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Q:\BUYSHARE\Buyer Coordinators\PO Worksheet and Shipping Calendars\"/>
    </mc:Choice>
  </mc:AlternateContent>
  <workbookProtection workbookAlgorithmName="SHA-512" workbookHashValue="1MsxvxkqPlF/m94OdfUevhnVebO/O92CrsRGMeYH3lBCkfzLaY/85oDT6s3LN9TQhYMKnKf4zaM0tW/vcIO2Kg==" workbookSaltValue="SaKAE9NeiisPj/GjOG+t2g==" workbookSpinCount="100000" lockStructure="1"/>
  <bookViews>
    <workbookView xWindow="0" yWindow="0" windowWidth="13860" windowHeight="9495" tabRatio="766" firstSheet="1" activeTab="5"/>
  </bookViews>
  <sheets>
    <sheet name="PO Reservation" sheetId="34" state="hidden" r:id="rId1"/>
    <sheet name="Buyer Workspace" sheetId="19" r:id="rId2"/>
    <sheet name="Style Cards" sheetId="37" r:id="rId3"/>
    <sheet name="DOMESTIC Wksht" sheetId="31" state="hidden" r:id="rId4"/>
    <sheet name="DOMESTIC Packs" sheetId="33" state="hidden" r:id="rId5"/>
    <sheet name="IMPORT Wksht" sheetId="1" r:id="rId6"/>
    <sheet name="IMPORT Packs" sheetId="29" r:id="rId7"/>
    <sheet name="Buyer's Preticket" sheetId="3" state="hidden" r:id="rId8"/>
    <sheet name="Buyer's Notes" sheetId="2" r:id="rId9"/>
    <sheet name="Quote Sheet" sheetId="21" state="hidden" r:id="rId10"/>
    <sheet name="Vendor Cheat Sheet" sheetId="27" r:id="rId11"/>
    <sheet name="DC Code Definitions" sheetId="9" r:id="rId12"/>
    <sheet name="Future DOMESTIC Worksheet" sheetId="30" state="hidden" r:id="rId13"/>
    <sheet name="SUBCATS INTERNAL USE" sheetId="6" state="hidden" r:id="rId14"/>
    <sheet name="Lookups" sheetId="15" state="hidden" r:id="rId15"/>
    <sheet name="Shipping Calendar" sheetId="16" state="hidden" r:id="rId16"/>
    <sheet name="Inbound Freight" sheetId="17" state="hidden" r:id="rId17"/>
    <sheet name="Inbound Freight New" sheetId="28" state="hidden" r:id="rId18"/>
    <sheet name="DC Split" sheetId="22"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s>
  <definedNames>
    <definedName name="_2022." localSheetId="0">"FRGHTNEW"</definedName>
    <definedName name="_2022." localSheetId="2">'[1]Vendor Worksheet'!#REF!</definedName>
    <definedName name="_2022.">'[1]Vendor Worksheet'!#REF!</definedName>
    <definedName name="_3206" localSheetId="0">'[1]Vendor Worksheet'!#REF!</definedName>
    <definedName name="_3206" localSheetId="2">'[1]Vendor Worksheet'!#REF!</definedName>
    <definedName name="_3206">'[1]Vendor Worksheet'!#REF!</definedName>
    <definedName name="_3208" localSheetId="0">'[1]Vendor Worksheet'!#REF!</definedName>
    <definedName name="_3208" localSheetId="2">'[1]Vendor Worksheet'!#REF!</definedName>
    <definedName name="_3208">'[1]Vendor Worksheet'!#REF!</definedName>
    <definedName name="_3219" localSheetId="0">'[1]Vendor Worksheet'!#REF!</definedName>
    <definedName name="_3219" localSheetId="2">'[1]Vendor Worksheet'!#REF!</definedName>
    <definedName name="_3219">'[1]Vendor Worksheet'!#REF!</definedName>
    <definedName name="_6411" localSheetId="0">'[1]Vendor Worksheet'!#REF!</definedName>
    <definedName name="_6411" localSheetId="2">'[1]Vendor Worksheet'!#REF!</definedName>
    <definedName name="_6411">'[1]Vendor Worksheet'!#REF!</definedName>
    <definedName name="_8042" localSheetId="0">'[1]Vendor Worksheet'!#REF!</definedName>
    <definedName name="_8042" localSheetId="2">'[1]Vendor Worksheet'!#REF!</definedName>
    <definedName name="_8042">'[1]Vendor Worksheet'!#REF!</definedName>
    <definedName name="_xlnm._FilterDatabase" localSheetId="18" hidden="1">'DC Split'!$A$5:$CK$468</definedName>
    <definedName name="_xlnm._FilterDatabase" localSheetId="3" hidden="1">'DOMESTIC Wksht'!$A$14:$FY$280</definedName>
    <definedName name="_xlnm._FilterDatabase" localSheetId="5" hidden="1">Lookups!$BR$4:$BS$4</definedName>
    <definedName name="_xlnm._FilterDatabase" localSheetId="16" hidden="1">'Inbound Freight'!$A$2:$AC$84</definedName>
    <definedName name="_xlnm._FilterDatabase" localSheetId="17" hidden="1">'Inbound Freight New'!$A$5:$AO$379</definedName>
    <definedName name="_xlnm._FilterDatabase" localSheetId="14" hidden="1">Lookups!$BB$4:$BF$4</definedName>
    <definedName name="_xlnm._FilterDatabase" localSheetId="13" hidden="1">'SUBCATS INTERNAL USE'!$A$2:$I$1000</definedName>
    <definedName name="a" localSheetId="0">'[1]Vendor Worksheet'!#REF!</definedName>
    <definedName name="a" localSheetId="2">'[1]Vendor Worksheet'!#REF!</definedName>
    <definedName name="a">'[1]Vendor Worksheet'!#REF!</definedName>
    <definedName name="AGEC">'[2]Agility EC'!$A$10:$V$172</definedName>
    <definedName name="AGWC">'[2]Agility WC'!$A$12:$U$240</definedName>
    <definedName name="align">'DC Split'!$Z$6:$AA$500</definedName>
    <definedName name="April">'DC Split'!$BO$6:$BS$370</definedName>
    <definedName name="asdfsdafdsa" localSheetId="0">'[1]Vendor Worksheet'!#REF!</definedName>
    <definedName name="asdfsdafdsa" localSheetId="2">'[1]Vendor Worksheet'!#REF!</definedName>
    <definedName name="asdfsdafdsa">'[1]Vendor Worksheet'!#REF!</definedName>
    <definedName name="Bangkok" localSheetId="0">'[1]Vendor Worksheet'!#REF!</definedName>
    <definedName name="Bangkok" localSheetId="2">'[1]Vendor Worksheet'!#REF!</definedName>
    <definedName name="Bangkok">'[1]Vendor Worksheet'!#REF!</definedName>
    <definedName name="bp">Lookups!#REF!</definedName>
    <definedName name="bpc">Lookups!$A$4:$C$336</definedName>
    <definedName name="cat">Lookups!$A$4:$C$365</definedName>
    <definedName name="catfam" localSheetId="0">[3]Lookups!$DS$6:$DV$402</definedName>
    <definedName name="catfam">Lookups!$DT$6:$DW$431</definedName>
    <definedName name="CatHier">Lookups!$A$1002:$E$2704</definedName>
    <definedName name="Cats">'[1]Vendor Worksheet'!$BO$2:$BO$186</definedName>
    <definedName name="Consol">'Inbound Freight'!$A$3:$I$200</definedName>
    <definedName name="Countries">'[1]Vendor Worksheet'!$BA$2:$BN$2</definedName>
    <definedName name="cpu">Lookups!$CN$6:$CS$633</definedName>
    <definedName name="crs">'SUBCATS INTERNAL USE'!$A$3:$C$996</definedName>
    <definedName name="dc">'DC Split'!$A$6:$P$441</definedName>
    <definedName name="DCProcessCodes">'IMPORT Wksht'!$BF$3:$BF$11</definedName>
    <definedName name="decortype">Lookups!$BB$5:$BB$351</definedName>
    <definedName name="del">'SUBCATS INTERNAL USE'!$G$3:$H$512</definedName>
    <definedName name="Domestic">Lookups!$BU$6:$BU$59</definedName>
    <definedName name="DOMPO">'DOMESTIC Wksht'!$A$15:$CA$264</definedName>
    <definedName name="dompro">'DOMESTIC Wksht'!$DH$16:$DK$45</definedName>
    <definedName name="DPO">'DOMESTIC Wksht'!$A$15:$CA$264</definedName>
    <definedName name="febcube" localSheetId="0">[3]Lookups!$DG$6:$DK$338</definedName>
    <definedName name="febcube">Lookups!$DH$6:$DL$338</definedName>
    <definedName name="FOBDC">Lookups!$BR$5:$BT$175</definedName>
    <definedName name="frghtnew">'Inbound Freight New'!$A$1:$G$392</definedName>
    <definedName name="handlingcodes">Lookups!$R$4:$R$22</definedName>
    <definedName name="IMPORT">Lookups!$BR$5:$BR$53</definedName>
    <definedName name="InSplitTable">'DC Split'!$A$6:$A$498</definedName>
    <definedName name="keyfeature">Lookups!$BH$5:$BH$1150</definedName>
    <definedName name="newDCalign">'DC Split'!$AD$6:$AI$393</definedName>
    <definedName name="nobreakpack" localSheetId="0">[3]Lookups!$D$4:$D$400</definedName>
    <definedName name="nobreakpack">Lookups!$D$4:$D$400</definedName>
    <definedName name="nsf">'DC Split'!$U$6:$X$500</definedName>
    <definedName name="pc">Lookups!$AK$5:$AO$474</definedName>
    <definedName name="PO">'IMPORT Wksht'!$A$15:$CA$265</definedName>
    <definedName name="POE">Lookups!$BX$6:$BX$56</definedName>
    <definedName name="POEChk">Lookups!$CI$5:$CJ$59</definedName>
    <definedName name="POtype" localSheetId="0">#REF!</definedName>
    <definedName name="POtype" localSheetId="2">#REF!</definedName>
    <definedName name="POtype">#REF!</definedName>
    <definedName name="_xlnm.Print_Area" localSheetId="8">'Buyer''s Notes'!$B$1:$F$8</definedName>
    <definedName name="_xlnm.Print_Area" localSheetId="7">'Buyer''s Preticket'!$A$1:$L$32</definedName>
    <definedName name="_xlnm.Print_Area" localSheetId="3">'DOMESTIC Wksht'!$A$1:$CG$45</definedName>
    <definedName name="_xlnm.Print_Area" localSheetId="6">'IMPORT Packs'!$A$1:$O$14</definedName>
    <definedName name="_xlnm.Print_Area" localSheetId="5">'IMPORT Wksht'!$A$1:$CA$31</definedName>
    <definedName name="_xlnm.Print_Area" localSheetId="16">'Inbound Freight'!$Q$2:$R$91</definedName>
    <definedName name="_xlnm.Print_Area" localSheetId="17">'Inbound Freight New'!$A$1:$G$40</definedName>
    <definedName name="_xlnm.Print_Area" localSheetId="14">Lookups!$A$495:$G$524</definedName>
    <definedName name="_xlnm.Print_Area" localSheetId="0">'PO Reservation'!$A$1:$Y$63</definedName>
    <definedName name="_xlnm.Print_Area" localSheetId="9">'Quote Sheet'!$A$39:$Z$57</definedName>
    <definedName name="_xlnm.Print_Area" localSheetId="2">'Style Cards'!$A$1:$W$1360</definedName>
    <definedName name="_xlnm.Print_Area" localSheetId="10">'Vendor Cheat Sheet'!$A$1:$AI$72</definedName>
    <definedName name="_xlnm.Print_Titles" localSheetId="8">'Buyer''s Notes'!$B:$B</definedName>
    <definedName name="_xlnm.Print_Titles" localSheetId="5">'IMPORT Wksht'!$A:$A,'IMPORT Wksht'!$14:$14</definedName>
    <definedName name="_xlnm.Print_Titles" localSheetId="17">'Inbound Freight New'!$4:$5</definedName>
    <definedName name="pro">'IMPORT Wksht'!$DH$16:$DK$39</definedName>
    <definedName name="ptnr" localSheetId="0">[3]Lookups!$CU$6:$CY$392</definedName>
    <definedName name="ptnr">Lookups!$CV$6:$CZ$392</definedName>
    <definedName name="RoutingDesc">'IMPORT Wksht'!$BG$2:$BG$11</definedName>
    <definedName name="SC">'Shipping Calendar'!$B$5:$DD$996</definedName>
    <definedName name="seas" localSheetId="0">[3]Lookups!$DY$5:$EB$79</definedName>
    <definedName name="seas">Lookups!$DZ$5:$EC$35</definedName>
    <definedName name="State">'[1]Vendor Worksheet'!$AZ$3:$AZ$52</definedName>
    <definedName name="SubCategories" localSheetId="0">'[1]Vendor Worksheet'!#REF!</definedName>
    <definedName name="SubCategories" localSheetId="2">'[1]Vendor Worksheet'!#REF!</definedName>
    <definedName name="SubCategories">'[1]Vendor Worksheet'!#REF!</definedName>
    <definedName name="three">'DC Split'!$CC$6:$CK$420</definedName>
    <definedName name="tmpfobdc">'Inbound Freight New'!$O$6:$P$95</definedName>
    <definedName name="VG">Lookups!$AS$5:$AX$2646</definedName>
    <definedName name="vstylepackDO">'DOMESTIC Packs'!$AE$8:$AM$258</definedName>
    <definedName name="vstylepackIM">'IMPORT Packs'!$AE$8:$AM$258</definedName>
    <definedName name="w004fob">Lookups!$EG$5:$EG$7</definedName>
  </definedNames>
  <calcPr calcId="152511"/>
</workbook>
</file>

<file path=xl/calcChain.xml><?xml version="1.0" encoding="utf-8"?>
<calcChain xmlns="http://schemas.openxmlformats.org/spreadsheetml/2006/main">
  <c r="Q525" i="16" l="1"/>
  <c r="O527" i="16"/>
  <c r="N527" i="16" s="1"/>
  <c r="M527" i="16" s="1"/>
  <c r="L527" i="16" s="1"/>
  <c r="K527" i="16" s="1"/>
  <c r="J527" i="16" s="1"/>
  <c r="I527" i="16" s="1"/>
  <c r="H527" i="16" s="1"/>
  <c r="C527" i="16"/>
  <c r="C528" i="16" s="1"/>
  <c r="C529" i="16" s="1"/>
  <c r="C530" i="16" s="1"/>
  <c r="C531" i="16" s="1"/>
  <c r="C532" i="16" s="1"/>
  <c r="C533" i="16" s="1"/>
  <c r="C534" i="16" s="1"/>
  <c r="C535" i="16" s="1"/>
  <c r="C536" i="16" s="1"/>
  <c r="C537" i="16" s="1"/>
  <c r="C538" i="16" s="1"/>
  <c r="C539" i="16" s="1"/>
  <c r="C540" i="16" s="1"/>
  <c r="C541" i="16" s="1"/>
  <c r="C542" i="16" s="1"/>
  <c r="C543" i="16" s="1"/>
  <c r="C544" i="16" s="1"/>
  <c r="C545" i="16" s="1"/>
  <c r="C546" i="16" s="1"/>
  <c r="C547" i="16" s="1"/>
  <c r="C548" i="16" s="1"/>
  <c r="C549" i="16" s="1"/>
  <c r="C550" i="16" s="1"/>
  <c r="C551" i="16" s="1"/>
  <c r="C552" i="16" s="1"/>
  <c r="C553" i="16" s="1"/>
  <c r="C554" i="16" s="1"/>
  <c r="C555" i="16" s="1"/>
  <c r="C556" i="16" s="1"/>
  <c r="C557" i="16" s="1"/>
  <c r="C558" i="16" s="1"/>
  <c r="C559" i="16" s="1"/>
  <c r="C560" i="16" s="1"/>
  <c r="C561" i="16" s="1"/>
  <c r="C562" i="16" s="1"/>
  <c r="C563" i="16" s="1"/>
  <c r="C564" i="16" s="1"/>
  <c r="C565" i="16" s="1"/>
  <c r="C566" i="16" s="1"/>
  <c r="C567" i="16" s="1"/>
  <c r="C568" i="16" s="1"/>
  <c r="C569" i="16" s="1"/>
  <c r="C570" i="16" s="1"/>
  <c r="C571" i="16" s="1"/>
  <c r="C572" i="16" s="1"/>
  <c r="C573" i="16" s="1"/>
  <c r="C574" i="16" s="1"/>
  <c r="C575" i="16" s="1"/>
  <c r="C576" i="16" s="1"/>
  <c r="C577" i="16" s="1"/>
  <c r="O526" i="16"/>
  <c r="N526" i="16"/>
  <c r="M526" i="16" s="1"/>
  <c r="L526" i="16" s="1"/>
  <c r="K526" i="16" s="1"/>
  <c r="J526" i="16" s="1"/>
  <c r="I526" i="16" s="1"/>
  <c r="H526" i="16" s="1"/>
  <c r="O528" i="16" l="1"/>
  <c r="N528" i="16" l="1"/>
  <c r="M528" i="16" s="1"/>
  <c r="L528" i="16" s="1"/>
  <c r="K528" i="16" s="1"/>
  <c r="J528" i="16" s="1"/>
  <c r="I528" i="16" s="1"/>
  <c r="H528" i="16" s="1"/>
  <c r="O529" i="16"/>
  <c r="N529" i="16" l="1"/>
  <c r="M529" i="16" s="1"/>
  <c r="L529" i="16" s="1"/>
  <c r="K529" i="16" s="1"/>
  <c r="J529" i="16" s="1"/>
  <c r="I529" i="16" s="1"/>
  <c r="H529" i="16" s="1"/>
  <c r="O530" i="16"/>
  <c r="N530" i="16" l="1"/>
  <c r="M530" i="16" s="1"/>
  <c r="L530" i="16" s="1"/>
  <c r="K530" i="16" s="1"/>
  <c r="J530" i="16" s="1"/>
  <c r="I530" i="16" s="1"/>
  <c r="H530" i="16" s="1"/>
  <c r="O531" i="16"/>
  <c r="N531" i="16" l="1"/>
  <c r="M531" i="16" s="1"/>
  <c r="L531" i="16" s="1"/>
  <c r="K531" i="16" s="1"/>
  <c r="J531" i="16" s="1"/>
  <c r="I531" i="16" s="1"/>
  <c r="H531" i="16" s="1"/>
  <c r="O532" i="16"/>
  <c r="N532" i="16" l="1"/>
  <c r="M532" i="16" s="1"/>
  <c r="L532" i="16" s="1"/>
  <c r="K532" i="16" s="1"/>
  <c r="J532" i="16" s="1"/>
  <c r="I532" i="16" s="1"/>
  <c r="H532" i="16" s="1"/>
  <c r="O533" i="16"/>
  <c r="N533" i="16" l="1"/>
  <c r="M533" i="16" s="1"/>
  <c r="L533" i="16" s="1"/>
  <c r="K533" i="16" s="1"/>
  <c r="J533" i="16" s="1"/>
  <c r="I533" i="16" s="1"/>
  <c r="H533" i="16" s="1"/>
  <c r="O534" i="16"/>
  <c r="N534" i="16" l="1"/>
  <c r="M534" i="16" s="1"/>
  <c r="L534" i="16" s="1"/>
  <c r="K534" i="16" s="1"/>
  <c r="J534" i="16" s="1"/>
  <c r="I534" i="16" s="1"/>
  <c r="H534" i="16" s="1"/>
  <c r="O535" i="16"/>
  <c r="N535" i="16" l="1"/>
  <c r="M535" i="16" s="1"/>
  <c r="L535" i="16" s="1"/>
  <c r="K535" i="16" s="1"/>
  <c r="J535" i="16" s="1"/>
  <c r="I535" i="16" s="1"/>
  <c r="H535" i="16" s="1"/>
  <c r="O536" i="16"/>
  <c r="O537" i="16" l="1"/>
  <c r="N536" i="16"/>
  <c r="M536" i="16" s="1"/>
  <c r="L536" i="16" s="1"/>
  <c r="K536" i="16" s="1"/>
  <c r="J536" i="16" s="1"/>
  <c r="I536" i="16" s="1"/>
  <c r="H536" i="16" s="1"/>
  <c r="N537" i="16" l="1"/>
  <c r="M537" i="16" s="1"/>
  <c r="L537" i="16" s="1"/>
  <c r="K537" i="16" s="1"/>
  <c r="J537" i="16" s="1"/>
  <c r="I537" i="16" s="1"/>
  <c r="H537" i="16" s="1"/>
  <c r="O538" i="16"/>
  <c r="N538" i="16" l="1"/>
  <c r="M538" i="16" s="1"/>
  <c r="L538" i="16" s="1"/>
  <c r="K538" i="16" s="1"/>
  <c r="J538" i="16" s="1"/>
  <c r="I538" i="16" s="1"/>
  <c r="H538" i="16" s="1"/>
  <c r="O539" i="16"/>
  <c r="N539" i="16" l="1"/>
  <c r="M539" i="16" s="1"/>
  <c r="L539" i="16" s="1"/>
  <c r="K539" i="16" s="1"/>
  <c r="J539" i="16" s="1"/>
  <c r="I539" i="16" s="1"/>
  <c r="H539" i="16" s="1"/>
  <c r="O540" i="16"/>
  <c r="N540" i="16" l="1"/>
  <c r="M540" i="16" s="1"/>
  <c r="L540" i="16" s="1"/>
  <c r="K540" i="16" s="1"/>
  <c r="J540" i="16" s="1"/>
  <c r="I540" i="16" s="1"/>
  <c r="H540" i="16" s="1"/>
  <c r="O541" i="16"/>
  <c r="N541" i="16" l="1"/>
  <c r="M541" i="16" s="1"/>
  <c r="L541" i="16" s="1"/>
  <c r="K541" i="16" s="1"/>
  <c r="J541" i="16" s="1"/>
  <c r="I541" i="16" s="1"/>
  <c r="H541" i="16" s="1"/>
  <c r="O542" i="16"/>
  <c r="N542" i="16" l="1"/>
  <c r="M542" i="16" s="1"/>
  <c r="L542" i="16" s="1"/>
  <c r="K542" i="16" s="1"/>
  <c r="J542" i="16" s="1"/>
  <c r="I542" i="16" s="1"/>
  <c r="H542" i="16" s="1"/>
  <c r="O543" i="16"/>
  <c r="N543" i="16" l="1"/>
  <c r="M543" i="16" s="1"/>
  <c r="L543" i="16" s="1"/>
  <c r="K543" i="16" s="1"/>
  <c r="J543" i="16" s="1"/>
  <c r="I543" i="16" s="1"/>
  <c r="H543" i="16" s="1"/>
  <c r="O544" i="16"/>
  <c r="O545" i="16" l="1"/>
  <c r="N544" i="16"/>
  <c r="M544" i="16" s="1"/>
  <c r="L544" i="16" s="1"/>
  <c r="K544" i="16" s="1"/>
  <c r="J544" i="16" s="1"/>
  <c r="I544" i="16" s="1"/>
  <c r="H544" i="16" s="1"/>
  <c r="N545" i="16" l="1"/>
  <c r="M545" i="16" s="1"/>
  <c r="L545" i="16" s="1"/>
  <c r="K545" i="16" s="1"/>
  <c r="J545" i="16" s="1"/>
  <c r="I545" i="16" s="1"/>
  <c r="H545" i="16" s="1"/>
  <c r="O546" i="16"/>
  <c r="N546" i="16" l="1"/>
  <c r="M546" i="16" s="1"/>
  <c r="L546" i="16" s="1"/>
  <c r="K546" i="16" s="1"/>
  <c r="J546" i="16" s="1"/>
  <c r="I546" i="16" s="1"/>
  <c r="H546" i="16" s="1"/>
  <c r="O547" i="16"/>
  <c r="N547" i="16" l="1"/>
  <c r="M547" i="16" s="1"/>
  <c r="L547" i="16" s="1"/>
  <c r="K547" i="16" s="1"/>
  <c r="J547" i="16" s="1"/>
  <c r="I547" i="16" s="1"/>
  <c r="H547" i="16" s="1"/>
  <c r="O548" i="16"/>
  <c r="O549" i="16" l="1"/>
  <c r="N548" i="16"/>
  <c r="M548" i="16" s="1"/>
  <c r="L548" i="16" s="1"/>
  <c r="K548" i="16" s="1"/>
  <c r="J548" i="16" s="1"/>
  <c r="I548" i="16" s="1"/>
  <c r="H548" i="16" s="1"/>
  <c r="N549" i="16" l="1"/>
  <c r="M549" i="16" s="1"/>
  <c r="L549" i="16" s="1"/>
  <c r="K549" i="16" s="1"/>
  <c r="J549" i="16" s="1"/>
  <c r="I549" i="16" s="1"/>
  <c r="H549" i="16" s="1"/>
  <c r="O550" i="16"/>
  <c r="N550" i="16" l="1"/>
  <c r="M550" i="16" s="1"/>
  <c r="L550" i="16" s="1"/>
  <c r="K550" i="16" s="1"/>
  <c r="J550" i="16" s="1"/>
  <c r="I550" i="16" s="1"/>
  <c r="H550" i="16" s="1"/>
  <c r="O551" i="16"/>
  <c r="N551" i="16" l="1"/>
  <c r="M551" i="16" s="1"/>
  <c r="L551" i="16" s="1"/>
  <c r="K551" i="16" s="1"/>
  <c r="J551" i="16" s="1"/>
  <c r="I551" i="16" s="1"/>
  <c r="H551" i="16" s="1"/>
  <c r="O552" i="16"/>
  <c r="O553" i="16" l="1"/>
  <c r="N552" i="16"/>
  <c r="M552" i="16" s="1"/>
  <c r="L552" i="16" s="1"/>
  <c r="K552" i="16" s="1"/>
  <c r="J552" i="16" s="1"/>
  <c r="I552" i="16" s="1"/>
  <c r="H552" i="16" s="1"/>
  <c r="N553" i="16" l="1"/>
  <c r="M553" i="16" s="1"/>
  <c r="L553" i="16" s="1"/>
  <c r="K553" i="16" s="1"/>
  <c r="J553" i="16" s="1"/>
  <c r="I553" i="16" s="1"/>
  <c r="H553" i="16" s="1"/>
  <c r="O554" i="16"/>
  <c r="N554" i="16" l="1"/>
  <c r="M554" i="16" s="1"/>
  <c r="L554" i="16" s="1"/>
  <c r="K554" i="16" s="1"/>
  <c r="J554" i="16" s="1"/>
  <c r="I554" i="16" s="1"/>
  <c r="H554" i="16" s="1"/>
  <c r="O555" i="16"/>
  <c r="N555" i="16" l="1"/>
  <c r="M555" i="16" s="1"/>
  <c r="L555" i="16" s="1"/>
  <c r="K555" i="16" s="1"/>
  <c r="J555" i="16" s="1"/>
  <c r="I555" i="16" s="1"/>
  <c r="H555" i="16" s="1"/>
  <c r="O556" i="16"/>
  <c r="O557" i="16" l="1"/>
  <c r="N556" i="16"/>
  <c r="M556" i="16" s="1"/>
  <c r="L556" i="16" s="1"/>
  <c r="K556" i="16" s="1"/>
  <c r="J556" i="16" s="1"/>
  <c r="I556" i="16" s="1"/>
  <c r="H556" i="16" s="1"/>
  <c r="N557" i="16" l="1"/>
  <c r="M557" i="16" s="1"/>
  <c r="L557" i="16" s="1"/>
  <c r="K557" i="16" s="1"/>
  <c r="J557" i="16" s="1"/>
  <c r="I557" i="16" s="1"/>
  <c r="H557" i="16" s="1"/>
  <c r="O558" i="16"/>
  <c r="N558" i="16" l="1"/>
  <c r="M558" i="16" s="1"/>
  <c r="L558" i="16" s="1"/>
  <c r="K558" i="16" s="1"/>
  <c r="J558" i="16" s="1"/>
  <c r="I558" i="16" s="1"/>
  <c r="H558" i="16" s="1"/>
  <c r="O559" i="16"/>
  <c r="N559" i="16" l="1"/>
  <c r="M559" i="16" s="1"/>
  <c r="L559" i="16" s="1"/>
  <c r="K559" i="16" s="1"/>
  <c r="J559" i="16" s="1"/>
  <c r="I559" i="16" s="1"/>
  <c r="H559" i="16" s="1"/>
  <c r="O560" i="16"/>
  <c r="O561" i="16" l="1"/>
  <c r="N560" i="16"/>
  <c r="M560" i="16" s="1"/>
  <c r="L560" i="16" s="1"/>
  <c r="K560" i="16" s="1"/>
  <c r="J560" i="16" s="1"/>
  <c r="I560" i="16" s="1"/>
  <c r="H560" i="16" s="1"/>
  <c r="N561" i="16" l="1"/>
  <c r="M561" i="16" s="1"/>
  <c r="L561" i="16" s="1"/>
  <c r="K561" i="16" s="1"/>
  <c r="J561" i="16" s="1"/>
  <c r="I561" i="16" s="1"/>
  <c r="H561" i="16" s="1"/>
  <c r="O562" i="16"/>
  <c r="N562" i="16" l="1"/>
  <c r="M562" i="16" s="1"/>
  <c r="L562" i="16" s="1"/>
  <c r="K562" i="16" s="1"/>
  <c r="J562" i="16" s="1"/>
  <c r="I562" i="16" s="1"/>
  <c r="H562" i="16" s="1"/>
  <c r="O563" i="16"/>
  <c r="N563" i="16" l="1"/>
  <c r="M563" i="16" s="1"/>
  <c r="L563" i="16" s="1"/>
  <c r="K563" i="16" s="1"/>
  <c r="J563" i="16" s="1"/>
  <c r="I563" i="16" s="1"/>
  <c r="H563" i="16" s="1"/>
  <c r="O564" i="16"/>
  <c r="O565" i="16" l="1"/>
  <c r="N564" i="16"/>
  <c r="M564" i="16" s="1"/>
  <c r="L564" i="16" s="1"/>
  <c r="K564" i="16" s="1"/>
  <c r="J564" i="16" s="1"/>
  <c r="I564" i="16" s="1"/>
  <c r="H564" i="16" s="1"/>
  <c r="N565" i="16" l="1"/>
  <c r="M565" i="16" s="1"/>
  <c r="L565" i="16" s="1"/>
  <c r="K565" i="16" s="1"/>
  <c r="J565" i="16" s="1"/>
  <c r="I565" i="16" s="1"/>
  <c r="H565" i="16" s="1"/>
  <c r="O566" i="16"/>
  <c r="N566" i="16" l="1"/>
  <c r="M566" i="16" s="1"/>
  <c r="L566" i="16" s="1"/>
  <c r="K566" i="16" s="1"/>
  <c r="J566" i="16" s="1"/>
  <c r="I566" i="16" s="1"/>
  <c r="H566" i="16" s="1"/>
  <c r="O567" i="16"/>
  <c r="N567" i="16" l="1"/>
  <c r="M567" i="16" s="1"/>
  <c r="L567" i="16" s="1"/>
  <c r="K567" i="16" s="1"/>
  <c r="J567" i="16" s="1"/>
  <c r="I567" i="16" s="1"/>
  <c r="H567" i="16" s="1"/>
  <c r="O568" i="16"/>
  <c r="O569" i="16" l="1"/>
  <c r="N568" i="16"/>
  <c r="M568" i="16" s="1"/>
  <c r="L568" i="16" s="1"/>
  <c r="K568" i="16" s="1"/>
  <c r="J568" i="16" s="1"/>
  <c r="I568" i="16" s="1"/>
  <c r="H568" i="16" s="1"/>
  <c r="N569" i="16" l="1"/>
  <c r="M569" i="16" s="1"/>
  <c r="L569" i="16" s="1"/>
  <c r="K569" i="16" s="1"/>
  <c r="J569" i="16" s="1"/>
  <c r="I569" i="16" s="1"/>
  <c r="H569" i="16" s="1"/>
  <c r="O570" i="16"/>
  <c r="N570" i="16" l="1"/>
  <c r="M570" i="16" s="1"/>
  <c r="L570" i="16" s="1"/>
  <c r="K570" i="16" s="1"/>
  <c r="J570" i="16" s="1"/>
  <c r="I570" i="16" s="1"/>
  <c r="H570" i="16" s="1"/>
  <c r="O571" i="16"/>
  <c r="N571" i="16" l="1"/>
  <c r="M571" i="16" s="1"/>
  <c r="L571" i="16" s="1"/>
  <c r="K571" i="16" s="1"/>
  <c r="J571" i="16" s="1"/>
  <c r="I571" i="16" s="1"/>
  <c r="H571" i="16" s="1"/>
  <c r="O572" i="16"/>
  <c r="O573" i="16" l="1"/>
  <c r="N572" i="16"/>
  <c r="M572" i="16" s="1"/>
  <c r="L572" i="16" s="1"/>
  <c r="K572" i="16" s="1"/>
  <c r="J572" i="16" s="1"/>
  <c r="I572" i="16" s="1"/>
  <c r="H572" i="16" s="1"/>
  <c r="N573" i="16" l="1"/>
  <c r="M573" i="16" s="1"/>
  <c r="L573" i="16" s="1"/>
  <c r="K573" i="16" s="1"/>
  <c r="J573" i="16" s="1"/>
  <c r="I573" i="16" s="1"/>
  <c r="H573" i="16" s="1"/>
  <c r="O574" i="16"/>
  <c r="N574" i="16" l="1"/>
  <c r="M574" i="16" s="1"/>
  <c r="L574" i="16" s="1"/>
  <c r="K574" i="16" s="1"/>
  <c r="J574" i="16" s="1"/>
  <c r="I574" i="16" s="1"/>
  <c r="H574" i="16" s="1"/>
  <c r="O575" i="16"/>
  <c r="N575" i="16" l="1"/>
  <c r="M575" i="16" s="1"/>
  <c r="L575" i="16" s="1"/>
  <c r="K575" i="16" s="1"/>
  <c r="J575" i="16" s="1"/>
  <c r="I575" i="16" s="1"/>
  <c r="H575" i="16" s="1"/>
  <c r="O576" i="16"/>
  <c r="O577" i="16" l="1"/>
  <c r="N577" i="16" s="1"/>
  <c r="M577" i="16" s="1"/>
  <c r="L577" i="16" s="1"/>
  <c r="K577" i="16" s="1"/>
  <c r="J577" i="16" s="1"/>
  <c r="I577" i="16" s="1"/>
  <c r="H577" i="16" s="1"/>
  <c r="N576" i="16"/>
  <c r="M576" i="16" s="1"/>
  <c r="L576" i="16" s="1"/>
  <c r="K576" i="16" s="1"/>
  <c r="J576" i="16" s="1"/>
  <c r="I576" i="16" s="1"/>
  <c r="H576" i="16" s="1"/>
  <c r="BB351" i="15" l="1"/>
  <c r="BB350" i="15"/>
  <c r="BB349" i="15"/>
  <c r="BB348" i="15"/>
  <c r="BB347" i="15"/>
  <c r="BB346" i="15"/>
  <c r="BB345" i="15"/>
  <c r="BB344" i="15"/>
  <c r="BB343" i="15"/>
  <c r="BB342" i="15"/>
  <c r="BB341" i="15"/>
  <c r="BB340" i="15"/>
  <c r="BB339" i="15"/>
  <c r="BB338" i="15"/>
  <c r="BB337" i="15"/>
  <c r="BB336" i="15"/>
  <c r="BB335" i="15"/>
  <c r="BB334" i="15"/>
  <c r="BB333" i="15"/>
  <c r="BB332" i="15"/>
  <c r="BB331" i="15"/>
  <c r="BB330" i="15"/>
  <c r="BB329" i="15"/>
  <c r="BB328" i="15"/>
  <c r="BB327" i="15"/>
  <c r="BB326" i="15"/>
  <c r="BB325" i="15"/>
  <c r="BB324" i="15"/>
  <c r="BB323" i="15"/>
  <c r="BB322" i="15"/>
  <c r="BB321" i="15"/>
  <c r="BB320" i="15"/>
  <c r="BB319" i="15"/>
  <c r="BB318" i="15"/>
  <c r="BB317" i="15"/>
  <c r="BB316" i="15"/>
  <c r="BB315" i="15"/>
  <c r="BB314" i="15"/>
  <c r="BB313" i="15"/>
  <c r="BB312" i="15"/>
  <c r="BB311" i="15"/>
  <c r="BB310" i="15"/>
  <c r="BB309" i="15"/>
  <c r="BB308" i="15"/>
  <c r="BB307" i="15"/>
  <c r="BB306" i="15"/>
  <c r="BB305" i="15"/>
  <c r="BB304" i="15"/>
  <c r="BB303" i="15"/>
  <c r="BB302" i="15"/>
  <c r="BB301" i="15"/>
  <c r="BB300" i="15"/>
  <c r="BB299" i="15"/>
  <c r="BB298" i="15"/>
  <c r="BB297" i="15"/>
  <c r="BB296" i="15"/>
  <c r="BB295" i="15"/>
  <c r="BB294" i="15"/>
  <c r="BB293" i="15"/>
  <c r="BB292" i="15"/>
  <c r="BB291" i="15"/>
  <c r="BB290" i="15"/>
  <c r="BB289" i="15"/>
  <c r="BB288" i="15"/>
  <c r="BB287" i="15"/>
  <c r="BB286" i="15"/>
  <c r="BB285" i="15"/>
  <c r="BB284" i="15"/>
  <c r="BB283" i="15"/>
  <c r="BB282" i="15"/>
  <c r="BB281" i="15"/>
  <c r="BB280" i="15"/>
  <c r="BB279" i="15"/>
  <c r="BB278" i="15"/>
  <c r="BB277" i="15"/>
  <c r="BB276" i="15"/>
  <c r="BB275" i="15"/>
  <c r="BB274" i="15"/>
  <c r="BB273" i="15"/>
  <c r="BB272" i="15"/>
  <c r="BB271" i="15"/>
  <c r="BB270" i="15"/>
  <c r="BB269" i="15"/>
  <c r="BB268" i="15"/>
  <c r="BB267" i="15"/>
  <c r="BB266" i="15"/>
  <c r="BB265" i="15"/>
  <c r="BB264" i="15"/>
  <c r="BB263" i="15"/>
  <c r="BB262" i="15"/>
  <c r="BB261" i="15"/>
  <c r="BB260" i="15"/>
  <c r="BB259" i="15"/>
  <c r="BB258" i="15"/>
  <c r="BB257" i="15"/>
  <c r="BB256" i="15"/>
  <c r="BB255" i="15"/>
  <c r="BB254" i="15"/>
  <c r="BB253" i="15"/>
  <c r="BB252" i="15"/>
  <c r="X15" i="1"/>
  <c r="G2" i="31" l="1"/>
  <c r="A281" i="28" l="1"/>
  <c r="A210" i="28"/>
  <c r="A209" i="28"/>
  <c r="A208" i="28"/>
  <c r="A207" i="28"/>
  <c r="A206" i="28"/>
  <c r="A205" i="28"/>
  <c r="A204" i="28"/>
  <c r="A203" i="28"/>
  <c r="A202" i="28"/>
  <c r="A201" i="28"/>
  <c r="A200" i="28"/>
  <c r="A199" i="28"/>
  <c r="A198" i="28"/>
  <c r="A197" i="28"/>
  <c r="A196" i="28"/>
  <c r="A195" i="28"/>
  <c r="A194" i="28"/>
  <c r="A193" i="28"/>
  <c r="A192" i="28"/>
  <c r="A191" i="28"/>
  <c r="C15" i="31" l="1"/>
  <c r="P15" i="31"/>
  <c r="Q15" i="31"/>
  <c r="S15" i="31"/>
  <c r="Z15" i="31"/>
  <c r="AB15" i="31"/>
  <c r="AC15" i="31"/>
  <c r="AE15" i="31"/>
  <c r="AF15" i="31" s="1"/>
  <c r="AG15" i="31"/>
  <c r="AJ15" i="31"/>
  <c r="AK15" i="31"/>
  <c r="AP15" i="31"/>
  <c r="AQ15" i="31"/>
  <c r="AS15" i="31"/>
  <c r="BG15" i="31"/>
  <c r="ES15" i="31" s="1"/>
  <c r="BQ15" i="31"/>
  <c r="BX15" i="31"/>
  <c r="BY15" i="31"/>
  <c r="BZ15" i="31"/>
  <c r="CA15" i="31"/>
  <c r="CB15" i="31"/>
  <c r="CC15" i="31"/>
  <c r="CF15" i="31" s="1"/>
  <c r="CD15" i="31"/>
  <c r="CE15" i="31"/>
  <c r="CG15" i="31"/>
  <c r="CW15" i="31"/>
  <c r="CX15" i="31"/>
  <c r="CY15" i="31"/>
  <c r="CZ15" i="31"/>
  <c r="DC15" i="31" s="1"/>
  <c r="DD15" i="31"/>
  <c r="DI15" i="31"/>
  <c r="DJ15" i="31"/>
  <c r="DK15" i="31"/>
  <c r="EG15" i="31"/>
  <c r="EH15" i="31" s="1"/>
  <c r="EI15" i="31"/>
  <c r="EJ15" i="31"/>
  <c r="EK15" i="31"/>
  <c r="EN15" i="31"/>
  <c r="EO15" i="31"/>
  <c r="EP15" i="31"/>
  <c r="EQ15" i="31"/>
  <c r="ER15" i="31"/>
  <c r="ET15" i="31"/>
  <c r="EU15" i="31"/>
  <c r="EV15" i="31"/>
  <c r="EW15" i="31"/>
  <c r="EX15" i="31"/>
  <c r="EY15" i="31"/>
  <c r="EZ15" i="31"/>
  <c r="FA15" i="31"/>
  <c r="FB15" i="31"/>
  <c r="FD15" i="31"/>
  <c r="FF15" i="31"/>
  <c r="C16" i="31"/>
  <c r="P16" i="31"/>
  <c r="Q16" i="31"/>
  <c r="S16" i="31"/>
  <c r="Z16" i="31"/>
  <c r="AB16" i="31"/>
  <c r="AC16" i="31"/>
  <c r="AE16" i="31"/>
  <c r="AF16" i="31" s="1"/>
  <c r="AG16" i="31"/>
  <c r="AJ16" i="31"/>
  <c r="AK16" i="31"/>
  <c r="AP16" i="31"/>
  <c r="AQ16" i="31"/>
  <c r="AS16" i="31"/>
  <c r="BG16" i="31"/>
  <c r="ES16" i="31" s="1"/>
  <c r="BQ16" i="31"/>
  <c r="BX16" i="31"/>
  <c r="BY16" i="31"/>
  <c r="BZ16" i="31"/>
  <c r="CA16" i="31"/>
  <c r="CB16" i="31"/>
  <c r="CC16" i="31"/>
  <c r="CD16" i="31"/>
  <c r="CE16" i="31"/>
  <c r="CG16" i="31"/>
  <c r="CW16" i="31"/>
  <c r="CX16" i="31"/>
  <c r="CY16" i="31"/>
  <c r="CZ16" i="31"/>
  <c r="DC16" i="31"/>
  <c r="DD16" i="31"/>
  <c r="DI16" i="31"/>
  <c r="DJ16" i="31"/>
  <c r="DK16" i="31"/>
  <c r="EG16" i="31"/>
  <c r="EH16" i="31" s="1"/>
  <c r="EI16" i="31"/>
  <c r="EJ16" i="31"/>
  <c r="EK16" i="31"/>
  <c r="EN16" i="31"/>
  <c r="EO16" i="31"/>
  <c r="EP16" i="31"/>
  <c r="EQ16" i="31"/>
  <c r="ER16" i="31"/>
  <c r="ET16" i="31"/>
  <c r="EU16" i="31"/>
  <c r="EV16" i="31"/>
  <c r="EW16" i="31"/>
  <c r="EX16" i="31"/>
  <c r="EY16" i="31"/>
  <c r="EZ16" i="31"/>
  <c r="FA16" i="31"/>
  <c r="FB16" i="31"/>
  <c r="FD16" i="31"/>
  <c r="FF16" i="31"/>
  <c r="C17" i="31"/>
  <c r="P17" i="31"/>
  <c r="Q17" i="31"/>
  <c r="S17" i="31"/>
  <c r="Z17" i="31"/>
  <c r="AB17" i="31"/>
  <c r="AC17" i="31"/>
  <c r="AE17" i="31"/>
  <c r="AF17" i="31" s="1"/>
  <c r="AG17" i="31"/>
  <c r="AJ17" i="31"/>
  <c r="AK17" i="31"/>
  <c r="AP17" i="31"/>
  <c r="AQ17" i="31"/>
  <c r="AS17" i="31"/>
  <c r="BG17" i="31"/>
  <c r="ES17" i="31" s="1"/>
  <c r="BQ17" i="31"/>
  <c r="BX17" i="31"/>
  <c r="BY17" i="31"/>
  <c r="BZ17" i="31"/>
  <c r="CA17" i="31"/>
  <c r="CB17" i="31"/>
  <c r="CC17" i="31"/>
  <c r="CD17" i="31"/>
  <c r="CF17" i="31" s="1"/>
  <c r="CE17" i="31"/>
  <c r="CG17" i="31"/>
  <c r="CW17" i="31"/>
  <c r="CX17" i="31"/>
  <c r="CY17" i="31"/>
  <c r="CZ17" i="31"/>
  <c r="DC17" i="31" s="1"/>
  <c r="DD17" i="31"/>
  <c r="DI17" i="31"/>
  <c r="DJ17" i="31"/>
  <c r="DK17" i="31"/>
  <c r="EG17" i="31"/>
  <c r="EH17" i="31" s="1"/>
  <c r="EI17" i="31"/>
  <c r="EJ17" i="31"/>
  <c r="EK17" i="31"/>
  <c r="EN17" i="31"/>
  <c r="EO17" i="31"/>
  <c r="EP17" i="31"/>
  <c r="EQ17" i="31"/>
  <c r="ER17" i="31"/>
  <c r="ET17" i="31"/>
  <c r="EU17" i="31"/>
  <c r="EV17" i="31"/>
  <c r="EW17" i="31"/>
  <c r="EX17" i="31"/>
  <c r="EY17" i="31"/>
  <c r="EZ17" i="31"/>
  <c r="FA17" i="31"/>
  <c r="FB17" i="31"/>
  <c r="FD17" i="31"/>
  <c r="FF17" i="31"/>
  <c r="C18" i="31"/>
  <c r="P18" i="31"/>
  <c r="Q18" i="31"/>
  <c r="S18" i="31"/>
  <c r="Z18" i="31"/>
  <c r="AB18" i="31"/>
  <c r="AC18" i="31"/>
  <c r="AE18" i="31"/>
  <c r="AF18" i="31" s="1"/>
  <c r="AG18" i="31"/>
  <c r="AJ18" i="31"/>
  <c r="AK18" i="31"/>
  <c r="AP18" i="31"/>
  <c r="AQ18" i="31"/>
  <c r="AS18" i="31"/>
  <c r="BG18" i="31"/>
  <c r="ES18" i="31" s="1"/>
  <c r="FC18" i="31" s="1"/>
  <c r="BQ18" i="31"/>
  <c r="BX18" i="31"/>
  <c r="BY18" i="31"/>
  <c r="BZ18" i="31"/>
  <c r="CA18" i="31"/>
  <c r="CB18" i="31"/>
  <c r="CC18" i="31"/>
  <c r="CD18" i="31"/>
  <c r="CE18" i="31"/>
  <c r="CG18" i="31"/>
  <c r="CW18" i="31"/>
  <c r="CX18" i="31"/>
  <c r="CY18" i="31"/>
  <c r="CZ18" i="31"/>
  <c r="DC18" i="31" s="1"/>
  <c r="DD18" i="31"/>
  <c r="DI18" i="31"/>
  <c r="DJ18" i="31"/>
  <c r="DK18" i="31"/>
  <c r="EG18" i="31"/>
  <c r="EH18" i="31" s="1"/>
  <c r="EI18" i="31"/>
  <c r="EJ18" i="31"/>
  <c r="EK18" i="31"/>
  <c r="EN18" i="31"/>
  <c r="EO18" i="31"/>
  <c r="EP18" i="31"/>
  <c r="EQ18" i="31"/>
  <c r="ER18" i="31"/>
  <c r="ET18" i="31"/>
  <c r="EU18" i="31"/>
  <c r="EV18" i="31"/>
  <c r="EW18" i="31"/>
  <c r="EX18" i="31"/>
  <c r="EY18" i="31"/>
  <c r="EZ18" i="31"/>
  <c r="FA18" i="31"/>
  <c r="FB18" i="31"/>
  <c r="FD18" i="31"/>
  <c r="FF18" i="31"/>
  <c r="C19" i="31"/>
  <c r="P19" i="31"/>
  <c r="Q19" i="31"/>
  <c r="S19" i="31"/>
  <c r="Z19" i="31"/>
  <c r="AB19" i="31"/>
  <c r="AC19" i="31"/>
  <c r="AE19" i="31"/>
  <c r="AF19" i="31" s="1"/>
  <c r="AG19" i="31"/>
  <c r="AJ19" i="31"/>
  <c r="AK19" i="31"/>
  <c r="AP19" i="31"/>
  <c r="AQ19" i="31"/>
  <c r="AS19" i="31"/>
  <c r="BG19" i="31"/>
  <c r="ES19" i="31" s="1"/>
  <c r="BQ19" i="31"/>
  <c r="BX19" i="31"/>
  <c r="BY19" i="31"/>
  <c r="BZ19" i="31"/>
  <c r="CA19" i="31"/>
  <c r="CB19" i="31"/>
  <c r="CC19" i="31"/>
  <c r="CD19" i="31"/>
  <c r="CE19" i="31"/>
  <c r="CG19" i="31"/>
  <c r="CW19" i="31"/>
  <c r="CX19" i="31"/>
  <c r="CY19" i="31"/>
  <c r="CZ19" i="31"/>
  <c r="DC19" i="31" s="1"/>
  <c r="DD19" i="31"/>
  <c r="DI19" i="31"/>
  <c r="DJ19" i="31"/>
  <c r="DK19" i="31"/>
  <c r="EG19" i="31"/>
  <c r="EH19" i="31" s="1"/>
  <c r="EI19" i="31"/>
  <c r="EJ19" i="31"/>
  <c r="EK19" i="31"/>
  <c r="EN19" i="31"/>
  <c r="EO19" i="31"/>
  <c r="EP19" i="31"/>
  <c r="EQ19" i="31"/>
  <c r="ER19" i="31"/>
  <c r="ET19" i="31"/>
  <c r="EU19" i="31"/>
  <c r="EV19" i="31"/>
  <c r="EW19" i="31"/>
  <c r="EX19" i="31"/>
  <c r="EY19" i="31"/>
  <c r="EZ19" i="31"/>
  <c r="FA19" i="31"/>
  <c r="FB19" i="31"/>
  <c r="FD19" i="31"/>
  <c r="FF19" i="31"/>
  <c r="C20" i="31"/>
  <c r="P20" i="31"/>
  <c r="Q20" i="31"/>
  <c r="S20" i="31"/>
  <c r="Z20" i="31"/>
  <c r="AB20" i="31"/>
  <c r="AC20" i="31"/>
  <c r="AE20" i="31"/>
  <c r="AF20" i="31" s="1"/>
  <c r="AG20" i="31"/>
  <c r="AJ20" i="31"/>
  <c r="AK20" i="31"/>
  <c r="AP20" i="31"/>
  <c r="AQ20" i="31"/>
  <c r="AS20" i="31"/>
  <c r="BG20" i="31"/>
  <c r="ES20" i="31" s="1"/>
  <c r="BQ20" i="31"/>
  <c r="BX20" i="31"/>
  <c r="BY20" i="31"/>
  <c r="BZ20" i="31"/>
  <c r="CA20" i="31"/>
  <c r="CB20" i="31"/>
  <c r="CC20" i="31"/>
  <c r="CD20" i="31"/>
  <c r="CE20" i="31"/>
  <c r="CG20" i="31"/>
  <c r="CW20" i="31"/>
  <c r="CX20" i="31"/>
  <c r="CY20" i="31"/>
  <c r="CZ20" i="31"/>
  <c r="DC20" i="31" s="1"/>
  <c r="DD20" i="31"/>
  <c r="DI20" i="31"/>
  <c r="DJ20" i="31"/>
  <c r="DK20" i="31"/>
  <c r="EG20" i="31"/>
  <c r="EH20" i="31" s="1"/>
  <c r="EI20" i="31"/>
  <c r="EJ20" i="31"/>
  <c r="EK20" i="31"/>
  <c r="EN20" i="31"/>
  <c r="EO20" i="31"/>
  <c r="EP20" i="31"/>
  <c r="EQ20" i="31"/>
  <c r="ER20" i="31"/>
  <c r="ET20" i="31"/>
  <c r="EU20" i="31"/>
  <c r="EV20" i="31"/>
  <c r="EW20" i="31"/>
  <c r="EX20" i="31"/>
  <c r="EY20" i="31"/>
  <c r="EZ20" i="31"/>
  <c r="FA20" i="31"/>
  <c r="FB20" i="31"/>
  <c r="FD20" i="31"/>
  <c r="FF20" i="31"/>
  <c r="C21" i="31"/>
  <c r="P21" i="31"/>
  <c r="Q21" i="31"/>
  <c r="S21" i="31"/>
  <c r="Z21" i="31"/>
  <c r="AB21" i="31"/>
  <c r="AC21" i="31"/>
  <c r="AE21" i="31"/>
  <c r="AF21" i="31" s="1"/>
  <c r="AG21" i="31"/>
  <c r="AJ21" i="31"/>
  <c r="AK21" i="31"/>
  <c r="AP21" i="31"/>
  <c r="AQ21" i="31"/>
  <c r="AS21" i="31"/>
  <c r="BG21" i="31"/>
  <c r="ES21" i="31" s="1"/>
  <c r="BQ21" i="31"/>
  <c r="BX21" i="31"/>
  <c r="BY21" i="31"/>
  <c r="BZ21" i="31"/>
  <c r="CA21" i="31"/>
  <c r="CB21" i="31"/>
  <c r="CC21" i="31"/>
  <c r="CD21" i="31"/>
  <c r="CE21" i="31"/>
  <c r="CG21" i="31"/>
  <c r="CW21" i="31"/>
  <c r="CX21" i="31"/>
  <c r="CY21" i="31"/>
  <c r="CZ21" i="31"/>
  <c r="DC21" i="31" s="1"/>
  <c r="DD21" i="31"/>
  <c r="DI21" i="31"/>
  <c r="DJ21" i="31"/>
  <c r="DK21" i="31"/>
  <c r="EG21" i="31"/>
  <c r="EH21" i="31" s="1"/>
  <c r="EI21" i="31"/>
  <c r="EJ21" i="31"/>
  <c r="EK21" i="31"/>
  <c r="EN21" i="31"/>
  <c r="EO21" i="31"/>
  <c r="EP21" i="31"/>
  <c r="EQ21" i="31"/>
  <c r="ER21" i="31"/>
  <c r="ET21" i="31"/>
  <c r="EU21" i="31"/>
  <c r="EV21" i="31"/>
  <c r="EW21" i="31"/>
  <c r="EX21" i="31"/>
  <c r="EY21" i="31"/>
  <c r="EZ21" i="31"/>
  <c r="FA21" i="31"/>
  <c r="FB21" i="31"/>
  <c r="FD21" i="31"/>
  <c r="FF21" i="31"/>
  <c r="C22" i="31"/>
  <c r="P22" i="31"/>
  <c r="Q22" i="31"/>
  <c r="S22" i="31"/>
  <c r="Z22" i="31"/>
  <c r="AB22" i="31"/>
  <c r="AC22" i="31"/>
  <c r="AE22" i="31"/>
  <c r="AF22" i="31" s="1"/>
  <c r="AG22" i="31"/>
  <c r="AJ22" i="31"/>
  <c r="AK22" i="31"/>
  <c r="AP22" i="31"/>
  <c r="AQ22" i="31"/>
  <c r="AS22" i="31"/>
  <c r="BG22" i="31"/>
  <c r="ES22" i="31" s="1"/>
  <c r="FC22" i="31" s="1"/>
  <c r="BQ22" i="31"/>
  <c r="BX22" i="31"/>
  <c r="BY22" i="31"/>
  <c r="BZ22" i="31"/>
  <c r="CA22" i="31"/>
  <c r="CB22" i="31"/>
  <c r="CC22" i="31"/>
  <c r="CD22" i="31"/>
  <c r="CF22" i="31" s="1"/>
  <c r="CE22" i="31"/>
  <c r="CG22" i="31"/>
  <c r="CW22" i="31"/>
  <c r="CX22" i="31"/>
  <c r="CY22" i="31"/>
  <c r="CZ22" i="31"/>
  <c r="DC22" i="31"/>
  <c r="DD22" i="31"/>
  <c r="DI22" i="31"/>
  <c r="DJ22" i="31"/>
  <c r="DK22" i="31"/>
  <c r="EG22" i="31"/>
  <c r="EH22" i="31" s="1"/>
  <c r="EI22" i="31"/>
  <c r="EJ22" i="31"/>
  <c r="EK22" i="31"/>
  <c r="EN22" i="31"/>
  <c r="EO22" i="31"/>
  <c r="EP22" i="31"/>
  <c r="EQ22" i="31"/>
  <c r="ER22" i="31"/>
  <c r="ET22" i="31"/>
  <c r="EU22" i="31"/>
  <c r="EV22" i="31"/>
  <c r="EW22" i="31"/>
  <c r="EX22" i="31"/>
  <c r="EY22" i="31"/>
  <c r="EZ22" i="31"/>
  <c r="FA22" i="31"/>
  <c r="FB22" i="31"/>
  <c r="FD22" i="31"/>
  <c r="FF22" i="31"/>
  <c r="C23" i="31"/>
  <c r="P23" i="31"/>
  <c r="Q23" i="31"/>
  <c r="S23" i="31"/>
  <c r="Z23" i="31"/>
  <c r="AB23" i="31"/>
  <c r="AC23" i="31" s="1"/>
  <c r="AE23" i="31"/>
  <c r="AF23" i="31" s="1"/>
  <c r="AG23" i="31"/>
  <c r="AJ23" i="31"/>
  <c r="AK23" i="31"/>
  <c r="AP23" i="31"/>
  <c r="AQ23" i="31"/>
  <c r="AS23" i="31"/>
  <c r="BG23" i="31"/>
  <c r="ES23" i="31" s="1"/>
  <c r="BQ23" i="31"/>
  <c r="BX23" i="31"/>
  <c r="BY23" i="31"/>
  <c r="BZ23" i="31"/>
  <c r="CA23" i="31"/>
  <c r="CB23" i="31"/>
  <c r="CC23" i="31"/>
  <c r="CD23" i="31"/>
  <c r="CE23" i="31"/>
  <c r="CG23" i="31"/>
  <c r="CW23" i="31"/>
  <c r="CX23" i="31"/>
  <c r="CY23" i="31"/>
  <c r="CZ23" i="31"/>
  <c r="DC23" i="31" s="1"/>
  <c r="DD23" i="31"/>
  <c r="DI23" i="31"/>
  <c r="DJ23" i="31"/>
  <c r="DK23" i="31"/>
  <c r="EG23" i="31"/>
  <c r="EH23" i="31" s="1"/>
  <c r="EI23" i="31"/>
  <c r="EJ23" i="31" s="1"/>
  <c r="EK23" i="31"/>
  <c r="EN23" i="31"/>
  <c r="EO23" i="31"/>
  <c r="EP23" i="31"/>
  <c r="EQ23" i="31"/>
  <c r="ER23" i="31"/>
  <c r="ET23" i="31"/>
  <c r="EU23" i="31"/>
  <c r="EV23" i="31"/>
  <c r="EW23" i="31"/>
  <c r="EX23" i="31"/>
  <c r="EY23" i="31"/>
  <c r="EZ23" i="31"/>
  <c r="FA23" i="31"/>
  <c r="FB23" i="31"/>
  <c r="FD23" i="31"/>
  <c r="FF23" i="31"/>
  <c r="C24" i="31"/>
  <c r="P24" i="31"/>
  <c r="Q24" i="31"/>
  <c r="DD24" i="31" s="1"/>
  <c r="S24" i="31"/>
  <c r="AB24" i="31"/>
  <c r="AC24" i="31"/>
  <c r="AE24" i="31"/>
  <c r="AF24" i="31" s="1"/>
  <c r="AG24" i="31"/>
  <c r="AJ24" i="31"/>
  <c r="AK24" i="31"/>
  <c r="AP24" i="31"/>
  <c r="AQ24" i="31"/>
  <c r="AS24" i="31"/>
  <c r="BG24" i="31"/>
  <c r="ES24" i="31" s="1"/>
  <c r="BQ24" i="31"/>
  <c r="BX24" i="31"/>
  <c r="BY24" i="31"/>
  <c r="BZ24" i="31"/>
  <c r="CA24" i="31"/>
  <c r="CB24" i="31"/>
  <c r="CC24" i="31"/>
  <c r="CD24" i="31"/>
  <c r="CE24" i="31"/>
  <c r="CG24" i="31"/>
  <c r="CW24" i="31"/>
  <c r="CX24" i="31"/>
  <c r="CY24" i="31"/>
  <c r="CZ24" i="31"/>
  <c r="DC24" i="31" s="1"/>
  <c r="DI24" i="31"/>
  <c r="DJ24" i="31"/>
  <c r="DK24" i="31"/>
  <c r="EG24" i="31"/>
  <c r="EH24" i="31" s="1"/>
  <c r="EI24" i="31"/>
  <c r="EJ24" i="31" s="1"/>
  <c r="EK24" i="31"/>
  <c r="EN24" i="31"/>
  <c r="EO24" i="31"/>
  <c r="EP24" i="31"/>
  <c r="EQ24" i="31"/>
  <c r="ER24" i="31"/>
  <c r="ET24" i="31"/>
  <c r="EU24" i="31"/>
  <c r="EV24" i="31"/>
  <c r="EW24" i="31"/>
  <c r="EX24" i="31"/>
  <c r="EY24" i="31"/>
  <c r="EZ24" i="31"/>
  <c r="FA24" i="31"/>
  <c r="FB24" i="31"/>
  <c r="FD24" i="31"/>
  <c r="FF24" i="31"/>
  <c r="C25" i="31"/>
  <c r="P25" i="31"/>
  <c r="Q25" i="31"/>
  <c r="DD25" i="31" s="1"/>
  <c r="S25" i="31"/>
  <c r="AB25" i="31"/>
  <c r="AC25" i="31" s="1"/>
  <c r="AE25" i="31"/>
  <c r="AF25" i="31" s="1"/>
  <c r="AG25" i="31"/>
  <c r="AJ25" i="31"/>
  <c r="AK25" i="31"/>
  <c r="AP25" i="31"/>
  <c r="AQ25" i="31"/>
  <c r="AS25" i="31"/>
  <c r="BG25" i="31"/>
  <c r="ES25" i="31" s="1"/>
  <c r="BQ25" i="31"/>
  <c r="BX25" i="31"/>
  <c r="BY25" i="31"/>
  <c r="BZ25" i="31"/>
  <c r="CA25" i="31"/>
  <c r="CB25" i="31"/>
  <c r="CC25" i="31"/>
  <c r="CD25" i="31"/>
  <c r="CE25" i="31"/>
  <c r="CG25" i="31"/>
  <c r="CW25" i="31"/>
  <c r="CX25" i="31"/>
  <c r="CY25" i="31"/>
  <c r="CZ25" i="31"/>
  <c r="DC25" i="31" s="1"/>
  <c r="DI25" i="31"/>
  <c r="DJ25" i="31"/>
  <c r="DK25" i="31"/>
  <c r="EG25" i="31"/>
  <c r="EH25" i="31" s="1"/>
  <c r="EI25" i="31"/>
  <c r="EJ25" i="31" s="1"/>
  <c r="EK25" i="31"/>
  <c r="EN25" i="31"/>
  <c r="EO25" i="31"/>
  <c r="EP25" i="31"/>
  <c r="EQ25" i="31"/>
  <c r="ER25" i="31"/>
  <c r="ET25" i="31"/>
  <c r="EU25" i="31"/>
  <c r="EV25" i="31"/>
  <c r="EW25" i="31"/>
  <c r="EX25" i="31"/>
  <c r="EY25" i="31"/>
  <c r="EZ25" i="31"/>
  <c r="FA25" i="31"/>
  <c r="FB25" i="31"/>
  <c r="FD25" i="31"/>
  <c r="FF25" i="31"/>
  <c r="C26" i="31"/>
  <c r="P26" i="31"/>
  <c r="Q26" i="31"/>
  <c r="DD26" i="31" s="1"/>
  <c r="S26" i="31"/>
  <c r="AB26" i="31"/>
  <c r="AC26" i="31" s="1"/>
  <c r="AE26" i="31"/>
  <c r="AF26" i="31" s="1"/>
  <c r="AG26" i="31"/>
  <c r="AJ26" i="31"/>
  <c r="AK26" i="31"/>
  <c r="AP26" i="31"/>
  <c r="AQ26" i="31"/>
  <c r="AS26" i="31"/>
  <c r="BG26" i="31"/>
  <c r="ES26" i="31" s="1"/>
  <c r="BQ26" i="31"/>
  <c r="BX26" i="31"/>
  <c r="BY26" i="31"/>
  <c r="BZ26" i="31"/>
  <c r="CA26" i="31"/>
  <c r="CB26" i="31"/>
  <c r="CC26" i="31"/>
  <c r="CD26" i="31"/>
  <c r="CE26" i="31"/>
  <c r="CG26" i="31"/>
  <c r="CW26" i="31"/>
  <c r="CX26" i="31"/>
  <c r="CY26" i="31"/>
  <c r="CZ26" i="31"/>
  <c r="DC26" i="31" s="1"/>
  <c r="DI26" i="31"/>
  <c r="DJ26" i="31"/>
  <c r="DK26" i="31"/>
  <c r="EG26" i="31"/>
  <c r="EH26" i="31" s="1"/>
  <c r="EI26" i="31"/>
  <c r="EJ26" i="31" s="1"/>
  <c r="EK26" i="31"/>
  <c r="EN26" i="31"/>
  <c r="EO26" i="31"/>
  <c r="EP26" i="31"/>
  <c r="EQ26" i="31"/>
  <c r="ER26" i="31"/>
  <c r="ET26" i="31"/>
  <c r="EU26" i="31"/>
  <c r="EV26" i="31"/>
  <c r="EW26" i="31"/>
  <c r="EX26" i="31"/>
  <c r="EY26" i="31"/>
  <c r="EZ26" i="31"/>
  <c r="FA26" i="31"/>
  <c r="FB26" i="31"/>
  <c r="FD26" i="31"/>
  <c r="FF26" i="31"/>
  <c r="FC19" i="31" l="1"/>
  <c r="FC21" i="31"/>
  <c r="FC16" i="31"/>
  <c r="FC20" i="31"/>
  <c r="FC26" i="31"/>
  <c r="FC24" i="31"/>
  <c r="FC23" i="31"/>
  <c r="FC25" i="31"/>
  <c r="CF20" i="31"/>
  <c r="CF26" i="31"/>
  <c r="CF24" i="31"/>
  <c r="CF21" i="31"/>
  <c r="CF18" i="31"/>
  <c r="CF16" i="31"/>
  <c r="CF25" i="31"/>
  <c r="CF23" i="31"/>
  <c r="CF19" i="31"/>
  <c r="FC17" i="31"/>
  <c r="Z26" i="31"/>
  <c r="Z24" i="31"/>
  <c r="Z25" i="31"/>
  <c r="FC15" i="31"/>
  <c r="O448" i="16"/>
  <c r="L5" i="16"/>
  <c r="K5" i="16" s="1"/>
  <c r="J5" i="16" s="1"/>
  <c r="I5" i="16" s="1"/>
  <c r="N5" i="16"/>
  <c r="L6" i="16"/>
  <c r="K6" i="16" s="1"/>
  <c r="J6" i="16" s="1"/>
  <c r="I6" i="16" s="1"/>
  <c r="O6" i="16"/>
  <c r="N6" i="16" s="1"/>
  <c r="J8" i="16"/>
  <c r="I8" i="16" s="1"/>
  <c r="L8" i="16"/>
  <c r="K8" i="16" s="1"/>
  <c r="L11" i="16"/>
  <c r="K11" i="16" s="1"/>
  <c r="J11" i="16" s="1"/>
  <c r="I11" i="16" s="1"/>
  <c r="L16" i="16"/>
  <c r="K16" i="16" s="1"/>
  <c r="J16" i="16" s="1"/>
  <c r="I16" i="16" s="1"/>
  <c r="C215" i="16"/>
  <c r="C216" i="16" s="1"/>
  <c r="C217" i="16" s="1"/>
  <c r="C218" i="16" s="1"/>
  <c r="C219" i="16" s="1"/>
  <c r="C220" i="16" s="1"/>
  <c r="C221" i="16" s="1"/>
  <c r="C222" i="16" s="1"/>
  <c r="C223" i="16" s="1"/>
  <c r="C224" i="16" s="1"/>
  <c r="C225" i="16" s="1"/>
  <c r="C226" i="16" s="1"/>
  <c r="C227" i="16" s="1"/>
  <c r="C228" i="16" s="1"/>
  <c r="C229" i="16" s="1"/>
  <c r="C230" i="16" s="1"/>
  <c r="C231" i="16" s="1"/>
  <c r="C232" i="16" s="1"/>
  <c r="C233" i="16" s="1"/>
  <c r="C234" i="16" s="1"/>
  <c r="C235" i="16" s="1"/>
  <c r="C236" i="16" s="1"/>
  <c r="C237" i="16" s="1"/>
  <c r="C238" i="16" s="1"/>
  <c r="C239" i="16" s="1"/>
  <c r="C240" i="16" s="1"/>
  <c r="C241" i="16" s="1"/>
  <c r="C242" i="16" s="1"/>
  <c r="C243" i="16" s="1"/>
  <c r="C244" i="16" s="1"/>
  <c r="C245" i="16" s="1"/>
  <c r="C246" i="16" s="1"/>
  <c r="C247" i="16" s="1"/>
  <c r="C248" i="16" s="1"/>
  <c r="C249" i="16" s="1"/>
  <c r="C250" i="16" s="1"/>
  <c r="C251" i="16" s="1"/>
  <c r="C252" i="16" s="1"/>
  <c r="C253" i="16" s="1"/>
  <c r="C254" i="16" s="1"/>
  <c r="C255" i="16" s="1"/>
  <c r="C256" i="16" s="1"/>
  <c r="C257" i="16" s="1"/>
  <c r="C258" i="16" s="1"/>
  <c r="C259" i="16" s="1"/>
  <c r="C260" i="16" s="1"/>
  <c r="C261" i="16" s="1"/>
  <c r="C262" i="16" s="1"/>
  <c r="C263" i="16" s="1"/>
  <c r="C264" i="16" s="1"/>
  <c r="C265" i="16" s="1"/>
  <c r="M229" i="16"/>
  <c r="L229" i="16" s="1"/>
  <c r="K229" i="16" s="1"/>
  <c r="J229" i="16" s="1"/>
  <c r="I229" i="16" s="1"/>
  <c r="H229" i="16" s="1"/>
  <c r="M234" i="16"/>
  <c r="L234" i="16" s="1"/>
  <c r="K234" i="16" s="1"/>
  <c r="J234" i="16" s="1"/>
  <c r="I234" i="16" s="1"/>
  <c r="H234" i="16" s="1"/>
  <c r="I245" i="16"/>
  <c r="H245" i="16" s="1"/>
  <c r="J245" i="16"/>
  <c r="M261" i="16"/>
  <c r="L261" i="16" s="1"/>
  <c r="K261" i="16" s="1"/>
  <c r="J261" i="16" s="1"/>
  <c r="I261" i="16" s="1"/>
  <c r="H261" i="16" s="1"/>
  <c r="M265" i="16"/>
  <c r="L265" i="16" s="1"/>
  <c r="K265" i="16" s="1"/>
  <c r="J265" i="16" s="1"/>
  <c r="I265" i="16" s="1"/>
  <c r="H265" i="16" s="1"/>
  <c r="C267" i="16"/>
  <c r="C268" i="16" s="1"/>
  <c r="C269" i="16" s="1"/>
  <c r="C270" i="16" s="1"/>
  <c r="C271" i="16" s="1"/>
  <c r="C272" i="16" s="1"/>
  <c r="C273" i="16" s="1"/>
  <c r="C274" i="16" s="1"/>
  <c r="C275" i="16" s="1"/>
  <c r="C276" i="16" s="1"/>
  <c r="C277" i="16" s="1"/>
  <c r="C278" i="16" s="1"/>
  <c r="C279" i="16" s="1"/>
  <c r="C280" i="16" s="1"/>
  <c r="C281" i="16" s="1"/>
  <c r="C282" i="16" s="1"/>
  <c r="C283" i="16" s="1"/>
  <c r="C284" i="16" s="1"/>
  <c r="C285" i="16" s="1"/>
  <c r="C286" i="16" s="1"/>
  <c r="C287" i="16" s="1"/>
  <c r="C288" i="16" s="1"/>
  <c r="C289" i="16" s="1"/>
  <c r="C290" i="16" s="1"/>
  <c r="C291" i="16" s="1"/>
  <c r="C292" i="16" s="1"/>
  <c r="C293" i="16" s="1"/>
  <c r="C294" i="16" s="1"/>
  <c r="C295" i="16" s="1"/>
  <c r="C296" i="16" s="1"/>
  <c r="C297" i="16" s="1"/>
  <c r="C298" i="16" s="1"/>
  <c r="C299" i="16" s="1"/>
  <c r="C300" i="16" s="1"/>
  <c r="C301" i="16" s="1"/>
  <c r="C302" i="16" s="1"/>
  <c r="C303" i="16" s="1"/>
  <c r="C304" i="16" s="1"/>
  <c r="C305" i="16" s="1"/>
  <c r="C306" i="16" s="1"/>
  <c r="C307" i="16" s="1"/>
  <c r="C308" i="16" s="1"/>
  <c r="C309" i="16" s="1"/>
  <c r="C310" i="16" s="1"/>
  <c r="C311" i="16" s="1"/>
  <c r="C312" i="16" s="1"/>
  <c r="C313" i="16" s="1"/>
  <c r="C314" i="16" s="1"/>
  <c r="C315" i="16" s="1"/>
  <c r="C316" i="16" s="1"/>
  <c r="C317" i="16" s="1"/>
  <c r="I268" i="16"/>
  <c r="H268" i="16" s="1"/>
  <c r="J268" i="16"/>
  <c r="J270" i="16"/>
  <c r="I270" i="16" s="1"/>
  <c r="H270" i="16" s="1"/>
  <c r="N291" i="16"/>
  <c r="M291" i="16" s="1"/>
  <c r="L291" i="16" s="1"/>
  <c r="K291" i="16" s="1"/>
  <c r="J291" i="16" s="1"/>
  <c r="I291" i="16" s="1"/>
  <c r="H291" i="16" s="1"/>
  <c r="O292" i="16"/>
  <c r="N292" i="16" s="1"/>
  <c r="M292" i="16" s="1"/>
  <c r="L292" i="16" s="1"/>
  <c r="K292" i="16" s="1"/>
  <c r="J292" i="16" s="1"/>
  <c r="I292" i="16" s="1"/>
  <c r="H292" i="16" s="1"/>
  <c r="J297" i="16"/>
  <c r="I297" i="16" s="1"/>
  <c r="H297" i="16" s="1"/>
  <c r="H313" i="16"/>
  <c r="N313" i="16"/>
  <c r="M313" i="16" s="1"/>
  <c r="L313" i="16" s="1"/>
  <c r="K313" i="16" s="1"/>
  <c r="J313" i="16" s="1"/>
  <c r="I313" i="16" s="1"/>
  <c r="L314" i="16"/>
  <c r="K314" i="16" s="1"/>
  <c r="J314" i="16" s="1"/>
  <c r="I314" i="16" s="1"/>
  <c r="H314" i="16" s="1"/>
  <c r="O314" i="16"/>
  <c r="N314" i="16" s="1"/>
  <c r="M314" i="16" s="1"/>
  <c r="O315" i="16"/>
  <c r="N318" i="16"/>
  <c r="M318" i="16" s="1"/>
  <c r="L318" i="16" s="1"/>
  <c r="K318" i="16" s="1"/>
  <c r="J318" i="16" s="1"/>
  <c r="I318" i="16" s="1"/>
  <c r="H318" i="16" s="1"/>
  <c r="C319" i="16"/>
  <c r="M319" i="16"/>
  <c r="L319" i="16" s="1"/>
  <c r="K319" i="16" s="1"/>
  <c r="J319" i="16" s="1"/>
  <c r="I319" i="16" s="1"/>
  <c r="H319" i="16" s="1"/>
  <c r="N319" i="16"/>
  <c r="C320" i="16"/>
  <c r="O320" i="16"/>
  <c r="N320" i="16" s="1"/>
  <c r="M320" i="16" s="1"/>
  <c r="L320" i="16" s="1"/>
  <c r="K320" i="16" s="1"/>
  <c r="J320" i="16" s="1"/>
  <c r="I320" i="16" s="1"/>
  <c r="H320" i="16" s="1"/>
  <c r="C321" i="16"/>
  <c r="C322" i="16"/>
  <c r="C323" i="16" s="1"/>
  <c r="C324" i="16" s="1"/>
  <c r="C325" i="16" s="1"/>
  <c r="C326" i="16" s="1"/>
  <c r="C327" i="16" s="1"/>
  <c r="C328" i="16" s="1"/>
  <c r="C329" i="16" s="1"/>
  <c r="C330" i="16" s="1"/>
  <c r="C331" i="16" s="1"/>
  <c r="C332" i="16"/>
  <c r="C333" i="16" s="1"/>
  <c r="C334" i="16" s="1"/>
  <c r="C335" i="16" s="1"/>
  <c r="C336" i="16" s="1"/>
  <c r="C337" i="16" s="1"/>
  <c r="C338" i="16" s="1"/>
  <c r="C339" i="16" s="1"/>
  <c r="C340" i="16" s="1"/>
  <c r="C341" i="16" s="1"/>
  <c r="C342" i="16" s="1"/>
  <c r="C343" i="16" s="1"/>
  <c r="C344" i="16" s="1"/>
  <c r="C346" i="16"/>
  <c r="C347" i="16"/>
  <c r="C348" i="16" s="1"/>
  <c r="C349" i="16"/>
  <c r="C350" i="16" s="1"/>
  <c r="C351" i="16" s="1"/>
  <c r="C352" i="16" s="1"/>
  <c r="C353" i="16" s="1"/>
  <c r="C354" i="16" s="1"/>
  <c r="C355" i="16" s="1"/>
  <c r="C356" i="16" s="1"/>
  <c r="C357" i="16" s="1"/>
  <c r="C358" i="16" s="1"/>
  <c r="C359" i="16" s="1"/>
  <c r="C360" i="16" s="1"/>
  <c r="C361" i="16" s="1"/>
  <c r="C362" i="16" s="1"/>
  <c r="C363" i="16" s="1"/>
  <c r="C364" i="16" s="1"/>
  <c r="C365" i="16" s="1"/>
  <c r="C366" i="16" s="1"/>
  <c r="C367" i="16" s="1"/>
  <c r="C368" i="16" s="1"/>
  <c r="C369" i="16" s="1"/>
  <c r="C371" i="16"/>
  <c r="C372" i="16"/>
  <c r="C373" i="16" s="1"/>
  <c r="C374" i="16"/>
  <c r="C375" i="16" s="1"/>
  <c r="C376" i="16" s="1"/>
  <c r="C377" i="16" s="1"/>
  <c r="C378" i="16" s="1"/>
  <c r="C379" i="16" s="1"/>
  <c r="C380" i="16" s="1"/>
  <c r="C381" i="16" s="1"/>
  <c r="C382" i="16" s="1"/>
  <c r="C383" i="16" s="1"/>
  <c r="C384" i="16" s="1"/>
  <c r="C385" i="16" s="1"/>
  <c r="C386" i="16" s="1"/>
  <c r="C387" i="16" s="1"/>
  <c r="C388" i="16" s="1"/>
  <c r="C389" i="16" s="1"/>
  <c r="C390" i="16" s="1"/>
  <c r="C391" i="16" s="1"/>
  <c r="C392" i="16" s="1"/>
  <c r="C393" i="16" s="1"/>
  <c r="C394" i="16" s="1"/>
  <c r="C395" i="16" s="1"/>
  <c r="C396" i="16" s="1"/>
  <c r="C397" i="16" s="1"/>
  <c r="C398" i="16" s="1"/>
  <c r="C399" i="16" s="1"/>
  <c r="C400" i="16" s="1"/>
  <c r="C401" i="16" s="1"/>
  <c r="C402" i="16" s="1"/>
  <c r="C403" i="16" s="1"/>
  <c r="C404" i="16" s="1"/>
  <c r="C405" i="16" s="1"/>
  <c r="C406" i="16" s="1"/>
  <c r="C407" i="16" s="1"/>
  <c r="C408" i="16" s="1"/>
  <c r="C409" i="16" s="1"/>
  <c r="C410" i="16" s="1"/>
  <c r="C411" i="16" s="1"/>
  <c r="C412" i="16" s="1"/>
  <c r="C413" i="16" s="1"/>
  <c r="C414" i="16" s="1"/>
  <c r="C415" i="16" s="1"/>
  <c r="C416" i="16" s="1"/>
  <c r="C417" i="16" s="1"/>
  <c r="C418" i="16" s="1"/>
  <c r="C419" i="16" s="1"/>
  <c r="C420" i="16" s="1"/>
  <c r="C421" i="16" s="1"/>
  <c r="C423" i="16"/>
  <c r="C424" i="16"/>
  <c r="C425" i="16"/>
  <c r="C426" i="16"/>
  <c r="C427" i="16"/>
  <c r="C428" i="16"/>
  <c r="C429" i="16"/>
  <c r="C430" i="16"/>
  <c r="C431" i="16"/>
  <c r="C432" i="16"/>
  <c r="C433" i="16"/>
  <c r="C434" i="16"/>
  <c r="C435" i="16"/>
  <c r="C436" i="16"/>
  <c r="C437" i="16"/>
  <c r="C438" i="16"/>
  <c r="C439" i="16"/>
  <c r="C440" i="16"/>
  <c r="C441" i="16"/>
  <c r="C442" i="16"/>
  <c r="C443" i="16"/>
  <c r="C444" i="16"/>
  <c r="C445" i="16"/>
  <c r="C446" i="16"/>
  <c r="C447" i="16"/>
  <c r="C449" i="16"/>
  <c r="C450" i="16"/>
  <c r="C451" i="16" s="1"/>
  <c r="C452" i="16" s="1"/>
  <c r="C453" i="16" s="1"/>
  <c r="C454" i="16" s="1"/>
  <c r="C455" i="16" s="1"/>
  <c r="C456" i="16" s="1"/>
  <c r="C457" i="16" s="1"/>
  <c r="C458" i="16" s="1"/>
  <c r="C459" i="16" s="1"/>
  <c r="C460" i="16" s="1"/>
  <c r="C461" i="16" s="1"/>
  <c r="C462" i="16" s="1"/>
  <c r="C463" i="16" s="1"/>
  <c r="C464" i="16" s="1"/>
  <c r="C465" i="16" s="1"/>
  <c r="C466" i="16" s="1"/>
  <c r="C467" i="16" s="1"/>
  <c r="C468" i="16" s="1"/>
  <c r="C469" i="16" s="1"/>
  <c r="C470" i="16" s="1"/>
  <c r="C471" i="16" s="1"/>
  <c r="C472" i="16" s="1"/>
  <c r="C473" i="16" s="1"/>
  <c r="C475" i="16"/>
  <c r="C476" i="16"/>
  <c r="C477" i="16"/>
  <c r="C478" i="16" s="1"/>
  <c r="C479" i="16" s="1"/>
  <c r="C480" i="16" s="1"/>
  <c r="C481" i="16" s="1"/>
  <c r="C482" i="16" s="1"/>
  <c r="C483" i="16" s="1"/>
  <c r="C484" i="16" s="1"/>
  <c r="C485" i="16" s="1"/>
  <c r="C486" i="16" s="1"/>
  <c r="C487" i="16" s="1"/>
  <c r="C488" i="16" s="1"/>
  <c r="C489" i="16" s="1"/>
  <c r="C490" i="16" s="1"/>
  <c r="C491" i="16" s="1"/>
  <c r="C492" i="16" s="1"/>
  <c r="C493" i="16" s="1"/>
  <c r="C494" i="16" s="1"/>
  <c r="C495" i="16" s="1"/>
  <c r="C496" i="16" s="1"/>
  <c r="C497" i="16" s="1"/>
  <c r="C498" i="16" s="1"/>
  <c r="C499" i="16" s="1"/>
  <c r="O321" i="16" l="1"/>
  <c r="O293" i="16"/>
  <c r="O294" i="16" s="1"/>
  <c r="O316" i="16"/>
  <c r="N315" i="16"/>
  <c r="M315" i="16" s="1"/>
  <c r="L315" i="16" s="1"/>
  <c r="K315" i="16" s="1"/>
  <c r="J315" i="16" s="1"/>
  <c r="I315" i="16" s="1"/>
  <c r="H315" i="16" s="1"/>
  <c r="N293" i="16"/>
  <c r="M293" i="16" s="1"/>
  <c r="L293" i="16" s="1"/>
  <c r="K293" i="16" s="1"/>
  <c r="J293" i="16" s="1"/>
  <c r="I293" i="16" s="1"/>
  <c r="H293" i="16" s="1"/>
  <c r="O7" i="16"/>
  <c r="N321" i="16" l="1"/>
  <c r="M321" i="16" s="1"/>
  <c r="L321" i="16" s="1"/>
  <c r="K321" i="16" s="1"/>
  <c r="J321" i="16" s="1"/>
  <c r="I321" i="16" s="1"/>
  <c r="H321" i="16" s="1"/>
  <c r="O322" i="16"/>
  <c r="N7" i="16"/>
  <c r="M7" i="16" s="1"/>
  <c r="L7" i="16" s="1"/>
  <c r="K7" i="16" s="1"/>
  <c r="J7" i="16" s="1"/>
  <c r="I7" i="16" s="1"/>
  <c r="O8" i="16"/>
  <c r="O295" i="16"/>
  <c r="N294" i="16"/>
  <c r="M294" i="16" s="1"/>
  <c r="L294" i="16" s="1"/>
  <c r="K294" i="16" s="1"/>
  <c r="J294" i="16" s="1"/>
  <c r="I294" i="16" s="1"/>
  <c r="H294" i="16" s="1"/>
  <c r="O317" i="16"/>
  <c r="N317" i="16" s="1"/>
  <c r="M317" i="16" s="1"/>
  <c r="L317" i="16" s="1"/>
  <c r="K317" i="16" s="1"/>
  <c r="J317" i="16" s="1"/>
  <c r="I317" i="16" s="1"/>
  <c r="H317" i="16" s="1"/>
  <c r="N316" i="16"/>
  <c r="M316" i="16" s="1"/>
  <c r="L316" i="16" s="1"/>
  <c r="K316" i="16" s="1"/>
  <c r="J316" i="16" s="1"/>
  <c r="I316" i="16" s="1"/>
  <c r="H316" i="16" s="1"/>
  <c r="N322" i="16" l="1"/>
  <c r="M322" i="16" s="1"/>
  <c r="L322" i="16" s="1"/>
  <c r="K322" i="16" s="1"/>
  <c r="J322" i="16" s="1"/>
  <c r="I322" i="16" s="1"/>
  <c r="H322" i="16" s="1"/>
  <c r="O323" i="16"/>
  <c r="N295" i="16"/>
  <c r="M295" i="16" s="1"/>
  <c r="L295" i="16" s="1"/>
  <c r="K295" i="16" s="1"/>
  <c r="J295" i="16" s="1"/>
  <c r="I295" i="16" s="1"/>
  <c r="H295" i="16" s="1"/>
  <c r="O296" i="16"/>
  <c r="N8" i="16"/>
  <c r="O9" i="16"/>
  <c r="N323" i="16" l="1"/>
  <c r="M323" i="16" s="1"/>
  <c r="L323" i="16" s="1"/>
  <c r="K323" i="16" s="1"/>
  <c r="J323" i="16" s="1"/>
  <c r="I323" i="16" s="1"/>
  <c r="H323" i="16" s="1"/>
  <c r="O324" i="16"/>
  <c r="N296" i="16"/>
  <c r="M296" i="16" s="1"/>
  <c r="L296" i="16" s="1"/>
  <c r="K296" i="16" s="1"/>
  <c r="J296" i="16" s="1"/>
  <c r="I296" i="16" s="1"/>
  <c r="H296" i="16" s="1"/>
  <c r="O297" i="16"/>
  <c r="N9" i="16"/>
  <c r="M9" i="16" s="1"/>
  <c r="L9" i="16" s="1"/>
  <c r="K9" i="16" s="1"/>
  <c r="J9" i="16" s="1"/>
  <c r="I9" i="16" s="1"/>
  <c r="O10" i="16"/>
  <c r="O325" i="16" l="1"/>
  <c r="N324" i="16"/>
  <c r="M324" i="16" s="1"/>
  <c r="L324" i="16" s="1"/>
  <c r="K324" i="16" s="1"/>
  <c r="J324" i="16" s="1"/>
  <c r="I324" i="16" s="1"/>
  <c r="H324" i="16" s="1"/>
  <c r="N297" i="16"/>
  <c r="M297" i="16" s="1"/>
  <c r="L297" i="16" s="1"/>
  <c r="O298" i="16"/>
  <c r="N10" i="16"/>
  <c r="M10" i="16" s="1"/>
  <c r="L10" i="16" s="1"/>
  <c r="K10" i="16" s="1"/>
  <c r="J10" i="16" s="1"/>
  <c r="I10" i="16" s="1"/>
  <c r="O11" i="16"/>
  <c r="O326" i="16" l="1"/>
  <c r="N325" i="16"/>
  <c r="M325" i="16" s="1"/>
  <c r="L325" i="16" s="1"/>
  <c r="K325" i="16" s="1"/>
  <c r="J325" i="16" s="1"/>
  <c r="I325" i="16" s="1"/>
  <c r="H325" i="16" s="1"/>
  <c r="O299" i="16"/>
  <c r="N298" i="16"/>
  <c r="M298" i="16" s="1"/>
  <c r="L298" i="16" s="1"/>
  <c r="K298" i="16" s="1"/>
  <c r="J298" i="16" s="1"/>
  <c r="I298" i="16" s="1"/>
  <c r="H298" i="16" s="1"/>
  <c r="N11" i="16"/>
  <c r="O12" i="16"/>
  <c r="N326" i="16" l="1"/>
  <c r="M326" i="16" s="1"/>
  <c r="L326" i="16" s="1"/>
  <c r="K326" i="16" s="1"/>
  <c r="J326" i="16" s="1"/>
  <c r="I326" i="16" s="1"/>
  <c r="H326" i="16" s="1"/>
  <c r="O327" i="16"/>
  <c r="N12" i="16"/>
  <c r="M12" i="16" s="1"/>
  <c r="L12" i="16" s="1"/>
  <c r="K12" i="16" s="1"/>
  <c r="J12" i="16" s="1"/>
  <c r="I12" i="16" s="1"/>
  <c r="O13" i="16"/>
  <c r="O300" i="16"/>
  <c r="N299" i="16"/>
  <c r="M299" i="16" s="1"/>
  <c r="L299" i="16" s="1"/>
  <c r="K299" i="16" s="1"/>
  <c r="J299" i="16" s="1"/>
  <c r="I299" i="16" s="1"/>
  <c r="H299" i="16" s="1"/>
  <c r="O328" i="16" l="1"/>
  <c r="N327" i="16"/>
  <c r="M327" i="16" s="1"/>
  <c r="L327" i="16" s="1"/>
  <c r="K327" i="16" s="1"/>
  <c r="J327" i="16" s="1"/>
  <c r="I327" i="16" s="1"/>
  <c r="H327" i="16" s="1"/>
  <c r="N13" i="16"/>
  <c r="M13" i="16" s="1"/>
  <c r="L13" i="16" s="1"/>
  <c r="K13" i="16" s="1"/>
  <c r="J13" i="16" s="1"/>
  <c r="I13" i="16" s="1"/>
  <c r="O14" i="16"/>
  <c r="N300" i="16"/>
  <c r="M300" i="16" s="1"/>
  <c r="L300" i="16" s="1"/>
  <c r="K300" i="16" s="1"/>
  <c r="J300" i="16" s="1"/>
  <c r="I300" i="16" s="1"/>
  <c r="H300" i="16" s="1"/>
  <c r="O301" i="16"/>
  <c r="N328" i="16" l="1"/>
  <c r="M328" i="16" s="1"/>
  <c r="L328" i="16" s="1"/>
  <c r="K328" i="16" s="1"/>
  <c r="J328" i="16" s="1"/>
  <c r="I328" i="16" s="1"/>
  <c r="H328" i="16" s="1"/>
  <c r="O329" i="16"/>
  <c r="N14" i="16"/>
  <c r="M14" i="16" s="1"/>
  <c r="L14" i="16" s="1"/>
  <c r="K14" i="16" s="1"/>
  <c r="J14" i="16" s="1"/>
  <c r="I14" i="16" s="1"/>
  <c r="O15" i="16"/>
  <c r="N301" i="16"/>
  <c r="M301" i="16" s="1"/>
  <c r="L301" i="16" s="1"/>
  <c r="K301" i="16" s="1"/>
  <c r="J301" i="16" s="1"/>
  <c r="I301" i="16" s="1"/>
  <c r="H301" i="16" s="1"/>
  <c r="O302" i="16"/>
  <c r="O330" i="16" l="1"/>
  <c r="N329" i="16"/>
  <c r="M329" i="16" s="1"/>
  <c r="L329" i="16" s="1"/>
  <c r="K329" i="16" s="1"/>
  <c r="J329" i="16" s="1"/>
  <c r="I329" i="16" s="1"/>
  <c r="H329" i="16" s="1"/>
  <c r="O303" i="16"/>
  <c r="N302" i="16"/>
  <c r="M302" i="16" s="1"/>
  <c r="L302" i="16" s="1"/>
  <c r="K302" i="16" s="1"/>
  <c r="J302" i="16" s="1"/>
  <c r="I302" i="16" s="1"/>
  <c r="H302" i="16" s="1"/>
  <c r="O16" i="16"/>
  <c r="N15" i="16"/>
  <c r="M15" i="16" s="1"/>
  <c r="L15" i="16" s="1"/>
  <c r="K15" i="16" s="1"/>
  <c r="J15" i="16" s="1"/>
  <c r="I15" i="16" s="1"/>
  <c r="O331" i="16" l="1"/>
  <c r="N330" i="16"/>
  <c r="M330" i="16" s="1"/>
  <c r="L330" i="16" s="1"/>
  <c r="K330" i="16" s="1"/>
  <c r="J330" i="16" s="1"/>
  <c r="I330" i="16" s="1"/>
  <c r="H330" i="16" s="1"/>
  <c r="N16" i="16"/>
  <c r="O17" i="16"/>
  <c r="O304" i="16"/>
  <c r="N303" i="16"/>
  <c r="M303" i="16" s="1"/>
  <c r="L303" i="16" s="1"/>
  <c r="K303" i="16" s="1"/>
  <c r="J303" i="16" s="1"/>
  <c r="I303" i="16" s="1"/>
  <c r="H303" i="16" s="1"/>
  <c r="N331" i="16" l="1"/>
  <c r="M331" i="16" s="1"/>
  <c r="L331" i="16" s="1"/>
  <c r="K331" i="16" s="1"/>
  <c r="J331" i="16" s="1"/>
  <c r="I331" i="16" s="1"/>
  <c r="H331" i="16" s="1"/>
  <c r="O332" i="16"/>
  <c r="N17" i="16"/>
  <c r="M17" i="16" s="1"/>
  <c r="L17" i="16" s="1"/>
  <c r="K17" i="16" s="1"/>
  <c r="J17" i="16" s="1"/>
  <c r="I17" i="16" s="1"/>
  <c r="O18" i="16"/>
  <c r="N304" i="16"/>
  <c r="M304" i="16" s="1"/>
  <c r="L304" i="16" s="1"/>
  <c r="K304" i="16" s="1"/>
  <c r="J304" i="16" s="1"/>
  <c r="I304" i="16" s="1"/>
  <c r="H304" i="16" s="1"/>
  <c r="O305" i="16"/>
  <c r="O333" i="16" l="1"/>
  <c r="N332" i="16"/>
  <c r="M332" i="16" s="1"/>
  <c r="L332" i="16" s="1"/>
  <c r="K332" i="16" s="1"/>
  <c r="J332" i="16" s="1"/>
  <c r="I332" i="16" s="1"/>
  <c r="H332" i="16" s="1"/>
  <c r="N305" i="16"/>
  <c r="M305" i="16" s="1"/>
  <c r="L305" i="16" s="1"/>
  <c r="K305" i="16" s="1"/>
  <c r="J305" i="16" s="1"/>
  <c r="I305" i="16" s="1"/>
  <c r="H305" i="16" s="1"/>
  <c r="O306" i="16"/>
  <c r="N18" i="16"/>
  <c r="M18" i="16" s="1"/>
  <c r="L18" i="16" s="1"/>
  <c r="K18" i="16" s="1"/>
  <c r="J18" i="16" s="1"/>
  <c r="I18" i="16" s="1"/>
  <c r="O19" i="16"/>
  <c r="O334" i="16" l="1"/>
  <c r="N333" i="16"/>
  <c r="M333" i="16" s="1"/>
  <c r="L333" i="16" s="1"/>
  <c r="K333" i="16" s="1"/>
  <c r="J333" i="16" s="1"/>
  <c r="I333" i="16" s="1"/>
  <c r="H333" i="16" s="1"/>
  <c r="N19" i="16"/>
  <c r="M19" i="16" s="1"/>
  <c r="L19" i="16" s="1"/>
  <c r="K19" i="16" s="1"/>
  <c r="J19" i="16" s="1"/>
  <c r="I19" i="16" s="1"/>
  <c r="O20" i="16"/>
  <c r="O307" i="16"/>
  <c r="N306" i="16"/>
  <c r="M306" i="16" s="1"/>
  <c r="L306" i="16" s="1"/>
  <c r="K306" i="16" s="1"/>
  <c r="J306" i="16" s="1"/>
  <c r="I306" i="16" s="1"/>
  <c r="H306" i="16" s="1"/>
  <c r="O335" i="16" l="1"/>
  <c r="N334" i="16"/>
  <c r="M334" i="16" s="1"/>
  <c r="L334" i="16" s="1"/>
  <c r="K334" i="16" s="1"/>
  <c r="J334" i="16" s="1"/>
  <c r="I334" i="16" s="1"/>
  <c r="H334" i="16" s="1"/>
  <c r="N20" i="16"/>
  <c r="M20" i="16" s="1"/>
  <c r="L20" i="16" s="1"/>
  <c r="K20" i="16" s="1"/>
  <c r="J20" i="16" s="1"/>
  <c r="I20" i="16" s="1"/>
  <c r="O21" i="16"/>
  <c r="O308" i="16"/>
  <c r="N307" i="16"/>
  <c r="M307" i="16" s="1"/>
  <c r="L307" i="16" s="1"/>
  <c r="K307" i="16" s="1"/>
  <c r="J307" i="16" s="1"/>
  <c r="I307" i="16" s="1"/>
  <c r="H307" i="16" s="1"/>
  <c r="N335" i="16" l="1"/>
  <c r="M335" i="16" s="1"/>
  <c r="L335" i="16" s="1"/>
  <c r="K335" i="16" s="1"/>
  <c r="J335" i="16" s="1"/>
  <c r="I335" i="16" s="1"/>
  <c r="H335" i="16" s="1"/>
  <c r="O336" i="16"/>
  <c r="N21" i="16"/>
  <c r="M21" i="16" s="1"/>
  <c r="L21" i="16" s="1"/>
  <c r="K21" i="16" s="1"/>
  <c r="J21" i="16" s="1"/>
  <c r="I21" i="16" s="1"/>
  <c r="O22" i="16"/>
  <c r="N308" i="16"/>
  <c r="M308" i="16" s="1"/>
  <c r="L308" i="16" s="1"/>
  <c r="K308" i="16" s="1"/>
  <c r="J308" i="16" s="1"/>
  <c r="I308" i="16" s="1"/>
  <c r="H308" i="16" s="1"/>
  <c r="O309" i="16"/>
  <c r="O337" i="16" l="1"/>
  <c r="N336" i="16"/>
  <c r="M336" i="16" s="1"/>
  <c r="L336" i="16" s="1"/>
  <c r="K336" i="16" s="1"/>
  <c r="J336" i="16" s="1"/>
  <c r="I336" i="16" s="1"/>
  <c r="H336" i="16" s="1"/>
  <c r="N22" i="16"/>
  <c r="M22" i="16" s="1"/>
  <c r="L22" i="16" s="1"/>
  <c r="K22" i="16" s="1"/>
  <c r="J22" i="16" s="1"/>
  <c r="I22" i="16" s="1"/>
  <c r="O23" i="16"/>
  <c r="N309" i="16"/>
  <c r="M309" i="16" s="1"/>
  <c r="L309" i="16" s="1"/>
  <c r="K309" i="16" s="1"/>
  <c r="J309" i="16" s="1"/>
  <c r="I309" i="16" s="1"/>
  <c r="H309" i="16" s="1"/>
  <c r="O310" i="16"/>
  <c r="N337" i="16" l="1"/>
  <c r="M337" i="16" s="1"/>
  <c r="L337" i="16" s="1"/>
  <c r="K337" i="16" s="1"/>
  <c r="J337" i="16" s="1"/>
  <c r="I337" i="16" s="1"/>
  <c r="H337" i="16" s="1"/>
  <c r="O338" i="16"/>
  <c r="O311" i="16"/>
  <c r="N310" i="16"/>
  <c r="M310" i="16" s="1"/>
  <c r="L310" i="16" s="1"/>
  <c r="K310" i="16" s="1"/>
  <c r="J310" i="16" s="1"/>
  <c r="I310" i="16" s="1"/>
  <c r="H310" i="16" s="1"/>
  <c r="N23" i="16"/>
  <c r="M23" i="16" s="1"/>
  <c r="L23" i="16" s="1"/>
  <c r="K23" i="16" s="1"/>
  <c r="J23" i="16" s="1"/>
  <c r="I23" i="16" s="1"/>
  <c r="O24" i="16"/>
  <c r="N338" i="16" l="1"/>
  <c r="M338" i="16" s="1"/>
  <c r="L338" i="16" s="1"/>
  <c r="K338" i="16" s="1"/>
  <c r="J338" i="16" s="1"/>
  <c r="I338" i="16" s="1"/>
  <c r="H338" i="16" s="1"/>
  <c r="O339" i="16"/>
  <c r="N24" i="16"/>
  <c r="M24" i="16" s="1"/>
  <c r="L24" i="16" s="1"/>
  <c r="K24" i="16" s="1"/>
  <c r="J24" i="16" s="1"/>
  <c r="I24" i="16" s="1"/>
  <c r="O25" i="16"/>
  <c r="O312" i="16"/>
  <c r="N312" i="16" s="1"/>
  <c r="M312" i="16" s="1"/>
  <c r="L312" i="16" s="1"/>
  <c r="K312" i="16" s="1"/>
  <c r="J312" i="16" s="1"/>
  <c r="I312" i="16" s="1"/>
  <c r="H312" i="16" s="1"/>
  <c r="N311" i="16"/>
  <c r="M311" i="16" s="1"/>
  <c r="L311" i="16" s="1"/>
  <c r="K311" i="16" s="1"/>
  <c r="J311" i="16" s="1"/>
  <c r="I311" i="16" s="1"/>
  <c r="H311" i="16" s="1"/>
  <c r="N339" i="16" l="1"/>
  <c r="M339" i="16" s="1"/>
  <c r="L339" i="16" s="1"/>
  <c r="K339" i="16" s="1"/>
  <c r="J339" i="16" s="1"/>
  <c r="I339" i="16" s="1"/>
  <c r="H339" i="16" s="1"/>
  <c r="O340" i="16"/>
  <c r="O26" i="16"/>
  <c r="N25" i="16"/>
  <c r="M25" i="16" s="1"/>
  <c r="L25" i="16" s="1"/>
  <c r="K25" i="16" s="1"/>
  <c r="J25" i="16" s="1"/>
  <c r="I25" i="16" s="1"/>
  <c r="N340" i="16" l="1"/>
  <c r="M340" i="16" s="1"/>
  <c r="L340" i="16" s="1"/>
  <c r="K340" i="16" s="1"/>
  <c r="J340" i="16" s="1"/>
  <c r="I340" i="16" s="1"/>
  <c r="H340" i="16" s="1"/>
  <c r="O341" i="16"/>
  <c r="N26" i="16"/>
  <c r="M26" i="16" s="1"/>
  <c r="L26" i="16" s="1"/>
  <c r="K26" i="16" s="1"/>
  <c r="J26" i="16" s="1"/>
  <c r="I26" i="16" s="1"/>
  <c r="O27" i="16"/>
  <c r="O342" i="16" l="1"/>
  <c r="N341" i="16"/>
  <c r="M341" i="16" s="1"/>
  <c r="L341" i="16" s="1"/>
  <c r="K341" i="16" s="1"/>
  <c r="J341" i="16" s="1"/>
  <c r="I341" i="16" s="1"/>
  <c r="H341" i="16" s="1"/>
  <c r="N27" i="16"/>
  <c r="M27" i="16" s="1"/>
  <c r="L27" i="16" s="1"/>
  <c r="K27" i="16" s="1"/>
  <c r="J27" i="16" s="1"/>
  <c r="I27" i="16" s="1"/>
  <c r="O28" i="16"/>
  <c r="O343" i="16" l="1"/>
  <c r="N342" i="16"/>
  <c r="M342" i="16" s="1"/>
  <c r="L342" i="16" s="1"/>
  <c r="K342" i="16" s="1"/>
  <c r="J342" i="16" s="1"/>
  <c r="I342" i="16" s="1"/>
  <c r="H342" i="16" s="1"/>
  <c r="N28" i="16"/>
  <c r="M28" i="16" s="1"/>
  <c r="L28" i="16" s="1"/>
  <c r="K28" i="16" s="1"/>
  <c r="J28" i="16" s="1"/>
  <c r="I28" i="16" s="1"/>
  <c r="O29" i="16"/>
  <c r="N343" i="16" l="1"/>
  <c r="M343" i="16" s="1"/>
  <c r="L343" i="16" s="1"/>
  <c r="K343" i="16" s="1"/>
  <c r="J343" i="16" s="1"/>
  <c r="I343" i="16" s="1"/>
  <c r="H343" i="16" s="1"/>
  <c r="O344" i="16"/>
  <c r="O30" i="16"/>
  <c r="N29" i="16"/>
  <c r="M29" i="16" s="1"/>
  <c r="L29" i="16" s="1"/>
  <c r="K29" i="16" s="1"/>
  <c r="J29" i="16" s="1"/>
  <c r="I29" i="16" s="1"/>
  <c r="N344" i="16" l="1"/>
  <c r="M344" i="16" s="1"/>
  <c r="L344" i="16" s="1"/>
  <c r="K344" i="16" s="1"/>
  <c r="J344" i="16" s="1"/>
  <c r="I344" i="16" s="1"/>
  <c r="H344" i="16" s="1"/>
  <c r="O345" i="16"/>
  <c r="N30" i="16"/>
  <c r="M30" i="16" s="1"/>
  <c r="L30" i="16" s="1"/>
  <c r="K30" i="16" s="1"/>
  <c r="J30" i="16" s="1"/>
  <c r="I30" i="16" s="1"/>
  <c r="O31" i="16"/>
  <c r="O346" i="16" l="1"/>
  <c r="N345" i="16"/>
  <c r="M345" i="16" s="1"/>
  <c r="L345" i="16" s="1"/>
  <c r="K345" i="16" s="1"/>
  <c r="J345" i="16" s="1"/>
  <c r="I345" i="16" s="1"/>
  <c r="H345" i="16" s="1"/>
  <c r="N31" i="16"/>
  <c r="M31" i="16" s="1"/>
  <c r="L31" i="16" s="1"/>
  <c r="K31" i="16" s="1"/>
  <c r="J31" i="16" s="1"/>
  <c r="I31" i="16" s="1"/>
  <c r="O32" i="16"/>
  <c r="O347" i="16" l="1"/>
  <c r="N346" i="16"/>
  <c r="M346" i="16" s="1"/>
  <c r="L346" i="16" s="1"/>
  <c r="K346" i="16" s="1"/>
  <c r="J346" i="16" s="1"/>
  <c r="I346" i="16" s="1"/>
  <c r="H346" i="16" s="1"/>
  <c r="N32" i="16"/>
  <c r="M32" i="16" s="1"/>
  <c r="L32" i="16" s="1"/>
  <c r="K32" i="16" s="1"/>
  <c r="J32" i="16" s="1"/>
  <c r="I32" i="16" s="1"/>
  <c r="O33" i="16"/>
  <c r="N347" i="16" l="1"/>
  <c r="M347" i="16" s="1"/>
  <c r="L347" i="16" s="1"/>
  <c r="K347" i="16" s="1"/>
  <c r="J347" i="16" s="1"/>
  <c r="I347" i="16" s="1"/>
  <c r="H347" i="16" s="1"/>
  <c r="O348" i="16"/>
  <c r="N33" i="16"/>
  <c r="M33" i="16" s="1"/>
  <c r="L33" i="16" s="1"/>
  <c r="K33" i="16" s="1"/>
  <c r="J33" i="16" s="1"/>
  <c r="I33" i="16" s="1"/>
  <c r="O34" i="16"/>
  <c r="N348" i="16" l="1"/>
  <c r="M348" i="16" s="1"/>
  <c r="L348" i="16" s="1"/>
  <c r="K348" i="16" s="1"/>
  <c r="J348" i="16" s="1"/>
  <c r="I348" i="16" s="1"/>
  <c r="H348" i="16" s="1"/>
  <c r="O349" i="16"/>
  <c r="N34" i="16"/>
  <c r="M34" i="16" s="1"/>
  <c r="L34" i="16" s="1"/>
  <c r="K34" i="16" s="1"/>
  <c r="J34" i="16" s="1"/>
  <c r="I34" i="16" s="1"/>
  <c r="O35" i="16"/>
  <c r="O350" i="16" l="1"/>
  <c r="N349" i="16"/>
  <c r="M349" i="16" s="1"/>
  <c r="L349" i="16" s="1"/>
  <c r="K349" i="16" s="1"/>
  <c r="J349" i="16" s="1"/>
  <c r="I349" i="16" s="1"/>
  <c r="H349" i="16" s="1"/>
  <c r="N35" i="16"/>
  <c r="M35" i="16" s="1"/>
  <c r="L35" i="16" s="1"/>
  <c r="K35" i="16" s="1"/>
  <c r="J35" i="16" s="1"/>
  <c r="I35" i="16" s="1"/>
  <c r="O36" i="16"/>
  <c r="O351" i="16" l="1"/>
  <c r="N350" i="16"/>
  <c r="M350" i="16" s="1"/>
  <c r="L350" i="16" s="1"/>
  <c r="K350" i="16" s="1"/>
  <c r="J350" i="16" s="1"/>
  <c r="I350" i="16" s="1"/>
  <c r="H350" i="16" s="1"/>
  <c r="N36" i="16"/>
  <c r="M36" i="16" s="1"/>
  <c r="L36" i="16" s="1"/>
  <c r="K36" i="16" s="1"/>
  <c r="J36" i="16" s="1"/>
  <c r="I36" i="16" s="1"/>
  <c r="O37" i="16"/>
  <c r="N351" i="16" l="1"/>
  <c r="M351" i="16" s="1"/>
  <c r="L351" i="16" s="1"/>
  <c r="K351" i="16" s="1"/>
  <c r="J351" i="16" s="1"/>
  <c r="I351" i="16" s="1"/>
  <c r="H351" i="16" s="1"/>
  <c r="O352" i="16"/>
  <c r="N37" i="16"/>
  <c r="M37" i="16" s="1"/>
  <c r="L37" i="16" s="1"/>
  <c r="K37" i="16" s="1"/>
  <c r="J37" i="16" s="1"/>
  <c r="I37" i="16" s="1"/>
  <c r="O38" i="16"/>
  <c r="N352" i="16" l="1"/>
  <c r="M352" i="16" s="1"/>
  <c r="L352" i="16" s="1"/>
  <c r="K352" i="16" s="1"/>
  <c r="J352" i="16" s="1"/>
  <c r="I352" i="16" s="1"/>
  <c r="H352" i="16" s="1"/>
  <c r="O353" i="16"/>
  <c r="N38" i="16"/>
  <c r="M38" i="16" s="1"/>
  <c r="L38" i="16" s="1"/>
  <c r="K38" i="16" s="1"/>
  <c r="J38" i="16" s="1"/>
  <c r="I38" i="16" s="1"/>
  <c r="O39" i="16"/>
  <c r="O354" i="16" l="1"/>
  <c r="N353" i="16"/>
  <c r="M353" i="16" s="1"/>
  <c r="L353" i="16" s="1"/>
  <c r="K353" i="16" s="1"/>
  <c r="J353" i="16" s="1"/>
  <c r="I353" i="16" s="1"/>
  <c r="H353" i="16" s="1"/>
  <c r="N39" i="16"/>
  <c r="M39" i="16" s="1"/>
  <c r="L39" i="16" s="1"/>
  <c r="K39" i="16" s="1"/>
  <c r="J39" i="16" s="1"/>
  <c r="I39" i="16" s="1"/>
  <c r="O40" i="16"/>
  <c r="O355" i="16" l="1"/>
  <c r="N354" i="16"/>
  <c r="M354" i="16" s="1"/>
  <c r="L354" i="16" s="1"/>
  <c r="K354" i="16" s="1"/>
  <c r="J354" i="16" s="1"/>
  <c r="I354" i="16" s="1"/>
  <c r="H354" i="16" s="1"/>
  <c r="N40" i="16"/>
  <c r="M40" i="16" s="1"/>
  <c r="L40" i="16" s="1"/>
  <c r="K40" i="16" s="1"/>
  <c r="J40" i="16" s="1"/>
  <c r="I40" i="16" s="1"/>
  <c r="O41" i="16"/>
  <c r="N355" i="16" l="1"/>
  <c r="M355" i="16" s="1"/>
  <c r="L355" i="16" s="1"/>
  <c r="K355" i="16" s="1"/>
  <c r="J355" i="16" s="1"/>
  <c r="I355" i="16" s="1"/>
  <c r="H355" i="16" s="1"/>
  <c r="O356" i="16"/>
  <c r="O42" i="16"/>
  <c r="N41" i="16"/>
  <c r="M41" i="16" s="1"/>
  <c r="L41" i="16" s="1"/>
  <c r="K41" i="16" s="1"/>
  <c r="J41" i="16" s="1"/>
  <c r="I41" i="16" s="1"/>
  <c r="N356" i="16" l="1"/>
  <c r="M356" i="16" s="1"/>
  <c r="L356" i="16" s="1"/>
  <c r="K356" i="16" s="1"/>
  <c r="J356" i="16" s="1"/>
  <c r="I356" i="16" s="1"/>
  <c r="H356" i="16" s="1"/>
  <c r="O357" i="16"/>
  <c r="N42" i="16"/>
  <c r="M42" i="16" s="1"/>
  <c r="L42" i="16" s="1"/>
  <c r="K42" i="16" s="1"/>
  <c r="J42" i="16" s="1"/>
  <c r="I42" i="16" s="1"/>
  <c r="O43" i="16"/>
  <c r="O358" i="16" l="1"/>
  <c r="N357" i="16"/>
  <c r="M357" i="16" s="1"/>
  <c r="L357" i="16" s="1"/>
  <c r="K357" i="16" s="1"/>
  <c r="J357" i="16" s="1"/>
  <c r="I357" i="16" s="1"/>
  <c r="H357" i="16" s="1"/>
  <c r="N43" i="16"/>
  <c r="M43" i="16" s="1"/>
  <c r="L43" i="16" s="1"/>
  <c r="K43" i="16" s="1"/>
  <c r="J43" i="16" s="1"/>
  <c r="I43" i="16" s="1"/>
  <c r="O44" i="16"/>
  <c r="N358" i="16" l="1"/>
  <c r="M358" i="16" s="1"/>
  <c r="L358" i="16" s="1"/>
  <c r="K358" i="16" s="1"/>
  <c r="J358" i="16" s="1"/>
  <c r="I358" i="16" s="1"/>
  <c r="H358" i="16" s="1"/>
  <c r="O359" i="16"/>
  <c r="N44" i="16"/>
  <c r="M44" i="16" s="1"/>
  <c r="L44" i="16" s="1"/>
  <c r="K44" i="16" s="1"/>
  <c r="J44" i="16" s="1"/>
  <c r="I44" i="16" s="1"/>
  <c r="O45" i="16"/>
  <c r="N359" i="16" l="1"/>
  <c r="M359" i="16" s="1"/>
  <c r="L359" i="16" s="1"/>
  <c r="K359" i="16" s="1"/>
  <c r="J359" i="16" s="1"/>
  <c r="I359" i="16" s="1"/>
  <c r="H359" i="16" s="1"/>
  <c r="O360" i="16"/>
  <c r="O46" i="16"/>
  <c r="N45" i="16"/>
  <c r="M45" i="16" s="1"/>
  <c r="L45" i="16" s="1"/>
  <c r="K45" i="16" s="1"/>
  <c r="J45" i="16" s="1"/>
  <c r="I45" i="16" s="1"/>
  <c r="N360" i="16" l="1"/>
  <c r="M360" i="16" s="1"/>
  <c r="L360" i="16" s="1"/>
  <c r="K360" i="16" s="1"/>
  <c r="J360" i="16" s="1"/>
  <c r="I360" i="16" s="1"/>
  <c r="H360" i="16" s="1"/>
  <c r="O361" i="16"/>
  <c r="N46" i="16"/>
  <c r="M46" i="16" s="1"/>
  <c r="L46" i="16" s="1"/>
  <c r="K46" i="16" s="1"/>
  <c r="J46" i="16" s="1"/>
  <c r="I46" i="16" s="1"/>
  <c r="O47" i="16"/>
  <c r="O362" i="16" l="1"/>
  <c r="N361" i="16"/>
  <c r="M361" i="16" s="1"/>
  <c r="L361" i="16" s="1"/>
  <c r="K361" i="16" s="1"/>
  <c r="J361" i="16" s="1"/>
  <c r="I361" i="16" s="1"/>
  <c r="H361" i="16" s="1"/>
  <c r="N47" i="16"/>
  <c r="M47" i="16" s="1"/>
  <c r="L47" i="16" s="1"/>
  <c r="K47" i="16" s="1"/>
  <c r="J47" i="16" s="1"/>
  <c r="I47" i="16" s="1"/>
  <c r="O48" i="16"/>
  <c r="O363" i="16" l="1"/>
  <c r="N362" i="16"/>
  <c r="M362" i="16" s="1"/>
  <c r="L362" i="16" s="1"/>
  <c r="K362" i="16" s="1"/>
  <c r="J362" i="16" s="1"/>
  <c r="I362" i="16" s="1"/>
  <c r="H362" i="16" s="1"/>
  <c r="N48" i="16"/>
  <c r="M48" i="16" s="1"/>
  <c r="L48" i="16" s="1"/>
  <c r="K48" i="16" s="1"/>
  <c r="J48" i="16" s="1"/>
  <c r="I48" i="16" s="1"/>
  <c r="O49" i="16"/>
  <c r="N363" i="16" l="1"/>
  <c r="M363" i="16" s="1"/>
  <c r="L363" i="16" s="1"/>
  <c r="K363" i="16" s="1"/>
  <c r="J363" i="16" s="1"/>
  <c r="I363" i="16" s="1"/>
  <c r="H363" i="16" s="1"/>
  <c r="O364" i="16"/>
  <c r="N49" i="16"/>
  <c r="M49" i="16" s="1"/>
  <c r="L49" i="16" s="1"/>
  <c r="K49" i="16" s="1"/>
  <c r="J49" i="16" s="1"/>
  <c r="I49" i="16" s="1"/>
  <c r="O50" i="16"/>
  <c r="O365" i="16" l="1"/>
  <c r="N364" i="16"/>
  <c r="M364" i="16" s="1"/>
  <c r="L364" i="16" s="1"/>
  <c r="K364" i="16" s="1"/>
  <c r="J364" i="16" s="1"/>
  <c r="I364" i="16" s="1"/>
  <c r="H364" i="16" s="1"/>
  <c r="N50" i="16"/>
  <c r="M50" i="16" s="1"/>
  <c r="L50" i="16" s="1"/>
  <c r="K50" i="16" s="1"/>
  <c r="J50" i="16" s="1"/>
  <c r="I50" i="16" s="1"/>
  <c r="O51" i="16"/>
  <c r="O366" i="16" l="1"/>
  <c r="N365" i="16"/>
  <c r="M365" i="16" s="1"/>
  <c r="L365" i="16" s="1"/>
  <c r="K365" i="16" s="1"/>
  <c r="J365" i="16" s="1"/>
  <c r="I365" i="16" s="1"/>
  <c r="H365" i="16" s="1"/>
  <c r="N51" i="16"/>
  <c r="M51" i="16" s="1"/>
  <c r="L51" i="16" s="1"/>
  <c r="K51" i="16" s="1"/>
  <c r="J51" i="16" s="1"/>
  <c r="I51" i="16" s="1"/>
  <c r="O52" i="16"/>
  <c r="O367" i="16" l="1"/>
  <c r="N366" i="16"/>
  <c r="M366" i="16" s="1"/>
  <c r="L366" i="16" s="1"/>
  <c r="K366" i="16" s="1"/>
  <c r="J366" i="16" s="1"/>
  <c r="I366" i="16" s="1"/>
  <c r="H366" i="16" s="1"/>
  <c r="N52" i="16"/>
  <c r="M52" i="16" s="1"/>
  <c r="L52" i="16" s="1"/>
  <c r="K52" i="16" s="1"/>
  <c r="J52" i="16" s="1"/>
  <c r="I52" i="16" s="1"/>
  <c r="O53" i="16"/>
  <c r="N367" i="16" l="1"/>
  <c r="M367" i="16" s="1"/>
  <c r="L367" i="16" s="1"/>
  <c r="K367" i="16" s="1"/>
  <c r="J367" i="16" s="1"/>
  <c r="I367" i="16" s="1"/>
  <c r="H367" i="16" s="1"/>
  <c r="O368" i="16"/>
  <c r="N53" i="16"/>
  <c r="M53" i="16" s="1"/>
  <c r="L53" i="16" s="1"/>
  <c r="K53" i="16" s="1"/>
  <c r="J53" i="16" s="1"/>
  <c r="I53" i="16" s="1"/>
  <c r="O54" i="16"/>
  <c r="N368" i="16" l="1"/>
  <c r="M368" i="16" s="1"/>
  <c r="L368" i="16" s="1"/>
  <c r="K368" i="16" s="1"/>
  <c r="J368" i="16" s="1"/>
  <c r="I368" i="16" s="1"/>
  <c r="H368" i="16" s="1"/>
  <c r="O369" i="16"/>
  <c r="N54" i="16"/>
  <c r="M54" i="16" s="1"/>
  <c r="L54" i="16" s="1"/>
  <c r="K54" i="16" s="1"/>
  <c r="J54" i="16" s="1"/>
  <c r="I54" i="16" s="1"/>
  <c r="O55" i="16"/>
  <c r="N369" i="16" l="1"/>
  <c r="M369" i="16" s="1"/>
  <c r="L369" i="16" s="1"/>
  <c r="K369" i="16" s="1"/>
  <c r="J369" i="16" s="1"/>
  <c r="I369" i="16" s="1"/>
  <c r="H369" i="16" s="1"/>
  <c r="O370" i="16"/>
  <c r="N55" i="16"/>
  <c r="M55" i="16" s="1"/>
  <c r="L55" i="16" s="1"/>
  <c r="K55" i="16" s="1"/>
  <c r="J55" i="16" s="1"/>
  <c r="I55" i="16" s="1"/>
  <c r="O56" i="16"/>
  <c r="O371" i="16" l="1"/>
  <c r="N370" i="16"/>
  <c r="M370" i="16" s="1"/>
  <c r="L370" i="16" s="1"/>
  <c r="K370" i="16" s="1"/>
  <c r="J370" i="16" s="1"/>
  <c r="I370" i="16" s="1"/>
  <c r="H370" i="16" s="1"/>
  <c r="N56" i="16"/>
  <c r="M56" i="16" s="1"/>
  <c r="L56" i="16" s="1"/>
  <c r="K56" i="16" s="1"/>
  <c r="J56" i="16" s="1"/>
  <c r="I56" i="16" s="1"/>
  <c r="O57" i="16"/>
  <c r="O372" i="16" l="1"/>
  <c r="N371" i="16"/>
  <c r="M371" i="16" s="1"/>
  <c r="L371" i="16" s="1"/>
  <c r="K371" i="16" s="1"/>
  <c r="J371" i="16" s="1"/>
  <c r="I371" i="16" s="1"/>
  <c r="H371" i="16" s="1"/>
  <c r="N57" i="16"/>
  <c r="M57" i="16" s="1"/>
  <c r="L57" i="16" s="1"/>
  <c r="K57" i="16" s="1"/>
  <c r="J57" i="16" s="1"/>
  <c r="I57" i="16" s="1"/>
  <c r="O58" i="16"/>
  <c r="N372" i="16" l="1"/>
  <c r="M372" i="16" s="1"/>
  <c r="L372" i="16" s="1"/>
  <c r="K372" i="16" s="1"/>
  <c r="J372" i="16" s="1"/>
  <c r="I372" i="16" s="1"/>
  <c r="H372" i="16" s="1"/>
  <c r="O373" i="16"/>
  <c r="N58" i="16"/>
  <c r="M58" i="16" s="1"/>
  <c r="L58" i="16" s="1"/>
  <c r="K58" i="16" s="1"/>
  <c r="J58" i="16" s="1"/>
  <c r="I58" i="16" s="1"/>
  <c r="O59" i="16"/>
  <c r="N373" i="16" l="1"/>
  <c r="M373" i="16" s="1"/>
  <c r="L373" i="16" s="1"/>
  <c r="K373" i="16" s="1"/>
  <c r="J373" i="16" s="1"/>
  <c r="I373" i="16" s="1"/>
  <c r="H373" i="16" s="1"/>
  <c r="O374" i="16"/>
  <c r="N59" i="16"/>
  <c r="M59" i="16" s="1"/>
  <c r="L59" i="16" s="1"/>
  <c r="K59" i="16" s="1"/>
  <c r="J59" i="16" s="1"/>
  <c r="I59" i="16" s="1"/>
  <c r="O60" i="16"/>
  <c r="O375" i="16" l="1"/>
  <c r="N374" i="16"/>
  <c r="M374" i="16" s="1"/>
  <c r="L374" i="16" s="1"/>
  <c r="K374" i="16" s="1"/>
  <c r="J374" i="16" s="1"/>
  <c r="I374" i="16" s="1"/>
  <c r="H374" i="16" s="1"/>
  <c r="N60" i="16"/>
  <c r="M60" i="16" s="1"/>
  <c r="L60" i="16" s="1"/>
  <c r="K60" i="16" s="1"/>
  <c r="J60" i="16" s="1"/>
  <c r="I60" i="16" s="1"/>
  <c r="O61" i="16"/>
  <c r="N375" i="16" l="1"/>
  <c r="M375" i="16" s="1"/>
  <c r="L375" i="16" s="1"/>
  <c r="K375" i="16" s="1"/>
  <c r="J375" i="16" s="1"/>
  <c r="I375" i="16" s="1"/>
  <c r="H375" i="16" s="1"/>
  <c r="O376" i="16"/>
  <c r="N61" i="16"/>
  <c r="M61" i="16" s="1"/>
  <c r="L61" i="16" s="1"/>
  <c r="K61" i="16" s="1"/>
  <c r="J61" i="16" s="1"/>
  <c r="I61" i="16" s="1"/>
  <c r="O62" i="16"/>
  <c r="N376" i="16" l="1"/>
  <c r="M376" i="16" s="1"/>
  <c r="L376" i="16" s="1"/>
  <c r="K376" i="16" s="1"/>
  <c r="J376" i="16" s="1"/>
  <c r="I376" i="16" s="1"/>
  <c r="H376" i="16" s="1"/>
  <c r="O377" i="16"/>
  <c r="O63" i="16"/>
  <c r="N62" i="16"/>
  <c r="M62" i="16" s="1"/>
  <c r="L62" i="16" s="1"/>
  <c r="K62" i="16" s="1"/>
  <c r="J62" i="16" s="1"/>
  <c r="I62" i="16" s="1"/>
  <c r="N377" i="16" l="1"/>
  <c r="M377" i="16" s="1"/>
  <c r="L377" i="16" s="1"/>
  <c r="K377" i="16" s="1"/>
  <c r="J377" i="16" s="1"/>
  <c r="I377" i="16" s="1"/>
  <c r="H377" i="16" s="1"/>
  <c r="O378" i="16"/>
  <c r="N63" i="16"/>
  <c r="M63" i="16" s="1"/>
  <c r="L63" i="16" s="1"/>
  <c r="K63" i="16" s="1"/>
  <c r="J63" i="16" s="1"/>
  <c r="I63" i="16" s="1"/>
  <c r="O64" i="16"/>
  <c r="O379" i="16" l="1"/>
  <c r="N378" i="16"/>
  <c r="M378" i="16" s="1"/>
  <c r="L378" i="16" s="1"/>
  <c r="K378" i="16" s="1"/>
  <c r="J378" i="16" s="1"/>
  <c r="I378" i="16" s="1"/>
  <c r="H378" i="16" s="1"/>
  <c r="N64" i="16"/>
  <c r="M64" i="16" s="1"/>
  <c r="L64" i="16" s="1"/>
  <c r="K64" i="16" s="1"/>
  <c r="J64" i="16" s="1"/>
  <c r="I64" i="16" s="1"/>
  <c r="O65" i="16"/>
  <c r="N379" i="16" l="1"/>
  <c r="M379" i="16" s="1"/>
  <c r="L379" i="16" s="1"/>
  <c r="K379" i="16" s="1"/>
  <c r="J379" i="16" s="1"/>
  <c r="I379" i="16" s="1"/>
  <c r="H379" i="16" s="1"/>
  <c r="O380" i="16"/>
  <c r="N65" i="16"/>
  <c r="M65" i="16" s="1"/>
  <c r="L65" i="16" s="1"/>
  <c r="K65" i="16" s="1"/>
  <c r="J65" i="16" s="1"/>
  <c r="I65" i="16" s="1"/>
  <c r="O66" i="16"/>
  <c r="O381" i="16" l="1"/>
  <c r="N380" i="16"/>
  <c r="M380" i="16" s="1"/>
  <c r="L380" i="16" s="1"/>
  <c r="K380" i="16" s="1"/>
  <c r="J380" i="16" s="1"/>
  <c r="I380" i="16" s="1"/>
  <c r="H380" i="16" s="1"/>
  <c r="O67" i="16"/>
  <c r="N66" i="16"/>
  <c r="M66" i="16" s="1"/>
  <c r="L66" i="16" s="1"/>
  <c r="K66" i="16" s="1"/>
  <c r="J66" i="16" s="1"/>
  <c r="I66" i="16" s="1"/>
  <c r="N381" i="16" l="1"/>
  <c r="M381" i="16" s="1"/>
  <c r="L381" i="16" s="1"/>
  <c r="K381" i="16" s="1"/>
  <c r="J381" i="16" s="1"/>
  <c r="I381" i="16" s="1"/>
  <c r="H381" i="16" s="1"/>
  <c r="O382" i="16"/>
  <c r="N67" i="16"/>
  <c r="M67" i="16" s="1"/>
  <c r="L67" i="16" s="1"/>
  <c r="K67" i="16" s="1"/>
  <c r="J67" i="16" s="1"/>
  <c r="I67" i="16" s="1"/>
  <c r="O68" i="16"/>
  <c r="O383" i="16" l="1"/>
  <c r="N382" i="16"/>
  <c r="M382" i="16" s="1"/>
  <c r="L382" i="16" s="1"/>
  <c r="K382" i="16" s="1"/>
  <c r="J382" i="16" s="1"/>
  <c r="I382" i="16" s="1"/>
  <c r="H382" i="16" s="1"/>
  <c r="N68" i="16"/>
  <c r="M68" i="16" s="1"/>
  <c r="L68" i="16" s="1"/>
  <c r="K68" i="16" s="1"/>
  <c r="J68" i="16" s="1"/>
  <c r="I68" i="16" s="1"/>
  <c r="O69" i="16"/>
  <c r="N383" i="16" l="1"/>
  <c r="M383" i="16" s="1"/>
  <c r="L383" i="16" s="1"/>
  <c r="K383" i="16" s="1"/>
  <c r="J383" i="16" s="1"/>
  <c r="I383" i="16" s="1"/>
  <c r="H383" i="16" s="1"/>
  <c r="O384" i="16"/>
  <c r="N69" i="16"/>
  <c r="M69" i="16" s="1"/>
  <c r="L69" i="16" s="1"/>
  <c r="K69" i="16" s="1"/>
  <c r="J69" i="16" s="1"/>
  <c r="I69" i="16" s="1"/>
  <c r="O70" i="16"/>
  <c r="N384" i="16" l="1"/>
  <c r="M384" i="16" s="1"/>
  <c r="L384" i="16" s="1"/>
  <c r="K384" i="16" s="1"/>
  <c r="J384" i="16" s="1"/>
  <c r="I384" i="16" s="1"/>
  <c r="H384" i="16" s="1"/>
  <c r="O385" i="16"/>
  <c r="N70" i="16"/>
  <c r="M70" i="16" s="1"/>
  <c r="L70" i="16" s="1"/>
  <c r="K70" i="16" s="1"/>
  <c r="J70" i="16" s="1"/>
  <c r="I70" i="16" s="1"/>
  <c r="O71" i="16"/>
  <c r="O386" i="16" l="1"/>
  <c r="N385" i="16"/>
  <c r="M385" i="16" s="1"/>
  <c r="L385" i="16" s="1"/>
  <c r="K385" i="16" s="1"/>
  <c r="J385" i="16" s="1"/>
  <c r="I385" i="16" s="1"/>
  <c r="H385" i="16" s="1"/>
  <c r="N71" i="16"/>
  <c r="M71" i="16" s="1"/>
  <c r="L71" i="16" s="1"/>
  <c r="K71" i="16" s="1"/>
  <c r="J71" i="16" s="1"/>
  <c r="I71" i="16" s="1"/>
  <c r="O72" i="16"/>
  <c r="N386" i="16" l="1"/>
  <c r="M386" i="16" s="1"/>
  <c r="L386" i="16" s="1"/>
  <c r="K386" i="16" s="1"/>
  <c r="J386" i="16" s="1"/>
  <c r="I386" i="16" s="1"/>
  <c r="H386" i="16" s="1"/>
  <c r="O387" i="16"/>
  <c r="N72" i="16"/>
  <c r="M72" i="16" s="1"/>
  <c r="L72" i="16" s="1"/>
  <c r="K72" i="16" s="1"/>
  <c r="J72" i="16" s="1"/>
  <c r="I72" i="16" s="1"/>
  <c r="O73" i="16"/>
  <c r="N387" i="16" l="1"/>
  <c r="M387" i="16" s="1"/>
  <c r="L387" i="16" s="1"/>
  <c r="K387" i="16" s="1"/>
  <c r="J387" i="16" s="1"/>
  <c r="I387" i="16" s="1"/>
  <c r="H387" i="16" s="1"/>
  <c r="O388" i="16"/>
  <c r="N73" i="16"/>
  <c r="M73" i="16" s="1"/>
  <c r="L73" i="16" s="1"/>
  <c r="K73" i="16" s="1"/>
  <c r="J73" i="16" s="1"/>
  <c r="I73" i="16" s="1"/>
  <c r="O74" i="16"/>
  <c r="O389" i="16" l="1"/>
  <c r="N388" i="16"/>
  <c r="M388" i="16" s="1"/>
  <c r="L388" i="16" s="1"/>
  <c r="K388" i="16" s="1"/>
  <c r="J388" i="16" s="1"/>
  <c r="I388" i="16" s="1"/>
  <c r="H388" i="16" s="1"/>
  <c r="N74" i="16"/>
  <c r="M74" i="16" s="1"/>
  <c r="L74" i="16" s="1"/>
  <c r="K74" i="16" s="1"/>
  <c r="J74" i="16" s="1"/>
  <c r="I74" i="16" s="1"/>
  <c r="O75" i="16"/>
  <c r="N389" i="16" l="1"/>
  <c r="M389" i="16" s="1"/>
  <c r="L389" i="16" s="1"/>
  <c r="K389" i="16" s="1"/>
  <c r="J389" i="16" s="1"/>
  <c r="I389" i="16" s="1"/>
  <c r="H389" i="16" s="1"/>
  <c r="O390" i="16"/>
  <c r="N75" i="16"/>
  <c r="M75" i="16" s="1"/>
  <c r="L75" i="16" s="1"/>
  <c r="K75" i="16" s="1"/>
  <c r="J75" i="16" s="1"/>
  <c r="I75" i="16" s="1"/>
  <c r="O76" i="16"/>
  <c r="N390" i="16" l="1"/>
  <c r="M390" i="16" s="1"/>
  <c r="L390" i="16" s="1"/>
  <c r="K390" i="16" s="1"/>
  <c r="J390" i="16" s="1"/>
  <c r="I390" i="16" s="1"/>
  <c r="H390" i="16" s="1"/>
  <c r="O391" i="16"/>
  <c r="N76" i="16"/>
  <c r="M76" i="16" s="1"/>
  <c r="L76" i="16" s="1"/>
  <c r="K76" i="16" s="1"/>
  <c r="J76" i="16" s="1"/>
  <c r="I76" i="16" s="1"/>
  <c r="O77" i="16"/>
  <c r="O392" i="16" l="1"/>
  <c r="N391" i="16"/>
  <c r="M391" i="16" s="1"/>
  <c r="L391" i="16" s="1"/>
  <c r="K391" i="16" s="1"/>
  <c r="J391" i="16" s="1"/>
  <c r="I391" i="16" s="1"/>
  <c r="H391" i="16" s="1"/>
  <c r="N77" i="16"/>
  <c r="M77" i="16" s="1"/>
  <c r="L77" i="16" s="1"/>
  <c r="K77" i="16" s="1"/>
  <c r="J77" i="16" s="1"/>
  <c r="I77" i="16" s="1"/>
  <c r="O78" i="16"/>
  <c r="O393" i="16" l="1"/>
  <c r="N392" i="16"/>
  <c r="M392" i="16" s="1"/>
  <c r="L392" i="16" s="1"/>
  <c r="K392" i="16" s="1"/>
  <c r="J392" i="16" s="1"/>
  <c r="I392" i="16" s="1"/>
  <c r="H392" i="16" s="1"/>
  <c r="O79" i="16"/>
  <c r="N78" i="16"/>
  <c r="M78" i="16" s="1"/>
  <c r="L78" i="16" s="1"/>
  <c r="K78" i="16" s="1"/>
  <c r="J78" i="16" s="1"/>
  <c r="I78" i="16" s="1"/>
  <c r="N393" i="16" l="1"/>
  <c r="M393" i="16" s="1"/>
  <c r="L393" i="16" s="1"/>
  <c r="K393" i="16" s="1"/>
  <c r="J393" i="16" s="1"/>
  <c r="I393" i="16" s="1"/>
  <c r="H393" i="16" s="1"/>
  <c r="O394" i="16"/>
  <c r="N79" i="16"/>
  <c r="M79" i="16" s="1"/>
  <c r="L79" i="16" s="1"/>
  <c r="K79" i="16" s="1"/>
  <c r="J79" i="16" s="1"/>
  <c r="I79" i="16" s="1"/>
  <c r="O80" i="16"/>
  <c r="O395" i="16" l="1"/>
  <c r="N394" i="16"/>
  <c r="M394" i="16" s="1"/>
  <c r="L394" i="16" s="1"/>
  <c r="K394" i="16" s="1"/>
  <c r="J394" i="16" s="1"/>
  <c r="I394" i="16" s="1"/>
  <c r="H394" i="16" s="1"/>
  <c r="N80" i="16"/>
  <c r="M80" i="16" s="1"/>
  <c r="L80" i="16" s="1"/>
  <c r="K80" i="16" s="1"/>
  <c r="J80" i="16" s="1"/>
  <c r="I80" i="16" s="1"/>
  <c r="O81" i="16"/>
  <c r="O396" i="16" l="1"/>
  <c r="N395" i="16"/>
  <c r="M395" i="16" s="1"/>
  <c r="L395" i="16" s="1"/>
  <c r="K395" i="16" s="1"/>
  <c r="J395" i="16" s="1"/>
  <c r="I395" i="16" s="1"/>
  <c r="H395" i="16" s="1"/>
  <c r="N81" i="16"/>
  <c r="M81" i="16" s="1"/>
  <c r="L81" i="16" s="1"/>
  <c r="K81" i="16" s="1"/>
  <c r="J81" i="16" s="1"/>
  <c r="I81" i="16" s="1"/>
  <c r="O82" i="16"/>
  <c r="O397" i="16" l="1"/>
  <c r="N396" i="16"/>
  <c r="M396" i="16" s="1"/>
  <c r="L396" i="16" s="1"/>
  <c r="K396" i="16" s="1"/>
  <c r="J396" i="16" s="1"/>
  <c r="I396" i="16" s="1"/>
  <c r="H396" i="16" s="1"/>
  <c r="O83" i="16"/>
  <c r="N82" i="16"/>
  <c r="M82" i="16" s="1"/>
  <c r="L82" i="16" s="1"/>
  <c r="K82" i="16" s="1"/>
  <c r="J82" i="16" s="1"/>
  <c r="I82" i="16" s="1"/>
  <c r="O398" i="16" l="1"/>
  <c r="N397" i="16"/>
  <c r="M397" i="16" s="1"/>
  <c r="L397" i="16" s="1"/>
  <c r="K397" i="16" s="1"/>
  <c r="J397" i="16" s="1"/>
  <c r="I397" i="16" s="1"/>
  <c r="H397" i="16" s="1"/>
  <c r="N83" i="16"/>
  <c r="M83" i="16" s="1"/>
  <c r="L83" i="16" s="1"/>
  <c r="K83" i="16" s="1"/>
  <c r="J83" i="16" s="1"/>
  <c r="I83" i="16" s="1"/>
  <c r="O84" i="16"/>
  <c r="N398" i="16" l="1"/>
  <c r="M398" i="16" s="1"/>
  <c r="L398" i="16" s="1"/>
  <c r="K398" i="16" s="1"/>
  <c r="J398" i="16" s="1"/>
  <c r="I398" i="16" s="1"/>
  <c r="H398" i="16" s="1"/>
  <c r="O399" i="16"/>
  <c r="N84" i="16"/>
  <c r="M84" i="16" s="1"/>
  <c r="L84" i="16" s="1"/>
  <c r="K84" i="16" s="1"/>
  <c r="J84" i="16" s="1"/>
  <c r="I84" i="16" s="1"/>
  <c r="O85" i="16"/>
  <c r="N399" i="16" l="1"/>
  <c r="M399" i="16" s="1"/>
  <c r="L399" i="16" s="1"/>
  <c r="K399" i="16" s="1"/>
  <c r="J399" i="16" s="1"/>
  <c r="I399" i="16" s="1"/>
  <c r="H399" i="16" s="1"/>
  <c r="O400" i="16"/>
  <c r="N85" i="16"/>
  <c r="M85" i="16" s="1"/>
  <c r="L85" i="16" s="1"/>
  <c r="K85" i="16" s="1"/>
  <c r="J85" i="16" s="1"/>
  <c r="I85" i="16" s="1"/>
  <c r="O86" i="16"/>
  <c r="O401" i="16" l="1"/>
  <c r="N400" i="16"/>
  <c r="M400" i="16" s="1"/>
  <c r="L400" i="16" s="1"/>
  <c r="K400" i="16" s="1"/>
  <c r="J400" i="16" s="1"/>
  <c r="I400" i="16" s="1"/>
  <c r="H400" i="16" s="1"/>
  <c r="O87" i="16"/>
  <c r="N86" i="16"/>
  <c r="M86" i="16" s="1"/>
  <c r="L86" i="16" s="1"/>
  <c r="K86" i="16" s="1"/>
  <c r="J86" i="16" s="1"/>
  <c r="I86" i="16" s="1"/>
  <c r="O402" i="16" l="1"/>
  <c r="N401" i="16"/>
  <c r="M401" i="16" s="1"/>
  <c r="L401" i="16" s="1"/>
  <c r="K401" i="16" s="1"/>
  <c r="J401" i="16" s="1"/>
  <c r="I401" i="16" s="1"/>
  <c r="H401" i="16" s="1"/>
  <c r="N87" i="16"/>
  <c r="M87" i="16" s="1"/>
  <c r="L87" i="16" s="1"/>
  <c r="K87" i="16" s="1"/>
  <c r="J87" i="16" s="1"/>
  <c r="I87" i="16" s="1"/>
  <c r="O88" i="16"/>
  <c r="O403" i="16" l="1"/>
  <c r="N402" i="16"/>
  <c r="M402" i="16" s="1"/>
  <c r="L402" i="16" s="1"/>
  <c r="K402" i="16" s="1"/>
  <c r="J402" i="16" s="1"/>
  <c r="I402" i="16" s="1"/>
  <c r="H402" i="16" s="1"/>
  <c r="N88" i="16"/>
  <c r="M88" i="16" s="1"/>
  <c r="L88" i="16" s="1"/>
  <c r="K88" i="16" s="1"/>
  <c r="J88" i="16" s="1"/>
  <c r="I88" i="16" s="1"/>
  <c r="O89" i="16"/>
  <c r="N403" i="16" l="1"/>
  <c r="M403" i="16" s="1"/>
  <c r="L403" i="16" s="1"/>
  <c r="K403" i="16" s="1"/>
  <c r="J403" i="16" s="1"/>
  <c r="I403" i="16" s="1"/>
  <c r="H403" i="16" s="1"/>
  <c r="O404" i="16"/>
  <c r="N89" i="16"/>
  <c r="M89" i="16" s="1"/>
  <c r="L89" i="16" s="1"/>
  <c r="K89" i="16" s="1"/>
  <c r="J89" i="16" s="1"/>
  <c r="I89" i="16" s="1"/>
  <c r="O90" i="16"/>
  <c r="O405" i="16" l="1"/>
  <c r="N404" i="16"/>
  <c r="M404" i="16" s="1"/>
  <c r="L404" i="16" s="1"/>
  <c r="K404" i="16" s="1"/>
  <c r="J404" i="16" s="1"/>
  <c r="I404" i="16" s="1"/>
  <c r="H404" i="16" s="1"/>
  <c r="N90" i="16"/>
  <c r="M90" i="16" s="1"/>
  <c r="L90" i="16" s="1"/>
  <c r="K90" i="16" s="1"/>
  <c r="J90" i="16" s="1"/>
  <c r="I90" i="16" s="1"/>
  <c r="O91" i="16"/>
  <c r="O406" i="16" l="1"/>
  <c r="N405" i="16"/>
  <c r="M405" i="16" s="1"/>
  <c r="L405" i="16" s="1"/>
  <c r="K405" i="16" s="1"/>
  <c r="J405" i="16" s="1"/>
  <c r="I405" i="16" s="1"/>
  <c r="H405" i="16" s="1"/>
  <c r="N91" i="16"/>
  <c r="M91" i="16" s="1"/>
  <c r="L91" i="16" s="1"/>
  <c r="K91" i="16" s="1"/>
  <c r="J91" i="16" s="1"/>
  <c r="I91" i="16" s="1"/>
  <c r="O92" i="16"/>
  <c r="N406" i="16" l="1"/>
  <c r="M406" i="16" s="1"/>
  <c r="L406" i="16" s="1"/>
  <c r="K406" i="16" s="1"/>
  <c r="J406" i="16" s="1"/>
  <c r="I406" i="16" s="1"/>
  <c r="H406" i="16" s="1"/>
  <c r="O407" i="16"/>
  <c r="N92" i="16"/>
  <c r="M92" i="16" s="1"/>
  <c r="L92" i="16" s="1"/>
  <c r="K92" i="16" s="1"/>
  <c r="J92" i="16" s="1"/>
  <c r="I92" i="16" s="1"/>
  <c r="O93" i="16"/>
  <c r="N407" i="16" l="1"/>
  <c r="M407" i="16" s="1"/>
  <c r="L407" i="16" s="1"/>
  <c r="K407" i="16" s="1"/>
  <c r="J407" i="16" s="1"/>
  <c r="I407" i="16" s="1"/>
  <c r="H407" i="16" s="1"/>
  <c r="O408" i="16"/>
  <c r="N93" i="16"/>
  <c r="M93" i="16" s="1"/>
  <c r="L93" i="16" s="1"/>
  <c r="K93" i="16" s="1"/>
  <c r="J93" i="16" s="1"/>
  <c r="I93" i="16" s="1"/>
  <c r="O94" i="16"/>
  <c r="O409" i="16" l="1"/>
  <c r="N408" i="16"/>
  <c r="M408" i="16" s="1"/>
  <c r="L408" i="16" s="1"/>
  <c r="K408" i="16" s="1"/>
  <c r="J408" i="16" s="1"/>
  <c r="I408" i="16" s="1"/>
  <c r="H408" i="16" s="1"/>
  <c r="N94" i="16"/>
  <c r="M94" i="16" s="1"/>
  <c r="L94" i="16" s="1"/>
  <c r="K94" i="16" s="1"/>
  <c r="J94" i="16" s="1"/>
  <c r="I94" i="16" s="1"/>
  <c r="O95" i="16"/>
  <c r="N409" i="16" l="1"/>
  <c r="M409" i="16" s="1"/>
  <c r="L409" i="16" s="1"/>
  <c r="K409" i="16" s="1"/>
  <c r="J409" i="16" s="1"/>
  <c r="I409" i="16" s="1"/>
  <c r="H409" i="16" s="1"/>
  <c r="O410" i="16"/>
  <c r="N95" i="16"/>
  <c r="M95" i="16" s="1"/>
  <c r="L95" i="16" s="1"/>
  <c r="K95" i="16" s="1"/>
  <c r="J95" i="16" s="1"/>
  <c r="I95" i="16" s="1"/>
  <c r="O96" i="16"/>
  <c r="O411" i="16" l="1"/>
  <c r="N410" i="16"/>
  <c r="M410" i="16" s="1"/>
  <c r="L410" i="16" s="1"/>
  <c r="K410" i="16" s="1"/>
  <c r="J410" i="16" s="1"/>
  <c r="I410" i="16" s="1"/>
  <c r="H410" i="16" s="1"/>
  <c r="N96" i="16"/>
  <c r="M96" i="16" s="1"/>
  <c r="L96" i="16" s="1"/>
  <c r="K96" i="16" s="1"/>
  <c r="J96" i="16" s="1"/>
  <c r="I96" i="16" s="1"/>
  <c r="O97" i="16"/>
  <c r="O412" i="16" l="1"/>
  <c r="N411" i="16"/>
  <c r="M411" i="16" s="1"/>
  <c r="L411" i="16" s="1"/>
  <c r="K411" i="16" s="1"/>
  <c r="J411" i="16" s="1"/>
  <c r="I411" i="16" s="1"/>
  <c r="H411" i="16" s="1"/>
  <c r="N97" i="16"/>
  <c r="M97" i="16" s="1"/>
  <c r="L97" i="16" s="1"/>
  <c r="K97" i="16" s="1"/>
  <c r="J97" i="16" s="1"/>
  <c r="I97" i="16" s="1"/>
  <c r="O98" i="16"/>
  <c r="O413" i="16" l="1"/>
  <c r="N412" i="16"/>
  <c r="M412" i="16" s="1"/>
  <c r="L412" i="16" s="1"/>
  <c r="K412" i="16" s="1"/>
  <c r="J412" i="16" s="1"/>
  <c r="I412" i="16" s="1"/>
  <c r="H412" i="16" s="1"/>
  <c r="N98" i="16"/>
  <c r="M98" i="16" s="1"/>
  <c r="L98" i="16" s="1"/>
  <c r="K98" i="16" s="1"/>
  <c r="J98" i="16" s="1"/>
  <c r="I98" i="16" s="1"/>
  <c r="O99" i="16"/>
  <c r="O414" i="16" l="1"/>
  <c r="N413" i="16"/>
  <c r="M413" i="16" s="1"/>
  <c r="L413" i="16" s="1"/>
  <c r="K413" i="16" s="1"/>
  <c r="J413" i="16" s="1"/>
  <c r="I413" i="16" s="1"/>
  <c r="H413" i="16" s="1"/>
  <c r="O100" i="16"/>
  <c r="N99" i="16"/>
  <c r="M99" i="16" s="1"/>
  <c r="L99" i="16" s="1"/>
  <c r="K99" i="16" s="1"/>
  <c r="J99" i="16" s="1"/>
  <c r="I99" i="16" s="1"/>
  <c r="N414" i="16" l="1"/>
  <c r="M414" i="16" s="1"/>
  <c r="L414" i="16" s="1"/>
  <c r="K414" i="16" s="1"/>
  <c r="J414" i="16" s="1"/>
  <c r="I414" i="16" s="1"/>
  <c r="H414" i="16" s="1"/>
  <c r="O415" i="16"/>
  <c r="N100" i="16"/>
  <c r="M100" i="16" s="1"/>
  <c r="L100" i="16" s="1"/>
  <c r="K100" i="16" s="1"/>
  <c r="J100" i="16" s="1"/>
  <c r="I100" i="16" s="1"/>
  <c r="O101" i="16"/>
  <c r="N415" i="16" l="1"/>
  <c r="M415" i="16" s="1"/>
  <c r="L415" i="16" s="1"/>
  <c r="K415" i="16" s="1"/>
  <c r="J415" i="16" s="1"/>
  <c r="I415" i="16" s="1"/>
  <c r="H415" i="16" s="1"/>
  <c r="O416" i="16"/>
  <c r="N101" i="16"/>
  <c r="M101" i="16" s="1"/>
  <c r="L101" i="16" s="1"/>
  <c r="K101" i="16" s="1"/>
  <c r="J101" i="16" s="1"/>
  <c r="I101" i="16" s="1"/>
  <c r="O102" i="16"/>
  <c r="O417" i="16" l="1"/>
  <c r="N416" i="16"/>
  <c r="M416" i="16" s="1"/>
  <c r="L416" i="16" s="1"/>
  <c r="K416" i="16" s="1"/>
  <c r="J416" i="16" s="1"/>
  <c r="I416" i="16" s="1"/>
  <c r="H416" i="16" s="1"/>
  <c r="N102" i="16"/>
  <c r="M102" i="16" s="1"/>
  <c r="L102" i="16" s="1"/>
  <c r="K102" i="16" s="1"/>
  <c r="J102" i="16" s="1"/>
  <c r="I102" i="16" s="1"/>
  <c r="O103" i="16"/>
  <c r="O418" i="16" l="1"/>
  <c r="N417" i="16"/>
  <c r="M417" i="16" s="1"/>
  <c r="L417" i="16" s="1"/>
  <c r="K417" i="16" s="1"/>
  <c r="J417" i="16" s="1"/>
  <c r="I417" i="16" s="1"/>
  <c r="H417" i="16" s="1"/>
  <c r="N103" i="16"/>
  <c r="M103" i="16" s="1"/>
  <c r="L103" i="16" s="1"/>
  <c r="K103" i="16" s="1"/>
  <c r="J103" i="16" s="1"/>
  <c r="I103" i="16" s="1"/>
  <c r="O104" i="16"/>
  <c r="N418" i="16" l="1"/>
  <c r="M418" i="16" s="1"/>
  <c r="L418" i="16" s="1"/>
  <c r="K418" i="16" s="1"/>
  <c r="J418" i="16" s="1"/>
  <c r="I418" i="16" s="1"/>
  <c r="H418" i="16" s="1"/>
  <c r="O419" i="16"/>
  <c r="N104" i="16"/>
  <c r="M104" i="16" s="1"/>
  <c r="L104" i="16" s="1"/>
  <c r="K104" i="16" s="1"/>
  <c r="J104" i="16" s="1"/>
  <c r="I104" i="16" s="1"/>
  <c r="O105" i="16"/>
  <c r="N419" i="16" l="1"/>
  <c r="M419" i="16" s="1"/>
  <c r="L419" i="16" s="1"/>
  <c r="K419" i="16" s="1"/>
  <c r="J419" i="16" s="1"/>
  <c r="I419" i="16" s="1"/>
  <c r="H419" i="16" s="1"/>
  <c r="O420" i="16"/>
  <c r="N105" i="16"/>
  <c r="M105" i="16" s="1"/>
  <c r="L105" i="16" s="1"/>
  <c r="K105" i="16" s="1"/>
  <c r="J105" i="16" s="1"/>
  <c r="I105" i="16" s="1"/>
  <c r="O106" i="16"/>
  <c r="O421" i="16" l="1"/>
  <c r="N420" i="16"/>
  <c r="M420" i="16" s="1"/>
  <c r="L420" i="16" s="1"/>
  <c r="K420" i="16" s="1"/>
  <c r="J420" i="16" s="1"/>
  <c r="I420" i="16" s="1"/>
  <c r="H420" i="16" s="1"/>
  <c r="N106" i="16"/>
  <c r="M106" i="16" s="1"/>
  <c r="L106" i="16" s="1"/>
  <c r="K106" i="16" s="1"/>
  <c r="J106" i="16" s="1"/>
  <c r="I106" i="16" s="1"/>
  <c r="O107" i="16"/>
  <c r="O422" i="16" l="1"/>
  <c r="N421" i="16"/>
  <c r="M421" i="16" s="1"/>
  <c r="L421" i="16" s="1"/>
  <c r="K421" i="16" s="1"/>
  <c r="J421" i="16" s="1"/>
  <c r="I421" i="16" s="1"/>
  <c r="H421" i="16" s="1"/>
  <c r="N107" i="16"/>
  <c r="M107" i="16" s="1"/>
  <c r="L107" i="16" s="1"/>
  <c r="K107" i="16" s="1"/>
  <c r="J107" i="16" s="1"/>
  <c r="I107" i="16" s="1"/>
  <c r="O108" i="16"/>
  <c r="O423" i="16" l="1"/>
  <c r="N422" i="16"/>
  <c r="M422" i="16" s="1"/>
  <c r="L422" i="16" s="1"/>
  <c r="K422" i="16" s="1"/>
  <c r="J422" i="16" s="1"/>
  <c r="I422" i="16" s="1"/>
  <c r="H422" i="16" s="1"/>
  <c r="N108" i="16"/>
  <c r="M108" i="16" s="1"/>
  <c r="L108" i="16" s="1"/>
  <c r="K108" i="16" s="1"/>
  <c r="J108" i="16" s="1"/>
  <c r="I108" i="16" s="1"/>
  <c r="O109" i="16"/>
  <c r="N423" i="16" l="1"/>
  <c r="M423" i="16" s="1"/>
  <c r="L423" i="16" s="1"/>
  <c r="K423" i="16" s="1"/>
  <c r="J423" i="16" s="1"/>
  <c r="I423" i="16" s="1"/>
  <c r="H423" i="16" s="1"/>
  <c r="O424" i="16"/>
  <c r="N109" i="16"/>
  <c r="M109" i="16" s="1"/>
  <c r="L109" i="16" s="1"/>
  <c r="K109" i="16" s="1"/>
  <c r="J109" i="16" s="1"/>
  <c r="I109" i="16" s="1"/>
  <c r="O110" i="16"/>
  <c r="N424" i="16" l="1"/>
  <c r="M424" i="16" s="1"/>
  <c r="L424" i="16" s="1"/>
  <c r="K424" i="16" s="1"/>
  <c r="J424" i="16" s="1"/>
  <c r="I424" i="16" s="1"/>
  <c r="H424" i="16" s="1"/>
  <c r="O425" i="16"/>
  <c r="N110" i="16"/>
  <c r="M110" i="16" s="1"/>
  <c r="L110" i="16" s="1"/>
  <c r="K110" i="16" s="1"/>
  <c r="J110" i="16" s="1"/>
  <c r="I110" i="16" s="1"/>
  <c r="O111" i="16"/>
  <c r="O426" i="16" l="1"/>
  <c r="N425" i="16"/>
  <c r="M425" i="16" s="1"/>
  <c r="L425" i="16" s="1"/>
  <c r="K425" i="16" s="1"/>
  <c r="J425" i="16" s="1"/>
  <c r="I425" i="16" s="1"/>
  <c r="H425" i="16" s="1"/>
  <c r="O112" i="16"/>
  <c r="N111" i="16"/>
  <c r="M111" i="16" s="1"/>
  <c r="L111" i="16" s="1"/>
  <c r="K111" i="16" s="1"/>
  <c r="J111" i="16" s="1"/>
  <c r="I111" i="16" s="1"/>
  <c r="O427" i="16" l="1"/>
  <c r="N426" i="16"/>
  <c r="M426" i="16" s="1"/>
  <c r="L426" i="16" s="1"/>
  <c r="K426" i="16" s="1"/>
  <c r="J426" i="16" s="1"/>
  <c r="I426" i="16" s="1"/>
  <c r="H426" i="16" s="1"/>
  <c r="N112" i="16"/>
  <c r="M112" i="16" s="1"/>
  <c r="L112" i="16" s="1"/>
  <c r="K112" i="16" s="1"/>
  <c r="J112" i="16" s="1"/>
  <c r="I112" i="16" s="1"/>
  <c r="O113" i="16"/>
  <c r="N427" i="16" l="1"/>
  <c r="M427" i="16" s="1"/>
  <c r="L427" i="16" s="1"/>
  <c r="K427" i="16" s="1"/>
  <c r="J427" i="16" s="1"/>
  <c r="I427" i="16" s="1"/>
  <c r="H427" i="16" s="1"/>
  <c r="O428" i="16"/>
  <c r="N113" i="16"/>
  <c r="M113" i="16" s="1"/>
  <c r="L113" i="16" s="1"/>
  <c r="K113" i="16" s="1"/>
  <c r="J113" i="16" s="1"/>
  <c r="I113" i="16" s="1"/>
  <c r="O114" i="16"/>
  <c r="N428" i="16" l="1"/>
  <c r="M428" i="16" s="1"/>
  <c r="L428" i="16" s="1"/>
  <c r="K428" i="16" s="1"/>
  <c r="J428" i="16" s="1"/>
  <c r="I428" i="16" s="1"/>
  <c r="H428" i="16" s="1"/>
  <c r="O429" i="16"/>
  <c r="N114" i="16"/>
  <c r="M114" i="16" s="1"/>
  <c r="L114" i="16" s="1"/>
  <c r="K114" i="16" s="1"/>
  <c r="J114" i="16" s="1"/>
  <c r="I114" i="16" s="1"/>
  <c r="O115" i="16"/>
  <c r="O430" i="16" l="1"/>
  <c r="N429" i="16"/>
  <c r="M429" i="16" s="1"/>
  <c r="L429" i="16" s="1"/>
  <c r="K429" i="16" s="1"/>
  <c r="J429" i="16" s="1"/>
  <c r="I429" i="16" s="1"/>
  <c r="H429" i="16" s="1"/>
  <c r="O116" i="16"/>
  <c r="N115" i="16"/>
  <c r="M115" i="16" s="1"/>
  <c r="L115" i="16" s="1"/>
  <c r="K115" i="16" s="1"/>
  <c r="J115" i="16" s="1"/>
  <c r="I115" i="16" s="1"/>
  <c r="O431" i="16" l="1"/>
  <c r="N430" i="16"/>
  <c r="M430" i="16" s="1"/>
  <c r="L430" i="16" s="1"/>
  <c r="K430" i="16" s="1"/>
  <c r="J430" i="16" s="1"/>
  <c r="I430" i="16" s="1"/>
  <c r="H430" i="16" s="1"/>
  <c r="N116" i="16"/>
  <c r="M116" i="16" s="1"/>
  <c r="L116" i="16" s="1"/>
  <c r="K116" i="16" s="1"/>
  <c r="J116" i="16" s="1"/>
  <c r="I116" i="16" s="1"/>
  <c r="O117" i="16"/>
  <c r="N431" i="16" l="1"/>
  <c r="M431" i="16" s="1"/>
  <c r="L431" i="16" s="1"/>
  <c r="K431" i="16" s="1"/>
  <c r="J431" i="16" s="1"/>
  <c r="I431" i="16" s="1"/>
  <c r="H431" i="16" s="1"/>
  <c r="O432" i="16"/>
  <c r="N117" i="16"/>
  <c r="M117" i="16" s="1"/>
  <c r="L117" i="16" s="1"/>
  <c r="K117" i="16" s="1"/>
  <c r="J117" i="16" s="1"/>
  <c r="I117" i="16" s="1"/>
  <c r="O118" i="16"/>
  <c r="N432" i="16" l="1"/>
  <c r="M432" i="16" s="1"/>
  <c r="L432" i="16" s="1"/>
  <c r="K432" i="16" s="1"/>
  <c r="J432" i="16" s="1"/>
  <c r="I432" i="16" s="1"/>
  <c r="H432" i="16" s="1"/>
  <c r="O433" i="16"/>
  <c r="N118" i="16"/>
  <c r="M118" i="16" s="1"/>
  <c r="L118" i="16" s="1"/>
  <c r="K118" i="16" s="1"/>
  <c r="J118" i="16" s="1"/>
  <c r="I118" i="16" s="1"/>
  <c r="O119" i="16"/>
  <c r="O434" i="16" l="1"/>
  <c r="N433" i="16"/>
  <c r="M433" i="16" s="1"/>
  <c r="L433" i="16" s="1"/>
  <c r="K433" i="16" s="1"/>
  <c r="J433" i="16" s="1"/>
  <c r="I433" i="16" s="1"/>
  <c r="H433" i="16" s="1"/>
  <c r="N119" i="16"/>
  <c r="M119" i="16" s="1"/>
  <c r="L119" i="16" s="1"/>
  <c r="K119" i="16" s="1"/>
  <c r="J119" i="16" s="1"/>
  <c r="I119" i="16" s="1"/>
  <c r="O120" i="16"/>
  <c r="N434" i="16" l="1"/>
  <c r="M434" i="16" s="1"/>
  <c r="L434" i="16" s="1"/>
  <c r="K434" i="16" s="1"/>
  <c r="J434" i="16" s="1"/>
  <c r="I434" i="16" s="1"/>
  <c r="H434" i="16" s="1"/>
  <c r="O435" i="16"/>
  <c r="N120" i="16"/>
  <c r="M120" i="16" s="1"/>
  <c r="L120" i="16" s="1"/>
  <c r="K120" i="16" s="1"/>
  <c r="J120" i="16" s="1"/>
  <c r="I120" i="16" s="1"/>
  <c r="O121" i="16"/>
  <c r="N435" i="16" l="1"/>
  <c r="M435" i="16" s="1"/>
  <c r="L435" i="16" s="1"/>
  <c r="K435" i="16" s="1"/>
  <c r="J435" i="16" s="1"/>
  <c r="I435" i="16" s="1"/>
  <c r="H435" i="16" s="1"/>
  <c r="O436" i="16"/>
  <c r="N121" i="16"/>
  <c r="M121" i="16" s="1"/>
  <c r="L121" i="16" s="1"/>
  <c r="K121" i="16" s="1"/>
  <c r="J121" i="16" s="1"/>
  <c r="I121" i="16" s="1"/>
  <c r="O122" i="16"/>
  <c r="O437" i="16" l="1"/>
  <c r="N436" i="16"/>
  <c r="M436" i="16" s="1"/>
  <c r="L436" i="16" s="1"/>
  <c r="K436" i="16" s="1"/>
  <c r="J436" i="16" s="1"/>
  <c r="I436" i="16" s="1"/>
  <c r="H436" i="16" s="1"/>
  <c r="N122" i="16"/>
  <c r="M122" i="16" s="1"/>
  <c r="L122" i="16" s="1"/>
  <c r="K122" i="16" s="1"/>
  <c r="J122" i="16" s="1"/>
  <c r="I122" i="16" s="1"/>
  <c r="O123" i="16"/>
  <c r="O438" i="16" l="1"/>
  <c r="N437" i="16"/>
  <c r="M437" i="16" s="1"/>
  <c r="L437" i="16" s="1"/>
  <c r="K437" i="16" s="1"/>
  <c r="J437" i="16" s="1"/>
  <c r="I437" i="16" s="1"/>
  <c r="H437" i="16" s="1"/>
  <c r="N123" i="16"/>
  <c r="M123" i="16" s="1"/>
  <c r="L123" i="16" s="1"/>
  <c r="K123" i="16" s="1"/>
  <c r="J123" i="16" s="1"/>
  <c r="I123" i="16" s="1"/>
  <c r="O124" i="16"/>
  <c r="O439" i="16" l="1"/>
  <c r="N438" i="16"/>
  <c r="M438" i="16" s="1"/>
  <c r="L438" i="16" s="1"/>
  <c r="K438" i="16" s="1"/>
  <c r="J438" i="16" s="1"/>
  <c r="I438" i="16" s="1"/>
  <c r="H438" i="16" s="1"/>
  <c r="N124" i="16"/>
  <c r="M124" i="16" s="1"/>
  <c r="L124" i="16" s="1"/>
  <c r="K124" i="16" s="1"/>
  <c r="J124" i="16" s="1"/>
  <c r="I124" i="16" s="1"/>
  <c r="O125" i="16"/>
  <c r="N439" i="16" l="1"/>
  <c r="M439" i="16" s="1"/>
  <c r="L439" i="16" s="1"/>
  <c r="K439" i="16" s="1"/>
  <c r="J439" i="16" s="1"/>
  <c r="I439" i="16" s="1"/>
  <c r="H439" i="16" s="1"/>
  <c r="O440" i="16"/>
  <c r="N125" i="16"/>
  <c r="M125" i="16" s="1"/>
  <c r="L125" i="16" s="1"/>
  <c r="K125" i="16" s="1"/>
  <c r="J125" i="16" s="1"/>
  <c r="I125" i="16" s="1"/>
  <c r="O126" i="16"/>
  <c r="N440" i="16" l="1"/>
  <c r="M440" i="16" s="1"/>
  <c r="L440" i="16" s="1"/>
  <c r="K440" i="16" s="1"/>
  <c r="J440" i="16" s="1"/>
  <c r="I440" i="16" s="1"/>
  <c r="H440" i="16" s="1"/>
  <c r="O441" i="16"/>
  <c r="N126" i="16"/>
  <c r="M126" i="16" s="1"/>
  <c r="L126" i="16" s="1"/>
  <c r="K126" i="16" s="1"/>
  <c r="J126" i="16" s="1"/>
  <c r="I126" i="16" s="1"/>
  <c r="O127" i="16"/>
  <c r="O442" i="16" l="1"/>
  <c r="N441" i="16"/>
  <c r="M441" i="16" s="1"/>
  <c r="L441" i="16" s="1"/>
  <c r="K441" i="16" s="1"/>
  <c r="J441" i="16" s="1"/>
  <c r="I441" i="16" s="1"/>
  <c r="H441" i="16" s="1"/>
  <c r="O128" i="16"/>
  <c r="N127" i="16"/>
  <c r="M127" i="16" s="1"/>
  <c r="L127" i="16" s="1"/>
  <c r="K127" i="16" s="1"/>
  <c r="J127" i="16" s="1"/>
  <c r="I127" i="16" s="1"/>
  <c r="O443" i="16" l="1"/>
  <c r="N442" i="16"/>
  <c r="M442" i="16" s="1"/>
  <c r="L442" i="16" s="1"/>
  <c r="K442" i="16" s="1"/>
  <c r="J442" i="16" s="1"/>
  <c r="I442" i="16" s="1"/>
  <c r="H442" i="16" s="1"/>
  <c r="N128" i="16"/>
  <c r="M128" i="16" s="1"/>
  <c r="L128" i="16" s="1"/>
  <c r="K128" i="16" s="1"/>
  <c r="J128" i="16" s="1"/>
  <c r="I128" i="16" s="1"/>
  <c r="O129" i="16"/>
  <c r="N443" i="16" l="1"/>
  <c r="M443" i="16" s="1"/>
  <c r="L443" i="16" s="1"/>
  <c r="K443" i="16" s="1"/>
  <c r="J443" i="16" s="1"/>
  <c r="I443" i="16" s="1"/>
  <c r="H443" i="16" s="1"/>
  <c r="O444" i="16"/>
  <c r="N129" i="16"/>
  <c r="M129" i="16" s="1"/>
  <c r="L129" i="16" s="1"/>
  <c r="K129" i="16" s="1"/>
  <c r="J129" i="16" s="1"/>
  <c r="I129" i="16" s="1"/>
  <c r="O130" i="16"/>
  <c r="N444" i="16" l="1"/>
  <c r="M444" i="16" s="1"/>
  <c r="L444" i="16" s="1"/>
  <c r="K444" i="16" s="1"/>
  <c r="J444" i="16" s="1"/>
  <c r="I444" i="16" s="1"/>
  <c r="H444" i="16" s="1"/>
  <c r="O445" i="16"/>
  <c r="N130" i="16"/>
  <c r="M130" i="16" s="1"/>
  <c r="L130" i="16" s="1"/>
  <c r="K130" i="16" s="1"/>
  <c r="J130" i="16" s="1"/>
  <c r="I130" i="16" s="1"/>
  <c r="O131" i="16"/>
  <c r="O446" i="16" l="1"/>
  <c r="N445" i="16"/>
  <c r="M445" i="16" s="1"/>
  <c r="L445" i="16" s="1"/>
  <c r="K445" i="16" s="1"/>
  <c r="J445" i="16" s="1"/>
  <c r="I445" i="16" s="1"/>
  <c r="H445" i="16" s="1"/>
  <c r="N131" i="16"/>
  <c r="M131" i="16" s="1"/>
  <c r="L131" i="16" s="1"/>
  <c r="K131" i="16" s="1"/>
  <c r="J131" i="16" s="1"/>
  <c r="I131" i="16" s="1"/>
  <c r="O132" i="16"/>
  <c r="N446" i="16" l="1"/>
  <c r="M446" i="16" s="1"/>
  <c r="L446" i="16" s="1"/>
  <c r="K446" i="16" s="1"/>
  <c r="J446" i="16" s="1"/>
  <c r="I446" i="16" s="1"/>
  <c r="H446" i="16" s="1"/>
  <c r="N132" i="16"/>
  <c r="M132" i="16" s="1"/>
  <c r="L132" i="16" s="1"/>
  <c r="K132" i="16" s="1"/>
  <c r="J132" i="16" s="1"/>
  <c r="I132" i="16" s="1"/>
  <c r="O133" i="16"/>
  <c r="N133" i="16" l="1"/>
  <c r="M133" i="16" s="1"/>
  <c r="L133" i="16" s="1"/>
  <c r="K133" i="16" s="1"/>
  <c r="J133" i="16" s="1"/>
  <c r="I133" i="16" s="1"/>
  <c r="O134" i="16"/>
  <c r="N448" i="16" l="1"/>
  <c r="M448" i="16" s="1"/>
  <c r="L448" i="16" s="1"/>
  <c r="K448" i="16" s="1"/>
  <c r="O449" i="16"/>
  <c r="N134" i="16"/>
  <c r="M134" i="16" s="1"/>
  <c r="L134" i="16" s="1"/>
  <c r="K134" i="16" s="1"/>
  <c r="J134" i="16" s="1"/>
  <c r="I134" i="16" s="1"/>
  <c r="O135" i="16"/>
  <c r="J448" i="16" l="1"/>
  <c r="I448" i="16" s="1"/>
  <c r="H448" i="16" s="1"/>
  <c r="N449" i="16"/>
  <c r="M449" i="16" s="1"/>
  <c r="L449" i="16" s="1"/>
  <c r="K449" i="16" s="1"/>
  <c r="J449" i="16" s="1"/>
  <c r="I449" i="16" s="1"/>
  <c r="H449" i="16" s="1"/>
  <c r="O450" i="16"/>
  <c r="N135" i="16"/>
  <c r="M135" i="16" s="1"/>
  <c r="L135" i="16" s="1"/>
  <c r="K135" i="16" s="1"/>
  <c r="J135" i="16" s="1"/>
  <c r="I135" i="16" s="1"/>
  <c r="O136" i="16"/>
  <c r="N450" i="16" l="1"/>
  <c r="M450" i="16" s="1"/>
  <c r="L450" i="16" s="1"/>
  <c r="K450" i="16" s="1"/>
  <c r="J450" i="16" s="1"/>
  <c r="I450" i="16" s="1"/>
  <c r="H450" i="16" s="1"/>
  <c r="O451" i="16"/>
  <c r="N136" i="16"/>
  <c r="M136" i="16" s="1"/>
  <c r="L136" i="16" s="1"/>
  <c r="K136" i="16" s="1"/>
  <c r="J136" i="16" s="1"/>
  <c r="I136" i="16" s="1"/>
  <c r="O137" i="16"/>
  <c r="N451" i="16" l="1"/>
  <c r="M451" i="16" s="1"/>
  <c r="L451" i="16" s="1"/>
  <c r="K451" i="16" s="1"/>
  <c r="J451" i="16" s="1"/>
  <c r="I451" i="16" s="1"/>
  <c r="H451" i="16" s="1"/>
  <c r="O452" i="16"/>
  <c r="N137" i="16"/>
  <c r="M137" i="16" s="1"/>
  <c r="L137" i="16" s="1"/>
  <c r="K137" i="16" s="1"/>
  <c r="J137" i="16" s="1"/>
  <c r="I137" i="16" s="1"/>
  <c r="O138" i="16"/>
  <c r="N452" i="16" l="1"/>
  <c r="M452" i="16" s="1"/>
  <c r="L452" i="16" s="1"/>
  <c r="K452" i="16" s="1"/>
  <c r="J452" i="16" s="1"/>
  <c r="I452" i="16" s="1"/>
  <c r="H452" i="16" s="1"/>
  <c r="O453" i="16"/>
  <c r="N138" i="16"/>
  <c r="M138" i="16" s="1"/>
  <c r="L138" i="16" s="1"/>
  <c r="K138" i="16" s="1"/>
  <c r="J138" i="16" s="1"/>
  <c r="I138" i="16" s="1"/>
  <c r="O139" i="16"/>
  <c r="O454" i="16" l="1"/>
  <c r="N453" i="16"/>
  <c r="M453" i="16" s="1"/>
  <c r="L453" i="16" s="1"/>
  <c r="K453" i="16" s="1"/>
  <c r="J453" i="16" s="1"/>
  <c r="I453" i="16" s="1"/>
  <c r="H453" i="16" s="1"/>
  <c r="N139" i="16"/>
  <c r="M139" i="16" s="1"/>
  <c r="L139" i="16" s="1"/>
  <c r="K139" i="16" s="1"/>
  <c r="J139" i="16" s="1"/>
  <c r="I139" i="16" s="1"/>
  <c r="O140" i="16"/>
  <c r="N454" i="16" l="1"/>
  <c r="M454" i="16" s="1"/>
  <c r="L454" i="16" s="1"/>
  <c r="K454" i="16" s="1"/>
  <c r="J454" i="16" s="1"/>
  <c r="I454" i="16" s="1"/>
  <c r="H454" i="16" s="1"/>
  <c r="O455" i="16"/>
  <c r="N140" i="16"/>
  <c r="M140" i="16" s="1"/>
  <c r="L140" i="16" s="1"/>
  <c r="K140" i="16" s="1"/>
  <c r="J140" i="16" s="1"/>
  <c r="I140" i="16" s="1"/>
  <c r="O141" i="16"/>
  <c r="N455" i="16" l="1"/>
  <c r="M455" i="16" s="1"/>
  <c r="L455" i="16" s="1"/>
  <c r="K455" i="16" s="1"/>
  <c r="J455" i="16" s="1"/>
  <c r="I455" i="16" s="1"/>
  <c r="H455" i="16" s="1"/>
  <c r="O456" i="16"/>
  <c r="N141" i="16"/>
  <c r="M141" i="16" s="1"/>
  <c r="L141" i="16" s="1"/>
  <c r="K141" i="16" s="1"/>
  <c r="J141" i="16" s="1"/>
  <c r="I141" i="16" s="1"/>
  <c r="O142" i="16"/>
  <c r="O457" i="16" l="1"/>
  <c r="N456" i="16"/>
  <c r="M456" i="16" s="1"/>
  <c r="L456" i="16" s="1"/>
  <c r="K456" i="16" s="1"/>
  <c r="J456" i="16" s="1"/>
  <c r="I456" i="16" s="1"/>
  <c r="H456" i="16" s="1"/>
  <c r="N142" i="16"/>
  <c r="M142" i="16" s="1"/>
  <c r="L142" i="16" s="1"/>
  <c r="K142" i="16" s="1"/>
  <c r="J142" i="16" s="1"/>
  <c r="I142" i="16" s="1"/>
  <c r="O143" i="16"/>
  <c r="O458" i="16" l="1"/>
  <c r="N457" i="16"/>
  <c r="M457" i="16" s="1"/>
  <c r="L457" i="16" s="1"/>
  <c r="K457" i="16" s="1"/>
  <c r="J457" i="16" s="1"/>
  <c r="I457" i="16" s="1"/>
  <c r="H457" i="16" s="1"/>
  <c r="N143" i="16"/>
  <c r="M143" i="16" s="1"/>
  <c r="L143" i="16" s="1"/>
  <c r="K143" i="16" s="1"/>
  <c r="J143" i="16" s="1"/>
  <c r="I143" i="16" s="1"/>
  <c r="O144" i="16"/>
  <c r="N458" i="16" l="1"/>
  <c r="M458" i="16" s="1"/>
  <c r="L458" i="16" s="1"/>
  <c r="K458" i="16" s="1"/>
  <c r="J458" i="16" s="1"/>
  <c r="I458" i="16" s="1"/>
  <c r="H458" i="16" s="1"/>
  <c r="O459" i="16"/>
  <c r="O145" i="16"/>
  <c r="N144" i="16"/>
  <c r="M144" i="16" s="1"/>
  <c r="L144" i="16" s="1"/>
  <c r="K144" i="16" s="1"/>
  <c r="J144" i="16" s="1"/>
  <c r="I144" i="16" s="1"/>
  <c r="N459" i="16" l="1"/>
  <c r="M459" i="16" s="1"/>
  <c r="L459" i="16" s="1"/>
  <c r="K459" i="16" s="1"/>
  <c r="J459" i="16" s="1"/>
  <c r="I459" i="16" s="1"/>
  <c r="H459" i="16" s="1"/>
  <c r="O460" i="16"/>
  <c r="N145" i="16"/>
  <c r="M145" i="16" s="1"/>
  <c r="L145" i="16" s="1"/>
  <c r="K145" i="16" s="1"/>
  <c r="J145" i="16" s="1"/>
  <c r="I145" i="16" s="1"/>
  <c r="O146" i="16"/>
  <c r="O461" i="16" l="1"/>
  <c r="N460" i="16"/>
  <c r="M460" i="16" s="1"/>
  <c r="L460" i="16" s="1"/>
  <c r="K460" i="16" s="1"/>
  <c r="J460" i="16" s="1"/>
  <c r="I460" i="16" s="1"/>
  <c r="H460" i="16" s="1"/>
  <c r="N146" i="16"/>
  <c r="M146" i="16" s="1"/>
  <c r="L146" i="16" s="1"/>
  <c r="K146" i="16" s="1"/>
  <c r="J146" i="16" s="1"/>
  <c r="I146" i="16" s="1"/>
  <c r="O147" i="16"/>
  <c r="O462" i="16" l="1"/>
  <c r="N461" i="16"/>
  <c r="M461" i="16" s="1"/>
  <c r="L461" i="16" s="1"/>
  <c r="K461" i="16" s="1"/>
  <c r="J461" i="16" s="1"/>
  <c r="I461" i="16" s="1"/>
  <c r="H461" i="16" s="1"/>
  <c r="N147" i="16"/>
  <c r="M147" i="16" s="1"/>
  <c r="L147" i="16" s="1"/>
  <c r="K147" i="16" s="1"/>
  <c r="J147" i="16" s="1"/>
  <c r="I147" i="16" s="1"/>
  <c r="O148" i="16"/>
  <c r="O463" i="16" l="1"/>
  <c r="N462" i="16"/>
  <c r="M462" i="16" s="1"/>
  <c r="L462" i="16" s="1"/>
  <c r="K462" i="16" s="1"/>
  <c r="J462" i="16" s="1"/>
  <c r="I462" i="16" s="1"/>
  <c r="H462" i="16" s="1"/>
  <c r="O149" i="16"/>
  <c r="N148" i="16"/>
  <c r="M148" i="16" s="1"/>
  <c r="L148" i="16" s="1"/>
  <c r="K148" i="16" s="1"/>
  <c r="J148" i="16" s="1"/>
  <c r="I148" i="16" s="1"/>
  <c r="N463" i="16" l="1"/>
  <c r="M463" i="16" s="1"/>
  <c r="L463" i="16" s="1"/>
  <c r="K463" i="16" s="1"/>
  <c r="J463" i="16" s="1"/>
  <c r="I463" i="16" s="1"/>
  <c r="H463" i="16" s="1"/>
  <c r="O464" i="16"/>
  <c r="N149" i="16"/>
  <c r="M149" i="16" s="1"/>
  <c r="L149" i="16" s="1"/>
  <c r="K149" i="16" s="1"/>
  <c r="J149" i="16" s="1"/>
  <c r="I149" i="16" s="1"/>
  <c r="O150" i="16"/>
  <c r="O465" i="16" l="1"/>
  <c r="N464" i="16"/>
  <c r="M464" i="16" s="1"/>
  <c r="L464" i="16" s="1"/>
  <c r="K464" i="16" s="1"/>
  <c r="J464" i="16" s="1"/>
  <c r="I464" i="16" s="1"/>
  <c r="H464" i="16" s="1"/>
  <c r="N150" i="16"/>
  <c r="M150" i="16" s="1"/>
  <c r="L150" i="16" s="1"/>
  <c r="K150" i="16" s="1"/>
  <c r="J150" i="16" s="1"/>
  <c r="I150" i="16" s="1"/>
  <c r="O151" i="16"/>
  <c r="O466" i="16" l="1"/>
  <c r="N465" i="16"/>
  <c r="M465" i="16" s="1"/>
  <c r="L465" i="16" s="1"/>
  <c r="K465" i="16" s="1"/>
  <c r="J465" i="16" s="1"/>
  <c r="I465" i="16" s="1"/>
  <c r="H465" i="16" s="1"/>
  <c r="N151" i="16"/>
  <c r="M151" i="16" s="1"/>
  <c r="L151" i="16" s="1"/>
  <c r="K151" i="16" s="1"/>
  <c r="J151" i="16" s="1"/>
  <c r="I151" i="16" s="1"/>
  <c r="O152" i="16"/>
  <c r="N466" i="16" l="1"/>
  <c r="M466" i="16" s="1"/>
  <c r="L466" i="16" s="1"/>
  <c r="K466" i="16" s="1"/>
  <c r="J466" i="16" s="1"/>
  <c r="I466" i="16" s="1"/>
  <c r="H466" i="16" s="1"/>
  <c r="O467" i="16"/>
  <c r="N152" i="16"/>
  <c r="M152" i="16" s="1"/>
  <c r="L152" i="16" s="1"/>
  <c r="K152" i="16" s="1"/>
  <c r="J152" i="16" s="1"/>
  <c r="I152" i="16" s="1"/>
  <c r="O153" i="16"/>
  <c r="N467" i="16" l="1"/>
  <c r="M467" i="16" s="1"/>
  <c r="L467" i="16" s="1"/>
  <c r="K467" i="16" s="1"/>
  <c r="J467" i="16" s="1"/>
  <c r="I467" i="16" s="1"/>
  <c r="H467" i="16" s="1"/>
  <c r="O468" i="16"/>
  <c r="N153" i="16"/>
  <c r="M153" i="16" s="1"/>
  <c r="L153" i="16" s="1"/>
  <c r="K153" i="16" s="1"/>
  <c r="J153" i="16" s="1"/>
  <c r="I153" i="16" s="1"/>
  <c r="O154" i="16"/>
  <c r="N468" i="16" l="1"/>
  <c r="M468" i="16" s="1"/>
  <c r="L468" i="16" s="1"/>
  <c r="K468" i="16" s="1"/>
  <c r="J468" i="16" s="1"/>
  <c r="I468" i="16" s="1"/>
  <c r="H468" i="16" s="1"/>
  <c r="O469" i="16"/>
  <c r="N154" i="16"/>
  <c r="M154" i="16" s="1"/>
  <c r="L154" i="16" s="1"/>
  <c r="K154" i="16" s="1"/>
  <c r="J154" i="16" s="1"/>
  <c r="I154" i="16" s="1"/>
  <c r="O155" i="16"/>
  <c r="N469" i="16" l="1"/>
  <c r="M469" i="16" s="1"/>
  <c r="L469" i="16" s="1"/>
  <c r="K469" i="16" s="1"/>
  <c r="J469" i="16" s="1"/>
  <c r="I469" i="16" s="1"/>
  <c r="H469" i="16" s="1"/>
  <c r="O470" i="16"/>
  <c r="N155" i="16"/>
  <c r="M155" i="16" s="1"/>
  <c r="L155" i="16" s="1"/>
  <c r="K155" i="16" s="1"/>
  <c r="J155" i="16" s="1"/>
  <c r="I155" i="16" s="1"/>
  <c r="O156" i="16"/>
  <c r="N470" i="16" l="1"/>
  <c r="M470" i="16" s="1"/>
  <c r="L470" i="16" s="1"/>
  <c r="K470" i="16" s="1"/>
  <c r="J470" i="16" s="1"/>
  <c r="I470" i="16" s="1"/>
  <c r="H470" i="16" s="1"/>
  <c r="O471" i="16"/>
  <c r="N156" i="16"/>
  <c r="M156" i="16" s="1"/>
  <c r="L156" i="16" s="1"/>
  <c r="K156" i="16" s="1"/>
  <c r="J156" i="16" s="1"/>
  <c r="I156" i="16" s="1"/>
  <c r="O157" i="16"/>
  <c r="N471" i="16" l="1"/>
  <c r="M471" i="16" s="1"/>
  <c r="L471" i="16" s="1"/>
  <c r="K471" i="16" s="1"/>
  <c r="J471" i="16" s="1"/>
  <c r="I471" i="16" s="1"/>
  <c r="H471" i="16" s="1"/>
  <c r="O472" i="16"/>
  <c r="N157" i="16"/>
  <c r="M157" i="16" s="1"/>
  <c r="L157" i="16" s="1"/>
  <c r="K157" i="16" s="1"/>
  <c r="J157" i="16" s="1"/>
  <c r="I157" i="16" s="1"/>
  <c r="O158" i="16"/>
  <c r="O473" i="16" l="1"/>
  <c r="N472" i="16"/>
  <c r="M472" i="16" s="1"/>
  <c r="L472" i="16" s="1"/>
  <c r="K472" i="16" s="1"/>
  <c r="J472" i="16" s="1"/>
  <c r="I472" i="16" s="1"/>
  <c r="H472" i="16" s="1"/>
  <c r="N158" i="16"/>
  <c r="M158" i="16" s="1"/>
  <c r="L158" i="16" s="1"/>
  <c r="K158" i="16" s="1"/>
  <c r="J158" i="16" s="1"/>
  <c r="I158" i="16" s="1"/>
  <c r="O159" i="16"/>
  <c r="O474" i="16" l="1"/>
  <c r="N473" i="16"/>
  <c r="M473" i="16" s="1"/>
  <c r="L473" i="16" s="1"/>
  <c r="K473" i="16" s="1"/>
  <c r="J473" i="16" s="1"/>
  <c r="I473" i="16" s="1"/>
  <c r="H473" i="16" s="1"/>
  <c r="N159" i="16"/>
  <c r="M159" i="16" s="1"/>
  <c r="L159" i="16" s="1"/>
  <c r="K159" i="16" s="1"/>
  <c r="J159" i="16" s="1"/>
  <c r="I159" i="16" s="1"/>
  <c r="O160" i="16"/>
  <c r="O475" i="16" l="1"/>
  <c r="N474" i="16"/>
  <c r="M474" i="16" s="1"/>
  <c r="L474" i="16" s="1"/>
  <c r="K474" i="16" s="1"/>
  <c r="J474" i="16" s="1"/>
  <c r="I474" i="16" s="1"/>
  <c r="H474" i="16" s="1"/>
  <c r="O161" i="16"/>
  <c r="N160" i="16"/>
  <c r="M160" i="16" s="1"/>
  <c r="L160" i="16" s="1"/>
  <c r="K160" i="16" s="1"/>
  <c r="J160" i="16" s="1"/>
  <c r="I160" i="16" s="1"/>
  <c r="N475" i="16" l="1"/>
  <c r="M475" i="16" s="1"/>
  <c r="L475" i="16" s="1"/>
  <c r="K475" i="16" s="1"/>
  <c r="J475" i="16" s="1"/>
  <c r="I475" i="16" s="1"/>
  <c r="H475" i="16" s="1"/>
  <c r="O476" i="16"/>
  <c r="N161" i="16"/>
  <c r="M161" i="16" s="1"/>
  <c r="L161" i="16" s="1"/>
  <c r="K161" i="16" s="1"/>
  <c r="J161" i="16" s="1"/>
  <c r="I161" i="16" s="1"/>
  <c r="O162" i="16"/>
  <c r="N476" i="16" l="1"/>
  <c r="M476" i="16" s="1"/>
  <c r="L476" i="16" s="1"/>
  <c r="K476" i="16" s="1"/>
  <c r="J476" i="16" s="1"/>
  <c r="I476" i="16" s="1"/>
  <c r="H476" i="16" s="1"/>
  <c r="O477" i="16"/>
  <c r="N162" i="16"/>
  <c r="M162" i="16" s="1"/>
  <c r="L162" i="16" s="1"/>
  <c r="K162" i="16" s="1"/>
  <c r="J162" i="16" s="1"/>
  <c r="I162" i="16" s="1"/>
  <c r="O163" i="16"/>
  <c r="O478" i="16" l="1"/>
  <c r="N477" i="16"/>
  <c r="M477" i="16" s="1"/>
  <c r="L477" i="16" s="1"/>
  <c r="K477" i="16" s="1"/>
  <c r="J477" i="16" s="1"/>
  <c r="I477" i="16" s="1"/>
  <c r="H477" i="16" s="1"/>
  <c r="N163" i="16"/>
  <c r="M163" i="16" s="1"/>
  <c r="L163" i="16" s="1"/>
  <c r="K163" i="16" s="1"/>
  <c r="J163" i="16" s="1"/>
  <c r="I163" i="16" s="1"/>
  <c r="O164" i="16"/>
  <c r="O479" i="16" l="1"/>
  <c r="N478" i="16"/>
  <c r="M478" i="16" s="1"/>
  <c r="L478" i="16" s="1"/>
  <c r="K478" i="16" s="1"/>
  <c r="J478" i="16" s="1"/>
  <c r="I478" i="16" s="1"/>
  <c r="H478" i="16" s="1"/>
  <c r="O165" i="16"/>
  <c r="N164" i="16"/>
  <c r="M164" i="16" s="1"/>
  <c r="L164" i="16" s="1"/>
  <c r="K164" i="16" s="1"/>
  <c r="J164" i="16" s="1"/>
  <c r="I164" i="16" s="1"/>
  <c r="N479" i="16" l="1"/>
  <c r="M479" i="16" s="1"/>
  <c r="L479" i="16" s="1"/>
  <c r="K479" i="16" s="1"/>
  <c r="J479" i="16" s="1"/>
  <c r="I479" i="16" s="1"/>
  <c r="H479" i="16" s="1"/>
  <c r="O480" i="16"/>
  <c r="N165" i="16"/>
  <c r="M165" i="16" s="1"/>
  <c r="L165" i="16" s="1"/>
  <c r="K165" i="16" s="1"/>
  <c r="J165" i="16" s="1"/>
  <c r="I165" i="16" s="1"/>
  <c r="O166" i="16"/>
  <c r="N480" i="16" l="1"/>
  <c r="M480" i="16" s="1"/>
  <c r="L480" i="16" s="1"/>
  <c r="K480" i="16" s="1"/>
  <c r="J480" i="16" s="1"/>
  <c r="I480" i="16" s="1"/>
  <c r="H480" i="16" s="1"/>
  <c r="O481" i="16"/>
  <c r="N166" i="16"/>
  <c r="M166" i="16" s="1"/>
  <c r="L166" i="16" s="1"/>
  <c r="K166" i="16" s="1"/>
  <c r="J166" i="16" s="1"/>
  <c r="I166" i="16" s="1"/>
  <c r="O167" i="16"/>
  <c r="O482" i="16" l="1"/>
  <c r="N481" i="16"/>
  <c r="M481" i="16" s="1"/>
  <c r="L481" i="16" s="1"/>
  <c r="K481" i="16" s="1"/>
  <c r="J481" i="16" s="1"/>
  <c r="I481" i="16" s="1"/>
  <c r="H481" i="16" s="1"/>
  <c r="N167" i="16"/>
  <c r="M167" i="16" s="1"/>
  <c r="L167" i="16" s="1"/>
  <c r="K167" i="16" s="1"/>
  <c r="J167" i="16" s="1"/>
  <c r="I167" i="16" s="1"/>
  <c r="O168" i="16"/>
  <c r="O483" i="16" l="1"/>
  <c r="N482" i="16"/>
  <c r="M482" i="16" s="1"/>
  <c r="L482" i="16" s="1"/>
  <c r="K482" i="16" s="1"/>
  <c r="J482" i="16" s="1"/>
  <c r="I482" i="16" s="1"/>
  <c r="H482" i="16" s="1"/>
  <c r="N168" i="16"/>
  <c r="M168" i="16" s="1"/>
  <c r="L168" i="16" s="1"/>
  <c r="K168" i="16" s="1"/>
  <c r="J168" i="16" s="1"/>
  <c r="I168" i="16" s="1"/>
  <c r="O169" i="16"/>
  <c r="N483" i="16" l="1"/>
  <c r="M483" i="16" s="1"/>
  <c r="L483" i="16" s="1"/>
  <c r="K483" i="16" s="1"/>
  <c r="J483" i="16" s="1"/>
  <c r="I483" i="16" s="1"/>
  <c r="H483" i="16" s="1"/>
  <c r="O484" i="16"/>
  <c r="N169" i="16"/>
  <c r="M169" i="16" s="1"/>
  <c r="L169" i="16" s="1"/>
  <c r="K169" i="16" s="1"/>
  <c r="J169" i="16" s="1"/>
  <c r="I169" i="16" s="1"/>
  <c r="O170" i="16"/>
  <c r="N484" i="16" l="1"/>
  <c r="M484" i="16" s="1"/>
  <c r="L484" i="16" s="1"/>
  <c r="K484" i="16" s="1"/>
  <c r="J484" i="16" s="1"/>
  <c r="I484" i="16" s="1"/>
  <c r="H484" i="16" s="1"/>
  <c r="O485" i="16"/>
  <c r="N170" i="16"/>
  <c r="M170" i="16" s="1"/>
  <c r="L170" i="16" s="1"/>
  <c r="K170" i="16" s="1"/>
  <c r="J170" i="16" s="1"/>
  <c r="I170" i="16" s="1"/>
  <c r="O171" i="16"/>
  <c r="O486" i="16" l="1"/>
  <c r="N485" i="16"/>
  <c r="M485" i="16" s="1"/>
  <c r="L485" i="16" s="1"/>
  <c r="K485" i="16" s="1"/>
  <c r="J485" i="16" s="1"/>
  <c r="I485" i="16" s="1"/>
  <c r="H485" i="16" s="1"/>
  <c r="N171" i="16"/>
  <c r="M171" i="16" s="1"/>
  <c r="L171" i="16" s="1"/>
  <c r="K171" i="16" s="1"/>
  <c r="J171" i="16" s="1"/>
  <c r="I171" i="16" s="1"/>
  <c r="O172" i="16"/>
  <c r="O487" i="16" l="1"/>
  <c r="N486" i="16"/>
  <c r="M486" i="16" s="1"/>
  <c r="L486" i="16" s="1"/>
  <c r="K486" i="16" s="1"/>
  <c r="J486" i="16" s="1"/>
  <c r="I486" i="16" s="1"/>
  <c r="H486" i="16" s="1"/>
  <c r="N172" i="16"/>
  <c r="M172" i="16" s="1"/>
  <c r="L172" i="16" s="1"/>
  <c r="K172" i="16" s="1"/>
  <c r="J172" i="16" s="1"/>
  <c r="I172" i="16" s="1"/>
  <c r="O173" i="16"/>
  <c r="N487" i="16" l="1"/>
  <c r="M487" i="16" s="1"/>
  <c r="L487" i="16" s="1"/>
  <c r="K487" i="16" s="1"/>
  <c r="J487" i="16" s="1"/>
  <c r="I487" i="16" s="1"/>
  <c r="H487" i="16" s="1"/>
  <c r="O488" i="16"/>
  <c r="N173" i="16"/>
  <c r="M173" i="16" s="1"/>
  <c r="L173" i="16" s="1"/>
  <c r="K173" i="16" s="1"/>
  <c r="J173" i="16" s="1"/>
  <c r="I173" i="16" s="1"/>
  <c r="O174" i="16"/>
  <c r="N488" i="16" l="1"/>
  <c r="M488" i="16" s="1"/>
  <c r="L488" i="16" s="1"/>
  <c r="K488" i="16" s="1"/>
  <c r="J488" i="16" s="1"/>
  <c r="I488" i="16" s="1"/>
  <c r="H488" i="16" s="1"/>
  <c r="O489" i="16"/>
  <c r="N174" i="16"/>
  <c r="M174" i="16" s="1"/>
  <c r="L174" i="16" s="1"/>
  <c r="K174" i="16" s="1"/>
  <c r="J174" i="16" s="1"/>
  <c r="I174" i="16" s="1"/>
  <c r="O175" i="16"/>
  <c r="O490" i="16" l="1"/>
  <c r="N489" i="16"/>
  <c r="M489" i="16" s="1"/>
  <c r="L489" i="16" s="1"/>
  <c r="K489" i="16" s="1"/>
  <c r="J489" i="16" s="1"/>
  <c r="I489" i="16" s="1"/>
  <c r="H489" i="16" s="1"/>
  <c r="N175" i="16"/>
  <c r="M175" i="16" s="1"/>
  <c r="L175" i="16" s="1"/>
  <c r="K175" i="16" s="1"/>
  <c r="J175" i="16" s="1"/>
  <c r="I175" i="16" s="1"/>
  <c r="O176" i="16"/>
  <c r="O491" i="16" l="1"/>
  <c r="N490" i="16"/>
  <c r="M490" i="16" s="1"/>
  <c r="L490" i="16" s="1"/>
  <c r="K490" i="16" s="1"/>
  <c r="J490" i="16" s="1"/>
  <c r="I490" i="16" s="1"/>
  <c r="H490" i="16" s="1"/>
  <c r="O177" i="16"/>
  <c r="N176" i="16"/>
  <c r="M176" i="16" s="1"/>
  <c r="L176" i="16" s="1"/>
  <c r="K176" i="16" s="1"/>
  <c r="J176" i="16" s="1"/>
  <c r="I176" i="16" s="1"/>
  <c r="N491" i="16" l="1"/>
  <c r="M491" i="16" s="1"/>
  <c r="L491" i="16" s="1"/>
  <c r="K491" i="16" s="1"/>
  <c r="J491" i="16" s="1"/>
  <c r="I491" i="16" s="1"/>
  <c r="H491" i="16" s="1"/>
  <c r="O492" i="16"/>
  <c r="N177" i="16"/>
  <c r="M177" i="16" s="1"/>
  <c r="L177" i="16" s="1"/>
  <c r="K177" i="16" s="1"/>
  <c r="J177" i="16" s="1"/>
  <c r="I177" i="16" s="1"/>
  <c r="O178" i="16"/>
  <c r="N492" i="16" l="1"/>
  <c r="M492" i="16" s="1"/>
  <c r="L492" i="16" s="1"/>
  <c r="K492" i="16" s="1"/>
  <c r="J492" i="16" s="1"/>
  <c r="I492" i="16" s="1"/>
  <c r="H492" i="16" s="1"/>
  <c r="O493" i="16"/>
  <c r="N178" i="16"/>
  <c r="M178" i="16" s="1"/>
  <c r="L178" i="16" s="1"/>
  <c r="K178" i="16" s="1"/>
  <c r="J178" i="16" s="1"/>
  <c r="I178" i="16" s="1"/>
  <c r="O179" i="16"/>
  <c r="N493" i="16" l="1"/>
  <c r="M493" i="16" s="1"/>
  <c r="L493" i="16" s="1"/>
  <c r="K493" i="16" s="1"/>
  <c r="J493" i="16" s="1"/>
  <c r="I493" i="16" s="1"/>
  <c r="H493" i="16" s="1"/>
  <c r="O494" i="16"/>
  <c r="N179" i="16"/>
  <c r="M179" i="16" s="1"/>
  <c r="L179" i="16" s="1"/>
  <c r="K179" i="16" s="1"/>
  <c r="J179" i="16" s="1"/>
  <c r="I179" i="16" s="1"/>
  <c r="O180" i="16"/>
  <c r="O495" i="16" l="1"/>
  <c r="N494" i="16"/>
  <c r="M494" i="16" s="1"/>
  <c r="L494" i="16" s="1"/>
  <c r="K494" i="16" s="1"/>
  <c r="J494" i="16" s="1"/>
  <c r="I494" i="16" s="1"/>
  <c r="H494" i="16" s="1"/>
  <c r="O181" i="16"/>
  <c r="N180" i="16"/>
  <c r="M180" i="16" s="1"/>
  <c r="L180" i="16" s="1"/>
  <c r="K180" i="16" s="1"/>
  <c r="J180" i="16" s="1"/>
  <c r="I180" i="16" s="1"/>
  <c r="O496" i="16" l="1"/>
  <c r="N495" i="16"/>
  <c r="M495" i="16" s="1"/>
  <c r="L495" i="16" s="1"/>
  <c r="K495" i="16" s="1"/>
  <c r="J495" i="16" s="1"/>
  <c r="I495" i="16" s="1"/>
  <c r="H495" i="16" s="1"/>
  <c r="N181" i="16"/>
  <c r="M181" i="16" s="1"/>
  <c r="L181" i="16" s="1"/>
  <c r="K181" i="16" s="1"/>
  <c r="J181" i="16" s="1"/>
  <c r="I181" i="16" s="1"/>
  <c r="O182" i="16"/>
  <c r="N496" i="16" l="1"/>
  <c r="M496" i="16" s="1"/>
  <c r="L496" i="16" s="1"/>
  <c r="K496" i="16" s="1"/>
  <c r="J496" i="16" s="1"/>
  <c r="I496" i="16" s="1"/>
  <c r="H496" i="16" s="1"/>
  <c r="O497" i="16"/>
  <c r="N182" i="16"/>
  <c r="M182" i="16" s="1"/>
  <c r="L182" i="16" s="1"/>
  <c r="K182" i="16" s="1"/>
  <c r="J182" i="16" s="1"/>
  <c r="I182" i="16" s="1"/>
  <c r="O183" i="16"/>
  <c r="O498" i="16" l="1"/>
  <c r="N497" i="16"/>
  <c r="M497" i="16" s="1"/>
  <c r="L497" i="16" s="1"/>
  <c r="K497" i="16" s="1"/>
  <c r="J497" i="16" s="1"/>
  <c r="I497" i="16" s="1"/>
  <c r="H497" i="16" s="1"/>
  <c r="N183" i="16"/>
  <c r="M183" i="16" s="1"/>
  <c r="L183" i="16" s="1"/>
  <c r="K183" i="16" s="1"/>
  <c r="J183" i="16" s="1"/>
  <c r="I183" i="16" s="1"/>
  <c r="O184" i="16"/>
  <c r="O499" i="16" l="1"/>
  <c r="N499" i="16" s="1"/>
  <c r="M499" i="16" s="1"/>
  <c r="L499" i="16" s="1"/>
  <c r="K499" i="16" s="1"/>
  <c r="J499" i="16" s="1"/>
  <c r="I499" i="16" s="1"/>
  <c r="H499" i="16" s="1"/>
  <c r="N498" i="16"/>
  <c r="M498" i="16" s="1"/>
  <c r="L498" i="16" s="1"/>
  <c r="K498" i="16" s="1"/>
  <c r="J498" i="16" s="1"/>
  <c r="I498" i="16" s="1"/>
  <c r="H498" i="16" s="1"/>
  <c r="N184" i="16"/>
  <c r="M184" i="16" s="1"/>
  <c r="L184" i="16" s="1"/>
  <c r="K184" i="16" s="1"/>
  <c r="J184" i="16" s="1"/>
  <c r="I184" i="16" s="1"/>
  <c r="O185" i="16"/>
  <c r="N185" i="16" l="1"/>
  <c r="M185" i="16" s="1"/>
  <c r="L185" i="16" s="1"/>
  <c r="K185" i="16" s="1"/>
  <c r="J185" i="16" s="1"/>
  <c r="I185" i="16" s="1"/>
  <c r="O186" i="16"/>
  <c r="N186" i="16" l="1"/>
  <c r="M186" i="16" s="1"/>
  <c r="L186" i="16" s="1"/>
  <c r="K186" i="16" s="1"/>
  <c r="J186" i="16" s="1"/>
  <c r="I186" i="16" s="1"/>
  <c r="O187" i="16"/>
  <c r="N187" i="16" l="1"/>
  <c r="M187" i="16" s="1"/>
  <c r="L187" i="16" s="1"/>
  <c r="K187" i="16" s="1"/>
  <c r="J187" i="16" s="1"/>
  <c r="I187" i="16" s="1"/>
  <c r="O188" i="16"/>
  <c r="N188" i="16" l="1"/>
  <c r="M188" i="16" s="1"/>
  <c r="L188" i="16" s="1"/>
  <c r="K188" i="16" s="1"/>
  <c r="J188" i="16" s="1"/>
  <c r="I188" i="16" s="1"/>
  <c r="O189" i="16"/>
  <c r="N189" i="16" l="1"/>
  <c r="M189" i="16" s="1"/>
  <c r="L189" i="16" s="1"/>
  <c r="K189" i="16" s="1"/>
  <c r="J189" i="16" s="1"/>
  <c r="I189" i="16" s="1"/>
  <c r="O190" i="16"/>
  <c r="N190" i="16" l="1"/>
  <c r="M190" i="16" s="1"/>
  <c r="L190" i="16" s="1"/>
  <c r="K190" i="16" s="1"/>
  <c r="J190" i="16" s="1"/>
  <c r="I190" i="16" s="1"/>
  <c r="O191" i="16"/>
  <c r="N191" i="16" l="1"/>
  <c r="M191" i="16" s="1"/>
  <c r="L191" i="16" s="1"/>
  <c r="K191" i="16" s="1"/>
  <c r="J191" i="16" s="1"/>
  <c r="I191" i="16" s="1"/>
  <c r="O192" i="16"/>
  <c r="O193" i="16" l="1"/>
  <c r="N192" i="16"/>
  <c r="M192" i="16" s="1"/>
  <c r="L192" i="16" s="1"/>
  <c r="K192" i="16" s="1"/>
  <c r="J192" i="16" s="1"/>
  <c r="I192" i="16" s="1"/>
  <c r="N193" i="16" l="1"/>
  <c r="M193" i="16" s="1"/>
  <c r="L193" i="16" s="1"/>
  <c r="K193" i="16" s="1"/>
  <c r="J193" i="16" s="1"/>
  <c r="I193" i="16" s="1"/>
  <c r="O194" i="16"/>
  <c r="N194" i="16" l="1"/>
  <c r="M194" i="16" s="1"/>
  <c r="L194" i="16" s="1"/>
  <c r="K194" i="16" s="1"/>
  <c r="J194" i="16" s="1"/>
  <c r="I194" i="16" s="1"/>
  <c r="O195" i="16"/>
  <c r="N195" i="16" l="1"/>
  <c r="M195" i="16" s="1"/>
  <c r="L195" i="16" s="1"/>
  <c r="K195" i="16" s="1"/>
  <c r="J195" i="16" s="1"/>
  <c r="I195" i="16" s="1"/>
  <c r="O196" i="16"/>
  <c r="O197" i="16" l="1"/>
  <c r="N196" i="16"/>
  <c r="M196" i="16" s="1"/>
  <c r="L196" i="16" s="1"/>
  <c r="K196" i="16" s="1"/>
  <c r="J196" i="16" s="1"/>
  <c r="I196" i="16" s="1"/>
  <c r="N197" i="16" l="1"/>
  <c r="M197" i="16" s="1"/>
  <c r="L197" i="16" s="1"/>
  <c r="K197" i="16" s="1"/>
  <c r="J197" i="16" s="1"/>
  <c r="I197" i="16" s="1"/>
  <c r="O198" i="16"/>
  <c r="N198" i="16" l="1"/>
  <c r="M198" i="16" s="1"/>
  <c r="L198" i="16" s="1"/>
  <c r="K198" i="16" s="1"/>
  <c r="J198" i="16" s="1"/>
  <c r="I198" i="16" s="1"/>
  <c r="O199" i="16"/>
  <c r="N199" i="16" l="1"/>
  <c r="M199" i="16" s="1"/>
  <c r="L199" i="16" s="1"/>
  <c r="K199" i="16" s="1"/>
  <c r="J199" i="16" s="1"/>
  <c r="I199" i="16" s="1"/>
  <c r="O200" i="16"/>
  <c r="N200" i="16" l="1"/>
  <c r="M200" i="16" s="1"/>
  <c r="L200" i="16" s="1"/>
  <c r="K200" i="16" s="1"/>
  <c r="J200" i="16" s="1"/>
  <c r="I200" i="16" s="1"/>
  <c r="O201" i="16"/>
  <c r="N201" i="16" l="1"/>
  <c r="M201" i="16" s="1"/>
  <c r="L201" i="16" s="1"/>
  <c r="K201" i="16" s="1"/>
  <c r="J201" i="16" s="1"/>
  <c r="I201" i="16" s="1"/>
  <c r="O202" i="16"/>
  <c r="N202" i="16" l="1"/>
  <c r="M202" i="16" s="1"/>
  <c r="L202" i="16" s="1"/>
  <c r="K202" i="16" s="1"/>
  <c r="J202" i="16" s="1"/>
  <c r="I202" i="16" s="1"/>
  <c r="O203" i="16"/>
  <c r="N203" i="16" l="1"/>
  <c r="M203" i="16" s="1"/>
  <c r="L203" i="16" s="1"/>
  <c r="K203" i="16" s="1"/>
  <c r="J203" i="16" s="1"/>
  <c r="I203" i="16" s="1"/>
  <c r="O204" i="16"/>
  <c r="N204" i="16" l="1"/>
  <c r="M204" i="16" s="1"/>
  <c r="L204" i="16" s="1"/>
  <c r="K204" i="16" s="1"/>
  <c r="J204" i="16" s="1"/>
  <c r="I204" i="16" s="1"/>
  <c r="O205" i="16"/>
  <c r="N205" i="16" l="1"/>
  <c r="M205" i="16" s="1"/>
  <c r="L205" i="16" s="1"/>
  <c r="K205" i="16" s="1"/>
  <c r="J205" i="16" s="1"/>
  <c r="I205" i="16" s="1"/>
  <c r="O206" i="16"/>
  <c r="N206" i="16" l="1"/>
  <c r="M206" i="16" s="1"/>
  <c r="L206" i="16" s="1"/>
  <c r="K206" i="16" s="1"/>
  <c r="J206" i="16" s="1"/>
  <c r="I206" i="16" s="1"/>
  <c r="O207" i="16"/>
  <c r="N207" i="16" l="1"/>
  <c r="M207" i="16" s="1"/>
  <c r="L207" i="16" s="1"/>
  <c r="K207" i="16" s="1"/>
  <c r="J207" i="16" s="1"/>
  <c r="I207" i="16" s="1"/>
  <c r="O208" i="16"/>
  <c r="O209" i="16" l="1"/>
  <c r="N208" i="16"/>
  <c r="M208" i="16" s="1"/>
  <c r="L208" i="16" s="1"/>
  <c r="K208" i="16" s="1"/>
  <c r="J208" i="16" s="1"/>
  <c r="I208" i="16" s="1"/>
  <c r="N209" i="16" l="1"/>
  <c r="M209" i="16" s="1"/>
  <c r="L209" i="16" s="1"/>
  <c r="K209" i="16" s="1"/>
  <c r="J209" i="16" s="1"/>
  <c r="I209" i="16" s="1"/>
  <c r="O210" i="16"/>
  <c r="N210" i="16" l="1"/>
  <c r="M210" i="16" s="1"/>
  <c r="L210" i="16" s="1"/>
  <c r="K210" i="16" s="1"/>
  <c r="J210" i="16" s="1"/>
  <c r="I210" i="16" s="1"/>
  <c r="O211" i="16"/>
  <c r="N211" i="16" l="1"/>
  <c r="M211" i="16" s="1"/>
  <c r="L211" i="16" s="1"/>
  <c r="K211" i="16" s="1"/>
  <c r="J211" i="16" s="1"/>
  <c r="I211" i="16" s="1"/>
  <c r="O212" i="16"/>
  <c r="O213" i="16" l="1"/>
  <c r="N212" i="16"/>
  <c r="M212" i="16" s="1"/>
  <c r="L212" i="16" s="1"/>
  <c r="K212" i="16" s="1"/>
  <c r="J212" i="16" s="1"/>
  <c r="I212" i="16" s="1"/>
  <c r="N213" i="16" l="1"/>
  <c r="M213" i="16" s="1"/>
  <c r="L213" i="16" s="1"/>
  <c r="K213" i="16" s="1"/>
  <c r="J213" i="16" s="1"/>
  <c r="I213" i="16" s="1"/>
  <c r="O214" i="16"/>
  <c r="O215" i="16" l="1"/>
  <c r="N214" i="16"/>
  <c r="M214" i="16" s="1"/>
  <c r="L214" i="16" s="1"/>
  <c r="K214" i="16" s="1"/>
  <c r="J214" i="16" s="1"/>
  <c r="I214" i="16" s="1"/>
  <c r="H214" i="16" s="1"/>
  <c r="O216" i="16" l="1"/>
  <c r="N215" i="16"/>
  <c r="M215" i="16" s="1"/>
  <c r="L215" i="16" s="1"/>
  <c r="K215" i="16" s="1"/>
  <c r="J215" i="16" s="1"/>
  <c r="I215" i="16" s="1"/>
  <c r="H215" i="16" s="1"/>
  <c r="N216" i="16" l="1"/>
  <c r="M216" i="16" s="1"/>
  <c r="L216" i="16" s="1"/>
  <c r="K216" i="16" s="1"/>
  <c r="J216" i="16" s="1"/>
  <c r="I216" i="16" s="1"/>
  <c r="H216" i="16" s="1"/>
  <c r="O217" i="16"/>
  <c r="N217" i="16" l="1"/>
  <c r="M217" i="16" s="1"/>
  <c r="L217" i="16" s="1"/>
  <c r="K217" i="16" s="1"/>
  <c r="J217" i="16" s="1"/>
  <c r="I217" i="16" s="1"/>
  <c r="H217" i="16" s="1"/>
  <c r="O218" i="16"/>
  <c r="N218" i="16" l="1"/>
  <c r="M218" i="16" s="1"/>
  <c r="L218" i="16" s="1"/>
  <c r="K218" i="16" s="1"/>
  <c r="J218" i="16" s="1"/>
  <c r="I218" i="16" s="1"/>
  <c r="H218" i="16" s="1"/>
  <c r="O219" i="16"/>
  <c r="N219" i="16" l="1"/>
  <c r="M219" i="16" s="1"/>
  <c r="L219" i="16" s="1"/>
  <c r="K219" i="16" s="1"/>
  <c r="J219" i="16" s="1"/>
  <c r="I219" i="16" s="1"/>
  <c r="H219" i="16" s="1"/>
  <c r="O220" i="16"/>
  <c r="N220" i="16" l="1"/>
  <c r="M220" i="16" s="1"/>
  <c r="L220" i="16" s="1"/>
  <c r="K220" i="16" s="1"/>
  <c r="J220" i="16" s="1"/>
  <c r="I220" i="16" s="1"/>
  <c r="H220" i="16" s="1"/>
  <c r="O221" i="16"/>
  <c r="O222" i="16" l="1"/>
  <c r="N221" i="16"/>
  <c r="M221" i="16" s="1"/>
  <c r="L221" i="16" s="1"/>
  <c r="K221" i="16" s="1"/>
  <c r="J221" i="16" s="1"/>
  <c r="I221" i="16" s="1"/>
  <c r="H221" i="16" s="1"/>
  <c r="O223" i="16" l="1"/>
  <c r="N222" i="16"/>
  <c r="M222" i="16" s="1"/>
  <c r="L222" i="16" s="1"/>
  <c r="K222" i="16" s="1"/>
  <c r="J222" i="16" s="1"/>
  <c r="I222" i="16" s="1"/>
  <c r="H222" i="16" s="1"/>
  <c r="N223" i="16" l="1"/>
  <c r="M223" i="16" s="1"/>
  <c r="L223" i="16" s="1"/>
  <c r="K223" i="16" s="1"/>
  <c r="J223" i="16" s="1"/>
  <c r="I223" i="16" s="1"/>
  <c r="H223" i="16" s="1"/>
  <c r="O224" i="16"/>
  <c r="N224" i="16" l="1"/>
  <c r="M224" i="16" s="1"/>
  <c r="L224" i="16" s="1"/>
  <c r="K224" i="16" s="1"/>
  <c r="J224" i="16" s="1"/>
  <c r="I224" i="16" s="1"/>
  <c r="H224" i="16" s="1"/>
  <c r="O225" i="16"/>
  <c r="O226" i="16" l="1"/>
  <c r="N225" i="16"/>
  <c r="M225" i="16" s="1"/>
  <c r="L225" i="16" s="1"/>
  <c r="K225" i="16" s="1"/>
  <c r="J225" i="16" s="1"/>
  <c r="I225" i="16" s="1"/>
  <c r="H225" i="16" s="1"/>
  <c r="O227" i="16" l="1"/>
  <c r="N226" i="16"/>
  <c r="M226" i="16" s="1"/>
  <c r="L226" i="16" s="1"/>
  <c r="K226" i="16" s="1"/>
  <c r="J226" i="16" s="1"/>
  <c r="I226" i="16" s="1"/>
  <c r="H226" i="16" s="1"/>
  <c r="N227" i="16" l="1"/>
  <c r="M227" i="16" s="1"/>
  <c r="L227" i="16" s="1"/>
  <c r="K227" i="16" s="1"/>
  <c r="J227" i="16" s="1"/>
  <c r="I227" i="16" s="1"/>
  <c r="H227" i="16" s="1"/>
  <c r="O228" i="16"/>
  <c r="N228" i="16" l="1"/>
  <c r="M228" i="16" s="1"/>
  <c r="L228" i="16" s="1"/>
  <c r="K228" i="16" s="1"/>
  <c r="J228" i="16" s="1"/>
  <c r="I228" i="16" s="1"/>
  <c r="H228" i="16" s="1"/>
  <c r="O229" i="16"/>
  <c r="O230" i="16" s="1"/>
  <c r="O231" i="16" l="1"/>
  <c r="N230" i="16"/>
  <c r="M230" i="16" s="1"/>
  <c r="L230" i="16" s="1"/>
  <c r="K230" i="16" s="1"/>
  <c r="J230" i="16" s="1"/>
  <c r="I230" i="16" s="1"/>
  <c r="H230" i="16" s="1"/>
  <c r="O232" i="16" l="1"/>
  <c r="N231" i="16"/>
  <c r="M231" i="16" s="1"/>
  <c r="L231" i="16" s="1"/>
  <c r="K231" i="16" s="1"/>
  <c r="J231" i="16" s="1"/>
  <c r="I231" i="16" s="1"/>
  <c r="H231" i="16" s="1"/>
  <c r="N232" i="16" l="1"/>
  <c r="M232" i="16" s="1"/>
  <c r="L232" i="16" s="1"/>
  <c r="K232" i="16" s="1"/>
  <c r="J232" i="16" s="1"/>
  <c r="I232" i="16" s="1"/>
  <c r="H232" i="16" s="1"/>
  <c r="O233" i="16"/>
  <c r="N233" i="16" l="1"/>
  <c r="M233" i="16" s="1"/>
  <c r="L233" i="16" s="1"/>
  <c r="K233" i="16" s="1"/>
  <c r="J233" i="16" s="1"/>
  <c r="I233" i="16" s="1"/>
  <c r="H233" i="16" s="1"/>
  <c r="O234" i="16"/>
  <c r="O235" i="16" s="1"/>
  <c r="O236" i="16" l="1"/>
  <c r="N235" i="16"/>
  <c r="M235" i="16" s="1"/>
  <c r="L235" i="16" s="1"/>
  <c r="K235" i="16" s="1"/>
  <c r="J235" i="16" s="1"/>
  <c r="I235" i="16" s="1"/>
  <c r="H235" i="16" s="1"/>
  <c r="O237" i="16" l="1"/>
  <c r="N236" i="16"/>
  <c r="M236" i="16" s="1"/>
  <c r="L236" i="16" s="1"/>
  <c r="K236" i="16" s="1"/>
  <c r="J236" i="16" s="1"/>
  <c r="I236" i="16" s="1"/>
  <c r="H236" i="16" s="1"/>
  <c r="N237" i="16" l="1"/>
  <c r="M237" i="16" s="1"/>
  <c r="L237" i="16" s="1"/>
  <c r="K237" i="16" s="1"/>
  <c r="J237" i="16" s="1"/>
  <c r="I237" i="16" s="1"/>
  <c r="H237" i="16" s="1"/>
  <c r="O238" i="16"/>
  <c r="N238" i="16" l="1"/>
  <c r="M238" i="16" s="1"/>
  <c r="L238" i="16" s="1"/>
  <c r="K238" i="16" s="1"/>
  <c r="J238" i="16" s="1"/>
  <c r="I238" i="16" s="1"/>
  <c r="H238" i="16" s="1"/>
  <c r="O239" i="16"/>
  <c r="O240" i="16" l="1"/>
  <c r="N239" i="16"/>
  <c r="M239" i="16" s="1"/>
  <c r="L239" i="16" s="1"/>
  <c r="K239" i="16" s="1"/>
  <c r="J239" i="16" s="1"/>
  <c r="I239" i="16" s="1"/>
  <c r="H239" i="16" s="1"/>
  <c r="O241" i="16" l="1"/>
  <c r="N240" i="16"/>
  <c r="M240" i="16" s="1"/>
  <c r="L240" i="16" s="1"/>
  <c r="K240" i="16" s="1"/>
  <c r="J240" i="16" s="1"/>
  <c r="I240" i="16" s="1"/>
  <c r="H240" i="16" s="1"/>
  <c r="N241" i="16" l="1"/>
  <c r="M241" i="16" s="1"/>
  <c r="L241" i="16" s="1"/>
  <c r="K241" i="16" s="1"/>
  <c r="J241" i="16" s="1"/>
  <c r="I241" i="16" s="1"/>
  <c r="H241" i="16" s="1"/>
  <c r="O242" i="16"/>
  <c r="N242" i="16" l="1"/>
  <c r="M242" i="16" s="1"/>
  <c r="L242" i="16" s="1"/>
  <c r="K242" i="16" s="1"/>
  <c r="J242" i="16" s="1"/>
  <c r="I242" i="16" s="1"/>
  <c r="H242" i="16" s="1"/>
  <c r="O243" i="16"/>
  <c r="O244" i="16" l="1"/>
  <c r="N243" i="16"/>
  <c r="M243" i="16" s="1"/>
  <c r="L243" i="16" s="1"/>
  <c r="K243" i="16" s="1"/>
  <c r="J243" i="16" s="1"/>
  <c r="I243" i="16" s="1"/>
  <c r="H243" i="16" s="1"/>
  <c r="O245" i="16" l="1"/>
  <c r="N244" i="16"/>
  <c r="M244" i="16" s="1"/>
  <c r="L244" i="16" s="1"/>
  <c r="K244" i="16" s="1"/>
  <c r="J244" i="16" s="1"/>
  <c r="I244" i="16" s="1"/>
  <c r="H244" i="16" s="1"/>
  <c r="O246" i="16" l="1"/>
  <c r="N245" i="16"/>
  <c r="M245" i="16" s="1"/>
  <c r="L245" i="16" s="1"/>
  <c r="N246" i="16" l="1"/>
  <c r="M246" i="16" s="1"/>
  <c r="L246" i="16" s="1"/>
  <c r="K246" i="16" s="1"/>
  <c r="J246" i="16" s="1"/>
  <c r="I246" i="16" s="1"/>
  <c r="H246" i="16" s="1"/>
  <c r="O247" i="16"/>
  <c r="N247" i="16" l="1"/>
  <c r="M247" i="16" s="1"/>
  <c r="L247" i="16" s="1"/>
  <c r="K247" i="16" s="1"/>
  <c r="J247" i="16" s="1"/>
  <c r="I247" i="16" s="1"/>
  <c r="H247" i="16" s="1"/>
  <c r="O248" i="16"/>
  <c r="O249" i="16" l="1"/>
  <c r="N248" i="16"/>
  <c r="M248" i="16" s="1"/>
  <c r="L248" i="16" s="1"/>
  <c r="K248" i="16" s="1"/>
  <c r="J248" i="16" s="1"/>
  <c r="I248" i="16" s="1"/>
  <c r="H248" i="16" s="1"/>
  <c r="N249" i="16" l="1"/>
  <c r="M249" i="16" s="1"/>
  <c r="L249" i="16" s="1"/>
  <c r="K249" i="16" s="1"/>
  <c r="J249" i="16" s="1"/>
  <c r="I249" i="16" s="1"/>
  <c r="H249" i="16" s="1"/>
  <c r="O250" i="16"/>
  <c r="N250" i="16" l="1"/>
  <c r="M250" i="16" s="1"/>
  <c r="L250" i="16" s="1"/>
  <c r="K250" i="16" s="1"/>
  <c r="J250" i="16" s="1"/>
  <c r="I250" i="16" s="1"/>
  <c r="H250" i="16" s="1"/>
  <c r="O251" i="16"/>
  <c r="N251" i="16" l="1"/>
  <c r="M251" i="16" s="1"/>
  <c r="L251" i="16" s="1"/>
  <c r="K251" i="16" s="1"/>
  <c r="J251" i="16" s="1"/>
  <c r="I251" i="16" s="1"/>
  <c r="H251" i="16" s="1"/>
  <c r="O252" i="16"/>
  <c r="O253" i="16" l="1"/>
  <c r="N252" i="16"/>
  <c r="M252" i="16" s="1"/>
  <c r="L252" i="16" s="1"/>
  <c r="K252" i="16" s="1"/>
  <c r="J252" i="16" s="1"/>
  <c r="I252" i="16" s="1"/>
  <c r="H252" i="16" s="1"/>
  <c r="O254" i="16" l="1"/>
  <c r="N253" i="16"/>
  <c r="M253" i="16" s="1"/>
  <c r="L253" i="16" s="1"/>
  <c r="K253" i="16" s="1"/>
  <c r="J253" i="16" s="1"/>
  <c r="I253" i="16" s="1"/>
  <c r="H253" i="16" s="1"/>
  <c r="N254" i="16" l="1"/>
  <c r="M254" i="16" s="1"/>
  <c r="L254" i="16" s="1"/>
  <c r="K254" i="16" s="1"/>
  <c r="J254" i="16" s="1"/>
  <c r="I254" i="16" s="1"/>
  <c r="H254" i="16" s="1"/>
  <c r="O255" i="16"/>
  <c r="N255" i="16" l="1"/>
  <c r="M255" i="16" s="1"/>
  <c r="L255" i="16" s="1"/>
  <c r="K255" i="16" s="1"/>
  <c r="J255" i="16" s="1"/>
  <c r="I255" i="16" s="1"/>
  <c r="H255" i="16" s="1"/>
  <c r="O256" i="16"/>
  <c r="O257" i="16" l="1"/>
  <c r="N256" i="16"/>
  <c r="M256" i="16" s="1"/>
  <c r="L256" i="16" s="1"/>
  <c r="K256" i="16" s="1"/>
  <c r="J256" i="16" s="1"/>
  <c r="I256" i="16" s="1"/>
  <c r="H256" i="16" s="1"/>
  <c r="N257" i="16" l="1"/>
  <c r="M257" i="16" s="1"/>
  <c r="L257" i="16" s="1"/>
  <c r="K257" i="16" s="1"/>
  <c r="J257" i="16" s="1"/>
  <c r="I257" i="16" s="1"/>
  <c r="H257" i="16" s="1"/>
  <c r="O258" i="16"/>
  <c r="N258" i="16" l="1"/>
  <c r="M258" i="16" s="1"/>
  <c r="L258" i="16" s="1"/>
  <c r="K258" i="16" s="1"/>
  <c r="J258" i="16" s="1"/>
  <c r="I258" i="16" s="1"/>
  <c r="H258" i="16" s="1"/>
  <c r="O259" i="16"/>
  <c r="O260" i="16" l="1"/>
  <c r="N259" i="16"/>
  <c r="M259" i="16" s="1"/>
  <c r="L259" i="16" s="1"/>
  <c r="K259" i="16" s="1"/>
  <c r="J259" i="16" s="1"/>
  <c r="I259" i="16" s="1"/>
  <c r="H259" i="16" s="1"/>
  <c r="O261" i="16" l="1"/>
  <c r="O262" i="16" s="1"/>
  <c r="N260" i="16"/>
  <c r="M260" i="16" s="1"/>
  <c r="L260" i="16" s="1"/>
  <c r="K260" i="16" s="1"/>
  <c r="J260" i="16" s="1"/>
  <c r="I260" i="16" s="1"/>
  <c r="H260" i="16" s="1"/>
  <c r="N262" i="16" l="1"/>
  <c r="M262" i="16" s="1"/>
  <c r="L262" i="16" s="1"/>
  <c r="K262" i="16" s="1"/>
  <c r="J262" i="16" s="1"/>
  <c r="I262" i="16" s="1"/>
  <c r="H262" i="16" s="1"/>
  <c r="O263" i="16"/>
  <c r="N263" i="16" l="1"/>
  <c r="M263" i="16" s="1"/>
  <c r="L263" i="16" s="1"/>
  <c r="K263" i="16" s="1"/>
  <c r="J263" i="16" s="1"/>
  <c r="I263" i="16" s="1"/>
  <c r="H263" i="16" s="1"/>
  <c r="O264" i="16"/>
  <c r="N264" i="16" l="1"/>
  <c r="M264" i="16" s="1"/>
  <c r="L264" i="16" s="1"/>
  <c r="K264" i="16" s="1"/>
  <c r="J264" i="16" s="1"/>
  <c r="I264" i="16" s="1"/>
  <c r="H264" i="16" s="1"/>
  <c r="O265" i="16"/>
  <c r="O266" i="16" s="1"/>
  <c r="O267" i="16" l="1"/>
  <c r="N266" i="16"/>
  <c r="M266" i="16" s="1"/>
  <c r="L266" i="16" s="1"/>
  <c r="K266" i="16" s="1"/>
  <c r="J266" i="16" s="1"/>
  <c r="I266" i="16" s="1"/>
  <c r="H266" i="16" s="1"/>
  <c r="O268" i="16" l="1"/>
  <c r="N267" i="16"/>
  <c r="M267" i="16" s="1"/>
  <c r="L267" i="16" s="1"/>
  <c r="K267" i="16" s="1"/>
  <c r="J267" i="16" s="1"/>
  <c r="I267" i="16" s="1"/>
  <c r="H267" i="16" s="1"/>
  <c r="O269" i="16" l="1"/>
  <c r="N268" i="16"/>
  <c r="M268" i="16" s="1"/>
  <c r="L268" i="16" s="1"/>
  <c r="N269" i="16" l="1"/>
  <c r="M269" i="16" s="1"/>
  <c r="L269" i="16" s="1"/>
  <c r="K269" i="16" s="1"/>
  <c r="J269" i="16" s="1"/>
  <c r="I269" i="16" s="1"/>
  <c r="H269" i="16" s="1"/>
  <c r="O270" i="16"/>
  <c r="N270" i="16" l="1"/>
  <c r="M270" i="16" s="1"/>
  <c r="L270" i="16" s="1"/>
  <c r="O271" i="16"/>
  <c r="N271" i="16" l="1"/>
  <c r="M271" i="16" s="1"/>
  <c r="L271" i="16" s="1"/>
  <c r="K271" i="16" s="1"/>
  <c r="J271" i="16" s="1"/>
  <c r="I271" i="16" s="1"/>
  <c r="H271" i="16" s="1"/>
  <c r="O272" i="16"/>
  <c r="O273" i="16" l="1"/>
  <c r="N272" i="16"/>
  <c r="M272" i="16" s="1"/>
  <c r="L272" i="16" s="1"/>
  <c r="K272" i="16" s="1"/>
  <c r="J272" i="16" s="1"/>
  <c r="I272" i="16" s="1"/>
  <c r="H272" i="16" s="1"/>
  <c r="O274" i="16" l="1"/>
  <c r="N273" i="16"/>
  <c r="M273" i="16" s="1"/>
  <c r="L273" i="16" s="1"/>
  <c r="K273" i="16" s="1"/>
  <c r="J273" i="16" s="1"/>
  <c r="I273" i="16" s="1"/>
  <c r="H273" i="16" s="1"/>
  <c r="N274" i="16" l="1"/>
  <c r="M274" i="16" s="1"/>
  <c r="L274" i="16" s="1"/>
  <c r="K274" i="16" s="1"/>
  <c r="J274" i="16" s="1"/>
  <c r="I274" i="16" s="1"/>
  <c r="H274" i="16" s="1"/>
  <c r="O275" i="16"/>
  <c r="N275" i="16" l="1"/>
  <c r="M275" i="16" s="1"/>
  <c r="L275" i="16" s="1"/>
  <c r="K275" i="16" s="1"/>
  <c r="J275" i="16" s="1"/>
  <c r="I275" i="16" s="1"/>
  <c r="H275" i="16" s="1"/>
  <c r="O276" i="16"/>
  <c r="O277" i="16" l="1"/>
  <c r="N276" i="16"/>
  <c r="M276" i="16" s="1"/>
  <c r="L276" i="16" s="1"/>
  <c r="K276" i="16" s="1"/>
  <c r="J276" i="16" s="1"/>
  <c r="I276" i="16" s="1"/>
  <c r="H276" i="16" s="1"/>
  <c r="O278" i="16" l="1"/>
  <c r="N277" i="16"/>
  <c r="M277" i="16" s="1"/>
  <c r="L277" i="16" s="1"/>
  <c r="K277" i="16" s="1"/>
  <c r="J277" i="16" s="1"/>
  <c r="I277" i="16" s="1"/>
  <c r="H277" i="16" s="1"/>
  <c r="N278" i="16" l="1"/>
  <c r="M278" i="16" s="1"/>
  <c r="L278" i="16" s="1"/>
  <c r="K278" i="16" s="1"/>
  <c r="J278" i="16" s="1"/>
  <c r="I278" i="16" s="1"/>
  <c r="H278" i="16" s="1"/>
  <c r="O279" i="16"/>
  <c r="N279" i="16" l="1"/>
  <c r="M279" i="16" s="1"/>
  <c r="L279" i="16" s="1"/>
  <c r="K279" i="16" s="1"/>
  <c r="J279" i="16" s="1"/>
  <c r="I279" i="16" s="1"/>
  <c r="H279" i="16" s="1"/>
  <c r="O280" i="16"/>
  <c r="O281" i="16" l="1"/>
  <c r="N280" i="16"/>
  <c r="M280" i="16" s="1"/>
  <c r="L280" i="16" s="1"/>
  <c r="K280" i="16" s="1"/>
  <c r="J280" i="16" s="1"/>
  <c r="I280" i="16" s="1"/>
  <c r="H280" i="16" s="1"/>
  <c r="O282" i="16" l="1"/>
  <c r="N281" i="16"/>
  <c r="M281" i="16" s="1"/>
  <c r="L281" i="16" s="1"/>
  <c r="K281" i="16" s="1"/>
  <c r="J281" i="16" s="1"/>
  <c r="I281" i="16" s="1"/>
  <c r="H281" i="16" s="1"/>
  <c r="N282" i="16" l="1"/>
  <c r="M282" i="16" s="1"/>
  <c r="L282" i="16" s="1"/>
  <c r="K282" i="16" s="1"/>
  <c r="J282" i="16" s="1"/>
  <c r="I282" i="16" s="1"/>
  <c r="H282" i="16" s="1"/>
  <c r="O283" i="16"/>
  <c r="N283" i="16" l="1"/>
  <c r="M283" i="16" s="1"/>
  <c r="L283" i="16" s="1"/>
  <c r="K283" i="16" s="1"/>
  <c r="J283" i="16" s="1"/>
  <c r="I283" i="16" s="1"/>
  <c r="H283" i="16" s="1"/>
  <c r="O284" i="16"/>
  <c r="O285" i="16" l="1"/>
  <c r="N284" i="16"/>
  <c r="M284" i="16" s="1"/>
  <c r="L284" i="16" s="1"/>
  <c r="K284" i="16" s="1"/>
  <c r="J284" i="16" s="1"/>
  <c r="I284" i="16" s="1"/>
  <c r="H284" i="16" s="1"/>
  <c r="O286" i="16" l="1"/>
  <c r="N285" i="16"/>
  <c r="M285" i="16" s="1"/>
  <c r="L285" i="16" s="1"/>
  <c r="K285" i="16" s="1"/>
  <c r="J285" i="16" s="1"/>
  <c r="I285" i="16" s="1"/>
  <c r="H285" i="16" s="1"/>
  <c r="N286" i="16" l="1"/>
  <c r="M286" i="16" s="1"/>
  <c r="L286" i="16" s="1"/>
  <c r="K286" i="16" s="1"/>
  <c r="J286" i="16" s="1"/>
  <c r="I286" i="16" s="1"/>
  <c r="H286" i="16" s="1"/>
  <c r="O287" i="16"/>
  <c r="N287" i="16" l="1"/>
  <c r="M287" i="16" s="1"/>
  <c r="L287" i="16" s="1"/>
  <c r="K287" i="16" s="1"/>
  <c r="J287" i="16" s="1"/>
  <c r="I287" i="16" s="1"/>
  <c r="H287" i="16" s="1"/>
  <c r="O288" i="16"/>
  <c r="O289" i="16" l="1"/>
  <c r="N288" i="16"/>
  <c r="M288" i="16" s="1"/>
  <c r="L288" i="16" s="1"/>
  <c r="K288" i="16" s="1"/>
  <c r="J288" i="16" s="1"/>
  <c r="I288" i="16" s="1"/>
  <c r="H288" i="16" s="1"/>
  <c r="O290" i="16" l="1"/>
  <c r="N290" i="16" s="1"/>
  <c r="M290" i="16" s="1"/>
  <c r="L290" i="16" s="1"/>
  <c r="K290" i="16" s="1"/>
  <c r="J290" i="16" s="1"/>
  <c r="I290" i="16" s="1"/>
  <c r="H290" i="16" s="1"/>
  <c r="N289" i="16"/>
  <c r="M289" i="16" s="1"/>
  <c r="L289" i="16" s="1"/>
  <c r="K289" i="16" s="1"/>
  <c r="J289" i="16" s="1"/>
  <c r="I289" i="16" s="1"/>
  <c r="H289" i="16" s="1"/>
  <c r="CN477" i="16" l="1"/>
  <c r="CN478" i="16" s="1"/>
  <c r="CN479" i="16" s="1"/>
  <c r="CN480" i="16" s="1"/>
  <c r="CN481" i="16" s="1"/>
  <c r="CN482" i="16" s="1"/>
  <c r="CN483" i="16" s="1"/>
  <c r="CN484" i="16" s="1"/>
  <c r="CN485" i="16" s="1"/>
  <c r="CN486" i="16" s="1"/>
  <c r="CN487" i="16" s="1"/>
  <c r="CN488" i="16" s="1"/>
  <c r="CN489" i="16" s="1"/>
  <c r="CN490" i="16" s="1"/>
  <c r="CN491" i="16" s="1"/>
  <c r="CN492" i="16" s="1"/>
  <c r="CN493" i="16" s="1"/>
  <c r="CN494" i="16" s="1"/>
  <c r="CN495" i="16" s="1"/>
  <c r="CN496" i="16" s="1"/>
  <c r="CN497" i="16" s="1"/>
  <c r="CN498" i="16" s="1"/>
  <c r="CN499" i="16" s="1"/>
  <c r="CN500" i="16" s="1"/>
  <c r="CN501" i="16" s="1"/>
  <c r="CN502" i="16" s="1"/>
  <c r="CN503" i="16" s="1"/>
  <c r="CN504" i="16" s="1"/>
  <c r="CN505" i="16" s="1"/>
  <c r="CN506" i="16" s="1"/>
  <c r="CN507" i="16" s="1"/>
  <c r="CN508" i="16" s="1"/>
  <c r="CN509" i="16" s="1"/>
  <c r="CN510" i="16" s="1"/>
  <c r="CN511" i="16" s="1"/>
  <c r="CN512" i="16" s="1"/>
  <c r="CN513" i="16" s="1"/>
  <c r="CN514" i="16" s="1"/>
  <c r="CN515" i="16" s="1"/>
  <c r="CN516" i="16" s="1"/>
  <c r="CN517" i="16" s="1"/>
  <c r="CN518" i="16" s="1"/>
  <c r="CN519" i="16" s="1"/>
  <c r="CN520" i="16" s="1"/>
  <c r="CN521" i="16" s="1"/>
  <c r="CN522" i="16" s="1"/>
  <c r="CN523" i="16" s="1"/>
  <c r="CN524" i="16" s="1"/>
  <c r="CN525" i="16" s="1"/>
  <c r="CN475" i="16"/>
  <c r="CN476" i="16" s="1"/>
  <c r="CN449" i="16"/>
  <c r="CN450" i="16" s="1"/>
  <c r="CN451" i="16" s="1"/>
  <c r="CN452" i="16" s="1"/>
  <c r="CN453" i="16" s="1"/>
  <c r="CN454" i="16" s="1"/>
  <c r="CN455" i="16" s="1"/>
  <c r="CN456" i="16" s="1"/>
  <c r="CN457" i="16" s="1"/>
  <c r="CN458" i="16" s="1"/>
  <c r="CN459" i="16" s="1"/>
  <c r="CN460" i="16" s="1"/>
  <c r="CN461" i="16" s="1"/>
  <c r="CN462" i="16" s="1"/>
  <c r="CN463" i="16" s="1"/>
  <c r="CN464" i="16" s="1"/>
  <c r="CN465" i="16" s="1"/>
  <c r="CN466" i="16" s="1"/>
  <c r="CN467" i="16" s="1"/>
  <c r="CN468" i="16" s="1"/>
  <c r="CN469" i="16" s="1"/>
  <c r="CN470" i="16" s="1"/>
  <c r="CN471" i="16" s="1"/>
  <c r="CN472" i="16" s="1"/>
  <c r="CN473" i="16" s="1"/>
  <c r="BY475" i="16"/>
  <c r="BY476" i="16" s="1"/>
  <c r="BY477" i="16" s="1"/>
  <c r="BY478" i="16" s="1"/>
  <c r="BY479" i="16" s="1"/>
  <c r="BY480" i="16" s="1"/>
  <c r="BY481" i="16" s="1"/>
  <c r="BY482" i="16" s="1"/>
  <c r="BY483" i="16" s="1"/>
  <c r="BY484" i="16" s="1"/>
  <c r="BY485" i="16" s="1"/>
  <c r="BY486" i="16" s="1"/>
  <c r="BY487" i="16" s="1"/>
  <c r="BY488" i="16" s="1"/>
  <c r="BY489" i="16" s="1"/>
  <c r="BY490" i="16" s="1"/>
  <c r="BY491" i="16" s="1"/>
  <c r="BY492" i="16" s="1"/>
  <c r="BY493" i="16" s="1"/>
  <c r="BY494" i="16" s="1"/>
  <c r="BY495" i="16" s="1"/>
  <c r="BY496" i="16" s="1"/>
  <c r="BY497" i="16" s="1"/>
  <c r="BY498" i="16" s="1"/>
  <c r="BY499" i="16" s="1"/>
  <c r="BY500" i="16" s="1"/>
  <c r="BY501" i="16" s="1"/>
  <c r="BY502" i="16" s="1"/>
  <c r="BY503" i="16" s="1"/>
  <c r="BY504" i="16" s="1"/>
  <c r="BY505" i="16" s="1"/>
  <c r="BY506" i="16" s="1"/>
  <c r="BY507" i="16" s="1"/>
  <c r="BY508" i="16" s="1"/>
  <c r="BY509" i="16" s="1"/>
  <c r="BY510" i="16" s="1"/>
  <c r="BY511" i="16" s="1"/>
  <c r="BY512" i="16" s="1"/>
  <c r="BY513" i="16" s="1"/>
  <c r="BY514" i="16" s="1"/>
  <c r="BY515" i="16" s="1"/>
  <c r="BY516" i="16" s="1"/>
  <c r="BY517" i="16" s="1"/>
  <c r="BY518" i="16" s="1"/>
  <c r="BY519" i="16" s="1"/>
  <c r="BY520" i="16" s="1"/>
  <c r="BY521" i="16" s="1"/>
  <c r="BY522" i="16" s="1"/>
  <c r="BY523" i="16" s="1"/>
  <c r="BY524" i="16" s="1"/>
  <c r="BY525" i="16" s="1"/>
  <c r="BY449" i="16"/>
  <c r="BY450" i="16" s="1"/>
  <c r="BY451" i="16" s="1"/>
  <c r="BY452" i="16" s="1"/>
  <c r="BY453" i="16" s="1"/>
  <c r="BY454" i="16" s="1"/>
  <c r="BY455" i="16" s="1"/>
  <c r="BY456" i="16" s="1"/>
  <c r="BY457" i="16" s="1"/>
  <c r="BY458" i="16" s="1"/>
  <c r="BY459" i="16" s="1"/>
  <c r="BY460" i="16" s="1"/>
  <c r="BY461" i="16" s="1"/>
  <c r="BY462" i="16" s="1"/>
  <c r="BY463" i="16" s="1"/>
  <c r="BY464" i="16" s="1"/>
  <c r="BY465" i="16" s="1"/>
  <c r="BY466" i="16" s="1"/>
  <c r="BY467" i="16" s="1"/>
  <c r="BY468" i="16" s="1"/>
  <c r="BY469" i="16" s="1"/>
  <c r="BY470" i="16" s="1"/>
  <c r="BY471" i="16" s="1"/>
  <c r="BY472" i="16" s="1"/>
  <c r="BY473" i="16" s="1"/>
  <c r="BJ494" i="16"/>
  <c r="BJ495" i="16" s="1"/>
  <c r="BJ496" i="16" s="1"/>
  <c r="BJ497" i="16" s="1"/>
  <c r="BJ498" i="16" s="1"/>
  <c r="BJ499" i="16" s="1"/>
  <c r="BJ500" i="16" s="1"/>
  <c r="BJ501" i="16" s="1"/>
  <c r="BJ502" i="16" s="1"/>
  <c r="BJ503" i="16" s="1"/>
  <c r="BJ504" i="16" s="1"/>
  <c r="BJ505" i="16" s="1"/>
  <c r="BJ506" i="16" s="1"/>
  <c r="BJ507" i="16" s="1"/>
  <c r="BJ508" i="16" s="1"/>
  <c r="BJ509" i="16" s="1"/>
  <c r="BJ510" i="16" s="1"/>
  <c r="BJ511" i="16" s="1"/>
  <c r="BJ512" i="16" s="1"/>
  <c r="BJ513" i="16" s="1"/>
  <c r="BJ514" i="16" s="1"/>
  <c r="BJ515" i="16" s="1"/>
  <c r="BJ516" i="16" s="1"/>
  <c r="BJ517" i="16" s="1"/>
  <c r="BJ518" i="16" s="1"/>
  <c r="BJ519" i="16" s="1"/>
  <c r="BJ520" i="16" s="1"/>
  <c r="BJ521" i="16" s="1"/>
  <c r="BJ522" i="16" s="1"/>
  <c r="BJ523" i="16" s="1"/>
  <c r="BJ524" i="16" s="1"/>
  <c r="BJ525" i="16" s="1"/>
  <c r="BJ475" i="16"/>
  <c r="BJ476" i="16" s="1"/>
  <c r="BJ477" i="16" s="1"/>
  <c r="BJ478" i="16" s="1"/>
  <c r="BJ479" i="16" s="1"/>
  <c r="BJ480" i="16" s="1"/>
  <c r="BJ481" i="16" s="1"/>
  <c r="BJ482" i="16" s="1"/>
  <c r="BJ483" i="16" s="1"/>
  <c r="BJ484" i="16" s="1"/>
  <c r="BJ485" i="16" s="1"/>
  <c r="BJ486" i="16" s="1"/>
  <c r="BJ487" i="16" s="1"/>
  <c r="BJ488" i="16" s="1"/>
  <c r="BJ489" i="16" s="1"/>
  <c r="BJ490" i="16" s="1"/>
  <c r="BJ491" i="16" s="1"/>
  <c r="BJ492" i="16" s="1"/>
  <c r="BJ493" i="16" s="1"/>
  <c r="BJ449" i="16"/>
  <c r="BJ450" i="16" s="1"/>
  <c r="BJ451" i="16" s="1"/>
  <c r="BJ452" i="16" s="1"/>
  <c r="BJ453" i="16" s="1"/>
  <c r="BJ454" i="16" s="1"/>
  <c r="BJ455" i="16" s="1"/>
  <c r="BJ456" i="16" s="1"/>
  <c r="BJ457" i="16" s="1"/>
  <c r="BJ458" i="16" s="1"/>
  <c r="BJ459" i="16" s="1"/>
  <c r="BJ460" i="16" s="1"/>
  <c r="BJ461" i="16" s="1"/>
  <c r="BJ462" i="16" s="1"/>
  <c r="BJ463" i="16" s="1"/>
  <c r="BJ464" i="16" s="1"/>
  <c r="BJ465" i="16" s="1"/>
  <c r="BJ466" i="16" s="1"/>
  <c r="BJ467" i="16" s="1"/>
  <c r="BJ468" i="16" s="1"/>
  <c r="BJ469" i="16" s="1"/>
  <c r="BJ470" i="16" s="1"/>
  <c r="BJ471" i="16" s="1"/>
  <c r="BJ472" i="16" s="1"/>
  <c r="BJ473" i="16" s="1"/>
  <c r="AU476" i="16"/>
  <c r="AU477" i="16" s="1"/>
  <c r="AU478" i="16" s="1"/>
  <c r="AU479" i="16" s="1"/>
  <c r="AU480" i="16" s="1"/>
  <c r="AU481" i="16" s="1"/>
  <c r="AU482" i="16" s="1"/>
  <c r="AU483" i="16" s="1"/>
  <c r="AU484" i="16" s="1"/>
  <c r="AU485" i="16" s="1"/>
  <c r="AU486" i="16" s="1"/>
  <c r="AU487" i="16" s="1"/>
  <c r="AU488" i="16" s="1"/>
  <c r="AU489" i="16" s="1"/>
  <c r="AU490" i="16" s="1"/>
  <c r="AU491" i="16" s="1"/>
  <c r="AU492" i="16" s="1"/>
  <c r="AU493" i="16" s="1"/>
  <c r="AU494" i="16" s="1"/>
  <c r="AU495" i="16" s="1"/>
  <c r="AU496" i="16" s="1"/>
  <c r="AU497" i="16" s="1"/>
  <c r="AU498" i="16" s="1"/>
  <c r="AU499" i="16" s="1"/>
  <c r="AU500" i="16" s="1"/>
  <c r="AU501" i="16" s="1"/>
  <c r="AU502" i="16" s="1"/>
  <c r="AU503" i="16" s="1"/>
  <c r="AU504" i="16" s="1"/>
  <c r="AU505" i="16" s="1"/>
  <c r="AU506" i="16" s="1"/>
  <c r="AU507" i="16" s="1"/>
  <c r="AU508" i="16" s="1"/>
  <c r="AU509" i="16" s="1"/>
  <c r="AU510" i="16" s="1"/>
  <c r="AU511" i="16" s="1"/>
  <c r="AU512" i="16" s="1"/>
  <c r="AU513" i="16" s="1"/>
  <c r="AU514" i="16" s="1"/>
  <c r="AU515" i="16" s="1"/>
  <c r="AU516" i="16" s="1"/>
  <c r="AU517" i="16" s="1"/>
  <c r="AU518" i="16" s="1"/>
  <c r="AU519" i="16" s="1"/>
  <c r="AU520" i="16" s="1"/>
  <c r="AU521" i="16" s="1"/>
  <c r="AU522" i="16" s="1"/>
  <c r="AU523" i="16" s="1"/>
  <c r="AU524" i="16" s="1"/>
  <c r="AU525" i="16" s="1"/>
  <c r="AU475" i="16"/>
  <c r="AU450" i="16"/>
  <c r="AU451" i="16" s="1"/>
  <c r="AU452" i="16" s="1"/>
  <c r="AU453" i="16" s="1"/>
  <c r="AU454" i="16" s="1"/>
  <c r="AU455" i="16" s="1"/>
  <c r="AU456" i="16" s="1"/>
  <c r="AU457" i="16" s="1"/>
  <c r="AU458" i="16" s="1"/>
  <c r="AU459" i="16" s="1"/>
  <c r="AU460" i="16" s="1"/>
  <c r="AU461" i="16" s="1"/>
  <c r="AU462" i="16" s="1"/>
  <c r="AU463" i="16" s="1"/>
  <c r="AU464" i="16" s="1"/>
  <c r="AU465" i="16" s="1"/>
  <c r="AU466" i="16" s="1"/>
  <c r="AU467" i="16" s="1"/>
  <c r="AU468" i="16" s="1"/>
  <c r="AU469" i="16" s="1"/>
  <c r="AU470" i="16" s="1"/>
  <c r="AU471" i="16" s="1"/>
  <c r="AU472" i="16" s="1"/>
  <c r="AU473" i="16" s="1"/>
  <c r="AU449" i="16"/>
  <c r="AF478" i="16"/>
  <c r="AF479" i="16" s="1"/>
  <c r="AF480" i="16" s="1"/>
  <c r="AF481" i="16" s="1"/>
  <c r="AF482" i="16" s="1"/>
  <c r="AF483" i="16" s="1"/>
  <c r="AF484" i="16" s="1"/>
  <c r="AF485" i="16" s="1"/>
  <c r="AF486" i="16" s="1"/>
  <c r="AF487" i="16" s="1"/>
  <c r="AF488" i="16" s="1"/>
  <c r="AF489" i="16" s="1"/>
  <c r="AF490" i="16" s="1"/>
  <c r="AF491" i="16" s="1"/>
  <c r="AF492" i="16" s="1"/>
  <c r="AF493" i="16" s="1"/>
  <c r="AF494" i="16" s="1"/>
  <c r="AF495" i="16" s="1"/>
  <c r="AF496" i="16" s="1"/>
  <c r="AF497" i="16" s="1"/>
  <c r="AF498" i="16" s="1"/>
  <c r="AF499" i="16" s="1"/>
  <c r="AF500" i="16" s="1"/>
  <c r="AF501" i="16" s="1"/>
  <c r="AF502" i="16" s="1"/>
  <c r="AF503" i="16" s="1"/>
  <c r="AF504" i="16" s="1"/>
  <c r="AF505" i="16" s="1"/>
  <c r="AF506" i="16" s="1"/>
  <c r="AF507" i="16" s="1"/>
  <c r="AF508" i="16" s="1"/>
  <c r="AF509" i="16" s="1"/>
  <c r="AF510" i="16" s="1"/>
  <c r="AF511" i="16" s="1"/>
  <c r="AF512" i="16" s="1"/>
  <c r="AF513" i="16" s="1"/>
  <c r="AF514" i="16" s="1"/>
  <c r="AF515" i="16" s="1"/>
  <c r="AF516" i="16" s="1"/>
  <c r="AF517" i="16" s="1"/>
  <c r="AF518" i="16" s="1"/>
  <c r="AF519" i="16" s="1"/>
  <c r="AF520" i="16" s="1"/>
  <c r="AF521" i="16" s="1"/>
  <c r="AF522" i="16" s="1"/>
  <c r="AF523" i="16" s="1"/>
  <c r="AF524" i="16" s="1"/>
  <c r="AF525" i="16" s="1"/>
  <c r="AF476" i="16"/>
  <c r="AF477" i="16" s="1"/>
  <c r="AF475" i="16"/>
  <c r="AF449" i="16"/>
  <c r="AF450" i="16" s="1"/>
  <c r="AF451" i="16" s="1"/>
  <c r="AF452" i="16" s="1"/>
  <c r="AF453" i="16" s="1"/>
  <c r="AF454" i="16" s="1"/>
  <c r="AF455" i="16" s="1"/>
  <c r="AF456" i="16" s="1"/>
  <c r="AF457" i="16" s="1"/>
  <c r="AF458" i="16" s="1"/>
  <c r="AF459" i="16" s="1"/>
  <c r="AF460" i="16" s="1"/>
  <c r="AF461" i="16" s="1"/>
  <c r="AF462" i="16" s="1"/>
  <c r="AF463" i="16" s="1"/>
  <c r="AF464" i="16" s="1"/>
  <c r="AF465" i="16" s="1"/>
  <c r="AF466" i="16" s="1"/>
  <c r="AF467" i="16" s="1"/>
  <c r="AF468" i="16" s="1"/>
  <c r="AF469" i="16" s="1"/>
  <c r="AF470" i="16" s="1"/>
  <c r="AF471" i="16" s="1"/>
  <c r="AF472" i="16" s="1"/>
  <c r="AF473" i="16" s="1"/>
  <c r="Q477" i="16"/>
  <c r="Q478" i="16" s="1"/>
  <c r="Q479" i="16" s="1"/>
  <c r="Q480" i="16" s="1"/>
  <c r="Q481" i="16" s="1"/>
  <c r="Q482" i="16" s="1"/>
  <c r="Q483" i="16" s="1"/>
  <c r="Q484" i="16" s="1"/>
  <c r="Q485" i="16" s="1"/>
  <c r="Q486" i="16" s="1"/>
  <c r="Q487" i="16" s="1"/>
  <c r="Q488" i="16" s="1"/>
  <c r="Q489" i="16" s="1"/>
  <c r="Q490" i="16" s="1"/>
  <c r="Q491" i="16" s="1"/>
  <c r="Q492" i="16" s="1"/>
  <c r="Q493" i="16" s="1"/>
  <c r="Q494" i="16" s="1"/>
  <c r="Q495" i="16" s="1"/>
  <c r="Q496" i="16" s="1"/>
  <c r="Q497" i="16" s="1"/>
  <c r="Q498" i="16" s="1"/>
  <c r="Q499" i="16" s="1"/>
  <c r="Q500" i="16" s="1"/>
  <c r="Q501" i="16" s="1"/>
  <c r="Q502" i="16" s="1"/>
  <c r="Q503" i="16" s="1"/>
  <c r="Q504" i="16" s="1"/>
  <c r="Q505" i="16" s="1"/>
  <c r="Q506" i="16" s="1"/>
  <c r="Q507" i="16" s="1"/>
  <c r="Q508" i="16" s="1"/>
  <c r="Q509" i="16" s="1"/>
  <c r="Q510" i="16" s="1"/>
  <c r="Q511" i="16" s="1"/>
  <c r="Q512" i="16" s="1"/>
  <c r="Q513" i="16" s="1"/>
  <c r="Q514" i="16" s="1"/>
  <c r="Q515" i="16" s="1"/>
  <c r="Q516" i="16" s="1"/>
  <c r="Q517" i="16" s="1"/>
  <c r="Q518" i="16" s="1"/>
  <c r="Q519" i="16" s="1"/>
  <c r="Q520" i="16" s="1"/>
  <c r="Q521" i="16" s="1"/>
  <c r="Q522" i="16" s="1"/>
  <c r="Q523" i="16" s="1"/>
  <c r="Q524" i="16" s="1"/>
  <c r="Q475" i="16"/>
  <c r="Q476" i="16" s="1"/>
  <c r="Q451" i="16"/>
  <c r="Q452" i="16" s="1"/>
  <c r="Q453" i="16" s="1"/>
  <c r="Q454" i="16" s="1"/>
  <c r="Q455" i="16" s="1"/>
  <c r="Q456" i="16" s="1"/>
  <c r="Q457" i="16" s="1"/>
  <c r="Q458" i="16" s="1"/>
  <c r="Q459" i="16" s="1"/>
  <c r="Q460" i="16" s="1"/>
  <c r="Q461" i="16" s="1"/>
  <c r="Q462" i="16" s="1"/>
  <c r="Q463" i="16" s="1"/>
  <c r="Q464" i="16" s="1"/>
  <c r="Q465" i="16" s="1"/>
  <c r="Q466" i="16" s="1"/>
  <c r="Q467" i="16" s="1"/>
  <c r="Q468" i="16" s="1"/>
  <c r="Q469" i="16" s="1"/>
  <c r="Q470" i="16" s="1"/>
  <c r="Q471" i="16" s="1"/>
  <c r="Q472" i="16" s="1"/>
  <c r="Q473" i="16" s="1"/>
  <c r="Q449" i="16"/>
  <c r="Q450" i="16" s="1"/>
  <c r="C500" i="16"/>
  <c r="C501" i="16" s="1"/>
  <c r="C502" i="16" s="1"/>
  <c r="C503" i="16" s="1"/>
  <c r="C504" i="16" s="1"/>
  <c r="C505" i="16" s="1"/>
  <c r="C506" i="16" s="1"/>
  <c r="C507" i="16" s="1"/>
  <c r="C508" i="16" s="1"/>
  <c r="C509" i="16" s="1"/>
  <c r="C510" i="16" s="1"/>
  <c r="C511" i="16" s="1"/>
  <c r="C512" i="16" s="1"/>
  <c r="C513" i="16" s="1"/>
  <c r="C514" i="16" s="1"/>
  <c r="C515" i="16" s="1"/>
  <c r="C516" i="16" s="1"/>
  <c r="C517" i="16" s="1"/>
  <c r="C518" i="16" s="1"/>
  <c r="C519" i="16" s="1"/>
  <c r="C520" i="16" s="1"/>
  <c r="C521" i="16" s="1"/>
  <c r="C522" i="16" s="1"/>
  <c r="C523" i="16" s="1"/>
  <c r="C524" i="16" s="1"/>
  <c r="C525" i="16" s="1"/>
  <c r="H7" i="1" l="1"/>
  <c r="EB35" i="15" l="1"/>
  <c r="EB34" i="15"/>
  <c r="EB33" i="15"/>
  <c r="EB32" i="15"/>
  <c r="EB31" i="15"/>
  <c r="EB30" i="15"/>
  <c r="EB29" i="15"/>
  <c r="EB28" i="15"/>
  <c r="EB27" i="15"/>
  <c r="EB26" i="15"/>
  <c r="EB25" i="15"/>
  <c r="EB24" i="15"/>
  <c r="EB23" i="15"/>
  <c r="EB22" i="15"/>
  <c r="EB21" i="15"/>
  <c r="EB20" i="15"/>
  <c r="EB19" i="15"/>
  <c r="EB18" i="15"/>
  <c r="EB17" i="15"/>
  <c r="EB16" i="15"/>
  <c r="EB15" i="15"/>
  <c r="EB14" i="15"/>
  <c r="EB13" i="15"/>
  <c r="EB12" i="15"/>
  <c r="EB11" i="15"/>
  <c r="EB10" i="15"/>
  <c r="EB9" i="15"/>
  <c r="EB8" i="15"/>
  <c r="EB7" i="15"/>
  <c r="EB6" i="15"/>
  <c r="EB5" i="15"/>
  <c r="BJ70" i="15"/>
  <c r="BJ69" i="15"/>
  <c r="BJ68" i="15"/>
  <c r="BJ67" i="15"/>
  <c r="BJ66" i="15"/>
  <c r="BJ65" i="15"/>
  <c r="BJ64" i="15"/>
  <c r="BJ63" i="15"/>
  <c r="BJ62" i="15"/>
  <c r="BJ61" i="15"/>
  <c r="BJ60" i="15"/>
  <c r="BJ59" i="15"/>
  <c r="BJ58" i="15"/>
  <c r="BJ57" i="15"/>
  <c r="BJ56" i="15"/>
  <c r="BJ55" i="15"/>
  <c r="BJ54" i="15"/>
  <c r="BJ53" i="15"/>
  <c r="BJ52" i="15"/>
  <c r="BJ51" i="15"/>
  <c r="BJ50" i="15"/>
  <c r="BJ49" i="15"/>
  <c r="BJ48" i="15"/>
  <c r="BJ47" i="15"/>
  <c r="BJ46" i="15"/>
  <c r="BB240" i="15"/>
  <c r="BB117" i="15"/>
  <c r="BB192" i="15"/>
  <c r="BB122" i="15"/>
  <c r="BB116" i="15"/>
  <c r="BB104" i="15"/>
  <c r="BB140" i="15"/>
  <c r="BB71" i="15"/>
  <c r="BB54" i="15"/>
  <c r="BB213" i="15"/>
  <c r="BB200" i="15"/>
  <c r="BB187" i="15"/>
  <c r="BB193" i="15"/>
  <c r="BB100" i="15"/>
  <c r="BB191" i="15"/>
  <c r="BB174" i="15"/>
  <c r="BB162" i="15"/>
  <c r="BB60" i="15"/>
  <c r="BB46" i="15"/>
  <c r="BB86" i="15"/>
  <c r="BB26" i="15"/>
  <c r="BB41" i="15"/>
  <c r="BB95" i="15"/>
  <c r="BB51" i="15"/>
  <c r="BB76" i="15"/>
  <c r="BB147" i="15"/>
  <c r="BB195" i="15"/>
  <c r="BB170" i="15"/>
  <c r="BB242" i="15"/>
  <c r="BB226" i="15"/>
  <c r="BB204" i="15"/>
  <c r="BB203" i="15"/>
  <c r="BB202" i="15"/>
  <c r="BB184" i="15"/>
  <c r="BB173" i="15"/>
  <c r="BB172" i="15"/>
  <c r="BB135" i="15"/>
  <c r="BB109" i="15"/>
  <c r="BB105" i="15"/>
  <c r="BB56" i="15"/>
  <c r="BB52" i="15"/>
  <c r="BB12" i="15"/>
  <c r="BB62" i="15"/>
  <c r="BB134" i="15"/>
  <c r="BB83" i="15"/>
  <c r="BB148" i="15"/>
  <c r="BB93" i="15"/>
  <c r="BB66" i="15"/>
  <c r="BB50" i="15"/>
  <c r="BB153" i="15"/>
  <c r="BB156" i="15"/>
  <c r="BB159" i="15"/>
  <c r="BB141" i="15"/>
  <c r="BB155" i="15"/>
  <c r="BB158" i="15"/>
  <c r="BB246" i="15"/>
  <c r="BB150" i="15"/>
  <c r="BB39" i="15"/>
  <c r="BB244" i="15"/>
  <c r="BB165" i="15"/>
  <c r="BB65" i="15"/>
  <c r="BB36" i="15"/>
  <c r="BB9" i="15"/>
  <c r="BB166" i="15"/>
  <c r="BB107" i="15"/>
  <c r="BB103" i="15"/>
  <c r="BB233" i="15"/>
  <c r="BB123" i="15"/>
  <c r="BB48" i="15"/>
  <c r="BB130" i="15"/>
  <c r="BB190" i="15"/>
  <c r="BB17" i="15"/>
  <c r="BB160" i="15"/>
  <c r="BB243" i="15"/>
  <c r="BB70" i="15"/>
  <c r="BB175" i="15"/>
  <c r="BB238" i="15"/>
  <c r="BB16" i="15"/>
  <c r="BB232" i="15"/>
  <c r="BB219" i="15"/>
  <c r="BB177" i="15"/>
  <c r="BB97" i="15"/>
  <c r="BB119" i="15"/>
  <c r="BB189" i="15"/>
  <c r="BB248" i="15"/>
  <c r="BB218" i="15"/>
  <c r="BB77" i="15"/>
  <c r="BB75" i="15"/>
  <c r="BB118" i="15"/>
  <c r="BB94" i="15"/>
  <c r="BB38" i="15"/>
  <c r="BB128" i="15"/>
  <c r="BB47" i="15"/>
  <c r="BB113" i="15"/>
  <c r="BB127" i="15"/>
  <c r="BB199" i="15"/>
  <c r="BB249" i="15"/>
  <c r="BB87" i="15"/>
  <c r="BB137" i="15"/>
  <c r="BB212" i="15"/>
  <c r="BB186" i="15"/>
  <c r="BB31" i="15"/>
  <c r="BB85" i="15"/>
  <c r="BB84" i="15"/>
  <c r="BB108" i="15"/>
  <c r="BB49" i="15"/>
  <c r="BB59" i="15"/>
  <c r="AO374" i="15"/>
  <c r="AO373" i="15"/>
  <c r="AO372" i="15"/>
  <c r="AO371" i="15"/>
  <c r="AO370" i="15"/>
  <c r="AO369" i="15"/>
  <c r="AO368" i="15"/>
  <c r="AO367" i="15"/>
  <c r="BU19" i="31" l="1"/>
  <c r="BV19" i="31" s="1"/>
  <c r="BS19" i="31" s="1"/>
  <c r="BU21" i="31"/>
  <c r="BW21" i="31" s="1"/>
  <c r="BT21" i="31" s="1"/>
  <c r="BU15" i="31"/>
  <c r="BW15" i="31" s="1"/>
  <c r="BT15" i="31" s="1"/>
  <c r="BU16" i="31"/>
  <c r="BV16" i="31" s="1"/>
  <c r="BS16" i="31" s="1"/>
  <c r="BU22" i="31"/>
  <c r="BW22" i="31" s="1"/>
  <c r="BT22" i="31" s="1"/>
  <c r="BU23" i="31"/>
  <c r="BW23" i="31" s="1"/>
  <c r="BT23" i="31" s="1"/>
  <c r="BU26" i="31"/>
  <c r="BW26" i="31" s="1"/>
  <c r="BT26" i="31" s="1"/>
  <c r="BU20" i="31"/>
  <c r="BV20" i="31" s="1"/>
  <c r="BS20" i="31" s="1"/>
  <c r="BU25" i="31"/>
  <c r="BW25" i="31" s="1"/>
  <c r="BT25" i="31" s="1"/>
  <c r="BU18" i="31"/>
  <c r="BV18" i="31" s="1"/>
  <c r="BS18" i="31" s="1"/>
  <c r="BU17" i="31"/>
  <c r="BV17" i="31" s="1"/>
  <c r="BS17" i="31" s="1"/>
  <c r="BU24" i="31"/>
  <c r="BW24" i="31" s="1"/>
  <c r="BT24" i="31" s="1"/>
  <c r="BV21" i="31"/>
  <c r="BS21" i="31" s="1"/>
  <c r="BV15" i="31" l="1"/>
  <c r="BS15" i="31" s="1"/>
  <c r="BV22" i="31"/>
  <c r="BS22" i="31" s="1"/>
  <c r="CS22" i="31" s="1"/>
  <c r="BW19" i="31"/>
  <c r="BT19" i="31" s="1"/>
  <c r="BW16" i="31"/>
  <c r="BT16" i="31" s="1"/>
  <c r="CT16" i="31" s="1"/>
  <c r="BV23" i="31"/>
  <c r="BS23" i="31" s="1"/>
  <c r="CQ23" i="31" s="1"/>
  <c r="BW18" i="31"/>
  <c r="BT18" i="31" s="1"/>
  <c r="BW17" i="31"/>
  <c r="BT17" i="31" s="1"/>
  <c r="BR17" i="31" s="1"/>
  <c r="BW20" i="31"/>
  <c r="BT20" i="31" s="1"/>
  <c r="BR20" i="31" s="1"/>
  <c r="BV26" i="31"/>
  <c r="BS26" i="31" s="1"/>
  <c r="CQ26" i="31" s="1"/>
  <c r="CS20" i="31"/>
  <c r="CQ20" i="31"/>
  <c r="CQ17" i="31"/>
  <c r="CS17" i="31"/>
  <c r="CV22" i="31"/>
  <c r="CT22" i="31"/>
  <c r="CT25" i="31"/>
  <c r="CV25" i="31"/>
  <c r="CT26" i="31"/>
  <c r="CV26" i="31"/>
  <c r="CT21" i="31"/>
  <c r="CV21" i="31"/>
  <c r="CS21" i="31"/>
  <c r="CQ21" i="31"/>
  <c r="BR21" i="31"/>
  <c r="BV25" i="31"/>
  <c r="BS25" i="31" s="1"/>
  <c r="CT23" i="31"/>
  <c r="CV23" i="31"/>
  <c r="CV15" i="31"/>
  <c r="CT15" i="31"/>
  <c r="BR18" i="31"/>
  <c r="CV18" i="31"/>
  <c r="CT18" i="31"/>
  <c r="CS18" i="31"/>
  <c r="CQ18" i="31"/>
  <c r="BV24" i="31"/>
  <c r="BS24" i="31" s="1"/>
  <c r="CQ16" i="31"/>
  <c r="CS16" i="31"/>
  <c r="CS19" i="31"/>
  <c r="CQ19" i="31"/>
  <c r="BR19" i="31"/>
  <c r="CT24" i="31"/>
  <c r="CV24" i="31"/>
  <c r="CS15" i="31"/>
  <c r="CQ15" i="31"/>
  <c r="BR15" i="31"/>
  <c r="CV19" i="31"/>
  <c r="CT19" i="31"/>
  <c r="A344" i="28"/>
  <c r="A343" i="28"/>
  <c r="A342" i="28"/>
  <c r="A341" i="28"/>
  <c r="A340" i="28"/>
  <c r="A339" i="28"/>
  <c r="A338" i="28"/>
  <c r="A337" i="28"/>
  <c r="A336" i="28"/>
  <c r="A335" i="28"/>
  <c r="A334" i="28"/>
  <c r="A333" i="28"/>
  <c r="A332" i="28"/>
  <c r="A331" i="28"/>
  <c r="A330" i="28"/>
  <c r="A329" i="28"/>
  <c r="A328" i="28"/>
  <c r="A327" i="28"/>
  <c r="A326" i="28"/>
  <c r="A325" i="28"/>
  <c r="A324" i="28"/>
  <c r="A323" i="28"/>
  <c r="A322" i="28"/>
  <c r="A321" i="28"/>
  <c r="A320" i="28"/>
  <c r="A319" i="28"/>
  <c r="A318" i="28"/>
  <c r="A317" i="28"/>
  <c r="A316" i="28"/>
  <c r="A315" i="28"/>
  <c r="A314" i="28"/>
  <c r="A313" i="28"/>
  <c r="A312" i="28"/>
  <c r="A311" i="28"/>
  <c r="A310" i="28"/>
  <c r="A309" i="28"/>
  <c r="A308" i="28"/>
  <c r="A307" i="28"/>
  <c r="A306" i="28"/>
  <c r="A305" i="28"/>
  <c r="A304" i="28"/>
  <c r="A303" i="28"/>
  <c r="A302" i="28"/>
  <c r="A301" i="28"/>
  <c r="A300" i="28"/>
  <c r="A299" i="28"/>
  <c r="A298" i="28"/>
  <c r="A297" i="28"/>
  <c r="A296" i="28"/>
  <c r="A295" i="28"/>
  <c r="A294" i="28"/>
  <c r="A293" i="28"/>
  <c r="A292" i="28"/>
  <c r="A291" i="28"/>
  <c r="A290" i="28"/>
  <c r="A289" i="28"/>
  <c r="A288" i="28"/>
  <c r="A287" i="28"/>
  <c r="A286" i="28"/>
  <c r="A285" i="28"/>
  <c r="A284" i="28"/>
  <c r="A283" i="28"/>
  <c r="A282" i="28"/>
  <c r="A280" i="28"/>
  <c r="A279" i="28"/>
  <c r="A278" i="28"/>
  <c r="A277" i="28"/>
  <c r="A276" i="28"/>
  <c r="A275" i="28"/>
  <c r="A274" i="28"/>
  <c r="A273" i="28"/>
  <c r="A272" i="28"/>
  <c r="A271" i="28"/>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BR16" i="31" l="1"/>
  <c r="CQ22" i="31"/>
  <c r="CV16" i="31"/>
  <c r="BR22" i="31"/>
  <c r="BR23" i="31"/>
  <c r="CN23" i="31" s="1"/>
  <c r="CS23" i="31"/>
  <c r="CV17" i="31"/>
  <c r="CT20" i="31"/>
  <c r="CV20" i="31"/>
  <c r="CS26" i="31"/>
  <c r="CT17" i="31"/>
  <c r="BR26" i="31"/>
  <c r="CN26" i="31" s="1"/>
  <c r="CS24" i="31"/>
  <c r="CQ24" i="31"/>
  <c r="BR24" i="31"/>
  <c r="CN15" i="31"/>
  <c r="CP15" i="31"/>
  <c r="CN22" i="31"/>
  <c r="CP22" i="31"/>
  <c r="CP19" i="31"/>
  <c r="CN19" i="31"/>
  <c r="CN16" i="31"/>
  <c r="CP16" i="31"/>
  <c r="CN17" i="31"/>
  <c r="CP17" i="31"/>
  <c r="CQ25" i="31"/>
  <c r="BR25" i="31"/>
  <c r="CS25" i="31"/>
  <c r="CN18" i="31"/>
  <c r="CP18" i="31"/>
  <c r="CN21" i="31"/>
  <c r="CP21" i="31"/>
  <c r="CN20" i="31"/>
  <c r="CP20" i="31"/>
  <c r="J6" i="31"/>
  <c r="CP23" i="31" l="1"/>
  <c r="CP26" i="31"/>
  <c r="CP25" i="31"/>
  <c r="CN25" i="31"/>
  <c r="CN24" i="31"/>
  <c r="CP24" i="31"/>
  <c r="BG252" i="1"/>
  <c r="BG253" i="1"/>
  <c r="BG254" i="1"/>
  <c r="BG255" i="1"/>
  <c r="BG256" i="1"/>
  <c r="BG257" i="1"/>
  <c r="BG258" i="1"/>
  <c r="BG259" i="1"/>
  <c r="BG260" i="1"/>
  <c r="BG261" i="1"/>
  <c r="BG262" i="1"/>
  <c r="BG263" i="1"/>
  <c r="BG264" i="1"/>
  <c r="BG265" i="1"/>
  <c r="AO366" i="15" l="1"/>
  <c r="AO365" i="15"/>
  <c r="AO364" i="15"/>
  <c r="AO363" i="15"/>
  <c r="AO362" i="15"/>
  <c r="AO361" i="15"/>
  <c r="AO360" i="15"/>
  <c r="AO359" i="15"/>
  <c r="AO358" i="15"/>
  <c r="AO357" i="15"/>
  <c r="AO356" i="15"/>
  <c r="AO355" i="15"/>
  <c r="AO354" i="15"/>
  <c r="AO353" i="15"/>
  <c r="AO352" i="15"/>
  <c r="AO351" i="15"/>
  <c r="AO350" i="15"/>
  <c r="AO349" i="15"/>
  <c r="AO348" i="15"/>
  <c r="AO347" i="15"/>
  <c r="AO346" i="15"/>
  <c r="AO345" i="15"/>
  <c r="AO344" i="15"/>
  <c r="AO343" i="15"/>
  <c r="AO342" i="15"/>
  <c r="AO341" i="15"/>
  <c r="AO340" i="15"/>
  <c r="AO339" i="15"/>
  <c r="AO338" i="15"/>
  <c r="AO337" i="15"/>
  <c r="AO336" i="15"/>
  <c r="AO335" i="15"/>
  <c r="AO334" i="15"/>
  <c r="AO333" i="15"/>
  <c r="AO332" i="15"/>
  <c r="AO331" i="15"/>
  <c r="AO330" i="15"/>
  <c r="AO329" i="15"/>
  <c r="AO328" i="15"/>
  <c r="AO327" i="15"/>
  <c r="AO326" i="15"/>
  <c r="AO325" i="15"/>
  <c r="AO324" i="15"/>
  <c r="AO323" i="15"/>
  <c r="AO322" i="15"/>
  <c r="AO321" i="15"/>
  <c r="AO320" i="15"/>
  <c r="AO319" i="15"/>
  <c r="AO318" i="15"/>
  <c r="AO317" i="15"/>
  <c r="AO316" i="15"/>
  <c r="AO315" i="15"/>
  <c r="AO314" i="15"/>
  <c r="AO313" i="15"/>
  <c r="AO312" i="15"/>
  <c r="AO311" i="15"/>
  <c r="AO310" i="15"/>
  <c r="AO309" i="15"/>
  <c r="AO308" i="15"/>
  <c r="AO307" i="15"/>
  <c r="AO306" i="15"/>
  <c r="AO305" i="15"/>
  <c r="AO304" i="15"/>
  <c r="AO303" i="15"/>
  <c r="AO302" i="15"/>
  <c r="AO301" i="15"/>
  <c r="AO300" i="15"/>
  <c r="AO299" i="15"/>
  <c r="AO298" i="15"/>
  <c r="AO297" i="15"/>
  <c r="AO296" i="15"/>
  <c r="AO295" i="15"/>
  <c r="AO294" i="15"/>
  <c r="AO293" i="15"/>
  <c r="AO292" i="15"/>
  <c r="AO291" i="15"/>
  <c r="AO290" i="15"/>
  <c r="AO289" i="15"/>
  <c r="AO288" i="15"/>
  <c r="AO287" i="15"/>
  <c r="AO286" i="15"/>
  <c r="AO285" i="15"/>
  <c r="AO284" i="15"/>
  <c r="AO283" i="15"/>
  <c r="AO282" i="15"/>
  <c r="AO281" i="15"/>
  <c r="AO280" i="15"/>
  <c r="AO279" i="15"/>
  <c r="AO278" i="15"/>
  <c r="AO277" i="15"/>
  <c r="AO276" i="15"/>
  <c r="AO275" i="15"/>
  <c r="AO274" i="15"/>
  <c r="AO273" i="15"/>
  <c r="AO272" i="15"/>
  <c r="AO271" i="15"/>
  <c r="AO270" i="15"/>
  <c r="AO269" i="15"/>
  <c r="AO268" i="15"/>
  <c r="AO267" i="15"/>
  <c r="AO266" i="15"/>
  <c r="AO265" i="15"/>
  <c r="AO264" i="15"/>
  <c r="AO263" i="15"/>
  <c r="AO262" i="15"/>
  <c r="AO261" i="15"/>
  <c r="AO260" i="15"/>
  <c r="AO259" i="15"/>
  <c r="AO258" i="15"/>
  <c r="AO257" i="15"/>
  <c r="AO256" i="15"/>
  <c r="AO255" i="15"/>
  <c r="AO254" i="15"/>
  <c r="AO253" i="15"/>
  <c r="AO252" i="15"/>
  <c r="AO251" i="15"/>
  <c r="AO250" i="15"/>
  <c r="AO249" i="15"/>
  <c r="AO248" i="15"/>
  <c r="AO247" i="15"/>
  <c r="AO246" i="15"/>
  <c r="AO245" i="15"/>
  <c r="AO244" i="15"/>
  <c r="AO243" i="15"/>
  <c r="AO242" i="15"/>
  <c r="AO241" i="15"/>
  <c r="AO240" i="15"/>
  <c r="AO239" i="15"/>
  <c r="AO238" i="15"/>
  <c r="AO237" i="15"/>
  <c r="AO236" i="15"/>
  <c r="AO235" i="15"/>
  <c r="AO234" i="15"/>
  <c r="AO233" i="15"/>
  <c r="AO232" i="15"/>
  <c r="AO231" i="15"/>
  <c r="AO230" i="15"/>
  <c r="AO229" i="15"/>
  <c r="AO228" i="15"/>
  <c r="AO227" i="15"/>
  <c r="AO226" i="15"/>
  <c r="AO225" i="15"/>
  <c r="AO224" i="15"/>
  <c r="AO223" i="15"/>
  <c r="AO222" i="15"/>
  <c r="AO221" i="15"/>
  <c r="AO220" i="15"/>
  <c r="AO219" i="15"/>
  <c r="AO218" i="15"/>
  <c r="AO217" i="15"/>
  <c r="AO216" i="15"/>
  <c r="AO215" i="15"/>
  <c r="AO214" i="15"/>
  <c r="AO213" i="15"/>
  <c r="AO212" i="15"/>
  <c r="AO211" i="15"/>
  <c r="AO210" i="15"/>
  <c r="AO209" i="15"/>
  <c r="AO208" i="15"/>
  <c r="AO207" i="15"/>
  <c r="AO206" i="15"/>
  <c r="AO205" i="15"/>
  <c r="AO204" i="15"/>
  <c r="AO203" i="15"/>
  <c r="AO202" i="15"/>
  <c r="AO201" i="15"/>
  <c r="AO200" i="15"/>
  <c r="AO199" i="15"/>
  <c r="AO198" i="15"/>
  <c r="AO197" i="15"/>
  <c r="AO196" i="15"/>
  <c r="AO195" i="15"/>
  <c r="AO194" i="15"/>
  <c r="AO193" i="15"/>
  <c r="AO192" i="15"/>
  <c r="AO191" i="15"/>
  <c r="AO190" i="15"/>
  <c r="AO189" i="15"/>
  <c r="AO188" i="15"/>
  <c r="AO187" i="15"/>
  <c r="AO186" i="15"/>
  <c r="AO185" i="15"/>
  <c r="AO184" i="15"/>
  <c r="AO183" i="15"/>
  <c r="AO182" i="15"/>
  <c r="AO181" i="15"/>
  <c r="AO180" i="15"/>
  <c r="AO179" i="15"/>
  <c r="AO178" i="15"/>
  <c r="AO177" i="15"/>
  <c r="AO176" i="15"/>
  <c r="AO175" i="15"/>
  <c r="AO174" i="15"/>
  <c r="AO173" i="15"/>
  <c r="AO172" i="15"/>
  <c r="AO171" i="15"/>
  <c r="AO170" i="15"/>
  <c r="AO169" i="15"/>
  <c r="AO168" i="15"/>
  <c r="AO167" i="15"/>
  <c r="AO166" i="15"/>
  <c r="AO165" i="15"/>
  <c r="AO164" i="15"/>
  <c r="AO163" i="15"/>
  <c r="AO162" i="15"/>
  <c r="AO161" i="15"/>
  <c r="AO160" i="15"/>
  <c r="AO159" i="15"/>
  <c r="AO158" i="15"/>
  <c r="AO157" i="15"/>
  <c r="AO156" i="15"/>
  <c r="AO155" i="15"/>
  <c r="AO154" i="15"/>
  <c r="AO153" i="15"/>
  <c r="AO152" i="15"/>
  <c r="AO151" i="15"/>
  <c r="AO150" i="15"/>
  <c r="AO149" i="15"/>
  <c r="AO148" i="15"/>
  <c r="AO147" i="15"/>
  <c r="AO146" i="15"/>
  <c r="AO145" i="15"/>
  <c r="AO144" i="15"/>
  <c r="AO143" i="15"/>
  <c r="AO142" i="15"/>
  <c r="AO141" i="15"/>
  <c r="AO140" i="15"/>
  <c r="AO139" i="15"/>
  <c r="AO138" i="15"/>
  <c r="AO137" i="15"/>
  <c r="AO136" i="15"/>
  <c r="AO135" i="15"/>
  <c r="AO134" i="15"/>
  <c r="AO133" i="15"/>
  <c r="AO132" i="15"/>
  <c r="AO131" i="15"/>
  <c r="AO130" i="15"/>
  <c r="AO129" i="15"/>
  <c r="AO128" i="15"/>
  <c r="AO127" i="15"/>
  <c r="AO126" i="15"/>
  <c r="AO125" i="15"/>
  <c r="AO124" i="15"/>
  <c r="AO123" i="15"/>
  <c r="AO122" i="15"/>
  <c r="AO121" i="15"/>
  <c r="AO120" i="15"/>
  <c r="AO119" i="15"/>
  <c r="AO118" i="15"/>
  <c r="AO117" i="15"/>
  <c r="AO116" i="15"/>
  <c r="AO115" i="15"/>
  <c r="AO114" i="15"/>
  <c r="AO113" i="15"/>
  <c r="AO112" i="15"/>
  <c r="AO111" i="15"/>
  <c r="AO110" i="15"/>
  <c r="AO109" i="15"/>
  <c r="AO108" i="15"/>
  <c r="AO107" i="15"/>
  <c r="AO106" i="15"/>
  <c r="AO105" i="15"/>
  <c r="AO104" i="15"/>
  <c r="AO103" i="15"/>
  <c r="AO102" i="15"/>
  <c r="AO101" i="15"/>
  <c r="AO100" i="15"/>
  <c r="AO99" i="15"/>
  <c r="AO98" i="15"/>
  <c r="AO97" i="15"/>
  <c r="AO96" i="15"/>
  <c r="AO95" i="15"/>
  <c r="AO94" i="15"/>
  <c r="AO93" i="15"/>
  <c r="AO92" i="15"/>
  <c r="AO91" i="15"/>
  <c r="AO90" i="15"/>
  <c r="AO89" i="15"/>
  <c r="AO88" i="15"/>
  <c r="AO87" i="15"/>
  <c r="AO86" i="15"/>
  <c r="AO85" i="15"/>
  <c r="AO84" i="15"/>
  <c r="AO83" i="15"/>
  <c r="AO82" i="15"/>
  <c r="AO81" i="15"/>
  <c r="AO80" i="15"/>
  <c r="AO79" i="15"/>
  <c r="AO78" i="15"/>
  <c r="AO77" i="15"/>
  <c r="AO76" i="15"/>
  <c r="AO75" i="15"/>
  <c r="AO74" i="15"/>
  <c r="AO73" i="15"/>
  <c r="AO72" i="15"/>
  <c r="AO71" i="15"/>
  <c r="AO70" i="15"/>
  <c r="AO69" i="15"/>
  <c r="AO68" i="15"/>
  <c r="AO67" i="15"/>
  <c r="AO66" i="15"/>
  <c r="AO65" i="15"/>
  <c r="AO64" i="15"/>
  <c r="AO63" i="15"/>
  <c r="AO62" i="15"/>
  <c r="AO61" i="15"/>
  <c r="AO60" i="15"/>
  <c r="AO59" i="15"/>
  <c r="AO58" i="15"/>
  <c r="AO57" i="15"/>
  <c r="AO56" i="15"/>
  <c r="AO55" i="15"/>
  <c r="AO54" i="15"/>
  <c r="AO53" i="15"/>
  <c r="AO52" i="15"/>
  <c r="AO51" i="15"/>
  <c r="AO50" i="15"/>
  <c r="AO49" i="15"/>
  <c r="AO48" i="15"/>
  <c r="AO47" i="15"/>
  <c r="AO46" i="15"/>
  <c r="AO45" i="15"/>
  <c r="AO44" i="15"/>
  <c r="AO43" i="15"/>
  <c r="AO42" i="15"/>
  <c r="AO41" i="15"/>
  <c r="AO40" i="15"/>
  <c r="AO39" i="15"/>
  <c r="AO38" i="15"/>
  <c r="AO37" i="15"/>
  <c r="AO36" i="15"/>
  <c r="AO35" i="15"/>
  <c r="AO34" i="15"/>
  <c r="AO33" i="15"/>
  <c r="AO32" i="15"/>
  <c r="AO31" i="15"/>
  <c r="AO30" i="15"/>
  <c r="AO29" i="15"/>
  <c r="AO28" i="15"/>
  <c r="AO27" i="15"/>
  <c r="AO26" i="15"/>
  <c r="AO25" i="15"/>
  <c r="AO24" i="15"/>
  <c r="AO23" i="15"/>
  <c r="AO22" i="15"/>
  <c r="AO21" i="15"/>
  <c r="AO20" i="15"/>
  <c r="AO19" i="15"/>
  <c r="AO18" i="15"/>
  <c r="AO17" i="15"/>
  <c r="AO16" i="15"/>
  <c r="AO15" i="15"/>
  <c r="AO14" i="15"/>
  <c r="AO13" i="15"/>
  <c r="AO12" i="15"/>
  <c r="AO11" i="15"/>
  <c r="AO10" i="15"/>
  <c r="AO9" i="15"/>
  <c r="AO8" i="15"/>
  <c r="AO7" i="15"/>
  <c r="AO6" i="15"/>
  <c r="EM15" i="15" l="1"/>
  <c r="EM13" i="15"/>
  <c r="AL8" i="33" l="1"/>
  <c r="CV345" i="15" l="1"/>
  <c r="CV344" i="15" l="1"/>
  <c r="AE258" i="29" l="1"/>
  <c r="AF258" i="29"/>
  <c r="AG258" i="29"/>
  <c r="AH258" i="29"/>
  <c r="AK258" i="29"/>
  <c r="AL258" i="29"/>
  <c r="AE257" i="33"/>
  <c r="AF257" i="33"/>
  <c r="AG257" i="33"/>
  <c r="AH257" i="33"/>
  <c r="AI257" i="33"/>
  <c r="AJ257" i="33" s="1"/>
  <c r="AK257" i="33"/>
  <c r="AL257" i="33"/>
  <c r="AM257" i="33"/>
  <c r="AE258" i="33"/>
  <c r="AF258" i="33"/>
  <c r="AG258" i="33"/>
  <c r="AH258" i="33"/>
  <c r="AI258" i="33"/>
  <c r="AJ258" i="33" s="1"/>
  <c r="AK258" i="33"/>
  <c r="AM258" i="33" s="1"/>
  <c r="AL258" i="33"/>
  <c r="C265" i="31" l="1"/>
  <c r="P265" i="31"/>
  <c r="Q265" i="31"/>
  <c r="S265" i="31"/>
  <c r="Z265" i="31"/>
  <c r="AB265" i="31"/>
  <c r="AC265" i="31" s="1"/>
  <c r="AE265" i="31"/>
  <c r="AF265" i="31" s="1"/>
  <c r="AG265" i="31"/>
  <c r="AJ265" i="31"/>
  <c r="AK265" i="31"/>
  <c r="AP265" i="31"/>
  <c r="AQ265" i="31"/>
  <c r="AS265" i="31"/>
  <c r="BG265" i="31"/>
  <c r="ES265" i="31" s="1"/>
  <c r="BQ265" i="31"/>
  <c r="BX265" i="31"/>
  <c r="BY265" i="31"/>
  <c r="BZ265" i="31"/>
  <c r="CA265" i="31"/>
  <c r="CB265" i="31"/>
  <c r="CC265" i="31"/>
  <c r="CD265" i="31"/>
  <c r="CE265" i="31"/>
  <c r="CG265" i="31"/>
  <c r="CW265" i="31"/>
  <c r="CX265" i="31"/>
  <c r="CY265" i="31"/>
  <c r="CZ265" i="31"/>
  <c r="DD265" i="31"/>
  <c r="EG265" i="31"/>
  <c r="EH265" i="31" s="1"/>
  <c r="EI265" i="31"/>
  <c r="EJ265" i="31" s="1"/>
  <c r="EK265" i="31"/>
  <c r="EN265" i="31"/>
  <c r="EO265" i="31"/>
  <c r="EP265" i="31"/>
  <c r="EQ265" i="31"/>
  <c r="ER265" i="31"/>
  <c r="ET265" i="31"/>
  <c r="EU265" i="31"/>
  <c r="EV265" i="31"/>
  <c r="EW265" i="31"/>
  <c r="EX265" i="31"/>
  <c r="EY265" i="31"/>
  <c r="EZ265" i="31"/>
  <c r="FA265" i="31"/>
  <c r="FB265" i="31"/>
  <c r="FD265" i="31"/>
  <c r="FF265" i="31"/>
  <c r="C265" i="1"/>
  <c r="P265" i="1"/>
  <c r="Q265" i="1"/>
  <c r="S265" i="1"/>
  <c r="T265" i="1"/>
  <c r="X265" i="1"/>
  <c r="Z265" i="1"/>
  <c r="AB265" i="1"/>
  <c r="AE265" i="1"/>
  <c r="AF265" i="1" s="1"/>
  <c r="AG265" i="1"/>
  <c r="AJ265" i="1"/>
  <c r="AK265" i="1"/>
  <c r="AP265" i="1"/>
  <c r="AQ265" i="1"/>
  <c r="AS265" i="1"/>
  <c r="ES265" i="1"/>
  <c r="BQ265" i="1"/>
  <c r="CB265" i="1"/>
  <c r="CC265" i="1"/>
  <c r="CD265" i="1"/>
  <c r="CE265" i="1"/>
  <c r="CG265" i="1"/>
  <c r="CW265" i="1"/>
  <c r="CX265" i="1"/>
  <c r="CY265" i="1"/>
  <c r="CZ265" i="1"/>
  <c r="DC265" i="1" s="1"/>
  <c r="DD265" i="1"/>
  <c r="EG265" i="1"/>
  <c r="EH265" i="1" s="1"/>
  <c r="EI265" i="1"/>
  <c r="EJ265" i="1" s="1"/>
  <c r="EK265" i="1"/>
  <c r="EN265" i="1"/>
  <c r="EO265" i="1"/>
  <c r="EP265" i="1"/>
  <c r="EQ265" i="1"/>
  <c r="ER265" i="1"/>
  <c r="ET265" i="1"/>
  <c r="EU265" i="1"/>
  <c r="EV265" i="1"/>
  <c r="EW265" i="1"/>
  <c r="EX265" i="1"/>
  <c r="EY265" i="1"/>
  <c r="EZ265" i="1"/>
  <c r="FA265" i="1"/>
  <c r="FB265" i="1"/>
  <c r="FD265" i="1"/>
  <c r="FF265" i="1"/>
  <c r="C263" i="1"/>
  <c r="P263" i="1"/>
  <c r="BF263" i="1" s="1"/>
  <c r="Q263" i="1"/>
  <c r="DD263" i="1" s="1"/>
  <c r="S263" i="1"/>
  <c r="T263" i="1"/>
  <c r="X263" i="1"/>
  <c r="Z263" i="1"/>
  <c r="AB263" i="1"/>
  <c r="AE263" i="1"/>
  <c r="AG263" i="1"/>
  <c r="AJ263" i="1"/>
  <c r="AK263" i="1"/>
  <c r="AP263" i="1"/>
  <c r="AQ263" i="1"/>
  <c r="AS263" i="1"/>
  <c r="ES263" i="1"/>
  <c r="BQ263" i="1"/>
  <c r="CB263" i="1"/>
  <c r="CC263" i="1"/>
  <c r="CD263" i="1"/>
  <c r="CE263" i="1"/>
  <c r="CG263" i="1"/>
  <c r="CW263" i="1"/>
  <c r="CX263" i="1"/>
  <c r="CY263" i="1"/>
  <c r="CZ263" i="1"/>
  <c r="DC263" i="1" s="1"/>
  <c r="EG263" i="1"/>
  <c r="EH263" i="1" s="1"/>
  <c r="EI263" i="1"/>
  <c r="EJ263" i="1" s="1"/>
  <c r="EK263" i="1"/>
  <c r="EN263" i="1"/>
  <c r="EO263" i="1"/>
  <c r="EP263" i="1"/>
  <c r="EQ263" i="1"/>
  <c r="ER263" i="1"/>
  <c r="ET263" i="1"/>
  <c r="EU263" i="1"/>
  <c r="EV263" i="1"/>
  <c r="EX263" i="1"/>
  <c r="EY263" i="1"/>
  <c r="EZ263" i="1"/>
  <c r="FA263" i="1"/>
  <c r="FB263" i="1"/>
  <c r="FD263" i="1"/>
  <c r="FF263" i="1"/>
  <c r="C264" i="1"/>
  <c r="P264" i="1"/>
  <c r="BF264" i="1" s="1"/>
  <c r="Q264" i="1"/>
  <c r="Z264" i="1" s="1"/>
  <c r="S264" i="1"/>
  <c r="T264" i="1"/>
  <c r="X264" i="1"/>
  <c r="AF264" i="1" s="1"/>
  <c r="AB264" i="1"/>
  <c r="AE264" i="1"/>
  <c r="AG264" i="1"/>
  <c r="AJ264" i="1"/>
  <c r="AK264" i="1"/>
  <c r="AP264" i="1"/>
  <c r="AQ264" i="1"/>
  <c r="AS264" i="1"/>
  <c r="ES264" i="1"/>
  <c r="BQ264" i="1"/>
  <c r="CB264" i="1"/>
  <c r="CC264" i="1"/>
  <c r="CD264" i="1"/>
  <c r="CE264" i="1"/>
  <c r="CG264" i="1"/>
  <c r="CW264" i="1"/>
  <c r="CX264" i="1"/>
  <c r="CY264" i="1"/>
  <c r="CZ264" i="1"/>
  <c r="DC264" i="1" s="1"/>
  <c r="EG264" i="1"/>
  <c r="EH264" i="1" s="1"/>
  <c r="EI264" i="1"/>
  <c r="EJ264" i="1" s="1"/>
  <c r="EK264" i="1"/>
  <c r="EN264" i="1"/>
  <c r="EO264" i="1"/>
  <c r="EP264" i="1"/>
  <c r="EQ264" i="1"/>
  <c r="ER264" i="1"/>
  <c r="ET264" i="1"/>
  <c r="EU264" i="1"/>
  <c r="EX264" i="1"/>
  <c r="EY264" i="1"/>
  <c r="EZ264" i="1"/>
  <c r="FA264" i="1"/>
  <c r="FB264" i="1"/>
  <c r="FD264" i="1"/>
  <c r="FF264" i="1"/>
  <c r="C260" i="1"/>
  <c r="P260" i="1"/>
  <c r="BF260" i="1" s="1"/>
  <c r="Q260" i="1"/>
  <c r="DD260" i="1" s="1"/>
  <c r="S260" i="1"/>
  <c r="T260" i="1"/>
  <c r="X260" i="1"/>
  <c r="AQ260" i="1" s="1"/>
  <c r="Z260" i="1"/>
  <c r="AB260" i="1"/>
  <c r="AE260" i="1"/>
  <c r="AF260" i="1"/>
  <c r="AG260" i="1"/>
  <c r="AJ260" i="1"/>
  <c r="AK260" i="1"/>
  <c r="AP260" i="1"/>
  <c r="AS260" i="1"/>
  <c r="ES260" i="1"/>
  <c r="BQ260" i="1"/>
  <c r="CB260" i="1"/>
  <c r="CC260" i="1"/>
  <c r="CD260" i="1"/>
  <c r="CE260" i="1"/>
  <c r="CG260" i="1"/>
  <c r="CW260" i="1"/>
  <c r="CX260" i="1"/>
  <c r="CY260" i="1"/>
  <c r="CZ260" i="1"/>
  <c r="DC260" i="1" s="1"/>
  <c r="EG260" i="1"/>
  <c r="EH260" i="1" s="1"/>
  <c r="EI260" i="1"/>
  <c r="EJ260" i="1" s="1"/>
  <c r="EK260" i="1"/>
  <c r="EN260" i="1"/>
  <c r="EO260" i="1"/>
  <c r="EP260" i="1"/>
  <c r="EQ260" i="1"/>
  <c r="ER260" i="1"/>
  <c r="ET260" i="1"/>
  <c r="EU260" i="1"/>
  <c r="EV260" i="1"/>
  <c r="EW260" i="1"/>
  <c r="EX260" i="1"/>
  <c r="EY260" i="1"/>
  <c r="EZ260" i="1"/>
  <c r="FA260" i="1"/>
  <c r="FB260" i="1"/>
  <c r="FD260" i="1"/>
  <c r="FF260" i="1"/>
  <c r="C261" i="1"/>
  <c r="P261" i="1"/>
  <c r="BF261" i="1" s="1"/>
  <c r="Q261" i="1"/>
  <c r="S261" i="1"/>
  <c r="T261" i="1"/>
  <c r="X261" i="1"/>
  <c r="Z261" i="1"/>
  <c r="AB261" i="1"/>
  <c r="AE261" i="1"/>
  <c r="AF261" i="1"/>
  <c r="AG261" i="1"/>
  <c r="AJ261" i="1"/>
  <c r="AK261" i="1"/>
  <c r="AP261" i="1"/>
  <c r="AS261" i="1"/>
  <c r="ES261" i="1"/>
  <c r="BQ261" i="1"/>
  <c r="CB261" i="1"/>
  <c r="CC261" i="1"/>
  <c r="CD261" i="1"/>
  <c r="CE261" i="1"/>
  <c r="CG261" i="1"/>
  <c r="CW261" i="1"/>
  <c r="CX261" i="1"/>
  <c r="CY261" i="1"/>
  <c r="CZ261" i="1"/>
  <c r="DC261" i="1" s="1"/>
  <c r="DD261" i="1"/>
  <c r="EG261" i="1"/>
  <c r="EH261" i="1" s="1"/>
  <c r="EI261" i="1"/>
  <c r="EJ261" i="1" s="1"/>
  <c r="EK261" i="1"/>
  <c r="EN261" i="1"/>
  <c r="EO261" i="1"/>
  <c r="EP261" i="1"/>
  <c r="EQ261" i="1"/>
  <c r="ER261" i="1"/>
  <c r="ET261" i="1"/>
  <c r="EU261" i="1"/>
  <c r="EW261" i="1"/>
  <c r="EX261" i="1"/>
  <c r="EY261" i="1"/>
  <c r="EZ261" i="1"/>
  <c r="FA261" i="1"/>
  <c r="FB261" i="1"/>
  <c r="FD261" i="1"/>
  <c r="FF261" i="1"/>
  <c r="C262" i="1"/>
  <c r="P262" i="1"/>
  <c r="Q262" i="1"/>
  <c r="S262" i="1"/>
  <c r="T262" i="1"/>
  <c r="X262" i="1"/>
  <c r="Z262" i="1"/>
  <c r="AB262" i="1"/>
  <c r="AE262" i="1"/>
  <c r="AG262" i="1"/>
  <c r="AJ262" i="1"/>
  <c r="AK262" i="1"/>
  <c r="AP262" i="1"/>
  <c r="AS262" i="1"/>
  <c r="ES262" i="1"/>
  <c r="BQ262" i="1"/>
  <c r="CB262" i="1"/>
  <c r="CC262" i="1"/>
  <c r="CD262" i="1"/>
  <c r="CE262" i="1"/>
  <c r="CG262" i="1"/>
  <c r="CW262" i="1"/>
  <c r="CX262" i="1"/>
  <c r="CY262" i="1"/>
  <c r="CZ262" i="1"/>
  <c r="DC262" i="1" s="1"/>
  <c r="DD262" i="1"/>
  <c r="EG262" i="1"/>
  <c r="EH262" i="1" s="1"/>
  <c r="EI262" i="1"/>
  <c r="EJ262" i="1" s="1"/>
  <c r="EK262" i="1"/>
  <c r="EN262" i="1"/>
  <c r="EO262" i="1"/>
  <c r="EP262" i="1"/>
  <c r="EQ262" i="1"/>
  <c r="ER262" i="1"/>
  <c r="ET262" i="1"/>
  <c r="EU262" i="1"/>
  <c r="EW262" i="1"/>
  <c r="EX262" i="1"/>
  <c r="EY262" i="1"/>
  <c r="EZ262" i="1"/>
  <c r="FA262" i="1"/>
  <c r="FB262" i="1"/>
  <c r="FD262" i="1"/>
  <c r="FF262" i="1"/>
  <c r="AL9" i="29"/>
  <c r="AL10" i="29"/>
  <c r="AL11" i="29"/>
  <c r="AL12" i="29"/>
  <c r="AL13" i="29"/>
  <c r="AL14" i="29"/>
  <c r="AL15" i="29"/>
  <c r="AL16" i="29"/>
  <c r="AL17" i="29"/>
  <c r="AL18" i="29"/>
  <c r="AL19" i="29"/>
  <c r="AL20" i="29"/>
  <c r="AL21" i="29"/>
  <c r="AL22" i="29"/>
  <c r="AL23" i="29"/>
  <c r="AL24" i="29"/>
  <c r="AL25" i="29"/>
  <c r="AL26" i="29"/>
  <c r="AL27" i="29"/>
  <c r="AL28" i="29"/>
  <c r="AL29" i="29"/>
  <c r="AL30" i="29"/>
  <c r="AL31" i="29"/>
  <c r="AL32" i="29"/>
  <c r="AL33" i="29"/>
  <c r="AL34" i="29"/>
  <c r="AL35" i="29"/>
  <c r="AL36" i="29"/>
  <c r="AL37" i="29"/>
  <c r="AL38" i="29"/>
  <c r="AL39" i="29"/>
  <c r="AL40" i="29"/>
  <c r="AL41" i="29"/>
  <c r="AL42" i="29"/>
  <c r="AL43" i="29"/>
  <c r="AL44" i="29"/>
  <c r="AL45" i="29"/>
  <c r="AL46" i="29"/>
  <c r="AL47" i="29"/>
  <c r="AL48" i="29"/>
  <c r="AL49" i="29"/>
  <c r="AL50" i="29"/>
  <c r="AL51" i="29"/>
  <c r="AL52" i="29"/>
  <c r="AL53" i="29"/>
  <c r="AL54" i="29"/>
  <c r="AL55" i="29"/>
  <c r="AL56" i="29"/>
  <c r="AL57" i="29"/>
  <c r="AL58" i="29"/>
  <c r="AL59" i="29"/>
  <c r="AL60" i="29"/>
  <c r="AL61" i="29"/>
  <c r="AL62" i="29"/>
  <c r="AL63" i="29"/>
  <c r="AL64" i="29"/>
  <c r="AL65" i="29"/>
  <c r="AL66" i="29"/>
  <c r="AL67" i="29"/>
  <c r="AL68" i="29"/>
  <c r="AL69" i="29"/>
  <c r="AL70" i="29"/>
  <c r="AL71" i="29"/>
  <c r="AL72" i="29"/>
  <c r="AL73" i="29"/>
  <c r="AL74" i="29"/>
  <c r="AL75" i="29"/>
  <c r="AL76" i="29"/>
  <c r="AL77" i="29"/>
  <c r="AL78" i="29"/>
  <c r="AL79" i="29"/>
  <c r="AL80" i="29"/>
  <c r="AL81" i="29"/>
  <c r="AL82" i="29"/>
  <c r="AL83" i="29"/>
  <c r="AL84" i="29"/>
  <c r="AL85" i="29"/>
  <c r="AL86" i="29"/>
  <c r="AL87" i="29"/>
  <c r="AL88" i="29"/>
  <c r="AL89" i="29"/>
  <c r="AL90" i="29"/>
  <c r="AL91" i="29"/>
  <c r="AL92" i="29"/>
  <c r="AL93" i="29"/>
  <c r="AL94" i="29"/>
  <c r="AL95" i="29"/>
  <c r="AL96" i="29"/>
  <c r="AL97" i="29"/>
  <c r="AL98" i="29"/>
  <c r="AL99" i="29"/>
  <c r="AL100" i="29"/>
  <c r="AL101" i="29"/>
  <c r="AL102" i="29"/>
  <c r="AL103" i="29"/>
  <c r="AL104" i="29"/>
  <c r="AL105" i="29"/>
  <c r="AL106" i="29"/>
  <c r="AL107" i="29"/>
  <c r="AL108" i="29"/>
  <c r="AL109" i="29"/>
  <c r="AL110" i="29"/>
  <c r="AL111" i="29"/>
  <c r="AL112" i="29"/>
  <c r="AL113" i="29"/>
  <c r="AL114" i="29"/>
  <c r="AL115" i="29"/>
  <c r="AL116" i="29"/>
  <c r="AL117" i="29"/>
  <c r="AL118" i="29"/>
  <c r="AL119" i="29"/>
  <c r="AL120" i="29"/>
  <c r="AL121" i="29"/>
  <c r="AL122" i="29"/>
  <c r="AL123" i="29"/>
  <c r="AL124" i="29"/>
  <c r="AL125" i="29"/>
  <c r="AL126" i="29"/>
  <c r="AL127" i="29"/>
  <c r="AL128" i="29"/>
  <c r="AL129" i="29"/>
  <c r="AL130" i="29"/>
  <c r="AL131" i="29"/>
  <c r="AL132" i="29"/>
  <c r="AL133" i="29"/>
  <c r="AL134" i="29"/>
  <c r="AL135" i="29"/>
  <c r="AL136" i="29"/>
  <c r="AL137" i="29"/>
  <c r="AL138" i="29"/>
  <c r="AL139" i="29"/>
  <c r="AL140" i="29"/>
  <c r="AL141" i="29"/>
  <c r="AL142" i="29"/>
  <c r="AL143" i="29"/>
  <c r="AL144" i="29"/>
  <c r="AL145" i="29"/>
  <c r="AL146" i="29"/>
  <c r="AL147" i="29"/>
  <c r="AL148" i="29"/>
  <c r="AL149" i="29"/>
  <c r="AL150" i="29"/>
  <c r="AL151" i="29"/>
  <c r="AL152" i="29"/>
  <c r="AL153" i="29"/>
  <c r="AL154" i="29"/>
  <c r="AL155" i="29"/>
  <c r="AL156" i="29"/>
  <c r="AL157" i="29"/>
  <c r="AL158" i="29"/>
  <c r="AL159" i="29"/>
  <c r="AL160" i="29"/>
  <c r="AL161" i="29"/>
  <c r="AL162" i="29"/>
  <c r="AL163" i="29"/>
  <c r="AL164" i="29"/>
  <c r="AL165" i="29"/>
  <c r="AL166" i="29"/>
  <c r="AL167" i="29"/>
  <c r="AL168" i="29"/>
  <c r="AL169" i="29"/>
  <c r="AL170" i="29"/>
  <c r="AL171" i="29"/>
  <c r="AL172" i="29"/>
  <c r="AL173" i="29"/>
  <c r="AL174" i="29"/>
  <c r="AL175" i="29"/>
  <c r="AL176" i="29"/>
  <c r="AL177" i="29"/>
  <c r="AL178" i="29"/>
  <c r="AL179" i="29"/>
  <c r="AL180" i="29"/>
  <c r="AL181" i="29"/>
  <c r="AL182" i="29"/>
  <c r="AL183" i="29"/>
  <c r="AL184" i="29"/>
  <c r="AL185" i="29"/>
  <c r="AL186" i="29"/>
  <c r="AL187" i="29"/>
  <c r="AL188" i="29"/>
  <c r="AL189" i="29"/>
  <c r="AL190" i="29"/>
  <c r="AL191" i="29"/>
  <c r="AL192" i="29"/>
  <c r="AL193" i="29"/>
  <c r="AL194" i="29"/>
  <c r="AL195" i="29"/>
  <c r="AL196" i="29"/>
  <c r="AL197" i="29"/>
  <c r="AL198" i="29"/>
  <c r="AL199" i="29"/>
  <c r="AL200" i="29"/>
  <c r="AL201" i="29"/>
  <c r="AL202" i="29"/>
  <c r="AL203" i="29"/>
  <c r="AL204" i="29"/>
  <c r="AL205" i="29"/>
  <c r="AL206" i="29"/>
  <c r="AL207" i="29"/>
  <c r="AL208" i="29"/>
  <c r="AL209" i="29"/>
  <c r="AL210" i="29"/>
  <c r="AL211" i="29"/>
  <c r="AL212" i="29"/>
  <c r="AL213" i="29"/>
  <c r="AL214" i="29"/>
  <c r="AL215" i="29"/>
  <c r="AL216" i="29"/>
  <c r="AL217" i="29"/>
  <c r="AL218" i="29"/>
  <c r="AL219" i="29"/>
  <c r="AL220" i="29"/>
  <c r="AL221" i="29"/>
  <c r="AL222" i="29"/>
  <c r="AL223" i="29"/>
  <c r="AL224" i="29"/>
  <c r="AL225" i="29"/>
  <c r="AL226" i="29"/>
  <c r="AL227" i="29"/>
  <c r="AL228" i="29"/>
  <c r="AL229" i="29"/>
  <c r="AL230" i="29"/>
  <c r="AL231" i="29"/>
  <c r="AL232" i="29"/>
  <c r="AL233" i="29"/>
  <c r="AL234" i="29"/>
  <c r="AL235" i="29"/>
  <c r="AL236" i="29"/>
  <c r="AL237" i="29"/>
  <c r="AL238" i="29"/>
  <c r="AL239" i="29"/>
  <c r="AL240" i="29"/>
  <c r="AL241" i="29"/>
  <c r="AL242" i="29"/>
  <c r="AL243" i="29"/>
  <c r="AL244" i="29"/>
  <c r="AL245" i="29"/>
  <c r="AL246" i="29"/>
  <c r="AL247" i="29"/>
  <c r="AL248" i="29"/>
  <c r="AL249" i="29"/>
  <c r="AL250" i="29"/>
  <c r="AL251" i="29"/>
  <c r="AL252" i="29"/>
  <c r="AL253" i="29"/>
  <c r="AL254" i="29"/>
  <c r="AL255" i="29"/>
  <c r="AL256" i="29"/>
  <c r="AL257" i="29"/>
  <c r="AL8" i="29"/>
  <c r="AL10" i="33"/>
  <c r="AL11" i="33"/>
  <c r="AL12" i="33"/>
  <c r="AL13" i="33"/>
  <c r="AL14" i="33"/>
  <c r="AL15" i="33"/>
  <c r="AL16" i="33"/>
  <c r="AL17" i="33"/>
  <c r="AL18" i="33"/>
  <c r="AL19" i="33"/>
  <c r="AL20" i="33"/>
  <c r="AL21" i="33"/>
  <c r="AL22" i="33"/>
  <c r="AL23" i="33"/>
  <c r="AL24" i="33"/>
  <c r="AL25" i="33"/>
  <c r="AL26" i="33"/>
  <c r="AL27" i="33"/>
  <c r="AL28" i="33"/>
  <c r="AL29" i="33"/>
  <c r="AL30" i="33"/>
  <c r="AL31" i="33"/>
  <c r="AL32" i="33"/>
  <c r="AL33" i="33"/>
  <c r="AL34" i="33"/>
  <c r="AL35" i="33"/>
  <c r="AL36" i="33"/>
  <c r="AL37" i="33"/>
  <c r="AL38" i="33"/>
  <c r="AL39" i="33"/>
  <c r="AL40" i="33"/>
  <c r="AL41" i="33"/>
  <c r="AL42" i="33"/>
  <c r="AL43" i="33"/>
  <c r="AL44" i="33"/>
  <c r="AL45" i="33"/>
  <c r="AL46" i="33"/>
  <c r="AL47" i="33"/>
  <c r="AL48" i="33"/>
  <c r="AL49" i="33"/>
  <c r="AL50" i="33"/>
  <c r="AL51" i="33"/>
  <c r="AL52" i="33"/>
  <c r="AL53" i="33"/>
  <c r="AL54" i="33"/>
  <c r="AL55" i="33"/>
  <c r="AL56" i="33"/>
  <c r="AL57" i="33"/>
  <c r="AL58" i="33"/>
  <c r="AL59" i="33"/>
  <c r="AL60" i="33"/>
  <c r="AL61" i="33"/>
  <c r="AL62" i="33"/>
  <c r="AL63" i="33"/>
  <c r="AL64" i="33"/>
  <c r="AL65" i="33"/>
  <c r="AL66" i="33"/>
  <c r="AL67" i="33"/>
  <c r="AL68" i="33"/>
  <c r="AL69" i="33"/>
  <c r="AL70" i="33"/>
  <c r="AL71" i="33"/>
  <c r="AL72" i="33"/>
  <c r="AL73" i="33"/>
  <c r="AL74" i="33"/>
  <c r="AL75" i="33"/>
  <c r="AL76" i="33"/>
  <c r="AL77" i="33"/>
  <c r="AL78" i="33"/>
  <c r="AL79" i="33"/>
  <c r="AL80" i="33"/>
  <c r="AL81" i="33"/>
  <c r="AL82" i="33"/>
  <c r="AL83" i="33"/>
  <c r="AL84" i="33"/>
  <c r="AL85" i="33"/>
  <c r="AL86" i="33"/>
  <c r="AL87" i="33"/>
  <c r="AL88" i="33"/>
  <c r="AL89" i="33"/>
  <c r="AL90" i="33"/>
  <c r="AL91" i="33"/>
  <c r="AL92" i="33"/>
  <c r="AL93" i="33"/>
  <c r="AL94" i="33"/>
  <c r="AL95" i="33"/>
  <c r="AL96" i="33"/>
  <c r="AL97" i="33"/>
  <c r="AL98" i="33"/>
  <c r="AL99" i="33"/>
  <c r="AL100" i="33"/>
  <c r="AL101" i="33"/>
  <c r="AL102" i="33"/>
  <c r="AL103" i="33"/>
  <c r="AL104" i="33"/>
  <c r="AL105" i="33"/>
  <c r="AL106" i="33"/>
  <c r="AL107" i="33"/>
  <c r="AL108" i="33"/>
  <c r="AL109" i="33"/>
  <c r="AL110" i="33"/>
  <c r="AL111" i="33"/>
  <c r="AL112" i="33"/>
  <c r="AL113" i="33"/>
  <c r="AL114" i="33"/>
  <c r="AL115" i="33"/>
  <c r="AL116" i="33"/>
  <c r="AL117" i="33"/>
  <c r="AL118" i="33"/>
  <c r="AL119" i="33"/>
  <c r="AL120" i="33"/>
  <c r="AL121" i="33"/>
  <c r="AL122" i="33"/>
  <c r="AL123" i="33"/>
  <c r="AL124" i="33"/>
  <c r="AL125" i="33"/>
  <c r="AL126" i="33"/>
  <c r="AL127" i="33"/>
  <c r="AL128" i="33"/>
  <c r="AL129" i="33"/>
  <c r="AL130" i="33"/>
  <c r="AL131" i="33"/>
  <c r="AL132" i="33"/>
  <c r="AL133" i="33"/>
  <c r="AL134" i="33"/>
  <c r="AL135" i="33"/>
  <c r="AL136" i="33"/>
  <c r="AL137" i="33"/>
  <c r="AL138" i="33"/>
  <c r="AL139" i="33"/>
  <c r="AL140" i="33"/>
  <c r="AL141" i="33"/>
  <c r="AL142" i="33"/>
  <c r="AL143" i="33"/>
  <c r="AL144" i="33"/>
  <c r="AL145" i="33"/>
  <c r="AL146" i="33"/>
  <c r="AL147" i="33"/>
  <c r="AL148" i="33"/>
  <c r="AL149" i="33"/>
  <c r="AL150" i="33"/>
  <c r="AL151" i="33"/>
  <c r="AL152" i="33"/>
  <c r="AL153" i="33"/>
  <c r="AL154" i="33"/>
  <c r="AL155" i="33"/>
  <c r="AL156" i="33"/>
  <c r="AL157" i="33"/>
  <c r="AL158" i="33"/>
  <c r="AL159" i="33"/>
  <c r="AL160" i="33"/>
  <c r="AL161" i="33"/>
  <c r="AL162" i="33"/>
  <c r="AL163" i="33"/>
  <c r="AL164" i="33"/>
  <c r="AL165" i="33"/>
  <c r="AL166" i="33"/>
  <c r="AL167" i="33"/>
  <c r="AL168" i="33"/>
  <c r="AL169" i="33"/>
  <c r="AL170" i="33"/>
  <c r="AL171" i="33"/>
  <c r="AL172" i="33"/>
  <c r="AL173" i="33"/>
  <c r="AL174" i="33"/>
  <c r="AL175" i="33"/>
  <c r="AL176" i="33"/>
  <c r="AL177" i="33"/>
  <c r="AL178" i="33"/>
  <c r="AL179" i="33"/>
  <c r="AL180" i="33"/>
  <c r="AL181" i="33"/>
  <c r="AL182" i="33"/>
  <c r="AL183" i="33"/>
  <c r="AL184" i="33"/>
  <c r="AL185" i="33"/>
  <c r="AL186" i="33"/>
  <c r="AL187" i="33"/>
  <c r="AL188" i="33"/>
  <c r="AL189" i="33"/>
  <c r="AL190" i="33"/>
  <c r="AL191" i="33"/>
  <c r="AL192" i="33"/>
  <c r="AL193" i="33"/>
  <c r="AL194" i="33"/>
  <c r="AL195" i="33"/>
  <c r="AL196" i="33"/>
  <c r="AL197" i="33"/>
  <c r="AL198" i="33"/>
  <c r="AL199" i="33"/>
  <c r="AL200" i="33"/>
  <c r="AL201" i="33"/>
  <c r="AL202" i="33"/>
  <c r="AL203" i="33"/>
  <c r="AL204" i="33"/>
  <c r="AL205" i="33"/>
  <c r="AL206" i="33"/>
  <c r="AL207" i="33"/>
  <c r="AL208" i="33"/>
  <c r="AL209" i="33"/>
  <c r="AL210" i="33"/>
  <c r="AL211" i="33"/>
  <c r="AL212" i="33"/>
  <c r="AL213" i="33"/>
  <c r="AL214" i="33"/>
  <c r="AL215" i="33"/>
  <c r="AL216" i="33"/>
  <c r="AL217" i="33"/>
  <c r="AL218" i="33"/>
  <c r="AL219" i="33"/>
  <c r="AL220" i="33"/>
  <c r="AL221" i="33"/>
  <c r="AL222" i="33"/>
  <c r="AL223" i="33"/>
  <c r="AL224" i="33"/>
  <c r="AL225" i="33"/>
  <c r="AL226" i="33"/>
  <c r="AL227" i="33"/>
  <c r="AL228" i="33"/>
  <c r="AL229" i="33"/>
  <c r="AL230" i="33"/>
  <c r="AL231" i="33"/>
  <c r="AL232" i="33"/>
  <c r="AL233" i="33"/>
  <c r="AL234" i="33"/>
  <c r="AL235" i="33"/>
  <c r="AL236" i="33"/>
  <c r="AL237" i="33"/>
  <c r="AL238" i="33"/>
  <c r="AL239" i="33"/>
  <c r="AL240" i="33"/>
  <c r="AL241" i="33"/>
  <c r="AL242" i="33"/>
  <c r="AL243" i="33"/>
  <c r="AL244" i="33"/>
  <c r="AL245" i="33"/>
  <c r="AL246" i="33"/>
  <c r="AL247" i="33"/>
  <c r="AL248" i="33"/>
  <c r="AL249" i="33"/>
  <c r="AL250" i="33"/>
  <c r="AL251" i="33"/>
  <c r="AL252" i="33"/>
  <c r="AL253" i="33"/>
  <c r="AL254" i="33"/>
  <c r="AL255" i="33"/>
  <c r="AL256" i="33"/>
  <c r="CF265" i="31" l="1"/>
  <c r="EV262" i="1"/>
  <c r="BF262" i="1"/>
  <c r="CF265" i="1"/>
  <c r="EV264" i="1"/>
  <c r="AF263" i="1"/>
  <c r="AC265" i="1"/>
  <c r="AC262" i="1"/>
  <c r="CF263" i="1"/>
  <c r="AC263" i="1"/>
  <c r="CF262" i="1"/>
  <c r="BF265" i="1"/>
  <c r="AI258" i="29"/>
  <c r="AJ258" i="29" s="1"/>
  <c r="FC265" i="1"/>
  <c r="FC260" i="1"/>
  <c r="BU265" i="31"/>
  <c r="BW265" i="31" s="1"/>
  <c r="BT265" i="31" s="1"/>
  <c r="FC265" i="31"/>
  <c r="DC265" i="31"/>
  <c r="FC262" i="1"/>
  <c r="AQ261" i="1"/>
  <c r="EV261" i="1"/>
  <c r="DD264" i="1"/>
  <c r="EW264" i="1"/>
  <c r="CF260" i="1"/>
  <c r="FC261" i="1"/>
  <c r="CF261" i="1"/>
  <c r="AC261" i="1"/>
  <c r="AC260" i="1"/>
  <c r="FC264" i="1"/>
  <c r="CF264" i="1"/>
  <c r="AC264" i="1"/>
  <c r="EW263" i="1"/>
  <c r="FC263" i="1" s="1"/>
  <c r="AQ262" i="1"/>
  <c r="AF262" i="1"/>
  <c r="CV432" i="15"/>
  <c r="CV431" i="15"/>
  <c r="BV265" i="31" l="1"/>
  <c r="BS265" i="31" s="1"/>
  <c r="CS265" i="31" s="1"/>
  <c r="CV265" i="31"/>
  <c r="CT265" i="31"/>
  <c r="AO5" i="15"/>
  <c r="BR265" i="31" l="1"/>
  <c r="CN265" i="31" s="1"/>
  <c r="CQ265" i="31"/>
  <c r="BG280" i="31"/>
  <c r="BG279" i="31"/>
  <c r="BG278" i="31"/>
  <c r="BG277" i="31"/>
  <c r="BG276" i="31"/>
  <c r="BG275" i="31"/>
  <c r="BG274" i="31"/>
  <c r="BG273" i="31"/>
  <c r="BG272" i="31"/>
  <c r="BG271" i="31"/>
  <c r="BG270" i="31"/>
  <c r="BG269" i="31"/>
  <c r="BG268" i="31"/>
  <c r="BG267" i="31"/>
  <c r="BG266" i="31"/>
  <c r="H420" i="22"/>
  <c r="H394" i="22"/>
  <c r="H392" i="22"/>
  <c r="H388" i="22"/>
  <c r="I308" i="22"/>
  <c r="H308" i="22"/>
  <c r="I343" i="22"/>
  <c r="H343" i="22"/>
  <c r="I346" i="22"/>
  <c r="H346" i="22"/>
  <c r="I351" i="22"/>
  <c r="H351" i="22"/>
  <c r="I360" i="22"/>
  <c r="H360" i="22"/>
  <c r="I366" i="22"/>
  <c r="H366" i="22"/>
  <c r="I388" i="22"/>
  <c r="I392" i="22"/>
  <c r="I394" i="22"/>
  <c r="CP265" i="31" l="1"/>
  <c r="CC10" i="22"/>
  <c r="CC11" i="22"/>
  <c r="CC12" i="22"/>
  <c r="CC13" i="22"/>
  <c r="CC14" i="22"/>
  <c r="CC15" i="22"/>
  <c r="CC16" i="22"/>
  <c r="CC17" i="22"/>
  <c r="CC18" i="22"/>
  <c r="CC19" i="22"/>
  <c r="CC20" i="22"/>
  <c r="CC21" i="22"/>
  <c r="CC22" i="22"/>
  <c r="CC23" i="22"/>
  <c r="CC24" i="22"/>
  <c r="CC25" i="22"/>
  <c r="CC26" i="22"/>
  <c r="CC27" i="22"/>
  <c r="CC28" i="22"/>
  <c r="CC29" i="22"/>
  <c r="CC30" i="22"/>
  <c r="CC31" i="22"/>
  <c r="CC32" i="22"/>
  <c r="CC33" i="22"/>
  <c r="CC34" i="22"/>
  <c r="CC35" i="22"/>
  <c r="CC36" i="22"/>
  <c r="CC37" i="22"/>
  <c r="CC38" i="22"/>
  <c r="CC39" i="22"/>
  <c r="CC40" i="22"/>
  <c r="CC41" i="22"/>
  <c r="CC42" i="22"/>
  <c r="CC43" i="22"/>
  <c r="CC44" i="22"/>
  <c r="CC45" i="22"/>
  <c r="CC46" i="22"/>
  <c r="CC47" i="22"/>
  <c r="CC48" i="22"/>
  <c r="CC49" i="22"/>
  <c r="CC50" i="22"/>
  <c r="CC51" i="22"/>
  <c r="CC52" i="22"/>
  <c r="CC53" i="22"/>
  <c r="CC54" i="22"/>
  <c r="CC55" i="22"/>
  <c r="CC56" i="22"/>
  <c r="CC57" i="22"/>
  <c r="CC58" i="22"/>
  <c r="CC59" i="22"/>
  <c r="CC60" i="22"/>
  <c r="CC61" i="22"/>
  <c r="CC62" i="22"/>
  <c r="CC63" i="22"/>
  <c r="CC64" i="22"/>
  <c r="CC65" i="22"/>
  <c r="CC66" i="22"/>
  <c r="CC67" i="22"/>
  <c r="CC68" i="22"/>
  <c r="CC69" i="22"/>
  <c r="CC70" i="22"/>
  <c r="CC71" i="22"/>
  <c r="CC72" i="22"/>
  <c r="CC73" i="22"/>
  <c r="CC74" i="22"/>
  <c r="CC75" i="22"/>
  <c r="CC76" i="22"/>
  <c r="CC77" i="22"/>
  <c r="CB77" i="22" s="1"/>
  <c r="CC78" i="22"/>
  <c r="CC79" i="22"/>
  <c r="CC80" i="22"/>
  <c r="CC81" i="22"/>
  <c r="CC82" i="22"/>
  <c r="CC83" i="22"/>
  <c r="CC84" i="22"/>
  <c r="CC85" i="22"/>
  <c r="CC86" i="22"/>
  <c r="CC87" i="22"/>
  <c r="CC88" i="22"/>
  <c r="CC89" i="22"/>
  <c r="CC90" i="22"/>
  <c r="CC91" i="22"/>
  <c r="CC92" i="22"/>
  <c r="CC93" i="22"/>
  <c r="CC94" i="22"/>
  <c r="CC95" i="22"/>
  <c r="CC96" i="22"/>
  <c r="CC97" i="22"/>
  <c r="CC98" i="22"/>
  <c r="CC99" i="22"/>
  <c r="CC100" i="22"/>
  <c r="CC101" i="22"/>
  <c r="CC102" i="22"/>
  <c r="CC103" i="22"/>
  <c r="CC104" i="22"/>
  <c r="CC105" i="22"/>
  <c r="CC106" i="22"/>
  <c r="CC107" i="22"/>
  <c r="CC108" i="22"/>
  <c r="CC109" i="22"/>
  <c r="CC110" i="22"/>
  <c r="CC111" i="22"/>
  <c r="CC112" i="22"/>
  <c r="CC113" i="22"/>
  <c r="CC114" i="22"/>
  <c r="CC115" i="22"/>
  <c r="CC116" i="22"/>
  <c r="CC117" i="22"/>
  <c r="CB117" i="22" s="1"/>
  <c r="CC118" i="22"/>
  <c r="CC119" i="22"/>
  <c r="CC120" i="22"/>
  <c r="CB120" i="22" s="1"/>
  <c r="CC121" i="22"/>
  <c r="CC122" i="22"/>
  <c r="CC123" i="22"/>
  <c r="CC124" i="22"/>
  <c r="CB124" i="22" s="1"/>
  <c r="CC125" i="22"/>
  <c r="CB125" i="22" s="1"/>
  <c r="CC126" i="22"/>
  <c r="CC127" i="22"/>
  <c r="CC128" i="22"/>
  <c r="CC129" i="22"/>
  <c r="CC130" i="22"/>
  <c r="CC131" i="22"/>
  <c r="CC132" i="22"/>
  <c r="CC133" i="22"/>
  <c r="CC134" i="22"/>
  <c r="CC135" i="22"/>
  <c r="CC136" i="22"/>
  <c r="CC137" i="22"/>
  <c r="CC138" i="22"/>
  <c r="CC139" i="22"/>
  <c r="CC140" i="22"/>
  <c r="CC141" i="22"/>
  <c r="CC142" i="22"/>
  <c r="CC143" i="22"/>
  <c r="CC144" i="22"/>
  <c r="CC145" i="22"/>
  <c r="CC146" i="22"/>
  <c r="CC147" i="22"/>
  <c r="CC148" i="22"/>
  <c r="CC149" i="22"/>
  <c r="CC150" i="22"/>
  <c r="CC151" i="22"/>
  <c r="CC152" i="22"/>
  <c r="CC153" i="22"/>
  <c r="CC154" i="22"/>
  <c r="CC155" i="22"/>
  <c r="CC156" i="22"/>
  <c r="CC157" i="22"/>
  <c r="CC158" i="22"/>
  <c r="CC159" i="22"/>
  <c r="CC160" i="22"/>
  <c r="CC161" i="22"/>
  <c r="CC162" i="22"/>
  <c r="CC163" i="22"/>
  <c r="CC164" i="22"/>
  <c r="CC165" i="22"/>
  <c r="CC166" i="22"/>
  <c r="CC167" i="22"/>
  <c r="CC168" i="22"/>
  <c r="CC169" i="22"/>
  <c r="CC170" i="22"/>
  <c r="CC171" i="22"/>
  <c r="CC172" i="22"/>
  <c r="CC173" i="22"/>
  <c r="CC174" i="22"/>
  <c r="CC175" i="22"/>
  <c r="CC176" i="22"/>
  <c r="CC177" i="22"/>
  <c r="CC178" i="22"/>
  <c r="CC179" i="22"/>
  <c r="CC180" i="22"/>
  <c r="CC181" i="22"/>
  <c r="CC182" i="22"/>
  <c r="CC183" i="22"/>
  <c r="CC184" i="22"/>
  <c r="CC185" i="22"/>
  <c r="CC186" i="22"/>
  <c r="CC187" i="22"/>
  <c r="CC188" i="22"/>
  <c r="CB188" i="22" s="1"/>
  <c r="CC189" i="22"/>
  <c r="CC190" i="22"/>
  <c r="CC191" i="22"/>
  <c r="CC192" i="22"/>
  <c r="CC193" i="22"/>
  <c r="CC194" i="22"/>
  <c r="CC195" i="22"/>
  <c r="CC196" i="22"/>
  <c r="CC197" i="22"/>
  <c r="CC198" i="22"/>
  <c r="CC199" i="22"/>
  <c r="CC200" i="22"/>
  <c r="CC201" i="22"/>
  <c r="CC202" i="22"/>
  <c r="CC203" i="22"/>
  <c r="CC204" i="22"/>
  <c r="CC205" i="22"/>
  <c r="CC206" i="22"/>
  <c r="CC207" i="22"/>
  <c r="CC208" i="22"/>
  <c r="CC209" i="22"/>
  <c r="CC210" i="22"/>
  <c r="CC211" i="22"/>
  <c r="CC212" i="22"/>
  <c r="CC213" i="22"/>
  <c r="CC214" i="22"/>
  <c r="CC215" i="22"/>
  <c r="CC216" i="22"/>
  <c r="CC217" i="22"/>
  <c r="CC218" i="22"/>
  <c r="CC219" i="22"/>
  <c r="CC220" i="22"/>
  <c r="CC221" i="22"/>
  <c r="CC222" i="22"/>
  <c r="CC223" i="22"/>
  <c r="CC224" i="22"/>
  <c r="CC225" i="22"/>
  <c r="CC226" i="22"/>
  <c r="CC227" i="22"/>
  <c r="CC228" i="22"/>
  <c r="CC229" i="22"/>
  <c r="CC230" i="22"/>
  <c r="CC231" i="22"/>
  <c r="CC232" i="22"/>
  <c r="CC233" i="22"/>
  <c r="CC234" i="22"/>
  <c r="CC235" i="22"/>
  <c r="CC236" i="22"/>
  <c r="CC237" i="22"/>
  <c r="CC238" i="22"/>
  <c r="CC239" i="22"/>
  <c r="CC240" i="22"/>
  <c r="CC241" i="22"/>
  <c r="CC242" i="22"/>
  <c r="CC243" i="22"/>
  <c r="CC244" i="22"/>
  <c r="CC245" i="22"/>
  <c r="CC246" i="22"/>
  <c r="CC247" i="22"/>
  <c r="CC248" i="22"/>
  <c r="CC249" i="22"/>
  <c r="CC250" i="22"/>
  <c r="CC251" i="22"/>
  <c r="CC252" i="22"/>
  <c r="CC253" i="22"/>
  <c r="CC254" i="22"/>
  <c r="CC255" i="22"/>
  <c r="CC256" i="22"/>
  <c r="CC257" i="22"/>
  <c r="CC258" i="22"/>
  <c r="CC259" i="22"/>
  <c r="CC260" i="22"/>
  <c r="CC261" i="22"/>
  <c r="CC262" i="22"/>
  <c r="CC263" i="22"/>
  <c r="CC264" i="22"/>
  <c r="CC265" i="22"/>
  <c r="CC266" i="22"/>
  <c r="CC267" i="22"/>
  <c r="CC268" i="22"/>
  <c r="CC269" i="22"/>
  <c r="CC270" i="22"/>
  <c r="CC271" i="22"/>
  <c r="CC272" i="22"/>
  <c r="CC273" i="22"/>
  <c r="CC274" i="22"/>
  <c r="CC275" i="22"/>
  <c r="CC276" i="22"/>
  <c r="CC277" i="22"/>
  <c r="CC278" i="22"/>
  <c r="CC279" i="22"/>
  <c r="CC280" i="22"/>
  <c r="CC281" i="22"/>
  <c r="CC282" i="22"/>
  <c r="CC283" i="22"/>
  <c r="CC284" i="22"/>
  <c r="CC285" i="22"/>
  <c r="CC286" i="22"/>
  <c r="CC287" i="22"/>
  <c r="CC288" i="22"/>
  <c r="CC289" i="22"/>
  <c r="CC290" i="22"/>
  <c r="CC291" i="22"/>
  <c r="CC292" i="22"/>
  <c r="CC293" i="22"/>
  <c r="CC294" i="22"/>
  <c r="CC295" i="22"/>
  <c r="CC296" i="22"/>
  <c r="CC297" i="22"/>
  <c r="CC298" i="22"/>
  <c r="CC299" i="22"/>
  <c r="CC300" i="22"/>
  <c r="CC301" i="22"/>
  <c r="CC302" i="22"/>
  <c r="CC303" i="22"/>
  <c r="CC304" i="22"/>
  <c r="CC305" i="22"/>
  <c r="CC306" i="22"/>
  <c r="CC307" i="22"/>
  <c r="CC308" i="22"/>
  <c r="CC309" i="22"/>
  <c r="CC310" i="22"/>
  <c r="CC311" i="22"/>
  <c r="CC312" i="22"/>
  <c r="CC313" i="22"/>
  <c r="CC314" i="22"/>
  <c r="CC315" i="22"/>
  <c r="CC316" i="22"/>
  <c r="CC317" i="22"/>
  <c r="CC318" i="22"/>
  <c r="CC319" i="22"/>
  <c r="CC320" i="22"/>
  <c r="CC321" i="22"/>
  <c r="CC322" i="22"/>
  <c r="CC323" i="22"/>
  <c r="CC324" i="22"/>
  <c r="CC325" i="22"/>
  <c r="CC326" i="22"/>
  <c r="CC327" i="22"/>
  <c r="CC328" i="22"/>
  <c r="CC329" i="22"/>
  <c r="CC330" i="22"/>
  <c r="CC331" i="22"/>
  <c r="CC332" i="22"/>
  <c r="CC333" i="22"/>
  <c r="CC334" i="22"/>
  <c r="CC335" i="22"/>
  <c r="CC336" i="22"/>
  <c r="CC337" i="22"/>
  <c r="CC338" i="22"/>
  <c r="CC339" i="22"/>
  <c r="CC340" i="22"/>
  <c r="CC341" i="22"/>
  <c r="CC342" i="22"/>
  <c r="CC343" i="22"/>
  <c r="CC344" i="22"/>
  <c r="CC345" i="22"/>
  <c r="CC346" i="22"/>
  <c r="CC347" i="22"/>
  <c r="CC348" i="22"/>
  <c r="CC349" i="22"/>
  <c r="CC350" i="22"/>
  <c r="CC351" i="22"/>
  <c r="CC352" i="22"/>
  <c r="CC353" i="22"/>
  <c r="CC354" i="22"/>
  <c r="CC355" i="22"/>
  <c r="CC356" i="22"/>
  <c r="CC357" i="22"/>
  <c r="CC358" i="22"/>
  <c r="CC359" i="22"/>
  <c r="CC360" i="22"/>
  <c r="CC361" i="22"/>
  <c r="CC362" i="22"/>
  <c r="CC363" i="22"/>
  <c r="CC364" i="22"/>
  <c r="CC365" i="22"/>
  <c r="CC366" i="22"/>
  <c r="CC367" i="22"/>
  <c r="CC368" i="22"/>
  <c r="CC369" i="22"/>
  <c r="CC370" i="22"/>
  <c r="CC371" i="22"/>
  <c r="CC372" i="22"/>
  <c r="CC373" i="22"/>
  <c r="CC374" i="22"/>
  <c r="CC375" i="22"/>
  <c r="CC376" i="22"/>
  <c r="CC377" i="22"/>
  <c r="CC378" i="22"/>
  <c r="CC379" i="22"/>
  <c r="CC380" i="22"/>
  <c r="CC381" i="22"/>
  <c r="CC382" i="22"/>
  <c r="CC383" i="22"/>
  <c r="CC384" i="22"/>
  <c r="CC385" i="22"/>
  <c r="CC386" i="22"/>
  <c r="CC387" i="22"/>
  <c r="CC388" i="22"/>
  <c r="CC389" i="22"/>
  <c r="CC390" i="22"/>
  <c r="CC391" i="22"/>
  <c r="CC392" i="22"/>
  <c r="CC393" i="22"/>
  <c r="CC394" i="22"/>
  <c r="CC395" i="22"/>
  <c r="CC396" i="22"/>
  <c r="CC397" i="22"/>
  <c r="CC398" i="22"/>
  <c r="CC399" i="22"/>
  <c r="CC400" i="22"/>
  <c r="CC401" i="22"/>
  <c r="CC402" i="22"/>
  <c r="CC403" i="22"/>
  <c r="CC404" i="22"/>
  <c r="CC405" i="22"/>
  <c r="CC406" i="22"/>
  <c r="CC407" i="22"/>
  <c r="CC408" i="22"/>
  <c r="CC409" i="22"/>
  <c r="CC410" i="22"/>
  <c r="CC411" i="22"/>
  <c r="CC412" i="22"/>
  <c r="CC413" i="22"/>
  <c r="CC414" i="22"/>
  <c r="CB414" i="22" s="1"/>
  <c r="CC415" i="22"/>
  <c r="CC416" i="22"/>
  <c r="CC7" i="22"/>
  <c r="CC8" i="22"/>
  <c r="CC9" i="22"/>
  <c r="BG31" i="31" l="1"/>
  <c r="BG37" i="31"/>
  <c r="BG58" i="31"/>
  <c r="BG64" i="31"/>
  <c r="BG65" i="31"/>
  <c r="BG67" i="31"/>
  <c r="BG76" i="31"/>
  <c r="BG80" i="31"/>
  <c r="BG109" i="31"/>
  <c r="BG113" i="31"/>
  <c r="BG116" i="31"/>
  <c r="BG117" i="31"/>
  <c r="BG118" i="31"/>
  <c r="BG119" i="31"/>
  <c r="BG120" i="31"/>
  <c r="BG121" i="31"/>
  <c r="BG122" i="31"/>
  <c r="BG123" i="31"/>
  <c r="BG124" i="31"/>
  <c r="BG125" i="31"/>
  <c r="BG128" i="31"/>
  <c r="BG130" i="31"/>
  <c r="BG131" i="31"/>
  <c r="BG132" i="31"/>
  <c r="BG135" i="31"/>
  <c r="BG166" i="31"/>
  <c r="BG167" i="31"/>
  <c r="BG187" i="31"/>
  <c r="BG204" i="31"/>
  <c r="BG205" i="31"/>
  <c r="BG210" i="31"/>
  <c r="BG216" i="31"/>
  <c r="BG218" i="31"/>
  <c r="BG219" i="31"/>
  <c r="BG225" i="31"/>
  <c r="BG231" i="31"/>
  <c r="BG232" i="31"/>
  <c r="BG234" i="31"/>
  <c r="BG235" i="31"/>
  <c r="BG247" i="31"/>
  <c r="BG261" i="31"/>
  <c r="CC6" i="22" l="1"/>
  <c r="A19" i="22"/>
  <c r="H19" i="22"/>
  <c r="I19" i="22"/>
  <c r="C27" i="31" l="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D1" i="1" l="1"/>
  <c r="D1" i="31" l="1"/>
  <c r="I468" i="22" l="1"/>
  <c r="I467" i="22"/>
  <c r="I466" i="22"/>
  <c r="I465" i="22"/>
  <c r="I464" i="22"/>
  <c r="I463" i="22"/>
  <c r="I462" i="22"/>
  <c r="I461" i="22"/>
  <c r="I460" i="22"/>
  <c r="I459" i="22"/>
  <c r="I458" i="22"/>
  <c r="I457" i="22"/>
  <c r="I456" i="22"/>
  <c r="I455" i="22"/>
  <c r="I454" i="22"/>
  <c r="I453" i="22"/>
  <c r="I452" i="22"/>
  <c r="I451" i="22"/>
  <c r="I450" i="22"/>
  <c r="I449" i="22"/>
  <c r="I448" i="22"/>
  <c r="I447" i="22"/>
  <c r="I446" i="22"/>
  <c r="I445" i="22"/>
  <c r="I444" i="22"/>
  <c r="I443" i="22"/>
  <c r="I442" i="22"/>
  <c r="H468" i="22"/>
  <c r="H467" i="22"/>
  <c r="H466" i="22"/>
  <c r="H465" i="22"/>
  <c r="H464" i="22"/>
  <c r="H463" i="22"/>
  <c r="H462" i="22"/>
  <c r="H461" i="22"/>
  <c r="H460" i="22"/>
  <c r="H459" i="22"/>
  <c r="H458" i="22"/>
  <c r="H457" i="22"/>
  <c r="H456" i="22"/>
  <c r="H455" i="22"/>
  <c r="H454" i="22"/>
  <c r="H453" i="22"/>
  <c r="H452" i="22"/>
  <c r="H451" i="22"/>
  <c r="H450" i="22"/>
  <c r="H449" i="22"/>
  <c r="H448" i="22"/>
  <c r="H447" i="22"/>
  <c r="H446" i="22"/>
  <c r="H445" i="22"/>
  <c r="H444" i="22"/>
  <c r="H443" i="22"/>
  <c r="H442" i="22"/>
  <c r="BG44" i="31" l="1"/>
  <c r="I441" i="22" l="1"/>
  <c r="H441" i="22"/>
  <c r="I440" i="22"/>
  <c r="H440" i="22"/>
  <c r="I439" i="22"/>
  <c r="H439" i="22"/>
  <c r="I438" i="22"/>
  <c r="H438" i="22"/>
  <c r="I437" i="22"/>
  <c r="H437" i="22"/>
  <c r="I436" i="22"/>
  <c r="H436" i="22"/>
  <c r="I435" i="22"/>
  <c r="H435" i="22"/>
  <c r="I434" i="22"/>
  <c r="H434" i="22"/>
  <c r="I433" i="22"/>
  <c r="H433" i="22"/>
  <c r="I432" i="22"/>
  <c r="H432" i="22"/>
  <c r="I431" i="22"/>
  <c r="H431" i="22"/>
  <c r="I430" i="22"/>
  <c r="H430" i="22"/>
  <c r="I429" i="22"/>
  <c r="H429" i="22"/>
  <c r="I428" i="22"/>
  <c r="H428" i="22"/>
  <c r="I427" i="22"/>
  <c r="H427" i="22"/>
  <c r="I426" i="22"/>
  <c r="H426" i="22"/>
  <c r="I425" i="22"/>
  <c r="H425" i="22"/>
  <c r="I424" i="22"/>
  <c r="H424" i="22"/>
  <c r="I423" i="22"/>
  <c r="H423" i="22"/>
  <c r="I422" i="22"/>
  <c r="H422" i="22"/>
  <c r="I421" i="22"/>
  <c r="H421" i="22"/>
  <c r="I420" i="22"/>
  <c r="I419" i="22"/>
  <c r="H419" i="22"/>
  <c r="I418" i="22"/>
  <c r="H418" i="22"/>
  <c r="I417" i="22"/>
  <c r="H417" i="22"/>
  <c r="I416" i="22"/>
  <c r="H416" i="22"/>
  <c r="I415" i="22"/>
  <c r="H415" i="22"/>
  <c r="I414" i="22"/>
  <c r="H414" i="22"/>
  <c r="I413" i="22"/>
  <c r="H413" i="22"/>
  <c r="I412" i="22"/>
  <c r="H412" i="22"/>
  <c r="I411" i="22"/>
  <c r="H411" i="22"/>
  <c r="I410" i="22"/>
  <c r="H410" i="22"/>
  <c r="I409" i="22"/>
  <c r="H409" i="22"/>
  <c r="I408" i="22"/>
  <c r="H408" i="22"/>
  <c r="I407" i="22"/>
  <c r="H407" i="22"/>
  <c r="I406" i="22"/>
  <c r="H406" i="22"/>
  <c r="I405" i="22"/>
  <c r="H405" i="22"/>
  <c r="I404" i="22"/>
  <c r="H404" i="22"/>
  <c r="I403" i="22"/>
  <c r="H403" i="22"/>
  <c r="CV343" i="15"/>
  <c r="CV342" i="15"/>
  <c r="CV341" i="15"/>
  <c r="CV340" i="15"/>
  <c r="CV339" i="15"/>
  <c r="CV338" i="15"/>
  <c r="CV337" i="15"/>
  <c r="CV336" i="15"/>
  <c r="CV335" i="15"/>
  <c r="CV334" i="15"/>
  <c r="CV333" i="15"/>
  <c r="CV332" i="15"/>
  <c r="CV331" i="15"/>
  <c r="CV330" i="15"/>
  <c r="CV329" i="15"/>
  <c r="CV328" i="15"/>
  <c r="CV327" i="15"/>
  <c r="CV326" i="15"/>
  <c r="CV325" i="15"/>
  <c r="CV324" i="15"/>
  <c r="CV323" i="15"/>
  <c r="CV322" i="15"/>
  <c r="CV321" i="15"/>
  <c r="CV320" i="15"/>
  <c r="CV319" i="15"/>
  <c r="CV318" i="15"/>
  <c r="CV317" i="15"/>
  <c r="CV316" i="15"/>
  <c r="CV315" i="15"/>
  <c r="DT431" i="15"/>
  <c r="DT430" i="15"/>
  <c r="DT429" i="15"/>
  <c r="DT428" i="15"/>
  <c r="DT427" i="15"/>
  <c r="DT426" i="15"/>
  <c r="DT425" i="15"/>
  <c r="DT424" i="15"/>
  <c r="DT423" i="15"/>
  <c r="DT422" i="15"/>
  <c r="DT421" i="15"/>
  <c r="DT420" i="15"/>
  <c r="DT419" i="15"/>
  <c r="DT418" i="15"/>
  <c r="DT417" i="15"/>
  <c r="DT416" i="15"/>
  <c r="DT415" i="15"/>
  <c r="DT414" i="15"/>
  <c r="DT413" i="15"/>
  <c r="DT412" i="15"/>
  <c r="DT411" i="15"/>
  <c r="DT410" i="15"/>
  <c r="DT409" i="15"/>
  <c r="DT408" i="15"/>
  <c r="DT407" i="15"/>
  <c r="DT406" i="15"/>
  <c r="DT405" i="15"/>
  <c r="DT404" i="15"/>
  <c r="DT403" i="15"/>
  <c r="I209" i="22" l="1"/>
  <c r="I210" i="22"/>
  <c r="H209" i="22"/>
  <c r="H210" i="22"/>
  <c r="U1323" i="37" l="1"/>
  <c r="L1323" i="37"/>
  <c r="C1323" i="37"/>
  <c r="U1283" i="37"/>
  <c r="L1283" i="37"/>
  <c r="C1283" i="37"/>
  <c r="U1243" i="37"/>
  <c r="L1243" i="37"/>
  <c r="C1243" i="37"/>
  <c r="U1203" i="37"/>
  <c r="L1203" i="37"/>
  <c r="C1203" i="37"/>
  <c r="U1163" i="37"/>
  <c r="L1163" i="37"/>
  <c r="C1163" i="37"/>
  <c r="U1123" i="37"/>
  <c r="L1123" i="37"/>
  <c r="C1123" i="37"/>
  <c r="U1083" i="37"/>
  <c r="L1083" i="37"/>
  <c r="C1083" i="37"/>
  <c r="U1043" i="37"/>
  <c r="L1043" i="37"/>
  <c r="C1043" i="37"/>
  <c r="U1003" i="37"/>
  <c r="L1003" i="37"/>
  <c r="C1003" i="37"/>
  <c r="U963" i="37"/>
  <c r="L963" i="37"/>
  <c r="C963" i="37"/>
  <c r="U923" i="37"/>
  <c r="L923" i="37"/>
  <c r="C923" i="37"/>
  <c r="U883" i="37"/>
  <c r="L883" i="37"/>
  <c r="C883" i="37"/>
  <c r="U843" i="37"/>
  <c r="L843" i="37"/>
  <c r="C843" i="37"/>
  <c r="U803" i="37"/>
  <c r="L803" i="37"/>
  <c r="C803" i="37"/>
  <c r="U763" i="37"/>
  <c r="L763" i="37"/>
  <c r="C763" i="37"/>
  <c r="U723" i="37"/>
  <c r="L723" i="37"/>
  <c r="C723" i="37"/>
  <c r="U683" i="37"/>
  <c r="L683" i="37"/>
  <c r="C683" i="37"/>
  <c r="U643" i="37"/>
  <c r="L643" i="37"/>
  <c r="C643" i="37"/>
  <c r="U603" i="37"/>
  <c r="L603" i="37"/>
  <c r="C603" i="37"/>
  <c r="U563" i="37"/>
  <c r="L563" i="37"/>
  <c r="C563" i="37"/>
  <c r="U523" i="37"/>
  <c r="L523" i="37"/>
  <c r="C523" i="37"/>
  <c r="U483" i="37"/>
  <c r="L483" i="37"/>
  <c r="C483" i="37"/>
  <c r="U443" i="37"/>
  <c r="L443" i="37"/>
  <c r="C443" i="37"/>
  <c r="B443" i="37"/>
  <c r="U403" i="37"/>
  <c r="L403" i="37"/>
  <c r="C403" i="37"/>
  <c r="U363" i="37"/>
  <c r="L363" i="37"/>
  <c r="C363" i="37"/>
  <c r="U323" i="37"/>
  <c r="L323" i="37"/>
  <c r="C323" i="37"/>
  <c r="U283" i="37"/>
  <c r="L283" i="37"/>
  <c r="C283" i="37"/>
  <c r="U243" i="37"/>
  <c r="L243" i="37"/>
  <c r="C243" i="37"/>
  <c r="U203" i="37"/>
  <c r="L203" i="37"/>
  <c r="C203" i="37"/>
  <c r="U163" i="37"/>
  <c r="T163" i="37"/>
  <c r="L163" i="37"/>
  <c r="U3" i="37"/>
  <c r="T3" i="37"/>
  <c r="L3" i="37"/>
  <c r="K3" i="37"/>
  <c r="C163" i="37" l="1"/>
  <c r="U123" i="37"/>
  <c r="L123" i="37"/>
  <c r="C123" i="37"/>
  <c r="U83" i="37"/>
  <c r="L83" i="37"/>
  <c r="C83" i="37"/>
  <c r="U43" i="37"/>
  <c r="L43" i="37"/>
  <c r="C43" i="37"/>
  <c r="C3" i="37"/>
  <c r="K282" i="37" l="1"/>
  <c r="L167" i="37" l="1"/>
  <c r="K170" i="37"/>
  <c r="K169" i="37"/>
  <c r="K165" i="37"/>
  <c r="K164" i="37"/>
  <c r="AC11" i="1"/>
  <c r="AL265" i="1" s="1"/>
  <c r="AL264" i="1" l="1"/>
  <c r="AL260" i="1"/>
  <c r="AL261" i="1"/>
  <c r="AL262" i="1"/>
  <c r="AL263" i="1"/>
  <c r="W290" i="37"/>
  <c r="W288" i="37"/>
  <c r="W287" i="37"/>
  <c r="W284" i="37"/>
  <c r="T290" i="37"/>
  <c r="T289" i="37"/>
  <c r="T286" i="37"/>
  <c r="T285" i="37"/>
  <c r="T284" i="37"/>
  <c r="N290" i="37"/>
  <c r="N288" i="37"/>
  <c r="N287" i="37"/>
  <c r="L289" i="37"/>
  <c r="L287" i="37"/>
  <c r="L285" i="37"/>
  <c r="K290" i="37"/>
  <c r="K289" i="37"/>
  <c r="K286" i="37"/>
  <c r="K285" i="37"/>
  <c r="K284" i="37"/>
  <c r="E284" i="37"/>
  <c r="B282" i="37"/>
  <c r="B290" i="37"/>
  <c r="B289" i="37"/>
  <c r="B286" i="37"/>
  <c r="B285" i="37"/>
  <c r="B284" i="37" l="1"/>
  <c r="EX7" i="1" l="1"/>
  <c r="EX6" i="1"/>
  <c r="EX7" i="31"/>
  <c r="EX6" i="31"/>
  <c r="BB68" i="15" l="1"/>
  <c r="BB151" i="15"/>
  <c r="BB241" i="15"/>
  <c r="BB90" i="15"/>
  <c r="BB30" i="15"/>
  <c r="BB89" i="15"/>
  <c r="BB69" i="15"/>
  <c r="BB220" i="15"/>
  <c r="BB42" i="15"/>
  <c r="BB88" i="15"/>
  <c r="BB222" i="15"/>
  <c r="BB211" i="15"/>
  <c r="BB181" i="15"/>
  <c r="BB206" i="15"/>
  <c r="BB5" i="15"/>
  <c r="BB131" i="15"/>
  <c r="BB164" i="15"/>
  <c r="BB45" i="15"/>
  <c r="BB216" i="15"/>
  <c r="BB78" i="15"/>
  <c r="BB197" i="15"/>
  <c r="BB25" i="15"/>
  <c r="BB188" i="15"/>
  <c r="BB125" i="15"/>
  <c r="BB15" i="15"/>
  <c r="BB229" i="15"/>
  <c r="BB92" i="15"/>
  <c r="BB152" i="15"/>
  <c r="BB19" i="15"/>
  <c r="BB53" i="15"/>
  <c r="BB136" i="15"/>
  <c r="BB7" i="15"/>
  <c r="BB61" i="15"/>
  <c r="BB79" i="15"/>
  <c r="BB96" i="15"/>
  <c r="BB91" i="15"/>
  <c r="BB142" i="15"/>
  <c r="BB34" i="15"/>
  <c r="BB157" i="15"/>
  <c r="BB43" i="15"/>
  <c r="BB28" i="15"/>
  <c r="BB210" i="15"/>
  <c r="BB215" i="15"/>
  <c r="BB80" i="15"/>
  <c r="BB180" i="15"/>
  <c r="BB106" i="15"/>
  <c r="BB237" i="15"/>
  <c r="BB64" i="15"/>
  <c r="BB201" i="15"/>
  <c r="BB167" i="15"/>
  <c r="BB149" i="15"/>
  <c r="BB143" i="15"/>
  <c r="BB124" i="15"/>
  <c r="BB29" i="15"/>
  <c r="BB58" i="15"/>
  <c r="BW12" i="1"/>
  <c r="BW12" i="31"/>
  <c r="H8" i="33"/>
  <c r="H9" i="33"/>
  <c r="FP10" i="1" l="1"/>
  <c r="FP10" i="31"/>
  <c r="T259" i="1"/>
  <c r="T258" i="1"/>
  <c r="T257" i="1"/>
  <c r="T256" i="1"/>
  <c r="T255" i="1"/>
  <c r="T254" i="1"/>
  <c r="T253" i="1"/>
  <c r="T252" i="1"/>
  <c r="T251" i="1"/>
  <c r="T250" i="1"/>
  <c r="T249" i="1"/>
  <c r="T248" i="1"/>
  <c r="T247" i="1"/>
  <c r="T246" i="1"/>
  <c r="T245" i="1"/>
  <c r="T244" i="1"/>
  <c r="T243" i="1"/>
  <c r="T242" i="1"/>
  <c r="T241" i="1"/>
  <c r="T240" i="1"/>
  <c r="T239" i="1"/>
  <c r="T238" i="1"/>
  <c r="T237" i="1"/>
  <c r="T236" i="1"/>
  <c r="T235" i="1"/>
  <c r="T234" i="1"/>
  <c r="T233" i="1"/>
  <c r="T232" i="1"/>
  <c r="T231" i="1"/>
  <c r="T230" i="1"/>
  <c r="T229" i="1"/>
  <c r="T228" i="1"/>
  <c r="T227" i="1"/>
  <c r="T226" i="1"/>
  <c r="T225" i="1"/>
  <c r="T224" i="1"/>
  <c r="T223" i="1"/>
  <c r="T222" i="1"/>
  <c r="T221" i="1"/>
  <c r="T220" i="1"/>
  <c r="T219" i="1"/>
  <c r="T218" i="1"/>
  <c r="T217" i="1"/>
  <c r="T216" i="1"/>
  <c r="T215" i="1"/>
  <c r="T214" i="1"/>
  <c r="T213" i="1"/>
  <c r="T212" i="1"/>
  <c r="T211" i="1"/>
  <c r="T210" i="1"/>
  <c r="T209" i="1"/>
  <c r="T208" i="1"/>
  <c r="T207" i="1"/>
  <c r="T206" i="1"/>
  <c r="T205" i="1"/>
  <c r="T204" i="1"/>
  <c r="T203" i="1"/>
  <c r="T202" i="1"/>
  <c r="T201" i="1"/>
  <c r="T200" i="1"/>
  <c r="T199" i="1"/>
  <c r="T198" i="1"/>
  <c r="T197" i="1"/>
  <c r="T196" i="1"/>
  <c r="T195" i="1"/>
  <c r="T194" i="1"/>
  <c r="T193" i="1"/>
  <c r="T192" i="1"/>
  <c r="T191" i="1"/>
  <c r="T190" i="1"/>
  <c r="T189" i="1"/>
  <c r="T188" i="1"/>
  <c r="T187" i="1"/>
  <c r="T186" i="1"/>
  <c r="T185" i="1"/>
  <c r="T184" i="1"/>
  <c r="T183" i="1"/>
  <c r="T182" i="1"/>
  <c r="T181" i="1"/>
  <c r="T180" i="1"/>
  <c r="T179" i="1"/>
  <c r="T178" i="1"/>
  <c r="T177" i="1"/>
  <c r="T176" i="1"/>
  <c r="T175" i="1"/>
  <c r="T174" i="1"/>
  <c r="T173" i="1"/>
  <c r="T172" i="1"/>
  <c r="T171" i="1"/>
  <c r="T170" i="1"/>
  <c r="T169" i="1"/>
  <c r="T168" i="1"/>
  <c r="T167" i="1"/>
  <c r="T166" i="1"/>
  <c r="T165" i="1"/>
  <c r="T164" i="1"/>
  <c r="T163" i="1"/>
  <c r="T162" i="1"/>
  <c r="T161" i="1"/>
  <c r="T160" i="1"/>
  <c r="T159" i="1"/>
  <c r="T158" i="1"/>
  <c r="T157" i="1"/>
  <c r="T156" i="1"/>
  <c r="T155" i="1"/>
  <c r="T154" i="1"/>
  <c r="T153" i="1"/>
  <c r="T152" i="1"/>
  <c r="T151" i="1"/>
  <c r="T150" i="1"/>
  <c r="T149" i="1"/>
  <c r="T148" i="1"/>
  <c r="T147" i="1"/>
  <c r="T146" i="1"/>
  <c r="T145" i="1"/>
  <c r="T144" i="1"/>
  <c r="T143" i="1"/>
  <c r="T142" i="1"/>
  <c r="T141" i="1"/>
  <c r="T140" i="1"/>
  <c r="T139" i="1"/>
  <c r="T138" i="1"/>
  <c r="T137" i="1"/>
  <c r="T136" i="1"/>
  <c r="T135" i="1"/>
  <c r="T134" i="1"/>
  <c r="T133" i="1"/>
  <c r="T132" i="1"/>
  <c r="T131" i="1"/>
  <c r="T130" i="1"/>
  <c r="T129" i="1"/>
  <c r="T128" i="1"/>
  <c r="T127" i="1"/>
  <c r="T126" i="1"/>
  <c r="T125" i="1"/>
  <c r="T124" i="1"/>
  <c r="T123" i="1"/>
  <c r="T122" i="1"/>
  <c r="T121" i="1"/>
  <c r="T120" i="1"/>
  <c r="T119" i="1"/>
  <c r="T118" i="1"/>
  <c r="T117" i="1"/>
  <c r="T116" i="1"/>
  <c r="T115" i="1"/>
  <c r="T114" i="1"/>
  <c r="T113" i="1"/>
  <c r="T112" i="1"/>
  <c r="T111" i="1"/>
  <c r="T110" i="1"/>
  <c r="T109" i="1"/>
  <c r="T108" i="1"/>
  <c r="T107" i="1"/>
  <c r="T106" i="1"/>
  <c r="T105" i="1"/>
  <c r="T104" i="1"/>
  <c r="T103" i="1"/>
  <c r="T102" i="1"/>
  <c r="T101" i="1"/>
  <c r="T100" i="1"/>
  <c r="T99" i="1"/>
  <c r="T98" i="1"/>
  <c r="T97" i="1"/>
  <c r="T96" i="1"/>
  <c r="T95" i="1"/>
  <c r="T94" i="1"/>
  <c r="T93" i="1"/>
  <c r="T92" i="1"/>
  <c r="T91" i="1"/>
  <c r="T90" i="1"/>
  <c r="T89" i="1"/>
  <c r="T88" i="1"/>
  <c r="T87" i="1"/>
  <c r="T86" i="1"/>
  <c r="T85" i="1"/>
  <c r="T84" i="1"/>
  <c r="T83" i="1"/>
  <c r="T82" i="1"/>
  <c r="T81" i="1"/>
  <c r="T80" i="1"/>
  <c r="T79" i="1"/>
  <c r="T78" i="1"/>
  <c r="T77" i="1"/>
  <c r="T76" i="1"/>
  <c r="T75" i="1"/>
  <c r="T74" i="1"/>
  <c r="T73" i="1"/>
  <c r="T72" i="1"/>
  <c r="T71" i="1"/>
  <c r="T70" i="1"/>
  <c r="T69" i="1"/>
  <c r="T68" i="1"/>
  <c r="T67" i="1"/>
  <c r="T66" i="1"/>
  <c r="T65" i="1"/>
  <c r="T64" i="1"/>
  <c r="T63" i="1"/>
  <c r="T62" i="1"/>
  <c r="P15" i="1" l="1"/>
  <c r="BF15" i="1" s="1"/>
  <c r="P16" i="1"/>
  <c r="BF16" i="1" s="1"/>
  <c r="AE9" i="33"/>
  <c r="AF9" i="33"/>
  <c r="AG9" i="33"/>
  <c r="AH9" i="33"/>
  <c r="AK9" i="33"/>
  <c r="AE10" i="33"/>
  <c r="AF10" i="33"/>
  <c r="AG10" i="33"/>
  <c r="AH10" i="33"/>
  <c r="AI10" i="33"/>
  <c r="AK10" i="33"/>
  <c r="AM10" i="33" s="1"/>
  <c r="AE11" i="33"/>
  <c r="AF11" i="33"/>
  <c r="AG11" i="33"/>
  <c r="AH11" i="33"/>
  <c r="AI11" i="33"/>
  <c r="AK11" i="33"/>
  <c r="AM11" i="33" s="1"/>
  <c r="AE12" i="33"/>
  <c r="AF12" i="33"/>
  <c r="AG12" i="33"/>
  <c r="AH12" i="33"/>
  <c r="AI12" i="33"/>
  <c r="AK12" i="33"/>
  <c r="AM12" i="33" s="1"/>
  <c r="AE13" i="33"/>
  <c r="AF13" i="33"/>
  <c r="AG13" i="33"/>
  <c r="AH13" i="33"/>
  <c r="AI13" i="33"/>
  <c r="AK13" i="33"/>
  <c r="AM13" i="33" s="1"/>
  <c r="AE14" i="33"/>
  <c r="AF14" i="33"/>
  <c r="AG14" i="33"/>
  <c r="AH14" i="33"/>
  <c r="AK14" i="33"/>
  <c r="AM14" i="33" s="1"/>
  <c r="AE15" i="33"/>
  <c r="AF15" i="33"/>
  <c r="AG15" i="33"/>
  <c r="AH15" i="33"/>
  <c r="AK15" i="33"/>
  <c r="AM15" i="33" s="1"/>
  <c r="AE16" i="33"/>
  <c r="AF16" i="33"/>
  <c r="AG16" i="33"/>
  <c r="AH16" i="33"/>
  <c r="AK16" i="33"/>
  <c r="AM16" i="33" s="1"/>
  <c r="AE17" i="33"/>
  <c r="AF17" i="33"/>
  <c r="AG17" i="33"/>
  <c r="AH17" i="33"/>
  <c r="AK17" i="33"/>
  <c r="AM17" i="33" s="1"/>
  <c r="AE18" i="33"/>
  <c r="AF18" i="33"/>
  <c r="AG18" i="33"/>
  <c r="AH18" i="33"/>
  <c r="AK18" i="33"/>
  <c r="AM18" i="33" s="1"/>
  <c r="AE19" i="33"/>
  <c r="AF19" i="33"/>
  <c r="AG19" i="33"/>
  <c r="AH19" i="33"/>
  <c r="AK19" i="33"/>
  <c r="AM19" i="33" s="1"/>
  <c r="AE20" i="33"/>
  <c r="AF20" i="33"/>
  <c r="AG20" i="33"/>
  <c r="AH20" i="33"/>
  <c r="AK20" i="33"/>
  <c r="AM20" i="33" s="1"/>
  <c r="AE21" i="33"/>
  <c r="AF21" i="33"/>
  <c r="AG21" i="33"/>
  <c r="AH21" i="33"/>
  <c r="AK21" i="33"/>
  <c r="AM21" i="33" s="1"/>
  <c r="AE22" i="33"/>
  <c r="AF22" i="33"/>
  <c r="AG22" i="33"/>
  <c r="AH22" i="33"/>
  <c r="AK22" i="33"/>
  <c r="AM22" i="33" s="1"/>
  <c r="AE23" i="33"/>
  <c r="AF23" i="33"/>
  <c r="AG23" i="33"/>
  <c r="AH23" i="33"/>
  <c r="AK23" i="33"/>
  <c r="AM23" i="33" s="1"/>
  <c r="AE24" i="33"/>
  <c r="AF24" i="33"/>
  <c r="AG24" i="33"/>
  <c r="AH24" i="33"/>
  <c r="AK24" i="33"/>
  <c r="AM24" i="33" s="1"/>
  <c r="AE25" i="33"/>
  <c r="AF25" i="33"/>
  <c r="AG25" i="33"/>
  <c r="AH25" i="33"/>
  <c r="AK25" i="33"/>
  <c r="AM25" i="33" s="1"/>
  <c r="AE26" i="33"/>
  <c r="AF26" i="33"/>
  <c r="AG26" i="33"/>
  <c r="AH26" i="33"/>
  <c r="AK26" i="33"/>
  <c r="AM26" i="33" s="1"/>
  <c r="AE27" i="33"/>
  <c r="AF27" i="33"/>
  <c r="AG27" i="33"/>
  <c r="AH27" i="33"/>
  <c r="AK27" i="33"/>
  <c r="AM27" i="33" s="1"/>
  <c r="AE28" i="33"/>
  <c r="AF28" i="33"/>
  <c r="AG28" i="33"/>
  <c r="AH28" i="33"/>
  <c r="AK28" i="33"/>
  <c r="AM28" i="33" s="1"/>
  <c r="AE29" i="33"/>
  <c r="AF29" i="33"/>
  <c r="AG29" i="33"/>
  <c r="AH29" i="33"/>
  <c r="AK29" i="33"/>
  <c r="AM29" i="33" s="1"/>
  <c r="AE30" i="33"/>
  <c r="AF30" i="33"/>
  <c r="AG30" i="33"/>
  <c r="AH30" i="33"/>
  <c r="AK30" i="33"/>
  <c r="AM30" i="33" s="1"/>
  <c r="AE31" i="33"/>
  <c r="AF31" i="33"/>
  <c r="AG31" i="33"/>
  <c r="AH31" i="33"/>
  <c r="AK31" i="33"/>
  <c r="AM31" i="33" s="1"/>
  <c r="AE32" i="33"/>
  <c r="AF32" i="33"/>
  <c r="AG32" i="33"/>
  <c r="AH32" i="33"/>
  <c r="AK32" i="33"/>
  <c r="AM32" i="33" s="1"/>
  <c r="AE33" i="33"/>
  <c r="AF33" i="33"/>
  <c r="AG33" i="33"/>
  <c r="AH33" i="33"/>
  <c r="AK33" i="33"/>
  <c r="AM33" i="33" s="1"/>
  <c r="AE34" i="33"/>
  <c r="AF34" i="33"/>
  <c r="AG34" i="33"/>
  <c r="AH34" i="33"/>
  <c r="AK34" i="33"/>
  <c r="AM34" i="33" s="1"/>
  <c r="AE35" i="33"/>
  <c r="AF35" i="33"/>
  <c r="AG35" i="33"/>
  <c r="AH35" i="33"/>
  <c r="AK35" i="33"/>
  <c r="AM35" i="33" s="1"/>
  <c r="AE36" i="33"/>
  <c r="AF36" i="33"/>
  <c r="AG36" i="33"/>
  <c r="AH36" i="33"/>
  <c r="AK36" i="33"/>
  <c r="AM36" i="33" s="1"/>
  <c r="AE37" i="33"/>
  <c r="AF37" i="33"/>
  <c r="AG37" i="33"/>
  <c r="AH37" i="33"/>
  <c r="AK37" i="33"/>
  <c r="AM37" i="33" s="1"/>
  <c r="AE38" i="33"/>
  <c r="AF38" i="33"/>
  <c r="AG38" i="33"/>
  <c r="AH38" i="33"/>
  <c r="AK38" i="33"/>
  <c r="AM38" i="33" s="1"/>
  <c r="AE39" i="33"/>
  <c r="AF39" i="33"/>
  <c r="AG39" i="33"/>
  <c r="AH39" i="33"/>
  <c r="AK39" i="33"/>
  <c r="AM39" i="33" s="1"/>
  <c r="AE40" i="33"/>
  <c r="AF40" i="33"/>
  <c r="AG40" i="33"/>
  <c r="AH40" i="33"/>
  <c r="AK40" i="33"/>
  <c r="AM40" i="33" s="1"/>
  <c r="AE41" i="33"/>
  <c r="AF41" i="33"/>
  <c r="AG41" i="33"/>
  <c r="AH41" i="33"/>
  <c r="AK41" i="33"/>
  <c r="AM41" i="33" s="1"/>
  <c r="AE42" i="33"/>
  <c r="AF42" i="33"/>
  <c r="AG42" i="33"/>
  <c r="AH42" i="33"/>
  <c r="AK42" i="33"/>
  <c r="AM42" i="33" s="1"/>
  <c r="AE43" i="33"/>
  <c r="AF43" i="33"/>
  <c r="AG43" i="33"/>
  <c r="AH43" i="33"/>
  <c r="AK43" i="33"/>
  <c r="AM43" i="33" s="1"/>
  <c r="AE44" i="33"/>
  <c r="AF44" i="33"/>
  <c r="AG44" i="33"/>
  <c r="AH44" i="33"/>
  <c r="AK44" i="33"/>
  <c r="AM44" i="33" s="1"/>
  <c r="AE45" i="33"/>
  <c r="AF45" i="33"/>
  <c r="AG45" i="33"/>
  <c r="AH45" i="33"/>
  <c r="AK45" i="33"/>
  <c r="AM45" i="33" s="1"/>
  <c r="AE46" i="33"/>
  <c r="AF46" i="33"/>
  <c r="AG46" i="33"/>
  <c r="AH46" i="33"/>
  <c r="AK46" i="33"/>
  <c r="AM46" i="33" s="1"/>
  <c r="AE47" i="33"/>
  <c r="AF47" i="33"/>
  <c r="AG47" i="33"/>
  <c r="AH47" i="33"/>
  <c r="AK47" i="33"/>
  <c r="AM47" i="33" s="1"/>
  <c r="AE48" i="33"/>
  <c r="AF48" i="33"/>
  <c r="AG48" i="33"/>
  <c r="AH48" i="33"/>
  <c r="AK48" i="33"/>
  <c r="AM48" i="33" s="1"/>
  <c r="AE49" i="33"/>
  <c r="AF49" i="33"/>
  <c r="AG49" i="33"/>
  <c r="AH49" i="33"/>
  <c r="AK49" i="33"/>
  <c r="AM49" i="33" s="1"/>
  <c r="AE50" i="33"/>
  <c r="AF50" i="33"/>
  <c r="AG50" i="33"/>
  <c r="AH50" i="33"/>
  <c r="AK50" i="33"/>
  <c r="AM50" i="33" s="1"/>
  <c r="AE51" i="33"/>
  <c r="AF51" i="33"/>
  <c r="AG51" i="33"/>
  <c r="AH51" i="33"/>
  <c r="AK51" i="33"/>
  <c r="AM51" i="33" s="1"/>
  <c r="AE52" i="33"/>
  <c r="AF52" i="33"/>
  <c r="AG52" i="33"/>
  <c r="AH52" i="33"/>
  <c r="AK52" i="33"/>
  <c r="AM52" i="33" s="1"/>
  <c r="AE53" i="33"/>
  <c r="AF53" i="33"/>
  <c r="AG53" i="33"/>
  <c r="AH53" i="33"/>
  <c r="AK53" i="33"/>
  <c r="AM53" i="33" s="1"/>
  <c r="AE54" i="33"/>
  <c r="AF54" i="33"/>
  <c r="AG54" i="33"/>
  <c r="AH54" i="33"/>
  <c r="AK54" i="33"/>
  <c r="AM54" i="33" s="1"/>
  <c r="AE55" i="33"/>
  <c r="AF55" i="33"/>
  <c r="AG55" i="33"/>
  <c r="AH55" i="33"/>
  <c r="AK55" i="33"/>
  <c r="AM55" i="33" s="1"/>
  <c r="AE56" i="33"/>
  <c r="AF56" i="33"/>
  <c r="AG56" i="33"/>
  <c r="AH56" i="33"/>
  <c r="AK56" i="33"/>
  <c r="AM56" i="33" s="1"/>
  <c r="AE57" i="33"/>
  <c r="AF57" i="33"/>
  <c r="AG57" i="33"/>
  <c r="AH57" i="33"/>
  <c r="AK57" i="33"/>
  <c r="AM57" i="33" s="1"/>
  <c r="AE58" i="33"/>
  <c r="AF58" i="33"/>
  <c r="AG58" i="33"/>
  <c r="AH58" i="33"/>
  <c r="AK58" i="33"/>
  <c r="AM58" i="33" s="1"/>
  <c r="AE59" i="33"/>
  <c r="AF59" i="33"/>
  <c r="AG59" i="33"/>
  <c r="AH59" i="33"/>
  <c r="AK59" i="33"/>
  <c r="AM59" i="33" s="1"/>
  <c r="AE60" i="33"/>
  <c r="AF60" i="33"/>
  <c r="AG60" i="33"/>
  <c r="AH60" i="33"/>
  <c r="AK60" i="33"/>
  <c r="AM60" i="33" s="1"/>
  <c r="AE61" i="33"/>
  <c r="AF61" i="33"/>
  <c r="AG61" i="33"/>
  <c r="AH61" i="33"/>
  <c r="AK61" i="33"/>
  <c r="AM61" i="33" s="1"/>
  <c r="AE62" i="33"/>
  <c r="AF62" i="33"/>
  <c r="AG62" i="33"/>
  <c r="AH62" i="33"/>
  <c r="AK62" i="33"/>
  <c r="AM62" i="33" s="1"/>
  <c r="AE63" i="33"/>
  <c r="AF63" i="33"/>
  <c r="AG63" i="33"/>
  <c r="AH63" i="33"/>
  <c r="AK63" i="33"/>
  <c r="AM63" i="33" s="1"/>
  <c r="AE64" i="33"/>
  <c r="AF64" i="33"/>
  <c r="AG64" i="33"/>
  <c r="AH64" i="33"/>
  <c r="AK64" i="33"/>
  <c r="AM64" i="33" s="1"/>
  <c r="AE65" i="33"/>
  <c r="AF65" i="33"/>
  <c r="AG65" i="33"/>
  <c r="AH65" i="33"/>
  <c r="AK65" i="33"/>
  <c r="AM65" i="33" s="1"/>
  <c r="AE66" i="33"/>
  <c r="AF66" i="33"/>
  <c r="AG66" i="33"/>
  <c r="AH66" i="33"/>
  <c r="AK66" i="33"/>
  <c r="AM66" i="33" s="1"/>
  <c r="AE67" i="33"/>
  <c r="AF67" i="33"/>
  <c r="AG67" i="33"/>
  <c r="AH67" i="33"/>
  <c r="AK67" i="33"/>
  <c r="AM67" i="33" s="1"/>
  <c r="AE68" i="33"/>
  <c r="AF68" i="33"/>
  <c r="AG68" i="33"/>
  <c r="AH68" i="33"/>
  <c r="AK68" i="33"/>
  <c r="AM68" i="33" s="1"/>
  <c r="AE69" i="33"/>
  <c r="AF69" i="33"/>
  <c r="AG69" i="33"/>
  <c r="AH69" i="33"/>
  <c r="AK69" i="33"/>
  <c r="AM69" i="33" s="1"/>
  <c r="AE70" i="33"/>
  <c r="AF70" i="33"/>
  <c r="AG70" i="33"/>
  <c r="AH70" i="33"/>
  <c r="AK70" i="33"/>
  <c r="AM70" i="33" s="1"/>
  <c r="AE71" i="33"/>
  <c r="AF71" i="33"/>
  <c r="AG71" i="33"/>
  <c r="AH71" i="33"/>
  <c r="AK71" i="33"/>
  <c r="AM71" i="33" s="1"/>
  <c r="AE72" i="33"/>
  <c r="AF72" i="33"/>
  <c r="AG72" i="33"/>
  <c r="AH72" i="33"/>
  <c r="AK72" i="33"/>
  <c r="AM72" i="33" s="1"/>
  <c r="AE73" i="33"/>
  <c r="AF73" i="33"/>
  <c r="AG73" i="33"/>
  <c r="AH73" i="33"/>
  <c r="AK73" i="33"/>
  <c r="AM73" i="33" s="1"/>
  <c r="AE74" i="33"/>
  <c r="AF74" i="33"/>
  <c r="AG74" i="33"/>
  <c r="AH74" i="33"/>
  <c r="AK74" i="33"/>
  <c r="AM74" i="33" s="1"/>
  <c r="AE75" i="33"/>
  <c r="AF75" i="33"/>
  <c r="AG75" i="33"/>
  <c r="AH75" i="33"/>
  <c r="AK75" i="33"/>
  <c r="AM75" i="33" s="1"/>
  <c r="AE76" i="33"/>
  <c r="AF76" i="33"/>
  <c r="AG76" i="33"/>
  <c r="AH76" i="33"/>
  <c r="AK76" i="33"/>
  <c r="AM76" i="33" s="1"/>
  <c r="AE77" i="33"/>
  <c r="AF77" i="33"/>
  <c r="AG77" i="33"/>
  <c r="AH77" i="33"/>
  <c r="AK77" i="33"/>
  <c r="AM77" i="33" s="1"/>
  <c r="AE78" i="33"/>
  <c r="AF78" i="33"/>
  <c r="AG78" i="33"/>
  <c r="AH78" i="33"/>
  <c r="AK78" i="33"/>
  <c r="AM78" i="33" s="1"/>
  <c r="AE79" i="33"/>
  <c r="AF79" i="33"/>
  <c r="AG79" i="33"/>
  <c r="AH79" i="33"/>
  <c r="AK79" i="33"/>
  <c r="AM79" i="33" s="1"/>
  <c r="AE80" i="33"/>
  <c r="AF80" i="33"/>
  <c r="AG80" i="33"/>
  <c r="AH80" i="33"/>
  <c r="AK80" i="33"/>
  <c r="AM80" i="33" s="1"/>
  <c r="AE81" i="33"/>
  <c r="AF81" i="33"/>
  <c r="AG81" i="33"/>
  <c r="AH81" i="33"/>
  <c r="AK81" i="33"/>
  <c r="AM81" i="33" s="1"/>
  <c r="AE82" i="33"/>
  <c r="AF82" i="33"/>
  <c r="AG82" i="33"/>
  <c r="AH82" i="33"/>
  <c r="AK82" i="33"/>
  <c r="AM82" i="33" s="1"/>
  <c r="AE83" i="33"/>
  <c r="AF83" i="33"/>
  <c r="AG83" i="33"/>
  <c r="AH83" i="33"/>
  <c r="AK83" i="33"/>
  <c r="AM83" i="33" s="1"/>
  <c r="AE84" i="33"/>
  <c r="AF84" i="33"/>
  <c r="AG84" i="33"/>
  <c r="AH84" i="33"/>
  <c r="AK84" i="33"/>
  <c r="AM84" i="33" s="1"/>
  <c r="AE85" i="33"/>
  <c r="AF85" i="33"/>
  <c r="AG85" i="33"/>
  <c r="AH85" i="33"/>
  <c r="AK85" i="33"/>
  <c r="AM85" i="33" s="1"/>
  <c r="AE86" i="33"/>
  <c r="AF86" i="33"/>
  <c r="AG86" i="33"/>
  <c r="AH86" i="33"/>
  <c r="AK86" i="33"/>
  <c r="AM86" i="33" s="1"/>
  <c r="AE87" i="33"/>
  <c r="AF87" i="33"/>
  <c r="AG87" i="33"/>
  <c r="AH87" i="33"/>
  <c r="AK87" i="33"/>
  <c r="AM87" i="33" s="1"/>
  <c r="AE88" i="33"/>
  <c r="AF88" i="33"/>
  <c r="AG88" i="33"/>
  <c r="AH88" i="33"/>
  <c r="AK88" i="33"/>
  <c r="AM88" i="33" s="1"/>
  <c r="AE89" i="33"/>
  <c r="AF89" i="33"/>
  <c r="AG89" i="33"/>
  <c r="AH89" i="33"/>
  <c r="AK89" i="33"/>
  <c r="AM89" i="33" s="1"/>
  <c r="AE90" i="33"/>
  <c r="AF90" i="33"/>
  <c r="AG90" i="33"/>
  <c r="AH90" i="33"/>
  <c r="AK90" i="33"/>
  <c r="AM90" i="33" s="1"/>
  <c r="AE91" i="33"/>
  <c r="AF91" i="33"/>
  <c r="AG91" i="33"/>
  <c r="AH91" i="33"/>
  <c r="AK91" i="33"/>
  <c r="AM91" i="33" s="1"/>
  <c r="AE92" i="33"/>
  <c r="AF92" i="33"/>
  <c r="AG92" i="33"/>
  <c r="AH92" i="33"/>
  <c r="AK92" i="33"/>
  <c r="AM92" i="33" s="1"/>
  <c r="AE93" i="33"/>
  <c r="AF93" i="33"/>
  <c r="AG93" i="33"/>
  <c r="AH93" i="33"/>
  <c r="AK93" i="33"/>
  <c r="AM93" i="33" s="1"/>
  <c r="AE94" i="33"/>
  <c r="AF94" i="33"/>
  <c r="AG94" i="33"/>
  <c r="AH94" i="33"/>
  <c r="AK94" i="33"/>
  <c r="AM94" i="33" s="1"/>
  <c r="AE95" i="33"/>
  <c r="AF95" i="33"/>
  <c r="AG95" i="33"/>
  <c r="AH95" i="33"/>
  <c r="AK95" i="33"/>
  <c r="AM95" i="33" s="1"/>
  <c r="AE96" i="33"/>
  <c r="AF96" i="33"/>
  <c r="AG96" i="33"/>
  <c r="AH96" i="33"/>
  <c r="AK96" i="33"/>
  <c r="AM96" i="33" s="1"/>
  <c r="AE97" i="33"/>
  <c r="AF97" i="33"/>
  <c r="AG97" i="33"/>
  <c r="AH97" i="33"/>
  <c r="AK97" i="33"/>
  <c r="AM97" i="33" s="1"/>
  <c r="AE98" i="33"/>
  <c r="AF98" i="33"/>
  <c r="AG98" i="33"/>
  <c r="AH98" i="33"/>
  <c r="AK98" i="33"/>
  <c r="AM98" i="33" s="1"/>
  <c r="AE99" i="33"/>
  <c r="AF99" i="33"/>
  <c r="AG99" i="33"/>
  <c r="AH99" i="33"/>
  <c r="AK99" i="33"/>
  <c r="AM99" i="33" s="1"/>
  <c r="AE100" i="33"/>
  <c r="AF100" i="33"/>
  <c r="AG100" i="33"/>
  <c r="AH100" i="33"/>
  <c r="AK100" i="33"/>
  <c r="AM100" i="33" s="1"/>
  <c r="AE101" i="33"/>
  <c r="AF101" i="33"/>
  <c r="AG101" i="33"/>
  <c r="AH101" i="33"/>
  <c r="AK101" i="33"/>
  <c r="AM101" i="33" s="1"/>
  <c r="AE102" i="33"/>
  <c r="AF102" i="33"/>
  <c r="AG102" i="33"/>
  <c r="AH102" i="33"/>
  <c r="AK102" i="33"/>
  <c r="AM102" i="33" s="1"/>
  <c r="AE103" i="33"/>
  <c r="AF103" i="33"/>
  <c r="AG103" i="33"/>
  <c r="AH103" i="33"/>
  <c r="AK103" i="33"/>
  <c r="AM103" i="33" s="1"/>
  <c r="AE104" i="33"/>
  <c r="AF104" i="33"/>
  <c r="AG104" i="33"/>
  <c r="AH104" i="33"/>
  <c r="AK104" i="33"/>
  <c r="AM104" i="33" s="1"/>
  <c r="AE105" i="33"/>
  <c r="AF105" i="33"/>
  <c r="AG105" i="33"/>
  <c r="AH105" i="33"/>
  <c r="AK105" i="33"/>
  <c r="AM105" i="33" s="1"/>
  <c r="AE106" i="33"/>
  <c r="AF106" i="33"/>
  <c r="AG106" i="33"/>
  <c r="AH106" i="33"/>
  <c r="AK106" i="33"/>
  <c r="AM106" i="33" s="1"/>
  <c r="AE107" i="33"/>
  <c r="AF107" i="33"/>
  <c r="AG107" i="33"/>
  <c r="AH107" i="33"/>
  <c r="AK107" i="33"/>
  <c r="AM107" i="33" s="1"/>
  <c r="AE108" i="33"/>
  <c r="AF108" i="33"/>
  <c r="AG108" i="33"/>
  <c r="AH108" i="33"/>
  <c r="AK108" i="33"/>
  <c r="AM108" i="33" s="1"/>
  <c r="AE109" i="33"/>
  <c r="AF109" i="33"/>
  <c r="AG109" i="33"/>
  <c r="AH109" i="33"/>
  <c r="AK109" i="33"/>
  <c r="AM109" i="33" s="1"/>
  <c r="AE110" i="33"/>
  <c r="AF110" i="33"/>
  <c r="AG110" i="33"/>
  <c r="AH110" i="33"/>
  <c r="AK110" i="33"/>
  <c r="AM110" i="33" s="1"/>
  <c r="AE111" i="33"/>
  <c r="AF111" i="33"/>
  <c r="AG111" i="33"/>
  <c r="AH111" i="33"/>
  <c r="AK111" i="33"/>
  <c r="AM111" i="33" s="1"/>
  <c r="AE112" i="33"/>
  <c r="AF112" i="33"/>
  <c r="AG112" i="33"/>
  <c r="AH112" i="33"/>
  <c r="AK112" i="33"/>
  <c r="AM112" i="33" s="1"/>
  <c r="AE113" i="33"/>
  <c r="AF113" i="33"/>
  <c r="AG113" i="33"/>
  <c r="AH113" i="33"/>
  <c r="AK113" i="33"/>
  <c r="AM113" i="33" s="1"/>
  <c r="AE114" i="33"/>
  <c r="AF114" i="33"/>
  <c r="AG114" i="33"/>
  <c r="AH114" i="33"/>
  <c r="AK114" i="33"/>
  <c r="AM114" i="33" s="1"/>
  <c r="AE115" i="33"/>
  <c r="AF115" i="33"/>
  <c r="AG115" i="33"/>
  <c r="AH115" i="33"/>
  <c r="AK115" i="33"/>
  <c r="AM115" i="33" s="1"/>
  <c r="AE116" i="33"/>
  <c r="AF116" i="33"/>
  <c r="AG116" i="33"/>
  <c r="AH116" i="33"/>
  <c r="AK116" i="33"/>
  <c r="AM116" i="33" s="1"/>
  <c r="AE117" i="33"/>
  <c r="AF117" i="33"/>
  <c r="AG117" i="33"/>
  <c r="AH117" i="33"/>
  <c r="AK117" i="33"/>
  <c r="AM117" i="33" s="1"/>
  <c r="AE118" i="33"/>
  <c r="AF118" i="33"/>
  <c r="AG118" i="33"/>
  <c r="AH118" i="33"/>
  <c r="AK118" i="33"/>
  <c r="AM118" i="33" s="1"/>
  <c r="AE119" i="33"/>
  <c r="AF119" i="33"/>
  <c r="AG119" i="33"/>
  <c r="AH119" i="33"/>
  <c r="AK119" i="33"/>
  <c r="AM119" i="33" s="1"/>
  <c r="AE120" i="33"/>
  <c r="AF120" i="33"/>
  <c r="AG120" i="33"/>
  <c r="AH120" i="33"/>
  <c r="AK120" i="33"/>
  <c r="AM120" i="33" s="1"/>
  <c r="AE121" i="33"/>
  <c r="AF121" i="33"/>
  <c r="AG121" i="33"/>
  <c r="AH121" i="33"/>
  <c r="AK121" i="33"/>
  <c r="AM121" i="33" s="1"/>
  <c r="AE122" i="33"/>
  <c r="AF122" i="33"/>
  <c r="AG122" i="33"/>
  <c r="AH122" i="33"/>
  <c r="AK122" i="33"/>
  <c r="AM122" i="33" s="1"/>
  <c r="AE123" i="33"/>
  <c r="AF123" i="33"/>
  <c r="AG123" i="33"/>
  <c r="AH123" i="33"/>
  <c r="AK123" i="33"/>
  <c r="AM123" i="33" s="1"/>
  <c r="AE124" i="33"/>
  <c r="AF124" i="33"/>
  <c r="AG124" i="33"/>
  <c r="AH124" i="33"/>
  <c r="AK124" i="33"/>
  <c r="AM124" i="33" s="1"/>
  <c r="AE125" i="33"/>
  <c r="AF125" i="33"/>
  <c r="AG125" i="33"/>
  <c r="AH125" i="33"/>
  <c r="AK125" i="33"/>
  <c r="AM125" i="33" s="1"/>
  <c r="AE126" i="33"/>
  <c r="AF126" i="33"/>
  <c r="AG126" i="33"/>
  <c r="AH126" i="33"/>
  <c r="AK126" i="33"/>
  <c r="AM126" i="33" s="1"/>
  <c r="AE127" i="33"/>
  <c r="AF127" i="33"/>
  <c r="AG127" i="33"/>
  <c r="AH127" i="33"/>
  <c r="AK127" i="33"/>
  <c r="AM127" i="33" s="1"/>
  <c r="AE128" i="33"/>
  <c r="AF128" i="33"/>
  <c r="AG128" i="33"/>
  <c r="AH128" i="33"/>
  <c r="AK128" i="33"/>
  <c r="AM128" i="33" s="1"/>
  <c r="AE129" i="33"/>
  <c r="AF129" i="33"/>
  <c r="AG129" i="33"/>
  <c r="AH129" i="33"/>
  <c r="AK129" i="33"/>
  <c r="AM129" i="33" s="1"/>
  <c r="AE130" i="33"/>
  <c r="AF130" i="33"/>
  <c r="AG130" i="33"/>
  <c r="AH130" i="33"/>
  <c r="AK130" i="33"/>
  <c r="AM130" i="33" s="1"/>
  <c r="AE131" i="33"/>
  <c r="AF131" i="33"/>
  <c r="AG131" i="33"/>
  <c r="AH131" i="33"/>
  <c r="AK131" i="33"/>
  <c r="AM131" i="33" s="1"/>
  <c r="AE132" i="33"/>
  <c r="AF132" i="33"/>
  <c r="AG132" i="33"/>
  <c r="AH132" i="33"/>
  <c r="AK132" i="33"/>
  <c r="AM132" i="33" s="1"/>
  <c r="AE133" i="33"/>
  <c r="AF133" i="33"/>
  <c r="AG133" i="33"/>
  <c r="AH133" i="33"/>
  <c r="AK133" i="33"/>
  <c r="AM133" i="33" s="1"/>
  <c r="AE134" i="33"/>
  <c r="AF134" i="33"/>
  <c r="AG134" i="33"/>
  <c r="AH134" i="33"/>
  <c r="AK134" i="33"/>
  <c r="AM134" i="33" s="1"/>
  <c r="AE135" i="33"/>
  <c r="AF135" i="33"/>
  <c r="AG135" i="33"/>
  <c r="AH135" i="33"/>
  <c r="AK135" i="33"/>
  <c r="AM135" i="33" s="1"/>
  <c r="AE136" i="33"/>
  <c r="AF136" i="33"/>
  <c r="AG136" i="33"/>
  <c r="AH136" i="33"/>
  <c r="AK136" i="33"/>
  <c r="AM136" i="33" s="1"/>
  <c r="AE137" i="33"/>
  <c r="AF137" i="33"/>
  <c r="AG137" i="33"/>
  <c r="AH137" i="33"/>
  <c r="AK137" i="33"/>
  <c r="AM137" i="33" s="1"/>
  <c r="AE138" i="33"/>
  <c r="AF138" i="33"/>
  <c r="AG138" i="33"/>
  <c r="AH138" i="33"/>
  <c r="AK138" i="33"/>
  <c r="AM138" i="33" s="1"/>
  <c r="AE139" i="33"/>
  <c r="AF139" i="33"/>
  <c r="AG139" i="33"/>
  <c r="AH139" i="33"/>
  <c r="AK139" i="33"/>
  <c r="AM139" i="33" s="1"/>
  <c r="AE140" i="33"/>
  <c r="AF140" i="33"/>
  <c r="AG140" i="33"/>
  <c r="AH140" i="33"/>
  <c r="AK140" i="33"/>
  <c r="AM140" i="33" s="1"/>
  <c r="AE141" i="33"/>
  <c r="AF141" i="33"/>
  <c r="AG141" i="33"/>
  <c r="AH141" i="33"/>
  <c r="AK141" i="33"/>
  <c r="AM141" i="33" s="1"/>
  <c r="AE142" i="33"/>
  <c r="AF142" i="33"/>
  <c r="AG142" i="33"/>
  <c r="AH142" i="33"/>
  <c r="AK142" i="33"/>
  <c r="AM142" i="33" s="1"/>
  <c r="AE143" i="33"/>
  <c r="AF143" i="33"/>
  <c r="AG143" i="33"/>
  <c r="AH143" i="33"/>
  <c r="AK143" i="33"/>
  <c r="AM143" i="33" s="1"/>
  <c r="AE144" i="33"/>
  <c r="AF144" i="33"/>
  <c r="AG144" i="33"/>
  <c r="AH144" i="33"/>
  <c r="AK144" i="33"/>
  <c r="AM144" i="33" s="1"/>
  <c r="AE145" i="33"/>
  <c r="AF145" i="33"/>
  <c r="AG145" i="33"/>
  <c r="AH145" i="33"/>
  <c r="AK145" i="33"/>
  <c r="AM145" i="33" s="1"/>
  <c r="AE146" i="33"/>
  <c r="AF146" i="33"/>
  <c r="AG146" i="33"/>
  <c r="AH146" i="33"/>
  <c r="AK146" i="33"/>
  <c r="AM146" i="33" s="1"/>
  <c r="AE147" i="33"/>
  <c r="AF147" i="33"/>
  <c r="AG147" i="33"/>
  <c r="AH147" i="33"/>
  <c r="AK147" i="33"/>
  <c r="AM147" i="33" s="1"/>
  <c r="AE148" i="33"/>
  <c r="AF148" i="33"/>
  <c r="AG148" i="33"/>
  <c r="AH148" i="33"/>
  <c r="AK148" i="33"/>
  <c r="AM148" i="33" s="1"/>
  <c r="AE149" i="33"/>
  <c r="AF149" i="33"/>
  <c r="AG149" i="33"/>
  <c r="AH149" i="33"/>
  <c r="AK149" i="33"/>
  <c r="AM149" i="33" s="1"/>
  <c r="AE150" i="33"/>
  <c r="AF150" i="33"/>
  <c r="AG150" i="33"/>
  <c r="AH150" i="33"/>
  <c r="AK150" i="33"/>
  <c r="AM150" i="33" s="1"/>
  <c r="AE151" i="33"/>
  <c r="AF151" i="33"/>
  <c r="AG151" i="33"/>
  <c r="AH151" i="33"/>
  <c r="AK151" i="33"/>
  <c r="AM151" i="33" s="1"/>
  <c r="AE152" i="33"/>
  <c r="AF152" i="33"/>
  <c r="AG152" i="33"/>
  <c r="AH152" i="33"/>
  <c r="AK152" i="33"/>
  <c r="AM152" i="33" s="1"/>
  <c r="AE153" i="33"/>
  <c r="AF153" i="33"/>
  <c r="AG153" i="33"/>
  <c r="AH153" i="33"/>
  <c r="AK153" i="33"/>
  <c r="AM153" i="33" s="1"/>
  <c r="AE154" i="33"/>
  <c r="AF154" i="33"/>
  <c r="AG154" i="33"/>
  <c r="AH154" i="33"/>
  <c r="AK154" i="33"/>
  <c r="AM154" i="33" s="1"/>
  <c r="AE155" i="33"/>
  <c r="AF155" i="33"/>
  <c r="AG155" i="33"/>
  <c r="AH155" i="33"/>
  <c r="AK155" i="33"/>
  <c r="AM155" i="33" s="1"/>
  <c r="AE156" i="33"/>
  <c r="AF156" i="33"/>
  <c r="AG156" i="33"/>
  <c r="AH156" i="33"/>
  <c r="AK156" i="33"/>
  <c r="AM156" i="33" s="1"/>
  <c r="AE157" i="33"/>
  <c r="AF157" i="33"/>
  <c r="AG157" i="33"/>
  <c r="AH157" i="33"/>
  <c r="AK157" i="33"/>
  <c r="AM157" i="33" s="1"/>
  <c r="AE158" i="33"/>
  <c r="AF158" i="33"/>
  <c r="AG158" i="33"/>
  <c r="AH158" i="33"/>
  <c r="AK158" i="33"/>
  <c r="AM158" i="33" s="1"/>
  <c r="AE159" i="33"/>
  <c r="AF159" i="33"/>
  <c r="AG159" i="33"/>
  <c r="AH159" i="33"/>
  <c r="AK159" i="33"/>
  <c r="AM159" i="33" s="1"/>
  <c r="AE160" i="33"/>
  <c r="AF160" i="33"/>
  <c r="AG160" i="33"/>
  <c r="AH160" i="33"/>
  <c r="AK160" i="33"/>
  <c r="AM160" i="33" s="1"/>
  <c r="AE161" i="33"/>
  <c r="AF161" i="33"/>
  <c r="AG161" i="33"/>
  <c r="AH161" i="33"/>
  <c r="AK161" i="33"/>
  <c r="AM161" i="33" s="1"/>
  <c r="AE162" i="33"/>
  <c r="AF162" i="33"/>
  <c r="AG162" i="33"/>
  <c r="AH162" i="33"/>
  <c r="AK162" i="33"/>
  <c r="AM162" i="33" s="1"/>
  <c r="AE163" i="33"/>
  <c r="AF163" i="33"/>
  <c r="AG163" i="33"/>
  <c r="AH163" i="33"/>
  <c r="AK163" i="33"/>
  <c r="AM163" i="33" s="1"/>
  <c r="AE164" i="33"/>
  <c r="AF164" i="33"/>
  <c r="AG164" i="33"/>
  <c r="AH164" i="33"/>
  <c r="AK164" i="33"/>
  <c r="AM164" i="33" s="1"/>
  <c r="AE165" i="33"/>
  <c r="AF165" i="33"/>
  <c r="AG165" i="33"/>
  <c r="AH165" i="33"/>
  <c r="AK165" i="33"/>
  <c r="AM165" i="33" s="1"/>
  <c r="AE166" i="33"/>
  <c r="AF166" i="33"/>
  <c r="AG166" i="33"/>
  <c r="AH166" i="33"/>
  <c r="AK166" i="33"/>
  <c r="AM166" i="33" s="1"/>
  <c r="AE167" i="33"/>
  <c r="AF167" i="33"/>
  <c r="AG167" i="33"/>
  <c r="AH167" i="33"/>
  <c r="AK167" i="33"/>
  <c r="AM167" i="33" s="1"/>
  <c r="AE168" i="33"/>
  <c r="AF168" i="33"/>
  <c r="AG168" i="33"/>
  <c r="AH168" i="33"/>
  <c r="AK168" i="33"/>
  <c r="AM168" i="33" s="1"/>
  <c r="AE169" i="33"/>
  <c r="AF169" i="33"/>
  <c r="AG169" i="33"/>
  <c r="AH169" i="33"/>
  <c r="AK169" i="33"/>
  <c r="AM169" i="33" s="1"/>
  <c r="AE170" i="33"/>
  <c r="AF170" i="33"/>
  <c r="AG170" i="33"/>
  <c r="AH170" i="33"/>
  <c r="AK170" i="33"/>
  <c r="AM170" i="33" s="1"/>
  <c r="AE171" i="33"/>
  <c r="AF171" i="33"/>
  <c r="AG171" i="33"/>
  <c r="AH171" i="33"/>
  <c r="AK171" i="33"/>
  <c r="AM171" i="33" s="1"/>
  <c r="AE172" i="33"/>
  <c r="AF172" i="33"/>
  <c r="AG172" i="33"/>
  <c r="AH172" i="33"/>
  <c r="AK172" i="33"/>
  <c r="AM172" i="33" s="1"/>
  <c r="AE173" i="33"/>
  <c r="AF173" i="33"/>
  <c r="AG173" i="33"/>
  <c r="AH173" i="33"/>
  <c r="AK173" i="33"/>
  <c r="AM173" i="33" s="1"/>
  <c r="AE174" i="33"/>
  <c r="AF174" i="33"/>
  <c r="AG174" i="33"/>
  <c r="AH174" i="33"/>
  <c r="AK174" i="33"/>
  <c r="AM174" i="33" s="1"/>
  <c r="AE175" i="33"/>
  <c r="AF175" i="33"/>
  <c r="AG175" i="33"/>
  <c r="AH175" i="33"/>
  <c r="AK175" i="33"/>
  <c r="AM175" i="33" s="1"/>
  <c r="AE176" i="33"/>
  <c r="AF176" i="33"/>
  <c r="AG176" i="33"/>
  <c r="AH176" i="33"/>
  <c r="AK176" i="33"/>
  <c r="AM176" i="33" s="1"/>
  <c r="AE177" i="33"/>
  <c r="AF177" i="33"/>
  <c r="AG177" i="33"/>
  <c r="AH177" i="33"/>
  <c r="AK177" i="33"/>
  <c r="AM177" i="33" s="1"/>
  <c r="AE178" i="33"/>
  <c r="AF178" i="33"/>
  <c r="AG178" i="33"/>
  <c r="AH178" i="33"/>
  <c r="AK178" i="33"/>
  <c r="AM178" i="33" s="1"/>
  <c r="AE179" i="33"/>
  <c r="AF179" i="33"/>
  <c r="AG179" i="33"/>
  <c r="AH179" i="33"/>
  <c r="AK179" i="33"/>
  <c r="AM179" i="33" s="1"/>
  <c r="AE180" i="33"/>
  <c r="AF180" i="33"/>
  <c r="AG180" i="33"/>
  <c r="AH180" i="33"/>
  <c r="AK180" i="33"/>
  <c r="AM180" i="33" s="1"/>
  <c r="AE181" i="33"/>
  <c r="AF181" i="33"/>
  <c r="AG181" i="33"/>
  <c r="AH181" i="33"/>
  <c r="AK181" i="33"/>
  <c r="AM181" i="33" s="1"/>
  <c r="AE182" i="33"/>
  <c r="AF182" i="33"/>
  <c r="AG182" i="33"/>
  <c r="AH182" i="33"/>
  <c r="AK182" i="33"/>
  <c r="AM182" i="33" s="1"/>
  <c r="AE183" i="33"/>
  <c r="AF183" i="33"/>
  <c r="AG183" i="33"/>
  <c r="AH183" i="33"/>
  <c r="AK183" i="33"/>
  <c r="AM183" i="33" s="1"/>
  <c r="AE184" i="33"/>
  <c r="AF184" i="33"/>
  <c r="AG184" i="33"/>
  <c r="AH184" i="33"/>
  <c r="AK184" i="33"/>
  <c r="AM184" i="33" s="1"/>
  <c r="AE185" i="33"/>
  <c r="AF185" i="33"/>
  <c r="AG185" i="33"/>
  <c r="AH185" i="33"/>
  <c r="AK185" i="33"/>
  <c r="AM185" i="33" s="1"/>
  <c r="AE186" i="33"/>
  <c r="AF186" i="33"/>
  <c r="AG186" i="33"/>
  <c r="AH186" i="33"/>
  <c r="AK186" i="33"/>
  <c r="AM186" i="33" s="1"/>
  <c r="AE187" i="33"/>
  <c r="AF187" i="33"/>
  <c r="AG187" i="33"/>
  <c r="AH187" i="33"/>
  <c r="AK187" i="33"/>
  <c r="AM187" i="33" s="1"/>
  <c r="AE188" i="33"/>
  <c r="AF188" i="33"/>
  <c r="AG188" i="33"/>
  <c r="AH188" i="33"/>
  <c r="AK188" i="33"/>
  <c r="AM188" i="33" s="1"/>
  <c r="AE189" i="33"/>
  <c r="AF189" i="33"/>
  <c r="AG189" i="33"/>
  <c r="AH189" i="33"/>
  <c r="AK189" i="33"/>
  <c r="AM189" i="33" s="1"/>
  <c r="AE190" i="33"/>
  <c r="AF190" i="33"/>
  <c r="AG190" i="33"/>
  <c r="AH190" i="33"/>
  <c r="AK190" i="33"/>
  <c r="AM190" i="33" s="1"/>
  <c r="AE191" i="33"/>
  <c r="AF191" i="33"/>
  <c r="AG191" i="33"/>
  <c r="AH191" i="33"/>
  <c r="AK191" i="33"/>
  <c r="AM191" i="33" s="1"/>
  <c r="AE192" i="33"/>
  <c r="AF192" i="33"/>
  <c r="AG192" i="33"/>
  <c r="AH192" i="33"/>
  <c r="AK192" i="33"/>
  <c r="AM192" i="33" s="1"/>
  <c r="AE193" i="33"/>
  <c r="AF193" i="33"/>
  <c r="AG193" i="33"/>
  <c r="AH193" i="33"/>
  <c r="AK193" i="33"/>
  <c r="AM193" i="33" s="1"/>
  <c r="AE194" i="33"/>
  <c r="AF194" i="33"/>
  <c r="AG194" i="33"/>
  <c r="AH194" i="33"/>
  <c r="AK194" i="33"/>
  <c r="AM194" i="33" s="1"/>
  <c r="AE195" i="33"/>
  <c r="AF195" i="33"/>
  <c r="AG195" i="33"/>
  <c r="AH195" i="33"/>
  <c r="AK195" i="33"/>
  <c r="AM195" i="33" s="1"/>
  <c r="AE196" i="33"/>
  <c r="AF196" i="33"/>
  <c r="AG196" i="33"/>
  <c r="AH196" i="33"/>
  <c r="AK196" i="33"/>
  <c r="AM196" i="33" s="1"/>
  <c r="AE197" i="33"/>
  <c r="AF197" i="33"/>
  <c r="AG197" i="33"/>
  <c r="AH197" i="33"/>
  <c r="AK197" i="33"/>
  <c r="AM197" i="33" s="1"/>
  <c r="AE198" i="33"/>
  <c r="AF198" i="33"/>
  <c r="AG198" i="33"/>
  <c r="AH198" i="33"/>
  <c r="AK198" i="33"/>
  <c r="AM198" i="33" s="1"/>
  <c r="AE199" i="33"/>
  <c r="AF199" i="33"/>
  <c r="AG199" i="33"/>
  <c r="AH199" i="33"/>
  <c r="AK199" i="33"/>
  <c r="AM199" i="33" s="1"/>
  <c r="AE200" i="33"/>
  <c r="AF200" i="33"/>
  <c r="AG200" i="33"/>
  <c r="AH200" i="33"/>
  <c r="AK200" i="33"/>
  <c r="AM200" i="33" s="1"/>
  <c r="AE201" i="33"/>
  <c r="AF201" i="33"/>
  <c r="AG201" i="33"/>
  <c r="AH201" i="33"/>
  <c r="AK201" i="33"/>
  <c r="AM201" i="33" s="1"/>
  <c r="AE202" i="33"/>
  <c r="AF202" i="33"/>
  <c r="AG202" i="33"/>
  <c r="AH202" i="33"/>
  <c r="AK202" i="33"/>
  <c r="AM202" i="33" s="1"/>
  <c r="AE203" i="33"/>
  <c r="AF203" i="33"/>
  <c r="AG203" i="33"/>
  <c r="AH203" i="33"/>
  <c r="AK203" i="33"/>
  <c r="AM203" i="33" s="1"/>
  <c r="AE204" i="33"/>
  <c r="AF204" i="33"/>
  <c r="AG204" i="33"/>
  <c r="AH204" i="33"/>
  <c r="AK204" i="33"/>
  <c r="AM204" i="33" s="1"/>
  <c r="AE205" i="33"/>
  <c r="AF205" i="33"/>
  <c r="AG205" i="33"/>
  <c r="AH205" i="33"/>
  <c r="AK205" i="33"/>
  <c r="AM205" i="33" s="1"/>
  <c r="AE206" i="33"/>
  <c r="AF206" i="33"/>
  <c r="AG206" i="33"/>
  <c r="AH206" i="33"/>
  <c r="AK206" i="33"/>
  <c r="AM206" i="33" s="1"/>
  <c r="AE207" i="33"/>
  <c r="AF207" i="33"/>
  <c r="AG207" i="33"/>
  <c r="AH207" i="33"/>
  <c r="AK207" i="33"/>
  <c r="AM207" i="33" s="1"/>
  <c r="AE208" i="33"/>
  <c r="AF208" i="33"/>
  <c r="AG208" i="33"/>
  <c r="AH208" i="33"/>
  <c r="AK208" i="33"/>
  <c r="AM208" i="33" s="1"/>
  <c r="AE209" i="33"/>
  <c r="AF209" i="33"/>
  <c r="AG209" i="33"/>
  <c r="AH209" i="33"/>
  <c r="AK209" i="33"/>
  <c r="AM209" i="33" s="1"/>
  <c r="AE210" i="33"/>
  <c r="AF210" i="33"/>
  <c r="AG210" i="33"/>
  <c r="AH210" i="33"/>
  <c r="AK210" i="33"/>
  <c r="AM210" i="33" s="1"/>
  <c r="AE211" i="33"/>
  <c r="AF211" i="33"/>
  <c r="AG211" i="33"/>
  <c r="AH211" i="33"/>
  <c r="AK211" i="33"/>
  <c r="AM211" i="33" s="1"/>
  <c r="AE212" i="33"/>
  <c r="AF212" i="33"/>
  <c r="AG212" i="33"/>
  <c r="AH212" i="33"/>
  <c r="AK212" i="33"/>
  <c r="AM212" i="33" s="1"/>
  <c r="AE213" i="33"/>
  <c r="AF213" i="33"/>
  <c r="AG213" i="33"/>
  <c r="AH213" i="33"/>
  <c r="AK213" i="33"/>
  <c r="AM213" i="33" s="1"/>
  <c r="AE214" i="33"/>
  <c r="AF214" i="33"/>
  <c r="AG214" i="33"/>
  <c r="AH214" i="33"/>
  <c r="AK214" i="33"/>
  <c r="AM214" i="33" s="1"/>
  <c r="AE215" i="33"/>
  <c r="AF215" i="33"/>
  <c r="AG215" i="33"/>
  <c r="AH215" i="33"/>
  <c r="AK215" i="33"/>
  <c r="AM215" i="33" s="1"/>
  <c r="AE216" i="33"/>
  <c r="AF216" i="33"/>
  <c r="AG216" i="33"/>
  <c r="AH216" i="33"/>
  <c r="AK216" i="33"/>
  <c r="AM216" i="33" s="1"/>
  <c r="AE217" i="33"/>
  <c r="AF217" i="33"/>
  <c r="AG217" i="33"/>
  <c r="AH217" i="33"/>
  <c r="AK217" i="33"/>
  <c r="AM217" i="33" s="1"/>
  <c r="AE218" i="33"/>
  <c r="AF218" i="33"/>
  <c r="AG218" i="33"/>
  <c r="AH218" i="33"/>
  <c r="AK218" i="33"/>
  <c r="AM218" i="33" s="1"/>
  <c r="AE219" i="33"/>
  <c r="AF219" i="33"/>
  <c r="AG219" i="33"/>
  <c r="AH219" i="33"/>
  <c r="AK219" i="33"/>
  <c r="AM219" i="33" s="1"/>
  <c r="AE220" i="33"/>
  <c r="AF220" i="33"/>
  <c r="AG220" i="33"/>
  <c r="AH220" i="33"/>
  <c r="AK220" i="33"/>
  <c r="AM220" i="33" s="1"/>
  <c r="AE221" i="33"/>
  <c r="AF221" i="33"/>
  <c r="AG221" i="33"/>
  <c r="AH221" i="33"/>
  <c r="AK221" i="33"/>
  <c r="AM221" i="33" s="1"/>
  <c r="AE222" i="33"/>
  <c r="AF222" i="33"/>
  <c r="AG222" i="33"/>
  <c r="AH222" i="33"/>
  <c r="AK222" i="33"/>
  <c r="AM222" i="33" s="1"/>
  <c r="AE223" i="33"/>
  <c r="AF223" i="33"/>
  <c r="AG223" i="33"/>
  <c r="AH223" i="33"/>
  <c r="AK223" i="33"/>
  <c r="AM223" i="33" s="1"/>
  <c r="AE224" i="33"/>
  <c r="AF224" i="33"/>
  <c r="AG224" i="33"/>
  <c r="AH224" i="33"/>
  <c r="AK224" i="33"/>
  <c r="AM224" i="33" s="1"/>
  <c r="AE225" i="33"/>
  <c r="AF225" i="33"/>
  <c r="AG225" i="33"/>
  <c r="AH225" i="33"/>
  <c r="AK225" i="33"/>
  <c r="AM225" i="33" s="1"/>
  <c r="AE226" i="33"/>
  <c r="AF226" i="33"/>
  <c r="AG226" i="33"/>
  <c r="AH226" i="33"/>
  <c r="AK226" i="33"/>
  <c r="AM226" i="33" s="1"/>
  <c r="AE227" i="33"/>
  <c r="AF227" i="33"/>
  <c r="AG227" i="33"/>
  <c r="AH227" i="33"/>
  <c r="AK227" i="33"/>
  <c r="AM227" i="33" s="1"/>
  <c r="AE228" i="33"/>
  <c r="AF228" i="33"/>
  <c r="AG228" i="33"/>
  <c r="AH228" i="33"/>
  <c r="AK228" i="33"/>
  <c r="AM228" i="33" s="1"/>
  <c r="AE229" i="33"/>
  <c r="AF229" i="33"/>
  <c r="AG229" i="33"/>
  <c r="AH229" i="33"/>
  <c r="AK229" i="33"/>
  <c r="AM229" i="33" s="1"/>
  <c r="AE230" i="33"/>
  <c r="AF230" i="33"/>
  <c r="AG230" i="33"/>
  <c r="AH230" i="33"/>
  <c r="AK230" i="33"/>
  <c r="AM230" i="33" s="1"/>
  <c r="AE231" i="33"/>
  <c r="AF231" i="33"/>
  <c r="AG231" i="33"/>
  <c r="AH231" i="33"/>
  <c r="AK231" i="33"/>
  <c r="AM231" i="33" s="1"/>
  <c r="AE232" i="33"/>
  <c r="AF232" i="33"/>
  <c r="AG232" i="33"/>
  <c r="AH232" i="33"/>
  <c r="AK232" i="33"/>
  <c r="AM232" i="33" s="1"/>
  <c r="AE233" i="33"/>
  <c r="AF233" i="33"/>
  <c r="AG233" i="33"/>
  <c r="AH233" i="33"/>
  <c r="AK233" i="33"/>
  <c r="AM233" i="33" s="1"/>
  <c r="AE234" i="33"/>
  <c r="AF234" i="33"/>
  <c r="AG234" i="33"/>
  <c r="AH234" i="33"/>
  <c r="AK234" i="33"/>
  <c r="AM234" i="33" s="1"/>
  <c r="AE235" i="33"/>
  <c r="AF235" i="33"/>
  <c r="AG235" i="33"/>
  <c r="AH235" i="33"/>
  <c r="AK235" i="33"/>
  <c r="AM235" i="33" s="1"/>
  <c r="AE236" i="33"/>
  <c r="AF236" i="33"/>
  <c r="AG236" i="33"/>
  <c r="AH236" i="33"/>
  <c r="AK236" i="33"/>
  <c r="AM236" i="33" s="1"/>
  <c r="AE237" i="33"/>
  <c r="AF237" i="33"/>
  <c r="AG237" i="33"/>
  <c r="AH237" i="33"/>
  <c r="AK237" i="33"/>
  <c r="AM237" i="33" s="1"/>
  <c r="AE238" i="33"/>
  <c r="AF238" i="33"/>
  <c r="AG238" i="33"/>
  <c r="AH238" i="33"/>
  <c r="AK238" i="33"/>
  <c r="AM238" i="33" s="1"/>
  <c r="AE239" i="33"/>
  <c r="AF239" i="33"/>
  <c r="AG239" i="33"/>
  <c r="AH239" i="33"/>
  <c r="AK239" i="33"/>
  <c r="AM239" i="33" s="1"/>
  <c r="AE240" i="33"/>
  <c r="AF240" i="33"/>
  <c r="AG240" i="33"/>
  <c r="AH240" i="33"/>
  <c r="AK240" i="33"/>
  <c r="AM240" i="33" s="1"/>
  <c r="AE241" i="33"/>
  <c r="AF241" i="33"/>
  <c r="AG241" i="33"/>
  <c r="AH241" i="33"/>
  <c r="AK241" i="33"/>
  <c r="AM241" i="33" s="1"/>
  <c r="AE242" i="33"/>
  <c r="AF242" i="33"/>
  <c r="AG242" i="33"/>
  <c r="AH242" i="33"/>
  <c r="AK242" i="33"/>
  <c r="AM242" i="33" s="1"/>
  <c r="AE243" i="33"/>
  <c r="AF243" i="33"/>
  <c r="AG243" i="33"/>
  <c r="AH243" i="33"/>
  <c r="AK243" i="33"/>
  <c r="AM243" i="33" s="1"/>
  <c r="AE244" i="33"/>
  <c r="AF244" i="33"/>
  <c r="AG244" i="33"/>
  <c r="AH244" i="33"/>
  <c r="AK244" i="33"/>
  <c r="AM244" i="33" s="1"/>
  <c r="AE245" i="33"/>
  <c r="AF245" i="33"/>
  <c r="AG245" i="33"/>
  <c r="AH245" i="33"/>
  <c r="AK245" i="33"/>
  <c r="AM245" i="33" s="1"/>
  <c r="AE246" i="33"/>
  <c r="AF246" i="33"/>
  <c r="AG246" i="33"/>
  <c r="AH246" i="33"/>
  <c r="AK246" i="33"/>
  <c r="AM246" i="33" s="1"/>
  <c r="AE247" i="33"/>
  <c r="AF247" i="33"/>
  <c r="AG247" i="33"/>
  <c r="AH247" i="33"/>
  <c r="AK247" i="33"/>
  <c r="AM247" i="33" s="1"/>
  <c r="AE248" i="33"/>
  <c r="AF248" i="33"/>
  <c r="AG248" i="33"/>
  <c r="AH248" i="33"/>
  <c r="AK248" i="33"/>
  <c r="AM248" i="33" s="1"/>
  <c r="AE249" i="33"/>
  <c r="AF249" i="33"/>
  <c r="AG249" i="33"/>
  <c r="AH249" i="33"/>
  <c r="AK249" i="33"/>
  <c r="AM249" i="33" s="1"/>
  <c r="AE250" i="33"/>
  <c r="AF250" i="33"/>
  <c r="AG250" i="33"/>
  <c r="AH250" i="33"/>
  <c r="AK250" i="33"/>
  <c r="AM250" i="33" s="1"/>
  <c r="AE251" i="33"/>
  <c r="AF251" i="33"/>
  <c r="AG251" i="33"/>
  <c r="AH251" i="33"/>
  <c r="AK251" i="33"/>
  <c r="AM251" i="33" s="1"/>
  <c r="AE252" i="33"/>
  <c r="AF252" i="33"/>
  <c r="AG252" i="33"/>
  <c r="AH252" i="33"/>
  <c r="AK252" i="33"/>
  <c r="AM252" i="33" s="1"/>
  <c r="AE253" i="33"/>
  <c r="AF253" i="33"/>
  <c r="AG253" i="33"/>
  <c r="AH253" i="33"/>
  <c r="AK253" i="33"/>
  <c r="AM253" i="33" s="1"/>
  <c r="AE254" i="33"/>
  <c r="AF254" i="33"/>
  <c r="AG254" i="33"/>
  <c r="AH254" i="33"/>
  <c r="AK254" i="33"/>
  <c r="AM254" i="33" s="1"/>
  <c r="AE255" i="33"/>
  <c r="AF255" i="33"/>
  <c r="AG255" i="33"/>
  <c r="AH255" i="33"/>
  <c r="AK255" i="33"/>
  <c r="AM255" i="33" s="1"/>
  <c r="AE256" i="33"/>
  <c r="AF256" i="33"/>
  <c r="AG256" i="33"/>
  <c r="AH256" i="33"/>
  <c r="AK256" i="33"/>
  <c r="AM256" i="33" s="1"/>
  <c r="AE9" i="29"/>
  <c r="AF9" i="29"/>
  <c r="AG9" i="29"/>
  <c r="AH9" i="29"/>
  <c r="AI9" i="29"/>
  <c r="AK9" i="29"/>
  <c r="AM9" i="29" s="1"/>
  <c r="AE10" i="29"/>
  <c r="AF10" i="29"/>
  <c r="AG10" i="29"/>
  <c r="AH10" i="29"/>
  <c r="AK10" i="29"/>
  <c r="AM10" i="29" s="1"/>
  <c r="AE11" i="29"/>
  <c r="AF11" i="29"/>
  <c r="AG11" i="29"/>
  <c r="AH11" i="29"/>
  <c r="AK11" i="29"/>
  <c r="AM11" i="29" s="1"/>
  <c r="AE12" i="29"/>
  <c r="AF12" i="29"/>
  <c r="AG12" i="29"/>
  <c r="AH12" i="29"/>
  <c r="AK12" i="29"/>
  <c r="AM12" i="29" s="1"/>
  <c r="AE13" i="29"/>
  <c r="AF13" i="29"/>
  <c r="AG13" i="29"/>
  <c r="AH13" i="29"/>
  <c r="AK13" i="29"/>
  <c r="AM13" i="29" s="1"/>
  <c r="AE14" i="29"/>
  <c r="AF14" i="29"/>
  <c r="AG14" i="29"/>
  <c r="AH14" i="29"/>
  <c r="AK14" i="29"/>
  <c r="AM14" i="29" s="1"/>
  <c r="AE15" i="29"/>
  <c r="AF15" i="29"/>
  <c r="AG15" i="29"/>
  <c r="AH15" i="29"/>
  <c r="AK15" i="29"/>
  <c r="AM15" i="29" s="1"/>
  <c r="AE16" i="29"/>
  <c r="AF16" i="29"/>
  <c r="AG16" i="29"/>
  <c r="AH16" i="29"/>
  <c r="AK16" i="29"/>
  <c r="AM16" i="29" s="1"/>
  <c r="AE17" i="29"/>
  <c r="AF17" i="29"/>
  <c r="AG17" i="29"/>
  <c r="AH17" i="29"/>
  <c r="AK17" i="29"/>
  <c r="AM17" i="29" s="1"/>
  <c r="AE18" i="29"/>
  <c r="AF18" i="29"/>
  <c r="AG18" i="29"/>
  <c r="AH18" i="29"/>
  <c r="AK18" i="29"/>
  <c r="AM18" i="29" s="1"/>
  <c r="AE19" i="29"/>
  <c r="AF19" i="29"/>
  <c r="AG19" i="29"/>
  <c r="AH19" i="29"/>
  <c r="AK19" i="29"/>
  <c r="AM19" i="29" s="1"/>
  <c r="AE20" i="29"/>
  <c r="AF20" i="29"/>
  <c r="AG20" i="29"/>
  <c r="AH20" i="29"/>
  <c r="AK20" i="29"/>
  <c r="AM20" i="29" s="1"/>
  <c r="AE21" i="29"/>
  <c r="AF21" i="29"/>
  <c r="AG21" i="29"/>
  <c r="AH21" i="29"/>
  <c r="AK21" i="29"/>
  <c r="AM21" i="29" s="1"/>
  <c r="AE22" i="29"/>
  <c r="AF22" i="29"/>
  <c r="AG22" i="29"/>
  <c r="AH22" i="29"/>
  <c r="AK22" i="29"/>
  <c r="AM22" i="29" s="1"/>
  <c r="AE23" i="29"/>
  <c r="AF23" i="29"/>
  <c r="AG23" i="29"/>
  <c r="AH23" i="29"/>
  <c r="AK23" i="29"/>
  <c r="AM23" i="29" s="1"/>
  <c r="AE24" i="29"/>
  <c r="AF24" i="29"/>
  <c r="AG24" i="29"/>
  <c r="AH24" i="29"/>
  <c r="AK24" i="29"/>
  <c r="AM24" i="29" s="1"/>
  <c r="AE25" i="29"/>
  <c r="AF25" i="29"/>
  <c r="AG25" i="29"/>
  <c r="AH25" i="29"/>
  <c r="AK25" i="29"/>
  <c r="AM25" i="29" s="1"/>
  <c r="AE26" i="29"/>
  <c r="AF26" i="29"/>
  <c r="AG26" i="29"/>
  <c r="AH26" i="29"/>
  <c r="AK26" i="29"/>
  <c r="AM26" i="29" s="1"/>
  <c r="AE27" i="29"/>
  <c r="AF27" i="29"/>
  <c r="AG27" i="29"/>
  <c r="AH27" i="29"/>
  <c r="AK27" i="29"/>
  <c r="AM27" i="29" s="1"/>
  <c r="AE28" i="29"/>
  <c r="AF28" i="29"/>
  <c r="AG28" i="29"/>
  <c r="AH28" i="29"/>
  <c r="AK28" i="29"/>
  <c r="AM28" i="29" s="1"/>
  <c r="AE29" i="29"/>
  <c r="AF29" i="29"/>
  <c r="AG29" i="29"/>
  <c r="AH29" i="29"/>
  <c r="AK29" i="29"/>
  <c r="AM29" i="29" s="1"/>
  <c r="AE30" i="29"/>
  <c r="AF30" i="29"/>
  <c r="AG30" i="29"/>
  <c r="AH30" i="29"/>
  <c r="AK30" i="29"/>
  <c r="AM30" i="29" s="1"/>
  <c r="AE31" i="29"/>
  <c r="AF31" i="29"/>
  <c r="AG31" i="29"/>
  <c r="AH31" i="29"/>
  <c r="AK31" i="29"/>
  <c r="AM31" i="29" s="1"/>
  <c r="AE32" i="29"/>
  <c r="AF32" i="29"/>
  <c r="AG32" i="29"/>
  <c r="AH32" i="29"/>
  <c r="AK32" i="29"/>
  <c r="AM32" i="29" s="1"/>
  <c r="AE33" i="29"/>
  <c r="AF33" i="29"/>
  <c r="AG33" i="29"/>
  <c r="AH33" i="29"/>
  <c r="AK33" i="29"/>
  <c r="AM33" i="29" s="1"/>
  <c r="AE34" i="29"/>
  <c r="AF34" i="29"/>
  <c r="AG34" i="29"/>
  <c r="AH34" i="29"/>
  <c r="AK34" i="29"/>
  <c r="AM34" i="29" s="1"/>
  <c r="AE35" i="29"/>
  <c r="AF35" i="29"/>
  <c r="AG35" i="29"/>
  <c r="AH35" i="29"/>
  <c r="AK35" i="29"/>
  <c r="AM35" i="29" s="1"/>
  <c r="AE36" i="29"/>
  <c r="AF36" i="29"/>
  <c r="AG36" i="29"/>
  <c r="AH36" i="29"/>
  <c r="AK36" i="29"/>
  <c r="AM36" i="29" s="1"/>
  <c r="AE37" i="29"/>
  <c r="AF37" i="29"/>
  <c r="AG37" i="29"/>
  <c r="AH37" i="29"/>
  <c r="AK37" i="29"/>
  <c r="AM37" i="29" s="1"/>
  <c r="AE38" i="29"/>
  <c r="AF38" i="29"/>
  <c r="AG38" i="29"/>
  <c r="AH38" i="29"/>
  <c r="AK38" i="29"/>
  <c r="AM38" i="29" s="1"/>
  <c r="AE39" i="29"/>
  <c r="AF39" i="29"/>
  <c r="AG39" i="29"/>
  <c r="AH39" i="29"/>
  <c r="AK39" i="29"/>
  <c r="AM39" i="29" s="1"/>
  <c r="AE40" i="29"/>
  <c r="AF40" i="29"/>
  <c r="AG40" i="29"/>
  <c r="AH40" i="29"/>
  <c r="AK40" i="29"/>
  <c r="AM40" i="29" s="1"/>
  <c r="AE41" i="29"/>
  <c r="AF41" i="29"/>
  <c r="AG41" i="29"/>
  <c r="AH41" i="29"/>
  <c r="AK41" i="29"/>
  <c r="AM41" i="29" s="1"/>
  <c r="AE42" i="29"/>
  <c r="AF42" i="29"/>
  <c r="AG42" i="29"/>
  <c r="AH42" i="29"/>
  <c r="AK42" i="29"/>
  <c r="AM42" i="29" s="1"/>
  <c r="AE43" i="29"/>
  <c r="AF43" i="29"/>
  <c r="AG43" i="29"/>
  <c r="AH43" i="29"/>
  <c r="AK43" i="29"/>
  <c r="AM43" i="29" s="1"/>
  <c r="AE44" i="29"/>
  <c r="AF44" i="29"/>
  <c r="AG44" i="29"/>
  <c r="AH44" i="29"/>
  <c r="AK44" i="29"/>
  <c r="AM44" i="29" s="1"/>
  <c r="AE45" i="29"/>
  <c r="AF45" i="29"/>
  <c r="AG45" i="29"/>
  <c r="AH45" i="29"/>
  <c r="AK45" i="29"/>
  <c r="AM45" i="29" s="1"/>
  <c r="AE46" i="29"/>
  <c r="AF46" i="29"/>
  <c r="AG46" i="29"/>
  <c r="AH46" i="29"/>
  <c r="AK46" i="29"/>
  <c r="AM46" i="29" s="1"/>
  <c r="AE47" i="29"/>
  <c r="AF47" i="29"/>
  <c r="AG47" i="29"/>
  <c r="AH47" i="29"/>
  <c r="AK47" i="29"/>
  <c r="AM47" i="29" s="1"/>
  <c r="AE48" i="29"/>
  <c r="AF48" i="29"/>
  <c r="AG48" i="29"/>
  <c r="AH48" i="29"/>
  <c r="AK48" i="29"/>
  <c r="AM48" i="29" s="1"/>
  <c r="AE49" i="29"/>
  <c r="AF49" i="29"/>
  <c r="AG49" i="29"/>
  <c r="AH49" i="29"/>
  <c r="AK49" i="29"/>
  <c r="AM49" i="29" s="1"/>
  <c r="AE50" i="29"/>
  <c r="AF50" i="29"/>
  <c r="AG50" i="29"/>
  <c r="AH50" i="29"/>
  <c r="AK50" i="29"/>
  <c r="AM50" i="29" s="1"/>
  <c r="AE51" i="29"/>
  <c r="AF51" i="29"/>
  <c r="AG51" i="29"/>
  <c r="AH51" i="29"/>
  <c r="AK51" i="29"/>
  <c r="AM51" i="29" s="1"/>
  <c r="AE52" i="29"/>
  <c r="AF52" i="29"/>
  <c r="AG52" i="29"/>
  <c r="AH52" i="29"/>
  <c r="AK52" i="29"/>
  <c r="AM52" i="29" s="1"/>
  <c r="AE53" i="29"/>
  <c r="AF53" i="29"/>
  <c r="AG53" i="29"/>
  <c r="AH53" i="29"/>
  <c r="AK53" i="29"/>
  <c r="AM53" i="29" s="1"/>
  <c r="AE54" i="29"/>
  <c r="AF54" i="29"/>
  <c r="AG54" i="29"/>
  <c r="AH54" i="29"/>
  <c r="AK54" i="29"/>
  <c r="AM54" i="29" s="1"/>
  <c r="AE55" i="29"/>
  <c r="AF55" i="29"/>
  <c r="AG55" i="29"/>
  <c r="AH55" i="29"/>
  <c r="AK55" i="29"/>
  <c r="AM55" i="29" s="1"/>
  <c r="AE56" i="29"/>
  <c r="AF56" i="29"/>
  <c r="AG56" i="29"/>
  <c r="AH56" i="29"/>
  <c r="AK56" i="29"/>
  <c r="AM56" i="29" s="1"/>
  <c r="AE57" i="29"/>
  <c r="AF57" i="29"/>
  <c r="AG57" i="29"/>
  <c r="AH57" i="29"/>
  <c r="AK57" i="29"/>
  <c r="AM57" i="29" s="1"/>
  <c r="AE58" i="29"/>
  <c r="AF58" i="29"/>
  <c r="AG58" i="29"/>
  <c r="AH58" i="29"/>
  <c r="AK58" i="29"/>
  <c r="AM58" i="29" s="1"/>
  <c r="AE59" i="29"/>
  <c r="AF59" i="29"/>
  <c r="AG59" i="29"/>
  <c r="AH59" i="29"/>
  <c r="AK59" i="29"/>
  <c r="AM59" i="29" s="1"/>
  <c r="AE60" i="29"/>
  <c r="AF60" i="29"/>
  <c r="AG60" i="29"/>
  <c r="AH60" i="29"/>
  <c r="AK60" i="29"/>
  <c r="AM60" i="29" s="1"/>
  <c r="AE61" i="29"/>
  <c r="AF61" i="29"/>
  <c r="AG61" i="29"/>
  <c r="AH61" i="29"/>
  <c r="AK61" i="29"/>
  <c r="AM61" i="29" s="1"/>
  <c r="AE62" i="29"/>
  <c r="AF62" i="29"/>
  <c r="AG62" i="29"/>
  <c r="AH62" i="29"/>
  <c r="AK62" i="29"/>
  <c r="AM62" i="29" s="1"/>
  <c r="AE63" i="29"/>
  <c r="AF63" i="29"/>
  <c r="AG63" i="29"/>
  <c r="AH63" i="29"/>
  <c r="AK63" i="29"/>
  <c r="AM63" i="29" s="1"/>
  <c r="AE64" i="29"/>
  <c r="AF64" i="29"/>
  <c r="AG64" i="29"/>
  <c r="AH64" i="29"/>
  <c r="AK64" i="29"/>
  <c r="AM64" i="29" s="1"/>
  <c r="AE65" i="29"/>
  <c r="AF65" i="29"/>
  <c r="AG65" i="29"/>
  <c r="AH65" i="29"/>
  <c r="AK65" i="29"/>
  <c r="AM65" i="29" s="1"/>
  <c r="AE66" i="29"/>
  <c r="AF66" i="29"/>
  <c r="AG66" i="29"/>
  <c r="AH66" i="29"/>
  <c r="AK66" i="29"/>
  <c r="AM66" i="29" s="1"/>
  <c r="AE67" i="29"/>
  <c r="AF67" i="29"/>
  <c r="AG67" i="29"/>
  <c r="AH67" i="29"/>
  <c r="AK67" i="29"/>
  <c r="AM67" i="29" s="1"/>
  <c r="AE68" i="29"/>
  <c r="AF68" i="29"/>
  <c r="AG68" i="29"/>
  <c r="AH68" i="29"/>
  <c r="AK68" i="29"/>
  <c r="AM68" i="29" s="1"/>
  <c r="AE69" i="29"/>
  <c r="AF69" i="29"/>
  <c r="AG69" i="29"/>
  <c r="AH69" i="29"/>
  <c r="AK69" i="29"/>
  <c r="AM69" i="29" s="1"/>
  <c r="AE70" i="29"/>
  <c r="AF70" i="29"/>
  <c r="AG70" i="29"/>
  <c r="AH70" i="29"/>
  <c r="AK70" i="29"/>
  <c r="AM70" i="29" s="1"/>
  <c r="AE71" i="29"/>
  <c r="AF71" i="29"/>
  <c r="AG71" i="29"/>
  <c r="AH71" i="29"/>
  <c r="AK71" i="29"/>
  <c r="AM71" i="29" s="1"/>
  <c r="AE72" i="29"/>
  <c r="AF72" i="29"/>
  <c r="AG72" i="29"/>
  <c r="AH72" i="29"/>
  <c r="AK72" i="29"/>
  <c r="AM72" i="29" s="1"/>
  <c r="AE73" i="29"/>
  <c r="AF73" i="29"/>
  <c r="AG73" i="29"/>
  <c r="AH73" i="29"/>
  <c r="AK73" i="29"/>
  <c r="AM73" i="29" s="1"/>
  <c r="AE74" i="29"/>
  <c r="AF74" i="29"/>
  <c r="AG74" i="29"/>
  <c r="AH74" i="29"/>
  <c r="AK74" i="29"/>
  <c r="AM74" i="29" s="1"/>
  <c r="AE75" i="29"/>
  <c r="AF75" i="29"/>
  <c r="AG75" i="29"/>
  <c r="AH75" i="29"/>
  <c r="AK75" i="29"/>
  <c r="AM75" i="29" s="1"/>
  <c r="AE76" i="29"/>
  <c r="AF76" i="29"/>
  <c r="AG76" i="29"/>
  <c r="AH76" i="29"/>
  <c r="AK76" i="29"/>
  <c r="AM76" i="29" s="1"/>
  <c r="AE77" i="29"/>
  <c r="AF77" i="29"/>
  <c r="AG77" i="29"/>
  <c r="AH77" i="29"/>
  <c r="AK77" i="29"/>
  <c r="AM77" i="29" s="1"/>
  <c r="AE78" i="29"/>
  <c r="AF78" i="29"/>
  <c r="AG78" i="29"/>
  <c r="AH78" i="29"/>
  <c r="AK78" i="29"/>
  <c r="AM78" i="29" s="1"/>
  <c r="AE79" i="29"/>
  <c r="AF79" i="29"/>
  <c r="AG79" i="29"/>
  <c r="AH79" i="29"/>
  <c r="AK79" i="29"/>
  <c r="AM79" i="29" s="1"/>
  <c r="AE80" i="29"/>
  <c r="AF80" i="29"/>
  <c r="AG80" i="29"/>
  <c r="AH80" i="29"/>
  <c r="AK80" i="29"/>
  <c r="AM80" i="29" s="1"/>
  <c r="AE81" i="29"/>
  <c r="AF81" i="29"/>
  <c r="AG81" i="29"/>
  <c r="AH81" i="29"/>
  <c r="AK81" i="29"/>
  <c r="AM81" i="29" s="1"/>
  <c r="AE82" i="29"/>
  <c r="AF82" i="29"/>
  <c r="AG82" i="29"/>
  <c r="AH82" i="29"/>
  <c r="AK82" i="29"/>
  <c r="AM82" i="29" s="1"/>
  <c r="AE83" i="29"/>
  <c r="AF83" i="29"/>
  <c r="AG83" i="29"/>
  <c r="AH83" i="29"/>
  <c r="AK83" i="29"/>
  <c r="AM83" i="29" s="1"/>
  <c r="AE84" i="29"/>
  <c r="AF84" i="29"/>
  <c r="AG84" i="29"/>
  <c r="AH84" i="29"/>
  <c r="AK84" i="29"/>
  <c r="AM84" i="29" s="1"/>
  <c r="AE85" i="29"/>
  <c r="AF85" i="29"/>
  <c r="AG85" i="29"/>
  <c r="AH85" i="29"/>
  <c r="AK85" i="29"/>
  <c r="AM85" i="29" s="1"/>
  <c r="AE86" i="29"/>
  <c r="AF86" i="29"/>
  <c r="AG86" i="29"/>
  <c r="AH86" i="29"/>
  <c r="AK86" i="29"/>
  <c r="AM86" i="29" s="1"/>
  <c r="AE87" i="29"/>
  <c r="AF87" i="29"/>
  <c r="AG87" i="29"/>
  <c r="AH87" i="29"/>
  <c r="AK87" i="29"/>
  <c r="AM87" i="29" s="1"/>
  <c r="AE88" i="29"/>
  <c r="AF88" i="29"/>
  <c r="AG88" i="29"/>
  <c r="AH88" i="29"/>
  <c r="AK88" i="29"/>
  <c r="AM88" i="29" s="1"/>
  <c r="AE89" i="29"/>
  <c r="AF89" i="29"/>
  <c r="AG89" i="29"/>
  <c r="AH89" i="29"/>
  <c r="AK89" i="29"/>
  <c r="AM89" i="29" s="1"/>
  <c r="AE90" i="29"/>
  <c r="AF90" i="29"/>
  <c r="AG90" i="29"/>
  <c r="AH90" i="29"/>
  <c r="AK90" i="29"/>
  <c r="AM90" i="29" s="1"/>
  <c r="AE91" i="29"/>
  <c r="AF91" i="29"/>
  <c r="AG91" i="29"/>
  <c r="AH91" i="29"/>
  <c r="AK91" i="29"/>
  <c r="AM91" i="29" s="1"/>
  <c r="AE92" i="29"/>
  <c r="AF92" i="29"/>
  <c r="AG92" i="29"/>
  <c r="AH92" i="29"/>
  <c r="AK92" i="29"/>
  <c r="AM92" i="29" s="1"/>
  <c r="AE93" i="29"/>
  <c r="AF93" i="29"/>
  <c r="AG93" i="29"/>
  <c r="AH93" i="29"/>
  <c r="AK93" i="29"/>
  <c r="AM93" i="29" s="1"/>
  <c r="AE94" i="29"/>
  <c r="AF94" i="29"/>
  <c r="AG94" i="29"/>
  <c r="AH94" i="29"/>
  <c r="AK94" i="29"/>
  <c r="AM94" i="29" s="1"/>
  <c r="AE95" i="29"/>
  <c r="AF95" i="29"/>
  <c r="AG95" i="29"/>
  <c r="AH95" i="29"/>
  <c r="AK95" i="29"/>
  <c r="AM95" i="29" s="1"/>
  <c r="AE96" i="29"/>
  <c r="AF96" i="29"/>
  <c r="AG96" i="29"/>
  <c r="AH96" i="29"/>
  <c r="AK96" i="29"/>
  <c r="AM96" i="29" s="1"/>
  <c r="AE97" i="29"/>
  <c r="AF97" i="29"/>
  <c r="AG97" i="29"/>
  <c r="AH97" i="29"/>
  <c r="AK97" i="29"/>
  <c r="AM97" i="29" s="1"/>
  <c r="AE98" i="29"/>
  <c r="AF98" i="29"/>
  <c r="AG98" i="29"/>
  <c r="AH98" i="29"/>
  <c r="AK98" i="29"/>
  <c r="AM98" i="29" s="1"/>
  <c r="AE99" i="29"/>
  <c r="AF99" i="29"/>
  <c r="AG99" i="29"/>
  <c r="AH99" i="29"/>
  <c r="AK99" i="29"/>
  <c r="AM99" i="29" s="1"/>
  <c r="AE100" i="29"/>
  <c r="AF100" i="29"/>
  <c r="AG100" i="29"/>
  <c r="AH100" i="29"/>
  <c r="AK100" i="29"/>
  <c r="AM100" i="29" s="1"/>
  <c r="AE101" i="29"/>
  <c r="AF101" i="29"/>
  <c r="AG101" i="29"/>
  <c r="AH101" i="29"/>
  <c r="AK101" i="29"/>
  <c r="AM101" i="29" s="1"/>
  <c r="AE102" i="29"/>
  <c r="AF102" i="29"/>
  <c r="AG102" i="29"/>
  <c r="AH102" i="29"/>
  <c r="AK102" i="29"/>
  <c r="AM102" i="29" s="1"/>
  <c r="AE103" i="29"/>
  <c r="AF103" i="29"/>
  <c r="AG103" i="29"/>
  <c r="AH103" i="29"/>
  <c r="AK103" i="29"/>
  <c r="AM103" i="29" s="1"/>
  <c r="AE104" i="29"/>
  <c r="AF104" i="29"/>
  <c r="AG104" i="29"/>
  <c r="AH104" i="29"/>
  <c r="AK104" i="29"/>
  <c r="AM104" i="29" s="1"/>
  <c r="AE105" i="29"/>
  <c r="AF105" i="29"/>
  <c r="AG105" i="29"/>
  <c r="AH105" i="29"/>
  <c r="AK105" i="29"/>
  <c r="AM105" i="29" s="1"/>
  <c r="AE106" i="29"/>
  <c r="AF106" i="29"/>
  <c r="AG106" i="29"/>
  <c r="AH106" i="29"/>
  <c r="AK106" i="29"/>
  <c r="AM106" i="29" s="1"/>
  <c r="AE107" i="29"/>
  <c r="AF107" i="29"/>
  <c r="AG107" i="29"/>
  <c r="AH107" i="29"/>
  <c r="AK107" i="29"/>
  <c r="AM107" i="29" s="1"/>
  <c r="AE108" i="29"/>
  <c r="AF108" i="29"/>
  <c r="AG108" i="29"/>
  <c r="AH108" i="29"/>
  <c r="AK108" i="29"/>
  <c r="AM108" i="29" s="1"/>
  <c r="AE109" i="29"/>
  <c r="AF109" i="29"/>
  <c r="AG109" i="29"/>
  <c r="AH109" i="29"/>
  <c r="AK109" i="29"/>
  <c r="AM109" i="29" s="1"/>
  <c r="AE110" i="29"/>
  <c r="AF110" i="29"/>
  <c r="AG110" i="29"/>
  <c r="AH110" i="29"/>
  <c r="AK110" i="29"/>
  <c r="AM110" i="29" s="1"/>
  <c r="AE111" i="29"/>
  <c r="AF111" i="29"/>
  <c r="AG111" i="29"/>
  <c r="AH111" i="29"/>
  <c r="AK111" i="29"/>
  <c r="AM111" i="29" s="1"/>
  <c r="AE112" i="29"/>
  <c r="AF112" i="29"/>
  <c r="AG112" i="29"/>
  <c r="AH112" i="29"/>
  <c r="AK112" i="29"/>
  <c r="AM112" i="29" s="1"/>
  <c r="AE113" i="29"/>
  <c r="AF113" i="29"/>
  <c r="AG113" i="29"/>
  <c r="AH113" i="29"/>
  <c r="AK113" i="29"/>
  <c r="AM113" i="29" s="1"/>
  <c r="AE114" i="29"/>
  <c r="AF114" i="29"/>
  <c r="AG114" i="29"/>
  <c r="AH114" i="29"/>
  <c r="AK114" i="29"/>
  <c r="AM114" i="29" s="1"/>
  <c r="AE115" i="29"/>
  <c r="AF115" i="29"/>
  <c r="AG115" i="29"/>
  <c r="AH115" i="29"/>
  <c r="AK115" i="29"/>
  <c r="AM115" i="29" s="1"/>
  <c r="AE116" i="29"/>
  <c r="AF116" i="29"/>
  <c r="AG116" i="29"/>
  <c r="AH116" i="29"/>
  <c r="AK116" i="29"/>
  <c r="AM116" i="29" s="1"/>
  <c r="AE117" i="29"/>
  <c r="AF117" i="29"/>
  <c r="AG117" i="29"/>
  <c r="AH117" i="29"/>
  <c r="AK117" i="29"/>
  <c r="AM117" i="29" s="1"/>
  <c r="AE118" i="29"/>
  <c r="AF118" i="29"/>
  <c r="AG118" i="29"/>
  <c r="AH118" i="29"/>
  <c r="AK118" i="29"/>
  <c r="AM118" i="29" s="1"/>
  <c r="AE119" i="29"/>
  <c r="AF119" i="29"/>
  <c r="AG119" i="29"/>
  <c r="AH119" i="29"/>
  <c r="AK119" i="29"/>
  <c r="AM119" i="29" s="1"/>
  <c r="AE120" i="29"/>
  <c r="AF120" i="29"/>
  <c r="AG120" i="29"/>
  <c r="AH120" i="29"/>
  <c r="AK120" i="29"/>
  <c r="AM120" i="29" s="1"/>
  <c r="AE121" i="29"/>
  <c r="AF121" i="29"/>
  <c r="AG121" i="29"/>
  <c r="AH121" i="29"/>
  <c r="AK121" i="29"/>
  <c r="AM121" i="29" s="1"/>
  <c r="AE122" i="29"/>
  <c r="AF122" i="29"/>
  <c r="AG122" i="29"/>
  <c r="AH122" i="29"/>
  <c r="AK122" i="29"/>
  <c r="AM122" i="29" s="1"/>
  <c r="AE123" i="29"/>
  <c r="AF123" i="29"/>
  <c r="AG123" i="29"/>
  <c r="AH123" i="29"/>
  <c r="AK123" i="29"/>
  <c r="AM123" i="29" s="1"/>
  <c r="AE124" i="29"/>
  <c r="AF124" i="29"/>
  <c r="AG124" i="29"/>
  <c r="AH124" i="29"/>
  <c r="AK124" i="29"/>
  <c r="AM124" i="29" s="1"/>
  <c r="AE125" i="29"/>
  <c r="AF125" i="29"/>
  <c r="AG125" i="29"/>
  <c r="AH125" i="29"/>
  <c r="AK125" i="29"/>
  <c r="AM125" i="29" s="1"/>
  <c r="AE126" i="29"/>
  <c r="AF126" i="29"/>
  <c r="AG126" i="29"/>
  <c r="AH126" i="29"/>
  <c r="AK126" i="29"/>
  <c r="AM126" i="29" s="1"/>
  <c r="AE127" i="29"/>
  <c r="AF127" i="29"/>
  <c r="AG127" i="29"/>
  <c r="AH127" i="29"/>
  <c r="AK127" i="29"/>
  <c r="AM127" i="29" s="1"/>
  <c r="AE128" i="29"/>
  <c r="AF128" i="29"/>
  <c r="AG128" i="29"/>
  <c r="AH128" i="29"/>
  <c r="AK128" i="29"/>
  <c r="AM128" i="29" s="1"/>
  <c r="AE129" i="29"/>
  <c r="AF129" i="29"/>
  <c r="AG129" i="29"/>
  <c r="AH129" i="29"/>
  <c r="AK129" i="29"/>
  <c r="AM129" i="29" s="1"/>
  <c r="AE130" i="29"/>
  <c r="AF130" i="29"/>
  <c r="AG130" i="29"/>
  <c r="AH130" i="29"/>
  <c r="AK130" i="29"/>
  <c r="AM130" i="29" s="1"/>
  <c r="AE131" i="29"/>
  <c r="AF131" i="29"/>
  <c r="AG131" i="29"/>
  <c r="AH131" i="29"/>
  <c r="AK131" i="29"/>
  <c r="AM131" i="29" s="1"/>
  <c r="AE132" i="29"/>
  <c r="AF132" i="29"/>
  <c r="AG132" i="29"/>
  <c r="AH132" i="29"/>
  <c r="AK132" i="29"/>
  <c r="AM132" i="29" s="1"/>
  <c r="AE133" i="29"/>
  <c r="AF133" i="29"/>
  <c r="AG133" i="29"/>
  <c r="AH133" i="29"/>
  <c r="AK133" i="29"/>
  <c r="AM133" i="29" s="1"/>
  <c r="AE134" i="29"/>
  <c r="AF134" i="29"/>
  <c r="AG134" i="29"/>
  <c r="AH134" i="29"/>
  <c r="AK134" i="29"/>
  <c r="AM134" i="29" s="1"/>
  <c r="AE135" i="29"/>
  <c r="AF135" i="29"/>
  <c r="AG135" i="29"/>
  <c r="AH135" i="29"/>
  <c r="AK135" i="29"/>
  <c r="AM135" i="29" s="1"/>
  <c r="AE136" i="29"/>
  <c r="AF136" i="29"/>
  <c r="AG136" i="29"/>
  <c r="AH136" i="29"/>
  <c r="AK136" i="29"/>
  <c r="AM136" i="29" s="1"/>
  <c r="AE137" i="29"/>
  <c r="AF137" i="29"/>
  <c r="AG137" i="29"/>
  <c r="AH137" i="29"/>
  <c r="AK137" i="29"/>
  <c r="AM137" i="29" s="1"/>
  <c r="AE138" i="29"/>
  <c r="AF138" i="29"/>
  <c r="AG138" i="29"/>
  <c r="AH138" i="29"/>
  <c r="AK138" i="29"/>
  <c r="AM138" i="29" s="1"/>
  <c r="AE139" i="29"/>
  <c r="AF139" i="29"/>
  <c r="AG139" i="29"/>
  <c r="AH139" i="29"/>
  <c r="AK139" i="29"/>
  <c r="AM139" i="29" s="1"/>
  <c r="AE140" i="29"/>
  <c r="AF140" i="29"/>
  <c r="AG140" i="29"/>
  <c r="AH140" i="29"/>
  <c r="AK140" i="29"/>
  <c r="AM140" i="29" s="1"/>
  <c r="AE141" i="29"/>
  <c r="AF141" i="29"/>
  <c r="AG141" i="29"/>
  <c r="AH141" i="29"/>
  <c r="AK141" i="29"/>
  <c r="AM141" i="29" s="1"/>
  <c r="AE142" i="29"/>
  <c r="AF142" i="29"/>
  <c r="AG142" i="29"/>
  <c r="AH142" i="29"/>
  <c r="AK142" i="29"/>
  <c r="AM142" i="29" s="1"/>
  <c r="AE143" i="29"/>
  <c r="AF143" i="29"/>
  <c r="AG143" i="29"/>
  <c r="AH143" i="29"/>
  <c r="AK143" i="29"/>
  <c r="AM143" i="29" s="1"/>
  <c r="AE144" i="29"/>
  <c r="AF144" i="29"/>
  <c r="AG144" i="29"/>
  <c r="AH144" i="29"/>
  <c r="AK144" i="29"/>
  <c r="AM144" i="29" s="1"/>
  <c r="AE145" i="29"/>
  <c r="AF145" i="29"/>
  <c r="AG145" i="29"/>
  <c r="AH145" i="29"/>
  <c r="AK145" i="29"/>
  <c r="AM145" i="29" s="1"/>
  <c r="AE146" i="29"/>
  <c r="AF146" i="29"/>
  <c r="AG146" i="29"/>
  <c r="AH146" i="29"/>
  <c r="AK146" i="29"/>
  <c r="AM146" i="29" s="1"/>
  <c r="AE147" i="29"/>
  <c r="AF147" i="29"/>
  <c r="AG147" i="29"/>
  <c r="AH147" i="29"/>
  <c r="AK147" i="29"/>
  <c r="AM147" i="29" s="1"/>
  <c r="AE148" i="29"/>
  <c r="AF148" i="29"/>
  <c r="AG148" i="29"/>
  <c r="AH148" i="29"/>
  <c r="AK148" i="29"/>
  <c r="AM148" i="29" s="1"/>
  <c r="AE149" i="29"/>
  <c r="AF149" i="29"/>
  <c r="AG149" i="29"/>
  <c r="AH149" i="29"/>
  <c r="AK149" i="29"/>
  <c r="AM149" i="29" s="1"/>
  <c r="AE150" i="29"/>
  <c r="AF150" i="29"/>
  <c r="AG150" i="29"/>
  <c r="AH150" i="29"/>
  <c r="AK150" i="29"/>
  <c r="AM150" i="29" s="1"/>
  <c r="AE151" i="29"/>
  <c r="AF151" i="29"/>
  <c r="AG151" i="29"/>
  <c r="AH151" i="29"/>
  <c r="AK151" i="29"/>
  <c r="AM151" i="29" s="1"/>
  <c r="AE152" i="29"/>
  <c r="AF152" i="29"/>
  <c r="AG152" i="29"/>
  <c r="AH152" i="29"/>
  <c r="AK152" i="29"/>
  <c r="AM152" i="29" s="1"/>
  <c r="AE153" i="29"/>
  <c r="AF153" i="29"/>
  <c r="AG153" i="29"/>
  <c r="AH153" i="29"/>
  <c r="AK153" i="29"/>
  <c r="AM153" i="29" s="1"/>
  <c r="AE154" i="29"/>
  <c r="AF154" i="29"/>
  <c r="AG154" i="29"/>
  <c r="AH154" i="29"/>
  <c r="AK154" i="29"/>
  <c r="AM154" i="29" s="1"/>
  <c r="AE155" i="29"/>
  <c r="AF155" i="29"/>
  <c r="AG155" i="29"/>
  <c r="AH155" i="29"/>
  <c r="AK155" i="29"/>
  <c r="AM155" i="29" s="1"/>
  <c r="AE156" i="29"/>
  <c r="AF156" i="29"/>
  <c r="AG156" i="29"/>
  <c r="AH156" i="29"/>
  <c r="AK156" i="29"/>
  <c r="AM156" i="29" s="1"/>
  <c r="AE157" i="29"/>
  <c r="AF157" i="29"/>
  <c r="AG157" i="29"/>
  <c r="AH157" i="29"/>
  <c r="AK157" i="29"/>
  <c r="AM157" i="29" s="1"/>
  <c r="AE158" i="29"/>
  <c r="AF158" i="29"/>
  <c r="AG158" i="29"/>
  <c r="AH158" i="29"/>
  <c r="AK158" i="29"/>
  <c r="AM158" i="29" s="1"/>
  <c r="AE159" i="29"/>
  <c r="AF159" i="29"/>
  <c r="AG159" i="29"/>
  <c r="AH159" i="29"/>
  <c r="AK159" i="29"/>
  <c r="AM159" i="29" s="1"/>
  <c r="AE160" i="29"/>
  <c r="AF160" i="29"/>
  <c r="AG160" i="29"/>
  <c r="AH160" i="29"/>
  <c r="AK160" i="29"/>
  <c r="AM160" i="29" s="1"/>
  <c r="AE161" i="29"/>
  <c r="AF161" i="29"/>
  <c r="AG161" i="29"/>
  <c r="AH161" i="29"/>
  <c r="AK161" i="29"/>
  <c r="AM161" i="29" s="1"/>
  <c r="AE162" i="29"/>
  <c r="AF162" i="29"/>
  <c r="AG162" i="29"/>
  <c r="AH162" i="29"/>
  <c r="AK162" i="29"/>
  <c r="AM162" i="29" s="1"/>
  <c r="AE163" i="29"/>
  <c r="AF163" i="29"/>
  <c r="AG163" i="29"/>
  <c r="AH163" i="29"/>
  <c r="AK163" i="29"/>
  <c r="AM163" i="29" s="1"/>
  <c r="AE164" i="29"/>
  <c r="AF164" i="29"/>
  <c r="AG164" i="29"/>
  <c r="AH164" i="29"/>
  <c r="AK164" i="29"/>
  <c r="AM164" i="29" s="1"/>
  <c r="AE165" i="29"/>
  <c r="AF165" i="29"/>
  <c r="AG165" i="29"/>
  <c r="AH165" i="29"/>
  <c r="AK165" i="29"/>
  <c r="AM165" i="29" s="1"/>
  <c r="AE166" i="29"/>
  <c r="AF166" i="29"/>
  <c r="AG166" i="29"/>
  <c r="AH166" i="29"/>
  <c r="AK166" i="29"/>
  <c r="AM166" i="29" s="1"/>
  <c r="AE167" i="29"/>
  <c r="AF167" i="29"/>
  <c r="AG167" i="29"/>
  <c r="AH167" i="29"/>
  <c r="AK167" i="29"/>
  <c r="AM167" i="29" s="1"/>
  <c r="AE168" i="29"/>
  <c r="AF168" i="29"/>
  <c r="AG168" i="29"/>
  <c r="AH168" i="29"/>
  <c r="AK168" i="29"/>
  <c r="AM168" i="29" s="1"/>
  <c r="AE169" i="29"/>
  <c r="AF169" i="29"/>
  <c r="AG169" i="29"/>
  <c r="AH169" i="29"/>
  <c r="AK169" i="29"/>
  <c r="AM169" i="29" s="1"/>
  <c r="AE170" i="29"/>
  <c r="AF170" i="29"/>
  <c r="AG170" i="29"/>
  <c r="AH170" i="29"/>
  <c r="AK170" i="29"/>
  <c r="AM170" i="29" s="1"/>
  <c r="AE171" i="29"/>
  <c r="AF171" i="29"/>
  <c r="AG171" i="29"/>
  <c r="AH171" i="29"/>
  <c r="AK171" i="29"/>
  <c r="AM171" i="29" s="1"/>
  <c r="AE172" i="29"/>
  <c r="AF172" i="29"/>
  <c r="AG172" i="29"/>
  <c r="AH172" i="29"/>
  <c r="AK172" i="29"/>
  <c r="AM172" i="29" s="1"/>
  <c r="AE173" i="29"/>
  <c r="AF173" i="29"/>
  <c r="AG173" i="29"/>
  <c r="AH173" i="29"/>
  <c r="AK173" i="29"/>
  <c r="AM173" i="29" s="1"/>
  <c r="AE174" i="29"/>
  <c r="AF174" i="29"/>
  <c r="AG174" i="29"/>
  <c r="AH174" i="29"/>
  <c r="AK174" i="29"/>
  <c r="AM174" i="29" s="1"/>
  <c r="AE175" i="29"/>
  <c r="AF175" i="29"/>
  <c r="AG175" i="29"/>
  <c r="AH175" i="29"/>
  <c r="AK175" i="29"/>
  <c r="AM175" i="29" s="1"/>
  <c r="AE176" i="29"/>
  <c r="AF176" i="29"/>
  <c r="AG176" i="29"/>
  <c r="AH176" i="29"/>
  <c r="AK176" i="29"/>
  <c r="AM176" i="29" s="1"/>
  <c r="AE177" i="29"/>
  <c r="AF177" i="29"/>
  <c r="AG177" i="29"/>
  <c r="AH177" i="29"/>
  <c r="AK177" i="29"/>
  <c r="AM177" i="29" s="1"/>
  <c r="AE178" i="29"/>
  <c r="AF178" i="29"/>
  <c r="AG178" i="29"/>
  <c r="AH178" i="29"/>
  <c r="AK178" i="29"/>
  <c r="AM178" i="29" s="1"/>
  <c r="AE179" i="29"/>
  <c r="AF179" i="29"/>
  <c r="AG179" i="29"/>
  <c r="AH179" i="29"/>
  <c r="AK179" i="29"/>
  <c r="AM179" i="29" s="1"/>
  <c r="AE180" i="29"/>
  <c r="AF180" i="29"/>
  <c r="AG180" i="29"/>
  <c r="AH180" i="29"/>
  <c r="AK180" i="29"/>
  <c r="AM180" i="29" s="1"/>
  <c r="AE181" i="29"/>
  <c r="AF181" i="29"/>
  <c r="AG181" i="29"/>
  <c r="AH181" i="29"/>
  <c r="AK181" i="29"/>
  <c r="AM181" i="29" s="1"/>
  <c r="AE182" i="29"/>
  <c r="AF182" i="29"/>
  <c r="AG182" i="29"/>
  <c r="AH182" i="29"/>
  <c r="AK182" i="29"/>
  <c r="AM182" i="29" s="1"/>
  <c r="AE183" i="29"/>
  <c r="AF183" i="29"/>
  <c r="AG183" i="29"/>
  <c r="AH183" i="29"/>
  <c r="AK183" i="29"/>
  <c r="AM183" i="29" s="1"/>
  <c r="AE184" i="29"/>
  <c r="AF184" i="29"/>
  <c r="AG184" i="29"/>
  <c r="AH184" i="29"/>
  <c r="AK184" i="29"/>
  <c r="AM184" i="29" s="1"/>
  <c r="AE185" i="29"/>
  <c r="AF185" i="29"/>
  <c r="AG185" i="29"/>
  <c r="AH185" i="29"/>
  <c r="AK185" i="29"/>
  <c r="AM185" i="29" s="1"/>
  <c r="AE186" i="29"/>
  <c r="AF186" i="29"/>
  <c r="AG186" i="29"/>
  <c r="AH186" i="29"/>
  <c r="AK186" i="29"/>
  <c r="AM186" i="29" s="1"/>
  <c r="AE187" i="29"/>
  <c r="AF187" i="29"/>
  <c r="AG187" i="29"/>
  <c r="AH187" i="29"/>
  <c r="AK187" i="29"/>
  <c r="AM187" i="29" s="1"/>
  <c r="AE188" i="29"/>
  <c r="AF188" i="29"/>
  <c r="AG188" i="29"/>
  <c r="AH188" i="29"/>
  <c r="AK188" i="29"/>
  <c r="AM188" i="29" s="1"/>
  <c r="AE189" i="29"/>
  <c r="AF189" i="29"/>
  <c r="AG189" i="29"/>
  <c r="AH189" i="29"/>
  <c r="AK189" i="29"/>
  <c r="AM189" i="29" s="1"/>
  <c r="AE190" i="29"/>
  <c r="AF190" i="29"/>
  <c r="AG190" i="29"/>
  <c r="AH190" i="29"/>
  <c r="AK190" i="29"/>
  <c r="AM190" i="29" s="1"/>
  <c r="AE191" i="29"/>
  <c r="AF191" i="29"/>
  <c r="AG191" i="29"/>
  <c r="AH191" i="29"/>
  <c r="AK191" i="29"/>
  <c r="AM191" i="29" s="1"/>
  <c r="AE192" i="29"/>
  <c r="AF192" i="29"/>
  <c r="AG192" i="29"/>
  <c r="AH192" i="29"/>
  <c r="AK192" i="29"/>
  <c r="AM192" i="29" s="1"/>
  <c r="AE193" i="29"/>
  <c r="AF193" i="29"/>
  <c r="AG193" i="29"/>
  <c r="AH193" i="29"/>
  <c r="AK193" i="29"/>
  <c r="AM193" i="29" s="1"/>
  <c r="AE194" i="29"/>
  <c r="AF194" i="29"/>
  <c r="AG194" i="29"/>
  <c r="AH194" i="29"/>
  <c r="AK194" i="29"/>
  <c r="AM194" i="29" s="1"/>
  <c r="AE195" i="29"/>
  <c r="AF195" i="29"/>
  <c r="AG195" i="29"/>
  <c r="AH195" i="29"/>
  <c r="AK195" i="29"/>
  <c r="AM195" i="29" s="1"/>
  <c r="AE196" i="29"/>
  <c r="AF196" i="29"/>
  <c r="AG196" i="29"/>
  <c r="AH196" i="29"/>
  <c r="AK196" i="29"/>
  <c r="AM196" i="29" s="1"/>
  <c r="AE197" i="29"/>
  <c r="AF197" i="29"/>
  <c r="AG197" i="29"/>
  <c r="AH197" i="29"/>
  <c r="AK197" i="29"/>
  <c r="AM197" i="29" s="1"/>
  <c r="AE198" i="29"/>
  <c r="AF198" i="29"/>
  <c r="AG198" i="29"/>
  <c r="AH198" i="29"/>
  <c r="AK198" i="29"/>
  <c r="AM198" i="29" s="1"/>
  <c r="AE199" i="29"/>
  <c r="AF199" i="29"/>
  <c r="AG199" i="29"/>
  <c r="AH199" i="29"/>
  <c r="AK199" i="29"/>
  <c r="AM199" i="29" s="1"/>
  <c r="AE200" i="29"/>
  <c r="AF200" i="29"/>
  <c r="AG200" i="29"/>
  <c r="AH200" i="29"/>
  <c r="AK200" i="29"/>
  <c r="AM200" i="29" s="1"/>
  <c r="AE201" i="29"/>
  <c r="AF201" i="29"/>
  <c r="AG201" i="29"/>
  <c r="AH201" i="29"/>
  <c r="AK201" i="29"/>
  <c r="AM201" i="29" s="1"/>
  <c r="AE202" i="29"/>
  <c r="AF202" i="29"/>
  <c r="AG202" i="29"/>
  <c r="AH202" i="29"/>
  <c r="AK202" i="29"/>
  <c r="AM202" i="29" s="1"/>
  <c r="AE203" i="29"/>
  <c r="AF203" i="29"/>
  <c r="AG203" i="29"/>
  <c r="AH203" i="29"/>
  <c r="AK203" i="29"/>
  <c r="AM203" i="29" s="1"/>
  <c r="AE204" i="29"/>
  <c r="AF204" i="29"/>
  <c r="AG204" i="29"/>
  <c r="AH204" i="29"/>
  <c r="AK204" i="29"/>
  <c r="AM204" i="29" s="1"/>
  <c r="AE205" i="29"/>
  <c r="AF205" i="29"/>
  <c r="AG205" i="29"/>
  <c r="AH205" i="29"/>
  <c r="AK205" i="29"/>
  <c r="AM205" i="29" s="1"/>
  <c r="AE206" i="29"/>
  <c r="AF206" i="29"/>
  <c r="AG206" i="29"/>
  <c r="AH206" i="29"/>
  <c r="AK206" i="29"/>
  <c r="AM206" i="29" s="1"/>
  <c r="AE207" i="29"/>
  <c r="AF207" i="29"/>
  <c r="AG207" i="29"/>
  <c r="AH207" i="29"/>
  <c r="AK207" i="29"/>
  <c r="AM207" i="29" s="1"/>
  <c r="AE208" i="29"/>
  <c r="AF208" i="29"/>
  <c r="AG208" i="29"/>
  <c r="AH208" i="29"/>
  <c r="AK208" i="29"/>
  <c r="AM208" i="29" s="1"/>
  <c r="AE209" i="29"/>
  <c r="AF209" i="29"/>
  <c r="AG209" i="29"/>
  <c r="AH209" i="29"/>
  <c r="AK209" i="29"/>
  <c r="AM209" i="29" s="1"/>
  <c r="AE210" i="29"/>
  <c r="AF210" i="29"/>
  <c r="AG210" i="29"/>
  <c r="AH210" i="29"/>
  <c r="AK210" i="29"/>
  <c r="AM210" i="29" s="1"/>
  <c r="AE211" i="29"/>
  <c r="AF211" i="29"/>
  <c r="AG211" i="29"/>
  <c r="AH211" i="29"/>
  <c r="AK211" i="29"/>
  <c r="AM211" i="29" s="1"/>
  <c r="AE212" i="29"/>
  <c r="AF212" i="29"/>
  <c r="AG212" i="29"/>
  <c r="AH212" i="29"/>
  <c r="AK212" i="29"/>
  <c r="AM212" i="29" s="1"/>
  <c r="AE213" i="29"/>
  <c r="AF213" i="29"/>
  <c r="AG213" i="29"/>
  <c r="AH213" i="29"/>
  <c r="AK213" i="29"/>
  <c r="AM213" i="29" s="1"/>
  <c r="AE214" i="29"/>
  <c r="AF214" i="29"/>
  <c r="AG214" i="29"/>
  <c r="AH214" i="29"/>
  <c r="AK214" i="29"/>
  <c r="AM214" i="29" s="1"/>
  <c r="AE215" i="29"/>
  <c r="AF215" i="29"/>
  <c r="AG215" i="29"/>
  <c r="AH215" i="29"/>
  <c r="AK215" i="29"/>
  <c r="AM215" i="29" s="1"/>
  <c r="AE216" i="29"/>
  <c r="AF216" i="29"/>
  <c r="AG216" i="29"/>
  <c r="AH216" i="29"/>
  <c r="AK216" i="29"/>
  <c r="AM216" i="29" s="1"/>
  <c r="AE217" i="29"/>
  <c r="AF217" i="29"/>
  <c r="AG217" i="29"/>
  <c r="AH217" i="29"/>
  <c r="AK217" i="29"/>
  <c r="AM217" i="29" s="1"/>
  <c r="AE218" i="29"/>
  <c r="AF218" i="29"/>
  <c r="AG218" i="29"/>
  <c r="AH218" i="29"/>
  <c r="AK218" i="29"/>
  <c r="AM218" i="29" s="1"/>
  <c r="AE219" i="29"/>
  <c r="AF219" i="29"/>
  <c r="AG219" i="29"/>
  <c r="AH219" i="29"/>
  <c r="AK219" i="29"/>
  <c r="AM219" i="29" s="1"/>
  <c r="AE220" i="29"/>
  <c r="AF220" i="29"/>
  <c r="AG220" i="29"/>
  <c r="AH220" i="29"/>
  <c r="AK220" i="29"/>
  <c r="AM220" i="29" s="1"/>
  <c r="AE221" i="29"/>
  <c r="AF221" i="29"/>
  <c r="AG221" i="29"/>
  <c r="AH221" i="29"/>
  <c r="AK221" i="29"/>
  <c r="AM221" i="29" s="1"/>
  <c r="AE222" i="29"/>
  <c r="AF222" i="29"/>
  <c r="AG222" i="29"/>
  <c r="AH222" i="29"/>
  <c r="AK222" i="29"/>
  <c r="AM222" i="29" s="1"/>
  <c r="AE223" i="29"/>
  <c r="AF223" i="29"/>
  <c r="AG223" i="29"/>
  <c r="AH223" i="29"/>
  <c r="AK223" i="29"/>
  <c r="AM223" i="29" s="1"/>
  <c r="AE224" i="29"/>
  <c r="AF224" i="29"/>
  <c r="AG224" i="29"/>
  <c r="AH224" i="29"/>
  <c r="AK224" i="29"/>
  <c r="AM224" i="29" s="1"/>
  <c r="AE225" i="29"/>
  <c r="AF225" i="29"/>
  <c r="AG225" i="29"/>
  <c r="AH225" i="29"/>
  <c r="AK225" i="29"/>
  <c r="AM225" i="29" s="1"/>
  <c r="AE226" i="29"/>
  <c r="AF226" i="29"/>
  <c r="AG226" i="29"/>
  <c r="AH226" i="29"/>
  <c r="AK226" i="29"/>
  <c r="AM226" i="29" s="1"/>
  <c r="AE227" i="29"/>
  <c r="AF227" i="29"/>
  <c r="AG227" i="29"/>
  <c r="AH227" i="29"/>
  <c r="AK227" i="29"/>
  <c r="AM227" i="29" s="1"/>
  <c r="AE228" i="29"/>
  <c r="AF228" i="29"/>
  <c r="AG228" i="29"/>
  <c r="AH228" i="29"/>
  <c r="AK228" i="29"/>
  <c r="AM228" i="29" s="1"/>
  <c r="AE229" i="29"/>
  <c r="AF229" i="29"/>
  <c r="AG229" i="29"/>
  <c r="AH229" i="29"/>
  <c r="AK229" i="29"/>
  <c r="AM229" i="29" s="1"/>
  <c r="AE230" i="29"/>
  <c r="AF230" i="29"/>
  <c r="AG230" i="29"/>
  <c r="AH230" i="29"/>
  <c r="AK230" i="29"/>
  <c r="AM230" i="29" s="1"/>
  <c r="AE231" i="29"/>
  <c r="AF231" i="29"/>
  <c r="AG231" i="29"/>
  <c r="AH231" i="29"/>
  <c r="AK231" i="29"/>
  <c r="AM231" i="29" s="1"/>
  <c r="AE232" i="29"/>
  <c r="AF232" i="29"/>
  <c r="AG232" i="29"/>
  <c r="AH232" i="29"/>
  <c r="AK232" i="29"/>
  <c r="AM232" i="29" s="1"/>
  <c r="AE233" i="29"/>
  <c r="AF233" i="29"/>
  <c r="AG233" i="29"/>
  <c r="AH233" i="29"/>
  <c r="AK233" i="29"/>
  <c r="AM233" i="29" s="1"/>
  <c r="AE234" i="29"/>
  <c r="AF234" i="29"/>
  <c r="AG234" i="29"/>
  <c r="AH234" i="29"/>
  <c r="AK234" i="29"/>
  <c r="AM234" i="29" s="1"/>
  <c r="AE235" i="29"/>
  <c r="AF235" i="29"/>
  <c r="AG235" i="29"/>
  <c r="AH235" i="29"/>
  <c r="AK235" i="29"/>
  <c r="AM235" i="29" s="1"/>
  <c r="AE236" i="29"/>
  <c r="AF236" i="29"/>
  <c r="AG236" i="29"/>
  <c r="AH236" i="29"/>
  <c r="AK236" i="29"/>
  <c r="AM236" i="29" s="1"/>
  <c r="AE237" i="29"/>
  <c r="AF237" i="29"/>
  <c r="AG237" i="29"/>
  <c r="AH237" i="29"/>
  <c r="AK237" i="29"/>
  <c r="AM237" i="29" s="1"/>
  <c r="AE238" i="29"/>
  <c r="AF238" i="29"/>
  <c r="AG238" i="29"/>
  <c r="AH238" i="29"/>
  <c r="AK238" i="29"/>
  <c r="AM238" i="29" s="1"/>
  <c r="AE239" i="29"/>
  <c r="AF239" i="29"/>
  <c r="AG239" i="29"/>
  <c r="AH239" i="29"/>
  <c r="AK239" i="29"/>
  <c r="AM239" i="29" s="1"/>
  <c r="AE240" i="29"/>
  <c r="AF240" i="29"/>
  <c r="AG240" i="29"/>
  <c r="AH240" i="29"/>
  <c r="AK240" i="29"/>
  <c r="AM240" i="29" s="1"/>
  <c r="AE241" i="29"/>
  <c r="AF241" i="29"/>
  <c r="AG241" i="29"/>
  <c r="AH241" i="29"/>
  <c r="AK241" i="29"/>
  <c r="AM241" i="29" s="1"/>
  <c r="AE242" i="29"/>
  <c r="AF242" i="29"/>
  <c r="AG242" i="29"/>
  <c r="AH242" i="29"/>
  <c r="AK242" i="29"/>
  <c r="AM242" i="29" s="1"/>
  <c r="AE243" i="29"/>
  <c r="AF243" i="29"/>
  <c r="AG243" i="29"/>
  <c r="AH243" i="29"/>
  <c r="AK243" i="29"/>
  <c r="AM243" i="29" s="1"/>
  <c r="AE244" i="29"/>
  <c r="AF244" i="29"/>
  <c r="AG244" i="29"/>
  <c r="AH244" i="29"/>
  <c r="AK244" i="29"/>
  <c r="AM244" i="29" s="1"/>
  <c r="AE245" i="29"/>
  <c r="AF245" i="29"/>
  <c r="AG245" i="29"/>
  <c r="AH245" i="29"/>
  <c r="AK245" i="29"/>
  <c r="AM245" i="29" s="1"/>
  <c r="AE246" i="29"/>
  <c r="AF246" i="29"/>
  <c r="AG246" i="29"/>
  <c r="AH246" i="29"/>
  <c r="AK246" i="29"/>
  <c r="AM246" i="29" s="1"/>
  <c r="AE247" i="29"/>
  <c r="AF247" i="29"/>
  <c r="AG247" i="29"/>
  <c r="AH247" i="29"/>
  <c r="AK247" i="29"/>
  <c r="AM247" i="29" s="1"/>
  <c r="AE248" i="29"/>
  <c r="AF248" i="29"/>
  <c r="AG248" i="29"/>
  <c r="AH248" i="29"/>
  <c r="AK248" i="29"/>
  <c r="AM248" i="29" s="1"/>
  <c r="AE249" i="29"/>
  <c r="AF249" i="29"/>
  <c r="AG249" i="29"/>
  <c r="AH249" i="29"/>
  <c r="AK249" i="29"/>
  <c r="AM249" i="29" s="1"/>
  <c r="AE250" i="29"/>
  <c r="AF250" i="29"/>
  <c r="AG250" i="29"/>
  <c r="AH250" i="29"/>
  <c r="AK250" i="29"/>
  <c r="AM250" i="29" s="1"/>
  <c r="AE251" i="29"/>
  <c r="AF251" i="29"/>
  <c r="AG251" i="29"/>
  <c r="AH251" i="29"/>
  <c r="AK251" i="29"/>
  <c r="AM251" i="29" s="1"/>
  <c r="AE252" i="29"/>
  <c r="AF252" i="29"/>
  <c r="AG252" i="29"/>
  <c r="AH252" i="29"/>
  <c r="AK252" i="29"/>
  <c r="AM252" i="29" s="1"/>
  <c r="AE253" i="29"/>
  <c r="AF253" i="29"/>
  <c r="AG253" i="29"/>
  <c r="AH253" i="29"/>
  <c r="AI253" i="29"/>
  <c r="AK253" i="29"/>
  <c r="AM253" i="29" s="1"/>
  <c r="AE254" i="29"/>
  <c r="AF254" i="29"/>
  <c r="AG254" i="29"/>
  <c r="AH254" i="29"/>
  <c r="AI254" i="29"/>
  <c r="AK254" i="29"/>
  <c r="AM254" i="29" s="1"/>
  <c r="AE255" i="29"/>
  <c r="AF255" i="29"/>
  <c r="AG255" i="29"/>
  <c r="AH255" i="29"/>
  <c r="AI255" i="29"/>
  <c r="AK255" i="29"/>
  <c r="AM255" i="29" s="1"/>
  <c r="AE256" i="29"/>
  <c r="AF256" i="29"/>
  <c r="AG256" i="29"/>
  <c r="AH256" i="29"/>
  <c r="AI256" i="29"/>
  <c r="AK256" i="29"/>
  <c r="AM256" i="29" s="1"/>
  <c r="AE257" i="29"/>
  <c r="AF257" i="29"/>
  <c r="AG257" i="29"/>
  <c r="AH257" i="29"/>
  <c r="AJ257" i="29" s="1"/>
  <c r="AI257" i="29"/>
  <c r="AK257" i="29"/>
  <c r="AM257" i="29" s="1"/>
  <c r="AM258" i="29"/>
  <c r="DI17" i="1"/>
  <c r="DJ17" i="1"/>
  <c r="DK17" i="1"/>
  <c r="DI18" i="1"/>
  <c r="DJ18" i="1"/>
  <c r="DK18" i="1"/>
  <c r="DI19" i="1"/>
  <c r="DJ19" i="1"/>
  <c r="DK19" i="1"/>
  <c r="DI20" i="1"/>
  <c r="DJ20" i="1"/>
  <c r="DK20" i="1"/>
  <c r="DI21" i="1"/>
  <c r="DJ21" i="1"/>
  <c r="DK21" i="1"/>
  <c r="DI22" i="1"/>
  <c r="DJ22" i="1"/>
  <c r="DK22" i="1"/>
  <c r="DI23" i="1"/>
  <c r="DJ23" i="1"/>
  <c r="DK23" i="1"/>
  <c r="DI24" i="1"/>
  <c r="DJ24" i="1"/>
  <c r="DK24" i="1"/>
  <c r="DI25" i="1"/>
  <c r="DJ25" i="1"/>
  <c r="DK25" i="1"/>
  <c r="DI26" i="1"/>
  <c r="DJ26" i="1"/>
  <c r="DK26" i="1"/>
  <c r="DI27" i="1"/>
  <c r="DJ27" i="1"/>
  <c r="DK27" i="1"/>
  <c r="DI28" i="1"/>
  <c r="DJ28" i="1"/>
  <c r="DK28" i="1"/>
  <c r="DI29" i="1"/>
  <c r="DJ29" i="1"/>
  <c r="DK29" i="1"/>
  <c r="DI30" i="1"/>
  <c r="DJ30" i="1"/>
  <c r="DK30" i="1"/>
  <c r="DI31" i="1"/>
  <c r="DJ31" i="1"/>
  <c r="DK31" i="1"/>
  <c r="DI32" i="1"/>
  <c r="DJ32" i="1"/>
  <c r="DK32" i="1"/>
  <c r="DI33" i="1"/>
  <c r="DJ33" i="1"/>
  <c r="DK33" i="1"/>
  <c r="DI34" i="1"/>
  <c r="DJ34" i="1"/>
  <c r="DK34" i="1"/>
  <c r="DI35" i="1"/>
  <c r="DJ35" i="1"/>
  <c r="DK35" i="1"/>
  <c r="DI36" i="1"/>
  <c r="DJ36" i="1"/>
  <c r="DK36" i="1"/>
  <c r="DI37" i="1"/>
  <c r="DJ37" i="1"/>
  <c r="DK37" i="1"/>
  <c r="DI38" i="1"/>
  <c r="DJ38" i="1"/>
  <c r="DK38" i="1"/>
  <c r="DI39" i="1"/>
  <c r="DJ39" i="1"/>
  <c r="DK39" i="1"/>
  <c r="DI40" i="1"/>
  <c r="DJ40" i="1"/>
  <c r="DK40" i="1"/>
  <c r="DI41" i="1"/>
  <c r="DJ41" i="1"/>
  <c r="DK41" i="1"/>
  <c r="DI42" i="1"/>
  <c r="DJ42" i="1"/>
  <c r="DK42" i="1"/>
  <c r="DI43" i="1"/>
  <c r="DJ43" i="1"/>
  <c r="DK43" i="1"/>
  <c r="DI44" i="1"/>
  <c r="DJ44" i="1"/>
  <c r="DK44" i="1"/>
  <c r="DI45" i="1"/>
  <c r="DJ45" i="1"/>
  <c r="DK45" i="1"/>
  <c r="AJ255" i="29" l="1"/>
  <c r="AJ253" i="29"/>
  <c r="AJ10" i="33"/>
  <c r="AJ13" i="33"/>
  <c r="AJ256" i="29"/>
  <c r="AJ254" i="29"/>
  <c r="AJ11" i="33"/>
  <c r="AJ12" i="33"/>
  <c r="AJ9" i="29"/>
  <c r="DK16" i="1" l="1"/>
  <c r="DJ16" i="1"/>
  <c r="DI16" i="1"/>
  <c r="P17" i="1" l="1"/>
  <c r="BF17" i="1" s="1"/>
  <c r="AI10" i="29" l="1"/>
  <c r="AJ10" i="29" s="1"/>
  <c r="G2" i="1" l="1"/>
  <c r="AC12" i="1"/>
  <c r="AH265" i="1" s="1"/>
  <c r="AI265" i="1" s="1"/>
  <c r="AH264" i="1" l="1"/>
  <c r="AI264" i="1" s="1"/>
  <c r="AH260" i="1"/>
  <c r="AI260" i="1" s="1"/>
  <c r="AH261" i="1"/>
  <c r="AI261" i="1" s="1"/>
  <c r="AH263" i="1"/>
  <c r="AI263" i="1" s="1"/>
  <c r="AH262" i="1"/>
  <c r="AI262" i="1" s="1"/>
  <c r="P264" i="31"/>
  <c r="P263" i="31"/>
  <c r="P262" i="31"/>
  <c r="P261" i="31"/>
  <c r="P260" i="31"/>
  <c r="P259" i="31"/>
  <c r="P258" i="31"/>
  <c r="P257" i="31"/>
  <c r="P256" i="31"/>
  <c r="P255" i="31"/>
  <c r="P254" i="31"/>
  <c r="P253" i="31"/>
  <c r="P252" i="31"/>
  <c r="P251" i="31"/>
  <c r="P250" i="31"/>
  <c r="P249" i="31"/>
  <c r="P248" i="31"/>
  <c r="P247" i="31"/>
  <c r="P246" i="31"/>
  <c r="P245" i="31"/>
  <c r="P244" i="31"/>
  <c r="P243" i="31"/>
  <c r="P242" i="31"/>
  <c r="P241" i="31"/>
  <c r="P240" i="31"/>
  <c r="P239" i="31"/>
  <c r="P238" i="31"/>
  <c r="P237" i="31"/>
  <c r="P236" i="31"/>
  <c r="P235" i="31"/>
  <c r="P234" i="31"/>
  <c r="P233" i="31"/>
  <c r="P232" i="31"/>
  <c r="P231" i="31"/>
  <c r="P230" i="31"/>
  <c r="P229" i="31"/>
  <c r="P228" i="31"/>
  <c r="P227" i="31"/>
  <c r="P226" i="31"/>
  <c r="P225" i="31"/>
  <c r="P224" i="31"/>
  <c r="P223" i="31"/>
  <c r="P222" i="31"/>
  <c r="P221" i="31"/>
  <c r="P220" i="31"/>
  <c r="P219" i="31"/>
  <c r="P218" i="31"/>
  <c r="P217" i="31"/>
  <c r="P216" i="31"/>
  <c r="P215" i="31"/>
  <c r="P214" i="31"/>
  <c r="P213" i="31"/>
  <c r="P212" i="31"/>
  <c r="P211" i="31"/>
  <c r="P210" i="31"/>
  <c r="P209" i="31"/>
  <c r="P208" i="31"/>
  <c r="P207" i="31"/>
  <c r="P206" i="31"/>
  <c r="P205" i="31"/>
  <c r="P204" i="31"/>
  <c r="P203" i="31"/>
  <c r="P202" i="31"/>
  <c r="P201" i="31"/>
  <c r="P200" i="31"/>
  <c r="P199" i="31"/>
  <c r="P198" i="31"/>
  <c r="P197" i="31"/>
  <c r="P196" i="31"/>
  <c r="P195" i="31"/>
  <c r="P194" i="31"/>
  <c r="P193" i="31"/>
  <c r="P192" i="31"/>
  <c r="P191" i="31"/>
  <c r="P190" i="31"/>
  <c r="P189" i="31"/>
  <c r="P188" i="31"/>
  <c r="P187" i="31"/>
  <c r="P186" i="31"/>
  <c r="P185" i="31"/>
  <c r="P184" i="31"/>
  <c r="P183" i="31"/>
  <c r="P182" i="31"/>
  <c r="P181" i="31"/>
  <c r="P180" i="31"/>
  <c r="P179" i="31"/>
  <c r="P178" i="31"/>
  <c r="P177" i="31"/>
  <c r="P176" i="31"/>
  <c r="P175" i="31"/>
  <c r="P174" i="31"/>
  <c r="P173" i="31"/>
  <c r="P172" i="31"/>
  <c r="P171" i="31"/>
  <c r="P170" i="31"/>
  <c r="P169" i="31"/>
  <c r="P168" i="31"/>
  <c r="P167" i="31"/>
  <c r="P166" i="31"/>
  <c r="P165" i="31"/>
  <c r="P164" i="31"/>
  <c r="P163" i="31"/>
  <c r="P162" i="31"/>
  <c r="P161" i="31"/>
  <c r="P160" i="31"/>
  <c r="P159" i="31"/>
  <c r="P158" i="31"/>
  <c r="P157" i="31"/>
  <c r="P156" i="31"/>
  <c r="P155" i="31"/>
  <c r="P154" i="31"/>
  <c r="P153" i="31"/>
  <c r="P152" i="31"/>
  <c r="P151" i="31"/>
  <c r="P150" i="31"/>
  <c r="P149" i="31"/>
  <c r="P148" i="31"/>
  <c r="P147" i="31"/>
  <c r="P146" i="31"/>
  <c r="P145" i="31"/>
  <c r="P144" i="31"/>
  <c r="P143" i="31"/>
  <c r="P142" i="31"/>
  <c r="P141" i="31"/>
  <c r="P140" i="31"/>
  <c r="P139" i="31"/>
  <c r="P138" i="31"/>
  <c r="P137" i="31"/>
  <c r="P136" i="31"/>
  <c r="P135" i="31"/>
  <c r="P134" i="31"/>
  <c r="P133" i="31"/>
  <c r="P132" i="31"/>
  <c r="P131" i="31"/>
  <c r="P130" i="31"/>
  <c r="P129" i="31"/>
  <c r="P128" i="31"/>
  <c r="P127" i="31"/>
  <c r="P126" i="31"/>
  <c r="P125" i="31"/>
  <c r="P124" i="31"/>
  <c r="P123" i="31"/>
  <c r="P122" i="31"/>
  <c r="P121" i="31"/>
  <c r="P120" i="31"/>
  <c r="P119" i="31"/>
  <c r="P118" i="31"/>
  <c r="P117" i="31"/>
  <c r="P116" i="31"/>
  <c r="P115" i="31"/>
  <c r="P114" i="31"/>
  <c r="P113" i="31"/>
  <c r="P112" i="31"/>
  <c r="P111" i="31"/>
  <c r="P110" i="31"/>
  <c r="P109" i="31"/>
  <c r="P108" i="31"/>
  <c r="P107" i="31"/>
  <c r="P106" i="31"/>
  <c r="P105" i="31"/>
  <c r="P104" i="31"/>
  <c r="P103" i="31"/>
  <c r="P102" i="31"/>
  <c r="P101" i="31"/>
  <c r="P100" i="31"/>
  <c r="P99" i="31"/>
  <c r="P98" i="31"/>
  <c r="P97" i="31"/>
  <c r="P96" i="31"/>
  <c r="P95" i="31"/>
  <c r="P94" i="31"/>
  <c r="P93" i="31"/>
  <c r="P92" i="31"/>
  <c r="P91" i="31"/>
  <c r="P90" i="31"/>
  <c r="P89" i="31"/>
  <c r="P88" i="31"/>
  <c r="P87" i="31"/>
  <c r="P86" i="31"/>
  <c r="P85" i="31"/>
  <c r="P84" i="31"/>
  <c r="P83" i="31"/>
  <c r="P82" i="31"/>
  <c r="P81" i="31"/>
  <c r="P80" i="31"/>
  <c r="P79" i="31"/>
  <c r="P78" i="31"/>
  <c r="P77" i="31"/>
  <c r="P76" i="31"/>
  <c r="P75" i="31"/>
  <c r="P74" i="31"/>
  <c r="P73" i="31"/>
  <c r="P72" i="31"/>
  <c r="P71" i="31"/>
  <c r="P70" i="31"/>
  <c r="P69" i="31"/>
  <c r="P68" i="31"/>
  <c r="P67" i="31"/>
  <c r="P66" i="31"/>
  <c r="P65" i="31"/>
  <c r="P64" i="31"/>
  <c r="P63" i="31"/>
  <c r="P62" i="31"/>
  <c r="P61" i="31"/>
  <c r="P60" i="31"/>
  <c r="P59" i="31"/>
  <c r="P58" i="31"/>
  <c r="P57" i="31"/>
  <c r="P56" i="31"/>
  <c r="P55" i="31"/>
  <c r="P54" i="31"/>
  <c r="P53" i="31"/>
  <c r="P52" i="31"/>
  <c r="P51" i="31"/>
  <c r="P50" i="31"/>
  <c r="P49" i="31"/>
  <c r="P48" i="31"/>
  <c r="P47" i="31"/>
  <c r="P46" i="31"/>
  <c r="P45" i="31"/>
  <c r="P44" i="31"/>
  <c r="P43" i="31"/>
  <c r="P42" i="31"/>
  <c r="P41" i="31"/>
  <c r="P40" i="31"/>
  <c r="P39" i="31"/>
  <c r="P38" i="31"/>
  <c r="P37" i="31"/>
  <c r="P36" i="31"/>
  <c r="P35" i="31"/>
  <c r="P34" i="31"/>
  <c r="P33" i="31"/>
  <c r="P32" i="31"/>
  <c r="P31" i="31"/>
  <c r="P30" i="31"/>
  <c r="P29" i="31"/>
  <c r="P28" i="31"/>
  <c r="P27" i="31"/>
  <c r="AI14" i="33" l="1"/>
  <c r="AJ14" i="33" s="1"/>
  <c r="AI22" i="33"/>
  <c r="AJ22" i="33" s="1"/>
  <c r="AI26" i="33"/>
  <c r="AJ26" i="33" s="1"/>
  <c r="AI34" i="33"/>
  <c r="AJ34" i="33" s="1"/>
  <c r="AI38" i="33"/>
  <c r="AJ38" i="33" s="1"/>
  <c r="AI46" i="33"/>
  <c r="AJ46" i="33" s="1"/>
  <c r="AI54" i="33"/>
  <c r="AJ54" i="33" s="1"/>
  <c r="AI15" i="33"/>
  <c r="AJ15" i="33" s="1"/>
  <c r="AI19" i="33"/>
  <c r="AJ19" i="33" s="1"/>
  <c r="AI23" i="33"/>
  <c r="AJ23" i="33" s="1"/>
  <c r="AI27" i="33"/>
  <c r="AJ27" i="33" s="1"/>
  <c r="AI31" i="33"/>
  <c r="AJ31" i="33" s="1"/>
  <c r="AI35" i="33"/>
  <c r="AJ35" i="33" s="1"/>
  <c r="AI39" i="33"/>
  <c r="AJ39" i="33" s="1"/>
  <c r="AI43" i="33"/>
  <c r="AJ43" i="33" s="1"/>
  <c r="AI47" i="33"/>
  <c r="AJ47" i="33" s="1"/>
  <c r="AI51" i="33"/>
  <c r="AJ51" i="33" s="1"/>
  <c r="AI55" i="33"/>
  <c r="AJ55" i="33" s="1"/>
  <c r="AI59" i="33"/>
  <c r="AJ59" i="33" s="1"/>
  <c r="AI63" i="33"/>
  <c r="AJ63" i="33" s="1"/>
  <c r="AI67" i="33"/>
  <c r="AJ67" i="33" s="1"/>
  <c r="AI71" i="33"/>
  <c r="AJ71" i="33" s="1"/>
  <c r="AI75" i="33"/>
  <c r="AJ75" i="33" s="1"/>
  <c r="AI79" i="33"/>
  <c r="AJ79" i="33" s="1"/>
  <c r="AI83" i="33"/>
  <c r="AJ83" i="33" s="1"/>
  <c r="AI87" i="33"/>
  <c r="AJ87" i="33" s="1"/>
  <c r="AI91" i="33"/>
  <c r="AJ91" i="33" s="1"/>
  <c r="AI95" i="33"/>
  <c r="AJ95" i="33" s="1"/>
  <c r="AI99" i="33"/>
  <c r="AJ99" i="33" s="1"/>
  <c r="AI103" i="33"/>
  <c r="AJ103" i="33" s="1"/>
  <c r="AI107" i="33"/>
  <c r="AJ107" i="33" s="1"/>
  <c r="AI111" i="33"/>
  <c r="AJ111" i="33" s="1"/>
  <c r="AI115" i="33"/>
  <c r="AJ115" i="33" s="1"/>
  <c r="AI119" i="33"/>
  <c r="AJ119" i="33" s="1"/>
  <c r="AI123" i="33"/>
  <c r="AJ123" i="33" s="1"/>
  <c r="AI127" i="33"/>
  <c r="AJ127" i="33" s="1"/>
  <c r="AI131" i="33"/>
  <c r="AJ131" i="33" s="1"/>
  <c r="AI135" i="33"/>
  <c r="AJ135" i="33" s="1"/>
  <c r="AI139" i="33"/>
  <c r="AJ139" i="33" s="1"/>
  <c r="AI143" i="33"/>
  <c r="AJ143" i="33" s="1"/>
  <c r="AI147" i="33"/>
  <c r="AJ147" i="33" s="1"/>
  <c r="AI151" i="33"/>
  <c r="AJ151" i="33" s="1"/>
  <c r="AI155" i="33"/>
  <c r="AJ155" i="33" s="1"/>
  <c r="AI159" i="33"/>
  <c r="AJ159" i="33" s="1"/>
  <c r="AI163" i="33"/>
  <c r="AJ163" i="33" s="1"/>
  <c r="AI167" i="33"/>
  <c r="AJ167" i="33" s="1"/>
  <c r="AI171" i="33"/>
  <c r="AJ171" i="33" s="1"/>
  <c r="AI175" i="33"/>
  <c r="AJ175" i="33" s="1"/>
  <c r="AI179" i="33"/>
  <c r="AJ179" i="33" s="1"/>
  <c r="AI183" i="33"/>
  <c r="AJ183" i="33" s="1"/>
  <c r="AI187" i="33"/>
  <c r="AJ187" i="33" s="1"/>
  <c r="AI191" i="33"/>
  <c r="AJ191" i="33" s="1"/>
  <c r="AI195" i="33"/>
  <c r="AJ195" i="33" s="1"/>
  <c r="AI199" i="33"/>
  <c r="AJ199" i="33" s="1"/>
  <c r="AI203" i="33"/>
  <c r="AJ203" i="33" s="1"/>
  <c r="AI207" i="33"/>
  <c r="AJ207" i="33" s="1"/>
  <c r="AI211" i="33"/>
  <c r="AJ211" i="33" s="1"/>
  <c r="AI215" i="33"/>
  <c r="AJ215" i="33" s="1"/>
  <c r="AI219" i="33"/>
  <c r="AJ219" i="33" s="1"/>
  <c r="AI223" i="33"/>
  <c r="AJ223" i="33" s="1"/>
  <c r="AI227" i="33"/>
  <c r="AJ227" i="33" s="1"/>
  <c r="AI231" i="33"/>
  <c r="AJ231" i="33" s="1"/>
  <c r="AI235" i="33"/>
  <c r="AJ235" i="33" s="1"/>
  <c r="AI239" i="33"/>
  <c r="AJ239" i="33" s="1"/>
  <c r="AI243" i="33"/>
  <c r="AJ243" i="33" s="1"/>
  <c r="AI247" i="33"/>
  <c r="AJ247" i="33" s="1"/>
  <c r="AI251" i="33"/>
  <c r="AJ251" i="33" s="1"/>
  <c r="AI255" i="33"/>
  <c r="AJ255" i="33" s="1"/>
  <c r="AI24" i="33"/>
  <c r="AJ24" i="33" s="1"/>
  <c r="AI32" i="33"/>
  <c r="AJ32" i="33" s="1"/>
  <c r="AI44" i="33"/>
  <c r="AJ44" i="33" s="1"/>
  <c r="AI52" i="33"/>
  <c r="AJ52" i="33" s="1"/>
  <c r="AI56" i="33"/>
  <c r="AJ56" i="33" s="1"/>
  <c r="AI60" i="33"/>
  <c r="AJ60" i="33" s="1"/>
  <c r="AI64" i="33"/>
  <c r="AJ64" i="33" s="1"/>
  <c r="AI68" i="33"/>
  <c r="AJ68" i="33" s="1"/>
  <c r="AI72" i="33"/>
  <c r="AJ72" i="33" s="1"/>
  <c r="AI76" i="33"/>
  <c r="AJ76" i="33" s="1"/>
  <c r="AI80" i="33"/>
  <c r="AJ80" i="33" s="1"/>
  <c r="AI84" i="33"/>
  <c r="AJ84" i="33" s="1"/>
  <c r="AI88" i="33"/>
  <c r="AJ88" i="33" s="1"/>
  <c r="AI92" i="33"/>
  <c r="AJ92" i="33" s="1"/>
  <c r="AI96" i="33"/>
  <c r="AJ96" i="33" s="1"/>
  <c r="AI100" i="33"/>
  <c r="AJ100" i="33" s="1"/>
  <c r="AI104" i="33"/>
  <c r="AJ104" i="33" s="1"/>
  <c r="AI108" i="33"/>
  <c r="AJ108" i="33" s="1"/>
  <c r="AI112" i="33"/>
  <c r="AJ112" i="33" s="1"/>
  <c r="AI116" i="33"/>
  <c r="AJ116" i="33" s="1"/>
  <c r="AI120" i="33"/>
  <c r="AJ120" i="33" s="1"/>
  <c r="AI124" i="33"/>
  <c r="AJ124" i="33" s="1"/>
  <c r="AI128" i="33"/>
  <c r="AJ128" i="33" s="1"/>
  <c r="AI132" i="33"/>
  <c r="AJ132" i="33" s="1"/>
  <c r="AI136" i="33"/>
  <c r="AJ136" i="33" s="1"/>
  <c r="AI140" i="33"/>
  <c r="AJ140" i="33" s="1"/>
  <c r="AI144" i="33"/>
  <c r="AJ144" i="33" s="1"/>
  <c r="AI148" i="33"/>
  <c r="AJ148" i="33" s="1"/>
  <c r="AI152" i="33"/>
  <c r="AJ152" i="33" s="1"/>
  <c r="AI156" i="33"/>
  <c r="AJ156" i="33" s="1"/>
  <c r="AI160" i="33"/>
  <c r="AJ160" i="33" s="1"/>
  <c r="AI164" i="33"/>
  <c r="AJ164" i="33" s="1"/>
  <c r="AI168" i="33"/>
  <c r="AJ168" i="33" s="1"/>
  <c r="AI172" i="33"/>
  <c r="AJ172" i="33" s="1"/>
  <c r="AI176" i="33"/>
  <c r="AJ176" i="33" s="1"/>
  <c r="AI180" i="33"/>
  <c r="AJ180" i="33" s="1"/>
  <c r="AI184" i="33"/>
  <c r="AJ184" i="33" s="1"/>
  <c r="AI188" i="33"/>
  <c r="AJ188" i="33" s="1"/>
  <c r="AI192" i="33"/>
  <c r="AJ192" i="33" s="1"/>
  <c r="AI196" i="33"/>
  <c r="AJ196" i="33" s="1"/>
  <c r="AI200" i="33"/>
  <c r="AJ200" i="33" s="1"/>
  <c r="AI204" i="33"/>
  <c r="AJ204" i="33" s="1"/>
  <c r="AI208" i="33"/>
  <c r="AJ208" i="33" s="1"/>
  <c r="AI212" i="33"/>
  <c r="AJ212" i="33" s="1"/>
  <c r="AI216" i="33"/>
  <c r="AJ216" i="33" s="1"/>
  <c r="AI220" i="33"/>
  <c r="AJ220" i="33" s="1"/>
  <c r="AI224" i="33"/>
  <c r="AJ224" i="33" s="1"/>
  <c r="AI228" i="33"/>
  <c r="AJ228" i="33" s="1"/>
  <c r="AI232" i="33"/>
  <c r="AJ232" i="33" s="1"/>
  <c r="AI236" i="33"/>
  <c r="AJ236" i="33" s="1"/>
  <c r="AI240" i="33"/>
  <c r="AJ240" i="33" s="1"/>
  <c r="AI244" i="33"/>
  <c r="AJ244" i="33" s="1"/>
  <c r="AI248" i="33"/>
  <c r="AJ248" i="33" s="1"/>
  <c r="AI252" i="33"/>
  <c r="AJ252" i="33" s="1"/>
  <c r="AI256" i="33"/>
  <c r="AJ256" i="33" s="1"/>
  <c r="AI16" i="33"/>
  <c r="AJ16" i="33" s="1"/>
  <c r="AI20" i="33"/>
  <c r="AJ20" i="33" s="1"/>
  <c r="AI28" i="33"/>
  <c r="AJ28" i="33" s="1"/>
  <c r="AI36" i="33"/>
  <c r="AJ36" i="33" s="1"/>
  <c r="AI40" i="33"/>
  <c r="AJ40" i="33" s="1"/>
  <c r="AI48" i="33"/>
  <c r="AJ48" i="33" s="1"/>
  <c r="AI17" i="33"/>
  <c r="AJ17" i="33" s="1"/>
  <c r="AI21" i="33"/>
  <c r="AJ21" i="33" s="1"/>
  <c r="AI25" i="33"/>
  <c r="AJ25" i="33" s="1"/>
  <c r="AI29" i="33"/>
  <c r="AJ29" i="33" s="1"/>
  <c r="AI33" i="33"/>
  <c r="AJ33" i="33" s="1"/>
  <c r="AI37" i="33"/>
  <c r="AJ37" i="33" s="1"/>
  <c r="AI41" i="33"/>
  <c r="AJ41" i="33" s="1"/>
  <c r="AI45" i="33"/>
  <c r="AJ45" i="33" s="1"/>
  <c r="AI49" i="33"/>
  <c r="AJ49" i="33" s="1"/>
  <c r="AI53" i="33"/>
  <c r="AJ53" i="33" s="1"/>
  <c r="AI57" i="33"/>
  <c r="AJ57" i="33" s="1"/>
  <c r="AI61" i="33"/>
  <c r="AJ61" i="33" s="1"/>
  <c r="AI65" i="33"/>
  <c r="AJ65" i="33" s="1"/>
  <c r="AI69" i="33"/>
  <c r="AJ69" i="33" s="1"/>
  <c r="AI73" i="33"/>
  <c r="AJ73" i="33" s="1"/>
  <c r="AI77" i="33"/>
  <c r="AJ77" i="33" s="1"/>
  <c r="AI81" i="33"/>
  <c r="AJ81" i="33" s="1"/>
  <c r="AI85" i="33"/>
  <c r="AJ85" i="33" s="1"/>
  <c r="AI89" i="33"/>
  <c r="AJ89" i="33" s="1"/>
  <c r="AI93" i="33"/>
  <c r="AJ93" i="33" s="1"/>
  <c r="AI97" i="33"/>
  <c r="AJ97" i="33" s="1"/>
  <c r="AI101" i="33"/>
  <c r="AJ101" i="33" s="1"/>
  <c r="AI105" i="33"/>
  <c r="AJ105" i="33" s="1"/>
  <c r="AI109" i="33"/>
  <c r="AJ109" i="33" s="1"/>
  <c r="AI113" i="33"/>
  <c r="AJ113" i="33" s="1"/>
  <c r="AI117" i="33"/>
  <c r="AJ117" i="33" s="1"/>
  <c r="AI121" i="33"/>
  <c r="AJ121" i="33" s="1"/>
  <c r="AI125" i="33"/>
  <c r="AJ125" i="33" s="1"/>
  <c r="AI129" i="33"/>
  <c r="AJ129" i="33" s="1"/>
  <c r="AI133" i="33"/>
  <c r="AJ133" i="33" s="1"/>
  <c r="AI137" i="33"/>
  <c r="AJ137" i="33" s="1"/>
  <c r="AI141" i="33"/>
  <c r="AJ141" i="33" s="1"/>
  <c r="AI145" i="33"/>
  <c r="AJ145" i="33" s="1"/>
  <c r="AI149" i="33"/>
  <c r="AJ149" i="33" s="1"/>
  <c r="AI153" i="33"/>
  <c r="AJ153" i="33" s="1"/>
  <c r="AI157" i="33"/>
  <c r="AJ157" i="33" s="1"/>
  <c r="AI161" i="33"/>
  <c r="AJ161" i="33" s="1"/>
  <c r="AI165" i="33"/>
  <c r="AJ165" i="33" s="1"/>
  <c r="AI169" i="33"/>
  <c r="AJ169" i="33" s="1"/>
  <c r="AI173" i="33"/>
  <c r="AJ173" i="33" s="1"/>
  <c r="AI177" i="33"/>
  <c r="AJ177" i="33" s="1"/>
  <c r="AI181" i="33"/>
  <c r="AJ181" i="33" s="1"/>
  <c r="AI185" i="33"/>
  <c r="AJ185" i="33" s="1"/>
  <c r="AI189" i="33"/>
  <c r="AJ189" i="33" s="1"/>
  <c r="AI193" i="33"/>
  <c r="AJ193" i="33" s="1"/>
  <c r="AI197" i="33"/>
  <c r="AJ197" i="33" s="1"/>
  <c r="AI201" i="33"/>
  <c r="AJ201" i="33" s="1"/>
  <c r="AI205" i="33"/>
  <c r="AJ205" i="33" s="1"/>
  <c r="AI209" i="33"/>
  <c r="AJ209" i="33" s="1"/>
  <c r="AI213" i="33"/>
  <c r="AJ213" i="33" s="1"/>
  <c r="AI217" i="33"/>
  <c r="AJ217" i="33" s="1"/>
  <c r="AI221" i="33"/>
  <c r="AJ221" i="33" s="1"/>
  <c r="AI225" i="33"/>
  <c r="AJ225" i="33" s="1"/>
  <c r="AI229" i="33"/>
  <c r="AJ229" i="33" s="1"/>
  <c r="AI233" i="33"/>
  <c r="AJ233" i="33" s="1"/>
  <c r="AI237" i="33"/>
  <c r="AJ237" i="33" s="1"/>
  <c r="AI241" i="33"/>
  <c r="AJ241" i="33" s="1"/>
  <c r="AI245" i="33"/>
  <c r="AJ245" i="33" s="1"/>
  <c r="AI249" i="33"/>
  <c r="AJ249" i="33" s="1"/>
  <c r="AI253" i="33"/>
  <c r="AJ253" i="33" s="1"/>
  <c r="AI18" i="33"/>
  <c r="AJ18" i="33" s="1"/>
  <c r="AI30" i="33"/>
  <c r="AJ30" i="33" s="1"/>
  <c r="AI42" i="33"/>
  <c r="AJ42" i="33" s="1"/>
  <c r="AI50" i="33"/>
  <c r="AJ50" i="33" s="1"/>
  <c r="AI58" i="33"/>
  <c r="AJ58" i="33" s="1"/>
  <c r="AI62" i="33"/>
  <c r="AJ62" i="33" s="1"/>
  <c r="AI66" i="33"/>
  <c r="AJ66" i="33" s="1"/>
  <c r="AI70" i="33"/>
  <c r="AJ70" i="33" s="1"/>
  <c r="AI74" i="33"/>
  <c r="AJ74" i="33" s="1"/>
  <c r="AI78" i="33"/>
  <c r="AJ78" i="33" s="1"/>
  <c r="AI82" i="33"/>
  <c r="AJ82" i="33" s="1"/>
  <c r="AI86" i="33"/>
  <c r="AJ86" i="33" s="1"/>
  <c r="AI90" i="33"/>
  <c r="AJ90" i="33" s="1"/>
  <c r="AI94" i="33"/>
  <c r="AJ94" i="33" s="1"/>
  <c r="AI98" i="33"/>
  <c r="AJ98" i="33" s="1"/>
  <c r="AI102" i="33"/>
  <c r="AJ102" i="33" s="1"/>
  <c r="AI106" i="33"/>
  <c r="AJ106" i="33" s="1"/>
  <c r="AI110" i="33"/>
  <c r="AJ110" i="33" s="1"/>
  <c r="AI114" i="33"/>
  <c r="AJ114" i="33" s="1"/>
  <c r="AI118" i="33"/>
  <c r="AJ118" i="33" s="1"/>
  <c r="AI122" i="33"/>
  <c r="AJ122" i="33" s="1"/>
  <c r="AI126" i="33"/>
  <c r="AJ126" i="33" s="1"/>
  <c r="AI130" i="33"/>
  <c r="AJ130" i="33" s="1"/>
  <c r="AI134" i="33"/>
  <c r="AJ134" i="33" s="1"/>
  <c r="AI138" i="33"/>
  <c r="AJ138" i="33" s="1"/>
  <c r="AI142" i="33"/>
  <c r="AJ142" i="33" s="1"/>
  <c r="AI146" i="33"/>
  <c r="AJ146" i="33" s="1"/>
  <c r="AI150" i="33"/>
  <c r="AJ150" i="33" s="1"/>
  <c r="AI154" i="33"/>
  <c r="AJ154" i="33" s="1"/>
  <c r="AI158" i="33"/>
  <c r="AJ158" i="33" s="1"/>
  <c r="AI162" i="33"/>
  <c r="AJ162" i="33" s="1"/>
  <c r="AI166" i="33"/>
  <c r="AJ166" i="33" s="1"/>
  <c r="AI170" i="33"/>
  <c r="AJ170" i="33" s="1"/>
  <c r="AI174" i="33"/>
  <c r="AJ174" i="33" s="1"/>
  <c r="AI178" i="33"/>
  <c r="AJ178" i="33" s="1"/>
  <c r="AI182" i="33"/>
  <c r="AJ182" i="33" s="1"/>
  <c r="AI186" i="33"/>
  <c r="AJ186" i="33" s="1"/>
  <c r="AI190" i="33"/>
  <c r="AJ190" i="33" s="1"/>
  <c r="AI194" i="33"/>
  <c r="AJ194" i="33" s="1"/>
  <c r="AI198" i="33"/>
  <c r="AJ198" i="33" s="1"/>
  <c r="AI202" i="33"/>
  <c r="AJ202" i="33" s="1"/>
  <c r="AI206" i="33"/>
  <c r="AJ206" i="33" s="1"/>
  <c r="AI210" i="33"/>
  <c r="AJ210" i="33" s="1"/>
  <c r="AI214" i="33"/>
  <c r="AJ214" i="33" s="1"/>
  <c r="AI218" i="33"/>
  <c r="AJ218" i="33" s="1"/>
  <c r="AI222" i="33"/>
  <c r="AJ222" i="33" s="1"/>
  <c r="AI226" i="33"/>
  <c r="AJ226" i="33" s="1"/>
  <c r="AI230" i="33"/>
  <c r="AJ230" i="33" s="1"/>
  <c r="AI234" i="33"/>
  <c r="AJ234" i="33" s="1"/>
  <c r="AI238" i="33"/>
  <c r="AJ238" i="33" s="1"/>
  <c r="AI242" i="33"/>
  <c r="AJ242" i="33" s="1"/>
  <c r="AI246" i="33"/>
  <c r="AJ246" i="33" s="1"/>
  <c r="AI250" i="33"/>
  <c r="AJ250" i="33" s="1"/>
  <c r="AI254" i="33"/>
  <c r="AJ254" i="33" s="1"/>
  <c r="AI9" i="33"/>
  <c r="AJ9" i="33" s="1"/>
  <c r="C6" i="15" l="1"/>
  <c r="C33" i="15"/>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5" i="15"/>
  <c r="X16" i="1" l="1"/>
  <c r="X17" i="1"/>
  <c r="X18" i="1"/>
  <c r="E45" i="37" s="1"/>
  <c r="X19" i="1"/>
  <c r="N45" i="37" s="1"/>
  <c r="Q45" i="37" s="1"/>
  <c r="X20" i="1"/>
  <c r="X21" i="1"/>
  <c r="X22" i="1"/>
  <c r="N85" i="37" s="1"/>
  <c r="Q85" i="37" s="1"/>
  <c r="X23" i="1"/>
  <c r="W85" i="37" s="1"/>
  <c r="Z85" i="37" s="1"/>
  <c r="X24" i="1"/>
  <c r="X25" i="1"/>
  <c r="Q15" i="1"/>
  <c r="Z15" i="1" s="1"/>
  <c r="C15" i="1"/>
  <c r="CQ6" i="15"/>
  <c r="T282" i="37"/>
  <c r="W1330" i="37"/>
  <c r="T1330" i="37"/>
  <c r="U1329" i="37"/>
  <c r="T1329" i="37"/>
  <c r="W1328" i="37"/>
  <c r="W1327" i="37"/>
  <c r="U1327" i="37"/>
  <c r="T1327" i="37"/>
  <c r="Z1322" i="37" s="1"/>
  <c r="T1326" i="37"/>
  <c r="U1325" i="37"/>
  <c r="T1325" i="37"/>
  <c r="W1324" i="37"/>
  <c r="T1324" i="37"/>
  <c r="T1322" i="37"/>
  <c r="N1330" i="37"/>
  <c r="K1330" i="37"/>
  <c r="L1329" i="37"/>
  <c r="K1329" i="37"/>
  <c r="N1328" i="37"/>
  <c r="N1327" i="37"/>
  <c r="L1327" i="37"/>
  <c r="K1327" i="37"/>
  <c r="Q1322" i="37" s="1"/>
  <c r="K1326" i="37"/>
  <c r="L1325" i="37"/>
  <c r="P1322" i="37" s="1"/>
  <c r="K1325" i="37"/>
  <c r="N1324" i="37"/>
  <c r="K1324" i="37"/>
  <c r="K1322" i="37"/>
  <c r="E1330" i="37"/>
  <c r="B1330" i="37"/>
  <c r="C1329" i="37"/>
  <c r="B1329" i="37"/>
  <c r="E1328" i="37"/>
  <c r="E1327" i="37"/>
  <c r="G1327" i="37" s="1"/>
  <c r="G1326" i="37" s="1"/>
  <c r="C1327" i="37"/>
  <c r="B1327" i="37"/>
  <c r="H1322" i="37" s="1"/>
  <c r="B1326" i="37"/>
  <c r="C1325" i="37"/>
  <c r="G1322" i="37" s="1"/>
  <c r="B1325" i="37"/>
  <c r="E1324" i="37"/>
  <c r="B1324" i="37"/>
  <c r="B1322" i="37"/>
  <c r="W1290" i="37"/>
  <c r="T1290" i="37"/>
  <c r="U1289" i="37"/>
  <c r="T1289" i="37"/>
  <c r="W1288" i="37"/>
  <c r="W1287" i="37"/>
  <c r="U1287" i="37"/>
  <c r="T1287" i="37"/>
  <c r="Z1282" i="37" s="1"/>
  <c r="T1286" i="37"/>
  <c r="U1285" i="37"/>
  <c r="T1285" i="37"/>
  <c r="W1284" i="37"/>
  <c r="T1284" i="37"/>
  <c r="T1282" i="37"/>
  <c r="N1290" i="37"/>
  <c r="K1290" i="37"/>
  <c r="L1289" i="37"/>
  <c r="K1289" i="37"/>
  <c r="N1288" i="37"/>
  <c r="N1287" i="37"/>
  <c r="P1287" i="37" s="1"/>
  <c r="P1286" i="37" s="1"/>
  <c r="L1287" i="37"/>
  <c r="K1287" i="37"/>
  <c r="Q1282" i="37" s="1"/>
  <c r="K1286" i="37"/>
  <c r="L1285" i="37"/>
  <c r="P1282" i="37" s="1"/>
  <c r="K1285" i="37"/>
  <c r="N1284" i="37"/>
  <c r="K1284" i="37"/>
  <c r="K1282" i="37"/>
  <c r="E1290" i="37"/>
  <c r="B1290" i="37"/>
  <c r="C1289" i="37"/>
  <c r="B1289" i="37"/>
  <c r="E1288" i="37"/>
  <c r="E1287" i="37"/>
  <c r="C1287" i="37"/>
  <c r="B1287" i="37"/>
  <c r="H1282" i="37" s="1"/>
  <c r="B1286" i="37"/>
  <c r="C1285" i="37"/>
  <c r="G1282" i="37" s="1"/>
  <c r="B1285" i="37"/>
  <c r="E1284" i="37"/>
  <c r="B1284" i="37"/>
  <c r="B1282" i="37"/>
  <c r="W1250" i="37"/>
  <c r="T1250" i="37"/>
  <c r="U1249" i="37"/>
  <c r="T1249" i="37"/>
  <c r="W1248" i="37"/>
  <c r="W1247" i="37"/>
  <c r="U1247" i="37"/>
  <c r="T1247" i="37"/>
  <c r="Z1242" i="37" s="1"/>
  <c r="T1246" i="37"/>
  <c r="U1245" i="37"/>
  <c r="T1245" i="37"/>
  <c r="W1244" i="37"/>
  <c r="T1244" i="37"/>
  <c r="T1242" i="37"/>
  <c r="N1250" i="37"/>
  <c r="K1250" i="37"/>
  <c r="L1249" i="37"/>
  <c r="K1249" i="37"/>
  <c r="N1248" i="37"/>
  <c r="N1247" i="37"/>
  <c r="L1247" i="37"/>
  <c r="K1247" i="37"/>
  <c r="Q1242" i="37" s="1"/>
  <c r="K1246" i="37"/>
  <c r="L1245" i="37"/>
  <c r="P1242" i="37" s="1"/>
  <c r="K1245" i="37"/>
  <c r="N1244" i="37"/>
  <c r="K1244" i="37"/>
  <c r="K1242" i="37"/>
  <c r="E1250" i="37"/>
  <c r="B1250" i="37"/>
  <c r="C1249" i="37"/>
  <c r="B1249" i="37"/>
  <c r="E1248" i="37"/>
  <c r="E1247" i="37"/>
  <c r="G1247" i="37" s="1"/>
  <c r="G1246" i="37" s="1"/>
  <c r="C1247" i="37"/>
  <c r="B1247" i="37"/>
  <c r="H1242" i="37" s="1"/>
  <c r="B1246" i="37"/>
  <c r="C1245" i="37"/>
  <c r="G1242" i="37" s="1"/>
  <c r="B1245" i="37"/>
  <c r="E1244" i="37"/>
  <c r="B1244" i="37"/>
  <c r="B1242" i="37"/>
  <c r="W1210" i="37"/>
  <c r="T1210" i="37"/>
  <c r="U1209" i="37"/>
  <c r="T1209" i="37"/>
  <c r="W1208" i="37"/>
  <c r="W1207" i="37"/>
  <c r="U1207" i="37"/>
  <c r="T1207" i="37"/>
  <c r="Z1202" i="37" s="1"/>
  <c r="T1206" i="37"/>
  <c r="U1205" i="37"/>
  <c r="T1205" i="37"/>
  <c r="W1204" i="37"/>
  <c r="T1204" i="37"/>
  <c r="T1202" i="37"/>
  <c r="N1210" i="37"/>
  <c r="K1210" i="37"/>
  <c r="L1209" i="37"/>
  <c r="K1209" i="37"/>
  <c r="N1208" i="37"/>
  <c r="N1207" i="37"/>
  <c r="P1207" i="37" s="1"/>
  <c r="P1206" i="37" s="1"/>
  <c r="L1207" i="37"/>
  <c r="K1207" i="37"/>
  <c r="Q1202" i="37" s="1"/>
  <c r="K1206" i="37"/>
  <c r="L1205" i="37"/>
  <c r="P1202" i="37" s="1"/>
  <c r="K1205" i="37"/>
  <c r="N1204" i="37"/>
  <c r="K1204" i="37"/>
  <c r="K1202" i="37"/>
  <c r="E1210" i="37"/>
  <c r="B1210" i="37"/>
  <c r="C1209" i="37"/>
  <c r="B1209" i="37"/>
  <c r="E1208" i="37"/>
  <c r="E1207" i="37"/>
  <c r="C1207" i="37"/>
  <c r="B1207" i="37"/>
  <c r="H1202" i="37" s="1"/>
  <c r="B1206" i="37"/>
  <c r="C1205" i="37"/>
  <c r="G1202" i="37" s="1"/>
  <c r="B1205" i="37"/>
  <c r="E1204" i="37"/>
  <c r="B1204" i="37"/>
  <c r="B1202" i="37"/>
  <c r="W1170" i="37"/>
  <c r="T1170" i="37"/>
  <c r="U1169" i="37"/>
  <c r="T1169" i="37"/>
  <c r="W1168" i="37"/>
  <c r="W1167" i="37"/>
  <c r="U1167" i="37"/>
  <c r="T1167" i="37"/>
  <c r="Z1162" i="37" s="1"/>
  <c r="T1166" i="37"/>
  <c r="U1165" i="37"/>
  <c r="T1165" i="37"/>
  <c r="W1164" i="37"/>
  <c r="T1164" i="37"/>
  <c r="T1162" i="37"/>
  <c r="N1170" i="37"/>
  <c r="K1170" i="37"/>
  <c r="L1169" i="37"/>
  <c r="K1169" i="37"/>
  <c r="N1168" i="37"/>
  <c r="N1167" i="37"/>
  <c r="L1167" i="37"/>
  <c r="K1167" i="37"/>
  <c r="Q1162" i="37" s="1"/>
  <c r="K1166" i="37"/>
  <c r="L1165" i="37"/>
  <c r="P1162" i="37" s="1"/>
  <c r="K1165" i="37"/>
  <c r="N1164" i="37"/>
  <c r="K1164" i="37"/>
  <c r="K1162" i="37"/>
  <c r="E1170" i="37"/>
  <c r="B1170" i="37"/>
  <c r="C1169" i="37"/>
  <c r="B1169" i="37"/>
  <c r="E1168" i="37"/>
  <c r="E1167" i="37"/>
  <c r="G1167" i="37" s="1"/>
  <c r="G1166" i="37" s="1"/>
  <c r="C1167" i="37"/>
  <c r="B1167" i="37"/>
  <c r="H1162" i="37" s="1"/>
  <c r="B1166" i="37"/>
  <c r="C1165" i="37"/>
  <c r="G1162" i="37" s="1"/>
  <c r="B1165" i="37"/>
  <c r="E1164" i="37"/>
  <c r="B1164" i="37"/>
  <c r="B1162" i="37"/>
  <c r="W1130" i="37"/>
  <c r="T1130" i="37"/>
  <c r="U1129" i="37"/>
  <c r="T1129" i="37"/>
  <c r="W1128" i="37"/>
  <c r="W1127" i="37"/>
  <c r="U1127" i="37"/>
  <c r="T1127" i="37"/>
  <c r="Z1122" i="37" s="1"/>
  <c r="T1126" i="37"/>
  <c r="U1125" i="37"/>
  <c r="T1125" i="37"/>
  <c r="W1124" i="37"/>
  <c r="T1124" i="37"/>
  <c r="T1122" i="37"/>
  <c r="N1130" i="37"/>
  <c r="K1130" i="37"/>
  <c r="L1129" i="37"/>
  <c r="K1129" i="37"/>
  <c r="N1128" i="37"/>
  <c r="N1127" i="37"/>
  <c r="P1127" i="37" s="1"/>
  <c r="P1126" i="37" s="1"/>
  <c r="L1127" i="37"/>
  <c r="K1127" i="37"/>
  <c r="Q1122" i="37" s="1"/>
  <c r="K1126" i="37"/>
  <c r="L1125" i="37"/>
  <c r="P1122" i="37" s="1"/>
  <c r="K1125" i="37"/>
  <c r="N1124" i="37"/>
  <c r="K1124" i="37"/>
  <c r="K1122" i="37"/>
  <c r="E1130" i="37"/>
  <c r="B1130" i="37"/>
  <c r="C1129" i="37"/>
  <c r="B1129" i="37"/>
  <c r="E1128" i="37"/>
  <c r="E1127" i="37"/>
  <c r="G1127" i="37" s="1"/>
  <c r="G1126" i="37" s="1"/>
  <c r="C1127" i="37"/>
  <c r="B1127" i="37"/>
  <c r="H1122" i="37" s="1"/>
  <c r="B1126" i="37"/>
  <c r="C1125" i="37"/>
  <c r="G1122" i="37" s="1"/>
  <c r="B1125" i="37"/>
  <c r="E1124" i="37"/>
  <c r="B1124" i="37"/>
  <c r="B1122" i="37"/>
  <c r="W1090" i="37"/>
  <c r="T1090" i="37"/>
  <c r="U1089" i="37"/>
  <c r="T1089" i="37"/>
  <c r="W1088" i="37"/>
  <c r="W1087" i="37"/>
  <c r="U1087" i="37"/>
  <c r="T1087" i="37"/>
  <c r="Z1082" i="37" s="1"/>
  <c r="T1086" i="37"/>
  <c r="U1085" i="37"/>
  <c r="T1085" i="37"/>
  <c r="W1084" i="37"/>
  <c r="T1084" i="37"/>
  <c r="T1082" i="37"/>
  <c r="N1090" i="37"/>
  <c r="K1090" i="37"/>
  <c r="L1089" i="37"/>
  <c r="K1089" i="37"/>
  <c r="N1088" i="37"/>
  <c r="N1087" i="37"/>
  <c r="L1087" i="37"/>
  <c r="K1087" i="37"/>
  <c r="Q1082" i="37" s="1"/>
  <c r="K1086" i="37"/>
  <c r="L1085" i="37"/>
  <c r="P1082" i="37" s="1"/>
  <c r="K1085" i="37"/>
  <c r="N1084" i="37"/>
  <c r="K1084" i="37"/>
  <c r="K1082" i="37"/>
  <c r="E1090" i="37"/>
  <c r="B1090" i="37"/>
  <c r="C1089" i="37"/>
  <c r="B1089" i="37"/>
  <c r="E1088" i="37"/>
  <c r="E1087" i="37"/>
  <c r="G1087" i="37" s="1"/>
  <c r="G1086" i="37" s="1"/>
  <c r="C1087" i="37"/>
  <c r="B1087" i="37"/>
  <c r="H1082" i="37" s="1"/>
  <c r="B1086" i="37"/>
  <c r="C1085" i="37"/>
  <c r="G1082" i="37" s="1"/>
  <c r="B1085" i="37"/>
  <c r="E1084" i="37"/>
  <c r="B1084" i="37"/>
  <c r="B1082" i="37"/>
  <c r="W1050" i="37"/>
  <c r="T1050" i="37"/>
  <c r="U1049" i="37"/>
  <c r="T1049" i="37"/>
  <c r="W1048" i="37"/>
  <c r="W1047" i="37"/>
  <c r="U1047" i="37"/>
  <c r="T1047" i="37"/>
  <c r="Z1042" i="37" s="1"/>
  <c r="T1046" i="37"/>
  <c r="U1045" i="37"/>
  <c r="T1045" i="37"/>
  <c r="W1044" i="37"/>
  <c r="T1044" i="37"/>
  <c r="T1042" i="37"/>
  <c r="N1050" i="37"/>
  <c r="K1050" i="37"/>
  <c r="L1049" i="37"/>
  <c r="K1049" i="37"/>
  <c r="N1048" i="37"/>
  <c r="N1047" i="37"/>
  <c r="P1047" i="37" s="1"/>
  <c r="P1046" i="37" s="1"/>
  <c r="L1047" i="37"/>
  <c r="K1047" i="37"/>
  <c r="Q1042" i="37" s="1"/>
  <c r="K1046" i="37"/>
  <c r="L1045" i="37"/>
  <c r="P1042" i="37" s="1"/>
  <c r="K1045" i="37"/>
  <c r="N1044" i="37"/>
  <c r="K1044" i="37"/>
  <c r="K1042" i="37"/>
  <c r="E1050" i="37"/>
  <c r="B1050" i="37"/>
  <c r="C1049" i="37"/>
  <c r="B1049" i="37"/>
  <c r="E1048" i="37"/>
  <c r="E1047" i="37"/>
  <c r="G1047" i="37" s="1"/>
  <c r="G1046" i="37" s="1"/>
  <c r="C1047" i="37"/>
  <c r="B1047" i="37"/>
  <c r="H1042" i="37" s="1"/>
  <c r="B1046" i="37"/>
  <c r="C1045" i="37"/>
  <c r="G1042" i="37" s="1"/>
  <c r="B1045" i="37"/>
  <c r="E1044" i="37"/>
  <c r="B1044" i="37"/>
  <c r="B1042" i="37"/>
  <c r="W1010" i="37"/>
  <c r="T1010" i="37"/>
  <c r="U1009" i="37"/>
  <c r="T1009" i="37"/>
  <c r="W1008" i="37"/>
  <c r="W1007" i="37"/>
  <c r="U1007" i="37"/>
  <c r="T1007" i="37"/>
  <c r="Z1002" i="37" s="1"/>
  <c r="T1006" i="37"/>
  <c r="U1005" i="37"/>
  <c r="Y1002" i="37" s="1"/>
  <c r="T1005" i="37"/>
  <c r="W1004" i="37"/>
  <c r="T1004" i="37"/>
  <c r="T1002" i="37"/>
  <c r="N1010" i="37"/>
  <c r="K1010" i="37"/>
  <c r="L1009" i="37"/>
  <c r="K1009" i="37"/>
  <c r="N1008" i="37"/>
  <c r="N1007" i="37"/>
  <c r="P1007" i="37" s="1"/>
  <c r="P1006" i="37" s="1"/>
  <c r="L1007" i="37"/>
  <c r="K1007" i="37"/>
  <c r="Q1002" i="37" s="1"/>
  <c r="K1006" i="37"/>
  <c r="L1005" i="37"/>
  <c r="P1002" i="37" s="1"/>
  <c r="K1005" i="37"/>
  <c r="N1004" i="37"/>
  <c r="K1004" i="37"/>
  <c r="K1002" i="37"/>
  <c r="E1010" i="37"/>
  <c r="B1010" i="37"/>
  <c r="C1009" i="37"/>
  <c r="B1009" i="37"/>
  <c r="E1008" i="37"/>
  <c r="E1007" i="37"/>
  <c r="G1007" i="37" s="1"/>
  <c r="G1006" i="37" s="1"/>
  <c r="C1007" i="37"/>
  <c r="B1007" i="37"/>
  <c r="H1002" i="37" s="1"/>
  <c r="B1006" i="37"/>
  <c r="C1005" i="37"/>
  <c r="G1002" i="37" s="1"/>
  <c r="B1005" i="37"/>
  <c r="E1004" i="37"/>
  <c r="B1004" i="37"/>
  <c r="B1002" i="37"/>
  <c r="W970" i="37"/>
  <c r="T970" i="37"/>
  <c r="U969" i="37"/>
  <c r="T969" i="37"/>
  <c r="W968" i="37"/>
  <c r="W967" i="37"/>
  <c r="U967" i="37"/>
  <c r="T967" i="37"/>
  <c r="Z962" i="37" s="1"/>
  <c r="T966" i="37"/>
  <c r="U965" i="37"/>
  <c r="T965" i="37"/>
  <c r="W964" i="37"/>
  <c r="T964" i="37"/>
  <c r="T962" i="37"/>
  <c r="N970" i="37"/>
  <c r="K970" i="37"/>
  <c r="L969" i="37"/>
  <c r="K969" i="37"/>
  <c r="N968" i="37"/>
  <c r="N967" i="37"/>
  <c r="P967" i="37" s="1"/>
  <c r="P966" i="37" s="1"/>
  <c r="L967" i="37"/>
  <c r="K967" i="37"/>
  <c r="Q962" i="37" s="1"/>
  <c r="K966" i="37"/>
  <c r="L965" i="37"/>
  <c r="P962" i="37" s="1"/>
  <c r="K965" i="37"/>
  <c r="N964" i="37"/>
  <c r="K964" i="37"/>
  <c r="K962" i="37"/>
  <c r="E970" i="37"/>
  <c r="B970" i="37"/>
  <c r="C969" i="37"/>
  <c r="B969" i="37"/>
  <c r="E968" i="37"/>
  <c r="E967" i="37"/>
  <c r="G967" i="37" s="1"/>
  <c r="G966" i="37" s="1"/>
  <c r="C967" i="37"/>
  <c r="B967" i="37"/>
  <c r="H962" i="37" s="1"/>
  <c r="B966" i="37"/>
  <c r="C965" i="37"/>
  <c r="G962" i="37" s="1"/>
  <c r="B965" i="37"/>
  <c r="E964" i="37"/>
  <c r="B964" i="37"/>
  <c r="B962" i="37"/>
  <c r="W930" i="37"/>
  <c r="T930" i="37"/>
  <c r="U929" i="37"/>
  <c r="T929" i="37"/>
  <c r="W928" i="37"/>
  <c r="W927" i="37"/>
  <c r="U927" i="37"/>
  <c r="T927" i="37"/>
  <c r="Z922" i="37" s="1"/>
  <c r="T926" i="37"/>
  <c r="U925" i="37"/>
  <c r="T925" i="37"/>
  <c r="W924" i="37"/>
  <c r="T924" i="37"/>
  <c r="T922" i="37"/>
  <c r="N930" i="37"/>
  <c r="K930" i="37"/>
  <c r="L929" i="37"/>
  <c r="K929" i="37"/>
  <c r="N928" i="37"/>
  <c r="N927" i="37"/>
  <c r="P927" i="37" s="1"/>
  <c r="P926" i="37" s="1"/>
  <c r="L927" i="37"/>
  <c r="K927" i="37"/>
  <c r="Q922" i="37" s="1"/>
  <c r="K926" i="37"/>
  <c r="L925" i="37"/>
  <c r="P922" i="37" s="1"/>
  <c r="K925" i="37"/>
  <c r="N924" i="37"/>
  <c r="K924" i="37"/>
  <c r="K922" i="37"/>
  <c r="E930" i="37"/>
  <c r="B930" i="37"/>
  <c r="C929" i="37"/>
  <c r="B929" i="37"/>
  <c r="E928" i="37"/>
  <c r="E927" i="37"/>
  <c r="G927" i="37" s="1"/>
  <c r="G926" i="37" s="1"/>
  <c r="C927" i="37"/>
  <c r="B927" i="37"/>
  <c r="H922" i="37" s="1"/>
  <c r="B926" i="37"/>
  <c r="C925" i="37"/>
  <c r="G922" i="37" s="1"/>
  <c r="B925" i="37"/>
  <c r="E924" i="37"/>
  <c r="B924" i="37"/>
  <c r="B922" i="37"/>
  <c r="W890" i="37"/>
  <c r="T890" i="37"/>
  <c r="U889" i="37"/>
  <c r="T889" i="37"/>
  <c r="W888" i="37"/>
  <c r="W887" i="37"/>
  <c r="U887" i="37"/>
  <c r="T887" i="37"/>
  <c r="Z882" i="37" s="1"/>
  <c r="T886" i="37"/>
  <c r="U885" i="37"/>
  <c r="T885" i="37"/>
  <c r="W884" i="37"/>
  <c r="T884" i="37"/>
  <c r="T882" i="37"/>
  <c r="N890" i="37"/>
  <c r="K890" i="37"/>
  <c r="L889" i="37"/>
  <c r="K889" i="37"/>
  <c r="N888" i="37"/>
  <c r="N887" i="37"/>
  <c r="P887" i="37" s="1"/>
  <c r="P886" i="37" s="1"/>
  <c r="L887" i="37"/>
  <c r="K887" i="37"/>
  <c r="Q882" i="37" s="1"/>
  <c r="K886" i="37"/>
  <c r="L885" i="37"/>
  <c r="P882" i="37" s="1"/>
  <c r="K885" i="37"/>
  <c r="N884" i="37"/>
  <c r="K884" i="37"/>
  <c r="K882" i="37"/>
  <c r="E890" i="37"/>
  <c r="B890" i="37"/>
  <c r="C889" i="37"/>
  <c r="B889" i="37"/>
  <c r="E888" i="37"/>
  <c r="E887" i="37"/>
  <c r="G887" i="37" s="1"/>
  <c r="G886" i="37" s="1"/>
  <c r="C887" i="37"/>
  <c r="B887" i="37"/>
  <c r="H882" i="37" s="1"/>
  <c r="B886" i="37"/>
  <c r="C885" i="37"/>
  <c r="G882" i="37" s="1"/>
  <c r="B885" i="37"/>
  <c r="E884" i="37"/>
  <c r="B884" i="37"/>
  <c r="B882" i="37"/>
  <c r="W850" i="37"/>
  <c r="T850" i="37"/>
  <c r="U849" i="37"/>
  <c r="T849" i="37"/>
  <c r="W848" i="37"/>
  <c r="W847" i="37"/>
  <c r="U847" i="37"/>
  <c r="T847" i="37"/>
  <c r="Z842" i="37" s="1"/>
  <c r="T846" i="37"/>
  <c r="U845" i="37"/>
  <c r="T845" i="37"/>
  <c r="W844" i="37"/>
  <c r="T844" i="37"/>
  <c r="T842" i="37"/>
  <c r="N850" i="37"/>
  <c r="K850" i="37"/>
  <c r="L849" i="37"/>
  <c r="K849" i="37"/>
  <c r="N848" i="37"/>
  <c r="N847" i="37"/>
  <c r="P847" i="37" s="1"/>
  <c r="P846" i="37" s="1"/>
  <c r="L847" i="37"/>
  <c r="K847" i="37"/>
  <c r="Q842" i="37" s="1"/>
  <c r="K846" i="37"/>
  <c r="L845" i="37"/>
  <c r="P842" i="37" s="1"/>
  <c r="K845" i="37"/>
  <c r="N844" i="37"/>
  <c r="K844" i="37"/>
  <c r="K842" i="37"/>
  <c r="E850" i="37"/>
  <c r="B850" i="37"/>
  <c r="C849" i="37"/>
  <c r="B849" i="37"/>
  <c r="E848" i="37"/>
  <c r="E847" i="37"/>
  <c r="G847" i="37" s="1"/>
  <c r="G846" i="37" s="1"/>
  <c r="C847" i="37"/>
  <c r="B847" i="37"/>
  <c r="H842" i="37" s="1"/>
  <c r="B846" i="37"/>
  <c r="C845" i="37"/>
  <c r="G842" i="37" s="1"/>
  <c r="B845" i="37"/>
  <c r="E844" i="37"/>
  <c r="B844" i="37"/>
  <c r="B842" i="37"/>
  <c r="W810" i="37"/>
  <c r="T810" i="37"/>
  <c r="U809" i="37"/>
  <c r="T809" i="37"/>
  <c r="W808" i="37"/>
  <c r="W807" i="37"/>
  <c r="U807" i="37"/>
  <c r="T807" i="37"/>
  <c r="Z802" i="37" s="1"/>
  <c r="T806" i="37"/>
  <c r="U805" i="37"/>
  <c r="T805" i="37"/>
  <c r="W804" i="37"/>
  <c r="T804" i="37"/>
  <c r="T802" i="37"/>
  <c r="N810" i="37"/>
  <c r="K810" i="37"/>
  <c r="L809" i="37"/>
  <c r="K809" i="37"/>
  <c r="N808" i="37"/>
  <c r="N807" i="37"/>
  <c r="P807" i="37" s="1"/>
  <c r="P806" i="37" s="1"/>
  <c r="L807" i="37"/>
  <c r="K807" i="37"/>
  <c r="Q802" i="37" s="1"/>
  <c r="K806" i="37"/>
  <c r="L805" i="37"/>
  <c r="P802" i="37" s="1"/>
  <c r="K805" i="37"/>
  <c r="N804" i="37"/>
  <c r="K804" i="37"/>
  <c r="K802" i="37"/>
  <c r="E810" i="37"/>
  <c r="B810" i="37"/>
  <c r="C809" i="37"/>
  <c r="B809" i="37"/>
  <c r="E808" i="37"/>
  <c r="E807" i="37"/>
  <c r="G807" i="37" s="1"/>
  <c r="G806" i="37" s="1"/>
  <c r="C807" i="37"/>
  <c r="B807" i="37"/>
  <c r="H802" i="37" s="1"/>
  <c r="B806" i="37"/>
  <c r="C805" i="37"/>
  <c r="G802" i="37" s="1"/>
  <c r="B805" i="37"/>
  <c r="E804" i="37"/>
  <c r="B804" i="37"/>
  <c r="B802" i="37"/>
  <c r="W770" i="37"/>
  <c r="T770" i="37"/>
  <c r="U769" i="37"/>
  <c r="T769" i="37"/>
  <c r="W768" i="37"/>
  <c r="W767" i="37"/>
  <c r="U767" i="37"/>
  <c r="T767" i="37"/>
  <c r="Z762" i="37" s="1"/>
  <c r="T766" i="37"/>
  <c r="U765" i="37"/>
  <c r="T765" i="37"/>
  <c r="W764" i="37"/>
  <c r="T764" i="37"/>
  <c r="T762" i="37"/>
  <c r="N770" i="37"/>
  <c r="K770" i="37"/>
  <c r="L769" i="37"/>
  <c r="K769" i="37"/>
  <c r="N768" i="37"/>
  <c r="N767" i="37"/>
  <c r="P767" i="37" s="1"/>
  <c r="P766" i="37" s="1"/>
  <c r="L767" i="37"/>
  <c r="K767" i="37"/>
  <c r="Q762" i="37" s="1"/>
  <c r="K766" i="37"/>
  <c r="L765" i="37"/>
  <c r="P762" i="37" s="1"/>
  <c r="K765" i="37"/>
  <c r="N764" i="37"/>
  <c r="K764" i="37"/>
  <c r="K762" i="37"/>
  <c r="E770" i="37"/>
  <c r="B770" i="37"/>
  <c r="C769" i="37"/>
  <c r="B769" i="37"/>
  <c r="E768" i="37"/>
  <c r="E767" i="37"/>
  <c r="G767" i="37" s="1"/>
  <c r="G766" i="37" s="1"/>
  <c r="C767" i="37"/>
  <c r="B767" i="37"/>
  <c r="H762" i="37" s="1"/>
  <c r="B766" i="37"/>
  <c r="C765" i="37"/>
  <c r="G762" i="37" s="1"/>
  <c r="B765" i="37"/>
  <c r="E764" i="37"/>
  <c r="B764" i="37"/>
  <c r="B762" i="37"/>
  <c r="W730" i="37"/>
  <c r="T730" i="37"/>
  <c r="U729" i="37"/>
  <c r="T729" i="37"/>
  <c r="W728" i="37"/>
  <c r="W727" i="37"/>
  <c r="U727" i="37"/>
  <c r="T727" i="37"/>
  <c r="Z722" i="37" s="1"/>
  <c r="T726" i="37"/>
  <c r="U725" i="37"/>
  <c r="T725" i="37"/>
  <c r="W724" i="37"/>
  <c r="T724" i="37"/>
  <c r="T722" i="37"/>
  <c r="N730" i="37"/>
  <c r="K730" i="37"/>
  <c r="L729" i="37"/>
  <c r="K729" i="37"/>
  <c r="N728" i="37"/>
  <c r="N727" i="37"/>
  <c r="L727" i="37"/>
  <c r="K727" i="37"/>
  <c r="Q722" i="37" s="1"/>
  <c r="K726" i="37"/>
  <c r="L725" i="37"/>
  <c r="P722" i="37" s="1"/>
  <c r="K725" i="37"/>
  <c r="N724" i="37"/>
  <c r="K724" i="37"/>
  <c r="K722" i="37"/>
  <c r="E730" i="37"/>
  <c r="B730" i="37"/>
  <c r="C729" i="37"/>
  <c r="B729" i="37"/>
  <c r="E728" i="37"/>
  <c r="E727" i="37"/>
  <c r="C727" i="37"/>
  <c r="B727" i="37"/>
  <c r="H722" i="37" s="1"/>
  <c r="B726" i="37"/>
  <c r="C725" i="37"/>
  <c r="G722" i="37" s="1"/>
  <c r="B725" i="37"/>
  <c r="E724" i="37"/>
  <c r="B724" i="37"/>
  <c r="B722" i="37"/>
  <c r="W690" i="37"/>
  <c r="T690" i="37"/>
  <c r="U689" i="37"/>
  <c r="T689" i="37"/>
  <c r="W688" i="37"/>
  <c r="W687" i="37"/>
  <c r="Y687" i="37" s="1"/>
  <c r="Y686" i="37" s="1"/>
  <c r="U687" i="37"/>
  <c r="T687" i="37"/>
  <c r="Z682" i="37" s="1"/>
  <c r="T686" i="37"/>
  <c r="U685" i="37"/>
  <c r="T685" i="37"/>
  <c r="W684" i="37"/>
  <c r="T684" i="37"/>
  <c r="T682" i="37"/>
  <c r="N690" i="37"/>
  <c r="K690" i="37"/>
  <c r="L689" i="37"/>
  <c r="K689" i="37"/>
  <c r="N688" i="37"/>
  <c r="N687" i="37"/>
  <c r="P687" i="37" s="1"/>
  <c r="P686" i="37" s="1"/>
  <c r="L687" i="37"/>
  <c r="K687" i="37"/>
  <c r="Q682" i="37" s="1"/>
  <c r="K686" i="37"/>
  <c r="L685" i="37"/>
  <c r="P682" i="37" s="1"/>
  <c r="K685" i="37"/>
  <c r="N684" i="37"/>
  <c r="K684" i="37"/>
  <c r="K682" i="37"/>
  <c r="E690" i="37"/>
  <c r="B690" i="37"/>
  <c r="C689" i="37"/>
  <c r="B689" i="37"/>
  <c r="E688" i="37"/>
  <c r="E687" i="37"/>
  <c r="G687" i="37" s="1"/>
  <c r="G686" i="37" s="1"/>
  <c r="C687" i="37"/>
  <c r="B687" i="37"/>
  <c r="H682" i="37" s="1"/>
  <c r="B686" i="37"/>
  <c r="C685" i="37"/>
  <c r="G682" i="37" s="1"/>
  <c r="B685" i="37"/>
  <c r="E684" i="37"/>
  <c r="B684" i="37"/>
  <c r="B682" i="37"/>
  <c r="W650" i="37"/>
  <c r="T650" i="37"/>
  <c r="U649" i="37"/>
  <c r="T649" i="37"/>
  <c r="W648" i="37"/>
  <c r="W647" i="37"/>
  <c r="U647" i="37"/>
  <c r="T647" i="37"/>
  <c r="Z642" i="37" s="1"/>
  <c r="T646" i="37"/>
  <c r="U645" i="37"/>
  <c r="T645" i="37"/>
  <c r="W644" i="37"/>
  <c r="T644" i="37"/>
  <c r="T642" i="37"/>
  <c r="N650" i="37"/>
  <c r="K650" i="37"/>
  <c r="L649" i="37"/>
  <c r="K649" i="37"/>
  <c r="N648" i="37"/>
  <c r="N647" i="37"/>
  <c r="P647" i="37" s="1"/>
  <c r="P646" i="37" s="1"/>
  <c r="L647" i="37"/>
  <c r="K647" i="37"/>
  <c r="Q642" i="37" s="1"/>
  <c r="K646" i="37"/>
  <c r="L645" i="37"/>
  <c r="P642" i="37" s="1"/>
  <c r="K645" i="37"/>
  <c r="N644" i="37"/>
  <c r="K644" i="37"/>
  <c r="K642" i="37"/>
  <c r="E650" i="37"/>
  <c r="B650" i="37"/>
  <c r="C649" i="37"/>
  <c r="B649" i="37"/>
  <c r="E648" i="37"/>
  <c r="E647" i="37"/>
  <c r="G647" i="37" s="1"/>
  <c r="G646" i="37" s="1"/>
  <c r="C647" i="37"/>
  <c r="B647" i="37"/>
  <c r="H642" i="37" s="1"/>
  <c r="B646" i="37"/>
  <c r="C645" i="37"/>
  <c r="G642" i="37" s="1"/>
  <c r="B645" i="37"/>
  <c r="E644" i="37"/>
  <c r="B644" i="37"/>
  <c r="B642" i="37"/>
  <c r="W610" i="37"/>
  <c r="T610" i="37"/>
  <c r="U609" i="37"/>
  <c r="T609" i="37"/>
  <c r="W608" i="37"/>
  <c r="W607" i="37"/>
  <c r="U607" i="37"/>
  <c r="T607" i="37"/>
  <c r="Z602" i="37" s="1"/>
  <c r="T606" i="37"/>
  <c r="U605" i="37"/>
  <c r="T605" i="37"/>
  <c r="W604" i="37"/>
  <c r="T604" i="37"/>
  <c r="T602" i="37"/>
  <c r="N610" i="37"/>
  <c r="K610" i="37"/>
  <c r="L609" i="37"/>
  <c r="K609" i="37"/>
  <c r="N608" i="37"/>
  <c r="N607" i="37"/>
  <c r="P607" i="37" s="1"/>
  <c r="P606" i="37" s="1"/>
  <c r="L607" i="37"/>
  <c r="K606" i="37"/>
  <c r="L605" i="37"/>
  <c r="K605" i="37"/>
  <c r="N604" i="37"/>
  <c r="K604" i="37"/>
  <c r="K602" i="37"/>
  <c r="E610" i="37"/>
  <c r="B610" i="37"/>
  <c r="C609" i="37"/>
  <c r="B609" i="37"/>
  <c r="E608" i="37"/>
  <c r="E607" i="37"/>
  <c r="C607" i="37"/>
  <c r="B606" i="37"/>
  <c r="C605" i="37"/>
  <c r="B605" i="37"/>
  <c r="E604" i="37"/>
  <c r="B604" i="37"/>
  <c r="B602" i="37"/>
  <c r="W570" i="37"/>
  <c r="T570" i="37"/>
  <c r="U569" i="37"/>
  <c r="T569" i="37"/>
  <c r="W568" i="37"/>
  <c r="W567" i="37"/>
  <c r="U567" i="37"/>
  <c r="T566" i="37"/>
  <c r="U565" i="37"/>
  <c r="T565" i="37"/>
  <c r="W564" i="37"/>
  <c r="T564" i="37"/>
  <c r="T562" i="37"/>
  <c r="N570" i="37"/>
  <c r="K570" i="37"/>
  <c r="L569" i="37"/>
  <c r="K569" i="37"/>
  <c r="N568" i="37"/>
  <c r="N567" i="37"/>
  <c r="L567" i="37"/>
  <c r="K566" i="37"/>
  <c r="L565" i="37"/>
  <c r="P562" i="37" s="1"/>
  <c r="K565" i="37"/>
  <c r="N564" i="37"/>
  <c r="K564" i="37"/>
  <c r="K562" i="37"/>
  <c r="E570" i="37"/>
  <c r="B570" i="37"/>
  <c r="C569" i="37"/>
  <c r="B569" i="37"/>
  <c r="E568" i="37"/>
  <c r="E567" i="37"/>
  <c r="G567" i="37" s="1"/>
  <c r="G566" i="37" s="1"/>
  <c r="C567" i="37"/>
  <c r="B566" i="37"/>
  <c r="C565" i="37"/>
  <c r="B565" i="37"/>
  <c r="E564" i="37"/>
  <c r="B564" i="37"/>
  <c r="B562" i="37"/>
  <c r="T15" i="1"/>
  <c r="B7" i="37" s="1"/>
  <c r="H2" i="37" s="1"/>
  <c r="W530" i="37"/>
  <c r="T530" i="37"/>
  <c r="U529" i="37"/>
  <c r="T529" i="37"/>
  <c r="W528" i="37"/>
  <c r="W527" i="37"/>
  <c r="U527" i="37"/>
  <c r="T526" i="37"/>
  <c r="U525" i="37"/>
  <c r="T525" i="37"/>
  <c r="W524" i="37"/>
  <c r="T524" i="37"/>
  <c r="T522" i="37"/>
  <c r="N530" i="37"/>
  <c r="K530" i="37"/>
  <c r="L529" i="37"/>
  <c r="K529" i="37"/>
  <c r="N528" i="37"/>
  <c r="N527" i="37"/>
  <c r="L527" i="37"/>
  <c r="K526" i="37"/>
  <c r="L525" i="37"/>
  <c r="K525" i="37"/>
  <c r="N524" i="37"/>
  <c r="K524" i="37"/>
  <c r="K522" i="37"/>
  <c r="E530" i="37"/>
  <c r="B530" i="37"/>
  <c r="C529" i="37"/>
  <c r="B529" i="37"/>
  <c r="E528" i="37"/>
  <c r="E527" i="37"/>
  <c r="G527" i="37" s="1"/>
  <c r="G526" i="37" s="1"/>
  <c r="C527" i="37"/>
  <c r="B526" i="37"/>
  <c r="C525" i="37"/>
  <c r="B525" i="37"/>
  <c r="E524" i="37"/>
  <c r="B524" i="37"/>
  <c r="B522" i="37"/>
  <c r="W490" i="37"/>
  <c r="T490" i="37"/>
  <c r="U489" i="37"/>
  <c r="T489" i="37"/>
  <c r="W488" i="37"/>
  <c r="W487" i="37"/>
  <c r="U487" i="37"/>
  <c r="T486" i="37"/>
  <c r="U485" i="37"/>
  <c r="T485" i="37"/>
  <c r="W484" i="37"/>
  <c r="T484" i="37"/>
  <c r="T482" i="37"/>
  <c r="N490" i="37"/>
  <c r="K490" i="37"/>
  <c r="L489" i="37"/>
  <c r="K489" i="37"/>
  <c r="N488" i="37"/>
  <c r="N487" i="37"/>
  <c r="P487" i="37" s="1"/>
  <c r="P486" i="37" s="1"/>
  <c r="L487" i="37"/>
  <c r="K486" i="37"/>
  <c r="L485" i="37"/>
  <c r="K485" i="37"/>
  <c r="N484" i="37"/>
  <c r="K484" i="37"/>
  <c r="K482" i="37"/>
  <c r="E490" i="37"/>
  <c r="B490" i="37"/>
  <c r="C489" i="37"/>
  <c r="B489" i="37"/>
  <c r="E488" i="37"/>
  <c r="E487" i="37"/>
  <c r="C487" i="37"/>
  <c r="B486" i="37"/>
  <c r="C485" i="37"/>
  <c r="B485" i="37"/>
  <c r="E484" i="37"/>
  <c r="B484" i="37"/>
  <c r="B482" i="37"/>
  <c r="W450" i="37"/>
  <c r="T450" i="37"/>
  <c r="U449" i="37"/>
  <c r="T449" i="37"/>
  <c r="W448" i="37"/>
  <c r="W447" i="37"/>
  <c r="U447" i="37"/>
  <c r="T446" i="37"/>
  <c r="Y442" i="37" s="1"/>
  <c r="U445" i="37"/>
  <c r="T445" i="37"/>
  <c r="W444" i="37"/>
  <c r="T444" i="37"/>
  <c r="T442" i="37"/>
  <c r="N450" i="37"/>
  <c r="K450" i="37"/>
  <c r="L449" i="37"/>
  <c r="K449" i="37"/>
  <c r="N448" i="37"/>
  <c r="N447" i="37"/>
  <c r="L447" i="37"/>
  <c r="K446" i="37"/>
  <c r="L445" i="37"/>
  <c r="K445" i="37"/>
  <c r="N444" i="37"/>
  <c r="K444" i="37"/>
  <c r="K442" i="37"/>
  <c r="E450" i="37"/>
  <c r="B450" i="37"/>
  <c r="C449" i="37"/>
  <c r="B449" i="37"/>
  <c r="E448" i="37"/>
  <c r="E447" i="37"/>
  <c r="G447" i="37" s="1"/>
  <c r="G446" i="37" s="1"/>
  <c r="C447" i="37"/>
  <c r="B446" i="37"/>
  <c r="C445" i="37"/>
  <c r="B445" i="37"/>
  <c r="E444" i="37"/>
  <c r="B444" i="37"/>
  <c r="B442" i="37"/>
  <c r="W410" i="37"/>
  <c r="T410" i="37"/>
  <c r="U409" i="37"/>
  <c r="T409" i="37"/>
  <c r="W408" i="37"/>
  <c r="W407" i="37"/>
  <c r="U407" i="37"/>
  <c r="T406" i="37"/>
  <c r="U405" i="37"/>
  <c r="T405" i="37"/>
  <c r="W404" i="37"/>
  <c r="T404" i="37"/>
  <c r="T402" i="37"/>
  <c r="N410" i="37"/>
  <c r="K410" i="37"/>
  <c r="L409" i="37"/>
  <c r="K409" i="37"/>
  <c r="N408" i="37"/>
  <c r="N407" i="37"/>
  <c r="L407" i="37"/>
  <c r="K406" i="37"/>
  <c r="L405" i="37"/>
  <c r="K405" i="37"/>
  <c r="N404" i="37"/>
  <c r="K404" i="37"/>
  <c r="K402" i="37"/>
  <c r="E410" i="37"/>
  <c r="B410" i="37"/>
  <c r="C409" i="37"/>
  <c r="B409" i="37"/>
  <c r="E408" i="37"/>
  <c r="E407" i="37"/>
  <c r="G407" i="37" s="1"/>
  <c r="G406" i="37" s="1"/>
  <c r="C407" i="37"/>
  <c r="B406" i="37"/>
  <c r="C405" i="37"/>
  <c r="B405" i="37"/>
  <c r="E404" i="37"/>
  <c r="B404" i="37"/>
  <c r="B402" i="37"/>
  <c r="W370" i="37"/>
  <c r="T370" i="37"/>
  <c r="U369" i="37"/>
  <c r="T369" i="37"/>
  <c r="W368" i="37"/>
  <c r="W367" i="37"/>
  <c r="U367" i="37"/>
  <c r="T366" i="37"/>
  <c r="U365" i="37"/>
  <c r="T365" i="37"/>
  <c r="W364" i="37"/>
  <c r="T364" i="37"/>
  <c r="T362" i="37"/>
  <c r="N370" i="37"/>
  <c r="K370" i="37"/>
  <c r="L369" i="37"/>
  <c r="K369" i="37"/>
  <c r="N368" i="37"/>
  <c r="N367" i="37"/>
  <c r="L367" i="37"/>
  <c r="K366" i="37"/>
  <c r="L365" i="37"/>
  <c r="K365" i="37"/>
  <c r="N364" i="37"/>
  <c r="K364" i="37"/>
  <c r="K362" i="37"/>
  <c r="E370" i="37"/>
  <c r="B370" i="37"/>
  <c r="C369" i="37"/>
  <c r="B369" i="37"/>
  <c r="E368" i="37"/>
  <c r="E367" i="37"/>
  <c r="G367" i="37" s="1"/>
  <c r="G366" i="37" s="1"/>
  <c r="C367" i="37"/>
  <c r="B366" i="37"/>
  <c r="G362" i="37" s="1"/>
  <c r="C365" i="37"/>
  <c r="B365" i="37"/>
  <c r="E364" i="37"/>
  <c r="B364" i="37"/>
  <c r="B362" i="37"/>
  <c r="W330" i="37"/>
  <c r="T330" i="37"/>
  <c r="U329" i="37"/>
  <c r="T329" i="37"/>
  <c r="W328" i="37"/>
  <c r="W327" i="37"/>
  <c r="U327" i="37"/>
  <c r="T326" i="37"/>
  <c r="U325" i="37"/>
  <c r="T325" i="37"/>
  <c r="W324" i="37"/>
  <c r="T324" i="37"/>
  <c r="T322" i="37"/>
  <c r="N330" i="37"/>
  <c r="K330" i="37"/>
  <c r="L329" i="37"/>
  <c r="K329" i="37"/>
  <c r="N328" i="37"/>
  <c r="N327" i="37"/>
  <c r="P327" i="37" s="1"/>
  <c r="P326" i="37" s="1"/>
  <c r="L327" i="37"/>
  <c r="K326" i="37"/>
  <c r="L325" i="37"/>
  <c r="K325" i="37"/>
  <c r="N324" i="37"/>
  <c r="K324" i="37"/>
  <c r="K322" i="37"/>
  <c r="E330" i="37"/>
  <c r="B330" i="37"/>
  <c r="C329" i="37"/>
  <c r="B329" i="37"/>
  <c r="E328" i="37"/>
  <c r="E327" i="37"/>
  <c r="C327" i="37"/>
  <c r="B326" i="37"/>
  <c r="C325" i="37"/>
  <c r="B325" i="37"/>
  <c r="E324" i="37"/>
  <c r="B324" i="37"/>
  <c r="B322" i="37"/>
  <c r="U289" i="37"/>
  <c r="U287" i="37"/>
  <c r="U285" i="37"/>
  <c r="P282" i="37"/>
  <c r="N284" i="37"/>
  <c r="E290" i="37"/>
  <c r="C289" i="37"/>
  <c r="E288" i="37"/>
  <c r="E287" i="37"/>
  <c r="C287" i="37"/>
  <c r="C285" i="37"/>
  <c r="P1327" i="37"/>
  <c r="P1326" i="37" s="1"/>
  <c r="T1323" i="37"/>
  <c r="K1323" i="37"/>
  <c r="B1323" i="37"/>
  <c r="R1322" i="37"/>
  <c r="I1322" i="37"/>
  <c r="G1287" i="37"/>
  <c r="G1286" i="37" s="1"/>
  <c r="T1283" i="37"/>
  <c r="K1283" i="37"/>
  <c r="B1283" i="37"/>
  <c r="R1282" i="37"/>
  <c r="I1282" i="37"/>
  <c r="P1247" i="37"/>
  <c r="P1246" i="37" s="1"/>
  <c r="T1243" i="37"/>
  <c r="K1243" i="37"/>
  <c r="B1243" i="37"/>
  <c r="R1242" i="37"/>
  <c r="I1242" i="37"/>
  <c r="G1207" i="37"/>
  <c r="G1206" i="37" s="1"/>
  <c r="T1203" i="37"/>
  <c r="K1203" i="37"/>
  <c r="B1203" i="37"/>
  <c r="R1202" i="37"/>
  <c r="I1202" i="37"/>
  <c r="P1167" i="37"/>
  <c r="P1166" i="37" s="1"/>
  <c r="T1163" i="37"/>
  <c r="K1163" i="37"/>
  <c r="B1163" i="37"/>
  <c r="R1162" i="37"/>
  <c r="I1162" i="37"/>
  <c r="T1123" i="37"/>
  <c r="K1123" i="37"/>
  <c r="B1123" i="37"/>
  <c r="R1122" i="37"/>
  <c r="I1122" i="37"/>
  <c r="P1087" i="37"/>
  <c r="P1086" i="37" s="1"/>
  <c r="T1083" i="37"/>
  <c r="K1083" i="37"/>
  <c r="B1083" i="37"/>
  <c r="R1082" i="37"/>
  <c r="I1082" i="37"/>
  <c r="T1043" i="37"/>
  <c r="K1043" i="37"/>
  <c r="B1043" i="37"/>
  <c r="R1042" i="37"/>
  <c r="I1042" i="37"/>
  <c r="T1003" i="37"/>
  <c r="K1003" i="37"/>
  <c r="B1003" i="37"/>
  <c r="R1002" i="37"/>
  <c r="I1002" i="37"/>
  <c r="T963" i="37"/>
  <c r="K963" i="37"/>
  <c r="B963" i="37"/>
  <c r="R962" i="37"/>
  <c r="I962" i="37"/>
  <c r="T923" i="37"/>
  <c r="K923" i="37"/>
  <c r="B923" i="37"/>
  <c r="R922" i="37"/>
  <c r="I922" i="37"/>
  <c r="T883" i="37"/>
  <c r="K883" i="37"/>
  <c r="B883" i="37"/>
  <c r="R882" i="37"/>
  <c r="I882" i="37"/>
  <c r="T843" i="37"/>
  <c r="K843" i="37"/>
  <c r="B843" i="37"/>
  <c r="R842" i="37"/>
  <c r="I842" i="37"/>
  <c r="T803" i="37"/>
  <c r="K803" i="37"/>
  <c r="B803" i="37"/>
  <c r="R802" i="37"/>
  <c r="I802" i="37"/>
  <c r="T763" i="37"/>
  <c r="K763" i="37"/>
  <c r="B763" i="37"/>
  <c r="R762" i="37"/>
  <c r="I762" i="37"/>
  <c r="G727" i="37"/>
  <c r="G726" i="37" s="1"/>
  <c r="T723" i="37"/>
  <c r="K723" i="37"/>
  <c r="B723" i="37"/>
  <c r="R722" i="37"/>
  <c r="I722" i="37"/>
  <c r="T683" i="37"/>
  <c r="K683" i="37"/>
  <c r="B683" i="37"/>
  <c r="R682" i="37"/>
  <c r="I682" i="37"/>
  <c r="T643" i="37"/>
  <c r="K643" i="37"/>
  <c r="B643" i="37"/>
  <c r="R642" i="37"/>
  <c r="I642" i="37"/>
  <c r="G607" i="37"/>
  <c r="G606" i="37" s="1"/>
  <c r="T603" i="37"/>
  <c r="K603" i="37"/>
  <c r="B603" i="37"/>
  <c r="R602" i="37"/>
  <c r="P602" i="37"/>
  <c r="I602" i="37"/>
  <c r="P567" i="37"/>
  <c r="P566" i="37" s="1"/>
  <c r="T563" i="37"/>
  <c r="K563" i="37"/>
  <c r="B563" i="37"/>
  <c r="R562" i="37"/>
  <c r="I562" i="37"/>
  <c r="T523" i="37"/>
  <c r="K523" i="37"/>
  <c r="B523" i="37"/>
  <c r="R522" i="37"/>
  <c r="I522" i="37"/>
  <c r="G487" i="37"/>
  <c r="G486" i="37" s="1"/>
  <c r="T483" i="37"/>
  <c r="K483" i="37"/>
  <c r="B483" i="37"/>
  <c r="R482" i="37"/>
  <c r="I482" i="37"/>
  <c r="P447" i="37"/>
  <c r="P446" i="37" s="1"/>
  <c r="T443" i="37"/>
  <c r="K443" i="37"/>
  <c r="R442" i="37"/>
  <c r="I442" i="37"/>
  <c r="P407" i="37"/>
  <c r="P406" i="37" s="1"/>
  <c r="T403" i="37"/>
  <c r="K403" i="37"/>
  <c r="B403" i="37"/>
  <c r="R402" i="37"/>
  <c r="I402" i="37"/>
  <c r="P367" i="37"/>
  <c r="P366" i="37" s="1"/>
  <c r="T363" i="37"/>
  <c r="K363" i="37"/>
  <c r="B363" i="37"/>
  <c r="R362" i="37"/>
  <c r="I362" i="37"/>
  <c r="G327" i="37"/>
  <c r="G326" i="37" s="1"/>
  <c r="T323" i="37"/>
  <c r="K323" i="37"/>
  <c r="B323" i="37"/>
  <c r="R322" i="37"/>
  <c r="I322" i="37"/>
  <c r="P287" i="37"/>
  <c r="P286" i="37" s="1"/>
  <c r="G287" i="37"/>
  <c r="G286" i="37" s="1"/>
  <c r="T283" i="37"/>
  <c r="K283" i="37"/>
  <c r="B283" i="37"/>
  <c r="R282" i="37"/>
  <c r="I282" i="37"/>
  <c r="W250" i="37"/>
  <c r="T250" i="37"/>
  <c r="U249" i="37"/>
  <c r="T249" i="37"/>
  <c r="W248" i="37"/>
  <c r="W247" i="37"/>
  <c r="U247" i="37"/>
  <c r="T246" i="37"/>
  <c r="U245" i="37"/>
  <c r="T245" i="37"/>
  <c r="W244" i="37"/>
  <c r="T244" i="37"/>
  <c r="T242" i="37"/>
  <c r="N250" i="37"/>
  <c r="K250" i="37"/>
  <c r="L249" i="37"/>
  <c r="K249" i="37"/>
  <c r="N248" i="37"/>
  <c r="N247" i="37"/>
  <c r="P247" i="37" s="1"/>
  <c r="P246" i="37" s="1"/>
  <c r="L247" i="37"/>
  <c r="K246" i="37"/>
  <c r="L245" i="37"/>
  <c r="K245" i="37"/>
  <c r="N244" i="37"/>
  <c r="K244" i="37"/>
  <c r="K242" i="37"/>
  <c r="E250" i="37"/>
  <c r="B250" i="37"/>
  <c r="C249" i="37"/>
  <c r="B249" i="37"/>
  <c r="E248" i="37"/>
  <c r="E247" i="37"/>
  <c r="C247" i="37"/>
  <c r="B246" i="37"/>
  <c r="C245" i="37"/>
  <c r="B245" i="37"/>
  <c r="E244" i="37"/>
  <c r="B244" i="37"/>
  <c r="B242" i="37"/>
  <c r="G247" i="37"/>
  <c r="G246" i="37" s="1"/>
  <c r="T243" i="37"/>
  <c r="K243" i="37"/>
  <c r="B243" i="37"/>
  <c r="W210" i="37"/>
  <c r="T210" i="37"/>
  <c r="U209" i="37"/>
  <c r="T209" i="37"/>
  <c r="W208" i="37"/>
  <c r="W207" i="37"/>
  <c r="U207" i="37"/>
  <c r="T206" i="37"/>
  <c r="U205" i="37"/>
  <c r="T205" i="37"/>
  <c r="W204" i="37"/>
  <c r="T204" i="37"/>
  <c r="T202" i="37"/>
  <c r="N210" i="37"/>
  <c r="K210" i="37"/>
  <c r="L209" i="37"/>
  <c r="K209" i="37"/>
  <c r="N208" i="37"/>
  <c r="N207" i="37"/>
  <c r="P207" i="37" s="1"/>
  <c r="P206" i="37" s="1"/>
  <c r="L207" i="37"/>
  <c r="K206" i="37"/>
  <c r="L205" i="37"/>
  <c r="K205" i="37"/>
  <c r="N204" i="37"/>
  <c r="K204" i="37"/>
  <c r="K202" i="37"/>
  <c r="E210" i="37"/>
  <c r="B210" i="37"/>
  <c r="C209" i="37"/>
  <c r="B209" i="37"/>
  <c r="E208" i="37"/>
  <c r="E207" i="37"/>
  <c r="C207" i="37"/>
  <c r="B206" i="37"/>
  <c r="C205" i="37"/>
  <c r="B205" i="37"/>
  <c r="E204" i="37"/>
  <c r="B204" i="37"/>
  <c r="B202" i="37"/>
  <c r="G207" i="37"/>
  <c r="G206" i="37" s="1"/>
  <c r="T203" i="37"/>
  <c r="K203" i="37"/>
  <c r="B203" i="37"/>
  <c r="W170" i="37"/>
  <c r="T170" i="37"/>
  <c r="T169" i="37"/>
  <c r="U167" i="37"/>
  <c r="T166" i="37"/>
  <c r="W164" i="37"/>
  <c r="U169" i="37"/>
  <c r="W168" i="37"/>
  <c r="W167" i="37"/>
  <c r="T165" i="37"/>
  <c r="T164" i="37"/>
  <c r="T162" i="37"/>
  <c r="U165" i="37"/>
  <c r="N170" i="37"/>
  <c r="L169" i="37"/>
  <c r="N168" i="37"/>
  <c r="N167" i="37"/>
  <c r="P167" i="37" s="1"/>
  <c r="P166" i="37" s="1"/>
  <c r="K166" i="37"/>
  <c r="L165" i="37"/>
  <c r="N164" i="37"/>
  <c r="K162" i="37"/>
  <c r="E170" i="37"/>
  <c r="B170" i="37"/>
  <c r="C169" i="37"/>
  <c r="B169" i="37"/>
  <c r="E168" i="37"/>
  <c r="E167" i="37"/>
  <c r="G167" i="37" s="1"/>
  <c r="G166" i="37" s="1"/>
  <c r="C167" i="37"/>
  <c r="B166" i="37"/>
  <c r="C165" i="37"/>
  <c r="G162" i="37" s="1"/>
  <c r="B165" i="37"/>
  <c r="E164" i="37"/>
  <c r="B164" i="37"/>
  <c r="B162" i="37"/>
  <c r="K163" i="37"/>
  <c r="B163" i="37"/>
  <c r="P162" i="37"/>
  <c r="W130" i="37"/>
  <c r="T130" i="37"/>
  <c r="U129" i="37"/>
  <c r="T129" i="37"/>
  <c r="W128" i="37"/>
  <c r="W127" i="37"/>
  <c r="U127" i="37"/>
  <c r="T126" i="37"/>
  <c r="U125" i="37"/>
  <c r="T125" i="37"/>
  <c r="W124" i="37"/>
  <c r="T124" i="37"/>
  <c r="T122" i="37"/>
  <c r="N130" i="37"/>
  <c r="K130" i="37"/>
  <c r="L129" i="37"/>
  <c r="K129" i="37"/>
  <c r="N128" i="37"/>
  <c r="N127" i="37"/>
  <c r="P127" i="37" s="1"/>
  <c r="P126" i="37" s="1"/>
  <c r="L127" i="37"/>
  <c r="K126" i="37"/>
  <c r="N125" i="37"/>
  <c r="Q125" i="37" s="1"/>
  <c r="L125" i="37"/>
  <c r="K125" i="37"/>
  <c r="N124" i="37"/>
  <c r="K124" i="37"/>
  <c r="K122" i="37"/>
  <c r="E130" i="37"/>
  <c r="B130" i="37"/>
  <c r="C129" i="37"/>
  <c r="B129" i="37"/>
  <c r="E128" i="37"/>
  <c r="E127" i="37"/>
  <c r="G127" i="37" s="1"/>
  <c r="G126" i="37" s="1"/>
  <c r="C127" i="37"/>
  <c r="B126" i="37"/>
  <c r="E125" i="37"/>
  <c r="C125" i="37"/>
  <c r="B125" i="37"/>
  <c r="E124" i="37"/>
  <c r="B124" i="37"/>
  <c r="B122" i="37"/>
  <c r="T123" i="37"/>
  <c r="K123" i="37"/>
  <c r="B123" i="37"/>
  <c r="W90" i="37"/>
  <c r="T90" i="37"/>
  <c r="U89" i="37"/>
  <c r="T89" i="37"/>
  <c r="W88" i="37"/>
  <c r="W87" i="37"/>
  <c r="U87" i="37"/>
  <c r="T86" i="37"/>
  <c r="U85" i="37"/>
  <c r="T85" i="37"/>
  <c r="W84" i="37"/>
  <c r="T84" i="37"/>
  <c r="T82" i="37"/>
  <c r="N90" i="37"/>
  <c r="K90" i="37"/>
  <c r="L89" i="37"/>
  <c r="K89" i="37"/>
  <c r="N88" i="37"/>
  <c r="N87" i="37"/>
  <c r="P87" i="37" s="1"/>
  <c r="P86" i="37" s="1"/>
  <c r="L87" i="37"/>
  <c r="K86" i="37"/>
  <c r="L85" i="37"/>
  <c r="K85" i="37"/>
  <c r="N84" i="37"/>
  <c r="K84" i="37"/>
  <c r="K82" i="37"/>
  <c r="E90" i="37"/>
  <c r="B90" i="37"/>
  <c r="C89" i="37"/>
  <c r="B89" i="37"/>
  <c r="E88" i="37"/>
  <c r="E87" i="37"/>
  <c r="G87" i="37" s="1"/>
  <c r="G86" i="37" s="1"/>
  <c r="C87" i="37"/>
  <c r="B86" i="37"/>
  <c r="E85" i="37"/>
  <c r="C85" i="37"/>
  <c r="B85" i="37"/>
  <c r="E84" i="37"/>
  <c r="B84" i="37"/>
  <c r="B82" i="37"/>
  <c r="T83" i="37"/>
  <c r="K83" i="37"/>
  <c r="B83" i="37"/>
  <c r="W50" i="37"/>
  <c r="T50" i="37"/>
  <c r="U49" i="37"/>
  <c r="T49" i="37"/>
  <c r="W48" i="37"/>
  <c r="W47" i="37"/>
  <c r="U47" i="37"/>
  <c r="T46" i="37"/>
  <c r="W45" i="37"/>
  <c r="Z45" i="37" s="1"/>
  <c r="U45" i="37"/>
  <c r="T45" i="37"/>
  <c r="W44" i="37"/>
  <c r="T44" i="37"/>
  <c r="T42" i="37"/>
  <c r="N50" i="37"/>
  <c r="K50" i="37"/>
  <c r="L49" i="37"/>
  <c r="K49" i="37"/>
  <c r="N48" i="37"/>
  <c r="N47" i="37"/>
  <c r="L47" i="37"/>
  <c r="K46" i="37"/>
  <c r="L45" i="37"/>
  <c r="K45" i="37"/>
  <c r="N44" i="37"/>
  <c r="K44" i="37"/>
  <c r="K42" i="37"/>
  <c r="E50" i="37"/>
  <c r="B50" i="37"/>
  <c r="C49" i="37"/>
  <c r="B49" i="37"/>
  <c r="E48" i="37"/>
  <c r="E47" i="37"/>
  <c r="G47" i="37" s="1"/>
  <c r="G46" i="37" s="1"/>
  <c r="C47" i="37"/>
  <c r="B46" i="37"/>
  <c r="C45" i="37"/>
  <c r="B45" i="37"/>
  <c r="E44" i="37"/>
  <c r="B44" i="37"/>
  <c r="B42" i="37"/>
  <c r="T16" i="1"/>
  <c r="K7" i="37" s="1"/>
  <c r="Q2" i="37" s="1"/>
  <c r="T17" i="1"/>
  <c r="T7" i="37" s="1"/>
  <c r="Z2" i="37" s="1"/>
  <c r="T18" i="1"/>
  <c r="B47" i="37" s="1"/>
  <c r="H42" i="37" s="1"/>
  <c r="T19" i="1"/>
  <c r="K47" i="37" s="1"/>
  <c r="Q42" i="37" s="1"/>
  <c r="T20" i="1"/>
  <c r="T47" i="37" s="1"/>
  <c r="Z42" i="37" s="1"/>
  <c r="T21" i="1"/>
  <c r="B87" i="37" s="1"/>
  <c r="H82" i="37" s="1"/>
  <c r="T22" i="1"/>
  <c r="K87" i="37" s="1"/>
  <c r="Q82" i="37" s="1"/>
  <c r="T23" i="1"/>
  <c r="T87" i="37" s="1"/>
  <c r="Z82" i="37" s="1"/>
  <c r="T24" i="1"/>
  <c r="B127" i="37" s="1"/>
  <c r="H122" i="37" s="1"/>
  <c r="T25" i="1"/>
  <c r="K127" i="37" s="1"/>
  <c r="Q122" i="37" s="1"/>
  <c r="T26" i="1"/>
  <c r="T127" i="37" s="1"/>
  <c r="Z122" i="37" s="1"/>
  <c r="T27" i="1"/>
  <c r="B167" i="37" s="1"/>
  <c r="H162" i="37" s="1"/>
  <c r="T28" i="1"/>
  <c r="K167" i="37" s="1"/>
  <c r="Q162" i="37" s="1"/>
  <c r="T29" i="1"/>
  <c r="T167" i="37" s="1"/>
  <c r="Z162" i="37" s="1"/>
  <c r="T30" i="1"/>
  <c r="B207" i="37" s="1"/>
  <c r="H202" i="37" s="1"/>
  <c r="T31" i="1"/>
  <c r="K207" i="37" s="1"/>
  <c r="Q202" i="37" s="1"/>
  <c r="T32" i="1"/>
  <c r="T207" i="37" s="1"/>
  <c r="Z202" i="37" s="1"/>
  <c r="T33" i="1"/>
  <c r="B247" i="37" s="1"/>
  <c r="H242" i="37" s="1"/>
  <c r="T34" i="1"/>
  <c r="K247" i="37" s="1"/>
  <c r="Q242" i="37" s="1"/>
  <c r="T35" i="1"/>
  <c r="T247" i="37" s="1"/>
  <c r="Z242" i="37" s="1"/>
  <c r="T36" i="1"/>
  <c r="B287" i="37" s="1"/>
  <c r="T37" i="1"/>
  <c r="T38" i="1"/>
  <c r="T39" i="1"/>
  <c r="B327" i="37" s="1"/>
  <c r="H322" i="37" s="1"/>
  <c r="T40" i="1"/>
  <c r="K327" i="37" s="1"/>
  <c r="Q322" i="37" s="1"/>
  <c r="T41" i="1"/>
  <c r="T327" i="37" s="1"/>
  <c r="Z322" i="37" s="1"/>
  <c r="T42" i="1"/>
  <c r="B367" i="37" s="1"/>
  <c r="H362" i="37" s="1"/>
  <c r="T43" i="1"/>
  <c r="K367" i="37" s="1"/>
  <c r="Q362" i="37" s="1"/>
  <c r="T44" i="1"/>
  <c r="T367" i="37" s="1"/>
  <c r="Z362" i="37" s="1"/>
  <c r="T45" i="1"/>
  <c r="B407" i="37" s="1"/>
  <c r="H402" i="37" s="1"/>
  <c r="T46" i="1"/>
  <c r="K407" i="37" s="1"/>
  <c r="Q402" i="37" s="1"/>
  <c r="T47" i="1"/>
  <c r="T407" i="37" s="1"/>
  <c r="Z402" i="37" s="1"/>
  <c r="T48" i="1"/>
  <c r="B447" i="37" s="1"/>
  <c r="H442" i="37" s="1"/>
  <c r="T49" i="1"/>
  <c r="K447" i="37" s="1"/>
  <c r="Q442" i="37" s="1"/>
  <c r="T50" i="1"/>
  <c r="T447" i="37" s="1"/>
  <c r="Z442" i="37" s="1"/>
  <c r="T51" i="1"/>
  <c r="B487" i="37" s="1"/>
  <c r="H482" i="37" s="1"/>
  <c r="T52" i="1"/>
  <c r="K487" i="37" s="1"/>
  <c r="Q482" i="37" s="1"/>
  <c r="T53" i="1"/>
  <c r="T487" i="37" s="1"/>
  <c r="Z482" i="37" s="1"/>
  <c r="T54" i="1"/>
  <c r="B527" i="37" s="1"/>
  <c r="H522" i="37" s="1"/>
  <c r="T55" i="1"/>
  <c r="K527" i="37" s="1"/>
  <c r="Q522" i="37" s="1"/>
  <c r="T56" i="1"/>
  <c r="T527" i="37" s="1"/>
  <c r="Z522" i="37" s="1"/>
  <c r="T57" i="1"/>
  <c r="B567" i="37" s="1"/>
  <c r="H562" i="37" s="1"/>
  <c r="T58" i="1"/>
  <c r="K567" i="37" s="1"/>
  <c r="Q562" i="37" s="1"/>
  <c r="T59" i="1"/>
  <c r="T567" i="37" s="1"/>
  <c r="Z562" i="37" s="1"/>
  <c r="T60" i="1"/>
  <c r="B607" i="37" s="1"/>
  <c r="H602" i="37" s="1"/>
  <c r="T61" i="1"/>
  <c r="K607" i="37" s="1"/>
  <c r="Q602" i="37" s="1"/>
  <c r="N10" i="37"/>
  <c r="K10" i="37"/>
  <c r="L9" i="37"/>
  <c r="K9" i="37"/>
  <c r="N8" i="37"/>
  <c r="N7" i="37"/>
  <c r="L7" i="37"/>
  <c r="K6" i="37"/>
  <c r="N5" i="37"/>
  <c r="Q5" i="37" s="1"/>
  <c r="L5" i="37"/>
  <c r="K5" i="37"/>
  <c r="N4" i="37"/>
  <c r="K4" i="37"/>
  <c r="K2" i="37"/>
  <c r="E10" i="37"/>
  <c r="B10" i="37"/>
  <c r="C9" i="37"/>
  <c r="B9" i="37"/>
  <c r="E8" i="37"/>
  <c r="E7" i="37"/>
  <c r="C7" i="37"/>
  <c r="B6" i="37"/>
  <c r="C5" i="37"/>
  <c r="B5" i="37"/>
  <c r="E4" i="37"/>
  <c r="B4" i="37"/>
  <c r="B2" i="37"/>
  <c r="P47" i="37"/>
  <c r="P46" i="37" s="1"/>
  <c r="T43" i="37"/>
  <c r="K43" i="37"/>
  <c r="B43" i="37"/>
  <c r="Y607" i="37"/>
  <c r="Y606" i="37" s="1"/>
  <c r="Y487" i="37"/>
  <c r="Y486" i="37" s="1"/>
  <c r="Y447" i="37"/>
  <c r="Y446" i="37" s="1"/>
  <c r="B3" i="37"/>
  <c r="W10" i="37"/>
  <c r="T10" i="37"/>
  <c r="U9" i="37"/>
  <c r="T9" i="37"/>
  <c r="W8" i="37"/>
  <c r="W7" i="37"/>
  <c r="U7" i="37"/>
  <c r="T6" i="37"/>
  <c r="W5" i="37"/>
  <c r="Z5" i="37" s="1"/>
  <c r="U5" i="37"/>
  <c r="T5" i="37"/>
  <c r="W4" i="37"/>
  <c r="T4" i="37"/>
  <c r="T2" i="37"/>
  <c r="S1333" i="37"/>
  <c r="J1333" i="37"/>
  <c r="A1333" i="37"/>
  <c r="S1293" i="37"/>
  <c r="J1293" i="37"/>
  <c r="A1293" i="37"/>
  <c r="S1253" i="37"/>
  <c r="J1253" i="37"/>
  <c r="A1253" i="37"/>
  <c r="S1213" i="37"/>
  <c r="J1213" i="37"/>
  <c r="A1213" i="37"/>
  <c r="S1173" i="37"/>
  <c r="J1173" i="37"/>
  <c r="A1173" i="37"/>
  <c r="S1133" i="37"/>
  <c r="J1133" i="37"/>
  <c r="A1133" i="37"/>
  <c r="S1093" i="37"/>
  <c r="J1093" i="37"/>
  <c r="A1093" i="37"/>
  <c r="S1053" i="37"/>
  <c r="J1053" i="37"/>
  <c r="A1053" i="37"/>
  <c r="S1013" i="37"/>
  <c r="J1013" i="37"/>
  <c r="A1013" i="37"/>
  <c r="S973" i="37"/>
  <c r="J973" i="37"/>
  <c r="A973" i="37"/>
  <c r="S933" i="37"/>
  <c r="J933" i="37"/>
  <c r="A933" i="37"/>
  <c r="S893" i="37"/>
  <c r="J893" i="37"/>
  <c r="A893" i="37"/>
  <c r="S853" i="37"/>
  <c r="J853" i="37"/>
  <c r="A853" i="37"/>
  <c r="S813" i="37"/>
  <c r="J813" i="37"/>
  <c r="A813" i="37"/>
  <c r="S773" i="37"/>
  <c r="J773" i="37"/>
  <c r="A773" i="37"/>
  <c r="S733" i="37"/>
  <c r="J733" i="37"/>
  <c r="A733" i="37"/>
  <c r="S693" i="37"/>
  <c r="J693" i="37"/>
  <c r="A693" i="37"/>
  <c r="S653" i="37"/>
  <c r="J653" i="37"/>
  <c r="A653" i="37"/>
  <c r="S613" i="37"/>
  <c r="J613" i="37"/>
  <c r="A613" i="37"/>
  <c r="S573" i="37"/>
  <c r="J573" i="37"/>
  <c r="A573" i="37"/>
  <c r="S533" i="37"/>
  <c r="J533" i="37"/>
  <c r="A533" i="37"/>
  <c r="S493" i="37"/>
  <c r="J493" i="37"/>
  <c r="A493" i="37"/>
  <c r="S453" i="37"/>
  <c r="J453" i="37"/>
  <c r="A453" i="37"/>
  <c r="S413" i="37"/>
  <c r="J413" i="37"/>
  <c r="A413" i="37"/>
  <c r="S373" i="37"/>
  <c r="J373" i="37"/>
  <c r="A373" i="37"/>
  <c r="S333" i="37"/>
  <c r="J333" i="37"/>
  <c r="A333" i="37"/>
  <c r="S293" i="37"/>
  <c r="J293" i="37"/>
  <c r="A293" i="37"/>
  <c r="S253" i="37"/>
  <c r="J253" i="37"/>
  <c r="A253" i="37"/>
  <c r="S213" i="37"/>
  <c r="J213" i="37"/>
  <c r="A213" i="37"/>
  <c r="S173" i="37"/>
  <c r="J173" i="37"/>
  <c r="A173" i="37"/>
  <c r="S133" i="37"/>
  <c r="J133" i="37"/>
  <c r="A133" i="37"/>
  <c r="S93" i="37"/>
  <c r="J93" i="37"/>
  <c r="A93" i="37"/>
  <c r="S53" i="37"/>
  <c r="J53" i="37"/>
  <c r="A53" i="37"/>
  <c r="Y47" i="37"/>
  <c r="Y46" i="37" s="1"/>
  <c r="S13" i="37"/>
  <c r="J13" i="37"/>
  <c r="A13" i="37"/>
  <c r="P122" i="37" l="1"/>
  <c r="G202" i="37"/>
  <c r="G402" i="37"/>
  <c r="P442" i="37"/>
  <c r="P82" i="37"/>
  <c r="P242" i="37"/>
  <c r="G602" i="37"/>
  <c r="G82" i="37"/>
  <c r="G122" i="37"/>
  <c r="Y202" i="37"/>
  <c r="G322" i="37"/>
  <c r="P362" i="37"/>
  <c r="G482" i="37"/>
  <c r="P522" i="37"/>
  <c r="G242" i="37"/>
  <c r="G282" i="37"/>
  <c r="P322" i="37"/>
  <c r="G442" i="37"/>
  <c r="P482" i="37"/>
  <c r="T287" i="37"/>
  <c r="Z282" i="37" s="1"/>
  <c r="H282" i="37"/>
  <c r="K287" i="37"/>
  <c r="Q282" i="37" s="1"/>
  <c r="P202" i="37"/>
  <c r="P402" i="37"/>
  <c r="G522" i="37"/>
  <c r="G562" i="37"/>
  <c r="Y1127" i="37"/>
  <c r="Y1126" i="37" s="1"/>
  <c r="Y1007" i="37"/>
  <c r="Y1006" i="37" s="1"/>
  <c r="Y807" i="37"/>
  <c r="Y806" i="37" s="1"/>
  <c r="Y767" i="37"/>
  <c r="Y766" i="37" s="1"/>
  <c r="P727" i="37"/>
  <c r="P726" i="37" s="1"/>
  <c r="P527" i="37"/>
  <c r="P526" i="37" s="1"/>
  <c r="Y327" i="37"/>
  <c r="Y326" i="37" s="1"/>
  <c r="Y247" i="37"/>
  <c r="Y246" i="37" s="1"/>
  <c r="H125" i="37"/>
  <c r="G42" i="37"/>
  <c r="P42" i="37"/>
  <c r="H85" i="37"/>
  <c r="Y162" i="37"/>
  <c r="Y722" i="37"/>
  <c r="Y882" i="37"/>
  <c r="Y1042" i="37"/>
  <c r="Y1122" i="37"/>
  <c r="Y42" i="37"/>
  <c r="Y1282" i="37"/>
  <c r="H45" i="37"/>
  <c r="G2" i="37"/>
  <c r="Y122" i="37"/>
  <c r="Y282" i="37"/>
  <c r="Y602" i="37"/>
  <c r="Y762" i="37"/>
  <c r="Y842" i="37"/>
  <c r="Y922" i="37"/>
  <c r="Y1082" i="37"/>
  <c r="Y1162" i="37"/>
  <c r="Y1242" i="37"/>
  <c r="Y1322" i="37"/>
  <c r="Y2" i="37"/>
  <c r="Y242" i="37"/>
  <c r="Y82" i="37"/>
  <c r="Y562" i="37"/>
  <c r="Y642" i="37"/>
  <c r="Y802" i="37"/>
  <c r="Y962" i="37"/>
  <c r="Y1287" i="37"/>
  <c r="Y1286" i="37" s="1"/>
  <c r="Y1167" i="37"/>
  <c r="Y1166" i="37" s="1"/>
  <c r="Y967" i="37"/>
  <c r="Y966" i="37" s="1"/>
  <c r="Y407" i="37"/>
  <c r="Y406" i="37" s="1"/>
  <c r="Y287" i="37"/>
  <c r="Y286" i="37" s="1"/>
  <c r="Y167" i="37"/>
  <c r="Y166" i="37" s="1"/>
  <c r="P2" i="37"/>
  <c r="P7" i="37"/>
  <c r="P6" i="37" s="1"/>
  <c r="Y362" i="37"/>
  <c r="Y367" i="37"/>
  <c r="Y366" i="37" s="1"/>
  <c r="Y7" i="37"/>
  <c r="Y6" i="37" s="1"/>
  <c r="Y127" i="37"/>
  <c r="Y126" i="37" s="1"/>
  <c r="Y207" i="37"/>
  <c r="Y206" i="37" s="1"/>
  <c r="G7" i="37"/>
  <c r="G6" i="37" s="1"/>
  <c r="Y87" i="37"/>
  <c r="Y86" i="37" s="1"/>
  <c r="Y402" i="37"/>
  <c r="Y482" i="37"/>
  <c r="Y322" i="37"/>
  <c r="Y522" i="37"/>
  <c r="Y682" i="37"/>
  <c r="Y567" i="37"/>
  <c r="Y566" i="37" s="1"/>
  <c r="Y727" i="37"/>
  <c r="Y726" i="37" s="1"/>
  <c r="Y887" i="37"/>
  <c r="Y886" i="37" s="1"/>
  <c r="Y1047" i="37"/>
  <c r="Y1046" i="37" s="1"/>
  <c r="Y527" i="37"/>
  <c r="Y526" i="37" s="1"/>
  <c r="Y647" i="37"/>
  <c r="Y646" i="37" s="1"/>
  <c r="Y927" i="37"/>
  <c r="Y926" i="37" s="1"/>
  <c r="Y1087" i="37"/>
  <c r="Y1086" i="37" s="1"/>
  <c r="Y1247" i="37"/>
  <c r="Y1246" i="37" s="1"/>
  <c r="Y847" i="37"/>
  <c r="Y846" i="37" s="1"/>
  <c r="Y1202" i="37"/>
  <c r="Y1207" i="37"/>
  <c r="Y1206" i="37" s="1"/>
  <c r="Y1327" i="37"/>
  <c r="Y1326" i="37" s="1"/>
  <c r="BJ371" i="16" l="1"/>
  <c r="BJ372" i="16" s="1"/>
  <c r="BJ373" i="16" s="1"/>
  <c r="BJ374" i="16" s="1"/>
  <c r="BJ375" i="16" s="1"/>
  <c r="BJ376" i="16" s="1"/>
  <c r="BJ377" i="16" s="1"/>
  <c r="BJ378" i="16" s="1"/>
  <c r="BJ379" i="16" s="1"/>
  <c r="BJ380" i="16" s="1"/>
  <c r="BJ381" i="16" s="1"/>
  <c r="BJ382" i="16" s="1"/>
  <c r="BJ383" i="16" s="1"/>
  <c r="BJ384" i="16" s="1"/>
  <c r="BJ385" i="16" s="1"/>
  <c r="BJ386" i="16" s="1"/>
  <c r="BJ387" i="16" s="1"/>
  <c r="BJ388" i="16" s="1"/>
  <c r="BJ389" i="16" s="1"/>
  <c r="BJ390" i="16" s="1"/>
  <c r="BJ391" i="16" s="1"/>
  <c r="BJ392" i="16" s="1"/>
  <c r="BJ393" i="16" s="1"/>
  <c r="BJ394" i="16" s="1"/>
  <c r="BJ395" i="16" s="1"/>
  <c r="BJ396" i="16" s="1"/>
  <c r="BJ397" i="16" s="1"/>
  <c r="BJ398" i="16" s="1"/>
  <c r="BJ399" i="16" s="1"/>
  <c r="BJ400" i="16" s="1"/>
  <c r="BJ401" i="16" s="1"/>
  <c r="BJ402" i="16" s="1"/>
  <c r="BJ403" i="16" s="1"/>
  <c r="BJ404" i="16" s="1"/>
  <c r="BJ405" i="16" s="1"/>
  <c r="BJ406" i="16" s="1"/>
  <c r="BJ407" i="16" s="1"/>
  <c r="BJ408" i="16" s="1"/>
  <c r="BJ409" i="16" s="1"/>
  <c r="BJ410" i="16" s="1"/>
  <c r="BJ411" i="16" s="1"/>
  <c r="BJ412" i="16" s="1"/>
  <c r="BJ413" i="16" s="1"/>
  <c r="BJ414" i="16" s="1"/>
  <c r="BJ415" i="16" s="1"/>
  <c r="BJ416" i="16" s="1"/>
  <c r="BJ417" i="16" s="1"/>
  <c r="BJ418" i="16" s="1"/>
  <c r="BW346" i="16"/>
  <c r="BW347" i="16" s="1"/>
  <c r="BJ346" i="16"/>
  <c r="BJ347" i="16" s="1"/>
  <c r="BJ348" i="16" s="1"/>
  <c r="BJ349" i="16" s="1"/>
  <c r="BJ350" i="16" s="1"/>
  <c r="BJ351" i="16" s="1"/>
  <c r="BJ352" i="16" s="1"/>
  <c r="BJ353" i="16" s="1"/>
  <c r="BJ354" i="16" s="1"/>
  <c r="BJ355" i="16" s="1"/>
  <c r="BJ356" i="16" s="1"/>
  <c r="BJ357" i="16" s="1"/>
  <c r="BJ358" i="16" s="1"/>
  <c r="BJ359" i="16" s="1"/>
  <c r="BJ360" i="16" s="1"/>
  <c r="BJ361" i="16" s="1"/>
  <c r="BJ362" i="16" s="1"/>
  <c r="BJ363" i="16" s="1"/>
  <c r="BJ364" i="16" s="1"/>
  <c r="BJ365" i="16" s="1"/>
  <c r="BJ366" i="16" s="1"/>
  <c r="BJ367" i="16" s="1"/>
  <c r="BJ368" i="16" s="1"/>
  <c r="BJ369" i="16" s="1"/>
  <c r="BV345" i="16"/>
  <c r="BU345" i="16" s="1"/>
  <c r="BT345" i="16" s="1"/>
  <c r="BS345" i="16" s="1"/>
  <c r="BR345" i="16" s="1"/>
  <c r="BQ345" i="16" s="1"/>
  <c r="BP345" i="16" s="1"/>
  <c r="BO345" i="16" s="1"/>
  <c r="BW320" i="16"/>
  <c r="BW321" i="16" s="1"/>
  <c r="BV319" i="16"/>
  <c r="BU319" i="16"/>
  <c r="BT319" i="16" s="1"/>
  <c r="BS319" i="16" s="1"/>
  <c r="BR319" i="16" s="1"/>
  <c r="BQ319" i="16" s="1"/>
  <c r="BP319" i="16" s="1"/>
  <c r="BO319" i="16" s="1"/>
  <c r="BJ319" i="16"/>
  <c r="BJ320" i="16" s="1"/>
  <c r="BJ321" i="16" s="1"/>
  <c r="BJ322" i="16" s="1"/>
  <c r="BJ323" i="16" s="1"/>
  <c r="BJ324" i="16" s="1"/>
  <c r="BJ325" i="16" s="1"/>
  <c r="BJ326" i="16" s="1"/>
  <c r="BJ327" i="16" s="1"/>
  <c r="BJ328" i="16" s="1"/>
  <c r="BJ329" i="16" s="1"/>
  <c r="BJ330" i="16" s="1"/>
  <c r="BJ331" i="16" s="1"/>
  <c r="BJ332" i="16" s="1"/>
  <c r="BJ333" i="16" s="1"/>
  <c r="BJ334" i="16" s="1"/>
  <c r="BJ335" i="16" s="1"/>
  <c r="BJ336" i="16" s="1"/>
  <c r="BJ337" i="16" s="1"/>
  <c r="BJ338" i="16" s="1"/>
  <c r="BJ339" i="16" s="1"/>
  <c r="BJ340" i="16" s="1"/>
  <c r="BJ341" i="16" s="1"/>
  <c r="BJ342" i="16" s="1"/>
  <c r="BJ343" i="16" s="1"/>
  <c r="BJ344" i="16" s="1"/>
  <c r="BV318" i="16"/>
  <c r="BU318" i="16" s="1"/>
  <c r="BT318" i="16" s="1"/>
  <c r="BS318" i="16" s="1"/>
  <c r="BR318" i="16" s="1"/>
  <c r="BQ318" i="16" s="1"/>
  <c r="BP318" i="16" s="1"/>
  <c r="BO318" i="16" s="1"/>
  <c r="BW314" i="16"/>
  <c r="BV314" i="16" s="1"/>
  <c r="BU314" i="16" s="1"/>
  <c r="BT314" i="16" s="1"/>
  <c r="BS314" i="16" s="1"/>
  <c r="BR314" i="16" s="1"/>
  <c r="BQ314" i="16" s="1"/>
  <c r="BP314" i="16" s="1"/>
  <c r="BO314" i="16" s="1"/>
  <c r="BV313" i="16"/>
  <c r="BU313" i="16" s="1"/>
  <c r="BT313" i="16" s="1"/>
  <c r="BS313" i="16" s="1"/>
  <c r="BR313" i="16" s="1"/>
  <c r="BQ313" i="16" s="1"/>
  <c r="BP313" i="16" s="1"/>
  <c r="BO313" i="16" s="1"/>
  <c r="BW292" i="16"/>
  <c r="BW293" i="16" s="1"/>
  <c r="BV293" i="16" s="1"/>
  <c r="BU293" i="16" s="1"/>
  <c r="BT293" i="16" s="1"/>
  <c r="BS293" i="16" s="1"/>
  <c r="BR293" i="16" s="1"/>
  <c r="BQ293" i="16" s="1"/>
  <c r="BP293" i="16" s="1"/>
  <c r="BO293" i="16" s="1"/>
  <c r="BV291" i="16"/>
  <c r="BU291" i="16" s="1"/>
  <c r="BT291" i="16" s="1"/>
  <c r="BS291" i="16" s="1"/>
  <c r="BR291" i="16" s="1"/>
  <c r="BQ291" i="16" s="1"/>
  <c r="BP291" i="16" s="1"/>
  <c r="BO291" i="16" s="1"/>
  <c r="BJ267" i="16"/>
  <c r="BJ268" i="16" s="1"/>
  <c r="BJ269" i="16" s="1"/>
  <c r="BJ270" i="16" s="1"/>
  <c r="BJ271" i="16" s="1"/>
  <c r="BJ272" i="16" s="1"/>
  <c r="BJ273" i="16" s="1"/>
  <c r="BJ274" i="16" s="1"/>
  <c r="BJ275" i="16" s="1"/>
  <c r="BJ276" i="16" s="1"/>
  <c r="BJ277" i="16" s="1"/>
  <c r="BJ278" i="16" s="1"/>
  <c r="BJ279" i="16" s="1"/>
  <c r="BJ280" i="16" s="1"/>
  <c r="BJ281" i="16" s="1"/>
  <c r="BJ282" i="16" s="1"/>
  <c r="BJ283" i="16" s="1"/>
  <c r="BJ284" i="16" s="1"/>
  <c r="BJ285" i="16" s="1"/>
  <c r="BJ286" i="16" s="1"/>
  <c r="BJ287" i="16" s="1"/>
  <c r="BJ288" i="16" s="1"/>
  <c r="BJ289" i="16" s="1"/>
  <c r="BJ290" i="16" s="1"/>
  <c r="BJ291" i="16" s="1"/>
  <c r="BJ292" i="16" s="1"/>
  <c r="BJ293" i="16" s="1"/>
  <c r="BJ294" i="16" s="1"/>
  <c r="BJ295" i="16" s="1"/>
  <c r="BJ296" i="16" s="1"/>
  <c r="BJ297" i="16" s="1"/>
  <c r="BJ298" i="16" s="1"/>
  <c r="BJ299" i="16" s="1"/>
  <c r="BJ300" i="16" s="1"/>
  <c r="BJ301" i="16" s="1"/>
  <c r="BJ302" i="16" s="1"/>
  <c r="BJ303" i="16" s="1"/>
  <c r="BJ304" i="16" s="1"/>
  <c r="BJ305" i="16" s="1"/>
  <c r="BJ306" i="16" s="1"/>
  <c r="BJ307" i="16" s="1"/>
  <c r="BJ308" i="16" s="1"/>
  <c r="BJ309" i="16" s="1"/>
  <c r="BJ310" i="16" s="1"/>
  <c r="BJ311" i="16" s="1"/>
  <c r="BJ312" i="16" s="1"/>
  <c r="BJ313" i="16" s="1"/>
  <c r="BJ314" i="16" s="1"/>
  <c r="BJ315" i="16" s="1"/>
  <c r="BJ316" i="16" s="1"/>
  <c r="BJ317" i="16" s="1"/>
  <c r="BW266" i="16"/>
  <c r="BW267" i="16" s="1"/>
  <c r="BU265" i="16"/>
  <c r="BT265" i="16" s="1"/>
  <c r="BS265" i="16" s="1"/>
  <c r="BR265" i="16" s="1"/>
  <c r="BQ265" i="16" s="1"/>
  <c r="BP265" i="16" s="1"/>
  <c r="BO265" i="16" s="1"/>
  <c r="BU261" i="16"/>
  <c r="BT261" i="16" s="1"/>
  <c r="BS261" i="16" s="1"/>
  <c r="BR261" i="16" s="1"/>
  <c r="BQ261" i="16" s="1"/>
  <c r="BP261" i="16" s="1"/>
  <c r="BO261" i="16" s="1"/>
  <c r="BU234" i="16"/>
  <c r="BT234" i="16" s="1"/>
  <c r="BS234" i="16" s="1"/>
  <c r="BR234" i="16" s="1"/>
  <c r="BQ234" i="16" s="1"/>
  <c r="BP234" i="16" s="1"/>
  <c r="BO234" i="16" s="1"/>
  <c r="BU229" i="16"/>
  <c r="BT229" i="16" s="1"/>
  <c r="BS229" i="16" s="1"/>
  <c r="BR229" i="16" s="1"/>
  <c r="BQ229" i="16" s="1"/>
  <c r="BP229" i="16" s="1"/>
  <c r="BO229" i="16" s="1"/>
  <c r="BJ215" i="16"/>
  <c r="BJ216" i="16" s="1"/>
  <c r="BJ217" i="16" s="1"/>
  <c r="BJ218" i="16" s="1"/>
  <c r="BJ219" i="16" s="1"/>
  <c r="BJ220" i="16" s="1"/>
  <c r="BJ221" i="16" s="1"/>
  <c r="BJ222" i="16" s="1"/>
  <c r="BJ223" i="16" s="1"/>
  <c r="BJ224" i="16" s="1"/>
  <c r="BJ225" i="16" s="1"/>
  <c r="BJ226" i="16" s="1"/>
  <c r="BJ227" i="16" s="1"/>
  <c r="BJ228" i="16" s="1"/>
  <c r="BJ229" i="16" s="1"/>
  <c r="BJ230" i="16" s="1"/>
  <c r="BJ231" i="16" s="1"/>
  <c r="BJ232" i="16" s="1"/>
  <c r="BJ233" i="16" s="1"/>
  <c r="BJ234" i="16" s="1"/>
  <c r="BJ235" i="16" s="1"/>
  <c r="BJ236" i="16" s="1"/>
  <c r="BJ237" i="16" s="1"/>
  <c r="BJ238" i="16" s="1"/>
  <c r="BJ239" i="16" s="1"/>
  <c r="BJ240" i="16" s="1"/>
  <c r="BJ241" i="16" s="1"/>
  <c r="BJ242" i="16" s="1"/>
  <c r="BJ243" i="16" s="1"/>
  <c r="BJ244" i="16" s="1"/>
  <c r="BJ245" i="16" s="1"/>
  <c r="BJ246" i="16" s="1"/>
  <c r="BJ247" i="16" s="1"/>
  <c r="BJ248" i="16" s="1"/>
  <c r="BJ249" i="16" s="1"/>
  <c r="BJ250" i="16" s="1"/>
  <c r="BJ251" i="16" s="1"/>
  <c r="BJ252" i="16" s="1"/>
  <c r="BJ253" i="16" s="1"/>
  <c r="BJ254" i="16" s="1"/>
  <c r="BJ255" i="16" s="1"/>
  <c r="BJ256" i="16" s="1"/>
  <c r="BJ257" i="16" s="1"/>
  <c r="BJ258" i="16" s="1"/>
  <c r="BJ259" i="16" s="1"/>
  <c r="BJ260" i="16" s="1"/>
  <c r="BJ261" i="16" s="1"/>
  <c r="BJ262" i="16" s="1"/>
  <c r="BJ263" i="16" s="1"/>
  <c r="BJ264" i="16" s="1"/>
  <c r="BJ265" i="16" s="1"/>
  <c r="BT16" i="16"/>
  <c r="BS16" i="16" s="1"/>
  <c r="BR16" i="16" s="1"/>
  <c r="BQ16" i="16" s="1"/>
  <c r="BP16" i="16" s="1"/>
  <c r="BO16" i="16" s="1"/>
  <c r="BT11" i="16"/>
  <c r="BS11" i="16" s="1"/>
  <c r="BR11" i="16" s="1"/>
  <c r="BQ11" i="16" s="1"/>
  <c r="BP11" i="16" s="1"/>
  <c r="BO11" i="16" s="1"/>
  <c r="BT8" i="16"/>
  <c r="BS8" i="16" s="1"/>
  <c r="BR8" i="16" s="1"/>
  <c r="BQ8" i="16" s="1"/>
  <c r="BP8" i="16" s="1"/>
  <c r="BO8" i="16" s="1"/>
  <c r="BW6" i="16"/>
  <c r="BV6" i="16" s="1"/>
  <c r="BT6" i="16"/>
  <c r="BS6" i="16" s="1"/>
  <c r="BR6" i="16" s="1"/>
  <c r="BQ6" i="16" s="1"/>
  <c r="BP6" i="16" s="1"/>
  <c r="BO6" i="16" s="1"/>
  <c r="BV5" i="16"/>
  <c r="BT5" i="16"/>
  <c r="BS5" i="16" s="1"/>
  <c r="BR5" i="16" s="1"/>
  <c r="BQ5" i="16" s="1"/>
  <c r="BP5" i="16" s="1"/>
  <c r="BO5" i="16" s="1"/>
  <c r="AU371" i="16"/>
  <c r="AU372" i="16" s="1"/>
  <c r="AU373" i="16" s="1"/>
  <c r="AU374" i="16" s="1"/>
  <c r="AU375" i="16" s="1"/>
  <c r="AU376" i="16" s="1"/>
  <c r="AU377" i="16" s="1"/>
  <c r="AU378" i="16" s="1"/>
  <c r="AU379" i="16" s="1"/>
  <c r="AU380" i="16" s="1"/>
  <c r="AU381" i="16" s="1"/>
  <c r="AU382" i="16" s="1"/>
  <c r="AU383" i="16" s="1"/>
  <c r="AU384" i="16" s="1"/>
  <c r="AU385" i="16" s="1"/>
  <c r="AU386" i="16" s="1"/>
  <c r="AU387" i="16" s="1"/>
  <c r="AU388" i="16" s="1"/>
  <c r="AU389" i="16" s="1"/>
  <c r="AU390" i="16" s="1"/>
  <c r="AU391" i="16" s="1"/>
  <c r="AU392" i="16" s="1"/>
  <c r="AU393" i="16" s="1"/>
  <c r="AU394" i="16" s="1"/>
  <c r="AU395" i="16" s="1"/>
  <c r="AU396" i="16" s="1"/>
  <c r="AU397" i="16" s="1"/>
  <c r="AU398" i="16" s="1"/>
  <c r="AU399" i="16" s="1"/>
  <c r="AU400" i="16" s="1"/>
  <c r="AU401" i="16" s="1"/>
  <c r="AU402" i="16" s="1"/>
  <c r="AU403" i="16" s="1"/>
  <c r="AU404" i="16" s="1"/>
  <c r="AU405" i="16" s="1"/>
  <c r="AU406" i="16" s="1"/>
  <c r="AU407" i="16" s="1"/>
  <c r="AU408" i="16" s="1"/>
  <c r="AU409" i="16" s="1"/>
  <c r="AU410" i="16" s="1"/>
  <c r="AU411" i="16" s="1"/>
  <c r="AU412" i="16" s="1"/>
  <c r="AU413" i="16" s="1"/>
  <c r="AU414" i="16" s="1"/>
  <c r="AU415" i="16" s="1"/>
  <c r="AU416" i="16" s="1"/>
  <c r="AU417" i="16" s="1"/>
  <c r="AU418" i="16" s="1"/>
  <c r="BH346" i="16"/>
  <c r="AU346" i="16"/>
  <c r="AU347" i="16" s="1"/>
  <c r="AU348" i="16" s="1"/>
  <c r="AU349" i="16" s="1"/>
  <c r="AU350" i="16" s="1"/>
  <c r="AU351" i="16" s="1"/>
  <c r="AU352" i="16" s="1"/>
  <c r="AU353" i="16" s="1"/>
  <c r="AU354" i="16" s="1"/>
  <c r="AU355" i="16" s="1"/>
  <c r="AU356" i="16" s="1"/>
  <c r="AU357" i="16" s="1"/>
  <c r="AU358" i="16" s="1"/>
  <c r="AU359" i="16" s="1"/>
  <c r="AU360" i="16" s="1"/>
  <c r="AU361" i="16" s="1"/>
  <c r="AU362" i="16" s="1"/>
  <c r="AU363" i="16" s="1"/>
  <c r="AU364" i="16" s="1"/>
  <c r="AU365" i="16" s="1"/>
  <c r="AU366" i="16" s="1"/>
  <c r="AU367" i="16" s="1"/>
  <c r="AU368" i="16" s="1"/>
  <c r="AU369" i="16" s="1"/>
  <c r="BG345" i="16"/>
  <c r="BF345" i="16" s="1"/>
  <c r="BE345" i="16" s="1"/>
  <c r="BD345" i="16" s="1"/>
  <c r="BC345" i="16" s="1"/>
  <c r="BB345" i="16" s="1"/>
  <c r="BA345" i="16" s="1"/>
  <c r="AZ345" i="16" s="1"/>
  <c r="BH320" i="16"/>
  <c r="BG320" i="16" s="1"/>
  <c r="BF320" i="16" s="1"/>
  <c r="BE320" i="16" s="1"/>
  <c r="BD320" i="16" s="1"/>
  <c r="BC320" i="16" s="1"/>
  <c r="BB320" i="16" s="1"/>
  <c r="BA320" i="16" s="1"/>
  <c r="AZ320" i="16" s="1"/>
  <c r="BG319" i="16"/>
  <c r="BF319" i="16" s="1"/>
  <c r="BE319" i="16" s="1"/>
  <c r="BD319" i="16" s="1"/>
  <c r="BC319" i="16" s="1"/>
  <c r="BB319" i="16" s="1"/>
  <c r="BA319" i="16" s="1"/>
  <c r="AZ319" i="16" s="1"/>
  <c r="AU319" i="16"/>
  <c r="AU320" i="16" s="1"/>
  <c r="AU321" i="16" s="1"/>
  <c r="AU322" i="16" s="1"/>
  <c r="AU323" i="16" s="1"/>
  <c r="AU324" i="16" s="1"/>
  <c r="AU325" i="16" s="1"/>
  <c r="AU326" i="16" s="1"/>
  <c r="AU327" i="16" s="1"/>
  <c r="AU328" i="16" s="1"/>
  <c r="AU329" i="16" s="1"/>
  <c r="AU330" i="16" s="1"/>
  <c r="AU331" i="16" s="1"/>
  <c r="AU332" i="16" s="1"/>
  <c r="AU333" i="16" s="1"/>
  <c r="AU334" i="16" s="1"/>
  <c r="AU335" i="16" s="1"/>
  <c r="AU336" i="16" s="1"/>
  <c r="AU337" i="16" s="1"/>
  <c r="AU338" i="16" s="1"/>
  <c r="AU339" i="16" s="1"/>
  <c r="AU340" i="16" s="1"/>
  <c r="AU341" i="16" s="1"/>
  <c r="AU342" i="16" s="1"/>
  <c r="AU343" i="16" s="1"/>
  <c r="AU344" i="16" s="1"/>
  <c r="BG318" i="16"/>
  <c r="BF318" i="16" s="1"/>
  <c r="BE318" i="16" s="1"/>
  <c r="BD318" i="16" s="1"/>
  <c r="BC318" i="16" s="1"/>
  <c r="BB318" i="16" s="1"/>
  <c r="BA318" i="16" s="1"/>
  <c r="AZ318" i="16" s="1"/>
  <c r="BH314" i="16"/>
  <c r="BH315" i="16" s="1"/>
  <c r="BG315" i="16" s="1"/>
  <c r="BF315" i="16" s="1"/>
  <c r="BE315" i="16" s="1"/>
  <c r="BD315" i="16" s="1"/>
  <c r="BC315" i="16" s="1"/>
  <c r="BB315" i="16" s="1"/>
  <c r="BA315" i="16" s="1"/>
  <c r="AZ315" i="16" s="1"/>
  <c r="BG313" i="16"/>
  <c r="BF313" i="16" s="1"/>
  <c r="BE313" i="16" s="1"/>
  <c r="BD313" i="16" s="1"/>
  <c r="BC313" i="16" s="1"/>
  <c r="BB313" i="16" s="1"/>
  <c r="BA313" i="16" s="1"/>
  <c r="AZ313" i="16" s="1"/>
  <c r="BH292" i="16"/>
  <c r="BG291" i="16"/>
  <c r="BF291" i="16" s="1"/>
  <c r="BE291" i="16" s="1"/>
  <c r="BD291" i="16" s="1"/>
  <c r="BC291" i="16" s="1"/>
  <c r="BB291" i="16" s="1"/>
  <c r="BA291" i="16" s="1"/>
  <c r="AZ291" i="16" s="1"/>
  <c r="AU267" i="16"/>
  <c r="AU268" i="16" s="1"/>
  <c r="AU269" i="16" s="1"/>
  <c r="AU270" i="16" s="1"/>
  <c r="AU271" i="16" s="1"/>
  <c r="AU272" i="16" s="1"/>
  <c r="AU273" i="16" s="1"/>
  <c r="AU274" i="16" s="1"/>
  <c r="AU275" i="16" s="1"/>
  <c r="AU276" i="16" s="1"/>
  <c r="AU277" i="16" s="1"/>
  <c r="AU278" i="16" s="1"/>
  <c r="AU279" i="16" s="1"/>
  <c r="AU280" i="16" s="1"/>
  <c r="AU281" i="16" s="1"/>
  <c r="AU282" i="16" s="1"/>
  <c r="AU283" i="16" s="1"/>
  <c r="AU284" i="16" s="1"/>
  <c r="AU285" i="16" s="1"/>
  <c r="AU286" i="16" s="1"/>
  <c r="AU287" i="16" s="1"/>
  <c r="AU288" i="16" s="1"/>
  <c r="AU289" i="16" s="1"/>
  <c r="AU290" i="16" s="1"/>
  <c r="AU291" i="16" s="1"/>
  <c r="AU292" i="16" s="1"/>
  <c r="AU293" i="16" s="1"/>
  <c r="AU294" i="16" s="1"/>
  <c r="AU295" i="16" s="1"/>
  <c r="AU296" i="16" s="1"/>
  <c r="AU297" i="16" s="1"/>
  <c r="AU298" i="16" s="1"/>
  <c r="AU299" i="16" s="1"/>
  <c r="AU300" i="16" s="1"/>
  <c r="AU301" i="16" s="1"/>
  <c r="AU302" i="16" s="1"/>
  <c r="AU303" i="16" s="1"/>
  <c r="AU304" i="16" s="1"/>
  <c r="AU305" i="16" s="1"/>
  <c r="AU306" i="16" s="1"/>
  <c r="AU307" i="16" s="1"/>
  <c r="AU308" i="16" s="1"/>
  <c r="AU309" i="16" s="1"/>
  <c r="AU310" i="16" s="1"/>
  <c r="AU311" i="16" s="1"/>
  <c r="AU312" i="16" s="1"/>
  <c r="AU313" i="16" s="1"/>
  <c r="AU314" i="16" s="1"/>
  <c r="AU315" i="16" s="1"/>
  <c r="AU316" i="16" s="1"/>
  <c r="AU317" i="16" s="1"/>
  <c r="BH266" i="16"/>
  <c r="BG266" i="16" s="1"/>
  <c r="BF266" i="16" s="1"/>
  <c r="BE266" i="16" s="1"/>
  <c r="BD266" i="16" s="1"/>
  <c r="BC266" i="16" s="1"/>
  <c r="BB266" i="16" s="1"/>
  <c r="BA266" i="16" s="1"/>
  <c r="AZ266" i="16" s="1"/>
  <c r="BF265" i="16"/>
  <c r="BE265" i="16" s="1"/>
  <c r="BD265" i="16" s="1"/>
  <c r="BC265" i="16" s="1"/>
  <c r="BB265" i="16" s="1"/>
  <c r="BA265" i="16" s="1"/>
  <c r="AZ265" i="16" s="1"/>
  <c r="BF261" i="16"/>
  <c r="BE261" i="16" s="1"/>
  <c r="BD261" i="16" s="1"/>
  <c r="BC261" i="16" s="1"/>
  <c r="BB261" i="16" s="1"/>
  <c r="BA261" i="16" s="1"/>
  <c r="AZ261" i="16" s="1"/>
  <c r="BF234" i="16"/>
  <c r="BE234" i="16" s="1"/>
  <c r="BD234" i="16" s="1"/>
  <c r="BC234" i="16" s="1"/>
  <c r="BB234" i="16" s="1"/>
  <c r="BA234" i="16" s="1"/>
  <c r="AZ234" i="16" s="1"/>
  <c r="BF229" i="16"/>
  <c r="BE229" i="16" s="1"/>
  <c r="BD229" i="16" s="1"/>
  <c r="BC229" i="16" s="1"/>
  <c r="BB229" i="16" s="1"/>
  <c r="BA229" i="16" s="1"/>
  <c r="AZ229" i="16" s="1"/>
  <c r="AU215" i="16"/>
  <c r="AU216" i="16" s="1"/>
  <c r="AU217" i="16" s="1"/>
  <c r="AU218" i="16" s="1"/>
  <c r="AU219" i="16" s="1"/>
  <c r="AU220" i="16" s="1"/>
  <c r="AU221" i="16" s="1"/>
  <c r="AU222" i="16" s="1"/>
  <c r="AU223" i="16" s="1"/>
  <c r="AU224" i="16" s="1"/>
  <c r="AU225" i="16" s="1"/>
  <c r="AU226" i="16" s="1"/>
  <c r="AU227" i="16" s="1"/>
  <c r="AU228" i="16" s="1"/>
  <c r="AU229" i="16" s="1"/>
  <c r="AU230" i="16" s="1"/>
  <c r="AU231" i="16" s="1"/>
  <c r="AU232" i="16" s="1"/>
  <c r="AU233" i="16" s="1"/>
  <c r="AU234" i="16" s="1"/>
  <c r="AU235" i="16" s="1"/>
  <c r="AU236" i="16" s="1"/>
  <c r="AU237" i="16" s="1"/>
  <c r="AU238" i="16" s="1"/>
  <c r="AU239" i="16" s="1"/>
  <c r="AU240" i="16" s="1"/>
  <c r="AU241" i="16" s="1"/>
  <c r="AU242" i="16" s="1"/>
  <c r="AU243" i="16" s="1"/>
  <c r="AU244" i="16" s="1"/>
  <c r="AU245" i="16" s="1"/>
  <c r="AU246" i="16" s="1"/>
  <c r="AU247" i="16" s="1"/>
  <c r="AU248" i="16" s="1"/>
  <c r="AU249" i="16" s="1"/>
  <c r="AU250" i="16" s="1"/>
  <c r="AU251" i="16" s="1"/>
  <c r="AU252" i="16" s="1"/>
  <c r="AU253" i="16" s="1"/>
  <c r="AU254" i="16" s="1"/>
  <c r="AU255" i="16" s="1"/>
  <c r="AU256" i="16" s="1"/>
  <c r="AU257" i="16" s="1"/>
  <c r="AU258" i="16" s="1"/>
  <c r="AU259" i="16" s="1"/>
  <c r="AU260" i="16" s="1"/>
  <c r="AU261" i="16" s="1"/>
  <c r="AU262" i="16" s="1"/>
  <c r="AU263" i="16" s="1"/>
  <c r="AU264" i="16" s="1"/>
  <c r="AU265" i="16" s="1"/>
  <c r="BE16" i="16"/>
  <c r="BD16" i="16" s="1"/>
  <c r="BC16" i="16" s="1"/>
  <c r="BB16" i="16" s="1"/>
  <c r="BA16" i="16" s="1"/>
  <c r="AZ16" i="16" s="1"/>
  <c r="BE11" i="16"/>
  <c r="BD11" i="16" s="1"/>
  <c r="BC11" i="16" s="1"/>
  <c r="BB11" i="16" s="1"/>
  <c r="BA11" i="16" s="1"/>
  <c r="AZ11" i="16" s="1"/>
  <c r="BE8" i="16"/>
  <c r="BD8" i="16" s="1"/>
  <c r="BC8" i="16" s="1"/>
  <c r="BB8" i="16" s="1"/>
  <c r="BA8" i="16" s="1"/>
  <c r="AZ8" i="16" s="1"/>
  <c r="BH6" i="16"/>
  <c r="BH7" i="16" s="1"/>
  <c r="BE6" i="16"/>
  <c r="BD6" i="16" s="1"/>
  <c r="BC6" i="16" s="1"/>
  <c r="BB6" i="16" s="1"/>
  <c r="BA6" i="16" s="1"/>
  <c r="AZ6" i="16" s="1"/>
  <c r="BG5" i="16"/>
  <c r="BE5" i="16"/>
  <c r="BD5" i="16" s="1"/>
  <c r="BC5" i="16" s="1"/>
  <c r="BB5" i="16" s="1"/>
  <c r="BA5" i="16" s="1"/>
  <c r="AZ5" i="16" s="1"/>
  <c r="CN372" i="16"/>
  <c r="CN373" i="16" s="1"/>
  <c r="CN374" i="16" s="1"/>
  <c r="CN375" i="16" s="1"/>
  <c r="CN376" i="16" s="1"/>
  <c r="CN377" i="16" s="1"/>
  <c r="CN378" i="16" s="1"/>
  <c r="CN379" i="16" s="1"/>
  <c r="CN380" i="16" s="1"/>
  <c r="CN381" i="16" s="1"/>
  <c r="CN382" i="16" s="1"/>
  <c r="CN383" i="16" s="1"/>
  <c r="CN384" i="16" s="1"/>
  <c r="CN385" i="16" s="1"/>
  <c r="CN386" i="16" s="1"/>
  <c r="CN387" i="16" s="1"/>
  <c r="CN388" i="16" s="1"/>
  <c r="CN389" i="16" s="1"/>
  <c r="CN390" i="16" s="1"/>
  <c r="CN391" i="16" s="1"/>
  <c r="CN392" i="16" s="1"/>
  <c r="CN393" i="16" s="1"/>
  <c r="CN394" i="16" s="1"/>
  <c r="CN395" i="16" s="1"/>
  <c r="CN396" i="16" s="1"/>
  <c r="CN397" i="16" s="1"/>
  <c r="CN398" i="16" s="1"/>
  <c r="CN399" i="16" s="1"/>
  <c r="CN400" i="16" s="1"/>
  <c r="CN401" i="16" s="1"/>
  <c r="CN402" i="16" s="1"/>
  <c r="CN403" i="16" s="1"/>
  <c r="CN404" i="16" s="1"/>
  <c r="CN405" i="16" s="1"/>
  <c r="CN406" i="16" s="1"/>
  <c r="CN407" i="16" s="1"/>
  <c r="CN408" i="16" s="1"/>
  <c r="CN409" i="16" s="1"/>
  <c r="CN410" i="16" s="1"/>
  <c r="CN411" i="16" s="1"/>
  <c r="CN412" i="16" s="1"/>
  <c r="CN413" i="16" s="1"/>
  <c r="CN414" i="16" s="1"/>
  <c r="CN415" i="16" s="1"/>
  <c r="CN416" i="16" s="1"/>
  <c r="CN417" i="16" s="1"/>
  <c r="CN418" i="16" s="1"/>
  <c r="CN371" i="16"/>
  <c r="DA346" i="16"/>
  <c r="CN346" i="16"/>
  <c r="CN347" i="16" s="1"/>
  <c r="CN348" i="16" s="1"/>
  <c r="CN349" i="16" s="1"/>
  <c r="CN350" i="16" s="1"/>
  <c r="CN351" i="16" s="1"/>
  <c r="CN352" i="16" s="1"/>
  <c r="CN353" i="16" s="1"/>
  <c r="CN354" i="16" s="1"/>
  <c r="CN355" i="16" s="1"/>
  <c r="CN356" i="16" s="1"/>
  <c r="CN357" i="16" s="1"/>
  <c r="CN358" i="16" s="1"/>
  <c r="CN359" i="16" s="1"/>
  <c r="CN360" i="16" s="1"/>
  <c r="CN361" i="16" s="1"/>
  <c r="CN362" i="16" s="1"/>
  <c r="CN363" i="16" s="1"/>
  <c r="CN364" i="16" s="1"/>
  <c r="CN365" i="16" s="1"/>
  <c r="CN366" i="16" s="1"/>
  <c r="CN367" i="16" s="1"/>
  <c r="CN368" i="16" s="1"/>
  <c r="CN369" i="16" s="1"/>
  <c r="CZ345" i="16"/>
  <c r="CY345" i="16" s="1"/>
  <c r="CX345" i="16" s="1"/>
  <c r="CW345" i="16" s="1"/>
  <c r="CV345" i="16" s="1"/>
  <c r="CU345" i="16" s="1"/>
  <c r="CT345" i="16" s="1"/>
  <c r="CS345" i="16" s="1"/>
  <c r="DA320" i="16"/>
  <c r="CZ320" i="16" s="1"/>
  <c r="CY320" i="16" s="1"/>
  <c r="CX320" i="16" s="1"/>
  <c r="CW320" i="16" s="1"/>
  <c r="CV320" i="16" s="1"/>
  <c r="CU320" i="16" s="1"/>
  <c r="CT320" i="16" s="1"/>
  <c r="CS320" i="16" s="1"/>
  <c r="CZ319" i="16"/>
  <c r="CY319" i="16" s="1"/>
  <c r="CX319" i="16" s="1"/>
  <c r="CW319" i="16" s="1"/>
  <c r="CV319" i="16" s="1"/>
  <c r="CU319" i="16" s="1"/>
  <c r="CT319" i="16" s="1"/>
  <c r="CS319" i="16" s="1"/>
  <c r="CN319" i="16"/>
  <c r="CN320" i="16" s="1"/>
  <c r="CN321" i="16" s="1"/>
  <c r="CN322" i="16" s="1"/>
  <c r="CN323" i="16" s="1"/>
  <c r="CN324" i="16" s="1"/>
  <c r="CN325" i="16" s="1"/>
  <c r="CN326" i="16" s="1"/>
  <c r="CN327" i="16" s="1"/>
  <c r="CN328" i="16" s="1"/>
  <c r="CN329" i="16" s="1"/>
  <c r="CN330" i="16" s="1"/>
  <c r="CN331" i="16" s="1"/>
  <c r="CN332" i="16" s="1"/>
  <c r="CN333" i="16" s="1"/>
  <c r="CN334" i="16" s="1"/>
  <c r="CN335" i="16" s="1"/>
  <c r="CN336" i="16" s="1"/>
  <c r="CN337" i="16" s="1"/>
  <c r="CN338" i="16" s="1"/>
  <c r="CN339" i="16" s="1"/>
  <c r="CN340" i="16" s="1"/>
  <c r="CN341" i="16" s="1"/>
  <c r="CN342" i="16" s="1"/>
  <c r="CN343" i="16" s="1"/>
  <c r="CN344" i="16" s="1"/>
  <c r="CZ318" i="16"/>
  <c r="CY318" i="16" s="1"/>
  <c r="CX318" i="16" s="1"/>
  <c r="CW318" i="16" s="1"/>
  <c r="CV318" i="16" s="1"/>
  <c r="CU318" i="16" s="1"/>
  <c r="CT318" i="16" s="1"/>
  <c r="CS318" i="16" s="1"/>
  <c r="DA314" i="16"/>
  <c r="DA315" i="16" s="1"/>
  <c r="CZ313" i="16"/>
  <c r="CY313" i="16" s="1"/>
  <c r="CX313" i="16" s="1"/>
  <c r="CW313" i="16" s="1"/>
  <c r="CV313" i="16" s="1"/>
  <c r="CU313" i="16" s="1"/>
  <c r="CT313" i="16" s="1"/>
  <c r="CS313" i="16" s="1"/>
  <c r="DA292" i="16"/>
  <c r="CZ292" i="16" s="1"/>
  <c r="CY292" i="16" s="1"/>
  <c r="CX292" i="16" s="1"/>
  <c r="CW292" i="16" s="1"/>
  <c r="CV292" i="16" s="1"/>
  <c r="CU292" i="16" s="1"/>
  <c r="CT292" i="16" s="1"/>
  <c r="CS292" i="16" s="1"/>
  <c r="CZ291" i="16"/>
  <c r="CY291" i="16" s="1"/>
  <c r="CX291" i="16" s="1"/>
  <c r="CW291" i="16" s="1"/>
  <c r="CV291" i="16" s="1"/>
  <c r="CU291" i="16" s="1"/>
  <c r="CT291" i="16" s="1"/>
  <c r="CS291" i="16" s="1"/>
  <c r="CN267" i="16"/>
  <c r="CN268" i="16" s="1"/>
  <c r="CN269" i="16" s="1"/>
  <c r="CN270" i="16" s="1"/>
  <c r="CN271" i="16" s="1"/>
  <c r="CN272" i="16" s="1"/>
  <c r="CN273" i="16" s="1"/>
  <c r="CN274" i="16" s="1"/>
  <c r="CN275" i="16" s="1"/>
  <c r="CN276" i="16" s="1"/>
  <c r="CN277" i="16" s="1"/>
  <c r="CN278" i="16" s="1"/>
  <c r="CN279" i="16" s="1"/>
  <c r="CN280" i="16" s="1"/>
  <c r="CN281" i="16" s="1"/>
  <c r="CN282" i="16" s="1"/>
  <c r="CN283" i="16" s="1"/>
  <c r="CN284" i="16" s="1"/>
  <c r="CN285" i="16" s="1"/>
  <c r="CN286" i="16" s="1"/>
  <c r="CN287" i="16" s="1"/>
  <c r="CN288" i="16" s="1"/>
  <c r="CN289" i="16" s="1"/>
  <c r="CN290" i="16" s="1"/>
  <c r="CN291" i="16" s="1"/>
  <c r="CN292" i="16" s="1"/>
  <c r="CN293" i="16" s="1"/>
  <c r="CN294" i="16" s="1"/>
  <c r="CN295" i="16" s="1"/>
  <c r="CN296" i="16" s="1"/>
  <c r="CN297" i="16" s="1"/>
  <c r="CN298" i="16" s="1"/>
  <c r="CN299" i="16" s="1"/>
  <c r="CN300" i="16" s="1"/>
  <c r="CN301" i="16" s="1"/>
  <c r="CN302" i="16" s="1"/>
  <c r="CN303" i="16" s="1"/>
  <c r="CN304" i="16" s="1"/>
  <c r="CN305" i="16" s="1"/>
  <c r="CN306" i="16" s="1"/>
  <c r="CN307" i="16" s="1"/>
  <c r="CN308" i="16" s="1"/>
  <c r="CN309" i="16" s="1"/>
  <c r="CN310" i="16" s="1"/>
  <c r="CN311" i="16" s="1"/>
  <c r="CN312" i="16" s="1"/>
  <c r="CN313" i="16" s="1"/>
  <c r="CN314" i="16" s="1"/>
  <c r="CN315" i="16" s="1"/>
  <c r="CN316" i="16" s="1"/>
  <c r="CN317" i="16" s="1"/>
  <c r="DA266" i="16"/>
  <c r="CY265" i="16"/>
  <c r="CX265" i="16" s="1"/>
  <c r="CW265" i="16" s="1"/>
  <c r="CV265" i="16" s="1"/>
  <c r="CU265" i="16" s="1"/>
  <c r="CT265" i="16" s="1"/>
  <c r="CS265" i="16" s="1"/>
  <c r="CY261" i="16"/>
  <c r="CX261" i="16" s="1"/>
  <c r="CW261" i="16" s="1"/>
  <c r="CV261" i="16" s="1"/>
  <c r="CU261" i="16" s="1"/>
  <c r="CT261" i="16" s="1"/>
  <c r="CS261" i="16" s="1"/>
  <c r="CY234" i="16"/>
  <c r="CX234" i="16" s="1"/>
  <c r="CW234" i="16" s="1"/>
  <c r="CV234" i="16" s="1"/>
  <c r="CU234" i="16" s="1"/>
  <c r="CT234" i="16" s="1"/>
  <c r="CS234" i="16" s="1"/>
  <c r="CN215" i="16"/>
  <c r="CN216" i="16" s="1"/>
  <c r="CN217" i="16" s="1"/>
  <c r="CN218" i="16" s="1"/>
  <c r="CN219" i="16" s="1"/>
  <c r="CN220" i="16" s="1"/>
  <c r="CN221" i="16" s="1"/>
  <c r="CN222" i="16" s="1"/>
  <c r="CN223" i="16" s="1"/>
  <c r="CN224" i="16" s="1"/>
  <c r="CN225" i="16" s="1"/>
  <c r="CN226" i="16" s="1"/>
  <c r="CN227" i="16" s="1"/>
  <c r="CN228" i="16" s="1"/>
  <c r="CN229" i="16" s="1"/>
  <c r="CN230" i="16" s="1"/>
  <c r="CN231" i="16" s="1"/>
  <c r="CN232" i="16" s="1"/>
  <c r="CN233" i="16" s="1"/>
  <c r="CN234" i="16" s="1"/>
  <c r="CN235" i="16" s="1"/>
  <c r="CN236" i="16" s="1"/>
  <c r="CN237" i="16" s="1"/>
  <c r="CN238" i="16" s="1"/>
  <c r="CN239" i="16" s="1"/>
  <c r="CN240" i="16" s="1"/>
  <c r="CN241" i="16" s="1"/>
  <c r="CN242" i="16" s="1"/>
  <c r="CN243" i="16" s="1"/>
  <c r="CN244" i="16" s="1"/>
  <c r="CN245" i="16" s="1"/>
  <c r="CN246" i="16" s="1"/>
  <c r="CN247" i="16" s="1"/>
  <c r="CN248" i="16" s="1"/>
  <c r="CN249" i="16" s="1"/>
  <c r="CN250" i="16" s="1"/>
  <c r="CN251" i="16" s="1"/>
  <c r="CN252" i="16" s="1"/>
  <c r="CN253" i="16" s="1"/>
  <c r="CN254" i="16" s="1"/>
  <c r="CN255" i="16" s="1"/>
  <c r="CN256" i="16" s="1"/>
  <c r="CN257" i="16" s="1"/>
  <c r="CN258" i="16" s="1"/>
  <c r="CN259" i="16" s="1"/>
  <c r="CN260" i="16" s="1"/>
  <c r="CN261" i="16" s="1"/>
  <c r="CN262" i="16" s="1"/>
  <c r="CN263" i="16" s="1"/>
  <c r="CN264" i="16" s="1"/>
  <c r="CN265" i="16" s="1"/>
  <c r="CX16" i="16"/>
  <c r="CW16" i="16" s="1"/>
  <c r="CV16" i="16" s="1"/>
  <c r="CU16" i="16" s="1"/>
  <c r="CT16" i="16" s="1"/>
  <c r="CS16" i="16" s="1"/>
  <c r="CX11" i="16"/>
  <c r="CW11" i="16" s="1"/>
  <c r="CV11" i="16" s="1"/>
  <c r="CU11" i="16" s="1"/>
  <c r="CT11" i="16" s="1"/>
  <c r="CS11" i="16" s="1"/>
  <c r="CX8" i="16"/>
  <c r="CW8" i="16" s="1"/>
  <c r="CV8" i="16" s="1"/>
  <c r="CU8" i="16" s="1"/>
  <c r="CT8" i="16" s="1"/>
  <c r="CS8" i="16" s="1"/>
  <c r="DA6" i="16"/>
  <c r="CZ6" i="16" s="1"/>
  <c r="CX6" i="16"/>
  <c r="CW6" i="16" s="1"/>
  <c r="CV6" i="16" s="1"/>
  <c r="CU6" i="16" s="1"/>
  <c r="CT6" i="16" s="1"/>
  <c r="CS6" i="16" s="1"/>
  <c r="CZ5" i="16"/>
  <c r="CX5" i="16"/>
  <c r="CW5" i="16" s="1"/>
  <c r="CV5" i="16" s="1"/>
  <c r="CU5" i="16" s="1"/>
  <c r="CT5" i="16" s="1"/>
  <c r="CS5" i="16" s="1"/>
  <c r="CL385" i="16"/>
  <c r="BY385" i="16"/>
  <c r="BY386" i="16" s="1"/>
  <c r="BY387" i="16" s="1"/>
  <c r="BY388" i="16" s="1"/>
  <c r="BY389" i="16" s="1"/>
  <c r="BY390" i="16" s="1"/>
  <c r="BY391" i="16" s="1"/>
  <c r="BY392" i="16" s="1"/>
  <c r="BY393" i="16" s="1"/>
  <c r="BY394" i="16" s="1"/>
  <c r="BY395" i="16" s="1"/>
  <c r="BY396" i="16" s="1"/>
  <c r="BY397" i="16" s="1"/>
  <c r="BY398" i="16" s="1"/>
  <c r="BY399" i="16" s="1"/>
  <c r="BY400" i="16" s="1"/>
  <c r="BY401" i="16" s="1"/>
  <c r="BY402" i="16" s="1"/>
  <c r="BY403" i="16" s="1"/>
  <c r="BY404" i="16" s="1"/>
  <c r="BY405" i="16" s="1"/>
  <c r="BY406" i="16" s="1"/>
  <c r="BY407" i="16" s="1"/>
  <c r="BY408" i="16" s="1"/>
  <c r="BY409" i="16" s="1"/>
  <c r="BY410" i="16" s="1"/>
  <c r="BY411" i="16" s="1"/>
  <c r="BY412" i="16" s="1"/>
  <c r="BY413" i="16" s="1"/>
  <c r="BY414" i="16" s="1"/>
  <c r="BY415" i="16" s="1"/>
  <c r="BY416" i="16" s="1"/>
  <c r="BY417" i="16" s="1"/>
  <c r="BY418" i="16" s="1"/>
  <c r="CK384" i="16"/>
  <c r="CJ384" i="16" s="1"/>
  <c r="CI384" i="16" s="1"/>
  <c r="CH384" i="16" s="1"/>
  <c r="CK383" i="16"/>
  <c r="CJ383" i="16"/>
  <c r="CI383" i="16" s="1"/>
  <c r="CH383" i="16" s="1"/>
  <c r="CK382" i="16"/>
  <c r="CJ382" i="16"/>
  <c r="CI382" i="16" s="1"/>
  <c r="CH382" i="16" s="1"/>
  <c r="CG382" i="16" s="1"/>
  <c r="CG383" i="16" s="1"/>
  <c r="CG384" i="16" s="1"/>
  <c r="BY371" i="16"/>
  <c r="BY372" i="16" s="1"/>
  <c r="BY373" i="16" s="1"/>
  <c r="BY374" i="16" s="1"/>
  <c r="BY375" i="16" s="1"/>
  <c r="BY376" i="16" s="1"/>
  <c r="BY377" i="16" s="1"/>
  <c r="BY378" i="16" s="1"/>
  <c r="BY379" i="16" s="1"/>
  <c r="BY380" i="16" s="1"/>
  <c r="BY381" i="16" s="1"/>
  <c r="CL347" i="16"/>
  <c r="CL348" i="16" s="1"/>
  <c r="CL346" i="16"/>
  <c r="CK346" i="16" s="1"/>
  <c r="CJ346" i="16" s="1"/>
  <c r="CI346" i="16" s="1"/>
  <c r="CH346" i="16" s="1"/>
  <c r="CG346" i="16" s="1"/>
  <c r="CF346" i="16" s="1"/>
  <c r="CE346" i="16" s="1"/>
  <c r="CD346" i="16" s="1"/>
  <c r="BY346" i="16"/>
  <c r="BY347" i="16" s="1"/>
  <c r="BY348" i="16" s="1"/>
  <c r="BY349" i="16" s="1"/>
  <c r="BY350" i="16" s="1"/>
  <c r="BY351" i="16" s="1"/>
  <c r="BY352" i="16" s="1"/>
  <c r="BY353" i="16" s="1"/>
  <c r="BY354" i="16" s="1"/>
  <c r="BY355" i="16" s="1"/>
  <c r="BY356" i="16" s="1"/>
  <c r="BY357" i="16" s="1"/>
  <c r="BY358" i="16" s="1"/>
  <c r="BY359" i="16" s="1"/>
  <c r="BY360" i="16" s="1"/>
  <c r="BY361" i="16" s="1"/>
  <c r="BY362" i="16" s="1"/>
  <c r="BY363" i="16" s="1"/>
  <c r="BY364" i="16" s="1"/>
  <c r="BY365" i="16" s="1"/>
  <c r="BY366" i="16" s="1"/>
  <c r="BY367" i="16" s="1"/>
  <c r="BY368" i="16" s="1"/>
  <c r="BY369" i="16" s="1"/>
  <c r="CK345" i="16"/>
  <c r="CJ345" i="16" s="1"/>
  <c r="CI345" i="16" s="1"/>
  <c r="CH345" i="16" s="1"/>
  <c r="CG345" i="16" s="1"/>
  <c r="CF345" i="16" s="1"/>
  <c r="CE345" i="16" s="1"/>
  <c r="CD345" i="16" s="1"/>
  <c r="CL331" i="16"/>
  <c r="CK331" i="16" s="1"/>
  <c r="CJ331" i="16" s="1"/>
  <c r="CI331" i="16" s="1"/>
  <c r="CH331" i="16" s="1"/>
  <c r="CG331" i="16" s="1"/>
  <c r="CF331" i="16" s="1"/>
  <c r="CE331" i="16" s="1"/>
  <c r="CD331" i="16" s="1"/>
  <c r="BY331" i="16"/>
  <c r="BY332" i="16" s="1"/>
  <c r="BY333" i="16" s="1"/>
  <c r="BY334" i="16" s="1"/>
  <c r="BY335" i="16" s="1"/>
  <c r="BY336" i="16" s="1"/>
  <c r="BY337" i="16" s="1"/>
  <c r="BY338" i="16" s="1"/>
  <c r="BY339" i="16" s="1"/>
  <c r="BY340" i="16" s="1"/>
  <c r="BY341" i="16" s="1"/>
  <c r="BY342" i="16" s="1"/>
  <c r="BY343" i="16" s="1"/>
  <c r="BY344" i="16" s="1"/>
  <c r="CK330" i="16"/>
  <c r="CJ330" i="16" s="1"/>
  <c r="CI330" i="16" s="1"/>
  <c r="CH330" i="16" s="1"/>
  <c r="CK329" i="16"/>
  <c r="CJ329" i="16" s="1"/>
  <c r="CI329" i="16" s="1"/>
  <c r="CH329" i="16" s="1"/>
  <c r="CK328" i="16"/>
  <c r="CJ328" i="16" s="1"/>
  <c r="CI328" i="16" s="1"/>
  <c r="CH328" i="16" s="1"/>
  <c r="CG328" i="16" s="1"/>
  <c r="CL320" i="16"/>
  <c r="CK320" i="16" s="1"/>
  <c r="CJ320" i="16" s="1"/>
  <c r="CI320" i="16" s="1"/>
  <c r="CH320" i="16" s="1"/>
  <c r="CG320" i="16" s="1"/>
  <c r="CF320" i="16" s="1"/>
  <c r="CE320" i="16" s="1"/>
  <c r="CD320" i="16" s="1"/>
  <c r="CK319" i="16"/>
  <c r="CJ319" i="16" s="1"/>
  <c r="CI319" i="16" s="1"/>
  <c r="CH319" i="16" s="1"/>
  <c r="CG319" i="16" s="1"/>
  <c r="CF319" i="16" s="1"/>
  <c r="CE319" i="16" s="1"/>
  <c r="CD319" i="16" s="1"/>
  <c r="BY319" i="16"/>
  <c r="BY320" i="16" s="1"/>
  <c r="BY321" i="16" s="1"/>
  <c r="BY322" i="16" s="1"/>
  <c r="BY323" i="16" s="1"/>
  <c r="BY324" i="16" s="1"/>
  <c r="BY325" i="16" s="1"/>
  <c r="BY326" i="16" s="1"/>
  <c r="BY327" i="16" s="1"/>
  <c r="CK318" i="16"/>
  <c r="CJ318" i="16" s="1"/>
  <c r="CI318" i="16" s="1"/>
  <c r="CH318" i="16" s="1"/>
  <c r="CG318" i="16" s="1"/>
  <c r="CF318" i="16" s="1"/>
  <c r="CE318" i="16" s="1"/>
  <c r="CD318" i="16" s="1"/>
  <c r="CL314" i="16"/>
  <c r="CL315" i="16" s="1"/>
  <c r="CK313" i="16"/>
  <c r="CJ313" i="16" s="1"/>
  <c r="CI313" i="16" s="1"/>
  <c r="CH313" i="16" s="1"/>
  <c r="CG313" i="16" s="1"/>
  <c r="CF313" i="16" s="1"/>
  <c r="CE313" i="16" s="1"/>
  <c r="CD313" i="16" s="1"/>
  <c r="CL292" i="16"/>
  <c r="CK292" i="16" s="1"/>
  <c r="CJ292" i="16" s="1"/>
  <c r="CI292" i="16" s="1"/>
  <c r="CH292" i="16" s="1"/>
  <c r="CG292" i="16" s="1"/>
  <c r="CF292" i="16" s="1"/>
  <c r="CE292" i="16" s="1"/>
  <c r="CD292" i="16" s="1"/>
  <c r="CK291" i="16"/>
  <c r="CJ291" i="16" s="1"/>
  <c r="CI291" i="16" s="1"/>
  <c r="CH291" i="16" s="1"/>
  <c r="CG291" i="16" s="1"/>
  <c r="CF291" i="16" s="1"/>
  <c r="CE291" i="16" s="1"/>
  <c r="CD291" i="16" s="1"/>
  <c r="CL281" i="16"/>
  <c r="CL282" i="16" s="1"/>
  <c r="BY281" i="16"/>
  <c r="BY282" i="16" s="1"/>
  <c r="BY283" i="16" s="1"/>
  <c r="BY284" i="16" s="1"/>
  <c r="BY285" i="16" s="1"/>
  <c r="BY286" i="16" s="1"/>
  <c r="BY287" i="16" s="1"/>
  <c r="BY288" i="16" s="1"/>
  <c r="BY289" i="16" s="1"/>
  <c r="BY290" i="16" s="1"/>
  <c r="BY291" i="16" s="1"/>
  <c r="BY292" i="16" s="1"/>
  <c r="BY293" i="16" s="1"/>
  <c r="BY294" i="16" s="1"/>
  <c r="BY295" i="16" s="1"/>
  <c r="BY296" i="16" s="1"/>
  <c r="BY297" i="16" s="1"/>
  <c r="BY298" i="16" s="1"/>
  <c r="BY299" i="16" s="1"/>
  <c r="BY300" i="16" s="1"/>
  <c r="BY301" i="16" s="1"/>
  <c r="BY302" i="16" s="1"/>
  <c r="BY303" i="16" s="1"/>
  <c r="BY304" i="16" s="1"/>
  <c r="BY305" i="16" s="1"/>
  <c r="BY306" i="16" s="1"/>
  <c r="BY307" i="16" s="1"/>
  <c r="BY308" i="16" s="1"/>
  <c r="BY309" i="16" s="1"/>
  <c r="BY310" i="16" s="1"/>
  <c r="BY311" i="16" s="1"/>
  <c r="BY312" i="16" s="1"/>
  <c r="BY313" i="16" s="1"/>
  <c r="BY314" i="16" s="1"/>
  <c r="BY315" i="16" s="1"/>
  <c r="BY316" i="16" s="1"/>
  <c r="BY317" i="16" s="1"/>
  <c r="CK280" i="16"/>
  <c r="CJ280" i="16" s="1"/>
  <c r="CI280" i="16" s="1"/>
  <c r="CH280" i="16" s="1"/>
  <c r="CK279" i="16"/>
  <c r="CJ279" i="16" s="1"/>
  <c r="CI279" i="16" s="1"/>
  <c r="CH279" i="16" s="1"/>
  <c r="CK278" i="16"/>
  <c r="CJ278" i="16" s="1"/>
  <c r="CI278" i="16" s="1"/>
  <c r="CH278" i="16" s="1"/>
  <c r="CG278" i="16" s="1"/>
  <c r="CG279" i="16" s="1"/>
  <c r="CG280" i="16" s="1"/>
  <c r="BY267" i="16"/>
  <c r="BY268" i="16" s="1"/>
  <c r="BY269" i="16" s="1"/>
  <c r="BY270" i="16" s="1"/>
  <c r="BY271" i="16" s="1"/>
  <c r="BY272" i="16" s="1"/>
  <c r="BY273" i="16" s="1"/>
  <c r="BY274" i="16" s="1"/>
  <c r="BY275" i="16" s="1"/>
  <c r="BY276" i="16" s="1"/>
  <c r="BY277" i="16" s="1"/>
  <c r="CL266" i="16"/>
  <c r="CK266" i="16" s="1"/>
  <c r="CJ266" i="16" s="1"/>
  <c r="CI266" i="16" s="1"/>
  <c r="CH266" i="16" s="1"/>
  <c r="CG266" i="16" s="1"/>
  <c r="CF266" i="16" s="1"/>
  <c r="CE266" i="16" s="1"/>
  <c r="CD266" i="16" s="1"/>
  <c r="CJ265" i="16"/>
  <c r="CI265" i="16" s="1"/>
  <c r="CH265" i="16" s="1"/>
  <c r="CG265" i="16" s="1"/>
  <c r="CF265" i="16" s="1"/>
  <c r="CE265" i="16" s="1"/>
  <c r="CD265" i="16" s="1"/>
  <c r="CJ261" i="16"/>
  <c r="CI261" i="16" s="1"/>
  <c r="CH261" i="16" s="1"/>
  <c r="CG261" i="16" s="1"/>
  <c r="CF261" i="16" s="1"/>
  <c r="CE261" i="16" s="1"/>
  <c r="CD261" i="16" s="1"/>
  <c r="CJ234" i="16"/>
  <c r="CI234" i="16" s="1"/>
  <c r="CH234" i="16" s="1"/>
  <c r="CG234" i="16" s="1"/>
  <c r="CF234" i="16" s="1"/>
  <c r="CE234" i="16" s="1"/>
  <c r="CD234" i="16" s="1"/>
  <c r="CL231" i="16"/>
  <c r="CK231" i="16" s="1"/>
  <c r="CJ231" i="16" s="1"/>
  <c r="CI231" i="16" s="1"/>
  <c r="CH231" i="16" s="1"/>
  <c r="CG231" i="16" s="1"/>
  <c r="CF231" i="16" s="1"/>
  <c r="CE231" i="16" s="1"/>
  <c r="CD231" i="16" s="1"/>
  <c r="BY231" i="16"/>
  <c r="BY232" i="16" s="1"/>
  <c r="BY233" i="16" s="1"/>
  <c r="BY234" i="16" s="1"/>
  <c r="BY235" i="16" s="1"/>
  <c r="BY236" i="16" s="1"/>
  <c r="BY237" i="16" s="1"/>
  <c r="BY238" i="16" s="1"/>
  <c r="BY239" i="16" s="1"/>
  <c r="BY240" i="16" s="1"/>
  <c r="BY241" i="16" s="1"/>
  <c r="BY242" i="16" s="1"/>
  <c r="BY243" i="16" s="1"/>
  <c r="BY244" i="16" s="1"/>
  <c r="BY245" i="16" s="1"/>
  <c r="BY246" i="16" s="1"/>
  <c r="BY247" i="16" s="1"/>
  <c r="BY248" i="16" s="1"/>
  <c r="BY249" i="16" s="1"/>
  <c r="BY250" i="16" s="1"/>
  <c r="BY251" i="16" s="1"/>
  <c r="BY252" i="16" s="1"/>
  <c r="BY253" i="16" s="1"/>
  <c r="BY254" i="16" s="1"/>
  <c r="BY255" i="16" s="1"/>
  <c r="BY256" i="16" s="1"/>
  <c r="BY257" i="16" s="1"/>
  <c r="BY258" i="16" s="1"/>
  <c r="BY259" i="16" s="1"/>
  <c r="BY260" i="16" s="1"/>
  <c r="BY261" i="16" s="1"/>
  <c r="BY262" i="16" s="1"/>
  <c r="BY263" i="16" s="1"/>
  <c r="BY264" i="16" s="1"/>
  <c r="BY265" i="16" s="1"/>
  <c r="CK230" i="16"/>
  <c r="CJ230" i="16" s="1"/>
  <c r="CI230" i="16" s="1"/>
  <c r="CH230" i="16" s="1"/>
  <c r="CG230" i="16" s="1"/>
  <c r="CF230" i="16" s="1"/>
  <c r="CE230" i="16" s="1"/>
  <c r="CD230" i="16" s="1"/>
  <c r="CK229" i="16"/>
  <c r="CJ229" i="16" s="1"/>
  <c r="CI229" i="16" s="1"/>
  <c r="CH229" i="16" s="1"/>
  <c r="CG229" i="16" s="1"/>
  <c r="CK228" i="16"/>
  <c r="CJ228" i="16" s="1"/>
  <c r="CI228" i="16" s="1"/>
  <c r="CH228" i="16" s="1"/>
  <c r="CG228" i="16" s="1"/>
  <c r="CF228" i="16" s="1"/>
  <c r="CE228" i="16" s="1"/>
  <c r="CD228" i="16" s="1"/>
  <c r="BY215" i="16"/>
  <c r="BY216" i="16" s="1"/>
  <c r="BY217" i="16" s="1"/>
  <c r="BY218" i="16" s="1"/>
  <c r="BY219" i="16" s="1"/>
  <c r="BY220" i="16" s="1"/>
  <c r="BY221" i="16" s="1"/>
  <c r="BY222" i="16" s="1"/>
  <c r="BY223" i="16" s="1"/>
  <c r="BY224" i="16" s="1"/>
  <c r="BY225" i="16" s="1"/>
  <c r="BY226" i="16" s="1"/>
  <c r="BY227" i="16" s="1"/>
  <c r="CL177" i="16"/>
  <c r="CL178" i="16" s="1"/>
  <c r="CK178" i="16" s="1"/>
  <c r="CJ178" i="16" s="1"/>
  <c r="CI178" i="16" s="1"/>
  <c r="CH178" i="16" s="1"/>
  <c r="CG178" i="16" s="1"/>
  <c r="CF178" i="16" s="1"/>
  <c r="CE178" i="16" s="1"/>
  <c r="CD178" i="16" s="1"/>
  <c r="CK176" i="16"/>
  <c r="CJ176" i="16" s="1"/>
  <c r="CI176" i="16" s="1"/>
  <c r="CH176" i="16" s="1"/>
  <c r="CG176" i="16" s="1"/>
  <c r="CF176" i="16" s="1"/>
  <c r="CE176" i="16" s="1"/>
  <c r="CD176" i="16" s="1"/>
  <c r="CK175" i="16"/>
  <c r="CJ175" i="16" s="1"/>
  <c r="CI175" i="16" s="1"/>
  <c r="CH175" i="16" s="1"/>
  <c r="CG175" i="16" s="1"/>
  <c r="CF175" i="16" s="1"/>
  <c r="CE175" i="16" s="1"/>
  <c r="CD175" i="16" s="1"/>
  <c r="CK174" i="16"/>
  <c r="CJ174" i="16" s="1"/>
  <c r="CI174" i="16" s="1"/>
  <c r="CH174" i="16" s="1"/>
  <c r="CG174" i="16" s="1"/>
  <c r="CF174" i="16" s="1"/>
  <c r="CE174" i="16" s="1"/>
  <c r="CD174" i="16" s="1"/>
  <c r="CI16" i="16"/>
  <c r="CH16" i="16"/>
  <c r="CG16" i="16" s="1"/>
  <c r="CF16" i="16" s="1"/>
  <c r="CE16" i="16" s="1"/>
  <c r="CD16" i="16" s="1"/>
  <c r="CI11" i="16"/>
  <c r="CH11" i="16" s="1"/>
  <c r="CG11" i="16" s="1"/>
  <c r="CF11" i="16" s="1"/>
  <c r="CE11" i="16" s="1"/>
  <c r="CD11" i="16" s="1"/>
  <c r="CI8" i="16"/>
  <c r="CH8" i="16" s="1"/>
  <c r="CG8" i="16" s="1"/>
  <c r="CF8" i="16" s="1"/>
  <c r="CE8" i="16" s="1"/>
  <c r="CD8" i="16" s="1"/>
  <c r="CL6" i="16"/>
  <c r="CL7" i="16" s="1"/>
  <c r="CI6" i="16"/>
  <c r="CH6" i="16" s="1"/>
  <c r="CG6" i="16" s="1"/>
  <c r="CF6" i="16" s="1"/>
  <c r="CE6" i="16" s="1"/>
  <c r="CD6" i="16" s="1"/>
  <c r="CK5" i="16"/>
  <c r="CI5" i="16"/>
  <c r="CH5" i="16" s="1"/>
  <c r="CG5" i="16" s="1"/>
  <c r="CF5" i="16" s="1"/>
  <c r="CE5" i="16" s="1"/>
  <c r="CD5" i="16" s="1"/>
  <c r="AF387" i="16"/>
  <c r="AF388" i="16" s="1"/>
  <c r="AF389" i="16" s="1"/>
  <c r="AF390" i="16" s="1"/>
  <c r="AF391" i="16" s="1"/>
  <c r="AF392" i="16" s="1"/>
  <c r="AF393" i="16" s="1"/>
  <c r="AF394" i="16" s="1"/>
  <c r="AF395" i="16" s="1"/>
  <c r="AF396" i="16" s="1"/>
  <c r="AF397" i="16" s="1"/>
  <c r="AF398" i="16" s="1"/>
  <c r="AF399" i="16" s="1"/>
  <c r="AF400" i="16" s="1"/>
  <c r="AF401" i="16" s="1"/>
  <c r="AF402" i="16" s="1"/>
  <c r="AF403" i="16" s="1"/>
  <c r="AF404" i="16" s="1"/>
  <c r="AF405" i="16" s="1"/>
  <c r="AF406" i="16" s="1"/>
  <c r="AF407" i="16" s="1"/>
  <c r="AF408" i="16" s="1"/>
  <c r="AF409" i="16" s="1"/>
  <c r="AF410" i="16" s="1"/>
  <c r="AF411" i="16" s="1"/>
  <c r="AF412" i="16" s="1"/>
  <c r="AF413" i="16" s="1"/>
  <c r="AF414" i="16" s="1"/>
  <c r="AF415" i="16" s="1"/>
  <c r="AF416" i="16" s="1"/>
  <c r="AF417" i="16" s="1"/>
  <c r="AF418" i="16" s="1"/>
  <c r="AF371" i="16"/>
  <c r="AF372" i="16" s="1"/>
  <c r="AF373" i="16" s="1"/>
  <c r="AF374" i="16" s="1"/>
  <c r="AF375" i="16" s="1"/>
  <c r="AF376" i="16" s="1"/>
  <c r="AF377" i="16" s="1"/>
  <c r="AF378" i="16" s="1"/>
  <c r="AF379" i="16" s="1"/>
  <c r="AF380" i="16" s="1"/>
  <c r="AF381" i="16" s="1"/>
  <c r="AF382" i="16" s="1"/>
  <c r="AF383" i="16" s="1"/>
  <c r="AF384" i="16" s="1"/>
  <c r="AF385" i="16" s="1"/>
  <c r="AF386" i="16" s="1"/>
  <c r="AS346" i="16"/>
  <c r="AF346" i="16"/>
  <c r="AF347" i="16" s="1"/>
  <c r="AF348" i="16" s="1"/>
  <c r="AF349" i="16" s="1"/>
  <c r="AF350" i="16" s="1"/>
  <c r="AF351" i="16" s="1"/>
  <c r="AF352" i="16" s="1"/>
  <c r="AF353" i="16" s="1"/>
  <c r="AF354" i="16" s="1"/>
  <c r="AF355" i="16" s="1"/>
  <c r="AF356" i="16" s="1"/>
  <c r="AF357" i="16" s="1"/>
  <c r="AF358" i="16" s="1"/>
  <c r="AF359" i="16" s="1"/>
  <c r="AF360" i="16" s="1"/>
  <c r="AF361" i="16" s="1"/>
  <c r="AF362" i="16" s="1"/>
  <c r="AF363" i="16" s="1"/>
  <c r="AF364" i="16" s="1"/>
  <c r="AF365" i="16" s="1"/>
  <c r="AF366" i="16" s="1"/>
  <c r="AF367" i="16" s="1"/>
  <c r="AF368" i="16" s="1"/>
  <c r="AF369" i="16" s="1"/>
  <c r="AR345" i="16"/>
  <c r="AQ345" i="16" s="1"/>
  <c r="AP345" i="16" s="1"/>
  <c r="AO345" i="16" s="1"/>
  <c r="AN345" i="16" s="1"/>
  <c r="AM345" i="16" s="1"/>
  <c r="AL345" i="16" s="1"/>
  <c r="AK345" i="16" s="1"/>
  <c r="AS320" i="16"/>
  <c r="AR319" i="16"/>
  <c r="AQ319" i="16" s="1"/>
  <c r="AP319" i="16" s="1"/>
  <c r="AO319" i="16" s="1"/>
  <c r="AN319" i="16" s="1"/>
  <c r="AM319" i="16" s="1"/>
  <c r="AL319" i="16" s="1"/>
  <c r="AK319" i="16" s="1"/>
  <c r="AF319" i="16"/>
  <c r="AF320" i="16" s="1"/>
  <c r="AF321" i="16" s="1"/>
  <c r="AF322" i="16" s="1"/>
  <c r="AF323" i="16" s="1"/>
  <c r="AF324" i="16" s="1"/>
  <c r="AF325" i="16" s="1"/>
  <c r="AF326" i="16" s="1"/>
  <c r="AF327" i="16" s="1"/>
  <c r="AF328" i="16" s="1"/>
  <c r="AF329" i="16" s="1"/>
  <c r="AF330" i="16" s="1"/>
  <c r="AF331" i="16" s="1"/>
  <c r="AF332" i="16" s="1"/>
  <c r="AF333" i="16" s="1"/>
  <c r="AF334" i="16" s="1"/>
  <c r="AF335" i="16" s="1"/>
  <c r="AF336" i="16" s="1"/>
  <c r="AF337" i="16" s="1"/>
  <c r="AF338" i="16" s="1"/>
  <c r="AF339" i="16" s="1"/>
  <c r="AF340" i="16" s="1"/>
  <c r="AF341" i="16" s="1"/>
  <c r="AF342" i="16" s="1"/>
  <c r="AF343" i="16" s="1"/>
  <c r="AF344" i="16" s="1"/>
  <c r="AR318" i="16"/>
  <c r="AQ318" i="16" s="1"/>
  <c r="AP318" i="16" s="1"/>
  <c r="AO318" i="16" s="1"/>
  <c r="AN318" i="16" s="1"/>
  <c r="AM318" i="16" s="1"/>
  <c r="AL318" i="16" s="1"/>
  <c r="AK318" i="16" s="1"/>
  <c r="AS314" i="16"/>
  <c r="AR313" i="16"/>
  <c r="AQ313" i="16" s="1"/>
  <c r="AP313" i="16" s="1"/>
  <c r="AO313" i="16" s="1"/>
  <c r="AN313" i="16" s="1"/>
  <c r="AM313" i="16" s="1"/>
  <c r="AL313" i="16" s="1"/>
  <c r="AK313" i="16" s="1"/>
  <c r="AS292" i="16"/>
  <c r="AS293" i="16" s="1"/>
  <c r="AR291" i="16"/>
  <c r="AQ291" i="16" s="1"/>
  <c r="AP291" i="16" s="1"/>
  <c r="AO291" i="16" s="1"/>
  <c r="AN291" i="16" s="1"/>
  <c r="AM291" i="16" s="1"/>
  <c r="AL291" i="16" s="1"/>
  <c r="AK291" i="16" s="1"/>
  <c r="AQ270" i="16"/>
  <c r="AP270" i="16" s="1"/>
  <c r="AO270" i="16" s="1"/>
  <c r="AN270" i="16" s="1"/>
  <c r="AM270" i="16" s="1"/>
  <c r="AL270" i="16" s="1"/>
  <c r="AK270" i="16" s="1"/>
  <c r="AF267" i="16"/>
  <c r="AF268" i="16" s="1"/>
  <c r="AF269" i="16" s="1"/>
  <c r="AF270" i="16" s="1"/>
  <c r="AF271" i="16" s="1"/>
  <c r="AF272" i="16" s="1"/>
  <c r="AF273" i="16" s="1"/>
  <c r="AF274" i="16" s="1"/>
  <c r="AF275" i="16" s="1"/>
  <c r="AF276" i="16" s="1"/>
  <c r="AF277" i="16" s="1"/>
  <c r="AF278" i="16" s="1"/>
  <c r="AF279" i="16" s="1"/>
  <c r="AF280" i="16" s="1"/>
  <c r="AF281" i="16" s="1"/>
  <c r="AF282" i="16" s="1"/>
  <c r="AF283" i="16" s="1"/>
  <c r="AF284" i="16" s="1"/>
  <c r="AF285" i="16" s="1"/>
  <c r="AF286" i="16" s="1"/>
  <c r="AF287" i="16" s="1"/>
  <c r="AF288" i="16" s="1"/>
  <c r="AF289" i="16" s="1"/>
  <c r="AF290" i="16" s="1"/>
  <c r="AF291" i="16" s="1"/>
  <c r="AF292" i="16" s="1"/>
  <c r="AF293" i="16" s="1"/>
  <c r="AF294" i="16" s="1"/>
  <c r="AF295" i="16" s="1"/>
  <c r="AF296" i="16" s="1"/>
  <c r="AF297" i="16" s="1"/>
  <c r="AF298" i="16" s="1"/>
  <c r="AF299" i="16" s="1"/>
  <c r="AF300" i="16" s="1"/>
  <c r="AF301" i="16" s="1"/>
  <c r="AF302" i="16" s="1"/>
  <c r="AF303" i="16" s="1"/>
  <c r="AF304" i="16" s="1"/>
  <c r="AF305" i="16" s="1"/>
  <c r="AF306" i="16" s="1"/>
  <c r="AF307" i="16" s="1"/>
  <c r="AF308" i="16" s="1"/>
  <c r="AF309" i="16" s="1"/>
  <c r="AF310" i="16" s="1"/>
  <c r="AF311" i="16" s="1"/>
  <c r="AF312" i="16" s="1"/>
  <c r="AF313" i="16" s="1"/>
  <c r="AF314" i="16" s="1"/>
  <c r="AF315" i="16" s="1"/>
  <c r="AF316" i="16" s="1"/>
  <c r="AF317" i="16" s="1"/>
  <c r="AQ265" i="16"/>
  <c r="AP265" i="16" s="1"/>
  <c r="AO265" i="16" s="1"/>
  <c r="AN265" i="16" s="1"/>
  <c r="AM265" i="16" s="1"/>
  <c r="AL265" i="16" s="1"/>
  <c r="AK265" i="16" s="1"/>
  <c r="AQ261" i="16"/>
  <c r="AP261" i="16" s="1"/>
  <c r="AO261" i="16" s="1"/>
  <c r="AN261" i="16" s="1"/>
  <c r="AM261" i="16" s="1"/>
  <c r="AL261" i="16" s="1"/>
  <c r="AK261" i="16" s="1"/>
  <c r="AQ234" i="16"/>
  <c r="AP234" i="16" s="1"/>
  <c r="AO234" i="16" s="1"/>
  <c r="AN234" i="16" s="1"/>
  <c r="AM234" i="16" s="1"/>
  <c r="AL234" i="16" s="1"/>
  <c r="AK234" i="16" s="1"/>
  <c r="AF215" i="16"/>
  <c r="AF216" i="16" s="1"/>
  <c r="AF217" i="16" s="1"/>
  <c r="AF218" i="16" s="1"/>
  <c r="AF219" i="16" s="1"/>
  <c r="AF220" i="16" s="1"/>
  <c r="AF221" i="16" s="1"/>
  <c r="AF222" i="16" s="1"/>
  <c r="AF223" i="16" s="1"/>
  <c r="AF224" i="16" s="1"/>
  <c r="AF225" i="16" s="1"/>
  <c r="AF226" i="16" s="1"/>
  <c r="AF227" i="16" s="1"/>
  <c r="AF228" i="16" s="1"/>
  <c r="AF229" i="16" s="1"/>
  <c r="AF230" i="16" s="1"/>
  <c r="AF231" i="16" s="1"/>
  <c r="AF232" i="16" s="1"/>
  <c r="AF233" i="16" s="1"/>
  <c r="AF234" i="16" s="1"/>
  <c r="AF235" i="16" s="1"/>
  <c r="AF236" i="16" s="1"/>
  <c r="AF237" i="16" s="1"/>
  <c r="AF238" i="16" s="1"/>
  <c r="AF239" i="16" s="1"/>
  <c r="AF240" i="16" s="1"/>
  <c r="AF241" i="16" s="1"/>
  <c r="AF242" i="16" s="1"/>
  <c r="AF243" i="16" s="1"/>
  <c r="AF244" i="16" s="1"/>
  <c r="AF245" i="16" s="1"/>
  <c r="AF246" i="16" s="1"/>
  <c r="AF247" i="16" s="1"/>
  <c r="AF248" i="16" s="1"/>
  <c r="AF249" i="16" s="1"/>
  <c r="AF250" i="16" s="1"/>
  <c r="AF251" i="16" s="1"/>
  <c r="AF252" i="16" s="1"/>
  <c r="AF253" i="16" s="1"/>
  <c r="AF254" i="16" s="1"/>
  <c r="AF255" i="16" s="1"/>
  <c r="AF256" i="16" s="1"/>
  <c r="AF257" i="16" s="1"/>
  <c r="AF258" i="16" s="1"/>
  <c r="AF259" i="16" s="1"/>
  <c r="AF260" i="16" s="1"/>
  <c r="AF261" i="16" s="1"/>
  <c r="AF262" i="16" s="1"/>
  <c r="AF263" i="16" s="1"/>
  <c r="AF264" i="16" s="1"/>
  <c r="AF265" i="16" s="1"/>
  <c r="AP16" i="16"/>
  <c r="AO16" i="16" s="1"/>
  <c r="AN16" i="16" s="1"/>
  <c r="AM16" i="16" s="1"/>
  <c r="AL16" i="16" s="1"/>
  <c r="AK16" i="16" s="1"/>
  <c r="AP11" i="16"/>
  <c r="AO11" i="16" s="1"/>
  <c r="AN11" i="16" s="1"/>
  <c r="AM11" i="16" s="1"/>
  <c r="AL11" i="16" s="1"/>
  <c r="AK11" i="16" s="1"/>
  <c r="AP8" i="16"/>
  <c r="AO8" i="16" s="1"/>
  <c r="AN8" i="16" s="1"/>
  <c r="AM8" i="16" s="1"/>
  <c r="AL8" i="16" s="1"/>
  <c r="AK8" i="16" s="1"/>
  <c r="AS6" i="16"/>
  <c r="AR6" i="16" s="1"/>
  <c r="AP6" i="16"/>
  <c r="AO6" i="16" s="1"/>
  <c r="AN6" i="16" s="1"/>
  <c r="AM6" i="16" s="1"/>
  <c r="AL6" i="16" s="1"/>
  <c r="AK6" i="16" s="1"/>
  <c r="AR5" i="16"/>
  <c r="AP5" i="16"/>
  <c r="AO5" i="16" s="1"/>
  <c r="AN5" i="16" s="1"/>
  <c r="AM5" i="16" s="1"/>
  <c r="AL5" i="16" s="1"/>
  <c r="AK5" i="16" s="1"/>
  <c r="Q371" i="16"/>
  <c r="Q372" i="16" s="1"/>
  <c r="Q373" i="16" s="1"/>
  <c r="Q374" i="16" s="1"/>
  <c r="Q375" i="16" s="1"/>
  <c r="Q376" i="16" s="1"/>
  <c r="Q377" i="16" s="1"/>
  <c r="Q378" i="16" s="1"/>
  <c r="Q379" i="16" s="1"/>
  <c r="Q380" i="16" s="1"/>
  <c r="Q381" i="16" s="1"/>
  <c r="Q382" i="16" s="1"/>
  <c r="Q383" i="16" s="1"/>
  <c r="Q384" i="16" s="1"/>
  <c r="Q385" i="16" s="1"/>
  <c r="Q386" i="16" s="1"/>
  <c r="Q387" i="16" s="1"/>
  <c r="Q388" i="16" s="1"/>
  <c r="Q389" i="16" s="1"/>
  <c r="Q390" i="16" s="1"/>
  <c r="Q391" i="16" s="1"/>
  <c r="Q392" i="16" s="1"/>
  <c r="Q393" i="16" s="1"/>
  <c r="Q394" i="16" s="1"/>
  <c r="Q395" i="16" s="1"/>
  <c r="Q396" i="16" s="1"/>
  <c r="Q397" i="16" s="1"/>
  <c r="Q398" i="16" s="1"/>
  <c r="Q399" i="16" s="1"/>
  <c r="Q400" i="16" s="1"/>
  <c r="Q401" i="16" s="1"/>
  <c r="Q402" i="16" s="1"/>
  <c r="Q403" i="16" s="1"/>
  <c r="Q404" i="16" s="1"/>
  <c r="Q405" i="16" s="1"/>
  <c r="Q406" i="16" s="1"/>
  <c r="Q407" i="16" s="1"/>
  <c r="Q408" i="16" s="1"/>
  <c r="Q409" i="16" s="1"/>
  <c r="Q410" i="16" s="1"/>
  <c r="Q411" i="16" s="1"/>
  <c r="Q412" i="16" s="1"/>
  <c r="Q413" i="16" s="1"/>
  <c r="Q414" i="16" s="1"/>
  <c r="Q415" i="16" s="1"/>
  <c r="Q416" i="16" s="1"/>
  <c r="Q417" i="16" s="1"/>
  <c r="Q418" i="16" s="1"/>
  <c r="AD346" i="16"/>
  <c r="AC346" i="16" s="1"/>
  <c r="AB346" i="16" s="1"/>
  <c r="AA346" i="16" s="1"/>
  <c r="Z346" i="16" s="1"/>
  <c r="Y346" i="16" s="1"/>
  <c r="X346" i="16" s="1"/>
  <c r="W346" i="16" s="1"/>
  <c r="V346" i="16" s="1"/>
  <c r="Q346" i="16"/>
  <c r="Q347" i="16" s="1"/>
  <c r="Q348" i="16" s="1"/>
  <c r="Q349" i="16" s="1"/>
  <c r="Q350" i="16" s="1"/>
  <c r="Q351" i="16" s="1"/>
  <c r="Q352" i="16" s="1"/>
  <c r="Q353" i="16" s="1"/>
  <c r="Q354" i="16" s="1"/>
  <c r="Q355" i="16" s="1"/>
  <c r="Q356" i="16" s="1"/>
  <c r="Q357" i="16" s="1"/>
  <c r="Q358" i="16" s="1"/>
  <c r="Q359" i="16" s="1"/>
  <c r="Q360" i="16" s="1"/>
  <c r="Q361" i="16" s="1"/>
  <c r="Q362" i="16" s="1"/>
  <c r="Q363" i="16" s="1"/>
  <c r="Q364" i="16" s="1"/>
  <c r="Q365" i="16" s="1"/>
  <c r="Q366" i="16" s="1"/>
  <c r="Q367" i="16" s="1"/>
  <c r="Q368" i="16" s="1"/>
  <c r="Q369" i="16" s="1"/>
  <c r="AC345" i="16"/>
  <c r="AB345" i="16" s="1"/>
  <c r="AA345" i="16" s="1"/>
  <c r="Z345" i="16" s="1"/>
  <c r="Y345" i="16" s="1"/>
  <c r="X345" i="16" s="1"/>
  <c r="W345" i="16" s="1"/>
  <c r="V345" i="16" s="1"/>
  <c r="AD320" i="16"/>
  <c r="AC320" i="16" s="1"/>
  <c r="AB320" i="16" s="1"/>
  <c r="AA320" i="16" s="1"/>
  <c r="Z320" i="16" s="1"/>
  <c r="Y320" i="16" s="1"/>
  <c r="X320" i="16" s="1"/>
  <c r="W320" i="16" s="1"/>
  <c r="V320" i="16" s="1"/>
  <c r="AC319" i="16"/>
  <c r="AB319" i="16" s="1"/>
  <c r="AA319" i="16" s="1"/>
  <c r="Z319" i="16" s="1"/>
  <c r="Y319" i="16" s="1"/>
  <c r="X319" i="16" s="1"/>
  <c r="W319" i="16" s="1"/>
  <c r="V319" i="16" s="1"/>
  <c r="Q319" i="16"/>
  <c r="Q320" i="16" s="1"/>
  <c r="Q321" i="16" s="1"/>
  <c r="Q322" i="16" s="1"/>
  <c r="Q323" i="16" s="1"/>
  <c r="Q324" i="16" s="1"/>
  <c r="Q325" i="16" s="1"/>
  <c r="Q326" i="16" s="1"/>
  <c r="Q327" i="16" s="1"/>
  <c r="Q328" i="16" s="1"/>
  <c r="Q329" i="16" s="1"/>
  <c r="Q330" i="16" s="1"/>
  <c r="Q331" i="16" s="1"/>
  <c r="Q332" i="16" s="1"/>
  <c r="Q333" i="16" s="1"/>
  <c r="Q334" i="16" s="1"/>
  <c r="Q335" i="16" s="1"/>
  <c r="Q336" i="16" s="1"/>
  <c r="Q337" i="16" s="1"/>
  <c r="Q338" i="16" s="1"/>
  <c r="Q339" i="16" s="1"/>
  <c r="Q340" i="16" s="1"/>
  <c r="Q341" i="16" s="1"/>
  <c r="Q342" i="16" s="1"/>
  <c r="Q343" i="16" s="1"/>
  <c r="Q344" i="16" s="1"/>
  <c r="AC318" i="16"/>
  <c r="AB318" i="16" s="1"/>
  <c r="AA318" i="16" s="1"/>
  <c r="Z318" i="16" s="1"/>
  <c r="Y318" i="16" s="1"/>
  <c r="X318" i="16" s="1"/>
  <c r="W318" i="16" s="1"/>
  <c r="V318" i="16" s="1"/>
  <c r="AD314" i="16"/>
  <c r="AC314" i="16" s="1"/>
  <c r="AB314" i="16" s="1"/>
  <c r="AA314" i="16" s="1"/>
  <c r="Z314" i="16" s="1"/>
  <c r="Y314" i="16" s="1"/>
  <c r="X314" i="16" s="1"/>
  <c r="W314" i="16" s="1"/>
  <c r="V314" i="16" s="1"/>
  <c r="AC313" i="16"/>
  <c r="AB313" i="16" s="1"/>
  <c r="AA313" i="16" s="1"/>
  <c r="Z313" i="16" s="1"/>
  <c r="Y313" i="16" s="1"/>
  <c r="X313" i="16" s="1"/>
  <c r="W313" i="16" s="1"/>
  <c r="V313" i="16" s="1"/>
  <c r="AD292" i="16"/>
  <c r="AC292" i="16" s="1"/>
  <c r="AB292" i="16" s="1"/>
  <c r="AA292" i="16" s="1"/>
  <c r="Z292" i="16" s="1"/>
  <c r="Y292" i="16" s="1"/>
  <c r="X292" i="16" s="1"/>
  <c r="W292" i="16" s="1"/>
  <c r="V292" i="16" s="1"/>
  <c r="AC291" i="16"/>
  <c r="AB291" i="16" s="1"/>
  <c r="AA291" i="16" s="1"/>
  <c r="Z291" i="16" s="1"/>
  <c r="Y291" i="16" s="1"/>
  <c r="X291" i="16" s="1"/>
  <c r="W291" i="16" s="1"/>
  <c r="V291" i="16" s="1"/>
  <c r="Q267" i="16"/>
  <c r="Q268" i="16" s="1"/>
  <c r="Q269" i="16" s="1"/>
  <c r="Q270" i="16" s="1"/>
  <c r="Q271" i="16" s="1"/>
  <c r="Q272" i="16" s="1"/>
  <c r="Q273" i="16" s="1"/>
  <c r="Q274" i="16" s="1"/>
  <c r="Q275" i="16" s="1"/>
  <c r="Q276" i="16" s="1"/>
  <c r="Q277" i="16" s="1"/>
  <c r="Q278" i="16" s="1"/>
  <c r="Q279" i="16" s="1"/>
  <c r="Q280" i="16" s="1"/>
  <c r="Q281" i="16" s="1"/>
  <c r="Q282" i="16" s="1"/>
  <c r="Q283" i="16" s="1"/>
  <c r="Q284" i="16" s="1"/>
  <c r="Q285" i="16" s="1"/>
  <c r="Q286" i="16" s="1"/>
  <c r="Q287" i="16" s="1"/>
  <c r="Q288" i="16" s="1"/>
  <c r="Q289" i="16" s="1"/>
  <c r="Q290" i="16" s="1"/>
  <c r="Q291" i="16" s="1"/>
  <c r="Q292" i="16" s="1"/>
  <c r="Q293" i="16" s="1"/>
  <c r="Q294" i="16" s="1"/>
  <c r="Q295" i="16" s="1"/>
  <c r="Q296" i="16" s="1"/>
  <c r="Q297" i="16" s="1"/>
  <c r="Q298" i="16" s="1"/>
  <c r="Q299" i="16" s="1"/>
  <c r="Q300" i="16" s="1"/>
  <c r="Q301" i="16" s="1"/>
  <c r="Q302" i="16" s="1"/>
  <c r="Q303" i="16" s="1"/>
  <c r="Q304" i="16" s="1"/>
  <c r="Q305" i="16" s="1"/>
  <c r="Q306" i="16" s="1"/>
  <c r="Q307" i="16" s="1"/>
  <c r="Q308" i="16" s="1"/>
  <c r="Q309" i="16" s="1"/>
  <c r="Q310" i="16" s="1"/>
  <c r="Q311" i="16" s="1"/>
  <c r="Q312" i="16" s="1"/>
  <c r="Q313" i="16" s="1"/>
  <c r="Q314" i="16" s="1"/>
  <c r="Q315" i="16" s="1"/>
  <c r="Q316" i="16" s="1"/>
  <c r="Q317" i="16" s="1"/>
  <c r="AD266" i="16"/>
  <c r="AD267" i="16" s="1"/>
  <c r="AB265" i="16"/>
  <c r="AA265" i="16" s="1"/>
  <c r="Z265" i="16" s="1"/>
  <c r="Y265" i="16" s="1"/>
  <c r="X265" i="16" s="1"/>
  <c r="W265" i="16" s="1"/>
  <c r="V265" i="16" s="1"/>
  <c r="AB261" i="16"/>
  <c r="AA261" i="16" s="1"/>
  <c r="Z261" i="16" s="1"/>
  <c r="Y261" i="16" s="1"/>
  <c r="X261" i="16" s="1"/>
  <c r="W261" i="16" s="1"/>
  <c r="V261" i="16" s="1"/>
  <c r="AB245" i="16"/>
  <c r="AA245" i="16" s="1"/>
  <c r="Z245" i="16" s="1"/>
  <c r="Y245" i="16" s="1"/>
  <c r="X245" i="16" s="1"/>
  <c r="W245" i="16" s="1"/>
  <c r="V245" i="16" s="1"/>
  <c r="AB234" i="16"/>
  <c r="AA234" i="16" s="1"/>
  <c r="Z234" i="16" s="1"/>
  <c r="Y234" i="16" s="1"/>
  <c r="X234" i="16" s="1"/>
  <c r="W234" i="16" s="1"/>
  <c r="V234" i="16" s="1"/>
  <c r="AB229" i="16"/>
  <c r="AA229" i="16" s="1"/>
  <c r="Z229" i="16" s="1"/>
  <c r="Y229" i="16" s="1"/>
  <c r="X229" i="16" s="1"/>
  <c r="W229" i="16" s="1"/>
  <c r="V229" i="16" s="1"/>
  <c r="Q215" i="16"/>
  <c r="Q216" i="16" s="1"/>
  <c r="Q217" i="16" s="1"/>
  <c r="Q218" i="16" s="1"/>
  <c r="Q219" i="16" s="1"/>
  <c r="Q220" i="16" s="1"/>
  <c r="Q221" i="16" s="1"/>
  <c r="Q222" i="16" s="1"/>
  <c r="Q223" i="16" s="1"/>
  <c r="Q224" i="16" s="1"/>
  <c r="Q225" i="16" s="1"/>
  <c r="Q226" i="16" s="1"/>
  <c r="Q227" i="16" s="1"/>
  <c r="Q228" i="16" s="1"/>
  <c r="Q229" i="16" s="1"/>
  <c r="Q230" i="16" s="1"/>
  <c r="Q231" i="16" s="1"/>
  <c r="Q232" i="16" s="1"/>
  <c r="Q233" i="16" s="1"/>
  <c r="Q234" i="16" s="1"/>
  <c r="Q235" i="16" s="1"/>
  <c r="Q236" i="16" s="1"/>
  <c r="Q237" i="16" s="1"/>
  <c r="Q238" i="16" s="1"/>
  <c r="Q239" i="16" s="1"/>
  <c r="Q240" i="16" s="1"/>
  <c r="Q241" i="16" s="1"/>
  <c r="Q242" i="16" s="1"/>
  <c r="Q243" i="16" s="1"/>
  <c r="Q244" i="16" s="1"/>
  <c r="Q245" i="16" s="1"/>
  <c r="Q246" i="16" s="1"/>
  <c r="Q247" i="16" s="1"/>
  <c r="Q248" i="16" s="1"/>
  <c r="Q249" i="16" s="1"/>
  <c r="Q250" i="16" s="1"/>
  <c r="Q251" i="16" s="1"/>
  <c r="Q252" i="16" s="1"/>
  <c r="Q253" i="16" s="1"/>
  <c r="Q254" i="16" s="1"/>
  <c r="Q255" i="16" s="1"/>
  <c r="Q256" i="16" s="1"/>
  <c r="Q257" i="16" s="1"/>
  <c r="Q258" i="16" s="1"/>
  <c r="Q259" i="16" s="1"/>
  <c r="Q260" i="16" s="1"/>
  <c r="Q261" i="16" s="1"/>
  <c r="Q262" i="16" s="1"/>
  <c r="Q263" i="16" s="1"/>
  <c r="Q264" i="16" s="1"/>
  <c r="Q265" i="16" s="1"/>
  <c r="AA16" i="16"/>
  <c r="Z16" i="16" s="1"/>
  <c r="Y16" i="16" s="1"/>
  <c r="X16" i="16" s="1"/>
  <c r="W16" i="16" s="1"/>
  <c r="V16" i="16" s="1"/>
  <c r="AA11" i="16"/>
  <c r="Z11" i="16" s="1"/>
  <c r="Y11" i="16" s="1"/>
  <c r="X11" i="16" s="1"/>
  <c r="W11" i="16" s="1"/>
  <c r="V11" i="16" s="1"/>
  <c r="AA8" i="16"/>
  <c r="Z8" i="16" s="1"/>
  <c r="Y8" i="16" s="1"/>
  <c r="X8" i="16" s="1"/>
  <c r="W8" i="16" s="1"/>
  <c r="V8" i="16" s="1"/>
  <c r="AD6" i="16"/>
  <c r="AD7" i="16" s="1"/>
  <c r="AA6" i="16"/>
  <c r="Z6" i="16" s="1"/>
  <c r="Y6" i="16" s="1"/>
  <c r="X6" i="16" s="1"/>
  <c r="W6" i="16" s="1"/>
  <c r="V6" i="16" s="1"/>
  <c r="AC5" i="16"/>
  <c r="AA5" i="16"/>
  <c r="Z5" i="16" s="1"/>
  <c r="Y5" i="16" s="1"/>
  <c r="X5" i="16" s="1"/>
  <c r="W5" i="16" s="1"/>
  <c r="V5" i="16" s="1"/>
  <c r="CL293" i="16" l="1"/>
  <c r="CL321" i="16"/>
  <c r="BG6" i="16"/>
  <c r="AC6" i="16"/>
  <c r="CK347" i="16"/>
  <c r="CJ347" i="16" s="1"/>
  <c r="CI347" i="16" s="1"/>
  <c r="CH347" i="16" s="1"/>
  <c r="CG347" i="16" s="1"/>
  <c r="CF347" i="16" s="1"/>
  <c r="CE347" i="16" s="1"/>
  <c r="CD347" i="16" s="1"/>
  <c r="CF382" i="16"/>
  <c r="CE382" i="16" s="1"/>
  <c r="CD382" i="16" s="1"/>
  <c r="AD347" i="16"/>
  <c r="CF278" i="16"/>
  <c r="CE278" i="16" s="1"/>
  <c r="CD278" i="16" s="1"/>
  <c r="BG314" i="16"/>
  <c r="BF314" i="16" s="1"/>
  <c r="BE314" i="16" s="1"/>
  <c r="BD314" i="16" s="1"/>
  <c r="BC314" i="16" s="1"/>
  <c r="BB314" i="16" s="1"/>
  <c r="BA314" i="16" s="1"/>
  <c r="AZ314" i="16" s="1"/>
  <c r="CK314" i="16"/>
  <c r="CJ314" i="16" s="1"/>
  <c r="CI314" i="16" s="1"/>
  <c r="CH314" i="16" s="1"/>
  <c r="CG314" i="16" s="1"/>
  <c r="CF314" i="16" s="1"/>
  <c r="CE314" i="16" s="1"/>
  <c r="CD314" i="16" s="1"/>
  <c r="BH316" i="16"/>
  <c r="DA7" i="16"/>
  <c r="DA8" i="16" s="1"/>
  <c r="DA293" i="16"/>
  <c r="DA321" i="16"/>
  <c r="CZ321" i="16" s="1"/>
  <c r="CY321" i="16" s="1"/>
  <c r="CX321" i="16" s="1"/>
  <c r="CW321" i="16" s="1"/>
  <c r="CV321" i="16" s="1"/>
  <c r="CU321" i="16" s="1"/>
  <c r="CT321" i="16" s="1"/>
  <c r="CS321" i="16" s="1"/>
  <c r="BH321" i="16"/>
  <c r="BG321" i="16" s="1"/>
  <c r="BF321" i="16" s="1"/>
  <c r="BE321" i="16" s="1"/>
  <c r="BD321" i="16" s="1"/>
  <c r="BC321" i="16" s="1"/>
  <c r="BB321" i="16" s="1"/>
  <c r="BA321" i="16" s="1"/>
  <c r="AZ321" i="16" s="1"/>
  <c r="AC266" i="16"/>
  <c r="AB266" i="16" s="1"/>
  <c r="AA266" i="16" s="1"/>
  <c r="Z266" i="16" s="1"/>
  <c r="Y266" i="16" s="1"/>
  <c r="X266" i="16" s="1"/>
  <c r="W266" i="16" s="1"/>
  <c r="V266" i="16" s="1"/>
  <c r="AD293" i="16"/>
  <c r="AD294" i="16" s="1"/>
  <c r="AD315" i="16"/>
  <c r="AC315" i="16" s="1"/>
  <c r="AB315" i="16" s="1"/>
  <c r="AA315" i="16" s="1"/>
  <c r="Z315" i="16" s="1"/>
  <c r="Y315" i="16" s="1"/>
  <c r="X315" i="16" s="1"/>
  <c r="W315" i="16" s="1"/>
  <c r="V315" i="16" s="1"/>
  <c r="CK177" i="16"/>
  <c r="CJ177" i="16" s="1"/>
  <c r="CI177" i="16" s="1"/>
  <c r="CH177" i="16" s="1"/>
  <c r="CG177" i="16" s="1"/>
  <c r="CF177" i="16" s="1"/>
  <c r="CE177" i="16" s="1"/>
  <c r="CD177" i="16" s="1"/>
  <c r="CL179" i="16"/>
  <c r="CK179" i="16" s="1"/>
  <c r="CJ179" i="16" s="1"/>
  <c r="CI179" i="16" s="1"/>
  <c r="CH179" i="16" s="1"/>
  <c r="CG179" i="16" s="1"/>
  <c r="CF179" i="16" s="1"/>
  <c r="CE179" i="16" s="1"/>
  <c r="CD179" i="16" s="1"/>
  <c r="CZ314" i="16"/>
  <c r="CY314" i="16" s="1"/>
  <c r="CX314" i="16" s="1"/>
  <c r="CW314" i="16" s="1"/>
  <c r="CV314" i="16" s="1"/>
  <c r="CU314" i="16" s="1"/>
  <c r="CT314" i="16" s="1"/>
  <c r="CS314" i="16" s="1"/>
  <c r="BH267" i="16"/>
  <c r="AD321" i="16"/>
  <c r="AR292" i="16"/>
  <c r="AQ292" i="16" s="1"/>
  <c r="AP292" i="16" s="1"/>
  <c r="AO292" i="16" s="1"/>
  <c r="AN292" i="16" s="1"/>
  <c r="AM292" i="16" s="1"/>
  <c r="AL292" i="16" s="1"/>
  <c r="AK292" i="16" s="1"/>
  <c r="CL232" i="16"/>
  <c r="CK281" i="16"/>
  <c r="CJ281" i="16" s="1"/>
  <c r="CI281" i="16" s="1"/>
  <c r="CH281" i="16" s="1"/>
  <c r="CG281" i="16" s="1"/>
  <c r="CF281" i="16" s="1"/>
  <c r="CE281" i="16" s="1"/>
  <c r="CD281" i="16" s="1"/>
  <c r="BV292" i="16"/>
  <c r="BU292" i="16" s="1"/>
  <c r="BT292" i="16" s="1"/>
  <c r="BS292" i="16" s="1"/>
  <c r="BR292" i="16" s="1"/>
  <c r="BQ292" i="16" s="1"/>
  <c r="BP292" i="16" s="1"/>
  <c r="BO292" i="16" s="1"/>
  <c r="BW7" i="16"/>
  <c r="BV267" i="16"/>
  <c r="BU267" i="16" s="1"/>
  <c r="BT267" i="16" s="1"/>
  <c r="BS267" i="16" s="1"/>
  <c r="BR267" i="16" s="1"/>
  <c r="BQ267" i="16" s="1"/>
  <c r="BP267" i="16" s="1"/>
  <c r="BO267" i="16" s="1"/>
  <c r="BW268" i="16"/>
  <c r="BV266" i="16"/>
  <c r="BU266" i="16" s="1"/>
  <c r="BT266" i="16" s="1"/>
  <c r="BS266" i="16" s="1"/>
  <c r="BR266" i="16" s="1"/>
  <c r="BQ266" i="16" s="1"/>
  <c r="BP266" i="16" s="1"/>
  <c r="BO266" i="16" s="1"/>
  <c r="BW294" i="16"/>
  <c r="BV321" i="16"/>
  <c r="BU321" i="16" s="1"/>
  <c r="BT321" i="16" s="1"/>
  <c r="BS321" i="16" s="1"/>
  <c r="BR321" i="16" s="1"/>
  <c r="BQ321" i="16" s="1"/>
  <c r="BP321" i="16" s="1"/>
  <c r="BO321" i="16" s="1"/>
  <c r="BW322" i="16"/>
  <c r="BV320" i="16"/>
  <c r="BU320" i="16" s="1"/>
  <c r="BT320" i="16" s="1"/>
  <c r="BS320" i="16" s="1"/>
  <c r="BR320" i="16" s="1"/>
  <c r="BQ320" i="16" s="1"/>
  <c r="BP320" i="16" s="1"/>
  <c r="BO320" i="16" s="1"/>
  <c r="BV347" i="16"/>
  <c r="BU347" i="16" s="1"/>
  <c r="BT347" i="16" s="1"/>
  <c r="BS347" i="16" s="1"/>
  <c r="BR347" i="16" s="1"/>
  <c r="BQ347" i="16" s="1"/>
  <c r="BP347" i="16" s="1"/>
  <c r="BO347" i="16" s="1"/>
  <c r="BW348" i="16"/>
  <c r="BW315" i="16"/>
  <c r="BV346" i="16"/>
  <c r="BU346" i="16" s="1"/>
  <c r="BT346" i="16" s="1"/>
  <c r="BS346" i="16" s="1"/>
  <c r="BR346" i="16" s="1"/>
  <c r="BQ346" i="16" s="1"/>
  <c r="BP346" i="16" s="1"/>
  <c r="BO346" i="16" s="1"/>
  <c r="BH8" i="16"/>
  <c r="BG7" i="16"/>
  <c r="BF7" i="16" s="1"/>
  <c r="BE7" i="16" s="1"/>
  <c r="BD7" i="16" s="1"/>
  <c r="BC7" i="16" s="1"/>
  <c r="BB7" i="16" s="1"/>
  <c r="BA7" i="16" s="1"/>
  <c r="AZ7" i="16" s="1"/>
  <c r="BH317" i="16"/>
  <c r="BG317" i="16" s="1"/>
  <c r="BF317" i="16" s="1"/>
  <c r="BE317" i="16" s="1"/>
  <c r="BD317" i="16" s="1"/>
  <c r="BC317" i="16" s="1"/>
  <c r="BB317" i="16" s="1"/>
  <c r="BA317" i="16" s="1"/>
  <c r="AZ317" i="16" s="1"/>
  <c r="BG316" i="16"/>
  <c r="BF316" i="16" s="1"/>
  <c r="BE316" i="16" s="1"/>
  <c r="BD316" i="16" s="1"/>
  <c r="BC316" i="16" s="1"/>
  <c r="BB316" i="16" s="1"/>
  <c r="BA316" i="16" s="1"/>
  <c r="AZ316" i="16" s="1"/>
  <c r="BG346" i="16"/>
  <c r="BF346" i="16" s="1"/>
  <c r="BE346" i="16" s="1"/>
  <c r="BD346" i="16" s="1"/>
  <c r="BC346" i="16" s="1"/>
  <c r="BB346" i="16" s="1"/>
  <c r="BA346" i="16" s="1"/>
  <c r="AZ346" i="16" s="1"/>
  <c r="BH347" i="16"/>
  <c r="BH293" i="16"/>
  <c r="BG292" i="16"/>
  <c r="BF292" i="16" s="1"/>
  <c r="BE292" i="16" s="1"/>
  <c r="BD292" i="16" s="1"/>
  <c r="BC292" i="16" s="1"/>
  <c r="BB292" i="16" s="1"/>
  <c r="BA292" i="16" s="1"/>
  <c r="AZ292" i="16" s="1"/>
  <c r="CZ8" i="16"/>
  <c r="DA9" i="16"/>
  <c r="CZ7" i="16"/>
  <c r="CY7" i="16" s="1"/>
  <c r="CX7" i="16" s="1"/>
  <c r="CW7" i="16" s="1"/>
  <c r="CV7" i="16" s="1"/>
  <c r="CU7" i="16" s="1"/>
  <c r="CT7" i="16" s="1"/>
  <c r="CS7" i="16" s="1"/>
  <c r="DA294" i="16"/>
  <c r="CZ293" i="16"/>
  <c r="CY293" i="16" s="1"/>
  <c r="CX293" i="16" s="1"/>
  <c r="CW293" i="16" s="1"/>
  <c r="CV293" i="16" s="1"/>
  <c r="CU293" i="16" s="1"/>
  <c r="CT293" i="16" s="1"/>
  <c r="CS293" i="16" s="1"/>
  <c r="CZ266" i="16"/>
  <c r="CY266" i="16" s="1"/>
  <c r="CX266" i="16" s="1"/>
  <c r="CW266" i="16" s="1"/>
  <c r="CV266" i="16" s="1"/>
  <c r="CU266" i="16" s="1"/>
  <c r="CT266" i="16" s="1"/>
  <c r="CS266" i="16" s="1"/>
  <c r="DA267" i="16"/>
  <c r="CZ315" i="16"/>
  <c r="CY315" i="16" s="1"/>
  <c r="CX315" i="16" s="1"/>
  <c r="CW315" i="16" s="1"/>
  <c r="CV315" i="16" s="1"/>
  <c r="CU315" i="16" s="1"/>
  <c r="CT315" i="16" s="1"/>
  <c r="CS315" i="16" s="1"/>
  <c r="DA316" i="16"/>
  <c r="CZ346" i="16"/>
  <c r="CY346" i="16" s="1"/>
  <c r="CX346" i="16" s="1"/>
  <c r="CW346" i="16" s="1"/>
  <c r="CV346" i="16" s="1"/>
  <c r="CU346" i="16" s="1"/>
  <c r="CT346" i="16" s="1"/>
  <c r="CS346" i="16" s="1"/>
  <c r="DA347" i="16"/>
  <c r="CL8" i="16"/>
  <c r="CK7" i="16"/>
  <c r="CJ7" i="16" s="1"/>
  <c r="CI7" i="16" s="1"/>
  <c r="CH7" i="16" s="1"/>
  <c r="CG7" i="16" s="1"/>
  <c r="CF7" i="16" s="1"/>
  <c r="CE7" i="16" s="1"/>
  <c r="CD7" i="16" s="1"/>
  <c r="CK6" i="16"/>
  <c r="CA176" i="16"/>
  <c r="CK321" i="16"/>
  <c r="CJ321" i="16" s="1"/>
  <c r="CI321" i="16" s="1"/>
  <c r="CH321" i="16" s="1"/>
  <c r="CG321" i="16" s="1"/>
  <c r="CF321" i="16" s="1"/>
  <c r="CE321" i="16" s="1"/>
  <c r="CD321" i="16" s="1"/>
  <c r="CL322" i="16"/>
  <c r="CL180" i="16"/>
  <c r="CF229" i="16"/>
  <c r="CE229" i="16" s="1"/>
  <c r="CD229" i="16" s="1"/>
  <c r="CA229" i="16"/>
  <c r="CF328" i="16"/>
  <c r="CE328" i="16" s="1"/>
  <c r="CD328" i="16" s="1"/>
  <c r="CG329" i="16"/>
  <c r="CA280" i="16"/>
  <c r="CF280" i="16"/>
  <c r="CE280" i="16" s="1"/>
  <c r="CD280" i="16" s="1"/>
  <c r="CK315" i="16"/>
  <c r="CJ315" i="16" s="1"/>
  <c r="CI315" i="16" s="1"/>
  <c r="CH315" i="16" s="1"/>
  <c r="CG315" i="16" s="1"/>
  <c r="CF315" i="16" s="1"/>
  <c r="CE315" i="16" s="1"/>
  <c r="CD315" i="16" s="1"/>
  <c r="CL316" i="16"/>
  <c r="CF279" i="16"/>
  <c r="CE279" i="16" s="1"/>
  <c r="CD279" i="16" s="1"/>
  <c r="CL267" i="16"/>
  <c r="CK293" i="16"/>
  <c r="CJ293" i="16" s="1"/>
  <c r="CI293" i="16" s="1"/>
  <c r="CH293" i="16" s="1"/>
  <c r="CG293" i="16" s="1"/>
  <c r="CF293" i="16" s="1"/>
  <c r="CE293" i="16" s="1"/>
  <c r="CD293" i="16" s="1"/>
  <c r="CL294" i="16"/>
  <c r="CK282" i="16"/>
  <c r="CJ282" i="16" s="1"/>
  <c r="CI282" i="16" s="1"/>
  <c r="CH282" i="16" s="1"/>
  <c r="CG282" i="16" s="1"/>
  <c r="CF282" i="16" s="1"/>
  <c r="CE282" i="16" s="1"/>
  <c r="CD282" i="16" s="1"/>
  <c r="CL283" i="16"/>
  <c r="CL332" i="16"/>
  <c r="CK348" i="16"/>
  <c r="CJ348" i="16" s="1"/>
  <c r="CI348" i="16" s="1"/>
  <c r="CH348" i="16" s="1"/>
  <c r="CG348" i="16" s="1"/>
  <c r="CF348" i="16" s="1"/>
  <c r="CE348" i="16" s="1"/>
  <c r="CD348" i="16" s="1"/>
  <c r="CL349" i="16"/>
  <c r="CK385" i="16"/>
  <c r="CJ385" i="16" s="1"/>
  <c r="CI385" i="16" s="1"/>
  <c r="CH385" i="16" s="1"/>
  <c r="CG385" i="16" s="1"/>
  <c r="CF385" i="16" s="1"/>
  <c r="CE385" i="16" s="1"/>
  <c r="CD385" i="16" s="1"/>
  <c r="CL386" i="16"/>
  <c r="CA384" i="16"/>
  <c r="CF384" i="16"/>
  <c r="CE384" i="16" s="1"/>
  <c r="CD384" i="16" s="1"/>
  <c r="CF383" i="16"/>
  <c r="CE383" i="16" s="1"/>
  <c r="CD383" i="16" s="1"/>
  <c r="AS7" i="16"/>
  <c r="AR293" i="16"/>
  <c r="AQ293" i="16" s="1"/>
  <c r="AP293" i="16" s="1"/>
  <c r="AO293" i="16" s="1"/>
  <c r="AN293" i="16" s="1"/>
  <c r="AM293" i="16" s="1"/>
  <c r="AL293" i="16" s="1"/>
  <c r="AK293" i="16" s="1"/>
  <c r="AS294" i="16"/>
  <c r="AR314" i="16"/>
  <c r="AQ314" i="16" s="1"/>
  <c r="AP314" i="16" s="1"/>
  <c r="AO314" i="16" s="1"/>
  <c r="AN314" i="16" s="1"/>
  <c r="AM314" i="16" s="1"/>
  <c r="AL314" i="16" s="1"/>
  <c r="AK314" i="16" s="1"/>
  <c r="AS315" i="16"/>
  <c r="AS321" i="16"/>
  <c r="AR320" i="16"/>
  <c r="AQ320" i="16" s="1"/>
  <c r="AP320" i="16" s="1"/>
  <c r="AO320" i="16" s="1"/>
  <c r="AN320" i="16" s="1"/>
  <c r="AM320" i="16" s="1"/>
  <c r="AL320" i="16" s="1"/>
  <c r="AK320" i="16" s="1"/>
  <c r="AS347" i="16"/>
  <c r="AR346" i="16"/>
  <c r="AQ346" i="16" s="1"/>
  <c r="AP346" i="16" s="1"/>
  <c r="AO346" i="16" s="1"/>
  <c r="AN346" i="16" s="1"/>
  <c r="AM346" i="16" s="1"/>
  <c r="AL346" i="16" s="1"/>
  <c r="AK346" i="16" s="1"/>
  <c r="AD8" i="16"/>
  <c r="AC7" i="16"/>
  <c r="AB7" i="16" s="1"/>
  <c r="AA7" i="16" s="1"/>
  <c r="Z7" i="16" s="1"/>
  <c r="Y7" i="16" s="1"/>
  <c r="X7" i="16" s="1"/>
  <c r="W7" i="16" s="1"/>
  <c r="V7" i="16" s="1"/>
  <c r="AC267" i="16"/>
  <c r="AB267" i="16" s="1"/>
  <c r="AA267" i="16" s="1"/>
  <c r="Z267" i="16" s="1"/>
  <c r="Y267" i="16" s="1"/>
  <c r="X267" i="16" s="1"/>
  <c r="W267" i="16" s="1"/>
  <c r="V267" i="16" s="1"/>
  <c r="AD268" i="16"/>
  <c r="AC321" i="16"/>
  <c r="AB321" i="16" s="1"/>
  <c r="AA321" i="16" s="1"/>
  <c r="Z321" i="16" s="1"/>
  <c r="Y321" i="16" s="1"/>
  <c r="X321" i="16" s="1"/>
  <c r="W321" i="16" s="1"/>
  <c r="V321" i="16" s="1"/>
  <c r="AD322" i="16"/>
  <c r="AC293" i="16"/>
  <c r="AB293" i="16" s="1"/>
  <c r="AA293" i="16" s="1"/>
  <c r="Z293" i="16" s="1"/>
  <c r="Y293" i="16" s="1"/>
  <c r="X293" i="16" s="1"/>
  <c r="W293" i="16" s="1"/>
  <c r="V293" i="16" s="1"/>
  <c r="AC347" i="16"/>
  <c r="AB347" i="16" s="1"/>
  <c r="AA347" i="16" s="1"/>
  <c r="Z347" i="16" s="1"/>
  <c r="Y347" i="16" s="1"/>
  <c r="X347" i="16" s="1"/>
  <c r="W347" i="16" s="1"/>
  <c r="V347" i="16" s="1"/>
  <c r="AD348" i="16"/>
  <c r="BH268" i="16" l="1"/>
  <c r="BG267" i="16"/>
  <c r="BF267" i="16" s="1"/>
  <c r="BE267" i="16" s="1"/>
  <c r="BD267" i="16" s="1"/>
  <c r="BC267" i="16" s="1"/>
  <c r="BB267" i="16" s="1"/>
  <c r="BA267" i="16" s="1"/>
  <c r="AZ267" i="16" s="1"/>
  <c r="BH322" i="16"/>
  <c r="BH323" i="16" s="1"/>
  <c r="CL233" i="16"/>
  <c r="CK232" i="16"/>
  <c r="CJ232" i="16" s="1"/>
  <c r="CI232" i="16" s="1"/>
  <c r="CH232" i="16" s="1"/>
  <c r="CG232" i="16" s="1"/>
  <c r="CF232" i="16" s="1"/>
  <c r="CE232" i="16" s="1"/>
  <c r="CD232" i="16" s="1"/>
  <c r="AC294" i="16"/>
  <c r="AB294" i="16" s="1"/>
  <c r="AA294" i="16" s="1"/>
  <c r="Z294" i="16" s="1"/>
  <c r="Y294" i="16" s="1"/>
  <c r="X294" i="16" s="1"/>
  <c r="W294" i="16" s="1"/>
  <c r="V294" i="16" s="1"/>
  <c r="AD295" i="16"/>
  <c r="DA322" i="16"/>
  <c r="DA323" i="16" s="1"/>
  <c r="AD316" i="16"/>
  <c r="BV315" i="16"/>
  <c r="BU315" i="16" s="1"/>
  <c r="BT315" i="16" s="1"/>
  <c r="BS315" i="16" s="1"/>
  <c r="BR315" i="16" s="1"/>
  <c r="BQ315" i="16" s="1"/>
  <c r="BP315" i="16" s="1"/>
  <c r="BO315" i="16" s="1"/>
  <c r="BW316" i="16"/>
  <c r="BW323" i="16"/>
  <c r="BV322" i="16"/>
  <c r="BU322" i="16" s="1"/>
  <c r="BT322" i="16" s="1"/>
  <c r="BS322" i="16" s="1"/>
  <c r="BR322" i="16" s="1"/>
  <c r="BQ322" i="16" s="1"/>
  <c r="BP322" i="16" s="1"/>
  <c r="BO322" i="16" s="1"/>
  <c r="BW269" i="16"/>
  <c r="BV268" i="16"/>
  <c r="BU268" i="16" s="1"/>
  <c r="BT268" i="16" s="1"/>
  <c r="BS268" i="16" s="1"/>
  <c r="BR268" i="16" s="1"/>
  <c r="BQ268" i="16" s="1"/>
  <c r="BP268" i="16" s="1"/>
  <c r="BO268" i="16" s="1"/>
  <c r="BW349" i="16"/>
  <c r="BV348" i="16"/>
  <c r="BU348" i="16" s="1"/>
  <c r="BT348" i="16" s="1"/>
  <c r="BS348" i="16" s="1"/>
  <c r="BR348" i="16" s="1"/>
  <c r="BQ348" i="16" s="1"/>
  <c r="BP348" i="16" s="1"/>
  <c r="BO348" i="16" s="1"/>
  <c r="BW295" i="16"/>
  <c r="BV294" i="16"/>
  <c r="BU294" i="16" s="1"/>
  <c r="BT294" i="16" s="1"/>
  <c r="BS294" i="16" s="1"/>
  <c r="BR294" i="16" s="1"/>
  <c r="BQ294" i="16" s="1"/>
  <c r="BP294" i="16" s="1"/>
  <c r="BO294" i="16" s="1"/>
  <c r="BV7" i="16"/>
  <c r="BU7" i="16" s="1"/>
  <c r="BT7" i="16" s="1"/>
  <c r="BS7" i="16" s="1"/>
  <c r="BR7" i="16" s="1"/>
  <c r="BQ7" i="16" s="1"/>
  <c r="BP7" i="16" s="1"/>
  <c r="BO7" i="16" s="1"/>
  <c r="BW8" i="16"/>
  <c r="BG322" i="16"/>
  <c r="BF322" i="16" s="1"/>
  <c r="BE322" i="16" s="1"/>
  <c r="BD322" i="16" s="1"/>
  <c r="BC322" i="16" s="1"/>
  <c r="BB322" i="16" s="1"/>
  <c r="BA322" i="16" s="1"/>
  <c r="AZ322" i="16" s="1"/>
  <c r="BH348" i="16"/>
  <c r="BG347" i="16"/>
  <c r="BF347" i="16" s="1"/>
  <c r="BE347" i="16" s="1"/>
  <c r="BD347" i="16" s="1"/>
  <c r="BC347" i="16" s="1"/>
  <c r="BB347" i="16" s="1"/>
  <c r="BA347" i="16" s="1"/>
  <c r="AZ347" i="16" s="1"/>
  <c r="BG293" i="16"/>
  <c r="BF293" i="16" s="1"/>
  <c r="BE293" i="16" s="1"/>
  <c r="BD293" i="16" s="1"/>
  <c r="BC293" i="16" s="1"/>
  <c r="BB293" i="16" s="1"/>
  <c r="BA293" i="16" s="1"/>
  <c r="AZ293" i="16" s="1"/>
  <c r="BH294" i="16"/>
  <c r="BH9" i="16"/>
  <c r="BG8" i="16"/>
  <c r="CZ294" i="16"/>
  <c r="CY294" i="16" s="1"/>
  <c r="CX294" i="16" s="1"/>
  <c r="CW294" i="16" s="1"/>
  <c r="CV294" i="16" s="1"/>
  <c r="CU294" i="16" s="1"/>
  <c r="CT294" i="16" s="1"/>
  <c r="CS294" i="16" s="1"/>
  <c r="DA295" i="16"/>
  <c r="CZ322" i="16"/>
  <c r="CY322" i="16" s="1"/>
  <c r="CX322" i="16" s="1"/>
  <c r="CW322" i="16" s="1"/>
  <c r="CV322" i="16" s="1"/>
  <c r="CU322" i="16" s="1"/>
  <c r="CT322" i="16" s="1"/>
  <c r="CS322" i="16" s="1"/>
  <c r="DA268" i="16"/>
  <c r="CZ267" i="16"/>
  <c r="CY267" i="16" s="1"/>
  <c r="CX267" i="16" s="1"/>
  <c r="CW267" i="16" s="1"/>
  <c r="CV267" i="16" s="1"/>
  <c r="CU267" i="16" s="1"/>
  <c r="CT267" i="16" s="1"/>
  <c r="CS267" i="16" s="1"/>
  <c r="CZ9" i="16"/>
  <c r="CY9" i="16" s="1"/>
  <c r="CX9" i="16" s="1"/>
  <c r="CW9" i="16" s="1"/>
  <c r="CV9" i="16" s="1"/>
  <c r="CU9" i="16" s="1"/>
  <c r="CT9" i="16" s="1"/>
  <c r="CS9" i="16" s="1"/>
  <c r="DA10" i="16"/>
  <c r="CZ347" i="16"/>
  <c r="CY347" i="16" s="1"/>
  <c r="CX347" i="16" s="1"/>
  <c r="CW347" i="16" s="1"/>
  <c r="CV347" i="16" s="1"/>
  <c r="CU347" i="16" s="1"/>
  <c r="CT347" i="16" s="1"/>
  <c r="CS347" i="16" s="1"/>
  <c r="DA348" i="16"/>
  <c r="DA317" i="16"/>
  <c r="CZ317" i="16" s="1"/>
  <c r="CY317" i="16" s="1"/>
  <c r="CX317" i="16" s="1"/>
  <c r="CW317" i="16" s="1"/>
  <c r="CV317" i="16" s="1"/>
  <c r="CU317" i="16" s="1"/>
  <c r="CT317" i="16" s="1"/>
  <c r="CS317" i="16" s="1"/>
  <c r="CZ316" i="16"/>
  <c r="CY316" i="16" s="1"/>
  <c r="CX316" i="16" s="1"/>
  <c r="CW316" i="16" s="1"/>
  <c r="CV316" i="16" s="1"/>
  <c r="CU316" i="16" s="1"/>
  <c r="CT316" i="16" s="1"/>
  <c r="CS316" i="16" s="1"/>
  <c r="CK294" i="16"/>
  <c r="CJ294" i="16" s="1"/>
  <c r="CI294" i="16" s="1"/>
  <c r="CH294" i="16" s="1"/>
  <c r="CG294" i="16" s="1"/>
  <c r="CF294" i="16" s="1"/>
  <c r="CE294" i="16" s="1"/>
  <c r="CD294" i="16" s="1"/>
  <c r="CL295" i="16"/>
  <c r="CK386" i="16"/>
  <c r="CJ386" i="16" s="1"/>
  <c r="CI386" i="16" s="1"/>
  <c r="CH386" i="16" s="1"/>
  <c r="CG386" i="16" s="1"/>
  <c r="CF386" i="16" s="1"/>
  <c r="CE386" i="16" s="1"/>
  <c r="CD386" i="16" s="1"/>
  <c r="CL387" i="16"/>
  <c r="CL333" i="16"/>
  <c r="CK332" i="16"/>
  <c r="CJ332" i="16" s="1"/>
  <c r="CI332" i="16" s="1"/>
  <c r="CH332" i="16" s="1"/>
  <c r="CG332" i="16" s="1"/>
  <c r="CF332" i="16" s="1"/>
  <c r="CE332" i="16" s="1"/>
  <c r="CD332" i="16" s="1"/>
  <c r="CL317" i="16"/>
  <c r="CK317" i="16" s="1"/>
  <c r="CJ317" i="16" s="1"/>
  <c r="CI317" i="16" s="1"/>
  <c r="CH317" i="16" s="1"/>
  <c r="CG317" i="16" s="1"/>
  <c r="CF317" i="16" s="1"/>
  <c r="CE317" i="16" s="1"/>
  <c r="CD317" i="16" s="1"/>
  <c r="CK316" i="16"/>
  <c r="CJ316" i="16" s="1"/>
  <c r="CI316" i="16" s="1"/>
  <c r="CH316" i="16" s="1"/>
  <c r="CG316" i="16" s="1"/>
  <c r="CF316" i="16" s="1"/>
  <c r="CE316" i="16" s="1"/>
  <c r="CD316" i="16" s="1"/>
  <c r="CG330" i="16"/>
  <c r="CF330" i="16" s="1"/>
  <c r="CE330" i="16" s="1"/>
  <c r="CD330" i="16" s="1"/>
  <c r="CA329" i="16"/>
  <c r="CF329" i="16"/>
  <c r="CE329" i="16" s="1"/>
  <c r="CD329" i="16" s="1"/>
  <c r="CL181" i="16"/>
  <c r="CK180" i="16"/>
  <c r="CJ180" i="16" s="1"/>
  <c r="CI180" i="16" s="1"/>
  <c r="CH180" i="16" s="1"/>
  <c r="CG180" i="16" s="1"/>
  <c r="CF180" i="16" s="1"/>
  <c r="CE180" i="16" s="1"/>
  <c r="CD180" i="16" s="1"/>
  <c r="CL284" i="16"/>
  <c r="CK283" i="16"/>
  <c r="CJ283" i="16" s="1"/>
  <c r="CI283" i="16" s="1"/>
  <c r="CH283" i="16" s="1"/>
  <c r="CG283" i="16" s="1"/>
  <c r="CF283" i="16" s="1"/>
  <c r="CE283" i="16" s="1"/>
  <c r="CD283" i="16" s="1"/>
  <c r="CL268" i="16"/>
  <c r="CK267" i="16"/>
  <c r="CJ267" i="16" s="1"/>
  <c r="CI267" i="16" s="1"/>
  <c r="CH267" i="16" s="1"/>
  <c r="CG267" i="16" s="1"/>
  <c r="CF267" i="16" s="1"/>
  <c r="CE267" i="16" s="1"/>
  <c r="CD267" i="16" s="1"/>
  <c r="CK322" i="16"/>
  <c r="CJ322" i="16" s="1"/>
  <c r="CI322" i="16" s="1"/>
  <c r="CH322" i="16" s="1"/>
  <c r="CG322" i="16" s="1"/>
  <c r="CF322" i="16" s="1"/>
  <c r="CE322" i="16" s="1"/>
  <c r="CD322" i="16" s="1"/>
  <c r="CL323" i="16"/>
  <c r="CL350" i="16"/>
  <c r="CK349" i="16"/>
  <c r="CJ349" i="16" s="1"/>
  <c r="CI349" i="16" s="1"/>
  <c r="CH349" i="16" s="1"/>
  <c r="CG349" i="16" s="1"/>
  <c r="CF349" i="16" s="1"/>
  <c r="CE349" i="16" s="1"/>
  <c r="CD349" i="16" s="1"/>
  <c r="CK8" i="16"/>
  <c r="CL9" i="16"/>
  <c r="AR347" i="16"/>
  <c r="AQ347" i="16" s="1"/>
  <c r="AP347" i="16" s="1"/>
  <c r="AO347" i="16" s="1"/>
  <c r="AN347" i="16" s="1"/>
  <c r="AM347" i="16" s="1"/>
  <c r="AL347" i="16" s="1"/>
  <c r="AK347" i="16" s="1"/>
  <c r="AS348" i="16"/>
  <c r="AS322" i="16"/>
  <c r="AR321" i="16"/>
  <c r="AQ321" i="16" s="1"/>
  <c r="AP321" i="16" s="1"/>
  <c r="AO321" i="16" s="1"/>
  <c r="AN321" i="16" s="1"/>
  <c r="AM321" i="16" s="1"/>
  <c r="AL321" i="16" s="1"/>
  <c r="AK321" i="16" s="1"/>
  <c r="AS295" i="16"/>
  <c r="AR294" i="16"/>
  <c r="AQ294" i="16" s="1"/>
  <c r="AP294" i="16" s="1"/>
  <c r="AO294" i="16" s="1"/>
  <c r="AN294" i="16" s="1"/>
  <c r="AM294" i="16" s="1"/>
  <c r="AL294" i="16" s="1"/>
  <c r="AK294" i="16" s="1"/>
  <c r="AR315" i="16"/>
  <c r="AQ315" i="16" s="1"/>
  <c r="AP315" i="16" s="1"/>
  <c r="AO315" i="16" s="1"/>
  <c r="AN315" i="16" s="1"/>
  <c r="AM315" i="16" s="1"/>
  <c r="AL315" i="16" s="1"/>
  <c r="AK315" i="16" s="1"/>
  <c r="AS316" i="16"/>
  <c r="AS8" i="16"/>
  <c r="AR7" i="16"/>
  <c r="AQ7" i="16" s="1"/>
  <c r="AP7" i="16" s="1"/>
  <c r="AO7" i="16" s="1"/>
  <c r="AN7" i="16" s="1"/>
  <c r="AM7" i="16" s="1"/>
  <c r="AL7" i="16" s="1"/>
  <c r="AK7" i="16" s="1"/>
  <c r="AC348" i="16"/>
  <c r="AB348" i="16" s="1"/>
  <c r="AA348" i="16" s="1"/>
  <c r="Z348" i="16" s="1"/>
  <c r="Y348" i="16" s="1"/>
  <c r="X348" i="16" s="1"/>
  <c r="W348" i="16" s="1"/>
  <c r="V348" i="16" s="1"/>
  <c r="AD349" i="16"/>
  <c r="AC322" i="16"/>
  <c r="AB322" i="16" s="1"/>
  <c r="AA322" i="16" s="1"/>
  <c r="Z322" i="16" s="1"/>
  <c r="Y322" i="16" s="1"/>
  <c r="X322" i="16" s="1"/>
  <c r="W322" i="16" s="1"/>
  <c r="V322" i="16" s="1"/>
  <c r="AD323" i="16"/>
  <c r="AD317" i="16"/>
  <c r="AC317" i="16" s="1"/>
  <c r="AB317" i="16" s="1"/>
  <c r="AA317" i="16" s="1"/>
  <c r="Z317" i="16" s="1"/>
  <c r="Y317" i="16" s="1"/>
  <c r="X317" i="16" s="1"/>
  <c r="W317" i="16" s="1"/>
  <c r="V317" i="16" s="1"/>
  <c r="AC316" i="16"/>
  <c r="AB316" i="16" s="1"/>
  <c r="AA316" i="16" s="1"/>
  <c r="Z316" i="16" s="1"/>
  <c r="Y316" i="16" s="1"/>
  <c r="X316" i="16" s="1"/>
  <c r="W316" i="16" s="1"/>
  <c r="V316" i="16" s="1"/>
  <c r="AD269" i="16"/>
  <c r="AC268" i="16"/>
  <c r="AB268" i="16" s="1"/>
  <c r="AA268" i="16" s="1"/>
  <c r="Z268" i="16" s="1"/>
  <c r="Y268" i="16" s="1"/>
  <c r="X268" i="16" s="1"/>
  <c r="W268" i="16" s="1"/>
  <c r="V268" i="16" s="1"/>
  <c r="AD9" i="16"/>
  <c r="AC8" i="16"/>
  <c r="CK233" i="16" l="1"/>
  <c r="CJ233" i="16" s="1"/>
  <c r="CI233" i="16" s="1"/>
  <c r="CH233" i="16" s="1"/>
  <c r="CG233" i="16" s="1"/>
  <c r="CF233" i="16" s="1"/>
  <c r="CE233" i="16" s="1"/>
  <c r="CD233" i="16" s="1"/>
  <c r="CL234" i="16"/>
  <c r="CL235" i="16" s="1"/>
  <c r="AC295" i="16"/>
  <c r="AB295" i="16" s="1"/>
  <c r="AA295" i="16" s="1"/>
  <c r="Z295" i="16" s="1"/>
  <c r="Y295" i="16" s="1"/>
  <c r="X295" i="16" s="1"/>
  <c r="W295" i="16" s="1"/>
  <c r="V295" i="16" s="1"/>
  <c r="AD296" i="16"/>
  <c r="BG268" i="16"/>
  <c r="BF268" i="16" s="1"/>
  <c r="BE268" i="16" s="1"/>
  <c r="BD268" i="16" s="1"/>
  <c r="BC268" i="16" s="1"/>
  <c r="BB268" i="16" s="1"/>
  <c r="BA268" i="16" s="1"/>
  <c r="AZ268" i="16" s="1"/>
  <c r="BH269" i="16"/>
  <c r="BV8" i="16"/>
  <c r="BW9" i="16"/>
  <c r="BV349" i="16"/>
  <c r="BU349" i="16" s="1"/>
  <c r="BT349" i="16" s="1"/>
  <c r="BS349" i="16" s="1"/>
  <c r="BR349" i="16" s="1"/>
  <c r="BQ349" i="16" s="1"/>
  <c r="BP349" i="16" s="1"/>
  <c r="BO349" i="16" s="1"/>
  <c r="BW350" i="16"/>
  <c r="BW324" i="16"/>
  <c r="BV323" i="16"/>
  <c r="BU323" i="16" s="1"/>
  <c r="BT323" i="16" s="1"/>
  <c r="BS323" i="16" s="1"/>
  <c r="BR323" i="16" s="1"/>
  <c r="BQ323" i="16" s="1"/>
  <c r="BP323" i="16" s="1"/>
  <c r="BO323" i="16" s="1"/>
  <c r="BV316" i="16"/>
  <c r="BU316" i="16" s="1"/>
  <c r="BT316" i="16" s="1"/>
  <c r="BS316" i="16" s="1"/>
  <c r="BR316" i="16" s="1"/>
  <c r="BQ316" i="16" s="1"/>
  <c r="BP316" i="16" s="1"/>
  <c r="BO316" i="16" s="1"/>
  <c r="BW317" i="16"/>
  <c r="BV317" i="16" s="1"/>
  <c r="BU317" i="16" s="1"/>
  <c r="BT317" i="16" s="1"/>
  <c r="BS317" i="16" s="1"/>
  <c r="BR317" i="16" s="1"/>
  <c r="BQ317" i="16" s="1"/>
  <c r="BP317" i="16" s="1"/>
  <c r="BO317" i="16" s="1"/>
  <c r="BV295" i="16"/>
  <c r="BU295" i="16" s="1"/>
  <c r="BT295" i="16" s="1"/>
  <c r="BS295" i="16" s="1"/>
  <c r="BR295" i="16" s="1"/>
  <c r="BQ295" i="16" s="1"/>
  <c r="BP295" i="16" s="1"/>
  <c r="BO295" i="16" s="1"/>
  <c r="BW296" i="16"/>
  <c r="BV269" i="16"/>
  <c r="BU269" i="16" s="1"/>
  <c r="BT269" i="16" s="1"/>
  <c r="BS269" i="16" s="1"/>
  <c r="BR269" i="16" s="1"/>
  <c r="BQ269" i="16" s="1"/>
  <c r="BP269" i="16" s="1"/>
  <c r="BO269" i="16" s="1"/>
  <c r="BW270" i="16"/>
  <c r="BG348" i="16"/>
  <c r="BF348" i="16" s="1"/>
  <c r="BE348" i="16" s="1"/>
  <c r="BD348" i="16" s="1"/>
  <c r="BC348" i="16" s="1"/>
  <c r="BB348" i="16" s="1"/>
  <c r="BA348" i="16" s="1"/>
  <c r="AZ348" i="16" s="1"/>
  <c r="BH349" i="16"/>
  <c r="BH295" i="16"/>
  <c r="BG294" i="16"/>
  <c r="BF294" i="16" s="1"/>
  <c r="BE294" i="16" s="1"/>
  <c r="BD294" i="16" s="1"/>
  <c r="BC294" i="16" s="1"/>
  <c r="BB294" i="16" s="1"/>
  <c r="BA294" i="16" s="1"/>
  <c r="AZ294" i="16" s="1"/>
  <c r="BG323" i="16"/>
  <c r="BF323" i="16" s="1"/>
  <c r="BE323" i="16" s="1"/>
  <c r="BD323" i="16" s="1"/>
  <c r="BC323" i="16" s="1"/>
  <c r="BB323" i="16" s="1"/>
  <c r="BA323" i="16" s="1"/>
  <c r="AZ323" i="16" s="1"/>
  <c r="BH324" i="16"/>
  <c r="BG9" i="16"/>
  <c r="BF9" i="16" s="1"/>
  <c r="BE9" i="16" s="1"/>
  <c r="BD9" i="16" s="1"/>
  <c r="BC9" i="16" s="1"/>
  <c r="BB9" i="16" s="1"/>
  <c r="BA9" i="16" s="1"/>
  <c r="AZ9" i="16" s="1"/>
  <c r="BH10" i="16"/>
  <c r="DA11" i="16"/>
  <c r="CZ10" i="16"/>
  <c r="CY10" i="16" s="1"/>
  <c r="CX10" i="16" s="1"/>
  <c r="CW10" i="16" s="1"/>
  <c r="CV10" i="16" s="1"/>
  <c r="CU10" i="16" s="1"/>
  <c r="CT10" i="16" s="1"/>
  <c r="CS10" i="16" s="1"/>
  <c r="CZ323" i="16"/>
  <c r="CY323" i="16" s="1"/>
  <c r="CX323" i="16" s="1"/>
  <c r="CW323" i="16" s="1"/>
  <c r="CV323" i="16" s="1"/>
  <c r="CU323" i="16" s="1"/>
  <c r="CT323" i="16" s="1"/>
  <c r="CS323" i="16" s="1"/>
  <c r="DA324" i="16"/>
  <c r="CZ348" i="16"/>
  <c r="CY348" i="16" s="1"/>
  <c r="CX348" i="16" s="1"/>
  <c r="CW348" i="16" s="1"/>
  <c r="CV348" i="16" s="1"/>
  <c r="CU348" i="16" s="1"/>
  <c r="CT348" i="16" s="1"/>
  <c r="CS348" i="16" s="1"/>
  <c r="DA349" i="16"/>
  <c r="DA296" i="16"/>
  <c r="CZ295" i="16"/>
  <c r="CY295" i="16" s="1"/>
  <c r="CX295" i="16" s="1"/>
  <c r="CW295" i="16" s="1"/>
  <c r="CV295" i="16" s="1"/>
  <c r="CU295" i="16" s="1"/>
  <c r="CT295" i="16" s="1"/>
  <c r="CS295" i="16" s="1"/>
  <c r="CZ268" i="16"/>
  <c r="CY268" i="16" s="1"/>
  <c r="CX268" i="16" s="1"/>
  <c r="CW268" i="16" s="1"/>
  <c r="CV268" i="16" s="1"/>
  <c r="CU268" i="16" s="1"/>
  <c r="CT268" i="16" s="1"/>
  <c r="CS268" i="16" s="1"/>
  <c r="DA269" i="16"/>
  <c r="CK268" i="16"/>
  <c r="CJ268" i="16" s="1"/>
  <c r="CI268" i="16" s="1"/>
  <c r="CH268" i="16" s="1"/>
  <c r="CG268" i="16" s="1"/>
  <c r="CF268" i="16" s="1"/>
  <c r="CE268" i="16" s="1"/>
  <c r="CD268" i="16" s="1"/>
  <c r="CL269" i="16"/>
  <c r="CL182" i="16"/>
  <c r="CK181" i="16"/>
  <c r="CJ181" i="16" s="1"/>
  <c r="CI181" i="16" s="1"/>
  <c r="CH181" i="16" s="1"/>
  <c r="CG181" i="16" s="1"/>
  <c r="CF181" i="16" s="1"/>
  <c r="CE181" i="16" s="1"/>
  <c r="CD181" i="16" s="1"/>
  <c r="CK387" i="16"/>
  <c r="CJ387" i="16" s="1"/>
  <c r="CI387" i="16" s="1"/>
  <c r="CH387" i="16" s="1"/>
  <c r="CG387" i="16" s="1"/>
  <c r="CF387" i="16" s="1"/>
  <c r="CE387" i="16" s="1"/>
  <c r="CD387" i="16" s="1"/>
  <c r="CL388" i="16"/>
  <c r="CK350" i="16"/>
  <c r="CJ350" i="16" s="1"/>
  <c r="CI350" i="16" s="1"/>
  <c r="CH350" i="16" s="1"/>
  <c r="CG350" i="16" s="1"/>
  <c r="CF350" i="16" s="1"/>
  <c r="CE350" i="16" s="1"/>
  <c r="CD350" i="16" s="1"/>
  <c r="CL351" i="16"/>
  <c r="CK284" i="16"/>
  <c r="CJ284" i="16" s="1"/>
  <c r="CI284" i="16" s="1"/>
  <c r="CH284" i="16" s="1"/>
  <c r="CG284" i="16" s="1"/>
  <c r="CF284" i="16" s="1"/>
  <c r="CE284" i="16" s="1"/>
  <c r="CD284" i="16" s="1"/>
  <c r="CL285" i="16"/>
  <c r="CK295" i="16"/>
  <c r="CJ295" i="16" s="1"/>
  <c r="CI295" i="16" s="1"/>
  <c r="CH295" i="16" s="1"/>
  <c r="CG295" i="16" s="1"/>
  <c r="CF295" i="16" s="1"/>
  <c r="CE295" i="16" s="1"/>
  <c r="CD295" i="16" s="1"/>
  <c r="CL296" i="16"/>
  <c r="CK323" i="16"/>
  <c r="CJ323" i="16" s="1"/>
  <c r="CI323" i="16" s="1"/>
  <c r="CH323" i="16" s="1"/>
  <c r="CG323" i="16" s="1"/>
  <c r="CF323" i="16" s="1"/>
  <c r="CE323" i="16" s="1"/>
  <c r="CD323" i="16" s="1"/>
  <c r="CL324" i="16"/>
  <c r="CK9" i="16"/>
  <c r="CJ9" i="16" s="1"/>
  <c r="CI9" i="16" s="1"/>
  <c r="CH9" i="16" s="1"/>
  <c r="CG9" i="16" s="1"/>
  <c r="CF9" i="16" s="1"/>
  <c r="CE9" i="16" s="1"/>
  <c r="CD9" i="16" s="1"/>
  <c r="CL10" i="16"/>
  <c r="CK333" i="16"/>
  <c r="CJ333" i="16" s="1"/>
  <c r="CI333" i="16" s="1"/>
  <c r="CH333" i="16" s="1"/>
  <c r="CG333" i="16" s="1"/>
  <c r="CF333" i="16" s="1"/>
  <c r="CE333" i="16" s="1"/>
  <c r="CD333" i="16" s="1"/>
  <c r="CL334" i="16"/>
  <c r="AR316" i="16"/>
  <c r="AQ316" i="16" s="1"/>
  <c r="AP316" i="16" s="1"/>
  <c r="AO316" i="16" s="1"/>
  <c r="AN316" i="16" s="1"/>
  <c r="AM316" i="16" s="1"/>
  <c r="AL316" i="16" s="1"/>
  <c r="AK316" i="16" s="1"/>
  <c r="AS317" i="16"/>
  <c r="AR317" i="16" s="1"/>
  <c r="AQ317" i="16" s="1"/>
  <c r="AP317" i="16" s="1"/>
  <c r="AO317" i="16" s="1"/>
  <c r="AN317" i="16" s="1"/>
  <c r="AM317" i="16" s="1"/>
  <c r="AL317" i="16" s="1"/>
  <c r="AK317" i="16" s="1"/>
  <c r="AS323" i="16"/>
  <c r="AR322" i="16"/>
  <c r="AQ322" i="16" s="1"/>
  <c r="AP322" i="16" s="1"/>
  <c r="AO322" i="16" s="1"/>
  <c r="AN322" i="16" s="1"/>
  <c r="AM322" i="16" s="1"/>
  <c r="AL322" i="16" s="1"/>
  <c r="AK322" i="16" s="1"/>
  <c r="AS349" i="16"/>
  <c r="AR348" i="16"/>
  <c r="AQ348" i="16" s="1"/>
  <c r="AP348" i="16" s="1"/>
  <c r="AO348" i="16" s="1"/>
  <c r="AN348" i="16" s="1"/>
  <c r="AM348" i="16" s="1"/>
  <c r="AL348" i="16" s="1"/>
  <c r="AK348" i="16" s="1"/>
  <c r="AS9" i="16"/>
  <c r="AR8" i="16"/>
  <c r="AR295" i="16"/>
  <c r="AQ295" i="16" s="1"/>
  <c r="AP295" i="16" s="1"/>
  <c r="AO295" i="16" s="1"/>
  <c r="AN295" i="16" s="1"/>
  <c r="AM295" i="16" s="1"/>
  <c r="AL295" i="16" s="1"/>
  <c r="AK295" i="16" s="1"/>
  <c r="AS296" i="16"/>
  <c r="AC323" i="16"/>
  <c r="AB323" i="16" s="1"/>
  <c r="AA323" i="16" s="1"/>
  <c r="Z323" i="16" s="1"/>
  <c r="Y323" i="16" s="1"/>
  <c r="X323" i="16" s="1"/>
  <c r="W323" i="16" s="1"/>
  <c r="V323" i="16" s="1"/>
  <c r="AD324" i="16"/>
  <c r="AD10" i="16"/>
  <c r="AC9" i="16"/>
  <c r="AB9" i="16" s="1"/>
  <c r="AA9" i="16" s="1"/>
  <c r="Z9" i="16" s="1"/>
  <c r="Y9" i="16" s="1"/>
  <c r="X9" i="16" s="1"/>
  <c r="W9" i="16" s="1"/>
  <c r="V9" i="16" s="1"/>
  <c r="AC269" i="16"/>
  <c r="AB269" i="16" s="1"/>
  <c r="AA269" i="16" s="1"/>
  <c r="Z269" i="16" s="1"/>
  <c r="Y269" i="16" s="1"/>
  <c r="X269" i="16" s="1"/>
  <c r="W269" i="16" s="1"/>
  <c r="V269" i="16" s="1"/>
  <c r="AD270" i="16"/>
  <c r="AC349" i="16"/>
  <c r="AB349" i="16" s="1"/>
  <c r="AA349" i="16" s="1"/>
  <c r="Z349" i="16" s="1"/>
  <c r="Y349" i="16" s="1"/>
  <c r="X349" i="16" s="1"/>
  <c r="W349" i="16" s="1"/>
  <c r="V349" i="16" s="1"/>
  <c r="AD350" i="16"/>
  <c r="AC296" i="16" l="1"/>
  <c r="AB296" i="16" s="1"/>
  <c r="AA296" i="16" s="1"/>
  <c r="Z296" i="16" s="1"/>
  <c r="Y296" i="16" s="1"/>
  <c r="X296" i="16" s="1"/>
  <c r="W296" i="16" s="1"/>
  <c r="V296" i="16" s="1"/>
  <c r="AD297" i="16"/>
  <c r="BG269" i="16"/>
  <c r="BF269" i="16" s="1"/>
  <c r="BE269" i="16" s="1"/>
  <c r="BD269" i="16" s="1"/>
  <c r="BC269" i="16" s="1"/>
  <c r="BB269" i="16" s="1"/>
  <c r="BA269" i="16" s="1"/>
  <c r="AZ269" i="16" s="1"/>
  <c r="BH270" i="16"/>
  <c r="CL236" i="16"/>
  <c r="CK235" i="16"/>
  <c r="CJ235" i="16" s="1"/>
  <c r="CI235" i="16" s="1"/>
  <c r="CH235" i="16" s="1"/>
  <c r="CG235" i="16" s="1"/>
  <c r="CF235" i="16" s="1"/>
  <c r="CE235" i="16" s="1"/>
  <c r="CD235" i="16" s="1"/>
  <c r="BW271" i="16"/>
  <c r="BV270" i="16"/>
  <c r="BU270" i="16" s="1"/>
  <c r="BT270" i="16" s="1"/>
  <c r="BS270" i="16" s="1"/>
  <c r="BR270" i="16" s="1"/>
  <c r="BQ270" i="16" s="1"/>
  <c r="BP270" i="16" s="1"/>
  <c r="BO270" i="16" s="1"/>
  <c r="BW351" i="16"/>
  <c r="BV350" i="16"/>
  <c r="BU350" i="16" s="1"/>
  <c r="BT350" i="16" s="1"/>
  <c r="BS350" i="16" s="1"/>
  <c r="BR350" i="16" s="1"/>
  <c r="BQ350" i="16" s="1"/>
  <c r="BP350" i="16" s="1"/>
  <c r="BO350" i="16" s="1"/>
  <c r="BW297" i="16"/>
  <c r="BV296" i="16"/>
  <c r="BU296" i="16" s="1"/>
  <c r="BT296" i="16" s="1"/>
  <c r="BS296" i="16" s="1"/>
  <c r="BR296" i="16" s="1"/>
  <c r="BQ296" i="16" s="1"/>
  <c r="BP296" i="16" s="1"/>
  <c r="BO296" i="16" s="1"/>
  <c r="BW10" i="16"/>
  <c r="BV9" i="16"/>
  <c r="BU9" i="16" s="1"/>
  <c r="BT9" i="16" s="1"/>
  <c r="BS9" i="16" s="1"/>
  <c r="BR9" i="16" s="1"/>
  <c r="BQ9" i="16" s="1"/>
  <c r="BP9" i="16" s="1"/>
  <c r="BO9" i="16" s="1"/>
  <c r="BW325" i="16"/>
  <c r="BV324" i="16"/>
  <c r="BU324" i="16" s="1"/>
  <c r="BT324" i="16" s="1"/>
  <c r="BS324" i="16" s="1"/>
  <c r="BR324" i="16" s="1"/>
  <c r="BQ324" i="16" s="1"/>
  <c r="BP324" i="16" s="1"/>
  <c r="BO324" i="16" s="1"/>
  <c r="BG10" i="16"/>
  <c r="BF10" i="16" s="1"/>
  <c r="BE10" i="16" s="1"/>
  <c r="BD10" i="16" s="1"/>
  <c r="BC10" i="16" s="1"/>
  <c r="BB10" i="16" s="1"/>
  <c r="BA10" i="16" s="1"/>
  <c r="AZ10" i="16" s="1"/>
  <c r="BH11" i="16"/>
  <c r="BH325" i="16"/>
  <c r="BG324" i="16"/>
  <c r="BF324" i="16" s="1"/>
  <c r="BE324" i="16" s="1"/>
  <c r="BD324" i="16" s="1"/>
  <c r="BC324" i="16" s="1"/>
  <c r="BB324" i="16" s="1"/>
  <c r="BA324" i="16" s="1"/>
  <c r="AZ324" i="16" s="1"/>
  <c r="BH350" i="16"/>
  <c r="BG349" i="16"/>
  <c r="BF349" i="16" s="1"/>
  <c r="BE349" i="16" s="1"/>
  <c r="BD349" i="16" s="1"/>
  <c r="BC349" i="16" s="1"/>
  <c r="BB349" i="16" s="1"/>
  <c r="BA349" i="16" s="1"/>
  <c r="AZ349" i="16" s="1"/>
  <c r="BG295" i="16"/>
  <c r="BF295" i="16" s="1"/>
  <c r="BE295" i="16" s="1"/>
  <c r="BD295" i="16" s="1"/>
  <c r="BC295" i="16" s="1"/>
  <c r="BB295" i="16" s="1"/>
  <c r="BA295" i="16" s="1"/>
  <c r="AZ295" i="16" s="1"/>
  <c r="BH296" i="16"/>
  <c r="DA270" i="16"/>
  <c r="CZ269" i="16"/>
  <c r="CY269" i="16" s="1"/>
  <c r="CX269" i="16" s="1"/>
  <c r="CW269" i="16" s="1"/>
  <c r="CV269" i="16" s="1"/>
  <c r="CU269" i="16" s="1"/>
  <c r="CT269" i="16" s="1"/>
  <c r="CS269" i="16" s="1"/>
  <c r="CZ349" i="16"/>
  <c r="CY349" i="16" s="1"/>
  <c r="CX349" i="16" s="1"/>
  <c r="CW349" i="16" s="1"/>
  <c r="CV349" i="16" s="1"/>
  <c r="CU349" i="16" s="1"/>
  <c r="CT349" i="16" s="1"/>
  <c r="CS349" i="16" s="1"/>
  <c r="DA350" i="16"/>
  <c r="CZ324" i="16"/>
  <c r="CY324" i="16" s="1"/>
  <c r="CX324" i="16" s="1"/>
  <c r="CW324" i="16" s="1"/>
  <c r="CV324" i="16" s="1"/>
  <c r="CU324" i="16" s="1"/>
  <c r="CT324" i="16" s="1"/>
  <c r="CS324" i="16" s="1"/>
  <c r="DA325" i="16"/>
  <c r="CZ296" i="16"/>
  <c r="CY296" i="16" s="1"/>
  <c r="CX296" i="16" s="1"/>
  <c r="CW296" i="16" s="1"/>
  <c r="CV296" i="16" s="1"/>
  <c r="CU296" i="16" s="1"/>
  <c r="CT296" i="16" s="1"/>
  <c r="CS296" i="16" s="1"/>
  <c r="DA297" i="16"/>
  <c r="DA12" i="16"/>
  <c r="CZ11" i="16"/>
  <c r="CL335" i="16"/>
  <c r="CK334" i="16"/>
  <c r="CJ334" i="16" s="1"/>
  <c r="CI334" i="16" s="1"/>
  <c r="CH334" i="16" s="1"/>
  <c r="CG334" i="16" s="1"/>
  <c r="CF334" i="16" s="1"/>
  <c r="CE334" i="16" s="1"/>
  <c r="CD334" i="16" s="1"/>
  <c r="CK324" i="16"/>
  <c r="CJ324" i="16" s="1"/>
  <c r="CI324" i="16" s="1"/>
  <c r="CH324" i="16" s="1"/>
  <c r="CG324" i="16" s="1"/>
  <c r="CF324" i="16" s="1"/>
  <c r="CE324" i="16" s="1"/>
  <c r="CD324" i="16" s="1"/>
  <c r="CL325" i="16"/>
  <c r="CL286" i="16"/>
  <c r="CK285" i="16"/>
  <c r="CJ285" i="16" s="1"/>
  <c r="CI285" i="16" s="1"/>
  <c r="CH285" i="16" s="1"/>
  <c r="CG285" i="16" s="1"/>
  <c r="CF285" i="16" s="1"/>
  <c r="CE285" i="16" s="1"/>
  <c r="CD285" i="16" s="1"/>
  <c r="CK388" i="16"/>
  <c r="CJ388" i="16" s="1"/>
  <c r="CI388" i="16" s="1"/>
  <c r="CH388" i="16" s="1"/>
  <c r="CG388" i="16" s="1"/>
  <c r="CF388" i="16" s="1"/>
  <c r="CE388" i="16" s="1"/>
  <c r="CD388" i="16" s="1"/>
  <c r="CL389" i="16"/>
  <c r="CL270" i="16"/>
  <c r="CK269" i="16"/>
  <c r="CJ269" i="16" s="1"/>
  <c r="CI269" i="16" s="1"/>
  <c r="CH269" i="16" s="1"/>
  <c r="CG269" i="16" s="1"/>
  <c r="CF269" i="16" s="1"/>
  <c r="CE269" i="16" s="1"/>
  <c r="CD269" i="16" s="1"/>
  <c r="CL11" i="16"/>
  <c r="CK10" i="16"/>
  <c r="CJ10" i="16" s="1"/>
  <c r="CI10" i="16" s="1"/>
  <c r="CH10" i="16" s="1"/>
  <c r="CG10" i="16" s="1"/>
  <c r="CF10" i="16" s="1"/>
  <c r="CE10" i="16" s="1"/>
  <c r="CD10" i="16" s="1"/>
  <c r="CK296" i="16"/>
  <c r="CJ296" i="16" s="1"/>
  <c r="CI296" i="16" s="1"/>
  <c r="CH296" i="16" s="1"/>
  <c r="CG296" i="16" s="1"/>
  <c r="CF296" i="16" s="1"/>
  <c r="CE296" i="16" s="1"/>
  <c r="CD296" i="16" s="1"/>
  <c r="CL297" i="16"/>
  <c r="CL352" i="16"/>
  <c r="CK351" i="16"/>
  <c r="CJ351" i="16" s="1"/>
  <c r="CI351" i="16" s="1"/>
  <c r="CH351" i="16" s="1"/>
  <c r="CG351" i="16" s="1"/>
  <c r="CF351" i="16" s="1"/>
  <c r="CE351" i="16" s="1"/>
  <c r="CD351" i="16" s="1"/>
  <c r="CK182" i="16"/>
  <c r="CJ182" i="16" s="1"/>
  <c r="CI182" i="16" s="1"/>
  <c r="CH182" i="16" s="1"/>
  <c r="CG182" i="16" s="1"/>
  <c r="CF182" i="16" s="1"/>
  <c r="CE182" i="16" s="1"/>
  <c r="CD182" i="16" s="1"/>
  <c r="CL183" i="16"/>
  <c r="AS10" i="16"/>
  <c r="AR9" i="16"/>
  <c r="AQ9" i="16" s="1"/>
  <c r="AP9" i="16" s="1"/>
  <c r="AO9" i="16" s="1"/>
  <c r="AN9" i="16" s="1"/>
  <c r="AM9" i="16" s="1"/>
  <c r="AL9" i="16" s="1"/>
  <c r="AK9" i="16" s="1"/>
  <c r="AS324" i="16"/>
  <c r="AR323" i="16"/>
  <c r="AQ323" i="16" s="1"/>
  <c r="AP323" i="16" s="1"/>
  <c r="AO323" i="16" s="1"/>
  <c r="AN323" i="16" s="1"/>
  <c r="AM323" i="16" s="1"/>
  <c r="AL323" i="16" s="1"/>
  <c r="AK323" i="16" s="1"/>
  <c r="AS297" i="16"/>
  <c r="AR296" i="16"/>
  <c r="AQ296" i="16" s="1"/>
  <c r="AP296" i="16" s="1"/>
  <c r="AO296" i="16" s="1"/>
  <c r="AN296" i="16" s="1"/>
  <c r="AM296" i="16" s="1"/>
  <c r="AL296" i="16" s="1"/>
  <c r="AK296" i="16" s="1"/>
  <c r="AR349" i="16"/>
  <c r="AQ349" i="16" s="1"/>
  <c r="AP349" i="16" s="1"/>
  <c r="AO349" i="16" s="1"/>
  <c r="AN349" i="16" s="1"/>
  <c r="AM349" i="16" s="1"/>
  <c r="AL349" i="16" s="1"/>
  <c r="AK349" i="16" s="1"/>
  <c r="AS350" i="16"/>
  <c r="AC10" i="16"/>
  <c r="AB10" i="16" s="1"/>
  <c r="AA10" i="16" s="1"/>
  <c r="Z10" i="16" s="1"/>
  <c r="Y10" i="16" s="1"/>
  <c r="X10" i="16" s="1"/>
  <c r="W10" i="16" s="1"/>
  <c r="V10" i="16" s="1"/>
  <c r="AD11" i="16"/>
  <c r="AC350" i="16"/>
  <c r="AB350" i="16" s="1"/>
  <c r="AA350" i="16" s="1"/>
  <c r="Z350" i="16" s="1"/>
  <c r="Y350" i="16" s="1"/>
  <c r="X350" i="16" s="1"/>
  <c r="W350" i="16" s="1"/>
  <c r="V350" i="16" s="1"/>
  <c r="AD351" i="16"/>
  <c r="AD271" i="16"/>
  <c r="AC270" i="16"/>
  <c r="AB270" i="16" s="1"/>
  <c r="AA270" i="16" s="1"/>
  <c r="Z270" i="16" s="1"/>
  <c r="Y270" i="16" s="1"/>
  <c r="X270" i="16" s="1"/>
  <c r="W270" i="16" s="1"/>
  <c r="V270" i="16" s="1"/>
  <c r="AC324" i="16"/>
  <c r="AB324" i="16" s="1"/>
  <c r="AA324" i="16" s="1"/>
  <c r="Z324" i="16" s="1"/>
  <c r="Y324" i="16" s="1"/>
  <c r="X324" i="16" s="1"/>
  <c r="W324" i="16" s="1"/>
  <c r="V324" i="16" s="1"/>
  <c r="AD325" i="16"/>
  <c r="AD298" i="16" l="1"/>
  <c r="AC297" i="16"/>
  <c r="AB297" i="16" s="1"/>
  <c r="AA297" i="16" s="1"/>
  <c r="Z297" i="16" s="1"/>
  <c r="Y297" i="16" s="1"/>
  <c r="X297" i="16" s="1"/>
  <c r="W297" i="16" s="1"/>
  <c r="V297" i="16" s="1"/>
  <c r="BH271" i="16"/>
  <c r="BG270" i="16"/>
  <c r="BF270" i="16" s="1"/>
  <c r="BE270" i="16" s="1"/>
  <c r="BD270" i="16" s="1"/>
  <c r="BC270" i="16" s="1"/>
  <c r="BB270" i="16" s="1"/>
  <c r="BA270" i="16" s="1"/>
  <c r="AZ270" i="16" s="1"/>
  <c r="CK236" i="16"/>
  <c r="CJ236" i="16" s="1"/>
  <c r="CI236" i="16" s="1"/>
  <c r="CH236" i="16" s="1"/>
  <c r="CG236" i="16" s="1"/>
  <c r="CF236" i="16" s="1"/>
  <c r="CE236" i="16" s="1"/>
  <c r="CD236" i="16" s="1"/>
  <c r="CL237" i="16"/>
  <c r="BW11" i="16"/>
  <c r="BV10" i="16"/>
  <c r="BU10" i="16" s="1"/>
  <c r="BT10" i="16" s="1"/>
  <c r="BS10" i="16" s="1"/>
  <c r="BR10" i="16" s="1"/>
  <c r="BQ10" i="16" s="1"/>
  <c r="BP10" i="16" s="1"/>
  <c r="BO10" i="16" s="1"/>
  <c r="BV351" i="16"/>
  <c r="BU351" i="16" s="1"/>
  <c r="BT351" i="16" s="1"/>
  <c r="BS351" i="16" s="1"/>
  <c r="BR351" i="16" s="1"/>
  <c r="BQ351" i="16" s="1"/>
  <c r="BP351" i="16" s="1"/>
  <c r="BO351" i="16" s="1"/>
  <c r="BW352" i="16"/>
  <c r="BW326" i="16"/>
  <c r="BV325" i="16"/>
  <c r="BU325" i="16" s="1"/>
  <c r="BT325" i="16" s="1"/>
  <c r="BS325" i="16" s="1"/>
  <c r="BR325" i="16" s="1"/>
  <c r="BQ325" i="16" s="1"/>
  <c r="BP325" i="16" s="1"/>
  <c r="BO325" i="16" s="1"/>
  <c r="BV297" i="16"/>
  <c r="BU297" i="16" s="1"/>
  <c r="BT297" i="16" s="1"/>
  <c r="BS297" i="16" s="1"/>
  <c r="BR297" i="16" s="1"/>
  <c r="BQ297" i="16" s="1"/>
  <c r="BP297" i="16" s="1"/>
  <c r="BO297" i="16" s="1"/>
  <c r="BW298" i="16"/>
  <c r="BV271" i="16"/>
  <c r="BU271" i="16" s="1"/>
  <c r="BT271" i="16" s="1"/>
  <c r="BS271" i="16" s="1"/>
  <c r="BR271" i="16" s="1"/>
  <c r="BQ271" i="16" s="1"/>
  <c r="BP271" i="16" s="1"/>
  <c r="BO271" i="16" s="1"/>
  <c r="BW272" i="16"/>
  <c r="BG325" i="16"/>
  <c r="BF325" i="16" s="1"/>
  <c r="BE325" i="16" s="1"/>
  <c r="BD325" i="16" s="1"/>
  <c r="BC325" i="16" s="1"/>
  <c r="BB325" i="16" s="1"/>
  <c r="BA325" i="16" s="1"/>
  <c r="AZ325" i="16" s="1"/>
  <c r="BH326" i="16"/>
  <c r="BH297" i="16"/>
  <c r="BG296" i="16"/>
  <c r="BF296" i="16" s="1"/>
  <c r="BE296" i="16" s="1"/>
  <c r="BD296" i="16" s="1"/>
  <c r="BC296" i="16" s="1"/>
  <c r="BB296" i="16" s="1"/>
  <c r="BA296" i="16" s="1"/>
  <c r="AZ296" i="16" s="1"/>
  <c r="BG11" i="16"/>
  <c r="BH12" i="16"/>
  <c r="BH351" i="16"/>
  <c r="BG350" i="16"/>
  <c r="BF350" i="16" s="1"/>
  <c r="BE350" i="16" s="1"/>
  <c r="BD350" i="16" s="1"/>
  <c r="BC350" i="16" s="1"/>
  <c r="BB350" i="16" s="1"/>
  <c r="BA350" i="16" s="1"/>
  <c r="AZ350" i="16" s="1"/>
  <c r="CZ350" i="16"/>
  <c r="CY350" i="16" s="1"/>
  <c r="CX350" i="16" s="1"/>
  <c r="CW350" i="16" s="1"/>
  <c r="CV350" i="16" s="1"/>
  <c r="CU350" i="16" s="1"/>
  <c r="CT350" i="16" s="1"/>
  <c r="CS350" i="16" s="1"/>
  <c r="DA351" i="16"/>
  <c r="CZ325" i="16"/>
  <c r="CY325" i="16" s="1"/>
  <c r="CX325" i="16" s="1"/>
  <c r="CW325" i="16" s="1"/>
  <c r="CV325" i="16" s="1"/>
  <c r="CU325" i="16" s="1"/>
  <c r="CT325" i="16" s="1"/>
  <c r="CS325" i="16" s="1"/>
  <c r="DA326" i="16"/>
  <c r="DA298" i="16"/>
  <c r="CZ297" i="16"/>
  <c r="CY297" i="16" s="1"/>
  <c r="CX297" i="16" s="1"/>
  <c r="CW297" i="16" s="1"/>
  <c r="CV297" i="16" s="1"/>
  <c r="CU297" i="16" s="1"/>
  <c r="CT297" i="16" s="1"/>
  <c r="CS297" i="16" s="1"/>
  <c r="DA13" i="16"/>
  <c r="CZ12" i="16"/>
  <c r="CY12" i="16" s="1"/>
  <c r="CX12" i="16" s="1"/>
  <c r="CW12" i="16" s="1"/>
  <c r="CV12" i="16" s="1"/>
  <c r="CU12" i="16" s="1"/>
  <c r="CT12" i="16" s="1"/>
  <c r="CS12" i="16" s="1"/>
  <c r="CZ270" i="16"/>
  <c r="CY270" i="16" s="1"/>
  <c r="CX270" i="16" s="1"/>
  <c r="CW270" i="16" s="1"/>
  <c r="CV270" i="16" s="1"/>
  <c r="CU270" i="16" s="1"/>
  <c r="CT270" i="16" s="1"/>
  <c r="CS270" i="16" s="1"/>
  <c r="DA271" i="16"/>
  <c r="CK183" i="16"/>
  <c r="CJ183" i="16" s="1"/>
  <c r="CI183" i="16" s="1"/>
  <c r="CH183" i="16" s="1"/>
  <c r="CG183" i="16" s="1"/>
  <c r="CF183" i="16" s="1"/>
  <c r="CE183" i="16" s="1"/>
  <c r="CD183" i="16" s="1"/>
  <c r="CL184" i="16"/>
  <c r="CK389" i="16"/>
  <c r="CJ389" i="16" s="1"/>
  <c r="CI389" i="16" s="1"/>
  <c r="CH389" i="16" s="1"/>
  <c r="CG389" i="16" s="1"/>
  <c r="CF389" i="16" s="1"/>
  <c r="CE389" i="16" s="1"/>
  <c r="CD389" i="16" s="1"/>
  <c r="CL390" i="16"/>
  <c r="CK325" i="16"/>
  <c r="CJ325" i="16" s="1"/>
  <c r="CI325" i="16" s="1"/>
  <c r="CH325" i="16" s="1"/>
  <c r="CG325" i="16" s="1"/>
  <c r="CF325" i="16" s="1"/>
  <c r="CE325" i="16" s="1"/>
  <c r="CD325" i="16" s="1"/>
  <c r="CL326" i="16"/>
  <c r="CK352" i="16"/>
  <c r="CJ352" i="16" s="1"/>
  <c r="CI352" i="16" s="1"/>
  <c r="CH352" i="16" s="1"/>
  <c r="CG352" i="16" s="1"/>
  <c r="CF352" i="16" s="1"/>
  <c r="CE352" i="16" s="1"/>
  <c r="CD352" i="16" s="1"/>
  <c r="CL353" i="16"/>
  <c r="CK11" i="16"/>
  <c r="CL12" i="16"/>
  <c r="CK297" i="16"/>
  <c r="CJ297" i="16" s="1"/>
  <c r="CI297" i="16" s="1"/>
  <c r="CH297" i="16" s="1"/>
  <c r="CG297" i="16" s="1"/>
  <c r="CF297" i="16" s="1"/>
  <c r="CE297" i="16" s="1"/>
  <c r="CD297" i="16" s="1"/>
  <c r="CL298" i="16"/>
  <c r="CK270" i="16"/>
  <c r="CJ270" i="16" s="1"/>
  <c r="CI270" i="16" s="1"/>
  <c r="CH270" i="16" s="1"/>
  <c r="CG270" i="16" s="1"/>
  <c r="CF270" i="16" s="1"/>
  <c r="CE270" i="16" s="1"/>
  <c r="CD270" i="16" s="1"/>
  <c r="CL271" i="16"/>
  <c r="CK286" i="16"/>
  <c r="CJ286" i="16" s="1"/>
  <c r="CI286" i="16" s="1"/>
  <c r="CH286" i="16" s="1"/>
  <c r="CG286" i="16" s="1"/>
  <c r="CF286" i="16" s="1"/>
  <c r="CE286" i="16" s="1"/>
  <c r="CD286" i="16" s="1"/>
  <c r="CL287" i="16"/>
  <c r="CK335" i="16"/>
  <c r="CJ335" i="16" s="1"/>
  <c r="CI335" i="16" s="1"/>
  <c r="CH335" i="16" s="1"/>
  <c r="CG335" i="16" s="1"/>
  <c r="CF335" i="16" s="1"/>
  <c r="CE335" i="16" s="1"/>
  <c r="CD335" i="16" s="1"/>
  <c r="CL336" i="16"/>
  <c r="AR324" i="16"/>
  <c r="AQ324" i="16" s="1"/>
  <c r="AP324" i="16" s="1"/>
  <c r="AO324" i="16" s="1"/>
  <c r="AN324" i="16" s="1"/>
  <c r="AM324" i="16" s="1"/>
  <c r="AL324" i="16" s="1"/>
  <c r="AK324" i="16" s="1"/>
  <c r="AS325" i="16"/>
  <c r="AS351" i="16"/>
  <c r="AR350" i="16"/>
  <c r="AQ350" i="16" s="1"/>
  <c r="AP350" i="16" s="1"/>
  <c r="AO350" i="16" s="1"/>
  <c r="AN350" i="16" s="1"/>
  <c r="AM350" i="16" s="1"/>
  <c r="AL350" i="16" s="1"/>
  <c r="AK350" i="16" s="1"/>
  <c r="AR297" i="16"/>
  <c r="AQ297" i="16" s="1"/>
  <c r="AP297" i="16" s="1"/>
  <c r="AO297" i="16" s="1"/>
  <c r="AN297" i="16" s="1"/>
  <c r="AM297" i="16" s="1"/>
  <c r="AL297" i="16" s="1"/>
  <c r="AK297" i="16" s="1"/>
  <c r="AS298" i="16"/>
  <c r="AS11" i="16"/>
  <c r="AR10" i="16"/>
  <c r="AQ10" i="16" s="1"/>
  <c r="AP10" i="16" s="1"/>
  <c r="AO10" i="16" s="1"/>
  <c r="AN10" i="16" s="1"/>
  <c r="AM10" i="16" s="1"/>
  <c r="AL10" i="16" s="1"/>
  <c r="AK10" i="16" s="1"/>
  <c r="AC11" i="16"/>
  <c r="AD12" i="16"/>
  <c r="AC271" i="16"/>
  <c r="AB271" i="16" s="1"/>
  <c r="AA271" i="16" s="1"/>
  <c r="Z271" i="16" s="1"/>
  <c r="Y271" i="16" s="1"/>
  <c r="X271" i="16" s="1"/>
  <c r="W271" i="16" s="1"/>
  <c r="V271" i="16" s="1"/>
  <c r="AD272" i="16"/>
  <c r="AC325" i="16"/>
  <c r="AB325" i="16" s="1"/>
  <c r="AA325" i="16" s="1"/>
  <c r="Z325" i="16" s="1"/>
  <c r="Y325" i="16" s="1"/>
  <c r="X325" i="16" s="1"/>
  <c r="W325" i="16" s="1"/>
  <c r="V325" i="16" s="1"/>
  <c r="AD326" i="16"/>
  <c r="AC351" i="16"/>
  <c r="AB351" i="16" s="1"/>
  <c r="AA351" i="16" s="1"/>
  <c r="Z351" i="16" s="1"/>
  <c r="Y351" i="16" s="1"/>
  <c r="X351" i="16" s="1"/>
  <c r="W351" i="16" s="1"/>
  <c r="V351" i="16" s="1"/>
  <c r="AD352" i="16"/>
  <c r="BH272" i="16" l="1"/>
  <c r="BG271" i="16"/>
  <c r="BF271" i="16" s="1"/>
  <c r="BE271" i="16" s="1"/>
  <c r="BD271" i="16" s="1"/>
  <c r="BC271" i="16" s="1"/>
  <c r="BB271" i="16" s="1"/>
  <c r="BA271" i="16" s="1"/>
  <c r="AZ271" i="16" s="1"/>
  <c r="CL238" i="16"/>
  <c r="CK237" i="16"/>
  <c r="CJ237" i="16" s="1"/>
  <c r="CI237" i="16" s="1"/>
  <c r="CH237" i="16" s="1"/>
  <c r="CG237" i="16" s="1"/>
  <c r="CF237" i="16" s="1"/>
  <c r="CE237" i="16" s="1"/>
  <c r="CD237" i="16" s="1"/>
  <c r="AC298" i="16"/>
  <c r="AB298" i="16" s="1"/>
  <c r="AA298" i="16" s="1"/>
  <c r="Z298" i="16" s="1"/>
  <c r="Y298" i="16" s="1"/>
  <c r="X298" i="16" s="1"/>
  <c r="W298" i="16" s="1"/>
  <c r="V298" i="16" s="1"/>
  <c r="AD299" i="16"/>
  <c r="BW299" i="16"/>
  <c r="BV298" i="16"/>
  <c r="BU298" i="16" s="1"/>
  <c r="BT298" i="16" s="1"/>
  <c r="BS298" i="16" s="1"/>
  <c r="BR298" i="16" s="1"/>
  <c r="BQ298" i="16" s="1"/>
  <c r="BP298" i="16" s="1"/>
  <c r="BO298" i="16" s="1"/>
  <c r="BW353" i="16"/>
  <c r="BV352" i="16"/>
  <c r="BU352" i="16" s="1"/>
  <c r="BT352" i="16" s="1"/>
  <c r="BS352" i="16" s="1"/>
  <c r="BR352" i="16" s="1"/>
  <c r="BQ352" i="16" s="1"/>
  <c r="BP352" i="16" s="1"/>
  <c r="BO352" i="16" s="1"/>
  <c r="BW273" i="16"/>
  <c r="BV272" i="16"/>
  <c r="BU272" i="16" s="1"/>
  <c r="BT272" i="16" s="1"/>
  <c r="BS272" i="16" s="1"/>
  <c r="BR272" i="16" s="1"/>
  <c r="BQ272" i="16" s="1"/>
  <c r="BP272" i="16" s="1"/>
  <c r="BO272" i="16" s="1"/>
  <c r="BW327" i="16"/>
  <c r="BV326" i="16"/>
  <c r="BU326" i="16" s="1"/>
  <c r="BT326" i="16" s="1"/>
  <c r="BS326" i="16" s="1"/>
  <c r="BR326" i="16" s="1"/>
  <c r="BQ326" i="16" s="1"/>
  <c r="BP326" i="16" s="1"/>
  <c r="BO326" i="16" s="1"/>
  <c r="BW12" i="16"/>
  <c r="BV11" i="16"/>
  <c r="BH13" i="16"/>
  <c r="BG12" i="16"/>
  <c r="BF12" i="16" s="1"/>
  <c r="BE12" i="16" s="1"/>
  <c r="BD12" i="16" s="1"/>
  <c r="BC12" i="16" s="1"/>
  <c r="BB12" i="16" s="1"/>
  <c r="BA12" i="16" s="1"/>
  <c r="AZ12" i="16" s="1"/>
  <c r="BG326" i="16"/>
  <c r="BF326" i="16" s="1"/>
  <c r="BE326" i="16" s="1"/>
  <c r="BD326" i="16" s="1"/>
  <c r="BC326" i="16" s="1"/>
  <c r="BB326" i="16" s="1"/>
  <c r="BA326" i="16" s="1"/>
  <c r="AZ326" i="16" s="1"/>
  <c r="BH327" i="16"/>
  <c r="BH352" i="16"/>
  <c r="BG351" i="16"/>
  <c r="BF351" i="16" s="1"/>
  <c r="BE351" i="16" s="1"/>
  <c r="BD351" i="16" s="1"/>
  <c r="BC351" i="16" s="1"/>
  <c r="BB351" i="16" s="1"/>
  <c r="BA351" i="16" s="1"/>
  <c r="AZ351" i="16" s="1"/>
  <c r="BG297" i="16"/>
  <c r="BF297" i="16" s="1"/>
  <c r="BE297" i="16" s="1"/>
  <c r="BD297" i="16" s="1"/>
  <c r="BC297" i="16" s="1"/>
  <c r="BB297" i="16" s="1"/>
  <c r="BA297" i="16" s="1"/>
  <c r="AZ297" i="16" s="1"/>
  <c r="BH298" i="16"/>
  <c r="CZ326" i="16"/>
  <c r="CY326" i="16" s="1"/>
  <c r="CX326" i="16" s="1"/>
  <c r="CW326" i="16" s="1"/>
  <c r="CV326" i="16" s="1"/>
  <c r="CU326" i="16" s="1"/>
  <c r="CT326" i="16" s="1"/>
  <c r="CS326" i="16" s="1"/>
  <c r="DA327" i="16"/>
  <c r="CZ13" i="16"/>
  <c r="CY13" i="16" s="1"/>
  <c r="CX13" i="16" s="1"/>
  <c r="CW13" i="16" s="1"/>
  <c r="CV13" i="16" s="1"/>
  <c r="CU13" i="16" s="1"/>
  <c r="CT13" i="16" s="1"/>
  <c r="CS13" i="16" s="1"/>
  <c r="DA14" i="16"/>
  <c r="DA272" i="16"/>
  <c r="CZ271" i="16"/>
  <c r="CY271" i="16" s="1"/>
  <c r="CX271" i="16" s="1"/>
  <c r="CW271" i="16" s="1"/>
  <c r="CV271" i="16" s="1"/>
  <c r="CU271" i="16" s="1"/>
  <c r="CT271" i="16" s="1"/>
  <c r="CS271" i="16" s="1"/>
  <c r="CZ351" i="16"/>
  <c r="CY351" i="16" s="1"/>
  <c r="CX351" i="16" s="1"/>
  <c r="CW351" i="16" s="1"/>
  <c r="CV351" i="16" s="1"/>
  <c r="CU351" i="16" s="1"/>
  <c r="CT351" i="16" s="1"/>
  <c r="CS351" i="16" s="1"/>
  <c r="DA352" i="16"/>
  <c r="CZ298" i="16"/>
  <c r="CY298" i="16" s="1"/>
  <c r="CX298" i="16" s="1"/>
  <c r="CW298" i="16" s="1"/>
  <c r="CV298" i="16" s="1"/>
  <c r="CU298" i="16" s="1"/>
  <c r="CT298" i="16" s="1"/>
  <c r="CS298" i="16" s="1"/>
  <c r="DA299" i="16"/>
  <c r="CL337" i="16"/>
  <c r="CK336" i="16"/>
  <c r="CJ336" i="16" s="1"/>
  <c r="CI336" i="16" s="1"/>
  <c r="CH336" i="16" s="1"/>
  <c r="CG336" i="16" s="1"/>
  <c r="CF336" i="16" s="1"/>
  <c r="CE336" i="16" s="1"/>
  <c r="CD336" i="16" s="1"/>
  <c r="CK298" i="16"/>
  <c r="CJ298" i="16" s="1"/>
  <c r="CI298" i="16" s="1"/>
  <c r="CH298" i="16" s="1"/>
  <c r="CG298" i="16" s="1"/>
  <c r="CF298" i="16" s="1"/>
  <c r="CE298" i="16" s="1"/>
  <c r="CD298" i="16" s="1"/>
  <c r="CL299" i="16"/>
  <c r="CL354" i="16"/>
  <c r="CK353" i="16"/>
  <c r="CJ353" i="16" s="1"/>
  <c r="CI353" i="16" s="1"/>
  <c r="CH353" i="16" s="1"/>
  <c r="CG353" i="16" s="1"/>
  <c r="CF353" i="16" s="1"/>
  <c r="CE353" i="16" s="1"/>
  <c r="CD353" i="16" s="1"/>
  <c r="CL288" i="16"/>
  <c r="CK287" i="16"/>
  <c r="CJ287" i="16" s="1"/>
  <c r="CI287" i="16" s="1"/>
  <c r="CH287" i="16" s="1"/>
  <c r="CG287" i="16" s="1"/>
  <c r="CF287" i="16" s="1"/>
  <c r="CE287" i="16" s="1"/>
  <c r="CD287" i="16" s="1"/>
  <c r="CL13" i="16"/>
  <c r="CK12" i="16"/>
  <c r="CJ12" i="16" s="1"/>
  <c r="CI12" i="16" s="1"/>
  <c r="CH12" i="16" s="1"/>
  <c r="CG12" i="16" s="1"/>
  <c r="CF12" i="16" s="1"/>
  <c r="CE12" i="16" s="1"/>
  <c r="CD12" i="16" s="1"/>
  <c r="CK326" i="16"/>
  <c r="CJ326" i="16" s="1"/>
  <c r="CI326" i="16" s="1"/>
  <c r="CH326" i="16" s="1"/>
  <c r="CG326" i="16" s="1"/>
  <c r="CF326" i="16" s="1"/>
  <c r="CE326" i="16" s="1"/>
  <c r="CD326" i="16" s="1"/>
  <c r="CL327" i="16"/>
  <c r="CK327" i="16" s="1"/>
  <c r="CJ327" i="16" s="1"/>
  <c r="CI327" i="16" s="1"/>
  <c r="CH327" i="16" s="1"/>
  <c r="CG327" i="16" s="1"/>
  <c r="CF327" i="16" s="1"/>
  <c r="CE327" i="16" s="1"/>
  <c r="CD327" i="16" s="1"/>
  <c r="CL185" i="16"/>
  <c r="CK184" i="16"/>
  <c r="CJ184" i="16" s="1"/>
  <c r="CI184" i="16" s="1"/>
  <c r="CH184" i="16" s="1"/>
  <c r="CG184" i="16" s="1"/>
  <c r="CF184" i="16" s="1"/>
  <c r="CE184" i="16" s="1"/>
  <c r="CD184" i="16" s="1"/>
  <c r="CL272" i="16"/>
  <c r="CK271" i="16"/>
  <c r="CJ271" i="16" s="1"/>
  <c r="CI271" i="16" s="1"/>
  <c r="CH271" i="16" s="1"/>
  <c r="CG271" i="16" s="1"/>
  <c r="CF271" i="16" s="1"/>
  <c r="CE271" i="16" s="1"/>
  <c r="CD271" i="16" s="1"/>
  <c r="CL391" i="16"/>
  <c r="CK390" i="16"/>
  <c r="CJ390" i="16" s="1"/>
  <c r="CI390" i="16" s="1"/>
  <c r="CH390" i="16" s="1"/>
  <c r="CG390" i="16" s="1"/>
  <c r="CF390" i="16" s="1"/>
  <c r="CE390" i="16" s="1"/>
  <c r="CD390" i="16" s="1"/>
  <c r="AR11" i="16"/>
  <c r="AS12" i="16"/>
  <c r="AR351" i="16"/>
  <c r="AQ351" i="16" s="1"/>
  <c r="AP351" i="16" s="1"/>
  <c r="AO351" i="16" s="1"/>
  <c r="AN351" i="16" s="1"/>
  <c r="AM351" i="16" s="1"/>
  <c r="AL351" i="16" s="1"/>
  <c r="AK351" i="16" s="1"/>
  <c r="AS352" i="16"/>
  <c r="AS299" i="16"/>
  <c r="AR298" i="16"/>
  <c r="AQ298" i="16" s="1"/>
  <c r="AP298" i="16" s="1"/>
  <c r="AO298" i="16" s="1"/>
  <c r="AN298" i="16" s="1"/>
  <c r="AM298" i="16" s="1"/>
  <c r="AL298" i="16" s="1"/>
  <c r="AK298" i="16" s="1"/>
  <c r="AS326" i="16"/>
  <c r="AR325" i="16"/>
  <c r="AQ325" i="16" s="1"/>
  <c r="AP325" i="16" s="1"/>
  <c r="AO325" i="16" s="1"/>
  <c r="AN325" i="16" s="1"/>
  <c r="AM325" i="16" s="1"/>
  <c r="AL325" i="16" s="1"/>
  <c r="AK325" i="16" s="1"/>
  <c r="AD273" i="16"/>
  <c r="AC272" i="16"/>
  <c r="AB272" i="16" s="1"/>
  <c r="AA272" i="16" s="1"/>
  <c r="Z272" i="16" s="1"/>
  <c r="Y272" i="16" s="1"/>
  <c r="X272" i="16" s="1"/>
  <c r="W272" i="16" s="1"/>
  <c r="V272" i="16" s="1"/>
  <c r="AC326" i="16"/>
  <c r="AB326" i="16" s="1"/>
  <c r="AA326" i="16" s="1"/>
  <c r="Z326" i="16" s="1"/>
  <c r="Y326" i="16" s="1"/>
  <c r="X326" i="16" s="1"/>
  <c r="W326" i="16" s="1"/>
  <c r="V326" i="16" s="1"/>
  <c r="AD327" i="16"/>
  <c r="AD13" i="16"/>
  <c r="AC12" i="16"/>
  <c r="AB12" i="16" s="1"/>
  <c r="AA12" i="16" s="1"/>
  <c r="Z12" i="16" s="1"/>
  <c r="Y12" i="16" s="1"/>
  <c r="X12" i="16" s="1"/>
  <c r="W12" i="16" s="1"/>
  <c r="V12" i="16" s="1"/>
  <c r="AC352" i="16"/>
  <c r="AB352" i="16" s="1"/>
  <c r="AA352" i="16" s="1"/>
  <c r="Z352" i="16" s="1"/>
  <c r="Y352" i="16" s="1"/>
  <c r="X352" i="16" s="1"/>
  <c r="W352" i="16" s="1"/>
  <c r="V352" i="16" s="1"/>
  <c r="AD353" i="16"/>
  <c r="CK238" i="16" l="1"/>
  <c r="CJ238" i="16" s="1"/>
  <c r="CI238" i="16" s="1"/>
  <c r="CH238" i="16" s="1"/>
  <c r="CG238" i="16" s="1"/>
  <c r="CF238" i="16" s="1"/>
  <c r="CE238" i="16" s="1"/>
  <c r="CD238" i="16" s="1"/>
  <c r="CL239" i="16"/>
  <c r="AD300" i="16"/>
  <c r="AC299" i="16"/>
  <c r="AB299" i="16" s="1"/>
  <c r="AA299" i="16" s="1"/>
  <c r="Z299" i="16" s="1"/>
  <c r="Y299" i="16" s="1"/>
  <c r="X299" i="16" s="1"/>
  <c r="W299" i="16" s="1"/>
  <c r="V299" i="16" s="1"/>
  <c r="BH273" i="16"/>
  <c r="BG272" i="16"/>
  <c r="BF272" i="16" s="1"/>
  <c r="BE272" i="16" s="1"/>
  <c r="BD272" i="16" s="1"/>
  <c r="BC272" i="16" s="1"/>
  <c r="BB272" i="16" s="1"/>
  <c r="BA272" i="16" s="1"/>
  <c r="AZ272" i="16" s="1"/>
  <c r="BW328" i="16"/>
  <c r="BV327" i="16"/>
  <c r="BU327" i="16" s="1"/>
  <c r="BT327" i="16" s="1"/>
  <c r="BS327" i="16" s="1"/>
  <c r="BR327" i="16" s="1"/>
  <c r="BQ327" i="16" s="1"/>
  <c r="BP327" i="16" s="1"/>
  <c r="BO327" i="16" s="1"/>
  <c r="BV353" i="16"/>
  <c r="BU353" i="16" s="1"/>
  <c r="BT353" i="16" s="1"/>
  <c r="BS353" i="16" s="1"/>
  <c r="BR353" i="16" s="1"/>
  <c r="BQ353" i="16" s="1"/>
  <c r="BP353" i="16" s="1"/>
  <c r="BO353" i="16" s="1"/>
  <c r="BW354" i="16"/>
  <c r="BV12" i="16"/>
  <c r="BU12" i="16" s="1"/>
  <c r="BT12" i="16" s="1"/>
  <c r="BS12" i="16" s="1"/>
  <c r="BR12" i="16" s="1"/>
  <c r="BQ12" i="16" s="1"/>
  <c r="BP12" i="16" s="1"/>
  <c r="BO12" i="16" s="1"/>
  <c r="BW13" i="16"/>
  <c r="BV273" i="16"/>
  <c r="BU273" i="16" s="1"/>
  <c r="BT273" i="16" s="1"/>
  <c r="BS273" i="16" s="1"/>
  <c r="BR273" i="16" s="1"/>
  <c r="BQ273" i="16" s="1"/>
  <c r="BP273" i="16" s="1"/>
  <c r="BO273" i="16" s="1"/>
  <c r="BW274" i="16"/>
  <c r="BV299" i="16"/>
  <c r="BU299" i="16" s="1"/>
  <c r="BT299" i="16" s="1"/>
  <c r="BS299" i="16" s="1"/>
  <c r="BR299" i="16" s="1"/>
  <c r="BQ299" i="16" s="1"/>
  <c r="BP299" i="16" s="1"/>
  <c r="BO299" i="16" s="1"/>
  <c r="BW300" i="16"/>
  <c r="BG352" i="16"/>
  <c r="BF352" i="16" s="1"/>
  <c r="BE352" i="16" s="1"/>
  <c r="BD352" i="16" s="1"/>
  <c r="BC352" i="16" s="1"/>
  <c r="BB352" i="16" s="1"/>
  <c r="BA352" i="16" s="1"/>
  <c r="AZ352" i="16" s="1"/>
  <c r="BH353" i="16"/>
  <c r="BH14" i="16"/>
  <c r="BG13" i="16"/>
  <c r="BF13" i="16" s="1"/>
  <c r="BE13" i="16" s="1"/>
  <c r="BD13" i="16" s="1"/>
  <c r="BC13" i="16" s="1"/>
  <c r="BB13" i="16" s="1"/>
  <c r="BA13" i="16" s="1"/>
  <c r="AZ13" i="16" s="1"/>
  <c r="BH299" i="16"/>
  <c r="BG298" i="16"/>
  <c r="BF298" i="16" s="1"/>
  <c r="BE298" i="16" s="1"/>
  <c r="BD298" i="16" s="1"/>
  <c r="BC298" i="16" s="1"/>
  <c r="BB298" i="16" s="1"/>
  <c r="BA298" i="16" s="1"/>
  <c r="AZ298" i="16" s="1"/>
  <c r="BG327" i="16"/>
  <c r="BF327" i="16" s="1"/>
  <c r="BE327" i="16" s="1"/>
  <c r="BD327" i="16" s="1"/>
  <c r="BC327" i="16" s="1"/>
  <c r="BB327" i="16" s="1"/>
  <c r="BA327" i="16" s="1"/>
  <c r="AZ327" i="16" s="1"/>
  <c r="BH328" i="16"/>
  <c r="CZ352" i="16"/>
  <c r="CY352" i="16" s="1"/>
  <c r="CX352" i="16" s="1"/>
  <c r="CW352" i="16" s="1"/>
  <c r="CV352" i="16" s="1"/>
  <c r="CU352" i="16" s="1"/>
  <c r="CT352" i="16" s="1"/>
  <c r="CS352" i="16" s="1"/>
  <c r="DA353" i="16"/>
  <c r="CZ14" i="16"/>
  <c r="CY14" i="16" s="1"/>
  <c r="CX14" i="16" s="1"/>
  <c r="CW14" i="16" s="1"/>
  <c r="CV14" i="16" s="1"/>
  <c r="CU14" i="16" s="1"/>
  <c r="CT14" i="16" s="1"/>
  <c r="CS14" i="16" s="1"/>
  <c r="DA15" i="16"/>
  <c r="DA300" i="16"/>
  <c r="CZ299" i="16"/>
  <c r="CY299" i="16" s="1"/>
  <c r="CX299" i="16" s="1"/>
  <c r="CW299" i="16" s="1"/>
  <c r="CV299" i="16" s="1"/>
  <c r="CU299" i="16" s="1"/>
  <c r="CT299" i="16" s="1"/>
  <c r="CS299" i="16" s="1"/>
  <c r="CZ327" i="16"/>
  <c r="CY327" i="16" s="1"/>
  <c r="CX327" i="16" s="1"/>
  <c r="CW327" i="16" s="1"/>
  <c r="CV327" i="16" s="1"/>
  <c r="CU327" i="16" s="1"/>
  <c r="CT327" i="16" s="1"/>
  <c r="CS327" i="16" s="1"/>
  <c r="DA328" i="16"/>
  <c r="CZ272" i="16"/>
  <c r="CY272" i="16" s="1"/>
  <c r="CX272" i="16" s="1"/>
  <c r="CW272" i="16" s="1"/>
  <c r="CV272" i="16" s="1"/>
  <c r="CU272" i="16" s="1"/>
  <c r="CT272" i="16" s="1"/>
  <c r="CS272" i="16" s="1"/>
  <c r="DA273" i="16"/>
  <c r="CL392" i="16"/>
  <c r="CK391" i="16"/>
  <c r="CJ391" i="16" s="1"/>
  <c r="CI391" i="16" s="1"/>
  <c r="CH391" i="16" s="1"/>
  <c r="CG391" i="16" s="1"/>
  <c r="CF391" i="16" s="1"/>
  <c r="CE391" i="16" s="1"/>
  <c r="CD391" i="16" s="1"/>
  <c r="CL186" i="16"/>
  <c r="CK185" i="16"/>
  <c r="CJ185" i="16" s="1"/>
  <c r="CI185" i="16" s="1"/>
  <c r="CH185" i="16" s="1"/>
  <c r="CG185" i="16" s="1"/>
  <c r="CF185" i="16" s="1"/>
  <c r="CE185" i="16" s="1"/>
  <c r="CD185" i="16" s="1"/>
  <c r="CL14" i="16"/>
  <c r="CK13" i="16"/>
  <c r="CJ13" i="16" s="1"/>
  <c r="CI13" i="16" s="1"/>
  <c r="CH13" i="16" s="1"/>
  <c r="CG13" i="16" s="1"/>
  <c r="CF13" i="16" s="1"/>
  <c r="CE13" i="16" s="1"/>
  <c r="CD13" i="16" s="1"/>
  <c r="CK288" i="16"/>
  <c r="CJ288" i="16" s="1"/>
  <c r="CI288" i="16" s="1"/>
  <c r="CH288" i="16" s="1"/>
  <c r="CG288" i="16" s="1"/>
  <c r="CF288" i="16" s="1"/>
  <c r="CE288" i="16" s="1"/>
  <c r="CD288" i="16" s="1"/>
  <c r="CL289" i="16"/>
  <c r="CK299" i="16"/>
  <c r="CJ299" i="16" s="1"/>
  <c r="CI299" i="16" s="1"/>
  <c r="CH299" i="16" s="1"/>
  <c r="CG299" i="16" s="1"/>
  <c r="CF299" i="16" s="1"/>
  <c r="CE299" i="16" s="1"/>
  <c r="CD299" i="16" s="1"/>
  <c r="CL300" i="16"/>
  <c r="CK272" i="16"/>
  <c r="CJ272" i="16" s="1"/>
  <c r="CI272" i="16" s="1"/>
  <c r="CH272" i="16" s="1"/>
  <c r="CG272" i="16" s="1"/>
  <c r="CF272" i="16" s="1"/>
  <c r="CE272" i="16" s="1"/>
  <c r="CD272" i="16" s="1"/>
  <c r="CL273" i="16"/>
  <c r="CK354" i="16"/>
  <c r="CJ354" i="16" s="1"/>
  <c r="CI354" i="16" s="1"/>
  <c r="CH354" i="16" s="1"/>
  <c r="CG354" i="16" s="1"/>
  <c r="CF354" i="16" s="1"/>
  <c r="CE354" i="16" s="1"/>
  <c r="CD354" i="16" s="1"/>
  <c r="CL355" i="16"/>
  <c r="CK337" i="16"/>
  <c r="CJ337" i="16" s="1"/>
  <c r="CI337" i="16" s="1"/>
  <c r="CH337" i="16" s="1"/>
  <c r="CG337" i="16" s="1"/>
  <c r="CF337" i="16" s="1"/>
  <c r="CE337" i="16" s="1"/>
  <c r="CD337" i="16" s="1"/>
  <c r="CL338" i="16"/>
  <c r="AS353" i="16"/>
  <c r="AR352" i="16"/>
  <c r="AQ352" i="16" s="1"/>
  <c r="AP352" i="16" s="1"/>
  <c r="AO352" i="16" s="1"/>
  <c r="AN352" i="16" s="1"/>
  <c r="AM352" i="16" s="1"/>
  <c r="AL352" i="16" s="1"/>
  <c r="AK352" i="16" s="1"/>
  <c r="AR326" i="16"/>
  <c r="AQ326" i="16" s="1"/>
  <c r="AP326" i="16" s="1"/>
  <c r="AO326" i="16" s="1"/>
  <c r="AN326" i="16" s="1"/>
  <c r="AM326" i="16" s="1"/>
  <c r="AL326" i="16" s="1"/>
  <c r="AK326" i="16" s="1"/>
  <c r="AS327" i="16"/>
  <c r="AR12" i="16"/>
  <c r="AQ12" i="16" s="1"/>
  <c r="AP12" i="16" s="1"/>
  <c r="AO12" i="16" s="1"/>
  <c r="AN12" i="16" s="1"/>
  <c r="AM12" i="16" s="1"/>
  <c r="AL12" i="16" s="1"/>
  <c r="AK12" i="16" s="1"/>
  <c r="AS13" i="16"/>
  <c r="AR299" i="16"/>
  <c r="AQ299" i="16" s="1"/>
  <c r="AP299" i="16" s="1"/>
  <c r="AO299" i="16" s="1"/>
  <c r="AN299" i="16" s="1"/>
  <c r="AM299" i="16" s="1"/>
  <c r="AL299" i="16" s="1"/>
  <c r="AK299" i="16" s="1"/>
  <c r="AS300" i="16"/>
  <c r="AC327" i="16"/>
  <c r="AB327" i="16" s="1"/>
  <c r="AA327" i="16" s="1"/>
  <c r="Z327" i="16" s="1"/>
  <c r="Y327" i="16" s="1"/>
  <c r="X327" i="16" s="1"/>
  <c r="W327" i="16" s="1"/>
  <c r="V327" i="16" s="1"/>
  <c r="AD328" i="16"/>
  <c r="AC353" i="16"/>
  <c r="AB353" i="16" s="1"/>
  <c r="AA353" i="16" s="1"/>
  <c r="Z353" i="16" s="1"/>
  <c r="Y353" i="16" s="1"/>
  <c r="X353" i="16" s="1"/>
  <c r="W353" i="16" s="1"/>
  <c r="V353" i="16" s="1"/>
  <c r="AD354" i="16"/>
  <c r="AD14" i="16"/>
  <c r="AC13" i="16"/>
  <c r="AB13" i="16" s="1"/>
  <c r="AA13" i="16" s="1"/>
  <c r="Z13" i="16" s="1"/>
  <c r="Y13" i="16" s="1"/>
  <c r="X13" i="16" s="1"/>
  <c r="W13" i="16" s="1"/>
  <c r="V13" i="16" s="1"/>
  <c r="AC273" i="16"/>
  <c r="AB273" i="16" s="1"/>
  <c r="AA273" i="16" s="1"/>
  <c r="Z273" i="16" s="1"/>
  <c r="Y273" i="16" s="1"/>
  <c r="X273" i="16" s="1"/>
  <c r="W273" i="16" s="1"/>
  <c r="V273" i="16" s="1"/>
  <c r="AD274" i="16"/>
  <c r="AC300" i="16" l="1"/>
  <c r="AB300" i="16" s="1"/>
  <c r="AA300" i="16" s="1"/>
  <c r="Z300" i="16" s="1"/>
  <c r="Y300" i="16" s="1"/>
  <c r="X300" i="16" s="1"/>
  <c r="W300" i="16" s="1"/>
  <c r="V300" i="16" s="1"/>
  <c r="AD301" i="16"/>
  <c r="CL240" i="16"/>
  <c r="CK239" i="16"/>
  <c r="CJ239" i="16" s="1"/>
  <c r="CI239" i="16" s="1"/>
  <c r="CH239" i="16" s="1"/>
  <c r="CG239" i="16" s="1"/>
  <c r="CF239" i="16" s="1"/>
  <c r="CE239" i="16" s="1"/>
  <c r="CD239" i="16" s="1"/>
  <c r="BH274" i="16"/>
  <c r="BG273" i="16"/>
  <c r="BF273" i="16" s="1"/>
  <c r="BE273" i="16" s="1"/>
  <c r="BD273" i="16" s="1"/>
  <c r="BC273" i="16" s="1"/>
  <c r="BB273" i="16" s="1"/>
  <c r="BA273" i="16" s="1"/>
  <c r="AZ273" i="16" s="1"/>
  <c r="BW329" i="16"/>
  <c r="BV328" i="16"/>
  <c r="BU328" i="16" s="1"/>
  <c r="BT328" i="16" s="1"/>
  <c r="BS328" i="16" s="1"/>
  <c r="BR328" i="16" s="1"/>
  <c r="BQ328" i="16" s="1"/>
  <c r="BP328" i="16" s="1"/>
  <c r="BO328" i="16" s="1"/>
  <c r="BW275" i="16"/>
  <c r="BV274" i="16"/>
  <c r="BU274" i="16" s="1"/>
  <c r="BT274" i="16" s="1"/>
  <c r="BS274" i="16" s="1"/>
  <c r="BR274" i="16" s="1"/>
  <c r="BQ274" i="16" s="1"/>
  <c r="BP274" i="16" s="1"/>
  <c r="BO274" i="16" s="1"/>
  <c r="BW355" i="16"/>
  <c r="BV354" i="16"/>
  <c r="BU354" i="16" s="1"/>
  <c r="BT354" i="16" s="1"/>
  <c r="BS354" i="16" s="1"/>
  <c r="BR354" i="16" s="1"/>
  <c r="BQ354" i="16" s="1"/>
  <c r="BP354" i="16" s="1"/>
  <c r="BO354" i="16" s="1"/>
  <c r="BW301" i="16"/>
  <c r="BV300" i="16"/>
  <c r="BU300" i="16" s="1"/>
  <c r="BT300" i="16" s="1"/>
  <c r="BS300" i="16" s="1"/>
  <c r="BR300" i="16" s="1"/>
  <c r="BQ300" i="16" s="1"/>
  <c r="BP300" i="16" s="1"/>
  <c r="BO300" i="16" s="1"/>
  <c r="BV13" i="16"/>
  <c r="BU13" i="16" s="1"/>
  <c r="BT13" i="16" s="1"/>
  <c r="BS13" i="16" s="1"/>
  <c r="BR13" i="16" s="1"/>
  <c r="BQ13" i="16" s="1"/>
  <c r="BP13" i="16" s="1"/>
  <c r="BO13" i="16" s="1"/>
  <c r="BW14" i="16"/>
  <c r="BH354" i="16"/>
  <c r="BG353" i="16"/>
  <c r="BF353" i="16" s="1"/>
  <c r="BE353" i="16" s="1"/>
  <c r="BD353" i="16" s="1"/>
  <c r="BC353" i="16" s="1"/>
  <c r="BB353" i="16" s="1"/>
  <c r="BA353" i="16" s="1"/>
  <c r="AZ353" i="16" s="1"/>
  <c r="BH329" i="16"/>
  <c r="BG328" i="16"/>
  <c r="BF328" i="16" s="1"/>
  <c r="BE328" i="16" s="1"/>
  <c r="BD328" i="16" s="1"/>
  <c r="BC328" i="16" s="1"/>
  <c r="BB328" i="16" s="1"/>
  <c r="BA328" i="16" s="1"/>
  <c r="AZ328" i="16" s="1"/>
  <c r="BG14" i="16"/>
  <c r="BF14" i="16" s="1"/>
  <c r="BE14" i="16" s="1"/>
  <c r="BD14" i="16" s="1"/>
  <c r="BC14" i="16" s="1"/>
  <c r="BB14" i="16" s="1"/>
  <c r="BA14" i="16" s="1"/>
  <c r="AZ14" i="16" s="1"/>
  <c r="BH15" i="16"/>
  <c r="BG299" i="16"/>
  <c r="BF299" i="16" s="1"/>
  <c r="BE299" i="16" s="1"/>
  <c r="BD299" i="16" s="1"/>
  <c r="BC299" i="16" s="1"/>
  <c r="BB299" i="16" s="1"/>
  <c r="BA299" i="16" s="1"/>
  <c r="AZ299" i="16" s="1"/>
  <c r="BH300" i="16"/>
  <c r="CZ328" i="16"/>
  <c r="CY328" i="16" s="1"/>
  <c r="CX328" i="16" s="1"/>
  <c r="CW328" i="16" s="1"/>
  <c r="CV328" i="16" s="1"/>
  <c r="CU328" i="16" s="1"/>
  <c r="CT328" i="16" s="1"/>
  <c r="CS328" i="16" s="1"/>
  <c r="DA329" i="16"/>
  <c r="DA16" i="16"/>
  <c r="CZ15" i="16"/>
  <c r="CY15" i="16" s="1"/>
  <c r="CX15" i="16" s="1"/>
  <c r="CW15" i="16" s="1"/>
  <c r="CV15" i="16" s="1"/>
  <c r="CU15" i="16" s="1"/>
  <c r="CT15" i="16" s="1"/>
  <c r="CS15" i="16" s="1"/>
  <c r="DA274" i="16"/>
  <c r="CZ273" i="16"/>
  <c r="CY273" i="16" s="1"/>
  <c r="CX273" i="16" s="1"/>
  <c r="CW273" i="16" s="1"/>
  <c r="CV273" i="16" s="1"/>
  <c r="CU273" i="16" s="1"/>
  <c r="CT273" i="16" s="1"/>
  <c r="CS273" i="16" s="1"/>
  <c r="CZ353" i="16"/>
  <c r="CY353" i="16" s="1"/>
  <c r="CX353" i="16" s="1"/>
  <c r="CW353" i="16" s="1"/>
  <c r="CV353" i="16" s="1"/>
  <c r="CU353" i="16" s="1"/>
  <c r="CT353" i="16" s="1"/>
  <c r="CS353" i="16" s="1"/>
  <c r="DA354" i="16"/>
  <c r="CZ300" i="16"/>
  <c r="CY300" i="16" s="1"/>
  <c r="CX300" i="16" s="1"/>
  <c r="CW300" i="16" s="1"/>
  <c r="CV300" i="16" s="1"/>
  <c r="CU300" i="16" s="1"/>
  <c r="CT300" i="16" s="1"/>
  <c r="CS300" i="16" s="1"/>
  <c r="DA301" i="16"/>
  <c r="CK186" i="16"/>
  <c r="CJ186" i="16" s="1"/>
  <c r="CI186" i="16" s="1"/>
  <c r="CH186" i="16" s="1"/>
  <c r="CG186" i="16" s="1"/>
  <c r="CF186" i="16" s="1"/>
  <c r="CE186" i="16" s="1"/>
  <c r="CD186" i="16" s="1"/>
  <c r="CL187" i="16"/>
  <c r="CL274" i="16"/>
  <c r="CK273" i="16"/>
  <c r="CJ273" i="16" s="1"/>
  <c r="CI273" i="16" s="1"/>
  <c r="CH273" i="16" s="1"/>
  <c r="CG273" i="16" s="1"/>
  <c r="CF273" i="16" s="1"/>
  <c r="CE273" i="16" s="1"/>
  <c r="CD273" i="16" s="1"/>
  <c r="CL339" i="16"/>
  <c r="CK338" i="16"/>
  <c r="CJ338" i="16" s="1"/>
  <c r="CI338" i="16" s="1"/>
  <c r="CH338" i="16" s="1"/>
  <c r="CG338" i="16" s="1"/>
  <c r="CF338" i="16" s="1"/>
  <c r="CE338" i="16" s="1"/>
  <c r="CD338" i="16" s="1"/>
  <c r="CK300" i="16"/>
  <c r="CJ300" i="16" s="1"/>
  <c r="CI300" i="16" s="1"/>
  <c r="CH300" i="16" s="1"/>
  <c r="CG300" i="16" s="1"/>
  <c r="CF300" i="16" s="1"/>
  <c r="CE300" i="16" s="1"/>
  <c r="CD300" i="16" s="1"/>
  <c r="CL301" i="16"/>
  <c r="CL356" i="16"/>
  <c r="CK355" i="16"/>
  <c r="CJ355" i="16" s="1"/>
  <c r="CI355" i="16" s="1"/>
  <c r="CH355" i="16" s="1"/>
  <c r="CG355" i="16" s="1"/>
  <c r="CF355" i="16" s="1"/>
  <c r="CE355" i="16" s="1"/>
  <c r="CD355" i="16" s="1"/>
  <c r="CL290" i="16"/>
  <c r="CK290" i="16" s="1"/>
  <c r="CJ290" i="16" s="1"/>
  <c r="CI290" i="16" s="1"/>
  <c r="CH290" i="16" s="1"/>
  <c r="CG290" i="16" s="1"/>
  <c r="CF290" i="16" s="1"/>
  <c r="CE290" i="16" s="1"/>
  <c r="CD290" i="16" s="1"/>
  <c r="CK289" i="16"/>
  <c r="CJ289" i="16" s="1"/>
  <c r="CI289" i="16" s="1"/>
  <c r="CH289" i="16" s="1"/>
  <c r="CG289" i="16" s="1"/>
  <c r="CF289" i="16" s="1"/>
  <c r="CE289" i="16" s="1"/>
  <c r="CD289" i="16" s="1"/>
  <c r="CK14" i="16"/>
  <c r="CJ14" i="16" s="1"/>
  <c r="CI14" i="16" s="1"/>
  <c r="CH14" i="16" s="1"/>
  <c r="CG14" i="16" s="1"/>
  <c r="CF14" i="16" s="1"/>
  <c r="CE14" i="16" s="1"/>
  <c r="CD14" i="16" s="1"/>
  <c r="CL15" i="16"/>
  <c r="CK392" i="16"/>
  <c r="CJ392" i="16" s="1"/>
  <c r="CI392" i="16" s="1"/>
  <c r="CH392" i="16" s="1"/>
  <c r="CG392" i="16" s="1"/>
  <c r="CF392" i="16" s="1"/>
  <c r="CE392" i="16" s="1"/>
  <c r="CD392" i="16" s="1"/>
  <c r="CL393" i="16"/>
  <c r="AS301" i="16"/>
  <c r="AR300" i="16"/>
  <c r="AQ300" i="16" s="1"/>
  <c r="AP300" i="16" s="1"/>
  <c r="AO300" i="16" s="1"/>
  <c r="AN300" i="16" s="1"/>
  <c r="AM300" i="16" s="1"/>
  <c r="AL300" i="16" s="1"/>
  <c r="AK300" i="16" s="1"/>
  <c r="AS14" i="16"/>
  <c r="AR13" i="16"/>
  <c r="AQ13" i="16" s="1"/>
  <c r="AP13" i="16" s="1"/>
  <c r="AO13" i="16" s="1"/>
  <c r="AN13" i="16" s="1"/>
  <c r="AM13" i="16" s="1"/>
  <c r="AL13" i="16" s="1"/>
  <c r="AK13" i="16" s="1"/>
  <c r="AS328" i="16"/>
  <c r="AR327" i="16"/>
  <c r="AQ327" i="16" s="1"/>
  <c r="AP327" i="16" s="1"/>
  <c r="AO327" i="16" s="1"/>
  <c r="AN327" i="16" s="1"/>
  <c r="AM327" i="16" s="1"/>
  <c r="AL327" i="16" s="1"/>
  <c r="AK327" i="16" s="1"/>
  <c r="AR353" i="16"/>
  <c r="AQ353" i="16" s="1"/>
  <c r="AP353" i="16" s="1"/>
  <c r="AO353" i="16" s="1"/>
  <c r="AN353" i="16" s="1"/>
  <c r="AM353" i="16" s="1"/>
  <c r="AL353" i="16" s="1"/>
  <c r="AK353" i="16" s="1"/>
  <c r="AS354" i="16"/>
  <c r="AC354" i="16"/>
  <c r="AB354" i="16" s="1"/>
  <c r="AA354" i="16" s="1"/>
  <c r="Z354" i="16" s="1"/>
  <c r="Y354" i="16" s="1"/>
  <c r="X354" i="16" s="1"/>
  <c r="W354" i="16" s="1"/>
  <c r="V354" i="16" s="1"/>
  <c r="AD355" i="16"/>
  <c r="AC14" i="16"/>
  <c r="AB14" i="16" s="1"/>
  <c r="AA14" i="16" s="1"/>
  <c r="Z14" i="16" s="1"/>
  <c r="Y14" i="16" s="1"/>
  <c r="X14" i="16" s="1"/>
  <c r="W14" i="16" s="1"/>
  <c r="V14" i="16" s="1"/>
  <c r="AD15" i="16"/>
  <c r="AD275" i="16"/>
  <c r="AC274" i="16"/>
  <c r="AB274" i="16" s="1"/>
  <c r="AA274" i="16" s="1"/>
  <c r="Z274" i="16" s="1"/>
  <c r="Y274" i="16" s="1"/>
  <c r="X274" i="16" s="1"/>
  <c r="W274" i="16" s="1"/>
  <c r="V274" i="16" s="1"/>
  <c r="AC328" i="16"/>
  <c r="AB328" i="16" s="1"/>
  <c r="AA328" i="16" s="1"/>
  <c r="Z328" i="16" s="1"/>
  <c r="Y328" i="16" s="1"/>
  <c r="X328" i="16" s="1"/>
  <c r="W328" i="16" s="1"/>
  <c r="V328" i="16" s="1"/>
  <c r="AD329" i="16"/>
  <c r="CK240" i="16" l="1"/>
  <c r="CJ240" i="16" s="1"/>
  <c r="CI240" i="16" s="1"/>
  <c r="CH240" i="16" s="1"/>
  <c r="CG240" i="16" s="1"/>
  <c r="CF240" i="16" s="1"/>
  <c r="CE240" i="16" s="1"/>
  <c r="CD240" i="16" s="1"/>
  <c r="CL241" i="16"/>
  <c r="AD302" i="16"/>
  <c r="AC301" i="16"/>
  <c r="AB301" i="16" s="1"/>
  <c r="AA301" i="16" s="1"/>
  <c r="Z301" i="16" s="1"/>
  <c r="Y301" i="16" s="1"/>
  <c r="X301" i="16" s="1"/>
  <c r="W301" i="16" s="1"/>
  <c r="V301" i="16" s="1"/>
  <c r="BG274" i="16"/>
  <c r="BF274" i="16" s="1"/>
  <c r="BE274" i="16" s="1"/>
  <c r="BD274" i="16" s="1"/>
  <c r="BC274" i="16" s="1"/>
  <c r="BB274" i="16" s="1"/>
  <c r="BA274" i="16" s="1"/>
  <c r="AZ274" i="16" s="1"/>
  <c r="BH275" i="16"/>
  <c r="BV301" i="16"/>
  <c r="BU301" i="16" s="1"/>
  <c r="BT301" i="16" s="1"/>
  <c r="BS301" i="16" s="1"/>
  <c r="BR301" i="16" s="1"/>
  <c r="BQ301" i="16" s="1"/>
  <c r="BP301" i="16" s="1"/>
  <c r="BO301" i="16" s="1"/>
  <c r="BW302" i="16"/>
  <c r="BV275" i="16"/>
  <c r="BU275" i="16" s="1"/>
  <c r="BT275" i="16" s="1"/>
  <c r="BS275" i="16" s="1"/>
  <c r="BR275" i="16" s="1"/>
  <c r="BQ275" i="16" s="1"/>
  <c r="BP275" i="16" s="1"/>
  <c r="BO275" i="16" s="1"/>
  <c r="BW276" i="16"/>
  <c r="BW15" i="16"/>
  <c r="BV14" i="16"/>
  <c r="BU14" i="16" s="1"/>
  <c r="BT14" i="16" s="1"/>
  <c r="BS14" i="16" s="1"/>
  <c r="BR14" i="16" s="1"/>
  <c r="BQ14" i="16" s="1"/>
  <c r="BP14" i="16" s="1"/>
  <c r="BO14" i="16" s="1"/>
  <c r="BV355" i="16"/>
  <c r="BU355" i="16" s="1"/>
  <c r="BT355" i="16" s="1"/>
  <c r="BS355" i="16" s="1"/>
  <c r="BR355" i="16" s="1"/>
  <c r="BQ355" i="16" s="1"/>
  <c r="BP355" i="16" s="1"/>
  <c r="BO355" i="16" s="1"/>
  <c r="BW356" i="16"/>
  <c r="BW330" i="16"/>
  <c r="BV329" i="16"/>
  <c r="BU329" i="16" s="1"/>
  <c r="BT329" i="16" s="1"/>
  <c r="BS329" i="16" s="1"/>
  <c r="BR329" i="16" s="1"/>
  <c r="BQ329" i="16" s="1"/>
  <c r="BP329" i="16" s="1"/>
  <c r="BO329" i="16" s="1"/>
  <c r="BG329" i="16"/>
  <c r="BF329" i="16" s="1"/>
  <c r="BE329" i="16" s="1"/>
  <c r="BD329" i="16" s="1"/>
  <c r="BC329" i="16" s="1"/>
  <c r="BB329" i="16" s="1"/>
  <c r="BA329" i="16" s="1"/>
  <c r="AZ329" i="16" s="1"/>
  <c r="BH330" i="16"/>
  <c r="BH301" i="16"/>
  <c r="BG300" i="16"/>
  <c r="BF300" i="16" s="1"/>
  <c r="BE300" i="16" s="1"/>
  <c r="BD300" i="16" s="1"/>
  <c r="BC300" i="16" s="1"/>
  <c r="BB300" i="16" s="1"/>
  <c r="BA300" i="16" s="1"/>
  <c r="AZ300" i="16" s="1"/>
  <c r="BG15" i="16"/>
  <c r="BF15" i="16" s="1"/>
  <c r="BE15" i="16" s="1"/>
  <c r="BD15" i="16" s="1"/>
  <c r="BC15" i="16" s="1"/>
  <c r="BB15" i="16" s="1"/>
  <c r="BA15" i="16" s="1"/>
  <c r="AZ15" i="16" s="1"/>
  <c r="BH16" i="16"/>
  <c r="BG354" i="16"/>
  <c r="BF354" i="16" s="1"/>
  <c r="BE354" i="16" s="1"/>
  <c r="BD354" i="16" s="1"/>
  <c r="BC354" i="16" s="1"/>
  <c r="BB354" i="16" s="1"/>
  <c r="BA354" i="16" s="1"/>
  <c r="AZ354" i="16" s="1"/>
  <c r="BH355" i="16"/>
  <c r="CZ354" i="16"/>
  <c r="CY354" i="16" s="1"/>
  <c r="CX354" i="16" s="1"/>
  <c r="CW354" i="16" s="1"/>
  <c r="CV354" i="16" s="1"/>
  <c r="CU354" i="16" s="1"/>
  <c r="CT354" i="16" s="1"/>
  <c r="CS354" i="16" s="1"/>
  <c r="DA355" i="16"/>
  <c r="DA17" i="16"/>
  <c r="CZ16" i="16"/>
  <c r="DA302" i="16"/>
  <c r="CZ301" i="16"/>
  <c r="CY301" i="16" s="1"/>
  <c r="CX301" i="16" s="1"/>
  <c r="CW301" i="16" s="1"/>
  <c r="CV301" i="16" s="1"/>
  <c r="CU301" i="16" s="1"/>
  <c r="CT301" i="16" s="1"/>
  <c r="CS301" i="16" s="1"/>
  <c r="CZ329" i="16"/>
  <c r="CY329" i="16" s="1"/>
  <c r="CX329" i="16" s="1"/>
  <c r="CW329" i="16" s="1"/>
  <c r="CV329" i="16" s="1"/>
  <c r="CU329" i="16" s="1"/>
  <c r="CT329" i="16" s="1"/>
  <c r="CS329" i="16" s="1"/>
  <c r="DA330" i="16"/>
  <c r="CZ274" i="16"/>
  <c r="CY274" i="16" s="1"/>
  <c r="CX274" i="16" s="1"/>
  <c r="CW274" i="16" s="1"/>
  <c r="CV274" i="16" s="1"/>
  <c r="CU274" i="16" s="1"/>
  <c r="CT274" i="16" s="1"/>
  <c r="CS274" i="16" s="1"/>
  <c r="DA275" i="16"/>
  <c r="CK356" i="16"/>
  <c r="CJ356" i="16" s="1"/>
  <c r="CI356" i="16" s="1"/>
  <c r="CH356" i="16" s="1"/>
  <c r="CG356" i="16" s="1"/>
  <c r="CF356" i="16" s="1"/>
  <c r="CE356" i="16" s="1"/>
  <c r="CD356" i="16" s="1"/>
  <c r="CL357" i="16"/>
  <c r="CK274" i="16"/>
  <c r="CJ274" i="16" s="1"/>
  <c r="CI274" i="16" s="1"/>
  <c r="CH274" i="16" s="1"/>
  <c r="CG274" i="16" s="1"/>
  <c r="CF274" i="16" s="1"/>
  <c r="CE274" i="16" s="1"/>
  <c r="CD274" i="16" s="1"/>
  <c r="CL275" i="16"/>
  <c r="CL394" i="16"/>
  <c r="CK393" i="16"/>
  <c r="CJ393" i="16" s="1"/>
  <c r="CI393" i="16" s="1"/>
  <c r="CH393" i="16" s="1"/>
  <c r="CG393" i="16" s="1"/>
  <c r="CF393" i="16" s="1"/>
  <c r="CE393" i="16" s="1"/>
  <c r="CD393" i="16" s="1"/>
  <c r="CK301" i="16"/>
  <c r="CJ301" i="16" s="1"/>
  <c r="CI301" i="16" s="1"/>
  <c r="CH301" i="16" s="1"/>
  <c r="CG301" i="16" s="1"/>
  <c r="CF301" i="16" s="1"/>
  <c r="CE301" i="16" s="1"/>
  <c r="CD301" i="16" s="1"/>
  <c r="CL302" i="16"/>
  <c r="CK187" i="16"/>
  <c r="CJ187" i="16" s="1"/>
  <c r="CI187" i="16" s="1"/>
  <c r="CH187" i="16" s="1"/>
  <c r="CG187" i="16" s="1"/>
  <c r="CF187" i="16" s="1"/>
  <c r="CE187" i="16" s="1"/>
  <c r="CD187" i="16" s="1"/>
  <c r="CL188" i="16"/>
  <c r="CK15" i="16"/>
  <c r="CJ15" i="16" s="1"/>
  <c r="CI15" i="16" s="1"/>
  <c r="CH15" i="16" s="1"/>
  <c r="CG15" i="16" s="1"/>
  <c r="CF15" i="16" s="1"/>
  <c r="CE15" i="16" s="1"/>
  <c r="CD15" i="16" s="1"/>
  <c r="CL16" i="16"/>
  <c r="CK339" i="16"/>
  <c r="CJ339" i="16" s="1"/>
  <c r="CI339" i="16" s="1"/>
  <c r="CH339" i="16" s="1"/>
  <c r="CG339" i="16" s="1"/>
  <c r="CF339" i="16" s="1"/>
  <c r="CE339" i="16" s="1"/>
  <c r="CD339" i="16" s="1"/>
  <c r="CL340" i="16"/>
  <c r="AS355" i="16"/>
  <c r="AR354" i="16"/>
  <c r="AQ354" i="16" s="1"/>
  <c r="AP354" i="16" s="1"/>
  <c r="AO354" i="16" s="1"/>
  <c r="AN354" i="16" s="1"/>
  <c r="AM354" i="16" s="1"/>
  <c r="AL354" i="16" s="1"/>
  <c r="AK354" i="16" s="1"/>
  <c r="AS15" i="16"/>
  <c r="AR14" i="16"/>
  <c r="AQ14" i="16" s="1"/>
  <c r="AP14" i="16" s="1"/>
  <c r="AO14" i="16" s="1"/>
  <c r="AN14" i="16" s="1"/>
  <c r="AM14" i="16" s="1"/>
  <c r="AL14" i="16" s="1"/>
  <c r="AK14" i="16" s="1"/>
  <c r="AR328" i="16"/>
  <c r="AQ328" i="16" s="1"/>
  <c r="AP328" i="16" s="1"/>
  <c r="AO328" i="16" s="1"/>
  <c r="AN328" i="16" s="1"/>
  <c r="AM328" i="16" s="1"/>
  <c r="AL328" i="16" s="1"/>
  <c r="AK328" i="16" s="1"/>
  <c r="AS329" i="16"/>
  <c r="AR301" i="16"/>
  <c r="AQ301" i="16" s="1"/>
  <c r="AP301" i="16" s="1"/>
  <c r="AO301" i="16" s="1"/>
  <c r="AN301" i="16" s="1"/>
  <c r="AM301" i="16" s="1"/>
  <c r="AL301" i="16" s="1"/>
  <c r="AK301" i="16" s="1"/>
  <c r="AS302" i="16"/>
  <c r="AC329" i="16"/>
  <c r="AB329" i="16" s="1"/>
  <c r="AA329" i="16" s="1"/>
  <c r="Z329" i="16" s="1"/>
  <c r="Y329" i="16" s="1"/>
  <c r="X329" i="16" s="1"/>
  <c r="W329" i="16" s="1"/>
  <c r="V329" i="16" s="1"/>
  <c r="AD330" i="16"/>
  <c r="AC15" i="16"/>
  <c r="AB15" i="16" s="1"/>
  <c r="AA15" i="16" s="1"/>
  <c r="Z15" i="16" s="1"/>
  <c r="Y15" i="16" s="1"/>
  <c r="X15" i="16" s="1"/>
  <c r="W15" i="16" s="1"/>
  <c r="V15" i="16" s="1"/>
  <c r="AD16" i="16"/>
  <c r="AC355" i="16"/>
  <c r="AB355" i="16" s="1"/>
  <c r="AA355" i="16" s="1"/>
  <c r="Z355" i="16" s="1"/>
  <c r="Y355" i="16" s="1"/>
  <c r="X355" i="16" s="1"/>
  <c r="W355" i="16" s="1"/>
  <c r="V355" i="16" s="1"/>
  <c r="AD356" i="16"/>
  <c r="AC275" i="16"/>
  <c r="AB275" i="16" s="1"/>
  <c r="AA275" i="16" s="1"/>
  <c r="Z275" i="16" s="1"/>
  <c r="Y275" i="16" s="1"/>
  <c r="X275" i="16" s="1"/>
  <c r="W275" i="16" s="1"/>
  <c r="V275" i="16" s="1"/>
  <c r="AD276" i="16"/>
  <c r="AC302" i="16" l="1"/>
  <c r="AB302" i="16" s="1"/>
  <c r="AA302" i="16" s="1"/>
  <c r="Z302" i="16" s="1"/>
  <c r="Y302" i="16" s="1"/>
  <c r="X302" i="16" s="1"/>
  <c r="W302" i="16" s="1"/>
  <c r="V302" i="16" s="1"/>
  <c r="AD303" i="16"/>
  <c r="BH276" i="16"/>
  <c r="BG275" i="16"/>
  <c r="BF275" i="16" s="1"/>
  <c r="BE275" i="16" s="1"/>
  <c r="BD275" i="16" s="1"/>
  <c r="BC275" i="16" s="1"/>
  <c r="BB275" i="16" s="1"/>
  <c r="BA275" i="16" s="1"/>
  <c r="AZ275" i="16" s="1"/>
  <c r="CL242" i="16"/>
  <c r="CK241" i="16"/>
  <c r="CJ241" i="16" s="1"/>
  <c r="CI241" i="16" s="1"/>
  <c r="CH241" i="16" s="1"/>
  <c r="CG241" i="16" s="1"/>
  <c r="CF241" i="16" s="1"/>
  <c r="CE241" i="16" s="1"/>
  <c r="CD241" i="16" s="1"/>
  <c r="BW331" i="16"/>
  <c r="BV330" i="16"/>
  <c r="BU330" i="16" s="1"/>
  <c r="BT330" i="16" s="1"/>
  <c r="BS330" i="16" s="1"/>
  <c r="BR330" i="16" s="1"/>
  <c r="BQ330" i="16" s="1"/>
  <c r="BP330" i="16" s="1"/>
  <c r="BO330" i="16" s="1"/>
  <c r="BW357" i="16"/>
  <c r="BV356" i="16"/>
  <c r="BU356" i="16" s="1"/>
  <c r="BT356" i="16" s="1"/>
  <c r="BS356" i="16" s="1"/>
  <c r="BR356" i="16" s="1"/>
  <c r="BQ356" i="16" s="1"/>
  <c r="BP356" i="16" s="1"/>
  <c r="BO356" i="16" s="1"/>
  <c r="BW277" i="16"/>
  <c r="BV276" i="16"/>
  <c r="BU276" i="16" s="1"/>
  <c r="BT276" i="16" s="1"/>
  <c r="BS276" i="16" s="1"/>
  <c r="BR276" i="16" s="1"/>
  <c r="BQ276" i="16" s="1"/>
  <c r="BP276" i="16" s="1"/>
  <c r="BO276" i="16" s="1"/>
  <c r="BW16" i="16"/>
  <c r="BV15" i="16"/>
  <c r="BU15" i="16" s="1"/>
  <c r="BT15" i="16" s="1"/>
  <c r="BS15" i="16" s="1"/>
  <c r="BR15" i="16" s="1"/>
  <c r="BQ15" i="16" s="1"/>
  <c r="BP15" i="16" s="1"/>
  <c r="BO15" i="16" s="1"/>
  <c r="BW303" i="16"/>
  <c r="BV302" i="16"/>
  <c r="BU302" i="16" s="1"/>
  <c r="BT302" i="16" s="1"/>
  <c r="BS302" i="16" s="1"/>
  <c r="BR302" i="16" s="1"/>
  <c r="BQ302" i="16" s="1"/>
  <c r="BP302" i="16" s="1"/>
  <c r="BO302" i="16" s="1"/>
  <c r="BG301" i="16"/>
  <c r="BF301" i="16" s="1"/>
  <c r="BE301" i="16" s="1"/>
  <c r="BD301" i="16" s="1"/>
  <c r="BC301" i="16" s="1"/>
  <c r="BB301" i="16" s="1"/>
  <c r="BA301" i="16" s="1"/>
  <c r="AZ301" i="16" s="1"/>
  <c r="BH302" i="16"/>
  <c r="BH356" i="16"/>
  <c r="BG355" i="16"/>
  <c r="BF355" i="16" s="1"/>
  <c r="BE355" i="16" s="1"/>
  <c r="BD355" i="16" s="1"/>
  <c r="BC355" i="16" s="1"/>
  <c r="BB355" i="16" s="1"/>
  <c r="BA355" i="16" s="1"/>
  <c r="AZ355" i="16" s="1"/>
  <c r="BG16" i="16"/>
  <c r="BH17" i="16"/>
  <c r="BG330" i="16"/>
  <c r="BF330" i="16" s="1"/>
  <c r="BE330" i="16" s="1"/>
  <c r="BD330" i="16" s="1"/>
  <c r="BC330" i="16" s="1"/>
  <c r="BB330" i="16" s="1"/>
  <c r="BA330" i="16" s="1"/>
  <c r="AZ330" i="16" s="1"/>
  <c r="BH331" i="16"/>
  <c r="CZ330" i="16"/>
  <c r="CY330" i="16" s="1"/>
  <c r="CX330" i="16" s="1"/>
  <c r="CW330" i="16" s="1"/>
  <c r="CV330" i="16" s="1"/>
  <c r="CU330" i="16" s="1"/>
  <c r="CT330" i="16" s="1"/>
  <c r="CS330" i="16" s="1"/>
  <c r="DA331" i="16"/>
  <c r="DA18" i="16"/>
  <c r="CZ17" i="16"/>
  <c r="CY17" i="16" s="1"/>
  <c r="CX17" i="16" s="1"/>
  <c r="CW17" i="16" s="1"/>
  <c r="CV17" i="16" s="1"/>
  <c r="CU17" i="16" s="1"/>
  <c r="CT17" i="16" s="1"/>
  <c r="CS17" i="16" s="1"/>
  <c r="DA276" i="16"/>
  <c r="CZ275" i="16"/>
  <c r="CY275" i="16" s="1"/>
  <c r="CX275" i="16" s="1"/>
  <c r="CW275" i="16" s="1"/>
  <c r="CV275" i="16" s="1"/>
  <c r="CU275" i="16" s="1"/>
  <c r="CT275" i="16" s="1"/>
  <c r="CS275" i="16" s="1"/>
  <c r="CZ355" i="16"/>
  <c r="CY355" i="16" s="1"/>
  <c r="CX355" i="16" s="1"/>
  <c r="CW355" i="16" s="1"/>
  <c r="CV355" i="16" s="1"/>
  <c r="CU355" i="16" s="1"/>
  <c r="CT355" i="16" s="1"/>
  <c r="CS355" i="16" s="1"/>
  <c r="DA356" i="16"/>
  <c r="CZ302" i="16"/>
  <c r="CY302" i="16" s="1"/>
  <c r="CX302" i="16" s="1"/>
  <c r="CW302" i="16" s="1"/>
  <c r="CV302" i="16" s="1"/>
  <c r="CU302" i="16" s="1"/>
  <c r="CT302" i="16" s="1"/>
  <c r="CS302" i="16" s="1"/>
  <c r="DA303" i="16"/>
  <c r="CK394" i="16"/>
  <c r="CJ394" i="16" s="1"/>
  <c r="CI394" i="16" s="1"/>
  <c r="CH394" i="16" s="1"/>
  <c r="CG394" i="16" s="1"/>
  <c r="CF394" i="16" s="1"/>
  <c r="CE394" i="16" s="1"/>
  <c r="CD394" i="16" s="1"/>
  <c r="CL395" i="16"/>
  <c r="CL341" i="16"/>
  <c r="CK340" i="16"/>
  <c r="CJ340" i="16" s="1"/>
  <c r="CI340" i="16" s="1"/>
  <c r="CH340" i="16" s="1"/>
  <c r="CG340" i="16" s="1"/>
  <c r="CF340" i="16" s="1"/>
  <c r="CE340" i="16" s="1"/>
  <c r="CD340" i="16" s="1"/>
  <c r="CL189" i="16"/>
  <c r="CK188" i="16"/>
  <c r="CJ188" i="16" s="1"/>
  <c r="CI188" i="16" s="1"/>
  <c r="CH188" i="16" s="1"/>
  <c r="CG188" i="16" s="1"/>
  <c r="CF188" i="16" s="1"/>
  <c r="CE188" i="16" s="1"/>
  <c r="CD188" i="16" s="1"/>
  <c r="CK16" i="16"/>
  <c r="CL17" i="16"/>
  <c r="CK302" i="16"/>
  <c r="CJ302" i="16" s="1"/>
  <c r="CI302" i="16" s="1"/>
  <c r="CH302" i="16" s="1"/>
  <c r="CG302" i="16" s="1"/>
  <c r="CF302" i="16" s="1"/>
  <c r="CE302" i="16" s="1"/>
  <c r="CD302" i="16" s="1"/>
  <c r="CL303" i="16"/>
  <c r="CL276" i="16"/>
  <c r="CK275" i="16"/>
  <c r="CJ275" i="16" s="1"/>
  <c r="CI275" i="16" s="1"/>
  <c r="CH275" i="16" s="1"/>
  <c r="CG275" i="16" s="1"/>
  <c r="CF275" i="16" s="1"/>
  <c r="CE275" i="16" s="1"/>
  <c r="CD275" i="16" s="1"/>
  <c r="CL358" i="16"/>
  <c r="CK357" i="16"/>
  <c r="CJ357" i="16" s="1"/>
  <c r="CI357" i="16" s="1"/>
  <c r="CH357" i="16" s="1"/>
  <c r="CG357" i="16" s="1"/>
  <c r="CF357" i="16" s="1"/>
  <c r="CE357" i="16" s="1"/>
  <c r="CD357" i="16" s="1"/>
  <c r="AS16" i="16"/>
  <c r="AR15" i="16"/>
  <c r="AQ15" i="16" s="1"/>
  <c r="AP15" i="16" s="1"/>
  <c r="AO15" i="16" s="1"/>
  <c r="AN15" i="16" s="1"/>
  <c r="AM15" i="16" s="1"/>
  <c r="AL15" i="16" s="1"/>
  <c r="AK15" i="16" s="1"/>
  <c r="AS330" i="16"/>
  <c r="AR329" i="16"/>
  <c r="AQ329" i="16" s="1"/>
  <c r="AP329" i="16" s="1"/>
  <c r="AO329" i="16" s="1"/>
  <c r="AN329" i="16" s="1"/>
  <c r="AM329" i="16" s="1"/>
  <c r="AL329" i="16" s="1"/>
  <c r="AK329" i="16" s="1"/>
  <c r="AS303" i="16"/>
  <c r="AR302" i="16"/>
  <c r="AQ302" i="16" s="1"/>
  <c r="AP302" i="16" s="1"/>
  <c r="AO302" i="16" s="1"/>
  <c r="AN302" i="16" s="1"/>
  <c r="AM302" i="16" s="1"/>
  <c r="AL302" i="16" s="1"/>
  <c r="AK302" i="16" s="1"/>
  <c r="AR355" i="16"/>
  <c r="AQ355" i="16" s="1"/>
  <c r="AP355" i="16" s="1"/>
  <c r="AO355" i="16" s="1"/>
  <c r="AN355" i="16" s="1"/>
  <c r="AM355" i="16" s="1"/>
  <c r="AL355" i="16" s="1"/>
  <c r="AK355" i="16" s="1"/>
  <c r="AS356" i="16"/>
  <c r="AC356" i="16"/>
  <c r="AB356" i="16" s="1"/>
  <c r="AA356" i="16" s="1"/>
  <c r="Z356" i="16" s="1"/>
  <c r="Y356" i="16" s="1"/>
  <c r="X356" i="16" s="1"/>
  <c r="W356" i="16" s="1"/>
  <c r="V356" i="16" s="1"/>
  <c r="AD357" i="16"/>
  <c r="AD277" i="16"/>
  <c r="AC276" i="16"/>
  <c r="AB276" i="16" s="1"/>
  <c r="AA276" i="16" s="1"/>
  <c r="Z276" i="16" s="1"/>
  <c r="Y276" i="16" s="1"/>
  <c r="X276" i="16" s="1"/>
  <c r="W276" i="16" s="1"/>
  <c r="V276" i="16" s="1"/>
  <c r="AC330" i="16"/>
  <c r="AB330" i="16" s="1"/>
  <c r="AA330" i="16" s="1"/>
  <c r="Z330" i="16" s="1"/>
  <c r="Y330" i="16" s="1"/>
  <c r="X330" i="16" s="1"/>
  <c r="W330" i="16" s="1"/>
  <c r="V330" i="16" s="1"/>
  <c r="AD331" i="16"/>
  <c r="AC16" i="16"/>
  <c r="AD17" i="16"/>
  <c r="AC303" i="16" l="1"/>
  <c r="AB303" i="16" s="1"/>
  <c r="AA303" i="16" s="1"/>
  <c r="Z303" i="16" s="1"/>
  <c r="Y303" i="16" s="1"/>
  <c r="X303" i="16" s="1"/>
  <c r="W303" i="16" s="1"/>
  <c r="V303" i="16" s="1"/>
  <c r="AD304" i="16"/>
  <c r="BG276" i="16"/>
  <c r="BF276" i="16" s="1"/>
  <c r="BE276" i="16" s="1"/>
  <c r="BD276" i="16" s="1"/>
  <c r="BC276" i="16" s="1"/>
  <c r="BB276" i="16" s="1"/>
  <c r="BA276" i="16" s="1"/>
  <c r="AZ276" i="16" s="1"/>
  <c r="BH277" i="16"/>
  <c r="CK242" i="16"/>
  <c r="CJ242" i="16" s="1"/>
  <c r="CI242" i="16" s="1"/>
  <c r="CH242" i="16" s="1"/>
  <c r="CG242" i="16" s="1"/>
  <c r="CF242" i="16" s="1"/>
  <c r="CE242" i="16" s="1"/>
  <c r="CD242" i="16" s="1"/>
  <c r="CL243" i="16"/>
  <c r="BW17" i="16"/>
  <c r="BV16" i="16"/>
  <c r="BW358" i="16"/>
  <c r="BV357" i="16"/>
  <c r="BU357" i="16" s="1"/>
  <c r="BT357" i="16" s="1"/>
  <c r="BS357" i="16" s="1"/>
  <c r="BR357" i="16" s="1"/>
  <c r="BQ357" i="16" s="1"/>
  <c r="BP357" i="16" s="1"/>
  <c r="BO357" i="16" s="1"/>
  <c r="BV303" i="16"/>
  <c r="BU303" i="16" s="1"/>
  <c r="BT303" i="16" s="1"/>
  <c r="BS303" i="16" s="1"/>
  <c r="BR303" i="16" s="1"/>
  <c r="BQ303" i="16" s="1"/>
  <c r="BP303" i="16" s="1"/>
  <c r="BO303" i="16" s="1"/>
  <c r="BW304" i="16"/>
  <c r="BV277" i="16"/>
  <c r="BU277" i="16" s="1"/>
  <c r="BT277" i="16" s="1"/>
  <c r="BS277" i="16" s="1"/>
  <c r="BR277" i="16" s="1"/>
  <c r="BQ277" i="16" s="1"/>
  <c r="BP277" i="16" s="1"/>
  <c r="BO277" i="16" s="1"/>
  <c r="BW278" i="16"/>
  <c r="BW332" i="16"/>
  <c r="BV331" i="16"/>
  <c r="BU331" i="16" s="1"/>
  <c r="BT331" i="16" s="1"/>
  <c r="BS331" i="16" s="1"/>
  <c r="BR331" i="16" s="1"/>
  <c r="BQ331" i="16" s="1"/>
  <c r="BP331" i="16" s="1"/>
  <c r="BO331" i="16" s="1"/>
  <c r="BG356" i="16"/>
  <c r="BF356" i="16" s="1"/>
  <c r="BE356" i="16" s="1"/>
  <c r="BD356" i="16" s="1"/>
  <c r="BC356" i="16" s="1"/>
  <c r="BB356" i="16" s="1"/>
  <c r="BA356" i="16" s="1"/>
  <c r="AZ356" i="16" s="1"/>
  <c r="BH357" i="16"/>
  <c r="BH18" i="16"/>
  <c r="BG17" i="16"/>
  <c r="BF17" i="16" s="1"/>
  <c r="BE17" i="16" s="1"/>
  <c r="BD17" i="16" s="1"/>
  <c r="BC17" i="16" s="1"/>
  <c r="BB17" i="16" s="1"/>
  <c r="BA17" i="16" s="1"/>
  <c r="AZ17" i="16" s="1"/>
  <c r="BH303" i="16"/>
  <c r="BG302" i="16"/>
  <c r="BF302" i="16" s="1"/>
  <c r="BE302" i="16" s="1"/>
  <c r="BD302" i="16" s="1"/>
  <c r="BC302" i="16" s="1"/>
  <c r="BB302" i="16" s="1"/>
  <c r="BA302" i="16" s="1"/>
  <c r="AZ302" i="16" s="1"/>
  <c r="BG331" i="16"/>
  <c r="BF331" i="16" s="1"/>
  <c r="BE331" i="16" s="1"/>
  <c r="BD331" i="16" s="1"/>
  <c r="BC331" i="16" s="1"/>
  <c r="BB331" i="16" s="1"/>
  <c r="BA331" i="16" s="1"/>
  <c r="AZ331" i="16" s="1"/>
  <c r="BH332" i="16"/>
  <c r="CZ356" i="16"/>
  <c r="CY356" i="16" s="1"/>
  <c r="CX356" i="16" s="1"/>
  <c r="CW356" i="16" s="1"/>
  <c r="CV356" i="16" s="1"/>
  <c r="CU356" i="16" s="1"/>
  <c r="CT356" i="16" s="1"/>
  <c r="CS356" i="16" s="1"/>
  <c r="DA357" i="16"/>
  <c r="DA304" i="16"/>
  <c r="CZ303" i="16"/>
  <c r="CY303" i="16" s="1"/>
  <c r="CX303" i="16" s="1"/>
  <c r="CW303" i="16" s="1"/>
  <c r="CV303" i="16" s="1"/>
  <c r="CU303" i="16" s="1"/>
  <c r="CT303" i="16" s="1"/>
  <c r="CS303" i="16" s="1"/>
  <c r="CZ331" i="16"/>
  <c r="CY331" i="16" s="1"/>
  <c r="CX331" i="16" s="1"/>
  <c r="CW331" i="16" s="1"/>
  <c r="CV331" i="16" s="1"/>
  <c r="CU331" i="16" s="1"/>
  <c r="CT331" i="16" s="1"/>
  <c r="CS331" i="16" s="1"/>
  <c r="DA332" i="16"/>
  <c r="CZ18" i="16"/>
  <c r="CY18" i="16" s="1"/>
  <c r="CX18" i="16" s="1"/>
  <c r="CW18" i="16" s="1"/>
  <c r="CV18" i="16" s="1"/>
  <c r="CU18" i="16" s="1"/>
  <c r="CT18" i="16" s="1"/>
  <c r="CS18" i="16" s="1"/>
  <c r="DA19" i="16"/>
  <c r="CZ276" i="16"/>
  <c r="CY276" i="16" s="1"/>
  <c r="CX276" i="16" s="1"/>
  <c r="CW276" i="16" s="1"/>
  <c r="CV276" i="16" s="1"/>
  <c r="CU276" i="16" s="1"/>
  <c r="CT276" i="16" s="1"/>
  <c r="CS276" i="16" s="1"/>
  <c r="DA277" i="16"/>
  <c r="CK358" i="16"/>
  <c r="CJ358" i="16" s="1"/>
  <c r="CI358" i="16" s="1"/>
  <c r="CH358" i="16" s="1"/>
  <c r="CG358" i="16" s="1"/>
  <c r="CF358" i="16" s="1"/>
  <c r="CE358" i="16" s="1"/>
  <c r="CD358" i="16" s="1"/>
  <c r="CL359" i="16"/>
  <c r="CL342" i="16"/>
  <c r="CK341" i="16"/>
  <c r="CJ341" i="16" s="1"/>
  <c r="CI341" i="16" s="1"/>
  <c r="CH341" i="16" s="1"/>
  <c r="CG341" i="16" s="1"/>
  <c r="CF341" i="16" s="1"/>
  <c r="CE341" i="16" s="1"/>
  <c r="CD341" i="16" s="1"/>
  <c r="CL18" i="16"/>
  <c r="CK17" i="16"/>
  <c r="CJ17" i="16" s="1"/>
  <c r="CI17" i="16" s="1"/>
  <c r="CH17" i="16" s="1"/>
  <c r="CG17" i="16" s="1"/>
  <c r="CF17" i="16" s="1"/>
  <c r="CE17" i="16" s="1"/>
  <c r="CD17" i="16" s="1"/>
  <c r="CL396" i="16"/>
  <c r="CL397" i="16" s="1"/>
  <c r="CK395" i="16"/>
  <c r="CJ395" i="16" s="1"/>
  <c r="CI395" i="16" s="1"/>
  <c r="CH395" i="16" s="1"/>
  <c r="CG395" i="16" s="1"/>
  <c r="CF395" i="16" s="1"/>
  <c r="CE395" i="16" s="1"/>
  <c r="CD395" i="16" s="1"/>
  <c r="CK303" i="16"/>
  <c r="CJ303" i="16" s="1"/>
  <c r="CI303" i="16" s="1"/>
  <c r="CH303" i="16" s="1"/>
  <c r="CG303" i="16" s="1"/>
  <c r="CF303" i="16" s="1"/>
  <c r="CE303" i="16" s="1"/>
  <c r="CD303" i="16" s="1"/>
  <c r="CL304" i="16"/>
  <c r="CK276" i="16"/>
  <c r="CJ276" i="16" s="1"/>
  <c r="CI276" i="16" s="1"/>
  <c r="CH276" i="16" s="1"/>
  <c r="CG276" i="16" s="1"/>
  <c r="CF276" i="16" s="1"/>
  <c r="CE276" i="16" s="1"/>
  <c r="CD276" i="16" s="1"/>
  <c r="CL277" i="16"/>
  <c r="CK277" i="16" s="1"/>
  <c r="CJ277" i="16" s="1"/>
  <c r="CI277" i="16" s="1"/>
  <c r="CH277" i="16" s="1"/>
  <c r="CG277" i="16" s="1"/>
  <c r="CF277" i="16" s="1"/>
  <c r="CE277" i="16" s="1"/>
  <c r="CD277" i="16" s="1"/>
  <c r="CL190" i="16"/>
  <c r="CK189" i="16"/>
  <c r="CJ189" i="16" s="1"/>
  <c r="CI189" i="16" s="1"/>
  <c r="CH189" i="16" s="1"/>
  <c r="CG189" i="16" s="1"/>
  <c r="CF189" i="16" s="1"/>
  <c r="CE189" i="16" s="1"/>
  <c r="CD189" i="16" s="1"/>
  <c r="AS357" i="16"/>
  <c r="AR356" i="16"/>
  <c r="AQ356" i="16" s="1"/>
  <c r="AP356" i="16" s="1"/>
  <c r="AO356" i="16" s="1"/>
  <c r="AN356" i="16" s="1"/>
  <c r="AM356" i="16" s="1"/>
  <c r="AL356" i="16" s="1"/>
  <c r="AK356" i="16" s="1"/>
  <c r="AR330" i="16"/>
  <c r="AQ330" i="16" s="1"/>
  <c r="AP330" i="16" s="1"/>
  <c r="AO330" i="16" s="1"/>
  <c r="AN330" i="16" s="1"/>
  <c r="AM330" i="16" s="1"/>
  <c r="AL330" i="16" s="1"/>
  <c r="AK330" i="16" s="1"/>
  <c r="AS331" i="16"/>
  <c r="AR303" i="16"/>
  <c r="AQ303" i="16" s="1"/>
  <c r="AP303" i="16" s="1"/>
  <c r="AO303" i="16" s="1"/>
  <c r="AN303" i="16" s="1"/>
  <c r="AM303" i="16" s="1"/>
  <c r="AL303" i="16" s="1"/>
  <c r="AK303" i="16" s="1"/>
  <c r="AS304" i="16"/>
  <c r="AR16" i="16"/>
  <c r="AS17" i="16"/>
  <c r="AC277" i="16"/>
  <c r="AB277" i="16" s="1"/>
  <c r="AA277" i="16" s="1"/>
  <c r="Z277" i="16" s="1"/>
  <c r="Y277" i="16" s="1"/>
  <c r="X277" i="16" s="1"/>
  <c r="W277" i="16" s="1"/>
  <c r="V277" i="16" s="1"/>
  <c r="AD278" i="16"/>
  <c r="AC331" i="16"/>
  <c r="AB331" i="16" s="1"/>
  <c r="AA331" i="16" s="1"/>
  <c r="Z331" i="16" s="1"/>
  <c r="Y331" i="16" s="1"/>
  <c r="X331" i="16" s="1"/>
  <c r="W331" i="16" s="1"/>
  <c r="V331" i="16" s="1"/>
  <c r="AD332" i="16"/>
  <c r="AD18" i="16"/>
  <c r="AC17" i="16"/>
  <c r="AB17" i="16" s="1"/>
  <c r="AA17" i="16" s="1"/>
  <c r="Z17" i="16" s="1"/>
  <c r="Y17" i="16" s="1"/>
  <c r="X17" i="16" s="1"/>
  <c r="W17" i="16" s="1"/>
  <c r="V17" i="16" s="1"/>
  <c r="AC357" i="16"/>
  <c r="AB357" i="16" s="1"/>
  <c r="AA357" i="16" s="1"/>
  <c r="Z357" i="16" s="1"/>
  <c r="Y357" i="16" s="1"/>
  <c r="X357" i="16" s="1"/>
  <c r="W357" i="16" s="1"/>
  <c r="V357" i="16" s="1"/>
  <c r="AD358" i="16"/>
  <c r="CK397" i="16" l="1"/>
  <c r="CJ397" i="16" s="1"/>
  <c r="CI397" i="16" s="1"/>
  <c r="CH397" i="16" s="1"/>
  <c r="CG397" i="16" s="1"/>
  <c r="CF397" i="16" s="1"/>
  <c r="CE397" i="16" s="1"/>
  <c r="CD397" i="16" s="1"/>
  <c r="CL398" i="16"/>
  <c r="CL244" i="16"/>
  <c r="CK243" i="16"/>
  <c r="CJ243" i="16" s="1"/>
  <c r="CI243" i="16" s="1"/>
  <c r="CH243" i="16" s="1"/>
  <c r="CG243" i="16" s="1"/>
  <c r="CF243" i="16" s="1"/>
  <c r="CE243" i="16" s="1"/>
  <c r="CD243" i="16" s="1"/>
  <c r="AC304" i="16"/>
  <c r="AB304" i="16" s="1"/>
  <c r="AA304" i="16" s="1"/>
  <c r="Z304" i="16" s="1"/>
  <c r="Y304" i="16" s="1"/>
  <c r="X304" i="16" s="1"/>
  <c r="W304" i="16" s="1"/>
  <c r="V304" i="16" s="1"/>
  <c r="AD305" i="16"/>
  <c r="BH278" i="16"/>
  <c r="BG277" i="16"/>
  <c r="BF277" i="16" s="1"/>
  <c r="BE277" i="16" s="1"/>
  <c r="BD277" i="16" s="1"/>
  <c r="BC277" i="16" s="1"/>
  <c r="BB277" i="16" s="1"/>
  <c r="BA277" i="16" s="1"/>
  <c r="AZ277" i="16" s="1"/>
  <c r="BW279" i="16"/>
  <c r="BV278" i="16"/>
  <c r="BU278" i="16" s="1"/>
  <c r="BT278" i="16" s="1"/>
  <c r="BS278" i="16" s="1"/>
  <c r="BR278" i="16" s="1"/>
  <c r="BQ278" i="16" s="1"/>
  <c r="BP278" i="16" s="1"/>
  <c r="BO278" i="16" s="1"/>
  <c r="BW359" i="16"/>
  <c r="BV358" i="16"/>
  <c r="BU358" i="16" s="1"/>
  <c r="BT358" i="16" s="1"/>
  <c r="BS358" i="16" s="1"/>
  <c r="BR358" i="16" s="1"/>
  <c r="BQ358" i="16" s="1"/>
  <c r="BP358" i="16" s="1"/>
  <c r="BO358" i="16" s="1"/>
  <c r="BW305" i="16"/>
  <c r="BV304" i="16"/>
  <c r="BU304" i="16" s="1"/>
  <c r="BT304" i="16" s="1"/>
  <c r="BS304" i="16" s="1"/>
  <c r="BR304" i="16" s="1"/>
  <c r="BQ304" i="16" s="1"/>
  <c r="BP304" i="16" s="1"/>
  <c r="BO304" i="16" s="1"/>
  <c r="BW333" i="16"/>
  <c r="BV332" i="16"/>
  <c r="BU332" i="16" s="1"/>
  <c r="BT332" i="16" s="1"/>
  <c r="BS332" i="16" s="1"/>
  <c r="BR332" i="16" s="1"/>
  <c r="BQ332" i="16" s="1"/>
  <c r="BP332" i="16" s="1"/>
  <c r="BO332" i="16" s="1"/>
  <c r="BV17" i="16"/>
  <c r="BU17" i="16" s="1"/>
  <c r="BT17" i="16" s="1"/>
  <c r="BS17" i="16" s="1"/>
  <c r="BR17" i="16" s="1"/>
  <c r="BQ17" i="16" s="1"/>
  <c r="BP17" i="16" s="1"/>
  <c r="BO17" i="16" s="1"/>
  <c r="BW18" i="16"/>
  <c r="BH333" i="16"/>
  <c r="BG332" i="16"/>
  <c r="BF332" i="16" s="1"/>
  <c r="BE332" i="16" s="1"/>
  <c r="BD332" i="16" s="1"/>
  <c r="BC332" i="16" s="1"/>
  <c r="BB332" i="16" s="1"/>
  <c r="BA332" i="16" s="1"/>
  <c r="AZ332" i="16" s="1"/>
  <c r="BH358" i="16"/>
  <c r="BG357" i="16"/>
  <c r="BF357" i="16" s="1"/>
  <c r="BE357" i="16" s="1"/>
  <c r="BD357" i="16" s="1"/>
  <c r="BC357" i="16" s="1"/>
  <c r="BB357" i="16" s="1"/>
  <c r="BA357" i="16" s="1"/>
  <c r="AZ357" i="16" s="1"/>
  <c r="BG303" i="16"/>
  <c r="BF303" i="16" s="1"/>
  <c r="BE303" i="16" s="1"/>
  <c r="BD303" i="16" s="1"/>
  <c r="BC303" i="16" s="1"/>
  <c r="BB303" i="16" s="1"/>
  <c r="BA303" i="16" s="1"/>
  <c r="AZ303" i="16" s="1"/>
  <c r="BH304" i="16"/>
  <c r="BH19" i="16"/>
  <c r="BG18" i="16"/>
  <c r="BF18" i="16" s="1"/>
  <c r="BE18" i="16" s="1"/>
  <c r="BD18" i="16" s="1"/>
  <c r="BC18" i="16" s="1"/>
  <c r="BB18" i="16" s="1"/>
  <c r="BA18" i="16" s="1"/>
  <c r="AZ18" i="16" s="1"/>
  <c r="CZ304" i="16"/>
  <c r="CY304" i="16" s="1"/>
  <c r="CX304" i="16" s="1"/>
  <c r="CW304" i="16" s="1"/>
  <c r="CV304" i="16" s="1"/>
  <c r="CU304" i="16" s="1"/>
  <c r="CT304" i="16" s="1"/>
  <c r="CS304" i="16" s="1"/>
  <c r="DA305" i="16"/>
  <c r="CZ19" i="16"/>
  <c r="CY19" i="16" s="1"/>
  <c r="CX19" i="16" s="1"/>
  <c r="CW19" i="16" s="1"/>
  <c r="CV19" i="16" s="1"/>
  <c r="CU19" i="16" s="1"/>
  <c r="CT19" i="16" s="1"/>
  <c r="CS19" i="16" s="1"/>
  <c r="DA20" i="16"/>
  <c r="DA278" i="16"/>
  <c r="CZ277" i="16"/>
  <c r="CY277" i="16" s="1"/>
  <c r="CX277" i="16" s="1"/>
  <c r="CW277" i="16" s="1"/>
  <c r="CV277" i="16" s="1"/>
  <c r="CU277" i="16" s="1"/>
  <c r="CT277" i="16" s="1"/>
  <c r="CS277" i="16" s="1"/>
  <c r="CZ332" i="16"/>
  <c r="CY332" i="16" s="1"/>
  <c r="CX332" i="16" s="1"/>
  <c r="CW332" i="16" s="1"/>
  <c r="CV332" i="16" s="1"/>
  <c r="CU332" i="16" s="1"/>
  <c r="CT332" i="16" s="1"/>
  <c r="CS332" i="16" s="1"/>
  <c r="DA333" i="16"/>
  <c r="CZ357" i="16"/>
  <c r="CY357" i="16" s="1"/>
  <c r="CX357" i="16" s="1"/>
  <c r="CW357" i="16" s="1"/>
  <c r="CV357" i="16" s="1"/>
  <c r="CU357" i="16" s="1"/>
  <c r="CT357" i="16" s="1"/>
  <c r="CS357" i="16" s="1"/>
  <c r="DA358" i="16"/>
  <c r="CK18" i="16"/>
  <c r="CJ18" i="16" s="1"/>
  <c r="CI18" i="16" s="1"/>
  <c r="CH18" i="16" s="1"/>
  <c r="CG18" i="16" s="1"/>
  <c r="CF18" i="16" s="1"/>
  <c r="CE18" i="16" s="1"/>
  <c r="CD18" i="16" s="1"/>
  <c r="CL19" i="16"/>
  <c r="CK304" i="16"/>
  <c r="CJ304" i="16" s="1"/>
  <c r="CI304" i="16" s="1"/>
  <c r="CH304" i="16" s="1"/>
  <c r="CG304" i="16" s="1"/>
  <c r="CF304" i="16" s="1"/>
  <c r="CE304" i="16" s="1"/>
  <c r="CD304" i="16" s="1"/>
  <c r="CL305" i="16"/>
  <c r="CK190" i="16"/>
  <c r="CJ190" i="16" s="1"/>
  <c r="CI190" i="16" s="1"/>
  <c r="CH190" i="16" s="1"/>
  <c r="CG190" i="16" s="1"/>
  <c r="CF190" i="16" s="1"/>
  <c r="CE190" i="16" s="1"/>
  <c r="CD190" i="16" s="1"/>
  <c r="CL191" i="16"/>
  <c r="CL360" i="16"/>
  <c r="CK359" i="16"/>
  <c r="CJ359" i="16" s="1"/>
  <c r="CI359" i="16" s="1"/>
  <c r="CH359" i="16" s="1"/>
  <c r="CG359" i="16" s="1"/>
  <c r="CF359" i="16" s="1"/>
  <c r="CE359" i="16" s="1"/>
  <c r="CD359" i="16" s="1"/>
  <c r="CK396" i="16"/>
  <c r="CJ396" i="16" s="1"/>
  <c r="CI396" i="16" s="1"/>
  <c r="CH396" i="16" s="1"/>
  <c r="CG396" i="16" s="1"/>
  <c r="CF396" i="16" s="1"/>
  <c r="CE396" i="16" s="1"/>
  <c r="CD396" i="16" s="1"/>
  <c r="CL343" i="16"/>
  <c r="CK342" i="16"/>
  <c r="CJ342" i="16" s="1"/>
  <c r="CI342" i="16" s="1"/>
  <c r="CH342" i="16" s="1"/>
  <c r="CG342" i="16" s="1"/>
  <c r="CF342" i="16" s="1"/>
  <c r="CE342" i="16" s="1"/>
  <c r="CD342" i="16" s="1"/>
  <c r="AR17" i="16"/>
  <c r="AQ17" i="16" s="1"/>
  <c r="AP17" i="16" s="1"/>
  <c r="AO17" i="16" s="1"/>
  <c r="AN17" i="16" s="1"/>
  <c r="AM17" i="16" s="1"/>
  <c r="AL17" i="16" s="1"/>
  <c r="AK17" i="16" s="1"/>
  <c r="AS18" i="16"/>
  <c r="AS305" i="16"/>
  <c r="AR304" i="16"/>
  <c r="AQ304" i="16" s="1"/>
  <c r="AP304" i="16" s="1"/>
  <c r="AO304" i="16" s="1"/>
  <c r="AN304" i="16" s="1"/>
  <c r="AM304" i="16" s="1"/>
  <c r="AL304" i="16" s="1"/>
  <c r="AK304" i="16" s="1"/>
  <c r="AR331" i="16"/>
  <c r="AQ331" i="16" s="1"/>
  <c r="AP331" i="16" s="1"/>
  <c r="AO331" i="16" s="1"/>
  <c r="AN331" i="16" s="1"/>
  <c r="AM331" i="16" s="1"/>
  <c r="AL331" i="16" s="1"/>
  <c r="AK331" i="16" s="1"/>
  <c r="AS332" i="16"/>
  <c r="AR357" i="16"/>
  <c r="AQ357" i="16" s="1"/>
  <c r="AP357" i="16" s="1"/>
  <c r="AO357" i="16" s="1"/>
  <c r="AN357" i="16" s="1"/>
  <c r="AM357" i="16" s="1"/>
  <c r="AL357" i="16" s="1"/>
  <c r="AK357" i="16" s="1"/>
  <c r="AS358" i="16"/>
  <c r="AC358" i="16"/>
  <c r="AB358" i="16" s="1"/>
  <c r="AA358" i="16" s="1"/>
  <c r="Z358" i="16" s="1"/>
  <c r="Y358" i="16" s="1"/>
  <c r="X358" i="16" s="1"/>
  <c r="W358" i="16" s="1"/>
  <c r="V358" i="16" s="1"/>
  <c r="AD359" i="16"/>
  <c r="AD279" i="16"/>
  <c r="AC278" i="16"/>
  <c r="AB278" i="16" s="1"/>
  <c r="AA278" i="16" s="1"/>
  <c r="Z278" i="16" s="1"/>
  <c r="Y278" i="16" s="1"/>
  <c r="X278" i="16" s="1"/>
  <c r="W278" i="16" s="1"/>
  <c r="V278" i="16" s="1"/>
  <c r="AC332" i="16"/>
  <c r="AB332" i="16" s="1"/>
  <c r="AA332" i="16" s="1"/>
  <c r="Z332" i="16" s="1"/>
  <c r="Y332" i="16" s="1"/>
  <c r="X332" i="16" s="1"/>
  <c r="W332" i="16" s="1"/>
  <c r="V332" i="16" s="1"/>
  <c r="AD333" i="16"/>
  <c r="AD19" i="16"/>
  <c r="AC18" i="16"/>
  <c r="AB18" i="16" s="1"/>
  <c r="AA18" i="16" s="1"/>
  <c r="Z18" i="16" s="1"/>
  <c r="Y18" i="16" s="1"/>
  <c r="X18" i="16" s="1"/>
  <c r="W18" i="16" s="1"/>
  <c r="V18" i="16" s="1"/>
  <c r="CK398" i="16" l="1"/>
  <c r="CJ398" i="16" s="1"/>
  <c r="CI398" i="16" s="1"/>
  <c r="CH398" i="16" s="1"/>
  <c r="CG398" i="16" s="1"/>
  <c r="CF398" i="16" s="1"/>
  <c r="CE398" i="16" s="1"/>
  <c r="CD398" i="16" s="1"/>
  <c r="CL399" i="16"/>
  <c r="AC305" i="16"/>
  <c r="AB305" i="16" s="1"/>
  <c r="AA305" i="16" s="1"/>
  <c r="Z305" i="16" s="1"/>
  <c r="Y305" i="16" s="1"/>
  <c r="X305" i="16" s="1"/>
  <c r="W305" i="16" s="1"/>
  <c r="V305" i="16" s="1"/>
  <c r="AD306" i="16"/>
  <c r="BG278" i="16"/>
  <c r="BF278" i="16" s="1"/>
  <c r="BE278" i="16" s="1"/>
  <c r="BD278" i="16" s="1"/>
  <c r="BC278" i="16" s="1"/>
  <c r="BB278" i="16" s="1"/>
  <c r="BA278" i="16" s="1"/>
  <c r="AZ278" i="16" s="1"/>
  <c r="BH279" i="16"/>
  <c r="CK244" i="16"/>
  <c r="CJ244" i="16" s="1"/>
  <c r="CI244" i="16" s="1"/>
  <c r="CH244" i="16" s="1"/>
  <c r="CG244" i="16" s="1"/>
  <c r="CF244" i="16" s="1"/>
  <c r="CE244" i="16" s="1"/>
  <c r="CD244" i="16" s="1"/>
  <c r="CL245" i="16"/>
  <c r="BW334" i="16"/>
  <c r="BV333" i="16"/>
  <c r="BU333" i="16" s="1"/>
  <c r="BT333" i="16" s="1"/>
  <c r="BS333" i="16" s="1"/>
  <c r="BR333" i="16" s="1"/>
  <c r="BQ333" i="16" s="1"/>
  <c r="BP333" i="16" s="1"/>
  <c r="BO333" i="16" s="1"/>
  <c r="BV359" i="16"/>
  <c r="BU359" i="16" s="1"/>
  <c r="BT359" i="16" s="1"/>
  <c r="BS359" i="16" s="1"/>
  <c r="BR359" i="16" s="1"/>
  <c r="BQ359" i="16" s="1"/>
  <c r="BP359" i="16" s="1"/>
  <c r="BO359" i="16" s="1"/>
  <c r="BW360" i="16"/>
  <c r="BV18" i="16"/>
  <c r="BU18" i="16" s="1"/>
  <c r="BT18" i="16" s="1"/>
  <c r="BS18" i="16" s="1"/>
  <c r="BR18" i="16" s="1"/>
  <c r="BQ18" i="16" s="1"/>
  <c r="BP18" i="16" s="1"/>
  <c r="BO18" i="16" s="1"/>
  <c r="BW19" i="16"/>
  <c r="BV305" i="16"/>
  <c r="BU305" i="16" s="1"/>
  <c r="BT305" i="16" s="1"/>
  <c r="BS305" i="16" s="1"/>
  <c r="BR305" i="16" s="1"/>
  <c r="BQ305" i="16" s="1"/>
  <c r="BP305" i="16" s="1"/>
  <c r="BO305" i="16" s="1"/>
  <c r="BW306" i="16"/>
  <c r="BV279" i="16"/>
  <c r="BU279" i="16" s="1"/>
  <c r="BT279" i="16" s="1"/>
  <c r="BS279" i="16" s="1"/>
  <c r="BR279" i="16" s="1"/>
  <c r="BQ279" i="16" s="1"/>
  <c r="BP279" i="16" s="1"/>
  <c r="BO279" i="16" s="1"/>
  <c r="BW280" i="16"/>
  <c r="BG333" i="16"/>
  <c r="BF333" i="16" s="1"/>
  <c r="BE333" i="16" s="1"/>
  <c r="BD333" i="16" s="1"/>
  <c r="BC333" i="16" s="1"/>
  <c r="BB333" i="16" s="1"/>
  <c r="BA333" i="16" s="1"/>
  <c r="AZ333" i="16" s="1"/>
  <c r="BH334" i="16"/>
  <c r="BH305" i="16"/>
  <c r="BG304" i="16"/>
  <c r="BF304" i="16" s="1"/>
  <c r="BE304" i="16" s="1"/>
  <c r="BD304" i="16" s="1"/>
  <c r="BC304" i="16" s="1"/>
  <c r="BB304" i="16" s="1"/>
  <c r="BA304" i="16" s="1"/>
  <c r="AZ304" i="16" s="1"/>
  <c r="BG19" i="16"/>
  <c r="BF19" i="16" s="1"/>
  <c r="BE19" i="16" s="1"/>
  <c r="BD19" i="16" s="1"/>
  <c r="BC19" i="16" s="1"/>
  <c r="BB19" i="16" s="1"/>
  <c r="BA19" i="16" s="1"/>
  <c r="AZ19" i="16" s="1"/>
  <c r="BH20" i="16"/>
  <c r="BG358" i="16"/>
  <c r="BF358" i="16" s="1"/>
  <c r="BE358" i="16" s="1"/>
  <c r="BD358" i="16" s="1"/>
  <c r="BC358" i="16" s="1"/>
  <c r="BB358" i="16" s="1"/>
  <c r="BA358" i="16" s="1"/>
  <c r="AZ358" i="16" s="1"/>
  <c r="BH359" i="16"/>
  <c r="DA21" i="16"/>
  <c r="CZ20" i="16"/>
  <c r="CY20" i="16" s="1"/>
  <c r="CX20" i="16" s="1"/>
  <c r="CW20" i="16" s="1"/>
  <c r="CV20" i="16" s="1"/>
  <c r="CU20" i="16" s="1"/>
  <c r="CT20" i="16" s="1"/>
  <c r="CS20" i="16" s="1"/>
  <c r="CZ358" i="16"/>
  <c r="CY358" i="16" s="1"/>
  <c r="CX358" i="16" s="1"/>
  <c r="CW358" i="16" s="1"/>
  <c r="CV358" i="16" s="1"/>
  <c r="CU358" i="16" s="1"/>
  <c r="CT358" i="16" s="1"/>
  <c r="CS358" i="16" s="1"/>
  <c r="DA359" i="16"/>
  <c r="DA306" i="16"/>
  <c r="CZ305" i="16"/>
  <c r="CY305" i="16" s="1"/>
  <c r="CX305" i="16" s="1"/>
  <c r="CW305" i="16" s="1"/>
  <c r="CV305" i="16" s="1"/>
  <c r="CU305" i="16" s="1"/>
  <c r="CT305" i="16" s="1"/>
  <c r="CS305" i="16" s="1"/>
  <c r="CZ333" i="16"/>
  <c r="CY333" i="16" s="1"/>
  <c r="CX333" i="16" s="1"/>
  <c r="CW333" i="16" s="1"/>
  <c r="CV333" i="16" s="1"/>
  <c r="CU333" i="16" s="1"/>
  <c r="CT333" i="16" s="1"/>
  <c r="CS333" i="16" s="1"/>
  <c r="DA334" i="16"/>
  <c r="CZ278" i="16"/>
  <c r="CY278" i="16" s="1"/>
  <c r="CX278" i="16" s="1"/>
  <c r="CW278" i="16" s="1"/>
  <c r="CV278" i="16" s="1"/>
  <c r="CU278" i="16" s="1"/>
  <c r="CT278" i="16" s="1"/>
  <c r="CS278" i="16" s="1"/>
  <c r="DA279" i="16"/>
  <c r="CK191" i="16"/>
  <c r="CJ191" i="16" s="1"/>
  <c r="CI191" i="16" s="1"/>
  <c r="CH191" i="16" s="1"/>
  <c r="CG191" i="16" s="1"/>
  <c r="CF191" i="16" s="1"/>
  <c r="CE191" i="16" s="1"/>
  <c r="CD191" i="16" s="1"/>
  <c r="CL192" i="16"/>
  <c r="CK305" i="16"/>
  <c r="CJ305" i="16" s="1"/>
  <c r="CI305" i="16" s="1"/>
  <c r="CH305" i="16" s="1"/>
  <c r="CG305" i="16" s="1"/>
  <c r="CF305" i="16" s="1"/>
  <c r="CE305" i="16" s="1"/>
  <c r="CD305" i="16" s="1"/>
  <c r="CL306" i="16"/>
  <c r="CK19" i="16"/>
  <c r="CJ19" i="16" s="1"/>
  <c r="CI19" i="16" s="1"/>
  <c r="CH19" i="16" s="1"/>
  <c r="CG19" i="16" s="1"/>
  <c r="CF19" i="16" s="1"/>
  <c r="CE19" i="16" s="1"/>
  <c r="CD19" i="16" s="1"/>
  <c r="CL20" i="16"/>
  <c r="CK343" i="16"/>
  <c r="CJ343" i="16" s="1"/>
  <c r="CI343" i="16" s="1"/>
  <c r="CH343" i="16" s="1"/>
  <c r="CG343" i="16" s="1"/>
  <c r="CF343" i="16" s="1"/>
  <c r="CE343" i="16" s="1"/>
  <c r="CD343" i="16" s="1"/>
  <c r="CL344" i="16"/>
  <c r="CK344" i="16" s="1"/>
  <c r="CJ344" i="16" s="1"/>
  <c r="CI344" i="16" s="1"/>
  <c r="CH344" i="16" s="1"/>
  <c r="CG344" i="16" s="1"/>
  <c r="CF344" i="16" s="1"/>
  <c r="CE344" i="16" s="1"/>
  <c r="CD344" i="16" s="1"/>
  <c r="CK360" i="16"/>
  <c r="CJ360" i="16" s="1"/>
  <c r="CI360" i="16" s="1"/>
  <c r="CH360" i="16" s="1"/>
  <c r="CG360" i="16" s="1"/>
  <c r="CF360" i="16" s="1"/>
  <c r="CE360" i="16" s="1"/>
  <c r="CD360" i="16" s="1"/>
  <c r="CL361" i="16"/>
  <c r="AS359" i="16"/>
  <c r="AR358" i="16"/>
  <c r="AQ358" i="16" s="1"/>
  <c r="AP358" i="16" s="1"/>
  <c r="AO358" i="16" s="1"/>
  <c r="AN358" i="16" s="1"/>
  <c r="AM358" i="16" s="1"/>
  <c r="AL358" i="16" s="1"/>
  <c r="AK358" i="16" s="1"/>
  <c r="AR305" i="16"/>
  <c r="AQ305" i="16" s="1"/>
  <c r="AP305" i="16" s="1"/>
  <c r="AO305" i="16" s="1"/>
  <c r="AN305" i="16" s="1"/>
  <c r="AM305" i="16" s="1"/>
  <c r="AL305" i="16" s="1"/>
  <c r="AK305" i="16" s="1"/>
  <c r="AS306" i="16"/>
  <c r="AR332" i="16"/>
  <c r="AQ332" i="16" s="1"/>
  <c r="AP332" i="16" s="1"/>
  <c r="AO332" i="16" s="1"/>
  <c r="AN332" i="16" s="1"/>
  <c r="AM332" i="16" s="1"/>
  <c r="AL332" i="16" s="1"/>
  <c r="AK332" i="16" s="1"/>
  <c r="AS333" i="16"/>
  <c r="AS19" i="16"/>
  <c r="AR18" i="16"/>
  <c r="AQ18" i="16" s="1"/>
  <c r="AP18" i="16" s="1"/>
  <c r="AO18" i="16" s="1"/>
  <c r="AN18" i="16" s="1"/>
  <c r="AM18" i="16" s="1"/>
  <c r="AL18" i="16" s="1"/>
  <c r="AK18" i="16" s="1"/>
  <c r="AC333" i="16"/>
  <c r="AB333" i="16" s="1"/>
  <c r="AA333" i="16" s="1"/>
  <c r="Z333" i="16" s="1"/>
  <c r="Y333" i="16" s="1"/>
  <c r="X333" i="16" s="1"/>
  <c r="W333" i="16" s="1"/>
  <c r="V333" i="16" s="1"/>
  <c r="AD334" i="16"/>
  <c r="AC359" i="16"/>
  <c r="AB359" i="16" s="1"/>
  <c r="AA359" i="16" s="1"/>
  <c r="Z359" i="16" s="1"/>
  <c r="Y359" i="16" s="1"/>
  <c r="X359" i="16" s="1"/>
  <c r="W359" i="16" s="1"/>
  <c r="V359" i="16" s="1"/>
  <c r="AD360" i="16"/>
  <c r="AC19" i="16"/>
  <c r="AB19" i="16" s="1"/>
  <c r="AA19" i="16" s="1"/>
  <c r="Z19" i="16" s="1"/>
  <c r="Y19" i="16" s="1"/>
  <c r="X19" i="16" s="1"/>
  <c r="W19" i="16" s="1"/>
  <c r="V19" i="16" s="1"/>
  <c r="AD20" i="16"/>
  <c r="AC279" i="16"/>
  <c r="AB279" i="16" s="1"/>
  <c r="AA279" i="16" s="1"/>
  <c r="Z279" i="16" s="1"/>
  <c r="Y279" i="16" s="1"/>
  <c r="X279" i="16" s="1"/>
  <c r="W279" i="16" s="1"/>
  <c r="V279" i="16" s="1"/>
  <c r="AD280" i="16"/>
  <c r="CK399" i="16" l="1"/>
  <c r="CJ399" i="16" s="1"/>
  <c r="CI399" i="16" s="1"/>
  <c r="CH399" i="16" s="1"/>
  <c r="CG399" i="16" s="1"/>
  <c r="CF399" i="16" s="1"/>
  <c r="CE399" i="16" s="1"/>
  <c r="CD399" i="16" s="1"/>
  <c r="CL400" i="16"/>
  <c r="BH280" i="16"/>
  <c r="BG279" i="16"/>
  <c r="BF279" i="16" s="1"/>
  <c r="BE279" i="16" s="1"/>
  <c r="BD279" i="16" s="1"/>
  <c r="BC279" i="16" s="1"/>
  <c r="BB279" i="16" s="1"/>
  <c r="BA279" i="16" s="1"/>
  <c r="AZ279" i="16" s="1"/>
  <c r="CL246" i="16"/>
  <c r="CK245" i="16"/>
  <c r="CJ245" i="16" s="1"/>
  <c r="CI245" i="16" s="1"/>
  <c r="CH245" i="16" s="1"/>
  <c r="CG245" i="16" s="1"/>
  <c r="CF245" i="16" s="1"/>
  <c r="CE245" i="16" s="1"/>
  <c r="CD245" i="16" s="1"/>
  <c r="AC306" i="16"/>
  <c r="AB306" i="16" s="1"/>
  <c r="AA306" i="16" s="1"/>
  <c r="Z306" i="16" s="1"/>
  <c r="Y306" i="16" s="1"/>
  <c r="X306" i="16" s="1"/>
  <c r="W306" i="16" s="1"/>
  <c r="V306" i="16" s="1"/>
  <c r="AD307" i="16"/>
  <c r="BW307" i="16"/>
  <c r="BV306" i="16"/>
  <c r="BU306" i="16" s="1"/>
  <c r="BT306" i="16" s="1"/>
  <c r="BS306" i="16" s="1"/>
  <c r="BR306" i="16" s="1"/>
  <c r="BQ306" i="16" s="1"/>
  <c r="BP306" i="16" s="1"/>
  <c r="BO306" i="16" s="1"/>
  <c r="BW361" i="16"/>
  <c r="BV360" i="16"/>
  <c r="BU360" i="16" s="1"/>
  <c r="BT360" i="16" s="1"/>
  <c r="BS360" i="16" s="1"/>
  <c r="BR360" i="16" s="1"/>
  <c r="BQ360" i="16" s="1"/>
  <c r="BP360" i="16" s="1"/>
  <c r="BO360" i="16" s="1"/>
  <c r="BW281" i="16"/>
  <c r="BV280" i="16"/>
  <c r="BU280" i="16" s="1"/>
  <c r="BT280" i="16" s="1"/>
  <c r="BS280" i="16" s="1"/>
  <c r="BR280" i="16" s="1"/>
  <c r="BQ280" i="16" s="1"/>
  <c r="BP280" i="16" s="1"/>
  <c r="BO280" i="16" s="1"/>
  <c r="BW20" i="16"/>
  <c r="BV19" i="16"/>
  <c r="BU19" i="16" s="1"/>
  <c r="BT19" i="16" s="1"/>
  <c r="BS19" i="16" s="1"/>
  <c r="BR19" i="16" s="1"/>
  <c r="BQ19" i="16" s="1"/>
  <c r="BP19" i="16" s="1"/>
  <c r="BO19" i="16" s="1"/>
  <c r="BW335" i="16"/>
  <c r="BV334" i="16"/>
  <c r="BU334" i="16" s="1"/>
  <c r="BT334" i="16" s="1"/>
  <c r="BS334" i="16" s="1"/>
  <c r="BR334" i="16" s="1"/>
  <c r="BQ334" i="16" s="1"/>
  <c r="BP334" i="16" s="1"/>
  <c r="BO334" i="16" s="1"/>
  <c r="BG305" i="16"/>
  <c r="BF305" i="16" s="1"/>
  <c r="BE305" i="16" s="1"/>
  <c r="BD305" i="16" s="1"/>
  <c r="BC305" i="16" s="1"/>
  <c r="BB305" i="16" s="1"/>
  <c r="BA305" i="16" s="1"/>
  <c r="AZ305" i="16" s="1"/>
  <c r="BH306" i="16"/>
  <c r="BG20" i="16"/>
  <c r="BF20" i="16" s="1"/>
  <c r="BE20" i="16" s="1"/>
  <c r="BD20" i="16" s="1"/>
  <c r="BC20" i="16" s="1"/>
  <c r="BB20" i="16" s="1"/>
  <c r="BA20" i="16" s="1"/>
  <c r="AZ20" i="16" s="1"/>
  <c r="BH21" i="16"/>
  <c r="BH360" i="16"/>
  <c r="BG359" i="16"/>
  <c r="BF359" i="16" s="1"/>
  <c r="BE359" i="16" s="1"/>
  <c r="BD359" i="16" s="1"/>
  <c r="BC359" i="16" s="1"/>
  <c r="BB359" i="16" s="1"/>
  <c r="BA359" i="16" s="1"/>
  <c r="AZ359" i="16" s="1"/>
  <c r="BG334" i="16"/>
  <c r="BF334" i="16" s="1"/>
  <c r="BE334" i="16" s="1"/>
  <c r="BD334" i="16" s="1"/>
  <c r="BC334" i="16" s="1"/>
  <c r="BB334" i="16" s="1"/>
  <c r="BA334" i="16" s="1"/>
  <c r="AZ334" i="16" s="1"/>
  <c r="BH335" i="16"/>
  <c r="CZ334" i="16"/>
  <c r="CY334" i="16" s="1"/>
  <c r="CX334" i="16" s="1"/>
  <c r="CW334" i="16" s="1"/>
  <c r="CV334" i="16" s="1"/>
  <c r="CU334" i="16" s="1"/>
  <c r="CT334" i="16" s="1"/>
  <c r="CS334" i="16" s="1"/>
  <c r="DA335" i="16"/>
  <c r="DA280" i="16"/>
  <c r="CZ279" i="16"/>
  <c r="CY279" i="16" s="1"/>
  <c r="CX279" i="16" s="1"/>
  <c r="CW279" i="16" s="1"/>
  <c r="CV279" i="16" s="1"/>
  <c r="CU279" i="16" s="1"/>
  <c r="CT279" i="16" s="1"/>
  <c r="CS279" i="16" s="1"/>
  <c r="CZ359" i="16"/>
  <c r="CY359" i="16" s="1"/>
  <c r="CX359" i="16" s="1"/>
  <c r="CW359" i="16" s="1"/>
  <c r="CV359" i="16" s="1"/>
  <c r="CU359" i="16" s="1"/>
  <c r="CT359" i="16" s="1"/>
  <c r="CS359" i="16" s="1"/>
  <c r="DA360" i="16"/>
  <c r="DA307" i="16"/>
  <c r="CZ306" i="16"/>
  <c r="CY306" i="16" s="1"/>
  <c r="CX306" i="16" s="1"/>
  <c r="CW306" i="16" s="1"/>
  <c r="CV306" i="16" s="1"/>
  <c r="CU306" i="16" s="1"/>
  <c r="CT306" i="16" s="1"/>
  <c r="CS306" i="16" s="1"/>
  <c r="DA22" i="16"/>
  <c r="CZ21" i="16"/>
  <c r="CY21" i="16" s="1"/>
  <c r="CX21" i="16" s="1"/>
  <c r="CW21" i="16" s="1"/>
  <c r="CV21" i="16" s="1"/>
  <c r="CU21" i="16" s="1"/>
  <c r="CT21" i="16" s="1"/>
  <c r="CS21" i="16" s="1"/>
  <c r="CL362" i="16"/>
  <c r="CK361" i="16"/>
  <c r="CJ361" i="16" s="1"/>
  <c r="CI361" i="16" s="1"/>
  <c r="CH361" i="16" s="1"/>
  <c r="CG361" i="16" s="1"/>
  <c r="CF361" i="16" s="1"/>
  <c r="CE361" i="16" s="1"/>
  <c r="CD361" i="16" s="1"/>
  <c r="CK306" i="16"/>
  <c r="CJ306" i="16" s="1"/>
  <c r="CI306" i="16" s="1"/>
  <c r="CH306" i="16" s="1"/>
  <c r="CG306" i="16" s="1"/>
  <c r="CF306" i="16" s="1"/>
  <c r="CE306" i="16" s="1"/>
  <c r="CD306" i="16" s="1"/>
  <c r="CL307" i="16"/>
  <c r="CL21" i="16"/>
  <c r="CK20" i="16"/>
  <c r="CJ20" i="16" s="1"/>
  <c r="CI20" i="16" s="1"/>
  <c r="CH20" i="16" s="1"/>
  <c r="CG20" i="16" s="1"/>
  <c r="CF20" i="16" s="1"/>
  <c r="CE20" i="16" s="1"/>
  <c r="CD20" i="16" s="1"/>
  <c r="CL193" i="16"/>
  <c r="CK192" i="16"/>
  <c r="CJ192" i="16" s="1"/>
  <c r="CI192" i="16" s="1"/>
  <c r="CH192" i="16" s="1"/>
  <c r="CG192" i="16" s="1"/>
  <c r="CF192" i="16" s="1"/>
  <c r="CE192" i="16" s="1"/>
  <c r="CD192" i="16" s="1"/>
  <c r="AS307" i="16"/>
  <c r="AR306" i="16"/>
  <c r="AQ306" i="16" s="1"/>
  <c r="AP306" i="16" s="1"/>
  <c r="AO306" i="16" s="1"/>
  <c r="AN306" i="16" s="1"/>
  <c r="AM306" i="16" s="1"/>
  <c r="AL306" i="16" s="1"/>
  <c r="AK306" i="16" s="1"/>
  <c r="AS20" i="16"/>
  <c r="AR19" i="16"/>
  <c r="AQ19" i="16" s="1"/>
  <c r="AP19" i="16" s="1"/>
  <c r="AO19" i="16" s="1"/>
  <c r="AN19" i="16" s="1"/>
  <c r="AM19" i="16" s="1"/>
  <c r="AL19" i="16" s="1"/>
  <c r="AK19" i="16" s="1"/>
  <c r="AS334" i="16"/>
  <c r="AR333" i="16"/>
  <c r="AQ333" i="16" s="1"/>
  <c r="AP333" i="16" s="1"/>
  <c r="AO333" i="16" s="1"/>
  <c r="AN333" i="16" s="1"/>
  <c r="AM333" i="16" s="1"/>
  <c r="AL333" i="16" s="1"/>
  <c r="AK333" i="16" s="1"/>
  <c r="AR359" i="16"/>
  <c r="AQ359" i="16" s="1"/>
  <c r="AP359" i="16" s="1"/>
  <c r="AO359" i="16" s="1"/>
  <c r="AN359" i="16" s="1"/>
  <c r="AM359" i="16" s="1"/>
  <c r="AL359" i="16" s="1"/>
  <c r="AK359" i="16" s="1"/>
  <c r="AS360" i="16"/>
  <c r="AC280" i="16"/>
  <c r="AB280" i="16" s="1"/>
  <c r="AA280" i="16" s="1"/>
  <c r="Z280" i="16" s="1"/>
  <c r="Y280" i="16" s="1"/>
  <c r="X280" i="16" s="1"/>
  <c r="W280" i="16" s="1"/>
  <c r="V280" i="16" s="1"/>
  <c r="AD281" i="16"/>
  <c r="AC360" i="16"/>
  <c r="AB360" i="16" s="1"/>
  <c r="AA360" i="16" s="1"/>
  <c r="Z360" i="16" s="1"/>
  <c r="Y360" i="16" s="1"/>
  <c r="X360" i="16" s="1"/>
  <c r="W360" i="16" s="1"/>
  <c r="V360" i="16" s="1"/>
  <c r="AD361" i="16"/>
  <c r="AC334" i="16"/>
  <c r="AB334" i="16" s="1"/>
  <c r="AA334" i="16" s="1"/>
  <c r="Z334" i="16" s="1"/>
  <c r="Y334" i="16" s="1"/>
  <c r="X334" i="16" s="1"/>
  <c r="W334" i="16" s="1"/>
  <c r="V334" i="16" s="1"/>
  <c r="AD335" i="16"/>
  <c r="AC20" i="16"/>
  <c r="AB20" i="16" s="1"/>
  <c r="AA20" i="16" s="1"/>
  <c r="Z20" i="16" s="1"/>
  <c r="Y20" i="16" s="1"/>
  <c r="X20" i="16" s="1"/>
  <c r="W20" i="16" s="1"/>
  <c r="V20" i="16" s="1"/>
  <c r="AD21" i="16"/>
  <c r="CK400" i="16" l="1"/>
  <c r="CJ400" i="16" s="1"/>
  <c r="CI400" i="16" s="1"/>
  <c r="CH400" i="16" s="1"/>
  <c r="CG400" i="16" s="1"/>
  <c r="CF400" i="16" s="1"/>
  <c r="CE400" i="16" s="1"/>
  <c r="CD400" i="16" s="1"/>
  <c r="CL401" i="16"/>
  <c r="CL247" i="16"/>
  <c r="CK246" i="16"/>
  <c r="CJ246" i="16" s="1"/>
  <c r="CI246" i="16" s="1"/>
  <c r="CH246" i="16" s="1"/>
  <c r="CG246" i="16" s="1"/>
  <c r="CF246" i="16" s="1"/>
  <c r="CE246" i="16" s="1"/>
  <c r="CD246" i="16" s="1"/>
  <c r="AC307" i="16"/>
  <c r="AB307" i="16" s="1"/>
  <c r="AA307" i="16" s="1"/>
  <c r="Z307" i="16" s="1"/>
  <c r="Y307" i="16" s="1"/>
  <c r="X307" i="16" s="1"/>
  <c r="W307" i="16" s="1"/>
  <c r="V307" i="16" s="1"/>
  <c r="AD308" i="16"/>
  <c r="BG280" i="16"/>
  <c r="BF280" i="16" s="1"/>
  <c r="BE280" i="16" s="1"/>
  <c r="BD280" i="16" s="1"/>
  <c r="BC280" i="16" s="1"/>
  <c r="BB280" i="16" s="1"/>
  <c r="BA280" i="16" s="1"/>
  <c r="AZ280" i="16" s="1"/>
  <c r="BH281" i="16"/>
  <c r="BW21" i="16"/>
  <c r="BV20" i="16"/>
  <c r="BU20" i="16" s="1"/>
  <c r="BT20" i="16" s="1"/>
  <c r="BS20" i="16" s="1"/>
  <c r="BR20" i="16" s="1"/>
  <c r="BQ20" i="16" s="1"/>
  <c r="BP20" i="16" s="1"/>
  <c r="BO20" i="16" s="1"/>
  <c r="BV361" i="16"/>
  <c r="BU361" i="16" s="1"/>
  <c r="BT361" i="16" s="1"/>
  <c r="BS361" i="16" s="1"/>
  <c r="BR361" i="16" s="1"/>
  <c r="BQ361" i="16" s="1"/>
  <c r="BP361" i="16" s="1"/>
  <c r="BO361" i="16" s="1"/>
  <c r="BW362" i="16"/>
  <c r="BW336" i="16"/>
  <c r="BV335" i="16"/>
  <c r="BU335" i="16" s="1"/>
  <c r="BT335" i="16" s="1"/>
  <c r="BS335" i="16" s="1"/>
  <c r="BR335" i="16" s="1"/>
  <c r="BQ335" i="16" s="1"/>
  <c r="BP335" i="16" s="1"/>
  <c r="BO335" i="16" s="1"/>
  <c r="BV281" i="16"/>
  <c r="BU281" i="16" s="1"/>
  <c r="BT281" i="16" s="1"/>
  <c r="BS281" i="16" s="1"/>
  <c r="BR281" i="16" s="1"/>
  <c r="BQ281" i="16" s="1"/>
  <c r="BP281" i="16" s="1"/>
  <c r="BO281" i="16" s="1"/>
  <c r="BW282" i="16"/>
  <c r="BV307" i="16"/>
  <c r="BU307" i="16" s="1"/>
  <c r="BT307" i="16" s="1"/>
  <c r="BS307" i="16" s="1"/>
  <c r="BR307" i="16" s="1"/>
  <c r="BQ307" i="16" s="1"/>
  <c r="BP307" i="16" s="1"/>
  <c r="BO307" i="16" s="1"/>
  <c r="BW308" i="16"/>
  <c r="BH22" i="16"/>
  <c r="BG21" i="16"/>
  <c r="BF21" i="16" s="1"/>
  <c r="BE21" i="16" s="1"/>
  <c r="BD21" i="16" s="1"/>
  <c r="BC21" i="16" s="1"/>
  <c r="BB21" i="16" s="1"/>
  <c r="BA21" i="16" s="1"/>
  <c r="AZ21" i="16" s="1"/>
  <c r="BG306" i="16"/>
  <c r="BF306" i="16" s="1"/>
  <c r="BE306" i="16" s="1"/>
  <c r="BD306" i="16" s="1"/>
  <c r="BC306" i="16" s="1"/>
  <c r="BB306" i="16" s="1"/>
  <c r="BA306" i="16" s="1"/>
  <c r="AZ306" i="16" s="1"/>
  <c r="BH307" i="16"/>
  <c r="BG335" i="16"/>
  <c r="BF335" i="16" s="1"/>
  <c r="BE335" i="16" s="1"/>
  <c r="BD335" i="16" s="1"/>
  <c r="BC335" i="16" s="1"/>
  <c r="BB335" i="16" s="1"/>
  <c r="BA335" i="16" s="1"/>
  <c r="AZ335" i="16" s="1"/>
  <c r="BH336" i="16"/>
  <c r="BG360" i="16"/>
  <c r="BF360" i="16" s="1"/>
  <c r="BE360" i="16" s="1"/>
  <c r="BD360" i="16" s="1"/>
  <c r="BC360" i="16" s="1"/>
  <c r="BB360" i="16" s="1"/>
  <c r="BA360" i="16" s="1"/>
  <c r="AZ360" i="16" s="1"/>
  <c r="BH361" i="16"/>
  <c r="CZ307" i="16"/>
  <c r="CY307" i="16" s="1"/>
  <c r="CX307" i="16" s="1"/>
  <c r="CW307" i="16" s="1"/>
  <c r="CV307" i="16" s="1"/>
  <c r="CU307" i="16" s="1"/>
  <c r="CT307" i="16" s="1"/>
  <c r="CS307" i="16" s="1"/>
  <c r="DA308" i="16"/>
  <c r="CZ280" i="16"/>
  <c r="CY280" i="16" s="1"/>
  <c r="CX280" i="16" s="1"/>
  <c r="CW280" i="16" s="1"/>
  <c r="CV280" i="16" s="1"/>
  <c r="CU280" i="16" s="1"/>
  <c r="CT280" i="16" s="1"/>
  <c r="CS280" i="16" s="1"/>
  <c r="DA281" i="16"/>
  <c r="CZ360" i="16"/>
  <c r="CY360" i="16" s="1"/>
  <c r="CX360" i="16" s="1"/>
  <c r="CW360" i="16" s="1"/>
  <c r="CV360" i="16" s="1"/>
  <c r="CU360" i="16" s="1"/>
  <c r="CT360" i="16" s="1"/>
  <c r="CS360" i="16" s="1"/>
  <c r="DA361" i="16"/>
  <c r="CZ335" i="16"/>
  <c r="CY335" i="16" s="1"/>
  <c r="CX335" i="16" s="1"/>
  <c r="CW335" i="16" s="1"/>
  <c r="CV335" i="16" s="1"/>
  <c r="CU335" i="16" s="1"/>
  <c r="CT335" i="16" s="1"/>
  <c r="CS335" i="16" s="1"/>
  <c r="DA336" i="16"/>
  <c r="CZ22" i="16"/>
  <c r="CY22" i="16" s="1"/>
  <c r="CX22" i="16" s="1"/>
  <c r="CW22" i="16" s="1"/>
  <c r="CV22" i="16" s="1"/>
  <c r="CU22" i="16" s="1"/>
  <c r="CT22" i="16" s="1"/>
  <c r="CS22" i="16" s="1"/>
  <c r="DA23" i="16"/>
  <c r="CL194" i="16"/>
  <c r="CK193" i="16"/>
  <c r="CJ193" i="16" s="1"/>
  <c r="CI193" i="16" s="1"/>
  <c r="CH193" i="16" s="1"/>
  <c r="CG193" i="16" s="1"/>
  <c r="CF193" i="16" s="1"/>
  <c r="CE193" i="16" s="1"/>
  <c r="CD193" i="16" s="1"/>
  <c r="CK362" i="16"/>
  <c r="CJ362" i="16" s="1"/>
  <c r="CI362" i="16" s="1"/>
  <c r="CH362" i="16" s="1"/>
  <c r="CG362" i="16" s="1"/>
  <c r="CF362" i="16" s="1"/>
  <c r="CE362" i="16" s="1"/>
  <c r="CD362" i="16" s="1"/>
  <c r="CL363" i="16"/>
  <c r="CK307" i="16"/>
  <c r="CJ307" i="16" s="1"/>
  <c r="CI307" i="16" s="1"/>
  <c r="CH307" i="16" s="1"/>
  <c r="CG307" i="16" s="1"/>
  <c r="CF307" i="16" s="1"/>
  <c r="CE307" i="16" s="1"/>
  <c r="CD307" i="16" s="1"/>
  <c r="CL308" i="16"/>
  <c r="CL22" i="16"/>
  <c r="CK21" i="16"/>
  <c r="CJ21" i="16" s="1"/>
  <c r="CI21" i="16" s="1"/>
  <c r="CH21" i="16" s="1"/>
  <c r="CG21" i="16" s="1"/>
  <c r="CF21" i="16" s="1"/>
  <c r="CE21" i="16" s="1"/>
  <c r="CD21" i="16" s="1"/>
  <c r="AS361" i="16"/>
  <c r="AR360" i="16"/>
  <c r="AQ360" i="16" s="1"/>
  <c r="AP360" i="16" s="1"/>
  <c r="AO360" i="16" s="1"/>
  <c r="AN360" i="16" s="1"/>
  <c r="AM360" i="16" s="1"/>
  <c r="AL360" i="16" s="1"/>
  <c r="AK360" i="16" s="1"/>
  <c r="AR20" i="16"/>
  <c r="AQ20" i="16" s="1"/>
  <c r="AP20" i="16" s="1"/>
  <c r="AO20" i="16" s="1"/>
  <c r="AN20" i="16" s="1"/>
  <c r="AM20" i="16" s="1"/>
  <c r="AL20" i="16" s="1"/>
  <c r="AK20" i="16" s="1"/>
  <c r="AS21" i="16"/>
  <c r="AR334" i="16"/>
  <c r="AQ334" i="16" s="1"/>
  <c r="AP334" i="16" s="1"/>
  <c r="AO334" i="16" s="1"/>
  <c r="AN334" i="16" s="1"/>
  <c r="AM334" i="16" s="1"/>
  <c r="AL334" i="16" s="1"/>
  <c r="AK334" i="16" s="1"/>
  <c r="AS335" i="16"/>
  <c r="AR307" i="16"/>
  <c r="AQ307" i="16" s="1"/>
  <c r="AP307" i="16" s="1"/>
  <c r="AO307" i="16" s="1"/>
  <c r="AN307" i="16" s="1"/>
  <c r="AM307" i="16" s="1"/>
  <c r="AL307" i="16" s="1"/>
  <c r="AK307" i="16" s="1"/>
  <c r="AS308" i="16"/>
  <c r="AC335" i="16"/>
  <c r="AB335" i="16" s="1"/>
  <c r="AA335" i="16" s="1"/>
  <c r="Z335" i="16" s="1"/>
  <c r="Y335" i="16" s="1"/>
  <c r="X335" i="16" s="1"/>
  <c r="W335" i="16" s="1"/>
  <c r="V335" i="16" s="1"/>
  <c r="AD336" i="16"/>
  <c r="AD22" i="16"/>
  <c r="AC21" i="16"/>
  <c r="AB21" i="16" s="1"/>
  <c r="AA21" i="16" s="1"/>
  <c r="Z21" i="16" s="1"/>
  <c r="Y21" i="16" s="1"/>
  <c r="X21" i="16" s="1"/>
  <c r="W21" i="16" s="1"/>
  <c r="V21" i="16" s="1"/>
  <c r="AC361" i="16"/>
  <c r="AB361" i="16" s="1"/>
  <c r="AA361" i="16" s="1"/>
  <c r="Z361" i="16" s="1"/>
  <c r="Y361" i="16" s="1"/>
  <c r="X361" i="16" s="1"/>
  <c r="W361" i="16" s="1"/>
  <c r="V361" i="16" s="1"/>
  <c r="AD362" i="16"/>
  <c r="AD282" i="16"/>
  <c r="AC281" i="16"/>
  <c r="AB281" i="16" s="1"/>
  <c r="AA281" i="16" s="1"/>
  <c r="Z281" i="16" s="1"/>
  <c r="Y281" i="16" s="1"/>
  <c r="X281" i="16" s="1"/>
  <c r="W281" i="16" s="1"/>
  <c r="V281" i="16" s="1"/>
  <c r="CK401" i="16" l="1"/>
  <c r="CJ401" i="16" s="1"/>
  <c r="CI401" i="16" s="1"/>
  <c r="CH401" i="16" s="1"/>
  <c r="CG401" i="16" s="1"/>
  <c r="CF401" i="16" s="1"/>
  <c r="CE401" i="16" s="1"/>
  <c r="CD401" i="16" s="1"/>
  <c r="CL402" i="16"/>
  <c r="BH282" i="16"/>
  <c r="BG281" i="16"/>
  <c r="BF281" i="16" s="1"/>
  <c r="BE281" i="16" s="1"/>
  <c r="BD281" i="16" s="1"/>
  <c r="BC281" i="16" s="1"/>
  <c r="BB281" i="16" s="1"/>
  <c r="BA281" i="16" s="1"/>
  <c r="AZ281" i="16" s="1"/>
  <c r="AD309" i="16"/>
  <c r="AC308" i="16"/>
  <c r="AB308" i="16" s="1"/>
  <c r="AA308" i="16" s="1"/>
  <c r="Z308" i="16" s="1"/>
  <c r="Y308" i="16" s="1"/>
  <c r="X308" i="16" s="1"/>
  <c r="W308" i="16" s="1"/>
  <c r="V308" i="16" s="1"/>
  <c r="CL248" i="16"/>
  <c r="CK247" i="16"/>
  <c r="CJ247" i="16" s="1"/>
  <c r="CI247" i="16" s="1"/>
  <c r="CH247" i="16" s="1"/>
  <c r="CG247" i="16" s="1"/>
  <c r="CF247" i="16" s="1"/>
  <c r="CE247" i="16" s="1"/>
  <c r="CD247" i="16" s="1"/>
  <c r="BW283" i="16"/>
  <c r="BV282" i="16"/>
  <c r="BU282" i="16" s="1"/>
  <c r="BT282" i="16" s="1"/>
  <c r="BS282" i="16" s="1"/>
  <c r="BR282" i="16" s="1"/>
  <c r="BQ282" i="16" s="1"/>
  <c r="BP282" i="16" s="1"/>
  <c r="BO282" i="16" s="1"/>
  <c r="BW363" i="16"/>
  <c r="BV362" i="16"/>
  <c r="BU362" i="16" s="1"/>
  <c r="BT362" i="16" s="1"/>
  <c r="BS362" i="16" s="1"/>
  <c r="BR362" i="16" s="1"/>
  <c r="BQ362" i="16" s="1"/>
  <c r="BP362" i="16" s="1"/>
  <c r="BO362" i="16" s="1"/>
  <c r="BW309" i="16"/>
  <c r="BV308" i="16"/>
  <c r="BU308" i="16" s="1"/>
  <c r="BT308" i="16" s="1"/>
  <c r="BS308" i="16" s="1"/>
  <c r="BR308" i="16" s="1"/>
  <c r="BQ308" i="16" s="1"/>
  <c r="BP308" i="16" s="1"/>
  <c r="BO308" i="16" s="1"/>
  <c r="BW337" i="16"/>
  <c r="BV336" i="16"/>
  <c r="BU336" i="16" s="1"/>
  <c r="BT336" i="16" s="1"/>
  <c r="BS336" i="16" s="1"/>
  <c r="BR336" i="16" s="1"/>
  <c r="BQ336" i="16" s="1"/>
  <c r="BP336" i="16" s="1"/>
  <c r="BO336" i="16" s="1"/>
  <c r="BV21" i="16"/>
  <c r="BU21" i="16" s="1"/>
  <c r="BT21" i="16" s="1"/>
  <c r="BS21" i="16" s="1"/>
  <c r="BR21" i="16" s="1"/>
  <c r="BQ21" i="16" s="1"/>
  <c r="BP21" i="16" s="1"/>
  <c r="BO21" i="16" s="1"/>
  <c r="BW22" i="16"/>
  <c r="BH337" i="16"/>
  <c r="BG336" i="16"/>
  <c r="BF336" i="16" s="1"/>
  <c r="BE336" i="16" s="1"/>
  <c r="BD336" i="16" s="1"/>
  <c r="BC336" i="16" s="1"/>
  <c r="BB336" i="16" s="1"/>
  <c r="BA336" i="16" s="1"/>
  <c r="AZ336" i="16" s="1"/>
  <c r="BH362" i="16"/>
  <c r="BG361" i="16"/>
  <c r="BF361" i="16" s="1"/>
  <c r="BE361" i="16" s="1"/>
  <c r="BD361" i="16" s="1"/>
  <c r="BC361" i="16" s="1"/>
  <c r="BB361" i="16" s="1"/>
  <c r="BA361" i="16" s="1"/>
  <c r="AZ361" i="16" s="1"/>
  <c r="BG307" i="16"/>
  <c r="BF307" i="16" s="1"/>
  <c r="BE307" i="16" s="1"/>
  <c r="BD307" i="16" s="1"/>
  <c r="BC307" i="16" s="1"/>
  <c r="BB307" i="16" s="1"/>
  <c r="BA307" i="16" s="1"/>
  <c r="AZ307" i="16" s="1"/>
  <c r="BH308" i="16"/>
  <c r="BH23" i="16"/>
  <c r="BG22" i="16"/>
  <c r="BF22" i="16" s="1"/>
  <c r="BE22" i="16" s="1"/>
  <c r="BD22" i="16" s="1"/>
  <c r="BC22" i="16" s="1"/>
  <c r="BB22" i="16" s="1"/>
  <c r="BA22" i="16" s="1"/>
  <c r="AZ22" i="16" s="1"/>
  <c r="DA282" i="16"/>
  <c r="CZ281" i="16"/>
  <c r="CY281" i="16" s="1"/>
  <c r="CX281" i="16" s="1"/>
  <c r="CW281" i="16" s="1"/>
  <c r="CV281" i="16" s="1"/>
  <c r="CU281" i="16" s="1"/>
  <c r="CT281" i="16" s="1"/>
  <c r="CS281" i="16" s="1"/>
  <c r="CZ23" i="16"/>
  <c r="CY23" i="16" s="1"/>
  <c r="CX23" i="16" s="1"/>
  <c r="CW23" i="16" s="1"/>
  <c r="CV23" i="16" s="1"/>
  <c r="CU23" i="16" s="1"/>
  <c r="CT23" i="16" s="1"/>
  <c r="CS23" i="16" s="1"/>
  <c r="DA24" i="16"/>
  <c r="CZ361" i="16"/>
  <c r="CY361" i="16" s="1"/>
  <c r="CX361" i="16" s="1"/>
  <c r="CW361" i="16" s="1"/>
  <c r="CV361" i="16" s="1"/>
  <c r="CU361" i="16" s="1"/>
  <c r="CT361" i="16" s="1"/>
  <c r="CS361" i="16" s="1"/>
  <c r="DA362" i="16"/>
  <c r="DA309" i="16"/>
  <c r="CZ308" i="16"/>
  <c r="CY308" i="16" s="1"/>
  <c r="CX308" i="16" s="1"/>
  <c r="CW308" i="16" s="1"/>
  <c r="CV308" i="16" s="1"/>
  <c r="CU308" i="16" s="1"/>
  <c r="CT308" i="16" s="1"/>
  <c r="CS308" i="16" s="1"/>
  <c r="CZ336" i="16"/>
  <c r="CY336" i="16" s="1"/>
  <c r="CX336" i="16" s="1"/>
  <c r="CW336" i="16" s="1"/>
  <c r="CV336" i="16" s="1"/>
  <c r="CU336" i="16" s="1"/>
  <c r="CT336" i="16" s="1"/>
  <c r="CS336" i="16" s="1"/>
  <c r="DA337" i="16"/>
  <c r="CL23" i="16"/>
  <c r="CK22" i="16"/>
  <c r="CJ22" i="16" s="1"/>
  <c r="CI22" i="16" s="1"/>
  <c r="CH22" i="16" s="1"/>
  <c r="CG22" i="16" s="1"/>
  <c r="CF22" i="16" s="1"/>
  <c r="CE22" i="16" s="1"/>
  <c r="CD22" i="16" s="1"/>
  <c r="CL364" i="16"/>
  <c r="CK363" i="16"/>
  <c r="CJ363" i="16" s="1"/>
  <c r="CI363" i="16" s="1"/>
  <c r="CH363" i="16" s="1"/>
  <c r="CG363" i="16" s="1"/>
  <c r="CF363" i="16" s="1"/>
  <c r="CE363" i="16" s="1"/>
  <c r="CD363" i="16" s="1"/>
  <c r="CK308" i="16"/>
  <c r="CJ308" i="16" s="1"/>
  <c r="CI308" i="16" s="1"/>
  <c r="CH308" i="16" s="1"/>
  <c r="CG308" i="16" s="1"/>
  <c r="CF308" i="16" s="1"/>
  <c r="CE308" i="16" s="1"/>
  <c r="CD308" i="16" s="1"/>
  <c r="CL309" i="16"/>
  <c r="CK194" i="16"/>
  <c r="CJ194" i="16" s="1"/>
  <c r="CI194" i="16" s="1"/>
  <c r="CH194" i="16" s="1"/>
  <c r="CG194" i="16" s="1"/>
  <c r="CF194" i="16" s="1"/>
  <c r="CE194" i="16" s="1"/>
  <c r="CD194" i="16" s="1"/>
  <c r="CL195" i="16"/>
  <c r="AR21" i="16"/>
  <c r="AQ21" i="16" s="1"/>
  <c r="AP21" i="16" s="1"/>
  <c r="AO21" i="16" s="1"/>
  <c r="AN21" i="16" s="1"/>
  <c r="AM21" i="16" s="1"/>
  <c r="AL21" i="16" s="1"/>
  <c r="AK21" i="16" s="1"/>
  <c r="AS22" i="16"/>
  <c r="AS336" i="16"/>
  <c r="AR335" i="16"/>
  <c r="AQ335" i="16" s="1"/>
  <c r="AP335" i="16" s="1"/>
  <c r="AO335" i="16" s="1"/>
  <c r="AN335" i="16" s="1"/>
  <c r="AM335" i="16" s="1"/>
  <c r="AL335" i="16" s="1"/>
  <c r="AK335" i="16" s="1"/>
  <c r="AS309" i="16"/>
  <c r="AR308" i="16"/>
  <c r="AQ308" i="16" s="1"/>
  <c r="AP308" i="16" s="1"/>
  <c r="AO308" i="16" s="1"/>
  <c r="AN308" i="16" s="1"/>
  <c r="AM308" i="16" s="1"/>
  <c r="AL308" i="16" s="1"/>
  <c r="AK308" i="16" s="1"/>
  <c r="AR361" i="16"/>
  <c r="AQ361" i="16" s="1"/>
  <c r="AP361" i="16" s="1"/>
  <c r="AO361" i="16" s="1"/>
  <c r="AN361" i="16" s="1"/>
  <c r="AM361" i="16" s="1"/>
  <c r="AL361" i="16" s="1"/>
  <c r="AK361" i="16" s="1"/>
  <c r="AS362" i="16"/>
  <c r="AD23" i="16"/>
  <c r="AC22" i="16"/>
  <c r="AB22" i="16" s="1"/>
  <c r="AA22" i="16" s="1"/>
  <c r="Z22" i="16" s="1"/>
  <c r="Y22" i="16" s="1"/>
  <c r="X22" i="16" s="1"/>
  <c r="W22" i="16" s="1"/>
  <c r="V22" i="16" s="1"/>
  <c r="AC362" i="16"/>
  <c r="AB362" i="16" s="1"/>
  <c r="AA362" i="16" s="1"/>
  <c r="Z362" i="16" s="1"/>
  <c r="Y362" i="16" s="1"/>
  <c r="X362" i="16" s="1"/>
  <c r="W362" i="16" s="1"/>
  <c r="V362" i="16" s="1"/>
  <c r="AD363" i="16"/>
  <c r="AC336" i="16"/>
  <c r="AB336" i="16" s="1"/>
  <c r="AA336" i="16" s="1"/>
  <c r="Z336" i="16" s="1"/>
  <c r="Y336" i="16" s="1"/>
  <c r="X336" i="16" s="1"/>
  <c r="W336" i="16" s="1"/>
  <c r="V336" i="16" s="1"/>
  <c r="AD337" i="16"/>
  <c r="AC282" i="16"/>
  <c r="AB282" i="16" s="1"/>
  <c r="AA282" i="16" s="1"/>
  <c r="Z282" i="16" s="1"/>
  <c r="Y282" i="16" s="1"/>
  <c r="X282" i="16" s="1"/>
  <c r="W282" i="16" s="1"/>
  <c r="V282" i="16" s="1"/>
  <c r="AD283" i="16"/>
  <c r="CL403" i="16" l="1"/>
  <c r="CK402" i="16"/>
  <c r="CJ402" i="16" s="1"/>
  <c r="CI402" i="16" s="1"/>
  <c r="CH402" i="16" s="1"/>
  <c r="CG402" i="16" s="1"/>
  <c r="CF402" i="16" s="1"/>
  <c r="CE402" i="16" s="1"/>
  <c r="CD402" i="16" s="1"/>
  <c r="AC309" i="16"/>
  <c r="AB309" i="16" s="1"/>
  <c r="AA309" i="16" s="1"/>
  <c r="Z309" i="16" s="1"/>
  <c r="Y309" i="16" s="1"/>
  <c r="X309" i="16" s="1"/>
  <c r="W309" i="16" s="1"/>
  <c r="V309" i="16" s="1"/>
  <c r="AD310" i="16"/>
  <c r="CK248" i="16"/>
  <c r="CJ248" i="16" s="1"/>
  <c r="CI248" i="16" s="1"/>
  <c r="CH248" i="16" s="1"/>
  <c r="CG248" i="16" s="1"/>
  <c r="CF248" i="16" s="1"/>
  <c r="CE248" i="16" s="1"/>
  <c r="CD248" i="16" s="1"/>
  <c r="CL249" i="16"/>
  <c r="BG282" i="16"/>
  <c r="BF282" i="16" s="1"/>
  <c r="BE282" i="16" s="1"/>
  <c r="BD282" i="16" s="1"/>
  <c r="BC282" i="16" s="1"/>
  <c r="BB282" i="16" s="1"/>
  <c r="BA282" i="16" s="1"/>
  <c r="AZ282" i="16" s="1"/>
  <c r="BH283" i="16"/>
  <c r="BW338" i="16"/>
  <c r="BV337" i="16"/>
  <c r="BU337" i="16" s="1"/>
  <c r="BT337" i="16" s="1"/>
  <c r="BS337" i="16" s="1"/>
  <c r="BR337" i="16" s="1"/>
  <c r="BQ337" i="16" s="1"/>
  <c r="BP337" i="16" s="1"/>
  <c r="BO337" i="16" s="1"/>
  <c r="BV363" i="16"/>
  <c r="BU363" i="16" s="1"/>
  <c r="BT363" i="16" s="1"/>
  <c r="BS363" i="16" s="1"/>
  <c r="BR363" i="16" s="1"/>
  <c r="BQ363" i="16" s="1"/>
  <c r="BP363" i="16" s="1"/>
  <c r="BO363" i="16" s="1"/>
  <c r="BW364" i="16"/>
  <c r="BV22" i="16"/>
  <c r="BU22" i="16" s="1"/>
  <c r="BT22" i="16" s="1"/>
  <c r="BS22" i="16" s="1"/>
  <c r="BR22" i="16" s="1"/>
  <c r="BQ22" i="16" s="1"/>
  <c r="BP22" i="16" s="1"/>
  <c r="BO22" i="16" s="1"/>
  <c r="BW23" i="16"/>
  <c r="BV309" i="16"/>
  <c r="BU309" i="16" s="1"/>
  <c r="BT309" i="16" s="1"/>
  <c r="BS309" i="16" s="1"/>
  <c r="BR309" i="16" s="1"/>
  <c r="BQ309" i="16" s="1"/>
  <c r="BP309" i="16" s="1"/>
  <c r="BO309" i="16" s="1"/>
  <c r="BW310" i="16"/>
  <c r="BV283" i="16"/>
  <c r="BU283" i="16" s="1"/>
  <c r="BT283" i="16" s="1"/>
  <c r="BS283" i="16" s="1"/>
  <c r="BR283" i="16" s="1"/>
  <c r="BQ283" i="16" s="1"/>
  <c r="BP283" i="16" s="1"/>
  <c r="BO283" i="16" s="1"/>
  <c r="BW284" i="16"/>
  <c r="BH309" i="16"/>
  <c r="BG308" i="16"/>
  <c r="BF308" i="16" s="1"/>
  <c r="BE308" i="16" s="1"/>
  <c r="BD308" i="16" s="1"/>
  <c r="BC308" i="16" s="1"/>
  <c r="BB308" i="16" s="1"/>
  <c r="BA308" i="16" s="1"/>
  <c r="AZ308" i="16" s="1"/>
  <c r="BG23" i="16"/>
  <c r="BF23" i="16" s="1"/>
  <c r="BE23" i="16" s="1"/>
  <c r="BD23" i="16" s="1"/>
  <c r="BC23" i="16" s="1"/>
  <c r="BB23" i="16" s="1"/>
  <c r="BA23" i="16" s="1"/>
  <c r="AZ23" i="16" s="1"/>
  <c r="BH24" i="16"/>
  <c r="BG362" i="16"/>
  <c r="BF362" i="16" s="1"/>
  <c r="BE362" i="16" s="1"/>
  <c r="BD362" i="16" s="1"/>
  <c r="BC362" i="16" s="1"/>
  <c r="BB362" i="16" s="1"/>
  <c r="BA362" i="16" s="1"/>
  <c r="AZ362" i="16" s="1"/>
  <c r="BH363" i="16"/>
  <c r="BG337" i="16"/>
  <c r="BF337" i="16" s="1"/>
  <c r="BE337" i="16" s="1"/>
  <c r="BD337" i="16" s="1"/>
  <c r="BC337" i="16" s="1"/>
  <c r="BB337" i="16" s="1"/>
  <c r="BA337" i="16" s="1"/>
  <c r="AZ337" i="16" s="1"/>
  <c r="BH338" i="16"/>
  <c r="DA25" i="16"/>
  <c r="CZ24" i="16"/>
  <c r="CY24" i="16" s="1"/>
  <c r="CX24" i="16" s="1"/>
  <c r="CW24" i="16" s="1"/>
  <c r="CV24" i="16" s="1"/>
  <c r="CU24" i="16" s="1"/>
  <c r="CT24" i="16" s="1"/>
  <c r="CS24" i="16" s="1"/>
  <c r="CZ309" i="16"/>
  <c r="CY309" i="16" s="1"/>
  <c r="CX309" i="16" s="1"/>
  <c r="CW309" i="16" s="1"/>
  <c r="CV309" i="16" s="1"/>
  <c r="CU309" i="16" s="1"/>
  <c r="CT309" i="16" s="1"/>
  <c r="CS309" i="16" s="1"/>
  <c r="DA310" i="16"/>
  <c r="CZ337" i="16"/>
  <c r="CY337" i="16" s="1"/>
  <c r="CX337" i="16" s="1"/>
  <c r="CW337" i="16" s="1"/>
  <c r="CV337" i="16" s="1"/>
  <c r="CU337" i="16" s="1"/>
  <c r="CT337" i="16" s="1"/>
  <c r="CS337" i="16" s="1"/>
  <c r="DA338" i="16"/>
  <c r="CZ362" i="16"/>
  <c r="CY362" i="16" s="1"/>
  <c r="CX362" i="16" s="1"/>
  <c r="CW362" i="16" s="1"/>
  <c r="CV362" i="16" s="1"/>
  <c r="CU362" i="16" s="1"/>
  <c r="CT362" i="16" s="1"/>
  <c r="CS362" i="16" s="1"/>
  <c r="DA363" i="16"/>
  <c r="CZ282" i="16"/>
  <c r="CY282" i="16" s="1"/>
  <c r="CX282" i="16" s="1"/>
  <c r="CW282" i="16" s="1"/>
  <c r="CV282" i="16" s="1"/>
  <c r="CU282" i="16" s="1"/>
  <c r="CT282" i="16" s="1"/>
  <c r="CS282" i="16" s="1"/>
  <c r="DA283" i="16"/>
  <c r="CK195" i="16"/>
  <c r="CJ195" i="16" s="1"/>
  <c r="CI195" i="16" s="1"/>
  <c r="CH195" i="16" s="1"/>
  <c r="CG195" i="16" s="1"/>
  <c r="CF195" i="16" s="1"/>
  <c r="CE195" i="16" s="1"/>
  <c r="CD195" i="16" s="1"/>
  <c r="CL196" i="16"/>
  <c r="CK309" i="16"/>
  <c r="CJ309" i="16" s="1"/>
  <c r="CI309" i="16" s="1"/>
  <c r="CH309" i="16" s="1"/>
  <c r="CG309" i="16" s="1"/>
  <c r="CF309" i="16" s="1"/>
  <c r="CE309" i="16" s="1"/>
  <c r="CD309" i="16" s="1"/>
  <c r="CL310" i="16"/>
  <c r="CK364" i="16"/>
  <c r="CJ364" i="16" s="1"/>
  <c r="CI364" i="16" s="1"/>
  <c r="CH364" i="16" s="1"/>
  <c r="CG364" i="16" s="1"/>
  <c r="CF364" i="16" s="1"/>
  <c r="CE364" i="16" s="1"/>
  <c r="CD364" i="16" s="1"/>
  <c r="CL365" i="16"/>
  <c r="CK23" i="16"/>
  <c r="CJ23" i="16" s="1"/>
  <c r="CI23" i="16" s="1"/>
  <c r="CH23" i="16" s="1"/>
  <c r="CG23" i="16" s="1"/>
  <c r="CF23" i="16" s="1"/>
  <c r="CE23" i="16" s="1"/>
  <c r="CD23" i="16" s="1"/>
  <c r="CL24" i="16"/>
  <c r="AS363" i="16"/>
  <c r="AR362" i="16"/>
  <c r="AQ362" i="16" s="1"/>
  <c r="AP362" i="16" s="1"/>
  <c r="AO362" i="16" s="1"/>
  <c r="AN362" i="16" s="1"/>
  <c r="AM362" i="16" s="1"/>
  <c r="AL362" i="16" s="1"/>
  <c r="AK362" i="16" s="1"/>
  <c r="AR22" i="16"/>
  <c r="AQ22" i="16" s="1"/>
  <c r="AP22" i="16" s="1"/>
  <c r="AO22" i="16" s="1"/>
  <c r="AN22" i="16" s="1"/>
  <c r="AM22" i="16" s="1"/>
  <c r="AL22" i="16" s="1"/>
  <c r="AK22" i="16" s="1"/>
  <c r="AS23" i="16"/>
  <c r="AR336" i="16"/>
  <c r="AQ336" i="16" s="1"/>
  <c r="AP336" i="16" s="1"/>
  <c r="AO336" i="16" s="1"/>
  <c r="AN336" i="16" s="1"/>
  <c r="AM336" i="16" s="1"/>
  <c r="AL336" i="16" s="1"/>
  <c r="AK336" i="16" s="1"/>
  <c r="AS337" i="16"/>
  <c r="AR309" i="16"/>
  <c r="AQ309" i="16" s="1"/>
  <c r="AP309" i="16" s="1"/>
  <c r="AO309" i="16" s="1"/>
  <c r="AN309" i="16" s="1"/>
  <c r="AM309" i="16" s="1"/>
  <c r="AL309" i="16" s="1"/>
  <c r="AK309" i="16" s="1"/>
  <c r="AS310" i="16"/>
  <c r="AC363" i="16"/>
  <c r="AB363" i="16" s="1"/>
  <c r="AA363" i="16" s="1"/>
  <c r="Z363" i="16" s="1"/>
  <c r="Y363" i="16" s="1"/>
  <c r="X363" i="16" s="1"/>
  <c r="W363" i="16" s="1"/>
  <c r="V363" i="16" s="1"/>
  <c r="AD364" i="16"/>
  <c r="AC283" i="16"/>
  <c r="AB283" i="16" s="1"/>
  <c r="AA283" i="16" s="1"/>
  <c r="Z283" i="16" s="1"/>
  <c r="Y283" i="16" s="1"/>
  <c r="X283" i="16" s="1"/>
  <c r="W283" i="16" s="1"/>
  <c r="V283" i="16" s="1"/>
  <c r="AD284" i="16"/>
  <c r="AC337" i="16"/>
  <c r="AB337" i="16" s="1"/>
  <c r="AA337" i="16" s="1"/>
  <c r="Z337" i="16" s="1"/>
  <c r="Y337" i="16" s="1"/>
  <c r="X337" i="16" s="1"/>
  <c r="W337" i="16" s="1"/>
  <c r="V337" i="16" s="1"/>
  <c r="AD338" i="16"/>
  <c r="AC23" i="16"/>
  <c r="AB23" i="16" s="1"/>
  <c r="AA23" i="16" s="1"/>
  <c r="Z23" i="16" s="1"/>
  <c r="Y23" i="16" s="1"/>
  <c r="X23" i="16" s="1"/>
  <c r="W23" i="16" s="1"/>
  <c r="V23" i="16" s="1"/>
  <c r="AD24" i="16"/>
  <c r="CL404" i="16" l="1"/>
  <c r="CK403" i="16"/>
  <c r="CJ403" i="16" s="1"/>
  <c r="CI403" i="16" s="1"/>
  <c r="CH403" i="16" s="1"/>
  <c r="CG403" i="16" s="1"/>
  <c r="CF403" i="16" s="1"/>
  <c r="CE403" i="16" s="1"/>
  <c r="CD403" i="16" s="1"/>
  <c r="CK249" i="16"/>
  <c r="CJ249" i="16" s="1"/>
  <c r="CI249" i="16" s="1"/>
  <c r="CH249" i="16" s="1"/>
  <c r="CG249" i="16" s="1"/>
  <c r="CF249" i="16" s="1"/>
  <c r="CE249" i="16" s="1"/>
  <c r="CD249" i="16" s="1"/>
  <c r="CL250" i="16"/>
  <c r="BH284" i="16"/>
  <c r="BG283" i="16"/>
  <c r="BF283" i="16" s="1"/>
  <c r="BE283" i="16" s="1"/>
  <c r="BD283" i="16" s="1"/>
  <c r="BC283" i="16" s="1"/>
  <c r="BB283" i="16" s="1"/>
  <c r="BA283" i="16" s="1"/>
  <c r="AZ283" i="16" s="1"/>
  <c r="AC310" i="16"/>
  <c r="AB310" i="16" s="1"/>
  <c r="AA310" i="16" s="1"/>
  <c r="Z310" i="16" s="1"/>
  <c r="Y310" i="16" s="1"/>
  <c r="X310" i="16" s="1"/>
  <c r="W310" i="16" s="1"/>
  <c r="V310" i="16" s="1"/>
  <c r="AD311" i="16"/>
  <c r="BW311" i="16"/>
  <c r="BV310" i="16"/>
  <c r="BU310" i="16" s="1"/>
  <c r="BT310" i="16" s="1"/>
  <c r="BS310" i="16" s="1"/>
  <c r="BR310" i="16" s="1"/>
  <c r="BQ310" i="16" s="1"/>
  <c r="BP310" i="16" s="1"/>
  <c r="BO310" i="16" s="1"/>
  <c r="BW365" i="16"/>
  <c r="BV364" i="16"/>
  <c r="BU364" i="16" s="1"/>
  <c r="BT364" i="16" s="1"/>
  <c r="BS364" i="16" s="1"/>
  <c r="BR364" i="16" s="1"/>
  <c r="BQ364" i="16" s="1"/>
  <c r="BP364" i="16" s="1"/>
  <c r="BO364" i="16" s="1"/>
  <c r="BW285" i="16"/>
  <c r="BV284" i="16"/>
  <c r="BU284" i="16" s="1"/>
  <c r="BT284" i="16" s="1"/>
  <c r="BS284" i="16" s="1"/>
  <c r="BR284" i="16" s="1"/>
  <c r="BQ284" i="16" s="1"/>
  <c r="BP284" i="16" s="1"/>
  <c r="BO284" i="16" s="1"/>
  <c r="BW24" i="16"/>
  <c r="BV23" i="16"/>
  <c r="BU23" i="16" s="1"/>
  <c r="BT23" i="16" s="1"/>
  <c r="BS23" i="16" s="1"/>
  <c r="BR23" i="16" s="1"/>
  <c r="BQ23" i="16" s="1"/>
  <c r="BP23" i="16" s="1"/>
  <c r="BO23" i="16" s="1"/>
  <c r="BW339" i="16"/>
  <c r="BV338" i="16"/>
  <c r="BU338" i="16" s="1"/>
  <c r="BT338" i="16" s="1"/>
  <c r="BS338" i="16" s="1"/>
  <c r="BR338" i="16" s="1"/>
  <c r="BQ338" i="16" s="1"/>
  <c r="BP338" i="16" s="1"/>
  <c r="BO338" i="16" s="1"/>
  <c r="BH364" i="16"/>
  <c r="BG363" i="16"/>
  <c r="BF363" i="16" s="1"/>
  <c r="BE363" i="16" s="1"/>
  <c r="BD363" i="16" s="1"/>
  <c r="BC363" i="16" s="1"/>
  <c r="BB363" i="16" s="1"/>
  <c r="BA363" i="16" s="1"/>
  <c r="AZ363" i="16" s="1"/>
  <c r="BG338" i="16"/>
  <c r="BF338" i="16" s="1"/>
  <c r="BE338" i="16" s="1"/>
  <c r="BD338" i="16" s="1"/>
  <c r="BC338" i="16" s="1"/>
  <c r="BB338" i="16" s="1"/>
  <c r="BA338" i="16" s="1"/>
  <c r="AZ338" i="16" s="1"/>
  <c r="BH339" i="16"/>
  <c r="BG24" i="16"/>
  <c r="BF24" i="16" s="1"/>
  <c r="BE24" i="16" s="1"/>
  <c r="BD24" i="16" s="1"/>
  <c r="BC24" i="16" s="1"/>
  <c r="BB24" i="16" s="1"/>
  <c r="BA24" i="16" s="1"/>
  <c r="AZ24" i="16" s="1"/>
  <c r="BH25" i="16"/>
  <c r="BG309" i="16"/>
  <c r="BF309" i="16" s="1"/>
  <c r="BE309" i="16" s="1"/>
  <c r="BD309" i="16" s="1"/>
  <c r="BC309" i="16" s="1"/>
  <c r="BB309" i="16" s="1"/>
  <c r="BA309" i="16" s="1"/>
  <c r="AZ309" i="16" s="1"/>
  <c r="BH310" i="16"/>
  <c r="CZ363" i="16"/>
  <c r="CY363" i="16" s="1"/>
  <c r="CX363" i="16" s="1"/>
  <c r="CW363" i="16" s="1"/>
  <c r="CV363" i="16" s="1"/>
  <c r="CU363" i="16" s="1"/>
  <c r="CT363" i="16" s="1"/>
  <c r="CS363" i="16" s="1"/>
  <c r="DA364" i="16"/>
  <c r="CZ310" i="16"/>
  <c r="CY310" i="16" s="1"/>
  <c r="CX310" i="16" s="1"/>
  <c r="CW310" i="16" s="1"/>
  <c r="CV310" i="16" s="1"/>
  <c r="CU310" i="16" s="1"/>
  <c r="CT310" i="16" s="1"/>
  <c r="CS310" i="16" s="1"/>
  <c r="DA311" i="16"/>
  <c r="DA284" i="16"/>
  <c r="CZ283" i="16"/>
  <c r="CY283" i="16" s="1"/>
  <c r="CX283" i="16" s="1"/>
  <c r="CW283" i="16" s="1"/>
  <c r="CV283" i="16" s="1"/>
  <c r="CU283" i="16" s="1"/>
  <c r="CT283" i="16" s="1"/>
  <c r="CS283" i="16" s="1"/>
  <c r="CZ338" i="16"/>
  <c r="CY338" i="16" s="1"/>
  <c r="CX338" i="16" s="1"/>
  <c r="CW338" i="16" s="1"/>
  <c r="CV338" i="16" s="1"/>
  <c r="CU338" i="16" s="1"/>
  <c r="CT338" i="16" s="1"/>
  <c r="CS338" i="16" s="1"/>
  <c r="DA339" i="16"/>
  <c r="DA26" i="16"/>
  <c r="CZ25" i="16"/>
  <c r="CY25" i="16" s="1"/>
  <c r="CX25" i="16" s="1"/>
  <c r="CW25" i="16" s="1"/>
  <c r="CV25" i="16" s="1"/>
  <c r="CU25" i="16" s="1"/>
  <c r="CT25" i="16" s="1"/>
  <c r="CS25" i="16" s="1"/>
  <c r="CL25" i="16"/>
  <c r="CK24" i="16"/>
  <c r="CJ24" i="16" s="1"/>
  <c r="CI24" i="16" s="1"/>
  <c r="CH24" i="16" s="1"/>
  <c r="CG24" i="16" s="1"/>
  <c r="CF24" i="16" s="1"/>
  <c r="CE24" i="16" s="1"/>
  <c r="CD24" i="16" s="1"/>
  <c r="CK310" i="16"/>
  <c r="CJ310" i="16" s="1"/>
  <c r="CI310" i="16" s="1"/>
  <c r="CH310" i="16" s="1"/>
  <c r="CG310" i="16" s="1"/>
  <c r="CF310" i="16" s="1"/>
  <c r="CE310" i="16" s="1"/>
  <c r="CD310" i="16" s="1"/>
  <c r="CL311" i="16"/>
  <c r="CL366" i="16"/>
  <c r="CK365" i="16"/>
  <c r="CJ365" i="16" s="1"/>
  <c r="CI365" i="16" s="1"/>
  <c r="CH365" i="16" s="1"/>
  <c r="CG365" i="16" s="1"/>
  <c r="CF365" i="16" s="1"/>
  <c r="CE365" i="16" s="1"/>
  <c r="CD365" i="16" s="1"/>
  <c r="CL197" i="16"/>
  <c r="CK196" i="16"/>
  <c r="CJ196" i="16" s="1"/>
  <c r="CI196" i="16" s="1"/>
  <c r="CH196" i="16" s="1"/>
  <c r="CG196" i="16" s="1"/>
  <c r="CF196" i="16" s="1"/>
  <c r="CE196" i="16" s="1"/>
  <c r="CD196" i="16" s="1"/>
  <c r="AS311" i="16"/>
  <c r="AR310" i="16"/>
  <c r="AQ310" i="16" s="1"/>
  <c r="AP310" i="16" s="1"/>
  <c r="AO310" i="16" s="1"/>
  <c r="AN310" i="16" s="1"/>
  <c r="AM310" i="16" s="1"/>
  <c r="AL310" i="16" s="1"/>
  <c r="AK310" i="16" s="1"/>
  <c r="AS338" i="16"/>
  <c r="AR337" i="16"/>
  <c r="AQ337" i="16" s="1"/>
  <c r="AP337" i="16" s="1"/>
  <c r="AO337" i="16" s="1"/>
  <c r="AN337" i="16" s="1"/>
  <c r="AM337" i="16" s="1"/>
  <c r="AL337" i="16" s="1"/>
  <c r="AK337" i="16" s="1"/>
  <c r="AS24" i="16"/>
  <c r="AR23" i="16"/>
  <c r="AQ23" i="16" s="1"/>
  <c r="AP23" i="16" s="1"/>
  <c r="AO23" i="16" s="1"/>
  <c r="AN23" i="16" s="1"/>
  <c r="AM23" i="16" s="1"/>
  <c r="AL23" i="16" s="1"/>
  <c r="AK23" i="16" s="1"/>
  <c r="AR363" i="16"/>
  <c r="AQ363" i="16" s="1"/>
  <c r="AP363" i="16" s="1"/>
  <c r="AO363" i="16" s="1"/>
  <c r="AN363" i="16" s="1"/>
  <c r="AM363" i="16" s="1"/>
  <c r="AL363" i="16" s="1"/>
  <c r="AK363" i="16" s="1"/>
  <c r="AS364" i="16"/>
  <c r="AC284" i="16"/>
  <c r="AB284" i="16" s="1"/>
  <c r="AA284" i="16" s="1"/>
  <c r="Z284" i="16" s="1"/>
  <c r="Y284" i="16" s="1"/>
  <c r="X284" i="16" s="1"/>
  <c r="W284" i="16" s="1"/>
  <c r="V284" i="16" s="1"/>
  <c r="AD285" i="16"/>
  <c r="AC24" i="16"/>
  <c r="AB24" i="16" s="1"/>
  <c r="AA24" i="16" s="1"/>
  <c r="Z24" i="16" s="1"/>
  <c r="Y24" i="16" s="1"/>
  <c r="X24" i="16" s="1"/>
  <c r="W24" i="16" s="1"/>
  <c r="V24" i="16" s="1"/>
  <c r="AD25" i="16"/>
  <c r="AC338" i="16"/>
  <c r="AB338" i="16" s="1"/>
  <c r="AA338" i="16" s="1"/>
  <c r="Z338" i="16" s="1"/>
  <c r="Y338" i="16" s="1"/>
  <c r="X338" i="16" s="1"/>
  <c r="W338" i="16" s="1"/>
  <c r="V338" i="16" s="1"/>
  <c r="AD339" i="16"/>
  <c r="AC364" i="16"/>
  <c r="AB364" i="16" s="1"/>
  <c r="AA364" i="16" s="1"/>
  <c r="Z364" i="16" s="1"/>
  <c r="Y364" i="16" s="1"/>
  <c r="X364" i="16" s="1"/>
  <c r="W364" i="16" s="1"/>
  <c r="V364" i="16" s="1"/>
  <c r="AD365" i="16"/>
  <c r="CK404" i="16" l="1"/>
  <c r="CJ404" i="16" s="1"/>
  <c r="CI404" i="16" s="1"/>
  <c r="CH404" i="16" s="1"/>
  <c r="CG404" i="16" s="1"/>
  <c r="CF404" i="16" s="1"/>
  <c r="CE404" i="16" s="1"/>
  <c r="CD404" i="16" s="1"/>
  <c r="CL405" i="16"/>
  <c r="BH285" i="16"/>
  <c r="BG284" i="16"/>
  <c r="BF284" i="16" s="1"/>
  <c r="BE284" i="16" s="1"/>
  <c r="BD284" i="16" s="1"/>
  <c r="BC284" i="16" s="1"/>
  <c r="BB284" i="16" s="1"/>
  <c r="BA284" i="16" s="1"/>
  <c r="AZ284" i="16" s="1"/>
  <c r="AC311" i="16"/>
  <c r="AB311" i="16" s="1"/>
  <c r="AA311" i="16" s="1"/>
  <c r="Z311" i="16" s="1"/>
  <c r="Y311" i="16" s="1"/>
  <c r="X311" i="16" s="1"/>
  <c r="W311" i="16" s="1"/>
  <c r="V311" i="16" s="1"/>
  <c r="AD312" i="16"/>
  <c r="AC312" i="16" s="1"/>
  <c r="AB312" i="16" s="1"/>
  <c r="AA312" i="16" s="1"/>
  <c r="Z312" i="16" s="1"/>
  <c r="Y312" i="16" s="1"/>
  <c r="X312" i="16" s="1"/>
  <c r="W312" i="16" s="1"/>
  <c r="V312" i="16" s="1"/>
  <c r="CK250" i="16"/>
  <c r="CJ250" i="16" s="1"/>
  <c r="CI250" i="16" s="1"/>
  <c r="CH250" i="16" s="1"/>
  <c r="CG250" i="16" s="1"/>
  <c r="CF250" i="16" s="1"/>
  <c r="CE250" i="16" s="1"/>
  <c r="CD250" i="16" s="1"/>
  <c r="CL251" i="16"/>
  <c r="BW25" i="16"/>
  <c r="BV24" i="16"/>
  <c r="BU24" i="16" s="1"/>
  <c r="BT24" i="16" s="1"/>
  <c r="BS24" i="16" s="1"/>
  <c r="BR24" i="16" s="1"/>
  <c r="BQ24" i="16" s="1"/>
  <c r="BP24" i="16" s="1"/>
  <c r="BO24" i="16" s="1"/>
  <c r="BV365" i="16"/>
  <c r="BU365" i="16" s="1"/>
  <c r="BT365" i="16" s="1"/>
  <c r="BS365" i="16" s="1"/>
  <c r="BR365" i="16" s="1"/>
  <c r="BQ365" i="16" s="1"/>
  <c r="BP365" i="16" s="1"/>
  <c r="BO365" i="16" s="1"/>
  <c r="BW366" i="16"/>
  <c r="BW340" i="16"/>
  <c r="BV339" i="16"/>
  <c r="BU339" i="16" s="1"/>
  <c r="BT339" i="16" s="1"/>
  <c r="BS339" i="16" s="1"/>
  <c r="BR339" i="16" s="1"/>
  <c r="BQ339" i="16" s="1"/>
  <c r="BP339" i="16" s="1"/>
  <c r="BO339" i="16" s="1"/>
  <c r="BV285" i="16"/>
  <c r="BU285" i="16" s="1"/>
  <c r="BT285" i="16" s="1"/>
  <c r="BS285" i="16" s="1"/>
  <c r="BR285" i="16" s="1"/>
  <c r="BQ285" i="16" s="1"/>
  <c r="BP285" i="16" s="1"/>
  <c r="BO285" i="16" s="1"/>
  <c r="BW286" i="16"/>
  <c r="BV311" i="16"/>
  <c r="BU311" i="16" s="1"/>
  <c r="BT311" i="16" s="1"/>
  <c r="BS311" i="16" s="1"/>
  <c r="BR311" i="16" s="1"/>
  <c r="BQ311" i="16" s="1"/>
  <c r="BP311" i="16" s="1"/>
  <c r="BO311" i="16" s="1"/>
  <c r="BW312" i="16"/>
  <c r="BV312" i="16" s="1"/>
  <c r="BU312" i="16" s="1"/>
  <c r="BT312" i="16" s="1"/>
  <c r="BS312" i="16" s="1"/>
  <c r="BR312" i="16" s="1"/>
  <c r="BQ312" i="16" s="1"/>
  <c r="BP312" i="16" s="1"/>
  <c r="BO312" i="16" s="1"/>
  <c r="BH26" i="16"/>
  <c r="BG25" i="16"/>
  <c r="BF25" i="16" s="1"/>
  <c r="BE25" i="16" s="1"/>
  <c r="BD25" i="16" s="1"/>
  <c r="BC25" i="16" s="1"/>
  <c r="BB25" i="16" s="1"/>
  <c r="BA25" i="16" s="1"/>
  <c r="AZ25" i="16" s="1"/>
  <c r="BH311" i="16"/>
  <c r="BG310" i="16"/>
  <c r="BF310" i="16" s="1"/>
  <c r="BE310" i="16" s="1"/>
  <c r="BD310" i="16" s="1"/>
  <c r="BC310" i="16" s="1"/>
  <c r="BB310" i="16" s="1"/>
  <c r="BA310" i="16" s="1"/>
  <c r="AZ310" i="16" s="1"/>
  <c r="BG339" i="16"/>
  <c r="BF339" i="16" s="1"/>
  <c r="BE339" i="16" s="1"/>
  <c r="BD339" i="16" s="1"/>
  <c r="BC339" i="16" s="1"/>
  <c r="BB339" i="16" s="1"/>
  <c r="BA339" i="16" s="1"/>
  <c r="AZ339" i="16" s="1"/>
  <c r="BH340" i="16"/>
  <c r="BG364" i="16"/>
  <c r="BF364" i="16" s="1"/>
  <c r="BE364" i="16" s="1"/>
  <c r="BD364" i="16" s="1"/>
  <c r="BC364" i="16" s="1"/>
  <c r="BB364" i="16" s="1"/>
  <c r="BA364" i="16" s="1"/>
  <c r="AZ364" i="16" s="1"/>
  <c r="BH365" i="16"/>
  <c r="CZ339" i="16"/>
  <c r="CY339" i="16" s="1"/>
  <c r="CX339" i="16" s="1"/>
  <c r="CW339" i="16" s="1"/>
  <c r="CV339" i="16" s="1"/>
  <c r="CU339" i="16" s="1"/>
  <c r="CT339" i="16" s="1"/>
  <c r="CS339" i="16" s="1"/>
  <c r="DA340" i="16"/>
  <c r="CZ311" i="16"/>
  <c r="CY311" i="16" s="1"/>
  <c r="CX311" i="16" s="1"/>
  <c r="CW311" i="16" s="1"/>
  <c r="CV311" i="16" s="1"/>
  <c r="CU311" i="16" s="1"/>
  <c r="CT311" i="16" s="1"/>
  <c r="CS311" i="16" s="1"/>
  <c r="DA312" i="16"/>
  <c r="CZ312" i="16" s="1"/>
  <c r="CY312" i="16" s="1"/>
  <c r="CX312" i="16" s="1"/>
  <c r="CW312" i="16" s="1"/>
  <c r="CV312" i="16" s="1"/>
  <c r="CU312" i="16" s="1"/>
  <c r="CT312" i="16" s="1"/>
  <c r="CS312" i="16" s="1"/>
  <c r="CZ364" i="16"/>
  <c r="CY364" i="16" s="1"/>
  <c r="CX364" i="16" s="1"/>
  <c r="CW364" i="16" s="1"/>
  <c r="CV364" i="16" s="1"/>
  <c r="CU364" i="16" s="1"/>
  <c r="CT364" i="16" s="1"/>
  <c r="CS364" i="16" s="1"/>
  <c r="DA365" i="16"/>
  <c r="CZ26" i="16"/>
  <c r="CY26" i="16" s="1"/>
  <c r="CX26" i="16" s="1"/>
  <c r="CW26" i="16" s="1"/>
  <c r="CV26" i="16" s="1"/>
  <c r="CU26" i="16" s="1"/>
  <c r="CT26" i="16" s="1"/>
  <c r="CS26" i="16" s="1"/>
  <c r="DA27" i="16"/>
  <c r="CZ284" i="16"/>
  <c r="CY284" i="16" s="1"/>
  <c r="CX284" i="16" s="1"/>
  <c r="CW284" i="16" s="1"/>
  <c r="CV284" i="16" s="1"/>
  <c r="CU284" i="16" s="1"/>
  <c r="CT284" i="16" s="1"/>
  <c r="CS284" i="16" s="1"/>
  <c r="DA285" i="16"/>
  <c r="CL198" i="16"/>
  <c r="CK197" i="16"/>
  <c r="CJ197" i="16" s="1"/>
  <c r="CI197" i="16" s="1"/>
  <c r="CH197" i="16" s="1"/>
  <c r="CG197" i="16" s="1"/>
  <c r="CF197" i="16" s="1"/>
  <c r="CE197" i="16" s="1"/>
  <c r="CD197" i="16" s="1"/>
  <c r="CK366" i="16"/>
  <c r="CJ366" i="16" s="1"/>
  <c r="CI366" i="16" s="1"/>
  <c r="CH366" i="16" s="1"/>
  <c r="CG366" i="16" s="1"/>
  <c r="CF366" i="16" s="1"/>
  <c r="CE366" i="16" s="1"/>
  <c r="CD366" i="16" s="1"/>
  <c r="CL367" i="16"/>
  <c r="CL26" i="16"/>
  <c r="CK25" i="16"/>
  <c r="CJ25" i="16" s="1"/>
  <c r="CI25" i="16" s="1"/>
  <c r="CH25" i="16" s="1"/>
  <c r="CG25" i="16" s="1"/>
  <c r="CF25" i="16" s="1"/>
  <c r="CE25" i="16" s="1"/>
  <c r="CD25" i="16" s="1"/>
  <c r="CK311" i="16"/>
  <c r="CJ311" i="16" s="1"/>
  <c r="CI311" i="16" s="1"/>
  <c r="CH311" i="16" s="1"/>
  <c r="CG311" i="16" s="1"/>
  <c r="CF311" i="16" s="1"/>
  <c r="CE311" i="16" s="1"/>
  <c r="CD311" i="16" s="1"/>
  <c r="CL312" i="16"/>
  <c r="CK312" i="16" s="1"/>
  <c r="CJ312" i="16" s="1"/>
  <c r="CI312" i="16" s="1"/>
  <c r="CH312" i="16" s="1"/>
  <c r="CG312" i="16" s="1"/>
  <c r="CF312" i="16" s="1"/>
  <c r="CE312" i="16" s="1"/>
  <c r="CD312" i="16" s="1"/>
  <c r="AS365" i="16"/>
  <c r="AR364" i="16"/>
  <c r="AQ364" i="16" s="1"/>
  <c r="AP364" i="16" s="1"/>
  <c r="AO364" i="16" s="1"/>
  <c r="AN364" i="16" s="1"/>
  <c r="AM364" i="16" s="1"/>
  <c r="AL364" i="16" s="1"/>
  <c r="AK364" i="16" s="1"/>
  <c r="AR338" i="16"/>
  <c r="AQ338" i="16" s="1"/>
  <c r="AP338" i="16" s="1"/>
  <c r="AO338" i="16" s="1"/>
  <c r="AN338" i="16" s="1"/>
  <c r="AM338" i="16" s="1"/>
  <c r="AL338" i="16" s="1"/>
  <c r="AK338" i="16" s="1"/>
  <c r="AS339" i="16"/>
  <c r="AR24" i="16"/>
  <c r="AQ24" i="16" s="1"/>
  <c r="AP24" i="16" s="1"/>
  <c r="AO24" i="16" s="1"/>
  <c r="AN24" i="16" s="1"/>
  <c r="AM24" i="16" s="1"/>
  <c r="AL24" i="16" s="1"/>
  <c r="AK24" i="16" s="1"/>
  <c r="AS25" i="16"/>
  <c r="AR311" i="16"/>
  <c r="AQ311" i="16" s="1"/>
  <c r="AP311" i="16" s="1"/>
  <c r="AO311" i="16" s="1"/>
  <c r="AN311" i="16" s="1"/>
  <c r="AM311" i="16" s="1"/>
  <c r="AL311" i="16" s="1"/>
  <c r="AK311" i="16" s="1"/>
  <c r="AS312" i="16"/>
  <c r="AR312" i="16" s="1"/>
  <c r="AQ312" i="16" s="1"/>
  <c r="AP312" i="16" s="1"/>
  <c r="AO312" i="16" s="1"/>
  <c r="AN312" i="16" s="1"/>
  <c r="AM312" i="16" s="1"/>
  <c r="AL312" i="16" s="1"/>
  <c r="AK312" i="16" s="1"/>
  <c r="AD366" i="16"/>
  <c r="AC365" i="16"/>
  <c r="AB365" i="16" s="1"/>
  <c r="AA365" i="16" s="1"/>
  <c r="Z365" i="16" s="1"/>
  <c r="Y365" i="16" s="1"/>
  <c r="X365" i="16" s="1"/>
  <c r="W365" i="16" s="1"/>
  <c r="V365" i="16" s="1"/>
  <c r="AC339" i="16"/>
  <c r="AB339" i="16" s="1"/>
  <c r="AA339" i="16" s="1"/>
  <c r="Z339" i="16" s="1"/>
  <c r="Y339" i="16" s="1"/>
  <c r="X339" i="16" s="1"/>
  <c r="W339" i="16" s="1"/>
  <c r="V339" i="16" s="1"/>
  <c r="AD340" i="16"/>
  <c r="AD286" i="16"/>
  <c r="AC285" i="16"/>
  <c r="AB285" i="16" s="1"/>
  <c r="AA285" i="16" s="1"/>
  <c r="Z285" i="16" s="1"/>
  <c r="Y285" i="16" s="1"/>
  <c r="X285" i="16" s="1"/>
  <c r="W285" i="16" s="1"/>
  <c r="V285" i="16" s="1"/>
  <c r="AD26" i="16"/>
  <c r="AC25" i="16"/>
  <c r="AB25" i="16" s="1"/>
  <c r="AA25" i="16" s="1"/>
  <c r="Z25" i="16" s="1"/>
  <c r="Y25" i="16" s="1"/>
  <c r="X25" i="16" s="1"/>
  <c r="W25" i="16" s="1"/>
  <c r="V25" i="16" s="1"/>
  <c r="CL406" i="16" l="1"/>
  <c r="CK405" i="16"/>
  <c r="CJ405" i="16" s="1"/>
  <c r="CI405" i="16" s="1"/>
  <c r="CH405" i="16" s="1"/>
  <c r="CG405" i="16" s="1"/>
  <c r="CF405" i="16" s="1"/>
  <c r="CE405" i="16" s="1"/>
  <c r="CD405" i="16" s="1"/>
  <c r="CK251" i="16"/>
  <c r="CJ251" i="16" s="1"/>
  <c r="CI251" i="16" s="1"/>
  <c r="CH251" i="16" s="1"/>
  <c r="CG251" i="16" s="1"/>
  <c r="CF251" i="16" s="1"/>
  <c r="CE251" i="16" s="1"/>
  <c r="CD251" i="16" s="1"/>
  <c r="CL252" i="16"/>
  <c r="BG285" i="16"/>
  <c r="BF285" i="16" s="1"/>
  <c r="BE285" i="16" s="1"/>
  <c r="BD285" i="16" s="1"/>
  <c r="BC285" i="16" s="1"/>
  <c r="BB285" i="16" s="1"/>
  <c r="BA285" i="16" s="1"/>
  <c r="AZ285" i="16" s="1"/>
  <c r="BH286" i="16"/>
  <c r="BW287" i="16"/>
  <c r="BV286" i="16"/>
  <c r="BU286" i="16" s="1"/>
  <c r="BT286" i="16" s="1"/>
  <c r="BS286" i="16" s="1"/>
  <c r="BR286" i="16" s="1"/>
  <c r="BQ286" i="16" s="1"/>
  <c r="BP286" i="16" s="1"/>
  <c r="BO286" i="16" s="1"/>
  <c r="BW367" i="16"/>
  <c r="BV366" i="16"/>
  <c r="BU366" i="16" s="1"/>
  <c r="BT366" i="16" s="1"/>
  <c r="BS366" i="16" s="1"/>
  <c r="BR366" i="16" s="1"/>
  <c r="BQ366" i="16" s="1"/>
  <c r="BP366" i="16" s="1"/>
  <c r="BO366" i="16" s="1"/>
  <c r="BW341" i="16"/>
  <c r="BV340" i="16"/>
  <c r="BU340" i="16" s="1"/>
  <c r="BT340" i="16" s="1"/>
  <c r="BS340" i="16" s="1"/>
  <c r="BR340" i="16" s="1"/>
  <c r="BQ340" i="16" s="1"/>
  <c r="BP340" i="16" s="1"/>
  <c r="BO340" i="16" s="1"/>
  <c r="BV25" i="16"/>
  <c r="BU25" i="16" s="1"/>
  <c r="BT25" i="16" s="1"/>
  <c r="BS25" i="16" s="1"/>
  <c r="BR25" i="16" s="1"/>
  <c r="BQ25" i="16" s="1"/>
  <c r="BP25" i="16" s="1"/>
  <c r="BO25" i="16" s="1"/>
  <c r="BW26" i="16"/>
  <c r="BH341" i="16"/>
  <c r="BG340" i="16"/>
  <c r="BF340" i="16" s="1"/>
  <c r="BE340" i="16" s="1"/>
  <c r="BD340" i="16" s="1"/>
  <c r="BC340" i="16" s="1"/>
  <c r="BB340" i="16" s="1"/>
  <c r="BA340" i="16" s="1"/>
  <c r="AZ340" i="16" s="1"/>
  <c r="BH366" i="16"/>
  <c r="BG365" i="16"/>
  <c r="BF365" i="16" s="1"/>
  <c r="BE365" i="16" s="1"/>
  <c r="BD365" i="16" s="1"/>
  <c r="BC365" i="16" s="1"/>
  <c r="BB365" i="16" s="1"/>
  <c r="BA365" i="16" s="1"/>
  <c r="AZ365" i="16" s="1"/>
  <c r="BG311" i="16"/>
  <c r="BF311" i="16" s="1"/>
  <c r="BE311" i="16" s="1"/>
  <c r="BD311" i="16" s="1"/>
  <c r="BC311" i="16" s="1"/>
  <c r="BB311" i="16" s="1"/>
  <c r="BA311" i="16" s="1"/>
  <c r="AZ311" i="16" s="1"/>
  <c r="BH312" i="16"/>
  <c r="BG312" i="16" s="1"/>
  <c r="BF312" i="16" s="1"/>
  <c r="BE312" i="16" s="1"/>
  <c r="BD312" i="16" s="1"/>
  <c r="BC312" i="16" s="1"/>
  <c r="BB312" i="16" s="1"/>
  <c r="BA312" i="16" s="1"/>
  <c r="AZ312" i="16" s="1"/>
  <c r="BH27" i="16"/>
  <c r="BG26" i="16"/>
  <c r="BF26" i="16" s="1"/>
  <c r="BE26" i="16" s="1"/>
  <c r="BD26" i="16" s="1"/>
  <c r="BC26" i="16" s="1"/>
  <c r="BB26" i="16" s="1"/>
  <c r="BA26" i="16" s="1"/>
  <c r="AZ26" i="16" s="1"/>
  <c r="DA286" i="16"/>
  <c r="CZ285" i="16"/>
  <c r="CY285" i="16" s="1"/>
  <c r="CX285" i="16" s="1"/>
  <c r="CW285" i="16" s="1"/>
  <c r="CV285" i="16" s="1"/>
  <c r="CU285" i="16" s="1"/>
  <c r="CT285" i="16" s="1"/>
  <c r="CS285" i="16" s="1"/>
  <c r="DA366" i="16"/>
  <c r="CZ365" i="16"/>
  <c r="CY365" i="16" s="1"/>
  <c r="CX365" i="16" s="1"/>
  <c r="CW365" i="16" s="1"/>
  <c r="CV365" i="16" s="1"/>
  <c r="CU365" i="16" s="1"/>
  <c r="CT365" i="16" s="1"/>
  <c r="CS365" i="16" s="1"/>
  <c r="CZ340" i="16"/>
  <c r="CY340" i="16" s="1"/>
  <c r="CX340" i="16" s="1"/>
  <c r="CW340" i="16" s="1"/>
  <c r="CV340" i="16" s="1"/>
  <c r="CU340" i="16" s="1"/>
  <c r="CT340" i="16" s="1"/>
  <c r="CS340" i="16" s="1"/>
  <c r="DA341" i="16"/>
  <c r="CZ27" i="16"/>
  <c r="CY27" i="16" s="1"/>
  <c r="CX27" i="16" s="1"/>
  <c r="CW27" i="16" s="1"/>
  <c r="CV27" i="16" s="1"/>
  <c r="CU27" i="16" s="1"/>
  <c r="CT27" i="16" s="1"/>
  <c r="CS27" i="16" s="1"/>
  <c r="DA28" i="16"/>
  <c r="CK367" i="16"/>
  <c r="CJ367" i="16" s="1"/>
  <c r="CI367" i="16" s="1"/>
  <c r="CH367" i="16" s="1"/>
  <c r="CG367" i="16" s="1"/>
  <c r="CF367" i="16" s="1"/>
  <c r="CE367" i="16" s="1"/>
  <c r="CD367" i="16" s="1"/>
  <c r="CL368" i="16"/>
  <c r="CK26" i="16"/>
  <c r="CJ26" i="16" s="1"/>
  <c r="CI26" i="16" s="1"/>
  <c r="CH26" i="16" s="1"/>
  <c r="CG26" i="16" s="1"/>
  <c r="CF26" i="16" s="1"/>
  <c r="CE26" i="16" s="1"/>
  <c r="CD26" i="16" s="1"/>
  <c r="CL27" i="16"/>
  <c r="CK198" i="16"/>
  <c r="CJ198" i="16" s="1"/>
  <c r="CI198" i="16" s="1"/>
  <c r="CH198" i="16" s="1"/>
  <c r="CG198" i="16" s="1"/>
  <c r="CF198" i="16" s="1"/>
  <c r="CE198" i="16" s="1"/>
  <c r="CD198" i="16" s="1"/>
  <c r="CL199" i="16"/>
  <c r="AS340" i="16"/>
  <c r="AR339" i="16"/>
  <c r="AQ339" i="16" s="1"/>
  <c r="AP339" i="16" s="1"/>
  <c r="AO339" i="16" s="1"/>
  <c r="AN339" i="16" s="1"/>
  <c r="AM339" i="16" s="1"/>
  <c r="AL339" i="16" s="1"/>
  <c r="AK339" i="16" s="1"/>
  <c r="AR25" i="16"/>
  <c r="AQ25" i="16" s="1"/>
  <c r="AP25" i="16" s="1"/>
  <c r="AO25" i="16" s="1"/>
  <c r="AN25" i="16" s="1"/>
  <c r="AM25" i="16" s="1"/>
  <c r="AL25" i="16" s="1"/>
  <c r="AK25" i="16" s="1"/>
  <c r="AS26" i="16"/>
  <c r="AR365" i="16"/>
  <c r="AQ365" i="16" s="1"/>
  <c r="AP365" i="16" s="1"/>
  <c r="AO365" i="16" s="1"/>
  <c r="AN365" i="16" s="1"/>
  <c r="AM365" i="16" s="1"/>
  <c r="AL365" i="16" s="1"/>
  <c r="AK365" i="16" s="1"/>
  <c r="AS366" i="16"/>
  <c r="AC340" i="16"/>
  <c r="AB340" i="16" s="1"/>
  <c r="AA340" i="16" s="1"/>
  <c r="Z340" i="16" s="1"/>
  <c r="Y340" i="16" s="1"/>
  <c r="X340" i="16" s="1"/>
  <c r="W340" i="16" s="1"/>
  <c r="V340" i="16" s="1"/>
  <c r="AD341" i="16"/>
  <c r="AD27" i="16"/>
  <c r="AC26" i="16"/>
  <c r="AB26" i="16" s="1"/>
  <c r="AA26" i="16" s="1"/>
  <c r="Z26" i="16" s="1"/>
  <c r="Y26" i="16" s="1"/>
  <c r="X26" i="16" s="1"/>
  <c r="W26" i="16" s="1"/>
  <c r="V26" i="16" s="1"/>
  <c r="AC286" i="16"/>
  <c r="AB286" i="16" s="1"/>
  <c r="AA286" i="16" s="1"/>
  <c r="Z286" i="16" s="1"/>
  <c r="Y286" i="16" s="1"/>
  <c r="X286" i="16" s="1"/>
  <c r="W286" i="16" s="1"/>
  <c r="V286" i="16" s="1"/>
  <c r="AD287" i="16"/>
  <c r="AC366" i="16"/>
  <c r="AB366" i="16" s="1"/>
  <c r="AA366" i="16" s="1"/>
  <c r="Z366" i="16" s="1"/>
  <c r="Y366" i="16" s="1"/>
  <c r="X366" i="16" s="1"/>
  <c r="W366" i="16" s="1"/>
  <c r="V366" i="16" s="1"/>
  <c r="AD367" i="16"/>
  <c r="CK406" i="16" l="1"/>
  <c r="CJ406" i="16" s="1"/>
  <c r="CI406" i="16" s="1"/>
  <c r="CH406" i="16" s="1"/>
  <c r="CG406" i="16" s="1"/>
  <c r="CF406" i="16" s="1"/>
  <c r="CE406" i="16" s="1"/>
  <c r="CD406" i="16" s="1"/>
  <c r="CL407" i="16"/>
  <c r="BH287" i="16"/>
  <c r="BG286" i="16"/>
  <c r="BF286" i="16" s="1"/>
  <c r="BE286" i="16" s="1"/>
  <c r="BD286" i="16" s="1"/>
  <c r="BC286" i="16" s="1"/>
  <c r="BB286" i="16" s="1"/>
  <c r="BA286" i="16" s="1"/>
  <c r="AZ286" i="16" s="1"/>
  <c r="CK252" i="16"/>
  <c r="CJ252" i="16" s="1"/>
  <c r="CI252" i="16" s="1"/>
  <c r="CH252" i="16" s="1"/>
  <c r="CG252" i="16" s="1"/>
  <c r="CF252" i="16" s="1"/>
  <c r="CE252" i="16" s="1"/>
  <c r="CD252" i="16" s="1"/>
  <c r="CL253" i="16"/>
  <c r="BV26" i="16"/>
  <c r="BU26" i="16" s="1"/>
  <c r="BT26" i="16" s="1"/>
  <c r="BS26" i="16" s="1"/>
  <c r="BR26" i="16" s="1"/>
  <c r="BQ26" i="16" s="1"/>
  <c r="BP26" i="16" s="1"/>
  <c r="BO26" i="16" s="1"/>
  <c r="BW27" i="16"/>
  <c r="BV367" i="16"/>
  <c r="BU367" i="16" s="1"/>
  <c r="BT367" i="16" s="1"/>
  <c r="BS367" i="16" s="1"/>
  <c r="BR367" i="16" s="1"/>
  <c r="BQ367" i="16" s="1"/>
  <c r="BP367" i="16" s="1"/>
  <c r="BO367" i="16" s="1"/>
  <c r="BW368" i="16"/>
  <c r="BW342" i="16"/>
  <c r="BV341" i="16"/>
  <c r="BU341" i="16" s="1"/>
  <c r="BT341" i="16" s="1"/>
  <c r="BS341" i="16" s="1"/>
  <c r="BR341" i="16" s="1"/>
  <c r="BQ341" i="16" s="1"/>
  <c r="BP341" i="16" s="1"/>
  <c r="BO341" i="16" s="1"/>
  <c r="BV287" i="16"/>
  <c r="BU287" i="16" s="1"/>
  <c r="BT287" i="16" s="1"/>
  <c r="BS287" i="16" s="1"/>
  <c r="BR287" i="16" s="1"/>
  <c r="BQ287" i="16" s="1"/>
  <c r="BP287" i="16" s="1"/>
  <c r="BO287" i="16" s="1"/>
  <c r="BW288" i="16"/>
  <c r="BG27" i="16"/>
  <c r="BF27" i="16" s="1"/>
  <c r="BE27" i="16" s="1"/>
  <c r="BD27" i="16" s="1"/>
  <c r="BC27" i="16" s="1"/>
  <c r="BB27" i="16" s="1"/>
  <c r="BA27" i="16" s="1"/>
  <c r="AZ27" i="16" s="1"/>
  <c r="BH28" i="16"/>
  <c r="BG366" i="16"/>
  <c r="BF366" i="16" s="1"/>
  <c r="BE366" i="16" s="1"/>
  <c r="BD366" i="16" s="1"/>
  <c r="BC366" i="16" s="1"/>
  <c r="BB366" i="16" s="1"/>
  <c r="BA366" i="16" s="1"/>
  <c r="AZ366" i="16" s="1"/>
  <c r="BH367" i="16"/>
  <c r="BG341" i="16"/>
  <c r="BF341" i="16" s="1"/>
  <c r="BE341" i="16" s="1"/>
  <c r="BD341" i="16" s="1"/>
  <c r="BC341" i="16" s="1"/>
  <c r="BB341" i="16" s="1"/>
  <c r="BA341" i="16" s="1"/>
  <c r="AZ341" i="16" s="1"/>
  <c r="BH342" i="16"/>
  <c r="DA29" i="16"/>
  <c r="CZ28" i="16"/>
  <c r="CY28" i="16" s="1"/>
  <c r="CX28" i="16" s="1"/>
  <c r="CW28" i="16" s="1"/>
  <c r="CV28" i="16" s="1"/>
  <c r="CU28" i="16" s="1"/>
  <c r="CT28" i="16" s="1"/>
  <c r="CS28" i="16" s="1"/>
  <c r="CZ341" i="16"/>
  <c r="CY341" i="16" s="1"/>
  <c r="CX341" i="16" s="1"/>
  <c r="CW341" i="16" s="1"/>
  <c r="CV341" i="16" s="1"/>
  <c r="CU341" i="16" s="1"/>
  <c r="CT341" i="16" s="1"/>
  <c r="CS341" i="16" s="1"/>
  <c r="DA342" i="16"/>
  <c r="DA367" i="16"/>
  <c r="CZ366" i="16"/>
  <c r="CY366" i="16" s="1"/>
  <c r="CX366" i="16" s="1"/>
  <c r="CW366" i="16" s="1"/>
  <c r="CV366" i="16" s="1"/>
  <c r="CU366" i="16" s="1"/>
  <c r="CT366" i="16" s="1"/>
  <c r="CS366" i="16" s="1"/>
  <c r="CZ286" i="16"/>
  <c r="CY286" i="16" s="1"/>
  <c r="CX286" i="16" s="1"/>
  <c r="CW286" i="16" s="1"/>
  <c r="CV286" i="16" s="1"/>
  <c r="CU286" i="16" s="1"/>
  <c r="CT286" i="16" s="1"/>
  <c r="CS286" i="16" s="1"/>
  <c r="DA287" i="16"/>
  <c r="CK368" i="16"/>
  <c r="CJ368" i="16" s="1"/>
  <c r="CI368" i="16" s="1"/>
  <c r="CH368" i="16" s="1"/>
  <c r="CG368" i="16" s="1"/>
  <c r="CF368" i="16" s="1"/>
  <c r="CE368" i="16" s="1"/>
  <c r="CD368" i="16" s="1"/>
  <c r="CL369" i="16"/>
  <c r="CK199" i="16"/>
  <c r="CJ199" i="16" s="1"/>
  <c r="CI199" i="16" s="1"/>
  <c r="CH199" i="16" s="1"/>
  <c r="CG199" i="16" s="1"/>
  <c r="CF199" i="16" s="1"/>
  <c r="CE199" i="16" s="1"/>
  <c r="CD199" i="16" s="1"/>
  <c r="CL200" i="16"/>
  <c r="CK27" i="16"/>
  <c r="CJ27" i="16" s="1"/>
  <c r="CI27" i="16" s="1"/>
  <c r="CH27" i="16" s="1"/>
  <c r="CG27" i="16" s="1"/>
  <c r="CF27" i="16" s="1"/>
  <c r="CE27" i="16" s="1"/>
  <c r="CD27" i="16" s="1"/>
  <c r="CL28" i="16"/>
  <c r="AS27" i="16"/>
  <c r="AR26" i="16"/>
  <c r="AQ26" i="16" s="1"/>
  <c r="AP26" i="16" s="1"/>
  <c r="AO26" i="16" s="1"/>
  <c r="AN26" i="16" s="1"/>
  <c r="AM26" i="16" s="1"/>
  <c r="AL26" i="16" s="1"/>
  <c r="AK26" i="16" s="1"/>
  <c r="AS367" i="16"/>
  <c r="AR366" i="16"/>
  <c r="AQ366" i="16" s="1"/>
  <c r="AP366" i="16" s="1"/>
  <c r="AO366" i="16" s="1"/>
  <c r="AN366" i="16" s="1"/>
  <c r="AM366" i="16" s="1"/>
  <c r="AL366" i="16" s="1"/>
  <c r="AK366" i="16" s="1"/>
  <c r="AR340" i="16"/>
  <c r="AQ340" i="16" s="1"/>
  <c r="AP340" i="16" s="1"/>
  <c r="AO340" i="16" s="1"/>
  <c r="AN340" i="16" s="1"/>
  <c r="AM340" i="16" s="1"/>
  <c r="AL340" i="16" s="1"/>
  <c r="AK340" i="16" s="1"/>
  <c r="AS341" i="16"/>
  <c r="AD28" i="16"/>
  <c r="AC27" i="16"/>
  <c r="AB27" i="16" s="1"/>
  <c r="AA27" i="16" s="1"/>
  <c r="Z27" i="16" s="1"/>
  <c r="Y27" i="16" s="1"/>
  <c r="X27" i="16" s="1"/>
  <c r="W27" i="16" s="1"/>
  <c r="V27" i="16" s="1"/>
  <c r="AD368" i="16"/>
  <c r="AC367" i="16"/>
  <c r="AB367" i="16" s="1"/>
  <c r="AA367" i="16" s="1"/>
  <c r="Z367" i="16" s="1"/>
  <c r="Y367" i="16" s="1"/>
  <c r="X367" i="16" s="1"/>
  <c r="W367" i="16" s="1"/>
  <c r="V367" i="16" s="1"/>
  <c r="AC287" i="16"/>
  <c r="AB287" i="16" s="1"/>
  <c r="AA287" i="16" s="1"/>
  <c r="Z287" i="16" s="1"/>
  <c r="Y287" i="16" s="1"/>
  <c r="X287" i="16" s="1"/>
  <c r="W287" i="16" s="1"/>
  <c r="V287" i="16" s="1"/>
  <c r="AD288" i="16"/>
  <c r="AC341" i="16"/>
  <c r="AB341" i="16" s="1"/>
  <c r="AA341" i="16" s="1"/>
  <c r="Z341" i="16" s="1"/>
  <c r="Y341" i="16" s="1"/>
  <c r="X341" i="16" s="1"/>
  <c r="W341" i="16" s="1"/>
  <c r="V341" i="16" s="1"/>
  <c r="AD342" i="16"/>
  <c r="CL408" i="16" l="1"/>
  <c r="CK407" i="16"/>
  <c r="CJ407" i="16" s="1"/>
  <c r="CI407" i="16" s="1"/>
  <c r="CH407" i="16" s="1"/>
  <c r="CG407" i="16" s="1"/>
  <c r="CF407" i="16" s="1"/>
  <c r="CE407" i="16" s="1"/>
  <c r="CD407" i="16" s="1"/>
  <c r="CL254" i="16"/>
  <c r="CK253" i="16"/>
  <c r="CJ253" i="16" s="1"/>
  <c r="CI253" i="16" s="1"/>
  <c r="CH253" i="16" s="1"/>
  <c r="CG253" i="16" s="1"/>
  <c r="CF253" i="16" s="1"/>
  <c r="CE253" i="16" s="1"/>
  <c r="CD253" i="16" s="1"/>
  <c r="BG287" i="16"/>
  <c r="BF287" i="16" s="1"/>
  <c r="BE287" i="16" s="1"/>
  <c r="BD287" i="16" s="1"/>
  <c r="BC287" i="16" s="1"/>
  <c r="BB287" i="16" s="1"/>
  <c r="BA287" i="16" s="1"/>
  <c r="AZ287" i="16" s="1"/>
  <c r="BH288" i="16"/>
  <c r="BW289" i="16"/>
  <c r="BV288" i="16"/>
  <c r="BU288" i="16" s="1"/>
  <c r="BT288" i="16" s="1"/>
  <c r="BS288" i="16" s="1"/>
  <c r="BR288" i="16" s="1"/>
  <c r="BQ288" i="16" s="1"/>
  <c r="BP288" i="16" s="1"/>
  <c r="BO288" i="16" s="1"/>
  <c r="BW369" i="16"/>
  <c r="BV368" i="16"/>
  <c r="BU368" i="16" s="1"/>
  <c r="BT368" i="16" s="1"/>
  <c r="BS368" i="16" s="1"/>
  <c r="BR368" i="16" s="1"/>
  <c r="BQ368" i="16" s="1"/>
  <c r="BP368" i="16" s="1"/>
  <c r="BO368" i="16" s="1"/>
  <c r="BW28" i="16"/>
  <c r="BV27" i="16"/>
  <c r="BU27" i="16" s="1"/>
  <c r="BT27" i="16" s="1"/>
  <c r="BS27" i="16" s="1"/>
  <c r="BR27" i="16" s="1"/>
  <c r="BQ27" i="16" s="1"/>
  <c r="BP27" i="16" s="1"/>
  <c r="BO27" i="16" s="1"/>
  <c r="BW343" i="16"/>
  <c r="BV342" i="16"/>
  <c r="BU342" i="16" s="1"/>
  <c r="BT342" i="16" s="1"/>
  <c r="BS342" i="16" s="1"/>
  <c r="BR342" i="16" s="1"/>
  <c r="BQ342" i="16" s="1"/>
  <c r="BP342" i="16" s="1"/>
  <c r="BO342" i="16" s="1"/>
  <c r="BG28" i="16"/>
  <c r="BF28" i="16" s="1"/>
  <c r="BE28" i="16" s="1"/>
  <c r="BD28" i="16" s="1"/>
  <c r="BC28" i="16" s="1"/>
  <c r="BB28" i="16" s="1"/>
  <c r="BA28" i="16" s="1"/>
  <c r="AZ28" i="16" s="1"/>
  <c r="BH29" i="16"/>
  <c r="BG342" i="16"/>
  <c r="BF342" i="16" s="1"/>
  <c r="BE342" i="16" s="1"/>
  <c r="BD342" i="16" s="1"/>
  <c r="BC342" i="16" s="1"/>
  <c r="BB342" i="16" s="1"/>
  <c r="BA342" i="16" s="1"/>
  <c r="AZ342" i="16" s="1"/>
  <c r="BH343" i="16"/>
  <c r="BH368" i="16"/>
  <c r="BG367" i="16"/>
  <c r="BF367" i="16" s="1"/>
  <c r="BE367" i="16" s="1"/>
  <c r="BD367" i="16" s="1"/>
  <c r="BC367" i="16" s="1"/>
  <c r="BB367" i="16" s="1"/>
  <c r="BA367" i="16" s="1"/>
  <c r="AZ367" i="16" s="1"/>
  <c r="DA288" i="16"/>
  <c r="CZ287" i="16"/>
  <c r="CY287" i="16" s="1"/>
  <c r="CX287" i="16" s="1"/>
  <c r="CW287" i="16" s="1"/>
  <c r="CV287" i="16" s="1"/>
  <c r="CU287" i="16" s="1"/>
  <c r="CT287" i="16" s="1"/>
  <c r="CS287" i="16" s="1"/>
  <c r="CZ342" i="16"/>
  <c r="CY342" i="16" s="1"/>
  <c r="CX342" i="16" s="1"/>
  <c r="CW342" i="16" s="1"/>
  <c r="CV342" i="16" s="1"/>
  <c r="CU342" i="16" s="1"/>
  <c r="CT342" i="16" s="1"/>
  <c r="CS342" i="16" s="1"/>
  <c r="DA343" i="16"/>
  <c r="CZ367" i="16"/>
  <c r="CY367" i="16" s="1"/>
  <c r="CX367" i="16" s="1"/>
  <c r="CW367" i="16" s="1"/>
  <c r="CV367" i="16" s="1"/>
  <c r="CU367" i="16" s="1"/>
  <c r="CT367" i="16" s="1"/>
  <c r="CS367" i="16" s="1"/>
  <c r="DA368" i="16"/>
  <c r="DA30" i="16"/>
  <c r="CZ29" i="16"/>
  <c r="CY29" i="16" s="1"/>
  <c r="CX29" i="16" s="1"/>
  <c r="CW29" i="16" s="1"/>
  <c r="CV29" i="16" s="1"/>
  <c r="CU29" i="16" s="1"/>
  <c r="CT29" i="16" s="1"/>
  <c r="CS29" i="16" s="1"/>
  <c r="CL201" i="16"/>
  <c r="CK200" i="16"/>
  <c r="CJ200" i="16" s="1"/>
  <c r="CI200" i="16" s="1"/>
  <c r="CH200" i="16" s="1"/>
  <c r="CG200" i="16" s="1"/>
  <c r="CF200" i="16" s="1"/>
  <c r="CE200" i="16" s="1"/>
  <c r="CD200" i="16" s="1"/>
  <c r="CL370" i="16"/>
  <c r="CK369" i="16"/>
  <c r="CJ369" i="16" s="1"/>
  <c r="CI369" i="16" s="1"/>
  <c r="CH369" i="16" s="1"/>
  <c r="CG369" i="16" s="1"/>
  <c r="CF369" i="16" s="1"/>
  <c r="CE369" i="16" s="1"/>
  <c r="CD369" i="16" s="1"/>
  <c r="CK28" i="16"/>
  <c r="CJ28" i="16" s="1"/>
  <c r="CI28" i="16" s="1"/>
  <c r="CH28" i="16" s="1"/>
  <c r="CG28" i="16" s="1"/>
  <c r="CF28" i="16" s="1"/>
  <c r="CE28" i="16" s="1"/>
  <c r="CD28" i="16" s="1"/>
  <c r="CL29" i="16"/>
  <c r="AR367" i="16"/>
  <c r="AQ367" i="16" s="1"/>
  <c r="AP367" i="16" s="1"/>
  <c r="AO367" i="16" s="1"/>
  <c r="AN367" i="16" s="1"/>
  <c r="AM367" i="16" s="1"/>
  <c r="AL367" i="16" s="1"/>
  <c r="AK367" i="16" s="1"/>
  <c r="AS368" i="16"/>
  <c r="AS342" i="16"/>
  <c r="AR341" i="16"/>
  <c r="AQ341" i="16" s="1"/>
  <c r="AP341" i="16" s="1"/>
  <c r="AO341" i="16" s="1"/>
  <c r="AN341" i="16" s="1"/>
  <c r="AM341" i="16" s="1"/>
  <c r="AL341" i="16" s="1"/>
  <c r="AK341" i="16" s="1"/>
  <c r="AS28" i="16"/>
  <c r="AR27" i="16"/>
  <c r="AQ27" i="16" s="1"/>
  <c r="AP27" i="16" s="1"/>
  <c r="AO27" i="16" s="1"/>
  <c r="AN27" i="16" s="1"/>
  <c r="AM27" i="16" s="1"/>
  <c r="AL27" i="16" s="1"/>
  <c r="AK27" i="16" s="1"/>
  <c r="AC368" i="16"/>
  <c r="AB368" i="16" s="1"/>
  <c r="AA368" i="16" s="1"/>
  <c r="Z368" i="16" s="1"/>
  <c r="Y368" i="16" s="1"/>
  <c r="X368" i="16" s="1"/>
  <c r="W368" i="16" s="1"/>
  <c r="V368" i="16" s="1"/>
  <c r="AD369" i="16"/>
  <c r="AC28" i="16"/>
  <c r="AB28" i="16" s="1"/>
  <c r="AA28" i="16" s="1"/>
  <c r="Z28" i="16" s="1"/>
  <c r="Y28" i="16" s="1"/>
  <c r="X28" i="16" s="1"/>
  <c r="W28" i="16" s="1"/>
  <c r="V28" i="16" s="1"/>
  <c r="AD29" i="16"/>
  <c r="AC342" i="16"/>
  <c r="AB342" i="16" s="1"/>
  <c r="AA342" i="16" s="1"/>
  <c r="Z342" i="16" s="1"/>
  <c r="Y342" i="16" s="1"/>
  <c r="X342" i="16" s="1"/>
  <c r="W342" i="16" s="1"/>
  <c r="V342" i="16" s="1"/>
  <c r="AD343" i="16"/>
  <c r="AC288" i="16"/>
  <c r="AB288" i="16" s="1"/>
  <c r="AA288" i="16" s="1"/>
  <c r="Z288" i="16" s="1"/>
  <c r="Y288" i="16" s="1"/>
  <c r="X288" i="16" s="1"/>
  <c r="W288" i="16" s="1"/>
  <c r="V288" i="16" s="1"/>
  <c r="AD289" i="16"/>
  <c r="CK408" i="16" l="1"/>
  <c r="CJ408" i="16" s="1"/>
  <c r="CI408" i="16" s="1"/>
  <c r="CH408" i="16" s="1"/>
  <c r="CG408" i="16" s="1"/>
  <c r="CF408" i="16" s="1"/>
  <c r="CE408" i="16" s="1"/>
  <c r="CD408" i="16" s="1"/>
  <c r="CL409" i="16"/>
  <c r="BH289" i="16"/>
  <c r="BG288" i="16"/>
  <c r="BF288" i="16" s="1"/>
  <c r="BE288" i="16" s="1"/>
  <c r="BD288" i="16" s="1"/>
  <c r="BC288" i="16" s="1"/>
  <c r="BB288" i="16" s="1"/>
  <c r="BA288" i="16" s="1"/>
  <c r="AZ288" i="16" s="1"/>
  <c r="CL255" i="16"/>
  <c r="CK254" i="16"/>
  <c r="CJ254" i="16" s="1"/>
  <c r="CI254" i="16" s="1"/>
  <c r="CH254" i="16" s="1"/>
  <c r="CG254" i="16" s="1"/>
  <c r="CF254" i="16" s="1"/>
  <c r="CE254" i="16" s="1"/>
  <c r="CD254" i="16" s="1"/>
  <c r="BW344" i="16"/>
  <c r="BV344" i="16" s="1"/>
  <c r="BU344" i="16" s="1"/>
  <c r="BT344" i="16" s="1"/>
  <c r="BS344" i="16" s="1"/>
  <c r="BR344" i="16" s="1"/>
  <c r="BQ344" i="16" s="1"/>
  <c r="BP344" i="16" s="1"/>
  <c r="BO344" i="16" s="1"/>
  <c r="BV343" i="16"/>
  <c r="BU343" i="16" s="1"/>
  <c r="BT343" i="16" s="1"/>
  <c r="BS343" i="16" s="1"/>
  <c r="BR343" i="16" s="1"/>
  <c r="BQ343" i="16" s="1"/>
  <c r="BP343" i="16" s="1"/>
  <c r="BO343" i="16" s="1"/>
  <c r="BV369" i="16"/>
  <c r="BU369" i="16" s="1"/>
  <c r="BT369" i="16" s="1"/>
  <c r="BS369" i="16" s="1"/>
  <c r="BR369" i="16" s="1"/>
  <c r="BQ369" i="16" s="1"/>
  <c r="BP369" i="16" s="1"/>
  <c r="BO369" i="16" s="1"/>
  <c r="BW370" i="16"/>
  <c r="BW29" i="16"/>
  <c r="BV28" i="16"/>
  <c r="BU28" i="16" s="1"/>
  <c r="BT28" i="16" s="1"/>
  <c r="BS28" i="16" s="1"/>
  <c r="BR28" i="16" s="1"/>
  <c r="BQ28" i="16" s="1"/>
  <c r="BP28" i="16" s="1"/>
  <c r="BO28" i="16" s="1"/>
  <c r="BV289" i="16"/>
  <c r="BU289" i="16" s="1"/>
  <c r="BT289" i="16" s="1"/>
  <c r="BS289" i="16" s="1"/>
  <c r="BR289" i="16" s="1"/>
  <c r="BQ289" i="16" s="1"/>
  <c r="BP289" i="16" s="1"/>
  <c r="BO289" i="16" s="1"/>
  <c r="BW290" i="16"/>
  <c r="BV290" i="16" s="1"/>
  <c r="BU290" i="16" s="1"/>
  <c r="BT290" i="16" s="1"/>
  <c r="BS290" i="16" s="1"/>
  <c r="BR290" i="16" s="1"/>
  <c r="BQ290" i="16" s="1"/>
  <c r="BP290" i="16" s="1"/>
  <c r="BO290" i="16" s="1"/>
  <c r="BG343" i="16"/>
  <c r="BF343" i="16" s="1"/>
  <c r="BE343" i="16" s="1"/>
  <c r="BD343" i="16" s="1"/>
  <c r="BC343" i="16" s="1"/>
  <c r="BB343" i="16" s="1"/>
  <c r="BA343" i="16" s="1"/>
  <c r="AZ343" i="16" s="1"/>
  <c r="BH344" i="16"/>
  <c r="BG344" i="16" s="1"/>
  <c r="BF344" i="16" s="1"/>
  <c r="BE344" i="16" s="1"/>
  <c r="BD344" i="16" s="1"/>
  <c r="BC344" i="16" s="1"/>
  <c r="BB344" i="16" s="1"/>
  <c r="BA344" i="16" s="1"/>
  <c r="AZ344" i="16" s="1"/>
  <c r="BH30" i="16"/>
  <c r="BG29" i="16"/>
  <c r="BF29" i="16" s="1"/>
  <c r="BE29" i="16" s="1"/>
  <c r="BD29" i="16" s="1"/>
  <c r="BC29" i="16" s="1"/>
  <c r="BB29" i="16" s="1"/>
  <c r="BA29" i="16" s="1"/>
  <c r="AZ29" i="16" s="1"/>
  <c r="BG368" i="16"/>
  <c r="BF368" i="16" s="1"/>
  <c r="BE368" i="16" s="1"/>
  <c r="BD368" i="16" s="1"/>
  <c r="BC368" i="16" s="1"/>
  <c r="BB368" i="16" s="1"/>
  <c r="BA368" i="16" s="1"/>
  <c r="AZ368" i="16" s="1"/>
  <c r="BH369" i="16"/>
  <c r="CZ30" i="16"/>
  <c r="CY30" i="16" s="1"/>
  <c r="CX30" i="16" s="1"/>
  <c r="CW30" i="16" s="1"/>
  <c r="CV30" i="16" s="1"/>
  <c r="CU30" i="16" s="1"/>
  <c r="CT30" i="16" s="1"/>
  <c r="CS30" i="16" s="1"/>
  <c r="DA31" i="16"/>
  <c r="DA369" i="16"/>
  <c r="CZ368" i="16"/>
  <c r="CY368" i="16" s="1"/>
  <c r="CX368" i="16" s="1"/>
  <c r="CW368" i="16" s="1"/>
  <c r="CV368" i="16" s="1"/>
  <c r="CU368" i="16" s="1"/>
  <c r="CT368" i="16" s="1"/>
  <c r="CS368" i="16" s="1"/>
  <c r="CZ343" i="16"/>
  <c r="CY343" i="16" s="1"/>
  <c r="CX343" i="16" s="1"/>
  <c r="CW343" i="16" s="1"/>
  <c r="CV343" i="16" s="1"/>
  <c r="CU343" i="16" s="1"/>
  <c r="CT343" i="16" s="1"/>
  <c r="CS343" i="16" s="1"/>
  <c r="DA344" i="16"/>
  <c r="CZ344" i="16" s="1"/>
  <c r="CY344" i="16" s="1"/>
  <c r="CX344" i="16" s="1"/>
  <c r="CW344" i="16" s="1"/>
  <c r="CV344" i="16" s="1"/>
  <c r="CU344" i="16" s="1"/>
  <c r="CT344" i="16" s="1"/>
  <c r="CS344" i="16" s="1"/>
  <c r="CZ288" i="16"/>
  <c r="CY288" i="16" s="1"/>
  <c r="CX288" i="16" s="1"/>
  <c r="CW288" i="16" s="1"/>
  <c r="CV288" i="16" s="1"/>
  <c r="CU288" i="16" s="1"/>
  <c r="CT288" i="16" s="1"/>
  <c r="CS288" i="16" s="1"/>
  <c r="DA289" i="16"/>
  <c r="CK370" i="16"/>
  <c r="CJ370" i="16" s="1"/>
  <c r="CI370" i="16" s="1"/>
  <c r="CH370" i="16" s="1"/>
  <c r="CG370" i="16" s="1"/>
  <c r="CF370" i="16" s="1"/>
  <c r="CE370" i="16" s="1"/>
  <c r="CD370" i="16" s="1"/>
  <c r="CL371" i="16"/>
  <c r="CL30" i="16"/>
  <c r="CK29" i="16"/>
  <c r="CJ29" i="16" s="1"/>
  <c r="CI29" i="16" s="1"/>
  <c r="CH29" i="16" s="1"/>
  <c r="CG29" i="16" s="1"/>
  <c r="CF29" i="16" s="1"/>
  <c r="CE29" i="16" s="1"/>
  <c r="CD29" i="16" s="1"/>
  <c r="CL202" i="16"/>
  <c r="CK201" i="16"/>
  <c r="CJ201" i="16" s="1"/>
  <c r="CI201" i="16" s="1"/>
  <c r="CH201" i="16" s="1"/>
  <c r="CG201" i="16" s="1"/>
  <c r="CF201" i="16" s="1"/>
  <c r="CE201" i="16" s="1"/>
  <c r="CD201" i="16" s="1"/>
  <c r="AR342" i="16"/>
  <c r="AQ342" i="16" s="1"/>
  <c r="AP342" i="16" s="1"/>
  <c r="AO342" i="16" s="1"/>
  <c r="AN342" i="16" s="1"/>
  <c r="AM342" i="16" s="1"/>
  <c r="AL342" i="16" s="1"/>
  <c r="AK342" i="16" s="1"/>
  <c r="AS343" i="16"/>
  <c r="AS369" i="16"/>
  <c r="AR368" i="16"/>
  <c r="AQ368" i="16" s="1"/>
  <c r="AP368" i="16" s="1"/>
  <c r="AO368" i="16" s="1"/>
  <c r="AN368" i="16" s="1"/>
  <c r="AM368" i="16" s="1"/>
  <c r="AL368" i="16" s="1"/>
  <c r="AK368" i="16" s="1"/>
  <c r="AR28" i="16"/>
  <c r="AQ28" i="16" s="1"/>
  <c r="AP28" i="16" s="1"/>
  <c r="AO28" i="16" s="1"/>
  <c r="AN28" i="16" s="1"/>
  <c r="AM28" i="16" s="1"/>
  <c r="AL28" i="16" s="1"/>
  <c r="AK28" i="16" s="1"/>
  <c r="AS29" i="16"/>
  <c r="AD290" i="16"/>
  <c r="AC290" i="16" s="1"/>
  <c r="AB290" i="16" s="1"/>
  <c r="AA290" i="16" s="1"/>
  <c r="Z290" i="16" s="1"/>
  <c r="Y290" i="16" s="1"/>
  <c r="X290" i="16" s="1"/>
  <c r="W290" i="16" s="1"/>
  <c r="V290" i="16" s="1"/>
  <c r="AC289" i="16"/>
  <c r="AB289" i="16" s="1"/>
  <c r="AA289" i="16" s="1"/>
  <c r="Z289" i="16" s="1"/>
  <c r="Y289" i="16" s="1"/>
  <c r="X289" i="16" s="1"/>
  <c r="W289" i="16" s="1"/>
  <c r="V289" i="16" s="1"/>
  <c r="AC29" i="16"/>
  <c r="AB29" i="16" s="1"/>
  <c r="AA29" i="16" s="1"/>
  <c r="Z29" i="16" s="1"/>
  <c r="Y29" i="16" s="1"/>
  <c r="X29" i="16" s="1"/>
  <c r="W29" i="16" s="1"/>
  <c r="V29" i="16" s="1"/>
  <c r="AD30" i="16"/>
  <c r="AC343" i="16"/>
  <c r="AB343" i="16" s="1"/>
  <c r="AA343" i="16" s="1"/>
  <c r="Z343" i="16" s="1"/>
  <c r="Y343" i="16" s="1"/>
  <c r="X343" i="16" s="1"/>
  <c r="W343" i="16" s="1"/>
  <c r="V343" i="16" s="1"/>
  <c r="AD344" i="16"/>
  <c r="AC344" i="16" s="1"/>
  <c r="AB344" i="16" s="1"/>
  <c r="AA344" i="16" s="1"/>
  <c r="Z344" i="16" s="1"/>
  <c r="Y344" i="16" s="1"/>
  <c r="X344" i="16" s="1"/>
  <c r="W344" i="16" s="1"/>
  <c r="V344" i="16" s="1"/>
  <c r="AD370" i="16"/>
  <c r="AC369" i="16"/>
  <c r="AB369" i="16" s="1"/>
  <c r="AA369" i="16" s="1"/>
  <c r="Z369" i="16" s="1"/>
  <c r="Y369" i="16" s="1"/>
  <c r="X369" i="16" s="1"/>
  <c r="W369" i="16" s="1"/>
  <c r="V369" i="16" s="1"/>
  <c r="CL410" i="16" l="1"/>
  <c r="CK409" i="16"/>
  <c r="CJ409" i="16" s="1"/>
  <c r="CI409" i="16" s="1"/>
  <c r="CH409" i="16" s="1"/>
  <c r="CG409" i="16" s="1"/>
  <c r="CF409" i="16" s="1"/>
  <c r="CE409" i="16" s="1"/>
  <c r="CD409" i="16" s="1"/>
  <c r="CL256" i="16"/>
  <c r="CK255" i="16"/>
  <c r="CJ255" i="16" s="1"/>
  <c r="CI255" i="16" s="1"/>
  <c r="CH255" i="16" s="1"/>
  <c r="CG255" i="16" s="1"/>
  <c r="CF255" i="16" s="1"/>
  <c r="CE255" i="16" s="1"/>
  <c r="CD255" i="16" s="1"/>
  <c r="BH290" i="16"/>
  <c r="BG290" i="16" s="1"/>
  <c r="BF290" i="16" s="1"/>
  <c r="BE290" i="16" s="1"/>
  <c r="BD290" i="16" s="1"/>
  <c r="BC290" i="16" s="1"/>
  <c r="BB290" i="16" s="1"/>
  <c r="BA290" i="16" s="1"/>
  <c r="AZ290" i="16" s="1"/>
  <c r="BG289" i="16"/>
  <c r="BF289" i="16" s="1"/>
  <c r="BE289" i="16" s="1"/>
  <c r="BD289" i="16" s="1"/>
  <c r="BC289" i="16" s="1"/>
  <c r="BB289" i="16" s="1"/>
  <c r="BA289" i="16" s="1"/>
  <c r="AZ289" i="16" s="1"/>
  <c r="BV370" i="16"/>
  <c r="BU370" i="16" s="1"/>
  <c r="BT370" i="16" s="1"/>
  <c r="BS370" i="16" s="1"/>
  <c r="BR370" i="16" s="1"/>
  <c r="BQ370" i="16" s="1"/>
  <c r="BP370" i="16" s="1"/>
  <c r="BO370" i="16" s="1"/>
  <c r="BW371" i="16"/>
  <c r="BV29" i="16"/>
  <c r="BU29" i="16" s="1"/>
  <c r="BT29" i="16" s="1"/>
  <c r="BS29" i="16" s="1"/>
  <c r="BR29" i="16" s="1"/>
  <c r="BQ29" i="16" s="1"/>
  <c r="BP29" i="16" s="1"/>
  <c r="BO29" i="16" s="1"/>
  <c r="BW30" i="16"/>
  <c r="BH31" i="16"/>
  <c r="BG30" i="16"/>
  <c r="BF30" i="16" s="1"/>
  <c r="BE30" i="16" s="1"/>
  <c r="BD30" i="16" s="1"/>
  <c r="BC30" i="16" s="1"/>
  <c r="BB30" i="16" s="1"/>
  <c r="BA30" i="16" s="1"/>
  <c r="AZ30" i="16" s="1"/>
  <c r="BH370" i="16"/>
  <c r="BG369" i="16"/>
  <c r="BF369" i="16" s="1"/>
  <c r="BE369" i="16" s="1"/>
  <c r="BD369" i="16" s="1"/>
  <c r="BC369" i="16" s="1"/>
  <c r="BB369" i="16" s="1"/>
  <c r="BA369" i="16" s="1"/>
  <c r="AZ369" i="16" s="1"/>
  <c r="CZ369" i="16"/>
  <c r="CY369" i="16" s="1"/>
  <c r="CX369" i="16" s="1"/>
  <c r="CW369" i="16" s="1"/>
  <c r="CV369" i="16" s="1"/>
  <c r="CU369" i="16" s="1"/>
  <c r="CT369" i="16" s="1"/>
  <c r="CS369" i="16" s="1"/>
  <c r="DA370" i="16"/>
  <c r="CZ31" i="16"/>
  <c r="CY31" i="16" s="1"/>
  <c r="CX31" i="16" s="1"/>
  <c r="CW31" i="16" s="1"/>
  <c r="CV31" i="16" s="1"/>
  <c r="CU31" i="16" s="1"/>
  <c r="CT31" i="16" s="1"/>
  <c r="CS31" i="16" s="1"/>
  <c r="DA32" i="16"/>
  <c r="DA290" i="16"/>
  <c r="CZ290" i="16" s="1"/>
  <c r="CY290" i="16" s="1"/>
  <c r="CX290" i="16" s="1"/>
  <c r="CW290" i="16" s="1"/>
  <c r="CV290" i="16" s="1"/>
  <c r="CU290" i="16" s="1"/>
  <c r="CT290" i="16" s="1"/>
  <c r="CS290" i="16" s="1"/>
  <c r="CZ289" i="16"/>
  <c r="CY289" i="16" s="1"/>
  <c r="CX289" i="16" s="1"/>
  <c r="CW289" i="16" s="1"/>
  <c r="CV289" i="16" s="1"/>
  <c r="CU289" i="16" s="1"/>
  <c r="CT289" i="16" s="1"/>
  <c r="CS289" i="16" s="1"/>
  <c r="CL372" i="16"/>
  <c r="CK371" i="16"/>
  <c r="CJ371" i="16" s="1"/>
  <c r="CI371" i="16" s="1"/>
  <c r="CH371" i="16" s="1"/>
  <c r="CG371" i="16" s="1"/>
  <c r="CF371" i="16" s="1"/>
  <c r="CE371" i="16" s="1"/>
  <c r="CD371" i="16" s="1"/>
  <c r="CK202" i="16"/>
  <c r="CJ202" i="16" s="1"/>
  <c r="CI202" i="16" s="1"/>
  <c r="CH202" i="16" s="1"/>
  <c r="CG202" i="16" s="1"/>
  <c r="CF202" i="16" s="1"/>
  <c r="CE202" i="16" s="1"/>
  <c r="CD202" i="16" s="1"/>
  <c r="CL203" i="16"/>
  <c r="CK30" i="16"/>
  <c r="CJ30" i="16" s="1"/>
  <c r="CI30" i="16" s="1"/>
  <c r="CH30" i="16" s="1"/>
  <c r="CG30" i="16" s="1"/>
  <c r="CF30" i="16" s="1"/>
  <c r="CE30" i="16" s="1"/>
  <c r="CD30" i="16" s="1"/>
  <c r="CL31" i="16"/>
  <c r="AR369" i="16"/>
  <c r="AQ369" i="16" s="1"/>
  <c r="AP369" i="16" s="1"/>
  <c r="AO369" i="16" s="1"/>
  <c r="AN369" i="16" s="1"/>
  <c r="AM369" i="16" s="1"/>
  <c r="AL369" i="16" s="1"/>
  <c r="AK369" i="16" s="1"/>
  <c r="AS370" i="16"/>
  <c r="AS30" i="16"/>
  <c r="AR29" i="16"/>
  <c r="AQ29" i="16" s="1"/>
  <c r="AP29" i="16" s="1"/>
  <c r="AO29" i="16" s="1"/>
  <c r="AN29" i="16" s="1"/>
  <c r="AM29" i="16" s="1"/>
  <c r="AL29" i="16" s="1"/>
  <c r="AK29" i="16" s="1"/>
  <c r="AS344" i="16"/>
  <c r="AR344" i="16" s="1"/>
  <c r="AQ344" i="16" s="1"/>
  <c r="AP344" i="16" s="1"/>
  <c r="AO344" i="16" s="1"/>
  <c r="AN344" i="16" s="1"/>
  <c r="AM344" i="16" s="1"/>
  <c r="AL344" i="16" s="1"/>
  <c r="AK344" i="16" s="1"/>
  <c r="AR343" i="16"/>
  <c r="AQ343" i="16" s="1"/>
  <c r="AP343" i="16" s="1"/>
  <c r="AO343" i="16" s="1"/>
  <c r="AN343" i="16" s="1"/>
  <c r="AM343" i="16" s="1"/>
  <c r="AL343" i="16" s="1"/>
  <c r="AK343" i="16" s="1"/>
  <c r="AD31" i="16"/>
  <c r="AC30" i="16"/>
  <c r="AB30" i="16" s="1"/>
  <c r="AA30" i="16" s="1"/>
  <c r="Z30" i="16" s="1"/>
  <c r="Y30" i="16" s="1"/>
  <c r="X30" i="16" s="1"/>
  <c r="W30" i="16" s="1"/>
  <c r="V30" i="16" s="1"/>
  <c r="AC370" i="16"/>
  <c r="AB370" i="16" s="1"/>
  <c r="AA370" i="16" s="1"/>
  <c r="Z370" i="16" s="1"/>
  <c r="Y370" i="16" s="1"/>
  <c r="X370" i="16" s="1"/>
  <c r="W370" i="16" s="1"/>
  <c r="V370" i="16" s="1"/>
  <c r="AD371" i="16"/>
  <c r="CK410" i="16" l="1"/>
  <c r="CJ410" i="16" s="1"/>
  <c r="CI410" i="16" s="1"/>
  <c r="CH410" i="16" s="1"/>
  <c r="CG410" i="16" s="1"/>
  <c r="CF410" i="16" s="1"/>
  <c r="CE410" i="16" s="1"/>
  <c r="CD410" i="16" s="1"/>
  <c r="CL411" i="16"/>
  <c r="CK256" i="16"/>
  <c r="CJ256" i="16" s="1"/>
  <c r="CI256" i="16" s="1"/>
  <c r="CH256" i="16" s="1"/>
  <c r="CG256" i="16" s="1"/>
  <c r="CF256" i="16" s="1"/>
  <c r="CE256" i="16" s="1"/>
  <c r="CD256" i="16" s="1"/>
  <c r="CL257" i="16"/>
  <c r="BV30" i="16"/>
  <c r="BU30" i="16" s="1"/>
  <c r="BT30" i="16" s="1"/>
  <c r="BS30" i="16" s="1"/>
  <c r="BR30" i="16" s="1"/>
  <c r="BQ30" i="16" s="1"/>
  <c r="BP30" i="16" s="1"/>
  <c r="BO30" i="16" s="1"/>
  <c r="BW31" i="16"/>
  <c r="BV371" i="16"/>
  <c r="BU371" i="16" s="1"/>
  <c r="BT371" i="16" s="1"/>
  <c r="BS371" i="16" s="1"/>
  <c r="BR371" i="16" s="1"/>
  <c r="BQ371" i="16" s="1"/>
  <c r="BP371" i="16" s="1"/>
  <c r="BO371" i="16" s="1"/>
  <c r="BW372" i="16"/>
  <c r="BG370" i="16"/>
  <c r="BF370" i="16" s="1"/>
  <c r="BE370" i="16" s="1"/>
  <c r="BD370" i="16" s="1"/>
  <c r="BC370" i="16" s="1"/>
  <c r="BB370" i="16" s="1"/>
  <c r="BA370" i="16" s="1"/>
  <c r="AZ370" i="16" s="1"/>
  <c r="BH371" i="16"/>
  <c r="BG31" i="16"/>
  <c r="BF31" i="16" s="1"/>
  <c r="BE31" i="16" s="1"/>
  <c r="BD31" i="16" s="1"/>
  <c r="BC31" i="16" s="1"/>
  <c r="BB31" i="16" s="1"/>
  <c r="BA31" i="16" s="1"/>
  <c r="AZ31" i="16" s="1"/>
  <c r="BH32" i="16"/>
  <c r="DA33" i="16"/>
  <c r="CZ32" i="16"/>
  <c r="CY32" i="16" s="1"/>
  <c r="CX32" i="16" s="1"/>
  <c r="CW32" i="16" s="1"/>
  <c r="CV32" i="16" s="1"/>
  <c r="CU32" i="16" s="1"/>
  <c r="CT32" i="16" s="1"/>
  <c r="CS32" i="16" s="1"/>
  <c r="DA371" i="16"/>
  <c r="CZ370" i="16"/>
  <c r="CY370" i="16" s="1"/>
  <c r="CX370" i="16" s="1"/>
  <c r="CW370" i="16" s="1"/>
  <c r="CV370" i="16" s="1"/>
  <c r="CU370" i="16" s="1"/>
  <c r="CT370" i="16" s="1"/>
  <c r="CS370" i="16" s="1"/>
  <c r="CK203" i="16"/>
  <c r="CJ203" i="16" s="1"/>
  <c r="CI203" i="16" s="1"/>
  <c r="CH203" i="16" s="1"/>
  <c r="CG203" i="16" s="1"/>
  <c r="CF203" i="16" s="1"/>
  <c r="CE203" i="16" s="1"/>
  <c r="CD203" i="16" s="1"/>
  <c r="CL204" i="16"/>
  <c r="CK31" i="16"/>
  <c r="CJ31" i="16" s="1"/>
  <c r="CI31" i="16" s="1"/>
  <c r="CH31" i="16" s="1"/>
  <c r="CG31" i="16" s="1"/>
  <c r="CF31" i="16" s="1"/>
  <c r="CE31" i="16" s="1"/>
  <c r="CD31" i="16" s="1"/>
  <c r="CL32" i="16"/>
  <c r="CK372" i="16"/>
  <c r="CJ372" i="16" s="1"/>
  <c r="CI372" i="16" s="1"/>
  <c r="CH372" i="16" s="1"/>
  <c r="CG372" i="16" s="1"/>
  <c r="CF372" i="16" s="1"/>
  <c r="CE372" i="16" s="1"/>
  <c r="CD372" i="16" s="1"/>
  <c r="CL373" i="16"/>
  <c r="AS31" i="16"/>
  <c r="AR30" i="16"/>
  <c r="AQ30" i="16" s="1"/>
  <c r="AP30" i="16" s="1"/>
  <c r="AO30" i="16" s="1"/>
  <c r="AN30" i="16" s="1"/>
  <c r="AM30" i="16" s="1"/>
  <c r="AL30" i="16" s="1"/>
  <c r="AK30" i="16" s="1"/>
  <c r="AR370" i="16"/>
  <c r="AQ370" i="16" s="1"/>
  <c r="AP370" i="16" s="1"/>
  <c r="AO370" i="16" s="1"/>
  <c r="AN370" i="16" s="1"/>
  <c r="AM370" i="16" s="1"/>
  <c r="AL370" i="16" s="1"/>
  <c r="AK370" i="16" s="1"/>
  <c r="AS371" i="16"/>
  <c r="AC371" i="16"/>
  <c r="AB371" i="16" s="1"/>
  <c r="AA371" i="16" s="1"/>
  <c r="Z371" i="16" s="1"/>
  <c r="Y371" i="16" s="1"/>
  <c r="X371" i="16" s="1"/>
  <c r="W371" i="16" s="1"/>
  <c r="V371" i="16" s="1"/>
  <c r="AD372" i="16"/>
  <c r="AD32" i="16"/>
  <c r="AC31" i="16"/>
  <c r="AB31" i="16" s="1"/>
  <c r="AA31" i="16" s="1"/>
  <c r="Z31" i="16" s="1"/>
  <c r="Y31" i="16" s="1"/>
  <c r="X31" i="16" s="1"/>
  <c r="W31" i="16" s="1"/>
  <c r="V31" i="16" s="1"/>
  <c r="CL412" i="16" l="1"/>
  <c r="CK411" i="16"/>
  <c r="CJ411" i="16" s="1"/>
  <c r="CI411" i="16" s="1"/>
  <c r="CH411" i="16" s="1"/>
  <c r="CG411" i="16" s="1"/>
  <c r="CF411" i="16" s="1"/>
  <c r="CE411" i="16" s="1"/>
  <c r="CD411" i="16" s="1"/>
  <c r="CL258" i="16"/>
  <c r="CK257" i="16"/>
  <c r="CJ257" i="16" s="1"/>
  <c r="CI257" i="16" s="1"/>
  <c r="CH257" i="16" s="1"/>
  <c r="CG257" i="16" s="1"/>
  <c r="CF257" i="16" s="1"/>
  <c r="CE257" i="16" s="1"/>
  <c r="CD257" i="16" s="1"/>
  <c r="BV372" i="16"/>
  <c r="BU372" i="16" s="1"/>
  <c r="BT372" i="16" s="1"/>
  <c r="BS372" i="16" s="1"/>
  <c r="BR372" i="16" s="1"/>
  <c r="BQ372" i="16" s="1"/>
  <c r="BP372" i="16" s="1"/>
  <c r="BO372" i="16" s="1"/>
  <c r="BW373" i="16"/>
  <c r="BW32" i="16"/>
  <c r="BV31" i="16"/>
  <c r="BU31" i="16" s="1"/>
  <c r="BT31" i="16" s="1"/>
  <c r="BS31" i="16" s="1"/>
  <c r="BR31" i="16" s="1"/>
  <c r="BQ31" i="16" s="1"/>
  <c r="BP31" i="16" s="1"/>
  <c r="BO31" i="16" s="1"/>
  <c r="BG32" i="16"/>
  <c r="BF32" i="16" s="1"/>
  <c r="BE32" i="16" s="1"/>
  <c r="BD32" i="16" s="1"/>
  <c r="BC32" i="16" s="1"/>
  <c r="BB32" i="16" s="1"/>
  <c r="BA32" i="16" s="1"/>
  <c r="AZ32" i="16" s="1"/>
  <c r="BH33" i="16"/>
  <c r="BG371" i="16"/>
  <c r="BF371" i="16" s="1"/>
  <c r="BE371" i="16" s="1"/>
  <c r="BD371" i="16" s="1"/>
  <c r="BC371" i="16" s="1"/>
  <c r="BB371" i="16" s="1"/>
  <c r="BA371" i="16" s="1"/>
  <c r="AZ371" i="16" s="1"/>
  <c r="BH372" i="16"/>
  <c r="CZ371" i="16"/>
  <c r="CY371" i="16" s="1"/>
  <c r="CX371" i="16" s="1"/>
  <c r="CW371" i="16" s="1"/>
  <c r="CV371" i="16" s="1"/>
  <c r="CU371" i="16" s="1"/>
  <c r="CT371" i="16" s="1"/>
  <c r="CS371" i="16" s="1"/>
  <c r="DA372" i="16"/>
  <c r="DA34" i="16"/>
  <c r="CZ33" i="16"/>
  <c r="CY33" i="16" s="1"/>
  <c r="CX33" i="16" s="1"/>
  <c r="CW33" i="16" s="1"/>
  <c r="CV33" i="16" s="1"/>
  <c r="CU33" i="16" s="1"/>
  <c r="CT33" i="16" s="1"/>
  <c r="CS33" i="16" s="1"/>
  <c r="CL374" i="16"/>
  <c r="CK373" i="16"/>
  <c r="CJ373" i="16" s="1"/>
  <c r="CI373" i="16" s="1"/>
  <c r="CH373" i="16" s="1"/>
  <c r="CG373" i="16" s="1"/>
  <c r="CF373" i="16" s="1"/>
  <c r="CE373" i="16" s="1"/>
  <c r="CD373" i="16" s="1"/>
  <c r="CK32" i="16"/>
  <c r="CJ32" i="16" s="1"/>
  <c r="CI32" i="16" s="1"/>
  <c r="CH32" i="16" s="1"/>
  <c r="CG32" i="16" s="1"/>
  <c r="CF32" i="16" s="1"/>
  <c r="CE32" i="16" s="1"/>
  <c r="CD32" i="16" s="1"/>
  <c r="CL33" i="16"/>
  <c r="CL205" i="16"/>
  <c r="CK204" i="16"/>
  <c r="CJ204" i="16" s="1"/>
  <c r="CI204" i="16" s="1"/>
  <c r="CH204" i="16" s="1"/>
  <c r="CG204" i="16" s="1"/>
  <c r="CF204" i="16" s="1"/>
  <c r="CE204" i="16" s="1"/>
  <c r="CD204" i="16" s="1"/>
  <c r="AS372" i="16"/>
  <c r="AR371" i="16"/>
  <c r="AQ371" i="16" s="1"/>
  <c r="AP371" i="16" s="1"/>
  <c r="AO371" i="16" s="1"/>
  <c r="AN371" i="16" s="1"/>
  <c r="AM371" i="16" s="1"/>
  <c r="AL371" i="16" s="1"/>
  <c r="AK371" i="16" s="1"/>
  <c r="AR31" i="16"/>
  <c r="AQ31" i="16" s="1"/>
  <c r="AP31" i="16" s="1"/>
  <c r="AO31" i="16" s="1"/>
  <c r="AN31" i="16" s="1"/>
  <c r="AM31" i="16" s="1"/>
  <c r="AL31" i="16" s="1"/>
  <c r="AK31" i="16" s="1"/>
  <c r="AS32" i="16"/>
  <c r="AC32" i="16"/>
  <c r="AB32" i="16" s="1"/>
  <c r="AA32" i="16" s="1"/>
  <c r="Z32" i="16" s="1"/>
  <c r="Y32" i="16" s="1"/>
  <c r="X32" i="16" s="1"/>
  <c r="W32" i="16" s="1"/>
  <c r="V32" i="16" s="1"/>
  <c r="AD33" i="16"/>
  <c r="AC372" i="16"/>
  <c r="AB372" i="16" s="1"/>
  <c r="AA372" i="16" s="1"/>
  <c r="Z372" i="16" s="1"/>
  <c r="Y372" i="16" s="1"/>
  <c r="X372" i="16" s="1"/>
  <c r="W372" i="16" s="1"/>
  <c r="V372" i="16" s="1"/>
  <c r="AD373" i="16"/>
  <c r="CK412" i="16" l="1"/>
  <c r="CJ412" i="16" s="1"/>
  <c r="CI412" i="16" s="1"/>
  <c r="CH412" i="16" s="1"/>
  <c r="CG412" i="16" s="1"/>
  <c r="CF412" i="16" s="1"/>
  <c r="CE412" i="16" s="1"/>
  <c r="CD412" i="16" s="1"/>
  <c r="CL413" i="16"/>
  <c r="CK258" i="16"/>
  <c r="CJ258" i="16" s="1"/>
  <c r="CI258" i="16" s="1"/>
  <c r="CH258" i="16" s="1"/>
  <c r="CG258" i="16" s="1"/>
  <c r="CF258" i="16" s="1"/>
  <c r="CE258" i="16" s="1"/>
  <c r="CD258" i="16" s="1"/>
  <c r="CL259" i="16"/>
  <c r="BW33" i="16"/>
  <c r="BV32" i="16"/>
  <c r="BU32" i="16" s="1"/>
  <c r="BT32" i="16" s="1"/>
  <c r="BS32" i="16" s="1"/>
  <c r="BR32" i="16" s="1"/>
  <c r="BQ32" i="16" s="1"/>
  <c r="BP32" i="16" s="1"/>
  <c r="BO32" i="16" s="1"/>
  <c r="BV373" i="16"/>
  <c r="BU373" i="16" s="1"/>
  <c r="BT373" i="16" s="1"/>
  <c r="BS373" i="16" s="1"/>
  <c r="BR373" i="16" s="1"/>
  <c r="BQ373" i="16" s="1"/>
  <c r="BP373" i="16" s="1"/>
  <c r="BO373" i="16" s="1"/>
  <c r="BW374" i="16"/>
  <c r="BH34" i="16"/>
  <c r="BG33" i="16"/>
  <c r="BF33" i="16" s="1"/>
  <c r="BE33" i="16" s="1"/>
  <c r="BD33" i="16" s="1"/>
  <c r="BC33" i="16" s="1"/>
  <c r="BB33" i="16" s="1"/>
  <c r="BA33" i="16" s="1"/>
  <c r="AZ33" i="16" s="1"/>
  <c r="BG372" i="16"/>
  <c r="BF372" i="16" s="1"/>
  <c r="BE372" i="16" s="1"/>
  <c r="BD372" i="16" s="1"/>
  <c r="BC372" i="16" s="1"/>
  <c r="BB372" i="16" s="1"/>
  <c r="BA372" i="16" s="1"/>
  <c r="AZ372" i="16" s="1"/>
  <c r="BH373" i="16"/>
  <c r="CZ34" i="16"/>
  <c r="CY34" i="16" s="1"/>
  <c r="CX34" i="16" s="1"/>
  <c r="CW34" i="16" s="1"/>
  <c r="CV34" i="16" s="1"/>
  <c r="CU34" i="16" s="1"/>
  <c r="CT34" i="16" s="1"/>
  <c r="CS34" i="16" s="1"/>
  <c r="DA35" i="16"/>
  <c r="DA373" i="16"/>
  <c r="CZ372" i="16"/>
  <c r="CY372" i="16" s="1"/>
  <c r="CX372" i="16" s="1"/>
  <c r="CW372" i="16" s="1"/>
  <c r="CV372" i="16" s="1"/>
  <c r="CU372" i="16" s="1"/>
  <c r="CT372" i="16" s="1"/>
  <c r="CS372" i="16" s="1"/>
  <c r="CL34" i="16"/>
  <c r="CK33" i="16"/>
  <c r="CJ33" i="16" s="1"/>
  <c r="CI33" i="16" s="1"/>
  <c r="CH33" i="16" s="1"/>
  <c r="CG33" i="16" s="1"/>
  <c r="CF33" i="16" s="1"/>
  <c r="CE33" i="16" s="1"/>
  <c r="CD33" i="16" s="1"/>
  <c r="CL206" i="16"/>
  <c r="CK205" i="16"/>
  <c r="CJ205" i="16" s="1"/>
  <c r="CI205" i="16" s="1"/>
  <c r="CH205" i="16" s="1"/>
  <c r="CG205" i="16" s="1"/>
  <c r="CF205" i="16" s="1"/>
  <c r="CE205" i="16" s="1"/>
  <c r="CD205" i="16" s="1"/>
  <c r="CK374" i="16"/>
  <c r="CJ374" i="16" s="1"/>
  <c r="CI374" i="16" s="1"/>
  <c r="CH374" i="16" s="1"/>
  <c r="CG374" i="16" s="1"/>
  <c r="CF374" i="16" s="1"/>
  <c r="CE374" i="16" s="1"/>
  <c r="CD374" i="16" s="1"/>
  <c r="CL375" i="16"/>
  <c r="AR32" i="16"/>
  <c r="AQ32" i="16" s="1"/>
  <c r="AP32" i="16" s="1"/>
  <c r="AO32" i="16" s="1"/>
  <c r="AN32" i="16" s="1"/>
  <c r="AM32" i="16" s="1"/>
  <c r="AL32" i="16" s="1"/>
  <c r="AK32" i="16" s="1"/>
  <c r="AS33" i="16"/>
  <c r="AR372" i="16"/>
  <c r="AQ372" i="16" s="1"/>
  <c r="AP372" i="16" s="1"/>
  <c r="AO372" i="16" s="1"/>
  <c r="AN372" i="16" s="1"/>
  <c r="AM372" i="16" s="1"/>
  <c r="AL372" i="16" s="1"/>
  <c r="AK372" i="16" s="1"/>
  <c r="AS373" i="16"/>
  <c r="AC33" i="16"/>
  <c r="AB33" i="16" s="1"/>
  <c r="AA33" i="16" s="1"/>
  <c r="Z33" i="16" s="1"/>
  <c r="Y33" i="16" s="1"/>
  <c r="X33" i="16" s="1"/>
  <c r="W33" i="16" s="1"/>
  <c r="V33" i="16" s="1"/>
  <c r="AD34" i="16"/>
  <c r="AC373" i="16"/>
  <c r="AB373" i="16" s="1"/>
  <c r="AA373" i="16" s="1"/>
  <c r="Z373" i="16" s="1"/>
  <c r="Y373" i="16" s="1"/>
  <c r="X373" i="16" s="1"/>
  <c r="W373" i="16" s="1"/>
  <c r="V373" i="16" s="1"/>
  <c r="AD374" i="16"/>
  <c r="CL414" i="16" l="1"/>
  <c r="CK413" i="16"/>
  <c r="CJ413" i="16" s="1"/>
  <c r="CI413" i="16" s="1"/>
  <c r="CH413" i="16" s="1"/>
  <c r="CG413" i="16" s="1"/>
  <c r="CF413" i="16" s="1"/>
  <c r="CE413" i="16" s="1"/>
  <c r="CD413" i="16" s="1"/>
  <c r="CL260" i="16"/>
  <c r="CK259" i="16"/>
  <c r="CJ259" i="16" s="1"/>
  <c r="CI259" i="16" s="1"/>
  <c r="CH259" i="16" s="1"/>
  <c r="CG259" i="16" s="1"/>
  <c r="CF259" i="16" s="1"/>
  <c r="CE259" i="16" s="1"/>
  <c r="CD259" i="16" s="1"/>
  <c r="BV374" i="16"/>
  <c r="BU374" i="16" s="1"/>
  <c r="BT374" i="16" s="1"/>
  <c r="BS374" i="16" s="1"/>
  <c r="BR374" i="16" s="1"/>
  <c r="BQ374" i="16" s="1"/>
  <c r="BP374" i="16" s="1"/>
  <c r="BO374" i="16" s="1"/>
  <c r="BW375" i="16"/>
  <c r="BV33" i="16"/>
  <c r="BU33" i="16" s="1"/>
  <c r="BT33" i="16" s="1"/>
  <c r="BS33" i="16" s="1"/>
  <c r="BR33" i="16" s="1"/>
  <c r="BQ33" i="16" s="1"/>
  <c r="BP33" i="16" s="1"/>
  <c r="BO33" i="16" s="1"/>
  <c r="BW34" i="16"/>
  <c r="BG373" i="16"/>
  <c r="BF373" i="16" s="1"/>
  <c r="BE373" i="16" s="1"/>
  <c r="BD373" i="16" s="1"/>
  <c r="BC373" i="16" s="1"/>
  <c r="BB373" i="16" s="1"/>
  <c r="BA373" i="16" s="1"/>
  <c r="AZ373" i="16" s="1"/>
  <c r="BH374" i="16"/>
  <c r="BH35" i="16"/>
  <c r="BG34" i="16"/>
  <c r="BF34" i="16" s="1"/>
  <c r="BE34" i="16" s="1"/>
  <c r="BD34" i="16" s="1"/>
  <c r="BC34" i="16" s="1"/>
  <c r="BB34" i="16" s="1"/>
  <c r="BA34" i="16" s="1"/>
  <c r="AZ34" i="16" s="1"/>
  <c r="CZ373" i="16"/>
  <c r="CY373" i="16" s="1"/>
  <c r="CX373" i="16" s="1"/>
  <c r="CW373" i="16" s="1"/>
  <c r="CV373" i="16" s="1"/>
  <c r="CU373" i="16" s="1"/>
  <c r="CT373" i="16" s="1"/>
  <c r="CS373" i="16" s="1"/>
  <c r="DA374" i="16"/>
  <c r="CZ35" i="16"/>
  <c r="CY35" i="16" s="1"/>
  <c r="CX35" i="16" s="1"/>
  <c r="CW35" i="16" s="1"/>
  <c r="CV35" i="16" s="1"/>
  <c r="CU35" i="16" s="1"/>
  <c r="CT35" i="16" s="1"/>
  <c r="CS35" i="16" s="1"/>
  <c r="DA36" i="16"/>
  <c r="CL376" i="16"/>
  <c r="CK375" i="16"/>
  <c r="CJ375" i="16" s="1"/>
  <c r="CI375" i="16" s="1"/>
  <c r="CH375" i="16" s="1"/>
  <c r="CG375" i="16" s="1"/>
  <c r="CF375" i="16" s="1"/>
  <c r="CE375" i="16" s="1"/>
  <c r="CD375" i="16" s="1"/>
  <c r="CK206" i="16"/>
  <c r="CJ206" i="16" s="1"/>
  <c r="CI206" i="16" s="1"/>
  <c r="CH206" i="16" s="1"/>
  <c r="CG206" i="16" s="1"/>
  <c r="CF206" i="16" s="1"/>
  <c r="CE206" i="16" s="1"/>
  <c r="CD206" i="16" s="1"/>
  <c r="CL207" i="16"/>
  <c r="CK34" i="16"/>
  <c r="CJ34" i="16" s="1"/>
  <c r="CI34" i="16" s="1"/>
  <c r="CH34" i="16" s="1"/>
  <c r="CG34" i="16" s="1"/>
  <c r="CF34" i="16" s="1"/>
  <c r="CE34" i="16" s="1"/>
  <c r="CD34" i="16" s="1"/>
  <c r="CL35" i="16"/>
  <c r="AS374" i="16"/>
  <c r="AR373" i="16"/>
  <c r="AQ373" i="16" s="1"/>
  <c r="AP373" i="16" s="1"/>
  <c r="AO373" i="16" s="1"/>
  <c r="AN373" i="16" s="1"/>
  <c r="AM373" i="16" s="1"/>
  <c r="AL373" i="16" s="1"/>
  <c r="AK373" i="16" s="1"/>
  <c r="AS34" i="16"/>
  <c r="AR33" i="16"/>
  <c r="AQ33" i="16" s="1"/>
  <c r="AP33" i="16" s="1"/>
  <c r="AO33" i="16" s="1"/>
  <c r="AN33" i="16" s="1"/>
  <c r="AM33" i="16" s="1"/>
  <c r="AL33" i="16" s="1"/>
  <c r="AK33" i="16" s="1"/>
  <c r="AD35" i="16"/>
  <c r="AC34" i="16"/>
  <c r="AB34" i="16" s="1"/>
  <c r="AA34" i="16" s="1"/>
  <c r="Z34" i="16" s="1"/>
  <c r="Y34" i="16" s="1"/>
  <c r="X34" i="16" s="1"/>
  <c r="W34" i="16" s="1"/>
  <c r="V34" i="16" s="1"/>
  <c r="AC374" i="16"/>
  <c r="AB374" i="16" s="1"/>
  <c r="AA374" i="16" s="1"/>
  <c r="Z374" i="16" s="1"/>
  <c r="Y374" i="16" s="1"/>
  <c r="X374" i="16" s="1"/>
  <c r="W374" i="16" s="1"/>
  <c r="V374" i="16" s="1"/>
  <c r="AD375" i="16"/>
  <c r="CK414" i="16" l="1"/>
  <c r="CJ414" i="16" s="1"/>
  <c r="CI414" i="16" s="1"/>
  <c r="CH414" i="16" s="1"/>
  <c r="CG414" i="16" s="1"/>
  <c r="CF414" i="16" s="1"/>
  <c r="CE414" i="16" s="1"/>
  <c r="CD414" i="16" s="1"/>
  <c r="CL415" i="16"/>
  <c r="CK260" i="16"/>
  <c r="CJ260" i="16" s="1"/>
  <c r="CI260" i="16" s="1"/>
  <c r="CH260" i="16" s="1"/>
  <c r="CG260" i="16" s="1"/>
  <c r="CF260" i="16" s="1"/>
  <c r="CE260" i="16" s="1"/>
  <c r="CD260" i="16" s="1"/>
  <c r="CL261" i="16"/>
  <c r="CL262" i="16" s="1"/>
  <c r="BV34" i="16"/>
  <c r="BU34" i="16" s="1"/>
  <c r="BT34" i="16" s="1"/>
  <c r="BS34" i="16" s="1"/>
  <c r="BR34" i="16" s="1"/>
  <c r="BQ34" i="16" s="1"/>
  <c r="BP34" i="16" s="1"/>
  <c r="BO34" i="16" s="1"/>
  <c r="BW35" i="16"/>
  <c r="BV375" i="16"/>
  <c r="BU375" i="16" s="1"/>
  <c r="BT375" i="16" s="1"/>
  <c r="BS375" i="16" s="1"/>
  <c r="BR375" i="16" s="1"/>
  <c r="BQ375" i="16" s="1"/>
  <c r="BP375" i="16" s="1"/>
  <c r="BO375" i="16" s="1"/>
  <c r="BW376" i="16"/>
  <c r="BH36" i="16"/>
  <c r="BG35" i="16"/>
  <c r="BF35" i="16" s="1"/>
  <c r="BE35" i="16" s="1"/>
  <c r="BD35" i="16" s="1"/>
  <c r="BC35" i="16" s="1"/>
  <c r="BB35" i="16" s="1"/>
  <c r="BA35" i="16" s="1"/>
  <c r="AZ35" i="16" s="1"/>
  <c r="BG374" i="16"/>
  <c r="BF374" i="16" s="1"/>
  <c r="BE374" i="16" s="1"/>
  <c r="BD374" i="16" s="1"/>
  <c r="BC374" i="16" s="1"/>
  <c r="BB374" i="16" s="1"/>
  <c r="BA374" i="16" s="1"/>
  <c r="AZ374" i="16" s="1"/>
  <c r="BH375" i="16"/>
  <c r="DA375" i="16"/>
  <c r="CZ374" i="16"/>
  <c r="CY374" i="16" s="1"/>
  <c r="CX374" i="16" s="1"/>
  <c r="CW374" i="16" s="1"/>
  <c r="CV374" i="16" s="1"/>
  <c r="CU374" i="16" s="1"/>
  <c r="CT374" i="16" s="1"/>
  <c r="CS374" i="16" s="1"/>
  <c r="DA37" i="16"/>
  <c r="CZ36" i="16"/>
  <c r="CY36" i="16" s="1"/>
  <c r="CX36" i="16" s="1"/>
  <c r="CW36" i="16" s="1"/>
  <c r="CV36" i="16" s="1"/>
  <c r="CU36" i="16" s="1"/>
  <c r="CT36" i="16" s="1"/>
  <c r="CS36" i="16" s="1"/>
  <c r="CK207" i="16"/>
  <c r="CJ207" i="16" s="1"/>
  <c r="CI207" i="16" s="1"/>
  <c r="CH207" i="16" s="1"/>
  <c r="CG207" i="16" s="1"/>
  <c r="CF207" i="16" s="1"/>
  <c r="CE207" i="16" s="1"/>
  <c r="CD207" i="16" s="1"/>
  <c r="CL208" i="16"/>
  <c r="CK35" i="16"/>
  <c r="CJ35" i="16" s="1"/>
  <c r="CI35" i="16" s="1"/>
  <c r="CH35" i="16" s="1"/>
  <c r="CG35" i="16" s="1"/>
  <c r="CF35" i="16" s="1"/>
  <c r="CE35" i="16" s="1"/>
  <c r="CD35" i="16" s="1"/>
  <c r="CL36" i="16"/>
  <c r="CK376" i="16"/>
  <c r="CJ376" i="16" s="1"/>
  <c r="CI376" i="16" s="1"/>
  <c r="CH376" i="16" s="1"/>
  <c r="CG376" i="16" s="1"/>
  <c r="CF376" i="16" s="1"/>
  <c r="CE376" i="16" s="1"/>
  <c r="CD376" i="16" s="1"/>
  <c r="CL377" i="16"/>
  <c r="AS35" i="16"/>
  <c r="AR34" i="16"/>
  <c r="AQ34" i="16" s="1"/>
  <c r="AP34" i="16" s="1"/>
  <c r="AO34" i="16" s="1"/>
  <c r="AN34" i="16" s="1"/>
  <c r="AM34" i="16" s="1"/>
  <c r="AL34" i="16" s="1"/>
  <c r="AK34" i="16" s="1"/>
  <c r="AR374" i="16"/>
  <c r="AQ374" i="16" s="1"/>
  <c r="AP374" i="16" s="1"/>
  <c r="AO374" i="16" s="1"/>
  <c r="AN374" i="16" s="1"/>
  <c r="AM374" i="16" s="1"/>
  <c r="AL374" i="16" s="1"/>
  <c r="AK374" i="16" s="1"/>
  <c r="AS375" i="16"/>
  <c r="AC375" i="16"/>
  <c r="AB375" i="16" s="1"/>
  <c r="AA375" i="16" s="1"/>
  <c r="Z375" i="16" s="1"/>
  <c r="Y375" i="16" s="1"/>
  <c r="X375" i="16" s="1"/>
  <c r="W375" i="16" s="1"/>
  <c r="V375" i="16" s="1"/>
  <c r="AD376" i="16"/>
  <c r="AD36" i="16"/>
  <c r="AC35" i="16"/>
  <c r="AB35" i="16" s="1"/>
  <c r="AA35" i="16" s="1"/>
  <c r="Z35" i="16" s="1"/>
  <c r="Y35" i="16" s="1"/>
  <c r="X35" i="16" s="1"/>
  <c r="W35" i="16" s="1"/>
  <c r="V35" i="16" s="1"/>
  <c r="CL416" i="16" l="1"/>
  <c r="CK415" i="16"/>
  <c r="CJ415" i="16" s="1"/>
  <c r="CI415" i="16" s="1"/>
  <c r="CH415" i="16" s="1"/>
  <c r="CG415" i="16" s="1"/>
  <c r="CF415" i="16" s="1"/>
  <c r="CE415" i="16" s="1"/>
  <c r="CD415" i="16" s="1"/>
  <c r="CL263" i="16"/>
  <c r="CK262" i="16"/>
  <c r="CJ262" i="16" s="1"/>
  <c r="CI262" i="16" s="1"/>
  <c r="CH262" i="16" s="1"/>
  <c r="CG262" i="16" s="1"/>
  <c r="CF262" i="16" s="1"/>
  <c r="CE262" i="16" s="1"/>
  <c r="CD262" i="16" s="1"/>
  <c r="BV376" i="16"/>
  <c r="BU376" i="16" s="1"/>
  <c r="BT376" i="16" s="1"/>
  <c r="BS376" i="16" s="1"/>
  <c r="BR376" i="16" s="1"/>
  <c r="BQ376" i="16" s="1"/>
  <c r="BP376" i="16" s="1"/>
  <c r="BO376" i="16" s="1"/>
  <c r="BW377" i="16"/>
  <c r="BW36" i="16"/>
  <c r="BV35" i="16"/>
  <c r="BU35" i="16" s="1"/>
  <c r="BT35" i="16" s="1"/>
  <c r="BS35" i="16" s="1"/>
  <c r="BR35" i="16" s="1"/>
  <c r="BQ35" i="16" s="1"/>
  <c r="BP35" i="16" s="1"/>
  <c r="BO35" i="16" s="1"/>
  <c r="BG375" i="16"/>
  <c r="BF375" i="16" s="1"/>
  <c r="BE375" i="16" s="1"/>
  <c r="BD375" i="16" s="1"/>
  <c r="BC375" i="16" s="1"/>
  <c r="BB375" i="16" s="1"/>
  <c r="BA375" i="16" s="1"/>
  <c r="AZ375" i="16" s="1"/>
  <c r="BH376" i="16"/>
  <c r="BH37" i="16"/>
  <c r="BG36" i="16"/>
  <c r="BF36" i="16" s="1"/>
  <c r="BE36" i="16" s="1"/>
  <c r="BD36" i="16" s="1"/>
  <c r="BC36" i="16" s="1"/>
  <c r="BB36" i="16" s="1"/>
  <c r="BA36" i="16" s="1"/>
  <c r="AZ36" i="16" s="1"/>
  <c r="DA38" i="16"/>
  <c r="CZ37" i="16"/>
  <c r="CY37" i="16" s="1"/>
  <c r="CX37" i="16" s="1"/>
  <c r="CW37" i="16" s="1"/>
  <c r="CV37" i="16" s="1"/>
  <c r="CU37" i="16" s="1"/>
  <c r="CT37" i="16" s="1"/>
  <c r="CS37" i="16" s="1"/>
  <c r="CZ375" i="16"/>
  <c r="CY375" i="16" s="1"/>
  <c r="CX375" i="16" s="1"/>
  <c r="CW375" i="16" s="1"/>
  <c r="CV375" i="16" s="1"/>
  <c r="CU375" i="16" s="1"/>
  <c r="CT375" i="16" s="1"/>
  <c r="CS375" i="16" s="1"/>
  <c r="DA376" i="16"/>
  <c r="CL378" i="16"/>
  <c r="CK377" i="16"/>
  <c r="CJ377" i="16" s="1"/>
  <c r="CI377" i="16" s="1"/>
  <c r="CH377" i="16" s="1"/>
  <c r="CG377" i="16" s="1"/>
  <c r="CF377" i="16" s="1"/>
  <c r="CE377" i="16" s="1"/>
  <c r="CD377" i="16" s="1"/>
  <c r="CL37" i="16"/>
  <c r="CK36" i="16"/>
  <c r="CJ36" i="16" s="1"/>
  <c r="CI36" i="16" s="1"/>
  <c r="CH36" i="16" s="1"/>
  <c r="CG36" i="16" s="1"/>
  <c r="CF36" i="16" s="1"/>
  <c r="CE36" i="16" s="1"/>
  <c r="CD36" i="16" s="1"/>
  <c r="CL209" i="16"/>
  <c r="CK208" i="16"/>
  <c r="CJ208" i="16" s="1"/>
  <c r="CI208" i="16" s="1"/>
  <c r="CH208" i="16" s="1"/>
  <c r="CG208" i="16" s="1"/>
  <c r="CF208" i="16" s="1"/>
  <c r="CE208" i="16" s="1"/>
  <c r="CD208" i="16" s="1"/>
  <c r="AS376" i="16"/>
  <c r="AR375" i="16"/>
  <c r="AQ375" i="16" s="1"/>
  <c r="AP375" i="16" s="1"/>
  <c r="AO375" i="16" s="1"/>
  <c r="AN375" i="16" s="1"/>
  <c r="AM375" i="16" s="1"/>
  <c r="AL375" i="16" s="1"/>
  <c r="AK375" i="16" s="1"/>
  <c r="AR35" i="16"/>
  <c r="AQ35" i="16" s="1"/>
  <c r="AP35" i="16" s="1"/>
  <c r="AO35" i="16" s="1"/>
  <c r="AN35" i="16" s="1"/>
  <c r="AM35" i="16" s="1"/>
  <c r="AL35" i="16" s="1"/>
  <c r="AK35" i="16" s="1"/>
  <c r="AS36" i="16"/>
  <c r="AC36" i="16"/>
  <c r="AB36" i="16" s="1"/>
  <c r="AA36" i="16" s="1"/>
  <c r="Z36" i="16" s="1"/>
  <c r="Y36" i="16" s="1"/>
  <c r="X36" i="16" s="1"/>
  <c r="W36" i="16" s="1"/>
  <c r="V36" i="16" s="1"/>
  <c r="AD37" i="16"/>
  <c r="AC376" i="16"/>
  <c r="AB376" i="16" s="1"/>
  <c r="AA376" i="16" s="1"/>
  <c r="Z376" i="16" s="1"/>
  <c r="Y376" i="16" s="1"/>
  <c r="X376" i="16" s="1"/>
  <c r="W376" i="16" s="1"/>
  <c r="V376" i="16" s="1"/>
  <c r="AD377" i="16"/>
  <c r="CK416" i="16" l="1"/>
  <c r="CJ416" i="16" s="1"/>
  <c r="CI416" i="16" s="1"/>
  <c r="CH416" i="16" s="1"/>
  <c r="CG416" i="16" s="1"/>
  <c r="CF416" i="16" s="1"/>
  <c r="CE416" i="16" s="1"/>
  <c r="CD416" i="16" s="1"/>
  <c r="CL417" i="16"/>
  <c r="CK263" i="16"/>
  <c r="CJ263" i="16" s="1"/>
  <c r="CI263" i="16" s="1"/>
  <c r="CH263" i="16" s="1"/>
  <c r="CG263" i="16" s="1"/>
  <c r="CF263" i="16" s="1"/>
  <c r="CE263" i="16" s="1"/>
  <c r="CD263" i="16" s="1"/>
  <c r="CL264" i="16"/>
  <c r="CK264" i="16" s="1"/>
  <c r="CJ264" i="16" s="1"/>
  <c r="CI264" i="16" s="1"/>
  <c r="CH264" i="16" s="1"/>
  <c r="CG264" i="16" s="1"/>
  <c r="CF264" i="16" s="1"/>
  <c r="CE264" i="16" s="1"/>
  <c r="CD264" i="16" s="1"/>
  <c r="BW37" i="16"/>
  <c r="BV36" i="16"/>
  <c r="BU36" i="16" s="1"/>
  <c r="BT36" i="16" s="1"/>
  <c r="BS36" i="16" s="1"/>
  <c r="BR36" i="16" s="1"/>
  <c r="BQ36" i="16" s="1"/>
  <c r="BP36" i="16" s="1"/>
  <c r="BO36" i="16" s="1"/>
  <c r="BV377" i="16"/>
  <c r="BU377" i="16" s="1"/>
  <c r="BT377" i="16" s="1"/>
  <c r="BS377" i="16" s="1"/>
  <c r="BR377" i="16" s="1"/>
  <c r="BQ377" i="16" s="1"/>
  <c r="BP377" i="16" s="1"/>
  <c r="BO377" i="16" s="1"/>
  <c r="BW378" i="16"/>
  <c r="BH38" i="16"/>
  <c r="BG37" i="16"/>
  <c r="BF37" i="16" s="1"/>
  <c r="BE37" i="16" s="1"/>
  <c r="BD37" i="16" s="1"/>
  <c r="BC37" i="16" s="1"/>
  <c r="BB37" i="16" s="1"/>
  <c r="BA37" i="16" s="1"/>
  <c r="AZ37" i="16" s="1"/>
  <c r="BG376" i="16"/>
  <c r="BF376" i="16" s="1"/>
  <c r="BE376" i="16" s="1"/>
  <c r="BD376" i="16" s="1"/>
  <c r="BC376" i="16" s="1"/>
  <c r="BB376" i="16" s="1"/>
  <c r="BA376" i="16" s="1"/>
  <c r="AZ376" i="16" s="1"/>
  <c r="BH377" i="16"/>
  <c r="CZ376" i="16"/>
  <c r="CY376" i="16" s="1"/>
  <c r="CX376" i="16" s="1"/>
  <c r="CW376" i="16" s="1"/>
  <c r="CV376" i="16" s="1"/>
  <c r="CU376" i="16" s="1"/>
  <c r="CT376" i="16" s="1"/>
  <c r="CS376" i="16" s="1"/>
  <c r="DA377" i="16"/>
  <c r="CZ38" i="16"/>
  <c r="CY38" i="16" s="1"/>
  <c r="CX38" i="16" s="1"/>
  <c r="CW38" i="16" s="1"/>
  <c r="CV38" i="16" s="1"/>
  <c r="CU38" i="16" s="1"/>
  <c r="CT38" i="16" s="1"/>
  <c r="CS38" i="16" s="1"/>
  <c r="DA39" i="16"/>
  <c r="CL210" i="16"/>
  <c r="CK209" i="16"/>
  <c r="CJ209" i="16" s="1"/>
  <c r="CI209" i="16" s="1"/>
  <c r="CH209" i="16" s="1"/>
  <c r="CG209" i="16" s="1"/>
  <c r="CF209" i="16" s="1"/>
  <c r="CE209" i="16" s="1"/>
  <c r="CD209" i="16" s="1"/>
  <c r="CL38" i="16"/>
  <c r="CK37" i="16"/>
  <c r="CJ37" i="16" s="1"/>
  <c r="CI37" i="16" s="1"/>
  <c r="CH37" i="16" s="1"/>
  <c r="CG37" i="16" s="1"/>
  <c r="CF37" i="16" s="1"/>
  <c r="CE37" i="16" s="1"/>
  <c r="CD37" i="16" s="1"/>
  <c r="CK378" i="16"/>
  <c r="CJ378" i="16" s="1"/>
  <c r="CI378" i="16" s="1"/>
  <c r="CH378" i="16" s="1"/>
  <c r="CG378" i="16" s="1"/>
  <c r="CF378" i="16" s="1"/>
  <c r="CE378" i="16" s="1"/>
  <c r="CD378" i="16" s="1"/>
  <c r="CL379" i="16"/>
  <c r="AR36" i="16"/>
  <c r="AQ36" i="16" s="1"/>
  <c r="AP36" i="16" s="1"/>
  <c r="AO36" i="16" s="1"/>
  <c r="AN36" i="16" s="1"/>
  <c r="AM36" i="16" s="1"/>
  <c r="AL36" i="16" s="1"/>
  <c r="AK36" i="16" s="1"/>
  <c r="AS37" i="16"/>
  <c r="AR376" i="16"/>
  <c r="AQ376" i="16" s="1"/>
  <c r="AP376" i="16" s="1"/>
  <c r="AO376" i="16" s="1"/>
  <c r="AN376" i="16" s="1"/>
  <c r="AM376" i="16" s="1"/>
  <c r="AL376" i="16" s="1"/>
  <c r="AK376" i="16" s="1"/>
  <c r="AS377" i="16"/>
  <c r="AC377" i="16"/>
  <c r="AB377" i="16" s="1"/>
  <c r="AA377" i="16" s="1"/>
  <c r="Z377" i="16" s="1"/>
  <c r="Y377" i="16" s="1"/>
  <c r="X377" i="16" s="1"/>
  <c r="W377" i="16" s="1"/>
  <c r="V377" i="16" s="1"/>
  <c r="AD378" i="16"/>
  <c r="AC37" i="16"/>
  <c r="AB37" i="16" s="1"/>
  <c r="AA37" i="16" s="1"/>
  <c r="Z37" i="16" s="1"/>
  <c r="Y37" i="16" s="1"/>
  <c r="X37" i="16" s="1"/>
  <c r="W37" i="16" s="1"/>
  <c r="V37" i="16" s="1"/>
  <c r="AD38" i="16"/>
  <c r="CL418" i="16" l="1"/>
  <c r="CK417" i="16"/>
  <c r="CJ417" i="16" s="1"/>
  <c r="CI417" i="16" s="1"/>
  <c r="CH417" i="16" s="1"/>
  <c r="CG417" i="16" s="1"/>
  <c r="CF417" i="16" s="1"/>
  <c r="CE417" i="16" s="1"/>
  <c r="CD417" i="16" s="1"/>
  <c r="BV378" i="16"/>
  <c r="BU378" i="16" s="1"/>
  <c r="BT378" i="16" s="1"/>
  <c r="BS378" i="16" s="1"/>
  <c r="BR378" i="16" s="1"/>
  <c r="BQ378" i="16" s="1"/>
  <c r="BP378" i="16" s="1"/>
  <c r="BO378" i="16" s="1"/>
  <c r="BW379" i="16"/>
  <c r="BV37" i="16"/>
  <c r="BU37" i="16" s="1"/>
  <c r="BT37" i="16" s="1"/>
  <c r="BS37" i="16" s="1"/>
  <c r="BR37" i="16" s="1"/>
  <c r="BQ37" i="16" s="1"/>
  <c r="BP37" i="16" s="1"/>
  <c r="BO37" i="16" s="1"/>
  <c r="BW38" i="16"/>
  <c r="BG377" i="16"/>
  <c r="BF377" i="16" s="1"/>
  <c r="BE377" i="16" s="1"/>
  <c r="BD377" i="16" s="1"/>
  <c r="BC377" i="16" s="1"/>
  <c r="BB377" i="16" s="1"/>
  <c r="BA377" i="16" s="1"/>
  <c r="AZ377" i="16" s="1"/>
  <c r="BH378" i="16"/>
  <c r="BG38" i="16"/>
  <c r="BF38" i="16" s="1"/>
  <c r="BE38" i="16" s="1"/>
  <c r="BD38" i="16" s="1"/>
  <c r="BC38" i="16" s="1"/>
  <c r="BB38" i="16" s="1"/>
  <c r="BA38" i="16" s="1"/>
  <c r="AZ38" i="16" s="1"/>
  <c r="BH39" i="16"/>
  <c r="CZ39" i="16"/>
  <c r="CY39" i="16" s="1"/>
  <c r="CX39" i="16" s="1"/>
  <c r="CW39" i="16" s="1"/>
  <c r="CV39" i="16" s="1"/>
  <c r="CU39" i="16" s="1"/>
  <c r="CT39" i="16" s="1"/>
  <c r="CS39" i="16" s="1"/>
  <c r="DA40" i="16"/>
  <c r="CZ377" i="16"/>
  <c r="CY377" i="16" s="1"/>
  <c r="CX377" i="16" s="1"/>
  <c r="CW377" i="16" s="1"/>
  <c r="CV377" i="16" s="1"/>
  <c r="CU377" i="16" s="1"/>
  <c r="CT377" i="16" s="1"/>
  <c r="CS377" i="16" s="1"/>
  <c r="DA378" i="16"/>
  <c r="CL380" i="16"/>
  <c r="CK379" i="16"/>
  <c r="CJ379" i="16" s="1"/>
  <c r="CI379" i="16" s="1"/>
  <c r="CH379" i="16" s="1"/>
  <c r="CG379" i="16" s="1"/>
  <c r="CF379" i="16" s="1"/>
  <c r="CE379" i="16" s="1"/>
  <c r="CD379" i="16" s="1"/>
  <c r="CL39" i="16"/>
  <c r="CK38" i="16"/>
  <c r="CJ38" i="16" s="1"/>
  <c r="CI38" i="16" s="1"/>
  <c r="CH38" i="16" s="1"/>
  <c r="CG38" i="16" s="1"/>
  <c r="CF38" i="16" s="1"/>
  <c r="CE38" i="16" s="1"/>
  <c r="CD38" i="16" s="1"/>
  <c r="CK210" i="16"/>
  <c r="CJ210" i="16" s="1"/>
  <c r="CI210" i="16" s="1"/>
  <c r="CH210" i="16" s="1"/>
  <c r="CG210" i="16" s="1"/>
  <c r="CF210" i="16" s="1"/>
  <c r="CE210" i="16" s="1"/>
  <c r="CD210" i="16" s="1"/>
  <c r="CL211" i="16"/>
  <c r="AS378" i="16"/>
  <c r="AR377" i="16"/>
  <c r="AQ377" i="16" s="1"/>
  <c r="AP377" i="16" s="1"/>
  <c r="AO377" i="16" s="1"/>
  <c r="AN377" i="16" s="1"/>
  <c r="AM377" i="16" s="1"/>
  <c r="AL377" i="16" s="1"/>
  <c r="AK377" i="16" s="1"/>
  <c r="AS38" i="16"/>
  <c r="AR37" i="16"/>
  <c r="AQ37" i="16" s="1"/>
  <c r="AP37" i="16" s="1"/>
  <c r="AO37" i="16" s="1"/>
  <c r="AN37" i="16" s="1"/>
  <c r="AM37" i="16" s="1"/>
  <c r="AL37" i="16" s="1"/>
  <c r="AK37" i="16" s="1"/>
  <c r="AD39" i="16"/>
  <c r="AC38" i="16"/>
  <c r="AB38" i="16" s="1"/>
  <c r="AA38" i="16" s="1"/>
  <c r="Z38" i="16" s="1"/>
  <c r="Y38" i="16" s="1"/>
  <c r="X38" i="16" s="1"/>
  <c r="W38" i="16" s="1"/>
  <c r="V38" i="16" s="1"/>
  <c r="AC378" i="16"/>
  <c r="AB378" i="16" s="1"/>
  <c r="AA378" i="16" s="1"/>
  <c r="Z378" i="16" s="1"/>
  <c r="Y378" i="16" s="1"/>
  <c r="X378" i="16" s="1"/>
  <c r="W378" i="16" s="1"/>
  <c r="V378" i="16" s="1"/>
  <c r="AD379" i="16"/>
  <c r="CK418" i="16" l="1"/>
  <c r="CJ418" i="16" s="1"/>
  <c r="CI418" i="16" s="1"/>
  <c r="CH418" i="16" s="1"/>
  <c r="CG418" i="16" s="1"/>
  <c r="CF418" i="16" s="1"/>
  <c r="CE418" i="16" s="1"/>
  <c r="CD418" i="16" s="1"/>
  <c r="BV38" i="16"/>
  <c r="BU38" i="16" s="1"/>
  <c r="BT38" i="16" s="1"/>
  <c r="BS38" i="16" s="1"/>
  <c r="BR38" i="16" s="1"/>
  <c r="BQ38" i="16" s="1"/>
  <c r="BP38" i="16" s="1"/>
  <c r="BO38" i="16" s="1"/>
  <c r="BW39" i="16"/>
  <c r="BV379" i="16"/>
  <c r="BU379" i="16" s="1"/>
  <c r="BT379" i="16" s="1"/>
  <c r="BS379" i="16" s="1"/>
  <c r="BR379" i="16" s="1"/>
  <c r="BQ379" i="16" s="1"/>
  <c r="BP379" i="16" s="1"/>
  <c r="BO379" i="16" s="1"/>
  <c r="BW380" i="16"/>
  <c r="BG378" i="16"/>
  <c r="BF378" i="16" s="1"/>
  <c r="BE378" i="16" s="1"/>
  <c r="BD378" i="16" s="1"/>
  <c r="BC378" i="16" s="1"/>
  <c r="BB378" i="16" s="1"/>
  <c r="BA378" i="16" s="1"/>
  <c r="AZ378" i="16" s="1"/>
  <c r="BH379" i="16"/>
  <c r="BG39" i="16"/>
  <c r="BF39" i="16" s="1"/>
  <c r="BE39" i="16" s="1"/>
  <c r="BD39" i="16" s="1"/>
  <c r="BC39" i="16" s="1"/>
  <c r="BB39" i="16" s="1"/>
  <c r="BA39" i="16" s="1"/>
  <c r="AZ39" i="16" s="1"/>
  <c r="BH40" i="16"/>
  <c r="DA41" i="16"/>
  <c r="CZ40" i="16"/>
  <c r="CY40" i="16" s="1"/>
  <c r="CX40" i="16" s="1"/>
  <c r="CW40" i="16" s="1"/>
  <c r="CV40" i="16" s="1"/>
  <c r="CU40" i="16" s="1"/>
  <c r="CT40" i="16" s="1"/>
  <c r="CS40" i="16" s="1"/>
  <c r="CZ378" i="16"/>
  <c r="CY378" i="16" s="1"/>
  <c r="CX378" i="16" s="1"/>
  <c r="CW378" i="16" s="1"/>
  <c r="CV378" i="16" s="1"/>
  <c r="CU378" i="16" s="1"/>
  <c r="CT378" i="16" s="1"/>
  <c r="CS378" i="16" s="1"/>
  <c r="DA379" i="16"/>
  <c r="CK211" i="16"/>
  <c r="CJ211" i="16" s="1"/>
  <c r="CI211" i="16" s="1"/>
  <c r="CH211" i="16" s="1"/>
  <c r="CG211" i="16" s="1"/>
  <c r="CF211" i="16" s="1"/>
  <c r="CE211" i="16" s="1"/>
  <c r="CD211" i="16" s="1"/>
  <c r="CL212" i="16"/>
  <c r="CK39" i="16"/>
  <c r="CJ39" i="16" s="1"/>
  <c r="CI39" i="16" s="1"/>
  <c r="CH39" i="16" s="1"/>
  <c r="CG39" i="16" s="1"/>
  <c r="CF39" i="16" s="1"/>
  <c r="CE39" i="16" s="1"/>
  <c r="CD39" i="16" s="1"/>
  <c r="CL40" i="16"/>
  <c r="CK380" i="16"/>
  <c r="CJ380" i="16" s="1"/>
  <c r="CI380" i="16" s="1"/>
  <c r="CH380" i="16" s="1"/>
  <c r="CG380" i="16" s="1"/>
  <c r="CF380" i="16" s="1"/>
  <c r="CE380" i="16" s="1"/>
  <c r="CD380" i="16" s="1"/>
  <c r="CL381" i="16"/>
  <c r="CK381" i="16" s="1"/>
  <c r="CJ381" i="16" s="1"/>
  <c r="CI381" i="16" s="1"/>
  <c r="CH381" i="16" s="1"/>
  <c r="CG381" i="16" s="1"/>
  <c r="CF381" i="16" s="1"/>
  <c r="CE381" i="16" s="1"/>
  <c r="CD381" i="16" s="1"/>
  <c r="AS39" i="16"/>
  <c r="AR38" i="16"/>
  <c r="AQ38" i="16" s="1"/>
  <c r="AP38" i="16" s="1"/>
  <c r="AO38" i="16" s="1"/>
  <c r="AN38" i="16" s="1"/>
  <c r="AM38" i="16" s="1"/>
  <c r="AL38" i="16" s="1"/>
  <c r="AK38" i="16" s="1"/>
  <c r="AR378" i="16"/>
  <c r="AQ378" i="16" s="1"/>
  <c r="AP378" i="16" s="1"/>
  <c r="AO378" i="16" s="1"/>
  <c r="AN378" i="16" s="1"/>
  <c r="AM378" i="16" s="1"/>
  <c r="AL378" i="16" s="1"/>
  <c r="AK378" i="16" s="1"/>
  <c r="AS379" i="16"/>
  <c r="AC379" i="16"/>
  <c r="AB379" i="16" s="1"/>
  <c r="AA379" i="16" s="1"/>
  <c r="Z379" i="16" s="1"/>
  <c r="Y379" i="16" s="1"/>
  <c r="X379" i="16" s="1"/>
  <c r="W379" i="16" s="1"/>
  <c r="V379" i="16" s="1"/>
  <c r="AD380" i="16"/>
  <c r="AC39" i="16"/>
  <c r="AB39" i="16" s="1"/>
  <c r="AA39" i="16" s="1"/>
  <c r="Z39" i="16" s="1"/>
  <c r="Y39" i="16" s="1"/>
  <c r="X39" i="16" s="1"/>
  <c r="W39" i="16" s="1"/>
  <c r="V39" i="16" s="1"/>
  <c r="AD40" i="16"/>
  <c r="BV380" i="16" l="1"/>
  <c r="BU380" i="16" s="1"/>
  <c r="BT380" i="16" s="1"/>
  <c r="BS380" i="16" s="1"/>
  <c r="BR380" i="16" s="1"/>
  <c r="BQ380" i="16" s="1"/>
  <c r="BP380" i="16" s="1"/>
  <c r="BO380" i="16" s="1"/>
  <c r="BW381" i="16"/>
  <c r="BW40" i="16"/>
  <c r="BV39" i="16"/>
  <c r="BU39" i="16" s="1"/>
  <c r="BT39" i="16" s="1"/>
  <c r="BS39" i="16" s="1"/>
  <c r="BR39" i="16" s="1"/>
  <c r="BQ39" i="16" s="1"/>
  <c r="BP39" i="16" s="1"/>
  <c r="BO39" i="16" s="1"/>
  <c r="BH41" i="16"/>
  <c r="BG40" i="16"/>
  <c r="BF40" i="16" s="1"/>
  <c r="BE40" i="16" s="1"/>
  <c r="BD40" i="16" s="1"/>
  <c r="BC40" i="16" s="1"/>
  <c r="BB40" i="16" s="1"/>
  <c r="BA40" i="16" s="1"/>
  <c r="AZ40" i="16" s="1"/>
  <c r="BG379" i="16"/>
  <c r="BF379" i="16" s="1"/>
  <c r="BE379" i="16" s="1"/>
  <c r="BD379" i="16" s="1"/>
  <c r="BC379" i="16" s="1"/>
  <c r="BB379" i="16" s="1"/>
  <c r="BA379" i="16" s="1"/>
  <c r="AZ379" i="16" s="1"/>
  <c r="BH380" i="16"/>
  <c r="CZ379" i="16"/>
  <c r="CY379" i="16" s="1"/>
  <c r="CX379" i="16" s="1"/>
  <c r="CW379" i="16" s="1"/>
  <c r="CV379" i="16" s="1"/>
  <c r="CU379" i="16" s="1"/>
  <c r="CT379" i="16" s="1"/>
  <c r="CS379" i="16" s="1"/>
  <c r="DA380" i="16"/>
  <c r="DA42" i="16"/>
  <c r="CZ41" i="16"/>
  <c r="CY41" i="16" s="1"/>
  <c r="CX41" i="16" s="1"/>
  <c r="CW41" i="16" s="1"/>
  <c r="CV41" i="16" s="1"/>
  <c r="CU41" i="16" s="1"/>
  <c r="CT41" i="16" s="1"/>
  <c r="CS41" i="16" s="1"/>
  <c r="CL41" i="16"/>
  <c r="CK40" i="16"/>
  <c r="CJ40" i="16" s="1"/>
  <c r="CI40" i="16" s="1"/>
  <c r="CH40" i="16" s="1"/>
  <c r="CG40" i="16" s="1"/>
  <c r="CF40" i="16" s="1"/>
  <c r="CE40" i="16" s="1"/>
  <c r="CD40" i="16" s="1"/>
  <c r="CL213" i="16"/>
  <c r="CK212" i="16"/>
  <c r="CJ212" i="16" s="1"/>
  <c r="CI212" i="16" s="1"/>
  <c r="CH212" i="16" s="1"/>
  <c r="CG212" i="16" s="1"/>
  <c r="CF212" i="16" s="1"/>
  <c r="CE212" i="16" s="1"/>
  <c r="CD212" i="16" s="1"/>
  <c r="AS380" i="16"/>
  <c r="AR379" i="16"/>
  <c r="AQ379" i="16" s="1"/>
  <c r="AP379" i="16" s="1"/>
  <c r="AO379" i="16" s="1"/>
  <c r="AN379" i="16" s="1"/>
  <c r="AM379" i="16" s="1"/>
  <c r="AL379" i="16" s="1"/>
  <c r="AK379" i="16" s="1"/>
  <c r="AR39" i="16"/>
  <c r="AQ39" i="16" s="1"/>
  <c r="AP39" i="16" s="1"/>
  <c r="AO39" i="16" s="1"/>
  <c r="AN39" i="16" s="1"/>
  <c r="AM39" i="16" s="1"/>
  <c r="AL39" i="16" s="1"/>
  <c r="AK39" i="16" s="1"/>
  <c r="AS40" i="16"/>
  <c r="AC380" i="16"/>
  <c r="AB380" i="16" s="1"/>
  <c r="AA380" i="16" s="1"/>
  <c r="Z380" i="16" s="1"/>
  <c r="Y380" i="16" s="1"/>
  <c r="X380" i="16" s="1"/>
  <c r="W380" i="16" s="1"/>
  <c r="V380" i="16" s="1"/>
  <c r="AD381" i="16"/>
  <c r="AC40" i="16"/>
  <c r="AB40" i="16" s="1"/>
  <c r="AA40" i="16" s="1"/>
  <c r="Z40" i="16" s="1"/>
  <c r="Y40" i="16" s="1"/>
  <c r="X40" i="16" s="1"/>
  <c r="W40" i="16" s="1"/>
  <c r="V40" i="16" s="1"/>
  <c r="AD41" i="16"/>
  <c r="BW41" i="16" l="1"/>
  <c r="BV40" i="16"/>
  <c r="BU40" i="16" s="1"/>
  <c r="BT40" i="16" s="1"/>
  <c r="BS40" i="16" s="1"/>
  <c r="BR40" i="16" s="1"/>
  <c r="BQ40" i="16" s="1"/>
  <c r="BP40" i="16" s="1"/>
  <c r="BO40" i="16" s="1"/>
  <c r="BV381" i="16"/>
  <c r="BU381" i="16" s="1"/>
  <c r="BT381" i="16" s="1"/>
  <c r="BS381" i="16" s="1"/>
  <c r="BR381" i="16" s="1"/>
  <c r="BQ381" i="16" s="1"/>
  <c r="BP381" i="16" s="1"/>
  <c r="BO381" i="16" s="1"/>
  <c r="BW382" i="16"/>
  <c r="BG380" i="16"/>
  <c r="BF380" i="16" s="1"/>
  <c r="BE380" i="16" s="1"/>
  <c r="BD380" i="16" s="1"/>
  <c r="BC380" i="16" s="1"/>
  <c r="BB380" i="16" s="1"/>
  <c r="BA380" i="16" s="1"/>
  <c r="AZ380" i="16" s="1"/>
  <c r="BH381" i="16"/>
  <c r="BH42" i="16"/>
  <c r="BG41" i="16"/>
  <c r="BF41" i="16" s="1"/>
  <c r="BE41" i="16" s="1"/>
  <c r="BD41" i="16" s="1"/>
  <c r="BC41" i="16" s="1"/>
  <c r="BB41" i="16" s="1"/>
  <c r="BA41" i="16" s="1"/>
  <c r="AZ41" i="16" s="1"/>
  <c r="CZ380" i="16"/>
  <c r="CY380" i="16" s="1"/>
  <c r="CX380" i="16" s="1"/>
  <c r="CW380" i="16" s="1"/>
  <c r="CV380" i="16" s="1"/>
  <c r="CU380" i="16" s="1"/>
  <c r="CT380" i="16" s="1"/>
  <c r="CS380" i="16" s="1"/>
  <c r="DA381" i="16"/>
  <c r="DA43" i="16"/>
  <c r="CZ42" i="16"/>
  <c r="CY42" i="16" s="1"/>
  <c r="CX42" i="16" s="1"/>
  <c r="CW42" i="16" s="1"/>
  <c r="CV42" i="16" s="1"/>
  <c r="CU42" i="16" s="1"/>
  <c r="CT42" i="16" s="1"/>
  <c r="CS42" i="16" s="1"/>
  <c r="CL214" i="16"/>
  <c r="CK213" i="16"/>
  <c r="CJ213" i="16" s="1"/>
  <c r="CI213" i="16" s="1"/>
  <c r="CH213" i="16" s="1"/>
  <c r="CG213" i="16" s="1"/>
  <c r="CF213" i="16" s="1"/>
  <c r="CE213" i="16" s="1"/>
  <c r="CD213" i="16" s="1"/>
  <c r="CL42" i="16"/>
  <c r="CK41" i="16"/>
  <c r="CJ41" i="16" s="1"/>
  <c r="CI41" i="16" s="1"/>
  <c r="CH41" i="16" s="1"/>
  <c r="CG41" i="16" s="1"/>
  <c r="CF41" i="16" s="1"/>
  <c r="CE41" i="16" s="1"/>
  <c r="CD41" i="16" s="1"/>
  <c r="AR40" i="16"/>
  <c r="AQ40" i="16" s="1"/>
  <c r="AP40" i="16" s="1"/>
  <c r="AO40" i="16" s="1"/>
  <c r="AN40" i="16" s="1"/>
  <c r="AM40" i="16" s="1"/>
  <c r="AL40" i="16" s="1"/>
  <c r="AK40" i="16" s="1"/>
  <c r="AS41" i="16"/>
  <c r="AR380" i="16"/>
  <c r="AQ380" i="16" s="1"/>
  <c r="AP380" i="16" s="1"/>
  <c r="AO380" i="16" s="1"/>
  <c r="AN380" i="16" s="1"/>
  <c r="AM380" i="16" s="1"/>
  <c r="AL380" i="16" s="1"/>
  <c r="AK380" i="16" s="1"/>
  <c r="AS381" i="16"/>
  <c r="AD42" i="16"/>
  <c r="AC41" i="16"/>
  <c r="AB41" i="16" s="1"/>
  <c r="AA41" i="16" s="1"/>
  <c r="Z41" i="16" s="1"/>
  <c r="Y41" i="16" s="1"/>
  <c r="X41" i="16" s="1"/>
  <c r="W41" i="16" s="1"/>
  <c r="V41" i="16" s="1"/>
  <c r="AC381" i="16"/>
  <c r="AB381" i="16" s="1"/>
  <c r="AA381" i="16" s="1"/>
  <c r="Z381" i="16" s="1"/>
  <c r="Y381" i="16" s="1"/>
  <c r="X381" i="16" s="1"/>
  <c r="W381" i="16" s="1"/>
  <c r="V381" i="16" s="1"/>
  <c r="AD382" i="16"/>
  <c r="BV382" i="16" l="1"/>
  <c r="BU382" i="16" s="1"/>
  <c r="BT382" i="16" s="1"/>
  <c r="BS382" i="16" s="1"/>
  <c r="BR382" i="16" s="1"/>
  <c r="BQ382" i="16" s="1"/>
  <c r="BP382" i="16" s="1"/>
  <c r="BO382" i="16" s="1"/>
  <c r="BW383" i="16"/>
  <c r="BV41" i="16"/>
  <c r="BU41" i="16" s="1"/>
  <c r="BT41" i="16" s="1"/>
  <c r="BS41" i="16" s="1"/>
  <c r="BR41" i="16" s="1"/>
  <c r="BQ41" i="16" s="1"/>
  <c r="BP41" i="16" s="1"/>
  <c r="BO41" i="16" s="1"/>
  <c r="BW42" i="16"/>
  <c r="BG42" i="16"/>
  <c r="BF42" i="16" s="1"/>
  <c r="BE42" i="16" s="1"/>
  <c r="BD42" i="16" s="1"/>
  <c r="BC42" i="16" s="1"/>
  <c r="BB42" i="16" s="1"/>
  <c r="BA42" i="16" s="1"/>
  <c r="AZ42" i="16" s="1"/>
  <c r="BH43" i="16"/>
  <c r="BG381" i="16"/>
  <c r="BF381" i="16" s="1"/>
  <c r="BE381" i="16" s="1"/>
  <c r="BD381" i="16" s="1"/>
  <c r="BC381" i="16" s="1"/>
  <c r="BB381" i="16" s="1"/>
  <c r="BA381" i="16" s="1"/>
  <c r="AZ381" i="16" s="1"/>
  <c r="BH382" i="16"/>
  <c r="CZ43" i="16"/>
  <c r="CY43" i="16" s="1"/>
  <c r="CX43" i="16" s="1"/>
  <c r="CW43" i="16" s="1"/>
  <c r="CV43" i="16" s="1"/>
  <c r="CU43" i="16" s="1"/>
  <c r="CT43" i="16" s="1"/>
  <c r="CS43" i="16" s="1"/>
  <c r="DA44" i="16"/>
  <c r="CZ381" i="16"/>
  <c r="CY381" i="16" s="1"/>
  <c r="CX381" i="16" s="1"/>
  <c r="CW381" i="16" s="1"/>
  <c r="CV381" i="16" s="1"/>
  <c r="CU381" i="16" s="1"/>
  <c r="CT381" i="16" s="1"/>
  <c r="CS381" i="16" s="1"/>
  <c r="DA382" i="16"/>
  <c r="CK214" i="16"/>
  <c r="CJ214" i="16" s="1"/>
  <c r="CI214" i="16" s="1"/>
  <c r="CH214" i="16" s="1"/>
  <c r="CG214" i="16" s="1"/>
  <c r="CF214" i="16" s="1"/>
  <c r="CE214" i="16" s="1"/>
  <c r="CD214" i="16" s="1"/>
  <c r="CL215" i="16"/>
  <c r="CK42" i="16"/>
  <c r="CJ42" i="16" s="1"/>
  <c r="CI42" i="16" s="1"/>
  <c r="CH42" i="16" s="1"/>
  <c r="CG42" i="16" s="1"/>
  <c r="CF42" i="16" s="1"/>
  <c r="CE42" i="16" s="1"/>
  <c r="CD42" i="16" s="1"/>
  <c r="CL43" i="16"/>
  <c r="AS382" i="16"/>
  <c r="AR381" i="16"/>
  <c r="AQ381" i="16" s="1"/>
  <c r="AP381" i="16" s="1"/>
  <c r="AO381" i="16" s="1"/>
  <c r="AN381" i="16" s="1"/>
  <c r="AM381" i="16" s="1"/>
  <c r="AL381" i="16" s="1"/>
  <c r="AK381" i="16" s="1"/>
  <c r="AS42" i="16"/>
  <c r="AR41" i="16"/>
  <c r="AQ41" i="16" s="1"/>
  <c r="AP41" i="16" s="1"/>
  <c r="AO41" i="16" s="1"/>
  <c r="AN41" i="16" s="1"/>
  <c r="AM41" i="16" s="1"/>
  <c r="AL41" i="16" s="1"/>
  <c r="AK41" i="16" s="1"/>
  <c r="AC382" i="16"/>
  <c r="AB382" i="16" s="1"/>
  <c r="AA382" i="16" s="1"/>
  <c r="Z382" i="16" s="1"/>
  <c r="Y382" i="16" s="1"/>
  <c r="X382" i="16" s="1"/>
  <c r="W382" i="16" s="1"/>
  <c r="V382" i="16" s="1"/>
  <c r="AD383" i="16"/>
  <c r="AD43" i="16"/>
  <c r="AC42" i="16"/>
  <c r="AB42" i="16" s="1"/>
  <c r="AA42" i="16" s="1"/>
  <c r="Z42" i="16" s="1"/>
  <c r="Y42" i="16" s="1"/>
  <c r="X42" i="16" s="1"/>
  <c r="W42" i="16" s="1"/>
  <c r="V42" i="16" s="1"/>
  <c r="BV42" i="16" l="1"/>
  <c r="BU42" i="16" s="1"/>
  <c r="BT42" i="16" s="1"/>
  <c r="BS42" i="16" s="1"/>
  <c r="BR42" i="16" s="1"/>
  <c r="BQ42" i="16" s="1"/>
  <c r="BP42" i="16" s="1"/>
  <c r="BO42" i="16" s="1"/>
  <c r="BW43" i="16"/>
  <c r="BV383" i="16"/>
  <c r="BU383" i="16" s="1"/>
  <c r="BT383" i="16" s="1"/>
  <c r="BS383" i="16" s="1"/>
  <c r="BR383" i="16" s="1"/>
  <c r="BQ383" i="16" s="1"/>
  <c r="BP383" i="16" s="1"/>
  <c r="BO383" i="16" s="1"/>
  <c r="BW384" i="16"/>
  <c r="BG382" i="16"/>
  <c r="BF382" i="16" s="1"/>
  <c r="BE382" i="16" s="1"/>
  <c r="BD382" i="16" s="1"/>
  <c r="BC382" i="16" s="1"/>
  <c r="BB382" i="16" s="1"/>
  <c r="BA382" i="16" s="1"/>
  <c r="AZ382" i="16" s="1"/>
  <c r="BH383" i="16"/>
  <c r="BG43" i="16"/>
  <c r="BF43" i="16" s="1"/>
  <c r="BE43" i="16" s="1"/>
  <c r="BD43" i="16" s="1"/>
  <c r="BC43" i="16" s="1"/>
  <c r="BB43" i="16" s="1"/>
  <c r="BA43" i="16" s="1"/>
  <c r="AZ43" i="16" s="1"/>
  <c r="BH44" i="16"/>
  <c r="CZ382" i="16"/>
  <c r="CY382" i="16" s="1"/>
  <c r="CX382" i="16" s="1"/>
  <c r="CW382" i="16" s="1"/>
  <c r="CV382" i="16" s="1"/>
  <c r="CU382" i="16" s="1"/>
  <c r="CT382" i="16" s="1"/>
  <c r="CS382" i="16" s="1"/>
  <c r="DA383" i="16"/>
  <c r="CZ44" i="16"/>
  <c r="CY44" i="16" s="1"/>
  <c r="CX44" i="16" s="1"/>
  <c r="CW44" i="16" s="1"/>
  <c r="CV44" i="16" s="1"/>
  <c r="CU44" i="16" s="1"/>
  <c r="CT44" i="16" s="1"/>
  <c r="CS44" i="16" s="1"/>
  <c r="DA45" i="16"/>
  <c r="CK43" i="16"/>
  <c r="CJ43" i="16" s="1"/>
  <c r="CI43" i="16" s="1"/>
  <c r="CH43" i="16" s="1"/>
  <c r="CG43" i="16" s="1"/>
  <c r="CF43" i="16" s="1"/>
  <c r="CE43" i="16" s="1"/>
  <c r="CD43" i="16" s="1"/>
  <c r="CL44" i="16"/>
  <c r="CL216" i="16"/>
  <c r="CK215" i="16"/>
  <c r="CJ215" i="16" s="1"/>
  <c r="CI215" i="16" s="1"/>
  <c r="CH215" i="16" s="1"/>
  <c r="CG215" i="16" s="1"/>
  <c r="CF215" i="16" s="1"/>
  <c r="CE215" i="16" s="1"/>
  <c r="CD215" i="16" s="1"/>
  <c r="AS43" i="16"/>
  <c r="AR42" i="16"/>
  <c r="AQ42" i="16" s="1"/>
  <c r="AP42" i="16" s="1"/>
  <c r="AO42" i="16" s="1"/>
  <c r="AN42" i="16" s="1"/>
  <c r="AM42" i="16" s="1"/>
  <c r="AL42" i="16" s="1"/>
  <c r="AK42" i="16" s="1"/>
  <c r="AR382" i="16"/>
  <c r="AQ382" i="16" s="1"/>
  <c r="AP382" i="16" s="1"/>
  <c r="AO382" i="16" s="1"/>
  <c r="AN382" i="16" s="1"/>
  <c r="AM382" i="16" s="1"/>
  <c r="AL382" i="16" s="1"/>
  <c r="AK382" i="16" s="1"/>
  <c r="AS383" i="16"/>
  <c r="AC383" i="16"/>
  <c r="AB383" i="16" s="1"/>
  <c r="AA383" i="16" s="1"/>
  <c r="Z383" i="16" s="1"/>
  <c r="Y383" i="16" s="1"/>
  <c r="X383" i="16" s="1"/>
  <c r="W383" i="16" s="1"/>
  <c r="V383" i="16" s="1"/>
  <c r="AD384" i="16"/>
  <c r="AD44" i="16"/>
  <c r="AC43" i="16"/>
  <c r="AB43" i="16" s="1"/>
  <c r="AA43" i="16" s="1"/>
  <c r="Z43" i="16" s="1"/>
  <c r="Y43" i="16" s="1"/>
  <c r="X43" i="16" s="1"/>
  <c r="W43" i="16" s="1"/>
  <c r="V43" i="16" s="1"/>
  <c r="BW44" i="16" l="1"/>
  <c r="BV43" i="16"/>
  <c r="BU43" i="16" s="1"/>
  <c r="BT43" i="16" s="1"/>
  <c r="BS43" i="16" s="1"/>
  <c r="BR43" i="16" s="1"/>
  <c r="BQ43" i="16" s="1"/>
  <c r="BP43" i="16" s="1"/>
  <c r="BO43" i="16" s="1"/>
  <c r="BV384" i="16"/>
  <c r="BU384" i="16" s="1"/>
  <c r="BT384" i="16" s="1"/>
  <c r="BS384" i="16" s="1"/>
  <c r="BR384" i="16" s="1"/>
  <c r="BQ384" i="16" s="1"/>
  <c r="BP384" i="16" s="1"/>
  <c r="BO384" i="16" s="1"/>
  <c r="BW385" i="16"/>
  <c r="BH45" i="16"/>
  <c r="BG44" i="16"/>
  <c r="BF44" i="16" s="1"/>
  <c r="BE44" i="16" s="1"/>
  <c r="BD44" i="16" s="1"/>
  <c r="BC44" i="16" s="1"/>
  <c r="BB44" i="16" s="1"/>
  <c r="BA44" i="16" s="1"/>
  <c r="AZ44" i="16" s="1"/>
  <c r="BG383" i="16"/>
  <c r="BF383" i="16" s="1"/>
  <c r="BE383" i="16" s="1"/>
  <c r="BD383" i="16" s="1"/>
  <c r="BC383" i="16" s="1"/>
  <c r="BB383" i="16" s="1"/>
  <c r="BA383" i="16" s="1"/>
  <c r="AZ383" i="16" s="1"/>
  <c r="BH384" i="16"/>
  <c r="DA46" i="16"/>
  <c r="CZ45" i="16"/>
  <c r="CY45" i="16" s="1"/>
  <c r="CX45" i="16" s="1"/>
  <c r="CW45" i="16" s="1"/>
  <c r="CV45" i="16" s="1"/>
  <c r="CU45" i="16" s="1"/>
  <c r="CT45" i="16" s="1"/>
  <c r="CS45" i="16" s="1"/>
  <c r="CZ383" i="16"/>
  <c r="CY383" i="16" s="1"/>
  <c r="CX383" i="16" s="1"/>
  <c r="CW383" i="16" s="1"/>
  <c r="CV383" i="16" s="1"/>
  <c r="CU383" i="16" s="1"/>
  <c r="CT383" i="16" s="1"/>
  <c r="CS383" i="16" s="1"/>
  <c r="DA384" i="16"/>
  <c r="CL45" i="16"/>
  <c r="CK44" i="16"/>
  <c r="CJ44" i="16" s="1"/>
  <c r="CI44" i="16" s="1"/>
  <c r="CH44" i="16" s="1"/>
  <c r="CG44" i="16" s="1"/>
  <c r="CF44" i="16" s="1"/>
  <c r="CE44" i="16" s="1"/>
  <c r="CD44" i="16" s="1"/>
  <c r="CK216" i="16"/>
  <c r="CJ216" i="16" s="1"/>
  <c r="CI216" i="16" s="1"/>
  <c r="CH216" i="16" s="1"/>
  <c r="CG216" i="16" s="1"/>
  <c r="CF216" i="16" s="1"/>
  <c r="CE216" i="16" s="1"/>
  <c r="CD216" i="16" s="1"/>
  <c r="CL217" i="16"/>
  <c r="AS384" i="16"/>
  <c r="AR383" i="16"/>
  <c r="AQ383" i="16" s="1"/>
  <c r="AP383" i="16" s="1"/>
  <c r="AO383" i="16" s="1"/>
  <c r="AN383" i="16" s="1"/>
  <c r="AM383" i="16" s="1"/>
  <c r="AL383" i="16" s="1"/>
  <c r="AK383" i="16" s="1"/>
  <c r="AR43" i="16"/>
  <c r="AQ43" i="16" s="1"/>
  <c r="AP43" i="16" s="1"/>
  <c r="AO43" i="16" s="1"/>
  <c r="AN43" i="16" s="1"/>
  <c r="AM43" i="16" s="1"/>
  <c r="AL43" i="16" s="1"/>
  <c r="AK43" i="16" s="1"/>
  <c r="AS44" i="16"/>
  <c r="AC44" i="16"/>
  <c r="AB44" i="16" s="1"/>
  <c r="AA44" i="16" s="1"/>
  <c r="Z44" i="16" s="1"/>
  <c r="Y44" i="16" s="1"/>
  <c r="X44" i="16" s="1"/>
  <c r="W44" i="16" s="1"/>
  <c r="V44" i="16" s="1"/>
  <c r="AD45" i="16"/>
  <c r="AC384" i="16"/>
  <c r="AB384" i="16" s="1"/>
  <c r="AA384" i="16" s="1"/>
  <c r="Z384" i="16" s="1"/>
  <c r="Y384" i="16" s="1"/>
  <c r="X384" i="16" s="1"/>
  <c r="W384" i="16" s="1"/>
  <c r="V384" i="16" s="1"/>
  <c r="AD385" i="16"/>
  <c r="BV385" i="16" l="1"/>
  <c r="BU385" i="16" s="1"/>
  <c r="BT385" i="16" s="1"/>
  <c r="BS385" i="16" s="1"/>
  <c r="BR385" i="16" s="1"/>
  <c r="BQ385" i="16" s="1"/>
  <c r="BP385" i="16" s="1"/>
  <c r="BO385" i="16" s="1"/>
  <c r="BW386" i="16"/>
  <c r="BW45" i="16"/>
  <c r="BV44" i="16"/>
  <c r="BU44" i="16" s="1"/>
  <c r="BT44" i="16" s="1"/>
  <c r="BS44" i="16" s="1"/>
  <c r="BR44" i="16" s="1"/>
  <c r="BQ44" i="16" s="1"/>
  <c r="BP44" i="16" s="1"/>
  <c r="BO44" i="16" s="1"/>
  <c r="BG384" i="16"/>
  <c r="BF384" i="16" s="1"/>
  <c r="BE384" i="16" s="1"/>
  <c r="BD384" i="16" s="1"/>
  <c r="BC384" i="16" s="1"/>
  <c r="BB384" i="16" s="1"/>
  <c r="BA384" i="16" s="1"/>
  <c r="AZ384" i="16" s="1"/>
  <c r="BH385" i="16"/>
  <c r="BH46" i="16"/>
  <c r="BG45" i="16"/>
  <c r="BF45" i="16" s="1"/>
  <c r="BE45" i="16" s="1"/>
  <c r="BD45" i="16" s="1"/>
  <c r="BC45" i="16" s="1"/>
  <c r="BB45" i="16" s="1"/>
  <c r="BA45" i="16" s="1"/>
  <c r="AZ45" i="16" s="1"/>
  <c r="CZ384" i="16"/>
  <c r="CY384" i="16" s="1"/>
  <c r="CX384" i="16" s="1"/>
  <c r="CW384" i="16" s="1"/>
  <c r="CV384" i="16" s="1"/>
  <c r="CU384" i="16" s="1"/>
  <c r="CT384" i="16" s="1"/>
  <c r="CS384" i="16" s="1"/>
  <c r="DA385" i="16"/>
  <c r="DA47" i="16"/>
  <c r="CZ46" i="16"/>
  <c r="CY46" i="16" s="1"/>
  <c r="CX46" i="16" s="1"/>
  <c r="CW46" i="16" s="1"/>
  <c r="CV46" i="16" s="1"/>
  <c r="CU46" i="16" s="1"/>
  <c r="CT46" i="16" s="1"/>
  <c r="CS46" i="16" s="1"/>
  <c r="CL218" i="16"/>
  <c r="CK217" i="16"/>
  <c r="CJ217" i="16" s="1"/>
  <c r="CI217" i="16" s="1"/>
  <c r="CH217" i="16" s="1"/>
  <c r="CG217" i="16" s="1"/>
  <c r="CF217" i="16" s="1"/>
  <c r="CE217" i="16" s="1"/>
  <c r="CD217" i="16" s="1"/>
  <c r="CL46" i="16"/>
  <c r="CK45" i="16"/>
  <c r="CJ45" i="16" s="1"/>
  <c r="CI45" i="16" s="1"/>
  <c r="CH45" i="16" s="1"/>
  <c r="CG45" i="16" s="1"/>
  <c r="CF45" i="16" s="1"/>
  <c r="CE45" i="16" s="1"/>
  <c r="CD45" i="16" s="1"/>
  <c r="AR44" i="16"/>
  <c r="AQ44" i="16" s="1"/>
  <c r="AP44" i="16" s="1"/>
  <c r="AO44" i="16" s="1"/>
  <c r="AN44" i="16" s="1"/>
  <c r="AM44" i="16" s="1"/>
  <c r="AL44" i="16" s="1"/>
  <c r="AK44" i="16" s="1"/>
  <c r="AS45" i="16"/>
  <c r="AR384" i="16"/>
  <c r="AQ384" i="16" s="1"/>
  <c r="AP384" i="16" s="1"/>
  <c r="AO384" i="16" s="1"/>
  <c r="AN384" i="16" s="1"/>
  <c r="AM384" i="16" s="1"/>
  <c r="AL384" i="16" s="1"/>
  <c r="AK384" i="16" s="1"/>
  <c r="AS385" i="16"/>
  <c r="AD46" i="16"/>
  <c r="AC45" i="16"/>
  <c r="AB45" i="16" s="1"/>
  <c r="AA45" i="16" s="1"/>
  <c r="Z45" i="16" s="1"/>
  <c r="Y45" i="16" s="1"/>
  <c r="X45" i="16" s="1"/>
  <c r="W45" i="16" s="1"/>
  <c r="V45" i="16" s="1"/>
  <c r="AC385" i="16"/>
  <c r="AB385" i="16" s="1"/>
  <c r="AA385" i="16" s="1"/>
  <c r="Z385" i="16" s="1"/>
  <c r="Y385" i="16" s="1"/>
  <c r="X385" i="16" s="1"/>
  <c r="W385" i="16" s="1"/>
  <c r="V385" i="16" s="1"/>
  <c r="AD386" i="16"/>
  <c r="BV45" i="16" l="1"/>
  <c r="BU45" i="16" s="1"/>
  <c r="BT45" i="16" s="1"/>
  <c r="BS45" i="16" s="1"/>
  <c r="BR45" i="16" s="1"/>
  <c r="BQ45" i="16" s="1"/>
  <c r="BP45" i="16" s="1"/>
  <c r="BO45" i="16" s="1"/>
  <c r="BW46" i="16"/>
  <c r="BV386" i="16"/>
  <c r="BU386" i="16" s="1"/>
  <c r="BT386" i="16" s="1"/>
  <c r="BS386" i="16" s="1"/>
  <c r="BR386" i="16" s="1"/>
  <c r="BQ386" i="16" s="1"/>
  <c r="BP386" i="16" s="1"/>
  <c r="BO386" i="16" s="1"/>
  <c r="BW387" i="16"/>
  <c r="BG46" i="16"/>
  <c r="BF46" i="16" s="1"/>
  <c r="BE46" i="16" s="1"/>
  <c r="BD46" i="16" s="1"/>
  <c r="BC46" i="16" s="1"/>
  <c r="BB46" i="16" s="1"/>
  <c r="BA46" i="16" s="1"/>
  <c r="AZ46" i="16" s="1"/>
  <c r="BH47" i="16"/>
  <c r="BG385" i="16"/>
  <c r="BF385" i="16" s="1"/>
  <c r="BE385" i="16" s="1"/>
  <c r="BD385" i="16" s="1"/>
  <c r="BC385" i="16" s="1"/>
  <c r="BB385" i="16" s="1"/>
  <c r="BA385" i="16" s="1"/>
  <c r="AZ385" i="16" s="1"/>
  <c r="BH386" i="16"/>
  <c r="CZ47" i="16"/>
  <c r="CY47" i="16" s="1"/>
  <c r="CX47" i="16" s="1"/>
  <c r="CW47" i="16" s="1"/>
  <c r="CV47" i="16" s="1"/>
  <c r="CU47" i="16" s="1"/>
  <c r="CT47" i="16" s="1"/>
  <c r="CS47" i="16" s="1"/>
  <c r="DA48" i="16"/>
  <c r="CZ385" i="16"/>
  <c r="CY385" i="16" s="1"/>
  <c r="CX385" i="16" s="1"/>
  <c r="CW385" i="16" s="1"/>
  <c r="CV385" i="16" s="1"/>
  <c r="CU385" i="16" s="1"/>
  <c r="CT385" i="16" s="1"/>
  <c r="CS385" i="16" s="1"/>
  <c r="DA386" i="16"/>
  <c r="CK218" i="16"/>
  <c r="CJ218" i="16" s="1"/>
  <c r="CI218" i="16" s="1"/>
  <c r="CH218" i="16" s="1"/>
  <c r="CG218" i="16" s="1"/>
  <c r="CF218" i="16" s="1"/>
  <c r="CE218" i="16" s="1"/>
  <c r="CD218" i="16" s="1"/>
  <c r="CL219" i="16"/>
  <c r="CL47" i="16"/>
  <c r="CK46" i="16"/>
  <c r="CJ46" i="16" s="1"/>
  <c r="CI46" i="16" s="1"/>
  <c r="CH46" i="16" s="1"/>
  <c r="CG46" i="16" s="1"/>
  <c r="CF46" i="16" s="1"/>
  <c r="CE46" i="16" s="1"/>
  <c r="CD46" i="16" s="1"/>
  <c r="AS46" i="16"/>
  <c r="AR45" i="16"/>
  <c r="AQ45" i="16" s="1"/>
  <c r="AP45" i="16" s="1"/>
  <c r="AO45" i="16" s="1"/>
  <c r="AN45" i="16" s="1"/>
  <c r="AM45" i="16" s="1"/>
  <c r="AL45" i="16" s="1"/>
  <c r="AK45" i="16" s="1"/>
  <c r="AS386" i="16"/>
  <c r="AR385" i="16"/>
  <c r="AQ385" i="16" s="1"/>
  <c r="AP385" i="16" s="1"/>
  <c r="AO385" i="16" s="1"/>
  <c r="AN385" i="16" s="1"/>
  <c r="AM385" i="16" s="1"/>
  <c r="AL385" i="16" s="1"/>
  <c r="AK385" i="16" s="1"/>
  <c r="AC386" i="16"/>
  <c r="AB386" i="16" s="1"/>
  <c r="AA386" i="16" s="1"/>
  <c r="Z386" i="16" s="1"/>
  <c r="Y386" i="16" s="1"/>
  <c r="X386" i="16" s="1"/>
  <c r="W386" i="16" s="1"/>
  <c r="V386" i="16" s="1"/>
  <c r="AD387" i="16"/>
  <c r="AD47" i="16"/>
  <c r="AC46" i="16"/>
  <c r="AB46" i="16" s="1"/>
  <c r="AA46" i="16" s="1"/>
  <c r="Z46" i="16" s="1"/>
  <c r="Y46" i="16" s="1"/>
  <c r="X46" i="16" s="1"/>
  <c r="W46" i="16" s="1"/>
  <c r="V46" i="16" s="1"/>
  <c r="BV387" i="16" l="1"/>
  <c r="BU387" i="16" s="1"/>
  <c r="BT387" i="16" s="1"/>
  <c r="BS387" i="16" s="1"/>
  <c r="BR387" i="16" s="1"/>
  <c r="BQ387" i="16" s="1"/>
  <c r="BP387" i="16" s="1"/>
  <c r="BO387" i="16" s="1"/>
  <c r="BW388" i="16"/>
  <c r="BV46" i="16"/>
  <c r="BU46" i="16" s="1"/>
  <c r="BT46" i="16" s="1"/>
  <c r="BS46" i="16" s="1"/>
  <c r="BR46" i="16" s="1"/>
  <c r="BQ46" i="16" s="1"/>
  <c r="BP46" i="16" s="1"/>
  <c r="BO46" i="16" s="1"/>
  <c r="BW47" i="16"/>
  <c r="BG386" i="16"/>
  <c r="BF386" i="16" s="1"/>
  <c r="BE386" i="16" s="1"/>
  <c r="BD386" i="16" s="1"/>
  <c r="BC386" i="16" s="1"/>
  <c r="BB386" i="16" s="1"/>
  <c r="BA386" i="16" s="1"/>
  <c r="AZ386" i="16" s="1"/>
  <c r="BH387" i="16"/>
  <c r="BG47" i="16"/>
  <c r="BF47" i="16" s="1"/>
  <c r="BE47" i="16" s="1"/>
  <c r="BD47" i="16" s="1"/>
  <c r="BC47" i="16" s="1"/>
  <c r="BB47" i="16" s="1"/>
  <c r="BA47" i="16" s="1"/>
  <c r="AZ47" i="16" s="1"/>
  <c r="BH48" i="16"/>
  <c r="CZ386" i="16"/>
  <c r="CY386" i="16" s="1"/>
  <c r="CX386" i="16" s="1"/>
  <c r="CW386" i="16" s="1"/>
  <c r="CV386" i="16" s="1"/>
  <c r="CU386" i="16" s="1"/>
  <c r="CT386" i="16" s="1"/>
  <c r="CS386" i="16" s="1"/>
  <c r="DA387" i="16"/>
  <c r="CZ48" i="16"/>
  <c r="CY48" i="16" s="1"/>
  <c r="CX48" i="16" s="1"/>
  <c r="CW48" i="16" s="1"/>
  <c r="CV48" i="16" s="1"/>
  <c r="CU48" i="16" s="1"/>
  <c r="CT48" i="16" s="1"/>
  <c r="CS48" i="16" s="1"/>
  <c r="DA49" i="16"/>
  <c r="CL220" i="16"/>
  <c r="CK219" i="16"/>
  <c r="CJ219" i="16" s="1"/>
  <c r="CI219" i="16" s="1"/>
  <c r="CH219" i="16" s="1"/>
  <c r="CG219" i="16" s="1"/>
  <c r="CF219" i="16" s="1"/>
  <c r="CE219" i="16" s="1"/>
  <c r="CD219" i="16" s="1"/>
  <c r="CK47" i="16"/>
  <c r="CJ47" i="16" s="1"/>
  <c r="CI47" i="16" s="1"/>
  <c r="CH47" i="16" s="1"/>
  <c r="CG47" i="16" s="1"/>
  <c r="CF47" i="16" s="1"/>
  <c r="CE47" i="16" s="1"/>
  <c r="CD47" i="16" s="1"/>
  <c r="CL48" i="16"/>
  <c r="AR386" i="16"/>
  <c r="AQ386" i="16" s="1"/>
  <c r="AP386" i="16" s="1"/>
  <c r="AO386" i="16" s="1"/>
  <c r="AN386" i="16" s="1"/>
  <c r="AM386" i="16" s="1"/>
  <c r="AL386" i="16" s="1"/>
  <c r="AK386" i="16" s="1"/>
  <c r="AS387" i="16"/>
  <c r="AS47" i="16"/>
  <c r="AR46" i="16"/>
  <c r="AQ46" i="16" s="1"/>
  <c r="AP46" i="16" s="1"/>
  <c r="AO46" i="16" s="1"/>
  <c r="AN46" i="16" s="1"/>
  <c r="AM46" i="16" s="1"/>
  <c r="AL46" i="16" s="1"/>
  <c r="AK46" i="16" s="1"/>
  <c r="AC47" i="16"/>
  <c r="AB47" i="16" s="1"/>
  <c r="AA47" i="16" s="1"/>
  <c r="Z47" i="16" s="1"/>
  <c r="Y47" i="16" s="1"/>
  <c r="X47" i="16" s="1"/>
  <c r="W47" i="16" s="1"/>
  <c r="V47" i="16" s="1"/>
  <c r="AD48" i="16"/>
  <c r="AC387" i="16"/>
  <c r="AB387" i="16" s="1"/>
  <c r="AA387" i="16" s="1"/>
  <c r="Z387" i="16" s="1"/>
  <c r="Y387" i="16" s="1"/>
  <c r="X387" i="16" s="1"/>
  <c r="W387" i="16" s="1"/>
  <c r="V387" i="16" s="1"/>
  <c r="AD388" i="16"/>
  <c r="BV388" i="16" l="1"/>
  <c r="BU388" i="16" s="1"/>
  <c r="BT388" i="16" s="1"/>
  <c r="BS388" i="16" s="1"/>
  <c r="BR388" i="16" s="1"/>
  <c r="BQ388" i="16" s="1"/>
  <c r="BP388" i="16" s="1"/>
  <c r="BO388" i="16" s="1"/>
  <c r="BW389" i="16"/>
  <c r="BW48" i="16"/>
  <c r="BV47" i="16"/>
  <c r="BU47" i="16" s="1"/>
  <c r="BT47" i="16" s="1"/>
  <c r="BS47" i="16" s="1"/>
  <c r="BR47" i="16" s="1"/>
  <c r="BQ47" i="16" s="1"/>
  <c r="BP47" i="16" s="1"/>
  <c r="BO47" i="16" s="1"/>
  <c r="BH49" i="16"/>
  <c r="BG48" i="16"/>
  <c r="BF48" i="16" s="1"/>
  <c r="BE48" i="16" s="1"/>
  <c r="BD48" i="16" s="1"/>
  <c r="BC48" i="16" s="1"/>
  <c r="BB48" i="16" s="1"/>
  <c r="BA48" i="16" s="1"/>
  <c r="AZ48" i="16" s="1"/>
  <c r="BG387" i="16"/>
  <c r="BF387" i="16" s="1"/>
  <c r="BE387" i="16" s="1"/>
  <c r="BD387" i="16" s="1"/>
  <c r="BC387" i="16" s="1"/>
  <c r="BB387" i="16" s="1"/>
  <c r="BA387" i="16" s="1"/>
  <c r="AZ387" i="16" s="1"/>
  <c r="BH388" i="16"/>
  <c r="DA50" i="16"/>
  <c r="CZ49" i="16"/>
  <c r="CY49" i="16" s="1"/>
  <c r="CX49" i="16" s="1"/>
  <c r="CW49" i="16" s="1"/>
  <c r="CV49" i="16" s="1"/>
  <c r="CU49" i="16" s="1"/>
  <c r="CT49" i="16" s="1"/>
  <c r="CS49" i="16" s="1"/>
  <c r="CZ387" i="16"/>
  <c r="CY387" i="16" s="1"/>
  <c r="CX387" i="16" s="1"/>
  <c r="CW387" i="16" s="1"/>
  <c r="CV387" i="16" s="1"/>
  <c r="CU387" i="16" s="1"/>
  <c r="CT387" i="16" s="1"/>
  <c r="CS387" i="16" s="1"/>
  <c r="DA388" i="16"/>
  <c r="CL49" i="16"/>
  <c r="CK48" i="16"/>
  <c r="CJ48" i="16" s="1"/>
  <c r="CI48" i="16" s="1"/>
  <c r="CH48" i="16" s="1"/>
  <c r="CG48" i="16" s="1"/>
  <c r="CF48" i="16" s="1"/>
  <c r="CE48" i="16" s="1"/>
  <c r="CD48" i="16" s="1"/>
  <c r="CK220" i="16"/>
  <c r="CJ220" i="16" s="1"/>
  <c r="CI220" i="16" s="1"/>
  <c r="CH220" i="16" s="1"/>
  <c r="CG220" i="16" s="1"/>
  <c r="CF220" i="16" s="1"/>
  <c r="CE220" i="16" s="1"/>
  <c r="CD220" i="16" s="1"/>
  <c r="CL221" i="16"/>
  <c r="AR47" i="16"/>
  <c r="AQ47" i="16" s="1"/>
  <c r="AP47" i="16" s="1"/>
  <c r="AO47" i="16" s="1"/>
  <c r="AN47" i="16" s="1"/>
  <c r="AM47" i="16" s="1"/>
  <c r="AL47" i="16" s="1"/>
  <c r="AK47" i="16" s="1"/>
  <c r="AS48" i="16"/>
  <c r="AS388" i="16"/>
  <c r="AR387" i="16"/>
  <c r="AQ387" i="16" s="1"/>
  <c r="AP387" i="16" s="1"/>
  <c r="AO387" i="16" s="1"/>
  <c r="AN387" i="16" s="1"/>
  <c r="AM387" i="16" s="1"/>
  <c r="AL387" i="16" s="1"/>
  <c r="AK387" i="16" s="1"/>
  <c r="AC48" i="16"/>
  <c r="AB48" i="16" s="1"/>
  <c r="AA48" i="16" s="1"/>
  <c r="Z48" i="16" s="1"/>
  <c r="Y48" i="16" s="1"/>
  <c r="X48" i="16" s="1"/>
  <c r="W48" i="16" s="1"/>
  <c r="V48" i="16" s="1"/>
  <c r="AD49" i="16"/>
  <c r="AC388" i="16"/>
  <c r="AB388" i="16" s="1"/>
  <c r="AA388" i="16" s="1"/>
  <c r="Z388" i="16" s="1"/>
  <c r="Y388" i="16" s="1"/>
  <c r="X388" i="16" s="1"/>
  <c r="W388" i="16" s="1"/>
  <c r="V388" i="16" s="1"/>
  <c r="AD389" i="16"/>
  <c r="BW49" i="16" l="1"/>
  <c r="BV48" i="16"/>
  <c r="BU48" i="16" s="1"/>
  <c r="BT48" i="16" s="1"/>
  <c r="BS48" i="16" s="1"/>
  <c r="BR48" i="16" s="1"/>
  <c r="BQ48" i="16" s="1"/>
  <c r="BP48" i="16" s="1"/>
  <c r="BO48" i="16" s="1"/>
  <c r="BV389" i="16"/>
  <c r="BU389" i="16" s="1"/>
  <c r="BT389" i="16" s="1"/>
  <c r="BS389" i="16" s="1"/>
  <c r="BR389" i="16" s="1"/>
  <c r="BQ389" i="16" s="1"/>
  <c r="BP389" i="16" s="1"/>
  <c r="BO389" i="16" s="1"/>
  <c r="BW390" i="16"/>
  <c r="BG388" i="16"/>
  <c r="BF388" i="16" s="1"/>
  <c r="BE388" i="16" s="1"/>
  <c r="BD388" i="16" s="1"/>
  <c r="BC388" i="16" s="1"/>
  <c r="BB388" i="16" s="1"/>
  <c r="BA388" i="16" s="1"/>
  <c r="AZ388" i="16" s="1"/>
  <c r="BH389" i="16"/>
  <c r="BH50" i="16"/>
  <c r="BG49" i="16"/>
  <c r="BF49" i="16" s="1"/>
  <c r="BE49" i="16" s="1"/>
  <c r="BD49" i="16" s="1"/>
  <c r="BC49" i="16" s="1"/>
  <c r="BB49" i="16" s="1"/>
  <c r="BA49" i="16" s="1"/>
  <c r="AZ49" i="16" s="1"/>
  <c r="CZ388" i="16"/>
  <c r="CY388" i="16" s="1"/>
  <c r="CX388" i="16" s="1"/>
  <c r="CW388" i="16" s="1"/>
  <c r="CV388" i="16" s="1"/>
  <c r="CU388" i="16" s="1"/>
  <c r="CT388" i="16" s="1"/>
  <c r="CS388" i="16" s="1"/>
  <c r="DA389" i="16"/>
  <c r="DA51" i="16"/>
  <c r="CZ50" i="16"/>
  <c r="CY50" i="16" s="1"/>
  <c r="CX50" i="16" s="1"/>
  <c r="CW50" i="16" s="1"/>
  <c r="CV50" i="16" s="1"/>
  <c r="CU50" i="16" s="1"/>
  <c r="CT50" i="16" s="1"/>
  <c r="CS50" i="16" s="1"/>
  <c r="CL222" i="16"/>
  <c r="CK221" i="16"/>
  <c r="CJ221" i="16" s="1"/>
  <c r="CI221" i="16" s="1"/>
  <c r="CH221" i="16" s="1"/>
  <c r="CG221" i="16" s="1"/>
  <c r="CF221" i="16" s="1"/>
  <c r="CE221" i="16" s="1"/>
  <c r="CD221" i="16" s="1"/>
  <c r="CL50" i="16"/>
  <c r="CK49" i="16"/>
  <c r="CJ49" i="16" s="1"/>
  <c r="CI49" i="16" s="1"/>
  <c r="CH49" i="16" s="1"/>
  <c r="CG49" i="16" s="1"/>
  <c r="CF49" i="16" s="1"/>
  <c r="CE49" i="16" s="1"/>
  <c r="CD49" i="16" s="1"/>
  <c r="AR388" i="16"/>
  <c r="AQ388" i="16" s="1"/>
  <c r="AP388" i="16" s="1"/>
  <c r="AO388" i="16" s="1"/>
  <c r="AN388" i="16" s="1"/>
  <c r="AM388" i="16" s="1"/>
  <c r="AL388" i="16" s="1"/>
  <c r="AK388" i="16" s="1"/>
  <c r="AS389" i="16"/>
  <c r="AR48" i="16"/>
  <c r="AQ48" i="16" s="1"/>
  <c r="AP48" i="16" s="1"/>
  <c r="AO48" i="16" s="1"/>
  <c r="AN48" i="16" s="1"/>
  <c r="AM48" i="16" s="1"/>
  <c r="AL48" i="16" s="1"/>
  <c r="AK48" i="16" s="1"/>
  <c r="AS49" i="16"/>
  <c r="AD50" i="16"/>
  <c r="AC49" i="16"/>
  <c r="AB49" i="16" s="1"/>
  <c r="AA49" i="16" s="1"/>
  <c r="Z49" i="16" s="1"/>
  <c r="Y49" i="16" s="1"/>
  <c r="X49" i="16" s="1"/>
  <c r="W49" i="16" s="1"/>
  <c r="V49" i="16" s="1"/>
  <c r="AC389" i="16"/>
  <c r="AB389" i="16" s="1"/>
  <c r="AA389" i="16" s="1"/>
  <c r="Z389" i="16" s="1"/>
  <c r="Y389" i="16" s="1"/>
  <c r="X389" i="16" s="1"/>
  <c r="W389" i="16" s="1"/>
  <c r="V389" i="16" s="1"/>
  <c r="AD390" i="16"/>
  <c r="BV390" i="16" l="1"/>
  <c r="BU390" i="16" s="1"/>
  <c r="BT390" i="16" s="1"/>
  <c r="BS390" i="16" s="1"/>
  <c r="BR390" i="16" s="1"/>
  <c r="BQ390" i="16" s="1"/>
  <c r="BP390" i="16" s="1"/>
  <c r="BO390" i="16" s="1"/>
  <c r="BW391" i="16"/>
  <c r="BV49" i="16"/>
  <c r="BU49" i="16" s="1"/>
  <c r="BT49" i="16" s="1"/>
  <c r="BS49" i="16" s="1"/>
  <c r="BR49" i="16" s="1"/>
  <c r="BQ49" i="16" s="1"/>
  <c r="BP49" i="16" s="1"/>
  <c r="BO49" i="16" s="1"/>
  <c r="BW50" i="16"/>
  <c r="BG50" i="16"/>
  <c r="BF50" i="16" s="1"/>
  <c r="BE50" i="16" s="1"/>
  <c r="BD50" i="16" s="1"/>
  <c r="BC50" i="16" s="1"/>
  <c r="BB50" i="16" s="1"/>
  <c r="BA50" i="16" s="1"/>
  <c r="AZ50" i="16" s="1"/>
  <c r="BH51" i="16"/>
  <c r="BG389" i="16"/>
  <c r="BF389" i="16" s="1"/>
  <c r="BE389" i="16" s="1"/>
  <c r="BD389" i="16" s="1"/>
  <c r="BC389" i="16" s="1"/>
  <c r="BB389" i="16" s="1"/>
  <c r="BA389" i="16" s="1"/>
  <c r="AZ389" i="16" s="1"/>
  <c r="BH390" i="16"/>
  <c r="CZ51" i="16"/>
  <c r="CY51" i="16" s="1"/>
  <c r="CX51" i="16" s="1"/>
  <c r="CW51" i="16" s="1"/>
  <c r="CV51" i="16" s="1"/>
  <c r="CU51" i="16" s="1"/>
  <c r="CT51" i="16" s="1"/>
  <c r="CS51" i="16" s="1"/>
  <c r="DA52" i="16"/>
  <c r="CZ389" i="16"/>
  <c r="CY389" i="16" s="1"/>
  <c r="CX389" i="16" s="1"/>
  <c r="CW389" i="16" s="1"/>
  <c r="CV389" i="16" s="1"/>
  <c r="CU389" i="16" s="1"/>
  <c r="CT389" i="16" s="1"/>
  <c r="CS389" i="16" s="1"/>
  <c r="DA390" i="16"/>
  <c r="CK50" i="16"/>
  <c r="CJ50" i="16" s="1"/>
  <c r="CI50" i="16" s="1"/>
  <c r="CH50" i="16" s="1"/>
  <c r="CG50" i="16" s="1"/>
  <c r="CF50" i="16" s="1"/>
  <c r="CE50" i="16" s="1"/>
  <c r="CD50" i="16" s="1"/>
  <c r="CL51" i="16"/>
  <c r="CK222" i="16"/>
  <c r="CJ222" i="16" s="1"/>
  <c r="CI222" i="16" s="1"/>
  <c r="CH222" i="16" s="1"/>
  <c r="CG222" i="16" s="1"/>
  <c r="CF222" i="16" s="1"/>
  <c r="CE222" i="16" s="1"/>
  <c r="CD222" i="16" s="1"/>
  <c r="CL223" i="16"/>
  <c r="AS50" i="16"/>
  <c r="AR49" i="16"/>
  <c r="AQ49" i="16" s="1"/>
  <c r="AP49" i="16" s="1"/>
  <c r="AO49" i="16" s="1"/>
  <c r="AN49" i="16" s="1"/>
  <c r="AM49" i="16" s="1"/>
  <c r="AL49" i="16" s="1"/>
  <c r="AK49" i="16" s="1"/>
  <c r="AS390" i="16"/>
  <c r="AR389" i="16"/>
  <c r="AQ389" i="16" s="1"/>
  <c r="AP389" i="16" s="1"/>
  <c r="AO389" i="16" s="1"/>
  <c r="AN389" i="16" s="1"/>
  <c r="AM389" i="16" s="1"/>
  <c r="AL389" i="16" s="1"/>
  <c r="AK389" i="16" s="1"/>
  <c r="AC390" i="16"/>
  <c r="AB390" i="16" s="1"/>
  <c r="AA390" i="16" s="1"/>
  <c r="Z390" i="16" s="1"/>
  <c r="Y390" i="16" s="1"/>
  <c r="X390" i="16" s="1"/>
  <c r="W390" i="16" s="1"/>
  <c r="V390" i="16" s="1"/>
  <c r="AD391" i="16"/>
  <c r="AD51" i="16"/>
  <c r="AC50" i="16"/>
  <c r="AB50" i="16" s="1"/>
  <c r="AA50" i="16" s="1"/>
  <c r="Z50" i="16" s="1"/>
  <c r="Y50" i="16" s="1"/>
  <c r="X50" i="16" s="1"/>
  <c r="W50" i="16" s="1"/>
  <c r="V50" i="16" s="1"/>
  <c r="BV50" i="16" l="1"/>
  <c r="BU50" i="16" s="1"/>
  <c r="BT50" i="16" s="1"/>
  <c r="BS50" i="16" s="1"/>
  <c r="BR50" i="16" s="1"/>
  <c r="BQ50" i="16" s="1"/>
  <c r="BP50" i="16" s="1"/>
  <c r="BO50" i="16" s="1"/>
  <c r="BW51" i="16"/>
  <c r="BW392" i="16"/>
  <c r="BV391" i="16"/>
  <c r="BU391" i="16" s="1"/>
  <c r="BT391" i="16" s="1"/>
  <c r="BS391" i="16" s="1"/>
  <c r="BR391" i="16" s="1"/>
  <c r="BQ391" i="16" s="1"/>
  <c r="BP391" i="16" s="1"/>
  <c r="BO391" i="16" s="1"/>
  <c r="BG390" i="16"/>
  <c r="BF390" i="16" s="1"/>
  <c r="BE390" i="16" s="1"/>
  <c r="BD390" i="16" s="1"/>
  <c r="BC390" i="16" s="1"/>
  <c r="BB390" i="16" s="1"/>
  <c r="BA390" i="16" s="1"/>
  <c r="AZ390" i="16" s="1"/>
  <c r="BH391" i="16"/>
  <c r="BG51" i="16"/>
  <c r="BF51" i="16" s="1"/>
  <c r="BE51" i="16" s="1"/>
  <c r="BD51" i="16" s="1"/>
  <c r="BC51" i="16" s="1"/>
  <c r="BB51" i="16" s="1"/>
  <c r="BA51" i="16" s="1"/>
  <c r="AZ51" i="16" s="1"/>
  <c r="BH52" i="16"/>
  <c r="CZ390" i="16"/>
  <c r="CY390" i="16" s="1"/>
  <c r="CX390" i="16" s="1"/>
  <c r="CW390" i="16" s="1"/>
  <c r="CV390" i="16" s="1"/>
  <c r="CU390" i="16" s="1"/>
  <c r="CT390" i="16" s="1"/>
  <c r="CS390" i="16" s="1"/>
  <c r="DA391" i="16"/>
  <c r="CZ52" i="16"/>
  <c r="CY52" i="16" s="1"/>
  <c r="CX52" i="16" s="1"/>
  <c r="CW52" i="16" s="1"/>
  <c r="CV52" i="16" s="1"/>
  <c r="CU52" i="16" s="1"/>
  <c r="CT52" i="16" s="1"/>
  <c r="CS52" i="16" s="1"/>
  <c r="DA53" i="16"/>
  <c r="CL224" i="16"/>
  <c r="CK223" i="16"/>
  <c r="CJ223" i="16" s="1"/>
  <c r="CI223" i="16" s="1"/>
  <c r="CH223" i="16" s="1"/>
  <c r="CG223" i="16" s="1"/>
  <c r="CF223" i="16" s="1"/>
  <c r="CE223" i="16" s="1"/>
  <c r="CD223" i="16" s="1"/>
  <c r="CL52" i="16"/>
  <c r="CK51" i="16"/>
  <c r="CJ51" i="16" s="1"/>
  <c r="CI51" i="16" s="1"/>
  <c r="CH51" i="16" s="1"/>
  <c r="CG51" i="16" s="1"/>
  <c r="CF51" i="16" s="1"/>
  <c r="CE51" i="16" s="1"/>
  <c r="CD51" i="16" s="1"/>
  <c r="AR390" i="16"/>
  <c r="AQ390" i="16" s="1"/>
  <c r="AP390" i="16" s="1"/>
  <c r="AO390" i="16" s="1"/>
  <c r="AN390" i="16" s="1"/>
  <c r="AM390" i="16" s="1"/>
  <c r="AL390" i="16" s="1"/>
  <c r="AK390" i="16" s="1"/>
  <c r="AS391" i="16"/>
  <c r="AS51" i="16"/>
  <c r="AR50" i="16"/>
  <c r="AQ50" i="16" s="1"/>
  <c r="AP50" i="16" s="1"/>
  <c r="AO50" i="16" s="1"/>
  <c r="AN50" i="16" s="1"/>
  <c r="AM50" i="16" s="1"/>
  <c r="AL50" i="16" s="1"/>
  <c r="AK50" i="16" s="1"/>
  <c r="AC51" i="16"/>
  <c r="AB51" i="16" s="1"/>
  <c r="AA51" i="16" s="1"/>
  <c r="Z51" i="16" s="1"/>
  <c r="Y51" i="16" s="1"/>
  <c r="X51" i="16" s="1"/>
  <c r="W51" i="16" s="1"/>
  <c r="V51" i="16" s="1"/>
  <c r="AD52" i="16"/>
  <c r="AD392" i="16"/>
  <c r="AC391" i="16"/>
  <c r="AB391" i="16" s="1"/>
  <c r="AA391" i="16" s="1"/>
  <c r="Z391" i="16" s="1"/>
  <c r="Y391" i="16" s="1"/>
  <c r="X391" i="16" s="1"/>
  <c r="W391" i="16" s="1"/>
  <c r="V391" i="16" s="1"/>
  <c r="BV392" i="16" l="1"/>
  <c r="BU392" i="16" s="1"/>
  <c r="BT392" i="16" s="1"/>
  <c r="BS392" i="16" s="1"/>
  <c r="BR392" i="16" s="1"/>
  <c r="BQ392" i="16" s="1"/>
  <c r="BP392" i="16" s="1"/>
  <c r="BO392" i="16" s="1"/>
  <c r="BW393" i="16"/>
  <c r="BW52" i="16"/>
  <c r="BV51" i="16"/>
  <c r="BU51" i="16" s="1"/>
  <c r="BT51" i="16" s="1"/>
  <c r="BS51" i="16" s="1"/>
  <c r="BR51" i="16" s="1"/>
  <c r="BQ51" i="16" s="1"/>
  <c r="BP51" i="16" s="1"/>
  <c r="BO51" i="16" s="1"/>
  <c r="BH392" i="16"/>
  <c r="BG391" i="16"/>
  <c r="BF391" i="16" s="1"/>
  <c r="BE391" i="16" s="1"/>
  <c r="BD391" i="16" s="1"/>
  <c r="BC391" i="16" s="1"/>
  <c r="BB391" i="16" s="1"/>
  <c r="BA391" i="16" s="1"/>
  <c r="AZ391" i="16" s="1"/>
  <c r="BH53" i="16"/>
  <c r="BG52" i="16"/>
  <c r="BF52" i="16" s="1"/>
  <c r="BE52" i="16" s="1"/>
  <c r="BD52" i="16" s="1"/>
  <c r="BC52" i="16" s="1"/>
  <c r="BB52" i="16" s="1"/>
  <c r="BA52" i="16" s="1"/>
  <c r="AZ52" i="16" s="1"/>
  <c r="DA54" i="16"/>
  <c r="CZ53" i="16"/>
  <c r="CY53" i="16" s="1"/>
  <c r="CX53" i="16" s="1"/>
  <c r="CW53" i="16" s="1"/>
  <c r="CV53" i="16" s="1"/>
  <c r="CU53" i="16" s="1"/>
  <c r="CT53" i="16" s="1"/>
  <c r="CS53" i="16" s="1"/>
  <c r="DA392" i="16"/>
  <c r="CZ391" i="16"/>
  <c r="CY391" i="16" s="1"/>
  <c r="CX391" i="16" s="1"/>
  <c r="CW391" i="16" s="1"/>
  <c r="CV391" i="16" s="1"/>
  <c r="CU391" i="16" s="1"/>
  <c r="CT391" i="16" s="1"/>
  <c r="CS391" i="16" s="1"/>
  <c r="CL53" i="16"/>
  <c r="CK52" i="16"/>
  <c r="CJ52" i="16" s="1"/>
  <c r="CI52" i="16" s="1"/>
  <c r="CH52" i="16" s="1"/>
  <c r="CG52" i="16" s="1"/>
  <c r="CF52" i="16" s="1"/>
  <c r="CE52" i="16" s="1"/>
  <c r="CD52" i="16" s="1"/>
  <c r="CK224" i="16"/>
  <c r="CJ224" i="16" s="1"/>
  <c r="CI224" i="16" s="1"/>
  <c r="CH224" i="16" s="1"/>
  <c r="CG224" i="16" s="1"/>
  <c r="CF224" i="16" s="1"/>
  <c r="CE224" i="16" s="1"/>
  <c r="CD224" i="16" s="1"/>
  <c r="CL225" i="16"/>
  <c r="AR51" i="16"/>
  <c r="AQ51" i="16" s="1"/>
  <c r="AP51" i="16" s="1"/>
  <c r="AO51" i="16" s="1"/>
  <c r="AN51" i="16" s="1"/>
  <c r="AM51" i="16" s="1"/>
  <c r="AL51" i="16" s="1"/>
  <c r="AK51" i="16" s="1"/>
  <c r="AS52" i="16"/>
  <c r="AS392" i="16"/>
  <c r="AR391" i="16"/>
  <c r="AQ391" i="16" s="1"/>
  <c r="AP391" i="16" s="1"/>
  <c r="AO391" i="16" s="1"/>
  <c r="AN391" i="16" s="1"/>
  <c r="AM391" i="16" s="1"/>
  <c r="AL391" i="16" s="1"/>
  <c r="AK391" i="16" s="1"/>
  <c r="AC392" i="16"/>
  <c r="AB392" i="16" s="1"/>
  <c r="AA392" i="16" s="1"/>
  <c r="Z392" i="16" s="1"/>
  <c r="Y392" i="16" s="1"/>
  <c r="X392" i="16" s="1"/>
  <c r="W392" i="16" s="1"/>
  <c r="V392" i="16" s="1"/>
  <c r="AD393" i="16"/>
  <c r="AC52" i="16"/>
  <c r="AB52" i="16" s="1"/>
  <c r="AA52" i="16" s="1"/>
  <c r="Z52" i="16" s="1"/>
  <c r="Y52" i="16" s="1"/>
  <c r="X52" i="16" s="1"/>
  <c r="W52" i="16" s="1"/>
  <c r="V52" i="16" s="1"/>
  <c r="AD53" i="16"/>
  <c r="BW53" i="16" l="1"/>
  <c r="BV52" i="16"/>
  <c r="BU52" i="16" s="1"/>
  <c r="BT52" i="16" s="1"/>
  <c r="BS52" i="16" s="1"/>
  <c r="BR52" i="16" s="1"/>
  <c r="BQ52" i="16" s="1"/>
  <c r="BP52" i="16" s="1"/>
  <c r="BO52" i="16" s="1"/>
  <c r="BV393" i="16"/>
  <c r="BU393" i="16" s="1"/>
  <c r="BT393" i="16" s="1"/>
  <c r="BS393" i="16" s="1"/>
  <c r="BR393" i="16" s="1"/>
  <c r="BQ393" i="16" s="1"/>
  <c r="BP393" i="16" s="1"/>
  <c r="BO393" i="16" s="1"/>
  <c r="BW394" i="16"/>
  <c r="BH54" i="16"/>
  <c r="BG53" i="16"/>
  <c r="BF53" i="16" s="1"/>
  <c r="BE53" i="16" s="1"/>
  <c r="BD53" i="16" s="1"/>
  <c r="BC53" i="16" s="1"/>
  <c r="BB53" i="16" s="1"/>
  <c r="BA53" i="16" s="1"/>
  <c r="AZ53" i="16" s="1"/>
  <c r="BH393" i="16"/>
  <c r="BG392" i="16"/>
  <c r="BF392" i="16" s="1"/>
  <c r="BE392" i="16" s="1"/>
  <c r="BD392" i="16" s="1"/>
  <c r="BC392" i="16" s="1"/>
  <c r="BB392" i="16" s="1"/>
  <c r="BA392" i="16" s="1"/>
  <c r="AZ392" i="16" s="1"/>
  <c r="DA393" i="16"/>
  <c r="CZ392" i="16"/>
  <c r="CY392" i="16" s="1"/>
  <c r="CX392" i="16" s="1"/>
  <c r="CW392" i="16" s="1"/>
  <c r="CV392" i="16" s="1"/>
  <c r="CU392" i="16" s="1"/>
  <c r="CT392" i="16" s="1"/>
  <c r="CS392" i="16" s="1"/>
  <c r="DA55" i="16"/>
  <c r="CZ54" i="16"/>
  <c r="CY54" i="16" s="1"/>
  <c r="CX54" i="16" s="1"/>
  <c r="CW54" i="16" s="1"/>
  <c r="CV54" i="16" s="1"/>
  <c r="CU54" i="16" s="1"/>
  <c r="CT54" i="16" s="1"/>
  <c r="CS54" i="16" s="1"/>
  <c r="CL226" i="16"/>
  <c r="CK225" i="16"/>
  <c r="CJ225" i="16" s="1"/>
  <c r="CI225" i="16" s="1"/>
  <c r="CH225" i="16" s="1"/>
  <c r="CG225" i="16" s="1"/>
  <c r="CF225" i="16" s="1"/>
  <c r="CE225" i="16" s="1"/>
  <c r="CD225" i="16" s="1"/>
  <c r="CK53" i="16"/>
  <c r="CJ53" i="16" s="1"/>
  <c r="CI53" i="16" s="1"/>
  <c r="CH53" i="16" s="1"/>
  <c r="CG53" i="16" s="1"/>
  <c r="CF53" i="16" s="1"/>
  <c r="CE53" i="16" s="1"/>
  <c r="CD53" i="16" s="1"/>
  <c r="CL54" i="16"/>
  <c r="AS393" i="16"/>
  <c r="AR392" i="16"/>
  <c r="AQ392" i="16" s="1"/>
  <c r="AP392" i="16" s="1"/>
  <c r="AO392" i="16" s="1"/>
  <c r="AN392" i="16" s="1"/>
  <c r="AM392" i="16" s="1"/>
  <c r="AL392" i="16" s="1"/>
  <c r="AK392" i="16" s="1"/>
  <c r="AR52" i="16"/>
  <c r="AQ52" i="16" s="1"/>
  <c r="AP52" i="16" s="1"/>
  <c r="AO52" i="16" s="1"/>
  <c r="AN52" i="16" s="1"/>
  <c r="AM52" i="16" s="1"/>
  <c r="AL52" i="16" s="1"/>
  <c r="AK52" i="16" s="1"/>
  <c r="AS53" i="16"/>
  <c r="AC393" i="16"/>
  <c r="AB393" i="16" s="1"/>
  <c r="AA393" i="16" s="1"/>
  <c r="Z393" i="16" s="1"/>
  <c r="Y393" i="16" s="1"/>
  <c r="X393" i="16" s="1"/>
  <c r="W393" i="16" s="1"/>
  <c r="V393" i="16" s="1"/>
  <c r="AD394" i="16"/>
  <c r="AD54" i="16"/>
  <c r="AC53" i="16"/>
  <c r="AB53" i="16" s="1"/>
  <c r="AA53" i="16" s="1"/>
  <c r="Z53" i="16" s="1"/>
  <c r="Y53" i="16" s="1"/>
  <c r="X53" i="16" s="1"/>
  <c r="W53" i="16" s="1"/>
  <c r="V53" i="16" s="1"/>
  <c r="BV394" i="16" l="1"/>
  <c r="BU394" i="16" s="1"/>
  <c r="BT394" i="16" s="1"/>
  <c r="BS394" i="16" s="1"/>
  <c r="BR394" i="16" s="1"/>
  <c r="BQ394" i="16" s="1"/>
  <c r="BP394" i="16" s="1"/>
  <c r="BO394" i="16" s="1"/>
  <c r="BW395" i="16"/>
  <c r="BV53" i="16"/>
  <c r="BU53" i="16" s="1"/>
  <c r="BT53" i="16" s="1"/>
  <c r="BS53" i="16" s="1"/>
  <c r="BR53" i="16" s="1"/>
  <c r="BQ53" i="16" s="1"/>
  <c r="BP53" i="16" s="1"/>
  <c r="BO53" i="16" s="1"/>
  <c r="BW54" i="16"/>
  <c r="BH394" i="16"/>
  <c r="BG393" i="16"/>
  <c r="BF393" i="16" s="1"/>
  <c r="BE393" i="16" s="1"/>
  <c r="BD393" i="16" s="1"/>
  <c r="BC393" i="16" s="1"/>
  <c r="BB393" i="16" s="1"/>
  <c r="BA393" i="16" s="1"/>
  <c r="AZ393" i="16" s="1"/>
  <c r="BG54" i="16"/>
  <c r="BF54" i="16" s="1"/>
  <c r="BE54" i="16" s="1"/>
  <c r="BD54" i="16" s="1"/>
  <c r="BC54" i="16" s="1"/>
  <c r="BB54" i="16" s="1"/>
  <c r="BA54" i="16" s="1"/>
  <c r="AZ54" i="16" s="1"/>
  <c r="BH55" i="16"/>
  <c r="CZ55" i="16"/>
  <c r="CY55" i="16" s="1"/>
  <c r="CX55" i="16" s="1"/>
  <c r="CW55" i="16" s="1"/>
  <c r="CV55" i="16" s="1"/>
  <c r="CU55" i="16" s="1"/>
  <c r="CT55" i="16" s="1"/>
  <c r="CS55" i="16" s="1"/>
  <c r="DA56" i="16"/>
  <c r="CZ393" i="16"/>
  <c r="CY393" i="16" s="1"/>
  <c r="CX393" i="16" s="1"/>
  <c r="CW393" i="16" s="1"/>
  <c r="CV393" i="16" s="1"/>
  <c r="CU393" i="16" s="1"/>
  <c r="CT393" i="16" s="1"/>
  <c r="CS393" i="16" s="1"/>
  <c r="DA394" i="16"/>
  <c r="CK54" i="16"/>
  <c r="CJ54" i="16" s="1"/>
  <c r="CI54" i="16" s="1"/>
  <c r="CH54" i="16" s="1"/>
  <c r="CG54" i="16" s="1"/>
  <c r="CF54" i="16" s="1"/>
  <c r="CE54" i="16" s="1"/>
  <c r="CD54" i="16" s="1"/>
  <c r="CL55" i="16"/>
  <c r="CK226" i="16"/>
  <c r="CJ226" i="16" s="1"/>
  <c r="CI226" i="16" s="1"/>
  <c r="CH226" i="16" s="1"/>
  <c r="CG226" i="16" s="1"/>
  <c r="CF226" i="16" s="1"/>
  <c r="CE226" i="16" s="1"/>
  <c r="CD226" i="16" s="1"/>
  <c r="CL227" i="16"/>
  <c r="CK227" i="16" s="1"/>
  <c r="CJ227" i="16" s="1"/>
  <c r="CI227" i="16" s="1"/>
  <c r="CH227" i="16" s="1"/>
  <c r="CG227" i="16" s="1"/>
  <c r="CF227" i="16" s="1"/>
  <c r="CE227" i="16" s="1"/>
  <c r="CD227" i="16" s="1"/>
  <c r="AS54" i="16"/>
  <c r="AR53" i="16"/>
  <c r="AQ53" i="16" s="1"/>
  <c r="AP53" i="16" s="1"/>
  <c r="AO53" i="16" s="1"/>
  <c r="AN53" i="16" s="1"/>
  <c r="AM53" i="16" s="1"/>
  <c r="AL53" i="16" s="1"/>
  <c r="AK53" i="16" s="1"/>
  <c r="AR393" i="16"/>
  <c r="AQ393" i="16" s="1"/>
  <c r="AP393" i="16" s="1"/>
  <c r="AO393" i="16" s="1"/>
  <c r="AN393" i="16" s="1"/>
  <c r="AM393" i="16" s="1"/>
  <c r="AL393" i="16" s="1"/>
  <c r="AK393" i="16" s="1"/>
  <c r="AS394" i="16"/>
  <c r="AD55" i="16"/>
  <c r="AC54" i="16"/>
  <c r="AB54" i="16" s="1"/>
  <c r="AA54" i="16" s="1"/>
  <c r="Z54" i="16" s="1"/>
  <c r="Y54" i="16" s="1"/>
  <c r="X54" i="16" s="1"/>
  <c r="W54" i="16" s="1"/>
  <c r="V54" i="16" s="1"/>
  <c r="AC394" i="16"/>
  <c r="AB394" i="16" s="1"/>
  <c r="AA394" i="16" s="1"/>
  <c r="Z394" i="16" s="1"/>
  <c r="Y394" i="16" s="1"/>
  <c r="X394" i="16" s="1"/>
  <c r="W394" i="16" s="1"/>
  <c r="V394" i="16" s="1"/>
  <c r="AD395" i="16"/>
  <c r="BV54" i="16" l="1"/>
  <c r="BU54" i="16" s="1"/>
  <c r="BT54" i="16" s="1"/>
  <c r="BS54" i="16" s="1"/>
  <c r="BR54" i="16" s="1"/>
  <c r="BQ54" i="16" s="1"/>
  <c r="BP54" i="16" s="1"/>
  <c r="BO54" i="16" s="1"/>
  <c r="BW55" i="16"/>
  <c r="BV395" i="16"/>
  <c r="BU395" i="16" s="1"/>
  <c r="BT395" i="16" s="1"/>
  <c r="BS395" i="16" s="1"/>
  <c r="BR395" i="16" s="1"/>
  <c r="BQ395" i="16" s="1"/>
  <c r="BP395" i="16" s="1"/>
  <c r="BO395" i="16" s="1"/>
  <c r="BW396" i="16"/>
  <c r="BW397" i="16" s="1"/>
  <c r="BG55" i="16"/>
  <c r="BF55" i="16" s="1"/>
  <c r="BE55" i="16" s="1"/>
  <c r="BD55" i="16" s="1"/>
  <c r="BC55" i="16" s="1"/>
  <c r="BB55" i="16" s="1"/>
  <c r="BA55" i="16" s="1"/>
  <c r="AZ55" i="16" s="1"/>
  <c r="BH56" i="16"/>
  <c r="BH395" i="16"/>
  <c r="BG394" i="16"/>
  <c r="BF394" i="16" s="1"/>
  <c r="BE394" i="16" s="1"/>
  <c r="BD394" i="16" s="1"/>
  <c r="BC394" i="16" s="1"/>
  <c r="BB394" i="16" s="1"/>
  <c r="BA394" i="16" s="1"/>
  <c r="AZ394" i="16" s="1"/>
  <c r="CZ56" i="16"/>
  <c r="CY56" i="16" s="1"/>
  <c r="CX56" i="16" s="1"/>
  <c r="CW56" i="16" s="1"/>
  <c r="CV56" i="16" s="1"/>
  <c r="CU56" i="16" s="1"/>
  <c r="CT56" i="16" s="1"/>
  <c r="CS56" i="16" s="1"/>
  <c r="DA57" i="16"/>
  <c r="CZ394" i="16"/>
  <c r="CY394" i="16" s="1"/>
  <c r="CX394" i="16" s="1"/>
  <c r="CW394" i="16" s="1"/>
  <c r="CV394" i="16" s="1"/>
  <c r="CU394" i="16" s="1"/>
  <c r="CT394" i="16" s="1"/>
  <c r="CS394" i="16" s="1"/>
  <c r="DA395" i="16"/>
  <c r="CL56" i="16"/>
  <c r="CK55" i="16"/>
  <c r="CJ55" i="16" s="1"/>
  <c r="CI55" i="16" s="1"/>
  <c r="CH55" i="16" s="1"/>
  <c r="CG55" i="16" s="1"/>
  <c r="CF55" i="16" s="1"/>
  <c r="CE55" i="16" s="1"/>
  <c r="CD55" i="16" s="1"/>
  <c r="AS395" i="16"/>
  <c r="AR394" i="16"/>
  <c r="AQ394" i="16" s="1"/>
  <c r="AP394" i="16" s="1"/>
  <c r="AO394" i="16" s="1"/>
  <c r="AN394" i="16" s="1"/>
  <c r="AM394" i="16" s="1"/>
  <c r="AL394" i="16" s="1"/>
  <c r="AK394" i="16" s="1"/>
  <c r="AS55" i="16"/>
  <c r="AR54" i="16"/>
  <c r="AQ54" i="16" s="1"/>
  <c r="AP54" i="16" s="1"/>
  <c r="AO54" i="16" s="1"/>
  <c r="AN54" i="16" s="1"/>
  <c r="AM54" i="16" s="1"/>
  <c r="AL54" i="16" s="1"/>
  <c r="AK54" i="16" s="1"/>
  <c r="AC395" i="16"/>
  <c r="AB395" i="16" s="1"/>
  <c r="AA395" i="16" s="1"/>
  <c r="Z395" i="16" s="1"/>
  <c r="Y395" i="16" s="1"/>
  <c r="X395" i="16" s="1"/>
  <c r="W395" i="16" s="1"/>
  <c r="V395" i="16" s="1"/>
  <c r="AD396" i="16"/>
  <c r="AD397" i="16" s="1"/>
  <c r="AC55" i="16"/>
  <c r="AB55" i="16" s="1"/>
  <c r="AA55" i="16" s="1"/>
  <c r="Z55" i="16" s="1"/>
  <c r="Y55" i="16" s="1"/>
  <c r="X55" i="16" s="1"/>
  <c r="W55" i="16" s="1"/>
  <c r="V55" i="16" s="1"/>
  <c r="AD56" i="16"/>
  <c r="BW398" i="16" l="1"/>
  <c r="BV397" i="16"/>
  <c r="BU397" i="16" s="1"/>
  <c r="BT397" i="16" s="1"/>
  <c r="BS397" i="16" s="1"/>
  <c r="BR397" i="16" s="1"/>
  <c r="BQ397" i="16" s="1"/>
  <c r="BP397" i="16" s="1"/>
  <c r="BO397" i="16" s="1"/>
  <c r="AD398" i="16"/>
  <c r="AC397" i="16"/>
  <c r="AB397" i="16" s="1"/>
  <c r="AA397" i="16" s="1"/>
  <c r="Z397" i="16" s="1"/>
  <c r="Y397" i="16" s="1"/>
  <c r="X397" i="16" s="1"/>
  <c r="W397" i="16" s="1"/>
  <c r="V397" i="16" s="1"/>
  <c r="BW56" i="16"/>
  <c r="BV55" i="16"/>
  <c r="BU55" i="16" s="1"/>
  <c r="BT55" i="16" s="1"/>
  <c r="BS55" i="16" s="1"/>
  <c r="BR55" i="16" s="1"/>
  <c r="BQ55" i="16" s="1"/>
  <c r="BP55" i="16" s="1"/>
  <c r="BO55" i="16" s="1"/>
  <c r="BV396" i="16"/>
  <c r="BU396" i="16" s="1"/>
  <c r="BT396" i="16" s="1"/>
  <c r="BS396" i="16" s="1"/>
  <c r="BR396" i="16" s="1"/>
  <c r="BQ396" i="16" s="1"/>
  <c r="BP396" i="16" s="1"/>
  <c r="BO396" i="16" s="1"/>
  <c r="BH396" i="16"/>
  <c r="BH397" i="16" s="1"/>
  <c r="BG395" i="16"/>
  <c r="BF395" i="16" s="1"/>
  <c r="BE395" i="16" s="1"/>
  <c r="BD395" i="16" s="1"/>
  <c r="BC395" i="16" s="1"/>
  <c r="BB395" i="16" s="1"/>
  <c r="BA395" i="16" s="1"/>
  <c r="AZ395" i="16" s="1"/>
  <c r="BH57" i="16"/>
  <c r="BG56" i="16"/>
  <c r="BF56" i="16" s="1"/>
  <c r="BE56" i="16" s="1"/>
  <c r="BD56" i="16" s="1"/>
  <c r="BC56" i="16" s="1"/>
  <c r="BB56" i="16" s="1"/>
  <c r="BA56" i="16" s="1"/>
  <c r="AZ56" i="16" s="1"/>
  <c r="DA58" i="16"/>
  <c r="CZ57" i="16"/>
  <c r="CY57" i="16" s="1"/>
  <c r="CX57" i="16" s="1"/>
  <c r="CW57" i="16" s="1"/>
  <c r="CV57" i="16" s="1"/>
  <c r="CU57" i="16" s="1"/>
  <c r="CT57" i="16" s="1"/>
  <c r="CS57" i="16" s="1"/>
  <c r="CZ395" i="16"/>
  <c r="CY395" i="16" s="1"/>
  <c r="CX395" i="16" s="1"/>
  <c r="CW395" i="16" s="1"/>
  <c r="CV395" i="16" s="1"/>
  <c r="CU395" i="16" s="1"/>
  <c r="CT395" i="16" s="1"/>
  <c r="CS395" i="16" s="1"/>
  <c r="DA396" i="16"/>
  <c r="DA397" i="16" s="1"/>
  <c r="CL57" i="16"/>
  <c r="CK56" i="16"/>
  <c r="CJ56" i="16" s="1"/>
  <c r="CI56" i="16" s="1"/>
  <c r="CH56" i="16" s="1"/>
  <c r="CG56" i="16" s="1"/>
  <c r="CF56" i="16" s="1"/>
  <c r="CE56" i="16" s="1"/>
  <c r="CD56" i="16" s="1"/>
  <c r="AR55" i="16"/>
  <c r="AQ55" i="16" s="1"/>
  <c r="AP55" i="16" s="1"/>
  <c r="AO55" i="16" s="1"/>
  <c r="AN55" i="16" s="1"/>
  <c r="AM55" i="16" s="1"/>
  <c r="AL55" i="16" s="1"/>
  <c r="AK55" i="16" s="1"/>
  <c r="AS56" i="16"/>
  <c r="AR395" i="16"/>
  <c r="AQ395" i="16" s="1"/>
  <c r="AP395" i="16" s="1"/>
  <c r="AO395" i="16" s="1"/>
  <c r="AN395" i="16" s="1"/>
  <c r="AM395" i="16" s="1"/>
  <c r="AL395" i="16" s="1"/>
  <c r="AK395" i="16" s="1"/>
  <c r="AS396" i="16"/>
  <c r="AS397" i="16" s="1"/>
  <c r="AC56" i="16"/>
  <c r="AB56" i="16" s="1"/>
  <c r="AA56" i="16" s="1"/>
  <c r="Z56" i="16" s="1"/>
  <c r="Y56" i="16" s="1"/>
  <c r="X56" i="16" s="1"/>
  <c r="W56" i="16" s="1"/>
  <c r="V56" i="16" s="1"/>
  <c r="AD57" i="16"/>
  <c r="AC396" i="16"/>
  <c r="AB396" i="16" s="1"/>
  <c r="AA396" i="16" s="1"/>
  <c r="Z396" i="16" s="1"/>
  <c r="Y396" i="16" s="1"/>
  <c r="X396" i="16" s="1"/>
  <c r="W396" i="16" s="1"/>
  <c r="V396" i="16" s="1"/>
  <c r="AR397" i="16" l="1"/>
  <c r="AQ397" i="16" s="1"/>
  <c r="AP397" i="16" s="1"/>
  <c r="AO397" i="16" s="1"/>
  <c r="AN397" i="16" s="1"/>
  <c r="AM397" i="16" s="1"/>
  <c r="AL397" i="16" s="1"/>
  <c r="AK397" i="16" s="1"/>
  <c r="AS398" i="16"/>
  <c r="AC398" i="16"/>
  <c r="AB398" i="16" s="1"/>
  <c r="AA398" i="16" s="1"/>
  <c r="Z398" i="16" s="1"/>
  <c r="Y398" i="16" s="1"/>
  <c r="X398" i="16" s="1"/>
  <c r="W398" i="16" s="1"/>
  <c r="V398" i="16" s="1"/>
  <c r="AD399" i="16"/>
  <c r="BG397" i="16"/>
  <c r="BF397" i="16" s="1"/>
  <c r="BE397" i="16" s="1"/>
  <c r="BD397" i="16" s="1"/>
  <c r="BC397" i="16" s="1"/>
  <c r="BB397" i="16" s="1"/>
  <c r="BA397" i="16" s="1"/>
  <c r="AZ397" i="16" s="1"/>
  <c r="BH398" i="16"/>
  <c r="DA398" i="16"/>
  <c r="CZ397" i="16"/>
  <c r="CY397" i="16" s="1"/>
  <c r="CX397" i="16" s="1"/>
  <c r="CW397" i="16" s="1"/>
  <c r="CV397" i="16" s="1"/>
  <c r="CU397" i="16" s="1"/>
  <c r="CT397" i="16" s="1"/>
  <c r="CS397" i="16" s="1"/>
  <c r="BW399" i="16"/>
  <c r="BV398" i="16"/>
  <c r="BU398" i="16" s="1"/>
  <c r="BT398" i="16" s="1"/>
  <c r="BS398" i="16" s="1"/>
  <c r="BR398" i="16" s="1"/>
  <c r="BQ398" i="16" s="1"/>
  <c r="BP398" i="16" s="1"/>
  <c r="BO398" i="16" s="1"/>
  <c r="BW57" i="16"/>
  <c r="BV56" i="16"/>
  <c r="BU56" i="16" s="1"/>
  <c r="BT56" i="16" s="1"/>
  <c r="BS56" i="16" s="1"/>
  <c r="BR56" i="16" s="1"/>
  <c r="BQ56" i="16" s="1"/>
  <c r="BP56" i="16" s="1"/>
  <c r="BO56" i="16" s="1"/>
  <c r="BG396" i="16"/>
  <c r="BF396" i="16" s="1"/>
  <c r="BE396" i="16" s="1"/>
  <c r="BD396" i="16" s="1"/>
  <c r="BC396" i="16" s="1"/>
  <c r="BB396" i="16" s="1"/>
  <c r="BA396" i="16" s="1"/>
  <c r="AZ396" i="16" s="1"/>
  <c r="BH58" i="16"/>
  <c r="BG57" i="16"/>
  <c r="BF57" i="16" s="1"/>
  <c r="BE57" i="16" s="1"/>
  <c r="BD57" i="16" s="1"/>
  <c r="BC57" i="16" s="1"/>
  <c r="BB57" i="16" s="1"/>
  <c r="BA57" i="16" s="1"/>
  <c r="AZ57" i="16" s="1"/>
  <c r="CZ396" i="16"/>
  <c r="CY396" i="16" s="1"/>
  <c r="CX396" i="16" s="1"/>
  <c r="CW396" i="16" s="1"/>
  <c r="CV396" i="16" s="1"/>
  <c r="CU396" i="16" s="1"/>
  <c r="CT396" i="16" s="1"/>
  <c r="CS396" i="16" s="1"/>
  <c r="DA59" i="16"/>
  <c r="CZ58" i="16"/>
  <c r="CY58" i="16" s="1"/>
  <c r="CX58" i="16" s="1"/>
  <c r="CW58" i="16" s="1"/>
  <c r="CV58" i="16" s="1"/>
  <c r="CU58" i="16" s="1"/>
  <c r="CT58" i="16" s="1"/>
  <c r="CS58" i="16" s="1"/>
  <c r="CK57" i="16"/>
  <c r="CJ57" i="16" s="1"/>
  <c r="CI57" i="16" s="1"/>
  <c r="CH57" i="16" s="1"/>
  <c r="CG57" i="16" s="1"/>
  <c r="CF57" i="16" s="1"/>
  <c r="CE57" i="16" s="1"/>
  <c r="CD57" i="16" s="1"/>
  <c r="CL58" i="16"/>
  <c r="AR396" i="16"/>
  <c r="AQ396" i="16" s="1"/>
  <c r="AP396" i="16" s="1"/>
  <c r="AO396" i="16" s="1"/>
  <c r="AN396" i="16" s="1"/>
  <c r="AM396" i="16" s="1"/>
  <c r="AL396" i="16" s="1"/>
  <c r="AK396" i="16" s="1"/>
  <c r="AR56" i="16"/>
  <c r="AQ56" i="16" s="1"/>
  <c r="AP56" i="16" s="1"/>
  <c r="AO56" i="16" s="1"/>
  <c r="AN56" i="16" s="1"/>
  <c r="AM56" i="16" s="1"/>
  <c r="AL56" i="16" s="1"/>
  <c r="AK56" i="16" s="1"/>
  <c r="AS57" i="16"/>
  <c r="AD58" i="16"/>
  <c r="AC57" i="16"/>
  <c r="AB57" i="16" s="1"/>
  <c r="AA57" i="16" s="1"/>
  <c r="Z57" i="16" s="1"/>
  <c r="Y57" i="16" s="1"/>
  <c r="X57" i="16" s="1"/>
  <c r="W57" i="16" s="1"/>
  <c r="V57" i="16" s="1"/>
  <c r="AC399" i="16" l="1"/>
  <c r="AB399" i="16" s="1"/>
  <c r="AA399" i="16" s="1"/>
  <c r="Z399" i="16" s="1"/>
  <c r="Y399" i="16" s="1"/>
  <c r="X399" i="16" s="1"/>
  <c r="W399" i="16" s="1"/>
  <c r="V399" i="16" s="1"/>
  <c r="AD400" i="16"/>
  <c r="BW400" i="16"/>
  <c r="BV399" i="16"/>
  <c r="BU399" i="16" s="1"/>
  <c r="BT399" i="16" s="1"/>
  <c r="BS399" i="16" s="1"/>
  <c r="BR399" i="16" s="1"/>
  <c r="BQ399" i="16" s="1"/>
  <c r="BP399" i="16" s="1"/>
  <c r="BO399" i="16" s="1"/>
  <c r="CZ398" i="16"/>
  <c r="CY398" i="16" s="1"/>
  <c r="CX398" i="16" s="1"/>
  <c r="CW398" i="16" s="1"/>
  <c r="CV398" i="16" s="1"/>
  <c r="CU398" i="16" s="1"/>
  <c r="CT398" i="16" s="1"/>
  <c r="CS398" i="16" s="1"/>
  <c r="DA399" i="16"/>
  <c r="BH399" i="16"/>
  <c r="BG398" i="16"/>
  <c r="BF398" i="16" s="1"/>
  <c r="BE398" i="16" s="1"/>
  <c r="BD398" i="16" s="1"/>
  <c r="BC398" i="16" s="1"/>
  <c r="BB398" i="16" s="1"/>
  <c r="BA398" i="16" s="1"/>
  <c r="AZ398" i="16" s="1"/>
  <c r="AR398" i="16"/>
  <c r="AQ398" i="16" s="1"/>
  <c r="AP398" i="16" s="1"/>
  <c r="AO398" i="16" s="1"/>
  <c r="AN398" i="16" s="1"/>
  <c r="AM398" i="16" s="1"/>
  <c r="AL398" i="16" s="1"/>
  <c r="AK398" i="16" s="1"/>
  <c r="AS399" i="16"/>
  <c r="BV57" i="16"/>
  <c r="BU57" i="16" s="1"/>
  <c r="BT57" i="16" s="1"/>
  <c r="BS57" i="16" s="1"/>
  <c r="BR57" i="16" s="1"/>
  <c r="BQ57" i="16" s="1"/>
  <c r="BP57" i="16" s="1"/>
  <c r="BO57" i="16" s="1"/>
  <c r="BW58" i="16"/>
  <c r="BG58" i="16"/>
  <c r="BF58" i="16" s="1"/>
  <c r="BE58" i="16" s="1"/>
  <c r="BD58" i="16" s="1"/>
  <c r="BC58" i="16" s="1"/>
  <c r="BB58" i="16" s="1"/>
  <c r="BA58" i="16" s="1"/>
  <c r="AZ58" i="16" s="1"/>
  <c r="BH59" i="16"/>
  <c r="CZ59" i="16"/>
  <c r="CY59" i="16" s="1"/>
  <c r="CX59" i="16" s="1"/>
  <c r="CW59" i="16" s="1"/>
  <c r="CV59" i="16" s="1"/>
  <c r="CU59" i="16" s="1"/>
  <c r="CT59" i="16" s="1"/>
  <c r="CS59" i="16" s="1"/>
  <c r="DA60" i="16"/>
  <c r="CK58" i="16"/>
  <c r="CJ58" i="16" s="1"/>
  <c r="CI58" i="16" s="1"/>
  <c r="CH58" i="16" s="1"/>
  <c r="CG58" i="16" s="1"/>
  <c r="CF58" i="16" s="1"/>
  <c r="CE58" i="16" s="1"/>
  <c r="CD58" i="16" s="1"/>
  <c r="CL59" i="16"/>
  <c r="AS58" i="16"/>
  <c r="AR57" i="16"/>
  <c r="AQ57" i="16" s="1"/>
  <c r="AP57" i="16" s="1"/>
  <c r="AO57" i="16" s="1"/>
  <c r="AN57" i="16" s="1"/>
  <c r="AM57" i="16" s="1"/>
  <c r="AL57" i="16" s="1"/>
  <c r="AK57" i="16" s="1"/>
  <c r="AD59" i="16"/>
  <c r="AC58" i="16"/>
  <c r="AB58" i="16" s="1"/>
  <c r="AA58" i="16" s="1"/>
  <c r="Z58" i="16" s="1"/>
  <c r="Y58" i="16" s="1"/>
  <c r="X58" i="16" s="1"/>
  <c r="W58" i="16" s="1"/>
  <c r="V58" i="16" s="1"/>
  <c r="AR399" i="16" l="1"/>
  <c r="AQ399" i="16" s="1"/>
  <c r="AP399" i="16" s="1"/>
  <c r="AO399" i="16" s="1"/>
  <c r="AN399" i="16" s="1"/>
  <c r="AM399" i="16" s="1"/>
  <c r="AL399" i="16" s="1"/>
  <c r="AK399" i="16" s="1"/>
  <c r="AS400" i="16"/>
  <c r="AC400" i="16"/>
  <c r="AB400" i="16" s="1"/>
  <c r="AA400" i="16" s="1"/>
  <c r="Z400" i="16" s="1"/>
  <c r="Y400" i="16" s="1"/>
  <c r="X400" i="16" s="1"/>
  <c r="W400" i="16" s="1"/>
  <c r="V400" i="16" s="1"/>
  <c r="AD401" i="16"/>
  <c r="CZ399" i="16"/>
  <c r="CY399" i="16" s="1"/>
  <c r="CX399" i="16" s="1"/>
  <c r="CW399" i="16" s="1"/>
  <c r="CV399" i="16" s="1"/>
  <c r="CU399" i="16" s="1"/>
  <c r="CT399" i="16" s="1"/>
  <c r="CS399" i="16" s="1"/>
  <c r="DA400" i="16"/>
  <c r="BG399" i="16"/>
  <c r="BF399" i="16" s="1"/>
  <c r="BE399" i="16" s="1"/>
  <c r="BD399" i="16" s="1"/>
  <c r="BC399" i="16" s="1"/>
  <c r="BB399" i="16" s="1"/>
  <c r="BA399" i="16" s="1"/>
  <c r="AZ399" i="16" s="1"/>
  <c r="BH400" i="16"/>
  <c r="BW401" i="16"/>
  <c r="BV400" i="16"/>
  <c r="BU400" i="16" s="1"/>
  <c r="BT400" i="16" s="1"/>
  <c r="BS400" i="16" s="1"/>
  <c r="BR400" i="16" s="1"/>
  <c r="BQ400" i="16" s="1"/>
  <c r="BP400" i="16" s="1"/>
  <c r="BO400" i="16" s="1"/>
  <c r="BV58" i="16"/>
  <c r="BU58" i="16" s="1"/>
  <c r="BT58" i="16" s="1"/>
  <c r="BS58" i="16" s="1"/>
  <c r="BR58" i="16" s="1"/>
  <c r="BQ58" i="16" s="1"/>
  <c r="BP58" i="16" s="1"/>
  <c r="BO58" i="16" s="1"/>
  <c r="BW59" i="16"/>
  <c r="BG59" i="16"/>
  <c r="BF59" i="16" s="1"/>
  <c r="BE59" i="16" s="1"/>
  <c r="BD59" i="16" s="1"/>
  <c r="BC59" i="16" s="1"/>
  <c r="BB59" i="16" s="1"/>
  <c r="BA59" i="16" s="1"/>
  <c r="AZ59" i="16" s="1"/>
  <c r="BH60" i="16"/>
  <c r="CZ60" i="16"/>
  <c r="CY60" i="16" s="1"/>
  <c r="CX60" i="16" s="1"/>
  <c r="CW60" i="16" s="1"/>
  <c r="CV60" i="16" s="1"/>
  <c r="CU60" i="16" s="1"/>
  <c r="CT60" i="16" s="1"/>
  <c r="CS60" i="16" s="1"/>
  <c r="DA61" i="16"/>
  <c r="CL60" i="16"/>
  <c r="CK59" i="16"/>
  <c r="CJ59" i="16" s="1"/>
  <c r="CI59" i="16" s="1"/>
  <c r="CH59" i="16" s="1"/>
  <c r="CG59" i="16" s="1"/>
  <c r="CF59" i="16" s="1"/>
  <c r="CE59" i="16" s="1"/>
  <c r="CD59" i="16" s="1"/>
  <c r="AS59" i="16"/>
  <c r="AR58" i="16"/>
  <c r="AQ58" i="16" s="1"/>
  <c r="AP58" i="16" s="1"/>
  <c r="AO58" i="16" s="1"/>
  <c r="AN58" i="16" s="1"/>
  <c r="AM58" i="16" s="1"/>
  <c r="AL58" i="16" s="1"/>
  <c r="AK58" i="16" s="1"/>
  <c r="AC59" i="16"/>
  <c r="AB59" i="16" s="1"/>
  <c r="AA59" i="16" s="1"/>
  <c r="Z59" i="16" s="1"/>
  <c r="Y59" i="16" s="1"/>
  <c r="X59" i="16" s="1"/>
  <c r="W59" i="16" s="1"/>
  <c r="V59" i="16" s="1"/>
  <c r="AD60" i="16"/>
  <c r="BG400" i="16" l="1"/>
  <c r="BF400" i="16" s="1"/>
  <c r="BE400" i="16" s="1"/>
  <c r="BD400" i="16" s="1"/>
  <c r="BC400" i="16" s="1"/>
  <c r="BB400" i="16" s="1"/>
  <c r="BA400" i="16" s="1"/>
  <c r="AZ400" i="16" s="1"/>
  <c r="BH401" i="16"/>
  <c r="AC401" i="16"/>
  <c r="AB401" i="16" s="1"/>
  <c r="AA401" i="16" s="1"/>
  <c r="Z401" i="16" s="1"/>
  <c r="Y401" i="16" s="1"/>
  <c r="X401" i="16" s="1"/>
  <c r="W401" i="16" s="1"/>
  <c r="V401" i="16" s="1"/>
  <c r="AD402" i="16"/>
  <c r="CZ400" i="16"/>
  <c r="CY400" i="16" s="1"/>
  <c r="CX400" i="16" s="1"/>
  <c r="CW400" i="16" s="1"/>
  <c r="CV400" i="16" s="1"/>
  <c r="CU400" i="16" s="1"/>
  <c r="CT400" i="16" s="1"/>
  <c r="CS400" i="16" s="1"/>
  <c r="DA401" i="16"/>
  <c r="AR400" i="16"/>
  <c r="AQ400" i="16" s="1"/>
  <c r="AP400" i="16" s="1"/>
  <c r="AO400" i="16" s="1"/>
  <c r="AN400" i="16" s="1"/>
  <c r="AM400" i="16" s="1"/>
  <c r="AL400" i="16" s="1"/>
  <c r="AK400" i="16" s="1"/>
  <c r="AS401" i="16"/>
  <c r="BW402" i="16"/>
  <c r="BV401" i="16"/>
  <c r="BU401" i="16" s="1"/>
  <c r="BT401" i="16" s="1"/>
  <c r="BS401" i="16" s="1"/>
  <c r="BR401" i="16" s="1"/>
  <c r="BQ401" i="16" s="1"/>
  <c r="BP401" i="16" s="1"/>
  <c r="BO401" i="16" s="1"/>
  <c r="BW60" i="16"/>
  <c r="BV59" i="16"/>
  <c r="BU59" i="16" s="1"/>
  <c r="BT59" i="16" s="1"/>
  <c r="BS59" i="16" s="1"/>
  <c r="BR59" i="16" s="1"/>
  <c r="BQ59" i="16" s="1"/>
  <c r="BP59" i="16" s="1"/>
  <c r="BO59" i="16" s="1"/>
  <c r="BH61" i="16"/>
  <c r="BG60" i="16"/>
  <c r="BF60" i="16" s="1"/>
  <c r="BE60" i="16" s="1"/>
  <c r="BD60" i="16" s="1"/>
  <c r="BC60" i="16" s="1"/>
  <c r="BB60" i="16" s="1"/>
  <c r="BA60" i="16" s="1"/>
  <c r="AZ60" i="16" s="1"/>
  <c r="DA62" i="16"/>
  <c r="CZ61" i="16"/>
  <c r="CY61" i="16" s="1"/>
  <c r="CX61" i="16" s="1"/>
  <c r="CW61" i="16" s="1"/>
  <c r="CV61" i="16" s="1"/>
  <c r="CU61" i="16" s="1"/>
  <c r="CT61" i="16" s="1"/>
  <c r="CS61" i="16" s="1"/>
  <c r="CL61" i="16"/>
  <c r="CK60" i="16"/>
  <c r="CJ60" i="16" s="1"/>
  <c r="CI60" i="16" s="1"/>
  <c r="CH60" i="16" s="1"/>
  <c r="CG60" i="16" s="1"/>
  <c r="CF60" i="16" s="1"/>
  <c r="CE60" i="16" s="1"/>
  <c r="CD60" i="16" s="1"/>
  <c r="AR59" i="16"/>
  <c r="AQ59" i="16" s="1"/>
  <c r="AP59" i="16" s="1"/>
  <c r="AO59" i="16" s="1"/>
  <c r="AN59" i="16" s="1"/>
  <c r="AM59" i="16" s="1"/>
  <c r="AL59" i="16" s="1"/>
  <c r="AK59" i="16" s="1"/>
  <c r="AS60" i="16"/>
  <c r="AC60" i="16"/>
  <c r="AB60" i="16" s="1"/>
  <c r="AA60" i="16" s="1"/>
  <c r="Z60" i="16" s="1"/>
  <c r="Y60" i="16" s="1"/>
  <c r="X60" i="16" s="1"/>
  <c r="W60" i="16" s="1"/>
  <c r="V60" i="16" s="1"/>
  <c r="AD61" i="16"/>
  <c r="AC402" i="16" l="1"/>
  <c r="AB402" i="16" s="1"/>
  <c r="AA402" i="16" s="1"/>
  <c r="Z402" i="16" s="1"/>
  <c r="Y402" i="16" s="1"/>
  <c r="X402" i="16" s="1"/>
  <c r="W402" i="16" s="1"/>
  <c r="V402" i="16" s="1"/>
  <c r="AD403" i="16"/>
  <c r="BV402" i="16"/>
  <c r="BU402" i="16" s="1"/>
  <c r="BT402" i="16" s="1"/>
  <c r="BS402" i="16" s="1"/>
  <c r="BR402" i="16" s="1"/>
  <c r="BQ402" i="16" s="1"/>
  <c r="BP402" i="16" s="1"/>
  <c r="BO402" i="16" s="1"/>
  <c r="BW403" i="16"/>
  <c r="BH402" i="16"/>
  <c r="BG401" i="16"/>
  <c r="BF401" i="16" s="1"/>
  <c r="BE401" i="16" s="1"/>
  <c r="BD401" i="16" s="1"/>
  <c r="BC401" i="16" s="1"/>
  <c r="BB401" i="16" s="1"/>
  <c r="BA401" i="16" s="1"/>
  <c r="AZ401" i="16" s="1"/>
  <c r="DA402" i="16"/>
  <c r="CZ401" i="16"/>
  <c r="CY401" i="16" s="1"/>
  <c r="CX401" i="16" s="1"/>
  <c r="CW401" i="16" s="1"/>
  <c r="CV401" i="16" s="1"/>
  <c r="CU401" i="16" s="1"/>
  <c r="CT401" i="16" s="1"/>
  <c r="CS401" i="16" s="1"/>
  <c r="AR401" i="16"/>
  <c r="AQ401" i="16" s="1"/>
  <c r="AP401" i="16" s="1"/>
  <c r="AO401" i="16" s="1"/>
  <c r="AN401" i="16" s="1"/>
  <c r="AM401" i="16" s="1"/>
  <c r="AL401" i="16" s="1"/>
  <c r="AK401" i="16" s="1"/>
  <c r="AS402" i="16"/>
  <c r="BW61" i="16"/>
  <c r="BV60" i="16"/>
  <c r="BU60" i="16" s="1"/>
  <c r="BT60" i="16" s="1"/>
  <c r="BS60" i="16" s="1"/>
  <c r="BR60" i="16" s="1"/>
  <c r="BQ60" i="16" s="1"/>
  <c r="BP60" i="16" s="1"/>
  <c r="BO60" i="16" s="1"/>
  <c r="BH62" i="16"/>
  <c r="BG61" i="16"/>
  <c r="BF61" i="16" s="1"/>
  <c r="BE61" i="16" s="1"/>
  <c r="BD61" i="16" s="1"/>
  <c r="BC61" i="16" s="1"/>
  <c r="BB61" i="16" s="1"/>
  <c r="BA61" i="16" s="1"/>
  <c r="AZ61" i="16" s="1"/>
  <c r="DA63" i="16"/>
  <c r="CZ62" i="16"/>
  <c r="CY62" i="16" s="1"/>
  <c r="CX62" i="16" s="1"/>
  <c r="CW62" i="16" s="1"/>
  <c r="CV62" i="16" s="1"/>
  <c r="CU62" i="16" s="1"/>
  <c r="CT62" i="16" s="1"/>
  <c r="CS62" i="16" s="1"/>
  <c r="CK61" i="16"/>
  <c r="CJ61" i="16" s="1"/>
  <c r="CI61" i="16" s="1"/>
  <c r="CH61" i="16" s="1"/>
  <c r="CG61" i="16" s="1"/>
  <c r="CF61" i="16" s="1"/>
  <c r="CE61" i="16" s="1"/>
  <c r="CD61" i="16" s="1"/>
  <c r="CL62" i="16"/>
  <c r="AR60" i="16"/>
  <c r="AQ60" i="16" s="1"/>
  <c r="AP60" i="16" s="1"/>
  <c r="AO60" i="16" s="1"/>
  <c r="AN60" i="16" s="1"/>
  <c r="AM60" i="16" s="1"/>
  <c r="AL60" i="16" s="1"/>
  <c r="AK60" i="16" s="1"/>
  <c r="AS61" i="16"/>
  <c r="AD62" i="16"/>
  <c r="AC61" i="16"/>
  <c r="AB61" i="16" s="1"/>
  <c r="AA61" i="16" s="1"/>
  <c r="Z61" i="16" s="1"/>
  <c r="Y61" i="16" s="1"/>
  <c r="X61" i="16" s="1"/>
  <c r="W61" i="16" s="1"/>
  <c r="V61" i="16" s="1"/>
  <c r="CZ402" i="16" l="1"/>
  <c r="CY402" i="16" s="1"/>
  <c r="CX402" i="16" s="1"/>
  <c r="CW402" i="16" s="1"/>
  <c r="CV402" i="16" s="1"/>
  <c r="CU402" i="16" s="1"/>
  <c r="CT402" i="16" s="1"/>
  <c r="CS402" i="16" s="1"/>
  <c r="DA403" i="16"/>
  <c r="BW404" i="16"/>
  <c r="BV403" i="16"/>
  <c r="BU403" i="16" s="1"/>
  <c r="BT403" i="16" s="1"/>
  <c r="BS403" i="16" s="1"/>
  <c r="BR403" i="16" s="1"/>
  <c r="BQ403" i="16" s="1"/>
  <c r="BP403" i="16" s="1"/>
  <c r="BO403" i="16" s="1"/>
  <c r="AS403" i="16"/>
  <c r="AR402" i="16"/>
  <c r="AQ402" i="16" s="1"/>
  <c r="AP402" i="16" s="1"/>
  <c r="AO402" i="16" s="1"/>
  <c r="AN402" i="16" s="1"/>
  <c r="AM402" i="16" s="1"/>
  <c r="AL402" i="16" s="1"/>
  <c r="AK402" i="16" s="1"/>
  <c r="AC403" i="16"/>
  <c r="AB403" i="16" s="1"/>
  <c r="AA403" i="16" s="1"/>
  <c r="Z403" i="16" s="1"/>
  <c r="Y403" i="16" s="1"/>
  <c r="X403" i="16" s="1"/>
  <c r="W403" i="16" s="1"/>
  <c r="V403" i="16" s="1"/>
  <c r="AD404" i="16"/>
  <c r="BG402" i="16"/>
  <c r="BF402" i="16" s="1"/>
  <c r="BE402" i="16" s="1"/>
  <c r="BD402" i="16" s="1"/>
  <c r="BC402" i="16" s="1"/>
  <c r="BB402" i="16" s="1"/>
  <c r="BA402" i="16" s="1"/>
  <c r="AZ402" i="16" s="1"/>
  <c r="BH403" i="16"/>
  <c r="BV61" i="16"/>
  <c r="BU61" i="16" s="1"/>
  <c r="BT61" i="16" s="1"/>
  <c r="BS61" i="16" s="1"/>
  <c r="BR61" i="16" s="1"/>
  <c r="BQ61" i="16" s="1"/>
  <c r="BP61" i="16" s="1"/>
  <c r="BO61" i="16" s="1"/>
  <c r="BW62" i="16"/>
  <c r="BG62" i="16"/>
  <c r="BF62" i="16" s="1"/>
  <c r="BE62" i="16" s="1"/>
  <c r="BD62" i="16" s="1"/>
  <c r="BC62" i="16" s="1"/>
  <c r="BB62" i="16" s="1"/>
  <c r="BA62" i="16" s="1"/>
  <c r="AZ62" i="16" s="1"/>
  <c r="BH63" i="16"/>
  <c r="CZ63" i="16"/>
  <c r="CY63" i="16" s="1"/>
  <c r="CX63" i="16" s="1"/>
  <c r="CW63" i="16" s="1"/>
  <c r="CV63" i="16" s="1"/>
  <c r="CU63" i="16" s="1"/>
  <c r="CT63" i="16" s="1"/>
  <c r="CS63" i="16" s="1"/>
  <c r="DA64" i="16"/>
  <c r="CK62" i="16"/>
  <c r="CJ62" i="16" s="1"/>
  <c r="CI62" i="16" s="1"/>
  <c r="CH62" i="16" s="1"/>
  <c r="CG62" i="16" s="1"/>
  <c r="CF62" i="16" s="1"/>
  <c r="CE62" i="16" s="1"/>
  <c r="CD62" i="16" s="1"/>
  <c r="CL63" i="16"/>
  <c r="AS62" i="16"/>
  <c r="AR61" i="16"/>
  <c r="AQ61" i="16" s="1"/>
  <c r="AP61" i="16" s="1"/>
  <c r="AO61" i="16" s="1"/>
  <c r="AN61" i="16" s="1"/>
  <c r="AM61" i="16" s="1"/>
  <c r="AL61" i="16" s="1"/>
  <c r="AK61" i="16" s="1"/>
  <c r="AD63" i="16"/>
  <c r="AC62" i="16"/>
  <c r="AB62" i="16" s="1"/>
  <c r="AA62" i="16" s="1"/>
  <c r="Z62" i="16" s="1"/>
  <c r="Y62" i="16" s="1"/>
  <c r="X62" i="16" s="1"/>
  <c r="W62" i="16" s="1"/>
  <c r="V62" i="16" s="1"/>
  <c r="AR403" i="16" l="1"/>
  <c r="AQ403" i="16" s="1"/>
  <c r="AP403" i="16" s="1"/>
  <c r="AO403" i="16" s="1"/>
  <c r="AN403" i="16" s="1"/>
  <c r="AM403" i="16" s="1"/>
  <c r="AL403" i="16" s="1"/>
  <c r="AK403" i="16" s="1"/>
  <c r="AS404" i="16"/>
  <c r="BH404" i="16"/>
  <c r="BG403" i="16"/>
  <c r="BF403" i="16" s="1"/>
  <c r="BE403" i="16" s="1"/>
  <c r="BD403" i="16" s="1"/>
  <c r="BC403" i="16" s="1"/>
  <c r="BB403" i="16" s="1"/>
  <c r="BA403" i="16" s="1"/>
  <c r="AZ403" i="16" s="1"/>
  <c r="AC404" i="16"/>
  <c r="AB404" i="16" s="1"/>
  <c r="AA404" i="16" s="1"/>
  <c r="Z404" i="16" s="1"/>
  <c r="Y404" i="16" s="1"/>
  <c r="X404" i="16" s="1"/>
  <c r="W404" i="16" s="1"/>
  <c r="V404" i="16" s="1"/>
  <c r="AD405" i="16"/>
  <c r="CZ403" i="16"/>
  <c r="CY403" i="16" s="1"/>
  <c r="CX403" i="16" s="1"/>
  <c r="CW403" i="16" s="1"/>
  <c r="CV403" i="16" s="1"/>
  <c r="CU403" i="16" s="1"/>
  <c r="CT403" i="16" s="1"/>
  <c r="CS403" i="16" s="1"/>
  <c r="DA404" i="16"/>
  <c r="BW405" i="16"/>
  <c r="BV404" i="16"/>
  <c r="BU404" i="16" s="1"/>
  <c r="BT404" i="16" s="1"/>
  <c r="BS404" i="16" s="1"/>
  <c r="BR404" i="16" s="1"/>
  <c r="BQ404" i="16" s="1"/>
  <c r="BP404" i="16" s="1"/>
  <c r="BO404" i="16" s="1"/>
  <c r="BV62" i="16"/>
  <c r="BU62" i="16" s="1"/>
  <c r="BT62" i="16" s="1"/>
  <c r="BS62" i="16" s="1"/>
  <c r="BR62" i="16" s="1"/>
  <c r="BQ62" i="16" s="1"/>
  <c r="BP62" i="16" s="1"/>
  <c r="BO62" i="16" s="1"/>
  <c r="BW63" i="16"/>
  <c r="BG63" i="16"/>
  <c r="BF63" i="16" s="1"/>
  <c r="BE63" i="16" s="1"/>
  <c r="BD63" i="16" s="1"/>
  <c r="BC63" i="16" s="1"/>
  <c r="BB63" i="16" s="1"/>
  <c r="BA63" i="16" s="1"/>
  <c r="AZ63" i="16" s="1"/>
  <c r="BH64" i="16"/>
  <c r="CZ64" i="16"/>
  <c r="CY64" i="16" s="1"/>
  <c r="CX64" i="16" s="1"/>
  <c r="CW64" i="16" s="1"/>
  <c r="CV64" i="16" s="1"/>
  <c r="CU64" i="16" s="1"/>
  <c r="CT64" i="16" s="1"/>
  <c r="CS64" i="16" s="1"/>
  <c r="DA65" i="16"/>
  <c r="CL64" i="16"/>
  <c r="CK63" i="16"/>
  <c r="CJ63" i="16" s="1"/>
  <c r="CI63" i="16" s="1"/>
  <c r="CH63" i="16" s="1"/>
  <c r="CG63" i="16" s="1"/>
  <c r="CF63" i="16" s="1"/>
  <c r="CE63" i="16" s="1"/>
  <c r="CD63" i="16" s="1"/>
  <c r="AS63" i="16"/>
  <c r="AR62" i="16"/>
  <c r="AQ62" i="16" s="1"/>
  <c r="AP62" i="16" s="1"/>
  <c r="AO62" i="16" s="1"/>
  <c r="AN62" i="16" s="1"/>
  <c r="AM62" i="16" s="1"/>
  <c r="AL62" i="16" s="1"/>
  <c r="AK62" i="16" s="1"/>
  <c r="AC63" i="16"/>
  <c r="AB63" i="16" s="1"/>
  <c r="AA63" i="16" s="1"/>
  <c r="Z63" i="16" s="1"/>
  <c r="Y63" i="16" s="1"/>
  <c r="X63" i="16" s="1"/>
  <c r="W63" i="16" s="1"/>
  <c r="V63" i="16" s="1"/>
  <c r="AD64" i="16"/>
  <c r="CZ404" i="16" l="1"/>
  <c r="CY404" i="16" s="1"/>
  <c r="CX404" i="16" s="1"/>
  <c r="CW404" i="16" s="1"/>
  <c r="CV404" i="16" s="1"/>
  <c r="CU404" i="16" s="1"/>
  <c r="CT404" i="16" s="1"/>
  <c r="CS404" i="16" s="1"/>
  <c r="DA405" i="16"/>
  <c r="BH405" i="16"/>
  <c r="BG404" i="16"/>
  <c r="BF404" i="16" s="1"/>
  <c r="BE404" i="16" s="1"/>
  <c r="BD404" i="16" s="1"/>
  <c r="BC404" i="16" s="1"/>
  <c r="BB404" i="16" s="1"/>
  <c r="BA404" i="16" s="1"/>
  <c r="AZ404" i="16" s="1"/>
  <c r="AC405" i="16"/>
  <c r="AB405" i="16" s="1"/>
  <c r="AA405" i="16" s="1"/>
  <c r="Z405" i="16" s="1"/>
  <c r="Y405" i="16" s="1"/>
  <c r="X405" i="16" s="1"/>
  <c r="W405" i="16" s="1"/>
  <c r="V405" i="16" s="1"/>
  <c r="AD406" i="16"/>
  <c r="AS405" i="16"/>
  <c r="AR404" i="16"/>
  <c r="AQ404" i="16" s="1"/>
  <c r="AP404" i="16" s="1"/>
  <c r="AO404" i="16" s="1"/>
  <c r="AN404" i="16" s="1"/>
  <c r="AM404" i="16" s="1"/>
  <c r="AL404" i="16" s="1"/>
  <c r="AK404" i="16" s="1"/>
  <c r="BW406" i="16"/>
  <c r="BV405" i="16"/>
  <c r="BU405" i="16" s="1"/>
  <c r="BT405" i="16" s="1"/>
  <c r="BS405" i="16" s="1"/>
  <c r="BR405" i="16" s="1"/>
  <c r="BQ405" i="16" s="1"/>
  <c r="BP405" i="16" s="1"/>
  <c r="BO405" i="16" s="1"/>
  <c r="BW64" i="16"/>
  <c r="BV63" i="16"/>
  <c r="BU63" i="16" s="1"/>
  <c r="BT63" i="16" s="1"/>
  <c r="BS63" i="16" s="1"/>
  <c r="BR63" i="16" s="1"/>
  <c r="BQ63" i="16" s="1"/>
  <c r="BP63" i="16" s="1"/>
  <c r="BO63" i="16" s="1"/>
  <c r="BH65" i="16"/>
  <c r="BG64" i="16"/>
  <c r="BF64" i="16" s="1"/>
  <c r="BE64" i="16" s="1"/>
  <c r="BD64" i="16" s="1"/>
  <c r="BC64" i="16" s="1"/>
  <c r="BB64" i="16" s="1"/>
  <c r="BA64" i="16" s="1"/>
  <c r="AZ64" i="16" s="1"/>
  <c r="DA66" i="16"/>
  <c r="CZ65" i="16"/>
  <c r="CY65" i="16" s="1"/>
  <c r="CX65" i="16" s="1"/>
  <c r="CW65" i="16" s="1"/>
  <c r="CV65" i="16" s="1"/>
  <c r="CU65" i="16" s="1"/>
  <c r="CT65" i="16" s="1"/>
  <c r="CS65" i="16" s="1"/>
  <c r="CL65" i="16"/>
  <c r="CK64" i="16"/>
  <c r="CJ64" i="16" s="1"/>
  <c r="CI64" i="16" s="1"/>
  <c r="CH64" i="16" s="1"/>
  <c r="CG64" i="16" s="1"/>
  <c r="CF64" i="16" s="1"/>
  <c r="CE64" i="16" s="1"/>
  <c r="CD64" i="16" s="1"/>
  <c r="AR63" i="16"/>
  <c r="AQ63" i="16" s="1"/>
  <c r="AP63" i="16" s="1"/>
  <c r="AO63" i="16" s="1"/>
  <c r="AN63" i="16" s="1"/>
  <c r="AM63" i="16" s="1"/>
  <c r="AL63" i="16" s="1"/>
  <c r="AK63" i="16" s="1"/>
  <c r="AS64" i="16"/>
  <c r="AC64" i="16"/>
  <c r="AB64" i="16" s="1"/>
  <c r="AA64" i="16" s="1"/>
  <c r="Z64" i="16" s="1"/>
  <c r="Y64" i="16" s="1"/>
  <c r="X64" i="16" s="1"/>
  <c r="W64" i="16" s="1"/>
  <c r="V64" i="16" s="1"/>
  <c r="AD65" i="16"/>
  <c r="BV406" i="16" l="1"/>
  <c r="BU406" i="16" s="1"/>
  <c r="BT406" i="16" s="1"/>
  <c r="BS406" i="16" s="1"/>
  <c r="BR406" i="16" s="1"/>
  <c r="BQ406" i="16" s="1"/>
  <c r="BP406" i="16" s="1"/>
  <c r="BO406" i="16" s="1"/>
  <c r="BW407" i="16"/>
  <c r="CZ405" i="16"/>
  <c r="CY405" i="16" s="1"/>
  <c r="CX405" i="16" s="1"/>
  <c r="CW405" i="16" s="1"/>
  <c r="CV405" i="16" s="1"/>
  <c r="CU405" i="16" s="1"/>
  <c r="CT405" i="16" s="1"/>
  <c r="CS405" i="16" s="1"/>
  <c r="DA406" i="16"/>
  <c r="AD407" i="16"/>
  <c r="AC406" i="16"/>
  <c r="AB406" i="16" s="1"/>
  <c r="AA406" i="16" s="1"/>
  <c r="Z406" i="16" s="1"/>
  <c r="Y406" i="16" s="1"/>
  <c r="X406" i="16" s="1"/>
  <c r="W406" i="16" s="1"/>
  <c r="V406" i="16" s="1"/>
  <c r="AS406" i="16"/>
  <c r="AR405" i="16"/>
  <c r="AQ405" i="16" s="1"/>
  <c r="AP405" i="16" s="1"/>
  <c r="AO405" i="16" s="1"/>
  <c r="AN405" i="16" s="1"/>
  <c r="AM405" i="16" s="1"/>
  <c r="AL405" i="16" s="1"/>
  <c r="AK405" i="16" s="1"/>
  <c r="BG405" i="16"/>
  <c r="BF405" i="16" s="1"/>
  <c r="BE405" i="16" s="1"/>
  <c r="BD405" i="16" s="1"/>
  <c r="BC405" i="16" s="1"/>
  <c r="BB405" i="16" s="1"/>
  <c r="BA405" i="16" s="1"/>
  <c r="AZ405" i="16" s="1"/>
  <c r="BH406" i="16"/>
  <c r="BW65" i="16"/>
  <c r="BV64" i="16"/>
  <c r="BU64" i="16" s="1"/>
  <c r="BT64" i="16" s="1"/>
  <c r="BS64" i="16" s="1"/>
  <c r="BR64" i="16" s="1"/>
  <c r="BQ64" i="16" s="1"/>
  <c r="BP64" i="16" s="1"/>
  <c r="BO64" i="16" s="1"/>
  <c r="BH66" i="16"/>
  <c r="BG65" i="16"/>
  <c r="BF65" i="16" s="1"/>
  <c r="BE65" i="16" s="1"/>
  <c r="BD65" i="16" s="1"/>
  <c r="BC65" i="16" s="1"/>
  <c r="BB65" i="16" s="1"/>
  <c r="BA65" i="16" s="1"/>
  <c r="AZ65" i="16" s="1"/>
  <c r="DA67" i="16"/>
  <c r="CZ66" i="16"/>
  <c r="CY66" i="16" s="1"/>
  <c r="CX66" i="16" s="1"/>
  <c r="CW66" i="16" s="1"/>
  <c r="CV66" i="16" s="1"/>
  <c r="CU66" i="16" s="1"/>
  <c r="CT66" i="16" s="1"/>
  <c r="CS66" i="16" s="1"/>
  <c r="CK65" i="16"/>
  <c r="CJ65" i="16" s="1"/>
  <c r="CI65" i="16" s="1"/>
  <c r="CH65" i="16" s="1"/>
  <c r="CG65" i="16" s="1"/>
  <c r="CF65" i="16" s="1"/>
  <c r="CE65" i="16" s="1"/>
  <c r="CD65" i="16" s="1"/>
  <c r="CL66" i="16"/>
  <c r="AR64" i="16"/>
  <c r="AQ64" i="16" s="1"/>
  <c r="AP64" i="16" s="1"/>
  <c r="AO64" i="16" s="1"/>
  <c r="AN64" i="16" s="1"/>
  <c r="AM64" i="16" s="1"/>
  <c r="AL64" i="16" s="1"/>
  <c r="AK64" i="16" s="1"/>
  <c r="AS65" i="16"/>
  <c r="AD66" i="16"/>
  <c r="AC65" i="16"/>
  <c r="AB65" i="16" s="1"/>
  <c r="AA65" i="16" s="1"/>
  <c r="Z65" i="16" s="1"/>
  <c r="Y65" i="16" s="1"/>
  <c r="X65" i="16" s="1"/>
  <c r="W65" i="16" s="1"/>
  <c r="V65" i="16" s="1"/>
  <c r="DA407" i="16" l="1"/>
  <c r="CZ406" i="16"/>
  <c r="CY406" i="16" s="1"/>
  <c r="CX406" i="16" s="1"/>
  <c r="CW406" i="16" s="1"/>
  <c r="CV406" i="16" s="1"/>
  <c r="CU406" i="16" s="1"/>
  <c r="CT406" i="16" s="1"/>
  <c r="CS406" i="16" s="1"/>
  <c r="BG406" i="16"/>
  <c r="BF406" i="16" s="1"/>
  <c r="BE406" i="16" s="1"/>
  <c r="BD406" i="16" s="1"/>
  <c r="BC406" i="16" s="1"/>
  <c r="BB406" i="16" s="1"/>
  <c r="BA406" i="16" s="1"/>
  <c r="AZ406" i="16" s="1"/>
  <c r="BH407" i="16"/>
  <c r="AC407" i="16"/>
  <c r="AB407" i="16" s="1"/>
  <c r="AA407" i="16" s="1"/>
  <c r="Z407" i="16" s="1"/>
  <c r="Y407" i="16" s="1"/>
  <c r="X407" i="16" s="1"/>
  <c r="W407" i="16" s="1"/>
  <c r="V407" i="16" s="1"/>
  <c r="AD408" i="16"/>
  <c r="BW408" i="16"/>
  <c r="BV407" i="16"/>
  <c r="BU407" i="16" s="1"/>
  <c r="BT407" i="16" s="1"/>
  <c r="BS407" i="16" s="1"/>
  <c r="BR407" i="16" s="1"/>
  <c r="BQ407" i="16" s="1"/>
  <c r="BP407" i="16" s="1"/>
  <c r="BO407" i="16" s="1"/>
  <c r="AR406" i="16"/>
  <c r="AQ406" i="16" s="1"/>
  <c r="AP406" i="16" s="1"/>
  <c r="AO406" i="16" s="1"/>
  <c r="AN406" i="16" s="1"/>
  <c r="AM406" i="16" s="1"/>
  <c r="AL406" i="16" s="1"/>
  <c r="AK406" i="16" s="1"/>
  <c r="AS407" i="16"/>
  <c r="BV65" i="16"/>
  <c r="BU65" i="16" s="1"/>
  <c r="BT65" i="16" s="1"/>
  <c r="BS65" i="16" s="1"/>
  <c r="BR65" i="16" s="1"/>
  <c r="BQ65" i="16" s="1"/>
  <c r="BP65" i="16" s="1"/>
  <c r="BO65" i="16" s="1"/>
  <c r="BW66" i="16"/>
  <c r="BG66" i="16"/>
  <c r="BF66" i="16" s="1"/>
  <c r="BE66" i="16" s="1"/>
  <c r="BD66" i="16" s="1"/>
  <c r="BC66" i="16" s="1"/>
  <c r="BB66" i="16" s="1"/>
  <c r="BA66" i="16" s="1"/>
  <c r="AZ66" i="16" s="1"/>
  <c r="BH67" i="16"/>
  <c r="CZ67" i="16"/>
  <c r="CY67" i="16" s="1"/>
  <c r="CX67" i="16" s="1"/>
  <c r="CW67" i="16" s="1"/>
  <c r="CV67" i="16" s="1"/>
  <c r="CU67" i="16" s="1"/>
  <c r="CT67" i="16" s="1"/>
  <c r="CS67" i="16" s="1"/>
  <c r="DA68" i="16"/>
  <c r="CK66" i="16"/>
  <c r="CJ66" i="16" s="1"/>
  <c r="CI66" i="16" s="1"/>
  <c r="CH66" i="16" s="1"/>
  <c r="CG66" i="16" s="1"/>
  <c r="CF66" i="16" s="1"/>
  <c r="CE66" i="16" s="1"/>
  <c r="CD66" i="16" s="1"/>
  <c r="CL67" i="16"/>
  <c r="AS66" i="16"/>
  <c r="AR65" i="16"/>
  <c r="AQ65" i="16" s="1"/>
  <c r="AP65" i="16" s="1"/>
  <c r="AO65" i="16" s="1"/>
  <c r="AN65" i="16" s="1"/>
  <c r="AM65" i="16" s="1"/>
  <c r="AL65" i="16" s="1"/>
  <c r="AK65" i="16" s="1"/>
  <c r="AD67" i="16"/>
  <c r="AC66" i="16"/>
  <c r="AB66" i="16" s="1"/>
  <c r="AA66" i="16" s="1"/>
  <c r="Z66" i="16" s="1"/>
  <c r="Y66" i="16" s="1"/>
  <c r="X66" i="16" s="1"/>
  <c r="W66" i="16" s="1"/>
  <c r="V66" i="16" s="1"/>
  <c r="AD409" i="16" l="1"/>
  <c r="AC408" i="16"/>
  <c r="AB408" i="16" s="1"/>
  <c r="AA408" i="16" s="1"/>
  <c r="Z408" i="16" s="1"/>
  <c r="Y408" i="16" s="1"/>
  <c r="X408" i="16" s="1"/>
  <c r="W408" i="16" s="1"/>
  <c r="V408" i="16" s="1"/>
  <c r="AR407" i="16"/>
  <c r="AQ407" i="16" s="1"/>
  <c r="AP407" i="16" s="1"/>
  <c r="AO407" i="16" s="1"/>
  <c r="AN407" i="16" s="1"/>
  <c r="AM407" i="16" s="1"/>
  <c r="AL407" i="16" s="1"/>
  <c r="AK407" i="16" s="1"/>
  <c r="AS408" i="16"/>
  <c r="BG407" i="16"/>
  <c r="BF407" i="16" s="1"/>
  <c r="BE407" i="16" s="1"/>
  <c r="BD407" i="16" s="1"/>
  <c r="BC407" i="16" s="1"/>
  <c r="BB407" i="16" s="1"/>
  <c r="BA407" i="16" s="1"/>
  <c r="AZ407" i="16" s="1"/>
  <c r="BH408" i="16"/>
  <c r="BW409" i="16"/>
  <c r="BV408" i="16"/>
  <c r="BU408" i="16" s="1"/>
  <c r="BT408" i="16" s="1"/>
  <c r="BS408" i="16" s="1"/>
  <c r="BR408" i="16" s="1"/>
  <c r="BQ408" i="16" s="1"/>
  <c r="BP408" i="16" s="1"/>
  <c r="BO408" i="16" s="1"/>
  <c r="CZ407" i="16"/>
  <c r="CY407" i="16" s="1"/>
  <c r="CX407" i="16" s="1"/>
  <c r="CW407" i="16" s="1"/>
  <c r="CV407" i="16" s="1"/>
  <c r="CU407" i="16" s="1"/>
  <c r="CT407" i="16" s="1"/>
  <c r="CS407" i="16" s="1"/>
  <c r="DA408" i="16"/>
  <c r="BV66" i="16"/>
  <c r="BU66" i="16" s="1"/>
  <c r="BT66" i="16" s="1"/>
  <c r="BS66" i="16" s="1"/>
  <c r="BR66" i="16" s="1"/>
  <c r="BQ66" i="16" s="1"/>
  <c r="BP66" i="16" s="1"/>
  <c r="BO66" i="16" s="1"/>
  <c r="BW67" i="16"/>
  <c r="BG67" i="16"/>
  <c r="BF67" i="16" s="1"/>
  <c r="BE67" i="16" s="1"/>
  <c r="BD67" i="16" s="1"/>
  <c r="BC67" i="16" s="1"/>
  <c r="BB67" i="16" s="1"/>
  <c r="BA67" i="16" s="1"/>
  <c r="AZ67" i="16" s="1"/>
  <c r="BH68" i="16"/>
  <c r="CZ68" i="16"/>
  <c r="CY68" i="16" s="1"/>
  <c r="CX68" i="16" s="1"/>
  <c r="CW68" i="16" s="1"/>
  <c r="CV68" i="16" s="1"/>
  <c r="CU68" i="16" s="1"/>
  <c r="CT68" i="16" s="1"/>
  <c r="CS68" i="16" s="1"/>
  <c r="DA69" i="16"/>
  <c r="CL68" i="16"/>
  <c r="CK67" i="16"/>
  <c r="CJ67" i="16" s="1"/>
  <c r="CI67" i="16" s="1"/>
  <c r="CH67" i="16" s="1"/>
  <c r="CG67" i="16" s="1"/>
  <c r="CF67" i="16" s="1"/>
  <c r="CE67" i="16" s="1"/>
  <c r="CD67" i="16" s="1"/>
  <c r="AS67" i="16"/>
  <c r="AR66" i="16"/>
  <c r="AQ66" i="16" s="1"/>
  <c r="AP66" i="16" s="1"/>
  <c r="AO66" i="16" s="1"/>
  <c r="AN66" i="16" s="1"/>
  <c r="AM66" i="16" s="1"/>
  <c r="AL66" i="16" s="1"/>
  <c r="AK66" i="16" s="1"/>
  <c r="AC67" i="16"/>
  <c r="AB67" i="16" s="1"/>
  <c r="AA67" i="16" s="1"/>
  <c r="Z67" i="16" s="1"/>
  <c r="Y67" i="16" s="1"/>
  <c r="X67" i="16" s="1"/>
  <c r="W67" i="16" s="1"/>
  <c r="V67" i="16" s="1"/>
  <c r="AD68" i="16"/>
  <c r="AS409" i="16" l="1"/>
  <c r="AR408" i="16"/>
  <c r="AQ408" i="16" s="1"/>
  <c r="AP408" i="16" s="1"/>
  <c r="AO408" i="16" s="1"/>
  <c r="AN408" i="16" s="1"/>
  <c r="AM408" i="16" s="1"/>
  <c r="AL408" i="16" s="1"/>
  <c r="AK408" i="16" s="1"/>
  <c r="DA409" i="16"/>
  <c r="CZ408" i="16"/>
  <c r="CY408" i="16" s="1"/>
  <c r="CX408" i="16" s="1"/>
  <c r="CW408" i="16" s="1"/>
  <c r="CV408" i="16" s="1"/>
  <c r="CU408" i="16" s="1"/>
  <c r="CT408" i="16" s="1"/>
  <c r="CS408" i="16" s="1"/>
  <c r="BH409" i="16"/>
  <c r="BG408" i="16"/>
  <c r="BF408" i="16" s="1"/>
  <c r="BE408" i="16" s="1"/>
  <c r="BD408" i="16" s="1"/>
  <c r="BC408" i="16" s="1"/>
  <c r="BB408" i="16" s="1"/>
  <c r="BA408" i="16" s="1"/>
  <c r="AZ408" i="16" s="1"/>
  <c r="AD410" i="16"/>
  <c r="AC409" i="16"/>
  <c r="AB409" i="16" s="1"/>
  <c r="AA409" i="16" s="1"/>
  <c r="Z409" i="16" s="1"/>
  <c r="Y409" i="16" s="1"/>
  <c r="X409" i="16" s="1"/>
  <c r="W409" i="16" s="1"/>
  <c r="V409" i="16" s="1"/>
  <c r="BW410" i="16"/>
  <c r="BV409" i="16"/>
  <c r="BU409" i="16" s="1"/>
  <c r="BT409" i="16" s="1"/>
  <c r="BS409" i="16" s="1"/>
  <c r="BR409" i="16" s="1"/>
  <c r="BQ409" i="16" s="1"/>
  <c r="BP409" i="16" s="1"/>
  <c r="BO409" i="16" s="1"/>
  <c r="BW68" i="16"/>
  <c r="BV67" i="16"/>
  <c r="BU67" i="16" s="1"/>
  <c r="BT67" i="16" s="1"/>
  <c r="BS67" i="16" s="1"/>
  <c r="BR67" i="16" s="1"/>
  <c r="BQ67" i="16" s="1"/>
  <c r="BP67" i="16" s="1"/>
  <c r="BO67" i="16" s="1"/>
  <c r="BH69" i="16"/>
  <c r="BG68" i="16"/>
  <c r="BF68" i="16" s="1"/>
  <c r="BE68" i="16" s="1"/>
  <c r="BD68" i="16" s="1"/>
  <c r="BC68" i="16" s="1"/>
  <c r="BB68" i="16" s="1"/>
  <c r="BA68" i="16" s="1"/>
  <c r="AZ68" i="16" s="1"/>
  <c r="DA70" i="16"/>
  <c r="CZ69" i="16"/>
  <c r="CY69" i="16" s="1"/>
  <c r="CX69" i="16" s="1"/>
  <c r="CW69" i="16" s="1"/>
  <c r="CV69" i="16" s="1"/>
  <c r="CU69" i="16" s="1"/>
  <c r="CT69" i="16" s="1"/>
  <c r="CS69" i="16" s="1"/>
  <c r="CL69" i="16"/>
  <c r="CK68" i="16"/>
  <c r="CJ68" i="16" s="1"/>
  <c r="CI68" i="16" s="1"/>
  <c r="CH68" i="16" s="1"/>
  <c r="CG68" i="16" s="1"/>
  <c r="CF68" i="16" s="1"/>
  <c r="CE68" i="16" s="1"/>
  <c r="CD68" i="16" s="1"/>
  <c r="AR67" i="16"/>
  <c r="AQ67" i="16" s="1"/>
  <c r="AP67" i="16" s="1"/>
  <c r="AO67" i="16" s="1"/>
  <c r="AN67" i="16" s="1"/>
  <c r="AM67" i="16" s="1"/>
  <c r="AL67" i="16" s="1"/>
  <c r="AK67" i="16" s="1"/>
  <c r="AS68" i="16"/>
  <c r="AC68" i="16"/>
  <c r="AB68" i="16" s="1"/>
  <c r="AA68" i="16" s="1"/>
  <c r="Z68" i="16" s="1"/>
  <c r="Y68" i="16" s="1"/>
  <c r="X68" i="16" s="1"/>
  <c r="W68" i="16" s="1"/>
  <c r="V68" i="16" s="1"/>
  <c r="AD69" i="16"/>
  <c r="DA410" i="16" l="1"/>
  <c r="CZ409" i="16"/>
  <c r="CY409" i="16" s="1"/>
  <c r="CX409" i="16" s="1"/>
  <c r="CW409" i="16" s="1"/>
  <c r="CV409" i="16" s="1"/>
  <c r="CU409" i="16" s="1"/>
  <c r="CT409" i="16" s="1"/>
  <c r="CS409" i="16" s="1"/>
  <c r="AC410" i="16"/>
  <c r="AB410" i="16" s="1"/>
  <c r="AA410" i="16" s="1"/>
  <c r="Z410" i="16" s="1"/>
  <c r="Y410" i="16" s="1"/>
  <c r="X410" i="16" s="1"/>
  <c r="W410" i="16" s="1"/>
  <c r="V410" i="16" s="1"/>
  <c r="AD411" i="16"/>
  <c r="BV410" i="16"/>
  <c r="BU410" i="16" s="1"/>
  <c r="BT410" i="16" s="1"/>
  <c r="BS410" i="16" s="1"/>
  <c r="BR410" i="16" s="1"/>
  <c r="BQ410" i="16" s="1"/>
  <c r="BP410" i="16" s="1"/>
  <c r="BO410" i="16" s="1"/>
  <c r="BW411" i="16"/>
  <c r="BH410" i="16"/>
  <c r="BG409" i="16"/>
  <c r="BF409" i="16" s="1"/>
  <c r="BE409" i="16" s="1"/>
  <c r="BD409" i="16" s="1"/>
  <c r="BC409" i="16" s="1"/>
  <c r="BB409" i="16" s="1"/>
  <c r="BA409" i="16" s="1"/>
  <c r="AZ409" i="16" s="1"/>
  <c r="AS410" i="16"/>
  <c r="AR409" i="16"/>
  <c r="AQ409" i="16" s="1"/>
  <c r="AP409" i="16" s="1"/>
  <c r="AO409" i="16" s="1"/>
  <c r="AN409" i="16" s="1"/>
  <c r="AM409" i="16" s="1"/>
  <c r="AL409" i="16" s="1"/>
  <c r="AK409" i="16" s="1"/>
  <c r="BW69" i="16"/>
  <c r="BV68" i="16"/>
  <c r="BU68" i="16" s="1"/>
  <c r="BT68" i="16" s="1"/>
  <c r="BS68" i="16" s="1"/>
  <c r="BR68" i="16" s="1"/>
  <c r="BQ68" i="16" s="1"/>
  <c r="BP68" i="16" s="1"/>
  <c r="BO68" i="16" s="1"/>
  <c r="BH70" i="16"/>
  <c r="BG69" i="16"/>
  <c r="BF69" i="16" s="1"/>
  <c r="BE69" i="16" s="1"/>
  <c r="BD69" i="16" s="1"/>
  <c r="BC69" i="16" s="1"/>
  <c r="BB69" i="16" s="1"/>
  <c r="BA69" i="16" s="1"/>
  <c r="AZ69" i="16" s="1"/>
  <c r="DA71" i="16"/>
  <c r="CZ70" i="16"/>
  <c r="CY70" i="16" s="1"/>
  <c r="CX70" i="16" s="1"/>
  <c r="CW70" i="16" s="1"/>
  <c r="CV70" i="16" s="1"/>
  <c r="CU70" i="16" s="1"/>
  <c r="CT70" i="16" s="1"/>
  <c r="CS70" i="16" s="1"/>
  <c r="CK69" i="16"/>
  <c r="CJ69" i="16" s="1"/>
  <c r="CI69" i="16" s="1"/>
  <c r="CH69" i="16" s="1"/>
  <c r="CG69" i="16" s="1"/>
  <c r="CF69" i="16" s="1"/>
  <c r="CE69" i="16" s="1"/>
  <c r="CD69" i="16" s="1"/>
  <c r="CL70" i="16"/>
  <c r="AR68" i="16"/>
  <c r="AQ68" i="16" s="1"/>
  <c r="AP68" i="16" s="1"/>
  <c r="AO68" i="16" s="1"/>
  <c r="AN68" i="16" s="1"/>
  <c r="AM68" i="16" s="1"/>
  <c r="AL68" i="16" s="1"/>
  <c r="AK68" i="16" s="1"/>
  <c r="AS69" i="16"/>
  <c r="AD70" i="16"/>
  <c r="AC69" i="16"/>
  <c r="AB69" i="16" s="1"/>
  <c r="AA69" i="16" s="1"/>
  <c r="Z69" i="16" s="1"/>
  <c r="Y69" i="16" s="1"/>
  <c r="X69" i="16" s="1"/>
  <c r="W69" i="16" s="1"/>
  <c r="V69" i="16" s="1"/>
  <c r="BV411" i="16" l="1"/>
  <c r="BU411" i="16" s="1"/>
  <c r="BT411" i="16" s="1"/>
  <c r="BS411" i="16" s="1"/>
  <c r="BR411" i="16" s="1"/>
  <c r="BQ411" i="16" s="1"/>
  <c r="BP411" i="16" s="1"/>
  <c r="BO411" i="16" s="1"/>
  <c r="BW412" i="16"/>
  <c r="AS411" i="16"/>
  <c r="AR410" i="16"/>
  <c r="AQ410" i="16" s="1"/>
  <c r="AP410" i="16" s="1"/>
  <c r="AO410" i="16" s="1"/>
  <c r="AN410" i="16" s="1"/>
  <c r="AM410" i="16" s="1"/>
  <c r="AL410" i="16" s="1"/>
  <c r="AK410" i="16" s="1"/>
  <c r="DA411" i="16"/>
  <c r="CZ410" i="16"/>
  <c r="CY410" i="16" s="1"/>
  <c r="CX410" i="16" s="1"/>
  <c r="CW410" i="16" s="1"/>
  <c r="CV410" i="16" s="1"/>
  <c r="CU410" i="16" s="1"/>
  <c r="CT410" i="16" s="1"/>
  <c r="CS410" i="16" s="1"/>
  <c r="AC411" i="16"/>
  <c r="AB411" i="16" s="1"/>
  <c r="AA411" i="16" s="1"/>
  <c r="Z411" i="16" s="1"/>
  <c r="Y411" i="16" s="1"/>
  <c r="X411" i="16" s="1"/>
  <c r="W411" i="16" s="1"/>
  <c r="V411" i="16" s="1"/>
  <c r="AD412" i="16"/>
  <c r="BH411" i="16"/>
  <c r="BG410" i="16"/>
  <c r="BF410" i="16" s="1"/>
  <c r="BE410" i="16" s="1"/>
  <c r="BD410" i="16" s="1"/>
  <c r="BC410" i="16" s="1"/>
  <c r="BB410" i="16" s="1"/>
  <c r="BA410" i="16" s="1"/>
  <c r="AZ410" i="16" s="1"/>
  <c r="BV69" i="16"/>
  <c r="BU69" i="16" s="1"/>
  <c r="BT69" i="16" s="1"/>
  <c r="BS69" i="16" s="1"/>
  <c r="BR69" i="16" s="1"/>
  <c r="BQ69" i="16" s="1"/>
  <c r="BP69" i="16" s="1"/>
  <c r="BO69" i="16" s="1"/>
  <c r="BW70" i="16"/>
  <c r="BG70" i="16"/>
  <c r="BF70" i="16" s="1"/>
  <c r="BE70" i="16" s="1"/>
  <c r="BD70" i="16" s="1"/>
  <c r="BC70" i="16" s="1"/>
  <c r="BB70" i="16" s="1"/>
  <c r="BA70" i="16" s="1"/>
  <c r="AZ70" i="16" s="1"/>
  <c r="BH71" i="16"/>
  <c r="CZ71" i="16"/>
  <c r="CY71" i="16" s="1"/>
  <c r="CX71" i="16" s="1"/>
  <c r="CW71" i="16" s="1"/>
  <c r="CV71" i="16" s="1"/>
  <c r="CU71" i="16" s="1"/>
  <c r="CT71" i="16" s="1"/>
  <c r="CS71" i="16" s="1"/>
  <c r="DA72" i="16"/>
  <c r="CK70" i="16"/>
  <c r="CJ70" i="16" s="1"/>
  <c r="CI70" i="16" s="1"/>
  <c r="CH70" i="16" s="1"/>
  <c r="CG70" i="16" s="1"/>
  <c r="CF70" i="16" s="1"/>
  <c r="CE70" i="16" s="1"/>
  <c r="CD70" i="16" s="1"/>
  <c r="CL71" i="16"/>
  <c r="AS70" i="16"/>
  <c r="AR69" i="16"/>
  <c r="AQ69" i="16" s="1"/>
  <c r="AP69" i="16" s="1"/>
  <c r="AO69" i="16" s="1"/>
  <c r="AN69" i="16" s="1"/>
  <c r="AM69" i="16" s="1"/>
  <c r="AL69" i="16" s="1"/>
  <c r="AK69" i="16" s="1"/>
  <c r="AD71" i="16"/>
  <c r="AC70" i="16"/>
  <c r="AB70" i="16" s="1"/>
  <c r="AA70" i="16" s="1"/>
  <c r="Z70" i="16" s="1"/>
  <c r="Y70" i="16" s="1"/>
  <c r="X70" i="16" s="1"/>
  <c r="W70" i="16" s="1"/>
  <c r="V70" i="16" s="1"/>
  <c r="AD413" i="16" l="1"/>
  <c r="AC412" i="16"/>
  <c r="AB412" i="16" s="1"/>
  <c r="AA412" i="16" s="1"/>
  <c r="Z412" i="16" s="1"/>
  <c r="Y412" i="16" s="1"/>
  <c r="X412" i="16" s="1"/>
  <c r="W412" i="16" s="1"/>
  <c r="V412" i="16" s="1"/>
  <c r="AR411" i="16"/>
  <c r="AQ411" i="16" s="1"/>
  <c r="AP411" i="16" s="1"/>
  <c r="AO411" i="16" s="1"/>
  <c r="AN411" i="16" s="1"/>
  <c r="AM411" i="16" s="1"/>
  <c r="AL411" i="16" s="1"/>
  <c r="AK411" i="16" s="1"/>
  <c r="AS412" i="16"/>
  <c r="BW413" i="16"/>
  <c r="BV412" i="16"/>
  <c r="BU412" i="16" s="1"/>
  <c r="BT412" i="16" s="1"/>
  <c r="BS412" i="16" s="1"/>
  <c r="BR412" i="16" s="1"/>
  <c r="BQ412" i="16" s="1"/>
  <c r="BP412" i="16" s="1"/>
  <c r="BO412" i="16" s="1"/>
  <c r="BG411" i="16"/>
  <c r="BF411" i="16" s="1"/>
  <c r="BE411" i="16" s="1"/>
  <c r="BD411" i="16" s="1"/>
  <c r="BC411" i="16" s="1"/>
  <c r="BB411" i="16" s="1"/>
  <c r="BA411" i="16" s="1"/>
  <c r="AZ411" i="16" s="1"/>
  <c r="BH412" i="16"/>
  <c r="CZ411" i="16"/>
  <c r="CY411" i="16" s="1"/>
  <c r="CX411" i="16" s="1"/>
  <c r="CW411" i="16" s="1"/>
  <c r="CV411" i="16" s="1"/>
  <c r="CU411" i="16" s="1"/>
  <c r="CT411" i="16" s="1"/>
  <c r="CS411" i="16" s="1"/>
  <c r="DA412" i="16"/>
  <c r="BV70" i="16"/>
  <c r="BU70" i="16" s="1"/>
  <c r="BT70" i="16" s="1"/>
  <c r="BS70" i="16" s="1"/>
  <c r="BR70" i="16" s="1"/>
  <c r="BQ70" i="16" s="1"/>
  <c r="BP70" i="16" s="1"/>
  <c r="BO70" i="16" s="1"/>
  <c r="BW71" i="16"/>
  <c r="BG71" i="16"/>
  <c r="BF71" i="16" s="1"/>
  <c r="BE71" i="16" s="1"/>
  <c r="BD71" i="16" s="1"/>
  <c r="BC71" i="16" s="1"/>
  <c r="BB71" i="16" s="1"/>
  <c r="BA71" i="16" s="1"/>
  <c r="AZ71" i="16" s="1"/>
  <c r="BH72" i="16"/>
  <c r="CZ72" i="16"/>
  <c r="CY72" i="16" s="1"/>
  <c r="CX72" i="16" s="1"/>
  <c r="CW72" i="16" s="1"/>
  <c r="CV72" i="16" s="1"/>
  <c r="CU72" i="16" s="1"/>
  <c r="CT72" i="16" s="1"/>
  <c r="CS72" i="16" s="1"/>
  <c r="DA73" i="16"/>
  <c r="CL72" i="16"/>
  <c r="CK71" i="16"/>
  <c r="CJ71" i="16" s="1"/>
  <c r="CI71" i="16" s="1"/>
  <c r="CH71" i="16" s="1"/>
  <c r="CG71" i="16" s="1"/>
  <c r="CF71" i="16" s="1"/>
  <c r="CE71" i="16" s="1"/>
  <c r="CD71" i="16" s="1"/>
  <c r="AS71" i="16"/>
  <c r="AR70" i="16"/>
  <c r="AQ70" i="16" s="1"/>
  <c r="AP70" i="16" s="1"/>
  <c r="AO70" i="16" s="1"/>
  <c r="AN70" i="16" s="1"/>
  <c r="AM70" i="16" s="1"/>
  <c r="AL70" i="16" s="1"/>
  <c r="AK70" i="16" s="1"/>
  <c r="AC71" i="16"/>
  <c r="AB71" i="16" s="1"/>
  <c r="AA71" i="16" s="1"/>
  <c r="Z71" i="16" s="1"/>
  <c r="Y71" i="16" s="1"/>
  <c r="X71" i="16" s="1"/>
  <c r="W71" i="16" s="1"/>
  <c r="V71" i="16" s="1"/>
  <c r="AD72" i="16"/>
  <c r="DA413" i="16" l="1"/>
  <c r="CZ412" i="16"/>
  <c r="CY412" i="16" s="1"/>
  <c r="CX412" i="16" s="1"/>
  <c r="CW412" i="16" s="1"/>
  <c r="CV412" i="16" s="1"/>
  <c r="CU412" i="16" s="1"/>
  <c r="CT412" i="16" s="1"/>
  <c r="CS412" i="16" s="1"/>
  <c r="BW414" i="16"/>
  <c r="BV413" i="16"/>
  <c r="BU413" i="16" s="1"/>
  <c r="BT413" i="16" s="1"/>
  <c r="BS413" i="16" s="1"/>
  <c r="BR413" i="16" s="1"/>
  <c r="BQ413" i="16" s="1"/>
  <c r="BP413" i="16" s="1"/>
  <c r="BO413" i="16" s="1"/>
  <c r="BG412" i="16"/>
  <c r="BF412" i="16" s="1"/>
  <c r="BE412" i="16" s="1"/>
  <c r="BD412" i="16" s="1"/>
  <c r="BC412" i="16" s="1"/>
  <c r="BB412" i="16" s="1"/>
  <c r="BA412" i="16" s="1"/>
  <c r="AZ412" i="16" s="1"/>
  <c r="BH413" i="16"/>
  <c r="AS413" i="16"/>
  <c r="AR412" i="16"/>
  <c r="AQ412" i="16" s="1"/>
  <c r="AP412" i="16" s="1"/>
  <c r="AO412" i="16" s="1"/>
  <c r="AN412" i="16" s="1"/>
  <c r="AM412" i="16" s="1"/>
  <c r="AL412" i="16" s="1"/>
  <c r="AK412" i="16" s="1"/>
  <c r="AD414" i="16"/>
  <c r="AC413" i="16"/>
  <c r="AB413" i="16" s="1"/>
  <c r="AA413" i="16" s="1"/>
  <c r="Z413" i="16" s="1"/>
  <c r="Y413" i="16" s="1"/>
  <c r="X413" i="16" s="1"/>
  <c r="W413" i="16" s="1"/>
  <c r="V413" i="16" s="1"/>
  <c r="BW72" i="16"/>
  <c r="BV71" i="16"/>
  <c r="BU71" i="16" s="1"/>
  <c r="BT71" i="16" s="1"/>
  <c r="BS71" i="16" s="1"/>
  <c r="BR71" i="16" s="1"/>
  <c r="BQ71" i="16" s="1"/>
  <c r="BP71" i="16" s="1"/>
  <c r="BO71" i="16" s="1"/>
  <c r="BH73" i="16"/>
  <c r="BG72" i="16"/>
  <c r="BF72" i="16" s="1"/>
  <c r="BE72" i="16" s="1"/>
  <c r="BD72" i="16" s="1"/>
  <c r="BC72" i="16" s="1"/>
  <c r="BB72" i="16" s="1"/>
  <c r="BA72" i="16" s="1"/>
  <c r="AZ72" i="16" s="1"/>
  <c r="DA74" i="16"/>
  <c r="CZ73" i="16"/>
  <c r="CY73" i="16" s="1"/>
  <c r="CX73" i="16" s="1"/>
  <c r="CW73" i="16" s="1"/>
  <c r="CV73" i="16" s="1"/>
  <c r="CU73" i="16" s="1"/>
  <c r="CT73" i="16" s="1"/>
  <c r="CS73" i="16" s="1"/>
  <c r="CL73" i="16"/>
  <c r="CK72" i="16"/>
  <c r="CJ72" i="16" s="1"/>
  <c r="CI72" i="16" s="1"/>
  <c r="CH72" i="16" s="1"/>
  <c r="CG72" i="16" s="1"/>
  <c r="CF72" i="16" s="1"/>
  <c r="CE72" i="16" s="1"/>
  <c r="CD72" i="16" s="1"/>
  <c r="AR71" i="16"/>
  <c r="AQ71" i="16" s="1"/>
  <c r="AP71" i="16" s="1"/>
  <c r="AO71" i="16" s="1"/>
  <c r="AN71" i="16" s="1"/>
  <c r="AM71" i="16" s="1"/>
  <c r="AL71" i="16" s="1"/>
  <c r="AK71" i="16" s="1"/>
  <c r="AS72" i="16"/>
  <c r="AC72" i="16"/>
  <c r="AB72" i="16" s="1"/>
  <c r="AA72" i="16" s="1"/>
  <c r="Z72" i="16" s="1"/>
  <c r="Y72" i="16" s="1"/>
  <c r="X72" i="16" s="1"/>
  <c r="W72" i="16" s="1"/>
  <c r="V72" i="16" s="1"/>
  <c r="AD73" i="16"/>
  <c r="BG413" i="16" l="1"/>
  <c r="BF413" i="16" s="1"/>
  <c r="BE413" i="16" s="1"/>
  <c r="BD413" i="16" s="1"/>
  <c r="BC413" i="16" s="1"/>
  <c r="BB413" i="16" s="1"/>
  <c r="BA413" i="16" s="1"/>
  <c r="AZ413" i="16" s="1"/>
  <c r="BH414" i="16"/>
  <c r="AC414" i="16"/>
  <c r="AB414" i="16" s="1"/>
  <c r="AA414" i="16" s="1"/>
  <c r="Z414" i="16" s="1"/>
  <c r="Y414" i="16" s="1"/>
  <c r="X414" i="16" s="1"/>
  <c r="W414" i="16" s="1"/>
  <c r="V414" i="16" s="1"/>
  <c r="AD415" i="16"/>
  <c r="BV414" i="16"/>
  <c r="BU414" i="16" s="1"/>
  <c r="BT414" i="16" s="1"/>
  <c r="BS414" i="16" s="1"/>
  <c r="BR414" i="16" s="1"/>
  <c r="BQ414" i="16" s="1"/>
  <c r="BP414" i="16" s="1"/>
  <c r="BO414" i="16" s="1"/>
  <c r="BW415" i="16"/>
  <c r="AR413" i="16"/>
  <c r="AQ413" i="16" s="1"/>
  <c r="AP413" i="16" s="1"/>
  <c r="AO413" i="16" s="1"/>
  <c r="AN413" i="16" s="1"/>
  <c r="AM413" i="16" s="1"/>
  <c r="AL413" i="16" s="1"/>
  <c r="AK413" i="16" s="1"/>
  <c r="AS414" i="16"/>
  <c r="CZ413" i="16"/>
  <c r="CY413" i="16" s="1"/>
  <c r="CX413" i="16" s="1"/>
  <c r="CW413" i="16" s="1"/>
  <c r="CV413" i="16" s="1"/>
  <c r="CU413" i="16" s="1"/>
  <c r="CT413" i="16" s="1"/>
  <c r="CS413" i="16" s="1"/>
  <c r="DA414" i="16"/>
  <c r="BW73" i="16"/>
  <c r="BV72" i="16"/>
  <c r="BU72" i="16" s="1"/>
  <c r="BT72" i="16" s="1"/>
  <c r="BS72" i="16" s="1"/>
  <c r="BR72" i="16" s="1"/>
  <c r="BQ72" i="16" s="1"/>
  <c r="BP72" i="16" s="1"/>
  <c r="BO72" i="16" s="1"/>
  <c r="BH74" i="16"/>
  <c r="BG73" i="16"/>
  <c r="BF73" i="16" s="1"/>
  <c r="BE73" i="16" s="1"/>
  <c r="BD73" i="16" s="1"/>
  <c r="BC73" i="16" s="1"/>
  <c r="BB73" i="16" s="1"/>
  <c r="BA73" i="16" s="1"/>
  <c r="AZ73" i="16" s="1"/>
  <c r="DA75" i="16"/>
  <c r="CZ74" i="16"/>
  <c r="CY74" i="16" s="1"/>
  <c r="CX74" i="16" s="1"/>
  <c r="CW74" i="16" s="1"/>
  <c r="CV74" i="16" s="1"/>
  <c r="CU74" i="16" s="1"/>
  <c r="CT74" i="16" s="1"/>
  <c r="CS74" i="16" s="1"/>
  <c r="CK73" i="16"/>
  <c r="CJ73" i="16" s="1"/>
  <c r="CI73" i="16" s="1"/>
  <c r="CH73" i="16" s="1"/>
  <c r="CG73" i="16" s="1"/>
  <c r="CF73" i="16" s="1"/>
  <c r="CE73" i="16" s="1"/>
  <c r="CD73" i="16" s="1"/>
  <c r="CL74" i="16"/>
  <c r="AR72" i="16"/>
  <c r="AQ72" i="16" s="1"/>
  <c r="AP72" i="16" s="1"/>
  <c r="AO72" i="16" s="1"/>
  <c r="AN72" i="16" s="1"/>
  <c r="AM72" i="16" s="1"/>
  <c r="AL72" i="16" s="1"/>
  <c r="AK72" i="16" s="1"/>
  <c r="AS73" i="16"/>
  <c r="AD74" i="16"/>
  <c r="AC73" i="16"/>
  <c r="AB73" i="16" s="1"/>
  <c r="AA73" i="16" s="1"/>
  <c r="Z73" i="16" s="1"/>
  <c r="Y73" i="16" s="1"/>
  <c r="X73" i="16" s="1"/>
  <c r="W73" i="16" s="1"/>
  <c r="V73" i="16" s="1"/>
  <c r="DA415" i="16" l="1"/>
  <c r="CZ414" i="16"/>
  <c r="CY414" i="16" s="1"/>
  <c r="CX414" i="16" s="1"/>
  <c r="CW414" i="16" s="1"/>
  <c r="CV414" i="16" s="1"/>
  <c r="CU414" i="16" s="1"/>
  <c r="CT414" i="16" s="1"/>
  <c r="CS414" i="16" s="1"/>
  <c r="AS415" i="16"/>
  <c r="AR414" i="16"/>
  <c r="AQ414" i="16" s="1"/>
  <c r="AP414" i="16" s="1"/>
  <c r="AO414" i="16" s="1"/>
  <c r="AN414" i="16" s="1"/>
  <c r="AM414" i="16" s="1"/>
  <c r="AL414" i="16" s="1"/>
  <c r="AK414" i="16" s="1"/>
  <c r="AC415" i="16"/>
  <c r="AB415" i="16" s="1"/>
  <c r="AA415" i="16" s="1"/>
  <c r="Z415" i="16" s="1"/>
  <c r="Y415" i="16" s="1"/>
  <c r="X415" i="16" s="1"/>
  <c r="W415" i="16" s="1"/>
  <c r="V415" i="16" s="1"/>
  <c r="AD416" i="16"/>
  <c r="BV415" i="16"/>
  <c r="BU415" i="16" s="1"/>
  <c r="BT415" i="16" s="1"/>
  <c r="BS415" i="16" s="1"/>
  <c r="BR415" i="16" s="1"/>
  <c r="BQ415" i="16" s="1"/>
  <c r="BP415" i="16" s="1"/>
  <c r="BO415" i="16" s="1"/>
  <c r="BW416" i="16"/>
  <c r="BH415" i="16"/>
  <c r="BG414" i="16"/>
  <c r="BF414" i="16" s="1"/>
  <c r="BE414" i="16" s="1"/>
  <c r="BD414" i="16" s="1"/>
  <c r="BC414" i="16" s="1"/>
  <c r="BB414" i="16" s="1"/>
  <c r="BA414" i="16" s="1"/>
  <c r="AZ414" i="16" s="1"/>
  <c r="BV73" i="16"/>
  <c r="BU73" i="16" s="1"/>
  <c r="BT73" i="16" s="1"/>
  <c r="BS73" i="16" s="1"/>
  <c r="BR73" i="16" s="1"/>
  <c r="BQ73" i="16" s="1"/>
  <c r="BP73" i="16" s="1"/>
  <c r="BO73" i="16" s="1"/>
  <c r="BW74" i="16"/>
  <c r="BG74" i="16"/>
  <c r="BF74" i="16" s="1"/>
  <c r="BE74" i="16" s="1"/>
  <c r="BD74" i="16" s="1"/>
  <c r="BC74" i="16" s="1"/>
  <c r="BB74" i="16" s="1"/>
  <c r="BA74" i="16" s="1"/>
  <c r="AZ74" i="16" s="1"/>
  <c r="BH75" i="16"/>
  <c r="CZ75" i="16"/>
  <c r="CY75" i="16" s="1"/>
  <c r="CX75" i="16" s="1"/>
  <c r="CW75" i="16" s="1"/>
  <c r="CV75" i="16" s="1"/>
  <c r="CU75" i="16" s="1"/>
  <c r="CT75" i="16" s="1"/>
  <c r="CS75" i="16" s="1"/>
  <c r="DA76" i="16"/>
  <c r="CK74" i="16"/>
  <c r="CJ74" i="16" s="1"/>
  <c r="CI74" i="16" s="1"/>
  <c r="CH74" i="16" s="1"/>
  <c r="CG74" i="16" s="1"/>
  <c r="CF74" i="16" s="1"/>
  <c r="CE74" i="16" s="1"/>
  <c r="CD74" i="16" s="1"/>
  <c r="CL75" i="16"/>
  <c r="AS74" i="16"/>
  <c r="AR73" i="16"/>
  <c r="AQ73" i="16" s="1"/>
  <c r="AP73" i="16" s="1"/>
  <c r="AO73" i="16" s="1"/>
  <c r="AN73" i="16" s="1"/>
  <c r="AM73" i="16" s="1"/>
  <c r="AL73" i="16" s="1"/>
  <c r="AK73" i="16" s="1"/>
  <c r="AD75" i="16"/>
  <c r="AC74" i="16"/>
  <c r="AB74" i="16" s="1"/>
  <c r="AA74" i="16" s="1"/>
  <c r="Z74" i="16" s="1"/>
  <c r="Y74" i="16" s="1"/>
  <c r="X74" i="16" s="1"/>
  <c r="W74" i="16" s="1"/>
  <c r="V74" i="16" s="1"/>
  <c r="BW417" i="16" l="1"/>
  <c r="BV416" i="16"/>
  <c r="BU416" i="16" s="1"/>
  <c r="BT416" i="16" s="1"/>
  <c r="BS416" i="16" s="1"/>
  <c r="BR416" i="16" s="1"/>
  <c r="BQ416" i="16" s="1"/>
  <c r="BP416" i="16" s="1"/>
  <c r="BO416" i="16" s="1"/>
  <c r="AS416" i="16"/>
  <c r="AR415" i="16"/>
  <c r="AQ415" i="16" s="1"/>
  <c r="AP415" i="16" s="1"/>
  <c r="AO415" i="16" s="1"/>
  <c r="AN415" i="16" s="1"/>
  <c r="AM415" i="16" s="1"/>
  <c r="AL415" i="16" s="1"/>
  <c r="AK415" i="16" s="1"/>
  <c r="AD417" i="16"/>
  <c r="AC416" i="16"/>
  <c r="AB416" i="16" s="1"/>
  <c r="AA416" i="16" s="1"/>
  <c r="Z416" i="16" s="1"/>
  <c r="Y416" i="16" s="1"/>
  <c r="X416" i="16" s="1"/>
  <c r="W416" i="16" s="1"/>
  <c r="V416" i="16" s="1"/>
  <c r="BH416" i="16"/>
  <c r="BG415" i="16"/>
  <c r="BF415" i="16" s="1"/>
  <c r="BE415" i="16" s="1"/>
  <c r="BD415" i="16" s="1"/>
  <c r="BC415" i="16" s="1"/>
  <c r="BB415" i="16" s="1"/>
  <c r="BA415" i="16" s="1"/>
  <c r="AZ415" i="16" s="1"/>
  <c r="DA416" i="16"/>
  <c r="CZ415" i="16"/>
  <c r="CY415" i="16" s="1"/>
  <c r="CX415" i="16" s="1"/>
  <c r="CW415" i="16" s="1"/>
  <c r="CV415" i="16" s="1"/>
  <c r="CU415" i="16" s="1"/>
  <c r="CT415" i="16" s="1"/>
  <c r="CS415" i="16" s="1"/>
  <c r="BV74" i="16"/>
  <c r="BU74" i="16" s="1"/>
  <c r="BT74" i="16" s="1"/>
  <c r="BS74" i="16" s="1"/>
  <c r="BR74" i="16" s="1"/>
  <c r="BQ74" i="16" s="1"/>
  <c r="BP74" i="16" s="1"/>
  <c r="BO74" i="16" s="1"/>
  <c r="BW75" i="16"/>
  <c r="BG75" i="16"/>
  <c r="BF75" i="16" s="1"/>
  <c r="BE75" i="16" s="1"/>
  <c r="BD75" i="16" s="1"/>
  <c r="BC75" i="16" s="1"/>
  <c r="BB75" i="16" s="1"/>
  <c r="BA75" i="16" s="1"/>
  <c r="AZ75" i="16" s="1"/>
  <c r="BH76" i="16"/>
  <c r="CZ76" i="16"/>
  <c r="CY76" i="16" s="1"/>
  <c r="CX76" i="16" s="1"/>
  <c r="CW76" i="16" s="1"/>
  <c r="CV76" i="16" s="1"/>
  <c r="CU76" i="16" s="1"/>
  <c r="CT76" i="16" s="1"/>
  <c r="CS76" i="16" s="1"/>
  <c r="DA77" i="16"/>
  <c r="CL76" i="16"/>
  <c r="CK75" i="16"/>
  <c r="CJ75" i="16" s="1"/>
  <c r="CI75" i="16" s="1"/>
  <c r="CH75" i="16" s="1"/>
  <c r="CG75" i="16" s="1"/>
  <c r="CF75" i="16" s="1"/>
  <c r="CE75" i="16" s="1"/>
  <c r="CD75" i="16" s="1"/>
  <c r="AS75" i="16"/>
  <c r="AR74" i="16"/>
  <c r="AQ74" i="16" s="1"/>
  <c r="AP74" i="16" s="1"/>
  <c r="AO74" i="16" s="1"/>
  <c r="AN74" i="16" s="1"/>
  <c r="AM74" i="16" s="1"/>
  <c r="AL74" i="16" s="1"/>
  <c r="AK74" i="16" s="1"/>
  <c r="AC75" i="16"/>
  <c r="AB75" i="16" s="1"/>
  <c r="AA75" i="16" s="1"/>
  <c r="Z75" i="16" s="1"/>
  <c r="Y75" i="16" s="1"/>
  <c r="X75" i="16" s="1"/>
  <c r="W75" i="16" s="1"/>
  <c r="V75" i="16" s="1"/>
  <c r="AD76" i="16"/>
  <c r="BH417" i="16" l="1"/>
  <c r="BG416" i="16"/>
  <c r="BF416" i="16" s="1"/>
  <c r="BE416" i="16" s="1"/>
  <c r="BD416" i="16" s="1"/>
  <c r="BC416" i="16" s="1"/>
  <c r="BB416" i="16" s="1"/>
  <c r="BA416" i="16" s="1"/>
  <c r="AZ416" i="16" s="1"/>
  <c r="AR416" i="16"/>
  <c r="AQ416" i="16" s="1"/>
  <c r="AP416" i="16" s="1"/>
  <c r="AO416" i="16" s="1"/>
  <c r="AN416" i="16" s="1"/>
  <c r="AM416" i="16" s="1"/>
  <c r="AL416" i="16" s="1"/>
  <c r="AK416" i="16" s="1"/>
  <c r="AS417" i="16"/>
  <c r="CZ416" i="16"/>
  <c r="CY416" i="16" s="1"/>
  <c r="CX416" i="16" s="1"/>
  <c r="CW416" i="16" s="1"/>
  <c r="CV416" i="16" s="1"/>
  <c r="CU416" i="16" s="1"/>
  <c r="CT416" i="16" s="1"/>
  <c r="CS416" i="16" s="1"/>
  <c r="DA417" i="16"/>
  <c r="AC417" i="16"/>
  <c r="AB417" i="16" s="1"/>
  <c r="AA417" i="16" s="1"/>
  <c r="Z417" i="16" s="1"/>
  <c r="Y417" i="16" s="1"/>
  <c r="X417" i="16" s="1"/>
  <c r="W417" i="16" s="1"/>
  <c r="V417" i="16" s="1"/>
  <c r="AD418" i="16"/>
  <c r="BV417" i="16"/>
  <c r="BU417" i="16" s="1"/>
  <c r="BT417" i="16" s="1"/>
  <c r="BS417" i="16" s="1"/>
  <c r="BR417" i="16" s="1"/>
  <c r="BQ417" i="16" s="1"/>
  <c r="BP417" i="16" s="1"/>
  <c r="BO417" i="16" s="1"/>
  <c r="BW418" i="16"/>
  <c r="BW76" i="16"/>
  <c r="BV75" i="16"/>
  <c r="BU75" i="16" s="1"/>
  <c r="BT75" i="16" s="1"/>
  <c r="BS75" i="16" s="1"/>
  <c r="BR75" i="16" s="1"/>
  <c r="BQ75" i="16" s="1"/>
  <c r="BP75" i="16" s="1"/>
  <c r="BO75" i="16" s="1"/>
  <c r="BH77" i="16"/>
  <c r="BG76" i="16"/>
  <c r="BF76" i="16" s="1"/>
  <c r="BE76" i="16" s="1"/>
  <c r="BD76" i="16" s="1"/>
  <c r="BC76" i="16" s="1"/>
  <c r="BB76" i="16" s="1"/>
  <c r="BA76" i="16" s="1"/>
  <c r="AZ76" i="16" s="1"/>
  <c r="DA78" i="16"/>
  <c r="CZ77" i="16"/>
  <c r="CY77" i="16" s="1"/>
  <c r="CX77" i="16" s="1"/>
  <c r="CW77" i="16" s="1"/>
  <c r="CV77" i="16" s="1"/>
  <c r="CU77" i="16" s="1"/>
  <c r="CT77" i="16" s="1"/>
  <c r="CS77" i="16" s="1"/>
  <c r="CL77" i="16"/>
  <c r="CK76" i="16"/>
  <c r="CJ76" i="16" s="1"/>
  <c r="CI76" i="16" s="1"/>
  <c r="CH76" i="16" s="1"/>
  <c r="CG76" i="16" s="1"/>
  <c r="CF76" i="16" s="1"/>
  <c r="CE76" i="16" s="1"/>
  <c r="CD76" i="16" s="1"/>
  <c r="AR75" i="16"/>
  <c r="AQ75" i="16" s="1"/>
  <c r="AP75" i="16" s="1"/>
  <c r="AO75" i="16" s="1"/>
  <c r="AN75" i="16" s="1"/>
  <c r="AM75" i="16" s="1"/>
  <c r="AL75" i="16" s="1"/>
  <c r="AK75" i="16" s="1"/>
  <c r="AS76" i="16"/>
  <c r="AC76" i="16"/>
  <c r="AB76" i="16" s="1"/>
  <c r="AA76" i="16" s="1"/>
  <c r="Z76" i="16" s="1"/>
  <c r="Y76" i="16" s="1"/>
  <c r="X76" i="16" s="1"/>
  <c r="W76" i="16" s="1"/>
  <c r="V76" i="16" s="1"/>
  <c r="AD77" i="16"/>
  <c r="BV418" i="16" l="1"/>
  <c r="BU418" i="16" s="1"/>
  <c r="BT418" i="16" s="1"/>
  <c r="BS418" i="16" s="1"/>
  <c r="BR418" i="16" s="1"/>
  <c r="BQ418" i="16" s="1"/>
  <c r="BP418" i="16" s="1"/>
  <c r="BO418" i="16" s="1"/>
  <c r="DA418" i="16"/>
  <c r="CZ417" i="16"/>
  <c r="CY417" i="16" s="1"/>
  <c r="CX417" i="16" s="1"/>
  <c r="CW417" i="16" s="1"/>
  <c r="CV417" i="16" s="1"/>
  <c r="CU417" i="16" s="1"/>
  <c r="CT417" i="16" s="1"/>
  <c r="CS417" i="16" s="1"/>
  <c r="AC418" i="16"/>
  <c r="AB418" i="16" s="1"/>
  <c r="AA418" i="16" s="1"/>
  <c r="Z418" i="16" s="1"/>
  <c r="Y418" i="16" s="1"/>
  <c r="X418" i="16" s="1"/>
  <c r="W418" i="16" s="1"/>
  <c r="V418" i="16" s="1"/>
  <c r="AS418" i="16"/>
  <c r="AR417" i="16"/>
  <c r="AQ417" i="16" s="1"/>
  <c r="AP417" i="16" s="1"/>
  <c r="AO417" i="16" s="1"/>
  <c r="AN417" i="16" s="1"/>
  <c r="AM417" i="16" s="1"/>
  <c r="AL417" i="16" s="1"/>
  <c r="AK417" i="16" s="1"/>
  <c r="BH418" i="16"/>
  <c r="BG417" i="16"/>
  <c r="BF417" i="16" s="1"/>
  <c r="BE417" i="16" s="1"/>
  <c r="BD417" i="16" s="1"/>
  <c r="BC417" i="16" s="1"/>
  <c r="BB417" i="16" s="1"/>
  <c r="BA417" i="16" s="1"/>
  <c r="AZ417" i="16" s="1"/>
  <c r="BW77" i="16"/>
  <c r="BV76" i="16"/>
  <c r="BU76" i="16" s="1"/>
  <c r="BT76" i="16" s="1"/>
  <c r="BS76" i="16" s="1"/>
  <c r="BR76" i="16" s="1"/>
  <c r="BQ76" i="16" s="1"/>
  <c r="BP76" i="16" s="1"/>
  <c r="BO76" i="16" s="1"/>
  <c r="BH78" i="16"/>
  <c r="BG77" i="16"/>
  <c r="BF77" i="16" s="1"/>
  <c r="BE77" i="16" s="1"/>
  <c r="BD77" i="16" s="1"/>
  <c r="BC77" i="16" s="1"/>
  <c r="BB77" i="16" s="1"/>
  <c r="BA77" i="16" s="1"/>
  <c r="AZ77" i="16" s="1"/>
  <c r="DA79" i="16"/>
  <c r="CZ78" i="16"/>
  <c r="CY78" i="16" s="1"/>
  <c r="CX78" i="16" s="1"/>
  <c r="CW78" i="16" s="1"/>
  <c r="CV78" i="16" s="1"/>
  <c r="CU78" i="16" s="1"/>
  <c r="CT78" i="16" s="1"/>
  <c r="CS78" i="16" s="1"/>
  <c r="CK77" i="16"/>
  <c r="CJ77" i="16" s="1"/>
  <c r="CI77" i="16" s="1"/>
  <c r="CH77" i="16" s="1"/>
  <c r="CG77" i="16" s="1"/>
  <c r="CF77" i="16" s="1"/>
  <c r="CE77" i="16" s="1"/>
  <c r="CD77" i="16" s="1"/>
  <c r="CL78" i="16"/>
  <c r="AR76" i="16"/>
  <c r="AQ76" i="16" s="1"/>
  <c r="AP76" i="16" s="1"/>
  <c r="AO76" i="16" s="1"/>
  <c r="AN76" i="16" s="1"/>
  <c r="AM76" i="16" s="1"/>
  <c r="AL76" i="16" s="1"/>
  <c r="AK76" i="16" s="1"/>
  <c r="AS77" i="16"/>
  <c r="AD78" i="16"/>
  <c r="AC77" i="16"/>
  <c r="AB77" i="16" s="1"/>
  <c r="AA77" i="16" s="1"/>
  <c r="Z77" i="16" s="1"/>
  <c r="Y77" i="16" s="1"/>
  <c r="X77" i="16" s="1"/>
  <c r="W77" i="16" s="1"/>
  <c r="V77" i="16" s="1"/>
  <c r="CZ418" i="16" l="1"/>
  <c r="CY418" i="16" s="1"/>
  <c r="CX418" i="16" s="1"/>
  <c r="CW418" i="16" s="1"/>
  <c r="CV418" i="16" s="1"/>
  <c r="CU418" i="16" s="1"/>
  <c r="CT418" i="16" s="1"/>
  <c r="CS418" i="16" s="1"/>
  <c r="AR418" i="16"/>
  <c r="AQ418" i="16" s="1"/>
  <c r="AP418" i="16" s="1"/>
  <c r="AO418" i="16" s="1"/>
  <c r="AN418" i="16" s="1"/>
  <c r="AM418" i="16" s="1"/>
  <c r="AL418" i="16" s="1"/>
  <c r="AK418" i="16" s="1"/>
  <c r="BG418" i="16"/>
  <c r="BF418" i="16" s="1"/>
  <c r="BE418" i="16" s="1"/>
  <c r="BD418" i="16" s="1"/>
  <c r="BC418" i="16" s="1"/>
  <c r="BB418" i="16" s="1"/>
  <c r="BA418" i="16" s="1"/>
  <c r="AZ418" i="16" s="1"/>
  <c r="BV77" i="16"/>
  <c r="BU77" i="16" s="1"/>
  <c r="BT77" i="16" s="1"/>
  <c r="BS77" i="16" s="1"/>
  <c r="BR77" i="16" s="1"/>
  <c r="BQ77" i="16" s="1"/>
  <c r="BP77" i="16" s="1"/>
  <c r="BO77" i="16" s="1"/>
  <c r="BW78" i="16"/>
  <c r="BG78" i="16"/>
  <c r="BF78" i="16" s="1"/>
  <c r="BE78" i="16" s="1"/>
  <c r="BD78" i="16" s="1"/>
  <c r="BC78" i="16" s="1"/>
  <c r="BB78" i="16" s="1"/>
  <c r="BA78" i="16" s="1"/>
  <c r="AZ78" i="16" s="1"/>
  <c r="BH79" i="16"/>
  <c r="CZ79" i="16"/>
  <c r="CY79" i="16" s="1"/>
  <c r="CX79" i="16" s="1"/>
  <c r="CW79" i="16" s="1"/>
  <c r="CV79" i="16" s="1"/>
  <c r="CU79" i="16" s="1"/>
  <c r="CT79" i="16" s="1"/>
  <c r="CS79" i="16" s="1"/>
  <c r="DA80" i="16"/>
  <c r="CK78" i="16"/>
  <c r="CJ78" i="16" s="1"/>
  <c r="CI78" i="16" s="1"/>
  <c r="CH78" i="16" s="1"/>
  <c r="CG78" i="16" s="1"/>
  <c r="CF78" i="16" s="1"/>
  <c r="CE78" i="16" s="1"/>
  <c r="CD78" i="16" s="1"/>
  <c r="CL79" i="16"/>
  <c r="AS78" i="16"/>
  <c r="AR77" i="16"/>
  <c r="AQ77" i="16" s="1"/>
  <c r="AP77" i="16" s="1"/>
  <c r="AO77" i="16" s="1"/>
  <c r="AN77" i="16" s="1"/>
  <c r="AM77" i="16" s="1"/>
  <c r="AL77" i="16" s="1"/>
  <c r="AK77" i="16" s="1"/>
  <c r="AD79" i="16"/>
  <c r="AC78" i="16"/>
  <c r="AB78" i="16" s="1"/>
  <c r="AA78" i="16" s="1"/>
  <c r="Z78" i="16" s="1"/>
  <c r="Y78" i="16" s="1"/>
  <c r="X78" i="16" s="1"/>
  <c r="W78" i="16" s="1"/>
  <c r="V78" i="16" s="1"/>
  <c r="BV78" i="16" l="1"/>
  <c r="BU78" i="16" s="1"/>
  <c r="BT78" i="16" s="1"/>
  <c r="BS78" i="16" s="1"/>
  <c r="BR78" i="16" s="1"/>
  <c r="BQ78" i="16" s="1"/>
  <c r="BP78" i="16" s="1"/>
  <c r="BO78" i="16" s="1"/>
  <c r="BW79" i="16"/>
  <c r="BG79" i="16"/>
  <c r="BF79" i="16" s="1"/>
  <c r="BE79" i="16" s="1"/>
  <c r="BD79" i="16" s="1"/>
  <c r="BC79" i="16" s="1"/>
  <c r="BB79" i="16" s="1"/>
  <c r="BA79" i="16" s="1"/>
  <c r="AZ79" i="16" s="1"/>
  <c r="BH80" i="16"/>
  <c r="CZ80" i="16"/>
  <c r="CY80" i="16" s="1"/>
  <c r="CX80" i="16" s="1"/>
  <c r="CW80" i="16" s="1"/>
  <c r="CV80" i="16" s="1"/>
  <c r="CU80" i="16" s="1"/>
  <c r="CT80" i="16" s="1"/>
  <c r="CS80" i="16" s="1"/>
  <c r="DA81" i="16"/>
  <c r="CL80" i="16"/>
  <c r="CK79" i="16"/>
  <c r="CJ79" i="16" s="1"/>
  <c r="CI79" i="16" s="1"/>
  <c r="CH79" i="16" s="1"/>
  <c r="CG79" i="16" s="1"/>
  <c r="CF79" i="16" s="1"/>
  <c r="CE79" i="16" s="1"/>
  <c r="CD79" i="16" s="1"/>
  <c r="AS79" i="16"/>
  <c r="AR78" i="16"/>
  <c r="AQ78" i="16" s="1"/>
  <c r="AP78" i="16" s="1"/>
  <c r="AO78" i="16" s="1"/>
  <c r="AN78" i="16" s="1"/>
  <c r="AM78" i="16" s="1"/>
  <c r="AL78" i="16" s="1"/>
  <c r="AK78" i="16" s="1"/>
  <c r="AC79" i="16"/>
  <c r="AB79" i="16" s="1"/>
  <c r="AA79" i="16" s="1"/>
  <c r="Z79" i="16" s="1"/>
  <c r="Y79" i="16" s="1"/>
  <c r="X79" i="16" s="1"/>
  <c r="W79" i="16" s="1"/>
  <c r="V79" i="16" s="1"/>
  <c r="AD80" i="16"/>
  <c r="BW80" i="16" l="1"/>
  <c r="BV79" i="16"/>
  <c r="BU79" i="16" s="1"/>
  <c r="BT79" i="16" s="1"/>
  <c r="BS79" i="16" s="1"/>
  <c r="BR79" i="16" s="1"/>
  <c r="BQ79" i="16" s="1"/>
  <c r="BP79" i="16" s="1"/>
  <c r="BO79" i="16" s="1"/>
  <c r="BH81" i="16"/>
  <c r="BG80" i="16"/>
  <c r="BF80" i="16" s="1"/>
  <c r="BE80" i="16" s="1"/>
  <c r="BD80" i="16" s="1"/>
  <c r="BC80" i="16" s="1"/>
  <c r="BB80" i="16" s="1"/>
  <c r="BA80" i="16" s="1"/>
  <c r="AZ80" i="16" s="1"/>
  <c r="DA82" i="16"/>
  <c r="CZ81" i="16"/>
  <c r="CY81" i="16" s="1"/>
  <c r="CX81" i="16" s="1"/>
  <c r="CW81" i="16" s="1"/>
  <c r="CV81" i="16" s="1"/>
  <c r="CU81" i="16" s="1"/>
  <c r="CT81" i="16" s="1"/>
  <c r="CS81" i="16" s="1"/>
  <c r="CL81" i="16"/>
  <c r="CK80" i="16"/>
  <c r="CJ80" i="16" s="1"/>
  <c r="CI80" i="16" s="1"/>
  <c r="CH80" i="16" s="1"/>
  <c r="CG80" i="16" s="1"/>
  <c r="CF80" i="16" s="1"/>
  <c r="CE80" i="16" s="1"/>
  <c r="CD80" i="16" s="1"/>
  <c r="AR79" i="16"/>
  <c r="AQ79" i="16" s="1"/>
  <c r="AP79" i="16" s="1"/>
  <c r="AO79" i="16" s="1"/>
  <c r="AN79" i="16" s="1"/>
  <c r="AM79" i="16" s="1"/>
  <c r="AL79" i="16" s="1"/>
  <c r="AK79" i="16" s="1"/>
  <c r="AS80" i="16"/>
  <c r="AC80" i="16"/>
  <c r="AB80" i="16" s="1"/>
  <c r="AA80" i="16" s="1"/>
  <c r="Z80" i="16" s="1"/>
  <c r="Y80" i="16" s="1"/>
  <c r="X80" i="16" s="1"/>
  <c r="W80" i="16" s="1"/>
  <c r="V80" i="16" s="1"/>
  <c r="AD81" i="16"/>
  <c r="BW81" i="16" l="1"/>
  <c r="BV80" i="16"/>
  <c r="BU80" i="16" s="1"/>
  <c r="BT80" i="16" s="1"/>
  <c r="BS80" i="16" s="1"/>
  <c r="BR80" i="16" s="1"/>
  <c r="BQ80" i="16" s="1"/>
  <c r="BP80" i="16" s="1"/>
  <c r="BO80" i="16" s="1"/>
  <c r="BH82" i="16"/>
  <c r="BG81" i="16"/>
  <c r="BF81" i="16" s="1"/>
  <c r="BE81" i="16" s="1"/>
  <c r="BD81" i="16" s="1"/>
  <c r="BC81" i="16" s="1"/>
  <c r="BB81" i="16" s="1"/>
  <c r="BA81" i="16" s="1"/>
  <c r="AZ81" i="16" s="1"/>
  <c r="DA83" i="16"/>
  <c r="CZ82" i="16"/>
  <c r="CY82" i="16" s="1"/>
  <c r="CX82" i="16" s="1"/>
  <c r="CW82" i="16" s="1"/>
  <c r="CV82" i="16" s="1"/>
  <c r="CU82" i="16" s="1"/>
  <c r="CT82" i="16" s="1"/>
  <c r="CS82" i="16" s="1"/>
  <c r="CK81" i="16"/>
  <c r="CJ81" i="16" s="1"/>
  <c r="CI81" i="16" s="1"/>
  <c r="CH81" i="16" s="1"/>
  <c r="CG81" i="16" s="1"/>
  <c r="CF81" i="16" s="1"/>
  <c r="CE81" i="16" s="1"/>
  <c r="CD81" i="16" s="1"/>
  <c r="CL82" i="16"/>
  <c r="AR80" i="16"/>
  <c r="AQ80" i="16" s="1"/>
  <c r="AP80" i="16" s="1"/>
  <c r="AO80" i="16" s="1"/>
  <c r="AN80" i="16" s="1"/>
  <c r="AM80" i="16" s="1"/>
  <c r="AL80" i="16" s="1"/>
  <c r="AK80" i="16" s="1"/>
  <c r="AS81" i="16"/>
  <c r="AD82" i="16"/>
  <c r="AC81" i="16"/>
  <c r="AB81" i="16" s="1"/>
  <c r="AA81" i="16" s="1"/>
  <c r="Z81" i="16" s="1"/>
  <c r="Y81" i="16" s="1"/>
  <c r="X81" i="16" s="1"/>
  <c r="W81" i="16" s="1"/>
  <c r="V81" i="16" s="1"/>
  <c r="BV81" i="16" l="1"/>
  <c r="BU81" i="16" s="1"/>
  <c r="BT81" i="16" s="1"/>
  <c r="BS81" i="16" s="1"/>
  <c r="BR81" i="16" s="1"/>
  <c r="BQ81" i="16" s="1"/>
  <c r="BP81" i="16" s="1"/>
  <c r="BO81" i="16" s="1"/>
  <c r="BW82" i="16"/>
  <c r="BG82" i="16"/>
  <c r="BF82" i="16" s="1"/>
  <c r="BE82" i="16" s="1"/>
  <c r="BD82" i="16" s="1"/>
  <c r="BC82" i="16" s="1"/>
  <c r="BB82" i="16" s="1"/>
  <c r="BA82" i="16" s="1"/>
  <c r="AZ82" i="16" s="1"/>
  <c r="BH83" i="16"/>
  <c r="CZ83" i="16"/>
  <c r="CY83" i="16" s="1"/>
  <c r="CX83" i="16" s="1"/>
  <c r="CW83" i="16" s="1"/>
  <c r="CV83" i="16" s="1"/>
  <c r="CU83" i="16" s="1"/>
  <c r="CT83" i="16" s="1"/>
  <c r="CS83" i="16" s="1"/>
  <c r="DA84" i="16"/>
  <c r="CK82" i="16"/>
  <c r="CJ82" i="16" s="1"/>
  <c r="CI82" i="16" s="1"/>
  <c r="CH82" i="16" s="1"/>
  <c r="CG82" i="16" s="1"/>
  <c r="CF82" i="16" s="1"/>
  <c r="CE82" i="16" s="1"/>
  <c r="CD82" i="16" s="1"/>
  <c r="CL83" i="16"/>
  <c r="AS82" i="16"/>
  <c r="AR81" i="16"/>
  <c r="AQ81" i="16" s="1"/>
  <c r="AP81" i="16" s="1"/>
  <c r="AO81" i="16" s="1"/>
  <c r="AN81" i="16" s="1"/>
  <c r="AM81" i="16" s="1"/>
  <c r="AL81" i="16" s="1"/>
  <c r="AK81" i="16" s="1"/>
  <c r="AD83" i="16"/>
  <c r="AC82" i="16"/>
  <c r="AB82" i="16" s="1"/>
  <c r="AA82" i="16" s="1"/>
  <c r="Z82" i="16" s="1"/>
  <c r="Y82" i="16" s="1"/>
  <c r="X82" i="16" s="1"/>
  <c r="W82" i="16" s="1"/>
  <c r="V82" i="16" s="1"/>
  <c r="BV82" i="16" l="1"/>
  <c r="BU82" i="16" s="1"/>
  <c r="BT82" i="16" s="1"/>
  <c r="BS82" i="16" s="1"/>
  <c r="BR82" i="16" s="1"/>
  <c r="BQ82" i="16" s="1"/>
  <c r="BP82" i="16" s="1"/>
  <c r="BO82" i="16" s="1"/>
  <c r="BW83" i="16"/>
  <c r="BG83" i="16"/>
  <c r="BF83" i="16" s="1"/>
  <c r="BE83" i="16" s="1"/>
  <c r="BD83" i="16" s="1"/>
  <c r="BC83" i="16" s="1"/>
  <c r="BB83" i="16" s="1"/>
  <c r="BA83" i="16" s="1"/>
  <c r="AZ83" i="16" s="1"/>
  <c r="BH84" i="16"/>
  <c r="CZ84" i="16"/>
  <c r="CY84" i="16" s="1"/>
  <c r="CX84" i="16" s="1"/>
  <c r="CW84" i="16" s="1"/>
  <c r="CV84" i="16" s="1"/>
  <c r="CU84" i="16" s="1"/>
  <c r="CT84" i="16" s="1"/>
  <c r="CS84" i="16" s="1"/>
  <c r="DA85" i="16"/>
  <c r="CL84" i="16"/>
  <c r="CK83" i="16"/>
  <c r="CJ83" i="16" s="1"/>
  <c r="CI83" i="16" s="1"/>
  <c r="CH83" i="16" s="1"/>
  <c r="CG83" i="16" s="1"/>
  <c r="CF83" i="16" s="1"/>
  <c r="CE83" i="16" s="1"/>
  <c r="CD83" i="16" s="1"/>
  <c r="AS83" i="16"/>
  <c r="AR82" i="16"/>
  <c r="AQ82" i="16" s="1"/>
  <c r="AP82" i="16" s="1"/>
  <c r="AO82" i="16" s="1"/>
  <c r="AN82" i="16" s="1"/>
  <c r="AM82" i="16" s="1"/>
  <c r="AL82" i="16" s="1"/>
  <c r="AK82" i="16" s="1"/>
  <c r="AC83" i="16"/>
  <c r="AB83" i="16" s="1"/>
  <c r="AA83" i="16" s="1"/>
  <c r="Z83" i="16" s="1"/>
  <c r="Y83" i="16" s="1"/>
  <c r="X83" i="16" s="1"/>
  <c r="W83" i="16" s="1"/>
  <c r="V83" i="16" s="1"/>
  <c r="AD84" i="16"/>
  <c r="BW84" i="16" l="1"/>
  <c r="BV83" i="16"/>
  <c r="BU83" i="16" s="1"/>
  <c r="BT83" i="16" s="1"/>
  <c r="BS83" i="16" s="1"/>
  <c r="BR83" i="16" s="1"/>
  <c r="BQ83" i="16" s="1"/>
  <c r="BP83" i="16" s="1"/>
  <c r="BO83" i="16" s="1"/>
  <c r="BH85" i="16"/>
  <c r="BG84" i="16"/>
  <c r="BF84" i="16" s="1"/>
  <c r="BE84" i="16" s="1"/>
  <c r="BD84" i="16" s="1"/>
  <c r="BC84" i="16" s="1"/>
  <c r="BB84" i="16" s="1"/>
  <c r="BA84" i="16" s="1"/>
  <c r="AZ84" i="16" s="1"/>
  <c r="DA86" i="16"/>
  <c r="CZ85" i="16"/>
  <c r="CY85" i="16" s="1"/>
  <c r="CX85" i="16" s="1"/>
  <c r="CW85" i="16" s="1"/>
  <c r="CV85" i="16" s="1"/>
  <c r="CU85" i="16" s="1"/>
  <c r="CT85" i="16" s="1"/>
  <c r="CS85" i="16" s="1"/>
  <c r="CL85" i="16"/>
  <c r="CK84" i="16"/>
  <c r="CJ84" i="16" s="1"/>
  <c r="CI84" i="16" s="1"/>
  <c r="CH84" i="16" s="1"/>
  <c r="CG84" i="16" s="1"/>
  <c r="CF84" i="16" s="1"/>
  <c r="CE84" i="16" s="1"/>
  <c r="CD84" i="16" s="1"/>
  <c r="AR83" i="16"/>
  <c r="AQ83" i="16" s="1"/>
  <c r="AP83" i="16" s="1"/>
  <c r="AO83" i="16" s="1"/>
  <c r="AN83" i="16" s="1"/>
  <c r="AM83" i="16" s="1"/>
  <c r="AL83" i="16" s="1"/>
  <c r="AK83" i="16" s="1"/>
  <c r="AS84" i="16"/>
  <c r="AC84" i="16"/>
  <c r="AB84" i="16" s="1"/>
  <c r="AA84" i="16" s="1"/>
  <c r="Z84" i="16" s="1"/>
  <c r="Y84" i="16" s="1"/>
  <c r="X84" i="16" s="1"/>
  <c r="W84" i="16" s="1"/>
  <c r="V84" i="16" s="1"/>
  <c r="AD85" i="16"/>
  <c r="BW85" i="16" l="1"/>
  <c r="BV84" i="16"/>
  <c r="BU84" i="16" s="1"/>
  <c r="BT84" i="16" s="1"/>
  <c r="BS84" i="16" s="1"/>
  <c r="BR84" i="16" s="1"/>
  <c r="BQ84" i="16" s="1"/>
  <c r="BP84" i="16" s="1"/>
  <c r="BO84" i="16" s="1"/>
  <c r="BH86" i="16"/>
  <c r="BG85" i="16"/>
  <c r="BF85" i="16" s="1"/>
  <c r="BE85" i="16" s="1"/>
  <c r="BD85" i="16" s="1"/>
  <c r="BC85" i="16" s="1"/>
  <c r="BB85" i="16" s="1"/>
  <c r="BA85" i="16" s="1"/>
  <c r="AZ85" i="16" s="1"/>
  <c r="DA87" i="16"/>
  <c r="CZ86" i="16"/>
  <c r="CY86" i="16" s="1"/>
  <c r="CX86" i="16" s="1"/>
  <c r="CW86" i="16" s="1"/>
  <c r="CV86" i="16" s="1"/>
  <c r="CU86" i="16" s="1"/>
  <c r="CT86" i="16" s="1"/>
  <c r="CS86" i="16" s="1"/>
  <c r="CK85" i="16"/>
  <c r="CJ85" i="16" s="1"/>
  <c r="CI85" i="16" s="1"/>
  <c r="CH85" i="16" s="1"/>
  <c r="CG85" i="16" s="1"/>
  <c r="CF85" i="16" s="1"/>
  <c r="CE85" i="16" s="1"/>
  <c r="CD85" i="16" s="1"/>
  <c r="CL86" i="16"/>
  <c r="AR84" i="16"/>
  <c r="AQ84" i="16" s="1"/>
  <c r="AP84" i="16" s="1"/>
  <c r="AO84" i="16" s="1"/>
  <c r="AN84" i="16" s="1"/>
  <c r="AM84" i="16" s="1"/>
  <c r="AL84" i="16" s="1"/>
  <c r="AK84" i="16" s="1"/>
  <c r="AS85" i="16"/>
  <c r="AD86" i="16"/>
  <c r="AC85" i="16"/>
  <c r="AB85" i="16" s="1"/>
  <c r="AA85" i="16" s="1"/>
  <c r="Z85" i="16" s="1"/>
  <c r="Y85" i="16" s="1"/>
  <c r="X85" i="16" s="1"/>
  <c r="W85" i="16" s="1"/>
  <c r="V85" i="16" s="1"/>
  <c r="BV85" i="16" l="1"/>
  <c r="BU85" i="16" s="1"/>
  <c r="BT85" i="16" s="1"/>
  <c r="BS85" i="16" s="1"/>
  <c r="BR85" i="16" s="1"/>
  <c r="BQ85" i="16" s="1"/>
  <c r="BP85" i="16" s="1"/>
  <c r="BO85" i="16" s="1"/>
  <c r="BW86" i="16"/>
  <c r="BG86" i="16"/>
  <c r="BF86" i="16" s="1"/>
  <c r="BE86" i="16" s="1"/>
  <c r="BD86" i="16" s="1"/>
  <c r="BC86" i="16" s="1"/>
  <c r="BB86" i="16" s="1"/>
  <c r="BA86" i="16" s="1"/>
  <c r="AZ86" i="16" s="1"/>
  <c r="BH87" i="16"/>
  <c r="DA88" i="16"/>
  <c r="CZ87" i="16"/>
  <c r="CY87" i="16" s="1"/>
  <c r="CX87" i="16" s="1"/>
  <c r="CW87" i="16" s="1"/>
  <c r="CV87" i="16" s="1"/>
  <c r="CU87" i="16" s="1"/>
  <c r="CT87" i="16" s="1"/>
  <c r="CS87" i="16" s="1"/>
  <c r="CK86" i="16"/>
  <c r="CJ86" i="16" s="1"/>
  <c r="CI86" i="16" s="1"/>
  <c r="CH86" i="16" s="1"/>
  <c r="CG86" i="16" s="1"/>
  <c r="CF86" i="16" s="1"/>
  <c r="CE86" i="16" s="1"/>
  <c r="CD86" i="16" s="1"/>
  <c r="CL87" i="16"/>
  <c r="AS86" i="16"/>
  <c r="AR85" i="16"/>
  <c r="AQ85" i="16" s="1"/>
  <c r="AP85" i="16" s="1"/>
  <c r="AO85" i="16" s="1"/>
  <c r="AN85" i="16" s="1"/>
  <c r="AM85" i="16" s="1"/>
  <c r="AL85" i="16" s="1"/>
  <c r="AK85" i="16" s="1"/>
  <c r="AD87" i="16"/>
  <c r="AC86" i="16"/>
  <c r="AB86" i="16" s="1"/>
  <c r="AA86" i="16" s="1"/>
  <c r="Z86" i="16" s="1"/>
  <c r="Y86" i="16" s="1"/>
  <c r="X86" i="16" s="1"/>
  <c r="W86" i="16" s="1"/>
  <c r="V86" i="16" s="1"/>
  <c r="BV86" i="16" l="1"/>
  <c r="BU86" i="16" s="1"/>
  <c r="BT86" i="16" s="1"/>
  <c r="BS86" i="16" s="1"/>
  <c r="BR86" i="16" s="1"/>
  <c r="BQ86" i="16" s="1"/>
  <c r="BP86" i="16" s="1"/>
  <c r="BO86" i="16" s="1"/>
  <c r="BW87" i="16"/>
  <c r="BG87" i="16"/>
  <c r="BF87" i="16" s="1"/>
  <c r="BE87" i="16" s="1"/>
  <c r="BD87" i="16" s="1"/>
  <c r="BC87" i="16" s="1"/>
  <c r="BB87" i="16" s="1"/>
  <c r="BA87" i="16" s="1"/>
  <c r="AZ87" i="16" s="1"/>
  <c r="BH88" i="16"/>
  <c r="DA89" i="16"/>
  <c r="CZ88" i="16"/>
  <c r="CY88" i="16" s="1"/>
  <c r="CX88" i="16" s="1"/>
  <c r="CW88" i="16" s="1"/>
  <c r="CV88" i="16" s="1"/>
  <c r="CU88" i="16" s="1"/>
  <c r="CT88" i="16" s="1"/>
  <c r="CS88" i="16" s="1"/>
  <c r="CL88" i="16"/>
  <c r="CK87" i="16"/>
  <c r="CJ87" i="16" s="1"/>
  <c r="CI87" i="16" s="1"/>
  <c r="CH87" i="16" s="1"/>
  <c r="CG87" i="16" s="1"/>
  <c r="CF87" i="16" s="1"/>
  <c r="CE87" i="16" s="1"/>
  <c r="CD87" i="16" s="1"/>
  <c r="AS87" i="16"/>
  <c r="AR86" i="16"/>
  <c r="AQ86" i="16" s="1"/>
  <c r="AP86" i="16" s="1"/>
  <c r="AO86" i="16" s="1"/>
  <c r="AN86" i="16" s="1"/>
  <c r="AM86" i="16" s="1"/>
  <c r="AL86" i="16" s="1"/>
  <c r="AK86" i="16" s="1"/>
  <c r="AC87" i="16"/>
  <c r="AB87" i="16" s="1"/>
  <c r="AA87" i="16" s="1"/>
  <c r="Z87" i="16" s="1"/>
  <c r="Y87" i="16" s="1"/>
  <c r="X87" i="16" s="1"/>
  <c r="W87" i="16" s="1"/>
  <c r="V87" i="16" s="1"/>
  <c r="AD88" i="16"/>
  <c r="BW88" i="16" l="1"/>
  <c r="BV87" i="16"/>
  <c r="BU87" i="16" s="1"/>
  <c r="BT87" i="16" s="1"/>
  <c r="BS87" i="16" s="1"/>
  <c r="BR87" i="16" s="1"/>
  <c r="BQ87" i="16" s="1"/>
  <c r="BP87" i="16" s="1"/>
  <c r="BO87" i="16" s="1"/>
  <c r="BH89" i="16"/>
  <c r="BG88" i="16"/>
  <c r="BF88" i="16" s="1"/>
  <c r="BE88" i="16" s="1"/>
  <c r="BD88" i="16" s="1"/>
  <c r="BC88" i="16" s="1"/>
  <c r="BB88" i="16" s="1"/>
  <c r="BA88" i="16" s="1"/>
  <c r="AZ88" i="16" s="1"/>
  <c r="CZ89" i="16"/>
  <c r="CY89" i="16" s="1"/>
  <c r="CX89" i="16" s="1"/>
  <c r="CW89" i="16" s="1"/>
  <c r="CV89" i="16" s="1"/>
  <c r="CU89" i="16" s="1"/>
  <c r="CT89" i="16" s="1"/>
  <c r="CS89" i="16" s="1"/>
  <c r="DA90" i="16"/>
  <c r="CL89" i="16"/>
  <c r="CK88" i="16"/>
  <c r="CJ88" i="16" s="1"/>
  <c r="CI88" i="16" s="1"/>
  <c r="CH88" i="16" s="1"/>
  <c r="CG88" i="16" s="1"/>
  <c r="CF88" i="16" s="1"/>
  <c r="CE88" i="16" s="1"/>
  <c r="CD88" i="16" s="1"/>
  <c r="AR87" i="16"/>
  <c r="AQ87" i="16" s="1"/>
  <c r="AP87" i="16" s="1"/>
  <c r="AO87" i="16" s="1"/>
  <c r="AN87" i="16" s="1"/>
  <c r="AM87" i="16" s="1"/>
  <c r="AL87" i="16" s="1"/>
  <c r="AK87" i="16" s="1"/>
  <c r="AS88" i="16"/>
  <c r="AC88" i="16"/>
  <c r="AB88" i="16" s="1"/>
  <c r="AA88" i="16" s="1"/>
  <c r="Z88" i="16" s="1"/>
  <c r="Y88" i="16" s="1"/>
  <c r="X88" i="16" s="1"/>
  <c r="W88" i="16" s="1"/>
  <c r="V88" i="16" s="1"/>
  <c r="AD89" i="16"/>
  <c r="BW89" i="16" l="1"/>
  <c r="BV88" i="16"/>
  <c r="BU88" i="16" s="1"/>
  <c r="BT88" i="16" s="1"/>
  <c r="BS88" i="16" s="1"/>
  <c r="BR88" i="16" s="1"/>
  <c r="BQ88" i="16" s="1"/>
  <c r="BP88" i="16" s="1"/>
  <c r="BO88" i="16" s="1"/>
  <c r="BH90" i="16"/>
  <c r="BG89" i="16"/>
  <c r="BF89" i="16" s="1"/>
  <c r="BE89" i="16" s="1"/>
  <c r="BD89" i="16" s="1"/>
  <c r="BC89" i="16" s="1"/>
  <c r="BB89" i="16" s="1"/>
  <c r="BA89" i="16" s="1"/>
  <c r="AZ89" i="16" s="1"/>
  <c r="CZ90" i="16"/>
  <c r="CY90" i="16" s="1"/>
  <c r="CX90" i="16" s="1"/>
  <c r="CW90" i="16" s="1"/>
  <c r="CV90" i="16" s="1"/>
  <c r="CU90" i="16" s="1"/>
  <c r="CT90" i="16" s="1"/>
  <c r="CS90" i="16" s="1"/>
  <c r="DA91" i="16"/>
  <c r="CK89" i="16"/>
  <c r="CJ89" i="16" s="1"/>
  <c r="CI89" i="16" s="1"/>
  <c r="CH89" i="16" s="1"/>
  <c r="CG89" i="16" s="1"/>
  <c r="CF89" i="16" s="1"/>
  <c r="CE89" i="16" s="1"/>
  <c r="CD89" i="16" s="1"/>
  <c r="CL90" i="16"/>
  <c r="AR88" i="16"/>
  <c r="AQ88" i="16" s="1"/>
  <c r="AP88" i="16" s="1"/>
  <c r="AO88" i="16" s="1"/>
  <c r="AN88" i="16" s="1"/>
  <c r="AM88" i="16" s="1"/>
  <c r="AL88" i="16" s="1"/>
  <c r="AK88" i="16" s="1"/>
  <c r="AS89" i="16"/>
  <c r="AD90" i="16"/>
  <c r="AC89" i="16"/>
  <c r="AB89" i="16" s="1"/>
  <c r="AA89" i="16" s="1"/>
  <c r="Z89" i="16" s="1"/>
  <c r="Y89" i="16" s="1"/>
  <c r="X89" i="16" s="1"/>
  <c r="W89" i="16" s="1"/>
  <c r="V89" i="16" s="1"/>
  <c r="BV89" i="16" l="1"/>
  <c r="BU89" i="16" s="1"/>
  <c r="BT89" i="16" s="1"/>
  <c r="BS89" i="16" s="1"/>
  <c r="BR89" i="16" s="1"/>
  <c r="BQ89" i="16" s="1"/>
  <c r="BP89" i="16" s="1"/>
  <c r="BO89" i="16" s="1"/>
  <c r="BW90" i="16"/>
  <c r="BG90" i="16"/>
  <c r="BF90" i="16" s="1"/>
  <c r="BE90" i="16" s="1"/>
  <c r="BD90" i="16" s="1"/>
  <c r="BC90" i="16" s="1"/>
  <c r="BB90" i="16" s="1"/>
  <c r="BA90" i="16" s="1"/>
  <c r="AZ90" i="16" s="1"/>
  <c r="BH91" i="16"/>
  <c r="DA92" i="16"/>
  <c r="CZ91" i="16"/>
  <c r="CY91" i="16" s="1"/>
  <c r="CX91" i="16" s="1"/>
  <c r="CW91" i="16" s="1"/>
  <c r="CV91" i="16" s="1"/>
  <c r="CU91" i="16" s="1"/>
  <c r="CT91" i="16" s="1"/>
  <c r="CS91" i="16" s="1"/>
  <c r="CK90" i="16"/>
  <c r="CJ90" i="16" s="1"/>
  <c r="CI90" i="16" s="1"/>
  <c r="CH90" i="16" s="1"/>
  <c r="CG90" i="16" s="1"/>
  <c r="CF90" i="16" s="1"/>
  <c r="CE90" i="16" s="1"/>
  <c r="CD90" i="16" s="1"/>
  <c r="CL91" i="16"/>
  <c r="AS90" i="16"/>
  <c r="AR89" i="16"/>
  <c r="AQ89" i="16" s="1"/>
  <c r="AP89" i="16" s="1"/>
  <c r="AO89" i="16" s="1"/>
  <c r="AN89" i="16" s="1"/>
  <c r="AM89" i="16" s="1"/>
  <c r="AL89" i="16" s="1"/>
  <c r="AK89" i="16" s="1"/>
  <c r="AD91" i="16"/>
  <c r="AC90" i="16"/>
  <c r="AB90" i="16" s="1"/>
  <c r="AA90" i="16" s="1"/>
  <c r="Z90" i="16" s="1"/>
  <c r="Y90" i="16" s="1"/>
  <c r="X90" i="16" s="1"/>
  <c r="W90" i="16" s="1"/>
  <c r="V90" i="16" s="1"/>
  <c r="BV90" i="16" l="1"/>
  <c r="BU90" i="16" s="1"/>
  <c r="BT90" i="16" s="1"/>
  <c r="BS90" i="16" s="1"/>
  <c r="BR90" i="16" s="1"/>
  <c r="BQ90" i="16" s="1"/>
  <c r="BP90" i="16" s="1"/>
  <c r="BO90" i="16" s="1"/>
  <c r="BW91" i="16"/>
  <c r="BG91" i="16"/>
  <c r="BF91" i="16" s="1"/>
  <c r="BE91" i="16" s="1"/>
  <c r="BD91" i="16" s="1"/>
  <c r="BC91" i="16" s="1"/>
  <c r="BB91" i="16" s="1"/>
  <c r="BA91" i="16" s="1"/>
  <c r="AZ91" i="16" s="1"/>
  <c r="BH92" i="16"/>
  <c r="DA93" i="16"/>
  <c r="CZ92" i="16"/>
  <c r="CY92" i="16" s="1"/>
  <c r="CX92" i="16" s="1"/>
  <c r="CW92" i="16" s="1"/>
  <c r="CV92" i="16" s="1"/>
  <c r="CU92" i="16" s="1"/>
  <c r="CT92" i="16" s="1"/>
  <c r="CS92" i="16" s="1"/>
  <c r="CL92" i="16"/>
  <c r="CK91" i="16"/>
  <c r="CJ91" i="16" s="1"/>
  <c r="CI91" i="16" s="1"/>
  <c r="CH91" i="16" s="1"/>
  <c r="CG91" i="16" s="1"/>
  <c r="CF91" i="16" s="1"/>
  <c r="CE91" i="16" s="1"/>
  <c r="CD91" i="16" s="1"/>
  <c r="AS91" i="16"/>
  <c r="AR90" i="16"/>
  <c r="AQ90" i="16" s="1"/>
  <c r="AP90" i="16" s="1"/>
  <c r="AO90" i="16" s="1"/>
  <c r="AN90" i="16" s="1"/>
  <c r="AM90" i="16" s="1"/>
  <c r="AL90" i="16" s="1"/>
  <c r="AK90" i="16" s="1"/>
  <c r="AC91" i="16"/>
  <c r="AB91" i="16" s="1"/>
  <c r="AA91" i="16" s="1"/>
  <c r="Z91" i="16" s="1"/>
  <c r="Y91" i="16" s="1"/>
  <c r="X91" i="16" s="1"/>
  <c r="W91" i="16" s="1"/>
  <c r="V91" i="16" s="1"/>
  <c r="AD92" i="16"/>
  <c r="BW92" i="16" l="1"/>
  <c r="BV91" i="16"/>
  <c r="BU91" i="16" s="1"/>
  <c r="BT91" i="16" s="1"/>
  <c r="BS91" i="16" s="1"/>
  <c r="BR91" i="16" s="1"/>
  <c r="BQ91" i="16" s="1"/>
  <c r="BP91" i="16" s="1"/>
  <c r="BO91" i="16" s="1"/>
  <c r="BH93" i="16"/>
  <c r="BG92" i="16"/>
  <c r="BF92" i="16" s="1"/>
  <c r="BE92" i="16" s="1"/>
  <c r="BD92" i="16" s="1"/>
  <c r="BC92" i="16" s="1"/>
  <c r="BB92" i="16" s="1"/>
  <c r="BA92" i="16" s="1"/>
  <c r="AZ92" i="16" s="1"/>
  <c r="CZ93" i="16"/>
  <c r="CY93" i="16" s="1"/>
  <c r="CX93" i="16" s="1"/>
  <c r="CW93" i="16" s="1"/>
  <c r="CV93" i="16" s="1"/>
  <c r="CU93" i="16" s="1"/>
  <c r="CT93" i="16" s="1"/>
  <c r="CS93" i="16" s="1"/>
  <c r="DA94" i="16"/>
  <c r="CL93" i="16"/>
  <c r="CK92" i="16"/>
  <c r="CJ92" i="16" s="1"/>
  <c r="CI92" i="16" s="1"/>
  <c r="CH92" i="16" s="1"/>
  <c r="CG92" i="16" s="1"/>
  <c r="CF92" i="16" s="1"/>
  <c r="CE92" i="16" s="1"/>
  <c r="CD92" i="16" s="1"/>
  <c r="AR91" i="16"/>
  <c r="AQ91" i="16" s="1"/>
  <c r="AP91" i="16" s="1"/>
  <c r="AO91" i="16" s="1"/>
  <c r="AN91" i="16" s="1"/>
  <c r="AM91" i="16" s="1"/>
  <c r="AL91" i="16" s="1"/>
  <c r="AK91" i="16" s="1"/>
  <c r="AS92" i="16"/>
  <c r="AC92" i="16"/>
  <c r="AB92" i="16" s="1"/>
  <c r="AA92" i="16" s="1"/>
  <c r="Z92" i="16" s="1"/>
  <c r="Y92" i="16" s="1"/>
  <c r="X92" i="16" s="1"/>
  <c r="W92" i="16" s="1"/>
  <c r="V92" i="16" s="1"/>
  <c r="AD93" i="16"/>
  <c r="BW93" i="16" l="1"/>
  <c r="BV92" i="16"/>
  <c r="BU92" i="16" s="1"/>
  <c r="BT92" i="16" s="1"/>
  <c r="BS92" i="16" s="1"/>
  <c r="BR92" i="16" s="1"/>
  <c r="BQ92" i="16" s="1"/>
  <c r="BP92" i="16" s="1"/>
  <c r="BO92" i="16" s="1"/>
  <c r="BH94" i="16"/>
  <c r="BG93" i="16"/>
  <c r="BF93" i="16" s="1"/>
  <c r="BE93" i="16" s="1"/>
  <c r="BD93" i="16" s="1"/>
  <c r="BC93" i="16" s="1"/>
  <c r="BB93" i="16" s="1"/>
  <c r="BA93" i="16" s="1"/>
  <c r="AZ93" i="16" s="1"/>
  <c r="CZ94" i="16"/>
  <c r="CY94" i="16" s="1"/>
  <c r="CX94" i="16" s="1"/>
  <c r="CW94" i="16" s="1"/>
  <c r="CV94" i="16" s="1"/>
  <c r="CU94" i="16" s="1"/>
  <c r="CT94" i="16" s="1"/>
  <c r="CS94" i="16" s="1"/>
  <c r="DA95" i="16"/>
  <c r="CK93" i="16"/>
  <c r="CJ93" i="16" s="1"/>
  <c r="CI93" i="16" s="1"/>
  <c r="CH93" i="16" s="1"/>
  <c r="CG93" i="16" s="1"/>
  <c r="CF93" i="16" s="1"/>
  <c r="CE93" i="16" s="1"/>
  <c r="CD93" i="16" s="1"/>
  <c r="CL94" i="16"/>
  <c r="AR92" i="16"/>
  <c r="AQ92" i="16" s="1"/>
  <c r="AP92" i="16" s="1"/>
  <c r="AO92" i="16" s="1"/>
  <c r="AN92" i="16" s="1"/>
  <c r="AM92" i="16" s="1"/>
  <c r="AL92" i="16" s="1"/>
  <c r="AK92" i="16" s="1"/>
  <c r="AS93" i="16"/>
  <c r="AD94" i="16"/>
  <c r="AC93" i="16"/>
  <c r="AB93" i="16" s="1"/>
  <c r="AA93" i="16" s="1"/>
  <c r="Z93" i="16" s="1"/>
  <c r="Y93" i="16" s="1"/>
  <c r="X93" i="16" s="1"/>
  <c r="W93" i="16" s="1"/>
  <c r="V93" i="16" s="1"/>
  <c r="BV93" i="16" l="1"/>
  <c r="BU93" i="16" s="1"/>
  <c r="BT93" i="16" s="1"/>
  <c r="BS93" i="16" s="1"/>
  <c r="BR93" i="16" s="1"/>
  <c r="BQ93" i="16" s="1"/>
  <c r="BP93" i="16" s="1"/>
  <c r="BO93" i="16" s="1"/>
  <c r="BW94" i="16"/>
  <c r="BG94" i="16"/>
  <c r="BF94" i="16" s="1"/>
  <c r="BE94" i="16" s="1"/>
  <c r="BD94" i="16" s="1"/>
  <c r="BC94" i="16" s="1"/>
  <c r="BB94" i="16" s="1"/>
  <c r="BA94" i="16" s="1"/>
  <c r="AZ94" i="16" s="1"/>
  <c r="BH95" i="16"/>
  <c r="DA96" i="16"/>
  <c r="CZ95" i="16"/>
  <c r="CY95" i="16" s="1"/>
  <c r="CX95" i="16" s="1"/>
  <c r="CW95" i="16" s="1"/>
  <c r="CV95" i="16" s="1"/>
  <c r="CU95" i="16" s="1"/>
  <c r="CT95" i="16" s="1"/>
  <c r="CS95" i="16" s="1"/>
  <c r="CK94" i="16"/>
  <c r="CJ94" i="16" s="1"/>
  <c r="CI94" i="16" s="1"/>
  <c r="CH94" i="16" s="1"/>
  <c r="CG94" i="16" s="1"/>
  <c r="CF94" i="16" s="1"/>
  <c r="CE94" i="16" s="1"/>
  <c r="CD94" i="16" s="1"/>
  <c r="CL95" i="16"/>
  <c r="AS94" i="16"/>
  <c r="AR93" i="16"/>
  <c r="AQ93" i="16" s="1"/>
  <c r="AP93" i="16" s="1"/>
  <c r="AO93" i="16" s="1"/>
  <c r="AN93" i="16" s="1"/>
  <c r="AM93" i="16" s="1"/>
  <c r="AL93" i="16" s="1"/>
  <c r="AK93" i="16" s="1"/>
  <c r="AD95" i="16"/>
  <c r="AC94" i="16"/>
  <c r="AB94" i="16" s="1"/>
  <c r="AA94" i="16" s="1"/>
  <c r="Z94" i="16" s="1"/>
  <c r="Y94" i="16" s="1"/>
  <c r="X94" i="16" s="1"/>
  <c r="W94" i="16" s="1"/>
  <c r="V94" i="16" s="1"/>
  <c r="BV94" i="16" l="1"/>
  <c r="BU94" i="16" s="1"/>
  <c r="BT94" i="16" s="1"/>
  <c r="BS94" i="16" s="1"/>
  <c r="BR94" i="16" s="1"/>
  <c r="BQ94" i="16" s="1"/>
  <c r="BP94" i="16" s="1"/>
  <c r="BO94" i="16" s="1"/>
  <c r="BW95" i="16"/>
  <c r="BG95" i="16"/>
  <c r="BF95" i="16" s="1"/>
  <c r="BE95" i="16" s="1"/>
  <c r="BD95" i="16" s="1"/>
  <c r="BC95" i="16" s="1"/>
  <c r="BB95" i="16" s="1"/>
  <c r="BA95" i="16" s="1"/>
  <c r="AZ95" i="16" s="1"/>
  <c r="BH96" i="16"/>
  <c r="DA97" i="16"/>
  <c r="CZ96" i="16"/>
  <c r="CY96" i="16" s="1"/>
  <c r="CX96" i="16" s="1"/>
  <c r="CW96" i="16" s="1"/>
  <c r="CV96" i="16" s="1"/>
  <c r="CU96" i="16" s="1"/>
  <c r="CT96" i="16" s="1"/>
  <c r="CS96" i="16" s="1"/>
  <c r="CL96" i="16"/>
  <c r="CK95" i="16"/>
  <c r="CJ95" i="16" s="1"/>
  <c r="CI95" i="16" s="1"/>
  <c r="CH95" i="16" s="1"/>
  <c r="CG95" i="16" s="1"/>
  <c r="CF95" i="16" s="1"/>
  <c r="CE95" i="16" s="1"/>
  <c r="CD95" i="16" s="1"/>
  <c r="AS95" i="16"/>
  <c r="AR94" i="16"/>
  <c r="AQ94" i="16" s="1"/>
  <c r="AP94" i="16" s="1"/>
  <c r="AO94" i="16" s="1"/>
  <c r="AN94" i="16" s="1"/>
  <c r="AM94" i="16" s="1"/>
  <c r="AL94" i="16" s="1"/>
  <c r="AK94" i="16" s="1"/>
  <c r="AC95" i="16"/>
  <c r="AB95" i="16" s="1"/>
  <c r="AA95" i="16" s="1"/>
  <c r="Z95" i="16" s="1"/>
  <c r="Y95" i="16" s="1"/>
  <c r="X95" i="16" s="1"/>
  <c r="W95" i="16" s="1"/>
  <c r="V95" i="16" s="1"/>
  <c r="AD96" i="16"/>
  <c r="BW96" i="16" l="1"/>
  <c r="BV95" i="16"/>
  <c r="BU95" i="16" s="1"/>
  <c r="BT95" i="16" s="1"/>
  <c r="BS95" i="16" s="1"/>
  <c r="BR95" i="16" s="1"/>
  <c r="BQ95" i="16" s="1"/>
  <c r="BP95" i="16" s="1"/>
  <c r="BO95" i="16" s="1"/>
  <c r="BH97" i="16"/>
  <c r="BG96" i="16"/>
  <c r="BF96" i="16" s="1"/>
  <c r="BE96" i="16" s="1"/>
  <c r="BD96" i="16" s="1"/>
  <c r="BC96" i="16" s="1"/>
  <c r="BB96" i="16" s="1"/>
  <c r="BA96" i="16" s="1"/>
  <c r="AZ96" i="16" s="1"/>
  <c r="CZ97" i="16"/>
  <c r="CY97" i="16" s="1"/>
  <c r="CX97" i="16" s="1"/>
  <c r="CW97" i="16" s="1"/>
  <c r="CV97" i="16" s="1"/>
  <c r="CU97" i="16" s="1"/>
  <c r="CT97" i="16" s="1"/>
  <c r="CS97" i="16" s="1"/>
  <c r="DA98" i="16"/>
  <c r="CL97" i="16"/>
  <c r="CK96" i="16"/>
  <c r="CJ96" i="16" s="1"/>
  <c r="CI96" i="16" s="1"/>
  <c r="CH96" i="16" s="1"/>
  <c r="CG96" i="16" s="1"/>
  <c r="CF96" i="16" s="1"/>
  <c r="CE96" i="16" s="1"/>
  <c r="CD96" i="16" s="1"/>
  <c r="AS96" i="16"/>
  <c r="AR95" i="16"/>
  <c r="AQ95" i="16" s="1"/>
  <c r="AP95" i="16" s="1"/>
  <c r="AO95" i="16" s="1"/>
  <c r="AN95" i="16" s="1"/>
  <c r="AM95" i="16" s="1"/>
  <c r="AL95" i="16" s="1"/>
  <c r="AK95" i="16" s="1"/>
  <c r="AC96" i="16"/>
  <c r="AB96" i="16" s="1"/>
  <c r="AA96" i="16" s="1"/>
  <c r="Z96" i="16" s="1"/>
  <c r="Y96" i="16" s="1"/>
  <c r="X96" i="16" s="1"/>
  <c r="W96" i="16" s="1"/>
  <c r="V96" i="16" s="1"/>
  <c r="AD97" i="16"/>
  <c r="BW97" i="16" l="1"/>
  <c r="BV96" i="16"/>
  <c r="BU96" i="16" s="1"/>
  <c r="BT96" i="16" s="1"/>
  <c r="BS96" i="16" s="1"/>
  <c r="BR96" i="16" s="1"/>
  <c r="BQ96" i="16" s="1"/>
  <c r="BP96" i="16" s="1"/>
  <c r="BO96" i="16" s="1"/>
  <c r="BH98" i="16"/>
  <c r="BG97" i="16"/>
  <c r="BF97" i="16" s="1"/>
  <c r="BE97" i="16" s="1"/>
  <c r="BD97" i="16" s="1"/>
  <c r="BC97" i="16" s="1"/>
  <c r="BB97" i="16" s="1"/>
  <c r="BA97" i="16" s="1"/>
  <c r="AZ97" i="16" s="1"/>
  <c r="CZ98" i="16"/>
  <c r="CY98" i="16" s="1"/>
  <c r="CX98" i="16" s="1"/>
  <c r="CW98" i="16" s="1"/>
  <c r="CV98" i="16" s="1"/>
  <c r="CU98" i="16" s="1"/>
  <c r="CT98" i="16" s="1"/>
  <c r="CS98" i="16" s="1"/>
  <c r="DA99" i="16"/>
  <c r="CK97" i="16"/>
  <c r="CJ97" i="16" s="1"/>
  <c r="CI97" i="16" s="1"/>
  <c r="CH97" i="16" s="1"/>
  <c r="CG97" i="16" s="1"/>
  <c r="CF97" i="16" s="1"/>
  <c r="CE97" i="16" s="1"/>
  <c r="CD97" i="16" s="1"/>
  <c r="CL98" i="16"/>
  <c r="AS97" i="16"/>
  <c r="AR96" i="16"/>
  <c r="AQ96" i="16" s="1"/>
  <c r="AP96" i="16" s="1"/>
  <c r="AO96" i="16" s="1"/>
  <c r="AN96" i="16" s="1"/>
  <c r="AM96" i="16" s="1"/>
  <c r="AL96" i="16" s="1"/>
  <c r="AK96" i="16" s="1"/>
  <c r="AD98" i="16"/>
  <c r="AC97" i="16"/>
  <c r="AB97" i="16" s="1"/>
  <c r="AA97" i="16" s="1"/>
  <c r="Z97" i="16" s="1"/>
  <c r="Y97" i="16" s="1"/>
  <c r="X97" i="16" s="1"/>
  <c r="W97" i="16" s="1"/>
  <c r="V97" i="16" s="1"/>
  <c r="BV97" i="16" l="1"/>
  <c r="BU97" i="16" s="1"/>
  <c r="BT97" i="16" s="1"/>
  <c r="BS97" i="16" s="1"/>
  <c r="BR97" i="16" s="1"/>
  <c r="BQ97" i="16" s="1"/>
  <c r="BP97" i="16" s="1"/>
  <c r="BO97" i="16" s="1"/>
  <c r="BW98" i="16"/>
  <c r="BG98" i="16"/>
  <c r="BF98" i="16" s="1"/>
  <c r="BE98" i="16" s="1"/>
  <c r="BD98" i="16" s="1"/>
  <c r="BC98" i="16" s="1"/>
  <c r="BB98" i="16" s="1"/>
  <c r="BA98" i="16" s="1"/>
  <c r="AZ98" i="16" s="1"/>
  <c r="BH99" i="16"/>
  <c r="DA100" i="16"/>
  <c r="CZ99" i="16"/>
  <c r="CY99" i="16" s="1"/>
  <c r="CX99" i="16" s="1"/>
  <c r="CW99" i="16" s="1"/>
  <c r="CV99" i="16" s="1"/>
  <c r="CU99" i="16" s="1"/>
  <c r="CT99" i="16" s="1"/>
  <c r="CS99" i="16" s="1"/>
  <c r="CK98" i="16"/>
  <c r="CJ98" i="16" s="1"/>
  <c r="CI98" i="16" s="1"/>
  <c r="CH98" i="16" s="1"/>
  <c r="CG98" i="16" s="1"/>
  <c r="CF98" i="16" s="1"/>
  <c r="CE98" i="16" s="1"/>
  <c r="CD98" i="16" s="1"/>
  <c r="CL99" i="16"/>
  <c r="AR97" i="16"/>
  <c r="AQ97" i="16" s="1"/>
  <c r="AP97" i="16" s="1"/>
  <c r="AO97" i="16" s="1"/>
  <c r="AN97" i="16" s="1"/>
  <c r="AM97" i="16" s="1"/>
  <c r="AL97" i="16" s="1"/>
  <c r="AK97" i="16" s="1"/>
  <c r="AS98" i="16"/>
  <c r="AD99" i="16"/>
  <c r="AC98" i="16"/>
  <c r="AB98" i="16" s="1"/>
  <c r="AA98" i="16" s="1"/>
  <c r="Z98" i="16" s="1"/>
  <c r="Y98" i="16" s="1"/>
  <c r="X98" i="16" s="1"/>
  <c r="W98" i="16" s="1"/>
  <c r="V98" i="16" s="1"/>
  <c r="BV98" i="16" l="1"/>
  <c r="BU98" i="16" s="1"/>
  <c r="BT98" i="16" s="1"/>
  <c r="BS98" i="16" s="1"/>
  <c r="BR98" i="16" s="1"/>
  <c r="BQ98" i="16" s="1"/>
  <c r="BP98" i="16" s="1"/>
  <c r="BO98" i="16" s="1"/>
  <c r="BW99" i="16"/>
  <c r="BG99" i="16"/>
  <c r="BF99" i="16" s="1"/>
  <c r="BE99" i="16" s="1"/>
  <c r="BD99" i="16" s="1"/>
  <c r="BC99" i="16" s="1"/>
  <c r="BB99" i="16" s="1"/>
  <c r="BA99" i="16" s="1"/>
  <c r="AZ99" i="16" s="1"/>
  <c r="BH100" i="16"/>
  <c r="DA101" i="16"/>
  <c r="CZ100" i="16"/>
  <c r="CY100" i="16" s="1"/>
  <c r="CX100" i="16" s="1"/>
  <c r="CW100" i="16" s="1"/>
  <c r="CV100" i="16" s="1"/>
  <c r="CU100" i="16" s="1"/>
  <c r="CT100" i="16" s="1"/>
  <c r="CS100" i="16" s="1"/>
  <c r="CL100" i="16"/>
  <c r="CK99" i="16"/>
  <c r="CJ99" i="16" s="1"/>
  <c r="CI99" i="16" s="1"/>
  <c r="CH99" i="16" s="1"/>
  <c r="CG99" i="16" s="1"/>
  <c r="CF99" i="16" s="1"/>
  <c r="CE99" i="16" s="1"/>
  <c r="CD99" i="16" s="1"/>
  <c r="AR98" i="16"/>
  <c r="AQ98" i="16" s="1"/>
  <c r="AP98" i="16" s="1"/>
  <c r="AO98" i="16" s="1"/>
  <c r="AN98" i="16" s="1"/>
  <c r="AM98" i="16" s="1"/>
  <c r="AL98" i="16" s="1"/>
  <c r="AK98" i="16" s="1"/>
  <c r="AS99" i="16"/>
  <c r="AC99" i="16"/>
  <c r="AB99" i="16" s="1"/>
  <c r="AA99" i="16" s="1"/>
  <c r="Z99" i="16" s="1"/>
  <c r="Y99" i="16" s="1"/>
  <c r="X99" i="16" s="1"/>
  <c r="W99" i="16" s="1"/>
  <c r="V99" i="16" s="1"/>
  <c r="AD100" i="16"/>
  <c r="BW100" i="16" l="1"/>
  <c r="BV99" i="16"/>
  <c r="BU99" i="16" s="1"/>
  <c r="BT99" i="16" s="1"/>
  <c r="BS99" i="16" s="1"/>
  <c r="BR99" i="16" s="1"/>
  <c r="BQ99" i="16" s="1"/>
  <c r="BP99" i="16" s="1"/>
  <c r="BO99" i="16" s="1"/>
  <c r="BH101" i="16"/>
  <c r="BG100" i="16"/>
  <c r="BF100" i="16" s="1"/>
  <c r="BE100" i="16" s="1"/>
  <c r="BD100" i="16" s="1"/>
  <c r="BC100" i="16" s="1"/>
  <c r="BB100" i="16" s="1"/>
  <c r="BA100" i="16" s="1"/>
  <c r="AZ100" i="16" s="1"/>
  <c r="CZ101" i="16"/>
  <c r="CY101" i="16" s="1"/>
  <c r="CX101" i="16" s="1"/>
  <c r="CW101" i="16" s="1"/>
  <c r="CV101" i="16" s="1"/>
  <c r="CU101" i="16" s="1"/>
  <c r="CT101" i="16" s="1"/>
  <c r="CS101" i="16" s="1"/>
  <c r="DA102" i="16"/>
  <c r="CL101" i="16"/>
  <c r="CK100" i="16"/>
  <c r="CJ100" i="16" s="1"/>
  <c r="CI100" i="16" s="1"/>
  <c r="CH100" i="16" s="1"/>
  <c r="CG100" i="16" s="1"/>
  <c r="CF100" i="16" s="1"/>
  <c r="CE100" i="16" s="1"/>
  <c r="CD100" i="16" s="1"/>
  <c r="AS100" i="16"/>
  <c r="AR99" i="16"/>
  <c r="AQ99" i="16" s="1"/>
  <c r="AP99" i="16" s="1"/>
  <c r="AO99" i="16" s="1"/>
  <c r="AN99" i="16" s="1"/>
  <c r="AM99" i="16" s="1"/>
  <c r="AL99" i="16" s="1"/>
  <c r="AK99" i="16" s="1"/>
  <c r="AC100" i="16"/>
  <c r="AB100" i="16" s="1"/>
  <c r="AA100" i="16" s="1"/>
  <c r="Z100" i="16" s="1"/>
  <c r="Y100" i="16" s="1"/>
  <c r="X100" i="16" s="1"/>
  <c r="W100" i="16" s="1"/>
  <c r="V100" i="16" s="1"/>
  <c r="AD101" i="16"/>
  <c r="BW101" i="16" l="1"/>
  <c r="BV100" i="16"/>
  <c r="BU100" i="16" s="1"/>
  <c r="BT100" i="16" s="1"/>
  <c r="BS100" i="16" s="1"/>
  <c r="BR100" i="16" s="1"/>
  <c r="BQ100" i="16" s="1"/>
  <c r="BP100" i="16" s="1"/>
  <c r="BO100" i="16" s="1"/>
  <c r="BH102" i="16"/>
  <c r="BG101" i="16"/>
  <c r="BF101" i="16" s="1"/>
  <c r="BE101" i="16" s="1"/>
  <c r="BD101" i="16" s="1"/>
  <c r="BC101" i="16" s="1"/>
  <c r="BB101" i="16" s="1"/>
  <c r="BA101" i="16" s="1"/>
  <c r="AZ101" i="16" s="1"/>
  <c r="CZ102" i="16"/>
  <c r="CY102" i="16" s="1"/>
  <c r="CX102" i="16" s="1"/>
  <c r="CW102" i="16" s="1"/>
  <c r="CV102" i="16" s="1"/>
  <c r="CU102" i="16" s="1"/>
  <c r="CT102" i="16" s="1"/>
  <c r="CS102" i="16" s="1"/>
  <c r="DA103" i="16"/>
  <c r="CK101" i="16"/>
  <c r="CJ101" i="16" s="1"/>
  <c r="CI101" i="16" s="1"/>
  <c r="CH101" i="16" s="1"/>
  <c r="CG101" i="16" s="1"/>
  <c r="CF101" i="16" s="1"/>
  <c r="CE101" i="16" s="1"/>
  <c r="CD101" i="16" s="1"/>
  <c r="CL102" i="16"/>
  <c r="AS101" i="16"/>
  <c r="AR100" i="16"/>
  <c r="AQ100" i="16" s="1"/>
  <c r="AP100" i="16" s="1"/>
  <c r="AO100" i="16" s="1"/>
  <c r="AN100" i="16" s="1"/>
  <c r="AM100" i="16" s="1"/>
  <c r="AL100" i="16" s="1"/>
  <c r="AK100" i="16" s="1"/>
  <c r="AD102" i="16"/>
  <c r="AC101" i="16"/>
  <c r="AB101" i="16" s="1"/>
  <c r="AA101" i="16" s="1"/>
  <c r="Z101" i="16" s="1"/>
  <c r="Y101" i="16" s="1"/>
  <c r="X101" i="16" s="1"/>
  <c r="W101" i="16" s="1"/>
  <c r="V101" i="16" s="1"/>
  <c r="BV101" i="16" l="1"/>
  <c r="BU101" i="16" s="1"/>
  <c r="BT101" i="16" s="1"/>
  <c r="BS101" i="16" s="1"/>
  <c r="BR101" i="16" s="1"/>
  <c r="BQ101" i="16" s="1"/>
  <c r="BP101" i="16" s="1"/>
  <c r="BO101" i="16" s="1"/>
  <c r="BW102" i="16"/>
  <c r="BG102" i="16"/>
  <c r="BF102" i="16" s="1"/>
  <c r="BE102" i="16" s="1"/>
  <c r="BD102" i="16" s="1"/>
  <c r="BC102" i="16" s="1"/>
  <c r="BB102" i="16" s="1"/>
  <c r="BA102" i="16" s="1"/>
  <c r="AZ102" i="16" s="1"/>
  <c r="BH103" i="16"/>
  <c r="DA104" i="16"/>
  <c r="CZ103" i="16"/>
  <c r="CY103" i="16" s="1"/>
  <c r="CX103" i="16" s="1"/>
  <c r="CW103" i="16" s="1"/>
  <c r="CV103" i="16" s="1"/>
  <c r="CU103" i="16" s="1"/>
  <c r="CT103" i="16" s="1"/>
  <c r="CS103" i="16" s="1"/>
  <c r="CK102" i="16"/>
  <c r="CJ102" i="16" s="1"/>
  <c r="CI102" i="16" s="1"/>
  <c r="CH102" i="16" s="1"/>
  <c r="CG102" i="16" s="1"/>
  <c r="CF102" i="16" s="1"/>
  <c r="CE102" i="16" s="1"/>
  <c r="CD102" i="16" s="1"/>
  <c r="CL103" i="16"/>
  <c r="AR101" i="16"/>
  <c r="AQ101" i="16" s="1"/>
  <c r="AP101" i="16" s="1"/>
  <c r="AO101" i="16" s="1"/>
  <c r="AN101" i="16" s="1"/>
  <c r="AM101" i="16" s="1"/>
  <c r="AL101" i="16" s="1"/>
  <c r="AK101" i="16" s="1"/>
  <c r="AS102" i="16"/>
  <c r="AD103" i="16"/>
  <c r="AC102" i="16"/>
  <c r="AB102" i="16" s="1"/>
  <c r="AA102" i="16" s="1"/>
  <c r="Z102" i="16" s="1"/>
  <c r="Y102" i="16" s="1"/>
  <c r="X102" i="16" s="1"/>
  <c r="W102" i="16" s="1"/>
  <c r="V102" i="16" s="1"/>
  <c r="BV102" i="16" l="1"/>
  <c r="BU102" i="16" s="1"/>
  <c r="BT102" i="16" s="1"/>
  <c r="BS102" i="16" s="1"/>
  <c r="BR102" i="16" s="1"/>
  <c r="BQ102" i="16" s="1"/>
  <c r="BP102" i="16" s="1"/>
  <c r="BO102" i="16" s="1"/>
  <c r="BW103" i="16"/>
  <c r="BG103" i="16"/>
  <c r="BF103" i="16" s="1"/>
  <c r="BE103" i="16" s="1"/>
  <c r="BD103" i="16" s="1"/>
  <c r="BC103" i="16" s="1"/>
  <c r="BB103" i="16" s="1"/>
  <c r="BA103" i="16" s="1"/>
  <c r="AZ103" i="16" s="1"/>
  <c r="BH104" i="16"/>
  <c r="DA105" i="16"/>
  <c r="CZ104" i="16"/>
  <c r="CY104" i="16" s="1"/>
  <c r="CX104" i="16" s="1"/>
  <c r="CW104" i="16" s="1"/>
  <c r="CV104" i="16" s="1"/>
  <c r="CU104" i="16" s="1"/>
  <c r="CT104" i="16" s="1"/>
  <c r="CS104" i="16" s="1"/>
  <c r="CL104" i="16"/>
  <c r="CK103" i="16"/>
  <c r="CJ103" i="16" s="1"/>
  <c r="CI103" i="16" s="1"/>
  <c r="CH103" i="16" s="1"/>
  <c r="CG103" i="16" s="1"/>
  <c r="CF103" i="16" s="1"/>
  <c r="CE103" i="16" s="1"/>
  <c r="CD103" i="16" s="1"/>
  <c r="AR102" i="16"/>
  <c r="AQ102" i="16" s="1"/>
  <c r="AP102" i="16" s="1"/>
  <c r="AO102" i="16" s="1"/>
  <c r="AN102" i="16" s="1"/>
  <c r="AM102" i="16" s="1"/>
  <c r="AL102" i="16" s="1"/>
  <c r="AK102" i="16" s="1"/>
  <c r="AS103" i="16"/>
  <c r="AC103" i="16"/>
  <c r="AB103" i="16" s="1"/>
  <c r="AA103" i="16" s="1"/>
  <c r="Z103" i="16" s="1"/>
  <c r="Y103" i="16" s="1"/>
  <c r="X103" i="16" s="1"/>
  <c r="W103" i="16" s="1"/>
  <c r="V103" i="16" s="1"/>
  <c r="AD104" i="16"/>
  <c r="BW104" i="16" l="1"/>
  <c r="BV103" i="16"/>
  <c r="BU103" i="16" s="1"/>
  <c r="BT103" i="16" s="1"/>
  <c r="BS103" i="16" s="1"/>
  <c r="BR103" i="16" s="1"/>
  <c r="BQ103" i="16" s="1"/>
  <c r="BP103" i="16" s="1"/>
  <c r="BO103" i="16" s="1"/>
  <c r="BH105" i="16"/>
  <c r="BG104" i="16"/>
  <c r="BF104" i="16" s="1"/>
  <c r="BE104" i="16" s="1"/>
  <c r="BD104" i="16" s="1"/>
  <c r="BC104" i="16" s="1"/>
  <c r="BB104" i="16" s="1"/>
  <c r="BA104" i="16" s="1"/>
  <c r="AZ104" i="16" s="1"/>
  <c r="CZ105" i="16"/>
  <c r="CY105" i="16" s="1"/>
  <c r="CX105" i="16" s="1"/>
  <c r="CW105" i="16" s="1"/>
  <c r="CV105" i="16" s="1"/>
  <c r="CU105" i="16" s="1"/>
  <c r="CT105" i="16" s="1"/>
  <c r="CS105" i="16" s="1"/>
  <c r="DA106" i="16"/>
  <c r="CL105" i="16"/>
  <c r="CK104" i="16"/>
  <c r="CJ104" i="16" s="1"/>
  <c r="CI104" i="16" s="1"/>
  <c r="CH104" i="16" s="1"/>
  <c r="CG104" i="16" s="1"/>
  <c r="CF104" i="16" s="1"/>
  <c r="CE104" i="16" s="1"/>
  <c r="CD104" i="16" s="1"/>
  <c r="AS104" i="16"/>
  <c r="AR103" i="16"/>
  <c r="AQ103" i="16" s="1"/>
  <c r="AP103" i="16" s="1"/>
  <c r="AO103" i="16" s="1"/>
  <c r="AN103" i="16" s="1"/>
  <c r="AM103" i="16" s="1"/>
  <c r="AL103" i="16" s="1"/>
  <c r="AK103" i="16" s="1"/>
  <c r="AC104" i="16"/>
  <c r="AB104" i="16" s="1"/>
  <c r="AA104" i="16" s="1"/>
  <c r="Z104" i="16" s="1"/>
  <c r="Y104" i="16" s="1"/>
  <c r="X104" i="16" s="1"/>
  <c r="W104" i="16" s="1"/>
  <c r="V104" i="16" s="1"/>
  <c r="AD105" i="16"/>
  <c r="BW105" i="16" l="1"/>
  <c r="BV104" i="16"/>
  <c r="BU104" i="16" s="1"/>
  <c r="BT104" i="16" s="1"/>
  <c r="BS104" i="16" s="1"/>
  <c r="BR104" i="16" s="1"/>
  <c r="BQ104" i="16" s="1"/>
  <c r="BP104" i="16" s="1"/>
  <c r="BO104" i="16" s="1"/>
  <c r="BH106" i="16"/>
  <c r="BG105" i="16"/>
  <c r="BF105" i="16" s="1"/>
  <c r="BE105" i="16" s="1"/>
  <c r="BD105" i="16" s="1"/>
  <c r="BC105" i="16" s="1"/>
  <c r="BB105" i="16" s="1"/>
  <c r="BA105" i="16" s="1"/>
  <c r="AZ105" i="16" s="1"/>
  <c r="CZ106" i="16"/>
  <c r="CY106" i="16" s="1"/>
  <c r="CX106" i="16" s="1"/>
  <c r="CW106" i="16" s="1"/>
  <c r="CV106" i="16" s="1"/>
  <c r="CU106" i="16" s="1"/>
  <c r="CT106" i="16" s="1"/>
  <c r="CS106" i="16" s="1"/>
  <c r="DA107" i="16"/>
  <c r="CK105" i="16"/>
  <c r="CJ105" i="16" s="1"/>
  <c r="CI105" i="16" s="1"/>
  <c r="CH105" i="16" s="1"/>
  <c r="CG105" i="16" s="1"/>
  <c r="CF105" i="16" s="1"/>
  <c r="CE105" i="16" s="1"/>
  <c r="CD105" i="16" s="1"/>
  <c r="CL106" i="16"/>
  <c r="AS105" i="16"/>
  <c r="AR104" i="16"/>
  <c r="AQ104" i="16" s="1"/>
  <c r="AP104" i="16" s="1"/>
  <c r="AO104" i="16" s="1"/>
  <c r="AN104" i="16" s="1"/>
  <c r="AM104" i="16" s="1"/>
  <c r="AL104" i="16" s="1"/>
  <c r="AK104" i="16" s="1"/>
  <c r="AD106" i="16"/>
  <c r="AC105" i="16"/>
  <c r="AB105" i="16" s="1"/>
  <c r="AA105" i="16" s="1"/>
  <c r="Z105" i="16" s="1"/>
  <c r="Y105" i="16" s="1"/>
  <c r="X105" i="16" s="1"/>
  <c r="W105" i="16" s="1"/>
  <c r="V105" i="16" s="1"/>
  <c r="BV105" i="16" l="1"/>
  <c r="BU105" i="16" s="1"/>
  <c r="BT105" i="16" s="1"/>
  <c r="BS105" i="16" s="1"/>
  <c r="BR105" i="16" s="1"/>
  <c r="BQ105" i="16" s="1"/>
  <c r="BP105" i="16" s="1"/>
  <c r="BO105" i="16" s="1"/>
  <c r="BW106" i="16"/>
  <c r="BG106" i="16"/>
  <c r="BF106" i="16" s="1"/>
  <c r="BE106" i="16" s="1"/>
  <c r="BD106" i="16" s="1"/>
  <c r="BC106" i="16" s="1"/>
  <c r="BB106" i="16" s="1"/>
  <c r="BA106" i="16" s="1"/>
  <c r="AZ106" i="16" s="1"/>
  <c r="BH107" i="16"/>
  <c r="DA108" i="16"/>
  <c r="CZ107" i="16"/>
  <c r="CY107" i="16" s="1"/>
  <c r="CX107" i="16" s="1"/>
  <c r="CW107" i="16" s="1"/>
  <c r="CV107" i="16" s="1"/>
  <c r="CU107" i="16" s="1"/>
  <c r="CT107" i="16" s="1"/>
  <c r="CS107" i="16" s="1"/>
  <c r="CK106" i="16"/>
  <c r="CJ106" i="16" s="1"/>
  <c r="CI106" i="16" s="1"/>
  <c r="CH106" i="16" s="1"/>
  <c r="CG106" i="16" s="1"/>
  <c r="CF106" i="16" s="1"/>
  <c r="CE106" i="16" s="1"/>
  <c r="CD106" i="16" s="1"/>
  <c r="CL107" i="16"/>
  <c r="AR105" i="16"/>
  <c r="AQ105" i="16" s="1"/>
  <c r="AP105" i="16" s="1"/>
  <c r="AO105" i="16" s="1"/>
  <c r="AN105" i="16" s="1"/>
  <c r="AM105" i="16" s="1"/>
  <c r="AL105" i="16" s="1"/>
  <c r="AK105" i="16" s="1"/>
  <c r="AS106" i="16"/>
  <c r="AD107" i="16"/>
  <c r="AC106" i="16"/>
  <c r="AB106" i="16" s="1"/>
  <c r="AA106" i="16" s="1"/>
  <c r="Z106" i="16" s="1"/>
  <c r="Y106" i="16" s="1"/>
  <c r="X106" i="16" s="1"/>
  <c r="W106" i="16" s="1"/>
  <c r="V106" i="16" s="1"/>
  <c r="BV106" i="16" l="1"/>
  <c r="BU106" i="16" s="1"/>
  <c r="BT106" i="16" s="1"/>
  <c r="BS106" i="16" s="1"/>
  <c r="BR106" i="16" s="1"/>
  <c r="BQ106" i="16" s="1"/>
  <c r="BP106" i="16" s="1"/>
  <c r="BO106" i="16" s="1"/>
  <c r="BW107" i="16"/>
  <c r="BG107" i="16"/>
  <c r="BF107" i="16" s="1"/>
  <c r="BE107" i="16" s="1"/>
  <c r="BD107" i="16" s="1"/>
  <c r="BC107" i="16" s="1"/>
  <c r="BB107" i="16" s="1"/>
  <c r="BA107" i="16" s="1"/>
  <c r="AZ107" i="16" s="1"/>
  <c r="BH108" i="16"/>
  <c r="DA109" i="16"/>
  <c r="CZ108" i="16"/>
  <c r="CY108" i="16" s="1"/>
  <c r="CX108" i="16" s="1"/>
  <c r="CW108" i="16" s="1"/>
  <c r="CV108" i="16" s="1"/>
  <c r="CU108" i="16" s="1"/>
  <c r="CT108" i="16" s="1"/>
  <c r="CS108" i="16" s="1"/>
  <c r="CL108" i="16"/>
  <c r="CK107" i="16"/>
  <c r="CJ107" i="16" s="1"/>
  <c r="CI107" i="16" s="1"/>
  <c r="CH107" i="16" s="1"/>
  <c r="CG107" i="16" s="1"/>
  <c r="CF107" i="16" s="1"/>
  <c r="CE107" i="16" s="1"/>
  <c r="CD107" i="16" s="1"/>
  <c r="AR106" i="16"/>
  <c r="AQ106" i="16" s="1"/>
  <c r="AP106" i="16" s="1"/>
  <c r="AO106" i="16" s="1"/>
  <c r="AN106" i="16" s="1"/>
  <c r="AM106" i="16" s="1"/>
  <c r="AL106" i="16" s="1"/>
  <c r="AK106" i="16" s="1"/>
  <c r="AS107" i="16"/>
  <c r="AC107" i="16"/>
  <c r="AB107" i="16" s="1"/>
  <c r="AA107" i="16" s="1"/>
  <c r="Z107" i="16" s="1"/>
  <c r="Y107" i="16" s="1"/>
  <c r="X107" i="16" s="1"/>
  <c r="W107" i="16" s="1"/>
  <c r="V107" i="16" s="1"/>
  <c r="AD108" i="16"/>
  <c r="BW108" i="16" l="1"/>
  <c r="BV107" i="16"/>
  <c r="BU107" i="16" s="1"/>
  <c r="BT107" i="16" s="1"/>
  <c r="BS107" i="16" s="1"/>
  <c r="BR107" i="16" s="1"/>
  <c r="BQ107" i="16" s="1"/>
  <c r="BP107" i="16" s="1"/>
  <c r="BO107" i="16" s="1"/>
  <c r="BH109" i="16"/>
  <c r="BG108" i="16"/>
  <c r="BF108" i="16" s="1"/>
  <c r="BE108" i="16" s="1"/>
  <c r="BD108" i="16" s="1"/>
  <c r="BC108" i="16" s="1"/>
  <c r="BB108" i="16" s="1"/>
  <c r="BA108" i="16" s="1"/>
  <c r="AZ108" i="16" s="1"/>
  <c r="CZ109" i="16"/>
  <c r="CY109" i="16" s="1"/>
  <c r="CX109" i="16" s="1"/>
  <c r="CW109" i="16" s="1"/>
  <c r="CV109" i="16" s="1"/>
  <c r="CU109" i="16" s="1"/>
  <c r="CT109" i="16" s="1"/>
  <c r="CS109" i="16" s="1"/>
  <c r="DA110" i="16"/>
  <c r="CL109" i="16"/>
  <c r="CK108" i="16"/>
  <c r="CJ108" i="16" s="1"/>
  <c r="CI108" i="16" s="1"/>
  <c r="CH108" i="16" s="1"/>
  <c r="CG108" i="16" s="1"/>
  <c r="CF108" i="16" s="1"/>
  <c r="CE108" i="16" s="1"/>
  <c r="CD108" i="16" s="1"/>
  <c r="AS108" i="16"/>
  <c r="AR107" i="16"/>
  <c r="AQ107" i="16" s="1"/>
  <c r="AP107" i="16" s="1"/>
  <c r="AO107" i="16" s="1"/>
  <c r="AN107" i="16" s="1"/>
  <c r="AM107" i="16" s="1"/>
  <c r="AL107" i="16" s="1"/>
  <c r="AK107" i="16" s="1"/>
  <c r="AC108" i="16"/>
  <c r="AB108" i="16" s="1"/>
  <c r="AA108" i="16" s="1"/>
  <c r="Z108" i="16" s="1"/>
  <c r="Y108" i="16" s="1"/>
  <c r="X108" i="16" s="1"/>
  <c r="W108" i="16" s="1"/>
  <c r="V108" i="16" s="1"/>
  <c r="AD109" i="16"/>
  <c r="BW109" i="16" l="1"/>
  <c r="BV108" i="16"/>
  <c r="BU108" i="16" s="1"/>
  <c r="BT108" i="16" s="1"/>
  <c r="BS108" i="16" s="1"/>
  <c r="BR108" i="16" s="1"/>
  <c r="BQ108" i="16" s="1"/>
  <c r="BP108" i="16" s="1"/>
  <c r="BO108" i="16" s="1"/>
  <c r="BH110" i="16"/>
  <c r="BG109" i="16"/>
  <c r="BF109" i="16" s="1"/>
  <c r="BE109" i="16" s="1"/>
  <c r="BD109" i="16" s="1"/>
  <c r="BC109" i="16" s="1"/>
  <c r="BB109" i="16" s="1"/>
  <c r="BA109" i="16" s="1"/>
  <c r="AZ109" i="16" s="1"/>
  <c r="CZ110" i="16"/>
  <c r="CY110" i="16" s="1"/>
  <c r="CX110" i="16" s="1"/>
  <c r="CW110" i="16" s="1"/>
  <c r="CV110" i="16" s="1"/>
  <c r="CU110" i="16" s="1"/>
  <c r="CT110" i="16" s="1"/>
  <c r="CS110" i="16" s="1"/>
  <c r="DA111" i="16"/>
  <c r="CK109" i="16"/>
  <c r="CJ109" i="16" s="1"/>
  <c r="CI109" i="16" s="1"/>
  <c r="CH109" i="16" s="1"/>
  <c r="CG109" i="16" s="1"/>
  <c r="CF109" i="16" s="1"/>
  <c r="CE109" i="16" s="1"/>
  <c r="CD109" i="16" s="1"/>
  <c r="CL110" i="16"/>
  <c r="AS109" i="16"/>
  <c r="AR108" i="16"/>
  <c r="AQ108" i="16" s="1"/>
  <c r="AP108" i="16" s="1"/>
  <c r="AO108" i="16" s="1"/>
  <c r="AN108" i="16" s="1"/>
  <c r="AM108" i="16" s="1"/>
  <c r="AL108" i="16" s="1"/>
  <c r="AK108" i="16" s="1"/>
  <c r="AD110" i="16"/>
  <c r="AC109" i="16"/>
  <c r="AB109" i="16" s="1"/>
  <c r="AA109" i="16" s="1"/>
  <c r="Z109" i="16" s="1"/>
  <c r="Y109" i="16" s="1"/>
  <c r="X109" i="16" s="1"/>
  <c r="W109" i="16" s="1"/>
  <c r="V109" i="16" s="1"/>
  <c r="BV109" i="16" l="1"/>
  <c r="BU109" i="16" s="1"/>
  <c r="BT109" i="16" s="1"/>
  <c r="BS109" i="16" s="1"/>
  <c r="BR109" i="16" s="1"/>
  <c r="BQ109" i="16" s="1"/>
  <c r="BP109" i="16" s="1"/>
  <c r="BO109" i="16" s="1"/>
  <c r="BW110" i="16"/>
  <c r="BG110" i="16"/>
  <c r="BF110" i="16" s="1"/>
  <c r="BE110" i="16" s="1"/>
  <c r="BD110" i="16" s="1"/>
  <c r="BC110" i="16" s="1"/>
  <c r="BB110" i="16" s="1"/>
  <c r="BA110" i="16" s="1"/>
  <c r="AZ110" i="16" s="1"/>
  <c r="BH111" i="16"/>
  <c r="DA112" i="16"/>
  <c r="CZ111" i="16"/>
  <c r="CY111" i="16" s="1"/>
  <c r="CX111" i="16" s="1"/>
  <c r="CW111" i="16" s="1"/>
  <c r="CV111" i="16" s="1"/>
  <c r="CU111" i="16" s="1"/>
  <c r="CT111" i="16" s="1"/>
  <c r="CS111" i="16" s="1"/>
  <c r="CK110" i="16"/>
  <c r="CJ110" i="16" s="1"/>
  <c r="CI110" i="16" s="1"/>
  <c r="CH110" i="16" s="1"/>
  <c r="CG110" i="16" s="1"/>
  <c r="CF110" i="16" s="1"/>
  <c r="CE110" i="16" s="1"/>
  <c r="CD110" i="16" s="1"/>
  <c r="CL111" i="16"/>
  <c r="AS110" i="16"/>
  <c r="AR109" i="16"/>
  <c r="AQ109" i="16" s="1"/>
  <c r="AP109" i="16" s="1"/>
  <c r="AO109" i="16" s="1"/>
  <c r="AN109" i="16" s="1"/>
  <c r="AM109" i="16" s="1"/>
  <c r="AL109" i="16" s="1"/>
  <c r="AK109" i="16" s="1"/>
  <c r="AD111" i="16"/>
  <c r="AC110" i="16"/>
  <c r="AB110" i="16" s="1"/>
  <c r="AA110" i="16" s="1"/>
  <c r="Z110" i="16" s="1"/>
  <c r="Y110" i="16" s="1"/>
  <c r="X110" i="16" s="1"/>
  <c r="W110" i="16" s="1"/>
  <c r="V110" i="16" s="1"/>
  <c r="BV110" i="16" l="1"/>
  <c r="BU110" i="16" s="1"/>
  <c r="BT110" i="16" s="1"/>
  <c r="BS110" i="16" s="1"/>
  <c r="BR110" i="16" s="1"/>
  <c r="BQ110" i="16" s="1"/>
  <c r="BP110" i="16" s="1"/>
  <c r="BO110" i="16" s="1"/>
  <c r="BW111" i="16"/>
  <c r="BG111" i="16"/>
  <c r="BF111" i="16" s="1"/>
  <c r="BE111" i="16" s="1"/>
  <c r="BD111" i="16" s="1"/>
  <c r="BC111" i="16" s="1"/>
  <c r="BB111" i="16" s="1"/>
  <c r="BA111" i="16" s="1"/>
  <c r="AZ111" i="16" s="1"/>
  <c r="BH112" i="16"/>
  <c r="DA113" i="16"/>
  <c r="CZ112" i="16"/>
  <c r="CY112" i="16" s="1"/>
  <c r="CX112" i="16" s="1"/>
  <c r="CW112" i="16" s="1"/>
  <c r="CV112" i="16" s="1"/>
  <c r="CU112" i="16" s="1"/>
  <c r="CT112" i="16" s="1"/>
  <c r="CS112" i="16" s="1"/>
  <c r="CL112" i="16"/>
  <c r="CK111" i="16"/>
  <c r="CJ111" i="16" s="1"/>
  <c r="CI111" i="16" s="1"/>
  <c r="CH111" i="16" s="1"/>
  <c r="CG111" i="16" s="1"/>
  <c r="CF111" i="16" s="1"/>
  <c r="CE111" i="16" s="1"/>
  <c r="CD111" i="16" s="1"/>
  <c r="AR110" i="16"/>
  <c r="AQ110" i="16" s="1"/>
  <c r="AP110" i="16" s="1"/>
  <c r="AO110" i="16" s="1"/>
  <c r="AN110" i="16" s="1"/>
  <c r="AM110" i="16" s="1"/>
  <c r="AL110" i="16" s="1"/>
  <c r="AK110" i="16" s="1"/>
  <c r="AS111" i="16"/>
  <c r="AC111" i="16"/>
  <c r="AB111" i="16" s="1"/>
  <c r="AA111" i="16" s="1"/>
  <c r="Z111" i="16" s="1"/>
  <c r="Y111" i="16" s="1"/>
  <c r="X111" i="16" s="1"/>
  <c r="W111" i="16" s="1"/>
  <c r="V111" i="16" s="1"/>
  <c r="AD112" i="16"/>
  <c r="BW112" i="16" l="1"/>
  <c r="BV111" i="16"/>
  <c r="BU111" i="16" s="1"/>
  <c r="BT111" i="16" s="1"/>
  <c r="BS111" i="16" s="1"/>
  <c r="BR111" i="16" s="1"/>
  <c r="BQ111" i="16" s="1"/>
  <c r="BP111" i="16" s="1"/>
  <c r="BO111" i="16" s="1"/>
  <c r="BH113" i="16"/>
  <c r="BG112" i="16"/>
  <c r="BF112" i="16" s="1"/>
  <c r="BE112" i="16" s="1"/>
  <c r="BD112" i="16" s="1"/>
  <c r="BC112" i="16" s="1"/>
  <c r="BB112" i="16" s="1"/>
  <c r="BA112" i="16" s="1"/>
  <c r="AZ112" i="16" s="1"/>
  <c r="CZ113" i="16"/>
  <c r="CY113" i="16" s="1"/>
  <c r="CX113" i="16" s="1"/>
  <c r="CW113" i="16" s="1"/>
  <c r="CV113" i="16" s="1"/>
  <c r="CU113" i="16" s="1"/>
  <c r="CT113" i="16" s="1"/>
  <c r="CS113" i="16" s="1"/>
  <c r="DA114" i="16"/>
  <c r="CL113" i="16"/>
  <c r="CK112" i="16"/>
  <c r="CJ112" i="16" s="1"/>
  <c r="CI112" i="16" s="1"/>
  <c r="CH112" i="16" s="1"/>
  <c r="CG112" i="16" s="1"/>
  <c r="CF112" i="16" s="1"/>
  <c r="CE112" i="16" s="1"/>
  <c r="CD112" i="16" s="1"/>
  <c r="AS112" i="16"/>
  <c r="AR111" i="16"/>
  <c r="AQ111" i="16" s="1"/>
  <c r="AP111" i="16" s="1"/>
  <c r="AO111" i="16" s="1"/>
  <c r="AN111" i="16" s="1"/>
  <c r="AM111" i="16" s="1"/>
  <c r="AL111" i="16" s="1"/>
  <c r="AK111" i="16" s="1"/>
  <c r="AC112" i="16"/>
  <c r="AB112" i="16" s="1"/>
  <c r="AA112" i="16" s="1"/>
  <c r="Z112" i="16" s="1"/>
  <c r="Y112" i="16" s="1"/>
  <c r="X112" i="16" s="1"/>
  <c r="W112" i="16" s="1"/>
  <c r="V112" i="16" s="1"/>
  <c r="AD113" i="16"/>
  <c r="BW113" i="16" l="1"/>
  <c r="BV112" i="16"/>
  <c r="BU112" i="16" s="1"/>
  <c r="BT112" i="16" s="1"/>
  <c r="BS112" i="16" s="1"/>
  <c r="BR112" i="16" s="1"/>
  <c r="BQ112" i="16" s="1"/>
  <c r="BP112" i="16" s="1"/>
  <c r="BO112" i="16" s="1"/>
  <c r="BH114" i="16"/>
  <c r="BG113" i="16"/>
  <c r="BF113" i="16" s="1"/>
  <c r="BE113" i="16" s="1"/>
  <c r="BD113" i="16" s="1"/>
  <c r="BC113" i="16" s="1"/>
  <c r="BB113" i="16" s="1"/>
  <c r="BA113" i="16" s="1"/>
  <c r="AZ113" i="16" s="1"/>
  <c r="CZ114" i="16"/>
  <c r="CY114" i="16" s="1"/>
  <c r="CX114" i="16" s="1"/>
  <c r="CW114" i="16" s="1"/>
  <c r="CV114" i="16" s="1"/>
  <c r="CU114" i="16" s="1"/>
  <c r="CT114" i="16" s="1"/>
  <c r="CS114" i="16" s="1"/>
  <c r="DA115" i="16"/>
  <c r="CK113" i="16"/>
  <c r="CJ113" i="16" s="1"/>
  <c r="CI113" i="16" s="1"/>
  <c r="CH113" i="16" s="1"/>
  <c r="CG113" i="16" s="1"/>
  <c r="CF113" i="16" s="1"/>
  <c r="CE113" i="16" s="1"/>
  <c r="CD113" i="16" s="1"/>
  <c r="CL114" i="16"/>
  <c r="AS113" i="16"/>
  <c r="AR112" i="16"/>
  <c r="AQ112" i="16" s="1"/>
  <c r="AP112" i="16" s="1"/>
  <c r="AO112" i="16" s="1"/>
  <c r="AN112" i="16" s="1"/>
  <c r="AM112" i="16" s="1"/>
  <c r="AL112" i="16" s="1"/>
  <c r="AK112" i="16" s="1"/>
  <c r="AD114" i="16"/>
  <c r="AC113" i="16"/>
  <c r="AB113" i="16" s="1"/>
  <c r="AA113" i="16" s="1"/>
  <c r="Z113" i="16" s="1"/>
  <c r="Y113" i="16" s="1"/>
  <c r="X113" i="16" s="1"/>
  <c r="W113" i="16" s="1"/>
  <c r="V113" i="16" s="1"/>
  <c r="BV113" i="16" l="1"/>
  <c r="BU113" i="16" s="1"/>
  <c r="BT113" i="16" s="1"/>
  <c r="BS113" i="16" s="1"/>
  <c r="BR113" i="16" s="1"/>
  <c r="BQ113" i="16" s="1"/>
  <c r="BP113" i="16" s="1"/>
  <c r="BO113" i="16" s="1"/>
  <c r="BW114" i="16"/>
  <c r="BG114" i="16"/>
  <c r="BF114" i="16" s="1"/>
  <c r="BE114" i="16" s="1"/>
  <c r="BD114" i="16" s="1"/>
  <c r="BC114" i="16" s="1"/>
  <c r="BB114" i="16" s="1"/>
  <c r="BA114" i="16" s="1"/>
  <c r="AZ114" i="16" s="1"/>
  <c r="BH115" i="16"/>
  <c r="DA116" i="16"/>
  <c r="CZ115" i="16"/>
  <c r="CY115" i="16" s="1"/>
  <c r="CX115" i="16" s="1"/>
  <c r="CW115" i="16" s="1"/>
  <c r="CV115" i="16" s="1"/>
  <c r="CU115" i="16" s="1"/>
  <c r="CT115" i="16" s="1"/>
  <c r="CS115" i="16" s="1"/>
  <c r="CK114" i="16"/>
  <c r="CJ114" i="16" s="1"/>
  <c r="CI114" i="16" s="1"/>
  <c r="CH114" i="16" s="1"/>
  <c r="CG114" i="16" s="1"/>
  <c r="CF114" i="16" s="1"/>
  <c r="CE114" i="16" s="1"/>
  <c r="CD114" i="16" s="1"/>
  <c r="CL115" i="16"/>
  <c r="AR113" i="16"/>
  <c r="AQ113" i="16" s="1"/>
  <c r="AP113" i="16" s="1"/>
  <c r="AO113" i="16" s="1"/>
  <c r="AN113" i="16" s="1"/>
  <c r="AM113" i="16" s="1"/>
  <c r="AL113" i="16" s="1"/>
  <c r="AK113" i="16" s="1"/>
  <c r="AS114" i="16"/>
  <c r="AD115" i="16"/>
  <c r="AC114" i="16"/>
  <c r="AB114" i="16" s="1"/>
  <c r="AA114" i="16" s="1"/>
  <c r="Z114" i="16" s="1"/>
  <c r="Y114" i="16" s="1"/>
  <c r="X114" i="16" s="1"/>
  <c r="W114" i="16" s="1"/>
  <c r="V114" i="16" s="1"/>
  <c r="BV114" i="16" l="1"/>
  <c r="BU114" i="16" s="1"/>
  <c r="BT114" i="16" s="1"/>
  <c r="BS114" i="16" s="1"/>
  <c r="BR114" i="16" s="1"/>
  <c r="BQ114" i="16" s="1"/>
  <c r="BP114" i="16" s="1"/>
  <c r="BO114" i="16" s="1"/>
  <c r="BW115" i="16"/>
  <c r="BG115" i="16"/>
  <c r="BF115" i="16" s="1"/>
  <c r="BE115" i="16" s="1"/>
  <c r="BD115" i="16" s="1"/>
  <c r="BC115" i="16" s="1"/>
  <c r="BB115" i="16" s="1"/>
  <c r="BA115" i="16" s="1"/>
  <c r="AZ115" i="16" s="1"/>
  <c r="BH116" i="16"/>
  <c r="DA117" i="16"/>
  <c r="CZ116" i="16"/>
  <c r="CY116" i="16" s="1"/>
  <c r="CX116" i="16" s="1"/>
  <c r="CW116" i="16" s="1"/>
  <c r="CV116" i="16" s="1"/>
  <c r="CU116" i="16" s="1"/>
  <c r="CT116" i="16" s="1"/>
  <c r="CS116" i="16" s="1"/>
  <c r="CL116" i="16"/>
  <c r="CK115" i="16"/>
  <c r="CJ115" i="16" s="1"/>
  <c r="CI115" i="16" s="1"/>
  <c r="CH115" i="16" s="1"/>
  <c r="CG115" i="16" s="1"/>
  <c r="CF115" i="16" s="1"/>
  <c r="CE115" i="16" s="1"/>
  <c r="CD115" i="16" s="1"/>
  <c r="AR114" i="16"/>
  <c r="AQ114" i="16" s="1"/>
  <c r="AP114" i="16" s="1"/>
  <c r="AO114" i="16" s="1"/>
  <c r="AN114" i="16" s="1"/>
  <c r="AM114" i="16" s="1"/>
  <c r="AL114" i="16" s="1"/>
  <c r="AK114" i="16" s="1"/>
  <c r="AS115" i="16"/>
  <c r="AC115" i="16"/>
  <c r="AB115" i="16" s="1"/>
  <c r="AA115" i="16" s="1"/>
  <c r="Z115" i="16" s="1"/>
  <c r="Y115" i="16" s="1"/>
  <c r="X115" i="16" s="1"/>
  <c r="W115" i="16" s="1"/>
  <c r="V115" i="16" s="1"/>
  <c r="AD116" i="16"/>
  <c r="BW116" i="16" l="1"/>
  <c r="BV115" i="16"/>
  <c r="BU115" i="16" s="1"/>
  <c r="BT115" i="16" s="1"/>
  <c r="BS115" i="16" s="1"/>
  <c r="BR115" i="16" s="1"/>
  <c r="BQ115" i="16" s="1"/>
  <c r="BP115" i="16" s="1"/>
  <c r="BO115" i="16" s="1"/>
  <c r="BH117" i="16"/>
  <c r="BG116" i="16"/>
  <c r="BF116" i="16" s="1"/>
  <c r="BE116" i="16" s="1"/>
  <c r="BD116" i="16" s="1"/>
  <c r="BC116" i="16" s="1"/>
  <c r="BB116" i="16" s="1"/>
  <c r="BA116" i="16" s="1"/>
  <c r="AZ116" i="16" s="1"/>
  <c r="CZ117" i="16"/>
  <c r="CY117" i="16" s="1"/>
  <c r="CX117" i="16" s="1"/>
  <c r="CW117" i="16" s="1"/>
  <c r="CV117" i="16" s="1"/>
  <c r="CU117" i="16" s="1"/>
  <c r="CT117" i="16" s="1"/>
  <c r="CS117" i="16" s="1"/>
  <c r="DA118" i="16"/>
  <c r="CL117" i="16"/>
  <c r="CK116" i="16"/>
  <c r="CJ116" i="16" s="1"/>
  <c r="CI116" i="16" s="1"/>
  <c r="CH116" i="16" s="1"/>
  <c r="CG116" i="16" s="1"/>
  <c r="CF116" i="16" s="1"/>
  <c r="CE116" i="16" s="1"/>
  <c r="CD116" i="16" s="1"/>
  <c r="AR115" i="16"/>
  <c r="AQ115" i="16" s="1"/>
  <c r="AP115" i="16" s="1"/>
  <c r="AO115" i="16" s="1"/>
  <c r="AN115" i="16" s="1"/>
  <c r="AM115" i="16" s="1"/>
  <c r="AL115" i="16" s="1"/>
  <c r="AK115" i="16" s="1"/>
  <c r="AS116" i="16"/>
  <c r="AC116" i="16"/>
  <c r="AB116" i="16" s="1"/>
  <c r="AA116" i="16" s="1"/>
  <c r="Z116" i="16" s="1"/>
  <c r="Y116" i="16" s="1"/>
  <c r="X116" i="16" s="1"/>
  <c r="W116" i="16" s="1"/>
  <c r="V116" i="16" s="1"/>
  <c r="AD117" i="16"/>
  <c r="BW117" i="16" l="1"/>
  <c r="BV116" i="16"/>
  <c r="BU116" i="16" s="1"/>
  <c r="BT116" i="16" s="1"/>
  <c r="BS116" i="16" s="1"/>
  <c r="BR116" i="16" s="1"/>
  <c r="BQ116" i="16" s="1"/>
  <c r="BP116" i="16" s="1"/>
  <c r="BO116" i="16" s="1"/>
  <c r="BH118" i="16"/>
  <c r="BG117" i="16"/>
  <c r="BF117" i="16" s="1"/>
  <c r="BE117" i="16" s="1"/>
  <c r="BD117" i="16" s="1"/>
  <c r="BC117" i="16" s="1"/>
  <c r="BB117" i="16" s="1"/>
  <c r="BA117" i="16" s="1"/>
  <c r="AZ117" i="16" s="1"/>
  <c r="CZ118" i="16"/>
  <c r="CY118" i="16" s="1"/>
  <c r="CX118" i="16" s="1"/>
  <c r="CW118" i="16" s="1"/>
  <c r="CV118" i="16" s="1"/>
  <c r="CU118" i="16" s="1"/>
  <c r="CT118" i="16" s="1"/>
  <c r="CS118" i="16" s="1"/>
  <c r="DA119" i="16"/>
  <c r="CK117" i="16"/>
  <c r="CJ117" i="16" s="1"/>
  <c r="CI117" i="16" s="1"/>
  <c r="CH117" i="16" s="1"/>
  <c r="CG117" i="16" s="1"/>
  <c r="CF117" i="16" s="1"/>
  <c r="CE117" i="16" s="1"/>
  <c r="CD117" i="16" s="1"/>
  <c r="CL118" i="16"/>
  <c r="AS117" i="16"/>
  <c r="AR116" i="16"/>
  <c r="AQ116" i="16" s="1"/>
  <c r="AP116" i="16" s="1"/>
  <c r="AO116" i="16" s="1"/>
  <c r="AN116" i="16" s="1"/>
  <c r="AM116" i="16" s="1"/>
  <c r="AL116" i="16" s="1"/>
  <c r="AK116" i="16" s="1"/>
  <c r="AD118" i="16"/>
  <c r="AC117" i="16"/>
  <c r="AB117" i="16" s="1"/>
  <c r="AA117" i="16" s="1"/>
  <c r="Z117" i="16" s="1"/>
  <c r="Y117" i="16" s="1"/>
  <c r="X117" i="16" s="1"/>
  <c r="W117" i="16" s="1"/>
  <c r="V117" i="16" s="1"/>
  <c r="BV117" i="16" l="1"/>
  <c r="BU117" i="16" s="1"/>
  <c r="BT117" i="16" s="1"/>
  <c r="BS117" i="16" s="1"/>
  <c r="BR117" i="16" s="1"/>
  <c r="BQ117" i="16" s="1"/>
  <c r="BP117" i="16" s="1"/>
  <c r="BO117" i="16" s="1"/>
  <c r="BW118" i="16"/>
  <c r="BG118" i="16"/>
  <c r="BF118" i="16" s="1"/>
  <c r="BE118" i="16" s="1"/>
  <c r="BD118" i="16" s="1"/>
  <c r="BC118" i="16" s="1"/>
  <c r="BB118" i="16" s="1"/>
  <c r="BA118" i="16" s="1"/>
  <c r="AZ118" i="16" s="1"/>
  <c r="BH119" i="16"/>
  <c r="DA120" i="16"/>
  <c r="CZ119" i="16"/>
  <c r="CY119" i="16" s="1"/>
  <c r="CX119" i="16" s="1"/>
  <c r="CW119" i="16" s="1"/>
  <c r="CV119" i="16" s="1"/>
  <c r="CU119" i="16" s="1"/>
  <c r="CT119" i="16" s="1"/>
  <c r="CS119" i="16" s="1"/>
  <c r="CK118" i="16"/>
  <c r="CJ118" i="16" s="1"/>
  <c r="CI118" i="16" s="1"/>
  <c r="CH118" i="16" s="1"/>
  <c r="CG118" i="16" s="1"/>
  <c r="CF118" i="16" s="1"/>
  <c r="CE118" i="16" s="1"/>
  <c r="CD118" i="16" s="1"/>
  <c r="CL119" i="16"/>
  <c r="AR117" i="16"/>
  <c r="AQ117" i="16" s="1"/>
  <c r="AP117" i="16" s="1"/>
  <c r="AO117" i="16" s="1"/>
  <c r="AN117" i="16" s="1"/>
  <c r="AM117" i="16" s="1"/>
  <c r="AL117" i="16" s="1"/>
  <c r="AK117" i="16" s="1"/>
  <c r="AS118" i="16"/>
  <c r="AD119" i="16"/>
  <c r="AC118" i="16"/>
  <c r="AB118" i="16" s="1"/>
  <c r="AA118" i="16" s="1"/>
  <c r="Z118" i="16" s="1"/>
  <c r="Y118" i="16" s="1"/>
  <c r="X118" i="16" s="1"/>
  <c r="W118" i="16" s="1"/>
  <c r="V118" i="16" s="1"/>
  <c r="BV118" i="16" l="1"/>
  <c r="BU118" i="16" s="1"/>
  <c r="BT118" i="16" s="1"/>
  <c r="BS118" i="16" s="1"/>
  <c r="BR118" i="16" s="1"/>
  <c r="BQ118" i="16" s="1"/>
  <c r="BP118" i="16" s="1"/>
  <c r="BO118" i="16" s="1"/>
  <c r="BW119" i="16"/>
  <c r="BG119" i="16"/>
  <c r="BF119" i="16" s="1"/>
  <c r="BE119" i="16" s="1"/>
  <c r="BD119" i="16" s="1"/>
  <c r="BC119" i="16" s="1"/>
  <c r="BB119" i="16" s="1"/>
  <c r="BA119" i="16" s="1"/>
  <c r="AZ119" i="16" s="1"/>
  <c r="BH120" i="16"/>
  <c r="DA121" i="16"/>
  <c r="CZ120" i="16"/>
  <c r="CY120" i="16" s="1"/>
  <c r="CX120" i="16" s="1"/>
  <c r="CW120" i="16" s="1"/>
  <c r="CV120" i="16" s="1"/>
  <c r="CU120" i="16" s="1"/>
  <c r="CT120" i="16" s="1"/>
  <c r="CS120" i="16" s="1"/>
  <c r="CL120" i="16"/>
  <c r="CK119" i="16"/>
  <c r="CJ119" i="16" s="1"/>
  <c r="CI119" i="16" s="1"/>
  <c r="CH119" i="16" s="1"/>
  <c r="CG119" i="16" s="1"/>
  <c r="CF119" i="16" s="1"/>
  <c r="CE119" i="16" s="1"/>
  <c r="CD119" i="16" s="1"/>
  <c r="AR118" i="16"/>
  <c r="AQ118" i="16" s="1"/>
  <c r="AP118" i="16" s="1"/>
  <c r="AO118" i="16" s="1"/>
  <c r="AN118" i="16" s="1"/>
  <c r="AM118" i="16" s="1"/>
  <c r="AL118" i="16" s="1"/>
  <c r="AK118" i="16" s="1"/>
  <c r="AS119" i="16"/>
  <c r="AC119" i="16"/>
  <c r="AB119" i="16" s="1"/>
  <c r="AA119" i="16" s="1"/>
  <c r="Z119" i="16" s="1"/>
  <c r="Y119" i="16" s="1"/>
  <c r="X119" i="16" s="1"/>
  <c r="W119" i="16" s="1"/>
  <c r="V119" i="16" s="1"/>
  <c r="AD120" i="16"/>
  <c r="BW120" i="16" l="1"/>
  <c r="BV119" i="16"/>
  <c r="BU119" i="16" s="1"/>
  <c r="BT119" i="16" s="1"/>
  <c r="BS119" i="16" s="1"/>
  <c r="BR119" i="16" s="1"/>
  <c r="BQ119" i="16" s="1"/>
  <c r="BP119" i="16" s="1"/>
  <c r="BO119" i="16" s="1"/>
  <c r="BH121" i="16"/>
  <c r="BG120" i="16"/>
  <c r="BF120" i="16" s="1"/>
  <c r="BE120" i="16" s="1"/>
  <c r="BD120" i="16" s="1"/>
  <c r="BC120" i="16" s="1"/>
  <c r="BB120" i="16" s="1"/>
  <c r="BA120" i="16" s="1"/>
  <c r="AZ120" i="16" s="1"/>
  <c r="CZ121" i="16"/>
  <c r="CY121" i="16" s="1"/>
  <c r="CX121" i="16" s="1"/>
  <c r="CW121" i="16" s="1"/>
  <c r="CV121" i="16" s="1"/>
  <c r="CU121" i="16" s="1"/>
  <c r="CT121" i="16" s="1"/>
  <c r="CS121" i="16" s="1"/>
  <c r="DA122" i="16"/>
  <c r="CL121" i="16"/>
  <c r="CK120" i="16"/>
  <c r="CJ120" i="16" s="1"/>
  <c r="CI120" i="16" s="1"/>
  <c r="CH120" i="16" s="1"/>
  <c r="CG120" i="16" s="1"/>
  <c r="CF120" i="16" s="1"/>
  <c r="CE120" i="16" s="1"/>
  <c r="CD120" i="16" s="1"/>
  <c r="AS120" i="16"/>
  <c r="AR119" i="16"/>
  <c r="AQ119" i="16" s="1"/>
  <c r="AP119" i="16" s="1"/>
  <c r="AO119" i="16" s="1"/>
  <c r="AN119" i="16" s="1"/>
  <c r="AM119" i="16" s="1"/>
  <c r="AL119" i="16" s="1"/>
  <c r="AK119" i="16" s="1"/>
  <c r="AC120" i="16"/>
  <c r="AB120" i="16" s="1"/>
  <c r="AA120" i="16" s="1"/>
  <c r="Z120" i="16" s="1"/>
  <c r="Y120" i="16" s="1"/>
  <c r="X120" i="16" s="1"/>
  <c r="W120" i="16" s="1"/>
  <c r="V120" i="16" s="1"/>
  <c r="AD121" i="16"/>
  <c r="BW121" i="16" l="1"/>
  <c r="BV120" i="16"/>
  <c r="BU120" i="16" s="1"/>
  <c r="BT120" i="16" s="1"/>
  <c r="BS120" i="16" s="1"/>
  <c r="BR120" i="16" s="1"/>
  <c r="BQ120" i="16" s="1"/>
  <c r="BP120" i="16" s="1"/>
  <c r="BO120" i="16" s="1"/>
  <c r="BH122" i="16"/>
  <c r="BG121" i="16"/>
  <c r="BF121" i="16" s="1"/>
  <c r="BE121" i="16" s="1"/>
  <c r="BD121" i="16" s="1"/>
  <c r="BC121" i="16" s="1"/>
  <c r="BB121" i="16" s="1"/>
  <c r="BA121" i="16" s="1"/>
  <c r="AZ121" i="16" s="1"/>
  <c r="CZ122" i="16"/>
  <c r="CY122" i="16" s="1"/>
  <c r="CX122" i="16" s="1"/>
  <c r="CW122" i="16" s="1"/>
  <c r="CV122" i="16" s="1"/>
  <c r="CU122" i="16" s="1"/>
  <c r="CT122" i="16" s="1"/>
  <c r="CS122" i="16" s="1"/>
  <c r="DA123" i="16"/>
  <c r="CK121" i="16"/>
  <c r="CJ121" i="16" s="1"/>
  <c r="CI121" i="16" s="1"/>
  <c r="CH121" i="16" s="1"/>
  <c r="CG121" i="16" s="1"/>
  <c r="CF121" i="16" s="1"/>
  <c r="CE121" i="16" s="1"/>
  <c r="CD121" i="16" s="1"/>
  <c r="CL122" i="16"/>
  <c r="AS121" i="16"/>
  <c r="AR120" i="16"/>
  <c r="AQ120" i="16" s="1"/>
  <c r="AP120" i="16" s="1"/>
  <c r="AO120" i="16" s="1"/>
  <c r="AN120" i="16" s="1"/>
  <c r="AM120" i="16" s="1"/>
  <c r="AL120" i="16" s="1"/>
  <c r="AK120" i="16" s="1"/>
  <c r="AD122" i="16"/>
  <c r="AC121" i="16"/>
  <c r="AB121" i="16" s="1"/>
  <c r="AA121" i="16" s="1"/>
  <c r="Z121" i="16" s="1"/>
  <c r="Y121" i="16" s="1"/>
  <c r="X121" i="16" s="1"/>
  <c r="W121" i="16" s="1"/>
  <c r="V121" i="16" s="1"/>
  <c r="BV121" i="16" l="1"/>
  <c r="BU121" i="16" s="1"/>
  <c r="BT121" i="16" s="1"/>
  <c r="BS121" i="16" s="1"/>
  <c r="BR121" i="16" s="1"/>
  <c r="BQ121" i="16" s="1"/>
  <c r="BP121" i="16" s="1"/>
  <c r="BO121" i="16" s="1"/>
  <c r="BW122" i="16"/>
  <c r="BG122" i="16"/>
  <c r="BF122" i="16" s="1"/>
  <c r="BE122" i="16" s="1"/>
  <c r="BD122" i="16" s="1"/>
  <c r="BC122" i="16" s="1"/>
  <c r="BB122" i="16" s="1"/>
  <c r="BA122" i="16" s="1"/>
  <c r="AZ122" i="16" s="1"/>
  <c r="BH123" i="16"/>
  <c r="DA124" i="16"/>
  <c r="CZ123" i="16"/>
  <c r="CY123" i="16" s="1"/>
  <c r="CX123" i="16" s="1"/>
  <c r="CW123" i="16" s="1"/>
  <c r="CV123" i="16" s="1"/>
  <c r="CU123" i="16" s="1"/>
  <c r="CT123" i="16" s="1"/>
  <c r="CS123" i="16" s="1"/>
  <c r="CK122" i="16"/>
  <c r="CJ122" i="16" s="1"/>
  <c r="CI122" i="16" s="1"/>
  <c r="CH122" i="16" s="1"/>
  <c r="CG122" i="16" s="1"/>
  <c r="CF122" i="16" s="1"/>
  <c r="CE122" i="16" s="1"/>
  <c r="CD122" i="16" s="1"/>
  <c r="CL123" i="16"/>
  <c r="AS122" i="16"/>
  <c r="AR121" i="16"/>
  <c r="AQ121" i="16" s="1"/>
  <c r="AP121" i="16" s="1"/>
  <c r="AO121" i="16" s="1"/>
  <c r="AN121" i="16" s="1"/>
  <c r="AM121" i="16" s="1"/>
  <c r="AL121" i="16" s="1"/>
  <c r="AK121" i="16" s="1"/>
  <c r="AD123" i="16"/>
  <c r="AC122" i="16"/>
  <c r="AB122" i="16" s="1"/>
  <c r="AA122" i="16" s="1"/>
  <c r="Z122" i="16" s="1"/>
  <c r="Y122" i="16" s="1"/>
  <c r="X122" i="16" s="1"/>
  <c r="W122" i="16" s="1"/>
  <c r="V122" i="16" s="1"/>
  <c r="BV122" i="16" l="1"/>
  <c r="BU122" i="16" s="1"/>
  <c r="BT122" i="16" s="1"/>
  <c r="BS122" i="16" s="1"/>
  <c r="BR122" i="16" s="1"/>
  <c r="BQ122" i="16" s="1"/>
  <c r="BP122" i="16" s="1"/>
  <c r="BO122" i="16" s="1"/>
  <c r="BW123" i="16"/>
  <c r="BG123" i="16"/>
  <c r="BF123" i="16" s="1"/>
  <c r="BE123" i="16" s="1"/>
  <c r="BD123" i="16" s="1"/>
  <c r="BC123" i="16" s="1"/>
  <c r="BB123" i="16" s="1"/>
  <c r="BA123" i="16" s="1"/>
  <c r="AZ123" i="16" s="1"/>
  <c r="BH124" i="16"/>
  <c r="DA125" i="16"/>
  <c r="CZ124" i="16"/>
  <c r="CY124" i="16" s="1"/>
  <c r="CX124" i="16" s="1"/>
  <c r="CW124" i="16" s="1"/>
  <c r="CV124" i="16" s="1"/>
  <c r="CU124" i="16" s="1"/>
  <c r="CT124" i="16" s="1"/>
  <c r="CS124" i="16" s="1"/>
  <c r="CL124" i="16"/>
  <c r="CK123" i="16"/>
  <c r="CJ123" i="16" s="1"/>
  <c r="CI123" i="16" s="1"/>
  <c r="CH123" i="16" s="1"/>
  <c r="CG123" i="16" s="1"/>
  <c r="CF123" i="16" s="1"/>
  <c r="CE123" i="16" s="1"/>
  <c r="CD123" i="16" s="1"/>
  <c r="AR122" i="16"/>
  <c r="AQ122" i="16" s="1"/>
  <c r="AP122" i="16" s="1"/>
  <c r="AO122" i="16" s="1"/>
  <c r="AN122" i="16" s="1"/>
  <c r="AM122" i="16" s="1"/>
  <c r="AL122" i="16" s="1"/>
  <c r="AK122" i="16" s="1"/>
  <c r="AS123" i="16"/>
  <c r="AC123" i="16"/>
  <c r="AB123" i="16" s="1"/>
  <c r="AA123" i="16" s="1"/>
  <c r="Z123" i="16" s="1"/>
  <c r="Y123" i="16" s="1"/>
  <c r="X123" i="16" s="1"/>
  <c r="W123" i="16" s="1"/>
  <c r="V123" i="16" s="1"/>
  <c r="AD124" i="16"/>
  <c r="BW124" i="16" l="1"/>
  <c r="BV123" i="16"/>
  <c r="BU123" i="16" s="1"/>
  <c r="BT123" i="16" s="1"/>
  <c r="BS123" i="16" s="1"/>
  <c r="BR123" i="16" s="1"/>
  <c r="BQ123" i="16" s="1"/>
  <c r="BP123" i="16" s="1"/>
  <c r="BO123" i="16" s="1"/>
  <c r="BH125" i="16"/>
  <c r="BG124" i="16"/>
  <c r="BF124" i="16" s="1"/>
  <c r="BE124" i="16" s="1"/>
  <c r="BD124" i="16" s="1"/>
  <c r="BC124" i="16" s="1"/>
  <c r="BB124" i="16" s="1"/>
  <c r="BA124" i="16" s="1"/>
  <c r="AZ124" i="16" s="1"/>
  <c r="CZ125" i="16"/>
  <c r="CY125" i="16" s="1"/>
  <c r="CX125" i="16" s="1"/>
  <c r="CW125" i="16" s="1"/>
  <c r="CV125" i="16" s="1"/>
  <c r="CU125" i="16" s="1"/>
  <c r="CT125" i="16" s="1"/>
  <c r="CS125" i="16" s="1"/>
  <c r="DA126" i="16"/>
  <c r="CL125" i="16"/>
  <c r="CK124" i="16"/>
  <c r="CJ124" i="16" s="1"/>
  <c r="CI124" i="16" s="1"/>
  <c r="CH124" i="16" s="1"/>
  <c r="CG124" i="16" s="1"/>
  <c r="CF124" i="16" s="1"/>
  <c r="CE124" i="16" s="1"/>
  <c r="CD124" i="16" s="1"/>
  <c r="AS124" i="16"/>
  <c r="AR123" i="16"/>
  <c r="AQ123" i="16" s="1"/>
  <c r="AP123" i="16" s="1"/>
  <c r="AO123" i="16" s="1"/>
  <c r="AN123" i="16" s="1"/>
  <c r="AM123" i="16" s="1"/>
  <c r="AL123" i="16" s="1"/>
  <c r="AK123" i="16" s="1"/>
  <c r="AC124" i="16"/>
  <c r="AB124" i="16" s="1"/>
  <c r="AA124" i="16" s="1"/>
  <c r="Z124" i="16" s="1"/>
  <c r="Y124" i="16" s="1"/>
  <c r="X124" i="16" s="1"/>
  <c r="W124" i="16" s="1"/>
  <c r="V124" i="16" s="1"/>
  <c r="AD125" i="16"/>
  <c r="BW125" i="16" l="1"/>
  <c r="BV124" i="16"/>
  <c r="BU124" i="16" s="1"/>
  <c r="BT124" i="16" s="1"/>
  <c r="BS124" i="16" s="1"/>
  <c r="BR124" i="16" s="1"/>
  <c r="BQ124" i="16" s="1"/>
  <c r="BP124" i="16" s="1"/>
  <c r="BO124" i="16" s="1"/>
  <c r="BH126" i="16"/>
  <c r="BG125" i="16"/>
  <c r="BF125" i="16" s="1"/>
  <c r="BE125" i="16" s="1"/>
  <c r="BD125" i="16" s="1"/>
  <c r="BC125" i="16" s="1"/>
  <c r="BB125" i="16" s="1"/>
  <c r="BA125" i="16" s="1"/>
  <c r="AZ125" i="16" s="1"/>
  <c r="CZ126" i="16"/>
  <c r="CY126" i="16" s="1"/>
  <c r="CX126" i="16" s="1"/>
  <c r="CW126" i="16" s="1"/>
  <c r="CV126" i="16" s="1"/>
  <c r="CU126" i="16" s="1"/>
  <c r="CT126" i="16" s="1"/>
  <c r="CS126" i="16" s="1"/>
  <c r="DA127" i="16"/>
  <c r="CK125" i="16"/>
  <c r="CJ125" i="16" s="1"/>
  <c r="CI125" i="16" s="1"/>
  <c r="CH125" i="16" s="1"/>
  <c r="CG125" i="16" s="1"/>
  <c r="CF125" i="16" s="1"/>
  <c r="CE125" i="16" s="1"/>
  <c r="CD125" i="16" s="1"/>
  <c r="CL126" i="16"/>
  <c r="AS125" i="16"/>
  <c r="AR124" i="16"/>
  <c r="AQ124" i="16" s="1"/>
  <c r="AP124" i="16" s="1"/>
  <c r="AO124" i="16" s="1"/>
  <c r="AN124" i="16" s="1"/>
  <c r="AM124" i="16" s="1"/>
  <c r="AL124" i="16" s="1"/>
  <c r="AK124" i="16" s="1"/>
  <c r="AD126" i="16"/>
  <c r="AC125" i="16"/>
  <c r="AB125" i="16" s="1"/>
  <c r="AA125" i="16" s="1"/>
  <c r="Z125" i="16" s="1"/>
  <c r="Y125" i="16" s="1"/>
  <c r="X125" i="16" s="1"/>
  <c r="W125" i="16" s="1"/>
  <c r="V125" i="16" s="1"/>
  <c r="BV125" i="16" l="1"/>
  <c r="BU125" i="16" s="1"/>
  <c r="BT125" i="16" s="1"/>
  <c r="BS125" i="16" s="1"/>
  <c r="BR125" i="16" s="1"/>
  <c r="BQ125" i="16" s="1"/>
  <c r="BP125" i="16" s="1"/>
  <c r="BO125" i="16" s="1"/>
  <c r="BW126" i="16"/>
  <c r="BG126" i="16"/>
  <c r="BF126" i="16" s="1"/>
  <c r="BE126" i="16" s="1"/>
  <c r="BD126" i="16" s="1"/>
  <c r="BC126" i="16" s="1"/>
  <c r="BB126" i="16" s="1"/>
  <c r="BA126" i="16" s="1"/>
  <c r="AZ126" i="16" s="1"/>
  <c r="BH127" i="16"/>
  <c r="DA128" i="16"/>
  <c r="CZ127" i="16"/>
  <c r="CY127" i="16" s="1"/>
  <c r="CX127" i="16" s="1"/>
  <c r="CW127" i="16" s="1"/>
  <c r="CV127" i="16" s="1"/>
  <c r="CU127" i="16" s="1"/>
  <c r="CT127" i="16" s="1"/>
  <c r="CS127" i="16" s="1"/>
  <c r="CK126" i="16"/>
  <c r="CJ126" i="16" s="1"/>
  <c r="CI126" i="16" s="1"/>
  <c r="CH126" i="16" s="1"/>
  <c r="CG126" i="16" s="1"/>
  <c r="CF126" i="16" s="1"/>
  <c r="CE126" i="16" s="1"/>
  <c r="CD126" i="16" s="1"/>
  <c r="CL127" i="16"/>
  <c r="AS126" i="16"/>
  <c r="AR125" i="16"/>
  <c r="AQ125" i="16" s="1"/>
  <c r="AP125" i="16" s="1"/>
  <c r="AO125" i="16" s="1"/>
  <c r="AN125" i="16" s="1"/>
  <c r="AM125" i="16" s="1"/>
  <c r="AL125" i="16" s="1"/>
  <c r="AK125" i="16" s="1"/>
  <c r="AD127" i="16"/>
  <c r="AC126" i="16"/>
  <c r="AB126" i="16" s="1"/>
  <c r="AA126" i="16" s="1"/>
  <c r="Z126" i="16" s="1"/>
  <c r="Y126" i="16" s="1"/>
  <c r="X126" i="16" s="1"/>
  <c r="W126" i="16" s="1"/>
  <c r="V126" i="16" s="1"/>
  <c r="BV126" i="16" l="1"/>
  <c r="BU126" i="16" s="1"/>
  <c r="BT126" i="16" s="1"/>
  <c r="BS126" i="16" s="1"/>
  <c r="BR126" i="16" s="1"/>
  <c r="BQ126" i="16" s="1"/>
  <c r="BP126" i="16" s="1"/>
  <c r="BO126" i="16" s="1"/>
  <c r="BW127" i="16"/>
  <c r="BG127" i="16"/>
  <c r="BF127" i="16" s="1"/>
  <c r="BE127" i="16" s="1"/>
  <c r="BD127" i="16" s="1"/>
  <c r="BC127" i="16" s="1"/>
  <c r="BB127" i="16" s="1"/>
  <c r="BA127" i="16" s="1"/>
  <c r="AZ127" i="16" s="1"/>
  <c r="BH128" i="16"/>
  <c r="DA129" i="16"/>
  <c r="CZ128" i="16"/>
  <c r="CY128" i="16" s="1"/>
  <c r="CX128" i="16" s="1"/>
  <c r="CW128" i="16" s="1"/>
  <c r="CV128" i="16" s="1"/>
  <c r="CU128" i="16" s="1"/>
  <c r="CT128" i="16" s="1"/>
  <c r="CS128" i="16" s="1"/>
  <c r="CL128" i="16"/>
  <c r="CK127" i="16"/>
  <c r="CJ127" i="16" s="1"/>
  <c r="CI127" i="16" s="1"/>
  <c r="CH127" i="16" s="1"/>
  <c r="CG127" i="16" s="1"/>
  <c r="CF127" i="16" s="1"/>
  <c r="CE127" i="16" s="1"/>
  <c r="CD127" i="16" s="1"/>
  <c r="AR126" i="16"/>
  <c r="AQ126" i="16" s="1"/>
  <c r="AP126" i="16" s="1"/>
  <c r="AO126" i="16" s="1"/>
  <c r="AN126" i="16" s="1"/>
  <c r="AM126" i="16" s="1"/>
  <c r="AL126" i="16" s="1"/>
  <c r="AK126" i="16" s="1"/>
  <c r="AS127" i="16"/>
  <c r="AC127" i="16"/>
  <c r="AB127" i="16" s="1"/>
  <c r="AA127" i="16" s="1"/>
  <c r="Z127" i="16" s="1"/>
  <c r="Y127" i="16" s="1"/>
  <c r="X127" i="16" s="1"/>
  <c r="W127" i="16" s="1"/>
  <c r="V127" i="16" s="1"/>
  <c r="AD128" i="16"/>
  <c r="BW128" i="16" l="1"/>
  <c r="BV127" i="16"/>
  <c r="BU127" i="16" s="1"/>
  <c r="BT127" i="16" s="1"/>
  <c r="BS127" i="16" s="1"/>
  <c r="BR127" i="16" s="1"/>
  <c r="BQ127" i="16" s="1"/>
  <c r="BP127" i="16" s="1"/>
  <c r="BO127" i="16" s="1"/>
  <c r="BH129" i="16"/>
  <c r="BG128" i="16"/>
  <c r="BF128" i="16" s="1"/>
  <c r="BE128" i="16" s="1"/>
  <c r="BD128" i="16" s="1"/>
  <c r="BC128" i="16" s="1"/>
  <c r="BB128" i="16" s="1"/>
  <c r="BA128" i="16" s="1"/>
  <c r="AZ128" i="16" s="1"/>
  <c r="CZ129" i="16"/>
  <c r="CY129" i="16" s="1"/>
  <c r="CX129" i="16" s="1"/>
  <c r="CW129" i="16" s="1"/>
  <c r="CV129" i="16" s="1"/>
  <c r="CU129" i="16" s="1"/>
  <c r="CT129" i="16" s="1"/>
  <c r="CS129" i="16" s="1"/>
  <c r="DA130" i="16"/>
  <c r="CL129" i="16"/>
  <c r="CK128" i="16"/>
  <c r="CJ128" i="16" s="1"/>
  <c r="CI128" i="16" s="1"/>
  <c r="CH128" i="16" s="1"/>
  <c r="CG128" i="16" s="1"/>
  <c r="CF128" i="16" s="1"/>
  <c r="CE128" i="16" s="1"/>
  <c r="CD128" i="16" s="1"/>
  <c r="AR127" i="16"/>
  <c r="AQ127" i="16" s="1"/>
  <c r="AP127" i="16" s="1"/>
  <c r="AO127" i="16" s="1"/>
  <c r="AN127" i="16" s="1"/>
  <c r="AM127" i="16" s="1"/>
  <c r="AL127" i="16" s="1"/>
  <c r="AK127" i="16" s="1"/>
  <c r="AS128" i="16"/>
  <c r="AC128" i="16"/>
  <c r="AB128" i="16" s="1"/>
  <c r="AA128" i="16" s="1"/>
  <c r="Z128" i="16" s="1"/>
  <c r="Y128" i="16" s="1"/>
  <c r="X128" i="16" s="1"/>
  <c r="W128" i="16" s="1"/>
  <c r="V128" i="16" s="1"/>
  <c r="AD129" i="16"/>
  <c r="BW129" i="16" l="1"/>
  <c r="BV128" i="16"/>
  <c r="BU128" i="16" s="1"/>
  <c r="BT128" i="16" s="1"/>
  <c r="BS128" i="16" s="1"/>
  <c r="BR128" i="16" s="1"/>
  <c r="BQ128" i="16" s="1"/>
  <c r="BP128" i="16" s="1"/>
  <c r="BO128" i="16" s="1"/>
  <c r="BH130" i="16"/>
  <c r="BG129" i="16"/>
  <c r="BF129" i="16" s="1"/>
  <c r="BE129" i="16" s="1"/>
  <c r="BD129" i="16" s="1"/>
  <c r="BC129" i="16" s="1"/>
  <c r="BB129" i="16" s="1"/>
  <c r="BA129" i="16" s="1"/>
  <c r="AZ129" i="16" s="1"/>
  <c r="CZ130" i="16"/>
  <c r="CY130" i="16" s="1"/>
  <c r="CX130" i="16" s="1"/>
  <c r="CW130" i="16" s="1"/>
  <c r="CV130" i="16" s="1"/>
  <c r="CU130" i="16" s="1"/>
  <c r="CT130" i="16" s="1"/>
  <c r="CS130" i="16" s="1"/>
  <c r="DA131" i="16"/>
  <c r="CK129" i="16"/>
  <c r="CJ129" i="16" s="1"/>
  <c r="CI129" i="16" s="1"/>
  <c r="CH129" i="16" s="1"/>
  <c r="CG129" i="16" s="1"/>
  <c r="CF129" i="16" s="1"/>
  <c r="CE129" i="16" s="1"/>
  <c r="CD129" i="16" s="1"/>
  <c r="CL130" i="16"/>
  <c r="AS129" i="16"/>
  <c r="AR128" i="16"/>
  <c r="AQ128" i="16" s="1"/>
  <c r="AP128" i="16" s="1"/>
  <c r="AO128" i="16" s="1"/>
  <c r="AN128" i="16" s="1"/>
  <c r="AM128" i="16" s="1"/>
  <c r="AL128" i="16" s="1"/>
  <c r="AK128" i="16" s="1"/>
  <c r="AD130" i="16"/>
  <c r="AC129" i="16"/>
  <c r="AB129" i="16" s="1"/>
  <c r="AA129" i="16" s="1"/>
  <c r="Z129" i="16" s="1"/>
  <c r="Y129" i="16" s="1"/>
  <c r="X129" i="16" s="1"/>
  <c r="W129" i="16" s="1"/>
  <c r="V129" i="16" s="1"/>
  <c r="BV129" i="16" l="1"/>
  <c r="BU129" i="16" s="1"/>
  <c r="BT129" i="16" s="1"/>
  <c r="BS129" i="16" s="1"/>
  <c r="BR129" i="16" s="1"/>
  <c r="BQ129" i="16" s="1"/>
  <c r="BP129" i="16" s="1"/>
  <c r="BO129" i="16" s="1"/>
  <c r="BW130" i="16"/>
  <c r="BG130" i="16"/>
  <c r="BF130" i="16" s="1"/>
  <c r="BE130" i="16" s="1"/>
  <c r="BD130" i="16" s="1"/>
  <c r="BC130" i="16" s="1"/>
  <c r="BB130" i="16" s="1"/>
  <c r="BA130" i="16" s="1"/>
  <c r="AZ130" i="16" s="1"/>
  <c r="BH131" i="16"/>
  <c r="DA132" i="16"/>
  <c r="CZ131" i="16"/>
  <c r="CY131" i="16" s="1"/>
  <c r="CX131" i="16" s="1"/>
  <c r="CW131" i="16" s="1"/>
  <c r="CV131" i="16" s="1"/>
  <c r="CU131" i="16" s="1"/>
  <c r="CT131" i="16" s="1"/>
  <c r="CS131" i="16" s="1"/>
  <c r="CK130" i="16"/>
  <c r="CJ130" i="16" s="1"/>
  <c r="CI130" i="16" s="1"/>
  <c r="CH130" i="16" s="1"/>
  <c r="CG130" i="16" s="1"/>
  <c r="CF130" i="16" s="1"/>
  <c r="CE130" i="16" s="1"/>
  <c r="CD130" i="16" s="1"/>
  <c r="CL131" i="16"/>
  <c r="AR129" i="16"/>
  <c r="AQ129" i="16" s="1"/>
  <c r="AP129" i="16" s="1"/>
  <c r="AO129" i="16" s="1"/>
  <c r="AN129" i="16" s="1"/>
  <c r="AM129" i="16" s="1"/>
  <c r="AL129" i="16" s="1"/>
  <c r="AK129" i="16" s="1"/>
  <c r="AS130" i="16"/>
  <c r="AD131" i="16"/>
  <c r="AC130" i="16"/>
  <c r="AB130" i="16" s="1"/>
  <c r="AA130" i="16" s="1"/>
  <c r="Z130" i="16" s="1"/>
  <c r="Y130" i="16" s="1"/>
  <c r="X130" i="16" s="1"/>
  <c r="W130" i="16" s="1"/>
  <c r="V130" i="16" s="1"/>
  <c r="BV130" i="16" l="1"/>
  <c r="BU130" i="16" s="1"/>
  <c r="BT130" i="16" s="1"/>
  <c r="BS130" i="16" s="1"/>
  <c r="BR130" i="16" s="1"/>
  <c r="BQ130" i="16" s="1"/>
  <c r="BP130" i="16" s="1"/>
  <c r="BO130" i="16" s="1"/>
  <c r="BW131" i="16"/>
  <c r="BG131" i="16"/>
  <c r="BF131" i="16" s="1"/>
  <c r="BE131" i="16" s="1"/>
  <c r="BD131" i="16" s="1"/>
  <c r="BC131" i="16" s="1"/>
  <c r="BB131" i="16" s="1"/>
  <c r="BA131" i="16" s="1"/>
  <c r="AZ131" i="16" s="1"/>
  <c r="BH132" i="16"/>
  <c r="DA133" i="16"/>
  <c r="CZ132" i="16"/>
  <c r="CY132" i="16" s="1"/>
  <c r="CX132" i="16" s="1"/>
  <c r="CW132" i="16" s="1"/>
  <c r="CV132" i="16" s="1"/>
  <c r="CU132" i="16" s="1"/>
  <c r="CT132" i="16" s="1"/>
  <c r="CS132" i="16" s="1"/>
  <c r="CL132" i="16"/>
  <c r="CK131" i="16"/>
  <c r="CJ131" i="16" s="1"/>
  <c r="CI131" i="16" s="1"/>
  <c r="CH131" i="16" s="1"/>
  <c r="CG131" i="16" s="1"/>
  <c r="CF131" i="16" s="1"/>
  <c r="CE131" i="16" s="1"/>
  <c r="CD131" i="16" s="1"/>
  <c r="AR130" i="16"/>
  <c r="AQ130" i="16" s="1"/>
  <c r="AP130" i="16" s="1"/>
  <c r="AO130" i="16" s="1"/>
  <c r="AN130" i="16" s="1"/>
  <c r="AM130" i="16" s="1"/>
  <c r="AL130" i="16" s="1"/>
  <c r="AK130" i="16" s="1"/>
  <c r="AS131" i="16"/>
  <c r="AC131" i="16"/>
  <c r="AB131" i="16" s="1"/>
  <c r="AA131" i="16" s="1"/>
  <c r="Z131" i="16" s="1"/>
  <c r="Y131" i="16" s="1"/>
  <c r="X131" i="16" s="1"/>
  <c r="W131" i="16" s="1"/>
  <c r="V131" i="16" s="1"/>
  <c r="AD132" i="16"/>
  <c r="BW132" i="16" l="1"/>
  <c r="BV131" i="16"/>
  <c r="BU131" i="16" s="1"/>
  <c r="BT131" i="16" s="1"/>
  <c r="BS131" i="16" s="1"/>
  <c r="BR131" i="16" s="1"/>
  <c r="BQ131" i="16" s="1"/>
  <c r="BP131" i="16" s="1"/>
  <c r="BO131" i="16" s="1"/>
  <c r="BH133" i="16"/>
  <c r="BG132" i="16"/>
  <c r="BF132" i="16" s="1"/>
  <c r="BE132" i="16" s="1"/>
  <c r="BD132" i="16" s="1"/>
  <c r="BC132" i="16" s="1"/>
  <c r="BB132" i="16" s="1"/>
  <c r="BA132" i="16" s="1"/>
  <c r="AZ132" i="16" s="1"/>
  <c r="CZ133" i="16"/>
  <c r="CY133" i="16" s="1"/>
  <c r="CX133" i="16" s="1"/>
  <c r="CW133" i="16" s="1"/>
  <c r="CV133" i="16" s="1"/>
  <c r="CU133" i="16" s="1"/>
  <c r="CT133" i="16" s="1"/>
  <c r="CS133" i="16" s="1"/>
  <c r="DA134" i="16"/>
  <c r="CL133" i="16"/>
  <c r="CK132" i="16"/>
  <c r="CJ132" i="16" s="1"/>
  <c r="CI132" i="16" s="1"/>
  <c r="CH132" i="16" s="1"/>
  <c r="CG132" i="16" s="1"/>
  <c r="CF132" i="16" s="1"/>
  <c r="CE132" i="16" s="1"/>
  <c r="CD132" i="16" s="1"/>
  <c r="AS132" i="16"/>
  <c r="AR131" i="16"/>
  <c r="AQ131" i="16" s="1"/>
  <c r="AP131" i="16" s="1"/>
  <c r="AO131" i="16" s="1"/>
  <c r="AN131" i="16" s="1"/>
  <c r="AM131" i="16" s="1"/>
  <c r="AL131" i="16" s="1"/>
  <c r="AK131" i="16" s="1"/>
  <c r="AC132" i="16"/>
  <c r="AB132" i="16" s="1"/>
  <c r="AA132" i="16" s="1"/>
  <c r="Z132" i="16" s="1"/>
  <c r="Y132" i="16" s="1"/>
  <c r="X132" i="16" s="1"/>
  <c r="W132" i="16" s="1"/>
  <c r="V132" i="16" s="1"/>
  <c r="AD133" i="16"/>
  <c r="BW133" i="16" l="1"/>
  <c r="BV132" i="16"/>
  <c r="BU132" i="16" s="1"/>
  <c r="BT132" i="16" s="1"/>
  <c r="BS132" i="16" s="1"/>
  <c r="BR132" i="16" s="1"/>
  <c r="BQ132" i="16" s="1"/>
  <c r="BP132" i="16" s="1"/>
  <c r="BO132" i="16" s="1"/>
  <c r="BH134" i="16"/>
  <c r="BG133" i="16"/>
  <c r="BF133" i="16" s="1"/>
  <c r="BE133" i="16" s="1"/>
  <c r="BD133" i="16" s="1"/>
  <c r="BC133" i="16" s="1"/>
  <c r="BB133" i="16" s="1"/>
  <c r="BA133" i="16" s="1"/>
  <c r="AZ133" i="16" s="1"/>
  <c r="CZ134" i="16"/>
  <c r="CY134" i="16" s="1"/>
  <c r="CX134" i="16" s="1"/>
  <c r="CW134" i="16" s="1"/>
  <c r="CV134" i="16" s="1"/>
  <c r="CU134" i="16" s="1"/>
  <c r="CT134" i="16" s="1"/>
  <c r="CS134" i="16" s="1"/>
  <c r="DA135" i="16"/>
  <c r="CK133" i="16"/>
  <c r="CJ133" i="16" s="1"/>
  <c r="CI133" i="16" s="1"/>
  <c r="CH133" i="16" s="1"/>
  <c r="CG133" i="16" s="1"/>
  <c r="CF133" i="16" s="1"/>
  <c r="CE133" i="16" s="1"/>
  <c r="CD133" i="16" s="1"/>
  <c r="CL134" i="16"/>
  <c r="AS133" i="16"/>
  <c r="AR132" i="16"/>
  <c r="AQ132" i="16" s="1"/>
  <c r="AP132" i="16" s="1"/>
  <c r="AO132" i="16" s="1"/>
  <c r="AN132" i="16" s="1"/>
  <c r="AM132" i="16" s="1"/>
  <c r="AL132" i="16" s="1"/>
  <c r="AK132" i="16" s="1"/>
  <c r="AD134" i="16"/>
  <c r="AC133" i="16"/>
  <c r="AB133" i="16" s="1"/>
  <c r="AA133" i="16" s="1"/>
  <c r="Z133" i="16" s="1"/>
  <c r="Y133" i="16" s="1"/>
  <c r="X133" i="16" s="1"/>
  <c r="W133" i="16" s="1"/>
  <c r="V133" i="16" s="1"/>
  <c r="BV133" i="16" l="1"/>
  <c r="BU133" i="16" s="1"/>
  <c r="BT133" i="16" s="1"/>
  <c r="BS133" i="16" s="1"/>
  <c r="BR133" i="16" s="1"/>
  <c r="BQ133" i="16" s="1"/>
  <c r="BP133" i="16" s="1"/>
  <c r="BO133" i="16" s="1"/>
  <c r="BW134" i="16"/>
  <c r="BG134" i="16"/>
  <c r="BF134" i="16" s="1"/>
  <c r="BE134" i="16" s="1"/>
  <c r="BD134" i="16" s="1"/>
  <c r="BC134" i="16" s="1"/>
  <c r="BB134" i="16" s="1"/>
  <c r="BA134" i="16" s="1"/>
  <c r="AZ134" i="16" s="1"/>
  <c r="BH135" i="16"/>
  <c r="DA136" i="16"/>
  <c r="CZ135" i="16"/>
  <c r="CY135" i="16" s="1"/>
  <c r="CX135" i="16" s="1"/>
  <c r="CW135" i="16" s="1"/>
  <c r="CV135" i="16" s="1"/>
  <c r="CU135" i="16" s="1"/>
  <c r="CT135" i="16" s="1"/>
  <c r="CS135" i="16" s="1"/>
  <c r="CK134" i="16"/>
  <c r="CJ134" i="16" s="1"/>
  <c r="CI134" i="16" s="1"/>
  <c r="CH134" i="16" s="1"/>
  <c r="CG134" i="16" s="1"/>
  <c r="CF134" i="16" s="1"/>
  <c r="CE134" i="16" s="1"/>
  <c r="CD134" i="16" s="1"/>
  <c r="CL135" i="16"/>
  <c r="AR133" i="16"/>
  <c r="AQ133" i="16" s="1"/>
  <c r="AP133" i="16" s="1"/>
  <c r="AO133" i="16" s="1"/>
  <c r="AN133" i="16" s="1"/>
  <c r="AM133" i="16" s="1"/>
  <c r="AL133" i="16" s="1"/>
  <c r="AK133" i="16" s="1"/>
  <c r="AS134" i="16"/>
  <c r="AD135" i="16"/>
  <c r="AC134" i="16"/>
  <c r="AB134" i="16" s="1"/>
  <c r="AA134" i="16" s="1"/>
  <c r="Z134" i="16" s="1"/>
  <c r="Y134" i="16" s="1"/>
  <c r="X134" i="16" s="1"/>
  <c r="W134" i="16" s="1"/>
  <c r="V134" i="16" s="1"/>
  <c r="BV134" i="16" l="1"/>
  <c r="BU134" i="16" s="1"/>
  <c r="BT134" i="16" s="1"/>
  <c r="BS134" i="16" s="1"/>
  <c r="BR134" i="16" s="1"/>
  <c r="BQ134" i="16" s="1"/>
  <c r="BP134" i="16" s="1"/>
  <c r="BO134" i="16" s="1"/>
  <c r="BW135" i="16"/>
  <c r="BG135" i="16"/>
  <c r="BF135" i="16" s="1"/>
  <c r="BE135" i="16" s="1"/>
  <c r="BD135" i="16" s="1"/>
  <c r="BC135" i="16" s="1"/>
  <c r="BB135" i="16" s="1"/>
  <c r="BA135" i="16" s="1"/>
  <c r="AZ135" i="16" s="1"/>
  <c r="BH136" i="16"/>
  <c r="DA137" i="16"/>
  <c r="CZ136" i="16"/>
  <c r="CY136" i="16" s="1"/>
  <c r="CX136" i="16" s="1"/>
  <c r="CW136" i="16" s="1"/>
  <c r="CV136" i="16" s="1"/>
  <c r="CU136" i="16" s="1"/>
  <c r="CT136" i="16" s="1"/>
  <c r="CS136" i="16" s="1"/>
  <c r="CL136" i="16"/>
  <c r="CK135" i="16"/>
  <c r="CJ135" i="16" s="1"/>
  <c r="CI135" i="16" s="1"/>
  <c r="CH135" i="16" s="1"/>
  <c r="CG135" i="16" s="1"/>
  <c r="CF135" i="16" s="1"/>
  <c r="CE135" i="16" s="1"/>
  <c r="CD135" i="16" s="1"/>
  <c r="AR134" i="16"/>
  <c r="AQ134" i="16" s="1"/>
  <c r="AP134" i="16" s="1"/>
  <c r="AO134" i="16" s="1"/>
  <c r="AN134" i="16" s="1"/>
  <c r="AM134" i="16" s="1"/>
  <c r="AL134" i="16" s="1"/>
  <c r="AK134" i="16" s="1"/>
  <c r="AS135" i="16"/>
  <c r="AC135" i="16"/>
  <c r="AB135" i="16" s="1"/>
  <c r="AA135" i="16" s="1"/>
  <c r="Z135" i="16" s="1"/>
  <c r="Y135" i="16" s="1"/>
  <c r="X135" i="16" s="1"/>
  <c r="W135" i="16" s="1"/>
  <c r="V135" i="16" s="1"/>
  <c r="AD136" i="16"/>
  <c r="BW136" i="16" l="1"/>
  <c r="BV135" i="16"/>
  <c r="BU135" i="16" s="1"/>
  <c r="BT135" i="16" s="1"/>
  <c r="BS135" i="16" s="1"/>
  <c r="BR135" i="16" s="1"/>
  <c r="BQ135" i="16" s="1"/>
  <c r="BP135" i="16" s="1"/>
  <c r="BO135" i="16" s="1"/>
  <c r="BH137" i="16"/>
  <c r="BG136" i="16"/>
  <c r="BF136" i="16" s="1"/>
  <c r="BE136" i="16" s="1"/>
  <c r="BD136" i="16" s="1"/>
  <c r="BC136" i="16" s="1"/>
  <c r="BB136" i="16" s="1"/>
  <c r="BA136" i="16" s="1"/>
  <c r="AZ136" i="16" s="1"/>
  <c r="CZ137" i="16"/>
  <c r="CY137" i="16" s="1"/>
  <c r="CX137" i="16" s="1"/>
  <c r="CW137" i="16" s="1"/>
  <c r="CV137" i="16" s="1"/>
  <c r="CU137" i="16" s="1"/>
  <c r="CT137" i="16" s="1"/>
  <c r="CS137" i="16" s="1"/>
  <c r="DA138" i="16"/>
  <c r="CL137" i="16"/>
  <c r="CK136" i="16"/>
  <c r="CJ136" i="16" s="1"/>
  <c r="CI136" i="16" s="1"/>
  <c r="CH136" i="16" s="1"/>
  <c r="CG136" i="16" s="1"/>
  <c r="CF136" i="16" s="1"/>
  <c r="CE136" i="16" s="1"/>
  <c r="CD136" i="16" s="1"/>
  <c r="AS136" i="16"/>
  <c r="AR135" i="16"/>
  <c r="AQ135" i="16" s="1"/>
  <c r="AP135" i="16" s="1"/>
  <c r="AO135" i="16" s="1"/>
  <c r="AN135" i="16" s="1"/>
  <c r="AM135" i="16" s="1"/>
  <c r="AL135" i="16" s="1"/>
  <c r="AK135" i="16" s="1"/>
  <c r="AC136" i="16"/>
  <c r="AB136" i="16" s="1"/>
  <c r="AA136" i="16" s="1"/>
  <c r="Z136" i="16" s="1"/>
  <c r="Y136" i="16" s="1"/>
  <c r="X136" i="16" s="1"/>
  <c r="W136" i="16" s="1"/>
  <c r="V136" i="16" s="1"/>
  <c r="AD137" i="16"/>
  <c r="G11" i="31" l="1"/>
  <c r="BW137" i="16"/>
  <c r="BV136" i="16"/>
  <c r="BU136" i="16" s="1"/>
  <c r="BT136" i="16" s="1"/>
  <c r="BS136" i="16" s="1"/>
  <c r="BR136" i="16" s="1"/>
  <c r="BQ136" i="16" s="1"/>
  <c r="BP136" i="16" s="1"/>
  <c r="BO136" i="16" s="1"/>
  <c r="BH138" i="16"/>
  <c r="BG137" i="16"/>
  <c r="BF137" i="16" s="1"/>
  <c r="BE137" i="16" s="1"/>
  <c r="BD137" i="16" s="1"/>
  <c r="BC137" i="16" s="1"/>
  <c r="BB137" i="16" s="1"/>
  <c r="BA137" i="16" s="1"/>
  <c r="AZ137" i="16" s="1"/>
  <c r="CZ138" i="16"/>
  <c r="CY138" i="16" s="1"/>
  <c r="CX138" i="16" s="1"/>
  <c r="CW138" i="16" s="1"/>
  <c r="CV138" i="16" s="1"/>
  <c r="CU138" i="16" s="1"/>
  <c r="CT138" i="16" s="1"/>
  <c r="CS138" i="16" s="1"/>
  <c r="DA139" i="16"/>
  <c r="CK137" i="16"/>
  <c r="CJ137" i="16" s="1"/>
  <c r="CI137" i="16" s="1"/>
  <c r="CH137" i="16" s="1"/>
  <c r="CG137" i="16" s="1"/>
  <c r="CF137" i="16" s="1"/>
  <c r="CE137" i="16" s="1"/>
  <c r="CD137" i="16" s="1"/>
  <c r="CL138" i="16"/>
  <c r="AS137" i="16"/>
  <c r="AR136" i="16"/>
  <c r="AQ136" i="16" s="1"/>
  <c r="AP136" i="16" s="1"/>
  <c r="AO136" i="16" s="1"/>
  <c r="AN136" i="16" s="1"/>
  <c r="AM136" i="16" s="1"/>
  <c r="AL136" i="16" s="1"/>
  <c r="AK136" i="16" s="1"/>
  <c r="AD138" i="16"/>
  <c r="AC137" i="16"/>
  <c r="AB137" i="16" s="1"/>
  <c r="AA137" i="16" s="1"/>
  <c r="Z137" i="16" s="1"/>
  <c r="Y137" i="16" s="1"/>
  <c r="X137" i="16" s="1"/>
  <c r="W137" i="16" s="1"/>
  <c r="V137" i="16" s="1"/>
  <c r="BV137" i="16" l="1"/>
  <c r="BU137" i="16" s="1"/>
  <c r="BT137" i="16" s="1"/>
  <c r="BS137" i="16" s="1"/>
  <c r="BR137" i="16" s="1"/>
  <c r="BQ137" i="16" s="1"/>
  <c r="BP137" i="16" s="1"/>
  <c r="BO137" i="16" s="1"/>
  <c r="BW138" i="16"/>
  <c r="BG138" i="16"/>
  <c r="BF138" i="16" s="1"/>
  <c r="BE138" i="16" s="1"/>
  <c r="BD138" i="16" s="1"/>
  <c r="BC138" i="16" s="1"/>
  <c r="BB138" i="16" s="1"/>
  <c r="BA138" i="16" s="1"/>
  <c r="AZ138" i="16" s="1"/>
  <c r="BH139" i="16"/>
  <c r="DA140" i="16"/>
  <c r="CZ139" i="16"/>
  <c r="CY139" i="16" s="1"/>
  <c r="CX139" i="16" s="1"/>
  <c r="CW139" i="16" s="1"/>
  <c r="CV139" i="16" s="1"/>
  <c r="CU139" i="16" s="1"/>
  <c r="CT139" i="16" s="1"/>
  <c r="CS139" i="16" s="1"/>
  <c r="CK138" i="16"/>
  <c r="CJ138" i="16" s="1"/>
  <c r="CI138" i="16" s="1"/>
  <c r="CH138" i="16" s="1"/>
  <c r="CG138" i="16" s="1"/>
  <c r="CF138" i="16" s="1"/>
  <c r="CE138" i="16" s="1"/>
  <c r="CD138" i="16" s="1"/>
  <c r="CL139" i="16"/>
  <c r="AR137" i="16"/>
  <c r="AQ137" i="16" s="1"/>
  <c r="AP137" i="16" s="1"/>
  <c r="AO137" i="16" s="1"/>
  <c r="AN137" i="16" s="1"/>
  <c r="AM137" i="16" s="1"/>
  <c r="AL137" i="16" s="1"/>
  <c r="AK137" i="16" s="1"/>
  <c r="AS138" i="16"/>
  <c r="AD139" i="16"/>
  <c r="AC138" i="16"/>
  <c r="AB138" i="16" s="1"/>
  <c r="AA138" i="16" s="1"/>
  <c r="Z138" i="16" s="1"/>
  <c r="Y138" i="16" s="1"/>
  <c r="X138" i="16" s="1"/>
  <c r="W138" i="16" s="1"/>
  <c r="V138" i="16" s="1"/>
  <c r="BV138" i="16" l="1"/>
  <c r="BU138" i="16" s="1"/>
  <c r="BT138" i="16" s="1"/>
  <c r="BS138" i="16" s="1"/>
  <c r="BR138" i="16" s="1"/>
  <c r="BQ138" i="16" s="1"/>
  <c r="BP138" i="16" s="1"/>
  <c r="BO138" i="16" s="1"/>
  <c r="BW139" i="16"/>
  <c r="BG139" i="16"/>
  <c r="BF139" i="16" s="1"/>
  <c r="BE139" i="16" s="1"/>
  <c r="BD139" i="16" s="1"/>
  <c r="BC139" i="16" s="1"/>
  <c r="BB139" i="16" s="1"/>
  <c r="BA139" i="16" s="1"/>
  <c r="AZ139" i="16" s="1"/>
  <c r="BH140" i="16"/>
  <c r="DA141" i="16"/>
  <c r="CZ140" i="16"/>
  <c r="CY140" i="16" s="1"/>
  <c r="CX140" i="16" s="1"/>
  <c r="CW140" i="16" s="1"/>
  <c r="CV140" i="16" s="1"/>
  <c r="CU140" i="16" s="1"/>
  <c r="CT140" i="16" s="1"/>
  <c r="CS140" i="16" s="1"/>
  <c r="CL140" i="16"/>
  <c r="CK139" i="16"/>
  <c r="CJ139" i="16" s="1"/>
  <c r="CI139" i="16" s="1"/>
  <c r="CH139" i="16" s="1"/>
  <c r="CG139" i="16" s="1"/>
  <c r="CF139" i="16" s="1"/>
  <c r="CE139" i="16" s="1"/>
  <c r="CD139" i="16" s="1"/>
  <c r="AR138" i="16"/>
  <c r="AQ138" i="16" s="1"/>
  <c r="AP138" i="16" s="1"/>
  <c r="AO138" i="16" s="1"/>
  <c r="AN138" i="16" s="1"/>
  <c r="AM138" i="16" s="1"/>
  <c r="AL138" i="16" s="1"/>
  <c r="AK138" i="16" s="1"/>
  <c r="AS139" i="16"/>
  <c r="AC139" i="16"/>
  <c r="AB139" i="16" s="1"/>
  <c r="AA139" i="16" s="1"/>
  <c r="Z139" i="16" s="1"/>
  <c r="Y139" i="16" s="1"/>
  <c r="X139" i="16" s="1"/>
  <c r="W139" i="16" s="1"/>
  <c r="V139" i="16" s="1"/>
  <c r="AD140" i="16"/>
  <c r="BW140" i="16" l="1"/>
  <c r="BV139" i="16"/>
  <c r="BU139" i="16" s="1"/>
  <c r="BT139" i="16" s="1"/>
  <c r="BS139" i="16" s="1"/>
  <c r="BR139" i="16" s="1"/>
  <c r="BQ139" i="16" s="1"/>
  <c r="BP139" i="16" s="1"/>
  <c r="BO139" i="16" s="1"/>
  <c r="BH141" i="16"/>
  <c r="BG140" i="16"/>
  <c r="BF140" i="16" s="1"/>
  <c r="BE140" i="16" s="1"/>
  <c r="BD140" i="16" s="1"/>
  <c r="BC140" i="16" s="1"/>
  <c r="BB140" i="16" s="1"/>
  <c r="BA140" i="16" s="1"/>
  <c r="AZ140" i="16" s="1"/>
  <c r="CZ141" i="16"/>
  <c r="CY141" i="16" s="1"/>
  <c r="CX141" i="16" s="1"/>
  <c r="CW141" i="16" s="1"/>
  <c r="CV141" i="16" s="1"/>
  <c r="CU141" i="16" s="1"/>
  <c r="CT141" i="16" s="1"/>
  <c r="CS141" i="16" s="1"/>
  <c r="DA142" i="16"/>
  <c r="CL141" i="16"/>
  <c r="CK140" i="16"/>
  <c r="CJ140" i="16" s="1"/>
  <c r="CI140" i="16" s="1"/>
  <c r="CH140" i="16" s="1"/>
  <c r="CG140" i="16" s="1"/>
  <c r="CF140" i="16" s="1"/>
  <c r="CE140" i="16" s="1"/>
  <c r="CD140" i="16" s="1"/>
  <c r="AS140" i="16"/>
  <c r="AR139" i="16"/>
  <c r="AQ139" i="16" s="1"/>
  <c r="AP139" i="16" s="1"/>
  <c r="AO139" i="16" s="1"/>
  <c r="AN139" i="16" s="1"/>
  <c r="AM139" i="16" s="1"/>
  <c r="AL139" i="16" s="1"/>
  <c r="AK139" i="16" s="1"/>
  <c r="AC140" i="16"/>
  <c r="AB140" i="16" s="1"/>
  <c r="AA140" i="16" s="1"/>
  <c r="Z140" i="16" s="1"/>
  <c r="Y140" i="16" s="1"/>
  <c r="X140" i="16" s="1"/>
  <c r="W140" i="16" s="1"/>
  <c r="V140" i="16" s="1"/>
  <c r="AD141" i="16"/>
  <c r="BW141" i="16" l="1"/>
  <c r="BV140" i="16"/>
  <c r="BU140" i="16" s="1"/>
  <c r="BT140" i="16" s="1"/>
  <c r="BS140" i="16" s="1"/>
  <c r="BR140" i="16" s="1"/>
  <c r="BQ140" i="16" s="1"/>
  <c r="BP140" i="16" s="1"/>
  <c r="BO140" i="16" s="1"/>
  <c r="BH142" i="16"/>
  <c r="BG141" i="16"/>
  <c r="BF141" i="16" s="1"/>
  <c r="BE141" i="16" s="1"/>
  <c r="BD141" i="16" s="1"/>
  <c r="BC141" i="16" s="1"/>
  <c r="BB141" i="16" s="1"/>
  <c r="BA141" i="16" s="1"/>
  <c r="AZ141" i="16" s="1"/>
  <c r="CZ142" i="16"/>
  <c r="CY142" i="16" s="1"/>
  <c r="CX142" i="16" s="1"/>
  <c r="CW142" i="16" s="1"/>
  <c r="CV142" i="16" s="1"/>
  <c r="CU142" i="16" s="1"/>
  <c r="CT142" i="16" s="1"/>
  <c r="CS142" i="16" s="1"/>
  <c r="DA143" i="16"/>
  <c r="CK141" i="16"/>
  <c r="CJ141" i="16" s="1"/>
  <c r="CI141" i="16" s="1"/>
  <c r="CH141" i="16" s="1"/>
  <c r="CG141" i="16" s="1"/>
  <c r="CF141" i="16" s="1"/>
  <c r="CE141" i="16" s="1"/>
  <c r="CD141" i="16" s="1"/>
  <c r="CL142" i="16"/>
  <c r="AS141" i="16"/>
  <c r="AR140" i="16"/>
  <c r="AQ140" i="16" s="1"/>
  <c r="AP140" i="16" s="1"/>
  <c r="AO140" i="16" s="1"/>
  <c r="AN140" i="16" s="1"/>
  <c r="AM140" i="16" s="1"/>
  <c r="AL140" i="16" s="1"/>
  <c r="AK140" i="16" s="1"/>
  <c r="AD142" i="16"/>
  <c r="AC141" i="16"/>
  <c r="AB141" i="16" s="1"/>
  <c r="AA141" i="16" s="1"/>
  <c r="Z141" i="16" s="1"/>
  <c r="Y141" i="16" s="1"/>
  <c r="X141" i="16" s="1"/>
  <c r="W141" i="16" s="1"/>
  <c r="V141" i="16" s="1"/>
  <c r="BV141" i="16" l="1"/>
  <c r="BU141" i="16" s="1"/>
  <c r="BT141" i="16" s="1"/>
  <c r="BS141" i="16" s="1"/>
  <c r="BR141" i="16" s="1"/>
  <c r="BQ141" i="16" s="1"/>
  <c r="BP141" i="16" s="1"/>
  <c r="BO141" i="16" s="1"/>
  <c r="BW142" i="16"/>
  <c r="BG142" i="16"/>
  <c r="BF142" i="16" s="1"/>
  <c r="BE142" i="16" s="1"/>
  <c r="BD142" i="16" s="1"/>
  <c r="BC142" i="16" s="1"/>
  <c r="BB142" i="16" s="1"/>
  <c r="BA142" i="16" s="1"/>
  <c r="AZ142" i="16" s="1"/>
  <c r="BH143" i="16"/>
  <c r="DA144" i="16"/>
  <c r="CZ143" i="16"/>
  <c r="CY143" i="16" s="1"/>
  <c r="CX143" i="16" s="1"/>
  <c r="CW143" i="16" s="1"/>
  <c r="CV143" i="16" s="1"/>
  <c r="CU143" i="16" s="1"/>
  <c r="CT143" i="16" s="1"/>
  <c r="CS143" i="16" s="1"/>
  <c r="CK142" i="16"/>
  <c r="CJ142" i="16" s="1"/>
  <c r="CI142" i="16" s="1"/>
  <c r="CH142" i="16" s="1"/>
  <c r="CG142" i="16" s="1"/>
  <c r="CF142" i="16" s="1"/>
  <c r="CE142" i="16" s="1"/>
  <c r="CD142" i="16" s="1"/>
  <c r="CL143" i="16"/>
  <c r="AS142" i="16"/>
  <c r="AR141" i="16"/>
  <c r="AQ141" i="16" s="1"/>
  <c r="AP141" i="16" s="1"/>
  <c r="AO141" i="16" s="1"/>
  <c r="AN141" i="16" s="1"/>
  <c r="AM141" i="16" s="1"/>
  <c r="AL141" i="16" s="1"/>
  <c r="AK141" i="16" s="1"/>
  <c r="AD143" i="16"/>
  <c r="AC142" i="16"/>
  <c r="AB142" i="16" s="1"/>
  <c r="AA142" i="16" s="1"/>
  <c r="Z142" i="16" s="1"/>
  <c r="Y142" i="16" s="1"/>
  <c r="X142" i="16" s="1"/>
  <c r="W142" i="16" s="1"/>
  <c r="V142" i="16" s="1"/>
  <c r="BV142" i="16" l="1"/>
  <c r="BU142" i="16" s="1"/>
  <c r="BT142" i="16" s="1"/>
  <c r="BS142" i="16" s="1"/>
  <c r="BR142" i="16" s="1"/>
  <c r="BQ142" i="16" s="1"/>
  <c r="BP142" i="16" s="1"/>
  <c r="BO142" i="16" s="1"/>
  <c r="BW143" i="16"/>
  <c r="BG143" i="16"/>
  <c r="BF143" i="16" s="1"/>
  <c r="BE143" i="16" s="1"/>
  <c r="BD143" i="16" s="1"/>
  <c r="BC143" i="16" s="1"/>
  <c r="BB143" i="16" s="1"/>
  <c r="BA143" i="16" s="1"/>
  <c r="AZ143" i="16" s="1"/>
  <c r="BH144" i="16"/>
  <c r="DA145" i="16"/>
  <c r="CZ144" i="16"/>
  <c r="CY144" i="16" s="1"/>
  <c r="CX144" i="16" s="1"/>
  <c r="CW144" i="16" s="1"/>
  <c r="CV144" i="16" s="1"/>
  <c r="CU144" i="16" s="1"/>
  <c r="CT144" i="16" s="1"/>
  <c r="CS144" i="16" s="1"/>
  <c r="CL144" i="16"/>
  <c r="CK143" i="16"/>
  <c r="CJ143" i="16" s="1"/>
  <c r="CI143" i="16" s="1"/>
  <c r="CH143" i="16" s="1"/>
  <c r="CG143" i="16" s="1"/>
  <c r="CF143" i="16" s="1"/>
  <c r="CE143" i="16" s="1"/>
  <c r="CD143" i="16" s="1"/>
  <c r="AR142" i="16"/>
  <c r="AQ142" i="16" s="1"/>
  <c r="AP142" i="16" s="1"/>
  <c r="AO142" i="16" s="1"/>
  <c r="AN142" i="16" s="1"/>
  <c r="AM142" i="16" s="1"/>
  <c r="AL142" i="16" s="1"/>
  <c r="AK142" i="16" s="1"/>
  <c r="AS143" i="16"/>
  <c r="AC143" i="16"/>
  <c r="AB143" i="16" s="1"/>
  <c r="AA143" i="16" s="1"/>
  <c r="Z143" i="16" s="1"/>
  <c r="Y143" i="16" s="1"/>
  <c r="X143" i="16" s="1"/>
  <c r="W143" i="16" s="1"/>
  <c r="V143" i="16" s="1"/>
  <c r="AD144" i="16"/>
  <c r="BW144" i="16" l="1"/>
  <c r="BV143" i="16"/>
  <c r="BU143" i="16" s="1"/>
  <c r="BT143" i="16" s="1"/>
  <c r="BS143" i="16" s="1"/>
  <c r="BR143" i="16" s="1"/>
  <c r="BQ143" i="16" s="1"/>
  <c r="BP143" i="16" s="1"/>
  <c r="BO143" i="16" s="1"/>
  <c r="BH145" i="16"/>
  <c r="BG144" i="16"/>
  <c r="BF144" i="16" s="1"/>
  <c r="BE144" i="16" s="1"/>
  <c r="BD144" i="16" s="1"/>
  <c r="BC144" i="16" s="1"/>
  <c r="BB144" i="16" s="1"/>
  <c r="BA144" i="16" s="1"/>
  <c r="AZ144" i="16" s="1"/>
  <c r="CZ145" i="16"/>
  <c r="CY145" i="16" s="1"/>
  <c r="CX145" i="16" s="1"/>
  <c r="CW145" i="16" s="1"/>
  <c r="CV145" i="16" s="1"/>
  <c r="CU145" i="16" s="1"/>
  <c r="CT145" i="16" s="1"/>
  <c r="CS145" i="16" s="1"/>
  <c r="DA146" i="16"/>
  <c r="CL145" i="16"/>
  <c r="CK144" i="16"/>
  <c r="CJ144" i="16" s="1"/>
  <c r="CI144" i="16" s="1"/>
  <c r="CH144" i="16" s="1"/>
  <c r="CG144" i="16" s="1"/>
  <c r="CF144" i="16" s="1"/>
  <c r="CE144" i="16" s="1"/>
  <c r="CD144" i="16" s="1"/>
  <c r="AS144" i="16"/>
  <c r="AR143" i="16"/>
  <c r="AQ143" i="16" s="1"/>
  <c r="AP143" i="16" s="1"/>
  <c r="AO143" i="16" s="1"/>
  <c r="AN143" i="16" s="1"/>
  <c r="AM143" i="16" s="1"/>
  <c r="AL143" i="16" s="1"/>
  <c r="AK143" i="16" s="1"/>
  <c r="AC144" i="16"/>
  <c r="AB144" i="16" s="1"/>
  <c r="AA144" i="16" s="1"/>
  <c r="Z144" i="16" s="1"/>
  <c r="Y144" i="16" s="1"/>
  <c r="X144" i="16" s="1"/>
  <c r="W144" i="16" s="1"/>
  <c r="V144" i="16" s="1"/>
  <c r="AD145" i="16"/>
  <c r="BW145" i="16" l="1"/>
  <c r="BV144" i="16"/>
  <c r="BU144" i="16" s="1"/>
  <c r="BT144" i="16" s="1"/>
  <c r="BS144" i="16" s="1"/>
  <c r="BR144" i="16" s="1"/>
  <c r="BQ144" i="16" s="1"/>
  <c r="BP144" i="16" s="1"/>
  <c r="BO144" i="16" s="1"/>
  <c r="BG145" i="16"/>
  <c r="BF145" i="16" s="1"/>
  <c r="BE145" i="16" s="1"/>
  <c r="BD145" i="16" s="1"/>
  <c r="BC145" i="16" s="1"/>
  <c r="BB145" i="16" s="1"/>
  <c r="BA145" i="16" s="1"/>
  <c r="AZ145" i="16" s="1"/>
  <c r="BH146" i="16"/>
  <c r="CZ146" i="16"/>
  <c r="CY146" i="16" s="1"/>
  <c r="CX146" i="16" s="1"/>
  <c r="CW146" i="16" s="1"/>
  <c r="CV146" i="16" s="1"/>
  <c r="CU146" i="16" s="1"/>
  <c r="CT146" i="16" s="1"/>
  <c r="CS146" i="16" s="1"/>
  <c r="DA147" i="16"/>
  <c r="CK145" i="16"/>
  <c r="CJ145" i="16" s="1"/>
  <c r="CI145" i="16" s="1"/>
  <c r="CH145" i="16" s="1"/>
  <c r="CG145" i="16" s="1"/>
  <c r="CF145" i="16" s="1"/>
  <c r="CE145" i="16" s="1"/>
  <c r="CD145" i="16" s="1"/>
  <c r="CL146" i="16"/>
  <c r="AS145" i="16"/>
  <c r="AR144" i="16"/>
  <c r="AQ144" i="16" s="1"/>
  <c r="AP144" i="16" s="1"/>
  <c r="AO144" i="16" s="1"/>
  <c r="AN144" i="16" s="1"/>
  <c r="AM144" i="16" s="1"/>
  <c r="AL144" i="16" s="1"/>
  <c r="AK144" i="16" s="1"/>
  <c r="AD146" i="16"/>
  <c r="AC145" i="16"/>
  <c r="AB145" i="16" s="1"/>
  <c r="AA145" i="16" s="1"/>
  <c r="Z145" i="16" s="1"/>
  <c r="Y145" i="16" s="1"/>
  <c r="X145" i="16" s="1"/>
  <c r="W145" i="16" s="1"/>
  <c r="V145" i="16" s="1"/>
  <c r="BV145" i="16" l="1"/>
  <c r="BU145" i="16" s="1"/>
  <c r="BT145" i="16" s="1"/>
  <c r="BS145" i="16" s="1"/>
  <c r="BR145" i="16" s="1"/>
  <c r="BQ145" i="16" s="1"/>
  <c r="BP145" i="16" s="1"/>
  <c r="BO145" i="16" s="1"/>
  <c r="BW146" i="16"/>
  <c r="BH147" i="16"/>
  <c r="BG146" i="16"/>
  <c r="BF146" i="16" s="1"/>
  <c r="BE146" i="16" s="1"/>
  <c r="BD146" i="16" s="1"/>
  <c r="BC146" i="16" s="1"/>
  <c r="BB146" i="16" s="1"/>
  <c r="BA146" i="16" s="1"/>
  <c r="AZ146" i="16" s="1"/>
  <c r="DA148" i="16"/>
  <c r="CZ147" i="16"/>
  <c r="CY147" i="16" s="1"/>
  <c r="CX147" i="16" s="1"/>
  <c r="CW147" i="16" s="1"/>
  <c r="CV147" i="16" s="1"/>
  <c r="CU147" i="16" s="1"/>
  <c r="CT147" i="16" s="1"/>
  <c r="CS147" i="16" s="1"/>
  <c r="CK146" i="16"/>
  <c r="CJ146" i="16" s="1"/>
  <c r="CI146" i="16" s="1"/>
  <c r="CH146" i="16" s="1"/>
  <c r="CG146" i="16" s="1"/>
  <c r="CF146" i="16" s="1"/>
  <c r="CE146" i="16" s="1"/>
  <c r="CD146" i="16" s="1"/>
  <c r="CL147" i="16"/>
  <c r="AR145" i="16"/>
  <c r="AQ145" i="16" s="1"/>
  <c r="AP145" i="16" s="1"/>
  <c r="AO145" i="16" s="1"/>
  <c r="AN145" i="16" s="1"/>
  <c r="AM145" i="16" s="1"/>
  <c r="AL145" i="16" s="1"/>
  <c r="AK145" i="16" s="1"/>
  <c r="AS146" i="16"/>
  <c r="AD147" i="16"/>
  <c r="AC146" i="16"/>
  <c r="AB146" i="16" s="1"/>
  <c r="AA146" i="16" s="1"/>
  <c r="Z146" i="16" s="1"/>
  <c r="Y146" i="16" s="1"/>
  <c r="X146" i="16" s="1"/>
  <c r="W146" i="16" s="1"/>
  <c r="V146" i="16" s="1"/>
  <c r="BV146" i="16" l="1"/>
  <c r="BU146" i="16" s="1"/>
  <c r="BT146" i="16" s="1"/>
  <c r="BS146" i="16" s="1"/>
  <c r="BR146" i="16" s="1"/>
  <c r="BQ146" i="16" s="1"/>
  <c r="BP146" i="16" s="1"/>
  <c r="BO146" i="16" s="1"/>
  <c r="BW147" i="16"/>
  <c r="BH148" i="16"/>
  <c r="BG147" i="16"/>
  <c r="BF147" i="16" s="1"/>
  <c r="BE147" i="16" s="1"/>
  <c r="BD147" i="16" s="1"/>
  <c r="BC147" i="16" s="1"/>
  <c r="BB147" i="16" s="1"/>
  <c r="BA147" i="16" s="1"/>
  <c r="AZ147" i="16" s="1"/>
  <c r="DA149" i="16"/>
  <c r="CZ148" i="16"/>
  <c r="CY148" i="16" s="1"/>
  <c r="CX148" i="16" s="1"/>
  <c r="CW148" i="16" s="1"/>
  <c r="CV148" i="16" s="1"/>
  <c r="CU148" i="16" s="1"/>
  <c r="CT148" i="16" s="1"/>
  <c r="CS148" i="16" s="1"/>
  <c r="CL148" i="16"/>
  <c r="CK147" i="16"/>
  <c r="CJ147" i="16" s="1"/>
  <c r="CI147" i="16" s="1"/>
  <c r="CH147" i="16" s="1"/>
  <c r="CG147" i="16" s="1"/>
  <c r="CF147" i="16" s="1"/>
  <c r="CE147" i="16" s="1"/>
  <c r="CD147" i="16" s="1"/>
  <c r="AR146" i="16"/>
  <c r="AQ146" i="16" s="1"/>
  <c r="AP146" i="16" s="1"/>
  <c r="AO146" i="16" s="1"/>
  <c r="AN146" i="16" s="1"/>
  <c r="AM146" i="16" s="1"/>
  <c r="AL146" i="16" s="1"/>
  <c r="AK146" i="16" s="1"/>
  <c r="AS147" i="16"/>
  <c r="AC147" i="16"/>
  <c r="AB147" i="16" s="1"/>
  <c r="AA147" i="16" s="1"/>
  <c r="Z147" i="16" s="1"/>
  <c r="Y147" i="16" s="1"/>
  <c r="X147" i="16" s="1"/>
  <c r="W147" i="16" s="1"/>
  <c r="V147" i="16" s="1"/>
  <c r="AD148" i="16"/>
  <c r="BW148" i="16" l="1"/>
  <c r="BV147" i="16"/>
  <c r="BU147" i="16" s="1"/>
  <c r="BT147" i="16" s="1"/>
  <c r="BS147" i="16" s="1"/>
  <c r="BR147" i="16" s="1"/>
  <c r="BQ147" i="16" s="1"/>
  <c r="BP147" i="16" s="1"/>
  <c r="BO147" i="16" s="1"/>
  <c r="BH149" i="16"/>
  <c r="BG148" i="16"/>
  <c r="BF148" i="16" s="1"/>
  <c r="BE148" i="16" s="1"/>
  <c r="BD148" i="16" s="1"/>
  <c r="BC148" i="16" s="1"/>
  <c r="BB148" i="16" s="1"/>
  <c r="BA148" i="16" s="1"/>
  <c r="AZ148" i="16" s="1"/>
  <c r="CZ149" i="16"/>
  <c r="CY149" i="16" s="1"/>
  <c r="CX149" i="16" s="1"/>
  <c r="CW149" i="16" s="1"/>
  <c r="CV149" i="16" s="1"/>
  <c r="CU149" i="16" s="1"/>
  <c r="CT149" i="16" s="1"/>
  <c r="CS149" i="16" s="1"/>
  <c r="DA150" i="16"/>
  <c r="CL149" i="16"/>
  <c r="CK148" i="16"/>
  <c r="CJ148" i="16" s="1"/>
  <c r="CI148" i="16" s="1"/>
  <c r="CH148" i="16" s="1"/>
  <c r="CG148" i="16" s="1"/>
  <c r="CF148" i="16" s="1"/>
  <c r="CE148" i="16" s="1"/>
  <c r="CD148" i="16" s="1"/>
  <c r="AS148" i="16"/>
  <c r="AR147" i="16"/>
  <c r="AQ147" i="16" s="1"/>
  <c r="AP147" i="16" s="1"/>
  <c r="AO147" i="16" s="1"/>
  <c r="AN147" i="16" s="1"/>
  <c r="AM147" i="16" s="1"/>
  <c r="AL147" i="16" s="1"/>
  <c r="AK147" i="16" s="1"/>
  <c r="AC148" i="16"/>
  <c r="AB148" i="16" s="1"/>
  <c r="AA148" i="16" s="1"/>
  <c r="Z148" i="16" s="1"/>
  <c r="Y148" i="16" s="1"/>
  <c r="X148" i="16" s="1"/>
  <c r="W148" i="16" s="1"/>
  <c r="V148" i="16" s="1"/>
  <c r="AD149" i="16"/>
  <c r="BW149" i="16" l="1"/>
  <c r="BV148" i="16"/>
  <c r="BU148" i="16" s="1"/>
  <c r="BT148" i="16" s="1"/>
  <c r="BS148" i="16" s="1"/>
  <c r="BR148" i="16" s="1"/>
  <c r="BQ148" i="16" s="1"/>
  <c r="BP148" i="16" s="1"/>
  <c r="BO148" i="16" s="1"/>
  <c r="BG149" i="16"/>
  <c r="BF149" i="16" s="1"/>
  <c r="BE149" i="16" s="1"/>
  <c r="BD149" i="16" s="1"/>
  <c r="BC149" i="16" s="1"/>
  <c r="BB149" i="16" s="1"/>
  <c r="BA149" i="16" s="1"/>
  <c r="AZ149" i="16" s="1"/>
  <c r="BH150" i="16"/>
  <c r="CZ150" i="16"/>
  <c r="CY150" i="16" s="1"/>
  <c r="CX150" i="16" s="1"/>
  <c r="CW150" i="16" s="1"/>
  <c r="CV150" i="16" s="1"/>
  <c r="CU150" i="16" s="1"/>
  <c r="CT150" i="16" s="1"/>
  <c r="CS150" i="16" s="1"/>
  <c r="DA151" i="16"/>
  <c r="CK149" i="16"/>
  <c r="CJ149" i="16" s="1"/>
  <c r="CI149" i="16" s="1"/>
  <c r="CH149" i="16" s="1"/>
  <c r="CG149" i="16" s="1"/>
  <c r="CF149" i="16" s="1"/>
  <c r="CE149" i="16" s="1"/>
  <c r="CD149" i="16" s="1"/>
  <c r="CL150" i="16"/>
  <c r="AS149" i="16"/>
  <c r="AR148" i="16"/>
  <c r="AQ148" i="16" s="1"/>
  <c r="AP148" i="16" s="1"/>
  <c r="AO148" i="16" s="1"/>
  <c r="AN148" i="16" s="1"/>
  <c r="AM148" i="16" s="1"/>
  <c r="AL148" i="16" s="1"/>
  <c r="AK148" i="16" s="1"/>
  <c r="AD150" i="16"/>
  <c r="AC149" i="16"/>
  <c r="AB149" i="16" s="1"/>
  <c r="AA149" i="16" s="1"/>
  <c r="Z149" i="16" s="1"/>
  <c r="Y149" i="16" s="1"/>
  <c r="X149" i="16" s="1"/>
  <c r="W149" i="16" s="1"/>
  <c r="V149" i="16" s="1"/>
  <c r="BV149" i="16" l="1"/>
  <c r="BU149" i="16" s="1"/>
  <c r="BT149" i="16" s="1"/>
  <c r="BS149" i="16" s="1"/>
  <c r="BR149" i="16" s="1"/>
  <c r="BQ149" i="16" s="1"/>
  <c r="BP149" i="16" s="1"/>
  <c r="BO149" i="16" s="1"/>
  <c r="BW150" i="16"/>
  <c r="BH151" i="16"/>
  <c r="BG150" i="16"/>
  <c r="BF150" i="16" s="1"/>
  <c r="BE150" i="16" s="1"/>
  <c r="BD150" i="16" s="1"/>
  <c r="BC150" i="16" s="1"/>
  <c r="BB150" i="16" s="1"/>
  <c r="BA150" i="16" s="1"/>
  <c r="AZ150" i="16" s="1"/>
  <c r="DA152" i="16"/>
  <c r="CZ151" i="16"/>
  <c r="CY151" i="16" s="1"/>
  <c r="CX151" i="16" s="1"/>
  <c r="CW151" i="16" s="1"/>
  <c r="CV151" i="16" s="1"/>
  <c r="CU151" i="16" s="1"/>
  <c r="CT151" i="16" s="1"/>
  <c r="CS151" i="16" s="1"/>
  <c r="CK150" i="16"/>
  <c r="CJ150" i="16" s="1"/>
  <c r="CI150" i="16" s="1"/>
  <c r="CH150" i="16" s="1"/>
  <c r="CG150" i="16" s="1"/>
  <c r="CF150" i="16" s="1"/>
  <c r="CE150" i="16" s="1"/>
  <c r="CD150" i="16" s="1"/>
  <c r="CL151" i="16"/>
  <c r="AR149" i="16"/>
  <c r="AQ149" i="16" s="1"/>
  <c r="AP149" i="16" s="1"/>
  <c r="AO149" i="16" s="1"/>
  <c r="AN149" i="16" s="1"/>
  <c r="AM149" i="16" s="1"/>
  <c r="AL149" i="16" s="1"/>
  <c r="AK149" i="16" s="1"/>
  <c r="AS150" i="16"/>
  <c r="AD151" i="16"/>
  <c r="AC150" i="16"/>
  <c r="AB150" i="16" s="1"/>
  <c r="AA150" i="16" s="1"/>
  <c r="Z150" i="16" s="1"/>
  <c r="Y150" i="16" s="1"/>
  <c r="X150" i="16" s="1"/>
  <c r="W150" i="16" s="1"/>
  <c r="V150" i="16" s="1"/>
  <c r="BV150" i="16" l="1"/>
  <c r="BU150" i="16" s="1"/>
  <c r="BT150" i="16" s="1"/>
  <c r="BS150" i="16" s="1"/>
  <c r="BR150" i="16" s="1"/>
  <c r="BQ150" i="16" s="1"/>
  <c r="BP150" i="16" s="1"/>
  <c r="BO150" i="16" s="1"/>
  <c r="BW151" i="16"/>
  <c r="BH152" i="16"/>
  <c r="BG151" i="16"/>
  <c r="BF151" i="16" s="1"/>
  <c r="BE151" i="16" s="1"/>
  <c r="BD151" i="16" s="1"/>
  <c r="BC151" i="16" s="1"/>
  <c r="BB151" i="16" s="1"/>
  <c r="BA151" i="16" s="1"/>
  <c r="AZ151" i="16" s="1"/>
  <c r="DA153" i="16"/>
  <c r="CZ152" i="16"/>
  <c r="CY152" i="16" s="1"/>
  <c r="CX152" i="16" s="1"/>
  <c r="CW152" i="16" s="1"/>
  <c r="CV152" i="16" s="1"/>
  <c r="CU152" i="16" s="1"/>
  <c r="CT152" i="16" s="1"/>
  <c r="CS152" i="16" s="1"/>
  <c r="CL152" i="16"/>
  <c r="CK151" i="16"/>
  <c r="CJ151" i="16" s="1"/>
  <c r="CI151" i="16" s="1"/>
  <c r="CH151" i="16" s="1"/>
  <c r="CG151" i="16" s="1"/>
  <c r="CF151" i="16" s="1"/>
  <c r="CE151" i="16" s="1"/>
  <c r="CD151" i="16" s="1"/>
  <c r="AR150" i="16"/>
  <c r="AQ150" i="16" s="1"/>
  <c r="AP150" i="16" s="1"/>
  <c r="AO150" i="16" s="1"/>
  <c r="AN150" i="16" s="1"/>
  <c r="AM150" i="16" s="1"/>
  <c r="AL150" i="16" s="1"/>
  <c r="AK150" i="16" s="1"/>
  <c r="AS151" i="16"/>
  <c r="AC151" i="16"/>
  <c r="AB151" i="16" s="1"/>
  <c r="AA151" i="16" s="1"/>
  <c r="Z151" i="16" s="1"/>
  <c r="Y151" i="16" s="1"/>
  <c r="X151" i="16" s="1"/>
  <c r="W151" i="16" s="1"/>
  <c r="V151" i="16" s="1"/>
  <c r="AD152" i="16"/>
  <c r="BW152" i="16" l="1"/>
  <c r="BV151" i="16"/>
  <c r="BU151" i="16" s="1"/>
  <c r="BT151" i="16" s="1"/>
  <c r="BS151" i="16" s="1"/>
  <c r="BR151" i="16" s="1"/>
  <c r="BQ151" i="16" s="1"/>
  <c r="BP151" i="16" s="1"/>
  <c r="BO151" i="16" s="1"/>
  <c r="BH153" i="16"/>
  <c r="BG152" i="16"/>
  <c r="BF152" i="16" s="1"/>
  <c r="BE152" i="16" s="1"/>
  <c r="BD152" i="16" s="1"/>
  <c r="BC152" i="16" s="1"/>
  <c r="BB152" i="16" s="1"/>
  <c r="BA152" i="16" s="1"/>
  <c r="AZ152" i="16" s="1"/>
  <c r="CZ153" i="16"/>
  <c r="CY153" i="16" s="1"/>
  <c r="CX153" i="16" s="1"/>
  <c r="CW153" i="16" s="1"/>
  <c r="CV153" i="16" s="1"/>
  <c r="CU153" i="16" s="1"/>
  <c r="CT153" i="16" s="1"/>
  <c r="CS153" i="16" s="1"/>
  <c r="DA154" i="16"/>
  <c r="CL153" i="16"/>
  <c r="CK152" i="16"/>
  <c r="CJ152" i="16" s="1"/>
  <c r="CI152" i="16" s="1"/>
  <c r="CH152" i="16" s="1"/>
  <c r="CG152" i="16" s="1"/>
  <c r="CF152" i="16" s="1"/>
  <c r="CE152" i="16" s="1"/>
  <c r="CD152" i="16" s="1"/>
  <c r="AS152" i="16"/>
  <c r="AR151" i="16"/>
  <c r="AQ151" i="16" s="1"/>
  <c r="AP151" i="16" s="1"/>
  <c r="AO151" i="16" s="1"/>
  <c r="AN151" i="16" s="1"/>
  <c r="AM151" i="16" s="1"/>
  <c r="AL151" i="16" s="1"/>
  <c r="AK151" i="16" s="1"/>
  <c r="AC152" i="16"/>
  <c r="AB152" i="16" s="1"/>
  <c r="AA152" i="16" s="1"/>
  <c r="Z152" i="16" s="1"/>
  <c r="Y152" i="16" s="1"/>
  <c r="X152" i="16" s="1"/>
  <c r="W152" i="16" s="1"/>
  <c r="V152" i="16" s="1"/>
  <c r="AD153" i="16"/>
  <c r="BV152" i="16" l="1"/>
  <c r="BU152" i="16" s="1"/>
  <c r="BT152" i="16" s="1"/>
  <c r="BS152" i="16" s="1"/>
  <c r="BR152" i="16" s="1"/>
  <c r="BQ152" i="16" s="1"/>
  <c r="BP152" i="16" s="1"/>
  <c r="BO152" i="16" s="1"/>
  <c r="BW153" i="16"/>
  <c r="BG153" i="16"/>
  <c r="BF153" i="16" s="1"/>
  <c r="BE153" i="16" s="1"/>
  <c r="BD153" i="16" s="1"/>
  <c r="BC153" i="16" s="1"/>
  <c r="BB153" i="16" s="1"/>
  <c r="BA153" i="16" s="1"/>
  <c r="AZ153" i="16" s="1"/>
  <c r="BH154" i="16"/>
  <c r="CZ154" i="16"/>
  <c r="CY154" i="16" s="1"/>
  <c r="CX154" i="16" s="1"/>
  <c r="CW154" i="16" s="1"/>
  <c r="CV154" i="16" s="1"/>
  <c r="CU154" i="16" s="1"/>
  <c r="CT154" i="16" s="1"/>
  <c r="CS154" i="16" s="1"/>
  <c r="DA155" i="16"/>
  <c r="CK153" i="16"/>
  <c r="CJ153" i="16" s="1"/>
  <c r="CI153" i="16" s="1"/>
  <c r="CH153" i="16" s="1"/>
  <c r="CG153" i="16" s="1"/>
  <c r="CF153" i="16" s="1"/>
  <c r="CE153" i="16" s="1"/>
  <c r="CD153" i="16" s="1"/>
  <c r="CL154" i="16"/>
  <c r="AS153" i="16"/>
  <c r="AR152" i="16"/>
  <c r="AQ152" i="16" s="1"/>
  <c r="AP152" i="16" s="1"/>
  <c r="AO152" i="16" s="1"/>
  <c r="AN152" i="16" s="1"/>
  <c r="AM152" i="16" s="1"/>
  <c r="AL152" i="16" s="1"/>
  <c r="AK152" i="16" s="1"/>
  <c r="AD154" i="16"/>
  <c r="AC153" i="16"/>
  <c r="AB153" i="16" s="1"/>
  <c r="AA153" i="16" s="1"/>
  <c r="Z153" i="16" s="1"/>
  <c r="Y153" i="16" s="1"/>
  <c r="X153" i="16" s="1"/>
  <c r="W153" i="16" s="1"/>
  <c r="V153" i="16" s="1"/>
  <c r="BW154" i="16" l="1"/>
  <c r="BV153" i="16"/>
  <c r="BU153" i="16" s="1"/>
  <c r="BT153" i="16" s="1"/>
  <c r="BS153" i="16" s="1"/>
  <c r="BR153" i="16" s="1"/>
  <c r="BQ153" i="16" s="1"/>
  <c r="BP153" i="16" s="1"/>
  <c r="BO153" i="16" s="1"/>
  <c r="BG154" i="16"/>
  <c r="BF154" i="16" s="1"/>
  <c r="BE154" i="16" s="1"/>
  <c r="BD154" i="16" s="1"/>
  <c r="BC154" i="16" s="1"/>
  <c r="BB154" i="16" s="1"/>
  <c r="BA154" i="16" s="1"/>
  <c r="AZ154" i="16" s="1"/>
  <c r="BH155" i="16"/>
  <c r="DA156" i="16"/>
  <c r="CZ155" i="16"/>
  <c r="CY155" i="16" s="1"/>
  <c r="CX155" i="16" s="1"/>
  <c r="CW155" i="16" s="1"/>
  <c r="CV155" i="16" s="1"/>
  <c r="CU155" i="16" s="1"/>
  <c r="CT155" i="16" s="1"/>
  <c r="CS155" i="16" s="1"/>
  <c r="CK154" i="16"/>
  <c r="CJ154" i="16" s="1"/>
  <c r="CI154" i="16" s="1"/>
  <c r="CH154" i="16" s="1"/>
  <c r="CG154" i="16" s="1"/>
  <c r="CF154" i="16" s="1"/>
  <c r="CE154" i="16" s="1"/>
  <c r="CD154" i="16" s="1"/>
  <c r="CL155" i="16"/>
  <c r="AR153" i="16"/>
  <c r="AQ153" i="16" s="1"/>
  <c r="AP153" i="16" s="1"/>
  <c r="AO153" i="16" s="1"/>
  <c r="AN153" i="16" s="1"/>
  <c r="AM153" i="16" s="1"/>
  <c r="AL153" i="16" s="1"/>
  <c r="AK153" i="16" s="1"/>
  <c r="AS154" i="16"/>
  <c r="AD155" i="16"/>
  <c r="AC154" i="16"/>
  <c r="AB154" i="16" s="1"/>
  <c r="AA154" i="16" s="1"/>
  <c r="Z154" i="16" s="1"/>
  <c r="Y154" i="16" s="1"/>
  <c r="X154" i="16" s="1"/>
  <c r="W154" i="16" s="1"/>
  <c r="V154" i="16" s="1"/>
  <c r="BW155" i="16" l="1"/>
  <c r="BV154" i="16"/>
  <c r="BU154" i="16" s="1"/>
  <c r="BT154" i="16" s="1"/>
  <c r="BS154" i="16" s="1"/>
  <c r="BR154" i="16" s="1"/>
  <c r="BQ154" i="16" s="1"/>
  <c r="BP154" i="16" s="1"/>
  <c r="BO154" i="16" s="1"/>
  <c r="BH156" i="16"/>
  <c r="BG155" i="16"/>
  <c r="BF155" i="16" s="1"/>
  <c r="BE155" i="16" s="1"/>
  <c r="BD155" i="16" s="1"/>
  <c r="BC155" i="16" s="1"/>
  <c r="BB155" i="16" s="1"/>
  <c r="BA155" i="16" s="1"/>
  <c r="AZ155" i="16" s="1"/>
  <c r="DA157" i="16"/>
  <c r="CZ156" i="16"/>
  <c r="CY156" i="16" s="1"/>
  <c r="CX156" i="16" s="1"/>
  <c r="CW156" i="16" s="1"/>
  <c r="CV156" i="16" s="1"/>
  <c r="CU156" i="16" s="1"/>
  <c r="CT156" i="16" s="1"/>
  <c r="CS156" i="16" s="1"/>
  <c r="CL156" i="16"/>
  <c r="CK155" i="16"/>
  <c r="CJ155" i="16" s="1"/>
  <c r="CI155" i="16" s="1"/>
  <c r="CH155" i="16" s="1"/>
  <c r="CG155" i="16" s="1"/>
  <c r="CF155" i="16" s="1"/>
  <c r="CE155" i="16" s="1"/>
  <c r="CD155" i="16" s="1"/>
  <c r="AR154" i="16"/>
  <c r="AQ154" i="16" s="1"/>
  <c r="AP154" i="16" s="1"/>
  <c r="AO154" i="16" s="1"/>
  <c r="AN154" i="16" s="1"/>
  <c r="AM154" i="16" s="1"/>
  <c r="AL154" i="16" s="1"/>
  <c r="AK154" i="16" s="1"/>
  <c r="AS155" i="16"/>
  <c r="AC155" i="16"/>
  <c r="AB155" i="16" s="1"/>
  <c r="AA155" i="16" s="1"/>
  <c r="Z155" i="16" s="1"/>
  <c r="Y155" i="16" s="1"/>
  <c r="X155" i="16" s="1"/>
  <c r="W155" i="16" s="1"/>
  <c r="V155" i="16" s="1"/>
  <c r="AD156" i="16"/>
  <c r="BV155" i="16" l="1"/>
  <c r="BU155" i="16" s="1"/>
  <c r="BT155" i="16" s="1"/>
  <c r="BS155" i="16" s="1"/>
  <c r="BR155" i="16" s="1"/>
  <c r="BQ155" i="16" s="1"/>
  <c r="BP155" i="16" s="1"/>
  <c r="BO155" i="16" s="1"/>
  <c r="BW156" i="16"/>
  <c r="BG156" i="16"/>
  <c r="BF156" i="16" s="1"/>
  <c r="BE156" i="16" s="1"/>
  <c r="BD156" i="16" s="1"/>
  <c r="BC156" i="16" s="1"/>
  <c r="BB156" i="16" s="1"/>
  <c r="BA156" i="16" s="1"/>
  <c r="AZ156" i="16" s="1"/>
  <c r="BH157" i="16"/>
  <c r="CZ157" i="16"/>
  <c r="CY157" i="16" s="1"/>
  <c r="CX157" i="16" s="1"/>
  <c r="CW157" i="16" s="1"/>
  <c r="CV157" i="16" s="1"/>
  <c r="CU157" i="16" s="1"/>
  <c r="CT157" i="16" s="1"/>
  <c r="CS157" i="16" s="1"/>
  <c r="DA158" i="16"/>
  <c r="CL157" i="16"/>
  <c r="CK156" i="16"/>
  <c r="CJ156" i="16" s="1"/>
  <c r="CI156" i="16" s="1"/>
  <c r="CH156" i="16" s="1"/>
  <c r="CG156" i="16" s="1"/>
  <c r="CF156" i="16" s="1"/>
  <c r="CE156" i="16" s="1"/>
  <c r="CD156" i="16" s="1"/>
  <c r="AS156" i="16"/>
  <c r="AR155" i="16"/>
  <c r="AQ155" i="16" s="1"/>
  <c r="AP155" i="16" s="1"/>
  <c r="AO155" i="16" s="1"/>
  <c r="AN155" i="16" s="1"/>
  <c r="AM155" i="16" s="1"/>
  <c r="AL155" i="16" s="1"/>
  <c r="AK155" i="16" s="1"/>
  <c r="AC156" i="16"/>
  <c r="AB156" i="16" s="1"/>
  <c r="AA156" i="16" s="1"/>
  <c r="Z156" i="16" s="1"/>
  <c r="Y156" i="16" s="1"/>
  <c r="X156" i="16" s="1"/>
  <c r="W156" i="16" s="1"/>
  <c r="V156" i="16" s="1"/>
  <c r="AD157" i="16"/>
  <c r="BV156" i="16" l="1"/>
  <c r="BU156" i="16" s="1"/>
  <c r="BT156" i="16" s="1"/>
  <c r="BS156" i="16" s="1"/>
  <c r="BR156" i="16" s="1"/>
  <c r="BQ156" i="16" s="1"/>
  <c r="BP156" i="16" s="1"/>
  <c r="BO156" i="16" s="1"/>
  <c r="BW157" i="16"/>
  <c r="BG157" i="16"/>
  <c r="BF157" i="16" s="1"/>
  <c r="BE157" i="16" s="1"/>
  <c r="BD157" i="16" s="1"/>
  <c r="BC157" i="16" s="1"/>
  <c r="BB157" i="16" s="1"/>
  <c r="BA157" i="16" s="1"/>
  <c r="AZ157" i="16" s="1"/>
  <c r="BH158" i="16"/>
  <c r="CZ158" i="16"/>
  <c r="CY158" i="16" s="1"/>
  <c r="CX158" i="16" s="1"/>
  <c r="CW158" i="16" s="1"/>
  <c r="CV158" i="16" s="1"/>
  <c r="CU158" i="16" s="1"/>
  <c r="CT158" i="16" s="1"/>
  <c r="CS158" i="16" s="1"/>
  <c r="DA159" i="16"/>
  <c r="CK157" i="16"/>
  <c r="CJ157" i="16" s="1"/>
  <c r="CI157" i="16" s="1"/>
  <c r="CH157" i="16" s="1"/>
  <c r="CG157" i="16" s="1"/>
  <c r="CF157" i="16" s="1"/>
  <c r="CE157" i="16" s="1"/>
  <c r="CD157" i="16" s="1"/>
  <c r="CL158" i="16"/>
  <c r="AS157" i="16"/>
  <c r="AR156" i="16"/>
  <c r="AQ156" i="16" s="1"/>
  <c r="AP156" i="16" s="1"/>
  <c r="AO156" i="16" s="1"/>
  <c r="AN156" i="16" s="1"/>
  <c r="AM156" i="16" s="1"/>
  <c r="AL156" i="16" s="1"/>
  <c r="AK156" i="16" s="1"/>
  <c r="AD158" i="16"/>
  <c r="AC157" i="16"/>
  <c r="AB157" i="16" s="1"/>
  <c r="AA157" i="16" s="1"/>
  <c r="Z157" i="16" s="1"/>
  <c r="Y157" i="16" s="1"/>
  <c r="X157" i="16" s="1"/>
  <c r="W157" i="16" s="1"/>
  <c r="V157" i="16" s="1"/>
  <c r="BW158" i="16" l="1"/>
  <c r="BV157" i="16"/>
  <c r="BU157" i="16" s="1"/>
  <c r="BT157" i="16" s="1"/>
  <c r="BS157" i="16" s="1"/>
  <c r="BR157" i="16" s="1"/>
  <c r="BQ157" i="16" s="1"/>
  <c r="BP157" i="16" s="1"/>
  <c r="BO157" i="16" s="1"/>
  <c r="BH159" i="16"/>
  <c r="BG158" i="16"/>
  <c r="BF158" i="16" s="1"/>
  <c r="BE158" i="16" s="1"/>
  <c r="BD158" i="16" s="1"/>
  <c r="BC158" i="16" s="1"/>
  <c r="BB158" i="16" s="1"/>
  <c r="BA158" i="16" s="1"/>
  <c r="AZ158" i="16" s="1"/>
  <c r="DA160" i="16"/>
  <c r="CZ159" i="16"/>
  <c r="CY159" i="16" s="1"/>
  <c r="CX159" i="16" s="1"/>
  <c r="CW159" i="16" s="1"/>
  <c r="CV159" i="16" s="1"/>
  <c r="CU159" i="16" s="1"/>
  <c r="CT159" i="16" s="1"/>
  <c r="CS159" i="16" s="1"/>
  <c r="CK158" i="16"/>
  <c r="CJ158" i="16" s="1"/>
  <c r="CI158" i="16" s="1"/>
  <c r="CH158" i="16" s="1"/>
  <c r="CG158" i="16" s="1"/>
  <c r="CF158" i="16" s="1"/>
  <c r="CE158" i="16" s="1"/>
  <c r="CD158" i="16" s="1"/>
  <c r="CL159" i="16"/>
  <c r="AR157" i="16"/>
  <c r="AQ157" i="16" s="1"/>
  <c r="AP157" i="16" s="1"/>
  <c r="AO157" i="16" s="1"/>
  <c r="AN157" i="16" s="1"/>
  <c r="AM157" i="16" s="1"/>
  <c r="AL157" i="16" s="1"/>
  <c r="AK157" i="16" s="1"/>
  <c r="AS158" i="16"/>
  <c r="AD159" i="16"/>
  <c r="AC158" i="16"/>
  <c r="AB158" i="16" s="1"/>
  <c r="AA158" i="16" s="1"/>
  <c r="Z158" i="16" s="1"/>
  <c r="Y158" i="16" s="1"/>
  <c r="X158" i="16" s="1"/>
  <c r="W158" i="16" s="1"/>
  <c r="V158" i="16" s="1"/>
  <c r="BW159" i="16" l="1"/>
  <c r="BV158" i="16"/>
  <c r="BU158" i="16" s="1"/>
  <c r="BT158" i="16" s="1"/>
  <c r="BS158" i="16" s="1"/>
  <c r="BR158" i="16" s="1"/>
  <c r="BQ158" i="16" s="1"/>
  <c r="BP158" i="16" s="1"/>
  <c r="BO158" i="16" s="1"/>
  <c r="BH160" i="16"/>
  <c r="BG159" i="16"/>
  <c r="BF159" i="16" s="1"/>
  <c r="BE159" i="16" s="1"/>
  <c r="BD159" i="16" s="1"/>
  <c r="BC159" i="16" s="1"/>
  <c r="BB159" i="16" s="1"/>
  <c r="BA159" i="16" s="1"/>
  <c r="AZ159" i="16" s="1"/>
  <c r="DA161" i="16"/>
  <c r="CZ160" i="16"/>
  <c r="CY160" i="16" s="1"/>
  <c r="CX160" i="16" s="1"/>
  <c r="CW160" i="16" s="1"/>
  <c r="CV160" i="16" s="1"/>
  <c r="CU160" i="16" s="1"/>
  <c r="CT160" i="16" s="1"/>
  <c r="CS160" i="16" s="1"/>
  <c r="CL160" i="16"/>
  <c r="CK159" i="16"/>
  <c r="CJ159" i="16" s="1"/>
  <c r="CI159" i="16" s="1"/>
  <c r="CH159" i="16" s="1"/>
  <c r="CG159" i="16" s="1"/>
  <c r="CF159" i="16" s="1"/>
  <c r="CE159" i="16" s="1"/>
  <c r="CD159" i="16" s="1"/>
  <c r="AR158" i="16"/>
  <c r="AQ158" i="16" s="1"/>
  <c r="AP158" i="16" s="1"/>
  <c r="AO158" i="16" s="1"/>
  <c r="AN158" i="16" s="1"/>
  <c r="AM158" i="16" s="1"/>
  <c r="AL158" i="16" s="1"/>
  <c r="AK158" i="16" s="1"/>
  <c r="AS159" i="16"/>
  <c r="AC159" i="16"/>
  <c r="AB159" i="16" s="1"/>
  <c r="AA159" i="16" s="1"/>
  <c r="Z159" i="16" s="1"/>
  <c r="Y159" i="16" s="1"/>
  <c r="X159" i="16" s="1"/>
  <c r="W159" i="16" s="1"/>
  <c r="V159" i="16" s="1"/>
  <c r="AD160" i="16"/>
  <c r="BV159" i="16" l="1"/>
  <c r="BU159" i="16" s="1"/>
  <c r="BT159" i="16" s="1"/>
  <c r="BS159" i="16" s="1"/>
  <c r="BR159" i="16" s="1"/>
  <c r="BQ159" i="16" s="1"/>
  <c r="BP159" i="16" s="1"/>
  <c r="BO159" i="16" s="1"/>
  <c r="BW160" i="16"/>
  <c r="BG160" i="16"/>
  <c r="BF160" i="16" s="1"/>
  <c r="BE160" i="16" s="1"/>
  <c r="BD160" i="16" s="1"/>
  <c r="BC160" i="16" s="1"/>
  <c r="BB160" i="16" s="1"/>
  <c r="BA160" i="16" s="1"/>
  <c r="AZ160" i="16" s="1"/>
  <c r="BH161" i="16"/>
  <c r="CZ161" i="16"/>
  <c r="CY161" i="16" s="1"/>
  <c r="CX161" i="16" s="1"/>
  <c r="CW161" i="16" s="1"/>
  <c r="CV161" i="16" s="1"/>
  <c r="CU161" i="16" s="1"/>
  <c r="CT161" i="16" s="1"/>
  <c r="CS161" i="16" s="1"/>
  <c r="DA162" i="16"/>
  <c r="CL161" i="16"/>
  <c r="CK160" i="16"/>
  <c r="CJ160" i="16" s="1"/>
  <c r="CI160" i="16" s="1"/>
  <c r="CH160" i="16" s="1"/>
  <c r="CG160" i="16" s="1"/>
  <c r="CF160" i="16" s="1"/>
  <c r="CE160" i="16" s="1"/>
  <c r="CD160" i="16" s="1"/>
  <c r="AS160" i="16"/>
  <c r="AR159" i="16"/>
  <c r="AQ159" i="16" s="1"/>
  <c r="AP159" i="16" s="1"/>
  <c r="AO159" i="16" s="1"/>
  <c r="AN159" i="16" s="1"/>
  <c r="AM159" i="16" s="1"/>
  <c r="AL159" i="16" s="1"/>
  <c r="AK159" i="16" s="1"/>
  <c r="AC160" i="16"/>
  <c r="AB160" i="16" s="1"/>
  <c r="AA160" i="16" s="1"/>
  <c r="Z160" i="16" s="1"/>
  <c r="Y160" i="16" s="1"/>
  <c r="X160" i="16" s="1"/>
  <c r="W160" i="16" s="1"/>
  <c r="V160" i="16" s="1"/>
  <c r="AD161" i="16"/>
  <c r="BV160" i="16" l="1"/>
  <c r="BU160" i="16" s="1"/>
  <c r="BT160" i="16" s="1"/>
  <c r="BS160" i="16" s="1"/>
  <c r="BR160" i="16" s="1"/>
  <c r="BQ160" i="16" s="1"/>
  <c r="BP160" i="16" s="1"/>
  <c r="BO160" i="16" s="1"/>
  <c r="BW161" i="16"/>
  <c r="BG161" i="16"/>
  <c r="BF161" i="16" s="1"/>
  <c r="BE161" i="16" s="1"/>
  <c r="BD161" i="16" s="1"/>
  <c r="BC161" i="16" s="1"/>
  <c r="BB161" i="16" s="1"/>
  <c r="BA161" i="16" s="1"/>
  <c r="AZ161" i="16" s="1"/>
  <c r="BH162" i="16"/>
  <c r="CZ162" i="16"/>
  <c r="CY162" i="16" s="1"/>
  <c r="CX162" i="16" s="1"/>
  <c r="CW162" i="16" s="1"/>
  <c r="CV162" i="16" s="1"/>
  <c r="CU162" i="16" s="1"/>
  <c r="CT162" i="16" s="1"/>
  <c r="CS162" i="16" s="1"/>
  <c r="DA163" i="16"/>
  <c r="CK161" i="16"/>
  <c r="CJ161" i="16" s="1"/>
  <c r="CI161" i="16" s="1"/>
  <c r="CH161" i="16" s="1"/>
  <c r="CG161" i="16" s="1"/>
  <c r="CF161" i="16" s="1"/>
  <c r="CE161" i="16" s="1"/>
  <c r="CD161" i="16" s="1"/>
  <c r="CL162" i="16"/>
  <c r="AS161" i="16"/>
  <c r="AR160" i="16"/>
  <c r="AQ160" i="16" s="1"/>
  <c r="AP160" i="16" s="1"/>
  <c r="AO160" i="16" s="1"/>
  <c r="AN160" i="16" s="1"/>
  <c r="AM160" i="16" s="1"/>
  <c r="AL160" i="16" s="1"/>
  <c r="AK160" i="16" s="1"/>
  <c r="AD162" i="16"/>
  <c r="AC161" i="16"/>
  <c r="AB161" i="16" s="1"/>
  <c r="AA161" i="16" s="1"/>
  <c r="Z161" i="16" s="1"/>
  <c r="Y161" i="16" s="1"/>
  <c r="X161" i="16" s="1"/>
  <c r="W161" i="16" s="1"/>
  <c r="V161" i="16" s="1"/>
  <c r="BW162" i="16" l="1"/>
  <c r="BV161" i="16"/>
  <c r="BU161" i="16" s="1"/>
  <c r="BT161" i="16" s="1"/>
  <c r="BS161" i="16" s="1"/>
  <c r="BR161" i="16" s="1"/>
  <c r="BQ161" i="16" s="1"/>
  <c r="BP161" i="16" s="1"/>
  <c r="BO161" i="16" s="1"/>
  <c r="BH163" i="16"/>
  <c r="BG162" i="16"/>
  <c r="BF162" i="16" s="1"/>
  <c r="BE162" i="16" s="1"/>
  <c r="BD162" i="16" s="1"/>
  <c r="BC162" i="16" s="1"/>
  <c r="BB162" i="16" s="1"/>
  <c r="BA162" i="16" s="1"/>
  <c r="AZ162" i="16" s="1"/>
  <c r="DA164" i="16"/>
  <c r="CZ163" i="16"/>
  <c r="CY163" i="16" s="1"/>
  <c r="CX163" i="16" s="1"/>
  <c r="CW163" i="16" s="1"/>
  <c r="CV163" i="16" s="1"/>
  <c r="CU163" i="16" s="1"/>
  <c r="CT163" i="16" s="1"/>
  <c r="CS163" i="16" s="1"/>
  <c r="CK162" i="16"/>
  <c r="CJ162" i="16" s="1"/>
  <c r="CI162" i="16" s="1"/>
  <c r="CH162" i="16" s="1"/>
  <c r="CG162" i="16" s="1"/>
  <c r="CF162" i="16" s="1"/>
  <c r="CE162" i="16" s="1"/>
  <c r="CD162" i="16" s="1"/>
  <c r="CL163" i="16"/>
  <c r="AR161" i="16"/>
  <c r="AQ161" i="16" s="1"/>
  <c r="AP161" i="16" s="1"/>
  <c r="AO161" i="16" s="1"/>
  <c r="AN161" i="16" s="1"/>
  <c r="AM161" i="16" s="1"/>
  <c r="AL161" i="16" s="1"/>
  <c r="AK161" i="16" s="1"/>
  <c r="AS162" i="16"/>
  <c r="AD163" i="16"/>
  <c r="AC162" i="16"/>
  <c r="AB162" i="16" s="1"/>
  <c r="AA162" i="16" s="1"/>
  <c r="Z162" i="16" s="1"/>
  <c r="Y162" i="16" s="1"/>
  <c r="X162" i="16" s="1"/>
  <c r="W162" i="16" s="1"/>
  <c r="V162" i="16" s="1"/>
  <c r="BW163" i="16" l="1"/>
  <c r="BV162" i="16"/>
  <c r="BU162" i="16" s="1"/>
  <c r="BT162" i="16" s="1"/>
  <c r="BS162" i="16" s="1"/>
  <c r="BR162" i="16" s="1"/>
  <c r="BQ162" i="16" s="1"/>
  <c r="BP162" i="16" s="1"/>
  <c r="BO162" i="16" s="1"/>
  <c r="BH164" i="16"/>
  <c r="BG163" i="16"/>
  <c r="BF163" i="16" s="1"/>
  <c r="BE163" i="16" s="1"/>
  <c r="BD163" i="16" s="1"/>
  <c r="BC163" i="16" s="1"/>
  <c r="BB163" i="16" s="1"/>
  <c r="BA163" i="16" s="1"/>
  <c r="AZ163" i="16" s="1"/>
  <c r="DA165" i="16"/>
  <c r="CZ164" i="16"/>
  <c r="CY164" i="16" s="1"/>
  <c r="CX164" i="16" s="1"/>
  <c r="CW164" i="16" s="1"/>
  <c r="CV164" i="16" s="1"/>
  <c r="CU164" i="16" s="1"/>
  <c r="CT164" i="16" s="1"/>
  <c r="CS164" i="16" s="1"/>
  <c r="CL164" i="16"/>
  <c r="CK163" i="16"/>
  <c r="CJ163" i="16" s="1"/>
  <c r="CI163" i="16" s="1"/>
  <c r="CH163" i="16" s="1"/>
  <c r="CG163" i="16" s="1"/>
  <c r="CF163" i="16" s="1"/>
  <c r="CE163" i="16" s="1"/>
  <c r="CD163" i="16" s="1"/>
  <c r="AR162" i="16"/>
  <c r="AQ162" i="16" s="1"/>
  <c r="AP162" i="16" s="1"/>
  <c r="AO162" i="16" s="1"/>
  <c r="AN162" i="16" s="1"/>
  <c r="AM162" i="16" s="1"/>
  <c r="AL162" i="16" s="1"/>
  <c r="AK162" i="16" s="1"/>
  <c r="AS163" i="16"/>
  <c r="AC163" i="16"/>
  <c r="AB163" i="16" s="1"/>
  <c r="AA163" i="16" s="1"/>
  <c r="Z163" i="16" s="1"/>
  <c r="Y163" i="16" s="1"/>
  <c r="X163" i="16" s="1"/>
  <c r="W163" i="16" s="1"/>
  <c r="V163" i="16" s="1"/>
  <c r="AD164" i="16"/>
  <c r="BV163" i="16" l="1"/>
  <c r="BU163" i="16" s="1"/>
  <c r="BT163" i="16" s="1"/>
  <c r="BS163" i="16" s="1"/>
  <c r="BR163" i="16" s="1"/>
  <c r="BQ163" i="16" s="1"/>
  <c r="BP163" i="16" s="1"/>
  <c r="BO163" i="16" s="1"/>
  <c r="BW164" i="16"/>
  <c r="BG164" i="16"/>
  <c r="BF164" i="16" s="1"/>
  <c r="BE164" i="16" s="1"/>
  <c r="BD164" i="16" s="1"/>
  <c r="BC164" i="16" s="1"/>
  <c r="BB164" i="16" s="1"/>
  <c r="BA164" i="16" s="1"/>
  <c r="AZ164" i="16" s="1"/>
  <c r="BH165" i="16"/>
  <c r="CZ165" i="16"/>
  <c r="CY165" i="16" s="1"/>
  <c r="CX165" i="16" s="1"/>
  <c r="CW165" i="16" s="1"/>
  <c r="CV165" i="16" s="1"/>
  <c r="CU165" i="16" s="1"/>
  <c r="CT165" i="16" s="1"/>
  <c r="CS165" i="16" s="1"/>
  <c r="DA166" i="16"/>
  <c r="CL165" i="16"/>
  <c r="CK164" i="16"/>
  <c r="CJ164" i="16" s="1"/>
  <c r="CI164" i="16" s="1"/>
  <c r="CH164" i="16" s="1"/>
  <c r="CG164" i="16" s="1"/>
  <c r="CF164" i="16" s="1"/>
  <c r="CE164" i="16" s="1"/>
  <c r="CD164" i="16" s="1"/>
  <c r="AS164" i="16"/>
  <c r="AR163" i="16"/>
  <c r="AQ163" i="16" s="1"/>
  <c r="AP163" i="16" s="1"/>
  <c r="AO163" i="16" s="1"/>
  <c r="AN163" i="16" s="1"/>
  <c r="AM163" i="16" s="1"/>
  <c r="AL163" i="16" s="1"/>
  <c r="AK163" i="16" s="1"/>
  <c r="AC164" i="16"/>
  <c r="AB164" i="16" s="1"/>
  <c r="AA164" i="16" s="1"/>
  <c r="Z164" i="16" s="1"/>
  <c r="Y164" i="16" s="1"/>
  <c r="X164" i="16" s="1"/>
  <c r="W164" i="16" s="1"/>
  <c r="V164" i="16" s="1"/>
  <c r="AD165" i="16"/>
  <c r="BV164" i="16" l="1"/>
  <c r="BU164" i="16" s="1"/>
  <c r="BT164" i="16" s="1"/>
  <c r="BS164" i="16" s="1"/>
  <c r="BR164" i="16" s="1"/>
  <c r="BQ164" i="16" s="1"/>
  <c r="BP164" i="16" s="1"/>
  <c r="BO164" i="16" s="1"/>
  <c r="BW165" i="16"/>
  <c r="BG165" i="16"/>
  <c r="BF165" i="16" s="1"/>
  <c r="BE165" i="16" s="1"/>
  <c r="BD165" i="16" s="1"/>
  <c r="BC165" i="16" s="1"/>
  <c r="BB165" i="16" s="1"/>
  <c r="BA165" i="16" s="1"/>
  <c r="AZ165" i="16" s="1"/>
  <c r="BH166" i="16"/>
  <c r="CZ166" i="16"/>
  <c r="CY166" i="16" s="1"/>
  <c r="CX166" i="16" s="1"/>
  <c r="CW166" i="16" s="1"/>
  <c r="CV166" i="16" s="1"/>
  <c r="CU166" i="16" s="1"/>
  <c r="CT166" i="16" s="1"/>
  <c r="CS166" i="16" s="1"/>
  <c r="DA167" i="16"/>
  <c r="CK165" i="16"/>
  <c r="CJ165" i="16" s="1"/>
  <c r="CI165" i="16" s="1"/>
  <c r="CH165" i="16" s="1"/>
  <c r="CG165" i="16" s="1"/>
  <c r="CF165" i="16" s="1"/>
  <c r="CE165" i="16" s="1"/>
  <c r="CD165" i="16" s="1"/>
  <c r="CL166" i="16"/>
  <c r="AS165" i="16"/>
  <c r="AR164" i="16"/>
  <c r="AQ164" i="16" s="1"/>
  <c r="AP164" i="16" s="1"/>
  <c r="AO164" i="16" s="1"/>
  <c r="AN164" i="16" s="1"/>
  <c r="AM164" i="16" s="1"/>
  <c r="AL164" i="16" s="1"/>
  <c r="AK164" i="16" s="1"/>
  <c r="AD166" i="16"/>
  <c r="AC165" i="16"/>
  <c r="AB165" i="16" s="1"/>
  <c r="AA165" i="16" s="1"/>
  <c r="Z165" i="16" s="1"/>
  <c r="Y165" i="16" s="1"/>
  <c r="X165" i="16" s="1"/>
  <c r="W165" i="16" s="1"/>
  <c r="V165" i="16" s="1"/>
  <c r="BW166" i="16" l="1"/>
  <c r="BV165" i="16"/>
  <c r="BU165" i="16" s="1"/>
  <c r="BT165" i="16" s="1"/>
  <c r="BS165" i="16" s="1"/>
  <c r="BR165" i="16" s="1"/>
  <c r="BQ165" i="16" s="1"/>
  <c r="BP165" i="16" s="1"/>
  <c r="BO165" i="16" s="1"/>
  <c r="BG166" i="16"/>
  <c r="BF166" i="16" s="1"/>
  <c r="BE166" i="16" s="1"/>
  <c r="BD166" i="16" s="1"/>
  <c r="BC166" i="16" s="1"/>
  <c r="BB166" i="16" s="1"/>
  <c r="BA166" i="16" s="1"/>
  <c r="AZ166" i="16" s="1"/>
  <c r="BH167" i="16"/>
  <c r="DA168" i="16"/>
  <c r="CZ167" i="16"/>
  <c r="CY167" i="16" s="1"/>
  <c r="CX167" i="16" s="1"/>
  <c r="CW167" i="16" s="1"/>
  <c r="CV167" i="16" s="1"/>
  <c r="CU167" i="16" s="1"/>
  <c r="CT167" i="16" s="1"/>
  <c r="CS167" i="16" s="1"/>
  <c r="CK166" i="16"/>
  <c r="CJ166" i="16" s="1"/>
  <c r="CI166" i="16" s="1"/>
  <c r="CH166" i="16" s="1"/>
  <c r="CG166" i="16" s="1"/>
  <c r="CF166" i="16" s="1"/>
  <c r="CE166" i="16" s="1"/>
  <c r="CD166" i="16" s="1"/>
  <c r="CL167" i="16"/>
  <c r="AR165" i="16"/>
  <c r="AQ165" i="16" s="1"/>
  <c r="AP165" i="16" s="1"/>
  <c r="AO165" i="16" s="1"/>
  <c r="AN165" i="16" s="1"/>
  <c r="AM165" i="16" s="1"/>
  <c r="AL165" i="16" s="1"/>
  <c r="AK165" i="16" s="1"/>
  <c r="AS166" i="16"/>
  <c r="AD167" i="16"/>
  <c r="AC166" i="16"/>
  <c r="AB166" i="16" s="1"/>
  <c r="AA166" i="16" s="1"/>
  <c r="Z166" i="16" s="1"/>
  <c r="Y166" i="16" s="1"/>
  <c r="X166" i="16" s="1"/>
  <c r="W166" i="16" s="1"/>
  <c r="V166" i="16" s="1"/>
  <c r="BW167" i="16" l="1"/>
  <c r="BV166" i="16"/>
  <c r="BU166" i="16" s="1"/>
  <c r="BT166" i="16" s="1"/>
  <c r="BS166" i="16" s="1"/>
  <c r="BR166" i="16" s="1"/>
  <c r="BQ166" i="16" s="1"/>
  <c r="BP166" i="16" s="1"/>
  <c r="BO166" i="16" s="1"/>
  <c r="BH168" i="16"/>
  <c r="BG167" i="16"/>
  <c r="BF167" i="16" s="1"/>
  <c r="BE167" i="16" s="1"/>
  <c r="BD167" i="16" s="1"/>
  <c r="BC167" i="16" s="1"/>
  <c r="BB167" i="16" s="1"/>
  <c r="BA167" i="16" s="1"/>
  <c r="AZ167" i="16" s="1"/>
  <c r="DA169" i="16"/>
  <c r="CZ168" i="16"/>
  <c r="CY168" i="16" s="1"/>
  <c r="CX168" i="16" s="1"/>
  <c r="CW168" i="16" s="1"/>
  <c r="CV168" i="16" s="1"/>
  <c r="CU168" i="16" s="1"/>
  <c r="CT168" i="16" s="1"/>
  <c r="CS168" i="16" s="1"/>
  <c r="CL168" i="16"/>
  <c r="CK167" i="16"/>
  <c r="CJ167" i="16" s="1"/>
  <c r="CI167" i="16" s="1"/>
  <c r="CH167" i="16" s="1"/>
  <c r="CG167" i="16" s="1"/>
  <c r="CF167" i="16" s="1"/>
  <c r="CE167" i="16" s="1"/>
  <c r="CD167" i="16" s="1"/>
  <c r="AR166" i="16"/>
  <c r="AQ166" i="16" s="1"/>
  <c r="AP166" i="16" s="1"/>
  <c r="AO166" i="16" s="1"/>
  <c r="AN166" i="16" s="1"/>
  <c r="AM166" i="16" s="1"/>
  <c r="AL166" i="16" s="1"/>
  <c r="AK166" i="16" s="1"/>
  <c r="AS167" i="16"/>
  <c r="AC167" i="16"/>
  <c r="AB167" i="16" s="1"/>
  <c r="AA167" i="16" s="1"/>
  <c r="Z167" i="16" s="1"/>
  <c r="Y167" i="16" s="1"/>
  <c r="X167" i="16" s="1"/>
  <c r="W167" i="16" s="1"/>
  <c r="V167" i="16" s="1"/>
  <c r="AD168" i="16"/>
  <c r="BV167" i="16" l="1"/>
  <c r="BU167" i="16" s="1"/>
  <c r="BT167" i="16" s="1"/>
  <c r="BS167" i="16" s="1"/>
  <c r="BR167" i="16" s="1"/>
  <c r="BQ167" i="16" s="1"/>
  <c r="BP167" i="16" s="1"/>
  <c r="BO167" i="16" s="1"/>
  <c r="BW168" i="16"/>
  <c r="BH169" i="16"/>
  <c r="BG168" i="16"/>
  <c r="BF168" i="16" s="1"/>
  <c r="BE168" i="16" s="1"/>
  <c r="BD168" i="16" s="1"/>
  <c r="BC168" i="16" s="1"/>
  <c r="BB168" i="16" s="1"/>
  <c r="BA168" i="16" s="1"/>
  <c r="AZ168" i="16" s="1"/>
  <c r="CZ169" i="16"/>
  <c r="CY169" i="16" s="1"/>
  <c r="CX169" i="16" s="1"/>
  <c r="CW169" i="16" s="1"/>
  <c r="CV169" i="16" s="1"/>
  <c r="CU169" i="16" s="1"/>
  <c r="CT169" i="16" s="1"/>
  <c r="CS169" i="16" s="1"/>
  <c r="DA170" i="16"/>
  <c r="CL169" i="16"/>
  <c r="CK168" i="16"/>
  <c r="CJ168" i="16" s="1"/>
  <c r="CI168" i="16" s="1"/>
  <c r="CH168" i="16" s="1"/>
  <c r="CG168" i="16" s="1"/>
  <c r="CF168" i="16" s="1"/>
  <c r="CE168" i="16" s="1"/>
  <c r="CD168" i="16" s="1"/>
  <c r="AS168" i="16"/>
  <c r="AR167" i="16"/>
  <c r="AQ167" i="16" s="1"/>
  <c r="AP167" i="16" s="1"/>
  <c r="AO167" i="16" s="1"/>
  <c r="AN167" i="16" s="1"/>
  <c r="AM167" i="16" s="1"/>
  <c r="AL167" i="16" s="1"/>
  <c r="AK167" i="16" s="1"/>
  <c r="AC168" i="16"/>
  <c r="AB168" i="16" s="1"/>
  <c r="AA168" i="16" s="1"/>
  <c r="Z168" i="16" s="1"/>
  <c r="Y168" i="16" s="1"/>
  <c r="X168" i="16" s="1"/>
  <c r="W168" i="16" s="1"/>
  <c r="V168" i="16" s="1"/>
  <c r="AD169" i="16"/>
  <c r="BV168" i="16" l="1"/>
  <c r="BU168" i="16" s="1"/>
  <c r="BT168" i="16" s="1"/>
  <c r="BS168" i="16" s="1"/>
  <c r="BR168" i="16" s="1"/>
  <c r="BQ168" i="16" s="1"/>
  <c r="BP168" i="16" s="1"/>
  <c r="BO168" i="16" s="1"/>
  <c r="BW169" i="16"/>
  <c r="BG169" i="16"/>
  <c r="BF169" i="16" s="1"/>
  <c r="BE169" i="16" s="1"/>
  <c r="BD169" i="16" s="1"/>
  <c r="BC169" i="16" s="1"/>
  <c r="BB169" i="16" s="1"/>
  <c r="BA169" i="16" s="1"/>
  <c r="AZ169" i="16" s="1"/>
  <c r="BH170" i="16"/>
  <c r="CZ170" i="16"/>
  <c r="CY170" i="16" s="1"/>
  <c r="CX170" i="16" s="1"/>
  <c r="CW170" i="16" s="1"/>
  <c r="CV170" i="16" s="1"/>
  <c r="CU170" i="16" s="1"/>
  <c r="CT170" i="16" s="1"/>
  <c r="CS170" i="16" s="1"/>
  <c r="DA171" i="16"/>
  <c r="CK169" i="16"/>
  <c r="CJ169" i="16" s="1"/>
  <c r="CI169" i="16" s="1"/>
  <c r="CH169" i="16" s="1"/>
  <c r="CG169" i="16" s="1"/>
  <c r="CF169" i="16" s="1"/>
  <c r="CE169" i="16" s="1"/>
  <c r="CD169" i="16" s="1"/>
  <c r="CL170" i="16"/>
  <c r="AS169" i="16"/>
  <c r="AR168" i="16"/>
  <c r="AQ168" i="16" s="1"/>
  <c r="AP168" i="16" s="1"/>
  <c r="AO168" i="16" s="1"/>
  <c r="AN168" i="16" s="1"/>
  <c r="AM168" i="16" s="1"/>
  <c r="AL168" i="16" s="1"/>
  <c r="AK168" i="16" s="1"/>
  <c r="AD170" i="16"/>
  <c r="AC169" i="16"/>
  <c r="AB169" i="16" s="1"/>
  <c r="AA169" i="16" s="1"/>
  <c r="Z169" i="16" s="1"/>
  <c r="Y169" i="16" s="1"/>
  <c r="X169" i="16" s="1"/>
  <c r="W169" i="16" s="1"/>
  <c r="V169" i="16" s="1"/>
  <c r="BW170" i="16" l="1"/>
  <c r="BV169" i="16"/>
  <c r="BU169" i="16" s="1"/>
  <c r="BT169" i="16" s="1"/>
  <c r="BS169" i="16" s="1"/>
  <c r="BR169" i="16" s="1"/>
  <c r="BQ169" i="16" s="1"/>
  <c r="BP169" i="16" s="1"/>
  <c r="BO169" i="16" s="1"/>
  <c r="BH171" i="16"/>
  <c r="BG170" i="16"/>
  <c r="BF170" i="16" s="1"/>
  <c r="BE170" i="16" s="1"/>
  <c r="BD170" i="16" s="1"/>
  <c r="BC170" i="16" s="1"/>
  <c r="BB170" i="16" s="1"/>
  <c r="BA170" i="16" s="1"/>
  <c r="AZ170" i="16" s="1"/>
  <c r="DA172" i="16"/>
  <c r="CZ171" i="16"/>
  <c r="CY171" i="16" s="1"/>
  <c r="CX171" i="16" s="1"/>
  <c r="CW171" i="16" s="1"/>
  <c r="CV171" i="16" s="1"/>
  <c r="CU171" i="16" s="1"/>
  <c r="CT171" i="16" s="1"/>
  <c r="CS171" i="16" s="1"/>
  <c r="CK170" i="16"/>
  <c r="CJ170" i="16" s="1"/>
  <c r="CI170" i="16" s="1"/>
  <c r="CH170" i="16" s="1"/>
  <c r="CG170" i="16" s="1"/>
  <c r="CF170" i="16" s="1"/>
  <c r="CE170" i="16" s="1"/>
  <c r="CD170" i="16" s="1"/>
  <c r="CL171" i="16"/>
  <c r="AR169" i="16"/>
  <c r="AQ169" i="16" s="1"/>
  <c r="AP169" i="16" s="1"/>
  <c r="AO169" i="16" s="1"/>
  <c r="AN169" i="16" s="1"/>
  <c r="AM169" i="16" s="1"/>
  <c r="AL169" i="16" s="1"/>
  <c r="AK169" i="16" s="1"/>
  <c r="AS170" i="16"/>
  <c r="AD171" i="16"/>
  <c r="AC170" i="16"/>
  <c r="AB170" i="16" s="1"/>
  <c r="AA170" i="16" s="1"/>
  <c r="Z170" i="16" s="1"/>
  <c r="Y170" i="16" s="1"/>
  <c r="X170" i="16" s="1"/>
  <c r="W170" i="16" s="1"/>
  <c r="V170" i="16" s="1"/>
  <c r="BW171" i="16" l="1"/>
  <c r="BV170" i="16"/>
  <c r="BU170" i="16" s="1"/>
  <c r="BT170" i="16" s="1"/>
  <c r="BS170" i="16" s="1"/>
  <c r="BR170" i="16" s="1"/>
  <c r="BQ170" i="16" s="1"/>
  <c r="BP170" i="16" s="1"/>
  <c r="BO170" i="16" s="1"/>
  <c r="BH172" i="16"/>
  <c r="BG171" i="16"/>
  <c r="BF171" i="16" s="1"/>
  <c r="BE171" i="16" s="1"/>
  <c r="BD171" i="16" s="1"/>
  <c r="BC171" i="16" s="1"/>
  <c r="BB171" i="16" s="1"/>
  <c r="BA171" i="16" s="1"/>
  <c r="AZ171" i="16" s="1"/>
  <c r="DA173" i="16"/>
  <c r="CZ172" i="16"/>
  <c r="CY172" i="16" s="1"/>
  <c r="CX172" i="16" s="1"/>
  <c r="CW172" i="16" s="1"/>
  <c r="CV172" i="16" s="1"/>
  <c r="CU172" i="16" s="1"/>
  <c r="CT172" i="16" s="1"/>
  <c r="CS172" i="16" s="1"/>
  <c r="CL172" i="16"/>
  <c r="CK171" i="16"/>
  <c r="CJ171" i="16" s="1"/>
  <c r="CI171" i="16" s="1"/>
  <c r="CH171" i="16" s="1"/>
  <c r="CG171" i="16" s="1"/>
  <c r="CF171" i="16" s="1"/>
  <c r="CE171" i="16" s="1"/>
  <c r="CD171" i="16" s="1"/>
  <c r="AR170" i="16"/>
  <c r="AQ170" i="16" s="1"/>
  <c r="AP170" i="16" s="1"/>
  <c r="AO170" i="16" s="1"/>
  <c r="AN170" i="16" s="1"/>
  <c r="AM170" i="16" s="1"/>
  <c r="AL170" i="16" s="1"/>
  <c r="AK170" i="16" s="1"/>
  <c r="AS171" i="16"/>
  <c r="AC171" i="16"/>
  <c r="AB171" i="16" s="1"/>
  <c r="AA171" i="16" s="1"/>
  <c r="Z171" i="16" s="1"/>
  <c r="Y171" i="16" s="1"/>
  <c r="X171" i="16" s="1"/>
  <c r="W171" i="16" s="1"/>
  <c r="V171" i="16" s="1"/>
  <c r="AD172" i="16"/>
  <c r="BV171" i="16" l="1"/>
  <c r="BU171" i="16" s="1"/>
  <c r="BT171" i="16" s="1"/>
  <c r="BS171" i="16" s="1"/>
  <c r="BR171" i="16" s="1"/>
  <c r="BQ171" i="16" s="1"/>
  <c r="BP171" i="16" s="1"/>
  <c r="BO171" i="16" s="1"/>
  <c r="BW172" i="16"/>
  <c r="BG172" i="16"/>
  <c r="BF172" i="16" s="1"/>
  <c r="BE172" i="16" s="1"/>
  <c r="BD172" i="16" s="1"/>
  <c r="BC172" i="16" s="1"/>
  <c r="BB172" i="16" s="1"/>
  <c r="BA172" i="16" s="1"/>
  <c r="AZ172" i="16" s="1"/>
  <c r="BH173" i="16"/>
  <c r="CZ173" i="16"/>
  <c r="CY173" i="16" s="1"/>
  <c r="CX173" i="16" s="1"/>
  <c r="CW173" i="16" s="1"/>
  <c r="CV173" i="16" s="1"/>
  <c r="CU173" i="16" s="1"/>
  <c r="CT173" i="16" s="1"/>
  <c r="CS173" i="16" s="1"/>
  <c r="DA174" i="16"/>
  <c r="CL173" i="16"/>
  <c r="CK173" i="16" s="1"/>
  <c r="CJ173" i="16" s="1"/>
  <c r="CI173" i="16" s="1"/>
  <c r="CH173" i="16" s="1"/>
  <c r="CG173" i="16" s="1"/>
  <c r="CF173" i="16" s="1"/>
  <c r="CE173" i="16" s="1"/>
  <c r="CD173" i="16" s="1"/>
  <c r="CK172" i="16"/>
  <c r="CJ172" i="16" s="1"/>
  <c r="CI172" i="16" s="1"/>
  <c r="CH172" i="16" s="1"/>
  <c r="CG172" i="16" s="1"/>
  <c r="CF172" i="16" s="1"/>
  <c r="CE172" i="16" s="1"/>
  <c r="CD172" i="16" s="1"/>
  <c r="AS172" i="16"/>
  <c r="AR171" i="16"/>
  <c r="AQ171" i="16" s="1"/>
  <c r="AP171" i="16" s="1"/>
  <c r="AO171" i="16" s="1"/>
  <c r="AN171" i="16" s="1"/>
  <c r="AM171" i="16" s="1"/>
  <c r="AL171" i="16" s="1"/>
  <c r="AK171" i="16" s="1"/>
  <c r="AC172" i="16"/>
  <c r="AB172" i="16" s="1"/>
  <c r="AA172" i="16" s="1"/>
  <c r="Z172" i="16" s="1"/>
  <c r="Y172" i="16" s="1"/>
  <c r="X172" i="16" s="1"/>
  <c r="W172" i="16" s="1"/>
  <c r="V172" i="16" s="1"/>
  <c r="AD173" i="16"/>
  <c r="BV172" i="16" l="1"/>
  <c r="BU172" i="16" s="1"/>
  <c r="BT172" i="16" s="1"/>
  <c r="BS172" i="16" s="1"/>
  <c r="BR172" i="16" s="1"/>
  <c r="BQ172" i="16" s="1"/>
  <c r="BP172" i="16" s="1"/>
  <c r="BO172" i="16" s="1"/>
  <c r="BW173" i="16"/>
  <c r="BG173" i="16"/>
  <c r="BF173" i="16" s="1"/>
  <c r="BE173" i="16" s="1"/>
  <c r="BD173" i="16" s="1"/>
  <c r="BC173" i="16" s="1"/>
  <c r="BB173" i="16" s="1"/>
  <c r="BA173" i="16" s="1"/>
  <c r="AZ173" i="16" s="1"/>
  <c r="BH174" i="16"/>
  <c r="CZ174" i="16"/>
  <c r="CY174" i="16" s="1"/>
  <c r="CX174" i="16" s="1"/>
  <c r="CW174" i="16" s="1"/>
  <c r="CV174" i="16" s="1"/>
  <c r="CU174" i="16" s="1"/>
  <c r="CT174" i="16" s="1"/>
  <c r="CS174" i="16" s="1"/>
  <c r="DA175" i="16"/>
  <c r="AS173" i="16"/>
  <c r="AR172" i="16"/>
  <c r="AQ172" i="16" s="1"/>
  <c r="AP172" i="16" s="1"/>
  <c r="AO172" i="16" s="1"/>
  <c r="AN172" i="16" s="1"/>
  <c r="AM172" i="16" s="1"/>
  <c r="AL172" i="16" s="1"/>
  <c r="AK172" i="16" s="1"/>
  <c r="AD174" i="16"/>
  <c r="AC173" i="16"/>
  <c r="AB173" i="16" s="1"/>
  <c r="AA173" i="16" s="1"/>
  <c r="Z173" i="16" s="1"/>
  <c r="Y173" i="16" s="1"/>
  <c r="X173" i="16" s="1"/>
  <c r="W173" i="16" s="1"/>
  <c r="V173" i="16" s="1"/>
  <c r="BW174" i="16" l="1"/>
  <c r="BV173" i="16"/>
  <c r="BU173" i="16" s="1"/>
  <c r="BT173" i="16" s="1"/>
  <c r="BS173" i="16" s="1"/>
  <c r="BR173" i="16" s="1"/>
  <c r="BQ173" i="16" s="1"/>
  <c r="BP173" i="16" s="1"/>
  <c r="BO173" i="16" s="1"/>
  <c r="BG174" i="16"/>
  <c r="BF174" i="16" s="1"/>
  <c r="BE174" i="16" s="1"/>
  <c r="BD174" i="16" s="1"/>
  <c r="BC174" i="16" s="1"/>
  <c r="BB174" i="16" s="1"/>
  <c r="BA174" i="16" s="1"/>
  <c r="AZ174" i="16" s="1"/>
  <c r="BH175" i="16"/>
  <c r="DA176" i="16"/>
  <c r="CZ175" i="16"/>
  <c r="CY175" i="16" s="1"/>
  <c r="CX175" i="16" s="1"/>
  <c r="CW175" i="16" s="1"/>
  <c r="CV175" i="16" s="1"/>
  <c r="CU175" i="16" s="1"/>
  <c r="CT175" i="16" s="1"/>
  <c r="CS175" i="16" s="1"/>
  <c r="AR173" i="16"/>
  <c r="AQ173" i="16" s="1"/>
  <c r="AP173" i="16" s="1"/>
  <c r="AO173" i="16" s="1"/>
  <c r="AN173" i="16" s="1"/>
  <c r="AM173" i="16" s="1"/>
  <c r="AL173" i="16" s="1"/>
  <c r="AK173" i="16" s="1"/>
  <c r="AS174" i="16"/>
  <c r="AD175" i="16"/>
  <c r="AC174" i="16"/>
  <c r="AB174" i="16" s="1"/>
  <c r="AA174" i="16" s="1"/>
  <c r="Z174" i="16" s="1"/>
  <c r="Y174" i="16" s="1"/>
  <c r="X174" i="16" s="1"/>
  <c r="W174" i="16" s="1"/>
  <c r="V174" i="16" s="1"/>
  <c r="BW175" i="16" l="1"/>
  <c r="BV174" i="16"/>
  <c r="BU174" i="16" s="1"/>
  <c r="BT174" i="16" s="1"/>
  <c r="BS174" i="16" s="1"/>
  <c r="BR174" i="16" s="1"/>
  <c r="BQ174" i="16" s="1"/>
  <c r="BP174" i="16" s="1"/>
  <c r="BO174" i="16" s="1"/>
  <c r="BH176" i="16"/>
  <c r="BG175" i="16"/>
  <c r="BF175" i="16" s="1"/>
  <c r="BE175" i="16" s="1"/>
  <c r="BD175" i="16" s="1"/>
  <c r="BC175" i="16" s="1"/>
  <c r="BB175" i="16" s="1"/>
  <c r="BA175" i="16" s="1"/>
  <c r="AZ175" i="16" s="1"/>
  <c r="DA177" i="16"/>
  <c r="CZ176" i="16"/>
  <c r="CY176" i="16" s="1"/>
  <c r="CX176" i="16" s="1"/>
  <c r="CW176" i="16" s="1"/>
  <c r="CV176" i="16" s="1"/>
  <c r="CU176" i="16" s="1"/>
  <c r="CT176" i="16" s="1"/>
  <c r="CS176" i="16" s="1"/>
  <c r="AR174" i="16"/>
  <c r="AQ174" i="16" s="1"/>
  <c r="AP174" i="16" s="1"/>
  <c r="AO174" i="16" s="1"/>
  <c r="AN174" i="16" s="1"/>
  <c r="AM174" i="16" s="1"/>
  <c r="AL174" i="16" s="1"/>
  <c r="AK174" i="16" s="1"/>
  <c r="AS175" i="16"/>
  <c r="AC175" i="16"/>
  <c r="AB175" i="16" s="1"/>
  <c r="AA175" i="16" s="1"/>
  <c r="Z175" i="16" s="1"/>
  <c r="Y175" i="16" s="1"/>
  <c r="X175" i="16" s="1"/>
  <c r="W175" i="16" s="1"/>
  <c r="V175" i="16" s="1"/>
  <c r="AD176" i="16"/>
  <c r="BV175" i="16" l="1"/>
  <c r="BU175" i="16" s="1"/>
  <c r="BT175" i="16" s="1"/>
  <c r="BS175" i="16" s="1"/>
  <c r="BR175" i="16" s="1"/>
  <c r="BQ175" i="16" s="1"/>
  <c r="BP175" i="16" s="1"/>
  <c r="BO175" i="16" s="1"/>
  <c r="BW176" i="16"/>
  <c r="BH177" i="16"/>
  <c r="BG176" i="16"/>
  <c r="BF176" i="16" s="1"/>
  <c r="BE176" i="16" s="1"/>
  <c r="BD176" i="16" s="1"/>
  <c r="BC176" i="16" s="1"/>
  <c r="BB176" i="16" s="1"/>
  <c r="BA176" i="16" s="1"/>
  <c r="AZ176" i="16" s="1"/>
  <c r="CZ177" i="16"/>
  <c r="CY177" i="16" s="1"/>
  <c r="CX177" i="16" s="1"/>
  <c r="CW177" i="16" s="1"/>
  <c r="CV177" i="16" s="1"/>
  <c r="CU177" i="16" s="1"/>
  <c r="CT177" i="16" s="1"/>
  <c r="CS177" i="16" s="1"/>
  <c r="DA178" i="16"/>
  <c r="AS176" i="16"/>
  <c r="AR175" i="16"/>
  <c r="AQ175" i="16" s="1"/>
  <c r="AP175" i="16" s="1"/>
  <c r="AO175" i="16" s="1"/>
  <c r="AN175" i="16" s="1"/>
  <c r="AM175" i="16" s="1"/>
  <c r="AL175" i="16" s="1"/>
  <c r="AK175" i="16" s="1"/>
  <c r="AC176" i="16"/>
  <c r="AB176" i="16" s="1"/>
  <c r="AA176" i="16" s="1"/>
  <c r="Z176" i="16" s="1"/>
  <c r="Y176" i="16" s="1"/>
  <c r="X176" i="16" s="1"/>
  <c r="W176" i="16" s="1"/>
  <c r="V176" i="16" s="1"/>
  <c r="AD177" i="16"/>
  <c r="BV176" i="16" l="1"/>
  <c r="BU176" i="16" s="1"/>
  <c r="BT176" i="16" s="1"/>
  <c r="BS176" i="16" s="1"/>
  <c r="BR176" i="16" s="1"/>
  <c r="BQ176" i="16" s="1"/>
  <c r="BP176" i="16" s="1"/>
  <c r="BO176" i="16" s="1"/>
  <c r="BW177" i="16"/>
  <c r="BG177" i="16"/>
  <c r="BF177" i="16" s="1"/>
  <c r="BE177" i="16" s="1"/>
  <c r="BD177" i="16" s="1"/>
  <c r="BC177" i="16" s="1"/>
  <c r="BB177" i="16" s="1"/>
  <c r="BA177" i="16" s="1"/>
  <c r="AZ177" i="16" s="1"/>
  <c r="BH178" i="16"/>
  <c r="CZ178" i="16"/>
  <c r="CY178" i="16" s="1"/>
  <c r="CX178" i="16" s="1"/>
  <c r="CW178" i="16" s="1"/>
  <c r="CV178" i="16" s="1"/>
  <c r="CU178" i="16" s="1"/>
  <c r="CT178" i="16" s="1"/>
  <c r="CS178" i="16" s="1"/>
  <c r="DA179" i="16"/>
  <c r="AS177" i="16"/>
  <c r="AR176" i="16"/>
  <c r="AQ176" i="16" s="1"/>
  <c r="AP176" i="16" s="1"/>
  <c r="AO176" i="16" s="1"/>
  <c r="AN176" i="16" s="1"/>
  <c r="AM176" i="16" s="1"/>
  <c r="AL176" i="16" s="1"/>
  <c r="AK176" i="16" s="1"/>
  <c r="AD178" i="16"/>
  <c r="AC177" i="16"/>
  <c r="AB177" i="16" s="1"/>
  <c r="AA177" i="16" s="1"/>
  <c r="Z177" i="16" s="1"/>
  <c r="Y177" i="16" s="1"/>
  <c r="X177" i="16" s="1"/>
  <c r="W177" i="16" s="1"/>
  <c r="V177" i="16" s="1"/>
  <c r="BW178" i="16" l="1"/>
  <c r="BV177" i="16"/>
  <c r="BU177" i="16" s="1"/>
  <c r="BT177" i="16" s="1"/>
  <c r="BS177" i="16" s="1"/>
  <c r="BR177" i="16" s="1"/>
  <c r="BQ177" i="16" s="1"/>
  <c r="BP177" i="16" s="1"/>
  <c r="BO177" i="16" s="1"/>
  <c r="BH179" i="16"/>
  <c r="BG178" i="16"/>
  <c r="BF178" i="16" s="1"/>
  <c r="BE178" i="16" s="1"/>
  <c r="BD178" i="16" s="1"/>
  <c r="BC178" i="16" s="1"/>
  <c r="BB178" i="16" s="1"/>
  <c r="BA178" i="16" s="1"/>
  <c r="AZ178" i="16" s="1"/>
  <c r="DA180" i="16"/>
  <c r="CZ179" i="16"/>
  <c r="CY179" i="16" s="1"/>
  <c r="CX179" i="16" s="1"/>
  <c r="CW179" i="16" s="1"/>
  <c r="CV179" i="16" s="1"/>
  <c r="CU179" i="16" s="1"/>
  <c r="CT179" i="16" s="1"/>
  <c r="CS179" i="16" s="1"/>
  <c r="AR177" i="16"/>
  <c r="AQ177" i="16" s="1"/>
  <c r="AP177" i="16" s="1"/>
  <c r="AO177" i="16" s="1"/>
  <c r="AN177" i="16" s="1"/>
  <c r="AM177" i="16" s="1"/>
  <c r="AL177" i="16" s="1"/>
  <c r="AK177" i="16" s="1"/>
  <c r="AS178" i="16"/>
  <c r="AD179" i="16"/>
  <c r="AC178" i="16"/>
  <c r="AB178" i="16" s="1"/>
  <c r="AA178" i="16" s="1"/>
  <c r="Z178" i="16" s="1"/>
  <c r="Y178" i="16" s="1"/>
  <c r="X178" i="16" s="1"/>
  <c r="W178" i="16" s="1"/>
  <c r="V178" i="16" s="1"/>
  <c r="BW179" i="16" l="1"/>
  <c r="BV178" i="16"/>
  <c r="BU178" i="16" s="1"/>
  <c r="BT178" i="16" s="1"/>
  <c r="BS178" i="16" s="1"/>
  <c r="BR178" i="16" s="1"/>
  <c r="BQ178" i="16" s="1"/>
  <c r="BP178" i="16" s="1"/>
  <c r="BO178" i="16" s="1"/>
  <c r="BH180" i="16"/>
  <c r="BG179" i="16"/>
  <c r="BF179" i="16" s="1"/>
  <c r="BE179" i="16" s="1"/>
  <c r="BD179" i="16" s="1"/>
  <c r="BC179" i="16" s="1"/>
  <c r="BB179" i="16" s="1"/>
  <c r="BA179" i="16" s="1"/>
  <c r="AZ179" i="16" s="1"/>
  <c r="DA181" i="16"/>
  <c r="CZ180" i="16"/>
  <c r="CY180" i="16" s="1"/>
  <c r="CX180" i="16" s="1"/>
  <c r="CW180" i="16" s="1"/>
  <c r="CV180" i="16" s="1"/>
  <c r="CU180" i="16" s="1"/>
  <c r="CT180" i="16" s="1"/>
  <c r="CS180" i="16" s="1"/>
  <c r="AR178" i="16"/>
  <c r="AQ178" i="16" s="1"/>
  <c r="AP178" i="16" s="1"/>
  <c r="AO178" i="16" s="1"/>
  <c r="AN178" i="16" s="1"/>
  <c r="AM178" i="16" s="1"/>
  <c r="AL178" i="16" s="1"/>
  <c r="AK178" i="16" s="1"/>
  <c r="AS179" i="16"/>
  <c r="AC179" i="16"/>
  <c r="AB179" i="16" s="1"/>
  <c r="AA179" i="16" s="1"/>
  <c r="Z179" i="16" s="1"/>
  <c r="Y179" i="16" s="1"/>
  <c r="X179" i="16" s="1"/>
  <c r="W179" i="16" s="1"/>
  <c r="V179" i="16" s="1"/>
  <c r="AD180" i="16"/>
  <c r="BV179" i="16" l="1"/>
  <c r="BU179" i="16" s="1"/>
  <c r="BT179" i="16" s="1"/>
  <c r="BS179" i="16" s="1"/>
  <c r="BR179" i="16" s="1"/>
  <c r="BQ179" i="16" s="1"/>
  <c r="BP179" i="16" s="1"/>
  <c r="BO179" i="16" s="1"/>
  <c r="BW180" i="16"/>
  <c r="BG180" i="16"/>
  <c r="BF180" i="16" s="1"/>
  <c r="BE180" i="16" s="1"/>
  <c r="BD180" i="16" s="1"/>
  <c r="BC180" i="16" s="1"/>
  <c r="BB180" i="16" s="1"/>
  <c r="BA180" i="16" s="1"/>
  <c r="AZ180" i="16" s="1"/>
  <c r="BH181" i="16"/>
  <c r="CZ181" i="16"/>
  <c r="CY181" i="16" s="1"/>
  <c r="CX181" i="16" s="1"/>
  <c r="CW181" i="16" s="1"/>
  <c r="CV181" i="16" s="1"/>
  <c r="CU181" i="16" s="1"/>
  <c r="CT181" i="16" s="1"/>
  <c r="CS181" i="16" s="1"/>
  <c r="DA182" i="16"/>
  <c r="AS180" i="16"/>
  <c r="AR179" i="16"/>
  <c r="AQ179" i="16" s="1"/>
  <c r="AP179" i="16" s="1"/>
  <c r="AO179" i="16" s="1"/>
  <c r="AN179" i="16" s="1"/>
  <c r="AM179" i="16" s="1"/>
  <c r="AL179" i="16" s="1"/>
  <c r="AK179" i="16" s="1"/>
  <c r="AD181" i="16"/>
  <c r="AC180" i="16"/>
  <c r="AB180" i="16" s="1"/>
  <c r="AA180" i="16" s="1"/>
  <c r="Z180" i="16" s="1"/>
  <c r="Y180" i="16" s="1"/>
  <c r="X180" i="16" s="1"/>
  <c r="W180" i="16" s="1"/>
  <c r="V180" i="16" s="1"/>
  <c r="BV180" i="16" l="1"/>
  <c r="BU180" i="16" s="1"/>
  <c r="BT180" i="16" s="1"/>
  <c r="BS180" i="16" s="1"/>
  <c r="BR180" i="16" s="1"/>
  <c r="BQ180" i="16" s="1"/>
  <c r="BP180" i="16" s="1"/>
  <c r="BO180" i="16" s="1"/>
  <c r="BW181" i="16"/>
  <c r="BG181" i="16"/>
  <c r="BF181" i="16" s="1"/>
  <c r="BE181" i="16" s="1"/>
  <c r="BD181" i="16" s="1"/>
  <c r="BC181" i="16" s="1"/>
  <c r="BB181" i="16" s="1"/>
  <c r="BA181" i="16" s="1"/>
  <c r="AZ181" i="16" s="1"/>
  <c r="BH182" i="16"/>
  <c r="CZ182" i="16"/>
  <c r="CY182" i="16" s="1"/>
  <c r="CX182" i="16" s="1"/>
  <c r="CW182" i="16" s="1"/>
  <c r="CV182" i="16" s="1"/>
  <c r="CU182" i="16" s="1"/>
  <c r="CT182" i="16" s="1"/>
  <c r="CS182" i="16" s="1"/>
  <c r="DA183" i="16"/>
  <c r="AS181" i="16"/>
  <c r="AR180" i="16"/>
  <c r="AQ180" i="16" s="1"/>
  <c r="AP180" i="16" s="1"/>
  <c r="AO180" i="16" s="1"/>
  <c r="AN180" i="16" s="1"/>
  <c r="AM180" i="16" s="1"/>
  <c r="AL180" i="16" s="1"/>
  <c r="AK180" i="16" s="1"/>
  <c r="AD182" i="16"/>
  <c r="AC181" i="16"/>
  <c r="AB181" i="16" s="1"/>
  <c r="AA181" i="16" s="1"/>
  <c r="Z181" i="16" s="1"/>
  <c r="Y181" i="16" s="1"/>
  <c r="X181" i="16" s="1"/>
  <c r="W181" i="16" s="1"/>
  <c r="V181" i="16" s="1"/>
  <c r="BW182" i="16" l="1"/>
  <c r="BV181" i="16"/>
  <c r="BU181" i="16" s="1"/>
  <c r="BT181" i="16" s="1"/>
  <c r="BS181" i="16" s="1"/>
  <c r="BR181" i="16" s="1"/>
  <c r="BQ181" i="16" s="1"/>
  <c r="BP181" i="16" s="1"/>
  <c r="BO181" i="16" s="1"/>
  <c r="BH183" i="16"/>
  <c r="BG182" i="16"/>
  <c r="BF182" i="16" s="1"/>
  <c r="BE182" i="16" s="1"/>
  <c r="BD182" i="16" s="1"/>
  <c r="BC182" i="16" s="1"/>
  <c r="BB182" i="16" s="1"/>
  <c r="BA182" i="16" s="1"/>
  <c r="AZ182" i="16" s="1"/>
  <c r="DA184" i="16"/>
  <c r="CZ183" i="16"/>
  <c r="CY183" i="16" s="1"/>
  <c r="CX183" i="16" s="1"/>
  <c r="CW183" i="16" s="1"/>
  <c r="CV183" i="16" s="1"/>
  <c r="CU183" i="16" s="1"/>
  <c r="CT183" i="16" s="1"/>
  <c r="CS183" i="16" s="1"/>
  <c r="AR181" i="16"/>
  <c r="AQ181" i="16" s="1"/>
  <c r="AP181" i="16" s="1"/>
  <c r="AO181" i="16" s="1"/>
  <c r="AN181" i="16" s="1"/>
  <c r="AM181" i="16" s="1"/>
  <c r="AL181" i="16" s="1"/>
  <c r="AK181" i="16" s="1"/>
  <c r="AS182" i="16"/>
  <c r="AC182" i="16"/>
  <c r="AB182" i="16" s="1"/>
  <c r="AA182" i="16" s="1"/>
  <c r="Z182" i="16" s="1"/>
  <c r="Y182" i="16" s="1"/>
  <c r="X182" i="16" s="1"/>
  <c r="W182" i="16" s="1"/>
  <c r="V182" i="16" s="1"/>
  <c r="AD183" i="16"/>
  <c r="BW183" i="16" l="1"/>
  <c r="BV182" i="16"/>
  <c r="BU182" i="16" s="1"/>
  <c r="BT182" i="16" s="1"/>
  <c r="BS182" i="16" s="1"/>
  <c r="BR182" i="16" s="1"/>
  <c r="BQ182" i="16" s="1"/>
  <c r="BP182" i="16" s="1"/>
  <c r="BO182" i="16" s="1"/>
  <c r="BH184" i="16"/>
  <c r="BG183" i="16"/>
  <c r="BF183" i="16" s="1"/>
  <c r="BE183" i="16" s="1"/>
  <c r="BD183" i="16" s="1"/>
  <c r="BC183" i="16" s="1"/>
  <c r="BB183" i="16" s="1"/>
  <c r="BA183" i="16" s="1"/>
  <c r="AZ183" i="16" s="1"/>
  <c r="DA185" i="16"/>
  <c r="CZ184" i="16"/>
  <c r="CY184" i="16" s="1"/>
  <c r="CX184" i="16" s="1"/>
  <c r="CW184" i="16" s="1"/>
  <c r="CV184" i="16" s="1"/>
  <c r="CU184" i="16" s="1"/>
  <c r="CT184" i="16" s="1"/>
  <c r="CS184" i="16" s="1"/>
  <c r="AR182" i="16"/>
  <c r="AQ182" i="16" s="1"/>
  <c r="AP182" i="16" s="1"/>
  <c r="AO182" i="16" s="1"/>
  <c r="AN182" i="16" s="1"/>
  <c r="AM182" i="16" s="1"/>
  <c r="AL182" i="16" s="1"/>
  <c r="AK182" i="16" s="1"/>
  <c r="AS183" i="16"/>
  <c r="AC183" i="16"/>
  <c r="AB183" i="16" s="1"/>
  <c r="AA183" i="16" s="1"/>
  <c r="Z183" i="16" s="1"/>
  <c r="Y183" i="16" s="1"/>
  <c r="X183" i="16" s="1"/>
  <c r="W183" i="16" s="1"/>
  <c r="V183" i="16" s="1"/>
  <c r="AD184" i="16"/>
  <c r="O500" i="16" l="1"/>
  <c r="BV183" i="16"/>
  <c r="BU183" i="16" s="1"/>
  <c r="BT183" i="16" s="1"/>
  <c r="BS183" i="16" s="1"/>
  <c r="BR183" i="16" s="1"/>
  <c r="BQ183" i="16" s="1"/>
  <c r="BP183" i="16" s="1"/>
  <c r="BO183" i="16" s="1"/>
  <c r="BW184" i="16"/>
  <c r="BH185" i="16"/>
  <c r="BG184" i="16"/>
  <c r="BF184" i="16" s="1"/>
  <c r="BE184" i="16" s="1"/>
  <c r="BD184" i="16" s="1"/>
  <c r="BC184" i="16" s="1"/>
  <c r="BB184" i="16" s="1"/>
  <c r="BA184" i="16" s="1"/>
  <c r="AZ184" i="16" s="1"/>
  <c r="CZ185" i="16"/>
  <c r="CY185" i="16" s="1"/>
  <c r="CX185" i="16" s="1"/>
  <c r="CW185" i="16" s="1"/>
  <c r="CV185" i="16" s="1"/>
  <c r="CU185" i="16" s="1"/>
  <c r="CT185" i="16" s="1"/>
  <c r="CS185" i="16" s="1"/>
  <c r="DA186" i="16"/>
  <c r="AS184" i="16"/>
  <c r="AR183" i="16"/>
  <c r="AQ183" i="16" s="1"/>
  <c r="AP183" i="16" s="1"/>
  <c r="AO183" i="16" s="1"/>
  <c r="AN183" i="16" s="1"/>
  <c r="AM183" i="16" s="1"/>
  <c r="AL183" i="16" s="1"/>
  <c r="AK183" i="16" s="1"/>
  <c r="AD185" i="16"/>
  <c r="AC184" i="16"/>
  <c r="AB184" i="16" s="1"/>
  <c r="AA184" i="16" s="1"/>
  <c r="Z184" i="16" s="1"/>
  <c r="Y184" i="16" s="1"/>
  <c r="X184" i="16" s="1"/>
  <c r="W184" i="16" s="1"/>
  <c r="V184" i="16" s="1"/>
  <c r="N500" i="16" l="1"/>
  <c r="M500" i="16" s="1"/>
  <c r="L500" i="16" s="1"/>
  <c r="K500" i="16" s="1"/>
  <c r="J500" i="16" s="1"/>
  <c r="I500" i="16" s="1"/>
  <c r="H500" i="16" s="1"/>
  <c r="O501" i="16"/>
  <c r="BV184" i="16"/>
  <c r="BU184" i="16" s="1"/>
  <c r="BT184" i="16" s="1"/>
  <c r="BS184" i="16" s="1"/>
  <c r="BR184" i="16" s="1"/>
  <c r="BQ184" i="16" s="1"/>
  <c r="BP184" i="16" s="1"/>
  <c r="BO184" i="16" s="1"/>
  <c r="BW185" i="16"/>
  <c r="BG185" i="16"/>
  <c r="BF185" i="16" s="1"/>
  <c r="BE185" i="16" s="1"/>
  <c r="BD185" i="16" s="1"/>
  <c r="BC185" i="16" s="1"/>
  <c r="BB185" i="16" s="1"/>
  <c r="BA185" i="16" s="1"/>
  <c r="AZ185" i="16" s="1"/>
  <c r="BH186" i="16"/>
  <c r="DA187" i="16"/>
  <c r="CZ186" i="16"/>
  <c r="CY186" i="16" s="1"/>
  <c r="CX186" i="16" s="1"/>
  <c r="CW186" i="16" s="1"/>
  <c r="CV186" i="16" s="1"/>
  <c r="CU186" i="16" s="1"/>
  <c r="CT186" i="16" s="1"/>
  <c r="CS186" i="16" s="1"/>
  <c r="AS185" i="16"/>
  <c r="AR184" i="16"/>
  <c r="AQ184" i="16" s="1"/>
  <c r="AP184" i="16" s="1"/>
  <c r="AO184" i="16" s="1"/>
  <c r="AN184" i="16" s="1"/>
  <c r="AM184" i="16" s="1"/>
  <c r="AL184" i="16" s="1"/>
  <c r="AK184" i="16" s="1"/>
  <c r="AD186" i="16"/>
  <c r="AC185" i="16"/>
  <c r="AB185" i="16" s="1"/>
  <c r="AA185" i="16" s="1"/>
  <c r="Z185" i="16" s="1"/>
  <c r="Y185" i="16" s="1"/>
  <c r="X185" i="16" s="1"/>
  <c r="W185" i="16" s="1"/>
  <c r="V185" i="16" s="1"/>
  <c r="O502" i="16" l="1"/>
  <c r="N501" i="16"/>
  <c r="M501" i="16" s="1"/>
  <c r="L501" i="16" s="1"/>
  <c r="K501" i="16" s="1"/>
  <c r="J501" i="16" s="1"/>
  <c r="I501" i="16" s="1"/>
  <c r="H501" i="16" s="1"/>
  <c r="BW186" i="16"/>
  <c r="BV185" i="16"/>
  <c r="BU185" i="16" s="1"/>
  <c r="BT185" i="16" s="1"/>
  <c r="BS185" i="16" s="1"/>
  <c r="BR185" i="16" s="1"/>
  <c r="BQ185" i="16" s="1"/>
  <c r="BP185" i="16" s="1"/>
  <c r="BO185" i="16" s="1"/>
  <c r="BH187" i="16"/>
  <c r="BG186" i="16"/>
  <c r="BF186" i="16" s="1"/>
  <c r="BE186" i="16" s="1"/>
  <c r="BD186" i="16" s="1"/>
  <c r="BC186" i="16" s="1"/>
  <c r="BB186" i="16" s="1"/>
  <c r="BA186" i="16" s="1"/>
  <c r="AZ186" i="16" s="1"/>
  <c r="DA188" i="16"/>
  <c r="CZ187" i="16"/>
  <c r="CY187" i="16" s="1"/>
  <c r="CX187" i="16" s="1"/>
  <c r="CW187" i="16" s="1"/>
  <c r="CV187" i="16" s="1"/>
  <c r="CU187" i="16" s="1"/>
  <c r="CT187" i="16" s="1"/>
  <c r="CS187" i="16" s="1"/>
  <c r="AR185" i="16"/>
  <c r="AQ185" i="16" s="1"/>
  <c r="AP185" i="16" s="1"/>
  <c r="AO185" i="16" s="1"/>
  <c r="AN185" i="16" s="1"/>
  <c r="AM185" i="16" s="1"/>
  <c r="AL185" i="16" s="1"/>
  <c r="AK185" i="16" s="1"/>
  <c r="AS186" i="16"/>
  <c r="AC186" i="16"/>
  <c r="AB186" i="16" s="1"/>
  <c r="AA186" i="16" s="1"/>
  <c r="Z186" i="16" s="1"/>
  <c r="Y186" i="16" s="1"/>
  <c r="X186" i="16" s="1"/>
  <c r="W186" i="16" s="1"/>
  <c r="V186" i="16" s="1"/>
  <c r="AD187" i="16"/>
  <c r="N502" i="16" l="1"/>
  <c r="M502" i="16" s="1"/>
  <c r="L502" i="16" s="1"/>
  <c r="K502" i="16" s="1"/>
  <c r="J502" i="16" s="1"/>
  <c r="I502" i="16" s="1"/>
  <c r="H502" i="16" s="1"/>
  <c r="O503" i="16"/>
  <c r="BW187" i="16"/>
  <c r="BV186" i="16"/>
  <c r="BU186" i="16" s="1"/>
  <c r="BT186" i="16" s="1"/>
  <c r="BS186" i="16" s="1"/>
  <c r="BR186" i="16" s="1"/>
  <c r="BQ186" i="16" s="1"/>
  <c r="BP186" i="16" s="1"/>
  <c r="BO186" i="16" s="1"/>
  <c r="BH188" i="16"/>
  <c r="BG187" i="16"/>
  <c r="BF187" i="16" s="1"/>
  <c r="BE187" i="16" s="1"/>
  <c r="BD187" i="16" s="1"/>
  <c r="BC187" i="16" s="1"/>
  <c r="BB187" i="16" s="1"/>
  <c r="BA187" i="16" s="1"/>
  <c r="AZ187" i="16" s="1"/>
  <c r="CZ188" i="16"/>
  <c r="CY188" i="16" s="1"/>
  <c r="CX188" i="16" s="1"/>
  <c r="CW188" i="16" s="1"/>
  <c r="CV188" i="16" s="1"/>
  <c r="CU188" i="16" s="1"/>
  <c r="CT188" i="16" s="1"/>
  <c r="CS188" i="16" s="1"/>
  <c r="DA189" i="16"/>
  <c r="AR186" i="16"/>
  <c r="AQ186" i="16" s="1"/>
  <c r="AP186" i="16" s="1"/>
  <c r="AO186" i="16" s="1"/>
  <c r="AN186" i="16" s="1"/>
  <c r="AM186" i="16" s="1"/>
  <c r="AL186" i="16" s="1"/>
  <c r="AK186" i="16" s="1"/>
  <c r="AS187" i="16"/>
  <c r="AC187" i="16"/>
  <c r="AB187" i="16" s="1"/>
  <c r="AA187" i="16" s="1"/>
  <c r="Z187" i="16" s="1"/>
  <c r="Y187" i="16" s="1"/>
  <c r="X187" i="16" s="1"/>
  <c r="W187" i="16" s="1"/>
  <c r="V187" i="16" s="1"/>
  <c r="AD188" i="16"/>
  <c r="O504" i="16" l="1"/>
  <c r="N503" i="16"/>
  <c r="M503" i="16" s="1"/>
  <c r="L503" i="16" s="1"/>
  <c r="K503" i="16" s="1"/>
  <c r="J503" i="16" s="1"/>
  <c r="I503" i="16" s="1"/>
  <c r="H503" i="16" s="1"/>
  <c r="BV187" i="16"/>
  <c r="BU187" i="16" s="1"/>
  <c r="BT187" i="16" s="1"/>
  <c r="BS187" i="16" s="1"/>
  <c r="BR187" i="16" s="1"/>
  <c r="BQ187" i="16" s="1"/>
  <c r="BP187" i="16" s="1"/>
  <c r="BO187" i="16" s="1"/>
  <c r="BW188" i="16"/>
  <c r="BG188" i="16"/>
  <c r="BF188" i="16" s="1"/>
  <c r="BE188" i="16" s="1"/>
  <c r="BD188" i="16" s="1"/>
  <c r="BC188" i="16" s="1"/>
  <c r="BB188" i="16" s="1"/>
  <c r="BA188" i="16" s="1"/>
  <c r="AZ188" i="16" s="1"/>
  <c r="BH189" i="16"/>
  <c r="CZ189" i="16"/>
  <c r="CY189" i="16" s="1"/>
  <c r="CX189" i="16" s="1"/>
  <c r="CW189" i="16" s="1"/>
  <c r="CV189" i="16" s="1"/>
  <c r="CU189" i="16" s="1"/>
  <c r="CT189" i="16" s="1"/>
  <c r="CS189" i="16" s="1"/>
  <c r="DA190" i="16"/>
  <c r="AS188" i="16"/>
  <c r="AR187" i="16"/>
  <c r="AQ187" i="16" s="1"/>
  <c r="AP187" i="16" s="1"/>
  <c r="AO187" i="16" s="1"/>
  <c r="AN187" i="16" s="1"/>
  <c r="AM187" i="16" s="1"/>
  <c r="AL187" i="16" s="1"/>
  <c r="AK187" i="16" s="1"/>
  <c r="AD189" i="16"/>
  <c r="AC188" i="16"/>
  <c r="AB188" i="16" s="1"/>
  <c r="AA188" i="16" s="1"/>
  <c r="Z188" i="16" s="1"/>
  <c r="Y188" i="16" s="1"/>
  <c r="X188" i="16" s="1"/>
  <c r="W188" i="16" s="1"/>
  <c r="V188" i="16" s="1"/>
  <c r="N504" i="16" l="1"/>
  <c r="M504" i="16" s="1"/>
  <c r="L504" i="16" s="1"/>
  <c r="K504" i="16" s="1"/>
  <c r="J504" i="16" s="1"/>
  <c r="I504" i="16" s="1"/>
  <c r="H504" i="16" s="1"/>
  <c r="O505" i="16"/>
  <c r="BV188" i="16"/>
  <c r="BU188" i="16" s="1"/>
  <c r="BT188" i="16" s="1"/>
  <c r="BS188" i="16" s="1"/>
  <c r="BR188" i="16" s="1"/>
  <c r="BQ188" i="16" s="1"/>
  <c r="BP188" i="16" s="1"/>
  <c r="BO188" i="16" s="1"/>
  <c r="BW189" i="16"/>
  <c r="BG189" i="16"/>
  <c r="BF189" i="16" s="1"/>
  <c r="BE189" i="16" s="1"/>
  <c r="BD189" i="16" s="1"/>
  <c r="BC189" i="16" s="1"/>
  <c r="BB189" i="16" s="1"/>
  <c r="BA189" i="16" s="1"/>
  <c r="AZ189" i="16" s="1"/>
  <c r="BH190" i="16"/>
  <c r="DA191" i="16"/>
  <c r="CZ190" i="16"/>
  <c r="CY190" i="16" s="1"/>
  <c r="CX190" i="16" s="1"/>
  <c r="CW190" i="16" s="1"/>
  <c r="CV190" i="16" s="1"/>
  <c r="CU190" i="16" s="1"/>
  <c r="CT190" i="16" s="1"/>
  <c r="CS190" i="16" s="1"/>
  <c r="AS189" i="16"/>
  <c r="AR188" i="16"/>
  <c r="AQ188" i="16" s="1"/>
  <c r="AP188" i="16" s="1"/>
  <c r="AO188" i="16" s="1"/>
  <c r="AN188" i="16" s="1"/>
  <c r="AM188" i="16" s="1"/>
  <c r="AL188" i="16" s="1"/>
  <c r="AK188" i="16" s="1"/>
  <c r="AD190" i="16"/>
  <c r="AC189" i="16"/>
  <c r="AB189" i="16" s="1"/>
  <c r="AA189" i="16" s="1"/>
  <c r="Z189" i="16" s="1"/>
  <c r="Y189" i="16" s="1"/>
  <c r="X189" i="16" s="1"/>
  <c r="W189" i="16" s="1"/>
  <c r="V189" i="16" s="1"/>
  <c r="O506" i="16" l="1"/>
  <c r="N505" i="16"/>
  <c r="M505" i="16" s="1"/>
  <c r="L505" i="16" s="1"/>
  <c r="K505" i="16" s="1"/>
  <c r="J505" i="16" s="1"/>
  <c r="I505" i="16" s="1"/>
  <c r="H505" i="16" s="1"/>
  <c r="BW190" i="16"/>
  <c r="BV189" i="16"/>
  <c r="BU189" i="16" s="1"/>
  <c r="BT189" i="16" s="1"/>
  <c r="BS189" i="16" s="1"/>
  <c r="BR189" i="16" s="1"/>
  <c r="BQ189" i="16" s="1"/>
  <c r="BP189" i="16" s="1"/>
  <c r="BO189" i="16" s="1"/>
  <c r="BH191" i="16"/>
  <c r="BG190" i="16"/>
  <c r="BF190" i="16" s="1"/>
  <c r="BE190" i="16" s="1"/>
  <c r="BD190" i="16" s="1"/>
  <c r="BC190" i="16" s="1"/>
  <c r="BB190" i="16" s="1"/>
  <c r="BA190" i="16" s="1"/>
  <c r="AZ190" i="16" s="1"/>
  <c r="DA192" i="16"/>
  <c r="CZ191" i="16"/>
  <c r="CY191" i="16" s="1"/>
  <c r="CX191" i="16" s="1"/>
  <c r="CW191" i="16" s="1"/>
  <c r="CV191" i="16" s="1"/>
  <c r="CU191" i="16" s="1"/>
  <c r="CT191" i="16" s="1"/>
  <c r="CS191" i="16" s="1"/>
  <c r="AR189" i="16"/>
  <c r="AQ189" i="16" s="1"/>
  <c r="AP189" i="16" s="1"/>
  <c r="AO189" i="16" s="1"/>
  <c r="AN189" i="16" s="1"/>
  <c r="AM189" i="16" s="1"/>
  <c r="AL189" i="16" s="1"/>
  <c r="AK189" i="16" s="1"/>
  <c r="AS190" i="16"/>
  <c r="AC190" i="16"/>
  <c r="AB190" i="16" s="1"/>
  <c r="AA190" i="16" s="1"/>
  <c r="Z190" i="16" s="1"/>
  <c r="Y190" i="16" s="1"/>
  <c r="X190" i="16" s="1"/>
  <c r="W190" i="16" s="1"/>
  <c r="V190" i="16" s="1"/>
  <c r="AD191" i="16"/>
  <c r="O507" i="16" l="1"/>
  <c r="N506" i="16"/>
  <c r="M506" i="16" s="1"/>
  <c r="L506" i="16" s="1"/>
  <c r="K506" i="16" s="1"/>
  <c r="J506" i="16" s="1"/>
  <c r="I506" i="16" s="1"/>
  <c r="H506" i="16" s="1"/>
  <c r="BW191" i="16"/>
  <c r="BV190" i="16"/>
  <c r="BU190" i="16" s="1"/>
  <c r="BT190" i="16" s="1"/>
  <c r="BS190" i="16" s="1"/>
  <c r="BR190" i="16" s="1"/>
  <c r="BQ190" i="16" s="1"/>
  <c r="BP190" i="16" s="1"/>
  <c r="BO190" i="16" s="1"/>
  <c r="BH192" i="16"/>
  <c r="BG191" i="16"/>
  <c r="BF191" i="16" s="1"/>
  <c r="BE191" i="16" s="1"/>
  <c r="BD191" i="16" s="1"/>
  <c r="BC191" i="16" s="1"/>
  <c r="BB191" i="16" s="1"/>
  <c r="BA191" i="16" s="1"/>
  <c r="AZ191" i="16" s="1"/>
  <c r="CZ192" i="16"/>
  <c r="CY192" i="16" s="1"/>
  <c r="CX192" i="16" s="1"/>
  <c r="CW192" i="16" s="1"/>
  <c r="CV192" i="16" s="1"/>
  <c r="CU192" i="16" s="1"/>
  <c r="CT192" i="16" s="1"/>
  <c r="CS192" i="16" s="1"/>
  <c r="DA193" i="16"/>
  <c r="AR190" i="16"/>
  <c r="AQ190" i="16" s="1"/>
  <c r="AP190" i="16" s="1"/>
  <c r="AO190" i="16" s="1"/>
  <c r="AN190" i="16" s="1"/>
  <c r="AM190" i="16" s="1"/>
  <c r="AL190" i="16" s="1"/>
  <c r="AK190" i="16" s="1"/>
  <c r="AS191" i="16"/>
  <c r="AC191" i="16"/>
  <c r="AB191" i="16" s="1"/>
  <c r="AA191" i="16" s="1"/>
  <c r="Z191" i="16" s="1"/>
  <c r="Y191" i="16" s="1"/>
  <c r="X191" i="16" s="1"/>
  <c r="W191" i="16" s="1"/>
  <c r="V191" i="16" s="1"/>
  <c r="AD192" i="16"/>
  <c r="O508" i="16" l="1"/>
  <c r="N507" i="16"/>
  <c r="M507" i="16" s="1"/>
  <c r="L507" i="16" s="1"/>
  <c r="K507" i="16" s="1"/>
  <c r="J507" i="16" s="1"/>
  <c r="I507" i="16" s="1"/>
  <c r="H507" i="16" s="1"/>
  <c r="BV191" i="16"/>
  <c r="BU191" i="16" s="1"/>
  <c r="BT191" i="16" s="1"/>
  <c r="BS191" i="16" s="1"/>
  <c r="BR191" i="16" s="1"/>
  <c r="BQ191" i="16" s="1"/>
  <c r="BP191" i="16" s="1"/>
  <c r="BO191" i="16" s="1"/>
  <c r="BW192" i="16"/>
  <c r="BH193" i="16"/>
  <c r="BG192" i="16"/>
  <c r="BF192" i="16" s="1"/>
  <c r="BE192" i="16" s="1"/>
  <c r="BD192" i="16" s="1"/>
  <c r="BC192" i="16" s="1"/>
  <c r="BB192" i="16" s="1"/>
  <c r="BA192" i="16" s="1"/>
  <c r="AZ192" i="16" s="1"/>
  <c r="CZ193" i="16"/>
  <c r="CY193" i="16" s="1"/>
  <c r="CX193" i="16" s="1"/>
  <c r="CW193" i="16" s="1"/>
  <c r="CV193" i="16" s="1"/>
  <c r="CU193" i="16" s="1"/>
  <c r="CT193" i="16" s="1"/>
  <c r="CS193" i="16" s="1"/>
  <c r="DA194" i="16"/>
  <c r="AS192" i="16"/>
  <c r="AR191" i="16"/>
  <c r="AQ191" i="16" s="1"/>
  <c r="AP191" i="16" s="1"/>
  <c r="AO191" i="16" s="1"/>
  <c r="AN191" i="16" s="1"/>
  <c r="AM191" i="16" s="1"/>
  <c r="AL191" i="16" s="1"/>
  <c r="AK191" i="16" s="1"/>
  <c r="AD193" i="16"/>
  <c r="AC192" i="16"/>
  <c r="AB192" i="16" s="1"/>
  <c r="AA192" i="16" s="1"/>
  <c r="Z192" i="16" s="1"/>
  <c r="Y192" i="16" s="1"/>
  <c r="X192" i="16" s="1"/>
  <c r="W192" i="16" s="1"/>
  <c r="V192" i="16" s="1"/>
  <c r="N508" i="16" l="1"/>
  <c r="M508" i="16" s="1"/>
  <c r="L508" i="16" s="1"/>
  <c r="K508" i="16" s="1"/>
  <c r="J508" i="16" s="1"/>
  <c r="I508" i="16" s="1"/>
  <c r="H508" i="16" s="1"/>
  <c r="O509" i="16"/>
  <c r="BV192" i="16"/>
  <c r="BU192" i="16" s="1"/>
  <c r="BT192" i="16" s="1"/>
  <c r="BS192" i="16" s="1"/>
  <c r="BR192" i="16" s="1"/>
  <c r="BQ192" i="16" s="1"/>
  <c r="BP192" i="16" s="1"/>
  <c r="BO192" i="16" s="1"/>
  <c r="BW193" i="16"/>
  <c r="BG193" i="16"/>
  <c r="BF193" i="16" s="1"/>
  <c r="BE193" i="16" s="1"/>
  <c r="BD193" i="16" s="1"/>
  <c r="BC193" i="16" s="1"/>
  <c r="BB193" i="16" s="1"/>
  <c r="BA193" i="16" s="1"/>
  <c r="AZ193" i="16" s="1"/>
  <c r="BH194" i="16"/>
  <c r="DA195" i="16"/>
  <c r="CZ194" i="16"/>
  <c r="CY194" i="16" s="1"/>
  <c r="CX194" i="16" s="1"/>
  <c r="CW194" i="16" s="1"/>
  <c r="CV194" i="16" s="1"/>
  <c r="CU194" i="16" s="1"/>
  <c r="CT194" i="16" s="1"/>
  <c r="CS194" i="16" s="1"/>
  <c r="AS193" i="16"/>
  <c r="AR192" i="16"/>
  <c r="AQ192" i="16" s="1"/>
  <c r="AP192" i="16" s="1"/>
  <c r="AO192" i="16" s="1"/>
  <c r="AN192" i="16" s="1"/>
  <c r="AM192" i="16" s="1"/>
  <c r="AL192" i="16" s="1"/>
  <c r="AK192" i="16" s="1"/>
  <c r="AD194" i="16"/>
  <c r="AC193" i="16"/>
  <c r="AB193" i="16" s="1"/>
  <c r="AA193" i="16" s="1"/>
  <c r="Z193" i="16" s="1"/>
  <c r="Y193" i="16" s="1"/>
  <c r="X193" i="16" s="1"/>
  <c r="W193" i="16" s="1"/>
  <c r="V193" i="16" s="1"/>
  <c r="O510" i="16" l="1"/>
  <c r="N509" i="16"/>
  <c r="M509" i="16" s="1"/>
  <c r="L509" i="16" s="1"/>
  <c r="K509" i="16" s="1"/>
  <c r="J509" i="16" s="1"/>
  <c r="I509" i="16" s="1"/>
  <c r="H509" i="16" s="1"/>
  <c r="BW194" i="16"/>
  <c r="BV193" i="16"/>
  <c r="BU193" i="16" s="1"/>
  <c r="BT193" i="16" s="1"/>
  <c r="BS193" i="16" s="1"/>
  <c r="BR193" i="16" s="1"/>
  <c r="BQ193" i="16" s="1"/>
  <c r="BP193" i="16" s="1"/>
  <c r="BO193" i="16" s="1"/>
  <c r="BH195" i="16"/>
  <c r="BG194" i="16"/>
  <c r="BF194" i="16" s="1"/>
  <c r="BE194" i="16" s="1"/>
  <c r="BD194" i="16" s="1"/>
  <c r="BC194" i="16" s="1"/>
  <c r="BB194" i="16" s="1"/>
  <c r="BA194" i="16" s="1"/>
  <c r="AZ194" i="16" s="1"/>
  <c r="DA196" i="16"/>
  <c r="CZ195" i="16"/>
  <c r="CY195" i="16" s="1"/>
  <c r="CX195" i="16" s="1"/>
  <c r="CW195" i="16" s="1"/>
  <c r="CV195" i="16" s="1"/>
  <c r="CU195" i="16" s="1"/>
  <c r="CT195" i="16" s="1"/>
  <c r="CS195" i="16" s="1"/>
  <c r="AR193" i="16"/>
  <c r="AQ193" i="16" s="1"/>
  <c r="AP193" i="16" s="1"/>
  <c r="AO193" i="16" s="1"/>
  <c r="AN193" i="16" s="1"/>
  <c r="AM193" i="16" s="1"/>
  <c r="AL193" i="16" s="1"/>
  <c r="AK193" i="16" s="1"/>
  <c r="AS194" i="16"/>
  <c r="AC194" i="16"/>
  <c r="AB194" i="16" s="1"/>
  <c r="AA194" i="16" s="1"/>
  <c r="Z194" i="16" s="1"/>
  <c r="Y194" i="16" s="1"/>
  <c r="X194" i="16" s="1"/>
  <c r="W194" i="16" s="1"/>
  <c r="V194" i="16" s="1"/>
  <c r="AD195" i="16"/>
  <c r="O511" i="16" l="1"/>
  <c r="N510" i="16"/>
  <c r="M510" i="16" s="1"/>
  <c r="L510" i="16" s="1"/>
  <c r="K510" i="16" s="1"/>
  <c r="J510" i="16" s="1"/>
  <c r="I510" i="16" s="1"/>
  <c r="H510" i="16" s="1"/>
  <c r="BW195" i="16"/>
  <c r="BV194" i="16"/>
  <c r="BU194" i="16" s="1"/>
  <c r="BT194" i="16" s="1"/>
  <c r="BS194" i="16" s="1"/>
  <c r="BR194" i="16" s="1"/>
  <c r="BQ194" i="16" s="1"/>
  <c r="BP194" i="16" s="1"/>
  <c r="BO194" i="16" s="1"/>
  <c r="BH196" i="16"/>
  <c r="BG195" i="16"/>
  <c r="BF195" i="16" s="1"/>
  <c r="BE195" i="16" s="1"/>
  <c r="BD195" i="16" s="1"/>
  <c r="BC195" i="16" s="1"/>
  <c r="BB195" i="16" s="1"/>
  <c r="BA195" i="16" s="1"/>
  <c r="AZ195" i="16" s="1"/>
  <c r="CZ196" i="16"/>
  <c r="CY196" i="16" s="1"/>
  <c r="CX196" i="16" s="1"/>
  <c r="CW196" i="16" s="1"/>
  <c r="CV196" i="16" s="1"/>
  <c r="CU196" i="16" s="1"/>
  <c r="CT196" i="16" s="1"/>
  <c r="CS196" i="16" s="1"/>
  <c r="DA197" i="16"/>
  <c r="AR194" i="16"/>
  <c r="AQ194" i="16" s="1"/>
  <c r="AP194" i="16" s="1"/>
  <c r="AO194" i="16" s="1"/>
  <c r="AN194" i="16" s="1"/>
  <c r="AM194" i="16" s="1"/>
  <c r="AL194" i="16" s="1"/>
  <c r="AK194" i="16" s="1"/>
  <c r="AS195" i="16"/>
  <c r="AC195" i="16"/>
  <c r="AB195" i="16" s="1"/>
  <c r="AA195" i="16" s="1"/>
  <c r="Z195" i="16" s="1"/>
  <c r="Y195" i="16" s="1"/>
  <c r="X195" i="16" s="1"/>
  <c r="W195" i="16" s="1"/>
  <c r="V195" i="16" s="1"/>
  <c r="AD196" i="16"/>
  <c r="N511" i="16" l="1"/>
  <c r="M511" i="16" s="1"/>
  <c r="L511" i="16" s="1"/>
  <c r="K511" i="16" s="1"/>
  <c r="J511" i="16" s="1"/>
  <c r="I511" i="16" s="1"/>
  <c r="H511" i="16" s="1"/>
  <c r="O512" i="16"/>
  <c r="BV195" i="16"/>
  <c r="BU195" i="16" s="1"/>
  <c r="BT195" i="16" s="1"/>
  <c r="BS195" i="16" s="1"/>
  <c r="BR195" i="16" s="1"/>
  <c r="BQ195" i="16" s="1"/>
  <c r="BP195" i="16" s="1"/>
  <c r="BO195" i="16" s="1"/>
  <c r="BW196" i="16"/>
  <c r="BG196" i="16"/>
  <c r="BF196" i="16" s="1"/>
  <c r="BE196" i="16" s="1"/>
  <c r="BD196" i="16" s="1"/>
  <c r="BC196" i="16" s="1"/>
  <c r="BB196" i="16" s="1"/>
  <c r="BA196" i="16" s="1"/>
  <c r="AZ196" i="16" s="1"/>
  <c r="BH197" i="16"/>
  <c r="CZ197" i="16"/>
  <c r="CY197" i="16" s="1"/>
  <c r="CX197" i="16" s="1"/>
  <c r="CW197" i="16" s="1"/>
  <c r="CV197" i="16" s="1"/>
  <c r="CU197" i="16" s="1"/>
  <c r="CT197" i="16" s="1"/>
  <c r="CS197" i="16" s="1"/>
  <c r="DA198" i="16"/>
  <c r="AS196" i="16"/>
  <c r="AR195" i="16"/>
  <c r="AQ195" i="16" s="1"/>
  <c r="AP195" i="16" s="1"/>
  <c r="AO195" i="16" s="1"/>
  <c r="AN195" i="16" s="1"/>
  <c r="AM195" i="16" s="1"/>
  <c r="AL195" i="16" s="1"/>
  <c r="AK195" i="16" s="1"/>
  <c r="AD197" i="16"/>
  <c r="AC196" i="16"/>
  <c r="AB196" i="16" s="1"/>
  <c r="AA196" i="16" s="1"/>
  <c r="Z196" i="16" s="1"/>
  <c r="Y196" i="16" s="1"/>
  <c r="X196" i="16" s="1"/>
  <c r="W196" i="16" s="1"/>
  <c r="V196" i="16" s="1"/>
  <c r="O513" i="16" l="1"/>
  <c r="N512" i="16"/>
  <c r="M512" i="16" s="1"/>
  <c r="L512" i="16" s="1"/>
  <c r="K512" i="16" s="1"/>
  <c r="J512" i="16" s="1"/>
  <c r="I512" i="16" s="1"/>
  <c r="H512" i="16" s="1"/>
  <c r="BV196" i="16"/>
  <c r="BU196" i="16" s="1"/>
  <c r="BT196" i="16" s="1"/>
  <c r="BS196" i="16" s="1"/>
  <c r="BR196" i="16" s="1"/>
  <c r="BQ196" i="16" s="1"/>
  <c r="BP196" i="16" s="1"/>
  <c r="BO196" i="16" s="1"/>
  <c r="BW197" i="16"/>
  <c r="BG197" i="16"/>
  <c r="BF197" i="16" s="1"/>
  <c r="BE197" i="16" s="1"/>
  <c r="BD197" i="16" s="1"/>
  <c r="BC197" i="16" s="1"/>
  <c r="BB197" i="16" s="1"/>
  <c r="BA197" i="16" s="1"/>
  <c r="AZ197" i="16" s="1"/>
  <c r="BH198" i="16"/>
  <c r="DA199" i="16"/>
  <c r="CZ198" i="16"/>
  <c r="CY198" i="16" s="1"/>
  <c r="CX198" i="16" s="1"/>
  <c r="CW198" i="16" s="1"/>
  <c r="CV198" i="16" s="1"/>
  <c r="CU198" i="16" s="1"/>
  <c r="CT198" i="16" s="1"/>
  <c r="CS198" i="16" s="1"/>
  <c r="AS197" i="16"/>
  <c r="AR196" i="16"/>
  <c r="AQ196" i="16" s="1"/>
  <c r="AP196" i="16" s="1"/>
  <c r="AO196" i="16" s="1"/>
  <c r="AN196" i="16" s="1"/>
  <c r="AM196" i="16" s="1"/>
  <c r="AL196" i="16" s="1"/>
  <c r="AK196" i="16" s="1"/>
  <c r="AD198" i="16"/>
  <c r="AC197" i="16"/>
  <c r="AB197" i="16" s="1"/>
  <c r="AA197" i="16" s="1"/>
  <c r="Z197" i="16" s="1"/>
  <c r="Y197" i="16" s="1"/>
  <c r="X197" i="16" s="1"/>
  <c r="W197" i="16" s="1"/>
  <c r="V197" i="16" s="1"/>
  <c r="O514" i="16" l="1"/>
  <c r="N513" i="16"/>
  <c r="M513" i="16" s="1"/>
  <c r="L513" i="16" s="1"/>
  <c r="K513" i="16" s="1"/>
  <c r="J513" i="16" s="1"/>
  <c r="I513" i="16" s="1"/>
  <c r="H513" i="16" s="1"/>
  <c r="BW198" i="16"/>
  <c r="BV197" i="16"/>
  <c r="BU197" i="16" s="1"/>
  <c r="BT197" i="16" s="1"/>
  <c r="BS197" i="16" s="1"/>
  <c r="BR197" i="16" s="1"/>
  <c r="BQ197" i="16" s="1"/>
  <c r="BP197" i="16" s="1"/>
  <c r="BO197" i="16" s="1"/>
  <c r="BH199" i="16"/>
  <c r="BG198" i="16"/>
  <c r="BF198" i="16" s="1"/>
  <c r="BE198" i="16" s="1"/>
  <c r="BD198" i="16" s="1"/>
  <c r="BC198" i="16" s="1"/>
  <c r="BB198" i="16" s="1"/>
  <c r="BA198" i="16" s="1"/>
  <c r="AZ198" i="16" s="1"/>
  <c r="DA200" i="16"/>
  <c r="CZ199" i="16"/>
  <c r="CY199" i="16" s="1"/>
  <c r="CX199" i="16" s="1"/>
  <c r="CW199" i="16" s="1"/>
  <c r="CV199" i="16" s="1"/>
  <c r="CU199" i="16" s="1"/>
  <c r="CT199" i="16" s="1"/>
  <c r="CS199" i="16" s="1"/>
  <c r="AR197" i="16"/>
  <c r="AQ197" i="16" s="1"/>
  <c r="AP197" i="16" s="1"/>
  <c r="AO197" i="16" s="1"/>
  <c r="AN197" i="16" s="1"/>
  <c r="AM197" i="16" s="1"/>
  <c r="AL197" i="16" s="1"/>
  <c r="AK197" i="16" s="1"/>
  <c r="AS198" i="16"/>
  <c r="AC198" i="16"/>
  <c r="AB198" i="16" s="1"/>
  <c r="AA198" i="16" s="1"/>
  <c r="Z198" i="16" s="1"/>
  <c r="Y198" i="16" s="1"/>
  <c r="X198" i="16" s="1"/>
  <c r="W198" i="16" s="1"/>
  <c r="V198" i="16" s="1"/>
  <c r="AD199" i="16"/>
  <c r="N514" i="16" l="1"/>
  <c r="M514" i="16" s="1"/>
  <c r="L514" i="16" s="1"/>
  <c r="K514" i="16" s="1"/>
  <c r="J514" i="16" s="1"/>
  <c r="I514" i="16" s="1"/>
  <c r="H514" i="16" s="1"/>
  <c r="O515" i="16"/>
  <c r="BW199" i="16"/>
  <c r="BV198" i="16"/>
  <c r="BU198" i="16" s="1"/>
  <c r="BT198" i="16" s="1"/>
  <c r="BS198" i="16" s="1"/>
  <c r="BR198" i="16" s="1"/>
  <c r="BQ198" i="16" s="1"/>
  <c r="BP198" i="16" s="1"/>
  <c r="BO198" i="16" s="1"/>
  <c r="BH200" i="16"/>
  <c r="BG199" i="16"/>
  <c r="BF199" i="16" s="1"/>
  <c r="BE199" i="16" s="1"/>
  <c r="BD199" i="16" s="1"/>
  <c r="BC199" i="16" s="1"/>
  <c r="BB199" i="16" s="1"/>
  <c r="BA199" i="16" s="1"/>
  <c r="AZ199" i="16" s="1"/>
  <c r="CZ200" i="16"/>
  <c r="CY200" i="16" s="1"/>
  <c r="CX200" i="16" s="1"/>
  <c r="CW200" i="16" s="1"/>
  <c r="CV200" i="16" s="1"/>
  <c r="CU200" i="16" s="1"/>
  <c r="CT200" i="16" s="1"/>
  <c r="CS200" i="16" s="1"/>
  <c r="DA201" i="16"/>
  <c r="AR198" i="16"/>
  <c r="AQ198" i="16" s="1"/>
  <c r="AP198" i="16" s="1"/>
  <c r="AO198" i="16" s="1"/>
  <c r="AN198" i="16" s="1"/>
  <c r="AM198" i="16" s="1"/>
  <c r="AL198" i="16" s="1"/>
  <c r="AK198" i="16" s="1"/>
  <c r="AS199" i="16"/>
  <c r="AC199" i="16"/>
  <c r="AB199" i="16" s="1"/>
  <c r="AA199" i="16" s="1"/>
  <c r="Z199" i="16" s="1"/>
  <c r="Y199" i="16" s="1"/>
  <c r="X199" i="16" s="1"/>
  <c r="W199" i="16" s="1"/>
  <c r="V199" i="16" s="1"/>
  <c r="AD200" i="16"/>
  <c r="O516" i="16" l="1"/>
  <c r="N515" i="16"/>
  <c r="M515" i="16" s="1"/>
  <c r="L515" i="16" s="1"/>
  <c r="K515" i="16" s="1"/>
  <c r="J515" i="16" s="1"/>
  <c r="I515" i="16" s="1"/>
  <c r="H515" i="16" s="1"/>
  <c r="BV199" i="16"/>
  <c r="BU199" i="16" s="1"/>
  <c r="BT199" i="16" s="1"/>
  <c r="BS199" i="16" s="1"/>
  <c r="BR199" i="16" s="1"/>
  <c r="BQ199" i="16" s="1"/>
  <c r="BP199" i="16" s="1"/>
  <c r="BO199" i="16" s="1"/>
  <c r="BW200" i="16"/>
  <c r="BH201" i="16"/>
  <c r="BG200" i="16"/>
  <c r="BF200" i="16" s="1"/>
  <c r="BE200" i="16" s="1"/>
  <c r="BD200" i="16" s="1"/>
  <c r="BC200" i="16" s="1"/>
  <c r="BB200" i="16" s="1"/>
  <c r="BA200" i="16" s="1"/>
  <c r="AZ200" i="16" s="1"/>
  <c r="CZ201" i="16"/>
  <c r="CY201" i="16" s="1"/>
  <c r="CX201" i="16" s="1"/>
  <c r="CW201" i="16" s="1"/>
  <c r="CV201" i="16" s="1"/>
  <c r="CU201" i="16" s="1"/>
  <c r="CT201" i="16" s="1"/>
  <c r="CS201" i="16" s="1"/>
  <c r="DA202" i="16"/>
  <c r="AS200" i="16"/>
  <c r="AR199" i="16"/>
  <c r="AQ199" i="16" s="1"/>
  <c r="AP199" i="16" s="1"/>
  <c r="AO199" i="16" s="1"/>
  <c r="AN199" i="16" s="1"/>
  <c r="AM199" i="16" s="1"/>
  <c r="AL199" i="16" s="1"/>
  <c r="AK199" i="16" s="1"/>
  <c r="AD201" i="16"/>
  <c r="AC200" i="16"/>
  <c r="AB200" i="16" s="1"/>
  <c r="AA200" i="16" s="1"/>
  <c r="Z200" i="16" s="1"/>
  <c r="Y200" i="16" s="1"/>
  <c r="X200" i="16" s="1"/>
  <c r="W200" i="16" s="1"/>
  <c r="V200" i="16" s="1"/>
  <c r="N516" i="16" l="1"/>
  <c r="M516" i="16" s="1"/>
  <c r="L516" i="16" s="1"/>
  <c r="K516" i="16" s="1"/>
  <c r="J516" i="16" s="1"/>
  <c r="I516" i="16" s="1"/>
  <c r="H516" i="16" s="1"/>
  <c r="O517" i="16"/>
  <c r="BV200" i="16"/>
  <c r="BU200" i="16" s="1"/>
  <c r="BT200" i="16" s="1"/>
  <c r="BS200" i="16" s="1"/>
  <c r="BR200" i="16" s="1"/>
  <c r="BQ200" i="16" s="1"/>
  <c r="BP200" i="16" s="1"/>
  <c r="BO200" i="16" s="1"/>
  <c r="BW201" i="16"/>
  <c r="BG201" i="16"/>
  <c r="BF201" i="16" s="1"/>
  <c r="BE201" i="16" s="1"/>
  <c r="BD201" i="16" s="1"/>
  <c r="BC201" i="16" s="1"/>
  <c r="BB201" i="16" s="1"/>
  <c r="BA201" i="16" s="1"/>
  <c r="AZ201" i="16" s="1"/>
  <c r="BH202" i="16"/>
  <c r="DA203" i="16"/>
  <c r="CZ202" i="16"/>
  <c r="CY202" i="16" s="1"/>
  <c r="CX202" i="16" s="1"/>
  <c r="CW202" i="16" s="1"/>
  <c r="CV202" i="16" s="1"/>
  <c r="CU202" i="16" s="1"/>
  <c r="CT202" i="16" s="1"/>
  <c r="CS202" i="16" s="1"/>
  <c r="AS201" i="16"/>
  <c r="AR200" i="16"/>
  <c r="AQ200" i="16" s="1"/>
  <c r="AP200" i="16" s="1"/>
  <c r="AO200" i="16" s="1"/>
  <c r="AN200" i="16" s="1"/>
  <c r="AM200" i="16" s="1"/>
  <c r="AL200" i="16" s="1"/>
  <c r="AK200" i="16" s="1"/>
  <c r="AD202" i="16"/>
  <c r="AC201" i="16"/>
  <c r="AB201" i="16" s="1"/>
  <c r="AA201" i="16" s="1"/>
  <c r="Z201" i="16" s="1"/>
  <c r="Y201" i="16" s="1"/>
  <c r="X201" i="16" s="1"/>
  <c r="W201" i="16" s="1"/>
  <c r="V201" i="16" s="1"/>
  <c r="N517" i="16" l="1"/>
  <c r="M517" i="16" s="1"/>
  <c r="L517" i="16" s="1"/>
  <c r="K517" i="16" s="1"/>
  <c r="J517" i="16" s="1"/>
  <c r="I517" i="16" s="1"/>
  <c r="H517" i="16" s="1"/>
  <c r="O518" i="16"/>
  <c r="BW202" i="16"/>
  <c r="BV201" i="16"/>
  <c r="BU201" i="16" s="1"/>
  <c r="BT201" i="16" s="1"/>
  <c r="BS201" i="16" s="1"/>
  <c r="BR201" i="16" s="1"/>
  <c r="BQ201" i="16" s="1"/>
  <c r="BP201" i="16" s="1"/>
  <c r="BO201" i="16" s="1"/>
  <c r="BH203" i="16"/>
  <c r="BG202" i="16"/>
  <c r="BF202" i="16" s="1"/>
  <c r="BE202" i="16" s="1"/>
  <c r="BD202" i="16" s="1"/>
  <c r="BC202" i="16" s="1"/>
  <c r="BB202" i="16" s="1"/>
  <c r="BA202" i="16" s="1"/>
  <c r="AZ202" i="16" s="1"/>
  <c r="DA204" i="16"/>
  <c r="CZ203" i="16"/>
  <c r="CY203" i="16" s="1"/>
  <c r="CX203" i="16" s="1"/>
  <c r="CW203" i="16" s="1"/>
  <c r="CV203" i="16" s="1"/>
  <c r="CU203" i="16" s="1"/>
  <c r="CT203" i="16" s="1"/>
  <c r="CS203" i="16" s="1"/>
  <c r="AS202" i="16"/>
  <c r="AR201" i="16"/>
  <c r="AQ201" i="16" s="1"/>
  <c r="AP201" i="16" s="1"/>
  <c r="AO201" i="16" s="1"/>
  <c r="AN201" i="16" s="1"/>
  <c r="AM201" i="16" s="1"/>
  <c r="AL201" i="16" s="1"/>
  <c r="AK201" i="16" s="1"/>
  <c r="AC202" i="16"/>
  <c r="AB202" i="16" s="1"/>
  <c r="AA202" i="16" s="1"/>
  <c r="Z202" i="16" s="1"/>
  <c r="Y202" i="16" s="1"/>
  <c r="X202" i="16" s="1"/>
  <c r="W202" i="16" s="1"/>
  <c r="V202" i="16" s="1"/>
  <c r="AD203" i="16"/>
  <c r="N518" i="16" l="1"/>
  <c r="M518" i="16" s="1"/>
  <c r="L518" i="16" s="1"/>
  <c r="K518" i="16" s="1"/>
  <c r="J518" i="16" s="1"/>
  <c r="I518" i="16" s="1"/>
  <c r="H518" i="16" s="1"/>
  <c r="O519" i="16"/>
  <c r="BW203" i="16"/>
  <c r="BV202" i="16"/>
  <c r="BU202" i="16" s="1"/>
  <c r="BT202" i="16" s="1"/>
  <c r="BS202" i="16" s="1"/>
  <c r="BR202" i="16" s="1"/>
  <c r="BQ202" i="16" s="1"/>
  <c r="BP202" i="16" s="1"/>
  <c r="BO202" i="16" s="1"/>
  <c r="BH204" i="16"/>
  <c r="BG203" i="16"/>
  <c r="BF203" i="16" s="1"/>
  <c r="BE203" i="16" s="1"/>
  <c r="BD203" i="16" s="1"/>
  <c r="BC203" i="16" s="1"/>
  <c r="BB203" i="16" s="1"/>
  <c r="BA203" i="16" s="1"/>
  <c r="AZ203" i="16" s="1"/>
  <c r="CZ204" i="16"/>
  <c r="CY204" i="16" s="1"/>
  <c r="CX204" i="16" s="1"/>
  <c r="CW204" i="16" s="1"/>
  <c r="CV204" i="16" s="1"/>
  <c r="CU204" i="16" s="1"/>
  <c r="CT204" i="16" s="1"/>
  <c r="CS204" i="16" s="1"/>
  <c r="DA205" i="16"/>
  <c r="AR202" i="16"/>
  <c r="AQ202" i="16" s="1"/>
  <c r="AP202" i="16" s="1"/>
  <c r="AO202" i="16" s="1"/>
  <c r="AN202" i="16" s="1"/>
  <c r="AM202" i="16" s="1"/>
  <c r="AL202" i="16" s="1"/>
  <c r="AK202" i="16" s="1"/>
  <c r="AS203" i="16"/>
  <c r="AC203" i="16"/>
  <c r="AB203" i="16" s="1"/>
  <c r="AA203" i="16" s="1"/>
  <c r="Z203" i="16" s="1"/>
  <c r="Y203" i="16" s="1"/>
  <c r="X203" i="16" s="1"/>
  <c r="W203" i="16" s="1"/>
  <c r="V203" i="16" s="1"/>
  <c r="AD204" i="16"/>
  <c r="O520" i="16" l="1"/>
  <c r="N519" i="16"/>
  <c r="M519" i="16" s="1"/>
  <c r="L519" i="16" s="1"/>
  <c r="K519" i="16" s="1"/>
  <c r="J519" i="16" s="1"/>
  <c r="I519" i="16" s="1"/>
  <c r="H519" i="16" s="1"/>
  <c r="BV203" i="16"/>
  <c r="BU203" i="16" s="1"/>
  <c r="BT203" i="16" s="1"/>
  <c r="BS203" i="16" s="1"/>
  <c r="BR203" i="16" s="1"/>
  <c r="BQ203" i="16" s="1"/>
  <c r="BP203" i="16" s="1"/>
  <c r="BO203" i="16" s="1"/>
  <c r="BW204" i="16"/>
  <c r="BG204" i="16"/>
  <c r="BF204" i="16" s="1"/>
  <c r="BE204" i="16" s="1"/>
  <c r="BD204" i="16" s="1"/>
  <c r="BC204" i="16" s="1"/>
  <c r="BB204" i="16" s="1"/>
  <c r="BA204" i="16" s="1"/>
  <c r="AZ204" i="16" s="1"/>
  <c r="BH205" i="16"/>
  <c r="CZ205" i="16"/>
  <c r="CY205" i="16" s="1"/>
  <c r="CX205" i="16" s="1"/>
  <c r="CW205" i="16" s="1"/>
  <c r="CV205" i="16" s="1"/>
  <c r="CU205" i="16" s="1"/>
  <c r="CT205" i="16" s="1"/>
  <c r="CS205" i="16" s="1"/>
  <c r="DA206" i="16"/>
  <c r="AS204" i="16"/>
  <c r="AR203" i="16"/>
  <c r="AQ203" i="16" s="1"/>
  <c r="AP203" i="16" s="1"/>
  <c r="AO203" i="16" s="1"/>
  <c r="AN203" i="16" s="1"/>
  <c r="AM203" i="16" s="1"/>
  <c r="AL203" i="16" s="1"/>
  <c r="AK203" i="16" s="1"/>
  <c r="AD205" i="16"/>
  <c r="AC204" i="16"/>
  <c r="AB204" i="16" s="1"/>
  <c r="AA204" i="16" s="1"/>
  <c r="Z204" i="16" s="1"/>
  <c r="Y204" i="16" s="1"/>
  <c r="X204" i="16" s="1"/>
  <c r="W204" i="16" s="1"/>
  <c r="V204" i="16" s="1"/>
  <c r="O521" i="16" l="1"/>
  <c r="N520" i="16"/>
  <c r="M520" i="16" s="1"/>
  <c r="L520" i="16" s="1"/>
  <c r="K520" i="16" s="1"/>
  <c r="J520" i="16" s="1"/>
  <c r="I520" i="16" s="1"/>
  <c r="H520" i="16" s="1"/>
  <c r="BV204" i="16"/>
  <c r="BU204" i="16" s="1"/>
  <c r="BT204" i="16" s="1"/>
  <c r="BS204" i="16" s="1"/>
  <c r="BR204" i="16" s="1"/>
  <c r="BQ204" i="16" s="1"/>
  <c r="BP204" i="16" s="1"/>
  <c r="BO204" i="16" s="1"/>
  <c r="BW205" i="16"/>
  <c r="BG205" i="16"/>
  <c r="BF205" i="16" s="1"/>
  <c r="BE205" i="16" s="1"/>
  <c r="BD205" i="16" s="1"/>
  <c r="BC205" i="16" s="1"/>
  <c r="BB205" i="16" s="1"/>
  <c r="BA205" i="16" s="1"/>
  <c r="AZ205" i="16" s="1"/>
  <c r="BH206" i="16"/>
  <c r="DA207" i="16"/>
  <c r="CZ206" i="16"/>
  <c r="CY206" i="16" s="1"/>
  <c r="CX206" i="16" s="1"/>
  <c r="CW206" i="16" s="1"/>
  <c r="CV206" i="16" s="1"/>
  <c r="CU206" i="16" s="1"/>
  <c r="CT206" i="16" s="1"/>
  <c r="CS206" i="16" s="1"/>
  <c r="AS205" i="16"/>
  <c r="AR204" i="16"/>
  <c r="AQ204" i="16" s="1"/>
  <c r="AP204" i="16" s="1"/>
  <c r="AO204" i="16" s="1"/>
  <c r="AN204" i="16" s="1"/>
  <c r="AM204" i="16" s="1"/>
  <c r="AL204" i="16" s="1"/>
  <c r="AK204" i="16" s="1"/>
  <c r="AD206" i="16"/>
  <c r="AC205" i="16"/>
  <c r="AB205" i="16" s="1"/>
  <c r="AA205" i="16" s="1"/>
  <c r="Z205" i="16" s="1"/>
  <c r="Y205" i="16" s="1"/>
  <c r="X205" i="16" s="1"/>
  <c r="W205" i="16" s="1"/>
  <c r="V205" i="16" s="1"/>
  <c r="N521" i="16" l="1"/>
  <c r="M521" i="16" s="1"/>
  <c r="L521" i="16" s="1"/>
  <c r="K521" i="16" s="1"/>
  <c r="J521" i="16" s="1"/>
  <c r="I521" i="16" s="1"/>
  <c r="H521" i="16" s="1"/>
  <c r="O522" i="16"/>
  <c r="BW206" i="16"/>
  <c r="BV205" i="16"/>
  <c r="BU205" i="16" s="1"/>
  <c r="BT205" i="16" s="1"/>
  <c r="BS205" i="16" s="1"/>
  <c r="BR205" i="16" s="1"/>
  <c r="BQ205" i="16" s="1"/>
  <c r="BP205" i="16" s="1"/>
  <c r="BO205" i="16" s="1"/>
  <c r="BG206" i="16"/>
  <c r="BF206" i="16" s="1"/>
  <c r="BE206" i="16" s="1"/>
  <c r="BD206" i="16" s="1"/>
  <c r="BC206" i="16" s="1"/>
  <c r="BB206" i="16" s="1"/>
  <c r="BA206" i="16" s="1"/>
  <c r="AZ206" i="16" s="1"/>
  <c r="BH207" i="16"/>
  <c r="DA208" i="16"/>
  <c r="CZ207" i="16"/>
  <c r="CY207" i="16" s="1"/>
  <c r="CX207" i="16" s="1"/>
  <c r="CW207" i="16" s="1"/>
  <c r="CV207" i="16" s="1"/>
  <c r="CU207" i="16" s="1"/>
  <c r="CT207" i="16" s="1"/>
  <c r="CS207" i="16" s="1"/>
  <c r="AR205" i="16"/>
  <c r="AQ205" i="16" s="1"/>
  <c r="AP205" i="16" s="1"/>
  <c r="AO205" i="16" s="1"/>
  <c r="AN205" i="16" s="1"/>
  <c r="AM205" i="16" s="1"/>
  <c r="AL205" i="16" s="1"/>
  <c r="AK205" i="16" s="1"/>
  <c r="AS206" i="16"/>
  <c r="AC206" i="16"/>
  <c r="AB206" i="16" s="1"/>
  <c r="AA206" i="16" s="1"/>
  <c r="Z206" i="16" s="1"/>
  <c r="Y206" i="16" s="1"/>
  <c r="X206" i="16" s="1"/>
  <c r="W206" i="16" s="1"/>
  <c r="V206" i="16" s="1"/>
  <c r="AD207" i="16"/>
  <c r="O523" i="16" l="1"/>
  <c r="N522" i="16"/>
  <c r="M522" i="16" s="1"/>
  <c r="L522" i="16" s="1"/>
  <c r="K522" i="16" s="1"/>
  <c r="J522" i="16" s="1"/>
  <c r="I522" i="16" s="1"/>
  <c r="H522" i="16" s="1"/>
  <c r="BW207" i="16"/>
  <c r="BV206" i="16"/>
  <c r="BU206" i="16" s="1"/>
  <c r="BT206" i="16" s="1"/>
  <c r="BS206" i="16" s="1"/>
  <c r="BR206" i="16" s="1"/>
  <c r="BQ206" i="16" s="1"/>
  <c r="BP206" i="16" s="1"/>
  <c r="BO206" i="16" s="1"/>
  <c r="BH208" i="16"/>
  <c r="BG207" i="16"/>
  <c r="BF207" i="16" s="1"/>
  <c r="BE207" i="16" s="1"/>
  <c r="BD207" i="16" s="1"/>
  <c r="BC207" i="16" s="1"/>
  <c r="BB207" i="16" s="1"/>
  <c r="BA207" i="16" s="1"/>
  <c r="AZ207" i="16" s="1"/>
  <c r="CZ208" i="16"/>
  <c r="CY208" i="16" s="1"/>
  <c r="CX208" i="16" s="1"/>
  <c r="CW208" i="16" s="1"/>
  <c r="CV208" i="16" s="1"/>
  <c r="CU208" i="16" s="1"/>
  <c r="CT208" i="16" s="1"/>
  <c r="CS208" i="16" s="1"/>
  <c r="DA209" i="16"/>
  <c r="AR206" i="16"/>
  <c r="AQ206" i="16" s="1"/>
  <c r="AP206" i="16" s="1"/>
  <c r="AO206" i="16" s="1"/>
  <c r="AN206" i="16" s="1"/>
  <c r="AM206" i="16" s="1"/>
  <c r="AL206" i="16" s="1"/>
  <c r="AK206" i="16" s="1"/>
  <c r="AS207" i="16"/>
  <c r="AC207" i="16"/>
  <c r="AB207" i="16" s="1"/>
  <c r="AA207" i="16" s="1"/>
  <c r="Z207" i="16" s="1"/>
  <c r="Y207" i="16" s="1"/>
  <c r="X207" i="16" s="1"/>
  <c r="W207" i="16" s="1"/>
  <c r="V207" i="16" s="1"/>
  <c r="AD208" i="16"/>
  <c r="O524" i="16" l="1"/>
  <c r="N523" i="16"/>
  <c r="M523" i="16" s="1"/>
  <c r="L523" i="16" s="1"/>
  <c r="K523" i="16" s="1"/>
  <c r="J523" i="16" s="1"/>
  <c r="I523" i="16" s="1"/>
  <c r="H523" i="16" s="1"/>
  <c r="BV207" i="16"/>
  <c r="BU207" i="16" s="1"/>
  <c r="BT207" i="16" s="1"/>
  <c r="BS207" i="16" s="1"/>
  <c r="BR207" i="16" s="1"/>
  <c r="BQ207" i="16" s="1"/>
  <c r="BP207" i="16" s="1"/>
  <c r="BO207" i="16" s="1"/>
  <c r="BW208" i="16"/>
  <c r="BH209" i="16"/>
  <c r="BG208" i="16"/>
  <c r="BF208" i="16" s="1"/>
  <c r="BE208" i="16" s="1"/>
  <c r="BD208" i="16" s="1"/>
  <c r="BC208" i="16" s="1"/>
  <c r="BB208" i="16" s="1"/>
  <c r="BA208" i="16" s="1"/>
  <c r="AZ208" i="16" s="1"/>
  <c r="CZ209" i="16"/>
  <c r="CY209" i="16" s="1"/>
  <c r="CX209" i="16" s="1"/>
  <c r="CW209" i="16" s="1"/>
  <c r="CV209" i="16" s="1"/>
  <c r="CU209" i="16" s="1"/>
  <c r="CT209" i="16" s="1"/>
  <c r="CS209" i="16" s="1"/>
  <c r="DA210" i="16"/>
  <c r="AS208" i="16"/>
  <c r="AR207" i="16"/>
  <c r="AQ207" i="16" s="1"/>
  <c r="AP207" i="16" s="1"/>
  <c r="AO207" i="16" s="1"/>
  <c r="AN207" i="16" s="1"/>
  <c r="AM207" i="16" s="1"/>
  <c r="AL207" i="16" s="1"/>
  <c r="AK207" i="16" s="1"/>
  <c r="AD209" i="16"/>
  <c r="AC208" i="16"/>
  <c r="AB208" i="16" s="1"/>
  <c r="AA208" i="16" s="1"/>
  <c r="Z208" i="16" s="1"/>
  <c r="Y208" i="16" s="1"/>
  <c r="X208" i="16" s="1"/>
  <c r="W208" i="16" s="1"/>
  <c r="V208" i="16" s="1"/>
  <c r="O525" i="16" l="1"/>
  <c r="N525" i="16" s="1"/>
  <c r="M525" i="16" s="1"/>
  <c r="L525" i="16" s="1"/>
  <c r="K525" i="16" s="1"/>
  <c r="J525" i="16" s="1"/>
  <c r="I525" i="16" s="1"/>
  <c r="H525" i="16" s="1"/>
  <c r="N524" i="16"/>
  <c r="M524" i="16" s="1"/>
  <c r="L524" i="16" s="1"/>
  <c r="K524" i="16" s="1"/>
  <c r="J524" i="16" s="1"/>
  <c r="I524" i="16" s="1"/>
  <c r="H524" i="16" s="1"/>
  <c r="BV208" i="16"/>
  <c r="BU208" i="16" s="1"/>
  <c r="BT208" i="16" s="1"/>
  <c r="BS208" i="16" s="1"/>
  <c r="BR208" i="16" s="1"/>
  <c r="BQ208" i="16" s="1"/>
  <c r="BP208" i="16" s="1"/>
  <c r="BO208" i="16" s="1"/>
  <c r="BW209" i="16"/>
  <c r="BG209" i="16"/>
  <c r="BF209" i="16" s="1"/>
  <c r="BE209" i="16" s="1"/>
  <c r="BD209" i="16" s="1"/>
  <c r="BC209" i="16" s="1"/>
  <c r="BB209" i="16" s="1"/>
  <c r="BA209" i="16" s="1"/>
  <c r="AZ209" i="16" s="1"/>
  <c r="BH210" i="16"/>
  <c r="DA211" i="16"/>
  <c r="CZ210" i="16"/>
  <c r="CY210" i="16" s="1"/>
  <c r="CX210" i="16" s="1"/>
  <c r="CW210" i="16" s="1"/>
  <c r="CV210" i="16" s="1"/>
  <c r="CU210" i="16" s="1"/>
  <c r="CT210" i="16" s="1"/>
  <c r="CS210" i="16" s="1"/>
  <c r="AS209" i="16"/>
  <c r="AR208" i="16"/>
  <c r="AQ208" i="16" s="1"/>
  <c r="AP208" i="16" s="1"/>
  <c r="AO208" i="16" s="1"/>
  <c r="AN208" i="16" s="1"/>
  <c r="AM208" i="16" s="1"/>
  <c r="AL208" i="16" s="1"/>
  <c r="AK208" i="16" s="1"/>
  <c r="AD210" i="16"/>
  <c r="AC209" i="16"/>
  <c r="AB209" i="16" s="1"/>
  <c r="AA209" i="16" s="1"/>
  <c r="Z209" i="16" s="1"/>
  <c r="Y209" i="16" s="1"/>
  <c r="X209" i="16" s="1"/>
  <c r="W209" i="16" s="1"/>
  <c r="V209" i="16" s="1"/>
  <c r="BW210" i="16" l="1"/>
  <c r="BV209" i="16"/>
  <c r="BU209" i="16" s="1"/>
  <c r="BT209" i="16" s="1"/>
  <c r="BS209" i="16" s="1"/>
  <c r="BR209" i="16" s="1"/>
  <c r="BQ209" i="16" s="1"/>
  <c r="BP209" i="16" s="1"/>
  <c r="BO209" i="16" s="1"/>
  <c r="BG210" i="16"/>
  <c r="BF210" i="16" s="1"/>
  <c r="BE210" i="16" s="1"/>
  <c r="BD210" i="16" s="1"/>
  <c r="BC210" i="16" s="1"/>
  <c r="BB210" i="16" s="1"/>
  <c r="BA210" i="16" s="1"/>
  <c r="AZ210" i="16" s="1"/>
  <c r="BH211" i="16"/>
  <c r="DA212" i="16"/>
  <c r="CZ211" i="16"/>
  <c r="CY211" i="16" s="1"/>
  <c r="CX211" i="16" s="1"/>
  <c r="CW211" i="16" s="1"/>
  <c r="CV211" i="16" s="1"/>
  <c r="CU211" i="16" s="1"/>
  <c r="CT211" i="16" s="1"/>
  <c r="CS211" i="16" s="1"/>
  <c r="AR209" i="16"/>
  <c r="AQ209" i="16" s="1"/>
  <c r="AP209" i="16" s="1"/>
  <c r="AO209" i="16" s="1"/>
  <c r="AN209" i="16" s="1"/>
  <c r="AM209" i="16" s="1"/>
  <c r="AL209" i="16" s="1"/>
  <c r="AK209" i="16" s="1"/>
  <c r="AS210" i="16"/>
  <c r="AC210" i="16"/>
  <c r="AB210" i="16" s="1"/>
  <c r="AA210" i="16" s="1"/>
  <c r="Z210" i="16" s="1"/>
  <c r="Y210" i="16" s="1"/>
  <c r="X210" i="16" s="1"/>
  <c r="W210" i="16" s="1"/>
  <c r="V210" i="16" s="1"/>
  <c r="AD211" i="16"/>
  <c r="BW211" i="16" l="1"/>
  <c r="BV210" i="16"/>
  <c r="BU210" i="16" s="1"/>
  <c r="BT210" i="16" s="1"/>
  <c r="BS210" i="16" s="1"/>
  <c r="BR210" i="16" s="1"/>
  <c r="BQ210" i="16" s="1"/>
  <c r="BP210" i="16" s="1"/>
  <c r="BO210" i="16" s="1"/>
  <c r="BH212" i="16"/>
  <c r="BG211" i="16"/>
  <c r="BF211" i="16" s="1"/>
  <c r="BE211" i="16" s="1"/>
  <c r="BD211" i="16" s="1"/>
  <c r="BC211" i="16" s="1"/>
  <c r="BB211" i="16" s="1"/>
  <c r="BA211" i="16" s="1"/>
  <c r="AZ211" i="16" s="1"/>
  <c r="CZ212" i="16"/>
  <c r="CY212" i="16" s="1"/>
  <c r="CX212" i="16" s="1"/>
  <c r="CW212" i="16" s="1"/>
  <c r="CV212" i="16" s="1"/>
  <c r="CU212" i="16" s="1"/>
  <c r="CT212" i="16" s="1"/>
  <c r="CS212" i="16" s="1"/>
  <c r="DA213" i="16"/>
  <c r="AR210" i="16"/>
  <c r="AQ210" i="16" s="1"/>
  <c r="AP210" i="16" s="1"/>
  <c r="AO210" i="16" s="1"/>
  <c r="AN210" i="16" s="1"/>
  <c r="AM210" i="16" s="1"/>
  <c r="AL210" i="16" s="1"/>
  <c r="AK210" i="16" s="1"/>
  <c r="AS211" i="16"/>
  <c r="AC211" i="16"/>
  <c r="AB211" i="16" s="1"/>
  <c r="AA211" i="16" s="1"/>
  <c r="Z211" i="16" s="1"/>
  <c r="Y211" i="16" s="1"/>
  <c r="X211" i="16" s="1"/>
  <c r="W211" i="16" s="1"/>
  <c r="V211" i="16" s="1"/>
  <c r="AD212" i="16"/>
  <c r="BV211" i="16" l="1"/>
  <c r="BU211" i="16" s="1"/>
  <c r="BT211" i="16" s="1"/>
  <c r="BS211" i="16" s="1"/>
  <c r="BR211" i="16" s="1"/>
  <c r="BQ211" i="16" s="1"/>
  <c r="BP211" i="16" s="1"/>
  <c r="BO211" i="16" s="1"/>
  <c r="BW212" i="16"/>
  <c r="BH213" i="16"/>
  <c r="BG212" i="16"/>
  <c r="BF212" i="16" s="1"/>
  <c r="BE212" i="16" s="1"/>
  <c r="BD212" i="16" s="1"/>
  <c r="BC212" i="16" s="1"/>
  <c r="BB212" i="16" s="1"/>
  <c r="BA212" i="16" s="1"/>
  <c r="AZ212" i="16" s="1"/>
  <c r="CZ213" i="16"/>
  <c r="CY213" i="16" s="1"/>
  <c r="CX213" i="16" s="1"/>
  <c r="CW213" i="16" s="1"/>
  <c r="CV213" i="16" s="1"/>
  <c r="CU213" i="16" s="1"/>
  <c r="CT213" i="16" s="1"/>
  <c r="CS213" i="16" s="1"/>
  <c r="DA214" i="16"/>
  <c r="AR211" i="16"/>
  <c r="AQ211" i="16" s="1"/>
  <c r="AP211" i="16" s="1"/>
  <c r="AO211" i="16" s="1"/>
  <c r="AN211" i="16" s="1"/>
  <c r="AM211" i="16" s="1"/>
  <c r="AL211" i="16" s="1"/>
  <c r="AK211" i="16" s="1"/>
  <c r="AS212" i="16"/>
  <c r="AD213" i="16"/>
  <c r="AC212" i="16"/>
  <c r="AB212" i="16" s="1"/>
  <c r="AA212" i="16" s="1"/>
  <c r="Z212" i="16" s="1"/>
  <c r="Y212" i="16" s="1"/>
  <c r="X212" i="16" s="1"/>
  <c r="W212" i="16" s="1"/>
  <c r="V212" i="16" s="1"/>
  <c r="BV212" i="16" l="1"/>
  <c r="BU212" i="16" s="1"/>
  <c r="BT212" i="16" s="1"/>
  <c r="BS212" i="16" s="1"/>
  <c r="BR212" i="16" s="1"/>
  <c r="BQ212" i="16" s="1"/>
  <c r="BP212" i="16" s="1"/>
  <c r="BO212" i="16" s="1"/>
  <c r="BW213" i="16"/>
  <c r="BG213" i="16"/>
  <c r="BF213" i="16" s="1"/>
  <c r="BE213" i="16" s="1"/>
  <c r="BD213" i="16" s="1"/>
  <c r="BC213" i="16" s="1"/>
  <c r="BB213" i="16" s="1"/>
  <c r="BA213" i="16" s="1"/>
  <c r="AZ213" i="16" s="1"/>
  <c r="BH214" i="16"/>
  <c r="DA215" i="16"/>
  <c r="CZ214" i="16"/>
  <c r="CY214" i="16" s="1"/>
  <c r="CX214" i="16" s="1"/>
  <c r="CW214" i="16" s="1"/>
  <c r="CV214" i="16" s="1"/>
  <c r="CU214" i="16" s="1"/>
  <c r="CT214" i="16" s="1"/>
  <c r="CS214" i="16" s="1"/>
  <c r="AS213" i="16"/>
  <c r="AR212" i="16"/>
  <c r="AQ212" i="16" s="1"/>
  <c r="AP212" i="16" s="1"/>
  <c r="AO212" i="16" s="1"/>
  <c r="AN212" i="16" s="1"/>
  <c r="AM212" i="16" s="1"/>
  <c r="AL212" i="16" s="1"/>
  <c r="AK212" i="16" s="1"/>
  <c r="AD214" i="16"/>
  <c r="AC213" i="16"/>
  <c r="AB213" i="16" s="1"/>
  <c r="AA213" i="16" s="1"/>
  <c r="Z213" i="16" s="1"/>
  <c r="Y213" i="16" s="1"/>
  <c r="X213" i="16" s="1"/>
  <c r="W213" i="16" s="1"/>
  <c r="V213" i="16" s="1"/>
  <c r="BW214" i="16" l="1"/>
  <c r="BV213" i="16"/>
  <c r="BU213" i="16" s="1"/>
  <c r="BT213" i="16" s="1"/>
  <c r="BS213" i="16" s="1"/>
  <c r="BR213" i="16" s="1"/>
  <c r="BQ213" i="16" s="1"/>
  <c r="BP213" i="16" s="1"/>
  <c r="BO213" i="16" s="1"/>
  <c r="BG214" i="16"/>
  <c r="BF214" i="16" s="1"/>
  <c r="BE214" i="16" s="1"/>
  <c r="BD214" i="16" s="1"/>
  <c r="BC214" i="16" s="1"/>
  <c r="BB214" i="16" s="1"/>
  <c r="BA214" i="16" s="1"/>
  <c r="AZ214" i="16" s="1"/>
  <c r="BH215" i="16"/>
  <c r="CZ215" i="16"/>
  <c r="CY215" i="16" s="1"/>
  <c r="CX215" i="16" s="1"/>
  <c r="CW215" i="16" s="1"/>
  <c r="CV215" i="16" s="1"/>
  <c r="CU215" i="16" s="1"/>
  <c r="CT215" i="16" s="1"/>
  <c r="CS215" i="16" s="1"/>
  <c r="DA216" i="16"/>
  <c r="AS214" i="16"/>
  <c r="AR213" i="16"/>
  <c r="AQ213" i="16" s="1"/>
  <c r="AP213" i="16" s="1"/>
  <c r="AO213" i="16" s="1"/>
  <c r="AN213" i="16" s="1"/>
  <c r="AM213" i="16" s="1"/>
  <c r="AL213" i="16" s="1"/>
  <c r="AK213" i="16" s="1"/>
  <c r="AC214" i="16"/>
  <c r="AB214" i="16" s="1"/>
  <c r="AA214" i="16" s="1"/>
  <c r="Z214" i="16" s="1"/>
  <c r="Y214" i="16" s="1"/>
  <c r="X214" i="16" s="1"/>
  <c r="W214" i="16" s="1"/>
  <c r="V214" i="16" s="1"/>
  <c r="AD215" i="16"/>
  <c r="BV214" i="16" l="1"/>
  <c r="BU214" i="16" s="1"/>
  <c r="BT214" i="16" s="1"/>
  <c r="BS214" i="16" s="1"/>
  <c r="BR214" i="16" s="1"/>
  <c r="BQ214" i="16" s="1"/>
  <c r="BP214" i="16" s="1"/>
  <c r="BO214" i="16" s="1"/>
  <c r="BW215" i="16"/>
  <c r="BH216" i="16"/>
  <c r="BG215" i="16"/>
  <c r="BF215" i="16" s="1"/>
  <c r="BE215" i="16" s="1"/>
  <c r="BD215" i="16" s="1"/>
  <c r="BC215" i="16" s="1"/>
  <c r="BB215" i="16" s="1"/>
  <c r="BA215" i="16" s="1"/>
  <c r="AZ215" i="16" s="1"/>
  <c r="DA217" i="16"/>
  <c r="CZ216" i="16"/>
  <c r="CY216" i="16" s="1"/>
  <c r="CX216" i="16" s="1"/>
  <c r="CW216" i="16" s="1"/>
  <c r="CV216" i="16" s="1"/>
  <c r="CU216" i="16" s="1"/>
  <c r="CT216" i="16" s="1"/>
  <c r="CS216" i="16" s="1"/>
  <c r="AR214" i="16"/>
  <c r="AQ214" i="16" s="1"/>
  <c r="AP214" i="16" s="1"/>
  <c r="AO214" i="16" s="1"/>
  <c r="AN214" i="16" s="1"/>
  <c r="AM214" i="16" s="1"/>
  <c r="AL214" i="16" s="1"/>
  <c r="AK214" i="16" s="1"/>
  <c r="AS215" i="16"/>
  <c r="AD216" i="16"/>
  <c r="AC215" i="16"/>
  <c r="AB215" i="16" s="1"/>
  <c r="AA215" i="16" s="1"/>
  <c r="Z215" i="16" s="1"/>
  <c r="Y215" i="16" s="1"/>
  <c r="X215" i="16" s="1"/>
  <c r="W215" i="16" s="1"/>
  <c r="V215" i="16" s="1"/>
  <c r="BV215" i="16" l="1"/>
  <c r="BU215" i="16" s="1"/>
  <c r="BT215" i="16" s="1"/>
  <c r="BS215" i="16" s="1"/>
  <c r="BR215" i="16" s="1"/>
  <c r="BQ215" i="16" s="1"/>
  <c r="BP215" i="16" s="1"/>
  <c r="BO215" i="16" s="1"/>
  <c r="BW216" i="16"/>
  <c r="BG216" i="16"/>
  <c r="BF216" i="16" s="1"/>
  <c r="BE216" i="16" s="1"/>
  <c r="BD216" i="16" s="1"/>
  <c r="BC216" i="16" s="1"/>
  <c r="BB216" i="16" s="1"/>
  <c r="BA216" i="16" s="1"/>
  <c r="AZ216" i="16" s="1"/>
  <c r="BH217" i="16"/>
  <c r="CZ217" i="16"/>
  <c r="CY217" i="16" s="1"/>
  <c r="CX217" i="16" s="1"/>
  <c r="CW217" i="16" s="1"/>
  <c r="CV217" i="16" s="1"/>
  <c r="CU217" i="16" s="1"/>
  <c r="CT217" i="16" s="1"/>
  <c r="CS217" i="16" s="1"/>
  <c r="DA218" i="16"/>
  <c r="AR215" i="16"/>
  <c r="AQ215" i="16" s="1"/>
  <c r="AP215" i="16" s="1"/>
  <c r="AO215" i="16" s="1"/>
  <c r="AN215" i="16" s="1"/>
  <c r="AM215" i="16" s="1"/>
  <c r="AL215" i="16" s="1"/>
  <c r="AK215" i="16" s="1"/>
  <c r="AS216" i="16"/>
  <c r="AC216" i="16"/>
  <c r="AB216" i="16" s="1"/>
  <c r="AA216" i="16" s="1"/>
  <c r="Z216" i="16" s="1"/>
  <c r="Y216" i="16" s="1"/>
  <c r="X216" i="16" s="1"/>
  <c r="W216" i="16" s="1"/>
  <c r="V216" i="16" s="1"/>
  <c r="AD217" i="16"/>
  <c r="BV216" i="16" l="1"/>
  <c r="BU216" i="16" s="1"/>
  <c r="BT216" i="16" s="1"/>
  <c r="BS216" i="16" s="1"/>
  <c r="BR216" i="16" s="1"/>
  <c r="BQ216" i="16" s="1"/>
  <c r="BP216" i="16" s="1"/>
  <c r="BO216" i="16" s="1"/>
  <c r="BW217" i="16"/>
  <c r="BH218" i="16"/>
  <c r="BG217" i="16"/>
  <c r="BF217" i="16" s="1"/>
  <c r="BE217" i="16" s="1"/>
  <c r="BD217" i="16" s="1"/>
  <c r="BC217" i="16" s="1"/>
  <c r="BB217" i="16" s="1"/>
  <c r="BA217" i="16" s="1"/>
  <c r="AZ217" i="16" s="1"/>
  <c r="DA219" i="16"/>
  <c r="CZ218" i="16"/>
  <c r="CY218" i="16" s="1"/>
  <c r="CX218" i="16" s="1"/>
  <c r="CW218" i="16" s="1"/>
  <c r="CV218" i="16" s="1"/>
  <c r="CU218" i="16" s="1"/>
  <c r="CT218" i="16" s="1"/>
  <c r="CS218" i="16" s="1"/>
  <c r="AR216" i="16"/>
  <c r="AQ216" i="16" s="1"/>
  <c r="AP216" i="16" s="1"/>
  <c r="AO216" i="16" s="1"/>
  <c r="AN216" i="16" s="1"/>
  <c r="AM216" i="16" s="1"/>
  <c r="AL216" i="16" s="1"/>
  <c r="AK216" i="16" s="1"/>
  <c r="AS217" i="16"/>
  <c r="AD218" i="16"/>
  <c r="AC217" i="16"/>
  <c r="AB217" i="16" s="1"/>
  <c r="AA217" i="16" s="1"/>
  <c r="Z217" i="16" s="1"/>
  <c r="Y217" i="16" s="1"/>
  <c r="X217" i="16" s="1"/>
  <c r="W217" i="16" s="1"/>
  <c r="V217" i="16" s="1"/>
  <c r="BV217" i="16" l="1"/>
  <c r="BU217" i="16" s="1"/>
  <c r="BT217" i="16" s="1"/>
  <c r="BS217" i="16" s="1"/>
  <c r="BR217" i="16" s="1"/>
  <c r="BQ217" i="16" s="1"/>
  <c r="BP217" i="16" s="1"/>
  <c r="BO217" i="16" s="1"/>
  <c r="BW218" i="16"/>
  <c r="BG218" i="16"/>
  <c r="BF218" i="16" s="1"/>
  <c r="BE218" i="16" s="1"/>
  <c r="BD218" i="16" s="1"/>
  <c r="BC218" i="16" s="1"/>
  <c r="BB218" i="16" s="1"/>
  <c r="BA218" i="16" s="1"/>
  <c r="AZ218" i="16" s="1"/>
  <c r="BH219" i="16"/>
  <c r="CZ219" i="16"/>
  <c r="CY219" i="16" s="1"/>
  <c r="CX219" i="16" s="1"/>
  <c r="CW219" i="16" s="1"/>
  <c r="CV219" i="16" s="1"/>
  <c r="CU219" i="16" s="1"/>
  <c r="CT219" i="16" s="1"/>
  <c r="CS219" i="16" s="1"/>
  <c r="DA220" i="16"/>
  <c r="AR217" i="16"/>
  <c r="AQ217" i="16" s="1"/>
  <c r="AP217" i="16" s="1"/>
  <c r="AO217" i="16" s="1"/>
  <c r="AN217" i="16" s="1"/>
  <c r="AM217" i="16" s="1"/>
  <c r="AL217" i="16" s="1"/>
  <c r="AK217" i="16" s="1"/>
  <c r="AS218" i="16"/>
  <c r="AC218" i="16"/>
  <c r="AB218" i="16" s="1"/>
  <c r="AA218" i="16" s="1"/>
  <c r="Z218" i="16" s="1"/>
  <c r="Y218" i="16" s="1"/>
  <c r="X218" i="16" s="1"/>
  <c r="W218" i="16" s="1"/>
  <c r="V218" i="16" s="1"/>
  <c r="AD219" i="16"/>
  <c r="BV218" i="16" l="1"/>
  <c r="BU218" i="16" s="1"/>
  <c r="BT218" i="16" s="1"/>
  <c r="BS218" i="16" s="1"/>
  <c r="BR218" i="16" s="1"/>
  <c r="BQ218" i="16" s="1"/>
  <c r="BP218" i="16" s="1"/>
  <c r="BO218" i="16" s="1"/>
  <c r="BW219" i="16"/>
  <c r="BH220" i="16"/>
  <c r="BG219" i="16"/>
  <c r="BF219" i="16" s="1"/>
  <c r="BE219" i="16" s="1"/>
  <c r="BD219" i="16" s="1"/>
  <c r="BC219" i="16" s="1"/>
  <c r="BB219" i="16" s="1"/>
  <c r="BA219" i="16" s="1"/>
  <c r="AZ219" i="16" s="1"/>
  <c r="DA221" i="16"/>
  <c r="CZ220" i="16"/>
  <c r="CY220" i="16" s="1"/>
  <c r="CX220" i="16" s="1"/>
  <c r="CW220" i="16" s="1"/>
  <c r="CV220" i="16" s="1"/>
  <c r="CU220" i="16" s="1"/>
  <c r="CT220" i="16" s="1"/>
  <c r="CS220" i="16" s="1"/>
  <c r="AR218" i="16"/>
  <c r="AQ218" i="16" s="1"/>
  <c r="AP218" i="16" s="1"/>
  <c r="AO218" i="16" s="1"/>
  <c r="AN218" i="16" s="1"/>
  <c r="AM218" i="16" s="1"/>
  <c r="AL218" i="16" s="1"/>
  <c r="AK218" i="16" s="1"/>
  <c r="AS219" i="16"/>
  <c r="AD220" i="16"/>
  <c r="AC219" i="16"/>
  <c r="AB219" i="16" s="1"/>
  <c r="AA219" i="16" s="1"/>
  <c r="Z219" i="16" s="1"/>
  <c r="Y219" i="16" s="1"/>
  <c r="X219" i="16" s="1"/>
  <c r="W219" i="16" s="1"/>
  <c r="V219" i="16" s="1"/>
  <c r="BV219" i="16" l="1"/>
  <c r="BU219" i="16" s="1"/>
  <c r="BT219" i="16" s="1"/>
  <c r="BS219" i="16" s="1"/>
  <c r="BR219" i="16" s="1"/>
  <c r="BQ219" i="16" s="1"/>
  <c r="BP219" i="16" s="1"/>
  <c r="BO219" i="16" s="1"/>
  <c r="BW220" i="16"/>
  <c r="BG220" i="16"/>
  <c r="BF220" i="16" s="1"/>
  <c r="BE220" i="16" s="1"/>
  <c r="BD220" i="16" s="1"/>
  <c r="BC220" i="16" s="1"/>
  <c r="BB220" i="16" s="1"/>
  <c r="BA220" i="16" s="1"/>
  <c r="AZ220" i="16" s="1"/>
  <c r="BH221" i="16"/>
  <c r="CZ221" i="16"/>
  <c r="CY221" i="16" s="1"/>
  <c r="CX221" i="16" s="1"/>
  <c r="CW221" i="16" s="1"/>
  <c r="CV221" i="16" s="1"/>
  <c r="CU221" i="16" s="1"/>
  <c r="CT221" i="16" s="1"/>
  <c r="CS221" i="16" s="1"/>
  <c r="DA222" i="16"/>
  <c r="AR219" i="16"/>
  <c r="AQ219" i="16" s="1"/>
  <c r="AP219" i="16" s="1"/>
  <c r="AO219" i="16" s="1"/>
  <c r="AN219" i="16" s="1"/>
  <c r="AM219" i="16" s="1"/>
  <c r="AL219" i="16" s="1"/>
  <c r="AK219" i="16" s="1"/>
  <c r="AS220" i="16"/>
  <c r="AC220" i="16"/>
  <c r="AB220" i="16" s="1"/>
  <c r="AA220" i="16" s="1"/>
  <c r="Z220" i="16" s="1"/>
  <c r="Y220" i="16" s="1"/>
  <c r="X220" i="16" s="1"/>
  <c r="W220" i="16" s="1"/>
  <c r="V220" i="16" s="1"/>
  <c r="AD221" i="16"/>
  <c r="BV220" i="16" l="1"/>
  <c r="BU220" i="16" s="1"/>
  <c r="BT220" i="16" s="1"/>
  <c r="BS220" i="16" s="1"/>
  <c r="BR220" i="16" s="1"/>
  <c r="BQ220" i="16" s="1"/>
  <c r="BP220" i="16" s="1"/>
  <c r="BO220" i="16" s="1"/>
  <c r="BW221" i="16"/>
  <c r="BH222" i="16"/>
  <c r="BG221" i="16"/>
  <c r="BF221" i="16" s="1"/>
  <c r="BE221" i="16" s="1"/>
  <c r="BD221" i="16" s="1"/>
  <c r="BC221" i="16" s="1"/>
  <c r="BB221" i="16" s="1"/>
  <c r="BA221" i="16" s="1"/>
  <c r="AZ221" i="16" s="1"/>
  <c r="DA223" i="16"/>
  <c r="CZ222" i="16"/>
  <c r="CY222" i="16" s="1"/>
  <c r="CX222" i="16" s="1"/>
  <c r="CW222" i="16" s="1"/>
  <c r="CV222" i="16" s="1"/>
  <c r="CU222" i="16" s="1"/>
  <c r="CT222" i="16" s="1"/>
  <c r="CS222" i="16" s="1"/>
  <c r="AR220" i="16"/>
  <c r="AQ220" i="16" s="1"/>
  <c r="AP220" i="16" s="1"/>
  <c r="AO220" i="16" s="1"/>
  <c r="AN220" i="16" s="1"/>
  <c r="AM220" i="16" s="1"/>
  <c r="AL220" i="16" s="1"/>
  <c r="AK220" i="16" s="1"/>
  <c r="AS221" i="16"/>
  <c r="AD222" i="16"/>
  <c r="AC221" i="16"/>
  <c r="AB221" i="16" s="1"/>
  <c r="AA221" i="16" s="1"/>
  <c r="Z221" i="16" s="1"/>
  <c r="Y221" i="16" s="1"/>
  <c r="X221" i="16" s="1"/>
  <c r="W221" i="16" s="1"/>
  <c r="V221" i="16" s="1"/>
  <c r="BV221" i="16" l="1"/>
  <c r="BU221" i="16" s="1"/>
  <c r="BT221" i="16" s="1"/>
  <c r="BS221" i="16" s="1"/>
  <c r="BR221" i="16" s="1"/>
  <c r="BQ221" i="16" s="1"/>
  <c r="BP221" i="16" s="1"/>
  <c r="BO221" i="16" s="1"/>
  <c r="BW222" i="16"/>
  <c r="BG222" i="16"/>
  <c r="BF222" i="16" s="1"/>
  <c r="BE222" i="16" s="1"/>
  <c r="BD222" i="16" s="1"/>
  <c r="BC222" i="16" s="1"/>
  <c r="BB222" i="16" s="1"/>
  <c r="BA222" i="16" s="1"/>
  <c r="AZ222" i="16" s="1"/>
  <c r="BH223" i="16"/>
  <c r="CZ223" i="16"/>
  <c r="CY223" i="16" s="1"/>
  <c r="CX223" i="16" s="1"/>
  <c r="CW223" i="16" s="1"/>
  <c r="CV223" i="16" s="1"/>
  <c r="CU223" i="16" s="1"/>
  <c r="CT223" i="16" s="1"/>
  <c r="CS223" i="16" s="1"/>
  <c r="DA224" i="16"/>
  <c r="AR221" i="16"/>
  <c r="AQ221" i="16" s="1"/>
  <c r="AP221" i="16" s="1"/>
  <c r="AO221" i="16" s="1"/>
  <c r="AN221" i="16" s="1"/>
  <c r="AM221" i="16" s="1"/>
  <c r="AL221" i="16" s="1"/>
  <c r="AK221" i="16" s="1"/>
  <c r="AS222" i="16"/>
  <c r="AC222" i="16"/>
  <c r="AB222" i="16" s="1"/>
  <c r="AA222" i="16" s="1"/>
  <c r="Z222" i="16" s="1"/>
  <c r="Y222" i="16" s="1"/>
  <c r="X222" i="16" s="1"/>
  <c r="W222" i="16" s="1"/>
  <c r="V222" i="16" s="1"/>
  <c r="AD223" i="16"/>
  <c r="BV222" i="16" l="1"/>
  <c r="BU222" i="16" s="1"/>
  <c r="BT222" i="16" s="1"/>
  <c r="BS222" i="16" s="1"/>
  <c r="BR222" i="16" s="1"/>
  <c r="BQ222" i="16" s="1"/>
  <c r="BP222" i="16" s="1"/>
  <c r="BO222" i="16" s="1"/>
  <c r="BW223" i="16"/>
  <c r="BH224" i="16"/>
  <c r="BG223" i="16"/>
  <c r="BF223" i="16" s="1"/>
  <c r="BE223" i="16" s="1"/>
  <c r="BD223" i="16" s="1"/>
  <c r="BC223" i="16" s="1"/>
  <c r="BB223" i="16" s="1"/>
  <c r="BA223" i="16" s="1"/>
  <c r="AZ223" i="16" s="1"/>
  <c r="DA225" i="16"/>
  <c r="CZ224" i="16"/>
  <c r="CY224" i="16" s="1"/>
  <c r="CX224" i="16" s="1"/>
  <c r="CW224" i="16" s="1"/>
  <c r="CV224" i="16" s="1"/>
  <c r="CU224" i="16" s="1"/>
  <c r="CT224" i="16" s="1"/>
  <c r="CS224" i="16" s="1"/>
  <c r="AR222" i="16"/>
  <c r="AQ222" i="16" s="1"/>
  <c r="AP222" i="16" s="1"/>
  <c r="AO222" i="16" s="1"/>
  <c r="AN222" i="16" s="1"/>
  <c r="AM222" i="16" s="1"/>
  <c r="AL222" i="16" s="1"/>
  <c r="AK222" i="16" s="1"/>
  <c r="AS223" i="16"/>
  <c r="AD224" i="16"/>
  <c r="AC223" i="16"/>
  <c r="AB223" i="16" s="1"/>
  <c r="AA223" i="16" s="1"/>
  <c r="Z223" i="16" s="1"/>
  <c r="Y223" i="16" s="1"/>
  <c r="X223" i="16" s="1"/>
  <c r="W223" i="16" s="1"/>
  <c r="V223" i="16" s="1"/>
  <c r="BV223" i="16" l="1"/>
  <c r="BU223" i="16" s="1"/>
  <c r="BT223" i="16" s="1"/>
  <c r="BS223" i="16" s="1"/>
  <c r="BR223" i="16" s="1"/>
  <c r="BQ223" i="16" s="1"/>
  <c r="BP223" i="16" s="1"/>
  <c r="BO223" i="16" s="1"/>
  <c r="BW224" i="16"/>
  <c r="BG224" i="16"/>
  <c r="BF224" i="16" s="1"/>
  <c r="BE224" i="16" s="1"/>
  <c r="BD224" i="16" s="1"/>
  <c r="BC224" i="16" s="1"/>
  <c r="BB224" i="16" s="1"/>
  <c r="BA224" i="16" s="1"/>
  <c r="AZ224" i="16" s="1"/>
  <c r="BH225" i="16"/>
  <c r="CZ225" i="16"/>
  <c r="CY225" i="16" s="1"/>
  <c r="CX225" i="16" s="1"/>
  <c r="CW225" i="16" s="1"/>
  <c r="CV225" i="16" s="1"/>
  <c r="CU225" i="16" s="1"/>
  <c r="CT225" i="16" s="1"/>
  <c r="CS225" i="16" s="1"/>
  <c r="DA226" i="16"/>
  <c r="AR223" i="16"/>
  <c r="AQ223" i="16" s="1"/>
  <c r="AP223" i="16" s="1"/>
  <c r="AO223" i="16" s="1"/>
  <c r="AN223" i="16" s="1"/>
  <c r="AM223" i="16" s="1"/>
  <c r="AL223" i="16" s="1"/>
  <c r="AK223" i="16" s="1"/>
  <c r="AS224" i="16"/>
  <c r="AC224" i="16"/>
  <c r="AB224" i="16" s="1"/>
  <c r="AA224" i="16" s="1"/>
  <c r="Z224" i="16" s="1"/>
  <c r="Y224" i="16" s="1"/>
  <c r="X224" i="16" s="1"/>
  <c r="W224" i="16" s="1"/>
  <c r="V224" i="16" s="1"/>
  <c r="AD225" i="16"/>
  <c r="BV224" i="16" l="1"/>
  <c r="BU224" i="16" s="1"/>
  <c r="BT224" i="16" s="1"/>
  <c r="BS224" i="16" s="1"/>
  <c r="BR224" i="16" s="1"/>
  <c r="BQ224" i="16" s="1"/>
  <c r="BP224" i="16" s="1"/>
  <c r="BO224" i="16" s="1"/>
  <c r="BW225" i="16"/>
  <c r="BH226" i="16"/>
  <c r="BG225" i="16"/>
  <c r="BF225" i="16" s="1"/>
  <c r="BE225" i="16" s="1"/>
  <c r="BD225" i="16" s="1"/>
  <c r="BC225" i="16" s="1"/>
  <c r="BB225" i="16" s="1"/>
  <c r="BA225" i="16" s="1"/>
  <c r="AZ225" i="16" s="1"/>
  <c r="DA227" i="16"/>
  <c r="CZ226" i="16"/>
  <c r="CY226" i="16" s="1"/>
  <c r="CX226" i="16" s="1"/>
  <c r="CW226" i="16" s="1"/>
  <c r="CV226" i="16" s="1"/>
  <c r="CU226" i="16" s="1"/>
  <c r="CT226" i="16" s="1"/>
  <c r="CS226" i="16" s="1"/>
  <c r="AR224" i="16"/>
  <c r="AQ224" i="16" s="1"/>
  <c r="AP224" i="16" s="1"/>
  <c r="AO224" i="16" s="1"/>
  <c r="AN224" i="16" s="1"/>
  <c r="AM224" i="16" s="1"/>
  <c r="AL224" i="16" s="1"/>
  <c r="AK224" i="16" s="1"/>
  <c r="AS225" i="16"/>
  <c r="AD226" i="16"/>
  <c r="AC225" i="16"/>
  <c r="AB225" i="16" s="1"/>
  <c r="AA225" i="16" s="1"/>
  <c r="Z225" i="16" s="1"/>
  <c r="Y225" i="16" s="1"/>
  <c r="X225" i="16" s="1"/>
  <c r="W225" i="16" s="1"/>
  <c r="V225" i="16" s="1"/>
  <c r="BW226" i="16" l="1"/>
  <c r="BV225" i="16"/>
  <c r="BU225" i="16" s="1"/>
  <c r="BT225" i="16" s="1"/>
  <c r="BS225" i="16" s="1"/>
  <c r="BR225" i="16" s="1"/>
  <c r="BQ225" i="16" s="1"/>
  <c r="BP225" i="16" s="1"/>
  <c r="BO225" i="16" s="1"/>
  <c r="BG226" i="16"/>
  <c r="BF226" i="16" s="1"/>
  <c r="BE226" i="16" s="1"/>
  <c r="BD226" i="16" s="1"/>
  <c r="BC226" i="16" s="1"/>
  <c r="BB226" i="16" s="1"/>
  <c r="BA226" i="16" s="1"/>
  <c r="AZ226" i="16" s="1"/>
  <c r="BH227" i="16"/>
  <c r="CZ227" i="16"/>
  <c r="CY227" i="16" s="1"/>
  <c r="CX227" i="16" s="1"/>
  <c r="CW227" i="16" s="1"/>
  <c r="CV227" i="16" s="1"/>
  <c r="CU227" i="16" s="1"/>
  <c r="CT227" i="16" s="1"/>
  <c r="CS227" i="16" s="1"/>
  <c r="DA228" i="16"/>
  <c r="AR225" i="16"/>
  <c r="AQ225" i="16" s="1"/>
  <c r="AP225" i="16" s="1"/>
  <c r="AO225" i="16" s="1"/>
  <c r="AN225" i="16" s="1"/>
  <c r="AM225" i="16" s="1"/>
  <c r="AL225" i="16" s="1"/>
  <c r="AK225" i="16" s="1"/>
  <c r="AS226" i="16"/>
  <c r="AC226" i="16"/>
  <c r="AB226" i="16" s="1"/>
  <c r="AA226" i="16" s="1"/>
  <c r="Z226" i="16" s="1"/>
  <c r="Y226" i="16" s="1"/>
  <c r="X226" i="16" s="1"/>
  <c r="W226" i="16" s="1"/>
  <c r="V226" i="16" s="1"/>
  <c r="AD227" i="16"/>
  <c r="BV226" i="16" l="1"/>
  <c r="BU226" i="16" s="1"/>
  <c r="BT226" i="16" s="1"/>
  <c r="BS226" i="16" s="1"/>
  <c r="BR226" i="16" s="1"/>
  <c r="BQ226" i="16" s="1"/>
  <c r="BP226" i="16" s="1"/>
  <c r="BO226" i="16" s="1"/>
  <c r="BW227" i="16"/>
  <c r="BH228" i="16"/>
  <c r="BG227" i="16"/>
  <c r="BF227" i="16" s="1"/>
  <c r="BE227" i="16" s="1"/>
  <c r="BD227" i="16" s="1"/>
  <c r="BC227" i="16" s="1"/>
  <c r="BB227" i="16" s="1"/>
  <c r="BA227" i="16" s="1"/>
  <c r="AZ227" i="16" s="1"/>
  <c r="DA229" i="16"/>
  <c r="CZ228" i="16"/>
  <c r="CY228" i="16" s="1"/>
  <c r="CX228" i="16" s="1"/>
  <c r="CW228" i="16" s="1"/>
  <c r="CV228" i="16" s="1"/>
  <c r="CU228" i="16" s="1"/>
  <c r="CT228" i="16" s="1"/>
  <c r="CS228" i="16" s="1"/>
  <c r="AR226" i="16"/>
  <c r="AQ226" i="16" s="1"/>
  <c r="AP226" i="16" s="1"/>
  <c r="AO226" i="16" s="1"/>
  <c r="AN226" i="16" s="1"/>
  <c r="AM226" i="16" s="1"/>
  <c r="AL226" i="16" s="1"/>
  <c r="AK226" i="16" s="1"/>
  <c r="AS227" i="16"/>
  <c r="AD228" i="16"/>
  <c r="AC227" i="16"/>
  <c r="AB227" i="16" s="1"/>
  <c r="AA227" i="16" s="1"/>
  <c r="Z227" i="16" s="1"/>
  <c r="Y227" i="16" s="1"/>
  <c r="X227" i="16" s="1"/>
  <c r="W227" i="16" s="1"/>
  <c r="V227" i="16" s="1"/>
  <c r="BW228" i="16" l="1"/>
  <c r="BV227" i="16"/>
  <c r="BU227" i="16" s="1"/>
  <c r="BT227" i="16" s="1"/>
  <c r="BS227" i="16" s="1"/>
  <c r="BR227" i="16" s="1"/>
  <c r="BQ227" i="16" s="1"/>
  <c r="BP227" i="16" s="1"/>
  <c r="BO227" i="16" s="1"/>
  <c r="BG228" i="16"/>
  <c r="BF228" i="16" s="1"/>
  <c r="BE228" i="16" s="1"/>
  <c r="BD228" i="16" s="1"/>
  <c r="BC228" i="16" s="1"/>
  <c r="BB228" i="16" s="1"/>
  <c r="BA228" i="16" s="1"/>
  <c r="AZ228" i="16" s="1"/>
  <c r="BH229" i="16"/>
  <c r="BH230" i="16" s="1"/>
  <c r="CZ229" i="16"/>
  <c r="CY229" i="16" s="1"/>
  <c r="CX229" i="16" s="1"/>
  <c r="CW229" i="16" s="1"/>
  <c r="CV229" i="16" s="1"/>
  <c r="CU229" i="16" s="1"/>
  <c r="CT229" i="16" s="1"/>
  <c r="CS229" i="16" s="1"/>
  <c r="DA230" i="16"/>
  <c r="AR227" i="16"/>
  <c r="AQ227" i="16" s="1"/>
  <c r="AP227" i="16" s="1"/>
  <c r="AO227" i="16" s="1"/>
  <c r="AN227" i="16" s="1"/>
  <c r="AM227" i="16" s="1"/>
  <c r="AL227" i="16" s="1"/>
  <c r="AK227" i="16" s="1"/>
  <c r="AS228" i="16"/>
  <c r="AC228" i="16"/>
  <c r="AB228" i="16" s="1"/>
  <c r="AA228" i="16" s="1"/>
  <c r="Z228" i="16" s="1"/>
  <c r="Y228" i="16" s="1"/>
  <c r="X228" i="16" s="1"/>
  <c r="W228" i="16" s="1"/>
  <c r="V228" i="16" s="1"/>
  <c r="AD229" i="16"/>
  <c r="AD230" i="16" s="1"/>
  <c r="BV228" i="16" l="1"/>
  <c r="BU228" i="16" s="1"/>
  <c r="BT228" i="16" s="1"/>
  <c r="BS228" i="16" s="1"/>
  <c r="BR228" i="16" s="1"/>
  <c r="BQ228" i="16" s="1"/>
  <c r="BP228" i="16" s="1"/>
  <c r="BO228" i="16" s="1"/>
  <c r="BW229" i="16"/>
  <c r="BW230" i="16" s="1"/>
  <c r="BG230" i="16"/>
  <c r="BF230" i="16" s="1"/>
  <c r="BE230" i="16" s="1"/>
  <c r="BD230" i="16" s="1"/>
  <c r="BC230" i="16" s="1"/>
  <c r="BB230" i="16" s="1"/>
  <c r="BA230" i="16" s="1"/>
  <c r="AZ230" i="16" s="1"/>
  <c r="BH231" i="16"/>
  <c r="DA231" i="16"/>
  <c r="CZ230" i="16"/>
  <c r="CY230" i="16" s="1"/>
  <c r="CX230" i="16" s="1"/>
  <c r="CW230" i="16" s="1"/>
  <c r="CV230" i="16" s="1"/>
  <c r="CU230" i="16" s="1"/>
  <c r="CT230" i="16" s="1"/>
  <c r="CS230" i="16" s="1"/>
  <c r="AR228" i="16"/>
  <c r="AQ228" i="16" s="1"/>
  <c r="AP228" i="16" s="1"/>
  <c r="AO228" i="16" s="1"/>
  <c r="AN228" i="16" s="1"/>
  <c r="AM228" i="16" s="1"/>
  <c r="AL228" i="16" s="1"/>
  <c r="AK228" i="16" s="1"/>
  <c r="AS229" i="16"/>
  <c r="AC230" i="16"/>
  <c r="AB230" i="16" s="1"/>
  <c r="AA230" i="16" s="1"/>
  <c r="Z230" i="16" s="1"/>
  <c r="Y230" i="16" s="1"/>
  <c r="X230" i="16" s="1"/>
  <c r="W230" i="16" s="1"/>
  <c r="V230" i="16" s="1"/>
  <c r="AD231" i="16"/>
  <c r="BV230" i="16" l="1"/>
  <c r="BU230" i="16" s="1"/>
  <c r="BT230" i="16" s="1"/>
  <c r="BS230" i="16" s="1"/>
  <c r="BR230" i="16" s="1"/>
  <c r="BQ230" i="16" s="1"/>
  <c r="BP230" i="16" s="1"/>
  <c r="BO230" i="16" s="1"/>
  <c r="BW231" i="16"/>
  <c r="BH232" i="16"/>
  <c r="BG231" i="16"/>
  <c r="BF231" i="16" s="1"/>
  <c r="BE231" i="16" s="1"/>
  <c r="BD231" i="16" s="1"/>
  <c r="BC231" i="16" s="1"/>
  <c r="BB231" i="16" s="1"/>
  <c r="BA231" i="16" s="1"/>
  <c r="AZ231" i="16" s="1"/>
  <c r="CZ231" i="16"/>
  <c r="CY231" i="16" s="1"/>
  <c r="CX231" i="16" s="1"/>
  <c r="CW231" i="16" s="1"/>
  <c r="CV231" i="16" s="1"/>
  <c r="CU231" i="16" s="1"/>
  <c r="CT231" i="16" s="1"/>
  <c r="CS231" i="16" s="1"/>
  <c r="DA232" i="16"/>
  <c r="AR229" i="16"/>
  <c r="AQ229" i="16" s="1"/>
  <c r="AP229" i="16" s="1"/>
  <c r="AO229" i="16" s="1"/>
  <c r="AN229" i="16" s="1"/>
  <c r="AM229" i="16" s="1"/>
  <c r="AL229" i="16" s="1"/>
  <c r="AK229" i="16" s="1"/>
  <c r="AS230" i="16"/>
  <c r="AC231" i="16"/>
  <c r="AB231" i="16" s="1"/>
  <c r="AA231" i="16" s="1"/>
  <c r="Z231" i="16" s="1"/>
  <c r="Y231" i="16" s="1"/>
  <c r="X231" i="16" s="1"/>
  <c r="W231" i="16" s="1"/>
  <c r="V231" i="16" s="1"/>
  <c r="AD232" i="16"/>
  <c r="BV231" i="16" l="1"/>
  <c r="BU231" i="16" s="1"/>
  <c r="BT231" i="16" s="1"/>
  <c r="BS231" i="16" s="1"/>
  <c r="BR231" i="16" s="1"/>
  <c r="BQ231" i="16" s="1"/>
  <c r="BP231" i="16" s="1"/>
  <c r="BO231" i="16" s="1"/>
  <c r="BW232" i="16"/>
  <c r="BG232" i="16"/>
  <c r="BF232" i="16" s="1"/>
  <c r="BE232" i="16" s="1"/>
  <c r="BD232" i="16" s="1"/>
  <c r="BC232" i="16" s="1"/>
  <c r="BB232" i="16" s="1"/>
  <c r="BA232" i="16" s="1"/>
  <c r="AZ232" i="16" s="1"/>
  <c r="BH233" i="16"/>
  <c r="DA233" i="16"/>
  <c r="CZ232" i="16"/>
  <c r="CY232" i="16" s="1"/>
  <c r="CX232" i="16" s="1"/>
  <c r="CW232" i="16" s="1"/>
  <c r="CV232" i="16" s="1"/>
  <c r="CU232" i="16" s="1"/>
  <c r="CT232" i="16" s="1"/>
  <c r="CS232" i="16" s="1"/>
  <c r="AR230" i="16"/>
  <c r="AQ230" i="16" s="1"/>
  <c r="AP230" i="16" s="1"/>
  <c r="AO230" i="16" s="1"/>
  <c r="AN230" i="16" s="1"/>
  <c r="AM230" i="16" s="1"/>
  <c r="AL230" i="16" s="1"/>
  <c r="AK230" i="16" s="1"/>
  <c r="AS231" i="16"/>
  <c r="AD233" i="16"/>
  <c r="AC232" i="16"/>
  <c r="AB232" i="16" s="1"/>
  <c r="AA232" i="16" s="1"/>
  <c r="Z232" i="16" s="1"/>
  <c r="Y232" i="16" s="1"/>
  <c r="X232" i="16" s="1"/>
  <c r="W232" i="16" s="1"/>
  <c r="V232" i="16" s="1"/>
  <c r="BV232" i="16" l="1"/>
  <c r="BU232" i="16" s="1"/>
  <c r="BT232" i="16" s="1"/>
  <c r="BS232" i="16" s="1"/>
  <c r="BR232" i="16" s="1"/>
  <c r="BQ232" i="16" s="1"/>
  <c r="BP232" i="16" s="1"/>
  <c r="BO232" i="16" s="1"/>
  <c r="BW233" i="16"/>
  <c r="BH234" i="16"/>
  <c r="BH235" i="16" s="1"/>
  <c r="BG233" i="16"/>
  <c r="BF233" i="16" s="1"/>
  <c r="BE233" i="16" s="1"/>
  <c r="BD233" i="16" s="1"/>
  <c r="BC233" i="16" s="1"/>
  <c r="BB233" i="16" s="1"/>
  <c r="BA233" i="16" s="1"/>
  <c r="AZ233" i="16" s="1"/>
  <c r="CZ233" i="16"/>
  <c r="CY233" i="16" s="1"/>
  <c r="CX233" i="16" s="1"/>
  <c r="CW233" i="16" s="1"/>
  <c r="CV233" i="16" s="1"/>
  <c r="CU233" i="16" s="1"/>
  <c r="CT233" i="16" s="1"/>
  <c r="CS233" i="16" s="1"/>
  <c r="DA234" i="16"/>
  <c r="DA235" i="16" s="1"/>
  <c r="AR231" i="16"/>
  <c r="AQ231" i="16" s="1"/>
  <c r="AP231" i="16" s="1"/>
  <c r="AO231" i="16" s="1"/>
  <c r="AN231" i="16" s="1"/>
  <c r="AM231" i="16" s="1"/>
  <c r="AL231" i="16" s="1"/>
  <c r="AK231" i="16" s="1"/>
  <c r="AS232" i="16"/>
  <c r="AD234" i="16"/>
  <c r="AD235" i="16" s="1"/>
  <c r="AC233" i="16"/>
  <c r="AB233" i="16" s="1"/>
  <c r="AA233" i="16" s="1"/>
  <c r="Z233" i="16" s="1"/>
  <c r="Y233" i="16" s="1"/>
  <c r="X233" i="16" s="1"/>
  <c r="W233" i="16" s="1"/>
  <c r="V233" i="16" s="1"/>
  <c r="BV233" i="16" l="1"/>
  <c r="BU233" i="16" s="1"/>
  <c r="BT233" i="16" s="1"/>
  <c r="BS233" i="16" s="1"/>
  <c r="BR233" i="16" s="1"/>
  <c r="BQ233" i="16" s="1"/>
  <c r="BP233" i="16" s="1"/>
  <c r="BO233" i="16" s="1"/>
  <c r="BW234" i="16"/>
  <c r="BW235" i="16" s="1"/>
  <c r="BG235" i="16"/>
  <c r="BF235" i="16" s="1"/>
  <c r="BE235" i="16" s="1"/>
  <c r="BD235" i="16" s="1"/>
  <c r="BC235" i="16" s="1"/>
  <c r="BB235" i="16" s="1"/>
  <c r="BA235" i="16" s="1"/>
  <c r="AZ235" i="16" s="1"/>
  <c r="BH236" i="16"/>
  <c r="DA236" i="16"/>
  <c r="CZ235" i="16"/>
  <c r="CY235" i="16" s="1"/>
  <c r="CX235" i="16" s="1"/>
  <c r="CW235" i="16" s="1"/>
  <c r="CV235" i="16" s="1"/>
  <c r="CU235" i="16" s="1"/>
  <c r="CT235" i="16" s="1"/>
  <c r="CS235" i="16" s="1"/>
  <c r="AR232" i="16"/>
  <c r="AQ232" i="16" s="1"/>
  <c r="AP232" i="16" s="1"/>
  <c r="AO232" i="16" s="1"/>
  <c r="AN232" i="16" s="1"/>
  <c r="AM232" i="16" s="1"/>
  <c r="AL232" i="16" s="1"/>
  <c r="AK232" i="16" s="1"/>
  <c r="AS233" i="16"/>
  <c r="AC235" i="16"/>
  <c r="AB235" i="16" s="1"/>
  <c r="AA235" i="16" s="1"/>
  <c r="Z235" i="16" s="1"/>
  <c r="Y235" i="16" s="1"/>
  <c r="X235" i="16" s="1"/>
  <c r="W235" i="16" s="1"/>
  <c r="V235" i="16" s="1"/>
  <c r="AD236" i="16"/>
  <c r="BV235" i="16" l="1"/>
  <c r="BU235" i="16" s="1"/>
  <c r="BT235" i="16" s="1"/>
  <c r="BS235" i="16" s="1"/>
  <c r="BR235" i="16" s="1"/>
  <c r="BQ235" i="16" s="1"/>
  <c r="BP235" i="16" s="1"/>
  <c r="BO235" i="16" s="1"/>
  <c r="BW236" i="16"/>
  <c r="BH237" i="16"/>
  <c r="BG236" i="16"/>
  <c r="BF236" i="16" s="1"/>
  <c r="BE236" i="16" s="1"/>
  <c r="BD236" i="16" s="1"/>
  <c r="BC236" i="16" s="1"/>
  <c r="BB236" i="16" s="1"/>
  <c r="BA236" i="16" s="1"/>
  <c r="AZ236" i="16" s="1"/>
  <c r="CZ236" i="16"/>
  <c r="CY236" i="16" s="1"/>
  <c r="CX236" i="16" s="1"/>
  <c r="CW236" i="16" s="1"/>
  <c r="CV236" i="16" s="1"/>
  <c r="CU236" i="16" s="1"/>
  <c r="CT236" i="16" s="1"/>
  <c r="CS236" i="16" s="1"/>
  <c r="DA237" i="16"/>
  <c r="AS234" i="16"/>
  <c r="AS235" i="16" s="1"/>
  <c r="AR233" i="16"/>
  <c r="AQ233" i="16" s="1"/>
  <c r="AP233" i="16" s="1"/>
  <c r="AO233" i="16" s="1"/>
  <c r="AN233" i="16" s="1"/>
  <c r="AM233" i="16" s="1"/>
  <c r="AL233" i="16" s="1"/>
  <c r="AK233" i="16" s="1"/>
  <c r="AC236" i="16"/>
  <c r="AB236" i="16" s="1"/>
  <c r="AA236" i="16" s="1"/>
  <c r="Z236" i="16" s="1"/>
  <c r="Y236" i="16" s="1"/>
  <c r="X236" i="16" s="1"/>
  <c r="W236" i="16" s="1"/>
  <c r="V236" i="16" s="1"/>
  <c r="AD237" i="16"/>
  <c r="BW237" i="16" l="1"/>
  <c r="BV236" i="16"/>
  <c r="BU236" i="16" s="1"/>
  <c r="BT236" i="16" s="1"/>
  <c r="BS236" i="16" s="1"/>
  <c r="BR236" i="16" s="1"/>
  <c r="BQ236" i="16" s="1"/>
  <c r="BP236" i="16" s="1"/>
  <c r="BO236" i="16" s="1"/>
  <c r="BG237" i="16"/>
  <c r="BF237" i="16" s="1"/>
  <c r="BE237" i="16" s="1"/>
  <c r="BD237" i="16" s="1"/>
  <c r="BC237" i="16" s="1"/>
  <c r="BB237" i="16" s="1"/>
  <c r="BA237" i="16" s="1"/>
  <c r="AZ237" i="16" s="1"/>
  <c r="BH238" i="16"/>
  <c r="CZ237" i="16"/>
  <c r="CY237" i="16" s="1"/>
  <c r="CX237" i="16" s="1"/>
  <c r="CW237" i="16" s="1"/>
  <c r="CV237" i="16" s="1"/>
  <c r="CU237" i="16" s="1"/>
  <c r="CT237" i="16" s="1"/>
  <c r="CS237" i="16" s="1"/>
  <c r="DA238" i="16"/>
  <c r="AS236" i="16"/>
  <c r="AR235" i="16"/>
  <c r="AQ235" i="16" s="1"/>
  <c r="AP235" i="16" s="1"/>
  <c r="AO235" i="16" s="1"/>
  <c r="AN235" i="16" s="1"/>
  <c r="AM235" i="16" s="1"/>
  <c r="AL235" i="16" s="1"/>
  <c r="AK235" i="16" s="1"/>
  <c r="AC237" i="16"/>
  <c r="AB237" i="16" s="1"/>
  <c r="AA237" i="16" s="1"/>
  <c r="Z237" i="16" s="1"/>
  <c r="Y237" i="16" s="1"/>
  <c r="X237" i="16" s="1"/>
  <c r="W237" i="16" s="1"/>
  <c r="V237" i="16" s="1"/>
  <c r="AD238" i="16"/>
  <c r="BV237" i="16" l="1"/>
  <c r="BU237" i="16" s="1"/>
  <c r="BT237" i="16" s="1"/>
  <c r="BS237" i="16" s="1"/>
  <c r="BR237" i="16" s="1"/>
  <c r="BQ237" i="16" s="1"/>
  <c r="BP237" i="16" s="1"/>
  <c r="BO237" i="16" s="1"/>
  <c r="BW238" i="16"/>
  <c r="BH239" i="16"/>
  <c r="BG238" i="16"/>
  <c r="BF238" i="16" s="1"/>
  <c r="BE238" i="16" s="1"/>
  <c r="BD238" i="16" s="1"/>
  <c r="BC238" i="16" s="1"/>
  <c r="BB238" i="16" s="1"/>
  <c r="BA238" i="16" s="1"/>
  <c r="AZ238" i="16" s="1"/>
  <c r="CZ238" i="16"/>
  <c r="CY238" i="16" s="1"/>
  <c r="CX238" i="16" s="1"/>
  <c r="CW238" i="16" s="1"/>
  <c r="CV238" i="16" s="1"/>
  <c r="CU238" i="16" s="1"/>
  <c r="CT238" i="16" s="1"/>
  <c r="CS238" i="16" s="1"/>
  <c r="DA239" i="16"/>
  <c r="AS237" i="16"/>
  <c r="AR236" i="16"/>
  <c r="AQ236" i="16" s="1"/>
  <c r="AP236" i="16" s="1"/>
  <c r="AO236" i="16" s="1"/>
  <c r="AN236" i="16" s="1"/>
  <c r="AM236" i="16" s="1"/>
  <c r="AL236" i="16" s="1"/>
  <c r="AK236" i="16" s="1"/>
  <c r="AC238" i="16"/>
  <c r="AB238" i="16" s="1"/>
  <c r="AA238" i="16" s="1"/>
  <c r="Z238" i="16" s="1"/>
  <c r="Y238" i="16" s="1"/>
  <c r="X238" i="16" s="1"/>
  <c r="W238" i="16" s="1"/>
  <c r="V238" i="16" s="1"/>
  <c r="AD239" i="16"/>
  <c r="BW239" i="16" l="1"/>
  <c r="BV238" i="16"/>
  <c r="BU238" i="16" s="1"/>
  <c r="BT238" i="16" s="1"/>
  <c r="BS238" i="16" s="1"/>
  <c r="BR238" i="16" s="1"/>
  <c r="BQ238" i="16" s="1"/>
  <c r="BP238" i="16" s="1"/>
  <c r="BO238" i="16" s="1"/>
  <c r="BG239" i="16"/>
  <c r="BF239" i="16" s="1"/>
  <c r="BE239" i="16" s="1"/>
  <c r="BD239" i="16" s="1"/>
  <c r="BC239" i="16" s="1"/>
  <c r="BB239" i="16" s="1"/>
  <c r="BA239" i="16" s="1"/>
  <c r="AZ239" i="16" s="1"/>
  <c r="BH240" i="16"/>
  <c r="DA240" i="16"/>
  <c r="CZ239" i="16"/>
  <c r="CY239" i="16" s="1"/>
  <c r="CX239" i="16" s="1"/>
  <c r="CW239" i="16" s="1"/>
  <c r="CV239" i="16" s="1"/>
  <c r="CU239" i="16" s="1"/>
  <c r="CT239" i="16" s="1"/>
  <c r="CS239" i="16" s="1"/>
  <c r="AS238" i="16"/>
  <c r="AR237" i="16"/>
  <c r="AQ237" i="16" s="1"/>
  <c r="AP237" i="16" s="1"/>
  <c r="AO237" i="16" s="1"/>
  <c r="AN237" i="16" s="1"/>
  <c r="AM237" i="16" s="1"/>
  <c r="AL237" i="16" s="1"/>
  <c r="AK237" i="16" s="1"/>
  <c r="AC239" i="16"/>
  <c r="AB239" i="16" s="1"/>
  <c r="AA239" i="16" s="1"/>
  <c r="Z239" i="16" s="1"/>
  <c r="Y239" i="16" s="1"/>
  <c r="X239" i="16" s="1"/>
  <c r="W239" i="16" s="1"/>
  <c r="V239" i="16" s="1"/>
  <c r="AD240" i="16"/>
  <c r="BV239" i="16" l="1"/>
  <c r="BU239" i="16" s="1"/>
  <c r="BT239" i="16" s="1"/>
  <c r="BS239" i="16" s="1"/>
  <c r="BR239" i="16" s="1"/>
  <c r="BQ239" i="16" s="1"/>
  <c r="BP239" i="16" s="1"/>
  <c r="BO239" i="16" s="1"/>
  <c r="BW240" i="16"/>
  <c r="BH241" i="16"/>
  <c r="BG240" i="16"/>
  <c r="BF240" i="16" s="1"/>
  <c r="BE240" i="16" s="1"/>
  <c r="BD240" i="16" s="1"/>
  <c r="BC240" i="16" s="1"/>
  <c r="BB240" i="16" s="1"/>
  <c r="BA240" i="16" s="1"/>
  <c r="AZ240" i="16" s="1"/>
  <c r="CZ240" i="16"/>
  <c r="CY240" i="16" s="1"/>
  <c r="CX240" i="16" s="1"/>
  <c r="CW240" i="16" s="1"/>
  <c r="CV240" i="16" s="1"/>
  <c r="CU240" i="16" s="1"/>
  <c r="CT240" i="16" s="1"/>
  <c r="CS240" i="16" s="1"/>
  <c r="DA241" i="16"/>
  <c r="AS239" i="16"/>
  <c r="AR238" i="16"/>
  <c r="AQ238" i="16" s="1"/>
  <c r="AP238" i="16" s="1"/>
  <c r="AO238" i="16" s="1"/>
  <c r="AN238" i="16" s="1"/>
  <c r="AM238" i="16" s="1"/>
  <c r="AL238" i="16" s="1"/>
  <c r="AK238" i="16" s="1"/>
  <c r="AC240" i="16"/>
  <c r="AB240" i="16" s="1"/>
  <c r="AA240" i="16" s="1"/>
  <c r="Z240" i="16" s="1"/>
  <c r="Y240" i="16" s="1"/>
  <c r="X240" i="16" s="1"/>
  <c r="W240" i="16" s="1"/>
  <c r="V240" i="16" s="1"/>
  <c r="AD241" i="16"/>
  <c r="BW241" i="16" l="1"/>
  <c r="BV240" i="16"/>
  <c r="BU240" i="16" s="1"/>
  <c r="BT240" i="16" s="1"/>
  <c r="BS240" i="16" s="1"/>
  <c r="BR240" i="16" s="1"/>
  <c r="BQ240" i="16" s="1"/>
  <c r="BP240" i="16" s="1"/>
  <c r="BO240" i="16" s="1"/>
  <c r="BG241" i="16"/>
  <c r="BF241" i="16" s="1"/>
  <c r="BE241" i="16" s="1"/>
  <c r="BD241" i="16" s="1"/>
  <c r="BC241" i="16" s="1"/>
  <c r="BB241" i="16" s="1"/>
  <c r="BA241" i="16" s="1"/>
  <c r="AZ241" i="16" s="1"/>
  <c r="BH242" i="16"/>
  <c r="CZ241" i="16"/>
  <c r="CY241" i="16" s="1"/>
  <c r="CX241" i="16" s="1"/>
  <c r="CW241" i="16" s="1"/>
  <c r="CV241" i="16" s="1"/>
  <c r="CU241" i="16" s="1"/>
  <c r="CT241" i="16" s="1"/>
  <c r="CS241" i="16" s="1"/>
  <c r="DA242" i="16"/>
  <c r="AS240" i="16"/>
  <c r="AR239" i="16"/>
  <c r="AQ239" i="16" s="1"/>
  <c r="AP239" i="16" s="1"/>
  <c r="AO239" i="16" s="1"/>
  <c r="AN239" i="16" s="1"/>
  <c r="AM239" i="16" s="1"/>
  <c r="AL239" i="16" s="1"/>
  <c r="AK239" i="16" s="1"/>
  <c r="AC241" i="16"/>
  <c r="AB241" i="16" s="1"/>
  <c r="AA241" i="16" s="1"/>
  <c r="Z241" i="16" s="1"/>
  <c r="Y241" i="16" s="1"/>
  <c r="X241" i="16" s="1"/>
  <c r="W241" i="16" s="1"/>
  <c r="V241" i="16" s="1"/>
  <c r="AD242" i="16"/>
  <c r="BV241" i="16" l="1"/>
  <c r="BU241" i="16" s="1"/>
  <c r="BT241" i="16" s="1"/>
  <c r="BS241" i="16" s="1"/>
  <c r="BR241" i="16" s="1"/>
  <c r="BQ241" i="16" s="1"/>
  <c r="BP241" i="16" s="1"/>
  <c r="BO241" i="16" s="1"/>
  <c r="BW242" i="16"/>
  <c r="BH243" i="16"/>
  <c r="BG242" i="16"/>
  <c r="BF242" i="16" s="1"/>
  <c r="BE242" i="16" s="1"/>
  <c r="BD242" i="16" s="1"/>
  <c r="BC242" i="16" s="1"/>
  <c r="BB242" i="16" s="1"/>
  <c r="BA242" i="16" s="1"/>
  <c r="AZ242" i="16" s="1"/>
  <c r="CZ242" i="16"/>
  <c r="CY242" i="16" s="1"/>
  <c r="CX242" i="16" s="1"/>
  <c r="CW242" i="16" s="1"/>
  <c r="CV242" i="16" s="1"/>
  <c r="CU242" i="16" s="1"/>
  <c r="CT242" i="16" s="1"/>
  <c r="CS242" i="16" s="1"/>
  <c r="DA243" i="16"/>
  <c r="AS241" i="16"/>
  <c r="AR240" i="16"/>
  <c r="AQ240" i="16" s="1"/>
  <c r="AP240" i="16" s="1"/>
  <c r="AO240" i="16" s="1"/>
  <c r="AN240" i="16" s="1"/>
  <c r="AM240" i="16" s="1"/>
  <c r="AL240" i="16" s="1"/>
  <c r="AK240" i="16" s="1"/>
  <c r="AC242" i="16"/>
  <c r="AB242" i="16" s="1"/>
  <c r="AA242" i="16" s="1"/>
  <c r="Z242" i="16" s="1"/>
  <c r="Y242" i="16" s="1"/>
  <c r="X242" i="16" s="1"/>
  <c r="W242" i="16" s="1"/>
  <c r="V242" i="16" s="1"/>
  <c r="AD243" i="16"/>
  <c r="BW243" i="16" l="1"/>
  <c r="BV242" i="16"/>
  <c r="BU242" i="16" s="1"/>
  <c r="BT242" i="16" s="1"/>
  <c r="BS242" i="16" s="1"/>
  <c r="BR242" i="16" s="1"/>
  <c r="BQ242" i="16" s="1"/>
  <c r="BP242" i="16" s="1"/>
  <c r="BO242" i="16" s="1"/>
  <c r="BG243" i="16"/>
  <c r="BF243" i="16" s="1"/>
  <c r="BE243" i="16" s="1"/>
  <c r="BD243" i="16" s="1"/>
  <c r="BC243" i="16" s="1"/>
  <c r="BB243" i="16" s="1"/>
  <c r="BA243" i="16" s="1"/>
  <c r="AZ243" i="16" s="1"/>
  <c r="BH244" i="16"/>
  <c r="DA244" i="16"/>
  <c r="CZ243" i="16"/>
  <c r="CY243" i="16" s="1"/>
  <c r="CX243" i="16" s="1"/>
  <c r="CW243" i="16" s="1"/>
  <c r="CV243" i="16" s="1"/>
  <c r="CU243" i="16" s="1"/>
  <c r="CT243" i="16" s="1"/>
  <c r="CS243" i="16" s="1"/>
  <c r="AS242" i="16"/>
  <c r="AR241" i="16"/>
  <c r="AQ241" i="16" s="1"/>
  <c r="AP241" i="16" s="1"/>
  <c r="AO241" i="16" s="1"/>
  <c r="AN241" i="16" s="1"/>
  <c r="AM241" i="16" s="1"/>
  <c r="AL241" i="16" s="1"/>
  <c r="AK241" i="16" s="1"/>
  <c r="AC243" i="16"/>
  <c r="AB243" i="16" s="1"/>
  <c r="AA243" i="16" s="1"/>
  <c r="Z243" i="16" s="1"/>
  <c r="Y243" i="16" s="1"/>
  <c r="X243" i="16" s="1"/>
  <c r="W243" i="16" s="1"/>
  <c r="V243" i="16" s="1"/>
  <c r="AD244" i="16"/>
  <c r="BV243" i="16" l="1"/>
  <c r="BU243" i="16" s="1"/>
  <c r="BT243" i="16" s="1"/>
  <c r="BS243" i="16" s="1"/>
  <c r="BR243" i="16" s="1"/>
  <c r="BQ243" i="16" s="1"/>
  <c r="BP243" i="16" s="1"/>
  <c r="BO243" i="16" s="1"/>
  <c r="BW244" i="16"/>
  <c r="BH245" i="16"/>
  <c r="BG244" i="16"/>
  <c r="BF244" i="16" s="1"/>
  <c r="BE244" i="16" s="1"/>
  <c r="BD244" i="16" s="1"/>
  <c r="BC244" i="16" s="1"/>
  <c r="BB244" i="16" s="1"/>
  <c r="BA244" i="16" s="1"/>
  <c r="AZ244" i="16" s="1"/>
  <c r="CZ244" i="16"/>
  <c r="CY244" i="16" s="1"/>
  <c r="CX244" i="16" s="1"/>
  <c r="CW244" i="16" s="1"/>
  <c r="CV244" i="16" s="1"/>
  <c r="CU244" i="16" s="1"/>
  <c r="CT244" i="16" s="1"/>
  <c r="CS244" i="16" s="1"/>
  <c r="DA245" i="16"/>
  <c r="AS243" i="16"/>
  <c r="AR242" i="16"/>
  <c r="AQ242" i="16" s="1"/>
  <c r="AP242" i="16" s="1"/>
  <c r="AO242" i="16" s="1"/>
  <c r="AN242" i="16" s="1"/>
  <c r="AM242" i="16" s="1"/>
  <c r="AL242" i="16" s="1"/>
  <c r="AK242" i="16" s="1"/>
  <c r="AD245" i="16"/>
  <c r="AD246" i="16" s="1"/>
  <c r="AC244" i="16"/>
  <c r="AB244" i="16" s="1"/>
  <c r="AA244" i="16" s="1"/>
  <c r="Z244" i="16" s="1"/>
  <c r="Y244" i="16" s="1"/>
  <c r="X244" i="16" s="1"/>
  <c r="W244" i="16" s="1"/>
  <c r="V244" i="16" s="1"/>
  <c r="BW245" i="16" l="1"/>
  <c r="BV244" i="16"/>
  <c r="BU244" i="16" s="1"/>
  <c r="BT244" i="16" s="1"/>
  <c r="BS244" i="16" s="1"/>
  <c r="BR244" i="16" s="1"/>
  <c r="BQ244" i="16" s="1"/>
  <c r="BP244" i="16" s="1"/>
  <c r="BO244" i="16" s="1"/>
  <c r="BG245" i="16"/>
  <c r="BF245" i="16" s="1"/>
  <c r="BE245" i="16" s="1"/>
  <c r="BD245" i="16" s="1"/>
  <c r="BC245" i="16" s="1"/>
  <c r="BB245" i="16" s="1"/>
  <c r="BA245" i="16" s="1"/>
  <c r="AZ245" i="16" s="1"/>
  <c r="BH246" i="16"/>
  <c r="CZ245" i="16"/>
  <c r="CY245" i="16" s="1"/>
  <c r="CX245" i="16" s="1"/>
  <c r="CW245" i="16" s="1"/>
  <c r="CV245" i="16" s="1"/>
  <c r="CU245" i="16" s="1"/>
  <c r="CT245" i="16" s="1"/>
  <c r="CS245" i="16" s="1"/>
  <c r="DA246" i="16"/>
  <c r="AS244" i="16"/>
  <c r="AR243" i="16"/>
  <c r="AQ243" i="16" s="1"/>
  <c r="AP243" i="16" s="1"/>
  <c r="AO243" i="16" s="1"/>
  <c r="AN243" i="16" s="1"/>
  <c r="AM243" i="16" s="1"/>
  <c r="AL243" i="16" s="1"/>
  <c r="AK243" i="16" s="1"/>
  <c r="AD247" i="16"/>
  <c r="AC246" i="16"/>
  <c r="AB246" i="16" s="1"/>
  <c r="AA246" i="16" s="1"/>
  <c r="Z246" i="16" s="1"/>
  <c r="Y246" i="16" s="1"/>
  <c r="X246" i="16" s="1"/>
  <c r="W246" i="16" s="1"/>
  <c r="V246" i="16" s="1"/>
  <c r="BV245" i="16" l="1"/>
  <c r="BU245" i="16" s="1"/>
  <c r="BT245" i="16" s="1"/>
  <c r="BS245" i="16" s="1"/>
  <c r="BR245" i="16" s="1"/>
  <c r="BQ245" i="16" s="1"/>
  <c r="BP245" i="16" s="1"/>
  <c r="BO245" i="16" s="1"/>
  <c r="BW246" i="16"/>
  <c r="BH247" i="16"/>
  <c r="BG246" i="16"/>
  <c r="BF246" i="16" s="1"/>
  <c r="BE246" i="16" s="1"/>
  <c r="BD246" i="16" s="1"/>
  <c r="BC246" i="16" s="1"/>
  <c r="BB246" i="16" s="1"/>
  <c r="BA246" i="16" s="1"/>
  <c r="AZ246" i="16" s="1"/>
  <c r="CZ246" i="16"/>
  <c r="CY246" i="16" s="1"/>
  <c r="CX246" i="16" s="1"/>
  <c r="CW246" i="16" s="1"/>
  <c r="CV246" i="16" s="1"/>
  <c r="CU246" i="16" s="1"/>
  <c r="CT246" i="16" s="1"/>
  <c r="CS246" i="16" s="1"/>
  <c r="DA247" i="16"/>
  <c r="AS245" i="16"/>
  <c r="AR244" i="16"/>
  <c r="AQ244" i="16" s="1"/>
  <c r="AP244" i="16" s="1"/>
  <c r="AO244" i="16" s="1"/>
  <c r="AN244" i="16" s="1"/>
  <c r="AM244" i="16" s="1"/>
  <c r="AL244" i="16" s="1"/>
  <c r="AK244" i="16" s="1"/>
  <c r="AC247" i="16"/>
  <c r="AB247" i="16" s="1"/>
  <c r="AA247" i="16" s="1"/>
  <c r="Z247" i="16" s="1"/>
  <c r="Y247" i="16" s="1"/>
  <c r="X247" i="16" s="1"/>
  <c r="W247" i="16" s="1"/>
  <c r="V247" i="16" s="1"/>
  <c r="AD248" i="16"/>
  <c r="BW247" i="16" l="1"/>
  <c r="BV246" i="16"/>
  <c r="BU246" i="16" s="1"/>
  <c r="BT246" i="16" s="1"/>
  <c r="BS246" i="16" s="1"/>
  <c r="BR246" i="16" s="1"/>
  <c r="BQ246" i="16" s="1"/>
  <c r="BP246" i="16" s="1"/>
  <c r="BO246" i="16" s="1"/>
  <c r="BG247" i="16"/>
  <c r="BF247" i="16" s="1"/>
  <c r="BE247" i="16" s="1"/>
  <c r="BD247" i="16" s="1"/>
  <c r="BC247" i="16" s="1"/>
  <c r="BB247" i="16" s="1"/>
  <c r="BA247" i="16" s="1"/>
  <c r="AZ247" i="16" s="1"/>
  <c r="BH248" i="16"/>
  <c r="DA248" i="16"/>
  <c r="CZ247" i="16"/>
  <c r="CY247" i="16" s="1"/>
  <c r="CX247" i="16" s="1"/>
  <c r="CW247" i="16" s="1"/>
  <c r="CV247" i="16" s="1"/>
  <c r="CU247" i="16" s="1"/>
  <c r="CT247" i="16" s="1"/>
  <c r="CS247" i="16" s="1"/>
  <c r="AS246" i="16"/>
  <c r="AR245" i="16"/>
  <c r="AQ245" i="16" s="1"/>
  <c r="AP245" i="16" s="1"/>
  <c r="AO245" i="16" s="1"/>
  <c r="AN245" i="16" s="1"/>
  <c r="AM245" i="16" s="1"/>
  <c r="AL245" i="16" s="1"/>
  <c r="AK245" i="16" s="1"/>
  <c r="AD249" i="16"/>
  <c r="AC248" i="16"/>
  <c r="AB248" i="16" s="1"/>
  <c r="AA248" i="16" s="1"/>
  <c r="Z248" i="16" s="1"/>
  <c r="Y248" i="16" s="1"/>
  <c r="X248" i="16" s="1"/>
  <c r="W248" i="16" s="1"/>
  <c r="V248" i="16" s="1"/>
  <c r="BV247" i="16" l="1"/>
  <c r="BU247" i="16" s="1"/>
  <c r="BT247" i="16" s="1"/>
  <c r="BS247" i="16" s="1"/>
  <c r="BR247" i="16" s="1"/>
  <c r="BQ247" i="16" s="1"/>
  <c r="BP247" i="16" s="1"/>
  <c r="BO247" i="16" s="1"/>
  <c r="BW248" i="16"/>
  <c r="BH249" i="16"/>
  <c r="BG248" i="16"/>
  <c r="BF248" i="16" s="1"/>
  <c r="BE248" i="16" s="1"/>
  <c r="BD248" i="16" s="1"/>
  <c r="BC248" i="16" s="1"/>
  <c r="BB248" i="16" s="1"/>
  <c r="BA248" i="16" s="1"/>
  <c r="AZ248" i="16" s="1"/>
  <c r="CZ248" i="16"/>
  <c r="CY248" i="16" s="1"/>
  <c r="CX248" i="16" s="1"/>
  <c r="CW248" i="16" s="1"/>
  <c r="CV248" i="16" s="1"/>
  <c r="CU248" i="16" s="1"/>
  <c r="CT248" i="16" s="1"/>
  <c r="CS248" i="16" s="1"/>
  <c r="DA249" i="16"/>
  <c r="AS247" i="16"/>
  <c r="AR246" i="16"/>
  <c r="AQ246" i="16" s="1"/>
  <c r="AP246" i="16" s="1"/>
  <c r="AO246" i="16" s="1"/>
  <c r="AN246" i="16" s="1"/>
  <c r="AM246" i="16" s="1"/>
  <c r="AL246" i="16" s="1"/>
  <c r="AK246" i="16" s="1"/>
  <c r="AC249" i="16"/>
  <c r="AB249" i="16" s="1"/>
  <c r="AA249" i="16" s="1"/>
  <c r="Z249" i="16" s="1"/>
  <c r="Y249" i="16" s="1"/>
  <c r="X249" i="16" s="1"/>
  <c r="W249" i="16" s="1"/>
  <c r="V249" i="16" s="1"/>
  <c r="AD250" i="16"/>
  <c r="BW249" i="16" l="1"/>
  <c r="BV248" i="16"/>
  <c r="BU248" i="16" s="1"/>
  <c r="BT248" i="16" s="1"/>
  <c r="BS248" i="16" s="1"/>
  <c r="BR248" i="16" s="1"/>
  <c r="BQ248" i="16" s="1"/>
  <c r="BP248" i="16" s="1"/>
  <c r="BO248" i="16" s="1"/>
  <c r="BG249" i="16"/>
  <c r="BF249" i="16" s="1"/>
  <c r="BE249" i="16" s="1"/>
  <c r="BD249" i="16" s="1"/>
  <c r="BC249" i="16" s="1"/>
  <c r="BB249" i="16" s="1"/>
  <c r="BA249" i="16" s="1"/>
  <c r="AZ249" i="16" s="1"/>
  <c r="BH250" i="16"/>
  <c r="CZ249" i="16"/>
  <c r="CY249" i="16" s="1"/>
  <c r="CX249" i="16" s="1"/>
  <c r="CW249" i="16" s="1"/>
  <c r="CV249" i="16" s="1"/>
  <c r="CU249" i="16" s="1"/>
  <c r="CT249" i="16" s="1"/>
  <c r="CS249" i="16" s="1"/>
  <c r="DA250" i="16"/>
  <c r="AS248" i="16"/>
  <c r="AR247" i="16"/>
  <c r="AQ247" i="16" s="1"/>
  <c r="AP247" i="16" s="1"/>
  <c r="AO247" i="16" s="1"/>
  <c r="AN247" i="16" s="1"/>
  <c r="AM247" i="16" s="1"/>
  <c r="AL247" i="16" s="1"/>
  <c r="AK247" i="16" s="1"/>
  <c r="AD251" i="16"/>
  <c r="AC250" i="16"/>
  <c r="AB250" i="16" s="1"/>
  <c r="AA250" i="16" s="1"/>
  <c r="Z250" i="16" s="1"/>
  <c r="Y250" i="16" s="1"/>
  <c r="X250" i="16" s="1"/>
  <c r="W250" i="16" s="1"/>
  <c r="V250" i="16" s="1"/>
  <c r="BV249" i="16" l="1"/>
  <c r="BU249" i="16" s="1"/>
  <c r="BT249" i="16" s="1"/>
  <c r="BS249" i="16" s="1"/>
  <c r="BR249" i="16" s="1"/>
  <c r="BQ249" i="16" s="1"/>
  <c r="BP249" i="16" s="1"/>
  <c r="BO249" i="16" s="1"/>
  <c r="BW250" i="16"/>
  <c r="BH251" i="16"/>
  <c r="BG250" i="16"/>
  <c r="BF250" i="16" s="1"/>
  <c r="BE250" i="16" s="1"/>
  <c r="BD250" i="16" s="1"/>
  <c r="BC250" i="16" s="1"/>
  <c r="BB250" i="16" s="1"/>
  <c r="BA250" i="16" s="1"/>
  <c r="AZ250" i="16" s="1"/>
  <c r="CZ250" i="16"/>
  <c r="CY250" i="16" s="1"/>
  <c r="CX250" i="16" s="1"/>
  <c r="CW250" i="16" s="1"/>
  <c r="CV250" i="16" s="1"/>
  <c r="CU250" i="16" s="1"/>
  <c r="CT250" i="16" s="1"/>
  <c r="CS250" i="16" s="1"/>
  <c r="DA251" i="16"/>
  <c r="AS249" i="16"/>
  <c r="AR248" i="16"/>
  <c r="AQ248" i="16" s="1"/>
  <c r="AP248" i="16" s="1"/>
  <c r="AO248" i="16" s="1"/>
  <c r="AN248" i="16" s="1"/>
  <c r="AM248" i="16" s="1"/>
  <c r="AL248" i="16" s="1"/>
  <c r="AK248" i="16" s="1"/>
  <c r="AC251" i="16"/>
  <c r="AB251" i="16" s="1"/>
  <c r="AA251" i="16" s="1"/>
  <c r="Z251" i="16" s="1"/>
  <c r="Y251" i="16" s="1"/>
  <c r="X251" i="16" s="1"/>
  <c r="W251" i="16" s="1"/>
  <c r="V251" i="16" s="1"/>
  <c r="AD252" i="16"/>
  <c r="BW251" i="16" l="1"/>
  <c r="BV250" i="16"/>
  <c r="BU250" i="16" s="1"/>
  <c r="BT250" i="16" s="1"/>
  <c r="BS250" i="16" s="1"/>
  <c r="BR250" i="16" s="1"/>
  <c r="BQ250" i="16" s="1"/>
  <c r="BP250" i="16" s="1"/>
  <c r="BO250" i="16" s="1"/>
  <c r="BG251" i="16"/>
  <c r="BF251" i="16" s="1"/>
  <c r="BE251" i="16" s="1"/>
  <c r="BD251" i="16" s="1"/>
  <c r="BC251" i="16" s="1"/>
  <c r="BB251" i="16" s="1"/>
  <c r="BA251" i="16" s="1"/>
  <c r="AZ251" i="16" s="1"/>
  <c r="BH252" i="16"/>
  <c r="DA252" i="16"/>
  <c r="CZ251" i="16"/>
  <c r="CY251" i="16" s="1"/>
  <c r="CX251" i="16" s="1"/>
  <c r="CW251" i="16" s="1"/>
  <c r="CV251" i="16" s="1"/>
  <c r="CU251" i="16" s="1"/>
  <c r="CT251" i="16" s="1"/>
  <c r="CS251" i="16" s="1"/>
  <c r="AS250" i="16"/>
  <c r="AR249" i="16"/>
  <c r="AQ249" i="16" s="1"/>
  <c r="AP249" i="16" s="1"/>
  <c r="AO249" i="16" s="1"/>
  <c r="AN249" i="16" s="1"/>
  <c r="AM249" i="16" s="1"/>
  <c r="AL249" i="16" s="1"/>
  <c r="AK249" i="16" s="1"/>
  <c r="AD253" i="16"/>
  <c r="AC252" i="16"/>
  <c r="AB252" i="16" s="1"/>
  <c r="AA252" i="16" s="1"/>
  <c r="Z252" i="16" s="1"/>
  <c r="Y252" i="16" s="1"/>
  <c r="X252" i="16" s="1"/>
  <c r="W252" i="16" s="1"/>
  <c r="V252" i="16" s="1"/>
  <c r="BV251" i="16" l="1"/>
  <c r="BU251" i="16" s="1"/>
  <c r="BT251" i="16" s="1"/>
  <c r="BS251" i="16" s="1"/>
  <c r="BR251" i="16" s="1"/>
  <c r="BQ251" i="16" s="1"/>
  <c r="BP251" i="16" s="1"/>
  <c r="BO251" i="16" s="1"/>
  <c r="BW252" i="16"/>
  <c r="BH253" i="16"/>
  <c r="BG252" i="16"/>
  <c r="BF252" i="16" s="1"/>
  <c r="BE252" i="16" s="1"/>
  <c r="BD252" i="16" s="1"/>
  <c r="BC252" i="16" s="1"/>
  <c r="BB252" i="16" s="1"/>
  <c r="BA252" i="16" s="1"/>
  <c r="AZ252" i="16" s="1"/>
  <c r="CZ252" i="16"/>
  <c r="CY252" i="16" s="1"/>
  <c r="CX252" i="16" s="1"/>
  <c r="CW252" i="16" s="1"/>
  <c r="CV252" i="16" s="1"/>
  <c r="CU252" i="16" s="1"/>
  <c r="CT252" i="16" s="1"/>
  <c r="CS252" i="16" s="1"/>
  <c r="DA253" i="16"/>
  <c r="AS251" i="16"/>
  <c r="AR250" i="16"/>
  <c r="AQ250" i="16" s="1"/>
  <c r="AP250" i="16" s="1"/>
  <c r="AO250" i="16" s="1"/>
  <c r="AN250" i="16" s="1"/>
  <c r="AM250" i="16" s="1"/>
  <c r="AL250" i="16" s="1"/>
  <c r="AK250" i="16" s="1"/>
  <c r="AC253" i="16"/>
  <c r="AB253" i="16" s="1"/>
  <c r="AA253" i="16" s="1"/>
  <c r="Z253" i="16" s="1"/>
  <c r="Y253" i="16" s="1"/>
  <c r="X253" i="16" s="1"/>
  <c r="W253" i="16" s="1"/>
  <c r="V253" i="16" s="1"/>
  <c r="AD254" i="16"/>
  <c r="BW253" i="16" l="1"/>
  <c r="BV252" i="16"/>
  <c r="BU252" i="16" s="1"/>
  <c r="BT252" i="16" s="1"/>
  <c r="BS252" i="16" s="1"/>
  <c r="BR252" i="16" s="1"/>
  <c r="BQ252" i="16" s="1"/>
  <c r="BP252" i="16" s="1"/>
  <c r="BO252" i="16" s="1"/>
  <c r="BG253" i="16"/>
  <c r="BF253" i="16" s="1"/>
  <c r="BE253" i="16" s="1"/>
  <c r="BD253" i="16" s="1"/>
  <c r="BC253" i="16" s="1"/>
  <c r="BB253" i="16" s="1"/>
  <c r="BA253" i="16" s="1"/>
  <c r="AZ253" i="16" s="1"/>
  <c r="BH254" i="16"/>
  <c r="CZ253" i="16"/>
  <c r="CY253" i="16" s="1"/>
  <c r="CX253" i="16" s="1"/>
  <c r="CW253" i="16" s="1"/>
  <c r="CV253" i="16" s="1"/>
  <c r="CU253" i="16" s="1"/>
  <c r="CT253" i="16" s="1"/>
  <c r="CS253" i="16" s="1"/>
  <c r="DA254" i="16"/>
  <c r="AS252" i="16"/>
  <c r="AR251" i="16"/>
  <c r="AQ251" i="16" s="1"/>
  <c r="AP251" i="16" s="1"/>
  <c r="AO251" i="16" s="1"/>
  <c r="AN251" i="16" s="1"/>
  <c r="AM251" i="16" s="1"/>
  <c r="AL251" i="16" s="1"/>
  <c r="AK251" i="16" s="1"/>
  <c r="AD255" i="16"/>
  <c r="AC254" i="16"/>
  <c r="AB254" i="16" s="1"/>
  <c r="AA254" i="16" s="1"/>
  <c r="Z254" i="16" s="1"/>
  <c r="Y254" i="16" s="1"/>
  <c r="X254" i="16" s="1"/>
  <c r="W254" i="16" s="1"/>
  <c r="V254" i="16" s="1"/>
  <c r="BV253" i="16" l="1"/>
  <c r="BU253" i="16" s="1"/>
  <c r="BT253" i="16" s="1"/>
  <c r="BS253" i="16" s="1"/>
  <c r="BR253" i="16" s="1"/>
  <c r="BQ253" i="16" s="1"/>
  <c r="BP253" i="16" s="1"/>
  <c r="BO253" i="16" s="1"/>
  <c r="BW254" i="16"/>
  <c r="BH255" i="16"/>
  <c r="BG254" i="16"/>
  <c r="BF254" i="16" s="1"/>
  <c r="BE254" i="16" s="1"/>
  <c r="BD254" i="16" s="1"/>
  <c r="BC254" i="16" s="1"/>
  <c r="BB254" i="16" s="1"/>
  <c r="BA254" i="16" s="1"/>
  <c r="AZ254" i="16" s="1"/>
  <c r="CZ254" i="16"/>
  <c r="CY254" i="16" s="1"/>
  <c r="CX254" i="16" s="1"/>
  <c r="CW254" i="16" s="1"/>
  <c r="CV254" i="16" s="1"/>
  <c r="CU254" i="16" s="1"/>
  <c r="CT254" i="16" s="1"/>
  <c r="CS254" i="16" s="1"/>
  <c r="DA255" i="16"/>
  <c r="AS253" i="16"/>
  <c r="AR252" i="16"/>
  <c r="AQ252" i="16" s="1"/>
  <c r="AP252" i="16" s="1"/>
  <c r="AO252" i="16" s="1"/>
  <c r="AN252" i="16" s="1"/>
  <c r="AM252" i="16" s="1"/>
  <c r="AL252" i="16" s="1"/>
  <c r="AK252" i="16" s="1"/>
  <c r="AC255" i="16"/>
  <c r="AB255" i="16" s="1"/>
  <c r="AA255" i="16" s="1"/>
  <c r="Z255" i="16" s="1"/>
  <c r="Y255" i="16" s="1"/>
  <c r="X255" i="16" s="1"/>
  <c r="W255" i="16" s="1"/>
  <c r="V255" i="16" s="1"/>
  <c r="AD256" i="16"/>
  <c r="BW255" i="16" l="1"/>
  <c r="BV254" i="16"/>
  <c r="BU254" i="16" s="1"/>
  <c r="BT254" i="16" s="1"/>
  <c r="BS254" i="16" s="1"/>
  <c r="BR254" i="16" s="1"/>
  <c r="BQ254" i="16" s="1"/>
  <c r="BP254" i="16" s="1"/>
  <c r="BO254" i="16" s="1"/>
  <c r="BH256" i="16"/>
  <c r="BG255" i="16"/>
  <c r="BF255" i="16" s="1"/>
  <c r="BE255" i="16" s="1"/>
  <c r="BD255" i="16" s="1"/>
  <c r="BC255" i="16" s="1"/>
  <c r="BB255" i="16" s="1"/>
  <c r="BA255" i="16" s="1"/>
  <c r="AZ255" i="16" s="1"/>
  <c r="DA256" i="16"/>
  <c r="CZ255" i="16"/>
  <c r="CY255" i="16" s="1"/>
  <c r="CX255" i="16" s="1"/>
  <c r="CW255" i="16" s="1"/>
  <c r="CV255" i="16" s="1"/>
  <c r="CU255" i="16" s="1"/>
  <c r="CT255" i="16" s="1"/>
  <c r="CS255" i="16" s="1"/>
  <c r="AS254" i="16"/>
  <c r="AR253" i="16"/>
  <c r="AQ253" i="16" s="1"/>
  <c r="AP253" i="16" s="1"/>
  <c r="AO253" i="16" s="1"/>
  <c r="AN253" i="16" s="1"/>
  <c r="AM253" i="16" s="1"/>
  <c r="AL253" i="16" s="1"/>
  <c r="AK253" i="16" s="1"/>
  <c r="AD257" i="16"/>
  <c r="AC256" i="16"/>
  <c r="AB256" i="16" s="1"/>
  <c r="AA256" i="16" s="1"/>
  <c r="Z256" i="16" s="1"/>
  <c r="Y256" i="16" s="1"/>
  <c r="X256" i="16" s="1"/>
  <c r="W256" i="16" s="1"/>
  <c r="V256" i="16" s="1"/>
  <c r="BV255" i="16" l="1"/>
  <c r="BU255" i="16" s="1"/>
  <c r="BT255" i="16" s="1"/>
  <c r="BS255" i="16" s="1"/>
  <c r="BR255" i="16" s="1"/>
  <c r="BQ255" i="16" s="1"/>
  <c r="BP255" i="16" s="1"/>
  <c r="BO255" i="16" s="1"/>
  <c r="BW256" i="16"/>
  <c r="BG256" i="16"/>
  <c r="BF256" i="16" s="1"/>
  <c r="BE256" i="16" s="1"/>
  <c r="BD256" i="16" s="1"/>
  <c r="BC256" i="16" s="1"/>
  <c r="BB256" i="16" s="1"/>
  <c r="BA256" i="16" s="1"/>
  <c r="AZ256" i="16" s="1"/>
  <c r="BH257" i="16"/>
  <c r="CZ256" i="16"/>
  <c r="CY256" i="16" s="1"/>
  <c r="CX256" i="16" s="1"/>
  <c r="CW256" i="16" s="1"/>
  <c r="CV256" i="16" s="1"/>
  <c r="CU256" i="16" s="1"/>
  <c r="CT256" i="16" s="1"/>
  <c r="CS256" i="16" s="1"/>
  <c r="DA257" i="16"/>
  <c r="AS255" i="16"/>
  <c r="AR254" i="16"/>
  <c r="AQ254" i="16" s="1"/>
  <c r="AP254" i="16" s="1"/>
  <c r="AO254" i="16" s="1"/>
  <c r="AN254" i="16" s="1"/>
  <c r="AM254" i="16" s="1"/>
  <c r="AL254" i="16" s="1"/>
  <c r="AK254" i="16" s="1"/>
  <c r="AC257" i="16"/>
  <c r="AB257" i="16" s="1"/>
  <c r="AA257" i="16" s="1"/>
  <c r="Z257" i="16" s="1"/>
  <c r="Y257" i="16" s="1"/>
  <c r="X257" i="16" s="1"/>
  <c r="W257" i="16" s="1"/>
  <c r="V257" i="16" s="1"/>
  <c r="AD258" i="16"/>
  <c r="BW257" i="16" l="1"/>
  <c r="BV256" i="16"/>
  <c r="BU256" i="16" s="1"/>
  <c r="BT256" i="16" s="1"/>
  <c r="BS256" i="16" s="1"/>
  <c r="BR256" i="16" s="1"/>
  <c r="BQ256" i="16" s="1"/>
  <c r="BP256" i="16" s="1"/>
  <c r="BO256" i="16" s="1"/>
  <c r="BH258" i="16"/>
  <c r="BG257" i="16"/>
  <c r="BF257" i="16" s="1"/>
  <c r="BE257" i="16" s="1"/>
  <c r="BD257" i="16" s="1"/>
  <c r="BC257" i="16" s="1"/>
  <c r="BB257" i="16" s="1"/>
  <c r="BA257" i="16" s="1"/>
  <c r="AZ257" i="16" s="1"/>
  <c r="CZ257" i="16"/>
  <c r="CY257" i="16" s="1"/>
  <c r="CX257" i="16" s="1"/>
  <c r="CW257" i="16" s="1"/>
  <c r="CV257" i="16" s="1"/>
  <c r="CU257" i="16" s="1"/>
  <c r="CT257" i="16" s="1"/>
  <c r="CS257" i="16" s="1"/>
  <c r="DA258" i="16"/>
  <c r="AS256" i="16"/>
  <c r="AR255" i="16"/>
  <c r="AQ255" i="16" s="1"/>
  <c r="AP255" i="16" s="1"/>
  <c r="AO255" i="16" s="1"/>
  <c r="AN255" i="16" s="1"/>
  <c r="AM255" i="16" s="1"/>
  <c r="AL255" i="16" s="1"/>
  <c r="AK255" i="16" s="1"/>
  <c r="AD259" i="16"/>
  <c r="AC258" i="16"/>
  <c r="AB258" i="16" s="1"/>
  <c r="AA258" i="16" s="1"/>
  <c r="Z258" i="16" s="1"/>
  <c r="Y258" i="16" s="1"/>
  <c r="X258" i="16" s="1"/>
  <c r="W258" i="16" s="1"/>
  <c r="V258" i="16" s="1"/>
  <c r="BV257" i="16" l="1"/>
  <c r="BU257" i="16" s="1"/>
  <c r="BT257" i="16" s="1"/>
  <c r="BS257" i="16" s="1"/>
  <c r="BR257" i="16" s="1"/>
  <c r="BQ257" i="16" s="1"/>
  <c r="BP257" i="16" s="1"/>
  <c r="BO257" i="16" s="1"/>
  <c r="BW258" i="16"/>
  <c r="BG258" i="16"/>
  <c r="BF258" i="16" s="1"/>
  <c r="BE258" i="16" s="1"/>
  <c r="BD258" i="16" s="1"/>
  <c r="BC258" i="16" s="1"/>
  <c r="BB258" i="16" s="1"/>
  <c r="BA258" i="16" s="1"/>
  <c r="AZ258" i="16" s="1"/>
  <c r="BH259" i="16"/>
  <c r="CZ258" i="16"/>
  <c r="CY258" i="16" s="1"/>
  <c r="CX258" i="16" s="1"/>
  <c r="CW258" i="16" s="1"/>
  <c r="CV258" i="16" s="1"/>
  <c r="CU258" i="16" s="1"/>
  <c r="CT258" i="16" s="1"/>
  <c r="CS258" i="16" s="1"/>
  <c r="DA259" i="16"/>
  <c r="AS257" i="16"/>
  <c r="AR256" i="16"/>
  <c r="AQ256" i="16" s="1"/>
  <c r="AP256" i="16" s="1"/>
  <c r="AO256" i="16" s="1"/>
  <c r="AN256" i="16" s="1"/>
  <c r="AM256" i="16" s="1"/>
  <c r="AL256" i="16" s="1"/>
  <c r="AK256" i="16" s="1"/>
  <c r="AC259" i="16"/>
  <c r="AB259" i="16" s="1"/>
  <c r="AA259" i="16" s="1"/>
  <c r="Z259" i="16" s="1"/>
  <c r="Y259" i="16" s="1"/>
  <c r="X259" i="16" s="1"/>
  <c r="W259" i="16" s="1"/>
  <c r="V259" i="16" s="1"/>
  <c r="AD260" i="16"/>
  <c r="BW259" i="16" l="1"/>
  <c r="BV258" i="16"/>
  <c r="BU258" i="16" s="1"/>
  <c r="BT258" i="16" s="1"/>
  <c r="BS258" i="16" s="1"/>
  <c r="BR258" i="16" s="1"/>
  <c r="BQ258" i="16" s="1"/>
  <c r="BP258" i="16" s="1"/>
  <c r="BO258" i="16" s="1"/>
  <c r="BH260" i="16"/>
  <c r="BG259" i="16"/>
  <c r="BF259" i="16" s="1"/>
  <c r="BE259" i="16" s="1"/>
  <c r="BD259" i="16" s="1"/>
  <c r="BC259" i="16" s="1"/>
  <c r="BB259" i="16" s="1"/>
  <c r="BA259" i="16" s="1"/>
  <c r="AZ259" i="16" s="1"/>
  <c r="DA260" i="16"/>
  <c r="CZ259" i="16"/>
  <c r="CY259" i="16" s="1"/>
  <c r="CX259" i="16" s="1"/>
  <c r="CW259" i="16" s="1"/>
  <c r="CV259" i="16" s="1"/>
  <c r="CU259" i="16" s="1"/>
  <c r="CT259" i="16" s="1"/>
  <c r="CS259" i="16" s="1"/>
  <c r="AS258" i="16"/>
  <c r="AR257" i="16"/>
  <c r="AQ257" i="16" s="1"/>
  <c r="AP257" i="16" s="1"/>
  <c r="AO257" i="16" s="1"/>
  <c r="AN257" i="16" s="1"/>
  <c r="AM257" i="16" s="1"/>
  <c r="AL257" i="16" s="1"/>
  <c r="AK257" i="16" s="1"/>
  <c r="AD261" i="16"/>
  <c r="AD262" i="16" s="1"/>
  <c r="AC260" i="16"/>
  <c r="AB260" i="16" s="1"/>
  <c r="AA260" i="16" s="1"/>
  <c r="Z260" i="16" s="1"/>
  <c r="Y260" i="16" s="1"/>
  <c r="X260" i="16" s="1"/>
  <c r="W260" i="16" s="1"/>
  <c r="V260" i="16" s="1"/>
  <c r="BV259" i="16" l="1"/>
  <c r="BU259" i="16" s="1"/>
  <c r="BT259" i="16" s="1"/>
  <c r="BS259" i="16" s="1"/>
  <c r="BR259" i="16" s="1"/>
  <c r="BQ259" i="16" s="1"/>
  <c r="BP259" i="16" s="1"/>
  <c r="BO259" i="16" s="1"/>
  <c r="BW260" i="16"/>
  <c r="BG260" i="16"/>
  <c r="BF260" i="16" s="1"/>
  <c r="BE260" i="16" s="1"/>
  <c r="BD260" i="16" s="1"/>
  <c r="BC260" i="16" s="1"/>
  <c r="BB260" i="16" s="1"/>
  <c r="BA260" i="16" s="1"/>
  <c r="AZ260" i="16" s="1"/>
  <c r="BH261" i="16"/>
  <c r="BH262" i="16" s="1"/>
  <c r="CZ260" i="16"/>
  <c r="CY260" i="16" s="1"/>
  <c r="CX260" i="16" s="1"/>
  <c r="CW260" i="16" s="1"/>
  <c r="CV260" i="16" s="1"/>
  <c r="CU260" i="16" s="1"/>
  <c r="CT260" i="16" s="1"/>
  <c r="CS260" i="16" s="1"/>
  <c r="DA261" i="16"/>
  <c r="DA262" i="16" s="1"/>
  <c r="AS259" i="16"/>
  <c r="AR258" i="16"/>
  <c r="AQ258" i="16" s="1"/>
  <c r="AP258" i="16" s="1"/>
  <c r="AO258" i="16" s="1"/>
  <c r="AN258" i="16" s="1"/>
  <c r="AM258" i="16" s="1"/>
  <c r="AL258" i="16" s="1"/>
  <c r="AK258" i="16" s="1"/>
  <c r="AC262" i="16"/>
  <c r="AB262" i="16" s="1"/>
  <c r="AA262" i="16" s="1"/>
  <c r="Z262" i="16" s="1"/>
  <c r="Y262" i="16" s="1"/>
  <c r="X262" i="16" s="1"/>
  <c r="W262" i="16" s="1"/>
  <c r="V262" i="16" s="1"/>
  <c r="AD263" i="16"/>
  <c r="BW261" i="16" l="1"/>
  <c r="BW262" i="16" s="1"/>
  <c r="BV260" i="16"/>
  <c r="BU260" i="16" s="1"/>
  <c r="BT260" i="16" s="1"/>
  <c r="BS260" i="16" s="1"/>
  <c r="BR260" i="16" s="1"/>
  <c r="BQ260" i="16" s="1"/>
  <c r="BP260" i="16" s="1"/>
  <c r="BO260" i="16" s="1"/>
  <c r="BG262" i="16"/>
  <c r="BF262" i="16" s="1"/>
  <c r="BE262" i="16" s="1"/>
  <c r="BD262" i="16" s="1"/>
  <c r="BC262" i="16" s="1"/>
  <c r="BB262" i="16" s="1"/>
  <c r="BA262" i="16" s="1"/>
  <c r="AZ262" i="16" s="1"/>
  <c r="BH263" i="16"/>
  <c r="CZ262" i="16"/>
  <c r="CY262" i="16" s="1"/>
  <c r="CX262" i="16" s="1"/>
  <c r="CW262" i="16" s="1"/>
  <c r="CV262" i="16" s="1"/>
  <c r="CU262" i="16" s="1"/>
  <c r="CT262" i="16" s="1"/>
  <c r="CS262" i="16" s="1"/>
  <c r="DA263" i="16"/>
  <c r="AS260" i="16"/>
  <c r="AR259" i="16"/>
  <c r="AQ259" i="16" s="1"/>
  <c r="AP259" i="16" s="1"/>
  <c r="AO259" i="16" s="1"/>
  <c r="AN259" i="16" s="1"/>
  <c r="AM259" i="16" s="1"/>
  <c r="AL259" i="16" s="1"/>
  <c r="AK259" i="16" s="1"/>
  <c r="AC263" i="16"/>
  <c r="AB263" i="16" s="1"/>
  <c r="AA263" i="16" s="1"/>
  <c r="Z263" i="16" s="1"/>
  <c r="Y263" i="16" s="1"/>
  <c r="X263" i="16" s="1"/>
  <c r="W263" i="16" s="1"/>
  <c r="V263" i="16" s="1"/>
  <c r="AD264" i="16"/>
  <c r="AC264" i="16" s="1"/>
  <c r="AB264" i="16" s="1"/>
  <c r="AA264" i="16" s="1"/>
  <c r="Z264" i="16" s="1"/>
  <c r="Y264" i="16" s="1"/>
  <c r="X264" i="16" s="1"/>
  <c r="W264" i="16" s="1"/>
  <c r="V264" i="16" s="1"/>
  <c r="BV262" i="16" l="1"/>
  <c r="BU262" i="16" s="1"/>
  <c r="BT262" i="16" s="1"/>
  <c r="BS262" i="16" s="1"/>
  <c r="BR262" i="16" s="1"/>
  <c r="BQ262" i="16" s="1"/>
  <c r="BP262" i="16" s="1"/>
  <c r="BO262" i="16" s="1"/>
  <c r="BW263" i="16"/>
  <c r="BG263" i="16"/>
  <c r="BF263" i="16" s="1"/>
  <c r="BE263" i="16" s="1"/>
  <c r="BD263" i="16" s="1"/>
  <c r="BC263" i="16" s="1"/>
  <c r="BB263" i="16" s="1"/>
  <c r="BA263" i="16" s="1"/>
  <c r="AZ263" i="16" s="1"/>
  <c r="BH264" i="16"/>
  <c r="BG264" i="16" s="1"/>
  <c r="BF264" i="16" s="1"/>
  <c r="BE264" i="16" s="1"/>
  <c r="BD264" i="16" s="1"/>
  <c r="BC264" i="16" s="1"/>
  <c r="BB264" i="16" s="1"/>
  <c r="BA264" i="16" s="1"/>
  <c r="AZ264" i="16" s="1"/>
  <c r="DA264" i="16"/>
  <c r="CZ264" i="16" s="1"/>
  <c r="CY264" i="16" s="1"/>
  <c r="CX264" i="16" s="1"/>
  <c r="CW264" i="16" s="1"/>
  <c r="CV264" i="16" s="1"/>
  <c r="CU264" i="16" s="1"/>
  <c r="CT264" i="16" s="1"/>
  <c r="CS264" i="16" s="1"/>
  <c r="CZ263" i="16"/>
  <c r="CY263" i="16" s="1"/>
  <c r="CX263" i="16" s="1"/>
  <c r="CW263" i="16" s="1"/>
  <c r="CV263" i="16" s="1"/>
  <c r="CU263" i="16" s="1"/>
  <c r="CT263" i="16" s="1"/>
  <c r="CS263" i="16" s="1"/>
  <c r="AS261" i="16"/>
  <c r="AS262" i="16" s="1"/>
  <c r="AR260" i="16"/>
  <c r="AQ260" i="16" s="1"/>
  <c r="AP260" i="16" s="1"/>
  <c r="AO260" i="16" s="1"/>
  <c r="AN260" i="16" s="1"/>
  <c r="AM260" i="16" s="1"/>
  <c r="AL260" i="16" s="1"/>
  <c r="AK260" i="16" s="1"/>
  <c r="BV263" i="16" l="1"/>
  <c r="BU263" i="16" s="1"/>
  <c r="BT263" i="16" s="1"/>
  <c r="BS263" i="16" s="1"/>
  <c r="BR263" i="16" s="1"/>
  <c r="BQ263" i="16" s="1"/>
  <c r="BP263" i="16" s="1"/>
  <c r="BO263" i="16" s="1"/>
  <c r="BW264" i="16"/>
  <c r="BV264" i="16" s="1"/>
  <c r="BU264" i="16" s="1"/>
  <c r="BT264" i="16" s="1"/>
  <c r="BS264" i="16" s="1"/>
  <c r="BR264" i="16" s="1"/>
  <c r="BQ264" i="16" s="1"/>
  <c r="BP264" i="16" s="1"/>
  <c r="BO264" i="16" s="1"/>
  <c r="AR262" i="16"/>
  <c r="AQ262" i="16" s="1"/>
  <c r="AP262" i="16" s="1"/>
  <c r="AO262" i="16" s="1"/>
  <c r="AN262" i="16" s="1"/>
  <c r="AM262" i="16" s="1"/>
  <c r="AL262" i="16" s="1"/>
  <c r="AK262" i="16" s="1"/>
  <c r="AS263" i="16"/>
  <c r="AS264" i="16" l="1"/>
  <c r="AR263" i="16"/>
  <c r="AQ263" i="16" s="1"/>
  <c r="AP263" i="16" s="1"/>
  <c r="AO263" i="16" s="1"/>
  <c r="AN263" i="16" s="1"/>
  <c r="AM263" i="16" s="1"/>
  <c r="AL263" i="16" s="1"/>
  <c r="AK263" i="16" s="1"/>
  <c r="AS265" i="16" l="1"/>
  <c r="AS266" i="16" s="1"/>
  <c r="AR264" i="16"/>
  <c r="AQ264" i="16" s="1"/>
  <c r="AP264" i="16" s="1"/>
  <c r="AO264" i="16" s="1"/>
  <c r="AN264" i="16" s="1"/>
  <c r="AM264" i="16" s="1"/>
  <c r="AL264" i="16" s="1"/>
  <c r="AK264" i="16" s="1"/>
  <c r="AS267" i="16" l="1"/>
  <c r="AR266" i="16"/>
  <c r="AQ266" i="16" s="1"/>
  <c r="AP266" i="16" s="1"/>
  <c r="AO266" i="16" s="1"/>
  <c r="AN266" i="16" s="1"/>
  <c r="AM266" i="16" s="1"/>
  <c r="AL266" i="16" s="1"/>
  <c r="AK266" i="16" s="1"/>
  <c r="AS268" i="16" l="1"/>
  <c r="AR267" i="16"/>
  <c r="AQ267" i="16" s="1"/>
  <c r="AP267" i="16" s="1"/>
  <c r="AO267" i="16" s="1"/>
  <c r="AN267" i="16" s="1"/>
  <c r="AM267" i="16" s="1"/>
  <c r="AL267" i="16" s="1"/>
  <c r="AK267" i="16" s="1"/>
  <c r="AR268" i="16" l="1"/>
  <c r="AQ268" i="16" s="1"/>
  <c r="AP268" i="16" s="1"/>
  <c r="AO268" i="16" s="1"/>
  <c r="AN268" i="16" s="1"/>
  <c r="AM268" i="16" s="1"/>
  <c r="AL268" i="16" s="1"/>
  <c r="AK268" i="16" s="1"/>
  <c r="AS269" i="16"/>
  <c r="AS270" i="16" l="1"/>
  <c r="AS271" i="16" s="1"/>
  <c r="AR269" i="16"/>
  <c r="AQ269" i="16" s="1"/>
  <c r="AP269" i="16" s="1"/>
  <c r="AO269" i="16" s="1"/>
  <c r="AN269" i="16" s="1"/>
  <c r="AM269" i="16" s="1"/>
  <c r="AL269" i="16" s="1"/>
  <c r="AK269" i="16" s="1"/>
  <c r="AR271" i="16" l="1"/>
  <c r="AQ271" i="16" s="1"/>
  <c r="AP271" i="16" s="1"/>
  <c r="AO271" i="16" s="1"/>
  <c r="AN271" i="16" s="1"/>
  <c r="AM271" i="16" s="1"/>
  <c r="AL271" i="16" s="1"/>
  <c r="AK271" i="16" s="1"/>
  <c r="AS272" i="16"/>
  <c r="AR272" i="16" l="1"/>
  <c r="AQ272" i="16" s="1"/>
  <c r="AP272" i="16" s="1"/>
  <c r="AO272" i="16" s="1"/>
  <c r="AN272" i="16" s="1"/>
  <c r="AM272" i="16" s="1"/>
  <c r="AL272" i="16" s="1"/>
  <c r="AK272" i="16" s="1"/>
  <c r="AS273" i="16"/>
  <c r="AR273" i="16" l="1"/>
  <c r="AQ273" i="16" s="1"/>
  <c r="AP273" i="16" s="1"/>
  <c r="AO273" i="16" s="1"/>
  <c r="AN273" i="16" s="1"/>
  <c r="AM273" i="16" s="1"/>
  <c r="AL273" i="16" s="1"/>
  <c r="AK273" i="16" s="1"/>
  <c r="AS274" i="16"/>
  <c r="AR274" i="16" l="1"/>
  <c r="AQ274" i="16" s="1"/>
  <c r="AP274" i="16" s="1"/>
  <c r="AO274" i="16" s="1"/>
  <c r="AN274" i="16" s="1"/>
  <c r="AM274" i="16" s="1"/>
  <c r="AL274" i="16" s="1"/>
  <c r="AK274" i="16" s="1"/>
  <c r="AS275" i="16"/>
  <c r="AR275" i="16" l="1"/>
  <c r="AQ275" i="16" s="1"/>
  <c r="AP275" i="16" s="1"/>
  <c r="AO275" i="16" s="1"/>
  <c r="AN275" i="16" s="1"/>
  <c r="AM275" i="16" s="1"/>
  <c r="AL275" i="16" s="1"/>
  <c r="AK275" i="16" s="1"/>
  <c r="AS276" i="16"/>
  <c r="AR276" i="16" l="1"/>
  <c r="AQ276" i="16" s="1"/>
  <c r="AP276" i="16" s="1"/>
  <c r="AO276" i="16" s="1"/>
  <c r="AN276" i="16" s="1"/>
  <c r="AM276" i="16" s="1"/>
  <c r="AL276" i="16" s="1"/>
  <c r="AK276" i="16" s="1"/>
  <c r="AS277" i="16"/>
  <c r="AR277" i="16" l="1"/>
  <c r="AQ277" i="16" s="1"/>
  <c r="AP277" i="16" s="1"/>
  <c r="AO277" i="16" s="1"/>
  <c r="AN277" i="16" s="1"/>
  <c r="AM277" i="16" s="1"/>
  <c r="AL277" i="16" s="1"/>
  <c r="AK277" i="16" s="1"/>
  <c r="AS278" i="16"/>
  <c r="AR278" i="16" l="1"/>
  <c r="AQ278" i="16" s="1"/>
  <c r="AP278" i="16" s="1"/>
  <c r="AO278" i="16" s="1"/>
  <c r="AN278" i="16" s="1"/>
  <c r="AM278" i="16" s="1"/>
  <c r="AL278" i="16" s="1"/>
  <c r="AK278" i="16" s="1"/>
  <c r="AS279" i="16"/>
  <c r="AR279" i="16" l="1"/>
  <c r="AQ279" i="16" s="1"/>
  <c r="AP279" i="16" s="1"/>
  <c r="AO279" i="16" s="1"/>
  <c r="AN279" i="16" s="1"/>
  <c r="AM279" i="16" s="1"/>
  <c r="AL279" i="16" s="1"/>
  <c r="AK279" i="16" s="1"/>
  <c r="AS280" i="16"/>
  <c r="AR280" i="16" l="1"/>
  <c r="AQ280" i="16" s="1"/>
  <c r="AP280" i="16" s="1"/>
  <c r="AO280" i="16" s="1"/>
  <c r="AN280" i="16" s="1"/>
  <c r="AM280" i="16" s="1"/>
  <c r="AL280" i="16" s="1"/>
  <c r="AK280" i="16" s="1"/>
  <c r="AS281" i="16"/>
  <c r="AR281" i="16" l="1"/>
  <c r="AQ281" i="16" s="1"/>
  <c r="AP281" i="16" s="1"/>
  <c r="AO281" i="16" s="1"/>
  <c r="AN281" i="16" s="1"/>
  <c r="AM281" i="16" s="1"/>
  <c r="AL281" i="16" s="1"/>
  <c r="AK281" i="16" s="1"/>
  <c r="AS282" i="16"/>
  <c r="AR282" i="16" l="1"/>
  <c r="AQ282" i="16" s="1"/>
  <c r="AP282" i="16" s="1"/>
  <c r="AO282" i="16" s="1"/>
  <c r="AN282" i="16" s="1"/>
  <c r="AM282" i="16" s="1"/>
  <c r="AL282" i="16" s="1"/>
  <c r="AK282" i="16" s="1"/>
  <c r="AS283" i="16"/>
  <c r="AR283" i="16" l="1"/>
  <c r="AQ283" i="16" s="1"/>
  <c r="AP283" i="16" s="1"/>
  <c r="AO283" i="16" s="1"/>
  <c r="AN283" i="16" s="1"/>
  <c r="AM283" i="16" s="1"/>
  <c r="AL283" i="16" s="1"/>
  <c r="AK283" i="16" s="1"/>
  <c r="AS284" i="16"/>
  <c r="AR284" i="16" l="1"/>
  <c r="AQ284" i="16" s="1"/>
  <c r="AP284" i="16" s="1"/>
  <c r="AO284" i="16" s="1"/>
  <c r="AN284" i="16" s="1"/>
  <c r="AM284" i="16" s="1"/>
  <c r="AL284" i="16" s="1"/>
  <c r="AK284" i="16" s="1"/>
  <c r="AS285" i="16"/>
  <c r="AR285" i="16" l="1"/>
  <c r="AQ285" i="16" s="1"/>
  <c r="AP285" i="16" s="1"/>
  <c r="AO285" i="16" s="1"/>
  <c r="AN285" i="16" s="1"/>
  <c r="AM285" i="16" s="1"/>
  <c r="AL285" i="16" s="1"/>
  <c r="AK285" i="16" s="1"/>
  <c r="AS286" i="16"/>
  <c r="AR286" i="16" l="1"/>
  <c r="AQ286" i="16" s="1"/>
  <c r="AP286" i="16" s="1"/>
  <c r="AO286" i="16" s="1"/>
  <c r="AN286" i="16" s="1"/>
  <c r="AM286" i="16" s="1"/>
  <c r="AL286" i="16" s="1"/>
  <c r="AK286" i="16" s="1"/>
  <c r="AS287" i="16"/>
  <c r="AR287" i="16" l="1"/>
  <c r="AQ287" i="16" s="1"/>
  <c r="AP287" i="16" s="1"/>
  <c r="AO287" i="16" s="1"/>
  <c r="AN287" i="16" s="1"/>
  <c r="AM287" i="16" s="1"/>
  <c r="AL287" i="16" s="1"/>
  <c r="AK287" i="16" s="1"/>
  <c r="AS288" i="16"/>
  <c r="AR288" i="16" l="1"/>
  <c r="AQ288" i="16" s="1"/>
  <c r="AP288" i="16" s="1"/>
  <c r="AO288" i="16" s="1"/>
  <c r="AN288" i="16" s="1"/>
  <c r="AM288" i="16" s="1"/>
  <c r="AL288" i="16" s="1"/>
  <c r="AK288" i="16" s="1"/>
  <c r="AS289" i="16"/>
  <c r="AR289" i="16" l="1"/>
  <c r="AQ289" i="16" s="1"/>
  <c r="AP289" i="16" s="1"/>
  <c r="AO289" i="16" s="1"/>
  <c r="AN289" i="16" s="1"/>
  <c r="AM289" i="16" s="1"/>
  <c r="AL289" i="16" s="1"/>
  <c r="AK289" i="16" s="1"/>
  <c r="AS290" i="16"/>
  <c r="AR290" i="16" s="1"/>
  <c r="AQ290" i="16" s="1"/>
  <c r="AP290" i="16" s="1"/>
  <c r="AO290" i="16" s="1"/>
  <c r="AN290" i="16" s="1"/>
  <c r="AM290" i="16" s="1"/>
  <c r="AL290" i="16" s="1"/>
  <c r="AK290" i="16" s="1"/>
  <c r="X26" i="1" l="1"/>
  <c r="W125" i="37" s="1"/>
  <c r="Z125" i="37" s="1"/>
  <c r="X27" i="1"/>
  <c r="E165" i="37" s="1"/>
  <c r="H165" i="37" s="1"/>
  <c r="X28" i="1"/>
  <c r="N165" i="37" s="1"/>
  <c r="Q165" i="37" s="1"/>
  <c r="X29" i="1"/>
  <c r="W165" i="37" s="1"/>
  <c r="Z165" i="37" s="1"/>
  <c r="X30" i="1"/>
  <c r="E205" i="37" s="1"/>
  <c r="H205" i="37" s="1"/>
  <c r="X31" i="1"/>
  <c r="N205" i="37" s="1"/>
  <c r="Q205" i="37" s="1"/>
  <c r="X32" i="1"/>
  <c r="W205" i="37" s="1"/>
  <c r="Z205" i="37" s="1"/>
  <c r="X33" i="1"/>
  <c r="E245" i="37" s="1"/>
  <c r="H245" i="37" s="1"/>
  <c r="X34" i="1"/>
  <c r="N245" i="37" s="1"/>
  <c r="Q245" i="37" s="1"/>
  <c r="X35" i="1"/>
  <c r="W245" i="37" s="1"/>
  <c r="Z245" i="37" s="1"/>
  <c r="X36" i="1"/>
  <c r="E285" i="37" s="1"/>
  <c r="H285" i="37" s="1"/>
  <c r="X37" i="1"/>
  <c r="N285" i="37" s="1"/>
  <c r="Q285" i="37" s="1"/>
  <c r="X38" i="1"/>
  <c r="W285" i="37" s="1"/>
  <c r="Z285" i="37" s="1"/>
  <c r="X39" i="1"/>
  <c r="E325" i="37" s="1"/>
  <c r="H325" i="37" s="1"/>
  <c r="X40" i="1"/>
  <c r="N325" i="37" s="1"/>
  <c r="Q325" i="37" s="1"/>
  <c r="X41" i="1"/>
  <c r="W325" i="37" s="1"/>
  <c r="Z325" i="37" s="1"/>
  <c r="X42" i="1"/>
  <c r="E365" i="37" s="1"/>
  <c r="H365" i="37" s="1"/>
  <c r="X43" i="1"/>
  <c r="N365" i="37" s="1"/>
  <c r="Q365" i="37" s="1"/>
  <c r="X44" i="1"/>
  <c r="W365" i="37" s="1"/>
  <c r="Z365" i="37" s="1"/>
  <c r="X45" i="1"/>
  <c r="E405" i="37" s="1"/>
  <c r="H405" i="37" s="1"/>
  <c r="X46" i="1"/>
  <c r="N405" i="37" s="1"/>
  <c r="Q405" i="37" s="1"/>
  <c r="X47" i="1"/>
  <c r="W405" i="37" s="1"/>
  <c r="Z405" i="37" s="1"/>
  <c r="X48" i="1"/>
  <c r="E445" i="37" s="1"/>
  <c r="H445" i="37" s="1"/>
  <c r="X49" i="1"/>
  <c r="N445" i="37" s="1"/>
  <c r="Q445" i="37" s="1"/>
  <c r="X50" i="1"/>
  <c r="W445" i="37" s="1"/>
  <c r="Z445" i="37" s="1"/>
  <c r="X51" i="1"/>
  <c r="E485" i="37" s="1"/>
  <c r="H485" i="37" s="1"/>
  <c r="X52" i="1"/>
  <c r="N485" i="37" s="1"/>
  <c r="Q485" i="37" s="1"/>
  <c r="X53" i="1"/>
  <c r="W485" i="37" s="1"/>
  <c r="Z485" i="37" s="1"/>
  <c r="X54" i="1"/>
  <c r="E525" i="37" s="1"/>
  <c r="H525" i="37" s="1"/>
  <c r="X55" i="1"/>
  <c r="N525" i="37" s="1"/>
  <c r="Q525" i="37" s="1"/>
  <c r="X56" i="1"/>
  <c r="W525" i="37" s="1"/>
  <c r="Z525" i="37" s="1"/>
  <c r="X57" i="1"/>
  <c r="E565" i="37" s="1"/>
  <c r="H565" i="37" s="1"/>
  <c r="X58" i="1"/>
  <c r="N565" i="37" s="1"/>
  <c r="Q565" i="37" s="1"/>
  <c r="X59" i="1"/>
  <c r="W565" i="37" s="1"/>
  <c r="Z565" i="37" s="1"/>
  <c r="X60" i="1"/>
  <c r="E605" i="37" s="1"/>
  <c r="H605" i="37" s="1"/>
  <c r="X61" i="1"/>
  <c r="N605" i="37" s="1"/>
  <c r="Q605" i="37" s="1"/>
  <c r="X62" i="1"/>
  <c r="W605" i="37" s="1"/>
  <c r="Z605" i="37" s="1"/>
  <c r="X63" i="1"/>
  <c r="E645" i="37" s="1"/>
  <c r="H645" i="37" s="1"/>
  <c r="X64" i="1"/>
  <c r="N645" i="37" s="1"/>
  <c r="Q645" i="37" s="1"/>
  <c r="X65" i="1"/>
  <c r="W645" i="37" s="1"/>
  <c r="Z645" i="37" s="1"/>
  <c r="X66" i="1"/>
  <c r="E685" i="37" s="1"/>
  <c r="H685" i="37" s="1"/>
  <c r="X67" i="1"/>
  <c r="N685" i="37" s="1"/>
  <c r="Q685" i="37" s="1"/>
  <c r="X68" i="1"/>
  <c r="W685" i="37" s="1"/>
  <c r="Z685" i="37" s="1"/>
  <c r="X69" i="1"/>
  <c r="E725" i="37" s="1"/>
  <c r="H725" i="37" s="1"/>
  <c r="X70" i="1"/>
  <c r="N725" i="37" s="1"/>
  <c r="Q725" i="37" s="1"/>
  <c r="X71" i="1"/>
  <c r="W725" i="37" s="1"/>
  <c r="Z725" i="37" s="1"/>
  <c r="X72" i="1"/>
  <c r="E765" i="37" s="1"/>
  <c r="H765" i="37" s="1"/>
  <c r="X73" i="1"/>
  <c r="N765" i="37" s="1"/>
  <c r="Q765" i="37" s="1"/>
  <c r="X74" i="1"/>
  <c r="W765" i="37" s="1"/>
  <c r="Z765" i="37" s="1"/>
  <c r="X75" i="1"/>
  <c r="E805" i="37" s="1"/>
  <c r="H805" i="37" s="1"/>
  <c r="X76" i="1"/>
  <c r="N805" i="37" s="1"/>
  <c r="Q805" i="37" s="1"/>
  <c r="X77" i="1"/>
  <c r="W805" i="37" s="1"/>
  <c r="Z805" i="37" s="1"/>
  <c r="X78" i="1"/>
  <c r="E845" i="37" s="1"/>
  <c r="H845" i="37" s="1"/>
  <c r="X79" i="1"/>
  <c r="N845" i="37" s="1"/>
  <c r="Q845" i="37" s="1"/>
  <c r="X80" i="1"/>
  <c r="W845" i="37" s="1"/>
  <c r="Z845" i="37" s="1"/>
  <c r="X81" i="1"/>
  <c r="E885" i="37" s="1"/>
  <c r="H885" i="37" s="1"/>
  <c r="X82" i="1"/>
  <c r="N885" i="37" s="1"/>
  <c r="Q885" i="37" s="1"/>
  <c r="X83" i="1"/>
  <c r="W885" i="37" s="1"/>
  <c r="Z885" i="37" s="1"/>
  <c r="X84" i="1"/>
  <c r="E925" i="37" s="1"/>
  <c r="H925" i="37" s="1"/>
  <c r="X85" i="1"/>
  <c r="N925" i="37" s="1"/>
  <c r="Q925" i="37" s="1"/>
  <c r="X86" i="1"/>
  <c r="W925" i="37" s="1"/>
  <c r="Z925" i="37" s="1"/>
  <c r="X87" i="1"/>
  <c r="E965" i="37" s="1"/>
  <c r="H965" i="37" s="1"/>
  <c r="X88" i="1"/>
  <c r="N965" i="37" s="1"/>
  <c r="Q965" i="37" s="1"/>
  <c r="X89" i="1"/>
  <c r="W965" i="37" s="1"/>
  <c r="Z965" i="37" s="1"/>
  <c r="X90" i="1"/>
  <c r="E1005" i="37" s="1"/>
  <c r="H1005" i="37" s="1"/>
  <c r="X91" i="1"/>
  <c r="N1005" i="37" s="1"/>
  <c r="Q1005" i="37" s="1"/>
  <c r="X92" i="1"/>
  <c r="W1005" i="37" s="1"/>
  <c r="Z1005" i="37" s="1"/>
  <c r="X93" i="1"/>
  <c r="E1045" i="37" s="1"/>
  <c r="H1045" i="37" s="1"/>
  <c r="X94" i="1"/>
  <c r="N1045" i="37" s="1"/>
  <c r="Q1045" i="37" s="1"/>
  <c r="X95" i="1"/>
  <c r="W1045" i="37" s="1"/>
  <c r="Z1045" i="37" s="1"/>
  <c r="X96" i="1"/>
  <c r="E1085" i="37" s="1"/>
  <c r="H1085" i="37" s="1"/>
  <c r="X97" i="1"/>
  <c r="N1085" i="37" s="1"/>
  <c r="Q1085" i="37" s="1"/>
  <c r="X98" i="1"/>
  <c r="W1085" i="37" s="1"/>
  <c r="Z1085" i="37" s="1"/>
  <c r="X99" i="1"/>
  <c r="E1125" i="37" s="1"/>
  <c r="H1125" i="37" s="1"/>
  <c r="X100" i="1"/>
  <c r="N1125" i="37" s="1"/>
  <c r="Q1125" i="37" s="1"/>
  <c r="X101" i="1"/>
  <c r="W1125" i="37" s="1"/>
  <c r="Z1125" i="37" s="1"/>
  <c r="X102" i="1"/>
  <c r="E1165" i="37" s="1"/>
  <c r="H1165" i="37" s="1"/>
  <c r="X103" i="1"/>
  <c r="N1165" i="37" s="1"/>
  <c r="Q1165" i="37" s="1"/>
  <c r="X104" i="1"/>
  <c r="W1165" i="37" s="1"/>
  <c r="Z1165" i="37" s="1"/>
  <c r="X105" i="1"/>
  <c r="E1205" i="37" s="1"/>
  <c r="H1205" i="37" s="1"/>
  <c r="X106" i="1"/>
  <c r="N1205" i="37" s="1"/>
  <c r="Q1205" i="37" s="1"/>
  <c r="X107" i="1"/>
  <c r="W1205" i="37" s="1"/>
  <c r="Z1205" i="37" s="1"/>
  <c r="X108" i="1"/>
  <c r="E1245" i="37" s="1"/>
  <c r="H1245" i="37" s="1"/>
  <c r="X109" i="1"/>
  <c r="N1245" i="37" s="1"/>
  <c r="Q1245" i="37" s="1"/>
  <c r="X110" i="1"/>
  <c r="W1245" i="37" s="1"/>
  <c r="Z1245" i="37" s="1"/>
  <c r="X111" i="1"/>
  <c r="E1285" i="37" s="1"/>
  <c r="H1285" i="37" s="1"/>
  <c r="X112" i="1"/>
  <c r="N1285" i="37" s="1"/>
  <c r="Q1285" i="37" s="1"/>
  <c r="X113" i="1"/>
  <c r="W1285" i="37" s="1"/>
  <c r="Z1285" i="37" s="1"/>
  <c r="X114" i="1"/>
  <c r="E1325" i="37" s="1"/>
  <c r="H1325" i="37" s="1"/>
  <c r="X115" i="1"/>
  <c r="N1325" i="37" s="1"/>
  <c r="Q1325" i="37" s="1"/>
  <c r="X116" i="1"/>
  <c r="W1325" i="37" s="1"/>
  <c r="Z1325" i="37" s="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E5" i="37" l="1"/>
  <c r="H5" i="37" s="1"/>
  <c r="AK15" i="1" l="1"/>
  <c r="AJ15" i="1"/>
  <c r="AG15" i="1"/>
  <c r="AE15" i="1"/>
  <c r="AB15" i="1"/>
  <c r="AC15" i="1" s="1"/>
  <c r="S15" i="1"/>
  <c r="I2" i="37" l="1"/>
  <c r="B8" i="37"/>
  <c r="I5" i="37" s="1"/>
  <c r="H6" i="37" s="1"/>
  <c r="H7" i="37" s="1"/>
  <c r="H10" i="37" s="1"/>
  <c r="AF15" i="1"/>
  <c r="E3" i="37" l="1"/>
  <c r="G5" i="37" s="1"/>
  <c r="FM14" i="31" l="1"/>
  <c r="FH14" i="31" l="1"/>
  <c r="P259" i="1"/>
  <c r="BF259" i="1" s="1"/>
  <c r="P258" i="1"/>
  <c r="BF258" i="1" s="1"/>
  <c r="P257" i="1"/>
  <c r="BF257" i="1" s="1"/>
  <c r="P256" i="1"/>
  <c r="BF256" i="1" s="1"/>
  <c r="P255" i="1"/>
  <c r="BF255" i="1" s="1"/>
  <c r="P254" i="1"/>
  <c r="BF254" i="1" s="1"/>
  <c r="P253" i="1"/>
  <c r="BF253" i="1" s="1"/>
  <c r="P252" i="1"/>
  <c r="BF252" i="1" s="1"/>
  <c r="P251" i="1"/>
  <c r="BF251" i="1" s="1"/>
  <c r="P250" i="1"/>
  <c r="BF250" i="1" s="1"/>
  <c r="P249" i="1"/>
  <c r="BF249" i="1" s="1"/>
  <c r="P248" i="1"/>
  <c r="BF248" i="1" s="1"/>
  <c r="P247" i="1"/>
  <c r="BF247" i="1" s="1"/>
  <c r="P246" i="1"/>
  <c r="BF246" i="1" s="1"/>
  <c r="P245" i="1"/>
  <c r="BF245" i="1" s="1"/>
  <c r="P244" i="1"/>
  <c r="BF244" i="1" s="1"/>
  <c r="P243" i="1"/>
  <c r="BF243" i="1" s="1"/>
  <c r="P242" i="1"/>
  <c r="BF242" i="1" s="1"/>
  <c r="P241" i="1"/>
  <c r="BF241" i="1" s="1"/>
  <c r="P240" i="1"/>
  <c r="BF240" i="1" s="1"/>
  <c r="P239" i="1"/>
  <c r="BF239" i="1" s="1"/>
  <c r="P238" i="1"/>
  <c r="BF238" i="1" s="1"/>
  <c r="P237" i="1"/>
  <c r="BF237" i="1" s="1"/>
  <c r="P236" i="1"/>
  <c r="BF236" i="1" s="1"/>
  <c r="P235" i="1"/>
  <c r="BF235" i="1" s="1"/>
  <c r="P234" i="1"/>
  <c r="BF234" i="1" s="1"/>
  <c r="P233" i="1"/>
  <c r="BF233" i="1" s="1"/>
  <c r="P232" i="1"/>
  <c r="BF232" i="1" s="1"/>
  <c r="P231" i="1"/>
  <c r="BF231" i="1" s="1"/>
  <c r="P230" i="1"/>
  <c r="BF230" i="1" s="1"/>
  <c r="P229" i="1"/>
  <c r="BF229" i="1" s="1"/>
  <c r="P228" i="1"/>
  <c r="BF228" i="1" s="1"/>
  <c r="P227" i="1"/>
  <c r="BF227" i="1" s="1"/>
  <c r="P226" i="1"/>
  <c r="BF226" i="1" s="1"/>
  <c r="P225" i="1"/>
  <c r="BF225" i="1" s="1"/>
  <c r="P224" i="1"/>
  <c r="BF224" i="1" s="1"/>
  <c r="P223" i="1"/>
  <c r="BF223" i="1" s="1"/>
  <c r="P222" i="1"/>
  <c r="BF222" i="1" s="1"/>
  <c r="P221" i="1"/>
  <c r="BF221" i="1" s="1"/>
  <c r="P220" i="1"/>
  <c r="BF220" i="1" s="1"/>
  <c r="P219" i="1"/>
  <c r="BF219" i="1" s="1"/>
  <c r="P218" i="1"/>
  <c r="BF218" i="1" s="1"/>
  <c r="P217" i="1"/>
  <c r="BF217" i="1" s="1"/>
  <c r="P216" i="1"/>
  <c r="BF216" i="1" s="1"/>
  <c r="P215" i="1"/>
  <c r="BF215" i="1" s="1"/>
  <c r="P214" i="1"/>
  <c r="BF214" i="1" s="1"/>
  <c r="P213" i="1"/>
  <c r="BF213" i="1" s="1"/>
  <c r="P212" i="1"/>
  <c r="BF212" i="1" s="1"/>
  <c r="P211" i="1"/>
  <c r="BF211" i="1" s="1"/>
  <c r="P210" i="1"/>
  <c r="BF210" i="1" s="1"/>
  <c r="P209" i="1"/>
  <c r="BF209" i="1" s="1"/>
  <c r="P208" i="1"/>
  <c r="BF208" i="1" s="1"/>
  <c r="P207" i="1"/>
  <c r="BF207" i="1" s="1"/>
  <c r="P206" i="1"/>
  <c r="BF206" i="1" s="1"/>
  <c r="P205" i="1"/>
  <c r="BF205" i="1" s="1"/>
  <c r="P204" i="1"/>
  <c r="BF204" i="1" s="1"/>
  <c r="P203" i="1"/>
  <c r="BF203" i="1" s="1"/>
  <c r="P202" i="1"/>
  <c r="BF202" i="1" s="1"/>
  <c r="P201" i="1"/>
  <c r="BF201" i="1" s="1"/>
  <c r="P200" i="1"/>
  <c r="BF200" i="1" s="1"/>
  <c r="P199" i="1"/>
  <c r="BF199" i="1" s="1"/>
  <c r="P198" i="1"/>
  <c r="BF198" i="1" s="1"/>
  <c r="P197" i="1"/>
  <c r="BF197" i="1" s="1"/>
  <c r="P196" i="1"/>
  <c r="BF196" i="1" s="1"/>
  <c r="P195" i="1"/>
  <c r="BF195" i="1" s="1"/>
  <c r="P194" i="1"/>
  <c r="BF194" i="1" s="1"/>
  <c r="P193" i="1"/>
  <c r="BF193" i="1" s="1"/>
  <c r="P192" i="1"/>
  <c r="BF192" i="1" s="1"/>
  <c r="P191" i="1"/>
  <c r="BF191" i="1" s="1"/>
  <c r="P190" i="1"/>
  <c r="BF190" i="1" s="1"/>
  <c r="P189" i="1"/>
  <c r="BF189" i="1" s="1"/>
  <c r="P188" i="1"/>
  <c r="BF188" i="1" s="1"/>
  <c r="P187" i="1"/>
  <c r="BF187" i="1" s="1"/>
  <c r="P186" i="1"/>
  <c r="BF186" i="1" s="1"/>
  <c r="P185" i="1"/>
  <c r="BF185" i="1" s="1"/>
  <c r="P184" i="1"/>
  <c r="BF184" i="1" s="1"/>
  <c r="P183" i="1"/>
  <c r="BF183" i="1" s="1"/>
  <c r="P182" i="1"/>
  <c r="BF182" i="1" s="1"/>
  <c r="P181" i="1"/>
  <c r="BF181" i="1" s="1"/>
  <c r="P180" i="1"/>
  <c r="BF180" i="1" s="1"/>
  <c r="P179" i="1"/>
  <c r="BF179" i="1" s="1"/>
  <c r="P178" i="1"/>
  <c r="BF178" i="1" s="1"/>
  <c r="P177" i="1"/>
  <c r="BF177" i="1" s="1"/>
  <c r="P176" i="1"/>
  <c r="BF176" i="1" s="1"/>
  <c r="P175" i="1"/>
  <c r="BF175" i="1" s="1"/>
  <c r="P174" i="1"/>
  <c r="BF174" i="1" s="1"/>
  <c r="P173" i="1"/>
  <c r="BF173" i="1" s="1"/>
  <c r="P172" i="1"/>
  <c r="BF172" i="1" s="1"/>
  <c r="P171" i="1"/>
  <c r="BF171" i="1" s="1"/>
  <c r="P170" i="1"/>
  <c r="BF170" i="1" s="1"/>
  <c r="P169" i="1"/>
  <c r="BF169" i="1" s="1"/>
  <c r="P168" i="1"/>
  <c r="BF168" i="1" s="1"/>
  <c r="P167" i="1"/>
  <c r="BF167" i="1" s="1"/>
  <c r="P166" i="1"/>
  <c r="BF166" i="1" s="1"/>
  <c r="P165" i="1"/>
  <c r="BF165" i="1" s="1"/>
  <c r="P164" i="1"/>
  <c r="BF164" i="1" s="1"/>
  <c r="P163" i="1"/>
  <c r="BF163" i="1" s="1"/>
  <c r="P162" i="1"/>
  <c r="BF162" i="1" s="1"/>
  <c r="P161" i="1"/>
  <c r="BF161" i="1" s="1"/>
  <c r="P160" i="1"/>
  <c r="BF160" i="1" s="1"/>
  <c r="P159" i="1"/>
  <c r="BF159" i="1" s="1"/>
  <c r="P158" i="1"/>
  <c r="BF158" i="1" s="1"/>
  <c r="P157" i="1"/>
  <c r="BF157" i="1" s="1"/>
  <c r="P156" i="1"/>
  <c r="BF156" i="1" s="1"/>
  <c r="P155" i="1"/>
  <c r="BF155" i="1" s="1"/>
  <c r="P154" i="1"/>
  <c r="BF154" i="1" s="1"/>
  <c r="P153" i="1"/>
  <c r="BF153" i="1" s="1"/>
  <c r="P152" i="1"/>
  <c r="BF152" i="1" s="1"/>
  <c r="P151" i="1"/>
  <c r="BF151" i="1" s="1"/>
  <c r="P150" i="1"/>
  <c r="BF150" i="1" s="1"/>
  <c r="P149" i="1"/>
  <c r="BF149" i="1" s="1"/>
  <c r="P148" i="1"/>
  <c r="BF148" i="1" s="1"/>
  <c r="P147" i="1"/>
  <c r="BF147" i="1" s="1"/>
  <c r="P146" i="1"/>
  <c r="BF146" i="1" s="1"/>
  <c r="P145" i="1"/>
  <c r="BF145" i="1" s="1"/>
  <c r="P144" i="1"/>
  <c r="BF144" i="1" s="1"/>
  <c r="P143" i="1"/>
  <c r="BF143" i="1" s="1"/>
  <c r="P142" i="1"/>
  <c r="BF142" i="1" s="1"/>
  <c r="P141" i="1"/>
  <c r="BF141" i="1" s="1"/>
  <c r="P140" i="1"/>
  <c r="BF140" i="1" s="1"/>
  <c r="P139" i="1"/>
  <c r="BF139" i="1" s="1"/>
  <c r="P138" i="1"/>
  <c r="BF138" i="1" s="1"/>
  <c r="P137" i="1"/>
  <c r="BF137" i="1" s="1"/>
  <c r="P136" i="1"/>
  <c r="BF136" i="1" s="1"/>
  <c r="P135" i="1"/>
  <c r="BF135" i="1" s="1"/>
  <c r="P134" i="1"/>
  <c r="BF134" i="1" s="1"/>
  <c r="P133" i="1"/>
  <c r="BF133" i="1" s="1"/>
  <c r="P132" i="1"/>
  <c r="BF132" i="1" s="1"/>
  <c r="P131" i="1"/>
  <c r="BF131" i="1" s="1"/>
  <c r="P130" i="1"/>
  <c r="BF130" i="1" s="1"/>
  <c r="P129" i="1"/>
  <c r="BF129" i="1" s="1"/>
  <c r="P128" i="1"/>
  <c r="BF128" i="1" s="1"/>
  <c r="P127" i="1"/>
  <c r="BF127" i="1" s="1"/>
  <c r="P126" i="1"/>
  <c r="BF126" i="1" s="1"/>
  <c r="P125" i="1"/>
  <c r="BF125" i="1" s="1"/>
  <c r="P124" i="1"/>
  <c r="BF124" i="1" s="1"/>
  <c r="P123" i="1"/>
  <c r="BF123" i="1" s="1"/>
  <c r="P122" i="1"/>
  <c r="BF122" i="1" s="1"/>
  <c r="P121" i="1"/>
  <c r="BF121" i="1" s="1"/>
  <c r="P120" i="1"/>
  <c r="BF120" i="1" s="1"/>
  <c r="P119" i="1"/>
  <c r="BF119" i="1" s="1"/>
  <c r="P118" i="1"/>
  <c r="BF118" i="1" s="1"/>
  <c r="P117" i="1"/>
  <c r="BF117" i="1" s="1"/>
  <c r="P116" i="1"/>
  <c r="BF116" i="1" s="1"/>
  <c r="P115" i="1"/>
  <c r="BF115" i="1" s="1"/>
  <c r="P114" i="1"/>
  <c r="BF114" i="1" s="1"/>
  <c r="P113" i="1"/>
  <c r="BF113" i="1" s="1"/>
  <c r="P112" i="1"/>
  <c r="BF112" i="1" s="1"/>
  <c r="P111" i="1"/>
  <c r="BF111" i="1" s="1"/>
  <c r="P110" i="1"/>
  <c r="BF110" i="1" s="1"/>
  <c r="P109" i="1"/>
  <c r="BF109" i="1" s="1"/>
  <c r="P108" i="1"/>
  <c r="BF108" i="1" s="1"/>
  <c r="P107" i="1"/>
  <c r="BF107" i="1" s="1"/>
  <c r="P106" i="1"/>
  <c r="BF106" i="1" s="1"/>
  <c r="P105" i="1"/>
  <c r="BF105" i="1" s="1"/>
  <c r="P104" i="1"/>
  <c r="BF104" i="1" s="1"/>
  <c r="P103" i="1"/>
  <c r="BF103" i="1" s="1"/>
  <c r="P102" i="1"/>
  <c r="BF102" i="1" s="1"/>
  <c r="P101" i="1"/>
  <c r="BF101" i="1" s="1"/>
  <c r="P100" i="1"/>
  <c r="BF100" i="1" s="1"/>
  <c r="P99" i="1"/>
  <c r="BF99" i="1" s="1"/>
  <c r="P98" i="1"/>
  <c r="BF98" i="1" s="1"/>
  <c r="P97" i="1"/>
  <c r="BF97" i="1" s="1"/>
  <c r="P96" i="1"/>
  <c r="BF96" i="1" s="1"/>
  <c r="P95" i="1"/>
  <c r="BF95" i="1" s="1"/>
  <c r="P94" i="1"/>
  <c r="BF94" i="1" s="1"/>
  <c r="P93" i="1"/>
  <c r="BF93" i="1" s="1"/>
  <c r="P92" i="1"/>
  <c r="BF92" i="1" s="1"/>
  <c r="P91" i="1"/>
  <c r="BF91" i="1" s="1"/>
  <c r="P90" i="1"/>
  <c r="BF90" i="1" s="1"/>
  <c r="P89" i="1"/>
  <c r="BF89" i="1" s="1"/>
  <c r="P88" i="1"/>
  <c r="BF88" i="1" s="1"/>
  <c r="P87" i="1"/>
  <c r="BF87" i="1" s="1"/>
  <c r="P86" i="1"/>
  <c r="BF86" i="1" s="1"/>
  <c r="P85" i="1"/>
  <c r="BF85" i="1" s="1"/>
  <c r="P84" i="1"/>
  <c r="BF84" i="1" s="1"/>
  <c r="P83" i="1"/>
  <c r="BF83" i="1" s="1"/>
  <c r="P82" i="1"/>
  <c r="BF82" i="1" s="1"/>
  <c r="P81" i="1"/>
  <c r="BF81" i="1" s="1"/>
  <c r="P80" i="1"/>
  <c r="BF80" i="1" s="1"/>
  <c r="P79" i="1"/>
  <c r="BF79" i="1" s="1"/>
  <c r="P78" i="1"/>
  <c r="BF78" i="1" s="1"/>
  <c r="P77" i="1"/>
  <c r="BF77" i="1" s="1"/>
  <c r="P76" i="1"/>
  <c r="BF76" i="1" s="1"/>
  <c r="P75" i="1"/>
  <c r="BF75" i="1" s="1"/>
  <c r="P74" i="1"/>
  <c r="BF74" i="1" s="1"/>
  <c r="P73" i="1"/>
  <c r="BF73" i="1" s="1"/>
  <c r="P72" i="1"/>
  <c r="BF72" i="1" s="1"/>
  <c r="P71" i="1"/>
  <c r="BF71" i="1" s="1"/>
  <c r="P70" i="1"/>
  <c r="BF70" i="1" s="1"/>
  <c r="P69" i="1"/>
  <c r="BF69" i="1" s="1"/>
  <c r="P68" i="1"/>
  <c r="BF68" i="1" s="1"/>
  <c r="P67" i="1"/>
  <c r="BF67" i="1" s="1"/>
  <c r="P66" i="1"/>
  <c r="BF66" i="1" s="1"/>
  <c r="P65" i="1"/>
  <c r="BF65" i="1" s="1"/>
  <c r="P64" i="1"/>
  <c r="BF64" i="1" s="1"/>
  <c r="P63" i="1"/>
  <c r="BF63" i="1" s="1"/>
  <c r="P62" i="1"/>
  <c r="BF62" i="1" s="1"/>
  <c r="P61" i="1"/>
  <c r="BF61" i="1" s="1"/>
  <c r="P60" i="1"/>
  <c r="BF60" i="1" s="1"/>
  <c r="P59" i="1"/>
  <c r="BF59" i="1" s="1"/>
  <c r="P58" i="1"/>
  <c r="BF58" i="1" s="1"/>
  <c r="P57" i="1"/>
  <c r="BF57" i="1" s="1"/>
  <c r="P56" i="1"/>
  <c r="BF56" i="1" s="1"/>
  <c r="P55" i="1"/>
  <c r="BF55" i="1" s="1"/>
  <c r="P54" i="1"/>
  <c r="BF54" i="1" s="1"/>
  <c r="P53" i="1"/>
  <c r="BF53" i="1" s="1"/>
  <c r="P52" i="1"/>
  <c r="BF52" i="1" s="1"/>
  <c r="P51" i="1"/>
  <c r="BF51" i="1" s="1"/>
  <c r="P50" i="1"/>
  <c r="BF50" i="1" s="1"/>
  <c r="P49" i="1"/>
  <c r="BF49" i="1" s="1"/>
  <c r="P48" i="1"/>
  <c r="BF48" i="1" s="1"/>
  <c r="P47" i="1"/>
  <c r="BF47" i="1" s="1"/>
  <c r="P46" i="1"/>
  <c r="BF46" i="1" s="1"/>
  <c r="P45" i="1"/>
  <c r="BF45" i="1" s="1"/>
  <c r="P44" i="1"/>
  <c r="BF44" i="1" s="1"/>
  <c r="P43" i="1"/>
  <c r="BF43" i="1" s="1"/>
  <c r="P42" i="1"/>
  <c r="BF42" i="1" s="1"/>
  <c r="P41" i="1"/>
  <c r="BF41" i="1" s="1"/>
  <c r="P40" i="1"/>
  <c r="BF40" i="1" s="1"/>
  <c r="P39" i="1"/>
  <c r="BF39" i="1" s="1"/>
  <c r="P38" i="1"/>
  <c r="BF38" i="1" s="1"/>
  <c r="P37" i="1"/>
  <c r="BF37" i="1" s="1"/>
  <c r="P36" i="1"/>
  <c r="BF36" i="1" s="1"/>
  <c r="P35" i="1"/>
  <c r="BF35" i="1" s="1"/>
  <c r="P34" i="1"/>
  <c r="BF34" i="1" s="1"/>
  <c r="P33" i="1"/>
  <c r="BF33" i="1" s="1"/>
  <c r="P32" i="1"/>
  <c r="BF32" i="1" s="1"/>
  <c r="P31" i="1"/>
  <c r="BF31" i="1" s="1"/>
  <c r="P30" i="1"/>
  <c r="BF30" i="1" s="1"/>
  <c r="P29" i="1"/>
  <c r="BF29" i="1" s="1"/>
  <c r="P28" i="1"/>
  <c r="BF28" i="1" s="1"/>
  <c r="P27" i="1"/>
  <c r="BF27" i="1" s="1"/>
  <c r="P26" i="1"/>
  <c r="BF26" i="1" s="1"/>
  <c r="P25" i="1"/>
  <c r="BF25" i="1" s="1"/>
  <c r="P24" i="1"/>
  <c r="BF24" i="1" s="1"/>
  <c r="P23" i="1"/>
  <c r="BF23" i="1" s="1"/>
  <c r="P22" i="1"/>
  <c r="BF22" i="1" s="1"/>
  <c r="P21" i="1"/>
  <c r="BF21" i="1" s="1"/>
  <c r="P20" i="1"/>
  <c r="BF20" i="1" s="1"/>
  <c r="P19" i="1"/>
  <c r="BF19" i="1" s="1"/>
  <c r="P18" i="1"/>
  <c r="BF18" i="1" s="1"/>
  <c r="AI22" i="29" l="1"/>
  <c r="AJ22" i="29" s="1"/>
  <c r="AI34" i="29"/>
  <c r="AJ34" i="29" s="1"/>
  <c r="AI46" i="29"/>
  <c r="AJ46" i="29" s="1"/>
  <c r="AI58" i="29"/>
  <c r="AJ58" i="29" s="1"/>
  <c r="AI70" i="29"/>
  <c r="AJ70" i="29" s="1"/>
  <c r="AI82" i="29"/>
  <c r="AJ82" i="29" s="1"/>
  <c r="AI94" i="29"/>
  <c r="AJ94" i="29" s="1"/>
  <c r="AI106" i="29"/>
  <c r="AJ106" i="29" s="1"/>
  <c r="AI114" i="29"/>
  <c r="AJ114" i="29" s="1"/>
  <c r="AI126" i="29"/>
  <c r="AJ126" i="29" s="1"/>
  <c r="AI138" i="29"/>
  <c r="AJ138" i="29" s="1"/>
  <c r="AI150" i="29"/>
  <c r="AJ150" i="29" s="1"/>
  <c r="AI158" i="29"/>
  <c r="AJ158" i="29" s="1"/>
  <c r="AI166" i="29"/>
  <c r="AJ166" i="29" s="1"/>
  <c r="AI178" i="29"/>
  <c r="AJ178" i="29" s="1"/>
  <c r="AI190" i="29"/>
  <c r="AJ190" i="29" s="1"/>
  <c r="AI202" i="29"/>
  <c r="AJ202" i="29" s="1"/>
  <c r="AI214" i="29"/>
  <c r="AJ214" i="29" s="1"/>
  <c r="AI226" i="29"/>
  <c r="AJ226" i="29" s="1"/>
  <c r="AI234" i="29"/>
  <c r="AJ234" i="29" s="1"/>
  <c r="AI250" i="29"/>
  <c r="AJ250" i="29" s="1"/>
  <c r="AI11" i="29"/>
  <c r="AJ11" i="29" s="1"/>
  <c r="AI15" i="29"/>
  <c r="AJ15" i="29" s="1"/>
  <c r="AI19" i="29"/>
  <c r="AJ19" i="29" s="1"/>
  <c r="AI23" i="29"/>
  <c r="AJ23" i="29" s="1"/>
  <c r="AI27" i="29"/>
  <c r="AJ27" i="29" s="1"/>
  <c r="AI31" i="29"/>
  <c r="AJ31" i="29" s="1"/>
  <c r="AI35" i="29"/>
  <c r="AJ35" i="29" s="1"/>
  <c r="AI39" i="29"/>
  <c r="AJ39" i="29" s="1"/>
  <c r="AI43" i="29"/>
  <c r="AJ43" i="29" s="1"/>
  <c r="AI47" i="29"/>
  <c r="AJ47" i="29" s="1"/>
  <c r="AI51" i="29"/>
  <c r="AJ51" i="29" s="1"/>
  <c r="AI55" i="29"/>
  <c r="AJ55" i="29" s="1"/>
  <c r="AI59" i="29"/>
  <c r="AJ59" i="29" s="1"/>
  <c r="AI63" i="29"/>
  <c r="AJ63" i="29" s="1"/>
  <c r="AI67" i="29"/>
  <c r="AJ67" i="29" s="1"/>
  <c r="AI71" i="29"/>
  <c r="AJ71" i="29" s="1"/>
  <c r="AI75" i="29"/>
  <c r="AJ75" i="29" s="1"/>
  <c r="AI79" i="29"/>
  <c r="AJ79" i="29" s="1"/>
  <c r="AI83" i="29"/>
  <c r="AJ83" i="29" s="1"/>
  <c r="AI87" i="29"/>
  <c r="AJ87" i="29" s="1"/>
  <c r="AI91" i="29"/>
  <c r="AJ91" i="29" s="1"/>
  <c r="AI95" i="29"/>
  <c r="AJ95" i="29" s="1"/>
  <c r="AI99" i="29"/>
  <c r="AJ99" i="29" s="1"/>
  <c r="AI103" i="29"/>
  <c r="AJ103" i="29" s="1"/>
  <c r="AI107" i="29"/>
  <c r="AJ107" i="29" s="1"/>
  <c r="AI111" i="29"/>
  <c r="AJ111" i="29" s="1"/>
  <c r="AI115" i="29"/>
  <c r="AJ115" i="29" s="1"/>
  <c r="AI119" i="29"/>
  <c r="AJ119" i="29" s="1"/>
  <c r="AI123" i="29"/>
  <c r="AJ123" i="29" s="1"/>
  <c r="AI127" i="29"/>
  <c r="AJ127" i="29" s="1"/>
  <c r="AI131" i="29"/>
  <c r="AJ131" i="29" s="1"/>
  <c r="AI135" i="29"/>
  <c r="AJ135" i="29" s="1"/>
  <c r="AI139" i="29"/>
  <c r="AJ139" i="29" s="1"/>
  <c r="AI143" i="29"/>
  <c r="AJ143" i="29" s="1"/>
  <c r="AI147" i="29"/>
  <c r="AJ147" i="29" s="1"/>
  <c r="AI151" i="29"/>
  <c r="AJ151" i="29" s="1"/>
  <c r="AI155" i="29"/>
  <c r="AJ155" i="29" s="1"/>
  <c r="AI159" i="29"/>
  <c r="AJ159" i="29" s="1"/>
  <c r="AI163" i="29"/>
  <c r="AJ163" i="29" s="1"/>
  <c r="AI167" i="29"/>
  <c r="AJ167" i="29" s="1"/>
  <c r="AI171" i="29"/>
  <c r="AJ171" i="29" s="1"/>
  <c r="AI175" i="29"/>
  <c r="AJ175" i="29" s="1"/>
  <c r="AI179" i="29"/>
  <c r="AJ179" i="29" s="1"/>
  <c r="AI183" i="29"/>
  <c r="AJ183" i="29" s="1"/>
  <c r="AI187" i="29"/>
  <c r="AJ187" i="29" s="1"/>
  <c r="AI191" i="29"/>
  <c r="AJ191" i="29" s="1"/>
  <c r="AI195" i="29"/>
  <c r="AJ195" i="29" s="1"/>
  <c r="AI199" i="29"/>
  <c r="AJ199" i="29" s="1"/>
  <c r="AI203" i="29"/>
  <c r="AJ203" i="29" s="1"/>
  <c r="AI207" i="29"/>
  <c r="AJ207" i="29" s="1"/>
  <c r="AI211" i="29"/>
  <c r="AJ211" i="29" s="1"/>
  <c r="AI215" i="29"/>
  <c r="AJ215" i="29" s="1"/>
  <c r="AI219" i="29"/>
  <c r="AJ219" i="29" s="1"/>
  <c r="AI223" i="29"/>
  <c r="AJ223" i="29" s="1"/>
  <c r="AI227" i="29"/>
  <c r="AJ227" i="29" s="1"/>
  <c r="AI231" i="29"/>
  <c r="AJ231" i="29" s="1"/>
  <c r="AI235" i="29"/>
  <c r="AJ235" i="29" s="1"/>
  <c r="AI239" i="29"/>
  <c r="AJ239" i="29" s="1"/>
  <c r="AI243" i="29"/>
  <c r="AJ243" i="29" s="1"/>
  <c r="AI247" i="29"/>
  <c r="AJ247" i="29" s="1"/>
  <c r="AI251" i="29"/>
  <c r="AJ251" i="29" s="1"/>
  <c r="AI14" i="29"/>
  <c r="AJ14" i="29" s="1"/>
  <c r="AI30" i="29"/>
  <c r="AJ30" i="29" s="1"/>
  <c r="AI42" i="29"/>
  <c r="AJ42" i="29" s="1"/>
  <c r="AI54" i="29"/>
  <c r="AJ54" i="29" s="1"/>
  <c r="AI66" i="29"/>
  <c r="AJ66" i="29" s="1"/>
  <c r="AI78" i="29"/>
  <c r="AJ78" i="29" s="1"/>
  <c r="AI90" i="29"/>
  <c r="AJ90" i="29" s="1"/>
  <c r="AI102" i="29"/>
  <c r="AJ102" i="29" s="1"/>
  <c r="AI118" i="29"/>
  <c r="AJ118" i="29" s="1"/>
  <c r="AI130" i="29"/>
  <c r="AJ130" i="29" s="1"/>
  <c r="AI146" i="29"/>
  <c r="AJ146" i="29" s="1"/>
  <c r="AI162" i="29"/>
  <c r="AJ162" i="29" s="1"/>
  <c r="AI174" i="29"/>
  <c r="AJ174" i="29" s="1"/>
  <c r="AI186" i="29"/>
  <c r="AJ186" i="29" s="1"/>
  <c r="AI198" i="29"/>
  <c r="AJ198" i="29" s="1"/>
  <c r="AI210" i="29"/>
  <c r="AJ210" i="29" s="1"/>
  <c r="AI222" i="29"/>
  <c r="AJ222" i="29" s="1"/>
  <c r="AI242" i="29"/>
  <c r="AJ242" i="29" s="1"/>
  <c r="AI16" i="29"/>
  <c r="AJ16" i="29" s="1"/>
  <c r="AI20" i="29"/>
  <c r="AJ20" i="29" s="1"/>
  <c r="AI24" i="29"/>
  <c r="AJ24" i="29" s="1"/>
  <c r="AI28" i="29"/>
  <c r="AJ28" i="29" s="1"/>
  <c r="AI32" i="29"/>
  <c r="AJ32" i="29" s="1"/>
  <c r="AI36" i="29"/>
  <c r="AJ36" i="29" s="1"/>
  <c r="AI40" i="29"/>
  <c r="AJ40" i="29" s="1"/>
  <c r="AI44" i="29"/>
  <c r="AJ44" i="29" s="1"/>
  <c r="AI48" i="29"/>
  <c r="AJ48" i="29" s="1"/>
  <c r="AI52" i="29"/>
  <c r="AJ52" i="29" s="1"/>
  <c r="AI56" i="29"/>
  <c r="AJ56" i="29" s="1"/>
  <c r="AI60" i="29"/>
  <c r="AJ60" i="29" s="1"/>
  <c r="AI64" i="29"/>
  <c r="AJ64" i="29" s="1"/>
  <c r="AI68" i="29"/>
  <c r="AJ68" i="29" s="1"/>
  <c r="AI72" i="29"/>
  <c r="AJ72" i="29" s="1"/>
  <c r="AI76" i="29"/>
  <c r="AJ76" i="29" s="1"/>
  <c r="AI80" i="29"/>
  <c r="AJ80" i="29" s="1"/>
  <c r="AI84" i="29"/>
  <c r="AJ84" i="29" s="1"/>
  <c r="AI88" i="29"/>
  <c r="AJ88" i="29" s="1"/>
  <c r="AI92" i="29"/>
  <c r="AJ92" i="29" s="1"/>
  <c r="AI96" i="29"/>
  <c r="AJ96" i="29" s="1"/>
  <c r="AI100" i="29"/>
  <c r="AJ100" i="29" s="1"/>
  <c r="AI104" i="29"/>
  <c r="AJ104" i="29" s="1"/>
  <c r="AI108" i="29"/>
  <c r="AJ108" i="29" s="1"/>
  <c r="AI112" i="29"/>
  <c r="AJ112" i="29" s="1"/>
  <c r="AI116" i="29"/>
  <c r="AJ116" i="29" s="1"/>
  <c r="AI120" i="29"/>
  <c r="AJ120" i="29" s="1"/>
  <c r="AI124" i="29"/>
  <c r="AJ124" i="29" s="1"/>
  <c r="AI128" i="29"/>
  <c r="AJ128" i="29" s="1"/>
  <c r="AI132" i="29"/>
  <c r="AJ132" i="29" s="1"/>
  <c r="AI136" i="29"/>
  <c r="AJ136" i="29" s="1"/>
  <c r="AI140" i="29"/>
  <c r="AJ140" i="29" s="1"/>
  <c r="AI144" i="29"/>
  <c r="AJ144" i="29" s="1"/>
  <c r="AI148" i="29"/>
  <c r="AJ148" i="29" s="1"/>
  <c r="AI152" i="29"/>
  <c r="AJ152" i="29" s="1"/>
  <c r="AI156" i="29"/>
  <c r="AJ156" i="29" s="1"/>
  <c r="AI160" i="29"/>
  <c r="AJ160" i="29" s="1"/>
  <c r="AI164" i="29"/>
  <c r="AJ164" i="29" s="1"/>
  <c r="AI168" i="29"/>
  <c r="AJ168" i="29" s="1"/>
  <c r="AI172" i="29"/>
  <c r="AJ172" i="29" s="1"/>
  <c r="AI176" i="29"/>
  <c r="AJ176" i="29" s="1"/>
  <c r="AI180" i="29"/>
  <c r="AJ180" i="29" s="1"/>
  <c r="AI184" i="29"/>
  <c r="AJ184" i="29" s="1"/>
  <c r="AI188" i="29"/>
  <c r="AJ188" i="29" s="1"/>
  <c r="AI192" i="29"/>
  <c r="AJ192" i="29" s="1"/>
  <c r="AI196" i="29"/>
  <c r="AJ196" i="29" s="1"/>
  <c r="AI200" i="29"/>
  <c r="AJ200" i="29" s="1"/>
  <c r="AI204" i="29"/>
  <c r="AJ204" i="29" s="1"/>
  <c r="AI208" i="29"/>
  <c r="AJ208" i="29" s="1"/>
  <c r="AI212" i="29"/>
  <c r="AJ212" i="29" s="1"/>
  <c r="AI216" i="29"/>
  <c r="AJ216" i="29" s="1"/>
  <c r="AI220" i="29"/>
  <c r="AJ220" i="29" s="1"/>
  <c r="AI224" i="29"/>
  <c r="AJ224" i="29" s="1"/>
  <c r="AI228" i="29"/>
  <c r="AJ228" i="29" s="1"/>
  <c r="AI232" i="29"/>
  <c r="AJ232" i="29" s="1"/>
  <c r="AI236" i="29"/>
  <c r="AJ236" i="29" s="1"/>
  <c r="AI240" i="29"/>
  <c r="AJ240" i="29" s="1"/>
  <c r="AI244" i="29"/>
  <c r="AJ244" i="29" s="1"/>
  <c r="AI248" i="29"/>
  <c r="AJ248" i="29" s="1"/>
  <c r="AI252" i="29"/>
  <c r="AJ252" i="29" s="1"/>
  <c r="AI18" i="29"/>
  <c r="AJ18" i="29" s="1"/>
  <c r="AI26" i="29"/>
  <c r="AJ26" i="29" s="1"/>
  <c r="AI38" i="29"/>
  <c r="AJ38" i="29" s="1"/>
  <c r="AI50" i="29"/>
  <c r="AJ50" i="29" s="1"/>
  <c r="AI62" i="29"/>
  <c r="AJ62" i="29" s="1"/>
  <c r="AI74" i="29"/>
  <c r="AJ74" i="29" s="1"/>
  <c r="AI86" i="29"/>
  <c r="AJ86" i="29" s="1"/>
  <c r="AI98" i="29"/>
  <c r="AJ98" i="29" s="1"/>
  <c r="AI110" i="29"/>
  <c r="AJ110" i="29" s="1"/>
  <c r="AI122" i="29"/>
  <c r="AJ122" i="29" s="1"/>
  <c r="AI134" i="29"/>
  <c r="AJ134" i="29" s="1"/>
  <c r="AI142" i="29"/>
  <c r="AJ142" i="29" s="1"/>
  <c r="AI154" i="29"/>
  <c r="AJ154" i="29" s="1"/>
  <c r="AI170" i="29"/>
  <c r="AJ170" i="29" s="1"/>
  <c r="AI182" i="29"/>
  <c r="AJ182" i="29" s="1"/>
  <c r="AI194" i="29"/>
  <c r="AJ194" i="29" s="1"/>
  <c r="AI206" i="29"/>
  <c r="AJ206" i="29" s="1"/>
  <c r="AI218" i="29"/>
  <c r="AJ218" i="29" s="1"/>
  <c r="AI230" i="29"/>
  <c r="AJ230" i="29" s="1"/>
  <c r="AI238" i="29"/>
  <c r="AJ238" i="29" s="1"/>
  <c r="AI246" i="29"/>
  <c r="AJ246" i="29" s="1"/>
  <c r="AI12" i="29"/>
  <c r="AJ12" i="29" s="1"/>
  <c r="AI13" i="29"/>
  <c r="AJ13" i="29" s="1"/>
  <c r="AI17" i="29"/>
  <c r="AJ17" i="29" s="1"/>
  <c r="AI21" i="29"/>
  <c r="AJ21" i="29" s="1"/>
  <c r="AI25" i="29"/>
  <c r="AJ25" i="29" s="1"/>
  <c r="AI29" i="29"/>
  <c r="AJ29" i="29" s="1"/>
  <c r="AI33" i="29"/>
  <c r="AJ33" i="29" s="1"/>
  <c r="AI37" i="29"/>
  <c r="AJ37" i="29" s="1"/>
  <c r="AI41" i="29"/>
  <c r="AJ41" i="29" s="1"/>
  <c r="AI45" i="29"/>
  <c r="AJ45" i="29" s="1"/>
  <c r="AI49" i="29"/>
  <c r="AJ49" i="29" s="1"/>
  <c r="AI53" i="29"/>
  <c r="AJ53" i="29" s="1"/>
  <c r="AI57" i="29"/>
  <c r="AJ57" i="29" s="1"/>
  <c r="AI61" i="29"/>
  <c r="AJ61" i="29" s="1"/>
  <c r="AI65" i="29"/>
  <c r="AJ65" i="29" s="1"/>
  <c r="AI69" i="29"/>
  <c r="AJ69" i="29" s="1"/>
  <c r="AI73" i="29"/>
  <c r="AJ73" i="29" s="1"/>
  <c r="AI77" i="29"/>
  <c r="AJ77" i="29" s="1"/>
  <c r="AI81" i="29"/>
  <c r="AJ81" i="29" s="1"/>
  <c r="AI85" i="29"/>
  <c r="AJ85" i="29" s="1"/>
  <c r="AI89" i="29"/>
  <c r="AJ89" i="29" s="1"/>
  <c r="AI93" i="29"/>
  <c r="AJ93" i="29" s="1"/>
  <c r="AI97" i="29"/>
  <c r="AJ97" i="29" s="1"/>
  <c r="AI101" i="29"/>
  <c r="AJ101" i="29" s="1"/>
  <c r="AI105" i="29"/>
  <c r="AJ105" i="29" s="1"/>
  <c r="AI109" i="29"/>
  <c r="AJ109" i="29" s="1"/>
  <c r="AI113" i="29"/>
  <c r="AJ113" i="29" s="1"/>
  <c r="AI117" i="29"/>
  <c r="AJ117" i="29" s="1"/>
  <c r="AI121" i="29"/>
  <c r="AJ121" i="29" s="1"/>
  <c r="AI125" i="29"/>
  <c r="AJ125" i="29" s="1"/>
  <c r="AI129" i="29"/>
  <c r="AJ129" i="29" s="1"/>
  <c r="AI133" i="29"/>
  <c r="AJ133" i="29" s="1"/>
  <c r="AI137" i="29"/>
  <c r="AJ137" i="29" s="1"/>
  <c r="AI141" i="29"/>
  <c r="AJ141" i="29" s="1"/>
  <c r="AI145" i="29"/>
  <c r="AJ145" i="29" s="1"/>
  <c r="AI149" i="29"/>
  <c r="AJ149" i="29" s="1"/>
  <c r="AI153" i="29"/>
  <c r="AJ153" i="29" s="1"/>
  <c r="AI157" i="29"/>
  <c r="AJ157" i="29" s="1"/>
  <c r="AI161" i="29"/>
  <c r="AJ161" i="29" s="1"/>
  <c r="AI165" i="29"/>
  <c r="AJ165" i="29" s="1"/>
  <c r="AI169" i="29"/>
  <c r="AJ169" i="29" s="1"/>
  <c r="AI173" i="29"/>
  <c r="AJ173" i="29" s="1"/>
  <c r="AI177" i="29"/>
  <c r="AJ177" i="29" s="1"/>
  <c r="AI181" i="29"/>
  <c r="AJ181" i="29" s="1"/>
  <c r="AI185" i="29"/>
  <c r="AJ185" i="29" s="1"/>
  <c r="AI189" i="29"/>
  <c r="AJ189" i="29" s="1"/>
  <c r="AI193" i="29"/>
  <c r="AJ193" i="29" s="1"/>
  <c r="AI197" i="29"/>
  <c r="AJ197" i="29" s="1"/>
  <c r="AI201" i="29"/>
  <c r="AJ201" i="29" s="1"/>
  <c r="AI205" i="29"/>
  <c r="AJ205" i="29" s="1"/>
  <c r="AI209" i="29"/>
  <c r="AJ209" i="29" s="1"/>
  <c r="AI213" i="29"/>
  <c r="AJ213" i="29" s="1"/>
  <c r="AI217" i="29"/>
  <c r="AJ217" i="29" s="1"/>
  <c r="AI221" i="29"/>
  <c r="AJ221" i="29" s="1"/>
  <c r="AI225" i="29"/>
  <c r="AJ225" i="29" s="1"/>
  <c r="AI229" i="29"/>
  <c r="AJ229" i="29" s="1"/>
  <c r="AI233" i="29"/>
  <c r="AJ233" i="29" s="1"/>
  <c r="AI237" i="29"/>
  <c r="AJ237" i="29" s="1"/>
  <c r="AI241" i="29"/>
  <c r="AJ241" i="29" s="1"/>
  <c r="AI245" i="29"/>
  <c r="AJ245" i="29" s="1"/>
  <c r="AI249" i="29"/>
  <c r="AJ249" i="29" s="1"/>
  <c r="N59" i="34"/>
  <c r="S58" i="34"/>
  <c r="T58" i="34" s="1"/>
  <c r="R58" i="34"/>
  <c r="T57" i="34"/>
  <c r="S57" i="34"/>
  <c r="R57" i="34"/>
  <c r="S56" i="34"/>
  <c r="T56" i="34" s="1"/>
  <c r="R56" i="34"/>
  <c r="S55" i="34"/>
  <c r="R55" i="34"/>
  <c r="T55" i="34" s="1"/>
  <c r="S54" i="34"/>
  <c r="T54" i="34" s="1"/>
  <c r="R54" i="34"/>
  <c r="T53" i="34"/>
  <c r="S53" i="34"/>
  <c r="R53" i="34"/>
  <c r="S52" i="34"/>
  <c r="T52" i="34" s="1"/>
  <c r="R52" i="34"/>
  <c r="S51" i="34"/>
  <c r="R51" i="34"/>
  <c r="T51" i="34" s="1"/>
  <c r="S50" i="34"/>
  <c r="T50" i="34" s="1"/>
  <c r="R50" i="34"/>
  <c r="T49" i="34"/>
  <c r="S49" i="34"/>
  <c r="R49" i="34"/>
  <c r="S48" i="34"/>
  <c r="T48" i="34" s="1"/>
  <c r="R48" i="34"/>
  <c r="S47" i="34"/>
  <c r="R47" i="34"/>
  <c r="T47" i="34" s="1"/>
  <c r="S46" i="34"/>
  <c r="T46" i="34" s="1"/>
  <c r="R46" i="34"/>
  <c r="T45" i="34"/>
  <c r="S45" i="34"/>
  <c r="R45" i="34"/>
  <c r="S44" i="34"/>
  <c r="T44" i="34" s="1"/>
  <c r="R44" i="34"/>
  <c r="S43" i="34"/>
  <c r="R43" i="34"/>
  <c r="T43" i="34" s="1"/>
  <c r="S42" i="34"/>
  <c r="T42" i="34" s="1"/>
  <c r="R42" i="34"/>
  <c r="T41" i="34"/>
  <c r="S41" i="34"/>
  <c r="R41" i="34"/>
  <c r="S40" i="34"/>
  <c r="T40" i="34" s="1"/>
  <c r="R40" i="34"/>
  <c r="S39" i="34"/>
  <c r="R39" i="34"/>
  <c r="T39" i="34" s="1"/>
  <c r="S38" i="34"/>
  <c r="T38" i="34" s="1"/>
  <c r="R38" i="34"/>
  <c r="T37" i="34"/>
  <c r="S37" i="34"/>
  <c r="R37" i="34"/>
  <c r="S36" i="34"/>
  <c r="T36" i="34" s="1"/>
  <c r="R36" i="34"/>
  <c r="S35" i="34"/>
  <c r="R35" i="34"/>
  <c r="T35" i="34" s="1"/>
  <c r="S34" i="34"/>
  <c r="T34" i="34" s="1"/>
  <c r="R34" i="34"/>
  <c r="T33" i="34"/>
  <c r="S33" i="34"/>
  <c r="R33" i="34"/>
  <c r="S32" i="34"/>
  <c r="T32" i="34" s="1"/>
  <c r="R32" i="34"/>
  <c r="S31" i="34"/>
  <c r="R31" i="34"/>
  <c r="T31" i="34" s="1"/>
  <c r="S30" i="34"/>
  <c r="T30" i="34" s="1"/>
  <c r="R30" i="34"/>
  <c r="T29" i="34"/>
  <c r="S29" i="34"/>
  <c r="R29" i="34"/>
  <c r="S28" i="34"/>
  <c r="T28" i="34" s="1"/>
  <c r="R28" i="34"/>
  <c r="S27" i="34"/>
  <c r="R27" i="34"/>
  <c r="T27" i="34" s="1"/>
  <c r="S26" i="34"/>
  <c r="T26" i="34" s="1"/>
  <c r="R26" i="34"/>
  <c r="S25" i="34"/>
  <c r="T25" i="34" s="1"/>
  <c r="R25" i="34"/>
  <c r="S24" i="34"/>
  <c r="R24" i="34"/>
  <c r="S23" i="34"/>
  <c r="R23" i="34"/>
  <c r="S22" i="34"/>
  <c r="T22" i="34" s="1"/>
  <c r="R22" i="34"/>
  <c r="S21" i="34"/>
  <c r="T21" i="34" s="1"/>
  <c r="R21" i="34"/>
  <c r="S20" i="34"/>
  <c r="R20" i="34"/>
  <c r="S19" i="34"/>
  <c r="T19" i="34" s="1"/>
  <c r="R19" i="34"/>
  <c r="S18" i="34"/>
  <c r="R18" i="34"/>
  <c r="T17" i="34"/>
  <c r="S17" i="34"/>
  <c r="R17" i="34"/>
  <c r="S16" i="34"/>
  <c r="R16" i="34"/>
  <c r="R59" i="34" s="1"/>
  <c r="V4" i="34" s="1"/>
  <c r="V12" i="34"/>
  <c r="S7" i="34"/>
  <c r="S6" i="34"/>
  <c r="V3" i="34"/>
  <c r="T18" i="34" l="1"/>
  <c r="T20" i="34"/>
  <c r="S59" i="34"/>
  <c r="T59" i="34" s="1"/>
  <c r="V6" i="34" s="1"/>
  <c r="T23" i="34"/>
  <c r="T24" i="34"/>
  <c r="T16" i="34"/>
  <c r="V5" i="34" l="1"/>
  <c r="FM14" i="1"/>
  <c r="FH14" i="1"/>
  <c r="CI4" i="22" l="1"/>
  <c r="CL4" i="22" l="1"/>
  <c r="F8" i="33"/>
  <c r="F9" i="33" s="1"/>
  <c r="F10" i="33" s="1"/>
  <c r="F11" i="33" s="1"/>
  <c r="F12" i="33" s="1"/>
  <c r="F13" i="33" s="1"/>
  <c r="F14" i="33" s="1"/>
  <c r="F15" i="33" s="1"/>
  <c r="F16" i="33" s="1"/>
  <c r="F17" i="33" s="1"/>
  <c r="F18" i="33" s="1"/>
  <c r="F19" i="33" s="1"/>
  <c r="F20" i="33" s="1"/>
  <c r="F21" i="33" s="1"/>
  <c r="F22" i="33" s="1"/>
  <c r="F23" i="33" s="1"/>
  <c r="F24" i="33" s="1"/>
  <c r="F25" i="33" s="1"/>
  <c r="F26" i="33" s="1"/>
  <c r="F27" i="33" s="1"/>
  <c r="F28" i="33" s="1"/>
  <c r="F29" i="33" s="1"/>
  <c r="F30" i="33" s="1"/>
  <c r="F31" i="33" s="1"/>
  <c r="F32" i="33" s="1"/>
  <c r="F33" i="33" s="1"/>
  <c r="F34" i="33" s="1"/>
  <c r="F35" i="33" s="1"/>
  <c r="F36" i="33" s="1"/>
  <c r="F37" i="33" s="1"/>
  <c r="F38" i="33" s="1"/>
  <c r="F39" i="33" s="1"/>
  <c r="F40" i="33" s="1"/>
  <c r="F41" i="33" s="1"/>
  <c r="F42" i="33" s="1"/>
  <c r="F43" i="33" s="1"/>
  <c r="F44" i="33" s="1"/>
  <c r="F45" i="33" s="1"/>
  <c r="F46" i="33" s="1"/>
  <c r="F47" i="33" s="1"/>
  <c r="F48" i="33" s="1"/>
  <c r="F49" i="33" s="1"/>
  <c r="F50" i="33" s="1"/>
  <c r="F51" i="33" s="1"/>
  <c r="F52" i="33" s="1"/>
  <c r="F53" i="33" s="1"/>
  <c r="F54" i="33" s="1"/>
  <c r="F55" i="33" s="1"/>
  <c r="F56" i="33" s="1"/>
  <c r="F57" i="33" s="1"/>
  <c r="F58" i="33" s="1"/>
  <c r="F59" i="33" s="1"/>
  <c r="F60" i="33" s="1"/>
  <c r="F61" i="33" s="1"/>
  <c r="F62" i="33" s="1"/>
  <c r="F63" i="33" s="1"/>
  <c r="F64" i="33" s="1"/>
  <c r="F65" i="33" s="1"/>
  <c r="F66" i="33" s="1"/>
  <c r="F67" i="33" s="1"/>
  <c r="F68" i="33" s="1"/>
  <c r="F69" i="33" s="1"/>
  <c r="F70" i="33" s="1"/>
  <c r="F71" i="33" s="1"/>
  <c r="F72" i="33" s="1"/>
  <c r="F73" i="33" s="1"/>
  <c r="F74" i="33" s="1"/>
  <c r="F75" i="33" s="1"/>
  <c r="F76" i="33" s="1"/>
  <c r="F77" i="33" s="1"/>
  <c r="F78" i="33" s="1"/>
  <c r="F79" i="33" s="1"/>
  <c r="F80" i="33" s="1"/>
  <c r="F81" i="33" s="1"/>
  <c r="F82" i="33" s="1"/>
  <c r="F83" i="33" s="1"/>
  <c r="F84" i="33" s="1"/>
  <c r="F85" i="33" s="1"/>
  <c r="F86" i="33" s="1"/>
  <c r="F87" i="33" s="1"/>
  <c r="F88" i="33" s="1"/>
  <c r="F89" i="33" s="1"/>
  <c r="F90" i="33" s="1"/>
  <c r="F91" i="33" s="1"/>
  <c r="F92" i="33" s="1"/>
  <c r="F93" i="33" s="1"/>
  <c r="F94" i="33" s="1"/>
  <c r="F95" i="33" s="1"/>
  <c r="F96" i="33" s="1"/>
  <c r="F97" i="33" s="1"/>
  <c r="F98" i="33" s="1"/>
  <c r="F99" i="33" s="1"/>
  <c r="F100" i="33" s="1"/>
  <c r="F101" i="33" s="1"/>
  <c r="F102" i="33" s="1"/>
  <c r="F103" i="33" s="1"/>
  <c r="F104" i="33" s="1"/>
  <c r="F105" i="33" s="1"/>
  <c r="F106" i="33" s="1"/>
  <c r="F107" i="33" s="1"/>
  <c r="F108" i="33" s="1"/>
  <c r="F109" i="33" s="1"/>
  <c r="F110" i="33" s="1"/>
  <c r="F111" i="33" s="1"/>
  <c r="F112" i="33" s="1"/>
  <c r="F113" i="33" s="1"/>
  <c r="F114" i="33" s="1"/>
  <c r="F115" i="33" s="1"/>
  <c r="F116" i="33" s="1"/>
  <c r="F117" i="33" s="1"/>
  <c r="F118" i="33" s="1"/>
  <c r="F119" i="33" s="1"/>
  <c r="F120" i="33" s="1"/>
  <c r="F121" i="33" s="1"/>
  <c r="F122" i="33" s="1"/>
  <c r="F123" i="33" s="1"/>
  <c r="F124" i="33" s="1"/>
  <c r="F125" i="33" s="1"/>
  <c r="F126" i="33" s="1"/>
  <c r="F127" i="33" s="1"/>
  <c r="F128" i="33" s="1"/>
  <c r="F129" i="33" s="1"/>
  <c r="F130" i="33" s="1"/>
  <c r="F131" i="33" s="1"/>
  <c r="F132" i="33" s="1"/>
  <c r="F133" i="33" s="1"/>
  <c r="F134" i="33" s="1"/>
  <c r="F135" i="33" s="1"/>
  <c r="F136" i="33" s="1"/>
  <c r="F137" i="33" s="1"/>
  <c r="F138" i="33" s="1"/>
  <c r="F139" i="33" s="1"/>
  <c r="F140" i="33" s="1"/>
  <c r="F141" i="33" s="1"/>
  <c r="F142" i="33" s="1"/>
  <c r="F143" i="33" s="1"/>
  <c r="F144" i="33" s="1"/>
  <c r="F145" i="33" s="1"/>
  <c r="F146" i="33" s="1"/>
  <c r="F147" i="33" s="1"/>
  <c r="F148" i="33" s="1"/>
  <c r="F149" i="33" s="1"/>
  <c r="F150" i="33" s="1"/>
  <c r="F151" i="33" s="1"/>
  <c r="F152" i="33" s="1"/>
  <c r="F153" i="33" s="1"/>
  <c r="F154" i="33" s="1"/>
  <c r="F155" i="33" s="1"/>
  <c r="F156" i="33" s="1"/>
  <c r="F157" i="33" s="1"/>
  <c r="F158" i="33" s="1"/>
  <c r="F159" i="33" s="1"/>
  <c r="F160" i="33" s="1"/>
  <c r="F161" i="33" s="1"/>
  <c r="F162" i="33" s="1"/>
  <c r="F163" i="33" s="1"/>
  <c r="F164" i="33" s="1"/>
  <c r="F165" i="33" s="1"/>
  <c r="F166" i="33" s="1"/>
  <c r="F167" i="33" s="1"/>
  <c r="F168" i="33" s="1"/>
  <c r="F169" i="33" s="1"/>
  <c r="F170" i="33" s="1"/>
  <c r="F171" i="33" s="1"/>
  <c r="F172" i="33" s="1"/>
  <c r="F173" i="33" s="1"/>
  <c r="F174" i="33" s="1"/>
  <c r="F175" i="33" s="1"/>
  <c r="F176" i="33" s="1"/>
  <c r="F177" i="33" s="1"/>
  <c r="F178" i="33" s="1"/>
  <c r="F179" i="33" s="1"/>
  <c r="F180" i="33" s="1"/>
  <c r="F181" i="33" s="1"/>
  <c r="F182" i="33" s="1"/>
  <c r="F183" i="33" s="1"/>
  <c r="F184" i="33" s="1"/>
  <c r="F185" i="33" s="1"/>
  <c r="F186" i="33" s="1"/>
  <c r="F187" i="33" s="1"/>
  <c r="F188" i="33" s="1"/>
  <c r="F189" i="33" s="1"/>
  <c r="F190" i="33" s="1"/>
  <c r="F191" i="33" s="1"/>
  <c r="F192" i="33" s="1"/>
  <c r="F193" i="33" s="1"/>
  <c r="F194" i="33" s="1"/>
  <c r="F195" i="33" s="1"/>
  <c r="F196" i="33" s="1"/>
  <c r="F197" i="33" s="1"/>
  <c r="F198" i="33" s="1"/>
  <c r="F199" i="33" s="1"/>
  <c r="F200" i="33" s="1"/>
  <c r="F201" i="33" s="1"/>
  <c r="F202" i="33" s="1"/>
  <c r="F203" i="33" s="1"/>
  <c r="F204" i="33" s="1"/>
  <c r="F205" i="33" s="1"/>
  <c r="F206" i="33" s="1"/>
  <c r="F207" i="33" s="1"/>
  <c r="F208" i="33" s="1"/>
  <c r="F209" i="33" s="1"/>
  <c r="F210" i="33" s="1"/>
  <c r="F211" i="33" s="1"/>
  <c r="F212" i="33" s="1"/>
  <c r="F213" i="33" s="1"/>
  <c r="F214" i="33" s="1"/>
  <c r="F215" i="33" s="1"/>
  <c r="F216" i="33" s="1"/>
  <c r="F217" i="33" s="1"/>
  <c r="F218" i="33" s="1"/>
  <c r="F219" i="33" s="1"/>
  <c r="F220" i="33" s="1"/>
  <c r="F221" i="33" s="1"/>
  <c r="F222" i="33" s="1"/>
  <c r="F223" i="33" s="1"/>
  <c r="F224" i="33" s="1"/>
  <c r="F225" i="33" s="1"/>
  <c r="F226" i="33" s="1"/>
  <c r="F227" i="33" s="1"/>
  <c r="F228" i="33" s="1"/>
  <c r="F229" i="33" s="1"/>
  <c r="F230" i="33" s="1"/>
  <c r="F231" i="33" s="1"/>
  <c r="F232" i="33" s="1"/>
  <c r="F233" i="33" s="1"/>
  <c r="F234" i="33" s="1"/>
  <c r="F235" i="33" s="1"/>
  <c r="F236" i="33" s="1"/>
  <c r="F237" i="33" s="1"/>
  <c r="F238" i="33" s="1"/>
  <c r="F239" i="33" s="1"/>
  <c r="F240" i="33" s="1"/>
  <c r="F241" i="33" s="1"/>
  <c r="F242" i="33" s="1"/>
  <c r="F243" i="33" s="1"/>
  <c r="F244" i="33" s="1"/>
  <c r="F245" i="33" s="1"/>
  <c r="F246" i="33" s="1"/>
  <c r="F247" i="33" s="1"/>
  <c r="F248" i="33" s="1"/>
  <c r="F249" i="33" s="1"/>
  <c r="F250" i="33" s="1"/>
  <c r="F251" i="33" s="1"/>
  <c r="F252" i="33" s="1"/>
  <c r="F253" i="33" s="1"/>
  <c r="F254" i="33" s="1"/>
  <c r="F255" i="33" s="1"/>
  <c r="F256" i="33" s="1"/>
  <c r="F257" i="33" s="1"/>
  <c r="F258" i="33" s="1"/>
  <c r="F259" i="33" s="1"/>
  <c r="F260" i="33" s="1"/>
  <c r="F261" i="33" s="1"/>
  <c r="F262" i="33" s="1"/>
  <c r="F263" i="33" s="1"/>
  <c r="F264" i="33" s="1"/>
  <c r="F265" i="33" s="1"/>
  <c r="F266" i="33" s="1"/>
  <c r="F267" i="33" s="1"/>
  <c r="F268" i="33" s="1"/>
  <c r="F269" i="33" s="1"/>
  <c r="F270" i="33" s="1"/>
  <c r="F271" i="33" s="1"/>
  <c r="F272" i="33" s="1"/>
  <c r="F273" i="33" s="1"/>
  <c r="F274" i="33" s="1"/>
  <c r="F275" i="33" s="1"/>
  <c r="F276" i="33" s="1"/>
  <c r="F277" i="33" s="1"/>
  <c r="F278" i="33" s="1"/>
  <c r="F279" i="33" s="1"/>
  <c r="F280" i="33" s="1"/>
  <c r="F281" i="33" s="1"/>
  <c r="F282" i="33" s="1"/>
  <c r="F283" i="33" s="1"/>
  <c r="F284" i="33" s="1"/>
  <c r="F285" i="33" s="1"/>
  <c r="F286" i="33" s="1"/>
  <c r="F287" i="33" s="1"/>
  <c r="F288" i="33" s="1"/>
  <c r="F289" i="33" s="1"/>
  <c r="F290" i="33" s="1"/>
  <c r="F291" i="33" s="1"/>
  <c r="F292" i="33" s="1"/>
  <c r="F293" i="33" s="1"/>
  <c r="F294" i="33" s="1"/>
  <c r="F295" i="33" s="1"/>
  <c r="F296" i="33" s="1"/>
  <c r="F297" i="33" s="1"/>
  <c r="F298" i="33" s="1"/>
  <c r="F299" i="33" s="1"/>
  <c r="F300" i="33" s="1"/>
  <c r="F301" i="33" s="1"/>
  <c r="F302" i="33" s="1"/>
  <c r="F303" i="33" s="1"/>
  <c r="F304" i="33" s="1"/>
  <c r="F305" i="33" s="1"/>
  <c r="F306" i="33" s="1"/>
  <c r="F307" i="33" s="1"/>
  <c r="C264" i="31" l="1"/>
  <c r="C263" i="31"/>
  <c r="C262" i="31"/>
  <c r="C261" i="31"/>
  <c r="C260" i="31"/>
  <c r="C259" i="31"/>
  <c r="C258" i="31"/>
  <c r="C257" i="31"/>
  <c r="C256" i="31"/>
  <c r="C255" i="31"/>
  <c r="C254" i="31"/>
  <c r="C253" i="31"/>
  <c r="C252" i="31"/>
  <c r="C251" i="31"/>
  <c r="C250" i="31"/>
  <c r="C249" i="31"/>
  <c r="C248" i="31"/>
  <c r="C247" i="31"/>
  <c r="C246" i="31"/>
  <c r="C245" i="31"/>
  <c r="C244" i="31"/>
  <c r="C243" i="31"/>
  <c r="C242" i="31"/>
  <c r="C241" i="31"/>
  <c r="C240" i="31"/>
  <c r="C239" i="31"/>
  <c r="C238" i="31"/>
  <c r="C237" i="31"/>
  <c r="C236" i="31"/>
  <c r="C235" i="31"/>
  <c r="C234" i="31"/>
  <c r="C233" i="31"/>
  <c r="C232" i="31"/>
  <c r="C231" i="31"/>
  <c r="C230" i="31"/>
  <c r="C229" i="31"/>
  <c r="C228" i="31"/>
  <c r="C227" i="31"/>
  <c r="C226" i="31"/>
  <c r="C225" i="31"/>
  <c r="C224" i="31"/>
  <c r="C223" i="31"/>
  <c r="C222" i="31"/>
  <c r="C221" i="31"/>
  <c r="C220" i="31"/>
  <c r="C219" i="31"/>
  <c r="C218" i="31"/>
  <c r="C217" i="31"/>
  <c r="C216" i="31"/>
  <c r="C215" i="31"/>
  <c r="C214" i="31"/>
  <c r="C213" i="31"/>
  <c r="C212" i="31"/>
  <c r="C211" i="31"/>
  <c r="C210" i="31"/>
  <c r="C209" i="31"/>
  <c r="C208" i="31"/>
  <c r="C207" i="31"/>
  <c r="C206" i="31"/>
  <c r="C205" i="31"/>
  <c r="C204" i="31"/>
  <c r="C203" i="31"/>
  <c r="C202" i="31"/>
  <c r="C201" i="31"/>
  <c r="C200" i="31"/>
  <c r="C199" i="31"/>
  <c r="C198" i="31"/>
  <c r="C197" i="31"/>
  <c r="C196" i="31"/>
  <c r="C195" i="31"/>
  <c r="C194" i="31"/>
  <c r="C193" i="31"/>
  <c r="C192" i="31"/>
  <c r="C191" i="31"/>
  <c r="C190" i="31"/>
  <c r="C189" i="31"/>
  <c r="C188" i="31"/>
  <c r="C187" i="31"/>
  <c r="C186" i="31"/>
  <c r="C185" i="31"/>
  <c r="C184" i="31"/>
  <c r="C183" i="31"/>
  <c r="C182" i="31"/>
  <c r="C181" i="31"/>
  <c r="C180" i="31"/>
  <c r="C179" i="31"/>
  <c r="C178" i="31"/>
  <c r="C177" i="31"/>
  <c r="C176" i="31"/>
  <c r="C175" i="31"/>
  <c r="C174" i="31"/>
  <c r="C173" i="31"/>
  <c r="C172" i="31"/>
  <c r="C171" i="31"/>
  <c r="C170" i="31"/>
  <c r="C169" i="31"/>
  <c r="C168" i="31"/>
  <c r="C167" i="31"/>
  <c r="C166" i="31"/>
  <c r="C165" i="31"/>
  <c r="C164" i="31"/>
  <c r="C163" i="31"/>
  <c r="C162" i="31"/>
  <c r="C161" i="31"/>
  <c r="C160" i="31"/>
  <c r="C159" i="31"/>
  <c r="C158" i="31"/>
  <c r="C157" i="31"/>
  <c r="C156" i="31"/>
  <c r="C155" i="31"/>
  <c r="C154" i="31"/>
  <c r="C153" i="31"/>
  <c r="C152" i="31"/>
  <c r="C151" i="31"/>
  <c r="C150" i="31"/>
  <c r="C149" i="31"/>
  <c r="C148" i="31"/>
  <c r="C147" i="31"/>
  <c r="C146" i="31"/>
  <c r="C145" i="31"/>
  <c r="C144" i="31"/>
  <c r="C143" i="31"/>
  <c r="C142" i="31"/>
  <c r="C141" i="31"/>
  <c r="C140" i="31"/>
  <c r="C139" i="31"/>
  <c r="C138" i="31"/>
  <c r="C137" i="31"/>
  <c r="C136" i="31"/>
  <c r="C135" i="31"/>
  <c r="C134" i="31"/>
  <c r="C133" i="31"/>
  <c r="C132" i="31"/>
  <c r="C131" i="31"/>
  <c r="C130" i="31"/>
  <c r="C129" i="31"/>
  <c r="C128" i="31"/>
  <c r="C127" i="31"/>
  <c r="C126" i="31"/>
  <c r="C125" i="31"/>
  <c r="C124" i="31"/>
  <c r="C123" i="31"/>
  <c r="C122" i="31"/>
  <c r="C121" i="31"/>
  <c r="C120" i="31"/>
  <c r="C119" i="31"/>
  <c r="C118" i="31"/>
  <c r="C117" i="31"/>
  <c r="C116" i="31"/>
  <c r="C115" i="31"/>
  <c r="C114" i="31"/>
  <c r="C113" i="31"/>
  <c r="C112" i="31"/>
  <c r="C111" i="31"/>
  <c r="C110" i="31"/>
  <c r="C109" i="31"/>
  <c r="C108" i="31"/>
  <c r="C107" i="31"/>
  <c r="C106" i="31"/>
  <c r="C105" i="31"/>
  <c r="C104" i="31"/>
  <c r="C103" i="31"/>
  <c r="C102" i="31"/>
  <c r="C101" i="31"/>
  <c r="C100" i="31"/>
  <c r="C99" i="31"/>
  <c r="C98" i="31"/>
  <c r="C97" i="31"/>
  <c r="C96" i="31"/>
  <c r="C95" i="31"/>
  <c r="C94" i="31"/>
  <c r="C93" i="31"/>
  <c r="C92" i="31"/>
  <c r="C91" i="31"/>
  <c r="C90" i="31"/>
  <c r="C89" i="31"/>
  <c r="C88" i="31"/>
  <c r="C87" i="31"/>
  <c r="C86" i="31"/>
  <c r="C85" i="31"/>
  <c r="C84" i="31"/>
  <c r="C83" i="31"/>
  <c r="C82" i="31"/>
  <c r="C81" i="31"/>
  <c r="C80" i="31"/>
  <c r="C79" i="31"/>
  <c r="C78" i="31"/>
  <c r="C77" i="31"/>
  <c r="C76" i="31"/>
  <c r="C75" i="31"/>
  <c r="C74" i="31"/>
  <c r="C73" i="31"/>
  <c r="C72" i="31"/>
  <c r="C71" i="31"/>
  <c r="C70" i="31"/>
  <c r="C69" i="31"/>
  <c r="C68" i="31"/>
  <c r="C67" i="31"/>
  <c r="C66" i="31"/>
  <c r="C65" i="31"/>
  <c r="C64" i="31"/>
  <c r="C63" i="31"/>
  <c r="C62" i="31"/>
  <c r="C61" i="31"/>
  <c r="C60" i="31"/>
  <c r="C59" i="31"/>
  <c r="C58" i="31"/>
  <c r="C57" i="31"/>
  <c r="C56" i="31"/>
  <c r="C55" i="31"/>
  <c r="C54" i="3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D5" i="22" l="1"/>
  <c r="C5" i="22"/>
  <c r="Q328" i="22"/>
  <c r="Q327" i="22"/>
  <c r="Q326" i="22"/>
  <c r="Q325" i="22"/>
  <c r="A380" i="22"/>
  <c r="A381" i="22"/>
  <c r="A382" i="22"/>
  <c r="A383" i="22"/>
  <c r="A384" i="22"/>
  <c r="A385" i="22"/>
  <c r="A386" i="22"/>
  <c r="A387" i="22"/>
  <c r="A388" i="22"/>
  <c r="A389" i="22"/>
  <c r="A390" i="22"/>
  <c r="A391" i="22"/>
  <c r="A392" i="22"/>
  <c r="A393" i="22"/>
  <c r="A394" i="22"/>
  <c r="A395" i="22"/>
  <c r="A396" i="22"/>
  <c r="A397" i="22"/>
  <c r="A398" i="22"/>
  <c r="A399" i="22"/>
  <c r="A400" i="22"/>
  <c r="A401" i="22"/>
  <c r="A402" i="22"/>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64" i="15"/>
  <c r="C265" i="15"/>
  <c r="C266" i="15"/>
  <c r="C267" i="15"/>
  <c r="C268" i="15"/>
  <c r="C269" i="15"/>
  <c r="C270" i="15"/>
  <c r="C271" i="15"/>
  <c r="C272" i="15"/>
  <c r="C273" i="15"/>
  <c r="C274" i="15"/>
  <c r="C275" i="15"/>
  <c r="C276" i="15"/>
  <c r="C277" i="15"/>
  <c r="C278" i="15"/>
  <c r="C279" i="15"/>
  <c r="C280" i="15"/>
  <c r="C281" i="15"/>
  <c r="C282" i="15"/>
  <c r="C283" i="15"/>
  <c r="C284" i="15"/>
  <c r="C285" i="15"/>
  <c r="C286" i="15"/>
  <c r="C287" i="15"/>
  <c r="C288" i="15"/>
  <c r="C289" i="15"/>
  <c r="C290" i="15"/>
  <c r="C291" i="15"/>
  <c r="C292" i="15"/>
  <c r="C293" i="15"/>
  <c r="C294" i="15"/>
  <c r="C295" i="15"/>
  <c r="C296" i="15"/>
  <c r="C297" i="15"/>
  <c r="C298" i="15"/>
  <c r="C299" i="15"/>
  <c r="C300" i="15"/>
  <c r="C301" i="15"/>
  <c r="C302" i="15"/>
  <c r="C303" i="15"/>
  <c r="C304" i="15"/>
  <c r="C305" i="15"/>
  <c r="C306" i="15"/>
  <c r="C307" i="15"/>
  <c r="C308" i="15"/>
  <c r="C309" i="15"/>
  <c r="C310" i="15"/>
  <c r="C311" i="15"/>
  <c r="C312" i="15"/>
  <c r="C313" i="15"/>
  <c r="C314" i="15"/>
  <c r="C315" i="15"/>
  <c r="C316" i="15"/>
  <c r="C317" i="15"/>
  <c r="C318" i="15"/>
  <c r="C319" i="15"/>
  <c r="C320" i="15"/>
  <c r="C321" i="15"/>
  <c r="C322" i="15"/>
  <c r="C323" i="15"/>
  <c r="C324" i="15"/>
  <c r="C325" i="15"/>
  <c r="C326" i="15"/>
  <c r="C327" i="15"/>
  <c r="C328" i="15"/>
  <c r="C329" i="15"/>
  <c r="C330" i="15"/>
  <c r="C331" i="15"/>
  <c r="C332" i="15"/>
  <c r="C333" i="15"/>
  <c r="C334" i="15"/>
  <c r="C335" i="15"/>
  <c r="C336" i="15"/>
  <c r="C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 i="15"/>
  <c r="L392" i="22" l="1"/>
  <c r="O392" i="22"/>
  <c r="N392" i="22"/>
  <c r="K392" i="22"/>
  <c r="M392" i="22"/>
  <c r="P392" i="22"/>
  <c r="K388" i="22"/>
  <c r="N388" i="22"/>
  <c r="L388" i="22"/>
  <c r="O388" i="22"/>
  <c r="M388" i="22"/>
  <c r="P388" i="22"/>
  <c r="M394" i="22"/>
  <c r="P394" i="22"/>
  <c r="L394" i="22"/>
  <c r="O394" i="22"/>
  <c r="K394" i="22"/>
  <c r="N394" i="22"/>
  <c r="C2" i="2"/>
  <c r="BQ27" i="31"/>
  <c r="CB27" i="31"/>
  <c r="CC27" i="31"/>
  <c r="CD27" i="31"/>
  <c r="CE27" i="31"/>
  <c r="CG27" i="31"/>
  <c r="CW27" i="31"/>
  <c r="CX27" i="31"/>
  <c r="CY27" i="31"/>
  <c r="BQ28" i="31"/>
  <c r="CB28" i="31"/>
  <c r="CC28" i="31"/>
  <c r="CD28" i="31"/>
  <c r="CE28" i="31"/>
  <c r="CG28" i="31"/>
  <c r="CW28" i="31"/>
  <c r="CX28" i="31"/>
  <c r="CY28" i="31"/>
  <c r="BQ29" i="31"/>
  <c r="CB29" i="31"/>
  <c r="CC29" i="31"/>
  <c r="CD29" i="31"/>
  <c r="CE29" i="31"/>
  <c r="CG29" i="31"/>
  <c r="CW29" i="31"/>
  <c r="CX29" i="31"/>
  <c r="CY29" i="31"/>
  <c r="BQ30" i="31"/>
  <c r="CB30" i="31"/>
  <c r="CC30" i="31"/>
  <c r="CD30" i="31"/>
  <c r="CE30" i="31"/>
  <c r="CG30" i="31"/>
  <c r="CW30" i="31"/>
  <c r="CX30" i="31"/>
  <c r="CY30" i="31"/>
  <c r="BQ31" i="31"/>
  <c r="CB31" i="31"/>
  <c r="CC31" i="31"/>
  <c r="CD31" i="31"/>
  <c r="CE31" i="31"/>
  <c r="CG31" i="31"/>
  <c r="CW31" i="31"/>
  <c r="CX31" i="31"/>
  <c r="CY31" i="31"/>
  <c r="BQ32" i="31"/>
  <c r="CB32" i="31"/>
  <c r="CC32" i="31"/>
  <c r="CD32" i="31"/>
  <c r="CE32" i="31"/>
  <c r="CG32" i="31"/>
  <c r="CW32" i="31"/>
  <c r="CX32" i="31"/>
  <c r="CY32" i="31"/>
  <c r="BQ33" i="31"/>
  <c r="CB33" i="31"/>
  <c r="CC33" i="31"/>
  <c r="CD33" i="31"/>
  <c r="CE33" i="31"/>
  <c r="CG33" i="31"/>
  <c r="CW33" i="31"/>
  <c r="CX33" i="31"/>
  <c r="CY33" i="31"/>
  <c r="BQ34" i="31"/>
  <c r="CB34" i="31"/>
  <c r="CC34" i="31"/>
  <c r="CD34" i="31"/>
  <c r="CE34" i="31"/>
  <c r="CG34" i="31"/>
  <c r="CW34" i="31"/>
  <c r="CX34" i="31"/>
  <c r="CY34" i="31"/>
  <c r="BQ35" i="31"/>
  <c r="CB35" i="31"/>
  <c r="CC35" i="31"/>
  <c r="CD35" i="31"/>
  <c r="CE35" i="31"/>
  <c r="CG35" i="31"/>
  <c r="CW35" i="31"/>
  <c r="CX35" i="31"/>
  <c r="CY35" i="31"/>
  <c r="BQ36" i="31"/>
  <c r="CB36" i="31"/>
  <c r="CC36" i="31"/>
  <c r="CD36" i="31"/>
  <c r="CE36" i="31"/>
  <c r="CG36" i="31"/>
  <c r="CW36" i="31"/>
  <c r="CX36" i="31"/>
  <c r="CY36" i="31"/>
  <c r="BQ37" i="31"/>
  <c r="CB37" i="31"/>
  <c r="CC37" i="31"/>
  <c r="CD37" i="31"/>
  <c r="CE37" i="31"/>
  <c r="CG37" i="31"/>
  <c r="CW37" i="31"/>
  <c r="CX37" i="31"/>
  <c r="CY37" i="31"/>
  <c r="BQ38" i="31"/>
  <c r="CB38" i="31"/>
  <c r="CC38" i="31"/>
  <c r="CD38" i="31"/>
  <c r="CE38" i="31"/>
  <c r="CG38" i="31"/>
  <c r="CW38" i="31"/>
  <c r="CX38" i="31"/>
  <c r="CY38" i="31"/>
  <c r="BQ39" i="31"/>
  <c r="CB39" i="31"/>
  <c r="CC39" i="31"/>
  <c r="CD39" i="31"/>
  <c r="CE39" i="31"/>
  <c r="CG39" i="31"/>
  <c r="CW39" i="31"/>
  <c r="CX39" i="31"/>
  <c r="CY39" i="31"/>
  <c r="BQ40" i="31"/>
  <c r="CB40" i="31"/>
  <c r="CC40" i="31"/>
  <c r="CD40" i="31"/>
  <c r="CE40" i="31"/>
  <c r="CG40" i="31"/>
  <c r="CW40" i="31"/>
  <c r="CX40" i="31"/>
  <c r="CY40" i="31"/>
  <c r="BQ41" i="31"/>
  <c r="CB41" i="31"/>
  <c r="CC41" i="31"/>
  <c r="CD41" i="31"/>
  <c r="CE41" i="31"/>
  <c r="CG41" i="31"/>
  <c r="CW41" i="31"/>
  <c r="CX41" i="31"/>
  <c r="CY41" i="31"/>
  <c r="BQ42" i="31"/>
  <c r="CB42" i="31"/>
  <c r="CC42" i="31"/>
  <c r="CD42" i="31"/>
  <c r="CE42" i="31"/>
  <c r="CG42" i="31"/>
  <c r="CW42" i="31"/>
  <c r="CX42" i="31"/>
  <c r="CY42" i="31"/>
  <c r="BQ43" i="31"/>
  <c r="CB43" i="31"/>
  <c r="CC43" i="31"/>
  <c r="CD43" i="31"/>
  <c r="CE43" i="31"/>
  <c r="CG43" i="31"/>
  <c r="CW43" i="31"/>
  <c r="CX43" i="31"/>
  <c r="CY43" i="31"/>
  <c r="BQ44" i="31"/>
  <c r="CB44" i="31"/>
  <c r="CC44" i="31"/>
  <c r="CD44" i="31"/>
  <c r="CE44" i="31"/>
  <c r="CG44" i="31"/>
  <c r="CW44" i="31"/>
  <c r="CX44" i="31"/>
  <c r="CY44" i="31"/>
  <c r="BQ45" i="31"/>
  <c r="CB45" i="31"/>
  <c r="CC45" i="31"/>
  <c r="CD45" i="31"/>
  <c r="CE45" i="31"/>
  <c r="CG45" i="31"/>
  <c r="CW45" i="31"/>
  <c r="CX45" i="31"/>
  <c r="CY45" i="31"/>
  <c r="BQ46" i="31"/>
  <c r="CB46" i="31"/>
  <c r="CC46" i="31"/>
  <c r="CD46" i="31"/>
  <c r="CE46" i="31"/>
  <c r="CG46" i="31"/>
  <c r="CW46" i="31"/>
  <c r="CX46" i="31"/>
  <c r="CY46" i="31"/>
  <c r="BQ47" i="31"/>
  <c r="CB47" i="31"/>
  <c r="CC47" i="31"/>
  <c r="CD47" i="31"/>
  <c r="CE47" i="31"/>
  <c r="CG47" i="31"/>
  <c r="CW47" i="31"/>
  <c r="CX47" i="31"/>
  <c r="CY47" i="31"/>
  <c r="BQ48" i="31"/>
  <c r="CB48" i="31"/>
  <c r="CC48" i="31"/>
  <c r="CD48" i="31"/>
  <c r="CE48" i="31"/>
  <c r="CG48" i="31"/>
  <c r="CW48" i="31"/>
  <c r="CX48" i="31"/>
  <c r="CY48" i="31"/>
  <c r="BQ49" i="31"/>
  <c r="CB49" i="31"/>
  <c r="CC49" i="31"/>
  <c r="CD49" i="31"/>
  <c r="CE49" i="31"/>
  <c r="CG49" i="31"/>
  <c r="CW49" i="31"/>
  <c r="CX49" i="31"/>
  <c r="CY49" i="31"/>
  <c r="BQ50" i="31"/>
  <c r="CB50" i="31"/>
  <c r="CC50" i="31"/>
  <c r="CD50" i="31"/>
  <c r="CE50" i="31"/>
  <c r="CG50" i="31"/>
  <c r="CW50" i="31"/>
  <c r="CX50" i="31"/>
  <c r="CY50" i="31"/>
  <c r="BQ51" i="31"/>
  <c r="CB51" i="31"/>
  <c r="CC51" i="31"/>
  <c r="CD51" i="31"/>
  <c r="CE51" i="31"/>
  <c r="CG51" i="31"/>
  <c r="CW51" i="31"/>
  <c r="CX51" i="31"/>
  <c r="CY51" i="31"/>
  <c r="BQ52" i="31"/>
  <c r="CB52" i="31"/>
  <c r="CC52" i="31"/>
  <c r="CD52" i="31"/>
  <c r="CE52" i="31"/>
  <c r="CG52" i="31"/>
  <c r="CW52" i="31"/>
  <c r="CX52" i="31"/>
  <c r="CY52" i="31"/>
  <c r="BQ53" i="31"/>
  <c r="CB53" i="31"/>
  <c r="CC53" i="31"/>
  <c r="CD53" i="31"/>
  <c r="CE53" i="31"/>
  <c r="CG53" i="31"/>
  <c r="CW53" i="31"/>
  <c r="CX53" i="31"/>
  <c r="CY53" i="31"/>
  <c r="BG54" i="31"/>
  <c r="BQ54" i="31"/>
  <c r="CB54" i="31"/>
  <c r="CC54" i="31"/>
  <c r="CD54" i="31"/>
  <c r="CE54" i="31"/>
  <c r="CG54" i="31"/>
  <c r="CW54" i="31"/>
  <c r="CX54" i="31"/>
  <c r="CY54" i="31"/>
  <c r="BG55" i="31"/>
  <c r="BQ55" i="31"/>
  <c r="CB55" i="31"/>
  <c r="CC55" i="31"/>
  <c r="CD55" i="31"/>
  <c r="CE55" i="31"/>
  <c r="CG55" i="31"/>
  <c r="CW55" i="31"/>
  <c r="CX55" i="31"/>
  <c r="CY55" i="31"/>
  <c r="BG56" i="31"/>
  <c r="BQ56" i="31"/>
  <c r="CB56" i="31"/>
  <c r="CC56" i="31"/>
  <c r="CD56" i="31"/>
  <c r="CE56" i="31"/>
  <c r="CG56" i="31"/>
  <c r="CW56" i="31"/>
  <c r="CX56" i="31"/>
  <c r="CY56" i="31"/>
  <c r="BQ57" i="31"/>
  <c r="CB57" i="31"/>
  <c r="CC57" i="31"/>
  <c r="CD57" i="31"/>
  <c r="CE57" i="31"/>
  <c r="CG57" i="31"/>
  <c r="CW57" i="31"/>
  <c r="CX57" i="31"/>
  <c r="CY57" i="31"/>
  <c r="BQ58" i="31"/>
  <c r="CB58" i="31"/>
  <c r="CC58" i="31"/>
  <c r="CD58" i="31"/>
  <c r="CE58" i="31"/>
  <c r="CG58" i="31"/>
  <c r="CW58" i="31"/>
  <c r="CX58" i="31"/>
  <c r="CY58" i="31"/>
  <c r="BQ59" i="31"/>
  <c r="CB59" i="31"/>
  <c r="CC59" i="31"/>
  <c r="CD59" i="31"/>
  <c r="CE59" i="31"/>
  <c r="CG59" i="31"/>
  <c r="CW59" i="31"/>
  <c r="CX59" i="31"/>
  <c r="CY59" i="31"/>
  <c r="BQ60" i="31"/>
  <c r="CB60" i="31"/>
  <c r="CC60" i="31"/>
  <c r="CD60" i="31"/>
  <c r="CE60" i="31"/>
  <c r="CG60" i="31"/>
  <c r="CW60" i="31"/>
  <c r="CX60" i="31"/>
  <c r="CY60" i="31"/>
  <c r="BG61" i="31"/>
  <c r="BQ61" i="31"/>
  <c r="CB61" i="31"/>
  <c r="CC61" i="31"/>
  <c r="CD61" i="31"/>
  <c r="CE61" i="31"/>
  <c r="CG61" i="31"/>
  <c r="CW61" i="31"/>
  <c r="CX61" i="31"/>
  <c r="CY61" i="31"/>
  <c r="BG62" i="31"/>
  <c r="BQ62" i="31"/>
  <c r="CB62" i="31"/>
  <c r="CC62" i="31"/>
  <c r="CD62" i="31"/>
  <c r="CE62" i="31"/>
  <c r="CG62" i="31"/>
  <c r="CW62" i="31"/>
  <c r="CX62" i="31"/>
  <c r="CY62" i="31"/>
  <c r="BQ63" i="31"/>
  <c r="CB63" i="31"/>
  <c r="CC63" i="31"/>
  <c r="CD63" i="31"/>
  <c r="CE63" i="31"/>
  <c r="CG63" i="31"/>
  <c r="CW63" i="31"/>
  <c r="CX63" i="31"/>
  <c r="CY63" i="31"/>
  <c r="BQ64" i="31"/>
  <c r="CB64" i="31"/>
  <c r="CC64" i="31"/>
  <c r="CD64" i="31"/>
  <c r="CE64" i="31"/>
  <c r="CG64" i="31"/>
  <c r="CW64" i="31"/>
  <c r="CX64" i="31"/>
  <c r="CY64" i="31"/>
  <c r="BQ65" i="31"/>
  <c r="CB65" i="31"/>
  <c r="CC65" i="31"/>
  <c r="CD65" i="31"/>
  <c r="CE65" i="31"/>
  <c r="CG65" i="31"/>
  <c r="CW65" i="31"/>
  <c r="CX65" i="31"/>
  <c r="CY65" i="31"/>
  <c r="BG66" i="31"/>
  <c r="BQ66" i="31"/>
  <c r="CB66" i="31"/>
  <c r="CC66" i="31"/>
  <c r="CD66" i="31"/>
  <c r="CE66" i="31"/>
  <c r="CG66" i="31"/>
  <c r="CW66" i="31"/>
  <c r="CX66" i="31"/>
  <c r="CY66" i="31"/>
  <c r="BQ67" i="31"/>
  <c r="CB67" i="31"/>
  <c r="CC67" i="31"/>
  <c r="CD67" i="31"/>
  <c r="CE67" i="31"/>
  <c r="CG67" i="31"/>
  <c r="CW67" i="31"/>
  <c r="CX67" i="31"/>
  <c r="CY67" i="31"/>
  <c r="BG68" i="31"/>
  <c r="BQ68" i="31"/>
  <c r="CB68" i="31"/>
  <c r="CC68" i="31"/>
  <c r="CD68" i="31"/>
  <c r="CE68" i="31"/>
  <c r="CG68" i="31"/>
  <c r="CW68" i="31"/>
  <c r="CX68" i="31"/>
  <c r="CY68" i="31"/>
  <c r="BG69" i="31"/>
  <c r="BQ69" i="31"/>
  <c r="CB69" i="31"/>
  <c r="CC69" i="31"/>
  <c r="CD69" i="31"/>
  <c r="CE69" i="31"/>
  <c r="CG69" i="31"/>
  <c r="CW69" i="31"/>
  <c r="CX69" i="31"/>
  <c r="CY69" i="31"/>
  <c r="BQ70" i="31"/>
  <c r="CB70" i="31"/>
  <c r="CC70" i="31"/>
  <c r="CD70" i="31"/>
  <c r="CE70" i="31"/>
  <c r="CG70" i="31"/>
  <c r="CW70" i="31"/>
  <c r="CX70" i="31"/>
  <c r="CY70" i="31"/>
  <c r="BG71" i="31"/>
  <c r="BQ71" i="31"/>
  <c r="CB71" i="31"/>
  <c r="CC71" i="31"/>
  <c r="CD71" i="31"/>
  <c r="CE71" i="31"/>
  <c r="CG71" i="31"/>
  <c r="CW71" i="31"/>
  <c r="CX71" i="31"/>
  <c r="CY71" i="31"/>
  <c r="BG72" i="31"/>
  <c r="BQ72" i="31"/>
  <c r="CB72" i="31"/>
  <c r="CC72" i="31"/>
  <c r="CD72" i="31"/>
  <c r="CE72" i="31"/>
  <c r="CG72" i="31"/>
  <c r="CW72" i="31"/>
  <c r="CX72" i="31"/>
  <c r="CY72" i="31"/>
  <c r="BQ73" i="31"/>
  <c r="CB73" i="31"/>
  <c r="CC73" i="31"/>
  <c r="CD73" i="31"/>
  <c r="CE73" i="31"/>
  <c r="CG73" i="31"/>
  <c r="CW73" i="31"/>
  <c r="CX73" i="31"/>
  <c r="CY73" i="31"/>
  <c r="BQ74" i="31"/>
  <c r="CB74" i="31"/>
  <c r="CC74" i="31"/>
  <c r="CD74" i="31"/>
  <c r="CE74" i="31"/>
  <c r="CG74" i="31"/>
  <c r="CW74" i="31"/>
  <c r="CX74" i="31"/>
  <c r="CY74" i="31"/>
  <c r="BQ75" i="31"/>
  <c r="CB75" i="31"/>
  <c r="CC75" i="31"/>
  <c r="CD75" i="31"/>
  <c r="CE75" i="31"/>
  <c r="CG75" i="31"/>
  <c r="CW75" i="31"/>
  <c r="CX75" i="31"/>
  <c r="CY75" i="31"/>
  <c r="BQ76" i="31"/>
  <c r="CB76" i="31"/>
  <c r="CC76" i="31"/>
  <c r="CD76" i="31"/>
  <c r="CE76" i="31"/>
  <c r="CG76" i="31"/>
  <c r="CW76" i="31"/>
  <c r="CX76" i="31"/>
  <c r="CY76" i="31"/>
  <c r="BQ77" i="31"/>
  <c r="CB77" i="31"/>
  <c r="CC77" i="31"/>
  <c r="CD77" i="31"/>
  <c r="CE77" i="31"/>
  <c r="CG77" i="31"/>
  <c r="CW77" i="31"/>
  <c r="CX77" i="31"/>
  <c r="CY77" i="31"/>
  <c r="BQ78" i="31"/>
  <c r="CB78" i="31"/>
  <c r="CC78" i="31"/>
  <c r="CD78" i="31"/>
  <c r="CE78" i="31"/>
  <c r="CG78" i="31"/>
  <c r="CW78" i="31"/>
  <c r="CX78" i="31"/>
  <c r="CY78" i="31"/>
  <c r="BG79" i="31"/>
  <c r="BQ79" i="31"/>
  <c r="CB79" i="31"/>
  <c r="CC79" i="31"/>
  <c r="CD79" i="31"/>
  <c r="CE79" i="31"/>
  <c r="CG79" i="31"/>
  <c r="CW79" i="31"/>
  <c r="CX79" i="31"/>
  <c r="CY79" i="31"/>
  <c r="BQ80" i="31"/>
  <c r="CB80" i="31"/>
  <c r="CC80" i="31"/>
  <c r="CD80" i="31"/>
  <c r="CE80" i="31"/>
  <c r="CG80" i="31"/>
  <c r="CW80" i="31"/>
  <c r="CX80" i="31"/>
  <c r="CY80" i="31"/>
  <c r="BQ81" i="31"/>
  <c r="CB81" i="31"/>
  <c r="CC81" i="31"/>
  <c r="CD81" i="31"/>
  <c r="CE81" i="31"/>
  <c r="CG81" i="31"/>
  <c r="CW81" i="31"/>
  <c r="CX81" i="31"/>
  <c r="CY81" i="31"/>
  <c r="BQ82" i="31"/>
  <c r="CB82" i="31"/>
  <c r="CC82" i="31"/>
  <c r="CD82" i="31"/>
  <c r="CE82" i="31"/>
  <c r="CG82" i="31"/>
  <c r="CW82" i="31"/>
  <c r="CX82" i="31"/>
  <c r="CY82" i="31"/>
  <c r="BQ83" i="31"/>
  <c r="CB83" i="31"/>
  <c r="CC83" i="31"/>
  <c r="CD83" i="31"/>
  <c r="CE83" i="31"/>
  <c r="CG83" i="31"/>
  <c r="CW83" i="31"/>
  <c r="CX83" i="31"/>
  <c r="CY83" i="31"/>
  <c r="BQ84" i="31"/>
  <c r="CB84" i="31"/>
  <c r="CC84" i="31"/>
  <c r="CD84" i="31"/>
  <c r="CE84" i="31"/>
  <c r="CG84" i="31"/>
  <c r="CW84" i="31"/>
  <c r="CX84" i="31"/>
  <c r="CY84" i="31"/>
  <c r="BQ85" i="31"/>
  <c r="CB85" i="31"/>
  <c r="CC85" i="31"/>
  <c r="CD85" i="31"/>
  <c r="CE85" i="31"/>
  <c r="CG85" i="31"/>
  <c r="CW85" i="31"/>
  <c r="CX85" i="31"/>
  <c r="CY85" i="31"/>
  <c r="BQ86" i="31"/>
  <c r="CB86" i="31"/>
  <c r="CC86" i="31"/>
  <c r="CD86" i="31"/>
  <c r="CE86" i="31"/>
  <c r="CG86" i="31"/>
  <c r="CW86" i="31"/>
  <c r="CX86" i="31"/>
  <c r="CY86" i="31"/>
  <c r="BQ87" i="31"/>
  <c r="CB87" i="31"/>
  <c r="CC87" i="31"/>
  <c r="CD87" i="31"/>
  <c r="CE87" i="31"/>
  <c r="CG87" i="31"/>
  <c r="CW87" i="31"/>
  <c r="CX87" i="31"/>
  <c r="CY87" i="31"/>
  <c r="BG88" i="31"/>
  <c r="BQ88" i="31"/>
  <c r="CB88" i="31"/>
  <c r="CC88" i="31"/>
  <c r="CD88" i="31"/>
  <c r="CE88" i="31"/>
  <c r="CG88" i="31"/>
  <c r="CW88" i="31"/>
  <c r="CX88" i="31"/>
  <c r="CY88" i="31"/>
  <c r="BG89" i="31"/>
  <c r="BQ89" i="31"/>
  <c r="CB89" i="31"/>
  <c r="CC89" i="31"/>
  <c r="CD89" i="31"/>
  <c r="CE89" i="31"/>
  <c r="CG89" i="31"/>
  <c r="CW89" i="31"/>
  <c r="CX89" i="31"/>
  <c r="CY89" i="31"/>
  <c r="BQ90" i="31"/>
  <c r="CB90" i="31"/>
  <c r="CC90" i="31"/>
  <c r="CD90" i="31"/>
  <c r="CE90" i="31"/>
  <c r="CG90" i="31"/>
  <c r="CW90" i="31"/>
  <c r="CX90" i="31"/>
  <c r="CY90" i="31"/>
  <c r="BQ91" i="31"/>
  <c r="CB91" i="31"/>
  <c r="CC91" i="31"/>
  <c r="CD91" i="31"/>
  <c r="CE91" i="31"/>
  <c r="CG91" i="31"/>
  <c r="CW91" i="31"/>
  <c r="CX91" i="31"/>
  <c r="CY91" i="31"/>
  <c r="BQ92" i="31"/>
  <c r="CB92" i="31"/>
  <c r="CC92" i="31"/>
  <c r="CD92" i="31"/>
  <c r="CE92" i="31"/>
  <c r="CG92" i="31"/>
  <c r="CW92" i="31"/>
  <c r="CX92" i="31"/>
  <c r="CY92" i="31"/>
  <c r="BQ93" i="31"/>
  <c r="CB93" i="31"/>
  <c r="CC93" i="31"/>
  <c r="CD93" i="31"/>
  <c r="CE93" i="31"/>
  <c r="CG93" i="31"/>
  <c r="CW93" i="31"/>
  <c r="CX93" i="31"/>
  <c r="CY93" i="31"/>
  <c r="BG94" i="31"/>
  <c r="BQ94" i="31"/>
  <c r="CB94" i="31"/>
  <c r="CC94" i="31"/>
  <c r="CD94" i="31"/>
  <c r="CE94" i="31"/>
  <c r="CG94" i="31"/>
  <c r="CW94" i="31"/>
  <c r="CX94" i="31"/>
  <c r="CY94" i="31"/>
  <c r="BQ95" i="31"/>
  <c r="CB95" i="31"/>
  <c r="CC95" i="31"/>
  <c r="CD95" i="31"/>
  <c r="CE95" i="31"/>
  <c r="CG95" i="31"/>
  <c r="CW95" i="31"/>
  <c r="CX95" i="31"/>
  <c r="CY95" i="31"/>
  <c r="BQ96" i="31"/>
  <c r="CB96" i="31"/>
  <c r="CC96" i="31"/>
  <c r="CD96" i="31"/>
  <c r="CE96" i="31"/>
  <c r="CG96" i="31"/>
  <c r="CW96" i="31"/>
  <c r="CX96" i="31"/>
  <c r="CY96" i="31"/>
  <c r="BQ97" i="31"/>
  <c r="CB97" i="31"/>
  <c r="CC97" i="31"/>
  <c r="CD97" i="31"/>
  <c r="CE97" i="31"/>
  <c r="CG97" i="31"/>
  <c r="CW97" i="31"/>
  <c r="CX97" i="31"/>
  <c r="CY97" i="31"/>
  <c r="BQ98" i="31"/>
  <c r="CB98" i="31"/>
  <c r="CC98" i="31"/>
  <c r="CD98" i="31"/>
  <c r="CE98" i="31"/>
  <c r="CG98" i="31"/>
  <c r="CW98" i="31"/>
  <c r="CX98" i="31"/>
  <c r="CY98" i="31"/>
  <c r="BQ99" i="31"/>
  <c r="CB99" i="31"/>
  <c r="CC99" i="31"/>
  <c r="CD99" i="31"/>
  <c r="CE99" i="31"/>
  <c r="CG99" i="31"/>
  <c r="CW99" i="31"/>
  <c r="CX99" i="31"/>
  <c r="CY99" i="31"/>
  <c r="BQ100" i="31"/>
  <c r="CB100" i="31"/>
  <c r="CC100" i="31"/>
  <c r="CD100" i="31"/>
  <c r="CE100" i="31"/>
  <c r="CG100" i="31"/>
  <c r="CW100" i="31"/>
  <c r="CX100" i="31"/>
  <c r="CY100" i="31"/>
  <c r="BQ101" i="31"/>
  <c r="CB101" i="31"/>
  <c r="CC101" i="31"/>
  <c r="CD101" i="31"/>
  <c r="CE101" i="31"/>
  <c r="CG101" i="31"/>
  <c r="CW101" i="31"/>
  <c r="CX101" i="31"/>
  <c r="CY101" i="31"/>
  <c r="BQ102" i="31"/>
  <c r="CB102" i="31"/>
  <c r="CC102" i="31"/>
  <c r="CD102" i="31"/>
  <c r="CE102" i="31"/>
  <c r="CG102" i="31"/>
  <c r="CW102" i="31"/>
  <c r="CX102" i="31"/>
  <c r="CY102" i="31"/>
  <c r="BQ103" i="31"/>
  <c r="CB103" i="31"/>
  <c r="CC103" i="31"/>
  <c r="CD103" i="31"/>
  <c r="CE103" i="31"/>
  <c r="CG103" i="31"/>
  <c r="CW103" i="31"/>
  <c r="CX103" i="31"/>
  <c r="CY103" i="31"/>
  <c r="BQ104" i="31"/>
  <c r="CB104" i="31"/>
  <c r="CC104" i="31"/>
  <c r="CD104" i="31"/>
  <c r="CE104" i="31"/>
  <c r="CG104" i="31"/>
  <c r="CW104" i="31"/>
  <c r="CX104" i="31"/>
  <c r="CY104" i="31"/>
  <c r="BQ105" i="31"/>
  <c r="CB105" i="31"/>
  <c r="CC105" i="31"/>
  <c r="CD105" i="31"/>
  <c r="CE105" i="31"/>
  <c r="CG105" i="31"/>
  <c r="CW105" i="31"/>
  <c r="CX105" i="31"/>
  <c r="CY105" i="31"/>
  <c r="BG106" i="31"/>
  <c r="BQ106" i="31"/>
  <c r="CB106" i="31"/>
  <c r="CC106" i="31"/>
  <c r="CD106" i="31"/>
  <c r="CE106" i="31"/>
  <c r="CG106" i="31"/>
  <c r="CW106" i="31"/>
  <c r="CX106" i="31"/>
  <c r="CY106" i="31"/>
  <c r="BQ107" i="31"/>
  <c r="CB107" i="31"/>
  <c r="CC107" i="31"/>
  <c r="CD107" i="31"/>
  <c r="CE107" i="31"/>
  <c r="CG107" i="31"/>
  <c r="CW107" i="31"/>
  <c r="CX107" i="31"/>
  <c r="CY107" i="31"/>
  <c r="BQ108" i="31"/>
  <c r="CB108" i="31"/>
  <c r="CC108" i="31"/>
  <c r="CD108" i="31"/>
  <c r="CE108" i="31"/>
  <c r="CG108" i="31"/>
  <c r="CW108" i="31"/>
  <c r="CX108" i="31"/>
  <c r="CY108" i="31"/>
  <c r="BQ109" i="31"/>
  <c r="CB109" i="31"/>
  <c r="CC109" i="31"/>
  <c r="CD109" i="31"/>
  <c r="CE109" i="31"/>
  <c r="CG109" i="31"/>
  <c r="CW109" i="31"/>
  <c r="CX109" i="31"/>
  <c r="CY109" i="31"/>
  <c r="BQ110" i="31"/>
  <c r="CB110" i="31"/>
  <c r="CC110" i="31"/>
  <c r="CD110" i="31"/>
  <c r="CE110" i="31"/>
  <c r="CG110" i="31"/>
  <c r="CW110" i="31"/>
  <c r="CX110" i="31"/>
  <c r="CY110" i="31"/>
  <c r="BQ111" i="31"/>
  <c r="CB111" i="31"/>
  <c r="CC111" i="31"/>
  <c r="CD111" i="31"/>
  <c r="CE111" i="31"/>
  <c r="CG111" i="31"/>
  <c r="CW111" i="31"/>
  <c r="CX111" i="31"/>
  <c r="CY111" i="31"/>
  <c r="BQ112" i="31"/>
  <c r="CB112" i="31"/>
  <c r="CC112" i="31"/>
  <c r="CD112" i="31"/>
  <c r="CE112" i="31"/>
  <c r="CG112" i="31"/>
  <c r="CW112" i="31"/>
  <c r="CX112" i="31"/>
  <c r="CY112" i="31"/>
  <c r="BQ113" i="31"/>
  <c r="CB113" i="31"/>
  <c r="CC113" i="31"/>
  <c r="CD113" i="31"/>
  <c r="CE113" i="31"/>
  <c r="CG113" i="31"/>
  <c r="CW113" i="31"/>
  <c r="CX113" i="31"/>
  <c r="CY113" i="31"/>
  <c r="BG114" i="31"/>
  <c r="BQ114" i="31"/>
  <c r="CB114" i="31"/>
  <c r="CC114" i="31"/>
  <c r="CD114" i="31"/>
  <c r="CE114" i="31"/>
  <c r="CG114" i="31"/>
  <c r="CW114" i="31"/>
  <c r="CX114" i="31"/>
  <c r="CY114" i="31"/>
  <c r="BQ115" i="31"/>
  <c r="CB115" i="31"/>
  <c r="CC115" i="31"/>
  <c r="CD115" i="31"/>
  <c r="CE115" i="31"/>
  <c r="CG115" i="31"/>
  <c r="CW115" i="31"/>
  <c r="CX115" i="31"/>
  <c r="CY115" i="31"/>
  <c r="BQ116" i="31"/>
  <c r="CB116" i="31"/>
  <c r="CC116" i="31"/>
  <c r="CD116" i="31"/>
  <c r="CE116" i="31"/>
  <c r="CG116" i="31"/>
  <c r="CW116" i="31"/>
  <c r="CX116" i="31"/>
  <c r="CY116" i="31"/>
  <c r="BQ117" i="31"/>
  <c r="CB117" i="31"/>
  <c r="CC117" i="31"/>
  <c r="CD117" i="31"/>
  <c r="CE117" i="31"/>
  <c r="CG117" i="31"/>
  <c r="CW117" i="31"/>
  <c r="CX117" i="31"/>
  <c r="CY117" i="31"/>
  <c r="BQ118" i="31"/>
  <c r="CB118" i="31"/>
  <c r="CC118" i="31"/>
  <c r="CD118" i="31"/>
  <c r="CE118" i="31"/>
  <c r="CG118" i="31"/>
  <c r="CW118" i="31"/>
  <c r="CX118" i="31"/>
  <c r="CY118" i="31"/>
  <c r="BQ119" i="31"/>
  <c r="CB119" i="31"/>
  <c r="CC119" i="31"/>
  <c r="CD119" i="31"/>
  <c r="CE119" i="31"/>
  <c r="CG119" i="31"/>
  <c r="CW119" i="31"/>
  <c r="CX119" i="31"/>
  <c r="CY119" i="31"/>
  <c r="BQ120" i="31"/>
  <c r="CB120" i="31"/>
  <c r="CC120" i="31"/>
  <c r="CD120" i="31"/>
  <c r="CE120" i="31"/>
  <c r="CG120" i="31"/>
  <c r="CW120" i="31"/>
  <c r="CX120" i="31"/>
  <c r="CY120" i="31"/>
  <c r="BQ121" i="31"/>
  <c r="CB121" i="31"/>
  <c r="CC121" i="31"/>
  <c r="CD121" i="31"/>
  <c r="CE121" i="31"/>
  <c r="CG121" i="31"/>
  <c r="CW121" i="31"/>
  <c r="CX121" i="31"/>
  <c r="CY121" i="31"/>
  <c r="BQ122" i="31"/>
  <c r="CB122" i="31"/>
  <c r="CC122" i="31"/>
  <c r="CD122" i="31"/>
  <c r="CE122" i="31"/>
  <c r="CG122" i="31"/>
  <c r="CW122" i="31"/>
  <c r="CX122" i="31"/>
  <c r="CY122" i="31"/>
  <c r="BQ123" i="31"/>
  <c r="CB123" i="31"/>
  <c r="CC123" i="31"/>
  <c r="CD123" i="31"/>
  <c r="CE123" i="31"/>
  <c r="CG123" i="31"/>
  <c r="CW123" i="31"/>
  <c r="CX123" i="31"/>
  <c r="CY123" i="31"/>
  <c r="BQ124" i="31"/>
  <c r="CB124" i="31"/>
  <c r="CC124" i="31"/>
  <c r="CD124" i="31"/>
  <c r="CE124" i="31"/>
  <c r="CG124" i="31"/>
  <c r="CW124" i="31"/>
  <c r="CX124" i="31"/>
  <c r="CY124" i="31"/>
  <c r="BQ125" i="31"/>
  <c r="CB125" i="31"/>
  <c r="CC125" i="31"/>
  <c r="CD125" i="31"/>
  <c r="CE125" i="31"/>
  <c r="CG125" i="31"/>
  <c r="CW125" i="31"/>
  <c r="CX125" i="31"/>
  <c r="CY125" i="31"/>
  <c r="BQ126" i="31"/>
  <c r="CB126" i="31"/>
  <c r="CC126" i="31"/>
  <c r="CD126" i="31"/>
  <c r="CE126" i="31"/>
  <c r="CG126" i="31"/>
  <c r="CW126" i="31"/>
  <c r="CX126" i="31"/>
  <c r="CY126" i="31"/>
  <c r="BQ127" i="31"/>
  <c r="CB127" i="31"/>
  <c r="CC127" i="31"/>
  <c r="CD127" i="31"/>
  <c r="CE127" i="31"/>
  <c r="CG127" i="31"/>
  <c r="CW127" i="31"/>
  <c r="CX127" i="31"/>
  <c r="CY127" i="31"/>
  <c r="BQ128" i="31"/>
  <c r="CB128" i="31"/>
  <c r="CC128" i="31"/>
  <c r="CD128" i="31"/>
  <c r="CE128" i="31"/>
  <c r="CG128" i="31"/>
  <c r="CW128" i="31"/>
  <c r="CX128" i="31"/>
  <c r="CY128" i="31"/>
  <c r="BQ129" i="31"/>
  <c r="CB129" i="31"/>
  <c r="CC129" i="31"/>
  <c r="CD129" i="31"/>
  <c r="CE129" i="31"/>
  <c r="CG129" i="31"/>
  <c r="CW129" i="31"/>
  <c r="CX129" i="31"/>
  <c r="CY129" i="31"/>
  <c r="BQ130" i="31"/>
  <c r="CB130" i="31"/>
  <c r="CC130" i="31"/>
  <c r="CD130" i="31"/>
  <c r="CE130" i="31"/>
  <c r="CG130" i="31"/>
  <c r="CW130" i="31"/>
  <c r="CX130" i="31"/>
  <c r="CY130" i="31"/>
  <c r="BQ131" i="31"/>
  <c r="CB131" i="31"/>
  <c r="CC131" i="31"/>
  <c r="CD131" i="31"/>
  <c r="CE131" i="31"/>
  <c r="CG131" i="31"/>
  <c r="CW131" i="31"/>
  <c r="CX131" i="31"/>
  <c r="CY131" i="31"/>
  <c r="BQ132" i="31"/>
  <c r="CB132" i="31"/>
  <c r="CC132" i="31"/>
  <c r="CD132" i="31"/>
  <c r="CE132" i="31"/>
  <c r="CG132" i="31"/>
  <c r="CW132" i="31"/>
  <c r="CX132" i="31"/>
  <c r="CY132" i="31"/>
  <c r="BQ133" i="31"/>
  <c r="CB133" i="31"/>
  <c r="CC133" i="31"/>
  <c r="CD133" i="31"/>
  <c r="CE133" i="31"/>
  <c r="CG133" i="31"/>
  <c r="CW133" i="31"/>
  <c r="CX133" i="31"/>
  <c r="CY133" i="31"/>
  <c r="BQ134" i="31"/>
  <c r="CB134" i="31"/>
  <c r="CC134" i="31"/>
  <c r="CD134" i="31"/>
  <c r="CE134" i="31"/>
  <c r="CG134" i="31"/>
  <c r="CW134" i="31"/>
  <c r="CX134" i="31"/>
  <c r="CY134" i="31"/>
  <c r="BQ135" i="31"/>
  <c r="CB135" i="31"/>
  <c r="CC135" i="31"/>
  <c r="CD135" i="31"/>
  <c r="CE135" i="31"/>
  <c r="CG135" i="31"/>
  <c r="CW135" i="31"/>
  <c r="CX135" i="31"/>
  <c r="CY135" i="31"/>
  <c r="BQ136" i="31"/>
  <c r="CB136" i="31"/>
  <c r="CC136" i="31"/>
  <c r="CD136" i="31"/>
  <c r="CE136" i="31"/>
  <c r="CG136" i="31"/>
  <c r="CW136" i="31"/>
  <c r="CX136" i="31"/>
  <c r="CY136" i="31"/>
  <c r="BQ137" i="31"/>
  <c r="CB137" i="31"/>
  <c r="CC137" i="31"/>
  <c r="CD137" i="31"/>
  <c r="CE137" i="31"/>
  <c r="CG137" i="31"/>
  <c r="CW137" i="31"/>
  <c r="CX137" i="31"/>
  <c r="CY137" i="31"/>
  <c r="BQ138" i="31"/>
  <c r="CB138" i="31"/>
  <c r="CC138" i="31"/>
  <c r="CD138" i="31"/>
  <c r="CE138" i="31"/>
  <c r="CG138" i="31"/>
  <c r="CW138" i="31"/>
  <c r="CX138" i="31"/>
  <c r="CY138" i="31"/>
  <c r="BQ139" i="31"/>
  <c r="CB139" i="31"/>
  <c r="CC139" i="31"/>
  <c r="CD139" i="31"/>
  <c r="CE139" i="31"/>
  <c r="CG139" i="31"/>
  <c r="CW139" i="31"/>
  <c r="CX139" i="31"/>
  <c r="CY139" i="31"/>
  <c r="BG140" i="31"/>
  <c r="BQ140" i="31"/>
  <c r="CB140" i="31"/>
  <c r="CC140" i="31"/>
  <c r="CD140" i="31"/>
  <c r="CE140" i="31"/>
  <c r="CG140" i="31"/>
  <c r="CW140" i="31"/>
  <c r="CX140" i="31"/>
  <c r="CY140" i="31"/>
  <c r="BG141" i="31"/>
  <c r="BQ141" i="31"/>
  <c r="CB141" i="31"/>
  <c r="CC141" i="31"/>
  <c r="CD141" i="31"/>
  <c r="CE141" i="31"/>
  <c r="CG141" i="31"/>
  <c r="CW141" i="31"/>
  <c r="CX141" i="31"/>
  <c r="CY141" i="31"/>
  <c r="BQ142" i="31"/>
  <c r="CB142" i="31"/>
  <c r="CC142" i="31"/>
  <c r="CD142" i="31"/>
  <c r="CE142" i="31"/>
  <c r="CG142" i="31"/>
  <c r="CW142" i="31"/>
  <c r="CX142" i="31"/>
  <c r="CY142" i="31"/>
  <c r="BQ143" i="31"/>
  <c r="CB143" i="31"/>
  <c r="CC143" i="31"/>
  <c r="CD143" i="31"/>
  <c r="CE143" i="31"/>
  <c r="CG143" i="31"/>
  <c r="CW143" i="31"/>
  <c r="CX143" i="31"/>
  <c r="CY143" i="31"/>
  <c r="BQ144" i="31"/>
  <c r="CB144" i="31"/>
  <c r="CC144" i="31"/>
  <c r="CD144" i="31"/>
  <c r="CE144" i="31"/>
  <c r="CG144" i="31"/>
  <c r="CW144" i="31"/>
  <c r="CX144" i="31"/>
  <c r="CY144" i="31"/>
  <c r="BQ145" i="31"/>
  <c r="CB145" i="31"/>
  <c r="CC145" i="31"/>
  <c r="CD145" i="31"/>
  <c r="CE145" i="31"/>
  <c r="CG145" i="31"/>
  <c r="CW145" i="31"/>
  <c r="CX145" i="31"/>
  <c r="CY145" i="31"/>
  <c r="BQ146" i="31"/>
  <c r="CB146" i="31"/>
  <c r="CC146" i="31"/>
  <c r="CD146" i="31"/>
  <c r="CE146" i="31"/>
  <c r="CG146" i="31"/>
  <c r="CW146" i="31"/>
  <c r="CX146" i="31"/>
  <c r="CY146" i="31"/>
  <c r="BQ147" i="31"/>
  <c r="CB147" i="31"/>
  <c r="CC147" i="31"/>
  <c r="CD147" i="31"/>
  <c r="CE147" i="31"/>
  <c r="CG147" i="31"/>
  <c r="CW147" i="31"/>
  <c r="CX147" i="31"/>
  <c r="CY147" i="31"/>
  <c r="BG148" i="31"/>
  <c r="BQ148" i="31"/>
  <c r="CB148" i="31"/>
  <c r="CC148" i="31"/>
  <c r="CD148" i="31"/>
  <c r="CE148" i="31"/>
  <c r="CG148" i="31"/>
  <c r="CW148" i="31"/>
  <c r="CX148" i="31"/>
  <c r="CY148" i="31"/>
  <c r="BQ149" i="31"/>
  <c r="CB149" i="31"/>
  <c r="CC149" i="31"/>
  <c r="CD149" i="31"/>
  <c r="CE149" i="31"/>
  <c r="CG149" i="31"/>
  <c r="CW149" i="31"/>
  <c r="CX149" i="31"/>
  <c r="CY149" i="31"/>
  <c r="BQ150" i="31"/>
  <c r="CB150" i="31"/>
  <c r="CC150" i="31"/>
  <c r="CD150" i="31"/>
  <c r="CE150" i="31"/>
  <c r="CG150" i="31"/>
  <c r="CW150" i="31"/>
  <c r="CX150" i="31"/>
  <c r="CY150" i="31"/>
  <c r="BQ151" i="31"/>
  <c r="CB151" i="31"/>
  <c r="CC151" i="31"/>
  <c r="CD151" i="31"/>
  <c r="CE151" i="31"/>
  <c r="CG151" i="31"/>
  <c r="CW151" i="31"/>
  <c r="CX151" i="31"/>
  <c r="CY151" i="31"/>
  <c r="BQ152" i="31"/>
  <c r="CB152" i="31"/>
  <c r="CC152" i="31"/>
  <c r="CD152" i="31"/>
  <c r="CE152" i="31"/>
  <c r="CG152" i="31"/>
  <c r="CW152" i="31"/>
  <c r="CX152" i="31"/>
  <c r="CY152" i="31"/>
  <c r="BQ153" i="31"/>
  <c r="CB153" i="31"/>
  <c r="CC153" i="31"/>
  <c r="CD153" i="31"/>
  <c r="CE153" i="31"/>
  <c r="CG153" i="31"/>
  <c r="CW153" i="31"/>
  <c r="CX153" i="31"/>
  <c r="CY153" i="31"/>
  <c r="BQ154" i="31"/>
  <c r="CB154" i="31"/>
  <c r="CC154" i="31"/>
  <c r="CD154" i="31"/>
  <c r="CE154" i="31"/>
  <c r="CG154" i="31"/>
  <c r="CW154" i="31"/>
  <c r="CX154" i="31"/>
  <c r="CY154" i="31"/>
  <c r="BQ155" i="31"/>
  <c r="CB155" i="31"/>
  <c r="CC155" i="31"/>
  <c r="CD155" i="31"/>
  <c r="CE155" i="31"/>
  <c r="CG155" i="31"/>
  <c r="CW155" i="31"/>
  <c r="CX155" i="31"/>
  <c r="CY155" i="31"/>
  <c r="BQ156" i="31"/>
  <c r="CB156" i="31"/>
  <c r="CC156" i="31"/>
  <c r="CD156" i="31"/>
  <c r="CE156" i="31"/>
  <c r="CG156" i="31"/>
  <c r="CW156" i="31"/>
  <c r="CX156" i="31"/>
  <c r="CY156" i="31"/>
  <c r="BG157" i="31"/>
  <c r="BQ157" i="31"/>
  <c r="CB157" i="31"/>
  <c r="CC157" i="31"/>
  <c r="CD157" i="31"/>
  <c r="CE157" i="31"/>
  <c r="CG157" i="31"/>
  <c r="CW157" i="31"/>
  <c r="CX157" i="31"/>
  <c r="CY157" i="31"/>
  <c r="BQ158" i="31"/>
  <c r="CB158" i="31"/>
  <c r="CC158" i="31"/>
  <c r="CD158" i="31"/>
  <c r="CE158" i="31"/>
  <c r="CG158" i="31"/>
  <c r="CW158" i="31"/>
  <c r="CX158" i="31"/>
  <c r="CY158" i="31"/>
  <c r="BQ159" i="31"/>
  <c r="CB159" i="31"/>
  <c r="CC159" i="31"/>
  <c r="CD159" i="31"/>
  <c r="CE159" i="31"/>
  <c r="CG159" i="31"/>
  <c r="CW159" i="31"/>
  <c r="CX159" i="31"/>
  <c r="CY159" i="31"/>
  <c r="BQ160" i="31"/>
  <c r="CB160" i="31"/>
  <c r="CC160" i="31"/>
  <c r="CD160" i="31"/>
  <c r="CE160" i="31"/>
  <c r="CG160" i="31"/>
  <c r="CW160" i="31"/>
  <c r="CX160" i="31"/>
  <c r="CY160" i="31"/>
  <c r="BQ161" i="31"/>
  <c r="CB161" i="31"/>
  <c r="CC161" i="31"/>
  <c r="CD161" i="31"/>
  <c r="CE161" i="31"/>
  <c r="CG161" i="31"/>
  <c r="CW161" i="31"/>
  <c r="CX161" i="31"/>
  <c r="CY161" i="31"/>
  <c r="BQ162" i="31"/>
  <c r="CB162" i="31"/>
  <c r="CC162" i="31"/>
  <c r="CD162" i="31"/>
  <c r="CE162" i="31"/>
  <c r="CG162" i="31"/>
  <c r="CW162" i="31"/>
  <c r="CX162" i="31"/>
  <c r="CY162" i="31"/>
  <c r="BQ163" i="31"/>
  <c r="CB163" i="31"/>
  <c r="CC163" i="31"/>
  <c r="CD163" i="31"/>
  <c r="CE163" i="31"/>
  <c r="CG163" i="31"/>
  <c r="CW163" i="31"/>
  <c r="CX163" i="31"/>
  <c r="CY163" i="31"/>
  <c r="BQ164" i="31"/>
  <c r="CB164" i="31"/>
  <c r="CC164" i="31"/>
  <c r="CD164" i="31"/>
  <c r="CE164" i="31"/>
  <c r="CG164" i="31"/>
  <c r="CW164" i="31"/>
  <c r="CX164" i="31"/>
  <c r="CY164" i="31"/>
  <c r="BQ165" i="31"/>
  <c r="CB165" i="31"/>
  <c r="CC165" i="31"/>
  <c r="CD165" i="31"/>
  <c r="CE165" i="31"/>
  <c r="CG165" i="31"/>
  <c r="CW165" i="31"/>
  <c r="CX165" i="31"/>
  <c r="CY165" i="31"/>
  <c r="BQ166" i="31"/>
  <c r="CB166" i="31"/>
  <c r="CC166" i="31"/>
  <c r="CD166" i="31"/>
  <c r="CE166" i="31"/>
  <c r="CG166" i="31"/>
  <c r="CW166" i="31"/>
  <c r="CX166" i="31"/>
  <c r="CY166" i="31"/>
  <c r="BQ167" i="31"/>
  <c r="CB167" i="31"/>
  <c r="CC167" i="31"/>
  <c r="CD167" i="31"/>
  <c r="CE167" i="31"/>
  <c r="CG167" i="31"/>
  <c r="CW167" i="31"/>
  <c r="CX167" i="31"/>
  <c r="CY167" i="31"/>
  <c r="BQ168" i="31"/>
  <c r="CB168" i="31"/>
  <c r="CC168" i="31"/>
  <c r="CD168" i="31"/>
  <c r="CE168" i="31"/>
  <c r="CG168" i="31"/>
  <c r="CW168" i="31"/>
  <c r="CX168" i="31"/>
  <c r="CY168" i="31"/>
  <c r="BQ169" i="31"/>
  <c r="CB169" i="31"/>
  <c r="CC169" i="31"/>
  <c r="CD169" i="31"/>
  <c r="CE169" i="31"/>
  <c r="CG169" i="31"/>
  <c r="CW169" i="31"/>
  <c r="CX169" i="31"/>
  <c r="CY169" i="31"/>
  <c r="BQ170" i="31"/>
  <c r="CB170" i="31"/>
  <c r="CC170" i="31"/>
  <c r="CD170" i="31"/>
  <c r="CE170" i="31"/>
  <c r="CG170" i="31"/>
  <c r="CW170" i="31"/>
  <c r="CX170" i="31"/>
  <c r="CY170" i="31"/>
  <c r="BG171" i="31"/>
  <c r="BQ171" i="31"/>
  <c r="CB171" i="31"/>
  <c r="CC171" i="31"/>
  <c r="CD171" i="31"/>
  <c r="CE171" i="31"/>
  <c r="CG171" i="31"/>
  <c r="CW171" i="31"/>
  <c r="CX171" i="31"/>
  <c r="CY171" i="31"/>
  <c r="BG172" i="31"/>
  <c r="BQ172" i="31"/>
  <c r="CB172" i="31"/>
  <c r="CC172" i="31"/>
  <c r="CD172" i="31"/>
  <c r="CE172" i="31"/>
  <c r="CG172" i="31"/>
  <c r="CW172" i="31"/>
  <c r="CX172" i="31"/>
  <c r="CY172" i="31"/>
  <c r="BG173" i="31"/>
  <c r="BQ173" i="31"/>
  <c r="CB173" i="31"/>
  <c r="CC173" i="31"/>
  <c r="CD173" i="31"/>
  <c r="CE173" i="31"/>
  <c r="CG173" i="31"/>
  <c r="CW173" i="31"/>
  <c r="CX173" i="31"/>
  <c r="CY173" i="31"/>
  <c r="BG174" i="31"/>
  <c r="BQ174" i="31"/>
  <c r="CB174" i="31"/>
  <c r="CC174" i="31"/>
  <c r="CD174" i="31"/>
  <c r="CE174" i="31"/>
  <c r="CG174" i="31"/>
  <c r="CW174" i="31"/>
  <c r="CX174" i="31"/>
  <c r="CY174" i="31"/>
  <c r="BQ175" i="31"/>
  <c r="CB175" i="31"/>
  <c r="CC175" i="31"/>
  <c r="CD175" i="31"/>
  <c r="CE175" i="31"/>
  <c r="CG175" i="31"/>
  <c r="CW175" i="31"/>
  <c r="CX175" i="31"/>
  <c r="CY175" i="31"/>
  <c r="BQ176" i="31"/>
  <c r="CB176" i="31"/>
  <c r="CC176" i="31"/>
  <c r="CD176" i="31"/>
  <c r="CE176" i="31"/>
  <c r="CG176" i="31"/>
  <c r="CW176" i="31"/>
  <c r="CX176" i="31"/>
  <c r="CY176" i="31"/>
  <c r="BQ177" i="31"/>
  <c r="CB177" i="31"/>
  <c r="CC177" i="31"/>
  <c r="CD177" i="31"/>
  <c r="CE177" i="31"/>
  <c r="CG177" i="31"/>
  <c r="CW177" i="31"/>
  <c r="CX177" i="31"/>
  <c r="CY177" i="31"/>
  <c r="BQ178" i="31"/>
  <c r="CB178" i="31"/>
  <c r="CC178" i="31"/>
  <c r="CD178" i="31"/>
  <c r="CE178" i="31"/>
  <c r="CG178" i="31"/>
  <c r="CW178" i="31"/>
  <c r="CX178" i="31"/>
  <c r="CY178" i="31"/>
  <c r="BQ179" i="31"/>
  <c r="CB179" i="31"/>
  <c r="CC179" i="31"/>
  <c r="CD179" i="31"/>
  <c r="CE179" i="31"/>
  <c r="CG179" i="31"/>
  <c r="CW179" i="31"/>
  <c r="CX179" i="31"/>
  <c r="CY179" i="31"/>
  <c r="BQ180" i="31"/>
  <c r="CB180" i="31"/>
  <c r="CC180" i="31"/>
  <c r="CD180" i="31"/>
  <c r="CE180" i="31"/>
  <c r="CG180" i="31"/>
  <c r="CW180" i="31"/>
  <c r="CX180" i="31"/>
  <c r="CY180" i="31"/>
  <c r="BQ181" i="31"/>
  <c r="CB181" i="31"/>
  <c r="CC181" i="31"/>
  <c r="CD181" i="31"/>
  <c r="CE181" i="31"/>
  <c r="CG181" i="31"/>
  <c r="CW181" i="31"/>
  <c r="CX181" i="31"/>
  <c r="CY181" i="31"/>
  <c r="BQ182" i="31"/>
  <c r="CB182" i="31"/>
  <c r="CC182" i="31"/>
  <c r="CD182" i="31"/>
  <c r="CE182" i="31"/>
  <c r="CG182" i="31"/>
  <c r="CW182" i="31"/>
  <c r="CX182" i="31"/>
  <c r="CY182" i="31"/>
  <c r="BQ183" i="31"/>
  <c r="CB183" i="31"/>
  <c r="CC183" i="31"/>
  <c r="CD183" i="31"/>
  <c r="CE183" i="31"/>
  <c r="CG183" i="31"/>
  <c r="CW183" i="31"/>
  <c r="CX183" i="31"/>
  <c r="CY183" i="31"/>
  <c r="BQ184" i="31"/>
  <c r="CB184" i="31"/>
  <c r="CC184" i="31"/>
  <c r="CD184" i="31"/>
  <c r="CE184" i="31"/>
  <c r="CG184" i="31"/>
  <c r="CW184" i="31"/>
  <c r="CX184" i="31"/>
  <c r="CY184" i="31"/>
  <c r="BQ185" i="31"/>
  <c r="CB185" i="31"/>
  <c r="CC185" i="31"/>
  <c r="CD185" i="31"/>
  <c r="CE185" i="31"/>
  <c r="CG185" i="31"/>
  <c r="CW185" i="31"/>
  <c r="CX185" i="31"/>
  <c r="CY185" i="31"/>
  <c r="BQ186" i="31"/>
  <c r="CB186" i="31"/>
  <c r="CC186" i="31"/>
  <c r="CD186" i="31"/>
  <c r="CE186" i="31"/>
  <c r="CG186" i="31"/>
  <c r="CW186" i="31"/>
  <c r="CX186" i="31"/>
  <c r="CY186" i="31"/>
  <c r="BQ187" i="31"/>
  <c r="CB187" i="31"/>
  <c r="CC187" i="31"/>
  <c r="CD187" i="31"/>
  <c r="CE187" i="31"/>
  <c r="CG187" i="31"/>
  <c r="CW187" i="31"/>
  <c r="CX187" i="31"/>
  <c r="CY187" i="31"/>
  <c r="BQ188" i="31"/>
  <c r="CB188" i="31"/>
  <c r="CC188" i="31"/>
  <c r="CD188" i="31"/>
  <c r="CE188" i="31"/>
  <c r="CG188" i="31"/>
  <c r="CW188" i="31"/>
  <c r="CX188" i="31"/>
  <c r="CY188" i="31"/>
  <c r="BQ189" i="31"/>
  <c r="CB189" i="31"/>
  <c r="CC189" i="31"/>
  <c r="CD189" i="31"/>
  <c r="CE189" i="31"/>
  <c r="CG189" i="31"/>
  <c r="CW189" i="31"/>
  <c r="CX189" i="31"/>
  <c r="CY189" i="31"/>
  <c r="BQ190" i="31"/>
  <c r="CB190" i="31"/>
  <c r="CC190" i="31"/>
  <c r="CD190" i="31"/>
  <c r="CE190" i="31"/>
  <c r="CG190" i="31"/>
  <c r="CW190" i="31"/>
  <c r="CX190" i="31"/>
  <c r="CY190" i="31"/>
  <c r="BQ191" i="31"/>
  <c r="CB191" i="31"/>
  <c r="CC191" i="31"/>
  <c r="CD191" i="31"/>
  <c r="CE191" i="31"/>
  <c r="CG191" i="31"/>
  <c r="CW191" i="31"/>
  <c r="CX191" i="31"/>
  <c r="CY191" i="31"/>
  <c r="BQ192" i="31"/>
  <c r="CB192" i="31"/>
  <c r="CC192" i="31"/>
  <c r="CD192" i="31"/>
  <c r="CE192" i="31"/>
  <c r="CG192" i="31"/>
  <c r="CW192" i="31"/>
  <c r="CX192" i="31"/>
  <c r="CY192" i="31"/>
  <c r="BQ193" i="31"/>
  <c r="CB193" i="31"/>
  <c r="CC193" i="31"/>
  <c r="CD193" i="31"/>
  <c r="CE193" i="31"/>
  <c r="CG193" i="31"/>
  <c r="CW193" i="31"/>
  <c r="CX193" i="31"/>
  <c r="CY193" i="31"/>
  <c r="BQ194" i="31"/>
  <c r="CB194" i="31"/>
  <c r="CC194" i="31"/>
  <c r="CD194" i="31"/>
  <c r="CE194" i="31"/>
  <c r="CG194" i="31"/>
  <c r="CW194" i="31"/>
  <c r="CX194" i="31"/>
  <c r="CY194" i="31"/>
  <c r="BQ195" i="31"/>
  <c r="CB195" i="31"/>
  <c r="CC195" i="31"/>
  <c r="CD195" i="31"/>
  <c r="CE195" i="31"/>
  <c r="CG195" i="31"/>
  <c r="CW195" i="31"/>
  <c r="CX195" i="31"/>
  <c r="CY195" i="31"/>
  <c r="BQ196" i="31"/>
  <c r="CB196" i="31"/>
  <c r="CC196" i="31"/>
  <c r="CD196" i="31"/>
  <c r="CE196" i="31"/>
  <c r="CG196" i="31"/>
  <c r="CW196" i="31"/>
  <c r="CX196" i="31"/>
  <c r="CY196" i="31"/>
  <c r="BG197" i="31"/>
  <c r="BQ197" i="31"/>
  <c r="CB197" i="31"/>
  <c r="CC197" i="31"/>
  <c r="CD197" i="31"/>
  <c r="CE197" i="31"/>
  <c r="CG197" i="31"/>
  <c r="CW197" i="31"/>
  <c r="CX197" i="31"/>
  <c r="CY197" i="31"/>
  <c r="BQ198" i="31"/>
  <c r="CB198" i="31"/>
  <c r="CC198" i="31"/>
  <c r="CD198" i="31"/>
  <c r="CE198" i="31"/>
  <c r="CG198" i="31"/>
  <c r="CW198" i="31"/>
  <c r="CX198" i="31"/>
  <c r="CY198" i="31"/>
  <c r="BQ199" i="31"/>
  <c r="CB199" i="31"/>
  <c r="CC199" i="31"/>
  <c r="CD199" i="31"/>
  <c r="CE199" i="31"/>
  <c r="CG199" i="31"/>
  <c r="CW199" i="31"/>
  <c r="CX199" i="31"/>
  <c r="CY199" i="31"/>
  <c r="BQ200" i="31"/>
  <c r="CB200" i="31"/>
  <c r="CC200" i="31"/>
  <c r="CD200" i="31"/>
  <c r="CE200" i="31"/>
  <c r="CG200" i="31"/>
  <c r="CW200" i="31"/>
  <c r="CX200" i="31"/>
  <c r="CY200" i="31"/>
  <c r="BQ201" i="31"/>
  <c r="CB201" i="31"/>
  <c r="CC201" i="31"/>
  <c r="CD201" i="31"/>
  <c r="CE201" i="31"/>
  <c r="CG201" i="31"/>
  <c r="CW201" i="31"/>
  <c r="CX201" i="31"/>
  <c r="CY201" i="31"/>
  <c r="BQ202" i="31"/>
  <c r="CB202" i="31"/>
  <c r="CC202" i="31"/>
  <c r="CD202" i="31"/>
  <c r="CE202" i="31"/>
  <c r="CG202" i="31"/>
  <c r="CW202" i="31"/>
  <c r="CX202" i="31"/>
  <c r="CY202" i="31"/>
  <c r="BQ203" i="31"/>
  <c r="CB203" i="31"/>
  <c r="CC203" i="31"/>
  <c r="CD203" i="31"/>
  <c r="CE203" i="31"/>
  <c r="CG203" i="31"/>
  <c r="CW203" i="31"/>
  <c r="CX203" i="31"/>
  <c r="CY203" i="31"/>
  <c r="BQ204" i="31"/>
  <c r="CB204" i="31"/>
  <c r="CC204" i="31"/>
  <c r="CD204" i="31"/>
  <c r="CE204" i="31"/>
  <c r="CG204" i="31"/>
  <c r="CW204" i="31"/>
  <c r="CX204" i="31"/>
  <c r="CY204" i="31"/>
  <c r="BQ205" i="31"/>
  <c r="CB205" i="31"/>
  <c r="CC205" i="31"/>
  <c r="CD205" i="31"/>
  <c r="CE205" i="31"/>
  <c r="CG205" i="31"/>
  <c r="CW205" i="31"/>
  <c r="CX205" i="31"/>
  <c r="CY205" i="31"/>
  <c r="BQ206" i="31"/>
  <c r="CB206" i="31"/>
  <c r="CC206" i="31"/>
  <c r="CD206" i="31"/>
  <c r="CE206" i="31"/>
  <c r="CG206" i="31"/>
  <c r="CW206" i="31"/>
  <c r="CX206" i="31"/>
  <c r="CY206" i="31"/>
  <c r="BQ207" i="31"/>
  <c r="CB207" i="31"/>
  <c r="CC207" i="31"/>
  <c r="CD207" i="31"/>
  <c r="CE207" i="31"/>
  <c r="CG207" i="31"/>
  <c r="CW207" i="31"/>
  <c r="CX207" i="31"/>
  <c r="CY207" i="31"/>
  <c r="BQ208" i="31"/>
  <c r="CB208" i="31"/>
  <c r="CC208" i="31"/>
  <c r="CD208" i="31"/>
  <c r="CE208" i="31"/>
  <c r="CG208" i="31"/>
  <c r="CW208" i="31"/>
  <c r="CX208" i="31"/>
  <c r="CY208" i="31"/>
  <c r="BQ209" i="31"/>
  <c r="CB209" i="31"/>
  <c r="CC209" i="31"/>
  <c r="CD209" i="31"/>
  <c r="CE209" i="31"/>
  <c r="CG209" i="31"/>
  <c r="CW209" i="31"/>
  <c r="CX209" i="31"/>
  <c r="CY209" i="31"/>
  <c r="BQ210" i="31"/>
  <c r="CB210" i="31"/>
  <c r="CC210" i="31"/>
  <c r="CD210" i="31"/>
  <c r="CE210" i="31"/>
  <c r="CG210" i="31"/>
  <c r="CW210" i="31"/>
  <c r="CX210" i="31"/>
  <c r="CY210" i="31"/>
  <c r="BQ211" i="31"/>
  <c r="CB211" i="31"/>
  <c r="CC211" i="31"/>
  <c r="CD211" i="31"/>
  <c r="CE211" i="31"/>
  <c r="CG211" i="31"/>
  <c r="CW211" i="31"/>
  <c r="CX211" i="31"/>
  <c r="CY211" i="31"/>
  <c r="BQ212" i="31"/>
  <c r="CB212" i="31"/>
  <c r="CC212" i="31"/>
  <c r="CD212" i="31"/>
  <c r="CE212" i="31"/>
  <c r="CG212" i="31"/>
  <c r="CW212" i="31"/>
  <c r="CX212" i="31"/>
  <c r="CY212" i="31"/>
  <c r="BG213" i="31"/>
  <c r="BQ213" i="31"/>
  <c r="CB213" i="31"/>
  <c r="CC213" i="31"/>
  <c r="CD213" i="31"/>
  <c r="CE213" i="31"/>
  <c r="CG213" i="31"/>
  <c r="CW213" i="31"/>
  <c r="CX213" i="31"/>
  <c r="CY213" i="31"/>
  <c r="BQ214" i="31"/>
  <c r="CB214" i="31"/>
  <c r="CC214" i="31"/>
  <c r="CD214" i="31"/>
  <c r="CE214" i="31"/>
  <c r="CG214" i="31"/>
  <c r="CW214" i="31"/>
  <c r="CX214" i="31"/>
  <c r="CY214" i="31"/>
  <c r="BQ215" i="31"/>
  <c r="CB215" i="31"/>
  <c r="CC215" i="31"/>
  <c r="CD215" i="31"/>
  <c r="CE215" i="31"/>
  <c r="CG215" i="31"/>
  <c r="CW215" i="31"/>
  <c r="CX215" i="31"/>
  <c r="CY215" i="31"/>
  <c r="BQ216" i="31"/>
  <c r="CB216" i="31"/>
  <c r="CC216" i="31"/>
  <c r="CD216" i="31"/>
  <c r="CE216" i="31"/>
  <c r="CG216" i="31"/>
  <c r="CW216" i="31"/>
  <c r="CX216" i="31"/>
  <c r="CY216" i="31"/>
  <c r="BQ217" i="31"/>
  <c r="CB217" i="31"/>
  <c r="CC217" i="31"/>
  <c r="CD217" i="31"/>
  <c r="CE217" i="31"/>
  <c r="CG217" i="31"/>
  <c r="CW217" i="31"/>
  <c r="CX217" i="31"/>
  <c r="CY217" i="31"/>
  <c r="BQ218" i="31"/>
  <c r="CB218" i="31"/>
  <c r="CC218" i="31"/>
  <c r="CD218" i="31"/>
  <c r="CE218" i="31"/>
  <c r="CG218" i="31"/>
  <c r="CW218" i="31"/>
  <c r="CX218" i="31"/>
  <c r="CY218" i="31"/>
  <c r="BQ219" i="31"/>
  <c r="CB219" i="31"/>
  <c r="CC219" i="31"/>
  <c r="CD219" i="31"/>
  <c r="CE219" i="31"/>
  <c r="CG219" i="31"/>
  <c r="CW219" i="31"/>
  <c r="CX219" i="31"/>
  <c r="CY219" i="31"/>
  <c r="BQ220" i="31"/>
  <c r="CB220" i="31"/>
  <c r="CC220" i="31"/>
  <c r="CD220" i="31"/>
  <c r="CE220" i="31"/>
  <c r="CG220" i="31"/>
  <c r="CW220" i="31"/>
  <c r="CX220" i="31"/>
  <c r="CY220" i="31"/>
  <c r="BQ221" i="31"/>
  <c r="CB221" i="31"/>
  <c r="CC221" i="31"/>
  <c r="CD221" i="31"/>
  <c r="CE221" i="31"/>
  <c r="CG221" i="31"/>
  <c r="CW221" i="31"/>
  <c r="CX221" i="31"/>
  <c r="CY221" i="31"/>
  <c r="BQ222" i="31"/>
  <c r="CB222" i="31"/>
  <c r="CC222" i="31"/>
  <c r="CD222" i="31"/>
  <c r="CE222" i="31"/>
  <c r="CG222" i="31"/>
  <c r="CW222" i="31"/>
  <c r="CX222" i="31"/>
  <c r="CY222" i="31"/>
  <c r="BQ223" i="31"/>
  <c r="CB223" i="31"/>
  <c r="CC223" i="31"/>
  <c r="CD223" i="31"/>
  <c r="CE223" i="31"/>
  <c r="CG223" i="31"/>
  <c r="CW223" i="31"/>
  <c r="CX223" i="31"/>
  <c r="CY223" i="31"/>
  <c r="BQ224" i="31"/>
  <c r="CB224" i="31"/>
  <c r="CC224" i="31"/>
  <c r="CD224" i="31"/>
  <c r="CE224" i="31"/>
  <c r="CG224" i="31"/>
  <c r="CW224" i="31"/>
  <c r="CX224" i="31"/>
  <c r="CY224" i="31"/>
  <c r="BQ225" i="31"/>
  <c r="CB225" i="31"/>
  <c r="CC225" i="31"/>
  <c r="CD225" i="31"/>
  <c r="CE225" i="31"/>
  <c r="CG225" i="31"/>
  <c r="CW225" i="31"/>
  <c r="CX225" i="31"/>
  <c r="CY225" i="31"/>
  <c r="BQ226" i="31"/>
  <c r="CB226" i="31"/>
  <c r="CC226" i="31"/>
  <c r="CD226" i="31"/>
  <c r="CE226" i="31"/>
  <c r="CG226" i="31"/>
  <c r="CW226" i="31"/>
  <c r="CX226" i="31"/>
  <c r="CY226" i="31"/>
  <c r="BQ227" i="31"/>
  <c r="CB227" i="31"/>
  <c r="CC227" i="31"/>
  <c r="CD227" i="31"/>
  <c r="CE227" i="31"/>
  <c r="CG227" i="31"/>
  <c r="CW227" i="31"/>
  <c r="CX227" i="31"/>
  <c r="CY227" i="31"/>
  <c r="BG228" i="31"/>
  <c r="BQ228" i="31"/>
  <c r="CB228" i="31"/>
  <c r="CC228" i="31"/>
  <c r="CD228" i="31"/>
  <c r="CE228" i="31"/>
  <c r="CG228" i="31"/>
  <c r="CW228" i="31"/>
  <c r="CX228" i="31"/>
  <c r="CY228" i="31"/>
  <c r="BQ229" i="31"/>
  <c r="CB229" i="31"/>
  <c r="CC229" i="31"/>
  <c r="CD229" i="31"/>
  <c r="CE229" i="31"/>
  <c r="CG229" i="31"/>
  <c r="CW229" i="31"/>
  <c r="CX229" i="31"/>
  <c r="CY229" i="31"/>
  <c r="BQ230" i="31"/>
  <c r="CB230" i="31"/>
  <c r="CC230" i="31"/>
  <c r="CD230" i="31"/>
  <c r="CE230" i="31"/>
  <c r="CG230" i="31"/>
  <c r="CW230" i="31"/>
  <c r="CX230" i="31"/>
  <c r="CY230" i="31"/>
  <c r="BQ231" i="31"/>
  <c r="CB231" i="31"/>
  <c r="CC231" i="31"/>
  <c r="CD231" i="31"/>
  <c r="CE231" i="31"/>
  <c r="CG231" i="31"/>
  <c r="CW231" i="31"/>
  <c r="CX231" i="31"/>
  <c r="CY231" i="31"/>
  <c r="BQ232" i="31"/>
  <c r="CB232" i="31"/>
  <c r="CC232" i="31"/>
  <c r="CD232" i="31"/>
  <c r="CE232" i="31"/>
  <c r="CG232" i="31"/>
  <c r="CW232" i="31"/>
  <c r="CX232" i="31"/>
  <c r="CY232" i="31"/>
  <c r="BQ233" i="31"/>
  <c r="CB233" i="31"/>
  <c r="CC233" i="31"/>
  <c r="CD233" i="31"/>
  <c r="CE233" i="31"/>
  <c r="CG233" i="31"/>
  <c r="CW233" i="31"/>
  <c r="CX233" i="31"/>
  <c r="CY233" i="31"/>
  <c r="BQ234" i="31"/>
  <c r="CB234" i="31"/>
  <c r="CC234" i="31"/>
  <c r="CD234" i="31"/>
  <c r="CE234" i="31"/>
  <c r="CG234" i="31"/>
  <c r="CW234" i="31"/>
  <c r="CX234" i="31"/>
  <c r="CY234" i="31"/>
  <c r="BQ235" i="31"/>
  <c r="CB235" i="31"/>
  <c r="CC235" i="31"/>
  <c r="CD235" i="31"/>
  <c r="CE235" i="31"/>
  <c r="CG235" i="31"/>
  <c r="CW235" i="31"/>
  <c r="CX235" i="31"/>
  <c r="CY235" i="31"/>
  <c r="BQ236" i="31"/>
  <c r="CB236" i="31"/>
  <c r="CC236" i="31"/>
  <c r="CD236" i="31"/>
  <c r="CE236" i="31"/>
  <c r="CG236" i="31"/>
  <c r="CW236" i="31"/>
  <c r="CX236" i="31"/>
  <c r="CY236" i="31"/>
  <c r="BQ237" i="31"/>
  <c r="CB237" i="31"/>
  <c r="CC237" i="31"/>
  <c r="CD237" i="31"/>
  <c r="CE237" i="31"/>
  <c r="CG237" i="31"/>
  <c r="CW237" i="31"/>
  <c r="CX237" i="31"/>
  <c r="CY237" i="31"/>
  <c r="BQ238" i="31"/>
  <c r="CB238" i="31"/>
  <c r="CC238" i="31"/>
  <c r="CD238" i="31"/>
  <c r="CE238" i="31"/>
  <c r="CG238" i="31"/>
  <c r="CW238" i="31"/>
  <c r="CX238" i="31"/>
  <c r="CY238" i="31"/>
  <c r="BQ239" i="31"/>
  <c r="CB239" i="31"/>
  <c r="CC239" i="31"/>
  <c r="CD239" i="31"/>
  <c r="CE239" i="31"/>
  <c r="CG239" i="31"/>
  <c r="CW239" i="31"/>
  <c r="CX239" i="31"/>
  <c r="CY239" i="31"/>
  <c r="BQ240" i="31"/>
  <c r="CB240" i="31"/>
  <c r="CC240" i="31"/>
  <c r="CD240" i="31"/>
  <c r="CE240" i="31"/>
  <c r="CG240" i="31"/>
  <c r="CW240" i="31"/>
  <c r="CX240" i="31"/>
  <c r="CY240" i="31"/>
  <c r="BQ241" i="31"/>
  <c r="CB241" i="31"/>
  <c r="CC241" i="31"/>
  <c r="CD241" i="31"/>
  <c r="CE241" i="31"/>
  <c r="CG241" i="31"/>
  <c r="CW241" i="31"/>
  <c r="CX241" i="31"/>
  <c r="CY241" i="31"/>
  <c r="BQ242" i="31"/>
  <c r="CB242" i="31"/>
  <c r="CC242" i="31"/>
  <c r="CD242" i="31"/>
  <c r="CE242" i="31"/>
  <c r="CG242" i="31"/>
  <c r="CW242" i="31"/>
  <c r="CX242" i="31"/>
  <c r="CY242" i="31"/>
  <c r="BQ243" i="31"/>
  <c r="CB243" i="31"/>
  <c r="CC243" i="31"/>
  <c r="CD243" i="31"/>
  <c r="CE243" i="31"/>
  <c r="CG243" i="31"/>
  <c r="CW243" i="31"/>
  <c r="CX243" i="31"/>
  <c r="CY243" i="31"/>
  <c r="BQ244" i="31"/>
  <c r="CB244" i="31"/>
  <c r="CC244" i="31"/>
  <c r="CD244" i="31"/>
  <c r="CE244" i="31"/>
  <c r="CG244" i="31"/>
  <c r="CW244" i="31"/>
  <c r="CX244" i="31"/>
  <c r="CY244" i="31"/>
  <c r="BQ245" i="31"/>
  <c r="CB245" i="31"/>
  <c r="CC245" i="31"/>
  <c r="CD245" i="31"/>
  <c r="CE245" i="31"/>
  <c r="CG245" i="31"/>
  <c r="CW245" i="31"/>
  <c r="CX245" i="31"/>
  <c r="CY245" i="31"/>
  <c r="BQ246" i="31"/>
  <c r="CB246" i="31"/>
  <c r="CC246" i="31"/>
  <c r="CD246" i="31"/>
  <c r="CE246" i="31"/>
  <c r="CG246" i="31"/>
  <c r="CW246" i="31"/>
  <c r="CX246" i="31"/>
  <c r="CY246" i="31"/>
  <c r="BQ247" i="31"/>
  <c r="CB247" i="31"/>
  <c r="CC247" i="31"/>
  <c r="CD247" i="31"/>
  <c r="CE247" i="31"/>
  <c r="CG247" i="31"/>
  <c r="CW247" i="31"/>
  <c r="CX247" i="31"/>
  <c r="CY247" i="31"/>
  <c r="BQ248" i="31"/>
  <c r="CB248" i="31"/>
  <c r="CC248" i="31"/>
  <c r="CD248" i="31"/>
  <c r="CE248" i="31"/>
  <c r="CG248" i="31"/>
  <c r="CW248" i="31"/>
  <c r="CX248" i="31"/>
  <c r="CY248" i="31"/>
  <c r="BQ249" i="31"/>
  <c r="CB249" i="31"/>
  <c r="CC249" i="31"/>
  <c r="CD249" i="31"/>
  <c r="CE249" i="31"/>
  <c r="CG249" i="31"/>
  <c r="CW249" i="31"/>
  <c r="CX249" i="31"/>
  <c r="CY249" i="31"/>
  <c r="BQ250" i="31"/>
  <c r="CB250" i="31"/>
  <c r="CC250" i="31"/>
  <c r="CD250" i="31"/>
  <c r="CE250" i="31"/>
  <c r="CG250" i="31"/>
  <c r="CW250" i="31"/>
  <c r="CX250" i="31"/>
  <c r="CY250" i="31"/>
  <c r="BQ251" i="31"/>
  <c r="CB251" i="31"/>
  <c r="CC251" i="31"/>
  <c r="CD251" i="31"/>
  <c r="CE251" i="31"/>
  <c r="CG251" i="31"/>
  <c r="CW251" i="31"/>
  <c r="CX251" i="31"/>
  <c r="CY251" i="31"/>
  <c r="BQ252" i="31"/>
  <c r="CB252" i="31"/>
  <c r="CC252" i="31"/>
  <c r="CD252" i="31"/>
  <c r="CE252" i="31"/>
  <c r="CG252" i="31"/>
  <c r="CW252" i="31"/>
  <c r="CX252" i="31"/>
  <c r="CY252" i="31"/>
  <c r="BQ253" i="31"/>
  <c r="CB253" i="31"/>
  <c r="CC253" i="31"/>
  <c r="CD253" i="31"/>
  <c r="CE253" i="31"/>
  <c r="CG253" i="31"/>
  <c r="CW253" i="31"/>
  <c r="CX253" i="31"/>
  <c r="CY253" i="31"/>
  <c r="BQ254" i="31"/>
  <c r="CB254" i="31"/>
  <c r="CC254" i="31"/>
  <c r="CD254" i="31"/>
  <c r="CE254" i="31"/>
  <c r="CG254" i="31"/>
  <c r="CW254" i="31"/>
  <c r="CX254" i="31"/>
  <c r="CY254" i="31"/>
  <c r="BQ255" i="31"/>
  <c r="CB255" i="31"/>
  <c r="CC255" i="31"/>
  <c r="CD255" i="31"/>
  <c r="CE255" i="31"/>
  <c r="CG255" i="31"/>
  <c r="CW255" i="31"/>
  <c r="CX255" i="31"/>
  <c r="CY255" i="31"/>
  <c r="BQ256" i="31"/>
  <c r="CB256" i="31"/>
  <c r="CC256" i="31"/>
  <c r="CD256" i="31"/>
  <c r="CE256" i="31"/>
  <c r="CG256" i="31"/>
  <c r="CW256" i="31"/>
  <c r="CX256" i="31"/>
  <c r="CY256" i="31"/>
  <c r="BQ257" i="31"/>
  <c r="CB257" i="31"/>
  <c r="CC257" i="31"/>
  <c r="CD257" i="31"/>
  <c r="CE257" i="31"/>
  <c r="CG257" i="31"/>
  <c r="CW257" i="31"/>
  <c r="CX257" i="31"/>
  <c r="CY257" i="31"/>
  <c r="BQ258" i="31"/>
  <c r="CB258" i="31"/>
  <c r="CC258" i="31"/>
  <c r="CD258" i="31"/>
  <c r="CE258" i="31"/>
  <c r="CG258" i="31"/>
  <c r="CW258" i="31"/>
  <c r="CX258" i="31"/>
  <c r="CY258" i="31"/>
  <c r="BQ259" i="31"/>
  <c r="CB259" i="31"/>
  <c r="CC259" i="31"/>
  <c r="CD259" i="31"/>
  <c r="CE259" i="31"/>
  <c r="CG259" i="31"/>
  <c r="CW259" i="31"/>
  <c r="CX259" i="31"/>
  <c r="CY259" i="31"/>
  <c r="BQ260" i="31"/>
  <c r="CB260" i="31"/>
  <c r="CC260" i="31"/>
  <c r="CD260" i="31"/>
  <c r="CE260" i="31"/>
  <c r="CG260" i="31"/>
  <c r="CW260" i="31"/>
  <c r="CX260" i="31"/>
  <c r="CY260" i="31"/>
  <c r="BQ261" i="31"/>
  <c r="CB261" i="31"/>
  <c r="CC261" i="31"/>
  <c r="CD261" i="31"/>
  <c r="CE261" i="31"/>
  <c r="CG261" i="31"/>
  <c r="CW261" i="31"/>
  <c r="CX261" i="31"/>
  <c r="CY261" i="31"/>
  <c r="BQ262" i="31"/>
  <c r="CB262" i="31"/>
  <c r="CC262" i="31"/>
  <c r="CD262" i="31"/>
  <c r="CE262" i="31"/>
  <c r="CG262" i="31"/>
  <c r="CW262" i="31"/>
  <c r="CX262" i="31"/>
  <c r="CY262" i="31"/>
  <c r="BQ263" i="31"/>
  <c r="CB263" i="31"/>
  <c r="CC263" i="31"/>
  <c r="CD263" i="31"/>
  <c r="CE263" i="31"/>
  <c r="CG263" i="31"/>
  <c r="CW263" i="31"/>
  <c r="CX263" i="31"/>
  <c r="CY263" i="31"/>
  <c r="BQ264" i="31"/>
  <c r="CB264" i="31"/>
  <c r="CC264" i="31"/>
  <c r="CD264" i="31"/>
  <c r="CE264" i="31"/>
  <c r="CG264" i="31"/>
  <c r="CW264" i="31"/>
  <c r="CX264" i="31"/>
  <c r="CY264" i="31"/>
  <c r="Q31" i="31"/>
  <c r="DD31" i="31" s="1"/>
  <c r="S31" i="31"/>
  <c r="AB31" i="31"/>
  <c r="AC31" i="31" s="1"/>
  <c r="AE31" i="31"/>
  <c r="AF31" i="31" s="1"/>
  <c r="AG31" i="31"/>
  <c r="AJ31" i="31"/>
  <c r="AK31" i="31"/>
  <c r="AP31" i="31"/>
  <c r="AQ31" i="31"/>
  <c r="AS31" i="31"/>
  <c r="Q32" i="31"/>
  <c r="DD32" i="31" s="1"/>
  <c r="S32" i="31"/>
  <c r="AB32" i="31"/>
  <c r="AC32" i="31" s="1"/>
  <c r="AE32" i="31"/>
  <c r="AF32" i="31" s="1"/>
  <c r="AG32" i="31"/>
  <c r="AJ32" i="31"/>
  <c r="AK32" i="31"/>
  <c r="AP32" i="31"/>
  <c r="AQ32" i="31"/>
  <c r="AS32" i="31"/>
  <c r="Q33" i="31"/>
  <c r="DD33" i="31" s="1"/>
  <c r="S33" i="31"/>
  <c r="AB33" i="31"/>
  <c r="AC33" i="31" s="1"/>
  <c r="AE33" i="31"/>
  <c r="AF33" i="31" s="1"/>
  <c r="AG33" i="31"/>
  <c r="AJ33" i="31"/>
  <c r="AK33" i="31"/>
  <c r="AP33" i="31"/>
  <c r="AQ33" i="31"/>
  <c r="AS33" i="31"/>
  <c r="Q34" i="31"/>
  <c r="DD34" i="31" s="1"/>
  <c r="S34" i="31"/>
  <c r="AB34" i="31"/>
  <c r="AC34" i="31" s="1"/>
  <c r="AE34" i="31"/>
  <c r="AF34" i="31" s="1"/>
  <c r="AG34" i="31"/>
  <c r="AJ34" i="31"/>
  <c r="AK34" i="31"/>
  <c r="AP34" i="31"/>
  <c r="AQ34" i="31"/>
  <c r="AS34" i="31"/>
  <c r="Q35" i="31"/>
  <c r="DD35" i="31" s="1"/>
  <c r="S35" i="31"/>
  <c r="AB35" i="31"/>
  <c r="AC35" i="31" s="1"/>
  <c r="AE35" i="31"/>
  <c r="AF35" i="31" s="1"/>
  <c r="AG35" i="31"/>
  <c r="AJ35" i="31"/>
  <c r="AK35" i="31"/>
  <c r="AP35" i="31"/>
  <c r="AQ35" i="31"/>
  <c r="AS35" i="31"/>
  <c r="Q36" i="31"/>
  <c r="DD36" i="31" s="1"/>
  <c r="S36" i="31"/>
  <c r="AB36" i="31"/>
  <c r="AC36" i="31" s="1"/>
  <c r="AE36" i="31"/>
  <c r="AF36" i="31" s="1"/>
  <c r="AG36" i="31"/>
  <c r="AJ36" i="31"/>
  <c r="AK36" i="31"/>
  <c r="AP36" i="31"/>
  <c r="AQ36" i="31"/>
  <c r="AS36" i="31"/>
  <c r="Q37" i="31"/>
  <c r="DD37" i="31" s="1"/>
  <c r="S37" i="31"/>
  <c r="AB37" i="31"/>
  <c r="AC37" i="31" s="1"/>
  <c r="AE37" i="31"/>
  <c r="AF37" i="31" s="1"/>
  <c r="AG37" i="31"/>
  <c r="AJ37" i="31"/>
  <c r="AK37" i="31"/>
  <c r="AP37" i="31"/>
  <c r="AQ37" i="31"/>
  <c r="AS37" i="31"/>
  <c r="Q38" i="31"/>
  <c r="DD38" i="31" s="1"/>
  <c r="S38" i="31"/>
  <c r="AB38" i="31"/>
  <c r="AC38" i="31" s="1"/>
  <c r="AE38" i="31"/>
  <c r="AF38" i="31" s="1"/>
  <c r="AG38" i="31"/>
  <c r="AJ38" i="31"/>
  <c r="AK38" i="31"/>
  <c r="AP38" i="31"/>
  <c r="AQ38" i="31"/>
  <c r="AS38" i="31"/>
  <c r="Q39" i="31"/>
  <c r="DD39" i="31" s="1"/>
  <c r="S39" i="31"/>
  <c r="AB39" i="31"/>
  <c r="AC39" i="31" s="1"/>
  <c r="AE39" i="31"/>
  <c r="AF39" i="31" s="1"/>
  <c r="AG39" i="31"/>
  <c r="AJ39" i="31"/>
  <c r="AK39" i="31"/>
  <c r="AP39" i="31"/>
  <c r="AQ39" i="31"/>
  <c r="AS39" i="31"/>
  <c r="Q40" i="31"/>
  <c r="DD40" i="31" s="1"/>
  <c r="S40" i="31"/>
  <c r="AB40" i="31"/>
  <c r="AC40" i="31" s="1"/>
  <c r="AE40" i="31"/>
  <c r="AF40" i="31" s="1"/>
  <c r="AG40" i="31"/>
  <c r="AJ40" i="31"/>
  <c r="AK40" i="31"/>
  <c r="AP40" i="31"/>
  <c r="AQ40" i="31"/>
  <c r="AS40" i="31"/>
  <c r="Q41" i="31"/>
  <c r="DD41" i="31" s="1"/>
  <c r="S41" i="31"/>
  <c r="AB41" i="31"/>
  <c r="AC41" i="31" s="1"/>
  <c r="AE41" i="31"/>
  <c r="AF41" i="31" s="1"/>
  <c r="AG41" i="31"/>
  <c r="AJ41" i="31"/>
  <c r="AK41" i="31"/>
  <c r="AP41" i="31"/>
  <c r="AQ41" i="31"/>
  <c r="AS41" i="31"/>
  <c r="Q42" i="31"/>
  <c r="DD42" i="31" s="1"/>
  <c r="S42" i="31"/>
  <c r="AB42" i="31"/>
  <c r="AC42" i="31" s="1"/>
  <c r="AE42" i="31"/>
  <c r="AF42" i="31" s="1"/>
  <c r="AG42" i="31"/>
  <c r="AJ42" i="31"/>
  <c r="AK42" i="31"/>
  <c r="AP42" i="31"/>
  <c r="AQ42" i="31"/>
  <c r="AS42" i="31"/>
  <c r="Q43" i="31"/>
  <c r="DD43" i="31" s="1"/>
  <c r="S43" i="31"/>
  <c r="AB43" i="31"/>
  <c r="AC43" i="31" s="1"/>
  <c r="AE43" i="31"/>
  <c r="AF43" i="31" s="1"/>
  <c r="AG43" i="31"/>
  <c r="AJ43" i="31"/>
  <c r="AK43" i="31"/>
  <c r="AP43" i="31"/>
  <c r="AQ43" i="31"/>
  <c r="AS43" i="31"/>
  <c r="Q44" i="31"/>
  <c r="DD44" i="31" s="1"/>
  <c r="S44" i="31"/>
  <c r="AB44" i="31"/>
  <c r="AC44" i="31" s="1"/>
  <c r="AE44" i="31"/>
  <c r="AF44" i="31" s="1"/>
  <c r="AG44" i="31"/>
  <c r="AJ44" i="31"/>
  <c r="AK44" i="31"/>
  <c r="AP44" i="31"/>
  <c r="AQ44" i="31"/>
  <c r="AS44" i="31"/>
  <c r="Q45" i="31"/>
  <c r="DD45" i="31" s="1"/>
  <c r="S45" i="31"/>
  <c r="AB45" i="31"/>
  <c r="AC45" i="31" s="1"/>
  <c r="AE45" i="31"/>
  <c r="AF45" i="31" s="1"/>
  <c r="AG45" i="31"/>
  <c r="AJ45" i="31"/>
  <c r="AK45" i="31"/>
  <c r="AP45" i="31"/>
  <c r="AQ45" i="31"/>
  <c r="AS45" i="31"/>
  <c r="Q46" i="31"/>
  <c r="DD46" i="31" s="1"/>
  <c r="S46" i="31"/>
  <c r="AB46" i="31"/>
  <c r="AC46" i="31" s="1"/>
  <c r="AE46" i="31"/>
  <c r="AF46" i="31" s="1"/>
  <c r="AG46" i="31"/>
  <c r="AJ46" i="31"/>
  <c r="AK46" i="31"/>
  <c r="AP46" i="31"/>
  <c r="AQ46" i="31"/>
  <c r="AS46" i="31"/>
  <c r="Q47" i="31"/>
  <c r="DD47" i="31" s="1"/>
  <c r="S47" i="31"/>
  <c r="AB47" i="31"/>
  <c r="AC47" i="31" s="1"/>
  <c r="AE47" i="31"/>
  <c r="AF47" i="31" s="1"/>
  <c r="AG47" i="31"/>
  <c r="AJ47" i="31"/>
  <c r="AK47" i="31"/>
  <c r="AP47" i="31"/>
  <c r="AQ47" i="31"/>
  <c r="AS47" i="31"/>
  <c r="Q48" i="31"/>
  <c r="DD48" i="31" s="1"/>
  <c r="S48" i="31"/>
  <c r="AB48" i="31"/>
  <c r="AC48" i="31" s="1"/>
  <c r="AE48" i="31"/>
  <c r="AF48" i="31" s="1"/>
  <c r="AG48" i="31"/>
  <c r="AJ48" i="31"/>
  <c r="AK48" i="31"/>
  <c r="AP48" i="31"/>
  <c r="AQ48" i="31"/>
  <c r="AS48" i="31"/>
  <c r="Q49" i="31"/>
  <c r="DD49" i="31" s="1"/>
  <c r="S49" i="31"/>
  <c r="AB49" i="31"/>
  <c r="AC49" i="31" s="1"/>
  <c r="AE49" i="31"/>
  <c r="AF49" i="31" s="1"/>
  <c r="AG49" i="31"/>
  <c r="AJ49" i="31"/>
  <c r="AK49" i="31"/>
  <c r="AP49" i="31"/>
  <c r="AQ49" i="31"/>
  <c r="AS49" i="31"/>
  <c r="Q50" i="31"/>
  <c r="DD50" i="31" s="1"/>
  <c r="S50" i="31"/>
  <c r="AB50" i="31"/>
  <c r="AC50" i="31" s="1"/>
  <c r="AE50" i="31"/>
  <c r="AF50" i="31" s="1"/>
  <c r="AG50" i="31"/>
  <c r="AJ50" i="31"/>
  <c r="AK50" i="31"/>
  <c r="AP50" i="31"/>
  <c r="AQ50" i="31"/>
  <c r="AS50" i="31"/>
  <c r="Q51" i="31"/>
  <c r="DD51" i="31" s="1"/>
  <c r="S51" i="31"/>
  <c r="AB51" i="31"/>
  <c r="AC51" i="31" s="1"/>
  <c r="AE51" i="31"/>
  <c r="AF51" i="31" s="1"/>
  <c r="AG51" i="31"/>
  <c r="AJ51" i="31"/>
  <c r="AK51" i="31"/>
  <c r="AP51" i="31"/>
  <c r="AQ51" i="31"/>
  <c r="AS51" i="31"/>
  <c r="Q52" i="31"/>
  <c r="DD52" i="31" s="1"/>
  <c r="S52" i="31"/>
  <c r="AB52" i="31"/>
  <c r="AC52" i="31" s="1"/>
  <c r="AE52" i="31"/>
  <c r="AF52" i="31" s="1"/>
  <c r="AG52" i="31"/>
  <c r="AJ52" i="31"/>
  <c r="AK52" i="31"/>
  <c r="AP52" i="31"/>
  <c r="AQ52" i="31"/>
  <c r="AS52" i="31"/>
  <c r="Q53" i="31"/>
  <c r="DD53" i="31" s="1"/>
  <c r="S53" i="31"/>
  <c r="AB53" i="31"/>
  <c r="AC53" i="31" s="1"/>
  <c r="AE53" i="31"/>
  <c r="AF53" i="31" s="1"/>
  <c r="AG53" i="31"/>
  <c r="AJ53" i="31"/>
  <c r="AK53" i="31"/>
  <c r="AP53" i="31"/>
  <c r="AQ53" i="31"/>
  <c r="AS53" i="31"/>
  <c r="Q54" i="31"/>
  <c r="DD54" i="31" s="1"/>
  <c r="S54" i="31"/>
  <c r="AB54" i="31"/>
  <c r="AC54" i="31" s="1"/>
  <c r="AE54" i="31"/>
  <c r="AF54" i="31" s="1"/>
  <c r="AG54" i="31"/>
  <c r="AJ54" i="31"/>
  <c r="AK54" i="31"/>
  <c r="AP54" i="31"/>
  <c r="AQ54" i="31"/>
  <c r="AS54" i="31"/>
  <c r="Q55" i="31"/>
  <c r="DD55" i="31" s="1"/>
  <c r="S55" i="31"/>
  <c r="AB55" i="31"/>
  <c r="AC55" i="31" s="1"/>
  <c r="AE55" i="31"/>
  <c r="AF55" i="31" s="1"/>
  <c r="AG55" i="31"/>
  <c r="AJ55" i="31"/>
  <c r="AK55" i="31"/>
  <c r="AP55" i="31"/>
  <c r="AQ55" i="31"/>
  <c r="AS55" i="31"/>
  <c r="Q56" i="31"/>
  <c r="DD56" i="31" s="1"/>
  <c r="S56" i="31"/>
  <c r="AB56" i="31"/>
  <c r="AC56" i="31" s="1"/>
  <c r="AE56" i="31"/>
  <c r="AF56" i="31" s="1"/>
  <c r="AG56" i="31"/>
  <c r="AJ56" i="31"/>
  <c r="AK56" i="31"/>
  <c r="AP56" i="31"/>
  <c r="AQ56" i="31"/>
  <c r="AS56" i="31"/>
  <c r="Q57" i="31"/>
  <c r="DD57" i="31" s="1"/>
  <c r="S57" i="31"/>
  <c r="AB57" i="31"/>
  <c r="AC57" i="31" s="1"/>
  <c r="AE57" i="31"/>
  <c r="AF57" i="31" s="1"/>
  <c r="AG57" i="31"/>
  <c r="AJ57" i="31"/>
  <c r="AK57" i="31"/>
  <c r="AP57" i="31"/>
  <c r="AQ57" i="31"/>
  <c r="AS57" i="31"/>
  <c r="Q58" i="31"/>
  <c r="DD58" i="31" s="1"/>
  <c r="S58" i="31"/>
  <c r="AB58" i="31"/>
  <c r="AC58" i="31" s="1"/>
  <c r="AE58" i="31"/>
  <c r="AF58" i="31" s="1"/>
  <c r="AG58" i="31"/>
  <c r="AJ58" i="31"/>
  <c r="AK58" i="31"/>
  <c r="AP58" i="31"/>
  <c r="AQ58" i="31"/>
  <c r="AS58" i="31"/>
  <c r="Q59" i="31"/>
  <c r="DD59" i="31" s="1"/>
  <c r="S59" i="31"/>
  <c r="AB59" i="31"/>
  <c r="AC59" i="31" s="1"/>
  <c r="AE59" i="31"/>
  <c r="AF59" i="31" s="1"/>
  <c r="AG59" i="31"/>
  <c r="AJ59" i="31"/>
  <c r="AK59" i="31"/>
  <c r="AP59" i="31"/>
  <c r="AQ59" i="31"/>
  <c r="AS59" i="31"/>
  <c r="Q60" i="31"/>
  <c r="DD60" i="31" s="1"/>
  <c r="S60" i="31"/>
  <c r="AB60" i="31"/>
  <c r="AC60" i="31" s="1"/>
  <c r="AE60" i="31"/>
  <c r="AF60" i="31" s="1"/>
  <c r="AG60" i="31"/>
  <c r="AJ60" i="31"/>
  <c r="AK60" i="31"/>
  <c r="AP60" i="31"/>
  <c r="AQ60" i="31"/>
  <c r="AS60" i="31"/>
  <c r="Q61" i="31"/>
  <c r="DD61" i="31" s="1"/>
  <c r="S61" i="31"/>
  <c r="AB61" i="31"/>
  <c r="AC61" i="31" s="1"/>
  <c r="AE61" i="31"/>
  <c r="AF61" i="31" s="1"/>
  <c r="AG61" i="31"/>
  <c r="AJ61" i="31"/>
  <c r="AK61" i="31"/>
  <c r="AP61" i="31"/>
  <c r="AQ61" i="31"/>
  <c r="AS61" i="31"/>
  <c r="Q62" i="31"/>
  <c r="DD62" i="31" s="1"/>
  <c r="S62" i="31"/>
  <c r="AB62" i="31"/>
  <c r="AC62" i="31" s="1"/>
  <c r="AE62" i="31"/>
  <c r="AF62" i="31" s="1"/>
  <c r="AG62" i="31"/>
  <c r="AJ62" i="31"/>
  <c r="AK62" i="31"/>
  <c r="AP62" i="31"/>
  <c r="AQ62" i="31"/>
  <c r="AS62" i="31"/>
  <c r="Q63" i="31"/>
  <c r="DD63" i="31" s="1"/>
  <c r="S63" i="31"/>
  <c r="AB63" i="31"/>
  <c r="AC63" i="31" s="1"/>
  <c r="AE63" i="31"/>
  <c r="AF63" i="31" s="1"/>
  <c r="AG63" i="31"/>
  <c r="AJ63" i="31"/>
  <c r="AK63" i="31"/>
  <c r="AP63" i="31"/>
  <c r="AQ63" i="31"/>
  <c r="AS63" i="31"/>
  <c r="Q64" i="31"/>
  <c r="DD64" i="31" s="1"/>
  <c r="S64" i="31"/>
  <c r="AB64" i="31"/>
  <c r="AC64" i="31" s="1"/>
  <c r="AE64" i="31"/>
  <c r="AF64" i="31" s="1"/>
  <c r="AG64" i="31"/>
  <c r="AJ64" i="31"/>
  <c r="AK64" i="31"/>
  <c r="AP64" i="31"/>
  <c r="AQ64" i="31"/>
  <c r="AS64" i="31"/>
  <c r="Q65" i="31"/>
  <c r="DD65" i="31" s="1"/>
  <c r="S65" i="31"/>
  <c r="AB65" i="31"/>
  <c r="AC65" i="31" s="1"/>
  <c r="AE65" i="31"/>
  <c r="AF65" i="31" s="1"/>
  <c r="AG65" i="31"/>
  <c r="AJ65" i="31"/>
  <c r="AK65" i="31"/>
  <c r="AP65" i="31"/>
  <c r="AQ65" i="31"/>
  <c r="AS65" i="31"/>
  <c r="Q66" i="31"/>
  <c r="DD66" i="31" s="1"/>
  <c r="S66" i="31"/>
  <c r="AB66" i="31"/>
  <c r="AC66" i="31" s="1"/>
  <c r="AE66" i="31"/>
  <c r="AF66" i="31" s="1"/>
  <c r="AG66" i="31"/>
  <c r="AJ66" i="31"/>
  <c r="AK66" i="31"/>
  <c r="AP66" i="31"/>
  <c r="AQ66" i="31"/>
  <c r="AS66" i="31"/>
  <c r="Q67" i="31"/>
  <c r="DD67" i="31" s="1"/>
  <c r="S67" i="31"/>
  <c r="AB67" i="31"/>
  <c r="AC67" i="31" s="1"/>
  <c r="AE67" i="31"/>
  <c r="AF67" i="31" s="1"/>
  <c r="AG67" i="31"/>
  <c r="AJ67" i="31"/>
  <c r="AK67" i="31"/>
  <c r="AP67" i="31"/>
  <c r="AQ67" i="31"/>
  <c r="AS67" i="31"/>
  <c r="Q68" i="31"/>
  <c r="DD68" i="31" s="1"/>
  <c r="S68" i="31"/>
  <c r="AB68" i="31"/>
  <c r="AC68" i="31" s="1"/>
  <c r="AE68" i="31"/>
  <c r="AF68" i="31" s="1"/>
  <c r="AG68" i="31"/>
  <c r="AJ68" i="31"/>
  <c r="AK68" i="31"/>
  <c r="AP68" i="31"/>
  <c r="AQ68" i="31"/>
  <c r="AS68" i="31"/>
  <c r="Q69" i="31"/>
  <c r="DD69" i="31" s="1"/>
  <c r="S69" i="31"/>
  <c r="AB69" i="31"/>
  <c r="AC69" i="31" s="1"/>
  <c r="AE69" i="31"/>
  <c r="AF69" i="31" s="1"/>
  <c r="AG69" i="31"/>
  <c r="AJ69" i="31"/>
  <c r="AK69" i="31"/>
  <c r="AP69" i="31"/>
  <c r="AQ69" i="31"/>
  <c r="AS69" i="31"/>
  <c r="Q70" i="31"/>
  <c r="DD70" i="31" s="1"/>
  <c r="S70" i="31"/>
  <c r="AB70" i="31"/>
  <c r="AC70" i="31" s="1"/>
  <c r="AE70" i="31"/>
  <c r="AF70" i="31" s="1"/>
  <c r="AG70" i="31"/>
  <c r="AJ70" i="31"/>
  <c r="AK70" i="31"/>
  <c r="AP70" i="31"/>
  <c r="AQ70" i="31"/>
  <c r="AS70" i="31"/>
  <c r="Q71" i="31"/>
  <c r="DD71" i="31" s="1"/>
  <c r="S71" i="31"/>
  <c r="AB71" i="31"/>
  <c r="AC71" i="31" s="1"/>
  <c r="AE71" i="31"/>
  <c r="AF71" i="31" s="1"/>
  <c r="AG71" i="31"/>
  <c r="AJ71" i="31"/>
  <c r="AK71" i="31"/>
  <c r="AP71" i="31"/>
  <c r="AQ71" i="31"/>
  <c r="AS71" i="31"/>
  <c r="Q72" i="31"/>
  <c r="DD72" i="31" s="1"/>
  <c r="S72" i="31"/>
  <c r="AB72" i="31"/>
  <c r="AC72" i="31" s="1"/>
  <c r="AE72" i="31"/>
  <c r="AF72" i="31" s="1"/>
  <c r="AG72" i="31"/>
  <c r="AJ72" i="31"/>
  <c r="AK72" i="31"/>
  <c r="AP72" i="31"/>
  <c r="AQ72" i="31"/>
  <c r="AS72" i="31"/>
  <c r="Q73" i="31"/>
  <c r="DD73" i="31" s="1"/>
  <c r="S73" i="31"/>
  <c r="AB73" i="31"/>
  <c r="AC73" i="31" s="1"/>
  <c r="AE73" i="31"/>
  <c r="AF73" i="31" s="1"/>
  <c r="AG73" i="31"/>
  <c r="AJ73" i="31"/>
  <c r="AK73" i="31"/>
  <c r="AP73" i="31"/>
  <c r="AQ73" i="31"/>
  <c r="AS73" i="31"/>
  <c r="Q74" i="31"/>
  <c r="DD74" i="31" s="1"/>
  <c r="S74" i="31"/>
  <c r="AB74" i="31"/>
  <c r="AC74" i="31" s="1"/>
  <c r="AE74" i="31"/>
  <c r="AF74" i="31" s="1"/>
  <c r="AG74" i="31"/>
  <c r="AJ74" i="31"/>
  <c r="AK74" i="31"/>
  <c r="AP74" i="31"/>
  <c r="AQ74" i="31"/>
  <c r="AS74" i="31"/>
  <c r="Q75" i="31"/>
  <c r="DD75" i="31" s="1"/>
  <c r="S75" i="31"/>
  <c r="AB75" i="31"/>
  <c r="AC75" i="31" s="1"/>
  <c r="AE75" i="31"/>
  <c r="AF75" i="31" s="1"/>
  <c r="AG75" i="31"/>
  <c r="AJ75" i="31"/>
  <c r="AK75" i="31"/>
  <c r="AP75" i="31"/>
  <c r="AQ75" i="31"/>
  <c r="AS75" i="31"/>
  <c r="Q76" i="31"/>
  <c r="DD76" i="31" s="1"/>
  <c r="S76" i="31"/>
  <c r="AB76" i="31"/>
  <c r="AC76" i="31" s="1"/>
  <c r="AE76" i="31"/>
  <c r="AF76" i="31" s="1"/>
  <c r="AG76" i="31"/>
  <c r="AJ76" i="31"/>
  <c r="AK76" i="31"/>
  <c r="AP76" i="31"/>
  <c r="AQ76" i="31"/>
  <c r="AS76" i="31"/>
  <c r="Q77" i="31"/>
  <c r="DD77" i="31" s="1"/>
  <c r="S77" i="31"/>
  <c r="AB77" i="31"/>
  <c r="AC77" i="31" s="1"/>
  <c r="AE77" i="31"/>
  <c r="AF77" i="31" s="1"/>
  <c r="AG77" i="31"/>
  <c r="AJ77" i="31"/>
  <c r="AK77" i="31"/>
  <c r="AP77" i="31"/>
  <c r="AQ77" i="31"/>
  <c r="AS77" i="31"/>
  <c r="Q78" i="31"/>
  <c r="DD78" i="31" s="1"/>
  <c r="S78" i="31"/>
  <c r="AB78" i="31"/>
  <c r="AC78" i="31" s="1"/>
  <c r="AE78" i="31"/>
  <c r="AF78" i="31" s="1"/>
  <c r="AG78" i="31"/>
  <c r="AJ78" i="31"/>
  <c r="AK78" i="31"/>
  <c r="AP78" i="31"/>
  <c r="AQ78" i="31"/>
  <c r="AS78" i="31"/>
  <c r="Q79" i="31"/>
  <c r="DD79" i="31" s="1"/>
  <c r="S79" i="31"/>
  <c r="AB79" i="31"/>
  <c r="AC79" i="31" s="1"/>
  <c r="AE79" i="31"/>
  <c r="AF79" i="31" s="1"/>
  <c r="AG79" i="31"/>
  <c r="AJ79" i="31"/>
  <c r="AK79" i="31"/>
  <c r="AP79" i="31"/>
  <c r="AQ79" i="31"/>
  <c r="AS79" i="31"/>
  <c r="Q80" i="31"/>
  <c r="DD80" i="31" s="1"/>
  <c r="S80" i="31"/>
  <c r="AB80" i="31"/>
  <c r="AC80" i="31" s="1"/>
  <c r="AE80" i="31"/>
  <c r="AF80" i="31" s="1"/>
  <c r="AG80" i="31"/>
  <c r="AJ80" i="31"/>
  <c r="AK80" i="31"/>
  <c r="AP80" i="31"/>
  <c r="AQ80" i="31"/>
  <c r="AS80" i="31"/>
  <c r="Q81" i="31"/>
  <c r="DD81" i="31" s="1"/>
  <c r="S81" i="31"/>
  <c r="AB81" i="31"/>
  <c r="AC81" i="31" s="1"/>
  <c r="AE81" i="31"/>
  <c r="AF81" i="31" s="1"/>
  <c r="AG81" i="31"/>
  <c r="AJ81" i="31"/>
  <c r="AK81" i="31"/>
  <c r="AP81" i="31"/>
  <c r="AQ81" i="31"/>
  <c r="AS81" i="31"/>
  <c r="Q82" i="31"/>
  <c r="DD82" i="31" s="1"/>
  <c r="S82" i="31"/>
  <c r="AB82" i="31"/>
  <c r="AC82" i="31" s="1"/>
  <c r="AE82" i="31"/>
  <c r="AF82" i="31" s="1"/>
  <c r="AG82" i="31"/>
  <c r="AJ82" i="31"/>
  <c r="AK82" i="31"/>
  <c r="AP82" i="31"/>
  <c r="AQ82" i="31"/>
  <c r="AS82" i="31"/>
  <c r="Q83" i="31"/>
  <c r="DD83" i="31" s="1"/>
  <c r="S83" i="31"/>
  <c r="AB83" i="31"/>
  <c r="AC83" i="31" s="1"/>
  <c r="AE83" i="31"/>
  <c r="AF83" i="31" s="1"/>
  <c r="AG83" i="31"/>
  <c r="AJ83" i="31"/>
  <c r="AK83" i="31"/>
  <c r="AP83" i="31"/>
  <c r="AQ83" i="31"/>
  <c r="AS83" i="31"/>
  <c r="Q84" i="31"/>
  <c r="DD84" i="31" s="1"/>
  <c r="S84" i="31"/>
  <c r="AB84" i="31"/>
  <c r="AC84" i="31" s="1"/>
  <c r="AE84" i="31"/>
  <c r="AF84" i="31" s="1"/>
  <c r="AG84" i="31"/>
  <c r="AJ84" i="31"/>
  <c r="AK84" i="31"/>
  <c r="AP84" i="31"/>
  <c r="AQ84" i="31"/>
  <c r="AS84" i="31"/>
  <c r="Q85" i="31"/>
  <c r="DD85" i="31" s="1"/>
  <c r="S85" i="31"/>
  <c r="AB85" i="31"/>
  <c r="AC85" i="31" s="1"/>
  <c r="AE85" i="31"/>
  <c r="AF85" i="31" s="1"/>
  <c r="AG85" i="31"/>
  <c r="AJ85" i="31"/>
  <c r="AK85" i="31"/>
  <c r="AP85" i="31"/>
  <c r="AQ85" i="31"/>
  <c r="AS85" i="31"/>
  <c r="Q86" i="31"/>
  <c r="DD86" i="31" s="1"/>
  <c r="S86" i="31"/>
  <c r="AB86" i="31"/>
  <c r="AC86" i="31" s="1"/>
  <c r="AE86" i="31"/>
  <c r="AF86" i="31" s="1"/>
  <c r="AG86" i="31"/>
  <c r="AJ86" i="31"/>
  <c r="AK86" i="31"/>
  <c r="AP86" i="31"/>
  <c r="AQ86" i="31"/>
  <c r="AS86" i="31"/>
  <c r="Q87" i="31"/>
  <c r="DD87" i="31" s="1"/>
  <c r="S87" i="31"/>
  <c r="AB87" i="31"/>
  <c r="AC87" i="31" s="1"/>
  <c r="AE87" i="31"/>
  <c r="AF87" i="31" s="1"/>
  <c r="AG87" i="31"/>
  <c r="AJ87" i="31"/>
  <c r="AK87" i="31"/>
  <c r="AP87" i="31"/>
  <c r="AQ87" i="31"/>
  <c r="AS87" i="31"/>
  <c r="Q88" i="31"/>
  <c r="DD88" i="31" s="1"/>
  <c r="S88" i="31"/>
  <c r="AB88" i="31"/>
  <c r="AC88" i="31" s="1"/>
  <c r="AE88" i="31"/>
  <c r="AF88" i="31" s="1"/>
  <c r="AG88" i="31"/>
  <c r="AJ88" i="31"/>
  <c r="AK88" i="31"/>
  <c r="AP88" i="31"/>
  <c r="AQ88" i="31"/>
  <c r="AS88" i="31"/>
  <c r="Q89" i="31"/>
  <c r="DD89" i="31" s="1"/>
  <c r="S89" i="31"/>
  <c r="AB89" i="31"/>
  <c r="AC89" i="31" s="1"/>
  <c r="AE89" i="31"/>
  <c r="AF89" i="31" s="1"/>
  <c r="AG89" i="31"/>
  <c r="AJ89" i="31"/>
  <c r="AK89" i="31"/>
  <c r="AP89" i="31"/>
  <c r="AQ89" i="31"/>
  <c r="AS89" i="31"/>
  <c r="Q90" i="31"/>
  <c r="DD90" i="31" s="1"/>
  <c r="S90" i="31"/>
  <c r="AB90" i="31"/>
  <c r="AC90" i="31" s="1"/>
  <c r="AE90" i="31"/>
  <c r="AF90" i="31" s="1"/>
  <c r="AG90" i="31"/>
  <c r="AJ90" i="31"/>
  <c r="AK90" i="31"/>
  <c r="AP90" i="31"/>
  <c r="AQ90" i="31"/>
  <c r="AS90" i="31"/>
  <c r="Q91" i="31"/>
  <c r="DD91" i="31" s="1"/>
  <c r="S91" i="31"/>
  <c r="AB91" i="31"/>
  <c r="AC91" i="31" s="1"/>
  <c r="AE91" i="31"/>
  <c r="AF91" i="31" s="1"/>
  <c r="AG91" i="31"/>
  <c r="AJ91" i="31"/>
  <c r="AK91" i="31"/>
  <c r="AP91" i="31"/>
  <c r="AQ91" i="31"/>
  <c r="AS91" i="31"/>
  <c r="Q92" i="31"/>
  <c r="DD92" i="31" s="1"/>
  <c r="S92" i="31"/>
  <c r="AB92" i="31"/>
  <c r="AC92" i="31" s="1"/>
  <c r="AE92" i="31"/>
  <c r="AF92" i="31" s="1"/>
  <c r="AG92" i="31"/>
  <c r="AJ92" i="31"/>
  <c r="AK92" i="31"/>
  <c r="AP92" i="31"/>
  <c r="AQ92" i="31"/>
  <c r="AS92" i="31"/>
  <c r="Q93" i="31"/>
  <c r="DD93" i="31" s="1"/>
  <c r="S93" i="31"/>
  <c r="AB93" i="31"/>
  <c r="AC93" i="31" s="1"/>
  <c r="AE93" i="31"/>
  <c r="AF93" i="31" s="1"/>
  <c r="AG93" i="31"/>
  <c r="AJ93" i="31"/>
  <c r="AK93" i="31"/>
  <c r="AP93" i="31"/>
  <c r="AQ93" i="31"/>
  <c r="AS93" i="31"/>
  <c r="Q94" i="31"/>
  <c r="DD94" i="31" s="1"/>
  <c r="S94" i="31"/>
  <c r="AB94" i="31"/>
  <c r="AC94" i="31" s="1"/>
  <c r="AE94" i="31"/>
  <c r="AF94" i="31" s="1"/>
  <c r="AG94" i="31"/>
  <c r="AJ94" i="31"/>
  <c r="AK94" i="31"/>
  <c r="AP94" i="31"/>
  <c r="AQ94" i="31"/>
  <c r="AS94" i="31"/>
  <c r="Q95" i="31"/>
  <c r="DD95" i="31" s="1"/>
  <c r="S95" i="31"/>
  <c r="AB95" i="31"/>
  <c r="AC95" i="31" s="1"/>
  <c r="AE95" i="31"/>
  <c r="AF95" i="31" s="1"/>
  <c r="AG95" i="31"/>
  <c r="AJ95" i="31"/>
  <c r="AK95" i="31"/>
  <c r="AP95" i="31"/>
  <c r="AQ95" i="31"/>
  <c r="AS95" i="31"/>
  <c r="Q96" i="31"/>
  <c r="DD96" i="31" s="1"/>
  <c r="S96" i="31"/>
  <c r="AB96" i="31"/>
  <c r="AC96" i="31" s="1"/>
  <c r="AE96" i="31"/>
  <c r="AF96" i="31" s="1"/>
  <c r="AG96" i="31"/>
  <c r="AJ96" i="31"/>
  <c r="AK96" i="31"/>
  <c r="AP96" i="31"/>
  <c r="AQ96" i="31"/>
  <c r="AS96" i="31"/>
  <c r="Q97" i="31"/>
  <c r="DD97" i="31" s="1"/>
  <c r="S97" i="31"/>
  <c r="AB97" i="31"/>
  <c r="AC97" i="31" s="1"/>
  <c r="AE97" i="31"/>
  <c r="AF97" i="31" s="1"/>
  <c r="AG97" i="31"/>
  <c r="AJ97" i="31"/>
  <c r="AK97" i="31"/>
  <c r="AP97" i="31"/>
  <c r="AQ97" i="31"/>
  <c r="AS97" i="31"/>
  <c r="Q98" i="31"/>
  <c r="DD98" i="31" s="1"/>
  <c r="S98" i="31"/>
  <c r="AB98" i="31"/>
  <c r="AC98" i="31" s="1"/>
  <c r="AE98" i="31"/>
  <c r="AF98" i="31" s="1"/>
  <c r="AG98" i="31"/>
  <c r="AJ98" i="31"/>
  <c r="AK98" i="31"/>
  <c r="AP98" i="31"/>
  <c r="AQ98" i="31"/>
  <c r="AS98" i="31"/>
  <c r="Q99" i="31"/>
  <c r="DD99" i="31" s="1"/>
  <c r="S99" i="31"/>
  <c r="AB99" i="31"/>
  <c r="AC99" i="31" s="1"/>
  <c r="AE99" i="31"/>
  <c r="AF99" i="31" s="1"/>
  <c r="AG99" i="31"/>
  <c r="AJ99" i="31"/>
  <c r="AK99" i="31"/>
  <c r="AP99" i="31"/>
  <c r="AQ99" i="31"/>
  <c r="AS99" i="31"/>
  <c r="Q100" i="31"/>
  <c r="DD100" i="31" s="1"/>
  <c r="S100" i="31"/>
  <c r="AB100" i="31"/>
  <c r="AC100" i="31" s="1"/>
  <c r="AE100" i="31"/>
  <c r="AF100" i="31" s="1"/>
  <c r="AG100" i="31"/>
  <c r="AJ100" i="31"/>
  <c r="AK100" i="31"/>
  <c r="AP100" i="31"/>
  <c r="AQ100" i="31"/>
  <c r="AS100" i="31"/>
  <c r="Q101" i="31"/>
  <c r="DD101" i="31" s="1"/>
  <c r="S101" i="31"/>
  <c r="AB101" i="31"/>
  <c r="AC101" i="31" s="1"/>
  <c r="AE101" i="31"/>
  <c r="AF101" i="31" s="1"/>
  <c r="AG101" i="31"/>
  <c r="AJ101" i="31"/>
  <c r="AK101" i="31"/>
  <c r="AP101" i="31"/>
  <c r="AQ101" i="31"/>
  <c r="AS101" i="31"/>
  <c r="Q102" i="31"/>
  <c r="DD102" i="31" s="1"/>
  <c r="S102" i="31"/>
  <c r="AB102" i="31"/>
  <c r="AC102" i="31" s="1"/>
  <c r="AE102" i="31"/>
  <c r="AF102" i="31" s="1"/>
  <c r="AG102" i="31"/>
  <c r="AJ102" i="31"/>
  <c r="AK102" i="31"/>
  <c r="AP102" i="31"/>
  <c r="AQ102" i="31"/>
  <c r="AS102" i="31"/>
  <c r="Q103" i="31"/>
  <c r="DD103" i="31" s="1"/>
  <c r="S103" i="31"/>
  <c r="AB103" i="31"/>
  <c r="AC103" i="31" s="1"/>
  <c r="AE103" i="31"/>
  <c r="AF103" i="31" s="1"/>
  <c r="AG103" i="31"/>
  <c r="AJ103" i="31"/>
  <c r="AK103" i="31"/>
  <c r="AP103" i="31"/>
  <c r="AQ103" i="31"/>
  <c r="AS103" i="31"/>
  <c r="Q104" i="31"/>
  <c r="DD104" i="31" s="1"/>
  <c r="S104" i="31"/>
  <c r="AB104" i="31"/>
  <c r="AC104" i="31" s="1"/>
  <c r="AE104" i="31"/>
  <c r="AF104" i="31" s="1"/>
  <c r="AG104" i="31"/>
  <c r="AJ104" i="31"/>
  <c r="AK104" i="31"/>
  <c r="AP104" i="31"/>
  <c r="AQ104" i="31"/>
  <c r="AS104" i="31"/>
  <c r="Q105" i="31"/>
  <c r="DD105" i="31" s="1"/>
  <c r="S105" i="31"/>
  <c r="AB105" i="31"/>
  <c r="AC105" i="31" s="1"/>
  <c r="AE105" i="31"/>
  <c r="AF105" i="31" s="1"/>
  <c r="AG105" i="31"/>
  <c r="AJ105" i="31"/>
  <c r="AK105" i="31"/>
  <c r="AP105" i="31"/>
  <c r="AQ105" i="31"/>
  <c r="AS105" i="31"/>
  <c r="Q106" i="31"/>
  <c r="DD106" i="31" s="1"/>
  <c r="S106" i="31"/>
  <c r="AB106" i="31"/>
  <c r="AC106" i="31" s="1"/>
  <c r="AE106" i="31"/>
  <c r="AF106" i="31" s="1"/>
  <c r="AG106" i="31"/>
  <c r="AJ106" i="31"/>
  <c r="AK106" i="31"/>
  <c r="AP106" i="31"/>
  <c r="AQ106" i="31"/>
  <c r="AS106" i="31"/>
  <c r="Q107" i="31"/>
  <c r="DD107" i="31" s="1"/>
  <c r="S107" i="31"/>
  <c r="AB107" i="31"/>
  <c r="AC107" i="31" s="1"/>
  <c r="AE107" i="31"/>
  <c r="AF107" i="31" s="1"/>
  <c r="AG107" i="31"/>
  <c r="AJ107" i="31"/>
  <c r="AK107" i="31"/>
  <c r="AP107" i="31"/>
  <c r="AQ107" i="31"/>
  <c r="AS107" i="31"/>
  <c r="Q108" i="31"/>
  <c r="DD108" i="31" s="1"/>
  <c r="S108" i="31"/>
  <c r="AB108" i="31"/>
  <c r="AC108" i="31" s="1"/>
  <c r="AE108" i="31"/>
  <c r="AF108" i="31" s="1"/>
  <c r="AG108" i="31"/>
  <c r="AJ108" i="31"/>
  <c r="AK108" i="31"/>
  <c r="AP108" i="31"/>
  <c r="AQ108" i="31"/>
  <c r="AS108" i="31"/>
  <c r="Q109" i="31"/>
  <c r="DD109" i="31" s="1"/>
  <c r="S109" i="31"/>
  <c r="AB109" i="31"/>
  <c r="AC109" i="31" s="1"/>
  <c r="AE109" i="31"/>
  <c r="AF109" i="31" s="1"/>
  <c r="AG109" i="31"/>
  <c r="AJ109" i="31"/>
  <c r="AK109" i="31"/>
  <c r="AP109" i="31"/>
  <c r="AQ109" i="31"/>
  <c r="AS109" i="31"/>
  <c r="Q110" i="31"/>
  <c r="DD110" i="31" s="1"/>
  <c r="S110" i="31"/>
  <c r="AB110" i="31"/>
  <c r="AC110" i="31" s="1"/>
  <c r="AE110" i="31"/>
  <c r="AF110" i="31" s="1"/>
  <c r="AG110" i="31"/>
  <c r="AJ110" i="31"/>
  <c r="AK110" i="31"/>
  <c r="AP110" i="31"/>
  <c r="AQ110" i="31"/>
  <c r="AS110" i="31"/>
  <c r="Q111" i="31"/>
  <c r="DD111" i="31" s="1"/>
  <c r="S111" i="31"/>
  <c r="AB111" i="31"/>
  <c r="AC111" i="31" s="1"/>
  <c r="AE111" i="31"/>
  <c r="AF111" i="31" s="1"/>
  <c r="AG111" i="31"/>
  <c r="AJ111" i="31"/>
  <c r="AK111" i="31"/>
  <c r="AP111" i="31"/>
  <c r="AQ111" i="31"/>
  <c r="AS111" i="31"/>
  <c r="Q112" i="31"/>
  <c r="DD112" i="31" s="1"/>
  <c r="S112" i="31"/>
  <c r="AB112" i="31"/>
  <c r="AC112" i="31" s="1"/>
  <c r="AE112" i="31"/>
  <c r="AF112" i="31" s="1"/>
  <c r="AG112" i="31"/>
  <c r="AJ112" i="31"/>
  <c r="AK112" i="31"/>
  <c r="AP112" i="31"/>
  <c r="AQ112" i="31"/>
  <c r="AS112" i="31"/>
  <c r="Q113" i="31"/>
  <c r="DD113" i="31" s="1"/>
  <c r="S113" i="31"/>
  <c r="AB113" i="31"/>
  <c r="AC113" i="31" s="1"/>
  <c r="AE113" i="31"/>
  <c r="AF113" i="31" s="1"/>
  <c r="AG113" i="31"/>
  <c r="AJ113" i="31"/>
  <c r="AK113" i="31"/>
  <c r="AP113" i="31"/>
  <c r="AQ113" i="31"/>
  <c r="AS113" i="31"/>
  <c r="Q114" i="31"/>
  <c r="DD114" i="31" s="1"/>
  <c r="S114" i="31"/>
  <c r="AB114" i="31"/>
  <c r="AC114" i="31" s="1"/>
  <c r="AE114" i="31"/>
  <c r="AF114" i="31" s="1"/>
  <c r="AG114" i="31"/>
  <c r="AJ114" i="31"/>
  <c r="AK114" i="31"/>
  <c r="AP114" i="31"/>
  <c r="AQ114" i="31"/>
  <c r="AS114" i="31"/>
  <c r="Q115" i="31"/>
  <c r="DD115" i="31" s="1"/>
  <c r="S115" i="31"/>
  <c r="AB115" i="31"/>
  <c r="AC115" i="31" s="1"/>
  <c r="AE115" i="31"/>
  <c r="AF115" i="31" s="1"/>
  <c r="AG115" i="31"/>
  <c r="AJ115" i="31"/>
  <c r="AK115" i="31"/>
  <c r="AP115" i="31"/>
  <c r="AQ115" i="31"/>
  <c r="AS115" i="31"/>
  <c r="Q116" i="31"/>
  <c r="DD116" i="31" s="1"/>
  <c r="S116" i="31"/>
  <c r="AB116" i="31"/>
  <c r="AC116" i="31" s="1"/>
  <c r="AE116" i="31"/>
  <c r="AF116" i="31" s="1"/>
  <c r="AG116" i="31"/>
  <c r="AJ116" i="31"/>
  <c r="AK116" i="31"/>
  <c r="AP116" i="31"/>
  <c r="AQ116" i="31"/>
  <c r="AS116" i="31"/>
  <c r="Q117" i="31"/>
  <c r="DD117" i="31" s="1"/>
  <c r="S117" i="31"/>
  <c r="AB117" i="31"/>
  <c r="AC117" i="31" s="1"/>
  <c r="AE117" i="31"/>
  <c r="AF117" i="31" s="1"/>
  <c r="AG117" i="31"/>
  <c r="AJ117" i="31"/>
  <c r="AK117" i="31"/>
  <c r="AP117" i="31"/>
  <c r="AQ117" i="31"/>
  <c r="AS117" i="31"/>
  <c r="Q118" i="31"/>
  <c r="DD118" i="31" s="1"/>
  <c r="S118" i="31"/>
  <c r="AB118" i="31"/>
  <c r="AC118" i="31" s="1"/>
  <c r="AE118" i="31"/>
  <c r="AF118" i="31" s="1"/>
  <c r="AG118" i="31"/>
  <c r="AJ118" i="31"/>
  <c r="AK118" i="31"/>
  <c r="AP118" i="31"/>
  <c r="AQ118" i="31"/>
  <c r="AS118" i="31"/>
  <c r="Q119" i="31"/>
  <c r="DD119" i="31" s="1"/>
  <c r="S119" i="31"/>
  <c r="AB119" i="31"/>
  <c r="AC119" i="31" s="1"/>
  <c r="AE119" i="31"/>
  <c r="AF119" i="31" s="1"/>
  <c r="AG119" i="31"/>
  <c r="AJ119" i="31"/>
  <c r="AK119" i="31"/>
  <c r="AP119" i="31"/>
  <c r="AQ119" i="31"/>
  <c r="AS119" i="31"/>
  <c r="Q120" i="31"/>
  <c r="DD120" i="31" s="1"/>
  <c r="S120" i="31"/>
  <c r="AB120" i="31"/>
  <c r="AC120" i="31" s="1"/>
  <c r="AE120" i="31"/>
  <c r="AF120" i="31" s="1"/>
  <c r="AG120" i="31"/>
  <c r="AJ120" i="31"/>
  <c r="AK120" i="31"/>
  <c r="AP120" i="31"/>
  <c r="AQ120" i="31"/>
  <c r="AS120" i="31"/>
  <c r="Q121" i="31"/>
  <c r="DD121" i="31" s="1"/>
  <c r="S121" i="31"/>
  <c r="AB121" i="31"/>
  <c r="AC121" i="31" s="1"/>
  <c r="AE121" i="31"/>
  <c r="AF121" i="31" s="1"/>
  <c r="AG121" i="31"/>
  <c r="AJ121" i="31"/>
  <c r="AK121" i="31"/>
  <c r="AP121" i="31"/>
  <c r="AQ121" i="31"/>
  <c r="AS121" i="31"/>
  <c r="Q122" i="31"/>
  <c r="DD122" i="31" s="1"/>
  <c r="S122" i="31"/>
  <c r="AB122" i="31"/>
  <c r="AC122" i="31" s="1"/>
  <c r="AE122" i="31"/>
  <c r="AF122" i="31" s="1"/>
  <c r="AG122" i="31"/>
  <c r="AJ122" i="31"/>
  <c r="AK122" i="31"/>
  <c r="AP122" i="31"/>
  <c r="AQ122" i="31"/>
  <c r="AS122" i="31"/>
  <c r="Q123" i="31"/>
  <c r="DD123" i="31" s="1"/>
  <c r="S123" i="31"/>
  <c r="AB123" i="31"/>
  <c r="AC123" i="31" s="1"/>
  <c r="AE123" i="31"/>
  <c r="AF123" i="31" s="1"/>
  <c r="AG123" i="31"/>
  <c r="AJ123" i="31"/>
  <c r="AK123" i="31"/>
  <c r="AP123" i="31"/>
  <c r="AQ123" i="31"/>
  <c r="AS123" i="31"/>
  <c r="Q124" i="31"/>
  <c r="DD124" i="31" s="1"/>
  <c r="S124" i="31"/>
  <c r="AB124" i="31"/>
  <c r="AC124" i="31" s="1"/>
  <c r="AE124" i="31"/>
  <c r="AF124" i="31" s="1"/>
  <c r="AG124" i="31"/>
  <c r="AJ124" i="31"/>
  <c r="AK124" i="31"/>
  <c r="AP124" i="31"/>
  <c r="AQ124" i="31"/>
  <c r="AS124" i="31"/>
  <c r="Q125" i="31"/>
  <c r="DD125" i="31" s="1"/>
  <c r="S125" i="31"/>
  <c r="AB125" i="31"/>
  <c r="AC125" i="31" s="1"/>
  <c r="AE125" i="31"/>
  <c r="AF125" i="31" s="1"/>
  <c r="AG125" i="31"/>
  <c r="AJ125" i="31"/>
  <c r="AK125" i="31"/>
  <c r="AP125" i="31"/>
  <c r="AQ125" i="31"/>
  <c r="AS125" i="31"/>
  <c r="Q126" i="31"/>
  <c r="DD126" i="31" s="1"/>
  <c r="S126" i="31"/>
  <c r="AB126" i="31"/>
  <c r="AC126" i="31" s="1"/>
  <c r="AE126" i="31"/>
  <c r="AF126" i="31" s="1"/>
  <c r="AG126" i="31"/>
  <c r="AJ126" i="31"/>
  <c r="AK126" i="31"/>
  <c r="AP126" i="31"/>
  <c r="AQ126" i="31"/>
  <c r="AS126" i="31"/>
  <c r="Q127" i="31"/>
  <c r="DD127" i="31" s="1"/>
  <c r="S127" i="31"/>
  <c r="AB127" i="31"/>
  <c r="AC127" i="31" s="1"/>
  <c r="AE127" i="31"/>
  <c r="AF127" i="31" s="1"/>
  <c r="AG127" i="31"/>
  <c r="AJ127" i="31"/>
  <c r="AK127" i="31"/>
  <c r="AP127" i="31"/>
  <c r="AQ127" i="31"/>
  <c r="AS127" i="31"/>
  <c r="Q128" i="31"/>
  <c r="DD128" i="31" s="1"/>
  <c r="S128" i="31"/>
  <c r="AB128" i="31"/>
  <c r="AC128" i="31" s="1"/>
  <c r="AE128" i="31"/>
  <c r="AF128" i="31" s="1"/>
  <c r="AG128" i="31"/>
  <c r="AJ128" i="31"/>
  <c r="AK128" i="31"/>
  <c r="AP128" i="31"/>
  <c r="AQ128" i="31"/>
  <c r="AS128" i="31"/>
  <c r="Q129" i="31"/>
  <c r="DD129" i="31" s="1"/>
  <c r="S129" i="31"/>
  <c r="AB129" i="31"/>
  <c r="AC129" i="31" s="1"/>
  <c r="AE129" i="31"/>
  <c r="AF129" i="31" s="1"/>
  <c r="AG129" i="31"/>
  <c r="AJ129" i="31"/>
  <c r="AK129" i="31"/>
  <c r="AP129" i="31"/>
  <c r="AQ129" i="31"/>
  <c r="AS129" i="31"/>
  <c r="Q130" i="31"/>
  <c r="DD130" i="31" s="1"/>
  <c r="S130" i="31"/>
  <c r="AB130" i="31"/>
  <c r="AC130" i="31" s="1"/>
  <c r="AE130" i="31"/>
  <c r="AF130" i="31" s="1"/>
  <c r="AG130" i="31"/>
  <c r="AJ130" i="31"/>
  <c r="AK130" i="31"/>
  <c r="AP130" i="31"/>
  <c r="AQ130" i="31"/>
  <c r="AS130" i="31"/>
  <c r="Q131" i="31"/>
  <c r="DD131" i="31" s="1"/>
  <c r="S131" i="31"/>
  <c r="AB131" i="31"/>
  <c r="AC131" i="31" s="1"/>
  <c r="AE131" i="31"/>
  <c r="AF131" i="31" s="1"/>
  <c r="AG131" i="31"/>
  <c r="AJ131" i="31"/>
  <c r="AK131" i="31"/>
  <c r="AP131" i="31"/>
  <c r="AQ131" i="31"/>
  <c r="AS131" i="31"/>
  <c r="Q132" i="31"/>
  <c r="DD132" i="31" s="1"/>
  <c r="S132" i="31"/>
  <c r="AB132" i="31"/>
  <c r="AC132" i="31" s="1"/>
  <c r="AE132" i="31"/>
  <c r="AF132" i="31" s="1"/>
  <c r="AG132" i="31"/>
  <c r="AJ132" i="31"/>
  <c r="AK132" i="31"/>
  <c r="AP132" i="31"/>
  <c r="AQ132" i="31"/>
  <c r="AS132" i="31"/>
  <c r="Q133" i="31"/>
  <c r="DD133" i="31" s="1"/>
  <c r="S133" i="31"/>
  <c r="AB133" i="31"/>
  <c r="AC133" i="31" s="1"/>
  <c r="AE133" i="31"/>
  <c r="AF133" i="31" s="1"/>
  <c r="AG133" i="31"/>
  <c r="AJ133" i="31"/>
  <c r="AK133" i="31"/>
  <c r="AP133" i="31"/>
  <c r="AQ133" i="31"/>
  <c r="AS133" i="31"/>
  <c r="Q134" i="31"/>
  <c r="DD134" i="31" s="1"/>
  <c r="S134" i="31"/>
  <c r="AB134" i="31"/>
  <c r="AC134" i="31" s="1"/>
  <c r="AE134" i="31"/>
  <c r="AF134" i="31" s="1"/>
  <c r="AG134" i="31"/>
  <c r="AJ134" i="31"/>
  <c r="AK134" i="31"/>
  <c r="AP134" i="31"/>
  <c r="AQ134" i="31"/>
  <c r="AS134" i="31"/>
  <c r="Q135" i="31"/>
  <c r="DD135" i="31" s="1"/>
  <c r="S135" i="31"/>
  <c r="AB135" i="31"/>
  <c r="AC135" i="31" s="1"/>
  <c r="AE135" i="31"/>
  <c r="AF135" i="31" s="1"/>
  <c r="AG135" i="31"/>
  <c r="AJ135" i="31"/>
  <c r="AK135" i="31"/>
  <c r="AP135" i="31"/>
  <c r="AQ135" i="31"/>
  <c r="AS135" i="31"/>
  <c r="Q136" i="31"/>
  <c r="DD136" i="31" s="1"/>
  <c r="S136" i="31"/>
  <c r="AB136" i="31"/>
  <c r="AC136" i="31" s="1"/>
  <c r="AE136" i="31"/>
  <c r="AF136" i="31" s="1"/>
  <c r="AG136" i="31"/>
  <c r="AJ136" i="31"/>
  <c r="AK136" i="31"/>
  <c r="AP136" i="31"/>
  <c r="AQ136" i="31"/>
  <c r="AS136" i="31"/>
  <c r="Q137" i="31"/>
  <c r="DD137" i="31" s="1"/>
  <c r="S137" i="31"/>
  <c r="AB137" i="31"/>
  <c r="AC137" i="31" s="1"/>
  <c r="AE137" i="31"/>
  <c r="AF137" i="31" s="1"/>
  <c r="AG137" i="31"/>
  <c r="AJ137" i="31"/>
  <c r="AK137" i="31"/>
  <c r="AP137" i="31"/>
  <c r="AQ137" i="31"/>
  <c r="AS137" i="31"/>
  <c r="Q138" i="31"/>
  <c r="DD138" i="31" s="1"/>
  <c r="S138" i="31"/>
  <c r="AB138" i="31"/>
  <c r="AC138" i="31" s="1"/>
  <c r="AE138" i="31"/>
  <c r="AF138" i="31" s="1"/>
  <c r="AG138" i="31"/>
  <c r="AJ138" i="31"/>
  <c r="AK138" i="31"/>
  <c r="AP138" i="31"/>
  <c r="AQ138" i="31"/>
  <c r="AS138" i="31"/>
  <c r="Q139" i="31"/>
  <c r="DD139" i="31" s="1"/>
  <c r="S139" i="31"/>
  <c r="AB139" i="31"/>
  <c r="AC139" i="31" s="1"/>
  <c r="AE139" i="31"/>
  <c r="AF139" i="31" s="1"/>
  <c r="AG139" i="31"/>
  <c r="AJ139" i="31"/>
  <c r="AK139" i="31"/>
  <c r="AP139" i="31"/>
  <c r="AQ139" i="31"/>
  <c r="AS139" i="31"/>
  <c r="Q140" i="31"/>
  <c r="DD140" i="31" s="1"/>
  <c r="S140" i="31"/>
  <c r="AB140" i="31"/>
  <c r="AC140" i="31" s="1"/>
  <c r="AE140" i="31"/>
  <c r="AF140" i="31" s="1"/>
  <c r="AG140" i="31"/>
  <c r="AJ140" i="31"/>
  <c r="AK140" i="31"/>
  <c r="AP140" i="31"/>
  <c r="AQ140" i="31"/>
  <c r="AS140" i="31"/>
  <c r="Q141" i="31"/>
  <c r="DD141" i="31" s="1"/>
  <c r="S141" i="31"/>
  <c r="AB141" i="31"/>
  <c r="AC141" i="31" s="1"/>
  <c r="AE141" i="31"/>
  <c r="AF141" i="31" s="1"/>
  <c r="AG141" i="31"/>
  <c r="AJ141" i="31"/>
  <c r="AK141" i="31"/>
  <c r="AP141" i="31"/>
  <c r="AQ141" i="31"/>
  <c r="AS141" i="31"/>
  <c r="Q142" i="31"/>
  <c r="DD142" i="31" s="1"/>
  <c r="S142" i="31"/>
  <c r="AB142" i="31"/>
  <c r="AC142" i="31" s="1"/>
  <c r="AE142" i="31"/>
  <c r="AF142" i="31" s="1"/>
  <c r="AG142" i="31"/>
  <c r="AJ142" i="31"/>
  <c r="AK142" i="31"/>
  <c r="AP142" i="31"/>
  <c r="AQ142" i="31"/>
  <c r="AS142" i="31"/>
  <c r="Q143" i="31"/>
  <c r="DD143" i="31" s="1"/>
  <c r="S143" i="31"/>
  <c r="AB143" i="31"/>
  <c r="AC143" i="31" s="1"/>
  <c r="AE143" i="31"/>
  <c r="AF143" i="31" s="1"/>
  <c r="AG143" i="31"/>
  <c r="AJ143" i="31"/>
  <c r="AK143" i="31"/>
  <c r="AP143" i="31"/>
  <c r="AQ143" i="31"/>
  <c r="AS143" i="31"/>
  <c r="Q144" i="31"/>
  <c r="DD144" i="31" s="1"/>
  <c r="S144" i="31"/>
  <c r="AB144" i="31"/>
  <c r="AC144" i="31" s="1"/>
  <c r="AE144" i="31"/>
  <c r="AF144" i="31" s="1"/>
  <c r="AG144" i="31"/>
  <c r="AJ144" i="31"/>
  <c r="AK144" i="31"/>
  <c r="AP144" i="31"/>
  <c r="AQ144" i="31"/>
  <c r="AS144" i="31"/>
  <c r="Q145" i="31"/>
  <c r="DD145" i="31" s="1"/>
  <c r="S145" i="31"/>
  <c r="AB145" i="31"/>
  <c r="AC145" i="31" s="1"/>
  <c r="AE145" i="31"/>
  <c r="AF145" i="31" s="1"/>
  <c r="AG145" i="31"/>
  <c r="AJ145" i="31"/>
  <c r="AK145" i="31"/>
  <c r="AP145" i="31"/>
  <c r="AQ145" i="31"/>
  <c r="AS145" i="31"/>
  <c r="Q146" i="31"/>
  <c r="DD146" i="31" s="1"/>
  <c r="S146" i="31"/>
  <c r="AB146" i="31"/>
  <c r="AC146" i="31" s="1"/>
  <c r="AE146" i="31"/>
  <c r="AF146" i="31" s="1"/>
  <c r="AG146" i="31"/>
  <c r="AJ146" i="31"/>
  <c r="AK146" i="31"/>
  <c r="AP146" i="31"/>
  <c r="AQ146" i="31"/>
  <c r="AS146" i="31"/>
  <c r="Q147" i="31"/>
  <c r="DD147" i="31" s="1"/>
  <c r="S147" i="31"/>
  <c r="AB147" i="31"/>
  <c r="AC147" i="31" s="1"/>
  <c r="AE147" i="31"/>
  <c r="AF147" i="31" s="1"/>
  <c r="AG147" i="31"/>
  <c r="AJ147" i="31"/>
  <c r="AK147" i="31"/>
  <c r="AP147" i="31"/>
  <c r="AQ147" i="31"/>
  <c r="AS147" i="31"/>
  <c r="Q148" i="31"/>
  <c r="DD148" i="31" s="1"/>
  <c r="S148" i="31"/>
  <c r="AB148" i="31"/>
  <c r="AC148" i="31" s="1"/>
  <c r="AE148" i="31"/>
  <c r="AF148" i="31" s="1"/>
  <c r="AG148" i="31"/>
  <c r="AJ148" i="31"/>
  <c r="AK148" i="31"/>
  <c r="AP148" i="31"/>
  <c r="AQ148" i="31"/>
  <c r="AS148" i="31"/>
  <c r="Q149" i="31"/>
  <c r="DD149" i="31" s="1"/>
  <c r="S149" i="31"/>
  <c r="AB149" i="31"/>
  <c r="AC149" i="31" s="1"/>
  <c r="AE149" i="31"/>
  <c r="AF149" i="31" s="1"/>
  <c r="AG149" i="31"/>
  <c r="AJ149" i="31"/>
  <c r="AK149" i="31"/>
  <c r="AP149" i="31"/>
  <c r="AQ149" i="31"/>
  <c r="AS149" i="31"/>
  <c r="Q150" i="31"/>
  <c r="DD150" i="31" s="1"/>
  <c r="S150" i="31"/>
  <c r="AB150" i="31"/>
  <c r="AC150" i="31" s="1"/>
  <c r="AE150" i="31"/>
  <c r="AF150" i="31" s="1"/>
  <c r="AG150" i="31"/>
  <c r="AJ150" i="31"/>
  <c r="AK150" i="31"/>
  <c r="AP150" i="31"/>
  <c r="AQ150" i="31"/>
  <c r="AS150" i="31"/>
  <c r="Q151" i="31"/>
  <c r="DD151" i="31" s="1"/>
  <c r="S151" i="31"/>
  <c r="AB151" i="31"/>
  <c r="AC151" i="31" s="1"/>
  <c r="AE151" i="31"/>
  <c r="AF151" i="31" s="1"/>
  <c r="AG151" i="31"/>
  <c r="AJ151" i="31"/>
  <c r="AK151" i="31"/>
  <c r="AP151" i="31"/>
  <c r="AQ151" i="31"/>
  <c r="AS151" i="31"/>
  <c r="Q152" i="31"/>
  <c r="DD152" i="31" s="1"/>
  <c r="S152" i="31"/>
  <c r="AB152" i="31"/>
  <c r="AC152" i="31" s="1"/>
  <c r="AE152" i="31"/>
  <c r="AF152" i="31" s="1"/>
  <c r="AG152" i="31"/>
  <c r="AJ152" i="31"/>
  <c r="AK152" i="31"/>
  <c r="AP152" i="31"/>
  <c r="AQ152" i="31"/>
  <c r="AS152" i="31"/>
  <c r="Q153" i="31"/>
  <c r="DD153" i="31" s="1"/>
  <c r="S153" i="31"/>
  <c r="AB153" i="31"/>
  <c r="AC153" i="31" s="1"/>
  <c r="AE153" i="31"/>
  <c r="AF153" i="31" s="1"/>
  <c r="AG153" i="31"/>
  <c r="AJ153" i="31"/>
  <c r="AK153" i="31"/>
  <c r="AP153" i="31"/>
  <c r="AQ153" i="31"/>
  <c r="AS153" i="31"/>
  <c r="Q154" i="31"/>
  <c r="DD154" i="31" s="1"/>
  <c r="S154" i="31"/>
  <c r="AB154" i="31"/>
  <c r="AC154" i="31" s="1"/>
  <c r="AE154" i="31"/>
  <c r="AF154" i="31" s="1"/>
  <c r="AG154" i="31"/>
  <c r="AJ154" i="31"/>
  <c r="AK154" i="31"/>
  <c r="AP154" i="31"/>
  <c r="AQ154" i="31"/>
  <c r="AS154" i="31"/>
  <c r="Q155" i="31"/>
  <c r="DD155" i="31" s="1"/>
  <c r="S155" i="31"/>
  <c r="AB155" i="31"/>
  <c r="AC155" i="31" s="1"/>
  <c r="AE155" i="31"/>
  <c r="AF155" i="31" s="1"/>
  <c r="AG155" i="31"/>
  <c r="AJ155" i="31"/>
  <c r="AK155" i="31"/>
  <c r="AP155" i="31"/>
  <c r="AQ155" i="31"/>
  <c r="AS155" i="31"/>
  <c r="Q156" i="31"/>
  <c r="DD156" i="31" s="1"/>
  <c r="S156" i="31"/>
  <c r="AB156" i="31"/>
  <c r="AC156" i="31" s="1"/>
  <c r="AE156" i="31"/>
  <c r="AF156" i="31" s="1"/>
  <c r="AG156" i="31"/>
  <c r="AJ156" i="31"/>
  <c r="AK156" i="31"/>
  <c r="AP156" i="31"/>
  <c r="AQ156" i="31"/>
  <c r="AS156" i="31"/>
  <c r="Q157" i="31"/>
  <c r="DD157" i="31" s="1"/>
  <c r="S157" i="31"/>
  <c r="AB157" i="31"/>
  <c r="AC157" i="31" s="1"/>
  <c r="AE157" i="31"/>
  <c r="AF157" i="31" s="1"/>
  <c r="AG157" i="31"/>
  <c r="AJ157" i="31"/>
  <c r="AK157" i="31"/>
  <c r="AP157" i="31"/>
  <c r="AQ157" i="31"/>
  <c r="AS157" i="31"/>
  <c r="Q158" i="31"/>
  <c r="DD158" i="31" s="1"/>
  <c r="S158" i="31"/>
  <c r="AB158" i="31"/>
  <c r="AC158" i="31" s="1"/>
  <c r="AE158" i="31"/>
  <c r="AF158" i="31" s="1"/>
  <c r="AG158" i="31"/>
  <c r="AJ158" i="31"/>
  <c r="AK158" i="31"/>
  <c r="AP158" i="31"/>
  <c r="AQ158" i="31"/>
  <c r="AS158" i="31"/>
  <c r="Q159" i="31"/>
  <c r="DD159" i="31" s="1"/>
  <c r="S159" i="31"/>
  <c r="AB159" i="31"/>
  <c r="AC159" i="31" s="1"/>
  <c r="AE159" i="31"/>
  <c r="AF159" i="31" s="1"/>
  <c r="AG159" i="31"/>
  <c r="AJ159" i="31"/>
  <c r="AK159" i="31"/>
  <c r="AP159" i="31"/>
  <c r="AQ159" i="31"/>
  <c r="AS159" i="31"/>
  <c r="Q160" i="31"/>
  <c r="DD160" i="31" s="1"/>
  <c r="S160" i="31"/>
  <c r="AB160" i="31"/>
  <c r="AC160" i="31" s="1"/>
  <c r="AE160" i="31"/>
  <c r="AF160" i="31" s="1"/>
  <c r="AG160" i="31"/>
  <c r="AJ160" i="31"/>
  <c r="AK160" i="31"/>
  <c r="AP160" i="31"/>
  <c r="AQ160" i="31"/>
  <c r="AS160" i="31"/>
  <c r="Q161" i="31"/>
  <c r="DD161" i="31" s="1"/>
  <c r="S161" i="31"/>
  <c r="AB161" i="31"/>
  <c r="AC161" i="31" s="1"/>
  <c r="AE161" i="31"/>
  <c r="AF161" i="31" s="1"/>
  <c r="AG161" i="31"/>
  <c r="AJ161" i="31"/>
  <c r="AK161" i="31"/>
  <c r="AP161" i="31"/>
  <c r="AQ161" i="31"/>
  <c r="AS161" i="31"/>
  <c r="Q162" i="31"/>
  <c r="DD162" i="31" s="1"/>
  <c r="S162" i="31"/>
  <c r="AB162" i="31"/>
  <c r="AC162" i="31" s="1"/>
  <c r="AE162" i="31"/>
  <c r="AF162" i="31" s="1"/>
  <c r="AG162" i="31"/>
  <c r="AJ162" i="31"/>
  <c r="AK162" i="31"/>
  <c r="AP162" i="31"/>
  <c r="AQ162" i="31"/>
  <c r="AS162" i="31"/>
  <c r="Q163" i="31"/>
  <c r="DD163" i="31" s="1"/>
  <c r="S163" i="31"/>
  <c r="AB163" i="31"/>
  <c r="AC163" i="31" s="1"/>
  <c r="AE163" i="31"/>
  <c r="AF163" i="31" s="1"/>
  <c r="AG163" i="31"/>
  <c r="AJ163" i="31"/>
  <c r="AK163" i="31"/>
  <c r="AP163" i="31"/>
  <c r="AQ163" i="31"/>
  <c r="AS163" i="31"/>
  <c r="Q164" i="31"/>
  <c r="DD164" i="31" s="1"/>
  <c r="S164" i="31"/>
  <c r="AB164" i="31"/>
  <c r="AC164" i="31" s="1"/>
  <c r="AE164" i="31"/>
  <c r="AF164" i="31" s="1"/>
  <c r="AG164" i="31"/>
  <c r="AJ164" i="31"/>
  <c r="AK164" i="31"/>
  <c r="AP164" i="31"/>
  <c r="AQ164" i="31"/>
  <c r="AS164" i="31"/>
  <c r="Q165" i="31"/>
  <c r="DD165" i="31" s="1"/>
  <c r="S165" i="31"/>
  <c r="AB165" i="31"/>
  <c r="AC165" i="31" s="1"/>
  <c r="AE165" i="31"/>
  <c r="AF165" i="31" s="1"/>
  <c r="AG165" i="31"/>
  <c r="AJ165" i="31"/>
  <c r="AK165" i="31"/>
  <c r="AP165" i="31"/>
  <c r="AQ165" i="31"/>
  <c r="AS165" i="31"/>
  <c r="Q166" i="31"/>
  <c r="DD166" i="31" s="1"/>
  <c r="S166" i="31"/>
  <c r="AB166" i="31"/>
  <c r="AC166" i="31" s="1"/>
  <c r="AE166" i="31"/>
  <c r="AF166" i="31" s="1"/>
  <c r="AG166" i="31"/>
  <c r="AJ166" i="31"/>
  <c r="AK166" i="31"/>
  <c r="AP166" i="31"/>
  <c r="AQ166" i="31"/>
  <c r="AS166" i="31"/>
  <c r="Q167" i="31"/>
  <c r="DD167" i="31" s="1"/>
  <c r="S167" i="31"/>
  <c r="AB167" i="31"/>
  <c r="AC167" i="31" s="1"/>
  <c r="AE167" i="31"/>
  <c r="AF167" i="31" s="1"/>
  <c r="AG167" i="31"/>
  <c r="AJ167" i="31"/>
  <c r="AK167" i="31"/>
  <c r="AP167" i="31"/>
  <c r="AQ167" i="31"/>
  <c r="AS167" i="31"/>
  <c r="Q168" i="31"/>
  <c r="DD168" i="31" s="1"/>
  <c r="S168" i="31"/>
  <c r="AB168" i="31"/>
  <c r="AC168" i="31" s="1"/>
  <c r="AE168" i="31"/>
  <c r="AF168" i="31" s="1"/>
  <c r="AG168" i="31"/>
  <c r="AJ168" i="31"/>
  <c r="AK168" i="31"/>
  <c r="AP168" i="31"/>
  <c r="AQ168" i="31"/>
  <c r="AS168" i="31"/>
  <c r="Q169" i="31"/>
  <c r="DD169" i="31" s="1"/>
  <c r="S169" i="31"/>
  <c r="AB169" i="31"/>
  <c r="AC169" i="31" s="1"/>
  <c r="AE169" i="31"/>
  <c r="AF169" i="31" s="1"/>
  <c r="AG169" i="31"/>
  <c r="AJ169" i="31"/>
  <c r="AK169" i="31"/>
  <c r="AP169" i="31"/>
  <c r="AQ169" i="31"/>
  <c r="AS169" i="31"/>
  <c r="Q170" i="31"/>
  <c r="DD170" i="31" s="1"/>
  <c r="S170" i="31"/>
  <c r="AB170" i="31"/>
  <c r="AC170" i="31" s="1"/>
  <c r="AE170" i="31"/>
  <c r="AF170" i="31" s="1"/>
  <c r="AG170" i="31"/>
  <c r="AJ170" i="31"/>
  <c r="AK170" i="31"/>
  <c r="AP170" i="31"/>
  <c r="AQ170" i="31"/>
  <c r="AS170" i="31"/>
  <c r="Q171" i="31"/>
  <c r="DD171" i="31" s="1"/>
  <c r="S171" i="31"/>
  <c r="AB171" i="31"/>
  <c r="AC171" i="31" s="1"/>
  <c r="AE171" i="31"/>
  <c r="AF171" i="31" s="1"/>
  <c r="AG171" i="31"/>
  <c r="AJ171" i="31"/>
  <c r="AK171" i="31"/>
  <c r="AP171" i="31"/>
  <c r="AQ171" i="31"/>
  <c r="AS171" i="31"/>
  <c r="Q172" i="31"/>
  <c r="DD172" i="31" s="1"/>
  <c r="S172" i="31"/>
  <c r="AB172" i="31"/>
  <c r="AC172" i="31" s="1"/>
  <c r="AE172" i="31"/>
  <c r="AF172" i="31" s="1"/>
  <c r="AG172" i="31"/>
  <c r="AJ172" i="31"/>
  <c r="AK172" i="31"/>
  <c r="AP172" i="31"/>
  <c r="AQ172" i="31"/>
  <c r="AS172" i="31"/>
  <c r="Q173" i="31"/>
  <c r="DD173" i="31" s="1"/>
  <c r="S173" i="31"/>
  <c r="AB173" i="31"/>
  <c r="AC173" i="31" s="1"/>
  <c r="AE173" i="31"/>
  <c r="AF173" i="31" s="1"/>
  <c r="AG173" i="31"/>
  <c r="AJ173" i="31"/>
  <c r="AK173" i="31"/>
  <c r="AP173" i="31"/>
  <c r="AQ173" i="31"/>
  <c r="AS173" i="31"/>
  <c r="Q174" i="31"/>
  <c r="DD174" i="31" s="1"/>
  <c r="S174" i="31"/>
  <c r="AB174" i="31"/>
  <c r="AC174" i="31" s="1"/>
  <c r="AE174" i="31"/>
  <c r="AF174" i="31" s="1"/>
  <c r="AG174" i="31"/>
  <c r="AJ174" i="31"/>
  <c r="AK174" i="31"/>
  <c r="AP174" i="31"/>
  <c r="AQ174" i="31"/>
  <c r="AS174" i="31"/>
  <c r="Q175" i="31"/>
  <c r="DD175" i="31" s="1"/>
  <c r="S175" i="31"/>
  <c r="AB175" i="31"/>
  <c r="AC175" i="31" s="1"/>
  <c r="AE175" i="31"/>
  <c r="AF175" i="31" s="1"/>
  <c r="AG175" i="31"/>
  <c r="AJ175" i="31"/>
  <c r="AK175" i="31"/>
  <c r="AP175" i="31"/>
  <c r="AQ175" i="31"/>
  <c r="AS175" i="31"/>
  <c r="Q176" i="31"/>
  <c r="DD176" i="31" s="1"/>
  <c r="S176" i="31"/>
  <c r="AB176" i="31"/>
  <c r="AC176" i="31" s="1"/>
  <c r="AE176" i="31"/>
  <c r="AF176" i="31" s="1"/>
  <c r="AG176" i="31"/>
  <c r="AJ176" i="31"/>
  <c r="AK176" i="31"/>
  <c r="AP176" i="31"/>
  <c r="AQ176" i="31"/>
  <c r="AS176" i="31"/>
  <c r="Q177" i="31"/>
  <c r="DD177" i="31" s="1"/>
  <c r="S177" i="31"/>
  <c r="AB177" i="31"/>
  <c r="AC177" i="31" s="1"/>
  <c r="AE177" i="31"/>
  <c r="AF177" i="31" s="1"/>
  <c r="AG177" i="31"/>
  <c r="AJ177" i="31"/>
  <c r="AK177" i="31"/>
  <c r="AP177" i="31"/>
  <c r="AQ177" i="31"/>
  <c r="AS177" i="31"/>
  <c r="Q178" i="31"/>
  <c r="DD178" i="31" s="1"/>
  <c r="S178" i="31"/>
  <c r="AB178" i="31"/>
  <c r="AC178" i="31" s="1"/>
  <c r="AE178" i="31"/>
  <c r="AF178" i="31" s="1"/>
  <c r="AG178" i="31"/>
  <c r="AJ178" i="31"/>
  <c r="AK178" i="31"/>
  <c r="AP178" i="31"/>
  <c r="AQ178" i="31"/>
  <c r="AS178" i="31"/>
  <c r="Q179" i="31"/>
  <c r="DD179" i="31" s="1"/>
  <c r="S179" i="31"/>
  <c r="AB179" i="31"/>
  <c r="AC179" i="31" s="1"/>
  <c r="AE179" i="31"/>
  <c r="AF179" i="31" s="1"/>
  <c r="AG179" i="31"/>
  <c r="AJ179" i="31"/>
  <c r="AK179" i="31"/>
  <c r="AP179" i="31"/>
  <c r="AQ179" i="31"/>
  <c r="AS179" i="31"/>
  <c r="Q180" i="31"/>
  <c r="S180" i="31"/>
  <c r="AB180" i="31"/>
  <c r="AC180" i="31" s="1"/>
  <c r="AE180" i="31"/>
  <c r="AF180" i="31" s="1"/>
  <c r="AG180" i="31"/>
  <c r="AJ180" i="31"/>
  <c r="AK180" i="31"/>
  <c r="AP180" i="31"/>
  <c r="AQ180" i="31"/>
  <c r="AS180" i="31"/>
  <c r="Q181" i="31"/>
  <c r="DD181" i="31" s="1"/>
  <c r="S181" i="31"/>
  <c r="AB181" i="31"/>
  <c r="AC181" i="31" s="1"/>
  <c r="AE181" i="31"/>
  <c r="AF181" i="31" s="1"/>
  <c r="AG181" i="31"/>
  <c r="AJ181" i="31"/>
  <c r="AK181" i="31"/>
  <c r="AP181" i="31"/>
  <c r="AQ181" i="31"/>
  <c r="AS181" i="31"/>
  <c r="Q182" i="31"/>
  <c r="DD182" i="31" s="1"/>
  <c r="S182" i="31"/>
  <c r="AB182" i="31"/>
  <c r="AC182" i="31" s="1"/>
  <c r="AE182" i="31"/>
  <c r="AF182" i="31" s="1"/>
  <c r="AG182" i="31"/>
  <c r="AJ182" i="31"/>
  <c r="AK182" i="31"/>
  <c r="AP182" i="31"/>
  <c r="AQ182" i="31"/>
  <c r="AS182" i="31"/>
  <c r="Q183" i="31"/>
  <c r="DD183" i="31" s="1"/>
  <c r="S183" i="31"/>
  <c r="AB183" i="31"/>
  <c r="AC183" i="31" s="1"/>
  <c r="AE183" i="31"/>
  <c r="AF183" i="31" s="1"/>
  <c r="AG183" i="31"/>
  <c r="AJ183" i="31"/>
  <c r="AK183" i="31"/>
  <c r="AP183" i="31"/>
  <c r="AQ183" i="31"/>
  <c r="AS183" i="31"/>
  <c r="Q184" i="31"/>
  <c r="DD184" i="31" s="1"/>
  <c r="S184" i="31"/>
  <c r="AB184" i="31"/>
  <c r="AC184" i="31" s="1"/>
  <c r="AE184" i="31"/>
  <c r="AF184" i="31" s="1"/>
  <c r="AG184" i="31"/>
  <c r="AJ184" i="31"/>
  <c r="AK184" i="31"/>
  <c r="AP184" i="31"/>
  <c r="AQ184" i="31"/>
  <c r="AS184" i="31"/>
  <c r="Q185" i="31"/>
  <c r="DD185" i="31" s="1"/>
  <c r="S185" i="31"/>
  <c r="AB185" i="31"/>
  <c r="AC185" i="31" s="1"/>
  <c r="AE185" i="31"/>
  <c r="AF185" i="31" s="1"/>
  <c r="AG185" i="31"/>
  <c r="AJ185" i="31"/>
  <c r="AK185" i="31"/>
  <c r="AP185" i="31"/>
  <c r="AQ185" i="31"/>
  <c r="AS185" i="31"/>
  <c r="Q186" i="31"/>
  <c r="DD186" i="31" s="1"/>
  <c r="S186" i="31"/>
  <c r="AB186" i="31"/>
  <c r="AC186" i="31" s="1"/>
  <c r="AE186" i="31"/>
  <c r="AF186" i="31" s="1"/>
  <c r="AG186" i="31"/>
  <c r="AJ186" i="31"/>
  <c r="AK186" i="31"/>
  <c r="AP186" i="31"/>
  <c r="AQ186" i="31"/>
  <c r="AS186" i="31"/>
  <c r="Q187" i="31"/>
  <c r="DD187" i="31" s="1"/>
  <c r="S187" i="31"/>
  <c r="AB187" i="31"/>
  <c r="AC187" i="31" s="1"/>
  <c r="AE187" i="31"/>
  <c r="AF187" i="31" s="1"/>
  <c r="AG187" i="31"/>
  <c r="AJ187" i="31"/>
  <c r="AK187" i="31"/>
  <c r="AP187" i="31"/>
  <c r="AQ187" i="31"/>
  <c r="AS187" i="31"/>
  <c r="Q188" i="31"/>
  <c r="S188" i="31"/>
  <c r="AB188" i="31"/>
  <c r="AC188" i="31" s="1"/>
  <c r="AE188" i="31"/>
  <c r="AF188" i="31" s="1"/>
  <c r="AG188" i="31"/>
  <c r="AJ188" i="31"/>
  <c r="AK188" i="31"/>
  <c r="AP188" i="31"/>
  <c r="AQ188" i="31"/>
  <c r="AS188" i="31"/>
  <c r="Q189" i="31"/>
  <c r="DD189" i="31" s="1"/>
  <c r="S189" i="31"/>
  <c r="AB189" i="31"/>
  <c r="AC189" i="31" s="1"/>
  <c r="AE189" i="31"/>
  <c r="AF189" i="31" s="1"/>
  <c r="AG189" i="31"/>
  <c r="AJ189" i="31"/>
  <c r="AK189" i="31"/>
  <c r="AP189" i="31"/>
  <c r="AQ189" i="31"/>
  <c r="AS189" i="31"/>
  <c r="Q190" i="31"/>
  <c r="DD190" i="31" s="1"/>
  <c r="S190" i="31"/>
  <c r="AB190" i="31"/>
  <c r="AC190" i="31" s="1"/>
  <c r="AE190" i="31"/>
  <c r="AF190" i="31" s="1"/>
  <c r="AG190" i="31"/>
  <c r="AJ190" i="31"/>
  <c r="AK190" i="31"/>
  <c r="AP190" i="31"/>
  <c r="AQ190" i="31"/>
  <c r="AS190" i="31"/>
  <c r="Q191" i="31"/>
  <c r="DD191" i="31" s="1"/>
  <c r="S191" i="31"/>
  <c r="AB191" i="31"/>
  <c r="AC191" i="31" s="1"/>
  <c r="AE191" i="31"/>
  <c r="AF191" i="31" s="1"/>
  <c r="AG191" i="31"/>
  <c r="AJ191" i="31"/>
  <c r="AK191" i="31"/>
  <c r="AP191" i="31"/>
  <c r="AQ191" i="31"/>
  <c r="AS191" i="31"/>
  <c r="Q192" i="31"/>
  <c r="DD192" i="31" s="1"/>
  <c r="S192" i="31"/>
  <c r="AB192" i="31"/>
  <c r="AC192" i="31" s="1"/>
  <c r="AE192" i="31"/>
  <c r="AF192" i="31" s="1"/>
  <c r="AG192" i="31"/>
  <c r="AJ192" i="31"/>
  <c r="AK192" i="31"/>
  <c r="AP192" i="31"/>
  <c r="AQ192" i="31"/>
  <c r="AS192" i="31"/>
  <c r="Q193" i="31"/>
  <c r="DD193" i="31" s="1"/>
  <c r="S193" i="31"/>
  <c r="AB193" i="31"/>
  <c r="AC193" i="31" s="1"/>
  <c r="AE193" i="31"/>
  <c r="AF193" i="31" s="1"/>
  <c r="AG193" i="31"/>
  <c r="AJ193" i="31"/>
  <c r="AK193" i="31"/>
  <c r="AP193" i="31"/>
  <c r="AQ193" i="31"/>
  <c r="AS193" i="31"/>
  <c r="Q194" i="31"/>
  <c r="DD194" i="31" s="1"/>
  <c r="S194" i="31"/>
  <c r="AB194" i="31"/>
  <c r="AC194" i="31" s="1"/>
  <c r="AE194" i="31"/>
  <c r="AF194" i="31" s="1"/>
  <c r="AG194" i="31"/>
  <c r="AJ194" i="31"/>
  <c r="AK194" i="31"/>
  <c r="AP194" i="31"/>
  <c r="AQ194" i="31"/>
  <c r="AS194" i="31"/>
  <c r="Q195" i="31"/>
  <c r="DD195" i="31" s="1"/>
  <c r="S195" i="31"/>
  <c r="AB195" i="31"/>
  <c r="AC195" i="31" s="1"/>
  <c r="AE195" i="31"/>
  <c r="AF195" i="31" s="1"/>
  <c r="AG195" i="31"/>
  <c r="AJ195" i="31"/>
  <c r="AK195" i="31"/>
  <c r="AP195" i="31"/>
  <c r="AQ195" i="31"/>
  <c r="AS195" i="31"/>
  <c r="Q196" i="31"/>
  <c r="S196" i="31"/>
  <c r="AB196" i="31"/>
  <c r="AC196" i="31" s="1"/>
  <c r="AE196" i="31"/>
  <c r="AF196" i="31" s="1"/>
  <c r="AG196" i="31"/>
  <c r="AJ196" i="31"/>
  <c r="AK196" i="31"/>
  <c r="AP196" i="31"/>
  <c r="AQ196" i="31"/>
  <c r="AS196" i="31"/>
  <c r="Q197" i="31"/>
  <c r="DD197" i="31" s="1"/>
  <c r="S197" i="31"/>
  <c r="AB197" i="31"/>
  <c r="AC197" i="31" s="1"/>
  <c r="AE197" i="31"/>
  <c r="AF197" i="31" s="1"/>
  <c r="AG197" i="31"/>
  <c r="AJ197" i="31"/>
  <c r="AK197" i="31"/>
  <c r="AP197" i="31"/>
  <c r="AQ197" i="31"/>
  <c r="AS197" i="31"/>
  <c r="Q198" i="31"/>
  <c r="DD198" i="31" s="1"/>
  <c r="S198" i="31"/>
  <c r="AB198" i="31"/>
  <c r="AC198" i="31" s="1"/>
  <c r="AE198" i="31"/>
  <c r="AF198" i="31" s="1"/>
  <c r="AG198" i="31"/>
  <c r="AJ198" i="31"/>
  <c r="AK198" i="31"/>
  <c r="AP198" i="31"/>
  <c r="AQ198" i="31"/>
  <c r="AS198" i="31"/>
  <c r="Q199" i="31"/>
  <c r="DD199" i="31" s="1"/>
  <c r="S199" i="31"/>
  <c r="AB199" i="31"/>
  <c r="AC199" i="31" s="1"/>
  <c r="AE199" i="31"/>
  <c r="AF199" i="31" s="1"/>
  <c r="AG199" i="31"/>
  <c r="AJ199" i="31"/>
  <c r="AK199" i="31"/>
  <c r="AP199" i="31"/>
  <c r="AQ199" i="31"/>
  <c r="AS199" i="31"/>
  <c r="Q200" i="31"/>
  <c r="DD200" i="31" s="1"/>
  <c r="S200" i="31"/>
  <c r="AB200" i="31"/>
  <c r="AC200" i="31" s="1"/>
  <c r="AE200" i="31"/>
  <c r="AF200" i="31" s="1"/>
  <c r="AG200" i="31"/>
  <c r="AJ200" i="31"/>
  <c r="AK200" i="31"/>
  <c r="AP200" i="31"/>
  <c r="AQ200" i="31"/>
  <c r="AS200" i="31"/>
  <c r="Q201" i="31"/>
  <c r="DD201" i="31" s="1"/>
  <c r="S201" i="31"/>
  <c r="AB201" i="31"/>
  <c r="AC201" i="31" s="1"/>
  <c r="AE201" i="31"/>
  <c r="AF201" i="31" s="1"/>
  <c r="AG201" i="31"/>
  <c r="AJ201" i="31"/>
  <c r="AK201" i="31"/>
  <c r="AP201" i="31"/>
  <c r="AQ201" i="31"/>
  <c r="AS201" i="31"/>
  <c r="Q202" i="31"/>
  <c r="DD202" i="31" s="1"/>
  <c r="S202" i="31"/>
  <c r="AB202" i="31"/>
  <c r="AC202" i="31" s="1"/>
  <c r="AE202" i="31"/>
  <c r="AF202" i="31" s="1"/>
  <c r="AG202" i="31"/>
  <c r="AJ202" i="31"/>
  <c r="AK202" i="31"/>
  <c r="AP202" i="31"/>
  <c r="AQ202" i="31"/>
  <c r="AS202" i="31"/>
  <c r="Q203" i="31"/>
  <c r="DD203" i="31" s="1"/>
  <c r="S203" i="31"/>
  <c r="AB203" i="31"/>
  <c r="AC203" i="31" s="1"/>
  <c r="AE203" i="31"/>
  <c r="AF203" i="31" s="1"/>
  <c r="AG203" i="31"/>
  <c r="AJ203" i="31"/>
  <c r="AK203" i="31"/>
  <c r="AP203" i="31"/>
  <c r="AQ203" i="31"/>
  <c r="AS203" i="31"/>
  <c r="Q204" i="31"/>
  <c r="S204" i="31"/>
  <c r="AB204" i="31"/>
  <c r="AC204" i="31" s="1"/>
  <c r="AE204" i="31"/>
  <c r="AF204" i="31" s="1"/>
  <c r="AG204" i="31"/>
  <c r="AJ204" i="31"/>
  <c r="AK204" i="31"/>
  <c r="AP204" i="31"/>
  <c r="AQ204" i="31"/>
  <c r="AS204" i="31"/>
  <c r="Q205" i="31"/>
  <c r="DD205" i="31" s="1"/>
  <c r="S205" i="31"/>
  <c r="AB205" i="31"/>
  <c r="AC205" i="31" s="1"/>
  <c r="AE205" i="31"/>
  <c r="AF205" i="31" s="1"/>
  <c r="AG205" i="31"/>
  <c r="AJ205" i="31"/>
  <c r="AK205" i="31"/>
  <c r="AP205" i="31"/>
  <c r="AQ205" i="31"/>
  <c r="AS205" i="31"/>
  <c r="Q206" i="31"/>
  <c r="DD206" i="31" s="1"/>
  <c r="S206" i="31"/>
  <c r="AB206" i="31"/>
  <c r="AC206" i="31" s="1"/>
  <c r="AE206" i="31"/>
  <c r="AF206" i="31" s="1"/>
  <c r="AG206" i="31"/>
  <c r="AJ206" i="31"/>
  <c r="AK206" i="31"/>
  <c r="AP206" i="31"/>
  <c r="AQ206" i="31"/>
  <c r="AS206" i="31"/>
  <c r="Q207" i="31"/>
  <c r="DD207" i="31" s="1"/>
  <c r="S207" i="31"/>
  <c r="AB207" i="31"/>
  <c r="AC207" i="31" s="1"/>
  <c r="AE207" i="31"/>
  <c r="AF207" i="31" s="1"/>
  <c r="AG207" i="31"/>
  <c r="AJ207" i="31"/>
  <c r="AK207" i="31"/>
  <c r="AP207" i="31"/>
  <c r="AQ207" i="31"/>
  <c r="AS207" i="31"/>
  <c r="Q208" i="31"/>
  <c r="DD208" i="31" s="1"/>
  <c r="S208" i="31"/>
  <c r="AB208" i="31"/>
  <c r="AC208" i="31" s="1"/>
  <c r="AE208" i="31"/>
  <c r="AF208" i="31" s="1"/>
  <c r="AG208" i="31"/>
  <c r="AJ208" i="31"/>
  <c r="AK208" i="31"/>
  <c r="AP208" i="31"/>
  <c r="AQ208" i="31"/>
  <c r="AS208" i="31"/>
  <c r="Q209" i="31"/>
  <c r="DD209" i="31" s="1"/>
  <c r="S209" i="31"/>
  <c r="AB209" i="31"/>
  <c r="AC209" i="31" s="1"/>
  <c r="AE209" i="31"/>
  <c r="AF209" i="31" s="1"/>
  <c r="AG209" i="31"/>
  <c r="AJ209" i="31"/>
  <c r="AK209" i="31"/>
  <c r="AP209" i="31"/>
  <c r="AQ209" i="31"/>
  <c r="AS209" i="31"/>
  <c r="Q210" i="31"/>
  <c r="DD210" i="31" s="1"/>
  <c r="S210" i="31"/>
  <c r="AB210" i="31"/>
  <c r="AC210" i="31" s="1"/>
  <c r="AE210" i="31"/>
  <c r="AF210" i="31" s="1"/>
  <c r="AG210" i="31"/>
  <c r="AJ210" i="31"/>
  <c r="AK210" i="31"/>
  <c r="AP210" i="31"/>
  <c r="AQ210" i="31"/>
  <c r="AS210" i="31"/>
  <c r="Q211" i="31"/>
  <c r="DD211" i="31" s="1"/>
  <c r="S211" i="31"/>
  <c r="AB211" i="31"/>
  <c r="AC211" i="31" s="1"/>
  <c r="AE211" i="31"/>
  <c r="AF211" i="31" s="1"/>
  <c r="AG211" i="31"/>
  <c r="AJ211" i="31"/>
  <c r="AK211" i="31"/>
  <c r="AP211" i="31"/>
  <c r="AQ211" i="31"/>
  <c r="AS211" i="31"/>
  <c r="Q212" i="31"/>
  <c r="DD212" i="31" s="1"/>
  <c r="S212" i="31"/>
  <c r="AB212" i="31"/>
  <c r="AC212" i="31" s="1"/>
  <c r="AE212" i="31"/>
  <c r="AF212" i="31" s="1"/>
  <c r="AG212" i="31"/>
  <c r="AJ212" i="31"/>
  <c r="AK212" i="31"/>
  <c r="AP212" i="31"/>
  <c r="AQ212" i="31"/>
  <c r="AS212" i="31"/>
  <c r="Q213" i="31"/>
  <c r="DD213" i="31" s="1"/>
  <c r="S213" i="31"/>
  <c r="AB213" i="31"/>
  <c r="AC213" i="31" s="1"/>
  <c r="AE213" i="31"/>
  <c r="AF213" i="31" s="1"/>
  <c r="AG213" i="31"/>
  <c r="AJ213" i="31"/>
  <c r="AK213" i="31"/>
  <c r="AP213" i="31"/>
  <c r="AQ213" i="31"/>
  <c r="AS213" i="31"/>
  <c r="Q214" i="31"/>
  <c r="DD214" i="31" s="1"/>
  <c r="S214" i="31"/>
  <c r="AB214" i="31"/>
  <c r="AC214" i="31" s="1"/>
  <c r="AE214" i="31"/>
  <c r="AF214" i="31" s="1"/>
  <c r="AG214" i="31"/>
  <c r="AJ214" i="31"/>
  <c r="AK214" i="31"/>
  <c r="AP214" i="31"/>
  <c r="AQ214" i="31"/>
  <c r="AS214" i="31"/>
  <c r="Q215" i="31"/>
  <c r="DD215" i="31" s="1"/>
  <c r="S215" i="31"/>
  <c r="AB215" i="31"/>
  <c r="AC215" i="31" s="1"/>
  <c r="AE215" i="31"/>
  <c r="AF215" i="31" s="1"/>
  <c r="AG215" i="31"/>
  <c r="AJ215" i="31"/>
  <c r="AK215" i="31"/>
  <c r="AP215" i="31"/>
  <c r="AQ215" i="31"/>
  <c r="AS215" i="31"/>
  <c r="Q216" i="31"/>
  <c r="DD216" i="31" s="1"/>
  <c r="S216" i="31"/>
  <c r="AB216" i="31"/>
  <c r="AC216" i="31" s="1"/>
  <c r="AE216" i="31"/>
  <c r="AF216" i="31" s="1"/>
  <c r="AG216" i="31"/>
  <c r="AJ216" i="31"/>
  <c r="AK216" i="31"/>
  <c r="AP216" i="31"/>
  <c r="AQ216" i="31"/>
  <c r="AS216" i="31"/>
  <c r="Q217" i="31"/>
  <c r="DD217" i="31" s="1"/>
  <c r="S217" i="31"/>
  <c r="AB217" i="31"/>
  <c r="AC217" i="31" s="1"/>
  <c r="AE217" i="31"/>
  <c r="AF217" i="31" s="1"/>
  <c r="AG217" i="31"/>
  <c r="AJ217" i="31"/>
  <c r="AK217" i="31"/>
  <c r="AP217" i="31"/>
  <c r="AQ217" i="31"/>
  <c r="AS217" i="31"/>
  <c r="Q218" i="31"/>
  <c r="DD218" i="31" s="1"/>
  <c r="S218" i="31"/>
  <c r="AB218" i="31"/>
  <c r="AC218" i="31" s="1"/>
  <c r="AE218" i="31"/>
  <c r="AF218" i="31" s="1"/>
  <c r="AG218" i="31"/>
  <c r="AJ218" i="31"/>
  <c r="AK218" i="31"/>
  <c r="AP218" i="31"/>
  <c r="AQ218" i="31"/>
  <c r="AS218" i="31"/>
  <c r="Q219" i="31"/>
  <c r="DD219" i="31" s="1"/>
  <c r="S219" i="31"/>
  <c r="AB219" i="31"/>
  <c r="AC219" i="31" s="1"/>
  <c r="AE219" i="31"/>
  <c r="AF219" i="31" s="1"/>
  <c r="AG219" i="31"/>
  <c r="AJ219" i="31"/>
  <c r="AK219" i="31"/>
  <c r="AP219" i="31"/>
  <c r="AQ219" i="31"/>
  <c r="AS219" i="31"/>
  <c r="Q220" i="31"/>
  <c r="S220" i="31"/>
  <c r="AB220" i="31"/>
  <c r="AC220" i="31" s="1"/>
  <c r="AE220" i="31"/>
  <c r="AF220" i="31" s="1"/>
  <c r="AG220" i="31"/>
  <c r="AJ220" i="31"/>
  <c r="AK220" i="31"/>
  <c r="AP220" i="31"/>
  <c r="AQ220" i="31"/>
  <c r="AS220" i="31"/>
  <c r="Q221" i="31"/>
  <c r="DD221" i="31" s="1"/>
  <c r="S221" i="31"/>
  <c r="AB221" i="31"/>
  <c r="AC221" i="31" s="1"/>
  <c r="AE221" i="31"/>
  <c r="AF221" i="31" s="1"/>
  <c r="AG221" i="31"/>
  <c r="AJ221" i="31"/>
  <c r="AK221" i="31"/>
  <c r="AP221" i="31"/>
  <c r="AQ221" i="31"/>
  <c r="AS221" i="31"/>
  <c r="Q222" i="31"/>
  <c r="S222" i="31"/>
  <c r="AB222" i="31"/>
  <c r="AC222" i="31" s="1"/>
  <c r="AE222" i="31"/>
  <c r="AF222" i="31" s="1"/>
  <c r="AG222" i="31"/>
  <c r="AJ222" i="31"/>
  <c r="AK222" i="31"/>
  <c r="AP222" i="31"/>
  <c r="AQ222" i="31"/>
  <c r="AS222" i="31"/>
  <c r="Q223" i="31"/>
  <c r="DD223" i="31" s="1"/>
  <c r="S223" i="31"/>
  <c r="AB223" i="31"/>
  <c r="AC223" i="31" s="1"/>
  <c r="AE223" i="31"/>
  <c r="AF223" i="31" s="1"/>
  <c r="AG223" i="31"/>
  <c r="AJ223" i="31"/>
  <c r="AK223" i="31"/>
  <c r="AP223" i="31"/>
  <c r="AQ223" i="31"/>
  <c r="AS223" i="31"/>
  <c r="Q224" i="31"/>
  <c r="S224" i="31"/>
  <c r="AB224" i="31"/>
  <c r="AC224" i="31" s="1"/>
  <c r="AE224" i="31"/>
  <c r="AF224" i="31" s="1"/>
  <c r="AG224" i="31"/>
  <c r="AJ224" i="31"/>
  <c r="AK224" i="31"/>
  <c r="AP224" i="31"/>
  <c r="AQ224" i="31"/>
  <c r="AS224" i="31"/>
  <c r="Q225" i="31"/>
  <c r="DD225" i="31" s="1"/>
  <c r="S225" i="31"/>
  <c r="AB225" i="31"/>
  <c r="AC225" i="31" s="1"/>
  <c r="AE225" i="31"/>
  <c r="AF225" i="31" s="1"/>
  <c r="AG225" i="31"/>
  <c r="AJ225" i="31"/>
  <c r="AK225" i="31"/>
  <c r="AP225" i="31"/>
  <c r="AQ225" i="31"/>
  <c r="AS225" i="31"/>
  <c r="Q226" i="31"/>
  <c r="DD226" i="31" s="1"/>
  <c r="S226" i="31"/>
  <c r="AB226" i="31"/>
  <c r="AC226" i="31" s="1"/>
  <c r="AE226" i="31"/>
  <c r="AF226" i="31" s="1"/>
  <c r="AG226" i="31"/>
  <c r="AJ226" i="31"/>
  <c r="AK226" i="31"/>
  <c r="AP226" i="31"/>
  <c r="AQ226" i="31"/>
  <c r="AS226" i="31"/>
  <c r="Q227" i="31"/>
  <c r="DD227" i="31" s="1"/>
  <c r="S227" i="31"/>
  <c r="AB227" i="31"/>
  <c r="AC227" i="31" s="1"/>
  <c r="AE227" i="31"/>
  <c r="AF227" i="31" s="1"/>
  <c r="AG227" i="31"/>
  <c r="AJ227" i="31"/>
  <c r="AK227" i="31"/>
  <c r="AP227" i="31"/>
  <c r="AQ227" i="31"/>
  <c r="AS227" i="31"/>
  <c r="Q228" i="31"/>
  <c r="S228" i="31"/>
  <c r="AB228" i="31"/>
  <c r="AC228" i="31" s="1"/>
  <c r="AE228" i="31"/>
  <c r="AF228" i="31" s="1"/>
  <c r="AG228" i="31"/>
  <c r="AJ228" i="31"/>
  <c r="AK228" i="31"/>
  <c r="AP228" i="31"/>
  <c r="AQ228" i="31"/>
  <c r="AS228" i="31"/>
  <c r="Q229" i="31"/>
  <c r="DD229" i="31" s="1"/>
  <c r="S229" i="31"/>
  <c r="AB229" i="31"/>
  <c r="AC229" i="31" s="1"/>
  <c r="AE229" i="31"/>
  <c r="AF229" i="31" s="1"/>
  <c r="AG229" i="31"/>
  <c r="AJ229" i="31"/>
  <c r="AK229" i="31"/>
  <c r="AP229" i="31"/>
  <c r="AQ229" i="31"/>
  <c r="AS229" i="31"/>
  <c r="Q230" i="31"/>
  <c r="DD230" i="31" s="1"/>
  <c r="S230" i="31"/>
  <c r="AB230" i="31"/>
  <c r="AC230" i="31" s="1"/>
  <c r="AE230" i="31"/>
  <c r="AF230" i="31" s="1"/>
  <c r="AG230" i="31"/>
  <c r="AJ230" i="31"/>
  <c r="AK230" i="31"/>
  <c r="AP230" i="31"/>
  <c r="AQ230" i="31"/>
  <c r="AS230" i="31"/>
  <c r="Q231" i="31"/>
  <c r="DD231" i="31" s="1"/>
  <c r="S231" i="31"/>
  <c r="AB231" i="31"/>
  <c r="AC231" i="31" s="1"/>
  <c r="AE231" i="31"/>
  <c r="AF231" i="31" s="1"/>
  <c r="AG231" i="31"/>
  <c r="AJ231" i="31"/>
  <c r="AK231" i="31"/>
  <c r="AP231" i="31"/>
  <c r="AQ231" i="31"/>
  <c r="AS231" i="31"/>
  <c r="Q232" i="31"/>
  <c r="S232" i="31"/>
  <c r="AB232" i="31"/>
  <c r="AC232" i="31" s="1"/>
  <c r="AE232" i="31"/>
  <c r="AF232" i="31" s="1"/>
  <c r="AG232" i="31"/>
  <c r="AJ232" i="31"/>
  <c r="AK232" i="31"/>
  <c r="AP232" i="31"/>
  <c r="AQ232" i="31"/>
  <c r="AS232" i="31"/>
  <c r="Q233" i="31"/>
  <c r="DD233" i="31" s="1"/>
  <c r="S233" i="31"/>
  <c r="AB233" i="31"/>
  <c r="AC233" i="31" s="1"/>
  <c r="AE233" i="31"/>
  <c r="AF233" i="31" s="1"/>
  <c r="AG233" i="31"/>
  <c r="AJ233" i="31"/>
  <c r="AK233" i="31"/>
  <c r="AP233" i="31"/>
  <c r="AQ233" i="31"/>
  <c r="AS233" i="31"/>
  <c r="Q234" i="31"/>
  <c r="DD234" i="31" s="1"/>
  <c r="S234" i="31"/>
  <c r="AB234" i="31"/>
  <c r="AC234" i="31" s="1"/>
  <c r="AE234" i="31"/>
  <c r="AF234" i="31" s="1"/>
  <c r="AG234" i="31"/>
  <c r="AJ234" i="31"/>
  <c r="AK234" i="31"/>
  <c r="AP234" i="31"/>
  <c r="AQ234" i="31"/>
  <c r="AS234" i="31"/>
  <c r="Q235" i="31"/>
  <c r="DD235" i="31" s="1"/>
  <c r="S235" i="31"/>
  <c r="AB235" i="31"/>
  <c r="AC235" i="31" s="1"/>
  <c r="AE235" i="31"/>
  <c r="AF235" i="31" s="1"/>
  <c r="AG235" i="31"/>
  <c r="AJ235" i="31"/>
  <c r="AK235" i="31"/>
  <c r="AP235" i="31"/>
  <c r="AQ235" i="31"/>
  <c r="AS235" i="31"/>
  <c r="Q236" i="31"/>
  <c r="S236" i="31"/>
  <c r="AB236" i="31"/>
  <c r="AC236" i="31" s="1"/>
  <c r="AE236" i="31"/>
  <c r="AF236" i="31" s="1"/>
  <c r="AG236" i="31"/>
  <c r="AJ236" i="31"/>
  <c r="AK236" i="31"/>
  <c r="AP236" i="31"/>
  <c r="AQ236" i="31"/>
  <c r="AS236" i="31"/>
  <c r="Q237" i="31"/>
  <c r="DD237" i="31" s="1"/>
  <c r="S237" i="31"/>
  <c r="AB237" i="31"/>
  <c r="AC237" i="31" s="1"/>
  <c r="AE237" i="31"/>
  <c r="AF237" i="31" s="1"/>
  <c r="AG237" i="31"/>
  <c r="AJ237" i="31"/>
  <c r="AK237" i="31"/>
  <c r="AP237" i="31"/>
  <c r="AQ237" i="31"/>
  <c r="AS237" i="31"/>
  <c r="Q238" i="31"/>
  <c r="DD238" i="31" s="1"/>
  <c r="S238" i="31"/>
  <c r="AB238" i="31"/>
  <c r="AC238" i="31" s="1"/>
  <c r="AE238" i="31"/>
  <c r="AF238" i="31" s="1"/>
  <c r="AG238" i="31"/>
  <c r="AJ238" i="31"/>
  <c r="AK238" i="31"/>
  <c r="AP238" i="31"/>
  <c r="AQ238" i="31"/>
  <c r="AS238" i="31"/>
  <c r="Q239" i="31"/>
  <c r="DD239" i="31" s="1"/>
  <c r="S239" i="31"/>
  <c r="AB239" i="31"/>
  <c r="AC239" i="31" s="1"/>
  <c r="AE239" i="31"/>
  <c r="AF239" i="31" s="1"/>
  <c r="AG239" i="31"/>
  <c r="AJ239" i="31"/>
  <c r="AK239" i="31"/>
  <c r="AP239" i="31"/>
  <c r="AQ239" i="31"/>
  <c r="AS239" i="31"/>
  <c r="Q240" i="31"/>
  <c r="S240" i="31"/>
  <c r="AB240" i="31"/>
  <c r="AC240" i="31" s="1"/>
  <c r="AE240" i="31"/>
  <c r="AF240" i="31" s="1"/>
  <c r="AG240" i="31"/>
  <c r="AJ240" i="31"/>
  <c r="AK240" i="31"/>
  <c r="AP240" i="31"/>
  <c r="AQ240" i="31"/>
  <c r="AS240" i="31"/>
  <c r="Q241" i="31"/>
  <c r="DD241" i="31" s="1"/>
  <c r="S241" i="31"/>
  <c r="AB241" i="31"/>
  <c r="AC241" i="31" s="1"/>
  <c r="AE241" i="31"/>
  <c r="AF241" i="31" s="1"/>
  <c r="AG241" i="31"/>
  <c r="AJ241" i="31"/>
  <c r="AK241" i="31"/>
  <c r="AP241" i="31"/>
  <c r="AQ241" i="31"/>
  <c r="AS241" i="31"/>
  <c r="Q242" i="31"/>
  <c r="DD242" i="31" s="1"/>
  <c r="S242" i="31"/>
  <c r="AB242" i="31"/>
  <c r="AC242" i="31" s="1"/>
  <c r="AE242" i="31"/>
  <c r="AF242" i="31" s="1"/>
  <c r="AG242" i="31"/>
  <c r="AJ242" i="31"/>
  <c r="AK242" i="31"/>
  <c r="AP242" i="31"/>
  <c r="AQ242" i="31"/>
  <c r="AS242" i="31"/>
  <c r="Q243" i="31"/>
  <c r="DD243" i="31" s="1"/>
  <c r="S243" i="31"/>
  <c r="AB243" i="31"/>
  <c r="AC243" i="31" s="1"/>
  <c r="AE243" i="31"/>
  <c r="AF243" i="31" s="1"/>
  <c r="AG243" i="31"/>
  <c r="AJ243" i="31"/>
  <c r="AK243" i="31"/>
  <c r="AP243" i="31"/>
  <c r="AQ243" i="31"/>
  <c r="AS243" i="31"/>
  <c r="Q244" i="31"/>
  <c r="S244" i="31"/>
  <c r="AB244" i="31"/>
  <c r="AC244" i="31" s="1"/>
  <c r="AE244" i="31"/>
  <c r="AF244" i="31" s="1"/>
  <c r="AG244" i="31"/>
  <c r="AJ244" i="31"/>
  <c r="AK244" i="31"/>
  <c r="AP244" i="31"/>
  <c r="AQ244" i="31"/>
  <c r="AS244" i="31"/>
  <c r="Q245" i="31"/>
  <c r="DD245" i="31" s="1"/>
  <c r="S245" i="31"/>
  <c r="AB245" i="31"/>
  <c r="AC245" i="31" s="1"/>
  <c r="AE245" i="31"/>
  <c r="AF245" i="31" s="1"/>
  <c r="AG245" i="31"/>
  <c r="AJ245" i="31"/>
  <c r="AK245" i="31"/>
  <c r="AP245" i="31"/>
  <c r="AQ245" i="31"/>
  <c r="AS245" i="31"/>
  <c r="Q246" i="31"/>
  <c r="DD246" i="31" s="1"/>
  <c r="S246" i="31"/>
  <c r="AB246" i="31"/>
  <c r="AC246" i="31" s="1"/>
  <c r="AE246" i="31"/>
  <c r="AF246" i="31" s="1"/>
  <c r="AG246" i="31"/>
  <c r="AJ246" i="31"/>
  <c r="AK246" i="31"/>
  <c r="AP246" i="31"/>
  <c r="AQ246" i="31"/>
  <c r="AS246" i="31"/>
  <c r="Q247" i="31"/>
  <c r="DD247" i="31" s="1"/>
  <c r="S247" i="31"/>
  <c r="AB247" i="31"/>
  <c r="AC247" i="31" s="1"/>
  <c r="AE247" i="31"/>
  <c r="AF247" i="31" s="1"/>
  <c r="AG247" i="31"/>
  <c r="AJ247" i="31"/>
  <c r="AK247" i="31"/>
  <c r="AP247" i="31"/>
  <c r="AQ247" i="31"/>
  <c r="AS247" i="31"/>
  <c r="Q248" i="31"/>
  <c r="S248" i="31"/>
  <c r="AB248" i="31"/>
  <c r="AC248" i="31" s="1"/>
  <c r="AE248" i="31"/>
  <c r="AF248" i="31" s="1"/>
  <c r="AG248" i="31"/>
  <c r="AJ248" i="31"/>
  <c r="AK248" i="31"/>
  <c r="AP248" i="31"/>
  <c r="AQ248" i="31"/>
  <c r="AS248" i="31"/>
  <c r="Q249" i="31"/>
  <c r="DD249" i="31" s="1"/>
  <c r="S249" i="31"/>
  <c r="AB249" i="31"/>
  <c r="AC249" i="31" s="1"/>
  <c r="AE249" i="31"/>
  <c r="AF249" i="31" s="1"/>
  <c r="AG249" i="31"/>
  <c r="AJ249" i="31"/>
  <c r="AK249" i="31"/>
  <c r="AP249" i="31"/>
  <c r="AQ249" i="31"/>
  <c r="AS249" i="31"/>
  <c r="Q250" i="31"/>
  <c r="DD250" i="31" s="1"/>
  <c r="S250" i="31"/>
  <c r="AB250" i="31"/>
  <c r="AC250" i="31" s="1"/>
  <c r="AE250" i="31"/>
  <c r="AF250" i="31" s="1"/>
  <c r="AG250" i="31"/>
  <c r="AJ250" i="31"/>
  <c r="AK250" i="31"/>
  <c r="AP250" i="31"/>
  <c r="AQ250" i="31"/>
  <c r="AS250" i="31"/>
  <c r="Q251" i="31"/>
  <c r="DD251" i="31" s="1"/>
  <c r="S251" i="31"/>
  <c r="AB251" i="31"/>
  <c r="AC251" i="31" s="1"/>
  <c r="AE251" i="31"/>
  <c r="AF251" i="31" s="1"/>
  <c r="AG251" i="31"/>
  <c r="AJ251" i="31"/>
  <c r="AK251" i="31"/>
  <c r="AP251" i="31"/>
  <c r="AQ251" i="31"/>
  <c r="AS251" i="31"/>
  <c r="Q252" i="31"/>
  <c r="S252" i="31"/>
  <c r="AB252" i="31"/>
  <c r="AC252" i="31" s="1"/>
  <c r="AE252" i="31"/>
  <c r="AF252" i="31" s="1"/>
  <c r="AG252" i="31"/>
  <c r="AJ252" i="31"/>
  <c r="AK252" i="31"/>
  <c r="AP252" i="31"/>
  <c r="AQ252" i="31"/>
  <c r="AS252" i="31"/>
  <c r="Q253" i="31"/>
  <c r="DD253" i="31" s="1"/>
  <c r="S253" i="31"/>
  <c r="AB253" i="31"/>
  <c r="AC253" i="31" s="1"/>
  <c r="AE253" i="31"/>
  <c r="AF253" i="31" s="1"/>
  <c r="AG253" i="31"/>
  <c r="AJ253" i="31"/>
  <c r="AK253" i="31"/>
  <c r="AP253" i="31"/>
  <c r="AQ253" i="31"/>
  <c r="AS253" i="31"/>
  <c r="Q254" i="31"/>
  <c r="DD254" i="31" s="1"/>
  <c r="S254" i="31"/>
  <c r="AB254" i="31"/>
  <c r="AC254" i="31" s="1"/>
  <c r="AE254" i="31"/>
  <c r="AF254" i="31" s="1"/>
  <c r="AG254" i="31"/>
  <c r="AJ254" i="31"/>
  <c r="AK254" i="31"/>
  <c r="AP254" i="31"/>
  <c r="AQ254" i="31"/>
  <c r="AS254" i="31"/>
  <c r="Q255" i="31"/>
  <c r="DD255" i="31" s="1"/>
  <c r="S255" i="31"/>
  <c r="AB255" i="31"/>
  <c r="AC255" i="31" s="1"/>
  <c r="AE255" i="31"/>
  <c r="AF255" i="31" s="1"/>
  <c r="AG255" i="31"/>
  <c r="AJ255" i="31"/>
  <c r="AK255" i="31"/>
  <c r="AP255" i="31"/>
  <c r="AQ255" i="31"/>
  <c r="AS255" i="31"/>
  <c r="Q256" i="31"/>
  <c r="S256" i="31"/>
  <c r="AB256" i="31"/>
  <c r="AC256" i="31" s="1"/>
  <c r="AE256" i="31"/>
  <c r="AF256" i="31" s="1"/>
  <c r="AG256" i="31"/>
  <c r="AJ256" i="31"/>
  <c r="AK256" i="31"/>
  <c r="AP256" i="31"/>
  <c r="AQ256" i="31"/>
  <c r="AS256" i="31"/>
  <c r="Q257" i="31"/>
  <c r="DD257" i="31" s="1"/>
  <c r="S257" i="31"/>
  <c r="AB257" i="31"/>
  <c r="AC257" i="31" s="1"/>
  <c r="AE257" i="31"/>
  <c r="AF257" i="31" s="1"/>
  <c r="AG257" i="31"/>
  <c r="AJ257" i="31"/>
  <c r="AK257" i="31"/>
  <c r="AP257" i="31"/>
  <c r="AQ257" i="31"/>
  <c r="AS257" i="31"/>
  <c r="Q258" i="31"/>
  <c r="DD258" i="31" s="1"/>
  <c r="S258" i="31"/>
  <c r="AB258" i="31"/>
  <c r="AC258" i="31" s="1"/>
  <c r="AE258" i="31"/>
  <c r="AF258" i="31" s="1"/>
  <c r="AG258" i="31"/>
  <c r="AJ258" i="31"/>
  <c r="AK258" i="31"/>
  <c r="AP258" i="31"/>
  <c r="AQ258" i="31"/>
  <c r="AS258" i="31"/>
  <c r="Q259" i="31"/>
  <c r="DD259" i="31" s="1"/>
  <c r="S259" i="31"/>
  <c r="AB259" i="31"/>
  <c r="AC259" i="31" s="1"/>
  <c r="AE259" i="31"/>
  <c r="AF259" i="31" s="1"/>
  <c r="AG259" i="31"/>
  <c r="AJ259" i="31"/>
  <c r="AK259" i="31"/>
  <c r="AP259" i="31"/>
  <c r="AQ259" i="31"/>
  <c r="AS259" i="31"/>
  <c r="Q260" i="31"/>
  <c r="S260" i="31"/>
  <c r="AB260" i="31"/>
  <c r="AC260" i="31" s="1"/>
  <c r="AE260" i="31"/>
  <c r="AF260" i="31" s="1"/>
  <c r="AG260" i="31"/>
  <c r="AJ260" i="31"/>
  <c r="AK260" i="31"/>
  <c r="AP260" i="31"/>
  <c r="AQ260" i="31"/>
  <c r="AS260" i="31"/>
  <c r="Q261" i="31"/>
  <c r="DD261" i="31" s="1"/>
  <c r="S261" i="31"/>
  <c r="AB261" i="31"/>
  <c r="AC261" i="31" s="1"/>
  <c r="AE261" i="31"/>
  <c r="AF261" i="31" s="1"/>
  <c r="AG261" i="31"/>
  <c r="AJ261" i="31"/>
  <c r="AK261" i="31"/>
  <c r="AP261" i="31"/>
  <c r="AQ261" i="31"/>
  <c r="AS261" i="31"/>
  <c r="Q262" i="31"/>
  <c r="S262" i="31"/>
  <c r="AB262" i="31"/>
  <c r="AC262" i="31" s="1"/>
  <c r="AE262" i="31"/>
  <c r="AF262" i="31" s="1"/>
  <c r="AG262" i="31"/>
  <c r="AJ262" i="31"/>
  <c r="AK262" i="31"/>
  <c r="AP262" i="31"/>
  <c r="AQ262" i="31"/>
  <c r="AS262" i="31"/>
  <c r="Q263" i="31"/>
  <c r="DD263" i="31" s="1"/>
  <c r="S263" i="31"/>
  <c r="AB263" i="31"/>
  <c r="AC263" i="31" s="1"/>
  <c r="AE263" i="31"/>
  <c r="AF263" i="31" s="1"/>
  <c r="AG263" i="31"/>
  <c r="AJ263" i="31"/>
  <c r="AK263" i="31"/>
  <c r="AP263" i="31"/>
  <c r="AQ263" i="31"/>
  <c r="AS263" i="31"/>
  <c r="Q264" i="31"/>
  <c r="S264" i="31"/>
  <c r="AB264" i="31"/>
  <c r="AC264" i="31" s="1"/>
  <c r="AE264" i="31"/>
  <c r="AF264" i="31" s="1"/>
  <c r="AG264" i="31"/>
  <c r="AJ264" i="31"/>
  <c r="AK264" i="31"/>
  <c r="AP264" i="31"/>
  <c r="AQ264" i="31"/>
  <c r="AS264" i="31"/>
  <c r="Q27" i="31"/>
  <c r="DD27" i="31" s="1"/>
  <c r="S27" i="31"/>
  <c r="AB27" i="31"/>
  <c r="AC27" i="31" s="1"/>
  <c r="AE27" i="31"/>
  <c r="AF27" i="31" s="1"/>
  <c r="AG27" i="31"/>
  <c r="AJ27" i="31"/>
  <c r="AK27" i="31"/>
  <c r="AP27" i="31"/>
  <c r="AQ27" i="31"/>
  <c r="AS27" i="31"/>
  <c r="Q28" i="31"/>
  <c r="DD28" i="31" s="1"/>
  <c r="S28" i="31"/>
  <c r="AB28" i="31"/>
  <c r="AC28" i="31" s="1"/>
  <c r="AE28" i="31"/>
  <c r="AF28" i="31" s="1"/>
  <c r="AG28" i="31"/>
  <c r="AJ28" i="31"/>
  <c r="AK28" i="31"/>
  <c r="AP28" i="31"/>
  <c r="AQ28" i="31"/>
  <c r="AS28" i="31"/>
  <c r="Q29" i="31"/>
  <c r="DD29" i="31" s="1"/>
  <c r="S29" i="31"/>
  <c r="AB29" i="31"/>
  <c r="AC29" i="31" s="1"/>
  <c r="AE29" i="31"/>
  <c r="AF29" i="31" s="1"/>
  <c r="AG29" i="31"/>
  <c r="AJ29" i="31"/>
  <c r="AK29" i="31"/>
  <c r="AP29" i="31"/>
  <c r="AQ29" i="31"/>
  <c r="AS29" i="31"/>
  <c r="Q30" i="31"/>
  <c r="DD30" i="31" s="1"/>
  <c r="S30" i="31"/>
  <c r="AB30" i="31"/>
  <c r="AC30" i="31" s="1"/>
  <c r="AE30" i="31"/>
  <c r="AF30" i="31" s="1"/>
  <c r="AG30" i="31"/>
  <c r="AJ30" i="31"/>
  <c r="AK30" i="31"/>
  <c r="AP30" i="31"/>
  <c r="AQ30" i="31"/>
  <c r="AS30" i="31"/>
  <c r="Z136" i="31" l="1"/>
  <c r="Z264" i="31"/>
  <c r="DD264" i="31"/>
  <c r="Z262" i="31"/>
  <c r="DD262" i="31"/>
  <c r="Z260" i="31"/>
  <c r="DD260" i="31"/>
  <c r="Z256" i="31"/>
  <c r="DD256" i="31"/>
  <c r="Z252" i="31"/>
  <c r="DD252" i="31"/>
  <c r="Z248" i="31"/>
  <c r="DD248" i="31"/>
  <c r="Z244" i="31"/>
  <c r="DD244" i="31"/>
  <c r="Z240" i="31"/>
  <c r="DD240" i="31"/>
  <c r="Z236" i="31"/>
  <c r="DD236" i="31"/>
  <c r="Z232" i="31"/>
  <c r="DD232" i="31"/>
  <c r="Z228" i="31"/>
  <c r="DD228" i="31"/>
  <c r="Z224" i="31"/>
  <c r="DD224" i="31"/>
  <c r="Z222" i="31"/>
  <c r="DD222" i="31"/>
  <c r="Z220" i="31"/>
  <c r="DD220" i="31"/>
  <c r="Z204" i="31"/>
  <c r="DD204" i="31"/>
  <c r="Z196" i="31"/>
  <c r="DD196" i="31"/>
  <c r="Z188" i="31"/>
  <c r="DD188" i="31"/>
  <c r="Z180" i="31"/>
  <c r="DD180" i="31"/>
  <c r="Z152" i="31"/>
  <c r="Z38" i="31"/>
  <c r="Z70" i="31"/>
  <c r="Z127" i="31"/>
  <c r="Z231" i="31"/>
  <c r="Z66" i="31"/>
  <c r="Z34" i="31"/>
  <c r="Z241" i="31"/>
  <c r="Z195" i="31"/>
  <c r="Z185" i="31"/>
  <c r="Z156" i="31"/>
  <c r="Z140" i="31"/>
  <c r="Z86" i="31"/>
  <c r="Z85" i="31"/>
  <c r="Z31" i="31"/>
  <c r="Z181" i="31"/>
  <c r="Z257" i="31"/>
  <c r="Z247" i="31"/>
  <c r="Z211" i="31"/>
  <c r="Z169" i="31"/>
  <c r="Z144" i="31"/>
  <c r="Z129" i="31"/>
  <c r="Z102" i="31"/>
  <c r="Z96" i="31"/>
  <c r="Z83" i="31"/>
  <c r="Z50" i="31"/>
  <c r="Z261" i="31"/>
  <c r="Z221" i="31"/>
  <c r="Z203" i="31"/>
  <c r="Z148" i="31"/>
  <c r="Z132" i="31"/>
  <c r="Z128" i="31"/>
  <c r="Z110" i="31"/>
  <c r="Z54" i="31"/>
  <c r="Z216" i="31"/>
  <c r="Z239" i="31"/>
  <c r="Z219" i="31"/>
  <c r="Z215" i="31"/>
  <c r="Z193" i="31"/>
  <c r="Z167" i="31"/>
  <c r="Z263" i="31"/>
  <c r="Z259" i="31"/>
  <c r="Z255" i="31"/>
  <c r="Z233" i="31"/>
  <c r="Z205" i="31"/>
  <c r="Z187" i="31"/>
  <c r="Z212" i="31"/>
  <c r="Z179" i="31"/>
  <c r="Z165" i="31"/>
  <c r="Z164" i="31"/>
  <c r="Z158" i="31"/>
  <c r="Z154" i="31"/>
  <c r="Z150" i="31"/>
  <c r="Z146" i="31"/>
  <c r="Z142" i="31"/>
  <c r="Z138" i="31"/>
  <c r="Z134" i="31"/>
  <c r="Z130" i="31"/>
  <c r="Z125" i="31"/>
  <c r="Z88" i="31"/>
  <c r="Z74" i="31"/>
  <c r="Z58" i="31"/>
  <c r="Z42" i="31"/>
  <c r="Z100" i="31"/>
  <c r="Z94" i="31"/>
  <c r="Z81" i="31"/>
  <c r="Z78" i="31"/>
  <c r="Z62" i="31"/>
  <c r="Z46" i="31"/>
  <c r="CF152" i="31"/>
  <c r="CF256" i="31"/>
  <c r="CF240" i="31"/>
  <c r="CF236" i="31"/>
  <c r="CF232" i="31"/>
  <c r="CF220" i="31"/>
  <c r="CF184" i="31"/>
  <c r="CF180" i="31"/>
  <c r="CF168" i="31"/>
  <c r="CF150" i="31"/>
  <c r="CF79" i="31"/>
  <c r="CF75" i="31"/>
  <c r="CF84" i="31"/>
  <c r="CF249" i="31"/>
  <c r="CF242" i="31"/>
  <c r="CF100" i="31"/>
  <c r="CF120" i="31"/>
  <c r="CF109" i="31"/>
  <c r="CF148" i="31"/>
  <c r="CF124" i="31"/>
  <c r="CF44" i="31"/>
  <c r="CF40" i="31"/>
  <c r="CF262" i="31"/>
  <c r="CF233" i="31"/>
  <c r="CF228" i="31"/>
  <c r="CF216" i="31"/>
  <c r="CF176" i="31"/>
  <c r="CF156" i="31"/>
  <c r="CF143" i="31"/>
  <c r="CF141" i="31"/>
  <c r="CF139" i="31"/>
  <c r="CF137" i="31"/>
  <c r="CF133" i="31"/>
  <c r="CF128" i="31"/>
  <c r="CF96" i="31"/>
  <c r="CF60" i="31"/>
  <c r="CF58" i="31"/>
  <c r="CF46" i="31"/>
  <c r="CF39" i="31"/>
  <c r="CF264" i="31"/>
  <c r="CF212" i="31"/>
  <c r="CF196" i="31"/>
  <c r="CF188" i="31"/>
  <c r="CF136" i="31"/>
  <c r="CF132" i="31"/>
  <c r="CF104" i="31"/>
  <c r="CF92" i="31"/>
  <c r="CF51" i="31"/>
  <c r="CF30" i="31"/>
  <c r="CF252" i="31"/>
  <c r="CF248" i="31"/>
  <c r="CF244" i="31"/>
  <c r="CF224" i="31"/>
  <c r="CF193" i="31"/>
  <c r="CF172" i="31"/>
  <c r="CF157" i="31"/>
  <c r="CF125" i="31"/>
  <c r="CF116" i="31"/>
  <c r="CF107" i="31"/>
  <c r="CF103" i="31"/>
  <c r="CF99" i="31"/>
  <c r="CF91" i="31"/>
  <c r="CF67" i="31"/>
  <c r="CF63" i="31"/>
  <c r="CF32" i="31"/>
  <c r="CF260" i="31"/>
  <c r="CF225" i="31"/>
  <c r="CF197" i="31"/>
  <c r="CF192" i="31"/>
  <c r="CF169" i="31"/>
  <c r="CF126" i="31"/>
  <c r="CF117" i="31"/>
  <c r="CF214" i="31"/>
  <c r="CF241" i="31"/>
  <c r="CF226" i="31"/>
  <c r="CF164" i="31"/>
  <c r="CF112" i="31"/>
  <c r="CF185" i="31"/>
  <c r="CF158" i="31"/>
  <c r="CF149" i="31"/>
  <c r="CF76" i="31"/>
  <c r="CF38" i="31"/>
  <c r="CF160" i="31"/>
  <c r="CF261" i="31"/>
  <c r="CF258" i="31"/>
  <c r="CF257" i="31"/>
  <c r="CF253" i="31"/>
  <c r="CF237" i="31"/>
  <c r="CF230" i="31"/>
  <c r="CF218" i="31"/>
  <c r="CF217" i="31"/>
  <c r="CF206" i="31"/>
  <c r="CF199" i="31"/>
  <c r="CF187" i="31"/>
  <c r="CF162" i="31"/>
  <c r="CF123" i="31"/>
  <c r="CF106" i="31"/>
  <c r="CF101" i="31"/>
  <c r="CF95" i="31"/>
  <c r="CF93" i="31"/>
  <c r="CF85" i="31"/>
  <c r="CF64" i="31"/>
  <c r="CF43" i="31"/>
  <c r="CF42" i="31"/>
  <c r="CF34" i="31"/>
  <c r="CF31" i="31"/>
  <c r="CF263" i="31"/>
  <c r="CF254" i="31"/>
  <c r="CF250" i="31"/>
  <c r="CF238" i="31"/>
  <c r="CF234" i="31"/>
  <c r="CF211" i="31"/>
  <c r="CF210" i="31"/>
  <c r="CF208" i="31"/>
  <c r="CF200" i="31"/>
  <c r="CF198" i="31"/>
  <c r="CF186" i="31"/>
  <c r="CF183" i="31"/>
  <c r="CF171" i="31"/>
  <c r="CF146" i="31"/>
  <c r="CF144" i="31"/>
  <c r="CF142" i="31"/>
  <c r="CF140" i="31"/>
  <c r="CF138" i="31"/>
  <c r="CF129" i="31"/>
  <c r="CF110" i="31"/>
  <c r="CF80" i="31"/>
  <c r="CF72" i="31"/>
  <c r="CF70" i="31"/>
  <c r="CF59" i="31"/>
  <c r="CF48" i="31"/>
  <c r="CF247" i="31"/>
  <c r="CF245" i="31"/>
  <c r="CF223" i="31"/>
  <c r="CF221" i="31"/>
  <c r="CF189" i="31"/>
  <c r="CF181" i="31"/>
  <c r="CF177" i="31"/>
  <c r="CF167" i="31"/>
  <c r="CF155" i="31"/>
  <c r="CF153" i="31"/>
  <c r="CF134" i="31"/>
  <c r="CF105" i="31"/>
  <c r="CF88" i="31"/>
  <c r="CF86" i="31"/>
  <c r="CF77" i="31"/>
  <c r="CF68" i="31"/>
  <c r="CF131" i="31"/>
  <c r="CF71" i="31"/>
  <c r="CF54" i="31"/>
  <c r="CF202" i="31"/>
  <c r="CF194" i="31"/>
  <c r="CF190" i="31"/>
  <c r="CF182" i="31"/>
  <c r="CF170" i="31"/>
  <c r="CF145" i="31"/>
  <c r="CF115" i="31"/>
  <c r="CF83" i="31"/>
  <c r="CF47" i="31"/>
  <c r="CF41" i="31"/>
  <c r="CF35" i="31"/>
  <c r="CF259" i="31"/>
  <c r="CF246" i="31"/>
  <c r="CF243" i="31"/>
  <c r="CF231" i="31"/>
  <c r="CF229" i="31"/>
  <c r="CF227" i="31"/>
  <c r="CF222" i="31"/>
  <c r="CF215" i="31"/>
  <c r="CF213" i="31"/>
  <c r="CF204" i="31"/>
  <c r="CF178" i="31"/>
  <c r="CF174" i="31"/>
  <c r="CF173" i="31"/>
  <c r="CF166" i="31"/>
  <c r="CF165" i="31"/>
  <c r="CF161" i="31"/>
  <c r="CF154" i="31"/>
  <c r="CF151" i="31"/>
  <c r="CF127" i="31"/>
  <c r="CF121" i="31"/>
  <c r="CF118" i="31"/>
  <c r="CF111" i="31"/>
  <c r="CF108" i="31"/>
  <c r="CF87" i="31"/>
  <c r="CF61" i="31"/>
  <c r="CF55" i="31"/>
  <c r="CF33" i="31"/>
  <c r="CF27" i="31"/>
  <c r="Z208" i="31"/>
  <c r="Z190" i="31"/>
  <c r="Z122" i="31"/>
  <c r="Z118" i="31"/>
  <c r="Z114" i="31"/>
  <c r="Z112" i="31"/>
  <c r="Z84" i="31"/>
  <c r="Z30" i="31"/>
  <c r="Z258" i="31"/>
  <c r="Z254" i="31"/>
  <c r="Z251" i="31"/>
  <c r="Z243" i="31"/>
  <c r="Z235" i="31"/>
  <c r="Z227" i="31"/>
  <c r="Z206" i="31"/>
  <c r="Z201" i="31"/>
  <c r="Z28" i="31"/>
  <c r="Z249" i="31"/>
  <c r="Z245" i="31"/>
  <c r="Z242" i="31"/>
  <c r="Z237" i="31"/>
  <c r="Z234" i="31"/>
  <c r="Z229" i="31"/>
  <c r="Z226" i="31"/>
  <c r="Z223" i="31"/>
  <c r="Z209" i="31"/>
  <c r="Z207" i="31"/>
  <c r="Z200" i="31"/>
  <c r="Z197" i="31"/>
  <c r="Z194" i="31"/>
  <c r="Z182" i="31"/>
  <c r="Z177" i="31"/>
  <c r="Z175" i="31"/>
  <c r="Z168" i="31"/>
  <c r="Z166" i="31"/>
  <c r="Z107" i="31"/>
  <c r="Z106" i="31"/>
  <c r="Z105" i="31"/>
  <c r="Z95" i="31"/>
  <c r="Z92" i="31"/>
  <c r="Z80" i="31"/>
  <c r="Z79" i="31"/>
  <c r="Z64" i="31"/>
  <c r="Z63" i="31"/>
  <c r="Z48" i="31"/>
  <c r="Z32" i="31"/>
  <c r="CF255" i="31"/>
  <c r="CF239" i="31"/>
  <c r="Z29" i="31"/>
  <c r="Z191" i="31"/>
  <c r="Z183" i="31"/>
  <c r="Z253" i="31"/>
  <c r="Z246" i="31"/>
  <c r="Z238" i="31"/>
  <c r="Z230" i="31"/>
  <c r="Z217" i="31"/>
  <c r="Z214" i="31"/>
  <c r="Z210" i="31"/>
  <c r="Z198" i="31"/>
  <c r="Z192" i="31"/>
  <c r="Z184" i="31"/>
  <c r="Z178" i="31"/>
  <c r="Z172" i="31"/>
  <c r="Z171" i="31"/>
  <c r="Z170" i="31"/>
  <c r="Z160" i="31"/>
  <c r="Z159" i="31"/>
  <c r="Z157" i="31"/>
  <c r="Z155" i="31"/>
  <c r="Z153" i="31"/>
  <c r="Z151" i="31"/>
  <c r="Z149" i="31"/>
  <c r="Z147" i="31"/>
  <c r="Z145" i="31"/>
  <c r="Z143" i="31"/>
  <c r="Z141" i="31"/>
  <c r="Z139" i="31"/>
  <c r="Z137" i="31"/>
  <c r="Z135" i="31"/>
  <c r="Z133" i="31"/>
  <c r="Z131" i="31"/>
  <c r="Z91" i="31"/>
  <c r="Z90" i="31"/>
  <c r="Z89" i="31"/>
  <c r="Z82" i="31"/>
  <c r="Z72" i="31"/>
  <c r="Z71" i="31"/>
  <c r="Z56" i="31"/>
  <c r="Z55" i="31"/>
  <c r="Z33" i="31"/>
  <c r="Z213" i="31"/>
  <c r="Z202" i="31"/>
  <c r="Z189" i="31"/>
  <c r="Z176" i="31"/>
  <c r="Z120" i="31"/>
  <c r="Z116" i="31"/>
  <c r="Z111" i="31"/>
  <c r="Z108" i="31"/>
  <c r="Z103" i="31"/>
  <c r="Z68" i="31"/>
  <c r="Z67" i="31"/>
  <c r="Z52" i="31"/>
  <c r="Z51" i="31"/>
  <c r="Z27" i="31"/>
  <c r="Z250" i="31"/>
  <c r="Z225" i="31"/>
  <c r="Z218" i="31"/>
  <c r="Z199" i="31"/>
  <c r="Z186" i="31"/>
  <c r="Z174" i="31"/>
  <c r="Z173" i="31"/>
  <c r="Z161" i="31"/>
  <c r="Z124" i="31"/>
  <c r="Z123" i="31"/>
  <c r="Z121" i="31"/>
  <c r="Z119" i="31"/>
  <c r="Z117" i="31"/>
  <c r="Z115" i="31"/>
  <c r="Z113" i="31"/>
  <c r="Z109" i="31"/>
  <c r="Z104" i="31"/>
  <c r="Z99" i="31"/>
  <c r="Z98" i="31"/>
  <c r="Z97" i="31"/>
  <c r="Z87" i="31"/>
  <c r="Z76" i="31"/>
  <c r="Z75" i="31"/>
  <c r="Z60" i="31"/>
  <c r="Z59" i="31"/>
  <c r="CF251" i="31"/>
  <c r="CF235" i="31"/>
  <c r="CF219" i="31"/>
  <c r="Z47" i="31"/>
  <c r="Z43" i="31"/>
  <c r="Z39" i="31"/>
  <c r="Z35" i="31"/>
  <c r="CF209" i="31"/>
  <c r="CF207" i="31"/>
  <c r="CF205" i="31"/>
  <c r="CF203" i="31"/>
  <c r="CF201" i="31"/>
  <c r="CF191" i="31"/>
  <c r="CF175" i="31"/>
  <c r="CF159" i="31"/>
  <c r="Z163" i="31"/>
  <c r="Z162" i="31"/>
  <c r="Z126" i="31"/>
  <c r="Z101" i="31"/>
  <c r="Z93" i="31"/>
  <c r="Z77" i="31"/>
  <c r="Z73" i="31"/>
  <c r="Z69" i="31"/>
  <c r="Z65" i="31"/>
  <c r="Z61" i="31"/>
  <c r="Z57" i="31"/>
  <c r="Z53" i="31"/>
  <c r="Z49" i="31"/>
  <c r="Z45" i="31"/>
  <c r="Z44" i="31"/>
  <c r="Z41" i="31"/>
  <c r="Z40" i="31"/>
  <c r="Z37" i="31"/>
  <c r="Z36" i="31"/>
  <c r="CF195" i="31"/>
  <c r="CF179" i="31"/>
  <c r="CF163" i="31"/>
  <c r="CF147" i="31"/>
  <c r="CF135" i="31"/>
  <c r="CF113" i="31"/>
  <c r="CF119" i="31"/>
  <c r="CF102" i="31"/>
  <c r="CF130" i="31"/>
  <c r="CF122" i="31"/>
  <c r="CF114" i="31"/>
  <c r="CF98" i="31"/>
  <c r="CF89" i="31"/>
  <c r="CF73" i="31"/>
  <c r="CF94" i="31"/>
  <c r="CF97" i="31"/>
  <c r="CF90" i="31"/>
  <c r="CF66" i="31"/>
  <c r="CF52" i="31"/>
  <c r="CF78" i="31"/>
  <c r="CF69" i="31"/>
  <c r="CF62" i="31"/>
  <c r="CF56" i="31"/>
  <c r="CF82" i="31"/>
  <c r="CF81" i="31"/>
  <c r="CF74" i="31"/>
  <c r="CF65" i="31"/>
  <c r="CF53" i="31"/>
  <c r="CF57" i="31"/>
  <c r="CF50" i="31"/>
  <c r="CF49" i="31"/>
  <c r="CF45" i="31"/>
  <c r="CF37" i="31"/>
  <c r="CF28" i="31"/>
  <c r="CF36" i="31"/>
  <c r="CF29" i="31"/>
  <c r="AA307" i="33" l="1"/>
  <c r="AA306" i="33"/>
  <c r="AA305" i="33"/>
  <c r="AA304" i="33"/>
  <c r="AA303" i="33"/>
  <c r="AA302" i="33"/>
  <c r="AA301" i="33"/>
  <c r="AA300" i="33"/>
  <c r="AA299" i="33"/>
  <c r="AA298" i="33"/>
  <c r="AA297" i="33"/>
  <c r="AA296" i="33"/>
  <c r="AA295" i="33"/>
  <c r="AA294" i="33"/>
  <c r="AA293" i="33"/>
  <c r="AA292" i="33"/>
  <c r="AA291" i="33"/>
  <c r="AA290" i="33"/>
  <c r="AA289" i="33"/>
  <c r="AA288" i="33"/>
  <c r="AA287" i="33"/>
  <c r="AA286" i="33"/>
  <c r="AA285" i="33"/>
  <c r="AA284" i="33"/>
  <c r="AA283" i="33"/>
  <c r="AA282" i="33"/>
  <c r="AA281" i="33"/>
  <c r="AA280" i="33"/>
  <c r="AA279" i="33"/>
  <c r="AA278" i="33"/>
  <c r="AA277" i="33"/>
  <c r="AA276" i="33"/>
  <c r="AA275" i="33"/>
  <c r="AA274" i="33"/>
  <c r="AA273" i="33"/>
  <c r="AA272" i="33"/>
  <c r="AA271" i="33"/>
  <c r="AA270" i="33"/>
  <c r="AA269" i="33"/>
  <c r="AA268" i="33"/>
  <c r="AA267" i="33"/>
  <c r="AA266" i="33"/>
  <c r="AA265" i="33"/>
  <c r="AA264" i="33"/>
  <c r="AA263" i="33"/>
  <c r="AA262" i="33"/>
  <c r="AA261" i="33"/>
  <c r="AA260" i="33"/>
  <c r="AA259" i="33"/>
  <c r="AA258" i="33"/>
  <c r="AA257" i="33"/>
  <c r="AA256" i="33"/>
  <c r="AA255" i="33"/>
  <c r="AA254" i="33"/>
  <c r="AA253" i="33"/>
  <c r="AA252" i="33"/>
  <c r="AA251" i="33"/>
  <c r="AA250" i="33"/>
  <c r="AA249" i="33"/>
  <c r="AA248" i="33"/>
  <c r="AA247" i="33"/>
  <c r="AA246" i="33"/>
  <c r="AA245" i="33"/>
  <c r="AA244" i="33"/>
  <c r="AA243" i="33"/>
  <c r="AA242" i="33"/>
  <c r="AA241" i="33"/>
  <c r="AA240" i="33"/>
  <c r="AA239" i="33"/>
  <c r="AA238" i="33"/>
  <c r="AA237" i="33"/>
  <c r="AA236" i="33"/>
  <c r="AA235" i="33"/>
  <c r="AA234" i="33"/>
  <c r="AA233" i="33"/>
  <c r="AA232" i="33"/>
  <c r="AA231" i="33"/>
  <c r="AA230" i="33"/>
  <c r="AA229" i="33"/>
  <c r="AA228" i="33"/>
  <c r="AA227" i="33"/>
  <c r="AA226" i="33"/>
  <c r="AA225" i="33"/>
  <c r="AA224" i="33"/>
  <c r="AA223" i="33"/>
  <c r="AA222" i="33"/>
  <c r="AA221" i="33"/>
  <c r="AA220" i="33"/>
  <c r="AA219" i="33"/>
  <c r="AA218" i="33"/>
  <c r="AA217" i="33"/>
  <c r="AA216" i="33"/>
  <c r="AA215" i="33"/>
  <c r="AA214" i="33"/>
  <c r="AA213" i="33"/>
  <c r="AA212" i="33"/>
  <c r="AA211" i="33"/>
  <c r="AA210" i="33"/>
  <c r="AA209" i="33"/>
  <c r="AA208" i="33"/>
  <c r="AA207" i="33"/>
  <c r="AA206" i="33"/>
  <c r="AA205" i="33"/>
  <c r="AA204" i="33"/>
  <c r="AA203" i="33"/>
  <c r="AA202" i="33"/>
  <c r="AA201" i="33"/>
  <c r="AA200" i="33"/>
  <c r="AA199" i="33"/>
  <c r="AA198" i="33"/>
  <c r="AA197" i="33"/>
  <c r="AA196" i="33"/>
  <c r="AA195" i="33"/>
  <c r="AA194" i="33"/>
  <c r="AA193" i="33"/>
  <c r="AA192" i="33"/>
  <c r="AA191" i="33"/>
  <c r="AA190" i="33"/>
  <c r="AA189" i="33"/>
  <c r="AA188" i="33"/>
  <c r="AA187" i="33"/>
  <c r="AA186" i="33"/>
  <c r="AA185" i="33"/>
  <c r="AA184" i="33"/>
  <c r="AA183" i="33"/>
  <c r="AA182" i="33"/>
  <c r="AA181" i="33"/>
  <c r="AA180" i="33"/>
  <c r="AA179" i="33"/>
  <c r="AA178" i="33"/>
  <c r="AA177" i="33"/>
  <c r="AA176" i="33"/>
  <c r="AA175" i="33"/>
  <c r="AA174" i="33"/>
  <c r="AA173" i="33"/>
  <c r="AA172" i="33"/>
  <c r="AA171" i="33"/>
  <c r="AA170" i="33"/>
  <c r="AA169" i="33"/>
  <c r="AA168" i="33"/>
  <c r="AA167" i="33"/>
  <c r="AA166" i="33"/>
  <c r="AA165" i="33"/>
  <c r="AA164" i="33"/>
  <c r="AA163" i="33"/>
  <c r="AA162" i="33"/>
  <c r="AA161" i="33"/>
  <c r="AA160" i="33"/>
  <c r="AA159" i="33"/>
  <c r="AA158" i="33"/>
  <c r="AA157" i="33"/>
  <c r="AA156" i="33"/>
  <c r="AA155" i="33"/>
  <c r="AA154" i="33"/>
  <c r="AA153" i="33"/>
  <c r="AA152" i="33"/>
  <c r="AA151" i="33"/>
  <c r="AA150" i="33"/>
  <c r="AA149" i="33"/>
  <c r="AA148" i="33"/>
  <c r="AA147" i="33"/>
  <c r="AA146" i="33"/>
  <c r="AA145" i="33"/>
  <c r="AA144" i="33"/>
  <c r="AA143" i="33"/>
  <c r="AA142" i="33"/>
  <c r="AA141" i="33"/>
  <c r="AA140" i="33"/>
  <c r="AA139" i="33"/>
  <c r="AA138" i="33"/>
  <c r="AA137" i="33"/>
  <c r="AA136" i="33"/>
  <c r="AA135" i="33"/>
  <c r="AA134" i="33"/>
  <c r="AA133" i="33"/>
  <c r="AA132" i="33"/>
  <c r="AA131" i="33"/>
  <c r="AA130" i="33"/>
  <c r="AA129" i="33"/>
  <c r="AA128" i="33"/>
  <c r="AA127" i="33"/>
  <c r="AA126" i="33"/>
  <c r="AA125" i="33"/>
  <c r="AA124" i="33"/>
  <c r="AA123" i="33"/>
  <c r="AA122" i="33"/>
  <c r="AA121" i="33"/>
  <c r="AA120" i="33"/>
  <c r="AA119" i="33"/>
  <c r="AA118" i="33"/>
  <c r="AA117" i="33"/>
  <c r="AA116" i="33"/>
  <c r="AA115" i="33"/>
  <c r="AA114" i="33"/>
  <c r="AA113" i="33"/>
  <c r="AA112" i="33"/>
  <c r="AA111" i="33"/>
  <c r="AA110" i="33"/>
  <c r="AA109" i="33"/>
  <c r="AA108" i="33"/>
  <c r="AA107" i="33"/>
  <c r="AA106" i="33"/>
  <c r="AA105" i="33"/>
  <c r="AA104" i="33"/>
  <c r="AA103" i="33"/>
  <c r="AA102" i="33"/>
  <c r="AA101" i="33"/>
  <c r="AA100" i="33"/>
  <c r="AA99" i="33"/>
  <c r="AA98" i="33"/>
  <c r="AA97" i="33"/>
  <c r="AA96" i="33"/>
  <c r="AA95" i="33"/>
  <c r="AA94" i="33"/>
  <c r="AA93" i="33"/>
  <c r="AA92" i="33"/>
  <c r="AA91" i="33"/>
  <c r="AA90" i="33"/>
  <c r="AA89" i="33"/>
  <c r="AA88" i="33"/>
  <c r="AA87" i="33"/>
  <c r="AA86" i="33"/>
  <c r="AA85" i="33"/>
  <c r="AA84" i="33"/>
  <c r="AA83" i="33"/>
  <c r="AA82" i="33"/>
  <c r="AA81" i="33"/>
  <c r="AA80" i="33"/>
  <c r="AA79" i="33"/>
  <c r="AA78" i="33"/>
  <c r="AA77" i="33"/>
  <c r="AA76" i="33"/>
  <c r="AA75" i="33"/>
  <c r="AA74" i="33"/>
  <c r="AA73" i="33"/>
  <c r="AA72" i="33"/>
  <c r="AA71" i="33"/>
  <c r="AA70" i="33"/>
  <c r="AA69" i="33"/>
  <c r="AA68" i="33"/>
  <c r="AA67" i="33"/>
  <c r="AA66" i="33"/>
  <c r="AA65" i="33"/>
  <c r="AA64" i="33"/>
  <c r="AA63" i="33"/>
  <c r="AA62" i="33"/>
  <c r="AA61" i="33"/>
  <c r="AA60" i="33"/>
  <c r="AA59" i="33"/>
  <c r="AA58" i="33"/>
  <c r="AA57" i="33"/>
  <c r="AA56" i="33"/>
  <c r="AA55" i="33"/>
  <c r="AA54" i="33"/>
  <c r="AA53" i="33"/>
  <c r="AA52" i="33"/>
  <c r="AA51" i="33"/>
  <c r="AA50" i="33"/>
  <c r="AA49" i="33"/>
  <c r="AA48" i="33"/>
  <c r="AA47" i="33"/>
  <c r="AA46" i="33"/>
  <c r="AA45" i="33"/>
  <c r="AA44" i="33"/>
  <c r="AA43" i="33"/>
  <c r="AA42" i="33"/>
  <c r="AA41" i="33"/>
  <c r="AA40" i="33"/>
  <c r="AA39" i="33"/>
  <c r="AA38" i="33"/>
  <c r="AA37" i="33"/>
  <c r="AA36" i="33"/>
  <c r="AA35" i="33"/>
  <c r="AA34" i="33"/>
  <c r="AA33" i="33"/>
  <c r="AA32" i="33"/>
  <c r="AA31" i="33"/>
  <c r="AA30" i="33"/>
  <c r="AA29" i="33"/>
  <c r="AA28" i="33"/>
  <c r="AA27" i="33"/>
  <c r="AA26" i="33"/>
  <c r="AA25" i="33"/>
  <c r="AA24" i="33"/>
  <c r="AA23" i="33"/>
  <c r="AA22" i="33"/>
  <c r="AA21" i="33"/>
  <c r="AA20" i="33"/>
  <c r="AA19" i="33"/>
  <c r="AA18" i="33"/>
  <c r="AA17" i="33"/>
  <c r="AA16" i="33"/>
  <c r="AA15" i="33"/>
  <c r="AA14" i="33"/>
  <c r="AA13" i="33"/>
  <c r="AA12" i="33"/>
  <c r="I307" i="33"/>
  <c r="H307" i="33"/>
  <c r="I306" i="33"/>
  <c r="H306" i="33"/>
  <c r="I305" i="33"/>
  <c r="H305" i="33"/>
  <c r="I304" i="33"/>
  <c r="H304" i="33"/>
  <c r="I303" i="33"/>
  <c r="H303" i="33"/>
  <c r="I302" i="33"/>
  <c r="H302" i="33"/>
  <c r="I301" i="33"/>
  <c r="H301" i="33"/>
  <c r="I300" i="33"/>
  <c r="H300" i="33"/>
  <c r="I299" i="33"/>
  <c r="H299" i="33"/>
  <c r="I298" i="33"/>
  <c r="H298" i="33"/>
  <c r="I297" i="33"/>
  <c r="H297" i="33"/>
  <c r="I296" i="33"/>
  <c r="H296" i="33"/>
  <c r="I295" i="33"/>
  <c r="H295" i="33"/>
  <c r="I294" i="33"/>
  <c r="H294" i="33"/>
  <c r="I293" i="33"/>
  <c r="H293" i="33"/>
  <c r="I292" i="33"/>
  <c r="H292" i="33"/>
  <c r="I291" i="33"/>
  <c r="H291" i="33"/>
  <c r="I290" i="33"/>
  <c r="H290" i="33"/>
  <c r="I289" i="33"/>
  <c r="H289" i="33"/>
  <c r="I288" i="33"/>
  <c r="H288" i="33"/>
  <c r="I287" i="33"/>
  <c r="H287" i="33"/>
  <c r="I286" i="33"/>
  <c r="H286" i="33"/>
  <c r="I285" i="33"/>
  <c r="H285" i="33"/>
  <c r="I284" i="33"/>
  <c r="H284" i="33"/>
  <c r="I283" i="33"/>
  <c r="H283" i="33"/>
  <c r="I282" i="33"/>
  <c r="H282" i="33"/>
  <c r="I281" i="33"/>
  <c r="H281" i="33"/>
  <c r="I280" i="33"/>
  <c r="H280" i="33"/>
  <c r="I279" i="33"/>
  <c r="H279" i="33"/>
  <c r="I278" i="33"/>
  <c r="H278" i="33"/>
  <c r="I277" i="33"/>
  <c r="H277" i="33"/>
  <c r="I276" i="33"/>
  <c r="H276" i="33"/>
  <c r="I275" i="33"/>
  <c r="H275" i="33"/>
  <c r="I274" i="33"/>
  <c r="H274" i="33"/>
  <c r="I273" i="33"/>
  <c r="H273" i="33"/>
  <c r="I272" i="33"/>
  <c r="H272" i="33"/>
  <c r="I271" i="33"/>
  <c r="H271" i="33"/>
  <c r="I270" i="33"/>
  <c r="H270" i="33"/>
  <c r="I269" i="33"/>
  <c r="H269" i="33"/>
  <c r="I268" i="33"/>
  <c r="H268" i="33"/>
  <c r="I267" i="33"/>
  <c r="H267" i="33"/>
  <c r="I266" i="33"/>
  <c r="H266" i="33"/>
  <c r="I265" i="33"/>
  <c r="H265" i="33"/>
  <c r="I264" i="33"/>
  <c r="H264" i="33"/>
  <c r="I263" i="33"/>
  <c r="H263" i="33"/>
  <c r="I262" i="33"/>
  <c r="H262" i="33"/>
  <c r="I261" i="33"/>
  <c r="H261" i="33"/>
  <c r="I260" i="33"/>
  <c r="H260" i="33"/>
  <c r="I259" i="33"/>
  <c r="H259" i="33"/>
  <c r="I258" i="33"/>
  <c r="H258" i="33"/>
  <c r="I257" i="33"/>
  <c r="H257" i="33"/>
  <c r="I256" i="33"/>
  <c r="H256" i="33"/>
  <c r="I255" i="33"/>
  <c r="H255" i="33"/>
  <c r="I254" i="33"/>
  <c r="H254" i="33"/>
  <c r="I253" i="33"/>
  <c r="H253" i="33"/>
  <c r="I252" i="33"/>
  <c r="H252" i="33"/>
  <c r="I251" i="33"/>
  <c r="H251" i="33"/>
  <c r="I250" i="33"/>
  <c r="H250" i="33"/>
  <c r="I249" i="33"/>
  <c r="H249" i="33"/>
  <c r="I248" i="33"/>
  <c r="H248" i="33"/>
  <c r="I247" i="33"/>
  <c r="H247" i="33"/>
  <c r="I246" i="33"/>
  <c r="H246" i="33"/>
  <c r="I245" i="33"/>
  <c r="H245" i="33"/>
  <c r="I244" i="33"/>
  <c r="H244" i="33"/>
  <c r="I243" i="33"/>
  <c r="H243" i="33"/>
  <c r="I242" i="33"/>
  <c r="H242" i="33"/>
  <c r="I241" i="33"/>
  <c r="H241" i="33"/>
  <c r="I240" i="33"/>
  <c r="H240" i="33"/>
  <c r="I239" i="33"/>
  <c r="H239" i="33"/>
  <c r="I238" i="33"/>
  <c r="H238" i="33"/>
  <c r="I237" i="33"/>
  <c r="H237" i="33"/>
  <c r="I236" i="33"/>
  <c r="H236" i="33"/>
  <c r="I235" i="33"/>
  <c r="H235" i="33"/>
  <c r="I234" i="33"/>
  <c r="H234" i="33"/>
  <c r="I233" i="33"/>
  <c r="H233" i="33"/>
  <c r="I232" i="33"/>
  <c r="H232" i="33"/>
  <c r="I231" i="33"/>
  <c r="H231" i="33"/>
  <c r="I230" i="33"/>
  <c r="H230" i="33"/>
  <c r="I229" i="33"/>
  <c r="H229" i="33"/>
  <c r="I228" i="33"/>
  <c r="H228" i="33"/>
  <c r="I227" i="33"/>
  <c r="H227" i="33"/>
  <c r="I226" i="33"/>
  <c r="H226" i="33"/>
  <c r="I225" i="33"/>
  <c r="H225" i="33"/>
  <c r="I224" i="33"/>
  <c r="H224" i="33"/>
  <c r="I223" i="33"/>
  <c r="H223" i="33"/>
  <c r="I222" i="33"/>
  <c r="H222" i="33"/>
  <c r="I221" i="33"/>
  <c r="H221" i="33"/>
  <c r="I220" i="33"/>
  <c r="H220" i="33"/>
  <c r="I219" i="33"/>
  <c r="H219" i="33"/>
  <c r="I218" i="33"/>
  <c r="H218" i="33"/>
  <c r="I217" i="33"/>
  <c r="H217" i="33"/>
  <c r="I216" i="33"/>
  <c r="H216" i="33"/>
  <c r="I215" i="33"/>
  <c r="H215" i="33"/>
  <c r="I214" i="33"/>
  <c r="H214" i="33"/>
  <c r="I213" i="33"/>
  <c r="H213" i="33"/>
  <c r="I212" i="33"/>
  <c r="H212" i="33"/>
  <c r="I211" i="33"/>
  <c r="H211" i="33"/>
  <c r="I210" i="33"/>
  <c r="H210" i="33"/>
  <c r="I209" i="33"/>
  <c r="H209" i="33"/>
  <c r="I208" i="33"/>
  <c r="H208" i="33"/>
  <c r="I207" i="33"/>
  <c r="H207" i="33"/>
  <c r="I206" i="33"/>
  <c r="H206" i="33"/>
  <c r="I205" i="33"/>
  <c r="H205" i="33"/>
  <c r="I204" i="33"/>
  <c r="H204" i="33"/>
  <c r="I203" i="33"/>
  <c r="H203" i="33"/>
  <c r="I202" i="33"/>
  <c r="H202" i="33"/>
  <c r="I201" i="33"/>
  <c r="H201" i="33"/>
  <c r="I200" i="33"/>
  <c r="H200" i="33"/>
  <c r="I199" i="33"/>
  <c r="H199" i="33"/>
  <c r="I198" i="33"/>
  <c r="H198" i="33"/>
  <c r="I197" i="33"/>
  <c r="H197" i="33"/>
  <c r="I196" i="33"/>
  <c r="H196" i="33"/>
  <c r="I195" i="33"/>
  <c r="H195" i="33"/>
  <c r="I194" i="33"/>
  <c r="H194" i="33"/>
  <c r="I193" i="33"/>
  <c r="H193" i="33"/>
  <c r="I192" i="33"/>
  <c r="H192" i="33"/>
  <c r="I191" i="33"/>
  <c r="H191" i="33"/>
  <c r="I190" i="33"/>
  <c r="H190" i="33"/>
  <c r="I189" i="33"/>
  <c r="H189" i="33"/>
  <c r="I188" i="33"/>
  <c r="H188" i="33"/>
  <c r="I187" i="33"/>
  <c r="H187" i="33"/>
  <c r="I186" i="33"/>
  <c r="H186" i="33"/>
  <c r="I185" i="33"/>
  <c r="H185" i="33"/>
  <c r="I184" i="33"/>
  <c r="H184" i="33"/>
  <c r="I183" i="33"/>
  <c r="H183" i="33"/>
  <c r="I182" i="33"/>
  <c r="H182" i="33"/>
  <c r="I181" i="33"/>
  <c r="H181" i="33"/>
  <c r="I180" i="33"/>
  <c r="H180" i="33"/>
  <c r="I179" i="33"/>
  <c r="H179" i="33"/>
  <c r="I178" i="33"/>
  <c r="H178" i="33"/>
  <c r="I177" i="33"/>
  <c r="H177" i="33"/>
  <c r="I176" i="33"/>
  <c r="H176" i="33"/>
  <c r="I175" i="33"/>
  <c r="H175" i="33"/>
  <c r="I174" i="33"/>
  <c r="H174" i="33"/>
  <c r="I173" i="33"/>
  <c r="H173" i="33"/>
  <c r="I172" i="33"/>
  <c r="H172" i="33"/>
  <c r="I171" i="33"/>
  <c r="H171" i="33"/>
  <c r="I170" i="33"/>
  <c r="H170" i="33"/>
  <c r="I169" i="33"/>
  <c r="H169" i="33"/>
  <c r="I168" i="33"/>
  <c r="H168" i="33"/>
  <c r="I167" i="33"/>
  <c r="H167" i="33"/>
  <c r="I166" i="33"/>
  <c r="H166" i="33"/>
  <c r="I165" i="33"/>
  <c r="H165" i="33"/>
  <c r="I164" i="33"/>
  <c r="H164" i="33"/>
  <c r="I163" i="33"/>
  <c r="H163" i="33"/>
  <c r="I162" i="33"/>
  <c r="H162" i="33"/>
  <c r="I161" i="33"/>
  <c r="H161" i="33"/>
  <c r="I160" i="33"/>
  <c r="H160" i="33"/>
  <c r="I159" i="33"/>
  <c r="H159" i="33"/>
  <c r="I158" i="33"/>
  <c r="H158" i="33"/>
  <c r="I157" i="33"/>
  <c r="H157" i="33"/>
  <c r="I156" i="33"/>
  <c r="H156" i="33"/>
  <c r="I155" i="33"/>
  <c r="H155" i="33"/>
  <c r="I154" i="33"/>
  <c r="H154" i="33"/>
  <c r="I153" i="33"/>
  <c r="H153" i="33"/>
  <c r="I152" i="33"/>
  <c r="H152" i="33"/>
  <c r="I151" i="33"/>
  <c r="H151" i="33"/>
  <c r="I150" i="33"/>
  <c r="H150" i="33"/>
  <c r="I149" i="33"/>
  <c r="H149" i="33"/>
  <c r="I148" i="33"/>
  <c r="H148" i="33"/>
  <c r="I147" i="33"/>
  <c r="H147" i="33"/>
  <c r="I146" i="33"/>
  <c r="H146" i="33"/>
  <c r="I145" i="33"/>
  <c r="H145" i="33"/>
  <c r="I144" i="33"/>
  <c r="H144" i="33"/>
  <c r="I143" i="33"/>
  <c r="H143" i="33"/>
  <c r="I142" i="33"/>
  <c r="H142" i="33"/>
  <c r="I141" i="33"/>
  <c r="H141" i="33"/>
  <c r="I140" i="33"/>
  <c r="H140" i="33"/>
  <c r="I139" i="33"/>
  <c r="H139" i="33"/>
  <c r="I138" i="33"/>
  <c r="H138" i="33"/>
  <c r="I137" i="33"/>
  <c r="H137" i="33"/>
  <c r="I136" i="33"/>
  <c r="H136" i="33"/>
  <c r="I135" i="33"/>
  <c r="H135" i="33"/>
  <c r="I134" i="33"/>
  <c r="H134" i="33"/>
  <c r="I133" i="33"/>
  <c r="H133" i="33"/>
  <c r="I132" i="33"/>
  <c r="H132" i="33"/>
  <c r="I131" i="33"/>
  <c r="H131" i="33"/>
  <c r="I130" i="33"/>
  <c r="H130" i="33"/>
  <c r="I129" i="33"/>
  <c r="H129" i="33"/>
  <c r="I128" i="33"/>
  <c r="H128" i="33"/>
  <c r="I127" i="33"/>
  <c r="H127" i="33"/>
  <c r="I126" i="33"/>
  <c r="H126" i="33"/>
  <c r="I125" i="33"/>
  <c r="H125" i="33"/>
  <c r="I124" i="33"/>
  <c r="H124" i="33"/>
  <c r="I123" i="33"/>
  <c r="H123" i="33"/>
  <c r="I122" i="33"/>
  <c r="H122" i="33"/>
  <c r="I121" i="33"/>
  <c r="H121" i="33"/>
  <c r="I120" i="33"/>
  <c r="H120" i="33"/>
  <c r="I119" i="33"/>
  <c r="H119" i="33"/>
  <c r="I118" i="33"/>
  <c r="H118" i="33"/>
  <c r="I117" i="33"/>
  <c r="H117" i="33"/>
  <c r="I116" i="33"/>
  <c r="H116" i="33"/>
  <c r="I115" i="33"/>
  <c r="H115" i="33"/>
  <c r="I114" i="33"/>
  <c r="H114" i="33"/>
  <c r="I113" i="33"/>
  <c r="H113" i="33"/>
  <c r="I112" i="33"/>
  <c r="H112" i="33"/>
  <c r="I111" i="33"/>
  <c r="H111" i="33"/>
  <c r="I110" i="33"/>
  <c r="H110" i="33"/>
  <c r="I109" i="33"/>
  <c r="H109" i="33"/>
  <c r="I108" i="33"/>
  <c r="H108" i="33"/>
  <c r="I107" i="33"/>
  <c r="H107" i="33"/>
  <c r="I106" i="33"/>
  <c r="H106" i="33"/>
  <c r="I105" i="33"/>
  <c r="H105" i="33"/>
  <c r="I104" i="33"/>
  <c r="H104" i="33"/>
  <c r="I103" i="33"/>
  <c r="H103" i="33"/>
  <c r="I102" i="33"/>
  <c r="H102" i="33"/>
  <c r="I101" i="33"/>
  <c r="H101" i="33"/>
  <c r="I100" i="33"/>
  <c r="H100" i="33"/>
  <c r="I99" i="33"/>
  <c r="H99" i="33"/>
  <c r="I98" i="33"/>
  <c r="H98" i="33"/>
  <c r="I97" i="33"/>
  <c r="H97" i="33"/>
  <c r="I96" i="33"/>
  <c r="H96" i="33"/>
  <c r="I95" i="33"/>
  <c r="H95" i="33"/>
  <c r="I94" i="33"/>
  <c r="H94" i="33"/>
  <c r="I93" i="33"/>
  <c r="H93" i="33"/>
  <c r="I92" i="33"/>
  <c r="H92" i="33"/>
  <c r="I91" i="33"/>
  <c r="H91" i="33"/>
  <c r="I90" i="33"/>
  <c r="H90" i="33"/>
  <c r="I89" i="33"/>
  <c r="H89" i="33"/>
  <c r="I88" i="33"/>
  <c r="H88" i="33"/>
  <c r="I87" i="33"/>
  <c r="H87" i="33"/>
  <c r="I86" i="33"/>
  <c r="H86" i="33"/>
  <c r="I85" i="33"/>
  <c r="H85" i="33"/>
  <c r="I84" i="33"/>
  <c r="H84" i="33"/>
  <c r="I83" i="33"/>
  <c r="H83" i="33"/>
  <c r="I82" i="33"/>
  <c r="H82" i="33"/>
  <c r="I81" i="33"/>
  <c r="H81" i="33"/>
  <c r="I80" i="33"/>
  <c r="H80" i="33"/>
  <c r="I79" i="33"/>
  <c r="H79" i="33"/>
  <c r="I78" i="33"/>
  <c r="H78" i="33"/>
  <c r="I77" i="33"/>
  <c r="H77" i="33"/>
  <c r="I76" i="33"/>
  <c r="H76" i="33"/>
  <c r="I75" i="33"/>
  <c r="H75" i="33"/>
  <c r="I74" i="33"/>
  <c r="H74" i="33"/>
  <c r="I73" i="33"/>
  <c r="H73" i="33"/>
  <c r="I72" i="33"/>
  <c r="H72" i="33"/>
  <c r="I71" i="33"/>
  <c r="H71" i="33"/>
  <c r="I70" i="33"/>
  <c r="H70" i="33"/>
  <c r="I69" i="33"/>
  <c r="H69" i="33"/>
  <c r="I68" i="33"/>
  <c r="H68" i="33"/>
  <c r="I67" i="33"/>
  <c r="H67" i="33"/>
  <c r="I66" i="33"/>
  <c r="H66" i="33"/>
  <c r="I65" i="33"/>
  <c r="H65" i="33"/>
  <c r="I64" i="33"/>
  <c r="H64" i="33"/>
  <c r="I63" i="33"/>
  <c r="H63" i="33"/>
  <c r="I62" i="33"/>
  <c r="H62" i="33"/>
  <c r="I61" i="33"/>
  <c r="H61" i="33"/>
  <c r="I60" i="33"/>
  <c r="H60" i="33"/>
  <c r="I59" i="33"/>
  <c r="H59" i="33"/>
  <c r="I58" i="33"/>
  <c r="H58" i="33"/>
  <c r="I57" i="33"/>
  <c r="H57" i="33"/>
  <c r="I56" i="33"/>
  <c r="H56" i="33"/>
  <c r="I55" i="33"/>
  <c r="H55" i="33"/>
  <c r="I54" i="33"/>
  <c r="H54" i="33"/>
  <c r="I53" i="33"/>
  <c r="H53" i="33"/>
  <c r="I52" i="33"/>
  <c r="H52" i="33"/>
  <c r="I51" i="33"/>
  <c r="H51" i="33"/>
  <c r="I50" i="33"/>
  <c r="H50" i="33"/>
  <c r="I49" i="33"/>
  <c r="H49" i="33"/>
  <c r="I48" i="33"/>
  <c r="H48" i="33"/>
  <c r="I47" i="33"/>
  <c r="H47" i="33"/>
  <c r="I46" i="33"/>
  <c r="H46" i="33"/>
  <c r="I45" i="33"/>
  <c r="H45" i="33"/>
  <c r="I44" i="33"/>
  <c r="H44" i="33"/>
  <c r="I43" i="33"/>
  <c r="H43" i="33"/>
  <c r="I42" i="33"/>
  <c r="H42" i="33"/>
  <c r="I41" i="33"/>
  <c r="H41" i="33"/>
  <c r="I40" i="33"/>
  <c r="H40" i="33"/>
  <c r="I39" i="33"/>
  <c r="H39" i="33"/>
  <c r="I38" i="33"/>
  <c r="H38" i="33"/>
  <c r="I37" i="33"/>
  <c r="H37" i="33"/>
  <c r="I36" i="33"/>
  <c r="H36" i="33"/>
  <c r="I35" i="33"/>
  <c r="H35" i="33"/>
  <c r="I34" i="33"/>
  <c r="H34" i="33"/>
  <c r="I33" i="33"/>
  <c r="H33" i="33"/>
  <c r="I32" i="33"/>
  <c r="H32" i="33"/>
  <c r="I31" i="33"/>
  <c r="H31" i="33"/>
  <c r="I30" i="33"/>
  <c r="H30" i="33"/>
  <c r="I29" i="33"/>
  <c r="H29" i="33"/>
  <c r="I28" i="33"/>
  <c r="H28" i="33"/>
  <c r="I27" i="33"/>
  <c r="H27" i="33"/>
  <c r="I26" i="33"/>
  <c r="H26" i="33"/>
  <c r="I25" i="33"/>
  <c r="H25" i="33"/>
  <c r="I24" i="33"/>
  <c r="H24" i="33"/>
  <c r="I23" i="33"/>
  <c r="H23" i="33"/>
  <c r="I22" i="33"/>
  <c r="H22" i="33"/>
  <c r="I21" i="33"/>
  <c r="H21" i="33"/>
  <c r="I20" i="33"/>
  <c r="H20" i="33"/>
  <c r="I19" i="33"/>
  <c r="H19" i="33"/>
  <c r="I18" i="33"/>
  <c r="H18" i="33"/>
  <c r="I17" i="33"/>
  <c r="H17" i="33"/>
  <c r="I16" i="33"/>
  <c r="H16" i="33"/>
  <c r="I15" i="33"/>
  <c r="H15" i="33"/>
  <c r="I14" i="33"/>
  <c r="H14" i="33"/>
  <c r="I13" i="33"/>
  <c r="H13" i="33"/>
  <c r="I12" i="33"/>
  <c r="H12" i="33"/>
  <c r="I11" i="33"/>
  <c r="H11" i="33"/>
  <c r="I10" i="33"/>
  <c r="H10" i="33"/>
  <c r="I9" i="33"/>
  <c r="I8" i="33"/>
  <c r="DT7" i="15" l="1"/>
  <c r="DT8" i="15"/>
  <c r="DT9" i="15"/>
  <c r="DT10" i="15"/>
  <c r="DT11" i="15"/>
  <c r="DT12" i="15"/>
  <c r="DT13" i="15"/>
  <c r="DT14" i="15"/>
  <c r="DT15" i="15"/>
  <c r="DT16" i="15"/>
  <c r="DT17" i="15"/>
  <c r="DT18" i="15"/>
  <c r="DT19" i="15"/>
  <c r="DT20" i="15"/>
  <c r="DT21" i="15"/>
  <c r="DT22" i="15"/>
  <c r="DT23" i="15"/>
  <c r="DT24" i="15"/>
  <c r="DT25" i="15"/>
  <c r="DT26" i="15"/>
  <c r="DT27" i="15"/>
  <c r="DT28" i="15"/>
  <c r="DT29" i="15"/>
  <c r="DT30" i="15"/>
  <c r="DT31" i="15"/>
  <c r="DT32" i="15"/>
  <c r="DT33" i="15"/>
  <c r="DT34" i="15"/>
  <c r="DT35" i="15"/>
  <c r="DT36" i="15"/>
  <c r="DT37" i="15"/>
  <c r="DT38" i="15"/>
  <c r="DT39" i="15"/>
  <c r="DT40" i="15"/>
  <c r="DT41" i="15"/>
  <c r="DT42" i="15"/>
  <c r="DT43" i="15"/>
  <c r="DT44" i="15"/>
  <c r="DT45" i="15"/>
  <c r="DT46" i="15"/>
  <c r="DT47" i="15"/>
  <c r="DT48" i="15"/>
  <c r="DT49" i="15"/>
  <c r="DT50" i="15"/>
  <c r="DT51" i="15"/>
  <c r="DT52" i="15"/>
  <c r="DT53" i="15"/>
  <c r="DT54" i="15"/>
  <c r="DT55" i="15"/>
  <c r="DT56" i="15"/>
  <c r="DT57" i="15"/>
  <c r="DT58" i="15"/>
  <c r="DT59" i="15"/>
  <c r="DT60" i="15"/>
  <c r="DT61" i="15"/>
  <c r="DT62" i="15"/>
  <c r="DT63" i="15"/>
  <c r="DT64" i="15"/>
  <c r="DT65" i="15"/>
  <c r="DT66" i="15"/>
  <c r="DT67" i="15"/>
  <c r="DT68" i="15"/>
  <c r="DT69" i="15"/>
  <c r="DT70" i="15"/>
  <c r="DT71" i="15"/>
  <c r="DT72" i="15"/>
  <c r="DT73" i="15"/>
  <c r="DT74" i="15"/>
  <c r="DT75" i="15"/>
  <c r="DT76" i="15"/>
  <c r="DT77" i="15"/>
  <c r="DT78" i="15"/>
  <c r="DT79" i="15"/>
  <c r="DT80" i="15"/>
  <c r="DT81" i="15"/>
  <c r="DT82" i="15"/>
  <c r="DT83" i="15"/>
  <c r="DT84" i="15"/>
  <c r="DT85" i="15"/>
  <c r="DT86" i="15"/>
  <c r="DT87" i="15"/>
  <c r="DT88" i="15"/>
  <c r="DT89" i="15"/>
  <c r="DT90" i="15"/>
  <c r="DT91" i="15"/>
  <c r="DT92" i="15"/>
  <c r="DT93" i="15"/>
  <c r="DT94" i="15"/>
  <c r="DT95" i="15"/>
  <c r="DT96" i="15"/>
  <c r="DT97" i="15"/>
  <c r="DT98" i="15"/>
  <c r="DT99" i="15"/>
  <c r="DT100" i="15"/>
  <c r="DT101" i="15"/>
  <c r="DT102" i="15"/>
  <c r="DT103" i="15"/>
  <c r="DT104" i="15"/>
  <c r="DT105" i="15"/>
  <c r="DT106" i="15"/>
  <c r="DT107" i="15"/>
  <c r="DT108" i="15"/>
  <c r="DT109" i="15"/>
  <c r="DT110" i="15"/>
  <c r="DT111" i="15"/>
  <c r="DT112" i="15"/>
  <c r="DT113" i="15"/>
  <c r="DT114" i="15"/>
  <c r="DT115" i="15"/>
  <c r="DT116" i="15"/>
  <c r="DT117" i="15"/>
  <c r="DT118" i="15"/>
  <c r="DT119" i="15"/>
  <c r="DT120" i="15"/>
  <c r="DT121" i="15"/>
  <c r="DT122" i="15"/>
  <c r="DT123" i="15"/>
  <c r="DT124" i="15"/>
  <c r="DT125" i="15"/>
  <c r="DT126" i="15"/>
  <c r="DT127" i="15"/>
  <c r="DT128" i="15"/>
  <c r="DT129" i="15"/>
  <c r="DT130" i="15"/>
  <c r="DT131" i="15"/>
  <c r="DT132" i="15"/>
  <c r="DT133" i="15"/>
  <c r="DT134" i="15"/>
  <c r="DT135" i="15"/>
  <c r="DT136" i="15"/>
  <c r="DT137" i="15"/>
  <c r="DT138" i="15"/>
  <c r="DT139" i="15"/>
  <c r="DT140" i="15"/>
  <c r="DT141" i="15"/>
  <c r="DT142" i="15"/>
  <c r="DT143" i="15"/>
  <c r="DT144" i="15"/>
  <c r="DT145" i="15"/>
  <c r="DT146" i="15"/>
  <c r="DT147" i="15"/>
  <c r="DT148" i="15"/>
  <c r="DT149" i="15"/>
  <c r="DT150" i="15"/>
  <c r="DT151" i="15"/>
  <c r="DT152" i="15"/>
  <c r="DT153" i="15"/>
  <c r="DT154" i="15"/>
  <c r="DT155" i="15"/>
  <c r="DT156" i="15"/>
  <c r="DT157" i="15"/>
  <c r="DT158" i="15"/>
  <c r="DT159" i="15"/>
  <c r="DT160" i="15"/>
  <c r="DT161" i="15"/>
  <c r="DT162" i="15"/>
  <c r="DT163" i="15"/>
  <c r="DT164" i="15"/>
  <c r="DT165" i="15"/>
  <c r="DT166" i="15"/>
  <c r="DT167" i="15"/>
  <c r="DT168" i="15"/>
  <c r="DT169" i="15"/>
  <c r="DT170" i="15"/>
  <c r="DT171" i="15"/>
  <c r="DT172" i="15"/>
  <c r="DT173" i="15"/>
  <c r="DT174" i="15"/>
  <c r="DT175" i="15"/>
  <c r="DT176" i="15"/>
  <c r="DT177" i="15"/>
  <c r="DT178" i="15"/>
  <c r="DT179" i="15"/>
  <c r="DT180" i="15"/>
  <c r="DT181" i="15"/>
  <c r="DT182" i="15"/>
  <c r="DT183" i="15"/>
  <c r="DT184" i="15"/>
  <c r="DT185" i="15"/>
  <c r="DT186" i="15"/>
  <c r="DT187" i="15"/>
  <c r="DT188" i="15"/>
  <c r="DT189" i="15"/>
  <c r="DT190" i="15"/>
  <c r="DT191" i="15"/>
  <c r="DT192" i="15"/>
  <c r="DT193" i="15"/>
  <c r="DT194" i="15"/>
  <c r="DT195" i="15"/>
  <c r="DT196" i="15"/>
  <c r="DT197" i="15"/>
  <c r="DT198" i="15"/>
  <c r="DT199" i="15"/>
  <c r="DT200" i="15"/>
  <c r="DT201" i="15"/>
  <c r="DT202" i="15"/>
  <c r="DT203" i="15"/>
  <c r="DT204" i="15"/>
  <c r="DT205" i="15"/>
  <c r="DT206" i="15"/>
  <c r="DT207" i="15"/>
  <c r="DT208" i="15"/>
  <c r="DT209" i="15"/>
  <c r="DT210" i="15"/>
  <c r="DT211" i="15"/>
  <c r="DT212" i="15"/>
  <c r="DT213" i="15"/>
  <c r="DT214" i="15"/>
  <c r="DT215" i="15"/>
  <c r="DT216" i="15"/>
  <c r="DT217" i="15"/>
  <c r="DT218" i="15"/>
  <c r="DT219" i="15"/>
  <c r="DT220" i="15"/>
  <c r="DT221" i="15"/>
  <c r="DT222" i="15"/>
  <c r="DT223" i="15"/>
  <c r="DT224" i="15"/>
  <c r="DT225" i="15"/>
  <c r="DT226" i="15"/>
  <c r="DT227" i="15"/>
  <c r="DT228" i="15"/>
  <c r="DT229" i="15"/>
  <c r="DT230" i="15"/>
  <c r="DT231" i="15"/>
  <c r="DT232" i="15"/>
  <c r="DT233" i="15"/>
  <c r="DT234" i="15"/>
  <c r="DT235" i="15"/>
  <c r="DT236" i="15"/>
  <c r="DT237" i="15"/>
  <c r="DT238" i="15"/>
  <c r="DT239" i="15"/>
  <c r="DT240" i="15"/>
  <c r="DT241" i="15"/>
  <c r="DT242" i="15"/>
  <c r="DT243" i="15"/>
  <c r="DT244" i="15"/>
  <c r="DT245" i="15"/>
  <c r="DT246" i="15"/>
  <c r="DT247" i="15"/>
  <c r="DT248" i="15"/>
  <c r="DT249" i="15"/>
  <c r="DT250" i="15"/>
  <c r="DT251" i="15"/>
  <c r="DT252" i="15"/>
  <c r="DT253" i="15"/>
  <c r="DT254" i="15"/>
  <c r="DT255" i="15"/>
  <c r="DT256" i="15"/>
  <c r="DT257" i="15"/>
  <c r="DT258" i="15"/>
  <c r="DT259" i="15"/>
  <c r="DT260" i="15"/>
  <c r="DT261" i="15"/>
  <c r="DT262" i="15"/>
  <c r="DT263" i="15"/>
  <c r="DT264" i="15"/>
  <c r="DT265" i="15"/>
  <c r="DT266" i="15"/>
  <c r="DT267" i="15"/>
  <c r="DT268" i="15"/>
  <c r="DT269" i="15"/>
  <c r="DT270" i="15"/>
  <c r="DT271" i="15"/>
  <c r="DT272" i="15"/>
  <c r="DT273" i="15"/>
  <c r="DT274" i="15"/>
  <c r="DT275" i="15"/>
  <c r="DT276" i="15"/>
  <c r="DT277" i="15"/>
  <c r="DT278" i="15"/>
  <c r="DT279" i="15"/>
  <c r="DT280" i="15"/>
  <c r="DT281" i="15"/>
  <c r="DT282" i="15"/>
  <c r="DT283" i="15"/>
  <c r="DT284" i="15"/>
  <c r="DT285" i="15"/>
  <c r="DT286" i="15"/>
  <c r="DT287" i="15"/>
  <c r="DT288" i="15"/>
  <c r="DT289" i="15"/>
  <c r="DT290" i="15"/>
  <c r="DT291" i="15"/>
  <c r="DT292" i="15"/>
  <c r="DT293" i="15"/>
  <c r="DT294" i="15"/>
  <c r="DT295" i="15"/>
  <c r="DT296" i="15"/>
  <c r="DT297" i="15"/>
  <c r="DT298" i="15"/>
  <c r="DT299" i="15"/>
  <c r="DT300" i="15"/>
  <c r="DT301" i="15"/>
  <c r="DT302" i="15"/>
  <c r="DT303" i="15"/>
  <c r="DT304" i="15"/>
  <c r="DT305" i="15"/>
  <c r="DT306" i="15"/>
  <c r="DT307" i="15"/>
  <c r="DT308" i="15"/>
  <c r="DT309" i="15"/>
  <c r="DT310" i="15"/>
  <c r="DT311" i="15"/>
  <c r="DT312" i="15"/>
  <c r="DT313" i="15"/>
  <c r="DT314" i="15"/>
  <c r="DT315" i="15"/>
  <c r="DT316" i="15"/>
  <c r="DT317" i="15"/>
  <c r="DT318" i="15"/>
  <c r="DT319" i="15"/>
  <c r="DT320" i="15"/>
  <c r="DT321" i="15"/>
  <c r="DT322" i="15"/>
  <c r="DT323" i="15"/>
  <c r="DT324" i="15"/>
  <c r="DT325" i="15"/>
  <c r="DT326" i="15"/>
  <c r="DT327" i="15"/>
  <c r="DT328" i="15"/>
  <c r="DT329" i="15"/>
  <c r="DT330" i="15"/>
  <c r="DT331" i="15"/>
  <c r="DT332" i="15"/>
  <c r="DT333" i="15"/>
  <c r="DT334" i="15"/>
  <c r="DT335" i="15"/>
  <c r="DT336" i="15"/>
  <c r="DT337" i="15"/>
  <c r="DT338" i="15"/>
  <c r="DT339" i="15"/>
  <c r="DT340" i="15"/>
  <c r="DT341" i="15"/>
  <c r="DT342" i="15"/>
  <c r="DT343" i="15"/>
  <c r="DT344" i="15"/>
  <c r="DT345" i="15"/>
  <c r="DT346" i="15"/>
  <c r="DT347" i="15"/>
  <c r="DT348" i="15"/>
  <c r="DT349" i="15"/>
  <c r="DT350" i="15"/>
  <c r="DT351" i="15"/>
  <c r="DT352" i="15"/>
  <c r="DT353" i="15"/>
  <c r="DT354" i="15"/>
  <c r="DT355" i="15"/>
  <c r="DT356" i="15"/>
  <c r="DT357" i="15"/>
  <c r="DT358" i="15"/>
  <c r="DT359" i="15"/>
  <c r="DT360" i="15"/>
  <c r="DT361" i="15"/>
  <c r="DT362" i="15"/>
  <c r="DT363" i="15"/>
  <c r="DT364" i="15"/>
  <c r="DT365" i="15"/>
  <c r="DT366" i="15"/>
  <c r="DT367" i="15"/>
  <c r="DT368" i="15"/>
  <c r="DT369" i="15"/>
  <c r="DT370" i="15"/>
  <c r="DT371" i="15"/>
  <c r="DT372" i="15"/>
  <c r="DT373" i="15"/>
  <c r="DT374" i="15"/>
  <c r="DT375" i="15"/>
  <c r="DT376" i="15"/>
  <c r="DT377" i="15"/>
  <c r="DT378" i="15"/>
  <c r="DT379" i="15"/>
  <c r="DT380" i="15"/>
  <c r="DT381" i="15"/>
  <c r="DT382" i="15"/>
  <c r="DT383" i="15"/>
  <c r="DT384" i="15"/>
  <c r="DT385" i="15"/>
  <c r="DT386" i="15"/>
  <c r="DT387" i="15"/>
  <c r="DT388" i="15"/>
  <c r="DT389" i="15"/>
  <c r="DT390" i="15"/>
  <c r="DT391" i="15"/>
  <c r="DT392" i="15"/>
  <c r="DT393" i="15"/>
  <c r="DT394" i="15"/>
  <c r="DT395" i="15"/>
  <c r="DT396" i="15"/>
  <c r="DT397" i="15"/>
  <c r="DT398" i="15"/>
  <c r="DT399" i="15"/>
  <c r="DT400" i="15"/>
  <c r="DT401" i="15"/>
  <c r="DT402" i="15"/>
  <c r="DT6" i="15"/>
  <c r="CO6" i="15" s="1"/>
  <c r="CQ300" i="15"/>
  <c r="CR300" i="15"/>
  <c r="CS300" i="15"/>
  <c r="CQ301" i="15"/>
  <c r="CR301" i="15"/>
  <c r="CS301" i="15"/>
  <c r="CQ302" i="15"/>
  <c r="CR302" i="15"/>
  <c r="CS302" i="15"/>
  <c r="CQ303" i="15"/>
  <c r="CR303" i="15"/>
  <c r="CS303" i="15"/>
  <c r="CQ304" i="15"/>
  <c r="CR304" i="15"/>
  <c r="CS304" i="15"/>
  <c r="CQ305" i="15"/>
  <c r="CR305" i="15"/>
  <c r="CS305" i="15"/>
  <c r="CQ306" i="15"/>
  <c r="CR306" i="15"/>
  <c r="CS306" i="15"/>
  <c r="CQ307" i="15"/>
  <c r="CR307" i="15"/>
  <c r="CS307" i="15"/>
  <c r="CQ308" i="15"/>
  <c r="CR308" i="15"/>
  <c r="CS308" i="15"/>
  <c r="CQ309" i="15"/>
  <c r="CR309" i="15"/>
  <c r="CS309" i="15"/>
  <c r="CQ310" i="15"/>
  <c r="CR310" i="15"/>
  <c r="CS310" i="15"/>
  <c r="CQ311" i="15"/>
  <c r="CR311" i="15"/>
  <c r="CS311" i="15"/>
  <c r="CQ312" i="15"/>
  <c r="CR312" i="15"/>
  <c r="CS312" i="15"/>
  <c r="CQ313" i="15"/>
  <c r="CR313" i="15"/>
  <c r="CS313" i="15"/>
  <c r="CQ314" i="15"/>
  <c r="CR314" i="15"/>
  <c r="CS314" i="15"/>
  <c r="CQ315" i="15"/>
  <c r="CR315" i="15"/>
  <c r="CS315" i="15"/>
  <c r="CQ316" i="15"/>
  <c r="CR316" i="15"/>
  <c r="CS316" i="15"/>
  <c r="CQ317" i="15"/>
  <c r="CR317" i="15"/>
  <c r="CS317" i="15"/>
  <c r="CQ318" i="15"/>
  <c r="CR318" i="15"/>
  <c r="CQ319" i="15"/>
  <c r="CR319" i="15"/>
  <c r="CS319" i="15"/>
  <c r="CQ320" i="15"/>
  <c r="CR320" i="15"/>
  <c r="CS320" i="15"/>
  <c r="CQ321" i="15"/>
  <c r="CR321" i="15"/>
  <c r="CS321" i="15"/>
  <c r="CQ322" i="15"/>
  <c r="CR322" i="15"/>
  <c r="CS322" i="15"/>
  <c r="CQ323" i="15"/>
  <c r="CR323" i="15"/>
  <c r="CS323" i="15"/>
  <c r="CQ324" i="15"/>
  <c r="CR324" i="15"/>
  <c r="CS324" i="15"/>
  <c r="CQ325" i="15"/>
  <c r="CR325" i="15"/>
  <c r="CS325" i="15"/>
  <c r="CQ326" i="15"/>
  <c r="CR326" i="15"/>
  <c r="CS326" i="15"/>
  <c r="CQ327" i="15"/>
  <c r="CR327" i="15"/>
  <c r="CS327" i="15"/>
  <c r="CQ328" i="15"/>
  <c r="CR328" i="15"/>
  <c r="CS328" i="15"/>
  <c r="CQ329" i="15"/>
  <c r="CR329" i="15"/>
  <c r="CS329" i="15"/>
  <c r="CQ330" i="15"/>
  <c r="CR330" i="15"/>
  <c r="CS330" i="15"/>
  <c r="CQ331" i="15"/>
  <c r="CR331" i="15"/>
  <c r="CS331" i="15"/>
  <c r="CQ332" i="15"/>
  <c r="CR332" i="15"/>
  <c r="CS332" i="15"/>
  <c r="CQ333" i="15"/>
  <c r="CR333" i="15"/>
  <c r="CS333" i="15"/>
  <c r="CQ334" i="15"/>
  <c r="CR334" i="15"/>
  <c r="CS334" i="15"/>
  <c r="CQ335" i="15"/>
  <c r="CR335" i="15"/>
  <c r="CS335" i="15"/>
  <c r="CQ336" i="15"/>
  <c r="CR336" i="15"/>
  <c r="CS336" i="15"/>
  <c r="CQ337" i="15"/>
  <c r="CR337" i="15"/>
  <c r="CS337" i="15"/>
  <c r="CQ338" i="15"/>
  <c r="CR338" i="15"/>
  <c r="CS338" i="15"/>
  <c r="CQ339" i="15"/>
  <c r="CR339" i="15"/>
  <c r="CS339" i="15"/>
  <c r="CQ340" i="15"/>
  <c r="CR340" i="15"/>
  <c r="CS340" i="15"/>
  <c r="CQ341" i="15"/>
  <c r="CR341" i="15"/>
  <c r="CQ342" i="15"/>
  <c r="CR342" i="15"/>
  <c r="CS342" i="15"/>
  <c r="CQ343" i="15"/>
  <c r="CR343" i="15"/>
  <c r="CQ344" i="15"/>
  <c r="CR344" i="15"/>
  <c r="CQ345" i="15"/>
  <c r="CR345" i="15"/>
  <c r="CS345" i="15"/>
  <c r="CQ346" i="15"/>
  <c r="CR346" i="15"/>
  <c r="CS346" i="15"/>
  <c r="CQ347" i="15"/>
  <c r="CR347" i="15"/>
  <c r="CS347" i="15"/>
  <c r="CQ348" i="15"/>
  <c r="CR348" i="15"/>
  <c r="CS348" i="15"/>
  <c r="CQ349" i="15"/>
  <c r="CR349" i="15"/>
  <c r="CS349" i="15"/>
  <c r="CQ350" i="15"/>
  <c r="CR350" i="15"/>
  <c r="CQ351" i="15"/>
  <c r="CR351" i="15"/>
  <c r="CS351" i="15"/>
  <c r="CQ352" i="15"/>
  <c r="CR352" i="15"/>
  <c r="CS352" i="15"/>
  <c r="CQ353" i="15"/>
  <c r="CR353" i="15"/>
  <c r="CQ354" i="15"/>
  <c r="CR354" i="15"/>
  <c r="CS354" i="15"/>
  <c r="CQ355" i="15"/>
  <c r="CR355" i="15"/>
  <c r="CS355" i="15"/>
  <c r="CQ356" i="15"/>
  <c r="CR356" i="15"/>
  <c r="CQ357" i="15"/>
  <c r="CR357" i="15"/>
  <c r="CS357" i="15"/>
  <c r="CQ358" i="15"/>
  <c r="CR358" i="15"/>
  <c r="CS358" i="15"/>
  <c r="CQ359" i="15"/>
  <c r="CR359" i="15"/>
  <c r="CS359" i="15"/>
  <c r="CQ360" i="15"/>
  <c r="CR360" i="15"/>
  <c r="CS360" i="15"/>
  <c r="CQ361" i="15"/>
  <c r="CR361" i="15"/>
  <c r="CQ362" i="15"/>
  <c r="CR362" i="15"/>
  <c r="CQ363" i="15"/>
  <c r="CR363" i="15"/>
  <c r="CS363" i="15"/>
  <c r="CQ364" i="15"/>
  <c r="CR364" i="15"/>
  <c r="CS364" i="15"/>
  <c r="CQ365" i="15"/>
  <c r="CR365" i="15"/>
  <c r="CS365" i="15"/>
  <c r="CQ366" i="15"/>
  <c r="CR366" i="15"/>
  <c r="CS366" i="15"/>
  <c r="CQ367" i="15"/>
  <c r="CR367" i="15"/>
  <c r="CS367" i="15"/>
  <c r="CQ368" i="15"/>
  <c r="CR368" i="15"/>
  <c r="CS368" i="15"/>
  <c r="CQ369" i="15"/>
  <c r="CR369" i="15"/>
  <c r="CS369" i="15"/>
  <c r="CQ370" i="15"/>
  <c r="CR370" i="15"/>
  <c r="CS370" i="15"/>
  <c r="CQ371" i="15"/>
  <c r="CR371" i="15"/>
  <c r="CS371" i="15"/>
  <c r="CQ372" i="15"/>
  <c r="CR372" i="15"/>
  <c r="CS372" i="15"/>
  <c r="CQ373" i="15"/>
  <c r="CR373" i="15"/>
  <c r="CS373" i="15"/>
  <c r="CQ374" i="15"/>
  <c r="CR374" i="15"/>
  <c r="CS374" i="15"/>
  <c r="CQ375" i="15"/>
  <c r="CR375" i="15"/>
  <c r="CS375" i="15"/>
  <c r="CQ376" i="15"/>
  <c r="CR376" i="15"/>
  <c r="CS376" i="15"/>
  <c r="CQ377" i="15"/>
  <c r="CR377" i="15"/>
  <c r="CS377" i="15"/>
  <c r="CQ378" i="15"/>
  <c r="CR378" i="15"/>
  <c r="CS378" i="15"/>
  <c r="CQ379" i="15"/>
  <c r="CR379" i="15"/>
  <c r="CQ380" i="15"/>
  <c r="CR380" i="15"/>
  <c r="CS380" i="15"/>
  <c r="CQ381" i="15"/>
  <c r="CR381" i="15"/>
  <c r="CS381" i="15"/>
  <c r="CQ382" i="15"/>
  <c r="CR382" i="15"/>
  <c r="CS382" i="15"/>
  <c r="CQ383" i="15"/>
  <c r="CR383" i="15"/>
  <c r="CS383" i="15"/>
  <c r="CQ384" i="15"/>
  <c r="CR384" i="15"/>
  <c r="CS384" i="15"/>
  <c r="CQ385" i="15"/>
  <c r="CR385" i="15"/>
  <c r="CS385" i="15"/>
  <c r="CQ386" i="15"/>
  <c r="CR386" i="15"/>
  <c r="CS386" i="15"/>
  <c r="CQ387" i="15"/>
  <c r="CR387" i="15"/>
  <c r="CS387" i="15"/>
  <c r="CQ388" i="15"/>
  <c r="CR388" i="15"/>
  <c r="CS388" i="15"/>
  <c r="CQ389" i="15"/>
  <c r="CR389" i="15"/>
  <c r="CS389" i="15"/>
  <c r="CQ390" i="15"/>
  <c r="CR390" i="15"/>
  <c r="CS390" i="15"/>
  <c r="CQ391" i="15"/>
  <c r="CR391" i="15"/>
  <c r="CS391" i="15"/>
  <c r="CQ392" i="15"/>
  <c r="CR392" i="15"/>
  <c r="CS392" i="15"/>
  <c r="CQ393" i="15"/>
  <c r="CR393" i="15"/>
  <c r="CQ394" i="15"/>
  <c r="CR394" i="15"/>
  <c r="CS394" i="15"/>
  <c r="CQ395" i="15"/>
  <c r="CR395" i="15"/>
  <c r="CS395" i="15"/>
  <c r="CQ396" i="15"/>
  <c r="CR396" i="15"/>
  <c r="CS396" i="15"/>
  <c r="CQ397" i="15"/>
  <c r="CR397" i="15"/>
  <c r="CS397" i="15"/>
  <c r="CQ398" i="15"/>
  <c r="CR398" i="15"/>
  <c r="CS398" i="15"/>
  <c r="CQ399" i="15"/>
  <c r="CR399" i="15"/>
  <c r="CS399" i="15"/>
  <c r="CQ400" i="15"/>
  <c r="CR400" i="15"/>
  <c r="CS400" i="15"/>
  <c r="CQ401" i="15"/>
  <c r="CR401" i="15"/>
  <c r="CS401" i="15"/>
  <c r="CQ402" i="15"/>
  <c r="CR402" i="15"/>
  <c r="CS402" i="15"/>
  <c r="CS7" i="15"/>
  <c r="CS9" i="15"/>
  <c r="CS10" i="15"/>
  <c r="CS12" i="15"/>
  <c r="CS13" i="15"/>
  <c r="CS14" i="15"/>
  <c r="CS15" i="15"/>
  <c r="CS16" i="15"/>
  <c r="CS17" i="15"/>
  <c r="CS18" i="15"/>
  <c r="CS19" i="15"/>
  <c r="CS20" i="15"/>
  <c r="CS21" i="15"/>
  <c r="CS23" i="15"/>
  <c r="CS24" i="15"/>
  <c r="CS25" i="15"/>
  <c r="CS26" i="15"/>
  <c r="CS27" i="15"/>
  <c r="CS29" i="15"/>
  <c r="CS30" i="15"/>
  <c r="CS31" i="15"/>
  <c r="CS32" i="15"/>
  <c r="CS34" i="15"/>
  <c r="CS35" i="15"/>
  <c r="CS36" i="15"/>
  <c r="CS41" i="15"/>
  <c r="CS42" i="15"/>
  <c r="CS43" i="15"/>
  <c r="CS44" i="15"/>
  <c r="CS45" i="15"/>
  <c r="CS47" i="15"/>
  <c r="CS48" i="15"/>
  <c r="CS49" i="15"/>
  <c r="CS50" i="15"/>
  <c r="CS51" i="15"/>
  <c r="CS54" i="15"/>
  <c r="CS56" i="15"/>
  <c r="CS57" i="15"/>
  <c r="CS58" i="15"/>
  <c r="CS59" i="15"/>
  <c r="CS60" i="15"/>
  <c r="CS61" i="15"/>
  <c r="CS62" i="15"/>
  <c r="CS63" i="15"/>
  <c r="CS65" i="15"/>
  <c r="CS66" i="15"/>
  <c r="CS67" i="15"/>
  <c r="CS69" i="15"/>
  <c r="CS70" i="15"/>
  <c r="CS71" i="15"/>
  <c r="CS72" i="15"/>
  <c r="CS73" i="15"/>
  <c r="CS75" i="15"/>
  <c r="CS76" i="15"/>
  <c r="CS77" i="15"/>
  <c r="CS78" i="15"/>
  <c r="CS79" i="15"/>
  <c r="CS80" i="15"/>
  <c r="CS81" i="15"/>
  <c r="CS82" i="15"/>
  <c r="CS83" i="15"/>
  <c r="CS84" i="15"/>
  <c r="CS85" i="15"/>
  <c r="CS86" i="15"/>
  <c r="CS87" i="15"/>
  <c r="CS88" i="15"/>
  <c r="CS89" i="15"/>
  <c r="CS90" i="15"/>
  <c r="CS91" i="15"/>
  <c r="CS92" i="15"/>
  <c r="CS94" i="15"/>
  <c r="CS95" i="15"/>
  <c r="CS96" i="15"/>
  <c r="CS98" i="15"/>
  <c r="CS110" i="15"/>
  <c r="CS114" i="15"/>
  <c r="CS116" i="15"/>
  <c r="CS117" i="15"/>
  <c r="CS118" i="15"/>
  <c r="CS119" i="15"/>
  <c r="CS120" i="15"/>
  <c r="CS121" i="15"/>
  <c r="CS122" i="15"/>
  <c r="CS123" i="15"/>
  <c r="CS124" i="15"/>
  <c r="CS125" i="15"/>
  <c r="CS126" i="15"/>
  <c r="CS127" i="15"/>
  <c r="CS128" i="15"/>
  <c r="CS129" i="15"/>
  <c r="CS130" i="15"/>
  <c r="CS131" i="15"/>
  <c r="CS132" i="15"/>
  <c r="CS133" i="15"/>
  <c r="CS134" i="15"/>
  <c r="CS135" i="15"/>
  <c r="CS136" i="15"/>
  <c r="CS137" i="15"/>
  <c r="CS138" i="15"/>
  <c r="CS139" i="15"/>
  <c r="CS140" i="15"/>
  <c r="CS141" i="15"/>
  <c r="CS142" i="15"/>
  <c r="CS143" i="15"/>
  <c r="CS144" i="15"/>
  <c r="CS145" i="15"/>
  <c r="CS148" i="15"/>
  <c r="CS149" i="15"/>
  <c r="CS150" i="15"/>
  <c r="CS151" i="15"/>
  <c r="CS152" i="15"/>
  <c r="CS153" i="15"/>
  <c r="CS154" i="15"/>
  <c r="CS155" i="15"/>
  <c r="CS156" i="15"/>
  <c r="CS157" i="15"/>
  <c r="CS158" i="15"/>
  <c r="CS159" i="15"/>
  <c r="CS160" i="15"/>
  <c r="CS161" i="15"/>
  <c r="CS162" i="15"/>
  <c r="CS163" i="15"/>
  <c r="CS164" i="15"/>
  <c r="CS165" i="15"/>
  <c r="CS166" i="15"/>
  <c r="CS168" i="15"/>
  <c r="CS169" i="15"/>
  <c r="CS170" i="15"/>
  <c r="CS171" i="15"/>
  <c r="CS172" i="15"/>
  <c r="CS173" i="15"/>
  <c r="CS174" i="15"/>
  <c r="CS175" i="15"/>
  <c r="CS176" i="15"/>
  <c r="CS177" i="15"/>
  <c r="CS178" i="15"/>
  <c r="CS179" i="15"/>
  <c r="CS180" i="15"/>
  <c r="CS181" i="15"/>
  <c r="CS182" i="15"/>
  <c r="CS185" i="15"/>
  <c r="CS186" i="15"/>
  <c r="CS187" i="15"/>
  <c r="CS188" i="15"/>
  <c r="CS190" i="15"/>
  <c r="CS191" i="15"/>
  <c r="CS192" i="15"/>
  <c r="CS193" i="15"/>
  <c r="CS194" i="15"/>
  <c r="CS196" i="15"/>
  <c r="CS200" i="15"/>
  <c r="CS201" i="15"/>
  <c r="CS202" i="15"/>
  <c r="CS203" i="15"/>
  <c r="CS205" i="15"/>
  <c r="CS206" i="15"/>
  <c r="CS207" i="15"/>
  <c r="CS208" i="15"/>
  <c r="CS209" i="15"/>
  <c r="CS215" i="15"/>
  <c r="CS216" i="15"/>
  <c r="CS217" i="15"/>
  <c r="CS218" i="15"/>
  <c r="CS219" i="15"/>
  <c r="CS220" i="15"/>
  <c r="CS221" i="15"/>
  <c r="CS222" i="15"/>
  <c r="CS223" i="15"/>
  <c r="CS224" i="15"/>
  <c r="CS225" i="15"/>
  <c r="CS227" i="15"/>
  <c r="CS228" i="15"/>
  <c r="CS229" i="15"/>
  <c r="CS230" i="15"/>
  <c r="CS232" i="15"/>
  <c r="CS233" i="15"/>
  <c r="CS234" i="15"/>
  <c r="CS235" i="15"/>
  <c r="CS236" i="15"/>
  <c r="CS237" i="15"/>
  <c r="CS238" i="15"/>
  <c r="CS240" i="15"/>
  <c r="CS241" i="15"/>
  <c r="CS242" i="15"/>
  <c r="CS243" i="15"/>
  <c r="CS244" i="15"/>
  <c r="CS245" i="15"/>
  <c r="CS246" i="15"/>
  <c r="CS247" i="15"/>
  <c r="CS248" i="15"/>
  <c r="CS249" i="15"/>
  <c r="CS250" i="15"/>
  <c r="CS252" i="15"/>
  <c r="CS253" i="15"/>
  <c r="CS254" i="15"/>
  <c r="CS255" i="15"/>
  <c r="CS256" i="15"/>
  <c r="CS258" i="15"/>
  <c r="CS259" i="15"/>
  <c r="CS260" i="15"/>
  <c r="CS261" i="15"/>
  <c r="CS262" i="15"/>
  <c r="CS263" i="15"/>
  <c r="CS264" i="15"/>
  <c r="CS266" i="15"/>
  <c r="CS268" i="15"/>
  <c r="CS269" i="15"/>
  <c r="CS271" i="15"/>
  <c r="CS272" i="15"/>
  <c r="CS273" i="15"/>
  <c r="CS274" i="15"/>
  <c r="CS275" i="15"/>
  <c r="CS276" i="15"/>
  <c r="CS277" i="15"/>
  <c r="CS278" i="15"/>
  <c r="CS279" i="15"/>
  <c r="CS280" i="15"/>
  <c r="CS281" i="15"/>
  <c r="CS282" i="15"/>
  <c r="CS283" i="15"/>
  <c r="CS284" i="15"/>
  <c r="CS285" i="15"/>
  <c r="CS286" i="15"/>
  <c r="CS287" i="15"/>
  <c r="CS288" i="15"/>
  <c r="CS289" i="15"/>
  <c r="CS290" i="15"/>
  <c r="CS291" i="15"/>
  <c r="CS292" i="15"/>
  <c r="CS293" i="15"/>
  <c r="CS294" i="15"/>
  <c r="CS295" i="15"/>
  <c r="CS296" i="15"/>
  <c r="CS297" i="15"/>
  <c r="CS298" i="15"/>
  <c r="CS299" i="15"/>
  <c r="DK3" i="15"/>
  <c r="DJ3" i="15"/>
  <c r="CQ7" i="15"/>
  <c r="CR7" i="15"/>
  <c r="CQ8" i="15"/>
  <c r="CR8" i="15"/>
  <c r="CQ9" i="15"/>
  <c r="CR9" i="15"/>
  <c r="CQ10" i="15"/>
  <c r="CR10" i="15"/>
  <c r="CQ11" i="15"/>
  <c r="CR11" i="15"/>
  <c r="CQ12" i="15"/>
  <c r="CR12" i="15"/>
  <c r="CQ13" i="15"/>
  <c r="CR13" i="15"/>
  <c r="CQ14" i="15"/>
  <c r="CR14" i="15"/>
  <c r="CQ15" i="15"/>
  <c r="CR15" i="15"/>
  <c r="CQ16" i="15"/>
  <c r="CR16" i="15"/>
  <c r="CQ17" i="15"/>
  <c r="CR17" i="15"/>
  <c r="CQ18" i="15"/>
  <c r="CR18" i="15"/>
  <c r="CQ19" i="15"/>
  <c r="CR19" i="15"/>
  <c r="CQ20" i="15"/>
  <c r="CR20" i="15"/>
  <c r="CQ21" i="15"/>
  <c r="CR21" i="15"/>
  <c r="CQ22" i="15"/>
  <c r="CR22" i="15"/>
  <c r="CQ23" i="15"/>
  <c r="CR23" i="15"/>
  <c r="CQ24" i="15"/>
  <c r="CR24" i="15"/>
  <c r="CQ25" i="15"/>
  <c r="CR25" i="15"/>
  <c r="CQ26" i="15"/>
  <c r="CR26" i="15"/>
  <c r="CQ27" i="15"/>
  <c r="CR27" i="15"/>
  <c r="CQ28" i="15"/>
  <c r="CR28" i="15"/>
  <c r="CQ29" i="15"/>
  <c r="CR29" i="15"/>
  <c r="CQ30" i="15"/>
  <c r="CR30" i="15"/>
  <c r="CQ31" i="15"/>
  <c r="CR31" i="15"/>
  <c r="CQ32" i="15"/>
  <c r="CR32" i="15"/>
  <c r="CQ33" i="15"/>
  <c r="CR33" i="15"/>
  <c r="CQ34" i="15"/>
  <c r="CR34" i="15"/>
  <c r="CQ35" i="15"/>
  <c r="CR35" i="15"/>
  <c r="CQ36" i="15"/>
  <c r="CR36" i="15"/>
  <c r="CQ37" i="15"/>
  <c r="CR37" i="15"/>
  <c r="CQ38" i="15"/>
  <c r="CR38" i="15"/>
  <c r="CQ39" i="15"/>
  <c r="CR39" i="15"/>
  <c r="CQ40" i="15"/>
  <c r="CR40" i="15"/>
  <c r="CQ41" i="15"/>
  <c r="CR41" i="15"/>
  <c r="CQ42" i="15"/>
  <c r="CR42" i="15"/>
  <c r="CQ43" i="15"/>
  <c r="CR43" i="15"/>
  <c r="CQ44" i="15"/>
  <c r="CR44" i="15"/>
  <c r="CQ45" i="15"/>
  <c r="CR45" i="15"/>
  <c r="CQ46" i="15"/>
  <c r="CR46" i="15"/>
  <c r="CQ47" i="15"/>
  <c r="CR47" i="15"/>
  <c r="CQ48" i="15"/>
  <c r="CR48" i="15"/>
  <c r="CQ49" i="15"/>
  <c r="CR49" i="15"/>
  <c r="CQ50" i="15"/>
  <c r="CR50" i="15"/>
  <c r="CQ51" i="15"/>
  <c r="CR51" i="15"/>
  <c r="CQ52" i="15"/>
  <c r="CR52" i="15"/>
  <c r="CQ53" i="15"/>
  <c r="CR53" i="15"/>
  <c r="CQ54" i="15"/>
  <c r="CR54" i="15"/>
  <c r="CQ55" i="15"/>
  <c r="CR55" i="15"/>
  <c r="CQ56" i="15"/>
  <c r="CR56" i="15"/>
  <c r="CQ57" i="15"/>
  <c r="CR57" i="15"/>
  <c r="CQ58" i="15"/>
  <c r="CR58" i="15"/>
  <c r="CQ59" i="15"/>
  <c r="CR59" i="15"/>
  <c r="CQ60" i="15"/>
  <c r="CR60" i="15"/>
  <c r="CQ61" i="15"/>
  <c r="CR61" i="15"/>
  <c r="CQ62" i="15"/>
  <c r="CR62" i="15"/>
  <c r="CQ63" i="15"/>
  <c r="CR63" i="15"/>
  <c r="CQ64" i="15"/>
  <c r="CR64" i="15"/>
  <c r="CQ65" i="15"/>
  <c r="CR65" i="15"/>
  <c r="CQ66" i="15"/>
  <c r="CR66" i="15"/>
  <c r="CQ67" i="15"/>
  <c r="CR67" i="15"/>
  <c r="CQ68" i="15"/>
  <c r="CR68" i="15"/>
  <c r="CQ69" i="15"/>
  <c r="CR69" i="15"/>
  <c r="CQ70" i="15"/>
  <c r="CR70" i="15"/>
  <c r="CQ71" i="15"/>
  <c r="CR71" i="15"/>
  <c r="CQ72" i="15"/>
  <c r="CR72" i="15"/>
  <c r="CQ73" i="15"/>
  <c r="CR73" i="15"/>
  <c r="CQ74" i="15"/>
  <c r="CR74" i="15"/>
  <c r="CQ75" i="15"/>
  <c r="CR75" i="15"/>
  <c r="CQ76" i="15"/>
  <c r="CR76" i="15"/>
  <c r="CQ77" i="15"/>
  <c r="CR77" i="15"/>
  <c r="CQ78" i="15"/>
  <c r="CR78" i="15"/>
  <c r="CQ79" i="15"/>
  <c r="CR79" i="15"/>
  <c r="CQ80" i="15"/>
  <c r="CR80" i="15"/>
  <c r="CQ81" i="15"/>
  <c r="CR81" i="15"/>
  <c r="CQ82" i="15"/>
  <c r="CR82" i="15"/>
  <c r="CQ83" i="15"/>
  <c r="CR83" i="15"/>
  <c r="CQ84" i="15"/>
  <c r="CR84" i="15"/>
  <c r="CQ85" i="15"/>
  <c r="CR85" i="15"/>
  <c r="CQ86" i="15"/>
  <c r="CR86" i="15"/>
  <c r="CQ87" i="15"/>
  <c r="CR87" i="15"/>
  <c r="CQ88" i="15"/>
  <c r="CR88" i="15"/>
  <c r="CQ89" i="15"/>
  <c r="CR89" i="15"/>
  <c r="CQ90" i="15"/>
  <c r="CR90" i="15"/>
  <c r="CQ91" i="15"/>
  <c r="CR91" i="15"/>
  <c r="CQ92" i="15"/>
  <c r="CR92" i="15"/>
  <c r="CQ93" i="15"/>
  <c r="CR93" i="15"/>
  <c r="CQ94" i="15"/>
  <c r="CR94" i="15"/>
  <c r="CQ95" i="15"/>
  <c r="CR95" i="15"/>
  <c r="CQ96" i="15"/>
  <c r="CR96" i="15"/>
  <c r="CQ97" i="15"/>
  <c r="CR97" i="15"/>
  <c r="CQ98" i="15"/>
  <c r="CR98" i="15"/>
  <c r="CQ99" i="15"/>
  <c r="CR99" i="15"/>
  <c r="CQ100" i="15"/>
  <c r="CR100" i="15"/>
  <c r="CQ101" i="15"/>
  <c r="CR101" i="15"/>
  <c r="CQ102" i="15"/>
  <c r="CR102" i="15"/>
  <c r="CQ103" i="15"/>
  <c r="CR103" i="15"/>
  <c r="CQ104" i="15"/>
  <c r="CR104" i="15"/>
  <c r="CQ105" i="15"/>
  <c r="CR105" i="15"/>
  <c r="CQ106" i="15"/>
  <c r="CR106" i="15"/>
  <c r="CQ107" i="15"/>
  <c r="CR107" i="15"/>
  <c r="CQ108" i="15"/>
  <c r="CR108" i="15"/>
  <c r="CQ109" i="15"/>
  <c r="CR109" i="15"/>
  <c r="CQ110" i="15"/>
  <c r="CR110" i="15"/>
  <c r="CQ111" i="15"/>
  <c r="CR111" i="15"/>
  <c r="CQ112" i="15"/>
  <c r="CR112" i="15"/>
  <c r="CQ113" i="15"/>
  <c r="CR113" i="15"/>
  <c r="CQ114" i="15"/>
  <c r="CR114" i="15"/>
  <c r="CQ115" i="15"/>
  <c r="CR115" i="15"/>
  <c r="CQ116" i="15"/>
  <c r="CR116" i="15"/>
  <c r="CQ117" i="15"/>
  <c r="CR117" i="15"/>
  <c r="CQ118" i="15"/>
  <c r="CR118" i="15"/>
  <c r="CQ119" i="15"/>
  <c r="CR119" i="15"/>
  <c r="CQ120" i="15"/>
  <c r="CR120" i="15"/>
  <c r="CQ121" i="15"/>
  <c r="CR121" i="15"/>
  <c r="CQ122" i="15"/>
  <c r="CR122" i="15"/>
  <c r="CQ123" i="15"/>
  <c r="CR123" i="15"/>
  <c r="CQ124" i="15"/>
  <c r="CR124" i="15"/>
  <c r="CQ125" i="15"/>
  <c r="CR125" i="15"/>
  <c r="CQ126" i="15"/>
  <c r="CR126" i="15"/>
  <c r="CQ127" i="15"/>
  <c r="CR127" i="15"/>
  <c r="CQ128" i="15"/>
  <c r="CR128" i="15"/>
  <c r="CQ129" i="15"/>
  <c r="CR129" i="15"/>
  <c r="CQ130" i="15"/>
  <c r="CR130" i="15"/>
  <c r="CQ131" i="15"/>
  <c r="CR131" i="15"/>
  <c r="CQ132" i="15"/>
  <c r="CR132" i="15"/>
  <c r="CQ133" i="15"/>
  <c r="CR133" i="15"/>
  <c r="CQ134" i="15"/>
  <c r="CR134" i="15"/>
  <c r="CQ135" i="15"/>
  <c r="CR135" i="15"/>
  <c r="CQ136" i="15"/>
  <c r="CR136" i="15"/>
  <c r="CQ137" i="15"/>
  <c r="CR137" i="15"/>
  <c r="CQ138" i="15"/>
  <c r="CR138" i="15"/>
  <c r="CQ139" i="15"/>
  <c r="CR139" i="15"/>
  <c r="CQ140" i="15"/>
  <c r="CR140" i="15"/>
  <c r="CQ141" i="15"/>
  <c r="CR141" i="15"/>
  <c r="CQ142" i="15"/>
  <c r="CR142" i="15"/>
  <c r="CQ143" i="15"/>
  <c r="CR143" i="15"/>
  <c r="CQ144" i="15"/>
  <c r="CR144" i="15"/>
  <c r="CQ145" i="15"/>
  <c r="CR145" i="15"/>
  <c r="CQ146" i="15"/>
  <c r="CR146" i="15"/>
  <c r="CQ147" i="15"/>
  <c r="CR147" i="15"/>
  <c r="CQ148" i="15"/>
  <c r="CR148" i="15"/>
  <c r="CQ149" i="15"/>
  <c r="CR149" i="15"/>
  <c r="CQ150" i="15"/>
  <c r="CR150" i="15"/>
  <c r="CQ151" i="15"/>
  <c r="CR151" i="15"/>
  <c r="CQ152" i="15"/>
  <c r="CR152" i="15"/>
  <c r="CQ153" i="15"/>
  <c r="CR153" i="15"/>
  <c r="CQ154" i="15"/>
  <c r="CR154" i="15"/>
  <c r="CQ155" i="15"/>
  <c r="CR155" i="15"/>
  <c r="CQ156" i="15"/>
  <c r="CR156" i="15"/>
  <c r="CQ157" i="15"/>
  <c r="CR157" i="15"/>
  <c r="CQ158" i="15"/>
  <c r="CR158" i="15"/>
  <c r="CQ159" i="15"/>
  <c r="CR159" i="15"/>
  <c r="CQ160" i="15"/>
  <c r="CR160" i="15"/>
  <c r="CQ161" i="15"/>
  <c r="CR161" i="15"/>
  <c r="CQ162" i="15"/>
  <c r="CR162" i="15"/>
  <c r="CQ163" i="15"/>
  <c r="CR163" i="15"/>
  <c r="CQ164" i="15"/>
  <c r="CR164" i="15"/>
  <c r="CQ165" i="15"/>
  <c r="CR165" i="15"/>
  <c r="CQ166" i="15"/>
  <c r="CR166" i="15"/>
  <c r="CQ167" i="15"/>
  <c r="CR167" i="15"/>
  <c r="CQ168" i="15"/>
  <c r="CR168" i="15"/>
  <c r="CQ169" i="15"/>
  <c r="CR169" i="15"/>
  <c r="CQ170" i="15"/>
  <c r="CR170" i="15"/>
  <c r="CQ171" i="15"/>
  <c r="CR171" i="15"/>
  <c r="CQ172" i="15"/>
  <c r="CR172" i="15"/>
  <c r="CQ173" i="15"/>
  <c r="CR173" i="15"/>
  <c r="CQ174" i="15"/>
  <c r="CR174" i="15"/>
  <c r="CQ175" i="15"/>
  <c r="CR175" i="15"/>
  <c r="CQ176" i="15"/>
  <c r="CR176" i="15"/>
  <c r="CQ177" i="15"/>
  <c r="CR177" i="15"/>
  <c r="CQ178" i="15"/>
  <c r="CR178" i="15"/>
  <c r="CQ179" i="15"/>
  <c r="CR179" i="15"/>
  <c r="CQ180" i="15"/>
  <c r="CR180" i="15"/>
  <c r="CQ181" i="15"/>
  <c r="CR181" i="15"/>
  <c r="CQ182" i="15"/>
  <c r="CR182" i="15"/>
  <c r="CQ183" i="15"/>
  <c r="CR183" i="15"/>
  <c r="CQ184" i="15"/>
  <c r="CR184" i="15"/>
  <c r="CQ185" i="15"/>
  <c r="CR185" i="15"/>
  <c r="CQ186" i="15"/>
  <c r="CR186" i="15"/>
  <c r="CQ187" i="15"/>
  <c r="CR187" i="15"/>
  <c r="CQ188" i="15"/>
  <c r="CR188" i="15"/>
  <c r="CQ189" i="15"/>
  <c r="CR189" i="15"/>
  <c r="CQ190" i="15"/>
  <c r="CR190" i="15"/>
  <c r="CQ191" i="15"/>
  <c r="CR191" i="15"/>
  <c r="CQ192" i="15"/>
  <c r="CR192" i="15"/>
  <c r="CQ193" i="15"/>
  <c r="CR193" i="15"/>
  <c r="CQ194" i="15"/>
  <c r="CR194" i="15"/>
  <c r="CQ195" i="15"/>
  <c r="CR195" i="15"/>
  <c r="CQ196" i="15"/>
  <c r="CR196" i="15"/>
  <c r="CQ197" i="15"/>
  <c r="CR197" i="15"/>
  <c r="CQ198" i="15"/>
  <c r="CR198" i="15"/>
  <c r="CQ199" i="15"/>
  <c r="CR199" i="15"/>
  <c r="CQ200" i="15"/>
  <c r="CR200" i="15"/>
  <c r="CQ201" i="15"/>
  <c r="CR201" i="15"/>
  <c r="CQ202" i="15"/>
  <c r="CR202" i="15"/>
  <c r="CQ203" i="15"/>
  <c r="CR203" i="15"/>
  <c r="CQ204" i="15"/>
  <c r="CR204" i="15"/>
  <c r="CQ205" i="15"/>
  <c r="CR205" i="15"/>
  <c r="CQ206" i="15"/>
  <c r="CR206" i="15"/>
  <c r="CQ207" i="15"/>
  <c r="CR207" i="15"/>
  <c r="CQ208" i="15"/>
  <c r="CR208" i="15"/>
  <c r="CQ209" i="15"/>
  <c r="CR209" i="15"/>
  <c r="CQ210" i="15"/>
  <c r="CR210" i="15"/>
  <c r="CQ211" i="15"/>
  <c r="CR211" i="15"/>
  <c r="CQ212" i="15"/>
  <c r="CR212" i="15"/>
  <c r="CQ213" i="15"/>
  <c r="CR213" i="15"/>
  <c r="CQ214" i="15"/>
  <c r="CR214" i="15"/>
  <c r="CQ215" i="15"/>
  <c r="CR215" i="15"/>
  <c r="CQ216" i="15"/>
  <c r="CR216" i="15"/>
  <c r="CQ217" i="15"/>
  <c r="CR217" i="15"/>
  <c r="CQ218" i="15"/>
  <c r="CR218" i="15"/>
  <c r="CQ219" i="15"/>
  <c r="CR219" i="15"/>
  <c r="CQ220" i="15"/>
  <c r="CR220" i="15"/>
  <c r="CQ221" i="15"/>
  <c r="CR221" i="15"/>
  <c r="CQ222" i="15"/>
  <c r="CR222" i="15"/>
  <c r="CQ223" i="15"/>
  <c r="CR223" i="15"/>
  <c r="CQ224" i="15"/>
  <c r="CR224" i="15"/>
  <c r="CQ225" i="15"/>
  <c r="CR225" i="15"/>
  <c r="CQ226" i="15"/>
  <c r="CR226" i="15"/>
  <c r="CQ227" i="15"/>
  <c r="CR227" i="15"/>
  <c r="CQ228" i="15"/>
  <c r="CR228" i="15"/>
  <c r="CQ229" i="15"/>
  <c r="CR229" i="15"/>
  <c r="CQ230" i="15"/>
  <c r="CR230" i="15"/>
  <c r="CQ231" i="15"/>
  <c r="CR231" i="15"/>
  <c r="CQ232" i="15"/>
  <c r="CR232" i="15"/>
  <c r="CQ233" i="15"/>
  <c r="CR233" i="15"/>
  <c r="CQ234" i="15"/>
  <c r="CR234" i="15"/>
  <c r="CQ235" i="15"/>
  <c r="CR235" i="15"/>
  <c r="CQ236" i="15"/>
  <c r="CR236" i="15"/>
  <c r="CQ237" i="15"/>
  <c r="CR237" i="15"/>
  <c r="CQ238" i="15"/>
  <c r="CR238" i="15"/>
  <c r="CQ239" i="15"/>
  <c r="CR239" i="15"/>
  <c r="CQ240" i="15"/>
  <c r="CR240" i="15"/>
  <c r="CQ241" i="15"/>
  <c r="CR241" i="15"/>
  <c r="CQ242" i="15"/>
  <c r="CR242" i="15"/>
  <c r="CQ243" i="15"/>
  <c r="CR243" i="15"/>
  <c r="CQ244" i="15"/>
  <c r="CR244" i="15"/>
  <c r="CQ245" i="15"/>
  <c r="CR245" i="15"/>
  <c r="CQ246" i="15"/>
  <c r="CR246" i="15"/>
  <c r="CQ247" i="15"/>
  <c r="CR247" i="15"/>
  <c r="CQ248" i="15"/>
  <c r="CR248" i="15"/>
  <c r="CQ249" i="15"/>
  <c r="CR249" i="15"/>
  <c r="CQ250" i="15"/>
  <c r="CR250" i="15"/>
  <c r="CQ251" i="15"/>
  <c r="CR251" i="15"/>
  <c r="CQ252" i="15"/>
  <c r="CR252" i="15"/>
  <c r="CQ253" i="15"/>
  <c r="CR253" i="15"/>
  <c r="CQ254" i="15"/>
  <c r="CR254" i="15"/>
  <c r="CQ255" i="15"/>
  <c r="CR255" i="15"/>
  <c r="CQ256" i="15"/>
  <c r="CR256" i="15"/>
  <c r="CQ257" i="15"/>
  <c r="CR257" i="15"/>
  <c r="CQ258" i="15"/>
  <c r="CR258" i="15"/>
  <c r="CQ259" i="15"/>
  <c r="CR259" i="15"/>
  <c r="CQ260" i="15"/>
  <c r="CR260" i="15"/>
  <c r="CQ261" i="15"/>
  <c r="CR261" i="15"/>
  <c r="CQ262" i="15"/>
  <c r="CR262" i="15"/>
  <c r="CQ263" i="15"/>
  <c r="CR263" i="15"/>
  <c r="CQ264" i="15"/>
  <c r="CR264" i="15"/>
  <c r="CQ265" i="15"/>
  <c r="CR265" i="15"/>
  <c r="CQ266" i="15"/>
  <c r="CR266" i="15"/>
  <c r="CQ267" i="15"/>
  <c r="CR267" i="15"/>
  <c r="CQ268" i="15"/>
  <c r="CR268" i="15"/>
  <c r="CQ269" i="15"/>
  <c r="CR269" i="15"/>
  <c r="CQ270" i="15"/>
  <c r="CR270" i="15"/>
  <c r="CQ271" i="15"/>
  <c r="CR271" i="15"/>
  <c r="CQ272" i="15"/>
  <c r="CR272" i="15"/>
  <c r="CQ273" i="15"/>
  <c r="CR273" i="15"/>
  <c r="CQ274" i="15"/>
  <c r="CR274" i="15"/>
  <c r="CQ275" i="15"/>
  <c r="CR275" i="15"/>
  <c r="CQ276" i="15"/>
  <c r="CR276" i="15"/>
  <c r="CQ277" i="15"/>
  <c r="CR277" i="15"/>
  <c r="CQ278" i="15"/>
  <c r="CR278" i="15"/>
  <c r="CQ279" i="15"/>
  <c r="CR279" i="15"/>
  <c r="CQ280" i="15"/>
  <c r="CR280" i="15"/>
  <c r="CQ281" i="15"/>
  <c r="CR281" i="15"/>
  <c r="CQ282" i="15"/>
  <c r="CR282" i="15"/>
  <c r="CQ283" i="15"/>
  <c r="CR283" i="15"/>
  <c r="CQ284" i="15"/>
  <c r="CR284" i="15"/>
  <c r="CQ285" i="15"/>
  <c r="CR285" i="15"/>
  <c r="CQ286" i="15"/>
  <c r="CR286" i="15"/>
  <c r="CQ287" i="15"/>
  <c r="CR287" i="15"/>
  <c r="CQ288" i="15"/>
  <c r="CR288" i="15"/>
  <c r="CQ289" i="15"/>
  <c r="CR289" i="15"/>
  <c r="CQ290" i="15"/>
  <c r="CR290" i="15"/>
  <c r="CQ291" i="15"/>
  <c r="CR291" i="15"/>
  <c r="CQ292" i="15"/>
  <c r="CR292" i="15"/>
  <c r="CQ293" i="15"/>
  <c r="CR293" i="15"/>
  <c r="CQ294" i="15"/>
  <c r="CR294" i="15"/>
  <c r="CQ295" i="15"/>
  <c r="CR295" i="15"/>
  <c r="CQ296" i="15"/>
  <c r="CR296" i="15"/>
  <c r="CQ297" i="15"/>
  <c r="CR297" i="15"/>
  <c r="CQ298" i="15"/>
  <c r="CR298" i="15"/>
  <c r="CQ299" i="15"/>
  <c r="CR299" i="15"/>
  <c r="CR6" i="15"/>
  <c r="DL3" i="15" l="1"/>
  <c r="CP35" i="15"/>
  <c r="CP51" i="15"/>
  <c r="CP67" i="15"/>
  <c r="CP83" i="15"/>
  <c r="CP99" i="15"/>
  <c r="CP115" i="15"/>
  <c r="CP131" i="15"/>
  <c r="CP147" i="15"/>
  <c r="CP163" i="15"/>
  <c r="CP176" i="15"/>
  <c r="CP180" i="15"/>
  <c r="CP184" i="15"/>
  <c r="CP188" i="15"/>
  <c r="CP192" i="15"/>
  <c r="CP196" i="15"/>
  <c r="CP200" i="15"/>
  <c r="CP204" i="15"/>
  <c r="CP208" i="15"/>
  <c r="CP212" i="15"/>
  <c r="CP216" i="15"/>
  <c r="CP220" i="15"/>
  <c r="CP224" i="15"/>
  <c r="CP228" i="15"/>
  <c r="CP232" i="15"/>
  <c r="CP236" i="15"/>
  <c r="CP240" i="15"/>
  <c r="CP244" i="15"/>
  <c r="CP248" i="15"/>
  <c r="CP252" i="15"/>
  <c r="CP256" i="15"/>
  <c r="CP260" i="15"/>
  <c r="CP264" i="15"/>
  <c r="CP268" i="15"/>
  <c r="CP272" i="15"/>
  <c r="CP276" i="15"/>
  <c r="CP280" i="15"/>
  <c r="CP284" i="15"/>
  <c r="CP288" i="15"/>
  <c r="CP292" i="15"/>
  <c r="CP296" i="15"/>
  <c r="CP300" i="15"/>
  <c r="CP303" i="15"/>
  <c r="CP305" i="15"/>
  <c r="CP307" i="15"/>
  <c r="CP309" i="15"/>
  <c r="CP311" i="15"/>
  <c r="CP313" i="15"/>
  <c r="CP315" i="15"/>
  <c r="CP317" i="15"/>
  <c r="CP319" i="15"/>
  <c r="CP321" i="15"/>
  <c r="CP323" i="15"/>
  <c r="CP325" i="15"/>
  <c r="CP327" i="15"/>
  <c r="CP329" i="15"/>
  <c r="CP331" i="15"/>
  <c r="CP333" i="15"/>
  <c r="CP335" i="15"/>
  <c r="CP337" i="15"/>
  <c r="CP339" i="15"/>
  <c r="CP341" i="15"/>
  <c r="CP343" i="15"/>
  <c r="CP345" i="15"/>
  <c r="CP347" i="15"/>
  <c r="CP349" i="15"/>
  <c r="CP351" i="15"/>
  <c r="CP353" i="15"/>
  <c r="CP355" i="15"/>
  <c r="CP357" i="15"/>
  <c r="CP359" i="15"/>
  <c r="CP361" i="15"/>
  <c r="CP363" i="15"/>
  <c r="CP365" i="15"/>
  <c r="CP367" i="15"/>
  <c r="CP369" i="15"/>
  <c r="CP371" i="15"/>
  <c r="CP395" i="15"/>
  <c r="CP387" i="15"/>
  <c r="CP385" i="15"/>
  <c r="CS4" i="15"/>
  <c r="CP399" i="15"/>
  <c r="CP391" i="15"/>
  <c r="CP383" i="15"/>
  <c r="CP375" i="15"/>
  <c r="CP379" i="15"/>
  <c r="CP401" i="15"/>
  <c r="CP393" i="15"/>
  <c r="CP377" i="15"/>
  <c r="CP21" i="15"/>
  <c r="CP397" i="15"/>
  <c r="CP389" i="15"/>
  <c r="CP381" i="15"/>
  <c r="CP373" i="15"/>
  <c r="CP6" i="15"/>
  <c r="CO401" i="15"/>
  <c r="CO399" i="15"/>
  <c r="CO397" i="15"/>
  <c r="CO395" i="15"/>
  <c r="CO393" i="15"/>
  <c r="CO391" i="15"/>
  <c r="CO389" i="15"/>
  <c r="CO387" i="15"/>
  <c r="CO385" i="15"/>
  <c r="CO383" i="15"/>
  <c r="CO381" i="15"/>
  <c r="CO379" i="15"/>
  <c r="CO377" i="15"/>
  <c r="CO375" i="15"/>
  <c r="CO373" i="15"/>
  <c r="CO371" i="15"/>
  <c r="CO369" i="15"/>
  <c r="CO367" i="15"/>
  <c r="CO365" i="15"/>
  <c r="CO363" i="15"/>
  <c r="CO361" i="15"/>
  <c r="CO359" i="15"/>
  <c r="CO357" i="15"/>
  <c r="CO355" i="15"/>
  <c r="CO353" i="15"/>
  <c r="CO351" i="15"/>
  <c r="CO349" i="15"/>
  <c r="CO347" i="15"/>
  <c r="CO345" i="15"/>
  <c r="CO343" i="15"/>
  <c r="CO341" i="15"/>
  <c r="CO339" i="15"/>
  <c r="CO337" i="15"/>
  <c r="CO335" i="15"/>
  <c r="CO333" i="15"/>
  <c r="CO331" i="15"/>
  <c r="CO329" i="15"/>
  <c r="CO327" i="15"/>
  <c r="CO325" i="15"/>
  <c r="CO323" i="15"/>
  <c r="CO321" i="15"/>
  <c r="CO319" i="15"/>
  <c r="CO317" i="15"/>
  <c r="CO315" i="15"/>
  <c r="CO313" i="15"/>
  <c r="CO311" i="15"/>
  <c r="CO309" i="15"/>
  <c r="CO307" i="15"/>
  <c r="CO305" i="15"/>
  <c r="CO303" i="15"/>
  <c r="CO299" i="15"/>
  <c r="CO295" i="15"/>
  <c r="CO291" i="15"/>
  <c r="CO287" i="15"/>
  <c r="CO283" i="15"/>
  <c r="CO279" i="15"/>
  <c r="CO275" i="15"/>
  <c r="CO271" i="15"/>
  <c r="CO267" i="15"/>
  <c r="CO263" i="15"/>
  <c r="CO259" i="15"/>
  <c r="CO255" i="15"/>
  <c r="CO251" i="15"/>
  <c r="CO247" i="15"/>
  <c r="CO243" i="15"/>
  <c r="CO239" i="15"/>
  <c r="CO235" i="15"/>
  <c r="CO231" i="15"/>
  <c r="CO227" i="15"/>
  <c r="CO223" i="15"/>
  <c r="CO219" i="15"/>
  <c r="CO215" i="15"/>
  <c r="CO211" i="15"/>
  <c r="CO207" i="15"/>
  <c r="CO203" i="15"/>
  <c r="CO199" i="15"/>
  <c r="CO195" i="15"/>
  <c r="CO191" i="15"/>
  <c r="CO187" i="15"/>
  <c r="CO183" i="15"/>
  <c r="CO179" i="15"/>
  <c r="CP173" i="15"/>
  <c r="CP157" i="15"/>
  <c r="CP141" i="15"/>
  <c r="CP125" i="15"/>
  <c r="CP109" i="15"/>
  <c r="CP93" i="15"/>
  <c r="CP77" i="15"/>
  <c r="CP61" i="15"/>
  <c r="CP45" i="15"/>
  <c r="CP29" i="15"/>
  <c r="CP402" i="15"/>
  <c r="CP400" i="15"/>
  <c r="CP398" i="15"/>
  <c r="CP396" i="15"/>
  <c r="CP394" i="15"/>
  <c r="CP392" i="15"/>
  <c r="CP390" i="15"/>
  <c r="CP388" i="15"/>
  <c r="CP386" i="15"/>
  <c r="CP384" i="15"/>
  <c r="CP382" i="15"/>
  <c r="CP380" i="15"/>
  <c r="CP378" i="15"/>
  <c r="CP376" i="15"/>
  <c r="CP374" i="15"/>
  <c r="CP372" i="15"/>
  <c r="CP370" i="15"/>
  <c r="CP368" i="15"/>
  <c r="CP366" i="15"/>
  <c r="CP364" i="15"/>
  <c r="CP362" i="15"/>
  <c r="CP360" i="15"/>
  <c r="CP358" i="15"/>
  <c r="CP356" i="15"/>
  <c r="CP354" i="15"/>
  <c r="CP352" i="15"/>
  <c r="CP350" i="15"/>
  <c r="CP348" i="15"/>
  <c r="CP346" i="15"/>
  <c r="CP344" i="15"/>
  <c r="CP342" i="15"/>
  <c r="CP340" i="15"/>
  <c r="CP338" i="15"/>
  <c r="CP336" i="15"/>
  <c r="CP334" i="15"/>
  <c r="CP332" i="15"/>
  <c r="CP330" i="15"/>
  <c r="CP328" i="15"/>
  <c r="CP326" i="15"/>
  <c r="CP324" i="15"/>
  <c r="CP322" i="15"/>
  <c r="CP320" i="15"/>
  <c r="CP318" i="15"/>
  <c r="CP316" i="15"/>
  <c r="CP314" i="15"/>
  <c r="CP312" i="15"/>
  <c r="CP310" i="15"/>
  <c r="CP308" i="15"/>
  <c r="CP306" i="15"/>
  <c r="CP304" i="15"/>
  <c r="CP302" i="15"/>
  <c r="CP298" i="15"/>
  <c r="CP294" i="15"/>
  <c r="CP290" i="15"/>
  <c r="CP286" i="15"/>
  <c r="CP282" i="15"/>
  <c r="CP278" i="15"/>
  <c r="CP274" i="15"/>
  <c r="CP270" i="15"/>
  <c r="CP266" i="15"/>
  <c r="CP262" i="15"/>
  <c r="CP258" i="15"/>
  <c r="CP254" i="15"/>
  <c r="CP250" i="15"/>
  <c r="CP246" i="15"/>
  <c r="CP242" i="15"/>
  <c r="CP238" i="15"/>
  <c r="CP234" i="15"/>
  <c r="CP230" i="15"/>
  <c r="CP226" i="15"/>
  <c r="CP222" i="15"/>
  <c r="CP218" i="15"/>
  <c r="CP214" i="15"/>
  <c r="CP210" i="15"/>
  <c r="CP206" i="15"/>
  <c r="CP202" i="15"/>
  <c r="CP198" i="15"/>
  <c r="CP194" i="15"/>
  <c r="CP190" i="15"/>
  <c r="CP186" i="15"/>
  <c r="CP182" i="15"/>
  <c r="CP178" i="15"/>
  <c r="CP171" i="15"/>
  <c r="CP155" i="15"/>
  <c r="CP139" i="15"/>
  <c r="CP123" i="15"/>
  <c r="CP107" i="15"/>
  <c r="CP91" i="15"/>
  <c r="CP75" i="15"/>
  <c r="CP59" i="15"/>
  <c r="CP43" i="15"/>
  <c r="CO8" i="15"/>
  <c r="CO10" i="15"/>
  <c r="CO12" i="15"/>
  <c r="CO14" i="15"/>
  <c r="CO16" i="15"/>
  <c r="CO18" i="15"/>
  <c r="CO20" i="15"/>
  <c r="CO22" i="15"/>
  <c r="CO24" i="15"/>
  <c r="CO26" i="15"/>
  <c r="CO28" i="15"/>
  <c r="CO30" i="15"/>
  <c r="CO32" i="15"/>
  <c r="CO34" i="15"/>
  <c r="CO36" i="15"/>
  <c r="CO38" i="15"/>
  <c r="CO40" i="15"/>
  <c r="CO42" i="15"/>
  <c r="CO44" i="15"/>
  <c r="CO46" i="15"/>
  <c r="CO48" i="15"/>
  <c r="CO50" i="15"/>
  <c r="CO52" i="15"/>
  <c r="CO54" i="15"/>
  <c r="CO56" i="15"/>
  <c r="CO58" i="15"/>
  <c r="CO60" i="15"/>
  <c r="CO62" i="15"/>
  <c r="CO64" i="15"/>
  <c r="CO66" i="15"/>
  <c r="CO68" i="15"/>
  <c r="CO70" i="15"/>
  <c r="CO72" i="15"/>
  <c r="CO74" i="15"/>
  <c r="CO76" i="15"/>
  <c r="CO78" i="15"/>
  <c r="CO80" i="15"/>
  <c r="CO82" i="15"/>
  <c r="CO84" i="15"/>
  <c r="CO86" i="15"/>
  <c r="CO88" i="15"/>
  <c r="CO90" i="15"/>
  <c r="CO92" i="15"/>
  <c r="CO94" i="15"/>
  <c r="CO96" i="15"/>
  <c r="CO98" i="15"/>
  <c r="CO100" i="15"/>
  <c r="CO102" i="15"/>
  <c r="CO104" i="15"/>
  <c r="CO106" i="15"/>
  <c r="CO108" i="15"/>
  <c r="CO110" i="15"/>
  <c r="CO112" i="15"/>
  <c r="CO114" i="15"/>
  <c r="CO116" i="15"/>
  <c r="CO118" i="15"/>
  <c r="CO120" i="15"/>
  <c r="CO122" i="15"/>
  <c r="CO124" i="15"/>
  <c r="CO126" i="15"/>
  <c r="CO128" i="15"/>
  <c r="CO130" i="15"/>
  <c r="CO132" i="15"/>
  <c r="CO134" i="15"/>
  <c r="CO136" i="15"/>
  <c r="CO138" i="15"/>
  <c r="CO140" i="15"/>
  <c r="CO142" i="15"/>
  <c r="CO144" i="15"/>
  <c r="CO146" i="15"/>
  <c r="CO148" i="15"/>
  <c r="CO150" i="15"/>
  <c r="CO152" i="15"/>
  <c r="CO154" i="15"/>
  <c r="CO156" i="15"/>
  <c r="CO158" i="15"/>
  <c r="CO160" i="15"/>
  <c r="CO162" i="15"/>
  <c r="CO164" i="15"/>
  <c r="CO166" i="15"/>
  <c r="CO168" i="15"/>
  <c r="CO170" i="15"/>
  <c r="CO172" i="15"/>
  <c r="CO174" i="15"/>
  <c r="CP8" i="15"/>
  <c r="CP10" i="15"/>
  <c r="CP12" i="15"/>
  <c r="CP14" i="15"/>
  <c r="CP16" i="15"/>
  <c r="CP18" i="15"/>
  <c r="CP20" i="15"/>
  <c r="CP22" i="15"/>
  <c r="CP24" i="15"/>
  <c r="CP26" i="15"/>
  <c r="CP28" i="15"/>
  <c r="CP30" i="15"/>
  <c r="CP32" i="15"/>
  <c r="CP34" i="15"/>
  <c r="CP36" i="15"/>
  <c r="CP38" i="15"/>
  <c r="CP40" i="15"/>
  <c r="CP42" i="15"/>
  <c r="CP44" i="15"/>
  <c r="CP46" i="15"/>
  <c r="CP48" i="15"/>
  <c r="CP50" i="15"/>
  <c r="CP52" i="15"/>
  <c r="CP54" i="15"/>
  <c r="CP56" i="15"/>
  <c r="CP58" i="15"/>
  <c r="CP60" i="15"/>
  <c r="CP62" i="15"/>
  <c r="CP64" i="15"/>
  <c r="CP66" i="15"/>
  <c r="CP68" i="15"/>
  <c r="CP70" i="15"/>
  <c r="CP72" i="15"/>
  <c r="CP74" i="15"/>
  <c r="CP76" i="15"/>
  <c r="CP78" i="15"/>
  <c r="CP80" i="15"/>
  <c r="CP82" i="15"/>
  <c r="CP84" i="15"/>
  <c r="CP86" i="15"/>
  <c r="CP88" i="15"/>
  <c r="CP90" i="15"/>
  <c r="CP92" i="15"/>
  <c r="CP94" i="15"/>
  <c r="CP96" i="15"/>
  <c r="CP98" i="15"/>
  <c r="CP100" i="15"/>
  <c r="CP102" i="15"/>
  <c r="CP104" i="15"/>
  <c r="CP106" i="15"/>
  <c r="CP108" i="15"/>
  <c r="CP110" i="15"/>
  <c r="CP112" i="15"/>
  <c r="CP114" i="15"/>
  <c r="CP116" i="15"/>
  <c r="CP118" i="15"/>
  <c r="CP120" i="15"/>
  <c r="CP122" i="15"/>
  <c r="CP124" i="15"/>
  <c r="CP126" i="15"/>
  <c r="CP128" i="15"/>
  <c r="CP130" i="15"/>
  <c r="CP132" i="15"/>
  <c r="CP134" i="15"/>
  <c r="CP136" i="15"/>
  <c r="CP138" i="15"/>
  <c r="CP140" i="15"/>
  <c r="CP142" i="15"/>
  <c r="CP144" i="15"/>
  <c r="CP146" i="15"/>
  <c r="CP148" i="15"/>
  <c r="CP150" i="15"/>
  <c r="CP152" i="15"/>
  <c r="CP154" i="15"/>
  <c r="CP156" i="15"/>
  <c r="CP158" i="15"/>
  <c r="CP160" i="15"/>
  <c r="CP162" i="15"/>
  <c r="CP164" i="15"/>
  <c r="CP166" i="15"/>
  <c r="CP168" i="15"/>
  <c r="CP170" i="15"/>
  <c r="CP172" i="15"/>
  <c r="CP174" i="15"/>
  <c r="CO7" i="15"/>
  <c r="CO9" i="15"/>
  <c r="CO11" i="15"/>
  <c r="CO13" i="15"/>
  <c r="CO15" i="15"/>
  <c r="CO17" i="15"/>
  <c r="CO19" i="15"/>
  <c r="CO21" i="15"/>
  <c r="CO23" i="15"/>
  <c r="CO25" i="15"/>
  <c r="CO27" i="15"/>
  <c r="CO29" i="15"/>
  <c r="CO31" i="15"/>
  <c r="CO33" i="15"/>
  <c r="CO35" i="15"/>
  <c r="CO37" i="15"/>
  <c r="CO39" i="15"/>
  <c r="CO41" i="15"/>
  <c r="CO43" i="15"/>
  <c r="CO45" i="15"/>
  <c r="CO47" i="15"/>
  <c r="CO49" i="15"/>
  <c r="CO51" i="15"/>
  <c r="CO53" i="15"/>
  <c r="CO55" i="15"/>
  <c r="CO57" i="15"/>
  <c r="CO59" i="15"/>
  <c r="CO61" i="15"/>
  <c r="CO63" i="15"/>
  <c r="CO65" i="15"/>
  <c r="CO67" i="15"/>
  <c r="CO69" i="15"/>
  <c r="CO71" i="15"/>
  <c r="CO73" i="15"/>
  <c r="CO75" i="15"/>
  <c r="CO77" i="15"/>
  <c r="CO79" i="15"/>
  <c r="CO81" i="15"/>
  <c r="CO83" i="15"/>
  <c r="CO85" i="15"/>
  <c r="CO87" i="15"/>
  <c r="CO89" i="15"/>
  <c r="CO91" i="15"/>
  <c r="CO93" i="15"/>
  <c r="CO95" i="15"/>
  <c r="CO97" i="15"/>
  <c r="CO99" i="15"/>
  <c r="CO101" i="15"/>
  <c r="CO103" i="15"/>
  <c r="CO105" i="15"/>
  <c r="CO107" i="15"/>
  <c r="CO109" i="15"/>
  <c r="CO111" i="15"/>
  <c r="CO113" i="15"/>
  <c r="CO115" i="15"/>
  <c r="CO117" i="15"/>
  <c r="CO119" i="15"/>
  <c r="CO121" i="15"/>
  <c r="CO123" i="15"/>
  <c r="CO125" i="15"/>
  <c r="CO127" i="15"/>
  <c r="CO129" i="15"/>
  <c r="CO131" i="15"/>
  <c r="CO133" i="15"/>
  <c r="CO135" i="15"/>
  <c r="CO137" i="15"/>
  <c r="CO139" i="15"/>
  <c r="CO141" i="15"/>
  <c r="CO143" i="15"/>
  <c r="CO145" i="15"/>
  <c r="CO147" i="15"/>
  <c r="CO149" i="15"/>
  <c r="CO151" i="15"/>
  <c r="CO153" i="15"/>
  <c r="CO155" i="15"/>
  <c r="CO157" i="15"/>
  <c r="CO159" i="15"/>
  <c r="CO161" i="15"/>
  <c r="CO163" i="15"/>
  <c r="CO165" i="15"/>
  <c r="CO167" i="15"/>
  <c r="CO169" i="15"/>
  <c r="CO171" i="15"/>
  <c r="CO173" i="15"/>
  <c r="CO175" i="15"/>
  <c r="CP7" i="15"/>
  <c r="CP15" i="15"/>
  <c r="CP23" i="15"/>
  <c r="CP31" i="15"/>
  <c r="CP39" i="15"/>
  <c r="CP47" i="15"/>
  <c r="CP55" i="15"/>
  <c r="CP63" i="15"/>
  <c r="CP71" i="15"/>
  <c r="CP79" i="15"/>
  <c r="CP87" i="15"/>
  <c r="CP95" i="15"/>
  <c r="CP103" i="15"/>
  <c r="CP111" i="15"/>
  <c r="CP119" i="15"/>
  <c r="CP127" i="15"/>
  <c r="CP135" i="15"/>
  <c r="CP143" i="15"/>
  <c r="CP151" i="15"/>
  <c r="CP159" i="15"/>
  <c r="CP167" i="15"/>
  <c r="CP175" i="15"/>
  <c r="CP177" i="15"/>
  <c r="CP179" i="15"/>
  <c r="CP181" i="15"/>
  <c r="CP183" i="15"/>
  <c r="CP185" i="15"/>
  <c r="CP187" i="15"/>
  <c r="CP189" i="15"/>
  <c r="CP191" i="15"/>
  <c r="CP193" i="15"/>
  <c r="CP195" i="15"/>
  <c r="CP197" i="15"/>
  <c r="CP199" i="15"/>
  <c r="CP201" i="15"/>
  <c r="CP203" i="15"/>
  <c r="CP205" i="15"/>
  <c r="CP207" i="15"/>
  <c r="CP209" i="15"/>
  <c r="CP211" i="15"/>
  <c r="CP213" i="15"/>
  <c r="CP215" i="15"/>
  <c r="CP217" i="15"/>
  <c r="CP219" i="15"/>
  <c r="CP221" i="15"/>
  <c r="CP223" i="15"/>
  <c r="CP225" i="15"/>
  <c r="CP227" i="15"/>
  <c r="CP229" i="15"/>
  <c r="CP231" i="15"/>
  <c r="CP233" i="15"/>
  <c r="CP235" i="15"/>
  <c r="CP237" i="15"/>
  <c r="CP239" i="15"/>
  <c r="CP241" i="15"/>
  <c r="CP243" i="15"/>
  <c r="CP245" i="15"/>
  <c r="CP247" i="15"/>
  <c r="CP249" i="15"/>
  <c r="CP251" i="15"/>
  <c r="CP253" i="15"/>
  <c r="CP255" i="15"/>
  <c r="CP257" i="15"/>
  <c r="CP259" i="15"/>
  <c r="CP261" i="15"/>
  <c r="CP263" i="15"/>
  <c r="CP265" i="15"/>
  <c r="CP267" i="15"/>
  <c r="CP269" i="15"/>
  <c r="CP271" i="15"/>
  <c r="CP273" i="15"/>
  <c r="CP275" i="15"/>
  <c r="CP277" i="15"/>
  <c r="CP279" i="15"/>
  <c r="CP281" i="15"/>
  <c r="CP283" i="15"/>
  <c r="CP285" i="15"/>
  <c r="CP287" i="15"/>
  <c r="CP289" i="15"/>
  <c r="CP291" i="15"/>
  <c r="CP293" i="15"/>
  <c r="CP295" i="15"/>
  <c r="CP297" i="15"/>
  <c r="CP299" i="15"/>
  <c r="CP301" i="15"/>
  <c r="CP9" i="15"/>
  <c r="CP17" i="15"/>
  <c r="CP25" i="15"/>
  <c r="CP33" i="15"/>
  <c r="CP41" i="15"/>
  <c r="CP49" i="15"/>
  <c r="CP57" i="15"/>
  <c r="CP65" i="15"/>
  <c r="CP73" i="15"/>
  <c r="CP81" i="15"/>
  <c r="CP89" i="15"/>
  <c r="CP97" i="15"/>
  <c r="CP105" i="15"/>
  <c r="CP113" i="15"/>
  <c r="CP121" i="15"/>
  <c r="CP129" i="15"/>
  <c r="CP137" i="15"/>
  <c r="CP145" i="15"/>
  <c r="CP153" i="15"/>
  <c r="CP161" i="15"/>
  <c r="CP169" i="15"/>
  <c r="CO176" i="15"/>
  <c r="CO178" i="15"/>
  <c r="CO180" i="15"/>
  <c r="CO182" i="15"/>
  <c r="CO184" i="15"/>
  <c r="CO186" i="15"/>
  <c r="CO188" i="15"/>
  <c r="CO190" i="15"/>
  <c r="CO192" i="15"/>
  <c r="CO194" i="15"/>
  <c r="CO196" i="15"/>
  <c r="CO198" i="15"/>
  <c r="CO200" i="15"/>
  <c r="CO202" i="15"/>
  <c r="CO204" i="15"/>
  <c r="CO206" i="15"/>
  <c r="CO208" i="15"/>
  <c r="CO210" i="15"/>
  <c r="CO212" i="15"/>
  <c r="CO214" i="15"/>
  <c r="CO216" i="15"/>
  <c r="CO218" i="15"/>
  <c r="CO220" i="15"/>
  <c r="CO222" i="15"/>
  <c r="CO224" i="15"/>
  <c r="CO226" i="15"/>
  <c r="CO228" i="15"/>
  <c r="CO230" i="15"/>
  <c r="CO232" i="15"/>
  <c r="CO234" i="15"/>
  <c r="CO236" i="15"/>
  <c r="CO238" i="15"/>
  <c r="CO240" i="15"/>
  <c r="CO242" i="15"/>
  <c r="CO244" i="15"/>
  <c r="CO246" i="15"/>
  <c r="CO248" i="15"/>
  <c r="CO250" i="15"/>
  <c r="CO252" i="15"/>
  <c r="CO254" i="15"/>
  <c r="CO256" i="15"/>
  <c r="CO258" i="15"/>
  <c r="CO260" i="15"/>
  <c r="CO262" i="15"/>
  <c r="CO264" i="15"/>
  <c r="CO266" i="15"/>
  <c r="CO268" i="15"/>
  <c r="CO270" i="15"/>
  <c r="CO272" i="15"/>
  <c r="CO274" i="15"/>
  <c r="CO276" i="15"/>
  <c r="CO278" i="15"/>
  <c r="CO280" i="15"/>
  <c r="CO282" i="15"/>
  <c r="CO284" i="15"/>
  <c r="CO286" i="15"/>
  <c r="CO288" i="15"/>
  <c r="CO290" i="15"/>
  <c r="CO292" i="15"/>
  <c r="CO294" i="15"/>
  <c r="CO296" i="15"/>
  <c r="CO298" i="15"/>
  <c r="CO300" i="15"/>
  <c r="CO302" i="15"/>
  <c r="CP11" i="15"/>
  <c r="CP19" i="15"/>
  <c r="CP27" i="15"/>
  <c r="CO402" i="15"/>
  <c r="CO400" i="15"/>
  <c r="CO398" i="15"/>
  <c r="CO396" i="15"/>
  <c r="CO394" i="15"/>
  <c r="CO392" i="15"/>
  <c r="CO390" i="15"/>
  <c r="CO388" i="15"/>
  <c r="CO386" i="15"/>
  <c r="CO384" i="15"/>
  <c r="CO382" i="15"/>
  <c r="CO380" i="15"/>
  <c r="CO378" i="15"/>
  <c r="CO376" i="15"/>
  <c r="CO374" i="15"/>
  <c r="CO372" i="15"/>
  <c r="CO370" i="15"/>
  <c r="CO368" i="15"/>
  <c r="CO366" i="15"/>
  <c r="CO364" i="15"/>
  <c r="CO362" i="15"/>
  <c r="CO360" i="15"/>
  <c r="CO358" i="15"/>
  <c r="CO356" i="15"/>
  <c r="CO354" i="15"/>
  <c r="CO352" i="15"/>
  <c r="CO350" i="15"/>
  <c r="CO348" i="15"/>
  <c r="CO346" i="15"/>
  <c r="CO344" i="15"/>
  <c r="CO342" i="15"/>
  <c r="CO340" i="15"/>
  <c r="CO338" i="15"/>
  <c r="CO336" i="15"/>
  <c r="CO334" i="15"/>
  <c r="CO332" i="15"/>
  <c r="CO330" i="15"/>
  <c r="CO328" i="15"/>
  <c r="CO326" i="15"/>
  <c r="CO324" i="15"/>
  <c r="CO322" i="15"/>
  <c r="CO320" i="15"/>
  <c r="CO318" i="15"/>
  <c r="CO316" i="15"/>
  <c r="CO314" i="15"/>
  <c r="CO312" i="15"/>
  <c r="CO310" i="15"/>
  <c r="CO308" i="15"/>
  <c r="CO306" i="15"/>
  <c r="CO304" i="15"/>
  <c r="CO301" i="15"/>
  <c r="CO297" i="15"/>
  <c r="CO293" i="15"/>
  <c r="CO289" i="15"/>
  <c r="CO285" i="15"/>
  <c r="CO281" i="15"/>
  <c r="CO277" i="15"/>
  <c r="CO273" i="15"/>
  <c r="CO269" i="15"/>
  <c r="CO265" i="15"/>
  <c r="CO261" i="15"/>
  <c r="CO257" i="15"/>
  <c r="CO253" i="15"/>
  <c r="CO249" i="15"/>
  <c r="CO245" i="15"/>
  <c r="CO241" i="15"/>
  <c r="CO237" i="15"/>
  <c r="CO233" i="15"/>
  <c r="CO229" i="15"/>
  <c r="CO225" i="15"/>
  <c r="CO221" i="15"/>
  <c r="CO217" i="15"/>
  <c r="CO213" i="15"/>
  <c r="CO209" i="15"/>
  <c r="CO205" i="15"/>
  <c r="CO201" i="15"/>
  <c r="CO197" i="15"/>
  <c r="CO193" i="15"/>
  <c r="CO189" i="15"/>
  <c r="CO185" i="15"/>
  <c r="CO181" i="15"/>
  <c r="CO177" i="15"/>
  <c r="CP165" i="15"/>
  <c r="CP149" i="15"/>
  <c r="CP133" i="15"/>
  <c r="CP117" i="15"/>
  <c r="CP101" i="15"/>
  <c r="CP85" i="15"/>
  <c r="CP69" i="15"/>
  <c r="CP53" i="15"/>
  <c r="CP37" i="15"/>
  <c r="CP13" i="15"/>
  <c r="EO12" i="31"/>
  <c r="EO10" i="31"/>
  <c r="EO8" i="31"/>
  <c r="ET1" i="31"/>
  <c r="EO6" i="31"/>
  <c r="C4" i="33"/>
  <c r="EO4" i="31"/>
  <c r="C3" i="33"/>
  <c r="EG166" i="31"/>
  <c r="EV152" i="31"/>
  <c r="EV148" i="31"/>
  <c r="EN110" i="31"/>
  <c r="EI90" i="31"/>
  <c r="EJ90" i="31" s="1"/>
  <c r="EV67" i="31"/>
  <c r="EK34" i="31"/>
  <c r="FD202" i="31"/>
  <c r="EO199" i="31"/>
  <c r="FD192" i="31"/>
  <c r="FD176" i="31"/>
  <c r="EO163" i="31"/>
  <c r="EO39" i="31"/>
  <c r="EO27" i="31"/>
  <c r="EP262" i="31"/>
  <c r="EP253" i="31"/>
  <c r="EP249" i="31"/>
  <c r="EQ246" i="31"/>
  <c r="EQ238" i="31"/>
  <c r="EP238" i="31"/>
  <c r="EP234" i="31"/>
  <c r="EQ222" i="31"/>
  <c r="EQ218" i="31"/>
  <c r="EQ206" i="31"/>
  <c r="EP198" i="31"/>
  <c r="EP194" i="31"/>
  <c r="EP173" i="31"/>
  <c r="EP169" i="31"/>
  <c r="EV161" i="31"/>
  <c r="EV156" i="31"/>
  <c r="EQ150" i="31"/>
  <c r="EQ142" i="31"/>
  <c r="EP142" i="31"/>
  <c r="EV129" i="31"/>
  <c r="EV125" i="31"/>
  <c r="EP125" i="31"/>
  <c r="EQ118" i="31"/>
  <c r="EQ114" i="31"/>
  <c r="EQ110" i="31"/>
  <c r="EP97" i="31"/>
  <c r="EQ91" i="31"/>
  <c r="EQ82" i="31"/>
  <c r="EQ66" i="31"/>
  <c r="EQ59" i="31"/>
  <c r="EP29" i="31"/>
  <c r="ER55" i="31"/>
  <c r="ER51" i="31"/>
  <c r="ER43" i="31"/>
  <c r="ET262" i="31"/>
  <c r="ET248" i="31"/>
  <c r="ET246" i="31"/>
  <c r="ET240" i="31"/>
  <c r="ET232" i="31"/>
  <c r="ET230" i="31"/>
  <c r="ET226" i="31"/>
  <c r="ET224" i="31"/>
  <c r="ET222" i="31"/>
  <c r="ET218" i="31"/>
  <c r="ET210" i="31"/>
  <c r="ET202" i="31"/>
  <c r="ET198" i="31"/>
  <c r="ET196" i="31"/>
  <c r="ET194" i="31"/>
  <c r="ET192" i="31"/>
  <c r="ET186" i="31"/>
  <c r="ET178" i="31"/>
  <c r="ET174" i="31"/>
  <c r="ET172" i="31"/>
  <c r="ET170" i="31"/>
  <c r="ET168" i="31"/>
  <c r="ET160" i="31"/>
  <c r="ET158" i="31"/>
  <c r="ET152" i="31"/>
  <c r="ET148" i="31"/>
  <c r="ET136" i="31"/>
  <c r="ET134" i="31"/>
  <c r="ET132" i="31"/>
  <c r="ET130" i="31"/>
  <c r="ET122" i="31"/>
  <c r="ET120" i="31"/>
  <c r="ET112" i="31"/>
  <c r="ET108" i="31"/>
  <c r="ET100" i="31"/>
  <c r="ET96" i="31"/>
  <c r="ET94" i="31"/>
  <c r="ET92" i="31"/>
  <c r="ET84" i="31"/>
  <c r="ET80" i="31"/>
  <c r="ET72" i="31"/>
  <c r="ET68" i="31"/>
  <c r="ET66" i="31"/>
  <c r="ET64" i="31"/>
  <c r="ET58" i="31"/>
  <c r="ET55" i="31"/>
  <c r="ET54" i="31"/>
  <c r="ET53" i="31"/>
  <c r="ET50" i="31"/>
  <c r="ET49" i="31"/>
  <c r="ET46" i="31"/>
  <c r="ET45" i="31"/>
  <c r="ET44" i="31"/>
  <c r="ET42" i="31"/>
  <c r="ET41" i="31"/>
  <c r="ET40" i="31"/>
  <c r="ET39" i="31"/>
  <c r="ET38" i="31"/>
  <c r="ET37" i="31"/>
  <c r="ET35" i="31"/>
  <c r="ET34" i="31"/>
  <c r="ET33" i="31"/>
  <c r="ET30" i="31"/>
  <c r="ET28" i="31"/>
  <c r="ET27" i="31"/>
  <c r="AK8" i="33"/>
  <c r="AM8" i="33" s="1"/>
  <c r="AH8" i="33"/>
  <c r="AG8" i="33"/>
  <c r="AF8" i="33"/>
  <c r="X307" i="33"/>
  <c r="W307" i="33"/>
  <c r="V307" i="33"/>
  <c r="X306" i="33"/>
  <c r="W306" i="33"/>
  <c r="V306" i="33"/>
  <c r="X305" i="33"/>
  <c r="W305" i="33"/>
  <c r="V305" i="33"/>
  <c r="X304" i="33"/>
  <c r="W304" i="33"/>
  <c r="V304" i="33"/>
  <c r="X303" i="33"/>
  <c r="W303" i="33"/>
  <c r="V303" i="33"/>
  <c r="X302" i="33"/>
  <c r="W302" i="33"/>
  <c r="V302" i="33"/>
  <c r="X301" i="33"/>
  <c r="W301" i="33"/>
  <c r="V301" i="33"/>
  <c r="X300" i="33"/>
  <c r="W300" i="33"/>
  <c r="V300" i="33"/>
  <c r="X299" i="33"/>
  <c r="W299" i="33"/>
  <c r="V299" i="33"/>
  <c r="X298" i="33"/>
  <c r="W298" i="33"/>
  <c r="V298" i="33"/>
  <c r="X297" i="33"/>
  <c r="W297" i="33"/>
  <c r="V297" i="33"/>
  <c r="X296" i="33"/>
  <c r="W296" i="33"/>
  <c r="V296" i="33"/>
  <c r="X295" i="33"/>
  <c r="W295" i="33"/>
  <c r="V295" i="33"/>
  <c r="X294" i="33"/>
  <c r="W294" i="33"/>
  <c r="V294" i="33"/>
  <c r="X293" i="33"/>
  <c r="W293" i="33"/>
  <c r="V293" i="33"/>
  <c r="X292" i="33"/>
  <c r="W292" i="33"/>
  <c r="V292" i="33"/>
  <c r="X291" i="33"/>
  <c r="W291" i="33"/>
  <c r="V291" i="33"/>
  <c r="X290" i="33"/>
  <c r="W290" i="33"/>
  <c r="V290" i="33"/>
  <c r="X289" i="33"/>
  <c r="W289" i="33"/>
  <c r="V289" i="33"/>
  <c r="X288" i="33"/>
  <c r="W288" i="33"/>
  <c r="V288" i="33"/>
  <c r="X287" i="33"/>
  <c r="W287" i="33"/>
  <c r="V287" i="33"/>
  <c r="X286" i="33"/>
  <c r="W286" i="33"/>
  <c r="V286" i="33"/>
  <c r="X285" i="33"/>
  <c r="W285" i="33"/>
  <c r="V285" i="33"/>
  <c r="X284" i="33"/>
  <c r="W284" i="33"/>
  <c r="V284" i="33"/>
  <c r="X283" i="33"/>
  <c r="W283" i="33"/>
  <c r="V283" i="33"/>
  <c r="X282" i="33"/>
  <c r="W282" i="33"/>
  <c r="V282" i="33"/>
  <c r="X281" i="33"/>
  <c r="W281" i="33"/>
  <c r="V281" i="33"/>
  <c r="X280" i="33"/>
  <c r="W280" i="33"/>
  <c r="V280" i="33"/>
  <c r="X279" i="33"/>
  <c r="W279" i="33"/>
  <c r="V279" i="33"/>
  <c r="X278" i="33"/>
  <c r="W278" i="33"/>
  <c r="V278" i="33"/>
  <c r="X277" i="33"/>
  <c r="W277" i="33"/>
  <c r="V277" i="33"/>
  <c r="X276" i="33"/>
  <c r="W276" i="33"/>
  <c r="V276" i="33"/>
  <c r="X275" i="33"/>
  <c r="W275" i="33"/>
  <c r="V275" i="33"/>
  <c r="X274" i="33"/>
  <c r="W274" i="33"/>
  <c r="V274" i="33"/>
  <c r="X273" i="33"/>
  <c r="W273" i="33"/>
  <c r="V273" i="33"/>
  <c r="X272" i="33"/>
  <c r="W272" i="33"/>
  <c r="V272" i="33"/>
  <c r="X271" i="33"/>
  <c r="W271" i="33"/>
  <c r="V271" i="33"/>
  <c r="X270" i="33"/>
  <c r="W270" i="33"/>
  <c r="V270" i="33"/>
  <c r="X269" i="33"/>
  <c r="W269" i="33"/>
  <c r="V269" i="33"/>
  <c r="X268" i="33"/>
  <c r="W268" i="33"/>
  <c r="V268" i="33"/>
  <c r="X267" i="33"/>
  <c r="W267" i="33"/>
  <c r="V267" i="33"/>
  <c r="X266" i="33"/>
  <c r="W266" i="33"/>
  <c r="V266" i="33"/>
  <c r="X265" i="33"/>
  <c r="W265" i="33"/>
  <c r="V265" i="33"/>
  <c r="X264" i="33"/>
  <c r="W264" i="33"/>
  <c r="V264" i="33"/>
  <c r="X263" i="33"/>
  <c r="W263" i="33"/>
  <c r="V263" i="33"/>
  <c r="X262" i="33"/>
  <c r="W262" i="33"/>
  <c r="V262" i="33"/>
  <c r="X261" i="33"/>
  <c r="W261" i="33"/>
  <c r="V261" i="33"/>
  <c r="X260" i="33"/>
  <c r="W260" i="33"/>
  <c r="V260" i="33"/>
  <c r="X259" i="33"/>
  <c r="W259" i="33"/>
  <c r="V259" i="33"/>
  <c r="X258" i="33"/>
  <c r="W258" i="33"/>
  <c r="V258" i="33"/>
  <c r="X257" i="33"/>
  <c r="W257" i="33"/>
  <c r="V257" i="33"/>
  <c r="X256" i="33"/>
  <c r="W256" i="33"/>
  <c r="V256" i="33"/>
  <c r="X255" i="33"/>
  <c r="W255" i="33"/>
  <c r="V255" i="33"/>
  <c r="X254" i="33"/>
  <c r="W254" i="33"/>
  <c r="V254" i="33"/>
  <c r="X253" i="33"/>
  <c r="W253" i="33"/>
  <c r="V253" i="33"/>
  <c r="X252" i="33"/>
  <c r="W252" i="33"/>
  <c r="V252" i="33"/>
  <c r="X251" i="33"/>
  <c r="W251" i="33"/>
  <c r="V251" i="33"/>
  <c r="X250" i="33"/>
  <c r="W250" i="33"/>
  <c r="V250" i="33"/>
  <c r="X249" i="33"/>
  <c r="W249" i="33"/>
  <c r="V249" i="33"/>
  <c r="X248" i="33"/>
  <c r="W248" i="33"/>
  <c r="V248" i="33"/>
  <c r="X247" i="33"/>
  <c r="W247" i="33"/>
  <c r="V247" i="33"/>
  <c r="X246" i="33"/>
  <c r="W246" i="33"/>
  <c r="V246" i="33"/>
  <c r="X245" i="33"/>
  <c r="W245" i="33"/>
  <c r="V245" i="33"/>
  <c r="X244" i="33"/>
  <c r="W244" i="33"/>
  <c r="V244" i="33"/>
  <c r="X243" i="33"/>
  <c r="W243" i="33"/>
  <c r="V243" i="33"/>
  <c r="X242" i="33"/>
  <c r="W242" i="33"/>
  <c r="V242" i="33"/>
  <c r="X241" i="33"/>
  <c r="W241" i="33"/>
  <c r="V241" i="33"/>
  <c r="X240" i="33"/>
  <c r="W240" i="33"/>
  <c r="V240" i="33"/>
  <c r="X239" i="33"/>
  <c r="W239" i="33"/>
  <c r="V239" i="33"/>
  <c r="X238" i="33"/>
  <c r="W238" i="33"/>
  <c r="V238" i="33"/>
  <c r="X237" i="33"/>
  <c r="W237" i="33"/>
  <c r="V237" i="33"/>
  <c r="X236" i="33"/>
  <c r="W236" i="33"/>
  <c r="V236" i="33"/>
  <c r="X235" i="33"/>
  <c r="W235" i="33"/>
  <c r="V235" i="33"/>
  <c r="X234" i="33"/>
  <c r="W234" i="33"/>
  <c r="V234" i="33"/>
  <c r="X233" i="33"/>
  <c r="W233" i="33"/>
  <c r="V233" i="33"/>
  <c r="X232" i="33"/>
  <c r="W232" i="33"/>
  <c r="V232" i="33"/>
  <c r="X231" i="33"/>
  <c r="W231" i="33"/>
  <c r="V231" i="33"/>
  <c r="X230" i="33"/>
  <c r="W230" i="33"/>
  <c r="V230" i="33"/>
  <c r="X229" i="33"/>
  <c r="W229" i="33"/>
  <c r="V229" i="33"/>
  <c r="X228" i="33"/>
  <c r="W228" i="33"/>
  <c r="V228" i="33"/>
  <c r="X227" i="33"/>
  <c r="W227" i="33"/>
  <c r="V227" i="33"/>
  <c r="X226" i="33"/>
  <c r="W226" i="33"/>
  <c r="V226" i="33"/>
  <c r="X225" i="33"/>
  <c r="W225" i="33"/>
  <c r="V225" i="33"/>
  <c r="X224" i="33"/>
  <c r="W224" i="33"/>
  <c r="V224" i="33"/>
  <c r="X223" i="33"/>
  <c r="W223" i="33"/>
  <c r="V223" i="33"/>
  <c r="X222" i="33"/>
  <c r="W222" i="33"/>
  <c r="V222" i="33"/>
  <c r="X221" i="33"/>
  <c r="W221" i="33"/>
  <c r="V221" i="33"/>
  <c r="X220" i="33"/>
  <c r="W220" i="33"/>
  <c r="V220" i="33"/>
  <c r="X219" i="33"/>
  <c r="W219" i="33"/>
  <c r="V219" i="33"/>
  <c r="X218" i="33"/>
  <c r="W218" i="33"/>
  <c r="V218" i="33"/>
  <c r="X217" i="33"/>
  <c r="W217" i="33"/>
  <c r="V217" i="33"/>
  <c r="X216" i="33"/>
  <c r="W216" i="33"/>
  <c r="V216" i="33"/>
  <c r="X215" i="33"/>
  <c r="W215" i="33"/>
  <c r="V215" i="33"/>
  <c r="X214" i="33"/>
  <c r="W214" i="33"/>
  <c r="V214" i="33"/>
  <c r="X213" i="33"/>
  <c r="W213" i="33"/>
  <c r="V213" i="33"/>
  <c r="X212" i="33"/>
  <c r="W212" i="33"/>
  <c r="V212" i="33"/>
  <c r="X211" i="33"/>
  <c r="W211" i="33"/>
  <c r="V211" i="33"/>
  <c r="X210" i="33"/>
  <c r="W210" i="33"/>
  <c r="V210" i="33"/>
  <c r="X209" i="33"/>
  <c r="W209" i="33"/>
  <c r="V209" i="33"/>
  <c r="X208" i="33"/>
  <c r="W208" i="33"/>
  <c r="V208" i="33"/>
  <c r="X207" i="33"/>
  <c r="W207" i="33"/>
  <c r="V207" i="33"/>
  <c r="X206" i="33"/>
  <c r="W206" i="33"/>
  <c r="V206" i="33"/>
  <c r="X205" i="33"/>
  <c r="W205" i="33"/>
  <c r="V205" i="33"/>
  <c r="X204" i="33"/>
  <c r="W204" i="33"/>
  <c r="V204" i="33"/>
  <c r="X203" i="33"/>
  <c r="W203" i="33"/>
  <c r="V203" i="33"/>
  <c r="X202" i="33"/>
  <c r="W202" i="33"/>
  <c r="V202" i="33"/>
  <c r="X201" i="33"/>
  <c r="W201" i="33"/>
  <c r="V201" i="33"/>
  <c r="X200" i="33"/>
  <c r="W200" i="33"/>
  <c r="V200" i="33"/>
  <c r="X199" i="33"/>
  <c r="W199" i="33"/>
  <c r="V199" i="33"/>
  <c r="X198" i="33"/>
  <c r="W198" i="33"/>
  <c r="V198" i="33"/>
  <c r="X197" i="33"/>
  <c r="W197" i="33"/>
  <c r="V197" i="33"/>
  <c r="X196" i="33"/>
  <c r="W196" i="33"/>
  <c r="V196" i="33"/>
  <c r="X195" i="33"/>
  <c r="W195" i="33"/>
  <c r="V195" i="33"/>
  <c r="X194" i="33"/>
  <c r="W194" i="33"/>
  <c r="V194" i="33"/>
  <c r="X193" i="33"/>
  <c r="W193" i="33"/>
  <c r="V193" i="33"/>
  <c r="X192" i="33"/>
  <c r="W192" i="33"/>
  <c r="V192" i="33"/>
  <c r="X191" i="33"/>
  <c r="W191" i="33"/>
  <c r="V191" i="33"/>
  <c r="X190" i="33"/>
  <c r="W190" i="33"/>
  <c r="V190" i="33"/>
  <c r="X189" i="33"/>
  <c r="W189" i="33"/>
  <c r="V189" i="33"/>
  <c r="X188" i="33"/>
  <c r="W188" i="33"/>
  <c r="V188" i="33"/>
  <c r="X187" i="33"/>
  <c r="W187" i="33"/>
  <c r="V187" i="33"/>
  <c r="X186" i="33"/>
  <c r="W186" i="33"/>
  <c r="V186" i="33"/>
  <c r="X185" i="33"/>
  <c r="W185" i="33"/>
  <c r="V185" i="33"/>
  <c r="X184" i="33"/>
  <c r="W184" i="33"/>
  <c r="V184" i="33"/>
  <c r="X183" i="33"/>
  <c r="W183" i="33"/>
  <c r="V183" i="33"/>
  <c r="X182" i="33"/>
  <c r="W182" i="33"/>
  <c r="V182" i="33"/>
  <c r="X181" i="33"/>
  <c r="W181" i="33"/>
  <c r="V181" i="33"/>
  <c r="X180" i="33"/>
  <c r="W180" i="33"/>
  <c r="V180" i="33"/>
  <c r="X179" i="33"/>
  <c r="W179" i="33"/>
  <c r="V179" i="33"/>
  <c r="X178" i="33"/>
  <c r="W178" i="33"/>
  <c r="V178" i="33"/>
  <c r="X177" i="33"/>
  <c r="W177" i="33"/>
  <c r="V177" i="33"/>
  <c r="X176" i="33"/>
  <c r="W176" i="33"/>
  <c r="V176" i="33"/>
  <c r="X175" i="33"/>
  <c r="W175" i="33"/>
  <c r="V175" i="33"/>
  <c r="X174" i="33"/>
  <c r="W174" i="33"/>
  <c r="V174" i="33"/>
  <c r="X173" i="33"/>
  <c r="W173" i="33"/>
  <c r="V173" i="33"/>
  <c r="X172" i="33"/>
  <c r="W172" i="33"/>
  <c r="V172" i="33"/>
  <c r="X171" i="33"/>
  <c r="W171" i="33"/>
  <c r="V171" i="33"/>
  <c r="X170" i="33"/>
  <c r="W170" i="33"/>
  <c r="V170" i="33"/>
  <c r="X169" i="33"/>
  <c r="W169" i="33"/>
  <c r="V169" i="33"/>
  <c r="X168" i="33"/>
  <c r="W168" i="33"/>
  <c r="V168" i="33"/>
  <c r="X167" i="33"/>
  <c r="W167" i="33"/>
  <c r="V167" i="33"/>
  <c r="X166" i="33"/>
  <c r="W166" i="33"/>
  <c r="V166" i="33"/>
  <c r="X165" i="33"/>
  <c r="W165" i="33"/>
  <c r="V165" i="33"/>
  <c r="X164" i="33"/>
  <c r="W164" i="33"/>
  <c r="V164" i="33"/>
  <c r="X163" i="33"/>
  <c r="W163" i="33"/>
  <c r="V163" i="33"/>
  <c r="X162" i="33"/>
  <c r="W162" i="33"/>
  <c r="V162" i="33"/>
  <c r="X161" i="33"/>
  <c r="W161" i="33"/>
  <c r="V161" i="33"/>
  <c r="X160" i="33"/>
  <c r="W160" i="33"/>
  <c r="V160" i="33"/>
  <c r="X159" i="33"/>
  <c r="W159" i="33"/>
  <c r="V159" i="33"/>
  <c r="X158" i="33"/>
  <c r="W158" i="33"/>
  <c r="V158" i="33"/>
  <c r="X157" i="33"/>
  <c r="W157" i="33"/>
  <c r="V157" i="33"/>
  <c r="X156" i="33"/>
  <c r="W156" i="33"/>
  <c r="V156" i="33"/>
  <c r="X155" i="33"/>
  <c r="W155" i="33"/>
  <c r="V155" i="33"/>
  <c r="X154" i="33"/>
  <c r="W154" i="33"/>
  <c r="V154" i="33"/>
  <c r="X153" i="33"/>
  <c r="W153" i="33"/>
  <c r="V153" i="33"/>
  <c r="X152" i="33"/>
  <c r="W152" i="33"/>
  <c r="V152" i="33"/>
  <c r="X151" i="33"/>
  <c r="W151" i="33"/>
  <c r="V151" i="33"/>
  <c r="X150" i="33"/>
  <c r="W150" i="33"/>
  <c r="V150" i="33"/>
  <c r="X149" i="33"/>
  <c r="W149" i="33"/>
  <c r="V149" i="33"/>
  <c r="X148" i="33"/>
  <c r="W148" i="33"/>
  <c r="V148" i="33"/>
  <c r="X147" i="33"/>
  <c r="W147" i="33"/>
  <c r="V147" i="33"/>
  <c r="X146" i="33"/>
  <c r="W146" i="33"/>
  <c r="V146" i="33"/>
  <c r="X145" i="33"/>
  <c r="W145" i="33"/>
  <c r="V145" i="33"/>
  <c r="X144" i="33"/>
  <c r="W144" i="33"/>
  <c r="V144" i="33"/>
  <c r="X143" i="33"/>
  <c r="W143" i="33"/>
  <c r="V143" i="33"/>
  <c r="X142" i="33"/>
  <c r="W142" i="33"/>
  <c r="V142" i="33"/>
  <c r="X141" i="33"/>
  <c r="W141" i="33"/>
  <c r="V141" i="33"/>
  <c r="X140" i="33"/>
  <c r="W140" i="33"/>
  <c r="V140" i="33"/>
  <c r="X139" i="33"/>
  <c r="W139" i="33"/>
  <c r="V139" i="33"/>
  <c r="X138" i="33"/>
  <c r="W138" i="33"/>
  <c r="V138" i="33"/>
  <c r="X137" i="33"/>
  <c r="W137" i="33"/>
  <c r="V137" i="33"/>
  <c r="X136" i="33"/>
  <c r="W136" i="33"/>
  <c r="V136" i="33"/>
  <c r="X135" i="33"/>
  <c r="W135" i="33"/>
  <c r="V135" i="33"/>
  <c r="X134" i="33"/>
  <c r="W134" i="33"/>
  <c r="V134" i="33"/>
  <c r="X133" i="33"/>
  <c r="W133" i="33"/>
  <c r="V133" i="33"/>
  <c r="X132" i="33"/>
  <c r="W132" i="33"/>
  <c r="V132" i="33"/>
  <c r="X131" i="33"/>
  <c r="W131" i="33"/>
  <c r="V131" i="33"/>
  <c r="X130" i="33"/>
  <c r="W130" i="33"/>
  <c r="V130" i="33"/>
  <c r="X129" i="33"/>
  <c r="W129" i="33"/>
  <c r="V129" i="33"/>
  <c r="X128" i="33"/>
  <c r="W128" i="33"/>
  <c r="V128" i="33"/>
  <c r="X127" i="33"/>
  <c r="W127" i="33"/>
  <c r="V127" i="33"/>
  <c r="X126" i="33"/>
  <c r="W126" i="33"/>
  <c r="V126" i="33"/>
  <c r="X125" i="33"/>
  <c r="W125" i="33"/>
  <c r="V125" i="33"/>
  <c r="X124" i="33"/>
  <c r="W124" i="33"/>
  <c r="V124" i="33"/>
  <c r="X123" i="33"/>
  <c r="W123" i="33"/>
  <c r="V123" i="33"/>
  <c r="X122" i="33"/>
  <c r="W122" i="33"/>
  <c r="V122" i="33"/>
  <c r="X121" i="33"/>
  <c r="W121" i="33"/>
  <c r="V121" i="33"/>
  <c r="X120" i="33"/>
  <c r="W120" i="33"/>
  <c r="V120" i="33"/>
  <c r="X119" i="33"/>
  <c r="W119" i="33"/>
  <c r="V119" i="33"/>
  <c r="X118" i="33"/>
  <c r="W118" i="33"/>
  <c r="V118" i="33"/>
  <c r="X117" i="33"/>
  <c r="W117" i="33"/>
  <c r="V117" i="33"/>
  <c r="X116" i="33"/>
  <c r="W116" i="33"/>
  <c r="V116" i="33"/>
  <c r="X115" i="33"/>
  <c r="W115" i="33"/>
  <c r="V115" i="33"/>
  <c r="X114" i="33"/>
  <c r="W114" i="33"/>
  <c r="V114" i="33"/>
  <c r="X113" i="33"/>
  <c r="W113" i="33"/>
  <c r="V113" i="33"/>
  <c r="X112" i="33"/>
  <c r="W112" i="33"/>
  <c r="V112" i="33"/>
  <c r="X111" i="33"/>
  <c r="W111" i="33"/>
  <c r="V111" i="33"/>
  <c r="X110" i="33"/>
  <c r="W110" i="33"/>
  <c r="V110" i="33"/>
  <c r="X109" i="33"/>
  <c r="W109" i="33"/>
  <c r="V109" i="33"/>
  <c r="X108" i="33"/>
  <c r="W108" i="33"/>
  <c r="V108" i="33"/>
  <c r="X107" i="33"/>
  <c r="W107" i="33"/>
  <c r="V107" i="33"/>
  <c r="X106" i="33"/>
  <c r="W106" i="33"/>
  <c r="V106" i="33"/>
  <c r="X105" i="33"/>
  <c r="W105" i="33"/>
  <c r="V105" i="33"/>
  <c r="X104" i="33"/>
  <c r="W104" i="33"/>
  <c r="V104" i="33"/>
  <c r="X103" i="33"/>
  <c r="W103" i="33"/>
  <c r="V103" i="33"/>
  <c r="X102" i="33"/>
  <c r="W102" i="33"/>
  <c r="V102" i="33"/>
  <c r="X101" i="33"/>
  <c r="W101" i="33"/>
  <c r="V101" i="33"/>
  <c r="X100" i="33"/>
  <c r="W100" i="33"/>
  <c r="V100" i="33"/>
  <c r="X99" i="33"/>
  <c r="W99" i="33"/>
  <c r="V99" i="33"/>
  <c r="X98" i="33"/>
  <c r="W98" i="33"/>
  <c r="V98" i="33"/>
  <c r="X97" i="33"/>
  <c r="W97" i="33"/>
  <c r="V97" i="33"/>
  <c r="X96" i="33"/>
  <c r="W96" i="33"/>
  <c r="V96" i="33"/>
  <c r="X95" i="33"/>
  <c r="W95" i="33"/>
  <c r="V95" i="33"/>
  <c r="X94" i="33"/>
  <c r="W94" i="33"/>
  <c r="V94" i="33"/>
  <c r="X93" i="33"/>
  <c r="W93" i="33"/>
  <c r="V93" i="33"/>
  <c r="X92" i="33"/>
  <c r="W92" i="33"/>
  <c r="V92" i="33"/>
  <c r="X91" i="33"/>
  <c r="W91" i="33"/>
  <c r="V91" i="33"/>
  <c r="X90" i="33"/>
  <c r="W90" i="33"/>
  <c r="V90" i="33"/>
  <c r="X89" i="33"/>
  <c r="W89" i="33"/>
  <c r="V89" i="33"/>
  <c r="X88" i="33"/>
  <c r="W88" i="33"/>
  <c r="V88" i="33"/>
  <c r="X87" i="33"/>
  <c r="W87" i="33"/>
  <c r="V87" i="33"/>
  <c r="X86" i="33"/>
  <c r="W86" i="33"/>
  <c r="V86" i="33"/>
  <c r="X85" i="33"/>
  <c r="W85" i="33"/>
  <c r="V85" i="33"/>
  <c r="X84" i="33"/>
  <c r="W84" i="33"/>
  <c r="V84" i="33"/>
  <c r="X83" i="33"/>
  <c r="W83" i="33"/>
  <c r="V83" i="33"/>
  <c r="X82" i="33"/>
  <c r="W82" i="33"/>
  <c r="V82" i="33"/>
  <c r="X81" i="33"/>
  <c r="W81" i="33"/>
  <c r="V81" i="33"/>
  <c r="X80" i="33"/>
  <c r="W80" i="33"/>
  <c r="V80" i="33"/>
  <c r="X79" i="33"/>
  <c r="W79" i="33"/>
  <c r="V79" i="33"/>
  <c r="X78" i="33"/>
  <c r="W78" i="33"/>
  <c r="V78" i="33"/>
  <c r="X77" i="33"/>
  <c r="W77" i="33"/>
  <c r="V77" i="33"/>
  <c r="X76" i="33"/>
  <c r="W76" i="33"/>
  <c r="V76" i="33"/>
  <c r="X75" i="33"/>
  <c r="W75" i="33"/>
  <c r="V75" i="33"/>
  <c r="X74" i="33"/>
  <c r="W74" i="33"/>
  <c r="V74" i="33"/>
  <c r="X73" i="33"/>
  <c r="W73" i="33"/>
  <c r="V73" i="33"/>
  <c r="X72" i="33"/>
  <c r="W72" i="33"/>
  <c r="V72" i="33"/>
  <c r="X71" i="33"/>
  <c r="W71" i="33"/>
  <c r="V71" i="33"/>
  <c r="X70" i="33"/>
  <c r="W70" i="33"/>
  <c r="V70" i="33"/>
  <c r="X69" i="33"/>
  <c r="W69" i="33"/>
  <c r="V69" i="33"/>
  <c r="X68" i="33"/>
  <c r="W68" i="33"/>
  <c r="V68" i="33"/>
  <c r="X67" i="33"/>
  <c r="W67" i="33"/>
  <c r="V67" i="33"/>
  <c r="X66" i="33"/>
  <c r="W66" i="33"/>
  <c r="V66" i="33"/>
  <c r="X65" i="33"/>
  <c r="W65" i="33"/>
  <c r="V65" i="33"/>
  <c r="X64" i="33"/>
  <c r="W64" i="33"/>
  <c r="V64" i="33"/>
  <c r="X63" i="33"/>
  <c r="W63" i="33"/>
  <c r="V63" i="33"/>
  <c r="X62" i="33"/>
  <c r="W62" i="33"/>
  <c r="V62" i="33"/>
  <c r="X61" i="33"/>
  <c r="W61" i="33"/>
  <c r="V61" i="33"/>
  <c r="X60" i="33"/>
  <c r="W60" i="33"/>
  <c r="V60" i="33"/>
  <c r="X59" i="33"/>
  <c r="W59" i="33"/>
  <c r="V59" i="33"/>
  <c r="X58" i="33"/>
  <c r="W58" i="33"/>
  <c r="V58" i="33"/>
  <c r="X57" i="33"/>
  <c r="W57" i="33"/>
  <c r="V57" i="33"/>
  <c r="X56" i="33"/>
  <c r="W56" i="33"/>
  <c r="V56" i="33"/>
  <c r="X55" i="33"/>
  <c r="W55" i="33"/>
  <c r="V55" i="33"/>
  <c r="X54" i="33"/>
  <c r="W54" i="33"/>
  <c r="V54" i="33"/>
  <c r="X53" i="33"/>
  <c r="W53" i="33"/>
  <c r="V53" i="33"/>
  <c r="X52" i="33"/>
  <c r="W52" i="33"/>
  <c r="V52" i="33"/>
  <c r="X51" i="33"/>
  <c r="W51" i="33"/>
  <c r="V51" i="33"/>
  <c r="X50" i="33"/>
  <c r="W50" i="33"/>
  <c r="V50" i="33"/>
  <c r="X49" i="33"/>
  <c r="W49" i="33"/>
  <c r="V49" i="33"/>
  <c r="X48" i="33"/>
  <c r="W48" i="33"/>
  <c r="V48" i="33"/>
  <c r="X47" i="33"/>
  <c r="W47" i="33"/>
  <c r="V47" i="33"/>
  <c r="X46" i="33"/>
  <c r="W46" i="33"/>
  <c r="V46" i="33"/>
  <c r="X45" i="33"/>
  <c r="W45" i="33"/>
  <c r="V45" i="33"/>
  <c r="X44" i="33"/>
  <c r="W44" i="33"/>
  <c r="V44" i="33"/>
  <c r="X43" i="33"/>
  <c r="W43" i="33"/>
  <c r="V43" i="33"/>
  <c r="X42" i="33"/>
  <c r="W42" i="33"/>
  <c r="V42" i="33"/>
  <c r="X41" i="33"/>
  <c r="W41" i="33"/>
  <c r="V41" i="33"/>
  <c r="X40" i="33"/>
  <c r="W40" i="33"/>
  <c r="V40" i="33"/>
  <c r="X39" i="33"/>
  <c r="W39" i="33"/>
  <c r="V39" i="33"/>
  <c r="X38" i="33"/>
  <c r="W38" i="33"/>
  <c r="V38" i="33"/>
  <c r="X37" i="33"/>
  <c r="W37" i="33"/>
  <c r="V37" i="33"/>
  <c r="X36" i="33"/>
  <c r="W36" i="33"/>
  <c r="V36" i="33"/>
  <c r="X35" i="33"/>
  <c r="W35" i="33"/>
  <c r="V35" i="33"/>
  <c r="X34" i="33"/>
  <c r="W34" i="33"/>
  <c r="V34" i="33"/>
  <c r="X33" i="33"/>
  <c r="W33" i="33"/>
  <c r="V33" i="33"/>
  <c r="X32" i="33"/>
  <c r="W32" i="33"/>
  <c r="V32" i="33"/>
  <c r="X31" i="33"/>
  <c r="W31" i="33"/>
  <c r="V31" i="33"/>
  <c r="X30" i="33"/>
  <c r="W30" i="33"/>
  <c r="V30" i="33"/>
  <c r="X29" i="33"/>
  <c r="W29" i="33"/>
  <c r="V29" i="33"/>
  <c r="X28" i="33"/>
  <c r="W28" i="33"/>
  <c r="V28" i="33"/>
  <c r="X27" i="33"/>
  <c r="W27" i="33"/>
  <c r="V27" i="33"/>
  <c r="X26" i="33"/>
  <c r="W26" i="33"/>
  <c r="V26" i="33"/>
  <c r="X25" i="33"/>
  <c r="W25" i="33"/>
  <c r="V25" i="33"/>
  <c r="X24" i="33"/>
  <c r="W24" i="33"/>
  <c r="V24" i="33"/>
  <c r="X23" i="33"/>
  <c r="W23" i="33"/>
  <c r="V23" i="33"/>
  <c r="X22" i="33"/>
  <c r="W22" i="33"/>
  <c r="V22" i="33"/>
  <c r="X21" i="33"/>
  <c r="W21" i="33"/>
  <c r="V21" i="33"/>
  <c r="X20" i="33"/>
  <c r="W20" i="33"/>
  <c r="V20" i="33"/>
  <c r="X19" i="33"/>
  <c r="W19" i="33"/>
  <c r="V19" i="33"/>
  <c r="X18" i="33"/>
  <c r="W18" i="33"/>
  <c r="V18" i="33"/>
  <c r="X17" i="33"/>
  <c r="W17" i="33"/>
  <c r="V17" i="33"/>
  <c r="X16" i="33"/>
  <c r="W16" i="33"/>
  <c r="V16" i="33"/>
  <c r="X15" i="33"/>
  <c r="W15" i="33"/>
  <c r="V15" i="33"/>
  <c r="X14" i="33"/>
  <c r="W14" i="33"/>
  <c r="V14" i="33"/>
  <c r="X13" i="33"/>
  <c r="W13" i="33"/>
  <c r="V13" i="33"/>
  <c r="X12" i="33"/>
  <c r="W12" i="33"/>
  <c r="V12" i="33"/>
  <c r="K9" i="33"/>
  <c r="AK7" i="33"/>
  <c r="AI7" i="33"/>
  <c r="AH7" i="33"/>
  <c r="AG7" i="33"/>
  <c r="AF7" i="33"/>
  <c r="AE7" i="33"/>
  <c r="D4" i="33"/>
  <c r="FB264" i="31"/>
  <c r="FA264" i="31"/>
  <c r="EZ264" i="31"/>
  <c r="EY264" i="31"/>
  <c r="EX264" i="31"/>
  <c r="EU264" i="31"/>
  <c r="ER264" i="31"/>
  <c r="EQ264" i="31"/>
  <c r="EP264" i="31"/>
  <c r="EO264" i="31"/>
  <c r="EN264" i="31"/>
  <c r="EK264" i="31"/>
  <c r="EI264" i="31"/>
  <c r="EJ264" i="31" s="1"/>
  <c r="EG264" i="31"/>
  <c r="EH264" i="31" s="1"/>
  <c r="FD263" i="31"/>
  <c r="FB263" i="31"/>
  <c r="FA263" i="31"/>
  <c r="EZ263" i="31"/>
  <c r="EY263" i="31"/>
  <c r="EX263" i="31"/>
  <c r="EW263" i="31"/>
  <c r="EU263" i="31"/>
  <c r="ET263" i="31"/>
  <c r="EP263" i="31"/>
  <c r="FB262" i="31"/>
  <c r="FA262" i="31"/>
  <c r="EZ262" i="31"/>
  <c r="EY262" i="31"/>
  <c r="EX262" i="31"/>
  <c r="EW262" i="31"/>
  <c r="EU262" i="31"/>
  <c r="EQ262" i="31"/>
  <c r="EO262" i="31"/>
  <c r="FD261" i="31"/>
  <c r="FB261" i="31"/>
  <c r="FA261" i="31"/>
  <c r="EZ261" i="31"/>
  <c r="EY261" i="31"/>
  <c r="EX261" i="31"/>
  <c r="EU261" i="31"/>
  <c r="ET261" i="31"/>
  <c r="ER261" i="31"/>
  <c r="EQ261" i="31"/>
  <c r="EP261" i="31"/>
  <c r="EO261" i="31"/>
  <c r="EN261" i="31"/>
  <c r="EK261" i="31"/>
  <c r="EI261" i="31"/>
  <c r="EJ261" i="31" s="1"/>
  <c r="EG261" i="31"/>
  <c r="EH261" i="31" s="1"/>
  <c r="EW261" i="31"/>
  <c r="FB260" i="31"/>
  <c r="FA260" i="31"/>
  <c r="EZ260" i="31"/>
  <c r="EY260" i="31"/>
  <c r="EX260" i="31"/>
  <c r="EU260" i="31"/>
  <c r="ER260" i="31"/>
  <c r="EQ260" i="31"/>
  <c r="EP260" i="31"/>
  <c r="EO260" i="31"/>
  <c r="EN260" i="31"/>
  <c r="EK260" i="31"/>
  <c r="EI260" i="31"/>
  <c r="EJ260" i="31" s="1"/>
  <c r="EG260" i="31"/>
  <c r="FD259" i="31"/>
  <c r="FB259" i="31"/>
  <c r="FA259" i="31"/>
  <c r="EZ259" i="31"/>
  <c r="EY259" i="31"/>
  <c r="EX259" i="31"/>
  <c r="EW259" i="31"/>
  <c r="EU259" i="31"/>
  <c r="ET259" i="31"/>
  <c r="ER259" i="31"/>
  <c r="EP259" i="31"/>
  <c r="FB258" i="31"/>
  <c r="FA258" i="31"/>
  <c r="EZ258" i="31"/>
  <c r="EY258" i="31"/>
  <c r="EX258" i="31"/>
  <c r="EW258" i="31"/>
  <c r="EU258" i="31"/>
  <c r="EQ258" i="31"/>
  <c r="EO258" i="31"/>
  <c r="FD257" i="31"/>
  <c r="FB257" i="31"/>
  <c r="FA257" i="31"/>
  <c r="EZ257" i="31"/>
  <c r="EY257" i="31"/>
  <c r="EX257" i="31"/>
  <c r="EW257" i="31"/>
  <c r="EU257" i="31"/>
  <c r="ET257" i="31"/>
  <c r="ER257" i="31"/>
  <c r="EQ257" i="31"/>
  <c r="EP257" i="31"/>
  <c r="EN257" i="31"/>
  <c r="EK257" i="31"/>
  <c r="EI257" i="31"/>
  <c r="EJ257" i="31" s="1"/>
  <c r="EG257" i="31"/>
  <c r="EH257" i="31" s="1"/>
  <c r="FB256" i="31"/>
  <c r="FA256" i="31"/>
  <c r="EZ256" i="31"/>
  <c r="EY256" i="31"/>
  <c r="EX256" i="31"/>
  <c r="EU256" i="31"/>
  <c r="ER256" i="31"/>
  <c r="EP256" i="31"/>
  <c r="EO256" i="31"/>
  <c r="EN256" i="31"/>
  <c r="EK256" i="31"/>
  <c r="EI256" i="31"/>
  <c r="EJ256" i="31" s="1"/>
  <c r="EG256" i="31"/>
  <c r="FD255" i="31"/>
  <c r="FB255" i="31"/>
  <c r="FA255" i="31"/>
  <c r="EZ255" i="31"/>
  <c r="EY255" i="31"/>
  <c r="EX255" i="31"/>
  <c r="EW255" i="31"/>
  <c r="EU255" i="31"/>
  <c r="ET255" i="31"/>
  <c r="EP255" i="31"/>
  <c r="FD254" i="31"/>
  <c r="FB254" i="31"/>
  <c r="FA254" i="31"/>
  <c r="EZ254" i="31"/>
  <c r="EY254" i="31"/>
  <c r="EX254" i="31"/>
  <c r="EW254" i="31"/>
  <c r="EU254" i="31"/>
  <c r="EQ254" i="31"/>
  <c r="EO254" i="31"/>
  <c r="FF253" i="31"/>
  <c r="FD253" i="31"/>
  <c r="FB253" i="31"/>
  <c r="FA253" i="31"/>
  <c r="EZ253" i="31"/>
  <c r="EY253" i="31"/>
  <c r="EX253" i="31"/>
  <c r="EU253" i="31"/>
  <c r="ET253" i="31"/>
  <c r="ER253" i="31"/>
  <c r="EQ253" i="31"/>
  <c r="EO253" i="31"/>
  <c r="EN253" i="31"/>
  <c r="EK253" i="31"/>
  <c r="EI253" i="31"/>
  <c r="EJ253" i="31" s="1"/>
  <c r="EG253" i="31"/>
  <c r="EH253" i="31" s="1"/>
  <c r="FB252" i="31"/>
  <c r="FA252" i="31"/>
  <c r="EZ252" i="31"/>
  <c r="EY252" i="31"/>
  <c r="EX252" i="31"/>
  <c r="EW252" i="31"/>
  <c r="EU252" i="31"/>
  <c r="ER252" i="31"/>
  <c r="EQ252" i="31"/>
  <c r="EP252" i="31"/>
  <c r="EO252" i="31"/>
  <c r="EN252" i="31"/>
  <c r="EK252" i="31"/>
  <c r="EI252" i="31"/>
  <c r="EJ252" i="31" s="1"/>
  <c r="EG252" i="31"/>
  <c r="EH252" i="31" s="1"/>
  <c r="FD251" i="31"/>
  <c r="FB251" i="31"/>
  <c r="FA251" i="31"/>
  <c r="EZ251" i="31"/>
  <c r="EY251" i="31"/>
  <c r="EX251" i="31"/>
  <c r="EW251" i="31"/>
  <c r="EU251" i="31"/>
  <c r="ET251" i="31"/>
  <c r="EG251" i="31"/>
  <c r="EH251" i="31" s="1"/>
  <c r="FB250" i="31"/>
  <c r="FA250" i="31"/>
  <c r="EZ250" i="31"/>
  <c r="EY250" i="31"/>
  <c r="EX250" i="31"/>
  <c r="EU250" i="31"/>
  <c r="EO250" i="31"/>
  <c r="FD249" i="31"/>
  <c r="FB249" i="31"/>
  <c r="FA249" i="31"/>
  <c r="EZ249" i="31"/>
  <c r="EY249" i="31"/>
  <c r="EX249" i="31"/>
  <c r="EW249" i="31"/>
  <c r="EU249" i="31"/>
  <c r="ET249" i="31"/>
  <c r="ER249" i="31"/>
  <c r="EO249" i="31"/>
  <c r="EN249" i="31"/>
  <c r="EK249" i="31"/>
  <c r="EI249" i="31"/>
  <c r="EJ249" i="31" s="1"/>
  <c r="EG249" i="31"/>
  <c r="EH249" i="31" s="1"/>
  <c r="FB248" i="31"/>
  <c r="FA248" i="31"/>
  <c r="EZ248" i="31"/>
  <c r="EY248" i="31"/>
  <c r="EX248" i="31"/>
  <c r="EW248" i="31"/>
  <c r="EU248" i="31"/>
  <c r="ER248" i="31"/>
  <c r="EQ248" i="31"/>
  <c r="EO248" i="31"/>
  <c r="EN248" i="31"/>
  <c r="EK248" i="31"/>
  <c r="EI248" i="31"/>
  <c r="EJ248" i="31" s="1"/>
  <c r="EG248" i="31"/>
  <c r="EH248" i="31" s="1"/>
  <c r="FD247" i="31"/>
  <c r="FB247" i="31"/>
  <c r="FA247" i="31"/>
  <c r="EZ247" i="31"/>
  <c r="EY247" i="31"/>
  <c r="EX247" i="31"/>
  <c r="EW247" i="31"/>
  <c r="EU247" i="31"/>
  <c r="ET247" i="31"/>
  <c r="EP247" i="31"/>
  <c r="EK247" i="31"/>
  <c r="EI247" i="31"/>
  <c r="EJ247" i="31" s="1"/>
  <c r="FB246" i="31"/>
  <c r="FA246" i="31"/>
  <c r="EZ246" i="31"/>
  <c r="EY246" i="31"/>
  <c r="EX246" i="31"/>
  <c r="EU246" i="31"/>
  <c r="EO246" i="31"/>
  <c r="FD245" i="31"/>
  <c r="FB245" i="31"/>
  <c r="FA245" i="31"/>
  <c r="EZ245" i="31"/>
  <c r="EY245" i="31"/>
  <c r="EX245" i="31"/>
  <c r="EW245" i="31"/>
  <c r="EU245" i="31"/>
  <c r="ET245" i="31"/>
  <c r="ER245" i="31"/>
  <c r="EQ245" i="31"/>
  <c r="EN245" i="31"/>
  <c r="EK245" i="31"/>
  <c r="EI245" i="31"/>
  <c r="EJ245" i="31" s="1"/>
  <c r="EG245" i="31"/>
  <c r="EH245" i="31" s="1"/>
  <c r="FB244" i="31"/>
  <c r="FA244" i="31"/>
  <c r="EZ244" i="31"/>
  <c r="EY244" i="31"/>
  <c r="EX244" i="31"/>
  <c r="EW244" i="31"/>
  <c r="EU244" i="31"/>
  <c r="ER244" i="31"/>
  <c r="EP244" i="31"/>
  <c r="EO244" i="31"/>
  <c r="EN244" i="31"/>
  <c r="EK244" i="31"/>
  <c r="EI244" i="31"/>
  <c r="EJ244" i="31" s="1"/>
  <c r="EG244" i="31"/>
  <c r="EH244" i="31" s="1"/>
  <c r="FD243" i="31"/>
  <c r="FB243" i="31"/>
  <c r="FA243" i="31"/>
  <c r="EZ243" i="31"/>
  <c r="EY243" i="31"/>
  <c r="EX243" i="31"/>
  <c r="EW243" i="31"/>
  <c r="EU243" i="31"/>
  <c r="ET243" i="31"/>
  <c r="EP243" i="31"/>
  <c r="EI243" i="31"/>
  <c r="EJ243" i="31" s="1"/>
  <c r="FB242" i="31"/>
  <c r="FA242" i="31"/>
  <c r="EZ242" i="31"/>
  <c r="EY242" i="31"/>
  <c r="EX242" i="31"/>
  <c r="EU242" i="31"/>
  <c r="EO242" i="31"/>
  <c r="FD241" i="31"/>
  <c r="FB241" i="31"/>
  <c r="FA241" i="31"/>
  <c r="EZ241" i="31"/>
  <c r="EY241" i="31"/>
  <c r="EX241" i="31"/>
  <c r="EU241" i="31"/>
  <c r="ET241" i="31"/>
  <c r="ER241" i="31"/>
  <c r="EQ241" i="31"/>
  <c r="EN241" i="31"/>
  <c r="EK241" i="31"/>
  <c r="EI241" i="31"/>
  <c r="EJ241" i="31" s="1"/>
  <c r="EG241" i="31"/>
  <c r="EH241" i="31" s="1"/>
  <c r="FB240" i="31"/>
  <c r="FA240" i="31"/>
  <c r="EZ240" i="31"/>
  <c r="EY240" i="31"/>
  <c r="EX240" i="31"/>
  <c r="EU240" i="31"/>
  <c r="ER240" i="31"/>
  <c r="EQ240" i="31"/>
  <c r="EP240" i="31"/>
  <c r="EO240" i="31"/>
  <c r="EN240" i="31"/>
  <c r="EK240" i="31"/>
  <c r="EI240" i="31"/>
  <c r="EJ240" i="31" s="1"/>
  <c r="EG240" i="31"/>
  <c r="EH240" i="31" s="1"/>
  <c r="FD239" i="31"/>
  <c r="FB239" i="31"/>
  <c r="FA239" i="31"/>
  <c r="EZ239" i="31"/>
  <c r="EY239" i="31"/>
  <c r="EX239" i="31"/>
  <c r="EW239" i="31"/>
  <c r="EU239" i="31"/>
  <c r="ET239" i="31"/>
  <c r="EP239" i="31"/>
  <c r="EO239" i="31"/>
  <c r="EN239" i="31"/>
  <c r="FD238" i="31"/>
  <c r="FB238" i="31"/>
  <c r="FA238" i="31"/>
  <c r="EZ238" i="31"/>
  <c r="EY238" i="31"/>
  <c r="EX238" i="31"/>
  <c r="EU238" i="31"/>
  <c r="EO238" i="31"/>
  <c r="FD237" i="31"/>
  <c r="FB237" i="31"/>
  <c r="FA237" i="31"/>
  <c r="EZ237" i="31"/>
  <c r="EY237" i="31"/>
  <c r="EX237" i="31"/>
  <c r="EU237" i="31"/>
  <c r="ET237" i="31"/>
  <c r="ER237" i="31"/>
  <c r="EQ237" i="31"/>
  <c r="EN237" i="31"/>
  <c r="EK237" i="31"/>
  <c r="EI237" i="31"/>
  <c r="EJ237" i="31" s="1"/>
  <c r="EG237" i="31"/>
  <c r="EH237" i="31" s="1"/>
  <c r="FB236" i="31"/>
  <c r="FA236" i="31"/>
  <c r="EZ236" i="31"/>
  <c r="EY236" i="31"/>
  <c r="EX236" i="31"/>
  <c r="EU236" i="31"/>
  <c r="ER236" i="31"/>
  <c r="EQ236" i="31"/>
  <c r="EO236" i="31"/>
  <c r="EN236" i="31"/>
  <c r="EK236" i="31"/>
  <c r="EI236" i="31"/>
  <c r="EJ236" i="31" s="1"/>
  <c r="EG236" i="31"/>
  <c r="EH236" i="31" s="1"/>
  <c r="FD235" i="31"/>
  <c r="FB235" i="31"/>
  <c r="FA235" i="31"/>
  <c r="EZ235" i="31"/>
  <c r="EY235" i="31"/>
  <c r="EX235" i="31"/>
  <c r="EW235" i="31"/>
  <c r="EU235" i="31"/>
  <c r="ET235" i="31"/>
  <c r="EP235" i="31"/>
  <c r="EN235" i="31"/>
  <c r="EG235" i="31"/>
  <c r="EH235" i="31" s="1"/>
  <c r="FB234" i="31"/>
  <c r="FA234" i="31"/>
  <c r="EZ234" i="31"/>
  <c r="EY234" i="31"/>
  <c r="EX234" i="31"/>
  <c r="EU234" i="31"/>
  <c r="EO234" i="31"/>
  <c r="FD233" i="31"/>
  <c r="FB233" i="31"/>
  <c r="FA233" i="31"/>
  <c r="EZ233" i="31"/>
  <c r="EY233" i="31"/>
  <c r="EX233" i="31"/>
  <c r="EW233" i="31"/>
  <c r="EU233" i="31"/>
  <c r="ET233" i="31"/>
  <c r="ER233" i="31"/>
  <c r="EQ233" i="31"/>
  <c r="EP233" i="31"/>
  <c r="EN233" i="31"/>
  <c r="EK233" i="31"/>
  <c r="EI233" i="31"/>
  <c r="EJ233" i="31" s="1"/>
  <c r="EG233" i="31"/>
  <c r="EH233" i="31" s="1"/>
  <c r="FB232" i="31"/>
  <c r="FA232" i="31"/>
  <c r="EZ232" i="31"/>
  <c r="EY232" i="31"/>
  <c r="EX232" i="31"/>
  <c r="EW232" i="31"/>
  <c r="EU232" i="31"/>
  <c r="ER232" i="31"/>
  <c r="EP232" i="31"/>
  <c r="EO232" i="31"/>
  <c r="EN232" i="31"/>
  <c r="EK232" i="31"/>
  <c r="EI232" i="31"/>
  <c r="EJ232" i="31" s="1"/>
  <c r="EG232" i="31"/>
  <c r="EH232" i="31" s="1"/>
  <c r="ES232" i="31"/>
  <c r="FD231" i="31"/>
  <c r="FB231" i="31"/>
  <c r="FA231" i="31"/>
  <c r="EZ231" i="31"/>
  <c r="EY231" i="31"/>
  <c r="EX231" i="31"/>
  <c r="EW231" i="31"/>
  <c r="EU231" i="31"/>
  <c r="ET231" i="31"/>
  <c r="EP231" i="31"/>
  <c r="EN231" i="31"/>
  <c r="EK231" i="31"/>
  <c r="FB230" i="31"/>
  <c r="FA230" i="31"/>
  <c r="EZ230" i="31"/>
  <c r="EY230" i="31"/>
  <c r="EX230" i="31"/>
  <c r="EU230" i="31"/>
  <c r="ER230" i="31"/>
  <c r="EO230" i="31"/>
  <c r="EG230" i="31"/>
  <c r="EH230" i="31" s="1"/>
  <c r="FD229" i="31"/>
  <c r="FB229" i="31"/>
  <c r="FA229" i="31"/>
  <c r="EZ229" i="31"/>
  <c r="EY229" i="31"/>
  <c r="EX229" i="31"/>
  <c r="EW229" i="31"/>
  <c r="EU229" i="31"/>
  <c r="ET229" i="31"/>
  <c r="ER229" i="31"/>
  <c r="EQ229" i="31"/>
  <c r="EN229" i="31"/>
  <c r="EK229" i="31"/>
  <c r="EI229" i="31"/>
  <c r="EJ229" i="31" s="1"/>
  <c r="EG229" i="31"/>
  <c r="EH229" i="31" s="1"/>
  <c r="FB228" i="31"/>
  <c r="FA228" i="31"/>
  <c r="EZ228" i="31"/>
  <c r="EY228" i="31"/>
  <c r="EX228" i="31"/>
  <c r="EW228" i="31"/>
  <c r="EU228" i="31"/>
  <c r="ER228" i="31"/>
  <c r="EQ228" i="31"/>
  <c r="EP228" i="31"/>
  <c r="EO228" i="31"/>
  <c r="EN228" i="31"/>
  <c r="EK228" i="31"/>
  <c r="EI228" i="31"/>
  <c r="EJ228" i="31" s="1"/>
  <c r="EG228" i="31"/>
  <c r="EH228" i="31" s="1"/>
  <c r="ES228" i="31"/>
  <c r="FD227" i="31"/>
  <c r="FB227" i="31"/>
  <c r="FA227" i="31"/>
  <c r="EZ227" i="31"/>
  <c r="EY227" i="31"/>
  <c r="EX227" i="31"/>
  <c r="EW227" i="31"/>
  <c r="EU227" i="31"/>
  <c r="ET227" i="31"/>
  <c r="EQ227" i="31"/>
  <c r="FB226" i="31"/>
  <c r="FA226" i="31"/>
  <c r="EZ226" i="31"/>
  <c r="EY226" i="31"/>
  <c r="EX226" i="31"/>
  <c r="EU226" i="31"/>
  <c r="EO226" i="31"/>
  <c r="FF225" i="31"/>
  <c r="FD225" i="31"/>
  <c r="FB225" i="31"/>
  <c r="FA225" i="31"/>
  <c r="EZ225" i="31"/>
  <c r="EY225" i="31"/>
  <c r="EX225" i="31"/>
  <c r="EW225" i="31"/>
  <c r="EU225" i="31"/>
  <c r="ET225" i="31"/>
  <c r="ER225" i="31"/>
  <c r="EP225" i="31"/>
  <c r="EN225" i="31"/>
  <c r="EK225" i="31"/>
  <c r="EI225" i="31"/>
  <c r="EJ225" i="31" s="1"/>
  <c r="EG225" i="31"/>
  <c r="EH225" i="31" s="1"/>
  <c r="FB224" i="31"/>
  <c r="FA224" i="31"/>
  <c r="EZ224" i="31"/>
  <c r="EY224" i="31"/>
  <c r="EX224" i="31"/>
  <c r="EW224" i="31"/>
  <c r="EU224" i="31"/>
  <c r="ER224" i="31"/>
  <c r="EQ224" i="31"/>
  <c r="EP224" i="31"/>
  <c r="EO224" i="31"/>
  <c r="EN224" i="31"/>
  <c r="EK224" i="31"/>
  <c r="EI224" i="31"/>
  <c r="EJ224" i="31" s="1"/>
  <c r="EG224" i="31"/>
  <c r="EH224" i="31" s="1"/>
  <c r="FD223" i="31"/>
  <c r="FB223" i="31"/>
  <c r="FA223" i="31"/>
  <c r="EZ223" i="31"/>
  <c r="EY223" i="31"/>
  <c r="EX223" i="31"/>
  <c r="EW223" i="31"/>
  <c r="EU223" i="31"/>
  <c r="ET223" i="31"/>
  <c r="EP223" i="31"/>
  <c r="FB222" i="31"/>
  <c r="FA222" i="31"/>
  <c r="EZ222" i="31"/>
  <c r="EY222" i="31"/>
  <c r="EX222" i="31"/>
  <c r="EU222" i="31"/>
  <c r="EO222" i="31"/>
  <c r="FD221" i="31"/>
  <c r="FB221" i="31"/>
  <c r="FA221" i="31"/>
  <c r="EZ221" i="31"/>
  <c r="EY221" i="31"/>
  <c r="EX221" i="31"/>
  <c r="EW221" i="31"/>
  <c r="EU221" i="31"/>
  <c r="ET221" i="31"/>
  <c r="ER221" i="31"/>
  <c r="EQ221" i="31"/>
  <c r="EP221" i="31"/>
  <c r="EO221" i="31"/>
  <c r="EN221" i="31"/>
  <c r="EK221" i="31"/>
  <c r="EI221" i="31"/>
  <c r="EJ221" i="31" s="1"/>
  <c r="EG221" i="31"/>
  <c r="EH221" i="31" s="1"/>
  <c r="FB220" i="31"/>
  <c r="FA220" i="31"/>
  <c r="EZ220" i="31"/>
  <c r="EY220" i="31"/>
  <c r="EX220" i="31"/>
  <c r="EW220" i="31"/>
  <c r="EU220" i="31"/>
  <c r="ER220" i="31"/>
  <c r="EQ220" i="31"/>
  <c r="EP220" i="31"/>
  <c r="EO220" i="31"/>
  <c r="EN220" i="31"/>
  <c r="EK220" i="31"/>
  <c r="EI220" i="31"/>
  <c r="EJ220" i="31" s="1"/>
  <c r="EG220" i="31"/>
  <c r="EH220" i="31" s="1"/>
  <c r="FD219" i="31"/>
  <c r="FB219" i="31"/>
  <c r="FA219" i="31"/>
  <c r="EZ219" i="31"/>
  <c r="EY219" i="31"/>
  <c r="EX219" i="31"/>
  <c r="EW219" i="31"/>
  <c r="EU219" i="31"/>
  <c r="ET219" i="31"/>
  <c r="ER219" i="31"/>
  <c r="EP219" i="31"/>
  <c r="EN219" i="31"/>
  <c r="FB218" i="31"/>
  <c r="FA218" i="31"/>
  <c r="EZ218" i="31"/>
  <c r="EY218" i="31"/>
  <c r="EX218" i="31"/>
  <c r="EU218" i="31"/>
  <c r="EO218" i="31"/>
  <c r="FF217" i="31"/>
  <c r="FD217" i="31"/>
  <c r="FB217" i="31"/>
  <c r="FA217" i="31"/>
  <c r="EZ217" i="31"/>
  <c r="EY217" i="31"/>
  <c r="EX217" i="31"/>
  <c r="EW217" i="31"/>
  <c r="EU217" i="31"/>
  <c r="ET217" i="31"/>
  <c r="ER217" i="31"/>
  <c r="EQ217" i="31"/>
  <c r="EN217" i="31"/>
  <c r="EK217" i="31"/>
  <c r="EI217" i="31"/>
  <c r="EJ217" i="31" s="1"/>
  <c r="EG217" i="31"/>
  <c r="EH217" i="31" s="1"/>
  <c r="FB216" i="31"/>
  <c r="FA216" i="31"/>
  <c r="EZ216" i="31"/>
  <c r="EY216" i="31"/>
  <c r="EX216" i="31"/>
  <c r="EW216" i="31"/>
  <c r="EU216" i="31"/>
  <c r="ER216" i="31"/>
  <c r="EP216" i="31"/>
  <c r="EO216" i="31"/>
  <c r="EN216" i="31"/>
  <c r="EK216" i="31"/>
  <c r="EI216" i="31"/>
  <c r="EJ216" i="31" s="1"/>
  <c r="EG216" i="31"/>
  <c r="EH216" i="31" s="1"/>
  <c r="FD215" i="31"/>
  <c r="FB215" i="31"/>
  <c r="FA215" i="31"/>
  <c r="EZ215" i="31"/>
  <c r="EY215" i="31"/>
  <c r="EX215" i="31"/>
  <c r="EW215" i="31"/>
  <c r="EU215" i="31"/>
  <c r="ET215" i="31"/>
  <c r="ER215" i="31"/>
  <c r="EP215" i="31"/>
  <c r="EN215" i="31"/>
  <c r="FB214" i="31"/>
  <c r="FA214" i="31"/>
  <c r="EZ214" i="31"/>
  <c r="EY214" i="31"/>
  <c r="EX214" i="31"/>
  <c r="EU214" i="31"/>
  <c r="ET214" i="31"/>
  <c r="ER214" i="31"/>
  <c r="EO214" i="31"/>
  <c r="FF213" i="31"/>
  <c r="FD213" i="31"/>
  <c r="FB213" i="31"/>
  <c r="FA213" i="31"/>
  <c r="EZ213" i="31"/>
  <c r="EY213" i="31"/>
  <c r="EX213" i="31"/>
  <c r="EW213" i="31"/>
  <c r="EU213" i="31"/>
  <c r="ET213" i="31"/>
  <c r="ER213" i="31"/>
  <c r="EQ213" i="31"/>
  <c r="EN213" i="31"/>
  <c r="EK213" i="31"/>
  <c r="EI213" i="31"/>
  <c r="EJ213" i="31" s="1"/>
  <c r="EG213" i="31"/>
  <c r="EH213" i="31" s="1"/>
  <c r="ES213" i="31"/>
  <c r="FB212" i="31"/>
  <c r="FA212" i="31"/>
  <c r="EZ212" i="31"/>
  <c r="EY212" i="31"/>
  <c r="EX212" i="31"/>
  <c r="EW212" i="31"/>
  <c r="EU212" i="31"/>
  <c r="ER212" i="31"/>
  <c r="EQ212" i="31"/>
  <c r="EP212" i="31"/>
  <c r="EO212" i="31"/>
  <c r="EN212" i="31"/>
  <c r="EK212" i="31"/>
  <c r="EI212" i="31"/>
  <c r="EJ212" i="31" s="1"/>
  <c r="EG212" i="31"/>
  <c r="EH212" i="31" s="1"/>
  <c r="FD211" i="31"/>
  <c r="FB211" i="31"/>
  <c r="FA211" i="31"/>
  <c r="EZ211" i="31"/>
  <c r="EY211" i="31"/>
  <c r="EX211" i="31"/>
  <c r="EW211" i="31"/>
  <c r="EU211" i="31"/>
  <c r="ET211" i="31"/>
  <c r="EP211" i="31"/>
  <c r="EN211" i="31"/>
  <c r="FB210" i="31"/>
  <c r="FA210" i="31"/>
  <c r="EZ210" i="31"/>
  <c r="EY210" i="31"/>
  <c r="EX210" i="31"/>
  <c r="EU210" i="31"/>
  <c r="EO210" i="31"/>
  <c r="FF209" i="31"/>
  <c r="FD209" i="31"/>
  <c r="FB209" i="31"/>
  <c r="FA209" i="31"/>
  <c r="EZ209" i="31"/>
  <c r="EY209" i="31"/>
  <c r="EX209" i="31"/>
  <c r="EW209" i="31"/>
  <c r="EU209" i="31"/>
  <c r="ET209" i="31"/>
  <c r="ER209" i="31"/>
  <c r="EN209" i="31"/>
  <c r="EK209" i="31"/>
  <c r="EI209" i="31"/>
  <c r="EJ209" i="31" s="1"/>
  <c r="EG209" i="31"/>
  <c r="EH209" i="31" s="1"/>
  <c r="FB208" i="31"/>
  <c r="FA208" i="31"/>
  <c r="EZ208" i="31"/>
  <c r="EY208" i="31"/>
  <c r="EX208" i="31"/>
  <c r="EU208" i="31"/>
  <c r="ET208" i="31"/>
  <c r="ER208" i="31"/>
  <c r="EQ208" i="31"/>
  <c r="EP208" i="31"/>
  <c r="EO208" i="31"/>
  <c r="EN208" i="31"/>
  <c r="EK208" i="31"/>
  <c r="EI208" i="31"/>
  <c r="EJ208" i="31" s="1"/>
  <c r="EG208" i="31"/>
  <c r="EH208" i="31" s="1"/>
  <c r="FD207" i="31"/>
  <c r="FB207" i="31"/>
  <c r="FA207" i="31"/>
  <c r="EZ207" i="31"/>
  <c r="EY207" i="31"/>
  <c r="EX207" i="31"/>
  <c r="EU207" i="31"/>
  <c r="ET207" i="31"/>
  <c r="ER207" i="31"/>
  <c r="EP207" i="31"/>
  <c r="EN207" i="31"/>
  <c r="FB206" i="31"/>
  <c r="FA206" i="31"/>
  <c r="EZ206" i="31"/>
  <c r="EY206" i="31"/>
  <c r="EX206" i="31"/>
  <c r="EW206" i="31"/>
  <c r="EU206" i="31"/>
  <c r="EO206" i="31"/>
  <c r="EG206" i="31"/>
  <c r="EH206" i="31" s="1"/>
  <c r="FF205" i="31"/>
  <c r="FD205" i="31"/>
  <c r="FB205" i="31"/>
  <c r="FA205" i="31"/>
  <c r="EZ205" i="31"/>
  <c r="EY205" i="31"/>
  <c r="EX205" i="31"/>
  <c r="EW205" i="31"/>
  <c r="EU205" i="31"/>
  <c r="ET205" i="31"/>
  <c r="ER205" i="31"/>
  <c r="EQ205" i="31"/>
  <c r="EO205" i="31"/>
  <c r="EN205" i="31"/>
  <c r="EK205" i="31"/>
  <c r="EI205" i="31"/>
  <c r="EJ205" i="31" s="1"/>
  <c r="EG205" i="31"/>
  <c r="EH205" i="31" s="1"/>
  <c r="FB204" i="31"/>
  <c r="FA204" i="31"/>
  <c r="EZ204" i="31"/>
  <c r="EY204" i="31"/>
  <c r="EX204" i="31"/>
  <c r="EU204" i="31"/>
  <c r="ER204" i="31"/>
  <c r="EQ204" i="31"/>
  <c r="EP204" i="31"/>
  <c r="EO204" i="31"/>
  <c r="EN204" i="31"/>
  <c r="EK204" i="31"/>
  <c r="EI204" i="31"/>
  <c r="EJ204" i="31" s="1"/>
  <c r="EG204" i="31"/>
  <c r="EH204" i="31" s="1"/>
  <c r="FD203" i="31"/>
  <c r="FB203" i="31"/>
  <c r="FA203" i="31"/>
  <c r="EZ203" i="31"/>
  <c r="EY203" i="31"/>
  <c r="EX203" i="31"/>
  <c r="EW203" i="31"/>
  <c r="EU203" i="31"/>
  <c r="ET203" i="31"/>
  <c r="EP203" i="31"/>
  <c r="EK203" i="31"/>
  <c r="FB202" i="31"/>
  <c r="FA202" i="31"/>
  <c r="EZ202" i="31"/>
  <c r="EY202" i="31"/>
  <c r="EX202" i="31"/>
  <c r="EW202" i="31"/>
  <c r="EU202" i="31"/>
  <c r="EO202" i="31"/>
  <c r="EN202" i="31"/>
  <c r="FF201" i="31"/>
  <c r="FD201" i="31"/>
  <c r="FB201" i="31"/>
  <c r="FA201" i="31"/>
  <c r="EZ201" i="31"/>
  <c r="EY201" i="31"/>
  <c r="EX201" i="31"/>
  <c r="EW201" i="31"/>
  <c r="EU201" i="31"/>
  <c r="ET201" i="31"/>
  <c r="ER201" i="31"/>
  <c r="EQ201" i="31"/>
  <c r="EP201" i="31"/>
  <c r="EO201" i="31"/>
  <c r="EN201" i="31"/>
  <c r="EK201" i="31"/>
  <c r="EI201" i="31"/>
  <c r="EJ201" i="31" s="1"/>
  <c r="EG201" i="31"/>
  <c r="EH201" i="31" s="1"/>
  <c r="FB200" i="31"/>
  <c r="FA200" i="31"/>
  <c r="EZ200" i="31"/>
  <c r="EY200" i="31"/>
  <c r="EX200" i="31"/>
  <c r="EU200" i="31"/>
  <c r="ER200" i="31"/>
  <c r="EQ200" i="31"/>
  <c r="EP200" i="31"/>
  <c r="EO200" i="31"/>
  <c r="EN200" i="31"/>
  <c r="EK200" i="31"/>
  <c r="EI200" i="31"/>
  <c r="EJ200" i="31" s="1"/>
  <c r="EG200" i="31"/>
  <c r="EH200" i="31" s="1"/>
  <c r="FD199" i="31"/>
  <c r="FB199" i="31"/>
  <c r="FA199" i="31"/>
  <c r="EZ199" i="31"/>
  <c r="EY199" i="31"/>
  <c r="EX199" i="31"/>
  <c r="EW199" i="31"/>
  <c r="EU199" i="31"/>
  <c r="ET199" i="31"/>
  <c r="EP199" i="31"/>
  <c r="EI199" i="31"/>
  <c r="EJ199" i="31" s="1"/>
  <c r="FB198" i="31"/>
  <c r="FA198" i="31"/>
  <c r="EZ198" i="31"/>
  <c r="EY198" i="31"/>
  <c r="EX198" i="31"/>
  <c r="EW198" i="31"/>
  <c r="EU198" i="31"/>
  <c r="EO198" i="31"/>
  <c r="FF197" i="31"/>
  <c r="FD197" i="31"/>
  <c r="FB197" i="31"/>
  <c r="FA197" i="31"/>
  <c r="EZ197" i="31"/>
  <c r="EY197" i="31"/>
  <c r="EX197" i="31"/>
  <c r="EW197" i="31"/>
  <c r="EU197" i="31"/>
  <c r="ET197" i="31"/>
  <c r="ER197" i="31"/>
  <c r="EQ197" i="31"/>
  <c r="EO197" i="31"/>
  <c r="EN197" i="31"/>
  <c r="EK197" i="31"/>
  <c r="EI197" i="31"/>
  <c r="EJ197" i="31" s="1"/>
  <c r="EG197" i="31"/>
  <c r="EH197" i="31" s="1"/>
  <c r="ES197" i="31"/>
  <c r="FB196" i="31"/>
  <c r="FA196" i="31"/>
  <c r="EZ196" i="31"/>
  <c r="EY196" i="31"/>
  <c r="EX196" i="31"/>
  <c r="EU196" i="31"/>
  <c r="ER196" i="31"/>
  <c r="EQ196" i="31"/>
  <c r="EP196" i="31"/>
  <c r="EO196" i="31"/>
  <c r="EN196" i="31"/>
  <c r="EK196" i="31"/>
  <c r="EI196" i="31"/>
  <c r="EJ196" i="31" s="1"/>
  <c r="EG196" i="31"/>
  <c r="EH196" i="31" s="1"/>
  <c r="FD195" i="31"/>
  <c r="FB195" i="31"/>
  <c r="FA195" i="31"/>
  <c r="EZ195" i="31"/>
  <c r="EY195" i="31"/>
  <c r="EX195" i="31"/>
  <c r="EW195" i="31"/>
  <c r="EU195" i="31"/>
  <c r="ET195" i="31"/>
  <c r="EP195" i="31"/>
  <c r="FB194" i="31"/>
  <c r="FA194" i="31"/>
  <c r="EZ194" i="31"/>
  <c r="EY194" i="31"/>
  <c r="EX194" i="31"/>
  <c r="EW194" i="31"/>
  <c r="EU194" i="31"/>
  <c r="EO194" i="31"/>
  <c r="FF193" i="31"/>
  <c r="FD193" i="31"/>
  <c r="FB193" i="31"/>
  <c r="FA193" i="31"/>
  <c r="EZ193" i="31"/>
  <c r="EY193" i="31"/>
  <c r="EX193" i="31"/>
  <c r="EW193" i="31"/>
  <c r="EU193" i="31"/>
  <c r="ET193" i="31"/>
  <c r="ER193" i="31"/>
  <c r="EQ193" i="31"/>
  <c r="EN193" i="31"/>
  <c r="EK193" i="31"/>
  <c r="EI193" i="31"/>
  <c r="EJ193" i="31" s="1"/>
  <c r="EG193" i="31"/>
  <c r="EH193" i="31" s="1"/>
  <c r="EV193" i="31"/>
  <c r="FB192" i="31"/>
  <c r="FA192" i="31"/>
  <c r="EZ192" i="31"/>
  <c r="EY192" i="31"/>
  <c r="EX192" i="31"/>
  <c r="EW192" i="31"/>
  <c r="EU192" i="31"/>
  <c r="ER192" i="31"/>
  <c r="EQ192" i="31"/>
  <c r="EP192" i="31"/>
  <c r="EO192" i="31"/>
  <c r="EN192" i="31"/>
  <c r="EK192" i="31"/>
  <c r="EI192" i="31"/>
  <c r="EJ192" i="31" s="1"/>
  <c r="EG192" i="31"/>
  <c r="FD191" i="31"/>
  <c r="FB191" i="31"/>
  <c r="FA191" i="31"/>
  <c r="EZ191" i="31"/>
  <c r="EY191" i="31"/>
  <c r="EX191" i="31"/>
  <c r="EU191" i="31"/>
  <c r="ET191" i="31"/>
  <c r="EP191" i="31"/>
  <c r="EK191" i="31"/>
  <c r="FB190" i="31"/>
  <c r="FA190" i="31"/>
  <c r="EZ190" i="31"/>
  <c r="EY190" i="31"/>
  <c r="EX190" i="31"/>
  <c r="EW190" i="31"/>
  <c r="EU190" i="31"/>
  <c r="EO190" i="31"/>
  <c r="FD189" i="31"/>
  <c r="FB189" i="31"/>
  <c r="FA189" i="31"/>
  <c r="EZ189" i="31"/>
  <c r="EY189" i="31"/>
  <c r="EX189" i="31"/>
  <c r="EW189" i="31"/>
  <c r="EU189" i="31"/>
  <c r="ET189" i="31"/>
  <c r="ER189" i="31"/>
  <c r="EQ189" i="31"/>
  <c r="EN189" i="31"/>
  <c r="EK189" i="31"/>
  <c r="EI189" i="31"/>
  <c r="EJ189" i="31" s="1"/>
  <c r="EG189" i="31"/>
  <c r="EH189" i="31" s="1"/>
  <c r="FB188" i="31"/>
  <c r="FA188" i="31"/>
  <c r="EZ188" i="31"/>
  <c r="EY188" i="31"/>
  <c r="EX188" i="31"/>
  <c r="EW188" i="31"/>
  <c r="EU188" i="31"/>
  <c r="ER188" i="31"/>
  <c r="EQ188" i="31"/>
  <c r="EP188" i="31"/>
  <c r="EO188" i="31"/>
  <c r="EN188" i="31"/>
  <c r="EK188" i="31"/>
  <c r="EI188" i="31"/>
  <c r="EJ188" i="31" s="1"/>
  <c r="EG188" i="31"/>
  <c r="FD187" i="31"/>
  <c r="FB187" i="31"/>
  <c r="FA187" i="31"/>
  <c r="EZ187" i="31"/>
  <c r="EY187" i="31"/>
  <c r="EX187" i="31"/>
  <c r="EU187" i="31"/>
  <c r="ET187" i="31"/>
  <c r="ER187" i="31"/>
  <c r="EQ187" i="31"/>
  <c r="EP187" i="31"/>
  <c r="EK187" i="31"/>
  <c r="EG187" i="31"/>
  <c r="EH187" i="31" s="1"/>
  <c r="FB186" i="31"/>
  <c r="FA186" i="31"/>
  <c r="EZ186" i="31"/>
  <c r="EY186" i="31"/>
  <c r="EX186" i="31"/>
  <c r="EW186" i="31"/>
  <c r="EU186" i="31"/>
  <c r="EQ186" i="31"/>
  <c r="EO186" i="31"/>
  <c r="FD185" i="31"/>
  <c r="FB185" i="31"/>
  <c r="FA185" i="31"/>
  <c r="EZ185" i="31"/>
  <c r="EY185" i="31"/>
  <c r="EX185" i="31"/>
  <c r="EW185" i="31"/>
  <c r="EU185" i="31"/>
  <c r="ET185" i="31"/>
  <c r="ER185" i="31"/>
  <c r="EQ185" i="31"/>
  <c r="EP185" i="31"/>
  <c r="EO185" i="31"/>
  <c r="EN185" i="31"/>
  <c r="EK185" i="31"/>
  <c r="EI185" i="31"/>
  <c r="EJ185" i="31" s="1"/>
  <c r="EG185" i="31"/>
  <c r="EH185" i="31" s="1"/>
  <c r="FB184" i="31"/>
  <c r="FA184" i="31"/>
  <c r="EZ184" i="31"/>
  <c r="EY184" i="31"/>
  <c r="EX184" i="31"/>
  <c r="EW184" i="31"/>
  <c r="EU184" i="31"/>
  <c r="ER184" i="31"/>
  <c r="EQ184" i="31"/>
  <c r="EP184" i="31"/>
  <c r="EO184" i="31"/>
  <c r="EN184" i="31"/>
  <c r="EK184" i="31"/>
  <c r="EI184" i="31"/>
  <c r="EJ184" i="31" s="1"/>
  <c r="EG184" i="31"/>
  <c r="EH184" i="31" s="1"/>
  <c r="FD183" i="31"/>
  <c r="FB183" i="31"/>
  <c r="FA183" i="31"/>
  <c r="EZ183" i="31"/>
  <c r="EY183" i="31"/>
  <c r="EX183" i="31"/>
  <c r="EU183" i="31"/>
  <c r="ET183" i="31"/>
  <c r="ER183" i="31"/>
  <c r="EP183" i="31"/>
  <c r="EN183" i="31"/>
  <c r="EK183" i="31"/>
  <c r="EG183" i="31"/>
  <c r="EH183" i="31" s="1"/>
  <c r="FB182" i="31"/>
  <c r="FA182" i="31"/>
  <c r="EZ182" i="31"/>
  <c r="EY182" i="31"/>
  <c r="EX182" i="31"/>
  <c r="EW182" i="31"/>
  <c r="EU182" i="31"/>
  <c r="EO182" i="31"/>
  <c r="FD181" i="31"/>
  <c r="FB181" i="31"/>
  <c r="FA181" i="31"/>
  <c r="EZ181" i="31"/>
  <c r="EY181" i="31"/>
  <c r="EX181" i="31"/>
  <c r="EW181" i="31"/>
  <c r="EU181" i="31"/>
  <c r="ET181" i="31"/>
  <c r="ER181" i="31"/>
  <c r="EQ181" i="31"/>
  <c r="EO181" i="31"/>
  <c r="EN181" i="31"/>
  <c r="EK181" i="31"/>
  <c r="EI181" i="31"/>
  <c r="EJ181" i="31" s="1"/>
  <c r="EG181" i="31"/>
  <c r="EH181" i="31" s="1"/>
  <c r="FB180" i="31"/>
  <c r="FA180" i="31"/>
  <c r="EZ180" i="31"/>
  <c r="EY180" i="31"/>
  <c r="EX180" i="31"/>
  <c r="EW180" i="31"/>
  <c r="EU180" i="31"/>
  <c r="ER180" i="31"/>
  <c r="EQ180" i="31"/>
  <c r="EP180" i="31"/>
  <c r="EO180" i="31"/>
  <c r="EN180" i="31"/>
  <c r="EK180" i="31"/>
  <c r="EI180" i="31"/>
  <c r="EJ180" i="31" s="1"/>
  <c r="EG180" i="31"/>
  <c r="EH180" i="31" s="1"/>
  <c r="FD179" i="31"/>
  <c r="FB179" i="31"/>
  <c r="FA179" i="31"/>
  <c r="EZ179" i="31"/>
  <c r="EY179" i="31"/>
  <c r="EX179" i="31"/>
  <c r="EU179" i="31"/>
  <c r="ET179" i="31"/>
  <c r="EP179" i="31"/>
  <c r="EG179" i="31"/>
  <c r="EH179" i="31" s="1"/>
  <c r="FB178" i="31"/>
  <c r="FA178" i="31"/>
  <c r="EZ178" i="31"/>
  <c r="EY178" i="31"/>
  <c r="EX178" i="31"/>
  <c r="EU178" i="31"/>
  <c r="EO178" i="31"/>
  <c r="FD177" i="31"/>
  <c r="FB177" i="31"/>
  <c r="FA177" i="31"/>
  <c r="EZ177" i="31"/>
  <c r="EY177" i="31"/>
  <c r="EX177" i="31"/>
  <c r="EW177" i="31"/>
  <c r="EU177" i="31"/>
  <c r="ET177" i="31"/>
  <c r="ER177" i="31"/>
  <c r="EQ177" i="31"/>
  <c r="EO177" i="31"/>
  <c r="EN177" i="31"/>
  <c r="EK177" i="31"/>
  <c r="EI177" i="31"/>
  <c r="EJ177" i="31" s="1"/>
  <c r="EG177" i="31"/>
  <c r="EH177" i="31" s="1"/>
  <c r="FB176" i="31"/>
  <c r="FA176" i="31"/>
  <c r="EZ176" i="31"/>
  <c r="EY176" i="31"/>
  <c r="EX176" i="31"/>
  <c r="EW176" i="31"/>
  <c r="EU176" i="31"/>
  <c r="ER176" i="31"/>
  <c r="EQ176" i="31"/>
  <c r="EP176" i="31"/>
  <c r="EO176" i="31"/>
  <c r="EN176" i="31"/>
  <c r="EK176" i="31"/>
  <c r="EI176" i="31"/>
  <c r="EJ176" i="31" s="1"/>
  <c r="EG176" i="31"/>
  <c r="EH176" i="31" s="1"/>
  <c r="FD175" i="31"/>
  <c r="FB175" i="31"/>
  <c r="FA175" i="31"/>
  <c r="EZ175" i="31"/>
  <c r="EY175" i="31"/>
  <c r="EX175" i="31"/>
  <c r="EU175" i="31"/>
  <c r="ET175" i="31"/>
  <c r="ER175" i="31"/>
  <c r="EP175" i="31"/>
  <c r="EO175" i="31"/>
  <c r="EI175" i="31"/>
  <c r="EJ175" i="31" s="1"/>
  <c r="FD174" i="31"/>
  <c r="FB174" i="31"/>
  <c r="FA174" i="31"/>
  <c r="EZ174" i="31"/>
  <c r="EY174" i="31"/>
  <c r="EX174" i="31"/>
  <c r="EU174" i="31"/>
  <c r="EQ174" i="31"/>
  <c r="EO174" i="31"/>
  <c r="FD173" i="31"/>
  <c r="FB173" i="31"/>
  <c r="FA173" i="31"/>
  <c r="EZ173" i="31"/>
  <c r="EY173" i="31"/>
  <c r="EX173" i="31"/>
  <c r="EW173" i="31"/>
  <c r="EU173" i="31"/>
  <c r="ET173" i="31"/>
  <c r="ER173" i="31"/>
  <c r="EQ173" i="31"/>
  <c r="EO173" i="31"/>
  <c r="EN173" i="31"/>
  <c r="EK173" i="31"/>
  <c r="EI173" i="31"/>
  <c r="EJ173" i="31" s="1"/>
  <c r="EG173" i="31"/>
  <c r="EH173" i="31" s="1"/>
  <c r="ES173" i="31"/>
  <c r="FB172" i="31"/>
  <c r="FA172" i="31"/>
  <c r="EZ172" i="31"/>
  <c r="EY172" i="31"/>
  <c r="EX172" i="31"/>
  <c r="EW172" i="31"/>
  <c r="EU172" i="31"/>
  <c r="ER172" i="31"/>
  <c r="EQ172" i="31"/>
  <c r="EP172" i="31"/>
  <c r="EO172" i="31"/>
  <c r="EN172" i="31"/>
  <c r="EK172" i="31"/>
  <c r="EI172" i="31"/>
  <c r="EJ172" i="31" s="1"/>
  <c r="EG172" i="31"/>
  <c r="EH172" i="31" s="1"/>
  <c r="ES172" i="31"/>
  <c r="FD171" i="31"/>
  <c r="FB171" i="31"/>
  <c r="FA171" i="31"/>
  <c r="EZ171" i="31"/>
  <c r="EY171" i="31"/>
  <c r="EX171" i="31"/>
  <c r="EU171" i="31"/>
  <c r="ET171" i="31"/>
  <c r="EP171" i="31"/>
  <c r="EK171" i="31"/>
  <c r="EG171" i="31"/>
  <c r="EH171" i="31" s="1"/>
  <c r="ES171" i="31"/>
  <c r="FD170" i="31"/>
  <c r="FB170" i="31"/>
  <c r="FA170" i="31"/>
  <c r="EZ170" i="31"/>
  <c r="EY170" i="31"/>
  <c r="EX170" i="31"/>
  <c r="EU170" i="31"/>
  <c r="EO170" i="31"/>
  <c r="FF169" i="31"/>
  <c r="FD169" i="31"/>
  <c r="FB169" i="31"/>
  <c r="FA169" i="31"/>
  <c r="EZ169" i="31"/>
  <c r="EY169" i="31"/>
  <c r="EX169" i="31"/>
  <c r="EU169" i="31"/>
  <c r="ET169" i="31"/>
  <c r="ER169" i="31"/>
  <c r="EQ169" i="31"/>
  <c r="EO169" i="31"/>
  <c r="EN169" i="31"/>
  <c r="EK169" i="31"/>
  <c r="EI169" i="31"/>
  <c r="EJ169" i="31" s="1"/>
  <c r="EG169" i="31"/>
  <c r="EH169" i="31" s="1"/>
  <c r="FB168" i="31"/>
  <c r="FA168" i="31"/>
  <c r="EZ168" i="31"/>
  <c r="EY168" i="31"/>
  <c r="EX168" i="31"/>
  <c r="EW168" i="31"/>
  <c r="EU168" i="31"/>
  <c r="ER168" i="31"/>
  <c r="EP168" i="31"/>
  <c r="EO168" i="31"/>
  <c r="EN168" i="31"/>
  <c r="EK168" i="31"/>
  <c r="EI168" i="31"/>
  <c r="EJ168" i="31" s="1"/>
  <c r="EG168" i="31"/>
  <c r="EH168" i="31" s="1"/>
  <c r="FD167" i="31"/>
  <c r="FB167" i="31"/>
  <c r="FA167" i="31"/>
  <c r="EZ167" i="31"/>
  <c r="EY167" i="31"/>
  <c r="EX167" i="31"/>
  <c r="EW167" i="31"/>
  <c r="EU167" i="31"/>
  <c r="ET167" i="31"/>
  <c r="EP167" i="31"/>
  <c r="EO167" i="31"/>
  <c r="EK167" i="31"/>
  <c r="FD166" i="31"/>
  <c r="FB166" i="31"/>
  <c r="FA166" i="31"/>
  <c r="EZ166" i="31"/>
  <c r="EY166" i="31"/>
  <c r="EX166" i="31"/>
  <c r="EW166" i="31"/>
  <c r="EU166" i="31"/>
  <c r="ET166" i="31"/>
  <c r="EO166" i="31"/>
  <c r="FD165" i="31"/>
  <c r="FB165" i="31"/>
  <c r="FA165" i="31"/>
  <c r="EZ165" i="31"/>
  <c r="EY165" i="31"/>
  <c r="EX165" i="31"/>
  <c r="EU165" i="31"/>
  <c r="ET165" i="31"/>
  <c r="ER165" i="31"/>
  <c r="EQ165" i="31"/>
  <c r="EO165" i="31"/>
  <c r="EN165" i="31"/>
  <c r="EK165" i="31"/>
  <c r="EI165" i="31"/>
  <c r="EJ165" i="31" s="1"/>
  <c r="EG165" i="31"/>
  <c r="EH165" i="31" s="1"/>
  <c r="FB164" i="31"/>
  <c r="FA164" i="31"/>
  <c r="EZ164" i="31"/>
  <c r="EY164" i="31"/>
  <c r="EX164" i="31"/>
  <c r="EW164" i="31"/>
  <c r="EU164" i="31"/>
  <c r="ET164" i="31"/>
  <c r="ER164" i="31"/>
  <c r="EQ164" i="31"/>
  <c r="EP164" i="31"/>
  <c r="EO164" i="31"/>
  <c r="EN164" i="31"/>
  <c r="EK164" i="31"/>
  <c r="EI164" i="31"/>
  <c r="EJ164" i="31" s="1"/>
  <c r="EG164" i="31"/>
  <c r="EH164" i="31" s="1"/>
  <c r="FD163" i="31"/>
  <c r="FB163" i="31"/>
  <c r="FA163" i="31"/>
  <c r="EZ163" i="31"/>
  <c r="EY163" i="31"/>
  <c r="EX163" i="31"/>
  <c r="EW163" i="31"/>
  <c r="EU163" i="31"/>
  <c r="ET163" i="31"/>
  <c r="EP163" i="31"/>
  <c r="EN163" i="31"/>
  <c r="EK163" i="31"/>
  <c r="FD162" i="31"/>
  <c r="FB162" i="31"/>
  <c r="FA162" i="31"/>
  <c r="EZ162" i="31"/>
  <c r="EY162" i="31"/>
  <c r="EX162" i="31"/>
  <c r="EU162" i="31"/>
  <c r="EQ162" i="31"/>
  <c r="EO162" i="31"/>
  <c r="EW162" i="31"/>
  <c r="FD161" i="31"/>
  <c r="FB161" i="31"/>
  <c r="FA161" i="31"/>
  <c r="EZ161" i="31"/>
  <c r="EY161" i="31"/>
  <c r="EX161" i="31"/>
  <c r="EU161" i="31"/>
  <c r="ET161" i="31"/>
  <c r="ER161" i="31"/>
  <c r="EQ161" i="31"/>
  <c r="EO161" i="31"/>
  <c r="EN161" i="31"/>
  <c r="EK161" i="31"/>
  <c r="EI161" i="31"/>
  <c r="EJ161" i="31" s="1"/>
  <c r="EG161" i="31"/>
  <c r="EH161" i="31" s="1"/>
  <c r="FB160" i="31"/>
  <c r="FA160" i="31"/>
  <c r="EZ160" i="31"/>
  <c r="EY160" i="31"/>
  <c r="EX160" i="31"/>
  <c r="EW160" i="31"/>
  <c r="EU160" i="31"/>
  <c r="ER160" i="31"/>
  <c r="EQ160" i="31"/>
  <c r="EO160" i="31"/>
  <c r="EN160" i="31"/>
  <c r="EK160" i="31"/>
  <c r="EI160" i="31"/>
  <c r="EJ160" i="31" s="1"/>
  <c r="EG160" i="31"/>
  <c r="EH160" i="31" s="1"/>
  <c r="FD159" i="31"/>
  <c r="FB159" i="31"/>
  <c r="FA159" i="31"/>
  <c r="EZ159" i="31"/>
  <c r="EY159" i="31"/>
  <c r="EX159" i="31"/>
  <c r="EW159" i="31"/>
  <c r="EU159" i="31"/>
  <c r="ET159" i="31"/>
  <c r="ER159" i="31"/>
  <c r="EP159" i="31"/>
  <c r="EG159" i="31"/>
  <c r="EH159" i="31" s="1"/>
  <c r="FD158" i="31"/>
  <c r="FB158" i="31"/>
  <c r="FA158" i="31"/>
  <c r="EZ158" i="31"/>
  <c r="EY158" i="31"/>
  <c r="EX158" i="31"/>
  <c r="EU158" i="31"/>
  <c r="EQ158" i="31"/>
  <c r="EO158" i="31"/>
  <c r="FD157" i="31"/>
  <c r="FB157" i="31"/>
  <c r="FA157" i="31"/>
  <c r="EZ157" i="31"/>
  <c r="EY157" i="31"/>
  <c r="EX157" i="31"/>
  <c r="EU157" i="31"/>
  <c r="ET157" i="31"/>
  <c r="ER157" i="31"/>
  <c r="EQ157" i="31"/>
  <c r="EP157" i="31"/>
  <c r="EO157" i="31"/>
  <c r="EN157" i="31"/>
  <c r="EK157" i="31"/>
  <c r="EI157" i="31"/>
  <c r="EJ157" i="31" s="1"/>
  <c r="EG157" i="31"/>
  <c r="EH157" i="31" s="1"/>
  <c r="ES157" i="31"/>
  <c r="FB156" i="31"/>
  <c r="FA156" i="31"/>
  <c r="EZ156" i="31"/>
  <c r="EY156" i="31"/>
  <c r="EX156" i="31"/>
  <c r="EU156" i="31"/>
  <c r="ER156" i="31"/>
  <c r="EQ156" i="31"/>
  <c r="EP156" i="31"/>
  <c r="EO156" i="31"/>
  <c r="EN156" i="31"/>
  <c r="EK156" i="31"/>
  <c r="EI156" i="31"/>
  <c r="EJ156" i="31" s="1"/>
  <c r="EG156" i="31"/>
  <c r="EH156" i="31" s="1"/>
  <c r="FD155" i="31"/>
  <c r="FB155" i="31"/>
  <c r="FA155" i="31"/>
  <c r="EZ155" i="31"/>
  <c r="EY155" i="31"/>
  <c r="EX155" i="31"/>
  <c r="EW155" i="31"/>
  <c r="EU155" i="31"/>
  <c r="ET155" i="31"/>
  <c r="ER155" i="31"/>
  <c r="EP155" i="31"/>
  <c r="EN155" i="31"/>
  <c r="FD154" i="31"/>
  <c r="FB154" i="31"/>
  <c r="FA154" i="31"/>
  <c r="EZ154" i="31"/>
  <c r="EY154" i="31"/>
  <c r="EX154" i="31"/>
  <c r="EU154" i="31"/>
  <c r="ER154" i="31"/>
  <c r="EQ154" i="31"/>
  <c r="EO154" i="31"/>
  <c r="FD153" i="31"/>
  <c r="FB153" i="31"/>
  <c r="FA153" i="31"/>
  <c r="EZ153" i="31"/>
  <c r="EY153" i="31"/>
  <c r="EX153" i="31"/>
  <c r="EU153" i="31"/>
  <c r="ET153" i="31"/>
  <c r="ER153" i="31"/>
  <c r="EQ153" i="31"/>
  <c r="EP153" i="31"/>
  <c r="EO153" i="31"/>
  <c r="EN153" i="31"/>
  <c r="EK153" i="31"/>
  <c r="EI153" i="31"/>
  <c r="EJ153" i="31" s="1"/>
  <c r="EG153" i="31"/>
  <c r="EH153" i="31" s="1"/>
  <c r="FB152" i="31"/>
  <c r="FA152" i="31"/>
  <c r="EZ152" i="31"/>
  <c r="EY152" i="31"/>
  <c r="EX152" i="31"/>
  <c r="EU152" i="31"/>
  <c r="ER152" i="31"/>
  <c r="EQ152" i="31"/>
  <c r="EP152" i="31"/>
  <c r="EO152" i="31"/>
  <c r="EN152" i="31"/>
  <c r="EK152" i="31"/>
  <c r="EI152" i="31"/>
  <c r="EJ152" i="31" s="1"/>
  <c r="EG152" i="31"/>
  <c r="EH152" i="31" s="1"/>
  <c r="FD151" i="31"/>
  <c r="FB151" i="31"/>
  <c r="FA151" i="31"/>
  <c r="EZ151" i="31"/>
  <c r="EY151" i="31"/>
  <c r="EX151" i="31"/>
  <c r="EW151" i="31"/>
  <c r="EU151" i="31"/>
  <c r="ET151" i="31"/>
  <c r="EP151" i="31"/>
  <c r="EN151" i="31"/>
  <c r="EI151" i="31"/>
  <c r="EJ151" i="31" s="1"/>
  <c r="FD150" i="31"/>
  <c r="FB150" i="31"/>
  <c r="FA150" i="31"/>
  <c r="EZ150" i="31"/>
  <c r="EY150" i="31"/>
  <c r="EX150" i="31"/>
  <c r="EW150" i="31"/>
  <c r="EU150" i="31"/>
  <c r="EO150" i="31"/>
  <c r="FF149" i="31"/>
  <c r="FD149" i="31"/>
  <c r="FB149" i="31"/>
  <c r="FA149" i="31"/>
  <c r="EZ149" i="31"/>
  <c r="EY149" i="31"/>
  <c r="EX149" i="31"/>
  <c r="EU149" i="31"/>
  <c r="ET149" i="31"/>
  <c r="ER149" i="31"/>
  <c r="EQ149" i="31"/>
  <c r="EP149" i="31"/>
  <c r="EO149" i="31"/>
  <c r="EN149" i="31"/>
  <c r="EK149" i="31"/>
  <c r="EI149" i="31"/>
  <c r="EJ149" i="31" s="1"/>
  <c r="EG149" i="31"/>
  <c r="EH149" i="31" s="1"/>
  <c r="FB148" i="31"/>
  <c r="FA148" i="31"/>
  <c r="EZ148" i="31"/>
  <c r="EY148" i="31"/>
  <c r="EX148" i="31"/>
  <c r="EU148" i="31"/>
  <c r="ER148" i="31"/>
  <c r="EQ148" i="31"/>
  <c r="EP148" i="31"/>
  <c r="EO148" i="31"/>
  <c r="EN148" i="31"/>
  <c r="EK148" i="31"/>
  <c r="EI148" i="31"/>
  <c r="EJ148" i="31" s="1"/>
  <c r="EG148" i="31"/>
  <c r="EH148" i="31" s="1"/>
  <c r="ES148" i="31"/>
  <c r="FD147" i="31"/>
  <c r="FB147" i="31"/>
  <c r="FA147" i="31"/>
  <c r="EZ147" i="31"/>
  <c r="EY147" i="31"/>
  <c r="EX147" i="31"/>
  <c r="EW147" i="31"/>
  <c r="EU147" i="31"/>
  <c r="ET147" i="31"/>
  <c r="ER147" i="31"/>
  <c r="EP147" i="31"/>
  <c r="EG147" i="31"/>
  <c r="EH147" i="31" s="1"/>
  <c r="FD146" i="31"/>
  <c r="FB146" i="31"/>
  <c r="FA146" i="31"/>
  <c r="EZ146" i="31"/>
  <c r="EY146" i="31"/>
  <c r="EX146" i="31"/>
  <c r="EW146" i="31"/>
  <c r="EU146" i="31"/>
  <c r="ER146" i="31"/>
  <c r="EQ146" i="31"/>
  <c r="EO146" i="31"/>
  <c r="FF145" i="31"/>
  <c r="FD145" i="31"/>
  <c r="FB145" i="31"/>
  <c r="FA145" i="31"/>
  <c r="EZ145" i="31"/>
  <c r="EY145" i="31"/>
  <c r="EX145" i="31"/>
  <c r="EU145" i="31"/>
  <c r="ET145" i="31"/>
  <c r="ER145" i="31"/>
  <c r="EQ145" i="31"/>
  <c r="EO145" i="31"/>
  <c r="EN145" i="31"/>
  <c r="EK145" i="31"/>
  <c r="EI145" i="31"/>
  <c r="EJ145" i="31" s="1"/>
  <c r="EG145" i="31"/>
  <c r="EH145" i="31" s="1"/>
  <c r="EV145" i="31"/>
  <c r="FB144" i="31"/>
  <c r="FA144" i="31"/>
  <c r="EZ144" i="31"/>
  <c r="EY144" i="31"/>
  <c r="EX144" i="31"/>
  <c r="EW144" i="31"/>
  <c r="EU144" i="31"/>
  <c r="ET144" i="31"/>
  <c r="ER144" i="31"/>
  <c r="EQ144" i="31"/>
  <c r="EP144" i="31"/>
  <c r="EO144" i="31"/>
  <c r="EN144" i="31"/>
  <c r="EK144" i="31"/>
  <c r="EI144" i="31"/>
  <c r="EJ144" i="31" s="1"/>
  <c r="EG144" i="31"/>
  <c r="EH144" i="31" s="1"/>
  <c r="FD143" i="31"/>
  <c r="FB143" i="31"/>
  <c r="FA143" i="31"/>
  <c r="EZ143" i="31"/>
  <c r="EY143" i="31"/>
  <c r="EX143" i="31"/>
  <c r="EW143" i="31"/>
  <c r="EU143" i="31"/>
  <c r="ET143" i="31"/>
  <c r="ER143" i="31"/>
  <c r="EP143" i="31"/>
  <c r="EI143" i="31"/>
  <c r="EJ143" i="31" s="1"/>
  <c r="FD142" i="31"/>
  <c r="FB142" i="31"/>
  <c r="FA142" i="31"/>
  <c r="EZ142" i="31"/>
  <c r="EY142" i="31"/>
  <c r="EX142" i="31"/>
  <c r="EW142" i="31"/>
  <c r="EU142" i="31"/>
  <c r="EO142" i="31"/>
  <c r="FF141" i="31"/>
  <c r="FD141" i="31"/>
  <c r="FB141" i="31"/>
  <c r="FA141" i="31"/>
  <c r="EZ141" i="31"/>
  <c r="EY141" i="31"/>
  <c r="EX141" i="31"/>
  <c r="EU141" i="31"/>
  <c r="ET141" i="31"/>
  <c r="ER141" i="31"/>
  <c r="EQ141" i="31"/>
  <c r="EO141" i="31"/>
  <c r="EN141" i="31"/>
  <c r="EK141" i="31"/>
  <c r="EI141" i="31"/>
  <c r="EJ141" i="31" s="1"/>
  <c r="EG141" i="31"/>
  <c r="EH141" i="31" s="1"/>
  <c r="ES141" i="31"/>
  <c r="FB140" i="31"/>
  <c r="FA140" i="31"/>
  <c r="EZ140" i="31"/>
  <c r="EY140" i="31"/>
  <c r="EX140" i="31"/>
  <c r="EU140" i="31"/>
  <c r="ER140" i="31"/>
  <c r="EQ140" i="31"/>
  <c r="EP140" i="31"/>
  <c r="EO140" i="31"/>
  <c r="EN140" i="31"/>
  <c r="EK140" i="31"/>
  <c r="EI140" i="31"/>
  <c r="EJ140" i="31" s="1"/>
  <c r="EG140" i="31"/>
  <c r="EH140" i="31" s="1"/>
  <c r="ES140" i="31"/>
  <c r="FD139" i="31"/>
  <c r="FB139" i="31"/>
  <c r="FA139" i="31"/>
  <c r="EZ139" i="31"/>
  <c r="EY139" i="31"/>
  <c r="EX139" i="31"/>
  <c r="EW139" i="31"/>
  <c r="EU139" i="31"/>
  <c r="ET139" i="31"/>
  <c r="EP139" i="31"/>
  <c r="EI139" i="31"/>
  <c r="EJ139" i="31" s="1"/>
  <c r="FD138" i="31"/>
  <c r="FB138" i="31"/>
  <c r="FA138" i="31"/>
  <c r="EZ138" i="31"/>
  <c r="EY138" i="31"/>
  <c r="EX138" i="31"/>
  <c r="EW138" i="31"/>
  <c r="EU138" i="31"/>
  <c r="ET138" i="31"/>
  <c r="ER138" i="31"/>
  <c r="EO138" i="31"/>
  <c r="FD137" i="31"/>
  <c r="FB137" i="31"/>
  <c r="FA137" i="31"/>
  <c r="EZ137" i="31"/>
  <c r="EY137" i="31"/>
  <c r="EX137" i="31"/>
  <c r="EU137" i="31"/>
  <c r="ET137" i="31"/>
  <c r="ER137" i="31"/>
  <c r="EQ137" i="31"/>
  <c r="EO137" i="31"/>
  <c r="EN137" i="31"/>
  <c r="EK137" i="31"/>
  <c r="EI137" i="31"/>
  <c r="EJ137" i="31" s="1"/>
  <c r="EG137" i="31"/>
  <c r="EH137" i="31" s="1"/>
  <c r="FB136" i="31"/>
  <c r="FA136" i="31"/>
  <c r="EZ136" i="31"/>
  <c r="EY136" i="31"/>
  <c r="EX136" i="31"/>
  <c r="EU136" i="31"/>
  <c r="ER136" i="31"/>
  <c r="EQ136" i="31"/>
  <c r="EP136" i="31"/>
  <c r="EO136" i="31"/>
  <c r="EN136" i="31"/>
  <c r="EK136" i="31"/>
  <c r="EI136" i="31"/>
  <c r="EJ136" i="31" s="1"/>
  <c r="EG136" i="31"/>
  <c r="EH136" i="31" s="1"/>
  <c r="FD135" i="31"/>
  <c r="FB135" i="31"/>
  <c r="FA135" i="31"/>
  <c r="EZ135" i="31"/>
  <c r="EY135" i="31"/>
  <c r="EX135" i="31"/>
  <c r="EW135" i="31"/>
  <c r="EU135" i="31"/>
  <c r="ET135" i="31"/>
  <c r="EP135" i="31"/>
  <c r="EN135" i="31"/>
  <c r="EK135" i="31"/>
  <c r="EG135" i="31"/>
  <c r="EH135" i="31" s="1"/>
  <c r="FD134" i="31"/>
  <c r="FB134" i="31"/>
  <c r="FA134" i="31"/>
  <c r="EZ134" i="31"/>
  <c r="EY134" i="31"/>
  <c r="EX134" i="31"/>
  <c r="EW134" i="31"/>
  <c r="EU134" i="31"/>
  <c r="EQ134" i="31"/>
  <c r="EO134" i="31"/>
  <c r="FD133" i="31"/>
  <c r="FB133" i="31"/>
  <c r="FA133" i="31"/>
  <c r="EZ133" i="31"/>
  <c r="EY133" i="31"/>
  <c r="EX133" i="31"/>
  <c r="EU133" i="31"/>
  <c r="ET133" i="31"/>
  <c r="ER133" i="31"/>
  <c r="EQ133" i="31"/>
  <c r="EP133" i="31"/>
  <c r="EO133" i="31"/>
  <c r="EN133" i="31"/>
  <c r="EK133" i="31"/>
  <c r="EI133" i="31"/>
  <c r="EJ133" i="31" s="1"/>
  <c r="EG133" i="31"/>
  <c r="EH133" i="31" s="1"/>
  <c r="FB132" i="31"/>
  <c r="FA132" i="31"/>
  <c r="EZ132" i="31"/>
  <c r="EY132" i="31"/>
  <c r="EX132" i="31"/>
  <c r="EW132" i="31"/>
  <c r="EU132" i="31"/>
  <c r="ER132" i="31"/>
  <c r="EQ132" i="31"/>
  <c r="EP132" i="31"/>
  <c r="EO132" i="31"/>
  <c r="EN132" i="31"/>
  <c r="EK132" i="31"/>
  <c r="EI132" i="31"/>
  <c r="EJ132" i="31" s="1"/>
  <c r="EG132" i="31"/>
  <c r="EH132" i="31" s="1"/>
  <c r="FD131" i="31"/>
  <c r="FB131" i="31"/>
  <c r="FA131" i="31"/>
  <c r="EZ131" i="31"/>
  <c r="EY131" i="31"/>
  <c r="EX131" i="31"/>
  <c r="EW131" i="31"/>
  <c r="EU131" i="31"/>
  <c r="ET131" i="31"/>
  <c r="ER131" i="31"/>
  <c r="EP131" i="31"/>
  <c r="EN131" i="31"/>
  <c r="EK131" i="31"/>
  <c r="EG131" i="31"/>
  <c r="EH131" i="31" s="1"/>
  <c r="FD130" i="31"/>
  <c r="FB130" i="31"/>
  <c r="FA130" i="31"/>
  <c r="EZ130" i="31"/>
  <c r="EY130" i="31"/>
  <c r="EX130" i="31"/>
  <c r="EW130" i="31"/>
  <c r="EU130" i="31"/>
  <c r="EQ130" i="31"/>
  <c r="EO130" i="31"/>
  <c r="FF129" i="31"/>
  <c r="FD129" i="31"/>
  <c r="FB129" i="31"/>
  <c r="FA129" i="31"/>
  <c r="EZ129" i="31"/>
  <c r="EY129" i="31"/>
  <c r="EX129" i="31"/>
  <c r="EU129" i="31"/>
  <c r="ET129" i="31"/>
  <c r="ER129" i="31"/>
  <c r="EQ129" i="31"/>
  <c r="EO129" i="31"/>
  <c r="EN129" i="31"/>
  <c r="EK129" i="31"/>
  <c r="EI129" i="31"/>
  <c r="EJ129" i="31" s="1"/>
  <c r="EG129" i="31"/>
  <c r="EH129" i="31" s="1"/>
  <c r="FF128" i="31"/>
  <c r="FB128" i="31"/>
  <c r="FA128" i="31"/>
  <c r="EZ128" i="31"/>
  <c r="EY128" i="31"/>
  <c r="EX128" i="31"/>
  <c r="EW128" i="31"/>
  <c r="EU128" i="31"/>
  <c r="ER128" i="31"/>
  <c r="EQ128" i="31"/>
  <c r="EP128" i="31"/>
  <c r="EO128" i="31"/>
  <c r="EN128" i="31"/>
  <c r="EK128" i="31"/>
  <c r="EI128" i="31"/>
  <c r="EJ128" i="31" s="1"/>
  <c r="EG128" i="31"/>
  <c r="EH128" i="31" s="1"/>
  <c r="ES128" i="31"/>
  <c r="FD127" i="31"/>
  <c r="FB127" i="31"/>
  <c r="FA127" i="31"/>
  <c r="EZ127" i="31"/>
  <c r="EY127" i="31"/>
  <c r="EX127" i="31"/>
  <c r="EU127" i="31"/>
  <c r="ET127" i="31"/>
  <c r="EP127" i="31"/>
  <c r="EN127" i="31"/>
  <c r="EK127" i="31"/>
  <c r="EG127" i="31"/>
  <c r="EH127" i="31" s="1"/>
  <c r="EW127" i="31"/>
  <c r="FD126" i="31"/>
  <c r="FB126" i="31"/>
  <c r="FA126" i="31"/>
  <c r="EZ126" i="31"/>
  <c r="EY126" i="31"/>
  <c r="EX126" i="31"/>
  <c r="EW126" i="31"/>
  <c r="EU126" i="31"/>
  <c r="EQ126" i="31"/>
  <c r="EO126" i="31"/>
  <c r="FD125" i="31"/>
  <c r="FB125" i="31"/>
  <c r="FA125" i="31"/>
  <c r="EZ125" i="31"/>
  <c r="EY125" i="31"/>
  <c r="EX125" i="31"/>
  <c r="EU125" i="31"/>
  <c r="ET125" i="31"/>
  <c r="ER125" i="31"/>
  <c r="EQ125" i="31"/>
  <c r="EO125" i="31"/>
  <c r="EN125" i="31"/>
  <c r="EK125" i="31"/>
  <c r="EI125" i="31"/>
  <c r="EJ125" i="31" s="1"/>
  <c r="EG125" i="31"/>
  <c r="EH125" i="31" s="1"/>
  <c r="FB124" i="31"/>
  <c r="FA124" i="31"/>
  <c r="EZ124" i="31"/>
  <c r="EY124" i="31"/>
  <c r="EX124" i="31"/>
  <c r="EW124" i="31"/>
  <c r="EU124" i="31"/>
  <c r="ER124" i="31"/>
  <c r="EQ124" i="31"/>
  <c r="EP124" i="31"/>
  <c r="EO124" i="31"/>
  <c r="EN124" i="31"/>
  <c r="EK124" i="31"/>
  <c r="EI124" i="31"/>
  <c r="EJ124" i="31" s="1"/>
  <c r="EG124" i="31"/>
  <c r="EH124" i="31" s="1"/>
  <c r="FD123" i="31"/>
  <c r="FB123" i="31"/>
  <c r="FA123" i="31"/>
  <c r="EZ123" i="31"/>
  <c r="EY123" i="31"/>
  <c r="EX123" i="31"/>
  <c r="EU123" i="31"/>
  <c r="ET123" i="31"/>
  <c r="ER123" i="31"/>
  <c r="EP123" i="31"/>
  <c r="EN123" i="31"/>
  <c r="EI123" i="31"/>
  <c r="EJ123" i="31" s="1"/>
  <c r="EG123" i="31"/>
  <c r="EH123" i="31" s="1"/>
  <c r="EW123" i="31"/>
  <c r="FD122" i="31"/>
  <c r="FB122" i="31"/>
  <c r="FA122" i="31"/>
  <c r="EZ122" i="31"/>
  <c r="EY122" i="31"/>
  <c r="EX122" i="31"/>
  <c r="EU122" i="31"/>
  <c r="EQ122" i="31"/>
  <c r="EP122" i="31"/>
  <c r="EO122" i="31"/>
  <c r="EN122" i="31"/>
  <c r="FF121" i="31"/>
  <c r="FD121" i="31"/>
  <c r="FB121" i="31"/>
  <c r="FA121" i="31"/>
  <c r="EZ121" i="31"/>
  <c r="EY121" i="31"/>
  <c r="EX121" i="31"/>
  <c r="EU121" i="31"/>
  <c r="ET121" i="31"/>
  <c r="ER121" i="31"/>
  <c r="EQ121" i="31"/>
  <c r="EO121" i="31"/>
  <c r="EN121" i="31"/>
  <c r="EK121" i="31"/>
  <c r="EI121" i="31"/>
  <c r="EJ121" i="31" s="1"/>
  <c r="EG121" i="31"/>
  <c r="EH121" i="31" s="1"/>
  <c r="FD120" i="31"/>
  <c r="FB120" i="31"/>
  <c r="FA120" i="31"/>
  <c r="EZ120" i="31"/>
  <c r="EY120" i="31"/>
  <c r="EX120" i="31"/>
  <c r="EW120" i="31"/>
  <c r="EU120" i="31"/>
  <c r="ER120" i="31"/>
  <c r="EQ120" i="31"/>
  <c r="EP120" i="31"/>
  <c r="EO120" i="31"/>
  <c r="EN120" i="31"/>
  <c r="EK120" i="31"/>
  <c r="EI120" i="31"/>
  <c r="EJ120" i="31" s="1"/>
  <c r="EG120" i="31"/>
  <c r="EH120" i="31" s="1"/>
  <c r="FD119" i="31"/>
  <c r="FB119" i="31"/>
  <c r="FA119" i="31"/>
  <c r="EZ119" i="31"/>
  <c r="EY119" i="31"/>
  <c r="EX119" i="31"/>
  <c r="EU119" i="31"/>
  <c r="ET119" i="31"/>
  <c r="ER119" i="31"/>
  <c r="EP119" i="31"/>
  <c r="EI119" i="31"/>
  <c r="EJ119" i="31" s="1"/>
  <c r="EW119" i="31"/>
  <c r="FD118" i="31"/>
  <c r="FB118" i="31"/>
  <c r="FA118" i="31"/>
  <c r="EZ118" i="31"/>
  <c r="EY118" i="31"/>
  <c r="EX118" i="31"/>
  <c r="EU118" i="31"/>
  <c r="EO118" i="31"/>
  <c r="FD117" i="31"/>
  <c r="FB117" i="31"/>
  <c r="FA117" i="31"/>
  <c r="EZ117" i="31"/>
  <c r="EY117" i="31"/>
  <c r="EX117" i="31"/>
  <c r="EW117" i="31"/>
  <c r="EU117" i="31"/>
  <c r="ET117" i="31"/>
  <c r="ER117" i="31"/>
  <c r="EQ117" i="31"/>
  <c r="EO117" i="31"/>
  <c r="EN117" i="31"/>
  <c r="EK117" i="31"/>
  <c r="EI117" i="31"/>
  <c r="EJ117" i="31" s="1"/>
  <c r="EG117" i="31"/>
  <c r="EH117" i="31" s="1"/>
  <c r="FB116" i="31"/>
  <c r="FA116" i="31"/>
  <c r="EZ116" i="31"/>
  <c r="EY116" i="31"/>
  <c r="EX116" i="31"/>
  <c r="EW116" i="31"/>
  <c r="EU116" i="31"/>
  <c r="ET116" i="31"/>
  <c r="ER116" i="31"/>
  <c r="EQ116" i="31"/>
  <c r="EP116" i="31"/>
  <c r="EO116" i="31"/>
  <c r="EN116" i="31"/>
  <c r="EK116" i="31"/>
  <c r="EI116" i="31"/>
  <c r="EJ116" i="31" s="1"/>
  <c r="EG116" i="31"/>
  <c r="EH116" i="31" s="1"/>
  <c r="FD115" i="31"/>
  <c r="FB115" i="31"/>
  <c r="FA115" i="31"/>
  <c r="EZ115" i="31"/>
  <c r="EY115" i="31"/>
  <c r="EX115" i="31"/>
  <c r="EU115" i="31"/>
  <c r="ET115" i="31"/>
  <c r="EP115" i="31"/>
  <c r="EI115" i="31"/>
  <c r="EJ115" i="31" s="1"/>
  <c r="EW115" i="31"/>
  <c r="FD114" i="31"/>
  <c r="FB114" i="31"/>
  <c r="FA114" i="31"/>
  <c r="EZ114" i="31"/>
  <c r="EY114" i="31"/>
  <c r="EX114" i="31"/>
  <c r="EU114" i="31"/>
  <c r="EO114" i="31"/>
  <c r="FF113" i="31"/>
  <c r="FD113" i="31"/>
  <c r="FB113" i="31"/>
  <c r="FA113" i="31"/>
  <c r="EZ113" i="31"/>
  <c r="EY113" i="31"/>
  <c r="EX113" i="31"/>
  <c r="EW113" i="31"/>
  <c r="EU113" i="31"/>
  <c r="ET113" i="31"/>
  <c r="ER113" i="31"/>
  <c r="EQ113" i="31"/>
  <c r="EO113" i="31"/>
  <c r="EN113" i="31"/>
  <c r="EK113" i="31"/>
  <c r="EI113" i="31"/>
  <c r="EJ113" i="31" s="1"/>
  <c r="EG113" i="31"/>
  <c r="EH113" i="31" s="1"/>
  <c r="FB112" i="31"/>
  <c r="FA112" i="31"/>
  <c r="EZ112" i="31"/>
  <c r="EY112" i="31"/>
  <c r="EX112" i="31"/>
  <c r="EW112" i="31"/>
  <c r="EU112" i="31"/>
  <c r="ER112" i="31"/>
  <c r="EQ112" i="31"/>
  <c r="EP112" i="31"/>
  <c r="EO112" i="31"/>
  <c r="EN112" i="31"/>
  <c r="EK112" i="31"/>
  <c r="EI112" i="31"/>
  <c r="EJ112" i="31" s="1"/>
  <c r="EG112" i="31"/>
  <c r="EH112" i="31" s="1"/>
  <c r="FD111" i="31"/>
  <c r="FB111" i="31"/>
  <c r="FA111" i="31"/>
  <c r="EZ111" i="31"/>
  <c r="EY111" i="31"/>
  <c r="EX111" i="31"/>
  <c r="EU111" i="31"/>
  <c r="ET111" i="31"/>
  <c r="ER111" i="31"/>
  <c r="EP111" i="31"/>
  <c r="EN111" i="31"/>
  <c r="EI111" i="31"/>
  <c r="EJ111" i="31" s="1"/>
  <c r="EG111" i="31"/>
  <c r="EH111" i="31" s="1"/>
  <c r="EW111" i="31"/>
  <c r="FD110" i="31"/>
  <c r="FB110" i="31"/>
  <c r="FA110" i="31"/>
  <c r="EZ110" i="31"/>
  <c r="EY110" i="31"/>
  <c r="EX110" i="31"/>
  <c r="EU110" i="31"/>
  <c r="ER110" i="31"/>
  <c r="EO110" i="31"/>
  <c r="FD109" i="31"/>
  <c r="FB109" i="31"/>
  <c r="FA109" i="31"/>
  <c r="EZ109" i="31"/>
  <c r="EY109" i="31"/>
  <c r="EX109" i="31"/>
  <c r="EW109" i="31"/>
  <c r="EU109" i="31"/>
  <c r="ET109" i="31"/>
  <c r="ER109" i="31"/>
  <c r="EQ109" i="31"/>
  <c r="EO109" i="31"/>
  <c r="EN109" i="31"/>
  <c r="EK109" i="31"/>
  <c r="EI109" i="31"/>
  <c r="EJ109" i="31" s="1"/>
  <c r="EG109" i="31"/>
  <c r="EH109" i="31" s="1"/>
  <c r="FB108" i="31"/>
  <c r="FA108" i="31"/>
  <c r="EZ108" i="31"/>
  <c r="EY108" i="31"/>
  <c r="EX108" i="31"/>
  <c r="EW108" i="31"/>
  <c r="EU108" i="31"/>
  <c r="ER108" i="31"/>
  <c r="EQ108" i="31"/>
  <c r="EP108" i="31"/>
  <c r="EO108" i="31"/>
  <c r="EN108" i="31"/>
  <c r="EK108" i="31"/>
  <c r="EI108" i="31"/>
  <c r="EJ108" i="31" s="1"/>
  <c r="EG108" i="31"/>
  <c r="EH108" i="31" s="1"/>
  <c r="FD107" i="31"/>
  <c r="FB107" i="31"/>
  <c r="FA107" i="31"/>
  <c r="EZ107" i="31"/>
  <c r="EY107" i="31"/>
  <c r="EX107" i="31"/>
  <c r="EU107" i="31"/>
  <c r="ET107" i="31"/>
  <c r="ER107" i="31"/>
  <c r="EP107" i="31"/>
  <c r="EN107" i="31"/>
  <c r="EK107" i="31"/>
  <c r="EG107" i="31"/>
  <c r="EH107" i="31" s="1"/>
  <c r="EW107" i="31"/>
  <c r="FD106" i="31"/>
  <c r="FB106" i="31"/>
  <c r="FA106" i="31"/>
  <c r="EZ106" i="31"/>
  <c r="EY106" i="31"/>
  <c r="EX106" i="31"/>
  <c r="EU106" i="31"/>
  <c r="EQ106" i="31"/>
  <c r="EO106" i="31"/>
  <c r="FD105" i="31"/>
  <c r="FB105" i="31"/>
  <c r="FA105" i="31"/>
  <c r="EZ105" i="31"/>
  <c r="EY105" i="31"/>
  <c r="EX105" i="31"/>
  <c r="EV105" i="31"/>
  <c r="EU105" i="31"/>
  <c r="ET105" i="31"/>
  <c r="ER105" i="31"/>
  <c r="EQ105" i="31"/>
  <c r="EO105" i="31"/>
  <c r="EN105" i="31"/>
  <c r="EK105" i="31"/>
  <c r="EI105" i="31"/>
  <c r="EJ105" i="31" s="1"/>
  <c r="EG105" i="31"/>
  <c r="EH105" i="31" s="1"/>
  <c r="FB104" i="31"/>
  <c r="FA104" i="31"/>
  <c r="EZ104" i="31"/>
  <c r="EY104" i="31"/>
  <c r="EX104" i="31"/>
  <c r="EW104" i="31"/>
  <c r="EU104" i="31"/>
  <c r="ER104" i="31"/>
  <c r="EQ104" i="31"/>
  <c r="EP104" i="31"/>
  <c r="EO104" i="31"/>
  <c r="EN104" i="31"/>
  <c r="EK104" i="31"/>
  <c r="EI104" i="31"/>
  <c r="EJ104" i="31" s="1"/>
  <c r="EG104" i="31"/>
  <c r="EH104" i="31" s="1"/>
  <c r="FD103" i="31"/>
  <c r="FB103" i="31"/>
  <c r="FA103" i="31"/>
  <c r="EZ103" i="31"/>
  <c r="EY103" i="31"/>
  <c r="EX103" i="31"/>
  <c r="EU103" i="31"/>
  <c r="ET103" i="31"/>
  <c r="ER103" i="31"/>
  <c r="EP103" i="31"/>
  <c r="EI103" i="31"/>
  <c r="EJ103" i="31" s="1"/>
  <c r="EW103" i="31"/>
  <c r="FD102" i="31"/>
  <c r="FB102" i="31"/>
  <c r="FA102" i="31"/>
  <c r="EZ102" i="31"/>
  <c r="EY102" i="31"/>
  <c r="EX102" i="31"/>
  <c r="EU102" i="31"/>
  <c r="EP102" i="31"/>
  <c r="EO102" i="31"/>
  <c r="FD101" i="31"/>
  <c r="FB101" i="31"/>
  <c r="FA101" i="31"/>
  <c r="EZ101" i="31"/>
  <c r="EY101" i="31"/>
  <c r="EX101" i="31"/>
  <c r="EU101" i="31"/>
  <c r="ET101" i="31"/>
  <c r="ER101" i="31"/>
  <c r="EQ101" i="31"/>
  <c r="EP101" i="31"/>
  <c r="EO101" i="31"/>
  <c r="EN101" i="31"/>
  <c r="EK101" i="31"/>
  <c r="EI101" i="31"/>
  <c r="EJ101" i="31" s="1"/>
  <c r="EG101" i="31"/>
  <c r="EH101" i="31" s="1"/>
  <c r="FB100" i="31"/>
  <c r="FA100" i="31"/>
  <c r="EZ100" i="31"/>
  <c r="EY100" i="31"/>
  <c r="EX100" i="31"/>
  <c r="EW100" i="31"/>
  <c r="EU100" i="31"/>
  <c r="ER100" i="31"/>
  <c r="EQ100" i="31"/>
  <c r="EP100" i="31"/>
  <c r="EO100" i="31"/>
  <c r="EN100" i="31"/>
  <c r="EK100" i="31"/>
  <c r="EI100" i="31"/>
  <c r="EJ100" i="31" s="1"/>
  <c r="EG100" i="31"/>
  <c r="EH100" i="31" s="1"/>
  <c r="FD99" i="31"/>
  <c r="FB99" i="31"/>
  <c r="FA99" i="31"/>
  <c r="EZ99" i="31"/>
  <c r="EY99" i="31"/>
  <c r="EX99" i="31"/>
  <c r="EU99" i="31"/>
  <c r="ET99" i="31"/>
  <c r="ER99" i="31"/>
  <c r="EQ99" i="31"/>
  <c r="EP99" i="31"/>
  <c r="EN99" i="31"/>
  <c r="EK99" i="31"/>
  <c r="EG99" i="31"/>
  <c r="EH99" i="31" s="1"/>
  <c r="EW99" i="31"/>
  <c r="FD98" i="31"/>
  <c r="FB98" i="31"/>
  <c r="FA98" i="31"/>
  <c r="EZ98" i="31"/>
  <c r="EY98" i="31"/>
  <c r="EX98" i="31"/>
  <c r="EU98" i="31"/>
  <c r="ER98" i="31"/>
  <c r="EQ98" i="31"/>
  <c r="EO98" i="31"/>
  <c r="EN98" i="31"/>
  <c r="FF97" i="31"/>
  <c r="FD97" i="31"/>
  <c r="FB97" i="31"/>
  <c r="FA97" i="31"/>
  <c r="EZ97" i="31"/>
  <c r="EY97" i="31"/>
  <c r="EX97" i="31"/>
  <c r="EU97" i="31"/>
  <c r="ET97" i="31"/>
  <c r="ER97" i="31"/>
  <c r="EQ97" i="31"/>
  <c r="EO97" i="31"/>
  <c r="EN97" i="31"/>
  <c r="EK97" i="31"/>
  <c r="EI97" i="31"/>
  <c r="EJ97" i="31" s="1"/>
  <c r="EG97" i="31"/>
  <c r="EH97" i="31" s="1"/>
  <c r="EW97" i="31"/>
  <c r="EV97" i="31"/>
  <c r="FB96" i="31"/>
  <c r="FA96" i="31"/>
  <c r="EZ96" i="31"/>
  <c r="EY96" i="31"/>
  <c r="EX96" i="31"/>
  <c r="EU96" i="31"/>
  <c r="ER96" i="31"/>
  <c r="EQ96" i="31"/>
  <c r="EP96" i="31"/>
  <c r="EO96" i="31"/>
  <c r="EN96" i="31"/>
  <c r="EK96" i="31"/>
  <c r="EI96" i="31"/>
  <c r="EJ96" i="31" s="1"/>
  <c r="EG96" i="31"/>
  <c r="EH96" i="31" s="1"/>
  <c r="FD95" i="31"/>
  <c r="FB95" i="31"/>
  <c r="FA95" i="31"/>
  <c r="EZ95" i="31"/>
  <c r="EY95" i="31"/>
  <c r="EX95" i="31"/>
  <c r="EW95" i="31"/>
  <c r="EU95" i="31"/>
  <c r="ET95" i="31"/>
  <c r="ER95" i="31"/>
  <c r="EP95" i="31"/>
  <c r="EN95" i="31"/>
  <c r="EK95" i="31"/>
  <c r="EI95" i="31"/>
  <c r="EJ95" i="31" s="1"/>
  <c r="EG95" i="31"/>
  <c r="EH95" i="31" s="1"/>
  <c r="FD94" i="31"/>
  <c r="FB94" i="31"/>
  <c r="FA94" i="31"/>
  <c r="EZ94" i="31"/>
  <c r="EY94" i="31"/>
  <c r="EX94" i="31"/>
  <c r="EW94" i="31"/>
  <c r="EU94" i="31"/>
  <c r="EO94" i="31"/>
  <c r="EI94" i="31"/>
  <c r="EJ94" i="31" s="1"/>
  <c r="FF93" i="31"/>
  <c r="FD93" i="31"/>
  <c r="FB93" i="31"/>
  <c r="FA93" i="31"/>
  <c r="EZ93" i="31"/>
  <c r="EY93" i="31"/>
  <c r="EX93" i="31"/>
  <c r="EU93" i="31"/>
  <c r="ET93" i="31"/>
  <c r="ER93" i="31"/>
  <c r="EQ93" i="31"/>
  <c r="EP93" i="31"/>
  <c r="EO93" i="31"/>
  <c r="EN93" i="31"/>
  <c r="EK93" i="31"/>
  <c r="EI93" i="31"/>
  <c r="EJ93" i="31" s="1"/>
  <c r="EG93" i="31"/>
  <c r="EH93" i="31" s="1"/>
  <c r="EW93" i="31"/>
  <c r="FB92" i="31"/>
  <c r="FA92" i="31"/>
  <c r="EZ92" i="31"/>
  <c r="EY92" i="31"/>
  <c r="EX92" i="31"/>
  <c r="EU92" i="31"/>
  <c r="ER92" i="31"/>
  <c r="EQ92" i="31"/>
  <c r="EP92" i="31"/>
  <c r="EO92" i="31"/>
  <c r="EN92" i="31"/>
  <c r="EK92" i="31"/>
  <c r="EI92" i="31"/>
  <c r="EJ92" i="31" s="1"/>
  <c r="EG92" i="31"/>
  <c r="EH92" i="31" s="1"/>
  <c r="FD91" i="31"/>
  <c r="FB91" i="31"/>
  <c r="FA91" i="31"/>
  <c r="EZ91" i="31"/>
  <c r="EY91" i="31"/>
  <c r="EX91" i="31"/>
  <c r="EW91" i="31"/>
  <c r="EU91" i="31"/>
  <c r="ET91" i="31"/>
  <c r="ER91" i="31"/>
  <c r="EP91" i="31"/>
  <c r="EN91" i="31"/>
  <c r="EK91" i="31"/>
  <c r="EI91" i="31"/>
  <c r="EJ91" i="31" s="1"/>
  <c r="EG91" i="31"/>
  <c r="EH91" i="31" s="1"/>
  <c r="FD90" i="31"/>
  <c r="FB90" i="31"/>
  <c r="FA90" i="31"/>
  <c r="EZ90" i="31"/>
  <c r="EY90" i="31"/>
  <c r="EX90" i="31"/>
  <c r="EW90" i="31"/>
  <c r="EU90" i="31"/>
  <c r="ET90" i="31"/>
  <c r="EO90" i="31"/>
  <c r="FF89" i="31"/>
  <c r="FD89" i="31"/>
  <c r="FB89" i="31"/>
  <c r="FA89" i="31"/>
  <c r="EZ89" i="31"/>
  <c r="EY89" i="31"/>
  <c r="EX89" i="31"/>
  <c r="EU89" i="31"/>
  <c r="ET89" i="31"/>
  <c r="ER89" i="31"/>
  <c r="EQ89" i="31"/>
  <c r="EO89" i="31"/>
  <c r="EN89" i="31"/>
  <c r="EK89" i="31"/>
  <c r="EI89" i="31"/>
  <c r="EJ89" i="31" s="1"/>
  <c r="EG89" i="31"/>
  <c r="EH89" i="31" s="1"/>
  <c r="ES89" i="31"/>
  <c r="EW89" i="31"/>
  <c r="FB88" i="31"/>
  <c r="FA88" i="31"/>
  <c r="EZ88" i="31"/>
  <c r="EY88" i="31"/>
  <c r="EX88" i="31"/>
  <c r="EU88" i="31"/>
  <c r="ET88" i="31"/>
  <c r="ER88" i="31"/>
  <c r="EQ88" i="31"/>
  <c r="EP88" i="31"/>
  <c r="EO88" i="31"/>
  <c r="EN88" i="31"/>
  <c r="EK88" i="31"/>
  <c r="EI88" i="31"/>
  <c r="EJ88" i="31" s="1"/>
  <c r="EG88" i="31"/>
  <c r="EH88" i="31" s="1"/>
  <c r="ES88" i="31"/>
  <c r="FD87" i="31"/>
  <c r="FB87" i="31"/>
  <c r="FA87" i="31"/>
  <c r="EZ87" i="31"/>
  <c r="EY87" i="31"/>
  <c r="EX87" i="31"/>
  <c r="EU87" i="31"/>
  <c r="ET87" i="31"/>
  <c r="ER87" i="31"/>
  <c r="EQ87" i="31"/>
  <c r="EP87" i="31"/>
  <c r="EK87" i="31"/>
  <c r="EI87" i="31"/>
  <c r="EJ87" i="31" s="1"/>
  <c r="FD86" i="31"/>
  <c r="FB86" i="31"/>
  <c r="FA86" i="31"/>
  <c r="EZ86" i="31"/>
  <c r="EY86" i="31"/>
  <c r="EX86" i="31"/>
  <c r="EW86" i="31"/>
  <c r="EU86" i="31"/>
  <c r="EO86" i="31"/>
  <c r="FF85" i="31"/>
  <c r="FD85" i="31"/>
  <c r="FB85" i="31"/>
  <c r="FA85" i="31"/>
  <c r="EZ85" i="31"/>
  <c r="EY85" i="31"/>
  <c r="EX85" i="31"/>
  <c r="EU85" i="31"/>
  <c r="ET85" i="31"/>
  <c r="ER85" i="31"/>
  <c r="EQ85" i="31"/>
  <c r="EO85" i="31"/>
  <c r="EN85" i="31"/>
  <c r="EK85" i="31"/>
  <c r="EI85" i="31"/>
  <c r="EJ85" i="31" s="1"/>
  <c r="EG85" i="31"/>
  <c r="EH85" i="31" s="1"/>
  <c r="EW85" i="31"/>
  <c r="FB84" i="31"/>
  <c r="FA84" i="31"/>
  <c r="EZ84" i="31"/>
  <c r="EY84" i="31"/>
  <c r="EX84" i="31"/>
  <c r="EU84" i="31"/>
  <c r="ER84" i="31"/>
  <c r="EQ84" i="31"/>
  <c r="EP84" i="31"/>
  <c r="EO84" i="31"/>
  <c r="EN84" i="31"/>
  <c r="EK84" i="31"/>
  <c r="EI84" i="31"/>
  <c r="EJ84" i="31" s="1"/>
  <c r="EG84" i="31"/>
  <c r="EH84" i="31" s="1"/>
  <c r="FD83" i="31"/>
  <c r="FB83" i="31"/>
  <c r="FA83" i="31"/>
  <c r="EZ83" i="31"/>
  <c r="EY83" i="31"/>
  <c r="EX83" i="31"/>
  <c r="EW83" i="31"/>
  <c r="EU83" i="31"/>
  <c r="ET83" i="31"/>
  <c r="ER83" i="31"/>
  <c r="EP83" i="31"/>
  <c r="EN83" i="31"/>
  <c r="EI83" i="31"/>
  <c r="EJ83" i="31" s="1"/>
  <c r="EG83" i="31"/>
  <c r="EH83" i="31" s="1"/>
  <c r="FD82" i="31"/>
  <c r="FB82" i="31"/>
  <c r="FA82" i="31"/>
  <c r="EZ82" i="31"/>
  <c r="EY82" i="31"/>
  <c r="EX82" i="31"/>
  <c r="EW82" i="31"/>
  <c r="EU82" i="31"/>
  <c r="EP82" i="31"/>
  <c r="EO82" i="31"/>
  <c r="EN82" i="31"/>
  <c r="FF81" i="31"/>
  <c r="FD81" i="31"/>
  <c r="FB81" i="31"/>
  <c r="FA81" i="31"/>
  <c r="EZ81" i="31"/>
  <c r="EY81" i="31"/>
  <c r="EX81" i="31"/>
  <c r="EU81" i="31"/>
  <c r="ET81" i="31"/>
  <c r="ER81" i="31"/>
  <c r="EQ81" i="31"/>
  <c r="EP81" i="31"/>
  <c r="EO81" i="31"/>
  <c r="EN81" i="31"/>
  <c r="EK81" i="31"/>
  <c r="EI81" i="31"/>
  <c r="EJ81" i="31" s="1"/>
  <c r="EG81" i="31"/>
  <c r="EH81" i="31" s="1"/>
  <c r="EW81" i="31"/>
  <c r="FB80" i="31"/>
  <c r="FA80" i="31"/>
  <c r="EZ80" i="31"/>
  <c r="EY80" i="31"/>
  <c r="EX80" i="31"/>
  <c r="EU80" i="31"/>
  <c r="ER80" i="31"/>
  <c r="EQ80" i="31"/>
  <c r="EP80" i="31"/>
  <c r="EO80" i="31"/>
  <c r="EN80" i="31"/>
  <c r="EK80" i="31"/>
  <c r="EI80" i="31"/>
  <c r="EJ80" i="31" s="1"/>
  <c r="EG80" i="31"/>
  <c r="EH80" i="31" s="1"/>
  <c r="FD79" i="31"/>
  <c r="FB79" i="31"/>
  <c r="FA79" i="31"/>
  <c r="EZ79" i="31"/>
  <c r="EY79" i="31"/>
  <c r="EX79" i="31"/>
  <c r="EW79" i="31"/>
  <c r="EU79" i="31"/>
  <c r="ET79" i="31"/>
  <c r="ER79" i="31"/>
  <c r="EP79" i="31"/>
  <c r="EN79" i="31"/>
  <c r="EK79" i="31"/>
  <c r="EG79" i="31"/>
  <c r="EH79" i="31" s="1"/>
  <c r="ES79" i="31"/>
  <c r="FD78" i="31"/>
  <c r="FB78" i="31"/>
  <c r="FA78" i="31"/>
  <c r="EZ78" i="31"/>
  <c r="EY78" i="31"/>
  <c r="EX78" i="31"/>
  <c r="EW78" i="31"/>
  <c r="EU78" i="31"/>
  <c r="ET78" i="31"/>
  <c r="ER78" i="31"/>
  <c r="EP78" i="31"/>
  <c r="EO78" i="31"/>
  <c r="FF77" i="31"/>
  <c r="FD77" i="31"/>
  <c r="FB77" i="31"/>
  <c r="FA77" i="31"/>
  <c r="EZ77" i="31"/>
  <c r="EY77" i="31"/>
  <c r="EX77" i="31"/>
  <c r="EU77" i="31"/>
  <c r="ET77" i="31"/>
  <c r="ER77" i="31"/>
  <c r="EQ77" i="31"/>
  <c r="EP77" i="31"/>
  <c r="EO77" i="31"/>
  <c r="EN77" i="31"/>
  <c r="EK77" i="31"/>
  <c r="EI77" i="31"/>
  <c r="EJ77" i="31" s="1"/>
  <c r="EG77" i="31"/>
  <c r="EH77" i="31" s="1"/>
  <c r="EW77" i="31"/>
  <c r="FD76" i="31"/>
  <c r="FB76" i="31"/>
  <c r="FA76" i="31"/>
  <c r="EZ76" i="31"/>
  <c r="EY76" i="31"/>
  <c r="EX76" i="31"/>
  <c r="EU76" i="31"/>
  <c r="ET76" i="31"/>
  <c r="ER76" i="31"/>
  <c r="EQ76" i="31"/>
  <c r="EP76" i="31"/>
  <c r="EO76" i="31"/>
  <c r="EN76" i="31"/>
  <c r="EK76" i="31"/>
  <c r="EI76" i="31"/>
  <c r="EJ76" i="31" s="1"/>
  <c r="EG76" i="31"/>
  <c r="EH76" i="31" s="1"/>
  <c r="FD75" i="31"/>
  <c r="FB75" i="31"/>
  <c r="FA75" i="31"/>
  <c r="EZ75" i="31"/>
  <c r="EY75" i="31"/>
  <c r="EX75" i="31"/>
  <c r="EW75" i="31"/>
  <c r="EU75" i="31"/>
  <c r="ET75" i="31"/>
  <c r="ER75" i="31"/>
  <c r="EP75" i="31"/>
  <c r="EN75" i="31"/>
  <c r="EK75" i="31"/>
  <c r="EI75" i="31"/>
  <c r="EJ75" i="31" s="1"/>
  <c r="EG75" i="31"/>
  <c r="EH75" i="31" s="1"/>
  <c r="FD74" i="31"/>
  <c r="FB74" i="31"/>
  <c r="FA74" i="31"/>
  <c r="EZ74" i="31"/>
  <c r="EY74" i="31"/>
  <c r="EX74" i="31"/>
  <c r="EW74" i="31"/>
  <c r="EU74" i="31"/>
  <c r="EQ74" i="31"/>
  <c r="EO74" i="31"/>
  <c r="EN74" i="31"/>
  <c r="EK74" i="31"/>
  <c r="FF73" i="31"/>
  <c r="FD73" i="31"/>
  <c r="FB73" i="31"/>
  <c r="FA73" i="31"/>
  <c r="EZ73" i="31"/>
  <c r="EY73" i="31"/>
  <c r="EX73" i="31"/>
  <c r="EU73" i="31"/>
  <c r="ET73" i="31"/>
  <c r="ER73" i="31"/>
  <c r="EQ73" i="31"/>
  <c r="EO73" i="31"/>
  <c r="EN73" i="31"/>
  <c r="EK73" i="31"/>
  <c r="EI73" i="31"/>
  <c r="EJ73" i="31" s="1"/>
  <c r="EG73" i="31"/>
  <c r="EH73" i="31" s="1"/>
  <c r="EW73" i="31"/>
  <c r="FB72" i="31"/>
  <c r="FA72" i="31"/>
  <c r="EZ72" i="31"/>
  <c r="EY72" i="31"/>
  <c r="EX72" i="31"/>
  <c r="EU72" i="31"/>
  <c r="ER72" i="31"/>
  <c r="EQ72" i="31"/>
  <c r="EP72" i="31"/>
  <c r="EO72" i="31"/>
  <c r="EN72" i="31"/>
  <c r="EK72" i="31"/>
  <c r="EI72" i="31"/>
  <c r="EJ72" i="31" s="1"/>
  <c r="EG72" i="31"/>
  <c r="EH72" i="31" s="1"/>
  <c r="ES72" i="31"/>
  <c r="FD71" i="31"/>
  <c r="FB71" i="31"/>
  <c r="FA71" i="31"/>
  <c r="EZ71" i="31"/>
  <c r="EY71" i="31"/>
  <c r="EX71" i="31"/>
  <c r="EW71" i="31"/>
  <c r="EU71" i="31"/>
  <c r="ET71" i="31"/>
  <c r="ER71" i="31"/>
  <c r="EP71" i="31"/>
  <c r="EN71" i="31"/>
  <c r="EK71" i="31"/>
  <c r="EI71" i="31"/>
  <c r="EJ71" i="31" s="1"/>
  <c r="EG71" i="31"/>
  <c r="EH71" i="31" s="1"/>
  <c r="ES71" i="31"/>
  <c r="FD70" i="31"/>
  <c r="FB70" i="31"/>
  <c r="FA70" i="31"/>
  <c r="EZ70" i="31"/>
  <c r="EY70" i="31"/>
  <c r="EX70" i="31"/>
  <c r="EW70" i="31"/>
  <c r="EU70" i="31"/>
  <c r="EQ70" i="31"/>
  <c r="EO70" i="31"/>
  <c r="EN70" i="31"/>
  <c r="EK70" i="31"/>
  <c r="FF69" i="31"/>
  <c r="FD69" i="31"/>
  <c r="FB69" i="31"/>
  <c r="FA69" i="31"/>
  <c r="EZ69" i="31"/>
  <c r="EY69" i="31"/>
  <c r="EX69" i="31"/>
  <c r="EU69" i="31"/>
  <c r="ET69" i="31"/>
  <c r="ER69" i="31"/>
  <c r="EQ69" i="31"/>
  <c r="EP69" i="31"/>
  <c r="EO69" i="31"/>
  <c r="EN69" i="31"/>
  <c r="EK69" i="31"/>
  <c r="EI69" i="31"/>
  <c r="EJ69" i="31" s="1"/>
  <c r="EG69" i="31"/>
  <c r="EH69" i="31" s="1"/>
  <c r="ES69" i="31"/>
  <c r="EW69" i="31"/>
  <c r="FB68" i="31"/>
  <c r="FA68" i="31"/>
  <c r="EZ68" i="31"/>
  <c r="EY68" i="31"/>
  <c r="EX68" i="31"/>
  <c r="EU68" i="31"/>
  <c r="ER68" i="31"/>
  <c r="EQ68" i="31"/>
  <c r="EP68" i="31"/>
  <c r="EO68" i="31"/>
  <c r="EN68" i="31"/>
  <c r="EK68" i="31"/>
  <c r="EI68" i="31"/>
  <c r="EJ68" i="31" s="1"/>
  <c r="EG68" i="31"/>
  <c r="EH68" i="31" s="1"/>
  <c r="ES68" i="31"/>
  <c r="FD67" i="31"/>
  <c r="FB67" i="31"/>
  <c r="FA67" i="31"/>
  <c r="EZ67" i="31"/>
  <c r="EY67" i="31"/>
  <c r="EX67" i="31"/>
  <c r="EU67" i="31"/>
  <c r="ET67" i="31"/>
  <c r="ER67" i="31"/>
  <c r="EP67" i="31"/>
  <c r="EN67" i="31"/>
  <c r="EK67" i="31"/>
  <c r="EI67" i="31"/>
  <c r="EJ67" i="31" s="1"/>
  <c r="EG67" i="31"/>
  <c r="EH67" i="31" s="1"/>
  <c r="FD66" i="31"/>
  <c r="FB66" i="31"/>
  <c r="FA66" i="31"/>
  <c r="EZ66" i="31"/>
  <c r="EY66" i="31"/>
  <c r="EX66" i="31"/>
  <c r="EW66" i="31"/>
  <c r="EU66" i="31"/>
  <c r="EO66" i="31"/>
  <c r="EI66" i="31"/>
  <c r="EJ66" i="31" s="1"/>
  <c r="ES66" i="31"/>
  <c r="FF65" i="31"/>
  <c r="FD65" i="31"/>
  <c r="FB65" i="31"/>
  <c r="FA65" i="31"/>
  <c r="EZ65" i="31"/>
  <c r="EY65" i="31"/>
  <c r="EX65" i="31"/>
  <c r="EU65" i="31"/>
  <c r="ET65" i="31"/>
  <c r="ER65" i="31"/>
  <c r="EQ65" i="31"/>
  <c r="EO65" i="31"/>
  <c r="EN65" i="31"/>
  <c r="EK65" i="31"/>
  <c r="EI65" i="31"/>
  <c r="EJ65" i="31" s="1"/>
  <c r="EG65" i="31"/>
  <c r="EH65" i="31" s="1"/>
  <c r="ES65" i="31"/>
  <c r="EW65" i="31"/>
  <c r="FB64" i="31"/>
  <c r="FA64" i="31"/>
  <c r="EZ64" i="31"/>
  <c r="EY64" i="31"/>
  <c r="EX64" i="31"/>
  <c r="EU64" i="31"/>
  <c r="ER64" i="31"/>
  <c r="EQ64" i="31"/>
  <c r="EP64" i="31"/>
  <c r="EO64" i="31"/>
  <c r="EN64" i="31"/>
  <c r="EK64" i="31"/>
  <c r="EI64" i="31"/>
  <c r="EJ64" i="31" s="1"/>
  <c r="EG64" i="31"/>
  <c r="EH64" i="31" s="1"/>
  <c r="ES64" i="31"/>
  <c r="FD63" i="31"/>
  <c r="FB63" i="31"/>
  <c r="FA63" i="31"/>
  <c r="EZ63" i="31"/>
  <c r="EY63" i="31"/>
  <c r="EX63" i="31"/>
  <c r="EU63" i="31"/>
  <c r="ET63" i="31"/>
  <c r="ER63" i="31"/>
  <c r="EQ63" i="31"/>
  <c r="EP63" i="31"/>
  <c r="EN63" i="31"/>
  <c r="EK63" i="31"/>
  <c r="EI63" i="31"/>
  <c r="EJ63" i="31" s="1"/>
  <c r="EG63" i="31"/>
  <c r="EH63" i="31" s="1"/>
  <c r="FD62" i="31"/>
  <c r="FB62" i="31"/>
  <c r="FA62" i="31"/>
  <c r="EZ62" i="31"/>
  <c r="EY62" i="31"/>
  <c r="EX62" i="31"/>
  <c r="EW62" i="31"/>
  <c r="EU62" i="31"/>
  <c r="EQ62" i="31"/>
  <c r="EO62" i="31"/>
  <c r="EI62" i="31"/>
  <c r="EJ62" i="31" s="1"/>
  <c r="EG62" i="31"/>
  <c r="ES62" i="31"/>
  <c r="FF61" i="31"/>
  <c r="FD61" i="31"/>
  <c r="FB61" i="31"/>
  <c r="FA61" i="31"/>
  <c r="EZ61" i="31"/>
  <c r="EY61" i="31"/>
  <c r="EX61" i="31"/>
  <c r="EU61" i="31"/>
  <c r="ET61" i="31"/>
  <c r="ER61" i="31"/>
  <c r="EQ61" i="31"/>
  <c r="EO61" i="31"/>
  <c r="EN61" i="31"/>
  <c r="EK61" i="31"/>
  <c r="EI61" i="31"/>
  <c r="EJ61" i="31" s="1"/>
  <c r="EG61" i="31"/>
  <c r="EH61" i="31" s="1"/>
  <c r="ES61" i="31"/>
  <c r="EW61" i="31"/>
  <c r="FB60" i="31"/>
  <c r="FA60" i="31"/>
  <c r="EZ60" i="31"/>
  <c r="EY60" i="31"/>
  <c r="EX60" i="31"/>
  <c r="EU60" i="31"/>
  <c r="ET60" i="31"/>
  <c r="ER60" i="31"/>
  <c r="EQ60" i="31"/>
  <c r="EP60" i="31"/>
  <c r="EO60" i="31"/>
  <c r="EN60" i="31"/>
  <c r="EK60" i="31"/>
  <c r="EI60" i="31"/>
  <c r="EJ60" i="31" s="1"/>
  <c r="EG60" i="31"/>
  <c r="EH60" i="31" s="1"/>
  <c r="FD59" i="31"/>
  <c r="FB59" i="31"/>
  <c r="FA59" i="31"/>
  <c r="EZ59" i="31"/>
  <c r="EY59" i="31"/>
  <c r="EX59" i="31"/>
  <c r="EW59" i="31"/>
  <c r="EU59" i="31"/>
  <c r="ET59" i="31"/>
  <c r="EP59" i="31"/>
  <c r="EN59" i="31"/>
  <c r="EK59" i="31"/>
  <c r="EI59" i="31"/>
  <c r="EJ59" i="31" s="1"/>
  <c r="EG59" i="31"/>
  <c r="EH59" i="31" s="1"/>
  <c r="FD58" i="31"/>
  <c r="FB58" i="31"/>
  <c r="FA58" i="31"/>
  <c r="EZ58" i="31"/>
  <c r="EY58" i="31"/>
  <c r="EX58" i="31"/>
  <c r="EW58" i="31"/>
  <c r="EU58" i="31"/>
  <c r="EP58" i="31"/>
  <c r="EO58" i="31"/>
  <c r="EN58" i="31"/>
  <c r="EI58" i="31"/>
  <c r="EJ58" i="31" s="1"/>
  <c r="EG58" i="31"/>
  <c r="FF57" i="31"/>
  <c r="FD57" i="31"/>
  <c r="FB57" i="31"/>
  <c r="FA57" i="31"/>
  <c r="EZ57" i="31"/>
  <c r="EY57" i="31"/>
  <c r="EX57" i="31"/>
  <c r="EU57" i="31"/>
  <c r="ET57" i="31"/>
  <c r="ER57" i="31"/>
  <c r="EQ57" i="31"/>
  <c r="EP57" i="31"/>
  <c r="EO57" i="31"/>
  <c r="EN57" i="31"/>
  <c r="EK57" i="31"/>
  <c r="EI57" i="31"/>
  <c r="EJ57" i="31" s="1"/>
  <c r="EG57" i="31"/>
  <c r="EH57" i="31" s="1"/>
  <c r="EW57" i="31"/>
  <c r="FB56" i="31"/>
  <c r="FA56" i="31"/>
  <c r="EZ56" i="31"/>
  <c r="EY56" i="31"/>
  <c r="EX56" i="31"/>
  <c r="EU56" i="31"/>
  <c r="ER56" i="31"/>
  <c r="EP56" i="31"/>
  <c r="EO56" i="31"/>
  <c r="EN56" i="31"/>
  <c r="EK56" i="31"/>
  <c r="EI56" i="31"/>
  <c r="EJ56" i="31" s="1"/>
  <c r="EG56" i="31"/>
  <c r="ES56" i="31"/>
  <c r="FD55" i="31"/>
  <c r="FB55" i="31"/>
  <c r="FA55" i="31"/>
  <c r="EZ55" i="31"/>
  <c r="EY55" i="31"/>
  <c r="EX55" i="31"/>
  <c r="EW55" i="31"/>
  <c r="EU55" i="31"/>
  <c r="EQ55" i="31"/>
  <c r="EP55" i="31"/>
  <c r="EN55" i="31"/>
  <c r="EK55" i="31"/>
  <c r="EI55" i="31"/>
  <c r="EJ55" i="31" s="1"/>
  <c r="EG55" i="31"/>
  <c r="EH55" i="31" s="1"/>
  <c r="ES55" i="31"/>
  <c r="FB54" i="31"/>
  <c r="FA54" i="31"/>
  <c r="EZ54" i="31"/>
  <c r="EY54" i="31"/>
  <c r="EX54" i="31"/>
  <c r="EW54" i="31"/>
  <c r="EU54" i="31"/>
  <c r="ER54" i="31"/>
  <c r="EO54" i="31"/>
  <c r="FF53" i="31"/>
  <c r="FD53" i="31"/>
  <c r="FB53" i="31"/>
  <c r="FA53" i="31"/>
  <c r="EZ53" i="31"/>
  <c r="EY53" i="31"/>
  <c r="EX53" i="31"/>
  <c r="EU53" i="31"/>
  <c r="ER53" i="31"/>
  <c r="EQ53" i="31"/>
  <c r="EP53" i="31"/>
  <c r="EN53" i="31"/>
  <c r="EK53" i="31"/>
  <c r="EI53" i="31"/>
  <c r="EJ53" i="31" s="1"/>
  <c r="EG53" i="31"/>
  <c r="EH53" i="31" s="1"/>
  <c r="EW53" i="31"/>
  <c r="FD52" i="31"/>
  <c r="FB52" i="31"/>
  <c r="FA52" i="31"/>
  <c r="EZ52" i="31"/>
  <c r="EY52" i="31"/>
  <c r="EX52" i="31"/>
  <c r="EU52" i="31"/>
  <c r="ER52" i="31"/>
  <c r="EP52" i="31"/>
  <c r="EO52" i="31"/>
  <c r="EN52" i="31"/>
  <c r="EK52" i="31"/>
  <c r="EI52" i="31"/>
  <c r="EJ52" i="31" s="1"/>
  <c r="EG52" i="31"/>
  <c r="EH52" i="31" s="1"/>
  <c r="FD51" i="31"/>
  <c r="FB51" i="31"/>
  <c r="FA51" i="31"/>
  <c r="EZ51" i="31"/>
  <c r="EY51" i="31"/>
  <c r="EX51" i="31"/>
  <c r="EW51" i="31"/>
  <c r="EU51" i="31"/>
  <c r="EP51" i="31"/>
  <c r="EO51" i="31"/>
  <c r="EN51" i="31"/>
  <c r="EK51" i="31"/>
  <c r="EI51" i="31"/>
  <c r="EJ51" i="31" s="1"/>
  <c r="EG51" i="31"/>
  <c r="EH51" i="31" s="1"/>
  <c r="FB50" i="31"/>
  <c r="FA50" i="31"/>
  <c r="EZ50" i="31"/>
  <c r="EY50" i="31"/>
  <c r="EX50" i="31"/>
  <c r="EW50" i="31"/>
  <c r="EU50" i="31"/>
  <c r="EO50" i="31"/>
  <c r="FF49" i="31"/>
  <c r="FD49" i="31"/>
  <c r="FB49" i="31"/>
  <c r="FA49" i="31"/>
  <c r="EZ49" i="31"/>
  <c r="EY49" i="31"/>
  <c r="EX49" i="31"/>
  <c r="EU49" i="31"/>
  <c r="ER49" i="31"/>
  <c r="EQ49" i="31"/>
  <c r="EN49" i="31"/>
  <c r="EK49" i="31"/>
  <c r="EI49" i="31"/>
  <c r="EJ49" i="31" s="1"/>
  <c r="EG49" i="31"/>
  <c r="EH49" i="31" s="1"/>
  <c r="EW49" i="31"/>
  <c r="FB48" i="31"/>
  <c r="FA48" i="31"/>
  <c r="EZ48" i="31"/>
  <c r="EY48" i="31"/>
  <c r="EX48" i="31"/>
  <c r="EU48" i="31"/>
  <c r="ER48" i="31"/>
  <c r="EP48" i="31"/>
  <c r="EO48" i="31"/>
  <c r="EN48" i="31"/>
  <c r="EK48" i="31"/>
  <c r="EI48" i="31"/>
  <c r="EJ48" i="31" s="1"/>
  <c r="EG48" i="31"/>
  <c r="FD47" i="31"/>
  <c r="FB47" i="31"/>
  <c r="FA47" i="31"/>
  <c r="EZ47" i="31"/>
  <c r="EY47" i="31"/>
  <c r="EX47" i="31"/>
  <c r="EU47" i="31"/>
  <c r="EP47" i="31"/>
  <c r="EN47" i="31"/>
  <c r="EK47" i="31"/>
  <c r="EI47" i="31"/>
  <c r="EJ47" i="31" s="1"/>
  <c r="EG47" i="31"/>
  <c r="EH47" i="31" s="1"/>
  <c r="FB46" i="31"/>
  <c r="FA46" i="31"/>
  <c r="EZ46" i="31"/>
  <c r="EY46" i="31"/>
  <c r="EX46" i="31"/>
  <c r="EW46" i="31"/>
  <c r="EU46" i="31"/>
  <c r="EP46" i="31"/>
  <c r="EO46" i="31"/>
  <c r="FD45" i="31"/>
  <c r="FB45" i="31"/>
  <c r="FA45" i="31"/>
  <c r="EZ45" i="31"/>
  <c r="EY45" i="31"/>
  <c r="EX45" i="31"/>
  <c r="EU45" i="31"/>
  <c r="ER45" i="31"/>
  <c r="EQ45" i="31"/>
  <c r="EP45" i="31"/>
  <c r="EN45" i="31"/>
  <c r="EK45" i="31"/>
  <c r="EI45" i="31"/>
  <c r="EJ45" i="31" s="1"/>
  <c r="EG45" i="31"/>
  <c r="EH45" i="31" s="1"/>
  <c r="DK45" i="31"/>
  <c r="DJ45" i="31"/>
  <c r="DI45" i="31"/>
  <c r="EW45" i="31"/>
  <c r="FB44" i="31"/>
  <c r="FA44" i="31"/>
  <c r="EZ44" i="31"/>
  <c r="EY44" i="31"/>
  <c r="EX44" i="31"/>
  <c r="EU44" i="31"/>
  <c r="ER44" i="31"/>
  <c r="EP44" i="31"/>
  <c r="EO44" i="31"/>
  <c r="EN44" i="31"/>
  <c r="EK44" i="31"/>
  <c r="EI44" i="31"/>
  <c r="EJ44" i="31" s="1"/>
  <c r="EG44" i="31"/>
  <c r="EH44" i="31" s="1"/>
  <c r="DK44" i="31"/>
  <c r="DJ44" i="31"/>
  <c r="DI44" i="31"/>
  <c r="EW44" i="31"/>
  <c r="FD43" i="31"/>
  <c r="FB43" i="31"/>
  <c r="FA43" i="31"/>
  <c r="EZ43" i="31"/>
  <c r="EY43" i="31"/>
  <c r="EX43" i="31"/>
  <c r="EU43" i="31"/>
  <c r="ET43" i="31"/>
  <c r="EP43" i="31"/>
  <c r="EN43" i="31"/>
  <c r="EK43" i="31"/>
  <c r="EI43" i="31"/>
  <c r="EJ43" i="31" s="1"/>
  <c r="EG43" i="31"/>
  <c r="EH43" i="31" s="1"/>
  <c r="DK43" i="31"/>
  <c r="DJ43" i="31"/>
  <c r="DI43" i="31"/>
  <c r="EW43" i="31"/>
  <c r="FB42" i="31"/>
  <c r="FA42" i="31"/>
  <c r="EZ42" i="31"/>
  <c r="EY42" i="31"/>
  <c r="EX42" i="31"/>
  <c r="EU42" i="31"/>
  <c r="EO42" i="31"/>
  <c r="DK42" i="31"/>
  <c r="DJ42" i="31"/>
  <c r="DI42" i="31"/>
  <c r="EW42" i="31"/>
  <c r="FF41" i="31"/>
  <c r="FD41" i="31"/>
  <c r="FB41" i="31"/>
  <c r="FA41" i="31"/>
  <c r="EZ41" i="31"/>
  <c r="EY41" i="31"/>
  <c r="EX41" i="31"/>
  <c r="EU41" i="31"/>
  <c r="ER41" i="31"/>
  <c r="EQ41" i="31"/>
  <c r="EP41" i="31"/>
  <c r="EN41" i="31"/>
  <c r="EK41" i="31"/>
  <c r="EI41" i="31"/>
  <c r="EJ41" i="31" s="1"/>
  <c r="EG41" i="31"/>
  <c r="EH41" i="31" s="1"/>
  <c r="DK41" i="31"/>
  <c r="DJ41" i="31"/>
  <c r="DI41" i="31"/>
  <c r="FB40" i="31"/>
  <c r="FA40" i="31"/>
  <c r="EZ40" i="31"/>
  <c r="EY40" i="31"/>
  <c r="EX40" i="31"/>
  <c r="EU40" i="31"/>
  <c r="ER40" i="31"/>
  <c r="EQ40" i="31"/>
  <c r="EP40" i="31"/>
  <c r="EO40" i="31"/>
  <c r="EN40" i="31"/>
  <c r="EK40" i="31"/>
  <c r="EI40" i="31"/>
  <c r="EJ40" i="31" s="1"/>
  <c r="EG40" i="31"/>
  <c r="DK40" i="31"/>
  <c r="DJ40" i="31"/>
  <c r="DI40" i="31"/>
  <c r="FD39" i="31"/>
  <c r="FB39" i="31"/>
  <c r="FA39" i="31"/>
  <c r="EZ39" i="31"/>
  <c r="EY39" i="31"/>
  <c r="EX39" i="31"/>
  <c r="EU39" i="31"/>
  <c r="EP39" i="31"/>
  <c r="EN39" i="31"/>
  <c r="EK39" i="31"/>
  <c r="EI39" i="31"/>
  <c r="EJ39" i="31" s="1"/>
  <c r="EG39" i="31"/>
  <c r="EH39" i="31" s="1"/>
  <c r="DK39" i="31"/>
  <c r="DJ39" i="31"/>
  <c r="DI39" i="31"/>
  <c r="FB38" i="31"/>
  <c r="FA38" i="31"/>
  <c r="EZ38" i="31"/>
  <c r="EY38" i="31"/>
  <c r="EX38" i="31"/>
  <c r="EU38" i="31"/>
  <c r="EO38" i="31"/>
  <c r="DK38" i="31"/>
  <c r="DJ38" i="31"/>
  <c r="DI38" i="31"/>
  <c r="FF37" i="31"/>
  <c r="FD37" i="31"/>
  <c r="FB37" i="31"/>
  <c r="FA37" i="31"/>
  <c r="EZ37" i="31"/>
  <c r="EY37" i="31"/>
  <c r="EX37" i="31"/>
  <c r="EU37" i="31"/>
  <c r="ER37" i="31"/>
  <c r="EQ37" i="31"/>
  <c r="EP37" i="31"/>
  <c r="EN37" i="31"/>
  <c r="EK37" i="31"/>
  <c r="EI37" i="31"/>
  <c r="EJ37" i="31" s="1"/>
  <c r="EG37" i="31"/>
  <c r="EH37" i="31" s="1"/>
  <c r="DK37" i="31"/>
  <c r="DJ37" i="31"/>
  <c r="DI37" i="31"/>
  <c r="FD36" i="31"/>
  <c r="FB36" i="31"/>
  <c r="FA36" i="31"/>
  <c r="EZ36" i="31"/>
  <c r="EY36" i="31"/>
  <c r="EX36" i="31"/>
  <c r="EU36" i="31"/>
  <c r="ET36" i="31"/>
  <c r="ER36" i="31"/>
  <c r="EP36" i="31"/>
  <c r="EO36" i="31"/>
  <c r="EN36" i="31"/>
  <c r="EK36" i="31"/>
  <c r="EI36" i="31"/>
  <c r="EJ36" i="31" s="1"/>
  <c r="EG36" i="31"/>
  <c r="EH36" i="31" s="1"/>
  <c r="DK36" i="31"/>
  <c r="DJ36" i="31"/>
  <c r="DI36" i="31"/>
  <c r="FD35" i="31"/>
  <c r="FB35" i="31"/>
  <c r="FA35" i="31"/>
  <c r="EZ35" i="31"/>
  <c r="EY35" i="31"/>
  <c r="EX35" i="31"/>
  <c r="EU35" i="31"/>
  <c r="EP35" i="31"/>
  <c r="EO35" i="31"/>
  <c r="EN35" i="31"/>
  <c r="EK35" i="31"/>
  <c r="EI35" i="31"/>
  <c r="EJ35" i="31" s="1"/>
  <c r="EG35" i="31"/>
  <c r="EH35" i="31" s="1"/>
  <c r="DK35" i="31"/>
  <c r="DJ35" i="31"/>
  <c r="DI35" i="31"/>
  <c r="FB34" i="31"/>
  <c r="FA34" i="31"/>
  <c r="EZ34" i="31"/>
  <c r="EY34" i="31"/>
  <c r="EX34" i="31"/>
  <c r="EU34" i="31"/>
  <c r="EO34" i="31"/>
  <c r="DK34" i="31"/>
  <c r="DJ34" i="31"/>
  <c r="DI34" i="31"/>
  <c r="FF33" i="31"/>
  <c r="FD33" i="31"/>
  <c r="FB33" i="31"/>
  <c r="FA33" i="31"/>
  <c r="EZ33" i="31"/>
  <c r="EY33" i="31"/>
  <c r="EX33" i="31"/>
  <c r="EU33" i="31"/>
  <c r="ER33" i="31"/>
  <c r="EQ33" i="31"/>
  <c r="EO33" i="31"/>
  <c r="EN33" i="31"/>
  <c r="EK33" i="31"/>
  <c r="EI33" i="31"/>
  <c r="EJ33" i="31" s="1"/>
  <c r="EG33" i="31"/>
  <c r="EH33" i="31" s="1"/>
  <c r="DK33" i="31"/>
  <c r="DJ33" i="31"/>
  <c r="DI33" i="31"/>
  <c r="FD32" i="31"/>
  <c r="FB32" i="31"/>
  <c r="FA32" i="31"/>
  <c r="EZ32" i="31"/>
  <c r="EY32" i="31"/>
  <c r="EX32" i="31"/>
  <c r="EU32" i="31"/>
  <c r="ER32" i="31"/>
  <c r="EP32" i="31"/>
  <c r="EO32" i="31"/>
  <c r="EN32" i="31"/>
  <c r="EK32" i="31"/>
  <c r="EI32" i="31"/>
  <c r="EJ32" i="31" s="1"/>
  <c r="EG32" i="31"/>
  <c r="EH32" i="31" s="1"/>
  <c r="DK32" i="31"/>
  <c r="DJ32" i="31"/>
  <c r="DI32" i="31"/>
  <c r="FD31" i="31"/>
  <c r="FB31" i="31"/>
  <c r="FA31" i="31"/>
  <c r="EZ31" i="31"/>
  <c r="EY31" i="31"/>
  <c r="EX31" i="31"/>
  <c r="EU31" i="31"/>
  <c r="ER31" i="31"/>
  <c r="EP31" i="31"/>
  <c r="EN31" i="31"/>
  <c r="EK31" i="31"/>
  <c r="EI31" i="31"/>
  <c r="EJ31" i="31" s="1"/>
  <c r="EG31" i="31"/>
  <c r="EH31" i="31" s="1"/>
  <c r="DK31" i="31"/>
  <c r="DJ31" i="31"/>
  <c r="DI31" i="31"/>
  <c r="FB30" i="31"/>
  <c r="FA30" i="31"/>
  <c r="EZ30" i="31"/>
  <c r="EY30" i="31"/>
  <c r="EX30" i="31"/>
  <c r="EU30" i="31"/>
  <c r="EO30" i="31"/>
  <c r="DK30" i="31"/>
  <c r="DJ30" i="31"/>
  <c r="DI30" i="31"/>
  <c r="FD29" i="31"/>
  <c r="FB29" i="31"/>
  <c r="FA29" i="31"/>
  <c r="EZ29" i="31"/>
  <c r="EY29" i="31"/>
  <c r="EX29" i="31"/>
  <c r="EU29" i="31"/>
  <c r="ET29" i="31"/>
  <c r="ER29" i="31"/>
  <c r="EQ29" i="31"/>
  <c r="EN29" i="31"/>
  <c r="EK29" i="31"/>
  <c r="EI29" i="31"/>
  <c r="EJ29" i="31" s="1"/>
  <c r="EG29" i="31"/>
  <c r="EH29" i="31" s="1"/>
  <c r="DK29" i="31"/>
  <c r="DJ29" i="31"/>
  <c r="DI29" i="31"/>
  <c r="FB28" i="31"/>
  <c r="FA28" i="31"/>
  <c r="EZ28" i="31"/>
  <c r="EY28" i="31"/>
  <c r="EX28" i="31"/>
  <c r="EU28" i="31"/>
  <c r="ER28" i="31"/>
  <c r="EP28" i="31"/>
  <c r="EO28" i="31"/>
  <c r="EN28" i="31"/>
  <c r="EK28" i="31"/>
  <c r="EI28" i="31"/>
  <c r="EJ28" i="31" s="1"/>
  <c r="EG28" i="31"/>
  <c r="EH28" i="31" s="1"/>
  <c r="DK28" i="31"/>
  <c r="DJ28" i="31"/>
  <c r="DI28" i="31"/>
  <c r="FD27" i="31"/>
  <c r="FB27" i="31"/>
  <c r="FA27" i="31"/>
  <c r="EZ27" i="31"/>
  <c r="EY27" i="31"/>
  <c r="EX27" i="31"/>
  <c r="EU27" i="31"/>
  <c r="ER27" i="31"/>
  <c r="EP27" i="31"/>
  <c r="EN27" i="31"/>
  <c r="EK27" i="31"/>
  <c r="EI27" i="31"/>
  <c r="EJ27" i="31" s="1"/>
  <c r="EG27" i="31"/>
  <c r="EH27" i="31" s="1"/>
  <c r="DK27" i="31"/>
  <c r="DJ27" i="31"/>
  <c r="DI27" i="31"/>
  <c r="AI8" i="33"/>
  <c r="AJ8" i="33" s="1"/>
  <c r="ET13" i="31"/>
  <c r="EO13" i="31"/>
  <c r="AS13" i="31"/>
  <c r="AS12" i="31"/>
  <c r="EO11" i="31"/>
  <c r="AS11" i="31"/>
  <c r="AC11" i="31"/>
  <c r="H11" i="31"/>
  <c r="ET10" i="31"/>
  <c r="AS10" i="31"/>
  <c r="J10" i="31"/>
  <c r="H10" i="31" s="1"/>
  <c r="F10" i="31"/>
  <c r="AS9" i="31"/>
  <c r="ET8" i="31"/>
  <c r="EK8" i="31"/>
  <c r="AS8" i="31"/>
  <c r="EO7" i="31"/>
  <c r="AS7" i="31"/>
  <c r="AS6" i="31"/>
  <c r="AP6" i="31"/>
  <c r="AA6" i="31"/>
  <c r="J12" i="31"/>
  <c r="EO5" i="31"/>
  <c r="AS5" i="31"/>
  <c r="AQ5" i="31"/>
  <c r="B5" i="31"/>
  <c r="ET4" i="31"/>
  <c r="AS4" i="31"/>
  <c r="AQ4" i="31"/>
  <c r="ET3" i="31"/>
  <c r="EO3" i="31"/>
  <c r="AS3" i="31"/>
  <c r="AQ3" i="31"/>
  <c r="EO2" i="31"/>
  <c r="BV2" i="31"/>
  <c r="BU2" i="31"/>
  <c r="BT2" i="31"/>
  <c r="AQ2" i="31"/>
  <c r="AA2" i="31"/>
  <c r="AA3" i="31" s="1"/>
  <c r="ET2" i="31"/>
  <c r="AV1" i="31"/>
  <c r="AU1" i="31"/>
  <c r="AT1" i="31"/>
  <c r="AS1" i="31"/>
  <c r="A1" i="31"/>
  <c r="AL15" i="31" l="1"/>
  <c r="AL22" i="31"/>
  <c r="AL16" i="31"/>
  <c r="AL23" i="31"/>
  <c r="AL20" i="31"/>
  <c r="AL21" i="31"/>
  <c r="AL24" i="31"/>
  <c r="AL25" i="31"/>
  <c r="AL26" i="31"/>
  <c r="AL18" i="31"/>
  <c r="AL19" i="31"/>
  <c r="AL17" i="31"/>
  <c r="CS74" i="15"/>
  <c r="CS37" i="15"/>
  <c r="CS38" i="15"/>
  <c r="CS39" i="15"/>
  <c r="AL265" i="31"/>
  <c r="AL9" i="33"/>
  <c r="AM9" i="33"/>
  <c r="CS257" i="15"/>
  <c r="CS8" i="15"/>
  <c r="CS103" i="15"/>
  <c r="CS197" i="15"/>
  <c r="CS350" i="15"/>
  <c r="CS102" i="15"/>
  <c r="CS111" i="15"/>
  <c r="CS343" i="15"/>
  <c r="CS341" i="15"/>
  <c r="CS318" i="15"/>
  <c r="CS212" i="15"/>
  <c r="AQ6" i="31"/>
  <c r="AC12" i="31"/>
  <c r="AL37" i="31"/>
  <c r="AL39" i="31"/>
  <c r="AL40" i="31"/>
  <c r="AL42" i="31"/>
  <c r="AL53" i="31"/>
  <c r="AL55" i="31"/>
  <c r="AL56" i="31"/>
  <c r="AL58" i="31"/>
  <c r="AL69" i="31"/>
  <c r="AL71" i="31"/>
  <c r="AL72" i="31"/>
  <c r="AL74" i="31"/>
  <c r="AL85" i="31"/>
  <c r="AL86" i="31"/>
  <c r="AL91" i="31"/>
  <c r="AL97" i="31"/>
  <c r="AL103" i="31"/>
  <c r="AL115" i="31"/>
  <c r="AL118" i="31"/>
  <c r="AL123" i="31"/>
  <c r="AL127" i="31"/>
  <c r="AL128" i="31"/>
  <c r="AL33" i="31"/>
  <c r="AL35" i="31"/>
  <c r="AL36" i="31"/>
  <c r="AL38" i="31"/>
  <c r="AL49" i="31"/>
  <c r="AL51" i="31"/>
  <c r="AL52" i="31"/>
  <c r="AL54" i="31"/>
  <c r="AL65" i="31"/>
  <c r="AL67" i="31"/>
  <c r="AL68" i="31"/>
  <c r="AL70" i="31"/>
  <c r="AL82" i="31"/>
  <c r="AL83" i="31"/>
  <c r="AL84" i="31"/>
  <c r="AL90" i="31"/>
  <c r="AL95" i="31"/>
  <c r="AL96" i="31"/>
  <c r="AL101" i="31"/>
  <c r="AL102" i="31"/>
  <c r="AL106" i="31"/>
  <c r="AL109" i="31"/>
  <c r="AL112" i="31"/>
  <c r="AL117" i="31"/>
  <c r="AL120" i="31"/>
  <c r="AL126" i="31"/>
  <c r="AL131" i="31"/>
  <c r="AL132" i="31"/>
  <c r="AL135" i="31"/>
  <c r="AL136" i="31"/>
  <c r="AL139" i="31"/>
  <c r="AL140" i="31"/>
  <c r="AL143" i="31"/>
  <c r="AL144" i="31"/>
  <c r="AL147" i="31"/>
  <c r="AL148" i="31"/>
  <c r="AL151" i="31"/>
  <c r="AL152" i="31"/>
  <c r="AL155" i="31"/>
  <c r="AL156" i="31"/>
  <c r="AL161" i="31"/>
  <c r="AL168" i="31"/>
  <c r="AL171" i="31"/>
  <c r="AL175" i="31"/>
  <c r="AL177" i="31"/>
  <c r="AL32" i="31"/>
  <c r="AL34" i="31"/>
  <c r="AL45" i="31"/>
  <c r="AL47" i="31"/>
  <c r="AL48" i="31"/>
  <c r="AL50" i="31"/>
  <c r="AL61" i="31"/>
  <c r="AL63" i="31"/>
  <c r="AL64" i="31"/>
  <c r="AL66" i="31"/>
  <c r="AL77" i="31"/>
  <c r="AL79" i="31"/>
  <c r="AL80" i="31"/>
  <c r="AL81" i="31"/>
  <c r="AL89" i="31"/>
  <c r="AL93" i="31"/>
  <c r="AL94" i="31"/>
  <c r="AL99" i="31"/>
  <c r="AL100" i="31"/>
  <c r="AL105" i="31"/>
  <c r="AL108" i="31"/>
  <c r="AL111" i="31"/>
  <c r="AL114" i="31"/>
  <c r="AL119" i="31"/>
  <c r="AL122" i="31"/>
  <c r="AL125" i="31"/>
  <c r="AL159" i="31"/>
  <c r="AL164" i="31"/>
  <c r="AL170" i="31"/>
  <c r="AL179" i="31"/>
  <c r="AL186" i="31"/>
  <c r="AL189" i="31"/>
  <c r="AL196" i="31"/>
  <c r="AL198" i="31"/>
  <c r="AL200" i="31"/>
  <c r="AL202" i="31"/>
  <c r="AL205" i="31"/>
  <c r="AL207" i="31"/>
  <c r="AL31" i="31"/>
  <c r="AL41" i="31"/>
  <c r="AL43" i="31"/>
  <c r="AL44" i="31"/>
  <c r="AL46" i="31"/>
  <c r="AL57" i="31"/>
  <c r="AL59" i="31"/>
  <c r="AL60" i="31"/>
  <c r="AL62" i="31"/>
  <c r="AL73" i="31"/>
  <c r="AL75" i="31"/>
  <c r="AL76" i="31"/>
  <c r="AL78" i="31"/>
  <c r="AL87" i="31"/>
  <c r="AL88" i="31"/>
  <c r="AL92" i="31"/>
  <c r="AL98" i="31"/>
  <c r="AL104" i="31"/>
  <c r="AL107" i="31"/>
  <c r="AL110" i="31"/>
  <c r="AL113" i="31"/>
  <c r="AL116" i="31"/>
  <c r="AL121" i="31"/>
  <c r="AL124" i="31"/>
  <c r="AL129" i="31"/>
  <c r="AL130" i="31"/>
  <c r="AL133" i="31"/>
  <c r="AL134" i="31"/>
  <c r="AL137" i="31"/>
  <c r="AL138" i="31"/>
  <c r="AL146" i="31"/>
  <c r="AL154" i="31"/>
  <c r="AL160" i="31"/>
  <c r="AL162" i="31"/>
  <c r="AL167" i="31"/>
  <c r="AL180" i="31"/>
  <c r="AL182" i="31"/>
  <c r="AL187" i="31"/>
  <c r="AL190" i="31"/>
  <c r="AL197" i="31"/>
  <c r="AL201" i="31"/>
  <c r="AL204" i="31"/>
  <c r="AL208" i="31"/>
  <c r="AL210" i="31"/>
  <c r="AL212" i="31"/>
  <c r="AL220" i="31"/>
  <c r="AL231" i="31"/>
  <c r="AL240" i="31"/>
  <c r="AL247" i="31"/>
  <c r="AL249" i="31"/>
  <c r="AL251" i="31"/>
  <c r="AL253" i="31"/>
  <c r="AL256" i="31"/>
  <c r="AL257" i="31"/>
  <c r="AL260" i="31"/>
  <c r="AL261" i="31"/>
  <c r="AL264" i="31"/>
  <c r="AL141" i="31"/>
  <c r="AL149" i="31"/>
  <c r="AL157" i="31"/>
  <c r="AL166" i="31"/>
  <c r="AL169" i="31"/>
  <c r="AL174" i="31"/>
  <c r="AL217" i="31"/>
  <c r="AL222" i="31"/>
  <c r="AL224" i="31"/>
  <c r="AL226" i="31"/>
  <c r="AL228" i="31"/>
  <c r="AL230" i="31"/>
  <c r="AL233" i="31"/>
  <c r="AL235" i="31"/>
  <c r="AL237" i="31"/>
  <c r="AL242" i="31"/>
  <c r="AL244" i="31"/>
  <c r="AL246" i="31"/>
  <c r="AL30" i="31"/>
  <c r="AL27" i="31"/>
  <c r="AL142" i="31"/>
  <c r="AL150" i="31"/>
  <c r="AL158" i="31"/>
  <c r="AL176" i="31"/>
  <c r="AL183" i="31"/>
  <c r="AL185" i="31"/>
  <c r="AL188" i="31"/>
  <c r="AL191" i="31"/>
  <c r="AL193" i="31"/>
  <c r="AL195" i="31"/>
  <c r="AL199" i="31"/>
  <c r="AL203" i="31"/>
  <c r="AL206" i="31"/>
  <c r="AL209" i="31"/>
  <c r="AL213" i="31"/>
  <c r="AL215" i="31"/>
  <c r="AL219" i="31"/>
  <c r="AL232" i="31"/>
  <c r="AL239" i="31"/>
  <c r="AL248" i="31"/>
  <c r="AL250" i="31"/>
  <c r="AL252" i="31"/>
  <c r="AL254" i="31"/>
  <c r="AL255" i="31"/>
  <c r="AL258" i="31"/>
  <c r="AL259" i="31"/>
  <c r="AL262" i="31"/>
  <c r="AL263" i="31"/>
  <c r="AL29" i="31"/>
  <c r="AL28" i="31"/>
  <c r="AL145" i="31"/>
  <c r="AL153" i="31"/>
  <c r="AL163" i="31"/>
  <c r="AL165" i="31"/>
  <c r="AL172" i="31"/>
  <c r="AL173" i="31"/>
  <c r="AL178" i="31"/>
  <c r="AL181" i="31"/>
  <c r="AL184" i="31"/>
  <c r="AL192" i="31"/>
  <c r="AL194" i="31"/>
  <c r="AL211" i="31"/>
  <c r="AL214" i="31"/>
  <c r="AL216" i="31"/>
  <c r="AL218" i="31"/>
  <c r="AL221" i="31"/>
  <c r="AL223" i="31"/>
  <c r="AL225" i="31"/>
  <c r="AL227" i="31"/>
  <c r="AL229" i="31"/>
  <c r="AL234" i="31"/>
  <c r="AL236" i="31"/>
  <c r="AL238" i="31"/>
  <c r="AL241" i="31"/>
  <c r="AL243" i="31"/>
  <c r="AL245" i="31"/>
  <c r="CZ28" i="31"/>
  <c r="DC28" i="31" s="1"/>
  <c r="CZ29" i="31"/>
  <c r="DC29" i="31" s="1"/>
  <c r="CZ35" i="31"/>
  <c r="DC35" i="31" s="1"/>
  <c r="CZ44" i="31"/>
  <c r="DC44" i="31" s="1"/>
  <c r="CZ45" i="31"/>
  <c r="DC45" i="31" s="1"/>
  <c r="CZ56" i="31"/>
  <c r="DC56" i="31" s="1"/>
  <c r="CZ57" i="31"/>
  <c r="DC57" i="31" s="1"/>
  <c r="CZ61" i="31"/>
  <c r="DC61" i="31" s="1"/>
  <c r="CZ62" i="31"/>
  <c r="DC62" i="31" s="1"/>
  <c r="CZ65" i="31"/>
  <c r="DC65" i="31" s="1"/>
  <c r="CZ66" i="31"/>
  <c r="DC66" i="31" s="1"/>
  <c r="CZ69" i="31"/>
  <c r="DC69" i="31" s="1"/>
  <c r="CZ70" i="31"/>
  <c r="DC70" i="31" s="1"/>
  <c r="CZ71" i="31"/>
  <c r="DC71" i="31" s="1"/>
  <c r="CZ75" i="31"/>
  <c r="DC75" i="31" s="1"/>
  <c r="CZ79" i="31"/>
  <c r="DC79" i="31" s="1"/>
  <c r="CZ84" i="31"/>
  <c r="DC84" i="31" s="1"/>
  <c r="CZ93" i="31"/>
  <c r="DC93" i="31" s="1"/>
  <c r="CZ94" i="31"/>
  <c r="DC94" i="31" s="1"/>
  <c r="CZ95" i="31"/>
  <c r="DC95" i="31" s="1"/>
  <c r="CZ101" i="31"/>
  <c r="DC101" i="31" s="1"/>
  <c r="CZ102" i="31"/>
  <c r="DC102" i="31" s="1"/>
  <c r="CZ104" i="31"/>
  <c r="DC104" i="31" s="1"/>
  <c r="CZ120" i="31"/>
  <c r="DC120" i="31" s="1"/>
  <c r="CZ148" i="31"/>
  <c r="DC148" i="31" s="1"/>
  <c r="CZ149" i="31"/>
  <c r="DC149" i="31" s="1"/>
  <c r="CZ154" i="31"/>
  <c r="DC154" i="31" s="1"/>
  <c r="CZ155" i="31"/>
  <c r="DC155" i="31" s="1"/>
  <c r="CZ160" i="31"/>
  <c r="DC160" i="31" s="1"/>
  <c r="CZ161" i="31"/>
  <c r="DC161" i="31" s="1"/>
  <c r="CZ174" i="31"/>
  <c r="DC174" i="31" s="1"/>
  <c r="CZ175" i="31"/>
  <c r="DC175" i="31" s="1"/>
  <c r="CZ184" i="31"/>
  <c r="DC184" i="31" s="1"/>
  <c r="CZ185" i="31"/>
  <c r="DC185" i="31" s="1"/>
  <c r="CZ190" i="31"/>
  <c r="DC190" i="31" s="1"/>
  <c r="CZ191" i="31"/>
  <c r="DC191" i="31" s="1"/>
  <c r="CZ30" i="31"/>
  <c r="DC30" i="31" s="1"/>
  <c r="CZ31" i="31"/>
  <c r="DC31" i="31" s="1"/>
  <c r="CZ36" i="31"/>
  <c r="DC36" i="31" s="1"/>
  <c r="CZ37" i="31"/>
  <c r="DC37" i="31" s="1"/>
  <c r="CZ38" i="31"/>
  <c r="DC38" i="31" s="1"/>
  <c r="CZ40" i="31"/>
  <c r="DC40" i="31" s="1"/>
  <c r="CZ41" i="31"/>
  <c r="DC41" i="31" s="1"/>
  <c r="CZ42" i="31"/>
  <c r="DC42" i="31" s="1"/>
  <c r="CZ46" i="31"/>
  <c r="DC46" i="31" s="1"/>
  <c r="CZ47" i="31"/>
  <c r="DC47" i="31" s="1"/>
  <c r="CZ51" i="31"/>
  <c r="DC51" i="31" s="1"/>
  <c r="CZ58" i="31"/>
  <c r="DC58" i="31" s="1"/>
  <c r="CZ59" i="31"/>
  <c r="DC59" i="31" s="1"/>
  <c r="CZ72" i="31"/>
  <c r="DC72" i="31" s="1"/>
  <c r="CZ76" i="31"/>
  <c r="DC76" i="31" s="1"/>
  <c r="CZ80" i="31"/>
  <c r="DC80" i="31" s="1"/>
  <c r="CZ85" i="31"/>
  <c r="DC85" i="31" s="1"/>
  <c r="CZ86" i="31"/>
  <c r="DC86" i="31" s="1"/>
  <c r="CZ87" i="31"/>
  <c r="DC87" i="31" s="1"/>
  <c r="CZ91" i="31"/>
  <c r="DC91" i="31" s="1"/>
  <c r="CZ99" i="31"/>
  <c r="DC99" i="31" s="1"/>
  <c r="CZ105" i="31"/>
  <c r="DC105" i="31" s="1"/>
  <c r="CZ106" i="31"/>
  <c r="DC106" i="31" s="1"/>
  <c r="CZ109" i="31"/>
  <c r="DC109" i="31" s="1"/>
  <c r="CZ110" i="31"/>
  <c r="DC110" i="31" s="1"/>
  <c r="CZ111" i="31"/>
  <c r="DC111" i="31" s="1"/>
  <c r="CZ116" i="31"/>
  <c r="DC116" i="31" s="1"/>
  <c r="CZ121" i="31"/>
  <c r="DC121" i="31" s="1"/>
  <c r="CZ122" i="31"/>
  <c r="DC122" i="31" s="1"/>
  <c r="CZ123" i="31"/>
  <c r="DC123" i="31" s="1"/>
  <c r="CZ125" i="31"/>
  <c r="DC125" i="31" s="1"/>
  <c r="CZ126" i="31"/>
  <c r="DC126" i="31" s="1"/>
  <c r="CZ127" i="31"/>
  <c r="DC127" i="31" s="1"/>
  <c r="CZ132" i="31"/>
  <c r="DC132" i="31" s="1"/>
  <c r="CZ136" i="31"/>
  <c r="DC136" i="31" s="1"/>
  <c r="CZ139" i="31"/>
  <c r="DC139" i="31" s="1"/>
  <c r="CZ140" i="31"/>
  <c r="DC140" i="31" s="1"/>
  <c r="CZ143" i="31"/>
  <c r="DC143" i="31" s="1"/>
  <c r="CZ144" i="31"/>
  <c r="DC144" i="31" s="1"/>
  <c r="CZ145" i="31"/>
  <c r="DC145" i="31" s="1"/>
  <c r="CZ150" i="31"/>
  <c r="DC150" i="31" s="1"/>
  <c r="CZ151" i="31"/>
  <c r="DC151" i="31" s="1"/>
  <c r="CZ162" i="31"/>
  <c r="DC162" i="31" s="1"/>
  <c r="CZ163" i="31"/>
  <c r="DC163" i="31" s="1"/>
  <c r="CZ168" i="31"/>
  <c r="DC168" i="31" s="1"/>
  <c r="CZ169" i="31"/>
  <c r="DC169" i="31" s="1"/>
  <c r="CZ180" i="31"/>
  <c r="DC180" i="31" s="1"/>
  <c r="CZ181" i="31"/>
  <c r="DC181" i="31" s="1"/>
  <c r="CZ186" i="31"/>
  <c r="DC186" i="31" s="1"/>
  <c r="CZ187" i="31"/>
  <c r="DC187" i="31" s="1"/>
  <c r="CZ196" i="31"/>
  <c r="DC196" i="31" s="1"/>
  <c r="CZ34" i="31"/>
  <c r="DC34" i="31" s="1"/>
  <c r="CZ43" i="31"/>
  <c r="DC43" i="31" s="1"/>
  <c r="CZ50" i="31"/>
  <c r="DC50" i="31" s="1"/>
  <c r="CZ52" i="31"/>
  <c r="DC52" i="31" s="1"/>
  <c r="CZ53" i="31"/>
  <c r="DC53" i="31" s="1"/>
  <c r="CZ54" i="31"/>
  <c r="DC54" i="31" s="1"/>
  <c r="CZ67" i="31"/>
  <c r="DC67" i="31" s="1"/>
  <c r="CZ81" i="31"/>
  <c r="DC81" i="31" s="1"/>
  <c r="CZ82" i="31"/>
  <c r="DC82" i="31" s="1"/>
  <c r="CZ83" i="31"/>
  <c r="DC83" i="31" s="1"/>
  <c r="CZ89" i="31"/>
  <c r="DC89" i="31" s="1"/>
  <c r="CZ90" i="31"/>
  <c r="DC90" i="31" s="1"/>
  <c r="CZ100" i="31"/>
  <c r="DC100" i="31" s="1"/>
  <c r="CZ112" i="31"/>
  <c r="DC112" i="31" s="1"/>
  <c r="CZ129" i="31"/>
  <c r="DC129" i="31" s="1"/>
  <c r="CZ130" i="31"/>
  <c r="DC130" i="31" s="1"/>
  <c r="CZ131" i="31"/>
  <c r="DC131" i="31" s="1"/>
  <c r="CZ146" i="31"/>
  <c r="DC146" i="31" s="1"/>
  <c r="CZ147" i="31"/>
  <c r="DC147" i="31" s="1"/>
  <c r="CZ152" i="31"/>
  <c r="DC152" i="31" s="1"/>
  <c r="CZ153" i="31"/>
  <c r="DC153" i="31" s="1"/>
  <c r="CZ164" i="31"/>
  <c r="DC164" i="31" s="1"/>
  <c r="CZ165" i="31"/>
  <c r="DC165" i="31" s="1"/>
  <c r="CZ170" i="31"/>
  <c r="DC170" i="31" s="1"/>
  <c r="CZ171" i="31"/>
  <c r="DC171" i="31" s="1"/>
  <c r="CZ178" i="31"/>
  <c r="DC178" i="31" s="1"/>
  <c r="CZ179" i="31"/>
  <c r="DC179" i="31" s="1"/>
  <c r="CZ202" i="31"/>
  <c r="DC202" i="31" s="1"/>
  <c r="CZ203" i="31"/>
  <c r="DC203" i="31" s="1"/>
  <c r="CZ210" i="31"/>
  <c r="DC210" i="31" s="1"/>
  <c r="CZ211" i="31"/>
  <c r="DC211" i="31" s="1"/>
  <c r="CZ214" i="31"/>
  <c r="DC214" i="31" s="1"/>
  <c r="CZ215" i="31"/>
  <c r="DC215" i="31" s="1"/>
  <c r="CZ218" i="31"/>
  <c r="DC218" i="31" s="1"/>
  <c r="CZ219" i="31"/>
  <c r="DC219" i="31" s="1"/>
  <c r="CZ230" i="31"/>
  <c r="DC230" i="31" s="1"/>
  <c r="CZ231" i="31"/>
  <c r="DC231" i="31" s="1"/>
  <c r="CZ240" i="31"/>
  <c r="DC240" i="31" s="1"/>
  <c r="CZ241" i="31"/>
  <c r="DC241" i="31" s="1"/>
  <c r="CZ246" i="31"/>
  <c r="DC246" i="31" s="1"/>
  <c r="CZ247" i="31"/>
  <c r="DC247" i="31" s="1"/>
  <c r="CZ256" i="31"/>
  <c r="DC256" i="31" s="1"/>
  <c r="CZ257" i="31"/>
  <c r="DC257" i="31" s="1"/>
  <c r="CZ252" i="31"/>
  <c r="DC252" i="31" s="1"/>
  <c r="CZ253" i="31"/>
  <c r="DC253" i="31" s="1"/>
  <c r="CZ258" i="31"/>
  <c r="DC258" i="31" s="1"/>
  <c r="CZ259" i="31"/>
  <c r="DC259" i="31" s="1"/>
  <c r="CZ264" i="31"/>
  <c r="DC264" i="31" s="1"/>
  <c r="CZ212" i="31"/>
  <c r="DC212" i="31" s="1"/>
  <c r="CZ248" i="31"/>
  <c r="DC248" i="31" s="1"/>
  <c r="CZ249" i="31"/>
  <c r="DC249" i="31" s="1"/>
  <c r="CZ260" i="31"/>
  <c r="DC260" i="31" s="1"/>
  <c r="CZ128" i="31"/>
  <c r="DC128" i="31" s="1"/>
  <c r="CZ188" i="31"/>
  <c r="DC188" i="31" s="1"/>
  <c r="CZ201" i="31"/>
  <c r="DC201" i="31" s="1"/>
  <c r="CZ208" i="31"/>
  <c r="DC208" i="31" s="1"/>
  <c r="CZ209" i="31"/>
  <c r="DC209" i="31" s="1"/>
  <c r="CZ213" i="31"/>
  <c r="DC213" i="31" s="1"/>
  <c r="CZ217" i="31"/>
  <c r="DC217" i="31" s="1"/>
  <c r="CZ229" i="31"/>
  <c r="DC229" i="31" s="1"/>
  <c r="CZ244" i="31"/>
  <c r="DC244" i="31" s="1"/>
  <c r="CZ245" i="31"/>
  <c r="DC245" i="31" s="1"/>
  <c r="CZ55" i="31"/>
  <c r="DC55" i="31" s="1"/>
  <c r="CZ63" i="31"/>
  <c r="DC63" i="31" s="1"/>
  <c r="CZ68" i="31"/>
  <c r="DC68" i="31" s="1"/>
  <c r="CZ92" i="31"/>
  <c r="DC92" i="31" s="1"/>
  <c r="CZ107" i="31"/>
  <c r="DC107" i="31" s="1"/>
  <c r="CZ113" i="31"/>
  <c r="DC113" i="31" s="1"/>
  <c r="CZ114" i="31"/>
  <c r="DC114" i="31" s="1"/>
  <c r="CZ115" i="31"/>
  <c r="DC115" i="31" s="1"/>
  <c r="CZ117" i="31"/>
  <c r="DC117" i="31" s="1"/>
  <c r="CZ118" i="31"/>
  <c r="DC118" i="31" s="1"/>
  <c r="CZ119" i="31"/>
  <c r="DC119" i="31" s="1"/>
  <c r="CZ124" i="31"/>
  <c r="DC124" i="31" s="1"/>
  <c r="CZ133" i="31"/>
  <c r="DC133" i="31" s="1"/>
  <c r="CZ134" i="31"/>
  <c r="DC134" i="31" s="1"/>
  <c r="CZ135" i="31"/>
  <c r="DC135" i="31" s="1"/>
  <c r="CZ166" i="31"/>
  <c r="DC166" i="31" s="1"/>
  <c r="CZ167" i="31"/>
  <c r="DC167" i="31" s="1"/>
  <c r="CZ172" i="31"/>
  <c r="DC172" i="31" s="1"/>
  <c r="CZ173" i="31"/>
  <c r="DC173" i="31" s="1"/>
  <c r="CZ192" i="31"/>
  <c r="DC192" i="31" s="1"/>
  <c r="CZ193" i="31"/>
  <c r="DC193" i="31" s="1"/>
  <c r="CZ197" i="31"/>
  <c r="DC197" i="31" s="1"/>
  <c r="CZ204" i="31"/>
  <c r="DC204" i="31" s="1"/>
  <c r="CZ205" i="31"/>
  <c r="DC205" i="31" s="1"/>
  <c r="CZ224" i="31"/>
  <c r="DC224" i="31" s="1"/>
  <c r="CZ225" i="31"/>
  <c r="DC225" i="31" s="1"/>
  <c r="CZ236" i="31"/>
  <c r="DC236" i="31" s="1"/>
  <c r="CZ237" i="31"/>
  <c r="DC237" i="31" s="1"/>
  <c r="CZ242" i="31"/>
  <c r="DC242" i="31" s="1"/>
  <c r="CZ243" i="31"/>
  <c r="DC243" i="31" s="1"/>
  <c r="CZ27" i="31"/>
  <c r="DC27" i="31" s="1"/>
  <c r="CZ39" i="31"/>
  <c r="DC39" i="31" s="1"/>
  <c r="CZ64" i="31"/>
  <c r="DC64" i="31" s="1"/>
  <c r="CZ73" i="31"/>
  <c r="DC73" i="31" s="1"/>
  <c r="CZ74" i="31"/>
  <c r="DC74" i="31" s="1"/>
  <c r="CZ96" i="31"/>
  <c r="DC96" i="31" s="1"/>
  <c r="CZ103" i="31"/>
  <c r="DC103" i="31" s="1"/>
  <c r="CZ108" i="31"/>
  <c r="DC108" i="31" s="1"/>
  <c r="CZ137" i="31"/>
  <c r="DC137" i="31" s="1"/>
  <c r="CZ138" i="31"/>
  <c r="DC138" i="31" s="1"/>
  <c r="CZ141" i="31"/>
  <c r="DC141" i="31" s="1"/>
  <c r="CZ142" i="31"/>
  <c r="DC142" i="31" s="1"/>
  <c r="CZ156" i="31"/>
  <c r="DC156" i="31" s="1"/>
  <c r="CZ157" i="31"/>
  <c r="DC157" i="31" s="1"/>
  <c r="CZ194" i="31"/>
  <c r="DC194" i="31" s="1"/>
  <c r="CZ195" i="31"/>
  <c r="DC195" i="31" s="1"/>
  <c r="CZ198" i="31"/>
  <c r="DC198" i="31" s="1"/>
  <c r="CZ199" i="31"/>
  <c r="DC199" i="31" s="1"/>
  <c r="CZ206" i="31"/>
  <c r="DC206" i="31" s="1"/>
  <c r="CZ207" i="31"/>
  <c r="DC207" i="31" s="1"/>
  <c r="CZ216" i="31"/>
  <c r="DC216" i="31" s="1"/>
  <c r="CZ220" i="31"/>
  <c r="DC220" i="31" s="1"/>
  <c r="CZ221" i="31"/>
  <c r="DC221" i="31" s="1"/>
  <c r="CZ226" i="31"/>
  <c r="DC226" i="31" s="1"/>
  <c r="CZ227" i="31"/>
  <c r="DC227" i="31" s="1"/>
  <c r="CZ232" i="31"/>
  <c r="DC232" i="31" s="1"/>
  <c r="CZ233" i="31"/>
  <c r="DC233" i="31" s="1"/>
  <c r="CZ238" i="31"/>
  <c r="DC238" i="31" s="1"/>
  <c r="CZ239" i="31"/>
  <c r="DC239" i="31" s="1"/>
  <c r="CZ254" i="31"/>
  <c r="DC254" i="31" s="1"/>
  <c r="CZ255" i="31"/>
  <c r="DC255" i="31" s="1"/>
  <c r="CZ261" i="31"/>
  <c r="DC261" i="31" s="1"/>
  <c r="CZ32" i="31"/>
  <c r="DC32" i="31" s="1"/>
  <c r="CZ33" i="31"/>
  <c r="DC33" i="31" s="1"/>
  <c r="CZ48" i="31"/>
  <c r="DC48" i="31" s="1"/>
  <c r="CZ49" i="31"/>
  <c r="DC49" i="31" s="1"/>
  <c r="CZ60" i="31"/>
  <c r="DC60" i="31" s="1"/>
  <c r="CZ78" i="31"/>
  <c r="DC78" i="31" s="1"/>
  <c r="CZ98" i="31"/>
  <c r="DC98" i="31" s="1"/>
  <c r="CZ159" i="31"/>
  <c r="DC159" i="31" s="1"/>
  <c r="CZ176" i="31"/>
  <c r="DC176" i="31" s="1"/>
  <c r="CZ177" i="31"/>
  <c r="DC177" i="31" s="1"/>
  <c r="CZ200" i="31"/>
  <c r="DC200" i="31" s="1"/>
  <c r="CZ228" i="31"/>
  <c r="DC228" i="31" s="1"/>
  <c r="CZ234" i="31"/>
  <c r="DC234" i="31" s="1"/>
  <c r="CZ77" i="31"/>
  <c r="DC77" i="31" s="1"/>
  <c r="CZ88" i="31"/>
  <c r="DC88" i="31" s="1"/>
  <c r="CZ97" i="31"/>
  <c r="DC97" i="31" s="1"/>
  <c r="CZ158" i="31"/>
  <c r="DC158" i="31" s="1"/>
  <c r="CZ182" i="31"/>
  <c r="DC182" i="31" s="1"/>
  <c r="CZ183" i="31"/>
  <c r="DC183" i="31" s="1"/>
  <c r="CZ189" i="31"/>
  <c r="DC189" i="31" s="1"/>
  <c r="CZ222" i="31"/>
  <c r="DC222" i="31" s="1"/>
  <c r="CZ223" i="31"/>
  <c r="DC223" i="31" s="1"/>
  <c r="CZ235" i="31"/>
  <c r="DC235" i="31" s="1"/>
  <c r="CZ250" i="31"/>
  <c r="DC250" i="31" s="1"/>
  <c r="CZ251" i="31"/>
  <c r="DC251" i="31" s="1"/>
  <c r="CZ262" i="31"/>
  <c r="DC262" i="31" s="1"/>
  <c r="CZ263" i="31"/>
  <c r="DC263" i="31" s="1"/>
  <c r="AV8" i="31"/>
  <c r="FF39" i="31"/>
  <c r="EO29" i="31"/>
  <c r="ET31" i="31"/>
  <c r="EO37" i="31"/>
  <c r="EN38" i="31"/>
  <c r="EO41" i="31"/>
  <c r="FD42" i="31"/>
  <c r="EO45" i="31"/>
  <c r="ER47" i="31"/>
  <c r="EH48" i="31"/>
  <c r="EQ52" i="31"/>
  <c r="FD54" i="31"/>
  <c r="EQ56" i="31"/>
  <c r="EQ42" i="31"/>
  <c r="EQ44" i="31"/>
  <c r="EQ50" i="31"/>
  <c r="FD50" i="31"/>
  <c r="EO53" i="31"/>
  <c r="FD30" i="31"/>
  <c r="EQ32" i="31"/>
  <c r="FD34" i="31"/>
  <c r="ER35" i="31"/>
  <c r="EQ36" i="31"/>
  <c r="FD38" i="31"/>
  <c r="ER39" i="31"/>
  <c r="EH40" i="31"/>
  <c r="EQ46" i="31"/>
  <c r="FD46" i="31"/>
  <c r="ET47" i="31"/>
  <c r="EO49" i="31"/>
  <c r="ET51" i="31"/>
  <c r="EQ28" i="31"/>
  <c r="EQ38" i="31"/>
  <c r="EN46" i="31"/>
  <c r="EQ48" i="31"/>
  <c r="EH56" i="31"/>
  <c r="FF189" i="31"/>
  <c r="FF221" i="31"/>
  <c r="ET200" i="31"/>
  <c r="ET204" i="31"/>
  <c r="ET220" i="31"/>
  <c r="ET244" i="31"/>
  <c r="ET250" i="31"/>
  <c r="ER127" i="31"/>
  <c r="ER135" i="31"/>
  <c r="ER139" i="31"/>
  <c r="ER151" i="31"/>
  <c r="ER163" i="31"/>
  <c r="ER167" i="31"/>
  <c r="ER171" i="31"/>
  <c r="ER179" i="31"/>
  <c r="ER191" i="31"/>
  <c r="ER195" i="31"/>
  <c r="ER199" i="31"/>
  <c r="ER203" i="31"/>
  <c r="ER211" i="31"/>
  <c r="ER223" i="31"/>
  <c r="ER227" i="31"/>
  <c r="ER231" i="31"/>
  <c r="ER235" i="31"/>
  <c r="ER239" i="31"/>
  <c r="ER243" i="31"/>
  <c r="ER247" i="31"/>
  <c r="ER255" i="31"/>
  <c r="EP138" i="31"/>
  <c r="EQ216" i="31"/>
  <c r="EP241" i="31"/>
  <c r="EQ244" i="31"/>
  <c r="EQ249" i="31"/>
  <c r="EP251" i="31"/>
  <c r="EQ256" i="31"/>
  <c r="EO209" i="31"/>
  <c r="FD210" i="31"/>
  <c r="FD214" i="31"/>
  <c r="EO217" i="31"/>
  <c r="EO229" i="31"/>
  <c r="FD230" i="31"/>
  <c r="FD234" i="31"/>
  <c r="FD242" i="31"/>
  <c r="FD250" i="31"/>
  <c r="EO257" i="31"/>
  <c r="FD258" i="31"/>
  <c r="FD262" i="31"/>
  <c r="EH188" i="31"/>
  <c r="FD190" i="31"/>
  <c r="EO193" i="31"/>
  <c r="EO213" i="31"/>
  <c r="FD218" i="31"/>
  <c r="FD222" i="31"/>
  <c r="EQ225" i="31"/>
  <c r="EQ232" i="31"/>
  <c r="FD246" i="31"/>
  <c r="EP248" i="31"/>
  <c r="EP160" i="31"/>
  <c r="EQ168" i="31"/>
  <c r="FD178" i="31"/>
  <c r="EP181" i="31"/>
  <c r="FD182" i="31"/>
  <c r="FD186" i="31"/>
  <c r="EO189" i="31"/>
  <c r="EH192" i="31"/>
  <c r="FD194" i="31"/>
  <c r="FD198" i="31"/>
  <c r="FD206" i="31"/>
  <c r="EQ209" i="31"/>
  <c r="EO225" i="31"/>
  <c r="FD226" i="31"/>
  <c r="EP227" i="31"/>
  <c r="EO233" i="31"/>
  <c r="EP236" i="31"/>
  <c r="EO237" i="31"/>
  <c r="EO241" i="31"/>
  <c r="EO245" i="31"/>
  <c r="EH256" i="31"/>
  <c r="EH260" i="31"/>
  <c r="FF29" i="31"/>
  <c r="FF45" i="31"/>
  <c r="ER251" i="31"/>
  <c r="ER263" i="31"/>
  <c r="EI30" i="31"/>
  <c r="EJ30" i="31" s="1"/>
  <c r="EK54" i="31"/>
  <c r="EI42" i="31"/>
  <c r="EJ42" i="31" s="1"/>
  <c r="EN54" i="31"/>
  <c r="EN34" i="31"/>
  <c r="EG38" i="31"/>
  <c r="EH38" i="31" s="1"/>
  <c r="EK46" i="31"/>
  <c r="EI50" i="31"/>
  <c r="EJ50" i="31" s="1"/>
  <c r="EP165" i="31"/>
  <c r="EQ198" i="31"/>
  <c r="FF28" i="31"/>
  <c r="FF32" i="31"/>
  <c r="FF36" i="31"/>
  <c r="FF40" i="31"/>
  <c r="FF44" i="31"/>
  <c r="FF48" i="31"/>
  <c r="FF56" i="31"/>
  <c r="FF64" i="31"/>
  <c r="FF72" i="31"/>
  <c r="FF80" i="31"/>
  <c r="FF88" i="31"/>
  <c r="FF100" i="31"/>
  <c r="FF124" i="31"/>
  <c r="FF96" i="31"/>
  <c r="FF133" i="31"/>
  <c r="FF157" i="31"/>
  <c r="FF165" i="31"/>
  <c r="FF173" i="31"/>
  <c r="FF181" i="31"/>
  <c r="FF104" i="31"/>
  <c r="FF112" i="31"/>
  <c r="FF120" i="31"/>
  <c r="FF139" i="31"/>
  <c r="FF172" i="31"/>
  <c r="FF248" i="31"/>
  <c r="FF256" i="31"/>
  <c r="FF68" i="31"/>
  <c r="FF76" i="31"/>
  <c r="FF84" i="31"/>
  <c r="FF177" i="31"/>
  <c r="FF188" i="31"/>
  <c r="FF196" i="31"/>
  <c r="FF204" i="31"/>
  <c r="FF212" i="31"/>
  <c r="FF220" i="31"/>
  <c r="FF229" i="31"/>
  <c r="FF237" i="31"/>
  <c r="FF245" i="31"/>
  <c r="FF261" i="31"/>
  <c r="FF264" i="31"/>
  <c r="AE8" i="33"/>
  <c r="FF108" i="31"/>
  <c r="FF116" i="31"/>
  <c r="FF184" i="31"/>
  <c r="FF187" i="31"/>
  <c r="FF228" i="31"/>
  <c r="FF260" i="31"/>
  <c r="FF38" i="31"/>
  <c r="FF140" i="31"/>
  <c r="FF200" i="31"/>
  <c r="FF208" i="31"/>
  <c r="FF216" i="31"/>
  <c r="FF224" i="31"/>
  <c r="FF241" i="31"/>
  <c r="FF249" i="31"/>
  <c r="FF27" i="31"/>
  <c r="FF31" i="31"/>
  <c r="FF43" i="31"/>
  <c r="FF47" i="31"/>
  <c r="FF55" i="31"/>
  <c r="FF63" i="31"/>
  <c r="FF71" i="31"/>
  <c r="FF95" i="31"/>
  <c r="FF117" i="31"/>
  <c r="FF161" i="31"/>
  <c r="EV109" i="31"/>
  <c r="EV169" i="31"/>
  <c r="EV185" i="31"/>
  <c r="FF185" i="31"/>
  <c r="FF92" i="31"/>
  <c r="FF109" i="31"/>
  <c r="FF125" i="31"/>
  <c r="FF52" i="31"/>
  <c r="FF60" i="31"/>
  <c r="FF101" i="31"/>
  <c r="EV153" i="31"/>
  <c r="FF153" i="31"/>
  <c r="EV133" i="31"/>
  <c r="EV177" i="31"/>
  <c r="I12" i="31"/>
  <c r="ET6" i="31"/>
  <c r="FI10" i="31"/>
  <c r="FI14" i="31" s="1"/>
  <c r="J11" i="31"/>
  <c r="I11" i="31"/>
  <c r="FF51" i="31"/>
  <c r="EV157" i="31"/>
  <c r="EV173" i="31"/>
  <c r="FC173" i="31" s="1"/>
  <c r="EV75" i="31"/>
  <c r="FF75" i="31"/>
  <c r="FF105" i="31"/>
  <c r="EV113" i="31"/>
  <c r="FF137" i="31"/>
  <c r="EV181" i="31"/>
  <c r="EV241" i="31"/>
  <c r="FF257" i="31"/>
  <c r="EV249" i="31"/>
  <c r="FF233" i="31"/>
  <c r="X3" i="31"/>
  <c r="BR3" i="31" s="1"/>
  <c r="EG70" i="31"/>
  <c r="EH70" i="31" s="1"/>
  <c r="EV74" i="31"/>
  <c r="FF78" i="31"/>
  <c r="EI78" i="31"/>
  <c r="EJ78" i="31" s="1"/>
  <c r="EG78" i="31"/>
  <c r="EH78" i="31" s="1"/>
  <c r="EK78" i="31"/>
  <c r="FF86" i="31"/>
  <c r="EN86" i="31"/>
  <c r="EI86" i="31"/>
  <c r="EJ86" i="31" s="1"/>
  <c r="FF94" i="31"/>
  <c r="EK94" i="31"/>
  <c r="ES94" i="31"/>
  <c r="EG94" i="31"/>
  <c r="EV102" i="31"/>
  <c r="EG102" i="31"/>
  <c r="EH102" i="31" s="1"/>
  <c r="EK102" i="31"/>
  <c r="EV106" i="31"/>
  <c r="EG106" i="31"/>
  <c r="EH106" i="31" s="1"/>
  <c r="EN106" i="31"/>
  <c r="EI106" i="31"/>
  <c r="EJ106" i="31" s="1"/>
  <c r="EK114" i="31"/>
  <c r="ES114" i="31"/>
  <c r="EI114" i="31"/>
  <c r="EJ114" i="31" s="1"/>
  <c r="EN114" i="31"/>
  <c r="FF122" i="31"/>
  <c r="EK122" i="31"/>
  <c r="EI122" i="31"/>
  <c r="EJ122" i="31" s="1"/>
  <c r="EG122" i="31"/>
  <c r="EH122" i="31" s="1"/>
  <c r="EI130" i="31"/>
  <c r="EJ130" i="31" s="1"/>
  <c r="EK130" i="31"/>
  <c r="EI138" i="31"/>
  <c r="EJ138" i="31" s="1"/>
  <c r="EN138" i="31"/>
  <c r="EG138" i="31"/>
  <c r="EH138" i="31" s="1"/>
  <c r="EK138" i="31"/>
  <c r="EK146" i="31"/>
  <c r="EN146" i="31"/>
  <c r="EI146" i="31"/>
  <c r="EJ146" i="31" s="1"/>
  <c r="EG146" i="31"/>
  <c r="EH146" i="31" s="1"/>
  <c r="FF154" i="31"/>
  <c r="EK154" i="31"/>
  <c r="EG154" i="31"/>
  <c r="EH154" i="31" s="1"/>
  <c r="EN154" i="31"/>
  <c r="EI154" i="31"/>
  <c r="EJ154" i="31" s="1"/>
  <c r="EK162" i="31"/>
  <c r="EG162" i="31"/>
  <c r="EH162" i="31" s="1"/>
  <c r="EN162" i="31"/>
  <c r="EI162" i="31"/>
  <c r="EJ162" i="31" s="1"/>
  <c r="EG170" i="31"/>
  <c r="EH170" i="31" s="1"/>
  <c r="EN170" i="31"/>
  <c r="EK170" i="31"/>
  <c r="EI170" i="31"/>
  <c r="EJ170" i="31" s="1"/>
  <c r="FF178" i="31"/>
  <c r="EN178" i="31"/>
  <c r="EK178" i="31"/>
  <c r="EI178" i="31"/>
  <c r="EJ178" i="31" s="1"/>
  <c r="EG178" i="31"/>
  <c r="EH178" i="31" s="1"/>
  <c r="EG186" i="31"/>
  <c r="EH186" i="31" s="1"/>
  <c r="EN186" i="31"/>
  <c r="EK186" i="31"/>
  <c r="EI186" i="31"/>
  <c r="EJ186" i="31" s="1"/>
  <c r="FF194" i="31"/>
  <c r="EI194" i="31"/>
  <c r="EJ194" i="31" s="1"/>
  <c r="EN194" i="31"/>
  <c r="EK194" i="31"/>
  <c r="EG194" i="31"/>
  <c r="EH194" i="31" s="1"/>
  <c r="EK202" i="31"/>
  <c r="EI202" i="31"/>
  <c r="EJ202" i="31" s="1"/>
  <c r="EG202" i="31"/>
  <c r="EH202" i="31" s="1"/>
  <c r="EI210" i="31"/>
  <c r="EJ210" i="31" s="1"/>
  <c r="EN210" i="31"/>
  <c r="EG210" i="31"/>
  <c r="EK210" i="31"/>
  <c r="ES218" i="31"/>
  <c r="EI218" i="31"/>
  <c r="EJ218" i="31" s="1"/>
  <c r="EG218" i="31"/>
  <c r="EH218" i="31" s="1"/>
  <c r="EK218" i="31"/>
  <c r="EN218" i="31"/>
  <c r="FF230" i="31"/>
  <c r="EK230" i="31"/>
  <c r="EI230" i="31"/>
  <c r="EJ230" i="31" s="1"/>
  <c r="EN230" i="31"/>
  <c r="EI234" i="31"/>
  <c r="EJ234" i="31" s="1"/>
  <c r="EK234" i="31"/>
  <c r="EG234" i="31"/>
  <c r="EH234" i="31" s="1"/>
  <c r="EN234" i="31"/>
  <c r="EK242" i="31"/>
  <c r="EI242" i="31"/>
  <c r="EJ242" i="31" s="1"/>
  <c r="EG242" i="31"/>
  <c r="EH242" i="31" s="1"/>
  <c r="EN242" i="31"/>
  <c r="FF254" i="31"/>
  <c r="EN254" i="31"/>
  <c r="EG254" i="31"/>
  <c r="EH254" i="31" s="1"/>
  <c r="EI254" i="31"/>
  <c r="EJ254" i="31" s="1"/>
  <c r="EK254" i="31"/>
  <c r="FF258" i="31"/>
  <c r="EN258" i="31"/>
  <c r="EI258" i="31"/>
  <c r="EJ258" i="31" s="1"/>
  <c r="EG258" i="31"/>
  <c r="EH258" i="31" s="1"/>
  <c r="EK258" i="31"/>
  <c r="EK30" i="31"/>
  <c r="EG34" i="31"/>
  <c r="EH34" i="31" s="1"/>
  <c r="EI38" i="31"/>
  <c r="EJ38" i="31" s="1"/>
  <c r="EK42" i="31"/>
  <c r="EG46" i="31"/>
  <c r="EH46" i="31" s="1"/>
  <c r="EK50" i="31"/>
  <c r="EG54" i="31"/>
  <c r="EH54" i="31" s="1"/>
  <c r="EK62" i="31"/>
  <c r="EK66" i="31"/>
  <c r="EG74" i="31"/>
  <c r="EH74" i="31" s="1"/>
  <c r="EN94" i="31"/>
  <c r="EG114" i="31"/>
  <c r="EH114" i="31" s="1"/>
  <c r="EI82" i="31"/>
  <c r="EJ82" i="31" s="1"/>
  <c r="EK82" i="31"/>
  <c r="EG82" i="31"/>
  <c r="EH82" i="31" s="1"/>
  <c r="FF90" i="31"/>
  <c r="EK90" i="31"/>
  <c r="EG90" i="31"/>
  <c r="EH90" i="31" s="1"/>
  <c r="FF98" i="31"/>
  <c r="EK98" i="31"/>
  <c r="EI98" i="31"/>
  <c r="EJ98" i="31" s="1"/>
  <c r="FF110" i="31"/>
  <c r="EI110" i="31"/>
  <c r="EJ110" i="31" s="1"/>
  <c r="EG110" i="31"/>
  <c r="EH110" i="31" s="1"/>
  <c r="EK110" i="31"/>
  <c r="EV118" i="31"/>
  <c r="EN118" i="31"/>
  <c r="EK118" i="31"/>
  <c r="EG118" i="31"/>
  <c r="EH118" i="31" s="1"/>
  <c r="EN126" i="31"/>
  <c r="EG126" i="31"/>
  <c r="EH126" i="31" s="1"/>
  <c r="EK126" i="31"/>
  <c r="EI126" i="31"/>
  <c r="EJ126" i="31" s="1"/>
  <c r="EK134" i="31"/>
  <c r="EG134" i="31"/>
  <c r="EH134" i="31" s="1"/>
  <c r="EN134" i="31"/>
  <c r="EI142" i="31"/>
  <c r="EJ142" i="31" s="1"/>
  <c r="EN142" i="31"/>
  <c r="EG142" i="31"/>
  <c r="EH142" i="31" s="1"/>
  <c r="EK142" i="31"/>
  <c r="EN150" i="31"/>
  <c r="EG150" i="31"/>
  <c r="EH150" i="31" s="1"/>
  <c r="EK150" i="31"/>
  <c r="EI150" i="31"/>
  <c r="EJ150" i="31" s="1"/>
  <c r="EG158" i="31"/>
  <c r="EH158" i="31" s="1"/>
  <c r="EN158" i="31"/>
  <c r="EI158" i="31"/>
  <c r="EJ158" i="31" s="1"/>
  <c r="EK166" i="31"/>
  <c r="EI166" i="31"/>
  <c r="EJ166" i="31" s="1"/>
  <c r="EN166" i="31"/>
  <c r="FF174" i="31"/>
  <c r="EN174" i="31"/>
  <c r="EG174" i="31"/>
  <c r="EH174" i="31" s="1"/>
  <c r="ES174" i="31"/>
  <c r="EK174" i="31"/>
  <c r="EI174" i="31"/>
  <c r="EJ174" i="31" s="1"/>
  <c r="FF182" i="31"/>
  <c r="EI182" i="31"/>
  <c r="EJ182" i="31" s="1"/>
  <c r="EN182" i="31"/>
  <c r="EK182" i="31"/>
  <c r="EG182" i="31"/>
  <c r="EH182" i="31" s="1"/>
  <c r="EN190" i="31"/>
  <c r="EK190" i="31"/>
  <c r="EI190" i="31"/>
  <c r="EJ190" i="31" s="1"/>
  <c r="EG190" i="31"/>
  <c r="EH190" i="31" s="1"/>
  <c r="EK198" i="31"/>
  <c r="EI198" i="31"/>
  <c r="EJ198" i="31" s="1"/>
  <c r="EN198" i="31"/>
  <c r="EK206" i="31"/>
  <c r="EI206" i="31"/>
  <c r="EJ206" i="31" s="1"/>
  <c r="EN206" i="31"/>
  <c r="EI214" i="31"/>
  <c r="EJ214" i="31" s="1"/>
  <c r="EN214" i="31"/>
  <c r="EG214" i="31"/>
  <c r="EH214" i="31" s="1"/>
  <c r="EK214" i="31"/>
  <c r="EK222" i="31"/>
  <c r="EG222" i="31"/>
  <c r="EH222" i="31" s="1"/>
  <c r="EN222" i="31"/>
  <c r="EI222" i="31"/>
  <c r="EJ222" i="31" s="1"/>
  <c r="EI226" i="31"/>
  <c r="EJ226" i="31" s="1"/>
  <c r="EG226" i="31"/>
  <c r="EH226" i="31" s="1"/>
  <c r="EN226" i="31"/>
  <c r="EK226" i="31"/>
  <c r="EI238" i="31"/>
  <c r="EJ238" i="31" s="1"/>
  <c r="EK238" i="31"/>
  <c r="EN238" i="31"/>
  <c r="EG238" i="31"/>
  <c r="EH238" i="31" s="1"/>
  <c r="EI246" i="31"/>
  <c r="EJ246" i="31" s="1"/>
  <c r="EN246" i="31"/>
  <c r="EK246" i="31"/>
  <c r="EI250" i="31"/>
  <c r="EJ250" i="31" s="1"/>
  <c r="EG250" i="31"/>
  <c r="EH250" i="31" s="1"/>
  <c r="EN250" i="31"/>
  <c r="EK250" i="31"/>
  <c r="FF262" i="31"/>
  <c r="EI262" i="31"/>
  <c r="EJ262" i="31" s="1"/>
  <c r="EG262" i="31"/>
  <c r="EH262" i="31" s="1"/>
  <c r="EK262" i="31"/>
  <c r="EN262" i="31"/>
  <c r="EG30" i="31"/>
  <c r="EH30" i="31" s="1"/>
  <c r="EN30" i="31"/>
  <c r="EI34" i="31"/>
  <c r="EJ34" i="31" s="1"/>
  <c r="EK38" i="31"/>
  <c r="EG42" i="31"/>
  <c r="EH42" i="31" s="1"/>
  <c r="EN42" i="31"/>
  <c r="EI46" i="31"/>
  <c r="EJ46" i="31" s="1"/>
  <c r="EG50" i="31"/>
  <c r="EH50" i="31" s="1"/>
  <c r="EN50" i="31"/>
  <c r="ES54" i="31"/>
  <c r="EI54" i="31"/>
  <c r="EJ54" i="31" s="1"/>
  <c r="EK58" i="31"/>
  <c r="EN62" i="31"/>
  <c r="EG66" i="31"/>
  <c r="EH66" i="31" s="1"/>
  <c r="EN66" i="31"/>
  <c r="EI70" i="31"/>
  <c r="EJ70" i="31" s="1"/>
  <c r="EI74" i="31"/>
  <c r="EJ74" i="31" s="1"/>
  <c r="EN78" i="31"/>
  <c r="EG86" i="31"/>
  <c r="EH86" i="31" s="1"/>
  <c r="EN90" i="31"/>
  <c r="EI102" i="31"/>
  <c r="EJ102" i="31" s="1"/>
  <c r="ES106" i="31"/>
  <c r="EG130" i="31"/>
  <c r="EH130" i="31" s="1"/>
  <c r="EK158" i="31"/>
  <c r="EG246" i="31"/>
  <c r="EH246" i="31" s="1"/>
  <c r="FF99" i="31"/>
  <c r="EK86" i="31"/>
  <c r="EG98" i="31"/>
  <c r="EH98" i="31" s="1"/>
  <c r="EN102" i="31"/>
  <c r="EK106" i="31"/>
  <c r="EI118" i="31"/>
  <c r="EJ118" i="31" s="1"/>
  <c r="EN130" i="31"/>
  <c r="EI134" i="31"/>
  <c r="EJ134" i="31" s="1"/>
  <c r="EG198" i="31"/>
  <c r="EH198" i="31" s="1"/>
  <c r="FF263" i="31"/>
  <c r="EV263" i="31"/>
  <c r="EI79" i="31"/>
  <c r="EJ79" i="31" s="1"/>
  <c r="EV83" i="31"/>
  <c r="EK83" i="31"/>
  <c r="EN87" i="31"/>
  <c r="EG87" i="31"/>
  <c r="EH87" i="31" s="1"/>
  <c r="FF91" i="31"/>
  <c r="EI99" i="31"/>
  <c r="EJ99" i="31" s="1"/>
  <c r="EV103" i="31"/>
  <c r="EN103" i="31"/>
  <c r="EG103" i="31"/>
  <c r="EH103" i="31" s="1"/>
  <c r="EK103" i="31"/>
  <c r="EI107" i="31"/>
  <c r="EJ107" i="31" s="1"/>
  <c r="EK111" i="31"/>
  <c r="EV115" i="31"/>
  <c r="EN115" i="31"/>
  <c r="EG115" i="31"/>
  <c r="EH115" i="31" s="1"/>
  <c r="EK115" i="31"/>
  <c r="EN119" i="31"/>
  <c r="EG119" i="31"/>
  <c r="EH119" i="31" s="1"/>
  <c r="EK119" i="31"/>
  <c r="EK123" i="31"/>
  <c r="EI127" i="31"/>
  <c r="EJ127" i="31" s="1"/>
  <c r="FF131" i="31"/>
  <c r="EI131" i="31"/>
  <c r="EJ131" i="31" s="1"/>
  <c r="EI135" i="31"/>
  <c r="EJ135" i="31" s="1"/>
  <c r="EN139" i="31"/>
  <c r="EG139" i="31"/>
  <c r="EH139" i="31" s="1"/>
  <c r="EK139" i="31"/>
  <c r="EV143" i="31"/>
  <c r="EN143" i="31"/>
  <c r="EK143" i="31"/>
  <c r="EG143" i="31"/>
  <c r="EH143" i="31" s="1"/>
  <c r="EI147" i="31"/>
  <c r="EJ147" i="31" s="1"/>
  <c r="EN147" i="31"/>
  <c r="EK147" i="31"/>
  <c r="EK151" i="31"/>
  <c r="EG151" i="31"/>
  <c r="EH151" i="31" s="1"/>
  <c r="EI155" i="31"/>
  <c r="EJ155" i="31" s="1"/>
  <c r="EK155" i="31"/>
  <c r="EG155" i="31"/>
  <c r="EH155" i="31" s="1"/>
  <c r="EI159" i="31"/>
  <c r="EJ159" i="31" s="1"/>
  <c r="EN159" i="31"/>
  <c r="EK159" i="31"/>
  <c r="EG163" i="31"/>
  <c r="EH163" i="31" s="1"/>
  <c r="FF163" i="31"/>
  <c r="EI163" i="31"/>
  <c r="EJ163" i="31" s="1"/>
  <c r="EV167" i="31"/>
  <c r="EI167" i="31"/>
  <c r="EJ167" i="31" s="1"/>
  <c r="EG167" i="31"/>
  <c r="EH167" i="31" s="1"/>
  <c r="EN167" i="31"/>
  <c r="EN171" i="31"/>
  <c r="FF171" i="31"/>
  <c r="EI171" i="31"/>
  <c r="EJ171" i="31" s="1"/>
  <c r="EN175" i="31"/>
  <c r="EG175" i="31"/>
  <c r="EH175" i="31" s="1"/>
  <c r="EK175" i="31"/>
  <c r="EI179" i="31"/>
  <c r="EJ179" i="31" s="1"/>
  <c r="EN179" i="31"/>
  <c r="EK179" i="31"/>
  <c r="EI183" i="31"/>
  <c r="EJ183" i="31" s="1"/>
  <c r="FF183" i="31"/>
  <c r="EN187" i="31"/>
  <c r="EI187" i="31"/>
  <c r="EJ187" i="31" s="1"/>
  <c r="FF191" i="31"/>
  <c r="EI191" i="31"/>
  <c r="EJ191" i="31" s="1"/>
  <c r="EN191" i="31"/>
  <c r="EG191" i="31"/>
  <c r="EH191" i="31" s="1"/>
  <c r="EN195" i="31"/>
  <c r="EG195" i="31"/>
  <c r="EH195" i="31" s="1"/>
  <c r="EK195" i="31"/>
  <c r="EI195" i="31"/>
  <c r="EJ195" i="31" s="1"/>
  <c r="EN199" i="31"/>
  <c r="EG199" i="31"/>
  <c r="EH199" i="31" s="1"/>
  <c r="EK199" i="31"/>
  <c r="EV199" i="31"/>
  <c r="EI203" i="31"/>
  <c r="EJ203" i="31" s="1"/>
  <c r="EG203" i="31"/>
  <c r="EH203" i="31" s="1"/>
  <c r="FF203" i="31"/>
  <c r="EN203" i="31"/>
  <c r="FF207" i="31"/>
  <c r="EK207" i="31"/>
  <c r="EI207" i="31"/>
  <c r="EJ207" i="31" s="1"/>
  <c r="EG207" i="31"/>
  <c r="EH207" i="31" s="1"/>
  <c r="EI211" i="31"/>
  <c r="EJ211" i="31" s="1"/>
  <c r="EK211" i="31"/>
  <c r="EG211" i="31"/>
  <c r="EH211" i="31" s="1"/>
  <c r="EK215" i="31"/>
  <c r="EI215" i="31"/>
  <c r="EJ215" i="31" s="1"/>
  <c r="EG215" i="31"/>
  <c r="EH215" i="31" s="1"/>
  <c r="EK219" i="31"/>
  <c r="FF219" i="31"/>
  <c r="EI219" i="31"/>
  <c r="EJ219" i="31" s="1"/>
  <c r="EG219" i="31"/>
  <c r="EH219" i="31" s="1"/>
  <c r="EK223" i="31"/>
  <c r="EN223" i="31"/>
  <c r="EI223" i="31"/>
  <c r="EJ223" i="31" s="1"/>
  <c r="EG223" i="31"/>
  <c r="EH223" i="31" s="1"/>
  <c r="EK227" i="31"/>
  <c r="EI227" i="31"/>
  <c r="EJ227" i="31" s="1"/>
  <c r="EG227" i="31"/>
  <c r="EH227" i="31" s="1"/>
  <c r="EN227" i="31"/>
  <c r="EI231" i="31"/>
  <c r="EJ231" i="31" s="1"/>
  <c r="EG231" i="31"/>
  <c r="EH231" i="31" s="1"/>
  <c r="EK235" i="31"/>
  <c r="EV235" i="31"/>
  <c r="EI235" i="31"/>
  <c r="EJ235" i="31" s="1"/>
  <c r="EK239" i="31"/>
  <c r="EI239" i="31"/>
  <c r="EJ239" i="31" s="1"/>
  <c r="EG239" i="31"/>
  <c r="EH239" i="31" s="1"/>
  <c r="EK243" i="31"/>
  <c r="EN243" i="31"/>
  <c r="EG243" i="31"/>
  <c r="EH243" i="31" s="1"/>
  <c r="EN247" i="31"/>
  <c r="EG247" i="31"/>
  <c r="EH247" i="31" s="1"/>
  <c r="FF247" i="31"/>
  <c r="EI251" i="31"/>
  <c r="EJ251" i="31" s="1"/>
  <c r="EK251" i="31"/>
  <c r="EN251" i="31"/>
  <c r="EI255" i="31"/>
  <c r="EJ255" i="31" s="1"/>
  <c r="EV255" i="31"/>
  <c r="EN255" i="31"/>
  <c r="EG255" i="31"/>
  <c r="EH255" i="31" s="1"/>
  <c r="EK255" i="31"/>
  <c r="EK259" i="31"/>
  <c r="EN259" i="31"/>
  <c r="EG259" i="31"/>
  <c r="EH259" i="31" s="1"/>
  <c r="EI259" i="31"/>
  <c r="EJ259" i="31" s="1"/>
  <c r="EI263" i="31"/>
  <c r="EJ263" i="31" s="1"/>
  <c r="EG263" i="31"/>
  <c r="EH263" i="31" s="1"/>
  <c r="EN263" i="31"/>
  <c r="EK263" i="31"/>
  <c r="EO55" i="31"/>
  <c r="FD56" i="31"/>
  <c r="EO67" i="31"/>
  <c r="FD68" i="31"/>
  <c r="FD80" i="31"/>
  <c r="FD88" i="31"/>
  <c r="FD96" i="31"/>
  <c r="EO99" i="31"/>
  <c r="FD100" i="31"/>
  <c r="FD112" i="31"/>
  <c r="EO115" i="31"/>
  <c r="FD116" i="31"/>
  <c r="FD136" i="31"/>
  <c r="EO151" i="31"/>
  <c r="FD196" i="31"/>
  <c r="FD200" i="31"/>
  <c r="EO203" i="31"/>
  <c r="FD204" i="31"/>
  <c r="EO207" i="31"/>
  <c r="EO211" i="31"/>
  <c r="FD212" i="31"/>
  <c r="EO215" i="31"/>
  <c r="EO231" i="31"/>
  <c r="FD232" i="31"/>
  <c r="EO235" i="31"/>
  <c r="FD236" i="31"/>
  <c r="FD240" i="31"/>
  <c r="EO243" i="31"/>
  <c r="FD244" i="31"/>
  <c r="EO247" i="31"/>
  <c r="FD256" i="31"/>
  <c r="FD264" i="31"/>
  <c r="EO59" i="31"/>
  <c r="EO135" i="31"/>
  <c r="FD140" i="31"/>
  <c r="FD164" i="31"/>
  <c r="FD184" i="31"/>
  <c r="EO251" i="31"/>
  <c r="FD64" i="31"/>
  <c r="EO71" i="31"/>
  <c r="EO83" i="31"/>
  <c r="EO119" i="31"/>
  <c r="EO139" i="31"/>
  <c r="EO155" i="31"/>
  <c r="FD168" i="31"/>
  <c r="FD228" i="31"/>
  <c r="FD40" i="31"/>
  <c r="FD48" i="31"/>
  <c r="FD72" i="31"/>
  <c r="FD84" i="31"/>
  <c r="FD92" i="31"/>
  <c r="FD108" i="31"/>
  <c r="EO111" i="31"/>
  <c r="FD124" i="31"/>
  <c r="EO127" i="31"/>
  <c r="EO131" i="31"/>
  <c r="FD132" i="31"/>
  <c r="EO143" i="31"/>
  <c r="FD144" i="31"/>
  <c r="FD156" i="31"/>
  <c r="EO159" i="31"/>
  <c r="FD160" i="31"/>
  <c r="FD172" i="31"/>
  <c r="EO179" i="31"/>
  <c r="FD180" i="31"/>
  <c r="EO183" i="31"/>
  <c r="EO187" i="31"/>
  <c r="FD188" i="31"/>
  <c r="EO191" i="31"/>
  <c r="EO223" i="31"/>
  <c r="FD224" i="31"/>
  <c r="FD248" i="31"/>
  <c r="FD252" i="31"/>
  <c r="EO259" i="31"/>
  <c r="FD260" i="31"/>
  <c r="EO263" i="31"/>
  <c r="FD44" i="31"/>
  <c r="EO47" i="31"/>
  <c r="EO103" i="31"/>
  <c r="FD128" i="31"/>
  <c r="FD148" i="31"/>
  <c r="EO195" i="31"/>
  <c r="FD208" i="31"/>
  <c r="FD220" i="31"/>
  <c r="FD28" i="31"/>
  <c r="EO31" i="31"/>
  <c r="EO43" i="31"/>
  <c r="EH58" i="31"/>
  <c r="FD60" i="31"/>
  <c r="EO63" i="31"/>
  <c r="EO75" i="31"/>
  <c r="EO79" i="31"/>
  <c r="EO87" i="31"/>
  <c r="EO91" i="31"/>
  <c r="EO95" i="31"/>
  <c r="FD104" i="31"/>
  <c r="EO107" i="31"/>
  <c r="EO123" i="31"/>
  <c r="EO147" i="31"/>
  <c r="FD152" i="31"/>
  <c r="EO171" i="31"/>
  <c r="FD216" i="31"/>
  <c r="EO219" i="31"/>
  <c r="EO227" i="31"/>
  <c r="EO255" i="31"/>
  <c r="EH166" i="31"/>
  <c r="EH210" i="31"/>
  <c r="EH62" i="31"/>
  <c r="EH94" i="31"/>
  <c r="EQ27" i="31"/>
  <c r="EP98" i="31"/>
  <c r="EQ103" i="31"/>
  <c r="EP106" i="31"/>
  <c r="EQ107" i="31"/>
  <c r="EP110" i="31"/>
  <c r="EQ115" i="31"/>
  <c r="EP118" i="31"/>
  <c r="EQ119" i="31"/>
  <c r="EP126" i="31"/>
  <c r="EQ127" i="31"/>
  <c r="EQ131" i="31"/>
  <c r="EP134" i="31"/>
  <c r="EV136" i="31"/>
  <c r="FF136" i="31"/>
  <c r="EQ143" i="31"/>
  <c r="FF144" i="31"/>
  <c r="EQ147" i="31"/>
  <c r="EP150" i="31"/>
  <c r="EQ151" i="31"/>
  <c r="EQ155" i="31"/>
  <c r="EP158" i="31"/>
  <c r="EQ159" i="31"/>
  <c r="FF160" i="31"/>
  <c r="EV160" i="31"/>
  <c r="EQ163" i="31"/>
  <c r="FF164" i="31"/>
  <c r="EP166" i="31"/>
  <c r="EQ167" i="31"/>
  <c r="FF168" i="31"/>
  <c r="EV168" i="31"/>
  <c r="EP174" i="31"/>
  <c r="FF176" i="31"/>
  <c r="EP178" i="31"/>
  <c r="EP182" i="31"/>
  <c r="EP186" i="31"/>
  <c r="EQ191" i="31"/>
  <c r="FF192" i="31"/>
  <c r="EQ199" i="31"/>
  <c r="EQ203" i="31"/>
  <c r="EP206" i="31"/>
  <c r="EP210" i="31"/>
  <c r="EQ211" i="31"/>
  <c r="EP214" i="31"/>
  <c r="EQ215" i="31"/>
  <c r="EP218" i="31"/>
  <c r="EP222" i="31"/>
  <c r="EQ223" i="31"/>
  <c r="EP226" i="31"/>
  <c r="EP230" i="31"/>
  <c r="EQ231" i="31"/>
  <c r="EQ235" i="31"/>
  <c r="FF236" i="31"/>
  <c r="EQ239" i="31"/>
  <c r="FF240" i="31"/>
  <c r="EP242" i="31"/>
  <c r="FF244" i="31"/>
  <c r="EV244" i="31"/>
  <c r="EP246" i="31"/>
  <c r="EQ247" i="31"/>
  <c r="EP250" i="31"/>
  <c r="EQ251" i="31"/>
  <c r="FF252" i="31"/>
  <c r="EP254" i="31"/>
  <c r="EQ255" i="31"/>
  <c r="EP258" i="31"/>
  <c r="EQ259" i="31"/>
  <c r="EQ263" i="31"/>
  <c r="EP34" i="31"/>
  <c r="EP42" i="31"/>
  <c r="EQ47" i="31"/>
  <c r="EP54" i="31"/>
  <c r="EP62" i="31"/>
  <c r="EQ67" i="31"/>
  <c r="EQ75" i="31"/>
  <c r="EQ83" i="31"/>
  <c r="EP94" i="31"/>
  <c r="EQ95" i="31"/>
  <c r="EQ35" i="31"/>
  <c r="EV52" i="31"/>
  <c r="EP66" i="31"/>
  <c r="EP70" i="31"/>
  <c r="EP90" i="31"/>
  <c r="EP114" i="31"/>
  <c r="EQ123" i="31"/>
  <c r="EP130" i="31"/>
  <c r="EQ135" i="31"/>
  <c r="EP162" i="31"/>
  <c r="EP170" i="31"/>
  <c r="EQ171" i="31"/>
  <c r="EQ179" i="31"/>
  <c r="EQ195" i="31"/>
  <c r="EQ219" i="31"/>
  <c r="FF232" i="31"/>
  <c r="EP30" i="31"/>
  <c r="EQ31" i="31"/>
  <c r="EP38" i="31"/>
  <c r="EQ39" i="31"/>
  <c r="EP50" i="31"/>
  <c r="EQ71" i="31"/>
  <c r="EQ79" i="31"/>
  <c r="EP86" i="31"/>
  <c r="EQ43" i="31"/>
  <c r="EQ51" i="31"/>
  <c r="EP74" i="31"/>
  <c r="EQ111" i="31"/>
  <c r="EQ139" i="31"/>
  <c r="FF148" i="31"/>
  <c r="FF152" i="31"/>
  <c r="EP154" i="31"/>
  <c r="EQ183" i="31"/>
  <c r="EP190" i="31"/>
  <c r="EP202" i="31"/>
  <c r="EV260" i="31"/>
  <c r="EV132" i="31"/>
  <c r="FF132" i="31"/>
  <c r="EP146" i="31"/>
  <c r="FF156" i="31"/>
  <c r="EQ175" i="31"/>
  <c r="FF180" i="31"/>
  <c r="EQ207" i="31"/>
  <c r="EQ243" i="31"/>
  <c r="EP245" i="31"/>
  <c r="EP33" i="31"/>
  <c r="EQ58" i="31"/>
  <c r="EV59" i="31"/>
  <c r="EP61" i="31"/>
  <c r="FF67" i="31"/>
  <c r="EP73" i="31"/>
  <c r="EQ78" i="31"/>
  <c r="EP85" i="31"/>
  <c r="EP89" i="31"/>
  <c r="EQ90" i="31"/>
  <c r="EQ102" i="31"/>
  <c r="EP105" i="31"/>
  <c r="EP113" i="31"/>
  <c r="EP129" i="31"/>
  <c r="EP145" i="31"/>
  <c r="EV151" i="31"/>
  <c r="FF151" i="31"/>
  <c r="EQ170" i="31"/>
  <c r="EP177" i="31"/>
  <c r="EP193" i="31"/>
  <c r="EQ202" i="31"/>
  <c r="EQ214" i="31"/>
  <c r="EP229" i="31"/>
  <c r="EP189" i="31"/>
  <c r="EQ190" i="31"/>
  <c r="EQ194" i="31"/>
  <c r="EP197" i="31"/>
  <c r="EP205" i="31"/>
  <c r="EP209" i="31"/>
  <c r="EQ210" i="31"/>
  <c r="EP217" i="31"/>
  <c r="FF227" i="31"/>
  <c r="EQ230" i="31"/>
  <c r="EP237" i="31"/>
  <c r="EQ242" i="31"/>
  <c r="EQ250" i="31"/>
  <c r="EQ30" i="31"/>
  <c r="EQ34" i="31"/>
  <c r="EP49" i="31"/>
  <c r="EQ54" i="31"/>
  <c r="EP65" i="31"/>
  <c r="EV71" i="31"/>
  <c r="EQ86" i="31"/>
  <c r="EQ94" i="31"/>
  <c r="EV95" i="31"/>
  <c r="EP109" i="31"/>
  <c r="EP117" i="31"/>
  <c r="EP121" i="31"/>
  <c r="EP137" i="31"/>
  <c r="EQ138" i="31"/>
  <c r="EP141" i="31"/>
  <c r="EP161" i="31"/>
  <c r="EQ166" i="31"/>
  <c r="EQ178" i="31"/>
  <c r="EQ182" i="31"/>
  <c r="EP213" i="31"/>
  <c r="EQ226" i="31"/>
  <c r="EQ234" i="31"/>
  <c r="X9" i="31"/>
  <c r="BR9" i="31" s="1"/>
  <c r="FF34" i="31"/>
  <c r="ER46" i="31"/>
  <c r="FF54" i="31"/>
  <c r="FF58" i="31"/>
  <c r="FF62" i="31"/>
  <c r="FF66" i="31"/>
  <c r="ER66" i="31"/>
  <c r="ER70" i="31"/>
  <c r="ER74" i="31"/>
  <c r="ER86" i="31"/>
  <c r="ER90" i="31"/>
  <c r="ER106" i="31"/>
  <c r="ER118" i="31"/>
  <c r="ER130" i="31"/>
  <c r="FF138" i="31"/>
  <c r="ER162" i="31"/>
  <c r="ER174" i="31"/>
  <c r="ER182" i="31"/>
  <c r="ER186" i="31"/>
  <c r="ER194" i="31"/>
  <c r="ER198" i="31"/>
  <c r="ER202" i="31"/>
  <c r="FF202" i="31"/>
  <c r="ER206" i="31"/>
  <c r="FF206" i="31"/>
  <c r="ER210" i="31"/>
  <c r="ER218" i="31"/>
  <c r="ER222" i="31"/>
  <c r="ER226" i="31"/>
  <c r="ER234" i="31"/>
  <c r="ER246" i="31"/>
  <c r="ER250" i="31"/>
  <c r="ER254" i="31"/>
  <c r="ER94" i="31"/>
  <c r="ER258" i="31"/>
  <c r="FF70" i="31"/>
  <c r="ER114" i="31"/>
  <c r="ER30" i="31"/>
  <c r="FF50" i="31"/>
  <c r="ER142" i="31"/>
  <c r="ER150" i="31"/>
  <c r="ER166" i="31"/>
  <c r="ER170" i="31"/>
  <c r="ER190" i="31"/>
  <c r="FF198" i="31"/>
  <c r="ER242" i="31"/>
  <c r="ER262" i="31"/>
  <c r="ER34" i="31"/>
  <c r="FF46" i="31"/>
  <c r="ER50" i="31"/>
  <c r="ER58" i="31"/>
  <c r="ER82" i="31"/>
  <c r="ER102" i="31"/>
  <c r="ER134" i="31"/>
  <c r="ER158" i="31"/>
  <c r="FF30" i="31"/>
  <c r="ER38" i="31"/>
  <c r="ER42" i="31"/>
  <c r="FF42" i="31"/>
  <c r="ER62" i="31"/>
  <c r="ER122" i="31"/>
  <c r="ER126" i="31"/>
  <c r="ER178" i="31"/>
  <c r="ER238" i="31"/>
  <c r="EV46" i="31"/>
  <c r="EV80" i="31"/>
  <c r="EV237" i="31"/>
  <c r="EV264" i="31"/>
  <c r="ET70" i="31"/>
  <c r="ET74" i="31"/>
  <c r="ET238" i="31"/>
  <c r="ET254" i="31"/>
  <c r="ET258" i="31"/>
  <c r="ET264" i="31"/>
  <c r="ET86" i="31"/>
  <c r="EV104" i="31"/>
  <c r="ET110" i="31"/>
  <c r="ET118" i="31"/>
  <c r="ET140" i="31"/>
  <c r="ET154" i="31"/>
  <c r="EV187" i="31"/>
  <c r="EV212" i="31"/>
  <c r="EV228" i="31"/>
  <c r="ET228" i="31"/>
  <c r="EV229" i="31"/>
  <c r="ET236" i="31"/>
  <c r="ET242" i="31"/>
  <c r="ET252" i="31"/>
  <c r="EV253" i="31"/>
  <c r="EV40" i="31"/>
  <c r="EV48" i="31"/>
  <c r="EV66" i="31"/>
  <c r="EV76" i="31"/>
  <c r="EV139" i="31"/>
  <c r="EV165" i="31"/>
  <c r="EV204" i="31"/>
  <c r="EV224" i="31"/>
  <c r="EV248" i="31"/>
  <c r="ET146" i="31"/>
  <c r="ET184" i="31"/>
  <c r="ET234" i="31"/>
  <c r="EV39" i="31"/>
  <c r="EV42" i="31"/>
  <c r="EV55" i="31"/>
  <c r="EV58" i="31"/>
  <c r="ET98" i="31"/>
  <c r="EV117" i="31"/>
  <c r="EV128" i="31"/>
  <c r="ET182" i="31"/>
  <c r="ET190" i="31"/>
  <c r="ET212" i="31"/>
  <c r="EV28" i="31"/>
  <c r="ET32" i="31"/>
  <c r="EV38" i="31"/>
  <c r="EV47" i="31"/>
  <c r="ET48" i="31"/>
  <c r="EV51" i="31"/>
  <c r="EV78" i="31"/>
  <c r="EV88" i="31"/>
  <c r="EV96" i="31"/>
  <c r="ET102" i="31"/>
  <c r="EV121" i="31"/>
  <c r="ET124" i="31"/>
  <c r="EV144" i="31"/>
  <c r="ET206" i="31"/>
  <c r="EV216" i="31"/>
  <c r="ET216" i="31"/>
  <c r="EV240" i="31"/>
  <c r="EV245" i="31"/>
  <c r="EV56" i="31"/>
  <c r="EV120" i="31"/>
  <c r="EV140" i="31"/>
  <c r="EV200" i="31"/>
  <c r="EV256" i="31"/>
  <c r="ET62" i="31"/>
  <c r="ET82" i="31"/>
  <c r="ET104" i="31"/>
  <c r="ET114" i="31"/>
  <c r="ET126" i="31"/>
  <c r="ET142" i="31"/>
  <c r="ET150" i="31"/>
  <c r="ET162" i="31"/>
  <c r="ET176" i="31"/>
  <c r="ET180" i="31"/>
  <c r="ET188" i="31"/>
  <c r="ET256" i="31"/>
  <c r="ET260" i="31"/>
  <c r="EV36" i="31"/>
  <c r="EV101" i="31"/>
  <c r="EV108" i="31"/>
  <c r="EV34" i="31"/>
  <c r="ET52" i="31"/>
  <c r="EV54" i="31"/>
  <c r="ET56" i="31"/>
  <c r="EV62" i="31"/>
  <c r="EV64" i="31"/>
  <c r="EV89" i="31"/>
  <c r="EV92" i="31"/>
  <c r="ET106" i="31"/>
  <c r="EV112" i="31"/>
  <c r="ET128" i="31"/>
  <c r="ET156" i="31"/>
  <c r="EV220" i="31"/>
  <c r="EV233" i="31"/>
  <c r="EV236" i="31"/>
  <c r="EV252" i="31"/>
  <c r="EV37" i="31"/>
  <c r="EV41" i="31"/>
  <c r="EV50" i="31"/>
  <c r="EV60" i="31"/>
  <c r="EV63" i="31"/>
  <c r="EV68" i="31"/>
  <c r="EV72" i="31"/>
  <c r="EV84" i="31"/>
  <c r="EV93" i="31"/>
  <c r="EV100" i="31"/>
  <c r="EV116" i="31"/>
  <c r="EV124" i="31"/>
  <c r="EV164" i="31"/>
  <c r="EV189" i="31"/>
  <c r="EV206" i="31"/>
  <c r="EV232" i="31"/>
  <c r="FC232" i="31" s="1"/>
  <c r="EV158" i="31"/>
  <c r="EV196" i="31"/>
  <c r="X5" i="31"/>
  <c r="Z2" i="31"/>
  <c r="AM2" i="31" s="1"/>
  <c r="K8" i="33"/>
  <c r="Z3" i="31"/>
  <c r="AM3" i="31" s="1"/>
  <c r="AE3" i="31"/>
  <c r="AA4" i="31"/>
  <c r="AC4" i="31" s="1"/>
  <c r="R1" i="31"/>
  <c r="EW47" i="31"/>
  <c r="EV49" i="31"/>
  <c r="EW52" i="31"/>
  <c r="EW63" i="31"/>
  <c r="EV65" i="31"/>
  <c r="EW68" i="31"/>
  <c r="EV33" i="31"/>
  <c r="EV53" i="31"/>
  <c r="EW56" i="31"/>
  <c r="EW67" i="31"/>
  <c r="EV69" i="31"/>
  <c r="FC69" i="31" s="1"/>
  <c r="EW72" i="31"/>
  <c r="EW76" i="31"/>
  <c r="EW80" i="31"/>
  <c r="EW84" i="31"/>
  <c r="EV27" i="31"/>
  <c r="EV29" i="31"/>
  <c r="EV31" i="31"/>
  <c r="EV32" i="31"/>
  <c r="EW27" i="31"/>
  <c r="EW28" i="31"/>
  <c r="EW30" i="31"/>
  <c r="EW31" i="31"/>
  <c r="EW36" i="31"/>
  <c r="EW37" i="31"/>
  <c r="EW38" i="31"/>
  <c r="EW39" i="31"/>
  <c r="EV57" i="31"/>
  <c r="EW60" i="31"/>
  <c r="EV73" i="31"/>
  <c r="EV77" i="31"/>
  <c r="EV81" i="31"/>
  <c r="EV85" i="31"/>
  <c r="EV30" i="31"/>
  <c r="EW29" i="31"/>
  <c r="EW32" i="31"/>
  <c r="EW33" i="31"/>
  <c r="EW34" i="31"/>
  <c r="EW35" i="31"/>
  <c r="EW40" i="31"/>
  <c r="EW41" i="31"/>
  <c r="EV43" i="31"/>
  <c r="AC3" i="31"/>
  <c r="J7" i="31"/>
  <c r="G12" i="31" s="1"/>
  <c r="ET12" i="31" s="1"/>
  <c r="EW48" i="31"/>
  <c r="EV61" i="31"/>
  <c r="EW64" i="31"/>
  <c r="EW87" i="31"/>
  <c r="EV99" i="31"/>
  <c r="EW102" i="31"/>
  <c r="EW118" i="31"/>
  <c r="EV44" i="31"/>
  <c r="EV45" i="31"/>
  <c r="EW88" i="31"/>
  <c r="EW92" i="31"/>
  <c r="EW96" i="31"/>
  <c r="EW101" i="31"/>
  <c r="EW106" i="31"/>
  <c r="EW122" i="31"/>
  <c r="EW98" i="31"/>
  <c r="EW105" i="31"/>
  <c r="EW110" i="31"/>
  <c r="EW121" i="31"/>
  <c r="EW114" i="31"/>
  <c r="EW125" i="31"/>
  <c r="EW133" i="31"/>
  <c r="EV137" i="31"/>
  <c r="EW148" i="31"/>
  <c r="FC148" i="31" s="1"/>
  <c r="EV130" i="31"/>
  <c r="EW137" i="31"/>
  <c r="EV141" i="31"/>
  <c r="EV149" i="31"/>
  <c r="EW136" i="31"/>
  <c r="EW141" i="31"/>
  <c r="EW129" i="31"/>
  <c r="EW140" i="31"/>
  <c r="EW145" i="31"/>
  <c r="EW171" i="31"/>
  <c r="EW152" i="31"/>
  <c r="EW153" i="31"/>
  <c r="EW154" i="31"/>
  <c r="EW156" i="31"/>
  <c r="EW157" i="31"/>
  <c r="EW158" i="31"/>
  <c r="EW169" i="31"/>
  <c r="EW170" i="31"/>
  <c r="EW178" i="31"/>
  <c r="EW149" i="31"/>
  <c r="EV155" i="31"/>
  <c r="EW161" i="31"/>
  <c r="EW165" i="31"/>
  <c r="EW175" i="31"/>
  <c r="EV184" i="31"/>
  <c r="EV180" i="31"/>
  <c r="EW187" i="31"/>
  <c r="EV192" i="31"/>
  <c r="EV172" i="31"/>
  <c r="FC172" i="31" s="1"/>
  <c r="EW174" i="31"/>
  <c r="EW179" i="31"/>
  <c r="EV188" i="31"/>
  <c r="EW191" i="31"/>
  <c r="EW196" i="31"/>
  <c r="EV176" i="31"/>
  <c r="EW183" i="31"/>
  <c r="EW200" i="31"/>
  <c r="EW204" i="31"/>
  <c r="EV208" i="31"/>
  <c r="EV197" i="31"/>
  <c r="EV201" i="31"/>
  <c r="EV205" i="31"/>
  <c r="EW208" i="31"/>
  <c r="EV213" i="31"/>
  <c r="EV217" i="31"/>
  <c r="EW207" i="31"/>
  <c r="EV209" i="31"/>
  <c r="EV227" i="31"/>
  <c r="EW234" i="31"/>
  <c r="EW236" i="31"/>
  <c r="EW237" i="31"/>
  <c r="EV221" i="31"/>
  <c r="EV225" i="31"/>
  <c r="EW240" i="31"/>
  <c r="EW241" i="31"/>
  <c r="EW210" i="31"/>
  <c r="EW214" i="31"/>
  <c r="EW218" i="31"/>
  <c r="EW222" i="31"/>
  <c r="EW226" i="31"/>
  <c r="EW230" i="31"/>
  <c r="EW238" i="31"/>
  <c r="EW250" i="31"/>
  <c r="EW242" i="31"/>
  <c r="EW246" i="31"/>
  <c r="EW253" i="31"/>
  <c r="EW264" i="31"/>
  <c r="EW256" i="31"/>
  <c r="EW260" i="31"/>
  <c r="EV257" i="31"/>
  <c r="EV261" i="31"/>
  <c r="AA307" i="29"/>
  <c r="AA306" i="29"/>
  <c r="AA305" i="29"/>
  <c r="AA304" i="29"/>
  <c r="AA303" i="29"/>
  <c r="AA302" i="29"/>
  <c r="AA301" i="29"/>
  <c r="AA300" i="29"/>
  <c r="AA299" i="29"/>
  <c r="AA298" i="29"/>
  <c r="AA297" i="29"/>
  <c r="AA296" i="29"/>
  <c r="AA295" i="29"/>
  <c r="AA294" i="29"/>
  <c r="AA293" i="29"/>
  <c r="AA292" i="29"/>
  <c r="AA291" i="29"/>
  <c r="AA290" i="29"/>
  <c r="AA289" i="29"/>
  <c r="AA288" i="29"/>
  <c r="AA287" i="29"/>
  <c r="AA286" i="29"/>
  <c r="AA285" i="29"/>
  <c r="AA284" i="29"/>
  <c r="AA283" i="29"/>
  <c r="AA282" i="29"/>
  <c r="AA281" i="29"/>
  <c r="AA280" i="29"/>
  <c r="AA279" i="29"/>
  <c r="AA278" i="29"/>
  <c r="AA277" i="29"/>
  <c r="AA276" i="29"/>
  <c r="AA275" i="29"/>
  <c r="AA274" i="29"/>
  <c r="AA273" i="29"/>
  <c r="AA272" i="29"/>
  <c r="AA271" i="29"/>
  <c r="AA270" i="29"/>
  <c r="AA269" i="29"/>
  <c r="AA268" i="29"/>
  <c r="AA267" i="29"/>
  <c r="AA266" i="29"/>
  <c r="AA265" i="29"/>
  <c r="AA264" i="29"/>
  <c r="AA263" i="29"/>
  <c r="AA262" i="29"/>
  <c r="AA261" i="29"/>
  <c r="AA260" i="29"/>
  <c r="AA259" i="29"/>
  <c r="AA258" i="29"/>
  <c r="AA257" i="29"/>
  <c r="AA256" i="29"/>
  <c r="AA255" i="29"/>
  <c r="AA254" i="29"/>
  <c r="AA253" i="29"/>
  <c r="AA252" i="29"/>
  <c r="AA251" i="29"/>
  <c r="AA250" i="29"/>
  <c r="AA249" i="29"/>
  <c r="AA248" i="29"/>
  <c r="AA247" i="29"/>
  <c r="AA246" i="29"/>
  <c r="AA245" i="29"/>
  <c r="AA244" i="29"/>
  <c r="AA243" i="29"/>
  <c r="AA242" i="29"/>
  <c r="AA241" i="29"/>
  <c r="AA240" i="29"/>
  <c r="AA239" i="29"/>
  <c r="AA238" i="29"/>
  <c r="AA237" i="29"/>
  <c r="AA236" i="29"/>
  <c r="AA235" i="29"/>
  <c r="AA234" i="29"/>
  <c r="AA233" i="29"/>
  <c r="AA232" i="29"/>
  <c r="AA231" i="29"/>
  <c r="AA230" i="29"/>
  <c r="AA229" i="29"/>
  <c r="AA228" i="29"/>
  <c r="AA227" i="29"/>
  <c r="AA226" i="29"/>
  <c r="AA225" i="29"/>
  <c r="AA224" i="29"/>
  <c r="AA223" i="29"/>
  <c r="AA222" i="29"/>
  <c r="AA221" i="29"/>
  <c r="AA220" i="29"/>
  <c r="AA219" i="29"/>
  <c r="AA218" i="29"/>
  <c r="AA217" i="29"/>
  <c r="AA216" i="29"/>
  <c r="AA215" i="29"/>
  <c r="AA214" i="29"/>
  <c r="AA213" i="29"/>
  <c r="AA212" i="29"/>
  <c r="AA211" i="29"/>
  <c r="AA210" i="29"/>
  <c r="AA209" i="29"/>
  <c r="AA208" i="29"/>
  <c r="AA207" i="29"/>
  <c r="AA206" i="29"/>
  <c r="AA205" i="29"/>
  <c r="AA204" i="29"/>
  <c r="AA203" i="29"/>
  <c r="AA202" i="29"/>
  <c r="AA201" i="29"/>
  <c r="AA200" i="29"/>
  <c r="AA199" i="29"/>
  <c r="AA198" i="29"/>
  <c r="AA197" i="29"/>
  <c r="AA196" i="29"/>
  <c r="AA195" i="29"/>
  <c r="AA194" i="29"/>
  <c r="AA193" i="29"/>
  <c r="AA192" i="29"/>
  <c r="AA191" i="29"/>
  <c r="AA190" i="29"/>
  <c r="AA189" i="29"/>
  <c r="AA188" i="29"/>
  <c r="AA187" i="29"/>
  <c r="AA186" i="29"/>
  <c r="AA185" i="29"/>
  <c r="AA184" i="29"/>
  <c r="AA183" i="29"/>
  <c r="AA182" i="29"/>
  <c r="AA181" i="29"/>
  <c r="AA180" i="29"/>
  <c r="AA179" i="29"/>
  <c r="AA178" i="29"/>
  <c r="AA177" i="29"/>
  <c r="AA176" i="29"/>
  <c r="AA175" i="29"/>
  <c r="AA174" i="29"/>
  <c r="AA173" i="29"/>
  <c r="AA172" i="29"/>
  <c r="AA171" i="29"/>
  <c r="AA170" i="29"/>
  <c r="AA169" i="29"/>
  <c r="AA168" i="29"/>
  <c r="AA167" i="29"/>
  <c r="AA166" i="29"/>
  <c r="AA165" i="29"/>
  <c r="AA164" i="29"/>
  <c r="AA163" i="29"/>
  <c r="AA162" i="29"/>
  <c r="AA161" i="29"/>
  <c r="AA160" i="29"/>
  <c r="AA159" i="29"/>
  <c r="AA158" i="29"/>
  <c r="AA157" i="29"/>
  <c r="AA156" i="29"/>
  <c r="AA155" i="29"/>
  <c r="AA154" i="29"/>
  <c r="AA153" i="29"/>
  <c r="AA152" i="29"/>
  <c r="AA151" i="29"/>
  <c r="AA150" i="29"/>
  <c r="AA149" i="29"/>
  <c r="AA148" i="29"/>
  <c r="AA147" i="29"/>
  <c r="AA146" i="29"/>
  <c r="AA145" i="29"/>
  <c r="AA144" i="29"/>
  <c r="AA143" i="29"/>
  <c r="AA142" i="29"/>
  <c r="AA141" i="29"/>
  <c r="AA140" i="29"/>
  <c r="AA139" i="29"/>
  <c r="AA138" i="29"/>
  <c r="AA137" i="29"/>
  <c r="AA136" i="29"/>
  <c r="AA135" i="29"/>
  <c r="AA134" i="29"/>
  <c r="AA133" i="29"/>
  <c r="AA132" i="29"/>
  <c r="AA131" i="29"/>
  <c r="AA130" i="29"/>
  <c r="AA129" i="29"/>
  <c r="AA128" i="29"/>
  <c r="AA127" i="29"/>
  <c r="AA126" i="29"/>
  <c r="AA125" i="29"/>
  <c r="AA124" i="29"/>
  <c r="AA123" i="29"/>
  <c r="AA122" i="29"/>
  <c r="AA121" i="29"/>
  <c r="AA120" i="29"/>
  <c r="AA119" i="29"/>
  <c r="AA118" i="29"/>
  <c r="AA117" i="29"/>
  <c r="AA116" i="29"/>
  <c r="AA115" i="29"/>
  <c r="AA114" i="29"/>
  <c r="AA113" i="29"/>
  <c r="AA112" i="29"/>
  <c r="AA111" i="29"/>
  <c r="AA110" i="29"/>
  <c r="AA109" i="29"/>
  <c r="AA108" i="29"/>
  <c r="AA107" i="29"/>
  <c r="AA106" i="29"/>
  <c r="AA105" i="29"/>
  <c r="AA104" i="29"/>
  <c r="AA103" i="29"/>
  <c r="AA102" i="29"/>
  <c r="AA101" i="29"/>
  <c r="AA100" i="29"/>
  <c r="AA99" i="29"/>
  <c r="AA98" i="29"/>
  <c r="AA97" i="29"/>
  <c r="AA96" i="29"/>
  <c r="AA95" i="29"/>
  <c r="AA94" i="29"/>
  <c r="AA93" i="29"/>
  <c r="AA92" i="29"/>
  <c r="AA91" i="29"/>
  <c r="AA90" i="29"/>
  <c r="AA89" i="29"/>
  <c r="AA88" i="29"/>
  <c r="AA87" i="29"/>
  <c r="AA86" i="29"/>
  <c r="AA85" i="29"/>
  <c r="AA84" i="29"/>
  <c r="AA83" i="29"/>
  <c r="AA82" i="29"/>
  <c r="AA81" i="29"/>
  <c r="AA80" i="29"/>
  <c r="AA79" i="29"/>
  <c r="AA78" i="29"/>
  <c r="AA77" i="29"/>
  <c r="AA76" i="29"/>
  <c r="AA75" i="29"/>
  <c r="AA74" i="29"/>
  <c r="AA73" i="29"/>
  <c r="AA72" i="29"/>
  <c r="AA71" i="29"/>
  <c r="AA70" i="29"/>
  <c r="AA69" i="29"/>
  <c r="AA68" i="29"/>
  <c r="AA67" i="29"/>
  <c r="AA66" i="29"/>
  <c r="AA65" i="29"/>
  <c r="AA64" i="29"/>
  <c r="AA63" i="29"/>
  <c r="AA62" i="29"/>
  <c r="AA61" i="29"/>
  <c r="AA60" i="29"/>
  <c r="AA59" i="29"/>
  <c r="AA58" i="29"/>
  <c r="AA57" i="29"/>
  <c r="AA56" i="29"/>
  <c r="AA55" i="29"/>
  <c r="AA54" i="29"/>
  <c r="AA53" i="29"/>
  <c r="AA52" i="29"/>
  <c r="AA51" i="29"/>
  <c r="AA50" i="29"/>
  <c r="AA49" i="29"/>
  <c r="AA48" i="29"/>
  <c r="AA47" i="29"/>
  <c r="AA46" i="29"/>
  <c r="AA45" i="29"/>
  <c r="AA44" i="29"/>
  <c r="AA43" i="29"/>
  <c r="AA42" i="29"/>
  <c r="AA41" i="29"/>
  <c r="AA40" i="29"/>
  <c r="AA39" i="29"/>
  <c r="AA38" i="29"/>
  <c r="AA37" i="29"/>
  <c r="AA36" i="29"/>
  <c r="AA35" i="29"/>
  <c r="AA34" i="29"/>
  <c r="AA33" i="29"/>
  <c r="AA32" i="29"/>
  <c r="AA31" i="29"/>
  <c r="AA30" i="29"/>
  <c r="AA29" i="29"/>
  <c r="AA28" i="29"/>
  <c r="AA27" i="29"/>
  <c r="AA26" i="29"/>
  <c r="AA25" i="29"/>
  <c r="AA24" i="29"/>
  <c r="AA23" i="29"/>
  <c r="AA22" i="29"/>
  <c r="AA21" i="29"/>
  <c r="AA20" i="29"/>
  <c r="AA19" i="29"/>
  <c r="AA18" i="29"/>
  <c r="AA17" i="29"/>
  <c r="AA16" i="29"/>
  <c r="AA15" i="29"/>
  <c r="AA14" i="29"/>
  <c r="AA13" i="29"/>
  <c r="AA12" i="29"/>
  <c r="AA11" i="29"/>
  <c r="AH16" i="31" l="1"/>
  <c r="AI16" i="31" s="1"/>
  <c r="AH17" i="31"/>
  <c r="AI17" i="31" s="1"/>
  <c r="AH23" i="31"/>
  <c r="AI23" i="31" s="1"/>
  <c r="AH15" i="31"/>
  <c r="AI15" i="31" s="1"/>
  <c r="AH21" i="31"/>
  <c r="AI21" i="31" s="1"/>
  <c r="AH22" i="31"/>
  <c r="AI22" i="31" s="1"/>
  <c r="AH24" i="31"/>
  <c r="AI24" i="31" s="1"/>
  <c r="AH25" i="31"/>
  <c r="AI25" i="31" s="1"/>
  <c r="AH26" i="31"/>
  <c r="AI26" i="31" s="1"/>
  <c r="AH18" i="31"/>
  <c r="AI18" i="31" s="1"/>
  <c r="AH19" i="31"/>
  <c r="AI19" i="31" s="1"/>
  <c r="AH20" i="31"/>
  <c r="AI20" i="31" s="1"/>
  <c r="AH265" i="31"/>
  <c r="AI265" i="31" s="1"/>
  <c r="L14" i="33"/>
  <c r="L12" i="33"/>
  <c r="L24" i="33"/>
  <c r="L32" i="33"/>
  <c r="L42" i="33"/>
  <c r="L54" i="33"/>
  <c r="L66" i="33"/>
  <c r="L76" i="33"/>
  <c r="L88" i="33"/>
  <c r="L100" i="33"/>
  <c r="L110" i="33"/>
  <c r="L122" i="33"/>
  <c r="L132" i="33"/>
  <c r="L144" i="33"/>
  <c r="L152" i="33"/>
  <c r="L160" i="33"/>
  <c r="L172" i="33"/>
  <c r="L182" i="33"/>
  <c r="L194" i="33"/>
  <c r="L204" i="33"/>
  <c r="L214" i="33"/>
  <c r="L228" i="33"/>
  <c r="L242" i="33"/>
  <c r="L250" i="33"/>
  <c r="L258" i="33"/>
  <c r="L270" i="33"/>
  <c r="L280" i="33"/>
  <c r="L292" i="33"/>
  <c r="L304" i="33"/>
  <c r="L17" i="33"/>
  <c r="L29" i="33"/>
  <c r="L39" i="33"/>
  <c r="L73" i="33"/>
  <c r="L81" i="33"/>
  <c r="L89" i="33"/>
  <c r="L97" i="33"/>
  <c r="L105" i="33"/>
  <c r="L113" i="33"/>
  <c r="L121" i="33"/>
  <c r="L236" i="33"/>
  <c r="L20" i="33"/>
  <c r="L28" i="33"/>
  <c r="L36" i="33"/>
  <c r="L48" i="33"/>
  <c r="L60" i="33"/>
  <c r="L70" i="33"/>
  <c r="L82" i="33"/>
  <c r="L94" i="33"/>
  <c r="L106" i="33"/>
  <c r="L116" i="33"/>
  <c r="L128" i="33"/>
  <c r="L138" i="33"/>
  <c r="L148" i="33"/>
  <c r="L156" i="33"/>
  <c r="L166" i="33"/>
  <c r="L178" i="33"/>
  <c r="L188" i="33"/>
  <c r="L198" i="33"/>
  <c r="L210" i="33"/>
  <c r="L220" i="33"/>
  <c r="L238" i="33"/>
  <c r="L246" i="33"/>
  <c r="L254" i="33"/>
  <c r="L264" i="33"/>
  <c r="L274" i="33"/>
  <c r="L286" i="33"/>
  <c r="L298" i="33"/>
  <c r="L11" i="33"/>
  <c r="L23" i="33"/>
  <c r="L33" i="33"/>
  <c r="L45" i="33"/>
  <c r="L77" i="33"/>
  <c r="L85" i="33"/>
  <c r="L93" i="33"/>
  <c r="L101" i="33"/>
  <c r="L109" i="33"/>
  <c r="L117" i="33"/>
  <c r="L125" i="33"/>
  <c r="L133" i="33"/>
  <c r="L16" i="33"/>
  <c r="L58" i="33"/>
  <c r="L84" i="33"/>
  <c r="L112" i="33"/>
  <c r="L142" i="33"/>
  <c r="L184" i="33"/>
  <c r="L216" i="33"/>
  <c r="L262" i="33"/>
  <c r="L290" i="33"/>
  <c r="L15" i="33"/>
  <c r="L43" i="33"/>
  <c r="L53" i="33"/>
  <c r="L63" i="33"/>
  <c r="L71" i="33"/>
  <c r="L145" i="33"/>
  <c r="L153" i="33"/>
  <c r="L161" i="33"/>
  <c r="L169" i="33"/>
  <c r="L177" i="33"/>
  <c r="L185" i="33"/>
  <c r="L193" i="33"/>
  <c r="L201" i="33"/>
  <c r="L209" i="33"/>
  <c r="L217" i="33"/>
  <c r="L225" i="33"/>
  <c r="L233" i="33"/>
  <c r="L241" i="33"/>
  <c r="L249" i="33"/>
  <c r="L257" i="33"/>
  <c r="L265" i="33"/>
  <c r="L273" i="33"/>
  <c r="L281" i="33"/>
  <c r="L289" i="33"/>
  <c r="L297" i="33"/>
  <c r="L305" i="33"/>
  <c r="L10" i="33"/>
  <c r="L22" i="33"/>
  <c r="L30" i="33"/>
  <c r="L40" i="33"/>
  <c r="L50" i="33"/>
  <c r="L62" i="33"/>
  <c r="L74" i="33"/>
  <c r="L86" i="33"/>
  <c r="L98" i="33"/>
  <c r="L108" i="33"/>
  <c r="L226" i="33"/>
  <c r="L46" i="33"/>
  <c r="L92" i="33"/>
  <c r="L124" i="33"/>
  <c r="L146" i="33"/>
  <c r="L162" i="33"/>
  <c r="L186" i="33"/>
  <c r="L206" i="33"/>
  <c r="L232" i="33"/>
  <c r="L252" i="33"/>
  <c r="L272" i="33"/>
  <c r="L294" i="33"/>
  <c r="L19" i="33"/>
  <c r="L41" i="33"/>
  <c r="L83" i="33"/>
  <c r="L99" i="33"/>
  <c r="L115" i="33"/>
  <c r="L129" i="33"/>
  <c r="L8" i="33"/>
  <c r="L64" i="33"/>
  <c r="L96" i="33"/>
  <c r="L136" i="33"/>
  <c r="L192" i="33"/>
  <c r="L230" i="33"/>
  <c r="L282" i="33"/>
  <c r="L21" i="33"/>
  <c r="L49" i="33"/>
  <c r="L61" i="33"/>
  <c r="L139" i="33"/>
  <c r="L149" i="33"/>
  <c r="L159" i="33"/>
  <c r="L171" i="33"/>
  <c r="L181" i="33"/>
  <c r="L191" i="33"/>
  <c r="L203" i="33"/>
  <c r="L213" i="33"/>
  <c r="L223" i="33"/>
  <c r="L235" i="33"/>
  <c r="L245" i="33"/>
  <c r="L255" i="33"/>
  <c r="L267" i="33"/>
  <c r="L277" i="33"/>
  <c r="L287" i="33"/>
  <c r="L299" i="33"/>
  <c r="L18" i="33"/>
  <c r="L56" i="33"/>
  <c r="L102" i="33"/>
  <c r="L130" i="33"/>
  <c r="L150" i="33"/>
  <c r="L168" i="33"/>
  <c r="L190" i="33"/>
  <c r="L212" i="33"/>
  <c r="L240" i="33"/>
  <c r="L256" i="33"/>
  <c r="L278" i="33"/>
  <c r="L300" i="33"/>
  <c r="L25" i="33"/>
  <c r="L55" i="33"/>
  <c r="L87" i="33"/>
  <c r="L103" i="33"/>
  <c r="L119" i="33"/>
  <c r="L131" i="33"/>
  <c r="L38" i="33"/>
  <c r="L72" i="33"/>
  <c r="L104" i="33"/>
  <c r="L164" i="33"/>
  <c r="L200" i="33"/>
  <c r="L234" i="33"/>
  <c r="L296" i="33"/>
  <c r="L27" i="33"/>
  <c r="L51" i="33"/>
  <c r="L65" i="33"/>
  <c r="L141" i="33"/>
  <c r="L151" i="33"/>
  <c r="L163" i="33"/>
  <c r="L173" i="33"/>
  <c r="L183" i="33"/>
  <c r="L195" i="33"/>
  <c r="L205" i="33"/>
  <c r="L215" i="33"/>
  <c r="L227" i="33"/>
  <c r="L237" i="33"/>
  <c r="L247" i="33"/>
  <c r="L259" i="33"/>
  <c r="L269" i="33"/>
  <c r="L26" i="33"/>
  <c r="L114" i="33"/>
  <c r="L154" i="33"/>
  <c r="L196" i="33"/>
  <c r="L244" i="33"/>
  <c r="L284" i="33"/>
  <c r="L31" i="33"/>
  <c r="L91" i="33"/>
  <c r="L123" i="33"/>
  <c r="L44" i="33"/>
  <c r="L120" i="33"/>
  <c r="L208" i="33"/>
  <c r="L302" i="33"/>
  <c r="L57" i="33"/>
  <c r="L143" i="33"/>
  <c r="L165" i="33"/>
  <c r="L187" i="33"/>
  <c r="L207" i="33"/>
  <c r="L229" i="33"/>
  <c r="L251" i="33"/>
  <c r="L271" i="33"/>
  <c r="L285" i="33"/>
  <c r="L301" i="33"/>
  <c r="L80" i="33"/>
  <c r="L224" i="33"/>
  <c r="L13" i="33"/>
  <c r="L137" i="33"/>
  <c r="L276" i="33"/>
  <c r="L157" i="33"/>
  <c r="L199" i="33"/>
  <c r="L243" i="33"/>
  <c r="L283" i="33"/>
  <c r="L34" i="33"/>
  <c r="L118" i="33"/>
  <c r="L158" i="33"/>
  <c r="L202" i="33"/>
  <c r="L248" i="33"/>
  <c r="L288" i="33"/>
  <c r="L35" i="33"/>
  <c r="L95" i="33"/>
  <c r="L127" i="33"/>
  <c r="L52" i="33"/>
  <c r="L126" i="33"/>
  <c r="L222" i="33"/>
  <c r="L9" i="33"/>
  <c r="L59" i="33"/>
  <c r="L147" i="33"/>
  <c r="L167" i="33"/>
  <c r="L189" i="33"/>
  <c r="L211" i="33"/>
  <c r="L231" i="33"/>
  <c r="L253" i="33"/>
  <c r="L275" i="33"/>
  <c r="L291" i="33"/>
  <c r="L303" i="33"/>
  <c r="L68" i="33"/>
  <c r="L134" i="33"/>
  <c r="L174" i="33"/>
  <c r="L218" i="33"/>
  <c r="L260" i="33"/>
  <c r="L306" i="33"/>
  <c r="L75" i="33"/>
  <c r="L107" i="33"/>
  <c r="L135" i="33"/>
  <c r="L78" i="33"/>
  <c r="L170" i="33"/>
  <c r="L268" i="33"/>
  <c r="L37" i="33"/>
  <c r="L67" i="33"/>
  <c r="L155" i="33"/>
  <c r="L175" i="33"/>
  <c r="L197" i="33"/>
  <c r="L219" i="33"/>
  <c r="L239" i="33"/>
  <c r="L261" i="33"/>
  <c r="L279" i="33"/>
  <c r="L293" i="33"/>
  <c r="L307" i="33"/>
  <c r="L140" i="33"/>
  <c r="L180" i="33"/>
  <c r="L266" i="33"/>
  <c r="L79" i="33"/>
  <c r="L111" i="33"/>
  <c r="L90" i="33"/>
  <c r="L176" i="33"/>
  <c r="L47" i="33"/>
  <c r="L69" i="33"/>
  <c r="L179" i="33"/>
  <c r="L221" i="33"/>
  <c r="L263" i="33"/>
  <c r="L295" i="33"/>
  <c r="X7" i="33"/>
  <c r="U7" i="33"/>
  <c r="O7" i="33"/>
  <c r="R7" i="33"/>
  <c r="AA7" i="33"/>
  <c r="FC128" i="31"/>
  <c r="AH31" i="31"/>
  <c r="AI31" i="31" s="1"/>
  <c r="AH40" i="31"/>
  <c r="AI40" i="31" s="1"/>
  <c r="AH41" i="31"/>
  <c r="AI41" i="31" s="1"/>
  <c r="AH42" i="31"/>
  <c r="AI42" i="31" s="1"/>
  <c r="AH43" i="31"/>
  <c r="AI43" i="31" s="1"/>
  <c r="AH56" i="31"/>
  <c r="AI56" i="31" s="1"/>
  <c r="AH57" i="31"/>
  <c r="AI57" i="31" s="1"/>
  <c r="AH58" i="31"/>
  <c r="AI58" i="31" s="1"/>
  <c r="AH59" i="31"/>
  <c r="AI59" i="31" s="1"/>
  <c r="AH72" i="31"/>
  <c r="AI72" i="31" s="1"/>
  <c r="AH73" i="31"/>
  <c r="AI73" i="31" s="1"/>
  <c r="AH74" i="31"/>
  <c r="AI74" i="31" s="1"/>
  <c r="AH75" i="31"/>
  <c r="AI75" i="31" s="1"/>
  <c r="AH86" i="31"/>
  <c r="AI86" i="31" s="1"/>
  <c r="AH91" i="31"/>
  <c r="AI91" i="31" s="1"/>
  <c r="AH97" i="31"/>
  <c r="AI97" i="31" s="1"/>
  <c r="AH103" i="31"/>
  <c r="AI103" i="31" s="1"/>
  <c r="AH110" i="31"/>
  <c r="AI110" i="31" s="1"/>
  <c r="AH113" i="31"/>
  <c r="AI113" i="31" s="1"/>
  <c r="AH118" i="31"/>
  <c r="AI118" i="31" s="1"/>
  <c r="AH121" i="31"/>
  <c r="AI121" i="31" s="1"/>
  <c r="AH128" i="31"/>
  <c r="AI128" i="31" s="1"/>
  <c r="AH129" i="31"/>
  <c r="AI129" i="31" s="1"/>
  <c r="AH133" i="31"/>
  <c r="AI133" i="31" s="1"/>
  <c r="AH137" i="31"/>
  <c r="AI137" i="31" s="1"/>
  <c r="AH141" i="31"/>
  <c r="AI141" i="31" s="1"/>
  <c r="AH145" i="31"/>
  <c r="AI145" i="31" s="1"/>
  <c r="AH149" i="31"/>
  <c r="AI149" i="31" s="1"/>
  <c r="AH153" i="31"/>
  <c r="AI153" i="31" s="1"/>
  <c r="AH157" i="31"/>
  <c r="AI157" i="31" s="1"/>
  <c r="AH36" i="31"/>
  <c r="AI36" i="31" s="1"/>
  <c r="AH37" i="31"/>
  <c r="AI37" i="31" s="1"/>
  <c r="AH38" i="31"/>
  <c r="AI38" i="31" s="1"/>
  <c r="AH39" i="31"/>
  <c r="AI39" i="31" s="1"/>
  <c r="AH52" i="31"/>
  <c r="AI52" i="31" s="1"/>
  <c r="AH53" i="31"/>
  <c r="AI53" i="31" s="1"/>
  <c r="AH54" i="31"/>
  <c r="AI54" i="31" s="1"/>
  <c r="AH55" i="31"/>
  <c r="AI55" i="31" s="1"/>
  <c r="AH68" i="31"/>
  <c r="AI68" i="31" s="1"/>
  <c r="AH69" i="31"/>
  <c r="AI69" i="31" s="1"/>
  <c r="AH70" i="31"/>
  <c r="AI70" i="31" s="1"/>
  <c r="AH71" i="31"/>
  <c r="AI71" i="31" s="1"/>
  <c r="AH84" i="31"/>
  <c r="AI84" i="31" s="1"/>
  <c r="AH85" i="31"/>
  <c r="AI85" i="31" s="1"/>
  <c r="AH90" i="31"/>
  <c r="AI90" i="31" s="1"/>
  <c r="AH95" i="31"/>
  <c r="AI95" i="31" s="1"/>
  <c r="AH96" i="31"/>
  <c r="AI96" i="31" s="1"/>
  <c r="AH101" i="31"/>
  <c r="AI101" i="31" s="1"/>
  <c r="AH102" i="31"/>
  <c r="AI102" i="31" s="1"/>
  <c r="AH106" i="31"/>
  <c r="AI106" i="31" s="1"/>
  <c r="AH109" i="31"/>
  <c r="AI109" i="31" s="1"/>
  <c r="AH112" i="31"/>
  <c r="AI112" i="31" s="1"/>
  <c r="AH115" i="31"/>
  <c r="AI115" i="31" s="1"/>
  <c r="AH120" i="31"/>
  <c r="AI120" i="31" s="1"/>
  <c r="AH123" i="31"/>
  <c r="AI123" i="31" s="1"/>
  <c r="AH126" i="31"/>
  <c r="AI126" i="31" s="1"/>
  <c r="AH127" i="31"/>
  <c r="AI127" i="31" s="1"/>
  <c r="AH132" i="31"/>
  <c r="AI132" i="31" s="1"/>
  <c r="AH136" i="31"/>
  <c r="AI136" i="31" s="1"/>
  <c r="AH140" i="31"/>
  <c r="AI140" i="31" s="1"/>
  <c r="AH144" i="31"/>
  <c r="AI144" i="31" s="1"/>
  <c r="AH148" i="31"/>
  <c r="AI148" i="31" s="1"/>
  <c r="AH152" i="31"/>
  <c r="AI152" i="31" s="1"/>
  <c r="AH156" i="31"/>
  <c r="AI156" i="31" s="1"/>
  <c r="AH165" i="31"/>
  <c r="AI165" i="31" s="1"/>
  <c r="AH168" i="31"/>
  <c r="AI168" i="31" s="1"/>
  <c r="AH171" i="31"/>
  <c r="AI171" i="31" s="1"/>
  <c r="AH173" i="31"/>
  <c r="AI173" i="31" s="1"/>
  <c r="AH175" i="31"/>
  <c r="AI175" i="31" s="1"/>
  <c r="AH177" i="31"/>
  <c r="AI177" i="31" s="1"/>
  <c r="AH33" i="31"/>
  <c r="AI33" i="31" s="1"/>
  <c r="AH34" i="31"/>
  <c r="AI34" i="31" s="1"/>
  <c r="AH35" i="31"/>
  <c r="AI35" i="31" s="1"/>
  <c r="AH48" i="31"/>
  <c r="AI48" i="31" s="1"/>
  <c r="AH49" i="31"/>
  <c r="AI49" i="31" s="1"/>
  <c r="AH50" i="31"/>
  <c r="AI50" i="31" s="1"/>
  <c r="AH51" i="31"/>
  <c r="AI51" i="31" s="1"/>
  <c r="AH64" i="31"/>
  <c r="AI64" i="31" s="1"/>
  <c r="AH65" i="31"/>
  <c r="AI65" i="31" s="1"/>
  <c r="AH66" i="31"/>
  <c r="AI66" i="31" s="1"/>
  <c r="AH67" i="31"/>
  <c r="AI67" i="31" s="1"/>
  <c r="AH80" i="31"/>
  <c r="AI80" i="31" s="1"/>
  <c r="AH82" i="31"/>
  <c r="AI82" i="31" s="1"/>
  <c r="AH83" i="31"/>
  <c r="AI83" i="31" s="1"/>
  <c r="AH89" i="31"/>
  <c r="AI89" i="31" s="1"/>
  <c r="AH93" i="31"/>
  <c r="AI93" i="31" s="1"/>
  <c r="AH94" i="31"/>
  <c r="AI94" i="31" s="1"/>
  <c r="AH99" i="31"/>
  <c r="AI99" i="31" s="1"/>
  <c r="AH100" i="31"/>
  <c r="AI100" i="31" s="1"/>
  <c r="AH105" i="31"/>
  <c r="AI105" i="31" s="1"/>
  <c r="AH108" i="31"/>
  <c r="AI108" i="31" s="1"/>
  <c r="AH111" i="31"/>
  <c r="AI111" i="31" s="1"/>
  <c r="AH114" i="31"/>
  <c r="AI114" i="31" s="1"/>
  <c r="AH117" i="31"/>
  <c r="AI117" i="31" s="1"/>
  <c r="AH122" i="31"/>
  <c r="AI122" i="31" s="1"/>
  <c r="AH131" i="31"/>
  <c r="AI131" i="31" s="1"/>
  <c r="AH135" i="31"/>
  <c r="AI135" i="31" s="1"/>
  <c r="AH139" i="31"/>
  <c r="AI139" i="31" s="1"/>
  <c r="AH143" i="31"/>
  <c r="AI143" i="31" s="1"/>
  <c r="AH147" i="31"/>
  <c r="AI147" i="31" s="1"/>
  <c r="AH151" i="31"/>
  <c r="AI151" i="31" s="1"/>
  <c r="AH155" i="31"/>
  <c r="AI155" i="31" s="1"/>
  <c r="AH159" i="31"/>
  <c r="AI159" i="31" s="1"/>
  <c r="AH161" i="31"/>
  <c r="AI161" i="31" s="1"/>
  <c r="AH164" i="31"/>
  <c r="AI164" i="31" s="1"/>
  <c r="AH170" i="31"/>
  <c r="AI170" i="31" s="1"/>
  <c r="AH179" i="31"/>
  <c r="AI179" i="31" s="1"/>
  <c r="AH186" i="31"/>
  <c r="AI186" i="31" s="1"/>
  <c r="AH189" i="31"/>
  <c r="AI189" i="31" s="1"/>
  <c r="AH196" i="31"/>
  <c r="AI196" i="31" s="1"/>
  <c r="AH198" i="31"/>
  <c r="AI198" i="31" s="1"/>
  <c r="AH200" i="31"/>
  <c r="AI200" i="31" s="1"/>
  <c r="AH202" i="31"/>
  <c r="AI202" i="31" s="1"/>
  <c r="AH205" i="31"/>
  <c r="AI205" i="31" s="1"/>
  <c r="AH207" i="31"/>
  <c r="AI207" i="31" s="1"/>
  <c r="AH32" i="31"/>
  <c r="AI32" i="31" s="1"/>
  <c r="AH44" i="31"/>
  <c r="AI44" i="31" s="1"/>
  <c r="AH45" i="31"/>
  <c r="AI45" i="31" s="1"/>
  <c r="AH46" i="31"/>
  <c r="AI46" i="31" s="1"/>
  <c r="AH47" i="31"/>
  <c r="AI47" i="31" s="1"/>
  <c r="AH60" i="31"/>
  <c r="AI60" i="31" s="1"/>
  <c r="AH61" i="31"/>
  <c r="AI61" i="31" s="1"/>
  <c r="AH62" i="31"/>
  <c r="AI62" i="31" s="1"/>
  <c r="AH63" i="31"/>
  <c r="AI63" i="31" s="1"/>
  <c r="AH76" i="31"/>
  <c r="AI76" i="31" s="1"/>
  <c r="AH77" i="31"/>
  <c r="AI77" i="31" s="1"/>
  <c r="AH78" i="31"/>
  <c r="AI78" i="31" s="1"/>
  <c r="AH79" i="31"/>
  <c r="AI79" i="31" s="1"/>
  <c r="AH81" i="31"/>
  <c r="AI81" i="31" s="1"/>
  <c r="AH87" i="31"/>
  <c r="AI87" i="31" s="1"/>
  <c r="AH88" i="31"/>
  <c r="AI88" i="31" s="1"/>
  <c r="AH92" i="31"/>
  <c r="AI92" i="31" s="1"/>
  <c r="AH98" i="31"/>
  <c r="AI98" i="31" s="1"/>
  <c r="AH104" i="31"/>
  <c r="AI104" i="31" s="1"/>
  <c r="AH107" i="31"/>
  <c r="AI107" i="31" s="1"/>
  <c r="AH116" i="31"/>
  <c r="AI116" i="31" s="1"/>
  <c r="AH119" i="31"/>
  <c r="AI119" i="31" s="1"/>
  <c r="AH124" i="31"/>
  <c r="AI124" i="31" s="1"/>
  <c r="AH125" i="31"/>
  <c r="AI125" i="31" s="1"/>
  <c r="AH130" i="31"/>
  <c r="AI130" i="31" s="1"/>
  <c r="AH134" i="31"/>
  <c r="AI134" i="31" s="1"/>
  <c r="AH167" i="31"/>
  <c r="AI167" i="31" s="1"/>
  <c r="AH184" i="31"/>
  <c r="AI184" i="31" s="1"/>
  <c r="AH192" i="31"/>
  <c r="AI192" i="31" s="1"/>
  <c r="AH194" i="31"/>
  <c r="AI194" i="31" s="1"/>
  <c r="AH197" i="31"/>
  <c r="AI197" i="31" s="1"/>
  <c r="AH201" i="31"/>
  <c r="AI201" i="31" s="1"/>
  <c r="AH204" i="31"/>
  <c r="AI204" i="31" s="1"/>
  <c r="AH208" i="31"/>
  <c r="AI208" i="31" s="1"/>
  <c r="AH210" i="31"/>
  <c r="AI210" i="31" s="1"/>
  <c r="AH214" i="31"/>
  <c r="AI214" i="31" s="1"/>
  <c r="AH216" i="31"/>
  <c r="AI216" i="31" s="1"/>
  <c r="AH220" i="31"/>
  <c r="AI220" i="31" s="1"/>
  <c r="AH231" i="31"/>
  <c r="AI231" i="31" s="1"/>
  <c r="AH240" i="31"/>
  <c r="AI240" i="31" s="1"/>
  <c r="AH247" i="31"/>
  <c r="AI247" i="31" s="1"/>
  <c r="AH249" i="31"/>
  <c r="AI249" i="31" s="1"/>
  <c r="AH251" i="31"/>
  <c r="AI251" i="31" s="1"/>
  <c r="AH253" i="31"/>
  <c r="AI253" i="31" s="1"/>
  <c r="AH257" i="31"/>
  <c r="AI257" i="31" s="1"/>
  <c r="AH261" i="31"/>
  <c r="AI261" i="31" s="1"/>
  <c r="AH138" i="31"/>
  <c r="AI138" i="31" s="1"/>
  <c r="AH146" i="31"/>
  <c r="AI146" i="31" s="1"/>
  <c r="AH154" i="31"/>
  <c r="AI154" i="31" s="1"/>
  <c r="AH160" i="31"/>
  <c r="AI160" i="31" s="1"/>
  <c r="AH162" i="31"/>
  <c r="AI162" i="31" s="1"/>
  <c r="AH166" i="31"/>
  <c r="AI166" i="31" s="1"/>
  <c r="AH174" i="31"/>
  <c r="AI174" i="31" s="1"/>
  <c r="AH180" i="31"/>
  <c r="AI180" i="31" s="1"/>
  <c r="AH182" i="31"/>
  <c r="AI182" i="31" s="1"/>
  <c r="AH187" i="31"/>
  <c r="AI187" i="31" s="1"/>
  <c r="AH190" i="31"/>
  <c r="AI190" i="31" s="1"/>
  <c r="AH212" i="31"/>
  <c r="AI212" i="31" s="1"/>
  <c r="AH217" i="31"/>
  <c r="AI217" i="31" s="1"/>
  <c r="AH222" i="31"/>
  <c r="AI222" i="31" s="1"/>
  <c r="AH224" i="31"/>
  <c r="AI224" i="31" s="1"/>
  <c r="AH226" i="31"/>
  <c r="AI226" i="31" s="1"/>
  <c r="AH228" i="31"/>
  <c r="AI228" i="31" s="1"/>
  <c r="AH230" i="31"/>
  <c r="AI230" i="31" s="1"/>
  <c r="AH233" i="31"/>
  <c r="AI233" i="31" s="1"/>
  <c r="AH235" i="31"/>
  <c r="AI235" i="31" s="1"/>
  <c r="AH237" i="31"/>
  <c r="AI237" i="31" s="1"/>
  <c r="AH242" i="31"/>
  <c r="AI242" i="31" s="1"/>
  <c r="AH244" i="31"/>
  <c r="AI244" i="31" s="1"/>
  <c r="AH246" i="31"/>
  <c r="AI246" i="31" s="1"/>
  <c r="AH256" i="31"/>
  <c r="AI256" i="31" s="1"/>
  <c r="AH260" i="31"/>
  <c r="AI260" i="31" s="1"/>
  <c r="AH264" i="31"/>
  <c r="AI264" i="31" s="1"/>
  <c r="AH28" i="31"/>
  <c r="AI28" i="31" s="1"/>
  <c r="AH27" i="31"/>
  <c r="AI27" i="31" s="1"/>
  <c r="AH169" i="31"/>
  <c r="AI169" i="31" s="1"/>
  <c r="AH176" i="31"/>
  <c r="AI176" i="31" s="1"/>
  <c r="AH183" i="31"/>
  <c r="AI183" i="31" s="1"/>
  <c r="AH185" i="31"/>
  <c r="AI185" i="31" s="1"/>
  <c r="AH188" i="31"/>
  <c r="AI188" i="31" s="1"/>
  <c r="AH191" i="31"/>
  <c r="AI191" i="31" s="1"/>
  <c r="AH193" i="31"/>
  <c r="AI193" i="31" s="1"/>
  <c r="AH195" i="31"/>
  <c r="AI195" i="31" s="1"/>
  <c r="AH199" i="31"/>
  <c r="AI199" i="31" s="1"/>
  <c r="AH206" i="31"/>
  <c r="AI206" i="31" s="1"/>
  <c r="AH209" i="31"/>
  <c r="AI209" i="31" s="1"/>
  <c r="AH213" i="31"/>
  <c r="AI213" i="31" s="1"/>
  <c r="AH215" i="31"/>
  <c r="AI215" i="31" s="1"/>
  <c r="AH219" i="31"/>
  <c r="AI219" i="31" s="1"/>
  <c r="AH232" i="31"/>
  <c r="AI232" i="31" s="1"/>
  <c r="AH239" i="31"/>
  <c r="AI239" i="31" s="1"/>
  <c r="AH248" i="31"/>
  <c r="AI248" i="31" s="1"/>
  <c r="AH250" i="31"/>
  <c r="AI250" i="31" s="1"/>
  <c r="AH252" i="31"/>
  <c r="AI252" i="31" s="1"/>
  <c r="AH255" i="31"/>
  <c r="AI255" i="31" s="1"/>
  <c r="AH259" i="31"/>
  <c r="AI259" i="31" s="1"/>
  <c r="AH263" i="31"/>
  <c r="AI263" i="31" s="1"/>
  <c r="AH30" i="31"/>
  <c r="AI30" i="31" s="1"/>
  <c r="AH29" i="31"/>
  <c r="AI29" i="31" s="1"/>
  <c r="AH142" i="31"/>
  <c r="AI142" i="31" s="1"/>
  <c r="AH150" i="31"/>
  <c r="AI150" i="31" s="1"/>
  <c r="AH158" i="31"/>
  <c r="AI158" i="31" s="1"/>
  <c r="AH163" i="31"/>
  <c r="AI163" i="31" s="1"/>
  <c r="AH172" i="31"/>
  <c r="AI172" i="31" s="1"/>
  <c r="AH178" i="31"/>
  <c r="AI178" i="31" s="1"/>
  <c r="AH181" i="31"/>
  <c r="AI181" i="31" s="1"/>
  <c r="AH203" i="31"/>
  <c r="AI203" i="31" s="1"/>
  <c r="AH211" i="31"/>
  <c r="AI211" i="31" s="1"/>
  <c r="AH218" i="31"/>
  <c r="AI218" i="31" s="1"/>
  <c r="AH221" i="31"/>
  <c r="AI221" i="31" s="1"/>
  <c r="AH223" i="31"/>
  <c r="AI223" i="31" s="1"/>
  <c r="AH225" i="31"/>
  <c r="AI225" i="31" s="1"/>
  <c r="AH227" i="31"/>
  <c r="AI227" i="31" s="1"/>
  <c r="AH229" i="31"/>
  <c r="AI229" i="31" s="1"/>
  <c r="AH234" i="31"/>
  <c r="AI234" i="31" s="1"/>
  <c r="AH236" i="31"/>
  <c r="AI236" i="31" s="1"/>
  <c r="AH238" i="31"/>
  <c r="AI238" i="31" s="1"/>
  <c r="AH241" i="31"/>
  <c r="AI241" i="31" s="1"/>
  <c r="AH243" i="31"/>
  <c r="AI243" i="31" s="1"/>
  <c r="AH245" i="31"/>
  <c r="AI245" i="31" s="1"/>
  <c r="AH254" i="31"/>
  <c r="AI254" i="31" s="1"/>
  <c r="AH258" i="31"/>
  <c r="AI258" i="31" s="1"/>
  <c r="AH262" i="31"/>
  <c r="AI262" i="31" s="1"/>
  <c r="FC228" i="31"/>
  <c r="FC157" i="31"/>
  <c r="FC68" i="31"/>
  <c r="FC72" i="31"/>
  <c r="CZ2" i="31"/>
  <c r="FC64" i="31"/>
  <c r="EV35" i="31"/>
  <c r="FC88" i="31"/>
  <c r="BR11" i="31"/>
  <c r="X11" i="31" s="1"/>
  <c r="ER115" i="31"/>
  <c r="FF35" i="31"/>
  <c r="EV215" i="31"/>
  <c r="FF210" i="31"/>
  <c r="EV107" i="31"/>
  <c r="EV111" i="31"/>
  <c r="FF166" i="31"/>
  <c r="EV234" i="31"/>
  <c r="FF234" i="31"/>
  <c r="EV123" i="31"/>
  <c r="FC65" i="31"/>
  <c r="EV238" i="31"/>
  <c r="EV134" i="31"/>
  <c r="FF134" i="31"/>
  <c r="EV79" i="31"/>
  <c r="FC79" i="31" s="1"/>
  <c r="FC55" i="31"/>
  <c r="EV251" i="31"/>
  <c r="FC141" i="31"/>
  <c r="EV126" i="31"/>
  <c r="FC61" i="31"/>
  <c r="FC197" i="31"/>
  <c r="EV247" i="31"/>
  <c r="EV119" i="31"/>
  <c r="EV183" i="31"/>
  <c r="FC213" i="31"/>
  <c r="FC89" i="31"/>
  <c r="EV150" i="31"/>
  <c r="EV166" i="31"/>
  <c r="FC71" i="31"/>
  <c r="FC66" i="31"/>
  <c r="FC54" i="31"/>
  <c r="EV138" i="31"/>
  <c r="EV163" i="31"/>
  <c r="EV82" i="31"/>
  <c r="FF167" i="31"/>
  <c r="FF143" i="31"/>
  <c r="FF218" i="31"/>
  <c r="X10" i="31"/>
  <c r="BR10" i="31" s="1"/>
  <c r="EV226" i="31"/>
  <c r="EV91" i="31"/>
  <c r="EV191" i="31"/>
  <c r="AH3" i="31"/>
  <c r="EV195" i="31"/>
  <c r="EV211" i="31"/>
  <c r="EV262" i="31"/>
  <c r="FF150" i="31"/>
  <c r="FF106" i="31"/>
  <c r="FF243" i="31"/>
  <c r="EV210" i="31"/>
  <c r="EV154" i="31"/>
  <c r="EV207" i="31"/>
  <c r="FF246" i="31"/>
  <c r="FF214" i="31"/>
  <c r="FF127" i="31"/>
  <c r="EV239" i="31"/>
  <c r="EV214" i="31"/>
  <c r="EV182" i="31"/>
  <c r="FF238" i="31"/>
  <c r="FF130" i="31"/>
  <c r="EV246" i="31"/>
  <c r="EV218" i="31"/>
  <c r="FC218" i="31" s="1"/>
  <c r="EV230" i="31"/>
  <c r="EV242" i="31"/>
  <c r="EV122" i="31"/>
  <c r="EV186" i="31"/>
  <c r="FF114" i="31"/>
  <c r="FF82" i="31"/>
  <c r="EV159" i="31"/>
  <c r="EV222" i="31"/>
  <c r="EV90" i="31"/>
  <c r="EV131" i="31"/>
  <c r="EV70" i="31"/>
  <c r="EV86" i="31"/>
  <c r="FF186" i="31"/>
  <c r="FF158" i="31"/>
  <c r="FF242" i="31"/>
  <c r="FF162" i="31"/>
  <c r="FF126" i="31"/>
  <c r="EV162" i="31"/>
  <c r="EV203" i="31"/>
  <c r="EV114" i="31"/>
  <c r="FC114" i="31" s="1"/>
  <c r="FF222" i="31"/>
  <c r="EV259" i="31"/>
  <c r="EV175" i="31"/>
  <c r="EV146" i="31"/>
  <c r="FF146" i="31"/>
  <c r="FF175" i="31"/>
  <c r="FF111" i="31"/>
  <c r="EV219" i="31"/>
  <c r="P10" i="31"/>
  <c r="FF118" i="31"/>
  <c r="FF74" i="31"/>
  <c r="EV171" i="31"/>
  <c r="FC171" i="31" s="1"/>
  <c r="EV243" i="31"/>
  <c r="FF59" i="31"/>
  <c r="ER59" i="31"/>
  <c r="ET11" i="31"/>
  <c r="FC1" i="31" s="1"/>
  <c r="FF231" i="31"/>
  <c r="FF223" i="31"/>
  <c r="EV170" i="31"/>
  <c r="FF199" i="31"/>
  <c r="EV142" i="31"/>
  <c r="EV98" i="31"/>
  <c r="EV190" i="31"/>
  <c r="EV110" i="31"/>
  <c r="FF102" i="31"/>
  <c r="FF226" i="31"/>
  <c r="FF190" i="31"/>
  <c r="FF142" i="31"/>
  <c r="FF123" i="31"/>
  <c r="FF147" i="31"/>
  <c r="FF251" i="31"/>
  <c r="FF179" i="31"/>
  <c r="EV179" i="31"/>
  <c r="EV127" i="31"/>
  <c r="FF119" i="31"/>
  <c r="FF115" i="31"/>
  <c r="FF103" i="31"/>
  <c r="FF79" i="31"/>
  <c r="EV174" i="31"/>
  <c r="FC174" i="31" s="1"/>
  <c r="EV254" i="31"/>
  <c r="EV194" i="31"/>
  <c r="FF155" i="31"/>
  <c r="EV250" i="31"/>
  <c r="EV231" i="31"/>
  <c r="EV223" i="31"/>
  <c r="EV94" i="31"/>
  <c r="FC94" i="31" s="1"/>
  <c r="FF250" i="31"/>
  <c r="FF170" i="31"/>
  <c r="FF159" i="31"/>
  <c r="FF195" i="31"/>
  <c r="EV147" i="31"/>
  <c r="FF135" i="31"/>
  <c r="EV135" i="31"/>
  <c r="FF259" i="31"/>
  <c r="FF239" i="31"/>
  <c r="FF235" i="31"/>
  <c r="FF107" i="31"/>
  <c r="FF83" i="31"/>
  <c r="EV198" i="31"/>
  <c r="EV258" i="31"/>
  <c r="EV202" i="31"/>
  <c r="EV178" i="31"/>
  <c r="FF255" i="31"/>
  <c r="FF215" i="31"/>
  <c r="FF211" i="31"/>
  <c r="FF87" i="31"/>
  <c r="EV87" i="31"/>
  <c r="FC62" i="31"/>
  <c r="X6" i="31"/>
  <c r="BR6" i="31" s="1"/>
  <c r="FC106" i="31"/>
  <c r="FC56" i="31"/>
  <c r="FC140" i="31"/>
  <c r="BR5" i="31"/>
  <c r="X7" i="31"/>
  <c r="BR7" i="31" s="1"/>
  <c r="K10" i="33"/>
  <c r="AE4" i="31"/>
  <c r="AH4" i="31" s="1"/>
  <c r="Z4" i="31"/>
  <c r="AM4" i="31" s="1"/>
  <c r="AI7" i="31"/>
  <c r="CV7" i="15"/>
  <c r="CV8" i="15"/>
  <c r="CV9" i="15"/>
  <c r="CV10" i="15"/>
  <c r="CV11" i="15"/>
  <c r="CV12" i="15"/>
  <c r="CV13" i="15"/>
  <c r="CV14" i="15"/>
  <c r="CV15" i="15"/>
  <c r="CV16" i="15"/>
  <c r="CV17" i="15"/>
  <c r="CV18" i="15"/>
  <c r="CV19" i="15"/>
  <c r="CV20" i="15"/>
  <c r="CV21" i="15"/>
  <c r="CV22" i="15"/>
  <c r="CV23" i="15"/>
  <c r="CV24" i="15"/>
  <c r="CV25" i="15"/>
  <c r="CV26" i="15"/>
  <c r="CV27" i="15"/>
  <c r="CV28" i="15"/>
  <c r="CV29" i="15"/>
  <c r="CV30" i="15"/>
  <c r="CV31" i="15"/>
  <c r="CV32" i="15"/>
  <c r="CV33" i="15"/>
  <c r="CV34" i="15"/>
  <c r="CV35" i="15"/>
  <c r="CV36" i="15"/>
  <c r="CV37" i="15"/>
  <c r="CV38" i="15"/>
  <c r="CV39" i="15"/>
  <c r="CV40" i="15"/>
  <c r="CV41" i="15"/>
  <c r="CV42" i="15"/>
  <c r="CV43" i="15"/>
  <c r="CV44" i="15"/>
  <c r="CV45" i="15"/>
  <c r="CV46" i="15"/>
  <c r="CV47" i="15"/>
  <c r="CV48" i="15"/>
  <c r="CV49" i="15"/>
  <c r="CV50" i="15"/>
  <c r="CV51" i="15"/>
  <c r="CV52" i="15"/>
  <c r="CV53" i="15"/>
  <c r="CV54" i="15"/>
  <c r="CV55" i="15"/>
  <c r="CV56" i="15"/>
  <c r="CV57" i="15"/>
  <c r="CV58" i="15"/>
  <c r="CV59" i="15"/>
  <c r="CV60" i="15"/>
  <c r="CV61" i="15"/>
  <c r="CV62" i="15"/>
  <c r="CV63" i="15"/>
  <c r="CV64" i="15"/>
  <c r="CV65" i="15"/>
  <c r="CV66" i="15"/>
  <c r="CV67" i="15"/>
  <c r="CV68" i="15"/>
  <c r="CV69" i="15"/>
  <c r="CV70" i="15"/>
  <c r="CV71" i="15"/>
  <c r="CV72" i="15"/>
  <c r="CV73" i="15"/>
  <c r="CV74" i="15"/>
  <c r="CV75" i="15"/>
  <c r="CV76" i="15"/>
  <c r="CV77" i="15"/>
  <c r="CV78" i="15"/>
  <c r="CV79" i="15"/>
  <c r="CV80" i="15"/>
  <c r="CV81" i="15"/>
  <c r="CV82" i="15"/>
  <c r="CV83" i="15"/>
  <c r="CV84" i="15"/>
  <c r="CV85" i="15"/>
  <c r="CV86" i="15"/>
  <c r="CV87" i="15"/>
  <c r="CV88" i="15"/>
  <c r="CV89" i="15"/>
  <c r="CV90" i="15"/>
  <c r="CV91" i="15"/>
  <c r="CV92" i="15"/>
  <c r="CV93" i="15"/>
  <c r="CV94" i="15"/>
  <c r="CV95" i="15"/>
  <c r="CV96" i="15"/>
  <c r="CV97" i="15"/>
  <c r="CV98" i="15"/>
  <c r="CV99" i="15"/>
  <c r="CV100" i="15"/>
  <c r="CV101" i="15"/>
  <c r="CV102" i="15"/>
  <c r="CV103" i="15"/>
  <c r="CV104" i="15"/>
  <c r="CV105" i="15"/>
  <c r="CV106" i="15"/>
  <c r="CV107" i="15"/>
  <c r="CV108" i="15"/>
  <c r="CV109" i="15"/>
  <c r="CV110" i="15"/>
  <c r="CV111" i="15"/>
  <c r="CV112" i="15"/>
  <c r="CV113" i="15"/>
  <c r="CV114" i="15"/>
  <c r="CV115" i="15"/>
  <c r="CV116" i="15"/>
  <c r="CV117" i="15"/>
  <c r="CV118" i="15"/>
  <c r="CV119" i="15"/>
  <c r="CV120" i="15"/>
  <c r="CV121" i="15"/>
  <c r="CV122" i="15"/>
  <c r="CV123" i="15"/>
  <c r="CV124" i="15"/>
  <c r="CV125" i="15"/>
  <c r="CV126" i="15"/>
  <c r="CV127" i="15"/>
  <c r="CV128" i="15"/>
  <c r="CV129" i="15"/>
  <c r="CV130" i="15"/>
  <c r="CV131" i="15"/>
  <c r="CV132" i="15"/>
  <c r="CV133" i="15"/>
  <c r="CV134" i="15"/>
  <c r="CV135" i="15"/>
  <c r="CV136" i="15"/>
  <c r="CV137" i="15"/>
  <c r="CV138" i="15"/>
  <c r="CV139" i="15"/>
  <c r="CV140" i="15"/>
  <c r="CV141" i="15"/>
  <c r="CV142" i="15"/>
  <c r="CV143" i="15"/>
  <c r="CV144" i="15"/>
  <c r="CV145" i="15"/>
  <c r="CV146" i="15"/>
  <c r="CV147" i="15"/>
  <c r="CV148" i="15"/>
  <c r="CV149" i="15"/>
  <c r="CV150" i="15"/>
  <c r="CV151" i="15"/>
  <c r="CV152" i="15"/>
  <c r="CV153" i="15"/>
  <c r="CV154" i="15"/>
  <c r="CV155" i="15"/>
  <c r="CV156" i="15"/>
  <c r="CV157" i="15"/>
  <c r="CV158" i="15"/>
  <c r="CV159" i="15"/>
  <c r="CV160" i="15"/>
  <c r="CV161" i="15"/>
  <c r="CV162" i="15"/>
  <c r="CV163" i="15"/>
  <c r="CV164" i="15"/>
  <c r="CV165" i="15"/>
  <c r="CV166" i="15"/>
  <c r="CV167" i="15"/>
  <c r="CV168" i="15"/>
  <c r="CV169" i="15"/>
  <c r="CV170" i="15"/>
  <c r="CV171" i="15"/>
  <c r="CV172" i="15"/>
  <c r="CV173" i="15"/>
  <c r="CV174" i="15"/>
  <c r="CV175" i="15"/>
  <c r="CV176" i="15"/>
  <c r="CV177" i="15"/>
  <c r="CV178" i="15"/>
  <c r="CV179" i="15"/>
  <c r="CV180" i="15"/>
  <c r="CV181" i="15"/>
  <c r="CV182" i="15"/>
  <c r="CV183" i="15"/>
  <c r="CV184" i="15"/>
  <c r="CV185" i="15"/>
  <c r="CV186" i="15"/>
  <c r="CV187" i="15"/>
  <c r="CV188" i="15"/>
  <c r="CV189" i="15"/>
  <c r="CV190" i="15"/>
  <c r="CV191" i="15"/>
  <c r="CV192" i="15"/>
  <c r="CV193" i="15"/>
  <c r="CV194" i="15"/>
  <c r="CV195" i="15"/>
  <c r="CV196" i="15"/>
  <c r="CV197" i="15"/>
  <c r="CV198" i="15"/>
  <c r="CV199" i="15"/>
  <c r="CV200" i="15"/>
  <c r="CV201" i="15"/>
  <c r="CV202" i="15"/>
  <c r="CV203" i="15"/>
  <c r="CV204" i="15"/>
  <c r="CV205" i="15"/>
  <c r="CV206" i="15"/>
  <c r="CV207" i="15"/>
  <c r="CV208" i="15"/>
  <c r="CV209" i="15"/>
  <c r="CV210" i="15"/>
  <c r="CV211" i="15"/>
  <c r="CV212" i="15"/>
  <c r="CV213" i="15"/>
  <c r="CV214" i="15"/>
  <c r="CV215" i="15"/>
  <c r="CV216" i="15"/>
  <c r="CV217" i="15"/>
  <c r="CV218" i="15"/>
  <c r="CV219" i="15"/>
  <c r="CV220" i="15"/>
  <c r="CV221" i="15"/>
  <c r="CV222" i="15"/>
  <c r="CV223" i="15"/>
  <c r="CV224" i="15"/>
  <c r="CV225" i="15"/>
  <c r="CV226" i="15"/>
  <c r="CV227" i="15"/>
  <c r="CV228" i="15"/>
  <c r="CV229" i="15"/>
  <c r="CV230" i="15"/>
  <c r="CV231" i="15"/>
  <c r="CV232" i="15"/>
  <c r="CV233" i="15"/>
  <c r="CV234" i="15"/>
  <c r="CV235" i="15"/>
  <c r="CV236" i="15"/>
  <c r="CV237" i="15"/>
  <c r="CV238" i="15"/>
  <c r="CV239" i="15"/>
  <c r="CV240" i="15"/>
  <c r="CV241" i="15"/>
  <c r="CV242" i="15"/>
  <c r="CV243" i="15"/>
  <c r="CV244" i="15"/>
  <c r="CV245" i="15"/>
  <c r="CV246" i="15"/>
  <c r="CV247" i="15"/>
  <c r="CV248" i="15"/>
  <c r="CV249" i="15"/>
  <c r="CV250" i="15"/>
  <c r="CV251" i="15"/>
  <c r="CV252" i="15"/>
  <c r="CV253" i="15"/>
  <c r="CV254" i="15"/>
  <c r="CV255" i="15"/>
  <c r="CV256" i="15"/>
  <c r="CV257" i="15"/>
  <c r="CV258" i="15"/>
  <c r="CV259" i="15"/>
  <c r="CV260" i="15"/>
  <c r="CV261" i="15"/>
  <c r="CV262" i="15"/>
  <c r="CV263" i="15"/>
  <c r="CV264" i="15"/>
  <c r="CV265" i="15"/>
  <c r="CV266" i="15"/>
  <c r="CV267" i="15"/>
  <c r="CV268" i="15"/>
  <c r="CV269" i="15"/>
  <c r="CV270" i="15"/>
  <c r="CV271" i="15"/>
  <c r="CV272" i="15"/>
  <c r="CV273" i="15"/>
  <c r="CV274" i="15"/>
  <c r="CV275" i="15"/>
  <c r="CV276" i="15"/>
  <c r="CV277" i="15"/>
  <c r="CV278" i="15"/>
  <c r="CV279" i="15"/>
  <c r="CV280" i="15"/>
  <c r="CV281" i="15"/>
  <c r="CV282" i="15"/>
  <c r="CV283" i="15"/>
  <c r="CV284" i="15"/>
  <c r="CV285" i="15"/>
  <c r="CV286" i="15"/>
  <c r="CV287" i="15"/>
  <c r="CV288" i="15"/>
  <c r="CV289" i="15"/>
  <c r="CV290" i="15"/>
  <c r="CV291" i="15"/>
  <c r="CV292" i="15"/>
  <c r="CV293" i="15"/>
  <c r="CV294" i="15"/>
  <c r="CV295" i="15"/>
  <c r="CV296" i="15"/>
  <c r="CV297" i="15"/>
  <c r="CV298" i="15"/>
  <c r="CV299" i="15"/>
  <c r="CV300" i="15"/>
  <c r="CV301" i="15"/>
  <c r="CV302" i="15"/>
  <c r="CV303" i="15"/>
  <c r="CV304" i="15"/>
  <c r="CV305" i="15"/>
  <c r="CV306" i="15"/>
  <c r="CV307" i="15"/>
  <c r="CV308" i="15"/>
  <c r="CV309" i="15"/>
  <c r="CV310" i="15"/>
  <c r="CV311" i="15"/>
  <c r="CV312" i="15"/>
  <c r="CV313" i="15"/>
  <c r="CV314" i="15"/>
  <c r="CV6" i="15"/>
  <c r="FG15" i="31" l="1"/>
  <c r="FG19" i="31"/>
  <c r="FG18" i="31"/>
  <c r="FG20" i="31"/>
  <c r="FG25" i="31"/>
  <c r="FG16" i="31"/>
  <c r="FG22" i="31"/>
  <c r="FG23" i="31"/>
  <c r="FG24" i="31"/>
  <c r="FG26" i="31"/>
  <c r="FG17" i="31"/>
  <c r="FG21" i="31"/>
  <c r="FG265" i="31"/>
  <c r="FG265" i="1"/>
  <c r="FG263" i="1"/>
  <c r="FG264" i="1"/>
  <c r="FG261" i="1"/>
  <c r="FG260" i="1"/>
  <c r="FG262" i="1"/>
  <c r="FG16" i="1"/>
  <c r="FG20" i="1"/>
  <c r="FG24" i="1"/>
  <c r="FG28" i="1"/>
  <c r="FG32" i="1"/>
  <c r="FG36" i="1"/>
  <c r="FG40" i="1"/>
  <c r="FG44" i="1"/>
  <c r="FG48" i="1"/>
  <c r="FG52" i="1"/>
  <c r="FG56" i="1"/>
  <c r="FG60" i="1"/>
  <c r="FG64" i="1"/>
  <c r="FG68" i="1"/>
  <c r="FG72" i="1"/>
  <c r="FG76" i="1"/>
  <c r="FG80" i="1"/>
  <c r="FG84" i="1"/>
  <c r="FG88" i="1"/>
  <c r="FG92" i="1"/>
  <c r="FG96" i="1"/>
  <c r="FG100" i="1"/>
  <c r="FG104" i="1"/>
  <c r="FG108" i="1"/>
  <c r="FG112" i="1"/>
  <c r="FG116" i="1"/>
  <c r="FG120" i="1"/>
  <c r="FG124" i="1"/>
  <c r="FG128" i="1"/>
  <c r="FG132" i="1"/>
  <c r="FG136" i="1"/>
  <c r="FG140" i="1"/>
  <c r="FG144" i="1"/>
  <c r="FG148" i="1"/>
  <c r="FG152" i="1"/>
  <c r="FG156" i="1"/>
  <c r="FG160" i="1"/>
  <c r="FG164" i="1"/>
  <c r="FG168" i="1"/>
  <c r="FG172" i="1"/>
  <c r="FG176" i="1"/>
  <c r="FG180" i="1"/>
  <c r="FG184" i="1"/>
  <c r="FG188" i="1"/>
  <c r="FG192" i="1"/>
  <c r="FG196" i="1"/>
  <c r="FG200" i="1"/>
  <c r="FG204" i="1"/>
  <c r="FG208" i="1"/>
  <c r="FG212" i="1"/>
  <c r="FG216" i="1"/>
  <c r="FG220" i="1"/>
  <c r="FG224" i="1"/>
  <c r="FG228" i="1"/>
  <c r="FG232" i="1"/>
  <c r="FG236" i="1"/>
  <c r="FG240" i="1"/>
  <c r="FG244" i="1"/>
  <c r="FG248" i="1"/>
  <c r="FG252" i="1"/>
  <c r="FG256" i="1"/>
  <c r="FG41" i="1"/>
  <c r="FG53" i="1"/>
  <c r="FG61" i="1"/>
  <c r="FG69" i="1"/>
  <c r="FG77" i="1"/>
  <c r="FG85" i="1"/>
  <c r="FG93" i="1"/>
  <c r="FG97" i="1"/>
  <c r="FG105" i="1"/>
  <c r="FG113" i="1"/>
  <c r="FG121" i="1"/>
  <c r="FG129" i="1"/>
  <c r="FG137" i="1"/>
  <c r="FG145" i="1"/>
  <c r="FG153" i="1"/>
  <c r="FG157" i="1"/>
  <c r="FG165" i="1"/>
  <c r="FG17" i="1"/>
  <c r="FG21" i="1"/>
  <c r="FG25" i="1"/>
  <c r="FG29" i="1"/>
  <c r="FG33" i="1"/>
  <c r="FG37" i="1"/>
  <c r="FG45" i="1"/>
  <c r="FG49" i="1"/>
  <c r="FG57" i="1"/>
  <c r="FG65" i="1"/>
  <c r="FG73" i="1"/>
  <c r="FG81" i="1"/>
  <c r="FG89" i="1"/>
  <c r="FG101" i="1"/>
  <c r="FG109" i="1"/>
  <c r="FG117" i="1"/>
  <c r="FG125" i="1"/>
  <c r="FG133" i="1"/>
  <c r="FG141" i="1"/>
  <c r="FG149" i="1"/>
  <c r="FG161" i="1"/>
  <c r="FG169" i="1"/>
  <c r="FG18" i="1"/>
  <c r="FG22" i="1"/>
  <c r="FG26" i="1"/>
  <c r="FG30" i="1"/>
  <c r="FG34" i="1"/>
  <c r="FG38" i="1"/>
  <c r="FG42" i="1"/>
  <c r="FG46" i="1"/>
  <c r="FG50" i="1"/>
  <c r="FG54" i="1"/>
  <c r="FG58" i="1"/>
  <c r="FG62" i="1"/>
  <c r="FG66" i="1"/>
  <c r="FG70" i="1"/>
  <c r="FG74" i="1"/>
  <c r="FG78" i="1"/>
  <c r="FG82" i="1"/>
  <c r="FG86" i="1"/>
  <c r="FG90" i="1"/>
  <c r="FG94" i="1"/>
  <c r="FG98" i="1"/>
  <c r="FG102" i="1"/>
  <c r="FG106" i="1"/>
  <c r="FG110" i="1"/>
  <c r="FG114" i="1"/>
  <c r="FG118" i="1"/>
  <c r="FG122" i="1"/>
  <c r="FG126" i="1"/>
  <c r="FG130" i="1"/>
  <c r="FG134" i="1"/>
  <c r="FG138" i="1"/>
  <c r="FG142" i="1"/>
  <c r="FG146" i="1"/>
  <c r="FG150" i="1"/>
  <c r="FG154" i="1"/>
  <c r="FG158" i="1"/>
  <c r="FG162" i="1"/>
  <c r="FG166" i="1"/>
  <c r="FG170" i="1"/>
  <c r="FG174" i="1"/>
  <c r="FG178" i="1"/>
  <c r="FG182" i="1"/>
  <c r="FG186" i="1"/>
  <c r="FG190" i="1"/>
  <c r="FG194" i="1"/>
  <c r="FG198" i="1"/>
  <c r="FG202" i="1"/>
  <c r="FG206" i="1"/>
  <c r="FG210" i="1"/>
  <c r="FG214" i="1"/>
  <c r="FG218" i="1"/>
  <c r="FG222" i="1"/>
  <c r="FG226" i="1"/>
  <c r="FG230" i="1"/>
  <c r="FG234" i="1"/>
  <c r="FG238" i="1"/>
  <c r="FG242" i="1"/>
  <c r="FG246" i="1"/>
  <c r="FG250" i="1"/>
  <c r="FG254" i="1"/>
  <c r="FG258" i="1"/>
  <c r="FG15" i="1"/>
  <c r="FG19" i="1"/>
  <c r="FG35" i="1"/>
  <c r="FG51" i="1"/>
  <c r="FG67" i="1"/>
  <c r="FG83" i="1"/>
  <c r="FG99" i="1"/>
  <c r="FG115" i="1"/>
  <c r="FG131" i="1"/>
  <c r="FG147" i="1"/>
  <c r="FG163" i="1"/>
  <c r="FG175" i="1"/>
  <c r="FG183" i="1"/>
  <c r="FG191" i="1"/>
  <c r="FG199" i="1"/>
  <c r="FG207" i="1"/>
  <c r="FG215" i="1"/>
  <c r="FG223" i="1"/>
  <c r="FG231" i="1"/>
  <c r="FG239" i="1"/>
  <c r="FG247" i="1"/>
  <c r="FG255" i="1"/>
  <c r="FG31" i="1"/>
  <c r="FG63" i="1"/>
  <c r="FG95" i="1"/>
  <c r="FG127" i="1"/>
  <c r="FG159" i="1"/>
  <c r="FG197" i="1"/>
  <c r="FG213" i="1"/>
  <c r="FG237" i="1"/>
  <c r="FG23" i="1"/>
  <c r="FG39" i="1"/>
  <c r="FG55" i="1"/>
  <c r="FG71" i="1"/>
  <c r="FG87" i="1"/>
  <c r="FG103" i="1"/>
  <c r="FG119" i="1"/>
  <c r="FG135" i="1"/>
  <c r="FG151" i="1"/>
  <c r="FG167" i="1"/>
  <c r="FG177" i="1"/>
  <c r="FG185" i="1"/>
  <c r="FG193" i="1"/>
  <c r="FG201" i="1"/>
  <c r="FG209" i="1"/>
  <c r="FG217" i="1"/>
  <c r="FG225" i="1"/>
  <c r="FG233" i="1"/>
  <c r="FG241" i="1"/>
  <c r="FG249" i="1"/>
  <c r="FG257" i="1"/>
  <c r="FG259" i="1"/>
  <c r="FG47" i="1"/>
  <c r="FG79" i="1"/>
  <c r="FG111" i="1"/>
  <c r="FG143" i="1"/>
  <c r="FG173" i="1"/>
  <c r="FG189" i="1"/>
  <c r="FG205" i="1"/>
  <c r="FG229" i="1"/>
  <c r="FG253" i="1"/>
  <c r="FG27" i="1"/>
  <c r="FG43" i="1"/>
  <c r="FG59" i="1"/>
  <c r="FG75" i="1"/>
  <c r="FG91" i="1"/>
  <c r="FG107" i="1"/>
  <c r="FG123" i="1"/>
  <c r="FG139" i="1"/>
  <c r="FG155" i="1"/>
  <c r="FG171" i="1"/>
  <c r="FG179" i="1"/>
  <c r="FG187" i="1"/>
  <c r="FG195" i="1"/>
  <c r="FG203" i="1"/>
  <c r="FG211" i="1"/>
  <c r="FG219" i="1"/>
  <c r="FG227" i="1"/>
  <c r="FG235" i="1"/>
  <c r="FG243" i="1"/>
  <c r="FG251" i="1"/>
  <c r="FG181" i="1"/>
  <c r="FG221" i="1"/>
  <c r="FG245" i="1"/>
  <c r="FG28" i="31"/>
  <c r="FG32" i="31"/>
  <c r="FG36" i="31"/>
  <c r="FG40" i="31"/>
  <c r="FG44" i="31"/>
  <c r="FG48" i="31"/>
  <c r="FG52" i="31"/>
  <c r="FG56" i="31"/>
  <c r="FG60" i="31"/>
  <c r="FG64" i="31"/>
  <c r="FG68" i="31"/>
  <c r="FG72" i="31"/>
  <c r="FG76" i="31"/>
  <c r="FG80" i="31"/>
  <c r="FG84" i="31"/>
  <c r="FG88" i="31"/>
  <c r="FG92" i="31"/>
  <c r="FG96" i="31"/>
  <c r="FG100" i="31"/>
  <c r="FG104" i="31"/>
  <c r="FG108" i="31"/>
  <c r="FG112" i="31"/>
  <c r="FG116" i="31"/>
  <c r="FG120" i="31"/>
  <c r="FG124" i="31"/>
  <c r="FG128" i="31"/>
  <c r="FG132" i="31"/>
  <c r="FG136" i="31"/>
  <c r="FG140" i="31"/>
  <c r="FG144" i="31"/>
  <c r="FG148" i="31"/>
  <c r="FG152" i="31"/>
  <c r="FG156" i="31"/>
  <c r="FG160" i="31"/>
  <c r="FG164" i="31"/>
  <c r="FG168" i="31"/>
  <c r="FG172" i="31"/>
  <c r="FG176" i="31"/>
  <c r="FG180" i="31"/>
  <c r="FG184" i="31"/>
  <c r="FG188" i="31"/>
  <c r="FG192" i="31"/>
  <c r="FG29" i="31"/>
  <c r="FG33" i="31"/>
  <c r="FG37" i="31"/>
  <c r="FG41" i="31"/>
  <c r="FG45" i="31"/>
  <c r="FG49" i="31"/>
  <c r="FG53" i="31"/>
  <c r="FG57" i="31"/>
  <c r="FG61" i="31"/>
  <c r="FG65" i="31"/>
  <c r="FG69" i="31"/>
  <c r="FG73" i="31"/>
  <c r="FG77" i="31"/>
  <c r="FG81" i="31"/>
  <c r="FG85" i="31"/>
  <c r="FG89" i="31"/>
  <c r="FG93" i="31"/>
  <c r="FG97" i="31"/>
  <c r="FG101" i="31"/>
  <c r="FG105" i="31"/>
  <c r="FG109" i="31"/>
  <c r="FG113" i="31"/>
  <c r="FG117" i="31"/>
  <c r="FG121" i="31"/>
  <c r="FG125" i="31"/>
  <c r="FG129" i="31"/>
  <c r="FG133" i="31"/>
  <c r="FG137" i="31"/>
  <c r="FG141" i="31"/>
  <c r="FG145" i="31"/>
  <c r="FG149" i="31"/>
  <c r="FG153" i="31"/>
  <c r="FG157" i="31"/>
  <c r="FG161" i="31"/>
  <c r="FG165" i="31"/>
  <c r="FG169" i="31"/>
  <c r="FG173" i="31"/>
  <c r="FG30" i="31"/>
  <c r="FG34" i="31"/>
  <c r="FG38" i="31"/>
  <c r="FG42" i="31"/>
  <c r="FG46" i="31"/>
  <c r="FG50" i="31"/>
  <c r="FG54" i="31"/>
  <c r="FG58" i="31"/>
  <c r="FG62" i="31"/>
  <c r="FG66" i="31"/>
  <c r="FG70" i="31"/>
  <c r="FG74" i="31"/>
  <c r="FG78" i="31"/>
  <c r="FG82" i="31"/>
  <c r="FG86" i="31"/>
  <c r="FG90" i="31"/>
  <c r="FG94" i="31"/>
  <c r="FG98" i="31"/>
  <c r="FG102" i="31"/>
  <c r="FG106" i="31"/>
  <c r="FG110" i="31"/>
  <c r="FG114" i="31"/>
  <c r="FG118" i="31"/>
  <c r="FG122" i="31"/>
  <c r="FG126" i="31"/>
  <c r="FG130" i="31"/>
  <c r="FG134" i="31"/>
  <c r="FG138" i="31"/>
  <c r="FG142" i="31"/>
  <c r="FG146" i="31"/>
  <c r="FG150" i="31"/>
  <c r="FG154" i="31"/>
  <c r="FG158" i="31"/>
  <c r="FG162" i="31"/>
  <c r="FG166" i="31"/>
  <c r="FG170" i="31"/>
  <c r="FG174" i="31"/>
  <c r="FG178" i="31"/>
  <c r="FG182" i="31"/>
  <c r="FG186" i="31"/>
  <c r="FG190" i="31"/>
  <c r="FG194" i="31"/>
  <c r="FG198" i="31"/>
  <c r="FG202" i="31"/>
  <c r="FG206" i="31"/>
  <c r="FG210" i="31"/>
  <c r="FG214" i="31"/>
  <c r="FG218" i="31"/>
  <c r="FG222" i="31"/>
  <c r="FG226" i="31"/>
  <c r="FG230" i="31"/>
  <c r="FG234" i="31"/>
  <c r="FG238" i="31"/>
  <c r="FG242" i="31"/>
  <c r="FG246" i="31"/>
  <c r="FG250" i="31"/>
  <c r="FG254" i="31"/>
  <c r="FG258" i="31"/>
  <c r="FG262" i="31"/>
  <c r="FG27" i="31"/>
  <c r="FG31" i="31"/>
  <c r="FG35" i="31"/>
  <c r="FG39" i="31"/>
  <c r="FG43" i="31"/>
  <c r="FG47" i="31"/>
  <c r="FG51" i="31"/>
  <c r="FG55" i="31"/>
  <c r="FG59" i="31"/>
  <c r="FG63" i="31"/>
  <c r="FG67" i="31"/>
  <c r="FG71" i="31"/>
  <c r="FG75" i="31"/>
  <c r="FG91" i="31"/>
  <c r="FG107" i="31"/>
  <c r="FG123" i="31"/>
  <c r="FG139" i="31"/>
  <c r="FG155" i="31"/>
  <c r="FG171" i="31"/>
  <c r="FG181" i="31"/>
  <c r="FG189" i="31"/>
  <c r="FG196" i="31"/>
  <c r="FG201" i="31"/>
  <c r="FG207" i="31"/>
  <c r="FG212" i="31"/>
  <c r="FG217" i="31"/>
  <c r="FG223" i="31"/>
  <c r="FG228" i="31"/>
  <c r="FG233" i="31"/>
  <c r="FG239" i="31"/>
  <c r="FG244" i="31"/>
  <c r="FG249" i="31"/>
  <c r="FG255" i="31"/>
  <c r="FG260" i="31"/>
  <c r="FG99" i="31"/>
  <c r="FG115" i="31"/>
  <c r="FG147" i="31"/>
  <c r="FG177" i="31"/>
  <c r="FG193" i="31"/>
  <c r="FG204" i="31"/>
  <c r="FG215" i="31"/>
  <c r="FG225" i="31"/>
  <c r="FG236" i="31"/>
  <c r="FG252" i="31"/>
  <c r="FG257" i="31"/>
  <c r="FG79" i="31"/>
  <c r="FG95" i="31"/>
  <c r="FG111" i="31"/>
  <c r="FG127" i="31"/>
  <c r="FG143" i="31"/>
  <c r="FG159" i="31"/>
  <c r="FG175" i="31"/>
  <c r="FG183" i="31"/>
  <c r="FG191" i="31"/>
  <c r="FG197" i="31"/>
  <c r="FG203" i="31"/>
  <c r="FG208" i="31"/>
  <c r="FG213" i="31"/>
  <c r="FG219" i="31"/>
  <c r="FG224" i="31"/>
  <c r="FG229" i="31"/>
  <c r="FG235" i="31"/>
  <c r="FG240" i="31"/>
  <c r="FG245" i="31"/>
  <c r="FG251" i="31"/>
  <c r="FG256" i="31"/>
  <c r="FG261" i="31"/>
  <c r="FG83" i="31"/>
  <c r="FG131" i="31"/>
  <c r="FG163" i="31"/>
  <c r="FG185" i="31"/>
  <c r="FG199" i="31"/>
  <c r="FG209" i="31"/>
  <c r="FG220" i="31"/>
  <c r="FG231" i="31"/>
  <c r="FG241" i="31"/>
  <c r="FG247" i="31"/>
  <c r="FG263" i="31"/>
  <c r="FG87" i="31"/>
  <c r="FG103" i="31"/>
  <c r="FG119" i="31"/>
  <c r="FG135" i="31"/>
  <c r="FG151" i="31"/>
  <c r="FG167" i="31"/>
  <c r="FG179" i="31"/>
  <c r="FG187" i="31"/>
  <c r="FG195" i="31"/>
  <c r="FG200" i="31"/>
  <c r="FG205" i="31"/>
  <c r="FG211" i="31"/>
  <c r="FG216" i="31"/>
  <c r="FG221" i="31"/>
  <c r="FG227" i="31"/>
  <c r="FG232" i="31"/>
  <c r="FG237" i="31"/>
  <c r="FG243" i="31"/>
  <c r="FG248" i="31"/>
  <c r="FG253" i="31"/>
  <c r="FG259" i="31"/>
  <c r="FG264" i="31"/>
  <c r="K11" i="33"/>
  <c r="AE2" i="31"/>
  <c r="AC2" i="31" s="1"/>
  <c r="X12" i="31"/>
  <c r="DE1" i="31"/>
  <c r="DE265" i="31" l="1"/>
  <c r="DE15" i="31"/>
  <c r="DE18" i="31"/>
  <c r="DE19" i="31"/>
  <c r="DE21" i="31"/>
  <c r="DE26" i="31"/>
  <c r="DE20" i="31"/>
  <c r="DE25" i="31"/>
  <c r="DE16" i="31"/>
  <c r="DE22" i="31"/>
  <c r="DE23" i="31"/>
  <c r="DE24" i="31"/>
  <c r="DE17" i="31"/>
  <c r="DE262" i="31"/>
  <c r="DE258" i="31"/>
  <c r="DE254" i="31"/>
  <c r="DE250" i="31"/>
  <c r="DE246" i="31"/>
  <c r="DE242" i="31"/>
  <c r="DE238" i="31"/>
  <c r="DE234" i="31"/>
  <c r="DE230" i="31"/>
  <c r="DE226" i="31"/>
  <c r="DE222" i="31"/>
  <c r="DE218" i="31"/>
  <c r="DE214" i="31"/>
  <c r="DE210" i="31"/>
  <c r="DE206" i="31"/>
  <c r="DE202" i="31"/>
  <c r="DE198" i="31"/>
  <c r="DE194" i="31"/>
  <c r="DE190" i="31"/>
  <c r="DE186" i="31"/>
  <c r="DE182" i="31"/>
  <c r="DE178" i="31"/>
  <c r="DE174" i="31"/>
  <c r="DE170" i="31"/>
  <c r="DE166" i="31"/>
  <c r="DE162" i="31"/>
  <c r="DE158" i="31"/>
  <c r="DE154" i="31"/>
  <c r="DE150" i="31"/>
  <c r="DE146" i="31"/>
  <c r="DE142" i="31"/>
  <c r="DE138" i="31"/>
  <c r="DE134" i="31"/>
  <c r="DE130" i="31"/>
  <c r="DE126" i="31"/>
  <c r="DE122" i="31"/>
  <c r="DE118" i="31"/>
  <c r="DE114" i="31"/>
  <c r="DE110" i="31"/>
  <c r="DE106" i="31"/>
  <c r="DE102" i="31"/>
  <c r="DE98" i="31"/>
  <c r="DE94" i="31"/>
  <c r="DE90" i="31"/>
  <c r="DE86" i="31"/>
  <c r="DE82" i="31"/>
  <c r="DE78" i="31"/>
  <c r="DE74" i="31"/>
  <c r="DE70" i="31"/>
  <c r="DE66" i="31"/>
  <c r="DE62" i="31"/>
  <c r="DE58" i="31"/>
  <c r="DE54" i="31"/>
  <c r="DE50" i="31"/>
  <c r="DE46" i="31"/>
  <c r="DE42" i="31"/>
  <c r="DE38" i="31"/>
  <c r="DE34" i="31"/>
  <c r="DE30" i="31"/>
  <c r="DE261" i="31"/>
  <c r="DE257" i="31"/>
  <c r="DE253" i="31"/>
  <c r="DE249" i="31"/>
  <c r="DE245" i="31"/>
  <c r="DE241" i="31"/>
  <c r="DE237" i="31"/>
  <c r="DE233" i="31"/>
  <c r="DE229" i="31"/>
  <c r="DE225" i="31"/>
  <c r="DE221" i="31"/>
  <c r="DE217" i="31"/>
  <c r="DE213" i="31"/>
  <c r="DE209" i="31"/>
  <c r="DE205" i="31"/>
  <c r="DE201" i="31"/>
  <c r="DE197" i="31"/>
  <c r="DE193" i="31"/>
  <c r="DE189" i="31"/>
  <c r="DE185" i="31"/>
  <c r="DE181" i="31"/>
  <c r="DE177" i="31"/>
  <c r="DE173" i="31"/>
  <c r="DE169" i="31"/>
  <c r="DE165" i="31"/>
  <c r="DE161" i="31"/>
  <c r="DE157" i="31"/>
  <c r="DE153" i="31"/>
  <c r="DE149" i="31"/>
  <c r="DE145" i="31"/>
  <c r="DE141" i="31"/>
  <c r="DE137" i="31"/>
  <c r="DE133" i="31"/>
  <c r="DE129" i="31"/>
  <c r="DE125" i="31"/>
  <c r="DE121" i="31"/>
  <c r="DE117" i="31"/>
  <c r="DE113" i="31"/>
  <c r="DE109" i="31"/>
  <c r="DE105" i="31"/>
  <c r="DE101" i="31"/>
  <c r="DE97" i="31"/>
  <c r="DE93" i="31"/>
  <c r="DE89" i="31"/>
  <c r="DE85" i="31"/>
  <c r="DE81" i="31"/>
  <c r="DE77" i="31"/>
  <c r="DE73" i="31"/>
  <c r="DE69" i="31"/>
  <c r="DE65" i="31"/>
  <c r="DE61" i="31"/>
  <c r="DE57" i="31"/>
  <c r="DE53" i="31"/>
  <c r="DE49" i="31"/>
  <c r="DE45" i="31"/>
  <c r="DE41" i="31"/>
  <c r="DE37" i="31"/>
  <c r="DE33" i="31"/>
  <c r="DE29" i="31"/>
  <c r="DE264" i="31"/>
  <c r="DE260" i="31"/>
  <c r="DE256" i="31"/>
  <c r="DE252" i="31"/>
  <c r="DE248" i="31"/>
  <c r="DE244" i="31"/>
  <c r="DE240" i="31"/>
  <c r="DE236" i="31"/>
  <c r="DE232" i="31"/>
  <c r="DE228" i="31"/>
  <c r="DE224" i="31"/>
  <c r="DE220" i="31"/>
  <c r="DE216" i="31"/>
  <c r="DE212" i="31"/>
  <c r="DE208" i="31"/>
  <c r="DE204" i="31"/>
  <c r="DE200" i="31"/>
  <c r="DE196" i="31"/>
  <c r="DE192" i="31"/>
  <c r="DE188" i="31"/>
  <c r="DE184" i="31"/>
  <c r="DE180" i="31"/>
  <c r="DE176" i="31"/>
  <c r="DE172" i="31"/>
  <c r="DE168" i="31"/>
  <c r="DE164" i="31"/>
  <c r="DE160" i="31"/>
  <c r="DE156" i="31"/>
  <c r="DE152" i="31"/>
  <c r="DE148" i="31"/>
  <c r="DE144" i="31"/>
  <c r="DE140" i="31"/>
  <c r="DE136" i="31"/>
  <c r="DE132" i="31"/>
  <c r="DE128" i="31"/>
  <c r="DE124" i="31"/>
  <c r="DE120" i="31"/>
  <c r="DE116" i="31"/>
  <c r="DE112" i="31"/>
  <c r="DE108" i="31"/>
  <c r="DE104" i="31"/>
  <c r="DE100" i="31"/>
  <c r="DE96" i="31"/>
  <c r="DE92" i="31"/>
  <c r="DE88" i="31"/>
  <c r="DE84" i="31"/>
  <c r="DE80" i="31"/>
  <c r="DE76" i="31"/>
  <c r="DE72" i="31"/>
  <c r="DE68" i="31"/>
  <c r="DE64" i="31"/>
  <c r="DE60" i="31"/>
  <c r="DE56" i="31"/>
  <c r="DE52" i="31"/>
  <c r="DE48" i="31"/>
  <c r="DE44" i="31"/>
  <c r="DE40" i="31"/>
  <c r="DE36" i="31"/>
  <c r="DE32" i="31"/>
  <c r="DE28" i="31"/>
  <c r="DE263" i="31"/>
  <c r="DE259" i="31"/>
  <c r="DE255" i="31"/>
  <c r="DE251" i="31"/>
  <c r="DE247" i="31"/>
  <c r="DE243" i="31"/>
  <c r="DE239" i="31"/>
  <c r="DE235" i="31"/>
  <c r="DE231" i="31"/>
  <c r="DE227" i="31"/>
  <c r="DE223" i="31"/>
  <c r="DE219" i="31"/>
  <c r="DE215" i="31"/>
  <c r="DE211" i="31"/>
  <c r="DE207" i="31"/>
  <c r="DE203" i="31"/>
  <c r="DE199" i="31"/>
  <c r="DE195" i="31"/>
  <c r="DE191" i="31"/>
  <c r="DE187" i="31"/>
  <c r="DE183" i="31"/>
  <c r="DE179" i="31"/>
  <c r="DE175" i="31"/>
  <c r="DE171" i="31"/>
  <c r="DE167" i="31"/>
  <c r="DE163" i="31"/>
  <c r="DE159" i="31"/>
  <c r="DE155" i="31"/>
  <c r="DE151" i="31"/>
  <c r="DE147" i="31"/>
  <c r="DE143" i="31"/>
  <c r="DE139" i="31"/>
  <c r="DE135" i="31"/>
  <c r="DE131" i="31"/>
  <c r="DE127" i="31"/>
  <c r="DE123" i="31"/>
  <c r="DE119" i="31"/>
  <c r="DE115" i="31"/>
  <c r="DE111" i="31"/>
  <c r="DE107" i="31"/>
  <c r="DE103" i="31"/>
  <c r="DE99" i="31"/>
  <c r="DE95" i="31"/>
  <c r="DE91" i="31"/>
  <c r="DE87" i="31"/>
  <c r="DE83" i="31"/>
  <c r="DE79" i="31"/>
  <c r="DE75" i="31"/>
  <c r="DE71" i="31"/>
  <c r="DE67" i="31"/>
  <c r="DE63" i="31"/>
  <c r="DE59" i="31"/>
  <c r="DE55" i="31"/>
  <c r="DE51" i="31"/>
  <c r="DE47" i="31"/>
  <c r="DE43" i="31"/>
  <c r="DE39" i="31"/>
  <c r="DE35" i="31"/>
  <c r="DE31" i="31"/>
  <c r="DE27" i="31"/>
  <c r="FG10" i="1"/>
  <c r="FG14" i="1" s="1"/>
  <c r="FG10" i="31"/>
  <c r="FG14" i="31" s="1"/>
  <c r="FK14" i="31" s="1"/>
  <c r="DE1" i="1"/>
  <c r="DE265" i="1" s="1"/>
  <c r="K12" i="33"/>
  <c r="AH2" i="31"/>
  <c r="AH6" i="31" s="1"/>
  <c r="CZ1" i="31"/>
  <c r="CZ3" i="31" s="1"/>
  <c r="A3" i="31" s="1"/>
  <c r="Z11" i="31"/>
  <c r="Z13" i="31" s="1"/>
  <c r="BF15" i="31" l="1"/>
  <c r="BF16" i="31"/>
  <c r="BF17" i="31"/>
  <c r="BF18" i="31"/>
  <c r="BF19" i="31"/>
  <c r="BF20" i="31"/>
  <c r="BF21" i="31"/>
  <c r="BF22" i="31"/>
  <c r="BF24" i="31"/>
  <c r="BF23" i="31"/>
  <c r="BF25" i="31"/>
  <c r="BF26" i="31"/>
  <c r="BF265" i="31"/>
  <c r="BF261" i="31"/>
  <c r="BF257" i="31"/>
  <c r="BF253" i="31"/>
  <c r="BF249" i="31"/>
  <c r="BF245" i="31"/>
  <c r="BF241" i="31"/>
  <c r="BF237" i="31"/>
  <c r="BF233" i="31"/>
  <c r="BF229" i="31"/>
  <c r="BF225" i="31"/>
  <c r="BF221" i="31"/>
  <c r="BF217" i="31"/>
  <c r="BF213" i="31"/>
  <c r="BF209" i="31"/>
  <c r="BF205" i="31"/>
  <c r="BF201" i="31"/>
  <c r="BF197" i="31"/>
  <c r="BF193" i="31"/>
  <c r="BF189" i="31"/>
  <c r="BF185" i="31"/>
  <c r="BF181" i="31"/>
  <c r="BF177" i="31"/>
  <c r="BF173" i="31"/>
  <c r="BF169" i="31"/>
  <c r="BF165" i="31"/>
  <c r="BF161" i="31"/>
  <c r="BF157" i="31"/>
  <c r="BF153" i="31"/>
  <c r="BF149" i="31"/>
  <c r="BF145" i="31"/>
  <c r="BF141" i="31"/>
  <c r="BF137" i="31"/>
  <c r="BF133" i="31"/>
  <c r="BF129" i="31"/>
  <c r="BF125" i="31"/>
  <c r="BF121" i="31"/>
  <c r="BF117" i="31"/>
  <c r="BF113" i="31"/>
  <c r="BF109" i="31"/>
  <c r="BF105" i="31"/>
  <c r="BF101" i="31"/>
  <c r="BF97" i="31"/>
  <c r="BF93" i="31"/>
  <c r="BF89" i="31"/>
  <c r="BF85" i="31"/>
  <c r="BF81" i="31"/>
  <c r="BF77" i="31"/>
  <c r="BF73" i="31"/>
  <c r="BF69" i="31"/>
  <c r="BF65" i="31"/>
  <c r="BF61" i="31"/>
  <c r="BF57" i="31"/>
  <c r="BF53" i="31"/>
  <c r="BF49" i="31"/>
  <c r="BF45" i="31"/>
  <c r="BF41" i="31"/>
  <c r="BF37" i="31"/>
  <c r="BF33" i="31"/>
  <c r="BF29" i="31"/>
  <c r="BF259" i="31"/>
  <c r="BF251" i="31"/>
  <c r="BF243" i="31"/>
  <c r="BF235" i="31"/>
  <c r="BF227" i="31"/>
  <c r="BF223" i="31"/>
  <c r="BF215" i="31"/>
  <c r="BF207" i="31"/>
  <c r="BF199" i="31"/>
  <c r="BF191" i="31"/>
  <c r="BF183" i="31"/>
  <c r="BF175" i="31"/>
  <c r="BF167" i="31"/>
  <c r="BF159" i="31"/>
  <c r="BF147" i="31"/>
  <c r="BF143" i="31"/>
  <c r="BF131" i="31"/>
  <c r="BF123" i="31"/>
  <c r="BF115" i="31"/>
  <c r="BF107" i="31"/>
  <c r="BF99" i="31"/>
  <c r="BF91" i="31"/>
  <c r="BF264" i="31"/>
  <c r="BF260" i="31"/>
  <c r="BF256" i="31"/>
  <c r="BF252" i="31"/>
  <c r="BF248" i="31"/>
  <c r="BF244" i="31"/>
  <c r="BF240" i="31"/>
  <c r="BF236" i="31"/>
  <c r="BF232" i="31"/>
  <c r="BF228" i="31"/>
  <c r="BF224" i="31"/>
  <c r="BF220" i="31"/>
  <c r="BF216" i="31"/>
  <c r="BF212" i="31"/>
  <c r="BF208" i="31"/>
  <c r="BF204" i="31"/>
  <c r="BF200" i="31"/>
  <c r="BF196" i="31"/>
  <c r="BF192" i="31"/>
  <c r="BF188" i="31"/>
  <c r="BF184" i="31"/>
  <c r="BF180" i="31"/>
  <c r="BF176" i="31"/>
  <c r="BF172" i="31"/>
  <c r="BF168" i="31"/>
  <c r="BF164" i="31"/>
  <c r="BF160" i="31"/>
  <c r="BF156" i="31"/>
  <c r="BF152" i="31"/>
  <c r="BF148" i="31"/>
  <c r="BF144" i="31"/>
  <c r="BF140" i="31"/>
  <c r="BF136" i="31"/>
  <c r="BF132" i="31"/>
  <c r="BF128" i="31"/>
  <c r="BF124" i="31"/>
  <c r="BF120" i="31"/>
  <c r="BF116" i="31"/>
  <c r="BF112" i="31"/>
  <c r="BF108" i="31"/>
  <c r="BF104" i="31"/>
  <c r="BF100" i="31"/>
  <c r="BF96" i="31"/>
  <c r="BF92" i="31"/>
  <c r="BF88" i="31"/>
  <c r="BF84" i="31"/>
  <c r="BF80" i="31"/>
  <c r="BF76" i="31"/>
  <c r="BF72" i="31"/>
  <c r="BF68" i="31"/>
  <c r="BF64" i="31"/>
  <c r="BF60" i="31"/>
  <c r="BF56" i="31"/>
  <c r="BF52" i="31"/>
  <c r="BF48" i="31"/>
  <c r="BF44" i="31"/>
  <c r="BF40" i="31"/>
  <c r="BF36" i="31"/>
  <c r="BF32" i="31"/>
  <c r="BF28" i="31"/>
  <c r="BF263" i="31"/>
  <c r="BF255" i="31"/>
  <c r="BF247" i="31"/>
  <c r="BF239" i="31"/>
  <c r="BF231" i="31"/>
  <c r="BF219" i="31"/>
  <c r="BF211" i="31"/>
  <c r="BF203" i="31"/>
  <c r="BF195" i="31"/>
  <c r="BF187" i="31"/>
  <c r="BF179" i="31"/>
  <c r="BF171" i="31"/>
  <c r="BF163" i="31"/>
  <c r="BF155" i="31"/>
  <c r="BF151" i="31"/>
  <c r="BF139" i="31"/>
  <c r="BF135" i="31"/>
  <c r="BF127" i="31"/>
  <c r="BF119" i="31"/>
  <c r="BF111" i="31"/>
  <c r="BF103" i="31"/>
  <c r="BF95" i="31"/>
  <c r="BF262" i="31"/>
  <c r="BF246" i="31"/>
  <c r="BF230" i="31"/>
  <c r="BF214" i="31"/>
  <c r="BF198" i="31"/>
  <c r="BF182" i="31"/>
  <c r="BF166" i="31"/>
  <c r="BF150" i="31"/>
  <c r="BF134" i="31"/>
  <c r="BF118" i="31"/>
  <c r="BF102" i="31"/>
  <c r="BF87" i="31"/>
  <c r="BF79" i="31"/>
  <c r="BF71" i="31"/>
  <c r="BF63" i="31"/>
  <c r="BF55" i="31"/>
  <c r="BF47" i="31"/>
  <c r="BF39" i="31"/>
  <c r="BF31" i="31"/>
  <c r="BF258" i="31"/>
  <c r="BF242" i="31"/>
  <c r="BF226" i="31"/>
  <c r="BF210" i="31"/>
  <c r="BF194" i="31"/>
  <c r="BF178" i="31"/>
  <c r="BF162" i="31"/>
  <c r="BF146" i="31"/>
  <c r="BF130" i="31"/>
  <c r="BF114" i="31"/>
  <c r="BF98" i="31"/>
  <c r="BF86" i="31"/>
  <c r="BF78" i="31"/>
  <c r="BF70" i="31"/>
  <c r="BF62" i="31"/>
  <c r="BF54" i="31"/>
  <c r="BF46" i="31"/>
  <c r="BF38" i="31"/>
  <c r="BF30" i="31"/>
  <c r="BF254" i="31"/>
  <c r="BF238" i="31"/>
  <c r="BF222" i="31"/>
  <c r="BF206" i="31"/>
  <c r="BF190" i="31"/>
  <c r="BF174" i="31"/>
  <c r="BF158" i="31"/>
  <c r="BF142" i="31"/>
  <c r="BF126" i="31"/>
  <c r="BF110" i="31"/>
  <c r="BF94" i="31"/>
  <c r="BF83" i="31"/>
  <c r="BF75" i="31"/>
  <c r="BF67" i="31"/>
  <c r="BF59" i="31"/>
  <c r="BF51" i="31"/>
  <c r="BF43" i="31"/>
  <c r="BF35" i="31"/>
  <c r="BF27" i="31"/>
  <c r="BF250" i="31"/>
  <c r="BF234" i="31"/>
  <c r="BF218" i="31"/>
  <c r="BF202" i="31"/>
  <c r="BF186" i="31"/>
  <c r="BF170" i="31"/>
  <c r="BF154" i="31"/>
  <c r="BF138" i="31"/>
  <c r="BF122" i="31"/>
  <c r="BF106" i="31"/>
  <c r="BF90" i="31"/>
  <c r="BF82" i="31"/>
  <c r="BF74" i="31"/>
  <c r="BF66" i="31"/>
  <c r="BF58" i="31"/>
  <c r="BF50" i="31"/>
  <c r="BF42" i="31"/>
  <c r="BF34" i="31"/>
  <c r="DE264" i="1"/>
  <c r="DE260" i="1"/>
  <c r="DE262" i="1"/>
  <c r="DE263" i="1"/>
  <c r="DE261" i="1"/>
  <c r="J2" i="31"/>
  <c r="DE18" i="1"/>
  <c r="DE22" i="1"/>
  <c r="DE26" i="1"/>
  <c r="DE30" i="1"/>
  <c r="DE34" i="1"/>
  <c r="DE38" i="1"/>
  <c r="DE42" i="1"/>
  <c r="DE46" i="1"/>
  <c r="DE50" i="1"/>
  <c r="DE54" i="1"/>
  <c r="DE58" i="1"/>
  <c r="DE62" i="1"/>
  <c r="DE66" i="1"/>
  <c r="DE70" i="1"/>
  <c r="DE74" i="1"/>
  <c r="DE78" i="1"/>
  <c r="DE82" i="1"/>
  <c r="DE86" i="1"/>
  <c r="DE90" i="1"/>
  <c r="DE94" i="1"/>
  <c r="DE98" i="1"/>
  <c r="DE102" i="1"/>
  <c r="DE106" i="1"/>
  <c r="DE110" i="1"/>
  <c r="DE114" i="1"/>
  <c r="DE118" i="1"/>
  <c r="DE122" i="1"/>
  <c r="DE126" i="1"/>
  <c r="DE130" i="1"/>
  <c r="DE134" i="1"/>
  <c r="DE138" i="1"/>
  <c r="DE142" i="1"/>
  <c r="DE146" i="1"/>
  <c r="DE150" i="1"/>
  <c r="DE154" i="1"/>
  <c r="DE158" i="1"/>
  <c r="DE162" i="1"/>
  <c r="DE166" i="1"/>
  <c r="DE170" i="1"/>
  <c r="DE174" i="1"/>
  <c r="DE178" i="1"/>
  <c r="DE182" i="1"/>
  <c r="DE186" i="1"/>
  <c r="DE190" i="1"/>
  <c r="DE194" i="1"/>
  <c r="DE198" i="1"/>
  <c r="DE202" i="1"/>
  <c r="DE206" i="1"/>
  <c r="DE210" i="1"/>
  <c r="DE214" i="1"/>
  <c r="DE218" i="1"/>
  <c r="DE222" i="1"/>
  <c r="DE226" i="1"/>
  <c r="DE230" i="1"/>
  <c r="DE234" i="1"/>
  <c r="DE238" i="1"/>
  <c r="DE242" i="1"/>
  <c r="DE246" i="1"/>
  <c r="DE250" i="1"/>
  <c r="DE254" i="1"/>
  <c r="DE258" i="1"/>
  <c r="DE59" i="1"/>
  <c r="DE67" i="1"/>
  <c r="DE75" i="1"/>
  <c r="DE83" i="1"/>
  <c r="DE91" i="1"/>
  <c r="DE99" i="1"/>
  <c r="DE107" i="1"/>
  <c r="DE115" i="1"/>
  <c r="DE123" i="1"/>
  <c r="DE131" i="1"/>
  <c r="DE139" i="1"/>
  <c r="DE147" i="1"/>
  <c r="DE155" i="1"/>
  <c r="DE163" i="1"/>
  <c r="DE171" i="1"/>
  <c r="DE179" i="1"/>
  <c r="DE187" i="1"/>
  <c r="DE195" i="1"/>
  <c r="DE203" i="1"/>
  <c r="DE211" i="1"/>
  <c r="DE219" i="1"/>
  <c r="DE227" i="1"/>
  <c r="DE235" i="1"/>
  <c r="DE243" i="1"/>
  <c r="DE251" i="1"/>
  <c r="DE259" i="1"/>
  <c r="DE64" i="1"/>
  <c r="DE72" i="1"/>
  <c r="DE84" i="1"/>
  <c r="DE96" i="1"/>
  <c r="DE108" i="1"/>
  <c r="DE120" i="1"/>
  <c r="DE132" i="1"/>
  <c r="DE144" i="1"/>
  <c r="DE156" i="1"/>
  <c r="DE168" i="1"/>
  <c r="DE180" i="1"/>
  <c r="DE19" i="1"/>
  <c r="DE23" i="1"/>
  <c r="DE27" i="1"/>
  <c r="DE31" i="1"/>
  <c r="DE35" i="1"/>
  <c r="DE39" i="1"/>
  <c r="DE43" i="1"/>
  <c r="DE47" i="1"/>
  <c r="DE51" i="1"/>
  <c r="DE55" i="1"/>
  <c r="DE63" i="1"/>
  <c r="DE71" i="1"/>
  <c r="DE79" i="1"/>
  <c r="DE87" i="1"/>
  <c r="DE95" i="1"/>
  <c r="DE103" i="1"/>
  <c r="DE111" i="1"/>
  <c r="DE119" i="1"/>
  <c r="DE127" i="1"/>
  <c r="DE135" i="1"/>
  <c r="DE143" i="1"/>
  <c r="DE151" i="1"/>
  <c r="DE159" i="1"/>
  <c r="DE167" i="1"/>
  <c r="DE175" i="1"/>
  <c r="DE183" i="1"/>
  <c r="DE191" i="1"/>
  <c r="DE199" i="1"/>
  <c r="DE207" i="1"/>
  <c r="DE215" i="1"/>
  <c r="DE223" i="1"/>
  <c r="DE231" i="1"/>
  <c r="DE239" i="1"/>
  <c r="DE247" i="1"/>
  <c r="DE255" i="1"/>
  <c r="DE60" i="1"/>
  <c r="DE76" i="1"/>
  <c r="DE88" i="1"/>
  <c r="DE100" i="1"/>
  <c r="DE112" i="1"/>
  <c r="DE124" i="1"/>
  <c r="DE136" i="1"/>
  <c r="DE148" i="1"/>
  <c r="DE160" i="1"/>
  <c r="DE176" i="1"/>
  <c r="DE184" i="1"/>
  <c r="DE16" i="1"/>
  <c r="DE20" i="1"/>
  <c r="DE24" i="1"/>
  <c r="DE28" i="1"/>
  <c r="DE32" i="1"/>
  <c r="DE36" i="1"/>
  <c r="DE40" i="1"/>
  <c r="DE44" i="1"/>
  <c r="DE48" i="1"/>
  <c r="DE52" i="1"/>
  <c r="DE56" i="1"/>
  <c r="DE68" i="1"/>
  <c r="DE80" i="1"/>
  <c r="DE92" i="1"/>
  <c r="DE104" i="1"/>
  <c r="DE116" i="1"/>
  <c r="DE128" i="1"/>
  <c r="DE140" i="1"/>
  <c r="DE152" i="1"/>
  <c r="DE164" i="1"/>
  <c r="DE172" i="1"/>
  <c r="DE17" i="1"/>
  <c r="DE21" i="1"/>
  <c r="DE25" i="1"/>
  <c r="DE29" i="1"/>
  <c r="DE33" i="1"/>
  <c r="DE37" i="1"/>
  <c r="DE41" i="1"/>
  <c r="DE45" i="1"/>
  <c r="DE49" i="1"/>
  <c r="DE53" i="1"/>
  <c r="DE57" i="1"/>
  <c r="DE61" i="1"/>
  <c r="DE65" i="1"/>
  <c r="DE69" i="1"/>
  <c r="DE73" i="1"/>
  <c r="DE77" i="1"/>
  <c r="DE81" i="1"/>
  <c r="DE85" i="1"/>
  <c r="DE101" i="1"/>
  <c r="DE117" i="1"/>
  <c r="DE133" i="1"/>
  <c r="DE149" i="1"/>
  <c r="DE165" i="1"/>
  <c r="DE181" i="1"/>
  <c r="DE192" i="1"/>
  <c r="DE200" i="1"/>
  <c r="DE208" i="1"/>
  <c r="DE216" i="1"/>
  <c r="DE224" i="1"/>
  <c r="DE232" i="1"/>
  <c r="DE240" i="1"/>
  <c r="DE256" i="1"/>
  <c r="DE89" i="1"/>
  <c r="DE105" i="1"/>
  <c r="DE121" i="1"/>
  <c r="DE137" i="1"/>
  <c r="DE153" i="1"/>
  <c r="DE169" i="1"/>
  <c r="DE185" i="1"/>
  <c r="DE193" i="1"/>
  <c r="DE201" i="1"/>
  <c r="DE209" i="1"/>
  <c r="DE217" i="1"/>
  <c r="DE225" i="1"/>
  <c r="DE233" i="1"/>
  <c r="DE241" i="1"/>
  <c r="DE249" i="1"/>
  <c r="DE257" i="1"/>
  <c r="DE93" i="1"/>
  <c r="DE109" i="1"/>
  <c r="DE125" i="1"/>
  <c r="DE141" i="1"/>
  <c r="DE157" i="1"/>
  <c r="DE173" i="1"/>
  <c r="DE188" i="1"/>
  <c r="DE196" i="1"/>
  <c r="DE204" i="1"/>
  <c r="DE212" i="1"/>
  <c r="DE220" i="1"/>
  <c r="DE228" i="1"/>
  <c r="DE236" i="1"/>
  <c r="DE244" i="1"/>
  <c r="DE252" i="1"/>
  <c r="DE15" i="1"/>
  <c r="DE97" i="1"/>
  <c r="DE113" i="1"/>
  <c r="DE129" i="1"/>
  <c r="DE145" i="1"/>
  <c r="DE161" i="1"/>
  <c r="DE177" i="1"/>
  <c r="DE189" i="1"/>
  <c r="DE197" i="1"/>
  <c r="DE205" i="1"/>
  <c r="DE213" i="1"/>
  <c r="DE221" i="1"/>
  <c r="DE229" i="1"/>
  <c r="DE237" i="1"/>
  <c r="DE245" i="1"/>
  <c r="DE253" i="1"/>
  <c r="DE248" i="1"/>
  <c r="DE13" i="31"/>
  <c r="BR12" i="31" s="1"/>
  <c r="BX13" i="31" s="1"/>
  <c r="BY13" i="31" s="1"/>
  <c r="BZ13" i="31" s="1"/>
  <c r="K13" i="33"/>
  <c r="Z87" i="33" l="1"/>
  <c r="Y21" i="33"/>
  <c r="Y151" i="33"/>
  <c r="Z45" i="33"/>
  <c r="Z97" i="33"/>
  <c r="Y161" i="33"/>
  <c r="Z209" i="33"/>
  <c r="Y244" i="33"/>
  <c r="Y292" i="33"/>
  <c r="Y22" i="33"/>
  <c r="Z43" i="33"/>
  <c r="Z67" i="33"/>
  <c r="Y86" i="33"/>
  <c r="Z107" i="33"/>
  <c r="Z131" i="33"/>
  <c r="Y169" i="33"/>
  <c r="Z217" i="33"/>
  <c r="Z265" i="33"/>
  <c r="Y300" i="33"/>
  <c r="Y26" i="33"/>
  <c r="Z119" i="33"/>
  <c r="Y29" i="33"/>
  <c r="Y69" i="33"/>
  <c r="Y117" i="33"/>
  <c r="Z165" i="33"/>
  <c r="Y56" i="33"/>
  <c r="Z121" i="33"/>
  <c r="Y199" i="33"/>
  <c r="Z177" i="33"/>
  <c r="Y212" i="33"/>
  <c r="Y260" i="33"/>
  <c r="Z305" i="33"/>
  <c r="Z27" i="33"/>
  <c r="Z51" i="33"/>
  <c r="Y70" i="33"/>
  <c r="Z91" i="33"/>
  <c r="Z115" i="33"/>
  <c r="Y134" i="33"/>
  <c r="Z185" i="33"/>
  <c r="Z233" i="33"/>
  <c r="Y268" i="33"/>
  <c r="Y10" i="33"/>
  <c r="Z55" i="33"/>
  <c r="Z135" i="33"/>
  <c r="Y37" i="33"/>
  <c r="Y85" i="33"/>
  <c r="Y125" i="33"/>
  <c r="Z13" i="33"/>
  <c r="Z77" i="33"/>
  <c r="Y184" i="33"/>
  <c r="Y279" i="33"/>
  <c r="Z193" i="33"/>
  <c r="Z225" i="33"/>
  <c r="Z257" i="33"/>
  <c r="Z289" i="33"/>
  <c r="Y14" i="33"/>
  <c r="Y30" i="33"/>
  <c r="Y46" i="33"/>
  <c r="Y62" i="33"/>
  <c r="Y78" i="33"/>
  <c r="Y94" i="33"/>
  <c r="Y110" i="33"/>
  <c r="Y126" i="33"/>
  <c r="Z152" i="33"/>
  <c r="Y188" i="33"/>
  <c r="Y220" i="33"/>
  <c r="Y252" i="33"/>
  <c r="Y284" i="33"/>
  <c r="Z15" i="33"/>
  <c r="Z39" i="33"/>
  <c r="Z103" i="33"/>
  <c r="Y13" i="33"/>
  <c r="Y45" i="33"/>
  <c r="Y77" i="33"/>
  <c r="Y109" i="33"/>
  <c r="Z141" i="33"/>
  <c r="Y24" i="33"/>
  <c r="Z65" i="33"/>
  <c r="Z109" i="33"/>
  <c r="Y35" i="33"/>
  <c r="Z243" i="33"/>
  <c r="Y42" i="33"/>
  <c r="Y58" i="33"/>
  <c r="Y74" i="33"/>
  <c r="Y90" i="33"/>
  <c r="Y106" i="33"/>
  <c r="Y122" i="33"/>
  <c r="Y138" i="33"/>
  <c r="Y173" i="33"/>
  <c r="Z14" i="33"/>
  <c r="Z22" i="33"/>
  <c r="Z30" i="33"/>
  <c r="Z38" i="33"/>
  <c r="Z46" i="33"/>
  <c r="Z54" i="33"/>
  <c r="Z62" i="33"/>
  <c r="Z70" i="33"/>
  <c r="Z78" i="33"/>
  <c r="Z86" i="33"/>
  <c r="Z94" i="33"/>
  <c r="Z102" i="33"/>
  <c r="Z110" i="33"/>
  <c r="Z118" i="33"/>
  <c r="Z126" i="33"/>
  <c r="Z134" i="33"/>
  <c r="Y143" i="33"/>
  <c r="Z154" i="33"/>
  <c r="Z173" i="33"/>
  <c r="Y16" i="33"/>
  <c r="Z25" i="33"/>
  <c r="Z37" i="33"/>
  <c r="Y48" i="33"/>
  <c r="Z57" i="33"/>
  <c r="Z69" i="33"/>
  <c r="Y80" i="33"/>
  <c r="Z89" i="33"/>
  <c r="Z101" i="33"/>
  <c r="Y112" i="33"/>
  <c r="Z129" i="33"/>
  <c r="Y216" i="33"/>
  <c r="Y296" i="33"/>
  <c r="Y47" i="33"/>
  <c r="Y144" i="33"/>
  <c r="Y215" i="33"/>
  <c r="Y295" i="33"/>
  <c r="Z307" i="33"/>
  <c r="Z31" i="33"/>
  <c r="Z47" i="33"/>
  <c r="Z63" i="33"/>
  <c r="Z79" i="33"/>
  <c r="Z95" i="33"/>
  <c r="Z111" i="33"/>
  <c r="Z127" i="33"/>
  <c r="Y141" i="33"/>
  <c r="Y17" i="33"/>
  <c r="Y25" i="33"/>
  <c r="Y33" i="33"/>
  <c r="Y41" i="33"/>
  <c r="Y49" i="33"/>
  <c r="Y57" i="33"/>
  <c r="Y65" i="33"/>
  <c r="Y73" i="33"/>
  <c r="Y81" i="33"/>
  <c r="Y89" i="33"/>
  <c r="Y97" i="33"/>
  <c r="Y105" i="33"/>
  <c r="Y113" i="33"/>
  <c r="Y121" i="33"/>
  <c r="Y129" i="33"/>
  <c r="Y137" i="33"/>
  <c r="Z146" i="33"/>
  <c r="Z157" i="33"/>
  <c r="Z17" i="33"/>
  <c r="Z29" i="33"/>
  <c r="Y40" i="33"/>
  <c r="Z49" i="33"/>
  <c r="Z61" i="33"/>
  <c r="Y72" i="33"/>
  <c r="Z81" i="33"/>
  <c r="Z93" i="33"/>
  <c r="Y104" i="33"/>
  <c r="Z113" i="33"/>
  <c r="Y153" i="33"/>
  <c r="Y232" i="33"/>
  <c r="Y11" i="33"/>
  <c r="Y79" i="33"/>
  <c r="Z162" i="33"/>
  <c r="Y231" i="33"/>
  <c r="Z179" i="33"/>
  <c r="Z206" i="33"/>
  <c r="Y34" i="33"/>
  <c r="Y50" i="33"/>
  <c r="Y66" i="33"/>
  <c r="Y82" i="33"/>
  <c r="Y98" i="33"/>
  <c r="Y114" i="33"/>
  <c r="Y130" i="33"/>
  <c r="Z144" i="33"/>
  <c r="Z18" i="33"/>
  <c r="Z26" i="33"/>
  <c r="Z34" i="33"/>
  <c r="Z42" i="33"/>
  <c r="Z50" i="33"/>
  <c r="Z58" i="33"/>
  <c r="Z66" i="33"/>
  <c r="Z74" i="33"/>
  <c r="Z82" i="33"/>
  <c r="Z90" i="33"/>
  <c r="Z98" i="33"/>
  <c r="Z106" i="33"/>
  <c r="Z114" i="33"/>
  <c r="Z122" i="33"/>
  <c r="Z130" i="33"/>
  <c r="Z138" i="33"/>
  <c r="Z149" i="33"/>
  <c r="Z161" i="33"/>
  <c r="Z21" i="33"/>
  <c r="Y32" i="33"/>
  <c r="Z41" i="33"/>
  <c r="Z53" i="33"/>
  <c r="Y64" i="33"/>
  <c r="Z73" i="33"/>
  <c r="Z85" i="33"/>
  <c r="Y96" i="33"/>
  <c r="Z105" i="33"/>
  <c r="Z117" i="33"/>
  <c r="Y168" i="33"/>
  <c r="Y248" i="33"/>
  <c r="Y27" i="33"/>
  <c r="Y95" i="33"/>
  <c r="Y167" i="33"/>
  <c r="Y263" i="33"/>
  <c r="Z211" i="33"/>
  <c r="Z238" i="33"/>
  <c r="Y140" i="33"/>
  <c r="Y148" i="33"/>
  <c r="Y156" i="33"/>
  <c r="Z169" i="33"/>
  <c r="Y12" i="33"/>
  <c r="Y20" i="33"/>
  <c r="Y28" i="33"/>
  <c r="Y36" i="33"/>
  <c r="Y44" i="33"/>
  <c r="Y52" i="33"/>
  <c r="Y60" i="33"/>
  <c r="Y68" i="33"/>
  <c r="Y76" i="33"/>
  <c r="Y84" i="33"/>
  <c r="Y92" i="33"/>
  <c r="Y100" i="33"/>
  <c r="Y108" i="33"/>
  <c r="Y116" i="33"/>
  <c r="Z137" i="33"/>
  <c r="Y200" i="33"/>
  <c r="Y264" i="33"/>
  <c r="Y19" i="33"/>
  <c r="Y63" i="33"/>
  <c r="Y127" i="33"/>
  <c r="Y183" i="33"/>
  <c r="Y247" i="33"/>
  <c r="Z147" i="33"/>
  <c r="Z275" i="33"/>
  <c r="Z270" i="33"/>
  <c r="Y124" i="33"/>
  <c r="Y132" i="33"/>
  <c r="Z140" i="33"/>
  <c r="Z156" i="33"/>
  <c r="Y172" i="33"/>
  <c r="Z189" i="33"/>
  <c r="Z205" i="33"/>
  <c r="Z221" i="33"/>
  <c r="Z237" i="33"/>
  <c r="Z253" i="33"/>
  <c r="Z269" i="33"/>
  <c r="Z285" i="33"/>
  <c r="Z301" i="33"/>
  <c r="Z12" i="33"/>
  <c r="Z20" i="33"/>
  <c r="Z28" i="33"/>
  <c r="Z36" i="33"/>
  <c r="Z48" i="33"/>
  <c r="Z64" i="33"/>
  <c r="Z80" i="33"/>
  <c r="Z96" i="33"/>
  <c r="Z112" i="33"/>
  <c r="Z128" i="33"/>
  <c r="Z145" i="33"/>
  <c r="Z166" i="33"/>
  <c r="Z168" i="33"/>
  <c r="Z184" i="33"/>
  <c r="Z200" i="33"/>
  <c r="Z216" i="33"/>
  <c r="Z232" i="33"/>
  <c r="Z248" i="33"/>
  <c r="Z264" i="33"/>
  <c r="Z280" i="33"/>
  <c r="Z296" i="33"/>
  <c r="Y150" i="33"/>
  <c r="Y182" i="33"/>
  <c r="Y214" i="33"/>
  <c r="Y246" i="33"/>
  <c r="Y278" i="33"/>
  <c r="Y177" i="33"/>
  <c r="Y209" i="33"/>
  <c r="Y241" i="33"/>
  <c r="Y273" i="33"/>
  <c r="Z125" i="33"/>
  <c r="Z133" i="33"/>
  <c r="Y145" i="33"/>
  <c r="Y160" i="33"/>
  <c r="Y176" i="33"/>
  <c r="Y192" i="33"/>
  <c r="Y208" i="33"/>
  <c r="Y224" i="33"/>
  <c r="Y240" i="33"/>
  <c r="Y256" i="33"/>
  <c r="Y272" i="33"/>
  <c r="Y288" i="33"/>
  <c r="Y304" i="33"/>
  <c r="Y15" i="33"/>
  <c r="Y23" i="33"/>
  <c r="Y31" i="33"/>
  <c r="Y39" i="33"/>
  <c r="Y55" i="33"/>
  <c r="Y71" i="33"/>
  <c r="Y87" i="33"/>
  <c r="Y103" i="33"/>
  <c r="Y119" i="33"/>
  <c r="Y135" i="33"/>
  <c r="Y152" i="33"/>
  <c r="Y159" i="33"/>
  <c r="Y175" i="33"/>
  <c r="Y191" i="33"/>
  <c r="Y207" i="33"/>
  <c r="Y223" i="33"/>
  <c r="Y239" i="33"/>
  <c r="Y255" i="33"/>
  <c r="Y271" i="33"/>
  <c r="Y287" i="33"/>
  <c r="Y303" i="33"/>
  <c r="Z163" i="33"/>
  <c r="Z195" i="33"/>
  <c r="Z227" i="33"/>
  <c r="Z259" i="33"/>
  <c r="Z291" i="33"/>
  <c r="Z190" i="33"/>
  <c r="Z222" i="33"/>
  <c r="Z254" i="33"/>
  <c r="Y289" i="33"/>
  <c r="Y120" i="33"/>
  <c r="Y128" i="33"/>
  <c r="Y136" i="33"/>
  <c r="Z148" i="33"/>
  <c r="Y164" i="33"/>
  <c r="Z181" i="33"/>
  <c r="Z197" i="33"/>
  <c r="Z213" i="33"/>
  <c r="Z229" i="33"/>
  <c r="Z245" i="33"/>
  <c r="Z261" i="33"/>
  <c r="Z277" i="33"/>
  <c r="Z293" i="33"/>
  <c r="Z16" i="33"/>
  <c r="Z24" i="33"/>
  <c r="Z32" i="33"/>
  <c r="Z40" i="33"/>
  <c r="Z56" i="33"/>
  <c r="Z72" i="33"/>
  <c r="Z88" i="33"/>
  <c r="Z104" i="33"/>
  <c r="Z120" i="33"/>
  <c r="Z136" i="33"/>
  <c r="Z153" i="33"/>
  <c r="Z160" i="33"/>
  <c r="Z176" i="33"/>
  <c r="Z192" i="33"/>
  <c r="Z208" i="33"/>
  <c r="Z224" i="33"/>
  <c r="Z240" i="33"/>
  <c r="Z256" i="33"/>
  <c r="Z272" i="33"/>
  <c r="Z288" i="33"/>
  <c r="Y307" i="33"/>
  <c r="Y166" i="33"/>
  <c r="Y198" i="33"/>
  <c r="Y230" i="33"/>
  <c r="Y262" i="33"/>
  <c r="Y294" i="33"/>
  <c r="Y193" i="33"/>
  <c r="Y225" i="33"/>
  <c r="Y257" i="33"/>
  <c r="Z290" i="33"/>
  <c r="Y43" i="33"/>
  <c r="Y51" i="33"/>
  <c r="Y59" i="33"/>
  <c r="Y67" i="33"/>
  <c r="Y75" i="33"/>
  <c r="Y83" i="33"/>
  <c r="Y91" i="33"/>
  <c r="Y99" i="33"/>
  <c r="Y107" i="33"/>
  <c r="Y115" i="33"/>
  <c r="Y123" i="33"/>
  <c r="Y131" i="33"/>
  <c r="Y139" i="33"/>
  <c r="Y147" i="33"/>
  <c r="Y155" i="33"/>
  <c r="Z170" i="33"/>
  <c r="Y163" i="33"/>
  <c r="Y171" i="33"/>
  <c r="Y179" i="33"/>
  <c r="Y187" i="33"/>
  <c r="Y195" i="33"/>
  <c r="Y203" i="33"/>
  <c r="Y211" i="33"/>
  <c r="Y219" i="33"/>
  <c r="Y227" i="33"/>
  <c r="Y235" i="33"/>
  <c r="Y243" i="33"/>
  <c r="Y251" i="33"/>
  <c r="Y259" i="33"/>
  <c r="Y267" i="33"/>
  <c r="Y275" i="33"/>
  <c r="Y283" i="33"/>
  <c r="Y291" i="33"/>
  <c r="Y299" i="33"/>
  <c r="Z139" i="33"/>
  <c r="Z155" i="33"/>
  <c r="Z171" i="33"/>
  <c r="Z187" i="33"/>
  <c r="Z203" i="33"/>
  <c r="Z219" i="33"/>
  <c r="Z235" i="33"/>
  <c r="Z251" i="33"/>
  <c r="Z267" i="33"/>
  <c r="Z283" i="33"/>
  <c r="Z299" i="33"/>
  <c r="Z182" i="33"/>
  <c r="Z198" i="33"/>
  <c r="Z214" i="33"/>
  <c r="Z230" i="33"/>
  <c r="Z246" i="33"/>
  <c r="Z262" i="33"/>
  <c r="Z278" i="33"/>
  <c r="Z298" i="33"/>
  <c r="Z44" i="33"/>
  <c r="Z52" i="33"/>
  <c r="Z60" i="33"/>
  <c r="Z68" i="33"/>
  <c r="Z76" i="33"/>
  <c r="Z84" i="33"/>
  <c r="Z92" i="33"/>
  <c r="Z100" i="33"/>
  <c r="Z108" i="33"/>
  <c r="Z116" i="33"/>
  <c r="Z124" i="33"/>
  <c r="Z132" i="33"/>
  <c r="Z142" i="33"/>
  <c r="Z150" i="33"/>
  <c r="Z158" i="33"/>
  <c r="Z174" i="33"/>
  <c r="Z164" i="33"/>
  <c r="Z172" i="33"/>
  <c r="Z180" i="33"/>
  <c r="Z188" i="33"/>
  <c r="Z196" i="33"/>
  <c r="Z204" i="33"/>
  <c r="Z212" i="33"/>
  <c r="Z220" i="33"/>
  <c r="Z228" i="33"/>
  <c r="Z236" i="33"/>
  <c r="Z244" i="33"/>
  <c r="Z252" i="33"/>
  <c r="Z260" i="33"/>
  <c r="Z268" i="33"/>
  <c r="Z276" i="33"/>
  <c r="Z284" i="33"/>
  <c r="Z292" i="33"/>
  <c r="Z300" i="33"/>
  <c r="Y142" i="33"/>
  <c r="Y158" i="33"/>
  <c r="Y174" i="33"/>
  <c r="Y190" i="33"/>
  <c r="Y206" i="33"/>
  <c r="Y222" i="33"/>
  <c r="Y238" i="33"/>
  <c r="Y254" i="33"/>
  <c r="Y270" i="33"/>
  <c r="Y286" i="33"/>
  <c r="Y302" i="33"/>
  <c r="Y185" i="33"/>
  <c r="Y201" i="33"/>
  <c r="Y217" i="33"/>
  <c r="Y233" i="33"/>
  <c r="Y249" i="33"/>
  <c r="Y265" i="33"/>
  <c r="Y281" i="33"/>
  <c r="Z302" i="33"/>
  <c r="Z304" i="33"/>
  <c r="Z143" i="33"/>
  <c r="Z151" i="33"/>
  <c r="Z159" i="33"/>
  <c r="Z167" i="33"/>
  <c r="Z175" i="33"/>
  <c r="Z183" i="33"/>
  <c r="Z191" i="33"/>
  <c r="Z199" i="33"/>
  <c r="Z207" i="33"/>
  <c r="Z215" i="33"/>
  <c r="Z223" i="33"/>
  <c r="Z231" i="33"/>
  <c r="Z239" i="33"/>
  <c r="Z247" i="33"/>
  <c r="Z255" i="33"/>
  <c r="Z263" i="33"/>
  <c r="Z271" i="33"/>
  <c r="Z279" i="33"/>
  <c r="Z287" i="33"/>
  <c r="Z295" i="33"/>
  <c r="Z303" i="33"/>
  <c r="Z178" i="33"/>
  <c r="Z186" i="33"/>
  <c r="Z194" i="33"/>
  <c r="Z202" i="33"/>
  <c r="Z210" i="33"/>
  <c r="Z218" i="33"/>
  <c r="Z226" i="33"/>
  <c r="Z234" i="33"/>
  <c r="Z242" i="33"/>
  <c r="Z250" i="33"/>
  <c r="Z258" i="33"/>
  <c r="Z266" i="33"/>
  <c r="Z274" i="33"/>
  <c r="Z282" i="33"/>
  <c r="Z294" i="33"/>
  <c r="Y305" i="33"/>
  <c r="Y146" i="33"/>
  <c r="Y154" i="33"/>
  <c r="Y162" i="33"/>
  <c r="Y170" i="33"/>
  <c r="Y178" i="33"/>
  <c r="Y186" i="33"/>
  <c r="Y194" i="33"/>
  <c r="Y202" i="33"/>
  <c r="Y210" i="33"/>
  <c r="Y218" i="33"/>
  <c r="Y226" i="33"/>
  <c r="Y234" i="33"/>
  <c r="Y242" i="33"/>
  <c r="Y250" i="33"/>
  <c r="Y258" i="33"/>
  <c r="Y266" i="33"/>
  <c r="Y274" i="33"/>
  <c r="Y282" i="33"/>
  <c r="Y290" i="33"/>
  <c r="Y298" i="33"/>
  <c r="Y306" i="33"/>
  <c r="Y181" i="33"/>
  <c r="Y189" i="33"/>
  <c r="Y197" i="33"/>
  <c r="Y205" i="33"/>
  <c r="Y213" i="33"/>
  <c r="Y221" i="33"/>
  <c r="Y229" i="33"/>
  <c r="Y237" i="33"/>
  <c r="Y245" i="33"/>
  <c r="Y253" i="33"/>
  <c r="Y261" i="33"/>
  <c r="Y269" i="33"/>
  <c r="Y277" i="33"/>
  <c r="Z286" i="33"/>
  <c r="Y297" i="33"/>
  <c r="Z306" i="33"/>
  <c r="Y285" i="33"/>
  <c r="Y293" i="33"/>
  <c r="Y301" i="33"/>
  <c r="DE13" i="1"/>
  <c r="K14" i="33"/>
  <c r="Z23" i="33" l="1"/>
  <c r="Y102" i="33"/>
  <c r="Y111" i="33"/>
  <c r="Y101" i="33"/>
  <c r="Z249" i="33"/>
  <c r="Z59" i="33"/>
  <c r="Y204" i="33"/>
  <c r="Y276" i="33"/>
  <c r="Y165" i="33"/>
  <c r="Y280" i="33"/>
  <c r="Z83" i="33"/>
  <c r="Y93" i="33"/>
  <c r="Y61" i="33"/>
  <c r="Z297" i="33"/>
  <c r="Z123" i="33"/>
  <c r="Z19" i="33"/>
  <c r="Y54" i="33"/>
  <c r="Y53" i="33"/>
  <c r="Z241" i="33"/>
  <c r="Y18" i="33"/>
  <c r="Z281" i="33"/>
  <c r="Y38" i="33"/>
  <c r="Y196" i="33"/>
  <c r="Y149" i="33"/>
  <c r="Y236" i="33"/>
  <c r="Z99" i="33"/>
  <c r="Z35" i="33"/>
  <c r="CA13" i="31"/>
  <c r="Y88" i="33"/>
  <c r="Y180" i="33"/>
  <c r="Z71" i="33"/>
  <c r="Z201" i="33"/>
  <c r="Z33" i="33"/>
  <c r="Z273" i="33"/>
  <c r="Z75" i="33"/>
  <c r="Y228" i="33"/>
  <c r="Y118" i="33"/>
  <c r="Y157" i="33"/>
  <c r="Y133" i="33"/>
  <c r="BY10" i="31"/>
  <c r="AM1" i="31" s="1"/>
  <c r="K15" i="33"/>
  <c r="BB168" i="15"/>
  <c r="BB63" i="15"/>
  <c r="BB72" i="15"/>
  <c r="BB250" i="15"/>
  <c r="BB121" i="15"/>
  <c r="BB67" i="15"/>
  <c r="BB82" i="15"/>
  <c r="EK15" i="1"/>
  <c r="EK16" i="1"/>
  <c r="EK17" i="1"/>
  <c r="EK18" i="1"/>
  <c r="EK19" i="1"/>
  <c r="EK20" i="1"/>
  <c r="EK21" i="1"/>
  <c r="EK22" i="1"/>
  <c r="EK23" i="1"/>
  <c r="EK24" i="1"/>
  <c r="EK25" i="1"/>
  <c r="EK26" i="1"/>
  <c r="EK27" i="1"/>
  <c r="EK28" i="1"/>
  <c r="EK29" i="1"/>
  <c r="EK30" i="1"/>
  <c r="EK31" i="1"/>
  <c r="EK32" i="1"/>
  <c r="EK33" i="1"/>
  <c r="EK34" i="1"/>
  <c r="EK35" i="1"/>
  <c r="EK36" i="1"/>
  <c r="EK37" i="1"/>
  <c r="EK38" i="1"/>
  <c r="EK39" i="1"/>
  <c r="EK40" i="1"/>
  <c r="EK41" i="1"/>
  <c r="EK42" i="1"/>
  <c r="EK43" i="1"/>
  <c r="EK44" i="1"/>
  <c r="EK45" i="1"/>
  <c r="EK46" i="1"/>
  <c r="EK47" i="1"/>
  <c r="EK48" i="1"/>
  <c r="EK49" i="1"/>
  <c r="EK50" i="1"/>
  <c r="EK51" i="1"/>
  <c r="EK52" i="1"/>
  <c r="EK53" i="1"/>
  <c r="EK54" i="1"/>
  <c r="EK55" i="1"/>
  <c r="EK56" i="1"/>
  <c r="EK57" i="1"/>
  <c r="EK58" i="1"/>
  <c r="EK59" i="1"/>
  <c r="EK60" i="1"/>
  <c r="EK61" i="1"/>
  <c r="EK62" i="1"/>
  <c r="EK63" i="1"/>
  <c r="EK64" i="1"/>
  <c r="EK65" i="1"/>
  <c r="EK66" i="1"/>
  <c r="EK67" i="1"/>
  <c r="EK68" i="1"/>
  <c r="EK69" i="1"/>
  <c r="EK70" i="1"/>
  <c r="EK71" i="1"/>
  <c r="EK72" i="1"/>
  <c r="EK73" i="1"/>
  <c r="EK74" i="1"/>
  <c r="EK75" i="1"/>
  <c r="EK76" i="1"/>
  <c r="EK77" i="1"/>
  <c r="EK78" i="1"/>
  <c r="EK79" i="1"/>
  <c r="EK80" i="1"/>
  <c r="EK81" i="1"/>
  <c r="EK82" i="1"/>
  <c r="EK83" i="1"/>
  <c r="EK84" i="1"/>
  <c r="EK85" i="1"/>
  <c r="EK86" i="1"/>
  <c r="EK87" i="1"/>
  <c r="EK88" i="1"/>
  <c r="EK89" i="1"/>
  <c r="EK90" i="1"/>
  <c r="EK91" i="1"/>
  <c r="EK92" i="1"/>
  <c r="EK93" i="1"/>
  <c r="EK94" i="1"/>
  <c r="EK95" i="1"/>
  <c r="EK96" i="1"/>
  <c r="EK97" i="1"/>
  <c r="EK98" i="1"/>
  <c r="EK99" i="1"/>
  <c r="EK100" i="1"/>
  <c r="EK101" i="1"/>
  <c r="EK102" i="1"/>
  <c r="EK103" i="1"/>
  <c r="EK104" i="1"/>
  <c r="EK105" i="1"/>
  <c r="EK106" i="1"/>
  <c r="EK107" i="1"/>
  <c r="EK108" i="1"/>
  <c r="EK109" i="1"/>
  <c r="EK110" i="1"/>
  <c r="EK111" i="1"/>
  <c r="EK112" i="1"/>
  <c r="EK113" i="1"/>
  <c r="EK114" i="1"/>
  <c r="EK115" i="1"/>
  <c r="EK116" i="1"/>
  <c r="EK117" i="1"/>
  <c r="EK118" i="1"/>
  <c r="EK119" i="1"/>
  <c r="EK120" i="1"/>
  <c r="EK121" i="1"/>
  <c r="EK122" i="1"/>
  <c r="EK123" i="1"/>
  <c r="EK124" i="1"/>
  <c r="EK125" i="1"/>
  <c r="EK126" i="1"/>
  <c r="EK127" i="1"/>
  <c r="EK128" i="1"/>
  <c r="EK129" i="1"/>
  <c r="EK130" i="1"/>
  <c r="EK131" i="1"/>
  <c r="EK132" i="1"/>
  <c r="EK133" i="1"/>
  <c r="EK134" i="1"/>
  <c r="EK135" i="1"/>
  <c r="EK136" i="1"/>
  <c r="EK137" i="1"/>
  <c r="EK138" i="1"/>
  <c r="EK139" i="1"/>
  <c r="EK140" i="1"/>
  <c r="EK141" i="1"/>
  <c r="EK142" i="1"/>
  <c r="EK143" i="1"/>
  <c r="EK144" i="1"/>
  <c r="EK145" i="1"/>
  <c r="EK146" i="1"/>
  <c r="EK147" i="1"/>
  <c r="EK148" i="1"/>
  <c r="EK149" i="1"/>
  <c r="EK150" i="1"/>
  <c r="EK151" i="1"/>
  <c r="EK152" i="1"/>
  <c r="EK153" i="1"/>
  <c r="EK154" i="1"/>
  <c r="EK155" i="1"/>
  <c r="EK156" i="1"/>
  <c r="EK157" i="1"/>
  <c r="EK158" i="1"/>
  <c r="EK159" i="1"/>
  <c r="EK160" i="1"/>
  <c r="EK161" i="1"/>
  <c r="EK162" i="1"/>
  <c r="EK163" i="1"/>
  <c r="EK164" i="1"/>
  <c r="EK165" i="1"/>
  <c r="EK166" i="1"/>
  <c r="EK167" i="1"/>
  <c r="EK168" i="1"/>
  <c r="EK169" i="1"/>
  <c r="EK170" i="1"/>
  <c r="EK171" i="1"/>
  <c r="EK172" i="1"/>
  <c r="EK173" i="1"/>
  <c r="EK174" i="1"/>
  <c r="EK175" i="1"/>
  <c r="EK176" i="1"/>
  <c r="EK177" i="1"/>
  <c r="EK178" i="1"/>
  <c r="EK179" i="1"/>
  <c r="EK180" i="1"/>
  <c r="EK181" i="1"/>
  <c r="EK182" i="1"/>
  <c r="EK183" i="1"/>
  <c r="EK184" i="1"/>
  <c r="EK185" i="1"/>
  <c r="EK186" i="1"/>
  <c r="EK187" i="1"/>
  <c r="EK188" i="1"/>
  <c r="EK189" i="1"/>
  <c r="EK190" i="1"/>
  <c r="EK191" i="1"/>
  <c r="EK192" i="1"/>
  <c r="EK193" i="1"/>
  <c r="EK194" i="1"/>
  <c r="EK195" i="1"/>
  <c r="EK196" i="1"/>
  <c r="EK197" i="1"/>
  <c r="EK198" i="1"/>
  <c r="EK199" i="1"/>
  <c r="EK200" i="1"/>
  <c r="EK201" i="1"/>
  <c r="EK202" i="1"/>
  <c r="EK203" i="1"/>
  <c r="EK204" i="1"/>
  <c r="EK205" i="1"/>
  <c r="EK206" i="1"/>
  <c r="EK207" i="1"/>
  <c r="EK208" i="1"/>
  <c r="EK209" i="1"/>
  <c r="EK210" i="1"/>
  <c r="EK211" i="1"/>
  <c r="EK212" i="1"/>
  <c r="EK213" i="1"/>
  <c r="EK214" i="1"/>
  <c r="EK215" i="1"/>
  <c r="EK216" i="1"/>
  <c r="EK217" i="1"/>
  <c r="EK218" i="1"/>
  <c r="EK219" i="1"/>
  <c r="EK220" i="1"/>
  <c r="EK221" i="1"/>
  <c r="EK222" i="1"/>
  <c r="EK223" i="1"/>
  <c r="EK224" i="1"/>
  <c r="EK225" i="1"/>
  <c r="EK226" i="1"/>
  <c r="EK227" i="1"/>
  <c r="EK228" i="1"/>
  <c r="EK229" i="1"/>
  <c r="EK230" i="1"/>
  <c r="EK231" i="1"/>
  <c r="EK232" i="1"/>
  <c r="EK233" i="1"/>
  <c r="EK234" i="1"/>
  <c r="EK235" i="1"/>
  <c r="EK236" i="1"/>
  <c r="EK237" i="1"/>
  <c r="EK238" i="1"/>
  <c r="EK239" i="1"/>
  <c r="EK240" i="1"/>
  <c r="EK241" i="1"/>
  <c r="EK242" i="1"/>
  <c r="EK243" i="1"/>
  <c r="EK244" i="1"/>
  <c r="EK245" i="1"/>
  <c r="EK246" i="1"/>
  <c r="EK247" i="1"/>
  <c r="EK248" i="1"/>
  <c r="EK249" i="1"/>
  <c r="EK250" i="1"/>
  <c r="EK251" i="1"/>
  <c r="EK252" i="1"/>
  <c r="EK253" i="1"/>
  <c r="EK254" i="1"/>
  <c r="EK255" i="1"/>
  <c r="EK256" i="1"/>
  <c r="EK257" i="1"/>
  <c r="EK258" i="1"/>
  <c r="EK259" i="1"/>
  <c r="EK8" i="1"/>
  <c r="K16" i="33" l="1"/>
  <c r="K17" i="33" l="1"/>
  <c r="K18" i="33" l="1"/>
  <c r="K19" i="33" l="1"/>
  <c r="K20" i="33" l="1"/>
  <c r="K21" i="33" l="1"/>
  <c r="K22" i="33" l="1"/>
  <c r="K23" i="33" l="1"/>
  <c r="K24" i="33" l="1"/>
  <c r="K25" i="33" l="1"/>
  <c r="K26" i="33" l="1"/>
  <c r="K27" i="33" l="1"/>
  <c r="K28" i="33" l="1"/>
  <c r="K29" i="33" l="1"/>
  <c r="K30" i="33" l="1"/>
  <c r="K31" i="33" l="1"/>
  <c r="K32" i="33" l="1"/>
  <c r="K33" i="33" l="1"/>
  <c r="K34" i="33" l="1"/>
  <c r="K35" i="33" l="1"/>
  <c r="K36" i="33" l="1"/>
  <c r="K37" i="33" l="1"/>
  <c r="K38" i="33" l="1"/>
  <c r="K39" i="33" l="1"/>
  <c r="K40" i="33" l="1"/>
  <c r="K41" i="33" l="1"/>
  <c r="K42" i="33" l="1"/>
  <c r="K43" i="33" l="1"/>
  <c r="K44" i="33" l="1"/>
  <c r="K45" i="33" l="1"/>
  <c r="K46" i="33" l="1"/>
  <c r="K47" i="33" l="1"/>
  <c r="K48" i="33" l="1"/>
  <c r="K49" i="33" l="1"/>
  <c r="K50" i="33" l="1"/>
  <c r="K51" i="33" l="1"/>
  <c r="K52" i="33" l="1"/>
  <c r="K53" i="33" l="1"/>
  <c r="K54" i="33" l="1"/>
  <c r="K55" i="33" l="1"/>
  <c r="K56" i="33" l="1"/>
  <c r="K57" i="33" l="1"/>
  <c r="K58" i="33" l="1"/>
  <c r="K59" i="33" l="1"/>
  <c r="K60" i="33" l="1"/>
  <c r="K61" i="33" l="1"/>
  <c r="K62" i="33" l="1"/>
  <c r="K63" i="33" l="1"/>
  <c r="K64" i="33" l="1"/>
  <c r="K65" i="33" l="1"/>
  <c r="K66" i="33" l="1"/>
  <c r="K67" i="33" l="1"/>
  <c r="K68" i="33" l="1"/>
  <c r="K69" i="33" l="1"/>
  <c r="K70" i="33" l="1"/>
  <c r="K71" i="33" l="1"/>
  <c r="K72" i="33" l="1"/>
  <c r="K73" i="33" l="1"/>
  <c r="K74" i="33" l="1"/>
  <c r="K75" i="33" l="1"/>
  <c r="K76" i="33" l="1"/>
  <c r="K77" i="33" l="1"/>
  <c r="K78" i="33" l="1"/>
  <c r="K79" i="33" l="1"/>
  <c r="K80" i="33" l="1"/>
  <c r="K81" i="33" l="1"/>
  <c r="K82" i="33" l="1"/>
  <c r="K83" i="33" l="1"/>
  <c r="K84" i="33" l="1"/>
  <c r="K85" i="33" l="1"/>
  <c r="K86" i="33" l="1"/>
  <c r="K87" i="33" l="1"/>
  <c r="K88" i="33" l="1"/>
  <c r="K89" i="33" l="1"/>
  <c r="K90" i="33" l="1"/>
  <c r="K91" i="33" l="1"/>
  <c r="K92" i="33" l="1"/>
  <c r="K93" i="33" l="1"/>
  <c r="K94" i="33" l="1"/>
  <c r="K95" i="33" l="1"/>
  <c r="K96" i="33" l="1"/>
  <c r="K97" i="33" l="1"/>
  <c r="K98" i="33" l="1"/>
  <c r="K99" i="33" l="1"/>
  <c r="K100" i="33" l="1"/>
  <c r="H8" i="29"/>
  <c r="AS2" i="31" l="1"/>
  <c r="K101" i="33"/>
  <c r="AS2" i="1"/>
  <c r="X307" i="29"/>
  <c r="W307" i="29"/>
  <c r="V307" i="29"/>
  <c r="X306" i="29"/>
  <c r="W306" i="29"/>
  <c r="V306" i="29"/>
  <c r="X305" i="29"/>
  <c r="W305" i="29"/>
  <c r="V305" i="29"/>
  <c r="X304" i="29"/>
  <c r="W304" i="29"/>
  <c r="V304" i="29"/>
  <c r="X303" i="29"/>
  <c r="W303" i="29"/>
  <c r="V303" i="29"/>
  <c r="X302" i="29"/>
  <c r="W302" i="29"/>
  <c r="V302" i="29"/>
  <c r="X301" i="29"/>
  <c r="W301" i="29"/>
  <c r="V301" i="29"/>
  <c r="X300" i="29"/>
  <c r="W300" i="29"/>
  <c r="V300" i="29"/>
  <c r="X299" i="29"/>
  <c r="W299" i="29"/>
  <c r="V299" i="29"/>
  <c r="X298" i="29"/>
  <c r="W298" i="29"/>
  <c r="V298" i="29"/>
  <c r="X297" i="29"/>
  <c r="W297" i="29"/>
  <c r="V297" i="29"/>
  <c r="X296" i="29"/>
  <c r="W296" i="29"/>
  <c r="V296" i="29"/>
  <c r="X295" i="29"/>
  <c r="W295" i="29"/>
  <c r="V295" i="29"/>
  <c r="X294" i="29"/>
  <c r="W294" i="29"/>
  <c r="V294" i="29"/>
  <c r="X293" i="29"/>
  <c r="W293" i="29"/>
  <c r="V293" i="29"/>
  <c r="X292" i="29"/>
  <c r="W292" i="29"/>
  <c r="V292" i="29"/>
  <c r="X291" i="29"/>
  <c r="W291" i="29"/>
  <c r="V291" i="29"/>
  <c r="X290" i="29"/>
  <c r="W290" i="29"/>
  <c r="V290" i="29"/>
  <c r="X289" i="29"/>
  <c r="W289" i="29"/>
  <c r="V289" i="29"/>
  <c r="X288" i="29"/>
  <c r="W288" i="29"/>
  <c r="V288" i="29"/>
  <c r="X287" i="29"/>
  <c r="W287" i="29"/>
  <c r="V287" i="29"/>
  <c r="X286" i="29"/>
  <c r="W286" i="29"/>
  <c r="V286" i="29"/>
  <c r="X285" i="29"/>
  <c r="W285" i="29"/>
  <c r="V285" i="29"/>
  <c r="X284" i="29"/>
  <c r="W284" i="29"/>
  <c r="V284" i="29"/>
  <c r="X283" i="29"/>
  <c r="W283" i="29"/>
  <c r="V283" i="29"/>
  <c r="X282" i="29"/>
  <c r="W282" i="29"/>
  <c r="V282" i="29"/>
  <c r="X281" i="29"/>
  <c r="W281" i="29"/>
  <c r="V281" i="29"/>
  <c r="X280" i="29"/>
  <c r="W280" i="29"/>
  <c r="V280" i="29"/>
  <c r="X279" i="29"/>
  <c r="W279" i="29"/>
  <c r="V279" i="29"/>
  <c r="X278" i="29"/>
  <c r="W278" i="29"/>
  <c r="V278" i="29"/>
  <c r="X277" i="29"/>
  <c r="W277" i="29"/>
  <c r="V277" i="29"/>
  <c r="X276" i="29"/>
  <c r="W276" i="29"/>
  <c r="V276" i="29"/>
  <c r="X275" i="29"/>
  <c r="W275" i="29"/>
  <c r="V275" i="29"/>
  <c r="X274" i="29"/>
  <c r="W274" i="29"/>
  <c r="V274" i="29"/>
  <c r="X273" i="29"/>
  <c r="W273" i="29"/>
  <c r="V273" i="29"/>
  <c r="X272" i="29"/>
  <c r="W272" i="29"/>
  <c r="V272" i="29"/>
  <c r="X271" i="29"/>
  <c r="W271" i="29"/>
  <c r="V271" i="29"/>
  <c r="X270" i="29"/>
  <c r="W270" i="29"/>
  <c r="V270" i="29"/>
  <c r="X269" i="29"/>
  <c r="W269" i="29"/>
  <c r="V269" i="29"/>
  <c r="X268" i="29"/>
  <c r="W268" i="29"/>
  <c r="V268" i="29"/>
  <c r="X267" i="29"/>
  <c r="W267" i="29"/>
  <c r="V267" i="29"/>
  <c r="X266" i="29"/>
  <c r="W266" i="29"/>
  <c r="V266" i="29"/>
  <c r="X265" i="29"/>
  <c r="W265" i="29"/>
  <c r="V265" i="29"/>
  <c r="X264" i="29"/>
  <c r="W264" i="29"/>
  <c r="V264" i="29"/>
  <c r="X263" i="29"/>
  <c r="W263" i="29"/>
  <c r="V263" i="29"/>
  <c r="X262" i="29"/>
  <c r="W262" i="29"/>
  <c r="V262" i="29"/>
  <c r="X261" i="29"/>
  <c r="W261" i="29"/>
  <c r="V261" i="29"/>
  <c r="X260" i="29"/>
  <c r="W260" i="29"/>
  <c r="V260" i="29"/>
  <c r="X259" i="29"/>
  <c r="W259" i="29"/>
  <c r="V259" i="29"/>
  <c r="X258" i="29"/>
  <c r="W258" i="29"/>
  <c r="V258" i="29"/>
  <c r="X257" i="29"/>
  <c r="W257" i="29"/>
  <c r="V257" i="29"/>
  <c r="X256" i="29"/>
  <c r="W256" i="29"/>
  <c r="V256" i="29"/>
  <c r="X255" i="29"/>
  <c r="W255" i="29"/>
  <c r="V255" i="29"/>
  <c r="X254" i="29"/>
  <c r="W254" i="29"/>
  <c r="V254" i="29"/>
  <c r="X253" i="29"/>
  <c r="W253" i="29"/>
  <c r="V253" i="29"/>
  <c r="X252" i="29"/>
  <c r="W252" i="29"/>
  <c r="V252" i="29"/>
  <c r="X251" i="29"/>
  <c r="W251" i="29"/>
  <c r="V251" i="29"/>
  <c r="X250" i="29"/>
  <c r="W250" i="29"/>
  <c r="V250" i="29"/>
  <c r="X249" i="29"/>
  <c r="W249" i="29"/>
  <c r="V249" i="29"/>
  <c r="X248" i="29"/>
  <c r="W248" i="29"/>
  <c r="V248" i="29"/>
  <c r="X247" i="29"/>
  <c r="W247" i="29"/>
  <c r="V247" i="29"/>
  <c r="X246" i="29"/>
  <c r="W246" i="29"/>
  <c r="V246" i="29"/>
  <c r="X245" i="29"/>
  <c r="W245" i="29"/>
  <c r="V245" i="29"/>
  <c r="X244" i="29"/>
  <c r="W244" i="29"/>
  <c r="V244" i="29"/>
  <c r="X243" i="29"/>
  <c r="W243" i="29"/>
  <c r="V243" i="29"/>
  <c r="X242" i="29"/>
  <c r="W242" i="29"/>
  <c r="V242" i="29"/>
  <c r="X241" i="29"/>
  <c r="W241" i="29"/>
  <c r="V241" i="29"/>
  <c r="X240" i="29"/>
  <c r="W240" i="29"/>
  <c r="V240" i="29"/>
  <c r="X239" i="29"/>
  <c r="W239" i="29"/>
  <c r="V239" i="29"/>
  <c r="X238" i="29"/>
  <c r="W238" i="29"/>
  <c r="V238" i="29"/>
  <c r="X237" i="29"/>
  <c r="W237" i="29"/>
  <c r="V237" i="29"/>
  <c r="X236" i="29"/>
  <c r="W236" i="29"/>
  <c r="V236" i="29"/>
  <c r="X235" i="29"/>
  <c r="W235" i="29"/>
  <c r="V235" i="29"/>
  <c r="X234" i="29"/>
  <c r="W234" i="29"/>
  <c r="V234" i="29"/>
  <c r="X233" i="29"/>
  <c r="W233" i="29"/>
  <c r="V233" i="29"/>
  <c r="X232" i="29"/>
  <c r="W232" i="29"/>
  <c r="V232" i="29"/>
  <c r="X231" i="29"/>
  <c r="W231" i="29"/>
  <c r="V231" i="29"/>
  <c r="X230" i="29"/>
  <c r="W230" i="29"/>
  <c r="V230" i="29"/>
  <c r="X229" i="29"/>
  <c r="W229" i="29"/>
  <c r="V229" i="29"/>
  <c r="X228" i="29"/>
  <c r="W228" i="29"/>
  <c r="V228" i="29"/>
  <c r="X227" i="29"/>
  <c r="W227" i="29"/>
  <c r="V227" i="29"/>
  <c r="X226" i="29"/>
  <c r="W226" i="29"/>
  <c r="V226" i="29"/>
  <c r="X225" i="29"/>
  <c r="W225" i="29"/>
  <c r="V225" i="29"/>
  <c r="X224" i="29"/>
  <c r="W224" i="29"/>
  <c r="V224" i="29"/>
  <c r="X223" i="29"/>
  <c r="W223" i="29"/>
  <c r="V223" i="29"/>
  <c r="X222" i="29"/>
  <c r="W222" i="29"/>
  <c r="V222" i="29"/>
  <c r="X221" i="29"/>
  <c r="W221" i="29"/>
  <c r="V221" i="29"/>
  <c r="X220" i="29"/>
  <c r="W220" i="29"/>
  <c r="V220" i="29"/>
  <c r="X219" i="29"/>
  <c r="W219" i="29"/>
  <c r="V219" i="29"/>
  <c r="X218" i="29"/>
  <c r="W218" i="29"/>
  <c r="V218" i="29"/>
  <c r="X217" i="29"/>
  <c r="W217" i="29"/>
  <c r="V217" i="29"/>
  <c r="X216" i="29"/>
  <c r="W216" i="29"/>
  <c r="V216" i="29"/>
  <c r="X215" i="29"/>
  <c r="W215" i="29"/>
  <c r="V215" i="29"/>
  <c r="X214" i="29"/>
  <c r="W214" i="29"/>
  <c r="V214" i="29"/>
  <c r="X213" i="29"/>
  <c r="W213" i="29"/>
  <c r="V213" i="29"/>
  <c r="X212" i="29"/>
  <c r="W212" i="29"/>
  <c r="V212" i="29"/>
  <c r="X211" i="29"/>
  <c r="W211" i="29"/>
  <c r="V211" i="29"/>
  <c r="X210" i="29"/>
  <c r="W210" i="29"/>
  <c r="V210" i="29"/>
  <c r="X209" i="29"/>
  <c r="W209" i="29"/>
  <c r="V209" i="29"/>
  <c r="X208" i="29"/>
  <c r="W208" i="29"/>
  <c r="V208" i="29"/>
  <c r="X207" i="29"/>
  <c r="W207" i="29"/>
  <c r="V207" i="29"/>
  <c r="X206" i="29"/>
  <c r="W206" i="29"/>
  <c r="V206" i="29"/>
  <c r="X205" i="29"/>
  <c r="W205" i="29"/>
  <c r="V205" i="29"/>
  <c r="X204" i="29"/>
  <c r="W204" i="29"/>
  <c r="V204" i="29"/>
  <c r="X203" i="29"/>
  <c r="W203" i="29"/>
  <c r="V203" i="29"/>
  <c r="X202" i="29"/>
  <c r="W202" i="29"/>
  <c r="V202" i="29"/>
  <c r="X201" i="29"/>
  <c r="W201" i="29"/>
  <c r="V201" i="29"/>
  <c r="X200" i="29"/>
  <c r="W200" i="29"/>
  <c r="V200" i="29"/>
  <c r="X199" i="29"/>
  <c r="W199" i="29"/>
  <c r="V199" i="29"/>
  <c r="X198" i="29"/>
  <c r="W198" i="29"/>
  <c r="V198" i="29"/>
  <c r="X197" i="29"/>
  <c r="W197" i="29"/>
  <c r="V197" i="29"/>
  <c r="X196" i="29"/>
  <c r="W196" i="29"/>
  <c r="V196" i="29"/>
  <c r="X195" i="29"/>
  <c r="W195" i="29"/>
  <c r="V195" i="29"/>
  <c r="X194" i="29"/>
  <c r="W194" i="29"/>
  <c r="V194" i="29"/>
  <c r="X193" i="29"/>
  <c r="W193" i="29"/>
  <c r="V193" i="29"/>
  <c r="X192" i="29"/>
  <c r="W192" i="29"/>
  <c r="V192" i="29"/>
  <c r="X191" i="29"/>
  <c r="W191" i="29"/>
  <c r="V191" i="29"/>
  <c r="X190" i="29"/>
  <c r="W190" i="29"/>
  <c r="V190" i="29"/>
  <c r="X189" i="29"/>
  <c r="W189" i="29"/>
  <c r="V189" i="29"/>
  <c r="X188" i="29"/>
  <c r="W188" i="29"/>
  <c r="V188" i="29"/>
  <c r="X187" i="29"/>
  <c r="W187" i="29"/>
  <c r="V187" i="29"/>
  <c r="X186" i="29"/>
  <c r="W186" i="29"/>
  <c r="V186" i="29"/>
  <c r="X185" i="29"/>
  <c r="W185" i="29"/>
  <c r="V185" i="29"/>
  <c r="X184" i="29"/>
  <c r="W184" i="29"/>
  <c r="V184" i="29"/>
  <c r="X183" i="29"/>
  <c r="W183" i="29"/>
  <c r="V183" i="29"/>
  <c r="X182" i="29"/>
  <c r="W182" i="29"/>
  <c r="V182" i="29"/>
  <c r="X181" i="29"/>
  <c r="W181" i="29"/>
  <c r="V181" i="29"/>
  <c r="X180" i="29"/>
  <c r="W180" i="29"/>
  <c r="V180" i="29"/>
  <c r="X179" i="29"/>
  <c r="W179" i="29"/>
  <c r="V179" i="29"/>
  <c r="X178" i="29"/>
  <c r="W178" i="29"/>
  <c r="V178" i="29"/>
  <c r="X177" i="29"/>
  <c r="W177" i="29"/>
  <c r="V177" i="29"/>
  <c r="X176" i="29"/>
  <c r="W176" i="29"/>
  <c r="V176" i="29"/>
  <c r="X175" i="29"/>
  <c r="W175" i="29"/>
  <c r="V175" i="29"/>
  <c r="X174" i="29"/>
  <c r="W174" i="29"/>
  <c r="V174" i="29"/>
  <c r="X173" i="29"/>
  <c r="W173" i="29"/>
  <c r="V173" i="29"/>
  <c r="X172" i="29"/>
  <c r="W172" i="29"/>
  <c r="V172" i="29"/>
  <c r="X171" i="29"/>
  <c r="W171" i="29"/>
  <c r="V171" i="29"/>
  <c r="X170" i="29"/>
  <c r="W170" i="29"/>
  <c r="V170" i="29"/>
  <c r="X169" i="29"/>
  <c r="W169" i="29"/>
  <c r="V169" i="29"/>
  <c r="X168" i="29"/>
  <c r="W168" i="29"/>
  <c r="V168" i="29"/>
  <c r="X167" i="29"/>
  <c r="W167" i="29"/>
  <c r="V167" i="29"/>
  <c r="X166" i="29"/>
  <c r="W166" i="29"/>
  <c r="V166" i="29"/>
  <c r="X165" i="29"/>
  <c r="W165" i="29"/>
  <c r="V165" i="29"/>
  <c r="X164" i="29"/>
  <c r="W164" i="29"/>
  <c r="V164" i="29"/>
  <c r="X163" i="29"/>
  <c r="W163" i="29"/>
  <c r="V163" i="29"/>
  <c r="X162" i="29"/>
  <c r="W162" i="29"/>
  <c r="V162" i="29"/>
  <c r="X161" i="29"/>
  <c r="W161" i="29"/>
  <c r="V161" i="29"/>
  <c r="X160" i="29"/>
  <c r="W160" i="29"/>
  <c r="V160" i="29"/>
  <c r="X159" i="29"/>
  <c r="W159" i="29"/>
  <c r="V159" i="29"/>
  <c r="X158" i="29"/>
  <c r="W158" i="29"/>
  <c r="V158" i="29"/>
  <c r="X157" i="29"/>
  <c r="W157" i="29"/>
  <c r="V157" i="29"/>
  <c r="X156" i="29"/>
  <c r="W156" i="29"/>
  <c r="V156" i="29"/>
  <c r="X155" i="29"/>
  <c r="W155" i="29"/>
  <c r="V155" i="29"/>
  <c r="X154" i="29"/>
  <c r="W154" i="29"/>
  <c r="V154" i="29"/>
  <c r="X153" i="29"/>
  <c r="W153" i="29"/>
  <c r="V153" i="29"/>
  <c r="X152" i="29"/>
  <c r="W152" i="29"/>
  <c r="V152" i="29"/>
  <c r="X151" i="29"/>
  <c r="W151" i="29"/>
  <c r="V151" i="29"/>
  <c r="X150" i="29"/>
  <c r="W150" i="29"/>
  <c r="V150" i="29"/>
  <c r="X149" i="29"/>
  <c r="W149" i="29"/>
  <c r="V149" i="29"/>
  <c r="X148" i="29"/>
  <c r="W148" i="29"/>
  <c r="V148" i="29"/>
  <c r="X147" i="29"/>
  <c r="W147" i="29"/>
  <c r="V147" i="29"/>
  <c r="X146" i="29"/>
  <c r="W146" i="29"/>
  <c r="V146" i="29"/>
  <c r="X145" i="29"/>
  <c r="W145" i="29"/>
  <c r="V145" i="29"/>
  <c r="X144" i="29"/>
  <c r="W144" i="29"/>
  <c r="V144" i="29"/>
  <c r="X143" i="29"/>
  <c r="W143" i="29"/>
  <c r="V143" i="29"/>
  <c r="X142" i="29"/>
  <c r="W142" i="29"/>
  <c r="V142" i="29"/>
  <c r="X141" i="29"/>
  <c r="W141" i="29"/>
  <c r="V141" i="29"/>
  <c r="X140" i="29"/>
  <c r="W140" i="29"/>
  <c r="V140" i="29"/>
  <c r="X139" i="29"/>
  <c r="W139" i="29"/>
  <c r="V139" i="29"/>
  <c r="X138" i="29"/>
  <c r="W138" i="29"/>
  <c r="V138" i="29"/>
  <c r="X137" i="29"/>
  <c r="W137" i="29"/>
  <c r="V137" i="29"/>
  <c r="X136" i="29"/>
  <c r="W136" i="29"/>
  <c r="V136" i="29"/>
  <c r="X135" i="29"/>
  <c r="W135" i="29"/>
  <c r="V135" i="29"/>
  <c r="X134" i="29"/>
  <c r="W134" i="29"/>
  <c r="V134" i="29"/>
  <c r="X133" i="29"/>
  <c r="W133" i="29"/>
  <c r="V133" i="29"/>
  <c r="X132" i="29"/>
  <c r="W132" i="29"/>
  <c r="V132" i="29"/>
  <c r="X131" i="29"/>
  <c r="W131" i="29"/>
  <c r="V131" i="29"/>
  <c r="X130" i="29"/>
  <c r="W130" i="29"/>
  <c r="V130" i="29"/>
  <c r="X129" i="29"/>
  <c r="W129" i="29"/>
  <c r="V129" i="29"/>
  <c r="X128" i="29"/>
  <c r="W128" i="29"/>
  <c r="V128" i="29"/>
  <c r="X127" i="29"/>
  <c r="W127" i="29"/>
  <c r="V127" i="29"/>
  <c r="X126" i="29"/>
  <c r="W126" i="29"/>
  <c r="V126" i="29"/>
  <c r="X125" i="29"/>
  <c r="W125" i="29"/>
  <c r="V125" i="29"/>
  <c r="X124" i="29"/>
  <c r="W124" i="29"/>
  <c r="V124" i="29"/>
  <c r="X123" i="29"/>
  <c r="W123" i="29"/>
  <c r="V123" i="29"/>
  <c r="X122" i="29"/>
  <c r="W122" i="29"/>
  <c r="V122" i="29"/>
  <c r="X121" i="29"/>
  <c r="W121" i="29"/>
  <c r="V121" i="29"/>
  <c r="X120" i="29"/>
  <c r="W120" i="29"/>
  <c r="V120" i="29"/>
  <c r="X119" i="29"/>
  <c r="W119" i="29"/>
  <c r="V119" i="29"/>
  <c r="X118" i="29"/>
  <c r="W118" i="29"/>
  <c r="V118" i="29"/>
  <c r="X117" i="29"/>
  <c r="W117" i="29"/>
  <c r="V117" i="29"/>
  <c r="X116" i="29"/>
  <c r="W116" i="29"/>
  <c r="V116" i="29"/>
  <c r="X115" i="29"/>
  <c r="W115" i="29"/>
  <c r="V115" i="29"/>
  <c r="X114" i="29"/>
  <c r="W114" i="29"/>
  <c r="V114" i="29"/>
  <c r="X113" i="29"/>
  <c r="W113" i="29"/>
  <c r="V113" i="29"/>
  <c r="X112" i="29"/>
  <c r="W112" i="29"/>
  <c r="V112" i="29"/>
  <c r="X111" i="29"/>
  <c r="W111" i="29"/>
  <c r="V111" i="29"/>
  <c r="X110" i="29"/>
  <c r="W110" i="29"/>
  <c r="V110" i="29"/>
  <c r="X109" i="29"/>
  <c r="W109" i="29"/>
  <c r="V109" i="29"/>
  <c r="X108" i="29"/>
  <c r="W108" i="29"/>
  <c r="V108" i="29"/>
  <c r="X107" i="29"/>
  <c r="W107" i="29"/>
  <c r="V107" i="29"/>
  <c r="X106" i="29"/>
  <c r="W106" i="29"/>
  <c r="V106" i="29"/>
  <c r="X105" i="29"/>
  <c r="W105" i="29"/>
  <c r="V105" i="29"/>
  <c r="X104" i="29"/>
  <c r="W104" i="29"/>
  <c r="V104" i="29"/>
  <c r="X103" i="29"/>
  <c r="W103" i="29"/>
  <c r="V103" i="29"/>
  <c r="X102" i="29"/>
  <c r="W102" i="29"/>
  <c r="V102" i="29"/>
  <c r="X101" i="29"/>
  <c r="W101" i="29"/>
  <c r="V101" i="29"/>
  <c r="X100" i="29"/>
  <c r="W100" i="29"/>
  <c r="V100" i="29"/>
  <c r="X99" i="29"/>
  <c r="W99" i="29"/>
  <c r="V99" i="29"/>
  <c r="X98" i="29"/>
  <c r="W98" i="29"/>
  <c r="V98" i="29"/>
  <c r="X97" i="29"/>
  <c r="W97" i="29"/>
  <c r="V97" i="29"/>
  <c r="X96" i="29"/>
  <c r="W96" i="29"/>
  <c r="V96" i="29"/>
  <c r="X95" i="29"/>
  <c r="W95" i="29"/>
  <c r="V95" i="29"/>
  <c r="X94" i="29"/>
  <c r="W94" i="29"/>
  <c r="V94" i="29"/>
  <c r="X93" i="29"/>
  <c r="W93" i="29"/>
  <c r="V93" i="29"/>
  <c r="X92" i="29"/>
  <c r="W92" i="29"/>
  <c r="V92" i="29"/>
  <c r="X91" i="29"/>
  <c r="W91" i="29"/>
  <c r="V91" i="29"/>
  <c r="X90" i="29"/>
  <c r="W90" i="29"/>
  <c r="V90" i="29"/>
  <c r="X89" i="29"/>
  <c r="W89" i="29"/>
  <c r="V89" i="29"/>
  <c r="X88" i="29"/>
  <c r="W88" i="29"/>
  <c r="V88" i="29"/>
  <c r="X87" i="29"/>
  <c r="W87" i="29"/>
  <c r="V87" i="29"/>
  <c r="X86" i="29"/>
  <c r="W86" i="29"/>
  <c r="V86" i="29"/>
  <c r="X85" i="29"/>
  <c r="W85" i="29"/>
  <c r="V85" i="29"/>
  <c r="X84" i="29"/>
  <c r="W84" i="29"/>
  <c r="V84" i="29"/>
  <c r="X83" i="29"/>
  <c r="W83" i="29"/>
  <c r="V83" i="29"/>
  <c r="X82" i="29"/>
  <c r="W82" i="29"/>
  <c r="V82" i="29"/>
  <c r="X81" i="29"/>
  <c r="W81" i="29"/>
  <c r="V81" i="29"/>
  <c r="X80" i="29"/>
  <c r="W80" i="29"/>
  <c r="V80" i="29"/>
  <c r="X79" i="29"/>
  <c r="W79" i="29"/>
  <c r="V79" i="29"/>
  <c r="X78" i="29"/>
  <c r="W78" i="29"/>
  <c r="V78" i="29"/>
  <c r="X77" i="29"/>
  <c r="W77" i="29"/>
  <c r="V77" i="29"/>
  <c r="X76" i="29"/>
  <c r="W76" i="29"/>
  <c r="V76" i="29"/>
  <c r="X75" i="29"/>
  <c r="W75" i="29"/>
  <c r="V75" i="29"/>
  <c r="X74" i="29"/>
  <c r="W74" i="29"/>
  <c r="V74" i="29"/>
  <c r="X73" i="29"/>
  <c r="W73" i="29"/>
  <c r="V73" i="29"/>
  <c r="X72" i="29"/>
  <c r="W72" i="29"/>
  <c r="V72" i="29"/>
  <c r="X71" i="29"/>
  <c r="W71" i="29"/>
  <c r="V71" i="29"/>
  <c r="X70" i="29"/>
  <c r="W70" i="29"/>
  <c r="V70" i="29"/>
  <c r="X69" i="29"/>
  <c r="W69" i="29"/>
  <c r="V69" i="29"/>
  <c r="X68" i="29"/>
  <c r="W68" i="29"/>
  <c r="V68" i="29"/>
  <c r="X67" i="29"/>
  <c r="W67" i="29"/>
  <c r="V67" i="29"/>
  <c r="X66" i="29"/>
  <c r="W66" i="29"/>
  <c r="V66" i="29"/>
  <c r="X65" i="29"/>
  <c r="W65" i="29"/>
  <c r="V65" i="29"/>
  <c r="X64" i="29"/>
  <c r="W64" i="29"/>
  <c r="V64" i="29"/>
  <c r="X63" i="29"/>
  <c r="W63" i="29"/>
  <c r="V63" i="29"/>
  <c r="X62" i="29"/>
  <c r="W62" i="29"/>
  <c r="V62" i="29"/>
  <c r="X61" i="29"/>
  <c r="W61" i="29"/>
  <c r="V61" i="29"/>
  <c r="X60" i="29"/>
  <c r="W60" i="29"/>
  <c r="V60" i="29"/>
  <c r="X59" i="29"/>
  <c r="W59" i="29"/>
  <c r="V59" i="29"/>
  <c r="X58" i="29"/>
  <c r="W58" i="29"/>
  <c r="V58" i="29"/>
  <c r="X57" i="29"/>
  <c r="W57" i="29"/>
  <c r="V57" i="29"/>
  <c r="X56" i="29"/>
  <c r="W56" i="29"/>
  <c r="V56" i="29"/>
  <c r="X55" i="29"/>
  <c r="W55" i="29"/>
  <c r="V55" i="29"/>
  <c r="X54" i="29"/>
  <c r="W54" i="29"/>
  <c r="V54" i="29"/>
  <c r="X53" i="29"/>
  <c r="W53" i="29"/>
  <c r="V53" i="29"/>
  <c r="X52" i="29"/>
  <c r="W52" i="29"/>
  <c r="V52" i="29"/>
  <c r="X51" i="29"/>
  <c r="W51" i="29"/>
  <c r="V51" i="29"/>
  <c r="X50" i="29"/>
  <c r="W50" i="29"/>
  <c r="V50" i="29"/>
  <c r="X49" i="29"/>
  <c r="W49" i="29"/>
  <c r="V49" i="29"/>
  <c r="X48" i="29"/>
  <c r="W48" i="29"/>
  <c r="V48" i="29"/>
  <c r="X47" i="29"/>
  <c r="W47" i="29"/>
  <c r="V47" i="29"/>
  <c r="X46" i="29"/>
  <c r="W46" i="29"/>
  <c r="V46" i="29"/>
  <c r="X45" i="29"/>
  <c r="W45" i="29"/>
  <c r="V45" i="29"/>
  <c r="X44" i="29"/>
  <c r="W44" i="29"/>
  <c r="V44" i="29"/>
  <c r="X43" i="29"/>
  <c r="W43" i="29"/>
  <c r="V43" i="29"/>
  <c r="X42" i="29"/>
  <c r="W42" i="29"/>
  <c r="V42" i="29"/>
  <c r="X41" i="29"/>
  <c r="W41" i="29"/>
  <c r="V41" i="29"/>
  <c r="X40" i="29"/>
  <c r="W40" i="29"/>
  <c r="V40" i="29"/>
  <c r="X39" i="29"/>
  <c r="W39" i="29"/>
  <c r="V39" i="29"/>
  <c r="X38" i="29"/>
  <c r="W38" i="29"/>
  <c r="V38" i="29"/>
  <c r="X37" i="29"/>
  <c r="W37" i="29"/>
  <c r="V37" i="29"/>
  <c r="X36" i="29"/>
  <c r="W36" i="29"/>
  <c r="V36" i="29"/>
  <c r="X35" i="29"/>
  <c r="W35" i="29"/>
  <c r="V35" i="29"/>
  <c r="X34" i="29"/>
  <c r="W34" i="29"/>
  <c r="V34" i="29"/>
  <c r="X33" i="29"/>
  <c r="W33" i="29"/>
  <c r="V33" i="29"/>
  <c r="X32" i="29"/>
  <c r="W32" i="29"/>
  <c r="V32" i="29"/>
  <c r="X31" i="29"/>
  <c r="W31" i="29"/>
  <c r="V31" i="29"/>
  <c r="X30" i="29"/>
  <c r="W30" i="29"/>
  <c r="V30" i="29"/>
  <c r="X29" i="29"/>
  <c r="W29" i="29"/>
  <c r="V29" i="29"/>
  <c r="X28" i="29"/>
  <c r="W28" i="29"/>
  <c r="V28" i="29"/>
  <c r="X27" i="29"/>
  <c r="W27" i="29"/>
  <c r="V27" i="29"/>
  <c r="X26" i="29"/>
  <c r="W26" i="29"/>
  <c r="V26" i="29"/>
  <c r="X25" i="29"/>
  <c r="W25" i="29"/>
  <c r="V25" i="29"/>
  <c r="X24" i="29"/>
  <c r="W24" i="29"/>
  <c r="V24" i="29"/>
  <c r="X23" i="29"/>
  <c r="W23" i="29"/>
  <c r="V23" i="29"/>
  <c r="X22" i="29"/>
  <c r="W22" i="29"/>
  <c r="V22" i="29"/>
  <c r="X21" i="29"/>
  <c r="W21" i="29"/>
  <c r="V21" i="29"/>
  <c r="X20" i="29"/>
  <c r="W20" i="29"/>
  <c r="V20" i="29"/>
  <c r="X19" i="29"/>
  <c r="W19" i="29"/>
  <c r="V19" i="29"/>
  <c r="X18" i="29"/>
  <c r="W18" i="29"/>
  <c r="V18" i="29"/>
  <c r="X17" i="29"/>
  <c r="W17" i="29"/>
  <c r="V17" i="29"/>
  <c r="X16" i="29"/>
  <c r="W16" i="29"/>
  <c r="V16" i="29"/>
  <c r="X15" i="29"/>
  <c r="W15" i="29"/>
  <c r="V15" i="29"/>
  <c r="X14" i="29"/>
  <c r="W14" i="29"/>
  <c r="V14" i="29"/>
  <c r="X13" i="29"/>
  <c r="W13" i="29"/>
  <c r="V13" i="29"/>
  <c r="X12" i="29"/>
  <c r="W12" i="29"/>
  <c r="V12" i="29"/>
  <c r="K102" i="33" l="1"/>
  <c r="BV2" i="1"/>
  <c r="BU2" i="1"/>
  <c r="BT2" i="1"/>
  <c r="K103" i="33" l="1"/>
  <c r="CG259" i="1"/>
  <c r="CG258" i="1"/>
  <c r="CG257" i="1"/>
  <c r="CG256" i="1"/>
  <c r="CG255" i="1"/>
  <c r="CG254" i="1"/>
  <c r="CG253" i="1"/>
  <c r="CG252" i="1"/>
  <c r="CG251" i="1"/>
  <c r="CG250" i="1"/>
  <c r="CG249" i="1"/>
  <c r="CG248" i="1"/>
  <c r="CG247" i="1"/>
  <c r="CG246" i="1"/>
  <c r="CG245" i="1"/>
  <c r="CG244" i="1"/>
  <c r="CG243" i="1"/>
  <c r="CG242" i="1"/>
  <c r="CG241" i="1"/>
  <c r="CG240" i="1"/>
  <c r="CG239" i="1"/>
  <c r="CG238" i="1"/>
  <c r="CG237" i="1"/>
  <c r="CG236" i="1"/>
  <c r="CG235" i="1"/>
  <c r="CG234" i="1"/>
  <c r="CG233" i="1"/>
  <c r="CG232" i="1"/>
  <c r="CG231" i="1"/>
  <c r="CG230" i="1"/>
  <c r="CG229" i="1"/>
  <c r="CG228" i="1"/>
  <c r="CG227" i="1"/>
  <c r="CG226" i="1"/>
  <c r="CG225" i="1"/>
  <c r="CG224" i="1"/>
  <c r="CG223" i="1"/>
  <c r="CG222" i="1"/>
  <c r="CG221" i="1"/>
  <c r="CG220" i="1"/>
  <c r="CG219" i="1"/>
  <c r="CG218" i="1"/>
  <c r="CG217" i="1"/>
  <c r="CG216" i="1"/>
  <c r="CG215" i="1"/>
  <c r="CG214" i="1"/>
  <c r="CG213" i="1"/>
  <c r="CG212" i="1"/>
  <c r="CG211" i="1"/>
  <c r="CG210" i="1"/>
  <c r="CG209" i="1"/>
  <c r="CG208" i="1"/>
  <c r="CG207" i="1"/>
  <c r="CG206" i="1"/>
  <c r="CG205" i="1"/>
  <c r="CG204" i="1"/>
  <c r="CG203" i="1"/>
  <c r="CG202" i="1"/>
  <c r="CG201" i="1"/>
  <c r="CG200" i="1"/>
  <c r="CG199" i="1"/>
  <c r="CG198" i="1"/>
  <c r="CG197" i="1"/>
  <c r="CG196" i="1"/>
  <c r="CG195" i="1"/>
  <c r="CG194" i="1"/>
  <c r="CG193" i="1"/>
  <c r="CG192" i="1"/>
  <c r="CG191" i="1"/>
  <c r="CG190" i="1"/>
  <c r="CG189" i="1"/>
  <c r="CG188" i="1"/>
  <c r="CG187" i="1"/>
  <c r="CG186" i="1"/>
  <c r="CG185" i="1"/>
  <c r="CG184" i="1"/>
  <c r="CG183" i="1"/>
  <c r="CG182" i="1"/>
  <c r="CG181" i="1"/>
  <c r="CG180" i="1"/>
  <c r="CG179" i="1"/>
  <c r="CG178" i="1"/>
  <c r="CG177" i="1"/>
  <c r="CG176" i="1"/>
  <c r="CG175" i="1"/>
  <c r="CG174" i="1"/>
  <c r="CG173" i="1"/>
  <c r="CG172" i="1"/>
  <c r="CG171" i="1"/>
  <c r="CG170" i="1"/>
  <c r="CG169" i="1"/>
  <c r="CG168" i="1"/>
  <c r="CG167" i="1"/>
  <c r="CG166" i="1"/>
  <c r="CG165" i="1"/>
  <c r="CG164" i="1"/>
  <c r="CG163" i="1"/>
  <c r="CG162" i="1"/>
  <c r="CG161" i="1"/>
  <c r="CG160" i="1"/>
  <c r="CG159" i="1"/>
  <c r="CG158" i="1"/>
  <c r="CG157" i="1"/>
  <c r="CG156" i="1"/>
  <c r="CG155" i="1"/>
  <c r="CG154" i="1"/>
  <c r="CG153" i="1"/>
  <c r="CG152" i="1"/>
  <c r="CG151" i="1"/>
  <c r="CG150" i="1"/>
  <c r="CG149" i="1"/>
  <c r="CG148" i="1"/>
  <c r="CG147" i="1"/>
  <c r="CG146" i="1"/>
  <c r="CG145" i="1"/>
  <c r="CG144" i="1"/>
  <c r="CG143" i="1"/>
  <c r="CG142" i="1"/>
  <c r="CG141" i="1"/>
  <c r="CG140" i="1"/>
  <c r="CG139" i="1"/>
  <c r="CG138" i="1"/>
  <c r="CG137" i="1"/>
  <c r="CG136" i="1"/>
  <c r="CG135" i="1"/>
  <c r="CG134" i="1"/>
  <c r="CG133" i="1"/>
  <c r="CG132" i="1"/>
  <c r="CG131" i="1"/>
  <c r="CG130" i="1"/>
  <c r="CG129" i="1"/>
  <c r="CG128" i="1"/>
  <c r="CG127" i="1"/>
  <c r="CG126" i="1"/>
  <c r="CG125" i="1"/>
  <c r="CG124" i="1"/>
  <c r="CG123" i="1"/>
  <c r="CG122" i="1"/>
  <c r="CG121" i="1"/>
  <c r="CG120" i="1"/>
  <c r="CG119" i="1"/>
  <c r="CG118" i="1"/>
  <c r="CG117" i="1"/>
  <c r="CG116" i="1"/>
  <c r="CG115" i="1"/>
  <c r="CG114" i="1"/>
  <c r="CG113" i="1"/>
  <c r="CG112" i="1"/>
  <c r="CG111" i="1"/>
  <c r="CG110" i="1"/>
  <c r="CG109" i="1"/>
  <c r="CG108" i="1"/>
  <c r="CG107" i="1"/>
  <c r="CG106" i="1"/>
  <c r="CG105" i="1"/>
  <c r="CG104" i="1"/>
  <c r="CG103" i="1"/>
  <c r="CG102" i="1"/>
  <c r="CG101" i="1"/>
  <c r="CG100" i="1"/>
  <c r="CG99" i="1"/>
  <c r="CG98" i="1"/>
  <c r="CG97" i="1"/>
  <c r="CG96" i="1"/>
  <c r="CG95" i="1"/>
  <c r="CG94" i="1"/>
  <c r="CG93" i="1"/>
  <c r="CG92" i="1"/>
  <c r="CG91" i="1"/>
  <c r="CG90" i="1"/>
  <c r="CG89" i="1"/>
  <c r="CG88" i="1"/>
  <c r="CG87" i="1"/>
  <c r="CG86" i="1"/>
  <c r="CG85" i="1"/>
  <c r="CG84" i="1"/>
  <c r="CG83" i="1"/>
  <c r="CG82" i="1"/>
  <c r="CG81" i="1"/>
  <c r="CG80" i="1"/>
  <c r="CG79" i="1"/>
  <c r="CG78" i="1"/>
  <c r="CG77" i="1"/>
  <c r="CG76" i="1"/>
  <c r="CG75" i="1"/>
  <c r="CG74" i="1"/>
  <c r="CG73" i="1"/>
  <c r="CG72" i="1"/>
  <c r="CG71" i="1"/>
  <c r="CG70" i="1"/>
  <c r="CG69" i="1"/>
  <c r="CG68" i="1"/>
  <c r="CG67" i="1"/>
  <c r="CG66" i="1"/>
  <c r="CG65" i="1"/>
  <c r="CG64" i="1"/>
  <c r="CG63" i="1"/>
  <c r="CG62" i="1"/>
  <c r="CG61" i="1"/>
  <c r="CG60" i="1"/>
  <c r="CG59" i="1"/>
  <c r="CG58" i="1"/>
  <c r="CG57" i="1"/>
  <c r="CG56" i="1"/>
  <c r="CG55" i="1"/>
  <c r="CG54" i="1"/>
  <c r="CG53" i="1"/>
  <c r="CG52" i="1"/>
  <c r="CG51" i="1"/>
  <c r="CG50" i="1"/>
  <c r="CG49" i="1"/>
  <c r="CG48" i="1"/>
  <c r="CG47" i="1"/>
  <c r="CG46" i="1"/>
  <c r="CG45" i="1"/>
  <c r="CG44" i="1"/>
  <c r="CG43" i="1"/>
  <c r="CG42" i="1"/>
  <c r="CG41" i="1"/>
  <c r="CG40" i="1"/>
  <c r="CG39" i="1"/>
  <c r="CG38" i="1"/>
  <c r="CG37" i="1"/>
  <c r="CG36" i="1"/>
  <c r="CG35" i="1"/>
  <c r="CG34" i="1"/>
  <c r="CG33" i="1"/>
  <c r="CG32" i="1"/>
  <c r="CG31" i="1"/>
  <c r="CG30" i="1"/>
  <c r="CG29" i="1"/>
  <c r="CG28" i="1"/>
  <c r="CG27" i="1"/>
  <c r="CG26" i="1"/>
  <c r="CG25" i="1"/>
  <c r="CG24" i="1"/>
  <c r="CG23" i="1"/>
  <c r="CG22" i="1"/>
  <c r="CG21" i="1"/>
  <c r="CG20" i="1"/>
  <c r="CG19" i="1"/>
  <c r="CG18" i="1"/>
  <c r="CG17" i="1"/>
  <c r="CG16" i="1"/>
  <c r="CG15" i="1"/>
  <c r="K104" i="33" l="1"/>
  <c r="AY6" i="15"/>
  <c r="AY5" i="15"/>
  <c r="D4" i="29"/>
  <c r="C4" i="29"/>
  <c r="C3" i="29"/>
  <c r="BJ6" i="15"/>
  <c r="BJ7" i="15"/>
  <c r="BJ8" i="15"/>
  <c r="BJ9" i="15"/>
  <c r="BJ10" i="15"/>
  <c r="BJ11" i="15"/>
  <c r="BJ12" i="15"/>
  <c r="BJ13" i="15"/>
  <c r="BJ14" i="15"/>
  <c r="BJ15" i="15"/>
  <c r="BJ16" i="15"/>
  <c r="BJ17" i="15"/>
  <c r="BJ18" i="15"/>
  <c r="BJ19" i="15"/>
  <c r="BJ20" i="15"/>
  <c r="BJ21" i="15"/>
  <c r="BJ22" i="15"/>
  <c r="BJ23" i="15"/>
  <c r="BJ24" i="15"/>
  <c r="BJ25" i="15"/>
  <c r="BJ26" i="15"/>
  <c r="BJ27" i="15"/>
  <c r="BJ28" i="15"/>
  <c r="BJ29" i="15"/>
  <c r="BJ30" i="15"/>
  <c r="BJ31" i="15"/>
  <c r="BJ32" i="15"/>
  <c r="BJ33" i="15"/>
  <c r="BJ34" i="15"/>
  <c r="BJ35" i="15"/>
  <c r="BJ36" i="15"/>
  <c r="BJ37" i="15"/>
  <c r="BJ38" i="15"/>
  <c r="BJ39" i="15"/>
  <c r="BJ40" i="15"/>
  <c r="BJ41" i="15"/>
  <c r="BJ42" i="15"/>
  <c r="BJ43" i="15"/>
  <c r="BJ44" i="15"/>
  <c r="BJ45" i="15"/>
  <c r="BJ5" i="15"/>
  <c r="AK259" i="1"/>
  <c r="AJ259" i="1"/>
  <c r="AK258" i="1"/>
  <c r="AJ258" i="1"/>
  <c r="AK257" i="1"/>
  <c r="AJ257" i="1"/>
  <c r="AK256" i="1"/>
  <c r="AJ256" i="1"/>
  <c r="AK255" i="1"/>
  <c r="AJ255" i="1"/>
  <c r="AK254" i="1"/>
  <c r="AJ254" i="1"/>
  <c r="AK253" i="1"/>
  <c r="AJ253" i="1"/>
  <c r="AK252" i="1"/>
  <c r="AJ252" i="1"/>
  <c r="AK251" i="1"/>
  <c r="AJ251" i="1"/>
  <c r="AK250" i="1"/>
  <c r="AJ250" i="1"/>
  <c r="AK249" i="1"/>
  <c r="AJ249" i="1"/>
  <c r="AK248" i="1"/>
  <c r="AJ248" i="1"/>
  <c r="AK247" i="1"/>
  <c r="AJ247" i="1"/>
  <c r="AK246" i="1"/>
  <c r="AJ246" i="1"/>
  <c r="AK245" i="1"/>
  <c r="AJ245" i="1"/>
  <c r="AK244" i="1"/>
  <c r="AJ244" i="1"/>
  <c r="AK243" i="1"/>
  <c r="AJ243" i="1"/>
  <c r="AK242" i="1"/>
  <c r="AJ242" i="1"/>
  <c r="AK241" i="1"/>
  <c r="AJ241" i="1"/>
  <c r="AK240" i="1"/>
  <c r="AJ240" i="1"/>
  <c r="AK239" i="1"/>
  <c r="AJ239" i="1"/>
  <c r="AK238" i="1"/>
  <c r="AJ238" i="1"/>
  <c r="AK237" i="1"/>
  <c r="AJ237" i="1"/>
  <c r="AK236" i="1"/>
  <c r="AJ236" i="1"/>
  <c r="AK235" i="1"/>
  <c r="AJ235" i="1"/>
  <c r="AK234" i="1"/>
  <c r="AJ234" i="1"/>
  <c r="AK233" i="1"/>
  <c r="AJ233" i="1"/>
  <c r="AK232" i="1"/>
  <c r="AJ232" i="1"/>
  <c r="AK231" i="1"/>
  <c r="AJ231" i="1"/>
  <c r="AK230" i="1"/>
  <c r="AJ230" i="1"/>
  <c r="AK229" i="1"/>
  <c r="AJ229" i="1"/>
  <c r="AK228" i="1"/>
  <c r="AJ228" i="1"/>
  <c r="AK227" i="1"/>
  <c r="AJ227" i="1"/>
  <c r="AK226" i="1"/>
  <c r="AJ226" i="1"/>
  <c r="AK225" i="1"/>
  <c r="AJ225" i="1"/>
  <c r="AK224" i="1"/>
  <c r="AJ224" i="1"/>
  <c r="AK223" i="1"/>
  <c r="AJ223" i="1"/>
  <c r="AK222" i="1"/>
  <c r="AJ222" i="1"/>
  <c r="AK221" i="1"/>
  <c r="AJ221" i="1"/>
  <c r="AK220" i="1"/>
  <c r="AJ220" i="1"/>
  <c r="AK219" i="1"/>
  <c r="AJ219" i="1"/>
  <c r="AK218" i="1"/>
  <c r="AJ218" i="1"/>
  <c r="AK217" i="1"/>
  <c r="AJ217" i="1"/>
  <c r="AK216" i="1"/>
  <c r="AJ216" i="1"/>
  <c r="AK215" i="1"/>
  <c r="AJ215" i="1"/>
  <c r="AK214" i="1"/>
  <c r="AJ214" i="1"/>
  <c r="AK213" i="1"/>
  <c r="AJ213" i="1"/>
  <c r="AK212" i="1"/>
  <c r="AJ212" i="1"/>
  <c r="AK211" i="1"/>
  <c r="AJ211" i="1"/>
  <c r="AK210" i="1"/>
  <c r="AJ210" i="1"/>
  <c r="AK209" i="1"/>
  <c r="AJ209" i="1"/>
  <c r="AK208" i="1"/>
  <c r="AJ208" i="1"/>
  <c r="AK207" i="1"/>
  <c r="AJ207" i="1"/>
  <c r="AK206" i="1"/>
  <c r="AJ206" i="1"/>
  <c r="AK205" i="1"/>
  <c r="AJ205" i="1"/>
  <c r="AK204" i="1"/>
  <c r="AJ204" i="1"/>
  <c r="AK203" i="1"/>
  <c r="AJ203" i="1"/>
  <c r="AK202" i="1"/>
  <c r="AJ202" i="1"/>
  <c r="AK201" i="1"/>
  <c r="AJ201" i="1"/>
  <c r="AK200" i="1"/>
  <c r="AJ200" i="1"/>
  <c r="AK199" i="1"/>
  <c r="AJ199" i="1"/>
  <c r="AK198" i="1"/>
  <c r="AJ198" i="1"/>
  <c r="AK197" i="1"/>
  <c r="AJ197" i="1"/>
  <c r="AK196" i="1"/>
  <c r="AJ196" i="1"/>
  <c r="AK195" i="1"/>
  <c r="AJ195" i="1"/>
  <c r="AK194" i="1"/>
  <c r="AJ194" i="1"/>
  <c r="AK193" i="1"/>
  <c r="AJ193" i="1"/>
  <c r="AK192" i="1"/>
  <c r="AJ192" i="1"/>
  <c r="AK191" i="1"/>
  <c r="AJ191" i="1"/>
  <c r="AK190" i="1"/>
  <c r="AJ190" i="1"/>
  <c r="AK189" i="1"/>
  <c r="AJ189" i="1"/>
  <c r="AK188" i="1"/>
  <c r="AJ188" i="1"/>
  <c r="AK187" i="1"/>
  <c r="AJ187" i="1"/>
  <c r="AK186" i="1"/>
  <c r="AJ186" i="1"/>
  <c r="AK185" i="1"/>
  <c r="AJ185" i="1"/>
  <c r="AK184" i="1"/>
  <c r="AJ184" i="1"/>
  <c r="AK183" i="1"/>
  <c r="AJ183" i="1"/>
  <c r="AK182" i="1"/>
  <c r="AJ182" i="1"/>
  <c r="AK181" i="1"/>
  <c r="AJ181" i="1"/>
  <c r="AK180" i="1"/>
  <c r="AJ180" i="1"/>
  <c r="AK179" i="1"/>
  <c r="AJ179" i="1"/>
  <c r="AK178" i="1"/>
  <c r="AJ178" i="1"/>
  <c r="AK177" i="1"/>
  <c r="AJ177" i="1"/>
  <c r="AK176" i="1"/>
  <c r="AJ176" i="1"/>
  <c r="AK175" i="1"/>
  <c r="AJ175" i="1"/>
  <c r="AK174" i="1"/>
  <c r="AJ174" i="1"/>
  <c r="AK173" i="1"/>
  <c r="AJ173" i="1"/>
  <c r="AK172" i="1"/>
  <c r="AJ172" i="1"/>
  <c r="AK171" i="1"/>
  <c r="AJ171" i="1"/>
  <c r="AK170" i="1"/>
  <c r="AJ170" i="1"/>
  <c r="AK169" i="1"/>
  <c r="AJ169" i="1"/>
  <c r="AK168" i="1"/>
  <c r="AJ168" i="1"/>
  <c r="AK167" i="1"/>
  <c r="AJ167" i="1"/>
  <c r="AK166" i="1"/>
  <c r="AJ166" i="1"/>
  <c r="AK165" i="1"/>
  <c r="AJ165" i="1"/>
  <c r="AK164" i="1"/>
  <c r="AJ164" i="1"/>
  <c r="AK163" i="1"/>
  <c r="AJ163" i="1"/>
  <c r="AK162" i="1"/>
  <c r="AJ162" i="1"/>
  <c r="AK161" i="1"/>
  <c r="AJ161" i="1"/>
  <c r="AK160" i="1"/>
  <c r="AJ160" i="1"/>
  <c r="AK159" i="1"/>
  <c r="AJ159" i="1"/>
  <c r="AK158" i="1"/>
  <c r="AJ158" i="1"/>
  <c r="AK157" i="1"/>
  <c r="AJ157" i="1"/>
  <c r="AK156" i="1"/>
  <c r="AJ156" i="1"/>
  <c r="AK155" i="1"/>
  <c r="AJ155" i="1"/>
  <c r="AK154" i="1"/>
  <c r="AJ154" i="1"/>
  <c r="AK153" i="1"/>
  <c r="AJ153" i="1"/>
  <c r="AK152" i="1"/>
  <c r="AJ152" i="1"/>
  <c r="AK151" i="1"/>
  <c r="AJ151" i="1"/>
  <c r="AK150" i="1"/>
  <c r="AJ150" i="1"/>
  <c r="AK149" i="1"/>
  <c r="AJ149" i="1"/>
  <c r="AK148" i="1"/>
  <c r="AJ148" i="1"/>
  <c r="AK147" i="1"/>
  <c r="AJ147" i="1"/>
  <c r="AK146" i="1"/>
  <c r="AJ146" i="1"/>
  <c r="AK145" i="1"/>
  <c r="AJ145" i="1"/>
  <c r="AK144" i="1"/>
  <c r="AJ144" i="1"/>
  <c r="AK143" i="1"/>
  <c r="AJ143" i="1"/>
  <c r="AK142" i="1"/>
  <c r="AJ142" i="1"/>
  <c r="AK141" i="1"/>
  <c r="AJ141" i="1"/>
  <c r="AK140" i="1"/>
  <c r="AJ140" i="1"/>
  <c r="AK139" i="1"/>
  <c r="AJ139" i="1"/>
  <c r="AK138" i="1"/>
  <c r="AJ138" i="1"/>
  <c r="AK137" i="1"/>
  <c r="AJ137" i="1"/>
  <c r="AK136" i="1"/>
  <c r="AJ136" i="1"/>
  <c r="AK135" i="1"/>
  <c r="AJ135" i="1"/>
  <c r="AK134" i="1"/>
  <c r="AJ134" i="1"/>
  <c r="AK133" i="1"/>
  <c r="AJ133" i="1"/>
  <c r="AK132" i="1"/>
  <c r="AJ132" i="1"/>
  <c r="AK131" i="1"/>
  <c r="AJ131" i="1"/>
  <c r="AK130" i="1"/>
  <c r="AJ130" i="1"/>
  <c r="AK129" i="1"/>
  <c r="AJ129" i="1"/>
  <c r="AK128" i="1"/>
  <c r="AJ128" i="1"/>
  <c r="AK127" i="1"/>
  <c r="AJ127" i="1"/>
  <c r="AK126" i="1"/>
  <c r="AJ126" i="1"/>
  <c r="AK125" i="1"/>
  <c r="AJ125" i="1"/>
  <c r="AK124" i="1"/>
  <c r="AJ124" i="1"/>
  <c r="AK123" i="1"/>
  <c r="AJ123" i="1"/>
  <c r="AK122" i="1"/>
  <c r="AJ122" i="1"/>
  <c r="AK121" i="1"/>
  <c r="AJ121" i="1"/>
  <c r="AK120" i="1"/>
  <c r="AJ120" i="1"/>
  <c r="AK119" i="1"/>
  <c r="AJ119" i="1"/>
  <c r="AK118" i="1"/>
  <c r="AJ118" i="1"/>
  <c r="AK117" i="1"/>
  <c r="AJ117" i="1"/>
  <c r="AK116" i="1"/>
  <c r="AJ116" i="1"/>
  <c r="AK115" i="1"/>
  <c r="AJ115" i="1"/>
  <c r="AK114" i="1"/>
  <c r="AJ114" i="1"/>
  <c r="AK113" i="1"/>
  <c r="AJ113" i="1"/>
  <c r="AK112" i="1"/>
  <c r="AJ112" i="1"/>
  <c r="AK111" i="1"/>
  <c r="AJ111" i="1"/>
  <c r="AK110" i="1"/>
  <c r="AJ110" i="1"/>
  <c r="AK109" i="1"/>
  <c r="AJ109" i="1"/>
  <c r="AK108" i="1"/>
  <c r="AJ108" i="1"/>
  <c r="AK107" i="1"/>
  <c r="AJ107" i="1"/>
  <c r="AK106" i="1"/>
  <c r="AJ106" i="1"/>
  <c r="AK105" i="1"/>
  <c r="AJ105" i="1"/>
  <c r="AK104" i="1"/>
  <c r="AJ104" i="1"/>
  <c r="AK103" i="1"/>
  <c r="AJ103" i="1"/>
  <c r="AK102" i="1"/>
  <c r="AJ102" i="1"/>
  <c r="AK101" i="1"/>
  <c r="AJ101" i="1"/>
  <c r="AK100" i="1"/>
  <c r="AJ100" i="1"/>
  <c r="AK99" i="1"/>
  <c r="AJ99" i="1"/>
  <c r="AK98" i="1"/>
  <c r="AJ98" i="1"/>
  <c r="AK97" i="1"/>
  <c r="AJ97" i="1"/>
  <c r="AK96" i="1"/>
  <c r="AJ96" i="1"/>
  <c r="AK95" i="1"/>
  <c r="AJ95" i="1"/>
  <c r="AK94" i="1"/>
  <c r="AJ94" i="1"/>
  <c r="AK93" i="1"/>
  <c r="AJ93" i="1"/>
  <c r="AK92" i="1"/>
  <c r="AJ92" i="1"/>
  <c r="AK91" i="1"/>
  <c r="AJ91" i="1"/>
  <c r="AK90" i="1"/>
  <c r="AJ90" i="1"/>
  <c r="AK89" i="1"/>
  <c r="AJ89" i="1"/>
  <c r="AK88" i="1"/>
  <c r="AJ88" i="1"/>
  <c r="AK87" i="1"/>
  <c r="AJ87" i="1"/>
  <c r="AK86" i="1"/>
  <c r="AJ86" i="1"/>
  <c r="AK85" i="1"/>
  <c r="AJ85" i="1"/>
  <c r="AK84" i="1"/>
  <c r="AJ84" i="1"/>
  <c r="AK83" i="1"/>
  <c r="AJ83" i="1"/>
  <c r="AK82" i="1"/>
  <c r="AJ82" i="1"/>
  <c r="AK81" i="1"/>
  <c r="AJ81" i="1"/>
  <c r="AK80" i="1"/>
  <c r="AJ80" i="1"/>
  <c r="AK79" i="1"/>
  <c r="AJ79" i="1"/>
  <c r="AK78" i="1"/>
  <c r="AJ78" i="1"/>
  <c r="AK77" i="1"/>
  <c r="AJ77" i="1"/>
  <c r="AK76" i="1"/>
  <c r="AJ76" i="1"/>
  <c r="AK75" i="1"/>
  <c r="AJ75" i="1"/>
  <c r="AK74" i="1"/>
  <c r="AJ74" i="1"/>
  <c r="AK73" i="1"/>
  <c r="AJ73" i="1"/>
  <c r="AK72" i="1"/>
  <c r="AJ72" i="1"/>
  <c r="AK71" i="1"/>
  <c r="AJ71" i="1"/>
  <c r="AK70" i="1"/>
  <c r="AJ70" i="1"/>
  <c r="AK69" i="1"/>
  <c r="AJ69" i="1"/>
  <c r="AK68" i="1"/>
  <c r="AJ68" i="1"/>
  <c r="AK67" i="1"/>
  <c r="AJ67" i="1"/>
  <c r="AK66" i="1"/>
  <c r="AJ66" i="1"/>
  <c r="AK65" i="1"/>
  <c r="AJ65" i="1"/>
  <c r="AK64" i="1"/>
  <c r="AJ64" i="1"/>
  <c r="AK63" i="1"/>
  <c r="AJ63" i="1"/>
  <c r="AK62" i="1"/>
  <c r="AJ62" i="1"/>
  <c r="AK61" i="1"/>
  <c r="AJ61" i="1"/>
  <c r="AK60" i="1"/>
  <c r="AJ60" i="1"/>
  <c r="AK59" i="1"/>
  <c r="AJ59" i="1"/>
  <c r="AK58" i="1"/>
  <c r="AJ58" i="1"/>
  <c r="AK57" i="1"/>
  <c r="AJ57" i="1"/>
  <c r="AK56" i="1"/>
  <c r="AJ56" i="1"/>
  <c r="AK55" i="1"/>
  <c r="AJ55" i="1"/>
  <c r="AK54" i="1"/>
  <c r="AJ54" i="1"/>
  <c r="AK53" i="1"/>
  <c r="AJ53" i="1"/>
  <c r="AK52" i="1"/>
  <c r="AJ52" i="1"/>
  <c r="AK51" i="1"/>
  <c r="AJ51" i="1"/>
  <c r="AK50" i="1"/>
  <c r="AJ50" i="1"/>
  <c r="AK49" i="1"/>
  <c r="AJ49" i="1"/>
  <c r="AK48" i="1"/>
  <c r="AJ48" i="1"/>
  <c r="AK47" i="1"/>
  <c r="AJ47" i="1"/>
  <c r="AK46" i="1"/>
  <c r="AJ46" i="1"/>
  <c r="AK45" i="1"/>
  <c r="AJ45" i="1"/>
  <c r="AK44" i="1"/>
  <c r="AJ44" i="1"/>
  <c r="AK43" i="1"/>
  <c r="AJ43" i="1"/>
  <c r="AK42" i="1"/>
  <c r="AJ42" i="1"/>
  <c r="AK41" i="1"/>
  <c r="AJ41" i="1"/>
  <c r="AK40" i="1"/>
  <c r="AJ40" i="1"/>
  <c r="AK39" i="1"/>
  <c r="AJ39" i="1"/>
  <c r="AK38" i="1"/>
  <c r="AJ38" i="1"/>
  <c r="AK37" i="1"/>
  <c r="AJ37" i="1"/>
  <c r="AK36" i="1"/>
  <c r="AJ36" i="1"/>
  <c r="AK35" i="1"/>
  <c r="AJ35" i="1"/>
  <c r="AK34" i="1"/>
  <c r="AJ34" i="1"/>
  <c r="AK33" i="1"/>
  <c r="AJ33" i="1"/>
  <c r="AK32" i="1"/>
  <c r="AJ32" i="1"/>
  <c r="AK31" i="1"/>
  <c r="AJ31" i="1"/>
  <c r="AK30" i="1"/>
  <c r="AJ30" i="1"/>
  <c r="AK29" i="1"/>
  <c r="AJ29" i="1"/>
  <c r="AK28" i="1"/>
  <c r="AJ28" i="1"/>
  <c r="AK27" i="1"/>
  <c r="AJ27" i="1"/>
  <c r="AK26" i="1"/>
  <c r="AJ26" i="1"/>
  <c r="AK25" i="1"/>
  <c r="AJ25" i="1"/>
  <c r="AK24" i="1"/>
  <c r="AJ24" i="1"/>
  <c r="AK23" i="1"/>
  <c r="AJ23" i="1"/>
  <c r="AK22" i="1"/>
  <c r="AJ22" i="1"/>
  <c r="AK21" i="1"/>
  <c r="AJ21" i="1"/>
  <c r="AK20" i="1"/>
  <c r="AJ20" i="1"/>
  <c r="AK19" i="1"/>
  <c r="AJ19" i="1"/>
  <c r="AK18" i="1"/>
  <c r="AJ18" i="1"/>
  <c r="AK17" i="1"/>
  <c r="AJ17" i="1"/>
  <c r="AK16" i="1"/>
  <c r="AJ16" i="1"/>
  <c r="BB23" i="15"/>
  <c r="BB235" i="15"/>
  <c r="BB6" i="15"/>
  <c r="BB171" i="15"/>
  <c r="BB27" i="15"/>
  <c r="BB32" i="15"/>
  <c r="BB163" i="15"/>
  <c r="BB21" i="15"/>
  <c r="BB132" i="15"/>
  <c r="BB115" i="15"/>
  <c r="BB230" i="15"/>
  <c r="BB44" i="15"/>
  <c r="BB224" i="15"/>
  <c r="BB40" i="15"/>
  <c r="BB194" i="15"/>
  <c r="BB33" i="15"/>
  <c r="BB225" i="15"/>
  <c r="BB185" i="15"/>
  <c r="BB176" i="15"/>
  <c r="BB198" i="15"/>
  <c r="BB120" i="15"/>
  <c r="BB11" i="15"/>
  <c r="BB111" i="15"/>
  <c r="BB144" i="15"/>
  <c r="BB37" i="15"/>
  <c r="BB8" i="15"/>
  <c r="BB145" i="15"/>
  <c r="BB183" i="15"/>
  <c r="BB13" i="15"/>
  <c r="BB245" i="15"/>
  <c r="BB99" i="15"/>
  <c r="BB114" i="15"/>
  <c r="BB57" i="15"/>
  <c r="BB20" i="15"/>
  <c r="BB251" i="15"/>
  <c r="BB73" i="15"/>
  <c r="BB102" i="15"/>
  <c r="BB236" i="15"/>
  <c r="BB24" i="15"/>
  <c r="BB133" i="15"/>
  <c r="BB223" i="15"/>
  <c r="BB234" i="15"/>
  <c r="BB208" i="15"/>
  <c r="BB74" i="15"/>
  <c r="BB14" i="15"/>
  <c r="BB231" i="15"/>
  <c r="BB35" i="15"/>
  <c r="BB101" i="15"/>
  <c r="BB178" i="15"/>
  <c r="BB196" i="15"/>
  <c r="BB209" i="15"/>
  <c r="BB98" i="15"/>
  <c r="BB55" i="15"/>
  <c r="BB179" i="15"/>
  <c r="BB207" i="15"/>
  <c r="BB228" i="15"/>
  <c r="BB182" i="15"/>
  <c r="BB146" i="15"/>
  <c r="BB138" i="15"/>
  <c r="BB217" i="15"/>
  <c r="BB247" i="15"/>
  <c r="BB221" i="15"/>
  <c r="BB81" i="15"/>
  <c r="BB205" i="15"/>
  <c r="BB129" i="15"/>
  <c r="BB139" i="15"/>
  <c r="BB154" i="15"/>
  <c r="BB126" i="15"/>
  <c r="BB161" i="15"/>
  <c r="BB169" i="15"/>
  <c r="BB18" i="15"/>
  <c r="BB239" i="15"/>
  <c r="BB227" i="15"/>
  <c r="BB22" i="15"/>
  <c r="BB112" i="15"/>
  <c r="BB214" i="15"/>
  <c r="BB10" i="15"/>
  <c r="BB110" i="15"/>
  <c r="BB4" i="15"/>
  <c r="K105" i="33" l="1"/>
  <c r="A323" i="22"/>
  <c r="H323" i="22"/>
  <c r="I323" i="22"/>
  <c r="AK8" i="29"/>
  <c r="AM8" i="29" s="1"/>
  <c r="AH8" i="29"/>
  <c r="AG8" i="29"/>
  <c r="AF8" i="29"/>
  <c r="AE8" i="29"/>
  <c r="I307" i="29"/>
  <c r="H307" i="29"/>
  <c r="I306" i="29"/>
  <c r="H306" i="29"/>
  <c r="I305" i="29"/>
  <c r="H305" i="29"/>
  <c r="I304" i="29"/>
  <c r="H304" i="29"/>
  <c r="I303" i="29"/>
  <c r="H303" i="29"/>
  <c r="I302" i="29"/>
  <c r="H302" i="29"/>
  <c r="I301" i="29"/>
  <c r="H301" i="29"/>
  <c r="I300" i="29"/>
  <c r="H300" i="29"/>
  <c r="I299" i="29"/>
  <c r="H299" i="29"/>
  <c r="I298" i="29"/>
  <c r="H298" i="29"/>
  <c r="I297" i="29"/>
  <c r="H297" i="29"/>
  <c r="I296" i="29"/>
  <c r="H296" i="29"/>
  <c r="I295" i="29"/>
  <c r="H295" i="29"/>
  <c r="I294" i="29"/>
  <c r="H294" i="29"/>
  <c r="I293" i="29"/>
  <c r="H293" i="29"/>
  <c r="I292" i="29"/>
  <c r="H292" i="29"/>
  <c r="I291" i="29"/>
  <c r="H291" i="29"/>
  <c r="I290" i="29"/>
  <c r="H290" i="29"/>
  <c r="I289" i="29"/>
  <c r="H289" i="29"/>
  <c r="I288" i="29"/>
  <c r="H288" i="29"/>
  <c r="I287" i="29"/>
  <c r="H287" i="29"/>
  <c r="I286" i="29"/>
  <c r="H286" i="29"/>
  <c r="I285" i="29"/>
  <c r="H285" i="29"/>
  <c r="I284" i="29"/>
  <c r="H284" i="29"/>
  <c r="I283" i="29"/>
  <c r="H283" i="29"/>
  <c r="I282" i="29"/>
  <c r="H282" i="29"/>
  <c r="I281" i="29"/>
  <c r="H281" i="29"/>
  <c r="I280" i="29"/>
  <c r="H280" i="29"/>
  <c r="I279" i="29"/>
  <c r="H279" i="29"/>
  <c r="I278" i="29"/>
  <c r="H278" i="29"/>
  <c r="I277" i="29"/>
  <c r="H277" i="29"/>
  <c r="I276" i="29"/>
  <c r="H276" i="29"/>
  <c r="I275" i="29"/>
  <c r="H275" i="29"/>
  <c r="I274" i="29"/>
  <c r="H274" i="29"/>
  <c r="I273" i="29"/>
  <c r="H273" i="29"/>
  <c r="I272" i="29"/>
  <c r="H272" i="29"/>
  <c r="I271" i="29"/>
  <c r="H271" i="29"/>
  <c r="I270" i="29"/>
  <c r="H270" i="29"/>
  <c r="I269" i="29"/>
  <c r="H269" i="29"/>
  <c r="I268" i="29"/>
  <c r="H268" i="29"/>
  <c r="I267" i="29"/>
  <c r="H267" i="29"/>
  <c r="I266" i="29"/>
  <c r="H266" i="29"/>
  <c r="I265" i="29"/>
  <c r="H265" i="29"/>
  <c r="I264" i="29"/>
  <c r="H264" i="29"/>
  <c r="I263" i="29"/>
  <c r="H263" i="29"/>
  <c r="I262" i="29"/>
  <c r="H262" i="29"/>
  <c r="I261" i="29"/>
  <c r="H261" i="29"/>
  <c r="I260" i="29"/>
  <c r="H260" i="29"/>
  <c r="I259" i="29"/>
  <c r="H259" i="29"/>
  <c r="I258" i="29"/>
  <c r="H258" i="29"/>
  <c r="I257" i="29"/>
  <c r="H257" i="29"/>
  <c r="I256" i="29"/>
  <c r="H256" i="29"/>
  <c r="I255" i="29"/>
  <c r="H255" i="29"/>
  <c r="I254" i="29"/>
  <c r="H254" i="29"/>
  <c r="I253" i="29"/>
  <c r="H253" i="29"/>
  <c r="I252" i="29"/>
  <c r="H252" i="29"/>
  <c r="I251" i="29"/>
  <c r="H251" i="29"/>
  <c r="I250" i="29"/>
  <c r="H250" i="29"/>
  <c r="I249" i="29"/>
  <c r="H249" i="29"/>
  <c r="I248" i="29"/>
  <c r="H248" i="29"/>
  <c r="I247" i="29"/>
  <c r="H247" i="29"/>
  <c r="I246" i="29"/>
  <c r="H246" i="29"/>
  <c r="I245" i="29"/>
  <c r="H245" i="29"/>
  <c r="I244" i="29"/>
  <c r="H244" i="29"/>
  <c r="I243" i="29"/>
  <c r="H243" i="29"/>
  <c r="I242" i="29"/>
  <c r="H242" i="29"/>
  <c r="I241" i="29"/>
  <c r="H241" i="29"/>
  <c r="I240" i="29"/>
  <c r="H240" i="29"/>
  <c r="I239" i="29"/>
  <c r="H239" i="29"/>
  <c r="I238" i="29"/>
  <c r="H238" i="29"/>
  <c r="I237" i="29"/>
  <c r="H237" i="29"/>
  <c r="I236" i="29"/>
  <c r="H236" i="29"/>
  <c r="I235" i="29"/>
  <c r="H235" i="29"/>
  <c r="I234" i="29"/>
  <c r="H234" i="29"/>
  <c r="I233" i="29"/>
  <c r="H233" i="29"/>
  <c r="I232" i="29"/>
  <c r="H232" i="29"/>
  <c r="I231" i="29"/>
  <c r="H231" i="29"/>
  <c r="I230" i="29"/>
  <c r="H230" i="29"/>
  <c r="I229" i="29"/>
  <c r="H229" i="29"/>
  <c r="I228" i="29"/>
  <c r="H228" i="29"/>
  <c r="I227" i="29"/>
  <c r="H227" i="29"/>
  <c r="I226" i="29"/>
  <c r="H226" i="29"/>
  <c r="I225" i="29"/>
  <c r="H225" i="29"/>
  <c r="I224" i="29"/>
  <c r="H224" i="29"/>
  <c r="I223" i="29"/>
  <c r="H223" i="29"/>
  <c r="I222" i="29"/>
  <c r="H222" i="29"/>
  <c r="I221" i="29"/>
  <c r="H221" i="29"/>
  <c r="I220" i="29"/>
  <c r="H220" i="29"/>
  <c r="I219" i="29"/>
  <c r="H219" i="29"/>
  <c r="I218" i="29"/>
  <c r="H218" i="29"/>
  <c r="I217" i="29"/>
  <c r="H217" i="29"/>
  <c r="I216" i="29"/>
  <c r="H216" i="29"/>
  <c r="I215" i="29"/>
  <c r="H215" i="29"/>
  <c r="I214" i="29"/>
  <c r="H214" i="29"/>
  <c r="I213" i="29"/>
  <c r="H213" i="29"/>
  <c r="I212" i="29"/>
  <c r="H212" i="29"/>
  <c r="I211" i="29"/>
  <c r="H211" i="29"/>
  <c r="I210" i="29"/>
  <c r="H210" i="29"/>
  <c r="I209" i="29"/>
  <c r="H209" i="29"/>
  <c r="I208" i="29"/>
  <c r="H208" i="29"/>
  <c r="I207" i="29"/>
  <c r="H207" i="29"/>
  <c r="I206" i="29"/>
  <c r="H206" i="29"/>
  <c r="I205" i="29"/>
  <c r="H205" i="29"/>
  <c r="I204" i="29"/>
  <c r="H204" i="29"/>
  <c r="I203" i="29"/>
  <c r="H203" i="29"/>
  <c r="I202" i="29"/>
  <c r="H202" i="29"/>
  <c r="I201" i="29"/>
  <c r="H201" i="29"/>
  <c r="I200" i="29"/>
  <c r="H200" i="29"/>
  <c r="I199" i="29"/>
  <c r="H199" i="29"/>
  <c r="I198" i="29"/>
  <c r="H198" i="29"/>
  <c r="I197" i="29"/>
  <c r="H197" i="29"/>
  <c r="I196" i="29"/>
  <c r="H196" i="29"/>
  <c r="I195" i="29"/>
  <c r="H195" i="29"/>
  <c r="I194" i="29"/>
  <c r="H194" i="29"/>
  <c r="I193" i="29"/>
  <c r="H193" i="29"/>
  <c r="I192" i="29"/>
  <c r="H192" i="29"/>
  <c r="I191" i="29"/>
  <c r="H191" i="29"/>
  <c r="I190" i="29"/>
  <c r="H190" i="29"/>
  <c r="I189" i="29"/>
  <c r="H189" i="29"/>
  <c r="I188" i="29"/>
  <c r="H188" i="29"/>
  <c r="I187" i="29"/>
  <c r="H187" i="29"/>
  <c r="I186" i="29"/>
  <c r="H186" i="29"/>
  <c r="I185" i="29"/>
  <c r="H185" i="29"/>
  <c r="I184" i="29"/>
  <c r="H184" i="29"/>
  <c r="I183" i="29"/>
  <c r="H183" i="29"/>
  <c r="I182" i="29"/>
  <c r="H182" i="29"/>
  <c r="I181" i="29"/>
  <c r="H181" i="29"/>
  <c r="I180" i="29"/>
  <c r="H180" i="29"/>
  <c r="I179" i="29"/>
  <c r="H179" i="29"/>
  <c r="I178" i="29"/>
  <c r="H178" i="29"/>
  <c r="I177" i="29"/>
  <c r="H177" i="29"/>
  <c r="I176" i="29"/>
  <c r="H176" i="29"/>
  <c r="I175" i="29"/>
  <c r="H175" i="29"/>
  <c r="I174" i="29"/>
  <c r="H174" i="29"/>
  <c r="I173" i="29"/>
  <c r="H173" i="29"/>
  <c r="I172" i="29"/>
  <c r="H172" i="29"/>
  <c r="I171" i="29"/>
  <c r="H171" i="29"/>
  <c r="I170" i="29"/>
  <c r="H170" i="29"/>
  <c r="I169" i="29"/>
  <c r="H169" i="29"/>
  <c r="I168" i="29"/>
  <c r="H168" i="29"/>
  <c r="I167" i="29"/>
  <c r="H167" i="29"/>
  <c r="I166" i="29"/>
  <c r="H166" i="29"/>
  <c r="I165" i="29"/>
  <c r="H165" i="29"/>
  <c r="I164" i="29"/>
  <c r="H164" i="29"/>
  <c r="I163" i="29"/>
  <c r="H163" i="29"/>
  <c r="I162" i="29"/>
  <c r="H162" i="29"/>
  <c r="I161" i="29"/>
  <c r="H161" i="29"/>
  <c r="I160" i="29"/>
  <c r="H160" i="29"/>
  <c r="I159" i="29"/>
  <c r="H159" i="29"/>
  <c r="I158" i="29"/>
  <c r="H158" i="29"/>
  <c r="I157" i="29"/>
  <c r="H157" i="29"/>
  <c r="I156" i="29"/>
  <c r="H156" i="29"/>
  <c r="I155" i="29"/>
  <c r="H155" i="29"/>
  <c r="I154" i="29"/>
  <c r="H154" i="29"/>
  <c r="I153" i="29"/>
  <c r="H153" i="29"/>
  <c r="I152" i="29"/>
  <c r="H152" i="29"/>
  <c r="I151" i="29"/>
  <c r="H151" i="29"/>
  <c r="I150" i="29"/>
  <c r="H150" i="29"/>
  <c r="I149" i="29"/>
  <c r="H149" i="29"/>
  <c r="I148" i="29"/>
  <c r="H148" i="29"/>
  <c r="I147" i="29"/>
  <c r="H147" i="29"/>
  <c r="I146" i="29"/>
  <c r="H146" i="29"/>
  <c r="I145" i="29"/>
  <c r="H145" i="29"/>
  <c r="I144" i="29"/>
  <c r="H144" i="29"/>
  <c r="I143" i="29"/>
  <c r="H143" i="29"/>
  <c r="I142" i="29"/>
  <c r="H142" i="29"/>
  <c r="I141" i="29"/>
  <c r="H141" i="29"/>
  <c r="I140" i="29"/>
  <c r="H140" i="29"/>
  <c r="I139" i="29"/>
  <c r="H139" i="29"/>
  <c r="I138" i="29"/>
  <c r="H138" i="29"/>
  <c r="I137" i="29"/>
  <c r="H137" i="29"/>
  <c r="I136" i="29"/>
  <c r="H136" i="29"/>
  <c r="I135" i="29"/>
  <c r="H135" i="29"/>
  <c r="I134" i="29"/>
  <c r="H134" i="29"/>
  <c r="I133" i="29"/>
  <c r="H133" i="29"/>
  <c r="I132" i="29"/>
  <c r="H132" i="29"/>
  <c r="I131" i="29"/>
  <c r="H131" i="29"/>
  <c r="I130" i="29"/>
  <c r="H130" i="29"/>
  <c r="I129" i="29"/>
  <c r="H129" i="29"/>
  <c r="I128" i="29"/>
  <c r="H128" i="29"/>
  <c r="I127" i="29"/>
  <c r="H127" i="29"/>
  <c r="I126" i="29"/>
  <c r="H126" i="29"/>
  <c r="I125" i="29"/>
  <c r="H125" i="29"/>
  <c r="I124" i="29"/>
  <c r="H124" i="29"/>
  <c r="I123" i="29"/>
  <c r="H123" i="29"/>
  <c r="I122" i="29"/>
  <c r="H122" i="29"/>
  <c r="I121" i="29"/>
  <c r="H121" i="29"/>
  <c r="I120" i="29"/>
  <c r="H120" i="29"/>
  <c r="I119" i="29"/>
  <c r="H119" i="29"/>
  <c r="I118" i="29"/>
  <c r="H118" i="29"/>
  <c r="I117" i="29"/>
  <c r="H117" i="29"/>
  <c r="I116" i="29"/>
  <c r="H116" i="29"/>
  <c r="I115" i="29"/>
  <c r="H115" i="29"/>
  <c r="I114" i="29"/>
  <c r="H114" i="29"/>
  <c r="I113" i="29"/>
  <c r="H113" i="29"/>
  <c r="I112" i="29"/>
  <c r="H112" i="29"/>
  <c r="I111" i="29"/>
  <c r="H111" i="29"/>
  <c r="I110" i="29"/>
  <c r="H110" i="29"/>
  <c r="I109" i="29"/>
  <c r="H109" i="29"/>
  <c r="I108" i="29"/>
  <c r="H108" i="29"/>
  <c r="I107" i="29"/>
  <c r="H107" i="29"/>
  <c r="I106" i="29"/>
  <c r="H106" i="29"/>
  <c r="I105" i="29"/>
  <c r="H105" i="29"/>
  <c r="I104" i="29"/>
  <c r="H104" i="29"/>
  <c r="I103" i="29"/>
  <c r="H103" i="29"/>
  <c r="I102" i="29"/>
  <c r="H102" i="29"/>
  <c r="I101" i="29"/>
  <c r="H101" i="29"/>
  <c r="I100" i="29"/>
  <c r="H100" i="29"/>
  <c r="I99" i="29"/>
  <c r="H99" i="29"/>
  <c r="I98" i="29"/>
  <c r="H98" i="29"/>
  <c r="I97" i="29"/>
  <c r="H97" i="29"/>
  <c r="I96" i="29"/>
  <c r="H96" i="29"/>
  <c r="I95" i="29"/>
  <c r="H95" i="29"/>
  <c r="I94" i="29"/>
  <c r="H94" i="29"/>
  <c r="I93" i="29"/>
  <c r="H93" i="29"/>
  <c r="I92" i="29"/>
  <c r="H92" i="29"/>
  <c r="I91" i="29"/>
  <c r="H91" i="29"/>
  <c r="I90" i="29"/>
  <c r="H90" i="29"/>
  <c r="I89" i="29"/>
  <c r="H89" i="29"/>
  <c r="I88" i="29"/>
  <c r="H88" i="29"/>
  <c r="I87" i="29"/>
  <c r="H87" i="29"/>
  <c r="I86" i="29"/>
  <c r="H86" i="29"/>
  <c r="I85" i="29"/>
  <c r="H85" i="29"/>
  <c r="I84" i="29"/>
  <c r="H84" i="29"/>
  <c r="I83" i="29"/>
  <c r="H83" i="29"/>
  <c r="I82" i="29"/>
  <c r="H82" i="29"/>
  <c r="I81" i="29"/>
  <c r="H81" i="29"/>
  <c r="I80" i="29"/>
  <c r="H80" i="29"/>
  <c r="I79" i="29"/>
  <c r="H79" i="29"/>
  <c r="I78" i="29"/>
  <c r="H78" i="29"/>
  <c r="I77" i="29"/>
  <c r="H77" i="29"/>
  <c r="I76" i="29"/>
  <c r="H76" i="29"/>
  <c r="I75" i="29"/>
  <c r="H75" i="29"/>
  <c r="I74" i="29"/>
  <c r="H74" i="29"/>
  <c r="I73" i="29"/>
  <c r="H73" i="29"/>
  <c r="I72" i="29"/>
  <c r="H72" i="29"/>
  <c r="I71" i="29"/>
  <c r="H71" i="29"/>
  <c r="I70" i="29"/>
  <c r="H70" i="29"/>
  <c r="I69" i="29"/>
  <c r="H69" i="29"/>
  <c r="I68" i="29"/>
  <c r="H68" i="29"/>
  <c r="I67" i="29"/>
  <c r="H67" i="29"/>
  <c r="I66" i="29"/>
  <c r="H66" i="29"/>
  <c r="I65" i="29"/>
  <c r="H65" i="29"/>
  <c r="I64" i="29"/>
  <c r="H64" i="29"/>
  <c r="I63" i="29"/>
  <c r="H63" i="29"/>
  <c r="I62" i="29"/>
  <c r="H62" i="29"/>
  <c r="I61" i="29"/>
  <c r="H61" i="29"/>
  <c r="I60" i="29"/>
  <c r="H60" i="29"/>
  <c r="I59" i="29"/>
  <c r="H59" i="29"/>
  <c r="I58" i="29"/>
  <c r="H58" i="29"/>
  <c r="I57" i="29"/>
  <c r="H57" i="29"/>
  <c r="I56" i="29"/>
  <c r="H56" i="29"/>
  <c r="I55" i="29"/>
  <c r="H55" i="29"/>
  <c r="I54" i="29"/>
  <c r="H54" i="29"/>
  <c r="I53" i="29"/>
  <c r="H53" i="29"/>
  <c r="I52" i="29"/>
  <c r="H52" i="29"/>
  <c r="I51" i="29"/>
  <c r="H51" i="29"/>
  <c r="I50" i="29"/>
  <c r="H50" i="29"/>
  <c r="I49" i="29"/>
  <c r="H49" i="29"/>
  <c r="I48" i="29"/>
  <c r="H48" i="29"/>
  <c r="I47" i="29"/>
  <c r="H47" i="29"/>
  <c r="I46" i="29"/>
  <c r="H46" i="29"/>
  <c r="I45" i="29"/>
  <c r="H45" i="29"/>
  <c r="I44" i="29"/>
  <c r="H44" i="29"/>
  <c r="I43" i="29"/>
  <c r="H43" i="29"/>
  <c r="I42" i="29"/>
  <c r="H42" i="29"/>
  <c r="I41" i="29"/>
  <c r="H41" i="29"/>
  <c r="I40" i="29"/>
  <c r="H40" i="29"/>
  <c r="I39" i="29"/>
  <c r="H39" i="29"/>
  <c r="I38" i="29"/>
  <c r="H38" i="29"/>
  <c r="I37" i="29"/>
  <c r="H37" i="29"/>
  <c r="I36" i="29"/>
  <c r="H36" i="29"/>
  <c r="I35" i="29"/>
  <c r="H35" i="29"/>
  <c r="I34" i="29"/>
  <c r="H34" i="29"/>
  <c r="I33" i="29"/>
  <c r="H33" i="29"/>
  <c r="I32" i="29"/>
  <c r="H32" i="29"/>
  <c r="I31" i="29"/>
  <c r="H31" i="29"/>
  <c r="I30" i="29"/>
  <c r="H30" i="29"/>
  <c r="I29" i="29"/>
  <c r="H29" i="29"/>
  <c r="I28" i="29"/>
  <c r="H28" i="29"/>
  <c r="I27" i="29"/>
  <c r="H27" i="29"/>
  <c r="I26" i="29"/>
  <c r="H26" i="29"/>
  <c r="I25" i="29"/>
  <c r="H25" i="29"/>
  <c r="I24" i="29"/>
  <c r="H24" i="29"/>
  <c r="I23" i="29"/>
  <c r="H23" i="29"/>
  <c r="I22" i="29"/>
  <c r="H22" i="29"/>
  <c r="I21" i="29"/>
  <c r="H21" i="29"/>
  <c r="I20" i="29"/>
  <c r="H20" i="29"/>
  <c r="I19" i="29"/>
  <c r="H19" i="29"/>
  <c r="I18" i="29"/>
  <c r="H18" i="29"/>
  <c r="I17" i="29"/>
  <c r="H17" i="29"/>
  <c r="I16" i="29"/>
  <c r="H16" i="29"/>
  <c r="I15" i="29"/>
  <c r="H15" i="29"/>
  <c r="I14" i="29"/>
  <c r="H14" i="29"/>
  <c r="I13" i="29"/>
  <c r="H13" i="29"/>
  <c r="I12" i="29"/>
  <c r="H12" i="29"/>
  <c r="I11" i="29"/>
  <c r="H11" i="29"/>
  <c r="I10" i="29"/>
  <c r="H10" i="29"/>
  <c r="I9" i="29"/>
  <c r="H9" i="29"/>
  <c r="I8" i="29"/>
  <c r="F8" i="29"/>
  <c r="K8" i="29" s="1"/>
  <c r="AK7" i="29"/>
  <c r="AI7" i="29"/>
  <c r="AH7" i="29"/>
  <c r="AG7" i="29"/>
  <c r="AF7" i="29"/>
  <c r="AE7" i="29"/>
  <c r="AV8" i="1"/>
  <c r="CE259" i="1"/>
  <c r="CD259" i="1"/>
  <c r="CC259" i="1"/>
  <c r="CB259" i="1"/>
  <c r="CE258" i="1"/>
  <c r="CD258" i="1"/>
  <c r="CC258" i="1"/>
  <c r="CB258" i="1"/>
  <c r="CE257" i="1"/>
  <c r="CD257" i="1"/>
  <c r="CC257" i="1"/>
  <c r="CB257" i="1"/>
  <c r="CE256" i="1"/>
  <c r="CD256" i="1"/>
  <c r="CC256" i="1"/>
  <c r="CB256" i="1"/>
  <c r="CE255" i="1"/>
  <c r="CD255" i="1"/>
  <c r="CC255" i="1"/>
  <c r="CB255" i="1"/>
  <c r="CE254" i="1"/>
  <c r="CD254" i="1"/>
  <c r="CC254" i="1"/>
  <c r="CB254" i="1"/>
  <c r="CE253" i="1"/>
  <c r="CD253" i="1"/>
  <c r="CC253" i="1"/>
  <c r="CB253" i="1"/>
  <c r="CE252" i="1"/>
  <c r="CD252" i="1"/>
  <c r="CC252" i="1"/>
  <c r="CB252" i="1"/>
  <c r="CE251" i="1"/>
  <c r="CD251" i="1"/>
  <c r="CC251" i="1"/>
  <c r="CB251" i="1"/>
  <c r="CE250" i="1"/>
  <c r="CD250" i="1"/>
  <c r="CC250" i="1"/>
  <c r="CB250" i="1"/>
  <c r="CE249" i="1"/>
  <c r="CD249" i="1"/>
  <c r="CC249" i="1"/>
  <c r="CB249" i="1"/>
  <c r="CE248" i="1"/>
  <c r="CD248" i="1"/>
  <c r="CC248" i="1"/>
  <c r="CB248" i="1"/>
  <c r="CE247" i="1"/>
  <c r="CD247" i="1"/>
  <c r="CC247" i="1"/>
  <c r="CB247" i="1"/>
  <c r="CE246" i="1"/>
  <c r="CD246" i="1"/>
  <c r="CC246" i="1"/>
  <c r="CB246" i="1"/>
  <c r="CE245" i="1"/>
  <c r="CD245" i="1"/>
  <c r="CC245" i="1"/>
  <c r="CB245" i="1"/>
  <c r="CE244" i="1"/>
  <c r="CD244" i="1"/>
  <c r="CC244" i="1"/>
  <c r="CB244" i="1"/>
  <c r="CE243" i="1"/>
  <c r="CD243" i="1"/>
  <c r="CC243" i="1"/>
  <c r="CB243" i="1"/>
  <c r="CE242" i="1"/>
  <c r="CD242" i="1"/>
  <c r="CC242" i="1"/>
  <c r="CB242" i="1"/>
  <c r="CE241" i="1"/>
  <c r="CD241" i="1"/>
  <c r="CC241" i="1"/>
  <c r="CB241" i="1"/>
  <c r="CE240" i="1"/>
  <c r="CD240" i="1"/>
  <c r="CC240" i="1"/>
  <c r="CB240" i="1"/>
  <c r="CE239" i="1"/>
  <c r="CD239" i="1"/>
  <c r="CC239" i="1"/>
  <c r="CB239" i="1"/>
  <c r="CE238" i="1"/>
  <c r="CD238" i="1"/>
  <c r="CC238" i="1"/>
  <c r="CB238" i="1"/>
  <c r="CE237" i="1"/>
  <c r="CD237" i="1"/>
  <c r="CC237" i="1"/>
  <c r="CB237" i="1"/>
  <c r="CE236" i="1"/>
  <c r="CD236" i="1"/>
  <c r="CC236" i="1"/>
  <c r="CB236" i="1"/>
  <c r="CE235" i="1"/>
  <c r="CD235" i="1"/>
  <c r="CC235" i="1"/>
  <c r="CB235" i="1"/>
  <c r="CE234" i="1"/>
  <c r="CD234" i="1"/>
  <c r="CC234" i="1"/>
  <c r="CB234" i="1"/>
  <c r="CE233" i="1"/>
  <c r="CD233" i="1"/>
  <c r="CC233" i="1"/>
  <c r="CB233" i="1"/>
  <c r="CE232" i="1"/>
  <c r="CD232" i="1"/>
  <c r="CC232" i="1"/>
  <c r="CB232" i="1"/>
  <c r="CE231" i="1"/>
  <c r="CD231" i="1"/>
  <c r="CC231" i="1"/>
  <c r="CB231" i="1"/>
  <c r="CE230" i="1"/>
  <c r="CD230" i="1"/>
  <c r="CC230" i="1"/>
  <c r="CB230" i="1"/>
  <c r="CE229" i="1"/>
  <c r="CD229" i="1"/>
  <c r="CC229" i="1"/>
  <c r="CB229" i="1"/>
  <c r="CE228" i="1"/>
  <c r="CD228" i="1"/>
  <c r="CC228" i="1"/>
  <c r="CB228" i="1"/>
  <c r="CE227" i="1"/>
  <c r="CD227" i="1"/>
  <c r="CC227" i="1"/>
  <c r="CB227" i="1"/>
  <c r="CE226" i="1"/>
  <c r="CD226" i="1"/>
  <c r="CC226" i="1"/>
  <c r="CB226" i="1"/>
  <c r="CE225" i="1"/>
  <c r="CD225" i="1"/>
  <c r="CC225" i="1"/>
  <c r="CB225" i="1"/>
  <c r="CE224" i="1"/>
  <c r="CD224" i="1"/>
  <c r="CC224" i="1"/>
  <c r="CB224" i="1"/>
  <c r="CE223" i="1"/>
  <c r="CD223" i="1"/>
  <c r="CC223" i="1"/>
  <c r="CB223" i="1"/>
  <c r="CE222" i="1"/>
  <c r="CD222" i="1"/>
  <c r="CC222" i="1"/>
  <c r="CB222" i="1"/>
  <c r="CE221" i="1"/>
  <c r="CD221" i="1"/>
  <c r="CC221" i="1"/>
  <c r="CB221" i="1"/>
  <c r="CE220" i="1"/>
  <c r="CD220" i="1"/>
  <c r="CC220" i="1"/>
  <c r="CB220" i="1"/>
  <c r="CE219" i="1"/>
  <c r="CD219" i="1"/>
  <c r="CC219" i="1"/>
  <c r="CB219" i="1"/>
  <c r="CE218" i="1"/>
  <c r="CD218" i="1"/>
  <c r="CC218" i="1"/>
  <c r="CB218" i="1"/>
  <c r="CE217" i="1"/>
  <c r="CD217" i="1"/>
  <c r="CC217" i="1"/>
  <c r="CB217" i="1"/>
  <c r="CE216" i="1"/>
  <c r="CD216" i="1"/>
  <c r="CC216" i="1"/>
  <c r="CB216" i="1"/>
  <c r="CE215" i="1"/>
  <c r="CD215" i="1"/>
  <c r="CC215" i="1"/>
  <c r="CB215" i="1"/>
  <c r="CE214" i="1"/>
  <c r="CD214" i="1"/>
  <c r="CC214" i="1"/>
  <c r="CB214" i="1"/>
  <c r="CE213" i="1"/>
  <c r="CD213" i="1"/>
  <c r="CC213" i="1"/>
  <c r="CB213" i="1"/>
  <c r="CE212" i="1"/>
  <c r="CD212" i="1"/>
  <c r="CC212" i="1"/>
  <c r="CB212" i="1"/>
  <c r="CE211" i="1"/>
  <c r="CD211" i="1"/>
  <c r="CC211" i="1"/>
  <c r="CB211" i="1"/>
  <c r="CE210" i="1"/>
  <c r="CD210" i="1"/>
  <c r="CC210" i="1"/>
  <c r="CB210" i="1"/>
  <c r="CE209" i="1"/>
  <c r="CD209" i="1"/>
  <c r="CC209" i="1"/>
  <c r="CB209" i="1"/>
  <c r="CE208" i="1"/>
  <c r="CD208" i="1"/>
  <c r="CC208" i="1"/>
  <c r="CB208" i="1"/>
  <c r="CE207" i="1"/>
  <c r="CD207" i="1"/>
  <c r="CC207" i="1"/>
  <c r="CB207" i="1"/>
  <c r="CE206" i="1"/>
  <c r="CD206" i="1"/>
  <c r="CC206" i="1"/>
  <c r="CB206" i="1"/>
  <c r="CE205" i="1"/>
  <c r="CD205" i="1"/>
  <c r="CC205" i="1"/>
  <c r="CB205" i="1"/>
  <c r="CE204" i="1"/>
  <c r="CD204" i="1"/>
  <c r="CC204" i="1"/>
  <c r="CB204" i="1"/>
  <c r="CE203" i="1"/>
  <c r="CD203" i="1"/>
  <c r="CC203" i="1"/>
  <c r="CB203" i="1"/>
  <c r="CE202" i="1"/>
  <c r="CD202" i="1"/>
  <c r="CC202" i="1"/>
  <c r="CB202" i="1"/>
  <c r="CE201" i="1"/>
  <c r="CD201" i="1"/>
  <c r="CC201" i="1"/>
  <c r="CB201" i="1"/>
  <c r="CE200" i="1"/>
  <c r="CD200" i="1"/>
  <c r="CC200" i="1"/>
  <c r="CB200" i="1"/>
  <c r="CE199" i="1"/>
  <c r="CD199" i="1"/>
  <c r="CC199" i="1"/>
  <c r="CB199" i="1"/>
  <c r="CE198" i="1"/>
  <c r="CD198" i="1"/>
  <c r="CC198" i="1"/>
  <c r="CB198" i="1"/>
  <c r="CE197" i="1"/>
  <c r="CD197" i="1"/>
  <c r="CC197" i="1"/>
  <c r="CB197" i="1"/>
  <c r="CE196" i="1"/>
  <c r="CD196" i="1"/>
  <c r="CC196" i="1"/>
  <c r="CB196" i="1"/>
  <c r="CE195" i="1"/>
  <c r="CD195" i="1"/>
  <c r="CC195" i="1"/>
  <c r="CB195" i="1"/>
  <c r="CE194" i="1"/>
  <c r="CD194" i="1"/>
  <c r="CC194" i="1"/>
  <c r="CB194" i="1"/>
  <c r="CE193" i="1"/>
  <c r="CD193" i="1"/>
  <c r="CC193" i="1"/>
  <c r="CB193" i="1"/>
  <c r="CE192" i="1"/>
  <c r="CD192" i="1"/>
  <c r="CC192" i="1"/>
  <c r="CB192" i="1"/>
  <c r="CE191" i="1"/>
  <c r="CD191" i="1"/>
  <c r="CC191" i="1"/>
  <c r="CB191" i="1"/>
  <c r="CE190" i="1"/>
  <c r="CD190" i="1"/>
  <c r="CC190" i="1"/>
  <c r="CB190" i="1"/>
  <c r="CE189" i="1"/>
  <c r="CD189" i="1"/>
  <c r="CC189" i="1"/>
  <c r="CB189" i="1"/>
  <c r="CE188" i="1"/>
  <c r="CD188" i="1"/>
  <c r="CC188" i="1"/>
  <c r="CB188" i="1"/>
  <c r="CE187" i="1"/>
  <c r="CD187" i="1"/>
  <c r="CC187" i="1"/>
  <c r="CB187" i="1"/>
  <c r="CE186" i="1"/>
  <c r="CD186" i="1"/>
  <c r="CC186" i="1"/>
  <c r="CB186" i="1"/>
  <c r="CE185" i="1"/>
  <c r="CD185" i="1"/>
  <c r="CC185" i="1"/>
  <c r="CB185" i="1"/>
  <c r="CE184" i="1"/>
  <c r="CD184" i="1"/>
  <c r="CC184" i="1"/>
  <c r="CB184" i="1"/>
  <c r="CE183" i="1"/>
  <c r="CD183" i="1"/>
  <c r="CC183" i="1"/>
  <c r="CB183" i="1"/>
  <c r="CE182" i="1"/>
  <c r="CD182" i="1"/>
  <c r="CC182" i="1"/>
  <c r="CB182" i="1"/>
  <c r="CE181" i="1"/>
  <c r="CD181" i="1"/>
  <c r="CC181" i="1"/>
  <c r="CB181" i="1"/>
  <c r="CE180" i="1"/>
  <c r="CD180" i="1"/>
  <c r="CC180" i="1"/>
  <c r="CB180" i="1"/>
  <c r="CE179" i="1"/>
  <c r="CD179" i="1"/>
  <c r="CC179" i="1"/>
  <c r="CB179" i="1"/>
  <c r="CE178" i="1"/>
  <c r="CD178" i="1"/>
  <c r="CC178" i="1"/>
  <c r="CB178" i="1"/>
  <c r="CE177" i="1"/>
  <c r="CD177" i="1"/>
  <c r="CC177" i="1"/>
  <c r="CB177" i="1"/>
  <c r="CE176" i="1"/>
  <c r="CD176" i="1"/>
  <c r="CC176" i="1"/>
  <c r="CB176" i="1"/>
  <c r="CE175" i="1"/>
  <c r="CD175" i="1"/>
  <c r="CC175" i="1"/>
  <c r="CB175" i="1"/>
  <c r="CE174" i="1"/>
  <c r="CD174" i="1"/>
  <c r="CC174" i="1"/>
  <c r="CB174" i="1"/>
  <c r="CE173" i="1"/>
  <c r="CD173" i="1"/>
  <c r="CC173" i="1"/>
  <c r="CB173" i="1"/>
  <c r="CE172" i="1"/>
  <c r="CD172" i="1"/>
  <c r="CC172" i="1"/>
  <c r="CB172" i="1"/>
  <c r="CE171" i="1"/>
  <c r="CD171" i="1"/>
  <c r="CC171" i="1"/>
  <c r="CB171" i="1"/>
  <c r="CE170" i="1"/>
  <c r="CD170" i="1"/>
  <c r="CC170" i="1"/>
  <c r="CB170" i="1"/>
  <c r="CE169" i="1"/>
  <c r="CD169" i="1"/>
  <c r="CC169" i="1"/>
  <c r="CB169" i="1"/>
  <c r="CE168" i="1"/>
  <c r="CD168" i="1"/>
  <c r="CC168" i="1"/>
  <c r="CB168" i="1"/>
  <c r="CE167" i="1"/>
  <c r="CD167" i="1"/>
  <c r="CC167" i="1"/>
  <c r="CB167" i="1"/>
  <c r="CE166" i="1"/>
  <c r="CD166" i="1"/>
  <c r="CC166" i="1"/>
  <c r="CB166" i="1"/>
  <c r="CE165" i="1"/>
  <c r="CD165" i="1"/>
  <c r="CC165" i="1"/>
  <c r="CB165" i="1"/>
  <c r="CE164" i="1"/>
  <c r="CD164" i="1"/>
  <c r="CC164" i="1"/>
  <c r="CB164" i="1"/>
  <c r="CE163" i="1"/>
  <c r="CD163" i="1"/>
  <c r="CC163" i="1"/>
  <c r="CB163" i="1"/>
  <c r="CE162" i="1"/>
  <c r="CD162" i="1"/>
  <c r="CC162" i="1"/>
  <c r="CB162" i="1"/>
  <c r="CE161" i="1"/>
  <c r="CD161" i="1"/>
  <c r="CC161" i="1"/>
  <c r="CB161" i="1"/>
  <c r="CE160" i="1"/>
  <c r="CD160" i="1"/>
  <c r="CC160" i="1"/>
  <c r="CB160" i="1"/>
  <c r="CE159" i="1"/>
  <c r="CD159" i="1"/>
  <c r="CC159" i="1"/>
  <c r="CB159" i="1"/>
  <c r="CE158" i="1"/>
  <c r="CD158" i="1"/>
  <c r="CC158" i="1"/>
  <c r="CB158" i="1"/>
  <c r="CE157" i="1"/>
  <c r="CD157" i="1"/>
  <c r="CC157" i="1"/>
  <c r="CB157" i="1"/>
  <c r="CE156" i="1"/>
  <c r="CD156" i="1"/>
  <c r="CC156" i="1"/>
  <c r="CB156" i="1"/>
  <c r="CE155" i="1"/>
  <c r="CD155" i="1"/>
  <c r="CC155" i="1"/>
  <c r="CB155" i="1"/>
  <c r="CE154" i="1"/>
  <c r="CD154" i="1"/>
  <c r="CC154" i="1"/>
  <c r="CB154" i="1"/>
  <c r="CE153" i="1"/>
  <c r="CD153" i="1"/>
  <c r="CC153" i="1"/>
  <c r="CB153" i="1"/>
  <c r="CE152" i="1"/>
  <c r="CD152" i="1"/>
  <c r="CC152" i="1"/>
  <c r="CB152" i="1"/>
  <c r="CE151" i="1"/>
  <c r="CD151" i="1"/>
  <c r="CC151" i="1"/>
  <c r="CB151" i="1"/>
  <c r="CE150" i="1"/>
  <c r="CD150" i="1"/>
  <c r="CC150" i="1"/>
  <c r="CB150" i="1"/>
  <c r="CE149" i="1"/>
  <c r="CD149" i="1"/>
  <c r="CC149" i="1"/>
  <c r="CB149" i="1"/>
  <c r="CE148" i="1"/>
  <c r="CD148" i="1"/>
  <c r="CC148" i="1"/>
  <c r="CB148" i="1"/>
  <c r="CE147" i="1"/>
  <c r="CD147" i="1"/>
  <c r="CC147" i="1"/>
  <c r="CB147" i="1"/>
  <c r="CE146" i="1"/>
  <c r="CD146" i="1"/>
  <c r="CC146" i="1"/>
  <c r="CB146" i="1"/>
  <c r="CE145" i="1"/>
  <c r="CD145" i="1"/>
  <c r="CC145" i="1"/>
  <c r="CB145" i="1"/>
  <c r="CE144" i="1"/>
  <c r="CD144" i="1"/>
  <c r="CC144" i="1"/>
  <c r="CB144" i="1"/>
  <c r="CE143" i="1"/>
  <c r="CD143" i="1"/>
  <c r="CC143" i="1"/>
  <c r="CB143" i="1"/>
  <c r="CE142" i="1"/>
  <c r="CD142" i="1"/>
  <c r="CC142" i="1"/>
  <c r="CB142" i="1"/>
  <c r="CE141" i="1"/>
  <c r="CD141" i="1"/>
  <c r="CC141" i="1"/>
  <c r="CB141" i="1"/>
  <c r="CE140" i="1"/>
  <c r="CD140" i="1"/>
  <c r="CC140" i="1"/>
  <c r="CB140" i="1"/>
  <c r="CE139" i="1"/>
  <c r="CD139" i="1"/>
  <c r="CC139" i="1"/>
  <c r="CB139" i="1"/>
  <c r="CE138" i="1"/>
  <c r="CD138" i="1"/>
  <c r="CC138" i="1"/>
  <c r="CB138" i="1"/>
  <c r="CE137" i="1"/>
  <c r="CD137" i="1"/>
  <c r="CC137" i="1"/>
  <c r="CB137" i="1"/>
  <c r="CE136" i="1"/>
  <c r="CD136" i="1"/>
  <c r="CC136" i="1"/>
  <c r="CB136" i="1"/>
  <c r="CE135" i="1"/>
  <c r="CD135" i="1"/>
  <c r="CC135" i="1"/>
  <c r="CB135" i="1"/>
  <c r="CE134" i="1"/>
  <c r="CD134" i="1"/>
  <c r="CC134" i="1"/>
  <c r="CB134" i="1"/>
  <c r="CE133" i="1"/>
  <c r="CD133" i="1"/>
  <c r="CC133" i="1"/>
  <c r="CB133" i="1"/>
  <c r="CE132" i="1"/>
  <c r="CD132" i="1"/>
  <c r="CC132" i="1"/>
  <c r="CB132" i="1"/>
  <c r="CE131" i="1"/>
  <c r="CD131" i="1"/>
  <c r="CC131" i="1"/>
  <c r="CB131" i="1"/>
  <c r="CE130" i="1"/>
  <c r="CD130" i="1"/>
  <c r="CC130" i="1"/>
  <c r="CB130" i="1"/>
  <c r="CE129" i="1"/>
  <c r="CD129" i="1"/>
  <c r="CC129" i="1"/>
  <c r="CB129" i="1"/>
  <c r="CE128" i="1"/>
  <c r="CD128" i="1"/>
  <c r="CC128" i="1"/>
  <c r="CB128" i="1"/>
  <c r="CE127" i="1"/>
  <c r="CD127" i="1"/>
  <c r="CC127" i="1"/>
  <c r="CB127" i="1"/>
  <c r="CE126" i="1"/>
  <c r="CD126" i="1"/>
  <c r="CC126" i="1"/>
  <c r="CB126" i="1"/>
  <c r="CE125" i="1"/>
  <c r="CD125" i="1"/>
  <c r="CC125" i="1"/>
  <c r="CB125" i="1"/>
  <c r="CE124" i="1"/>
  <c r="CD124" i="1"/>
  <c r="CC124" i="1"/>
  <c r="CB124" i="1"/>
  <c r="CE123" i="1"/>
  <c r="CD123" i="1"/>
  <c r="CC123" i="1"/>
  <c r="CB123" i="1"/>
  <c r="CE122" i="1"/>
  <c r="CD122" i="1"/>
  <c r="CC122" i="1"/>
  <c r="CB122" i="1"/>
  <c r="CE121" i="1"/>
  <c r="CD121" i="1"/>
  <c r="CC121" i="1"/>
  <c r="CB121" i="1"/>
  <c r="CE120" i="1"/>
  <c r="CD120" i="1"/>
  <c r="CC120" i="1"/>
  <c r="CB120" i="1"/>
  <c r="CE119" i="1"/>
  <c r="CD119" i="1"/>
  <c r="CC119" i="1"/>
  <c r="CB119" i="1"/>
  <c r="CE118" i="1"/>
  <c r="CD118" i="1"/>
  <c r="CC118" i="1"/>
  <c r="CB118" i="1"/>
  <c r="CE117" i="1"/>
  <c r="CD117" i="1"/>
  <c r="CC117" i="1"/>
  <c r="CB117" i="1"/>
  <c r="CE116" i="1"/>
  <c r="CD116" i="1"/>
  <c r="CC116" i="1"/>
  <c r="CB116" i="1"/>
  <c r="CE115" i="1"/>
  <c r="CD115" i="1"/>
  <c r="CC115" i="1"/>
  <c r="CB115" i="1"/>
  <c r="CE114" i="1"/>
  <c r="CD114" i="1"/>
  <c r="CC114" i="1"/>
  <c r="CB114" i="1"/>
  <c r="CE113" i="1"/>
  <c r="CD113" i="1"/>
  <c r="CC113" i="1"/>
  <c r="CB113" i="1"/>
  <c r="CE112" i="1"/>
  <c r="CD112" i="1"/>
  <c r="CC112" i="1"/>
  <c r="CB112" i="1"/>
  <c r="CE111" i="1"/>
  <c r="CD111" i="1"/>
  <c r="CC111" i="1"/>
  <c r="CB111" i="1"/>
  <c r="CE110" i="1"/>
  <c r="CD110" i="1"/>
  <c r="CC110" i="1"/>
  <c r="CB110" i="1"/>
  <c r="CE109" i="1"/>
  <c r="CD109" i="1"/>
  <c r="CC109" i="1"/>
  <c r="CB109" i="1"/>
  <c r="CE108" i="1"/>
  <c r="CD108" i="1"/>
  <c r="CC108" i="1"/>
  <c r="CB108" i="1"/>
  <c r="CE107" i="1"/>
  <c r="CD107" i="1"/>
  <c r="CC107" i="1"/>
  <c r="CB107" i="1"/>
  <c r="CE106" i="1"/>
  <c r="CD106" i="1"/>
  <c r="CC106" i="1"/>
  <c r="CB106" i="1"/>
  <c r="CE105" i="1"/>
  <c r="CD105" i="1"/>
  <c r="CC105" i="1"/>
  <c r="CB105" i="1"/>
  <c r="CE104" i="1"/>
  <c r="CD104" i="1"/>
  <c r="CC104" i="1"/>
  <c r="CB104" i="1"/>
  <c r="CE103" i="1"/>
  <c r="CD103" i="1"/>
  <c r="CC103" i="1"/>
  <c r="CB103" i="1"/>
  <c r="CE102" i="1"/>
  <c r="CD102" i="1"/>
  <c r="CC102" i="1"/>
  <c r="CB102" i="1"/>
  <c r="CE101" i="1"/>
  <c r="CD101" i="1"/>
  <c r="CC101" i="1"/>
  <c r="CB101" i="1"/>
  <c r="CE100" i="1"/>
  <c r="CD100" i="1"/>
  <c r="CC100" i="1"/>
  <c r="CB100" i="1"/>
  <c r="CE99" i="1"/>
  <c r="CD99" i="1"/>
  <c r="CC99" i="1"/>
  <c r="CB99" i="1"/>
  <c r="CE98" i="1"/>
  <c r="CD98" i="1"/>
  <c r="CC98" i="1"/>
  <c r="CB98" i="1"/>
  <c r="CE97" i="1"/>
  <c r="CD97" i="1"/>
  <c r="CC97" i="1"/>
  <c r="CB97" i="1"/>
  <c r="CE96" i="1"/>
  <c r="CD96" i="1"/>
  <c r="CC96" i="1"/>
  <c r="CB96" i="1"/>
  <c r="CE95" i="1"/>
  <c r="CD95" i="1"/>
  <c r="CC95" i="1"/>
  <c r="CB95" i="1"/>
  <c r="CE94" i="1"/>
  <c r="CD94" i="1"/>
  <c r="CC94" i="1"/>
  <c r="CB94" i="1"/>
  <c r="CE93" i="1"/>
  <c r="CD93" i="1"/>
  <c r="CC93" i="1"/>
  <c r="CB93" i="1"/>
  <c r="CE92" i="1"/>
  <c r="CD92" i="1"/>
  <c r="CC92" i="1"/>
  <c r="CB92" i="1"/>
  <c r="CE91" i="1"/>
  <c r="CD91" i="1"/>
  <c r="CC91" i="1"/>
  <c r="CB91" i="1"/>
  <c r="CE90" i="1"/>
  <c r="CD90" i="1"/>
  <c r="CC90" i="1"/>
  <c r="CB90" i="1"/>
  <c r="CE89" i="1"/>
  <c r="CD89" i="1"/>
  <c r="CC89" i="1"/>
  <c r="CB89" i="1"/>
  <c r="CE88" i="1"/>
  <c r="CD88" i="1"/>
  <c r="CC88" i="1"/>
  <c r="CB88" i="1"/>
  <c r="CE87" i="1"/>
  <c r="CD87" i="1"/>
  <c r="CC87" i="1"/>
  <c r="CB87" i="1"/>
  <c r="CE86" i="1"/>
  <c r="CD86" i="1"/>
  <c r="CC86" i="1"/>
  <c r="CB86" i="1"/>
  <c r="CE85" i="1"/>
  <c r="CD85" i="1"/>
  <c r="CC85" i="1"/>
  <c r="CB85" i="1"/>
  <c r="CE84" i="1"/>
  <c r="CD84" i="1"/>
  <c r="CC84" i="1"/>
  <c r="CB84" i="1"/>
  <c r="CE83" i="1"/>
  <c r="CD83" i="1"/>
  <c r="CC83" i="1"/>
  <c r="CB83" i="1"/>
  <c r="CE82" i="1"/>
  <c r="CD82" i="1"/>
  <c r="CC82" i="1"/>
  <c r="CB82" i="1"/>
  <c r="CE81" i="1"/>
  <c r="CD81" i="1"/>
  <c r="CC81" i="1"/>
  <c r="CB81" i="1"/>
  <c r="CE80" i="1"/>
  <c r="CD80" i="1"/>
  <c r="CC80" i="1"/>
  <c r="CB80" i="1"/>
  <c r="CE79" i="1"/>
  <c r="CD79" i="1"/>
  <c r="CC79" i="1"/>
  <c r="CB79" i="1"/>
  <c r="CE78" i="1"/>
  <c r="CD78" i="1"/>
  <c r="CC78" i="1"/>
  <c r="CB78" i="1"/>
  <c r="CE77" i="1"/>
  <c r="CD77" i="1"/>
  <c r="CC77" i="1"/>
  <c r="CB77" i="1"/>
  <c r="CE76" i="1"/>
  <c r="CD76" i="1"/>
  <c r="CC76" i="1"/>
  <c r="CB76" i="1"/>
  <c r="CE75" i="1"/>
  <c r="CD75" i="1"/>
  <c r="CC75" i="1"/>
  <c r="CB75" i="1"/>
  <c r="CE74" i="1"/>
  <c r="CD74" i="1"/>
  <c r="CC74" i="1"/>
  <c r="CB74" i="1"/>
  <c r="CE73" i="1"/>
  <c r="CD73" i="1"/>
  <c r="CC73" i="1"/>
  <c r="CB73" i="1"/>
  <c r="CE72" i="1"/>
  <c r="CD72" i="1"/>
  <c r="CC72" i="1"/>
  <c r="CB72" i="1"/>
  <c r="CE71" i="1"/>
  <c r="CD71" i="1"/>
  <c r="CC71" i="1"/>
  <c r="CB71" i="1"/>
  <c r="CE70" i="1"/>
  <c r="CD70" i="1"/>
  <c r="CC70" i="1"/>
  <c r="CB70" i="1"/>
  <c r="CE69" i="1"/>
  <c r="CD69" i="1"/>
  <c r="CC69" i="1"/>
  <c r="CB69" i="1"/>
  <c r="CE68" i="1"/>
  <c r="CD68" i="1"/>
  <c r="CC68" i="1"/>
  <c r="CB68" i="1"/>
  <c r="CE67" i="1"/>
  <c r="CD67" i="1"/>
  <c r="CC67" i="1"/>
  <c r="CB67" i="1"/>
  <c r="CE66" i="1"/>
  <c r="CD66" i="1"/>
  <c r="CC66" i="1"/>
  <c r="CB66" i="1"/>
  <c r="CE65" i="1"/>
  <c r="CD65" i="1"/>
  <c r="CC65" i="1"/>
  <c r="CB65" i="1"/>
  <c r="CE64" i="1"/>
  <c r="CD64" i="1"/>
  <c r="CC64" i="1"/>
  <c r="CB64" i="1"/>
  <c r="CE63" i="1"/>
  <c r="CD63" i="1"/>
  <c r="CC63" i="1"/>
  <c r="CB63" i="1"/>
  <c r="CE62" i="1"/>
  <c r="CD62" i="1"/>
  <c r="CC62" i="1"/>
  <c r="CB62" i="1"/>
  <c r="CE61" i="1"/>
  <c r="CD61" i="1"/>
  <c r="CC61" i="1"/>
  <c r="CB61" i="1"/>
  <c r="CE60" i="1"/>
  <c r="CD60" i="1"/>
  <c r="CC60" i="1"/>
  <c r="CB60" i="1"/>
  <c r="CE59" i="1"/>
  <c r="CD59" i="1"/>
  <c r="CC59" i="1"/>
  <c r="CB59" i="1"/>
  <c r="CE58" i="1"/>
  <c r="CD58" i="1"/>
  <c r="CC58" i="1"/>
  <c r="CB58" i="1"/>
  <c r="CE57" i="1"/>
  <c r="CD57" i="1"/>
  <c r="CC57" i="1"/>
  <c r="CB57" i="1"/>
  <c r="CE56" i="1"/>
  <c r="CD56" i="1"/>
  <c r="CC56" i="1"/>
  <c r="CB56" i="1"/>
  <c r="CE55" i="1"/>
  <c r="CD55" i="1"/>
  <c r="CC55" i="1"/>
  <c r="CB55" i="1"/>
  <c r="CE54" i="1"/>
  <c r="CD54" i="1"/>
  <c r="CC54" i="1"/>
  <c r="CB54" i="1"/>
  <c r="CE53" i="1"/>
  <c r="CD53" i="1"/>
  <c r="CC53" i="1"/>
  <c r="CB53" i="1"/>
  <c r="CE52" i="1"/>
  <c r="CD52" i="1"/>
  <c r="CC52" i="1"/>
  <c r="CB52" i="1"/>
  <c r="CE51" i="1"/>
  <c r="CD51" i="1"/>
  <c r="CC51" i="1"/>
  <c r="CB51" i="1"/>
  <c r="CE50" i="1"/>
  <c r="CD50" i="1"/>
  <c r="CC50" i="1"/>
  <c r="CB50" i="1"/>
  <c r="CE49" i="1"/>
  <c r="CD49" i="1"/>
  <c r="CC49" i="1"/>
  <c r="CB49" i="1"/>
  <c r="CE48" i="1"/>
  <c r="CD48" i="1"/>
  <c r="CC48" i="1"/>
  <c r="CB48" i="1"/>
  <c r="CE47" i="1"/>
  <c r="CD47" i="1"/>
  <c r="CC47" i="1"/>
  <c r="CB47" i="1"/>
  <c r="CE46" i="1"/>
  <c r="CD46" i="1"/>
  <c r="CC46" i="1"/>
  <c r="CB46" i="1"/>
  <c r="CE45" i="1"/>
  <c r="CD45" i="1"/>
  <c r="CC45" i="1"/>
  <c r="CB45" i="1"/>
  <c r="CE44" i="1"/>
  <c r="CD44" i="1"/>
  <c r="CC44" i="1"/>
  <c r="CB44" i="1"/>
  <c r="CE43" i="1"/>
  <c r="CD43" i="1"/>
  <c r="CC43" i="1"/>
  <c r="CB43" i="1"/>
  <c r="CE42" i="1"/>
  <c r="CD42" i="1"/>
  <c r="CC42" i="1"/>
  <c r="CB42" i="1"/>
  <c r="CE41" i="1"/>
  <c r="CD41" i="1"/>
  <c r="CC41" i="1"/>
  <c r="CB41" i="1"/>
  <c r="CE40" i="1"/>
  <c r="CD40" i="1"/>
  <c r="CC40" i="1"/>
  <c r="CB40" i="1"/>
  <c r="CE39" i="1"/>
  <c r="CD39" i="1"/>
  <c r="CC39" i="1"/>
  <c r="CB39" i="1"/>
  <c r="CE38" i="1"/>
  <c r="CD38" i="1"/>
  <c r="CC38" i="1"/>
  <c r="CB38" i="1"/>
  <c r="CE37" i="1"/>
  <c r="CD37" i="1"/>
  <c r="CC37" i="1"/>
  <c r="CB37" i="1"/>
  <c r="CE36" i="1"/>
  <c r="CD36" i="1"/>
  <c r="CC36" i="1"/>
  <c r="CB36" i="1"/>
  <c r="CE35" i="1"/>
  <c r="CD35" i="1"/>
  <c r="CC35" i="1"/>
  <c r="CB35" i="1"/>
  <c r="CE34" i="1"/>
  <c r="CD34" i="1"/>
  <c r="CC34" i="1"/>
  <c r="CB34" i="1"/>
  <c r="CE33" i="1"/>
  <c r="CD33" i="1"/>
  <c r="CC33" i="1"/>
  <c r="CB33" i="1"/>
  <c r="CE32" i="1"/>
  <c r="CD32" i="1"/>
  <c r="CC32" i="1"/>
  <c r="CB32" i="1"/>
  <c r="CE31" i="1"/>
  <c r="CD31" i="1"/>
  <c r="CC31" i="1"/>
  <c r="CB31" i="1"/>
  <c r="CE30" i="1"/>
  <c r="CD30" i="1"/>
  <c r="CC30" i="1"/>
  <c r="CB30" i="1"/>
  <c r="CE29" i="1"/>
  <c r="CD29" i="1"/>
  <c r="CC29" i="1"/>
  <c r="CB29" i="1"/>
  <c r="CE28" i="1"/>
  <c r="CD28" i="1"/>
  <c r="CC28" i="1"/>
  <c r="CB28" i="1"/>
  <c r="CE27" i="1"/>
  <c r="CD27" i="1"/>
  <c r="CC27" i="1"/>
  <c r="CB27" i="1"/>
  <c r="CE26" i="1"/>
  <c r="CD26" i="1"/>
  <c r="CC26" i="1"/>
  <c r="CB26" i="1"/>
  <c r="CE25" i="1"/>
  <c r="CD25" i="1"/>
  <c r="CC25" i="1"/>
  <c r="CB25" i="1"/>
  <c r="CE24" i="1"/>
  <c r="CD24" i="1"/>
  <c r="CC24" i="1"/>
  <c r="CB24" i="1"/>
  <c r="CE23" i="1"/>
  <c r="CD23" i="1"/>
  <c r="CC23" i="1"/>
  <c r="CB23" i="1"/>
  <c r="CE22" i="1"/>
  <c r="CD22" i="1"/>
  <c r="CC22" i="1"/>
  <c r="CB22" i="1"/>
  <c r="CE21" i="1"/>
  <c r="CD21" i="1"/>
  <c r="CC21" i="1"/>
  <c r="CB21" i="1"/>
  <c r="CE20" i="1"/>
  <c r="CD20" i="1"/>
  <c r="CC20" i="1"/>
  <c r="CB20" i="1"/>
  <c r="CE19" i="1"/>
  <c r="CD19" i="1"/>
  <c r="CC19" i="1"/>
  <c r="CB19" i="1"/>
  <c r="CE18" i="1"/>
  <c r="CD18" i="1"/>
  <c r="CC18" i="1"/>
  <c r="CB18" i="1"/>
  <c r="CE17" i="1"/>
  <c r="CD17" i="1"/>
  <c r="CC17" i="1"/>
  <c r="CB17" i="1"/>
  <c r="CE16" i="1"/>
  <c r="CD16" i="1"/>
  <c r="CC16" i="1"/>
  <c r="CB16" i="1"/>
  <c r="CE15" i="1"/>
  <c r="CD15" i="1"/>
  <c r="CC15" i="1"/>
  <c r="CB15" i="1"/>
  <c r="P323" i="22" l="1"/>
  <c r="O323" i="22"/>
  <c r="N323" i="22"/>
  <c r="K106" i="33"/>
  <c r="CF241" i="1"/>
  <c r="CF249" i="1"/>
  <c r="CF257" i="1"/>
  <c r="F9" i="29"/>
  <c r="K9" i="29" s="1"/>
  <c r="L39" i="29"/>
  <c r="L13" i="29"/>
  <c r="L23" i="29"/>
  <c r="L15" i="29"/>
  <c r="L47" i="29"/>
  <c r="L37" i="29"/>
  <c r="L231" i="29"/>
  <c r="L19" i="29"/>
  <c r="L55" i="29"/>
  <c r="L17" i="29"/>
  <c r="L29" i="29"/>
  <c r="L21" i="29"/>
  <c r="L31" i="29"/>
  <c r="L90" i="29"/>
  <c r="L201" i="29"/>
  <c r="L269" i="29"/>
  <c r="L87" i="29"/>
  <c r="L27" i="29"/>
  <c r="L35" i="29"/>
  <c r="L43" i="29"/>
  <c r="L51" i="29"/>
  <c r="L62" i="29"/>
  <c r="L64" i="29"/>
  <c r="L73" i="29"/>
  <c r="L76" i="29"/>
  <c r="L81" i="29"/>
  <c r="L86" i="29"/>
  <c r="L94" i="29"/>
  <c r="L227" i="29"/>
  <c r="L243" i="29"/>
  <c r="L304" i="29"/>
  <c r="L45" i="29"/>
  <c r="L53" i="29"/>
  <c r="L65" i="29"/>
  <c r="L88" i="29"/>
  <c r="L18" i="29"/>
  <c r="L16" i="29"/>
  <c r="L14" i="29"/>
  <c r="L12" i="29"/>
  <c r="L306" i="29"/>
  <c r="L181" i="29"/>
  <c r="L78" i="29"/>
  <c r="L68" i="29"/>
  <c r="L60" i="29"/>
  <c r="L293" i="29"/>
  <c r="L25" i="29"/>
  <c r="L33" i="29"/>
  <c r="L41" i="29"/>
  <c r="L49" i="29"/>
  <c r="L57" i="29"/>
  <c r="L70" i="29"/>
  <c r="L72" i="29"/>
  <c r="L305" i="29"/>
  <c r="L63" i="29"/>
  <c r="L71" i="29"/>
  <c r="L80" i="29"/>
  <c r="L180" i="29"/>
  <c r="L211" i="29"/>
  <c r="L20" i="29"/>
  <c r="L22" i="29"/>
  <c r="L24" i="29"/>
  <c r="L26" i="29"/>
  <c r="L28" i="29"/>
  <c r="L30" i="29"/>
  <c r="L32" i="29"/>
  <c r="L34" i="29"/>
  <c r="L36" i="29"/>
  <c r="L38" i="29"/>
  <c r="L40" i="29"/>
  <c r="L42" i="29"/>
  <c r="L44" i="29"/>
  <c r="L46" i="29"/>
  <c r="L48" i="29"/>
  <c r="L50" i="29"/>
  <c r="L52" i="29"/>
  <c r="L54" i="29"/>
  <c r="L56" i="29"/>
  <c r="L58" i="29"/>
  <c r="L61" i="29"/>
  <c r="L66" i="29"/>
  <c r="L69" i="29"/>
  <c r="L74" i="29"/>
  <c r="L92" i="29"/>
  <c r="L97" i="29"/>
  <c r="L103" i="29"/>
  <c r="L104" i="29"/>
  <c r="L105" i="29"/>
  <c r="L111" i="29"/>
  <c r="L112" i="29"/>
  <c r="L113" i="29"/>
  <c r="L119" i="29"/>
  <c r="L120" i="29"/>
  <c r="L121" i="29"/>
  <c r="L127" i="29"/>
  <c r="L128" i="29"/>
  <c r="L129" i="29"/>
  <c r="L135" i="29"/>
  <c r="L136" i="29"/>
  <c r="L137" i="29"/>
  <c r="L143" i="29"/>
  <c r="L144" i="29"/>
  <c r="L145" i="29"/>
  <c r="L151" i="29"/>
  <c r="L152" i="29"/>
  <c r="L153" i="29"/>
  <c r="L159" i="29"/>
  <c r="L160" i="29"/>
  <c r="L161" i="29"/>
  <c r="L167" i="29"/>
  <c r="L168" i="29"/>
  <c r="L169" i="29"/>
  <c r="L175" i="29"/>
  <c r="L188" i="29"/>
  <c r="L189" i="29"/>
  <c r="L190" i="29"/>
  <c r="L198" i="29"/>
  <c r="L235" i="29"/>
  <c r="L239" i="29"/>
  <c r="L289" i="29"/>
  <c r="L79" i="29"/>
  <c r="L82" i="29"/>
  <c r="L182" i="29"/>
  <c r="L202" i="29"/>
  <c r="L260" i="29"/>
  <c r="L256" i="29"/>
  <c r="L248" i="29"/>
  <c r="L244" i="29"/>
  <c r="L242" i="29"/>
  <c r="L240" i="29"/>
  <c r="L238" i="29"/>
  <c r="L236" i="29"/>
  <c r="L234" i="29"/>
  <c r="L232" i="29"/>
  <c r="L230" i="29"/>
  <c r="L228" i="29"/>
  <c r="L226" i="29"/>
  <c r="L298" i="29"/>
  <c r="L282" i="29"/>
  <c r="L266" i="29"/>
  <c r="L250" i="29"/>
  <c r="L222" i="29"/>
  <c r="L218" i="29"/>
  <c r="L214" i="29"/>
  <c r="L210" i="29"/>
  <c r="L294" i="29"/>
  <c r="L278" i="29"/>
  <c r="L262" i="29"/>
  <c r="L286" i="29"/>
  <c r="L274" i="29"/>
  <c r="L261" i="29"/>
  <c r="L252" i="29"/>
  <c r="L237" i="29"/>
  <c r="L229" i="29"/>
  <c r="L224" i="29"/>
  <c r="L216" i="29"/>
  <c r="L208" i="29"/>
  <c r="L185" i="29"/>
  <c r="L177" i="29"/>
  <c r="L302" i="29"/>
  <c r="L290" i="29"/>
  <c r="L277" i="29"/>
  <c r="L273" i="29"/>
  <c r="L225" i="29"/>
  <c r="L217" i="29"/>
  <c r="L209" i="29"/>
  <c r="L203" i="29"/>
  <c r="L199" i="29"/>
  <c r="L195" i="29"/>
  <c r="L191" i="29"/>
  <c r="L183" i="29"/>
  <c r="L258" i="29"/>
  <c r="L220" i="29"/>
  <c r="L213" i="29"/>
  <c r="L197" i="29"/>
  <c r="L172" i="29"/>
  <c r="L164" i="29"/>
  <c r="L156" i="29"/>
  <c r="L148" i="29"/>
  <c r="L140" i="29"/>
  <c r="L132" i="29"/>
  <c r="L124" i="29"/>
  <c r="L116" i="29"/>
  <c r="L108" i="29"/>
  <c r="L100" i="29"/>
  <c r="L221" i="29"/>
  <c r="L193" i="29"/>
  <c r="L187" i="29"/>
  <c r="L179" i="29"/>
  <c r="L173" i="29"/>
  <c r="L170" i="29"/>
  <c r="L162" i="29"/>
  <c r="L154" i="29"/>
  <c r="L146" i="29"/>
  <c r="L138" i="29"/>
  <c r="L130" i="29"/>
  <c r="L122" i="29"/>
  <c r="L114" i="29"/>
  <c r="L106" i="29"/>
  <c r="L98" i="29"/>
  <c r="L59" i="29"/>
  <c r="L67" i="29"/>
  <c r="L75" i="29"/>
  <c r="L84" i="29"/>
  <c r="L89" i="29"/>
  <c r="L95" i="29"/>
  <c r="L96" i="29"/>
  <c r="L102" i="29"/>
  <c r="L110" i="29"/>
  <c r="L118" i="29"/>
  <c r="L126" i="29"/>
  <c r="L134" i="29"/>
  <c r="L142" i="29"/>
  <c r="L150" i="29"/>
  <c r="L158" i="29"/>
  <c r="L166" i="29"/>
  <c r="L205" i="29"/>
  <c r="L212" i="29"/>
  <c r="L270" i="29"/>
  <c r="L288" i="29"/>
  <c r="L77" i="29"/>
  <c r="L85" i="29"/>
  <c r="L93" i="29"/>
  <c r="L99" i="29"/>
  <c r="L107" i="29"/>
  <c r="L115" i="29"/>
  <c r="L123" i="29"/>
  <c r="L131" i="29"/>
  <c r="L139" i="29"/>
  <c r="L147" i="29"/>
  <c r="L155" i="29"/>
  <c r="L163" i="29"/>
  <c r="L171" i="29"/>
  <c r="L206" i="29"/>
  <c r="L297" i="29"/>
  <c r="L83" i="29"/>
  <c r="L91" i="29"/>
  <c r="L101" i="29"/>
  <c r="L109" i="29"/>
  <c r="L117" i="29"/>
  <c r="L125" i="29"/>
  <c r="L133" i="29"/>
  <c r="L141" i="29"/>
  <c r="L149" i="29"/>
  <c r="L157" i="29"/>
  <c r="L165" i="29"/>
  <c r="L176" i="29"/>
  <c r="L194" i="29"/>
  <c r="L219" i="29"/>
  <c r="L247" i="29"/>
  <c r="L281" i="29"/>
  <c r="L174" i="29"/>
  <c r="L184" i="29"/>
  <c r="L207" i="29"/>
  <c r="L215" i="29"/>
  <c r="L223" i="29"/>
  <c r="L253" i="29"/>
  <c r="L254" i="29"/>
  <c r="L265" i="29"/>
  <c r="L272" i="29"/>
  <c r="L292" i="29"/>
  <c r="L301" i="29"/>
  <c r="L178" i="29"/>
  <c r="L186" i="29"/>
  <c r="L192" i="29"/>
  <c r="L196" i="29"/>
  <c r="L200" i="29"/>
  <c r="L204" i="29"/>
  <c r="L233" i="29"/>
  <c r="L241" i="29"/>
  <c r="L276" i="29"/>
  <c r="L285" i="29"/>
  <c r="L245" i="29"/>
  <c r="L246" i="29"/>
  <c r="L264" i="29"/>
  <c r="L280" i="29"/>
  <c r="L296" i="29"/>
  <c r="L255" i="29"/>
  <c r="L268" i="29"/>
  <c r="L284" i="29"/>
  <c r="L300" i="29"/>
  <c r="L251" i="29"/>
  <c r="L259" i="29"/>
  <c r="L263" i="29"/>
  <c r="L267" i="29"/>
  <c r="L271" i="29"/>
  <c r="L275" i="29"/>
  <c r="L279" i="29"/>
  <c r="L283" i="29"/>
  <c r="L287" i="29"/>
  <c r="L291" i="29"/>
  <c r="L295" i="29"/>
  <c r="L299" i="29"/>
  <c r="L303" i="29"/>
  <c r="L307" i="29"/>
  <c r="L249" i="29"/>
  <c r="L257" i="29"/>
  <c r="CF206" i="1"/>
  <c r="CF210" i="1"/>
  <c r="CF214" i="1"/>
  <c r="CF222" i="1"/>
  <c r="CF230" i="1"/>
  <c r="CF234" i="1"/>
  <c r="CF19" i="1"/>
  <c r="CF27" i="1"/>
  <c r="CF35" i="1"/>
  <c r="CF43" i="1"/>
  <c r="CF51" i="1"/>
  <c r="CF55" i="1"/>
  <c r="CF59" i="1"/>
  <c r="CF63" i="1"/>
  <c r="CF67" i="1"/>
  <c r="CF71" i="1"/>
  <c r="CF75" i="1"/>
  <c r="CF79" i="1"/>
  <c r="CF83" i="1"/>
  <c r="CF87" i="1"/>
  <c r="CF119" i="1"/>
  <c r="CF127" i="1"/>
  <c r="CF135" i="1"/>
  <c r="CF143" i="1"/>
  <c r="CF151" i="1"/>
  <c r="CF159" i="1"/>
  <c r="CF167" i="1"/>
  <c r="CF175" i="1"/>
  <c r="CF183" i="1"/>
  <c r="CF191" i="1"/>
  <c r="CF199" i="1"/>
  <c r="CF36" i="1"/>
  <c r="CF52" i="1"/>
  <c r="CF204" i="1"/>
  <c r="CF16" i="1"/>
  <c r="CF20" i="1"/>
  <c r="CF24" i="1"/>
  <c r="CF28" i="1"/>
  <c r="CF32" i="1"/>
  <c r="CF40" i="1"/>
  <c r="CF44" i="1"/>
  <c r="CF48" i="1"/>
  <c r="CF92" i="1"/>
  <c r="CF96" i="1"/>
  <c r="CF100" i="1"/>
  <c r="CF104" i="1"/>
  <c r="CF108" i="1"/>
  <c r="CF112" i="1"/>
  <c r="CF116" i="1"/>
  <c r="CF120" i="1"/>
  <c r="CF124" i="1"/>
  <c r="CF128" i="1"/>
  <c r="CF132" i="1"/>
  <c r="CF136" i="1"/>
  <c r="CF140" i="1"/>
  <c r="CF144" i="1"/>
  <c r="CF148" i="1"/>
  <c r="CF152" i="1"/>
  <c r="CF156" i="1"/>
  <c r="CF160" i="1"/>
  <c r="CF164" i="1"/>
  <c r="CF168" i="1"/>
  <c r="CF172" i="1"/>
  <c r="CF176" i="1"/>
  <c r="CF180" i="1"/>
  <c r="CF184" i="1"/>
  <c r="CF188" i="1"/>
  <c r="CF192" i="1"/>
  <c r="CF196" i="1"/>
  <c r="CF200" i="1"/>
  <c r="CF207" i="1"/>
  <c r="CF236" i="1"/>
  <c r="CF215" i="1"/>
  <c r="CF223" i="1"/>
  <c r="CF231" i="1"/>
  <c r="CF238" i="1"/>
  <c r="CF242" i="1"/>
  <c r="CF246" i="1"/>
  <c r="CF254" i="1"/>
  <c r="CF21" i="1"/>
  <c r="CF22" i="1"/>
  <c r="CF29" i="1"/>
  <c r="CF30" i="1"/>
  <c r="CF37" i="1"/>
  <c r="CF45" i="1"/>
  <c r="CF53" i="1"/>
  <c r="CF57" i="1"/>
  <c r="CF61" i="1"/>
  <c r="CF65" i="1"/>
  <c r="CF69" i="1"/>
  <c r="CF73" i="1"/>
  <c r="CF77" i="1"/>
  <c r="CF81" i="1"/>
  <c r="CF85" i="1"/>
  <c r="CF89" i="1"/>
  <c r="CF97" i="1"/>
  <c r="CF105" i="1"/>
  <c r="CF113" i="1"/>
  <c r="CF121" i="1"/>
  <c r="CF129" i="1"/>
  <c r="CF137" i="1"/>
  <c r="CF145" i="1"/>
  <c r="CF153" i="1"/>
  <c r="CF161" i="1"/>
  <c r="CF169" i="1"/>
  <c r="CF177" i="1"/>
  <c r="CF185" i="1"/>
  <c r="CF193" i="1"/>
  <c r="CF201" i="1"/>
  <c r="CF208" i="1"/>
  <c r="CF212" i="1"/>
  <c r="CF216" i="1"/>
  <c r="CF220" i="1"/>
  <c r="CF224" i="1"/>
  <c r="CF228" i="1"/>
  <c r="CF232" i="1"/>
  <c r="CF239" i="1"/>
  <c r="CF247" i="1"/>
  <c r="CF255" i="1"/>
  <c r="CF18" i="1"/>
  <c r="CF26" i="1"/>
  <c r="CF34" i="1"/>
  <c r="CF38" i="1"/>
  <c r="CF42" i="1"/>
  <c r="CF46" i="1"/>
  <c r="CF50" i="1"/>
  <c r="CF94" i="1"/>
  <c r="CF110" i="1"/>
  <c r="CF114" i="1"/>
  <c r="CF118" i="1"/>
  <c r="CF126" i="1"/>
  <c r="CF134" i="1"/>
  <c r="CF142" i="1"/>
  <c r="CF146" i="1"/>
  <c r="CF150" i="1"/>
  <c r="CF158" i="1"/>
  <c r="CF166" i="1"/>
  <c r="CF170" i="1"/>
  <c r="CF174" i="1"/>
  <c r="CF178" i="1"/>
  <c r="CF182" i="1"/>
  <c r="CF190" i="1"/>
  <c r="CF198" i="1"/>
  <c r="CF202" i="1"/>
  <c r="CF209" i="1"/>
  <c r="CF217" i="1"/>
  <c r="CF225" i="1"/>
  <c r="CF233" i="1"/>
  <c r="CF240" i="1"/>
  <c r="CF244" i="1"/>
  <c r="CF248" i="1"/>
  <c r="CF252" i="1"/>
  <c r="CF256" i="1"/>
  <c r="CF54" i="1"/>
  <c r="CF62" i="1"/>
  <c r="CF66" i="1"/>
  <c r="CF78" i="1"/>
  <c r="CF82" i="1"/>
  <c r="CF86" i="1"/>
  <c r="CF122" i="1"/>
  <c r="CF154" i="1"/>
  <c r="CF186" i="1"/>
  <c r="CF41" i="1"/>
  <c r="CF49" i="1"/>
  <c r="CF98" i="1"/>
  <c r="CF130" i="1"/>
  <c r="CF162" i="1"/>
  <c r="CF194" i="1"/>
  <c r="CF226" i="1"/>
  <c r="CF258" i="1"/>
  <c r="CF58" i="1"/>
  <c r="CF70" i="1"/>
  <c r="CF74" i="1"/>
  <c r="CF90" i="1"/>
  <c r="CF218" i="1"/>
  <c r="CF250" i="1"/>
  <c r="CF15" i="1"/>
  <c r="CF17" i="1"/>
  <c r="CF25" i="1"/>
  <c r="CF33" i="1"/>
  <c r="CF23" i="1"/>
  <c r="CF31" i="1"/>
  <c r="CF39" i="1"/>
  <c r="CF47" i="1"/>
  <c r="CF56" i="1"/>
  <c r="CF60" i="1"/>
  <c r="CF64" i="1"/>
  <c r="CF68" i="1"/>
  <c r="CF72" i="1"/>
  <c r="CF76" i="1"/>
  <c r="CF80" i="1"/>
  <c r="CF84" i="1"/>
  <c r="CF88" i="1"/>
  <c r="CF102" i="1"/>
  <c r="CF106" i="1"/>
  <c r="CF138" i="1"/>
  <c r="CF95" i="1"/>
  <c r="CF103" i="1"/>
  <c r="CF111" i="1"/>
  <c r="CF93" i="1"/>
  <c r="CF101" i="1"/>
  <c r="CF109" i="1"/>
  <c r="CF117" i="1"/>
  <c r="CF125" i="1"/>
  <c r="CF133" i="1"/>
  <c r="CF141" i="1"/>
  <c r="CF149" i="1"/>
  <c r="CF157" i="1"/>
  <c r="CF165" i="1"/>
  <c r="CF173" i="1"/>
  <c r="CF181" i="1"/>
  <c r="CF189" i="1"/>
  <c r="CF197" i="1"/>
  <c r="CF205" i="1"/>
  <c r="CF213" i="1"/>
  <c r="CF221" i="1"/>
  <c r="CF229" i="1"/>
  <c r="CF237" i="1"/>
  <c r="CF245" i="1"/>
  <c r="CF253" i="1"/>
  <c r="CF91" i="1"/>
  <c r="CF99" i="1"/>
  <c r="CF107" i="1"/>
  <c r="CF115" i="1"/>
  <c r="CF123" i="1"/>
  <c r="CF131" i="1"/>
  <c r="CF139" i="1"/>
  <c r="CF147" i="1"/>
  <c r="CF155" i="1"/>
  <c r="CF163" i="1"/>
  <c r="CF171" i="1"/>
  <c r="CF179" i="1"/>
  <c r="CF187" i="1"/>
  <c r="CF195" i="1"/>
  <c r="CF203" i="1"/>
  <c r="CF211" i="1"/>
  <c r="CF219" i="1"/>
  <c r="CF227" i="1"/>
  <c r="CF235" i="1"/>
  <c r="CF243" i="1"/>
  <c r="CF251" i="1"/>
  <c r="CF259" i="1"/>
  <c r="K107" i="33" l="1"/>
  <c r="L11" i="29"/>
  <c r="F10" i="29"/>
  <c r="K10" i="29" s="1"/>
  <c r="B5" i="1"/>
  <c r="K108" i="33" l="1"/>
  <c r="F11" i="29"/>
  <c r="K11" i="29" s="1"/>
  <c r="K109" i="33" l="1"/>
  <c r="F12" i="29"/>
  <c r="F13" i="29" s="1"/>
  <c r="Q21" i="1"/>
  <c r="Q36" i="1"/>
  <c r="DD36" i="1" s="1"/>
  <c r="Q37" i="1"/>
  <c r="DD37" i="1" s="1"/>
  <c r="Q38" i="1"/>
  <c r="DD38" i="1" s="1"/>
  <c r="Q39" i="1"/>
  <c r="DD39" i="1" s="1"/>
  <c r="Q40" i="1"/>
  <c r="DD40" i="1" s="1"/>
  <c r="Q41" i="1"/>
  <c r="DD41" i="1" s="1"/>
  <c r="Q42" i="1"/>
  <c r="Q43" i="1"/>
  <c r="DD43" i="1" s="1"/>
  <c r="Q44" i="1"/>
  <c r="DD44" i="1" s="1"/>
  <c r="Q45" i="1"/>
  <c r="DD45" i="1" s="1"/>
  <c r="Q46" i="1"/>
  <c r="DD46" i="1" s="1"/>
  <c r="Q47" i="1"/>
  <c r="DD47" i="1" s="1"/>
  <c r="Q48" i="1"/>
  <c r="DD48" i="1" s="1"/>
  <c r="Q49" i="1"/>
  <c r="DD49" i="1" s="1"/>
  <c r="Q50" i="1"/>
  <c r="Q51" i="1"/>
  <c r="DD51" i="1" s="1"/>
  <c r="Q52" i="1"/>
  <c r="DD52" i="1" s="1"/>
  <c r="Q53" i="1"/>
  <c r="DD53" i="1" s="1"/>
  <c r="Q54" i="1"/>
  <c r="DD54" i="1" s="1"/>
  <c r="Q55" i="1"/>
  <c r="DD55" i="1" s="1"/>
  <c r="Q56" i="1"/>
  <c r="DD56" i="1" s="1"/>
  <c r="Q57" i="1"/>
  <c r="DD57" i="1" s="1"/>
  <c r="Q58" i="1"/>
  <c r="Q59" i="1"/>
  <c r="DD59" i="1" s="1"/>
  <c r="Q60" i="1"/>
  <c r="DD60" i="1" s="1"/>
  <c r="Q61" i="1"/>
  <c r="DD61" i="1" s="1"/>
  <c r="Q62" i="1"/>
  <c r="DD62" i="1" s="1"/>
  <c r="Q63" i="1"/>
  <c r="DD63" i="1" s="1"/>
  <c r="Q64" i="1"/>
  <c r="DD64" i="1" s="1"/>
  <c r="Q65" i="1"/>
  <c r="DD65" i="1" s="1"/>
  <c r="Q66" i="1"/>
  <c r="Q67" i="1"/>
  <c r="DD67" i="1" s="1"/>
  <c r="Q68" i="1"/>
  <c r="DD68" i="1" s="1"/>
  <c r="Q69" i="1"/>
  <c r="DD69" i="1" s="1"/>
  <c r="Q70" i="1"/>
  <c r="DD70" i="1" s="1"/>
  <c r="Q71" i="1"/>
  <c r="DD71" i="1" s="1"/>
  <c r="Q72" i="1"/>
  <c r="DD72" i="1" s="1"/>
  <c r="Q73" i="1"/>
  <c r="DD73" i="1" s="1"/>
  <c r="Q74" i="1"/>
  <c r="Q75" i="1"/>
  <c r="DD75" i="1" s="1"/>
  <c r="Q76" i="1"/>
  <c r="DD76" i="1" s="1"/>
  <c r="Q77" i="1"/>
  <c r="DD77" i="1" s="1"/>
  <c r="Q78" i="1"/>
  <c r="DD78" i="1" s="1"/>
  <c r="Q79" i="1"/>
  <c r="DD79" i="1" s="1"/>
  <c r="Q80" i="1"/>
  <c r="DD80" i="1" s="1"/>
  <c r="Q81" i="1"/>
  <c r="DD81" i="1" s="1"/>
  <c r="Q82" i="1"/>
  <c r="Q83" i="1"/>
  <c r="DD83" i="1" s="1"/>
  <c r="Q84" i="1"/>
  <c r="DD84" i="1" s="1"/>
  <c r="Q85" i="1"/>
  <c r="DD85" i="1" s="1"/>
  <c r="Q86" i="1"/>
  <c r="DD86" i="1" s="1"/>
  <c r="Q87" i="1"/>
  <c r="DD87" i="1" s="1"/>
  <c r="Q88" i="1"/>
  <c r="DD88" i="1" s="1"/>
  <c r="Q89" i="1"/>
  <c r="DD89" i="1" s="1"/>
  <c r="Q90" i="1"/>
  <c r="Q91" i="1"/>
  <c r="DD91" i="1" s="1"/>
  <c r="Q92" i="1"/>
  <c r="DD92" i="1" s="1"/>
  <c r="Q93" i="1"/>
  <c r="DD93" i="1" s="1"/>
  <c r="Q94" i="1"/>
  <c r="DD94" i="1" s="1"/>
  <c r="Q95" i="1"/>
  <c r="DD95" i="1" s="1"/>
  <c r="Q96" i="1"/>
  <c r="DD96" i="1" s="1"/>
  <c r="Q97" i="1"/>
  <c r="DD97" i="1" s="1"/>
  <c r="Q98" i="1"/>
  <c r="Q99" i="1"/>
  <c r="DD99" i="1" s="1"/>
  <c r="Q100" i="1"/>
  <c r="DD100" i="1" s="1"/>
  <c r="Q101" i="1"/>
  <c r="DD101" i="1" s="1"/>
  <c r="Q102" i="1"/>
  <c r="DD102" i="1" s="1"/>
  <c r="Q103" i="1"/>
  <c r="DD103" i="1" s="1"/>
  <c r="Q104" i="1"/>
  <c r="DD104" i="1" s="1"/>
  <c r="Q105" i="1"/>
  <c r="DD105" i="1" s="1"/>
  <c r="Q106" i="1"/>
  <c r="Q107" i="1"/>
  <c r="DD107" i="1" s="1"/>
  <c r="Q108" i="1"/>
  <c r="DD108" i="1" s="1"/>
  <c r="Q109" i="1"/>
  <c r="DD109" i="1" s="1"/>
  <c r="Q110" i="1"/>
  <c r="DD110" i="1" s="1"/>
  <c r="Q111" i="1"/>
  <c r="DD111" i="1" s="1"/>
  <c r="Q112" i="1"/>
  <c r="DD112" i="1" s="1"/>
  <c r="Q113" i="1"/>
  <c r="DD113" i="1" s="1"/>
  <c r="Q114" i="1"/>
  <c r="Q115" i="1"/>
  <c r="DD115" i="1" s="1"/>
  <c r="Q116" i="1"/>
  <c r="DD116" i="1" s="1"/>
  <c r="Q117" i="1"/>
  <c r="DD117" i="1" s="1"/>
  <c r="Q118" i="1"/>
  <c r="DD118" i="1" s="1"/>
  <c r="Q119" i="1"/>
  <c r="DD119" i="1" s="1"/>
  <c r="Q120" i="1"/>
  <c r="DD120" i="1" s="1"/>
  <c r="Q121" i="1"/>
  <c r="DD121" i="1" s="1"/>
  <c r="Q122" i="1"/>
  <c r="Q123" i="1"/>
  <c r="DD123" i="1" s="1"/>
  <c r="Q124" i="1"/>
  <c r="DD124" i="1" s="1"/>
  <c r="Q125" i="1"/>
  <c r="DD125" i="1" s="1"/>
  <c r="Q126" i="1"/>
  <c r="DD126" i="1" s="1"/>
  <c r="Q127" i="1"/>
  <c r="DD127" i="1" s="1"/>
  <c r="Q128" i="1"/>
  <c r="DD128" i="1" s="1"/>
  <c r="Q129" i="1"/>
  <c r="DD129" i="1" s="1"/>
  <c r="Q130" i="1"/>
  <c r="Q131" i="1"/>
  <c r="DD131" i="1" s="1"/>
  <c r="Q132" i="1"/>
  <c r="DD132" i="1" s="1"/>
  <c r="Q133" i="1"/>
  <c r="DD133" i="1" s="1"/>
  <c r="Q134" i="1"/>
  <c r="DD134" i="1" s="1"/>
  <c r="Q135" i="1"/>
  <c r="DD135" i="1" s="1"/>
  <c r="Q136" i="1"/>
  <c r="DD136" i="1" s="1"/>
  <c r="Q137" i="1"/>
  <c r="DD137" i="1" s="1"/>
  <c r="Q138" i="1"/>
  <c r="Q139" i="1"/>
  <c r="DD139" i="1" s="1"/>
  <c r="Q140" i="1"/>
  <c r="DD140" i="1" s="1"/>
  <c r="Q141" i="1"/>
  <c r="DD141" i="1" s="1"/>
  <c r="Q142" i="1"/>
  <c r="DD142" i="1" s="1"/>
  <c r="Q143" i="1"/>
  <c r="DD143" i="1" s="1"/>
  <c r="Q144" i="1"/>
  <c r="DD144" i="1" s="1"/>
  <c r="Q145" i="1"/>
  <c r="DD145" i="1" s="1"/>
  <c r="Q146" i="1"/>
  <c r="Q147" i="1"/>
  <c r="DD147" i="1" s="1"/>
  <c r="Q148" i="1"/>
  <c r="DD148" i="1" s="1"/>
  <c r="Q149" i="1"/>
  <c r="DD149" i="1" s="1"/>
  <c r="Q150" i="1"/>
  <c r="DD150" i="1" s="1"/>
  <c r="Q151" i="1"/>
  <c r="DD151" i="1" s="1"/>
  <c r="Q152" i="1"/>
  <c r="DD152" i="1" s="1"/>
  <c r="Q153" i="1"/>
  <c r="DD153" i="1" s="1"/>
  <c r="Q154" i="1"/>
  <c r="Q155" i="1"/>
  <c r="DD155" i="1" s="1"/>
  <c r="Q156" i="1"/>
  <c r="DD156" i="1" s="1"/>
  <c r="Q157" i="1"/>
  <c r="DD157" i="1" s="1"/>
  <c r="Q158" i="1"/>
  <c r="DD158" i="1" s="1"/>
  <c r="Q159" i="1"/>
  <c r="DD159" i="1" s="1"/>
  <c r="Q160" i="1"/>
  <c r="DD160" i="1" s="1"/>
  <c r="Q161" i="1"/>
  <c r="DD161" i="1" s="1"/>
  <c r="Q162" i="1"/>
  <c r="Q163" i="1"/>
  <c r="DD163" i="1" s="1"/>
  <c r="Q164" i="1"/>
  <c r="DD164" i="1" s="1"/>
  <c r="Q165" i="1"/>
  <c r="DD165" i="1" s="1"/>
  <c r="Q166" i="1"/>
  <c r="DD166" i="1" s="1"/>
  <c r="Q167" i="1"/>
  <c r="DD167" i="1" s="1"/>
  <c r="Q168" i="1"/>
  <c r="DD168" i="1" s="1"/>
  <c r="Q169" i="1"/>
  <c r="DD169" i="1" s="1"/>
  <c r="Q170" i="1"/>
  <c r="Q171" i="1"/>
  <c r="DD171" i="1" s="1"/>
  <c r="Q172" i="1"/>
  <c r="DD172" i="1" s="1"/>
  <c r="Q173" i="1"/>
  <c r="DD173" i="1" s="1"/>
  <c r="Q174" i="1"/>
  <c r="DD174" i="1" s="1"/>
  <c r="Q175" i="1"/>
  <c r="DD175" i="1" s="1"/>
  <c r="Q176" i="1"/>
  <c r="DD176" i="1" s="1"/>
  <c r="Q177" i="1"/>
  <c r="DD177" i="1" s="1"/>
  <c r="Q178" i="1"/>
  <c r="Q179" i="1"/>
  <c r="DD179" i="1" s="1"/>
  <c r="Q180" i="1"/>
  <c r="DD180" i="1" s="1"/>
  <c r="Q181" i="1"/>
  <c r="DD181" i="1" s="1"/>
  <c r="Q182" i="1"/>
  <c r="DD182" i="1" s="1"/>
  <c r="Q183" i="1"/>
  <c r="DD183" i="1" s="1"/>
  <c r="Q184" i="1"/>
  <c r="DD184" i="1" s="1"/>
  <c r="Q185" i="1"/>
  <c r="DD185" i="1" s="1"/>
  <c r="Q186" i="1"/>
  <c r="Q187" i="1"/>
  <c r="DD187" i="1" s="1"/>
  <c r="Q188" i="1"/>
  <c r="DD188" i="1" s="1"/>
  <c r="Q189" i="1"/>
  <c r="DD189" i="1" s="1"/>
  <c r="Q190" i="1"/>
  <c r="DD190" i="1" s="1"/>
  <c r="Q191" i="1"/>
  <c r="DD191" i="1" s="1"/>
  <c r="Q192" i="1"/>
  <c r="DD192" i="1" s="1"/>
  <c r="Q193" i="1"/>
  <c r="DD193" i="1" s="1"/>
  <c r="Q194" i="1"/>
  <c r="Q195" i="1"/>
  <c r="DD195" i="1" s="1"/>
  <c r="Q196" i="1"/>
  <c r="DD196" i="1" s="1"/>
  <c r="Q197" i="1"/>
  <c r="DD197" i="1" s="1"/>
  <c r="Q198" i="1"/>
  <c r="DD198" i="1" s="1"/>
  <c r="Q199" i="1"/>
  <c r="DD199" i="1" s="1"/>
  <c r="Q200" i="1"/>
  <c r="DD200" i="1" s="1"/>
  <c r="Q201" i="1"/>
  <c r="DD201" i="1" s="1"/>
  <c r="Q202" i="1"/>
  <c r="Q203" i="1"/>
  <c r="DD203" i="1" s="1"/>
  <c r="Q204" i="1"/>
  <c r="DD204" i="1" s="1"/>
  <c r="Q205" i="1"/>
  <c r="DD205" i="1" s="1"/>
  <c r="Q206" i="1"/>
  <c r="DD206" i="1" s="1"/>
  <c r="Q207" i="1"/>
  <c r="DD207" i="1" s="1"/>
  <c r="Q208" i="1"/>
  <c r="DD208" i="1" s="1"/>
  <c r="Q209" i="1"/>
  <c r="DD209" i="1" s="1"/>
  <c r="Q210" i="1"/>
  <c r="Q211" i="1"/>
  <c r="DD211" i="1" s="1"/>
  <c r="Q212" i="1"/>
  <c r="DD212" i="1" s="1"/>
  <c r="Q213" i="1"/>
  <c r="DD213" i="1" s="1"/>
  <c r="Q214" i="1"/>
  <c r="DD214" i="1" s="1"/>
  <c r="Q215" i="1"/>
  <c r="Q216" i="1"/>
  <c r="DD216" i="1" s="1"/>
  <c r="Q217" i="1"/>
  <c r="DD217" i="1" s="1"/>
  <c r="Q218" i="1"/>
  <c r="DD218" i="1" s="1"/>
  <c r="Q219" i="1"/>
  <c r="Q220" i="1"/>
  <c r="DD220" i="1" s="1"/>
  <c r="Q221" i="1"/>
  <c r="DD221" i="1" s="1"/>
  <c r="Q222" i="1"/>
  <c r="DD222" i="1" s="1"/>
  <c r="Q223" i="1"/>
  <c r="DD223" i="1" s="1"/>
  <c r="Q224" i="1"/>
  <c r="DD224" i="1" s="1"/>
  <c r="Q225" i="1"/>
  <c r="DD225" i="1" s="1"/>
  <c r="Q226" i="1"/>
  <c r="Q227" i="1"/>
  <c r="DD227" i="1" s="1"/>
  <c r="Q228" i="1"/>
  <c r="DD228" i="1" s="1"/>
  <c r="Q229" i="1"/>
  <c r="DD229" i="1" s="1"/>
  <c r="Q230" i="1"/>
  <c r="DD230" i="1" s="1"/>
  <c r="Q231" i="1"/>
  <c r="Q232" i="1"/>
  <c r="DD232" i="1" s="1"/>
  <c r="Q233" i="1"/>
  <c r="DD233" i="1" s="1"/>
  <c r="Q234" i="1"/>
  <c r="DD234" i="1" s="1"/>
  <c r="Q235" i="1"/>
  <c r="Q236" i="1"/>
  <c r="DD236" i="1" s="1"/>
  <c r="Q237" i="1"/>
  <c r="DD237" i="1" s="1"/>
  <c r="Q238" i="1"/>
  <c r="DD238" i="1" s="1"/>
  <c r="Q239" i="1"/>
  <c r="DD239" i="1" s="1"/>
  <c r="Q240" i="1"/>
  <c r="DD240" i="1" s="1"/>
  <c r="Q241" i="1"/>
  <c r="DD241" i="1" s="1"/>
  <c r="Q242" i="1"/>
  <c r="Q243" i="1"/>
  <c r="DD243" i="1" s="1"/>
  <c r="Q244" i="1"/>
  <c r="DD244" i="1" s="1"/>
  <c r="Q245" i="1"/>
  <c r="DD245" i="1" s="1"/>
  <c r="Q246" i="1"/>
  <c r="DD246" i="1" s="1"/>
  <c r="Q247" i="1"/>
  <c r="Q248" i="1"/>
  <c r="DD248" i="1" s="1"/>
  <c r="Q249" i="1"/>
  <c r="DD249" i="1" s="1"/>
  <c r="Q250" i="1"/>
  <c r="DD250" i="1" s="1"/>
  <c r="Q251" i="1"/>
  <c r="Q252" i="1"/>
  <c r="DD252" i="1" s="1"/>
  <c r="Q253" i="1"/>
  <c r="DD253" i="1" s="1"/>
  <c r="Q254" i="1"/>
  <c r="DD254" i="1" s="1"/>
  <c r="Q255" i="1"/>
  <c r="DD255" i="1" s="1"/>
  <c r="Q256" i="1"/>
  <c r="DD256" i="1" s="1"/>
  <c r="Q257" i="1"/>
  <c r="DD257" i="1" s="1"/>
  <c r="Q258" i="1"/>
  <c r="Q259" i="1"/>
  <c r="DD259" i="1" s="1"/>
  <c r="Q22" i="1"/>
  <c r="Q23" i="1"/>
  <c r="DD23" i="1" s="1"/>
  <c r="Q24" i="1"/>
  <c r="DD24" i="1" s="1"/>
  <c r="Q25" i="1"/>
  <c r="DD25" i="1" s="1"/>
  <c r="Q26" i="1"/>
  <c r="DD26" i="1" s="1"/>
  <c r="Q27" i="1"/>
  <c r="DD27" i="1" s="1"/>
  <c r="Q28" i="1"/>
  <c r="Q29" i="1"/>
  <c r="DD29" i="1" s="1"/>
  <c r="Q30" i="1"/>
  <c r="DD30" i="1" s="1"/>
  <c r="Q31" i="1"/>
  <c r="DD31" i="1" s="1"/>
  <c r="Q32" i="1"/>
  <c r="DD32" i="1" s="1"/>
  <c r="Q33" i="1"/>
  <c r="DD33" i="1" s="1"/>
  <c r="Q34" i="1"/>
  <c r="DD34" i="1" s="1"/>
  <c r="Q35" i="1"/>
  <c r="DD35" i="1" s="1"/>
  <c r="DD28" i="1"/>
  <c r="DD42" i="1"/>
  <c r="DD50" i="1"/>
  <c r="DD58" i="1"/>
  <c r="DD66" i="1"/>
  <c r="DD74" i="1"/>
  <c r="DD82" i="1"/>
  <c r="DD90" i="1"/>
  <c r="DD98" i="1"/>
  <c r="DD106" i="1"/>
  <c r="DD114" i="1"/>
  <c r="DD122" i="1"/>
  <c r="DD130" i="1"/>
  <c r="DD138" i="1"/>
  <c r="DD146" i="1"/>
  <c r="DD154" i="1"/>
  <c r="DD162" i="1"/>
  <c r="DD170" i="1"/>
  <c r="DD178" i="1"/>
  <c r="DD186" i="1"/>
  <c r="DD194" i="1"/>
  <c r="DD202" i="1"/>
  <c r="DD210" i="1"/>
  <c r="DD215" i="1"/>
  <c r="DD219" i="1"/>
  <c r="DD226" i="1"/>
  <c r="DD231" i="1"/>
  <c r="DD235" i="1"/>
  <c r="DD242" i="1"/>
  <c r="DD247" i="1"/>
  <c r="DD251" i="1"/>
  <c r="DD258" i="1"/>
  <c r="K110" i="33" l="1"/>
  <c r="K12" i="29"/>
  <c r="F14" i="29"/>
  <c r="K13" i="29"/>
  <c r="CZ16" i="1"/>
  <c r="CZ17" i="1"/>
  <c r="CZ18" i="1"/>
  <c r="CZ19" i="1"/>
  <c r="DC19" i="1" s="1"/>
  <c r="CZ20" i="1"/>
  <c r="CZ21" i="1"/>
  <c r="CZ22" i="1"/>
  <c r="CZ23" i="1"/>
  <c r="DC23" i="1" s="1"/>
  <c r="CZ24" i="1"/>
  <c r="DC24" i="1" s="1"/>
  <c r="CZ25" i="1"/>
  <c r="DC25" i="1" s="1"/>
  <c r="CZ26" i="1"/>
  <c r="DC26" i="1" s="1"/>
  <c r="CZ27" i="1"/>
  <c r="DC27" i="1" s="1"/>
  <c r="CZ28" i="1"/>
  <c r="DC28" i="1" s="1"/>
  <c r="CZ29" i="1"/>
  <c r="DC29" i="1" s="1"/>
  <c r="CZ30" i="1"/>
  <c r="DC30" i="1" s="1"/>
  <c r="CZ31" i="1"/>
  <c r="DC31" i="1" s="1"/>
  <c r="CZ32" i="1"/>
  <c r="DC32" i="1" s="1"/>
  <c r="CZ33" i="1"/>
  <c r="DC33" i="1" s="1"/>
  <c r="CZ34" i="1"/>
  <c r="DC34" i="1" s="1"/>
  <c r="CZ35" i="1"/>
  <c r="DC35" i="1" s="1"/>
  <c r="CZ36" i="1"/>
  <c r="DC36" i="1" s="1"/>
  <c r="CZ37" i="1"/>
  <c r="DC37" i="1" s="1"/>
  <c r="CZ38" i="1"/>
  <c r="DC38" i="1" s="1"/>
  <c r="CZ39" i="1"/>
  <c r="DC39" i="1" s="1"/>
  <c r="CZ40" i="1"/>
  <c r="DC40" i="1" s="1"/>
  <c r="CZ41" i="1"/>
  <c r="DC41" i="1" s="1"/>
  <c r="CZ42" i="1"/>
  <c r="DC42" i="1" s="1"/>
  <c r="CZ43" i="1"/>
  <c r="DC43" i="1" s="1"/>
  <c r="CZ44" i="1"/>
  <c r="DC44" i="1" s="1"/>
  <c r="CZ45" i="1"/>
  <c r="DC45" i="1" s="1"/>
  <c r="CZ46" i="1"/>
  <c r="DC46" i="1" s="1"/>
  <c r="CZ47" i="1"/>
  <c r="DC47" i="1" s="1"/>
  <c r="CZ48" i="1"/>
  <c r="DC48" i="1" s="1"/>
  <c r="CZ49" i="1"/>
  <c r="DC49" i="1" s="1"/>
  <c r="CZ50" i="1"/>
  <c r="DC50" i="1" s="1"/>
  <c r="CZ51" i="1"/>
  <c r="DC51" i="1" s="1"/>
  <c r="CZ52" i="1"/>
  <c r="DC52" i="1" s="1"/>
  <c r="CZ53" i="1"/>
  <c r="DC53" i="1" s="1"/>
  <c r="CZ54" i="1"/>
  <c r="DC54" i="1" s="1"/>
  <c r="CZ55" i="1"/>
  <c r="DC55" i="1" s="1"/>
  <c r="CZ56" i="1"/>
  <c r="DC56" i="1" s="1"/>
  <c r="CZ57" i="1"/>
  <c r="DC57" i="1" s="1"/>
  <c r="CZ58" i="1"/>
  <c r="DC58" i="1" s="1"/>
  <c r="CZ59" i="1"/>
  <c r="DC59" i="1" s="1"/>
  <c r="CZ60" i="1"/>
  <c r="DC60" i="1" s="1"/>
  <c r="CZ61" i="1"/>
  <c r="DC61" i="1" s="1"/>
  <c r="CZ62" i="1"/>
  <c r="DC62" i="1" s="1"/>
  <c r="CZ63" i="1"/>
  <c r="DC63" i="1" s="1"/>
  <c r="CZ64" i="1"/>
  <c r="DC64" i="1" s="1"/>
  <c r="CZ65" i="1"/>
  <c r="DC65" i="1" s="1"/>
  <c r="CZ66" i="1"/>
  <c r="DC66" i="1" s="1"/>
  <c r="CZ67" i="1"/>
  <c r="DC67" i="1" s="1"/>
  <c r="CZ68" i="1"/>
  <c r="DC68" i="1" s="1"/>
  <c r="CZ69" i="1"/>
  <c r="DC69" i="1" s="1"/>
  <c r="CZ70" i="1"/>
  <c r="DC70" i="1" s="1"/>
  <c r="CZ71" i="1"/>
  <c r="DC71" i="1" s="1"/>
  <c r="CZ72" i="1"/>
  <c r="DC72" i="1" s="1"/>
  <c r="CZ73" i="1"/>
  <c r="DC73" i="1" s="1"/>
  <c r="CZ74" i="1"/>
  <c r="DC74" i="1" s="1"/>
  <c r="CZ75" i="1"/>
  <c r="DC75" i="1" s="1"/>
  <c r="CZ76" i="1"/>
  <c r="DC76" i="1" s="1"/>
  <c r="CZ77" i="1"/>
  <c r="DC77" i="1" s="1"/>
  <c r="CZ78" i="1"/>
  <c r="DC78" i="1" s="1"/>
  <c r="CZ79" i="1"/>
  <c r="DC79" i="1" s="1"/>
  <c r="CZ80" i="1"/>
  <c r="DC80" i="1" s="1"/>
  <c r="CZ81" i="1"/>
  <c r="DC81" i="1" s="1"/>
  <c r="CZ82" i="1"/>
  <c r="DC82" i="1" s="1"/>
  <c r="CZ83" i="1"/>
  <c r="DC83" i="1" s="1"/>
  <c r="CZ84" i="1"/>
  <c r="DC84" i="1" s="1"/>
  <c r="CZ85" i="1"/>
  <c r="DC85" i="1" s="1"/>
  <c r="CZ86" i="1"/>
  <c r="DC86" i="1" s="1"/>
  <c r="CZ87" i="1"/>
  <c r="DC87" i="1" s="1"/>
  <c r="CZ88" i="1"/>
  <c r="DC88" i="1" s="1"/>
  <c r="CZ89" i="1"/>
  <c r="DC89" i="1" s="1"/>
  <c r="CZ90" i="1"/>
  <c r="DC90" i="1" s="1"/>
  <c r="CZ91" i="1"/>
  <c r="DC91" i="1" s="1"/>
  <c r="CZ92" i="1"/>
  <c r="DC92" i="1" s="1"/>
  <c r="CZ93" i="1"/>
  <c r="DC93" i="1" s="1"/>
  <c r="CZ94" i="1"/>
  <c r="DC94" i="1" s="1"/>
  <c r="CZ95" i="1"/>
  <c r="DC95" i="1" s="1"/>
  <c r="CZ96" i="1"/>
  <c r="DC96" i="1" s="1"/>
  <c r="CZ97" i="1"/>
  <c r="DC97" i="1" s="1"/>
  <c r="CZ98" i="1"/>
  <c r="DC98" i="1" s="1"/>
  <c r="CZ99" i="1"/>
  <c r="DC99" i="1" s="1"/>
  <c r="CZ100" i="1"/>
  <c r="DC100" i="1" s="1"/>
  <c r="CZ101" i="1"/>
  <c r="DC101" i="1" s="1"/>
  <c r="CZ102" i="1"/>
  <c r="DC102" i="1" s="1"/>
  <c r="CZ103" i="1"/>
  <c r="DC103" i="1" s="1"/>
  <c r="CZ104" i="1"/>
  <c r="DC104" i="1" s="1"/>
  <c r="CZ105" i="1"/>
  <c r="DC105" i="1" s="1"/>
  <c r="CZ106" i="1"/>
  <c r="DC106" i="1" s="1"/>
  <c r="CZ107" i="1"/>
  <c r="DC107" i="1" s="1"/>
  <c r="CZ108" i="1"/>
  <c r="DC108" i="1" s="1"/>
  <c r="CZ109" i="1"/>
  <c r="DC109" i="1" s="1"/>
  <c r="CZ110" i="1"/>
  <c r="DC110" i="1" s="1"/>
  <c r="CZ111" i="1"/>
  <c r="DC111" i="1" s="1"/>
  <c r="CZ112" i="1"/>
  <c r="DC112" i="1" s="1"/>
  <c r="CZ113" i="1"/>
  <c r="DC113" i="1" s="1"/>
  <c r="CZ114" i="1"/>
  <c r="DC114" i="1" s="1"/>
  <c r="CZ115" i="1"/>
  <c r="DC115" i="1" s="1"/>
  <c r="CZ116" i="1"/>
  <c r="DC116" i="1" s="1"/>
  <c r="CZ117" i="1"/>
  <c r="DC117" i="1" s="1"/>
  <c r="CZ118" i="1"/>
  <c r="DC118" i="1" s="1"/>
  <c r="CZ119" i="1"/>
  <c r="DC119" i="1" s="1"/>
  <c r="CZ120" i="1"/>
  <c r="DC120" i="1" s="1"/>
  <c r="CZ121" i="1"/>
  <c r="DC121" i="1" s="1"/>
  <c r="CZ122" i="1"/>
  <c r="DC122" i="1" s="1"/>
  <c r="CZ123" i="1"/>
  <c r="DC123" i="1" s="1"/>
  <c r="CZ124" i="1"/>
  <c r="DC124" i="1" s="1"/>
  <c r="CZ125" i="1"/>
  <c r="DC125" i="1" s="1"/>
  <c r="CZ126" i="1"/>
  <c r="DC126" i="1" s="1"/>
  <c r="CZ127" i="1"/>
  <c r="DC127" i="1" s="1"/>
  <c r="CZ128" i="1"/>
  <c r="DC128" i="1" s="1"/>
  <c r="CZ129" i="1"/>
  <c r="DC129" i="1" s="1"/>
  <c r="CZ130" i="1"/>
  <c r="DC130" i="1" s="1"/>
  <c r="CZ131" i="1"/>
  <c r="DC131" i="1" s="1"/>
  <c r="CZ132" i="1"/>
  <c r="DC132" i="1" s="1"/>
  <c r="CZ133" i="1"/>
  <c r="DC133" i="1" s="1"/>
  <c r="CZ134" i="1"/>
  <c r="DC134" i="1" s="1"/>
  <c r="CZ135" i="1"/>
  <c r="DC135" i="1" s="1"/>
  <c r="CZ136" i="1"/>
  <c r="DC136" i="1" s="1"/>
  <c r="CZ137" i="1"/>
  <c r="DC137" i="1" s="1"/>
  <c r="CZ138" i="1"/>
  <c r="DC138" i="1" s="1"/>
  <c r="CZ139" i="1"/>
  <c r="DC139" i="1" s="1"/>
  <c r="CZ140" i="1"/>
  <c r="DC140" i="1" s="1"/>
  <c r="CZ141" i="1"/>
  <c r="DC141" i="1" s="1"/>
  <c r="CZ142" i="1"/>
  <c r="DC142" i="1" s="1"/>
  <c r="CZ143" i="1"/>
  <c r="DC143" i="1" s="1"/>
  <c r="CZ144" i="1"/>
  <c r="DC144" i="1" s="1"/>
  <c r="CZ145" i="1"/>
  <c r="DC145" i="1" s="1"/>
  <c r="CZ146" i="1"/>
  <c r="DC146" i="1" s="1"/>
  <c r="CZ147" i="1"/>
  <c r="DC147" i="1" s="1"/>
  <c r="CZ148" i="1"/>
  <c r="DC148" i="1" s="1"/>
  <c r="CZ149" i="1"/>
  <c r="DC149" i="1" s="1"/>
  <c r="CZ150" i="1"/>
  <c r="DC150" i="1" s="1"/>
  <c r="CZ151" i="1"/>
  <c r="DC151" i="1" s="1"/>
  <c r="CZ152" i="1"/>
  <c r="DC152" i="1" s="1"/>
  <c r="CZ153" i="1"/>
  <c r="DC153" i="1" s="1"/>
  <c r="CZ154" i="1"/>
  <c r="DC154" i="1" s="1"/>
  <c r="CZ155" i="1"/>
  <c r="DC155" i="1" s="1"/>
  <c r="CZ156" i="1"/>
  <c r="DC156" i="1" s="1"/>
  <c r="CZ157" i="1"/>
  <c r="DC157" i="1" s="1"/>
  <c r="CZ158" i="1"/>
  <c r="DC158" i="1" s="1"/>
  <c r="CZ159" i="1"/>
  <c r="DC159" i="1" s="1"/>
  <c r="CZ160" i="1"/>
  <c r="DC160" i="1" s="1"/>
  <c r="CZ161" i="1"/>
  <c r="DC161" i="1" s="1"/>
  <c r="CZ162" i="1"/>
  <c r="DC162" i="1" s="1"/>
  <c r="CZ163" i="1"/>
  <c r="DC163" i="1" s="1"/>
  <c r="CZ164" i="1"/>
  <c r="DC164" i="1" s="1"/>
  <c r="CZ165" i="1"/>
  <c r="DC165" i="1" s="1"/>
  <c r="CZ166" i="1"/>
  <c r="DC166" i="1" s="1"/>
  <c r="CZ167" i="1"/>
  <c r="DC167" i="1" s="1"/>
  <c r="CZ168" i="1"/>
  <c r="DC168" i="1" s="1"/>
  <c r="CZ169" i="1"/>
  <c r="DC169" i="1" s="1"/>
  <c r="CZ170" i="1"/>
  <c r="DC170" i="1" s="1"/>
  <c r="CZ171" i="1"/>
  <c r="DC171" i="1" s="1"/>
  <c r="CZ172" i="1"/>
  <c r="DC172" i="1" s="1"/>
  <c r="CZ173" i="1"/>
  <c r="DC173" i="1" s="1"/>
  <c r="CZ174" i="1"/>
  <c r="DC174" i="1" s="1"/>
  <c r="CZ175" i="1"/>
  <c r="DC175" i="1" s="1"/>
  <c r="CZ176" i="1"/>
  <c r="DC176" i="1" s="1"/>
  <c r="CZ177" i="1"/>
  <c r="DC177" i="1" s="1"/>
  <c r="CZ178" i="1"/>
  <c r="DC178" i="1" s="1"/>
  <c r="CZ179" i="1"/>
  <c r="DC179" i="1" s="1"/>
  <c r="CZ180" i="1"/>
  <c r="DC180" i="1" s="1"/>
  <c r="CZ181" i="1"/>
  <c r="DC181" i="1" s="1"/>
  <c r="CZ182" i="1"/>
  <c r="DC182" i="1" s="1"/>
  <c r="CZ183" i="1"/>
  <c r="DC183" i="1" s="1"/>
  <c r="CZ184" i="1"/>
  <c r="DC184" i="1" s="1"/>
  <c r="CZ185" i="1"/>
  <c r="DC185" i="1" s="1"/>
  <c r="CZ186" i="1"/>
  <c r="DC186" i="1" s="1"/>
  <c r="CZ187" i="1"/>
  <c r="DC187" i="1" s="1"/>
  <c r="CZ188" i="1"/>
  <c r="DC188" i="1" s="1"/>
  <c r="CZ189" i="1"/>
  <c r="DC189" i="1" s="1"/>
  <c r="CZ190" i="1"/>
  <c r="DC190" i="1" s="1"/>
  <c r="CZ191" i="1"/>
  <c r="DC191" i="1" s="1"/>
  <c r="CZ192" i="1"/>
  <c r="DC192" i="1" s="1"/>
  <c r="CZ193" i="1"/>
  <c r="DC193" i="1" s="1"/>
  <c r="CZ194" i="1"/>
  <c r="DC194" i="1" s="1"/>
  <c r="CZ195" i="1"/>
  <c r="DC195" i="1" s="1"/>
  <c r="CZ196" i="1"/>
  <c r="DC196" i="1" s="1"/>
  <c r="CZ197" i="1"/>
  <c r="DC197" i="1" s="1"/>
  <c r="CZ198" i="1"/>
  <c r="DC198" i="1" s="1"/>
  <c r="CZ199" i="1"/>
  <c r="DC199" i="1" s="1"/>
  <c r="CZ200" i="1"/>
  <c r="DC200" i="1" s="1"/>
  <c r="CZ201" i="1"/>
  <c r="DC201" i="1" s="1"/>
  <c r="CZ202" i="1"/>
  <c r="DC202" i="1" s="1"/>
  <c r="CZ203" i="1"/>
  <c r="DC203" i="1" s="1"/>
  <c r="CZ204" i="1"/>
  <c r="DC204" i="1" s="1"/>
  <c r="CZ205" i="1"/>
  <c r="DC205" i="1" s="1"/>
  <c r="CZ206" i="1"/>
  <c r="DC206" i="1" s="1"/>
  <c r="CZ207" i="1"/>
  <c r="DC207" i="1" s="1"/>
  <c r="CZ208" i="1"/>
  <c r="DC208" i="1" s="1"/>
  <c r="CZ209" i="1"/>
  <c r="DC209" i="1" s="1"/>
  <c r="CZ210" i="1"/>
  <c r="DC210" i="1" s="1"/>
  <c r="CZ211" i="1"/>
  <c r="DC211" i="1" s="1"/>
  <c r="CZ212" i="1"/>
  <c r="DC212" i="1" s="1"/>
  <c r="CZ213" i="1"/>
  <c r="DC213" i="1" s="1"/>
  <c r="CZ214" i="1"/>
  <c r="DC214" i="1" s="1"/>
  <c r="CZ215" i="1"/>
  <c r="DC215" i="1" s="1"/>
  <c r="CZ216" i="1"/>
  <c r="DC216" i="1" s="1"/>
  <c r="CZ217" i="1"/>
  <c r="DC217" i="1" s="1"/>
  <c r="CZ218" i="1"/>
  <c r="DC218" i="1" s="1"/>
  <c r="CZ219" i="1"/>
  <c r="DC219" i="1" s="1"/>
  <c r="CZ220" i="1"/>
  <c r="DC220" i="1" s="1"/>
  <c r="CZ221" i="1"/>
  <c r="DC221" i="1" s="1"/>
  <c r="CZ222" i="1"/>
  <c r="DC222" i="1" s="1"/>
  <c r="CZ223" i="1"/>
  <c r="DC223" i="1" s="1"/>
  <c r="CZ224" i="1"/>
  <c r="DC224" i="1" s="1"/>
  <c r="CZ225" i="1"/>
  <c r="DC225" i="1" s="1"/>
  <c r="CZ226" i="1"/>
  <c r="DC226" i="1" s="1"/>
  <c r="CZ227" i="1"/>
  <c r="DC227" i="1" s="1"/>
  <c r="CZ228" i="1"/>
  <c r="DC228" i="1" s="1"/>
  <c r="CZ229" i="1"/>
  <c r="DC229" i="1" s="1"/>
  <c r="CZ230" i="1"/>
  <c r="DC230" i="1" s="1"/>
  <c r="CZ231" i="1"/>
  <c r="DC231" i="1" s="1"/>
  <c r="CZ232" i="1"/>
  <c r="DC232" i="1" s="1"/>
  <c r="CZ233" i="1"/>
  <c r="DC233" i="1" s="1"/>
  <c r="CZ234" i="1"/>
  <c r="DC234" i="1" s="1"/>
  <c r="CZ235" i="1"/>
  <c r="DC235" i="1" s="1"/>
  <c r="CZ236" i="1"/>
  <c r="DC236" i="1" s="1"/>
  <c r="CZ237" i="1"/>
  <c r="DC237" i="1" s="1"/>
  <c r="CZ238" i="1"/>
  <c r="DC238" i="1" s="1"/>
  <c r="CZ239" i="1"/>
  <c r="DC239" i="1" s="1"/>
  <c r="CZ240" i="1"/>
  <c r="DC240" i="1" s="1"/>
  <c r="CZ241" i="1"/>
  <c r="DC241" i="1" s="1"/>
  <c r="CZ242" i="1"/>
  <c r="DC242" i="1" s="1"/>
  <c r="CZ243" i="1"/>
  <c r="DC243" i="1" s="1"/>
  <c r="CZ244" i="1"/>
  <c r="DC244" i="1" s="1"/>
  <c r="CZ245" i="1"/>
  <c r="DC245" i="1" s="1"/>
  <c r="CZ246" i="1"/>
  <c r="DC246" i="1" s="1"/>
  <c r="CZ247" i="1"/>
  <c r="DC247" i="1" s="1"/>
  <c r="CZ248" i="1"/>
  <c r="DC248" i="1" s="1"/>
  <c r="CZ249" i="1"/>
  <c r="DC249" i="1" s="1"/>
  <c r="CZ250" i="1"/>
  <c r="DC250" i="1" s="1"/>
  <c r="CZ251" i="1"/>
  <c r="DC251" i="1" s="1"/>
  <c r="CZ252" i="1"/>
  <c r="DC252" i="1" s="1"/>
  <c r="CZ253" i="1"/>
  <c r="DC253" i="1" s="1"/>
  <c r="CZ254" i="1"/>
  <c r="DC254" i="1" s="1"/>
  <c r="CZ255" i="1"/>
  <c r="DC255" i="1" s="1"/>
  <c r="CZ256" i="1"/>
  <c r="DC256" i="1" s="1"/>
  <c r="CZ257" i="1"/>
  <c r="DC257" i="1" s="1"/>
  <c r="CZ258" i="1"/>
  <c r="DC258" i="1" s="1"/>
  <c r="CZ259" i="1"/>
  <c r="DC259" i="1" s="1"/>
  <c r="CZ15" i="1"/>
  <c r="K111" i="33" l="1"/>
  <c r="K14" i="29"/>
  <c r="F15" i="29"/>
  <c r="CZ2" i="1"/>
  <c r="DC15" i="1"/>
  <c r="AQ7" i="28"/>
  <c r="AR7" i="28"/>
  <c r="AS7" i="28"/>
  <c r="AQ8" i="28"/>
  <c r="AR8" i="28"/>
  <c r="AS8" i="28"/>
  <c r="AQ9" i="28"/>
  <c r="AR9" i="28"/>
  <c r="AS9" i="28"/>
  <c r="AQ10" i="28"/>
  <c r="AR10" i="28"/>
  <c r="AS10" i="28"/>
  <c r="AQ11" i="28"/>
  <c r="AR11" i="28"/>
  <c r="AS11" i="28"/>
  <c r="AQ12" i="28"/>
  <c r="AR12" i="28"/>
  <c r="AS12" i="28"/>
  <c r="AQ13" i="28"/>
  <c r="AR13" i="28"/>
  <c r="AS13" i="28"/>
  <c r="AQ14" i="28"/>
  <c r="AR14" i="28"/>
  <c r="AS14" i="28"/>
  <c r="AQ15" i="28"/>
  <c r="AR15" i="28"/>
  <c r="AS15" i="28"/>
  <c r="AQ16" i="28"/>
  <c r="AR16" i="28"/>
  <c r="AS16" i="28"/>
  <c r="AQ17" i="28"/>
  <c r="AR17" i="28"/>
  <c r="AS17" i="28"/>
  <c r="AQ18" i="28"/>
  <c r="AR18" i="28"/>
  <c r="AS18" i="28"/>
  <c r="AQ19" i="28"/>
  <c r="AR19" i="28"/>
  <c r="AS19" i="28"/>
  <c r="AQ20" i="28"/>
  <c r="AR20" i="28"/>
  <c r="AS20" i="28"/>
  <c r="AQ21" i="28"/>
  <c r="AR21" i="28"/>
  <c r="AS21" i="28"/>
  <c r="AQ22" i="28"/>
  <c r="AR22" i="28"/>
  <c r="AS22" i="28"/>
  <c r="AQ23" i="28"/>
  <c r="AR23" i="28"/>
  <c r="AS23" i="28"/>
  <c r="AQ24" i="28"/>
  <c r="AR24" i="28"/>
  <c r="AS24" i="28"/>
  <c r="AQ25" i="28"/>
  <c r="AR25" i="28"/>
  <c r="AS25" i="28"/>
  <c r="AQ26" i="28"/>
  <c r="AR26" i="28"/>
  <c r="AS26" i="28"/>
  <c r="AQ27" i="28"/>
  <c r="AR27" i="28"/>
  <c r="AS27" i="28"/>
  <c r="AQ28" i="28"/>
  <c r="AR28" i="28"/>
  <c r="AS28" i="28"/>
  <c r="AQ29" i="28"/>
  <c r="AR29" i="28"/>
  <c r="AS29" i="28"/>
  <c r="AQ30" i="28"/>
  <c r="AR30" i="28"/>
  <c r="AS30" i="28"/>
  <c r="AQ31" i="28"/>
  <c r="AR31" i="28"/>
  <c r="AS31" i="28"/>
  <c r="AQ32" i="28"/>
  <c r="AR32" i="28"/>
  <c r="AS32" i="28"/>
  <c r="AQ33" i="28"/>
  <c r="AR33" i="28"/>
  <c r="AS33" i="28"/>
  <c r="AQ34" i="28"/>
  <c r="AR34" i="28"/>
  <c r="AS34" i="28"/>
  <c r="AQ35" i="28"/>
  <c r="AR35" i="28"/>
  <c r="AS35" i="28"/>
  <c r="AQ36" i="28"/>
  <c r="AR36" i="28"/>
  <c r="AS36" i="28"/>
  <c r="AQ37" i="28"/>
  <c r="AR37" i="28"/>
  <c r="AS37" i="28"/>
  <c r="AQ38" i="28"/>
  <c r="AR38" i="28"/>
  <c r="AS38" i="28"/>
  <c r="AQ39" i="28"/>
  <c r="AR39" i="28"/>
  <c r="AS39" i="28"/>
  <c r="AQ40" i="28"/>
  <c r="AR40" i="28"/>
  <c r="AS40" i="28"/>
  <c r="AQ41" i="28"/>
  <c r="AR41" i="28"/>
  <c r="AS41" i="28"/>
  <c r="AQ42" i="28"/>
  <c r="AR42" i="28"/>
  <c r="AS42" i="28"/>
  <c r="AQ43" i="28"/>
  <c r="AR43" i="28"/>
  <c r="AS43" i="28"/>
  <c r="AQ44" i="28"/>
  <c r="AR44" i="28"/>
  <c r="AS44" i="28"/>
  <c r="AQ45" i="28"/>
  <c r="AR45" i="28"/>
  <c r="AS45" i="28"/>
  <c r="AQ46" i="28"/>
  <c r="AR46" i="28"/>
  <c r="AS46" i="28"/>
  <c r="AQ47" i="28"/>
  <c r="AR47" i="28"/>
  <c r="AS47" i="28"/>
  <c r="AQ48" i="28"/>
  <c r="AR48" i="28"/>
  <c r="AS48" i="28"/>
  <c r="AQ49" i="28"/>
  <c r="AR49" i="28"/>
  <c r="AS49" i="28"/>
  <c r="AQ50" i="28"/>
  <c r="AR50" i="28"/>
  <c r="AS50" i="28"/>
  <c r="AQ51" i="28"/>
  <c r="AR51" i="28"/>
  <c r="AS51" i="28"/>
  <c r="AQ52" i="28"/>
  <c r="AR52" i="28"/>
  <c r="AS52" i="28"/>
  <c r="AQ53" i="28"/>
  <c r="AR53" i="28"/>
  <c r="AS53" i="28"/>
  <c r="AQ54" i="28"/>
  <c r="AR54" i="28"/>
  <c r="AS54" i="28"/>
  <c r="AQ55" i="28"/>
  <c r="AR55" i="28"/>
  <c r="AS55" i="28"/>
  <c r="AQ56" i="28"/>
  <c r="AR56" i="28"/>
  <c r="AS56" i="28"/>
  <c r="AQ57" i="28"/>
  <c r="AR57" i="28"/>
  <c r="AS57" i="28"/>
  <c r="AQ58" i="28"/>
  <c r="AR58" i="28"/>
  <c r="AS58" i="28"/>
  <c r="AQ59" i="28"/>
  <c r="AR59" i="28"/>
  <c r="AS59" i="28"/>
  <c r="AQ60" i="28"/>
  <c r="AR60" i="28"/>
  <c r="AS60" i="28"/>
  <c r="AQ61" i="28"/>
  <c r="AR61" i="28"/>
  <c r="AS61" i="28"/>
  <c r="AQ62" i="28"/>
  <c r="AR62" i="28"/>
  <c r="AS62" i="28"/>
  <c r="AQ63" i="28"/>
  <c r="AR63" i="28"/>
  <c r="AS63" i="28"/>
  <c r="AQ64" i="28"/>
  <c r="AR64" i="28"/>
  <c r="AS64" i="28"/>
  <c r="AQ65" i="28"/>
  <c r="AR65" i="28"/>
  <c r="AS65" i="28"/>
  <c r="AQ66" i="28"/>
  <c r="AR66" i="28"/>
  <c r="AS66" i="28"/>
  <c r="AQ67" i="28"/>
  <c r="AR67" i="28"/>
  <c r="AS67" i="28"/>
  <c r="AQ68" i="28"/>
  <c r="AR68" i="28"/>
  <c r="AS68" i="28"/>
  <c r="AQ69" i="28"/>
  <c r="AR69" i="28"/>
  <c r="AS69" i="28"/>
  <c r="AQ70" i="28"/>
  <c r="AR70" i="28"/>
  <c r="AS70" i="28"/>
  <c r="AQ71" i="28"/>
  <c r="AR71" i="28"/>
  <c r="AS71" i="28"/>
  <c r="AQ72" i="28"/>
  <c r="AR72" i="28"/>
  <c r="AS72" i="28"/>
  <c r="AQ73" i="28"/>
  <c r="AR73" i="28"/>
  <c r="AS73" i="28"/>
  <c r="AQ74" i="28"/>
  <c r="AR74" i="28"/>
  <c r="AS74" i="28"/>
  <c r="AQ75" i="28"/>
  <c r="AR75" i="28"/>
  <c r="AS75" i="28"/>
  <c r="AQ76" i="28"/>
  <c r="AR76" i="28"/>
  <c r="AS76" i="28"/>
  <c r="AQ77" i="28"/>
  <c r="AR77" i="28"/>
  <c r="AS77" i="28"/>
  <c r="AQ78" i="28"/>
  <c r="AR78" i="28"/>
  <c r="AS78" i="28"/>
  <c r="AQ79" i="28"/>
  <c r="AR79" i="28"/>
  <c r="AS79" i="28"/>
  <c r="AQ80" i="28"/>
  <c r="AR80" i="28"/>
  <c r="AS80" i="28"/>
  <c r="AQ81" i="28"/>
  <c r="AR81" i="28"/>
  <c r="AS81" i="28"/>
  <c r="AQ82" i="28"/>
  <c r="AR82" i="28"/>
  <c r="AS82" i="28"/>
  <c r="AQ83" i="28"/>
  <c r="AR83" i="28"/>
  <c r="AS83" i="28"/>
  <c r="AQ84" i="28"/>
  <c r="AR84" i="28"/>
  <c r="AS84" i="28"/>
  <c r="AQ85" i="28"/>
  <c r="AR85" i="28"/>
  <c r="AS85" i="28"/>
  <c r="AQ86" i="28"/>
  <c r="AR86" i="28"/>
  <c r="AS86" i="28"/>
  <c r="AQ87" i="28"/>
  <c r="AR87" i="28"/>
  <c r="AS87" i="28"/>
  <c r="AQ88" i="28"/>
  <c r="AR88" i="28"/>
  <c r="AS88" i="28"/>
  <c r="AQ89" i="28"/>
  <c r="AR89" i="28"/>
  <c r="AS89" i="28"/>
  <c r="AQ90" i="28"/>
  <c r="AR90" i="28"/>
  <c r="AS90" i="28"/>
  <c r="AQ91" i="28"/>
  <c r="AR91" i="28"/>
  <c r="AS91" i="28"/>
  <c r="AQ92" i="28"/>
  <c r="AR92" i="28"/>
  <c r="AS92" i="28"/>
  <c r="AQ93" i="28"/>
  <c r="AR93" i="28"/>
  <c r="AS93" i="28"/>
  <c r="AQ94" i="28"/>
  <c r="AR94" i="28"/>
  <c r="AS94" i="28"/>
  <c r="AQ95" i="28"/>
  <c r="AR95" i="28"/>
  <c r="AS95" i="28"/>
  <c r="AQ96" i="28"/>
  <c r="AR96" i="28"/>
  <c r="AS96" i="28"/>
  <c r="AQ97" i="28"/>
  <c r="AR97" i="28"/>
  <c r="AS97" i="28"/>
  <c r="AQ98" i="28"/>
  <c r="AR98" i="28"/>
  <c r="AS98" i="28"/>
  <c r="AQ99" i="28"/>
  <c r="AR99" i="28"/>
  <c r="AS99" i="28"/>
  <c r="AQ100" i="28"/>
  <c r="AR100" i="28"/>
  <c r="AS100" i="28"/>
  <c r="AQ101" i="28"/>
  <c r="AR101" i="28"/>
  <c r="AS101" i="28"/>
  <c r="AQ102" i="28"/>
  <c r="AR102" i="28"/>
  <c r="AS102" i="28"/>
  <c r="AQ103" i="28"/>
  <c r="AR103" i="28"/>
  <c r="AS103" i="28"/>
  <c r="AQ104" i="28"/>
  <c r="AR104" i="28"/>
  <c r="AS104" i="28"/>
  <c r="AQ105" i="28"/>
  <c r="AR105" i="28"/>
  <c r="AS105" i="28"/>
  <c r="AQ106" i="28"/>
  <c r="AR106" i="28"/>
  <c r="AS106" i="28"/>
  <c r="AQ107" i="28"/>
  <c r="AR107" i="28"/>
  <c r="AS107" i="28"/>
  <c r="AQ108" i="28"/>
  <c r="AR108" i="28"/>
  <c r="AS108" i="28"/>
  <c r="AQ109" i="28"/>
  <c r="AR109" i="28"/>
  <c r="AS109" i="28"/>
  <c r="AQ110" i="28"/>
  <c r="AR110" i="28"/>
  <c r="AS110" i="28"/>
  <c r="AQ111" i="28"/>
  <c r="AR111" i="28"/>
  <c r="AS111" i="28"/>
  <c r="AQ112" i="28"/>
  <c r="AR112" i="28"/>
  <c r="AS112" i="28"/>
  <c r="AQ113" i="28"/>
  <c r="AR113" i="28"/>
  <c r="AS113" i="28"/>
  <c r="AQ114" i="28"/>
  <c r="AR114" i="28"/>
  <c r="AS114" i="28"/>
  <c r="AQ115" i="28"/>
  <c r="AR115" i="28"/>
  <c r="AS115" i="28"/>
  <c r="AQ116" i="28"/>
  <c r="AR116" i="28"/>
  <c r="AS116" i="28"/>
  <c r="AQ117" i="28"/>
  <c r="AR117" i="28"/>
  <c r="AS117" i="28"/>
  <c r="AQ118" i="28"/>
  <c r="AR118" i="28"/>
  <c r="AS118" i="28"/>
  <c r="AQ119" i="28"/>
  <c r="AR119" i="28"/>
  <c r="AS119" i="28"/>
  <c r="AQ120" i="28"/>
  <c r="AR120" i="28"/>
  <c r="AS120" i="28"/>
  <c r="AQ121" i="28"/>
  <c r="AR121" i="28"/>
  <c r="AS121" i="28"/>
  <c r="AQ122" i="28"/>
  <c r="AR122" i="28"/>
  <c r="AS122" i="28"/>
  <c r="AQ123" i="28"/>
  <c r="AR123" i="28"/>
  <c r="AS123" i="28"/>
  <c r="AQ124" i="28"/>
  <c r="AR124" i="28"/>
  <c r="AS124" i="28"/>
  <c r="AQ125" i="28"/>
  <c r="AR125" i="28"/>
  <c r="AS125" i="28"/>
  <c r="AQ126" i="28"/>
  <c r="AR126" i="28"/>
  <c r="AS126" i="28"/>
  <c r="AQ127" i="28"/>
  <c r="AR127" i="28"/>
  <c r="AS127" i="28"/>
  <c r="AQ128" i="28"/>
  <c r="AR128" i="28"/>
  <c r="AS128" i="28"/>
  <c r="AQ129" i="28"/>
  <c r="AR129" i="28"/>
  <c r="AS129" i="28"/>
  <c r="AQ130" i="28"/>
  <c r="AR130" i="28"/>
  <c r="AS130" i="28"/>
  <c r="AQ131" i="28"/>
  <c r="AR131" i="28"/>
  <c r="AS131" i="28"/>
  <c r="AQ132" i="28"/>
  <c r="AR132" i="28"/>
  <c r="AS132" i="28"/>
  <c r="AQ133" i="28"/>
  <c r="AR133" i="28"/>
  <c r="AS133" i="28"/>
  <c r="AQ134" i="28"/>
  <c r="AR134" i="28"/>
  <c r="AS134" i="28"/>
  <c r="AQ135" i="28"/>
  <c r="AR135" i="28"/>
  <c r="AS135" i="28"/>
  <c r="AQ136" i="28"/>
  <c r="AR136" i="28"/>
  <c r="AS136" i="28"/>
  <c r="AQ137" i="28"/>
  <c r="AR137" i="28"/>
  <c r="AS137" i="28"/>
  <c r="AQ138" i="28"/>
  <c r="AR138" i="28"/>
  <c r="AS138" i="28"/>
  <c r="AQ139" i="28"/>
  <c r="AR139" i="28"/>
  <c r="AS139" i="28"/>
  <c r="AQ140" i="28"/>
  <c r="AR140" i="28"/>
  <c r="AS140" i="28"/>
  <c r="AQ141" i="28"/>
  <c r="AR141" i="28"/>
  <c r="AS141" i="28"/>
  <c r="AQ142" i="28"/>
  <c r="AR142" i="28"/>
  <c r="AS142" i="28"/>
  <c r="AQ143" i="28"/>
  <c r="AR143" i="28"/>
  <c r="AS143" i="28"/>
  <c r="AQ144" i="28"/>
  <c r="AR144" i="28"/>
  <c r="AS144" i="28"/>
  <c r="AQ145" i="28"/>
  <c r="AR145" i="28"/>
  <c r="AS145" i="28"/>
  <c r="AQ146" i="28"/>
  <c r="AR146" i="28"/>
  <c r="AS146" i="28"/>
  <c r="AQ147" i="28"/>
  <c r="AR147" i="28"/>
  <c r="AS147" i="28"/>
  <c r="AQ148" i="28"/>
  <c r="AR148" i="28"/>
  <c r="AS148" i="28"/>
  <c r="AQ149" i="28"/>
  <c r="AR149" i="28"/>
  <c r="AS149" i="28"/>
  <c r="AQ150" i="28"/>
  <c r="AR150" i="28"/>
  <c r="AS150" i="28"/>
  <c r="AQ151" i="28"/>
  <c r="AR151" i="28"/>
  <c r="AS151" i="28"/>
  <c r="AQ152" i="28"/>
  <c r="AR152" i="28"/>
  <c r="AS152" i="28"/>
  <c r="AQ153" i="28"/>
  <c r="AR153" i="28"/>
  <c r="AS153" i="28"/>
  <c r="AQ154" i="28"/>
  <c r="AR154" i="28"/>
  <c r="AS154" i="28"/>
  <c r="AQ155" i="28"/>
  <c r="AR155" i="28"/>
  <c r="AS155" i="28"/>
  <c r="AQ156" i="28"/>
  <c r="AR156" i="28"/>
  <c r="AS156" i="28"/>
  <c r="AQ157" i="28"/>
  <c r="AR157" i="28"/>
  <c r="AS157" i="28"/>
  <c r="AQ158" i="28"/>
  <c r="AR158" i="28"/>
  <c r="AS158" i="28"/>
  <c r="AQ159" i="28"/>
  <c r="AR159" i="28"/>
  <c r="AS159" i="28"/>
  <c r="AQ160" i="28"/>
  <c r="AR160" i="28"/>
  <c r="AS160" i="28"/>
  <c r="AQ161" i="28"/>
  <c r="AR161" i="28"/>
  <c r="AS161" i="28"/>
  <c r="AQ162" i="28"/>
  <c r="AR162" i="28"/>
  <c r="AS162" i="28"/>
  <c r="AQ163" i="28"/>
  <c r="AR163" i="28"/>
  <c r="AS163" i="28"/>
  <c r="AQ164" i="28"/>
  <c r="AR164" i="28"/>
  <c r="AS164" i="28"/>
  <c r="AQ165" i="28"/>
  <c r="AR165" i="28"/>
  <c r="AS165" i="28"/>
  <c r="AQ166" i="28"/>
  <c r="AR166" i="28"/>
  <c r="AS166" i="28"/>
  <c r="AQ167" i="28"/>
  <c r="AR167" i="28"/>
  <c r="AS167" i="28"/>
  <c r="AQ168" i="28"/>
  <c r="AR168" i="28"/>
  <c r="AS168" i="28"/>
  <c r="AQ169" i="28"/>
  <c r="AR169" i="28"/>
  <c r="AS169" i="28"/>
  <c r="AQ170" i="28"/>
  <c r="AR170" i="28"/>
  <c r="AS170" i="28"/>
  <c r="AQ171" i="28"/>
  <c r="AR171" i="28"/>
  <c r="AS171" i="28"/>
  <c r="AQ172" i="28"/>
  <c r="AR172" i="28"/>
  <c r="AS172" i="28"/>
  <c r="AQ173" i="28"/>
  <c r="AR173" i="28"/>
  <c r="AS173" i="28"/>
  <c r="AQ174" i="28"/>
  <c r="AR174" i="28"/>
  <c r="AS174" i="28"/>
  <c r="AQ175" i="28"/>
  <c r="AR175" i="28"/>
  <c r="AS175" i="28"/>
  <c r="AQ176" i="28"/>
  <c r="AR176" i="28"/>
  <c r="AS176" i="28"/>
  <c r="AQ177" i="28"/>
  <c r="AR177" i="28"/>
  <c r="AS177" i="28"/>
  <c r="AQ178" i="28"/>
  <c r="AR178" i="28"/>
  <c r="AS178" i="28"/>
  <c r="AQ179" i="28"/>
  <c r="AR179" i="28"/>
  <c r="AS179" i="28"/>
  <c r="AQ180" i="28"/>
  <c r="AR180" i="28"/>
  <c r="AS180" i="28"/>
  <c r="AQ181" i="28"/>
  <c r="AR181" i="28"/>
  <c r="AS181" i="28"/>
  <c r="AQ182" i="28"/>
  <c r="AR182" i="28"/>
  <c r="AS182" i="28"/>
  <c r="AQ183" i="28"/>
  <c r="AR183" i="28"/>
  <c r="AS183" i="28"/>
  <c r="AQ184" i="28"/>
  <c r="AR184" i="28"/>
  <c r="AS184" i="28"/>
  <c r="AQ185" i="28"/>
  <c r="AR185" i="28"/>
  <c r="AS185" i="28"/>
  <c r="AQ186" i="28"/>
  <c r="AR186" i="28"/>
  <c r="AS186" i="28"/>
  <c r="AQ187" i="28"/>
  <c r="AR187" i="28"/>
  <c r="AS187" i="28"/>
  <c r="AQ188" i="28"/>
  <c r="AR188" i="28"/>
  <c r="AS188" i="28"/>
  <c r="AQ189" i="28"/>
  <c r="AR189" i="28"/>
  <c r="AS189" i="28"/>
  <c r="AQ190" i="28"/>
  <c r="AR190" i="28"/>
  <c r="AS190" i="28"/>
  <c r="AQ191" i="28"/>
  <c r="AR191" i="28"/>
  <c r="AS191" i="28"/>
  <c r="AQ192" i="28"/>
  <c r="AR192" i="28"/>
  <c r="AS192" i="28"/>
  <c r="AQ193" i="28"/>
  <c r="AR193" i="28"/>
  <c r="AS193" i="28"/>
  <c r="AQ194" i="28"/>
  <c r="AR194" i="28"/>
  <c r="AS194" i="28"/>
  <c r="AQ195" i="28"/>
  <c r="AR195" i="28"/>
  <c r="AS195" i="28"/>
  <c r="AQ196" i="28"/>
  <c r="AR196" i="28"/>
  <c r="AS196" i="28"/>
  <c r="AQ197" i="28"/>
  <c r="AR197" i="28"/>
  <c r="AS197" i="28"/>
  <c r="AQ198" i="28"/>
  <c r="AR198" i="28"/>
  <c r="AS198" i="28"/>
  <c r="AQ199" i="28"/>
  <c r="AR199" i="28"/>
  <c r="AS199" i="28"/>
  <c r="AQ200" i="28"/>
  <c r="AR200" i="28"/>
  <c r="AS200" i="28"/>
  <c r="AQ201" i="28"/>
  <c r="AR201" i="28"/>
  <c r="AS201" i="28"/>
  <c r="AQ202" i="28"/>
  <c r="AR202" i="28"/>
  <c r="AS202" i="28"/>
  <c r="AQ203" i="28"/>
  <c r="AR203" i="28"/>
  <c r="AS203" i="28"/>
  <c r="AQ204" i="28"/>
  <c r="AR204" i="28"/>
  <c r="AS204" i="28"/>
  <c r="AQ205" i="28"/>
  <c r="AR205" i="28"/>
  <c r="AS205" i="28"/>
  <c r="AQ206" i="28"/>
  <c r="AR206" i="28"/>
  <c r="AS206" i="28"/>
  <c r="AQ207" i="28"/>
  <c r="AR207" i="28"/>
  <c r="AS207" i="28"/>
  <c r="AQ208" i="28"/>
  <c r="AR208" i="28"/>
  <c r="AS208" i="28"/>
  <c r="AQ209" i="28"/>
  <c r="AR209" i="28"/>
  <c r="AS209" i="28"/>
  <c r="AQ210" i="28"/>
  <c r="AR210" i="28"/>
  <c r="AS210" i="28"/>
  <c r="AQ211" i="28"/>
  <c r="AR211" i="28"/>
  <c r="AS211" i="28"/>
  <c r="AQ212" i="28"/>
  <c r="AR212" i="28"/>
  <c r="AS212" i="28"/>
  <c r="AQ213" i="28"/>
  <c r="AR213" i="28"/>
  <c r="AS213" i="28"/>
  <c r="AQ214" i="28"/>
  <c r="AR214" i="28"/>
  <c r="AS214" i="28"/>
  <c r="AQ215" i="28"/>
  <c r="AR215" i="28"/>
  <c r="AS215" i="28"/>
  <c r="AQ216" i="28"/>
  <c r="AR216" i="28"/>
  <c r="AS216" i="28"/>
  <c r="AQ217" i="28"/>
  <c r="AR217" i="28"/>
  <c r="AS217" i="28"/>
  <c r="AQ218" i="28"/>
  <c r="AR218" i="28"/>
  <c r="AS218" i="28"/>
  <c r="AQ219" i="28"/>
  <c r="AR219" i="28"/>
  <c r="AS219" i="28"/>
  <c r="AQ220" i="28"/>
  <c r="AR220" i="28"/>
  <c r="AS220" i="28"/>
  <c r="AQ221" i="28"/>
  <c r="AR221" i="28"/>
  <c r="AS221" i="28"/>
  <c r="AQ222" i="28"/>
  <c r="AR222" i="28"/>
  <c r="AS222" i="28"/>
  <c r="AQ223" i="28"/>
  <c r="AR223" i="28"/>
  <c r="AS223" i="28"/>
  <c r="AQ224" i="28"/>
  <c r="AR224" i="28"/>
  <c r="AS224" i="28"/>
  <c r="AQ225" i="28"/>
  <c r="AR225" i="28"/>
  <c r="AS225" i="28"/>
  <c r="AQ226" i="28"/>
  <c r="AR226" i="28"/>
  <c r="AS226" i="28"/>
  <c r="AQ227" i="28"/>
  <c r="AR227" i="28"/>
  <c r="AS227" i="28"/>
  <c r="AQ228" i="28"/>
  <c r="AR228" i="28"/>
  <c r="AS228" i="28"/>
  <c r="AQ229" i="28"/>
  <c r="AR229" i="28"/>
  <c r="AS229" i="28"/>
  <c r="AQ230" i="28"/>
  <c r="AR230" i="28"/>
  <c r="AS230" i="28"/>
  <c r="AQ231" i="28"/>
  <c r="AR231" i="28"/>
  <c r="AS231" i="28"/>
  <c r="AQ232" i="28"/>
  <c r="AR232" i="28"/>
  <c r="AS232" i="28"/>
  <c r="AQ233" i="28"/>
  <c r="AR233" i="28"/>
  <c r="AS233" i="28"/>
  <c r="AQ234" i="28"/>
  <c r="AR234" i="28"/>
  <c r="AS234" i="28"/>
  <c r="AQ235" i="28"/>
  <c r="AR235" i="28"/>
  <c r="AS235" i="28"/>
  <c r="AQ236" i="28"/>
  <c r="AR236" i="28"/>
  <c r="AS236" i="28"/>
  <c r="AQ237" i="28"/>
  <c r="AR237" i="28"/>
  <c r="AS237" i="28"/>
  <c r="AQ238" i="28"/>
  <c r="AR238" i="28"/>
  <c r="AS238" i="28"/>
  <c r="AQ239" i="28"/>
  <c r="AR239" i="28"/>
  <c r="AS239" i="28"/>
  <c r="AQ240" i="28"/>
  <c r="AR240" i="28"/>
  <c r="AS240" i="28"/>
  <c r="AQ241" i="28"/>
  <c r="AR241" i="28"/>
  <c r="AS241" i="28"/>
  <c r="AQ242" i="28"/>
  <c r="AR242" i="28"/>
  <c r="AS242" i="28"/>
  <c r="AQ243" i="28"/>
  <c r="AR243" i="28"/>
  <c r="AS243" i="28"/>
  <c r="AQ244" i="28"/>
  <c r="AR244" i="28"/>
  <c r="AS244" i="28"/>
  <c r="AQ245" i="28"/>
  <c r="AR245" i="28"/>
  <c r="AS245" i="28"/>
  <c r="AQ246" i="28"/>
  <c r="AR246" i="28"/>
  <c r="AS246" i="28"/>
  <c r="AQ247" i="28"/>
  <c r="AR247" i="28"/>
  <c r="AS247" i="28"/>
  <c r="AQ248" i="28"/>
  <c r="AR248" i="28"/>
  <c r="AS248" i="28"/>
  <c r="AQ249" i="28"/>
  <c r="AR249" i="28"/>
  <c r="AS249" i="28"/>
  <c r="AQ250" i="28"/>
  <c r="AR250" i="28"/>
  <c r="AS250" i="28"/>
  <c r="AQ251" i="28"/>
  <c r="AR251" i="28"/>
  <c r="AS251" i="28"/>
  <c r="AQ252" i="28"/>
  <c r="AR252" i="28"/>
  <c r="AS252" i="28"/>
  <c r="AQ253" i="28"/>
  <c r="AR253" i="28"/>
  <c r="AS253" i="28"/>
  <c r="AQ254" i="28"/>
  <c r="AR254" i="28"/>
  <c r="AS254" i="28"/>
  <c r="AQ255" i="28"/>
  <c r="AR255" i="28"/>
  <c r="AS255" i="28"/>
  <c r="AQ256" i="28"/>
  <c r="AR256" i="28"/>
  <c r="AS256" i="28"/>
  <c r="AQ257" i="28"/>
  <c r="AR257" i="28"/>
  <c r="AS257" i="28"/>
  <c r="AQ258" i="28"/>
  <c r="AR258" i="28"/>
  <c r="AS258" i="28"/>
  <c r="AQ259" i="28"/>
  <c r="AR259" i="28"/>
  <c r="AS259" i="28"/>
  <c r="AQ260" i="28"/>
  <c r="AR260" i="28"/>
  <c r="AS260" i="28"/>
  <c r="AQ261" i="28"/>
  <c r="AR261" i="28"/>
  <c r="AS261" i="28"/>
  <c r="AQ262" i="28"/>
  <c r="AR262" i="28"/>
  <c r="AS262" i="28"/>
  <c r="AQ263" i="28"/>
  <c r="AR263" i="28"/>
  <c r="AS263" i="28"/>
  <c r="AQ264" i="28"/>
  <c r="AR264" i="28"/>
  <c r="AS264" i="28"/>
  <c r="AQ265" i="28"/>
  <c r="AR265" i="28"/>
  <c r="AS265" i="28"/>
  <c r="AQ266" i="28"/>
  <c r="AR266" i="28"/>
  <c r="AS266" i="28"/>
  <c r="AQ267" i="28"/>
  <c r="AR267" i="28"/>
  <c r="AS267" i="28"/>
  <c r="AQ268" i="28"/>
  <c r="AR268" i="28"/>
  <c r="AS268" i="28"/>
  <c r="AQ269" i="28"/>
  <c r="AR269" i="28"/>
  <c r="AS269" i="28"/>
  <c r="AQ270" i="28"/>
  <c r="AR270" i="28"/>
  <c r="AS270" i="28"/>
  <c r="AQ271" i="28"/>
  <c r="AR271" i="28"/>
  <c r="AS271" i="28"/>
  <c r="AQ272" i="28"/>
  <c r="AR272" i="28"/>
  <c r="AS272" i="28"/>
  <c r="AQ273" i="28"/>
  <c r="AR273" i="28"/>
  <c r="AS273" i="28"/>
  <c r="AQ274" i="28"/>
  <c r="AR274" i="28"/>
  <c r="AS274" i="28"/>
  <c r="AQ275" i="28"/>
  <c r="AR275" i="28"/>
  <c r="AS275" i="28"/>
  <c r="AQ276" i="28"/>
  <c r="AR276" i="28"/>
  <c r="AS276" i="28"/>
  <c r="AQ277" i="28"/>
  <c r="AR277" i="28"/>
  <c r="AS277" i="28"/>
  <c r="AQ278" i="28"/>
  <c r="AR278" i="28"/>
  <c r="AS278" i="28"/>
  <c r="AQ279" i="28"/>
  <c r="AR279" i="28"/>
  <c r="AS279" i="28"/>
  <c r="AQ280" i="28"/>
  <c r="AR280" i="28"/>
  <c r="AS280" i="28"/>
  <c r="AQ281" i="28"/>
  <c r="AR281" i="28"/>
  <c r="AS281" i="28"/>
  <c r="AQ282" i="28"/>
  <c r="AR282" i="28"/>
  <c r="AS282" i="28"/>
  <c r="AQ283" i="28"/>
  <c r="AR283" i="28"/>
  <c r="AS283" i="28"/>
  <c r="AQ284" i="28"/>
  <c r="AR284" i="28"/>
  <c r="AS284" i="28"/>
  <c r="AQ285" i="28"/>
  <c r="AR285" i="28"/>
  <c r="AS285" i="28"/>
  <c r="AQ286" i="28"/>
  <c r="AR286" i="28"/>
  <c r="AS286" i="28"/>
  <c r="AQ287" i="28"/>
  <c r="AR287" i="28"/>
  <c r="AS287" i="28"/>
  <c r="AQ288" i="28"/>
  <c r="AR288" i="28"/>
  <c r="AS288" i="28"/>
  <c r="AQ289" i="28"/>
  <c r="AR289" i="28"/>
  <c r="AS289" i="28"/>
  <c r="AQ290" i="28"/>
  <c r="AR290" i="28"/>
  <c r="AS290" i="28"/>
  <c r="AQ291" i="28"/>
  <c r="AR291" i="28"/>
  <c r="AS291" i="28"/>
  <c r="AQ292" i="28"/>
  <c r="AR292" i="28"/>
  <c r="AS292" i="28"/>
  <c r="AQ293" i="28"/>
  <c r="AR293" i="28"/>
  <c r="AS293" i="28"/>
  <c r="AQ294" i="28"/>
  <c r="AR294" i="28"/>
  <c r="AS294" i="28"/>
  <c r="AQ295" i="28"/>
  <c r="AR295" i="28"/>
  <c r="AS295" i="28"/>
  <c r="AQ296" i="28"/>
  <c r="AR296" i="28"/>
  <c r="AS296" i="28"/>
  <c r="AQ297" i="28"/>
  <c r="AR297" i="28"/>
  <c r="AS297" i="28"/>
  <c r="AQ298" i="28"/>
  <c r="AR298" i="28"/>
  <c r="AS298" i="28"/>
  <c r="AQ299" i="28"/>
  <c r="AR299" i="28"/>
  <c r="AS299" i="28"/>
  <c r="AQ300" i="28"/>
  <c r="AR300" i="28"/>
  <c r="AS300" i="28"/>
  <c r="AQ301" i="28"/>
  <c r="AR301" i="28"/>
  <c r="AS301" i="28"/>
  <c r="AQ302" i="28"/>
  <c r="AR302" i="28"/>
  <c r="AS302" i="28"/>
  <c r="AQ303" i="28"/>
  <c r="AR303" i="28"/>
  <c r="AS303" i="28"/>
  <c r="AQ304" i="28"/>
  <c r="AR304" i="28"/>
  <c r="AS304" i="28"/>
  <c r="AQ305" i="28"/>
  <c r="AR305" i="28"/>
  <c r="AS305" i="28"/>
  <c r="AQ306" i="28"/>
  <c r="AR306" i="28"/>
  <c r="AS306" i="28"/>
  <c r="AQ307" i="28"/>
  <c r="AR307" i="28"/>
  <c r="AS307" i="28"/>
  <c r="AQ308" i="28"/>
  <c r="AR308" i="28"/>
  <c r="AS308" i="28"/>
  <c r="AQ309" i="28"/>
  <c r="AR309" i="28"/>
  <c r="AS309" i="28"/>
  <c r="AQ310" i="28"/>
  <c r="AR310" i="28"/>
  <c r="AS310" i="28"/>
  <c r="AQ311" i="28"/>
  <c r="AR311" i="28"/>
  <c r="AS311" i="28"/>
  <c r="AQ312" i="28"/>
  <c r="AR312" i="28"/>
  <c r="AS312" i="28"/>
  <c r="AQ313" i="28"/>
  <c r="AR313" i="28"/>
  <c r="AS313" i="28"/>
  <c r="AQ314" i="28"/>
  <c r="AR314" i="28"/>
  <c r="AS314" i="28"/>
  <c r="AQ315" i="28"/>
  <c r="AR315" i="28"/>
  <c r="AS315" i="28"/>
  <c r="AQ316" i="28"/>
  <c r="AR316" i="28"/>
  <c r="AS316" i="28"/>
  <c r="AQ317" i="28"/>
  <c r="AR317" i="28"/>
  <c r="AS317" i="28"/>
  <c r="AQ318" i="28"/>
  <c r="AR318" i="28"/>
  <c r="AS318" i="28"/>
  <c r="AQ319" i="28"/>
  <c r="AR319" i="28"/>
  <c r="AS319" i="28"/>
  <c r="AQ320" i="28"/>
  <c r="AR320" i="28"/>
  <c r="AS320" i="28"/>
  <c r="AQ321" i="28"/>
  <c r="AR321" i="28"/>
  <c r="AS321" i="28"/>
  <c r="AQ322" i="28"/>
  <c r="AR322" i="28"/>
  <c r="AS322" i="28"/>
  <c r="AQ323" i="28"/>
  <c r="AR323" i="28"/>
  <c r="AS323" i="28"/>
  <c r="AQ324" i="28"/>
  <c r="AR324" i="28"/>
  <c r="AS324" i="28"/>
  <c r="AQ325" i="28"/>
  <c r="AR325" i="28"/>
  <c r="AS325" i="28"/>
  <c r="AQ326" i="28"/>
  <c r="AR326" i="28"/>
  <c r="AS326" i="28"/>
  <c r="AQ327" i="28"/>
  <c r="AR327" i="28"/>
  <c r="AS327" i="28"/>
  <c r="AQ328" i="28"/>
  <c r="AR328" i="28"/>
  <c r="AS328" i="28"/>
  <c r="AQ329" i="28"/>
  <c r="AR329" i="28"/>
  <c r="AS329" i="28"/>
  <c r="AQ330" i="28"/>
  <c r="AR330" i="28"/>
  <c r="AS330" i="28"/>
  <c r="AQ331" i="28"/>
  <c r="AR331" i="28"/>
  <c r="AS331" i="28"/>
  <c r="AQ332" i="28"/>
  <c r="AR332" i="28"/>
  <c r="AS332" i="28"/>
  <c r="AQ333" i="28"/>
  <c r="AR333" i="28"/>
  <c r="AS333" i="28"/>
  <c r="AQ334" i="28"/>
  <c r="AR334" i="28"/>
  <c r="AS334" i="28"/>
  <c r="AQ335" i="28"/>
  <c r="AR335" i="28"/>
  <c r="AS335" i="28"/>
  <c r="AQ336" i="28"/>
  <c r="AR336" i="28"/>
  <c r="AS336" i="28"/>
  <c r="AQ337" i="28"/>
  <c r="AR337" i="28"/>
  <c r="AS337" i="28"/>
  <c r="AQ338" i="28"/>
  <c r="AR338" i="28"/>
  <c r="AS338" i="28"/>
  <c r="AQ339" i="28"/>
  <c r="AR339" i="28"/>
  <c r="AS339" i="28"/>
  <c r="AQ340" i="28"/>
  <c r="AR340" i="28"/>
  <c r="AS340" i="28"/>
  <c r="AQ341" i="28"/>
  <c r="AR341" i="28"/>
  <c r="AS341" i="28"/>
  <c r="AQ342" i="28"/>
  <c r="AR342" i="28"/>
  <c r="AS342" i="28"/>
  <c r="AQ343" i="28"/>
  <c r="AR343" i="28"/>
  <c r="AS343" i="28"/>
  <c r="AQ344" i="28"/>
  <c r="AR344" i="28"/>
  <c r="AS344" i="28"/>
  <c r="AQ345" i="28"/>
  <c r="AR345" i="28"/>
  <c r="AS345" i="28"/>
  <c r="AQ346" i="28"/>
  <c r="AR346" i="28"/>
  <c r="AS346" i="28"/>
  <c r="AQ347" i="28"/>
  <c r="AR347" i="28"/>
  <c r="AS347" i="28"/>
  <c r="AQ348" i="28"/>
  <c r="AR348" i="28"/>
  <c r="AS348" i="28"/>
  <c r="AQ349" i="28"/>
  <c r="AR349" i="28"/>
  <c r="AS349" i="28"/>
  <c r="AQ350" i="28"/>
  <c r="AR350" i="28"/>
  <c r="AS350" i="28"/>
  <c r="AQ351" i="28"/>
  <c r="AR351" i="28"/>
  <c r="AS351" i="28"/>
  <c r="AQ352" i="28"/>
  <c r="AR352" i="28"/>
  <c r="AS352" i="28"/>
  <c r="AQ353" i="28"/>
  <c r="AR353" i="28"/>
  <c r="AS353" i="28"/>
  <c r="AQ354" i="28"/>
  <c r="AR354" i="28"/>
  <c r="AS354" i="28"/>
  <c r="AQ355" i="28"/>
  <c r="AR355" i="28"/>
  <c r="AS355" i="28"/>
  <c r="AQ356" i="28"/>
  <c r="AR356" i="28"/>
  <c r="AS356" i="28"/>
  <c r="AQ357" i="28"/>
  <c r="AR357" i="28"/>
  <c r="AS357" i="28"/>
  <c r="AQ358" i="28"/>
  <c r="AR358" i="28"/>
  <c r="AS358" i="28"/>
  <c r="AQ359" i="28"/>
  <c r="AR359" i="28"/>
  <c r="AS359" i="28"/>
  <c r="AQ360" i="28"/>
  <c r="AR360" i="28"/>
  <c r="AS360" i="28"/>
  <c r="AQ361" i="28"/>
  <c r="AR361" i="28"/>
  <c r="AS361" i="28"/>
  <c r="AQ362" i="28"/>
  <c r="AR362" i="28"/>
  <c r="AS362" i="28"/>
  <c r="AQ363" i="28"/>
  <c r="AR363" i="28"/>
  <c r="AS363" i="28"/>
  <c r="AQ364" i="28"/>
  <c r="AR364" i="28"/>
  <c r="AS364" i="28"/>
  <c r="AQ365" i="28"/>
  <c r="AR365" i="28"/>
  <c r="AS365" i="28"/>
  <c r="AQ366" i="28"/>
  <c r="AR366" i="28"/>
  <c r="AS366" i="28"/>
  <c r="AQ367" i="28"/>
  <c r="AR367" i="28"/>
  <c r="AS367" i="28"/>
  <c r="AQ368" i="28"/>
  <c r="AR368" i="28"/>
  <c r="AS368" i="28"/>
  <c r="AQ369" i="28"/>
  <c r="AR369" i="28"/>
  <c r="AS369" i="28"/>
  <c r="AQ370" i="28"/>
  <c r="AR370" i="28"/>
  <c r="AS370" i="28"/>
  <c r="AQ371" i="28"/>
  <c r="AR371" i="28"/>
  <c r="AS371" i="28"/>
  <c r="AQ372" i="28"/>
  <c r="AR372" i="28"/>
  <c r="AS372" i="28"/>
  <c r="AQ373" i="28"/>
  <c r="AR373" i="28"/>
  <c r="AS373" i="28"/>
  <c r="AQ374" i="28"/>
  <c r="AR374" i="28"/>
  <c r="AS374" i="28"/>
  <c r="AQ375" i="28"/>
  <c r="AR375" i="28"/>
  <c r="AS375" i="28"/>
  <c r="AQ376" i="28"/>
  <c r="AR376" i="28"/>
  <c r="AS376" i="28"/>
  <c r="AQ377" i="28"/>
  <c r="AR377" i="28"/>
  <c r="AS377" i="28"/>
  <c r="AQ378" i="28"/>
  <c r="AR378" i="28"/>
  <c r="AS378" i="28"/>
  <c r="AQ379" i="28"/>
  <c r="AR379" i="28"/>
  <c r="AS379" i="28"/>
  <c r="AQ380" i="28"/>
  <c r="AR380" i="28"/>
  <c r="AS380" i="28"/>
  <c r="AQ384" i="28"/>
  <c r="AR384" i="28"/>
  <c r="AS384" i="28"/>
  <c r="AR6" i="28"/>
  <c r="AS6" i="28"/>
  <c r="AQ6" i="28"/>
  <c r="K112" i="33" l="1"/>
  <c r="DC17" i="1"/>
  <c r="K15" i="29"/>
  <c r="F16" i="29"/>
  <c r="DC18" i="1"/>
  <c r="DC16" i="1"/>
  <c r="DC20" i="1"/>
  <c r="DC22" i="1"/>
  <c r="DC21" i="1"/>
  <c r="K113" i="33" l="1"/>
  <c r="K16" i="29"/>
  <c r="F17" i="29"/>
  <c r="K114" i="33" l="1"/>
  <c r="F18" i="29"/>
  <c r="K17" i="29"/>
  <c r="AG7" i="28"/>
  <c r="AG8" i="28"/>
  <c r="AG9" i="28"/>
  <c r="AG10" i="28"/>
  <c r="AG11" i="28"/>
  <c r="AG12" i="28"/>
  <c r="AG13" i="28"/>
  <c r="AG14" i="28"/>
  <c r="AG15" i="28"/>
  <c r="AG16" i="28"/>
  <c r="AG17" i="28"/>
  <c r="AG18" i="28"/>
  <c r="AG19" i="28"/>
  <c r="AG20" i="28"/>
  <c r="AG21" i="28"/>
  <c r="AG22" i="28"/>
  <c r="AG23" i="28"/>
  <c r="AG24" i="28"/>
  <c r="AG25" i="28"/>
  <c r="AG26" i="28"/>
  <c r="AG27" i="28"/>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AG51" i="28"/>
  <c r="AG52" i="28"/>
  <c r="AG53" i="28"/>
  <c r="AG54" i="28"/>
  <c r="AG55" i="28"/>
  <c r="AG56" i="28"/>
  <c r="AG57" i="28"/>
  <c r="AG58" i="28"/>
  <c r="AG59" i="28"/>
  <c r="AG60" i="28"/>
  <c r="AG61" i="28"/>
  <c r="AG62" i="28"/>
  <c r="AG63" i="28"/>
  <c r="AG64" i="28"/>
  <c r="AG65" i="28"/>
  <c r="AG66" i="28"/>
  <c r="AG67" i="28"/>
  <c r="AG68" i="28"/>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94" i="28"/>
  <c r="AG95" i="28"/>
  <c r="AG96" i="28"/>
  <c r="AG97" i="28"/>
  <c r="AG98" i="28"/>
  <c r="AG99" i="28"/>
  <c r="AG100" i="28"/>
  <c r="AG101" i="28"/>
  <c r="AG102" i="28"/>
  <c r="AG103" i="28"/>
  <c r="AG104" i="28"/>
  <c r="AG105" i="28"/>
  <c r="AG106" i="28"/>
  <c r="AG107" i="28"/>
  <c r="AG108" i="28"/>
  <c r="AG109" i="28"/>
  <c r="AG110" i="28"/>
  <c r="AG111" i="28"/>
  <c r="AG112" i="28"/>
  <c r="AG113" i="28"/>
  <c r="AG114" i="28"/>
  <c r="AG115" i="28"/>
  <c r="AG116" i="28"/>
  <c r="AG117" i="28"/>
  <c r="AG118" i="28"/>
  <c r="AG119" i="28"/>
  <c r="AG120" i="28"/>
  <c r="AG121" i="28"/>
  <c r="AG122" i="28"/>
  <c r="AG123" i="28"/>
  <c r="AG124" i="28"/>
  <c r="AG125" i="28"/>
  <c r="AG126" i="28"/>
  <c r="AG127" i="28"/>
  <c r="AG128" i="28"/>
  <c r="AG129" i="28"/>
  <c r="AG130" i="28"/>
  <c r="AG131" i="28"/>
  <c r="AG132" i="28"/>
  <c r="AG133" i="28"/>
  <c r="AG134" i="28"/>
  <c r="AG135" i="28"/>
  <c r="AG136" i="28"/>
  <c r="AG137" i="28"/>
  <c r="AG138" i="28"/>
  <c r="AG139" i="28"/>
  <c r="AG140" i="28"/>
  <c r="AG141" i="28"/>
  <c r="AG142" i="28"/>
  <c r="AG143" i="28"/>
  <c r="AG144" i="28"/>
  <c r="AG145" i="28"/>
  <c r="AG146" i="28"/>
  <c r="AG147" i="28"/>
  <c r="AG148" i="28"/>
  <c r="AG149" i="28"/>
  <c r="AG150" i="28"/>
  <c r="AG151" i="28"/>
  <c r="AG152" i="28"/>
  <c r="AG153" i="28"/>
  <c r="AG154" i="28"/>
  <c r="AG155" i="28"/>
  <c r="AG156" i="28"/>
  <c r="AG157" i="28"/>
  <c r="AG158" i="28"/>
  <c r="AG159" i="28"/>
  <c r="AG160" i="28"/>
  <c r="AG161" i="28"/>
  <c r="AG162" i="28"/>
  <c r="AG163" i="28"/>
  <c r="AG164" i="28"/>
  <c r="AG165" i="28"/>
  <c r="AG166" i="28"/>
  <c r="AG167" i="28"/>
  <c r="AG168" i="28"/>
  <c r="AG169" i="28"/>
  <c r="AG170" i="28"/>
  <c r="AG171" i="28"/>
  <c r="AG172" i="28"/>
  <c r="AG173" i="28"/>
  <c r="AG174" i="28"/>
  <c r="AG175" i="28"/>
  <c r="AG176" i="28"/>
  <c r="AG177" i="28"/>
  <c r="AG178" i="28"/>
  <c r="AG179" i="28"/>
  <c r="AG180" i="28"/>
  <c r="AG181" i="28"/>
  <c r="AG182" i="28"/>
  <c r="AG183" i="28"/>
  <c r="AG184" i="28"/>
  <c r="AG185" i="28"/>
  <c r="AG186" i="28"/>
  <c r="AG187" i="28"/>
  <c r="AG188" i="28"/>
  <c r="AG189" i="28"/>
  <c r="AG190" i="28"/>
  <c r="AG191" i="28"/>
  <c r="AG192" i="28"/>
  <c r="AG193" i="28"/>
  <c r="AG194" i="28"/>
  <c r="AG195" i="28"/>
  <c r="AG196" i="28"/>
  <c r="AG197" i="28"/>
  <c r="AG198" i="28"/>
  <c r="AG199" i="28"/>
  <c r="AG200" i="28"/>
  <c r="AG201" i="28"/>
  <c r="AG202" i="28"/>
  <c r="AG203" i="28"/>
  <c r="AG204" i="28"/>
  <c r="AG205" i="28"/>
  <c r="AG206" i="28"/>
  <c r="AG207" i="28"/>
  <c r="AG208" i="28"/>
  <c r="AG209" i="28"/>
  <c r="AG210" i="28"/>
  <c r="AG211" i="28"/>
  <c r="AG212" i="28"/>
  <c r="AG213" i="28"/>
  <c r="AG214" i="28"/>
  <c r="AG215" i="28"/>
  <c r="AG216" i="28"/>
  <c r="AG217" i="28"/>
  <c r="AG218" i="28"/>
  <c r="AG219" i="28"/>
  <c r="AG220" i="28"/>
  <c r="AG221" i="28"/>
  <c r="AG222" i="28"/>
  <c r="AG223" i="28"/>
  <c r="AG224" i="28"/>
  <c r="AG225" i="28"/>
  <c r="AG226" i="28"/>
  <c r="AG227" i="28"/>
  <c r="AG228" i="28"/>
  <c r="AG229" i="28"/>
  <c r="AG230" i="28"/>
  <c r="AG231" i="28"/>
  <c r="AG232" i="28"/>
  <c r="AG233" i="28"/>
  <c r="AG234" i="28"/>
  <c r="AG235" i="28"/>
  <c r="AG236" i="28"/>
  <c r="AG237" i="28"/>
  <c r="AG238" i="28"/>
  <c r="AG239" i="28"/>
  <c r="AG240" i="28"/>
  <c r="AG241" i="28"/>
  <c r="AG242" i="28"/>
  <c r="AG243" i="28"/>
  <c r="AG244" i="28"/>
  <c r="AG245" i="28"/>
  <c r="AG246" i="28"/>
  <c r="AG247" i="28"/>
  <c r="AG248" i="28"/>
  <c r="AG249" i="28"/>
  <c r="AG250" i="28"/>
  <c r="AG251" i="28"/>
  <c r="AG252" i="28"/>
  <c r="AG253" i="28"/>
  <c r="AG254" i="28"/>
  <c r="AG255" i="28"/>
  <c r="AG256" i="28"/>
  <c r="AG257" i="28"/>
  <c r="AG258" i="28"/>
  <c r="AG259" i="28"/>
  <c r="AG260" i="28"/>
  <c r="AG261" i="28"/>
  <c r="AG262" i="28"/>
  <c r="AG263" i="28"/>
  <c r="AG264" i="28"/>
  <c r="AG265" i="28"/>
  <c r="AG266" i="28"/>
  <c r="AG267" i="28"/>
  <c r="AG268" i="28"/>
  <c r="AG269" i="28"/>
  <c r="AG270" i="28"/>
  <c r="AG271" i="28"/>
  <c r="AG272" i="28"/>
  <c r="AG273" i="28"/>
  <c r="AG274" i="28"/>
  <c r="AG275" i="28"/>
  <c r="AG276" i="28"/>
  <c r="AG277" i="28"/>
  <c r="AG278" i="28"/>
  <c r="AG279" i="28"/>
  <c r="AG280" i="28"/>
  <c r="AG281" i="28"/>
  <c r="AG282" i="28"/>
  <c r="AG283" i="28"/>
  <c r="AG284" i="28"/>
  <c r="AG285" i="28"/>
  <c r="AG286" i="28"/>
  <c r="AG287" i="28"/>
  <c r="AG288" i="28"/>
  <c r="AG289" i="28"/>
  <c r="AG290" i="28"/>
  <c r="AG291" i="28"/>
  <c r="AG292" i="28"/>
  <c r="AG293" i="28"/>
  <c r="AG294" i="28"/>
  <c r="AG295" i="28"/>
  <c r="AG296" i="28"/>
  <c r="AG297" i="28"/>
  <c r="AG298" i="28"/>
  <c r="AG299" i="28"/>
  <c r="AG300" i="28"/>
  <c r="AG301" i="28"/>
  <c r="AG302" i="28"/>
  <c r="AG303" i="28"/>
  <c r="AG304" i="28"/>
  <c r="AG305" i="28"/>
  <c r="AG306" i="28"/>
  <c r="AG307" i="28"/>
  <c r="AG308" i="28"/>
  <c r="AG309" i="28"/>
  <c r="AG310" i="28"/>
  <c r="AG311" i="28"/>
  <c r="AG312" i="28"/>
  <c r="AG313" i="28"/>
  <c r="AG314" i="28"/>
  <c r="AG315" i="28"/>
  <c r="AG316" i="28"/>
  <c r="AG317" i="28"/>
  <c r="AG318" i="28"/>
  <c r="AG319" i="28"/>
  <c r="AG320" i="28"/>
  <c r="AG321" i="28"/>
  <c r="AG322" i="28"/>
  <c r="AG323" i="28"/>
  <c r="AG324" i="28"/>
  <c r="AG325" i="28"/>
  <c r="AG326" i="28"/>
  <c r="AG327" i="28"/>
  <c r="AG328" i="28"/>
  <c r="AG329" i="28"/>
  <c r="AG330" i="28"/>
  <c r="AG331" i="28"/>
  <c r="AG332" i="28"/>
  <c r="AG333" i="28"/>
  <c r="AG334" i="28"/>
  <c r="AG335" i="28"/>
  <c r="AG336" i="28"/>
  <c r="AG337" i="28"/>
  <c r="AG338" i="28"/>
  <c r="AG339" i="28"/>
  <c r="AG340" i="28"/>
  <c r="AG341" i="28"/>
  <c r="AG342" i="28"/>
  <c r="AG343" i="28"/>
  <c r="AG344" i="28"/>
  <c r="AG345" i="28"/>
  <c r="AG346" i="28"/>
  <c r="AG347" i="28"/>
  <c r="AG348" i="28"/>
  <c r="AG349" i="28"/>
  <c r="AG350" i="28"/>
  <c r="AG351" i="28"/>
  <c r="AG352" i="28"/>
  <c r="AG353" i="28"/>
  <c r="AG354" i="28"/>
  <c r="AG355" i="28"/>
  <c r="AG356" i="28"/>
  <c r="AG357" i="28"/>
  <c r="AG358" i="28"/>
  <c r="AG359" i="28"/>
  <c r="AG360" i="28"/>
  <c r="AG361" i="28"/>
  <c r="AG362" i="28"/>
  <c r="AG363" i="28"/>
  <c r="AG364" i="28"/>
  <c r="AG365" i="28"/>
  <c r="AG366" i="28"/>
  <c r="AG367" i="28"/>
  <c r="AG368" i="28"/>
  <c r="AG369" i="28"/>
  <c r="AG370" i="28"/>
  <c r="AG371" i="28"/>
  <c r="AG372" i="28"/>
  <c r="AG373" i="28"/>
  <c r="AG374" i="28"/>
  <c r="AG375" i="28"/>
  <c r="AG376" i="28"/>
  <c r="AG377" i="28"/>
  <c r="AG378" i="28"/>
  <c r="AG379" i="28"/>
  <c r="AG381" i="28"/>
  <c r="AG382" i="28"/>
  <c r="AG383" i="28"/>
  <c r="AG384" i="28"/>
  <c r="AG385" i="28"/>
  <c r="AG386" i="28"/>
  <c r="AG387" i="28"/>
  <c r="AG388" i="28"/>
  <c r="AG389" i="28"/>
  <c r="AG390" i="28"/>
  <c r="AG391" i="28"/>
  <c r="AG392" i="28"/>
  <c r="AG393" i="28"/>
  <c r="AG394" i="28"/>
  <c r="AG395" i="28"/>
  <c r="AG396" i="28"/>
  <c r="AG397" i="28"/>
  <c r="AG398" i="28"/>
  <c r="AG399" i="28"/>
  <c r="AG400" i="28"/>
  <c r="AG401" i="28"/>
  <c r="AG402" i="28"/>
  <c r="AG403" i="28"/>
  <c r="AG404" i="28"/>
  <c r="AG405" i="28"/>
  <c r="AG406" i="28"/>
  <c r="AG407" i="28"/>
  <c r="AG408" i="28"/>
  <c r="AG409" i="28"/>
  <c r="AG410" i="28"/>
  <c r="AG411" i="28"/>
  <c r="AG412" i="28"/>
  <c r="AG413" i="28"/>
  <c r="AG414" i="28"/>
  <c r="AG415" i="28"/>
  <c r="AG416" i="28"/>
  <c r="AG417" i="28"/>
  <c r="AG418" i="28"/>
  <c r="AG419" i="28"/>
  <c r="AG420" i="28"/>
  <c r="AG421" i="28"/>
  <c r="AG422" i="28"/>
  <c r="AG423" i="28"/>
  <c r="AG424" i="28"/>
  <c r="AG425" i="28"/>
  <c r="AG426" i="28"/>
  <c r="AG427" i="28"/>
  <c r="AG428" i="28"/>
  <c r="AG429" i="28"/>
  <c r="AG430" i="28"/>
  <c r="AG431" i="28"/>
  <c r="AG432" i="28"/>
  <c r="AG433" i="28"/>
  <c r="AG434" i="28"/>
  <c r="AG435" i="28"/>
  <c r="AG436" i="28"/>
  <c r="AG437" i="28"/>
  <c r="AG438" i="28"/>
  <c r="AG439" i="28"/>
  <c r="AG440" i="28"/>
  <c r="AG441" i="28"/>
  <c r="AG442" i="28"/>
  <c r="AG443" i="28"/>
  <c r="AG444" i="28"/>
  <c r="AG445" i="28"/>
  <c r="AG446" i="28"/>
  <c r="AG447" i="28"/>
  <c r="AG448" i="28"/>
  <c r="AG449" i="28"/>
  <c r="AG450" i="28"/>
  <c r="AG451" i="28"/>
  <c r="AG452" i="28"/>
  <c r="AG6" i="28"/>
  <c r="K115" i="33" l="1"/>
  <c r="F19" i="29"/>
  <c r="K18" i="29"/>
  <c r="BG22" i="1"/>
  <c r="BG21" i="1"/>
  <c r="BG20" i="1"/>
  <c r="BG19" i="1"/>
  <c r="BG18" i="1"/>
  <c r="BG17" i="1"/>
  <c r="BG16" i="1"/>
  <c r="K116" i="33" l="1"/>
  <c r="K19" i="29"/>
  <c r="F20" i="29"/>
  <c r="Q20" i="1"/>
  <c r="Q19" i="1"/>
  <c r="DD19" i="1" s="1"/>
  <c r="Q18" i="1"/>
  <c r="Q17" i="1"/>
  <c r="Q16" i="1"/>
  <c r="DD15" i="1"/>
  <c r="K117" i="33" l="1"/>
  <c r="F21" i="29"/>
  <c r="K20" i="29"/>
  <c r="DD22" i="1"/>
  <c r="DD21" i="1"/>
  <c r="DD20" i="1"/>
  <c r="DD16" i="1"/>
  <c r="DD17" i="1"/>
  <c r="DD18" i="1"/>
  <c r="AV1" i="1"/>
  <c r="AU1" i="1"/>
  <c r="AT1" i="1"/>
  <c r="K118" i="33" l="1"/>
  <c r="F22" i="29"/>
  <c r="K21" i="29"/>
  <c r="AS1" i="1"/>
  <c r="K119" i="33" l="1"/>
  <c r="K22" i="29"/>
  <c r="F23" i="29"/>
  <c r="AR386" i="28"/>
  <c r="AS386" i="28"/>
  <c r="AR387" i="28"/>
  <c r="AS387" i="28"/>
  <c r="AR388" i="28"/>
  <c r="AS388" i="28"/>
  <c r="AQ387" i="28"/>
  <c r="AQ388" i="28"/>
  <c r="AQ386" i="28"/>
  <c r="AR381" i="28"/>
  <c r="AS381" i="28"/>
  <c r="AR382" i="28"/>
  <c r="AS382" i="28"/>
  <c r="AR383" i="28"/>
  <c r="AS383" i="28"/>
  <c r="AQ382" i="28"/>
  <c r="AQ383" i="28"/>
  <c r="AQ381" i="28"/>
  <c r="AR389" i="28"/>
  <c r="AS389" i="28"/>
  <c r="AQ389" i="28"/>
  <c r="AQ385" i="28"/>
  <c r="K120" i="33" l="1"/>
  <c r="F24" i="29"/>
  <c r="K23" i="29"/>
  <c r="K121" i="33" l="1"/>
  <c r="K24" i="29"/>
  <c r="F25" i="29"/>
  <c r="N81" i="28"/>
  <c r="N82" i="28"/>
  <c r="N83" i="28"/>
  <c r="N84" i="28"/>
  <c r="N85" i="28"/>
  <c r="N86" i="28"/>
  <c r="N87" i="28"/>
  <c r="N88" i="28"/>
  <c r="N89" i="28"/>
  <c r="N90" i="28"/>
  <c r="N91" i="28"/>
  <c r="N92" i="28"/>
  <c r="N93" i="28"/>
  <c r="AS385" i="28"/>
  <c r="AR385" i="28"/>
  <c r="AG380" i="28"/>
  <c r="K122" i="33" l="1"/>
  <c r="K25" i="29"/>
  <c r="F26" i="29"/>
  <c r="CY16" i="1"/>
  <c r="CY17" i="1"/>
  <c r="CY18" i="1"/>
  <c r="CY19" i="1"/>
  <c r="CY20" i="1"/>
  <c r="CY21" i="1"/>
  <c r="CY22" i="1"/>
  <c r="CY23" i="1"/>
  <c r="CY24" i="1"/>
  <c r="CY25" i="1"/>
  <c r="CY26" i="1"/>
  <c r="CY27" i="1"/>
  <c r="CY28" i="1"/>
  <c r="CY29" i="1"/>
  <c r="CY30" i="1"/>
  <c r="CY31" i="1"/>
  <c r="CY32" i="1"/>
  <c r="CY33" i="1"/>
  <c r="CY34" i="1"/>
  <c r="CY35" i="1"/>
  <c r="CY36" i="1"/>
  <c r="CY37" i="1"/>
  <c r="CY38" i="1"/>
  <c r="CY39" i="1"/>
  <c r="CY40" i="1"/>
  <c r="CY41" i="1"/>
  <c r="CY42" i="1"/>
  <c r="CY43" i="1"/>
  <c r="CY44" i="1"/>
  <c r="CY45" i="1"/>
  <c r="CY46" i="1"/>
  <c r="CY47" i="1"/>
  <c r="CY48" i="1"/>
  <c r="CY49" i="1"/>
  <c r="CY50" i="1"/>
  <c r="CY51" i="1"/>
  <c r="CY52" i="1"/>
  <c r="CY53" i="1"/>
  <c r="CY54" i="1"/>
  <c r="CY55" i="1"/>
  <c r="CY56" i="1"/>
  <c r="CY57" i="1"/>
  <c r="CY58" i="1"/>
  <c r="CY59" i="1"/>
  <c r="CY60" i="1"/>
  <c r="CY61" i="1"/>
  <c r="CY62" i="1"/>
  <c r="CY63" i="1"/>
  <c r="CY64" i="1"/>
  <c r="CY65" i="1"/>
  <c r="CY66" i="1"/>
  <c r="CY67" i="1"/>
  <c r="CY68" i="1"/>
  <c r="CY69" i="1"/>
  <c r="CY70" i="1"/>
  <c r="CY71" i="1"/>
  <c r="CY72" i="1"/>
  <c r="CY73" i="1"/>
  <c r="CY74" i="1"/>
  <c r="CY75" i="1"/>
  <c r="CY76" i="1"/>
  <c r="CY77" i="1"/>
  <c r="CY78" i="1"/>
  <c r="CY79" i="1"/>
  <c r="CY80" i="1"/>
  <c r="CY81" i="1"/>
  <c r="CY82" i="1"/>
  <c r="CY83" i="1"/>
  <c r="CY84" i="1"/>
  <c r="CY85" i="1"/>
  <c r="CY86" i="1"/>
  <c r="CY87" i="1"/>
  <c r="CY88" i="1"/>
  <c r="CY89" i="1"/>
  <c r="CY90" i="1"/>
  <c r="CY91" i="1"/>
  <c r="CY92" i="1"/>
  <c r="CY93" i="1"/>
  <c r="CY94" i="1"/>
  <c r="CY95" i="1"/>
  <c r="CY96" i="1"/>
  <c r="CY97" i="1"/>
  <c r="CY98" i="1"/>
  <c r="CY99" i="1"/>
  <c r="CY100" i="1"/>
  <c r="CY101" i="1"/>
  <c r="CY102" i="1"/>
  <c r="CY103" i="1"/>
  <c r="CY104" i="1"/>
  <c r="CY105" i="1"/>
  <c r="CY106" i="1"/>
  <c r="CY107" i="1"/>
  <c r="CY108" i="1"/>
  <c r="CY109" i="1"/>
  <c r="CY110" i="1"/>
  <c r="CY111" i="1"/>
  <c r="CY112" i="1"/>
  <c r="CY113" i="1"/>
  <c r="CY114" i="1"/>
  <c r="CY115" i="1"/>
  <c r="CY116" i="1"/>
  <c r="CY117" i="1"/>
  <c r="CY118" i="1"/>
  <c r="CY119" i="1"/>
  <c r="CY120" i="1"/>
  <c r="CY121" i="1"/>
  <c r="CY122" i="1"/>
  <c r="CY123" i="1"/>
  <c r="CY124" i="1"/>
  <c r="CY125" i="1"/>
  <c r="CY126" i="1"/>
  <c r="CY127" i="1"/>
  <c r="CY128" i="1"/>
  <c r="CY129" i="1"/>
  <c r="CY130" i="1"/>
  <c r="CY131" i="1"/>
  <c r="CY132" i="1"/>
  <c r="CY133" i="1"/>
  <c r="CY134" i="1"/>
  <c r="CY135" i="1"/>
  <c r="CY136" i="1"/>
  <c r="CY137" i="1"/>
  <c r="CY138" i="1"/>
  <c r="CY139" i="1"/>
  <c r="CY140" i="1"/>
  <c r="CY141" i="1"/>
  <c r="CY142" i="1"/>
  <c r="CY143" i="1"/>
  <c r="CY144" i="1"/>
  <c r="CY145" i="1"/>
  <c r="CY146" i="1"/>
  <c r="CY147" i="1"/>
  <c r="CY148" i="1"/>
  <c r="CY149" i="1"/>
  <c r="CY150" i="1"/>
  <c r="CY151" i="1"/>
  <c r="CY152" i="1"/>
  <c r="CY153" i="1"/>
  <c r="CY154" i="1"/>
  <c r="CY155" i="1"/>
  <c r="CY156" i="1"/>
  <c r="CY157" i="1"/>
  <c r="CY158" i="1"/>
  <c r="CY159" i="1"/>
  <c r="CY160" i="1"/>
  <c r="CY161" i="1"/>
  <c r="CY162" i="1"/>
  <c r="CY163" i="1"/>
  <c r="CY164" i="1"/>
  <c r="CY165" i="1"/>
  <c r="CY166" i="1"/>
  <c r="CY167" i="1"/>
  <c r="CY168" i="1"/>
  <c r="CY169" i="1"/>
  <c r="CY170" i="1"/>
  <c r="CY171" i="1"/>
  <c r="CY172" i="1"/>
  <c r="CY173" i="1"/>
  <c r="CY174" i="1"/>
  <c r="CY175" i="1"/>
  <c r="CY176" i="1"/>
  <c r="CY177" i="1"/>
  <c r="CY178" i="1"/>
  <c r="CY179" i="1"/>
  <c r="CY180" i="1"/>
  <c r="CY181" i="1"/>
  <c r="CY182" i="1"/>
  <c r="CY183" i="1"/>
  <c r="CY184" i="1"/>
  <c r="CY185" i="1"/>
  <c r="CY186" i="1"/>
  <c r="CY187" i="1"/>
  <c r="CY188" i="1"/>
  <c r="CY189" i="1"/>
  <c r="CY190" i="1"/>
  <c r="CY191" i="1"/>
  <c r="CY192" i="1"/>
  <c r="CY193" i="1"/>
  <c r="CY194" i="1"/>
  <c r="CY195" i="1"/>
  <c r="CY196" i="1"/>
  <c r="CY197" i="1"/>
  <c r="CY198" i="1"/>
  <c r="CY199" i="1"/>
  <c r="CY200" i="1"/>
  <c r="CY201" i="1"/>
  <c r="CY202" i="1"/>
  <c r="CY203" i="1"/>
  <c r="CY204" i="1"/>
  <c r="CY205" i="1"/>
  <c r="CY206" i="1"/>
  <c r="CY207" i="1"/>
  <c r="CY208" i="1"/>
  <c r="CY209" i="1"/>
  <c r="CY210" i="1"/>
  <c r="CY211" i="1"/>
  <c r="CY212" i="1"/>
  <c r="CY213" i="1"/>
  <c r="CY214" i="1"/>
  <c r="CY215" i="1"/>
  <c r="CY216" i="1"/>
  <c r="CY217" i="1"/>
  <c r="CY218" i="1"/>
  <c r="CY219" i="1"/>
  <c r="CY220" i="1"/>
  <c r="CY221" i="1"/>
  <c r="CY222" i="1"/>
  <c r="CY223" i="1"/>
  <c r="CY224" i="1"/>
  <c r="CY225" i="1"/>
  <c r="CY226" i="1"/>
  <c r="CY227" i="1"/>
  <c r="CY228" i="1"/>
  <c r="CY229" i="1"/>
  <c r="CY230" i="1"/>
  <c r="CY231" i="1"/>
  <c r="CY232" i="1"/>
  <c r="CY233" i="1"/>
  <c r="CY234" i="1"/>
  <c r="CY235" i="1"/>
  <c r="CY236" i="1"/>
  <c r="CY237" i="1"/>
  <c r="CY238" i="1"/>
  <c r="CY239" i="1"/>
  <c r="CY240" i="1"/>
  <c r="CY241" i="1"/>
  <c r="CY242" i="1"/>
  <c r="CY243" i="1"/>
  <c r="CY244" i="1"/>
  <c r="CY245" i="1"/>
  <c r="CY246" i="1"/>
  <c r="CY247" i="1"/>
  <c r="CY248" i="1"/>
  <c r="CY249" i="1"/>
  <c r="CY250" i="1"/>
  <c r="CY251" i="1"/>
  <c r="CY252" i="1"/>
  <c r="CY253" i="1"/>
  <c r="CY254" i="1"/>
  <c r="CY255" i="1"/>
  <c r="CY256" i="1"/>
  <c r="CY257" i="1"/>
  <c r="CY258" i="1"/>
  <c r="CY259" i="1"/>
  <c r="CY15" i="1"/>
  <c r="K123" i="33" l="1"/>
  <c r="F27" i="29"/>
  <c r="K26" i="29"/>
  <c r="K124" i="33" l="1"/>
  <c r="F28" i="29"/>
  <c r="K27" i="29"/>
  <c r="K125" i="33" l="1"/>
  <c r="K28" i="29"/>
  <c r="F29" i="29"/>
  <c r="K126" i="33" l="1"/>
  <c r="K29" i="29"/>
  <c r="F30" i="29"/>
  <c r="K127" i="33" l="1"/>
  <c r="K30" i="29"/>
  <c r="F31" i="29"/>
  <c r="K128" i="33" l="1"/>
  <c r="K31" i="29"/>
  <c r="F32" i="29"/>
  <c r="K129" i="33" l="1"/>
  <c r="K32" i="29"/>
  <c r="F33" i="29"/>
  <c r="K130" i="33" l="1"/>
  <c r="F34" i="29"/>
  <c r="K33" i="29"/>
  <c r="K131" i="33" l="1"/>
  <c r="F35" i="29"/>
  <c r="K34" i="29"/>
  <c r="K132" i="33" l="1"/>
  <c r="F36" i="29"/>
  <c r="K35" i="29"/>
  <c r="K133" i="33" l="1"/>
  <c r="K36" i="29"/>
  <c r="F37" i="29"/>
  <c r="K134" i="33" l="1"/>
  <c r="K37" i="29"/>
  <c r="F38" i="29"/>
  <c r="K135" i="33" l="1"/>
  <c r="K38" i="29"/>
  <c r="F39" i="29"/>
  <c r="K136" i="33" l="1"/>
  <c r="K39" i="29"/>
  <c r="F40" i="29"/>
  <c r="K137" i="33" l="1"/>
  <c r="K40" i="29"/>
  <c r="F41" i="29"/>
  <c r="K138" i="33" l="1"/>
  <c r="F42" i="29"/>
  <c r="K41" i="29"/>
  <c r="K139" i="33" l="1"/>
  <c r="K42" i="29"/>
  <c r="F43" i="29"/>
  <c r="K140" i="33" l="1"/>
  <c r="F44" i="29"/>
  <c r="K43" i="29"/>
  <c r="K141" i="33" l="1"/>
  <c r="K44" i="29"/>
  <c r="F45" i="29"/>
  <c r="K142" i="33" l="1"/>
  <c r="F46" i="29"/>
  <c r="K45" i="29"/>
  <c r="K143" i="33" l="1"/>
  <c r="F47" i="29"/>
  <c r="K46" i="29"/>
  <c r="K144" i="33" l="1"/>
  <c r="F48" i="29"/>
  <c r="K47" i="29"/>
  <c r="K145" i="33" l="1"/>
  <c r="K48" i="29"/>
  <c r="F49" i="29"/>
  <c r="K146" i="33" l="1"/>
  <c r="K49" i="29"/>
  <c r="F50" i="29"/>
  <c r="K147" i="33" l="1"/>
  <c r="K50" i="29"/>
  <c r="F51" i="29"/>
  <c r="K148" i="33" l="1"/>
  <c r="K51" i="29"/>
  <c r="F52" i="29"/>
  <c r="K149" i="33" l="1"/>
  <c r="F53" i="29"/>
  <c r="K52" i="29"/>
  <c r="AR2" i="31"/>
  <c r="AF4" i="31" l="1"/>
  <c r="AI4" i="31" s="1"/>
  <c r="AR4" i="31"/>
  <c r="AF3" i="31"/>
  <c r="AI3" i="31" s="1"/>
  <c r="AR3" i="31"/>
  <c r="AR5" i="31"/>
  <c r="AF2" i="31"/>
  <c r="AI2" i="31" s="1"/>
  <c r="K150" i="33"/>
  <c r="K53" i="29"/>
  <c r="F54" i="29"/>
  <c r="AR5" i="1"/>
  <c r="AR4" i="1"/>
  <c r="FI10" i="1"/>
  <c r="AR6" i="31" l="1"/>
  <c r="AI6" i="31" s="1"/>
  <c r="K151" i="33"/>
  <c r="K54" i="29"/>
  <c r="F55" i="29"/>
  <c r="AA15" i="31" l="1"/>
  <c r="AM15" i="31" s="1"/>
  <c r="AA16" i="31"/>
  <c r="AM16" i="31" s="1"/>
  <c r="AA17" i="31"/>
  <c r="AM17" i="31" s="1"/>
  <c r="AA18" i="31"/>
  <c r="AM18" i="31" s="1"/>
  <c r="AA19" i="31"/>
  <c r="AM19" i="31" s="1"/>
  <c r="AA20" i="31"/>
  <c r="AM20" i="31" s="1"/>
  <c r="AA21" i="31"/>
  <c r="AM21" i="31" s="1"/>
  <c r="AA22" i="31"/>
  <c r="AM22" i="31" s="1"/>
  <c r="AA23" i="31"/>
  <c r="AM23" i="31" s="1"/>
  <c r="AA24" i="31"/>
  <c r="AM24" i="31" s="1"/>
  <c r="AA25" i="31"/>
  <c r="AM25" i="31" s="1"/>
  <c r="AA26" i="31"/>
  <c r="AM26" i="31" s="1"/>
  <c r="AA265" i="31"/>
  <c r="AM265" i="31" s="1"/>
  <c r="AR265" i="31" s="1"/>
  <c r="AA31" i="31"/>
  <c r="AM31" i="31" s="1"/>
  <c r="AA33" i="31"/>
  <c r="AM33" i="31" s="1"/>
  <c r="AA35" i="31"/>
  <c r="AM35" i="31" s="1"/>
  <c r="AA37" i="31"/>
  <c r="AM37" i="31" s="1"/>
  <c r="AA39" i="31"/>
  <c r="AM39" i="31" s="1"/>
  <c r="AA41" i="31"/>
  <c r="AM41" i="31" s="1"/>
  <c r="AA43" i="31"/>
  <c r="AM43" i="31" s="1"/>
  <c r="AA45" i="31"/>
  <c r="AM45" i="31" s="1"/>
  <c r="AA47" i="31"/>
  <c r="AM47" i="31" s="1"/>
  <c r="AA49" i="31"/>
  <c r="AM49" i="31" s="1"/>
  <c r="AA51" i="31"/>
  <c r="AM51" i="31" s="1"/>
  <c r="AA53" i="31"/>
  <c r="AM53" i="31" s="1"/>
  <c r="AA55" i="31"/>
  <c r="AM55" i="31" s="1"/>
  <c r="AA57" i="31"/>
  <c r="AM57" i="31" s="1"/>
  <c r="AA59" i="31"/>
  <c r="AM59" i="31" s="1"/>
  <c r="AA61" i="31"/>
  <c r="AM61" i="31" s="1"/>
  <c r="AA63" i="31"/>
  <c r="AM63" i="31" s="1"/>
  <c r="AA65" i="31"/>
  <c r="AM65" i="31" s="1"/>
  <c r="AA67" i="31"/>
  <c r="AM67" i="31" s="1"/>
  <c r="AA69" i="31"/>
  <c r="AM69" i="31" s="1"/>
  <c r="AA71" i="31"/>
  <c r="AM71" i="31" s="1"/>
  <c r="AA73" i="31"/>
  <c r="AM73" i="31" s="1"/>
  <c r="AA75" i="31"/>
  <c r="AM75" i="31" s="1"/>
  <c r="AA77" i="31"/>
  <c r="AM77" i="31" s="1"/>
  <c r="AA79" i="31"/>
  <c r="AM79" i="31" s="1"/>
  <c r="AA81" i="31"/>
  <c r="AM81" i="31" s="1"/>
  <c r="AA83" i="31"/>
  <c r="AM83" i="31" s="1"/>
  <c r="AA85" i="31"/>
  <c r="AM85" i="31" s="1"/>
  <c r="AA38" i="31"/>
  <c r="AM38" i="31" s="1"/>
  <c r="AA46" i="31"/>
  <c r="AM46" i="31" s="1"/>
  <c r="AA54" i="31"/>
  <c r="AM54" i="31" s="1"/>
  <c r="AA62" i="31"/>
  <c r="AM62" i="31" s="1"/>
  <c r="AA70" i="31"/>
  <c r="AM70" i="31" s="1"/>
  <c r="AA78" i="31"/>
  <c r="AM78" i="31" s="1"/>
  <c r="AA86" i="31"/>
  <c r="AM86" i="31" s="1"/>
  <c r="AA88" i="31"/>
  <c r="AM88" i="31" s="1"/>
  <c r="AA90" i="31"/>
  <c r="AM90" i="31" s="1"/>
  <c r="AA92" i="31"/>
  <c r="AM92" i="31" s="1"/>
  <c r="AA94" i="31"/>
  <c r="AM94" i="31" s="1"/>
  <c r="AA96" i="31"/>
  <c r="AM96" i="31" s="1"/>
  <c r="AA98" i="31"/>
  <c r="AM98" i="31" s="1"/>
  <c r="AA100" i="31"/>
  <c r="AM100" i="31" s="1"/>
  <c r="AA102" i="31"/>
  <c r="AM102" i="31" s="1"/>
  <c r="AA104" i="31"/>
  <c r="AM104" i="31" s="1"/>
  <c r="AA106" i="31"/>
  <c r="AM106" i="31" s="1"/>
  <c r="AA108" i="31"/>
  <c r="AM108" i="31" s="1"/>
  <c r="AA110" i="31"/>
  <c r="AM110" i="31" s="1"/>
  <c r="AA32" i="31"/>
  <c r="AM32" i="31" s="1"/>
  <c r="AA40" i="31"/>
  <c r="AM40" i="31" s="1"/>
  <c r="AA48" i="31"/>
  <c r="AM48" i="31" s="1"/>
  <c r="AA56" i="31"/>
  <c r="AM56" i="31" s="1"/>
  <c r="AA64" i="31"/>
  <c r="AM64" i="31" s="1"/>
  <c r="AA72" i="31"/>
  <c r="AM72" i="31" s="1"/>
  <c r="AA80" i="31"/>
  <c r="AM80" i="31" s="1"/>
  <c r="AA34" i="31"/>
  <c r="AM34" i="31" s="1"/>
  <c r="AA42" i="31"/>
  <c r="AM42" i="31" s="1"/>
  <c r="AA50" i="31"/>
  <c r="AM50" i="31" s="1"/>
  <c r="AA58" i="31"/>
  <c r="AM58" i="31" s="1"/>
  <c r="AA66" i="31"/>
  <c r="AM66" i="31" s="1"/>
  <c r="AA74" i="31"/>
  <c r="AM74" i="31" s="1"/>
  <c r="AA82" i="31"/>
  <c r="AM82" i="31" s="1"/>
  <c r="AA87" i="31"/>
  <c r="AM87" i="31" s="1"/>
  <c r="AA89" i="31"/>
  <c r="AM89" i="31" s="1"/>
  <c r="AA91" i="31"/>
  <c r="AM91" i="31" s="1"/>
  <c r="AA93" i="31"/>
  <c r="AM93" i="31" s="1"/>
  <c r="AA95" i="31"/>
  <c r="AM95" i="31" s="1"/>
  <c r="AA97" i="31"/>
  <c r="AM97" i="31" s="1"/>
  <c r="AA99" i="31"/>
  <c r="AM99" i="31" s="1"/>
  <c r="AA101" i="31"/>
  <c r="AM101" i="31" s="1"/>
  <c r="AA103" i="31"/>
  <c r="AM103" i="31" s="1"/>
  <c r="AA105" i="31"/>
  <c r="AM105" i="31" s="1"/>
  <c r="AA52" i="31"/>
  <c r="AM52" i="31" s="1"/>
  <c r="AA84" i="31"/>
  <c r="AM84" i="31" s="1"/>
  <c r="AA109" i="31"/>
  <c r="AM109" i="31" s="1"/>
  <c r="AA44" i="31"/>
  <c r="AM44" i="31" s="1"/>
  <c r="AA76" i="31"/>
  <c r="AM76" i="31" s="1"/>
  <c r="AA107" i="31"/>
  <c r="AM107" i="31" s="1"/>
  <c r="AA113" i="31"/>
  <c r="AM113" i="31" s="1"/>
  <c r="AA115" i="31"/>
  <c r="AM115" i="31" s="1"/>
  <c r="AA117" i="31"/>
  <c r="AM117" i="31" s="1"/>
  <c r="AA119" i="31"/>
  <c r="AM119" i="31" s="1"/>
  <c r="AA121" i="31"/>
  <c r="AM121" i="31" s="1"/>
  <c r="AA123" i="31"/>
  <c r="AM123" i="31" s="1"/>
  <c r="AA125" i="31"/>
  <c r="AM125" i="31" s="1"/>
  <c r="AA127" i="31"/>
  <c r="AM127" i="31" s="1"/>
  <c r="AA129" i="31"/>
  <c r="AM129" i="31" s="1"/>
  <c r="AA131" i="31"/>
  <c r="AM131" i="31" s="1"/>
  <c r="AA133" i="31"/>
  <c r="AM133" i="31" s="1"/>
  <c r="AA135" i="31"/>
  <c r="AM135" i="31" s="1"/>
  <c r="AA137" i="31"/>
  <c r="AM137" i="31" s="1"/>
  <c r="AA139" i="31"/>
  <c r="AM139" i="31" s="1"/>
  <c r="AA141" i="31"/>
  <c r="AM141" i="31" s="1"/>
  <c r="AA143" i="31"/>
  <c r="AM143" i="31" s="1"/>
  <c r="AA145" i="31"/>
  <c r="AM145" i="31" s="1"/>
  <c r="AA147" i="31"/>
  <c r="AM147" i="31" s="1"/>
  <c r="AA149" i="31"/>
  <c r="AM149" i="31" s="1"/>
  <c r="AA151" i="31"/>
  <c r="AM151" i="31" s="1"/>
  <c r="AA153" i="31"/>
  <c r="AM153" i="31" s="1"/>
  <c r="AA155" i="31"/>
  <c r="AM155" i="31" s="1"/>
  <c r="AA157" i="31"/>
  <c r="AM157" i="31" s="1"/>
  <c r="AA159" i="31"/>
  <c r="AM159" i="31" s="1"/>
  <c r="AA161" i="31"/>
  <c r="AM161" i="31" s="1"/>
  <c r="AA163" i="31"/>
  <c r="AM163" i="31" s="1"/>
  <c r="AA165" i="31"/>
  <c r="AM165" i="31" s="1"/>
  <c r="AA167" i="31"/>
  <c r="AM167" i="31" s="1"/>
  <c r="AA169" i="31"/>
  <c r="AM169" i="31" s="1"/>
  <c r="AA171" i="31"/>
  <c r="AM171" i="31" s="1"/>
  <c r="AA173" i="31"/>
  <c r="AM173" i="31" s="1"/>
  <c r="AA36" i="31"/>
  <c r="AM36" i="31" s="1"/>
  <c r="AA68" i="31"/>
  <c r="AM68" i="31" s="1"/>
  <c r="AA112" i="31"/>
  <c r="AM112" i="31" s="1"/>
  <c r="AA120" i="31"/>
  <c r="AM120" i="31" s="1"/>
  <c r="AA134" i="31"/>
  <c r="AM134" i="31" s="1"/>
  <c r="AA142" i="31"/>
  <c r="AM142" i="31" s="1"/>
  <c r="AA150" i="31"/>
  <c r="AM150" i="31" s="1"/>
  <c r="AA158" i="31"/>
  <c r="AM158" i="31" s="1"/>
  <c r="AA166" i="31"/>
  <c r="AM166" i="31" s="1"/>
  <c r="AA174" i="31"/>
  <c r="AM174" i="31" s="1"/>
  <c r="AA175" i="31"/>
  <c r="AM175" i="31" s="1"/>
  <c r="AA177" i="31"/>
  <c r="AM177" i="31" s="1"/>
  <c r="AA179" i="31"/>
  <c r="AM179" i="31" s="1"/>
  <c r="AA181" i="31"/>
  <c r="AM181" i="31" s="1"/>
  <c r="AA183" i="31"/>
  <c r="AM183" i="31" s="1"/>
  <c r="AA185" i="31"/>
  <c r="AM185" i="31" s="1"/>
  <c r="AA187" i="31"/>
  <c r="AM187" i="31" s="1"/>
  <c r="AA118" i="31"/>
  <c r="AM118" i="31" s="1"/>
  <c r="AA132" i="31"/>
  <c r="AM132" i="31" s="1"/>
  <c r="AA140" i="31"/>
  <c r="AM140" i="31" s="1"/>
  <c r="AA148" i="31"/>
  <c r="AM148" i="31" s="1"/>
  <c r="AA156" i="31"/>
  <c r="AM156" i="31" s="1"/>
  <c r="AA164" i="31"/>
  <c r="AM164" i="31" s="1"/>
  <c r="AA172" i="31"/>
  <c r="AM172" i="31" s="1"/>
  <c r="AA116" i="31"/>
  <c r="AM116" i="31" s="1"/>
  <c r="AA126" i="31"/>
  <c r="AM126" i="31" s="1"/>
  <c r="AA128" i="31"/>
  <c r="AM128" i="31" s="1"/>
  <c r="AA130" i="31"/>
  <c r="AM130" i="31" s="1"/>
  <c r="AA138" i="31"/>
  <c r="AM138" i="31" s="1"/>
  <c r="AA146" i="31"/>
  <c r="AM146" i="31" s="1"/>
  <c r="AA154" i="31"/>
  <c r="AM154" i="31" s="1"/>
  <c r="AA162" i="31"/>
  <c r="AM162" i="31" s="1"/>
  <c r="AA170" i="31"/>
  <c r="AM170" i="31" s="1"/>
  <c r="AA176" i="31"/>
  <c r="AM176" i="31" s="1"/>
  <c r="AA178" i="31"/>
  <c r="AM178" i="31" s="1"/>
  <c r="AA180" i="31"/>
  <c r="AM180" i="31" s="1"/>
  <c r="AA182" i="31"/>
  <c r="AM182" i="31" s="1"/>
  <c r="AA184" i="31"/>
  <c r="AM184" i="31" s="1"/>
  <c r="AA186" i="31"/>
  <c r="AM186" i="31" s="1"/>
  <c r="AA188" i="31"/>
  <c r="AM188" i="31" s="1"/>
  <c r="AA190" i="31"/>
  <c r="AM190" i="31" s="1"/>
  <c r="AA192" i="31"/>
  <c r="AM192" i="31" s="1"/>
  <c r="AA124" i="31"/>
  <c r="AM124" i="31" s="1"/>
  <c r="AA136" i="31"/>
  <c r="AM136" i="31" s="1"/>
  <c r="AA193" i="31"/>
  <c r="AM193" i="31" s="1"/>
  <c r="AA195" i="31"/>
  <c r="AM195" i="31" s="1"/>
  <c r="AA197" i="31"/>
  <c r="AM197" i="31" s="1"/>
  <c r="AA199" i="31"/>
  <c r="AM199" i="31" s="1"/>
  <c r="AA201" i="31"/>
  <c r="AM201" i="31" s="1"/>
  <c r="AA203" i="31"/>
  <c r="AM203" i="31" s="1"/>
  <c r="AA205" i="31"/>
  <c r="AM205" i="31" s="1"/>
  <c r="AA207" i="31"/>
  <c r="AM207" i="31" s="1"/>
  <c r="AA209" i="31"/>
  <c r="AM209" i="31" s="1"/>
  <c r="AA211" i="31"/>
  <c r="AM211" i="31" s="1"/>
  <c r="AA213" i="31"/>
  <c r="AM213" i="31" s="1"/>
  <c r="AA215" i="31"/>
  <c r="AM215" i="31" s="1"/>
  <c r="AA217" i="31"/>
  <c r="AM217" i="31" s="1"/>
  <c r="AA219" i="31"/>
  <c r="AM219" i="31" s="1"/>
  <c r="AA221" i="31"/>
  <c r="AM221" i="31" s="1"/>
  <c r="AA223" i="31"/>
  <c r="AM223" i="31" s="1"/>
  <c r="AA225" i="31"/>
  <c r="AM225" i="31" s="1"/>
  <c r="AA227" i="31"/>
  <c r="AM227" i="31" s="1"/>
  <c r="AA229" i="31"/>
  <c r="AM229" i="31" s="1"/>
  <c r="AA231" i="31"/>
  <c r="AM231" i="31" s="1"/>
  <c r="AA233" i="31"/>
  <c r="AM233" i="31" s="1"/>
  <c r="AA235" i="31"/>
  <c r="AM235" i="31" s="1"/>
  <c r="AA237" i="31"/>
  <c r="AM237" i="31" s="1"/>
  <c r="AA239" i="31"/>
  <c r="AM239" i="31" s="1"/>
  <c r="AA241" i="31"/>
  <c r="AM241" i="31" s="1"/>
  <c r="AA243" i="31"/>
  <c r="AM243" i="31" s="1"/>
  <c r="AA245" i="31"/>
  <c r="AM245" i="31" s="1"/>
  <c r="AA247" i="31"/>
  <c r="AM247" i="31" s="1"/>
  <c r="AA249" i="31"/>
  <c r="AM249" i="31" s="1"/>
  <c r="AA251" i="31"/>
  <c r="AM251" i="31" s="1"/>
  <c r="AA253" i="31"/>
  <c r="AM253" i="31" s="1"/>
  <c r="AA60" i="31"/>
  <c r="AM60" i="31" s="1"/>
  <c r="AA168" i="31"/>
  <c r="AM168" i="31" s="1"/>
  <c r="AA191" i="31"/>
  <c r="AM191" i="31" s="1"/>
  <c r="AA111" i="31"/>
  <c r="AM111" i="31" s="1"/>
  <c r="AA122" i="31"/>
  <c r="AM122" i="31" s="1"/>
  <c r="AA152" i="31"/>
  <c r="AM152" i="31" s="1"/>
  <c r="AA160" i="31"/>
  <c r="AM160" i="31" s="1"/>
  <c r="AA189" i="31"/>
  <c r="AM189" i="31" s="1"/>
  <c r="AA194" i="31"/>
  <c r="AM194" i="31" s="1"/>
  <c r="AA196" i="31"/>
  <c r="AM196" i="31" s="1"/>
  <c r="AA198" i="31"/>
  <c r="AM198" i="31" s="1"/>
  <c r="AA200" i="31"/>
  <c r="AM200" i="31" s="1"/>
  <c r="AA202" i="31"/>
  <c r="AM202" i="31" s="1"/>
  <c r="AA204" i="31"/>
  <c r="AM204" i="31" s="1"/>
  <c r="AA206" i="31"/>
  <c r="AM206" i="31" s="1"/>
  <c r="AA208" i="31"/>
  <c r="AM208" i="31" s="1"/>
  <c r="AA210" i="31"/>
  <c r="AM210" i="31" s="1"/>
  <c r="AA212" i="31"/>
  <c r="AM212" i="31" s="1"/>
  <c r="AA214" i="31"/>
  <c r="AM214" i="31" s="1"/>
  <c r="AA216" i="31"/>
  <c r="AM216" i="31" s="1"/>
  <c r="AA218" i="31"/>
  <c r="AM218" i="31" s="1"/>
  <c r="AA220" i="31"/>
  <c r="AM220" i="31" s="1"/>
  <c r="AA222" i="31"/>
  <c r="AM222" i="31" s="1"/>
  <c r="AA224" i="31"/>
  <c r="AM224" i="31" s="1"/>
  <c r="AA226" i="31"/>
  <c r="AM226" i="31" s="1"/>
  <c r="AA228" i="31"/>
  <c r="AM228" i="31" s="1"/>
  <c r="AA230" i="31"/>
  <c r="AM230" i="31" s="1"/>
  <c r="AA232" i="31"/>
  <c r="AM232" i="31" s="1"/>
  <c r="AA234" i="31"/>
  <c r="AM234" i="31" s="1"/>
  <c r="AA236" i="31"/>
  <c r="AM236" i="31" s="1"/>
  <c r="AA238" i="31"/>
  <c r="AM238" i="31" s="1"/>
  <c r="AA240" i="31"/>
  <c r="AM240" i="31" s="1"/>
  <c r="AA242" i="31"/>
  <c r="AM242" i="31" s="1"/>
  <c r="AA244" i="31"/>
  <c r="AM244" i="31" s="1"/>
  <c r="AA246" i="31"/>
  <c r="AM246" i="31" s="1"/>
  <c r="AA248" i="31"/>
  <c r="AM248" i="31" s="1"/>
  <c r="AA250" i="31"/>
  <c r="AM250" i="31" s="1"/>
  <c r="AA252" i="31"/>
  <c r="AM252" i="31" s="1"/>
  <c r="AA257" i="31"/>
  <c r="AM257" i="31" s="1"/>
  <c r="AA261" i="31"/>
  <c r="AM261" i="31" s="1"/>
  <c r="AA114" i="31"/>
  <c r="AM114" i="31" s="1"/>
  <c r="AA254" i="31"/>
  <c r="AM254" i="31" s="1"/>
  <c r="AA256" i="31"/>
  <c r="AM256" i="31" s="1"/>
  <c r="AA258" i="31"/>
  <c r="AM258" i="31" s="1"/>
  <c r="AA260" i="31"/>
  <c r="AM260" i="31" s="1"/>
  <c r="AA262" i="31"/>
  <c r="AM262" i="31" s="1"/>
  <c r="AA264" i="31"/>
  <c r="AM264" i="31" s="1"/>
  <c r="AA255" i="31"/>
  <c r="AM255" i="31" s="1"/>
  <c r="AA144" i="31"/>
  <c r="AM144" i="31" s="1"/>
  <c r="AA259" i="31"/>
  <c r="AM259" i="31" s="1"/>
  <c r="AA263" i="31"/>
  <c r="AM263" i="31" s="1"/>
  <c r="AA29" i="31"/>
  <c r="AM29" i="31" s="1"/>
  <c r="AA28" i="31"/>
  <c r="AM28" i="31" s="1"/>
  <c r="AA30" i="31"/>
  <c r="AM30" i="31" s="1"/>
  <c r="AA27" i="31"/>
  <c r="AM27" i="31" s="1"/>
  <c r="K152" i="33"/>
  <c r="K55" i="29"/>
  <c r="F56" i="29"/>
  <c r="CL1" i="22"/>
  <c r="CG1" i="22" s="1"/>
  <c r="AR26" i="31" l="1"/>
  <c r="AT26" i="31"/>
  <c r="CU26" i="31"/>
  <c r="CR26" i="31"/>
  <c r="CO26" i="31"/>
  <c r="AT22" i="31"/>
  <c r="AR22" i="31"/>
  <c r="CR22" i="31"/>
  <c r="CU22" i="31"/>
  <c r="CO22" i="31"/>
  <c r="AT18" i="31"/>
  <c r="AR18" i="31"/>
  <c r="CR18" i="31"/>
  <c r="CO18" i="31"/>
  <c r="CU18" i="31"/>
  <c r="AR25" i="31"/>
  <c r="AT25" i="31"/>
  <c r="CU25" i="31"/>
  <c r="CR25" i="31"/>
  <c r="CO25" i="31"/>
  <c r="AT21" i="31"/>
  <c r="AR21" i="31"/>
  <c r="CU21" i="31"/>
  <c r="CR21" i="31"/>
  <c r="CO21" i="31"/>
  <c r="AT17" i="31"/>
  <c r="AR17" i="31"/>
  <c r="CR17" i="31"/>
  <c r="CU17" i="31"/>
  <c r="CO17" i="31"/>
  <c r="AT24" i="31"/>
  <c r="AR24" i="31"/>
  <c r="CR24" i="31"/>
  <c r="CU24" i="31"/>
  <c r="CO24" i="31"/>
  <c r="AT20" i="31"/>
  <c r="AR20" i="31"/>
  <c r="CR20" i="31"/>
  <c r="CU20" i="31"/>
  <c r="CO20" i="31"/>
  <c r="AT16" i="31"/>
  <c r="AR16" i="31"/>
  <c r="CR16" i="31"/>
  <c r="CU16" i="31"/>
  <c r="CO16" i="31"/>
  <c r="AT23" i="31"/>
  <c r="AR23" i="31"/>
  <c r="CU23" i="31"/>
  <c r="CR23" i="31"/>
  <c r="CO23" i="31"/>
  <c r="AT19" i="31"/>
  <c r="AR19" i="31"/>
  <c r="CU19" i="31"/>
  <c r="CR19" i="31"/>
  <c r="CO19" i="31"/>
  <c r="AT15" i="31"/>
  <c r="AR15" i="31"/>
  <c r="CR15" i="31"/>
  <c r="CU15" i="31"/>
  <c r="CO15" i="31"/>
  <c r="AT265" i="31"/>
  <c r="CU265" i="31"/>
  <c r="CO265" i="31"/>
  <c r="CR265" i="31"/>
  <c r="CI1" i="22"/>
  <c r="CK1" i="22"/>
  <c r="AR218" i="31"/>
  <c r="AT218" i="31"/>
  <c r="AR60" i="31"/>
  <c r="AT60" i="31"/>
  <c r="AT231" i="31"/>
  <c r="AR231" i="31"/>
  <c r="AR136" i="31"/>
  <c r="AT136" i="31"/>
  <c r="AR140" i="31"/>
  <c r="AT140" i="31"/>
  <c r="AT173" i="31"/>
  <c r="AR173" i="31"/>
  <c r="AT125" i="31"/>
  <c r="AR125" i="31"/>
  <c r="AR91" i="31"/>
  <c r="AT91" i="31"/>
  <c r="AT104" i="31"/>
  <c r="AR104" i="31"/>
  <c r="AR62" i="31"/>
  <c r="AT62" i="31"/>
  <c r="AT53" i="31"/>
  <c r="AR53" i="31"/>
  <c r="AT264" i="31"/>
  <c r="AR264" i="31"/>
  <c r="AR232" i="31"/>
  <c r="AT232" i="31"/>
  <c r="AR189" i="31"/>
  <c r="AT189" i="31"/>
  <c r="AT245" i="31"/>
  <c r="AR245" i="31"/>
  <c r="AT221" i="31"/>
  <c r="AR221" i="31"/>
  <c r="AT197" i="31"/>
  <c r="AR197" i="31"/>
  <c r="AR124" i="31"/>
  <c r="AT124" i="31"/>
  <c r="AR186" i="31"/>
  <c r="AT186" i="31"/>
  <c r="AR178" i="31"/>
  <c r="AT178" i="31"/>
  <c r="AR154" i="31"/>
  <c r="AT154" i="31"/>
  <c r="AR128" i="31"/>
  <c r="AT128" i="31"/>
  <c r="AR164" i="31"/>
  <c r="AT164" i="31"/>
  <c r="AR132" i="31"/>
  <c r="AT132" i="31"/>
  <c r="AT183" i="31"/>
  <c r="AR183" i="31"/>
  <c r="AT175" i="31"/>
  <c r="AR175" i="31"/>
  <c r="AR150" i="31"/>
  <c r="AT150" i="31"/>
  <c r="AR112" i="31"/>
  <c r="AT112" i="31"/>
  <c r="AT171" i="31"/>
  <c r="AR171" i="31"/>
  <c r="AT163" i="31"/>
  <c r="AR163" i="31"/>
  <c r="AT155" i="31"/>
  <c r="AR155" i="31"/>
  <c r="AT147" i="31"/>
  <c r="AR147" i="31"/>
  <c r="AT139" i="31"/>
  <c r="AR139" i="31"/>
  <c r="AT131" i="31"/>
  <c r="AR131" i="31"/>
  <c r="AT123" i="31"/>
  <c r="AR123" i="31"/>
  <c r="AT115" i="31"/>
  <c r="AR115" i="31"/>
  <c r="AR44" i="31"/>
  <c r="AT44" i="31"/>
  <c r="AR105" i="31"/>
  <c r="AT105" i="31"/>
  <c r="AR97" i="31"/>
  <c r="AT97" i="31"/>
  <c r="AR89" i="31"/>
  <c r="AT89" i="31"/>
  <c r="AR66" i="31"/>
  <c r="AT66" i="31"/>
  <c r="AR34" i="31"/>
  <c r="AT34" i="31"/>
  <c r="AR56" i="31"/>
  <c r="AT56" i="31"/>
  <c r="AT110" i="31"/>
  <c r="AR110" i="31"/>
  <c r="AT102" i="31"/>
  <c r="AR102" i="31"/>
  <c r="AT94" i="31"/>
  <c r="AR94" i="31"/>
  <c r="AT86" i="31"/>
  <c r="AR86" i="31"/>
  <c r="AR54" i="31"/>
  <c r="AT54" i="31"/>
  <c r="AT83" i="31"/>
  <c r="AR83" i="31"/>
  <c r="AT75" i="31"/>
  <c r="AR75" i="31"/>
  <c r="AT67" i="31"/>
  <c r="AR67" i="31"/>
  <c r="AT59" i="31"/>
  <c r="AR59" i="31"/>
  <c r="AT51" i="31"/>
  <c r="AR51" i="31"/>
  <c r="AT43" i="31"/>
  <c r="AR43" i="31"/>
  <c r="AT35" i="31"/>
  <c r="AR35" i="31"/>
  <c r="AR258" i="31"/>
  <c r="AT258" i="31"/>
  <c r="AR242" i="31"/>
  <c r="AT242" i="31"/>
  <c r="AR226" i="31"/>
  <c r="AT226" i="31"/>
  <c r="AR202" i="31"/>
  <c r="AT202" i="31"/>
  <c r="AR122" i="31"/>
  <c r="AT122" i="31"/>
  <c r="AT239" i="31"/>
  <c r="AR239" i="31"/>
  <c r="AT215" i="31"/>
  <c r="AR215" i="31"/>
  <c r="AT199" i="31"/>
  <c r="AR199" i="31"/>
  <c r="AR180" i="31"/>
  <c r="AT180" i="31"/>
  <c r="AR130" i="31"/>
  <c r="AT130" i="31"/>
  <c r="AT185" i="31"/>
  <c r="AR185" i="31"/>
  <c r="AR158" i="31"/>
  <c r="AT158" i="31"/>
  <c r="AT165" i="31"/>
  <c r="AR165" i="31"/>
  <c r="AT149" i="31"/>
  <c r="AR149" i="31"/>
  <c r="AT133" i="31"/>
  <c r="AR133" i="31"/>
  <c r="AR76" i="31"/>
  <c r="AT76" i="31"/>
  <c r="AR99" i="31"/>
  <c r="AT99" i="31"/>
  <c r="AR42" i="31"/>
  <c r="AT42" i="31"/>
  <c r="AR64" i="31"/>
  <c r="AT64" i="31"/>
  <c r="AT96" i="31"/>
  <c r="AR96" i="31"/>
  <c r="AT85" i="31"/>
  <c r="AR85" i="31"/>
  <c r="AT69" i="31"/>
  <c r="AR69" i="31"/>
  <c r="AT37" i="31"/>
  <c r="AR37" i="31"/>
  <c r="AR263" i="31"/>
  <c r="AT263" i="31"/>
  <c r="AR256" i="31"/>
  <c r="AT256" i="31"/>
  <c r="AR248" i="31"/>
  <c r="AT248" i="31"/>
  <c r="AR224" i="31"/>
  <c r="AT224" i="31"/>
  <c r="AR208" i="31"/>
  <c r="AT208" i="31"/>
  <c r="AR111" i="31"/>
  <c r="AT111" i="31"/>
  <c r="AT237" i="31"/>
  <c r="AR237" i="31"/>
  <c r="AT205" i="31"/>
  <c r="AR205" i="31"/>
  <c r="AR259" i="31"/>
  <c r="AT259" i="31"/>
  <c r="AR262" i="31"/>
  <c r="AT262" i="31"/>
  <c r="AT254" i="31"/>
  <c r="AR254" i="31"/>
  <c r="AT257" i="31"/>
  <c r="AR257" i="31"/>
  <c r="AR246" i="31"/>
  <c r="AT246" i="31"/>
  <c r="AR238" i="31"/>
  <c r="AT238" i="31"/>
  <c r="AR230" i="31"/>
  <c r="AT230" i="31"/>
  <c r="AR222" i="31"/>
  <c r="AT222" i="31"/>
  <c r="AR214" i="31"/>
  <c r="AT214" i="31"/>
  <c r="AR206" i="31"/>
  <c r="AT206" i="31"/>
  <c r="AR198" i="31"/>
  <c r="AT198" i="31"/>
  <c r="AR160" i="31"/>
  <c r="AT160" i="31"/>
  <c r="AR191" i="31"/>
  <c r="AT191" i="31"/>
  <c r="AT251" i="31"/>
  <c r="AR251" i="31"/>
  <c r="AT243" i="31"/>
  <c r="AR243" i="31"/>
  <c r="AT235" i="31"/>
  <c r="AR235" i="31"/>
  <c r="AT227" i="31"/>
  <c r="AR227" i="31"/>
  <c r="AT219" i="31"/>
  <c r="AR219" i="31"/>
  <c r="AT211" i="31"/>
  <c r="AR211" i="31"/>
  <c r="AT203" i="31"/>
  <c r="AR203" i="31"/>
  <c r="AT195" i="31"/>
  <c r="AR195" i="31"/>
  <c r="AT192" i="31"/>
  <c r="AR192" i="31"/>
  <c r="AR184" i="31"/>
  <c r="AT184" i="31"/>
  <c r="AR176" i="31"/>
  <c r="AT176" i="31"/>
  <c r="AR146" i="31"/>
  <c r="AT146" i="31"/>
  <c r="AR126" i="31"/>
  <c r="AT126" i="31"/>
  <c r="AR156" i="31"/>
  <c r="AT156" i="31"/>
  <c r="AR118" i="31"/>
  <c r="AT118" i="31"/>
  <c r="AT181" i="31"/>
  <c r="AR181" i="31"/>
  <c r="AR174" i="31"/>
  <c r="AT174" i="31"/>
  <c r="AR142" i="31"/>
  <c r="AT142" i="31"/>
  <c r="AR68" i="31"/>
  <c r="AT68" i="31"/>
  <c r="AT169" i="31"/>
  <c r="AR169" i="31"/>
  <c r="AT161" i="31"/>
  <c r="AR161" i="31"/>
  <c r="AT153" i="31"/>
  <c r="AR153" i="31"/>
  <c r="AT145" i="31"/>
  <c r="AR145" i="31"/>
  <c r="AT137" i="31"/>
  <c r="AR137" i="31"/>
  <c r="AT129" i="31"/>
  <c r="AR129" i="31"/>
  <c r="AT121" i="31"/>
  <c r="AR121" i="31"/>
  <c r="AT113" i="31"/>
  <c r="AR113" i="31"/>
  <c r="AR109" i="31"/>
  <c r="AT109" i="31"/>
  <c r="AR103" i="31"/>
  <c r="AT103" i="31"/>
  <c r="AR95" i="31"/>
  <c r="AT95" i="31"/>
  <c r="AR87" i="31"/>
  <c r="AT87" i="31"/>
  <c r="AR58" i="31"/>
  <c r="AT58" i="31"/>
  <c r="AR80" i="31"/>
  <c r="AT80" i="31"/>
  <c r="AR48" i="31"/>
  <c r="AT48" i="31"/>
  <c r="AT108" i="31"/>
  <c r="AR108" i="31"/>
  <c r="AT100" i="31"/>
  <c r="AR100" i="31"/>
  <c r="AT92" i="31"/>
  <c r="AR92" i="31"/>
  <c r="AR78" i="31"/>
  <c r="AT78" i="31"/>
  <c r="AR46" i="31"/>
  <c r="AT46" i="31"/>
  <c r="AT81" i="31"/>
  <c r="AR81" i="31"/>
  <c r="AT73" i="31"/>
  <c r="AR73" i="31"/>
  <c r="AT65" i="31"/>
  <c r="AR65" i="31"/>
  <c r="AT57" i="31"/>
  <c r="AR57" i="31"/>
  <c r="AT49" i="31"/>
  <c r="AR49" i="31"/>
  <c r="AT41" i="31"/>
  <c r="AR41" i="31"/>
  <c r="AT33" i="31"/>
  <c r="AR33" i="31"/>
  <c r="AR255" i="31"/>
  <c r="AT255" i="31"/>
  <c r="AR250" i="31"/>
  <c r="AT250" i="31"/>
  <c r="AR234" i="31"/>
  <c r="AT234" i="31"/>
  <c r="AR210" i="31"/>
  <c r="AT210" i="31"/>
  <c r="AR194" i="31"/>
  <c r="AT194" i="31"/>
  <c r="AT247" i="31"/>
  <c r="AR247" i="31"/>
  <c r="AT223" i="31"/>
  <c r="AR223" i="31"/>
  <c r="AT207" i="31"/>
  <c r="AR207" i="31"/>
  <c r="AR188" i="31"/>
  <c r="AT188" i="31"/>
  <c r="AR162" i="31"/>
  <c r="AT162" i="31"/>
  <c r="AR172" i="31"/>
  <c r="AT172" i="31"/>
  <c r="AT177" i="31"/>
  <c r="AR177" i="31"/>
  <c r="AR120" i="31"/>
  <c r="AT120" i="31"/>
  <c r="AT157" i="31"/>
  <c r="AR157" i="31"/>
  <c r="AT141" i="31"/>
  <c r="AR141" i="31"/>
  <c r="AT117" i="31"/>
  <c r="AR117" i="31"/>
  <c r="AR52" i="31"/>
  <c r="AT52" i="31"/>
  <c r="AR74" i="31"/>
  <c r="AT74" i="31"/>
  <c r="AR32" i="31"/>
  <c r="AT32" i="31"/>
  <c r="AT88" i="31"/>
  <c r="AR88" i="31"/>
  <c r="AT77" i="31"/>
  <c r="AR77" i="31"/>
  <c r="AT61" i="31"/>
  <c r="AR61" i="31"/>
  <c r="AT45" i="31"/>
  <c r="AR45" i="31"/>
  <c r="AT261" i="31"/>
  <c r="AR261" i="31"/>
  <c r="AR240" i="31"/>
  <c r="AT240" i="31"/>
  <c r="AR216" i="31"/>
  <c r="AT216" i="31"/>
  <c r="AR200" i="31"/>
  <c r="AT200" i="31"/>
  <c r="AR253" i="31"/>
  <c r="AT253" i="31"/>
  <c r="AT229" i="31"/>
  <c r="AR229" i="31"/>
  <c r="AT213" i="31"/>
  <c r="AR213" i="31"/>
  <c r="AR144" i="31"/>
  <c r="AT144" i="31"/>
  <c r="AT260" i="31"/>
  <c r="AR260" i="31"/>
  <c r="AR114" i="31"/>
  <c r="AT114" i="31"/>
  <c r="AR252" i="31"/>
  <c r="AT252" i="31"/>
  <c r="AR244" i="31"/>
  <c r="AT244" i="31"/>
  <c r="AR236" i="31"/>
  <c r="AT236" i="31"/>
  <c r="AR228" i="31"/>
  <c r="AT228" i="31"/>
  <c r="AR220" i="31"/>
  <c r="AT220" i="31"/>
  <c r="AR212" i="31"/>
  <c r="AT212" i="31"/>
  <c r="AR204" i="31"/>
  <c r="AT204" i="31"/>
  <c r="AR196" i="31"/>
  <c r="AT196" i="31"/>
  <c r="AR152" i="31"/>
  <c r="AT152" i="31"/>
  <c r="AR168" i="31"/>
  <c r="AT168" i="31"/>
  <c r="AT249" i="31"/>
  <c r="AR249" i="31"/>
  <c r="AT241" i="31"/>
  <c r="AR241" i="31"/>
  <c r="AT233" i="31"/>
  <c r="AR233" i="31"/>
  <c r="AT225" i="31"/>
  <c r="AR225" i="31"/>
  <c r="AT217" i="31"/>
  <c r="AR217" i="31"/>
  <c r="AT209" i="31"/>
  <c r="AR209" i="31"/>
  <c r="AT201" i="31"/>
  <c r="AR201" i="31"/>
  <c r="AT193" i="31"/>
  <c r="AR193" i="31"/>
  <c r="AT190" i="31"/>
  <c r="AR190" i="31"/>
  <c r="AR182" i="31"/>
  <c r="AT182" i="31"/>
  <c r="AR170" i="31"/>
  <c r="AT170" i="31"/>
  <c r="AR138" i="31"/>
  <c r="AT138" i="31"/>
  <c r="AR116" i="31"/>
  <c r="AT116" i="31"/>
  <c r="AR148" i="31"/>
  <c r="AT148" i="31"/>
  <c r="AT187" i="31"/>
  <c r="AR187" i="31"/>
  <c r="AT179" i="31"/>
  <c r="AR179" i="31"/>
  <c r="AR166" i="31"/>
  <c r="AT166" i="31"/>
  <c r="AR134" i="31"/>
  <c r="AT134" i="31"/>
  <c r="AR36" i="31"/>
  <c r="AT36" i="31"/>
  <c r="AT167" i="31"/>
  <c r="AR167" i="31"/>
  <c r="AT159" i="31"/>
  <c r="AR159" i="31"/>
  <c r="AT151" i="31"/>
  <c r="AR151" i="31"/>
  <c r="AT143" i="31"/>
  <c r="AR143" i="31"/>
  <c r="AT135" i="31"/>
  <c r="AR135" i="31"/>
  <c r="AT127" i="31"/>
  <c r="AR127" i="31"/>
  <c r="AT119" i="31"/>
  <c r="AR119" i="31"/>
  <c r="AR107" i="31"/>
  <c r="AT107" i="31"/>
  <c r="AR84" i="31"/>
  <c r="AT84" i="31"/>
  <c r="AR101" i="31"/>
  <c r="AT101" i="31"/>
  <c r="AR93" i="31"/>
  <c r="AT93" i="31"/>
  <c r="AR82" i="31"/>
  <c r="AT82" i="31"/>
  <c r="AR50" i="31"/>
  <c r="AT50" i="31"/>
  <c r="AR72" i="31"/>
  <c r="AT72" i="31"/>
  <c r="AR40" i="31"/>
  <c r="AT40" i="31"/>
  <c r="AT106" i="31"/>
  <c r="AR106" i="31"/>
  <c r="AT98" i="31"/>
  <c r="AR98" i="31"/>
  <c r="AT90" i="31"/>
  <c r="AR90" i="31"/>
  <c r="AR70" i="31"/>
  <c r="AT70" i="31"/>
  <c r="AR38" i="31"/>
  <c r="AT38" i="31"/>
  <c r="AT79" i="31"/>
  <c r="AR79" i="31"/>
  <c r="AT71" i="31"/>
  <c r="AR71" i="31"/>
  <c r="AT63" i="31"/>
  <c r="AR63" i="31"/>
  <c r="AT55" i="31"/>
  <c r="AR55" i="31"/>
  <c r="AT47" i="31"/>
  <c r="AR47" i="31"/>
  <c r="AT39" i="31"/>
  <c r="AR39" i="31"/>
  <c r="AT31" i="31"/>
  <c r="AR31" i="31"/>
  <c r="AR27" i="31"/>
  <c r="AT27" i="31"/>
  <c r="AT30" i="31"/>
  <c r="AR30" i="31"/>
  <c r="AR29" i="31"/>
  <c r="AT29" i="31"/>
  <c r="AT28" i="31"/>
  <c r="AR28" i="31"/>
  <c r="K153" i="33"/>
  <c r="K56" i="29"/>
  <c r="F57" i="29"/>
  <c r="X4" i="31" l="1"/>
  <c r="K154" i="33"/>
  <c r="F58" i="29"/>
  <c r="K57" i="29"/>
  <c r="CW16" i="1"/>
  <c r="CX16" i="1"/>
  <c r="CW17" i="1"/>
  <c r="CX17" i="1"/>
  <c r="CW18" i="1"/>
  <c r="CX18" i="1"/>
  <c r="CW19" i="1"/>
  <c r="CX19" i="1"/>
  <c r="CW20" i="1"/>
  <c r="CX20" i="1"/>
  <c r="CW21" i="1"/>
  <c r="CX21" i="1"/>
  <c r="CW22" i="1"/>
  <c r="CX22" i="1"/>
  <c r="CW23" i="1"/>
  <c r="CX23" i="1"/>
  <c r="CW24" i="1"/>
  <c r="CX24" i="1"/>
  <c r="CW25" i="1"/>
  <c r="CX25" i="1"/>
  <c r="CW26" i="1"/>
  <c r="CX26" i="1"/>
  <c r="CW27" i="1"/>
  <c r="CX27" i="1"/>
  <c r="CW28" i="1"/>
  <c r="CX28" i="1"/>
  <c r="CW29" i="1"/>
  <c r="CX29" i="1"/>
  <c r="CW30" i="1"/>
  <c r="CX30" i="1"/>
  <c r="CW31" i="1"/>
  <c r="CX31" i="1"/>
  <c r="CW32" i="1"/>
  <c r="CX32" i="1"/>
  <c r="CW33" i="1"/>
  <c r="CX33" i="1"/>
  <c r="CW34" i="1"/>
  <c r="CX34" i="1"/>
  <c r="CW35" i="1"/>
  <c r="CX35" i="1"/>
  <c r="CW36" i="1"/>
  <c r="CX36" i="1"/>
  <c r="CW37" i="1"/>
  <c r="CX37" i="1"/>
  <c r="CW38" i="1"/>
  <c r="CX38" i="1"/>
  <c r="CW39" i="1"/>
  <c r="CX39" i="1"/>
  <c r="CW40" i="1"/>
  <c r="CX40" i="1"/>
  <c r="CW41" i="1"/>
  <c r="CX41" i="1"/>
  <c r="CW42" i="1"/>
  <c r="CX42" i="1"/>
  <c r="CW43" i="1"/>
  <c r="CX43" i="1"/>
  <c r="CW44" i="1"/>
  <c r="CX44" i="1"/>
  <c r="CW45" i="1"/>
  <c r="CX45" i="1"/>
  <c r="CW46" i="1"/>
  <c r="CX46" i="1"/>
  <c r="CW47" i="1"/>
  <c r="CX47" i="1"/>
  <c r="CW48" i="1"/>
  <c r="CX48" i="1"/>
  <c r="CW49" i="1"/>
  <c r="CX49" i="1"/>
  <c r="CW50" i="1"/>
  <c r="CX50" i="1"/>
  <c r="CW51" i="1"/>
  <c r="CX51" i="1"/>
  <c r="CW52" i="1"/>
  <c r="CX52" i="1"/>
  <c r="CW53" i="1"/>
  <c r="CX53" i="1"/>
  <c r="CW54" i="1"/>
  <c r="CX54" i="1"/>
  <c r="CW55" i="1"/>
  <c r="CX55" i="1"/>
  <c r="CW56" i="1"/>
  <c r="CX56" i="1"/>
  <c r="CW57" i="1"/>
  <c r="CX57" i="1"/>
  <c r="CW58" i="1"/>
  <c r="CX58" i="1"/>
  <c r="CW59" i="1"/>
  <c r="CX59" i="1"/>
  <c r="CW60" i="1"/>
  <c r="CX60" i="1"/>
  <c r="CW61" i="1"/>
  <c r="CX61" i="1"/>
  <c r="CW62" i="1"/>
  <c r="CX62" i="1"/>
  <c r="CW63" i="1"/>
  <c r="CX63" i="1"/>
  <c r="CW64" i="1"/>
  <c r="CX64" i="1"/>
  <c r="CW65" i="1"/>
  <c r="CX65" i="1"/>
  <c r="CW66" i="1"/>
  <c r="CX66" i="1"/>
  <c r="CW67" i="1"/>
  <c r="CX67" i="1"/>
  <c r="CW68" i="1"/>
  <c r="CX68" i="1"/>
  <c r="CW69" i="1"/>
  <c r="CX69" i="1"/>
  <c r="CW70" i="1"/>
  <c r="CX70" i="1"/>
  <c r="CW71" i="1"/>
  <c r="CX71" i="1"/>
  <c r="CW72" i="1"/>
  <c r="CX72" i="1"/>
  <c r="CW73" i="1"/>
  <c r="CX73" i="1"/>
  <c r="CW74" i="1"/>
  <c r="CX74" i="1"/>
  <c r="CW75" i="1"/>
  <c r="CX75" i="1"/>
  <c r="CW76" i="1"/>
  <c r="CX76" i="1"/>
  <c r="CW77" i="1"/>
  <c r="CX77" i="1"/>
  <c r="CW78" i="1"/>
  <c r="CX78" i="1"/>
  <c r="CW79" i="1"/>
  <c r="CX79" i="1"/>
  <c r="CW80" i="1"/>
  <c r="CX80" i="1"/>
  <c r="CW81" i="1"/>
  <c r="CX81" i="1"/>
  <c r="CW82" i="1"/>
  <c r="CX82" i="1"/>
  <c r="CW83" i="1"/>
  <c r="CX83" i="1"/>
  <c r="CW84" i="1"/>
  <c r="CX84" i="1"/>
  <c r="CW85" i="1"/>
  <c r="CX85" i="1"/>
  <c r="CW86" i="1"/>
  <c r="CX86" i="1"/>
  <c r="CW87" i="1"/>
  <c r="CX87" i="1"/>
  <c r="CW88" i="1"/>
  <c r="CX88" i="1"/>
  <c r="CW89" i="1"/>
  <c r="CX89" i="1"/>
  <c r="CW90" i="1"/>
  <c r="CX90" i="1"/>
  <c r="CW91" i="1"/>
  <c r="CX91" i="1"/>
  <c r="CW92" i="1"/>
  <c r="CX92" i="1"/>
  <c r="CW93" i="1"/>
  <c r="CX93" i="1"/>
  <c r="CW94" i="1"/>
  <c r="CX94" i="1"/>
  <c r="CW95" i="1"/>
  <c r="CX95" i="1"/>
  <c r="CW96" i="1"/>
  <c r="CX96" i="1"/>
  <c r="CW97" i="1"/>
  <c r="CX97" i="1"/>
  <c r="CW98" i="1"/>
  <c r="CX98" i="1"/>
  <c r="CW99" i="1"/>
  <c r="CX99" i="1"/>
  <c r="CW100" i="1"/>
  <c r="CX100" i="1"/>
  <c r="CW101" i="1"/>
  <c r="CX101" i="1"/>
  <c r="CW102" i="1"/>
  <c r="CX102" i="1"/>
  <c r="CW103" i="1"/>
  <c r="CX103" i="1"/>
  <c r="CW104" i="1"/>
  <c r="CX104" i="1"/>
  <c r="CW105" i="1"/>
  <c r="CX105" i="1"/>
  <c r="CW106" i="1"/>
  <c r="CX106" i="1"/>
  <c r="CW107" i="1"/>
  <c r="CX107" i="1"/>
  <c r="CW108" i="1"/>
  <c r="CX108" i="1"/>
  <c r="CW109" i="1"/>
  <c r="CX109" i="1"/>
  <c r="CW110" i="1"/>
  <c r="CX110" i="1"/>
  <c r="CW111" i="1"/>
  <c r="CX111" i="1"/>
  <c r="CW112" i="1"/>
  <c r="CX112" i="1"/>
  <c r="CW113" i="1"/>
  <c r="CX113" i="1"/>
  <c r="CW114" i="1"/>
  <c r="CX114" i="1"/>
  <c r="CW115" i="1"/>
  <c r="CX115" i="1"/>
  <c r="CW116" i="1"/>
  <c r="CX116" i="1"/>
  <c r="CW117" i="1"/>
  <c r="CX117" i="1"/>
  <c r="CW118" i="1"/>
  <c r="CX118" i="1"/>
  <c r="CW119" i="1"/>
  <c r="CX119" i="1"/>
  <c r="CW120" i="1"/>
  <c r="CX120" i="1"/>
  <c r="CW121" i="1"/>
  <c r="CX121" i="1"/>
  <c r="CW122" i="1"/>
  <c r="CX122" i="1"/>
  <c r="CW123" i="1"/>
  <c r="CX123" i="1"/>
  <c r="CW124" i="1"/>
  <c r="CX124" i="1"/>
  <c r="CW125" i="1"/>
  <c r="CX125" i="1"/>
  <c r="CW126" i="1"/>
  <c r="CX126" i="1"/>
  <c r="CW127" i="1"/>
  <c r="CX127" i="1"/>
  <c r="CW128" i="1"/>
  <c r="CX128" i="1"/>
  <c r="CW129" i="1"/>
  <c r="CX129" i="1"/>
  <c r="CW130" i="1"/>
  <c r="CX130" i="1"/>
  <c r="CW131" i="1"/>
  <c r="CX131" i="1"/>
  <c r="CW132" i="1"/>
  <c r="CX132" i="1"/>
  <c r="CW133" i="1"/>
  <c r="CX133" i="1"/>
  <c r="CW134" i="1"/>
  <c r="CX134" i="1"/>
  <c r="CW135" i="1"/>
  <c r="CX135" i="1"/>
  <c r="CW136" i="1"/>
  <c r="CX136" i="1"/>
  <c r="CW137" i="1"/>
  <c r="CX137" i="1"/>
  <c r="CW138" i="1"/>
  <c r="CX138" i="1"/>
  <c r="CW139" i="1"/>
  <c r="CX139" i="1"/>
  <c r="CW140" i="1"/>
  <c r="CX140" i="1"/>
  <c r="CW141" i="1"/>
  <c r="CX141" i="1"/>
  <c r="CW142" i="1"/>
  <c r="CX142" i="1"/>
  <c r="CW143" i="1"/>
  <c r="CX143" i="1"/>
  <c r="CW144" i="1"/>
  <c r="CX144" i="1"/>
  <c r="CW145" i="1"/>
  <c r="CX145" i="1"/>
  <c r="CW146" i="1"/>
  <c r="CX146" i="1"/>
  <c r="CW147" i="1"/>
  <c r="CX147" i="1"/>
  <c r="CW148" i="1"/>
  <c r="CX148" i="1"/>
  <c r="CW149" i="1"/>
  <c r="CX149" i="1"/>
  <c r="CW150" i="1"/>
  <c r="CX150" i="1"/>
  <c r="CW151" i="1"/>
  <c r="CX151" i="1"/>
  <c r="CW152" i="1"/>
  <c r="CX152" i="1"/>
  <c r="CW153" i="1"/>
  <c r="CX153" i="1"/>
  <c r="CW154" i="1"/>
  <c r="CX154" i="1"/>
  <c r="CW155" i="1"/>
  <c r="CX155" i="1"/>
  <c r="CW156" i="1"/>
  <c r="CX156" i="1"/>
  <c r="CW157" i="1"/>
  <c r="CX157" i="1"/>
  <c r="CW158" i="1"/>
  <c r="CX158" i="1"/>
  <c r="CW159" i="1"/>
  <c r="CX159" i="1"/>
  <c r="CW160" i="1"/>
  <c r="CX160" i="1"/>
  <c r="CW161" i="1"/>
  <c r="CX161" i="1"/>
  <c r="CW162" i="1"/>
  <c r="CX162" i="1"/>
  <c r="CW163" i="1"/>
  <c r="CX163" i="1"/>
  <c r="CW164" i="1"/>
  <c r="CX164" i="1"/>
  <c r="CW165" i="1"/>
  <c r="CX165" i="1"/>
  <c r="CW166" i="1"/>
  <c r="CX166" i="1"/>
  <c r="CW167" i="1"/>
  <c r="CX167" i="1"/>
  <c r="CW168" i="1"/>
  <c r="CX168" i="1"/>
  <c r="CW169" i="1"/>
  <c r="CX169" i="1"/>
  <c r="CW170" i="1"/>
  <c r="CX170" i="1"/>
  <c r="CW171" i="1"/>
  <c r="CX171" i="1"/>
  <c r="CW172" i="1"/>
  <c r="CX172" i="1"/>
  <c r="CW173" i="1"/>
  <c r="CX173" i="1"/>
  <c r="CW174" i="1"/>
  <c r="CX174" i="1"/>
  <c r="CW175" i="1"/>
  <c r="CX175" i="1"/>
  <c r="CW176" i="1"/>
  <c r="CX176" i="1"/>
  <c r="CW177" i="1"/>
  <c r="CX177" i="1"/>
  <c r="CW178" i="1"/>
  <c r="CX178" i="1"/>
  <c r="CW179" i="1"/>
  <c r="CX179" i="1"/>
  <c r="CW180" i="1"/>
  <c r="CX180" i="1"/>
  <c r="CW181" i="1"/>
  <c r="CX181" i="1"/>
  <c r="CW182" i="1"/>
  <c r="CX182" i="1"/>
  <c r="CW183" i="1"/>
  <c r="CX183" i="1"/>
  <c r="CW184" i="1"/>
  <c r="CX184" i="1"/>
  <c r="CW185" i="1"/>
  <c r="CX185" i="1"/>
  <c r="CW186" i="1"/>
  <c r="CX186" i="1"/>
  <c r="CW187" i="1"/>
  <c r="CX187" i="1"/>
  <c r="CW188" i="1"/>
  <c r="CX188" i="1"/>
  <c r="CW189" i="1"/>
  <c r="CX189" i="1"/>
  <c r="CW190" i="1"/>
  <c r="CX190" i="1"/>
  <c r="CW191" i="1"/>
  <c r="CX191" i="1"/>
  <c r="CW192" i="1"/>
  <c r="CX192" i="1"/>
  <c r="CW193" i="1"/>
  <c r="CX193" i="1"/>
  <c r="CW194" i="1"/>
  <c r="CX194" i="1"/>
  <c r="CW195" i="1"/>
  <c r="CX195" i="1"/>
  <c r="CW196" i="1"/>
  <c r="CX196" i="1"/>
  <c r="CW197" i="1"/>
  <c r="CX197" i="1"/>
  <c r="CW198" i="1"/>
  <c r="CX198" i="1"/>
  <c r="CW199" i="1"/>
  <c r="CX199" i="1"/>
  <c r="CW200" i="1"/>
  <c r="CX200" i="1"/>
  <c r="CW201" i="1"/>
  <c r="CX201" i="1"/>
  <c r="CW202" i="1"/>
  <c r="CX202" i="1"/>
  <c r="CW203" i="1"/>
  <c r="CX203" i="1"/>
  <c r="CW204" i="1"/>
  <c r="CX204" i="1"/>
  <c r="CW205" i="1"/>
  <c r="CX205" i="1"/>
  <c r="CW206" i="1"/>
  <c r="CX206" i="1"/>
  <c r="CW207" i="1"/>
  <c r="CX207" i="1"/>
  <c r="CW208" i="1"/>
  <c r="CX208" i="1"/>
  <c r="CW209" i="1"/>
  <c r="CX209" i="1"/>
  <c r="CW210" i="1"/>
  <c r="CX210" i="1"/>
  <c r="CW211" i="1"/>
  <c r="CX211" i="1"/>
  <c r="CW212" i="1"/>
  <c r="CX212" i="1"/>
  <c r="CW213" i="1"/>
  <c r="CX213" i="1"/>
  <c r="CW214" i="1"/>
  <c r="CX214" i="1"/>
  <c r="CW215" i="1"/>
  <c r="CX215" i="1"/>
  <c r="CW216" i="1"/>
  <c r="CX216" i="1"/>
  <c r="CW217" i="1"/>
  <c r="CX217" i="1"/>
  <c r="CW218" i="1"/>
  <c r="CX218" i="1"/>
  <c r="CW219" i="1"/>
  <c r="CX219" i="1"/>
  <c r="CW220" i="1"/>
  <c r="CX220" i="1"/>
  <c r="CW221" i="1"/>
  <c r="CX221" i="1"/>
  <c r="CW222" i="1"/>
  <c r="CX222" i="1"/>
  <c r="CW223" i="1"/>
  <c r="CX223" i="1"/>
  <c r="CW224" i="1"/>
  <c r="CX224" i="1"/>
  <c r="CW225" i="1"/>
  <c r="CX225" i="1"/>
  <c r="CW226" i="1"/>
  <c r="CX226" i="1"/>
  <c r="CW227" i="1"/>
  <c r="CX227" i="1"/>
  <c r="CW228" i="1"/>
  <c r="CX228" i="1"/>
  <c r="CW229" i="1"/>
  <c r="CX229" i="1"/>
  <c r="CW230" i="1"/>
  <c r="CX230" i="1"/>
  <c r="CW231" i="1"/>
  <c r="CX231" i="1"/>
  <c r="CW232" i="1"/>
  <c r="CX232" i="1"/>
  <c r="CW233" i="1"/>
  <c r="CX233" i="1"/>
  <c r="CW234" i="1"/>
  <c r="CX234" i="1"/>
  <c r="CW235" i="1"/>
  <c r="CX235" i="1"/>
  <c r="CW236" i="1"/>
  <c r="CX236" i="1"/>
  <c r="CW237" i="1"/>
  <c r="CX237" i="1"/>
  <c r="CW238" i="1"/>
  <c r="CX238" i="1"/>
  <c r="CW239" i="1"/>
  <c r="CX239" i="1"/>
  <c r="CW240" i="1"/>
  <c r="CX240" i="1"/>
  <c r="CW241" i="1"/>
  <c r="CX241" i="1"/>
  <c r="CW242" i="1"/>
  <c r="CX242" i="1"/>
  <c r="CW243" i="1"/>
  <c r="CX243" i="1"/>
  <c r="CW244" i="1"/>
  <c r="CX244" i="1"/>
  <c r="CW245" i="1"/>
  <c r="CX245" i="1"/>
  <c r="CW246" i="1"/>
  <c r="CX246" i="1"/>
  <c r="CW247" i="1"/>
  <c r="CX247" i="1"/>
  <c r="CW248" i="1"/>
  <c r="CX248" i="1"/>
  <c r="CW249" i="1"/>
  <c r="CX249" i="1"/>
  <c r="CW250" i="1"/>
  <c r="CX250" i="1"/>
  <c r="CW251" i="1"/>
  <c r="CX251" i="1"/>
  <c r="CW252" i="1"/>
  <c r="CX252" i="1"/>
  <c r="CW253" i="1"/>
  <c r="CX253" i="1"/>
  <c r="CW254" i="1"/>
  <c r="CX254" i="1"/>
  <c r="CW255" i="1"/>
  <c r="CX255" i="1"/>
  <c r="CW256" i="1"/>
  <c r="CX256" i="1"/>
  <c r="CW257" i="1"/>
  <c r="CX257" i="1"/>
  <c r="CW258" i="1"/>
  <c r="CX258" i="1"/>
  <c r="CW259" i="1"/>
  <c r="CX259" i="1"/>
  <c r="CX15" i="1"/>
  <c r="CW15" i="1"/>
  <c r="BR4" i="31" l="1"/>
  <c r="X8" i="31"/>
  <c r="BR8" i="31" s="1"/>
  <c r="K155" i="33"/>
  <c r="F59" i="29"/>
  <c r="K58" i="29"/>
  <c r="K156" i="33" l="1"/>
  <c r="F60" i="29"/>
  <c r="K59" i="29"/>
  <c r="K157" i="33" l="1"/>
  <c r="F61" i="29"/>
  <c r="K60" i="29"/>
  <c r="K158" i="33" l="1"/>
  <c r="F62" i="29"/>
  <c r="K61" i="29"/>
  <c r="K159" i="33" l="1"/>
  <c r="F63" i="29"/>
  <c r="K62" i="29"/>
  <c r="K160" i="33" l="1"/>
  <c r="F64" i="29"/>
  <c r="K63" i="29"/>
  <c r="K161" i="33" l="1"/>
  <c r="F65" i="29"/>
  <c r="K64" i="29"/>
  <c r="K162" i="33" l="1"/>
  <c r="F66" i="29"/>
  <c r="K65" i="29"/>
  <c r="K163" i="33" l="1"/>
  <c r="F67" i="29"/>
  <c r="K66" i="29"/>
  <c r="K164" i="33" l="1"/>
  <c r="F68" i="29"/>
  <c r="K67" i="29"/>
  <c r="K165" i="33" l="1"/>
  <c r="F69" i="29"/>
  <c r="K68" i="29"/>
  <c r="K166" i="33" l="1"/>
  <c r="K69" i="29"/>
  <c r="F70" i="29"/>
  <c r="K167" i="33" l="1"/>
  <c r="F71" i="29"/>
  <c r="K70" i="29"/>
  <c r="K168" i="33" l="1"/>
  <c r="K71" i="29"/>
  <c r="F72" i="29"/>
  <c r="K169" i="33" l="1"/>
  <c r="K72" i="29"/>
  <c r="F73" i="29"/>
  <c r="G88" i="17"/>
  <c r="K170" i="33" l="1"/>
  <c r="K73" i="29"/>
  <c r="F74" i="29"/>
  <c r="ES122" i="31"/>
  <c r="FC122" i="31" s="1"/>
  <c r="BG203" i="31"/>
  <c r="ES203" i="31" s="1"/>
  <c r="FC203" i="31" s="1"/>
  <c r="BG221" i="31"/>
  <c r="ES221" i="31" s="1"/>
  <c r="FC221" i="31" s="1"/>
  <c r="BG220" i="31"/>
  <c r="ES220" i="31" s="1"/>
  <c r="FC220" i="31" s="1"/>
  <c r="BG78" i="31"/>
  <c r="ES78" i="31" s="1"/>
  <c r="FC78" i="31" s="1"/>
  <c r="BG77" i="31"/>
  <c r="ES77" i="31" s="1"/>
  <c r="FC77" i="31" s="1"/>
  <c r="ES76" i="31"/>
  <c r="FC76" i="31" s="1"/>
  <c r="BG75" i="31"/>
  <c r="ES75" i="31" s="1"/>
  <c r="FC75" i="31" s="1"/>
  <c r="BG74" i="31"/>
  <c r="ES74" i="31" s="1"/>
  <c r="FC74" i="31" s="1"/>
  <c r="BG73" i="31"/>
  <c r="ES73" i="31" s="1"/>
  <c r="FC73" i="31" s="1"/>
  <c r="ES219" i="31"/>
  <c r="FC219" i="31" s="1"/>
  <c r="BG229" i="31"/>
  <c r="ES229" i="31" s="1"/>
  <c r="FC229" i="31" s="1"/>
  <c r="BG194" i="31"/>
  <c r="ES194" i="31" s="1"/>
  <c r="FC194" i="31" s="1"/>
  <c r="BG195" i="31"/>
  <c r="ES195" i="31" s="1"/>
  <c r="FC195" i="31" s="1"/>
  <c r="BG196" i="31"/>
  <c r="ES196" i="31" s="1"/>
  <c r="FC196" i="31" s="1"/>
  <c r="BG193" i="31"/>
  <c r="ES193" i="31" s="1"/>
  <c r="FC193" i="31" s="1"/>
  <c r="BG192" i="31"/>
  <c r="ES192" i="31" s="1"/>
  <c r="FC192" i="31" s="1"/>
  <c r="BG191" i="31"/>
  <c r="ES191" i="31" s="1"/>
  <c r="FC191" i="31" s="1"/>
  <c r="BG190" i="31"/>
  <c r="ES190" i="31" s="1"/>
  <c r="FC190" i="31" s="1"/>
  <c r="BG189" i="31"/>
  <c r="ES189" i="31" s="1"/>
  <c r="FC189" i="31" s="1"/>
  <c r="BG188" i="31"/>
  <c r="ES188" i="31" s="1"/>
  <c r="FC188" i="31" s="1"/>
  <c r="ES187" i="31"/>
  <c r="FC187" i="31" s="1"/>
  <c r="BG186" i="31"/>
  <c r="ES186" i="31" s="1"/>
  <c r="FC186" i="31" s="1"/>
  <c r="BG159" i="31"/>
  <c r="ES159" i="31" s="1"/>
  <c r="FC159" i="31" s="1"/>
  <c r="BG161" i="31"/>
  <c r="ES161" i="31" s="1"/>
  <c r="FC161" i="31" s="1"/>
  <c r="BG160" i="31"/>
  <c r="ES160" i="31" s="1"/>
  <c r="FC160" i="31" s="1"/>
  <c r="BG162" i="31"/>
  <c r="ES162" i="31" s="1"/>
  <c r="FC162" i="31" s="1"/>
  <c r="BG158" i="31"/>
  <c r="ES158" i="31" s="1"/>
  <c r="FC158" i="31" s="1"/>
  <c r="BG32" i="31"/>
  <c r="ES32" i="31" s="1"/>
  <c r="FC32" i="31" s="1"/>
  <c r="BG28" i="31"/>
  <c r="ES28" i="31" s="1"/>
  <c r="FC28" i="31" s="1"/>
  <c r="BG27" i="31"/>
  <c r="ES27" i="31" s="1"/>
  <c r="FC27" i="31" s="1"/>
  <c r="BG127" i="31"/>
  <c r="ES127" i="31" s="1"/>
  <c r="FC127" i="31" s="1"/>
  <c r="BG101" i="31"/>
  <c r="ES101" i="31" s="1"/>
  <c r="FC101" i="31" s="1"/>
  <c r="BG100" i="31"/>
  <c r="ES100" i="31" s="1"/>
  <c r="FC100" i="31" s="1"/>
  <c r="BG99" i="31"/>
  <c r="ES99" i="31" s="1"/>
  <c r="FC99" i="31" s="1"/>
  <c r="BG98" i="31"/>
  <c r="ES98" i="31" s="1"/>
  <c r="FC98" i="31" s="1"/>
  <c r="BG97" i="31"/>
  <c r="ES97" i="31" s="1"/>
  <c r="FC97" i="31" s="1"/>
  <c r="BG96" i="31"/>
  <c r="ES96" i="31" s="1"/>
  <c r="FC96" i="31" s="1"/>
  <c r="BG95" i="31"/>
  <c r="ES95" i="31" s="1"/>
  <c r="FC95" i="31" s="1"/>
  <c r="BG264" i="31"/>
  <c r="ES264" i="31" s="1"/>
  <c r="FC264" i="31" s="1"/>
  <c r="BG263" i="31"/>
  <c r="ES263" i="31" s="1"/>
  <c r="FC263" i="31" s="1"/>
  <c r="BG262" i="31"/>
  <c r="ES262" i="31" s="1"/>
  <c r="FC262" i="31" s="1"/>
  <c r="BG93" i="31"/>
  <c r="ES93" i="31" s="1"/>
  <c r="FC93" i="31" s="1"/>
  <c r="BG92" i="31"/>
  <c r="ES92" i="31" s="1"/>
  <c r="FC92" i="31" s="1"/>
  <c r="ES113" i="31"/>
  <c r="FC113" i="31" s="1"/>
  <c r="BG105" i="31"/>
  <c r="ES105" i="31" s="1"/>
  <c r="FC105" i="31" s="1"/>
  <c r="BG104" i="31"/>
  <c r="ES104" i="31" s="1"/>
  <c r="FC104" i="31" s="1"/>
  <c r="BG103" i="31"/>
  <c r="ES103" i="31" s="1"/>
  <c r="FC103" i="31" s="1"/>
  <c r="BG102" i="31"/>
  <c r="ES102" i="31" s="1"/>
  <c r="FC102" i="31" s="1"/>
  <c r="BG112" i="31"/>
  <c r="ES112" i="31" s="1"/>
  <c r="FC112" i="31" s="1"/>
  <c r="ES116" i="31"/>
  <c r="FC116" i="31" s="1"/>
  <c r="BG115" i="31"/>
  <c r="ES115" i="31" s="1"/>
  <c r="FC115" i="31" s="1"/>
  <c r="BG111" i="31"/>
  <c r="ES111" i="31" s="1"/>
  <c r="FC111" i="31" s="1"/>
  <c r="BG110" i="31"/>
  <c r="ES110" i="31" s="1"/>
  <c r="FC110" i="31" s="1"/>
  <c r="ES109" i="31"/>
  <c r="FC109" i="31" s="1"/>
  <c r="BG108" i="31"/>
  <c r="ES108" i="31" s="1"/>
  <c r="FC108" i="31" s="1"/>
  <c r="BG107" i="31"/>
  <c r="ES107" i="31" s="1"/>
  <c r="FC107" i="31" s="1"/>
  <c r="BG57" i="31"/>
  <c r="ES57" i="31" s="1"/>
  <c r="FC57" i="31" s="1"/>
  <c r="BG70" i="31"/>
  <c r="ES70" i="31" s="1"/>
  <c r="FC70" i="31" s="1"/>
  <c r="BG60" i="31"/>
  <c r="ES60" i="31" s="1"/>
  <c r="FC60" i="31" s="1"/>
  <c r="BG91" i="31"/>
  <c r="ES91" i="31" s="1"/>
  <c r="FC91" i="31" s="1"/>
  <c r="BG53" i="31"/>
  <c r="ES53" i="31" s="1"/>
  <c r="FC53" i="31" s="1"/>
  <c r="BG90" i="31"/>
  <c r="ES90" i="31" s="1"/>
  <c r="FC90" i="31" s="1"/>
  <c r="ES67" i="31"/>
  <c r="FC67" i="31" s="1"/>
  <c r="BG63" i="31"/>
  <c r="ES63" i="31" s="1"/>
  <c r="FC63" i="31" s="1"/>
  <c r="BG59" i="31"/>
  <c r="ES59" i="31" s="1"/>
  <c r="FC59" i="31" s="1"/>
  <c r="ES58" i="31"/>
  <c r="FC58" i="31" s="1"/>
  <c r="BG87" i="31"/>
  <c r="ES87" i="31" s="1"/>
  <c r="FC87" i="31" s="1"/>
  <c r="BG86" i="31"/>
  <c r="ES86" i="31" s="1"/>
  <c r="FC86" i="31" s="1"/>
  <c r="BG85" i="31"/>
  <c r="ES85" i="31" s="1"/>
  <c r="FC85" i="31" s="1"/>
  <c r="BG84" i="31"/>
  <c r="ES84" i="31" s="1"/>
  <c r="FC84" i="31" s="1"/>
  <c r="BG83" i="31"/>
  <c r="ES83" i="31" s="1"/>
  <c r="FC83" i="31" s="1"/>
  <c r="BG82" i="31"/>
  <c r="ES82" i="31" s="1"/>
  <c r="FC82" i="31" s="1"/>
  <c r="BG81" i="31"/>
  <c r="ES81" i="31" s="1"/>
  <c r="FC81" i="31" s="1"/>
  <c r="ES80" i="31"/>
  <c r="FC80" i="31" s="1"/>
  <c r="ES44" i="31"/>
  <c r="FC44" i="31" s="1"/>
  <c r="BG42" i="31"/>
  <c r="ES42" i="31" s="1"/>
  <c r="FC42" i="31" s="1"/>
  <c r="BG41" i="31"/>
  <c r="ES41" i="31" s="1"/>
  <c r="FC41" i="31" s="1"/>
  <c r="BG185" i="31"/>
  <c r="ES185" i="31" s="1"/>
  <c r="FC185" i="31" s="1"/>
  <c r="BG184" i="31"/>
  <c r="ES184" i="31" s="1"/>
  <c r="FC184" i="31" s="1"/>
  <c r="BG183" i="31"/>
  <c r="ES183" i="31" s="1"/>
  <c r="FC183" i="31" s="1"/>
  <c r="BG182" i="31"/>
  <c r="ES182" i="31" s="1"/>
  <c r="FC182" i="31" s="1"/>
  <c r="BG181" i="31"/>
  <c r="ES181" i="31" s="1"/>
  <c r="FC181" i="31" s="1"/>
  <c r="BG180" i="31"/>
  <c r="ES180" i="31" s="1"/>
  <c r="FC180" i="31" s="1"/>
  <c r="ES261" i="31"/>
  <c r="FC261" i="31" s="1"/>
  <c r="BG51" i="31"/>
  <c r="ES51" i="31" s="1"/>
  <c r="FC51" i="31" s="1"/>
  <c r="BG50" i="31"/>
  <c r="ES50" i="31" s="1"/>
  <c r="FC50" i="31" s="1"/>
  <c r="BG260" i="31"/>
  <c r="ES260" i="31" s="1"/>
  <c r="FC260" i="31" s="1"/>
  <c r="BG45" i="31"/>
  <c r="ES117" i="31"/>
  <c r="FC117" i="31" s="1"/>
  <c r="BG206" i="31"/>
  <c r="ES206" i="31" s="1"/>
  <c r="FC206" i="31" s="1"/>
  <c r="ES120" i="31"/>
  <c r="FC120" i="31" s="1"/>
  <c r="ES205" i="31"/>
  <c r="FC205" i="31" s="1"/>
  <c r="ES204" i="31"/>
  <c r="FC204" i="31" s="1"/>
  <c r="BG150" i="31"/>
  <c r="ES150" i="31" s="1"/>
  <c r="FC150" i="31" s="1"/>
  <c r="BG149" i="31"/>
  <c r="ES149" i="31" s="1"/>
  <c r="FC149" i="31" s="1"/>
  <c r="BG151" i="31"/>
  <c r="ES151" i="31" s="1"/>
  <c r="FC151" i="31" s="1"/>
  <c r="BG142" i="31"/>
  <c r="ES142" i="31" s="1"/>
  <c r="FC142" i="31" s="1"/>
  <c r="BG170" i="31"/>
  <c r="ES170" i="31" s="1"/>
  <c r="FC170" i="31" s="1"/>
  <c r="BG169" i="31"/>
  <c r="ES169" i="31" s="1"/>
  <c r="FC169" i="31" s="1"/>
  <c r="BG168" i="31"/>
  <c r="ES168" i="31" s="1"/>
  <c r="FC168" i="31" s="1"/>
  <c r="BG175" i="31"/>
  <c r="ES175" i="31" s="1"/>
  <c r="FC175" i="31" s="1"/>
  <c r="BG179" i="31"/>
  <c r="ES179" i="31" s="1"/>
  <c r="FC179" i="31" s="1"/>
  <c r="BG178" i="31"/>
  <c r="ES178" i="31" s="1"/>
  <c r="FC178" i="31" s="1"/>
  <c r="BG177" i="31"/>
  <c r="ES177" i="31" s="1"/>
  <c r="FC177" i="31" s="1"/>
  <c r="ES167" i="31"/>
  <c r="FC167" i="31" s="1"/>
  <c r="ES166" i="31"/>
  <c r="FC166" i="31" s="1"/>
  <c r="BG165" i="31"/>
  <c r="ES165" i="31" s="1"/>
  <c r="FC165" i="31" s="1"/>
  <c r="BG164" i="31"/>
  <c r="ES164" i="31" s="1"/>
  <c r="FC164" i="31" s="1"/>
  <c r="BG163" i="31"/>
  <c r="ES163" i="31" s="1"/>
  <c r="FC163" i="31" s="1"/>
  <c r="BG126" i="31"/>
  <c r="ES126" i="31" s="1"/>
  <c r="FC126" i="31" s="1"/>
  <c r="BG147" i="31"/>
  <c r="ES147" i="31" s="1"/>
  <c r="FC147" i="31" s="1"/>
  <c r="ES125" i="31"/>
  <c r="FC125" i="31" s="1"/>
  <c r="ES118" i="31"/>
  <c r="FC118" i="31" s="1"/>
  <c r="ES124" i="31"/>
  <c r="FC124" i="31" s="1"/>
  <c r="BG129" i="31"/>
  <c r="ES129" i="31" s="1"/>
  <c r="FC129" i="31" s="1"/>
  <c r="ES121" i="31"/>
  <c r="FC121" i="31" s="1"/>
  <c r="BG146" i="31"/>
  <c r="ES146" i="31" s="1"/>
  <c r="FC146" i="31" s="1"/>
  <c r="BG145" i="31"/>
  <c r="ES145" i="31" s="1"/>
  <c r="FC145" i="31" s="1"/>
  <c r="BG144" i="31"/>
  <c r="ES144" i="31" s="1"/>
  <c r="FC144" i="31" s="1"/>
  <c r="BG143" i="31"/>
  <c r="ES143" i="31" s="1"/>
  <c r="FC143" i="31" s="1"/>
  <c r="BG156" i="31"/>
  <c r="ES156" i="31" s="1"/>
  <c r="FC156" i="31" s="1"/>
  <c r="BG155" i="31"/>
  <c r="ES155" i="31" s="1"/>
  <c r="FC155" i="31" s="1"/>
  <c r="BG154" i="31"/>
  <c r="ES154" i="31" s="1"/>
  <c r="FC154" i="31" s="1"/>
  <c r="BG153" i="31"/>
  <c r="ES153" i="31" s="1"/>
  <c r="FC153" i="31" s="1"/>
  <c r="BG152" i="31"/>
  <c r="ES152" i="31" s="1"/>
  <c r="FC152" i="31" s="1"/>
  <c r="BG139" i="31"/>
  <c r="ES139" i="31" s="1"/>
  <c r="FC139" i="31" s="1"/>
  <c r="BG202" i="31"/>
  <c r="ES202" i="31" s="1"/>
  <c r="FC202" i="31" s="1"/>
  <c r="BG201" i="31"/>
  <c r="ES201" i="31" s="1"/>
  <c r="FC201" i="31" s="1"/>
  <c r="BG200" i="31"/>
  <c r="ES200" i="31" s="1"/>
  <c r="FC200" i="31" s="1"/>
  <c r="BG199" i="31"/>
  <c r="ES199" i="31" s="1"/>
  <c r="FC199" i="31" s="1"/>
  <c r="BG198" i="31"/>
  <c r="ES198" i="31" s="1"/>
  <c r="FC198" i="31" s="1"/>
  <c r="BG253" i="31"/>
  <c r="ES253" i="31" s="1"/>
  <c r="FC253" i="31" s="1"/>
  <c r="BG138" i="31"/>
  <c r="ES138" i="31" s="1"/>
  <c r="FC138" i="31" s="1"/>
  <c r="BG176" i="31"/>
  <c r="ES176" i="31" s="1"/>
  <c r="FC176" i="31" s="1"/>
  <c r="BG217" i="31"/>
  <c r="ES217" i="31" s="1"/>
  <c r="FC217" i="31" s="1"/>
  <c r="ES119" i="31"/>
  <c r="FC119" i="31" s="1"/>
  <c r="BG227" i="31"/>
  <c r="ES227" i="31" s="1"/>
  <c r="FC227" i="31" s="1"/>
  <c r="BG226" i="31"/>
  <c r="ES226" i="31" s="1"/>
  <c r="FC226" i="31" s="1"/>
  <c r="BG212" i="31"/>
  <c r="ES212" i="31" s="1"/>
  <c r="FC212" i="31" s="1"/>
  <c r="ES225" i="31"/>
  <c r="FC225" i="31" s="1"/>
  <c r="BG137" i="31"/>
  <c r="ES137" i="31" s="1"/>
  <c r="FC137" i="31" s="1"/>
  <c r="BG136" i="31"/>
  <c r="ES136" i="31" s="1"/>
  <c r="FC136" i="31" s="1"/>
  <c r="BG259" i="31"/>
  <c r="ES259" i="31" s="1"/>
  <c r="FC259" i="31" s="1"/>
  <c r="ES216" i="31"/>
  <c r="FC216" i="31" s="1"/>
  <c r="BG258" i="31"/>
  <c r="ES258" i="31" s="1"/>
  <c r="FC258" i="31" s="1"/>
  <c r="BG257" i="31"/>
  <c r="ES257" i="31" s="1"/>
  <c r="FC257" i="31" s="1"/>
  <c r="BG256" i="31"/>
  <c r="ES256" i="31" s="1"/>
  <c r="FC256" i="31" s="1"/>
  <c r="BG255" i="31"/>
  <c r="ES255" i="31" s="1"/>
  <c r="FC255" i="31" s="1"/>
  <c r="BG254" i="31"/>
  <c r="ES254" i="31" s="1"/>
  <c r="FC254" i="31" s="1"/>
  <c r="ES135" i="31"/>
  <c r="FC135" i="31" s="1"/>
  <c r="ES131" i="31"/>
  <c r="FC131" i="31" s="1"/>
  <c r="BG252" i="31"/>
  <c r="ES252" i="31" s="1"/>
  <c r="FC252" i="31" s="1"/>
  <c r="ES130" i="31"/>
  <c r="FC130" i="31" s="1"/>
  <c r="BG251" i="31"/>
  <c r="ES251" i="31" s="1"/>
  <c r="FC251" i="31" s="1"/>
  <c r="BG224" i="31"/>
  <c r="ES224" i="31" s="1"/>
  <c r="FC224" i="31" s="1"/>
  <c r="BG250" i="31"/>
  <c r="ES250" i="31" s="1"/>
  <c r="FC250" i="31" s="1"/>
  <c r="BG223" i="31"/>
  <c r="ES223" i="31" s="1"/>
  <c r="FC223" i="31" s="1"/>
  <c r="BG222" i="31"/>
  <c r="ES222" i="31" s="1"/>
  <c r="FC222" i="31" s="1"/>
  <c r="BG248" i="31"/>
  <c r="ES248" i="31" s="1"/>
  <c r="FC248" i="31" s="1"/>
  <c r="ES247" i="31"/>
  <c r="FC247" i="31" s="1"/>
  <c r="BG246" i="31"/>
  <c r="ES246" i="31" s="1"/>
  <c r="FC246" i="31" s="1"/>
  <c r="BG245" i="31"/>
  <c r="ES245" i="31" s="1"/>
  <c r="FC245" i="31" s="1"/>
  <c r="BG230" i="31"/>
  <c r="ES230" i="31" s="1"/>
  <c r="FC230" i="31" s="1"/>
  <c r="BG244" i="31"/>
  <c r="ES244" i="31" s="1"/>
  <c r="FC244" i="31" s="1"/>
  <c r="BG249" i="31"/>
  <c r="ES249" i="31" s="1"/>
  <c r="FC249" i="31" s="1"/>
  <c r="BG241" i="31"/>
  <c r="ES241" i="31" s="1"/>
  <c r="FC241" i="31" s="1"/>
  <c r="BG242" i="31"/>
  <c r="ES242" i="31" s="1"/>
  <c r="FC242" i="31" s="1"/>
  <c r="BG240" i="31"/>
  <c r="ES240" i="31" s="1"/>
  <c r="FC240" i="31" s="1"/>
  <c r="BG134" i="31"/>
  <c r="ES134" i="31" s="1"/>
  <c r="FC134" i="31" s="1"/>
  <c r="BG133" i="31"/>
  <c r="ES133" i="31" s="1"/>
  <c r="FC133" i="31" s="1"/>
  <c r="BG238" i="31"/>
  <c r="ES238" i="31" s="1"/>
  <c r="FC238" i="31" s="1"/>
  <c r="BG237" i="31"/>
  <c r="ES237" i="31" s="1"/>
  <c r="FC237" i="31" s="1"/>
  <c r="BG239" i="31"/>
  <c r="ES239" i="31" s="1"/>
  <c r="FC239" i="31" s="1"/>
  <c r="BG236" i="31"/>
  <c r="ES236" i="31" s="1"/>
  <c r="FC236" i="31" s="1"/>
  <c r="BG214" i="31"/>
  <c r="ES214" i="31" s="1"/>
  <c r="FC214" i="31" s="1"/>
  <c r="BG211" i="31"/>
  <c r="ES211" i="31" s="1"/>
  <c r="FC211" i="31" s="1"/>
  <c r="ES210" i="31"/>
  <c r="FC210" i="31" s="1"/>
  <c r="BG209" i="31"/>
  <c r="ES209" i="31" s="1"/>
  <c r="FC209" i="31" s="1"/>
  <c r="BG243" i="31"/>
  <c r="ES243" i="31" s="1"/>
  <c r="FC243" i="31" s="1"/>
  <c r="ES132" i="31"/>
  <c r="FC132" i="31" s="1"/>
  <c r="ES234" i="31"/>
  <c r="FC234" i="31" s="1"/>
  <c r="BG208" i="31"/>
  <c r="ES208" i="31" s="1"/>
  <c r="FC208" i="31" s="1"/>
  <c r="BG207" i="31"/>
  <c r="ES207" i="31" s="1"/>
  <c r="FC207" i="31" s="1"/>
  <c r="BG233" i="31"/>
  <c r="ES233" i="31" s="1"/>
  <c r="FC233" i="31" s="1"/>
  <c r="ES231" i="31"/>
  <c r="FC231" i="31" s="1"/>
  <c r="BG215" i="31"/>
  <c r="ES215" i="31" s="1"/>
  <c r="FC215" i="31" s="1"/>
  <c r="BG48" i="31" l="1"/>
  <c r="ES48" i="31" s="1"/>
  <c r="FC48" i="31" s="1"/>
  <c r="ES123" i="31"/>
  <c r="FC123" i="31" s="1"/>
  <c r="BG43" i="31"/>
  <c r="ES43" i="31" s="1"/>
  <c r="FC43" i="31" s="1"/>
  <c r="ES45" i="31"/>
  <c r="FC45" i="31" s="1"/>
  <c r="BG35" i="31"/>
  <c r="ES35" i="31" s="1"/>
  <c r="FC35" i="31" s="1"/>
  <c r="ES37" i="31"/>
  <c r="FC37" i="31" s="1"/>
  <c r="BG34" i="31"/>
  <c r="ES34" i="31" s="1"/>
  <c r="FC34" i="31" s="1"/>
  <c r="ES31" i="31"/>
  <c r="FC31" i="31" s="1"/>
  <c r="BG40" i="31"/>
  <c r="ES40" i="31" s="1"/>
  <c r="FC40" i="31" s="1"/>
  <c r="BG47" i="31"/>
  <c r="ES47" i="31" s="1"/>
  <c r="FC47" i="31" s="1"/>
  <c r="BG29" i="31"/>
  <c r="ES29" i="31" s="1"/>
  <c r="FC29" i="31" s="1"/>
  <c r="BG38" i="31"/>
  <c r="ES38" i="31" s="1"/>
  <c r="FC38" i="31" s="1"/>
  <c r="BG46" i="31"/>
  <c r="ES46" i="31" s="1"/>
  <c r="FC46" i="31" s="1"/>
  <c r="BG36" i="31"/>
  <c r="ES36" i="31" s="1"/>
  <c r="FC36" i="31" s="1"/>
  <c r="BG52" i="31"/>
  <c r="ES52" i="31" s="1"/>
  <c r="FC52" i="31" s="1"/>
  <c r="BG33" i="31"/>
  <c r="ES33" i="31" s="1"/>
  <c r="FC33" i="31" s="1"/>
  <c r="BG30" i="31"/>
  <c r="ES30" i="31" s="1"/>
  <c r="FC30" i="31" s="1"/>
  <c r="BG39" i="31"/>
  <c r="ES39" i="31" s="1"/>
  <c r="FC39" i="31" s="1"/>
  <c r="BG49" i="31"/>
  <c r="ES49" i="31" s="1"/>
  <c r="FC49" i="31" s="1"/>
  <c r="ES235" i="31"/>
  <c r="FC235" i="31" s="1"/>
  <c r="BG15" i="1"/>
  <c r="ES15" i="1" s="1"/>
  <c r="K171" i="33"/>
  <c r="K74" i="29"/>
  <c r="F75" i="29"/>
  <c r="EW15" i="1"/>
  <c r="AP15" i="1"/>
  <c r="AQ15" i="1"/>
  <c r="AS15" i="1"/>
  <c r="BQ15" i="1"/>
  <c r="EG15" i="1"/>
  <c r="EH15" i="1" s="1"/>
  <c r="EI15" i="1"/>
  <c r="EJ15" i="1" s="1"/>
  <c r="EN15" i="1"/>
  <c r="EO15" i="1"/>
  <c r="EP15" i="1"/>
  <c r="EQ15" i="1"/>
  <c r="ER15" i="1"/>
  <c r="ET15" i="1"/>
  <c r="EU15" i="1"/>
  <c r="EX15" i="1"/>
  <c r="EY15" i="1"/>
  <c r="EZ15" i="1"/>
  <c r="FA15" i="1"/>
  <c r="FB15" i="1"/>
  <c r="FF15" i="1"/>
  <c r="FD14" i="31" l="1"/>
  <c r="K172" i="33"/>
  <c r="K75" i="29"/>
  <c r="F76" i="29"/>
  <c r="K173" i="33" l="1"/>
  <c r="F77" i="29"/>
  <c r="K76" i="29"/>
  <c r="K174" i="33" l="1"/>
  <c r="K77" i="29"/>
  <c r="F78" i="29"/>
  <c r="AS8" i="1"/>
  <c r="AS7" i="1"/>
  <c r="AS6" i="1"/>
  <c r="AS5" i="1"/>
  <c r="AS4" i="1"/>
  <c r="AS3" i="1"/>
  <c r="K175" i="33" l="1"/>
  <c r="K78" i="29"/>
  <c r="F79" i="29"/>
  <c r="H293" i="22"/>
  <c r="I293" i="22"/>
  <c r="H294" i="22"/>
  <c r="I294" i="22"/>
  <c r="H295" i="22"/>
  <c r="I295" i="22"/>
  <c r="H296" i="22"/>
  <c r="I296" i="22"/>
  <c r="H297" i="22"/>
  <c r="I297" i="22"/>
  <c r="H298" i="22"/>
  <c r="I298" i="22"/>
  <c r="H299" i="22"/>
  <c r="I299" i="22"/>
  <c r="H300" i="22"/>
  <c r="I300" i="22"/>
  <c r="H301" i="22"/>
  <c r="I301" i="22"/>
  <c r="H302" i="22"/>
  <c r="I302" i="22"/>
  <c r="H303" i="22"/>
  <c r="I303" i="22"/>
  <c r="H304" i="22"/>
  <c r="I304" i="22"/>
  <c r="H305" i="22"/>
  <c r="I305" i="22"/>
  <c r="H306" i="22"/>
  <c r="I306" i="22"/>
  <c r="H307" i="22"/>
  <c r="I307" i="22"/>
  <c r="H309" i="22"/>
  <c r="I309" i="22"/>
  <c r="H310" i="22"/>
  <c r="I310" i="22"/>
  <c r="H311" i="22"/>
  <c r="I311" i="22"/>
  <c r="H312" i="22"/>
  <c r="I312" i="22"/>
  <c r="H313" i="22"/>
  <c r="I313" i="22"/>
  <c r="H314" i="22"/>
  <c r="I314" i="22"/>
  <c r="I328" i="22"/>
  <c r="H329" i="22"/>
  <c r="I329" i="22"/>
  <c r="H331" i="22"/>
  <c r="I331" i="22"/>
  <c r="H332" i="22"/>
  <c r="I332" i="22"/>
  <c r="H334" i="22"/>
  <c r="I334" i="22"/>
  <c r="H335" i="22"/>
  <c r="I335" i="22"/>
  <c r="H336" i="22"/>
  <c r="I336" i="22"/>
  <c r="H337" i="22"/>
  <c r="I337" i="22"/>
  <c r="H338" i="22"/>
  <c r="I338" i="22"/>
  <c r="H339" i="22"/>
  <c r="I339" i="22"/>
  <c r="H340" i="22"/>
  <c r="I340" i="22"/>
  <c r="H341" i="22"/>
  <c r="I341" i="22"/>
  <c r="H342" i="22"/>
  <c r="I342" i="22"/>
  <c r="H328" i="22"/>
  <c r="H330" i="22"/>
  <c r="I330" i="22"/>
  <c r="A293" i="22"/>
  <c r="A294" i="22"/>
  <c r="A295" i="22"/>
  <c r="A296" i="22"/>
  <c r="A297" i="22"/>
  <c r="A298" i="22"/>
  <c r="A299" i="22"/>
  <c r="A300" i="22"/>
  <c r="A301" i="22"/>
  <c r="A302" i="22"/>
  <c r="A303" i="22"/>
  <c r="A304" i="22"/>
  <c r="A305" i="22"/>
  <c r="A306" i="22"/>
  <c r="A307" i="22"/>
  <c r="A308" i="22"/>
  <c r="A309" i="22"/>
  <c r="A310" i="22"/>
  <c r="A311" i="22"/>
  <c r="A312" i="22"/>
  <c r="A313" i="22"/>
  <c r="A314" i="22"/>
  <c r="A315" i="22"/>
  <c r="A316" i="22"/>
  <c r="A317" i="22"/>
  <c r="A318" i="22"/>
  <c r="A319" i="22"/>
  <c r="A320" i="22"/>
  <c r="A321" i="22"/>
  <c r="A322" i="22"/>
  <c r="A324" i="22"/>
  <c r="A325" i="22"/>
  <c r="A326" i="22"/>
  <c r="A327" i="22"/>
  <c r="A328" i="22"/>
  <c r="A329" i="22"/>
  <c r="A330" i="22"/>
  <c r="A331" i="22"/>
  <c r="A332" i="22"/>
  <c r="A333" i="22"/>
  <c r="A334" i="22"/>
  <c r="A335" i="22"/>
  <c r="A336" i="22"/>
  <c r="A337" i="22"/>
  <c r="A338" i="22"/>
  <c r="A339" i="22"/>
  <c r="A340" i="22"/>
  <c r="A341" i="22"/>
  <c r="A342" i="22"/>
  <c r="A343" i="22"/>
  <c r="A344" i="22"/>
  <c r="A345" i="22"/>
  <c r="A346" i="22"/>
  <c r="A347" i="22"/>
  <c r="A348" i="22"/>
  <c r="A349" i="22"/>
  <c r="A350" i="22"/>
  <c r="A351" i="22"/>
  <c r="A352" i="22"/>
  <c r="A353" i="22"/>
  <c r="A354" i="22"/>
  <c r="A355" i="22"/>
  <c r="A356" i="22"/>
  <c r="A357" i="22"/>
  <c r="A358" i="22"/>
  <c r="A359" i="22"/>
  <c r="A360" i="22"/>
  <c r="A361" i="22"/>
  <c r="A362" i="22"/>
  <c r="A363" i="22"/>
  <c r="A364" i="22"/>
  <c r="A365" i="22"/>
  <c r="A366" i="22"/>
  <c r="A367" i="22"/>
  <c r="A368" i="22"/>
  <c r="A369" i="22"/>
  <c r="A370" i="22"/>
  <c r="A371" i="22"/>
  <c r="A372" i="22"/>
  <c r="A373" i="22"/>
  <c r="A374" i="22"/>
  <c r="A375" i="22"/>
  <c r="A376" i="22"/>
  <c r="A377" i="22"/>
  <c r="A378" i="22"/>
  <c r="A379" i="22"/>
  <c r="P360" i="22" l="1"/>
  <c r="O360" i="22"/>
  <c r="N360" i="22"/>
  <c r="O351" i="22"/>
  <c r="N351" i="22"/>
  <c r="P351" i="22"/>
  <c r="P343" i="22"/>
  <c r="O343" i="22"/>
  <c r="N343" i="22"/>
  <c r="N366" i="22"/>
  <c r="P366" i="22"/>
  <c r="O366" i="22"/>
  <c r="N346" i="22"/>
  <c r="O346" i="22"/>
  <c r="P346" i="22"/>
  <c r="P308" i="22"/>
  <c r="O308" i="22"/>
  <c r="N308" i="22"/>
  <c r="N340" i="22"/>
  <c r="O340" i="22"/>
  <c r="P340" i="22"/>
  <c r="N336" i="22"/>
  <c r="P336" i="22"/>
  <c r="O336" i="22"/>
  <c r="N332" i="22"/>
  <c r="O332" i="22"/>
  <c r="P332" i="22"/>
  <c r="N328" i="22"/>
  <c r="O328" i="22"/>
  <c r="P328" i="22"/>
  <c r="N324" i="22"/>
  <c r="P324" i="22"/>
  <c r="O324" i="22"/>
  <c r="P319" i="22"/>
  <c r="N319" i="22"/>
  <c r="O319" i="22"/>
  <c r="O315" i="22"/>
  <c r="P315" i="22"/>
  <c r="N315" i="22"/>
  <c r="P339" i="22"/>
  <c r="O339" i="22"/>
  <c r="N339" i="22"/>
  <c r="P335" i="22"/>
  <c r="N335" i="22"/>
  <c r="O335" i="22"/>
  <c r="P331" i="22"/>
  <c r="O331" i="22"/>
  <c r="N331" i="22"/>
  <c r="P327" i="22"/>
  <c r="O327" i="22"/>
  <c r="N327" i="22"/>
  <c r="P322" i="22"/>
  <c r="O322" i="22"/>
  <c r="N322" i="22"/>
  <c r="P318" i="22"/>
  <c r="N318" i="22"/>
  <c r="O318" i="22"/>
  <c r="P342" i="22"/>
  <c r="N342" i="22"/>
  <c r="O342" i="22"/>
  <c r="P338" i="22"/>
  <c r="O338" i="22"/>
  <c r="N338" i="22"/>
  <c r="P334" i="22"/>
  <c r="O334" i="22"/>
  <c r="N334" i="22"/>
  <c r="P330" i="22"/>
  <c r="O330" i="22"/>
  <c r="N330" i="22"/>
  <c r="P326" i="22"/>
  <c r="O326" i="22"/>
  <c r="N326" i="22"/>
  <c r="O321" i="22"/>
  <c r="N321" i="22"/>
  <c r="P321" i="22"/>
  <c r="O317" i="22"/>
  <c r="N317" i="22"/>
  <c r="P317" i="22"/>
  <c r="O341" i="22"/>
  <c r="N341" i="22"/>
  <c r="P341" i="22"/>
  <c r="O337" i="22"/>
  <c r="N337" i="22"/>
  <c r="P337" i="22"/>
  <c r="O333" i="22"/>
  <c r="N333" i="22"/>
  <c r="P333" i="22"/>
  <c r="O329" i="22"/>
  <c r="N329" i="22"/>
  <c r="P329" i="22"/>
  <c r="O325" i="22"/>
  <c r="P325" i="22"/>
  <c r="N325" i="22"/>
  <c r="N320" i="22"/>
  <c r="P320" i="22"/>
  <c r="O320" i="22"/>
  <c r="N316" i="22"/>
  <c r="P316" i="22"/>
  <c r="O316" i="22"/>
  <c r="K176" i="33"/>
  <c r="F80" i="29"/>
  <c r="K79" i="29"/>
  <c r="I315" i="22"/>
  <c r="I316" i="22"/>
  <c r="I317" i="22"/>
  <c r="I318" i="22"/>
  <c r="I319" i="22"/>
  <c r="I320" i="22"/>
  <c r="I321" i="22"/>
  <c r="I322" i="22"/>
  <c r="I324" i="22"/>
  <c r="I325" i="22"/>
  <c r="I326" i="22"/>
  <c r="I327" i="22"/>
  <c r="H315" i="22"/>
  <c r="H316" i="22"/>
  <c r="H317" i="22"/>
  <c r="H318" i="22"/>
  <c r="H319" i="22"/>
  <c r="H320" i="22"/>
  <c r="H321" i="22"/>
  <c r="H322" i="22"/>
  <c r="H324" i="22"/>
  <c r="H325" i="22"/>
  <c r="H326" i="22"/>
  <c r="H327" i="22"/>
  <c r="I7" i="22"/>
  <c r="I8" i="22"/>
  <c r="I9" i="22"/>
  <c r="I10" i="22"/>
  <c r="I11" i="22"/>
  <c r="I12" i="22"/>
  <c r="I13" i="22"/>
  <c r="I14" i="22"/>
  <c r="I15" i="22"/>
  <c r="I16" i="22"/>
  <c r="I17" i="22"/>
  <c r="I18"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H7" i="22"/>
  <c r="H8" i="22"/>
  <c r="H9" i="22"/>
  <c r="H10" i="22"/>
  <c r="H11" i="22"/>
  <c r="H12" i="22"/>
  <c r="H13" i="22"/>
  <c r="H14" i="22"/>
  <c r="H15" i="22"/>
  <c r="H16" i="22"/>
  <c r="H17" i="22"/>
  <c r="H18"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K177" i="33" l="1"/>
  <c r="H6" i="22"/>
  <c r="I6" i="22"/>
  <c r="F81" i="29"/>
  <c r="K80" i="29"/>
  <c r="K178" i="33" l="1"/>
  <c r="K81" i="29"/>
  <c r="F82" i="29"/>
  <c r="K179" i="33" l="1"/>
  <c r="F83" i="29"/>
  <c r="K82" i="29"/>
  <c r="K180" i="33" l="1"/>
  <c r="F84" i="29"/>
  <c r="K83" i="29"/>
  <c r="K181" i="33" l="1"/>
  <c r="F85" i="29"/>
  <c r="K84" i="29"/>
  <c r="K182" i="33" l="1"/>
  <c r="K85" i="29"/>
  <c r="F86" i="29"/>
  <c r="K183" i="33" l="1"/>
  <c r="K86" i="29"/>
  <c r="F87" i="29"/>
  <c r="K184" i="33" l="1"/>
  <c r="K87" i="29"/>
  <c r="F88" i="29"/>
  <c r="K185" i="33" l="1"/>
  <c r="K88" i="29"/>
  <c r="F89" i="29"/>
  <c r="K186" i="33" l="1"/>
  <c r="F90" i="29"/>
  <c r="K89" i="29"/>
  <c r="K187" i="33" l="1"/>
  <c r="F91" i="29"/>
  <c r="K90" i="29"/>
  <c r="K188" i="33" l="1"/>
  <c r="F92" i="29"/>
  <c r="K91" i="29"/>
  <c r="K189" i="33" l="1"/>
  <c r="K92" i="29"/>
  <c r="F93" i="29"/>
  <c r="K190" i="33" l="1"/>
  <c r="F94" i="29"/>
  <c r="K93" i="29"/>
  <c r="K191" i="33" l="1"/>
  <c r="F95" i="29"/>
  <c r="K94" i="29"/>
  <c r="K192" i="33" l="1"/>
  <c r="K95" i="29"/>
  <c r="F96" i="29"/>
  <c r="K193" i="33" l="1"/>
  <c r="K96" i="29"/>
  <c r="F97" i="29"/>
  <c r="K194" i="33" l="1"/>
  <c r="K97" i="29"/>
  <c r="F98" i="29"/>
  <c r="K195" i="33" l="1"/>
  <c r="K98" i="29"/>
  <c r="F99" i="29"/>
  <c r="K196" i="33" l="1"/>
  <c r="K99" i="29"/>
  <c r="F100" i="29"/>
  <c r="K197" i="33" l="1"/>
  <c r="K100" i="29"/>
  <c r="F101" i="29"/>
  <c r="K198" i="33" l="1"/>
  <c r="K101" i="29"/>
  <c r="F102" i="29"/>
  <c r="K199" i="33" l="1"/>
  <c r="F103" i="29"/>
  <c r="K102" i="29"/>
  <c r="K200" i="33" l="1"/>
  <c r="K103" i="29"/>
  <c r="F104" i="29"/>
  <c r="K201" i="33" l="1"/>
  <c r="F105" i="29"/>
  <c r="K104" i="29"/>
  <c r="K202" i="33" l="1"/>
  <c r="K105" i="29"/>
  <c r="F106" i="29"/>
  <c r="K203" i="33" l="1"/>
  <c r="K106" i="29"/>
  <c r="F107" i="29"/>
  <c r="K204" i="33" l="1"/>
  <c r="F108" i="29"/>
  <c r="K107" i="29"/>
  <c r="K205" i="33" l="1"/>
  <c r="F109" i="29"/>
  <c r="K108" i="29"/>
  <c r="K206" i="33" l="1"/>
  <c r="K109" i="29"/>
  <c r="F110" i="29"/>
  <c r="K207" i="33" l="1"/>
  <c r="K110" i="29"/>
  <c r="F111" i="29"/>
  <c r="K208" i="33" l="1"/>
  <c r="F112" i="29"/>
  <c r="K111" i="29"/>
  <c r="K209" i="33" l="1"/>
  <c r="K112" i="29"/>
  <c r="F113" i="29"/>
  <c r="K210" i="33" l="1"/>
  <c r="K113" i="29"/>
  <c r="F114" i="29"/>
  <c r="K211" i="33" l="1"/>
  <c r="K114" i="29"/>
  <c r="F115" i="29"/>
  <c r="K212" i="33" l="1"/>
  <c r="F116" i="29"/>
  <c r="K115" i="29"/>
  <c r="G87" i="17"/>
  <c r="K213" i="33" l="1"/>
  <c r="K116" i="29"/>
  <c r="F117" i="29"/>
  <c r="K214" i="33" l="1"/>
  <c r="F118" i="29"/>
  <c r="K117" i="29"/>
  <c r="K215" i="33" l="1"/>
  <c r="F119" i="29"/>
  <c r="K118" i="29"/>
  <c r="X7" i="29" l="1"/>
  <c r="K216" i="33"/>
  <c r="U7" i="29"/>
  <c r="R7" i="29"/>
  <c r="K119" i="29"/>
  <c r="F120" i="29"/>
  <c r="K217" i="33" l="1"/>
  <c r="K120" i="29"/>
  <c r="F121" i="29"/>
  <c r="K218" i="33" l="1"/>
  <c r="K121" i="29"/>
  <c r="F122" i="29"/>
  <c r="K219" i="33" l="1"/>
  <c r="F123" i="29"/>
  <c r="K122" i="29"/>
  <c r="K220" i="33" l="1"/>
  <c r="K123" i="29"/>
  <c r="F124" i="29"/>
  <c r="K221" i="33" l="1"/>
  <c r="F125" i="29"/>
  <c r="K124" i="29"/>
  <c r="K222" i="33" l="1"/>
  <c r="K125" i="29"/>
  <c r="F126" i="29"/>
  <c r="FF16" i="1"/>
  <c r="FF17" i="1"/>
  <c r="FF18" i="1"/>
  <c r="FF19" i="1"/>
  <c r="FF20" i="1"/>
  <c r="FF21" i="1"/>
  <c r="FF22" i="1"/>
  <c r="FF23" i="1"/>
  <c r="FF24" i="1"/>
  <c r="FF25" i="1"/>
  <c r="FF26" i="1"/>
  <c r="FF27" i="1"/>
  <c r="FF28" i="1"/>
  <c r="FF29" i="1"/>
  <c r="FF30" i="1"/>
  <c r="FF31" i="1"/>
  <c r="FF32" i="1"/>
  <c r="FF33" i="1"/>
  <c r="FF34" i="1"/>
  <c r="FF35" i="1"/>
  <c r="FF36" i="1"/>
  <c r="FF37" i="1"/>
  <c r="FF38" i="1"/>
  <c r="FF39" i="1"/>
  <c r="FF40" i="1"/>
  <c r="FF41" i="1"/>
  <c r="FF42" i="1"/>
  <c r="FF43" i="1"/>
  <c r="FF44" i="1"/>
  <c r="FF45" i="1"/>
  <c r="FF46" i="1"/>
  <c r="FF47" i="1"/>
  <c r="FF48" i="1"/>
  <c r="FF49" i="1"/>
  <c r="FF50" i="1"/>
  <c r="FF51" i="1"/>
  <c r="FF52" i="1"/>
  <c r="FF53" i="1"/>
  <c r="FF54" i="1"/>
  <c r="FF55" i="1"/>
  <c r="FF56" i="1"/>
  <c r="FF57" i="1"/>
  <c r="FF58" i="1"/>
  <c r="FF59" i="1"/>
  <c r="FF60" i="1"/>
  <c r="FF61" i="1"/>
  <c r="FF62" i="1"/>
  <c r="FF63" i="1"/>
  <c r="FF64" i="1"/>
  <c r="FF65" i="1"/>
  <c r="FF66" i="1"/>
  <c r="FF67" i="1"/>
  <c r="FF68" i="1"/>
  <c r="FF69" i="1"/>
  <c r="FF70" i="1"/>
  <c r="FF71" i="1"/>
  <c r="FF72" i="1"/>
  <c r="FF73" i="1"/>
  <c r="FF74" i="1"/>
  <c r="FF75" i="1"/>
  <c r="FF76" i="1"/>
  <c r="FF77" i="1"/>
  <c r="FF78" i="1"/>
  <c r="FF79" i="1"/>
  <c r="FF80" i="1"/>
  <c r="FF81" i="1"/>
  <c r="FF82" i="1"/>
  <c r="FF83" i="1"/>
  <c r="FF84" i="1"/>
  <c r="FF85" i="1"/>
  <c r="FF86" i="1"/>
  <c r="FF87" i="1"/>
  <c r="FF88" i="1"/>
  <c r="FF89" i="1"/>
  <c r="FF90" i="1"/>
  <c r="FF91" i="1"/>
  <c r="FF92" i="1"/>
  <c r="FF93" i="1"/>
  <c r="FF94" i="1"/>
  <c r="FF95" i="1"/>
  <c r="FF96" i="1"/>
  <c r="FF97" i="1"/>
  <c r="FF98" i="1"/>
  <c r="FF99" i="1"/>
  <c r="FF100" i="1"/>
  <c r="FF101" i="1"/>
  <c r="FF102" i="1"/>
  <c r="FF103" i="1"/>
  <c r="FF104" i="1"/>
  <c r="FF105" i="1"/>
  <c r="FF106" i="1"/>
  <c r="FF107" i="1"/>
  <c r="FF108" i="1"/>
  <c r="FF109" i="1"/>
  <c r="FF110" i="1"/>
  <c r="FF111" i="1"/>
  <c r="FF112" i="1"/>
  <c r="FF113" i="1"/>
  <c r="FF114" i="1"/>
  <c r="FF115" i="1"/>
  <c r="FF116" i="1"/>
  <c r="FF117" i="1"/>
  <c r="FF118" i="1"/>
  <c r="FF119" i="1"/>
  <c r="FF120" i="1"/>
  <c r="FF121" i="1"/>
  <c r="FF122" i="1"/>
  <c r="FF123" i="1"/>
  <c r="FF124" i="1"/>
  <c r="FF125" i="1"/>
  <c r="FF126" i="1"/>
  <c r="FF127" i="1"/>
  <c r="FF128" i="1"/>
  <c r="FF129" i="1"/>
  <c r="FF130" i="1"/>
  <c r="FF131" i="1"/>
  <c r="FF132" i="1"/>
  <c r="FF133" i="1"/>
  <c r="FF134" i="1"/>
  <c r="FF135" i="1"/>
  <c r="FF136" i="1"/>
  <c r="FF137" i="1"/>
  <c r="FF138" i="1"/>
  <c r="FF139" i="1"/>
  <c r="FF140" i="1"/>
  <c r="FF141" i="1"/>
  <c r="FF142" i="1"/>
  <c r="FF143" i="1"/>
  <c r="FF144" i="1"/>
  <c r="FF145" i="1"/>
  <c r="FF146" i="1"/>
  <c r="FF147" i="1"/>
  <c r="FF148" i="1"/>
  <c r="FF149" i="1"/>
  <c r="FF150" i="1"/>
  <c r="FF151" i="1"/>
  <c r="FF152" i="1"/>
  <c r="FF153" i="1"/>
  <c r="FF154" i="1"/>
  <c r="FF155" i="1"/>
  <c r="FF156" i="1"/>
  <c r="FF157" i="1"/>
  <c r="FF158" i="1"/>
  <c r="FF159" i="1"/>
  <c r="FF160" i="1"/>
  <c r="FF161" i="1"/>
  <c r="FF162" i="1"/>
  <c r="FF163" i="1"/>
  <c r="FF164" i="1"/>
  <c r="FF165" i="1"/>
  <c r="FF166" i="1"/>
  <c r="FF167" i="1"/>
  <c r="FF168" i="1"/>
  <c r="FF169" i="1"/>
  <c r="FF170" i="1"/>
  <c r="FF171" i="1"/>
  <c r="FF172" i="1"/>
  <c r="FF173" i="1"/>
  <c r="FF174" i="1"/>
  <c r="FF175" i="1"/>
  <c r="FF176" i="1"/>
  <c r="FF177" i="1"/>
  <c r="FF178" i="1"/>
  <c r="FF179" i="1"/>
  <c r="FF180" i="1"/>
  <c r="FF181" i="1"/>
  <c r="FF182" i="1"/>
  <c r="FF183" i="1"/>
  <c r="FF184" i="1"/>
  <c r="FF185" i="1"/>
  <c r="FF186" i="1"/>
  <c r="FF187" i="1"/>
  <c r="FF188" i="1"/>
  <c r="FF189" i="1"/>
  <c r="FF190" i="1"/>
  <c r="FF191" i="1"/>
  <c r="FF192" i="1"/>
  <c r="FF193" i="1"/>
  <c r="FF194" i="1"/>
  <c r="FF195" i="1"/>
  <c r="FF196" i="1"/>
  <c r="FF197" i="1"/>
  <c r="FF198" i="1"/>
  <c r="FF199" i="1"/>
  <c r="FF200" i="1"/>
  <c r="FF201" i="1"/>
  <c r="FF202" i="1"/>
  <c r="FF203" i="1"/>
  <c r="FF204" i="1"/>
  <c r="FF205" i="1"/>
  <c r="FF206" i="1"/>
  <c r="FF207" i="1"/>
  <c r="FF208" i="1"/>
  <c r="FF209" i="1"/>
  <c r="FF210" i="1"/>
  <c r="FF211" i="1"/>
  <c r="FF212" i="1"/>
  <c r="FF213" i="1"/>
  <c r="FF214" i="1"/>
  <c r="FF215" i="1"/>
  <c r="FF216" i="1"/>
  <c r="FF217" i="1"/>
  <c r="FF218" i="1"/>
  <c r="FF219" i="1"/>
  <c r="FF220" i="1"/>
  <c r="FF221" i="1"/>
  <c r="FF222" i="1"/>
  <c r="FF223" i="1"/>
  <c r="FF224" i="1"/>
  <c r="FF225" i="1"/>
  <c r="FF226" i="1"/>
  <c r="FF227" i="1"/>
  <c r="FF228" i="1"/>
  <c r="FF229" i="1"/>
  <c r="FF230" i="1"/>
  <c r="FF231" i="1"/>
  <c r="FF232" i="1"/>
  <c r="FF233" i="1"/>
  <c r="FF234" i="1"/>
  <c r="FF235" i="1"/>
  <c r="FF236" i="1"/>
  <c r="FF237" i="1"/>
  <c r="FF238" i="1"/>
  <c r="FF239" i="1"/>
  <c r="FF240" i="1"/>
  <c r="FF241" i="1"/>
  <c r="FF242" i="1"/>
  <c r="FF243" i="1"/>
  <c r="FF244" i="1"/>
  <c r="FF245" i="1"/>
  <c r="FF246" i="1"/>
  <c r="FF247" i="1"/>
  <c r="FF248" i="1"/>
  <c r="FF249" i="1"/>
  <c r="FF250" i="1"/>
  <c r="FF251" i="1"/>
  <c r="FF252" i="1"/>
  <c r="FF253" i="1"/>
  <c r="FF254" i="1"/>
  <c r="FF255" i="1"/>
  <c r="FF256" i="1"/>
  <c r="FF257" i="1"/>
  <c r="FF258" i="1"/>
  <c r="FF259" i="1"/>
  <c r="K223" i="33" l="1"/>
  <c r="K126" i="29"/>
  <c r="F127" i="29"/>
  <c r="K224" i="33" l="1"/>
  <c r="F128" i="29"/>
  <c r="K127" i="29"/>
  <c r="AD6" i="22"/>
  <c r="AP6" i="22"/>
  <c r="AT6" i="22"/>
  <c r="AU6" i="22"/>
  <c r="AV6" i="22"/>
  <c r="AX6" i="22"/>
  <c r="AY6" i="22"/>
  <c r="BA6" i="22" s="1"/>
  <c r="BE6" i="22" s="1"/>
  <c r="BO6" i="22"/>
  <c r="BT6" i="22"/>
  <c r="AD7" i="22"/>
  <c r="AP7" i="22"/>
  <c r="AT7" i="22"/>
  <c r="AU7" i="22"/>
  <c r="AV7" i="22"/>
  <c r="AX7" i="22"/>
  <c r="AY7" i="22"/>
  <c r="BA7" i="22" s="1"/>
  <c r="BO7" i="22"/>
  <c r="BT7" i="22"/>
  <c r="AD8" i="22"/>
  <c r="AP8" i="22"/>
  <c r="AT8" i="22"/>
  <c r="AU8" i="22"/>
  <c r="AV8" i="22"/>
  <c r="AX8" i="22"/>
  <c r="AY8" i="22"/>
  <c r="BA8" i="22" s="1"/>
  <c r="BO8" i="22"/>
  <c r="BT8" i="22"/>
  <c r="AD9" i="22"/>
  <c r="AP9" i="22"/>
  <c r="AT9" i="22"/>
  <c r="AU9" i="22"/>
  <c r="AV9" i="22"/>
  <c r="AX9" i="22"/>
  <c r="AY9" i="22"/>
  <c r="BA9" i="22" s="1"/>
  <c r="BO9" i="22"/>
  <c r="BT9" i="22"/>
  <c r="K225" i="33" l="1"/>
  <c r="F129" i="29"/>
  <c r="K128" i="29"/>
  <c r="K226" i="33" l="1"/>
  <c r="K129" i="29"/>
  <c r="F130" i="29"/>
  <c r="N446" i="22" l="1"/>
  <c r="L446" i="22"/>
  <c r="P446" i="22"/>
  <c r="O446" i="22"/>
  <c r="K446" i="22"/>
  <c r="M446" i="22"/>
  <c r="L19" i="22"/>
  <c r="M19" i="22"/>
  <c r="O19" i="22"/>
  <c r="N19" i="22"/>
  <c r="P19" i="22"/>
  <c r="K19" i="22"/>
  <c r="P457" i="22"/>
  <c r="K456" i="22"/>
  <c r="K457" i="22"/>
  <c r="L456" i="22"/>
  <c r="N456" i="22"/>
  <c r="O456" i="22"/>
  <c r="P456" i="22"/>
  <c r="M456" i="22"/>
  <c r="N457" i="22"/>
  <c r="L457" i="22"/>
  <c r="O457" i="22"/>
  <c r="M457" i="22"/>
  <c r="P468" i="22"/>
  <c r="P464" i="22"/>
  <c r="P460" i="22"/>
  <c r="P452" i="22"/>
  <c r="P448" i="22"/>
  <c r="P444" i="22"/>
  <c r="O467" i="22"/>
  <c r="O463" i="22"/>
  <c r="O459" i="22"/>
  <c r="O455" i="22"/>
  <c r="O451" i="22"/>
  <c r="O447" i="22"/>
  <c r="O443" i="22"/>
  <c r="N466" i="22"/>
  <c r="N462" i="22"/>
  <c r="N458" i="22"/>
  <c r="N454" i="22"/>
  <c r="N450" i="22"/>
  <c r="N442" i="22"/>
  <c r="M465" i="22"/>
  <c r="M461" i="22"/>
  <c r="M453" i="22"/>
  <c r="M449" i="22"/>
  <c r="M445" i="22"/>
  <c r="L468" i="22"/>
  <c r="L464" i="22"/>
  <c r="L460" i="22"/>
  <c r="L452" i="22"/>
  <c r="L448" i="22"/>
  <c r="L444" i="22"/>
  <c r="K467" i="22"/>
  <c r="K463" i="22"/>
  <c r="K459" i="22"/>
  <c r="K455" i="22"/>
  <c r="K451" i="22"/>
  <c r="K447" i="22"/>
  <c r="K443" i="22"/>
  <c r="K462" i="22"/>
  <c r="K454" i="22"/>
  <c r="P453" i="22"/>
  <c r="O464" i="22"/>
  <c r="O444" i="22"/>
  <c r="N459" i="22"/>
  <c r="N447" i="22"/>
  <c r="M462" i="22"/>
  <c r="M450" i="22"/>
  <c r="L461" i="22"/>
  <c r="L449" i="22"/>
  <c r="K468" i="22"/>
  <c r="K448" i="22"/>
  <c r="P467" i="22"/>
  <c r="P463" i="22"/>
  <c r="P459" i="22"/>
  <c r="P455" i="22"/>
  <c r="P451" i="22"/>
  <c r="P447" i="22"/>
  <c r="P443" i="22"/>
  <c r="O466" i="22"/>
  <c r="O462" i="22"/>
  <c r="O458" i="22"/>
  <c r="O454" i="22"/>
  <c r="O450" i="22"/>
  <c r="O442" i="22"/>
  <c r="N465" i="22"/>
  <c r="N461" i="22"/>
  <c r="N453" i="22"/>
  <c r="N449" i="22"/>
  <c r="N445" i="22"/>
  <c r="M468" i="22"/>
  <c r="M464" i="22"/>
  <c r="M460" i="22"/>
  <c r="M452" i="22"/>
  <c r="M448" i="22"/>
  <c r="M444" i="22"/>
  <c r="L467" i="22"/>
  <c r="L463" i="22"/>
  <c r="L459" i="22"/>
  <c r="L455" i="22"/>
  <c r="L451" i="22"/>
  <c r="L447" i="22"/>
  <c r="L443" i="22"/>
  <c r="K466" i="22"/>
  <c r="K458" i="22"/>
  <c r="K450" i="22"/>
  <c r="K442" i="22"/>
  <c r="P445" i="22"/>
  <c r="O452" i="22"/>
  <c r="N467" i="22"/>
  <c r="N455" i="22"/>
  <c r="N443" i="22"/>
  <c r="M458" i="22"/>
  <c r="L465" i="22"/>
  <c r="L453" i="22"/>
  <c r="K464" i="22"/>
  <c r="K452" i="22"/>
  <c r="P466" i="22"/>
  <c r="P462" i="22"/>
  <c r="P458" i="22"/>
  <c r="P454" i="22"/>
  <c r="P450" i="22"/>
  <c r="P442" i="22"/>
  <c r="O465" i="22"/>
  <c r="O461" i="22"/>
  <c r="O453" i="22"/>
  <c r="O449" i="22"/>
  <c r="O445" i="22"/>
  <c r="N468" i="22"/>
  <c r="N464" i="22"/>
  <c r="N460" i="22"/>
  <c r="N452" i="22"/>
  <c r="N448" i="22"/>
  <c r="N444" i="22"/>
  <c r="M467" i="22"/>
  <c r="M463" i="22"/>
  <c r="M459" i="22"/>
  <c r="M455" i="22"/>
  <c r="M451" i="22"/>
  <c r="M447" i="22"/>
  <c r="M443" i="22"/>
  <c r="L466" i="22"/>
  <c r="L462" i="22"/>
  <c r="L458" i="22"/>
  <c r="L454" i="22"/>
  <c r="L450" i="22"/>
  <c r="L442" i="22"/>
  <c r="K465" i="22"/>
  <c r="K461" i="22"/>
  <c r="K453" i="22"/>
  <c r="K449" i="22"/>
  <c r="K445" i="22"/>
  <c r="P465" i="22"/>
  <c r="P461" i="22"/>
  <c r="P449" i="22"/>
  <c r="O468" i="22"/>
  <c r="O460" i="22"/>
  <c r="O448" i="22"/>
  <c r="N463" i="22"/>
  <c r="N451" i="22"/>
  <c r="M466" i="22"/>
  <c r="M454" i="22"/>
  <c r="M442" i="22"/>
  <c r="L445" i="22"/>
  <c r="K460" i="22"/>
  <c r="K444" i="22"/>
  <c r="P441" i="22"/>
  <c r="L441" i="22"/>
  <c r="N440" i="22"/>
  <c r="P439" i="22"/>
  <c r="L439" i="22"/>
  <c r="N438" i="22"/>
  <c r="P437" i="22"/>
  <c r="L437" i="22"/>
  <c r="N436" i="22"/>
  <c r="P435" i="22"/>
  <c r="L435" i="22"/>
  <c r="N434" i="22"/>
  <c r="P433" i="22"/>
  <c r="L433" i="22"/>
  <c r="N432" i="22"/>
  <c r="P431" i="22"/>
  <c r="L431" i="22"/>
  <c r="N430" i="22"/>
  <c r="P429" i="22"/>
  <c r="L429" i="22"/>
  <c r="N428" i="22"/>
  <c r="P427" i="22"/>
  <c r="L427" i="22"/>
  <c r="N426" i="22"/>
  <c r="P425" i="22"/>
  <c r="L425" i="22"/>
  <c r="N424" i="22"/>
  <c r="P423" i="22"/>
  <c r="L423" i="22"/>
  <c r="N422" i="22"/>
  <c r="P421" i="22"/>
  <c r="L421" i="22"/>
  <c r="N420" i="22"/>
  <c r="P419" i="22"/>
  <c r="L419" i="22"/>
  <c r="N418" i="22"/>
  <c r="P417" i="22"/>
  <c r="L417" i="22"/>
  <c r="N416" i="22"/>
  <c r="P415" i="22"/>
  <c r="L415" i="22"/>
  <c r="N414" i="22"/>
  <c r="P413" i="22"/>
  <c r="L413" i="22"/>
  <c r="N412" i="22"/>
  <c r="P411" i="22"/>
  <c r="L411" i="22"/>
  <c r="N410" i="22"/>
  <c r="P409" i="22"/>
  <c r="L409" i="22"/>
  <c r="N408" i="22"/>
  <c r="P407" i="22"/>
  <c r="L407" i="22"/>
  <c r="N406" i="22"/>
  <c r="P405" i="22"/>
  <c r="L405" i="22"/>
  <c r="N404" i="22"/>
  <c r="P403" i="22"/>
  <c r="L403" i="22"/>
  <c r="K426" i="22"/>
  <c r="K424" i="22"/>
  <c r="K422" i="22"/>
  <c r="K420" i="22"/>
  <c r="K418" i="22"/>
  <c r="O441" i="22"/>
  <c r="K441" i="22"/>
  <c r="M440" i="22"/>
  <c r="O439" i="22"/>
  <c r="K439" i="22"/>
  <c r="M438" i="22"/>
  <c r="O437" i="22"/>
  <c r="K437" i="22"/>
  <c r="M436" i="22"/>
  <c r="O435" i="22"/>
  <c r="K435" i="22"/>
  <c r="M434" i="22"/>
  <c r="O433" i="22"/>
  <c r="K433" i="22"/>
  <c r="M432" i="22"/>
  <c r="O431" i="22"/>
  <c r="K431" i="22"/>
  <c r="M430" i="22"/>
  <c r="O429" i="22"/>
  <c r="K429" i="22"/>
  <c r="M428" i="22"/>
  <c r="O427" i="22"/>
  <c r="K427" i="22"/>
  <c r="M426" i="22"/>
  <c r="O425" i="22"/>
  <c r="K425" i="22"/>
  <c r="M424" i="22"/>
  <c r="O423" i="22"/>
  <c r="K423" i="22"/>
  <c r="M422" i="22"/>
  <c r="O421" i="22"/>
  <c r="K421" i="22"/>
  <c r="M420" i="22"/>
  <c r="O419" i="22"/>
  <c r="K419" i="22"/>
  <c r="M418" i="22"/>
  <c r="O417" i="22"/>
  <c r="K417" i="22"/>
  <c r="M416" i="22"/>
  <c r="O415" i="22"/>
  <c r="K415" i="22"/>
  <c r="M414" i="22"/>
  <c r="O413" i="22"/>
  <c r="K413" i="22"/>
  <c r="M412" i="22"/>
  <c r="O411" i="22"/>
  <c r="K411" i="22"/>
  <c r="M410" i="22"/>
  <c r="O409" i="22"/>
  <c r="K409" i="22"/>
  <c r="M408" i="22"/>
  <c r="O407" i="22"/>
  <c r="K407" i="22"/>
  <c r="M406" i="22"/>
  <c r="O405" i="22"/>
  <c r="K405" i="22"/>
  <c r="M404" i="22"/>
  <c r="O403" i="22"/>
  <c r="K403" i="22"/>
  <c r="M425" i="22"/>
  <c r="M423" i="22"/>
  <c r="M421" i="22"/>
  <c r="M419" i="22"/>
  <c r="M417" i="22"/>
  <c r="N441" i="22"/>
  <c r="P440" i="22"/>
  <c r="L440" i="22"/>
  <c r="N439" i="22"/>
  <c r="P438" i="22"/>
  <c r="L438" i="22"/>
  <c r="N437" i="22"/>
  <c r="P436" i="22"/>
  <c r="L436" i="22"/>
  <c r="N435" i="22"/>
  <c r="P434" i="22"/>
  <c r="L434" i="22"/>
  <c r="N433" i="22"/>
  <c r="P432" i="22"/>
  <c r="L432" i="22"/>
  <c r="N431" i="22"/>
  <c r="P430" i="22"/>
  <c r="L430" i="22"/>
  <c r="N429" i="22"/>
  <c r="P428" i="22"/>
  <c r="L428" i="22"/>
  <c r="N427" i="22"/>
  <c r="P426" i="22"/>
  <c r="L426" i="22"/>
  <c r="N425" i="22"/>
  <c r="P424" i="22"/>
  <c r="L424" i="22"/>
  <c r="N423" i="22"/>
  <c r="P422" i="22"/>
  <c r="L422" i="22"/>
  <c r="N421" i="22"/>
  <c r="P420" i="22"/>
  <c r="L420" i="22"/>
  <c r="N419" i="22"/>
  <c r="P418" i="22"/>
  <c r="L418" i="22"/>
  <c r="N417" i="22"/>
  <c r="P416" i="22"/>
  <c r="L416" i="22"/>
  <c r="N415" i="22"/>
  <c r="P414" i="22"/>
  <c r="L414" i="22"/>
  <c r="N413" i="22"/>
  <c r="P412" i="22"/>
  <c r="L412" i="22"/>
  <c r="N411" i="22"/>
  <c r="P410" i="22"/>
  <c r="L410" i="22"/>
  <c r="N409" i="22"/>
  <c r="P408" i="22"/>
  <c r="L408" i="22"/>
  <c r="N407" i="22"/>
  <c r="P406" i="22"/>
  <c r="L406" i="22"/>
  <c r="N405" i="22"/>
  <c r="P404" i="22"/>
  <c r="L404" i="22"/>
  <c r="N403" i="22"/>
  <c r="M441" i="22"/>
  <c r="O440" i="22"/>
  <c r="K440" i="22"/>
  <c r="M439" i="22"/>
  <c r="O438" i="22"/>
  <c r="K438" i="22"/>
  <c r="M437" i="22"/>
  <c r="O436" i="22"/>
  <c r="K436" i="22"/>
  <c r="M435" i="22"/>
  <c r="O434" i="22"/>
  <c r="K434" i="22"/>
  <c r="M433" i="22"/>
  <c r="O432" i="22"/>
  <c r="K432" i="22"/>
  <c r="M431" i="22"/>
  <c r="O430" i="22"/>
  <c r="K430" i="22"/>
  <c r="M429" i="22"/>
  <c r="O428" i="22"/>
  <c r="K428" i="22"/>
  <c r="M427" i="22"/>
  <c r="O426" i="22"/>
  <c r="O424" i="22"/>
  <c r="O422" i="22"/>
  <c r="O420" i="22"/>
  <c r="O418" i="22"/>
  <c r="M415" i="22"/>
  <c r="O412" i="22"/>
  <c r="K410" i="22"/>
  <c r="M407" i="22"/>
  <c r="O404" i="22"/>
  <c r="O414" i="22"/>
  <c r="K412" i="22"/>
  <c r="M409" i="22"/>
  <c r="O406" i="22"/>
  <c r="K404" i="22"/>
  <c r="O416" i="22"/>
  <c r="K414" i="22"/>
  <c r="M411" i="22"/>
  <c r="O408" i="22"/>
  <c r="K406" i="22"/>
  <c r="M403" i="22"/>
  <c r="K416" i="22"/>
  <c r="M413" i="22"/>
  <c r="O410" i="22"/>
  <c r="K408" i="22"/>
  <c r="M405" i="22"/>
  <c r="O314" i="22"/>
  <c r="M308" i="22"/>
  <c r="K323" i="22"/>
  <c r="L377" i="22"/>
  <c r="K366" i="22"/>
  <c r="L378" i="22"/>
  <c r="K367" i="22"/>
  <c r="K369" i="22"/>
  <c r="K339" i="22"/>
  <c r="K368" i="22"/>
  <c r="K338" i="22"/>
  <c r="L369" i="22"/>
  <c r="K343" i="22"/>
  <c r="M350" i="22"/>
  <c r="M341" i="22"/>
  <c r="M349" i="22"/>
  <c r="L347" i="22"/>
  <c r="M352" i="22"/>
  <c r="L348" i="22"/>
  <c r="M359" i="22"/>
  <c r="K354" i="22"/>
  <c r="L354" i="22"/>
  <c r="K351" i="22"/>
  <c r="K357" i="22"/>
  <c r="L359" i="22"/>
  <c r="K356" i="22"/>
  <c r="L360" i="22"/>
  <c r="K359" i="22"/>
  <c r="M354" i="22"/>
  <c r="L350" i="22"/>
  <c r="M347" i="22"/>
  <c r="M353" i="22"/>
  <c r="L355" i="22"/>
  <c r="M356" i="22"/>
  <c r="L356" i="22"/>
  <c r="L346" i="22"/>
  <c r="L352" i="22"/>
  <c r="M363" i="22"/>
  <c r="M368" i="22"/>
  <c r="K370" i="22"/>
  <c r="K373" i="22"/>
  <c r="L349" i="22"/>
  <c r="M369" i="22"/>
  <c r="M342" i="22"/>
  <c r="K314" i="22"/>
  <c r="L323" i="22"/>
  <c r="M371" i="22"/>
  <c r="K358" i="22"/>
  <c r="L362" i="22"/>
  <c r="K355" i="22"/>
  <c r="K361" i="22"/>
  <c r="L367" i="22"/>
  <c r="K360" i="22"/>
  <c r="L368" i="22"/>
  <c r="M374" i="22"/>
  <c r="M375" i="22"/>
  <c r="M373" i="22"/>
  <c r="M376" i="22"/>
  <c r="M344" i="22"/>
  <c r="L361" i="22"/>
  <c r="K378" i="22"/>
  <c r="K346" i="22"/>
  <c r="L340" i="22"/>
  <c r="K341" i="22"/>
  <c r="K349" i="22"/>
  <c r="L343" i="22"/>
  <c r="K348" i="22"/>
  <c r="L344" i="22"/>
  <c r="M378" i="22"/>
  <c r="M346" i="22"/>
  <c r="M379" i="22"/>
  <c r="M377" i="22"/>
  <c r="M345" i="22"/>
  <c r="L341" i="22"/>
  <c r="M348" i="22"/>
  <c r="L342" i="22"/>
  <c r="K353" i="22"/>
  <c r="L353" i="22"/>
  <c r="M365" i="22"/>
  <c r="M338" i="22"/>
  <c r="K375" i="22"/>
  <c r="K342" i="22"/>
  <c r="M340" i="22"/>
  <c r="M372" i="22"/>
  <c r="L308" i="22"/>
  <c r="N314" i="22"/>
  <c r="P314" i="22"/>
  <c r="L373" i="22"/>
  <c r="M343" i="22"/>
  <c r="K350" i="22"/>
  <c r="K347" i="22"/>
  <c r="K352" i="22"/>
  <c r="M366" i="22"/>
  <c r="L339" i="22"/>
  <c r="M367" i="22"/>
  <c r="K308" i="22"/>
  <c r="M314" i="22"/>
  <c r="L314" i="22"/>
  <c r="M323" i="22"/>
  <c r="L345" i="22"/>
  <c r="K374" i="22"/>
  <c r="K379" i="22"/>
  <c r="K377" i="22"/>
  <c r="K345" i="22"/>
  <c r="K376" i="22"/>
  <c r="K344" i="22"/>
  <c r="L338" i="22"/>
  <c r="K371" i="22"/>
  <c r="M358" i="22"/>
  <c r="L358" i="22"/>
  <c r="M351" i="22"/>
  <c r="M357" i="22"/>
  <c r="L363" i="22"/>
  <c r="M360" i="22"/>
  <c r="L364" i="22"/>
  <c r="L357" i="22"/>
  <c r="K362" i="22"/>
  <c r="L370" i="22"/>
  <c r="K363" i="22"/>
  <c r="K365" i="22"/>
  <c r="L375" i="22"/>
  <c r="K364" i="22"/>
  <c r="L376" i="22"/>
  <c r="L365" i="22"/>
  <c r="M362" i="22"/>
  <c r="L366" i="22"/>
  <c r="M355" i="22"/>
  <c r="M361" i="22"/>
  <c r="L371" i="22"/>
  <c r="M364" i="22"/>
  <c r="L372" i="22"/>
  <c r="L351" i="22"/>
  <c r="L374" i="22"/>
  <c r="L379" i="22"/>
  <c r="K340" i="22"/>
  <c r="K372" i="22"/>
  <c r="M370" i="22"/>
  <c r="M339" i="22"/>
  <c r="K227" i="33"/>
  <c r="K130" i="29"/>
  <c r="F131" i="29"/>
  <c r="P313" i="22"/>
  <c r="P311" i="22"/>
  <c r="P309" i="22"/>
  <c r="P307" i="22"/>
  <c r="P305" i="22"/>
  <c r="P303" i="22"/>
  <c r="P301" i="22"/>
  <c r="P299" i="22"/>
  <c r="P297" i="22"/>
  <c r="P295" i="22"/>
  <c r="P293" i="22"/>
  <c r="O313" i="22"/>
  <c r="O309" i="22"/>
  <c r="O305" i="22"/>
  <c r="O301" i="22"/>
  <c r="O297" i="22"/>
  <c r="O293" i="22"/>
  <c r="N311" i="22"/>
  <c r="N307" i="22"/>
  <c r="N303" i="22"/>
  <c r="N299" i="22"/>
  <c r="N295" i="22"/>
  <c r="N310" i="22"/>
  <c r="N306" i="22"/>
  <c r="N302" i="22"/>
  <c r="N298" i="22"/>
  <c r="N294" i="22"/>
  <c r="M311" i="22"/>
  <c r="M297" i="22"/>
  <c r="O310" i="22"/>
  <c r="O294" i="22"/>
  <c r="M303" i="22"/>
  <c r="L313" i="22"/>
  <c r="L311" i="22"/>
  <c r="L309" i="22"/>
  <c r="L307" i="22"/>
  <c r="L305" i="22"/>
  <c r="L303" i="22"/>
  <c r="L301" i="22"/>
  <c r="L299" i="22"/>
  <c r="L297" i="22"/>
  <c r="L295" i="22"/>
  <c r="L293" i="22"/>
  <c r="M312" i="22"/>
  <c r="M304" i="22"/>
  <c r="M300" i="22"/>
  <c r="M296" i="22"/>
  <c r="K310" i="22"/>
  <c r="K306" i="22"/>
  <c r="K302" i="22"/>
  <c r="K298" i="22"/>
  <c r="K294" i="22"/>
  <c r="K313" i="22"/>
  <c r="K309" i="22"/>
  <c r="K305" i="22"/>
  <c r="K301" i="22"/>
  <c r="K297" i="22"/>
  <c r="K293" i="22"/>
  <c r="P312" i="22"/>
  <c r="P310" i="22"/>
  <c r="P306" i="22"/>
  <c r="P304" i="22"/>
  <c r="P302" i="22"/>
  <c r="P300" i="22"/>
  <c r="P298" i="22"/>
  <c r="P296" i="22"/>
  <c r="P294" i="22"/>
  <c r="O311" i="22"/>
  <c r="O307" i="22"/>
  <c r="O303" i="22"/>
  <c r="O299" i="22"/>
  <c r="O295" i="22"/>
  <c r="N313" i="22"/>
  <c r="N309" i="22"/>
  <c r="N305" i="22"/>
  <c r="N301" i="22"/>
  <c r="N297" i="22"/>
  <c r="N293" i="22"/>
  <c r="N312" i="22"/>
  <c r="N304" i="22"/>
  <c r="N300" i="22"/>
  <c r="N296" i="22"/>
  <c r="L312" i="22"/>
  <c r="L304" i="22"/>
  <c r="L296" i="22"/>
  <c r="M302" i="22"/>
  <c r="K312" i="22"/>
  <c r="K296" i="22"/>
  <c r="K303" i="22"/>
  <c r="M309" i="22"/>
  <c r="L300" i="22"/>
  <c r="M310" i="22"/>
  <c r="K304" i="22"/>
  <c r="K295" i="22"/>
  <c r="M313" i="22"/>
  <c r="O300" i="22"/>
  <c r="L306" i="22"/>
  <c r="K300" i="22"/>
  <c r="K307" i="22"/>
  <c r="M293" i="22"/>
  <c r="O298" i="22"/>
  <c r="M295" i="22"/>
  <c r="L310" i="22"/>
  <c r="L302" i="22"/>
  <c r="L294" i="22"/>
  <c r="M298" i="22"/>
  <c r="K299" i="22"/>
  <c r="M305" i="22"/>
  <c r="O306" i="22"/>
  <c r="M307" i="22"/>
  <c r="O304" i="22"/>
  <c r="M294" i="22"/>
  <c r="K311" i="22"/>
  <c r="M301" i="22"/>
  <c r="O302" i="22"/>
  <c r="M299" i="22"/>
  <c r="L298" i="22"/>
  <c r="M306" i="22"/>
  <c r="O312" i="22"/>
  <c r="O296" i="22"/>
  <c r="K328" i="22"/>
  <c r="M328" i="22"/>
  <c r="L329" i="22"/>
  <c r="L328" i="22"/>
  <c r="K329" i="22"/>
  <c r="M332" i="22"/>
  <c r="M335" i="22"/>
  <c r="M336" i="22"/>
  <c r="L335" i="22"/>
  <c r="L337" i="22"/>
  <c r="K335" i="22"/>
  <c r="M330" i="22"/>
  <c r="M337" i="22"/>
  <c r="M334" i="22"/>
  <c r="K334" i="22"/>
  <c r="K337" i="22"/>
  <c r="L332" i="22"/>
  <c r="K330" i="22"/>
  <c r="M331" i="22"/>
  <c r="K336" i="22"/>
  <c r="L333" i="22"/>
  <c r="L336" i="22"/>
  <c r="L331" i="22"/>
  <c r="L334" i="22"/>
  <c r="M329" i="22"/>
  <c r="L330" i="22"/>
  <c r="M333" i="22"/>
  <c r="K331" i="22"/>
  <c r="K333" i="22"/>
  <c r="K332" i="22"/>
  <c r="K326" i="22"/>
  <c r="K324" i="22"/>
  <c r="K322" i="22"/>
  <c r="K320" i="22"/>
  <c r="K318" i="22"/>
  <c r="K315" i="22"/>
  <c r="K327" i="22"/>
  <c r="K325" i="22"/>
  <c r="K316" i="22"/>
  <c r="K321" i="22"/>
  <c r="K319" i="22"/>
  <c r="K317" i="22"/>
  <c r="L316" i="22"/>
  <c r="L318" i="22"/>
  <c r="L320" i="22"/>
  <c r="L322" i="22"/>
  <c r="L324" i="22"/>
  <c r="L326" i="22"/>
  <c r="M315" i="22"/>
  <c r="M317" i="22"/>
  <c r="M319" i="22"/>
  <c r="M321" i="22"/>
  <c r="M325" i="22"/>
  <c r="M327" i="22"/>
  <c r="L315" i="22"/>
  <c r="L317" i="22"/>
  <c r="L319" i="22"/>
  <c r="L321" i="22"/>
  <c r="L325" i="22"/>
  <c r="L327" i="22"/>
  <c r="M316" i="22"/>
  <c r="M318" i="22"/>
  <c r="M320" i="22"/>
  <c r="M322" i="22"/>
  <c r="M324" i="22"/>
  <c r="M326" i="22"/>
  <c r="Z20" i="1"/>
  <c r="S20" i="1"/>
  <c r="AB20" i="1"/>
  <c r="AC20" i="1" s="1"/>
  <c r="AE20" i="1"/>
  <c r="T48" i="37" s="1"/>
  <c r="AG20" i="1"/>
  <c r="AP20" i="1"/>
  <c r="AQ20" i="1"/>
  <c r="AS20" i="1"/>
  <c r="ES20" i="1"/>
  <c r="BQ20" i="1"/>
  <c r="EG20" i="1"/>
  <c r="EH20" i="1" s="1"/>
  <c r="EI20" i="1"/>
  <c r="EJ20" i="1" s="1"/>
  <c r="EN20" i="1"/>
  <c r="EO20" i="1"/>
  <c r="EP20" i="1"/>
  <c r="EQ20" i="1"/>
  <c r="ER20" i="1"/>
  <c r="ET20" i="1"/>
  <c r="EU20" i="1"/>
  <c r="EV20" i="1"/>
  <c r="EX20" i="1"/>
  <c r="EY20" i="1"/>
  <c r="EZ20" i="1"/>
  <c r="FA20" i="1"/>
  <c r="FB20" i="1"/>
  <c r="AF20" i="1" l="1"/>
  <c r="AA42" i="37"/>
  <c r="W43" i="37" s="1"/>
  <c r="K228" i="33"/>
  <c r="K131" i="29"/>
  <c r="F132" i="29"/>
  <c r="EW20" i="1"/>
  <c r="FC20" i="1" s="1"/>
  <c r="FD20" i="1" s="1"/>
  <c r="BT10" i="22"/>
  <c r="BT11" i="22"/>
  <c r="BT12" i="22"/>
  <c r="BT13" i="22"/>
  <c r="BT14" i="22"/>
  <c r="BT15" i="22"/>
  <c r="BT16" i="22"/>
  <c r="BT17" i="22"/>
  <c r="BT18" i="22"/>
  <c r="BT19" i="22"/>
  <c r="BT20" i="22"/>
  <c r="BT21" i="22"/>
  <c r="BT22" i="22"/>
  <c r="BT23" i="22"/>
  <c r="BT24" i="22"/>
  <c r="BT25" i="22"/>
  <c r="BT26" i="22"/>
  <c r="BT27" i="22"/>
  <c r="BT28" i="22"/>
  <c r="BT29" i="22"/>
  <c r="BT30" i="22"/>
  <c r="BT31" i="22"/>
  <c r="BT32" i="22"/>
  <c r="BT33" i="22"/>
  <c r="BT34" i="22"/>
  <c r="BT35" i="22"/>
  <c r="BT36" i="22"/>
  <c r="BT37" i="22"/>
  <c r="BT38" i="22"/>
  <c r="BT39" i="22"/>
  <c r="BT40" i="22"/>
  <c r="BT41" i="22"/>
  <c r="BT42" i="22"/>
  <c r="BT43" i="22"/>
  <c r="BT44" i="22"/>
  <c r="BT45" i="22"/>
  <c r="BT46" i="22"/>
  <c r="BT47" i="22"/>
  <c r="BT48" i="22"/>
  <c r="BT49" i="22"/>
  <c r="BT50" i="22"/>
  <c r="BT51" i="22"/>
  <c r="BT52" i="22"/>
  <c r="BT53" i="22"/>
  <c r="BT54" i="22"/>
  <c r="BT55" i="22"/>
  <c r="BT56" i="22"/>
  <c r="BT57" i="22"/>
  <c r="BT58" i="22"/>
  <c r="BT59" i="22"/>
  <c r="BT60" i="22"/>
  <c r="BT61" i="22"/>
  <c r="BT62" i="22"/>
  <c r="BT63" i="22"/>
  <c r="BT64" i="22"/>
  <c r="BT65" i="22"/>
  <c r="BT66" i="22"/>
  <c r="BT67" i="22"/>
  <c r="BT68" i="22"/>
  <c r="BT69" i="22"/>
  <c r="BT70" i="22"/>
  <c r="BT71" i="22"/>
  <c r="BT72" i="22"/>
  <c r="BT73" i="22"/>
  <c r="BT74" i="22"/>
  <c r="BT75" i="22"/>
  <c r="BT76" i="22"/>
  <c r="BT77" i="22"/>
  <c r="BT78" i="22"/>
  <c r="BT79" i="22"/>
  <c r="BT80" i="22"/>
  <c r="BT81" i="22"/>
  <c r="BT82" i="22"/>
  <c r="BT83" i="22"/>
  <c r="BT84" i="22"/>
  <c r="BT85" i="22"/>
  <c r="BT86" i="22"/>
  <c r="BT87" i="22"/>
  <c r="BT88" i="22"/>
  <c r="BT89" i="22"/>
  <c r="BT90" i="22"/>
  <c r="BT91" i="22"/>
  <c r="BT92" i="22"/>
  <c r="BT93" i="22"/>
  <c r="BT94" i="22"/>
  <c r="BT95" i="22"/>
  <c r="BT96" i="22"/>
  <c r="BT97" i="22"/>
  <c r="BT98" i="22"/>
  <c r="BT99" i="22"/>
  <c r="BT100" i="22"/>
  <c r="BT101" i="22"/>
  <c r="BT102" i="22"/>
  <c r="BT103" i="22"/>
  <c r="BT104" i="22"/>
  <c r="BT105" i="22"/>
  <c r="BT106" i="22"/>
  <c r="BT107" i="22"/>
  <c r="BT108" i="22"/>
  <c r="BT109" i="22"/>
  <c r="BT110" i="22"/>
  <c r="BT111" i="22"/>
  <c r="BT112" i="22"/>
  <c r="BT113" i="22"/>
  <c r="BT114" i="22"/>
  <c r="BT115" i="22"/>
  <c r="BT116" i="22"/>
  <c r="BT117" i="22"/>
  <c r="BT118" i="22"/>
  <c r="BT119" i="22"/>
  <c r="BT120" i="22"/>
  <c r="BT121" i="22"/>
  <c r="BT122" i="22"/>
  <c r="BT123" i="22"/>
  <c r="BT124" i="22"/>
  <c r="BT125" i="22"/>
  <c r="BT126" i="22"/>
  <c r="BT127" i="22"/>
  <c r="BT128" i="22"/>
  <c r="BT129" i="22"/>
  <c r="BT130" i="22"/>
  <c r="BT131" i="22"/>
  <c r="BT132" i="22"/>
  <c r="BT133" i="22"/>
  <c r="BT134" i="22"/>
  <c r="BT135" i="22"/>
  <c r="BT136" i="22"/>
  <c r="BT137" i="22"/>
  <c r="BT138" i="22"/>
  <c r="BT139" i="22"/>
  <c r="BT140" i="22"/>
  <c r="BT141" i="22"/>
  <c r="BT142" i="22"/>
  <c r="BT143" i="22"/>
  <c r="BT144" i="22"/>
  <c r="BT145" i="22"/>
  <c r="BT146" i="22"/>
  <c r="BT147" i="22"/>
  <c r="BT148" i="22"/>
  <c r="BT149" i="22"/>
  <c r="BT150" i="22"/>
  <c r="BT151" i="22"/>
  <c r="BT152" i="22"/>
  <c r="BT153" i="22"/>
  <c r="BT154" i="22"/>
  <c r="BT155" i="22"/>
  <c r="BT156" i="22"/>
  <c r="BT157" i="22"/>
  <c r="BT158" i="22"/>
  <c r="BT159" i="22"/>
  <c r="BT160" i="22"/>
  <c r="BT161" i="22"/>
  <c r="BT162" i="22"/>
  <c r="BT163" i="22"/>
  <c r="BT164" i="22"/>
  <c r="BT165" i="22"/>
  <c r="BT166" i="22"/>
  <c r="BT167" i="22"/>
  <c r="BT168" i="22"/>
  <c r="BT169" i="22"/>
  <c r="BT170" i="22"/>
  <c r="BT171" i="22"/>
  <c r="BT172" i="22"/>
  <c r="BT173" i="22"/>
  <c r="BT174" i="22"/>
  <c r="BT175" i="22"/>
  <c r="BT176" i="22"/>
  <c r="BT177" i="22"/>
  <c r="BT178" i="22"/>
  <c r="BT179" i="22"/>
  <c r="BT180" i="22"/>
  <c r="BT181" i="22"/>
  <c r="BT182" i="22"/>
  <c r="BT183" i="22"/>
  <c r="BT184" i="22"/>
  <c r="BT185" i="22"/>
  <c r="BT186" i="22"/>
  <c r="BT187" i="22"/>
  <c r="BT188" i="22"/>
  <c r="BT189" i="22"/>
  <c r="BT190" i="22"/>
  <c r="BT191" i="22"/>
  <c r="BT192" i="22"/>
  <c r="BT193" i="22"/>
  <c r="BT194" i="22"/>
  <c r="BT195" i="22"/>
  <c r="BT196" i="22"/>
  <c r="BT197" i="22"/>
  <c r="BT198" i="22"/>
  <c r="BT199" i="22"/>
  <c r="BT200" i="22"/>
  <c r="BT201" i="22"/>
  <c r="BT202" i="22"/>
  <c r="BT203" i="22"/>
  <c r="BT204" i="22"/>
  <c r="BT205" i="22"/>
  <c r="BT206" i="22"/>
  <c r="BT207" i="22"/>
  <c r="BT208" i="22"/>
  <c r="BT209" i="22"/>
  <c r="BT210" i="22"/>
  <c r="BT211" i="22"/>
  <c r="BT212" i="22"/>
  <c r="BT213" i="22"/>
  <c r="BT214" i="22"/>
  <c r="BT215" i="22"/>
  <c r="BT216" i="22"/>
  <c r="BT217" i="22"/>
  <c r="BT218" i="22"/>
  <c r="BT219" i="22"/>
  <c r="BT220" i="22"/>
  <c r="BT221" i="22"/>
  <c r="BT222" i="22"/>
  <c r="BT223" i="22"/>
  <c r="BT224" i="22"/>
  <c r="BT225" i="22"/>
  <c r="BT226" i="22"/>
  <c r="BT227" i="22"/>
  <c r="BT228" i="22"/>
  <c r="BT229" i="22"/>
  <c r="BT230" i="22"/>
  <c r="BT231" i="22"/>
  <c r="BT232" i="22"/>
  <c r="BT233" i="22"/>
  <c r="BT234" i="22"/>
  <c r="BT235" i="22"/>
  <c r="BT236" i="22"/>
  <c r="BT237" i="22"/>
  <c r="BT238" i="22"/>
  <c r="BT239" i="22"/>
  <c r="BT240" i="22"/>
  <c r="BT241" i="22"/>
  <c r="BT242" i="22"/>
  <c r="BT243" i="22"/>
  <c r="BT244" i="22"/>
  <c r="BT245" i="22"/>
  <c r="BT246" i="22"/>
  <c r="BT247" i="22"/>
  <c r="BT248" i="22"/>
  <c r="BT249" i="22"/>
  <c r="BT250" i="22"/>
  <c r="BT251" i="22"/>
  <c r="BT252" i="22"/>
  <c r="BT253" i="22"/>
  <c r="BT254" i="22"/>
  <c r="BT255" i="22"/>
  <c r="BT256" i="22"/>
  <c r="BT257" i="22"/>
  <c r="BT258" i="22"/>
  <c r="BT259" i="22"/>
  <c r="BT260" i="22"/>
  <c r="BT261" i="22"/>
  <c r="BT262" i="22"/>
  <c r="BT263" i="22"/>
  <c r="BT264" i="22"/>
  <c r="BT265" i="22"/>
  <c r="BT266" i="22"/>
  <c r="BT267" i="22"/>
  <c r="BT268" i="22"/>
  <c r="BT269" i="22"/>
  <c r="BT270" i="22"/>
  <c r="BT271" i="22"/>
  <c r="BT272" i="22"/>
  <c r="BT273" i="22"/>
  <c r="BT274" i="22"/>
  <c r="BT275" i="22"/>
  <c r="BT276" i="22"/>
  <c r="BT277" i="22"/>
  <c r="BT278" i="22"/>
  <c r="BT279" i="22"/>
  <c r="BT280" i="22"/>
  <c r="BT281" i="22"/>
  <c r="BT282" i="22"/>
  <c r="BT283" i="22"/>
  <c r="BT284" i="22"/>
  <c r="BT285" i="22"/>
  <c r="BT286" i="22"/>
  <c r="BT287" i="22"/>
  <c r="BO10" i="22"/>
  <c r="BO11" i="22"/>
  <c r="BO12" i="22"/>
  <c r="BO13" i="22"/>
  <c r="BO14" i="22"/>
  <c r="BO15" i="22"/>
  <c r="BO16" i="22"/>
  <c r="BO17" i="22"/>
  <c r="BO18" i="22"/>
  <c r="BO19" i="22"/>
  <c r="BO20" i="22"/>
  <c r="BO21" i="22"/>
  <c r="BO22" i="22"/>
  <c r="BO23" i="22"/>
  <c r="BO24" i="22"/>
  <c r="BO25" i="22"/>
  <c r="BO26" i="22"/>
  <c r="BO27" i="22"/>
  <c r="BO28" i="22"/>
  <c r="BO29" i="22"/>
  <c r="BO30" i="22"/>
  <c r="BO31" i="22"/>
  <c r="BO32" i="22"/>
  <c r="BO33" i="22"/>
  <c r="BO34" i="22"/>
  <c r="BO35" i="22"/>
  <c r="BO36" i="22"/>
  <c r="BO37" i="22"/>
  <c r="BO38" i="22"/>
  <c r="BO39" i="22"/>
  <c r="BO40" i="22"/>
  <c r="BO41" i="22"/>
  <c r="BO42" i="22"/>
  <c r="BO43" i="22"/>
  <c r="BO44" i="22"/>
  <c r="BO45" i="22"/>
  <c r="BO46" i="22"/>
  <c r="BO47" i="22"/>
  <c r="BO48" i="22"/>
  <c r="BO49" i="22"/>
  <c r="BO50" i="22"/>
  <c r="BO51" i="22"/>
  <c r="BO52" i="22"/>
  <c r="BO53" i="22"/>
  <c r="BO54" i="22"/>
  <c r="BO55" i="22"/>
  <c r="BO56" i="22"/>
  <c r="BO57" i="22"/>
  <c r="BO58" i="22"/>
  <c r="BO59" i="22"/>
  <c r="BO60" i="22"/>
  <c r="BO61" i="22"/>
  <c r="BO62" i="22"/>
  <c r="BO63" i="22"/>
  <c r="BO64" i="22"/>
  <c r="BO65" i="22"/>
  <c r="BO66" i="22"/>
  <c r="BO67" i="22"/>
  <c r="BO68" i="22"/>
  <c r="BO69" i="22"/>
  <c r="BO70" i="22"/>
  <c r="BO71" i="22"/>
  <c r="BO72" i="22"/>
  <c r="BO73" i="22"/>
  <c r="BO74" i="22"/>
  <c r="BO75" i="22"/>
  <c r="BO76" i="22"/>
  <c r="BO77" i="22"/>
  <c r="BO78" i="22"/>
  <c r="BO79" i="22"/>
  <c r="BO80" i="22"/>
  <c r="BO81" i="22"/>
  <c r="BO82" i="22"/>
  <c r="BO83" i="22"/>
  <c r="BO84" i="22"/>
  <c r="BO85" i="22"/>
  <c r="BO86" i="22"/>
  <c r="BO87" i="22"/>
  <c r="BO88" i="22"/>
  <c r="BO89" i="22"/>
  <c r="BO90" i="22"/>
  <c r="BO91" i="22"/>
  <c r="BO92" i="22"/>
  <c r="BO93" i="22"/>
  <c r="BO94" i="22"/>
  <c r="BO95" i="22"/>
  <c r="BO96" i="22"/>
  <c r="BO97" i="22"/>
  <c r="BO98" i="22"/>
  <c r="BO99" i="22"/>
  <c r="BO100" i="22"/>
  <c r="BO101" i="22"/>
  <c r="BO102" i="22"/>
  <c r="BO103" i="22"/>
  <c r="BO104" i="22"/>
  <c r="BO105" i="22"/>
  <c r="BO106" i="22"/>
  <c r="BO107" i="22"/>
  <c r="BO108" i="22"/>
  <c r="BO109" i="22"/>
  <c r="BO110" i="22"/>
  <c r="BO111" i="22"/>
  <c r="BO112" i="22"/>
  <c r="BO113" i="22"/>
  <c r="BO114" i="22"/>
  <c r="BO115" i="22"/>
  <c r="BO116" i="22"/>
  <c r="BO117" i="22"/>
  <c r="BO118" i="22"/>
  <c r="BO119" i="22"/>
  <c r="BO120" i="22"/>
  <c r="BO121" i="22"/>
  <c r="BO122" i="22"/>
  <c r="BO123" i="22"/>
  <c r="BO124" i="22"/>
  <c r="BO125" i="22"/>
  <c r="BO126" i="22"/>
  <c r="BO127" i="22"/>
  <c r="BO128" i="22"/>
  <c r="BO129" i="22"/>
  <c r="BO130" i="22"/>
  <c r="BO131" i="22"/>
  <c r="BO132" i="22"/>
  <c r="BO133" i="22"/>
  <c r="BO134" i="22"/>
  <c r="BO135" i="22"/>
  <c r="BO136" i="22"/>
  <c r="BO137" i="22"/>
  <c r="BO138" i="22"/>
  <c r="BO139" i="22"/>
  <c r="BO140" i="22"/>
  <c r="BO141" i="22"/>
  <c r="BO142" i="22"/>
  <c r="BO143" i="22"/>
  <c r="BO144" i="22"/>
  <c r="BO145" i="22"/>
  <c r="BO146" i="22"/>
  <c r="BO147" i="22"/>
  <c r="BO148" i="22"/>
  <c r="BO149" i="22"/>
  <c r="BO150" i="22"/>
  <c r="BO151" i="22"/>
  <c r="BO152" i="22"/>
  <c r="BO153" i="22"/>
  <c r="BO154" i="22"/>
  <c r="BO155" i="22"/>
  <c r="BO156" i="22"/>
  <c r="BO157" i="22"/>
  <c r="BO158" i="22"/>
  <c r="BO159" i="22"/>
  <c r="BO160" i="22"/>
  <c r="BO161" i="22"/>
  <c r="BO162" i="22"/>
  <c r="BO163" i="22"/>
  <c r="BO164" i="22"/>
  <c r="BO165" i="22"/>
  <c r="BO166" i="22"/>
  <c r="BO167" i="22"/>
  <c r="BO168" i="22"/>
  <c r="BO169" i="22"/>
  <c r="BO170" i="22"/>
  <c r="BO171" i="22"/>
  <c r="BO172" i="22"/>
  <c r="BO173" i="22"/>
  <c r="BO174" i="22"/>
  <c r="BO175" i="22"/>
  <c r="BO176" i="22"/>
  <c r="BO177" i="22"/>
  <c r="BO178" i="22"/>
  <c r="BO179" i="22"/>
  <c r="BO180" i="22"/>
  <c r="BO181" i="22"/>
  <c r="BO182" i="22"/>
  <c r="BO183" i="22"/>
  <c r="BO184" i="22"/>
  <c r="BO185" i="22"/>
  <c r="BO186" i="22"/>
  <c r="BO187" i="22"/>
  <c r="BO188" i="22"/>
  <c r="BO189" i="22"/>
  <c r="BO190" i="22"/>
  <c r="BO191" i="22"/>
  <c r="BO192" i="22"/>
  <c r="BO193" i="22"/>
  <c r="BO194" i="22"/>
  <c r="BO195" i="22"/>
  <c r="BO196" i="22"/>
  <c r="BO197" i="22"/>
  <c r="BO198" i="22"/>
  <c r="BO199" i="22"/>
  <c r="BO200" i="22"/>
  <c r="BO201" i="22"/>
  <c r="BO202" i="22"/>
  <c r="BO203" i="22"/>
  <c r="BO204" i="22"/>
  <c r="BO205" i="22"/>
  <c r="BO206" i="22"/>
  <c r="BO207" i="22"/>
  <c r="BO208" i="22"/>
  <c r="BO209" i="22"/>
  <c r="BO210" i="22"/>
  <c r="BO211" i="22"/>
  <c r="BO212" i="22"/>
  <c r="BO213" i="22"/>
  <c r="BO214" i="22"/>
  <c r="BO215" i="22"/>
  <c r="BO216" i="22"/>
  <c r="BO217" i="22"/>
  <c r="BO218" i="22"/>
  <c r="BO219" i="22"/>
  <c r="BO220" i="22"/>
  <c r="BO221" i="22"/>
  <c r="BO222" i="22"/>
  <c r="BO223" i="22"/>
  <c r="BO224" i="22"/>
  <c r="BO225" i="22"/>
  <c r="BO226" i="22"/>
  <c r="BO227" i="22"/>
  <c r="BO228" i="22"/>
  <c r="BO229" i="22"/>
  <c r="BO230" i="22"/>
  <c r="BO231" i="22"/>
  <c r="BO232" i="22"/>
  <c r="BO233" i="22"/>
  <c r="BO234" i="22"/>
  <c r="BO235" i="22"/>
  <c r="BO236" i="22"/>
  <c r="BO237" i="22"/>
  <c r="BO238" i="22"/>
  <c r="BO239" i="22"/>
  <c r="BO240" i="22"/>
  <c r="BO241" i="22"/>
  <c r="BO242" i="22"/>
  <c r="BO243" i="22"/>
  <c r="BO244" i="22"/>
  <c r="BO245" i="22"/>
  <c r="BO246" i="22"/>
  <c r="BO247" i="22"/>
  <c r="BO248" i="22"/>
  <c r="BO249" i="22"/>
  <c r="BO250" i="22"/>
  <c r="BO251" i="22"/>
  <c r="BO252" i="22"/>
  <c r="BO253" i="22"/>
  <c r="BO254" i="22"/>
  <c r="BO255" i="22"/>
  <c r="BO256" i="22"/>
  <c r="BO257" i="22"/>
  <c r="BO258" i="22"/>
  <c r="BO259" i="22"/>
  <c r="BO260" i="22"/>
  <c r="BO261" i="22"/>
  <c r="BO262" i="22"/>
  <c r="BO263" i="22"/>
  <c r="BO264" i="22"/>
  <c r="BO265" i="22"/>
  <c r="BO266" i="22"/>
  <c r="BO267" i="22"/>
  <c r="BO268" i="22"/>
  <c r="BO269" i="22"/>
  <c r="BO270" i="22"/>
  <c r="BO271" i="22"/>
  <c r="BO272" i="22"/>
  <c r="BO273" i="22"/>
  <c r="BO274" i="22"/>
  <c r="BO275" i="22"/>
  <c r="BO276" i="22"/>
  <c r="BO277" i="22"/>
  <c r="BO278" i="22"/>
  <c r="BO279" i="22"/>
  <c r="BO280" i="22"/>
  <c r="BO281" i="22"/>
  <c r="BO282" i="22"/>
  <c r="BO283" i="22"/>
  <c r="BO284" i="22"/>
  <c r="BO285" i="22"/>
  <c r="BO286" i="22"/>
  <c r="BO287" i="22"/>
  <c r="AA45" i="37" l="1"/>
  <c r="Z46" i="37" s="1"/>
  <c r="Z47" i="37" s="1"/>
  <c r="Z50" i="37" s="1"/>
  <c r="K229" i="33"/>
  <c r="F133" i="29"/>
  <c r="K132" i="29"/>
  <c r="H11" i="1"/>
  <c r="Y45" i="37" l="1"/>
  <c r="K230" i="33"/>
  <c r="K133" i="29"/>
  <c r="F134" i="29"/>
  <c r="G86" i="17"/>
  <c r="F86" i="17"/>
  <c r="E86" i="17"/>
  <c r="D86" i="17"/>
  <c r="C86" i="17"/>
  <c r="G85" i="17"/>
  <c r="F85" i="17"/>
  <c r="E85" i="17"/>
  <c r="D85" i="17"/>
  <c r="C85" i="17"/>
  <c r="G84" i="17"/>
  <c r="F84" i="17"/>
  <c r="E84" i="17"/>
  <c r="D84" i="17"/>
  <c r="C84" i="17"/>
  <c r="G83" i="17"/>
  <c r="F83" i="17"/>
  <c r="E83" i="17"/>
  <c r="D83" i="17"/>
  <c r="C83" i="17"/>
  <c r="G82" i="17"/>
  <c r="F82" i="17"/>
  <c r="E82" i="17"/>
  <c r="D82" i="17"/>
  <c r="C82" i="17"/>
  <c r="X81" i="17"/>
  <c r="G81" i="17"/>
  <c r="F81" i="17"/>
  <c r="E81" i="17"/>
  <c r="D81" i="17"/>
  <c r="C81" i="17"/>
  <c r="G80" i="17"/>
  <c r="F80" i="17"/>
  <c r="E80" i="17"/>
  <c r="D80" i="17"/>
  <c r="C80" i="17"/>
  <c r="G79" i="17"/>
  <c r="F79" i="17"/>
  <c r="E79" i="17"/>
  <c r="D79" i="17"/>
  <c r="C79" i="17"/>
  <c r="G78" i="17"/>
  <c r="F78" i="17"/>
  <c r="E78" i="17"/>
  <c r="D78" i="17"/>
  <c r="C78" i="17"/>
  <c r="G77" i="17"/>
  <c r="F77" i="17"/>
  <c r="E77" i="17"/>
  <c r="D77" i="17"/>
  <c r="C77" i="17"/>
  <c r="G76" i="17"/>
  <c r="F76" i="17"/>
  <c r="E76" i="17"/>
  <c r="D76" i="17"/>
  <c r="C76" i="17"/>
  <c r="G75" i="17"/>
  <c r="F75" i="17"/>
  <c r="E75" i="17"/>
  <c r="D75" i="17"/>
  <c r="C75" i="17"/>
  <c r="G74" i="17"/>
  <c r="F74" i="17"/>
  <c r="E74" i="17"/>
  <c r="D74" i="17"/>
  <c r="C74" i="17"/>
  <c r="G73" i="17"/>
  <c r="F73" i="17"/>
  <c r="E73" i="17"/>
  <c r="D73" i="17"/>
  <c r="C73" i="17"/>
  <c r="G72" i="17"/>
  <c r="F72" i="17"/>
  <c r="E72" i="17"/>
  <c r="D72" i="17"/>
  <c r="C72" i="17"/>
  <c r="G71" i="17"/>
  <c r="F71" i="17"/>
  <c r="E71" i="17"/>
  <c r="D71" i="17"/>
  <c r="C71" i="17"/>
  <c r="G70" i="17"/>
  <c r="F70" i="17"/>
  <c r="E70" i="17"/>
  <c r="D70" i="17"/>
  <c r="C70" i="17"/>
  <c r="G69" i="17"/>
  <c r="F69" i="17"/>
  <c r="E69" i="17"/>
  <c r="D69" i="17"/>
  <c r="C69" i="17"/>
  <c r="G68" i="17"/>
  <c r="F68" i="17"/>
  <c r="E68" i="17"/>
  <c r="D68" i="17"/>
  <c r="C68" i="17"/>
  <c r="G67" i="17"/>
  <c r="F67" i="17"/>
  <c r="E67" i="17"/>
  <c r="D67" i="17"/>
  <c r="C67" i="17"/>
  <c r="G66" i="17"/>
  <c r="F66" i="17"/>
  <c r="E66" i="17"/>
  <c r="D66" i="17"/>
  <c r="C66" i="17"/>
  <c r="G65" i="17"/>
  <c r="F65" i="17"/>
  <c r="E65" i="17"/>
  <c r="D65" i="17"/>
  <c r="C65" i="17"/>
  <c r="G64" i="17"/>
  <c r="F64" i="17"/>
  <c r="E64" i="17"/>
  <c r="D64" i="17"/>
  <c r="C64" i="17"/>
  <c r="G63" i="17"/>
  <c r="F63" i="17"/>
  <c r="E63" i="17"/>
  <c r="D63" i="17"/>
  <c r="C63" i="17"/>
  <c r="G62" i="17"/>
  <c r="F62" i="17"/>
  <c r="E62" i="17"/>
  <c r="D62" i="17"/>
  <c r="C62" i="17"/>
  <c r="G61" i="17"/>
  <c r="F61" i="17"/>
  <c r="E61" i="17"/>
  <c r="D61" i="17"/>
  <c r="C61" i="17"/>
  <c r="G60" i="17"/>
  <c r="F60" i="17"/>
  <c r="E60" i="17"/>
  <c r="D60" i="17"/>
  <c r="C60" i="17"/>
  <c r="G59" i="17"/>
  <c r="F59" i="17"/>
  <c r="E59" i="17"/>
  <c r="D59" i="17"/>
  <c r="C59" i="17"/>
  <c r="G58" i="17"/>
  <c r="F58" i="17"/>
  <c r="E58" i="17"/>
  <c r="D58" i="17"/>
  <c r="C58" i="17"/>
  <c r="G57" i="17"/>
  <c r="F57" i="17"/>
  <c r="E57" i="17"/>
  <c r="D57" i="17"/>
  <c r="C57" i="17"/>
  <c r="G56" i="17"/>
  <c r="F56" i="17"/>
  <c r="E56" i="17"/>
  <c r="D56" i="17"/>
  <c r="C56" i="17"/>
  <c r="G55" i="17"/>
  <c r="F55" i="17"/>
  <c r="E55" i="17"/>
  <c r="D55" i="17"/>
  <c r="C55" i="17"/>
  <c r="G54" i="17"/>
  <c r="F54" i="17"/>
  <c r="E54" i="17"/>
  <c r="D54" i="17"/>
  <c r="C54" i="17"/>
  <c r="G53" i="17"/>
  <c r="F53" i="17"/>
  <c r="E53" i="17"/>
  <c r="D53" i="17"/>
  <c r="C53" i="17"/>
  <c r="G52" i="17"/>
  <c r="F52" i="17"/>
  <c r="E52" i="17"/>
  <c r="D52" i="17"/>
  <c r="C52" i="17"/>
  <c r="G51" i="17"/>
  <c r="F51" i="17"/>
  <c r="E51" i="17"/>
  <c r="D51" i="17"/>
  <c r="C51" i="17"/>
  <c r="G50" i="17"/>
  <c r="F50" i="17"/>
  <c r="E50" i="17"/>
  <c r="D50" i="17"/>
  <c r="C50" i="17"/>
  <c r="G49" i="17"/>
  <c r="F49" i="17"/>
  <c r="E49" i="17"/>
  <c r="D49" i="17"/>
  <c r="C49" i="17"/>
  <c r="G48" i="17"/>
  <c r="F48" i="17"/>
  <c r="E48" i="17"/>
  <c r="D48" i="17"/>
  <c r="C48" i="17"/>
  <c r="G47" i="17"/>
  <c r="F47" i="17"/>
  <c r="E47" i="17"/>
  <c r="D47" i="17"/>
  <c r="C47" i="17"/>
  <c r="G46" i="17"/>
  <c r="F46" i="17"/>
  <c r="E46" i="17"/>
  <c r="D46" i="17"/>
  <c r="C46" i="17"/>
  <c r="G45" i="17"/>
  <c r="F45" i="17"/>
  <c r="E45" i="17"/>
  <c r="D45" i="17"/>
  <c r="C45" i="17"/>
  <c r="G44" i="17"/>
  <c r="F44" i="17"/>
  <c r="E44" i="17"/>
  <c r="D44" i="17"/>
  <c r="C44" i="17"/>
  <c r="G43" i="17"/>
  <c r="F43" i="17"/>
  <c r="E43" i="17"/>
  <c r="D43" i="17"/>
  <c r="C43" i="17"/>
  <c r="X42" i="17"/>
  <c r="G42" i="17"/>
  <c r="F42" i="17"/>
  <c r="E42" i="17"/>
  <c r="D42" i="17"/>
  <c r="C42" i="17"/>
  <c r="G41" i="17"/>
  <c r="F41" i="17"/>
  <c r="E41" i="17"/>
  <c r="D41" i="17"/>
  <c r="C41" i="17"/>
  <c r="G40" i="17"/>
  <c r="F40" i="17"/>
  <c r="E40" i="17"/>
  <c r="D40" i="17"/>
  <c r="C40" i="17"/>
  <c r="G39" i="17"/>
  <c r="F39" i="17"/>
  <c r="E39" i="17"/>
  <c r="D39" i="17"/>
  <c r="C39" i="17"/>
  <c r="X38" i="17"/>
  <c r="G38" i="17"/>
  <c r="F38" i="17"/>
  <c r="E38" i="17"/>
  <c r="D38" i="17"/>
  <c r="C38" i="17"/>
  <c r="G37" i="17"/>
  <c r="F37" i="17"/>
  <c r="E37" i="17"/>
  <c r="D37" i="17"/>
  <c r="C37" i="17"/>
  <c r="G36" i="17"/>
  <c r="F36" i="17"/>
  <c r="E36" i="17"/>
  <c r="D36" i="17"/>
  <c r="C36" i="17"/>
  <c r="G35" i="17"/>
  <c r="F35" i="17"/>
  <c r="E35" i="17"/>
  <c r="D35" i="17"/>
  <c r="C35" i="17"/>
  <c r="G34" i="17"/>
  <c r="F34" i="17"/>
  <c r="E34" i="17"/>
  <c r="D34" i="17"/>
  <c r="C34" i="17"/>
  <c r="X33" i="17"/>
  <c r="G33" i="17"/>
  <c r="F33" i="17"/>
  <c r="E33" i="17"/>
  <c r="D33" i="17"/>
  <c r="C33" i="17"/>
  <c r="G32" i="17"/>
  <c r="F32" i="17"/>
  <c r="E32" i="17"/>
  <c r="D32" i="17"/>
  <c r="C32" i="17"/>
  <c r="G31" i="17"/>
  <c r="F31" i="17"/>
  <c r="E31" i="17"/>
  <c r="D31" i="17"/>
  <c r="C31" i="17"/>
  <c r="G30" i="17"/>
  <c r="F30" i="17"/>
  <c r="E30" i="17"/>
  <c r="D30" i="17"/>
  <c r="C30" i="17"/>
  <c r="G29" i="17"/>
  <c r="F29" i="17"/>
  <c r="E29" i="17"/>
  <c r="D29" i="17"/>
  <c r="C29" i="17"/>
  <c r="G28" i="17"/>
  <c r="F28" i="17"/>
  <c r="E28" i="17"/>
  <c r="D28" i="17"/>
  <c r="C28" i="17"/>
  <c r="G27" i="17"/>
  <c r="F27" i="17"/>
  <c r="E27" i="17"/>
  <c r="D27" i="17"/>
  <c r="C27" i="17"/>
  <c r="G26" i="17"/>
  <c r="F26" i="17"/>
  <c r="E26" i="17"/>
  <c r="D26" i="17"/>
  <c r="C26" i="17"/>
  <c r="G25" i="17"/>
  <c r="F25" i="17"/>
  <c r="E25" i="17"/>
  <c r="D25" i="17"/>
  <c r="C25" i="17"/>
  <c r="G24" i="17"/>
  <c r="F24" i="17"/>
  <c r="E24" i="17"/>
  <c r="D24" i="17"/>
  <c r="C24" i="17"/>
  <c r="G23" i="17"/>
  <c r="F23" i="17"/>
  <c r="E23" i="17"/>
  <c r="D23" i="17"/>
  <c r="C23" i="17"/>
  <c r="G22" i="17"/>
  <c r="F22" i="17"/>
  <c r="E22" i="17"/>
  <c r="D22" i="17"/>
  <c r="C22" i="17"/>
  <c r="G21" i="17"/>
  <c r="F21" i="17"/>
  <c r="E21" i="17"/>
  <c r="D21" i="17"/>
  <c r="C21" i="17"/>
  <c r="G20" i="17"/>
  <c r="F20" i="17"/>
  <c r="E20" i="17"/>
  <c r="D20" i="17"/>
  <c r="C20" i="17"/>
  <c r="G19" i="17"/>
  <c r="F19" i="17"/>
  <c r="E19" i="17"/>
  <c r="D19" i="17"/>
  <c r="C19" i="17"/>
  <c r="G18" i="17"/>
  <c r="F18" i="17"/>
  <c r="E18" i="17"/>
  <c r="D18" i="17"/>
  <c r="C18" i="17"/>
  <c r="G17" i="17"/>
  <c r="F17" i="17"/>
  <c r="E17" i="17"/>
  <c r="D17" i="17"/>
  <c r="C17" i="17"/>
  <c r="G16" i="17"/>
  <c r="F16" i="17"/>
  <c r="E16" i="17"/>
  <c r="D16" i="17"/>
  <c r="C16" i="17"/>
  <c r="G15" i="17"/>
  <c r="F15" i="17"/>
  <c r="E15" i="17"/>
  <c r="D15" i="17"/>
  <c r="C15" i="17"/>
  <c r="G14" i="17"/>
  <c r="F14" i="17"/>
  <c r="E14" i="17"/>
  <c r="D14" i="17"/>
  <c r="C14" i="17"/>
  <c r="G13" i="17"/>
  <c r="F13" i="17"/>
  <c r="E13" i="17"/>
  <c r="D13" i="17"/>
  <c r="C13" i="17"/>
  <c r="G12" i="17"/>
  <c r="F12" i="17"/>
  <c r="E12" i="17"/>
  <c r="D12" i="17"/>
  <c r="C12" i="17"/>
  <c r="G11" i="17"/>
  <c r="F11" i="17"/>
  <c r="E11" i="17"/>
  <c r="D11" i="17"/>
  <c r="C11" i="17"/>
  <c r="G10" i="17"/>
  <c r="F10" i="17"/>
  <c r="E10" i="17"/>
  <c r="D10" i="17"/>
  <c r="C10" i="17"/>
  <c r="G9" i="17"/>
  <c r="F9" i="17"/>
  <c r="E9" i="17"/>
  <c r="D9" i="17"/>
  <c r="C9" i="17"/>
  <c r="G8" i="17"/>
  <c r="F8" i="17"/>
  <c r="E8" i="17"/>
  <c r="D8" i="17"/>
  <c r="C8" i="17"/>
  <c r="G7" i="17"/>
  <c r="F7" i="17"/>
  <c r="E7" i="17"/>
  <c r="D7" i="17"/>
  <c r="C7" i="17"/>
  <c r="G6" i="17"/>
  <c r="F6" i="17"/>
  <c r="E6" i="17"/>
  <c r="D6" i="17"/>
  <c r="C6" i="17"/>
  <c r="G5" i="17"/>
  <c r="F5" i="17"/>
  <c r="E5" i="17"/>
  <c r="D5" i="17"/>
  <c r="C5" i="17"/>
  <c r="X4" i="17"/>
  <c r="G4" i="17"/>
  <c r="F4" i="17"/>
  <c r="E4" i="17"/>
  <c r="D4" i="17"/>
  <c r="C4" i="17"/>
  <c r="G3" i="17"/>
  <c r="F3" i="17"/>
  <c r="E3" i="17"/>
  <c r="D3" i="17"/>
  <c r="C3" i="17"/>
  <c r="J6" i="1"/>
  <c r="G11" i="1" s="1"/>
  <c r="K231" i="33" l="1"/>
  <c r="K134" i="29"/>
  <c r="F135" i="29"/>
  <c r="K232" i="33" l="1"/>
  <c r="F136" i="29"/>
  <c r="K135" i="29"/>
  <c r="K233" i="33" l="1"/>
  <c r="F137" i="29"/>
  <c r="K136" i="29"/>
  <c r="K234" i="33" l="1"/>
  <c r="K137" i="29"/>
  <c r="F138" i="29"/>
  <c r="K235" i="33" l="1"/>
  <c r="F139" i="29"/>
  <c r="K138" i="29"/>
  <c r="K236" i="33" l="1"/>
  <c r="K139" i="29"/>
  <c r="F140" i="29"/>
  <c r="K237" i="33" l="1"/>
  <c r="K140" i="29"/>
  <c r="F141" i="29"/>
  <c r="K238" i="33" l="1"/>
  <c r="F142" i="29"/>
  <c r="K141" i="29"/>
  <c r="K239" i="33" l="1"/>
  <c r="F143" i="29"/>
  <c r="K142" i="29"/>
  <c r="K240" i="33" l="1"/>
  <c r="K143" i="29"/>
  <c r="F144" i="29"/>
  <c r="K241" i="33" l="1"/>
  <c r="F145" i="29"/>
  <c r="K144" i="29"/>
  <c r="K242" i="33" l="1"/>
  <c r="K145" i="29"/>
  <c r="F146" i="29"/>
  <c r="K243" i="33" l="1"/>
  <c r="F147" i="29"/>
  <c r="K146" i="29"/>
  <c r="K244" i="33" l="1"/>
  <c r="F148" i="29"/>
  <c r="K147" i="29"/>
  <c r="K245" i="33" l="1"/>
  <c r="F149" i="29"/>
  <c r="K148" i="29"/>
  <c r="K246" i="33" l="1"/>
  <c r="K149" i="29"/>
  <c r="F150" i="29"/>
  <c r="K247" i="33" l="1"/>
  <c r="F151" i="29"/>
  <c r="K150" i="29"/>
  <c r="K248" i="33" l="1"/>
  <c r="F152" i="29"/>
  <c r="K151" i="29"/>
  <c r="K249" i="33" l="1"/>
  <c r="F153" i="29"/>
  <c r="K152" i="29"/>
  <c r="K250" i="33" l="1"/>
  <c r="F154" i="29"/>
  <c r="K153" i="29"/>
  <c r="K251" i="33" l="1"/>
  <c r="F155" i="29"/>
  <c r="K154" i="29"/>
  <c r="K252" i="33" l="1"/>
  <c r="K155" i="29"/>
  <c r="F156" i="29"/>
  <c r="K253" i="33" l="1"/>
  <c r="F157" i="29"/>
  <c r="K156" i="29"/>
  <c r="K254" i="33" l="1"/>
  <c r="K157" i="29"/>
  <c r="F158" i="29"/>
  <c r="K255" i="33" l="1"/>
  <c r="K158" i="29"/>
  <c r="F159" i="29"/>
  <c r="K256" i="33" l="1"/>
  <c r="K159" i="29"/>
  <c r="F160" i="29"/>
  <c r="K257" i="33" l="1"/>
  <c r="K160" i="29"/>
  <c r="F161" i="29"/>
  <c r="K258" i="33" l="1"/>
  <c r="K161" i="29"/>
  <c r="F162" i="29"/>
  <c r="K259" i="33" l="1"/>
  <c r="F163" i="29"/>
  <c r="K162" i="29"/>
  <c r="K260" i="33" l="1"/>
  <c r="K163" i="29"/>
  <c r="F164" i="29"/>
  <c r="K261" i="33" l="1"/>
  <c r="F165" i="29"/>
  <c r="K164" i="29"/>
  <c r="K262" i="33" l="1"/>
  <c r="K165" i="29"/>
  <c r="F166" i="29"/>
  <c r="K263" i="33" l="1"/>
  <c r="F167" i="29"/>
  <c r="K166" i="29"/>
  <c r="K264" i="33" l="1"/>
  <c r="K167" i="29"/>
  <c r="F168" i="29"/>
  <c r="K265" i="33" l="1"/>
  <c r="K168" i="29"/>
  <c r="F169" i="29"/>
  <c r="K266" i="33" l="1"/>
  <c r="F170" i="29"/>
  <c r="K169" i="29"/>
  <c r="K267" i="33" l="1"/>
  <c r="K170" i="29"/>
  <c r="F171" i="29"/>
  <c r="K268" i="33" l="1"/>
  <c r="F172" i="29"/>
  <c r="K171" i="29"/>
  <c r="K269" i="33" l="1"/>
  <c r="K172" i="29"/>
  <c r="F173" i="29"/>
  <c r="K270" i="33" l="1"/>
  <c r="K173" i="29"/>
  <c r="F174" i="29"/>
  <c r="K271" i="33" l="1"/>
  <c r="F175" i="29"/>
  <c r="K174" i="29"/>
  <c r="K272" i="33" l="1"/>
  <c r="K175" i="29"/>
  <c r="F176" i="29"/>
  <c r="K273" i="33" l="1"/>
  <c r="K176" i="29"/>
  <c r="F177" i="29"/>
  <c r="K274" i="33" l="1"/>
  <c r="F178" i="29"/>
  <c r="K177" i="29"/>
  <c r="K275" i="33" l="1"/>
  <c r="K178" i="29"/>
  <c r="F179" i="29"/>
  <c r="K276" i="33" l="1"/>
  <c r="F180" i="29"/>
  <c r="K179" i="29"/>
  <c r="K277" i="33" l="1"/>
  <c r="K180" i="29"/>
  <c r="F181" i="29"/>
  <c r="K278" i="33" l="1"/>
  <c r="K181" i="29"/>
  <c r="F182" i="29"/>
  <c r="K279" i="33" l="1"/>
  <c r="F183" i="29"/>
  <c r="K182" i="29"/>
  <c r="K280" i="33" l="1"/>
  <c r="F184" i="29"/>
  <c r="K183" i="29"/>
  <c r="K281" i="33" l="1"/>
  <c r="F185" i="29"/>
  <c r="K184" i="29"/>
  <c r="K282" i="33" l="1"/>
  <c r="F186" i="29"/>
  <c r="K185" i="29"/>
  <c r="K283" i="33" l="1"/>
  <c r="K186" i="29"/>
  <c r="F187" i="29"/>
  <c r="K284" i="33" l="1"/>
  <c r="K187" i="29"/>
  <c r="F188" i="29"/>
  <c r="K285" i="33" l="1"/>
  <c r="F189" i="29"/>
  <c r="K188" i="29"/>
  <c r="K286" i="33" l="1"/>
  <c r="K189" i="29"/>
  <c r="F190" i="29"/>
  <c r="K287" i="33" l="1"/>
  <c r="K190" i="29"/>
  <c r="F191" i="29"/>
  <c r="K288" i="33" l="1"/>
  <c r="K191" i="29"/>
  <c r="F192" i="29"/>
  <c r="K289" i="33" l="1"/>
  <c r="F193" i="29"/>
  <c r="K192" i="29"/>
  <c r="K290" i="33" l="1"/>
  <c r="K193" i="29"/>
  <c r="F194" i="29"/>
  <c r="K291" i="33" l="1"/>
  <c r="F195" i="29"/>
  <c r="K194" i="29"/>
  <c r="K292" i="33" l="1"/>
  <c r="F196" i="29"/>
  <c r="K195" i="29"/>
  <c r="K293" i="33" l="1"/>
  <c r="K196" i="29"/>
  <c r="F197" i="29"/>
  <c r="K294" i="33" l="1"/>
  <c r="K197" i="29"/>
  <c r="F198" i="29"/>
  <c r="K295" i="33" l="1"/>
  <c r="K198" i="29"/>
  <c r="F199" i="29"/>
  <c r="K296" i="33" l="1"/>
  <c r="F200" i="29"/>
  <c r="K199" i="29"/>
  <c r="K297" i="33" l="1"/>
  <c r="K200" i="29"/>
  <c r="F201" i="29"/>
  <c r="K298" i="33" l="1"/>
  <c r="F202" i="29"/>
  <c r="K201" i="29"/>
  <c r="K299" i="33" l="1"/>
  <c r="K202" i="29"/>
  <c r="F203" i="29"/>
  <c r="K300" i="33" l="1"/>
  <c r="F204" i="29"/>
  <c r="K203" i="29"/>
  <c r="K301" i="33" l="1"/>
  <c r="F205" i="29"/>
  <c r="K204" i="29"/>
  <c r="K302" i="33" l="1"/>
  <c r="K205" i="29"/>
  <c r="F206" i="29"/>
  <c r="K303" i="33" l="1"/>
  <c r="K206" i="29"/>
  <c r="F207" i="29"/>
  <c r="K304" i="33" l="1"/>
  <c r="K207" i="29"/>
  <c r="F208" i="29"/>
  <c r="K305" i="33" l="1"/>
  <c r="K208" i="29"/>
  <c r="F209" i="29"/>
  <c r="K307" i="33" l="1"/>
  <c r="K306" i="33"/>
  <c r="K209" i="29"/>
  <c r="F210" i="29"/>
  <c r="F211" i="29" l="1"/>
  <c r="K210" i="29"/>
  <c r="F212" i="29" l="1"/>
  <c r="K211" i="29"/>
  <c r="K212" i="29" l="1"/>
  <c r="F213" i="29"/>
  <c r="F214" i="29" l="1"/>
  <c r="K213" i="29"/>
  <c r="K214" i="29" l="1"/>
  <c r="F215" i="29"/>
  <c r="K215" i="29" l="1"/>
  <c r="F216" i="29"/>
  <c r="F217" i="29" l="1"/>
  <c r="K216" i="29"/>
  <c r="F218" i="29" l="1"/>
  <c r="K217" i="29"/>
  <c r="F219" i="29" l="1"/>
  <c r="K218" i="29"/>
  <c r="F220" i="29" l="1"/>
  <c r="K219" i="29"/>
  <c r="F221" i="29" l="1"/>
  <c r="K220" i="29"/>
  <c r="K221" i="29" l="1"/>
  <c r="F222" i="29"/>
  <c r="K222" i="29" l="1"/>
  <c r="F223" i="29"/>
  <c r="K223" i="29" l="1"/>
  <c r="F224" i="29"/>
  <c r="K224" i="29" l="1"/>
  <c r="F225" i="29"/>
  <c r="K225" i="29" l="1"/>
  <c r="F226" i="29"/>
  <c r="K226" i="29" l="1"/>
  <c r="F227" i="29"/>
  <c r="F228" i="29" l="1"/>
  <c r="K227" i="29"/>
  <c r="K228" i="29" l="1"/>
  <c r="F229" i="29"/>
  <c r="K229" i="29" l="1"/>
  <c r="F230" i="29"/>
  <c r="F231" i="29" l="1"/>
  <c r="K230" i="29"/>
  <c r="F232" i="29" l="1"/>
  <c r="K231" i="29"/>
  <c r="F233" i="29" l="1"/>
  <c r="K232" i="29"/>
  <c r="K233" i="29" l="1"/>
  <c r="F234" i="29"/>
  <c r="F235" i="29" l="1"/>
  <c r="K234" i="29"/>
  <c r="K235" i="29" l="1"/>
  <c r="F236" i="29"/>
  <c r="F237" i="29" l="1"/>
  <c r="K236" i="29"/>
  <c r="F238" i="29" l="1"/>
  <c r="K237" i="29"/>
  <c r="K238" i="29" l="1"/>
  <c r="F239" i="29"/>
  <c r="F240" i="29" l="1"/>
  <c r="K239" i="29"/>
  <c r="K240" i="29" l="1"/>
  <c r="F241" i="29"/>
  <c r="F242" i="29" l="1"/>
  <c r="K241" i="29"/>
  <c r="F243" i="29" l="1"/>
  <c r="K242" i="29"/>
  <c r="K243" i="29" l="1"/>
  <c r="F244" i="29"/>
  <c r="F245" i="29" l="1"/>
  <c r="K244" i="29"/>
  <c r="K245" i="29" l="1"/>
  <c r="F246" i="29"/>
  <c r="K246" i="29" l="1"/>
  <c r="F247" i="29"/>
  <c r="K247" i="29" l="1"/>
  <c r="F248" i="29"/>
  <c r="F249" i="29" l="1"/>
  <c r="K248" i="29"/>
  <c r="K249" i="29" l="1"/>
  <c r="F250" i="29"/>
  <c r="K250" i="29" l="1"/>
  <c r="F251" i="29"/>
  <c r="K251" i="29" l="1"/>
  <c r="F252" i="29"/>
  <c r="F253" i="29" l="1"/>
  <c r="K252" i="29"/>
  <c r="K253" i="29" l="1"/>
  <c r="F254" i="29"/>
  <c r="K254" i="29" l="1"/>
  <c r="F255" i="29"/>
  <c r="F256" i="29" l="1"/>
  <c r="K255" i="29"/>
  <c r="K256" i="29" l="1"/>
  <c r="F257" i="29"/>
  <c r="F258" i="29" l="1"/>
  <c r="K257" i="29"/>
  <c r="F259" i="29" l="1"/>
  <c r="K258" i="29"/>
  <c r="F260" i="29" l="1"/>
  <c r="K259" i="29"/>
  <c r="K260" i="29" l="1"/>
  <c r="F261" i="29"/>
  <c r="K261" i="29" l="1"/>
  <c r="F262" i="29"/>
  <c r="F263" i="29" l="1"/>
  <c r="K262" i="29"/>
  <c r="F264" i="29" l="1"/>
  <c r="K263" i="29"/>
  <c r="K264" i="29" l="1"/>
  <c r="F265" i="29"/>
  <c r="K265" i="29" l="1"/>
  <c r="F266" i="29"/>
  <c r="K266" i="29" l="1"/>
  <c r="F267" i="29"/>
  <c r="K267" i="29" l="1"/>
  <c r="F268" i="29"/>
  <c r="K268" i="29" l="1"/>
  <c r="F269" i="29"/>
  <c r="K269" i="29" l="1"/>
  <c r="F270" i="29"/>
  <c r="F271" i="29" l="1"/>
  <c r="K270" i="29"/>
  <c r="K271" i="29" l="1"/>
  <c r="F272" i="29"/>
  <c r="F273" i="29" l="1"/>
  <c r="K272" i="29"/>
  <c r="K273" i="29" l="1"/>
  <c r="F274" i="29"/>
  <c r="K274" i="29" l="1"/>
  <c r="F275" i="29"/>
  <c r="K275" i="29" l="1"/>
  <c r="F276" i="29"/>
  <c r="K276" i="29" l="1"/>
  <c r="F277" i="29"/>
  <c r="F278" i="29" l="1"/>
  <c r="K277" i="29"/>
  <c r="K278" i="29" l="1"/>
  <c r="F279" i="29"/>
  <c r="F280" i="29" l="1"/>
  <c r="K279" i="29"/>
  <c r="F281" i="29" l="1"/>
  <c r="K280" i="29"/>
  <c r="K281" i="29" l="1"/>
  <c r="F282" i="29"/>
  <c r="K282" i="29" l="1"/>
  <c r="F283" i="29"/>
  <c r="F284" i="29" l="1"/>
  <c r="K283" i="29"/>
  <c r="K284" i="29" l="1"/>
  <c r="F285" i="29"/>
  <c r="K285" i="29" l="1"/>
  <c r="F286" i="29"/>
  <c r="K286" i="29" l="1"/>
  <c r="F287" i="29"/>
  <c r="F288" i="29" l="1"/>
  <c r="K287" i="29"/>
  <c r="K288" i="29" l="1"/>
  <c r="F289" i="29"/>
  <c r="K289" i="29" l="1"/>
  <c r="F290" i="29"/>
  <c r="F291" i="29" l="1"/>
  <c r="K290" i="29"/>
  <c r="F292" i="29" l="1"/>
  <c r="K291" i="29"/>
  <c r="K292" i="29" l="1"/>
  <c r="F293" i="29"/>
  <c r="F294" i="29" l="1"/>
  <c r="K293" i="29"/>
  <c r="F295" i="29" l="1"/>
  <c r="K294" i="29"/>
  <c r="K295" i="29" l="1"/>
  <c r="F296" i="29"/>
  <c r="F297" i="29" l="1"/>
  <c r="K296" i="29"/>
  <c r="F298" i="29" l="1"/>
  <c r="K297" i="29"/>
  <c r="F299" i="29" l="1"/>
  <c r="K298" i="29"/>
  <c r="F300" i="29" l="1"/>
  <c r="K299" i="29"/>
  <c r="F301" i="29" l="1"/>
  <c r="K300" i="29"/>
  <c r="F302" i="29" l="1"/>
  <c r="K301" i="29"/>
  <c r="K302" i="29" l="1"/>
  <c r="F303" i="29"/>
  <c r="F304" i="29" l="1"/>
  <c r="K303" i="29"/>
  <c r="K304" i="29" l="1"/>
  <c r="F305" i="29"/>
  <c r="F306" i="29" l="1"/>
  <c r="K305" i="29"/>
  <c r="K306" i="29" l="1"/>
  <c r="F307" i="29"/>
  <c r="K307" i="29" s="1"/>
  <c r="A7" i="22" l="1"/>
  <c r="A8" i="22"/>
  <c r="A9" i="22"/>
  <c r="A10" i="22"/>
  <c r="A11" i="22"/>
  <c r="A12" i="22"/>
  <c r="A13" i="22"/>
  <c r="A14" i="22"/>
  <c r="A15" i="22"/>
  <c r="A16" i="22"/>
  <c r="A17" i="22"/>
  <c r="A18" i="22"/>
  <c r="A20" i="22"/>
  <c r="A21" i="22"/>
  <c r="A22" i="22"/>
  <c r="A23" i="22"/>
  <c r="A24" i="22"/>
  <c r="A25" i="22"/>
  <c r="A26" i="22"/>
  <c r="A27" i="22"/>
  <c r="A28" i="22"/>
  <c r="A29" i="22"/>
  <c r="A30" i="22"/>
  <c r="A31" i="22"/>
  <c r="A32" i="22"/>
  <c r="A33" i="22"/>
  <c r="A34" i="22"/>
  <c r="A35" i="22"/>
  <c r="A36" i="22"/>
  <c r="A37" i="22"/>
  <c r="A38" i="22"/>
  <c r="A39" i="22"/>
  <c r="A40" i="22"/>
  <c r="A41" i="22"/>
  <c r="A42" i="22"/>
  <c r="A43" i="22"/>
  <c r="A44" i="22"/>
  <c r="A45" i="22"/>
  <c r="A46" i="22"/>
  <c r="A47" i="22"/>
  <c r="A48" i="22"/>
  <c r="A49" i="22"/>
  <c r="A50" i="22"/>
  <c r="A51" i="22"/>
  <c r="A52" i="22"/>
  <c r="A53" i="22"/>
  <c r="A54" i="22"/>
  <c r="A55" i="22"/>
  <c r="A56" i="22"/>
  <c r="A57" i="22"/>
  <c r="A58" i="22"/>
  <c r="A59" i="22"/>
  <c r="A60" i="22"/>
  <c r="A61" i="22"/>
  <c r="A62" i="22"/>
  <c r="A63" i="22"/>
  <c r="A64" i="22"/>
  <c r="A65" i="22"/>
  <c r="A66" i="22"/>
  <c r="A67" i="22"/>
  <c r="A68" i="22"/>
  <c r="A69" i="22"/>
  <c r="A70" i="22"/>
  <c r="A71" i="22"/>
  <c r="A72" i="22"/>
  <c r="A73" i="22"/>
  <c r="A74" i="22"/>
  <c r="A75" i="22"/>
  <c r="A76" i="22"/>
  <c r="A77" i="22"/>
  <c r="A78" i="22"/>
  <c r="A79" i="22"/>
  <c r="A80" i="22"/>
  <c r="A81" i="22"/>
  <c r="A82" i="22"/>
  <c r="A83" i="22"/>
  <c r="A84" i="22"/>
  <c r="A85" i="22"/>
  <c r="A86" i="22"/>
  <c r="A87" i="22"/>
  <c r="A88" i="22"/>
  <c r="A89" i="22"/>
  <c r="A90" i="22"/>
  <c r="A91" i="22"/>
  <c r="A92" i="22"/>
  <c r="A93" i="22"/>
  <c r="A94" i="22"/>
  <c r="A95" i="22"/>
  <c r="A96" i="22"/>
  <c r="A97" i="22"/>
  <c r="A98" i="22"/>
  <c r="A99" i="22"/>
  <c r="A100" i="22"/>
  <c r="A101" i="22"/>
  <c r="A102" i="22"/>
  <c r="A103" i="22"/>
  <c r="A104" i="22"/>
  <c r="A105" i="22"/>
  <c r="A106" i="22"/>
  <c r="A107" i="22"/>
  <c r="A108" i="22"/>
  <c r="A109" i="22"/>
  <c r="A110" i="22"/>
  <c r="A111" i="22"/>
  <c r="A112" i="22"/>
  <c r="A113" i="22"/>
  <c r="A114" i="22"/>
  <c r="A115" i="22"/>
  <c r="A116" i="22"/>
  <c r="A117" i="22"/>
  <c r="A118" i="22"/>
  <c r="A119" i="22"/>
  <c r="A120" i="22"/>
  <c r="A121" i="22"/>
  <c r="A122" i="22"/>
  <c r="A123" i="22"/>
  <c r="A124" i="22"/>
  <c r="A125" i="22"/>
  <c r="A126" i="22"/>
  <c r="A127" i="22"/>
  <c r="A128" i="22"/>
  <c r="A129" i="22"/>
  <c r="A130" i="22"/>
  <c r="A131" i="22"/>
  <c r="A132" i="22"/>
  <c r="A133" i="22"/>
  <c r="A134" i="22"/>
  <c r="A135" i="22"/>
  <c r="A136" i="22"/>
  <c r="A137" i="22"/>
  <c r="A138" i="22"/>
  <c r="A139" i="22"/>
  <c r="A140" i="22"/>
  <c r="A141" i="22"/>
  <c r="A142" i="22"/>
  <c r="A143" i="22"/>
  <c r="A144" i="22"/>
  <c r="A145" i="22"/>
  <c r="A146" i="22"/>
  <c r="A147" i="22"/>
  <c r="A148" i="22"/>
  <c r="A149" i="22"/>
  <c r="A150" i="22"/>
  <c r="A151" i="22"/>
  <c r="A152" i="22"/>
  <c r="A153" i="22"/>
  <c r="A154" i="22"/>
  <c r="A155" i="22"/>
  <c r="A156" i="22"/>
  <c r="A157" i="22"/>
  <c r="A158" i="22"/>
  <c r="A159" i="22"/>
  <c r="A160" i="22"/>
  <c r="A161" i="22"/>
  <c r="A162" i="22"/>
  <c r="A163" i="22"/>
  <c r="A164" i="22"/>
  <c r="A165" i="22"/>
  <c r="A166" i="22"/>
  <c r="A167" i="22"/>
  <c r="A168" i="22"/>
  <c r="A169" i="22"/>
  <c r="A170" i="22"/>
  <c r="A171" i="22"/>
  <c r="A172" i="22"/>
  <c r="A173" i="22"/>
  <c r="A174" i="22"/>
  <c r="A175" i="22"/>
  <c r="A176" i="22"/>
  <c r="A177" i="22"/>
  <c r="A178" i="22"/>
  <c r="A179" i="22"/>
  <c r="A180" i="22"/>
  <c r="A181" i="22"/>
  <c r="A182" i="22"/>
  <c r="A183" i="22"/>
  <c r="A184" i="22"/>
  <c r="A185" i="22"/>
  <c r="A186" i="22"/>
  <c r="A187" i="22"/>
  <c r="A188" i="22"/>
  <c r="A189" i="22"/>
  <c r="A190" i="22"/>
  <c r="A191" i="22"/>
  <c r="A192" i="22"/>
  <c r="A193" i="22"/>
  <c r="A194" i="22"/>
  <c r="A195" i="22"/>
  <c r="A196" i="22"/>
  <c r="A197" i="22"/>
  <c r="A198" i="22"/>
  <c r="A199" i="22"/>
  <c r="A200" i="22"/>
  <c r="A201" i="22"/>
  <c r="A202" i="22"/>
  <c r="A203" i="22"/>
  <c r="A204" i="22"/>
  <c r="A205" i="22"/>
  <c r="A206" i="22"/>
  <c r="A207" i="22"/>
  <c r="A208" i="22"/>
  <c r="A209" i="22"/>
  <c r="A210" i="22"/>
  <c r="A211" i="22"/>
  <c r="A212" i="22"/>
  <c r="A213" i="22"/>
  <c r="A214" i="22"/>
  <c r="A215" i="22"/>
  <c r="A216" i="22"/>
  <c r="A217" i="22"/>
  <c r="A218" i="22"/>
  <c r="A219" i="22"/>
  <c r="A220" i="22"/>
  <c r="A221" i="22"/>
  <c r="A222" i="22"/>
  <c r="A223" i="22"/>
  <c r="A224" i="22"/>
  <c r="A225" i="22"/>
  <c r="A226" i="22"/>
  <c r="A227" i="22"/>
  <c r="A228" i="22"/>
  <c r="A229" i="22"/>
  <c r="A230" i="22"/>
  <c r="A231" i="22"/>
  <c r="A232" i="22"/>
  <c r="A233" i="22"/>
  <c r="A234" i="22"/>
  <c r="A235" i="22"/>
  <c r="A236" i="22"/>
  <c r="A237" i="22"/>
  <c r="A238" i="22"/>
  <c r="A239" i="22"/>
  <c r="A240" i="22"/>
  <c r="A241" i="22"/>
  <c r="A242" i="22"/>
  <c r="A243" i="22"/>
  <c r="A244" i="22"/>
  <c r="A245" i="22"/>
  <c r="A246" i="22"/>
  <c r="A247" i="22"/>
  <c r="A248" i="22"/>
  <c r="A249" i="22"/>
  <c r="A250" i="22"/>
  <c r="A251" i="22"/>
  <c r="A252" i="22"/>
  <c r="A253" i="22"/>
  <c r="A254" i="22"/>
  <c r="A255" i="22"/>
  <c r="A256" i="22"/>
  <c r="A257" i="22"/>
  <c r="A258" i="22"/>
  <c r="A259" i="22"/>
  <c r="A260" i="22"/>
  <c r="A261" i="22"/>
  <c r="A262" i="22"/>
  <c r="A263" i="22"/>
  <c r="A264" i="22"/>
  <c r="A265" i="22"/>
  <c r="A266" i="22"/>
  <c r="A267" i="22"/>
  <c r="A268" i="22"/>
  <c r="A269" i="22"/>
  <c r="A270" i="22"/>
  <c r="A271" i="22"/>
  <c r="A272" i="22"/>
  <c r="A273" i="22"/>
  <c r="A274" i="22"/>
  <c r="A275" i="22"/>
  <c r="A276" i="22"/>
  <c r="A277" i="22"/>
  <c r="A278" i="22"/>
  <c r="A279" i="22"/>
  <c r="A280" i="22"/>
  <c r="A281" i="22"/>
  <c r="A282" i="22"/>
  <c r="A283" i="22"/>
  <c r="A284" i="22"/>
  <c r="A285" i="22"/>
  <c r="A286" i="22"/>
  <c r="A287" i="22"/>
  <c r="A288" i="22"/>
  <c r="A289" i="22"/>
  <c r="A290" i="22"/>
  <c r="A291" i="22"/>
  <c r="A292" i="22"/>
  <c r="A6" i="22"/>
  <c r="CB12" i="22" l="1"/>
  <c r="CB11" i="22"/>
  <c r="CB10" i="22"/>
  <c r="CB47" i="22"/>
  <c r="CB79" i="22"/>
  <c r="CB103" i="22"/>
  <c r="CB127" i="22"/>
  <c r="CB75" i="22"/>
  <c r="CB119" i="22"/>
  <c r="CB143" i="22"/>
  <c r="CB175" i="22"/>
  <c r="CB184" i="22"/>
  <c r="CB196" i="22"/>
  <c r="CB228" i="22"/>
  <c r="CB260" i="22"/>
  <c r="CB159" i="22"/>
  <c r="CB212" i="22"/>
  <c r="CB244" i="22"/>
  <c r="CB63" i="22"/>
  <c r="CB139" i="22"/>
  <c r="CB192" i="22"/>
  <c r="CB204" i="22"/>
  <c r="CB224" i="22"/>
  <c r="CB256" i="22"/>
  <c r="CB262" i="22"/>
  <c r="CB281" i="22"/>
  <c r="CB289" i="22"/>
  <c r="CB305" i="22"/>
  <c r="CB313" i="22"/>
  <c r="CB324" i="22"/>
  <c r="CB338" i="22"/>
  <c r="CB354" i="22"/>
  <c r="CB386" i="22"/>
  <c r="CB394" i="22"/>
  <c r="CB23" i="22"/>
  <c r="CB123" i="22"/>
  <c r="CB220" i="22"/>
  <c r="CB252" i="22"/>
  <c r="CB43" i="22"/>
  <c r="CB95" i="22"/>
  <c r="CB180" i="22"/>
  <c r="CB111" i="22"/>
  <c r="CB167" i="22"/>
  <c r="CB230" i="22"/>
  <c r="CB236" i="22"/>
  <c r="CB321" i="22"/>
  <c r="CB346" i="22"/>
  <c r="CB370" i="22"/>
  <c r="CB410" i="22"/>
  <c r="CB198" i="22"/>
  <c r="CB273" i="22"/>
  <c r="CB297" i="22"/>
  <c r="CB362" i="22"/>
  <c r="CB378" i="22"/>
  <c r="CB402" i="22"/>
  <c r="CB412" i="22"/>
  <c r="CB380" i="22"/>
  <c r="CB364" i="22"/>
  <c r="CB348" i="22"/>
  <c r="CB264" i="22"/>
  <c r="CB216" i="22"/>
  <c r="CB315" i="22"/>
  <c r="CB299" i="22"/>
  <c r="CB283" i="22"/>
  <c r="CB267" i="22"/>
  <c r="CB398" i="22"/>
  <c r="CB366" i="22"/>
  <c r="CB334" i="22"/>
  <c r="CB238" i="22"/>
  <c r="CB190" i="22"/>
  <c r="CB416" i="22"/>
  <c r="CB340" i="22"/>
  <c r="CB293" i="22"/>
  <c r="CB182" i="22"/>
  <c r="CB351" i="22"/>
  <c r="CB310" i="22"/>
  <c r="CB250" i="22"/>
  <c r="CB253" i="22"/>
  <c r="CB128" i="22"/>
  <c r="CB377" i="22"/>
  <c r="CB296" i="22"/>
  <c r="CB203" i="22"/>
  <c r="CB141" i="22"/>
  <c r="CB16" i="22"/>
  <c r="CB387" i="22"/>
  <c r="CB355" i="22"/>
  <c r="CB325" i="22"/>
  <c r="CB298" i="22"/>
  <c r="CB266" i="22"/>
  <c r="CB234" i="22"/>
  <c r="CB202" i="22"/>
  <c r="CB165" i="22"/>
  <c r="CB126" i="22"/>
  <c r="CB87" i="22"/>
  <c r="CB26" i="22"/>
  <c r="CB375" i="22"/>
  <c r="CB259" i="22"/>
  <c r="CB209" i="22"/>
  <c r="CB163" i="22"/>
  <c r="CB114" i="22"/>
  <c r="CB13" i="22"/>
  <c r="CB393" i="22"/>
  <c r="CB320" i="22"/>
  <c r="CB280" i="22"/>
  <c r="CB229" i="22"/>
  <c r="CB176" i="22"/>
  <c r="CB138" i="22"/>
  <c r="CB31" i="22"/>
  <c r="CB405" i="22"/>
  <c r="CB373" i="22"/>
  <c r="CB341" i="22"/>
  <c r="CB308" i="22"/>
  <c r="CB276" i="22"/>
  <c r="CB245" i="22"/>
  <c r="CB213" i="22"/>
  <c r="CB181" i="22"/>
  <c r="CB136" i="22"/>
  <c r="CB115" i="22"/>
  <c r="CB67" i="22"/>
  <c r="CB263" i="22"/>
  <c r="CB231" i="22"/>
  <c r="CB199" i="22"/>
  <c r="CB174" i="22"/>
  <c r="CB154" i="22"/>
  <c r="CB110" i="22"/>
  <c r="CB90" i="22"/>
  <c r="CB62" i="22"/>
  <c r="CB33" i="22"/>
  <c r="CB15" i="22"/>
  <c r="CB106" i="22"/>
  <c r="CB68" i="22"/>
  <c r="CB32" i="22"/>
  <c r="CB61" i="22"/>
  <c r="CB42" i="22"/>
  <c r="CB21" i="22"/>
  <c r="CB169" i="22"/>
  <c r="CB150" i="22"/>
  <c r="CB121" i="22"/>
  <c r="CB102" i="22"/>
  <c r="CB76" i="22"/>
  <c r="CB57" i="22"/>
  <c r="CB38" i="22"/>
  <c r="CB17" i="22"/>
  <c r="CB40" i="22"/>
  <c r="CB48" i="22"/>
  <c r="CB156" i="22"/>
  <c r="CB108" i="22"/>
  <c r="CB44" i="22"/>
  <c r="CB388" i="22"/>
  <c r="CB232" i="22"/>
  <c r="CB303" i="22"/>
  <c r="CB271" i="22"/>
  <c r="CB406" i="22"/>
  <c r="CB342" i="22"/>
  <c r="CB91" i="22"/>
  <c r="CB269" i="22"/>
  <c r="CB278" i="22"/>
  <c r="CB323" i="22"/>
  <c r="CB148" i="22"/>
  <c r="CB363" i="22"/>
  <c r="CB274" i="22"/>
  <c r="CB205" i="22"/>
  <c r="CB400" i="22"/>
  <c r="CB376" i="22"/>
  <c r="CB360" i="22"/>
  <c r="CB336" i="22"/>
  <c r="CB248" i="22"/>
  <c r="CB208" i="22"/>
  <c r="CB311" i="22"/>
  <c r="CB295" i="22"/>
  <c r="CB279" i="22"/>
  <c r="CB408" i="22"/>
  <c r="CB390" i="22"/>
  <c r="CB358" i="22"/>
  <c r="CB326" i="22"/>
  <c r="CB222" i="22"/>
  <c r="CB155" i="22"/>
  <c r="CB404" i="22"/>
  <c r="CB317" i="22"/>
  <c r="CB285" i="22"/>
  <c r="CB415" i="22"/>
  <c r="CB343" i="22"/>
  <c r="CB302" i="22"/>
  <c r="CB8" i="22"/>
  <c r="CB218" i="22"/>
  <c r="CB85" i="22"/>
  <c r="CB353" i="22"/>
  <c r="CB258" i="22"/>
  <c r="CB194" i="22"/>
  <c r="CB131" i="22"/>
  <c r="CB411" i="22"/>
  <c r="CB379" i="22"/>
  <c r="CB347" i="22"/>
  <c r="CB322" i="22"/>
  <c r="CB290" i="22"/>
  <c r="CB257" i="22"/>
  <c r="CB225" i="22"/>
  <c r="CB193" i="22"/>
  <c r="CB161" i="22"/>
  <c r="CB101" i="22"/>
  <c r="CB53" i="22"/>
  <c r="CB19" i="22"/>
  <c r="CB367" i="22"/>
  <c r="CB241" i="22"/>
  <c r="CB195" i="22"/>
  <c r="CB149" i="22"/>
  <c r="CB107" i="22"/>
  <c r="CB7" i="22"/>
  <c r="CB369" i="22"/>
  <c r="CB312" i="22"/>
  <c r="CB272" i="22"/>
  <c r="CB217" i="22"/>
  <c r="CB162" i="22"/>
  <c r="CB98" i="22"/>
  <c r="CB397" i="22"/>
  <c r="CB365" i="22"/>
  <c r="CB333" i="22"/>
  <c r="CB300" i="22"/>
  <c r="CB268" i="22"/>
  <c r="CB242" i="22"/>
  <c r="CB210" i="22"/>
  <c r="CB178" i="22"/>
  <c r="CB133" i="22"/>
  <c r="CB104" i="22"/>
  <c r="CB56" i="22"/>
  <c r="CB255" i="22"/>
  <c r="CB223" i="22"/>
  <c r="CB191" i="22"/>
  <c r="CB164" i="22"/>
  <c r="CB147" i="22"/>
  <c r="CB100" i="22"/>
  <c r="CB83" i="22"/>
  <c r="CB55" i="22"/>
  <c r="CB29" i="22"/>
  <c r="CB116" i="22"/>
  <c r="CB99" i="22"/>
  <c r="CB50" i="22"/>
  <c r="CB80" i="22"/>
  <c r="CB58" i="22"/>
  <c r="CB35" i="22"/>
  <c r="CB18" i="22"/>
  <c r="CB166" i="22"/>
  <c r="CB140" i="22"/>
  <c r="CB118" i="22"/>
  <c r="CB92" i="22"/>
  <c r="CB73" i="22"/>
  <c r="CB54" i="22"/>
  <c r="CB34" i="22"/>
  <c r="CB14" i="22"/>
  <c r="CB82" i="22"/>
  <c r="CB28" i="22"/>
  <c r="CB137" i="22"/>
  <c r="CB89" i="22"/>
  <c r="CB27" i="22"/>
  <c r="CB368" i="22"/>
  <c r="CB328" i="22"/>
  <c r="CB319" i="22"/>
  <c r="CB287" i="22"/>
  <c r="CB374" i="22"/>
  <c r="CB246" i="22"/>
  <c r="CB384" i="22"/>
  <c r="CB383" i="22"/>
  <c r="CB270" i="22"/>
  <c r="CB385" i="22"/>
  <c r="CB226" i="22"/>
  <c r="CB395" i="22"/>
  <c r="CB306" i="22"/>
  <c r="CB237" i="22"/>
  <c r="CB392" i="22"/>
  <c r="CB372" i="22"/>
  <c r="CB356" i="22"/>
  <c r="CB332" i="22"/>
  <c r="CB240" i="22"/>
  <c r="CB200" i="22"/>
  <c r="CB307" i="22"/>
  <c r="CB291" i="22"/>
  <c r="CB275" i="22"/>
  <c r="CB344" i="22"/>
  <c r="CB382" i="22"/>
  <c r="CB350" i="22"/>
  <c r="CB254" i="22"/>
  <c r="CB214" i="22"/>
  <c r="CB135" i="22"/>
  <c r="CB396" i="22"/>
  <c r="CB309" i="22"/>
  <c r="CB277" i="22"/>
  <c r="CB391" i="22"/>
  <c r="CB335" i="22"/>
  <c r="CB286" i="22"/>
  <c r="CB294" i="22"/>
  <c r="CB186" i="22"/>
  <c r="CB59" i="22"/>
  <c r="CB337" i="22"/>
  <c r="CB235" i="22"/>
  <c r="CB173" i="22"/>
  <c r="CB88" i="22"/>
  <c r="CB403" i="22"/>
  <c r="CB371" i="22"/>
  <c r="CB339" i="22"/>
  <c r="CB314" i="22"/>
  <c r="CB282" i="22"/>
  <c r="CB243" i="22"/>
  <c r="CB211" i="22"/>
  <c r="CB179" i="22"/>
  <c r="CB158" i="22"/>
  <c r="CB97" i="22"/>
  <c r="CB49" i="22"/>
  <c r="CB407" i="22"/>
  <c r="CB359" i="22"/>
  <c r="CB227" i="22"/>
  <c r="CB189" i="22"/>
  <c r="CB142" i="22"/>
  <c r="CB81" i="22"/>
  <c r="CB409" i="22"/>
  <c r="CB361" i="22"/>
  <c r="CB304" i="22"/>
  <c r="CB261" i="22"/>
  <c r="CB197" i="22"/>
  <c r="CB152" i="22"/>
  <c r="CB84" i="22"/>
  <c r="CB9" i="22"/>
  <c r="CB389" i="22"/>
  <c r="CB357" i="22"/>
  <c r="CB330" i="22"/>
  <c r="CB292" i="22"/>
  <c r="CB265" i="22"/>
  <c r="CB233" i="22"/>
  <c r="CB201" i="22"/>
  <c r="CB171" i="22"/>
  <c r="CB129" i="22"/>
  <c r="CB78" i="22"/>
  <c r="CB52" i="22"/>
  <c r="CB247" i="22"/>
  <c r="CB215" i="22"/>
  <c r="CB183" i="22"/>
  <c r="CB160" i="22"/>
  <c r="CB130" i="22"/>
  <c r="CB96" i="22"/>
  <c r="CB69" i="22"/>
  <c r="CB51" i="22"/>
  <c r="CB25" i="22"/>
  <c r="CB112" i="22"/>
  <c r="CB74" i="22"/>
  <c r="CB70" i="22"/>
  <c r="CB352" i="22"/>
  <c r="CB206" i="22"/>
  <c r="CB301" i="22"/>
  <c r="CB318" i="22"/>
  <c r="CB145" i="22"/>
  <c r="CB46" i="22"/>
  <c r="CB331" i="22"/>
  <c r="CB168" i="22"/>
  <c r="CB399" i="22"/>
  <c r="CB132" i="22"/>
  <c r="CB288" i="22"/>
  <c r="CB39" i="22"/>
  <c r="CB316" i="22"/>
  <c r="CB187" i="22"/>
  <c r="CB327" i="22"/>
  <c r="CB157" i="22"/>
  <c r="CB37" i="22"/>
  <c r="CB36" i="22"/>
  <c r="CB172" i="22"/>
  <c r="CB86" i="22"/>
  <c r="CB151" i="22"/>
  <c r="CB329" i="22"/>
  <c r="CB66" i="22"/>
  <c r="CB249" i="22"/>
  <c r="CB413" i="22"/>
  <c r="CB284" i="22"/>
  <c r="CB146" i="22"/>
  <c r="CB239" i="22"/>
  <c r="CB113" i="22"/>
  <c r="CB22" i="22"/>
  <c r="CB64" i="22"/>
  <c r="CB153" i="22"/>
  <c r="CB60" i="22"/>
  <c r="CB170" i="22"/>
  <c r="CB345" i="22"/>
  <c r="CB219" i="22"/>
  <c r="CB177" i="22"/>
  <c r="CB72" i="22"/>
  <c r="CB105" i="22"/>
  <c r="CB94" i="22"/>
  <c r="CB221" i="22"/>
  <c r="CB401" i="22"/>
  <c r="CB185" i="22"/>
  <c r="CB381" i="22"/>
  <c r="CB251" i="22"/>
  <c r="CB122" i="22"/>
  <c r="CB207" i="22"/>
  <c r="CB93" i="22"/>
  <c r="CB109" i="22"/>
  <c r="CB45" i="22"/>
  <c r="CB134" i="22"/>
  <c r="CB41" i="22"/>
  <c r="CB30" i="22"/>
  <c r="CB144" i="22"/>
  <c r="CB349" i="22"/>
  <c r="CB71" i="22"/>
  <c r="CB65" i="22"/>
  <c r="CB24" i="22"/>
  <c r="CB20" i="22"/>
  <c r="K6" i="22"/>
  <c r="N210" i="22"/>
  <c r="P210" i="22"/>
  <c r="O210" i="22"/>
  <c r="P209" i="22"/>
  <c r="N209" i="22"/>
  <c r="O209" i="22"/>
  <c r="BG374" i="22"/>
  <c r="BG370" i="22"/>
  <c r="BG366" i="22"/>
  <c r="BG362" i="22"/>
  <c r="BG358" i="22"/>
  <c r="BG354" i="22"/>
  <c r="BG350" i="22"/>
  <c r="BG346" i="22"/>
  <c r="BG342" i="22"/>
  <c r="BG338" i="22"/>
  <c r="BG334" i="22"/>
  <c r="BG330" i="22"/>
  <c r="BG326" i="22"/>
  <c r="BG322" i="22"/>
  <c r="BG318" i="22"/>
  <c r="BG314" i="22"/>
  <c r="BG310" i="22"/>
  <c r="BG306" i="22"/>
  <c r="BG302" i="22"/>
  <c r="BG298" i="22"/>
  <c r="BG294" i="22"/>
  <c r="BG290" i="22"/>
  <c r="BG286" i="22"/>
  <c r="BG282" i="22"/>
  <c r="BG278" i="22"/>
  <c r="BG274" i="22"/>
  <c r="BG270" i="22"/>
  <c r="BG266" i="22"/>
  <c r="BG262" i="22"/>
  <c r="BG258" i="22"/>
  <c r="BG254" i="22"/>
  <c r="BG250" i="22"/>
  <c r="BG246" i="22"/>
  <c r="BG242" i="22"/>
  <c r="BG238" i="22"/>
  <c r="BG234" i="22"/>
  <c r="BG230" i="22"/>
  <c r="BG226" i="22"/>
  <c r="BG222" i="22"/>
  <c r="BG218" i="22"/>
  <c r="BG214" i="22"/>
  <c r="BG210" i="22"/>
  <c r="BG206" i="22"/>
  <c r="BG202" i="22"/>
  <c r="BG198" i="22"/>
  <c r="BG194" i="22"/>
  <c r="BG190" i="22"/>
  <c r="BG186" i="22"/>
  <c r="BG182" i="22"/>
  <c r="BG178" i="22"/>
  <c r="BG174" i="22"/>
  <c r="BG170" i="22"/>
  <c r="BG166" i="22"/>
  <c r="BG162" i="22"/>
  <c r="BG158" i="22"/>
  <c r="BG154" i="22"/>
  <c r="BG150" i="22"/>
  <c r="BG146" i="22"/>
  <c r="BG142" i="22"/>
  <c r="BG138" i="22"/>
  <c r="BG134" i="22"/>
  <c r="BG130" i="22"/>
  <c r="BG126" i="22"/>
  <c r="BG122" i="22"/>
  <c r="BG118" i="22"/>
  <c r="BG114" i="22"/>
  <c r="BG110" i="22"/>
  <c r="BG106" i="22"/>
  <c r="BG102" i="22"/>
  <c r="BG98" i="22"/>
  <c r="BG94" i="22"/>
  <c r="BG90" i="22"/>
  <c r="BG86" i="22"/>
  <c r="BG82" i="22"/>
  <c r="BG78" i="22"/>
  <c r="BG74" i="22"/>
  <c r="BG70" i="22"/>
  <c r="BG66" i="22"/>
  <c r="BG62" i="22"/>
  <c r="BG58" i="22"/>
  <c r="BG54" i="22"/>
  <c r="BG50" i="22"/>
  <c r="BG46" i="22"/>
  <c r="BG42" i="22"/>
  <c r="BG38" i="22"/>
  <c r="BG373" i="22"/>
  <c r="BG368" i="22"/>
  <c r="BG363" i="22"/>
  <c r="BG357" i="22"/>
  <c r="BG352" i="22"/>
  <c r="BG347" i="22"/>
  <c r="BG341" i="22"/>
  <c r="BG336" i="22"/>
  <c r="BG331" i="22"/>
  <c r="BG325" i="22"/>
  <c r="BG320" i="22"/>
  <c r="BG315" i="22"/>
  <c r="BG309" i="22"/>
  <c r="BG304" i="22"/>
  <c r="BG299" i="22"/>
  <c r="BG293" i="22"/>
  <c r="BG288" i="22"/>
  <c r="BG283" i="22"/>
  <c r="BG277" i="22"/>
  <c r="BG272" i="22"/>
  <c r="BG267" i="22"/>
  <c r="BG261" i="22"/>
  <c r="BG256" i="22"/>
  <c r="BG251" i="22"/>
  <c r="BG245" i="22"/>
  <c r="BG240" i="22"/>
  <c r="BG235" i="22"/>
  <c r="BG229" i="22"/>
  <c r="BG224" i="22"/>
  <c r="BG219" i="22"/>
  <c r="BG213" i="22"/>
  <c r="BG208" i="22"/>
  <c r="BG203" i="22"/>
  <c r="BG197" i="22"/>
  <c r="BG192" i="22"/>
  <c r="BG187" i="22"/>
  <c r="BG181" i="22"/>
  <c r="BG176" i="22"/>
  <c r="BG171" i="22"/>
  <c r="BG165" i="22"/>
  <c r="BG160" i="22"/>
  <c r="BG155" i="22"/>
  <c r="BG149" i="22"/>
  <c r="BG144" i="22"/>
  <c r="BG139" i="22"/>
  <c r="BG133" i="22"/>
  <c r="BG128" i="22"/>
  <c r="BG123" i="22"/>
  <c r="BG117" i="22"/>
  <c r="BG112" i="22"/>
  <c r="BG107" i="22"/>
  <c r="BG101" i="22"/>
  <c r="BG96" i="22"/>
  <c r="BG91" i="22"/>
  <c r="BG85" i="22"/>
  <c r="BG80" i="22"/>
  <c r="BG75" i="22"/>
  <c r="BG69" i="22"/>
  <c r="BG64" i="22"/>
  <c r="BG59" i="22"/>
  <c r="BG53" i="22"/>
  <c r="BG48" i="22"/>
  <c r="BG43" i="22"/>
  <c r="BG37" i="22"/>
  <c r="BG33" i="22"/>
  <c r="BG29" i="22"/>
  <c r="BG25" i="22"/>
  <c r="BG21" i="22"/>
  <c r="BG17" i="22"/>
  <c r="BG13" i="22"/>
  <c r="BG9" i="22"/>
  <c r="BG20" i="22"/>
  <c r="BG12" i="22"/>
  <c r="BG8" i="22"/>
  <c r="BG371" i="22"/>
  <c r="BG365" i="22"/>
  <c r="BG360" i="22"/>
  <c r="BG355" i="22"/>
  <c r="BG349" i="22"/>
  <c r="BG344" i="22"/>
  <c r="BG339" i="22"/>
  <c r="BG333" i="22"/>
  <c r="BG328" i="22"/>
  <c r="BG317" i="22"/>
  <c r="BG312" i="22"/>
  <c r="BG307" i="22"/>
  <c r="BG301" i="22"/>
  <c r="BG296" i="22"/>
  <c r="BG291" i="22"/>
  <c r="BG285" i="22"/>
  <c r="BG280" i="22"/>
  <c r="BG275" i="22"/>
  <c r="BG264" i="22"/>
  <c r="BG259" i="22"/>
  <c r="BG248" i="22"/>
  <c r="BG243" i="22"/>
  <c r="BG237" i="22"/>
  <c r="BG227" i="22"/>
  <c r="BG221" i="22"/>
  <c r="BG211" i="22"/>
  <c r="BG205" i="22"/>
  <c r="BG200" i="22"/>
  <c r="BG189" i="22"/>
  <c r="BG184" i="22"/>
  <c r="BG173" i="22"/>
  <c r="BG168" i="22"/>
  <c r="BG163" i="22"/>
  <c r="BG152" i="22"/>
  <c r="BG147" i="22"/>
  <c r="BG136" i="22"/>
  <c r="BG131" i="22"/>
  <c r="BG125" i="22"/>
  <c r="BG115" i="22"/>
  <c r="BG109" i="22"/>
  <c r="BG99" i="22"/>
  <c r="BG93" i="22"/>
  <c r="BG83" i="22"/>
  <c r="BG77" i="22"/>
  <c r="BG67" i="22"/>
  <c r="BG61" i="22"/>
  <c r="BG56" i="22"/>
  <c r="BG45" i="22"/>
  <c r="BG40" i="22"/>
  <c r="BG35" i="22"/>
  <c r="BG27" i="22"/>
  <c r="BG23" i="22"/>
  <c r="BG15" i="22"/>
  <c r="BG11" i="22"/>
  <c r="BG7" i="22"/>
  <c r="BG372" i="22"/>
  <c r="BG367" i="22"/>
  <c r="BG361" i="22"/>
  <c r="BG356" i="22"/>
  <c r="BG351" i="22"/>
  <c r="BG345" i="22"/>
  <c r="BG340" i="22"/>
  <c r="BG335" i="22"/>
  <c r="BG329" i="22"/>
  <c r="BG324" i="22"/>
  <c r="BG319" i="22"/>
  <c r="BG313" i="22"/>
  <c r="BG308" i="22"/>
  <c r="BG303" i="22"/>
  <c r="BG297" i="22"/>
  <c r="BG292" i="22"/>
  <c r="BG287" i="22"/>
  <c r="BG281" i="22"/>
  <c r="BG276" i="22"/>
  <c r="BG271" i="22"/>
  <c r="BG265" i="22"/>
  <c r="BG260" i="22"/>
  <c r="BG255" i="22"/>
  <c r="BG249" i="22"/>
  <c r="BG244" i="22"/>
  <c r="BG239" i="22"/>
  <c r="BG233" i="22"/>
  <c r="BG228" i="22"/>
  <c r="BG223" i="22"/>
  <c r="BG217" i="22"/>
  <c r="BG212" i="22"/>
  <c r="BG207" i="22"/>
  <c r="BG201" i="22"/>
  <c r="BG196" i="22"/>
  <c r="BG191" i="22"/>
  <c r="BG185" i="22"/>
  <c r="BG180" i="22"/>
  <c r="BG175" i="22"/>
  <c r="BG169" i="22"/>
  <c r="BG164" i="22"/>
  <c r="BG159" i="22"/>
  <c r="BG153" i="22"/>
  <c r="BG148" i="22"/>
  <c r="BG143" i="22"/>
  <c r="BG137" i="22"/>
  <c r="BG132" i="22"/>
  <c r="BG127" i="22"/>
  <c r="BG121" i="22"/>
  <c r="BG116" i="22"/>
  <c r="BG111" i="22"/>
  <c r="BG105" i="22"/>
  <c r="BG100" i="22"/>
  <c r="BG95" i="22"/>
  <c r="BG89" i="22"/>
  <c r="BG84" i="22"/>
  <c r="BG79" i="22"/>
  <c r="BG73" i="22"/>
  <c r="BG68" i="22"/>
  <c r="BG63" i="22"/>
  <c r="BG57" i="22"/>
  <c r="BG52" i="22"/>
  <c r="BG47" i="22"/>
  <c r="BG41" i="22"/>
  <c r="BG36" i="22"/>
  <c r="BG32" i="22"/>
  <c r="BG28" i="22"/>
  <c r="BG24" i="22"/>
  <c r="BG16" i="22"/>
  <c r="BG323" i="22"/>
  <c r="BG269" i="22"/>
  <c r="BG253" i="22"/>
  <c r="BG232" i="22"/>
  <c r="BG216" i="22"/>
  <c r="BG195" i="22"/>
  <c r="BG179" i="22"/>
  <c r="BG157" i="22"/>
  <c r="BG141" i="22"/>
  <c r="BG120" i="22"/>
  <c r="BG104" i="22"/>
  <c r="BG88" i="22"/>
  <c r="BG72" i="22"/>
  <c r="BG51" i="22"/>
  <c r="BG31" i="22"/>
  <c r="BG19" i="22"/>
  <c r="BG369" i="22"/>
  <c r="BG348" i="22"/>
  <c r="BG327" i="22"/>
  <c r="BG305" i="22"/>
  <c r="BG284" i="22"/>
  <c r="BG263" i="22"/>
  <c r="BG241" i="22"/>
  <c r="BG220" i="22"/>
  <c r="BG199" i="22"/>
  <c r="BG177" i="22"/>
  <c r="BG156" i="22"/>
  <c r="BG135" i="22"/>
  <c r="BG113" i="22"/>
  <c r="BG92" i="22"/>
  <c r="BG71" i="22"/>
  <c r="BG49" i="22"/>
  <c r="BG30" i="22"/>
  <c r="BG14" i="22"/>
  <c r="BG364" i="22"/>
  <c r="BG343" i="22"/>
  <c r="BG321" i="22"/>
  <c r="BG300" i="22"/>
  <c r="BG279" i="22"/>
  <c r="BG257" i="22"/>
  <c r="BG236" i="22"/>
  <c r="BG215" i="22"/>
  <c r="BG193" i="22"/>
  <c r="BG172" i="22"/>
  <c r="BG151" i="22"/>
  <c r="BG129" i="22"/>
  <c r="BG108" i="22"/>
  <c r="BG87" i="22"/>
  <c r="BG65" i="22"/>
  <c r="BG44" i="22"/>
  <c r="BG26" i="22"/>
  <c r="BG10" i="22"/>
  <c r="BG359" i="22"/>
  <c r="BG337" i="22"/>
  <c r="BG316" i="22"/>
  <c r="BG295" i="22"/>
  <c r="BG273" i="22"/>
  <c r="BG252" i="22"/>
  <c r="BG231" i="22"/>
  <c r="BG209" i="22"/>
  <c r="BG188" i="22"/>
  <c r="BG167" i="22"/>
  <c r="BG145" i="22"/>
  <c r="BG124" i="22"/>
  <c r="BG103" i="22"/>
  <c r="BG81" i="22"/>
  <c r="BG60" i="22"/>
  <c r="BG39" i="22"/>
  <c r="BG22" i="22"/>
  <c r="BG6" i="22"/>
  <c r="BG353" i="22"/>
  <c r="BG332" i="22"/>
  <c r="BG311" i="22"/>
  <c r="BG289" i="22"/>
  <c r="BG268" i="22"/>
  <c r="BG247" i="22"/>
  <c r="BG225" i="22"/>
  <c r="BG204" i="22"/>
  <c r="BG183" i="22"/>
  <c r="BG161" i="22"/>
  <c r="BG140" i="22"/>
  <c r="BG119" i="22"/>
  <c r="BG97" i="22"/>
  <c r="BG76" i="22"/>
  <c r="BG55" i="22"/>
  <c r="BG34" i="22"/>
  <c r="BG18" i="22"/>
  <c r="BZ31" i="31"/>
  <c r="BX41" i="31"/>
  <c r="BY84" i="31"/>
  <c r="BY116" i="31"/>
  <c r="BX121" i="31"/>
  <c r="BZ127" i="31"/>
  <c r="BY132" i="31"/>
  <c r="BY65" i="31"/>
  <c r="BZ76" i="31"/>
  <c r="BX86" i="31"/>
  <c r="BX80" i="31"/>
  <c r="BZ109" i="31"/>
  <c r="BY113" i="31"/>
  <c r="BZ124" i="31"/>
  <c r="BX128" i="31"/>
  <c r="BY135" i="31"/>
  <c r="BY167" i="31"/>
  <c r="BZ37" i="31"/>
  <c r="BZ78" i="31"/>
  <c r="BZ126" i="31"/>
  <c r="BY130" i="31"/>
  <c r="BZ135" i="31"/>
  <c r="BZ167" i="31"/>
  <c r="BY133" i="31"/>
  <c r="BY32" i="31"/>
  <c r="BX37" i="31"/>
  <c r="BZ43" i="31"/>
  <c r="BY64" i="31"/>
  <c r="BY80" i="31"/>
  <c r="BX85" i="31"/>
  <c r="BX117" i="31"/>
  <c r="BZ123" i="31"/>
  <c r="BY128" i="31"/>
  <c r="BZ40" i="31"/>
  <c r="BX31" i="31"/>
  <c r="BX40" i="31"/>
  <c r="BY86" i="31"/>
  <c r="BZ125" i="31"/>
  <c r="BY129" i="31"/>
  <c r="BX116" i="31"/>
  <c r="BY127" i="31"/>
  <c r="BX131" i="31"/>
  <c r="BX65" i="31"/>
  <c r="BY76" i="31"/>
  <c r="BX113" i="31"/>
  <c r="BZ119" i="31"/>
  <c r="BY124" i="31"/>
  <c r="BX129" i="31"/>
  <c r="BY41" i="31"/>
  <c r="BX78" i="31"/>
  <c r="BZ84" i="31"/>
  <c r="BX32" i="31"/>
  <c r="BX64" i="31"/>
  <c r="BY78" i="31"/>
  <c r="BZ122" i="31"/>
  <c r="BY126" i="31"/>
  <c r="BX130" i="31"/>
  <c r="BY40" i="31"/>
  <c r="BZ67" i="31"/>
  <c r="BZ83" i="31"/>
  <c r="BX109" i="31"/>
  <c r="BY120" i="31"/>
  <c r="BX125" i="31"/>
  <c r="BZ131" i="31"/>
  <c r="BZ32" i="31"/>
  <c r="BY37" i="31"/>
  <c r="BX58" i="31"/>
  <c r="BZ64" i="31"/>
  <c r="BZ80" i="31"/>
  <c r="BY85" i="31"/>
  <c r="BY123" i="31"/>
  <c r="BX127" i="31"/>
  <c r="BZ134" i="31"/>
  <c r="BZ166" i="31"/>
  <c r="BY31" i="31"/>
  <c r="BZ86" i="31"/>
  <c r="BX118" i="31"/>
  <c r="BZ129" i="31"/>
  <c r="BX133" i="31"/>
  <c r="BX132" i="31"/>
  <c r="BX84" i="31"/>
  <c r="BX134" i="31"/>
  <c r="BZ232" i="31"/>
  <c r="BY253" i="31"/>
  <c r="BX43" i="31"/>
  <c r="BY67" i="31"/>
  <c r="BX119" i="31"/>
  <c r="BX123" i="31"/>
  <c r="BX205" i="31"/>
  <c r="BX216" i="31"/>
  <c r="BX231" i="31"/>
  <c r="BX247" i="31"/>
  <c r="BZ253" i="31"/>
  <c r="BZ120" i="31"/>
  <c r="BY205" i="31"/>
  <c r="BY231" i="31"/>
  <c r="BY247" i="31"/>
  <c r="BZ219" i="31"/>
  <c r="BY210" i="31"/>
  <c r="BZ85" i="31"/>
  <c r="BZ113" i="31"/>
  <c r="BX67" i="31"/>
  <c r="BX135" i="31"/>
  <c r="BY233" i="31"/>
  <c r="BY122" i="31"/>
  <c r="BZ204" i="31"/>
  <c r="BY219" i="31"/>
  <c r="BY109" i="31"/>
  <c r="BX120" i="31"/>
  <c r="BZ132" i="31"/>
  <c r="BY117" i="31"/>
  <c r="BX166" i="31"/>
  <c r="BY187" i="31"/>
  <c r="BX218" i="31"/>
  <c r="BX234" i="31"/>
  <c r="BY261" i="31"/>
  <c r="BY197" i="31"/>
  <c r="BZ58" i="31"/>
  <c r="BZ65" i="31"/>
  <c r="BZ128" i="31"/>
  <c r="BX83" i="31"/>
  <c r="BX124" i="31"/>
  <c r="BX167" i="31"/>
  <c r="BX204" i="31"/>
  <c r="BZ210" i="31"/>
  <c r="BZ220" i="31"/>
  <c r="BY225" i="31"/>
  <c r="BZ252" i="31"/>
  <c r="BX210" i="31"/>
  <c r="BZ41" i="31"/>
  <c r="BY83" i="31"/>
  <c r="BY118" i="31"/>
  <c r="BX122" i="31"/>
  <c r="BY134" i="31"/>
  <c r="BY166" i="31"/>
  <c r="BY204" i="31"/>
  <c r="BX219" i="31"/>
  <c r="BZ225" i="31"/>
  <c r="BX235" i="31"/>
  <c r="BX76" i="31"/>
  <c r="BY119" i="31"/>
  <c r="BY131" i="31"/>
  <c r="BX220" i="31"/>
  <c r="BY235" i="31"/>
  <c r="BX252" i="31"/>
  <c r="BZ121" i="31"/>
  <c r="BY216" i="31"/>
  <c r="BX232" i="31"/>
  <c r="BY232" i="31"/>
  <c r="BX261" i="31"/>
  <c r="BY220" i="31"/>
  <c r="BZ130" i="31"/>
  <c r="BY125" i="31"/>
  <c r="BZ187" i="31"/>
  <c r="BX197" i="31"/>
  <c r="BY218" i="31"/>
  <c r="BZ261" i="31"/>
  <c r="BY58" i="31"/>
  <c r="BX126" i="31"/>
  <c r="BZ218" i="31"/>
  <c r="BZ234" i="31"/>
  <c r="BZ235" i="31"/>
  <c r="BZ231" i="31"/>
  <c r="BZ197" i="31"/>
  <c r="BX187" i="31"/>
  <c r="BX225" i="31"/>
  <c r="BZ247" i="31"/>
  <c r="BY121" i="31"/>
  <c r="BZ233" i="31"/>
  <c r="BZ117" i="31"/>
  <c r="BY43" i="31"/>
  <c r="BZ205" i="31"/>
  <c r="BZ216" i="31"/>
  <c r="BX233" i="31"/>
  <c r="BY252" i="31"/>
  <c r="BZ133" i="31"/>
  <c r="BY234" i="31"/>
  <c r="BZ118" i="31"/>
  <c r="BX253" i="31"/>
  <c r="BZ116" i="31"/>
  <c r="M210" i="22"/>
  <c r="L210" i="22"/>
  <c r="K210" i="22"/>
  <c r="M209" i="22"/>
  <c r="K209" i="22"/>
  <c r="L209" i="22"/>
  <c r="K216" i="22"/>
  <c r="L216" i="22"/>
  <c r="M216" i="22"/>
  <c r="P216" i="22"/>
  <c r="O216" i="22"/>
  <c r="N216" i="22"/>
  <c r="M215" i="22"/>
  <c r="O215" i="22"/>
  <c r="N215" i="22"/>
  <c r="K215" i="22"/>
  <c r="P215" i="22"/>
  <c r="L215" i="22"/>
  <c r="N282" i="22"/>
  <c r="K282" i="22"/>
  <c r="M282" i="22"/>
  <c r="O282" i="22"/>
  <c r="P282" i="22"/>
  <c r="L282" i="22"/>
  <c r="O270" i="22"/>
  <c r="M270" i="22"/>
  <c r="L270" i="22"/>
  <c r="K270" i="22"/>
  <c r="N270" i="22"/>
  <c r="P270" i="22"/>
  <c r="M258" i="22"/>
  <c r="N258" i="22"/>
  <c r="P258" i="22"/>
  <c r="O258" i="22"/>
  <c r="K258" i="22"/>
  <c r="L258" i="22"/>
  <c r="M242" i="22"/>
  <c r="L242" i="22"/>
  <c r="N242" i="22"/>
  <c r="K242" i="22"/>
  <c r="O242" i="22"/>
  <c r="P242" i="22"/>
  <c r="N230" i="22"/>
  <c r="P230" i="22"/>
  <c r="O230" i="22"/>
  <c r="M230" i="22"/>
  <c r="L230" i="22"/>
  <c r="K230" i="22"/>
  <c r="N218" i="22"/>
  <c r="M218" i="22"/>
  <c r="P218" i="22"/>
  <c r="K218" i="22"/>
  <c r="O218" i="22"/>
  <c r="L218" i="22"/>
  <c r="L289" i="22"/>
  <c r="K289" i="22"/>
  <c r="P289" i="22"/>
  <c r="O289" i="22"/>
  <c r="N289" i="22"/>
  <c r="M289" i="22"/>
  <c r="L285" i="22"/>
  <c r="P285" i="22"/>
  <c r="K285" i="22"/>
  <c r="N285" i="22"/>
  <c r="O285" i="22"/>
  <c r="M285" i="22"/>
  <c r="N281" i="22"/>
  <c r="P281" i="22"/>
  <c r="O281" i="22"/>
  <c r="L281" i="22"/>
  <c r="M281" i="22"/>
  <c r="K281" i="22"/>
  <c r="N277" i="22"/>
  <c r="P277" i="22"/>
  <c r="M277" i="22"/>
  <c r="L277" i="22"/>
  <c r="K277" i="22"/>
  <c r="O277" i="22"/>
  <c r="L273" i="22"/>
  <c r="O273" i="22"/>
  <c r="N273" i="22"/>
  <c r="P273" i="22"/>
  <c r="K273" i="22"/>
  <c r="M273" i="22"/>
  <c r="M269" i="22"/>
  <c r="L269" i="22"/>
  <c r="O269" i="22"/>
  <c r="N269" i="22"/>
  <c r="P269" i="22"/>
  <c r="K269" i="22"/>
  <c r="N265" i="22"/>
  <c r="P265" i="22"/>
  <c r="O265" i="22"/>
  <c r="L265" i="22"/>
  <c r="K265" i="22"/>
  <c r="M265" i="22"/>
  <c r="K261" i="22"/>
  <c r="M261" i="22"/>
  <c r="O261" i="22"/>
  <c r="L261" i="22"/>
  <c r="N261" i="22"/>
  <c r="P261" i="22"/>
  <c r="N257" i="22"/>
  <c r="L257" i="22"/>
  <c r="M257" i="22"/>
  <c r="O257" i="22"/>
  <c r="P257" i="22"/>
  <c r="K257" i="22"/>
  <c r="N253" i="22"/>
  <c r="L253" i="22"/>
  <c r="K253" i="22"/>
  <c r="O253" i="22"/>
  <c r="P253" i="22"/>
  <c r="M253" i="22"/>
  <c r="L249" i="22"/>
  <c r="N249" i="22"/>
  <c r="M249" i="22"/>
  <c r="O249" i="22"/>
  <c r="K249" i="22"/>
  <c r="P249" i="22"/>
  <c r="M245" i="22"/>
  <c r="P245" i="22"/>
  <c r="K245" i="22"/>
  <c r="N245" i="22"/>
  <c r="O245" i="22"/>
  <c r="L245" i="22"/>
  <c r="N241" i="22"/>
  <c r="M241" i="22"/>
  <c r="K241" i="22"/>
  <c r="L241" i="22"/>
  <c r="P241" i="22"/>
  <c r="O241" i="22"/>
  <c r="O237" i="22"/>
  <c r="N237" i="22"/>
  <c r="P237" i="22"/>
  <c r="M237" i="22"/>
  <c r="L237" i="22"/>
  <c r="K237" i="22"/>
  <c r="M233" i="22"/>
  <c r="N233" i="22"/>
  <c r="L233" i="22"/>
  <c r="P233" i="22"/>
  <c r="K233" i="22"/>
  <c r="O233" i="22"/>
  <c r="K229" i="22"/>
  <c r="O229" i="22"/>
  <c r="M229" i="22"/>
  <c r="L229" i="22"/>
  <c r="P229" i="22"/>
  <c r="N229" i="22"/>
  <c r="N225" i="22"/>
  <c r="L225" i="22"/>
  <c r="M225" i="22"/>
  <c r="O225" i="22"/>
  <c r="P225" i="22"/>
  <c r="K225" i="22"/>
  <c r="L221" i="22"/>
  <c r="N221" i="22"/>
  <c r="O221" i="22"/>
  <c r="M221" i="22"/>
  <c r="K221" i="22"/>
  <c r="P221" i="22"/>
  <c r="L217" i="22"/>
  <c r="P217" i="22"/>
  <c r="N217" i="22"/>
  <c r="O217" i="22"/>
  <c r="M217" i="22"/>
  <c r="K217" i="22"/>
  <c r="O290" i="22"/>
  <c r="L290" i="22"/>
  <c r="N290" i="22"/>
  <c r="K290" i="22"/>
  <c r="P290" i="22"/>
  <c r="M290" i="22"/>
  <c r="M274" i="22"/>
  <c r="K274" i="22"/>
  <c r="N274" i="22"/>
  <c r="L274" i="22"/>
  <c r="O274" i="22"/>
  <c r="P274" i="22"/>
  <c r="N262" i="22"/>
  <c r="P262" i="22"/>
  <c r="O262" i="22"/>
  <c r="L262" i="22"/>
  <c r="K262" i="22"/>
  <c r="M262" i="22"/>
  <c r="N250" i="22"/>
  <c r="M250" i="22"/>
  <c r="P250" i="22"/>
  <c r="L250" i="22"/>
  <c r="O250" i="22"/>
  <c r="K250" i="22"/>
  <c r="L238" i="22"/>
  <c r="M238" i="22"/>
  <c r="P238" i="22"/>
  <c r="N238" i="22"/>
  <c r="O238" i="22"/>
  <c r="K238" i="22"/>
  <c r="M226" i="22"/>
  <c r="N226" i="22"/>
  <c r="P226" i="22"/>
  <c r="L226" i="22"/>
  <c r="O226" i="22"/>
  <c r="K226" i="22"/>
  <c r="O292" i="22"/>
  <c r="P292" i="22"/>
  <c r="M292" i="22"/>
  <c r="L292" i="22"/>
  <c r="N292" i="22"/>
  <c r="K292" i="22"/>
  <c r="K284" i="22"/>
  <c r="P284" i="22"/>
  <c r="N284" i="22"/>
  <c r="O284" i="22"/>
  <c r="L284" i="22"/>
  <c r="M284" i="22"/>
  <c r="O280" i="22"/>
  <c r="M280" i="22"/>
  <c r="L280" i="22"/>
  <c r="K280" i="22"/>
  <c r="N280" i="22"/>
  <c r="P280" i="22"/>
  <c r="K276" i="22"/>
  <c r="M276" i="22"/>
  <c r="O276" i="22"/>
  <c r="N276" i="22"/>
  <c r="L276" i="22"/>
  <c r="P276" i="22"/>
  <c r="O272" i="22"/>
  <c r="N272" i="22"/>
  <c r="L272" i="22"/>
  <c r="K272" i="22"/>
  <c r="M272" i="22"/>
  <c r="P272" i="22"/>
  <c r="K268" i="22"/>
  <c r="L268" i="22"/>
  <c r="N268" i="22"/>
  <c r="O268" i="22"/>
  <c r="M268" i="22"/>
  <c r="P268" i="22"/>
  <c r="O264" i="22"/>
  <c r="M264" i="22"/>
  <c r="P264" i="22"/>
  <c r="N264" i="22"/>
  <c r="K264" i="22"/>
  <c r="L264" i="22"/>
  <c r="K260" i="22"/>
  <c r="L260" i="22"/>
  <c r="M260" i="22"/>
  <c r="P260" i="22"/>
  <c r="N260" i="22"/>
  <c r="O260" i="22"/>
  <c r="P256" i="22"/>
  <c r="N256" i="22"/>
  <c r="K256" i="22"/>
  <c r="M256" i="22"/>
  <c r="L256" i="22"/>
  <c r="O256" i="22"/>
  <c r="N252" i="22"/>
  <c r="P252" i="22"/>
  <c r="K252" i="22"/>
  <c r="M252" i="22"/>
  <c r="O252" i="22"/>
  <c r="L252" i="22"/>
  <c r="P248" i="22"/>
  <c r="M248" i="22"/>
  <c r="N248" i="22"/>
  <c r="K248" i="22"/>
  <c r="O248" i="22"/>
  <c r="L248" i="22"/>
  <c r="K244" i="22"/>
  <c r="M244" i="22"/>
  <c r="P244" i="22"/>
  <c r="O244" i="22"/>
  <c r="L244" i="22"/>
  <c r="N244" i="22"/>
  <c r="P240" i="22"/>
  <c r="N240" i="22"/>
  <c r="M240" i="22"/>
  <c r="O240" i="22"/>
  <c r="K240" i="22"/>
  <c r="L240" i="22"/>
  <c r="N236" i="22"/>
  <c r="P236" i="22"/>
  <c r="K236" i="22"/>
  <c r="O236" i="22"/>
  <c r="M236" i="22"/>
  <c r="L236" i="22"/>
  <c r="P232" i="22"/>
  <c r="M232" i="22"/>
  <c r="O232" i="22"/>
  <c r="N232" i="22"/>
  <c r="L232" i="22"/>
  <c r="K232" i="22"/>
  <c r="K228" i="22"/>
  <c r="M228" i="22"/>
  <c r="P228" i="22"/>
  <c r="L228" i="22"/>
  <c r="N228" i="22"/>
  <c r="O228" i="22"/>
  <c r="P224" i="22"/>
  <c r="N224" i="22"/>
  <c r="M224" i="22"/>
  <c r="L224" i="22"/>
  <c r="O224" i="22"/>
  <c r="K224" i="22"/>
  <c r="N220" i="22"/>
  <c r="P220" i="22"/>
  <c r="K220" i="22"/>
  <c r="L220" i="22"/>
  <c r="M220" i="22"/>
  <c r="O220" i="22"/>
  <c r="N286" i="22"/>
  <c r="P286" i="22"/>
  <c r="L286" i="22"/>
  <c r="O286" i="22"/>
  <c r="M286" i="22"/>
  <c r="K286" i="22"/>
  <c r="O278" i="22"/>
  <c r="N278" i="22"/>
  <c r="P278" i="22"/>
  <c r="K278" i="22"/>
  <c r="L278" i="22"/>
  <c r="M278" i="22"/>
  <c r="N266" i="22"/>
  <c r="K266" i="22"/>
  <c r="M266" i="22"/>
  <c r="L266" i="22"/>
  <c r="P266" i="22"/>
  <c r="O266" i="22"/>
  <c r="M254" i="22"/>
  <c r="P254" i="22"/>
  <c r="L254" i="22"/>
  <c r="K254" i="22"/>
  <c r="N254" i="22"/>
  <c r="O254" i="22"/>
  <c r="N246" i="22"/>
  <c r="P246" i="22"/>
  <c r="L246" i="22"/>
  <c r="M246" i="22"/>
  <c r="O246" i="22"/>
  <c r="K246" i="22"/>
  <c r="N234" i="22"/>
  <c r="K234" i="22"/>
  <c r="M234" i="22"/>
  <c r="L234" i="22"/>
  <c r="O234" i="22"/>
  <c r="P234" i="22"/>
  <c r="M222" i="22"/>
  <c r="P222" i="22"/>
  <c r="L222" i="22"/>
  <c r="K222" i="22"/>
  <c r="N222" i="22"/>
  <c r="O222" i="22"/>
  <c r="M288" i="22"/>
  <c r="P288" i="22"/>
  <c r="N288" i="22"/>
  <c r="L288" i="22"/>
  <c r="K288" i="22"/>
  <c r="O288" i="22"/>
  <c r="N291" i="22"/>
  <c r="P291" i="22"/>
  <c r="M291" i="22"/>
  <c r="L291" i="22"/>
  <c r="O291" i="22"/>
  <c r="K291" i="22"/>
  <c r="M287" i="22"/>
  <c r="N287" i="22"/>
  <c r="L287" i="22"/>
  <c r="P287" i="22"/>
  <c r="O287" i="22"/>
  <c r="K287" i="22"/>
  <c r="O283" i="22"/>
  <c r="K283" i="22"/>
  <c r="N283" i="22"/>
  <c r="P283" i="22"/>
  <c r="L283" i="22"/>
  <c r="M283" i="22"/>
  <c r="P279" i="22"/>
  <c r="O279" i="22"/>
  <c r="N279" i="22"/>
  <c r="K279" i="22"/>
  <c r="M279" i="22"/>
  <c r="L279" i="22"/>
  <c r="O275" i="22"/>
  <c r="L275" i="22"/>
  <c r="K275" i="22"/>
  <c r="M275" i="22"/>
  <c r="N275" i="22"/>
  <c r="P275" i="22"/>
  <c r="N271" i="22"/>
  <c r="K271" i="22"/>
  <c r="P271" i="22"/>
  <c r="L271" i="22"/>
  <c r="O271" i="22"/>
  <c r="M271" i="22"/>
  <c r="O267" i="22"/>
  <c r="M267" i="22"/>
  <c r="K267" i="22"/>
  <c r="N267" i="22"/>
  <c r="L267" i="22"/>
  <c r="P267" i="22"/>
  <c r="O263" i="22"/>
  <c r="M263" i="22"/>
  <c r="L263" i="22"/>
  <c r="N263" i="22"/>
  <c r="K263" i="22"/>
  <c r="P263" i="22"/>
  <c r="P259" i="22"/>
  <c r="O259" i="22"/>
  <c r="L259" i="22"/>
  <c r="M259" i="22"/>
  <c r="K259" i="22"/>
  <c r="N259" i="22"/>
  <c r="N255" i="22"/>
  <c r="O255" i="22"/>
  <c r="K255" i="22"/>
  <c r="P255" i="22"/>
  <c r="L255" i="22"/>
  <c r="M255" i="22"/>
  <c r="P251" i="22"/>
  <c r="N251" i="22"/>
  <c r="K251" i="22"/>
  <c r="M251" i="22"/>
  <c r="O251" i="22"/>
  <c r="L251" i="22"/>
  <c r="O247" i="22"/>
  <c r="N247" i="22"/>
  <c r="L247" i="22"/>
  <c r="P247" i="22"/>
  <c r="M247" i="22"/>
  <c r="K247" i="22"/>
  <c r="M243" i="22"/>
  <c r="O243" i="22"/>
  <c r="P243" i="22"/>
  <c r="N243" i="22"/>
  <c r="L243" i="22"/>
  <c r="K243" i="22"/>
  <c r="L239" i="22"/>
  <c r="O239" i="22"/>
  <c r="N239" i="22"/>
  <c r="K239" i="22"/>
  <c r="M239" i="22"/>
  <c r="P239" i="22"/>
  <c r="P235" i="22"/>
  <c r="O235" i="22"/>
  <c r="L235" i="22"/>
  <c r="K235" i="22"/>
  <c r="N235" i="22"/>
  <c r="M235" i="22"/>
  <c r="O231" i="22"/>
  <c r="M231" i="22"/>
  <c r="N231" i="22"/>
  <c r="L231" i="22"/>
  <c r="K231" i="22"/>
  <c r="P231" i="22"/>
  <c r="P227" i="22"/>
  <c r="O227" i="22"/>
  <c r="N227" i="22"/>
  <c r="L227" i="22"/>
  <c r="M227" i="22"/>
  <c r="K227" i="22"/>
  <c r="N223" i="22"/>
  <c r="O223" i="22"/>
  <c r="K223" i="22"/>
  <c r="M223" i="22"/>
  <c r="L223" i="22"/>
  <c r="P223" i="22"/>
  <c r="N219" i="22"/>
  <c r="O219" i="22"/>
  <c r="K219" i="22"/>
  <c r="P219" i="22"/>
  <c r="M219" i="22"/>
  <c r="L219" i="22"/>
  <c r="P6" i="22"/>
  <c r="N6" i="22"/>
  <c r="O6" i="22"/>
  <c r="AJ6" i="22"/>
  <c r="AJ9" i="22"/>
  <c r="AJ8" i="22"/>
  <c r="AJ7" i="22"/>
  <c r="CB6" i="22"/>
  <c r="M205" i="22"/>
  <c r="N205" i="22"/>
  <c r="P205" i="22"/>
  <c r="K205" i="22"/>
  <c r="L205" i="22"/>
  <c r="O205" i="22"/>
  <c r="M193" i="22"/>
  <c r="N193" i="22"/>
  <c r="BX264" i="31" s="1"/>
  <c r="P193" i="22"/>
  <c r="BZ264" i="31" s="1"/>
  <c r="L193" i="22"/>
  <c r="O193" i="22"/>
  <c r="BY264" i="31" s="1"/>
  <c r="K193" i="22"/>
  <c r="M181" i="22"/>
  <c r="N181" i="22"/>
  <c r="BX249" i="31" s="1"/>
  <c r="P181" i="22"/>
  <c r="BZ249" i="31" s="1"/>
  <c r="L181" i="22"/>
  <c r="K181" i="22"/>
  <c r="O181" i="22"/>
  <c r="BY249" i="31" s="1"/>
  <c r="M169" i="22"/>
  <c r="N169" i="22"/>
  <c r="BX236" i="31" s="1"/>
  <c r="P169" i="22"/>
  <c r="BZ236" i="31" s="1"/>
  <c r="L169" i="22"/>
  <c r="K169" i="22"/>
  <c r="O169" i="22"/>
  <c r="BY236" i="31" s="1"/>
  <c r="M157" i="22"/>
  <c r="N157" i="22"/>
  <c r="BX214" i="31" s="1"/>
  <c r="P157" i="22"/>
  <c r="BZ214" i="31" s="1"/>
  <c r="K157" i="22"/>
  <c r="L157" i="22"/>
  <c r="O157" i="22"/>
  <c r="BY214" i="31" s="1"/>
  <c r="M145" i="22"/>
  <c r="N145" i="22"/>
  <c r="BX199" i="31" s="1"/>
  <c r="P145" i="22"/>
  <c r="BZ199" i="31" s="1"/>
  <c r="L145" i="22"/>
  <c r="O145" i="22"/>
  <c r="BY199" i="31" s="1"/>
  <c r="K145" i="22"/>
  <c r="M133" i="22"/>
  <c r="N133" i="22"/>
  <c r="BX185" i="31" s="1"/>
  <c r="P133" i="22"/>
  <c r="BZ185" i="31" s="1"/>
  <c r="O133" i="22"/>
  <c r="BY185" i="31" s="1"/>
  <c r="K133" i="22"/>
  <c r="L133" i="22"/>
  <c r="M125" i="22"/>
  <c r="N125" i="22"/>
  <c r="BX177" i="31" s="1"/>
  <c r="P125" i="22"/>
  <c r="BZ177" i="31" s="1"/>
  <c r="K125" i="22"/>
  <c r="L125" i="22"/>
  <c r="O125" i="22"/>
  <c r="BY177" i="31" s="1"/>
  <c r="K113" i="22"/>
  <c r="O113" i="22"/>
  <c r="BY163" i="31" s="1"/>
  <c r="P113" i="22"/>
  <c r="BZ163" i="31" s="1"/>
  <c r="L113" i="22"/>
  <c r="N113" i="22"/>
  <c r="BX163" i="31" s="1"/>
  <c r="M113" i="22"/>
  <c r="K101" i="22"/>
  <c r="O101" i="22"/>
  <c r="BY151" i="31" s="1"/>
  <c r="M101" i="22"/>
  <c r="N101" i="22"/>
  <c r="BX151" i="31" s="1"/>
  <c r="L101" i="22"/>
  <c r="P101" i="22"/>
  <c r="BZ151" i="31" s="1"/>
  <c r="N93" i="22"/>
  <c r="BX143" i="31" s="1"/>
  <c r="K93" i="22"/>
  <c r="O93" i="22"/>
  <c r="BY143" i="31" s="1"/>
  <c r="M93" i="22"/>
  <c r="P93" i="22"/>
  <c r="BZ143" i="31" s="1"/>
  <c r="L93" i="22"/>
  <c r="N81" i="22"/>
  <c r="BX110" i="31" s="1"/>
  <c r="K81" i="22"/>
  <c r="O81" i="22"/>
  <c r="BY110" i="31" s="1"/>
  <c r="M81" i="22"/>
  <c r="P81" i="22"/>
  <c r="BZ110" i="31" s="1"/>
  <c r="L81" i="22"/>
  <c r="N69" i="22"/>
  <c r="BX97" i="31" s="1"/>
  <c r="K69" i="22"/>
  <c r="O69" i="22"/>
  <c r="BY97" i="31" s="1"/>
  <c r="M69" i="22"/>
  <c r="P69" i="22"/>
  <c r="BZ97" i="31" s="1"/>
  <c r="L69" i="22"/>
  <c r="N57" i="22"/>
  <c r="BX81" i="31" s="1"/>
  <c r="K57" i="22"/>
  <c r="O57" i="22"/>
  <c r="BY81" i="31" s="1"/>
  <c r="M57" i="22"/>
  <c r="P57" i="22"/>
  <c r="BZ81" i="31" s="1"/>
  <c r="L57" i="22"/>
  <c r="N45" i="22"/>
  <c r="BX63" i="31" s="1"/>
  <c r="K45" i="22"/>
  <c r="O45" i="22"/>
  <c r="BY63" i="31" s="1"/>
  <c r="M45" i="22"/>
  <c r="P45" i="22"/>
  <c r="BZ63" i="31" s="1"/>
  <c r="L45" i="22"/>
  <c r="N33" i="22"/>
  <c r="BX50" i="31" s="1"/>
  <c r="K33" i="22"/>
  <c r="O33" i="22"/>
  <c r="BY50" i="31" s="1"/>
  <c r="M33" i="22"/>
  <c r="P33" i="22"/>
  <c r="BZ50" i="31" s="1"/>
  <c r="L33" i="22"/>
  <c r="N9" i="22"/>
  <c r="K9" i="22"/>
  <c r="O9" i="22"/>
  <c r="M9" i="22"/>
  <c r="P9" i="22"/>
  <c r="L9" i="22"/>
  <c r="K212" i="22"/>
  <c r="O212" i="22"/>
  <c r="L212" i="22"/>
  <c r="P212" i="22"/>
  <c r="N212" i="22"/>
  <c r="M212" i="22"/>
  <c r="K200" i="22"/>
  <c r="O200" i="22"/>
  <c r="L200" i="22"/>
  <c r="P200" i="22"/>
  <c r="N200" i="22"/>
  <c r="M200" i="22"/>
  <c r="K192" i="22"/>
  <c r="O192" i="22"/>
  <c r="BY263" i="31" s="1"/>
  <c r="L192" i="22"/>
  <c r="P192" i="22"/>
  <c r="BZ263" i="31" s="1"/>
  <c r="N192" i="22"/>
  <c r="BX263" i="31" s="1"/>
  <c r="M192" i="22"/>
  <c r="K180" i="22"/>
  <c r="O180" i="22"/>
  <c r="BY248" i="31" s="1"/>
  <c r="L180" i="22"/>
  <c r="P180" i="22"/>
  <c r="BZ248" i="31" s="1"/>
  <c r="N180" i="22"/>
  <c r="BX248" i="31" s="1"/>
  <c r="M180" i="22"/>
  <c r="K168" i="22"/>
  <c r="O168" i="22"/>
  <c r="BY230" i="31" s="1"/>
  <c r="L168" i="22"/>
  <c r="P168" i="22"/>
  <c r="BZ230" i="31" s="1"/>
  <c r="N168" i="22"/>
  <c r="BX230" i="31" s="1"/>
  <c r="M168" i="22"/>
  <c r="K156" i="22"/>
  <c r="O156" i="22"/>
  <c r="BY213" i="31" s="1"/>
  <c r="L156" i="22"/>
  <c r="P156" i="22"/>
  <c r="BZ213" i="31" s="1"/>
  <c r="N156" i="22"/>
  <c r="BX213" i="31" s="1"/>
  <c r="M156" i="22"/>
  <c r="K140" i="22"/>
  <c r="O140" i="22"/>
  <c r="BY193" i="31" s="1"/>
  <c r="L140" i="22"/>
  <c r="P140" i="22"/>
  <c r="BZ193" i="31" s="1"/>
  <c r="N140" i="22"/>
  <c r="BX193" i="31" s="1"/>
  <c r="M140" i="22"/>
  <c r="K214" i="22"/>
  <c r="O214" i="22"/>
  <c r="L214" i="22"/>
  <c r="P214" i="22"/>
  <c r="M214" i="22"/>
  <c r="N214" i="22"/>
  <c r="K206" i="22"/>
  <c r="O206" i="22"/>
  <c r="L206" i="22"/>
  <c r="P206" i="22"/>
  <c r="N206" i="22"/>
  <c r="M206" i="22"/>
  <c r="K202" i="22"/>
  <c r="O202" i="22"/>
  <c r="L202" i="22"/>
  <c r="P202" i="22"/>
  <c r="M202" i="22"/>
  <c r="N202" i="22"/>
  <c r="K198" i="22"/>
  <c r="O198" i="22"/>
  <c r="L198" i="22"/>
  <c r="P198" i="22"/>
  <c r="N198" i="22"/>
  <c r="M198" i="22"/>
  <c r="K194" i="22"/>
  <c r="O194" i="22"/>
  <c r="L194" i="22"/>
  <c r="P194" i="22"/>
  <c r="M194" i="22"/>
  <c r="N194" i="22"/>
  <c r="K190" i="22"/>
  <c r="O190" i="22"/>
  <c r="BY260" i="31" s="1"/>
  <c r="L190" i="22"/>
  <c r="P190" i="22"/>
  <c r="BZ260" i="31" s="1"/>
  <c r="N190" i="22"/>
  <c r="BX260" i="31" s="1"/>
  <c r="M190" i="22"/>
  <c r="K186" i="22"/>
  <c r="O186" i="22"/>
  <c r="BY256" i="31" s="1"/>
  <c r="L186" i="22"/>
  <c r="P186" i="22"/>
  <c r="BZ256" i="31" s="1"/>
  <c r="N186" i="22"/>
  <c r="BX256" i="31" s="1"/>
  <c r="M186" i="22"/>
  <c r="K182" i="22"/>
  <c r="O182" i="22"/>
  <c r="BY250" i="31" s="1"/>
  <c r="L182" i="22"/>
  <c r="P182" i="22"/>
  <c r="BZ250" i="31" s="1"/>
  <c r="N182" i="22"/>
  <c r="BX250" i="31" s="1"/>
  <c r="M182" i="22"/>
  <c r="K178" i="22"/>
  <c r="O178" i="22"/>
  <c r="BY245" i="31" s="1"/>
  <c r="L178" i="22"/>
  <c r="P178" i="22"/>
  <c r="BZ245" i="31" s="1"/>
  <c r="M178" i="22"/>
  <c r="N178" i="22"/>
  <c r="BX245" i="31" s="1"/>
  <c r="K174" i="22"/>
  <c r="O174" i="22"/>
  <c r="BY241" i="31" s="1"/>
  <c r="L174" i="22"/>
  <c r="P174" i="22"/>
  <c r="BZ241" i="31" s="1"/>
  <c r="N174" i="22"/>
  <c r="BX241" i="31" s="1"/>
  <c r="M174" i="22"/>
  <c r="K170" i="22"/>
  <c r="O170" i="22"/>
  <c r="BY237" i="31" s="1"/>
  <c r="L170" i="22"/>
  <c r="P170" i="22"/>
  <c r="BZ237" i="31" s="1"/>
  <c r="M170" i="22"/>
  <c r="N170" i="22"/>
  <c r="BX237" i="31" s="1"/>
  <c r="K166" i="22"/>
  <c r="O166" i="22"/>
  <c r="BY228" i="31" s="1"/>
  <c r="L166" i="22"/>
  <c r="P166" i="22"/>
  <c r="BZ228" i="31" s="1"/>
  <c r="N166" i="22"/>
  <c r="BX228" i="31" s="1"/>
  <c r="M166" i="22"/>
  <c r="K162" i="22"/>
  <c r="O162" i="22"/>
  <c r="BY223" i="31" s="1"/>
  <c r="L162" i="22"/>
  <c r="P162" i="22"/>
  <c r="BZ223" i="31" s="1"/>
  <c r="M162" i="22"/>
  <c r="N162" i="22"/>
  <c r="BX223" i="31" s="1"/>
  <c r="K158" i="22"/>
  <c r="O158" i="22"/>
  <c r="BY215" i="31" s="1"/>
  <c r="L158" i="22"/>
  <c r="P158" i="22"/>
  <c r="BZ215" i="31" s="1"/>
  <c r="N158" i="22"/>
  <c r="BX215" i="31" s="1"/>
  <c r="M158" i="22"/>
  <c r="K154" i="22"/>
  <c r="O154" i="22"/>
  <c r="BY211" i="31" s="1"/>
  <c r="L154" i="22"/>
  <c r="P154" i="22"/>
  <c r="BZ211" i="31" s="1"/>
  <c r="M154" i="22"/>
  <c r="N154" i="22"/>
  <c r="BX211" i="31" s="1"/>
  <c r="K150" i="22"/>
  <c r="O150" i="22"/>
  <c r="BY206" i="31" s="1"/>
  <c r="L150" i="22"/>
  <c r="P150" i="22"/>
  <c r="BZ206" i="31" s="1"/>
  <c r="N150" i="22"/>
  <c r="BX206" i="31" s="1"/>
  <c r="M150" i="22"/>
  <c r="K146" i="22"/>
  <c r="O146" i="22"/>
  <c r="BY200" i="31" s="1"/>
  <c r="L146" i="22"/>
  <c r="P146" i="22"/>
  <c r="BZ200" i="31" s="1"/>
  <c r="M146" i="22"/>
  <c r="N146" i="22"/>
  <c r="BX200" i="31" s="1"/>
  <c r="K142" i="22"/>
  <c r="O142" i="22"/>
  <c r="BY195" i="31" s="1"/>
  <c r="L142" i="22"/>
  <c r="P142" i="22"/>
  <c r="BZ195" i="31" s="1"/>
  <c r="N142" i="22"/>
  <c r="BX195" i="31" s="1"/>
  <c r="M142" i="22"/>
  <c r="K138" i="22"/>
  <c r="O138" i="22"/>
  <c r="BY191" i="31" s="1"/>
  <c r="L138" i="22"/>
  <c r="P138" i="22"/>
  <c r="BZ191" i="31" s="1"/>
  <c r="M138" i="22"/>
  <c r="N138" i="22"/>
  <c r="BX191" i="31" s="1"/>
  <c r="K134" i="22"/>
  <c r="O134" i="22"/>
  <c r="BY186" i="31" s="1"/>
  <c r="L134" i="22"/>
  <c r="P134" i="22"/>
  <c r="BZ186" i="31" s="1"/>
  <c r="N134" i="22"/>
  <c r="BX186" i="31" s="1"/>
  <c r="M134" i="22"/>
  <c r="K130" i="22"/>
  <c r="O130" i="22"/>
  <c r="BY182" i="31" s="1"/>
  <c r="L130" i="22"/>
  <c r="P130" i="22"/>
  <c r="BZ182" i="31" s="1"/>
  <c r="M130" i="22"/>
  <c r="N130" i="22"/>
  <c r="BX182" i="31" s="1"/>
  <c r="K126" i="22"/>
  <c r="O126" i="22"/>
  <c r="BY178" i="31" s="1"/>
  <c r="L126" i="22"/>
  <c r="P126" i="22"/>
  <c r="BZ178" i="31" s="1"/>
  <c r="N126" i="22"/>
  <c r="BX178" i="31" s="1"/>
  <c r="M126" i="22"/>
  <c r="K122" i="22"/>
  <c r="O122" i="22"/>
  <c r="BY174" i="31" s="1"/>
  <c r="L122" i="22"/>
  <c r="P122" i="22"/>
  <c r="BZ174" i="31" s="1"/>
  <c r="M122" i="22"/>
  <c r="N122" i="22"/>
  <c r="BX174" i="31" s="1"/>
  <c r="M118" i="22"/>
  <c r="L118" i="22"/>
  <c r="N118" i="22"/>
  <c r="BX170" i="31" s="1"/>
  <c r="P118" i="22"/>
  <c r="BZ170" i="31" s="1"/>
  <c r="K118" i="22"/>
  <c r="O118" i="22"/>
  <c r="BY170" i="31" s="1"/>
  <c r="M114" i="22"/>
  <c r="O114" i="22"/>
  <c r="BY164" i="31" s="1"/>
  <c r="K114" i="22"/>
  <c r="P114" i="22"/>
  <c r="BZ164" i="31" s="1"/>
  <c r="N114" i="22"/>
  <c r="BX164" i="31" s="1"/>
  <c r="L114" i="22"/>
  <c r="M110" i="22"/>
  <c r="L110" i="22"/>
  <c r="N110" i="22"/>
  <c r="BX160" i="31" s="1"/>
  <c r="K110" i="22"/>
  <c r="P110" i="22"/>
  <c r="BZ160" i="31" s="1"/>
  <c r="O110" i="22"/>
  <c r="BY160" i="31" s="1"/>
  <c r="M106" i="22"/>
  <c r="O106" i="22"/>
  <c r="BY156" i="31" s="1"/>
  <c r="K106" i="22"/>
  <c r="P106" i="22"/>
  <c r="BZ156" i="31" s="1"/>
  <c r="N106" i="22"/>
  <c r="BX156" i="31" s="1"/>
  <c r="L106" i="22"/>
  <c r="M102" i="22"/>
  <c r="L102" i="22"/>
  <c r="N102" i="22"/>
  <c r="BX152" i="31" s="1"/>
  <c r="P102" i="22"/>
  <c r="BZ152" i="31" s="1"/>
  <c r="K102" i="22"/>
  <c r="O102" i="22"/>
  <c r="BY152" i="31" s="1"/>
  <c r="L98" i="22"/>
  <c r="M98" i="22"/>
  <c r="O98" i="22"/>
  <c r="BY148" i="31" s="1"/>
  <c r="P98" i="22"/>
  <c r="BZ148" i="31" s="1"/>
  <c r="K98" i="22"/>
  <c r="N98" i="22"/>
  <c r="BX148" i="31" s="1"/>
  <c r="L94" i="22"/>
  <c r="P94" i="22"/>
  <c r="BZ144" i="31" s="1"/>
  <c r="M94" i="22"/>
  <c r="O94" i="22"/>
  <c r="BY144" i="31" s="1"/>
  <c r="N94" i="22"/>
  <c r="BX144" i="31" s="1"/>
  <c r="K94" i="22"/>
  <c r="L90" i="22"/>
  <c r="P90" i="22"/>
  <c r="BZ140" i="31" s="1"/>
  <c r="M90" i="22"/>
  <c r="O90" i="22"/>
  <c r="BY140" i="31" s="1"/>
  <c r="N90" i="22"/>
  <c r="BX140" i="31" s="1"/>
  <c r="K90" i="22"/>
  <c r="L86" i="22"/>
  <c r="P86" i="22"/>
  <c r="BZ136" i="31" s="1"/>
  <c r="M86" i="22"/>
  <c r="O86" i="22"/>
  <c r="BY136" i="31" s="1"/>
  <c r="N86" i="22"/>
  <c r="BX136" i="31" s="1"/>
  <c r="K86" i="22"/>
  <c r="L82" i="22"/>
  <c r="P82" i="22"/>
  <c r="BZ111" i="31" s="1"/>
  <c r="M82" i="22"/>
  <c r="O82" i="22"/>
  <c r="BY111" i="31" s="1"/>
  <c r="K82" i="22"/>
  <c r="N82" i="22"/>
  <c r="BX111" i="31" s="1"/>
  <c r="L78" i="22"/>
  <c r="P78" i="22"/>
  <c r="BZ106" i="31" s="1"/>
  <c r="M78" i="22"/>
  <c r="O78" i="22"/>
  <c r="BY106" i="31" s="1"/>
  <c r="N78" i="22"/>
  <c r="BX106" i="31" s="1"/>
  <c r="K78" i="22"/>
  <c r="L74" i="22"/>
  <c r="P74" i="22"/>
  <c r="BZ102" i="31" s="1"/>
  <c r="M74" i="22"/>
  <c r="O74" i="22"/>
  <c r="BY102" i="31" s="1"/>
  <c r="N74" i="22"/>
  <c r="BX102" i="31" s="1"/>
  <c r="K74" i="22"/>
  <c r="L70" i="22"/>
  <c r="P70" i="22"/>
  <c r="BZ98" i="31" s="1"/>
  <c r="M70" i="22"/>
  <c r="O70" i="22"/>
  <c r="BY98" i="31" s="1"/>
  <c r="N70" i="22"/>
  <c r="BX98" i="31" s="1"/>
  <c r="K70" i="22"/>
  <c r="L66" i="22"/>
  <c r="P66" i="22"/>
  <c r="BZ94" i="31" s="1"/>
  <c r="M66" i="22"/>
  <c r="O66" i="22"/>
  <c r="BY94" i="31" s="1"/>
  <c r="K66" i="22"/>
  <c r="N66" i="22"/>
  <c r="BX94" i="31" s="1"/>
  <c r="L62" i="22"/>
  <c r="P62" i="22"/>
  <c r="BZ90" i="31" s="1"/>
  <c r="M62" i="22"/>
  <c r="O62" i="22"/>
  <c r="BY90" i="31" s="1"/>
  <c r="N62" i="22"/>
  <c r="BX90" i="31" s="1"/>
  <c r="K62" i="22"/>
  <c r="L58" i="22"/>
  <c r="P58" i="22"/>
  <c r="BZ82" i="31" s="1"/>
  <c r="M58" i="22"/>
  <c r="O58" i="22"/>
  <c r="BY82" i="31" s="1"/>
  <c r="N58" i="22"/>
  <c r="BX82" i="31" s="1"/>
  <c r="K58" i="22"/>
  <c r="L54" i="22"/>
  <c r="P54" i="22"/>
  <c r="BZ75" i="31" s="1"/>
  <c r="M54" i="22"/>
  <c r="O54" i="22"/>
  <c r="BY75" i="31" s="1"/>
  <c r="N54" i="22"/>
  <c r="BX75" i="31" s="1"/>
  <c r="K54" i="22"/>
  <c r="L50" i="22"/>
  <c r="P50" i="22"/>
  <c r="BZ71" i="31" s="1"/>
  <c r="M50" i="22"/>
  <c r="O50" i="22"/>
  <c r="BY71" i="31" s="1"/>
  <c r="K50" i="22"/>
  <c r="N50" i="22"/>
  <c r="BX71" i="31" s="1"/>
  <c r="L46" i="22"/>
  <c r="P46" i="22"/>
  <c r="BZ66" i="31" s="1"/>
  <c r="M46" i="22"/>
  <c r="O46" i="22"/>
  <c r="BY66" i="31" s="1"/>
  <c r="N46" i="22"/>
  <c r="BX66" i="31" s="1"/>
  <c r="K46" i="22"/>
  <c r="L42" i="22"/>
  <c r="P42" i="22"/>
  <c r="BZ60" i="31" s="1"/>
  <c r="M42" i="22"/>
  <c r="O42" i="22"/>
  <c r="BY60" i="31" s="1"/>
  <c r="N42" i="22"/>
  <c r="BX60" i="31" s="1"/>
  <c r="K42" i="22"/>
  <c r="L38" i="22"/>
  <c r="P38" i="22"/>
  <c r="BZ55" i="31" s="1"/>
  <c r="M38" i="22"/>
  <c r="O38" i="22"/>
  <c r="BY55" i="31" s="1"/>
  <c r="N38" i="22"/>
  <c r="BX55" i="31" s="1"/>
  <c r="K38" i="22"/>
  <c r="L34" i="22"/>
  <c r="P34" i="22"/>
  <c r="BZ51" i="31" s="1"/>
  <c r="M34" i="22"/>
  <c r="O34" i="22"/>
  <c r="BY51" i="31" s="1"/>
  <c r="K34" i="22"/>
  <c r="N34" i="22"/>
  <c r="BX51" i="31" s="1"/>
  <c r="L30" i="22"/>
  <c r="P30" i="22"/>
  <c r="BZ47" i="31" s="1"/>
  <c r="M30" i="22"/>
  <c r="O30" i="22"/>
  <c r="BY47" i="31" s="1"/>
  <c r="N30" i="22"/>
  <c r="BX47" i="31" s="1"/>
  <c r="K30" i="22"/>
  <c r="L26" i="22"/>
  <c r="P26" i="22"/>
  <c r="BZ42" i="31" s="1"/>
  <c r="M26" i="22"/>
  <c r="O26" i="22"/>
  <c r="BY42" i="31" s="1"/>
  <c r="N26" i="22"/>
  <c r="BX42" i="31" s="1"/>
  <c r="K26" i="22"/>
  <c r="L22" i="22"/>
  <c r="P22" i="22"/>
  <c r="BZ35" i="31" s="1"/>
  <c r="M22" i="22"/>
  <c r="O22" i="22"/>
  <c r="BY35" i="31" s="1"/>
  <c r="N22" i="22"/>
  <c r="BX35" i="31" s="1"/>
  <c r="K22" i="22"/>
  <c r="L18" i="22"/>
  <c r="P18" i="22"/>
  <c r="BZ30" i="31" s="1"/>
  <c r="M18" i="22"/>
  <c r="O18" i="22"/>
  <c r="BY30" i="31" s="1"/>
  <c r="K18" i="22"/>
  <c r="N18" i="22"/>
  <c r="BX30" i="31" s="1"/>
  <c r="L14" i="22"/>
  <c r="P14" i="22"/>
  <c r="M14" i="22"/>
  <c r="O14" i="22"/>
  <c r="N14" i="22"/>
  <c r="K14" i="22"/>
  <c r="L10" i="22"/>
  <c r="P10" i="22"/>
  <c r="M10" i="22"/>
  <c r="O10" i="22"/>
  <c r="K10" i="22"/>
  <c r="N10" i="22"/>
  <c r="BY218" i="1"/>
  <c r="BX217" i="1"/>
  <c r="BZ215" i="1"/>
  <c r="BY214" i="1"/>
  <c r="BZ211" i="1"/>
  <c r="BY210" i="1"/>
  <c r="BX209" i="1"/>
  <c r="BX165" i="1"/>
  <c r="BZ163" i="1"/>
  <c r="BY162" i="1"/>
  <c r="BX161" i="1"/>
  <c r="BX218" i="1"/>
  <c r="BZ216" i="1"/>
  <c r="BY215" i="1"/>
  <c r="BX214" i="1"/>
  <c r="BZ212" i="1"/>
  <c r="BY211" i="1"/>
  <c r="BX210" i="1"/>
  <c r="BZ208" i="1"/>
  <c r="BZ164" i="1"/>
  <c r="BY163" i="1"/>
  <c r="BX162" i="1"/>
  <c r="BZ160" i="1"/>
  <c r="BZ218" i="1"/>
  <c r="BY217" i="1"/>
  <c r="BX216" i="1"/>
  <c r="BZ214" i="1"/>
  <c r="BX212" i="1"/>
  <c r="BZ210" i="1"/>
  <c r="BY209" i="1"/>
  <c r="BX208" i="1"/>
  <c r="BY165" i="1"/>
  <c r="BX164" i="1"/>
  <c r="BZ162" i="1"/>
  <c r="BY161" i="1"/>
  <c r="BX160" i="1"/>
  <c r="BY216" i="1"/>
  <c r="BX211" i="1"/>
  <c r="BX163" i="1"/>
  <c r="BZ165" i="1"/>
  <c r="BX215" i="1"/>
  <c r="BZ209" i="1"/>
  <c r="BZ161" i="1"/>
  <c r="BZ217" i="1"/>
  <c r="BY212" i="1"/>
  <c r="BY164" i="1"/>
  <c r="BY208" i="1"/>
  <c r="BY160" i="1"/>
  <c r="L6" i="22"/>
  <c r="M6" i="22"/>
  <c r="M213" i="22"/>
  <c r="N213" i="22"/>
  <c r="P213" i="22"/>
  <c r="L213" i="22"/>
  <c r="K213" i="22"/>
  <c r="O213" i="22"/>
  <c r="M201" i="22"/>
  <c r="N201" i="22"/>
  <c r="P201" i="22"/>
  <c r="L201" i="22"/>
  <c r="O201" i="22"/>
  <c r="K201" i="22"/>
  <c r="M197" i="22"/>
  <c r="N197" i="22"/>
  <c r="P197" i="22"/>
  <c r="K197" i="22"/>
  <c r="L197" i="22"/>
  <c r="O197" i="22"/>
  <c r="M189" i="22"/>
  <c r="N189" i="22"/>
  <c r="BX259" i="31" s="1"/>
  <c r="P189" i="22"/>
  <c r="BZ259" i="31" s="1"/>
  <c r="K189" i="22"/>
  <c r="L189" i="22"/>
  <c r="O189" i="22"/>
  <c r="BY259" i="31" s="1"/>
  <c r="M185" i="22"/>
  <c r="N185" i="22"/>
  <c r="BX255" i="31" s="1"/>
  <c r="P185" i="22"/>
  <c r="BZ255" i="31" s="1"/>
  <c r="L185" i="22"/>
  <c r="O185" i="22"/>
  <c r="BY255" i="31" s="1"/>
  <c r="K185" i="22"/>
  <c r="M177" i="22"/>
  <c r="N177" i="22"/>
  <c r="BX244" i="31" s="1"/>
  <c r="P177" i="22"/>
  <c r="BZ244" i="31" s="1"/>
  <c r="L177" i="22"/>
  <c r="K177" i="22"/>
  <c r="O177" i="22"/>
  <c r="BY244" i="31" s="1"/>
  <c r="M173" i="22"/>
  <c r="N173" i="22"/>
  <c r="BX240" i="31" s="1"/>
  <c r="P173" i="22"/>
  <c r="BZ240" i="31" s="1"/>
  <c r="O173" i="22"/>
  <c r="BY240" i="31" s="1"/>
  <c r="K173" i="22"/>
  <c r="L173" i="22"/>
  <c r="M165" i="22"/>
  <c r="N165" i="22"/>
  <c r="BX227" i="31" s="1"/>
  <c r="P165" i="22"/>
  <c r="BZ227" i="31" s="1"/>
  <c r="K165" i="22"/>
  <c r="L165" i="22"/>
  <c r="O165" i="22"/>
  <c r="BY227" i="31" s="1"/>
  <c r="M161" i="22"/>
  <c r="N161" i="22"/>
  <c r="BX222" i="31" s="1"/>
  <c r="P161" i="22"/>
  <c r="BZ222" i="31" s="1"/>
  <c r="L161" i="22"/>
  <c r="O161" i="22"/>
  <c r="BY222" i="31" s="1"/>
  <c r="K161" i="22"/>
  <c r="M153" i="22"/>
  <c r="N153" i="22"/>
  <c r="BX209" i="31" s="1"/>
  <c r="P153" i="22"/>
  <c r="BZ209" i="31" s="1"/>
  <c r="L153" i="22"/>
  <c r="O153" i="22"/>
  <c r="BY209" i="31" s="1"/>
  <c r="K153" i="22"/>
  <c r="M149" i="22"/>
  <c r="N149" i="22"/>
  <c r="BX203" i="31" s="1"/>
  <c r="P149" i="22"/>
  <c r="BZ203" i="31" s="1"/>
  <c r="K149" i="22"/>
  <c r="L149" i="22"/>
  <c r="O149" i="22"/>
  <c r="BY203" i="31" s="1"/>
  <c r="M141" i="22"/>
  <c r="N141" i="22"/>
  <c r="BX194" i="31" s="1"/>
  <c r="P141" i="22"/>
  <c r="BZ194" i="31" s="1"/>
  <c r="K141" i="22"/>
  <c r="L141" i="22"/>
  <c r="O141" i="22"/>
  <c r="BY194" i="31" s="1"/>
  <c r="M137" i="22"/>
  <c r="N137" i="22"/>
  <c r="BX190" i="31" s="1"/>
  <c r="P137" i="22"/>
  <c r="BZ190" i="31" s="1"/>
  <c r="L137" i="22"/>
  <c r="O137" i="22"/>
  <c r="BY190" i="31" s="1"/>
  <c r="K137" i="22"/>
  <c r="M129" i="22"/>
  <c r="N129" i="22"/>
  <c r="BX181" i="31" s="1"/>
  <c r="P129" i="22"/>
  <c r="BZ181" i="31" s="1"/>
  <c r="L129" i="22"/>
  <c r="O129" i="22"/>
  <c r="BY181" i="31" s="1"/>
  <c r="K129" i="22"/>
  <c r="M121" i="22"/>
  <c r="N121" i="22"/>
  <c r="BX173" i="31" s="1"/>
  <c r="P121" i="22"/>
  <c r="BZ173" i="31" s="1"/>
  <c r="L121" i="22"/>
  <c r="K121" i="22"/>
  <c r="O121" i="22"/>
  <c r="BY173" i="31" s="1"/>
  <c r="K117" i="22"/>
  <c r="O117" i="22"/>
  <c r="BY169" i="31" s="1"/>
  <c r="M117" i="22"/>
  <c r="N117" i="22"/>
  <c r="BX169" i="31" s="1"/>
  <c r="L117" i="22"/>
  <c r="P117" i="22"/>
  <c r="BZ169" i="31" s="1"/>
  <c r="K109" i="22"/>
  <c r="O109" i="22"/>
  <c r="BY159" i="31" s="1"/>
  <c r="M109" i="22"/>
  <c r="N109" i="22"/>
  <c r="BX159" i="31" s="1"/>
  <c r="L109" i="22"/>
  <c r="P109" i="22"/>
  <c r="BZ159" i="31" s="1"/>
  <c r="K105" i="22"/>
  <c r="O105" i="22"/>
  <c r="BY155" i="31" s="1"/>
  <c r="P105" i="22"/>
  <c r="BZ155" i="31" s="1"/>
  <c r="L105" i="22"/>
  <c r="M105" i="22"/>
  <c r="N105" i="22"/>
  <c r="BX155" i="31" s="1"/>
  <c r="N97" i="22"/>
  <c r="BX147" i="31" s="1"/>
  <c r="K97" i="22"/>
  <c r="O97" i="22"/>
  <c r="BY147" i="31" s="1"/>
  <c r="M97" i="22"/>
  <c r="P97" i="22"/>
  <c r="BZ147" i="31" s="1"/>
  <c r="L97" i="22"/>
  <c r="N89" i="22"/>
  <c r="BX139" i="31" s="1"/>
  <c r="K89" i="22"/>
  <c r="O89" i="22"/>
  <c r="BY139" i="31" s="1"/>
  <c r="M89" i="22"/>
  <c r="P89" i="22"/>
  <c r="BZ139" i="31" s="1"/>
  <c r="L89" i="22"/>
  <c r="N85" i="22"/>
  <c r="BX115" i="31" s="1"/>
  <c r="K85" i="22"/>
  <c r="O85" i="22"/>
  <c r="BY115" i="31" s="1"/>
  <c r="M85" i="22"/>
  <c r="P85" i="22"/>
  <c r="BZ115" i="31" s="1"/>
  <c r="L85" i="22"/>
  <c r="N77" i="22"/>
  <c r="BX105" i="31" s="1"/>
  <c r="K77" i="22"/>
  <c r="O77" i="22"/>
  <c r="BY105" i="31" s="1"/>
  <c r="M77" i="22"/>
  <c r="P77" i="22"/>
  <c r="BZ105" i="31" s="1"/>
  <c r="L77" i="22"/>
  <c r="N73" i="22"/>
  <c r="BX101" i="31" s="1"/>
  <c r="K73" i="22"/>
  <c r="O73" i="22"/>
  <c r="BY101" i="31" s="1"/>
  <c r="M73" i="22"/>
  <c r="P73" i="22"/>
  <c r="BZ101" i="31" s="1"/>
  <c r="L73" i="22"/>
  <c r="N65" i="22"/>
  <c r="BX93" i="31" s="1"/>
  <c r="K65" i="22"/>
  <c r="O65" i="22"/>
  <c r="BY93" i="31" s="1"/>
  <c r="M65" i="22"/>
  <c r="P65" i="22"/>
  <c r="BZ93" i="31" s="1"/>
  <c r="L65" i="22"/>
  <c r="N61" i="22"/>
  <c r="BX89" i="31" s="1"/>
  <c r="K61" i="22"/>
  <c r="O61" i="22"/>
  <c r="BY89" i="31" s="1"/>
  <c r="M61" i="22"/>
  <c r="P61" i="22"/>
  <c r="BZ89" i="31" s="1"/>
  <c r="L61" i="22"/>
  <c r="N53" i="22"/>
  <c r="BX74" i="31" s="1"/>
  <c r="K53" i="22"/>
  <c r="O53" i="22"/>
  <c r="BY74" i="31" s="1"/>
  <c r="M53" i="22"/>
  <c r="P53" i="22"/>
  <c r="BZ74" i="31" s="1"/>
  <c r="L53" i="22"/>
  <c r="N49" i="22"/>
  <c r="BX70" i="31" s="1"/>
  <c r="K49" i="22"/>
  <c r="O49" i="22"/>
  <c r="BY70" i="31" s="1"/>
  <c r="M49" i="22"/>
  <c r="P49" i="22"/>
  <c r="BZ70" i="31" s="1"/>
  <c r="L49" i="22"/>
  <c r="N41" i="22"/>
  <c r="BX59" i="31" s="1"/>
  <c r="K41" i="22"/>
  <c r="O41" i="22"/>
  <c r="BY59" i="31" s="1"/>
  <c r="M41" i="22"/>
  <c r="P41" i="22"/>
  <c r="BZ59" i="31" s="1"/>
  <c r="L41" i="22"/>
  <c r="N37" i="22"/>
  <c r="BX54" i="31" s="1"/>
  <c r="K37" i="22"/>
  <c r="O37" i="22"/>
  <c r="BY54" i="31" s="1"/>
  <c r="M37" i="22"/>
  <c r="P37" i="22"/>
  <c r="BZ54" i="31" s="1"/>
  <c r="L37" i="22"/>
  <c r="N29" i="22"/>
  <c r="BX46" i="31" s="1"/>
  <c r="K29" i="22"/>
  <c r="O29" i="22"/>
  <c r="BY46" i="31" s="1"/>
  <c r="M29" i="22"/>
  <c r="P29" i="22"/>
  <c r="BZ46" i="31" s="1"/>
  <c r="L29" i="22"/>
  <c r="N25" i="22"/>
  <c r="BX39" i="31" s="1"/>
  <c r="K25" i="22"/>
  <c r="O25" i="22"/>
  <c r="BY39" i="31" s="1"/>
  <c r="M25" i="22"/>
  <c r="P25" i="22"/>
  <c r="BZ39" i="31" s="1"/>
  <c r="L25" i="22"/>
  <c r="N21" i="22"/>
  <c r="BX34" i="31" s="1"/>
  <c r="K21" i="22"/>
  <c r="O21" i="22"/>
  <c r="BY34" i="31" s="1"/>
  <c r="M21" i="22"/>
  <c r="P21" i="22"/>
  <c r="BZ34" i="31" s="1"/>
  <c r="L21" i="22"/>
  <c r="N17" i="22"/>
  <c r="BX29" i="31" s="1"/>
  <c r="K17" i="22"/>
  <c r="O17" i="22"/>
  <c r="BY29" i="31" s="1"/>
  <c r="M17" i="22"/>
  <c r="P17" i="22"/>
  <c r="BZ29" i="31" s="1"/>
  <c r="L17" i="22"/>
  <c r="N13" i="22"/>
  <c r="K13" i="22"/>
  <c r="O13" i="22"/>
  <c r="M13" i="22"/>
  <c r="P13" i="22"/>
  <c r="L13" i="22"/>
  <c r="K208" i="22"/>
  <c r="O208" i="22"/>
  <c r="L208" i="22"/>
  <c r="P208" i="22"/>
  <c r="N208" i="22"/>
  <c r="M208" i="22"/>
  <c r="K204" i="22"/>
  <c r="O204" i="22"/>
  <c r="L204" i="22"/>
  <c r="P204" i="22"/>
  <c r="N204" i="22"/>
  <c r="M204" i="22"/>
  <c r="K196" i="22"/>
  <c r="O196" i="22"/>
  <c r="L196" i="22"/>
  <c r="P196" i="22"/>
  <c r="N196" i="22"/>
  <c r="M196" i="22"/>
  <c r="K188" i="22"/>
  <c r="O188" i="22"/>
  <c r="BY258" i="31" s="1"/>
  <c r="L188" i="22"/>
  <c r="P188" i="22"/>
  <c r="BZ258" i="31" s="1"/>
  <c r="N188" i="22"/>
  <c r="BX258" i="31" s="1"/>
  <c r="M188" i="22"/>
  <c r="K184" i="22"/>
  <c r="O184" i="22"/>
  <c r="BY254" i="31" s="1"/>
  <c r="L184" i="22"/>
  <c r="P184" i="22"/>
  <c r="BZ254" i="31" s="1"/>
  <c r="N184" i="22"/>
  <c r="BX254" i="31" s="1"/>
  <c r="M184" i="22"/>
  <c r="K176" i="22"/>
  <c r="O176" i="22"/>
  <c r="BY243" i="31" s="1"/>
  <c r="L176" i="22"/>
  <c r="P176" i="22"/>
  <c r="BZ243" i="31" s="1"/>
  <c r="N176" i="22"/>
  <c r="BX243" i="31" s="1"/>
  <c r="M176" i="22"/>
  <c r="K172" i="22"/>
  <c r="O172" i="22"/>
  <c r="BY239" i="31" s="1"/>
  <c r="L172" i="22"/>
  <c r="P172" i="22"/>
  <c r="BZ239" i="31" s="1"/>
  <c r="N172" i="22"/>
  <c r="BX239" i="31" s="1"/>
  <c r="M172" i="22"/>
  <c r="K164" i="22"/>
  <c r="O164" i="22"/>
  <c r="BY226" i="31" s="1"/>
  <c r="L164" i="22"/>
  <c r="P164" i="22"/>
  <c r="BZ226" i="31" s="1"/>
  <c r="N164" i="22"/>
  <c r="BX226" i="31" s="1"/>
  <c r="M164" i="22"/>
  <c r="K160" i="22"/>
  <c r="O160" i="22"/>
  <c r="BY221" i="31" s="1"/>
  <c r="L160" i="22"/>
  <c r="P160" i="22"/>
  <c r="BZ221" i="31" s="1"/>
  <c r="N160" i="22"/>
  <c r="BX221" i="31" s="1"/>
  <c r="M160" i="22"/>
  <c r="K152" i="22"/>
  <c r="O152" i="22"/>
  <c r="BY208" i="31" s="1"/>
  <c r="L152" i="22"/>
  <c r="P152" i="22"/>
  <c r="BZ208" i="31" s="1"/>
  <c r="N152" i="22"/>
  <c r="BX208" i="31" s="1"/>
  <c r="M152" i="22"/>
  <c r="K148" i="22"/>
  <c r="O148" i="22"/>
  <c r="BY202" i="31" s="1"/>
  <c r="L148" i="22"/>
  <c r="P148" i="22"/>
  <c r="BZ202" i="31" s="1"/>
  <c r="N148" i="22"/>
  <c r="BX202" i="31" s="1"/>
  <c r="M148" i="22"/>
  <c r="K144" i="22"/>
  <c r="O144" i="22"/>
  <c r="BY198" i="31" s="1"/>
  <c r="L144" i="22"/>
  <c r="P144" i="22"/>
  <c r="BZ198" i="31" s="1"/>
  <c r="N144" i="22"/>
  <c r="BX198" i="31" s="1"/>
  <c r="M144" i="22"/>
  <c r="K136" i="22"/>
  <c r="O136" i="22"/>
  <c r="BY189" i="31" s="1"/>
  <c r="L136" i="22"/>
  <c r="P136" i="22"/>
  <c r="BZ189" i="31" s="1"/>
  <c r="N136" i="22"/>
  <c r="BX189" i="31" s="1"/>
  <c r="M136" i="22"/>
  <c r="K132" i="22"/>
  <c r="O132" i="22"/>
  <c r="BY184" i="31" s="1"/>
  <c r="L132" i="22"/>
  <c r="P132" i="22"/>
  <c r="BZ184" i="31" s="1"/>
  <c r="N132" i="22"/>
  <c r="BX184" i="31" s="1"/>
  <c r="M132" i="22"/>
  <c r="K128" i="22"/>
  <c r="O128" i="22"/>
  <c r="BY180" i="31" s="1"/>
  <c r="L128" i="22"/>
  <c r="P128" i="22"/>
  <c r="BZ180" i="31" s="1"/>
  <c r="N128" i="22"/>
  <c r="BX180" i="31" s="1"/>
  <c r="M128" i="22"/>
  <c r="K124" i="22"/>
  <c r="O124" i="22"/>
  <c r="BY176" i="31" s="1"/>
  <c r="L124" i="22"/>
  <c r="P124" i="22"/>
  <c r="BZ176" i="31" s="1"/>
  <c r="N124" i="22"/>
  <c r="BX176" i="31" s="1"/>
  <c r="M124" i="22"/>
  <c r="K120" i="22"/>
  <c r="O120" i="22"/>
  <c r="BY172" i="31" s="1"/>
  <c r="L120" i="22"/>
  <c r="P120" i="22"/>
  <c r="BZ172" i="31" s="1"/>
  <c r="N120" i="22"/>
  <c r="BX172" i="31" s="1"/>
  <c r="M120" i="22"/>
  <c r="M116" i="22"/>
  <c r="N116" i="22"/>
  <c r="BX168" i="31" s="1"/>
  <c r="O116" i="22"/>
  <c r="BY168" i="31" s="1"/>
  <c r="P116" i="22"/>
  <c r="BZ168" i="31" s="1"/>
  <c r="K116" i="22"/>
  <c r="L116" i="22"/>
  <c r="M112" i="22"/>
  <c r="K112" i="22"/>
  <c r="P112" i="22"/>
  <c r="BZ162" i="31" s="1"/>
  <c r="L112" i="22"/>
  <c r="N112" i="22"/>
  <c r="BX162" i="31" s="1"/>
  <c r="O112" i="22"/>
  <c r="BY162" i="31" s="1"/>
  <c r="M108" i="22"/>
  <c r="N108" i="22"/>
  <c r="BX158" i="31" s="1"/>
  <c r="O108" i="22"/>
  <c r="BY158" i="31" s="1"/>
  <c r="L108" i="22"/>
  <c r="K108" i="22"/>
  <c r="P108" i="22"/>
  <c r="BZ158" i="31" s="1"/>
  <c r="M104" i="22"/>
  <c r="K104" i="22"/>
  <c r="P104" i="22"/>
  <c r="BZ154" i="31" s="1"/>
  <c r="L104" i="22"/>
  <c r="O104" i="22"/>
  <c r="BY154" i="31" s="1"/>
  <c r="N104" i="22"/>
  <c r="BX154" i="31" s="1"/>
  <c r="M100" i="22"/>
  <c r="N100" i="22"/>
  <c r="BX150" i="31" s="1"/>
  <c r="O100" i="22"/>
  <c r="BY150" i="31" s="1"/>
  <c r="L100" i="22"/>
  <c r="P100" i="22"/>
  <c r="BZ150" i="31" s="1"/>
  <c r="K100" i="22"/>
  <c r="L96" i="22"/>
  <c r="P96" i="22"/>
  <c r="BZ146" i="31" s="1"/>
  <c r="M96" i="22"/>
  <c r="K96" i="22"/>
  <c r="N96" i="22"/>
  <c r="BX146" i="31" s="1"/>
  <c r="O96" i="22"/>
  <c r="BY146" i="31" s="1"/>
  <c r="L92" i="22"/>
  <c r="P92" i="22"/>
  <c r="BZ142" i="31" s="1"/>
  <c r="M92" i="22"/>
  <c r="K92" i="22"/>
  <c r="N92" i="22"/>
  <c r="BX142" i="31" s="1"/>
  <c r="O92" i="22"/>
  <c r="BY142" i="31" s="1"/>
  <c r="L88" i="22"/>
  <c r="P88" i="22"/>
  <c r="BZ138" i="31" s="1"/>
  <c r="M88" i="22"/>
  <c r="K88" i="22"/>
  <c r="N88" i="22"/>
  <c r="BX138" i="31" s="1"/>
  <c r="O88" i="22"/>
  <c r="BY138" i="31" s="1"/>
  <c r="L84" i="22"/>
  <c r="P84" i="22"/>
  <c r="BZ114" i="31" s="1"/>
  <c r="M84" i="22"/>
  <c r="K84" i="22"/>
  <c r="N84" i="22"/>
  <c r="BX114" i="31" s="1"/>
  <c r="O84" i="22"/>
  <c r="BY114" i="31" s="1"/>
  <c r="L80" i="22"/>
  <c r="P80" i="22"/>
  <c r="BZ108" i="31" s="1"/>
  <c r="M80" i="22"/>
  <c r="K80" i="22"/>
  <c r="N80" i="22"/>
  <c r="BX108" i="31" s="1"/>
  <c r="O80" i="22"/>
  <c r="BY108" i="31" s="1"/>
  <c r="L76" i="22"/>
  <c r="P76" i="22"/>
  <c r="BZ104" i="31" s="1"/>
  <c r="M76" i="22"/>
  <c r="K76" i="22"/>
  <c r="N76" i="22"/>
  <c r="BX104" i="31" s="1"/>
  <c r="O76" i="22"/>
  <c r="BY104" i="31" s="1"/>
  <c r="L72" i="22"/>
  <c r="P72" i="22"/>
  <c r="BZ100" i="31" s="1"/>
  <c r="M72" i="22"/>
  <c r="K72" i="22"/>
  <c r="N72" i="22"/>
  <c r="BX100" i="31" s="1"/>
  <c r="O72" i="22"/>
  <c r="BY100" i="31" s="1"/>
  <c r="L68" i="22"/>
  <c r="P68" i="22"/>
  <c r="BZ96" i="31" s="1"/>
  <c r="M68" i="22"/>
  <c r="K68" i="22"/>
  <c r="N68" i="22"/>
  <c r="BX96" i="31" s="1"/>
  <c r="O68" i="22"/>
  <c r="BY96" i="31" s="1"/>
  <c r="L64" i="22"/>
  <c r="P64" i="22"/>
  <c r="BZ92" i="31" s="1"/>
  <c r="M64" i="22"/>
  <c r="K64" i="22"/>
  <c r="N64" i="22"/>
  <c r="BX92" i="31" s="1"/>
  <c r="O64" i="22"/>
  <c r="BY92" i="31" s="1"/>
  <c r="L60" i="22"/>
  <c r="P60" i="22"/>
  <c r="BZ88" i="31" s="1"/>
  <c r="M60" i="22"/>
  <c r="K60" i="22"/>
  <c r="N60" i="22"/>
  <c r="BX88" i="31" s="1"/>
  <c r="O60" i="22"/>
  <c r="BY88" i="31" s="1"/>
  <c r="L56" i="22"/>
  <c r="P56" i="22"/>
  <c r="BZ79" i="31" s="1"/>
  <c r="M56" i="22"/>
  <c r="K56" i="22"/>
  <c r="N56" i="22"/>
  <c r="BX79" i="31" s="1"/>
  <c r="O56" i="22"/>
  <c r="BY79" i="31" s="1"/>
  <c r="L52" i="22"/>
  <c r="P52" i="22"/>
  <c r="BZ73" i="31" s="1"/>
  <c r="M52" i="22"/>
  <c r="K52" i="22"/>
  <c r="N52" i="22"/>
  <c r="BX73" i="31" s="1"/>
  <c r="O52" i="22"/>
  <c r="BY73" i="31" s="1"/>
  <c r="L48" i="22"/>
  <c r="P48" i="22"/>
  <c r="BZ69" i="31" s="1"/>
  <c r="M48" i="22"/>
  <c r="K48" i="22"/>
  <c r="N48" i="22"/>
  <c r="BX69" i="31" s="1"/>
  <c r="O48" i="22"/>
  <c r="BY69" i="31" s="1"/>
  <c r="L44" i="22"/>
  <c r="P44" i="22"/>
  <c r="BZ62" i="31" s="1"/>
  <c r="M44" i="22"/>
  <c r="K44" i="22"/>
  <c r="N44" i="22"/>
  <c r="BX62" i="31" s="1"/>
  <c r="O44" i="22"/>
  <c r="BY62" i="31" s="1"/>
  <c r="L40" i="22"/>
  <c r="P40" i="22"/>
  <c r="BZ57" i="31" s="1"/>
  <c r="M40" i="22"/>
  <c r="K40" i="22"/>
  <c r="N40" i="22"/>
  <c r="BX57" i="31" s="1"/>
  <c r="O40" i="22"/>
  <c r="BY57" i="31" s="1"/>
  <c r="L36" i="22"/>
  <c r="P36" i="22"/>
  <c r="BZ53" i="31" s="1"/>
  <c r="M36" i="22"/>
  <c r="K36" i="22"/>
  <c r="N36" i="22"/>
  <c r="BX53" i="31" s="1"/>
  <c r="O36" i="22"/>
  <c r="BY53" i="31" s="1"/>
  <c r="L32" i="22"/>
  <c r="P32" i="22"/>
  <c r="BZ49" i="31" s="1"/>
  <c r="M32" i="22"/>
  <c r="K32" i="22"/>
  <c r="N32" i="22"/>
  <c r="BX49" i="31" s="1"/>
  <c r="O32" i="22"/>
  <c r="BY49" i="31" s="1"/>
  <c r="L28" i="22"/>
  <c r="P28" i="22"/>
  <c r="BZ45" i="31" s="1"/>
  <c r="M28" i="22"/>
  <c r="K28" i="22"/>
  <c r="N28" i="22"/>
  <c r="BX45" i="31" s="1"/>
  <c r="O28" i="22"/>
  <c r="BY45" i="31" s="1"/>
  <c r="L24" i="22"/>
  <c r="P24" i="22"/>
  <c r="BZ38" i="31" s="1"/>
  <c r="M24" i="22"/>
  <c r="K24" i="22"/>
  <c r="N24" i="22"/>
  <c r="BX38" i="31" s="1"/>
  <c r="O24" i="22"/>
  <c r="BY38" i="31" s="1"/>
  <c r="L20" i="22"/>
  <c r="P20" i="22"/>
  <c r="BZ33" i="31" s="1"/>
  <c r="M20" i="22"/>
  <c r="K20" i="22"/>
  <c r="N20" i="22"/>
  <c r="BX33" i="31" s="1"/>
  <c r="O20" i="22"/>
  <c r="BY33" i="31" s="1"/>
  <c r="L16" i="22"/>
  <c r="P16" i="22"/>
  <c r="BZ28" i="31" s="1"/>
  <c r="M16" i="22"/>
  <c r="K16" i="22"/>
  <c r="N16" i="22"/>
  <c r="BX28" i="31" s="1"/>
  <c r="O16" i="22"/>
  <c r="BY28" i="31" s="1"/>
  <c r="L12" i="22"/>
  <c r="P12" i="22"/>
  <c r="M12" i="22"/>
  <c r="K12" i="22"/>
  <c r="N12" i="22"/>
  <c r="O12" i="22"/>
  <c r="L8" i="22"/>
  <c r="P8" i="22"/>
  <c r="M8" i="22"/>
  <c r="K8" i="22"/>
  <c r="N8" i="22"/>
  <c r="O8" i="22"/>
  <c r="M211" i="22"/>
  <c r="N211" i="22"/>
  <c r="L211" i="22"/>
  <c r="O211" i="22"/>
  <c r="P211" i="22"/>
  <c r="K211" i="22"/>
  <c r="M207" i="22"/>
  <c r="N207" i="22"/>
  <c r="L207" i="22"/>
  <c r="O207" i="22"/>
  <c r="P207" i="22"/>
  <c r="K207" i="22"/>
  <c r="M203" i="22"/>
  <c r="N203" i="22"/>
  <c r="L203" i="22"/>
  <c r="P203" i="22"/>
  <c r="O203" i="22"/>
  <c r="K203" i="22"/>
  <c r="M199" i="22"/>
  <c r="N199" i="22"/>
  <c r="L199" i="22"/>
  <c r="K199" i="22"/>
  <c r="O199" i="22"/>
  <c r="P199" i="22"/>
  <c r="M195" i="22"/>
  <c r="N195" i="22"/>
  <c r="L195" i="22"/>
  <c r="P195" i="22"/>
  <c r="O195" i="22"/>
  <c r="K195" i="22"/>
  <c r="M191" i="22"/>
  <c r="N191" i="22"/>
  <c r="BX262" i="31" s="1"/>
  <c r="L191" i="22"/>
  <c r="K191" i="22"/>
  <c r="O191" i="22"/>
  <c r="BY262" i="31" s="1"/>
  <c r="P191" i="22"/>
  <c r="BZ262" i="31" s="1"/>
  <c r="M187" i="22"/>
  <c r="N187" i="22"/>
  <c r="BX257" i="31" s="1"/>
  <c r="L187" i="22"/>
  <c r="O187" i="22"/>
  <c r="BY257" i="31" s="1"/>
  <c r="P187" i="22"/>
  <c r="BZ257" i="31" s="1"/>
  <c r="K187" i="22"/>
  <c r="M183" i="22"/>
  <c r="N183" i="22"/>
  <c r="BX251" i="31" s="1"/>
  <c r="L183" i="22"/>
  <c r="P183" i="22"/>
  <c r="BZ251" i="31" s="1"/>
  <c r="K183" i="22"/>
  <c r="O183" i="22"/>
  <c r="BY251" i="31" s="1"/>
  <c r="M179" i="22"/>
  <c r="N179" i="22"/>
  <c r="BX246" i="31" s="1"/>
  <c r="L179" i="22"/>
  <c r="P179" i="22"/>
  <c r="BZ246" i="31" s="1"/>
  <c r="K179" i="22"/>
  <c r="O179" i="22"/>
  <c r="BY246" i="31" s="1"/>
  <c r="M175" i="22"/>
  <c r="N175" i="22"/>
  <c r="BX242" i="31" s="1"/>
  <c r="L175" i="22"/>
  <c r="O175" i="22"/>
  <c r="BY242" i="31" s="1"/>
  <c r="P175" i="22"/>
  <c r="BZ242" i="31" s="1"/>
  <c r="K175" i="22"/>
  <c r="M171" i="22"/>
  <c r="N171" i="22"/>
  <c r="BX238" i="31" s="1"/>
  <c r="L171" i="22"/>
  <c r="P171" i="22"/>
  <c r="BZ238" i="31" s="1"/>
  <c r="K171" i="22"/>
  <c r="O171" i="22"/>
  <c r="BY238" i="31" s="1"/>
  <c r="M167" i="22"/>
  <c r="N167" i="22"/>
  <c r="BX229" i="31" s="1"/>
  <c r="L167" i="22"/>
  <c r="K167" i="22"/>
  <c r="O167" i="22"/>
  <c r="BY229" i="31" s="1"/>
  <c r="P167" i="22"/>
  <c r="BZ229" i="31" s="1"/>
  <c r="M163" i="22"/>
  <c r="N163" i="22"/>
  <c r="BX224" i="31" s="1"/>
  <c r="L163" i="22"/>
  <c r="P163" i="22"/>
  <c r="BZ224" i="31" s="1"/>
  <c r="O163" i="22"/>
  <c r="BY224" i="31" s="1"/>
  <c r="K163" i="22"/>
  <c r="M159" i="22"/>
  <c r="N159" i="22"/>
  <c r="BX217" i="31" s="1"/>
  <c r="L159" i="22"/>
  <c r="K159" i="22"/>
  <c r="O159" i="22"/>
  <c r="BY217" i="31" s="1"/>
  <c r="P159" i="22"/>
  <c r="BZ217" i="31" s="1"/>
  <c r="M155" i="22"/>
  <c r="N155" i="22"/>
  <c r="BX212" i="31" s="1"/>
  <c r="L155" i="22"/>
  <c r="P155" i="22"/>
  <c r="BZ212" i="31" s="1"/>
  <c r="O155" i="22"/>
  <c r="BY212" i="31" s="1"/>
  <c r="K155" i="22"/>
  <c r="M151" i="22"/>
  <c r="N151" i="22"/>
  <c r="BX207" i="31" s="1"/>
  <c r="L151" i="22"/>
  <c r="K151" i="22"/>
  <c r="O151" i="22"/>
  <c r="BY207" i="31" s="1"/>
  <c r="P151" i="22"/>
  <c r="BZ207" i="31" s="1"/>
  <c r="M147" i="22"/>
  <c r="N147" i="22"/>
  <c r="BX201" i="31" s="1"/>
  <c r="L147" i="22"/>
  <c r="P147" i="22"/>
  <c r="BZ201" i="31" s="1"/>
  <c r="O147" i="22"/>
  <c r="BY201" i="31" s="1"/>
  <c r="K147" i="22"/>
  <c r="M143" i="22"/>
  <c r="N143" i="22"/>
  <c r="BX196" i="31" s="1"/>
  <c r="L143" i="22"/>
  <c r="K143" i="22"/>
  <c r="O143" i="22"/>
  <c r="BY196" i="31" s="1"/>
  <c r="P143" i="22"/>
  <c r="BZ196" i="31" s="1"/>
  <c r="M139" i="22"/>
  <c r="N139" i="22"/>
  <c r="BX192" i="31" s="1"/>
  <c r="L139" i="22"/>
  <c r="P139" i="22"/>
  <c r="BZ192" i="31" s="1"/>
  <c r="O139" i="22"/>
  <c r="BY192" i="31" s="1"/>
  <c r="K139" i="22"/>
  <c r="M135" i="22"/>
  <c r="N135" i="22"/>
  <c r="BX188" i="31" s="1"/>
  <c r="L135" i="22"/>
  <c r="O135" i="22"/>
  <c r="BY188" i="31" s="1"/>
  <c r="P135" i="22"/>
  <c r="BZ188" i="31" s="1"/>
  <c r="K135" i="22"/>
  <c r="M131" i="22"/>
  <c r="N131" i="22"/>
  <c r="BX183" i="31" s="1"/>
  <c r="L131" i="22"/>
  <c r="P131" i="22"/>
  <c r="BZ183" i="31" s="1"/>
  <c r="O131" i="22"/>
  <c r="BY183" i="31" s="1"/>
  <c r="K131" i="22"/>
  <c r="M127" i="22"/>
  <c r="N127" i="22"/>
  <c r="BX179" i="31" s="1"/>
  <c r="L127" i="22"/>
  <c r="K127" i="22"/>
  <c r="O127" i="22"/>
  <c r="BY179" i="31" s="1"/>
  <c r="P127" i="22"/>
  <c r="BZ179" i="31" s="1"/>
  <c r="M123" i="22"/>
  <c r="N123" i="22"/>
  <c r="BX175" i="31" s="1"/>
  <c r="L123" i="22"/>
  <c r="P123" i="22"/>
  <c r="BZ175" i="31" s="1"/>
  <c r="O123" i="22"/>
  <c r="BY175" i="31" s="1"/>
  <c r="K123" i="22"/>
  <c r="K119" i="22"/>
  <c r="O119" i="22"/>
  <c r="BY171" i="31" s="1"/>
  <c r="L119" i="22"/>
  <c r="M119" i="22"/>
  <c r="N119" i="22"/>
  <c r="BX171" i="31" s="1"/>
  <c r="P119" i="22"/>
  <c r="BZ171" i="31" s="1"/>
  <c r="K115" i="22"/>
  <c r="O115" i="22"/>
  <c r="BY165" i="31" s="1"/>
  <c r="N115" i="22"/>
  <c r="BX165" i="31" s="1"/>
  <c r="P115" i="22"/>
  <c r="BZ165" i="31" s="1"/>
  <c r="M115" i="22"/>
  <c r="L115" i="22"/>
  <c r="K111" i="22"/>
  <c r="O111" i="22"/>
  <c r="BY161" i="31" s="1"/>
  <c r="L111" i="22"/>
  <c r="M111" i="22"/>
  <c r="P111" i="22"/>
  <c r="BZ161" i="31" s="1"/>
  <c r="N111" i="22"/>
  <c r="BX161" i="31" s="1"/>
  <c r="K107" i="22"/>
  <c r="O107" i="22"/>
  <c r="BY157" i="31" s="1"/>
  <c r="N107" i="22"/>
  <c r="BX157" i="31" s="1"/>
  <c r="P107" i="22"/>
  <c r="BZ157" i="31" s="1"/>
  <c r="M107" i="22"/>
  <c r="L107" i="22"/>
  <c r="K103" i="22"/>
  <c r="O103" i="22"/>
  <c r="BY153" i="31" s="1"/>
  <c r="L103" i="22"/>
  <c r="M103" i="22"/>
  <c r="P103" i="22"/>
  <c r="BZ153" i="31" s="1"/>
  <c r="N103" i="22"/>
  <c r="BX153" i="31" s="1"/>
  <c r="K99" i="22"/>
  <c r="O99" i="22"/>
  <c r="BY149" i="31" s="1"/>
  <c r="N99" i="22"/>
  <c r="BX149" i="31" s="1"/>
  <c r="P99" i="22"/>
  <c r="BZ149" i="31" s="1"/>
  <c r="M99" i="22"/>
  <c r="L99" i="22"/>
  <c r="N95" i="22"/>
  <c r="BX145" i="31" s="1"/>
  <c r="K95" i="22"/>
  <c r="O95" i="22"/>
  <c r="BY145" i="31" s="1"/>
  <c r="L95" i="22"/>
  <c r="P95" i="22"/>
  <c r="BZ145" i="31" s="1"/>
  <c r="M95" i="22"/>
  <c r="N91" i="22"/>
  <c r="BX141" i="31" s="1"/>
  <c r="K91" i="22"/>
  <c r="O91" i="22"/>
  <c r="BY141" i="31" s="1"/>
  <c r="L91" i="22"/>
  <c r="P91" i="22"/>
  <c r="BZ141" i="31" s="1"/>
  <c r="M91" i="22"/>
  <c r="N87" i="22"/>
  <c r="BX137" i="31" s="1"/>
  <c r="K87" i="22"/>
  <c r="O87" i="22"/>
  <c r="BY137" i="31" s="1"/>
  <c r="L87" i="22"/>
  <c r="M87" i="22"/>
  <c r="P87" i="22"/>
  <c r="BZ137" i="31" s="1"/>
  <c r="N83" i="22"/>
  <c r="BX112" i="31" s="1"/>
  <c r="K83" i="22"/>
  <c r="O83" i="22"/>
  <c r="BY112" i="31" s="1"/>
  <c r="L83" i="22"/>
  <c r="P83" i="22"/>
  <c r="BZ112" i="31" s="1"/>
  <c r="M83" i="22"/>
  <c r="N79" i="22"/>
  <c r="BX107" i="31" s="1"/>
  <c r="K79" i="22"/>
  <c r="O79" i="22"/>
  <c r="BY107" i="31" s="1"/>
  <c r="L79" i="22"/>
  <c r="P79" i="22"/>
  <c r="BZ107" i="31" s="1"/>
  <c r="M79" i="22"/>
  <c r="N75" i="22"/>
  <c r="BX103" i="31" s="1"/>
  <c r="K75" i="22"/>
  <c r="O75" i="22"/>
  <c r="BY103" i="31" s="1"/>
  <c r="L75" i="22"/>
  <c r="P75" i="22"/>
  <c r="BZ103" i="31" s="1"/>
  <c r="M75" i="22"/>
  <c r="N71" i="22"/>
  <c r="BX99" i="31" s="1"/>
  <c r="K71" i="22"/>
  <c r="O71" i="22"/>
  <c r="BY99" i="31" s="1"/>
  <c r="L71" i="22"/>
  <c r="M71" i="22"/>
  <c r="P71" i="22"/>
  <c r="BZ99" i="31" s="1"/>
  <c r="N67" i="22"/>
  <c r="BX95" i="31" s="1"/>
  <c r="K67" i="22"/>
  <c r="O67" i="22"/>
  <c r="BY95" i="31" s="1"/>
  <c r="L67" i="22"/>
  <c r="P67" i="22"/>
  <c r="BZ95" i="31" s="1"/>
  <c r="M67" i="22"/>
  <c r="N63" i="22"/>
  <c r="BX91" i="31" s="1"/>
  <c r="K63" i="22"/>
  <c r="O63" i="22"/>
  <c r="BY91" i="31" s="1"/>
  <c r="L63" i="22"/>
  <c r="P63" i="22"/>
  <c r="BZ91" i="31" s="1"/>
  <c r="M63" i="22"/>
  <c r="N59" i="22"/>
  <c r="BX87" i="31" s="1"/>
  <c r="K59" i="22"/>
  <c r="O59" i="22"/>
  <c r="BY87" i="31" s="1"/>
  <c r="L59" i="22"/>
  <c r="P59" i="22"/>
  <c r="BZ87" i="31" s="1"/>
  <c r="M59" i="22"/>
  <c r="N55" i="22"/>
  <c r="BX77" i="31" s="1"/>
  <c r="K55" i="22"/>
  <c r="O55" i="22"/>
  <c r="BY77" i="31" s="1"/>
  <c r="L55" i="22"/>
  <c r="M55" i="22"/>
  <c r="P55" i="22"/>
  <c r="BZ77" i="31" s="1"/>
  <c r="N51" i="22"/>
  <c r="BX72" i="31" s="1"/>
  <c r="K51" i="22"/>
  <c r="O51" i="22"/>
  <c r="BY72" i="31" s="1"/>
  <c r="L51" i="22"/>
  <c r="P51" i="22"/>
  <c r="BZ72" i="31" s="1"/>
  <c r="M51" i="22"/>
  <c r="N47" i="22"/>
  <c r="BX68" i="31" s="1"/>
  <c r="K47" i="22"/>
  <c r="O47" i="22"/>
  <c r="BY68" i="31" s="1"/>
  <c r="L47" i="22"/>
  <c r="P47" i="22"/>
  <c r="BZ68" i="31" s="1"/>
  <c r="M47" i="22"/>
  <c r="N43" i="22"/>
  <c r="BX61" i="31" s="1"/>
  <c r="K43" i="22"/>
  <c r="O43" i="22"/>
  <c r="BY61" i="31" s="1"/>
  <c r="L43" i="22"/>
  <c r="P43" i="22"/>
  <c r="BZ61" i="31" s="1"/>
  <c r="M43" i="22"/>
  <c r="N39" i="22"/>
  <c r="BX56" i="31" s="1"/>
  <c r="K39" i="22"/>
  <c r="O39" i="22"/>
  <c r="BY56" i="31" s="1"/>
  <c r="L39" i="22"/>
  <c r="M39" i="22"/>
  <c r="P39" i="22"/>
  <c r="BZ56" i="31" s="1"/>
  <c r="N35" i="22"/>
  <c r="BX52" i="31" s="1"/>
  <c r="K35" i="22"/>
  <c r="O35" i="22"/>
  <c r="BY52" i="31" s="1"/>
  <c r="L35" i="22"/>
  <c r="P35" i="22"/>
  <c r="BZ52" i="31" s="1"/>
  <c r="M35" i="22"/>
  <c r="N31" i="22"/>
  <c r="BX48" i="31" s="1"/>
  <c r="K31" i="22"/>
  <c r="O31" i="22"/>
  <c r="BY48" i="31" s="1"/>
  <c r="L31" i="22"/>
  <c r="P31" i="22"/>
  <c r="BZ48" i="31" s="1"/>
  <c r="M31" i="22"/>
  <c r="N27" i="22"/>
  <c r="BX44" i="31" s="1"/>
  <c r="K27" i="22"/>
  <c r="O27" i="22"/>
  <c r="BY44" i="31" s="1"/>
  <c r="L27" i="22"/>
  <c r="P27" i="22"/>
  <c r="BZ44" i="31" s="1"/>
  <c r="M27" i="22"/>
  <c r="N23" i="22"/>
  <c r="BX36" i="31" s="1"/>
  <c r="K23" i="22"/>
  <c r="O23" i="22"/>
  <c r="BY36" i="31" s="1"/>
  <c r="L23" i="22"/>
  <c r="M23" i="22"/>
  <c r="P23" i="22"/>
  <c r="BZ36" i="31" s="1"/>
  <c r="N15" i="22"/>
  <c r="BX27" i="31" s="1"/>
  <c r="K15" i="22"/>
  <c r="O15" i="22"/>
  <c r="BY27" i="31" s="1"/>
  <c r="L15" i="22"/>
  <c r="P15" i="22"/>
  <c r="BZ27" i="31" s="1"/>
  <c r="M15" i="22"/>
  <c r="N11" i="22"/>
  <c r="K11" i="22"/>
  <c r="O11" i="22"/>
  <c r="L11" i="22"/>
  <c r="P11" i="22"/>
  <c r="M11" i="22"/>
  <c r="N7" i="22"/>
  <c r="K7" i="22"/>
  <c r="O7" i="22"/>
  <c r="L7" i="22"/>
  <c r="P7" i="22"/>
  <c r="M7" i="22"/>
  <c r="K5" i="22" l="1"/>
  <c r="M5" i="22"/>
  <c r="L5" i="22"/>
  <c r="BG23" i="1"/>
  <c r="BG24" i="1"/>
  <c r="BG25" i="1"/>
  <c r="BG26" i="1"/>
  <c r="BG27" i="1"/>
  <c r="BG28" i="1"/>
  <c r="BG29" i="1"/>
  <c r="BG30" i="1"/>
  <c r="BG31" i="1"/>
  <c r="BG32" i="1"/>
  <c r="BG33" i="1"/>
  <c r="BG34" i="1"/>
  <c r="BG35" i="1"/>
  <c r="BG36" i="1"/>
  <c r="BG37" i="1"/>
  <c r="BG38" i="1"/>
  <c r="BG39" i="1"/>
  <c r="BG40" i="1"/>
  <c r="BG41" i="1"/>
  <c r="BG42" i="1"/>
  <c r="BG43" i="1"/>
  <c r="BG44" i="1"/>
  <c r="BG45" i="1"/>
  <c r="BG46" i="1"/>
  <c r="BG47" i="1"/>
  <c r="BG48" i="1"/>
  <c r="BG49" i="1"/>
  <c r="BG50" i="1"/>
  <c r="BG51" i="1"/>
  <c r="BG52" i="1"/>
  <c r="BG53" i="1"/>
  <c r="BG54" i="1"/>
  <c r="BG55" i="1"/>
  <c r="BG56" i="1"/>
  <c r="BG57" i="1"/>
  <c r="BG58" i="1"/>
  <c r="BG59" i="1"/>
  <c r="BG60" i="1"/>
  <c r="BG61" i="1"/>
  <c r="BG62" i="1"/>
  <c r="BG63" i="1"/>
  <c r="BG64" i="1"/>
  <c r="BG65" i="1"/>
  <c r="BG66" i="1"/>
  <c r="BG67" i="1"/>
  <c r="BG68" i="1"/>
  <c r="BG69" i="1"/>
  <c r="BG70" i="1"/>
  <c r="BG71" i="1"/>
  <c r="BG72" i="1"/>
  <c r="BG73" i="1"/>
  <c r="BG74" i="1"/>
  <c r="BG75" i="1"/>
  <c r="BG76" i="1"/>
  <c r="BG77" i="1"/>
  <c r="BG78" i="1"/>
  <c r="BG79" i="1"/>
  <c r="BG80" i="1"/>
  <c r="BG81" i="1"/>
  <c r="BG82" i="1"/>
  <c r="BG83" i="1"/>
  <c r="BG84" i="1"/>
  <c r="BG85" i="1"/>
  <c r="BG86" i="1"/>
  <c r="BG87" i="1"/>
  <c r="BG88" i="1"/>
  <c r="BG89" i="1"/>
  <c r="BG90" i="1"/>
  <c r="BG91" i="1"/>
  <c r="BG92" i="1"/>
  <c r="BG93" i="1"/>
  <c r="BG94" i="1"/>
  <c r="BG95" i="1"/>
  <c r="BG96" i="1"/>
  <c r="BG97" i="1"/>
  <c r="BG98" i="1"/>
  <c r="BG99" i="1"/>
  <c r="BG100" i="1"/>
  <c r="BG101" i="1"/>
  <c r="BG102" i="1"/>
  <c r="BG103" i="1"/>
  <c r="BG104" i="1"/>
  <c r="BG105" i="1"/>
  <c r="BG106" i="1"/>
  <c r="BG107" i="1"/>
  <c r="BG108" i="1"/>
  <c r="BG109" i="1"/>
  <c r="BG110" i="1"/>
  <c r="BG111" i="1"/>
  <c r="BG112" i="1"/>
  <c r="BG113" i="1"/>
  <c r="BG114" i="1"/>
  <c r="BG115" i="1"/>
  <c r="BG116" i="1"/>
  <c r="BG117" i="1"/>
  <c r="BG118" i="1"/>
  <c r="BG119" i="1"/>
  <c r="BG120" i="1"/>
  <c r="BG121" i="1"/>
  <c r="BG122" i="1"/>
  <c r="BG123" i="1"/>
  <c r="BG124" i="1"/>
  <c r="BG125" i="1"/>
  <c r="BG126" i="1"/>
  <c r="BG127" i="1"/>
  <c r="BG128" i="1"/>
  <c r="BG129" i="1"/>
  <c r="BG130" i="1"/>
  <c r="BG131" i="1"/>
  <c r="BG132" i="1"/>
  <c r="BG133" i="1"/>
  <c r="BG134" i="1"/>
  <c r="BG135" i="1"/>
  <c r="BG136" i="1"/>
  <c r="BG137" i="1"/>
  <c r="BG138" i="1"/>
  <c r="BG139" i="1"/>
  <c r="BG140" i="1"/>
  <c r="BG141" i="1"/>
  <c r="BG142" i="1"/>
  <c r="BG143" i="1"/>
  <c r="BG144" i="1"/>
  <c r="BG145" i="1"/>
  <c r="BG146" i="1"/>
  <c r="BG147" i="1"/>
  <c r="BG148" i="1"/>
  <c r="BG149" i="1"/>
  <c r="BG150" i="1"/>
  <c r="BG151" i="1"/>
  <c r="BG152" i="1"/>
  <c r="BG153" i="1"/>
  <c r="BG154" i="1"/>
  <c r="BG155" i="1"/>
  <c r="BG156" i="1"/>
  <c r="BG157" i="1"/>
  <c r="BG158" i="1"/>
  <c r="BG159" i="1"/>
  <c r="BG160" i="1"/>
  <c r="BG161" i="1"/>
  <c r="BG162" i="1"/>
  <c r="BG163" i="1"/>
  <c r="BG164" i="1"/>
  <c r="BG165" i="1"/>
  <c r="BG166" i="1"/>
  <c r="BG167" i="1"/>
  <c r="BG168" i="1"/>
  <c r="BG169" i="1"/>
  <c r="BG170" i="1"/>
  <c r="BG171" i="1"/>
  <c r="BG172" i="1"/>
  <c r="BG173" i="1"/>
  <c r="BG174" i="1"/>
  <c r="BG175" i="1"/>
  <c r="BG176" i="1"/>
  <c r="BG177" i="1"/>
  <c r="BG178" i="1"/>
  <c r="BG179" i="1"/>
  <c r="BG180" i="1"/>
  <c r="BG181" i="1"/>
  <c r="BG182" i="1"/>
  <c r="BG183" i="1"/>
  <c r="BG184" i="1"/>
  <c r="BG185" i="1"/>
  <c r="BG186" i="1"/>
  <c r="BG187" i="1"/>
  <c r="BG188" i="1"/>
  <c r="BG189" i="1"/>
  <c r="BG190" i="1"/>
  <c r="BG191" i="1"/>
  <c r="BG192" i="1"/>
  <c r="BG193" i="1"/>
  <c r="BG194" i="1"/>
  <c r="BG195" i="1"/>
  <c r="BG196" i="1"/>
  <c r="BG197" i="1"/>
  <c r="BG198" i="1"/>
  <c r="BG199" i="1"/>
  <c r="BG200" i="1"/>
  <c r="BG201" i="1"/>
  <c r="BG202" i="1"/>
  <c r="BG203" i="1"/>
  <c r="BG204" i="1"/>
  <c r="BG205" i="1"/>
  <c r="BG206" i="1"/>
  <c r="BG207" i="1"/>
  <c r="BG208" i="1"/>
  <c r="BG209" i="1"/>
  <c r="BG210" i="1"/>
  <c r="BG211" i="1"/>
  <c r="BG212" i="1"/>
  <c r="BG213" i="1"/>
  <c r="BG214" i="1"/>
  <c r="BG215" i="1"/>
  <c r="BG216" i="1"/>
  <c r="BG217" i="1"/>
  <c r="BG218" i="1"/>
  <c r="BG219" i="1"/>
  <c r="BG220" i="1"/>
  <c r="BG221" i="1"/>
  <c r="BG222" i="1"/>
  <c r="BG223" i="1"/>
  <c r="BG224" i="1"/>
  <c r="BG225" i="1"/>
  <c r="BG226" i="1"/>
  <c r="BG227" i="1"/>
  <c r="BG228" i="1"/>
  <c r="BG229" i="1"/>
  <c r="BG230" i="1"/>
  <c r="BG231" i="1"/>
  <c r="BG232" i="1"/>
  <c r="BG233" i="1"/>
  <c r="BG234" i="1"/>
  <c r="BG235" i="1"/>
  <c r="BG236" i="1"/>
  <c r="BG237" i="1"/>
  <c r="BG238" i="1"/>
  <c r="BG239" i="1"/>
  <c r="BG240" i="1"/>
  <c r="BG241" i="1"/>
  <c r="BG242" i="1"/>
  <c r="BG243" i="1"/>
  <c r="BG244" i="1"/>
  <c r="BG245" i="1"/>
  <c r="BG246" i="1"/>
  <c r="BG247" i="1"/>
  <c r="BG248" i="1"/>
  <c r="BG249" i="1"/>
  <c r="BG250" i="1"/>
  <c r="BG251" i="1"/>
  <c r="X296" i="22" l="1"/>
  <c r="X300" i="22"/>
  <c r="X304" i="22"/>
  <c r="X308" i="22"/>
  <c r="X312" i="22"/>
  <c r="X316" i="22"/>
  <c r="X320" i="22"/>
  <c r="X324" i="22"/>
  <c r="X328" i="22"/>
  <c r="X332" i="22"/>
  <c r="X336" i="22"/>
  <c r="X340" i="22"/>
  <c r="X344" i="22"/>
  <c r="X348" i="22"/>
  <c r="X352" i="22"/>
  <c r="X356" i="22"/>
  <c r="X360" i="22"/>
  <c r="X364" i="22"/>
  <c r="X368" i="22"/>
  <c r="X372" i="22"/>
  <c r="X376" i="22"/>
  <c r="X380" i="22"/>
  <c r="X298" i="22"/>
  <c r="X303" i="22"/>
  <c r="X309" i="22"/>
  <c r="X314" i="22"/>
  <c r="X319" i="22"/>
  <c r="X325" i="22"/>
  <c r="X330" i="22"/>
  <c r="X335" i="22"/>
  <c r="X341" i="22"/>
  <c r="X346" i="22"/>
  <c r="X351" i="22"/>
  <c r="X357" i="22"/>
  <c r="X362" i="22"/>
  <c r="X367" i="22"/>
  <c r="X373" i="22"/>
  <c r="X378" i="22"/>
  <c r="X295" i="22"/>
  <c r="X301" i="22"/>
  <c r="X306" i="22"/>
  <c r="X311" i="22"/>
  <c r="X317" i="22"/>
  <c r="X322" i="22"/>
  <c r="X299" i="22"/>
  <c r="X310" i="22"/>
  <c r="X321" i="22"/>
  <c r="X329" i="22"/>
  <c r="X337" i="22"/>
  <c r="X343" i="22"/>
  <c r="X350" i="22"/>
  <c r="X358" i="22"/>
  <c r="X365" i="22"/>
  <c r="X371" i="22"/>
  <c r="X379" i="22"/>
  <c r="X305" i="22"/>
  <c r="X315" i="22"/>
  <c r="X326" i="22"/>
  <c r="X333" i="22"/>
  <c r="X339" i="22"/>
  <c r="X347" i="22"/>
  <c r="X354" i="22"/>
  <c r="X361" i="22"/>
  <c r="X369" i="22"/>
  <c r="X375" i="22"/>
  <c r="X313" i="22"/>
  <c r="X331" i="22"/>
  <c r="X345" i="22"/>
  <c r="X359" i="22"/>
  <c r="X374" i="22"/>
  <c r="X297" i="22"/>
  <c r="X318" i="22"/>
  <c r="X334" i="22"/>
  <c r="X349" i="22"/>
  <c r="X363" i="22"/>
  <c r="X377" i="22"/>
  <c r="X302" i="22"/>
  <c r="X323" i="22"/>
  <c r="X338" i="22"/>
  <c r="X353" i="22"/>
  <c r="X366" i="22"/>
  <c r="X381" i="22"/>
  <c r="X307" i="22"/>
  <c r="X327" i="22"/>
  <c r="X342" i="22"/>
  <c r="X355" i="22"/>
  <c r="X370" i="22"/>
  <c r="AD316" i="22"/>
  <c r="AJ316" i="22" s="1"/>
  <c r="AD315" i="22"/>
  <c r="AJ315" i="22" s="1"/>
  <c r="AD314" i="22"/>
  <c r="AJ314" i="22" s="1"/>
  <c r="AD313" i="22"/>
  <c r="AJ313" i="22" s="1"/>
  <c r="AD312" i="22"/>
  <c r="AJ312" i="22" s="1"/>
  <c r="AD311" i="22"/>
  <c r="AJ311" i="22" s="1"/>
  <c r="AD310" i="22"/>
  <c r="AJ310" i="22" s="1"/>
  <c r="AD309" i="22"/>
  <c r="AJ309" i="22" s="1"/>
  <c r="AD308" i="22"/>
  <c r="AJ308" i="22" s="1"/>
  <c r="AD307" i="22"/>
  <c r="AJ307" i="22" s="1"/>
  <c r="AD306" i="22"/>
  <c r="AJ306" i="22" s="1"/>
  <c r="AD305" i="22"/>
  <c r="AJ305" i="22" s="1"/>
  <c r="AD304" i="22"/>
  <c r="AJ304" i="22" s="1"/>
  <c r="AD303" i="22"/>
  <c r="AJ303" i="22" s="1"/>
  <c r="AD302" i="22"/>
  <c r="AJ302" i="22" s="1"/>
  <c r="AD301" i="22"/>
  <c r="AJ301" i="22" s="1"/>
  <c r="AD300" i="22"/>
  <c r="AJ300" i="22" s="1"/>
  <c r="AD299" i="22"/>
  <c r="AJ299" i="22" s="1"/>
  <c r="AD298" i="22"/>
  <c r="AJ298" i="22" s="1"/>
  <c r="AD297" i="22"/>
  <c r="AJ297" i="22" s="1"/>
  <c r="AD296" i="22"/>
  <c r="AJ296" i="22" s="1"/>
  <c r="AD295" i="22"/>
  <c r="AJ295" i="22" s="1"/>
  <c r="AD294" i="22"/>
  <c r="AJ294" i="22" s="1"/>
  <c r="AD293" i="22"/>
  <c r="AJ293" i="22" s="1"/>
  <c r="AD292" i="22"/>
  <c r="AJ292" i="22" s="1"/>
  <c r="AD291" i="22"/>
  <c r="AJ291" i="22" s="1"/>
  <c r="AD290" i="22"/>
  <c r="AJ290" i="22" s="1"/>
  <c r="AD289" i="22"/>
  <c r="AJ289" i="22" s="1"/>
  <c r="AD288" i="22"/>
  <c r="AJ288" i="22" s="1"/>
  <c r="AD287" i="22"/>
  <c r="AJ287" i="22" s="1"/>
  <c r="AD286" i="22"/>
  <c r="AJ286" i="22" s="1"/>
  <c r="AD285" i="22"/>
  <c r="AJ285" i="22" s="1"/>
  <c r="AD284" i="22"/>
  <c r="AJ284" i="22" s="1"/>
  <c r="AD283" i="22"/>
  <c r="AJ283" i="22" s="1"/>
  <c r="AD282" i="22"/>
  <c r="AJ282" i="22" s="1"/>
  <c r="AD281" i="22"/>
  <c r="AJ281" i="22" s="1"/>
  <c r="AD280" i="22"/>
  <c r="AJ280" i="22" s="1"/>
  <c r="AD279" i="22"/>
  <c r="AJ279" i="22" s="1"/>
  <c r="AD278" i="22"/>
  <c r="AJ278" i="22" s="1"/>
  <c r="AD277" i="22"/>
  <c r="AJ277" i="22" s="1"/>
  <c r="AD276" i="22"/>
  <c r="AJ276" i="22" s="1"/>
  <c r="AD275" i="22"/>
  <c r="AJ275" i="22" s="1"/>
  <c r="AD274" i="22"/>
  <c r="AJ274" i="22" s="1"/>
  <c r="AD273" i="22"/>
  <c r="AJ273" i="22" s="1"/>
  <c r="AD272" i="22"/>
  <c r="AJ272" i="22" s="1"/>
  <c r="AD271" i="22"/>
  <c r="AJ271" i="22" s="1"/>
  <c r="AD270" i="22"/>
  <c r="AJ270" i="22" s="1"/>
  <c r="AD269" i="22"/>
  <c r="AJ269" i="22" s="1"/>
  <c r="AD268" i="22"/>
  <c r="AJ268" i="22" s="1"/>
  <c r="AD267" i="22"/>
  <c r="AJ267" i="22" s="1"/>
  <c r="AD266" i="22"/>
  <c r="AJ266" i="22" s="1"/>
  <c r="AD265" i="22"/>
  <c r="AJ265" i="22" s="1"/>
  <c r="AD264" i="22"/>
  <c r="AJ264" i="22" s="1"/>
  <c r="AD263" i="22"/>
  <c r="AJ263" i="22" s="1"/>
  <c r="AD262" i="22"/>
  <c r="AJ262" i="22" s="1"/>
  <c r="AD261" i="22"/>
  <c r="AJ261" i="22" s="1"/>
  <c r="AD260" i="22"/>
  <c r="AJ260" i="22" s="1"/>
  <c r="AD259" i="22"/>
  <c r="AJ259" i="22" s="1"/>
  <c r="AD258" i="22"/>
  <c r="AJ258" i="22" s="1"/>
  <c r="AD257" i="22"/>
  <c r="AJ257" i="22" s="1"/>
  <c r="AD256" i="22"/>
  <c r="AJ256" i="22" s="1"/>
  <c r="AD255" i="22"/>
  <c r="AJ255" i="22" s="1"/>
  <c r="AD254" i="22"/>
  <c r="AJ254" i="22" s="1"/>
  <c r="AD253" i="22"/>
  <c r="AJ253" i="22" s="1"/>
  <c r="AD252" i="22"/>
  <c r="AJ252" i="22" s="1"/>
  <c r="AD251" i="22"/>
  <c r="AJ251" i="22" s="1"/>
  <c r="AD250" i="22"/>
  <c r="AJ250" i="22" s="1"/>
  <c r="AD249" i="22"/>
  <c r="AJ249" i="22" s="1"/>
  <c r="AD248" i="22"/>
  <c r="AJ248" i="22" s="1"/>
  <c r="AD247" i="22"/>
  <c r="AJ247" i="22" s="1"/>
  <c r="AD246" i="22"/>
  <c r="AJ246" i="22" s="1"/>
  <c r="AD245" i="22"/>
  <c r="AJ245" i="22" s="1"/>
  <c r="AD244" i="22"/>
  <c r="AJ244" i="22" s="1"/>
  <c r="AD243" i="22"/>
  <c r="AJ243" i="22" s="1"/>
  <c r="AD242" i="22"/>
  <c r="AJ242" i="22" s="1"/>
  <c r="AD241" i="22"/>
  <c r="AJ241" i="22" s="1"/>
  <c r="AD240" i="22"/>
  <c r="AJ240" i="22" s="1"/>
  <c r="AD239" i="22"/>
  <c r="AJ239" i="22" s="1"/>
  <c r="AD238" i="22"/>
  <c r="AJ238" i="22" s="1"/>
  <c r="AD237" i="22"/>
  <c r="AJ237" i="22" s="1"/>
  <c r="AD236" i="22"/>
  <c r="AJ236" i="22" s="1"/>
  <c r="AD235" i="22"/>
  <c r="AJ235" i="22" s="1"/>
  <c r="AD234" i="22"/>
  <c r="AJ234" i="22" s="1"/>
  <c r="AD233" i="22"/>
  <c r="AJ233" i="22" s="1"/>
  <c r="AD232" i="22"/>
  <c r="AJ232" i="22" s="1"/>
  <c r="AD231" i="22"/>
  <c r="AJ231" i="22" s="1"/>
  <c r="AD230" i="22"/>
  <c r="AJ230" i="22" s="1"/>
  <c r="AD229" i="22"/>
  <c r="AJ229" i="22" s="1"/>
  <c r="AD228" i="22"/>
  <c r="AJ228" i="22" s="1"/>
  <c r="AD227" i="22"/>
  <c r="AJ227" i="22" s="1"/>
  <c r="AD226" i="22"/>
  <c r="AJ226" i="22" s="1"/>
  <c r="AD225" i="22"/>
  <c r="AJ225" i="22" s="1"/>
  <c r="AD224" i="22"/>
  <c r="AJ224" i="22" s="1"/>
  <c r="AD223" i="22"/>
  <c r="AJ223" i="22" s="1"/>
  <c r="AD222" i="22"/>
  <c r="AJ222" i="22" s="1"/>
  <c r="AD221" i="22"/>
  <c r="AJ221" i="22" s="1"/>
  <c r="AD220" i="22"/>
  <c r="AJ220" i="22" s="1"/>
  <c r="AD219" i="22"/>
  <c r="AJ219" i="22" s="1"/>
  <c r="AD218" i="22"/>
  <c r="AJ218" i="22" s="1"/>
  <c r="AD217" i="22"/>
  <c r="AJ217" i="22" s="1"/>
  <c r="AD216" i="22"/>
  <c r="AJ216" i="22" s="1"/>
  <c r="AD215" i="22"/>
  <c r="AJ215" i="22" s="1"/>
  <c r="AD214" i="22"/>
  <c r="AJ214" i="22" s="1"/>
  <c r="AD213" i="22"/>
  <c r="AJ213" i="22" s="1"/>
  <c r="AD212" i="22"/>
  <c r="AJ212" i="22" s="1"/>
  <c r="AD211" i="22"/>
  <c r="AJ211" i="22" s="1"/>
  <c r="AD210" i="22"/>
  <c r="AJ210" i="22" s="1"/>
  <c r="AD209" i="22"/>
  <c r="AJ209" i="22" s="1"/>
  <c r="AD208" i="22"/>
  <c r="AJ208" i="22" s="1"/>
  <c r="AD207" i="22"/>
  <c r="AJ207" i="22" s="1"/>
  <c r="AD206" i="22"/>
  <c r="AJ206" i="22" s="1"/>
  <c r="AD205" i="22"/>
  <c r="AJ205" i="22" s="1"/>
  <c r="AD204" i="22"/>
  <c r="AJ204" i="22" s="1"/>
  <c r="AD203" i="22"/>
  <c r="AJ203" i="22" s="1"/>
  <c r="AD202" i="22"/>
  <c r="AJ202" i="22" s="1"/>
  <c r="AD201" i="22"/>
  <c r="AJ201" i="22" s="1"/>
  <c r="AD200" i="22"/>
  <c r="AJ200" i="22" s="1"/>
  <c r="AD199" i="22"/>
  <c r="AJ199" i="22" s="1"/>
  <c r="AD198" i="22"/>
  <c r="AJ198" i="22" s="1"/>
  <c r="AD197" i="22"/>
  <c r="AJ197" i="22" s="1"/>
  <c r="AD196" i="22"/>
  <c r="AJ196" i="22" s="1"/>
  <c r="AD195" i="22"/>
  <c r="AJ195" i="22" s="1"/>
  <c r="AD194" i="22"/>
  <c r="AJ194" i="22" s="1"/>
  <c r="AD193" i="22"/>
  <c r="AJ193" i="22" s="1"/>
  <c r="AD192" i="22"/>
  <c r="AJ192" i="22" s="1"/>
  <c r="AD191" i="22"/>
  <c r="AJ191" i="22" s="1"/>
  <c r="AD190" i="22"/>
  <c r="AJ190" i="22" s="1"/>
  <c r="AD189" i="22"/>
  <c r="AJ189" i="22" s="1"/>
  <c r="AD188" i="22"/>
  <c r="AJ188" i="22" s="1"/>
  <c r="AD187" i="22"/>
  <c r="AJ187" i="22" s="1"/>
  <c r="AD186" i="22"/>
  <c r="AJ186" i="22" s="1"/>
  <c r="AD185" i="22"/>
  <c r="AJ185" i="22" s="1"/>
  <c r="AD184" i="22"/>
  <c r="AJ184" i="22" s="1"/>
  <c r="AD183" i="22"/>
  <c r="AJ183" i="22" s="1"/>
  <c r="AD182" i="22"/>
  <c r="AJ182" i="22" s="1"/>
  <c r="AD181" i="22"/>
  <c r="AJ181" i="22" s="1"/>
  <c r="AD180" i="22"/>
  <c r="AJ180" i="22" s="1"/>
  <c r="AD179" i="22"/>
  <c r="AJ179" i="22" s="1"/>
  <c r="AD178" i="22"/>
  <c r="AJ178" i="22" s="1"/>
  <c r="AD177" i="22"/>
  <c r="AJ177" i="22" s="1"/>
  <c r="AD176" i="22"/>
  <c r="AJ176" i="22" s="1"/>
  <c r="AD175" i="22"/>
  <c r="AJ175" i="22" s="1"/>
  <c r="AD174" i="22"/>
  <c r="AJ174" i="22" s="1"/>
  <c r="AD173" i="22"/>
  <c r="AJ173" i="22" s="1"/>
  <c r="AD172" i="22"/>
  <c r="AJ172" i="22" s="1"/>
  <c r="AD171" i="22"/>
  <c r="AJ171" i="22" s="1"/>
  <c r="AD170" i="22"/>
  <c r="AJ170" i="22" s="1"/>
  <c r="AD169" i="22"/>
  <c r="AJ169" i="22" s="1"/>
  <c r="AD168" i="22"/>
  <c r="AJ168" i="22" s="1"/>
  <c r="AD167" i="22"/>
  <c r="AJ167" i="22" s="1"/>
  <c r="AD166" i="22"/>
  <c r="AJ166" i="22" s="1"/>
  <c r="AD165" i="22"/>
  <c r="AJ165" i="22" s="1"/>
  <c r="AD164" i="22"/>
  <c r="AJ164" i="22" s="1"/>
  <c r="AD163" i="22"/>
  <c r="AJ163" i="22" s="1"/>
  <c r="AD162" i="22"/>
  <c r="AJ162" i="22" s="1"/>
  <c r="AD161" i="22"/>
  <c r="AJ161" i="22" s="1"/>
  <c r="AD160" i="22"/>
  <c r="AJ160" i="22" s="1"/>
  <c r="AD159" i="22"/>
  <c r="AJ159" i="22" s="1"/>
  <c r="AD158" i="22"/>
  <c r="AJ158" i="22" s="1"/>
  <c r="AD157" i="22"/>
  <c r="AJ157" i="22" s="1"/>
  <c r="AD156" i="22"/>
  <c r="AJ156" i="22" s="1"/>
  <c r="AD155" i="22"/>
  <c r="AJ155" i="22" s="1"/>
  <c r="AD154" i="22"/>
  <c r="AJ154" i="22" s="1"/>
  <c r="AD153" i="22"/>
  <c r="AJ153" i="22" s="1"/>
  <c r="AD152" i="22"/>
  <c r="AJ152" i="22" s="1"/>
  <c r="AD151" i="22"/>
  <c r="AJ151" i="22" s="1"/>
  <c r="AD150" i="22"/>
  <c r="AJ150" i="22" s="1"/>
  <c r="AD149" i="22"/>
  <c r="AJ149" i="22" s="1"/>
  <c r="AD148" i="22"/>
  <c r="AJ148" i="22" s="1"/>
  <c r="AD147" i="22"/>
  <c r="AJ147" i="22" s="1"/>
  <c r="AD146" i="22"/>
  <c r="AJ146" i="22" s="1"/>
  <c r="AD145" i="22"/>
  <c r="AJ145" i="22" s="1"/>
  <c r="AD144" i="22"/>
  <c r="AJ144" i="22" s="1"/>
  <c r="AD143" i="22"/>
  <c r="AJ143" i="22" s="1"/>
  <c r="AD142" i="22"/>
  <c r="AJ142" i="22" s="1"/>
  <c r="AD141" i="22"/>
  <c r="AJ141" i="22" s="1"/>
  <c r="AD140" i="22"/>
  <c r="AJ140" i="22" s="1"/>
  <c r="AD139" i="22"/>
  <c r="AJ139" i="22" s="1"/>
  <c r="AD138" i="22"/>
  <c r="AJ138" i="22" s="1"/>
  <c r="AD137" i="22"/>
  <c r="AJ137" i="22" s="1"/>
  <c r="AD136" i="22"/>
  <c r="AJ136" i="22" s="1"/>
  <c r="AD135" i="22"/>
  <c r="AJ135" i="22" s="1"/>
  <c r="AD134" i="22"/>
  <c r="AJ134" i="22" s="1"/>
  <c r="AD133" i="22"/>
  <c r="AJ133" i="22" s="1"/>
  <c r="AD132" i="22"/>
  <c r="AJ132" i="22" s="1"/>
  <c r="AD131" i="22"/>
  <c r="AJ131" i="22" s="1"/>
  <c r="AD130" i="22"/>
  <c r="AJ130" i="22" s="1"/>
  <c r="AD129" i="22"/>
  <c r="AJ129" i="22" s="1"/>
  <c r="AD128" i="22"/>
  <c r="AJ128" i="22" s="1"/>
  <c r="AD127" i="22"/>
  <c r="AJ127" i="22" s="1"/>
  <c r="AD126" i="22"/>
  <c r="AJ126" i="22" s="1"/>
  <c r="AD125" i="22"/>
  <c r="AJ125" i="22" s="1"/>
  <c r="AD124" i="22"/>
  <c r="AJ124" i="22" s="1"/>
  <c r="AD123" i="22"/>
  <c r="AJ123" i="22" s="1"/>
  <c r="AD122" i="22"/>
  <c r="AJ122" i="22" s="1"/>
  <c r="AD121" i="22"/>
  <c r="AJ121" i="22" s="1"/>
  <c r="AD120" i="22"/>
  <c r="AJ120" i="22" s="1"/>
  <c r="AD119" i="22"/>
  <c r="AJ119" i="22" s="1"/>
  <c r="AD118" i="22"/>
  <c r="AJ118" i="22" s="1"/>
  <c r="AD117" i="22"/>
  <c r="AJ117" i="22" s="1"/>
  <c r="AD116" i="22"/>
  <c r="AJ116" i="22" s="1"/>
  <c r="AD115" i="22"/>
  <c r="AJ115" i="22" s="1"/>
  <c r="AD114" i="22"/>
  <c r="AJ114" i="22" s="1"/>
  <c r="AD113" i="22"/>
  <c r="AJ113" i="22" s="1"/>
  <c r="AD112" i="22"/>
  <c r="AJ112" i="22" s="1"/>
  <c r="AD111" i="22"/>
  <c r="AJ111" i="22" s="1"/>
  <c r="AD110" i="22"/>
  <c r="AJ110" i="22" s="1"/>
  <c r="AD109" i="22"/>
  <c r="AJ109" i="22" s="1"/>
  <c r="AD108" i="22"/>
  <c r="AJ108" i="22" s="1"/>
  <c r="AD107" i="22"/>
  <c r="AJ107" i="22" s="1"/>
  <c r="AD106" i="22"/>
  <c r="AJ106" i="22" s="1"/>
  <c r="AD105" i="22"/>
  <c r="AJ105" i="22" s="1"/>
  <c r="AD104" i="22"/>
  <c r="AJ104" i="22" s="1"/>
  <c r="AD103" i="22"/>
  <c r="AJ103" i="22" s="1"/>
  <c r="AD102" i="22"/>
  <c r="AJ102" i="22" s="1"/>
  <c r="AD101" i="22"/>
  <c r="AJ101" i="22" s="1"/>
  <c r="AD100" i="22"/>
  <c r="AJ100" i="22" s="1"/>
  <c r="AD99" i="22"/>
  <c r="AJ99" i="22" s="1"/>
  <c r="AD98" i="22"/>
  <c r="AJ98" i="22" s="1"/>
  <c r="AD97" i="22"/>
  <c r="AJ97" i="22" s="1"/>
  <c r="AD96" i="22"/>
  <c r="AJ96" i="22" s="1"/>
  <c r="AD95" i="22"/>
  <c r="AJ95" i="22" s="1"/>
  <c r="AD94" i="22"/>
  <c r="AJ94" i="22" s="1"/>
  <c r="AD93" i="22"/>
  <c r="AJ93" i="22" s="1"/>
  <c r="AD92" i="22"/>
  <c r="AJ92" i="22" s="1"/>
  <c r="AD91" i="22"/>
  <c r="AJ91" i="22" s="1"/>
  <c r="AD90" i="22"/>
  <c r="AJ90" i="22" s="1"/>
  <c r="AD89" i="22"/>
  <c r="AJ89" i="22" s="1"/>
  <c r="AD88" i="22"/>
  <c r="AJ88" i="22" s="1"/>
  <c r="AD87" i="22"/>
  <c r="AJ87" i="22" s="1"/>
  <c r="AD86" i="22"/>
  <c r="AJ86" i="22" s="1"/>
  <c r="AD85" i="22"/>
  <c r="AJ85" i="22" s="1"/>
  <c r="AD84" i="22"/>
  <c r="AJ84" i="22" s="1"/>
  <c r="AD83" i="22"/>
  <c r="AJ83" i="22" s="1"/>
  <c r="AD82" i="22"/>
  <c r="AJ82" i="22" s="1"/>
  <c r="AD81" i="22"/>
  <c r="AJ81" i="22" s="1"/>
  <c r="AD80" i="22"/>
  <c r="AJ80" i="22" s="1"/>
  <c r="AD79" i="22"/>
  <c r="AJ79" i="22" s="1"/>
  <c r="AD78" i="22"/>
  <c r="AJ78" i="22" s="1"/>
  <c r="AD77" i="22"/>
  <c r="AJ77" i="22" s="1"/>
  <c r="AD76" i="22"/>
  <c r="AJ76" i="22" s="1"/>
  <c r="AD75" i="22"/>
  <c r="AJ75" i="22" s="1"/>
  <c r="AD74" i="22"/>
  <c r="AJ74" i="22" s="1"/>
  <c r="AD73" i="22"/>
  <c r="AJ73" i="22" s="1"/>
  <c r="AD72" i="22"/>
  <c r="AJ72" i="22" s="1"/>
  <c r="AD71" i="22"/>
  <c r="AJ71" i="22" s="1"/>
  <c r="AD70" i="22"/>
  <c r="AJ70" i="22" s="1"/>
  <c r="AD69" i="22"/>
  <c r="AJ69" i="22" s="1"/>
  <c r="AD68" i="22"/>
  <c r="AJ68" i="22" s="1"/>
  <c r="AD67" i="22"/>
  <c r="AJ67" i="22" s="1"/>
  <c r="AD66" i="22"/>
  <c r="AJ66" i="22" s="1"/>
  <c r="AD65" i="22"/>
  <c r="AJ65" i="22" s="1"/>
  <c r="AD64" i="22"/>
  <c r="AJ64" i="22" s="1"/>
  <c r="AD63" i="22"/>
  <c r="AJ63" i="22" s="1"/>
  <c r="AD62" i="22"/>
  <c r="AJ62" i="22" s="1"/>
  <c r="AD61" i="22"/>
  <c r="AJ61" i="22" s="1"/>
  <c r="AD60" i="22"/>
  <c r="AJ60" i="22" s="1"/>
  <c r="AD59" i="22"/>
  <c r="AJ59" i="22" s="1"/>
  <c r="AD58" i="22"/>
  <c r="AJ58" i="22" s="1"/>
  <c r="AD57" i="22"/>
  <c r="AJ57" i="22" s="1"/>
  <c r="AD56" i="22"/>
  <c r="AJ56" i="22" s="1"/>
  <c r="AD55" i="22"/>
  <c r="AJ55" i="22" s="1"/>
  <c r="AD54" i="22"/>
  <c r="AJ54" i="22" s="1"/>
  <c r="AD53" i="22"/>
  <c r="AJ53" i="22" s="1"/>
  <c r="AD52" i="22"/>
  <c r="AJ52" i="22" s="1"/>
  <c r="AD51" i="22"/>
  <c r="AJ51" i="22" s="1"/>
  <c r="AD50" i="22"/>
  <c r="AJ50" i="22" s="1"/>
  <c r="AD49" i="22"/>
  <c r="AJ49" i="22" s="1"/>
  <c r="AD48" i="22"/>
  <c r="AJ48" i="22" s="1"/>
  <c r="AD47" i="22"/>
  <c r="AJ47" i="22" s="1"/>
  <c r="AD46" i="22"/>
  <c r="AJ46" i="22" s="1"/>
  <c r="AD45" i="22"/>
  <c r="AJ45" i="22" s="1"/>
  <c r="AD44" i="22"/>
  <c r="AJ44" i="22" s="1"/>
  <c r="AD43" i="22"/>
  <c r="AJ43" i="22" s="1"/>
  <c r="AD42" i="22"/>
  <c r="AJ42" i="22" s="1"/>
  <c r="AD41" i="22"/>
  <c r="AJ41" i="22" s="1"/>
  <c r="AD40" i="22"/>
  <c r="AJ40" i="22" s="1"/>
  <c r="AD39" i="22"/>
  <c r="AJ39" i="22" s="1"/>
  <c r="AD38" i="22"/>
  <c r="AJ38" i="22" s="1"/>
  <c r="AD37" i="22"/>
  <c r="AJ37" i="22" s="1"/>
  <c r="AD36" i="22"/>
  <c r="AJ36" i="22" s="1"/>
  <c r="AD35" i="22"/>
  <c r="AJ35" i="22" s="1"/>
  <c r="AD34" i="22"/>
  <c r="AJ34" i="22" s="1"/>
  <c r="AD33" i="22"/>
  <c r="AJ33" i="22" s="1"/>
  <c r="AD32" i="22"/>
  <c r="AJ32" i="22" s="1"/>
  <c r="AD31" i="22"/>
  <c r="AJ31" i="22" s="1"/>
  <c r="AD30" i="22"/>
  <c r="AJ30" i="22" s="1"/>
  <c r="AD29" i="22"/>
  <c r="AJ29" i="22" s="1"/>
  <c r="AD28" i="22"/>
  <c r="AJ28" i="22" s="1"/>
  <c r="AD27" i="22"/>
  <c r="AJ27" i="22" s="1"/>
  <c r="AD26" i="22"/>
  <c r="AJ26" i="22" s="1"/>
  <c r="AD25" i="22"/>
  <c r="AJ25" i="22" s="1"/>
  <c r="AD24" i="22"/>
  <c r="AJ24" i="22" s="1"/>
  <c r="AY23" i="22"/>
  <c r="BA23" i="22" s="1"/>
  <c r="AX23" i="22"/>
  <c r="AV23" i="22"/>
  <c r="AU23" i="22"/>
  <c r="AT23" i="22"/>
  <c r="AP23" i="22"/>
  <c r="AW23" i="22" s="1"/>
  <c r="AZ23" i="22" s="1"/>
  <c r="AD23" i="22"/>
  <c r="AJ23" i="22" s="1"/>
  <c r="AY22" i="22"/>
  <c r="BA22" i="22" s="1"/>
  <c r="AX22" i="22"/>
  <c r="AV22" i="22"/>
  <c r="AU22" i="22"/>
  <c r="AT22" i="22"/>
  <c r="AP22" i="22"/>
  <c r="AD22" i="22"/>
  <c r="AJ22" i="22" s="1"/>
  <c r="AY21" i="22"/>
  <c r="BA21" i="22" s="1"/>
  <c r="AX21" i="22"/>
  <c r="AV21" i="22"/>
  <c r="AU21" i="22"/>
  <c r="AT21" i="22"/>
  <c r="AP21" i="22"/>
  <c r="AD21" i="22"/>
  <c r="AJ21" i="22" s="1"/>
  <c r="AY20" i="22"/>
  <c r="BA20" i="22" s="1"/>
  <c r="AX20" i="22"/>
  <c r="AV20" i="22"/>
  <c r="AU20" i="22"/>
  <c r="AT20" i="22"/>
  <c r="AP20" i="22"/>
  <c r="AD20" i="22"/>
  <c r="AJ20" i="22" s="1"/>
  <c r="AY19" i="22"/>
  <c r="BA19" i="22" s="1"/>
  <c r="AX19" i="22"/>
  <c r="AV19" i="22"/>
  <c r="AU19" i="22"/>
  <c r="AT19" i="22"/>
  <c r="AP19" i="22"/>
  <c r="AD19" i="22"/>
  <c r="AJ19" i="22" s="1"/>
  <c r="AY18" i="22"/>
  <c r="BA18" i="22" s="1"/>
  <c r="AX18" i="22"/>
  <c r="AV18" i="22"/>
  <c r="AU18" i="22"/>
  <c r="AT18" i="22"/>
  <c r="AP18" i="22"/>
  <c r="AD18" i="22"/>
  <c r="AJ18" i="22" s="1"/>
  <c r="AY17" i="22"/>
  <c r="BA17" i="22" s="1"/>
  <c r="AX17" i="22"/>
  <c r="AV17" i="22"/>
  <c r="AU17" i="22"/>
  <c r="AT17" i="22"/>
  <c r="AP17" i="22"/>
  <c r="AD17" i="22"/>
  <c r="AJ17" i="22" s="1"/>
  <c r="AY16" i="22"/>
  <c r="BA16" i="22" s="1"/>
  <c r="AX16" i="22"/>
  <c r="AV16" i="22"/>
  <c r="AU16" i="22"/>
  <c r="AT16" i="22"/>
  <c r="AP16" i="22"/>
  <c r="AD16" i="22"/>
  <c r="AJ16" i="22" s="1"/>
  <c r="AY15" i="22"/>
  <c r="BA15" i="22" s="1"/>
  <c r="AX15" i="22"/>
  <c r="AV15" i="22"/>
  <c r="AU15" i="22"/>
  <c r="AT15" i="22"/>
  <c r="AP15" i="22"/>
  <c r="AD15" i="22"/>
  <c r="AJ15" i="22" s="1"/>
  <c r="AY14" i="22"/>
  <c r="BA14" i="22" s="1"/>
  <c r="AX14" i="22"/>
  <c r="AV14" i="22"/>
  <c r="AU14" i="22"/>
  <c r="AT14" i="22"/>
  <c r="AP14" i="22"/>
  <c r="AD14" i="22"/>
  <c r="AJ14" i="22" s="1"/>
  <c r="AY13" i="22"/>
  <c r="BA13" i="22" s="1"/>
  <c r="AX13" i="22"/>
  <c r="AV13" i="22"/>
  <c r="AU13" i="22"/>
  <c r="AT13" i="22"/>
  <c r="AP13" i="22"/>
  <c r="AD13" i="22"/>
  <c r="AJ13" i="22" s="1"/>
  <c r="AY12" i="22"/>
  <c r="BA12" i="22" s="1"/>
  <c r="AX12" i="22"/>
  <c r="AV12" i="22"/>
  <c r="AU12" i="22"/>
  <c r="AT12" i="22"/>
  <c r="AP12" i="22"/>
  <c r="AD12" i="22"/>
  <c r="AJ12" i="22" s="1"/>
  <c r="AY11" i="22"/>
  <c r="BA11" i="22" s="1"/>
  <c r="AX11" i="22"/>
  <c r="AV11" i="22"/>
  <c r="AU11" i="22"/>
  <c r="AT11" i="22"/>
  <c r="AP11" i="22"/>
  <c r="AD11" i="22"/>
  <c r="AJ11" i="22" s="1"/>
  <c r="AY10" i="22"/>
  <c r="BA10" i="22" s="1"/>
  <c r="AX10" i="22"/>
  <c r="AV10" i="22"/>
  <c r="AU10" i="22"/>
  <c r="AT10" i="22"/>
  <c r="AP10" i="22"/>
  <c r="AD10" i="22"/>
  <c r="AJ10" i="22" s="1"/>
  <c r="BD3" i="22"/>
  <c r="AW6" i="22" l="1"/>
  <c r="AZ6" i="22" s="1"/>
  <c r="BD6" i="22" s="1"/>
  <c r="AW8" i="22"/>
  <c r="AZ8" i="22" s="1"/>
  <c r="AW9" i="22"/>
  <c r="AZ9" i="22" s="1"/>
  <c r="AW7" i="22"/>
  <c r="AZ7" i="22" s="1"/>
  <c r="AW22" i="22"/>
  <c r="AZ22" i="22" s="1"/>
  <c r="AW17" i="22"/>
  <c r="AZ17" i="22" s="1"/>
  <c r="AW16" i="22"/>
  <c r="AZ16" i="22" s="1"/>
  <c r="AW12" i="22"/>
  <c r="AZ12" i="22" s="1"/>
  <c r="AW14" i="22"/>
  <c r="AZ14" i="22" s="1"/>
  <c r="AW10" i="22"/>
  <c r="AZ10" i="22" s="1"/>
  <c r="AW11" i="22"/>
  <c r="AZ11" i="22" s="1"/>
  <c r="AW18" i="22"/>
  <c r="AZ18" i="22" s="1"/>
  <c r="AW20" i="22"/>
  <c r="AZ20" i="22" s="1"/>
  <c r="AW21" i="22"/>
  <c r="AZ21" i="22" s="1"/>
  <c r="AW15" i="22"/>
  <c r="AZ15" i="22" s="1"/>
  <c r="AW19" i="22"/>
  <c r="AZ19" i="22" s="1"/>
  <c r="AW13" i="22"/>
  <c r="AZ13" i="22" s="1"/>
  <c r="EU39" i="1" l="1"/>
  <c r="A1" i="1" l="1"/>
  <c r="FI14" i="1" s="1"/>
  <c r="FK14" i="1" s="1"/>
  <c r="R1" i="1" l="1"/>
  <c r="AA7" i="29" l="1"/>
  <c r="O7" i="29"/>
  <c r="ES253" i="1"/>
  <c r="ES252" i="1"/>
  <c r="ES245" i="1"/>
  <c r="ES244" i="1"/>
  <c r="ES237" i="1"/>
  <c r="ES236" i="1"/>
  <c r="ES229" i="1"/>
  <c r="ES228" i="1"/>
  <c r="ES221" i="1"/>
  <c r="ES220" i="1"/>
  <c r="ES213" i="1"/>
  <c r="ES212" i="1"/>
  <c r="ES205" i="1"/>
  <c r="ES204" i="1"/>
  <c r="ES197" i="1"/>
  <c r="ES196" i="1"/>
  <c r="ES189" i="1"/>
  <c r="ES188" i="1"/>
  <c r="ES181" i="1"/>
  <c r="ES180" i="1"/>
  <c r="ES173" i="1"/>
  <c r="ES172" i="1"/>
  <c r="ES165" i="1"/>
  <c r="ES164" i="1"/>
  <c r="ES157" i="1"/>
  <c r="ES156" i="1"/>
  <c r="ES149" i="1"/>
  <c r="ES148" i="1"/>
  <c r="ES141" i="1"/>
  <c r="ES140" i="1"/>
  <c r="ES133" i="1"/>
  <c r="ES132" i="1"/>
  <c r="ES125" i="1"/>
  <c r="ES124" i="1"/>
  <c r="ES117" i="1"/>
  <c r="ES116" i="1"/>
  <c r="ES109" i="1"/>
  <c r="ES108" i="1"/>
  <c r="ES101" i="1"/>
  <c r="ES100" i="1"/>
  <c r="ES93" i="1"/>
  <c r="ES92" i="1"/>
  <c r="ES85" i="1"/>
  <c r="ES84" i="1"/>
  <c r="ES77" i="1"/>
  <c r="ES76" i="1"/>
  <c r="ES69" i="1"/>
  <c r="ES68" i="1"/>
  <c r="ES61" i="1"/>
  <c r="ES60" i="1"/>
  <c r="ES53" i="1"/>
  <c r="ES52" i="1"/>
  <c r="ES45" i="1"/>
  <c r="ES44" i="1"/>
  <c r="ES37" i="1"/>
  <c r="ES36" i="1"/>
  <c r="ES29" i="1"/>
  <c r="ES28" i="1"/>
  <c r="ES21" i="1"/>
  <c r="ES257" i="1"/>
  <c r="ES256" i="1"/>
  <c r="ES249" i="1"/>
  <c r="ES248" i="1"/>
  <c r="ES241" i="1"/>
  <c r="ES240" i="1"/>
  <c r="ES233" i="1"/>
  <c r="ES232" i="1"/>
  <c r="ES225" i="1"/>
  <c r="ES224" i="1"/>
  <c r="ES217" i="1"/>
  <c r="ES216" i="1"/>
  <c r="ES209" i="1"/>
  <c r="ES208" i="1"/>
  <c r="ES201" i="1"/>
  <c r="ES200" i="1"/>
  <c r="ES193" i="1"/>
  <c r="ES192" i="1"/>
  <c r="ES185" i="1"/>
  <c r="ES184" i="1"/>
  <c r="ES177" i="1"/>
  <c r="ES176" i="1"/>
  <c r="ES169" i="1"/>
  <c r="ES168" i="1"/>
  <c r="ES161" i="1"/>
  <c r="ES160" i="1"/>
  <c r="ES153" i="1"/>
  <c r="ES152" i="1"/>
  <c r="ES145" i="1"/>
  <c r="ES144" i="1"/>
  <c r="ES137" i="1"/>
  <c r="ES136" i="1"/>
  <c r="ES129" i="1"/>
  <c r="ES128" i="1"/>
  <c r="ES121" i="1"/>
  <c r="ES120" i="1"/>
  <c r="ES113" i="1"/>
  <c r="ES112" i="1"/>
  <c r="ES105" i="1"/>
  <c r="ES104" i="1"/>
  <c r="ES97" i="1"/>
  <c r="ES96" i="1"/>
  <c r="ES89" i="1"/>
  <c r="ES88" i="1"/>
  <c r="ES81" i="1"/>
  <c r="ES80" i="1"/>
  <c r="ES73" i="1"/>
  <c r="ES72" i="1"/>
  <c r="ES65" i="1"/>
  <c r="ES64" i="1"/>
  <c r="ES57" i="1"/>
  <c r="ES56" i="1"/>
  <c r="ES49" i="1"/>
  <c r="ES48" i="1"/>
  <c r="ES41" i="1"/>
  <c r="ES40" i="1"/>
  <c r="ES33" i="1"/>
  <c r="ES32" i="1"/>
  <c r="ES25" i="1"/>
  <c r="ES24" i="1"/>
  <c r="ES17" i="1"/>
  <c r="ES16" i="1"/>
  <c r="ES18" i="1"/>
  <c r="ES19" i="1"/>
  <c r="ES22" i="1"/>
  <c r="ES23" i="1"/>
  <c r="ES26" i="1"/>
  <c r="ES27" i="1"/>
  <c r="ES30" i="1"/>
  <c r="ES31" i="1"/>
  <c r="ES34" i="1"/>
  <c r="ES35" i="1"/>
  <c r="ES38" i="1"/>
  <c r="ES39" i="1"/>
  <c r="ES42" i="1"/>
  <c r="ES43" i="1"/>
  <c r="ES46" i="1"/>
  <c r="ES47" i="1"/>
  <c r="ES50" i="1"/>
  <c r="ES51" i="1"/>
  <c r="ES54" i="1"/>
  <c r="ES55" i="1"/>
  <c r="ES58" i="1"/>
  <c r="ES59" i="1"/>
  <c r="ES62" i="1"/>
  <c r="ES63" i="1"/>
  <c r="ES66" i="1"/>
  <c r="ES67" i="1"/>
  <c r="ES70" i="1"/>
  <c r="ES71" i="1"/>
  <c r="ES74" i="1"/>
  <c r="ES75" i="1"/>
  <c r="ES78" i="1"/>
  <c r="ES79" i="1"/>
  <c r="ES82" i="1"/>
  <c r="ES83" i="1"/>
  <c r="ES86" i="1"/>
  <c r="ES87" i="1"/>
  <c r="ES90" i="1"/>
  <c r="ES91" i="1"/>
  <c r="ES94" i="1"/>
  <c r="ES95" i="1"/>
  <c r="ES98" i="1"/>
  <c r="ES99" i="1"/>
  <c r="ES102" i="1"/>
  <c r="ES103" i="1"/>
  <c r="ES106" i="1"/>
  <c r="ES107" i="1"/>
  <c r="ES110" i="1"/>
  <c r="ES111" i="1"/>
  <c r="ES114" i="1"/>
  <c r="ES115" i="1"/>
  <c r="ES118" i="1"/>
  <c r="ES119" i="1"/>
  <c r="ES122" i="1"/>
  <c r="ES123" i="1"/>
  <c r="ES126" i="1"/>
  <c r="ES127" i="1"/>
  <c r="ES130" i="1"/>
  <c r="ES131" i="1"/>
  <c r="ES134" i="1"/>
  <c r="ES135" i="1"/>
  <c r="ES138" i="1"/>
  <c r="ES139" i="1"/>
  <c r="ES142" i="1"/>
  <c r="ES143" i="1"/>
  <c r="ES146" i="1"/>
  <c r="ES147" i="1"/>
  <c r="ES150" i="1"/>
  <c r="ES151" i="1"/>
  <c r="ES154" i="1"/>
  <c r="ES155" i="1"/>
  <c r="ES158" i="1"/>
  <c r="ES159" i="1"/>
  <c r="ES162" i="1"/>
  <c r="ES163" i="1"/>
  <c r="ES166" i="1"/>
  <c r="ES167" i="1"/>
  <c r="ES170" i="1"/>
  <c r="ES171" i="1"/>
  <c r="ES174" i="1"/>
  <c r="ES175" i="1"/>
  <c r="ES178" i="1"/>
  <c r="ES179" i="1"/>
  <c r="ES182" i="1"/>
  <c r="ES183" i="1"/>
  <c r="ES186" i="1"/>
  <c r="ES187" i="1"/>
  <c r="ES190" i="1"/>
  <c r="ES191" i="1"/>
  <c r="ES194" i="1"/>
  <c r="ES195" i="1"/>
  <c r="ES198" i="1"/>
  <c r="ES199" i="1"/>
  <c r="ES202" i="1"/>
  <c r="ES203" i="1"/>
  <c r="ES206" i="1"/>
  <c r="ES207" i="1"/>
  <c r="ES210" i="1"/>
  <c r="ES211" i="1"/>
  <c r="ES214" i="1"/>
  <c r="ES215" i="1"/>
  <c r="ES218" i="1"/>
  <c r="ES219" i="1"/>
  <c r="ES222" i="1"/>
  <c r="ES223" i="1"/>
  <c r="ES226" i="1"/>
  <c r="ES227" i="1"/>
  <c r="ES230" i="1"/>
  <c r="ES231" i="1"/>
  <c r="ES234" i="1"/>
  <c r="ES235" i="1"/>
  <c r="ES238" i="1"/>
  <c r="ES239" i="1"/>
  <c r="ES242" i="1"/>
  <c r="ES243" i="1"/>
  <c r="ES246" i="1"/>
  <c r="ES247" i="1"/>
  <c r="ES250" i="1"/>
  <c r="ES251" i="1"/>
  <c r="ES254" i="1"/>
  <c r="ES255" i="1"/>
  <c r="ES258" i="1"/>
  <c r="ES259" i="1"/>
  <c r="AR3" i="1" l="1"/>
  <c r="AL15" i="1" l="1"/>
  <c r="AL257" i="1"/>
  <c r="AL253" i="1"/>
  <c r="AL249" i="1"/>
  <c r="AL245" i="1"/>
  <c r="AL241" i="1"/>
  <c r="AL237" i="1"/>
  <c r="AL233" i="1"/>
  <c r="AL229" i="1"/>
  <c r="AL225" i="1"/>
  <c r="AL221" i="1"/>
  <c r="AL217" i="1"/>
  <c r="AL213" i="1"/>
  <c r="AL209" i="1"/>
  <c r="AL205" i="1"/>
  <c r="AL201" i="1"/>
  <c r="AL197" i="1"/>
  <c r="AL193" i="1"/>
  <c r="AL189" i="1"/>
  <c r="AL185" i="1"/>
  <c r="AL181" i="1"/>
  <c r="AL177" i="1"/>
  <c r="AL173" i="1"/>
  <c r="AL169" i="1"/>
  <c r="AL165" i="1"/>
  <c r="AL161" i="1"/>
  <c r="AL157" i="1"/>
  <c r="AL153" i="1"/>
  <c r="AL149" i="1"/>
  <c r="AL145" i="1"/>
  <c r="AL141" i="1"/>
  <c r="AL137" i="1"/>
  <c r="AL133" i="1"/>
  <c r="AL129" i="1"/>
  <c r="AL125" i="1"/>
  <c r="AL121" i="1"/>
  <c r="AL117" i="1"/>
  <c r="AL113" i="1"/>
  <c r="AL109" i="1"/>
  <c r="AL105" i="1"/>
  <c r="AL101" i="1"/>
  <c r="AL97" i="1"/>
  <c r="AL93" i="1"/>
  <c r="AL89" i="1"/>
  <c r="AL85" i="1"/>
  <c r="AL81" i="1"/>
  <c r="AL77" i="1"/>
  <c r="AL73" i="1"/>
  <c r="AL69" i="1"/>
  <c r="AL65" i="1"/>
  <c r="AL61" i="1"/>
  <c r="AL57" i="1"/>
  <c r="AL53" i="1"/>
  <c r="AL49" i="1"/>
  <c r="AL45" i="1"/>
  <c r="AL41" i="1"/>
  <c r="AL37" i="1"/>
  <c r="AL33" i="1"/>
  <c r="AL29" i="1"/>
  <c r="AL25" i="1"/>
  <c r="AL21" i="1"/>
  <c r="AL17" i="1"/>
  <c r="AL259" i="1"/>
  <c r="AL251" i="1"/>
  <c r="AL243" i="1"/>
  <c r="AL235" i="1"/>
  <c r="AL227" i="1"/>
  <c r="AL219" i="1"/>
  <c r="AL211" i="1"/>
  <c r="AL203" i="1"/>
  <c r="AL195" i="1"/>
  <c r="AL187" i="1"/>
  <c r="AL179" i="1"/>
  <c r="AL175" i="1"/>
  <c r="AL167" i="1"/>
  <c r="AL159" i="1"/>
  <c r="AL151" i="1"/>
  <c r="AL143" i="1"/>
  <c r="AL135" i="1"/>
  <c r="AL127" i="1"/>
  <c r="AL115" i="1"/>
  <c r="AL107" i="1"/>
  <c r="AL99" i="1"/>
  <c r="AL91" i="1"/>
  <c r="AL258" i="1"/>
  <c r="AL254" i="1"/>
  <c r="AL250" i="1"/>
  <c r="AL246" i="1"/>
  <c r="AL242" i="1"/>
  <c r="AL238" i="1"/>
  <c r="AL234" i="1"/>
  <c r="AL230" i="1"/>
  <c r="AL226" i="1"/>
  <c r="AL222" i="1"/>
  <c r="AL218" i="1"/>
  <c r="AL214" i="1"/>
  <c r="AL210" i="1"/>
  <c r="AL206" i="1"/>
  <c r="AL202" i="1"/>
  <c r="AL198" i="1"/>
  <c r="AL194" i="1"/>
  <c r="AL190" i="1"/>
  <c r="AL186" i="1"/>
  <c r="AL182" i="1"/>
  <c r="AL178" i="1"/>
  <c r="AL174" i="1"/>
  <c r="AL170" i="1"/>
  <c r="AL166" i="1"/>
  <c r="AL162" i="1"/>
  <c r="AL158" i="1"/>
  <c r="AL154" i="1"/>
  <c r="AL150" i="1"/>
  <c r="AL146" i="1"/>
  <c r="AL142" i="1"/>
  <c r="AL138" i="1"/>
  <c r="AL134" i="1"/>
  <c r="AL130" i="1"/>
  <c r="AL126" i="1"/>
  <c r="AL122" i="1"/>
  <c r="AL118" i="1"/>
  <c r="AL114" i="1"/>
  <c r="AL110" i="1"/>
  <c r="AL106" i="1"/>
  <c r="AL102" i="1"/>
  <c r="AL98" i="1"/>
  <c r="AL94" i="1"/>
  <c r="AL90" i="1"/>
  <c r="AL86" i="1"/>
  <c r="AL82" i="1"/>
  <c r="AL78" i="1"/>
  <c r="AL74" i="1"/>
  <c r="AL70" i="1"/>
  <c r="AL66" i="1"/>
  <c r="AL62" i="1"/>
  <c r="AL58" i="1"/>
  <c r="AL54" i="1"/>
  <c r="AL50" i="1"/>
  <c r="AL46" i="1"/>
  <c r="AL42" i="1"/>
  <c r="AL38" i="1"/>
  <c r="AL34" i="1"/>
  <c r="AL30" i="1"/>
  <c r="AL26" i="1"/>
  <c r="AL22" i="1"/>
  <c r="AL18" i="1"/>
  <c r="AL255" i="1"/>
  <c r="AL247" i="1"/>
  <c r="AL239" i="1"/>
  <c r="AL231" i="1"/>
  <c r="AL223" i="1"/>
  <c r="AL215" i="1"/>
  <c r="AL207" i="1"/>
  <c r="AL199" i="1"/>
  <c r="AL191" i="1"/>
  <c r="AL183" i="1"/>
  <c r="AL171" i="1"/>
  <c r="AL163" i="1"/>
  <c r="AL155" i="1"/>
  <c r="AL147" i="1"/>
  <c r="AL139" i="1"/>
  <c r="AL131" i="1"/>
  <c r="AL123" i="1"/>
  <c r="AL119" i="1"/>
  <c r="AL111" i="1"/>
  <c r="AL103" i="1"/>
  <c r="AL95" i="1"/>
  <c r="AL256" i="1"/>
  <c r="AL240" i="1"/>
  <c r="AL224" i="1"/>
  <c r="AL208" i="1"/>
  <c r="AL192" i="1"/>
  <c r="AL176" i="1"/>
  <c r="AL160" i="1"/>
  <c r="AL144" i="1"/>
  <c r="AL128" i="1"/>
  <c r="AL112" i="1"/>
  <c r="AL96" i="1"/>
  <c r="AL84" i="1"/>
  <c r="AL76" i="1"/>
  <c r="AL68" i="1"/>
  <c r="AL60" i="1"/>
  <c r="AL52" i="1"/>
  <c r="AL44" i="1"/>
  <c r="AL36" i="1"/>
  <c r="AL28" i="1"/>
  <c r="AL20" i="1"/>
  <c r="AL32" i="1"/>
  <c r="AL228" i="1"/>
  <c r="AL196" i="1"/>
  <c r="AL180" i="1"/>
  <c r="AL148" i="1"/>
  <c r="AL132" i="1"/>
  <c r="AL75" i="1"/>
  <c r="AL51" i="1"/>
  <c r="AL43" i="1"/>
  <c r="AL252" i="1"/>
  <c r="AL236" i="1"/>
  <c r="AL220" i="1"/>
  <c r="AL204" i="1"/>
  <c r="AL188" i="1"/>
  <c r="AL172" i="1"/>
  <c r="AL156" i="1"/>
  <c r="AL140" i="1"/>
  <c r="AL124" i="1"/>
  <c r="AL108" i="1"/>
  <c r="AL92" i="1"/>
  <c r="AL87" i="1"/>
  <c r="AL79" i="1"/>
  <c r="AL71" i="1"/>
  <c r="AL63" i="1"/>
  <c r="AL55" i="1"/>
  <c r="AL47" i="1"/>
  <c r="AL39" i="1"/>
  <c r="AL31" i="1"/>
  <c r="AL23" i="1"/>
  <c r="AL248" i="1"/>
  <c r="AL232" i="1"/>
  <c r="AL216" i="1"/>
  <c r="AL200" i="1"/>
  <c r="AL184" i="1"/>
  <c r="AL168" i="1"/>
  <c r="AL152" i="1"/>
  <c r="AL136" i="1"/>
  <c r="AL120" i="1"/>
  <c r="AL104" i="1"/>
  <c r="AL88" i="1"/>
  <c r="AL80" i="1"/>
  <c r="AL72" i="1"/>
  <c r="AL64" i="1"/>
  <c r="AL56" i="1"/>
  <c r="AL48" i="1"/>
  <c r="AL40" i="1"/>
  <c r="AL24" i="1"/>
  <c r="AL16" i="1"/>
  <c r="AL244" i="1"/>
  <c r="AL212" i="1"/>
  <c r="AL164" i="1"/>
  <c r="AL116" i="1"/>
  <c r="AL100" i="1"/>
  <c r="AL83" i="1"/>
  <c r="AL67" i="1"/>
  <c r="AL59" i="1"/>
  <c r="AL35" i="1"/>
  <c r="AL27" i="1"/>
  <c r="AL19" i="1"/>
  <c r="EX16" i="1"/>
  <c r="EX17" i="1"/>
  <c r="EX18" i="1"/>
  <c r="EX19" i="1"/>
  <c r="EX21" i="1"/>
  <c r="EX22" i="1"/>
  <c r="EX23" i="1"/>
  <c r="EX24" i="1"/>
  <c r="EX25" i="1"/>
  <c r="EX26" i="1"/>
  <c r="EX27" i="1"/>
  <c r="EX28" i="1"/>
  <c r="EX29" i="1"/>
  <c r="EX30" i="1"/>
  <c r="EX31" i="1"/>
  <c r="EX32" i="1"/>
  <c r="EX33" i="1"/>
  <c r="EX34" i="1"/>
  <c r="EX35" i="1"/>
  <c r="EX36" i="1"/>
  <c r="EX37" i="1"/>
  <c r="EX38" i="1"/>
  <c r="EX39" i="1"/>
  <c r="EX40" i="1"/>
  <c r="EX41" i="1"/>
  <c r="EX42" i="1"/>
  <c r="EX43" i="1"/>
  <c r="EX44" i="1"/>
  <c r="EX45" i="1"/>
  <c r="EX46" i="1"/>
  <c r="EX47" i="1"/>
  <c r="EX48" i="1"/>
  <c r="EX49" i="1"/>
  <c r="EX50" i="1"/>
  <c r="EX51" i="1"/>
  <c r="EX52" i="1"/>
  <c r="EX53" i="1"/>
  <c r="EX54" i="1"/>
  <c r="EX55" i="1"/>
  <c r="EX56" i="1"/>
  <c r="EX57" i="1"/>
  <c r="EX58" i="1"/>
  <c r="EX59" i="1"/>
  <c r="EX60" i="1"/>
  <c r="EX61" i="1"/>
  <c r="EX62" i="1"/>
  <c r="EX63" i="1"/>
  <c r="EX64" i="1"/>
  <c r="EX65" i="1"/>
  <c r="EX66" i="1"/>
  <c r="EX67" i="1"/>
  <c r="EX68" i="1"/>
  <c r="EX69" i="1"/>
  <c r="EX70" i="1"/>
  <c r="EX71" i="1"/>
  <c r="EX72" i="1"/>
  <c r="EX73" i="1"/>
  <c r="EX74" i="1"/>
  <c r="EX75" i="1"/>
  <c r="EX76" i="1"/>
  <c r="EX77" i="1"/>
  <c r="EX78" i="1"/>
  <c r="EX79" i="1"/>
  <c r="EX80" i="1"/>
  <c r="EX81" i="1"/>
  <c r="EX82" i="1"/>
  <c r="EX83" i="1"/>
  <c r="EX84" i="1"/>
  <c r="EX85" i="1"/>
  <c r="EX86" i="1"/>
  <c r="EX87" i="1"/>
  <c r="EX88" i="1"/>
  <c r="EX89" i="1"/>
  <c r="EX90" i="1"/>
  <c r="EX91" i="1"/>
  <c r="EX92" i="1"/>
  <c r="EX93" i="1"/>
  <c r="EX94" i="1"/>
  <c r="EX95" i="1"/>
  <c r="EX96" i="1"/>
  <c r="EX97" i="1"/>
  <c r="EX98" i="1"/>
  <c r="EX99" i="1"/>
  <c r="EX100" i="1"/>
  <c r="EX101" i="1"/>
  <c r="EX102" i="1"/>
  <c r="EX103" i="1"/>
  <c r="EX104" i="1"/>
  <c r="EX105" i="1"/>
  <c r="EX106" i="1"/>
  <c r="EX107" i="1"/>
  <c r="EX108" i="1"/>
  <c r="EX109" i="1"/>
  <c r="EX110" i="1"/>
  <c r="EX111" i="1"/>
  <c r="EX112" i="1"/>
  <c r="EX113" i="1"/>
  <c r="EX114" i="1"/>
  <c r="EX115" i="1"/>
  <c r="EX116" i="1"/>
  <c r="EX117" i="1"/>
  <c r="EX118" i="1"/>
  <c r="EX119" i="1"/>
  <c r="EX120" i="1"/>
  <c r="EX121" i="1"/>
  <c r="EX122" i="1"/>
  <c r="EX123" i="1"/>
  <c r="EX124" i="1"/>
  <c r="EX125" i="1"/>
  <c r="EX126" i="1"/>
  <c r="EX127" i="1"/>
  <c r="EX128" i="1"/>
  <c r="EX129" i="1"/>
  <c r="EX130" i="1"/>
  <c r="EX131" i="1"/>
  <c r="EX132" i="1"/>
  <c r="EX133" i="1"/>
  <c r="EX134" i="1"/>
  <c r="EX135" i="1"/>
  <c r="EX136" i="1"/>
  <c r="EX137" i="1"/>
  <c r="EX138" i="1"/>
  <c r="EX139" i="1"/>
  <c r="EX140" i="1"/>
  <c r="EX141" i="1"/>
  <c r="EX142" i="1"/>
  <c r="EX143" i="1"/>
  <c r="EX144" i="1"/>
  <c r="EX145" i="1"/>
  <c r="EX146" i="1"/>
  <c r="EX147" i="1"/>
  <c r="EX148" i="1"/>
  <c r="EX149" i="1"/>
  <c r="EX150" i="1"/>
  <c r="EX151" i="1"/>
  <c r="EX152" i="1"/>
  <c r="EX153" i="1"/>
  <c r="EX154" i="1"/>
  <c r="EX155" i="1"/>
  <c r="EX156" i="1"/>
  <c r="EX157" i="1"/>
  <c r="EX158" i="1"/>
  <c r="EX159" i="1"/>
  <c r="EX160" i="1"/>
  <c r="EX161" i="1"/>
  <c r="EX162" i="1"/>
  <c r="EX163" i="1"/>
  <c r="EX164" i="1"/>
  <c r="EX165" i="1"/>
  <c r="EX166" i="1"/>
  <c r="EX167" i="1"/>
  <c r="EX168" i="1"/>
  <c r="EX169" i="1"/>
  <c r="EX170" i="1"/>
  <c r="EX171" i="1"/>
  <c r="EX172" i="1"/>
  <c r="EX173" i="1"/>
  <c r="EX174" i="1"/>
  <c r="EX175" i="1"/>
  <c r="EX176" i="1"/>
  <c r="EX177" i="1"/>
  <c r="EX178" i="1"/>
  <c r="EX179" i="1"/>
  <c r="EX180" i="1"/>
  <c r="EX181" i="1"/>
  <c r="EX182" i="1"/>
  <c r="EX183" i="1"/>
  <c r="EX184" i="1"/>
  <c r="EX185" i="1"/>
  <c r="EX186" i="1"/>
  <c r="EX187" i="1"/>
  <c r="EX188" i="1"/>
  <c r="EX189" i="1"/>
  <c r="EX190" i="1"/>
  <c r="EX191" i="1"/>
  <c r="EX192" i="1"/>
  <c r="EX193" i="1"/>
  <c r="EX194" i="1"/>
  <c r="EX195" i="1"/>
  <c r="EX196" i="1"/>
  <c r="EX197" i="1"/>
  <c r="EX198" i="1"/>
  <c r="EX199" i="1"/>
  <c r="EX200" i="1"/>
  <c r="EX201" i="1"/>
  <c r="EX202" i="1"/>
  <c r="EX203" i="1"/>
  <c r="EX204" i="1"/>
  <c r="EX205" i="1"/>
  <c r="EX206" i="1"/>
  <c r="EX207" i="1"/>
  <c r="EX208" i="1"/>
  <c r="EX209" i="1"/>
  <c r="EX210" i="1"/>
  <c r="EX211" i="1"/>
  <c r="EX212" i="1"/>
  <c r="EX213" i="1"/>
  <c r="EX214" i="1"/>
  <c r="EX215" i="1"/>
  <c r="EX216" i="1"/>
  <c r="EX217" i="1"/>
  <c r="EX218" i="1"/>
  <c r="EX219" i="1"/>
  <c r="EX220" i="1"/>
  <c r="EX221" i="1"/>
  <c r="EX222" i="1"/>
  <c r="EX223" i="1"/>
  <c r="EX224" i="1"/>
  <c r="EX225" i="1"/>
  <c r="EX226" i="1"/>
  <c r="EX227" i="1"/>
  <c r="EX228" i="1"/>
  <c r="EX229" i="1"/>
  <c r="EX230" i="1"/>
  <c r="EX231" i="1"/>
  <c r="EX232" i="1"/>
  <c r="EX233" i="1"/>
  <c r="EX234" i="1"/>
  <c r="EX235" i="1"/>
  <c r="EX236" i="1"/>
  <c r="EX237" i="1"/>
  <c r="EX238" i="1"/>
  <c r="EX239" i="1"/>
  <c r="EX240" i="1"/>
  <c r="EX241" i="1"/>
  <c r="EX242" i="1"/>
  <c r="EX243" i="1"/>
  <c r="EX244" i="1"/>
  <c r="EX245" i="1"/>
  <c r="EX246" i="1"/>
  <c r="EX247" i="1"/>
  <c r="EX248" i="1"/>
  <c r="EX249" i="1"/>
  <c r="EX250" i="1"/>
  <c r="EX251" i="1"/>
  <c r="EX252" i="1"/>
  <c r="EX253" i="1"/>
  <c r="EX254" i="1"/>
  <c r="EX255" i="1"/>
  <c r="EX256" i="1"/>
  <c r="EX257" i="1"/>
  <c r="EX258" i="1"/>
  <c r="EX259" i="1"/>
  <c r="AG259" i="1" l="1"/>
  <c r="AG258" i="1"/>
  <c r="AG257" i="1"/>
  <c r="AG256" i="1"/>
  <c r="AG255" i="1"/>
  <c r="AG254" i="1"/>
  <c r="AG253" i="1"/>
  <c r="AG252" i="1"/>
  <c r="AG251" i="1"/>
  <c r="AG250" i="1"/>
  <c r="AG249" i="1"/>
  <c r="AG248" i="1"/>
  <c r="AG247" i="1"/>
  <c r="AG246" i="1"/>
  <c r="AG245" i="1"/>
  <c r="AG244" i="1"/>
  <c r="AG243" i="1"/>
  <c r="AG242" i="1"/>
  <c r="AG241" i="1"/>
  <c r="AG240" i="1"/>
  <c r="AG239" i="1"/>
  <c r="AG238" i="1"/>
  <c r="AG237" i="1"/>
  <c r="AG236" i="1"/>
  <c r="AG235" i="1"/>
  <c r="AG234" i="1"/>
  <c r="AG233" i="1"/>
  <c r="AG232" i="1"/>
  <c r="AG231" i="1"/>
  <c r="AG230" i="1"/>
  <c r="AG229" i="1"/>
  <c r="AG228" i="1"/>
  <c r="AG227" i="1"/>
  <c r="AG226" i="1"/>
  <c r="AG225" i="1"/>
  <c r="AG224" i="1"/>
  <c r="AG223" i="1"/>
  <c r="AG222" i="1"/>
  <c r="AG221" i="1"/>
  <c r="AG220" i="1"/>
  <c r="AG219" i="1"/>
  <c r="AG218" i="1"/>
  <c r="AG217" i="1"/>
  <c r="AG216" i="1"/>
  <c r="AG215" i="1"/>
  <c r="AG214" i="1"/>
  <c r="AG213" i="1"/>
  <c r="AG212" i="1"/>
  <c r="AG211" i="1"/>
  <c r="AG210" i="1"/>
  <c r="AG209" i="1"/>
  <c r="AG208" i="1"/>
  <c r="AG207" i="1"/>
  <c r="AG206" i="1"/>
  <c r="AG205" i="1"/>
  <c r="AG204" i="1"/>
  <c r="AG203" i="1"/>
  <c r="AG202" i="1"/>
  <c r="AG201" i="1"/>
  <c r="AG200" i="1"/>
  <c r="AG199" i="1"/>
  <c r="AG198" i="1"/>
  <c r="AG197" i="1"/>
  <c r="AG196" i="1"/>
  <c r="AG195" i="1"/>
  <c r="AG194" i="1"/>
  <c r="AG193" i="1"/>
  <c r="AG192" i="1"/>
  <c r="AG191" i="1"/>
  <c r="AG190" i="1"/>
  <c r="AG189" i="1"/>
  <c r="AG188" i="1"/>
  <c r="AG187" i="1"/>
  <c r="AG186" i="1"/>
  <c r="AG185" i="1"/>
  <c r="AG184" i="1"/>
  <c r="AG183" i="1"/>
  <c r="AG182" i="1"/>
  <c r="AG181" i="1"/>
  <c r="AG180" i="1"/>
  <c r="AG179" i="1"/>
  <c r="AG178" i="1"/>
  <c r="AG177" i="1"/>
  <c r="AG176" i="1"/>
  <c r="AG175" i="1"/>
  <c r="AG174" i="1"/>
  <c r="AG173" i="1"/>
  <c r="AG172" i="1"/>
  <c r="AG171" i="1"/>
  <c r="AG170" i="1"/>
  <c r="AG169" i="1"/>
  <c r="AG168" i="1"/>
  <c r="AG167" i="1"/>
  <c r="AG166" i="1"/>
  <c r="AG165" i="1"/>
  <c r="AG164" i="1"/>
  <c r="AG163" i="1"/>
  <c r="AG162" i="1"/>
  <c r="AG161" i="1"/>
  <c r="AG160" i="1"/>
  <c r="AG159" i="1"/>
  <c r="AG158" i="1"/>
  <c r="AG157" i="1"/>
  <c r="AG156" i="1"/>
  <c r="AG155" i="1"/>
  <c r="AG154" i="1"/>
  <c r="AG153" i="1"/>
  <c r="AG152" i="1"/>
  <c r="AG151" i="1"/>
  <c r="AG150" i="1"/>
  <c r="AG149" i="1"/>
  <c r="AG148" i="1"/>
  <c r="AG147" i="1"/>
  <c r="AG146" i="1"/>
  <c r="AG145" i="1"/>
  <c r="AG144" i="1"/>
  <c r="AG143" i="1"/>
  <c r="AG142" i="1"/>
  <c r="AG141" i="1"/>
  <c r="AG140" i="1"/>
  <c r="AG139" i="1"/>
  <c r="AG138" i="1"/>
  <c r="AG137" i="1"/>
  <c r="AG136" i="1"/>
  <c r="AG135" i="1"/>
  <c r="AG134" i="1"/>
  <c r="AG133" i="1"/>
  <c r="AG132" i="1"/>
  <c r="AG131" i="1"/>
  <c r="AG130" i="1"/>
  <c r="AG129" i="1"/>
  <c r="AG128" i="1"/>
  <c r="AG127" i="1"/>
  <c r="AG126" i="1"/>
  <c r="AG125" i="1"/>
  <c r="AG124" i="1"/>
  <c r="AG123" i="1"/>
  <c r="AG122" i="1"/>
  <c r="AG121" i="1"/>
  <c r="AG120" i="1"/>
  <c r="AG119" i="1"/>
  <c r="AG118" i="1"/>
  <c r="AG117" i="1"/>
  <c r="AG116" i="1"/>
  <c r="AG115" i="1"/>
  <c r="AG114" i="1"/>
  <c r="AG113" i="1"/>
  <c r="AG112" i="1"/>
  <c r="AG111" i="1"/>
  <c r="AG110" i="1"/>
  <c r="AG109" i="1"/>
  <c r="AG108" i="1"/>
  <c r="AG107" i="1"/>
  <c r="AG106" i="1"/>
  <c r="AG105" i="1"/>
  <c r="AG104" i="1"/>
  <c r="AG103" i="1"/>
  <c r="AG102" i="1"/>
  <c r="AG101" i="1"/>
  <c r="AG100" i="1"/>
  <c r="AG99" i="1"/>
  <c r="AG98" i="1"/>
  <c r="AG97" i="1"/>
  <c r="AG96" i="1"/>
  <c r="AG95" i="1"/>
  <c r="AG94" i="1"/>
  <c r="AG93" i="1"/>
  <c r="AG92" i="1"/>
  <c r="AG91" i="1"/>
  <c r="AG90" i="1"/>
  <c r="AG89" i="1"/>
  <c r="AG88" i="1"/>
  <c r="AG87" i="1"/>
  <c r="AG86" i="1"/>
  <c r="AG85" i="1"/>
  <c r="AG84" i="1"/>
  <c r="AG83" i="1"/>
  <c r="AG82" i="1"/>
  <c r="AG81" i="1"/>
  <c r="AG80" i="1"/>
  <c r="AG79" i="1"/>
  <c r="AG78" i="1"/>
  <c r="AG77" i="1"/>
  <c r="AG76" i="1"/>
  <c r="AG75" i="1"/>
  <c r="AG74" i="1"/>
  <c r="AG73" i="1"/>
  <c r="AG72" i="1"/>
  <c r="AG71" i="1"/>
  <c r="AG70" i="1"/>
  <c r="AG69" i="1"/>
  <c r="AG68" i="1"/>
  <c r="AG67" i="1"/>
  <c r="AG66" i="1"/>
  <c r="AG65" i="1"/>
  <c r="AG64" i="1"/>
  <c r="AG63" i="1"/>
  <c r="AG62" i="1"/>
  <c r="AG61" i="1"/>
  <c r="AG60" i="1"/>
  <c r="AG59" i="1"/>
  <c r="AG58" i="1"/>
  <c r="AG57" i="1"/>
  <c r="AG56" i="1"/>
  <c r="AG55" i="1"/>
  <c r="AG54" i="1"/>
  <c r="AG53" i="1"/>
  <c r="AG52" i="1"/>
  <c r="AG51" i="1"/>
  <c r="AG50" i="1"/>
  <c r="AG49" i="1"/>
  <c r="AG48" i="1"/>
  <c r="AG47" i="1"/>
  <c r="AG46" i="1"/>
  <c r="AG45" i="1"/>
  <c r="AG44" i="1"/>
  <c r="AG43" i="1"/>
  <c r="AG42" i="1"/>
  <c r="AG41" i="1"/>
  <c r="AG40" i="1"/>
  <c r="AG39" i="1"/>
  <c r="AG38" i="1"/>
  <c r="AG37" i="1"/>
  <c r="AG36" i="1"/>
  <c r="AG35" i="1"/>
  <c r="AG34" i="1"/>
  <c r="AG33" i="1"/>
  <c r="AG32" i="1"/>
  <c r="AG31" i="1"/>
  <c r="AG30" i="1"/>
  <c r="AG29" i="1"/>
  <c r="AG28" i="1"/>
  <c r="AG27" i="1"/>
  <c r="AG26" i="1"/>
  <c r="AG25" i="1"/>
  <c r="AG24" i="1"/>
  <c r="AG23" i="1"/>
  <c r="AG22" i="1"/>
  <c r="AG21" i="1"/>
  <c r="AG19" i="1"/>
  <c r="AG18" i="1"/>
  <c r="AG17" i="1"/>
  <c r="AG16" i="1"/>
  <c r="J10" i="1" l="1"/>
  <c r="BQ16" i="1" l="1"/>
  <c r="BQ17" i="1"/>
  <c r="BQ18" i="1"/>
  <c r="BQ19" i="1"/>
  <c r="BQ21" i="1"/>
  <c r="BQ22" i="1"/>
  <c r="BQ23" i="1"/>
  <c r="BQ24" i="1"/>
  <c r="BQ25" i="1"/>
  <c r="BQ26" i="1"/>
  <c r="BQ27" i="1"/>
  <c r="BQ28" i="1"/>
  <c r="BQ29" i="1"/>
  <c r="BQ30" i="1"/>
  <c r="BQ31" i="1"/>
  <c r="BQ32" i="1"/>
  <c r="BQ33" i="1"/>
  <c r="BQ34" i="1"/>
  <c r="BQ35" i="1"/>
  <c r="BQ36" i="1"/>
  <c r="BQ37" i="1"/>
  <c r="BQ38" i="1"/>
  <c r="BQ39" i="1"/>
  <c r="BQ40" i="1"/>
  <c r="BQ41" i="1"/>
  <c r="BQ42" i="1"/>
  <c r="BQ43" i="1"/>
  <c r="BQ44" i="1"/>
  <c r="BQ45" i="1"/>
  <c r="BQ46" i="1"/>
  <c r="BQ47" i="1"/>
  <c r="BQ48" i="1"/>
  <c r="BQ49" i="1"/>
  <c r="BQ50" i="1"/>
  <c r="BQ51" i="1"/>
  <c r="BQ52" i="1"/>
  <c r="BQ53" i="1"/>
  <c r="BQ54" i="1"/>
  <c r="BQ55" i="1"/>
  <c r="BQ56" i="1"/>
  <c r="BQ57" i="1"/>
  <c r="BQ58" i="1"/>
  <c r="BQ59" i="1"/>
  <c r="BQ60" i="1"/>
  <c r="BQ61" i="1"/>
  <c r="BQ62" i="1"/>
  <c r="BQ63" i="1"/>
  <c r="BQ64" i="1"/>
  <c r="BQ65" i="1"/>
  <c r="BQ66" i="1"/>
  <c r="BQ67" i="1"/>
  <c r="BQ68" i="1"/>
  <c r="BQ69" i="1"/>
  <c r="BQ70" i="1"/>
  <c r="BQ71" i="1"/>
  <c r="BQ72" i="1"/>
  <c r="BQ73" i="1"/>
  <c r="BQ74" i="1"/>
  <c r="BQ75" i="1"/>
  <c r="BQ76" i="1"/>
  <c r="BQ77" i="1"/>
  <c r="BQ78" i="1"/>
  <c r="BQ79" i="1"/>
  <c r="BQ80" i="1"/>
  <c r="BQ81" i="1"/>
  <c r="BQ82" i="1"/>
  <c r="BQ83" i="1"/>
  <c r="BQ84" i="1"/>
  <c r="BQ85" i="1"/>
  <c r="BQ86" i="1"/>
  <c r="BQ87" i="1"/>
  <c r="BQ88" i="1"/>
  <c r="BQ89" i="1"/>
  <c r="BQ90" i="1"/>
  <c r="BQ91" i="1"/>
  <c r="BQ92" i="1"/>
  <c r="BQ93" i="1"/>
  <c r="BQ94" i="1"/>
  <c r="BQ95" i="1"/>
  <c r="BQ96" i="1"/>
  <c r="BQ97" i="1"/>
  <c r="BQ98" i="1"/>
  <c r="BQ99" i="1"/>
  <c r="BQ100" i="1"/>
  <c r="BQ101" i="1"/>
  <c r="BQ102" i="1"/>
  <c r="BQ103" i="1"/>
  <c r="BQ104" i="1"/>
  <c r="BQ105" i="1"/>
  <c r="BQ106" i="1"/>
  <c r="BQ107" i="1"/>
  <c r="BQ108" i="1"/>
  <c r="BQ109" i="1"/>
  <c r="BQ110" i="1"/>
  <c r="BQ111" i="1"/>
  <c r="BQ112" i="1"/>
  <c r="BQ113" i="1"/>
  <c r="BQ114" i="1"/>
  <c r="BQ115" i="1"/>
  <c r="BQ116" i="1"/>
  <c r="BQ117" i="1"/>
  <c r="BQ118" i="1"/>
  <c r="BQ119" i="1"/>
  <c r="BQ120" i="1"/>
  <c r="BQ121" i="1"/>
  <c r="BQ122" i="1"/>
  <c r="BQ123" i="1"/>
  <c r="BQ124" i="1"/>
  <c r="BQ125" i="1"/>
  <c r="BQ126" i="1"/>
  <c r="BQ127" i="1"/>
  <c r="BQ128" i="1"/>
  <c r="BQ129" i="1"/>
  <c r="BQ130" i="1"/>
  <c r="BQ131" i="1"/>
  <c r="BQ132" i="1"/>
  <c r="BQ133" i="1"/>
  <c r="BQ134" i="1"/>
  <c r="BQ135" i="1"/>
  <c r="BQ136" i="1"/>
  <c r="BQ137" i="1"/>
  <c r="BQ138" i="1"/>
  <c r="BQ139" i="1"/>
  <c r="BQ140" i="1"/>
  <c r="BQ141" i="1"/>
  <c r="BQ142" i="1"/>
  <c r="BQ143" i="1"/>
  <c r="BQ144" i="1"/>
  <c r="BQ145" i="1"/>
  <c r="BQ146" i="1"/>
  <c r="BQ147" i="1"/>
  <c r="BQ148" i="1"/>
  <c r="BQ149" i="1"/>
  <c r="BQ150" i="1"/>
  <c r="BQ151" i="1"/>
  <c r="BQ152" i="1"/>
  <c r="BQ153" i="1"/>
  <c r="BQ154" i="1"/>
  <c r="BQ155" i="1"/>
  <c r="BQ156" i="1"/>
  <c r="BQ157" i="1"/>
  <c r="BQ158" i="1"/>
  <c r="BQ159" i="1"/>
  <c r="BQ160" i="1"/>
  <c r="BQ161" i="1"/>
  <c r="BQ162" i="1"/>
  <c r="BQ163" i="1"/>
  <c r="BQ164" i="1"/>
  <c r="BQ165" i="1"/>
  <c r="BQ166" i="1"/>
  <c r="BQ167" i="1"/>
  <c r="BQ168" i="1"/>
  <c r="BQ169" i="1"/>
  <c r="BQ170" i="1"/>
  <c r="BQ171" i="1"/>
  <c r="BQ172" i="1"/>
  <c r="BQ173" i="1"/>
  <c r="BQ174" i="1"/>
  <c r="BQ175" i="1"/>
  <c r="BQ176" i="1"/>
  <c r="BQ177" i="1"/>
  <c r="BQ178" i="1"/>
  <c r="BQ179" i="1"/>
  <c r="BQ180" i="1"/>
  <c r="BQ181" i="1"/>
  <c r="BQ182" i="1"/>
  <c r="BQ183" i="1"/>
  <c r="BQ184" i="1"/>
  <c r="BQ185" i="1"/>
  <c r="BQ186" i="1"/>
  <c r="BQ187" i="1"/>
  <c r="BQ188" i="1"/>
  <c r="BQ189" i="1"/>
  <c r="BQ190" i="1"/>
  <c r="BQ191" i="1"/>
  <c r="BQ192" i="1"/>
  <c r="BQ193" i="1"/>
  <c r="BQ194" i="1"/>
  <c r="BQ195" i="1"/>
  <c r="BQ196" i="1"/>
  <c r="BQ197" i="1"/>
  <c r="BQ198" i="1"/>
  <c r="BQ199" i="1"/>
  <c r="BQ200" i="1"/>
  <c r="BQ201" i="1"/>
  <c r="BQ202" i="1"/>
  <c r="BQ203" i="1"/>
  <c r="BQ204" i="1"/>
  <c r="BQ205" i="1"/>
  <c r="BQ206" i="1"/>
  <c r="BQ207" i="1"/>
  <c r="BQ208" i="1"/>
  <c r="BQ209" i="1"/>
  <c r="BQ210" i="1"/>
  <c r="BQ211" i="1"/>
  <c r="BQ212" i="1"/>
  <c r="BQ213" i="1"/>
  <c r="BQ214" i="1"/>
  <c r="BQ215" i="1"/>
  <c r="BQ216" i="1"/>
  <c r="BQ217" i="1"/>
  <c r="BQ218" i="1"/>
  <c r="BQ219" i="1"/>
  <c r="BQ220" i="1"/>
  <c r="BQ221" i="1"/>
  <c r="BQ222" i="1"/>
  <c r="BQ223" i="1"/>
  <c r="BQ224" i="1"/>
  <c r="BQ225" i="1"/>
  <c r="BQ226" i="1"/>
  <c r="BQ227" i="1"/>
  <c r="BQ228" i="1"/>
  <c r="BQ229" i="1"/>
  <c r="BQ230" i="1"/>
  <c r="BQ231" i="1"/>
  <c r="BQ232" i="1"/>
  <c r="BQ233" i="1"/>
  <c r="BQ234" i="1"/>
  <c r="BQ235" i="1"/>
  <c r="BQ236" i="1"/>
  <c r="BQ237" i="1"/>
  <c r="BQ238" i="1"/>
  <c r="BQ239" i="1"/>
  <c r="BQ240" i="1"/>
  <c r="BQ241" i="1"/>
  <c r="BQ242" i="1"/>
  <c r="BQ243" i="1"/>
  <c r="BQ244" i="1"/>
  <c r="BQ245" i="1"/>
  <c r="BQ246" i="1"/>
  <c r="BQ247" i="1"/>
  <c r="BQ248" i="1"/>
  <c r="BQ249" i="1"/>
  <c r="BQ250" i="1"/>
  <c r="BQ251" i="1"/>
  <c r="BQ252" i="1"/>
  <c r="BQ253" i="1"/>
  <c r="BQ254" i="1"/>
  <c r="BQ255" i="1"/>
  <c r="BQ256" i="1"/>
  <c r="BQ257" i="1"/>
  <c r="BQ258" i="1"/>
  <c r="BQ259" i="1"/>
  <c r="BR11" i="1" l="1"/>
  <c r="X11" i="1" l="1"/>
  <c r="H10" i="1"/>
  <c r="F10" i="1"/>
  <c r="AA6" i="1" l="1"/>
  <c r="AS13" i="1"/>
  <c r="AS12" i="1"/>
  <c r="AS11" i="1"/>
  <c r="AS10" i="1"/>
  <c r="AS9" i="1"/>
  <c r="AQ3" i="1"/>
  <c r="AQ4" i="1"/>
  <c r="AQ5" i="1"/>
  <c r="AQ2" i="1"/>
  <c r="AP6" i="1"/>
  <c r="W11" i="29" l="1"/>
  <c r="AQ6" i="1"/>
  <c r="EY16" i="1" l="1"/>
  <c r="EZ16" i="1"/>
  <c r="FA16" i="1"/>
  <c r="FB16" i="1"/>
  <c r="EY17" i="1"/>
  <c r="EZ17" i="1"/>
  <c r="FA17" i="1"/>
  <c r="FB17" i="1"/>
  <c r="EY18" i="1"/>
  <c r="EZ18" i="1"/>
  <c r="FA18" i="1"/>
  <c r="FB18" i="1"/>
  <c r="EY19" i="1"/>
  <c r="EZ19" i="1"/>
  <c r="FA19" i="1"/>
  <c r="FB19" i="1"/>
  <c r="EY21" i="1"/>
  <c r="EZ21" i="1"/>
  <c r="FA21" i="1"/>
  <c r="FB21" i="1"/>
  <c r="EY22" i="1"/>
  <c r="EZ22" i="1"/>
  <c r="FA22" i="1"/>
  <c r="FB22" i="1"/>
  <c r="EY23" i="1"/>
  <c r="EZ23" i="1"/>
  <c r="FA23" i="1"/>
  <c r="FB23" i="1"/>
  <c r="EY24" i="1"/>
  <c r="EZ24" i="1"/>
  <c r="FA24" i="1"/>
  <c r="FB24" i="1"/>
  <c r="EY25" i="1"/>
  <c r="EZ25" i="1"/>
  <c r="FA25" i="1"/>
  <c r="FB25" i="1"/>
  <c r="EY26" i="1"/>
  <c r="EZ26" i="1"/>
  <c r="FA26" i="1"/>
  <c r="FB26" i="1"/>
  <c r="EY27" i="1"/>
  <c r="EZ27" i="1"/>
  <c r="FA27" i="1"/>
  <c r="FB27" i="1"/>
  <c r="EY28" i="1"/>
  <c r="EZ28" i="1"/>
  <c r="FA28" i="1"/>
  <c r="FB28" i="1"/>
  <c r="EY29" i="1"/>
  <c r="EZ29" i="1"/>
  <c r="FA29" i="1"/>
  <c r="FB29" i="1"/>
  <c r="EY30" i="1"/>
  <c r="EZ30" i="1"/>
  <c r="FA30" i="1"/>
  <c r="FB30" i="1"/>
  <c r="EY31" i="1"/>
  <c r="EZ31" i="1"/>
  <c r="FA31" i="1"/>
  <c r="FB31" i="1"/>
  <c r="EY32" i="1"/>
  <c r="EZ32" i="1"/>
  <c r="FA32" i="1"/>
  <c r="FB32" i="1"/>
  <c r="EY33" i="1"/>
  <c r="EZ33" i="1"/>
  <c r="FA33" i="1"/>
  <c r="FB33" i="1"/>
  <c r="EY34" i="1"/>
  <c r="EZ34" i="1"/>
  <c r="FA34" i="1"/>
  <c r="FB34" i="1"/>
  <c r="EY35" i="1"/>
  <c r="EZ35" i="1"/>
  <c r="FA35" i="1"/>
  <c r="FB35" i="1"/>
  <c r="EY36" i="1"/>
  <c r="EZ36" i="1"/>
  <c r="FA36" i="1"/>
  <c r="FB36" i="1"/>
  <c r="EY37" i="1"/>
  <c r="EZ37" i="1"/>
  <c r="FA37" i="1"/>
  <c r="FB37" i="1"/>
  <c r="EY38" i="1"/>
  <c r="EZ38" i="1"/>
  <c r="FA38" i="1"/>
  <c r="FB38" i="1"/>
  <c r="EY39" i="1"/>
  <c r="EZ39" i="1"/>
  <c r="FA39" i="1"/>
  <c r="FB39" i="1"/>
  <c r="EY40" i="1"/>
  <c r="EZ40" i="1"/>
  <c r="FA40" i="1"/>
  <c r="FB40" i="1"/>
  <c r="EY41" i="1"/>
  <c r="EZ41" i="1"/>
  <c r="FA41" i="1"/>
  <c r="FB41" i="1"/>
  <c r="EY42" i="1"/>
  <c r="EZ42" i="1"/>
  <c r="FA42" i="1"/>
  <c r="FB42" i="1"/>
  <c r="EY43" i="1"/>
  <c r="EZ43" i="1"/>
  <c r="FA43" i="1"/>
  <c r="FB43" i="1"/>
  <c r="EY44" i="1"/>
  <c r="EZ44" i="1"/>
  <c r="FA44" i="1"/>
  <c r="FB44" i="1"/>
  <c r="EY45" i="1"/>
  <c r="EZ45" i="1"/>
  <c r="FA45" i="1"/>
  <c r="FB45" i="1"/>
  <c r="EY46" i="1"/>
  <c r="EZ46" i="1"/>
  <c r="FA46" i="1"/>
  <c r="FB46" i="1"/>
  <c r="EY47" i="1"/>
  <c r="EZ47" i="1"/>
  <c r="FA47" i="1"/>
  <c r="FB47" i="1"/>
  <c r="EY48" i="1"/>
  <c r="EZ48" i="1"/>
  <c r="FA48" i="1"/>
  <c r="FB48" i="1"/>
  <c r="EY49" i="1"/>
  <c r="EZ49" i="1"/>
  <c r="FA49" i="1"/>
  <c r="FB49" i="1"/>
  <c r="EY50" i="1"/>
  <c r="EZ50" i="1"/>
  <c r="FA50" i="1"/>
  <c r="FB50" i="1"/>
  <c r="EY51" i="1"/>
  <c r="EZ51" i="1"/>
  <c r="FA51" i="1"/>
  <c r="FB51" i="1"/>
  <c r="EY52" i="1"/>
  <c r="EZ52" i="1"/>
  <c r="FA52" i="1"/>
  <c r="FB52" i="1"/>
  <c r="EY53" i="1"/>
  <c r="EZ53" i="1"/>
  <c r="FA53" i="1"/>
  <c r="FB53" i="1"/>
  <c r="EY54" i="1"/>
  <c r="EZ54" i="1"/>
  <c r="FA54" i="1"/>
  <c r="FB54" i="1"/>
  <c r="EY55" i="1"/>
  <c r="EZ55" i="1"/>
  <c r="FA55" i="1"/>
  <c r="FB55" i="1"/>
  <c r="EY56" i="1"/>
  <c r="EZ56" i="1"/>
  <c r="FA56" i="1"/>
  <c r="FB56" i="1"/>
  <c r="EY57" i="1"/>
  <c r="EZ57" i="1"/>
  <c r="FA57" i="1"/>
  <c r="FB57" i="1"/>
  <c r="EY58" i="1"/>
  <c r="EZ58" i="1"/>
  <c r="FA58" i="1"/>
  <c r="FB58" i="1"/>
  <c r="EY59" i="1"/>
  <c r="EZ59" i="1"/>
  <c r="FA59" i="1"/>
  <c r="FB59" i="1"/>
  <c r="EY60" i="1"/>
  <c r="EZ60" i="1"/>
  <c r="FA60" i="1"/>
  <c r="FB60" i="1"/>
  <c r="EY61" i="1"/>
  <c r="EZ61" i="1"/>
  <c r="FA61" i="1"/>
  <c r="FB61" i="1"/>
  <c r="EY62" i="1"/>
  <c r="EZ62" i="1"/>
  <c r="FA62" i="1"/>
  <c r="FB62" i="1"/>
  <c r="EY63" i="1"/>
  <c r="EZ63" i="1"/>
  <c r="FA63" i="1"/>
  <c r="FB63" i="1"/>
  <c r="EY64" i="1"/>
  <c r="EZ64" i="1"/>
  <c r="FA64" i="1"/>
  <c r="FB64" i="1"/>
  <c r="EY65" i="1"/>
  <c r="EZ65" i="1"/>
  <c r="FA65" i="1"/>
  <c r="FB65" i="1"/>
  <c r="EY66" i="1"/>
  <c r="EZ66" i="1"/>
  <c r="FA66" i="1"/>
  <c r="FB66" i="1"/>
  <c r="EY67" i="1"/>
  <c r="EZ67" i="1"/>
  <c r="FA67" i="1"/>
  <c r="FB67" i="1"/>
  <c r="EY68" i="1"/>
  <c r="EZ68" i="1"/>
  <c r="FA68" i="1"/>
  <c r="FB68" i="1"/>
  <c r="EY69" i="1"/>
  <c r="EZ69" i="1"/>
  <c r="FA69" i="1"/>
  <c r="FB69" i="1"/>
  <c r="EY70" i="1"/>
  <c r="EZ70" i="1"/>
  <c r="FA70" i="1"/>
  <c r="FB70" i="1"/>
  <c r="EY71" i="1"/>
  <c r="EZ71" i="1"/>
  <c r="FA71" i="1"/>
  <c r="FB71" i="1"/>
  <c r="EY72" i="1"/>
  <c r="EZ72" i="1"/>
  <c r="FA72" i="1"/>
  <c r="FB72" i="1"/>
  <c r="EY73" i="1"/>
  <c r="EZ73" i="1"/>
  <c r="FA73" i="1"/>
  <c r="FB73" i="1"/>
  <c r="EY74" i="1"/>
  <c r="EZ74" i="1"/>
  <c r="FA74" i="1"/>
  <c r="FB74" i="1"/>
  <c r="EY75" i="1"/>
  <c r="EZ75" i="1"/>
  <c r="FA75" i="1"/>
  <c r="FB75" i="1"/>
  <c r="EY76" i="1"/>
  <c r="EZ76" i="1"/>
  <c r="FA76" i="1"/>
  <c r="FB76" i="1"/>
  <c r="EY77" i="1"/>
  <c r="EZ77" i="1"/>
  <c r="FA77" i="1"/>
  <c r="FB77" i="1"/>
  <c r="EY78" i="1"/>
  <c r="EZ78" i="1"/>
  <c r="FA78" i="1"/>
  <c r="FB78" i="1"/>
  <c r="EY79" i="1"/>
  <c r="EZ79" i="1"/>
  <c r="FA79" i="1"/>
  <c r="FB79" i="1"/>
  <c r="EY80" i="1"/>
  <c r="EZ80" i="1"/>
  <c r="FA80" i="1"/>
  <c r="FB80" i="1"/>
  <c r="EY81" i="1"/>
  <c r="EZ81" i="1"/>
  <c r="FA81" i="1"/>
  <c r="FB81" i="1"/>
  <c r="EY82" i="1"/>
  <c r="EZ82" i="1"/>
  <c r="FA82" i="1"/>
  <c r="FB82" i="1"/>
  <c r="EY83" i="1"/>
  <c r="EZ83" i="1"/>
  <c r="FA83" i="1"/>
  <c r="FB83" i="1"/>
  <c r="EY84" i="1"/>
  <c r="EZ84" i="1"/>
  <c r="FA84" i="1"/>
  <c r="FB84" i="1"/>
  <c r="EY85" i="1"/>
  <c r="EZ85" i="1"/>
  <c r="FA85" i="1"/>
  <c r="FB85" i="1"/>
  <c r="EY86" i="1"/>
  <c r="EZ86" i="1"/>
  <c r="FA86" i="1"/>
  <c r="FB86" i="1"/>
  <c r="EY87" i="1"/>
  <c r="EZ87" i="1"/>
  <c r="FA87" i="1"/>
  <c r="FB87" i="1"/>
  <c r="EY88" i="1"/>
  <c r="EZ88" i="1"/>
  <c r="FA88" i="1"/>
  <c r="FB88" i="1"/>
  <c r="EY89" i="1"/>
  <c r="EZ89" i="1"/>
  <c r="FA89" i="1"/>
  <c r="FB89" i="1"/>
  <c r="EY90" i="1"/>
  <c r="EZ90" i="1"/>
  <c r="FA90" i="1"/>
  <c r="FB90" i="1"/>
  <c r="EY91" i="1"/>
  <c r="EZ91" i="1"/>
  <c r="FA91" i="1"/>
  <c r="FB91" i="1"/>
  <c r="EY92" i="1"/>
  <c r="EZ92" i="1"/>
  <c r="FA92" i="1"/>
  <c r="FB92" i="1"/>
  <c r="EY93" i="1"/>
  <c r="EZ93" i="1"/>
  <c r="FA93" i="1"/>
  <c r="FB93" i="1"/>
  <c r="EY94" i="1"/>
  <c r="EZ94" i="1"/>
  <c r="FA94" i="1"/>
  <c r="FB94" i="1"/>
  <c r="EY95" i="1"/>
  <c r="EZ95" i="1"/>
  <c r="FA95" i="1"/>
  <c r="FB95" i="1"/>
  <c r="EY96" i="1"/>
  <c r="EZ96" i="1"/>
  <c r="FA96" i="1"/>
  <c r="FB96" i="1"/>
  <c r="EY97" i="1"/>
  <c r="EZ97" i="1"/>
  <c r="FA97" i="1"/>
  <c r="FB97" i="1"/>
  <c r="EY98" i="1"/>
  <c r="EZ98" i="1"/>
  <c r="FA98" i="1"/>
  <c r="FB98" i="1"/>
  <c r="EY99" i="1"/>
  <c r="EZ99" i="1"/>
  <c r="FA99" i="1"/>
  <c r="FB99" i="1"/>
  <c r="EY100" i="1"/>
  <c r="EZ100" i="1"/>
  <c r="FA100" i="1"/>
  <c r="FB100" i="1"/>
  <c r="EY101" i="1"/>
  <c r="EZ101" i="1"/>
  <c r="FA101" i="1"/>
  <c r="FB101" i="1"/>
  <c r="EY102" i="1"/>
  <c r="EZ102" i="1"/>
  <c r="FA102" i="1"/>
  <c r="FB102" i="1"/>
  <c r="EY103" i="1"/>
  <c r="EZ103" i="1"/>
  <c r="FA103" i="1"/>
  <c r="FB103" i="1"/>
  <c r="EY104" i="1"/>
  <c r="EZ104" i="1"/>
  <c r="FA104" i="1"/>
  <c r="FB104" i="1"/>
  <c r="EY105" i="1"/>
  <c r="EZ105" i="1"/>
  <c r="FA105" i="1"/>
  <c r="FB105" i="1"/>
  <c r="EY106" i="1"/>
  <c r="EZ106" i="1"/>
  <c r="FA106" i="1"/>
  <c r="FB106" i="1"/>
  <c r="EY107" i="1"/>
  <c r="EZ107" i="1"/>
  <c r="FA107" i="1"/>
  <c r="FB107" i="1"/>
  <c r="EY108" i="1"/>
  <c r="EZ108" i="1"/>
  <c r="FA108" i="1"/>
  <c r="FB108" i="1"/>
  <c r="EY109" i="1"/>
  <c r="EZ109" i="1"/>
  <c r="FA109" i="1"/>
  <c r="FB109" i="1"/>
  <c r="EY110" i="1"/>
  <c r="EZ110" i="1"/>
  <c r="FA110" i="1"/>
  <c r="FB110" i="1"/>
  <c r="EY111" i="1"/>
  <c r="EZ111" i="1"/>
  <c r="FA111" i="1"/>
  <c r="FB111" i="1"/>
  <c r="EY112" i="1"/>
  <c r="EZ112" i="1"/>
  <c r="FA112" i="1"/>
  <c r="FB112" i="1"/>
  <c r="EY113" i="1"/>
  <c r="EZ113" i="1"/>
  <c r="FA113" i="1"/>
  <c r="FB113" i="1"/>
  <c r="EY114" i="1"/>
  <c r="EZ114" i="1"/>
  <c r="FA114" i="1"/>
  <c r="FB114" i="1"/>
  <c r="EY115" i="1"/>
  <c r="EZ115" i="1"/>
  <c r="FA115" i="1"/>
  <c r="FB115" i="1"/>
  <c r="EY116" i="1"/>
  <c r="EZ116" i="1"/>
  <c r="FA116" i="1"/>
  <c r="FB116" i="1"/>
  <c r="EY117" i="1"/>
  <c r="EZ117" i="1"/>
  <c r="FA117" i="1"/>
  <c r="FB117" i="1"/>
  <c r="EY118" i="1"/>
  <c r="EZ118" i="1"/>
  <c r="FA118" i="1"/>
  <c r="FB118" i="1"/>
  <c r="EY119" i="1"/>
  <c r="EZ119" i="1"/>
  <c r="FA119" i="1"/>
  <c r="FB119" i="1"/>
  <c r="EY120" i="1"/>
  <c r="EZ120" i="1"/>
  <c r="FA120" i="1"/>
  <c r="FB120" i="1"/>
  <c r="EY121" i="1"/>
  <c r="EZ121" i="1"/>
  <c r="FA121" i="1"/>
  <c r="FB121" i="1"/>
  <c r="EY122" i="1"/>
  <c r="EZ122" i="1"/>
  <c r="FA122" i="1"/>
  <c r="FB122" i="1"/>
  <c r="EY123" i="1"/>
  <c r="EZ123" i="1"/>
  <c r="FA123" i="1"/>
  <c r="FB123" i="1"/>
  <c r="EY124" i="1"/>
  <c r="EZ124" i="1"/>
  <c r="FA124" i="1"/>
  <c r="FB124" i="1"/>
  <c r="EY125" i="1"/>
  <c r="EZ125" i="1"/>
  <c r="FA125" i="1"/>
  <c r="FB125" i="1"/>
  <c r="EY126" i="1"/>
  <c r="EZ126" i="1"/>
  <c r="FA126" i="1"/>
  <c r="FB126" i="1"/>
  <c r="EY127" i="1"/>
  <c r="EZ127" i="1"/>
  <c r="FA127" i="1"/>
  <c r="FB127" i="1"/>
  <c r="EY128" i="1"/>
  <c r="EZ128" i="1"/>
  <c r="FA128" i="1"/>
  <c r="FB128" i="1"/>
  <c r="EY129" i="1"/>
  <c r="EZ129" i="1"/>
  <c r="FA129" i="1"/>
  <c r="FB129" i="1"/>
  <c r="EY130" i="1"/>
  <c r="EZ130" i="1"/>
  <c r="FA130" i="1"/>
  <c r="FB130" i="1"/>
  <c r="EY131" i="1"/>
  <c r="EZ131" i="1"/>
  <c r="FA131" i="1"/>
  <c r="FB131" i="1"/>
  <c r="EY132" i="1"/>
  <c r="EZ132" i="1"/>
  <c r="FA132" i="1"/>
  <c r="FB132" i="1"/>
  <c r="EY133" i="1"/>
  <c r="EZ133" i="1"/>
  <c r="FA133" i="1"/>
  <c r="FB133" i="1"/>
  <c r="EY134" i="1"/>
  <c r="EZ134" i="1"/>
  <c r="FA134" i="1"/>
  <c r="FB134" i="1"/>
  <c r="EY135" i="1"/>
  <c r="EZ135" i="1"/>
  <c r="FA135" i="1"/>
  <c r="FB135" i="1"/>
  <c r="EY136" i="1"/>
  <c r="EZ136" i="1"/>
  <c r="FA136" i="1"/>
  <c r="FB136" i="1"/>
  <c r="EY137" i="1"/>
  <c r="EZ137" i="1"/>
  <c r="FA137" i="1"/>
  <c r="FB137" i="1"/>
  <c r="EY138" i="1"/>
  <c r="EZ138" i="1"/>
  <c r="FA138" i="1"/>
  <c r="FB138" i="1"/>
  <c r="EY139" i="1"/>
  <c r="EZ139" i="1"/>
  <c r="FA139" i="1"/>
  <c r="FB139" i="1"/>
  <c r="EY140" i="1"/>
  <c r="EZ140" i="1"/>
  <c r="FA140" i="1"/>
  <c r="FB140" i="1"/>
  <c r="EY141" i="1"/>
  <c r="EZ141" i="1"/>
  <c r="FA141" i="1"/>
  <c r="FB141" i="1"/>
  <c r="EY142" i="1"/>
  <c r="EZ142" i="1"/>
  <c r="FA142" i="1"/>
  <c r="FB142" i="1"/>
  <c r="EY143" i="1"/>
  <c r="EZ143" i="1"/>
  <c r="FA143" i="1"/>
  <c r="FB143" i="1"/>
  <c r="EY144" i="1"/>
  <c r="EZ144" i="1"/>
  <c r="FA144" i="1"/>
  <c r="FB144" i="1"/>
  <c r="EY145" i="1"/>
  <c r="EZ145" i="1"/>
  <c r="FA145" i="1"/>
  <c r="FB145" i="1"/>
  <c r="EY146" i="1"/>
  <c r="EZ146" i="1"/>
  <c r="FA146" i="1"/>
  <c r="FB146" i="1"/>
  <c r="EY147" i="1"/>
  <c r="EZ147" i="1"/>
  <c r="FA147" i="1"/>
  <c r="FB147" i="1"/>
  <c r="EY148" i="1"/>
  <c r="EZ148" i="1"/>
  <c r="FA148" i="1"/>
  <c r="FB148" i="1"/>
  <c r="EY149" i="1"/>
  <c r="EZ149" i="1"/>
  <c r="FA149" i="1"/>
  <c r="FB149" i="1"/>
  <c r="EY150" i="1"/>
  <c r="EZ150" i="1"/>
  <c r="FA150" i="1"/>
  <c r="FB150" i="1"/>
  <c r="EY151" i="1"/>
  <c r="EZ151" i="1"/>
  <c r="FA151" i="1"/>
  <c r="FB151" i="1"/>
  <c r="EY152" i="1"/>
  <c r="EZ152" i="1"/>
  <c r="FA152" i="1"/>
  <c r="FB152" i="1"/>
  <c r="EY153" i="1"/>
  <c r="EZ153" i="1"/>
  <c r="FA153" i="1"/>
  <c r="FB153" i="1"/>
  <c r="EY154" i="1"/>
  <c r="EZ154" i="1"/>
  <c r="FA154" i="1"/>
  <c r="FB154" i="1"/>
  <c r="EY155" i="1"/>
  <c r="EZ155" i="1"/>
  <c r="FA155" i="1"/>
  <c r="FB155" i="1"/>
  <c r="EY156" i="1"/>
  <c r="EZ156" i="1"/>
  <c r="FA156" i="1"/>
  <c r="FB156" i="1"/>
  <c r="EY157" i="1"/>
  <c r="EZ157" i="1"/>
  <c r="FA157" i="1"/>
  <c r="FB157" i="1"/>
  <c r="EY158" i="1"/>
  <c r="EZ158" i="1"/>
  <c r="FA158" i="1"/>
  <c r="FB158" i="1"/>
  <c r="EY159" i="1"/>
  <c r="EZ159" i="1"/>
  <c r="FA159" i="1"/>
  <c r="FB159" i="1"/>
  <c r="EY160" i="1"/>
  <c r="EZ160" i="1"/>
  <c r="FA160" i="1"/>
  <c r="FB160" i="1"/>
  <c r="EY161" i="1"/>
  <c r="EZ161" i="1"/>
  <c r="FA161" i="1"/>
  <c r="FB161" i="1"/>
  <c r="EY162" i="1"/>
  <c r="EZ162" i="1"/>
  <c r="FA162" i="1"/>
  <c r="FB162" i="1"/>
  <c r="EY163" i="1"/>
  <c r="EZ163" i="1"/>
  <c r="FA163" i="1"/>
  <c r="FB163" i="1"/>
  <c r="EY164" i="1"/>
  <c r="EZ164" i="1"/>
  <c r="FA164" i="1"/>
  <c r="FB164" i="1"/>
  <c r="EY165" i="1"/>
  <c r="EZ165" i="1"/>
  <c r="FA165" i="1"/>
  <c r="FB165" i="1"/>
  <c r="EY166" i="1"/>
  <c r="EZ166" i="1"/>
  <c r="FA166" i="1"/>
  <c r="FB166" i="1"/>
  <c r="EY167" i="1"/>
  <c r="EZ167" i="1"/>
  <c r="FA167" i="1"/>
  <c r="FB167" i="1"/>
  <c r="EY168" i="1"/>
  <c r="EZ168" i="1"/>
  <c r="FA168" i="1"/>
  <c r="FB168" i="1"/>
  <c r="EY169" i="1"/>
  <c r="EZ169" i="1"/>
  <c r="FA169" i="1"/>
  <c r="FB169" i="1"/>
  <c r="EY170" i="1"/>
  <c r="EZ170" i="1"/>
  <c r="FA170" i="1"/>
  <c r="FB170" i="1"/>
  <c r="EY171" i="1"/>
  <c r="EZ171" i="1"/>
  <c r="FA171" i="1"/>
  <c r="FB171" i="1"/>
  <c r="EY172" i="1"/>
  <c r="EZ172" i="1"/>
  <c r="FA172" i="1"/>
  <c r="FB172" i="1"/>
  <c r="EY173" i="1"/>
  <c r="EZ173" i="1"/>
  <c r="FA173" i="1"/>
  <c r="FB173" i="1"/>
  <c r="EY174" i="1"/>
  <c r="EZ174" i="1"/>
  <c r="FA174" i="1"/>
  <c r="FB174" i="1"/>
  <c r="EY175" i="1"/>
  <c r="EZ175" i="1"/>
  <c r="FA175" i="1"/>
  <c r="FB175" i="1"/>
  <c r="EY176" i="1"/>
  <c r="EZ176" i="1"/>
  <c r="FA176" i="1"/>
  <c r="FB176" i="1"/>
  <c r="EY177" i="1"/>
  <c r="EZ177" i="1"/>
  <c r="FA177" i="1"/>
  <c r="FB177" i="1"/>
  <c r="EY178" i="1"/>
  <c r="EZ178" i="1"/>
  <c r="FA178" i="1"/>
  <c r="FB178" i="1"/>
  <c r="EY179" i="1"/>
  <c r="EZ179" i="1"/>
  <c r="FA179" i="1"/>
  <c r="FB179" i="1"/>
  <c r="EY180" i="1"/>
  <c r="EZ180" i="1"/>
  <c r="FA180" i="1"/>
  <c r="FB180" i="1"/>
  <c r="EY181" i="1"/>
  <c r="EZ181" i="1"/>
  <c r="FA181" i="1"/>
  <c r="FB181" i="1"/>
  <c r="EY182" i="1"/>
  <c r="EZ182" i="1"/>
  <c r="FA182" i="1"/>
  <c r="FB182" i="1"/>
  <c r="EY183" i="1"/>
  <c r="EZ183" i="1"/>
  <c r="FA183" i="1"/>
  <c r="FB183" i="1"/>
  <c r="EY184" i="1"/>
  <c r="EZ184" i="1"/>
  <c r="FA184" i="1"/>
  <c r="FB184" i="1"/>
  <c r="EY185" i="1"/>
  <c r="EZ185" i="1"/>
  <c r="FA185" i="1"/>
  <c r="FB185" i="1"/>
  <c r="EY186" i="1"/>
  <c r="EZ186" i="1"/>
  <c r="FA186" i="1"/>
  <c r="FB186" i="1"/>
  <c r="EY187" i="1"/>
  <c r="EZ187" i="1"/>
  <c r="FA187" i="1"/>
  <c r="FB187" i="1"/>
  <c r="EY188" i="1"/>
  <c r="EZ188" i="1"/>
  <c r="FA188" i="1"/>
  <c r="FB188" i="1"/>
  <c r="EY189" i="1"/>
  <c r="EZ189" i="1"/>
  <c r="FA189" i="1"/>
  <c r="FB189" i="1"/>
  <c r="EY190" i="1"/>
  <c r="EZ190" i="1"/>
  <c r="FA190" i="1"/>
  <c r="FB190" i="1"/>
  <c r="EY191" i="1"/>
  <c r="EZ191" i="1"/>
  <c r="FA191" i="1"/>
  <c r="FB191" i="1"/>
  <c r="EY192" i="1"/>
  <c r="EZ192" i="1"/>
  <c r="FA192" i="1"/>
  <c r="FB192" i="1"/>
  <c r="EY193" i="1"/>
  <c r="EZ193" i="1"/>
  <c r="FA193" i="1"/>
  <c r="FB193" i="1"/>
  <c r="EY194" i="1"/>
  <c r="EZ194" i="1"/>
  <c r="FA194" i="1"/>
  <c r="FB194" i="1"/>
  <c r="EY195" i="1"/>
  <c r="EZ195" i="1"/>
  <c r="FA195" i="1"/>
  <c r="FB195" i="1"/>
  <c r="EY196" i="1"/>
  <c r="EZ196" i="1"/>
  <c r="FA196" i="1"/>
  <c r="FB196" i="1"/>
  <c r="EY197" i="1"/>
  <c r="EZ197" i="1"/>
  <c r="FA197" i="1"/>
  <c r="FB197" i="1"/>
  <c r="EY198" i="1"/>
  <c r="EZ198" i="1"/>
  <c r="FA198" i="1"/>
  <c r="FB198" i="1"/>
  <c r="EY199" i="1"/>
  <c r="EZ199" i="1"/>
  <c r="FA199" i="1"/>
  <c r="FB199" i="1"/>
  <c r="EY200" i="1"/>
  <c r="EZ200" i="1"/>
  <c r="FA200" i="1"/>
  <c r="FB200" i="1"/>
  <c r="EY201" i="1"/>
  <c r="EZ201" i="1"/>
  <c r="FA201" i="1"/>
  <c r="FB201" i="1"/>
  <c r="EY202" i="1"/>
  <c r="EZ202" i="1"/>
  <c r="FA202" i="1"/>
  <c r="FB202" i="1"/>
  <c r="EY203" i="1"/>
  <c r="EZ203" i="1"/>
  <c r="FA203" i="1"/>
  <c r="FB203" i="1"/>
  <c r="EY204" i="1"/>
  <c r="EZ204" i="1"/>
  <c r="FA204" i="1"/>
  <c r="FB204" i="1"/>
  <c r="EY205" i="1"/>
  <c r="EZ205" i="1"/>
  <c r="FA205" i="1"/>
  <c r="FB205" i="1"/>
  <c r="EY206" i="1"/>
  <c r="EZ206" i="1"/>
  <c r="FA206" i="1"/>
  <c r="FB206" i="1"/>
  <c r="EY207" i="1"/>
  <c r="EZ207" i="1"/>
  <c r="FA207" i="1"/>
  <c r="FB207" i="1"/>
  <c r="EY208" i="1"/>
  <c r="EZ208" i="1"/>
  <c r="FA208" i="1"/>
  <c r="FB208" i="1"/>
  <c r="EY209" i="1"/>
  <c r="EZ209" i="1"/>
  <c r="FA209" i="1"/>
  <c r="FB209" i="1"/>
  <c r="EY210" i="1"/>
  <c r="EZ210" i="1"/>
  <c r="FA210" i="1"/>
  <c r="FB210" i="1"/>
  <c r="EY211" i="1"/>
  <c r="EZ211" i="1"/>
  <c r="FA211" i="1"/>
  <c r="FB211" i="1"/>
  <c r="EY212" i="1"/>
  <c r="EZ212" i="1"/>
  <c r="FA212" i="1"/>
  <c r="FB212" i="1"/>
  <c r="EY213" i="1"/>
  <c r="EZ213" i="1"/>
  <c r="FA213" i="1"/>
  <c r="FB213" i="1"/>
  <c r="EY214" i="1"/>
  <c r="EZ214" i="1"/>
  <c r="FA214" i="1"/>
  <c r="FB214" i="1"/>
  <c r="EY215" i="1"/>
  <c r="EZ215" i="1"/>
  <c r="FA215" i="1"/>
  <c r="FB215" i="1"/>
  <c r="EY216" i="1"/>
  <c r="EZ216" i="1"/>
  <c r="FA216" i="1"/>
  <c r="FB216" i="1"/>
  <c r="EY217" i="1"/>
  <c r="EZ217" i="1"/>
  <c r="FA217" i="1"/>
  <c r="FB217" i="1"/>
  <c r="EY218" i="1"/>
  <c r="EZ218" i="1"/>
  <c r="FA218" i="1"/>
  <c r="FB218" i="1"/>
  <c r="EY219" i="1"/>
  <c r="EZ219" i="1"/>
  <c r="FA219" i="1"/>
  <c r="FB219" i="1"/>
  <c r="EY220" i="1"/>
  <c r="EZ220" i="1"/>
  <c r="FA220" i="1"/>
  <c r="FB220" i="1"/>
  <c r="EY221" i="1"/>
  <c r="EZ221" i="1"/>
  <c r="FA221" i="1"/>
  <c r="FB221" i="1"/>
  <c r="EY222" i="1"/>
  <c r="EZ222" i="1"/>
  <c r="FA222" i="1"/>
  <c r="FB222" i="1"/>
  <c r="EY223" i="1"/>
  <c r="EZ223" i="1"/>
  <c r="FA223" i="1"/>
  <c r="FB223" i="1"/>
  <c r="EY224" i="1"/>
  <c r="EZ224" i="1"/>
  <c r="FA224" i="1"/>
  <c r="FB224" i="1"/>
  <c r="EY225" i="1"/>
  <c r="EZ225" i="1"/>
  <c r="FA225" i="1"/>
  <c r="FB225" i="1"/>
  <c r="EY226" i="1"/>
  <c r="EZ226" i="1"/>
  <c r="FA226" i="1"/>
  <c r="FB226" i="1"/>
  <c r="EY227" i="1"/>
  <c r="EZ227" i="1"/>
  <c r="FA227" i="1"/>
  <c r="FB227" i="1"/>
  <c r="EY228" i="1"/>
  <c r="EZ228" i="1"/>
  <c r="FA228" i="1"/>
  <c r="FB228" i="1"/>
  <c r="EY229" i="1"/>
  <c r="EZ229" i="1"/>
  <c r="FA229" i="1"/>
  <c r="FB229" i="1"/>
  <c r="EY230" i="1"/>
  <c r="EZ230" i="1"/>
  <c r="FA230" i="1"/>
  <c r="FB230" i="1"/>
  <c r="EY231" i="1"/>
  <c r="EZ231" i="1"/>
  <c r="FA231" i="1"/>
  <c r="FB231" i="1"/>
  <c r="EY232" i="1"/>
  <c r="EZ232" i="1"/>
  <c r="FA232" i="1"/>
  <c r="FB232" i="1"/>
  <c r="EY233" i="1"/>
  <c r="EZ233" i="1"/>
  <c r="FA233" i="1"/>
  <c r="FB233" i="1"/>
  <c r="EY234" i="1"/>
  <c r="EZ234" i="1"/>
  <c r="FA234" i="1"/>
  <c r="FB234" i="1"/>
  <c r="EY235" i="1"/>
  <c r="EZ235" i="1"/>
  <c r="FA235" i="1"/>
  <c r="FB235" i="1"/>
  <c r="EY236" i="1"/>
  <c r="EZ236" i="1"/>
  <c r="FA236" i="1"/>
  <c r="FB236" i="1"/>
  <c r="EY237" i="1"/>
  <c r="EZ237" i="1"/>
  <c r="FA237" i="1"/>
  <c r="FB237" i="1"/>
  <c r="EY238" i="1"/>
  <c r="EZ238" i="1"/>
  <c r="FA238" i="1"/>
  <c r="FB238" i="1"/>
  <c r="EY239" i="1"/>
  <c r="EZ239" i="1"/>
  <c r="FA239" i="1"/>
  <c r="FB239" i="1"/>
  <c r="EY240" i="1"/>
  <c r="EZ240" i="1"/>
  <c r="FA240" i="1"/>
  <c r="FB240" i="1"/>
  <c r="EY241" i="1"/>
  <c r="EZ241" i="1"/>
  <c r="FA241" i="1"/>
  <c r="FB241" i="1"/>
  <c r="EY242" i="1"/>
  <c r="EZ242" i="1"/>
  <c r="FA242" i="1"/>
  <c r="FB242" i="1"/>
  <c r="EY243" i="1"/>
  <c r="EZ243" i="1"/>
  <c r="FA243" i="1"/>
  <c r="FB243" i="1"/>
  <c r="EY244" i="1"/>
  <c r="EZ244" i="1"/>
  <c r="FA244" i="1"/>
  <c r="FB244" i="1"/>
  <c r="EY245" i="1"/>
  <c r="EZ245" i="1"/>
  <c r="FA245" i="1"/>
  <c r="FB245" i="1"/>
  <c r="EY246" i="1"/>
  <c r="EZ246" i="1"/>
  <c r="FA246" i="1"/>
  <c r="FB246" i="1"/>
  <c r="EY247" i="1"/>
  <c r="EZ247" i="1"/>
  <c r="FA247" i="1"/>
  <c r="FB247" i="1"/>
  <c r="EY248" i="1"/>
  <c r="EZ248" i="1"/>
  <c r="FA248" i="1"/>
  <c r="FB248" i="1"/>
  <c r="EY249" i="1"/>
  <c r="EZ249" i="1"/>
  <c r="FA249" i="1"/>
  <c r="FB249" i="1"/>
  <c r="EY250" i="1"/>
  <c r="EZ250" i="1"/>
  <c r="FA250" i="1"/>
  <c r="FB250" i="1"/>
  <c r="EY251" i="1"/>
  <c r="EZ251" i="1"/>
  <c r="FA251" i="1"/>
  <c r="FB251" i="1"/>
  <c r="EY252" i="1"/>
  <c r="EZ252" i="1"/>
  <c r="FA252" i="1"/>
  <c r="FB252" i="1"/>
  <c r="EY253" i="1"/>
  <c r="EZ253" i="1"/>
  <c r="FA253" i="1"/>
  <c r="FB253" i="1"/>
  <c r="EY254" i="1"/>
  <c r="EZ254" i="1"/>
  <c r="FA254" i="1"/>
  <c r="FB254" i="1"/>
  <c r="EY255" i="1"/>
  <c r="EZ255" i="1"/>
  <c r="FA255" i="1"/>
  <c r="FB255" i="1"/>
  <c r="EY256" i="1"/>
  <c r="EZ256" i="1"/>
  <c r="FA256" i="1"/>
  <c r="FB256" i="1"/>
  <c r="EY257" i="1"/>
  <c r="EZ257" i="1"/>
  <c r="FA257" i="1"/>
  <c r="FB257" i="1"/>
  <c r="EY258" i="1"/>
  <c r="EZ258" i="1"/>
  <c r="FA258" i="1"/>
  <c r="FB258" i="1"/>
  <c r="EY259" i="1"/>
  <c r="EZ259" i="1"/>
  <c r="FA259" i="1"/>
  <c r="FB259" i="1"/>
  <c r="V11" i="29" l="1"/>
  <c r="AP16" i="1" l="1"/>
  <c r="AP17" i="1"/>
  <c r="AP18" i="1"/>
  <c r="AP19" i="1"/>
  <c r="AP21" i="1"/>
  <c r="AP22" i="1"/>
  <c r="AP23" i="1"/>
  <c r="AP24" i="1"/>
  <c r="AP25" i="1"/>
  <c r="AP26" i="1"/>
  <c r="AP27" i="1"/>
  <c r="AP28" i="1"/>
  <c r="AP29" i="1"/>
  <c r="AP30" i="1"/>
  <c r="AP31" i="1"/>
  <c r="AP32" i="1"/>
  <c r="AP33" i="1"/>
  <c r="AP34" i="1"/>
  <c r="AP35" i="1"/>
  <c r="AP36"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P96" i="1"/>
  <c r="AP97" i="1"/>
  <c r="AP98" i="1"/>
  <c r="AP99" i="1"/>
  <c r="AP100" i="1"/>
  <c r="AP101" i="1"/>
  <c r="AP102" i="1"/>
  <c r="AP103" i="1"/>
  <c r="AP104" i="1"/>
  <c r="AP105" i="1"/>
  <c r="AP106" i="1"/>
  <c r="AP107" i="1"/>
  <c r="AP108" i="1"/>
  <c r="AP109" i="1"/>
  <c r="AP110" i="1"/>
  <c r="AP111" i="1"/>
  <c r="AP112" i="1"/>
  <c r="AP113" i="1"/>
  <c r="AP114" i="1"/>
  <c r="AP115" i="1"/>
  <c r="AP116" i="1"/>
  <c r="AP117" i="1"/>
  <c r="AP118" i="1"/>
  <c r="AP119" i="1"/>
  <c r="AP120" i="1"/>
  <c r="AP121" i="1"/>
  <c r="AP122" i="1"/>
  <c r="AP123" i="1"/>
  <c r="AP124" i="1"/>
  <c r="AP125" i="1"/>
  <c r="AP126" i="1"/>
  <c r="AP127" i="1"/>
  <c r="AP128" i="1"/>
  <c r="AP129" i="1"/>
  <c r="AP130" i="1"/>
  <c r="AP131" i="1"/>
  <c r="AP132" i="1"/>
  <c r="AP133" i="1"/>
  <c r="AP134" i="1"/>
  <c r="AP135" i="1"/>
  <c r="AP136" i="1"/>
  <c r="AP137" i="1"/>
  <c r="AP138" i="1"/>
  <c r="AP139" i="1"/>
  <c r="AP140" i="1"/>
  <c r="AP141" i="1"/>
  <c r="AP142" i="1"/>
  <c r="AP143" i="1"/>
  <c r="AP144" i="1"/>
  <c r="AP145" i="1"/>
  <c r="AP146" i="1"/>
  <c r="AP147" i="1"/>
  <c r="AP148" i="1"/>
  <c r="AP149" i="1"/>
  <c r="AP150" i="1"/>
  <c r="AP151" i="1"/>
  <c r="AP152" i="1"/>
  <c r="AP153" i="1"/>
  <c r="AP154" i="1"/>
  <c r="AP155" i="1"/>
  <c r="AP156" i="1"/>
  <c r="AP157" i="1"/>
  <c r="AP158" i="1"/>
  <c r="AP159" i="1"/>
  <c r="AP160" i="1"/>
  <c r="AP161" i="1"/>
  <c r="AP162" i="1"/>
  <c r="AP163" i="1"/>
  <c r="AP164" i="1"/>
  <c r="AP165" i="1"/>
  <c r="AP166" i="1"/>
  <c r="AP167" i="1"/>
  <c r="AP168" i="1"/>
  <c r="AP169" i="1"/>
  <c r="AP170" i="1"/>
  <c r="AP171" i="1"/>
  <c r="AP172" i="1"/>
  <c r="AP173" i="1"/>
  <c r="AP174" i="1"/>
  <c r="AP175" i="1"/>
  <c r="AP176" i="1"/>
  <c r="AP177" i="1"/>
  <c r="AP178" i="1"/>
  <c r="AP179" i="1"/>
  <c r="AP180" i="1"/>
  <c r="AP181" i="1"/>
  <c r="AP182" i="1"/>
  <c r="AP183" i="1"/>
  <c r="AP184" i="1"/>
  <c r="AP185" i="1"/>
  <c r="AP186" i="1"/>
  <c r="AP187" i="1"/>
  <c r="AP188" i="1"/>
  <c r="AP189" i="1"/>
  <c r="AP190" i="1"/>
  <c r="AP191" i="1"/>
  <c r="AP192" i="1"/>
  <c r="AP193" i="1"/>
  <c r="AP194" i="1"/>
  <c r="AP195" i="1"/>
  <c r="AP196" i="1"/>
  <c r="AP197" i="1"/>
  <c r="AP198" i="1"/>
  <c r="AP199" i="1"/>
  <c r="AP200" i="1"/>
  <c r="AP201" i="1"/>
  <c r="AP202" i="1"/>
  <c r="AP203" i="1"/>
  <c r="AP204" i="1"/>
  <c r="AP205" i="1"/>
  <c r="AP206" i="1"/>
  <c r="AP207" i="1"/>
  <c r="AP208" i="1"/>
  <c r="AP209" i="1"/>
  <c r="AP210" i="1"/>
  <c r="AP211" i="1"/>
  <c r="AP212" i="1"/>
  <c r="AP213" i="1"/>
  <c r="AP214" i="1"/>
  <c r="AP215" i="1"/>
  <c r="AP216" i="1"/>
  <c r="AP217" i="1"/>
  <c r="AP218" i="1"/>
  <c r="AP219" i="1"/>
  <c r="AP220" i="1"/>
  <c r="AP221" i="1"/>
  <c r="AP222" i="1"/>
  <c r="AP223" i="1"/>
  <c r="AP224" i="1"/>
  <c r="AP225" i="1"/>
  <c r="AP226" i="1"/>
  <c r="AP227" i="1"/>
  <c r="AP228" i="1"/>
  <c r="AP229" i="1"/>
  <c r="AP230" i="1"/>
  <c r="AP231" i="1"/>
  <c r="AP232" i="1"/>
  <c r="AP233" i="1"/>
  <c r="AP234" i="1"/>
  <c r="AP235" i="1"/>
  <c r="AP236" i="1"/>
  <c r="AP237" i="1"/>
  <c r="AP238" i="1"/>
  <c r="AP239" i="1"/>
  <c r="AP240" i="1"/>
  <c r="AP241" i="1"/>
  <c r="AP242" i="1"/>
  <c r="AP243" i="1"/>
  <c r="AP244" i="1"/>
  <c r="AP245" i="1"/>
  <c r="AP246" i="1"/>
  <c r="AP247" i="1"/>
  <c r="AP248" i="1"/>
  <c r="AP249" i="1"/>
  <c r="AP250" i="1"/>
  <c r="AP251" i="1"/>
  <c r="AP252" i="1"/>
  <c r="AP253" i="1"/>
  <c r="AP254" i="1"/>
  <c r="AP255" i="1"/>
  <c r="AP256" i="1"/>
  <c r="AP257" i="1"/>
  <c r="AP258" i="1"/>
  <c r="AP259" i="1"/>
  <c r="EW108" i="1" l="1"/>
  <c r="S108" i="1"/>
  <c r="AB108" i="1"/>
  <c r="AC108" i="1" s="1"/>
  <c r="AE108" i="1"/>
  <c r="B1248" i="37" s="1"/>
  <c r="AQ108" i="1"/>
  <c r="AS108" i="1"/>
  <c r="EG108" i="1"/>
  <c r="EH108" i="1" s="1"/>
  <c r="EI108" i="1"/>
  <c r="EJ108" i="1" s="1"/>
  <c r="EN108" i="1"/>
  <c r="EO108" i="1"/>
  <c r="EP108" i="1"/>
  <c r="EQ108" i="1"/>
  <c r="ER108" i="1"/>
  <c r="ET108" i="1"/>
  <c r="EU108" i="1"/>
  <c r="EV108" i="1"/>
  <c r="EW109" i="1"/>
  <c r="S109" i="1"/>
  <c r="AB109" i="1"/>
  <c r="AC109" i="1" s="1"/>
  <c r="AE109" i="1"/>
  <c r="K1248" i="37" s="1"/>
  <c r="AQ109" i="1"/>
  <c r="AS109" i="1"/>
  <c r="EG109" i="1"/>
  <c r="EH109" i="1" s="1"/>
  <c r="EI109" i="1"/>
  <c r="EJ109" i="1" s="1"/>
  <c r="EN109" i="1"/>
  <c r="EO109" i="1"/>
  <c r="EP109" i="1"/>
  <c r="EQ109" i="1"/>
  <c r="ER109" i="1"/>
  <c r="ET109" i="1"/>
  <c r="EU109" i="1"/>
  <c r="EV109" i="1"/>
  <c r="S110" i="1"/>
  <c r="AB110" i="1"/>
  <c r="AC110" i="1" s="1"/>
  <c r="AE110" i="1"/>
  <c r="T1248" i="37" s="1"/>
  <c r="AQ110" i="1"/>
  <c r="AS110" i="1"/>
  <c r="EG110" i="1"/>
  <c r="EH110" i="1" s="1"/>
  <c r="EI110" i="1"/>
  <c r="EJ110" i="1" s="1"/>
  <c r="EN110" i="1"/>
  <c r="EO110" i="1"/>
  <c r="EP110" i="1"/>
  <c r="EQ110" i="1"/>
  <c r="ER110" i="1"/>
  <c r="ET110" i="1"/>
  <c r="EU110" i="1"/>
  <c r="EV110" i="1"/>
  <c r="S111" i="1"/>
  <c r="AB111" i="1"/>
  <c r="AC111" i="1" s="1"/>
  <c r="AE111" i="1"/>
  <c r="B1288" i="37" s="1"/>
  <c r="AQ111" i="1"/>
  <c r="AS111" i="1"/>
  <c r="EG111" i="1"/>
  <c r="EH111" i="1" s="1"/>
  <c r="EI111" i="1"/>
  <c r="EJ111" i="1" s="1"/>
  <c r="EN111" i="1"/>
  <c r="EO111" i="1"/>
  <c r="EP111" i="1"/>
  <c r="EQ111" i="1"/>
  <c r="ER111" i="1"/>
  <c r="ET111" i="1"/>
  <c r="EU111" i="1"/>
  <c r="EV111" i="1"/>
  <c r="S112" i="1"/>
  <c r="AB112" i="1"/>
  <c r="AC112" i="1" s="1"/>
  <c r="AE112" i="1"/>
  <c r="K1288" i="37" s="1"/>
  <c r="AQ112" i="1"/>
  <c r="AS112" i="1"/>
  <c r="EG112" i="1"/>
  <c r="EH112" i="1" s="1"/>
  <c r="EI112" i="1"/>
  <c r="EJ112" i="1" s="1"/>
  <c r="EN112" i="1"/>
  <c r="EO112" i="1"/>
  <c r="EP112" i="1"/>
  <c r="EQ112" i="1"/>
  <c r="ER112" i="1"/>
  <c r="ET112" i="1"/>
  <c r="EU112" i="1"/>
  <c r="EV112" i="1"/>
  <c r="S113" i="1"/>
  <c r="AB113" i="1"/>
  <c r="AC113" i="1" s="1"/>
  <c r="AE113" i="1"/>
  <c r="T1288" i="37" s="1"/>
  <c r="AQ113" i="1"/>
  <c r="AS113" i="1"/>
  <c r="EG113" i="1"/>
  <c r="EH113" i="1" s="1"/>
  <c r="EI113" i="1"/>
  <c r="EJ113" i="1" s="1"/>
  <c r="EN113" i="1"/>
  <c r="EO113" i="1"/>
  <c r="EP113" i="1"/>
  <c r="EQ113" i="1"/>
  <c r="ER113" i="1"/>
  <c r="ET113" i="1"/>
  <c r="EU113" i="1"/>
  <c r="EV113" i="1"/>
  <c r="S114" i="1"/>
  <c r="AB114" i="1"/>
  <c r="AC114" i="1" s="1"/>
  <c r="AE114" i="1"/>
  <c r="B1328" i="37" s="1"/>
  <c r="AQ114" i="1"/>
  <c r="AS114" i="1"/>
  <c r="EG114" i="1"/>
  <c r="EH114" i="1" s="1"/>
  <c r="EI114" i="1"/>
  <c r="EJ114" i="1" s="1"/>
  <c r="EN114" i="1"/>
  <c r="EO114" i="1"/>
  <c r="EP114" i="1"/>
  <c r="EQ114" i="1"/>
  <c r="ER114" i="1"/>
  <c r="ET114" i="1"/>
  <c r="EU114" i="1"/>
  <c r="EV114" i="1"/>
  <c r="EW115" i="1"/>
  <c r="S115" i="1"/>
  <c r="AB115" i="1"/>
  <c r="AC115" i="1" s="1"/>
  <c r="AE115" i="1"/>
  <c r="K1328" i="37" s="1"/>
  <c r="AQ115" i="1"/>
  <c r="AS115" i="1"/>
  <c r="EG115" i="1"/>
  <c r="EH115" i="1" s="1"/>
  <c r="EI115" i="1"/>
  <c r="EJ115" i="1" s="1"/>
  <c r="EN115" i="1"/>
  <c r="EO115" i="1"/>
  <c r="EP115" i="1"/>
  <c r="EQ115" i="1"/>
  <c r="ER115" i="1"/>
  <c r="ET115" i="1"/>
  <c r="EU115" i="1"/>
  <c r="EV115" i="1"/>
  <c r="S116" i="1"/>
  <c r="AB116" i="1"/>
  <c r="AC116" i="1" s="1"/>
  <c r="AE116" i="1"/>
  <c r="T1328" i="37" s="1"/>
  <c r="AQ116" i="1"/>
  <c r="AS116" i="1"/>
  <c r="EG116" i="1"/>
  <c r="EH116" i="1" s="1"/>
  <c r="EI116" i="1"/>
  <c r="EJ116" i="1" s="1"/>
  <c r="EN116" i="1"/>
  <c r="EO116" i="1"/>
  <c r="EP116" i="1"/>
  <c r="EQ116" i="1"/>
  <c r="ER116" i="1"/>
  <c r="ET116" i="1"/>
  <c r="EU116" i="1"/>
  <c r="EV116" i="1"/>
  <c r="EW117" i="1"/>
  <c r="S117" i="1"/>
  <c r="AB117" i="1"/>
  <c r="AC117" i="1" s="1"/>
  <c r="AE117" i="1"/>
  <c r="AF117" i="1" s="1"/>
  <c r="AQ117" i="1"/>
  <c r="AS117" i="1"/>
  <c r="EG117" i="1"/>
  <c r="EH117" i="1" s="1"/>
  <c r="EI117" i="1"/>
  <c r="EJ117" i="1" s="1"/>
  <c r="EN117" i="1"/>
  <c r="EO117" i="1"/>
  <c r="EP117" i="1"/>
  <c r="EQ117" i="1"/>
  <c r="ER117" i="1"/>
  <c r="ET117" i="1"/>
  <c r="EU117" i="1"/>
  <c r="EV117" i="1"/>
  <c r="S118" i="1"/>
  <c r="AB118" i="1"/>
  <c r="AC118" i="1" s="1"/>
  <c r="AE118" i="1"/>
  <c r="AF118" i="1" s="1"/>
  <c r="AQ118" i="1"/>
  <c r="AS118" i="1"/>
  <c r="EG118" i="1"/>
  <c r="EH118" i="1" s="1"/>
  <c r="EI118" i="1"/>
  <c r="EJ118" i="1" s="1"/>
  <c r="EN118" i="1"/>
  <c r="EO118" i="1"/>
  <c r="EP118" i="1"/>
  <c r="EQ118" i="1"/>
  <c r="ER118" i="1"/>
  <c r="ET118" i="1"/>
  <c r="EU118" i="1"/>
  <c r="EV118" i="1"/>
  <c r="S119" i="1"/>
  <c r="AB119" i="1"/>
  <c r="AC119" i="1" s="1"/>
  <c r="AE119" i="1"/>
  <c r="AF119" i="1" s="1"/>
  <c r="AQ119" i="1"/>
  <c r="AS119" i="1"/>
  <c r="EG119" i="1"/>
  <c r="EH119" i="1" s="1"/>
  <c r="EI119" i="1"/>
  <c r="EJ119" i="1" s="1"/>
  <c r="EN119" i="1"/>
  <c r="EO119" i="1"/>
  <c r="EP119" i="1"/>
  <c r="EQ119" i="1"/>
  <c r="ER119" i="1"/>
  <c r="ET119" i="1"/>
  <c r="EU119" i="1"/>
  <c r="EV119" i="1"/>
  <c r="S120" i="1"/>
  <c r="AB120" i="1"/>
  <c r="AC120" i="1" s="1"/>
  <c r="AE120" i="1"/>
  <c r="AF120" i="1" s="1"/>
  <c r="AQ120" i="1"/>
  <c r="AS120" i="1"/>
  <c r="EG120" i="1"/>
  <c r="EH120" i="1" s="1"/>
  <c r="EI120" i="1"/>
  <c r="EJ120" i="1" s="1"/>
  <c r="EN120" i="1"/>
  <c r="EO120" i="1"/>
  <c r="EP120" i="1"/>
  <c r="EQ120" i="1"/>
  <c r="ER120" i="1"/>
  <c r="ET120" i="1"/>
  <c r="EU120" i="1"/>
  <c r="EV120" i="1"/>
  <c r="S121" i="1"/>
  <c r="AB121" i="1"/>
  <c r="AC121" i="1" s="1"/>
  <c r="AE121" i="1"/>
  <c r="AF121" i="1" s="1"/>
  <c r="AQ121" i="1"/>
  <c r="AS121" i="1"/>
  <c r="EG121" i="1"/>
  <c r="EH121" i="1" s="1"/>
  <c r="EI121" i="1"/>
  <c r="EJ121" i="1" s="1"/>
  <c r="EN121" i="1"/>
  <c r="EO121" i="1"/>
  <c r="EP121" i="1"/>
  <c r="EQ121" i="1"/>
  <c r="ER121" i="1"/>
  <c r="ET121" i="1"/>
  <c r="EU121" i="1"/>
  <c r="EV121" i="1"/>
  <c r="S122" i="1"/>
  <c r="AB122" i="1"/>
  <c r="AC122" i="1" s="1"/>
  <c r="AE122" i="1"/>
  <c r="AF122" i="1" s="1"/>
  <c r="AQ122" i="1"/>
  <c r="AS122" i="1"/>
  <c r="EG122" i="1"/>
  <c r="EH122" i="1" s="1"/>
  <c r="EI122" i="1"/>
  <c r="EJ122" i="1" s="1"/>
  <c r="EN122" i="1"/>
  <c r="EO122" i="1"/>
  <c r="EP122" i="1"/>
  <c r="EQ122" i="1"/>
  <c r="ER122" i="1"/>
  <c r="ET122" i="1"/>
  <c r="EU122" i="1"/>
  <c r="EV122" i="1"/>
  <c r="S123" i="1"/>
  <c r="AB123" i="1"/>
  <c r="AC123" i="1" s="1"/>
  <c r="AE123" i="1"/>
  <c r="AF123" i="1" s="1"/>
  <c r="AQ123" i="1"/>
  <c r="AS123" i="1"/>
  <c r="EG123" i="1"/>
  <c r="EH123" i="1" s="1"/>
  <c r="EI123" i="1"/>
  <c r="EJ123" i="1" s="1"/>
  <c r="EN123" i="1"/>
  <c r="EO123" i="1"/>
  <c r="EP123" i="1"/>
  <c r="EQ123" i="1"/>
  <c r="ER123" i="1"/>
  <c r="ET123" i="1"/>
  <c r="EU123" i="1"/>
  <c r="EV123" i="1"/>
  <c r="S124" i="1"/>
  <c r="AB124" i="1"/>
  <c r="AC124" i="1" s="1"/>
  <c r="AE124" i="1"/>
  <c r="AF124" i="1" s="1"/>
  <c r="AQ124" i="1"/>
  <c r="AS124" i="1"/>
  <c r="EG124" i="1"/>
  <c r="EH124" i="1" s="1"/>
  <c r="EI124" i="1"/>
  <c r="EJ124" i="1" s="1"/>
  <c r="EN124" i="1"/>
  <c r="EO124" i="1"/>
  <c r="EP124" i="1"/>
  <c r="EQ124" i="1"/>
  <c r="ER124" i="1"/>
  <c r="ET124" i="1"/>
  <c r="EU124" i="1"/>
  <c r="EV124" i="1"/>
  <c r="EW125" i="1"/>
  <c r="S125" i="1"/>
  <c r="AB125" i="1"/>
  <c r="AC125" i="1" s="1"/>
  <c r="AE125" i="1"/>
  <c r="AF125" i="1" s="1"/>
  <c r="AQ125" i="1"/>
  <c r="AS125" i="1"/>
  <c r="EG125" i="1"/>
  <c r="EH125" i="1" s="1"/>
  <c r="EI125" i="1"/>
  <c r="EJ125" i="1" s="1"/>
  <c r="EN125" i="1"/>
  <c r="EO125" i="1"/>
  <c r="EP125" i="1"/>
  <c r="EQ125" i="1"/>
  <c r="ER125" i="1"/>
  <c r="ET125" i="1"/>
  <c r="EU125" i="1"/>
  <c r="EV125" i="1"/>
  <c r="S126" i="1"/>
  <c r="AB126" i="1"/>
  <c r="AC126" i="1" s="1"/>
  <c r="AE126" i="1"/>
  <c r="AF126" i="1" s="1"/>
  <c r="AQ126" i="1"/>
  <c r="AS126" i="1"/>
  <c r="EG126" i="1"/>
  <c r="EH126" i="1" s="1"/>
  <c r="EI126" i="1"/>
  <c r="EJ126" i="1" s="1"/>
  <c r="EN126" i="1"/>
  <c r="EO126" i="1"/>
  <c r="EP126" i="1"/>
  <c r="EQ126" i="1"/>
  <c r="ER126" i="1"/>
  <c r="ET126" i="1"/>
  <c r="EU126" i="1"/>
  <c r="EV126" i="1"/>
  <c r="S127" i="1"/>
  <c r="AB127" i="1"/>
  <c r="AC127" i="1" s="1"/>
  <c r="AE127" i="1"/>
  <c r="AF127" i="1" s="1"/>
  <c r="AQ127" i="1"/>
  <c r="AS127" i="1"/>
  <c r="EG127" i="1"/>
  <c r="EH127" i="1" s="1"/>
  <c r="EI127" i="1"/>
  <c r="EJ127" i="1" s="1"/>
  <c r="EN127" i="1"/>
  <c r="EO127" i="1"/>
  <c r="EP127" i="1"/>
  <c r="EQ127" i="1"/>
  <c r="ER127" i="1"/>
  <c r="ET127" i="1"/>
  <c r="EU127" i="1"/>
  <c r="EV127" i="1"/>
  <c r="S128" i="1"/>
  <c r="AB128" i="1"/>
  <c r="AC128" i="1" s="1"/>
  <c r="AE128" i="1"/>
  <c r="AF128" i="1" s="1"/>
  <c r="AQ128" i="1"/>
  <c r="AS128" i="1"/>
  <c r="EG128" i="1"/>
  <c r="EH128" i="1" s="1"/>
  <c r="EI128" i="1"/>
  <c r="EJ128" i="1" s="1"/>
  <c r="EN128" i="1"/>
  <c r="EO128" i="1"/>
  <c r="EP128" i="1"/>
  <c r="EQ128" i="1"/>
  <c r="ER128" i="1"/>
  <c r="ET128" i="1"/>
  <c r="EU128" i="1"/>
  <c r="EV128" i="1"/>
  <c r="S129" i="1"/>
  <c r="AB129" i="1"/>
  <c r="AC129" i="1" s="1"/>
  <c r="AE129" i="1"/>
  <c r="AF129" i="1" s="1"/>
  <c r="AQ129" i="1"/>
  <c r="AS129" i="1"/>
  <c r="EG129" i="1"/>
  <c r="EH129" i="1" s="1"/>
  <c r="EI129" i="1"/>
  <c r="EJ129" i="1" s="1"/>
  <c r="EN129" i="1"/>
  <c r="EO129" i="1"/>
  <c r="EP129" i="1"/>
  <c r="EQ129" i="1"/>
  <c r="ER129" i="1"/>
  <c r="ET129" i="1"/>
  <c r="EU129" i="1"/>
  <c r="EV129" i="1"/>
  <c r="S130" i="1"/>
  <c r="AB130" i="1"/>
  <c r="AC130" i="1" s="1"/>
  <c r="AE130" i="1"/>
  <c r="AF130" i="1" s="1"/>
  <c r="AQ130" i="1"/>
  <c r="AS130" i="1"/>
  <c r="EG130" i="1"/>
  <c r="EH130" i="1" s="1"/>
  <c r="EI130" i="1"/>
  <c r="EJ130" i="1" s="1"/>
  <c r="EN130" i="1"/>
  <c r="EO130" i="1"/>
  <c r="EP130" i="1"/>
  <c r="EQ130" i="1"/>
  <c r="ER130" i="1"/>
  <c r="ET130" i="1"/>
  <c r="EU130" i="1"/>
  <c r="EV130" i="1"/>
  <c r="S131" i="1"/>
  <c r="AB131" i="1"/>
  <c r="AC131" i="1" s="1"/>
  <c r="AE131" i="1"/>
  <c r="AF131" i="1" s="1"/>
  <c r="AQ131" i="1"/>
  <c r="AS131" i="1"/>
  <c r="EG131" i="1"/>
  <c r="EH131" i="1" s="1"/>
  <c r="EI131" i="1"/>
  <c r="EJ131" i="1" s="1"/>
  <c r="EN131" i="1"/>
  <c r="EO131" i="1"/>
  <c r="EP131" i="1"/>
  <c r="EQ131" i="1"/>
  <c r="ER131" i="1"/>
  <c r="ET131" i="1"/>
  <c r="EU131" i="1"/>
  <c r="EV131" i="1"/>
  <c r="S132" i="1"/>
  <c r="AB132" i="1"/>
  <c r="AC132" i="1" s="1"/>
  <c r="AE132" i="1"/>
  <c r="AF132" i="1" s="1"/>
  <c r="AQ132" i="1"/>
  <c r="AS132" i="1"/>
  <c r="EG132" i="1"/>
  <c r="EH132" i="1" s="1"/>
  <c r="EI132" i="1"/>
  <c r="EJ132" i="1" s="1"/>
  <c r="EN132" i="1"/>
  <c r="EO132" i="1"/>
  <c r="EP132" i="1"/>
  <c r="EQ132" i="1"/>
  <c r="ER132" i="1"/>
  <c r="ET132" i="1"/>
  <c r="EU132" i="1"/>
  <c r="EV132" i="1"/>
  <c r="EW133" i="1"/>
  <c r="S133" i="1"/>
  <c r="AB133" i="1"/>
  <c r="AC133" i="1" s="1"/>
  <c r="AE133" i="1"/>
  <c r="AF133" i="1" s="1"/>
  <c r="AQ133" i="1"/>
  <c r="AS133" i="1"/>
  <c r="EG133" i="1"/>
  <c r="EH133" i="1" s="1"/>
  <c r="EI133" i="1"/>
  <c r="EJ133" i="1" s="1"/>
  <c r="EN133" i="1"/>
  <c r="EO133" i="1"/>
  <c r="EP133" i="1"/>
  <c r="EQ133" i="1"/>
  <c r="ER133" i="1"/>
  <c r="ET133" i="1"/>
  <c r="EU133" i="1"/>
  <c r="EV133" i="1"/>
  <c r="S134" i="1"/>
  <c r="AB134" i="1"/>
  <c r="AC134" i="1" s="1"/>
  <c r="AE134" i="1"/>
  <c r="AF134" i="1" s="1"/>
  <c r="AQ134" i="1"/>
  <c r="AS134" i="1"/>
  <c r="EG134" i="1"/>
  <c r="EH134" i="1" s="1"/>
  <c r="EI134" i="1"/>
  <c r="EJ134" i="1" s="1"/>
  <c r="EN134" i="1"/>
  <c r="EO134" i="1"/>
  <c r="EP134" i="1"/>
  <c r="EQ134" i="1"/>
  <c r="ER134" i="1"/>
  <c r="ET134" i="1"/>
  <c r="EU134" i="1"/>
  <c r="EV134" i="1"/>
  <c r="S135" i="1"/>
  <c r="AB135" i="1"/>
  <c r="AC135" i="1" s="1"/>
  <c r="AE135" i="1"/>
  <c r="AQ135" i="1"/>
  <c r="AS135" i="1"/>
  <c r="EG135" i="1"/>
  <c r="EH135" i="1" s="1"/>
  <c r="EI135" i="1"/>
  <c r="EJ135" i="1" s="1"/>
  <c r="EN135" i="1"/>
  <c r="EO135" i="1"/>
  <c r="EP135" i="1"/>
  <c r="EQ135" i="1"/>
  <c r="ER135" i="1"/>
  <c r="ET135" i="1"/>
  <c r="EU135" i="1"/>
  <c r="EV135" i="1"/>
  <c r="S136" i="1"/>
  <c r="AB136" i="1"/>
  <c r="AC136" i="1" s="1"/>
  <c r="AE136" i="1"/>
  <c r="AQ136" i="1"/>
  <c r="AS136" i="1"/>
  <c r="EG136" i="1"/>
  <c r="EH136" i="1" s="1"/>
  <c r="EI136" i="1"/>
  <c r="EJ136" i="1" s="1"/>
  <c r="EN136" i="1"/>
  <c r="EO136" i="1"/>
  <c r="EP136" i="1"/>
  <c r="EQ136" i="1"/>
  <c r="ER136" i="1"/>
  <c r="ET136" i="1"/>
  <c r="EU136" i="1"/>
  <c r="EV136" i="1"/>
  <c r="S137" i="1"/>
  <c r="AB137" i="1"/>
  <c r="AC137" i="1" s="1"/>
  <c r="AE137" i="1"/>
  <c r="AF137" i="1" s="1"/>
  <c r="AQ137" i="1"/>
  <c r="AS137" i="1"/>
  <c r="EG137" i="1"/>
  <c r="EH137" i="1" s="1"/>
  <c r="EI137" i="1"/>
  <c r="EJ137" i="1" s="1"/>
  <c r="EN137" i="1"/>
  <c r="EO137" i="1"/>
  <c r="EP137" i="1"/>
  <c r="EQ137" i="1"/>
  <c r="ER137" i="1"/>
  <c r="ET137" i="1"/>
  <c r="EU137" i="1"/>
  <c r="EV137" i="1"/>
  <c r="S138" i="1"/>
  <c r="AB138" i="1"/>
  <c r="AC138" i="1" s="1"/>
  <c r="AE138" i="1"/>
  <c r="AF138" i="1" s="1"/>
  <c r="AQ138" i="1"/>
  <c r="AS138" i="1"/>
  <c r="EG138" i="1"/>
  <c r="EH138" i="1" s="1"/>
  <c r="EI138" i="1"/>
  <c r="EJ138" i="1" s="1"/>
  <c r="EN138" i="1"/>
  <c r="EO138" i="1"/>
  <c r="EP138" i="1"/>
  <c r="EQ138" i="1"/>
  <c r="ER138" i="1"/>
  <c r="ET138" i="1"/>
  <c r="EU138" i="1"/>
  <c r="EV138" i="1"/>
  <c r="S139" i="1"/>
  <c r="AB139" i="1"/>
  <c r="AC139" i="1" s="1"/>
  <c r="AE139" i="1"/>
  <c r="AF139" i="1" s="1"/>
  <c r="AQ139" i="1"/>
  <c r="AS139" i="1"/>
  <c r="EG139" i="1"/>
  <c r="EH139" i="1" s="1"/>
  <c r="EI139" i="1"/>
  <c r="EJ139" i="1" s="1"/>
  <c r="EN139" i="1"/>
  <c r="EO139" i="1"/>
  <c r="EP139" i="1"/>
  <c r="EQ139" i="1"/>
  <c r="ER139" i="1"/>
  <c r="ET139" i="1"/>
  <c r="EU139" i="1"/>
  <c r="EV139" i="1"/>
  <c r="S140" i="1"/>
  <c r="AB140" i="1"/>
  <c r="AC140" i="1" s="1"/>
  <c r="AE140" i="1"/>
  <c r="AF140" i="1" s="1"/>
  <c r="AQ140" i="1"/>
  <c r="AS140" i="1"/>
  <c r="EG140" i="1"/>
  <c r="EH140" i="1" s="1"/>
  <c r="EI140" i="1"/>
  <c r="EJ140" i="1" s="1"/>
  <c r="EN140" i="1"/>
  <c r="EO140" i="1"/>
  <c r="EP140" i="1"/>
  <c r="EQ140" i="1"/>
  <c r="ER140" i="1"/>
  <c r="ET140" i="1"/>
  <c r="EU140" i="1"/>
  <c r="EV140" i="1"/>
  <c r="S141" i="1"/>
  <c r="AB141" i="1"/>
  <c r="AC141" i="1" s="1"/>
  <c r="AE141" i="1"/>
  <c r="AF141" i="1" s="1"/>
  <c r="AQ141" i="1"/>
  <c r="AS141" i="1"/>
  <c r="EG141" i="1"/>
  <c r="EH141" i="1" s="1"/>
  <c r="EI141" i="1"/>
  <c r="EJ141" i="1" s="1"/>
  <c r="EN141" i="1"/>
  <c r="EO141" i="1"/>
  <c r="EP141" i="1"/>
  <c r="EQ141" i="1"/>
  <c r="ER141" i="1"/>
  <c r="ET141" i="1"/>
  <c r="EU141" i="1"/>
  <c r="EV141" i="1"/>
  <c r="S142" i="1"/>
  <c r="AB142" i="1"/>
  <c r="AC142" i="1" s="1"/>
  <c r="AE142" i="1"/>
  <c r="AF142" i="1" s="1"/>
  <c r="AQ142" i="1"/>
  <c r="AS142" i="1"/>
  <c r="EG142" i="1"/>
  <c r="EH142" i="1" s="1"/>
  <c r="EI142" i="1"/>
  <c r="EJ142" i="1" s="1"/>
  <c r="EN142" i="1"/>
  <c r="EO142" i="1"/>
  <c r="EP142" i="1"/>
  <c r="EQ142" i="1"/>
  <c r="ER142" i="1"/>
  <c r="ET142" i="1"/>
  <c r="EU142" i="1"/>
  <c r="EV142" i="1"/>
  <c r="S143" i="1"/>
  <c r="AB143" i="1"/>
  <c r="AC143" i="1" s="1"/>
  <c r="AE143" i="1"/>
  <c r="AF143" i="1" s="1"/>
  <c r="AQ143" i="1"/>
  <c r="AS143" i="1"/>
  <c r="EG143" i="1"/>
  <c r="EH143" i="1" s="1"/>
  <c r="EI143" i="1"/>
  <c r="EJ143" i="1" s="1"/>
  <c r="EN143" i="1"/>
  <c r="EO143" i="1"/>
  <c r="EP143" i="1"/>
  <c r="EQ143" i="1"/>
  <c r="ER143" i="1"/>
  <c r="ET143" i="1"/>
  <c r="EU143" i="1"/>
  <c r="EV143" i="1"/>
  <c r="S144" i="1"/>
  <c r="AB144" i="1"/>
  <c r="AC144" i="1" s="1"/>
  <c r="AE144" i="1"/>
  <c r="AF144" i="1" s="1"/>
  <c r="AQ144" i="1"/>
  <c r="AS144" i="1"/>
  <c r="EG144" i="1"/>
  <c r="EH144" i="1" s="1"/>
  <c r="EI144" i="1"/>
  <c r="EJ144" i="1" s="1"/>
  <c r="EN144" i="1"/>
  <c r="EO144" i="1"/>
  <c r="EP144" i="1"/>
  <c r="EQ144" i="1"/>
  <c r="ER144" i="1"/>
  <c r="ET144" i="1"/>
  <c r="EU144" i="1"/>
  <c r="EV144" i="1"/>
  <c r="S145" i="1"/>
  <c r="AB145" i="1"/>
  <c r="AC145" i="1" s="1"/>
  <c r="AE145" i="1"/>
  <c r="AF145" i="1" s="1"/>
  <c r="AQ145" i="1"/>
  <c r="AS145" i="1"/>
  <c r="EG145" i="1"/>
  <c r="EH145" i="1" s="1"/>
  <c r="EI145" i="1"/>
  <c r="EJ145" i="1" s="1"/>
  <c r="EN145" i="1"/>
  <c r="EO145" i="1"/>
  <c r="EP145" i="1"/>
  <c r="EQ145" i="1"/>
  <c r="ER145" i="1"/>
  <c r="ET145" i="1"/>
  <c r="EU145" i="1"/>
  <c r="EV145" i="1"/>
  <c r="S146" i="1"/>
  <c r="AB146" i="1"/>
  <c r="AC146" i="1" s="1"/>
  <c r="AE146" i="1"/>
  <c r="AF146" i="1" s="1"/>
  <c r="AQ146" i="1"/>
  <c r="AS146" i="1"/>
  <c r="EG146" i="1"/>
  <c r="EH146" i="1" s="1"/>
  <c r="EI146" i="1"/>
  <c r="EJ146" i="1" s="1"/>
  <c r="EN146" i="1"/>
  <c r="EO146" i="1"/>
  <c r="EP146" i="1"/>
  <c r="EQ146" i="1"/>
  <c r="ER146" i="1"/>
  <c r="ET146" i="1"/>
  <c r="EU146" i="1"/>
  <c r="EV146" i="1"/>
  <c r="S147" i="1"/>
  <c r="AB147" i="1"/>
  <c r="AC147" i="1" s="1"/>
  <c r="AE147" i="1"/>
  <c r="AF147" i="1" s="1"/>
  <c r="AQ147" i="1"/>
  <c r="AS147" i="1"/>
  <c r="EG147" i="1"/>
  <c r="EH147" i="1" s="1"/>
  <c r="EI147" i="1"/>
  <c r="EJ147" i="1" s="1"/>
  <c r="EN147" i="1"/>
  <c r="EO147" i="1"/>
  <c r="EP147" i="1"/>
  <c r="EQ147" i="1"/>
  <c r="ER147" i="1"/>
  <c r="ET147" i="1"/>
  <c r="EU147" i="1"/>
  <c r="EV147" i="1"/>
  <c r="S148" i="1"/>
  <c r="AB148" i="1"/>
  <c r="AC148" i="1" s="1"/>
  <c r="AE148" i="1"/>
  <c r="AF148" i="1" s="1"/>
  <c r="AQ148" i="1"/>
  <c r="AS148" i="1"/>
  <c r="EG148" i="1"/>
  <c r="EH148" i="1" s="1"/>
  <c r="EI148" i="1"/>
  <c r="EJ148" i="1" s="1"/>
  <c r="EN148" i="1"/>
  <c r="EO148" i="1"/>
  <c r="EP148" i="1"/>
  <c r="EQ148" i="1"/>
  <c r="ER148" i="1"/>
  <c r="ET148" i="1"/>
  <c r="EU148" i="1"/>
  <c r="EV148" i="1"/>
  <c r="S149" i="1"/>
  <c r="AB149" i="1"/>
  <c r="AC149" i="1" s="1"/>
  <c r="AE149" i="1"/>
  <c r="AF149" i="1" s="1"/>
  <c r="AQ149" i="1"/>
  <c r="AS149" i="1"/>
  <c r="EG149" i="1"/>
  <c r="EH149" i="1" s="1"/>
  <c r="EI149" i="1"/>
  <c r="EJ149" i="1" s="1"/>
  <c r="EN149" i="1"/>
  <c r="EO149" i="1"/>
  <c r="EP149" i="1"/>
  <c r="EQ149" i="1"/>
  <c r="ER149" i="1"/>
  <c r="ET149" i="1"/>
  <c r="EU149" i="1"/>
  <c r="EV149" i="1"/>
  <c r="S150" i="1"/>
  <c r="AB150" i="1"/>
  <c r="AC150" i="1" s="1"/>
  <c r="AE150" i="1"/>
  <c r="AF150" i="1" s="1"/>
  <c r="AQ150" i="1"/>
  <c r="AS150" i="1"/>
  <c r="EG150" i="1"/>
  <c r="EH150" i="1" s="1"/>
  <c r="EI150" i="1"/>
  <c r="EJ150" i="1" s="1"/>
  <c r="EN150" i="1"/>
  <c r="EO150" i="1"/>
  <c r="EP150" i="1"/>
  <c r="EQ150" i="1"/>
  <c r="ER150" i="1"/>
  <c r="ET150" i="1"/>
  <c r="EU150" i="1"/>
  <c r="EV150" i="1"/>
  <c r="EW151" i="1"/>
  <c r="S151" i="1"/>
  <c r="AB151" i="1"/>
  <c r="AC151" i="1" s="1"/>
  <c r="AE151" i="1"/>
  <c r="AF151" i="1" s="1"/>
  <c r="AQ151" i="1"/>
  <c r="AS151" i="1"/>
  <c r="EG151" i="1"/>
  <c r="EH151" i="1" s="1"/>
  <c r="EI151" i="1"/>
  <c r="EJ151" i="1" s="1"/>
  <c r="EN151" i="1"/>
  <c r="EO151" i="1"/>
  <c r="EP151" i="1"/>
  <c r="EQ151" i="1"/>
  <c r="ER151" i="1"/>
  <c r="ET151" i="1"/>
  <c r="EU151" i="1"/>
  <c r="EV151" i="1"/>
  <c r="S152" i="1"/>
  <c r="AB152" i="1"/>
  <c r="AC152" i="1" s="1"/>
  <c r="AE152" i="1"/>
  <c r="AF152" i="1" s="1"/>
  <c r="AQ152" i="1"/>
  <c r="AS152" i="1"/>
  <c r="EG152" i="1"/>
  <c r="EH152" i="1" s="1"/>
  <c r="EI152" i="1"/>
  <c r="EJ152" i="1" s="1"/>
  <c r="EN152" i="1"/>
  <c r="EO152" i="1"/>
  <c r="EP152" i="1"/>
  <c r="EQ152" i="1"/>
  <c r="ER152" i="1"/>
  <c r="ET152" i="1"/>
  <c r="EU152" i="1"/>
  <c r="EV152" i="1"/>
  <c r="S153" i="1"/>
  <c r="AB153" i="1"/>
  <c r="AC153" i="1" s="1"/>
  <c r="AE153" i="1"/>
  <c r="AF153" i="1" s="1"/>
  <c r="AQ153" i="1"/>
  <c r="AS153" i="1"/>
  <c r="EG153" i="1"/>
  <c r="EH153" i="1" s="1"/>
  <c r="EI153" i="1"/>
  <c r="EJ153" i="1" s="1"/>
  <c r="EN153" i="1"/>
  <c r="EO153" i="1"/>
  <c r="EP153" i="1"/>
  <c r="EQ153" i="1"/>
  <c r="ER153" i="1"/>
  <c r="ET153" i="1"/>
  <c r="EU153" i="1"/>
  <c r="EV153" i="1"/>
  <c r="S154" i="1"/>
  <c r="AB154" i="1"/>
  <c r="AC154" i="1" s="1"/>
  <c r="AE154" i="1"/>
  <c r="AF154" i="1" s="1"/>
  <c r="AQ154" i="1"/>
  <c r="AS154" i="1"/>
  <c r="EG154" i="1"/>
  <c r="EH154" i="1" s="1"/>
  <c r="EI154" i="1"/>
  <c r="EJ154" i="1" s="1"/>
  <c r="EN154" i="1"/>
  <c r="EO154" i="1"/>
  <c r="EP154" i="1"/>
  <c r="EQ154" i="1"/>
  <c r="ER154" i="1"/>
  <c r="ET154" i="1"/>
  <c r="EU154" i="1"/>
  <c r="EV154" i="1"/>
  <c r="EW155" i="1"/>
  <c r="S155" i="1"/>
  <c r="AB155" i="1"/>
  <c r="AC155" i="1" s="1"/>
  <c r="AE155" i="1"/>
  <c r="AF155" i="1" s="1"/>
  <c r="AQ155" i="1"/>
  <c r="AS155" i="1"/>
  <c r="EG155" i="1"/>
  <c r="EH155" i="1" s="1"/>
  <c r="EI155" i="1"/>
  <c r="EJ155" i="1" s="1"/>
  <c r="EN155" i="1"/>
  <c r="EO155" i="1"/>
  <c r="EP155" i="1"/>
  <c r="EQ155" i="1"/>
  <c r="ER155" i="1"/>
  <c r="ET155" i="1"/>
  <c r="EU155" i="1"/>
  <c r="EV155" i="1"/>
  <c r="S156" i="1"/>
  <c r="AB156" i="1"/>
  <c r="AC156" i="1" s="1"/>
  <c r="AE156" i="1"/>
  <c r="AF156" i="1" s="1"/>
  <c r="AQ156" i="1"/>
  <c r="AS156" i="1"/>
  <c r="EG156" i="1"/>
  <c r="EH156" i="1" s="1"/>
  <c r="EI156" i="1"/>
  <c r="EJ156" i="1" s="1"/>
  <c r="EN156" i="1"/>
  <c r="EO156" i="1"/>
  <c r="EP156" i="1"/>
  <c r="EQ156" i="1"/>
  <c r="ER156" i="1"/>
  <c r="ET156" i="1"/>
  <c r="EU156" i="1"/>
  <c r="EV156" i="1"/>
  <c r="S157" i="1"/>
  <c r="AB157" i="1"/>
  <c r="AC157" i="1" s="1"/>
  <c r="AE157" i="1"/>
  <c r="AF157" i="1" s="1"/>
  <c r="AQ157" i="1"/>
  <c r="AS157" i="1"/>
  <c r="EG157" i="1"/>
  <c r="EH157" i="1" s="1"/>
  <c r="EI157" i="1"/>
  <c r="EJ157" i="1" s="1"/>
  <c r="EN157" i="1"/>
  <c r="EO157" i="1"/>
  <c r="EP157" i="1"/>
  <c r="EQ157" i="1"/>
  <c r="ER157" i="1"/>
  <c r="ET157" i="1"/>
  <c r="EU157" i="1"/>
  <c r="EV157" i="1"/>
  <c r="S158" i="1"/>
  <c r="AB158" i="1"/>
  <c r="AC158" i="1" s="1"/>
  <c r="AE158" i="1"/>
  <c r="AF158" i="1" s="1"/>
  <c r="AQ158" i="1"/>
  <c r="AS158" i="1"/>
  <c r="EG158" i="1"/>
  <c r="EH158" i="1" s="1"/>
  <c r="EI158" i="1"/>
  <c r="EJ158" i="1" s="1"/>
  <c r="EN158" i="1"/>
  <c r="EO158" i="1"/>
  <c r="EP158" i="1"/>
  <c r="EQ158" i="1"/>
  <c r="ER158" i="1"/>
  <c r="ET158" i="1"/>
  <c r="EU158" i="1"/>
  <c r="EV158" i="1"/>
  <c r="EW159" i="1"/>
  <c r="S159" i="1"/>
  <c r="AB159" i="1"/>
  <c r="AC159" i="1" s="1"/>
  <c r="AE159" i="1"/>
  <c r="AF159" i="1" s="1"/>
  <c r="AQ159" i="1"/>
  <c r="AS159" i="1"/>
  <c r="EG159" i="1"/>
  <c r="EH159" i="1" s="1"/>
  <c r="EI159" i="1"/>
  <c r="EJ159" i="1" s="1"/>
  <c r="EN159" i="1"/>
  <c r="EO159" i="1"/>
  <c r="EP159" i="1"/>
  <c r="EQ159" i="1"/>
  <c r="ER159" i="1"/>
  <c r="ET159" i="1"/>
  <c r="EU159" i="1"/>
  <c r="EV159" i="1"/>
  <c r="S160" i="1"/>
  <c r="AB160" i="1"/>
  <c r="AC160" i="1" s="1"/>
  <c r="AE160" i="1"/>
  <c r="AF160" i="1" s="1"/>
  <c r="AQ160" i="1"/>
  <c r="AS160" i="1"/>
  <c r="EG160" i="1"/>
  <c r="EH160" i="1" s="1"/>
  <c r="EI160" i="1"/>
  <c r="EJ160" i="1" s="1"/>
  <c r="EN160" i="1"/>
  <c r="EO160" i="1"/>
  <c r="EP160" i="1"/>
  <c r="EQ160" i="1"/>
  <c r="ER160" i="1"/>
  <c r="ET160" i="1"/>
  <c r="EU160" i="1"/>
  <c r="EV160" i="1"/>
  <c r="S161" i="1"/>
  <c r="AB161" i="1"/>
  <c r="AC161" i="1" s="1"/>
  <c r="AE161" i="1"/>
  <c r="AF161" i="1" s="1"/>
  <c r="AQ161" i="1"/>
  <c r="AS161" i="1"/>
  <c r="EG161" i="1"/>
  <c r="EH161" i="1" s="1"/>
  <c r="EI161" i="1"/>
  <c r="EJ161" i="1" s="1"/>
  <c r="EN161" i="1"/>
  <c r="EO161" i="1"/>
  <c r="EP161" i="1"/>
  <c r="EQ161" i="1"/>
  <c r="ER161" i="1"/>
  <c r="ET161" i="1"/>
  <c r="EU161" i="1"/>
  <c r="EV161" i="1"/>
  <c r="S162" i="1"/>
  <c r="AB162" i="1"/>
  <c r="AC162" i="1" s="1"/>
  <c r="AE162" i="1"/>
  <c r="AF162" i="1" s="1"/>
  <c r="AQ162" i="1"/>
  <c r="AS162" i="1"/>
  <c r="EG162" i="1"/>
  <c r="EH162" i="1" s="1"/>
  <c r="EI162" i="1"/>
  <c r="EJ162" i="1" s="1"/>
  <c r="EN162" i="1"/>
  <c r="EO162" i="1"/>
  <c r="EP162" i="1"/>
  <c r="EQ162" i="1"/>
  <c r="ER162" i="1"/>
  <c r="ET162" i="1"/>
  <c r="EU162" i="1"/>
  <c r="EV162" i="1"/>
  <c r="S163" i="1"/>
  <c r="AB163" i="1"/>
  <c r="AC163" i="1" s="1"/>
  <c r="AE163" i="1"/>
  <c r="AF163" i="1" s="1"/>
  <c r="AQ163" i="1"/>
  <c r="AS163" i="1"/>
  <c r="EG163" i="1"/>
  <c r="EH163" i="1" s="1"/>
  <c r="EI163" i="1"/>
  <c r="EJ163" i="1" s="1"/>
  <c r="EN163" i="1"/>
  <c r="EO163" i="1"/>
  <c r="EP163" i="1"/>
  <c r="EQ163" i="1"/>
  <c r="ER163" i="1"/>
  <c r="ET163" i="1"/>
  <c r="EU163" i="1"/>
  <c r="EV163" i="1"/>
  <c r="S164" i="1"/>
  <c r="AB164" i="1"/>
  <c r="AC164" i="1" s="1"/>
  <c r="AE164" i="1"/>
  <c r="AF164" i="1" s="1"/>
  <c r="AQ164" i="1"/>
  <c r="AS164" i="1"/>
  <c r="EG164" i="1"/>
  <c r="EH164" i="1" s="1"/>
  <c r="EI164" i="1"/>
  <c r="EJ164" i="1" s="1"/>
  <c r="EN164" i="1"/>
  <c r="EO164" i="1"/>
  <c r="EP164" i="1"/>
  <c r="EQ164" i="1"/>
  <c r="ER164" i="1"/>
  <c r="ET164" i="1"/>
  <c r="EU164" i="1"/>
  <c r="EV164" i="1"/>
  <c r="S165" i="1"/>
  <c r="AB165" i="1"/>
  <c r="AC165" i="1" s="1"/>
  <c r="AE165" i="1"/>
  <c r="AF165" i="1" s="1"/>
  <c r="AQ165" i="1"/>
  <c r="AS165" i="1"/>
  <c r="EG165" i="1"/>
  <c r="EH165" i="1" s="1"/>
  <c r="EI165" i="1"/>
  <c r="EJ165" i="1" s="1"/>
  <c r="EN165" i="1"/>
  <c r="EO165" i="1"/>
  <c r="EP165" i="1"/>
  <c r="EQ165" i="1"/>
  <c r="ER165" i="1"/>
  <c r="ET165" i="1"/>
  <c r="EU165" i="1"/>
  <c r="EV165" i="1"/>
  <c r="S166" i="1"/>
  <c r="AB166" i="1"/>
  <c r="AC166" i="1" s="1"/>
  <c r="AE166" i="1"/>
  <c r="AF166" i="1" s="1"/>
  <c r="AQ166" i="1"/>
  <c r="AS166" i="1"/>
  <c r="EG166" i="1"/>
  <c r="EH166" i="1" s="1"/>
  <c r="EI166" i="1"/>
  <c r="EJ166" i="1" s="1"/>
  <c r="EN166" i="1"/>
  <c r="EO166" i="1"/>
  <c r="EP166" i="1"/>
  <c r="EQ166" i="1"/>
  <c r="ER166" i="1"/>
  <c r="ET166" i="1"/>
  <c r="EU166" i="1"/>
  <c r="EV166" i="1"/>
  <c r="EW167" i="1"/>
  <c r="S167" i="1"/>
  <c r="AB167" i="1"/>
  <c r="AC167" i="1" s="1"/>
  <c r="AE167" i="1"/>
  <c r="AF167" i="1" s="1"/>
  <c r="AQ167" i="1"/>
  <c r="AS167" i="1"/>
  <c r="EG167" i="1"/>
  <c r="EH167" i="1" s="1"/>
  <c r="EI167" i="1"/>
  <c r="EJ167" i="1" s="1"/>
  <c r="EN167" i="1"/>
  <c r="EO167" i="1"/>
  <c r="EP167" i="1"/>
  <c r="EQ167" i="1"/>
  <c r="ER167" i="1"/>
  <c r="ET167" i="1"/>
  <c r="EU167" i="1"/>
  <c r="EV167" i="1"/>
  <c r="S168" i="1"/>
  <c r="AB168" i="1"/>
  <c r="AC168" i="1" s="1"/>
  <c r="AE168" i="1"/>
  <c r="AF168" i="1" s="1"/>
  <c r="AQ168" i="1"/>
  <c r="AS168" i="1"/>
  <c r="EG168" i="1"/>
  <c r="EH168" i="1" s="1"/>
  <c r="EI168" i="1"/>
  <c r="EJ168" i="1" s="1"/>
  <c r="EN168" i="1"/>
  <c r="EO168" i="1"/>
  <c r="EP168" i="1"/>
  <c r="EQ168" i="1"/>
  <c r="ER168" i="1"/>
  <c r="ET168" i="1"/>
  <c r="EU168" i="1"/>
  <c r="EV168" i="1"/>
  <c r="S169" i="1"/>
  <c r="AB169" i="1"/>
  <c r="AC169" i="1" s="1"/>
  <c r="AE169" i="1"/>
  <c r="AF169" i="1" s="1"/>
  <c r="AQ169" i="1"/>
  <c r="AS169" i="1"/>
  <c r="EG169" i="1"/>
  <c r="EH169" i="1" s="1"/>
  <c r="EI169" i="1"/>
  <c r="EJ169" i="1" s="1"/>
  <c r="EN169" i="1"/>
  <c r="EO169" i="1"/>
  <c r="EP169" i="1"/>
  <c r="EQ169" i="1"/>
  <c r="ER169" i="1"/>
  <c r="ET169" i="1"/>
  <c r="EU169" i="1"/>
  <c r="EV169" i="1"/>
  <c r="S170" i="1"/>
  <c r="AB170" i="1"/>
  <c r="AC170" i="1" s="1"/>
  <c r="AE170" i="1"/>
  <c r="AF170" i="1" s="1"/>
  <c r="AQ170" i="1"/>
  <c r="AS170" i="1"/>
  <c r="EG170" i="1"/>
  <c r="EH170" i="1" s="1"/>
  <c r="EI170" i="1"/>
  <c r="EJ170" i="1" s="1"/>
  <c r="EN170" i="1"/>
  <c r="EO170" i="1"/>
  <c r="EP170" i="1"/>
  <c r="EQ170" i="1"/>
  <c r="ER170" i="1"/>
  <c r="ET170" i="1"/>
  <c r="EU170" i="1"/>
  <c r="EV170" i="1"/>
  <c r="S171" i="1"/>
  <c r="AB171" i="1"/>
  <c r="AC171" i="1" s="1"/>
  <c r="AE171" i="1"/>
  <c r="AF171" i="1" s="1"/>
  <c r="AQ171" i="1"/>
  <c r="AS171" i="1"/>
  <c r="EG171" i="1"/>
  <c r="EH171" i="1" s="1"/>
  <c r="EI171" i="1"/>
  <c r="EJ171" i="1" s="1"/>
  <c r="EN171" i="1"/>
  <c r="EO171" i="1"/>
  <c r="EP171" i="1"/>
  <c r="EQ171" i="1"/>
  <c r="ER171" i="1"/>
  <c r="ET171" i="1"/>
  <c r="EU171" i="1"/>
  <c r="EV171" i="1"/>
  <c r="S172" i="1"/>
  <c r="AB172" i="1"/>
  <c r="AC172" i="1" s="1"/>
  <c r="AE172" i="1"/>
  <c r="AF172" i="1" s="1"/>
  <c r="AQ172" i="1"/>
  <c r="AS172" i="1"/>
  <c r="EG172" i="1"/>
  <c r="EH172" i="1" s="1"/>
  <c r="EI172" i="1"/>
  <c r="EJ172" i="1" s="1"/>
  <c r="EN172" i="1"/>
  <c r="EO172" i="1"/>
  <c r="EP172" i="1"/>
  <c r="EQ172" i="1"/>
  <c r="ER172" i="1"/>
  <c r="ET172" i="1"/>
  <c r="EU172" i="1"/>
  <c r="EV172" i="1"/>
  <c r="S173" i="1"/>
  <c r="AB173" i="1"/>
  <c r="AC173" i="1" s="1"/>
  <c r="AE173" i="1"/>
  <c r="AF173" i="1" s="1"/>
  <c r="AQ173" i="1"/>
  <c r="AS173" i="1"/>
  <c r="EG173" i="1"/>
  <c r="EH173" i="1" s="1"/>
  <c r="EI173" i="1"/>
  <c r="EJ173" i="1" s="1"/>
  <c r="EN173" i="1"/>
  <c r="EO173" i="1"/>
  <c r="EP173" i="1"/>
  <c r="EQ173" i="1"/>
  <c r="ER173" i="1"/>
  <c r="ET173" i="1"/>
  <c r="EU173" i="1"/>
  <c r="EV173" i="1"/>
  <c r="S174" i="1"/>
  <c r="AB174" i="1"/>
  <c r="AC174" i="1" s="1"/>
  <c r="AE174" i="1"/>
  <c r="AF174" i="1" s="1"/>
  <c r="AQ174" i="1"/>
  <c r="AS174" i="1"/>
  <c r="EG174" i="1"/>
  <c r="EH174" i="1" s="1"/>
  <c r="EI174" i="1"/>
  <c r="EJ174" i="1" s="1"/>
  <c r="EN174" i="1"/>
  <c r="EO174" i="1"/>
  <c r="EP174" i="1"/>
  <c r="EQ174" i="1"/>
  <c r="ER174" i="1"/>
  <c r="ET174" i="1"/>
  <c r="EU174" i="1"/>
  <c r="EV174" i="1"/>
  <c r="EW175" i="1"/>
  <c r="S175" i="1"/>
  <c r="AB175" i="1"/>
  <c r="AC175" i="1" s="1"/>
  <c r="AE175" i="1"/>
  <c r="AQ175" i="1"/>
  <c r="AS175" i="1"/>
  <c r="EG175" i="1"/>
  <c r="EH175" i="1" s="1"/>
  <c r="EI175" i="1"/>
  <c r="EJ175" i="1" s="1"/>
  <c r="EN175" i="1"/>
  <c r="EO175" i="1"/>
  <c r="EP175" i="1"/>
  <c r="EQ175" i="1"/>
  <c r="ER175" i="1"/>
  <c r="ET175" i="1"/>
  <c r="EU175" i="1"/>
  <c r="EV175" i="1"/>
  <c r="S176" i="1"/>
  <c r="AB176" i="1"/>
  <c r="AC176" i="1" s="1"/>
  <c r="AE176" i="1"/>
  <c r="AQ176" i="1"/>
  <c r="AS176" i="1"/>
  <c r="EG176" i="1"/>
  <c r="EH176" i="1" s="1"/>
  <c r="EI176" i="1"/>
  <c r="EJ176" i="1" s="1"/>
  <c r="EN176" i="1"/>
  <c r="EO176" i="1"/>
  <c r="EP176" i="1"/>
  <c r="EQ176" i="1"/>
  <c r="ER176" i="1"/>
  <c r="ET176" i="1"/>
  <c r="EU176" i="1"/>
  <c r="EV176" i="1"/>
  <c r="S177" i="1"/>
  <c r="AB177" i="1"/>
  <c r="AC177" i="1" s="1"/>
  <c r="AE177" i="1"/>
  <c r="AF177" i="1" s="1"/>
  <c r="AQ177" i="1"/>
  <c r="AS177" i="1"/>
  <c r="EG177" i="1"/>
  <c r="EH177" i="1" s="1"/>
  <c r="EI177" i="1"/>
  <c r="EJ177" i="1" s="1"/>
  <c r="EN177" i="1"/>
  <c r="EO177" i="1"/>
  <c r="EP177" i="1"/>
  <c r="EQ177" i="1"/>
  <c r="ER177" i="1"/>
  <c r="ET177" i="1"/>
  <c r="EU177" i="1"/>
  <c r="EV177" i="1"/>
  <c r="S178" i="1"/>
  <c r="AB178" i="1"/>
  <c r="AC178" i="1" s="1"/>
  <c r="AE178" i="1"/>
  <c r="AF178" i="1" s="1"/>
  <c r="AQ178" i="1"/>
  <c r="AS178" i="1"/>
  <c r="EG178" i="1"/>
  <c r="EH178" i="1" s="1"/>
  <c r="EI178" i="1"/>
  <c r="EJ178" i="1" s="1"/>
  <c r="EN178" i="1"/>
  <c r="EO178" i="1"/>
  <c r="EP178" i="1"/>
  <c r="EQ178" i="1"/>
  <c r="ER178" i="1"/>
  <c r="ET178" i="1"/>
  <c r="EU178" i="1"/>
  <c r="EV178" i="1"/>
  <c r="S179" i="1"/>
  <c r="AB179" i="1"/>
  <c r="AC179" i="1" s="1"/>
  <c r="AE179" i="1"/>
  <c r="AF179" i="1" s="1"/>
  <c r="AQ179" i="1"/>
  <c r="AS179" i="1"/>
  <c r="EG179" i="1"/>
  <c r="EH179" i="1" s="1"/>
  <c r="EI179" i="1"/>
  <c r="EJ179" i="1" s="1"/>
  <c r="EN179" i="1"/>
  <c r="EO179" i="1"/>
  <c r="EP179" i="1"/>
  <c r="EQ179" i="1"/>
  <c r="ER179" i="1"/>
  <c r="ET179" i="1"/>
  <c r="EU179" i="1"/>
  <c r="EV179" i="1"/>
  <c r="S180" i="1"/>
  <c r="AB180" i="1"/>
  <c r="AC180" i="1" s="1"/>
  <c r="AE180" i="1"/>
  <c r="AF180" i="1" s="1"/>
  <c r="AQ180" i="1"/>
  <c r="AS180" i="1"/>
  <c r="EG180" i="1"/>
  <c r="EH180" i="1" s="1"/>
  <c r="EI180" i="1"/>
  <c r="EJ180" i="1" s="1"/>
  <c r="EN180" i="1"/>
  <c r="EO180" i="1"/>
  <c r="EP180" i="1"/>
  <c r="EQ180" i="1"/>
  <c r="ER180" i="1"/>
  <c r="ET180" i="1"/>
  <c r="EU180" i="1"/>
  <c r="EV180" i="1"/>
  <c r="S181" i="1"/>
  <c r="AB181" i="1"/>
  <c r="AC181" i="1" s="1"/>
  <c r="AE181" i="1"/>
  <c r="AF181" i="1" s="1"/>
  <c r="AQ181" i="1"/>
  <c r="AS181" i="1"/>
  <c r="EG181" i="1"/>
  <c r="EH181" i="1" s="1"/>
  <c r="EI181" i="1"/>
  <c r="EJ181" i="1" s="1"/>
  <c r="EN181" i="1"/>
  <c r="EO181" i="1"/>
  <c r="EP181" i="1"/>
  <c r="EQ181" i="1"/>
  <c r="ER181" i="1"/>
  <c r="ET181" i="1"/>
  <c r="EU181" i="1"/>
  <c r="EV181" i="1"/>
  <c r="EW182" i="1"/>
  <c r="S182" i="1"/>
  <c r="AB182" i="1"/>
  <c r="AC182" i="1" s="1"/>
  <c r="AE182" i="1"/>
  <c r="AF182" i="1" s="1"/>
  <c r="AQ182" i="1"/>
  <c r="AS182" i="1"/>
  <c r="EG182" i="1"/>
  <c r="EH182" i="1" s="1"/>
  <c r="EI182" i="1"/>
  <c r="EJ182" i="1" s="1"/>
  <c r="EN182" i="1"/>
  <c r="EO182" i="1"/>
  <c r="EP182" i="1"/>
  <c r="EQ182" i="1"/>
  <c r="ER182" i="1"/>
  <c r="ET182" i="1"/>
  <c r="EU182" i="1"/>
  <c r="EV182" i="1"/>
  <c r="EW183" i="1"/>
  <c r="S183" i="1"/>
  <c r="AB183" i="1"/>
  <c r="AC183" i="1" s="1"/>
  <c r="AE183" i="1"/>
  <c r="AF183" i="1" s="1"/>
  <c r="AQ183" i="1"/>
  <c r="AS183" i="1"/>
  <c r="EG183" i="1"/>
  <c r="EH183" i="1" s="1"/>
  <c r="EI183" i="1"/>
  <c r="EJ183" i="1" s="1"/>
  <c r="EN183" i="1"/>
  <c r="EO183" i="1"/>
  <c r="EP183" i="1"/>
  <c r="EQ183" i="1"/>
  <c r="ER183" i="1"/>
  <c r="ET183" i="1"/>
  <c r="EU183" i="1"/>
  <c r="EV183" i="1"/>
  <c r="S184" i="1"/>
  <c r="AB184" i="1"/>
  <c r="AC184" i="1" s="1"/>
  <c r="AE184" i="1"/>
  <c r="AF184" i="1" s="1"/>
  <c r="AQ184" i="1"/>
  <c r="AS184" i="1"/>
  <c r="EG184" i="1"/>
  <c r="EH184" i="1" s="1"/>
  <c r="EI184" i="1"/>
  <c r="EJ184" i="1" s="1"/>
  <c r="EN184" i="1"/>
  <c r="EO184" i="1"/>
  <c r="EP184" i="1"/>
  <c r="EQ184" i="1"/>
  <c r="ER184" i="1"/>
  <c r="ET184" i="1"/>
  <c r="EU184" i="1"/>
  <c r="EV184" i="1"/>
  <c r="S185" i="1"/>
  <c r="AB185" i="1"/>
  <c r="AC185" i="1" s="1"/>
  <c r="AE185" i="1"/>
  <c r="AF185" i="1" s="1"/>
  <c r="AQ185" i="1"/>
  <c r="AS185" i="1"/>
  <c r="EG185" i="1"/>
  <c r="EH185" i="1" s="1"/>
  <c r="EI185" i="1"/>
  <c r="EJ185" i="1" s="1"/>
  <c r="EN185" i="1"/>
  <c r="EO185" i="1"/>
  <c r="EP185" i="1"/>
  <c r="EQ185" i="1"/>
  <c r="ER185" i="1"/>
  <c r="ET185" i="1"/>
  <c r="EU185" i="1"/>
  <c r="EV185" i="1"/>
  <c r="S186" i="1"/>
  <c r="AB186" i="1"/>
  <c r="AC186" i="1" s="1"/>
  <c r="AE186" i="1"/>
  <c r="AF186" i="1" s="1"/>
  <c r="AQ186" i="1"/>
  <c r="AS186" i="1"/>
  <c r="EG186" i="1"/>
  <c r="EH186" i="1" s="1"/>
  <c r="EI186" i="1"/>
  <c r="EJ186" i="1" s="1"/>
  <c r="EN186" i="1"/>
  <c r="EO186" i="1"/>
  <c r="EP186" i="1"/>
  <c r="EQ186" i="1"/>
  <c r="ER186" i="1"/>
  <c r="ET186" i="1"/>
  <c r="EU186" i="1"/>
  <c r="EV186" i="1"/>
  <c r="S187" i="1"/>
  <c r="AB187" i="1"/>
  <c r="AC187" i="1" s="1"/>
  <c r="AE187" i="1"/>
  <c r="AF187" i="1" s="1"/>
  <c r="AQ187" i="1"/>
  <c r="AS187" i="1"/>
  <c r="EG187" i="1"/>
  <c r="EH187" i="1" s="1"/>
  <c r="EI187" i="1"/>
  <c r="EJ187" i="1" s="1"/>
  <c r="EN187" i="1"/>
  <c r="EO187" i="1"/>
  <c r="EP187" i="1"/>
  <c r="EQ187" i="1"/>
  <c r="ER187" i="1"/>
  <c r="ET187" i="1"/>
  <c r="EU187" i="1"/>
  <c r="EV187" i="1"/>
  <c r="S188" i="1"/>
  <c r="AB188" i="1"/>
  <c r="AC188" i="1" s="1"/>
  <c r="AE188" i="1"/>
  <c r="AF188" i="1" s="1"/>
  <c r="AQ188" i="1"/>
  <c r="AS188" i="1"/>
  <c r="EG188" i="1"/>
  <c r="EH188" i="1" s="1"/>
  <c r="EI188" i="1"/>
  <c r="EJ188" i="1" s="1"/>
  <c r="EN188" i="1"/>
  <c r="EO188" i="1"/>
  <c r="EP188" i="1"/>
  <c r="EQ188" i="1"/>
  <c r="ER188" i="1"/>
  <c r="ET188" i="1"/>
  <c r="EU188" i="1"/>
  <c r="EV188" i="1"/>
  <c r="S189" i="1"/>
  <c r="AB189" i="1"/>
  <c r="AC189" i="1" s="1"/>
  <c r="AE189" i="1"/>
  <c r="AF189" i="1" s="1"/>
  <c r="AQ189" i="1"/>
  <c r="AS189" i="1"/>
  <c r="EG189" i="1"/>
  <c r="EH189" i="1" s="1"/>
  <c r="EI189" i="1"/>
  <c r="EJ189" i="1" s="1"/>
  <c r="EN189" i="1"/>
  <c r="EO189" i="1"/>
  <c r="EP189" i="1"/>
  <c r="EQ189" i="1"/>
  <c r="ER189" i="1"/>
  <c r="ET189" i="1"/>
  <c r="EU189" i="1"/>
  <c r="EV189" i="1"/>
  <c r="S190" i="1"/>
  <c r="AB190" i="1"/>
  <c r="AC190" i="1" s="1"/>
  <c r="AE190" i="1"/>
  <c r="AF190" i="1" s="1"/>
  <c r="AQ190" i="1"/>
  <c r="AS190" i="1"/>
  <c r="EG190" i="1"/>
  <c r="EH190" i="1" s="1"/>
  <c r="EI190" i="1"/>
  <c r="EJ190" i="1" s="1"/>
  <c r="EN190" i="1"/>
  <c r="EO190" i="1"/>
  <c r="EP190" i="1"/>
  <c r="EQ190" i="1"/>
  <c r="ER190" i="1"/>
  <c r="ET190" i="1"/>
  <c r="EU190" i="1"/>
  <c r="EV190" i="1"/>
  <c r="EW191" i="1"/>
  <c r="S191" i="1"/>
  <c r="AB191" i="1"/>
  <c r="AC191" i="1" s="1"/>
  <c r="AE191" i="1"/>
  <c r="AF191" i="1" s="1"/>
  <c r="AQ191" i="1"/>
  <c r="AS191" i="1"/>
  <c r="EG191" i="1"/>
  <c r="EH191" i="1" s="1"/>
  <c r="EI191" i="1"/>
  <c r="EJ191" i="1" s="1"/>
  <c r="EN191" i="1"/>
  <c r="EO191" i="1"/>
  <c r="EP191" i="1"/>
  <c r="EQ191" i="1"/>
  <c r="ER191" i="1"/>
  <c r="ET191" i="1"/>
  <c r="EU191" i="1"/>
  <c r="EV191" i="1"/>
  <c r="S192" i="1"/>
  <c r="AB192" i="1"/>
  <c r="AC192" i="1" s="1"/>
  <c r="AE192" i="1"/>
  <c r="AF192" i="1" s="1"/>
  <c r="AQ192" i="1"/>
  <c r="AS192" i="1"/>
  <c r="EG192" i="1"/>
  <c r="EH192" i="1" s="1"/>
  <c r="EI192" i="1"/>
  <c r="EJ192" i="1" s="1"/>
  <c r="EN192" i="1"/>
  <c r="EO192" i="1"/>
  <c r="EP192" i="1"/>
  <c r="EQ192" i="1"/>
  <c r="ER192" i="1"/>
  <c r="ET192" i="1"/>
  <c r="EU192" i="1"/>
  <c r="EV192" i="1"/>
  <c r="S193" i="1"/>
  <c r="AB193" i="1"/>
  <c r="AC193" i="1" s="1"/>
  <c r="AE193" i="1"/>
  <c r="AF193" i="1" s="1"/>
  <c r="AQ193" i="1"/>
  <c r="AS193" i="1"/>
  <c r="EG193" i="1"/>
  <c r="EH193" i="1" s="1"/>
  <c r="EI193" i="1"/>
  <c r="EJ193" i="1" s="1"/>
  <c r="EN193" i="1"/>
  <c r="EO193" i="1"/>
  <c r="EP193" i="1"/>
  <c r="EQ193" i="1"/>
  <c r="ER193" i="1"/>
  <c r="ET193" i="1"/>
  <c r="EU193" i="1"/>
  <c r="EV193" i="1"/>
  <c r="S194" i="1"/>
  <c r="AB194" i="1"/>
  <c r="AC194" i="1" s="1"/>
  <c r="AE194" i="1"/>
  <c r="AF194" i="1" s="1"/>
  <c r="AQ194" i="1"/>
  <c r="AS194" i="1"/>
  <c r="EG194" i="1"/>
  <c r="EH194" i="1" s="1"/>
  <c r="EI194" i="1"/>
  <c r="EJ194" i="1" s="1"/>
  <c r="EN194" i="1"/>
  <c r="EO194" i="1"/>
  <c r="EP194" i="1"/>
  <c r="EQ194" i="1"/>
  <c r="ER194" i="1"/>
  <c r="ET194" i="1"/>
  <c r="EU194" i="1"/>
  <c r="EV194" i="1"/>
  <c r="S195" i="1"/>
  <c r="AB195" i="1"/>
  <c r="AC195" i="1" s="1"/>
  <c r="AE195" i="1"/>
  <c r="AF195" i="1" s="1"/>
  <c r="AQ195" i="1"/>
  <c r="AS195" i="1"/>
  <c r="EG195" i="1"/>
  <c r="EH195" i="1" s="1"/>
  <c r="EI195" i="1"/>
  <c r="EJ195" i="1" s="1"/>
  <c r="EN195" i="1"/>
  <c r="EO195" i="1"/>
  <c r="EP195" i="1"/>
  <c r="EQ195" i="1"/>
  <c r="ER195" i="1"/>
  <c r="ET195" i="1"/>
  <c r="EU195" i="1"/>
  <c r="EV195" i="1"/>
  <c r="S196" i="1"/>
  <c r="AB196" i="1"/>
  <c r="AC196" i="1" s="1"/>
  <c r="AE196" i="1"/>
  <c r="AF196" i="1" s="1"/>
  <c r="AQ196" i="1"/>
  <c r="AS196" i="1"/>
  <c r="EG196" i="1"/>
  <c r="EH196" i="1" s="1"/>
  <c r="EI196" i="1"/>
  <c r="EJ196" i="1" s="1"/>
  <c r="EN196" i="1"/>
  <c r="EO196" i="1"/>
  <c r="EP196" i="1"/>
  <c r="EQ196" i="1"/>
  <c r="ER196" i="1"/>
  <c r="ET196" i="1"/>
  <c r="EU196" i="1"/>
  <c r="EV196" i="1"/>
  <c r="S197" i="1"/>
  <c r="AB197" i="1"/>
  <c r="AC197" i="1" s="1"/>
  <c r="AE197" i="1"/>
  <c r="AF197" i="1" s="1"/>
  <c r="AQ197" i="1"/>
  <c r="AS197" i="1"/>
  <c r="EG197" i="1"/>
  <c r="EH197" i="1" s="1"/>
  <c r="EI197" i="1"/>
  <c r="EJ197" i="1" s="1"/>
  <c r="EN197" i="1"/>
  <c r="EO197" i="1"/>
  <c r="EP197" i="1"/>
  <c r="EQ197" i="1"/>
  <c r="ER197" i="1"/>
  <c r="ET197" i="1"/>
  <c r="EU197" i="1"/>
  <c r="EV197" i="1"/>
  <c r="EW198" i="1"/>
  <c r="S198" i="1"/>
  <c r="AB198" i="1"/>
  <c r="AC198" i="1" s="1"/>
  <c r="AE198" i="1"/>
  <c r="AF198" i="1" s="1"/>
  <c r="AQ198" i="1"/>
  <c r="AS198" i="1"/>
  <c r="EG198" i="1"/>
  <c r="EH198" i="1" s="1"/>
  <c r="EI198" i="1"/>
  <c r="EJ198" i="1" s="1"/>
  <c r="EN198" i="1"/>
  <c r="EO198" i="1"/>
  <c r="EP198" i="1"/>
  <c r="EQ198" i="1"/>
  <c r="ER198" i="1"/>
  <c r="ET198" i="1"/>
  <c r="EU198" i="1"/>
  <c r="EV198" i="1"/>
  <c r="EW199" i="1"/>
  <c r="S199" i="1"/>
  <c r="AB199" i="1"/>
  <c r="AC199" i="1" s="1"/>
  <c r="AE199" i="1"/>
  <c r="AF199" i="1" s="1"/>
  <c r="AQ199" i="1"/>
  <c r="AS199" i="1"/>
  <c r="EG199" i="1"/>
  <c r="EH199" i="1" s="1"/>
  <c r="EI199" i="1"/>
  <c r="EJ199" i="1" s="1"/>
  <c r="EN199" i="1"/>
  <c r="EO199" i="1"/>
  <c r="EP199" i="1"/>
  <c r="EQ199" i="1"/>
  <c r="ER199" i="1"/>
  <c r="ET199" i="1"/>
  <c r="EU199" i="1"/>
  <c r="EV199" i="1"/>
  <c r="S200" i="1"/>
  <c r="AB200" i="1"/>
  <c r="AC200" i="1" s="1"/>
  <c r="AE200" i="1"/>
  <c r="AF200" i="1" s="1"/>
  <c r="AQ200" i="1"/>
  <c r="AS200" i="1"/>
  <c r="EG200" i="1"/>
  <c r="EH200" i="1" s="1"/>
  <c r="EI200" i="1"/>
  <c r="EJ200" i="1" s="1"/>
  <c r="EN200" i="1"/>
  <c r="EO200" i="1"/>
  <c r="EP200" i="1"/>
  <c r="EQ200" i="1"/>
  <c r="ER200" i="1"/>
  <c r="ET200" i="1"/>
  <c r="EU200" i="1"/>
  <c r="EV200" i="1"/>
  <c r="S201" i="1"/>
  <c r="AB201" i="1"/>
  <c r="AC201" i="1" s="1"/>
  <c r="AE201" i="1"/>
  <c r="AF201" i="1" s="1"/>
  <c r="AQ201" i="1"/>
  <c r="AS201" i="1"/>
  <c r="EG201" i="1"/>
  <c r="EH201" i="1" s="1"/>
  <c r="EI201" i="1"/>
  <c r="EJ201" i="1" s="1"/>
  <c r="EN201" i="1"/>
  <c r="EO201" i="1"/>
  <c r="EP201" i="1"/>
  <c r="EQ201" i="1"/>
  <c r="ER201" i="1"/>
  <c r="ET201" i="1"/>
  <c r="EU201" i="1"/>
  <c r="EV201" i="1"/>
  <c r="S202" i="1"/>
  <c r="AB202" i="1"/>
  <c r="AC202" i="1" s="1"/>
  <c r="AE202" i="1"/>
  <c r="AF202" i="1" s="1"/>
  <c r="AQ202" i="1"/>
  <c r="AS202" i="1"/>
  <c r="EG202" i="1"/>
  <c r="EH202" i="1" s="1"/>
  <c r="EI202" i="1"/>
  <c r="EJ202" i="1" s="1"/>
  <c r="EN202" i="1"/>
  <c r="EO202" i="1"/>
  <c r="EP202" i="1"/>
  <c r="EQ202" i="1"/>
  <c r="ER202" i="1"/>
  <c r="ET202" i="1"/>
  <c r="EU202" i="1"/>
  <c r="EV202" i="1"/>
  <c r="S203" i="1"/>
  <c r="AB203" i="1"/>
  <c r="AC203" i="1" s="1"/>
  <c r="AE203" i="1"/>
  <c r="AF203" i="1" s="1"/>
  <c r="AQ203" i="1"/>
  <c r="AS203" i="1"/>
  <c r="EG203" i="1"/>
  <c r="EH203" i="1" s="1"/>
  <c r="EI203" i="1"/>
  <c r="EJ203" i="1" s="1"/>
  <c r="EN203" i="1"/>
  <c r="EO203" i="1"/>
  <c r="EP203" i="1"/>
  <c r="EQ203" i="1"/>
  <c r="ER203" i="1"/>
  <c r="ET203" i="1"/>
  <c r="EU203" i="1"/>
  <c r="EV203" i="1"/>
  <c r="S204" i="1"/>
  <c r="AB204" i="1"/>
  <c r="AC204" i="1" s="1"/>
  <c r="AE204" i="1"/>
  <c r="AF204" i="1" s="1"/>
  <c r="AQ204" i="1"/>
  <c r="AS204" i="1"/>
  <c r="EG204" i="1"/>
  <c r="EH204" i="1" s="1"/>
  <c r="EI204" i="1"/>
  <c r="EJ204" i="1" s="1"/>
  <c r="EN204" i="1"/>
  <c r="EO204" i="1"/>
  <c r="EP204" i="1"/>
  <c r="EQ204" i="1"/>
  <c r="ER204" i="1"/>
  <c r="ET204" i="1"/>
  <c r="EU204" i="1"/>
  <c r="EV204" i="1"/>
  <c r="S205" i="1"/>
  <c r="AB205" i="1"/>
  <c r="AC205" i="1" s="1"/>
  <c r="AE205" i="1"/>
  <c r="AF205" i="1" s="1"/>
  <c r="AQ205" i="1"/>
  <c r="AS205" i="1"/>
  <c r="EG205" i="1"/>
  <c r="EH205" i="1" s="1"/>
  <c r="EI205" i="1"/>
  <c r="EJ205" i="1" s="1"/>
  <c r="EN205" i="1"/>
  <c r="EO205" i="1"/>
  <c r="EP205" i="1"/>
  <c r="EQ205" i="1"/>
  <c r="ER205" i="1"/>
  <c r="ET205" i="1"/>
  <c r="EU205" i="1"/>
  <c r="EV205" i="1"/>
  <c r="S206" i="1"/>
  <c r="AB206" i="1"/>
  <c r="AC206" i="1" s="1"/>
  <c r="AE206" i="1"/>
  <c r="AF206" i="1" s="1"/>
  <c r="AQ206" i="1"/>
  <c r="AS206" i="1"/>
  <c r="EG206" i="1"/>
  <c r="EH206" i="1" s="1"/>
  <c r="EI206" i="1"/>
  <c r="EJ206" i="1" s="1"/>
  <c r="EN206" i="1"/>
  <c r="EO206" i="1"/>
  <c r="EP206" i="1"/>
  <c r="EQ206" i="1"/>
  <c r="ER206" i="1"/>
  <c r="ET206" i="1"/>
  <c r="EU206" i="1"/>
  <c r="EV206" i="1"/>
  <c r="EW207" i="1"/>
  <c r="S207" i="1"/>
  <c r="AB207" i="1"/>
  <c r="AC207" i="1" s="1"/>
  <c r="AE207" i="1"/>
  <c r="AF207" i="1" s="1"/>
  <c r="AQ207" i="1"/>
  <c r="AS207" i="1"/>
  <c r="EG207" i="1"/>
  <c r="EH207" i="1" s="1"/>
  <c r="EI207" i="1"/>
  <c r="EJ207" i="1" s="1"/>
  <c r="EN207" i="1"/>
  <c r="EO207" i="1"/>
  <c r="EP207" i="1"/>
  <c r="EQ207" i="1"/>
  <c r="ER207" i="1"/>
  <c r="ET207" i="1"/>
  <c r="EU207" i="1"/>
  <c r="EV207" i="1"/>
  <c r="S208" i="1"/>
  <c r="AB208" i="1"/>
  <c r="AC208" i="1" s="1"/>
  <c r="AE208" i="1"/>
  <c r="AF208" i="1" s="1"/>
  <c r="AQ208" i="1"/>
  <c r="AS208" i="1"/>
  <c r="EG208" i="1"/>
  <c r="EH208" i="1" s="1"/>
  <c r="EI208" i="1"/>
  <c r="EJ208" i="1" s="1"/>
  <c r="EN208" i="1"/>
  <c r="EO208" i="1"/>
  <c r="EP208" i="1"/>
  <c r="EQ208" i="1"/>
  <c r="ER208" i="1"/>
  <c r="ET208" i="1"/>
  <c r="EU208" i="1"/>
  <c r="EV208" i="1"/>
  <c r="S209" i="1"/>
  <c r="AB209" i="1"/>
  <c r="AC209" i="1" s="1"/>
  <c r="AE209" i="1"/>
  <c r="AF209" i="1" s="1"/>
  <c r="AQ209" i="1"/>
  <c r="AS209" i="1"/>
  <c r="EG209" i="1"/>
  <c r="EH209" i="1" s="1"/>
  <c r="EI209" i="1"/>
  <c r="EJ209" i="1" s="1"/>
  <c r="EN209" i="1"/>
  <c r="EO209" i="1"/>
  <c r="EP209" i="1"/>
  <c r="EQ209" i="1"/>
  <c r="ER209" i="1"/>
  <c r="ET209" i="1"/>
  <c r="EU209" i="1"/>
  <c r="EV209" i="1"/>
  <c r="S210" i="1"/>
  <c r="AB210" i="1"/>
  <c r="AC210" i="1" s="1"/>
  <c r="AE210" i="1"/>
  <c r="AF210" i="1" s="1"/>
  <c r="AQ210" i="1"/>
  <c r="AS210" i="1"/>
  <c r="EG210" i="1"/>
  <c r="EH210" i="1" s="1"/>
  <c r="EI210" i="1"/>
  <c r="EJ210" i="1" s="1"/>
  <c r="EN210" i="1"/>
  <c r="EO210" i="1"/>
  <c r="EP210" i="1"/>
  <c r="EQ210" i="1"/>
  <c r="ER210" i="1"/>
  <c r="ET210" i="1"/>
  <c r="EU210" i="1"/>
  <c r="EV210" i="1"/>
  <c r="S211" i="1"/>
  <c r="AB211" i="1"/>
  <c r="AC211" i="1" s="1"/>
  <c r="AE211" i="1"/>
  <c r="AF211" i="1" s="1"/>
  <c r="AQ211" i="1"/>
  <c r="AS211" i="1"/>
  <c r="EG211" i="1"/>
  <c r="EH211" i="1" s="1"/>
  <c r="EI211" i="1"/>
  <c r="EJ211" i="1" s="1"/>
  <c r="EN211" i="1"/>
  <c r="EO211" i="1"/>
  <c r="EP211" i="1"/>
  <c r="EQ211" i="1"/>
  <c r="ER211" i="1"/>
  <c r="ET211" i="1"/>
  <c r="EU211" i="1"/>
  <c r="EV211" i="1"/>
  <c r="S212" i="1"/>
  <c r="AB212" i="1"/>
  <c r="AC212" i="1" s="1"/>
  <c r="AE212" i="1"/>
  <c r="AF212" i="1" s="1"/>
  <c r="AQ212" i="1"/>
  <c r="AS212" i="1"/>
  <c r="EG212" i="1"/>
  <c r="EH212" i="1" s="1"/>
  <c r="EI212" i="1"/>
  <c r="EJ212" i="1" s="1"/>
  <c r="EN212" i="1"/>
  <c r="EO212" i="1"/>
  <c r="EP212" i="1"/>
  <c r="EQ212" i="1"/>
  <c r="ER212" i="1"/>
  <c r="ET212" i="1"/>
  <c r="EU212" i="1"/>
  <c r="EV212" i="1"/>
  <c r="S213" i="1"/>
  <c r="AB213" i="1"/>
  <c r="AC213" i="1" s="1"/>
  <c r="AE213" i="1"/>
  <c r="AF213" i="1" s="1"/>
  <c r="AQ213" i="1"/>
  <c r="AS213" i="1"/>
  <c r="EG213" i="1"/>
  <c r="EH213" i="1" s="1"/>
  <c r="EI213" i="1"/>
  <c r="EJ213" i="1" s="1"/>
  <c r="EN213" i="1"/>
  <c r="EO213" i="1"/>
  <c r="EP213" i="1"/>
  <c r="EQ213" i="1"/>
  <c r="ER213" i="1"/>
  <c r="ET213" i="1"/>
  <c r="EU213" i="1"/>
  <c r="EV213" i="1"/>
  <c r="S214" i="1"/>
  <c r="AB214" i="1"/>
  <c r="AC214" i="1" s="1"/>
  <c r="AE214" i="1"/>
  <c r="AF214" i="1" s="1"/>
  <c r="AQ214" i="1"/>
  <c r="AS214" i="1"/>
  <c r="EG214" i="1"/>
  <c r="EH214" i="1" s="1"/>
  <c r="EI214" i="1"/>
  <c r="EJ214" i="1" s="1"/>
  <c r="EN214" i="1"/>
  <c r="EO214" i="1"/>
  <c r="EP214" i="1"/>
  <c r="EQ214" i="1"/>
  <c r="ER214" i="1"/>
  <c r="ET214" i="1"/>
  <c r="EU214" i="1"/>
  <c r="EV214" i="1"/>
  <c r="EW215" i="1"/>
  <c r="S215" i="1"/>
  <c r="AB215" i="1"/>
  <c r="AC215" i="1" s="1"/>
  <c r="AE215" i="1"/>
  <c r="AQ215" i="1"/>
  <c r="AS215" i="1"/>
  <c r="EG215" i="1"/>
  <c r="EH215" i="1" s="1"/>
  <c r="EI215" i="1"/>
  <c r="EJ215" i="1" s="1"/>
  <c r="EN215" i="1"/>
  <c r="EO215" i="1"/>
  <c r="EP215" i="1"/>
  <c r="EQ215" i="1"/>
  <c r="ER215" i="1"/>
  <c r="ET215" i="1"/>
  <c r="EU215" i="1"/>
  <c r="EV215" i="1"/>
  <c r="S216" i="1"/>
  <c r="AB216" i="1"/>
  <c r="AC216" i="1" s="1"/>
  <c r="AE216" i="1"/>
  <c r="AQ216" i="1"/>
  <c r="AS216" i="1"/>
  <c r="EG216" i="1"/>
  <c r="EH216" i="1" s="1"/>
  <c r="EI216" i="1"/>
  <c r="EJ216" i="1" s="1"/>
  <c r="EN216" i="1"/>
  <c r="EO216" i="1"/>
  <c r="EP216" i="1"/>
  <c r="EQ216" i="1"/>
  <c r="ER216" i="1"/>
  <c r="ET216" i="1"/>
  <c r="EU216" i="1"/>
  <c r="EV216" i="1"/>
  <c r="S217" i="1"/>
  <c r="AB217" i="1"/>
  <c r="AC217" i="1" s="1"/>
  <c r="AE217" i="1"/>
  <c r="AF217" i="1" s="1"/>
  <c r="AQ217" i="1"/>
  <c r="AS217" i="1"/>
  <c r="EG217" i="1"/>
  <c r="EH217" i="1" s="1"/>
  <c r="EI217" i="1"/>
  <c r="EJ217" i="1" s="1"/>
  <c r="EN217" i="1"/>
  <c r="EO217" i="1"/>
  <c r="EP217" i="1"/>
  <c r="EQ217" i="1"/>
  <c r="ER217" i="1"/>
  <c r="ET217" i="1"/>
  <c r="EU217" i="1"/>
  <c r="EV217" i="1"/>
  <c r="S218" i="1"/>
  <c r="AB218" i="1"/>
  <c r="AC218" i="1" s="1"/>
  <c r="AE218" i="1"/>
  <c r="AF218" i="1" s="1"/>
  <c r="AQ218" i="1"/>
  <c r="AS218" i="1"/>
  <c r="EG218" i="1"/>
  <c r="EH218" i="1" s="1"/>
  <c r="EI218" i="1"/>
  <c r="EJ218" i="1" s="1"/>
  <c r="EN218" i="1"/>
  <c r="EO218" i="1"/>
  <c r="EP218" i="1"/>
  <c r="EQ218" i="1"/>
  <c r="ER218" i="1"/>
  <c r="ET218" i="1"/>
  <c r="EU218" i="1"/>
  <c r="EV218" i="1"/>
  <c r="S219" i="1"/>
  <c r="AB219" i="1"/>
  <c r="AC219" i="1" s="1"/>
  <c r="AE219" i="1"/>
  <c r="AF219" i="1" s="1"/>
  <c r="AQ219" i="1"/>
  <c r="AS219" i="1"/>
  <c r="EG219" i="1"/>
  <c r="EH219" i="1" s="1"/>
  <c r="EI219" i="1"/>
  <c r="EJ219" i="1" s="1"/>
  <c r="EN219" i="1"/>
  <c r="EO219" i="1"/>
  <c r="EP219" i="1"/>
  <c r="EQ219" i="1"/>
  <c r="ER219" i="1"/>
  <c r="ET219" i="1"/>
  <c r="EU219" i="1"/>
  <c r="EV219" i="1"/>
  <c r="S220" i="1"/>
  <c r="AB220" i="1"/>
  <c r="AC220" i="1" s="1"/>
  <c r="AE220" i="1"/>
  <c r="AF220" i="1" s="1"/>
  <c r="AQ220" i="1"/>
  <c r="AS220" i="1"/>
  <c r="EG220" i="1"/>
  <c r="EH220" i="1" s="1"/>
  <c r="EI220" i="1"/>
  <c r="EJ220" i="1" s="1"/>
  <c r="EN220" i="1"/>
  <c r="EO220" i="1"/>
  <c r="EP220" i="1"/>
  <c r="EQ220" i="1"/>
  <c r="ER220" i="1"/>
  <c r="ET220" i="1"/>
  <c r="EU220" i="1"/>
  <c r="EV220" i="1"/>
  <c r="S221" i="1"/>
  <c r="AB221" i="1"/>
  <c r="AC221" i="1" s="1"/>
  <c r="AE221" i="1"/>
  <c r="AF221" i="1" s="1"/>
  <c r="AQ221" i="1"/>
  <c r="AS221" i="1"/>
  <c r="EG221" i="1"/>
  <c r="EH221" i="1" s="1"/>
  <c r="EI221" i="1"/>
  <c r="EJ221" i="1" s="1"/>
  <c r="EN221" i="1"/>
  <c r="EO221" i="1"/>
  <c r="EP221" i="1"/>
  <c r="EQ221" i="1"/>
  <c r="ER221" i="1"/>
  <c r="ET221" i="1"/>
  <c r="EU221" i="1"/>
  <c r="EV221" i="1"/>
  <c r="EW222" i="1"/>
  <c r="S222" i="1"/>
  <c r="AB222" i="1"/>
  <c r="AC222" i="1" s="1"/>
  <c r="AE222" i="1"/>
  <c r="AF222" i="1" s="1"/>
  <c r="AQ222" i="1"/>
  <c r="AS222" i="1"/>
  <c r="EG222" i="1"/>
  <c r="EH222" i="1" s="1"/>
  <c r="EI222" i="1"/>
  <c r="EJ222" i="1" s="1"/>
  <c r="EN222" i="1"/>
  <c r="EO222" i="1"/>
  <c r="EP222" i="1"/>
  <c r="EQ222" i="1"/>
  <c r="ER222" i="1"/>
  <c r="ET222" i="1"/>
  <c r="EU222" i="1"/>
  <c r="EV222" i="1"/>
  <c r="S223" i="1"/>
  <c r="AB223" i="1"/>
  <c r="AC223" i="1" s="1"/>
  <c r="AE223" i="1"/>
  <c r="AF223" i="1" s="1"/>
  <c r="AQ223" i="1"/>
  <c r="AS223" i="1"/>
  <c r="EG223" i="1"/>
  <c r="EH223" i="1" s="1"/>
  <c r="EI223" i="1"/>
  <c r="EJ223" i="1" s="1"/>
  <c r="EN223" i="1"/>
  <c r="EO223" i="1"/>
  <c r="EP223" i="1"/>
  <c r="EQ223" i="1"/>
  <c r="ER223" i="1"/>
  <c r="ET223" i="1"/>
  <c r="EU223" i="1"/>
  <c r="EV223" i="1"/>
  <c r="S224" i="1"/>
  <c r="AB224" i="1"/>
  <c r="AC224" i="1" s="1"/>
  <c r="AE224" i="1"/>
  <c r="AF224" i="1" s="1"/>
  <c r="AQ224" i="1"/>
  <c r="AS224" i="1"/>
  <c r="EG224" i="1"/>
  <c r="EH224" i="1" s="1"/>
  <c r="EI224" i="1"/>
  <c r="EJ224" i="1" s="1"/>
  <c r="EN224" i="1"/>
  <c r="EO224" i="1"/>
  <c r="EP224" i="1"/>
  <c r="EQ224" i="1"/>
  <c r="ER224" i="1"/>
  <c r="ET224" i="1"/>
  <c r="EU224" i="1"/>
  <c r="EV224" i="1"/>
  <c r="S225" i="1"/>
  <c r="AB225" i="1"/>
  <c r="AC225" i="1" s="1"/>
  <c r="AE225" i="1"/>
  <c r="AF225" i="1" s="1"/>
  <c r="AQ225" i="1"/>
  <c r="AS225" i="1"/>
  <c r="EG225" i="1"/>
  <c r="EH225" i="1" s="1"/>
  <c r="EI225" i="1"/>
  <c r="EJ225" i="1" s="1"/>
  <c r="EN225" i="1"/>
  <c r="EO225" i="1"/>
  <c r="EP225" i="1"/>
  <c r="EQ225" i="1"/>
  <c r="ER225" i="1"/>
  <c r="ET225" i="1"/>
  <c r="EU225" i="1"/>
  <c r="EV225" i="1"/>
  <c r="EW226" i="1"/>
  <c r="S226" i="1"/>
  <c r="AB226" i="1"/>
  <c r="AC226" i="1" s="1"/>
  <c r="AE226" i="1"/>
  <c r="AF226" i="1" s="1"/>
  <c r="AQ226" i="1"/>
  <c r="AS226" i="1"/>
  <c r="EG226" i="1"/>
  <c r="EH226" i="1" s="1"/>
  <c r="EI226" i="1"/>
  <c r="EJ226" i="1" s="1"/>
  <c r="EN226" i="1"/>
  <c r="EO226" i="1"/>
  <c r="EP226" i="1"/>
  <c r="EQ226" i="1"/>
  <c r="ER226" i="1"/>
  <c r="ET226" i="1"/>
  <c r="EU226" i="1"/>
  <c r="EV226" i="1"/>
  <c r="S227" i="1"/>
  <c r="AB227" i="1"/>
  <c r="AC227" i="1" s="1"/>
  <c r="AE227" i="1"/>
  <c r="AF227" i="1" s="1"/>
  <c r="AQ227" i="1"/>
  <c r="AS227" i="1"/>
  <c r="EG227" i="1"/>
  <c r="EH227" i="1" s="1"/>
  <c r="EI227" i="1"/>
  <c r="EJ227" i="1" s="1"/>
  <c r="EN227" i="1"/>
  <c r="EO227" i="1"/>
  <c r="EP227" i="1"/>
  <c r="EQ227" i="1"/>
  <c r="ER227" i="1"/>
  <c r="ET227" i="1"/>
  <c r="EU227" i="1"/>
  <c r="EV227" i="1"/>
  <c r="S228" i="1"/>
  <c r="AB228" i="1"/>
  <c r="AC228" i="1" s="1"/>
  <c r="AE228" i="1"/>
  <c r="AF228" i="1" s="1"/>
  <c r="AQ228" i="1"/>
  <c r="AS228" i="1"/>
  <c r="EG228" i="1"/>
  <c r="EH228" i="1" s="1"/>
  <c r="EI228" i="1"/>
  <c r="EJ228" i="1" s="1"/>
  <c r="EN228" i="1"/>
  <c r="EO228" i="1"/>
  <c r="EP228" i="1"/>
  <c r="EQ228" i="1"/>
  <c r="ER228" i="1"/>
  <c r="ET228" i="1"/>
  <c r="EU228" i="1"/>
  <c r="EV228" i="1"/>
  <c r="S229" i="1"/>
  <c r="AB229" i="1"/>
  <c r="AC229" i="1" s="1"/>
  <c r="AE229" i="1"/>
  <c r="AF229" i="1" s="1"/>
  <c r="AQ229" i="1"/>
  <c r="AS229" i="1"/>
  <c r="EG229" i="1"/>
  <c r="EH229" i="1" s="1"/>
  <c r="EI229" i="1"/>
  <c r="EJ229" i="1" s="1"/>
  <c r="EN229" i="1"/>
  <c r="EO229" i="1"/>
  <c r="EP229" i="1"/>
  <c r="EQ229" i="1"/>
  <c r="ER229" i="1"/>
  <c r="ET229" i="1"/>
  <c r="EU229" i="1"/>
  <c r="EV229" i="1"/>
  <c r="S230" i="1"/>
  <c r="AB230" i="1"/>
  <c r="AC230" i="1" s="1"/>
  <c r="AE230" i="1"/>
  <c r="AF230" i="1" s="1"/>
  <c r="AQ230" i="1"/>
  <c r="AS230" i="1"/>
  <c r="EG230" i="1"/>
  <c r="EH230" i="1" s="1"/>
  <c r="EI230" i="1"/>
  <c r="EJ230" i="1" s="1"/>
  <c r="EN230" i="1"/>
  <c r="EO230" i="1"/>
  <c r="EP230" i="1"/>
  <c r="EQ230" i="1"/>
  <c r="ER230" i="1"/>
  <c r="ET230" i="1"/>
  <c r="EU230" i="1"/>
  <c r="EV230" i="1"/>
  <c r="S231" i="1"/>
  <c r="AB231" i="1"/>
  <c r="AC231" i="1" s="1"/>
  <c r="AE231" i="1"/>
  <c r="AF231" i="1" s="1"/>
  <c r="AQ231" i="1"/>
  <c r="AS231" i="1"/>
  <c r="EG231" i="1"/>
  <c r="EH231" i="1" s="1"/>
  <c r="EI231" i="1"/>
  <c r="EJ231" i="1" s="1"/>
  <c r="EN231" i="1"/>
  <c r="EO231" i="1"/>
  <c r="EP231" i="1"/>
  <c r="EQ231" i="1"/>
  <c r="ER231" i="1"/>
  <c r="ET231" i="1"/>
  <c r="EU231" i="1"/>
  <c r="EV231" i="1"/>
  <c r="S232" i="1"/>
  <c r="AB232" i="1"/>
  <c r="AC232" i="1" s="1"/>
  <c r="AE232" i="1"/>
  <c r="AF232" i="1" s="1"/>
  <c r="AQ232" i="1"/>
  <c r="AS232" i="1"/>
  <c r="EG232" i="1"/>
  <c r="EH232" i="1" s="1"/>
  <c r="EI232" i="1"/>
  <c r="EJ232" i="1" s="1"/>
  <c r="EN232" i="1"/>
  <c r="EO232" i="1"/>
  <c r="EP232" i="1"/>
  <c r="EQ232" i="1"/>
  <c r="ER232" i="1"/>
  <c r="ET232" i="1"/>
  <c r="EU232" i="1"/>
  <c r="EV232" i="1"/>
  <c r="S233" i="1"/>
  <c r="AB233" i="1"/>
  <c r="AC233" i="1" s="1"/>
  <c r="AE233" i="1"/>
  <c r="AF233" i="1" s="1"/>
  <c r="AQ233" i="1"/>
  <c r="AS233" i="1"/>
  <c r="EG233" i="1"/>
  <c r="EH233" i="1" s="1"/>
  <c r="EI233" i="1"/>
  <c r="EJ233" i="1" s="1"/>
  <c r="EN233" i="1"/>
  <c r="EO233" i="1"/>
  <c r="EP233" i="1"/>
  <c r="EQ233" i="1"/>
  <c r="ER233" i="1"/>
  <c r="ET233" i="1"/>
  <c r="EU233" i="1"/>
  <c r="EV233" i="1"/>
  <c r="S234" i="1"/>
  <c r="AB234" i="1"/>
  <c r="AC234" i="1" s="1"/>
  <c r="AE234" i="1"/>
  <c r="AF234" i="1" s="1"/>
  <c r="AQ234" i="1"/>
  <c r="AS234" i="1"/>
  <c r="EG234" i="1"/>
  <c r="EH234" i="1" s="1"/>
  <c r="EI234" i="1"/>
  <c r="EJ234" i="1" s="1"/>
  <c r="EN234" i="1"/>
  <c r="EO234" i="1"/>
  <c r="EP234" i="1"/>
  <c r="EQ234" i="1"/>
  <c r="ER234" i="1"/>
  <c r="ET234" i="1"/>
  <c r="EU234" i="1"/>
  <c r="EV234" i="1"/>
  <c r="S235" i="1"/>
  <c r="AB235" i="1"/>
  <c r="AC235" i="1" s="1"/>
  <c r="AE235" i="1"/>
  <c r="AF235" i="1" s="1"/>
  <c r="AQ235" i="1"/>
  <c r="AS235" i="1"/>
  <c r="EG235" i="1"/>
  <c r="EH235" i="1" s="1"/>
  <c r="EI235" i="1"/>
  <c r="EJ235" i="1" s="1"/>
  <c r="EN235" i="1"/>
  <c r="EO235" i="1"/>
  <c r="EP235" i="1"/>
  <c r="EQ235" i="1"/>
  <c r="ER235" i="1"/>
  <c r="ET235" i="1"/>
  <c r="EU235" i="1"/>
  <c r="EV235" i="1"/>
  <c r="S236" i="1"/>
  <c r="AB236" i="1"/>
  <c r="AC236" i="1" s="1"/>
  <c r="AE236" i="1"/>
  <c r="AF236" i="1" s="1"/>
  <c r="AQ236" i="1"/>
  <c r="AS236" i="1"/>
  <c r="EG236" i="1"/>
  <c r="EH236" i="1" s="1"/>
  <c r="EI236" i="1"/>
  <c r="EJ236" i="1" s="1"/>
  <c r="EN236" i="1"/>
  <c r="EO236" i="1"/>
  <c r="EP236" i="1"/>
  <c r="EQ236" i="1"/>
  <c r="ER236" i="1"/>
  <c r="ET236" i="1"/>
  <c r="EU236" i="1"/>
  <c r="EV236" i="1"/>
  <c r="S237" i="1"/>
  <c r="AB237" i="1"/>
  <c r="AC237" i="1" s="1"/>
  <c r="AE237" i="1"/>
  <c r="AF237" i="1" s="1"/>
  <c r="AQ237" i="1"/>
  <c r="AS237" i="1"/>
  <c r="EG237" i="1"/>
  <c r="EH237" i="1" s="1"/>
  <c r="EI237" i="1"/>
  <c r="EJ237" i="1" s="1"/>
  <c r="EN237" i="1"/>
  <c r="EO237" i="1"/>
  <c r="EP237" i="1"/>
  <c r="EQ237" i="1"/>
  <c r="ER237" i="1"/>
  <c r="ET237" i="1"/>
  <c r="EU237" i="1"/>
  <c r="EV237" i="1"/>
  <c r="S238" i="1"/>
  <c r="AB238" i="1"/>
  <c r="AC238" i="1" s="1"/>
  <c r="AE238" i="1"/>
  <c r="AF238" i="1" s="1"/>
  <c r="AQ238" i="1"/>
  <c r="AS238" i="1"/>
  <c r="EG238" i="1"/>
  <c r="EH238" i="1" s="1"/>
  <c r="EI238" i="1"/>
  <c r="EJ238" i="1" s="1"/>
  <c r="EN238" i="1"/>
  <c r="EO238" i="1"/>
  <c r="EP238" i="1"/>
  <c r="EQ238" i="1"/>
  <c r="ER238" i="1"/>
  <c r="ET238" i="1"/>
  <c r="EU238" i="1"/>
  <c r="EV238" i="1"/>
  <c r="S239" i="1"/>
  <c r="AB239" i="1"/>
  <c r="AC239" i="1" s="1"/>
  <c r="AE239" i="1"/>
  <c r="AF239" i="1" s="1"/>
  <c r="AQ239" i="1"/>
  <c r="AS239" i="1"/>
  <c r="EG239" i="1"/>
  <c r="EH239" i="1" s="1"/>
  <c r="EI239" i="1"/>
  <c r="EJ239" i="1" s="1"/>
  <c r="EN239" i="1"/>
  <c r="EO239" i="1"/>
  <c r="EP239" i="1"/>
  <c r="EQ239" i="1"/>
  <c r="ER239" i="1"/>
  <c r="ET239" i="1"/>
  <c r="EU239" i="1"/>
  <c r="EV239" i="1"/>
  <c r="S240" i="1"/>
  <c r="AB240" i="1"/>
  <c r="AC240" i="1" s="1"/>
  <c r="AE240" i="1"/>
  <c r="AF240" i="1" s="1"/>
  <c r="AQ240" i="1"/>
  <c r="AS240" i="1"/>
  <c r="EG240" i="1"/>
  <c r="EH240" i="1" s="1"/>
  <c r="EI240" i="1"/>
  <c r="EJ240" i="1" s="1"/>
  <c r="EN240" i="1"/>
  <c r="EO240" i="1"/>
  <c r="EP240" i="1"/>
  <c r="EQ240" i="1"/>
  <c r="ER240" i="1"/>
  <c r="ET240" i="1"/>
  <c r="EU240" i="1"/>
  <c r="EV240" i="1"/>
  <c r="S241" i="1"/>
  <c r="AB241" i="1"/>
  <c r="AC241" i="1" s="1"/>
  <c r="AE241" i="1"/>
  <c r="AF241" i="1" s="1"/>
  <c r="AQ241" i="1"/>
  <c r="AS241" i="1"/>
  <c r="EG241" i="1"/>
  <c r="EH241" i="1" s="1"/>
  <c r="EI241" i="1"/>
  <c r="EJ241" i="1" s="1"/>
  <c r="EN241" i="1"/>
  <c r="EO241" i="1"/>
  <c r="EP241" i="1"/>
  <c r="EQ241" i="1"/>
  <c r="ER241" i="1"/>
  <c r="ET241" i="1"/>
  <c r="EU241" i="1"/>
  <c r="EV241" i="1"/>
  <c r="S242" i="1"/>
  <c r="AB242" i="1"/>
  <c r="AC242" i="1" s="1"/>
  <c r="AE242" i="1"/>
  <c r="AF242" i="1" s="1"/>
  <c r="AQ242" i="1"/>
  <c r="AS242" i="1"/>
  <c r="EG242" i="1"/>
  <c r="EH242" i="1" s="1"/>
  <c r="EI242" i="1"/>
  <c r="EJ242" i="1" s="1"/>
  <c r="EN242" i="1"/>
  <c r="EO242" i="1"/>
  <c r="EP242" i="1"/>
  <c r="EQ242" i="1"/>
  <c r="ER242" i="1"/>
  <c r="ET242" i="1"/>
  <c r="EU242" i="1"/>
  <c r="EV242" i="1"/>
  <c r="S243" i="1"/>
  <c r="AB243" i="1"/>
  <c r="AC243" i="1" s="1"/>
  <c r="AE243" i="1"/>
  <c r="AF243" i="1" s="1"/>
  <c r="AQ243" i="1"/>
  <c r="AS243" i="1"/>
  <c r="EG243" i="1"/>
  <c r="EH243" i="1" s="1"/>
  <c r="EI243" i="1"/>
  <c r="EJ243" i="1" s="1"/>
  <c r="EN243" i="1"/>
  <c r="EO243" i="1"/>
  <c r="EP243" i="1"/>
  <c r="EQ243" i="1"/>
  <c r="ER243" i="1"/>
  <c r="ET243" i="1"/>
  <c r="EU243" i="1"/>
  <c r="EV243" i="1"/>
  <c r="S244" i="1"/>
  <c r="AB244" i="1"/>
  <c r="AC244" i="1" s="1"/>
  <c r="AE244" i="1"/>
  <c r="AF244" i="1" s="1"/>
  <c r="AQ244" i="1"/>
  <c r="AS244" i="1"/>
  <c r="EG244" i="1"/>
  <c r="EH244" i="1" s="1"/>
  <c r="EI244" i="1"/>
  <c r="EJ244" i="1" s="1"/>
  <c r="EN244" i="1"/>
  <c r="EO244" i="1"/>
  <c r="EP244" i="1"/>
  <c r="EQ244" i="1"/>
  <c r="ER244" i="1"/>
  <c r="ET244" i="1"/>
  <c r="EU244" i="1"/>
  <c r="EV244" i="1"/>
  <c r="S245" i="1"/>
  <c r="AB245" i="1"/>
  <c r="AC245" i="1" s="1"/>
  <c r="AE245" i="1"/>
  <c r="AF245" i="1" s="1"/>
  <c r="AQ245" i="1"/>
  <c r="AS245" i="1"/>
  <c r="EG245" i="1"/>
  <c r="EH245" i="1" s="1"/>
  <c r="EI245" i="1"/>
  <c r="EJ245" i="1" s="1"/>
  <c r="EN245" i="1"/>
  <c r="EO245" i="1"/>
  <c r="EP245" i="1"/>
  <c r="EQ245" i="1"/>
  <c r="ER245" i="1"/>
  <c r="ET245" i="1"/>
  <c r="EU245" i="1"/>
  <c r="EV245" i="1"/>
  <c r="S246" i="1"/>
  <c r="AB246" i="1"/>
  <c r="AC246" i="1" s="1"/>
  <c r="AE246" i="1"/>
  <c r="AF246" i="1" s="1"/>
  <c r="AQ246" i="1"/>
  <c r="AS246" i="1"/>
  <c r="EG246" i="1"/>
  <c r="EH246" i="1" s="1"/>
  <c r="EI246" i="1"/>
  <c r="EJ246" i="1" s="1"/>
  <c r="EN246" i="1"/>
  <c r="EO246" i="1"/>
  <c r="EP246" i="1"/>
  <c r="EQ246" i="1"/>
  <c r="ER246" i="1"/>
  <c r="ET246" i="1"/>
  <c r="EU246" i="1"/>
  <c r="EV246" i="1"/>
  <c r="S247" i="1"/>
  <c r="AB247" i="1"/>
  <c r="AC247" i="1" s="1"/>
  <c r="AE247" i="1"/>
  <c r="AF247" i="1" s="1"/>
  <c r="AQ247" i="1"/>
  <c r="AS247" i="1"/>
  <c r="EG247" i="1"/>
  <c r="EH247" i="1" s="1"/>
  <c r="EI247" i="1"/>
  <c r="EJ247" i="1" s="1"/>
  <c r="EN247" i="1"/>
  <c r="EO247" i="1"/>
  <c r="EP247" i="1"/>
  <c r="EQ247" i="1"/>
  <c r="ER247" i="1"/>
  <c r="ET247" i="1"/>
  <c r="EU247" i="1"/>
  <c r="EV247" i="1"/>
  <c r="S248" i="1"/>
  <c r="AB248" i="1"/>
  <c r="AC248" i="1" s="1"/>
  <c r="AE248" i="1"/>
  <c r="AF248" i="1" s="1"/>
  <c r="AQ248" i="1"/>
  <c r="AS248" i="1"/>
  <c r="EG248" i="1"/>
  <c r="EH248" i="1" s="1"/>
  <c r="EI248" i="1"/>
  <c r="EJ248" i="1" s="1"/>
  <c r="EN248" i="1"/>
  <c r="EO248" i="1"/>
  <c r="EP248" i="1"/>
  <c r="EQ248" i="1"/>
  <c r="ER248" i="1"/>
  <c r="ET248" i="1"/>
  <c r="EU248" i="1"/>
  <c r="EV248" i="1"/>
  <c r="S249" i="1"/>
  <c r="AB249" i="1"/>
  <c r="AC249" i="1" s="1"/>
  <c r="AE249" i="1"/>
  <c r="AF249" i="1" s="1"/>
  <c r="AQ249" i="1"/>
  <c r="AS249" i="1"/>
  <c r="EG249" i="1"/>
  <c r="EH249" i="1" s="1"/>
  <c r="EI249" i="1"/>
  <c r="EJ249" i="1" s="1"/>
  <c r="EN249" i="1"/>
  <c r="EO249" i="1"/>
  <c r="EP249" i="1"/>
  <c r="EQ249" i="1"/>
  <c r="ER249" i="1"/>
  <c r="ET249" i="1"/>
  <c r="EU249" i="1"/>
  <c r="EV249" i="1"/>
  <c r="S250" i="1"/>
  <c r="AB250" i="1"/>
  <c r="AC250" i="1" s="1"/>
  <c r="AE250" i="1"/>
  <c r="AF250" i="1" s="1"/>
  <c r="AQ250" i="1"/>
  <c r="AS250" i="1"/>
  <c r="EG250" i="1"/>
  <c r="EH250" i="1" s="1"/>
  <c r="EI250" i="1"/>
  <c r="EJ250" i="1" s="1"/>
  <c r="EN250" i="1"/>
  <c r="EO250" i="1"/>
  <c r="EP250" i="1"/>
  <c r="EQ250" i="1"/>
  <c r="ER250" i="1"/>
  <c r="ET250" i="1"/>
  <c r="EU250" i="1"/>
  <c r="EV250" i="1"/>
  <c r="S251" i="1"/>
  <c r="AB251" i="1"/>
  <c r="AC251" i="1" s="1"/>
  <c r="AE251" i="1"/>
  <c r="AF251" i="1" s="1"/>
  <c r="AQ251" i="1"/>
  <c r="AS251" i="1"/>
  <c r="EG251" i="1"/>
  <c r="EH251" i="1" s="1"/>
  <c r="EI251" i="1"/>
  <c r="EJ251" i="1" s="1"/>
  <c r="EN251" i="1"/>
  <c r="EO251" i="1"/>
  <c r="EP251" i="1"/>
  <c r="EQ251" i="1"/>
  <c r="ER251" i="1"/>
  <c r="ET251" i="1"/>
  <c r="EU251" i="1"/>
  <c r="EV251" i="1"/>
  <c r="S252" i="1"/>
  <c r="AB252" i="1"/>
  <c r="AC252" i="1" s="1"/>
  <c r="AE252" i="1"/>
  <c r="AF252" i="1" s="1"/>
  <c r="AQ252" i="1"/>
  <c r="AS252" i="1"/>
  <c r="EG252" i="1"/>
  <c r="EH252" i="1" s="1"/>
  <c r="EI252" i="1"/>
  <c r="EJ252" i="1" s="1"/>
  <c r="EN252" i="1"/>
  <c r="EO252" i="1"/>
  <c r="EP252" i="1"/>
  <c r="EQ252" i="1"/>
  <c r="ER252" i="1"/>
  <c r="ET252" i="1"/>
  <c r="EU252" i="1"/>
  <c r="EV252" i="1"/>
  <c r="S253" i="1"/>
  <c r="AB253" i="1"/>
  <c r="AC253" i="1" s="1"/>
  <c r="AE253" i="1"/>
  <c r="AF253" i="1" s="1"/>
  <c r="AQ253" i="1"/>
  <c r="AS253" i="1"/>
  <c r="EG253" i="1"/>
  <c r="EH253" i="1" s="1"/>
  <c r="EI253" i="1"/>
  <c r="EJ253" i="1" s="1"/>
  <c r="EN253" i="1"/>
  <c r="EO253" i="1"/>
  <c r="EP253" i="1"/>
  <c r="EQ253" i="1"/>
  <c r="ER253" i="1"/>
  <c r="ET253" i="1"/>
  <c r="EU253" i="1"/>
  <c r="EV253" i="1"/>
  <c r="S254" i="1"/>
  <c r="AB254" i="1"/>
  <c r="AC254" i="1" s="1"/>
  <c r="AE254" i="1"/>
  <c r="AF254" i="1" s="1"/>
  <c r="AQ254" i="1"/>
  <c r="AS254" i="1"/>
  <c r="EG254" i="1"/>
  <c r="EH254" i="1" s="1"/>
  <c r="EI254" i="1"/>
  <c r="EJ254" i="1" s="1"/>
  <c r="EN254" i="1"/>
  <c r="EO254" i="1"/>
  <c r="EP254" i="1"/>
  <c r="EQ254" i="1"/>
  <c r="ER254" i="1"/>
  <c r="ET254" i="1"/>
  <c r="EU254" i="1"/>
  <c r="EV254" i="1"/>
  <c r="S255" i="1"/>
  <c r="AB255" i="1"/>
  <c r="AC255" i="1" s="1"/>
  <c r="AE255" i="1"/>
  <c r="AQ255" i="1"/>
  <c r="AS255" i="1"/>
  <c r="EG255" i="1"/>
  <c r="EH255" i="1" s="1"/>
  <c r="EI255" i="1"/>
  <c r="EJ255" i="1" s="1"/>
  <c r="EN255" i="1"/>
  <c r="EO255" i="1"/>
  <c r="EP255" i="1"/>
  <c r="EQ255" i="1"/>
  <c r="ER255" i="1"/>
  <c r="ET255" i="1"/>
  <c r="EU255" i="1"/>
  <c r="EV255" i="1"/>
  <c r="S256" i="1"/>
  <c r="AB256" i="1"/>
  <c r="AC256" i="1" s="1"/>
  <c r="AE256" i="1"/>
  <c r="AQ256" i="1"/>
  <c r="AS256" i="1"/>
  <c r="EG256" i="1"/>
  <c r="EH256" i="1" s="1"/>
  <c r="EI256" i="1"/>
  <c r="EJ256" i="1" s="1"/>
  <c r="EN256" i="1"/>
  <c r="EO256" i="1"/>
  <c r="EP256" i="1"/>
  <c r="EQ256" i="1"/>
  <c r="ER256" i="1"/>
  <c r="ET256" i="1"/>
  <c r="EU256" i="1"/>
  <c r="EV256" i="1"/>
  <c r="S257" i="1"/>
  <c r="AB257" i="1"/>
  <c r="AC257" i="1" s="1"/>
  <c r="AE257" i="1"/>
  <c r="AF257" i="1" s="1"/>
  <c r="AQ257" i="1"/>
  <c r="AS257" i="1"/>
  <c r="EG257" i="1"/>
  <c r="EH257" i="1" s="1"/>
  <c r="EI257" i="1"/>
  <c r="EJ257" i="1" s="1"/>
  <c r="EN257" i="1"/>
  <c r="EO257" i="1"/>
  <c r="EP257" i="1"/>
  <c r="EQ257" i="1"/>
  <c r="ER257" i="1"/>
  <c r="ET257" i="1"/>
  <c r="EU257" i="1"/>
  <c r="EV257" i="1"/>
  <c r="S258" i="1"/>
  <c r="AB258" i="1"/>
  <c r="AC258" i="1" s="1"/>
  <c r="AE258" i="1"/>
  <c r="AF258" i="1" s="1"/>
  <c r="AQ258" i="1"/>
  <c r="AS258" i="1"/>
  <c r="EG258" i="1"/>
  <c r="EH258" i="1" s="1"/>
  <c r="EI258" i="1"/>
  <c r="EJ258" i="1" s="1"/>
  <c r="EN258" i="1"/>
  <c r="EO258" i="1"/>
  <c r="EP258" i="1"/>
  <c r="EQ258" i="1"/>
  <c r="ER258" i="1"/>
  <c r="ET258" i="1"/>
  <c r="EU258" i="1"/>
  <c r="EV258" i="1"/>
  <c r="S259" i="1"/>
  <c r="AB259" i="1"/>
  <c r="AC259" i="1" s="1"/>
  <c r="AE259" i="1"/>
  <c r="AF259" i="1" s="1"/>
  <c r="AQ259" i="1"/>
  <c r="AS259" i="1"/>
  <c r="EG259" i="1"/>
  <c r="EH259" i="1" s="1"/>
  <c r="EI259" i="1"/>
  <c r="EJ259" i="1" s="1"/>
  <c r="EN259" i="1"/>
  <c r="EO259" i="1"/>
  <c r="EP259" i="1"/>
  <c r="EQ259" i="1"/>
  <c r="ER259" i="1"/>
  <c r="ET259" i="1"/>
  <c r="EU259" i="1"/>
  <c r="EV259" i="1"/>
  <c r="S16" i="1"/>
  <c r="AB16" i="1"/>
  <c r="AC16" i="1" s="1"/>
  <c r="AE16" i="1"/>
  <c r="K8" i="37" s="1"/>
  <c r="AQ16" i="1"/>
  <c r="AS16" i="1"/>
  <c r="EG16" i="1"/>
  <c r="EH16" i="1" s="1"/>
  <c r="EI16" i="1"/>
  <c r="EJ16" i="1" s="1"/>
  <c r="EN16" i="1"/>
  <c r="EO16" i="1"/>
  <c r="EP16" i="1"/>
  <c r="EQ16" i="1"/>
  <c r="ER16" i="1"/>
  <c r="ET16" i="1"/>
  <c r="EU16" i="1"/>
  <c r="EV16" i="1"/>
  <c r="S17" i="1"/>
  <c r="AB17" i="1"/>
  <c r="AC17" i="1" s="1"/>
  <c r="AE17" i="1"/>
  <c r="T8" i="37" s="1"/>
  <c r="AQ17" i="1"/>
  <c r="AS17" i="1"/>
  <c r="EG17" i="1"/>
  <c r="EH17" i="1" s="1"/>
  <c r="EI17" i="1"/>
  <c r="EJ17" i="1" s="1"/>
  <c r="EN17" i="1"/>
  <c r="EO17" i="1"/>
  <c r="EP17" i="1"/>
  <c r="EQ17" i="1"/>
  <c r="ER17" i="1"/>
  <c r="ET17" i="1"/>
  <c r="EU17" i="1"/>
  <c r="EV17" i="1"/>
  <c r="S18" i="1"/>
  <c r="AB18" i="1"/>
  <c r="AC18" i="1" s="1"/>
  <c r="AE18" i="1"/>
  <c r="B48" i="37" s="1"/>
  <c r="AQ18" i="1"/>
  <c r="AS18" i="1"/>
  <c r="EG18" i="1"/>
  <c r="EH18" i="1" s="1"/>
  <c r="EI18" i="1"/>
  <c r="EJ18" i="1" s="1"/>
  <c r="EN18" i="1"/>
  <c r="EO18" i="1"/>
  <c r="EP18" i="1"/>
  <c r="EQ18" i="1"/>
  <c r="ER18" i="1"/>
  <c r="ET18" i="1"/>
  <c r="EU18" i="1"/>
  <c r="EV18" i="1"/>
  <c r="S19" i="1"/>
  <c r="AB19" i="1"/>
  <c r="AC19" i="1" s="1"/>
  <c r="AE19" i="1"/>
  <c r="K48" i="37" s="1"/>
  <c r="AQ19" i="1"/>
  <c r="AS19" i="1"/>
  <c r="EG19" i="1"/>
  <c r="EH19" i="1" s="1"/>
  <c r="EI19" i="1"/>
  <c r="EJ19" i="1" s="1"/>
  <c r="EN19" i="1"/>
  <c r="EO19" i="1"/>
  <c r="EP19" i="1"/>
  <c r="EQ19" i="1"/>
  <c r="ER19" i="1"/>
  <c r="ET19" i="1"/>
  <c r="EU19" i="1"/>
  <c r="EV19" i="1"/>
  <c r="S21" i="1"/>
  <c r="AB21" i="1"/>
  <c r="AC21" i="1" s="1"/>
  <c r="AE21" i="1"/>
  <c r="B88" i="37" s="1"/>
  <c r="AQ21" i="1"/>
  <c r="AS21" i="1"/>
  <c r="EG21" i="1"/>
  <c r="EH21" i="1" s="1"/>
  <c r="EI21" i="1"/>
  <c r="EJ21" i="1" s="1"/>
  <c r="EN21" i="1"/>
  <c r="EO21" i="1"/>
  <c r="EP21" i="1"/>
  <c r="EQ21" i="1"/>
  <c r="ER21" i="1"/>
  <c r="ET21" i="1"/>
  <c r="EU21" i="1"/>
  <c r="EV21" i="1"/>
  <c r="S22" i="1"/>
  <c r="AB22" i="1"/>
  <c r="AC22" i="1" s="1"/>
  <c r="AE22" i="1"/>
  <c r="K88" i="37" s="1"/>
  <c r="AQ22" i="1"/>
  <c r="AS22" i="1"/>
  <c r="EG22" i="1"/>
  <c r="EH22" i="1" s="1"/>
  <c r="EI22" i="1"/>
  <c r="EJ22" i="1" s="1"/>
  <c r="EN22" i="1"/>
  <c r="EO22" i="1"/>
  <c r="EP22" i="1"/>
  <c r="EQ22" i="1"/>
  <c r="ER22" i="1"/>
  <c r="ET22" i="1"/>
  <c r="EU22" i="1"/>
  <c r="EV22" i="1"/>
  <c r="S23" i="1"/>
  <c r="AB23" i="1"/>
  <c r="AC23" i="1" s="1"/>
  <c r="AE23" i="1"/>
  <c r="T88" i="37" s="1"/>
  <c r="AQ23" i="1"/>
  <c r="AS23" i="1"/>
  <c r="EG23" i="1"/>
  <c r="EH23" i="1" s="1"/>
  <c r="EI23" i="1"/>
  <c r="EJ23" i="1" s="1"/>
  <c r="EN23" i="1"/>
  <c r="EO23" i="1"/>
  <c r="EP23" i="1"/>
  <c r="EQ23" i="1"/>
  <c r="ER23" i="1"/>
  <c r="ET23" i="1"/>
  <c r="EU23" i="1"/>
  <c r="EV23" i="1"/>
  <c r="S24" i="1"/>
  <c r="AB24" i="1"/>
  <c r="AC24" i="1" s="1"/>
  <c r="AE24" i="1"/>
  <c r="B128" i="37" s="1"/>
  <c r="AQ24" i="1"/>
  <c r="AS24" i="1"/>
  <c r="EG24" i="1"/>
  <c r="EH24" i="1" s="1"/>
  <c r="EI24" i="1"/>
  <c r="EJ24" i="1" s="1"/>
  <c r="EN24" i="1"/>
  <c r="EO24" i="1"/>
  <c r="EP24" i="1"/>
  <c r="EQ24" i="1"/>
  <c r="ER24" i="1"/>
  <c r="ET24" i="1"/>
  <c r="EU24" i="1"/>
  <c r="EV24" i="1"/>
  <c r="EW25" i="1"/>
  <c r="S25" i="1"/>
  <c r="AB25" i="1"/>
  <c r="AC25" i="1" s="1"/>
  <c r="AE25" i="1"/>
  <c r="K128" i="37" s="1"/>
  <c r="AQ25" i="1"/>
  <c r="AS25" i="1"/>
  <c r="EG25" i="1"/>
  <c r="EH25" i="1" s="1"/>
  <c r="EI25" i="1"/>
  <c r="EJ25" i="1" s="1"/>
  <c r="EN25" i="1"/>
  <c r="EO25" i="1"/>
  <c r="EP25" i="1"/>
  <c r="EQ25" i="1"/>
  <c r="ER25" i="1"/>
  <c r="ET25" i="1"/>
  <c r="EU25" i="1"/>
  <c r="EV25" i="1"/>
  <c r="S26" i="1"/>
  <c r="AB26" i="1"/>
  <c r="AC26" i="1" s="1"/>
  <c r="AE26" i="1"/>
  <c r="T128" i="37" s="1"/>
  <c r="AQ26" i="1"/>
  <c r="AS26" i="1"/>
  <c r="EG26" i="1"/>
  <c r="EH26" i="1" s="1"/>
  <c r="EI26" i="1"/>
  <c r="EJ26" i="1" s="1"/>
  <c r="EN26" i="1"/>
  <c r="EO26" i="1"/>
  <c r="EP26" i="1"/>
  <c r="EQ26" i="1"/>
  <c r="ER26" i="1"/>
  <c r="ET26" i="1"/>
  <c r="EU26" i="1"/>
  <c r="EV26" i="1"/>
  <c r="S27" i="1"/>
  <c r="AB27" i="1"/>
  <c r="AC27" i="1" s="1"/>
  <c r="AE27" i="1"/>
  <c r="B168" i="37" s="1"/>
  <c r="AQ27" i="1"/>
  <c r="AS27" i="1"/>
  <c r="EG27" i="1"/>
  <c r="EH27" i="1" s="1"/>
  <c r="EI27" i="1"/>
  <c r="EJ27" i="1" s="1"/>
  <c r="EN27" i="1"/>
  <c r="EO27" i="1"/>
  <c r="EP27" i="1"/>
  <c r="EQ27" i="1"/>
  <c r="ER27" i="1"/>
  <c r="ET27" i="1"/>
  <c r="EU27" i="1"/>
  <c r="EV27" i="1"/>
  <c r="S28" i="1"/>
  <c r="AB28" i="1"/>
  <c r="AC28" i="1" s="1"/>
  <c r="AE28" i="1"/>
  <c r="K168" i="37" s="1"/>
  <c r="AQ28" i="1"/>
  <c r="AS28" i="1"/>
  <c r="EG28" i="1"/>
  <c r="EH28" i="1" s="1"/>
  <c r="EI28" i="1"/>
  <c r="EJ28" i="1" s="1"/>
  <c r="EN28" i="1"/>
  <c r="EO28" i="1"/>
  <c r="EP28" i="1"/>
  <c r="EQ28" i="1"/>
  <c r="ER28" i="1"/>
  <c r="ET28" i="1"/>
  <c r="EU28" i="1"/>
  <c r="EV28" i="1"/>
  <c r="S29" i="1"/>
  <c r="AB29" i="1"/>
  <c r="AC29" i="1" s="1"/>
  <c r="AE29" i="1"/>
  <c r="T168" i="37" s="1"/>
  <c r="AQ29" i="1"/>
  <c r="AS29" i="1"/>
  <c r="EG29" i="1"/>
  <c r="EH29" i="1" s="1"/>
  <c r="EI29" i="1"/>
  <c r="EJ29" i="1" s="1"/>
  <c r="EN29" i="1"/>
  <c r="EO29" i="1"/>
  <c r="EP29" i="1"/>
  <c r="EQ29" i="1"/>
  <c r="ER29" i="1"/>
  <c r="ET29" i="1"/>
  <c r="EU29" i="1"/>
  <c r="EV29" i="1"/>
  <c r="S30" i="1"/>
  <c r="AB30" i="1"/>
  <c r="AC30" i="1" s="1"/>
  <c r="AE30" i="1"/>
  <c r="B208" i="37" s="1"/>
  <c r="AQ30" i="1"/>
  <c r="AS30" i="1"/>
  <c r="EG30" i="1"/>
  <c r="EH30" i="1" s="1"/>
  <c r="EI30" i="1"/>
  <c r="EJ30" i="1" s="1"/>
  <c r="EN30" i="1"/>
  <c r="EO30" i="1"/>
  <c r="EP30" i="1"/>
  <c r="EQ30" i="1"/>
  <c r="ER30" i="1"/>
  <c r="ET30" i="1"/>
  <c r="EU30" i="1"/>
  <c r="EV30" i="1"/>
  <c r="S31" i="1"/>
  <c r="AB31" i="1"/>
  <c r="AC31" i="1" s="1"/>
  <c r="AE31" i="1"/>
  <c r="K208" i="37" s="1"/>
  <c r="AQ31" i="1"/>
  <c r="AS31" i="1"/>
  <c r="EG31" i="1"/>
  <c r="EH31" i="1" s="1"/>
  <c r="EI31" i="1"/>
  <c r="EJ31" i="1" s="1"/>
  <c r="EN31" i="1"/>
  <c r="EO31" i="1"/>
  <c r="EP31" i="1"/>
  <c r="EQ31" i="1"/>
  <c r="ER31" i="1"/>
  <c r="ET31" i="1"/>
  <c r="EU31" i="1"/>
  <c r="EV31" i="1"/>
  <c r="S32" i="1"/>
  <c r="AB32" i="1"/>
  <c r="AC32" i="1" s="1"/>
  <c r="AE32" i="1"/>
  <c r="T208" i="37" s="1"/>
  <c r="AQ32" i="1"/>
  <c r="AS32" i="1"/>
  <c r="EG32" i="1"/>
  <c r="EH32" i="1" s="1"/>
  <c r="EI32" i="1"/>
  <c r="EJ32" i="1" s="1"/>
  <c r="EN32" i="1"/>
  <c r="EO32" i="1"/>
  <c r="EP32" i="1"/>
  <c r="EQ32" i="1"/>
  <c r="ER32" i="1"/>
  <c r="ET32" i="1"/>
  <c r="EU32" i="1"/>
  <c r="EV32" i="1"/>
  <c r="S33" i="1"/>
  <c r="AB33" i="1"/>
  <c r="AC33" i="1" s="1"/>
  <c r="AE33" i="1"/>
  <c r="B248" i="37" s="1"/>
  <c r="AQ33" i="1"/>
  <c r="AS33" i="1"/>
  <c r="EG33" i="1"/>
  <c r="EH33" i="1" s="1"/>
  <c r="EI33" i="1"/>
  <c r="EJ33" i="1" s="1"/>
  <c r="EN33" i="1"/>
  <c r="EO33" i="1"/>
  <c r="EP33" i="1"/>
  <c r="EQ33" i="1"/>
  <c r="ER33" i="1"/>
  <c r="ET33" i="1"/>
  <c r="EU33" i="1"/>
  <c r="EV33" i="1"/>
  <c r="S34" i="1"/>
  <c r="AB34" i="1"/>
  <c r="AC34" i="1" s="1"/>
  <c r="AE34" i="1"/>
  <c r="K248" i="37" s="1"/>
  <c r="AQ34" i="1"/>
  <c r="AS34" i="1"/>
  <c r="EG34" i="1"/>
  <c r="EH34" i="1" s="1"/>
  <c r="EI34" i="1"/>
  <c r="EJ34" i="1" s="1"/>
  <c r="EN34" i="1"/>
  <c r="EO34" i="1"/>
  <c r="EP34" i="1"/>
  <c r="EQ34" i="1"/>
  <c r="ER34" i="1"/>
  <c r="ET34" i="1"/>
  <c r="EU34" i="1"/>
  <c r="EV34" i="1"/>
  <c r="S35" i="1"/>
  <c r="AB35" i="1"/>
  <c r="AC35" i="1" s="1"/>
  <c r="AE35" i="1"/>
  <c r="T248" i="37" s="1"/>
  <c r="AQ35" i="1"/>
  <c r="AS35" i="1"/>
  <c r="EG35" i="1"/>
  <c r="EH35" i="1" s="1"/>
  <c r="EI35" i="1"/>
  <c r="EJ35" i="1" s="1"/>
  <c r="EN35" i="1"/>
  <c r="EO35" i="1"/>
  <c r="EP35" i="1"/>
  <c r="EQ35" i="1"/>
  <c r="ER35" i="1"/>
  <c r="ET35" i="1"/>
  <c r="EU35" i="1"/>
  <c r="EV35" i="1"/>
  <c r="S36" i="1"/>
  <c r="AB36" i="1"/>
  <c r="AC36" i="1" s="1"/>
  <c r="AE36" i="1"/>
  <c r="B288" i="37" s="1"/>
  <c r="AQ36" i="1"/>
  <c r="AS36" i="1"/>
  <c r="EG36" i="1"/>
  <c r="EH36" i="1" s="1"/>
  <c r="EI36" i="1"/>
  <c r="EJ36" i="1" s="1"/>
  <c r="EN36" i="1"/>
  <c r="EO36" i="1"/>
  <c r="EP36" i="1"/>
  <c r="EQ36" i="1"/>
  <c r="ER36" i="1"/>
  <c r="ET36" i="1"/>
  <c r="EU36" i="1"/>
  <c r="EV36" i="1"/>
  <c r="EW37" i="1"/>
  <c r="S37" i="1"/>
  <c r="AB37" i="1"/>
  <c r="AC37" i="1" s="1"/>
  <c r="AE37" i="1"/>
  <c r="K288" i="37" s="1"/>
  <c r="AQ37" i="1"/>
  <c r="AS37" i="1"/>
  <c r="EG37" i="1"/>
  <c r="EH37" i="1" s="1"/>
  <c r="EI37" i="1"/>
  <c r="EJ37" i="1" s="1"/>
  <c r="EN37" i="1"/>
  <c r="EO37" i="1"/>
  <c r="EP37" i="1"/>
  <c r="EQ37" i="1"/>
  <c r="ER37" i="1"/>
  <c r="ET37" i="1"/>
  <c r="EU37" i="1"/>
  <c r="EV37" i="1"/>
  <c r="S38" i="1"/>
  <c r="AB38" i="1"/>
  <c r="AC38" i="1" s="1"/>
  <c r="AE38" i="1"/>
  <c r="T288" i="37" s="1"/>
  <c r="AQ38" i="1"/>
  <c r="AS38" i="1"/>
  <c r="EG38" i="1"/>
  <c r="EH38" i="1" s="1"/>
  <c r="EI38" i="1"/>
  <c r="EJ38" i="1" s="1"/>
  <c r="EN38" i="1"/>
  <c r="EO38" i="1"/>
  <c r="EP38" i="1"/>
  <c r="EQ38" i="1"/>
  <c r="ER38" i="1"/>
  <c r="ET38" i="1"/>
  <c r="EU38" i="1"/>
  <c r="EV38" i="1"/>
  <c r="S39" i="1"/>
  <c r="AB39" i="1"/>
  <c r="AC39" i="1" s="1"/>
  <c r="AE39" i="1"/>
  <c r="B328" i="37" s="1"/>
  <c r="AQ39" i="1"/>
  <c r="AS39" i="1"/>
  <c r="EG39" i="1"/>
  <c r="EH39" i="1" s="1"/>
  <c r="EI39" i="1"/>
  <c r="EJ39" i="1" s="1"/>
  <c r="EN39" i="1"/>
  <c r="EO39" i="1"/>
  <c r="EP39" i="1"/>
  <c r="EQ39" i="1"/>
  <c r="ER39" i="1"/>
  <c r="ET39" i="1"/>
  <c r="EV39" i="1"/>
  <c r="S40" i="1"/>
  <c r="AB40" i="1"/>
  <c r="AC40" i="1" s="1"/>
  <c r="AE40" i="1"/>
  <c r="K328" i="37" s="1"/>
  <c r="AQ40" i="1"/>
  <c r="AS40" i="1"/>
  <c r="EG40" i="1"/>
  <c r="EH40" i="1" s="1"/>
  <c r="EI40" i="1"/>
  <c r="EJ40" i="1" s="1"/>
  <c r="EN40" i="1"/>
  <c r="EO40" i="1"/>
  <c r="EP40" i="1"/>
  <c r="EQ40" i="1"/>
  <c r="ER40" i="1"/>
  <c r="ET40" i="1"/>
  <c r="EU40" i="1"/>
  <c r="EV40" i="1"/>
  <c r="S41" i="1"/>
  <c r="AB41" i="1"/>
  <c r="AC41" i="1" s="1"/>
  <c r="AE41" i="1"/>
  <c r="T328" i="37" s="1"/>
  <c r="AQ41" i="1"/>
  <c r="AS41" i="1"/>
  <c r="EG41" i="1"/>
  <c r="EH41" i="1" s="1"/>
  <c r="EI41" i="1"/>
  <c r="EJ41" i="1" s="1"/>
  <c r="EN41" i="1"/>
  <c r="EO41" i="1"/>
  <c r="EP41" i="1"/>
  <c r="EQ41" i="1"/>
  <c r="ER41" i="1"/>
  <c r="ET41" i="1"/>
  <c r="EU41" i="1"/>
  <c r="EV41" i="1"/>
  <c r="S42" i="1"/>
  <c r="AB42" i="1"/>
  <c r="AC42" i="1" s="1"/>
  <c r="AE42" i="1"/>
  <c r="B368" i="37" s="1"/>
  <c r="AQ42" i="1"/>
  <c r="AS42" i="1"/>
  <c r="EG42" i="1"/>
  <c r="EH42" i="1" s="1"/>
  <c r="EI42" i="1"/>
  <c r="EJ42" i="1" s="1"/>
  <c r="EN42" i="1"/>
  <c r="EO42" i="1"/>
  <c r="EP42" i="1"/>
  <c r="EQ42" i="1"/>
  <c r="ER42" i="1"/>
  <c r="ET42" i="1"/>
  <c r="EU42" i="1"/>
  <c r="EV42" i="1"/>
  <c r="S43" i="1"/>
  <c r="AB43" i="1"/>
  <c r="AC43" i="1" s="1"/>
  <c r="AE43" i="1"/>
  <c r="K368" i="37" s="1"/>
  <c r="AQ43" i="1"/>
  <c r="AS43" i="1"/>
  <c r="EG43" i="1"/>
  <c r="EH43" i="1" s="1"/>
  <c r="EI43" i="1"/>
  <c r="EJ43" i="1" s="1"/>
  <c r="EN43" i="1"/>
  <c r="EO43" i="1"/>
  <c r="EP43" i="1"/>
  <c r="EQ43" i="1"/>
  <c r="ER43" i="1"/>
  <c r="ET43" i="1"/>
  <c r="EU43" i="1"/>
  <c r="EV43" i="1"/>
  <c r="S44" i="1"/>
  <c r="AB44" i="1"/>
  <c r="AC44" i="1" s="1"/>
  <c r="AE44" i="1"/>
  <c r="T368" i="37" s="1"/>
  <c r="AQ44" i="1"/>
  <c r="AS44" i="1"/>
  <c r="EG44" i="1"/>
  <c r="EH44" i="1" s="1"/>
  <c r="EI44" i="1"/>
  <c r="EJ44" i="1" s="1"/>
  <c r="EN44" i="1"/>
  <c r="EO44" i="1"/>
  <c r="EP44" i="1"/>
  <c r="EQ44" i="1"/>
  <c r="ER44" i="1"/>
  <c r="ET44" i="1"/>
  <c r="EU44" i="1"/>
  <c r="EV44" i="1"/>
  <c r="S45" i="1"/>
  <c r="AB45" i="1"/>
  <c r="AC45" i="1" s="1"/>
  <c r="AE45" i="1"/>
  <c r="B408" i="37" s="1"/>
  <c r="AQ45" i="1"/>
  <c r="AS45" i="1"/>
  <c r="EG45" i="1"/>
  <c r="EH45" i="1" s="1"/>
  <c r="EI45" i="1"/>
  <c r="EJ45" i="1" s="1"/>
  <c r="EN45" i="1"/>
  <c r="EO45" i="1"/>
  <c r="EP45" i="1"/>
  <c r="EQ45" i="1"/>
  <c r="ER45" i="1"/>
  <c r="ET45" i="1"/>
  <c r="EU45" i="1"/>
  <c r="EV45" i="1"/>
  <c r="S46" i="1"/>
  <c r="AB46" i="1"/>
  <c r="AC46" i="1" s="1"/>
  <c r="AE46" i="1"/>
  <c r="K408" i="37" s="1"/>
  <c r="AQ46" i="1"/>
  <c r="AS46" i="1"/>
  <c r="EG46" i="1"/>
  <c r="EH46" i="1" s="1"/>
  <c r="EI46" i="1"/>
  <c r="EJ46" i="1" s="1"/>
  <c r="EN46" i="1"/>
  <c r="EO46" i="1"/>
  <c r="EP46" i="1"/>
  <c r="EQ46" i="1"/>
  <c r="ER46" i="1"/>
  <c r="ET46" i="1"/>
  <c r="EU46" i="1"/>
  <c r="EV46" i="1"/>
  <c r="S47" i="1"/>
  <c r="AB47" i="1"/>
  <c r="AC47" i="1" s="1"/>
  <c r="AE47" i="1"/>
  <c r="T408" i="37" s="1"/>
  <c r="AQ47" i="1"/>
  <c r="AS47" i="1"/>
  <c r="EG47" i="1"/>
  <c r="EH47" i="1" s="1"/>
  <c r="EI47" i="1"/>
  <c r="EJ47" i="1" s="1"/>
  <c r="EN47" i="1"/>
  <c r="EO47" i="1"/>
  <c r="EP47" i="1"/>
  <c r="EQ47" i="1"/>
  <c r="ER47" i="1"/>
  <c r="ET47" i="1"/>
  <c r="EU47" i="1"/>
  <c r="EV47" i="1"/>
  <c r="S48" i="1"/>
  <c r="AB48" i="1"/>
  <c r="AC48" i="1" s="1"/>
  <c r="AE48" i="1"/>
  <c r="B448" i="37" s="1"/>
  <c r="AQ48" i="1"/>
  <c r="AS48" i="1"/>
  <c r="EG48" i="1"/>
  <c r="EH48" i="1" s="1"/>
  <c r="EI48" i="1"/>
  <c r="EJ48" i="1" s="1"/>
  <c r="EN48" i="1"/>
  <c r="EO48" i="1"/>
  <c r="EP48" i="1"/>
  <c r="EQ48" i="1"/>
  <c r="ER48" i="1"/>
  <c r="ET48" i="1"/>
  <c r="EU48" i="1"/>
  <c r="EV48" i="1"/>
  <c r="S49" i="1"/>
  <c r="AB49" i="1"/>
  <c r="AC49" i="1" s="1"/>
  <c r="AE49" i="1"/>
  <c r="K448" i="37" s="1"/>
  <c r="AQ49" i="1"/>
  <c r="AS49" i="1"/>
  <c r="EG49" i="1"/>
  <c r="EH49" i="1" s="1"/>
  <c r="EI49" i="1"/>
  <c r="EJ49" i="1" s="1"/>
  <c r="EN49" i="1"/>
  <c r="EO49" i="1"/>
  <c r="EP49" i="1"/>
  <c r="EQ49" i="1"/>
  <c r="ER49" i="1"/>
  <c r="ET49" i="1"/>
  <c r="EU49" i="1"/>
  <c r="EV49" i="1"/>
  <c r="S50" i="1"/>
  <c r="AB50" i="1"/>
  <c r="AC50" i="1" s="1"/>
  <c r="AE50" i="1"/>
  <c r="T448" i="37" s="1"/>
  <c r="AQ50" i="1"/>
  <c r="AS50" i="1"/>
  <c r="EG50" i="1"/>
  <c r="EH50" i="1" s="1"/>
  <c r="EI50" i="1"/>
  <c r="EJ50" i="1" s="1"/>
  <c r="EN50" i="1"/>
  <c r="EO50" i="1"/>
  <c r="EP50" i="1"/>
  <c r="EQ50" i="1"/>
  <c r="ER50" i="1"/>
  <c r="ET50" i="1"/>
  <c r="EU50" i="1"/>
  <c r="EV50" i="1"/>
  <c r="S51" i="1"/>
  <c r="AB51" i="1"/>
  <c r="AC51" i="1" s="1"/>
  <c r="AE51" i="1"/>
  <c r="B488" i="37" s="1"/>
  <c r="AQ51" i="1"/>
  <c r="AS51" i="1"/>
  <c r="EG51" i="1"/>
  <c r="EH51" i="1" s="1"/>
  <c r="EI51" i="1"/>
  <c r="EJ51" i="1" s="1"/>
  <c r="EN51" i="1"/>
  <c r="EO51" i="1"/>
  <c r="EP51" i="1"/>
  <c r="EQ51" i="1"/>
  <c r="ER51" i="1"/>
  <c r="ET51" i="1"/>
  <c r="EU51" i="1"/>
  <c r="EV51" i="1"/>
  <c r="S52" i="1"/>
  <c r="AB52" i="1"/>
  <c r="AC52" i="1" s="1"/>
  <c r="AE52" i="1"/>
  <c r="K488" i="37" s="1"/>
  <c r="AQ52" i="1"/>
  <c r="AS52" i="1"/>
  <c r="EG52" i="1"/>
  <c r="EH52" i="1" s="1"/>
  <c r="EI52" i="1"/>
  <c r="EJ52" i="1" s="1"/>
  <c r="EN52" i="1"/>
  <c r="EO52" i="1"/>
  <c r="EP52" i="1"/>
  <c r="EQ52" i="1"/>
  <c r="ER52" i="1"/>
  <c r="ET52" i="1"/>
  <c r="EU52" i="1"/>
  <c r="EV52" i="1"/>
  <c r="S53" i="1"/>
  <c r="AB53" i="1"/>
  <c r="AC53" i="1" s="1"/>
  <c r="AE53" i="1"/>
  <c r="T488" i="37" s="1"/>
  <c r="AQ53" i="1"/>
  <c r="AS53" i="1"/>
  <c r="EG53" i="1"/>
  <c r="EH53" i="1" s="1"/>
  <c r="EI53" i="1"/>
  <c r="EJ53" i="1" s="1"/>
  <c r="EN53" i="1"/>
  <c r="EO53" i="1"/>
  <c r="EP53" i="1"/>
  <c r="EQ53" i="1"/>
  <c r="ER53" i="1"/>
  <c r="ET53" i="1"/>
  <c r="EU53" i="1"/>
  <c r="EV53" i="1"/>
  <c r="S54" i="1"/>
  <c r="AB54" i="1"/>
  <c r="AC54" i="1" s="1"/>
  <c r="AE54" i="1"/>
  <c r="B528" i="37" s="1"/>
  <c r="AQ54" i="1"/>
  <c r="AS54" i="1"/>
  <c r="EG54" i="1"/>
  <c r="EH54" i="1" s="1"/>
  <c r="EI54" i="1"/>
  <c r="EJ54" i="1" s="1"/>
  <c r="EN54" i="1"/>
  <c r="EO54" i="1"/>
  <c r="EP54" i="1"/>
  <c r="EQ54" i="1"/>
  <c r="ER54" i="1"/>
  <c r="ET54" i="1"/>
  <c r="EU54" i="1"/>
  <c r="EV54" i="1"/>
  <c r="S55" i="1"/>
  <c r="AB55" i="1"/>
  <c r="AC55" i="1" s="1"/>
  <c r="AE55" i="1"/>
  <c r="AQ55" i="1"/>
  <c r="AS55" i="1"/>
  <c r="EG55" i="1"/>
  <c r="EH55" i="1" s="1"/>
  <c r="EI55" i="1"/>
  <c r="EJ55" i="1" s="1"/>
  <c r="EN55" i="1"/>
  <c r="EO55" i="1"/>
  <c r="EP55" i="1"/>
  <c r="EQ55" i="1"/>
  <c r="ER55" i="1"/>
  <c r="ET55" i="1"/>
  <c r="EU55" i="1"/>
  <c r="EV55" i="1"/>
  <c r="S56" i="1"/>
  <c r="AB56" i="1"/>
  <c r="AC56" i="1" s="1"/>
  <c r="AE56" i="1"/>
  <c r="AQ56" i="1"/>
  <c r="AS56" i="1"/>
  <c r="EG56" i="1"/>
  <c r="EH56" i="1" s="1"/>
  <c r="EI56" i="1"/>
  <c r="EJ56" i="1" s="1"/>
  <c r="EN56" i="1"/>
  <c r="EO56" i="1"/>
  <c r="EP56" i="1"/>
  <c r="EQ56" i="1"/>
  <c r="ER56" i="1"/>
  <c r="ET56" i="1"/>
  <c r="EU56" i="1"/>
  <c r="EV56" i="1"/>
  <c r="S57" i="1"/>
  <c r="AB57" i="1"/>
  <c r="AC57" i="1" s="1"/>
  <c r="AE57" i="1"/>
  <c r="B568" i="37" s="1"/>
  <c r="AQ57" i="1"/>
  <c r="AS57" i="1"/>
  <c r="EG57" i="1"/>
  <c r="EH57" i="1" s="1"/>
  <c r="EI57" i="1"/>
  <c r="EJ57" i="1" s="1"/>
  <c r="EN57" i="1"/>
  <c r="EO57" i="1"/>
  <c r="EP57" i="1"/>
  <c r="EQ57" i="1"/>
  <c r="ER57" i="1"/>
  <c r="ET57" i="1"/>
  <c r="EU57" i="1"/>
  <c r="EV57" i="1"/>
  <c r="S58" i="1"/>
  <c r="AB58" i="1"/>
  <c r="AC58" i="1" s="1"/>
  <c r="AE58" i="1"/>
  <c r="K568" i="37" s="1"/>
  <c r="AQ58" i="1"/>
  <c r="AS58" i="1"/>
  <c r="EG58" i="1"/>
  <c r="EH58" i="1" s="1"/>
  <c r="EI58" i="1"/>
  <c r="EJ58" i="1" s="1"/>
  <c r="EN58" i="1"/>
  <c r="EO58" i="1"/>
  <c r="EP58" i="1"/>
  <c r="EQ58" i="1"/>
  <c r="ER58" i="1"/>
  <c r="ET58" i="1"/>
  <c r="EU58" i="1"/>
  <c r="EV58" i="1"/>
  <c r="S59" i="1"/>
  <c r="AB59" i="1"/>
  <c r="AC59" i="1" s="1"/>
  <c r="AE59" i="1"/>
  <c r="T568" i="37" s="1"/>
  <c r="AQ59" i="1"/>
  <c r="AS59" i="1"/>
  <c r="EG59" i="1"/>
  <c r="EH59" i="1" s="1"/>
  <c r="EI59" i="1"/>
  <c r="EJ59" i="1" s="1"/>
  <c r="EN59" i="1"/>
  <c r="EO59" i="1"/>
  <c r="EP59" i="1"/>
  <c r="EQ59" i="1"/>
  <c r="ER59" i="1"/>
  <c r="ET59" i="1"/>
  <c r="EU59" i="1"/>
  <c r="EV59" i="1"/>
  <c r="EW60" i="1"/>
  <c r="S60" i="1"/>
  <c r="AB60" i="1"/>
  <c r="AC60" i="1" s="1"/>
  <c r="AE60" i="1"/>
  <c r="B608" i="37" s="1"/>
  <c r="AQ60" i="1"/>
  <c r="AS60" i="1"/>
  <c r="EG60" i="1"/>
  <c r="EH60" i="1" s="1"/>
  <c r="EI60" i="1"/>
  <c r="EJ60" i="1" s="1"/>
  <c r="EN60" i="1"/>
  <c r="EO60" i="1"/>
  <c r="EP60" i="1"/>
  <c r="EQ60" i="1"/>
  <c r="ER60" i="1"/>
  <c r="ET60" i="1"/>
  <c r="EU60" i="1"/>
  <c r="EV60" i="1"/>
  <c r="S61" i="1"/>
  <c r="AB61" i="1"/>
  <c r="AC61" i="1" s="1"/>
  <c r="AE61" i="1"/>
  <c r="K608" i="37" s="1"/>
  <c r="AQ61" i="1"/>
  <c r="AS61" i="1"/>
  <c r="EG61" i="1"/>
  <c r="EH61" i="1" s="1"/>
  <c r="EI61" i="1"/>
  <c r="EJ61" i="1" s="1"/>
  <c r="EN61" i="1"/>
  <c r="EO61" i="1"/>
  <c r="EP61" i="1"/>
  <c r="EQ61" i="1"/>
  <c r="ER61" i="1"/>
  <c r="ET61" i="1"/>
  <c r="EU61" i="1"/>
  <c r="EV61" i="1"/>
  <c r="S62" i="1"/>
  <c r="AB62" i="1"/>
  <c r="AC62" i="1" s="1"/>
  <c r="AE62" i="1"/>
  <c r="T608" i="37" s="1"/>
  <c r="AQ62" i="1"/>
  <c r="AS62" i="1"/>
  <c r="EG62" i="1"/>
  <c r="EH62" i="1" s="1"/>
  <c r="EI62" i="1"/>
  <c r="EJ62" i="1" s="1"/>
  <c r="EN62" i="1"/>
  <c r="EO62" i="1"/>
  <c r="EP62" i="1"/>
  <c r="EQ62" i="1"/>
  <c r="ER62" i="1"/>
  <c r="ET62" i="1"/>
  <c r="EU62" i="1"/>
  <c r="EV62" i="1"/>
  <c r="S63" i="1"/>
  <c r="AB63" i="1"/>
  <c r="AC63" i="1" s="1"/>
  <c r="AE63" i="1"/>
  <c r="B648" i="37" s="1"/>
  <c r="AQ63" i="1"/>
  <c r="AS63" i="1"/>
  <c r="EG63" i="1"/>
  <c r="EH63" i="1" s="1"/>
  <c r="EI63" i="1"/>
  <c r="EJ63" i="1" s="1"/>
  <c r="EN63" i="1"/>
  <c r="EO63" i="1"/>
  <c r="EP63" i="1"/>
  <c r="EQ63" i="1"/>
  <c r="ER63" i="1"/>
  <c r="ET63" i="1"/>
  <c r="EU63" i="1"/>
  <c r="EV63" i="1"/>
  <c r="S64" i="1"/>
  <c r="AB64" i="1"/>
  <c r="AC64" i="1" s="1"/>
  <c r="AE64" i="1"/>
  <c r="K648" i="37" s="1"/>
  <c r="AQ64" i="1"/>
  <c r="AS64" i="1"/>
  <c r="EG64" i="1"/>
  <c r="EH64" i="1" s="1"/>
  <c r="EI64" i="1"/>
  <c r="EJ64" i="1" s="1"/>
  <c r="EN64" i="1"/>
  <c r="EO64" i="1"/>
  <c r="EP64" i="1"/>
  <c r="EQ64" i="1"/>
  <c r="ER64" i="1"/>
  <c r="ET64" i="1"/>
  <c r="EU64" i="1"/>
  <c r="EV64" i="1"/>
  <c r="S65" i="1"/>
  <c r="AB65" i="1"/>
  <c r="AC65" i="1" s="1"/>
  <c r="AE65" i="1"/>
  <c r="AQ65" i="1"/>
  <c r="AS65" i="1"/>
  <c r="EG65" i="1"/>
  <c r="EH65" i="1" s="1"/>
  <c r="EI65" i="1"/>
  <c r="EJ65" i="1" s="1"/>
  <c r="EN65" i="1"/>
  <c r="EO65" i="1"/>
  <c r="EP65" i="1"/>
  <c r="EQ65" i="1"/>
  <c r="ER65" i="1"/>
  <c r="ET65" i="1"/>
  <c r="EU65" i="1"/>
  <c r="EV65" i="1"/>
  <c r="S66" i="1"/>
  <c r="AB66" i="1"/>
  <c r="AC66" i="1" s="1"/>
  <c r="AE66" i="1"/>
  <c r="B688" i="37" s="1"/>
  <c r="AQ66" i="1"/>
  <c r="AS66" i="1"/>
  <c r="EG66" i="1"/>
  <c r="EH66" i="1" s="1"/>
  <c r="EI66" i="1"/>
  <c r="EJ66" i="1" s="1"/>
  <c r="EN66" i="1"/>
  <c r="EO66" i="1"/>
  <c r="EP66" i="1"/>
  <c r="EQ66" i="1"/>
  <c r="ER66" i="1"/>
  <c r="ET66" i="1"/>
  <c r="EU66" i="1"/>
  <c r="EV66" i="1"/>
  <c r="S67" i="1"/>
  <c r="AB67" i="1"/>
  <c r="AC67" i="1" s="1"/>
  <c r="AE67" i="1"/>
  <c r="K688" i="37" s="1"/>
  <c r="AQ67" i="1"/>
  <c r="AS67" i="1"/>
  <c r="EG67" i="1"/>
  <c r="EH67" i="1" s="1"/>
  <c r="EI67" i="1"/>
  <c r="EJ67" i="1" s="1"/>
  <c r="EN67" i="1"/>
  <c r="EO67" i="1"/>
  <c r="EP67" i="1"/>
  <c r="EQ67" i="1"/>
  <c r="ER67" i="1"/>
  <c r="ET67" i="1"/>
  <c r="EU67" i="1"/>
  <c r="EV67" i="1"/>
  <c r="S68" i="1"/>
  <c r="AB68" i="1"/>
  <c r="AC68" i="1" s="1"/>
  <c r="AE68" i="1"/>
  <c r="T688" i="37" s="1"/>
  <c r="AQ68" i="1"/>
  <c r="AS68" i="1"/>
  <c r="EG68" i="1"/>
  <c r="EH68" i="1" s="1"/>
  <c r="EI68" i="1"/>
  <c r="EJ68" i="1" s="1"/>
  <c r="EN68" i="1"/>
  <c r="EO68" i="1"/>
  <c r="EP68" i="1"/>
  <c r="EQ68" i="1"/>
  <c r="ER68" i="1"/>
  <c r="ET68" i="1"/>
  <c r="EU68" i="1"/>
  <c r="EV68" i="1"/>
  <c r="S69" i="1"/>
  <c r="AB69" i="1"/>
  <c r="AC69" i="1" s="1"/>
  <c r="AE69" i="1"/>
  <c r="B728" i="37" s="1"/>
  <c r="AQ69" i="1"/>
  <c r="AS69" i="1"/>
  <c r="EG69" i="1"/>
  <c r="EH69" i="1" s="1"/>
  <c r="EI69" i="1"/>
  <c r="EJ69" i="1" s="1"/>
  <c r="EN69" i="1"/>
  <c r="EO69" i="1"/>
  <c r="EP69" i="1"/>
  <c r="EQ69" i="1"/>
  <c r="ER69" i="1"/>
  <c r="ET69" i="1"/>
  <c r="EU69" i="1"/>
  <c r="EV69" i="1"/>
  <c r="S70" i="1"/>
  <c r="AB70" i="1"/>
  <c r="AC70" i="1" s="1"/>
  <c r="AE70" i="1"/>
  <c r="K728" i="37" s="1"/>
  <c r="AQ70" i="1"/>
  <c r="AS70" i="1"/>
  <c r="EG70" i="1"/>
  <c r="EH70" i="1" s="1"/>
  <c r="EI70" i="1"/>
  <c r="EJ70" i="1" s="1"/>
  <c r="EN70" i="1"/>
  <c r="EO70" i="1"/>
  <c r="EP70" i="1"/>
  <c r="EQ70" i="1"/>
  <c r="ER70" i="1"/>
  <c r="ET70" i="1"/>
  <c r="EU70" i="1"/>
  <c r="EV70" i="1"/>
  <c r="S71" i="1"/>
  <c r="AB71" i="1"/>
  <c r="AC71" i="1" s="1"/>
  <c r="AE71" i="1"/>
  <c r="T728" i="37" s="1"/>
  <c r="AQ71" i="1"/>
  <c r="AS71" i="1"/>
  <c r="EG71" i="1"/>
  <c r="EH71" i="1" s="1"/>
  <c r="EI71" i="1"/>
  <c r="EJ71" i="1" s="1"/>
  <c r="EN71" i="1"/>
  <c r="EO71" i="1"/>
  <c r="EP71" i="1"/>
  <c r="EQ71" i="1"/>
  <c r="ER71" i="1"/>
  <c r="ET71" i="1"/>
  <c r="EU71" i="1"/>
  <c r="EV71" i="1"/>
  <c r="S72" i="1"/>
  <c r="AB72" i="1"/>
  <c r="AC72" i="1" s="1"/>
  <c r="AE72" i="1"/>
  <c r="B768" i="37" s="1"/>
  <c r="AQ72" i="1"/>
  <c r="AS72" i="1"/>
  <c r="EG72" i="1"/>
  <c r="EH72" i="1" s="1"/>
  <c r="EI72" i="1"/>
  <c r="EJ72" i="1" s="1"/>
  <c r="EN72" i="1"/>
  <c r="EO72" i="1"/>
  <c r="EP72" i="1"/>
  <c r="EQ72" i="1"/>
  <c r="ER72" i="1"/>
  <c r="ET72" i="1"/>
  <c r="EU72" i="1"/>
  <c r="EV72" i="1"/>
  <c r="S73" i="1"/>
  <c r="AB73" i="1"/>
  <c r="AC73" i="1" s="1"/>
  <c r="AE73" i="1"/>
  <c r="K768" i="37" s="1"/>
  <c r="AQ73" i="1"/>
  <c r="AS73" i="1"/>
  <c r="EG73" i="1"/>
  <c r="EH73" i="1" s="1"/>
  <c r="EI73" i="1"/>
  <c r="EJ73" i="1" s="1"/>
  <c r="EN73" i="1"/>
  <c r="EO73" i="1"/>
  <c r="EP73" i="1"/>
  <c r="EQ73" i="1"/>
  <c r="ER73" i="1"/>
  <c r="ET73" i="1"/>
  <c r="EU73" i="1"/>
  <c r="EV73" i="1"/>
  <c r="S74" i="1"/>
  <c r="AB74" i="1"/>
  <c r="AC74" i="1" s="1"/>
  <c r="AE74" i="1"/>
  <c r="T768" i="37" s="1"/>
  <c r="AQ74" i="1"/>
  <c r="AS74" i="1"/>
  <c r="EG74" i="1"/>
  <c r="EH74" i="1" s="1"/>
  <c r="EI74" i="1"/>
  <c r="EJ74" i="1" s="1"/>
  <c r="EN74" i="1"/>
  <c r="EO74" i="1"/>
  <c r="EP74" i="1"/>
  <c r="EQ74" i="1"/>
  <c r="ER74" i="1"/>
  <c r="ET74" i="1"/>
  <c r="EU74" i="1"/>
  <c r="EV74" i="1"/>
  <c r="S75" i="1"/>
  <c r="AB75" i="1"/>
  <c r="AC75" i="1" s="1"/>
  <c r="AE75" i="1"/>
  <c r="B808" i="37" s="1"/>
  <c r="AQ75" i="1"/>
  <c r="AS75" i="1"/>
  <c r="EG75" i="1"/>
  <c r="EH75" i="1" s="1"/>
  <c r="EI75" i="1"/>
  <c r="EJ75" i="1" s="1"/>
  <c r="EN75" i="1"/>
  <c r="EO75" i="1"/>
  <c r="EP75" i="1"/>
  <c r="EQ75" i="1"/>
  <c r="ER75" i="1"/>
  <c r="ET75" i="1"/>
  <c r="EU75" i="1"/>
  <c r="EV75" i="1"/>
  <c r="S76" i="1"/>
  <c r="AB76" i="1"/>
  <c r="AC76" i="1" s="1"/>
  <c r="AE76" i="1"/>
  <c r="K808" i="37" s="1"/>
  <c r="AQ76" i="1"/>
  <c r="AS76" i="1"/>
  <c r="EG76" i="1"/>
  <c r="EH76" i="1" s="1"/>
  <c r="EI76" i="1"/>
  <c r="EJ76" i="1" s="1"/>
  <c r="EN76" i="1"/>
  <c r="EO76" i="1"/>
  <c r="EP76" i="1"/>
  <c r="EQ76" i="1"/>
  <c r="ER76" i="1"/>
  <c r="ET76" i="1"/>
  <c r="EU76" i="1"/>
  <c r="EV76" i="1"/>
  <c r="S77" i="1"/>
  <c r="AB77" i="1"/>
  <c r="AC77" i="1" s="1"/>
  <c r="AE77" i="1"/>
  <c r="T808" i="37" s="1"/>
  <c r="AQ77" i="1"/>
  <c r="AS77" i="1"/>
  <c r="EG77" i="1"/>
  <c r="EH77" i="1" s="1"/>
  <c r="EI77" i="1"/>
  <c r="EJ77" i="1" s="1"/>
  <c r="EN77" i="1"/>
  <c r="EO77" i="1"/>
  <c r="EP77" i="1"/>
  <c r="EQ77" i="1"/>
  <c r="ER77" i="1"/>
  <c r="ET77" i="1"/>
  <c r="EU77" i="1"/>
  <c r="EV77" i="1"/>
  <c r="S78" i="1"/>
  <c r="AB78" i="1"/>
  <c r="AC78" i="1" s="1"/>
  <c r="AE78" i="1"/>
  <c r="B848" i="37" s="1"/>
  <c r="AQ78" i="1"/>
  <c r="AS78" i="1"/>
  <c r="EG78" i="1"/>
  <c r="EH78" i="1" s="1"/>
  <c r="EI78" i="1"/>
  <c r="EJ78" i="1" s="1"/>
  <c r="EN78" i="1"/>
  <c r="EO78" i="1"/>
  <c r="EP78" i="1"/>
  <c r="EQ78" i="1"/>
  <c r="ER78" i="1"/>
  <c r="ET78" i="1"/>
  <c r="EU78" i="1"/>
  <c r="EV78" i="1"/>
  <c r="S79" i="1"/>
  <c r="AB79" i="1"/>
  <c r="AC79" i="1" s="1"/>
  <c r="AE79" i="1"/>
  <c r="K848" i="37" s="1"/>
  <c r="AQ79" i="1"/>
  <c r="AS79" i="1"/>
  <c r="EG79" i="1"/>
  <c r="EH79" i="1" s="1"/>
  <c r="EI79" i="1"/>
  <c r="EJ79" i="1" s="1"/>
  <c r="EN79" i="1"/>
  <c r="EO79" i="1"/>
  <c r="EP79" i="1"/>
  <c r="EQ79" i="1"/>
  <c r="ER79" i="1"/>
  <c r="ET79" i="1"/>
  <c r="EU79" i="1"/>
  <c r="EV79" i="1"/>
  <c r="S80" i="1"/>
  <c r="AB80" i="1"/>
  <c r="AC80" i="1" s="1"/>
  <c r="AE80" i="1"/>
  <c r="T848" i="37" s="1"/>
  <c r="AQ80" i="1"/>
  <c r="AS80" i="1"/>
  <c r="EG80" i="1"/>
  <c r="EH80" i="1" s="1"/>
  <c r="EI80" i="1"/>
  <c r="EJ80" i="1" s="1"/>
  <c r="EN80" i="1"/>
  <c r="EO80" i="1"/>
  <c r="EP80" i="1"/>
  <c r="EQ80" i="1"/>
  <c r="ER80" i="1"/>
  <c r="ET80" i="1"/>
  <c r="EU80" i="1"/>
  <c r="EV80" i="1"/>
  <c r="S81" i="1"/>
  <c r="AB81" i="1"/>
  <c r="AC81" i="1" s="1"/>
  <c r="AE81" i="1"/>
  <c r="B888" i="37" s="1"/>
  <c r="AQ81" i="1"/>
  <c r="AS81" i="1"/>
  <c r="EG81" i="1"/>
  <c r="EH81" i="1" s="1"/>
  <c r="EI81" i="1"/>
  <c r="EJ81" i="1" s="1"/>
  <c r="EN81" i="1"/>
  <c r="EO81" i="1"/>
  <c r="EP81" i="1"/>
  <c r="EQ81" i="1"/>
  <c r="ER81" i="1"/>
  <c r="ET81" i="1"/>
  <c r="EU81" i="1"/>
  <c r="EV81" i="1"/>
  <c r="S82" i="1"/>
  <c r="AB82" i="1"/>
  <c r="AC82" i="1" s="1"/>
  <c r="AE82" i="1"/>
  <c r="K888" i="37" s="1"/>
  <c r="AQ82" i="1"/>
  <c r="AS82" i="1"/>
  <c r="EG82" i="1"/>
  <c r="EH82" i="1" s="1"/>
  <c r="EI82" i="1"/>
  <c r="EJ82" i="1" s="1"/>
  <c r="EN82" i="1"/>
  <c r="EO82" i="1"/>
  <c r="EP82" i="1"/>
  <c r="EQ82" i="1"/>
  <c r="ER82" i="1"/>
  <c r="ET82" i="1"/>
  <c r="EU82" i="1"/>
  <c r="EV82" i="1"/>
  <c r="S83" i="1"/>
  <c r="AB83" i="1"/>
  <c r="AC83" i="1" s="1"/>
  <c r="AE83" i="1"/>
  <c r="T888" i="37" s="1"/>
  <c r="AQ83" i="1"/>
  <c r="AS83" i="1"/>
  <c r="EG83" i="1"/>
  <c r="EH83" i="1" s="1"/>
  <c r="EI83" i="1"/>
  <c r="EJ83" i="1" s="1"/>
  <c r="EN83" i="1"/>
  <c r="EO83" i="1"/>
  <c r="EP83" i="1"/>
  <c r="EQ83" i="1"/>
  <c r="ER83" i="1"/>
  <c r="ET83" i="1"/>
  <c r="EU83" i="1"/>
  <c r="EV83" i="1"/>
  <c r="S84" i="1"/>
  <c r="AB84" i="1"/>
  <c r="AC84" i="1" s="1"/>
  <c r="AE84" i="1"/>
  <c r="B928" i="37" s="1"/>
  <c r="AQ84" i="1"/>
  <c r="AS84" i="1"/>
  <c r="EG84" i="1"/>
  <c r="EH84" i="1" s="1"/>
  <c r="EI84" i="1"/>
  <c r="EJ84" i="1" s="1"/>
  <c r="EN84" i="1"/>
  <c r="EO84" i="1"/>
  <c r="EP84" i="1"/>
  <c r="EQ84" i="1"/>
  <c r="ER84" i="1"/>
  <c r="ET84" i="1"/>
  <c r="EU84" i="1"/>
  <c r="EV84" i="1"/>
  <c r="S85" i="1"/>
  <c r="AB85" i="1"/>
  <c r="AC85" i="1" s="1"/>
  <c r="AE85" i="1"/>
  <c r="K928" i="37" s="1"/>
  <c r="AQ85" i="1"/>
  <c r="AS85" i="1"/>
  <c r="EG85" i="1"/>
  <c r="EH85" i="1" s="1"/>
  <c r="EI85" i="1"/>
  <c r="EJ85" i="1" s="1"/>
  <c r="EN85" i="1"/>
  <c r="EO85" i="1"/>
  <c r="EP85" i="1"/>
  <c r="EQ85" i="1"/>
  <c r="ER85" i="1"/>
  <c r="ET85" i="1"/>
  <c r="EU85" i="1"/>
  <c r="EV85" i="1"/>
  <c r="S86" i="1"/>
  <c r="AB86" i="1"/>
  <c r="AC86" i="1" s="1"/>
  <c r="AE86" i="1"/>
  <c r="T928" i="37" s="1"/>
  <c r="AQ86" i="1"/>
  <c r="AS86" i="1"/>
  <c r="EG86" i="1"/>
  <c r="EH86" i="1" s="1"/>
  <c r="EI86" i="1"/>
  <c r="EJ86" i="1" s="1"/>
  <c r="EN86" i="1"/>
  <c r="EO86" i="1"/>
  <c r="EP86" i="1"/>
  <c r="EQ86" i="1"/>
  <c r="ER86" i="1"/>
  <c r="ET86" i="1"/>
  <c r="EU86" i="1"/>
  <c r="EV86" i="1"/>
  <c r="S87" i="1"/>
  <c r="AB87" i="1"/>
  <c r="AC87" i="1" s="1"/>
  <c r="AE87" i="1"/>
  <c r="B968" i="37" s="1"/>
  <c r="AQ87" i="1"/>
  <c r="AS87" i="1"/>
  <c r="EG87" i="1"/>
  <c r="EH87" i="1" s="1"/>
  <c r="EI87" i="1"/>
  <c r="EJ87" i="1" s="1"/>
  <c r="EN87" i="1"/>
  <c r="EO87" i="1"/>
  <c r="EP87" i="1"/>
  <c r="EQ87" i="1"/>
  <c r="ER87" i="1"/>
  <c r="ET87" i="1"/>
  <c r="EU87" i="1"/>
  <c r="EV87" i="1"/>
  <c r="S88" i="1"/>
  <c r="AB88" i="1"/>
  <c r="AC88" i="1" s="1"/>
  <c r="AE88" i="1"/>
  <c r="K968" i="37" s="1"/>
  <c r="AQ88" i="1"/>
  <c r="AS88" i="1"/>
  <c r="EG88" i="1"/>
  <c r="EH88" i="1" s="1"/>
  <c r="EI88" i="1"/>
  <c r="EJ88" i="1" s="1"/>
  <c r="EN88" i="1"/>
  <c r="EO88" i="1"/>
  <c r="EP88" i="1"/>
  <c r="EQ88" i="1"/>
  <c r="ER88" i="1"/>
  <c r="ET88" i="1"/>
  <c r="EU88" i="1"/>
  <c r="EV88" i="1"/>
  <c r="S89" i="1"/>
  <c r="AB89" i="1"/>
  <c r="AC89" i="1" s="1"/>
  <c r="AE89" i="1"/>
  <c r="T968" i="37" s="1"/>
  <c r="AQ89" i="1"/>
  <c r="AS89" i="1"/>
  <c r="EG89" i="1"/>
  <c r="EH89" i="1" s="1"/>
  <c r="EI89" i="1"/>
  <c r="EJ89" i="1" s="1"/>
  <c r="EN89" i="1"/>
  <c r="EO89" i="1"/>
  <c r="EP89" i="1"/>
  <c r="EQ89" i="1"/>
  <c r="ER89" i="1"/>
  <c r="ET89" i="1"/>
  <c r="EU89" i="1"/>
  <c r="EV89" i="1"/>
  <c r="S90" i="1"/>
  <c r="AB90" i="1"/>
  <c r="AC90" i="1" s="1"/>
  <c r="AE90" i="1"/>
  <c r="B1008" i="37" s="1"/>
  <c r="AQ90" i="1"/>
  <c r="AS90" i="1"/>
  <c r="EG90" i="1"/>
  <c r="EH90" i="1" s="1"/>
  <c r="EI90" i="1"/>
  <c r="EJ90" i="1" s="1"/>
  <c r="EN90" i="1"/>
  <c r="EO90" i="1"/>
  <c r="EP90" i="1"/>
  <c r="EQ90" i="1"/>
  <c r="ER90" i="1"/>
  <c r="ET90" i="1"/>
  <c r="EU90" i="1"/>
  <c r="EV90" i="1"/>
  <c r="S91" i="1"/>
  <c r="AB91" i="1"/>
  <c r="AC91" i="1" s="1"/>
  <c r="AE91" i="1"/>
  <c r="K1008" i="37" s="1"/>
  <c r="AQ91" i="1"/>
  <c r="AS91" i="1"/>
  <c r="EG91" i="1"/>
  <c r="EH91" i="1" s="1"/>
  <c r="EI91" i="1"/>
  <c r="EJ91" i="1" s="1"/>
  <c r="EN91" i="1"/>
  <c r="EO91" i="1"/>
  <c r="EP91" i="1"/>
  <c r="EQ91" i="1"/>
  <c r="ER91" i="1"/>
  <c r="ET91" i="1"/>
  <c r="EU91" i="1"/>
  <c r="EV91" i="1"/>
  <c r="S92" i="1"/>
  <c r="AB92" i="1"/>
  <c r="AC92" i="1" s="1"/>
  <c r="AE92" i="1"/>
  <c r="T1008" i="37" s="1"/>
  <c r="AQ92" i="1"/>
  <c r="AS92" i="1"/>
  <c r="EG92" i="1"/>
  <c r="EH92" i="1" s="1"/>
  <c r="EI92" i="1"/>
  <c r="EJ92" i="1" s="1"/>
  <c r="EN92" i="1"/>
  <c r="EO92" i="1"/>
  <c r="EP92" i="1"/>
  <c r="EQ92" i="1"/>
  <c r="ER92" i="1"/>
  <c r="ET92" i="1"/>
  <c r="EU92" i="1"/>
  <c r="EV92" i="1"/>
  <c r="S93" i="1"/>
  <c r="AB93" i="1"/>
  <c r="AC93" i="1" s="1"/>
  <c r="AE93" i="1"/>
  <c r="B1048" i="37" s="1"/>
  <c r="AQ93" i="1"/>
  <c r="AS93" i="1"/>
  <c r="EG93" i="1"/>
  <c r="EH93" i="1" s="1"/>
  <c r="EI93" i="1"/>
  <c r="EJ93" i="1" s="1"/>
  <c r="EN93" i="1"/>
  <c r="EO93" i="1"/>
  <c r="EP93" i="1"/>
  <c r="EQ93" i="1"/>
  <c r="ER93" i="1"/>
  <c r="ET93" i="1"/>
  <c r="EU93" i="1"/>
  <c r="EV93" i="1"/>
  <c r="S94" i="1"/>
  <c r="AB94" i="1"/>
  <c r="AC94" i="1" s="1"/>
  <c r="AE94" i="1"/>
  <c r="K1048" i="37" s="1"/>
  <c r="AQ94" i="1"/>
  <c r="AS94" i="1"/>
  <c r="EG94" i="1"/>
  <c r="EH94" i="1" s="1"/>
  <c r="EI94" i="1"/>
  <c r="EJ94" i="1" s="1"/>
  <c r="EN94" i="1"/>
  <c r="EO94" i="1"/>
  <c r="EP94" i="1"/>
  <c r="EQ94" i="1"/>
  <c r="ER94" i="1"/>
  <c r="ET94" i="1"/>
  <c r="EU94" i="1"/>
  <c r="EV94" i="1"/>
  <c r="S95" i="1"/>
  <c r="AB95" i="1"/>
  <c r="AC95" i="1" s="1"/>
  <c r="AE95" i="1"/>
  <c r="AQ95" i="1"/>
  <c r="AS95" i="1"/>
  <c r="EG95" i="1"/>
  <c r="EH95" i="1" s="1"/>
  <c r="EI95" i="1"/>
  <c r="EJ95" i="1" s="1"/>
  <c r="EN95" i="1"/>
  <c r="EO95" i="1"/>
  <c r="EP95" i="1"/>
  <c r="EQ95" i="1"/>
  <c r="ER95" i="1"/>
  <c r="ET95" i="1"/>
  <c r="EU95" i="1"/>
  <c r="EV95" i="1"/>
  <c r="S96" i="1"/>
  <c r="AB96" i="1"/>
  <c r="AC96" i="1" s="1"/>
  <c r="AE96" i="1"/>
  <c r="AQ96" i="1"/>
  <c r="AS96" i="1"/>
  <c r="EG96" i="1"/>
  <c r="EH96" i="1" s="1"/>
  <c r="EI96" i="1"/>
  <c r="EJ96" i="1" s="1"/>
  <c r="EN96" i="1"/>
  <c r="EO96" i="1"/>
  <c r="EP96" i="1"/>
  <c r="EQ96" i="1"/>
  <c r="ER96" i="1"/>
  <c r="ET96" i="1"/>
  <c r="EU96" i="1"/>
  <c r="EV96" i="1"/>
  <c r="S97" i="1"/>
  <c r="AB97" i="1"/>
  <c r="AC97" i="1" s="1"/>
  <c r="AE97" i="1"/>
  <c r="K1088" i="37" s="1"/>
  <c r="AQ97" i="1"/>
  <c r="AS97" i="1"/>
  <c r="EG97" i="1"/>
  <c r="EH97" i="1" s="1"/>
  <c r="EI97" i="1"/>
  <c r="EJ97" i="1" s="1"/>
  <c r="EN97" i="1"/>
  <c r="EO97" i="1"/>
  <c r="EP97" i="1"/>
  <c r="EQ97" i="1"/>
  <c r="ER97" i="1"/>
  <c r="ET97" i="1"/>
  <c r="EU97" i="1"/>
  <c r="EV97" i="1"/>
  <c r="S98" i="1"/>
  <c r="AB98" i="1"/>
  <c r="AC98" i="1" s="1"/>
  <c r="AE98" i="1"/>
  <c r="T1088" i="37" s="1"/>
  <c r="AQ98" i="1"/>
  <c r="AS98" i="1"/>
  <c r="EG98" i="1"/>
  <c r="EH98" i="1" s="1"/>
  <c r="EI98" i="1"/>
  <c r="EJ98" i="1" s="1"/>
  <c r="EN98" i="1"/>
  <c r="EO98" i="1"/>
  <c r="EP98" i="1"/>
  <c r="EQ98" i="1"/>
  <c r="ER98" i="1"/>
  <c r="ET98" i="1"/>
  <c r="EU98" i="1"/>
  <c r="EV98" i="1"/>
  <c r="S99" i="1"/>
  <c r="AB99" i="1"/>
  <c r="AC99" i="1" s="1"/>
  <c r="AE99" i="1"/>
  <c r="B1128" i="37" s="1"/>
  <c r="AQ99" i="1"/>
  <c r="AS99" i="1"/>
  <c r="EG99" i="1"/>
  <c r="EH99" i="1" s="1"/>
  <c r="EI99" i="1"/>
  <c r="EJ99" i="1" s="1"/>
  <c r="EN99" i="1"/>
  <c r="EO99" i="1"/>
  <c r="EP99" i="1"/>
  <c r="EQ99" i="1"/>
  <c r="ER99" i="1"/>
  <c r="ET99" i="1"/>
  <c r="EU99" i="1"/>
  <c r="EV99" i="1"/>
  <c r="S100" i="1"/>
  <c r="AB100" i="1"/>
  <c r="AC100" i="1" s="1"/>
  <c r="AE100" i="1"/>
  <c r="K1128" i="37" s="1"/>
  <c r="AQ100" i="1"/>
  <c r="AS100" i="1"/>
  <c r="EG100" i="1"/>
  <c r="EH100" i="1" s="1"/>
  <c r="EI100" i="1"/>
  <c r="EJ100" i="1" s="1"/>
  <c r="EN100" i="1"/>
  <c r="EO100" i="1"/>
  <c r="EP100" i="1"/>
  <c r="EQ100" i="1"/>
  <c r="ER100" i="1"/>
  <c r="ET100" i="1"/>
  <c r="EU100" i="1"/>
  <c r="EV100" i="1"/>
  <c r="S101" i="1"/>
  <c r="AB101" i="1"/>
  <c r="AC101" i="1" s="1"/>
  <c r="AE101" i="1"/>
  <c r="T1128" i="37" s="1"/>
  <c r="AQ101" i="1"/>
  <c r="AS101" i="1"/>
  <c r="EG101" i="1"/>
  <c r="EH101" i="1" s="1"/>
  <c r="EI101" i="1"/>
  <c r="EJ101" i="1" s="1"/>
  <c r="EN101" i="1"/>
  <c r="EO101" i="1"/>
  <c r="EP101" i="1"/>
  <c r="EQ101" i="1"/>
  <c r="ER101" i="1"/>
  <c r="ET101" i="1"/>
  <c r="EU101" i="1"/>
  <c r="EV101" i="1"/>
  <c r="S102" i="1"/>
  <c r="AB102" i="1"/>
  <c r="AC102" i="1" s="1"/>
  <c r="AE102" i="1"/>
  <c r="B1168" i="37" s="1"/>
  <c r="AQ102" i="1"/>
  <c r="AS102" i="1"/>
  <c r="EG102" i="1"/>
  <c r="EH102" i="1" s="1"/>
  <c r="EI102" i="1"/>
  <c r="EJ102" i="1" s="1"/>
  <c r="EN102" i="1"/>
  <c r="EO102" i="1"/>
  <c r="EP102" i="1"/>
  <c r="EQ102" i="1"/>
  <c r="ER102" i="1"/>
  <c r="ET102" i="1"/>
  <c r="EU102" i="1"/>
  <c r="EV102" i="1"/>
  <c r="S103" i="1"/>
  <c r="AB103" i="1"/>
  <c r="AC103" i="1" s="1"/>
  <c r="AE103" i="1"/>
  <c r="K1168" i="37" s="1"/>
  <c r="AQ103" i="1"/>
  <c r="AS103" i="1"/>
  <c r="EG103" i="1"/>
  <c r="EH103" i="1" s="1"/>
  <c r="EI103" i="1"/>
  <c r="EJ103" i="1" s="1"/>
  <c r="EN103" i="1"/>
  <c r="EO103" i="1"/>
  <c r="EP103" i="1"/>
  <c r="EQ103" i="1"/>
  <c r="ER103" i="1"/>
  <c r="ET103" i="1"/>
  <c r="EU103" i="1"/>
  <c r="EV103" i="1"/>
  <c r="S104" i="1"/>
  <c r="AB104" i="1"/>
  <c r="AC104" i="1" s="1"/>
  <c r="AE104" i="1"/>
  <c r="T1168" i="37" s="1"/>
  <c r="AQ104" i="1"/>
  <c r="AS104" i="1"/>
  <c r="EG104" i="1"/>
  <c r="EH104" i="1" s="1"/>
  <c r="EI104" i="1"/>
  <c r="EJ104" i="1" s="1"/>
  <c r="EN104" i="1"/>
  <c r="EO104" i="1"/>
  <c r="EP104" i="1"/>
  <c r="EQ104" i="1"/>
  <c r="ER104" i="1"/>
  <c r="ET104" i="1"/>
  <c r="EU104" i="1"/>
  <c r="EV104" i="1"/>
  <c r="S105" i="1"/>
  <c r="AB105" i="1"/>
  <c r="AC105" i="1" s="1"/>
  <c r="AE105" i="1"/>
  <c r="B1208" i="37" s="1"/>
  <c r="AQ105" i="1"/>
  <c r="AS105" i="1"/>
  <c r="EG105" i="1"/>
  <c r="EH105" i="1" s="1"/>
  <c r="EI105" i="1"/>
  <c r="EJ105" i="1" s="1"/>
  <c r="EN105" i="1"/>
  <c r="EO105" i="1"/>
  <c r="EP105" i="1"/>
  <c r="EQ105" i="1"/>
  <c r="ER105" i="1"/>
  <c r="ET105" i="1"/>
  <c r="EU105" i="1"/>
  <c r="EV105" i="1"/>
  <c r="S106" i="1"/>
  <c r="AB106" i="1"/>
  <c r="AC106" i="1" s="1"/>
  <c r="AE106" i="1"/>
  <c r="K1208" i="37" s="1"/>
  <c r="AQ106" i="1"/>
  <c r="AS106" i="1"/>
  <c r="EG106" i="1"/>
  <c r="EH106" i="1" s="1"/>
  <c r="EI106" i="1"/>
  <c r="EJ106" i="1" s="1"/>
  <c r="EN106" i="1"/>
  <c r="EO106" i="1"/>
  <c r="EP106" i="1"/>
  <c r="EQ106" i="1"/>
  <c r="ER106" i="1"/>
  <c r="ET106" i="1"/>
  <c r="EU106" i="1"/>
  <c r="EV106" i="1"/>
  <c r="S107" i="1"/>
  <c r="AB107" i="1"/>
  <c r="AC107" i="1" s="1"/>
  <c r="AE107" i="1"/>
  <c r="T1208" i="37" s="1"/>
  <c r="AQ107" i="1"/>
  <c r="AS107" i="1"/>
  <c r="EG107" i="1"/>
  <c r="EH107" i="1" s="1"/>
  <c r="EI107" i="1"/>
  <c r="EJ107" i="1" s="1"/>
  <c r="EN107" i="1"/>
  <c r="EO107" i="1"/>
  <c r="EP107" i="1"/>
  <c r="EQ107" i="1"/>
  <c r="ER107" i="1"/>
  <c r="ET107" i="1"/>
  <c r="EU107" i="1"/>
  <c r="EV107" i="1"/>
  <c r="N1203" i="37" l="1"/>
  <c r="R1205" i="37"/>
  <c r="Q1206" i="37" s="1"/>
  <c r="Q1207" i="37" s="1"/>
  <c r="Q1210" i="37" s="1"/>
  <c r="E1163" i="37"/>
  <c r="I1165" i="37"/>
  <c r="H1166" i="37" s="1"/>
  <c r="H1167" i="37" s="1"/>
  <c r="H1170" i="37" s="1"/>
  <c r="R1045" i="37"/>
  <c r="Q1046" i="37" s="1"/>
  <c r="Q1047" i="37" s="1"/>
  <c r="Q1050" i="37" s="1"/>
  <c r="N1043" i="37"/>
  <c r="I1005" i="37"/>
  <c r="H1006" i="37" s="1"/>
  <c r="H1007" i="37" s="1"/>
  <c r="H1010" i="37" s="1"/>
  <c r="E1003" i="37"/>
  <c r="N883" i="37"/>
  <c r="R885" i="37"/>
  <c r="Q886" i="37" s="1"/>
  <c r="Q887" i="37" s="1"/>
  <c r="Q890" i="37" s="1"/>
  <c r="E843" i="37"/>
  <c r="I845" i="37"/>
  <c r="H846" i="37" s="1"/>
  <c r="H847" i="37" s="1"/>
  <c r="H850" i="37" s="1"/>
  <c r="R725" i="37"/>
  <c r="Q726" i="37" s="1"/>
  <c r="Q727" i="37" s="1"/>
  <c r="Q730" i="37" s="1"/>
  <c r="N723" i="37"/>
  <c r="E683" i="37"/>
  <c r="I685" i="37"/>
  <c r="H686" i="37" s="1"/>
  <c r="H687" i="37" s="1"/>
  <c r="H690" i="37" s="1"/>
  <c r="E563" i="37"/>
  <c r="I565" i="37"/>
  <c r="H566" i="37" s="1"/>
  <c r="H567" i="37" s="1"/>
  <c r="H570" i="37" s="1"/>
  <c r="R445" i="37"/>
  <c r="Q446" i="37" s="1"/>
  <c r="Q447" i="37" s="1"/>
  <c r="Q450" i="37" s="1"/>
  <c r="N443" i="37"/>
  <c r="E403" i="37"/>
  <c r="I405" i="37"/>
  <c r="H406" i="37" s="1"/>
  <c r="H407" i="37" s="1"/>
  <c r="H410" i="37" s="1"/>
  <c r="AF255" i="1"/>
  <c r="I242" i="37"/>
  <c r="I245" i="37" s="1"/>
  <c r="H246" i="37" s="1"/>
  <c r="H247" i="37" s="1"/>
  <c r="H250" i="37" s="1"/>
  <c r="N1243" i="37"/>
  <c r="R1245" i="37"/>
  <c r="Q1246" i="37" s="1"/>
  <c r="Q1247" i="37" s="1"/>
  <c r="Q1250" i="37" s="1"/>
  <c r="E1243" i="37"/>
  <c r="I1245" i="37"/>
  <c r="H1246" i="37" s="1"/>
  <c r="H1247" i="37" s="1"/>
  <c r="H1250" i="37" s="1"/>
  <c r="N1163" i="37"/>
  <c r="R1165" i="37"/>
  <c r="Q1166" i="37" s="1"/>
  <c r="Q1167" i="37" s="1"/>
  <c r="Q1170" i="37" s="1"/>
  <c r="E1123" i="37"/>
  <c r="I1125" i="37"/>
  <c r="H1126" i="37" s="1"/>
  <c r="H1127" i="37" s="1"/>
  <c r="H1130" i="37" s="1"/>
  <c r="I82" i="37"/>
  <c r="I85" i="37" s="1"/>
  <c r="H86" i="37" s="1"/>
  <c r="H87" i="37" s="1"/>
  <c r="H90" i="37" s="1"/>
  <c r="T1048" i="37"/>
  <c r="N1003" i="37"/>
  <c r="R1005" i="37"/>
  <c r="Q1006" i="37" s="1"/>
  <c r="Q1007" i="37" s="1"/>
  <c r="Q1010" i="37" s="1"/>
  <c r="E963" i="37"/>
  <c r="I965" i="37"/>
  <c r="H966" i="37" s="1"/>
  <c r="H967" i="37" s="1"/>
  <c r="H970" i="37" s="1"/>
  <c r="R845" i="37"/>
  <c r="Q846" i="37" s="1"/>
  <c r="Q847" i="37" s="1"/>
  <c r="Q850" i="37" s="1"/>
  <c r="N843" i="37"/>
  <c r="E803" i="37"/>
  <c r="I805" i="37"/>
  <c r="H806" i="37" s="1"/>
  <c r="H807" i="37" s="1"/>
  <c r="H810" i="37" s="1"/>
  <c r="R685" i="37"/>
  <c r="Q686" i="37" s="1"/>
  <c r="Q687" i="37" s="1"/>
  <c r="Q690" i="37" s="1"/>
  <c r="N683" i="37"/>
  <c r="E643" i="37"/>
  <c r="I645" i="37"/>
  <c r="H646" i="37" s="1"/>
  <c r="H647" i="37" s="1"/>
  <c r="H650" i="37" s="1"/>
  <c r="R565" i="37"/>
  <c r="Q566" i="37" s="1"/>
  <c r="Q567" i="37" s="1"/>
  <c r="Q570" i="37" s="1"/>
  <c r="N563" i="37"/>
  <c r="E523" i="37"/>
  <c r="I525" i="37"/>
  <c r="H526" i="37" s="1"/>
  <c r="H527" i="37" s="1"/>
  <c r="H530" i="37" s="1"/>
  <c r="R405" i="37"/>
  <c r="Q406" i="37" s="1"/>
  <c r="Q407" i="37" s="1"/>
  <c r="Q410" i="37" s="1"/>
  <c r="N403" i="37"/>
  <c r="E363" i="37"/>
  <c r="I365" i="37"/>
  <c r="H366" i="37" s="1"/>
  <c r="H367" i="37" s="1"/>
  <c r="H370" i="37" s="1"/>
  <c r="E323" i="37"/>
  <c r="I325" i="37"/>
  <c r="H326" i="37" s="1"/>
  <c r="H327" i="37" s="1"/>
  <c r="H330" i="37" s="1"/>
  <c r="E83" i="37"/>
  <c r="AF256" i="1"/>
  <c r="R242" i="37"/>
  <c r="R245" i="37" s="1"/>
  <c r="Q246" i="37" s="1"/>
  <c r="Q247" i="37" s="1"/>
  <c r="Q250" i="37" s="1"/>
  <c r="AF175" i="1"/>
  <c r="I162" i="37"/>
  <c r="E163" i="37" s="1"/>
  <c r="N1323" i="37"/>
  <c r="R1325" i="37"/>
  <c r="Q1326" i="37" s="1"/>
  <c r="Q1327" i="37" s="1"/>
  <c r="Q1330" i="37" s="1"/>
  <c r="E1323" i="37"/>
  <c r="I1325" i="37"/>
  <c r="H1326" i="37" s="1"/>
  <c r="H1327" i="37" s="1"/>
  <c r="H1330" i="37" s="1"/>
  <c r="N1123" i="37"/>
  <c r="R1125" i="37"/>
  <c r="Q1126" i="37" s="1"/>
  <c r="Q1127" i="37" s="1"/>
  <c r="Q1130" i="37" s="1"/>
  <c r="B1088" i="37"/>
  <c r="R82" i="37"/>
  <c r="N83" i="37" s="1"/>
  <c r="R965" i="37"/>
  <c r="Q966" i="37" s="1"/>
  <c r="Q967" i="37" s="1"/>
  <c r="Q970" i="37" s="1"/>
  <c r="N963" i="37"/>
  <c r="E923" i="37"/>
  <c r="I925" i="37"/>
  <c r="H926" i="37" s="1"/>
  <c r="H927" i="37" s="1"/>
  <c r="H930" i="37" s="1"/>
  <c r="N803" i="37"/>
  <c r="R805" i="37"/>
  <c r="Q806" i="37" s="1"/>
  <c r="Q807" i="37" s="1"/>
  <c r="Q810" i="37" s="1"/>
  <c r="E763" i="37"/>
  <c r="I765" i="37"/>
  <c r="H766" i="37" s="1"/>
  <c r="H767" i="37" s="1"/>
  <c r="H770" i="37" s="1"/>
  <c r="N643" i="37"/>
  <c r="R645" i="37"/>
  <c r="Q646" i="37" s="1"/>
  <c r="Q647" i="37" s="1"/>
  <c r="Q650" i="37" s="1"/>
  <c r="E603" i="37"/>
  <c r="I605" i="37"/>
  <c r="H606" i="37" s="1"/>
  <c r="H607" i="37" s="1"/>
  <c r="H610" i="37" s="1"/>
  <c r="I42" i="37"/>
  <c r="E43" i="37" s="1"/>
  <c r="K528" i="37"/>
  <c r="E483" i="37"/>
  <c r="I485" i="37"/>
  <c r="H486" i="37" s="1"/>
  <c r="H487" i="37" s="1"/>
  <c r="H490" i="37" s="1"/>
  <c r="N363" i="37"/>
  <c r="R365" i="37"/>
  <c r="Q366" i="37" s="1"/>
  <c r="Q367" i="37" s="1"/>
  <c r="Q370" i="37" s="1"/>
  <c r="R85" i="37"/>
  <c r="Q86" i="37" s="1"/>
  <c r="Q87" i="37" s="1"/>
  <c r="Q90" i="37" s="1"/>
  <c r="AF215" i="1"/>
  <c r="I202" i="37"/>
  <c r="E203" i="37" s="1"/>
  <c r="AF176" i="1"/>
  <c r="R162" i="37"/>
  <c r="AF135" i="1"/>
  <c r="I122" i="37"/>
  <c r="I125" i="37" s="1"/>
  <c r="H126" i="37" s="1"/>
  <c r="H127" i="37" s="1"/>
  <c r="H130" i="37" s="1"/>
  <c r="E1283" i="37"/>
  <c r="I1285" i="37"/>
  <c r="H1286" i="37" s="1"/>
  <c r="H1287" i="37" s="1"/>
  <c r="H1290" i="37" s="1"/>
  <c r="I1205" i="37"/>
  <c r="H1206" i="37" s="1"/>
  <c r="H1207" i="37" s="1"/>
  <c r="H1210" i="37" s="1"/>
  <c r="E1203" i="37"/>
  <c r="R1085" i="37"/>
  <c r="Q1086" i="37" s="1"/>
  <c r="Q1087" i="37" s="1"/>
  <c r="Q1090" i="37" s="1"/>
  <c r="N1083" i="37"/>
  <c r="I1045" i="37"/>
  <c r="H1046" i="37" s="1"/>
  <c r="H1047" i="37" s="1"/>
  <c r="H1050" i="37" s="1"/>
  <c r="E1043" i="37"/>
  <c r="R925" i="37"/>
  <c r="Q926" i="37" s="1"/>
  <c r="Q927" i="37" s="1"/>
  <c r="Q930" i="37" s="1"/>
  <c r="N923" i="37"/>
  <c r="E883" i="37"/>
  <c r="I885" i="37"/>
  <c r="H886" i="37" s="1"/>
  <c r="H887" i="37" s="1"/>
  <c r="H890" i="37" s="1"/>
  <c r="N763" i="37"/>
  <c r="R765" i="37"/>
  <c r="Q766" i="37" s="1"/>
  <c r="Q767" i="37" s="1"/>
  <c r="Q770" i="37" s="1"/>
  <c r="E723" i="37"/>
  <c r="I725" i="37"/>
  <c r="H726" i="37" s="1"/>
  <c r="H727" i="37" s="1"/>
  <c r="H730" i="37" s="1"/>
  <c r="T648" i="37"/>
  <c r="N603" i="37"/>
  <c r="R605" i="37"/>
  <c r="Q606" i="37" s="1"/>
  <c r="Q607" i="37" s="1"/>
  <c r="Q610" i="37" s="1"/>
  <c r="T528" i="37"/>
  <c r="R42" i="37"/>
  <c r="R45" i="37" s="1"/>
  <c r="Q46" i="37" s="1"/>
  <c r="Q47" i="37" s="1"/>
  <c r="Q50" i="37" s="1"/>
  <c r="N483" i="37"/>
  <c r="R485" i="37"/>
  <c r="Q486" i="37" s="1"/>
  <c r="Q487" i="37" s="1"/>
  <c r="Q490" i="37" s="1"/>
  <c r="E443" i="37"/>
  <c r="I445" i="37"/>
  <c r="H446" i="37" s="1"/>
  <c r="H447" i="37" s="1"/>
  <c r="H450" i="37" s="1"/>
  <c r="N323" i="37"/>
  <c r="R325" i="37"/>
  <c r="Q326" i="37" s="1"/>
  <c r="Q327" i="37" s="1"/>
  <c r="Q330" i="37" s="1"/>
  <c r="E283" i="37"/>
  <c r="I285" i="37"/>
  <c r="H286" i="37" s="1"/>
  <c r="H287" i="37" s="1"/>
  <c r="H290" i="37" s="1"/>
  <c r="AF216" i="1"/>
  <c r="R202" i="37"/>
  <c r="N203" i="37" s="1"/>
  <c r="AF136" i="1"/>
  <c r="R122" i="37"/>
  <c r="N123" i="37" s="1"/>
  <c r="R1285" i="37"/>
  <c r="Q1286" i="37" s="1"/>
  <c r="Q1287" i="37" s="1"/>
  <c r="Q1290" i="37" s="1"/>
  <c r="N1283" i="37"/>
  <c r="AF106" i="1"/>
  <c r="AF102" i="1"/>
  <c r="AF94" i="1"/>
  <c r="AF90" i="1"/>
  <c r="AF82" i="1"/>
  <c r="AF78" i="1"/>
  <c r="AF70" i="1"/>
  <c r="AF66" i="1"/>
  <c r="AF57" i="1"/>
  <c r="AF45" i="1"/>
  <c r="AF38" i="1"/>
  <c r="AA282" i="37"/>
  <c r="AF33" i="1"/>
  <c r="AF29" i="1"/>
  <c r="AA162" i="37"/>
  <c r="W163" i="37" s="1"/>
  <c r="AF24" i="1"/>
  <c r="AF19" i="1"/>
  <c r="AF113" i="1"/>
  <c r="AA1282" i="37"/>
  <c r="W1283" i="37" s="1"/>
  <c r="AF109" i="1"/>
  <c r="AF107" i="1"/>
  <c r="AA1202" i="37"/>
  <c r="W1203" i="37" s="1"/>
  <c r="AF103" i="1"/>
  <c r="AF99" i="1"/>
  <c r="AF95" i="1"/>
  <c r="AA1042" i="37"/>
  <c r="AF91" i="1"/>
  <c r="AF87" i="1"/>
  <c r="AF83" i="1"/>
  <c r="AA882" i="37"/>
  <c r="W883" i="37" s="1"/>
  <c r="AF79" i="1"/>
  <c r="AF75" i="1"/>
  <c r="AF71" i="1"/>
  <c r="AA722" i="37"/>
  <c r="W723" i="37" s="1"/>
  <c r="AF67" i="1"/>
  <c r="AF63" i="1"/>
  <c r="AF58" i="1"/>
  <c r="AF54" i="1"/>
  <c r="AF50" i="1"/>
  <c r="AA442" i="37"/>
  <c r="W443" i="37" s="1"/>
  <c r="AF46" i="1"/>
  <c r="AF42" i="1"/>
  <c r="AF39" i="1"/>
  <c r="AF34" i="1"/>
  <c r="AF30" i="1"/>
  <c r="AF26" i="1"/>
  <c r="AA122" i="37"/>
  <c r="W123" i="37" s="1"/>
  <c r="AF21" i="1"/>
  <c r="AF16" i="1"/>
  <c r="R2" i="37"/>
  <c r="N3" i="37" s="1"/>
  <c r="AF115" i="1"/>
  <c r="AF114" i="1"/>
  <c r="AF110" i="1"/>
  <c r="AA1242" i="37"/>
  <c r="W1243" i="37" s="1"/>
  <c r="AF98" i="1"/>
  <c r="AA1082" i="37"/>
  <c r="W1083" i="37" s="1"/>
  <c r="AF86" i="1"/>
  <c r="AA922" i="37"/>
  <c r="W923" i="37" s="1"/>
  <c r="AF74" i="1"/>
  <c r="AA762" i="37"/>
  <c r="W763" i="37" s="1"/>
  <c r="AF62" i="1"/>
  <c r="AA602" i="37"/>
  <c r="W603" i="37" s="1"/>
  <c r="AF53" i="1"/>
  <c r="AA482" i="37"/>
  <c r="W483" i="37" s="1"/>
  <c r="AF49" i="1"/>
  <c r="AF41" i="1"/>
  <c r="AA322" i="37"/>
  <c r="W323" i="37" s="1"/>
  <c r="AF25" i="1"/>
  <c r="AF108" i="1"/>
  <c r="AF104" i="1"/>
  <c r="AA1162" i="37"/>
  <c r="W1163" i="37" s="1"/>
  <c r="AF100" i="1"/>
  <c r="AF96" i="1"/>
  <c r="AF92" i="1"/>
  <c r="AA1002" i="37"/>
  <c r="W1003" i="37" s="1"/>
  <c r="AF88" i="1"/>
  <c r="AF84" i="1"/>
  <c r="AF80" i="1"/>
  <c r="AA842" i="37"/>
  <c r="W843" i="37" s="1"/>
  <c r="AF76" i="1"/>
  <c r="AF72" i="1"/>
  <c r="AF68" i="1"/>
  <c r="AA682" i="37"/>
  <c r="W683" i="37" s="1"/>
  <c r="AF64" i="1"/>
  <c r="AF60" i="1"/>
  <c r="AF59" i="1"/>
  <c r="AA562" i="37"/>
  <c r="W563" i="37" s="1"/>
  <c r="AF55" i="1"/>
  <c r="AF51" i="1"/>
  <c r="AF47" i="1"/>
  <c r="AA402" i="37"/>
  <c r="W403" i="37" s="1"/>
  <c r="AF43" i="1"/>
  <c r="AF35" i="1"/>
  <c r="AA242" i="37"/>
  <c r="W243" i="37" s="1"/>
  <c r="AF31" i="1"/>
  <c r="AF27" i="1"/>
  <c r="AF22" i="1"/>
  <c r="AF17" i="1"/>
  <c r="AA2" i="37"/>
  <c r="W3" i="37" s="1"/>
  <c r="AF116" i="1"/>
  <c r="AA1322" i="37"/>
  <c r="W1323" i="37" s="1"/>
  <c r="AF111" i="1"/>
  <c r="AF105" i="1"/>
  <c r="AF101" i="1"/>
  <c r="AA1122" i="37"/>
  <c r="W1123" i="37" s="1"/>
  <c r="AF97" i="1"/>
  <c r="AF93" i="1"/>
  <c r="AF89" i="1"/>
  <c r="AA962" i="37"/>
  <c r="W963" i="37" s="1"/>
  <c r="AF85" i="1"/>
  <c r="AF81" i="1"/>
  <c r="AF77" i="1"/>
  <c r="AA802" i="37"/>
  <c r="W803" i="37" s="1"/>
  <c r="AF73" i="1"/>
  <c r="AF69" i="1"/>
  <c r="AF65" i="1"/>
  <c r="AA642" i="37"/>
  <c r="AF61" i="1"/>
  <c r="AF56" i="1"/>
  <c r="AA522" i="37"/>
  <c r="AF52" i="1"/>
  <c r="AF48" i="1"/>
  <c r="AF44" i="1"/>
  <c r="AA362" i="37"/>
  <c r="W363" i="37" s="1"/>
  <c r="AF40" i="1"/>
  <c r="AF37" i="1"/>
  <c r="AF36" i="1"/>
  <c r="AF32" i="1"/>
  <c r="AA202" i="37"/>
  <c r="W203" i="37" s="1"/>
  <c r="AF28" i="1"/>
  <c r="AF23" i="1"/>
  <c r="AA82" i="37"/>
  <c r="W83" i="37" s="1"/>
  <c r="AF18" i="1"/>
  <c r="AF112" i="1"/>
  <c r="Z226" i="1"/>
  <c r="Z108" i="1"/>
  <c r="Z60" i="1"/>
  <c r="Z25" i="1"/>
  <c r="Z222" i="1"/>
  <c r="Z37" i="1"/>
  <c r="Z103" i="1"/>
  <c r="EW103" i="1"/>
  <c r="FC103" i="1" s="1"/>
  <c r="FD103" i="1" s="1"/>
  <c r="Z99" i="1"/>
  <c r="EW99" i="1"/>
  <c r="FC99" i="1" s="1"/>
  <c r="FD99" i="1" s="1"/>
  <c r="Z217" i="1"/>
  <c r="EW217" i="1"/>
  <c r="FC217" i="1" s="1"/>
  <c r="FD217" i="1" s="1"/>
  <c r="Z88" i="1"/>
  <c r="EW88" i="1"/>
  <c r="FC88" i="1" s="1"/>
  <c r="FD88" i="1" s="1"/>
  <c r="Z106" i="1"/>
  <c r="EW106" i="1"/>
  <c r="FC106" i="1" s="1"/>
  <c r="FD106" i="1" s="1"/>
  <c r="Z100" i="1"/>
  <c r="EW100" i="1"/>
  <c r="FC100" i="1" s="1"/>
  <c r="FD100" i="1" s="1"/>
  <c r="Z97" i="1"/>
  <c r="EW97" i="1"/>
  <c r="FC97" i="1" s="1"/>
  <c r="FD97" i="1" s="1"/>
  <c r="Z50" i="1"/>
  <c r="EW50" i="1"/>
  <c r="FC50" i="1" s="1"/>
  <c r="FD50" i="1" s="1"/>
  <c r="Z46" i="1"/>
  <c r="EW46" i="1"/>
  <c r="FC46" i="1" s="1"/>
  <c r="FD46" i="1" s="1"/>
  <c r="Z42" i="1"/>
  <c r="EW42" i="1"/>
  <c r="FC42" i="1" s="1"/>
  <c r="FD42" i="1" s="1"/>
  <c r="Z246" i="1"/>
  <c r="EW246" i="1"/>
  <c r="FC246" i="1" s="1"/>
  <c r="FD246" i="1" s="1"/>
  <c r="Z243" i="1"/>
  <c r="EW243" i="1"/>
  <c r="FC243" i="1" s="1"/>
  <c r="FD243" i="1" s="1"/>
  <c r="Z214" i="1"/>
  <c r="EW214" i="1"/>
  <c r="FC214" i="1" s="1"/>
  <c r="FD214" i="1" s="1"/>
  <c r="Z179" i="1"/>
  <c r="EW179" i="1"/>
  <c r="FC179" i="1" s="1"/>
  <c r="FD179" i="1" s="1"/>
  <c r="Z171" i="1"/>
  <c r="EW171" i="1"/>
  <c r="FC171" i="1" s="1"/>
  <c r="FD171" i="1" s="1"/>
  <c r="Z136" i="1"/>
  <c r="EW136" i="1"/>
  <c r="FC136" i="1" s="1"/>
  <c r="FD136" i="1" s="1"/>
  <c r="Z132" i="1"/>
  <c r="EW132" i="1"/>
  <c r="FC132" i="1" s="1"/>
  <c r="FD132" i="1" s="1"/>
  <c r="Z128" i="1"/>
  <c r="EW128" i="1"/>
  <c r="FC128" i="1" s="1"/>
  <c r="FD128" i="1" s="1"/>
  <c r="Z124" i="1"/>
  <c r="EW124" i="1"/>
  <c r="FC124" i="1" s="1"/>
  <c r="FD124" i="1" s="1"/>
  <c r="Z120" i="1"/>
  <c r="EW120" i="1"/>
  <c r="FC120" i="1" s="1"/>
  <c r="FD120" i="1" s="1"/>
  <c r="Z57" i="1"/>
  <c r="EW57" i="1"/>
  <c r="FC57" i="1" s="1"/>
  <c r="FD57" i="1" s="1"/>
  <c r="Z53" i="1"/>
  <c r="EW53" i="1"/>
  <c r="FC53" i="1" s="1"/>
  <c r="FD53" i="1" s="1"/>
  <c r="Z252" i="1"/>
  <c r="EW252" i="1"/>
  <c r="FC252" i="1" s="1"/>
  <c r="FD252" i="1" s="1"/>
  <c r="FC207" i="1"/>
  <c r="FD207" i="1" s="1"/>
  <c r="Z147" i="1"/>
  <c r="EW147" i="1"/>
  <c r="FC147" i="1" s="1"/>
  <c r="FD147" i="1" s="1"/>
  <c r="Z143" i="1"/>
  <c r="EW143" i="1"/>
  <c r="FC143" i="1" s="1"/>
  <c r="FD143" i="1" s="1"/>
  <c r="Z84" i="1"/>
  <c r="EW84" i="1"/>
  <c r="FC84" i="1" s="1"/>
  <c r="FD84" i="1" s="1"/>
  <c r="Z75" i="1"/>
  <c r="EW75" i="1"/>
  <c r="FC75" i="1" s="1"/>
  <c r="FD75" i="1" s="1"/>
  <c r="Z62" i="1"/>
  <c r="EW62" i="1"/>
  <c r="FC62" i="1" s="1"/>
  <c r="FD62" i="1" s="1"/>
  <c r="FC25" i="1"/>
  <c r="FD25" i="1" s="1"/>
  <c r="Z16" i="1"/>
  <c r="EW16" i="1"/>
  <c r="FC16" i="1" s="1"/>
  <c r="FD16" i="1" s="1"/>
  <c r="Z258" i="1"/>
  <c r="EW258" i="1"/>
  <c r="FC258" i="1" s="1"/>
  <c r="FD258" i="1" s="1"/>
  <c r="Z233" i="1"/>
  <c r="EW233" i="1"/>
  <c r="FC233" i="1" s="1"/>
  <c r="FD233" i="1" s="1"/>
  <c r="Z223" i="1"/>
  <c r="EW223" i="1"/>
  <c r="FC223" i="1" s="1"/>
  <c r="FD223" i="1" s="1"/>
  <c r="Z220" i="1"/>
  <c r="EW220" i="1"/>
  <c r="FC220" i="1" s="1"/>
  <c r="FD220" i="1" s="1"/>
  <c r="EW212" i="1"/>
  <c r="FC212" i="1" s="1"/>
  <c r="FD212" i="1" s="1"/>
  <c r="Z212" i="1"/>
  <c r="EW189" i="1"/>
  <c r="FC189" i="1" s="1"/>
  <c r="FD189" i="1" s="1"/>
  <c r="Z189" i="1"/>
  <c r="Z165" i="1"/>
  <c r="EW165" i="1"/>
  <c r="FC165" i="1" s="1"/>
  <c r="FD165" i="1" s="1"/>
  <c r="Z161" i="1"/>
  <c r="EW161" i="1"/>
  <c r="FC161" i="1" s="1"/>
  <c r="FD161" i="1" s="1"/>
  <c r="FC159" i="1"/>
  <c r="FD159" i="1" s="1"/>
  <c r="Z114" i="1"/>
  <c r="EW114" i="1"/>
  <c r="FC114" i="1" s="1"/>
  <c r="FD114" i="1" s="1"/>
  <c r="FC215" i="1"/>
  <c r="FD215" i="1" s="1"/>
  <c r="EW209" i="1"/>
  <c r="FC209" i="1" s="1"/>
  <c r="FD209" i="1" s="1"/>
  <c r="Z209" i="1"/>
  <c r="Z205" i="1"/>
  <c r="EW205" i="1"/>
  <c r="FC205" i="1" s="1"/>
  <c r="FD205" i="1" s="1"/>
  <c r="EW186" i="1"/>
  <c r="FC186" i="1" s="1"/>
  <c r="FD186" i="1" s="1"/>
  <c r="Z186" i="1"/>
  <c r="Z139" i="1"/>
  <c r="EW139" i="1"/>
  <c r="FC139" i="1" s="1"/>
  <c r="FD139" i="1" s="1"/>
  <c r="Z95" i="1"/>
  <c r="EW95" i="1"/>
  <c r="FC95" i="1" s="1"/>
  <c r="FD95" i="1" s="1"/>
  <c r="Z81" i="1"/>
  <c r="EW81" i="1"/>
  <c r="FC81" i="1" s="1"/>
  <c r="FD81" i="1" s="1"/>
  <c r="Z68" i="1"/>
  <c r="EW68" i="1"/>
  <c r="FC68" i="1" s="1"/>
  <c r="FD68" i="1" s="1"/>
  <c r="FC60" i="1"/>
  <c r="FD60" i="1" s="1"/>
  <c r="Z34" i="1"/>
  <c r="EW34" i="1"/>
  <c r="FC34" i="1" s="1"/>
  <c r="FD34" i="1" s="1"/>
  <c r="Z27" i="1"/>
  <c r="EW27" i="1"/>
  <c r="FC27" i="1" s="1"/>
  <c r="FD27" i="1" s="1"/>
  <c r="Z24" i="1"/>
  <c r="EW24" i="1"/>
  <c r="FC24" i="1" s="1"/>
  <c r="FD24" i="1" s="1"/>
  <c r="Z107" i="1"/>
  <c r="EW107" i="1"/>
  <c r="FC107" i="1" s="1"/>
  <c r="FD107" i="1" s="1"/>
  <c r="Z104" i="1"/>
  <c r="EW104" i="1"/>
  <c r="FC104" i="1" s="1"/>
  <c r="FD104" i="1" s="1"/>
  <c r="Z101" i="1"/>
  <c r="EW101" i="1"/>
  <c r="FC101" i="1" s="1"/>
  <c r="FD101" i="1" s="1"/>
  <c r="Z39" i="1"/>
  <c r="EW39" i="1"/>
  <c r="FC39" i="1" s="1"/>
  <c r="FD39" i="1" s="1"/>
  <c r="FC37" i="1"/>
  <c r="FD37" i="1" s="1"/>
  <c r="Z236" i="1"/>
  <c r="EW236" i="1"/>
  <c r="FC236" i="1" s="1"/>
  <c r="FD236" i="1" s="1"/>
  <c r="FC198" i="1"/>
  <c r="FD198" i="1" s="1"/>
  <c r="Z196" i="1"/>
  <c r="EW196" i="1"/>
  <c r="FC196" i="1" s="1"/>
  <c r="FD196" i="1" s="1"/>
  <c r="Z192" i="1"/>
  <c r="EW192" i="1"/>
  <c r="FC192" i="1" s="1"/>
  <c r="FD192" i="1" s="1"/>
  <c r="EW168" i="1"/>
  <c r="FC168" i="1" s="1"/>
  <c r="FD168" i="1" s="1"/>
  <c r="Z168" i="1"/>
  <c r="FC115" i="1"/>
  <c r="FD115" i="1" s="1"/>
  <c r="Z96" i="1"/>
  <c r="EW96" i="1"/>
  <c r="FC96" i="1" s="1"/>
  <c r="FD96" i="1" s="1"/>
  <c r="Z93" i="1"/>
  <c r="EW93" i="1"/>
  <c r="FC93" i="1" s="1"/>
  <c r="FD93" i="1" s="1"/>
  <c r="Z105" i="1"/>
  <c r="EW105" i="1"/>
  <c r="FC105" i="1" s="1"/>
  <c r="FD105" i="1" s="1"/>
  <c r="Z102" i="1"/>
  <c r="EW102" i="1"/>
  <c r="FC102" i="1" s="1"/>
  <c r="FD102" i="1" s="1"/>
  <c r="Z98" i="1"/>
  <c r="EW98" i="1"/>
  <c r="FC98" i="1" s="1"/>
  <c r="FD98" i="1" s="1"/>
  <c r="Z92" i="1"/>
  <c r="EW92" i="1"/>
  <c r="FC92" i="1" s="1"/>
  <c r="FD92" i="1" s="1"/>
  <c r="Z89" i="1"/>
  <c r="EW89" i="1"/>
  <c r="FC89" i="1" s="1"/>
  <c r="FD89" i="1" s="1"/>
  <c r="Z85" i="1"/>
  <c r="EW85" i="1"/>
  <c r="FC85" i="1" s="1"/>
  <c r="FD85" i="1" s="1"/>
  <c r="Z82" i="1"/>
  <c r="EW82" i="1"/>
  <c r="FC82" i="1" s="1"/>
  <c r="FD82" i="1" s="1"/>
  <c r="Z78" i="1"/>
  <c r="EW78" i="1"/>
  <c r="FC78" i="1" s="1"/>
  <c r="FD78" i="1" s="1"/>
  <c r="Z76" i="1"/>
  <c r="EW76" i="1"/>
  <c r="FC76" i="1" s="1"/>
  <c r="FD76" i="1" s="1"/>
  <c r="Z72" i="1"/>
  <c r="EW72" i="1"/>
  <c r="FC72" i="1" s="1"/>
  <c r="FD72" i="1" s="1"/>
  <c r="Z69" i="1"/>
  <c r="EW69" i="1"/>
  <c r="FC69" i="1" s="1"/>
  <c r="FD69" i="1" s="1"/>
  <c r="Z66" i="1"/>
  <c r="EW66" i="1"/>
  <c r="FC66" i="1" s="1"/>
  <c r="FD66" i="1" s="1"/>
  <c r="Z63" i="1"/>
  <c r="EW63" i="1"/>
  <c r="FC63" i="1" s="1"/>
  <c r="FD63" i="1" s="1"/>
  <c r="Z54" i="1"/>
  <c r="EW54" i="1"/>
  <c r="FC54" i="1" s="1"/>
  <c r="FD54" i="1" s="1"/>
  <c r="Z51" i="1"/>
  <c r="EW51" i="1"/>
  <c r="FC51" i="1" s="1"/>
  <c r="FD51" i="1" s="1"/>
  <c r="Z47" i="1"/>
  <c r="EW47" i="1"/>
  <c r="FC47" i="1" s="1"/>
  <c r="FD47" i="1" s="1"/>
  <c r="Z43" i="1"/>
  <c r="EW43" i="1"/>
  <c r="FC43" i="1" s="1"/>
  <c r="FD43" i="1" s="1"/>
  <c r="Z40" i="1"/>
  <c r="EW40" i="1"/>
  <c r="FC40" i="1" s="1"/>
  <c r="FD40" i="1" s="1"/>
  <c r="Z31" i="1"/>
  <c r="EW31" i="1"/>
  <c r="FC31" i="1" s="1"/>
  <c r="FD31" i="1" s="1"/>
  <c r="Z28" i="1"/>
  <c r="EW28" i="1"/>
  <c r="FC28" i="1" s="1"/>
  <c r="FD28" i="1" s="1"/>
  <c r="Z21" i="1"/>
  <c r="EW21" i="1"/>
  <c r="FC21" i="1" s="1"/>
  <c r="FD21" i="1" s="1"/>
  <c r="Z17" i="1"/>
  <c r="EW17" i="1"/>
  <c r="FC17" i="1" s="1"/>
  <c r="FD17" i="1" s="1"/>
  <c r="Z259" i="1"/>
  <c r="EW259" i="1"/>
  <c r="FC259" i="1" s="1"/>
  <c r="FD259" i="1" s="1"/>
  <c r="Z256" i="1"/>
  <c r="EW256" i="1"/>
  <c r="FC256" i="1" s="1"/>
  <c r="FD256" i="1" s="1"/>
  <c r="Z253" i="1"/>
  <c r="EW253" i="1"/>
  <c r="FC253" i="1" s="1"/>
  <c r="FD253" i="1" s="1"/>
  <c r="Z250" i="1"/>
  <c r="EW250" i="1"/>
  <c r="FC250" i="1" s="1"/>
  <c r="FD250" i="1" s="1"/>
  <c r="Z247" i="1"/>
  <c r="EW247" i="1"/>
  <c r="FC247" i="1" s="1"/>
  <c r="FD247" i="1" s="1"/>
  <c r="Z240" i="1"/>
  <c r="EW240" i="1"/>
  <c r="FC240" i="1" s="1"/>
  <c r="FD240" i="1" s="1"/>
  <c r="Z237" i="1"/>
  <c r="EW237" i="1"/>
  <c r="FC237" i="1" s="1"/>
  <c r="FD237" i="1" s="1"/>
  <c r="Z230" i="1"/>
  <c r="EW230" i="1"/>
  <c r="FC230" i="1" s="1"/>
  <c r="FD230" i="1" s="1"/>
  <c r="Z227" i="1"/>
  <c r="EW227" i="1"/>
  <c r="FC227" i="1" s="1"/>
  <c r="FD227" i="1" s="1"/>
  <c r="Z224" i="1"/>
  <c r="EW224" i="1"/>
  <c r="FC224" i="1" s="1"/>
  <c r="FD224" i="1" s="1"/>
  <c r="FC222" i="1"/>
  <c r="FD222" i="1" s="1"/>
  <c r="Z221" i="1"/>
  <c r="EW221" i="1"/>
  <c r="FC221" i="1" s="1"/>
  <c r="FD221" i="1" s="1"/>
  <c r="Z206" i="1"/>
  <c r="EW206" i="1"/>
  <c r="FC206" i="1" s="1"/>
  <c r="FD206" i="1" s="1"/>
  <c r="Z203" i="1"/>
  <c r="EW203" i="1"/>
  <c r="FC203" i="1" s="1"/>
  <c r="FD203" i="1" s="1"/>
  <c r="Z200" i="1"/>
  <c r="EW200" i="1"/>
  <c r="FC200" i="1" s="1"/>
  <c r="FD200" i="1" s="1"/>
  <c r="Z197" i="1"/>
  <c r="EW197" i="1"/>
  <c r="FC197" i="1" s="1"/>
  <c r="FD197" i="1" s="1"/>
  <c r="Z193" i="1"/>
  <c r="EW193" i="1"/>
  <c r="FC193" i="1" s="1"/>
  <c r="FD193" i="1" s="1"/>
  <c r="FC191" i="1"/>
  <c r="FD191" i="1" s="1"/>
  <c r="FC182" i="1"/>
  <c r="FD182" i="1" s="1"/>
  <c r="Z180" i="1"/>
  <c r="EW180" i="1"/>
  <c r="FC180" i="1" s="1"/>
  <c r="FD180" i="1" s="1"/>
  <c r="Z176" i="1"/>
  <c r="EW176" i="1"/>
  <c r="FC176" i="1" s="1"/>
  <c r="FD176" i="1" s="1"/>
  <c r="Z172" i="1"/>
  <c r="EW172" i="1"/>
  <c r="FC172" i="1" s="1"/>
  <c r="FD172" i="1" s="1"/>
  <c r="FC167" i="1"/>
  <c r="FD167" i="1" s="1"/>
  <c r="Z166" i="1"/>
  <c r="EW166" i="1"/>
  <c r="FC166" i="1" s="1"/>
  <c r="FD166" i="1" s="1"/>
  <c r="Z162" i="1"/>
  <c r="EW162" i="1"/>
  <c r="FC162" i="1" s="1"/>
  <c r="FD162" i="1" s="1"/>
  <c r="Z158" i="1"/>
  <c r="EW158" i="1"/>
  <c r="FC158" i="1" s="1"/>
  <c r="FD158" i="1" s="1"/>
  <c r="Z152" i="1"/>
  <c r="EW152" i="1"/>
  <c r="FC152" i="1" s="1"/>
  <c r="FD152" i="1" s="1"/>
  <c r="Z148" i="1"/>
  <c r="EW148" i="1"/>
  <c r="FC148" i="1" s="1"/>
  <c r="FD148" i="1" s="1"/>
  <c r="Z144" i="1"/>
  <c r="EW144" i="1"/>
  <c r="FC144" i="1" s="1"/>
  <c r="FD144" i="1" s="1"/>
  <c r="Z140" i="1"/>
  <c r="EW140" i="1"/>
  <c r="FC140" i="1" s="1"/>
  <c r="FD140" i="1" s="1"/>
  <c r="Z137" i="1"/>
  <c r="EW137" i="1"/>
  <c r="FC137" i="1" s="1"/>
  <c r="FD137" i="1" s="1"/>
  <c r="Z129" i="1"/>
  <c r="EW129" i="1"/>
  <c r="FC129" i="1" s="1"/>
  <c r="FD129" i="1" s="1"/>
  <c r="Z121" i="1"/>
  <c r="EW121" i="1"/>
  <c r="FC121" i="1" s="1"/>
  <c r="FD121" i="1" s="1"/>
  <c r="Z112" i="1"/>
  <c r="EW112" i="1"/>
  <c r="FC112" i="1" s="1"/>
  <c r="FD112" i="1" s="1"/>
  <c r="Z94" i="1"/>
  <c r="EW94" i="1"/>
  <c r="FC94" i="1" s="1"/>
  <c r="FD94" i="1" s="1"/>
  <c r="Z91" i="1"/>
  <c r="EW91" i="1"/>
  <c r="FC91" i="1" s="1"/>
  <c r="FD91" i="1" s="1"/>
  <c r="Z87" i="1"/>
  <c r="EW87" i="1"/>
  <c r="FC87" i="1" s="1"/>
  <c r="FD87" i="1" s="1"/>
  <c r="Z80" i="1"/>
  <c r="EW80" i="1"/>
  <c r="FC80" i="1" s="1"/>
  <c r="FD80" i="1" s="1"/>
  <c r="Z74" i="1"/>
  <c r="EW74" i="1"/>
  <c r="FC74" i="1" s="1"/>
  <c r="FD74" i="1" s="1"/>
  <c r="Z71" i="1"/>
  <c r="EW71" i="1"/>
  <c r="FC71" i="1" s="1"/>
  <c r="FD71" i="1" s="1"/>
  <c r="Z65" i="1"/>
  <c r="EW65" i="1"/>
  <c r="FC65" i="1" s="1"/>
  <c r="FD65" i="1" s="1"/>
  <c r="Z61" i="1"/>
  <c r="EW61" i="1"/>
  <c r="FC61" i="1" s="1"/>
  <c r="FD61" i="1" s="1"/>
  <c r="Z59" i="1"/>
  <c r="EW59" i="1"/>
  <c r="FC59" i="1" s="1"/>
  <c r="FD59" i="1" s="1"/>
  <c r="Z56" i="1"/>
  <c r="EW56" i="1"/>
  <c r="FC56" i="1" s="1"/>
  <c r="FD56" i="1" s="1"/>
  <c r="Z49" i="1"/>
  <c r="EW49" i="1"/>
  <c r="FC49" i="1" s="1"/>
  <c r="FD49" i="1" s="1"/>
  <c r="Z45" i="1"/>
  <c r="EW45" i="1"/>
  <c r="FC45" i="1" s="1"/>
  <c r="FD45" i="1" s="1"/>
  <c r="Z41" i="1"/>
  <c r="EW41" i="1"/>
  <c r="FC41" i="1" s="1"/>
  <c r="FD41" i="1" s="1"/>
  <c r="Z38" i="1"/>
  <c r="EW38" i="1"/>
  <c r="FC38" i="1" s="1"/>
  <c r="FD38" i="1" s="1"/>
  <c r="Z36" i="1"/>
  <c r="EW36" i="1"/>
  <c r="FC36" i="1" s="1"/>
  <c r="FD36" i="1" s="1"/>
  <c r="Z33" i="1"/>
  <c r="EW33" i="1"/>
  <c r="FC33" i="1" s="1"/>
  <c r="FD33" i="1" s="1"/>
  <c r="Z30" i="1"/>
  <c r="EW30" i="1"/>
  <c r="FC30" i="1" s="1"/>
  <c r="FD30" i="1" s="1"/>
  <c r="Z26" i="1"/>
  <c r="EW26" i="1"/>
  <c r="FC26" i="1" s="1"/>
  <c r="FD26" i="1" s="1"/>
  <c r="Z23" i="1"/>
  <c r="EW23" i="1"/>
  <c r="FC23" i="1" s="1"/>
  <c r="FD23" i="1" s="1"/>
  <c r="Z19" i="1"/>
  <c r="EW19" i="1"/>
  <c r="FC19" i="1" s="1"/>
  <c r="FD19" i="1" s="1"/>
  <c r="Z255" i="1"/>
  <c r="EW255" i="1"/>
  <c r="FC255" i="1" s="1"/>
  <c r="FD255" i="1" s="1"/>
  <c r="Z249" i="1"/>
  <c r="EW249" i="1"/>
  <c r="FC249" i="1" s="1"/>
  <c r="FD249" i="1" s="1"/>
  <c r="Z245" i="1"/>
  <c r="EW245" i="1"/>
  <c r="FC245" i="1" s="1"/>
  <c r="FD245" i="1" s="1"/>
  <c r="Z242" i="1"/>
  <c r="EW242" i="1"/>
  <c r="FC242" i="1" s="1"/>
  <c r="FD242" i="1" s="1"/>
  <c r="Z239" i="1"/>
  <c r="EW239" i="1"/>
  <c r="FC239" i="1" s="1"/>
  <c r="FD239" i="1" s="1"/>
  <c r="Z235" i="1"/>
  <c r="EW235" i="1"/>
  <c r="FC235" i="1" s="1"/>
  <c r="FD235" i="1" s="1"/>
  <c r="Z232" i="1"/>
  <c r="EW232" i="1"/>
  <c r="FC232" i="1" s="1"/>
  <c r="FD232" i="1" s="1"/>
  <c r="Z229" i="1"/>
  <c r="EW229" i="1"/>
  <c r="FC229" i="1" s="1"/>
  <c r="FD229" i="1" s="1"/>
  <c r="Z219" i="1"/>
  <c r="EW219" i="1"/>
  <c r="FC219" i="1" s="1"/>
  <c r="FD219" i="1" s="1"/>
  <c r="Z216" i="1"/>
  <c r="EW216" i="1"/>
  <c r="FC216" i="1" s="1"/>
  <c r="FD216" i="1" s="1"/>
  <c r="Z211" i="1"/>
  <c r="EW211" i="1"/>
  <c r="FC211" i="1" s="1"/>
  <c r="FD211" i="1" s="1"/>
  <c r="Z208" i="1"/>
  <c r="EW208" i="1"/>
  <c r="FC208" i="1" s="1"/>
  <c r="FD208" i="1" s="1"/>
  <c r="Z204" i="1"/>
  <c r="EW204" i="1"/>
  <c r="FC204" i="1" s="1"/>
  <c r="FD204" i="1" s="1"/>
  <c r="Z202" i="1"/>
  <c r="EW202" i="1"/>
  <c r="FC202" i="1" s="1"/>
  <c r="FD202" i="1" s="1"/>
  <c r="Z195" i="1"/>
  <c r="EW195" i="1"/>
  <c r="FC195" i="1" s="1"/>
  <c r="FD195" i="1" s="1"/>
  <c r="Z188" i="1"/>
  <c r="EW188" i="1"/>
  <c r="FC188" i="1" s="1"/>
  <c r="FD188" i="1" s="1"/>
  <c r="Z185" i="1"/>
  <c r="EW185" i="1"/>
  <c r="FC185" i="1" s="1"/>
  <c r="FD185" i="1" s="1"/>
  <c r="FC183" i="1"/>
  <c r="FD183" i="1" s="1"/>
  <c r="Z178" i="1"/>
  <c r="EW178" i="1"/>
  <c r="FC178" i="1" s="1"/>
  <c r="FD178" i="1" s="1"/>
  <c r="Z174" i="1"/>
  <c r="EW174" i="1"/>
  <c r="FC174" i="1" s="1"/>
  <c r="FD174" i="1" s="1"/>
  <c r="Z170" i="1"/>
  <c r="EW170" i="1"/>
  <c r="FC170" i="1" s="1"/>
  <c r="FD170" i="1" s="1"/>
  <c r="Z164" i="1"/>
  <c r="EW164" i="1"/>
  <c r="FC164" i="1" s="1"/>
  <c r="FD164" i="1" s="1"/>
  <c r="Z160" i="1"/>
  <c r="EW160" i="1"/>
  <c r="FC160" i="1" s="1"/>
  <c r="FD160" i="1" s="1"/>
  <c r="Z157" i="1"/>
  <c r="EW157" i="1"/>
  <c r="FC157" i="1" s="1"/>
  <c r="FD157" i="1" s="1"/>
  <c r="FC155" i="1"/>
  <c r="FD155" i="1" s="1"/>
  <c r="Z154" i="1"/>
  <c r="EW154" i="1"/>
  <c r="FC154" i="1" s="1"/>
  <c r="FD154" i="1" s="1"/>
  <c r="Z150" i="1"/>
  <c r="EW150" i="1"/>
  <c r="FC150" i="1" s="1"/>
  <c r="FD150" i="1" s="1"/>
  <c r="Z146" i="1"/>
  <c r="EW146" i="1"/>
  <c r="FC146" i="1" s="1"/>
  <c r="FD146" i="1" s="1"/>
  <c r="Z142" i="1"/>
  <c r="EW142" i="1"/>
  <c r="FC142" i="1" s="1"/>
  <c r="FD142" i="1" s="1"/>
  <c r="Z138" i="1"/>
  <c r="EW138" i="1"/>
  <c r="FC138" i="1" s="1"/>
  <c r="FD138" i="1" s="1"/>
  <c r="Z135" i="1"/>
  <c r="EW135" i="1"/>
  <c r="FC135" i="1" s="1"/>
  <c r="FD135" i="1" s="1"/>
  <c r="FC133" i="1"/>
  <c r="FD133" i="1" s="1"/>
  <c r="Z131" i="1"/>
  <c r="EW131" i="1"/>
  <c r="FC131" i="1" s="1"/>
  <c r="FD131" i="1" s="1"/>
  <c r="Z127" i="1"/>
  <c r="EW127" i="1"/>
  <c r="FC127" i="1" s="1"/>
  <c r="FD127" i="1" s="1"/>
  <c r="FC125" i="1"/>
  <c r="FD125" i="1" s="1"/>
  <c r="Z123" i="1"/>
  <c r="EW123" i="1"/>
  <c r="FC123" i="1" s="1"/>
  <c r="FD123" i="1" s="1"/>
  <c r="Z119" i="1"/>
  <c r="EW119" i="1"/>
  <c r="FC119" i="1" s="1"/>
  <c r="FD119" i="1" s="1"/>
  <c r="FC117" i="1"/>
  <c r="FD117" i="1" s="1"/>
  <c r="Z116" i="1"/>
  <c r="EW116" i="1"/>
  <c r="FC116" i="1" s="1"/>
  <c r="FD116" i="1" s="1"/>
  <c r="Z111" i="1"/>
  <c r="EW111" i="1"/>
  <c r="FC111" i="1" s="1"/>
  <c r="FD111" i="1" s="1"/>
  <c r="FC109" i="1"/>
  <c r="FD109" i="1" s="1"/>
  <c r="Z90" i="1"/>
  <c r="EW90" i="1"/>
  <c r="FC90" i="1" s="1"/>
  <c r="FD90" i="1" s="1"/>
  <c r="Z86" i="1"/>
  <c r="EW86" i="1"/>
  <c r="FC86" i="1" s="1"/>
  <c r="FD86" i="1" s="1"/>
  <c r="Z83" i="1"/>
  <c r="EW83" i="1"/>
  <c r="FC83" i="1" s="1"/>
  <c r="FD83" i="1" s="1"/>
  <c r="Z79" i="1"/>
  <c r="EW79" i="1"/>
  <c r="FC79" i="1" s="1"/>
  <c r="FD79" i="1" s="1"/>
  <c r="Z77" i="1"/>
  <c r="EW77" i="1"/>
  <c r="FC77" i="1" s="1"/>
  <c r="FD77" i="1" s="1"/>
  <c r="Z73" i="1"/>
  <c r="EW73" i="1"/>
  <c r="FC73" i="1" s="1"/>
  <c r="FD73" i="1" s="1"/>
  <c r="Z70" i="1"/>
  <c r="EW70" i="1"/>
  <c r="FC70" i="1" s="1"/>
  <c r="FD70" i="1" s="1"/>
  <c r="Z67" i="1"/>
  <c r="EW67" i="1"/>
  <c r="FC67" i="1" s="1"/>
  <c r="FD67" i="1" s="1"/>
  <c r="Z64" i="1"/>
  <c r="EW64" i="1"/>
  <c r="FC64" i="1" s="1"/>
  <c r="FD64" i="1" s="1"/>
  <c r="Z58" i="1"/>
  <c r="EW58" i="1"/>
  <c r="FC58" i="1" s="1"/>
  <c r="FD58" i="1" s="1"/>
  <c r="Z55" i="1"/>
  <c r="EW55" i="1"/>
  <c r="FC55" i="1" s="1"/>
  <c r="FD55" i="1" s="1"/>
  <c r="Z52" i="1"/>
  <c r="EW52" i="1"/>
  <c r="FC52" i="1" s="1"/>
  <c r="FD52" i="1" s="1"/>
  <c r="Z48" i="1"/>
  <c r="EW48" i="1"/>
  <c r="FC48" i="1" s="1"/>
  <c r="FD48" i="1" s="1"/>
  <c r="Z44" i="1"/>
  <c r="EW44" i="1"/>
  <c r="FC44" i="1" s="1"/>
  <c r="FD44" i="1" s="1"/>
  <c r="Z35" i="1"/>
  <c r="EW35" i="1"/>
  <c r="FC35" i="1" s="1"/>
  <c r="FD35" i="1" s="1"/>
  <c r="Z32" i="1"/>
  <c r="EW32" i="1"/>
  <c r="FC32" i="1" s="1"/>
  <c r="FD32" i="1" s="1"/>
  <c r="Z29" i="1"/>
  <c r="EW29" i="1"/>
  <c r="FC29" i="1" s="1"/>
  <c r="FD29" i="1" s="1"/>
  <c r="Z22" i="1"/>
  <c r="EW22" i="1"/>
  <c r="FC22" i="1" s="1"/>
  <c r="FD22" i="1" s="1"/>
  <c r="Z18" i="1"/>
  <c r="EW18" i="1"/>
  <c r="FC18" i="1" s="1"/>
  <c r="FD18" i="1" s="1"/>
  <c r="Z257" i="1"/>
  <c r="EW257" i="1"/>
  <c r="FC257" i="1" s="1"/>
  <c r="FD257" i="1" s="1"/>
  <c r="Z254" i="1"/>
  <c r="EW254" i="1"/>
  <c r="FC254" i="1" s="1"/>
  <c r="FD254" i="1" s="1"/>
  <c r="Z251" i="1"/>
  <c r="EW251" i="1"/>
  <c r="FC251" i="1" s="1"/>
  <c r="FD251" i="1" s="1"/>
  <c r="Z248" i="1"/>
  <c r="EW248" i="1"/>
  <c r="FC248" i="1" s="1"/>
  <c r="FD248" i="1" s="1"/>
  <c r="Z244" i="1"/>
  <c r="EW244" i="1"/>
  <c r="FC244" i="1" s="1"/>
  <c r="FD244" i="1" s="1"/>
  <c r="Z241" i="1"/>
  <c r="EW241" i="1"/>
  <c r="FC241" i="1" s="1"/>
  <c r="FD241" i="1" s="1"/>
  <c r="Z238" i="1"/>
  <c r="EW238" i="1"/>
  <c r="FC238" i="1" s="1"/>
  <c r="FD238" i="1" s="1"/>
  <c r="Z234" i="1"/>
  <c r="EW234" i="1"/>
  <c r="FC234" i="1" s="1"/>
  <c r="FD234" i="1" s="1"/>
  <c r="Z231" i="1"/>
  <c r="EW231" i="1"/>
  <c r="FC231" i="1" s="1"/>
  <c r="FD231" i="1" s="1"/>
  <c r="Z228" i="1"/>
  <c r="EW228" i="1"/>
  <c r="FC228" i="1" s="1"/>
  <c r="FD228" i="1" s="1"/>
  <c r="FC226" i="1"/>
  <c r="FD226" i="1" s="1"/>
  <c r="Z225" i="1"/>
  <c r="EW225" i="1"/>
  <c r="FC225" i="1" s="1"/>
  <c r="FD225" i="1" s="1"/>
  <c r="Z218" i="1"/>
  <c r="EW218" i="1"/>
  <c r="FC218" i="1" s="1"/>
  <c r="FD218" i="1" s="1"/>
  <c r="Z213" i="1"/>
  <c r="EW213" i="1"/>
  <c r="FC213" i="1" s="1"/>
  <c r="FD213" i="1" s="1"/>
  <c r="Z210" i="1"/>
  <c r="EW210" i="1"/>
  <c r="FC210" i="1" s="1"/>
  <c r="FD210" i="1" s="1"/>
  <c r="Z201" i="1"/>
  <c r="EW201" i="1"/>
  <c r="FC201" i="1" s="1"/>
  <c r="FD201" i="1" s="1"/>
  <c r="FC199" i="1"/>
  <c r="FD199" i="1" s="1"/>
  <c r="Z194" i="1"/>
  <c r="EW194" i="1"/>
  <c r="FC194" i="1" s="1"/>
  <c r="FD194" i="1" s="1"/>
  <c r="Z190" i="1"/>
  <c r="EW190" i="1"/>
  <c r="FC190" i="1" s="1"/>
  <c r="FD190" i="1" s="1"/>
  <c r="Z187" i="1"/>
  <c r="EW187" i="1"/>
  <c r="FC187" i="1" s="1"/>
  <c r="FD187" i="1" s="1"/>
  <c r="Z184" i="1"/>
  <c r="EW184" i="1"/>
  <c r="FC184" i="1" s="1"/>
  <c r="FD184" i="1" s="1"/>
  <c r="Z181" i="1"/>
  <c r="EW181" i="1"/>
  <c r="FC181" i="1" s="1"/>
  <c r="FD181" i="1" s="1"/>
  <c r="Z177" i="1"/>
  <c r="EW177" i="1"/>
  <c r="FC177" i="1" s="1"/>
  <c r="FD177" i="1" s="1"/>
  <c r="FC175" i="1"/>
  <c r="FD175" i="1" s="1"/>
  <c r="Z173" i="1"/>
  <c r="EW173" i="1"/>
  <c r="FC173" i="1" s="1"/>
  <c r="FD173" i="1" s="1"/>
  <c r="Z169" i="1"/>
  <c r="EW169" i="1"/>
  <c r="FC169" i="1" s="1"/>
  <c r="FD169" i="1" s="1"/>
  <c r="Z163" i="1"/>
  <c r="EW163" i="1"/>
  <c r="FC163" i="1" s="1"/>
  <c r="FD163" i="1" s="1"/>
  <c r="Z156" i="1"/>
  <c r="EW156" i="1"/>
  <c r="FC156" i="1" s="1"/>
  <c r="FD156" i="1" s="1"/>
  <c r="Z153" i="1"/>
  <c r="EW153" i="1"/>
  <c r="FC153" i="1" s="1"/>
  <c r="FD153" i="1" s="1"/>
  <c r="FC151" i="1"/>
  <c r="FD151" i="1" s="1"/>
  <c r="Z149" i="1"/>
  <c r="EW149" i="1"/>
  <c r="FC149" i="1" s="1"/>
  <c r="FD149" i="1" s="1"/>
  <c r="Z145" i="1"/>
  <c r="EW145" i="1"/>
  <c r="FC145" i="1" s="1"/>
  <c r="FD145" i="1" s="1"/>
  <c r="Z141" i="1"/>
  <c r="EW141" i="1"/>
  <c r="FC141" i="1" s="1"/>
  <c r="FD141" i="1" s="1"/>
  <c r="Z134" i="1"/>
  <c r="EW134" i="1"/>
  <c r="FC134" i="1" s="1"/>
  <c r="FD134" i="1" s="1"/>
  <c r="Z130" i="1"/>
  <c r="EW130" i="1"/>
  <c r="FC130" i="1" s="1"/>
  <c r="FD130" i="1" s="1"/>
  <c r="Z126" i="1"/>
  <c r="EW126" i="1"/>
  <c r="FC126" i="1" s="1"/>
  <c r="FD126" i="1" s="1"/>
  <c r="Z122" i="1"/>
  <c r="EW122" i="1"/>
  <c r="FC122" i="1" s="1"/>
  <c r="FD122" i="1" s="1"/>
  <c r="Z118" i="1"/>
  <c r="EW118" i="1"/>
  <c r="FC118" i="1" s="1"/>
  <c r="FD118" i="1" s="1"/>
  <c r="Z113" i="1"/>
  <c r="EW113" i="1"/>
  <c r="FC113" i="1" s="1"/>
  <c r="FD113" i="1" s="1"/>
  <c r="Z110" i="1"/>
  <c r="EW110" i="1"/>
  <c r="FC110" i="1" s="1"/>
  <c r="FD110" i="1" s="1"/>
  <c r="FC108" i="1"/>
  <c r="FD108" i="1" s="1"/>
  <c r="Z183" i="1"/>
  <c r="Z198" i="1"/>
  <c r="Z215" i="1"/>
  <c r="Z199" i="1"/>
  <c r="Z182" i="1"/>
  <c r="Z115" i="1"/>
  <c r="Z207" i="1"/>
  <c r="Z175" i="1"/>
  <c r="Z117" i="1"/>
  <c r="Z167" i="1"/>
  <c r="Z191" i="1"/>
  <c r="Z159" i="1"/>
  <c r="Z151" i="1"/>
  <c r="Z109" i="1"/>
  <c r="Z155" i="1"/>
  <c r="Z133" i="1"/>
  <c r="Z125" i="1"/>
  <c r="I45" i="37" l="1"/>
  <c r="H46" i="37" s="1"/>
  <c r="H47" i="37" s="1"/>
  <c r="H50" i="37" s="1"/>
  <c r="I165" i="37"/>
  <c r="H166" i="37" s="1"/>
  <c r="H167" i="37" s="1"/>
  <c r="H170" i="37" s="1"/>
  <c r="E243" i="37"/>
  <c r="G245" i="37" s="1"/>
  <c r="P205" i="37"/>
  <c r="P125" i="37"/>
  <c r="G205" i="37"/>
  <c r="G45" i="37"/>
  <c r="G445" i="37"/>
  <c r="W523" i="37"/>
  <c r="W643" i="37"/>
  <c r="P765" i="37"/>
  <c r="P925" i="37"/>
  <c r="G1205" i="37"/>
  <c r="P85" i="37"/>
  <c r="R205" i="37"/>
  <c r="Q206" i="37" s="1"/>
  <c r="Q207" i="37" s="1"/>
  <c r="Q210" i="37" s="1"/>
  <c r="G765" i="37"/>
  <c r="P1125" i="37"/>
  <c r="G1325" i="37"/>
  <c r="G85" i="37"/>
  <c r="N243" i="37"/>
  <c r="P845" i="37"/>
  <c r="G965" i="37"/>
  <c r="P1165" i="37"/>
  <c r="E123" i="37"/>
  <c r="P1285" i="37"/>
  <c r="P325" i="37"/>
  <c r="P1085" i="37"/>
  <c r="P645" i="37"/>
  <c r="G925" i="37"/>
  <c r="G365" i="37"/>
  <c r="P1245" i="37"/>
  <c r="N43" i="37"/>
  <c r="R125" i="37"/>
  <c r="Q126" i="37" s="1"/>
  <c r="Q127" i="37" s="1"/>
  <c r="Q130" i="37" s="1"/>
  <c r="P885" i="37"/>
  <c r="P1045" i="37"/>
  <c r="G1165" i="37"/>
  <c r="P485" i="37"/>
  <c r="P605" i="37"/>
  <c r="G725" i="37"/>
  <c r="G165" i="37"/>
  <c r="G485" i="37"/>
  <c r="P805" i="37"/>
  <c r="P965" i="37"/>
  <c r="E1083" i="37"/>
  <c r="I1085" i="37"/>
  <c r="H1086" i="37" s="1"/>
  <c r="H1087" i="37" s="1"/>
  <c r="H1090" i="37" s="1"/>
  <c r="P1325" i="37"/>
  <c r="I205" i="37"/>
  <c r="H206" i="37" s="1"/>
  <c r="H207" i="37" s="1"/>
  <c r="H210" i="37" s="1"/>
  <c r="P405" i="37"/>
  <c r="G525" i="37"/>
  <c r="G645" i="37"/>
  <c r="P1005" i="37"/>
  <c r="G1125" i="37"/>
  <c r="W283" i="37"/>
  <c r="G405" i="37"/>
  <c r="G685" i="37"/>
  <c r="G285" i="37"/>
  <c r="R165" i="37"/>
  <c r="Q166" i="37" s="1"/>
  <c r="Q167" i="37" s="1"/>
  <c r="Q170" i="37" s="1"/>
  <c r="N163" i="37"/>
  <c r="G885" i="37"/>
  <c r="G1045" i="37"/>
  <c r="G1285" i="37"/>
  <c r="P365" i="37"/>
  <c r="N523" i="37"/>
  <c r="R525" i="37"/>
  <c r="Q526" i="37" s="1"/>
  <c r="Q527" i="37" s="1"/>
  <c r="Q530" i="37" s="1"/>
  <c r="G605" i="37"/>
  <c r="G325" i="37"/>
  <c r="P565" i="37"/>
  <c r="P685" i="37"/>
  <c r="G805" i="37"/>
  <c r="W1043" i="37"/>
  <c r="G1245" i="37"/>
  <c r="N283" i="37"/>
  <c r="R285" i="37"/>
  <c r="Q286" i="37" s="1"/>
  <c r="Q287" i="37" s="1"/>
  <c r="Q290" i="37" s="1"/>
  <c r="P445" i="37"/>
  <c r="G565" i="37"/>
  <c r="P725" i="37"/>
  <c r="G845" i="37"/>
  <c r="G1005" i="37"/>
  <c r="P1205" i="37"/>
  <c r="AA125" i="37"/>
  <c r="Z126" i="37" s="1"/>
  <c r="Z127" i="37" s="1"/>
  <c r="Z130" i="37" s="1"/>
  <c r="AA205" i="37"/>
  <c r="Z206" i="37" s="1"/>
  <c r="Z207" i="37" s="1"/>
  <c r="Z210" i="37" s="1"/>
  <c r="AA365" i="37"/>
  <c r="Z366" i="37" s="1"/>
  <c r="Z367" i="37" s="1"/>
  <c r="Z370" i="37" s="1"/>
  <c r="AA1125" i="37"/>
  <c r="Z1126" i="37" s="1"/>
  <c r="Z1127" i="37" s="1"/>
  <c r="Z1130" i="37" s="1"/>
  <c r="AA405" i="37"/>
  <c r="Z406" i="37" s="1"/>
  <c r="Z407" i="37" s="1"/>
  <c r="Z410" i="37" s="1"/>
  <c r="AA685" i="37"/>
  <c r="Z686" i="37" s="1"/>
  <c r="Z687" i="37" s="1"/>
  <c r="Z690" i="37" s="1"/>
  <c r="AA325" i="37"/>
  <c r="Z326" i="37" s="1"/>
  <c r="Z327" i="37" s="1"/>
  <c r="Z330" i="37" s="1"/>
  <c r="AA765" i="37"/>
  <c r="Z766" i="37" s="1"/>
  <c r="Z767" i="37" s="1"/>
  <c r="Z770" i="37" s="1"/>
  <c r="AA445" i="37"/>
  <c r="Z446" i="37" s="1"/>
  <c r="Z447" i="37" s="1"/>
  <c r="Z450" i="37" s="1"/>
  <c r="AA885" i="37"/>
  <c r="Z886" i="37" s="1"/>
  <c r="Z887" i="37" s="1"/>
  <c r="Z890" i="37" s="1"/>
  <c r="AA1285" i="37"/>
  <c r="Z1286" i="37" s="1"/>
  <c r="Z1287" i="37" s="1"/>
  <c r="Z1290" i="37" s="1"/>
  <c r="AA525" i="37"/>
  <c r="Z526" i="37" s="1"/>
  <c r="Z527" i="37" s="1"/>
  <c r="Z530" i="37" s="1"/>
  <c r="AA645" i="37"/>
  <c r="Z646" i="37" s="1"/>
  <c r="Z647" i="37" s="1"/>
  <c r="Z650" i="37" s="1"/>
  <c r="AA965" i="37"/>
  <c r="Z966" i="37" s="1"/>
  <c r="Z967" i="37" s="1"/>
  <c r="Z970" i="37" s="1"/>
  <c r="AA1325" i="37"/>
  <c r="Z1326" i="37" s="1"/>
  <c r="Z1327" i="37" s="1"/>
  <c r="Z1330" i="37" s="1"/>
  <c r="AA565" i="37"/>
  <c r="Z566" i="37" s="1"/>
  <c r="Z567" i="37" s="1"/>
  <c r="Z570" i="37" s="1"/>
  <c r="AA845" i="37"/>
  <c r="Z846" i="37" s="1"/>
  <c r="Z847" i="37" s="1"/>
  <c r="Z850" i="37" s="1"/>
  <c r="AA1165" i="37"/>
  <c r="Z1166" i="37" s="1"/>
  <c r="Z1167" i="37" s="1"/>
  <c r="Z1170" i="37" s="1"/>
  <c r="AA605" i="37"/>
  <c r="Z606" i="37" s="1"/>
  <c r="Z607" i="37" s="1"/>
  <c r="Z610" i="37" s="1"/>
  <c r="AA925" i="37"/>
  <c r="Z926" i="37" s="1"/>
  <c r="Z927" i="37" s="1"/>
  <c r="Z930" i="37" s="1"/>
  <c r="AA1245" i="37"/>
  <c r="Z1246" i="37" s="1"/>
  <c r="Z1247" i="37" s="1"/>
  <c r="Z1250" i="37" s="1"/>
  <c r="AA725" i="37"/>
  <c r="Z726" i="37" s="1"/>
  <c r="Z727" i="37" s="1"/>
  <c r="Z730" i="37" s="1"/>
  <c r="AA1045" i="37"/>
  <c r="Z1046" i="37" s="1"/>
  <c r="Z1047" i="37" s="1"/>
  <c r="Z1050" i="37" s="1"/>
  <c r="AA165" i="37"/>
  <c r="Z166" i="37" s="1"/>
  <c r="Z167" i="37" s="1"/>
  <c r="Z170" i="37" s="1"/>
  <c r="AA285" i="37"/>
  <c r="Z286" i="37" s="1"/>
  <c r="Z287" i="37" s="1"/>
  <c r="Z290" i="37" s="1"/>
  <c r="AA85" i="37"/>
  <c r="Z86" i="37" s="1"/>
  <c r="Z87" i="37" s="1"/>
  <c r="Z90" i="37" s="1"/>
  <c r="AA805" i="37"/>
  <c r="Z806" i="37" s="1"/>
  <c r="Z807" i="37" s="1"/>
  <c r="Z810" i="37" s="1"/>
  <c r="AA5" i="37"/>
  <c r="Z6" i="37" s="1"/>
  <c r="Z7" i="37" s="1"/>
  <c r="Z10" i="37" s="1"/>
  <c r="AA245" i="37"/>
  <c r="Z246" i="37" s="1"/>
  <c r="Z247" i="37" s="1"/>
  <c r="Z250" i="37" s="1"/>
  <c r="AA1005" i="37"/>
  <c r="Z1006" i="37" s="1"/>
  <c r="Z1007" i="37" s="1"/>
  <c r="Z1010" i="37" s="1"/>
  <c r="AA485" i="37"/>
  <c r="Z486" i="37" s="1"/>
  <c r="Z487" i="37" s="1"/>
  <c r="Z490" i="37" s="1"/>
  <c r="AA1085" i="37"/>
  <c r="Z1086" i="37" s="1"/>
  <c r="Z1087" i="37" s="1"/>
  <c r="Z1090" i="37" s="1"/>
  <c r="R5" i="37"/>
  <c r="Q6" i="37" s="1"/>
  <c r="Q7" i="37" s="1"/>
  <c r="Q10" i="37" s="1"/>
  <c r="AA1205" i="37"/>
  <c r="Z1206" i="37" s="1"/>
  <c r="Z1207" i="37" s="1"/>
  <c r="Z1210" i="37" s="1"/>
  <c r="B6" i="3"/>
  <c r="B4" i="3"/>
  <c r="B3" i="3"/>
  <c r="P525" i="37" l="1"/>
  <c r="G1085" i="37"/>
  <c r="P285" i="37"/>
  <c r="P165" i="37"/>
  <c r="P45" i="37"/>
  <c r="P245" i="37"/>
  <c r="G125" i="37"/>
  <c r="Y5" i="37"/>
  <c r="Y1085" i="37"/>
  <c r="Y565" i="37"/>
  <c r="Y965" i="37"/>
  <c r="Y685" i="37"/>
  <c r="Y1125" i="37"/>
  <c r="Y205" i="37"/>
  <c r="Y1165" i="37"/>
  <c r="Y525" i="37"/>
  <c r="Y765" i="37"/>
  <c r="P5" i="37"/>
  <c r="Y485" i="37"/>
  <c r="Y1005" i="37"/>
  <c r="Y285" i="37"/>
  <c r="Y605" i="37"/>
  <c r="Y845" i="37"/>
  <c r="Y645" i="37"/>
  <c r="Y405" i="37"/>
  <c r="Y365" i="37"/>
  <c r="Y125" i="37"/>
  <c r="Y805" i="37"/>
  <c r="Y1205" i="37"/>
  <c r="Y165" i="37"/>
  <c r="Y1045" i="37"/>
  <c r="Y925" i="37"/>
  <c r="Y245" i="37"/>
  <c r="Y85" i="37"/>
  <c r="Y725" i="37"/>
  <c r="Y1245" i="37"/>
  <c r="Y1325" i="37"/>
  <c r="Y1285" i="37"/>
  <c r="Y885" i="37"/>
  <c r="Y445" i="37"/>
  <c r="Y325" i="37"/>
  <c r="J12" i="1" l="1"/>
  <c r="J11" i="1"/>
  <c r="I12" i="1" l="1"/>
  <c r="I11" i="1"/>
  <c r="ET3" i="1" l="1"/>
  <c r="ET4" i="1"/>
  <c r="ET6" i="1"/>
  <c r="ET8" i="1"/>
  <c r="ET10" i="1"/>
  <c r="ET13" i="1"/>
  <c r="ET1" i="1"/>
  <c r="EO3" i="1"/>
  <c r="EO4" i="1"/>
  <c r="EO5" i="1"/>
  <c r="EO6" i="1"/>
  <c r="EO7" i="1"/>
  <c r="EO8" i="1"/>
  <c r="EO10" i="1"/>
  <c r="EO11" i="1"/>
  <c r="EO12" i="1"/>
  <c r="EO13" i="1"/>
  <c r="EO2" i="1"/>
  <c r="ET11" i="1"/>
  <c r="J7" i="1" l="1"/>
  <c r="G12" i="1" s="1"/>
  <c r="ET12" i="1" l="1"/>
  <c r="AH15" i="1" l="1"/>
  <c r="AH20" i="1"/>
  <c r="AI20" i="1" s="1"/>
  <c r="AH259" i="1"/>
  <c r="AI259" i="1" s="1"/>
  <c r="AH255" i="1"/>
  <c r="AI255" i="1" s="1"/>
  <c r="AH251" i="1"/>
  <c r="AI251" i="1" s="1"/>
  <c r="AH247" i="1"/>
  <c r="AI247" i="1" s="1"/>
  <c r="AH243" i="1"/>
  <c r="AI243" i="1" s="1"/>
  <c r="AH239" i="1"/>
  <c r="AI239" i="1" s="1"/>
  <c r="AH235" i="1"/>
  <c r="AI235" i="1" s="1"/>
  <c r="AH231" i="1"/>
  <c r="AI231" i="1" s="1"/>
  <c r="AH227" i="1"/>
  <c r="AI227" i="1" s="1"/>
  <c r="AH223" i="1"/>
  <c r="AI223" i="1" s="1"/>
  <c r="AH219" i="1"/>
  <c r="AI219" i="1" s="1"/>
  <c r="AH215" i="1"/>
  <c r="AI215" i="1" s="1"/>
  <c r="AH211" i="1"/>
  <c r="AI211" i="1" s="1"/>
  <c r="AH207" i="1"/>
  <c r="AI207" i="1" s="1"/>
  <c r="AH203" i="1"/>
  <c r="AI203" i="1" s="1"/>
  <c r="AH199" i="1"/>
  <c r="AI199" i="1" s="1"/>
  <c r="AH195" i="1"/>
  <c r="AI195" i="1" s="1"/>
  <c r="AH191" i="1"/>
  <c r="AI191" i="1" s="1"/>
  <c r="AH187" i="1"/>
  <c r="AI187" i="1" s="1"/>
  <c r="AH183" i="1"/>
  <c r="AI183" i="1" s="1"/>
  <c r="AH179" i="1"/>
  <c r="AI179" i="1" s="1"/>
  <c r="AH175" i="1"/>
  <c r="AI175" i="1" s="1"/>
  <c r="AH171" i="1"/>
  <c r="AI171" i="1" s="1"/>
  <c r="AH167" i="1"/>
  <c r="AI167" i="1" s="1"/>
  <c r="AH163" i="1"/>
  <c r="AI163" i="1" s="1"/>
  <c r="AH159" i="1"/>
  <c r="AI159" i="1" s="1"/>
  <c r="AH155" i="1"/>
  <c r="AI155" i="1" s="1"/>
  <c r="AH151" i="1"/>
  <c r="AI151" i="1" s="1"/>
  <c r="AH147" i="1"/>
  <c r="AI147" i="1" s="1"/>
  <c r="AH143" i="1"/>
  <c r="AI143" i="1" s="1"/>
  <c r="AH139" i="1"/>
  <c r="AI139" i="1" s="1"/>
  <c r="AH135" i="1"/>
  <c r="AI135" i="1" s="1"/>
  <c r="AH131" i="1"/>
  <c r="AI131" i="1" s="1"/>
  <c r="AH127" i="1"/>
  <c r="AI127" i="1" s="1"/>
  <c r="AH123" i="1"/>
  <c r="AI123" i="1" s="1"/>
  <c r="AH119" i="1"/>
  <c r="AI119" i="1" s="1"/>
  <c r="AH115" i="1"/>
  <c r="AI115" i="1" s="1"/>
  <c r="AH111" i="1"/>
  <c r="AI111" i="1" s="1"/>
  <c r="AH107" i="1"/>
  <c r="AI107" i="1" s="1"/>
  <c r="AH103" i="1"/>
  <c r="AI103" i="1" s="1"/>
  <c r="AH99" i="1"/>
  <c r="AI99" i="1" s="1"/>
  <c r="AH95" i="1"/>
  <c r="AI95" i="1" s="1"/>
  <c r="AH91" i="1"/>
  <c r="AI91" i="1" s="1"/>
  <c r="AH87" i="1"/>
  <c r="AI87" i="1" s="1"/>
  <c r="AH83" i="1"/>
  <c r="AI83" i="1" s="1"/>
  <c r="AH79" i="1"/>
  <c r="AI79" i="1" s="1"/>
  <c r="AH75" i="1"/>
  <c r="AI75" i="1" s="1"/>
  <c r="AH71" i="1"/>
  <c r="AI71" i="1" s="1"/>
  <c r="AH67" i="1"/>
  <c r="AI67" i="1" s="1"/>
  <c r="AH63" i="1"/>
  <c r="AI63" i="1" s="1"/>
  <c r="AH59" i="1"/>
  <c r="AI59" i="1" s="1"/>
  <c r="AH55" i="1"/>
  <c r="AI55" i="1" s="1"/>
  <c r="AH51" i="1"/>
  <c r="AI51" i="1" s="1"/>
  <c r="AH47" i="1"/>
  <c r="AI47" i="1" s="1"/>
  <c r="AH43" i="1"/>
  <c r="AI43" i="1" s="1"/>
  <c r="AH39" i="1"/>
  <c r="AI39" i="1" s="1"/>
  <c r="AH35" i="1"/>
  <c r="AI35" i="1" s="1"/>
  <c r="AH31" i="1"/>
  <c r="AI31" i="1" s="1"/>
  <c r="AH27" i="1"/>
  <c r="AI27" i="1" s="1"/>
  <c r="AH23" i="1"/>
  <c r="AI23" i="1" s="1"/>
  <c r="AH19" i="1"/>
  <c r="AI19" i="1" s="1"/>
  <c r="AH253" i="1"/>
  <c r="AI253" i="1" s="1"/>
  <c r="AH217" i="1"/>
  <c r="AI217" i="1" s="1"/>
  <c r="AH205" i="1"/>
  <c r="AI205" i="1" s="1"/>
  <c r="AH197" i="1"/>
  <c r="AI197" i="1" s="1"/>
  <c r="AH185" i="1"/>
  <c r="AI185" i="1" s="1"/>
  <c r="AH177" i="1"/>
  <c r="AI177" i="1" s="1"/>
  <c r="AH169" i="1"/>
  <c r="AI169" i="1" s="1"/>
  <c r="AH161" i="1"/>
  <c r="AI161" i="1" s="1"/>
  <c r="AH153" i="1"/>
  <c r="AI153" i="1" s="1"/>
  <c r="AH145" i="1"/>
  <c r="AI145" i="1" s="1"/>
  <c r="AH137" i="1"/>
  <c r="AI137" i="1" s="1"/>
  <c r="AH129" i="1"/>
  <c r="AI129" i="1" s="1"/>
  <c r="AH121" i="1"/>
  <c r="AI121" i="1" s="1"/>
  <c r="AH258" i="1"/>
  <c r="AI258" i="1" s="1"/>
  <c r="AH254" i="1"/>
  <c r="AI254" i="1" s="1"/>
  <c r="AH250" i="1"/>
  <c r="AI250" i="1" s="1"/>
  <c r="AH246" i="1"/>
  <c r="AI246" i="1" s="1"/>
  <c r="AH242" i="1"/>
  <c r="AI242" i="1" s="1"/>
  <c r="AH238" i="1"/>
  <c r="AI238" i="1" s="1"/>
  <c r="AH234" i="1"/>
  <c r="AI234" i="1" s="1"/>
  <c r="AH230" i="1"/>
  <c r="AI230" i="1" s="1"/>
  <c r="AH226" i="1"/>
  <c r="AI226" i="1" s="1"/>
  <c r="AH222" i="1"/>
  <c r="AI222" i="1" s="1"/>
  <c r="AH218" i="1"/>
  <c r="AI218" i="1" s="1"/>
  <c r="AH214" i="1"/>
  <c r="AI214" i="1" s="1"/>
  <c r="AH210" i="1"/>
  <c r="AI210" i="1" s="1"/>
  <c r="AH206" i="1"/>
  <c r="AI206" i="1" s="1"/>
  <c r="AH202" i="1"/>
  <c r="AI202" i="1" s="1"/>
  <c r="AH198" i="1"/>
  <c r="AI198" i="1" s="1"/>
  <c r="AH194" i="1"/>
  <c r="AI194" i="1" s="1"/>
  <c r="AH190" i="1"/>
  <c r="AI190" i="1" s="1"/>
  <c r="AH186" i="1"/>
  <c r="AI186" i="1" s="1"/>
  <c r="AH182" i="1"/>
  <c r="AI182" i="1" s="1"/>
  <c r="AH178" i="1"/>
  <c r="AI178" i="1" s="1"/>
  <c r="AH174" i="1"/>
  <c r="AI174" i="1" s="1"/>
  <c r="AH170" i="1"/>
  <c r="AI170" i="1" s="1"/>
  <c r="AH166" i="1"/>
  <c r="AI166" i="1" s="1"/>
  <c r="AH162" i="1"/>
  <c r="AI162" i="1" s="1"/>
  <c r="AH158" i="1"/>
  <c r="AI158" i="1" s="1"/>
  <c r="AH154" i="1"/>
  <c r="AI154" i="1" s="1"/>
  <c r="AH150" i="1"/>
  <c r="AI150" i="1" s="1"/>
  <c r="AH146" i="1"/>
  <c r="AI146" i="1" s="1"/>
  <c r="AH142" i="1"/>
  <c r="AI142" i="1" s="1"/>
  <c r="AH138" i="1"/>
  <c r="AI138" i="1" s="1"/>
  <c r="AH134" i="1"/>
  <c r="AI134" i="1" s="1"/>
  <c r="AH130" i="1"/>
  <c r="AI130" i="1" s="1"/>
  <c r="AH126" i="1"/>
  <c r="AI126" i="1" s="1"/>
  <c r="AH122" i="1"/>
  <c r="AI122" i="1" s="1"/>
  <c r="AH118" i="1"/>
  <c r="AI118" i="1" s="1"/>
  <c r="AH114" i="1"/>
  <c r="AI114" i="1" s="1"/>
  <c r="AH110" i="1"/>
  <c r="AI110" i="1" s="1"/>
  <c r="AH106" i="1"/>
  <c r="AI106" i="1" s="1"/>
  <c r="AH102" i="1"/>
  <c r="AI102" i="1" s="1"/>
  <c r="AH98" i="1"/>
  <c r="AI98" i="1" s="1"/>
  <c r="AH94" i="1"/>
  <c r="AI94" i="1" s="1"/>
  <c r="AH90" i="1"/>
  <c r="AI90" i="1" s="1"/>
  <c r="AH86" i="1"/>
  <c r="AI86" i="1" s="1"/>
  <c r="AH82" i="1"/>
  <c r="AI82" i="1" s="1"/>
  <c r="AH78" i="1"/>
  <c r="AI78" i="1" s="1"/>
  <c r="AH74" i="1"/>
  <c r="AI74" i="1" s="1"/>
  <c r="AH70" i="1"/>
  <c r="AI70" i="1" s="1"/>
  <c r="AH66" i="1"/>
  <c r="AI66" i="1" s="1"/>
  <c r="AH62" i="1"/>
  <c r="AI62" i="1" s="1"/>
  <c r="AH58" i="1"/>
  <c r="AI58" i="1" s="1"/>
  <c r="AH54" i="1"/>
  <c r="AI54" i="1" s="1"/>
  <c r="AH50" i="1"/>
  <c r="AI50" i="1" s="1"/>
  <c r="AH46" i="1"/>
  <c r="AI46" i="1" s="1"/>
  <c r="AH42" i="1"/>
  <c r="AI42" i="1" s="1"/>
  <c r="AH38" i="1"/>
  <c r="AI38" i="1" s="1"/>
  <c r="AH34" i="1"/>
  <c r="AI34" i="1" s="1"/>
  <c r="AH30" i="1"/>
  <c r="AI30" i="1" s="1"/>
  <c r="AH26" i="1"/>
  <c r="AI26" i="1" s="1"/>
  <c r="AH22" i="1"/>
  <c r="AI22" i="1" s="1"/>
  <c r="AH18" i="1"/>
  <c r="AI18" i="1" s="1"/>
  <c r="AH257" i="1"/>
  <c r="AI257" i="1" s="1"/>
  <c r="AH249" i="1"/>
  <c r="AI249" i="1" s="1"/>
  <c r="AH245" i="1"/>
  <c r="AI245" i="1" s="1"/>
  <c r="AH241" i="1"/>
  <c r="AI241" i="1" s="1"/>
  <c r="AH237" i="1"/>
  <c r="AI237" i="1" s="1"/>
  <c r="AH233" i="1"/>
  <c r="AI233" i="1" s="1"/>
  <c r="AH229" i="1"/>
  <c r="AI229" i="1" s="1"/>
  <c r="AH225" i="1"/>
  <c r="AI225" i="1" s="1"/>
  <c r="AH221" i="1"/>
  <c r="AI221" i="1" s="1"/>
  <c r="AH213" i="1"/>
  <c r="AI213" i="1" s="1"/>
  <c r="AH209" i="1"/>
  <c r="AI209" i="1" s="1"/>
  <c r="AH201" i="1"/>
  <c r="AI201" i="1" s="1"/>
  <c r="AH193" i="1"/>
  <c r="AI193" i="1" s="1"/>
  <c r="AH189" i="1"/>
  <c r="AI189" i="1" s="1"/>
  <c r="AH181" i="1"/>
  <c r="AI181" i="1" s="1"/>
  <c r="AH173" i="1"/>
  <c r="AI173" i="1" s="1"/>
  <c r="AH165" i="1"/>
  <c r="AI165" i="1" s="1"/>
  <c r="AH157" i="1"/>
  <c r="AI157" i="1" s="1"/>
  <c r="AH149" i="1"/>
  <c r="AI149" i="1" s="1"/>
  <c r="AH141" i="1"/>
  <c r="AI141" i="1" s="1"/>
  <c r="AH133" i="1"/>
  <c r="AI133" i="1" s="1"/>
  <c r="AH125" i="1"/>
  <c r="AI125" i="1" s="1"/>
  <c r="AH256" i="1"/>
  <c r="AI256" i="1" s="1"/>
  <c r="AH240" i="1"/>
  <c r="AI240" i="1" s="1"/>
  <c r="AH224" i="1"/>
  <c r="AI224" i="1" s="1"/>
  <c r="AH208" i="1"/>
  <c r="AI208" i="1" s="1"/>
  <c r="AH192" i="1"/>
  <c r="AI192" i="1" s="1"/>
  <c r="AH176" i="1"/>
  <c r="AI176" i="1" s="1"/>
  <c r="AH160" i="1"/>
  <c r="AI160" i="1" s="1"/>
  <c r="AH144" i="1"/>
  <c r="AI144" i="1" s="1"/>
  <c r="AH128" i="1"/>
  <c r="AI128" i="1" s="1"/>
  <c r="AH116" i="1"/>
  <c r="AI116" i="1" s="1"/>
  <c r="AH108" i="1"/>
  <c r="AI108" i="1" s="1"/>
  <c r="AH100" i="1"/>
  <c r="AI100" i="1" s="1"/>
  <c r="AH92" i="1"/>
  <c r="AI92" i="1" s="1"/>
  <c r="AH84" i="1"/>
  <c r="AI84" i="1" s="1"/>
  <c r="AH76" i="1"/>
  <c r="AI76" i="1" s="1"/>
  <c r="AH68" i="1"/>
  <c r="AI68" i="1" s="1"/>
  <c r="AH60" i="1"/>
  <c r="AI60" i="1" s="1"/>
  <c r="AH52" i="1"/>
  <c r="AI52" i="1" s="1"/>
  <c r="AH44" i="1"/>
  <c r="AI44" i="1" s="1"/>
  <c r="AH36" i="1"/>
  <c r="AI36" i="1" s="1"/>
  <c r="AH28" i="1"/>
  <c r="AI28" i="1" s="1"/>
  <c r="AH252" i="1"/>
  <c r="AI252" i="1" s="1"/>
  <c r="AH236" i="1"/>
  <c r="AI236" i="1" s="1"/>
  <c r="AH220" i="1"/>
  <c r="AI220" i="1" s="1"/>
  <c r="AH204" i="1"/>
  <c r="AI204" i="1" s="1"/>
  <c r="AH188" i="1"/>
  <c r="AI188" i="1" s="1"/>
  <c r="AH172" i="1"/>
  <c r="AI172" i="1" s="1"/>
  <c r="AH156" i="1"/>
  <c r="AI156" i="1" s="1"/>
  <c r="AH140" i="1"/>
  <c r="AI140" i="1" s="1"/>
  <c r="AH124" i="1"/>
  <c r="AI124" i="1" s="1"/>
  <c r="AH113" i="1"/>
  <c r="AI113" i="1" s="1"/>
  <c r="AH105" i="1"/>
  <c r="AI105" i="1" s="1"/>
  <c r="AH97" i="1"/>
  <c r="AI97" i="1" s="1"/>
  <c r="AH89" i="1"/>
  <c r="AI89" i="1" s="1"/>
  <c r="AH81" i="1"/>
  <c r="AI81" i="1" s="1"/>
  <c r="AH73" i="1"/>
  <c r="AI73" i="1" s="1"/>
  <c r="AH65" i="1"/>
  <c r="AI65" i="1" s="1"/>
  <c r="AH57" i="1"/>
  <c r="AI57" i="1" s="1"/>
  <c r="AH49" i="1"/>
  <c r="AI49" i="1" s="1"/>
  <c r="AH41" i="1"/>
  <c r="AI41" i="1" s="1"/>
  <c r="AH33" i="1"/>
  <c r="AI33" i="1" s="1"/>
  <c r="AH25" i="1"/>
  <c r="AI25" i="1" s="1"/>
  <c r="AH17" i="1"/>
  <c r="AI17" i="1" s="1"/>
  <c r="AH248" i="1"/>
  <c r="AI248" i="1" s="1"/>
  <c r="AH232" i="1"/>
  <c r="AI232" i="1" s="1"/>
  <c r="AH216" i="1"/>
  <c r="AI216" i="1" s="1"/>
  <c r="AH200" i="1"/>
  <c r="AI200" i="1" s="1"/>
  <c r="AH184" i="1"/>
  <c r="AI184" i="1" s="1"/>
  <c r="AH168" i="1"/>
  <c r="AI168" i="1" s="1"/>
  <c r="AH152" i="1"/>
  <c r="AI152" i="1" s="1"/>
  <c r="AH136" i="1"/>
  <c r="AI136" i="1" s="1"/>
  <c r="AH120" i="1"/>
  <c r="AI120" i="1" s="1"/>
  <c r="AH112" i="1"/>
  <c r="AI112" i="1" s="1"/>
  <c r="AH104" i="1"/>
  <c r="AI104" i="1" s="1"/>
  <c r="AH96" i="1"/>
  <c r="AI96" i="1" s="1"/>
  <c r="AH88" i="1"/>
  <c r="AI88" i="1" s="1"/>
  <c r="AH80" i="1"/>
  <c r="AI80" i="1" s="1"/>
  <c r="AH72" i="1"/>
  <c r="AI72" i="1" s="1"/>
  <c r="AH64" i="1"/>
  <c r="AI64" i="1" s="1"/>
  <c r="AH56" i="1"/>
  <c r="AI56" i="1" s="1"/>
  <c r="AH48" i="1"/>
  <c r="AI48" i="1" s="1"/>
  <c r="AH40" i="1"/>
  <c r="AI40" i="1" s="1"/>
  <c r="AH32" i="1"/>
  <c r="AI32" i="1" s="1"/>
  <c r="AH24" i="1"/>
  <c r="AI24" i="1" s="1"/>
  <c r="AH16" i="1"/>
  <c r="AI16" i="1" s="1"/>
  <c r="AH244" i="1"/>
  <c r="AI244" i="1" s="1"/>
  <c r="AH228" i="1"/>
  <c r="AI228" i="1" s="1"/>
  <c r="AH212" i="1"/>
  <c r="AI212" i="1" s="1"/>
  <c r="AH196" i="1"/>
  <c r="AI196" i="1" s="1"/>
  <c r="AH180" i="1"/>
  <c r="AI180" i="1" s="1"/>
  <c r="AH164" i="1"/>
  <c r="AI164" i="1" s="1"/>
  <c r="AH148" i="1"/>
  <c r="AI148" i="1" s="1"/>
  <c r="AH132" i="1"/>
  <c r="AI132" i="1" s="1"/>
  <c r="AH117" i="1"/>
  <c r="AI117" i="1" s="1"/>
  <c r="AH109" i="1"/>
  <c r="AI109" i="1" s="1"/>
  <c r="AH101" i="1"/>
  <c r="AI101" i="1" s="1"/>
  <c r="AH93" i="1"/>
  <c r="AI93" i="1" s="1"/>
  <c r="AH85" i="1"/>
  <c r="AI85" i="1" s="1"/>
  <c r="AH77" i="1"/>
  <c r="AI77" i="1" s="1"/>
  <c r="AH69" i="1"/>
  <c r="AI69" i="1" s="1"/>
  <c r="AH61" i="1"/>
  <c r="AI61" i="1" s="1"/>
  <c r="AH53" i="1"/>
  <c r="AI53" i="1" s="1"/>
  <c r="AH45" i="1"/>
  <c r="AI45" i="1" s="1"/>
  <c r="AH37" i="1"/>
  <c r="AI37" i="1" s="1"/>
  <c r="AH29" i="1"/>
  <c r="AI29" i="1" s="1"/>
  <c r="AH21" i="1"/>
  <c r="AI21" i="1" s="1"/>
  <c r="AI7" i="1"/>
  <c r="X12" i="1" l="1"/>
  <c r="AA2" i="1"/>
  <c r="AI15" i="1"/>
  <c r="BR12" i="1"/>
  <c r="BX13" i="1" s="1"/>
  <c r="Z2" i="1" l="1"/>
  <c r="BX35" i="1"/>
  <c r="BX265" i="1"/>
  <c r="BX264" i="1"/>
  <c r="BX260" i="1"/>
  <c r="BX261" i="1"/>
  <c r="BX262" i="1"/>
  <c r="BX263" i="1"/>
  <c r="BX249" i="1"/>
  <c r="BX233" i="1"/>
  <c r="BX201" i="1"/>
  <c r="BX185" i="1"/>
  <c r="BX169" i="1"/>
  <c r="BX153" i="1"/>
  <c r="BX250" i="1"/>
  <c r="BX234" i="1"/>
  <c r="BX202" i="1"/>
  <c r="BX186" i="1"/>
  <c r="BX170" i="1"/>
  <c r="BX154" i="1"/>
  <c r="BX252" i="1"/>
  <c r="BX236" i="1"/>
  <c r="BX220" i="1"/>
  <c r="BX204" i="1"/>
  <c r="BX188" i="1"/>
  <c r="BX172" i="1"/>
  <c r="BX156" i="1"/>
  <c r="BX140" i="1"/>
  <c r="BX124" i="1"/>
  <c r="BX227" i="1"/>
  <c r="BX111" i="1"/>
  <c r="BX95" i="1"/>
  <c r="BX79" i="1"/>
  <c r="BX63" i="1"/>
  <c r="BX47" i="1"/>
  <c r="BX253" i="1"/>
  <c r="BX237" i="1"/>
  <c r="BX221" i="1"/>
  <c r="BX205" i="1"/>
  <c r="BX189" i="1"/>
  <c r="BX173" i="1"/>
  <c r="BX157" i="1"/>
  <c r="BX254" i="1"/>
  <c r="BX238" i="1"/>
  <c r="BX222" i="1"/>
  <c r="BX206" i="1"/>
  <c r="BX190" i="1"/>
  <c r="BX174" i="1"/>
  <c r="BX257" i="1"/>
  <c r="BX241" i="1"/>
  <c r="BX225" i="1"/>
  <c r="BX193" i="1"/>
  <c r="BX177" i="1"/>
  <c r="BX258" i="1"/>
  <c r="BX242" i="1"/>
  <c r="BX226" i="1"/>
  <c r="BX194" i="1"/>
  <c r="BX178" i="1"/>
  <c r="BX146" i="1"/>
  <c r="BX244" i="1"/>
  <c r="BX228" i="1"/>
  <c r="BX196" i="1"/>
  <c r="BX180" i="1"/>
  <c r="BX148" i="1"/>
  <c r="BX132" i="1"/>
  <c r="BX259" i="1"/>
  <c r="BX195" i="1"/>
  <c r="BX141" i="1"/>
  <c r="BX134" i="1"/>
  <c r="BX127" i="1"/>
  <c r="BX103" i="1"/>
  <c r="BX87" i="1"/>
  <c r="BX71" i="1"/>
  <c r="BX55" i="1"/>
  <c r="BX39" i="1"/>
  <c r="BX245" i="1"/>
  <c r="BX229" i="1"/>
  <c r="BX213" i="1"/>
  <c r="BX197" i="1"/>
  <c r="BX181" i="1"/>
  <c r="BX149" i="1"/>
  <c r="BX246" i="1"/>
  <c r="BX230" i="1"/>
  <c r="BX198" i="1"/>
  <c r="BX182" i="1"/>
  <c r="BX166" i="1"/>
  <c r="BX150" i="1"/>
  <c r="BX248" i="1"/>
  <c r="BX232" i="1"/>
  <c r="BX200" i="1"/>
  <c r="BX184" i="1"/>
  <c r="BX168" i="1"/>
  <c r="BX152" i="1"/>
  <c r="BX136" i="1"/>
  <c r="BX120" i="1"/>
  <c r="BX147" i="1"/>
  <c r="BX125" i="1"/>
  <c r="BX118" i="1"/>
  <c r="BX107" i="1"/>
  <c r="BX91" i="1"/>
  <c r="BX75" i="1"/>
  <c r="BX59" i="1"/>
  <c r="BX43" i="1"/>
  <c r="BX158" i="1"/>
  <c r="BX176" i="1"/>
  <c r="BX128" i="1"/>
  <c r="BX179" i="1"/>
  <c r="BX67" i="1"/>
  <c r="BX203" i="1"/>
  <c r="BX231" i="1"/>
  <c r="BX167" i="1"/>
  <c r="BX139" i="1"/>
  <c r="BX112" i="1"/>
  <c r="BX96" i="1"/>
  <c r="BX80" i="1"/>
  <c r="BX64" i="1"/>
  <c r="BX48" i="1"/>
  <c r="BX69" i="1"/>
  <c r="BX207" i="1"/>
  <c r="BX145" i="1"/>
  <c r="BX138" i="1"/>
  <c r="BX131" i="1"/>
  <c r="BX106" i="1"/>
  <c r="BX90" i="1"/>
  <c r="BX74" i="1"/>
  <c r="BX58" i="1"/>
  <c r="BX42" i="1"/>
  <c r="BX142" i="1"/>
  <c r="BX93" i="1"/>
  <c r="BX49" i="1"/>
  <c r="BX224" i="1"/>
  <c r="BX192" i="1"/>
  <c r="BX144" i="1"/>
  <c r="BX83" i="1"/>
  <c r="BX187" i="1"/>
  <c r="BX45" i="1"/>
  <c r="BX247" i="1"/>
  <c r="BX183" i="1"/>
  <c r="BX137" i="1"/>
  <c r="BX130" i="1"/>
  <c r="BX123" i="1"/>
  <c r="BX116" i="1"/>
  <c r="BX100" i="1"/>
  <c r="BX84" i="1"/>
  <c r="BX68" i="1"/>
  <c r="BX52" i="1"/>
  <c r="BX36" i="1"/>
  <c r="BX105" i="1"/>
  <c r="BX85" i="1"/>
  <c r="BX223" i="1"/>
  <c r="BX159" i="1"/>
  <c r="BX129" i="1"/>
  <c r="BX122" i="1"/>
  <c r="BX110" i="1"/>
  <c r="BX94" i="1"/>
  <c r="BX78" i="1"/>
  <c r="BX62" i="1"/>
  <c r="BX46" i="1"/>
  <c r="BX171" i="1"/>
  <c r="BX126" i="1"/>
  <c r="BX113" i="1"/>
  <c r="BX101" i="1"/>
  <c r="BX89" i="1"/>
  <c r="BX57" i="1"/>
  <c r="BX240" i="1"/>
  <c r="BX99" i="1"/>
  <c r="BX81" i="1"/>
  <c r="BX61" i="1"/>
  <c r="BX199" i="1"/>
  <c r="BX121" i="1"/>
  <c r="BX104" i="1"/>
  <c r="BX88" i="1"/>
  <c r="BX72" i="1"/>
  <c r="BX56" i="1"/>
  <c r="BX40" i="1"/>
  <c r="BX251" i="1"/>
  <c r="BX155" i="1"/>
  <c r="BX37" i="1"/>
  <c r="BX239" i="1"/>
  <c r="BX256" i="1"/>
  <c r="BX143" i="1"/>
  <c r="BX51" i="1"/>
  <c r="BX117" i="1"/>
  <c r="BX92" i="1"/>
  <c r="BX53" i="1"/>
  <c r="BX102" i="1"/>
  <c r="BX70" i="1"/>
  <c r="BX38" i="1"/>
  <c r="BX133" i="1"/>
  <c r="BX243" i="1"/>
  <c r="BX114" i="1"/>
  <c r="BX82" i="1"/>
  <c r="BX50" i="1"/>
  <c r="BX135" i="1"/>
  <c r="BX109" i="1"/>
  <c r="BX65" i="1"/>
  <c r="BX115" i="1"/>
  <c r="BX219" i="1"/>
  <c r="BX97" i="1"/>
  <c r="BX108" i="1"/>
  <c r="BX44" i="1"/>
  <c r="BX255" i="1"/>
  <c r="BX191" i="1"/>
  <c r="BX98" i="1"/>
  <c r="BX66" i="1"/>
  <c r="BX41" i="1"/>
  <c r="BX151" i="1"/>
  <c r="BX76" i="1"/>
  <c r="BX77" i="1"/>
  <c r="BX60" i="1"/>
  <c r="BX175" i="1"/>
  <c r="BX86" i="1"/>
  <c r="BX54" i="1"/>
  <c r="BX235" i="1"/>
  <c r="BX119" i="1"/>
  <c r="BX73" i="1"/>
  <c r="BX33" i="1"/>
  <c r="BX34" i="1"/>
  <c r="BX31" i="1"/>
  <c r="BX32" i="1"/>
  <c r="BX29" i="1"/>
  <c r="BX30" i="1"/>
  <c r="BX28" i="1"/>
  <c r="BX24" i="1"/>
  <c r="BX26" i="1"/>
  <c r="BX27" i="1"/>
  <c r="BX23" i="1"/>
  <c r="BX25" i="1"/>
  <c r="BX21" i="1"/>
  <c r="BX22" i="1"/>
  <c r="BX19" i="1"/>
  <c r="BX20" i="1"/>
  <c r="BY13" i="1"/>
  <c r="BX18" i="1"/>
  <c r="BX17" i="1"/>
  <c r="N299" i="33"/>
  <c r="Q299" i="33" s="1"/>
  <c r="T299" i="33" s="1"/>
  <c r="N298" i="33"/>
  <c r="Q298" i="33" s="1"/>
  <c r="T298" i="33" s="1"/>
  <c r="N297" i="33"/>
  <c r="Q297" i="33" s="1"/>
  <c r="T297" i="33" s="1"/>
  <c r="N296" i="33"/>
  <c r="Q296" i="33" s="1"/>
  <c r="T296" i="33" s="1"/>
  <c r="N291" i="33"/>
  <c r="Q291" i="33" s="1"/>
  <c r="T291" i="33" s="1"/>
  <c r="N290" i="33"/>
  <c r="Q290" i="33" s="1"/>
  <c r="T290" i="33" s="1"/>
  <c r="N285" i="33"/>
  <c r="Q285" i="33" s="1"/>
  <c r="T285" i="33" s="1"/>
  <c r="N284" i="33"/>
  <c r="Q284" i="33" s="1"/>
  <c r="T284" i="33" s="1"/>
  <c r="N271" i="33"/>
  <c r="Q271" i="33" s="1"/>
  <c r="T271" i="33" s="1"/>
  <c r="N270" i="33"/>
  <c r="Q270" i="33" s="1"/>
  <c r="T270" i="33" s="1"/>
  <c r="N264" i="33"/>
  <c r="Q264" i="33" s="1"/>
  <c r="T264" i="33" s="1"/>
  <c r="N260" i="33"/>
  <c r="Q260" i="33" s="1"/>
  <c r="T260" i="33" s="1"/>
  <c r="N248" i="33"/>
  <c r="N246" i="33"/>
  <c r="Q246" i="33" s="1"/>
  <c r="T246" i="33" s="1"/>
  <c r="N238" i="33"/>
  <c r="Q238" i="33" s="1"/>
  <c r="T238" i="33" s="1"/>
  <c r="N237" i="33"/>
  <c r="Q237" i="33" s="1"/>
  <c r="T237" i="33" s="1"/>
  <c r="N235" i="33"/>
  <c r="Q235" i="33" s="1"/>
  <c r="T235" i="33" s="1"/>
  <c r="N307" i="33"/>
  <c r="Q307" i="33" s="1"/>
  <c r="T307" i="33" s="1"/>
  <c r="N305" i="33"/>
  <c r="Q305" i="33" s="1"/>
  <c r="T305" i="33" s="1"/>
  <c r="N304" i="33"/>
  <c r="Q304" i="33" s="1"/>
  <c r="T304" i="33" s="1"/>
  <c r="N303" i="33"/>
  <c r="Q303" i="33" s="1"/>
  <c r="T303" i="33" s="1"/>
  <c r="N295" i="33"/>
  <c r="Q295" i="33" s="1"/>
  <c r="T295" i="33" s="1"/>
  <c r="N289" i="33"/>
  <c r="Q289" i="33" s="1"/>
  <c r="T289" i="33" s="1"/>
  <c r="N283" i="33"/>
  <c r="Q283" i="33" s="1"/>
  <c r="T283" i="33" s="1"/>
  <c r="N281" i="33"/>
  <c r="Q281" i="33" s="1"/>
  <c r="T281" i="33" s="1"/>
  <c r="N280" i="33"/>
  <c r="Q280" i="33" s="1"/>
  <c r="T280" i="33" s="1"/>
  <c r="N279" i="33"/>
  <c r="Q279" i="33" s="1"/>
  <c r="T279" i="33" s="1"/>
  <c r="N273" i="33"/>
  <c r="Q273" i="33" s="1"/>
  <c r="T273" i="33" s="1"/>
  <c r="N267" i="33"/>
  <c r="Q267" i="33" s="1"/>
  <c r="T267" i="33" s="1"/>
  <c r="N266" i="33"/>
  <c r="Q266" i="33" s="1"/>
  <c r="T266" i="33" s="1"/>
  <c r="N259" i="33"/>
  <c r="Q259" i="33" s="1"/>
  <c r="T259" i="33" s="1"/>
  <c r="N258" i="33"/>
  <c r="Q258" i="33" s="1"/>
  <c r="T258" i="33" s="1"/>
  <c r="N255" i="33"/>
  <c r="Q255" i="33" s="1"/>
  <c r="T255" i="33" s="1"/>
  <c r="N252" i="33"/>
  <c r="Q252" i="33" s="1"/>
  <c r="T252" i="33" s="1"/>
  <c r="N251" i="33"/>
  <c r="Q251" i="33" s="1"/>
  <c r="T251" i="33" s="1"/>
  <c r="N247" i="33"/>
  <c r="Q247" i="33" s="1"/>
  <c r="T247" i="33" s="1"/>
  <c r="N245" i="33"/>
  <c r="Q245" i="33" s="1"/>
  <c r="T245" i="33" s="1"/>
  <c r="N244" i="33"/>
  <c r="Q244" i="33" s="1"/>
  <c r="T244" i="33" s="1"/>
  <c r="N240" i="33"/>
  <c r="N234" i="33"/>
  <c r="Q234" i="33" s="1"/>
  <c r="T234" i="33" s="1"/>
  <c r="N233" i="33"/>
  <c r="Q233" i="33" s="1"/>
  <c r="T233" i="33" s="1"/>
  <c r="N228" i="33"/>
  <c r="Q228" i="33" s="1"/>
  <c r="T228" i="33" s="1"/>
  <c r="N225" i="33"/>
  <c r="Q225" i="33" s="1"/>
  <c r="T225" i="33" s="1"/>
  <c r="N222" i="33"/>
  <c r="Q222" i="33" s="1"/>
  <c r="T222" i="33" s="1"/>
  <c r="N220" i="33"/>
  <c r="Q220" i="33" s="1"/>
  <c r="T220" i="33" s="1"/>
  <c r="N216" i="33"/>
  <c r="Q216" i="33" s="1"/>
  <c r="T216" i="33" s="1"/>
  <c r="N208" i="33"/>
  <c r="Q208" i="33" s="1"/>
  <c r="T208" i="33" s="1"/>
  <c r="N294" i="33"/>
  <c r="Q294" i="33" s="1"/>
  <c r="T294" i="33" s="1"/>
  <c r="N293" i="33"/>
  <c r="Q293" i="33" s="1"/>
  <c r="T293" i="33" s="1"/>
  <c r="N288" i="33"/>
  <c r="Q288" i="33" s="1"/>
  <c r="T288" i="33" s="1"/>
  <c r="N287" i="33"/>
  <c r="Q287" i="33" s="1"/>
  <c r="T287" i="33" s="1"/>
  <c r="N268" i="33"/>
  <c r="Q268" i="33" s="1"/>
  <c r="T268" i="33" s="1"/>
  <c r="N242" i="33"/>
  <c r="Q242" i="33" s="1"/>
  <c r="T242" i="33" s="1"/>
  <c r="N229" i="33"/>
  <c r="Q229" i="33" s="1"/>
  <c r="T229" i="33" s="1"/>
  <c r="N223" i="33"/>
  <c r="Q223" i="33" s="1"/>
  <c r="T223" i="33" s="1"/>
  <c r="N219" i="33"/>
  <c r="Q219" i="33" s="1"/>
  <c r="T219" i="33" s="1"/>
  <c r="N218" i="33"/>
  <c r="Q218" i="33" s="1"/>
  <c r="T218" i="33" s="1"/>
  <c r="N205" i="33"/>
  <c r="Q205" i="33" s="1"/>
  <c r="T205" i="33" s="1"/>
  <c r="N203" i="33"/>
  <c r="Q203" i="33" s="1"/>
  <c r="T203" i="33" s="1"/>
  <c r="N202" i="33"/>
  <c r="Q202" i="33" s="1"/>
  <c r="T202" i="33" s="1"/>
  <c r="N198" i="33"/>
  <c r="Q198" i="33" s="1"/>
  <c r="T198" i="33" s="1"/>
  <c r="N186" i="33"/>
  <c r="Q186" i="33" s="1"/>
  <c r="T186" i="33" s="1"/>
  <c r="N182" i="33"/>
  <c r="Q182" i="33" s="1"/>
  <c r="T182" i="33" s="1"/>
  <c r="N179" i="33"/>
  <c r="Q179" i="33" s="1"/>
  <c r="T179" i="33" s="1"/>
  <c r="N176" i="33"/>
  <c r="Q176" i="33" s="1"/>
  <c r="T176" i="33" s="1"/>
  <c r="N173" i="33"/>
  <c r="N171" i="33"/>
  <c r="Q171" i="33" s="1"/>
  <c r="T171" i="33" s="1"/>
  <c r="N166" i="33"/>
  <c r="Q166" i="33" s="1"/>
  <c r="T166" i="33" s="1"/>
  <c r="N163" i="33"/>
  <c r="Q163" i="33" s="1"/>
  <c r="T163" i="33" s="1"/>
  <c r="N161" i="33"/>
  <c r="Q161" i="33" s="1"/>
  <c r="T161" i="33" s="1"/>
  <c r="N157" i="33"/>
  <c r="N155" i="33"/>
  <c r="Q155" i="33" s="1"/>
  <c r="T155" i="33" s="1"/>
  <c r="N302" i="33"/>
  <c r="Q302" i="33" s="1"/>
  <c r="T302" i="33" s="1"/>
  <c r="N300" i="33"/>
  <c r="Q300" i="33" s="1"/>
  <c r="T300" i="33" s="1"/>
  <c r="N292" i="33"/>
  <c r="Q292" i="33" s="1"/>
  <c r="T292" i="33" s="1"/>
  <c r="N286" i="33"/>
  <c r="Q286" i="33" s="1"/>
  <c r="T286" i="33" s="1"/>
  <c r="N272" i="33"/>
  <c r="Q272" i="33" s="1"/>
  <c r="T272" i="33" s="1"/>
  <c r="N263" i="33"/>
  <c r="Q263" i="33" s="1"/>
  <c r="T263" i="33" s="1"/>
  <c r="N262" i="33"/>
  <c r="Q262" i="33" s="1"/>
  <c r="T262" i="33" s="1"/>
  <c r="N250" i="33"/>
  <c r="Q250" i="33" s="1"/>
  <c r="T250" i="33" s="1"/>
  <c r="N249" i="33"/>
  <c r="Q249" i="33" s="1"/>
  <c r="T249" i="33" s="1"/>
  <c r="N227" i="33"/>
  <c r="Q227" i="33" s="1"/>
  <c r="T227" i="33" s="1"/>
  <c r="N212" i="33"/>
  <c r="Q212" i="33" s="1"/>
  <c r="T212" i="33" s="1"/>
  <c r="N211" i="33"/>
  <c r="Q211" i="33" s="1"/>
  <c r="T211" i="33" s="1"/>
  <c r="N210" i="33"/>
  <c r="Q210" i="33" s="1"/>
  <c r="T210" i="33" s="1"/>
  <c r="N201" i="33"/>
  <c r="Q201" i="33" s="1"/>
  <c r="T201" i="33" s="1"/>
  <c r="N197" i="33"/>
  <c r="Q197" i="33" s="1"/>
  <c r="T197" i="33" s="1"/>
  <c r="N192" i="33"/>
  <c r="Q192" i="33" s="1"/>
  <c r="T192" i="33" s="1"/>
  <c r="N189" i="33"/>
  <c r="N185" i="33"/>
  <c r="N178" i="33"/>
  <c r="Q178" i="33" s="1"/>
  <c r="T178" i="33" s="1"/>
  <c r="N175" i="33"/>
  <c r="N170" i="33"/>
  <c r="Q170" i="33" s="1"/>
  <c r="T170" i="33" s="1"/>
  <c r="N169" i="33"/>
  <c r="Q169" i="33" s="1"/>
  <c r="T169" i="33" s="1"/>
  <c r="N160" i="33"/>
  <c r="Q160" i="33" s="1"/>
  <c r="T160" i="33" s="1"/>
  <c r="N159" i="33"/>
  <c r="N149" i="33"/>
  <c r="Q149" i="33" s="1"/>
  <c r="T149" i="33" s="1"/>
  <c r="N148" i="33"/>
  <c r="Q148" i="33" s="1"/>
  <c r="T148" i="33" s="1"/>
  <c r="N147" i="33"/>
  <c r="Q147" i="33" s="1"/>
  <c r="T147" i="33" s="1"/>
  <c r="N138" i="33"/>
  <c r="Q138" i="33" s="1"/>
  <c r="T138" i="33" s="1"/>
  <c r="N135" i="33"/>
  <c r="Q135" i="33" s="1"/>
  <c r="T135" i="33" s="1"/>
  <c r="N132" i="33"/>
  <c r="Q132" i="33" s="1"/>
  <c r="T132" i="33" s="1"/>
  <c r="N130" i="33"/>
  <c r="Q130" i="33" s="1"/>
  <c r="T130" i="33" s="1"/>
  <c r="N306" i="33"/>
  <c r="Q306" i="33" s="1"/>
  <c r="T306" i="33" s="1"/>
  <c r="N282" i="33"/>
  <c r="Q282" i="33" s="1"/>
  <c r="T282" i="33" s="1"/>
  <c r="N278" i="33"/>
  <c r="Q278" i="33" s="1"/>
  <c r="T278" i="33" s="1"/>
  <c r="N277" i="33"/>
  <c r="Q277" i="33" s="1"/>
  <c r="T277" i="33" s="1"/>
  <c r="N276" i="33"/>
  <c r="Q276" i="33" s="1"/>
  <c r="T276" i="33" s="1"/>
  <c r="N274" i="33"/>
  <c r="Q274" i="33" s="1"/>
  <c r="T274" i="33" s="1"/>
  <c r="N256" i="33"/>
  <c r="Q256" i="33" s="1"/>
  <c r="T256" i="33" s="1"/>
  <c r="N253" i="33"/>
  <c r="Q253" i="33" s="1"/>
  <c r="T253" i="33" s="1"/>
  <c r="N243" i="33"/>
  <c r="Q243" i="33" s="1"/>
  <c r="T243" i="33" s="1"/>
  <c r="N239" i="33"/>
  <c r="Q239" i="33" s="1"/>
  <c r="T239" i="33" s="1"/>
  <c r="N232" i="33"/>
  <c r="N217" i="33"/>
  <c r="Q217" i="33" s="1"/>
  <c r="T217" i="33" s="1"/>
  <c r="N196" i="33"/>
  <c r="Q196" i="33" s="1"/>
  <c r="T196" i="33" s="1"/>
  <c r="N194" i="33"/>
  <c r="Q194" i="33" s="1"/>
  <c r="T194" i="33" s="1"/>
  <c r="N184" i="33"/>
  <c r="Q184" i="33" s="1"/>
  <c r="T184" i="33" s="1"/>
  <c r="N180" i="33"/>
  <c r="Q180" i="33" s="1"/>
  <c r="T180" i="33" s="1"/>
  <c r="N174" i="33"/>
  <c r="Q174" i="33" s="1"/>
  <c r="T174" i="33" s="1"/>
  <c r="N165" i="33"/>
  <c r="N156" i="33"/>
  <c r="Q156" i="33" s="1"/>
  <c r="T156" i="33" s="1"/>
  <c r="N153" i="33"/>
  <c r="Q153" i="33" s="1"/>
  <c r="T153" i="33" s="1"/>
  <c r="N150" i="33"/>
  <c r="Q150" i="33" s="1"/>
  <c r="T150" i="33" s="1"/>
  <c r="N144" i="33"/>
  <c r="Q144" i="33" s="1"/>
  <c r="T144" i="33" s="1"/>
  <c r="N143" i="33"/>
  <c r="Q143" i="33" s="1"/>
  <c r="T143" i="33" s="1"/>
  <c r="N131" i="33"/>
  <c r="Q131" i="33" s="1"/>
  <c r="T131" i="33" s="1"/>
  <c r="N126" i="33"/>
  <c r="Q126" i="33" s="1"/>
  <c r="T126" i="33" s="1"/>
  <c r="N123" i="33"/>
  <c r="Q123" i="33" s="1"/>
  <c r="T123" i="33" s="1"/>
  <c r="N117" i="33"/>
  <c r="Q117" i="33" s="1"/>
  <c r="T117" i="33" s="1"/>
  <c r="N108" i="33"/>
  <c r="Q108" i="33" s="1"/>
  <c r="T108" i="33" s="1"/>
  <c r="N105" i="33"/>
  <c r="Q105" i="33" s="1"/>
  <c r="T105" i="33" s="1"/>
  <c r="N102" i="33"/>
  <c r="Q102" i="33" s="1"/>
  <c r="T102" i="33" s="1"/>
  <c r="N99" i="33"/>
  <c r="Q99" i="33" s="1"/>
  <c r="T99" i="33" s="1"/>
  <c r="N94" i="33"/>
  <c r="Q94" i="33" s="1"/>
  <c r="T94" i="33" s="1"/>
  <c r="N91" i="33"/>
  <c r="Q91" i="33" s="1"/>
  <c r="T91" i="33" s="1"/>
  <c r="N82" i="33"/>
  <c r="Q82" i="33" s="1"/>
  <c r="T82" i="33" s="1"/>
  <c r="N73" i="33"/>
  <c r="Q73" i="33" s="1"/>
  <c r="T73" i="33" s="1"/>
  <c r="N72" i="33"/>
  <c r="Q72" i="33" s="1"/>
  <c r="T72" i="33" s="1"/>
  <c r="N68" i="33"/>
  <c r="Q68" i="33" s="1"/>
  <c r="T68" i="33" s="1"/>
  <c r="N62" i="33"/>
  <c r="Q62" i="33" s="1"/>
  <c r="T62" i="33" s="1"/>
  <c r="N58" i="33"/>
  <c r="Q58" i="33" s="1"/>
  <c r="T58" i="33" s="1"/>
  <c r="N54" i="33"/>
  <c r="Q54" i="33" s="1"/>
  <c r="T54" i="33" s="1"/>
  <c r="N51" i="33"/>
  <c r="Q51" i="33" s="1"/>
  <c r="T51" i="33" s="1"/>
  <c r="N48" i="33"/>
  <c r="Q48" i="33" s="1"/>
  <c r="T48" i="33" s="1"/>
  <c r="N44" i="33"/>
  <c r="Q44" i="33" s="1"/>
  <c r="T44" i="33" s="1"/>
  <c r="N35" i="33"/>
  <c r="Q35" i="33" s="1"/>
  <c r="T35" i="33" s="1"/>
  <c r="N29" i="33"/>
  <c r="Q29" i="33" s="1"/>
  <c r="T29" i="33" s="1"/>
  <c r="N26" i="33"/>
  <c r="Q26" i="33" s="1"/>
  <c r="T26" i="33" s="1"/>
  <c r="N25" i="33"/>
  <c r="Q25" i="33" s="1"/>
  <c r="T25" i="33" s="1"/>
  <c r="N24" i="33"/>
  <c r="Q24" i="33" s="1"/>
  <c r="T24" i="33" s="1"/>
  <c r="N269" i="33"/>
  <c r="Q269" i="33" s="1"/>
  <c r="T269" i="33" s="1"/>
  <c r="N221" i="33"/>
  <c r="Q221" i="33" s="1"/>
  <c r="T221" i="33" s="1"/>
  <c r="N215" i="33"/>
  <c r="Q215" i="33" s="1"/>
  <c r="T215" i="33" s="1"/>
  <c r="N213" i="33"/>
  <c r="Q213" i="33" s="1"/>
  <c r="T213" i="33" s="1"/>
  <c r="N206" i="33"/>
  <c r="Q206" i="33" s="1"/>
  <c r="T206" i="33" s="1"/>
  <c r="N200" i="33"/>
  <c r="Q200" i="33" s="1"/>
  <c r="T200" i="33" s="1"/>
  <c r="N191" i="33"/>
  <c r="N188" i="33"/>
  <c r="Q188" i="33" s="1"/>
  <c r="T188" i="33" s="1"/>
  <c r="N167" i="33"/>
  <c r="N158" i="33"/>
  <c r="Q158" i="33" s="1"/>
  <c r="T158" i="33" s="1"/>
  <c r="N141" i="33"/>
  <c r="Q141" i="33" s="1"/>
  <c r="T141" i="33" s="1"/>
  <c r="N140" i="33"/>
  <c r="Q140" i="33" s="1"/>
  <c r="T140" i="33" s="1"/>
  <c r="N134" i="33"/>
  <c r="Q134" i="33" s="1"/>
  <c r="T134" i="33" s="1"/>
  <c r="N128" i="33"/>
  <c r="Q128" i="33" s="1"/>
  <c r="T128" i="33" s="1"/>
  <c r="N119" i="33"/>
  <c r="Q119" i="33" s="1"/>
  <c r="T119" i="33" s="1"/>
  <c r="N118" i="33"/>
  <c r="Q118" i="33" s="1"/>
  <c r="T118" i="33" s="1"/>
  <c r="N113" i="33"/>
  <c r="Q113" i="33" s="1"/>
  <c r="T113" i="33" s="1"/>
  <c r="N107" i="33"/>
  <c r="Q107" i="33" s="1"/>
  <c r="T107" i="33" s="1"/>
  <c r="N106" i="33"/>
  <c r="Q106" i="33" s="1"/>
  <c r="T106" i="33" s="1"/>
  <c r="N100" i="33"/>
  <c r="Q100" i="33" s="1"/>
  <c r="T100" i="33" s="1"/>
  <c r="N96" i="33"/>
  <c r="Q96" i="33" s="1"/>
  <c r="T96" i="33" s="1"/>
  <c r="N92" i="33"/>
  <c r="Q92" i="33" s="1"/>
  <c r="T92" i="33" s="1"/>
  <c r="N86" i="33"/>
  <c r="Q86" i="33" s="1"/>
  <c r="T86" i="33" s="1"/>
  <c r="N265" i="33"/>
  <c r="Q265" i="33" s="1"/>
  <c r="T265" i="33" s="1"/>
  <c r="N204" i="33"/>
  <c r="Q204" i="33" s="1"/>
  <c r="T204" i="33" s="1"/>
  <c r="N190" i="33"/>
  <c r="Q190" i="33" s="1"/>
  <c r="T190" i="33" s="1"/>
  <c r="N183" i="33"/>
  <c r="N162" i="33"/>
  <c r="Q162" i="33" s="1"/>
  <c r="T162" i="33" s="1"/>
  <c r="N152" i="33"/>
  <c r="Q152" i="33" s="1"/>
  <c r="T152" i="33" s="1"/>
  <c r="N151" i="33"/>
  <c r="Q151" i="33" s="1"/>
  <c r="T151" i="33" s="1"/>
  <c r="N146" i="33"/>
  <c r="Q146" i="33" s="1"/>
  <c r="T146" i="33" s="1"/>
  <c r="N145" i="33"/>
  <c r="Q145" i="33" s="1"/>
  <c r="T145" i="33" s="1"/>
  <c r="M137" i="33"/>
  <c r="P137" i="33" s="1"/>
  <c r="S137" i="33" s="1"/>
  <c r="N136" i="33"/>
  <c r="Q136" i="33" s="1"/>
  <c r="T136" i="33" s="1"/>
  <c r="N122" i="33"/>
  <c r="Q122" i="33" s="1"/>
  <c r="T122" i="33" s="1"/>
  <c r="N121" i="33"/>
  <c r="N120" i="33"/>
  <c r="Q120" i="33" s="1"/>
  <c r="T120" i="33" s="1"/>
  <c r="N110" i="33"/>
  <c r="Q110" i="33" s="1"/>
  <c r="T110" i="33" s="1"/>
  <c r="N109" i="33"/>
  <c r="Q109" i="33" s="1"/>
  <c r="T109" i="33" s="1"/>
  <c r="N98" i="33"/>
  <c r="Q98" i="33" s="1"/>
  <c r="T98" i="33" s="1"/>
  <c r="N90" i="33"/>
  <c r="Q90" i="33" s="1"/>
  <c r="T90" i="33" s="1"/>
  <c r="N89" i="33"/>
  <c r="Q89" i="33" s="1"/>
  <c r="T89" i="33" s="1"/>
  <c r="N80" i="33"/>
  <c r="Q80" i="33" s="1"/>
  <c r="T80" i="33" s="1"/>
  <c r="N78" i="33"/>
  <c r="Q78" i="33" s="1"/>
  <c r="T78" i="33" s="1"/>
  <c r="N74" i="33"/>
  <c r="Q74" i="33" s="1"/>
  <c r="T74" i="33" s="1"/>
  <c r="N71" i="33"/>
  <c r="Q71" i="33" s="1"/>
  <c r="T71" i="33" s="1"/>
  <c r="N64" i="33"/>
  <c r="Q64" i="33" s="1"/>
  <c r="T64" i="33" s="1"/>
  <c r="N60" i="33"/>
  <c r="Q60" i="33" s="1"/>
  <c r="T60" i="33" s="1"/>
  <c r="N55" i="33"/>
  <c r="Q55" i="33" s="1"/>
  <c r="T55" i="33" s="1"/>
  <c r="N52" i="33"/>
  <c r="Q52" i="33" s="1"/>
  <c r="T52" i="33" s="1"/>
  <c r="N45" i="33"/>
  <c r="Q45" i="33" s="1"/>
  <c r="T45" i="33" s="1"/>
  <c r="N40" i="33"/>
  <c r="Q40" i="33" s="1"/>
  <c r="T40" i="33" s="1"/>
  <c r="N39" i="33"/>
  <c r="Q39" i="33" s="1"/>
  <c r="T39" i="33" s="1"/>
  <c r="N38" i="33"/>
  <c r="Q38" i="33" s="1"/>
  <c r="T38" i="33" s="1"/>
  <c r="N36" i="33"/>
  <c r="Q36" i="33" s="1"/>
  <c r="T36" i="33" s="1"/>
  <c r="N31" i="33"/>
  <c r="Q31" i="33" s="1"/>
  <c r="T31" i="33" s="1"/>
  <c r="N18" i="33"/>
  <c r="Q18" i="33" s="1"/>
  <c r="T18" i="33" s="1"/>
  <c r="N13" i="33"/>
  <c r="Q13" i="33" s="1"/>
  <c r="T13" i="33" s="1"/>
  <c r="N301" i="33"/>
  <c r="Q301" i="33" s="1"/>
  <c r="T301" i="33" s="1"/>
  <c r="N231" i="33"/>
  <c r="Q231" i="33" s="1"/>
  <c r="T231" i="33" s="1"/>
  <c r="N230" i="33"/>
  <c r="Q230" i="33" s="1"/>
  <c r="T230" i="33" s="1"/>
  <c r="N224" i="33"/>
  <c r="Q224" i="33" s="1"/>
  <c r="T224" i="33" s="1"/>
  <c r="N207" i="33"/>
  <c r="Q207" i="33" s="1"/>
  <c r="T207" i="33" s="1"/>
  <c r="N195" i="33"/>
  <c r="Q195" i="33" s="1"/>
  <c r="T195" i="33" s="1"/>
  <c r="N187" i="33"/>
  <c r="Q187" i="33" s="1"/>
  <c r="T187" i="33" s="1"/>
  <c r="N177" i="33"/>
  <c r="Q177" i="33" s="1"/>
  <c r="T177" i="33" s="1"/>
  <c r="N168" i="33"/>
  <c r="Q168" i="33" s="1"/>
  <c r="T168" i="33" s="1"/>
  <c r="N142" i="33"/>
  <c r="Q142" i="33" s="1"/>
  <c r="T142" i="33" s="1"/>
  <c r="N125" i="33"/>
  <c r="Q125" i="33" s="1"/>
  <c r="T125" i="33" s="1"/>
  <c r="N124" i="33"/>
  <c r="Q124" i="33" s="1"/>
  <c r="T124" i="33" s="1"/>
  <c r="N112" i="33"/>
  <c r="Q112" i="33" s="1"/>
  <c r="T112" i="33" s="1"/>
  <c r="N111" i="33"/>
  <c r="Q111" i="33" s="1"/>
  <c r="T111" i="33" s="1"/>
  <c r="N101" i="33"/>
  <c r="Q101" i="33" s="1"/>
  <c r="T101" i="33" s="1"/>
  <c r="N93" i="33"/>
  <c r="Q93" i="33" s="1"/>
  <c r="T93" i="33" s="1"/>
  <c r="N81" i="33"/>
  <c r="Q81" i="33" s="1"/>
  <c r="T81" i="33" s="1"/>
  <c r="N70" i="33"/>
  <c r="Q70" i="33" s="1"/>
  <c r="T70" i="33" s="1"/>
  <c r="N69" i="33"/>
  <c r="Q69" i="33" s="1"/>
  <c r="T69" i="33" s="1"/>
  <c r="N50" i="33"/>
  <c r="Q50" i="33" s="1"/>
  <c r="T50" i="33" s="1"/>
  <c r="N37" i="33"/>
  <c r="Q37" i="33" s="1"/>
  <c r="T37" i="33" s="1"/>
  <c r="N32" i="33"/>
  <c r="Q32" i="33" s="1"/>
  <c r="T32" i="33" s="1"/>
  <c r="N12" i="33"/>
  <c r="Q12" i="33" s="1"/>
  <c r="T12" i="33" s="1"/>
  <c r="N257" i="33"/>
  <c r="Q257" i="33" s="1"/>
  <c r="T257" i="33" s="1"/>
  <c r="N241" i="33"/>
  <c r="Q241" i="33" s="1"/>
  <c r="T241" i="33" s="1"/>
  <c r="N214" i="33"/>
  <c r="Q214" i="33" s="1"/>
  <c r="T214" i="33" s="1"/>
  <c r="N199" i="33"/>
  <c r="Q199" i="33" s="1"/>
  <c r="T199" i="33" s="1"/>
  <c r="N193" i="33"/>
  <c r="Q193" i="33" s="1"/>
  <c r="T193" i="33" s="1"/>
  <c r="N181" i="33"/>
  <c r="N172" i="33"/>
  <c r="Q172" i="33" s="1"/>
  <c r="T172" i="33" s="1"/>
  <c r="N164" i="33"/>
  <c r="Q164" i="33" s="1"/>
  <c r="T164" i="33" s="1"/>
  <c r="N133" i="33"/>
  <c r="Q133" i="33" s="1"/>
  <c r="T133" i="33" s="1"/>
  <c r="N127" i="33"/>
  <c r="Q127" i="33" s="1"/>
  <c r="T127" i="33" s="1"/>
  <c r="N116" i="33"/>
  <c r="Q116" i="33" s="1"/>
  <c r="T116" i="33" s="1"/>
  <c r="N115" i="33"/>
  <c r="Q115" i="33" s="1"/>
  <c r="T115" i="33" s="1"/>
  <c r="N114" i="33"/>
  <c r="Q114" i="33" s="1"/>
  <c r="T114" i="33" s="1"/>
  <c r="N104" i="33"/>
  <c r="Q104" i="33" s="1"/>
  <c r="T104" i="33" s="1"/>
  <c r="N103" i="33"/>
  <c r="Q103" i="33" s="1"/>
  <c r="T103" i="33" s="1"/>
  <c r="N95" i="33"/>
  <c r="Q95" i="33" s="1"/>
  <c r="T95" i="33" s="1"/>
  <c r="N85" i="33"/>
  <c r="Q85" i="33" s="1"/>
  <c r="T85" i="33" s="1"/>
  <c r="N84" i="33"/>
  <c r="Q84" i="33" s="1"/>
  <c r="T84" i="33" s="1"/>
  <c r="N83" i="33"/>
  <c r="Q83" i="33" s="1"/>
  <c r="T83" i="33" s="1"/>
  <c r="N61" i="33"/>
  <c r="Q61" i="33" s="1"/>
  <c r="T61" i="33" s="1"/>
  <c r="N57" i="33"/>
  <c r="Q57" i="33" s="1"/>
  <c r="T57" i="33" s="1"/>
  <c r="N28" i="33"/>
  <c r="Q28" i="33" s="1"/>
  <c r="T28" i="33" s="1"/>
  <c r="N23" i="33"/>
  <c r="Q23" i="33" s="1"/>
  <c r="T23" i="33" s="1"/>
  <c r="N275" i="33"/>
  <c r="Q275" i="33" s="1"/>
  <c r="T275" i="33" s="1"/>
  <c r="N261" i="33"/>
  <c r="Q261" i="33" s="1"/>
  <c r="T261" i="33" s="1"/>
  <c r="N254" i="33"/>
  <c r="Q254" i="33" s="1"/>
  <c r="T254" i="33" s="1"/>
  <c r="N236" i="33"/>
  <c r="N226" i="33"/>
  <c r="Q226" i="33" s="1"/>
  <c r="T226" i="33" s="1"/>
  <c r="N209" i="33"/>
  <c r="Q209" i="33" s="1"/>
  <c r="T209" i="33" s="1"/>
  <c r="N154" i="33"/>
  <c r="Q154" i="33" s="1"/>
  <c r="T154" i="33" s="1"/>
  <c r="N139" i="33"/>
  <c r="Q139" i="33" s="1"/>
  <c r="T139" i="33" s="1"/>
  <c r="N129" i="33"/>
  <c r="Q129" i="33" s="1"/>
  <c r="T129" i="33" s="1"/>
  <c r="N97" i="33"/>
  <c r="Q97" i="33" s="1"/>
  <c r="T97" i="33" s="1"/>
  <c r="N88" i="33"/>
  <c r="Q88" i="33" s="1"/>
  <c r="T88" i="33" s="1"/>
  <c r="N87" i="33"/>
  <c r="Q87" i="33" s="1"/>
  <c r="T87" i="33" s="1"/>
  <c r="N79" i="33"/>
  <c r="Q79" i="33" s="1"/>
  <c r="T79" i="33" s="1"/>
  <c r="N77" i="33"/>
  <c r="Q77" i="33" s="1"/>
  <c r="T77" i="33" s="1"/>
  <c r="N76" i="33"/>
  <c r="Q76" i="33" s="1"/>
  <c r="T76" i="33" s="1"/>
  <c r="N75" i="33"/>
  <c r="Q75" i="33" s="1"/>
  <c r="T75" i="33" s="1"/>
  <c r="N67" i="33"/>
  <c r="Q67" i="33" s="1"/>
  <c r="T67" i="33" s="1"/>
  <c r="N66" i="33"/>
  <c r="Q66" i="33" s="1"/>
  <c r="T66" i="33" s="1"/>
  <c r="N65" i="33"/>
  <c r="Q65" i="33" s="1"/>
  <c r="T65" i="33" s="1"/>
  <c r="N63" i="33"/>
  <c r="Q63" i="33" s="1"/>
  <c r="T63" i="33" s="1"/>
  <c r="N59" i="33"/>
  <c r="Q59" i="33" s="1"/>
  <c r="T59" i="33" s="1"/>
  <c r="N56" i="33"/>
  <c r="Q56" i="33" s="1"/>
  <c r="T56" i="33" s="1"/>
  <c r="N53" i="33"/>
  <c r="Q53" i="33" s="1"/>
  <c r="T53" i="33" s="1"/>
  <c r="N49" i="33"/>
  <c r="Q49" i="33" s="1"/>
  <c r="T49" i="33" s="1"/>
  <c r="N47" i="33"/>
  <c r="Q47" i="33" s="1"/>
  <c r="T47" i="33" s="1"/>
  <c r="N46" i="33"/>
  <c r="Q46" i="33" s="1"/>
  <c r="T46" i="33" s="1"/>
  <c r="N43" i="33"/>
  <c r="Q43" i="33" s="1"/>
  <c r="T43" i="33" s="1"/>
  <c r="N42" i="33"/>
  <c r="Q42" i="33" s="1"/>
  <c r="T42" i="33" s="1"/>
  <c r="N41" i="33"/>
  <c r="Q41" i="33" s="1"/>
  <c r="T41" i="33" s="1"/>
  <c r="N34" i="33"/>
  <c r="Q34" i="33" s="1"/>
  <c r="T34" i="33" s="1"/>
  <c r="N33" i="33"/>
  <c r="Q33" i="33" s="1"/>
  <c r="T33" i="33" s="1"/>
  <c r="N30" i="33"/>
  <c r="Q30" i="33" s="1"/>
  <c r="T30" i="33" s="1"/>
  <c r="N27" i="33"/>
  <c r="Q27" i="33" s="1"/>
  <c r="T27" i="33" s="1"/>
  <c r="N22" i="33"/>
  <c r="Q22" i="33" s="1"/>
  <c r="T22" i="33" s="1"/>
  <c r="N21" i="33"/>
  <c r="Q21" i="33" s="1"/>
  <c r="T21" i="33" s="1"/>
  <c r="N20" i="33"/>
  <c r="Q20" i="33" s="1"/>
  <c r="T20" i="33" s="1"/>
  <c r="N19" i="33"/>
  <c r="Q19" i="33" s="1"/>
  <c r="T19" i="33" s="1"/>
  <c r="N17" i="33"/>
  <c r="Q17" i="33" s="1"/>
  <c r="T17" i="33" s="1"/>
  <c r="N16" i="33"/>
  <c r="Q16" i="33" s="1"/>
  <c r="T16" i="33" s="1"/>
  <c r="N15" i="33"/>
  <c r="Q15" i="33" s="1"/>
  <c r="T15" i="33" s="1"/>
  <c r="N14" i="33"/>
  <c r="Q14" i="33" s="1"/>
  <c r="T14" i="33" s="1"/>
  <c r="Z307" i="29"/>
  <c r="N307" i="29" s="1"/>
  <c r="Q307" i="29" s="1"/>
  <c r="T307" i="29" s="1"/>
  <c r="Z305" i="29"/>
  <c r="N305" i="29" s="1"/>
  <c r="Q305" i="29" s="1"/>
  <c r="T305" i="29" s="1"/>
  <c r="Z303" i="29"/>
  <c r="N303" i="29" s="1"/>
  <c r="Q303" i="29" s="1"/>
  <c r="T303" i="29" s="1"/>
  <c r="Z301" i="29"/>
  <c r="N301" i="29" s="1"/>
  <c r="Q301" i="29" s="1"/>
  <c r="T301" i="29" s="1"/>
  <c r="Z299" i="29"/>
  <c r="N299" i="29" s="1"/>
  <c r="Q299" i="29" s="1"/>
  <c r="T299" i="29" s="1"/>
  <c r="Z297" i="29"/>
  <c r="N297" i="29" s="1"/>
  <c r="Q297" i="29" s="1"/>
  <c r="T297" i="29" s="1"/>
  <c r="Z295" i="29"/>
  <c r="N295" i="29" s="1"/>
  <c r="Q295" i="29" s="1"/>
  <c r="T295" i="29" s="1"/>
  <c r="Z293" i="29"/>
  <c r="N293" i="29" s="1"/>
  <c r="Q293" i="29" s="1"/>
  <c r="T293" i="29" s="1"/>
  <c r="Z291" i="29"/>
  <c r="N291" i="29" s="1"/>
  <c r="Q291" i="29" s="1"/>
  <c r="T291" i="29" s="1"/>
  <c r="Z289" i="29"/>
  <c r="N289" i="29" s="1"/>
  <c r="Q289" i="29" s="1"/>
  <c r="T289" i="29" s="1"/>
  <c r="Z287" i="29"/>
  <c r="N287" i="29" s="1"/>
  <c r="Q287" i="29" s="1"/>
  <c r="T287" i="29" s="1"/>
  <c r="Z285" i="29"/>
  <c r="N285" i="29" s="1"/>
  <c r="Q285" i="29" s="1"/>
  <c r="T285" i="29" s="1"/>
  <c r="Z283" i="29"/>
  <c r="N283" i="29" s="1"/>
  <c r="Q283" i="29" s="1"/>
  <c r="T283" i="29" s="1"/>
  <c r="Z281" i="29"/>
  <c r="N281" i="29" s="1"/>
  <c r="Q281" i="29" s="1"/>
  <c r="T281" i="29" s="1"/>
  <c r="Z279" i="29"/>
  <c r="N279" i="29" s="1"/>
  <c r="Q279" i="29" s="1"/>
  <c r="T279" i="29" s="1"/>
  <c r="Z277" i="29"/>
  <c r="N277" i="29" s="1"/>
  <c r="Q277" i="29" s="1"/>
  <c r="T277" i="29" s="1"/>
  <c r="Z275" i="29"/>
  <c r="N275" i="29" s="1"/>
  <c r="Q275" i="29" s="1"/>
  <c r="T275" i="29" s="1"/>
  <c r="Z273" i="29"/>
  <c r="N273" i="29" s="1"/>
  <c r="Q273" i="29" s="1"/>
  <c r="T273" i="29" s="1"/>
  <c r="Z271" i="29"/>
  <c r="N271" i="29" s="1"/>
  <c r="Q271" i="29" s="1"/>
  <c r="T271" i="29" s="1"/>
  <c r="Z269" i="29"/>
  <c r="N269" i="29" s="1"/>
  <c r="Q269" i="29" s="1"/>
  <c r="T269" i="29" s="1"/>
  <c r="Z267" i="29"/>
  <c r="N267" i="29" s="1"/>
  <c r="Q267" i="29" s="1"/>
  <c r="T267" i="29" s="1"/>
  <c r="Z265" i="29"/>
  <c r="N265" i="29" s="1"/>
  <c r="Q265" i="29" s="1"/>
  <c r="T265" i="29" s="1"/>
  <c r="Z263" i="29"/>
  <c r="N263" i="29" s="1"/>
  <c r="Q263" i="29" s="1"/>
  <c r="T263" i="29" s="1"/>
  <c r="Z261" i="29"/>
  <c r="N261" i="29" s="1"/>
  <c r="Q261" i="29" s="1"/>
  <c r="T261" i="29" s="1"/>
  <c r="Z259" i="29"/>
  <c r="N259" i="29" s="1"/>
  <c r="Q259" i="29" s="1"/>
  <c r="T259" i="29" s="1"/>
  <c r="Z257" i="29"/>
  <c r="N257" i="29" s="1"/>
  <c r="Q257" i="29" s="1"/>
  <c r="T257" i="29" s="1"/>
  <c r="Z255" i="29"/>
  <c r="N255" i="29" s="1"/>
  <c r="Q255" i="29" s="1"/>
  <c r="T255" i="29" s="1"/>
  <c r="Z253" i="29"/>
  <c r="N253" i="29" s="1"/>
  <c r="Q253" i="29" s="1"/>
  <c r="T253" i="29" s="1"/>
  <c r="Z251" i="29"/>
  <c r="N251" i="29" s="1"/>
  <c r="Q251" i="29" s="1"/>
  <c r="T251" i="29" s="1"/>
  <c r="Z249" i="29"/>
  <c r="N249" i="29" s="1"/>
  <c r="Q249" i="29" s="1"/>
  <c r="T249" i="29" s="1"/>
  <c r="Z247" i="29"/>
  <c r="N247" i="29" s="1"/>
  <c r="Q247" i="29" s="1"/>
  <c r="T247" i="29" s="1"/>
  <c r="Z245" i="29"/>
  <c r="N245" i="29" s="1"/>
  <c r="Q245" i="29" s="1"/>
  <c r="T245" i="29" s="1"/>
  <c r="Z243" i="29"/>
  <c r="N243" i="29" s="1"/>
  <c r="Q243" i="29" s="1"/>
  <c r="T243" i="29" s="1"/>
  <c r="Z241" i="29"/>
  <c r="N241" i="29" s="1"/>
  <c r="Q241" i="29" s="1"/>
  <c r="T241" i="29" s="1"/>
  <c r="Z239" i="29"/>
  <c r="N239" i="29" s="1"/>
  <c r="Q239" i="29" s="1"/>
  <c r="T239" i="29" s="1"/>
  <c r="Z237" i="29"/>
  <c r="N237" i="29" s="1"/>
  <c r="Q237" i="29" s="1"/>
  <c r="T237" i="29" s="1"/>
  <c r="Z235" i="29"/>
  <c r="N235" i="29" s="1"/>
  <c r="Q235" i="29" s="1"/>
  <c r="T235" i="29" s="1"/>
  <c r="Z233" i="29"/>
  <c r="N233" i="29" s="1"/>
  <c r="Q233" i="29" s="1"/>
  <c r="T233" i="29" s="1"/>
  <c r="Z231" i="29"/>
  <c r="N231" i="29" s="1"/>
  <c r="Q231" i="29" s="1"/>
  <c r="T231" i="29" s="1"/>
  <c r="Z229" i="29"/>
  <c r="N229" i="29" s="1"/>
  <c r="Q229" i="29" s="1"/>
  <c r="T229" i="29" s="1"/>
  <c r="Z227" i="29"/>
  <c r="N227" i="29" s="1"/>
  <c r="Q227" i="29" s="1"/>
  <c r="T227" i="29" s="1"/>
  <c r="Z225" i="29"/>
  <c r="N225" i="29" s="1"/>
  <c r="Q225" i="29" s="1"/>
  <c r="T225" i="29" s="1"/>
  <c r="Z223" i="29"/>
  <c r="N223" i="29" s="1"/>
  <c r="Q223" i="29" s="1"/>
  <c r="T223" i="29" s="1"/>
  <c r="Z221" i="29"/>
  <c r="N221" i="29" s="1"/>
  <c r="Q221" i="29" s="1"/>
  <c r="T221" i="29" s="1"/>
  <c r="Z219" i="29"/>
  <c r="N219" i="29" s="1"/>
  <c r="Q219" i="29" s="1"/>
  <c r="T219" i="29" s="1"/>
  <c r="Z217" i="29"/>
  <c r="N217" i="29" s="1"/>
  <c r="Q217" i="29" s="1"/>
  <c r="T217" i="29" s="1"/>
  <c r="Z215" i="29"/>
  <c r="N215" i="29" s="1"/>
  <c r="Q215" i="29" s="1"/>
  <c r="T215" i="29" s="1"/>
  <c r="Z213" i="29"/>
  <c r="N213" i="29" s="1"/>
  <c r="Q213" i="29" s="1"/>
  <c r="T213" i="29" s="1"/>
  <c r="Z211" i="29"/>
  <c r="N211" i="29" s="1"/>
  <c r="Q211" i="29" s="1"/>
  <c r="T211" i="29" s="1"/>
  <c r="Z209" i="29"/>
  <c r="N209" i="29" s="1"/>
  <c r="Q209" i="29" s="1"/>
  <c r="T209" i="29" s="1"/>
  <c r="Z207" i="29"/>
  <c r="N207" i="29" s="1"/>
  <c r="Q207" i="29" s="1"/>
  <c r="T207" i="29" s="1"/>
  <c r="Z205" i="29"/>
  <c r="N205" i="29" s="1"/>
  <c r="Q205" i="29" s="1"/>
  <c r="T205" i="29" s="1"/>
  <c r="Z203" i="29"/>
  <c r="N203" i="29" s="1"/>
  <c r="Q203" i="29" s="1"/>
  <c r="T203" i="29" s="1"/>
  <c r="Z201" i="29"/>
  <c r="N201" i="29" s="1"/>
  <c r="Q201" i="29" s="1"/>
  <c r="T201" i="29" s="1"/>
  <c r="Z199" i="29"/>
  <c r="N199" i="29" s="1"/>
  <c r="Q199" i="29" s="1"/>
  <c r="T199" i="29" s="1"/>
  <c r="Z197" i="29"/>
  <c r="N197" i="29" s="1"/>
  <c r="Q197" i="29" s="1"/>
  <c r="T197" i="29" s="1"/>
  <c r="Z195" i="29"/>
  <c r="N195" i="29" s="1"/>
  <c r="Q195" i="29" s="1"/>
  <c r="T195" i="29" s="1"/>
  <c r="Z193" i="29"/>
  <c r="N193" i="29" s="1"/>
  <c r="Q193" i="29" s="1"/>
  <c r="T193" i="29" s="1"/>
  <c r="Z191" i="29"/>
  <c r="N191" i="29" s="1"/>
  <c r="Q191" i="29" s="1"/>
  <c r="T191" i="29" s="1"/>
  <c r="Z189" i="29"/>
  <c r="N189" i="29" s="1"/>
  <c r="Q189" i="29" s="1"/>
  <c r="T189" i="29" s="1"/>
  <c r="Z187" i="29"/>
  <c r="N187" i="29" s="1"/>
  <c r="Q187" i="29" s="1"/>
  <c r="T187" i="29" s="1"/>
  <c r="Z185" i="29"/>
  <c r="N185" i="29" s="1"/>
  <c r="Q185" i="29" s="1"/>
  <c r="T185" i="29" s="1"/>
  <c r="Z183" i="29"/>
  <c r="N183" i="29" s="1"/>
  <c r="Q183" i="29" s="1"/>
  <c r="T183" i="29" s="1"/>
  <c r="Z181" i="29"/>
  <c r="N181" i="29" s="1"/>
  <c r="Q181" i="29" s="1"/>
  <c r="T181" i="29" s="1"/>
  <c r="Z179" i="29"/>
  <c r="N179" i="29" s="1"/>
  <c r="Q179" i="29" s="1"/>
  <c r="T179" i="29" s="1"/>
  <c r="Z177" i="29"/>
  <c r="N177" i="29" s="1"/>
  <c r="Q177" i="29" s="1"/>
  <c r="T177" i="29" s="1"/>
  <c r="Z175" i="29"/>
  <c r="N175" i="29" s="1"/>
  <c r="Q175" i="29" s="1"/>
  <c r="T175" i="29" s="1"/>
  <c r="Z173" i="29"/>
  <c r="N173" i="29" s="1"/>
  <c r="Q173" i="29" s="1"/>
  <c r="T173" i="29" s="1"/>
  <c r="Z171" i="29"/>
  <c r="N171" i="29" s="1"/>
  <c r="Q171" i="29" s="1"/>
  <c r="T171" i="29" s="1"/>
  <c r="Z169" i="29"/>
  <c r="N169" i="29" s="1"/>
  <c r="Q169" i="29" s="1"/>
  <c r="T169" i="29" s="1"/>
  <c r="Z167" i="29"/>
  <c r="N167" i="29" s="1"/>
  <c r="Q167" i="29" s="1"/>
  <c r="T167" i="29" s="1"/>
  <c r="Z165" i="29"/>
  <c r="N165" i="29" s="1"/>
  <c r="Q165" i="29" s="1"/>
  <c r="T165" i="29" s="1"/>
  <c r="Z163" i="29"/>
  <c r="N163" i="29" s="1"/>
  <c r="Q163" i="29" s="1"/>
  <c r="T163" i="29" s="1"/>
  <c r="Z161" i="29"/>
  <c r="N161" i="29" s="1"/>
  <c r="Q161" i="29" s="1"/>
  <c r="T161" i="29" s="1"/>
  <c r="Z159" i="29"/>
  <c r="N159" i="29" s="1"/>
  <c r="Q159" i="29" s="1"/>
  <c r="T159" i="29" s="1"/>
  <c r="Z157" i="29"/>
  <c r="N157" i="29" s="1"/>
  <c r="Q157" i="29" s="1"/>
  <c r="T157" i="29" s="1"/>
  <c r="Z155" i="29"/>
  <c r="N155" i="29" s="1"/>
  <c r="Q155" i="29" s="1"/>
  <c r="T155" i="29" s="1"/>
  <c r="Z153" i="29"/>
  <c r="N153" i="29" s="1"/>
  <c r="Q153" i="29" s="1"/>
  <c r="T153" i="29" s="1"/>
  <c r="Z151" i="29"/>
  <c r="N151" i="29" s="1"/>
  <c r="Q151" i="29" s="1"/>
  <c r="T151" i="29" s="1"/>
  <c r="Z149" i="29"/>
  <c r="N149" i="29" s="1"/>
  <c r="Q149" i="29" s="1"/>
  <c r="T149" i="29" s="1"/>
  <c r="Z147" i="29"/>
  <c r="N147" i="29" s="1"/>
  <c r="Q147" i="29" s="1"/>
  <c r="T147" i="29" s="1"/>
  <c r="Z145" i="29"/>
  <c r="N145" i="29" s="1"/>
  <c r="Q145" i="29" s="1"/>
  <c r="T145" i="29" s="1"/>
  <c r="Z143" i="29"/>
  <c r="N143" i="29" s="1"/>
  <c r="Q143" i="29" s="1"/>
  <c r="T143" i="29" s="1"/>
  <c r="Z141" i="29"/>
  <c r="N141" i="29" s="1"/>
  <c r="Q141" i="29" s="1"/>
  <c r="T141" i="29" s="1"/>
  <c r="Z139" i="29"/>
  <c r="N139" i="29" s="1"/>
  <c r="Q139" i="29" s="1"/>
  <c r="T139" i="29" s="1"/>
  <c r="Y307" i="29"/>
  <c r="Y305" i="29"/>
  <c r="Y303" i="29"/>
  <c r="Y301" i="29"/>
  <c r="Y299" i="29"/>
  <c r="Y297" i="29"/>
  <c r="Y295" i="29"/>
  <c r="Y293" i="29"/>
  <c r="Y291" i="29"/>
  <c r="Y289" i="29"/>
  <c r="Y287" i="29"/>
  <c r="Y285" i="29"/>
  <c r="Y283" i="29"/>
  <c r="Y281" i="29"/>
  <c r="Y279" i="29"/>
  <c r="Y277" i="29"/>
  <c r="Y275" i="29"/>
  <c r="Y273" i="29"/>
  <c r="Y271" i="29"/>
  <c r="Y269" i="29"/>
  <c r="Y267" i="29"/>
  <c r="Y265" i="29"/>
  <c r="Y263" i="29"/>
  <c r="Y261" i="29"/>
  <c r="Y259" i="29"/>
  <c r="Y257" i="29"/>
  <c r="Y255" i="29"/>
  <c r="Y253" i="29"/>
  <c r="Y251" i="29"/>
  <c r="Y249" i="29"/>
  <c r="Y247" i="29"/>
  <c r="Y245" i="29"/>
  <c r="Y243" i="29"/>
  <c r="Y241" i="29"/>
  <c r="Y239" i="29"/>
  <c r="Y237" i="29"/>
  <c r="Y235" i="29"/>
  <c r="Y233" i="29"/>
  <c r="Y231" i="29"/>
  <c r="Y229" i="29"/>
  <c r="Y227" i="29"/>
  <c r="Y225" i="29"/>
  <c r="Y223" i="29"/>
  <c r="Y221" i="29"/>
  <c r="Y219" i="29"/>
  <c r="Y217" i="29"/>
  <c r="Y215" i="29"/>
  <c r="Y213" i="29"/>
  <c r="Y211" i="29"/>
  <c r="Y209" i="29"/>
  <c r="Y207" i="29"/>
  <c r="Y205" i="29"/>
  <c r="Y203" i="29"/>
  <c r="Y201" i="29"/>
  <c r="Y199" i="29"/>
  <c r="Y197" i="29"/>
  <c r="Y195" i="29"/>
  <c r="Y193" i="29"/>
  <c r="Y191" i="29"/>
  <c r="Y189" i="29"/>
  <c r="Y187" i="29"/>
  <c r="Y185" i="29"/>
  <c r="Y183" i="29"/>
  <c r="Y181" i="29"/>
  <c r="Y179" i="29"/>
  <c r="Y177" i="29"/>
  <c r="Y175" i="29"/>
  <c r="Y173" i="29"/>
  <c r="Y171" i="29"/>
  <c r="Y169" i="29"/>
  <c r="Y167" i="29"/>
  <c r="Y165" i="29"/>
  <c r="Y163" i="29"/>
  <c r="Y161" i="29"/>
  <c r="Y159" i="29"/>
  <c r="Y157" i="29"/>
  <c r="Y155" i="29"/>
  <c r="Y153" i="29"/>
  <c r="Y151" i="29"/>
  <c r="Y149" i="29"/>
  <c r="Y147" i="29"/>
  <c r="Y145" i="29"/>
  <c r="Y143" i="29"/>
  <c r="Y141" i="29"/>
  <c r="Y139" i="29"/>
  <c r="Z306" i="29"/>
  <c r="N306" i="29" s="1"/>
  <c r="Q306" i="29" s="1"/>
  <c r="T306" i="29" s="1"/>
  <c r="Z304" i="29"/>
  <c r="N304" i="29" s="1"/>
  <c r="Q304" i="29" s="1"/>
  <c r="T304" i="29" s="1"/>
  <c r="Z302" i="29"/>
  <c r="N302" i="29" s="1"/>
  <c r="Q302" i="29" s="1"/>
  <c r="T302" i="29" s="1"/>
  <c r="Z300" i="29"/>
  <c r="N300" i="29" s="1"/>
  <c r="Q300" i="29" s="1"/>
  <c r="T300" i="29" s="1"/>
  <c r="Z298" i="29"/>
  <c r="N298" i="29" s="1"/>
  <c r="Q298" i="29" s="1"/>
  <c r="T298" i="29" s="1"/>
  <c r="Z296" i="29"/>
  <c r="N296" i="29" s="1"/>
  <c r="Q296" i="29" s="1"/>
  <c r="T296" i="29" s="1"/>
  <c r="Z294" i="29"/>
  <c r="N294" i="29" s="1"/>
  <c r="Q294" i="29" s="1"/>
  <c r="T294" i="29" s="1"/>
  <c r="Z292" i="29"/>
  <c r="N292" i="29" s="1"/>
  <c r="Q292" i="29" s="1"/>
  <c r="T292" i="29" s="1"/>
  <c r="Z290" i="29"/>
  <c r="N290" i="29" s="1"/>
  <c r="Q290" i="29" s="1"/>
  <c r="T290" i="29" s="1"/>
  <c r="Z288" i="29"/>
  <c r="N288" i="29" s="1"/>
  <c r="Q288" i="29" s="1"/>
  <c r="T288" i="29" s="1"/>
  <c r="Z286" i="29"/>
  <c r="N286" i="29" s="1"/>
  <c r="Q286" i="29" s="1"/>
  <c r="T286" i="29" s="1"/>
  <c r="Z284" i="29"/>
  <c r="N284" i="29" s="1"/>
  <c r="Q284" i="29" s="1"/>
  <c r="T284" i="29" s="1"/>
  <c r="Z282" i="29"/>
  <c r="N282" i="29" s="1"/>
  <c r="Q282" i="29" s="1"/>
  <c r="T282" i="29" s="1"/>
  <c r="Z280" i="29"/>
  <c r="N280" i="29" s="1"/>
  <c r="Q280" i="29" s="1"/>
  <c r="T280" i="29" s="1"/>
  <c r="Z278" i="29"/>
  <c r="N278" i="29" s="1"/>
  <c r="Q278" i="29" s="1"/>
  <c r="T278" i="29" s="1"/>
  <c r="Z276" i="29"/>
  <c r="N276" i="29" s="1"/>
  <c r="Q276" i="29" s="1"/>
  <c r="T276" i="29" s="1"/>
  <c r="Z274" i="29"/>
  <c r="N274" i="29" s="1"/>
  <c r="Q274" i="29" s="1"/>
  <c r="T274" i="29" s="1"/>
  <c r="Z272" i="29"/>
  <c r="N272" i="29" s="1"/>
  <c r="Q272" i="29" s="1"/>
  <c r="T272" i="29" s="1"/>
  <c r="Z270" i="29"/>
  <c r="N270" i="29" s="1"/>
  <c r="Q270" i="29" s="1"/>
  <c r="T270" i="29" s="1"/>
  <c r="Z268" i="29"/>
  <c r="N268" i="29" s="1"/>
  <c r="Q268" i="29" s="1"/>
  <c r="T268" i="29" s="1"/>
  <c r="Z266" i="29"/>
  <c r="N266" i="29" s="1"/>
  <c r="Q266" i="29" s="1"/>
  <c r="T266" i="29" s="1"/>
  <c r="Z264" i="29"/>
  <c r="N264" i="29" s="1"/>
  <c r="Q264" i="29" s="1"/>
  <c r="T264" i="29" s="1"/>
  <c r="Z262" i="29"/>
  <c r="N262" i="29" s="1"/>
  <c r="Q262" i="29" s="1"/>
  <c r="T262" i="29" s="1"/>
  <c r="Z260" i="29"/>
  <c r="N260" i="29" s="1"/>
  <c r="Q260" i="29" s="1"/>
  <c r="T260" i="29" s="1"/>
  <c r="Z258" i="29"/>
  <c r="N258" i="29" s="1"/>
  <c r="Q258" i="29" s="1"/>
  <c r="T258" i="29" s="1"/>
  <c r="Z256" i="29"/>
  <c r="N256" i="29" s="1"/>
  <c r="Q256" i="29" s="1"/>
  <c r="T256" i="29" s="1"/>
  <c r="Z254" i="29"/>
  <c r="N254" i="29" s="1"/>
  <c r="Q254" i="29" s="1"/>
  <c r="T254" i="29" s="1"/>
  <c r="Z252" i="29"/>
  <c r="N252" i="29" s="1"/>
  <c r="Q252" i="29" s="1"/>
  <c r="T252" i="29" s="1"/>
  <c r="Z250" i="29"/>
  <c r="N250" i="29" s="1"/>
  <c r="Q250" i="29" s="1"/>
  <c r="T250" i="29" s="1"/>
  <c r="Z248" i="29"/>
  <c r="N248" i="29" s="1"/>
  <c r="Q248" i="29" s="1"/>
  <c r="T248" i="29" s="1"/>
  <c r="Z246" i="29"/>
  <c r="N246" i="29" s="1"/>
  <c r="Q246" i="29" s="1"/>
  <c r="T246" i="29" s="1"/>
  <c r="Z244" i="29"/>
  <c r="N244" i="29" s="1"/>
  <c r="Q244" i="29" s="1"/>
  <c r="T244" i="29" s="1"/>
  <c r="Z242" i="29"/>
  <c r="N242" i="29" s="1"/>
  <c r="Q242" i="29" s="1"/>
  <c r="T242" i="29" s="1"/>
  <c r="Z240" i="29"/>
  <c r="N240" i="29" s="1"/>
  <c r="Q240" i="29" s="1"/>
  <c r="T240" i="29" s="1"/>
  <c r="Z238" i="29"/>
  <c r="N238" i="29" s="1"/>
  <c r="Q238" i="29" s="1"/>
  <c r="T238" i="29" s="1"/>
  <c r="Z236" i="29"/>
  <c r="N236" i="29" s="1"/>
  <c r="Q236" i="29" s="1"/>
  <c r="T236" i="29" s="1"/>
  <c r="Z234" i="29"/>
  <c r="N234" i="29" s="1"/>
  <c r="Q234" i="29" s="1"/>
  <c r="T234" i="29" s="1"/>
  <c r="Z232" i="29"/>
  <c r="N232" i="29" s="1"/>
  <c r="Q232" i="29" s="1"/>
  <c r="T232" i="29" s="1"/>
  <c r="Z230" i="29"/>
  <c r="N230" i="29" s="1"/>
  <c r="Q230" i="29" s="1"/>
  <c r="T230" i="29" s="1"/>
  <c r="Z228" i="29"/>
  <c r="N228" i="29" s="1"/>
  <c r="Q228" i="29" s="1"/>
  <c r="T228" i="29" s="1"/>
  <c r="Z226" i="29"/>
  <c r="N226" i="29" s="1"/>
  <c r="Q226" i="29" s="1"/>
  <c r="T226" i="29" s="1"/>
  <c r="Z224" i="29"/>
  <c r="N224" i="29" s="1"/>
  <c r="Q224" i="29" s="1"/>
  <c r="T224" i="29" s="1"/>
  <c r="Z222" i="29"/>
  <c r="N222" i="29" s="1"/>
  <c r="Q222" i="29" s="1"/>
  <c r="T222" i="29" s="1"/>
  <c r="Z220" i="29"/>
  <c r="N220" i="29" s="1"/>
  <c r="Q220" i="29" s="1"/>
  <c r="T220" i="29" s="1"/>
  <c r="Z218" i="29"/>
  <c r="N218" i="29" s="1"/>
  <c r="Q218" i="29" s="1"/>
  <c r="T218" i="29" s="1"/>
  <c r="Z216" i="29"/>
  <c r="N216" i="29" s="1"/>
  <c r="Q216" i="29" s="1"/>
  <c r="T216" i="29" s="1"/>
  <c r="Z214" i="29"/>
  <c r="N214" i="29" s="1"/>
  <c r="Q214" i="29" s="1"/>
  <c r="T214" i="29" s="1"/>
  <c r="Z212" i="29"/>
  <c r="N212" i="29" s="1"/>
  <c r="Q212" i="29" s="1"/>
  <c r="T212" i="29" s="1"/>
  <c r="Z210" i="29"/>
  <c r="N210" i="29" s="1"/>
  <c r="Q210" i="29" s="1"/>
  <c r="T210" i="29" s="1"/>
  <c r="Z208" i="29"/>
  <c r="N208" i="29" s="1"/>
  <c r="Q208" i="29" s="1"/>
  <c r="T208" i="29" s="1"/>
  <c r="Z206" i="29"/>
  <c r="N206" i="29" s="1"/>
  <c r="Q206" i="29" s="1"/>
  <c r="T206" i="29" s="1"/>
  <c r="Z204" i="29"/>
  <c r="N204" i="29" s="1"/>
  <c r="Q204" i="29" s="1"/>
  <c r="T204" i="29" s="1"/>
  <c r="Z202" i="29"/>
  <c r="N202" i="29" s="1"/>
  <c r="Q202" i="29" s="1"/>
  <c r="T202" i="29" s="1"/>
  <c r="Z200" i="29"/>
  <c r="N200" i="29" s="1"/>
  <c r="Q200" i="29" s="1"/>
  <c r="T200" i="29" s="1"/>
  <c r="Z198" i="29"/>
  <c r="N198" i="29" s="1"/>
  <c r="Q198" i="29" s="1"/>
  <c r="T198" i="29" s="1"/>
  <c r="Z196" i="29"/>
  <c r="N196" i="29" s="1"/>
  <c r="Q196" i="29" s="1"/>
  <c r="T196" i="29" s="1"/>
  <c r="Z194" i="29"/>
  <c r="N194" i="29" s="1"/>
  <c r="Q194" i="29" s="1"/>
  <c r="T194" i="29" s="1"/>
  <c r="Z192" i="29"/>
  <c r="N192" i="29" s="1"/>
  <c r="Q192" i="29" s="1"/>
  <c r="T192" i="29" s="1"/>
  <c r="Z190" i="29"/>
  <c r="N190" i="29" s="1"/>
  <c r="Q190" i="29" s="1"/>
  <c r="T190" i="29" s="1"/>
  <c r="Z188" i="29"/>
  <c r="N188" i="29" s="1"/>
  <c r="Q188" i="29" s="1"/>
  <c r="T188" i="29" s="1"/>
  <c r="Z186" i="29"/>
  <c r="N186" i="29" s="1"/>
  <c r="Q186" i="29" s="1"/>
  <c r="T186" i="29" s="1"/>
  <c r="Z184" i="29"/>
  <c r="N184" i="29" s="1"/>
  <c r="Q184" i="29" s="1"/>
  <c r="T184" i="29" s="1"/>
  <c r="Z182" i="29"/>
  <c r="N182" i="29" s="1"/>
  <c r="Q182" i="29" s="1"/>
  <c r="T182" i="29" s="1"/>
  <c r="Z180" i="29"/>
  <c r="N180" i="29" s="1"/>
  <c r="Q180" i="29" s="1"/>
  <c r="T180" i="29" s="1"/>
  <c r="Z178" i="29"/>
  <c r="N178" i="29" s="1"/>
  <c r="Q178" i="29" s="1"/>
  <c r="T178" i="29" s="1"/>
  <c r="Z176" i="29"/>
  <c r="N176" i="29" s="1"/>
  <c r="Q176" i="29" s="1"/>
  <c r="T176" i="29" s="1"/>
  <c r="Z174" i="29"/>
  <c r="N174" i="29" s="1"/>
  <c r="Q174" i="29" s="1"/>
  <c r="T174" i="29" s="1"/>
  <c r="Z172" i="29"/>
  <c r="N172" i="29" s="1"/>
  <c r="Q172" i="29" s="1"/>
  <c r="T172" i="29" s="1"/>
  <c r="Z170" i="29"/>
  <c r="N170" i="29" s="1"/>
  <c r="Q170" i="29" s="1"/>
  <c r="T170" i="29" s="1"/>
  <c r="Z168" i="29"/>
  <c r="N168" i="29" s="1"/>
  <c r="Q168" i="29" s="1"/>
  <c r="T168" i="29" s="1"/>
  <c r="Z166" i="29"/>
  <c r="N166" i="29" s="1"/>
  <c r="Q166" i="29" s="1"/>
  <c r="T166" i="29" s="1"/>
  <c r="Z164" i="29"/>
  <c r="N164" i="29" s="1"/>
  <c r="Q164" i="29" s="1"/>
  <c r="T164" i="29" s="1"/>
  <c r="Z162" i="29"/>
  <c r="N162" i="29" s="1"/>
  <c r="Q162" i="29" s="1"/>
  <c r="T162" i="29" s="1"/>
  <c r="Z160" i="29"/>
  <c r="N160" i="29" s="1"/>
  <c r="Q160" i="29" s="1"/>
  <c r="T160" i="29" s="1"/>
  <c r="Z158" i="29"/>
  <c r="N158" i="29" s="1"/>
  <c r="Q158" i="29" s="1"/>
  <c r="T158" i="29" s="1"/>
  <c r="Z156" i="29"/>
  <c r="N156" i="29" s="1"/>
  <c r="Q156" i="29" s="1"/>
  <c r="T156" i="29" s="1"/>
  <c r="Z154" i="29"/>
  <c r="N154" i="29" s="1"/>
  <c r="Q154" i="29" s="1"/>
  <c r="T154" i="29" s="1"/>
  <c r="Z152" i="29"/>
  <c r="N152" i="29" s="1"/>
  <c r="Q152" i="29" s="1"/>
  <c r="T152" i="29" s="1"/>
  <c r="Z150" i="29"/>
  <c r="N150" i="29" s="1"/>
  <c r="Q150" i="29" s="1"/>
  <c r="T150" i="29" s="1"/>
  <c r="Z148" i="29"/>
  <c r="N148" i="29" s="1"/>
  <c r="Q148" i="29" s="1"/>
  <c r="T148" i="29" s="1"/>
  <c r="Z146" i="29"/>
  <c r="N146" i="29" s="1"/>
  <c r="Q146" i="29" s="1"/>
  <c r="T146" i="29" s="1"/>
  <c r="Z144" i="29"/>
  <c r="N144" i="29" s="1"/>
  <c r="Q144" i="29" s="1"/>
  <c r="T144" i="29" s="1"/>
  <c r="Z142" i="29"/>
  <c r="N142" i="29" s="1"/>
  <c r="Q142" i="29" s="1"/>
  <c r="T142" i="29" s="1"/>
  <c r="Z140" i="29"/>
  <c r="N140" i="29" s="1"/>
  <c r="Q140" i="29" s="1"/>
  <c r="T140" i="29" s="1"/>
  <c r="Z138" i="29"/>
  <c r="N138" i="29" s="1"/>
  <c r="Q138" i="29" s="1"/>
  <c r="T138" i="29" s="1"/>
  <c r="Y306" i="29"/>
  <c r="Y298" i="29"/>
  <c r="Y290" i="29"/>
  <c r="Y282" i="29"/>
  <c r="Y274" i="29"/>
  <c r="Y266" i="29"/>
  <c r="Y258" i="29"/>
  <c r="Y250" i="29"/>
  <c r="Y242" i="29"/>
  <c r="Y234" i="29"/>
  <c r="Y226" i="29"/>
  <c r="Y218" i="29"/>
  <c r="Y210" i="29"/>
  <c r="Y202" i="29"/>
  <c r="Y194" i="29"/>
  <c r="Y186" i="29"/>
  <c r="Y178" i="29"/>
  <c r="Y170" i="29"/>
  <c r="Y162" i="29"/>
  <c r="Y154" i="29"/>
  <c r="Y146" i="29"/>
  <c r="Y138" i="29"/>
  <c r="Y136" i="29"/>
  <c r="Y134" i="29"/>
  <c r="Y132" i="29"/>
  <c r="Y130" i="29"/>
  <c r="Y128" i="29"/>
  <c r="Y126" i="29"/>
  <c r="Y124" i="29"/>
  <c r="Y122" i="29"/>
  <c r="Y120" i="29"/>
  <c r="Y118" i="29"/>
  <c r="Y116" i="29"/>
  <c r="Y114" i="29"/>
  <c r="Y112" i="29"/>
  <c r="Y110" i="29"/>
  <c r="Y108" i="29"/>
  <c r="Y106" i="29"/>
  <c r="Y104" i="29"/>
  <c r="Y102" i="29"/>
  <c r="Y100" i="29"/>
  <c r="Y98" i="29"/>
  <c r="Y96" i="29"/>
  <c r="Y94" i="29"/>
  <c r="Y92" i="29"/>
  <c r="Y90" i="29"/>
  <c r="Y88" i="29"/>
  <c r="Y86" i="29"/>
  <c r="Y84" i="29"/>
  <c r="Y82" i="29"/>
  <c r="Y80" i="29"/>
  <c r="Y78" i="29"/>
  <c r="Y76" i="29"/>
  <c r="Y74" i="29"/>
  <c r="Y72" i="29"/>
  <c r="Y70" i="29"/>
  <c r="Y68" i="29"/>
  <c r="Y66" i="29"/>
  <c r="Y64" i="29"/>
  <c r="Y62" i="29"/>
  <c r="Y60" i="29"/>
  <c r="Y58" i="29"/>
  <c r="Y56" i="29"/>
  <c r="Y54" i="29"/>
  <c r="Y52" i="29"/>
  <c r="Y50" i="29"/>
  <c r="Y48" i="29"/>
  <c r="Y46" i="29"/>
  <c r="Y44" i="29"/>
  <c r="Y42" i="29"/>
  <c r="Y40" i="29"/>
  <c r="Y38" i="29"/>
  <c r="Y36" i="29"/>
  <c r="Y34" i="29"/>
  <c r="Y32" i="29"/>
  <c r="Y30" i="29"/>
  <c r="Y28" i="29"/>
  <c r="Y26" i="29"/>
  <c r="Y24" i="29"/>
  <c r="Y22" i="29"/>
  <c r="Y20" i="29"/>
  <c r="Y18" i="29"/>
  <c r="Y16" i="29"/>
  <c r="Y14" i="29"/>
  <c r="Y12" i="29"/>
  <c r="Y304" i="29"/>
  <c r="Y296" i="29"/>
  <c r="Y288" i="29"/>
  <c r="Y280" i="29"/>
  <c r="Y272" i="29"/>
  <c r="Y264" i="29"/>
  <c r="Y256" i="29"/>
  <c r="Y248" i="29"/>
  <c r="Y240" i="29"/>
  <c r="Y232" i="29"/>
  <c r="Y224" i="29"/>
  <c r="Y216" i="29"/>
  <c r="Y208" i="29"/>
  <c r="Y200" i="29"/>
  <c r="Y192" i="29"/>
  <c r="Y184" i="29"/>
  <c r="Y176" i="29"/>
  <c r="Y168" i="29"/>
  <c r="Y160" i="29"/>
  <c r="Y152" i="29"/>
  <c r="Y144" i="29"/>
  <c r="Z137" i="29"/>
  <c r="N137" i="29" s="1"/>
  <c r="Q137" i="29" s="1"/>
  <c r="T137" i="29" s="1"/>
  <c r="Z135" i="29"/>
  <c r="N135" i="29" s="1"/>
  <c r="Q135" i="29" s="1"/>
  <c r="T135" i="29" s="1"/>
  <c r="Z133" i="29"/>
  <c r="N133" i="29" s="1"/>
  <c r="Q133" i="29" s="1"/>
  <c r="T133" i="29" s="1"/>
  <c r="Z131" i="29"/>
  <c r="N131" i="29" s="1"/>
  <c r="Q131" i="29" s="1"/>
  <c r="T131" i="29" s="1"/>
  <c r="Z129" i="29"/>
  <c r="N129" i="29" s="1"/>
  <c r="Q129" i="29" s="1"/>
  <c r="T129" i="29" s="1"/>
  <c r="Z127" i="29"/>
  <c r="N127" i="29" s="1"/>
  <c r="Q127" i="29" s="1"/>
  <c r="T127" i="29" s="1"/>
  <c r="Z125" i="29"/>
  <c r="N125" i="29" s="1"/>
  <c r="Q125" i="29" s="1"/>
  <c r="T125" i="29" s="1"/>
  <c r="Z123" i="29"/>
  <c r="N123" i="29" s="1"/>
  <c r="Q123" i="29" s="1"/>
  <c r="T123" i="29" s="1"/>
  <c r="Z121" i="29"/>
  <c r="N121" i="29" s="1"/>
  <c r="Q121" i="29" s="1"/>
  <c r="T121" i="29" s="1"/>
  <c r="Z119" i="29"/>
  <c r="N119" i="29" s="1"/>
  <c r="Q119" i="29" s="1"/>
  <c r="T119" i="29" s="1"/>
  <c r="Z117" i="29"/>
  <c r="N117" i="29" s="1"/>
  <c r="Q117" i="29" s="1"/>
  <c r="T117" i="29" s="1"/>
  <c r="Z115" i="29"/>
  <c r="N115" i="29" s="1"/>
  <c r="Q115" i="29" s="1"/>
  <c r="T115" i="29" s="1"/>
  <c r="Z113" i="29"/>
  <c r="N113" i="29" s="1"/>
  <c r="Q113" i="29" s="1"/>
  <c r="T113" i="29" s="1"/>
  <c r="Z111" i="29"/>
  <c r="N111" i="29" s="1"/>
  <c r="Q111" i="29" s="1"/>
  <c r="T111" i="29" s="1"/>
  <c r="Z109" i="29"/>
  <c r="N109" i="29" s="1"/>
  <c r="Q109" i="29" s="1"/>
  <c r="T109" i="29" s="1"/>
  <c r="Z107" i="29"/>
  <c r="N107" i="29" s="1"/>
  <c r="Q107" i="29" s="1"/>
  <c r="T107" i="29" s="1"/>
  <c r="Z105" i="29"/>
  <c r="N105" i="29" s="1"/>
  <c r="Q105" i="29" s="1"/>
  <c r="T105" i="29" s="1"/>
  <c r="Z103" i="29"/>
  <c r="N103" i="29" s="1"/>
  <c r="Q103" i="29" s="1"/>
  <c r="T103" i="29" s="1"/>
  <c r="Z101" i="29"/>
  <c r="N101" i="29" s="1"/>
  <c r="Q101" i="29" s="1"/>
  <c r="T101" i="29" s="1"/>
  <c r="Z99" i="29"/>
  <c r="N99" i="29" s="1"/>
  <c r="Q99" i="29" s="1"/>
  <c r="T99" i="29" s="1"/>
  <c r="Z97" i="29"/>
  <c r="N97" i="29" s="1"/>
  <c r="Q97" i="29" s="1"/>
  <c r="T97" i="29" s="1"/>
  <c r="Z95" i="29"/>
  <c r="N95" i="29" s="1"/>
  <c r="Q95" i="29" s="1"/>
  <c r="T95" i="29" s="1"/>
  <c r="Z93" i="29"/>
  <c r="N93" i="29" s="1"/>
  <c r="Q93" i="29" s="1"/>
  <c r="T93" i="29" s="1"/>
  <c r="Z91" i="29"/>
  <c r="N91" i="29" s="1"/>
  <c r="Q91" i="29" s="1"/>
  <c r="T91" i="29" s="1"/>
  <c r="Z89" i="29"/>
  <c r="N89" i="29" s="1"/>
  <c r="Q89" i="29" s="1"/>
  <c r="T89" i="29" s="1"/>
  <c r="Z87" i="29"/>
  <c r="N87" i="29" s="1"/>
  <c r="Q87" i="29" s="1"/>
  <c r="T87" i="29" s="1"/>
  <c r="Z85" i="29"/>
  <c r="N85" i="29" s="1"/>
  <c r="Q85" i="29" s="1"/>
  <c r="T85" i="29" s="1"/>
  <c r="Z83" i="29"/>
  <c r="N83" i="29" s="1"/>
  <c r="Q83" i="29" s="1"/>
  <c r="T83" i="29" s="1"/>
  <c r="Z81" i="29"/>
  <c r="N81" i="29" s="1"/>
  <c r="Q81" i="29" s="1"/>
  <c r="T81" i="29" s="1"/>
  <c r="Z79" i="29"/>
  <c r="N79" i="29" s="1"/>
  <c r="Q79" i="29" s="1"/>
  <c r="T79" i="29" s="1"/>
  <c r="Z77" i="29"/>
  <c r="N77" i="29" s="1"/>
  <c r="Q77" i="29" s="1"/>
  <c r="T77" i="29" s="1"/>
  <c r="Z75" i="29"/>
  <c r="N75" i="29" s="1"/>
  <c r="Q75" i="29" s="1"/>
  <c r="T75" i="29" s="1"/>
  <c r="Z73" i="29"/>
  <c r="N73" i="29" s="1"/>
  <c r="Q73" i="29" s="1"/>
  <c r="T73" i="29" s="1"/>
  <c r="Z71" i="29"/>
  <c r="N71" i="29" s="1"/>
  <c r="Q71" i="29" s="1"/>
  <c r="T71" i="29" s="1"/>
  <c r="Z69" i="29"/>
  <c r="N69" i="29" s="1"/>
  <c r="Q69" i="29" s="1"/>
  <c r="T69" i="29" s="1"/>
  <c r="Z67" i="29"/>
  <c r="N67" i="29" s="1"/>
  <c r="Q67" i="29" s="1"/>
  <c r="T67" i="29" s="1"/>
  <c r="Z65" i="29"/>
  <c r="N65" i="29" s="1"/>
  <c r="Q65" i="29" s="1"/>
  <c r="T65" i="29" s="1"/>
  <c r="Z63" i="29"/>
  <c r="N63" i="29" s="1"/>
  <c r="Q63" i="29" s="1"/>
  <c r="T63" i="29" s="1"/>
  <c r="Z61" i="29"/>
  <c r="N61" i="29" s="1"/>
  <c r="Q61" i="29" s="1"/>
  <c r="T61" i="29" s="1"/>
  <c r="Z59" i="29"/>
  <c r="N59" i="29" s="1"/>
  <c r="Q59" i="29" s="1"/>
  <c r="T59" i="29" s="1"/>
  <c r="Z57" i="29"/>
  <c r="N57" i="29" s="1"/>
  <c r="Q57" i="29" s="1"/>
  <c r="T57" i="29" s="1"/>
  <c r="Z55" i="29"/>
  <c r="N55" i="29" s="1"/>
  <c r="Q55" i="29" s="1"/>
  <c r="T55" i="29" s="1"/>
  <c r="Z53" i="29"/>
  <c r="N53" i="29" s="1"/>
  <c r="Q53" i="29" s="1"/>
  <c r="T53" i="29" s="1"/>
  <c r="Z51" i="29"/>
  <c r="N51" i="29" s="1"/>
  <c r="Q51" i="29" s="1"/>
  <c r="T51" i="29" s="1"/>
  <c r="Z49" i="29"/>
  <c r="N49" i="29" s="1"/>
  <c r="Q49" i="29" s="1"/>
  <c r="T49" i="29" s="1"/>
  <c r="Z47" i="29"/>
  <c r="N47" i="29" s="1"/>
  <c r="Q47" i="29" s="1"/>
  <c r="T47" i="29" s="1"/>
  <c r="Z45" i="29"/>
  <c r="N45" i="29" s="1"/>
  <c r="Q45" i="29" s="1"/>
  <c r="T45" i="29" s="1"/>
  <c r="Z43" i="29"/>
  <c r="N43" i="29" s="1"/>
  <c r="Q43" i="29" s="1"/>
  <c r="T43" i="29" s="1"/>
  <c r="Z41" i="29"/>
  <c r="N41" i="29" s="1"/>
  <c r="Q41" i="29" s="1"/>
  <c r="T41" i="29" s="1"/>
  <c r="Z39" i="29"/>
  <c r="N39" i="29" s="1"/>
  <c r="Q39" i="29" s="1"/>
  <c r="T39" i="29" s="1"/>
  <c r="Z37" i="29"/>
  <c r="N37" i="29" s="1"/>
  <c r="Q37" i="29" s="1"/>
  <c r="T37" i="29" s="1"/>
  <c r="Z35" i="29"/>
  <c r="N35" i="29" s="1"/>
  <c r="Q35" i="29" s="1"/>
  <c r="T35" i="29" s="1"/>
  <c r="Z33" i="29"/>
  <c r="N33" i="29" s="1"/>
  <c r="Q33" i="29" s="1"/>
  <c r="T33" i="29" s="1"/>
  <c r="Z31" i="29"/>
  <c r="N31" i="29" s="1"/>
  <c r="Q31" i="29" s="1"/>
  <c r="T31" i="29" s="1"/>
  <c r="Z29" i="29"/>
  <c r="N29" i="29" s="1"/>
  <c r="Q29" i="29" s="1"/>
  <c r="T29" i="29" s="1"/>
  <c r="Z27" i="29"/>
  <c r="N27" i="29" s="1"/>
  <c r="Q27" i="29" s="1"/>
  <c r="T27" i="29" s="1"/>
  <c r="Z25" i="29"/>
  <c r="N25" i="29" s="1"/>
  <c r="Q25" i="29" s="1"/>
  <c r="T25" i="29" s="1"/>
  <c r="Z23" i="29"/>
  <c r="N23" i="29" s="1"/>
  <c r="Q23" i="29" s="1"/>
  <c r="T23" i="29" s="1"/>
  <c r="Z21" i="29"/>
  <c r="N21" i="29" s="1"/>
  <c r="Q21" i="29" s="1"/>
  <c r="T21" i="29" s="1"/>
  <c r="Z19" i="29"/>
  <c r="N19" i="29" s="1"/>
  <c r="Q19" i="29" s="1"/>
  <c r="T19" i="29" s="1"/>
  <c r="Z17" i="29"/>
  <c r="N17" i="29" s="1"/>
  <c r="Q17" i="29" s="1"/>
  <c r="T17" i="29" s="1"/>
  <c r="Z15" i="29"/>
  <c r="N15" i="29" s="1"/>
  <c r="Q15" i="29" s="1"/>
  <c r="T15" i="29" s="1"/>
  <c r="Z13" i="29"/>
  <c r="N13" i="29" s="1"/>
  <c r="Q13" i="29" s="1"/>
  <c r="T13" i="29" s="1"/>
  <c r="Z11" i="29"/>
  <c r="Y302" i="29"/>
  <c r="Y294" i="29"/>
  <c r="Y286" i="29"/>
  <c r="Y278" i="29"/>
  <c r="Y270" i="29"/>
  <c r="Y262" i="29"/>
  <c r="Y254" i="29"/>
  <c r="Y246" i="29"/>
  <c r="Y238" i="29"/>
  <c r="Y230" i="29"/>
  <c r="Y222" i="29"/>
  <c r="Y214" i="29"/>
  <c r="Y206" i="29"/>
  <c r="Y198" i="29"/>
  <c r="Y190" i="29"/>
  <c r="Y182" i="29"/>
  <c r="Y174" i="29"/>
  <c r="Y166" i="29"/>
  <c r="Y158" i="29"/>
  <c r="Y150" i="29"/>
  <c r="Y142" i="29"/>
  <c r="Y137" i="29"/>
  <c r="Y135" i="29"/>
  <c r="Y133" i="29"/>
  <c r="Y131" i="29"/>
  <c r="Y129" i="29"/>
  <c r="Y127" i="29"/>
  <c r="Y125" i="29"/>
  <c r="Y123" i="29"/>
  <c r="Y121" i="29"/>
  <c r="Y119" i="29"/>
  <c r="Y117" i="29"/>
  <c r="Y115" i="29"/>
  <c r="Y113" i="29"/>
  <c r="Y111" i="29"/>
  <c r="Y109" i="29"/>
  <c r="Y107" i="29"/>
  <c r="Y105" i="29"/>
  <c r="Y103" i="29"/>
  <c r="Y101" i="29"/>
  <c r="Y99" i="29"/>
  <c r="Y97" i="29"/>
  <c r="Y95" i="29"/>
  <c r="Y93" i="29"/>
  <c r="Y91" i="29"/>
  <c r="Y89" i="29"/>
  <c r="Y87" i="29"/>
  <c r="Y85" i="29"/>
  <c r="Y83" i="29"/>
  <c r="Y81" i="29"/>
  <c r="Y79" i="29"/>
  <c r="Y77" i="29"/>
  <c r="Y75" i="29"/>
  <c r="Y73" i="29"/>
  <c r="Y71" i="29"/>
  <c r="Y69" i="29"/>
  <c r="Y67" i="29"/>
  <c r="Y65" i="29"/>
  <c r="Y63" i="29"/>
  <c r="Y61" i="29"/>
  <c r="Y59" i="29"/>
  <c r="Y57" i="29"/>
  <c r="Y55" i="29"/>
  <c r="Y53" i="29"/>
  <c r="Y51" i="29"/>
  <c r="Y49" i="29"/>
  <c r="Y47" i="29"/>
  <c r="Y45" i="29"/>
  <c r="Y43" i="29"/>
  <c r="Y41" i="29"/>
  <c r="Y39" i="29"/>
  <c r="Y37" i="29"/>
  <c r="Y35" i="29"/>
  <c r="Y33" i="29"/>
  <c r="Y31" i="29"/>
  <c r="Y29" i="29"/>
  <c r="Y27" i="29"/>
  <c r="Y25" i="29"/>
  <c r="Y23" i="29"/>
  <c r="Y21" i="29"/>
  <c r="Y19" i="29"/>
  <c r="Y17" i="29"/>
  <c r="Y15" i="29"/>
  <c r="Y13" i="29"/>
  <c r="Y11" i="29"/>
  <c r="Y300" i="29"/>
  <c r="Y268" i="29"/>
  <c r="Y236" i="29"/>
  <c r="Y204" i="29"/>
  <c r="Y172" i="29"/>
  <c r="Y140" i="29"/>
  <c r="Z130" i="29"/>
  <c r="N130" i="29" s="1"/>
  <c r="Q130" i="29" s="1"/>
  <c r="T130" i="29" s="1"/>
  <c r="Z122" i="29"/>
  <c r="N122" i="29" s="1"/>
  <c r="Q122" i="29" s="1"/>
  <c r="T122" i="29" s="1"/>
  <c r="Z114" i="29"/>
  <c r="N114" i="29" s="1"/>
  <c r="Q114" i="29" s="1"/>
  <c r="T114" i="29" s="1"/>
  <c r="Z106" i="29"/>
  <c r="N106" i="29" s="1"/>
  <c r="Q106" i="29" s="1"/>
  <c r="T106" i="29" s="1"/>
  <c r="Z98" i="29"/>
  <c r="N98" i="29" s="1"/>
  <c r="Q98" i="29" s="1"/>
  <c r="T98" i="29" s="1"/>
  <c r="Z90" i="29"/>
  <c r="N90" i="29" s="1"/>
  <c r="Q90" i="29" s="1"/>
  <c r="T90" i="29" s="1"/>
  <c r="Z82" i="29"/>
  <c r="N82" i="29" s="1"/>
  <c r="Q82" i="29" s="1"/>
  <c r="T82" i="29" s="1"/>
  <c r="Z74" i="29"/>
  <c r="N74" i="29" s="1"/>
  <c r="Q74" i="29" s="1"/>
  <c r="T74" i="29" s="1"/>
  <c r="Z66" i="29"/>
  <c r="N66" i="29" s="1"/>
  <c r="Q66" i="29" s="1"/>
  <c r="T66" i="29" s="1"/>
  <c r="Z58" i="29"/>
  <c r="N58" i="29" s="1"/>
  <c r="Q58" i="29" s="1"/>
  <c r="T58" i="29" s="1"/>
  <c r="Z50" i="29"/>
  <c r="N50" i="29" s="1"/>
  <c r="Q50" i="29" s="1"/>
  <c r="T50" i="29" s="1"/>
  <c r="Z42" i="29"/>
  <c r="N42" i="29" s="1"/>
  <c r="Q42" i="29" s="1"/>
  <c r="T42" i="29" s="1"/>
  <c r="Z34" i="29"/>
  <c r="N34" i="29" s="1"/>
  <c r="Q34" i="29" s="1"/>
  <c r="T34" i="29" s="1"/>
  <c r="Z26" i="29"/>
  <c r="N26" i="29" s="1"/>
  <c r="Q26" i="29" s="1"/>
  <c r="T26" i="29" s="1"/>
  <c r="Z18" i="29"/>
  <c r="N18" i="29" s="1"/>
  <c r="Q18" i="29" s="1"/>
  <c r="T18" i="29" s="1"/>
  <c r="Y292" i="29"/>
  <c r="Y260" i="29"/>
  <c r="Y228" i="29"/>
  <c r="Y196" i="29"/>
  <c r="Y164" i="29"/>
  <c r="Z136" i="29"/>
  <c r="N136" i="29" s="1"/>
  <c r="Q136" i="29" s="1"/>
  <c r="T136" i="29" s="1"/>
  <c r="Z128" i="29"/>
  <c r="N128" i="29" s="1"/>
  <c r="Q128" i="29" s="1"/>
  <c r="T128" i="29" s="1"/>
  <c r="Z120" i="29"/>
  <c r="N120" i="29" s="1"/>
  <c r="Q120" i="29" s="1"/>
  <c r="T120" i="29" s="1"/>
  <c r="Z112" i="29"/>
  <c r="N112" i="29" s="1"/>
  <c r="Q112" i="29" s="1"/>
  <c r="T112" i="29" s="1"/>
  <c r="Z104" i="29"/>
  <c r="N104" i="29" s="1"/>
  <c r="Q104" i="29" s="1"/>
  <c r="T104" i="29" s="1"/>
  <c r="Z96" i="29"/>
  <c r="N96" i="29" s="1"/>
  <c r="Q96" i="29" s="1"/>
  <c r="T96" i="29" s="1"/>
  <c r="Z88" i="29"/>
  <c r="N88" i="29" s="1"/>
  <c r="Q88" i="29" s="1"/>
  <c r="T88" i="29" s="1"/>
  <c r="Z80" i="29"/>
  <c r="N80" i="29" s="1"/>
  <c r="Q80" i="29" s="1"/>
  <c r="T80" i="29" s="1"/>
  <c r="Z72" i="29"/>
  <c r="N72" i="29" s="1"/>
  <c r="Q72" i="29" s="1"/>
  <c r="T72" i="29" s="1"/>
  <c r="Z64" i="29"/>
  <c r="N64" i="29" s="1"/>
  <c r="Q64" i="29" s="1"/>
  <c r="T64" i="29" s="1"/>
  <c r="Z56" i="29"/>
  <c r="N56" i="29" s="1"/>
  <c r="Q56" i="29" s="1"/>
  <c r="T56" i="29" s="1"/>
  <c r="Z48" i="29"/>
  <c r="N48" i="29" s="1"/>
  <c r="Q48" i="29" s="1"/>
  <c r="T48" i="29" s="1"/>
  <c r="Z40" i="29"/>
  <c r="N40" i="29" s="1"/>
  <c r="Q40" i="29" s="1"/>
  <c r="T40" i="29" s="1"/>
  <c r="Z32" i="29"/>
  <c r="N32" i="29" s="1"/>
  <c r="Q32" i="29" s="1"/>
  <c r="T32" i="29" s="1"/>
  <c r="Z24" i="29"/>
  <c r="N24" i="29" s="1"/>
  <c r="Q24" i="29" s="1"/>
  <c r="T24" i="29" s="1"/>
  <c r="Z16" i="29"/>
  <c r="N16" i="29" s="1"/>
  <c r="Q16" i="29" s="1"/>
  <c r="T16" i="29" s="1"/>
  <c r="Y284" i="29"/>
  <c r="Y252" i="29"/>
  <c r="Y220" i="29"/>
  <c r="Y188" i="29"/>
  <c r="Y156" i="29"/>
  <c r="Z134" i="29"/>
  <c r="N134" i="29" s="1"/>
  <c r="Q134" i="29" s="1"/>
  <c r="T134" i="29" s="1"/>
  <c r="Z126" i="29"/>
  <c r="N126" i="29" s="1"/>
  <c r="Q126" i="29" s="1"/>
  <c r="T126" i="29" s="1"/>
  <c r="Z118" i="29"/>
  <c r="N118" i="29" s="1"/>
  <c r="Q118" i="29" s="1"/>
  <c r="T118" i="29" s="1"/>
  <c r="Z110" i="29"/>
  <c r="N110" i="29" s="1"/>
  <c r="Q110" i="29" s="1"/>
  <c r="T110" i="29" s="1"/>
  <c r="Z102" i="29"/>
  <c r="N102" i="29" s="1"/>
  <c r="Q102" i="29" s="1"/>
  <c r="T102" i="29" s="1"/>
  <c r="Z94" i="29"/>
  <c r="N94" i="29" s="1"/>
  <c r="Q94" i="29" s="1"/>
  <c r="T94" i="29" s="1"/>
  <c r="Z86" i="29"/>
  <c r="N86" i="29" s="1"/>
  <c r="Q86" i="29" s="1"/>
  <c r="T86" i="29" s="1"/>
  <c r="Z78" i="29"/>
  <c r="N78" i="29" s="1"/>
  <c r="Q78" i="29" s="1"/>
  <c r="T78" i="29" s="1"/>
  <c r="Z70" i="29"/>
  <c r="N70" i="29" s="1"/>
  <c r="Q70" i="29" s="1"/>
  <c r="T70" i="29" s="1"/>
  <c r="Z62" i="29"/>
  <c r="N62" i="29" s="1"/>
  <c r="Q62" i="29" s="1"/>
  <c r="T62" i="29" s="1"/>
  <c r="Z54" i="29"/>
  <c r="N54" i="29" s="1"/>
  <c r="Q54" i="29" s="1"/>
  <c r="T54" i="29" s="1"/>
  <c r="Z46" i="29"/>
  <c r="N46" i="29" s="1"/>
  <c r="Q46" i="29" s="1"/>
  <c r="T46" i="29" s="1"/>
  <c r="Z38" i="29"/>
  <c r="N38" i="29" s="1"/>
  <c r="Q38" i="29" s="1"/>
  <c r="T38" i="29" s="1"/>
  <c r="Z30" i="29"/>
  <c r="N30" i="29" s="1"/>
  <c r="Q30" i="29" s="1"/>
  <c r="T30" i="29" s="1"/>
  <c r="Z22" i="29"/>
  <c r="N22" i="29" s="1"/>
  <c r="Q22" i="29" s="1"/>
  <c r="T22" i="29" s="1"/>
  <c r="Z14" i="29"/>
  <c r="N14" i="29" s="1"/>
  <c r="Q14" i="29" s="1"/>
  <c r="T14" i="29" s="1"/>
  <c r="Y276" i="29"/>
  <c r="Y148" i="29"/>
  <c r="Z108" i="29"/>
  <c r="N108" i="29" s="1"/>
  <c r="Q108" i="29" s="1"/>
  <c r="T108" i="29" s="1"/>
  <c r="Z76" i="29"/>
  <c r="N76" i="29" s="1"/>
  <c r="Q76" i="29" s="1"/>
  <c r="T76" i="29" s="1"/>
  <c r="Z44" i="29"/>
  <c r="N44" i="29" s="1"/>
  <c r="Q44" i="29" s="1"/>
  <c r="T44" i="29" s="1"/>
  <c r="Z12" i="29"/>
  <c r="N12" i="29" s="1"/>
  <c r="Q12" i="29" s="1"/>
  <c r="T12" i="29" s="1"/>
  <c r="Y244" i="29"/>
  <c r="Z132" i="29"/>
  <c r="N132" i="29" s="1"/>
  <c r="Q132" i="29" s="1"/>
  <c r="T132" i="29" s="1"/>
  <c r="Z100" i="29"/>
  <c r="N100" i="29" s="1"/>
  <c r="Q100" i="29" s="1"/>
  <c r="T100" i="29" s="1"/>
  <c r="Z68" i="29"/>
  <c r="N68" i="29" s="1"/>
  <c r="Q68" i="29" s="1"/>
  <c r="T68" i="29" s="1"/>
  <c r="Z36" i="29"/>
  <c r="N36" i="29" s="1"/>
  <c r="Q36" i="29" s="1"/>
  <c r="T36" i="29" s="1"/>
  <c r="Z116" i="29"/>
  <c r="N116" i="29" s="1"/>
  <c r="Q116" i="29" s="1"/>
  <c r="T116" i="29" s="1"/>
  <c r="Z52" i="29"/>
  <c r="N52" i="29" s="1"/>
  <c r="Q52" i="29" s="1"/>
  <c r="T52" i="29" s="1"/>
  <c r="Y212" i="29"/>
  <c r="Z124" i="29"/>
  <c r="N124" i="29" s="1"/>
  <c r="Q124" i="29" s="1"/>
  <c r="T124" i="29" s="1"/>
  <c r="Z92" i="29"/>
  <c r="N92" i="29" s="1"/>
  <c r="Q92" i="29" s="1"/>
  <c r="T92" i="29" s="1"/>
  <c r="Z60" i="29"/>
  <c r="N60" i="29" s="1"/>
  <c r="Q60" i="29" s="1"/>
  <c r="T60" i="29" s="1"/>
  <c r="Z28" i="29"/>
  <c r="N28" i="29" s="1"/>
  <c r="Q28" i="29" s="1"/>
  <c r="T28" i="29" s="1"/>
  <c r="Y180" i="29"/>
  <c r="Z84" i="29"/>
  <c r="N84" i="29" s="1"/>
  <c r="Q84" i="29" s="1"/>
  <c r="T84" i="29" s="1"/>
  <c r="Z20" i="29"/>
  <c r="N20" i="29" s="1"/>
  <c r="Q20" i="29" s="1"/>
  <c r="T20" i="29" s="1"/>
  <c r="BY10" i="1"/>
  <c r="AM1" i="1" s="1"/>
  <c r="AR2" i="1" s="1"/>
  <c r="AR6" i="1" s="1"/>
  <c r="BX16" i="1"/>
  <c r="CA13" i="1"/>
  <c r="AM2" i="1"/>
  <c r="AF2" i="1" s="1"/>
  <c r="AE2" i="1"/>
  <c r="AC2" i="1" s="1"/>
  <c r="CA265" i="1" l="1"/>
  <c r="BU265" i="1" s="1"/>
  <c r="CA264" i="1"/>
  <c r="BU264" i="1" s="1"/>
  <c r="CA261" i="1"/>
  <c r="BU261" i="1" s="1"/>
  <c r="CA262" i="1"/>
  <c r="BU262" i="1" s="1"/>
  <c r="CA263" i="1"/>
  <c r="BU263" i="1" s="1"/>
  <c r="CA260" i="1"/>
  <c r="BU260" i="1" s="1"/>
  <c r="BY35" i="1"/>
  <c r="BY263" i="1"/>
  <c r="BY265" i="1"/>
  <c r="BY264" i="1"/>
  <c r="BY260" i="1"/>
  <c r="BY261" i="1"/>
  <c r="BY262" i="1"/>
  <c r="BY254" i="1"/>
  <c r="BY238" i="1"/>
  <c r="BY222" i="1"/>
  <c r="BY206" i="1"/>
  <c r="BY190" i="1"/>
  <c r="BY174" i="1"/>
  <c r="BY158" i="1"/>
  <c r="BY255" i="1"/>
  <c r="BY239" i="1"/>
  <c r="BY223" i="1"/>
  <c r="BY207" i="1"/>
  <c r="BY191" i="1"/>
  <c r="BY175" i="1"/>
  <c r="BY159" i="1"/>
  <c r="BY257" i="1"/>
  <c r="BY241" i="1"/>
  <c r="BY225" i="1"/>
  <c r="BY193" i="1"/>
  <c r="BY177" i="1"/>
  <c r="BY145" i="1"/>
  <c r="BY129" i="1"/>
  <c r="BY248" i="1"/>
  <c r="BY184" i="1"/>
  <c r="BY130" i="1"/>
  <c r="BY123" i="1"/>
  <c r="BY116" i="1"/>
  <c r="BY100" i="1"/>
  <c r="BY84" i="1"/>
  <c r="BY68" i="1"/>
  <c r="BY52" i="1"/>
  <c r="BY36" i="1"/>
  <c r="BY258" i="1"/>
  <c r="BY242" i="1"/>
  <c r="BY226" i="1"/>
  <c r="BY194" i="1"/>
  <c r="BY178" i="1"/>
  <c r="BY259" i="1"/>
  <c r="BY243" i="1"/>
  <c r="BY227" i="1"/>
  <c r="BY195" i="1"/>
  <c r="BY179" i="1"/>
  <c r="BY246" i="1"/>
  <c r="BY230" i="1"/>
  <c r="BY198" i="1"/>
  <c r="BY182" i="1"/>
  <c r="BY166" i="1"/>
  <c r="BY150" i="1"/>
  <c r="BY247" i="1"/>
  <c r="BY231" i="1"/>
  <c r="BY199" i="1"/>
  <c r="BY183" i="1"/>
  <c r="BY167" i="1"/>
  <c r="BY151" i="1"/>
  <c r="BY249" i="1"/>
  <c r="BY233" i="1"/>
  <c r="BY201" i="1"/>
  <c r="BY185" i="1"/>
  <c r="BY169" i="1"/>
  <c r="BY153" i="1"/>
  <c r="BY137" i="1"/>
  <c r="BY121" i="1"/>
  <c r="BY152" i="1"/>
  <c r="BY108" i="1"/>
  <c r="BY92" i="1"/>
  <c r="BY76" i="1"/>
  <c r="BY60" i="1"/>
  <c r="BY44" i="1"/>
  <c r="BY250" i="1"/>
  <c r="BY234" i="1"/>
  <c r="BY202" i="1"/>
  <c r="BY186" i="1"/>
  <c r="BY170" i="1"/>
  <c r="BY154" i="1"/>
  <c r="BY251" i="1"/>
  <c r="BY235" i="1"/>
  <c r="BY219" i="1"/>
  <c r="BY203" i="1"/>
  <c r="BY187" i="1"/>
  <c r="BY171" i="1"/>
  <c r="BY155" i="1"/>
  <c r="BY253" i="1"/>
  <c r="BY237" i="1"/>
  <c r="BY221" i="1"/>
  <c r="BY205" i="1"/>
  <c r="BY189" i="1"/>
  <c r="BY173" i="1"/>
  <c r="BY157" i="1"/>
  <c r="BY141" i="1"/>
  <c r="BY125" i="1"/>
  <c r="BY232" i="1"/>
  <c r="BY168" i="1"/>
  <c r="BY139" i="1"/>
  <c r="BY132" i="1"/>
  <c r="BY112" i="1"/>
  <c r="BY96" i="1"/>
  <c r="BY80" i="1"/>
  <c r="BY64" i="1"/>
  <c r="BY48" i="1"/>
  <c r="BY229" i="1"/>
  <c r="BY197" i="1"/>
  <c r="BY149" i="1"/>
  <c r="BY88" i="1"/>
  <c r="BY138" i="1"/>
  <c r="BY50" i="1"/>
  <c r="BY252" i="1"/>
  <c r="BY188" i="1"/>
  <c r="BY146" i="1"/>
  <c r="BY101" i="1"/>
  <c r="BY85" i="1"/>
  <c r="BY69" i="1"/>
  <c r="BY53" i="1"/>
  <c r="BY37" i="1"/>
  <c r="BY110" i="1"/>
  <c r="BY90" i="1"/>
  <c r="BY228" i="1"/>
  <c r="BY111" i="1"/>
  <c r="BY95" i="1"/>
  <c r="BY79" i="1"/>
  <c r="BY63" i="1"/>
  <c r="BY47" i="1"/>
  <c r="BY82" i="1"/>
  <c r="BY70" i="1"/>
  <c r="BY245" i="1"/>
  <c r="BY104" i="1"/>
  <c r="BY40" i="1"/>
  <c r="BY131" i="1"/>
  <c r="BY86" i="1"/>
  <c r="BY66" i="1"/>
  <c r="BY204" i="1"/>
  <c r="BY144" i="1"/>
  <c r="BY105" i="1"/>
  <c r="BY89" i="1"/>
  <c r="BY73" i="1"/>
  <c r="BY57" i="1"/>
  <c r="BY41" i="1"/>
  <c r="BY176" i="1"/>
  <c r="BY42" i="1"/>
  <c r="BY244" i="1"/>
  <c r="BY180" i="1"/>
  <c r="BY143" i="1"/>
  <c r="BY136" i="1"/>
  <c r="BY115" i="1"/>
  <c r="BY99" i="1"/>
  <c r="BY83" i="1"/>
  <c r="BY67" i="1"/>
  <c r="BY51" i="1"/>
  <c r="BY256" i="1"/>
  <c r="BY224" i="1"/>
  <c r="BY140" i="1"/>
  <c r="BY78" i="1"/>
  <c r="BY147" i="1"/>
  <c r="BY213" i="1"/>
  <c r="BY117" i="1"/>
  <c r="BY56" i="1"/>
  <c r="BY124" i="1"/>
  <c r="BY102" i="1"/>
  <c r="BY220" i="1"/>
  <c r="BY156" i="1"/>
  <c r="BY142" i="1"/>
  <c r="BY135" i="1"/>
  <c r="BY128" i="1"/>
  <c r="BY109" i="1"/>
  <c r="BY93" i="1"/>
  <c r="BY77" i="1"/>
  <c r="BY61" i="1"/>
  <c r="BY45" i="1"/>
  <c r="BY58" i="1"/>
  <c r="BY196" i="1"/>
  <c r="BY113" i="1"/>
  <c r="BY49" i="1"/>
  <c r="BY91" i="1"/>
  <c r="BY59" i="1"/>
  <c r="BY192" i="1"/>
  <c r="BY106" i="1"/>
  <c r="BY62" i="1"/>
  <c r="BY119" i="1"/>
  <c r="BY236" i="1"/>
  <c r="BY172" i="1"/>
  <c r="BY65" i="1"/>
  <c r="BY114" i="1"/>
  <c r="BY134" i="1"/>
  <c r="BY120" i="1"/>
  <c r="BY87" i="1"/>
  <c r="BY55" i="1"/>
  <c r="BY240" i="1"/>
  <c r="BY122" i="1"/>
  <c r="BY98" i="1"/>
  <c r="BY54" i="1"/>
  <c r="BY181" i="1"/>
  <c r="BY74" i="1"/>
  <c r="BY127" i="1"/>
  <c r="BY133" i="1"/>
  <c r="BY200" i="1"/>
  <c r="BY126" i="1"/>
  <c r="BY81" i="1"/>
  <c r="BY94" i="1"/>
  <c r="BY148" i="1"/>
  <c r="BY118" i="1"/>
  <c r="BY107" i="1"/>
  <c r="BY75" i="1"/>
  <c r="BY43" i="1"/>
  <c r="BY38" i="1"/>
  <c r="BY72" i="1"/>
  <c r="BY97" i="1"/>
  <c r="BY103" i="1"/>
  <c r="BY71" i="1"/>
  <c r="BY39" i="1"/>
  <c r="BY46" i="1"/>
  <c r="BY33" i="1"/>
  <c r="BY34" i="1"/>
  <c r="BY31" i="1"/>
  <c r="BY32" i="1"/>
  <c r="BY29" i="1"/>
  <c r="BY30" i="1"/>
  <c r="BY28" i="1"/>
  <c r="BY24" i="1"/>
  <c r="BY26" i="1"/>
  <c r="BY27" i="1"/>
  <c r="BY23" i="1"/>
  <c r="BY25" i="1"/>
  <c r="BY21" i="1"/>
  <c r="BY22" i="1"/>
  <c r="BY19" i="1"/>
  <c r="BY20" i="1"/>
  <c r="BZ13" i="1"/>
  <c r="BY18" i="1"/>
  <c r="BY17" i="1"/>
  <c r="M28" i="33"/>
  <c r="AB28" i="33"/>
  <c r="M35" i="33"/>
  <c r="AB35" i="33"/>
  <c r="AB44" i="33"/>
  <c r="M44" i="33"/>
  <c r="M140" i="33"/>
  <c r="AB140" i="33"/>
  <c r="M159" i="33"/>
  <c r="P159" i="33" s="1"/>
  <c r="S159" i="33" s="1"/>
  <c r="AB159" i="33"/>
  <c r="M239" i="33"/>
  <c r="AB239" i="33"/>
  <c r="M24" i="33"/>
  <c r="AB24" i="33"/>
  <c r="M50" i="33"/>
  <c r="AB50" i="33"/>
  <c r="M62" i="33"/>
  <c r="AB62" i="33"/>
  <c r="M105" i="33"/>
  <c r="AB105" i="33"/>
  <c r="M128" i="33"/>
  <c r="AB128" i="33"/>
  <c r="M165" i="33"/>
  <c r="P165" i="33" s="1"/>
  <c r="S165" i="33" s="1"/>
  <c r="AB165" i="33"/>
  <c r="M272" i="33"/>
  <c r="AB272" i="33"/>
  <c r="AB38" i="33"/>
  <c r="M38" i="33"/>
  <c r="AB51" i="33"/>
  <c r="M51" i="33"/>
  <c r="M71" i="33"/>
  <c r="AB71" i="33"/>
  <c r="M82" i="33"/>
  <c r="AB82" i="33"/>
  <c r="M102" i="33"/>
  <c r="AB102" i="33"/>
  <c r="AB143" i="33"/>
  <c r="M143" i="33"/>
  <c r="M278" i="33"/>
  <c r="AB278" i="33"/>
  <c r="M22" i="33"/>
  <c r="AB22" i="33"/>
  <c r="M33" i="33"/>
  <c r="AB33" i="33"/>
  <c r="M43" i="33"/>
  <c r="AB43" i="33"/>
  <c r="M67" i="33"/>
  <c r="AB67" i="33"/>
  <c r="M75" i="33"/>
  <c r="AB75" i="33"/>
  <c r="M92" i="33"/>
  <c r="AB92" i="33"/>
  <c r="AB184" i="33"/>
  <c r="M184" i="33"/>
  <c r="M252" i="33"/>
  <c r="AB252" i="33"/>
  <c r="M80" i="33"/>
  <c r="AB80" i="33"/>
  <c r="AB87" i="33"/>
  <c r="M87" i="33"/>
  <c r="M101" i="33"/>
  <c r="AB101" i="33"/>
  <c r="M110" i="33"/>
  <c r="AB110" i="33"/>
  <c r="M116" i="33"/>
  <c r="AB116" i="33"/>
  <c r="M122" i="33"/>
  <c r="AB122" i="33"/>
  <c r="Q167" i="33"/>
  <c r="T167" i="33" s="1"/>
  <c r="M210" i="33"/>
  <c r="AB210" i="33"/>
  <c r="M222" i="33"/>
  <c r="AB222" i="33"/>
  <c r="AB18" i="33"/>
  <c r="M18" i="33"/>
  <c r="AB45" i="33"/>
  <c r="M45" i="33"/>
  <c r="M60" i="33"/>
  <c r="AB60" i="33"/>
  <c r="M78" i="33"/>
  <c r="AB78" i="33"/>
  <c r="M88" i="33"/>
  <c r="AB88" i="33"/>
  <c r="M95" i="33"/>
  <c r="AB95" i="33"/>
  <c r="M115" i="33"/>
  <c r="AB115" i="33"/>
  <c r="M124" i="33"/>
  <c r="AB124" i="33"/>
  <c r="M132" i="33"/>
  <c r="AB132" i="33"/>
  <c r="M139" i="33"/>
  <c r="AB139" i="33"/>
  <c r="M148" i="33"/>
  <c r="AB148" i="33"/>
  <c r="M154" i="33"/>
  <c r="AB154" i="33"/>
  <c r="AB172" i="33"/>
  <c r="M172" i="33"/>
  <c r="M181" i="33"/>
  <c r="P181" i="33" s="1"/>
  <c r="S181" i="33" s="1"/>
  <c r="AB181" i="33"/>
  <c r="M227" i="33"/>
  <c r="AB227" i="33"/>
  <c r="M254" i="33"/>
  <c r="AB254" i="33"/>
  <c r="AB263" i="33"/>
  <c r="M263" i="33"/>
  <c r="AB145" i="33"/>
  <c r="M145" i="33"/>
  <c r="M152" i="33"/>
  <c r="AB152" i="33"/>
  <c r="Q159" i="33"/>
  <c r="T159" i="33" s="1"/>
  <c r="M166" i="33"/>
  <c r="AB166" i="33"/>
  <c r="M173" i="33"/>
  <c r="P173" i="33" s="1"/>
  <c r="S173" i="33" s="1"/>
  <c r="AB173" i="33"/>
  <c r="M179" i="33"/>
  <c r="AB179" i="33"/>
  <c r="Q189" i="33"/>
  <c r="T189" i="33" s="1"/>
  <c r="AB219" i="33"/>
  <c r="M219" i="33"/>
  <c r="M233" i="33"/>
  <c r="AB233" i="33"/>
  <c r="M293" i="33"/>
  <c r="AB293" i="33"/>
  <c r="M303" i="33"/>
  <c r="AB303" i="33"/>
  <c r="M167" i="33"/>
  <c r="P167" i="33" s="1"/>
  <c r="S167" i="33" s="1"/>
  <c r="AB167" i="33"/>
  <c r="AB194" i="33"/>
  <c r="M194" i="33"/>
  <c r="M206" i="33"/>
  <c r="AB206" i="33"/>
  <c r="M220" i="33"/>
  <c r="AB220" i="33"/>
  <c r="M243" i="33"/>
  <c r="AB243" i="33"/>
  <c r="M269" i="33"/>
  <c r="AB269" i="33"/>
  <c r="M209" i="33"/>
  <c r="AB209" i="33"/>
  <c r="M223" i="33"/>
  <c r="AB223" i="33"/>
  <c r="M231" i="33"/>
  <c r="AB231" i="33"/>
  <c r="M237" i="33"/>
  <c r="AB237" i="33"/>
  <c r="M284" i="33"/>
  <c r="AB284" i="33"/>
  <c r="AB291" i="33"/>
  <c r="M291" i="33"/>
  <c r="AB298" i="33"/>
  <c r="M298" i="33"/>
  <c r="Q248" i="33"/>
  <c r="T248" i="33" s="1"/>
  <c r="M261" i="33"/>
  <c r="AB261" i="33"/>
  <c r="M23" i="33"/>
  <c r="AB23" i="33"/>
  <c r="M54" i="33"/>
  <c r="AB54" i="33"/>
  <c r="M61" i="33"/>
  <c r="AB61" i="33"/>
  <c r="M107" i="33"/>
  <c r="AB107" i="33"/>
  <c r="M130" i="33"/>
  <c r="AB130" i="33"/>
  <c r="AB149" i="33"/>
  <c r="M149" i="33"/>
  <c r="M249" i="33"/>
  <c r="AB249" i="33"/>
  <c r="M262" i="33"/>
  <c r="AB262" i="33"/>
  <c r="M68" i="33"/>
  <c r="AB68" i="33"/>
  <c r="M96" i="33"/>
  <c r="AB96" i="33"/>
  <c r="M106" i="33"/>
  <c r="AB106" i="33"/>
  <c r="M117" i="33"/>
  <c r="AB117" i="33"/>
  <c r="M200" i="33"/>
  <c r="AB200" i="33"/>
  <c r="M305" i="33"/>
  <c r="AB305" i="33"/>
  <c r="AB13" i="33"/>
  <c r="M13" i="33"/>
  <c r="AB39" i="33"/>
  <c r="M39" i="33"/>
  <c r="M52" i="33"/>
  <c r="AB52" i="33"/>
  <c r="M73" i="33"/>
  <c r="AB73" i="33"/>
  <c r="M156" i="33"/>
  <c r="AB156" i="33"/>
  <c r="M178" i="33"/>
  <c r="AB178" i="33"/>
  <c r="M196" i="33"/>
  <c r="AB196" i="33"/>
  <c r="AB14" i="33"/>
  <c r="M14" i="33"/>
  <c r="M19" i="33"/>
  <c r="AB19" i="33"/>
  <c r="M26" i="33"/>
  <c r="AB26" i="33"/>
  <c r="M34" i="33"/>
  <c r="AB34" i="33"/>
  <c r="M53" i="33"/>
  <c r="AB53" i="33"/>
  <c r="M76" i="33"/>
  <c r="AB76" i="33"/>
  <c r="M123" i="33"/>
  <c r="AB123" i="33"/>
  <c r="AB81" i="33"/>
  <c r="M81" i="33"/>
  <c r="M90" i="33"/>
  <c r="AB90" i="33"/>
  <c r="AB97" i="33"/>
  <c r="M97" i="33"/>
  <c r="M104" i="33"/>
  <c r="AB104" i="33"/>
  <c r="AB111" i="33"/>
  <c r="M111" i="33"/>
  <c r="M125" i="33"/>
  <c r="AB125" i="33"/>
  <c r="AB135" i="33"/>
  <c r="M135" i="33"/>
  <c r="M142" i="33"/>
  <c r="AB142" i="33"/>
  <c r="AB168" i="33"/>
  <c r="M168" i="33"/>
  <c r="M189" i="33"/>
  <c r="P189" i="33" s="1"/>
  <c r="S189" i="33" s="1"/>
  <c r="AB189" i="33"/>
  <c r="AB201" i="33"/>
  <c r="M201" i="33"/>
  <c r="M234" i="33"/>
  <c r="AB234" i="33"/>
  <c r="AB30" i="33"/>
  <c r="M30" i="33"/>
  <c r="AB36" i="33"/>
  <c r="M36" i="33"/>
  <c r="AB55" i="33"/>
  <c r="M55" i="33"/>
  <c r="AB89" i="33"/>
  <c r="M89" i="33"/>
  <c r="M133" i="33"/>
  <c r="AB133" i="33"/>
  <c r="M197" i="33"/>
  <c r="AB197" i="33"/>
  <c r="Q232" i="33"/>
  <c r="T232" i="33" s="1"/>
  <c r="M244" i="33"/>
  <c r="AB244" i="33"/>
  <c r="M279" i="33"/>
  <c r="AB279" i="33"/>
  <c r="AB307" i="33"/>
  <c r="M307" i="33"/>
  <c r="AB153" i="33"/>
  <c r="M153" i="33"/>
  <c r="Q175" i="33"/>
  <c r="T175" i="33" s="1"/>
  <c r="M182" i="33"/>
  <c r="AB182" i="33"/>
  <c r="M202" i="33"/>
  <c r="AB202" i="33"/>
  <c r="M287" i="33"/>
  <c r="AB287" i="33"/>
  <c r="M294" i="33"/>
  <c r="AB294" i="33"/>
  <c r="M180" i="33"/>
  <c r="AB180" i="33"/>
  <c r="M187" i="33"/>
  <c r="AB187" i="33"/>
  <c r="M195" i="33"/>
  <c r="AB195" i="33"/>
  <c r="M207" i="33"/>
  <c r="AB207" i="33"/>
  <c r="M221" i="33"/>
  <c r="AB221" i="33"/>
  <c r="M230" i="33"/>
  <c r="AB230" i="33"/>
  <c r="M245" i="33"/>
  <c r="AB245" i="33"/>
  <c r="AB281" i="33"/>
  <c r="M281" i="33"/>
  <c r="M295" i="33"/>
  <c r="AB295" i="33"/>
  <c r="M212" i="33"/>
  <c r="AB212" i="33"/>
  <c r="M217" i="33"/>
  <c r="AB217" i="33"/>
  <c r="M238" i="33"/>
  <c r="AB238" i="33"/>
  <c r="M246" i="33"/>
  <c r="AB246" i="33"/>
  <c r="M260" i="33"/>
  <c r="AB260" i="33"/>
  <c r="M270" i="33"/>
  <c r="AB270" i="33"/>
  <c r="M285" i="33"/>
  <c r="AB285" i="33"/>
  <c r="AB299" i="33"/>
  <c r="M299" i="33"/>
  <c r="M241" i="33"/>
  <c r="AB241" i="33"/>
  <c r="M253" i="33"/>
  <c r="AB253" i="33"/>
  <c r="M292" i="33"/>
  <c r="AB292" i="33"/>
  <c r="M25" i="33"/>
  <c r="AB25" i="33"/>
  <c r="M108" i="33"/>
  <c r="AB108" i="33"/>
  <c r="AB131" i="33"/>
  <c r="M131" i="33"/>
  <c r="M150" i="33"/>
  <c r="AB150" i="33"/>
  <c r="AB29" i="33"/>
  <c r="M29" i="33"/>
  <c r="M58" i="33"/>
  <c r="AB58" i="33"/>
  <c r="M69" i="33"/>
  <c r="AB69" i="33"/>
  <c r="M118" i="33"/>
  <c r="AB118" i="33"/>
  <c r="M134" i="33"/>
  <c r="AB134" i="33"/>
  <c r="Q181" i="33"/>
  <c r="T181" i="33" s="1"/>
  <c r="M258" i="33"/>
  <c r="AB258" i="33"/>
  <c r="M306" i="33"/>
  <c r="AB306" i="33"/>
  <c r="M40" i="33"/>
  <c r="AB40" i="33"/>
  <c r="M74" i="33"/>
  <c r="AB74" i="33"/>
  <c r="M94" i="33"/>
  <c r="AB94" i="33"/>
  <c r="M126" i="33"/>
  <c r="AB126" i="33"/>
  <c r="AB302" i="33"/>
  <c r="M302" i="33"/>
  <c r="AB15" i="33"/>
  <c r="M15" i="33"/>
  <c r="AB20" i="33"/>
  <c r="M20" i="33"/>
  <c r="M27" i="33"/>
  <c r="AB27" i="33"/>
  <c r="AB41" i="33"/>
  <c r="M41" i="33"/>
  <c r="AB46" i="33"/>
  <c r="M46" i="33"/>
  <c r="AB65" i="33"/>
  <c r="M65" i="33"/>
  <c r="M72" i="33"/>
  <c r="AB72" i="33"/>
  <c r="M99" i="33"/>
  <c r="AB99" i="33"/>
  <c r="M147" i="33"/>
  <c r="AB147" i="33"/>
  <c r="M174" i="33"/>
  <c r="AB174" i="33"/>
  <c r="M191" i="33"/>
  <c r="P191" i="33" s="1"/>
  <c r="S191" i="33" s="1"/>
  <c r="AB191" i="33"/>
  <c r="M277" i="33"/>
  <c r="AB277" i="33"/>
  <c r="M84" i="33"/>
  <c r="AB84" i="33"/>
  <c r="AB98" i="33"/>
  <c r="M98" i="33"/>
  <c r="M136" i="33"/>
  <c r="AB136" i="33"/>
  <c r="M170" i="33"/>
  <c r="AB170" i="33"/>
  <c r="Q191" i="33"/>
  <c r="T191" i="33" s="1"/>
  <c r="M266" i="33"/>
  <c r="AB266" i="33"/>
  <c r="M12" i="33"/>
  <c r="AB12" i="33"/>
  <c r="AB31" i="33"/>
  <c r="M31" i="33"/>
  <c r="M37" i="33"/>
  <c r="AB37" i="33"/>
  <c r="M49" i="33"/>
  <c r="AB49" i="33"/>
  <c r="AB63" i="33"/>
  <c r="M63" i="33"/>
  <c r="M83" i="33"/>
  <c r="AB83" i="33"/>
  <c r="M109" i="33"/>
  <c r="AB109" i="33"/>
  <c r="M121" i="33"/>
  <c r="P121" i="33" s="1"/>
  <c r="S121" i="33" s="1"/>
  <c r="AB121" i="33"/>
  <c r="AB127" i="33"/>
  <c r="M127" i="33"/>
  <c r="AB137" i="33"/>
  <c r="N137" i="33"/>
  <c r="M151" i="33"/>
  <c r="AB151" i="33"/>
  <c r="M162" i="33"/>
  <c r="AB162" i="33"/>
  <c r="M175" i="33"/>
  <c r="P175" i="33" s="1"/>
  <c r="S175" i="33" s="1"/>
  <c r="AB175" i="33"/>
  <c r="M185" i="33"/>
  <c r="P185" i="33" s="1"/>
  <c r="S185" i="33" s="1"/>
  <c r="AB185" i="33"/>
  <c r="AB250" i="33"/>
  <c r="M250" i="33"/>
  <c r="M257" i="33"/>
  <c r="AB257" i="33"/>
  <c r="M141" i="33"/>
  <c r="AB141" i="33"/>
  <c r="M155" i="33"/>
  <c r="AB155" i="33"/>
  <c r="M161" i="33"/>
  <c r="AB161" i="33"/>
  <c r="M176" i="33"/>
  <c r="AB176" i="33"/>
  <c r="Q185" i="33"/>
  <c r="T185" i="33" s="1"/>
  <c r="AB203" i="33"/>
  <c r="M203" i="33"/>
  <c r="M216" i="33"/>
  <c r="AB216" i="33"/>
  <c r="M228" i="33"/>
  <c r="AB228" i="33"/>
  <c r="M288" i="33"/>
  <c r="AB288" i="33"/>
  <c r="Q157" i="33"/>
  <c r="T157" i="33" s="1"/>
  <c r="M164" i="33"/>
  <c r="AB164" i="33"/>
  <c r="Q173" i="33"/>
  <c r="T173" i="33" s="1"/>
  <c r="M190" i="33"/>
  <c r="AB190" i="33"/>
  <c r="M204" i="33"/>
  <c r="AB204" i="33"/>
  <c r="M236" i="33"/>
  <c r="P236" i="33" s="1"/>
  <c r="S236" i="33" s="1"/>
  <c r="AB236" i="33"/>
  <c r="M247" i="33"/>
  <c r="AB247" i="33"/>
  <c r="M282" i="33"/>
  <c r="AB282" i="33"/>
  <c r="M289" i="33"/>
  <c r="AB289" i="33"/>
  <c r="M205" i="33"/>
  <c r="AB205" i="33"/>
  <c r="AB213" i="33"/>
  <c r="M213" i="33"/>
  <c r="M226" i="33"/>
  <c r="AB226" i="33"/>
  <c r="Q240" i="33"/>
  <c r="T240" i="33" s="1"/>
  <c r="M264" i="33"/>
  <c r="AB264" i="33"/>
  <c r="M271" i="33"/>
  <c r="AB271" i="33"/>
  <c r="AB296" i="33"/>
  <c r="M296" i="33"/>
  <c r="AB242" i="33"/>
  <c r="M242" i="33"/>
  <c r="M256" i="33"/>
  <c r="AB256" i="33"/>
  <c r="M265" i="33"/>
  <c r="AB265" i="33"/>
  <c r="M274" i="33"/>
  <c r="AB274" i="33"/>
  <c r="M286" i="33"/>
  <c r="AB286" i="33"/>
  <c r="M300" i="33"/>
  <c r="AB300" i="33"/>
  <c r="M57" i="33"/>
  <c r="AB57" i="33"/>
  <c r="M119" i="33"/>
  <c r="AB119" i="33"/>
  <c r="Q236" i="33"/>
  <c r="T236" i="33" s="1"/>
  <c r="M255" i="33"/>
  <c r="AB255" i="33"/>
  <c r="M276" i="33"/>
  <c r="AB276" i="33"/>
  <c r="M48" i="33"/>
  <c r="AB48" i="33"/>
  <c r="M70" i="33"/>
  <c r="AB70" i="33"/>
  <c r="M86" i="33"/>
  <c r="AB86" i="33"/>
  <c r="M215" i="33"/>
  <c r="AB215" i="33"/>
  <c r="M267" i="33"/>
  <c r="AB267" i="33"/>
  <c r="M113" i="33"/>
  <c r="AB113" i="33"/>
  <c r="M169" i="33"/>
  <c r="AB169" i="33"/>
  <c r="AB188" i="33"/>
  <c r="M188" i="33"/>
  <c r="AB211" i="33"/>
  <c r="M211" i="33"/>
  <c r="M232" i="33"/>
  <c r="P232" i="33" s="1"/>
  <c r="S232" i="33" s="1"/>
  <c r="AB232" i="33"/>
  <c r="M11" i="33"/>
  <c r="AB16" i="33"/>
  <c r="M16" i="33"/>
  <c r="M21" i="33"/>
  <c r="AB21" i="33"/>
  <c r="M42" i="33"/>
  <c r="AB42" i="33"/>
  <c r="AB47" i="33"/>
  <c r="M47" i="33"/>
  <c r="M56" i="33"/>
  <c r="AB56" i="33"/>
  <c r="M66" i="33"/>
  <c r="AB66" i="33"/>
  <c r="AB79" i="33"/>
  <c r="M79" i="33"/>
  <c r="M91" i="33"/>
  <c r="AB91" i="33"/>
  <c r="M100" i="33"/>
  <c r="AB100" i="33"/>
  <c r="Q121" i="33"/>
  <c r="T121" i="33" s="1"/>
  <c r="Q183" i="33"/>
  <c r="T183" i="33" s="1"/>
  <c r="M280" i="33"/>
  <c r="AB280" i="33"/>
  <c r="AB93" i="33"/>
  <c r="M93" i="33"/>
  <c r="M114" i="33"/>
  <c r="AB114" i="33"/>
  <c r="M120" i="33"/>
  <c r="AB120" i="33"/>
  <c r="M129" i="33"/>
  <c r="AB129" i="33"/>
  <c r="AB160" i="33"/>
  <c r="M160" i="33"/>
  <c r="M177" i="33"/>
  <c r="AB177" i="33"/>
  <c r="AB192" i="33"/>
  <c r="M192" i="33"/>
  <c r="M208" i="33"/>
  <c r="AB208" i="33"/>
  <c r="M17" i="33"/>
  <c r="AB17" i="33"/>
  <c r="M32" i="33"/>
  <c r="AB32" i="33"/>
  <c r="M59" i="33"/>
  <c r="AB59" i="33"/>
  <c r="M64" i="33"/>
  <c r="AB64" i="33"/>
  <c r="M77" i="33"/>
  <c r="AB77" i="33"/>
  <c r="M85" i="33"/>
  <c r="AB85" i="33"/>
  <c r="M103" i="33"/>
  <c r="AB103" i="33"/>
  <c r="M112" i="33"/>
  <c r="AB112" i="33"/>
  <c r="M138" i="33"/>
  <c r="AB138" i="33"/>
  <c r="M146" i="33"/>
  <c r="AB146" i="33"/>
  <c r="Q165" i="33"/>
  <c r="T165" i="33" s="1"/>
  <c r="M225" i="33"/>
  <c r="AB225" i="33"/>
  <c r="M240" i="33"/>
  <c r="P240" i="33" s="1"/>
  <c r="S240" i="33" s="1"/>
  <c r="AB240" i="33"/>
  <c r="M259" i="33"/>
  <c r="AB259" i="33"/>
  <c r="M304" i="33"/>
  <c r="AB304" i="33"/>
  <c r="M144" i="33"/>
  <c r="AB144" i="33"/>
  <c r="M157" i="33"/>
  <c r="P157" i="33" s="1"/>
  <c r="S157" i="33" s="1"/>
  <c r="AB157" i="33"/>
  <c r="M163" i="33"/>
  <c r="AB163" i="33"/>
  <c r="M171" i="33"/>
  <c r="AB171" i="33"/>
  <c r="AB186" i="33"/>
  <c r="M186" i="33"/>
  <c r="M198" i="33"/>
  <c r="AB198" i="33"/>
  <c r="M218" i="33"/>
  <c r="AB218" i="33"/>
  <c r="M229" i="33"/>
  <c r="AB229" i="33"/>
  <c r="M251" i="33"/>
  <c r="AB251" i="33"/>
  <c r="M273" i="33"/>
  <c r="AB273" i="33"/>
  <c r="M158" i="33"/>
  <c r="AB158" i="33"/>
  <c r="M183" i="33"/>
  <c r="P183" i="33" s="1"/>
  <c r="S183" i="33" s="1"/>
  <c r="AB183" i="33"/>
  <c r="M193" i="33"/>
  <c r="AB193" i="33"/>
  <c r="M199" i="33"/>
  <c r="AB199" i="33"/>
  <c r="M224" i="33"/>
  <c r="AB224" i="33"/>
  <c r="AB283" i="33"/>
  <c r="M283" i="33"/>
  <c r="M214" i="33"/>
  <c r="AB214" i="33"/>
  <c r="M235" i="33"/>
  <c r="AB235" i="33"/>
  <c r="M248" i="33"/>
  <c r="P248" i="33" s="1"/>
  <c r="S248" i="33" s="1"/>
  <c r="AB248" i="33"/>
  <c r="M290" i="33"/>
  <c r="AB290" i="33"/>
  <c r="AB297" i="33"/>
  <c r="M297" i="33"/>
  <c r="M268" i="33"/>
  <c r="AB268" i="33"/>
  <c r="M275" i="33"/>
  <c r="AB275" i="33"/>
  <c r="M301" i="33"/>
  <c r="AB301" i="33"/>
  <c r="M148" i="29"/>
  <c r="AB148" i="29"/>
  <c r="M188" i="29"/>
  <c r="AB188" i="29"/>
  <c r="M260" i="29"/>
  <c r="AB260" i="29"/>
  <c r="M172" i="29"/>
  <c r="AB172" i="29"/>
  <c r="M300" i="29"/>
  <c r="AB300" i="29"/>
  <c r="M17" i="29"/>
  <c r="AB17" i="29"/>
  <c r="M25" i="29"/>
  <c r="AB25" i="29"/>
  <c r="M33" i="29"/>
  <c r="AB33" i="29"/>
  <c r="M41" i="29"/>
  <c r="AB41" i="29"/>
  <c r="M49" i="29"/>
  <c r="AB49" i="29"/>
  <c r="M57" i="29"/>
  <c r="AB57" i="29"/>
  <c r="M65" i="29"/>
  <c r="AB65" i="29"/>
  <c r="M73" i="29"/>
  <c r="AB73" i="29"/>
  <c r="M81" i="29"/>
  <c r="AB81" i="29"/>
  <c r="M89" i="29"/>
  <c r="AB89" i="29"/>
  <c r="M97" i="29"/>
  <c r="AB97" i="29"/>
  <c r="M105" i="29"/>
  <c r="AB105" i="29"/>
  <c r="M113" i="29"/>
  <c r="AB113" i="29"/>
  <c r="M121" i="29"/>
  <c r="AB121" i="29"/>
  <c r="M129" i="29"/>
  <c r="AB129" i="29"/>
  <c r="M137" i="29"/>
  <c r="AB137" i="29"/>
  <c r="M166" i="29"/>
  <c r="AB166" i="29"/>
  <c r="M198" i="29"/>
  <c r="AB198" i="29"/>
  <c r="M230" i="29"/>
  <c r="AB230" i="29"/>
  <c r="M262" i="29"/>
  <c r="AB262" i="29"/>
  <c r="M294" i="29"/>
  <c r="AB294" i="29"/>
  <c r="M160" i="29"/>
  <c r="AB160" i="29"/>
  <c r="M192" i="29"/>
  <c r="AB192" i="29"/>
  <c r="M224" i="29"/>
  <c r="AB224" i="29"/>
  <c r="M256" i="29"/>
  <c r="AB256" i="29"/>
  <c r="M288" i="29"/>
  <c r="AB288" i="29"/>
  <c r="M12" i="29"/>
  <c r="AB12" i="29"/>
  <c r="M20" i="29"/>
  <c r="AB20" i="29"/>
  <c r="M28" i="29"/>
  <c r="AB28" i="29"/>
  <c r="M36" i="29"/>
  <c r="AB36" i="29"/>
  <c r="M44" i="29"/>
  <c r="AB44" i="29"/>
  <c r="M52" i="29"/>
  <c r="AB52" i="29"/>
  <c r="M60" i="29"/>
  <c r="AB60" i="29"/>
  <c r="M68" i="29"/>
  <c r="AB68" i="29"/>
  <c r="M76" i="29"/>
  <c r="AB76" i="29"/>
  <c r="M84" i="29"/>
  <c r="AB84" i="29"/>
  <c r="M92" i="29"/>
  <c r="AB92" i="29"/>
  <c r="M100" i="29"/>
  <c r="AB100" i="29"/>
  <c r="M108" i="29"/>
  <c r="AB108" i="29"/>
  <c r="M116" i="29"/>
  <c r="AB116" i="29"/>
  <c r="M124" i="29"/>
  <c r="AB124" i="29"/>
  <c r="M132" i="29"/>
  <c r="AB132" i="29"/>
  <c r="M146" i="29"/>
  <c r="AB146" i="29"/>
  <c r="M178" i="29"/>
  <c r="AB178" i="29"/>
  <c r="M210" i="29"/>
  <c r="AB210" i="29"/>
  <c r="M242" i="29"/>
  <c r="AB242" i="29"/>
  <c r="M274" i="29"/>
  <c r="AB274" i="29"/>
  <c r="M306" i="29"/>
  <c r="AB306" i="29"/>
  <c r="M143" i="29"/>
  <c r="AB143" i="29"/>
  <c r="M151" i="29"/>
  <c r="AB151" i="29"/>
  <c r="M159" i="29"/>
  <c r="AB159" i="29"/>
  <c r="M167" i="29"/>
  <c r="AB167" i="29"/>
  <c r="M175" i="29"/>
  <c r="AB175" i="29"/>
  <c r="M183" i="29"/>
  <c r="AB183" i="29"/>
  <c r="M191" i="29"/>
  <c r="AB191" i="29"/>
  <c r="M199" i="29"/>
  <c r="AB199" i="29"/>
  <c r="M207" i="29"/>
  <c r="AB207" i="29"/>
  <c r="M215" i="29"/>
  <c r="AB215" i="29"/>
  <c r="M223" i="29"/>
  <c r="AB223" i="29"/>
  <c r="M231" i="29"/>
  <c r="AB231" i="29"/>
  <c r="M239" i="29"/>
  <c r="AB239" i="29"/>
  <c r="M247" i="29"/>
  <c r="AB247" i="29"/>
  <c r="M255" i="29"/>
  <c r="AB255" i="29"/>
  <c r="M263" i="29"/>
  <c r="AB263" i="29"/>
  <c r="M271" i="29"/>
  <c r="AB271" i="29"/>
  <c r="M279" i="29"/>
  <c r="AB279" i="29"/>
  <c r="M287" i="29"/>
  <c r="AB287" i="29"/>
  <c r="M295" i="29"/>
  <c r="AB295" i="29"/>
  <c r="M303" i="29"/>
  <c r="AB303" i="29"/>
  <c r="M276" i="29"/>
  <c r="AB276" i="29"/>
  <c r="M220" i="29"/>
  <c r="AB220" i="29"/>
  <c r="M164" i="29"/>
  <c r="AB164" i="29"/>
  <c r="M292" i="29"/>
  <c r="AB292" i="29"/>
  <c r="M204" i="29"/>
  <c r="AB204" i="29"/>
  <c r="M19" i="29"/>
  <c r="AB19" i="29"/>
  <c r="M27" i="29"/>
  <c r="AB27" i="29"/>
  <c r="M35" i="29"/>
  <c r="AB35" i="29"/>
  <c r="M43" i="29"/>
  <c r="AB43" i="29"/>
  <c r="M51" i="29"/>
  <c r="AB51" i="29"/>
  <c r="M59" i="29"/>
  <c r="AB59" i="29"/>
  <c r="M67" i="29"/>
  <c r="AB67" i="29"/>
  <c r="M75" i="29"/>
  <c r="AB75" i="29"/>
  <c r="M83" i="29"/>
  <c r="AB83" i="29"/>
  <c r="M91" i="29"/>
  <c r="AB91" i="29"/>
  <c r="M99" i="29"/>
  <c r="AB99" i="29"/>
  <c r="M107" i="29"/>
  <c r="AB107" i="29"/>
  <c r="M115" i="29"/>
  <c r="AB115" i="29"/>
  <c r="M123" i="29"/>
  <c r="AB123" i="29"/>
  <c r="M131" i="29"/>
  <c r="AB131" i="29"/>
  <c r="M142" i="29"/>
  <c r="AB142" i="29"/>
  <c r="M174" i="29"/>
  <c r="AB174" i="29"/>
  <c r="M206" i="29"/>
  <c r="AB206" i="29"/>
  <c r="M238" i="29"/>
  <c r="AB238" i="29"/>
  <c r="M270" i="29"/>
  <c r="AB270" i="29"/>
  <c r="M302" i="29"/>
  <c r="AB302" i="29"/>
  <c r="M168" i="29"/>
  <c r="AB168" i="29"/>
  <c r="M200" i="29"/>
  <c r="AB200" i="29"/>
  <c r="M232" i="29"/>
  <c r="AB232" i="29"/>
  <c r="M264" i="29"/>
  <c r="AB264" i="29"/>
  <c r="M296" i="29"/>
  <c r="AB296" i="29"/>
  <c r="M14" i="29"/>
  <c r="AB14" i="29"/>
  <c r="M22" i="29"/>
  <c r="AB22" i="29"/>
  <c r="M30" i="29"/>
  <c r="AB30" i="29"/>
  <c r="M38" i="29"/>
  <c r="AB38" i="29"/>
  <c r="M46" i="29"/>
  <c r="AB46" i="29"/>
  <c r="M54" i="29"/>
  <c r="AB54" i="29"/>
  <c r="M62" i="29"/>
  <c r="AB62" i="29"/>
  <c r="M70" i="29"/>
  <c r="AB70" i="29"/>
  <c r="M78" i="29"/>
  <c r="AB78" i="29"/>
  <c r="M86" i="29"/>
  <c r="AB86" i="29"/>
  <c r="M94" i="29"/>
  <c r="AB94" i="29"/>
  <c r="M102" i="29"/>
  <c r="AB102" i="29"/>
  <c r="M110" i="29"/>
  <c r="AB110" i="29"/>
  <c r="M118" i="29"/>
  <c r="AB118" i="29"/>
  <c r="M126" i="29"/>
  <c r="AB126" i="29"/>
  <c r="M134" i="29"/>
  <c r="AB134" i="29"/>
  <c r="M154" i="29"/>
  <c r="AB154" i="29"/>
  <c r="M186" i="29"/>
  <c r="AB186" i="29"/>
  <c r="M218" i="29"/>
  <c r="AB218" i="29"/>
  <c r="M250" i="29"/>
  <c r="AB250" i="29"/>
  <c r="M282" i="29"/>
  <c r="AB282" i="29"/>
  <c r="M145" i="29"/>
  <c r="AB145" i="29"/>
  <c r="M153" i="29"/>
  <c r="AB153" i="29"/>
  <c r="M161" i="29"/>
  <c r="AB161" i="29"/>
  <c r="M169" i="29"/>
  <c r="AB169" i="29"/>
  <c r="M177" i="29"/>
  <c r="AB177" i="29"/>
  <c r="M185" i="29"/>
  <c r="AB185" i="29"/>
  <c r="M193" i="29"/>
  <c r="AB193" i="29"/>
  <c r="M201" i="29"/>
  <c r="AB201" i="29"/>
  <c r="M209" i="29"/>
  <c r="AB209" i="29"/>
  <c r="M217" i="29"/>
  <c r="AB217" i="29"/>
  <c r="M225" i="29"/>
  <c r="AB225" i="29"/>
  <c r="M233" i="29"/>
  <c r="AB233" i="29"/>
  <c r="M241" i="29"/>
  <c r="AB241" i="29"/>
  <c r="M249" i="29"/>
  <c r="AB249" i="29"/>
  <c r="M257" i="29"/>
  <c r="AB257" i="29"/>
  <c r="M265" i="29"/>
  <c r="AB265" i="29"/>
  <c r="M273" i="29"/>
  <c r="AB273" i="29"/>
  <c r="M281" i="29"/>
  <c r="AB281" i="29"/>
  <c r="M289" i="29"/>
  <c r="AB289" i="29"/>
  <c r="M297" i="29"/>
  <c r="AB297" i="29"/>
  <c r="M305" i="29"/>
  <c r="AB305" i="29"/>
  <c r="M180" i="29"/>
  <c r="AB180" i="29"/>
  <c r="M252" i="29"/>
  <c r="AB252" i="29"/>
  <c r="M196" i="29"/>
  <c r="AB196" i="29"/>
  <c r="M236" i="29"/>
  <c r="AB236" i="29"/>
  <c r="M13" i="29"/>
  <c r="AB13" i="29"/>
  <c r="M21" i="29"/>
  <c r="AB21" i="29"/>
  <c r="M29" i="29"/>
  <c r="AB29" i="29"/>
  <c r="M37" i="29"/>
  <c r="AB37" i="29"/>
  <c r="M45" i="29"/>
  <c r="AB45" i="29"/>
  <c r="M53" i="29"/>
  <c r="AB53" i="29"/>
  <c r="M61" i="29"/>
  <c r="AB61" i="29"/>
  <c r="M69" i="29"/>
  <c r="AB69" i="29"/>
  <c r="M77" i="29"/>
  <c r="AB77" i="29"/>
  <c r="M85" i="29"/>
  <c r="AB85" i="29"/>
  <c r="M93" i="29"/>
  <c r="AB93" i="29"/>
  <c r="M101" i="29"/>
  <c r="AB101" i="29"/>
  <c r="M109" i="29"/>
  <c r="AB109" i="29"/>
  <c r="M117" i="29"/>
  <c r="AB117" i="29"/>
  <c r="M125" i="29"/>
  <c r="AB125" i="29"/>
  <c r="M133" i="29"/>
  <c r="AB133" i="29"/>
  <c r="M150" i="29"/>
  <c r="AB150" i="29"/>
  <c r="M182" i="29"/>
  <c r="AB182" i="29"/>
  <c r="M214" i="29"/>
  <c r="AB214" i="29"/>
  <c r="M246" i="29"/>
  <c r="AB246" i="29"/>
  <c r="M278" i="29"/>
  <c r="AB278" i="29"/>
  <c r="M144" i="29"/>
  <c r="AB144" i="29"/>
  <c r="M176" i="29"/>
  <c r="AB176" i="29"/>
  <c r="M208" i="29"/>
  <c r="AB208" i="29"/>
  <c r="M240" i="29"/>
  <c r="AB240" i="29"/>
  <c r="M272" i="29"/>
  <c r="AB272" i="29"/>
  <c r="M304" i="29"/>
  <c r="AB304" i="29"/>
  <c r="M16" i="29"/>
  <c r="AB16" i="29"/>
  <c r="M24" i="29"/>
  <c r="AB24" i="29"/>
  <c r="M32" i="29"/>
  <c r="AB32" i="29"/>
  <c r="M40" i="29"/>
  <c r="AB40" i="29"/>
  <c r="M48" i="29"/>
  <c r="AB48" i="29"/>
  <c r="M56" i="29"/>
  <c r="AB56" i="29"/>
  <c r="M64" i="29"/>
  <c r="AB64" i="29"/>
  <c r="M72" i="29"/>
  <c r="AB72" i="29"/>
  <c r="M80" i="29"/>
  <c r="AB80" i="29"/>
  <c r="M88" i="29"/>
  <c r="AB88" i="29"/>
  <c r="M96" i="29"/>
  <c r="AB96" i="29"/>
  <c r="M104" i="29"/>
  <c r="AB104" i="29"/>
  <c r="M112" i="29"/>
  <c r="AB112" i="29"/>
  <c r="M120" i="29"/>
  <c r="AB120" i="29"/>
  <c r="M128" i="29"/>
  <c r="AB128" i="29"/>
  <c r="M136" i="29"/>
  <c r="AB136" i="29"/>
  <c r="M162" i="29"/>
  <c r="AB162" i="29"/>
  <c r="M194" i="29"/>
  <c r="AB194" i="29"/>
  <c r="M226" i="29"/>
  <c r="AB226" i="29"/>
  <c r="M258" i="29"/>
  <c r="AB258" i="29"/>
  <c r="M290" i="29"/>
  <c r="AB290" i="29"/>
  <c r="M139" i="29"/>
  <c r="AB139" i="29"/>
  <c r="M147" i="29"/>
  <c r="AB147" i="29"/>
  <c r="M155" i="29"/>
  <c r="AB155" i="29"/>
  <c r="M163" i="29"/>
  <c r="AB163" i="29"/>
  <c r="M171" i="29"/>
  <c r="AB171" i="29"/>
  <c r="M179" i="29"/>
  <c r="AB179" i="29"/>
  <c r="M187" i="29"/>
  <c r="AB187" i="29"/>
  <c r="M195" i="29"/>
  <c r="AB195" i="29"/>
  <c r="M203" i="29"/>
  <c r="AB203" i="29"/>
  <c r="M211" i="29"/>
  <c r="AB211" i="29"/>
  <c r="M219" i="29"/>
  <c r="AB219" i="29"/>
  <c r="M227" i="29"/>
  <c r="AB227" i="29"/>
  <c r="M235" i="29"/>
  <c r="AB235" i="29"/>
  <c r="M243" i="29"/>
  <c r="AB243" i="29"/>
  <c r="M251" i="29"/>
  <c r="AB251" i="29"/>
  <c r="M259" i="29"/>
  <c r="AB259" i="29"/>
  <c r="M267" i="29"/>
  <c r="AB267" i="29"/>
  <c r="M275" i="29"/>
  <c r="AB275" i="29"/>
  <c r="M283" i="29"/>
  <c r="AB283" i="29"/>
  <c r="M291" i="29"/>
  <c r="AB291" i="29"/>
  <c r="M299" i="29"/>
  <c r="AB299" i="29"/>
  <c r="M307" i="29"/>
  <c r="AB307" i="29"/>
  <c r="M212" i="29"/>
  <c r="AB212" i="29"/>
  <c r="M244" i="29"/>
  <c r="AB244" i="29"/>
  <c r="M156" i="29"/>
  <c r="AB156" i="29"/>
  <c r="M284" i="29"/>
  <c r="AB284" i="29"/>
  <c r="M228" i="29"/>
  <c r="AB228" i="29"/>
  <c r="M140" i="29"/>
  <c r="AB140" i="29"/>
  <c r="M268" i="29"/>
  <c r="AB268" i="29"/>
  <c r="M15" i="29"/>
  <c r="AB15" i="29"/>
  <c r="M23" i="29"/>
  <c r="AB23" i="29"/>
  <c r="M31" i="29"/>
  <c r="AB31" i="29"/>
  <c r="M39" i="29"/>
  <c r="AB39" i="29"/>
  <c r="M47" i="29"/>
  <c r="AB47" i="29"/>
  <c r="M55" i="29"/>
  <c r="AB55" i="29"/>
  <c r="M63" i="29"/>
  <c r="AB63" i="29"/>
  <c r="M71" i="29"/>
  <c r="AB71" i="29"/>
  <c r="M79" i="29"/>
  <c r="AB79" i="29"/>
  <c r="M87" i="29"/>
  <c r="AB87" i="29"/>
  <c r="M95" i="29"/>
  <c r="AB95" i="29"/>
  <c r="M103" i="29"/>
  <c r="AB103" i="29"/>
  <c r="M111" i="29"/>
  <c r="AB111" i="29"/>
  <c r="M119" i="29"/>
  <c r="AB119" i="29"/>
  <c r="M127" i="29"/>
  <c r="AB127" i="29"/>
  <c r="M135" i="29"/>
  <c r="AB135" i="29"/>
  <c r="M158" i="29"/>
  <c r="AB158" i="29"/>
  <c r="M190" i="29"/>
  <c r="AB190" i="29"/>
  <c r="M222" i="29"/>
  <c r="AB222" i="29"/>
  <c r="M254" i="29"/>
  <c r="AB254" i="29"/>
  <c r="M286" i="29"/>
  <c r="AB286" i="29"/>
  <c r="M152" i="29"/>
  <c r="AB152" i="29"/>
  <c r="M184" i="29"/>
  <c r="AB184" i="29"/>
  <c r="M216" i="29"/>
  <c r="AB216" i="29"/>
  <c r="M248" i="29"/>
  <c r="AB248" i="29"/>
  <c r="M280" i="29"/>
  <c r="AB280" i="29"/>
  <c r="M18" i="29"/>
  <c r="AB18" i="29"/>
  <c r="M26" i="29"/>
  <c r="AB26" i="29"/>
  <c r="M34" i="29"/>
  <c r="AB34" i="29"/>
  <c r="M42" i="29"/>
  <c r="AB42" i="29"/>
  <c r="M50" i="29"/>
  <c r="AB50" i="29"/>
  <c r="M58" i="29"/>
  <c r="AB58" i="29"/>
  <c r="M66" i="29"/>
  <c r="AB66" i="29"/>
  <c r="M74" i="29"/>
  <c r="AB74" i="29"/>
  <c r="M82" i="29"/>
  <c r="AB82" i="29"/>
  <c r="M90" i="29"/>
  <c r="AB90" i="29"/>
  <c r="M98" i="29"/>
  <c r="AB98" i="29"/>
  <c r="M106" i="29"/>
  <c r="AB106" i="29"/>
  <c r="M114" i="29"/>
  <c r="AB114" i="29"/>
  <c r="M122" i="29"/>
  <c r="AB122" i="29"/>
  <c r="M130" i="29"/>
  <c r="AB130" i="29"/>
  <c r="M138" i="29"/>
  <c r="AB138" i="29"/>
  <c r="M170" i="29"/>
  <c r="AB170" i="29"/>
  <c r="M202" i="29"/>
  <c r="AB202" i="29"/>
  <c r="M234" i="29"/>
  <c r="AB234" i="29"/>
  <c r="M266" i="29"/>
  <c r="AB266" i="29"/>
  <c r="M298" i="29"/>
  <c r="AB298" i="29"/>
  <c r="M141" i="29"/>
  <c r="AB141" i="29"/>
  <c r="M149" i="29"/>
  <c r="AB149" i="29"/>
  <c r="M157" i="29"/>
  <c r="AB157" i="29"/>
  <c r="M165" i="29"/>
  <c r="AB165" i="29"/>
  <c r="M173" i="29"/>
  <c r="AB173" i="29"/>
  <c r="M181" i="29"/>
  <c r="AB181" i="29"/>
  <c r="M189" i="29"/>
  <c r="AB189" i="29"/>
  <c r="M197" i="29"/>
  <c r="AB197" i="29"/>
  <c r="M205" i="29"/>
  <c r="AB205" i="29"/>
  <c r="M213" i="29"/>
  <c r="AB213" i="29"/>
  <c r="M221" i="29"/>
  <c r="AB221" i="29"/>
  <c r="M229" i="29"/>
  <c r="AB229" i="29"/>
  <c r="M237" i="29"/>
  <c r="AB237" i="29"/>
  <c r="M245" i="29"/>
  <c r="AB245" i="29"/>
  <c r="M253" i="29"/>
  <c r="AB253" i="29"/>
  <c r="M261" i="29"/>
  <c r="AB261" i="29"/>
  <c r="M269" i="29"/>
  <c r="AB269" i="29"/>
  <c r="M277" i="29"/>
  <c r="AB277" i="29"/>
  <c r="M285" i="29"/>
  <c r="AB285" i="29"/>
  <c r="M293" i="29"/>
  <c r="AB293" i="29"/>
  <c r="M301" i="29"/>
  <c r="AB301" i="29"/>
  <c r="CA156" i="1"/>
  <c r="BU156" i="1" s="1"/>
  <c r="CA232" i="1"/>
  <c r="BU232" i="1" s="1"/>
  <c r="CA59" i="1"/>
  <c r="BU59" i="1" s="1"/>
  <c r="CA107" i="1"/>
  <c r="BU107" i="1" s="1"/>
  <c r="CA86" i="1"/>
  <c r="BU86" i="1" s="1"/>
  <c r="CA238" i="1"/>
  <c r="BU238" i="1" s="1"/>
  <c r="CA78" i="1"/>
  <c r="BU78" i="1" s="1"/>
  <c r="CA119" i="1"/>
  <c r="BU119" i="1" s="1"/>
  <c r="CA249" i="1"/>
  <c r="BU249" i="1" s="1"/>
  <c r="CA206" i="1"/>
  <c r="BU206" i="1" s="1"/>
  <c r="CA23" i="1"/>
  <c r="BU23" i="1" s="1"/>
  <c r="CA74" i="1"/>
  <c r="BU74" i="1" s="1"/>
  <c r="CA21" i="1"/>
  <c r="BU21" i="1" s="1"/>
  <c r="CA24" i="1"/>
  <c r="BU24" i="1" s="1"/>
  <c r="CA48" i="1"/>
  <c r="BU48" i="1" s="1"/>
  <c r="CA160" i="1"/>
  <c r="BU160" i="1" s="1"/>
  <c r="CA42" i="1"/>
  <c r="BU42" i="1" s="1"/>
  <c r="CA220" i="1"/>
  <c r="BU220" i="1" s="1"/>
  <c r="CA229" i="1"/>
  <c r="BU229" i="1" s="1"/>
  <c r="CA39" i="1"/>
  <c r="BU39" i="1" s="1"/>
  <c r="CA95" i="1"/>
  <c r="BU95" i="1" s="1"/>
  <c r="CA125" i="1"/>
  <c r="BU125" i="1" s="1"/>
  <c r="CA140" i="1"/>
  <c r="BU140" i="1" s="1"/>
  <c r="CA98" i="1"/>
  <c r="BU98" i="1" s="1"/>
  <c r="CA209" i="1"/>
  <c r="BU209" i="1" s="1"/>
  <c r="CA85" i="1"/>
  <c r="BU85" i="1" s="1"/>
  <c r="CA177" i="1"/>
  <c r="BU177" i="1" s="1"/>
  <c r="CA155" i="1"/>
  <c r="BU155" i="1" s="1"/>
  <c r="CA76" i="1"/>
  <c r="BU76" i="1" s="1"/>
  <c r="CA168" i="1"/>
  <c r="BU168" i="1" s="1"/>
  <c r="CA67" i="1"/>
  <c r="BU67" i="1" s="1"/>
  <c r="CA51" i="1"/>
  <c r="BU51" i="1" s="1"/>
  <c r="CA198" i="1"/>
  <c r="BU198" i="1" s="1"/>
  <c r="CA29" i="1"/>
  <c r="BU29" i="1" s="1"/>
  <c r="CA105" i="1"/>
  <c r="BU105" i="1" s="1"/>
  <c r="CA233" i="1"/>
  <c r="BU233" i="1" s="1"/>
  <c r="CA41" i="1"/>
  <c r="BU41" i="1" s="1"/>
  <c r="CA113" i="1"/>
  <c r="BU113" i="1" s="1"/>
  <c r="CA152" i="1"/>
  <c r="BU152" i="1" s="1"/>
  <c r="CA243" i="1"/>
  <c r="BU243" i="1" s="1"/>
  <c r="CA146" i="1"/>
  <c r="BU146" i="1" s="1"/>
  <c r="CA106" i="1"/>
  <c r="BU106" i="1" s="1"/>
  <c r="CA224" i="1"/>
  <c r="BU224" i="1" s="1"/>
  <c r="CA211" i="1"/>
  <c r="BU211" i="1" s="1"/>
  <c r="CA187" i="1"/>
  <c r="BU187" i="1" s="1"/>
  <c r="CA176" i="1"/>
  <c r="BU176" i="1" s="1"/>
  <c r="CA144" i="1"/>
  <c r="BU144" i="1" s="1"/>
  <c r="CA77" i="1"/>
  <c r="BU77" i="1" s="1"/>
  <c r="CA190" i="1"/>
  <c r="BU190" i="1" s="1"/>
  <c r="CA213" i="1"/>
  <c r="BU213" i="1" s="1"/>
  <c r="CA210" i="1"/>
  <c r="BU210" i="1" s="1"/>
  <c r="CA222" i="1"/>
  <c r="BU222" i="1" s="1"/>
  <c r="CA20" i="1"/>
  <c r="BU20" i="1" s="1"/>
  <c r="CA49" i="1"/>
  <c r="BU49" i="1" s="1"/>
  <c r="CA127" i="1"/>
  <c r="BU127" i="1" s="1"/>
  <c r="CA186" i="1"/>
  <c r="BU186" i="1" s="1"/>
  <c r="CA151" i="1"/>
  <c r="BU151" i="1" s="1"/>
  <c r="CA61" i="1"/>
  <c r="BU61" i="1" s="1"/>
  <c r="CA258" i="1"/>
  <c r="BU258" i="1" s="1"/>
  <c r="CA27" i="1"/>
  <c r="BU27" i="1" s="1"/>
  <c r="CA164" i="1"/>
  <c r="BU164" i="1" s="1"/>
  <c r="CA114" i="1"/>
  <c r="BU114" i="1" s="1"/>
  <c r="CA118" i="1"/>
  <c r="BU118" i="1" s="1"/>
  <c r="CA89" i="1"/>
  <c r="BU89" i="1" s="1"/>
  <c r="CA111" i="1"/>
  <c r="BU111" i="1" s="1"/>
  <c r="CA137" i="1"/>
  <c r="BU137" i="1" s="1"/>
  <c r="CA92" i="1"/>
  <c r="BU92" i="1" s="1"/>
  <c r="CA122" i="1"/>
  <c r="BU122" i="1" s="1"/>
  <c r="CA44" i="1"/>
  <c r="BU44" i="1" s="1"/>
  <c r="CA218" i="1"/>
  <c r="BU218" i="1" s="1"/>
  <c r="CA158" i="1"/>
  <c r="BU158" i="1" s="1"/>
  <c r="CA136" i="1"/>
  <c r="BU136" i="1" s="1"/>
  <c r="CA169" i="1"/>
  <c r="BU169" i="1" s="1"/>
  <c r="CA30" i="1"/>
  <c r="BU30" i="1" s="1"/>
  <c r="CA221" i="1"/>
  <c r="BU221" i="1" s="1"/>
  <c r="CA35" i="1"/>
  <c r="BU35" i="1" s="1"/>
  <c r="CA124" i="1"/>
  <c r="BU124" i="1" s="1"/>
  <c r="CA241" i="1"/>
  <c r="BU241" i="1" s="1"/>
  <c r="CA180" i="1"/>
  <c r="BU180" i="1" s="1"/>
  <c r="CA72" i="1"/>
  <c r="BU72" i="1" s="1"/>
  <c r="CA197" i="1"/>
  <c r="BU197" i="1" s="1"/>
  <c r="CA70" i="1"/>
  <c r="BU70" i="1" s="1"/>
  <c r="CA104" i="1"/>
  <c r="BU104" i="1" s="1"/>
  <c r="CA148" i="1"/>
  <c r="BU148" i="1" s="1"/>
  <c r="CA235" i="1"/>
  <c r="BU235" i="1" s="1"/>
  <c r="CA117" i="1"/>
  <c r="BU117" i="1" s="1"/>
  <c r="CA64" i="1"/>
  <c r="BU64" i="1" s="1"/>
  <c r="CA192" i="1"/>
  <c r="BU192" i="1" s="1"/>
  <c r="CA34" i="1"/>
  <c r="BU34" i="1" s="1"/>
  <c r="CA88" i="1"/>
  <c r="BU88" i="1" s="1"/>
  <c r="CA131" i="1"/>
  <c r="BU131" i="1" s="1"/>
  <c r="CA81" i="1"/>
  <c r="BU81" i="1" s="1"/>
  <c r="CA123" i="1"/>
  <c r="BU123" i="1" s="1"/>
  <c r="CA193" i="1"/>
  <c r="BU193" i="1" s="1"/>
  <c r="CA62" i="1"/>
  <c r="BU62" i="1" s="1"/>
  <c r="CA126" i="1"/>
  <c r="BU126" i="1" s="1"/>
  <c r="CA82" i="1"/>
  <c r="BU82" i="1" s="1"/>
  <c r="CA141" i="1"/>
  <c r="BU141" i="1" s="1"/>
  <c r="CA69" i="1"/>
  <c r="BU69" i="1" s="1"/>
  <c r="CA121" i="1"/>
  <c r="BU121" i="1" s="1"/>
  <c r="CA170" i="1"/>
  <c r="BU170" i="1" s="1"/>
  <c r="CA32" i="1"/>
  <c r="BU32" i="1" s="1"/>
  <c r="CA173" i="1"/>
  <c r="BU173" i="1" s="1"/>
  <c r="CA171" i="1"/>
  <c r="BU171" i="1" s="1"/>
  <c r="CA22" i="1"/>
  <c r="BU22" i="1" s="1"/>
  <c r="CA101" i="1"/>
  <c r="BU101" i="1" s="1"/>
  <c r="CA157" i="1"/>
  <c r="BU157" i="1" s="1"/>
  <c r="CA203" i="1"/>
  <c r="BU203" i="1" s="1"/>
  <c r="CA236" i="1"/>
  <c r="BU236" i="1" s="1"/>
  <c r="CA80" i="1"/>
  <c r="BU80" i="1" s="1"/>
  <c r="CA19" i="1"/>
  <c r="BU19" i="1" s="1"/>
  <c r="CA132" i="1"/>
  <c r="BU132" i="1" s="1"/>
  <c r="CA54" i="1"/>
  <c r="BU54" i="1" s="1"/>
  <c r="CA200" i="1"/>
  <c r="BU200" i="1" s="1"/>
  <c r="CA216" i="1"/>
  <c r="BU216" i="1" s="1"/>
  <c r="CA28" i="1"/>
  <c r="BU28" i="1" s="1"/>
  <c r="CA217" i="1"/>
  <c r="BU217" i="1" s="1"/>
  <c r="CA246" i="1"/>
  <c r="BU246" i="1" s="1"/>
  <c r="CA94" i="1"/>
  <c r="BU94" i="1" s="1"/>
  <c r="CA196" i="1"/>
  <c r="BU196" i="1" s="1"/>
  <c r="CA159" i="1"/>
  <c r="BU159" i="1" s="1"/>
  <c r="CA245" i="1"/>
  <c r="BU245" i="1" s="1"/>
  <c r="CA201" i="1"/>
  <c r="BU201" i="1" s="1"/>
  <c r="CA47" i="1"/>
  <c r="BU47" i="1" s="1"/>
  <c r="CA31" i="1"/>
  <c r="BU31" i="1" s="1"/>
  <c r="CA227" i="1"/>
  <c r="BU227" i="1" s="1"/>
  <c r="CA115" i="1"/>
  <c r="BU115" i="1" s="1"/>
  <c r="CA204" i="1"/>
  <c r="BU204" i="1" s="1"/>
  <c r="CA149" i="1"/>
  <c r="BU149" i="1" s="1"/>
  <c r="CA112" i="1"/>
  <c r="BU112" i="1" s="1"/>
  <c r="CA226" i="1"/>
  <c r="BU226" i="1" s="1"/>
  <c r="CA199" i="1"/>
  <c r="BU199" i="1" s="1"/>
  <c r="CA83" i="1"/>
  <c r="BU83" i="1" s="1"/>
  <c r="CA73" i="1"/>
  <c r="BU73" i="1" s="1"/>
  <c r="CA153" i="1"/>
  <c r="BU153" i="1" s="1"/>
  <c r="CA162" i="1"/>
  <c r="BU162" i="1" s="1"/>
  <c r="CA165" i="1"/>
  <c r="BU165" i="1" s="1"/>
  <c r="CA79" i="1"/>
  <c r="BU79" i="1" s="1"/>
  <c r="CA179" i="1"/>
  <c r="BU179" i="1" s="1"/>
  <c r="CA68" i="1"/>
  <c r="BU68" i="1" s="1"/>
  <c r="CA55" i="1"/>
  <c r="BU55" i="1" s="1"/>
  <c r="CA25" i="1"/>
  <c r="BU25" i="1" s="1"/>
  <c r="CA154" i="1"/>
  <c r="BU154" i="1" s="1"/>
  <c r="CA191" i="1"/>
  <c r="BU191" i="1" s="1"/>
  <c r="CA242" i="1"/>
  <c r="BU242" i="1" s="1"/>
  <c r="CA254" i="1"/>
  <c r="BU254" i="1" s="1"/>
  <c r="CA91" i="1"/>
  <c r="BU91" i="1" s="1"/>
  <c r="CA184" i="1"/>
  <c r="BU184" i="1" s="1"/>
  <c r="CA253" i="1"/>
  <c r="BU253" i="1" s="1"/>
  <c r="CA234" i="1"/>
  <c r="BU234" i="1" s="1"/>
  <c r="CA120" i="1"/>
  <c r="BU120" i="1" s="1"/>
  <c r="CA255" i="1"/>
  <c r="BU255" i="1" s="1"/>
  <c r="CA102" i="1"/>
  <c r="BU102" i="1" s="1"/>
  <c r="CA143" i="1"/>
  <c r="BU143" i="1" s="1"/>
  <c r="CA145" i="1"/>
  <c r="BU145" i="1" s="1"/>
  <c r="CA150" i="1"/>
  <c r="BU150" i="1" s="1"/>
  <c r="CA43" i="1"/>
  <c r="BU43" i="1" s="1"/>
  <c r="CA96" i="1"/>
  <c r="BU96" i="1" s="1"/>
  <c r="CA215" i="1"/>
  <c r="BU215" i="1" s="1"/>
  <c r="CA90" i="1"/>
  <c r="BU90" i="1" s="1"/>
  <c r="CA66" i="1"/>
  <c r="BU66" i="1" s="1"/>
  <c r="CA135" i="1"/>
  <c r="BU135" i="1" s="1"/>
  <c r="CA52" i="1"/>
  <c r="BU52" i="1" s="1"/>
  <c r="CA247" i="1"/>
  <c r="BU247" i="1" s="1"/>
  <c r="CA87" i="1"/>
  <c r="BU87" i="1" s="1"/>
  <c r="CA108" i="1"/>
  <c r="BU108" i="1" s="1"/>
  <c r="CA252" i="1"/>
  <c r="BU252" i="1" s="1"/>
  <c r="CA110" i="1"/>
  <c r="BU110" i="1" s="1"/>
  <c r="CA142" i="1"/>
  <c r="BU142" i="1" s="1"/>
  <c r="CA129" i="1"/>
  <c r="BU129" i="1" s="1"/>
  <c r="CA50" i="1"/>
  <c r="BU50" i="1" s="1"/>
  <c r="CA58" i="1"/>
  <c r="BU58" i="1" s="1"/>
  <c r="CA207" i="1"/>
  <c r="BU207" i="1" s="1"/>
  <c r="CA36" i="1"/>
  <c r="BU36" i="1" s="1"/>
  <c r="CA65" i="1"/>
  <c r="BU65" i="1" s="1"/>
  <c r="CA46" i="1"/>
  <c r="BU46" i="1" s="1"/>
  <c r="CA182" i="1"/>
  <c r="BU182" i="1" s="1"/>
  <c r="CA100" i="1"/>
  <c r="BU100" i="1" s="1"/>
  <c r="CA161" i="1"/>
  <c r="BU161" i="1" s="1"/>
  <c r="CA138" i="1"/>
  <c r="BU138" i="1" s="1"/>
  <c r="CA38" i="1"/>
  <c r="BU38" i="1" s="1"/>
  <c r="CA17" i="1"/>
  <c r="BU17" i="1" s="1"/>
  <c r="CA134" i="1"/>
  <c r="BU134" i="1" s="1"/>
  <c r="CA15" i="1"/>
  <c r="CA189" i="1"/>
  <c r="BU189" i="1" s="1"/>
  <c r="CA230" i="1"/>
  <c r="BU230" i="1" s="1"/>
  <c r="CA84" i="1"/>
  <c r="BU84" i="1" s="1"/>
  <c r="CA97" i="1"/>
  <c r="BU97" i="1" s="1"/>
  <c r="CA56" i="1"/>
  <c r="BU56" i="1" s="1"/>
  <c r="CA183" i="1"/>
  <c r="BU183" i="1" s="1"/>
  <c r="CA163" i="1"/>
  <c r="BU163" i="1" s="1"/>
  <c r="CA166" i="1"/>
  <c r="BU166" i="1" s="1"/>
  <c r="CA219" i="1"/>
  <c r="BU219" i="1" s="1"/>
  <c r="CA147" i="1"/>
  <c r="BU147" i="1" s="1"/>
  <c r="CA188" i="1"/>
  <c r="BU188" i="1" s="1"/>
  <c r="CA130" i="1"/>
  <c r="BU130" i="1" s="1"/>
  <c r="CA175" i="1"/>
  <c r="BU175" i="1" s="1"/>
  <c r="CA116" i="1"/>
  <c r="BU116" i="1" s="1"/>
  <c r="CA244" i="1"/>
  <c r="BU244" i="1" s="1"/>
  <c r="CA167" i="1"/>
  <c r="BU167" i="1" s="1"/>
  <c r="CA181" i="1"/>
  <c r="BU181" i="1" s="1"/>
  <c r="CA257" i="1"/>
  <c r="BU257" i="1" s="1"/>
  <c r="CA33" i="1"/>
  <c r="BU33" i="1" s="1"/>
  <c r="CA212" i="1"/>
  <c r="BU212" i="1" s="1"/>
  <c r="CA178" i="1"/>
  <c r="BU178" i="1" s="1"/>
  <c r="CA60" i="1"/>
  <c r="BU60" i="1" s="1"/>
  <c r="CA109" i="1"/>
  <c r="BU109" i="1" s="1"/>
  <c r="CA99" i="1"/>
  <c r="BU99" i="1" s="1"/>
  <c r="CA174" i="1"/>
  <c r="BU174" i="1" s="1"/>
  <c r="CA45" i="1"/>
  <c r="BU45" i="1" s="1"/>
  <c r="CA93" i="1"/>
  <c r="BU93" i="1" s="1"/>
  <c r="CA195" i="1"/>
  <c r="BU195" i="1" s="1"/>
  <c r="CA53" i="1"/>
  <c r="BU53" i="1" s="1"/>
  <c r="CA103" i="1"/>
  <c r="BU103" i="1" s="1"/>
  <c r="CA40" i="1"/>
  <c r="BU40" i="1" s="1"/>
  <c r="CA185" i="1"/>
  <c r="BU185" i="1" s="1"/>
  <c r="CA240" i="1"/>
  <c r="BU240" i="1" s="1"/>
  <c r="CA223" i="1"/>
  <c r="BU223" i="1" s="1"/>
  <c r="CA248" i="1"/>
  <c r="BU248" i="1" s="1"/>
  <c r="CA214" i="1"/>
  <c r="BU214" i="1" s="1"/>
  <c r="CA133" i="1"/>
  <c r="BU133" i="1" s="1"/>
  <c r="CA250" i="1"/>
  <c r="BU250" i="1" s="1"/>
  <c r="CA139" i="1"/>
  <c r="BU139" i="1" s="1"/>
  <c r="CA259" i="1"/>
  <c r="BU259" i="1" s="1"/>
  <c r="CA75" i="1"/>
  <c r="BU75" i="1" s="1"/>
  <c r="CA202" i="1"/>
  <c r="BU202" i="1" s="1"/>
  <c r="CA194" i="1"/>
  <c r="BU194" i="1" s="1"/>
  <c r="CA37" i="1"/>
  <c r="BU37" i="1" s="1"/>
  <c r="CA128" i="1"/>
  <c r="BU128" i="1" s="1"/>
  <c r="CA16" i="1"/>
  <c r="BU16" i="1" s="1"/>
  <c r="CA231" i="1"/>
  <c r="BU231" i="1" s="1"/>
  <c r="CA63" i="1"/>
  <c r="BU63" i="1" s="1"/>
  <c r="CA208" i="1"/>
  <c r="BU208" i="1" s="1"/>
  <c r="CA256" i="1"/>
  <c r="BU256" i="1" s="1"/>
  <c r="CA172" i="1"/>
  <c r="BU172" i="1" s="1"/>
  <c r="CA228" i="1"/>
  <c r="BU228" i="1" s="1"/>
  <c r="CA225" i="1"/>
  <c r="BU225" i="1" s="1"/>
  <c r="CA57" i="1"/>
  <c r="BU57" i="1" s="1"/>
  <c r="CA237" i="1"/>
  <c r="BU237" i="1" s="1"/>
  <c r="CA251" i="1"/>
  <c r="BU251" i="1" s="1"/>
  <c r="CA239" i="1"/>
  <c r="BU239" i="1" s="1"/>
  <c r="CA71" i="1"/>
  <c r="BU71" i="1" s="1"/>
  <c r="CA205" i="1"/>
  <c r="BU205" i="1" s="1"/>
  <c r="CA26" i="1"/>
  <c r="BU26" i="1" s="1"/>
  <c r="CA18" i="1"/>
  <c r="BU18" i="1" s="1"/>
  <c r="BX15" i="1"/>
  <c r="BY16" i="1"/>
  <c r="BZ35" i="1" l="1"/>
  <c r="BZ261" i="1"/>
  <c r="BW261" i="1" s="1"/>
  <c r="BT261" i="1" s="1"/>
  <c r="BZ262" i="1"/>
  <c r="BW262" i="1" s="1"/>
  <c r="BT262" i="1" s="1"/>
  <c r="BZ263" i="1"/>
  <c r="BZ265" i="1"/>
  <c r="BW265" i="1" s="1"/>
  <c r="BT265" i="1" s="1"/>
  <c r="BZ264" i="1"/>
  <c r="BW264" i="1" s="1"/>
  <c r="BT264" i="1" s="1"/>
  <c r="BZ260" i="1"/>
  <c r="BW260" i="1" s="1"/>
  <c r="BT260" i="1" s="1"/>
  <c r="BZ259" i="1"/>
  <c r="BW259" i="1" s="1"/>
  <c r="BT259" i="1" s="1"/>
  <c r="BZ243" i="1"/>
  <c r="BZ227" i="1"/>
  <c r="BZ195" i="1"/>
  <c r="BW195" i="1" s="1"/>
  <c r="BT195" i="1" s="1"/>
  <c r="BZ179" i="1"/>
  <c r="BW179" i="1" s="1"/>
  <c r="BT179" i="1" s="1"/>
  <c r="BZ147" i="1"/>
  <c r="BZ244" i="1"/>
  <c r="BZ228" i="1"/>
  <c r="BV228" i="1" s="1"/>
  <c r="BS228" i="1" s="1"/>
  <c r="BZ196" i="1"/>
  <c r="BV196" i="1" s="1"/>
  <c r="BS196" i="1" s="1"/>
  <c r="BZ180" i="1"/>
  <c r="BZ148" i="1"/>
  <c r="BZ246" i="1"/>
  <c r="BW246" i="1" s="1"/>
  <c r="BT246" i="1" s="1"/>
  <c r="BZ230" i="1"/>
  <c r="BV230" i="1" s="1"/>
  <c r="BS230" i="1" s="1"/>
  <c r="BZ198" i="1"/>
  <c r="BZ182" i="1"/>
  <c r="BZ166" i="1"/>
  <c r="BV166" i="1" s="1"/>
  <c r="BS166" i="1" s="1"/>
  <c r="BZ150" i="1"/>
  <c r="BW150" i="1" s="1"/>
  <c r="BT150" i="1" s="1"/>
  <c r="BZ134" i="1"/>
  <c r="BZ118" i="1"/>
  <c r="BZ205" i="1"/>
  <c r="BV205" i="1" s="1"/>
  <c r="BS205" i="1" s="1"/>
  <c r="BZ144" i="1"/>
  <c r="BW144" i="1" s="1"/>
  <c r="BT144" i="1" s="1"/>
  <c r="BZ137" i="1"/>
  <c r="BZ105" i="1"/>
  <c r="BZ89" i="1"/>
  <c r="BV89" i="1" s="1"/>
  <c r="BS89" i="1" s="1"/>
  <c r="BZ73" i="1"/>
  <c r="BW73" i="1" s="1"/>
  <c r="BT73" i="1" s="1"/>
  <c r="BZ57" i="1"/>
  <c r="BZ41" i="1"/>
  <c r="BZ247" i="1"/>
  <c r="BV247" i="1" s="1"/>
  <c r="BS247" i="1" s="1"/>
  <c r="BZ231" i="1"/>
  <c r="BW231" i="1" s="1"/>
  <c r="BT231" i="1" s="1"/>
  <c r="BZ199" i="1"/>
  <c r="BZ183" i="1"/>
  <c r="BZ167" i="1"/>
  <c r="BV167" i="1" s="1"/>
  <c r="BS167" i="1" s="1"/>
  <c r="BZ151" i="1"/>
  <c r="BV151" i="1" s="1"/>
  <c r="BS151" i="1" s="1"/>
  <c r="BZ248" i="1"/>
  <c r="BZ232" i="1"/>
  <c r="BZ200" i="1"/>
  <c r="BW200" i="1" s="1"/>
  <c r="BT200" i="1" s="1"/>
  <c r="BZ184" i="1"/>
  <c r="BV184" i="1" s="1"/>
  <c r="BS184" i="1" s="1"/>
  <c r="BZ251" i="1"/>
  <c r="BZ235" i="1"/>
  <c r="BZ219" i="1"/>
  <c r="BW219" i="1" s="1"/>
  <c r="BT219" i="1" s="1"/>
  <c r="BZ203" i="1"/>
  <c r="BV203" i="1" s="1"/>
  <c r="BS203" i="1" s="1"/>
  <c r="BZ187" i="1"/>
  <c r="BZ171" i="1"/>
  <c r="BZ155" i="1"/>
  <c r="BW155" i="1" s="1"/>
  <c r="BT155" i="1" s="1"/>
  <c r="BZ252" i="1"/>
  <c r="BW252" i="1" s="1"/>
  <c r="BT252" i="1" s="1"/>
  <c r="BZ236" i="1"/>
  <c r="BZ220" i="1"/>
  <c r="BZ204" i="1"/>
  <c r="BZ188" i="1"/>
  <c r="BV188" i="1" s="1"/>
  <c r="BS188" i="1" s="1"/>
  <c r="BZ172" i="1"/>
  <c r="BZ156" i="1"/>
  <c r="BZ254" i="1"/>
  <c r="BV254" i="1" s="1"/>
  <c r="BS254" i="1" s="1"/>
  <c r="BZ238" i="1"/>
  <c r="BV238" i="1" s="1"/>
  <c r="BS238" i="1" s="1"/>
  <c r="BZ222" i="1"/>
  <c r="BZ206" i="1"/>
  <c r="BZ190" i="1"/>
  <c r="BW190" i="1" s="1"/>
  <c r="BT190" i="1" s="1"/>
  <c r="BZ174" i="1"/>
  <c r="BW174" i="1" s="1"/>
  <c r="BT174" i="1" s="1"/>
  <c r="BZ158" i="1"/>
  <c r="BZ142" i="1"/>
  <c r="BZ126" i="1"/>
  <c r="BZ237" i="1"/>
  <c r="BW237" i="1" s="1"/>
  <c r="BT237" i="1" s="1"/>
  <c r="BZ173" i="1"/>
  <c r="BZ119" i="1"/>
  <c r="BZ113" i="1"/>
  <c r="BV113" i="1" s="1"/>
  <c r="BS113" i="1" s="1"/>
  <c r="BZ97" i="1"/>
  <c r="BV97" i="1" s="1"/>
  <c r="BS97" i="1" s="1"/>
  <c r="BZ81" i="1"/>
  <c r="BZ65" i="1"/>
  <c r="BZ49" i="1"/>
  <c r="BV49" i="1" s="1"/>
  <c r="BS49" i="1" s="1"/>
  <c r="BZ255" i="1"/>
  <c r="BW255" i="1" s="1"/>
  <c r="BT255" i="1" s="1"/>
  <c r="BZ239" i="1"/>
  <c r="BZ223" i="1"/>
  <c r="BV223" i="1" s="1"/>
  <c r="BS223" i="1" s="1"/>
  <c r="BZ207" i="1"/>
  <c r="BV207" i="1" s="1"/>
  <c r="BS207" i="1" s="1"/>
  <c r="BZ191" i="1"/>
  <c r="BW191" i="1" s="1"/>
  <c r="BT191" i="1" s="1"/>
  <c r="BZ175" i="1"/>
  <c r="BZ159" i="1"/>
  <c r="BZ256" i="1"/>
  <c r="BW256" i="1" s="1"/>
  <c r="BT256" i="1" s="1"/>
  <c r="BZ240" i="1"/>
  <c r="BV240" i="1" s="1"/>
  <c r="BS240" i="1" s="1"/>
  <c r="BZ224" i="1"/>
  <c r="BZ192" i="1"/>
  <c r="BZ176" i="1"/>
  <c r="BW176" i="1" s="1"/>
  <c r="BT176" i="1" s="1"/>
  <c r="BZ258" i="1"/>
  <c r="BV258" i="1" s="1"/>
  <c r="BS258" i="1" s="1"/>
  <c r="BZ242" i="1"/>
  <c r="BZ226" i="1"/>
  <c r="BZ194" i="1"/>
  <c r="BW194" i="1" s="1"/>
  <c r="BT194" i="1" s="1"/>
  <c r="BZ178" i="1"/>
  <c r="BV178" i="1" s="1"/>
  <c r="BS178" i="1" s="1"/>
  <c r="BZ146" i="1"/>
  <c r="BZ130" i="1"/>
  <c r="BZ253" i="1"/>
  <c r="BV253" i="1" s="1"/>
  <c r="BS253" i="1" s="1"/>
  <c r="BZ189" i="1"/>
  <c r="BW189" i="1" s="1"/>
  <c r="BT189" i="1" s="1"/>
  <c r="BZ101" i="1"/>
  <c r="BZ85" i="1"/>
  <c r="BW85" i="1" s="1"/>
  <c r="BT85" i="1" s="1"/>
  <c r="BZ69" i="1"/>
  <c r="BW69" i="1" s="1"/>
  <c r="BT69" i="1" s="1"/>
  <c r="BZ53" i="1"/>
  <c r="BW53" i="1" s="1"/>
  <c r="BT53" i="1" s="1"/>
  <c r="BZ37" i="1"/>
  <c r="BZ250" i="1"/>
  <c r="BW250" i="1" s="1"/>
  <c r="BT250" i="1" s="1"/>
  <c r="BZ221" i="1"/>
  <c r="BV221" i="1" s="1"/>
  <c r="BS221" i="1" s="1"/>
  <c r="BZ135" i="1"/>
  <c r="BV135" i="1" s="1"/>
  <c r="BS135" i="1" s="1"/>
  <c r="BZ109" i="1"/>
  <c r="BZ45" i="1"/>
  <c r="BV45" i="1" s="1"/>
  <c r="BS45" i="1" s="1"/>
  <c r="BZ111" i="1"/>
  <c r="BW111" i="1" s="1"/>
  <c r="BT111" i="1" s="1"/>
  <c r="BZ91" i="1"/>
  <c r="BV91" i="1" s="1"/>
  <c r="BS91" i="1" s="1"/>
  <c r="BZ71" i="1"/>
  <c r="BZ131" i="1"/>
  <c r="BZ124" i="1"/>
  <c r="BW124" i="1" s="1"/>
  <c r="BT124" i="1" s="1"/>
  <c r="BZ117" i="1"/>
  <c r="BW117" i="1" s="1"/>
  <c r="BT117" i="1" s="1"/>
  <c r="BZ106" i="1"/>
  <c r="BZ90" i="1"/>
  <c r="BZ74" i="1"/>
  <c r="BV74" i="1" s="1"/>
  <c r="BS74" i="1" s="1"/>
  <c r="BZ58" i="1"/>
  <c r="BW58" i="1" s="1"/>
  <c r="BT58" i="1" s="1"/>
  <c r="BZ42" i="1"/>
  <c r="BZ197" i="1"/>
  <c r="BV197" i="1" s="1"/>
  <c r="BS197" i="1" s="1"/>
  <c r="BZ136" i="1"/>
  <c r="BV136" i="1" s="1"/>
  <c r="BS136" i="1" s="1"/>
  <c r="BZ47" i="1"/>
  <c r="BW47" i="1" s="1"/>
  <c r="BT47" i="1" s="1"/>
  <c r="BZ249" i="1"/>
  <c r="BZ185" i="1"/>
  <c r="BV185" i="1" s="1"/>
  <c r="BS185" i="1" s="1"/>
  <c r="BZ123" i="1"/>
  <c r="BV123" i="1" s="1"/>
  <c r="BS123" i="1" s="1"/>
  <c r="BZ116" i="1"/>
  <c r="BV116" i="1" s="1"/>
  <c r="BS116" i="1" s="1"/>
  <c r="BZ100" i="1"/>
  <c r="BZ84" i="1"/>
  <c r="BW84" i="1" s="1"/>
  <c r="BT84" i="1" s="1"/>
  <c r="BZ68" i="1"/>
  <c r="BW68" i="1" s="1"/>
  <c r="BT68" i="1" s="1"/>
  <c r="BZ52" i="1"/>
  <c r="BV52" i="1" s="1"/>
  <c r="BS52" i="1" s="1"/>
  <c r="BZ36" i="1"/>
  <c r="BV36" i="1" s="1"/>
  <c r="BS36" i="1" s="1"/>
  <c r="BZ229" i="1"/>
  <c r="BZ181" i="1"/>
  <c r="BW181" i="1" s="1"/>
  <c r="BT181" i="1" s="1"/>
  <c r="BZ127" i="1"/>
  <c r="BV127" i="1" s="1"/>
  <c r="BS127" i="1" s="1"/>
  <c r="BZ115" i="1"/>
  <c r="BZ103" i="1"/>
  <c r="BV103" i="1" s="1"/>
  <c r="BS103" i="1" s="1"/>
  <c r="BZ59" i="1"/>
  <c r="BV59" i="1" s="1"/>
  <c r="BS59" i="1" s="1"/>
  <c r="BZ152" i="1"/>
  <c r="BW152" i="1" s="1"/>
  <c r="BT152" i="1" s="1"/>
  <c r="BZ170" i="1"/>
  <c r="BZ122" i="1"/>
  <c r="BV122" i="1" s="1"/>
  <c r="BS122" i="1" s="1"/>
  <c r="BZ128" i="1"/>
  <c r="BW128" i="1" s="1"/>
  <c r="BT128" i="1" s="1"/>
  <c r="BZ61" i="1"/>
  <c r="BV61" i="1" s="1"/>
  <c r="BS61" i="1" s="1"/>
  <c r="BZ107" i="1"/>
  <c r="BZ225" i="1"/>
  <c r="BV225" i="1" s="1"/>
  <c r="BS225" i="1" s="1"/>
  <c r="BZ110" i="1"/>
  <c r="BV110" i="1" s="1"/>
  <c r="BS110" i="1" s="1"/>
  <c r="BZ94" i="1"/>
  <c r="BV94" i="1" s="1"/>
  <c r="BS94" i="1" s="1"/>
  <c r="BZ78" i="1"/>
  <c r="BZ62" i="1"/>
  <c r="BW62" i="1" s="1"/>
  <c r="BT62" i="1" s="1"/>
  <c r="BZ46" i="1"/>
  <c r="BV46" i="1" s="1"/>
  <c r="BS46" i="1" s="1"/>
  <c r="BZ129" i="1"/>
  <c r="BV129" i="1" s="1"/>
  <c r="BS129" i="1" s="1"/>
  <c r="BZ63" i="1"/>
  <c r="BV63" i="1" s="1"/>
  <c r="BS63" i="1" s="1"/>
  <c r="BZ201" i="1"/>
  <c r="BW201" i="1" s="1"/>
  <c r="BT201" i="1" s="1"/>
  <c r="BZ104" i="1"/>
  <c r="BW104" i="1" s="1"/>
  <c r="BT104" i="1" s="1"/>
  <c r="BZ88" i="1"/>
  <c r="BW88" i="1" s="1"/>
  <c r="BT88" i="1" s="1"/>
  <c r="BZ72" i="1"/>
  <c r="BW72" i="1" s="1"/>
  <c r="BT72" i="1" s="1"/>
  <c r="BZ56" i="1"/>
  <c r="BW56" i="1" s="1"/>
  <c r="BT56" i="1" s="1"/>
  <c r="BZ40" i="1"/>
  <c r="BW40" i="1" s="1"/>
  <c r="BT40" i="1" s="1"/>
  <c r="BZ67" i="1"/>
  <c r="BW67" i="1" s="1"/>
  <c r="BT67" i="1" s="1"/>
  <c r="BZ186" i="1"/>
  <c r="BZ138" i="1"/>
  <c r="BW138" i="1" s="1"/>
  <c r="BT138" i="1" s="1"/>
  <c r="BZ157" i="1"/>
  <c r="BV157" i="1" s="1"/>
  <c r="BS157" i="1" s="1"/>
  <c r="BZ121" i="1"/>
  <c r="BV121" i="1" s="1"/>
  <c r="BS121" i="1" s="1"/>
  <c r="BZ77" i="1"/>
  <c r="BZ245" i="1"/>
  <c r="BV245" i="1" s="1"/>
  <c r="BS245" i="1" s="1"/>
  <c r="BZ39" i="1"/>
  <c r="BW39" i="1" s="1"/>
  <c r="BT39" i="1" s="1"/>
  <c r="BZ241" i="1"/>
  <c r="BW241" i="1" s="1"/>
  <c r="BT241" i="1" s="1"/>
  <c r="BZ177" i="1"/>
  <c r="BZ114" i="1"/>
  <c r="BV114" i="1" s="1"/>
  <c r="BS114" i="1" s="1"/>
  <c r="BZ98" i="1"/>
  <c r="BV98" i="1" s="1"/>
  <c r="BS98" i="1" s="1"/>
  <c r="BZ82" i="1"/>
  <c r="BW82" i="1" s="1"/>
  <c r="BT82" i="1" s="1"/>
  <c r="BZ66" i="1"/>
  <c r="BV66" i="1" s="1"/>
  <c r="BS66" i="1" s="1"/>
  <c r="BZ50" i="1"/>
  <c r="BV50" i="1" s="1"/>
  <c r="BS50" i="1" s="1"/>
  <c r="BZ120" i="1"/>
  <c r="BW120" i="1" s="1"/>
  <c r="BT120" i="1" s="1"/>
  <c r="BZ99" i="1"/>
  <c r="BW99" i="1" s="1"/>
  <c r="BT99" i="1" s="1"/>
  <c r="BZ79" i="1"/>
  <c r="BV79" i="1" s="1"/>
  <c r="BS79" i="1" s="1"/>
  <c r="BZ257" i="1"/>
  <c r="BW257" i="1" s="1"/>
  <c r="BT257" i="1" s="1"/>
  <c r="BZ193" i="1"/>
  <c r="BW193" i="1" s="1"/>
  <c r="BT193" i="1" s="1"/>
  <c r="BZ140" i="1"/>
  <c r="BW140" i="1" s="1"/>
  <c r="BT140" i="1" s="1"/>
  <c r="BZ70" i="1"/>
  <c r="BW70" i="1" s="1"/>
  <c r="BT70" i="1" s="1"/>
  <c r="BZ143" i="1"/>
  <c r="BW143" i="1" s="1"/>
  <c r="BT143" i="1" s="1"/>
  <c r="BZ139" i="1"/>
  <c r="BV139" i="1" s="1"/>
  <c r="BS139" i="1" s="1"/>
  <c r="BZ125" i="1"/>
  <c r="BW125" i="1" s="1"/>
  <c r="BT125" i="1" s="1"/>
  <c r="BZ112" i="1"/>
  <c r="BV112" i="1" s="1"/>
  <c r="BS112" i="1" s="1"/>
  <c r="BZ80" i="1"/>
  <c r="BW80" i="1" s="1"/>
  <c r="BT80" i="1" s="1"/>
  <c r="BZ48" i="1"/>
  <c r="BW48" i="1" s="1"/>
  <c r="BT48" i="1" s="1"/>
  <c r="BZ83" i="1"/>
  <c r="BV83" i="1" s="1"/>
  <c r="BS83" i="1" s="1"/>
  <c r="BZ43" i="1"/>
  <c r="BW43" i="1" s="1"/>
  <c r="BT43" i="1" s="1"/>
  <c r="BZ54" i="1"/>
  <c r="BV54" i="1" s="1"/>
  <c r="BS54" i="1" s="1"/>
  <c r="BZ169" i="1"/>
  <c r="BV169" i="1" s="1"/>
  <c r="BS169" i="1" s="1"/>
  <c r="BZ234" i="1"/>
  <c r="BV234" i="1" s="1"/>
  <c r="BS234" i="1" s="1"/>
  <c r="BZ154" i="1"/>
  <c r="BW154" i="1" s="1"/>
  <c r="BT154" i="1" s="1"/>
  <c r="BZ133" i="1"/>
  <c r="BW133" i="1" s="1"/>
  <c r="BT133" i="1" s="1"/>
  <c r="BZ86" i="1"/>
  <c r="BW86" i="1" s="1"/>
  <c r="BT86" i="1" s="1"/>
  <c r="BZ153" i="1"/>
  <c r="BV153" i="1" s="1"/>
  <c r="BS153" i="1" s="1"/>
  <c r="BZ108" i="1"/>
  <c r="BV108" i="1" s="1"/>
  <c r="BS108" i="1" s="1"/>
  <c r="BZ76" i="1"/>
  <c r="BW76" i="1" s="1"/>
  <c r="BT76" i="1" s="1"/>
  <c r="BZ44" i="1"/>
  <c r="BW44" i="1" s="1"/>
  <c r="BT44" i="1" s="1"/>
  <c r="BZ75" i="1"/>
  <c r="BV75" i="1" s="1"/>
  <c r="BS75" i="1" s="1"/>
  <c r="BZ145" i="1"/>
  <c r="BV145" i="1" s="1"/>
  <c r="BS145" i="1" s="1"/>
  <c r="BZ92" i="1"/>
  <c r="BW92" i="1" s="1"/>
  <c r="BT92" i="1" s="1"/>
  <c r="BZ60" i="1"/>
  <c r="BW60" i="1" s="1"/>
  <c r="BT60" i="1" s="1"/>
  <c r="BZ202" i="1"/>
  <c r="BV202" i="1" s="1"/>
  <c r="BS202" i="1" s="1"/>
  <c r="BZ93" i="1"/>
  <c r="BV93" i="1" s="1"/>
  <c r="BS93" i="1" s="1"/>
  <c r="BZ102" i="1"/>
  <c r="BW102" i="1" s="1"/>
  <c r="BT102" i="1" s="1"/>
  <c r="BZ38" i="1"/>
  <c r="BV38" i="1" s="1"/>
  <c r="BS38" i="1" s="1"/>
  <c r="BZ233" i="1"/>
  <c r="BW233" i="1" s="1"/>
  <c r="BT233" i="1" s="1"/>
  <c r="BZ132" i="1"/>
  <c r="BV132" i="1" s="1"/>
  <c r="BS132" i="1" s="1"/>
  <c r="BZ96" i="1"/>
  <c r="BV96" i="1" s="1"/>
  <c r="BS96" i="1" s="1"/>
  <c r="BZ64" i="1"/>
  <c r="BV64" i="1" s="1"/>
  <c r="BS64" i="1" s="1"/>
  <c r="BZ149" i="1"/>
  <c r="BW149" i="1" s="1"/>
  <c r="BT149" i="1" s="1"/>
  <c r="BZ95" i="1"/>
  <c r="BV95" i="1" s="1"/>
  <c r="BS95" i="1" s="1"/>
  <c r="BZ51" i="1"/>
  <c r="BW51" i="1" s="1"/>
  <c r="BT51" i="1" s="1"/>
  <c r="BZ168" i="1"/>
  <c r="BV168" i="1" s="1"/>
  <c r="BS168" i="1" s="1"/>
  <c r="BZ55" i="1"/>
  <c r="BW55" i="1" s="1"/>
  <c r="BT55" i="1" s="1"/>
  <c r="BZ213" i="1"/>
  <c r="BW213" i="1" s="1"/>
  <c r="BT213" i="1" s="1"/>
  <c r="BZ141" i="1"/>
  <c r="BV141" i="1" s="1"/>
  <c r="BS141" i="1" s="1"/>
  <c r="BZ87" i="1"/>
  <c r="BV87" i="1" s="1"/>
  <c r="BS87" i="1" s="1"/>
  <c r="BV261" i="1"/>
  <c r="BS261" i="1" s="1"/>
  <c r="BZ33" i="1"/>
  <c r="BW33" i="1" s="1"/>
  <c r="BT33" i="1" s="1"/>
  <c r="BZ34" i="1"/>
  <c r="BW34" i="1" s="1"/>
  <c r="BT34" i="1" s="1"/>
  <c r="BZ31" i="1"/>
  <c r="BV31" i="1" s="1"/>
  <c r="BS31" i="1" s="1"/>
  <c r="BZ32" i="1"/>
  <c r="BV32" i="1" s="1"/>
  <c r="BS32" i="1" s="1"/>
  <c r="BZ29" i="1"/>
  <c r="BW29" i="1" s="1"/>
  <c r="BT29" i="1" s="1"/>
  <c r="BZ30" i="1"/>
  <c r="BW30" i="1" s="1"/>
  <c r="BT30" i="1" s="1"/>
  <c r="BZ28" i="1"/>
  <c r="BW28" i="1" s="1"/>
  <c r="BT28" i="1" s="1"/>
  <c r="BZ24" i="1"/>
  <c r="BV24" i="1" s="1"/>
  <c r="BS24" i="1" s="1"/>
  <c r="BZ26" i="1"/>
  <c r="BV26" i="1" s="1"/>
  <c r="BS26" i="1" s="1"/>
  <c r="BZ27" i="1"/>
  <c r="BW27" i="1" s="1"/>
  <c r="BT27" i="1" s="1"/>
  <c r="BZ23" i="1"/>
  <c r="BV23" i="1" s="1"/>
  <c r="BS23" i="1" s="1"/>
  <c r="BZ25" i="1"/>
  <c r="BW25" i="1" s="1"/>
  <c r="BT25" i="1" s="1"/>
  <c r="BZ21" i="1"/>
  <c r="BW21" i="1" s="1"/>
  <c r="BT21" i="1" s="1"/>
  <c r="BZ22" i="1"/>
  <c r="BW22" i="1" s="1"/>
  <c r="BT22" i="1" s="1"/>
  <c r="BZ19" i="1"/>
  <c r="BW19" i="1" s="1"/>
  <c r="BT19" i="1" s="1"/>
  <c r="BZ20" i="1"/>
  <c r="BV20" i="1" s="1"/>
  <c r="BS20" i="1" s="1"/>
  <c r="BU15" i="1"/>
  <c r="BZ18" i="1"/>
  <c r="BW18" i="1" s="1"/>
  <c r="BT18" i="1" s="1"/>
  <c r="BZ17" i="1"/>
  <c r="BV17" i="1" s="1"/>
  <c r="BS17" i="1" s="1"/>
  <c r="O191" i="33"/>
  <c r="R191" i="33" s="1"/>
  <c r="U191" i="33" s="1"/>
  <c r="BW71" i="1"/>
  <c r="BT71" i="1" s="1"/>
  <c r="BV71" i="1"/>
  <c r="BS71" i="1" s="1"/>
  <c r="BW57" i="1"/>
  <c r="BT57" i="1" s="1"/>
  <c r="BV57" i="1"/>
  <c r="BS57" i="1" s="1"/>
  <c r="BV250" i="1"/>
  <c r="BS250" i="1" s="1"/>
  <c r="BV147" i="1"/>
  <c r="BS147" i="1" s="1"/>
  <c r="BW147" i="1"/>
  <c r="BT147" i="1" s="1"/>
  <c r="BV183" i="1"/>
  <c r="BS183" i="1" s="1"/>
  <c r="BW183" i="1"/>
  <c r="BT183" i="1" s="1"/>
  <c r="BW100" i="1"/>
  <c r="BT100" i="1" s="1"/>
  <c r="BV100" i="1"/>
  <c r="BS100" i="1" s="1"/>
  <c r="BW36" i="1"/>
  <c r="BT36" i="1" s="1"/>
  <c r="BV227" i="1"/>
  <c r="BS227" i="1" s="1"/>
  <c r="BW227" i="1"/>
  <c r="BT227" i="1" s="1"/>
  <c r="BV246" i="1"/>
  <c r="BS246" i="1" s="1"/>
  <c r="BV101" i="1"/>
  <c r="BS101" i="1" s="1"/>
  <c r="BW101" i="1"/>
  <c r="BT101" i="1" s="1"/>
  <c r="BV218" i="1"/>
  <c r="BS218" i="1" s="1"/>
  <c r="BW218" i="1"/>
  <c r="BT218" i="1" s="1"/>
  <c r="BV137" i="1"/>
  <c r="BS137" i="1" s="1"/>
  <c r="BW137" i="1"/>
  <c r="BT137" i="1" s="1"/>
  <c r="BV176" i="1"/>
  <c r="BS176" i="1" s="1"/>
  <c r="BV106" i="1"/>
  <c r="BS106" i="1" s="1"/>
  <c r="BW106" i="1"/>
  <c r="BT106" i="1" s="1"/>
  <c r="BW113" i="1"/>
  <c r="BT113" i="1" s="1"/>
  <c r="BV85" i="1"/>
  <c r="BS85" i="1" s="1"/>
  <c r="BV220" i="1"/>
  <c r="BS220" i="1" s="1"/>
  <c r="BW220" i="1"/>
  <c r="BT220" i="1" s="1"/>
  <c r="BV206" i="1"/>
  <c r="BS206" i="1" s="1"/>
  <c r="BW206" i="1"/>
  <c r="BT206" i="1" s="1"/>
  <c r="BV232" i="1"/>
  <c r="BS232" i="1" s="1"/>
  <c r="BW232" i="1"/>
  <c r="BT232" i="1" s="1"/>
  <c r="BV208" i="1"/>
  <c r="BS208" i="1" s="1"/>
  <c r="BW208" i="1"/>
  <c r="BT208" i="1" s="1"/>
  <c r="BW175" i="1"/>
  <c r="BT175" i="1" s="1"/>
  <c r="BV175" i="1"/>
  <c r="BS175" i="1" s="1"/>
  <c r="BV219" i="1"/>
  <c r="BS219" i="1" s="1"/>
  <c r="BV182" i="1"/>
  <c r="BS182" i="1" s="1"/>
  <c r="BW182" i="1"/>
  <c r="BT182" i="1" s="1"/>
  <c r="BV142" i="1"/>
  <c r="BS142" i="1" s="1"/>
  <c r="BW142" i="1"/>
  <c r="BT142" i="1" s="1"/>
  <c r="BV242" i="1"/>
  <c r="BS242" i="1" s="1"/>
  <c r="BW242" i="1"/>
  <c r="BT242" i="1" s="1"/>
  <c r="BV165" i="1"/>
  <c r="BS165" i="1" s="1"/>
  <c r="BW165" i="1"/>
  <c r="BT165" i="1" s="1"/>
  <c r="BW159" i="1"/>
  <c r="BT159" i="1" s="1"/>
  <c r="BV159" i="1"/>
  <c r="BS159" i="1" s="1"/>
  <c r="BV217" i="1"/>
  <c r="BS217" i="1" s="1"/>
  <c r="BW217" i="1"/>
  <c r="BT217" i="1" s="1"/>
  <c r="BW236" i="1"/>
  <c r="BT236" i="1" s="1"/>
  <c r="BV236" i="1"/>
  <c r="BS236" i="1" s="1"/>
  <c r="BV170" i="1"/>
  <c r="BS170" i="1" s="1"/>
  <c r="BW170" i="1"/>
  <c r="BT170" i="1" s="1"/>
  <c r="BV235" i="1"/>
  <c r="BS235" i="1" s="1"/>
  <c r="BW235" i="1"/>
  <c r="BT235" i="1" s="1"/>
  <c r="BW197" i="1"/>
  <c r="BT197" i="1" s="1"/>
  <c r="BV164" i="1"/>
  <c r="BS164" i="1" s="1"/>
  <c r="BW164" i="1"/>
  <c r="BT164" i="1" s="1"/>
  <c r="BV187" i="1"/>
  <c r="BS187" i="1" s="1"/>
  <c r="BW187" i="1"/>
  <c r="BT187" i="1" s="1"/>
  <c r="BV146" i="1"/>
  <c r="BS146" i="1" s="1"/>
  <c r="BW146" i="1"/>
  <c r="BT146" i="1" s="1"/>
  <c r="BW41" i="1"/>
  <c r="BT41" i="1" s="1"/>
  <c r="BV41" i="1"/>
  <c r="BS41" i="1" s="1"/>
  <c r="BV198" i="1"/>
  <c r="BS198" i="1" s="1"/>
  <c r="BW198" i="1"/>
  <c r="BT198" i="1" s="1"/>
  <c r="BV209" i="1"/>
  <c r="BS209" i="1" s="1"/>
  <c r="BW209" i="1"/>
  <c r="BT209" i="1" s="1"/>
  <c r="BV42" i="1"/>
  <c r="BS42" i="1" s="1"/>
  <c r="BW42" i="1"/>
  <c r="BT42" i="1" s="1"/>
  <c r="BV249" i="1"/>
  <c r="BS249" i="1" s="1"/>
  <c r="BW249" i="1"/>
  <c r="BT249" i="1" s="1"/>
  <c r="BW156" i="1"/>
  <c r="BT156" i="1" s="1"/>
  <c r="BV156" i="1"/>
  <c r="BS156" i="1" s="1"/>
  <c r="BV251" i="1"/>
  <c r="BS251" i="1" s="1"/>
  <c r="BW251" i="1"/>
  <c r="BT251" i="1" s="1"/>
  <c r="BW63" i="1"/>
  <c r="BT63" i="1" s="1"/>
  <c r="BW37" i="1"/>
  <c r="BT37" i="1" s="1"/>
  <c r="BV37" i="1"/>
  <c r="BS37" i="1" s="1"/>
  <c r="BV214" i="1"/>
  <c r="BS214" i="1" s="1"/>
  <c r="BW214" i="1"/>
  <c r="BT214" i="1" s="1"/>
  <c r="BW185" i="1"/>
  <c r="BT185" i="1" s="1"/>
  <c r="BV195" i="1"/>
  <c r="BS195" i="1" s="1"/>
  <c r="BW212" i="1"/>
  <c r="BT212" i="1" s="1"/>
  <c r="BV212" i="1"/>
  <c r="BS212" i="1" s="1"/>
  <c r="BW167" i="1"/>
  <c r="BT167" i="1" s="1"/>
  <c r="BV130" i="1"/>
  <c r="BS130" i="1" s="1"/>
  <c r="BW130" i="1"/>
  <c r="BT130" i="1" s="1"/>
  <c r="BW166" i="1"/>
  <c r="BT166" i="1" s="1"/>
  <c r="BW46" i="1"/>
  <c r="BT46" i="1" s="1"/>
  <c r="BW90" i="1"/>
  <c r="BT90" i="1" s="1"/>
  <c r="BV90" i="1"/>
  <c r="BS90" i="1" s="1"/>
  <c r="BV162" i="1"/>
  <c r="BS162" i="1" s="1"/>
  <c r="BW162" i="1"/>
  <c r="BT162" i="1" s="1"/>
  <c r="BV199" i="1"/>
  <c r="BS199" i="1" s="1"/>
  <c r="BW199" i="1"/>
  <c r="BT199" i="1" s="1"/>
  <c r="BW204" i="1"/>
  <c r="BT204" i="1" s="1"/>
  <c r="BV204" i="1"/>
  <c r="BS204" i="1" s="1"/>
  <c r="BV171" i="1"/>
  <c r="BS171" i="1" s="1"/>
  <c r="BW171" i="1"/>
  <c r="BT171" i="1" s="1"/>
  <c r="BV126" i="1"/>
  <c r="BS126" i="1" s="1"/>
  <c r="BW126" i="1"/>
  <c r="BT126" i="1" s="1"/>
  <c r="BW81" i="1"/>
  <c r="BT81" i="1" s="1"/>
  <c r="BV81" i="1"/>
  <c r="BS81" i="1" s="1"/>
  <c r="BW192" i="1"/>
  <c r="BT192" i="1" s="1"/>
  <c r="BV192" i="1"/>
  <c r="BS192" i="1" s="1"/>
  <c r="BW148" i="1"/>
  <c r="BT148" i="1" s="1"/>
  <c r="BV148" i="1"/>
  <c r="BS148" i="1" s="1"/>
  <c r="BV72" i="1"/>
  <c r="BS72" i="1" s="1"/>
  <c r="BV35" i="1"/>
  <c r="BS35" i="1" s="1"/>
  <c r="BW35" i="1"/>
  <c r="BT35" i="1" s="1"/>
  <c r="BW122" i="1"/>
  <c r="BT122" i="1" s="1"/>
  <c r="BW89" i="1"/>
  <c r="BT89" i="1" s="1"/>
  <c r="BV186" i="1"/>
  <c r="BS186" i="1" s="1"/>
  <c r="BW186" i="1"/>
  <c r="BT186" i="1" s="1"/>
  <c r="BV222" i="1"/>
  <c r="BS222" i="1" s="1"/>
  <c r="BW222" i="1"/>
  <c r="BT222" i="1" s="1"/>
  <c r="BW77" i="1"/>
  <c r="BT77" i="1" s="1"/>
  <c r="BV77" i="1"/>
  <c r="BS77" i="1" s="1"/>
  <c r="BW211" i="1"/>
  <c r="BT211" i="1" s="1"/>
  <c r="BV211" i="1"/>
  <c r="BS211" i="1" s="1"/>
  <c r="BV243" i="1"/>
  <c r="BS243" i="1" s="1"/>
  <c r="BW243" i="1"/>
  <c r="BT243" i="1" s="1"/>
  <c r="BV155" i="1"/>
  <c r="BS155" i="1" s="1"/>
  <c r="BV160" i="1"/>
  <c r="BS160" i="1" s="1"/>
  <c r="BW160" i="1"/>
  <c r="BT160" i="1" s="1"/>
  <c r="BW119" i="1"/>
  <c r="BT119" i="1" s="1"/>
  <c r="BV119" i="1"/>
  <c r="BS119" i="1" s="1"/>
  <c r="BW107" i="1"/>
  <c r="BT107" i="1" s="1"/>
  <c r="BV107" i="1"/>
  <c r="BS107" i="1" s="1"/>
  <c r="BW239" i="1"/>
  <c r="BT239" i="1" s="1"/>
  <c r="BV239" i="1"/>
  <c r="BS239" i="1" s="1"/>
  <c r="BW172" i="1"/>
  <c r="BT172" i="1" s="1"/>
  <c r="BV172" i="1"/>
  <c r="BS172" i="1" s="1"/>
  <c r="BW248" i="1"/>
  <c r="BT248" i="1" s="1"/>
  <c r="BV248" i="1"/>
  <c r="BS248" i="1" s="1"/>
  <c r="BV109" i="1"/>
  <c r="BS109" i="1" s="1"/>
  <c r="BW109" i="1"/>
  <c r="BT109" i="1" s="1"/>
  <c r="BV244" i="1"/>
  <c r="BS244" i="1" s="1"/>
  <c r="BW244" i="1"/>
  <c r="BT244" i="1" s="1"/>
  <c r="BW163" i="1"/>
  <c r="BT163" i="1" s="1"/>
  <c r="BV163" i="1"/>
  <c r="BS163" i="1" s="1"/>
  <c r="BV84" i="1"/>
  <c r="BS84" i="1" s="1"/>
  <c r="BV134" i="1"/>
  <c r="BS134" i="1" s="1"/>
  <c r="BW134" i="1"/>
  <c r="BT134" i="1" s="1"/>
  <c r="BV161" i="1"/>
  <c r="BS161" i="1" s="1"/>
  <c r="BW161" i="1"/>
  <c r="BT161" i="1" s="1"/>
  <c r="BW65" i="1"/>
  <c r="BT65" i="1" s="1"/>
  <c r="BV65" i="1"/>
  <c r="BS65" i="1" s="1"/>
  <c r="BV215" i="1"/>
  <c r="BS215" i="1" s="1"/>
  <c r="BW215" i="1"/>
  <c r="BT215" i="1" s="1"/>
  <c r="BW145" i="1"/>
  <c r="BT145" i="1" s="1"/>
  <c r="BV154" i="1"/>
  <c r="BS154" i="1" s="1"/>
  <c r="BV226" i="1"/>
  <c r="BS226" i="1" s="1"/>
  <c r="BW226" i="1"/>
  <c r="BT226" i="1" s="1"/>
  <c r="BV115" i="1"/>
  <c r="BS115" i="1" s="1"/>
  <c r="BW115" i="1"/>
  <c r="BT115" i="1" s="1"/>
  <c r="BV216" i="1"/>
  <c r="BS216" i="1" s="1"/>
  <c r="BW216" i="1"/>
  <c r="BT216" i="1" s="1"/>
  <c r="BV173" i="1"/>
  <c r="BS173" i="1" s="1"/>
  <c r="BW173" i="1"/>
  <c r="BT173" i="1" s="1"/>
  <c r="BV62" i="1"/>
  <c r="BS62" i="1" s="1"/>
  <c r="BV131" i="1"/>
  <c r="BS131" i="1" s="1"/>
  <c r="BW131" i="1"/>
  <c r="BT131" i="1" s="1"/>
  <c r="BV180" i="1"/>
  <c r="BS180" i="1" s="1"/>
  <c r="BW180" i="1"/>
  <c r="BT180" i="1" s="1"/>
  <c r="BV158" i="1"/>
  <c r="BS158" i="1" s="1"/>
  <c r="BW158" i="1"/>
  <c r="BT158" i="1" s="1"/>
  <c r="BV118" i="1"/>
  <c r="BS118" i="1" s="1"/>
  <c r="BW118" i="1"/>
  <c r="BT118" i="1" s="1"/>
  <c r="BV210" i="1"/>
  <c r="BS210" i="1" s="1"/>
  <c r="BW210" i="1"/>
  <c r="BT210" i="1" s="1"/>
  <c r="BV224" i="1"/>
  <c r="BS224" i="1" s="1"/>
  <c r="BW224" i="1"/>
  <c r="BT224" i="1" s="1"/>
  <c r="BV105" i="1"/>
  <c r="BS105" i="1" s="1"/>
  <c r="BW105" i="1"/>
  <c r="BT105" i="1" s="1"/>
  <c r="BV177" i="1"/>
  <c r="BS177" i="1" s="1"/>
  <c r="BW177" i="1"/>
  <c r="BT177" i="1" s="1"/>
  <c r="BV229" i="1"/>
  <c r="BS229" i="1" s="1"/>
  <c r="BW229" i="1"/>
  <c r="BT229" i="1" s="1"/>
  <c r="BV78" i="1"/>
  <c r="BS78" i="1" s="1"/>
  <c r="BW78" i="1"/>
  <c r="BT78" i="1" s="1"/>
  <c r="BW59" i="1"/>
  <c r="BT59" i="1" s="1"/>
  <c r="O165" i="33"/>
  <c r="R165" i="33" s="1"/>
  <c r="U165" i="33" s="1"/>
  <c r="O121" i="33"/>
  <c r="R121" i="33" s="1"/>
  <c r="U121" i="33" s="1"/>
  <c r="O173" i="33"/>
  <c r="R173" i="33" s="1"/>
  <c r="U173" i="33" s="1"/>
  <c r="O181" i="33"/>
  <c r="R181" i="33" s="1"/>
  <c r="U181" i="33" s="1"/>
  <c r="O236" i="33"/>
  <c r="R236" i="33" s="1"/>
  <c r="U236" i="33" s="1"/>
  <c r="O185" i="33"/>
  <c r="R185" i="33" s="1"/>
  <c r="U185" i="33" s="1"/>
  <c r="O159" i="33"/>
  <c r="R159" i="33" s="1"/>
  <c r="U159" i="33" s="1"/>
  <c r="P283" i="33"/>
  <c r="S283" i="33" s="1"/>
  <c r="O283" i="33"/>
  <c r="R283" i="33" s="1"/>
  <c r="U283" i="33" s="1"/>
  <c r="O192" i="33"/>
  <c r="R192" i="33" s="1"/>
  <c r="U192" i="33" s="1"/>
  <c r="P192" i="33"/>
  <c r="S192" i="33" s="1"/>
  <c r="P160" i="33"/>
  <c r="S160" i="33" s="1"/>
  <c r="O160" i="33"/>
  <c r="R160" i="33" s="1"/>
  <c r="U160" i="33" s="1"/>
  <c r="P93" i="33"/>
  <c r="S93" i="33" s="1"/>
  <c r="O93" i="33"/>
  <c r="R93" i="33" s="1"/>
  <c r="U93" i="33" s="1"/>
  <c r="P79" i="33"/>
  <c r="S79" i="33" s="1"/>
  <c r="O79" i="33"/>
  <c r="R79" i="33" s="1"/>
  <c r="U79" i="33" s="1"/>
  <c r="P16" i="33"/>
  <c r="S16" i="33" s="1"/>
  <c r="O16" i="33"/>
  <c r="R16" i="33" s="1"/>
  <c r="U16" i="33" s="1"/>
  <c r="O188" i="33"/>
  <c r="R188" i="33" s="1"/>
  <c r="U188" i="33" s="1"/>
  <c r="P188" i="33"/>
  <c r="S188" i="33" s="1"/>
  <c r="P242" i="33"/>
  <c r="S242" i="33" s="1"/>
  <c r="O242" i="33"/>
  <c r="R242" i="33" s="1"/>
  <c r="U242" i="33" s="1"/>
  <c r="O213" i="33"/>
  <c r="R213" i="33" s="1"/>
  <c r="U213" i="33" s="1"/>
  <c r="P213" i="33"/>
  <c r="S213" i="33" s="1"/>
  <c r="O203" i="33"/>
  <c r="R203" i="33" s="1"/>
  <c r="U203" i="33" s="1"/>
  <c r="P203" i="33"/>
  <c r="S203" i="33" s="1"/>
  <c r="O137" i="33"/>
  <c r="R137" i="33" s="1"/>
  <c r="U137" i="33" s="1"/>
  <c r="Q137" i="33"/>
  <c r="T137" i="33" s="1"/>
  <c r="P31" i="33"/>
  <c r="S31" i="33" s="1"/>
  <c r="O31" i="33"/>
  <c r="R31" i="33" s="1"/>
  <c r="U31" i="33" s="1"/>
  <c r="P98" i="33"/>
  <c r="S98" i="33" s="1"/>
  <c r="O98" i="33"/>
  <c r="R98" i="33" s="1"/>
  <c r="U98" i="33" s="1"/>
  <c r="P65" i="33"/>
  <c r="S65" i="33" s="1"/>
  <c r="O65" i="33"/>
  <c r="R65" i="33" s="1"/>
  <c r="U65" i="33" s="1"/>
  <c r="O41" i="33"/>
  <c r="R41" i="33" s="1"/>
  <c r="U41" i="33" s="1"/>
  <c r="P41" i="33"/>
  <c r="S41" i="33" s="1"/>
  <c r="P20" i="33"/>
  <c r="S20" i="33" s="1"/>
  <c r="O20" i="33"/>
  <c r="R20" i="33" s="1"/>
  <c r="U20" i="33" s="1"/>
  <c r="P302" i="33"/>
  <c r="S302" i="33" s="1"/>
  <c r="O302" i="33"/>
  <c r="R302" i="33" s="1"/>
  <c r="U302" i="33" s="1"/>
  <c r="O29" i="33"/>
  <c r="R29" i="33" s="1"/>
  <c r="U29" i="33" s="1"/>
  <c r="P29" i="33"/>
  <c r="S29" i="33" s="1"/>
  <c r="O281" i="33"/>
  <c r="R281" i="33" s="1"/>
  <c r="U281" i="33" s="1"/>
  <c r="P281" i="33"/>
  <c r="S281" i="33" s="1"/>
  <c r="P307" i="33"/>
  <c r="S307" i="33" s="1"/>
  <c r="O307" i="33"/>
  <c r="R307" i="33" s="1"/>
  <c r="U307" i="33" s="1"/>
  <c r="P89" i="33"/>
  <c r="S89" i="33" s="1"/>
  <c r="O89" i="33"/>
  <c r="R89" i="33" s="1"/>
  <c r="U89" i="33" s="1"/>
  <c r="P36" i="33"/>
  <c r="S36" i="33" s="1"/>
  <c r="O36" i="33"/>
  <c r="R36" i="33" s="1"/>
  <c r="U36" i="33" s="1"/>
  <c r="O14" i="33"/>
  <c r="R14" i="33" s="1"/>
  <c r="U14" i="33" s="1"/>
  <c r="P14" i="33"/>
  <c r="S14" i="33" s="1"/>
  <c r="P39" i="33"/>
  <c r="S39" i="33" s="1"/>
  <c r="O39" i="33"/>
  <c r="R39" i="33" s="1"/>
  <c r="U39" i="33" s="1"/>
  <c r="P149" i="33"/>
  <c r="S149" i="33" s="1"/>
  <c r="O149" i="33"/>
  <c r="R149" i="33" s="1"/>
  <c r="U149" i="33" s="1"/>
  <c r="O298" i="33"/>
  <c r="R298" i="33" s="1"/>
  <c r="U298" i="33" s="1"/>
  <c r="P298" i="33"/>
  <c r="S298" i="33" s="1"/>
  <c r="O219" i="33"/>
  <c r="R219" i="33" s="1"/>
  <c r="U219" i="33" s="1"/>
  <c r="P219" i="33"/>
  <c r="S219" i="33" s="1"/>
  <c r="O263" i="33"/>
  <c r="R263" i="33" s="1"/>
  <c r="U263" i="33" s="1"/>
  <c r="P263" i="33"/>
  <c r="S263" i="33" s="1"/>
  <c r="P172" i="33"/>
  <c r="S172" i="33" s="1"/>
  <c r="O172" i="33"/>
  <c r="R172" i="33" s="1"/>
  <c r="U172" i="33" s="1"/>
  <c r="O18" i="33"/>
  <c r="R18" i="33" s="1"/>
  <c r="U18" i="33" s="1"/>
  <c r="P18" i="33"/>
  <c r="S18" i="33" s="1"/>
  <c r="O184" i="33"/>
  <c r="R184" i="33" s="1"/>
  <c r="U184" i="33" s="1"/>
  <c r="P184" i="33"/>
  <c r="S184" i="33" s="1"/>
  <c r="P143" i="33"/>
  <c r="S143" i="33" s="1"/>
  <c r="O143" i="33"/>
  <c r="R143" i="33" s="1"/>
  <c r="U143" i="33" s="1"/>
  <c r="O51" i="33"/>
  <c r="R51" i="33" s="1"/>
  <c r="U51" i="33" s="1"/>
  <c r="P51" i="33"/>
  <c r="S51" i="33" s="1"/>
  <c r="O44" i="33"/>
  <c r="R44" i="33" s="1"/>
  <c r="U44" i="33" s="1"/>
  <c r="P44" i="33"/>
  <c r="S44" i="33" s="1"/>
  <c r="P301" i="33"/>
  <c r="S301" i="33" s="1"/>
  <c r="O301" i="33"/>
  <c r="R301" i="33" s="1"/>
  <c r="U301" i="33" s="1"/>
  <c r="P268" i="33"/>
  <c r="S268" i="33" s="1"/>
  <c r="O268" i="33"/>
  <c r="R268" i="33" s="1"/>
  <c r="U268" i="33" s="1"/>
  <c r="O290" i="33"/>
  <c r="R290" i="33" s="1"/>
  <c r="U290" i="33" s="1"/>
  <c r="P290" i="33"/>
  <c r="S290" i="33" s="1"/>
  <c r="P235" i="33"/>
  <c r="S235" i="33" s="1"/>
  <c r="O235" i="33"/>
  <c r="R235" i="33" s="1"/>
  <c r="U235" i="33" s="1"/>
  <c r="P199" i="33"/>
  <c r="S199" i="33" s="1"/>
  <c r="O199" i="33"/>
  <c r="R199" i="33" s="1"/>
  <c r="U199" i="33" s="1"/>
  <c r="P273" i="33"/>
  <c r="S273" i="33" s="1"/>
  <c r="O273" i="33"/>
  <c r="R273" i="33" s="1"/>
  <c r="U273" i="33" s="1"/>
  <c r="P229" i="33"/>
  <c r="S229" i="33" s="1"/>
  <c r="O229" i="33"/>
  <c r="R229" i="33" s="1"/>
  <c r="U229" i="33" s="1"/>
  <c r="P198" i="33"/>
  <c r="S198" i="33" s="1"/>
  <c r="O198" i="33"/>
  <c r="R198" i="33" s="1"/>
  <c r="U198" i="33" s="1"/>
  <c r="P171" i="33"/>
  <c r="S171" i="33" s="1"/>
  <c r="O171" i="33"/>
  <c r="R171" i="33" s="1"/>
  <c r="U171" i="33" s="1"/>
  <c r="O304" i="33"/>
  <c r="R304" i="33" s="1"/>
  <c r="U304" i="33" s="1"/>
  <c r="P304" i="33"/>
  <c r="S304" i="33" s="1"/>
  <c r="O138" i="33"/>
  <c r="R138" i="33" s="1"/>
  <c r="U138" i="33" s="1"/>
  <c r="P138" i="33"/>
  <c r="S138" i="33" s="1"/>
  <c r="P103" i="33"/>
  <c r="S103" i="33" s="1"/>
  <c r="O103" i="33"/>
  <c r="R103" i="33" s="1"/>
  <c r="U103" i="33" s="1"/>
  <c r="P77" i="33"/>
  <c r="S77" i="33" s="1"/>
  <c r="O77" i="33"/>
  <c r="R77" i="33" s="1"/>
  <c r="U77" i="33" s="1"/>
  <c r="P59" i="33"/>
  <c r="S59" i="33" s="1"/>
  <c r="O59" i="33"/>
  <c r="R59" i="33" s="1"/>
  <c r="U59" i="33" s="1"/>
  <c r="P17" i="33"/>
  <c r="S17" i="33" s="1"/>
  <c r="O17" i="33"/>
  <c r="R17" i="33" s="1"/>
  <c r="U17" i="33" s="1"/>
  <c r="P120" i="33"/>
  <c r="S120" i="33" s="1"/>
  <c r="O120" i="33"/>
  <c r="R120" i="33" s="1"/>
  <c r="U120" i="33" s="1"/>
  <c r="O183" i="33"/>
  <c r="R183" i="33" s="1"/>
  <c r="U183" i="33" s="1"/>
  <c r="P100" i="33"/>
  <c r="S100" i="33" s="1"/>
  <c r="O100" i="33"/>
  <c r="R100" i="33" s="1"/>
  <c r="U100" i="33" s="1"/>
  <c r="P56" i="33"/>
  <c r="S56" i="33" s="1"/>
  <c r="O56" i="33"/>
  <c r="R56" i="33" s="1"/>
  <c r="U56" i="33" s="1"/>
  <c r="P42" i="33"/>
  <c r="S42" i="33" s="1"/>
  <c r="O42" i="33"/>
  <c r="R42" i="33" s="1"/>
  <c r="U42" i="33" s="1"/>
  <c r="P113" i="33"/>
  <c r="S113" i="33" s="1"/>
  <c r="O113" i="33"/>
  <c r="R113" i="33" s="1"/>
  <c r="U113" i="33" s="1"/>
  <c r="O215" i="33"/>
  <c r="R215" i="33" s="1"/>
  <c r="U215" i="33" s="1"/>
  <c r="P215" i="33"/>
  <c r="S215" i="33" s="1"/>
  <c r="P70" i="33"/>
  <c r="S70" i="33" s="1"/>
  <c r="O70" i="33"/>
  <c r="R70" i="33" s="1"/>
  <c r="U70" i="33" s="1"/>
  <c r="P276" i="33"/>
  <c r="S276" i="33" s="1"/>
  <c r="O276" i="33"/>
  <c r="R276" i="33" s="1"/>
  <c r="U276" i="33" s="1"/>
  <c r="P57" i="33"/>
  <c r="S57" i="33" s="1"/>
  <c r="O57" i="33"/>
  <c r="R57" i="33" s="1"/>
  <c r="U57" i="33" s="1"/>
  <c r="P286" i="33"/>
  <c r="S286" i="33" s="1"/>
  <c r="O286" i="33"/>
  <c r="R286" i="33" s="1"/>
  <c r="U286" i="33" s="1"/>
  <c r="P265" i="33"/>
  <c r="S265" i="33" s="1"/>
  <c r="O265" i="33"/>
  <c r="R265" i="33" s="1"/>
  <c r="U265" i="33" s="1"/>
  <c r="P271" i="33"/>
  <c r="S271" i="33" s="1"/>
  <c r="O271" i="33"/>
  <c r="R271" i="33" s="1"/>
  <c r="U271" i="33" s="1"/>
  <c r="O240" i="33"/>
  <c r="R240" i="33" s="1"/>
  <c r="U240" i="33" s="1"/>
  <c r="P289" i="33"/>
  <c r="S289" i="33" s="1"/>
  <c r="O289" i="33"/>
  <c r="R289" i="33" s="1"/>
  <c r="U289" i="33" s="1"/>
  <c r="P247" i="33"/>
  <c r="S247" i="33" s="1"/>
  <c r="O247" i="33"/>
  <c r="R247" i="33" s="1"/>
  <c r="U247" i="33" s="1"/>
  <c r="P204" i="33"/>
  <c r="S204" i="33" s="1"/>
  <c r="O204" i="33"/>
  <c r="R204" i="33" s="1"/>
  <c r="U204" i="33" s="1"/>
  <c r="O157" i="33"/>
  <c r="R157" i="33" s="1"/>
  <c r="U157" i="33" s="1"/>
  <c r="P228" i="33"/>
  <c r="S228" i="33" s="1"/>
  <c r="O228" i="33"/>
  <c r="R228" i="33" s="1"/>
  <c r="U228" i="33" s="1"/>
  <c r="P176" i="33"/>
  <c r="S176" i="33" s="1"/>
  <c r="O176" i="33"/>
  <c r="R176" i="33" s="1"/>
  <c r="U176" i="33" s="1"/>
  <c r="P155" i="33"/>
  <c r="S155" i="33" s="1"/>
  <c r="O155" i="33"/>
  <c r="R155" i="33" s="1"/>
  <c r="U155" i="33" s="1"/>
  <c r="P257" i="33"/>
  <c r="S257" i="33" s="1"/>
  <c r="O257" i="33"/>
  <c r="R257" i="33" s="1"/>
  <c r="U257" i="33" s="1"/>
  <c r="P162" i="33"/>
  <c r="S162" i="33" s="1"/>
  <c r="O162" i="33"/>
  <c r="R162" i="33" s="1"/>
  <c r="U162" i="33" s="1"/>
  <c r="P83" i="33"/>
  <c r="S83" i="33" s="1"/>
  <c r="O83" i="33"/>
  <c r="R83" i="33" s="1"/>
  <c r="U83" i="33" s="1"/>
  <c r="O49" i="33"/>
  <c r="R49" i="33" s="1"/>
  <c r="U49" i="33" s="1"/>
  <c r="P49" i="33"/>
  <c r="S49" i="33" s="1"/>
  <c r="P266" i="33"/>
  <c r="S266" i="33" s="1"/>
  <c r="O266" i="33"/>
  <c r="R266" i="33" s="1"/>
  <c r="U266" i="33" s="1"/>
  <c r="P170" i="33"/>
  <c r="S170" i="33" s="1"/>
  <c r="O170" i="33"/>
  <c r="R170" i="33" s="1"/>
  <c r="U170" i="33" s="1"/>
  <c r="P277" i="33"/>
  <c r="S277" i="33" s="1"/>
  <c r="O277" i="33"/>
  <c r="R277" i="33" s="1"/>
  <c r="U277" i="33" s="1"/>
  <c r="P174" i="33"/>
  <c r="S174" i="33" s="1"/>
  <c r="O174" i="33"/>
  <c r="R174" i="33" s="1"/>
  <c r="U174" i="33" s="1"/>
  <c r="P99" i="33"/>
  <c r="S99" i="33" s="1"/>
  <c r="O99" i="33"/>
  <c r="R99" i="33" s="1"/>
  <c r="U99" i="33" s="1"/>
  <c r="P94" i="33"/>
  <c r="S94" i="33" s="1"/>
  <c r="O94" i="33"/>
  <c r="R94" i="33" s="1"/>
  <c r="U94" i="33" s="1"/>
  <c r="P40" i="33"/>
  <c r="S40" i="33" s="1"/>
  <c r="O40" i="33"/>
  <c r="R40" i="33" s="1"/>
  <c r="U40" i="33" s="1"/>
  <c r="P258" i="33"/>
  <c r="S258" i="33" s="1"/>
  <c r="O258" i="33"/>
  <c r="R258" i="33" s="1"/>
  <c r="U258" i="33" s="1"/>
  <c r="P134" i="33"/>
  <c r="S134" i="33" s="1"/>
  <c r="O134" i="33"/>
  <c r="R134" i="33" s="1"/>
  <c r="U134" i="33" s="1"/>
  <c r="P69" i="33"/>
  <c r="S69" i="33" s="1"/>
  <c r="O69" i="33"/>
  <c r="R69" i="33" s="1"/>
  <c r="U69" i="33" s="1"/>
  <c r="P150" i="33"/>
  <c r="S150" i="33" s="1"/>
  <c r="O150" i="33"/>
  <c r="R150" i="33" s="1"/>
  <c r="U150" i="33" s="1"/>
  <c r="P108" i="33"/>
  <c r="S108" i="33" s="1"/>
  <c r="O108" i="33"/>
  <c r="R108" i="33" s="1"/>
  <c r="U108" i="33" s="1"/>
  <c r="O292" i="33"/>
  <c r="R292" i="33" s="1"/>
  <c r="U292" i="33" s="1"/>
  <c r="P292" i="33"/>
  <c r="S292" i="33" s="1"/>
  <c r="P241" i="33"/>
  <c r="S241" i="33" s="1"/>
  <c r="O241" i="33"/>
  <c r="R241" i="33" s="1"/>
  <c r="U241" i="33" s="1"/>
  <c r="P285" i="33"/>
  <c r="S285" i="33" s="1"/>
  <c r="O285" i="33"/>
  <c r="R285" i="33" s="1"/>
  <c r="U285" i="33" s="1"/>
  <c r="O260" i="33"/>
  <c r="R260" i="33" s="1"/>
  <c r="U260" i="33" s="1"/>
  <c r="P260" i="33"/>
  <c r="S260" i="33" s="1"/>
  <c r="P238" i="33"/>
  <c r="S238" i="33" s="1"/>
  <c r="O238" i="33"/>
  <c r="R238" i="33" s="1"/>
  <c r="U238" i="33" s="1"/>
  <c r="P212" i="33"/>
  <c r="S212" i="33" s="1"/>
  <c r="O212" i="33"/>
  <c r="R212" i="33" s="1"/>
  <c r="U212" i="33" s="1"/>
  <c r="P230" i="33"/>
  <c r="S230" i="33" s="1"/>
  <c r="O230" i="33"/>
  <c r="R230" i="33" s="1"/>
  <c r="U230" i="33" s="1"/>
  <c r="P207" i="33"/>
  <c r="S207" i="33" s="1"/>
  <c r="O207" i="33"/>
  <c r="R207" i="33" s="1"/>
  <c r="U207" i="33" s="1"/>
  <c r="P187" i="33"/>
  <c r="S187" i="33" s="1"/>
  <c r="O187" i="33"/>
  <c r="R187" i="33" s="1"/>
  <c r="U187" i="33" s="1"/>
  <c r="P294" i="33"/>
  <c r="S294" i="33" s="1"/>
  <c r="O294" i="33"/>
  <c r="R294" i="33" s="1"/>
  <c r="U294" i="33" s="1"/>
  <c r="P202" i="33"/>
  <c r="S202" i="33" s="1"/>
  <c r="O202" i="33"/>
  <c r="R202" i="33" s="1"/>
  <c r="U202" i="33" s="1"/>
  <c r="O175" i="33"/>
  <c r="R175" i="33" s="1"/>
  <c r="U175" i="33" s="1"/>
  <c r="P244" i="33"/>
  <c r="S244" i="33" s="1"/>
  <c r="O244" i="33"/>
  <c r="R244" i="33" s="1"/>
  <c r="U244" i="33" s="1"/>
  <c r="O197" i="33"/>
  <c r="R197" i="33" s="1"/>
  <c r="U197" i="33" s="1"/>
  <c r="P197" i="33"/>
  <c r="S197" i="33" s="1"/>
  <c r="P234" i="33"/>
  <c r="S234" i="33" s="1"/>
  <c r="O234" i="33"/>
  <c r="R234" i="33" s="1"/>
  <c r="U234" i="33" s="1"/>
  <c r="P142" i="33"/>
  <c r="S142" i="33" s="1"/>
  <c r="O142" i="33"/>
  <c r="R142" i="33" s="1"/>
  <c r="U142" i="33" s="1"/>
  <c r="P125" i="33"/>
  <c r="S125" i="33" s="1"/>
  <c r="O125" i="33"/>
  <c r="R125" i="33" s="1"/>
  <c r="U125" i="33" s="1"/>
  <c r="P104" i="33"/>
  <c r="S104" i="33" s="1"/>
  <c r="O104" i="33"/>
  <c r="R104" i="33" s="1"/>
  <c r="U104" i="33" s="1"/>
  <c r="P90" i="33"/>
  <c r="S90" i="33" s="1"/>
  <c r="O90" i="33"/>
  <c r="R90" i="33" s="1"/>
  <c r="U90" i="33" s="1"/>
  <c r="P123" i="33"/>
  <c r="S123" i="33" s="1"/>
  <c r="O123" i="33"/>
  <c r="R123" i="33" s="1"/>
  <c r="U123" i="33" s="1"/>
  <c r="P53" i="33"/>
  <c r="S53" i="33" s="1"/>
  <c r="O53" i="33"/>
  <c r="R53" i="33" s="1"/>
  <c r="U53" i="33" s="1"/>
  <c r="O26" i="33"/>
  <c r="R26" i="33" s="1"/>
  <c r="U26" i="33" s="1"/>
  <c r="P26" i="33"/>
  <c r="S26" i="33" s="1"/>
  <c r="P178" i="33"/>
  <c r="S178" i="33" s="1"/>
  <c r="O178" i="33"/>
  <c r="R178" i="33" s="1"/>
  <c r="U178" i="33" s="1"/>
  <c r="P73" i="33"/>
  <c r="S73" i="33" s="1"/>
  <c r="O73" i="33"/>
  <c r="R73" i="33" s="1"/>
  <c r="U73" i="33" s="1"/>
  <c r="P305" i="33"/>
  <c r="S305" i="33" s="1"/>
  <c r="O305" i="33"/>
  <c r="R305" i="33" s="1"/>
  <c r="U305" i="33" s="1"/>
  <c r="P117" i="33"/>
  <c r="S117" i="33" s="1"/>
  <c r="O117" i="33"/>
  <c r="R117" i="33" s="1"/>
  <c r="U117" i="33" s="1"/>
  <c r="O96" i="33"/>
  <c r="R96" i="33" s="1"/>
  <c r="U96" i="33" s="1"/>
  <c r="P96" i="33"/>
  <c r="S96" i="33" s="1"/>
  <c r="P262" i="33"/>
  <c r="S262" i="33" s="1"/>
  <c r="O262" i="33"/>
  <c r="R262" i="33" s="1"/>
  <c r="U262" i="33" s="1"/>
  <c r="P107" i="33"/>
  <c r="S107" i="33" s="1"/>
  <c r="O107" i="33"/>
  <c r="R107" i="33" s="1"/>
  <c r="U107" i="33" s="1"/>
  <c r="P54" i="33"/>
  <c r="S54" i="33" s="1"/>
  <c r="O54" i="33"/>
  <c r="R54" i="33" s="1"/>
  <c r="U54" i="33" s="1"/>
  <c r="P261" i="33"/>
  <c r="S261" i="33" s="1"/>
  <c r="O261" i="33"/>
  <c r="R261" i="33" s="1"/>
  <c r="U261" i="33" s="1"/>
  <c r="O284" i="33"/>
  <c r="R284" i="33" s="1"/>
  <c r="U284" i="33" s="1"/>
  <c r="P284" i="33"/>
  <c r="S284" i="33" s="1"/>
  <c r="P231" i="33"/>
  <c r="S231" i="33" s="1"/>
  <c r="O231" i="33"/>
  <c r="R231" i="33" s="1"/>
  <c r="U231" i="33" s="1"/>
  <c r="P209" i="33"/>
  <c r="S209" i="33" s="1"/>
  <c r="O209" i="33"/>
  <c r="R209" i="33" s="1"/>
  <c r="U209" i="33" s="1"/>
  <c r="P243" i="33"/>
  <c r="S243" i="33" s="1"/>
  <c r="O243" i="33"/>
  <c r="R243" i="33" s="1"/>
  <c r="U243" i="33" s="1"/>
  <c r="P206" i="33"/>
  <c r="S206" i="33" s="1"/>
  <c r="O206" i="33"/>
  <c r="R206" i="33" s="1"/>
  <c r="U206" i="33" s="1"/>
  <c r="P293" i="33"/>
  <c r="S293" i="33" s="1"/>
  <c r="O293" i="33"/>
  <c r="R293" i="33" s="1"/>
  <c r="U293" i="33" s="1"/>
  <c r="P179" i="33"/>
  <c r="S179" i="33" s="1"/>
  <c r="O179" i="33"/>
  <c r="R179" i="33" s="1"/>
  <c r="U179" i="33" s="1"/>
  <c r="P166" i="33"/>
  <c r="S166" i="33" s="1"/>
  <c r="O166" i="33"/>
  <c r="R166" i="33" s="1"/>
  <c r="U166" i="33" s="1"/>
  <c r="P152" i="33"/>
  <c r="S152" i="33" s="1"/>
  <c r="O152" i="33"/>
  <c r="R152" i="33" s="1"/>
  <c r="U152" i="33" s="1"/>
  <c r="P227" i="33"/>
  <c r="S227" i="33" s="1"/>
  <c r="O227" i="33"/>
  <c r="R227" i="33" s="1"/>
  <c r="U227" i="33" s="1"/>
  <c r="P148" i="33"/>
  <c r="S148" i="33" s="1"/>
  <c r="O148" i="33"/>
  <c r="R148" i="33" s="1"/>
  <c r="U148" i="33" s="1"/>
  <c r="P132" i="33"/>
  <c r="S132" i="33" s="1"/>
  <c r="O132" i="33"/>
  <c r="R132" i="33" s="1"/>
  <c r="U132" i="33" s="1"/>
  <c r="P115" i="33"/>
  <c r="S115" i="33" s="1"/>
  <c r="O115" i="33"/>
  <c r="R115" i="33" s="1"/>
  <c r="U115" i="33" s="1"/>
  <c r="P88" i="33"/>
  <c r="S88" i="33" s="1"/>
  <c r="O88" i="33"/>
  <c r="R88" i="33" s="1"/>
  <c r="U88" i="33" s="1"/>
  <c r="P60" i="33"/>
  <c r="S60" i="33" s="1"/>
  <c r="O60" i="33"/>
  <c r="R60" i="33" s="1"/>
  <c r="U60" i="33" s="1"/>
  <c r="P222" i="33"/>
  <c r="S222" i="33" s="1"/>
  <c r="O222" i="33"/>
  <c r="R222" i="33" s="1"/>
  <c r="U222" i="33" s="1"/>
  <c r="O167" i="33"/>
  <c r="R167" i="33" s="1"/>
  <c r="U167" i="33" s="1"/>
  <c r="O116" i="33"/>
  <c r="R116" i="33" s="1"/>
  <c r="U116" i="33" s="1"/>
  <c r="P116" i="33"/>
  <c r="S116" i="33" s="1"/>
  <c r="P101" i="33"/>
  <c r="S101" i="33" s="1"/>
  <c r="O101" i="33"/>
  <c r="R101" i="33" s="1"/>
  <c r="U101" i="33" s="1"/>
  <c r="P80" i="33"/>
  <c r="S80" i="33" s="1"/>
  <c r="O80" i="33"/>
  <c r="R80" i="33" s="1"/>
  <c r="U80" i="33" s="1"/>
  <c r="P75" i="33"/>
  <c r="S75" i="33" s="1"/>
  <c r="O75" i="33"/>
  <c r="R75" i="33" s="1"/>
  <c r="U75" i="33" s="1"/>
  <c r="O43" i="33"/>
  <c r="R43" i="33" s="1"/>
  <c r="U43" i="33" s="1"/>
  <c r="P43" i="33"/>
  <c r="S43" i="33" s="1"/>
  <c r="P22" i="33"/>
  <c r="S22" i="33" s="1"/>
  <c r="O22" i="33"/>
  <c r="R22" i="33" s="1"/>
  <c r="U22" i="33" s="1"/>
  <c r="P82" i="33"/>
  <c r="S82" i="33" s="1"/>
  <c r="O82" i="33"/>
  <c r="R82" i="33" s="1"/>
  <c r="U82" i="33" s="1"/>
  <c r="P272" i="33"/>
  <c r="S272" i="33" s="1"/>
  <c r="O272" i="33"/>
  <c r="R272" i="33" s="1"/>
  <c r="U272" i="33" s="1"/>
  <c r="P128" i="33"/>
  <c r="S128" i="33" s="1"/>
  <c r="O128" i="33"/>
  <c r="R128" i="33" s="1"/>
  <c r="U128" i="33" s="1"/>
  <c r="P62" i="33"/>
  <c r="S62" i="33" s="1"/>
  <c r="O62" i="33"/>
  <c r="R62" i="33" s="1"/>
  <c r="U62" i="33" s="1"/>
  <c r="P24" i="33"/>
  <c r="S24" i="33" s="1"/>
  <c r="O24" i="33"/>
  <c r="R24" i="33" s="1"/>
  <c r="U24" i="33" s="1"/>
  <c r="P28" i="33"/>
  <c r="S28" i="33" s="1"/>
  <c r="O28" i="33"/>
  <c r="R28" i="33" s="1"/>
  <c r="U28" i="33" s="1"/>
  <c r="P297" i="33"/>
  <c r="S297" i="33" s="1"/>
  <c r="O297" i="33"/>
  <c r="R297" i="33" s="1"/>
  <c r="U297" i="33" s="1"/>
  <c r="O186" i="33"/>
  <c r="R186" i="33" s="1"/>
  <c r="U186" i="33" s="1"/>
  <c r="P186" i="33"/>
  <c r="S186" i="33" s="1"/>
  <c r="P47" i="33"/>
  <c r="S47" i="33" s="1"/>
  <c r="O47" i="33"/>
  <c r="R47" i="33" s="1"/>
  <c r="U47" i="33" s="1"/>
  <c r="O211" i="33"/>
  <c r="R211" i="33" s="1"/>
  <c r="U211" i="33" s="1"/>
  <c r="P211" i="33"/>
  <c r="S211" i="33" s="1"/>
  <c r="O296" i="33"/>
  <c r="R296" i="33" s="1"/>
  <c r="U296" i="33" s="1"/>
  <c r="P296" i="33"/>
  <c r="S296" i="33" s="1"/>
  <c r="P250" i="33"/>
  <c r="S250" i="33" s="1"/>
  <c r="O250" i="33"/>
  <c r="R250" i="33" s="1"/>
  <c r="U250" i="33" s="1"/>
  <c r="P127" i="33"/>
  <c r="S127" i="33" s="1"/>
  <c r="O127" i="33"/>
  <c r="R127" i="33" s="1"/>
  <c r="U127" i="33" s="1"/>
  <c r="P63" i="33"/>
  <c r="S63" i="33" s="1"/>
  <c r="O63" i="33"/>
  <c r="R63" i="33" s="1"/>
  <c r="U63" i="33" s="1"/>
  <c r="O46" i="33"/>
  <c r="R46" i="33" s="1"/>
  <c r="U46" i="33" s="1"/>
  <c r="P46" i="33"/>
  <c r="S46" i="33" s="1"/>
  <c r="P15" i="33"/>
  <c r="S15" i="33" s="1"/>
  <c r="O15" i="33"/>
  <c r="R15" i="33" s="1"/>
  <c r="U15" i="33" s="1"/>
  <c r="P131" i="33"/>
  <c r="S131" i="33" s="1"/>
  <c r="O131" i="33"/>
  <c r="R131" i="33" s="1"/>
  <c r="U131" i="33" s="1"/>
  <c r="P299" i="33"/>
  <c r="S299" i="33" s="1"/>
  <c r="O299" i="33"/>
  <c r="R299" i="33" s="1"/>
  <c r="U299" i="33" s="1"/>
  <c r="P153" i="33"/>
  <c r="S153" i="33" s="1"/>
  <c r="O153" i="33"/>
  <c r="R153" i="33" s="1"/>
  <c r="U153" i="33" s="1"/>
  <c r="P55" i="33"/>
  <c r="S55" i="33" s="1"/>
  <c r="O55" i="33"/>
  <c r="R55" i="33" s="1"/>
  <c r="U55" i="33" s="1"/>
  <c r="P30" i="33"/>
  <c r="S30" i="33" s="1"/>
  <c r="O30" i="33"/>
  <c r="R30" i="33" s="1"/>
  <c r="U30" i="33" s="1"/>
  <c r="P201" i="33"/>
  <c r="S201" i="33" s="1"/>
  <c r="O201" i="33"/>
  <c r="R201" i="33" s="1"/>
  <c r="U201" i="33" s="1"/>
  <c r="P168" i="33"/>
  <c r="S168" i="33" s="1"/>
  <c r="O168" i="33"/>
  <c r="R168" i="33" s="1"/>
  <c r="U168" i="33" s="1"/>
  <c r="P135" i="33"/>
  <c r="S135" i="33" s="1"/>
  <c r="O135" i="33"/>
  <c r="R135" i="33" s="1"/>
  <c r="U135" i="33" s="1"/>
  <c r="P111" i="33"/>
  <c r="S111" i="33" s="1"/>
  <c r="O111" i="33"/>
  <c r="R111" i="33" s="1"/>
  <c r="U111" i="33" s="1"/>
  <c r="P97" i="33"/>
  <c r="S97" i="33" s="1"/>
  <c r="O97" i="33"/>
  <c r="R97" i="33" s="1"/>
  <c r="U97" i="33" s="1"/>
  <c r="P81" i="33"/>
  <c r="S81" i="33" s="1"/>
  <c r="O81" i="33"/>
  <c r="R81" i="33" s="1"/>
  <c r="U81" i="33" s="1"/>
  <c r="P13" i="33"/>
  <c r="S13" i="33" s="1"/>
  <c r="O13" i="33"/>
  <c r="R13" i="33" s="1"/>
  <c r="U13" i="33" s="1"/>
  <c r="O291" i="33"/>
  <c r="R291" i="33" s="1"/>
  <c r="U291" i="33" s="1"/>
  <c r="P291" i="33"/>
  <c r="S291" i="33" s="1"/>
  <c r="P194" i="33"/>
  <c r="S194" i="33" s="1"/>
  <c r="O194" i="33"/>
  <c r="R194" i="33" s="1"/>
  <c r="U194" i="33" s="1"/>
  <c r="P145" i="33"/>
  <c r="S145" i="33" s="1"/>
  <c r="O145" i="33"/>
  <c r="R145" i="33" s="1"/>
  <c r="U145" i="33" s="1"/>
  <c r="O45" i="33"/>
  <c r="R45" i="33" s="1"/>
  <c r="U45" i="33" s="1"/>
  <c r="P45" i="33"/>
  <c r="S45" i="33" s="1"/>
  <c r="P87" i="33"/>
  <c r="S87" i="33" s="1"/>
  <c r="O87" i="33"/>
  <c r="R87" i="33" s="1"/>
  <c r="U87" i="33" s="1"/>
  <c r="P38" i="33"/>
  <c r="S38" i="33" s="1"/>
  <c r="O38" i="33"/>
  <c r="R38" i="33" s="1"/>
  <c r="U38" i="33" s="1"/>
  <c r="P275" i="33"/>
  <c r="S275" i="33" s="1"/>
  <c r="O275" i="33"/>
  <c r="R275" i="33" s="1"/>
  <c r="U275" i="33" s="1"/>
  <c r="P214" i="33"/>
  <c r="S214" i="33" s="1"/>
  <c r="O214" i="33"/>
  <c r="R214" i="33" s="1"/>
  <c r="U214" i="33" s="1"/>
  <c r="P224" i="33"/>
  <c r="S224" i="33" s="1"/>
  <c r="O224" i="33"/>
  <c r="R224" i="33" s="1"/>
  <c r="U224" i="33" s="1"/>
  <c r="P193" i="33"/>
  <c r="S193" i="33" s="1"/>
  <c r="O193" i="33"/>
  <c r="R193" i="33" s="1"/>
  <c r="U193" i="33" s="1"/>
  <c r="P158" i="33"/>
  <c r="S158" i="33" s="1"/>
  <c r="O158" i="33"/>
  <c r="R158" i="33" s="1"/>
  <c r="U158" i="33" s="1"/>
  <c r="P251" i="33"/>
  <c r="S251" i="33" s="1"/>
  <c r="O251" i="33"/>
  <c r="R251" i="33" s="1"/>
  <c r="U251" i="33" s="1"/>
  <c r="P218" i="33"/>
  <c r="S218" i="33" s="1"/>
  <c r="O218" i="33"/>
  <c r="R218" i="33" s="1"/>
  <c r="U218" i="33" s="1"/>
  <c r="P163" i="33"/>
  <c r="S163" i="33" s="1"/>
  <c r="O163" i="33"/>
  <c r="R163" i="33" s="1"/>
  <c r="U163" i="33" s="1"/>
  <c r="P144" i="33"/>
  <c r="S144" i="33" s="1"/>
  <c r="O144" i="33"/>
  <c r="R144" i="33" s="1"/>
  <c r="U144" i="33" s="1"/>
  <c r="O259" i="33"/>
  <c r="R259" i="33" s="1"/>
  <c r="U259" i="33" s="1"/>
  <c r="P259" i="33"/>
  <c r="S259" i="33" s="1"/>
  <c r="P225" i="33"/>
  <c r="S225" i="33" s="1"/>
  <c r="O225" i="33"/>
  <c r="R225" i="33" s="1"/>
  <c r="U225" i="33" s="1"/>
  <c r="O146" i="33"/>
  <c r="R146" i="33" s="1"/>
  <c r="U146" i="33" s="1"/>
  <c r="P146" i="33"/>
  <c r="S146" i="33" s="1"/>
  <c r="P112" i="33"/>
  <c r="S112" i="33" s="1"/>
  <c r="O112" i="33"/>
  <c r="R112" i="33" s="1"/>
  <c r="U112" i="33" s="1"/>
  <c r="P85" i="33"/>
  <c r="S85" i="33" s="1"/>
  <c r="O85" i="33"/>
  <c r="R85" i="33" s="1"/>
  <c r="U85" i="33" s="1"/>
  <c r="P64" i="33"/>
  <c r="S64" i="33" s="1"/>
  <c r="O64" i="33"/>
  <c r="R64" i="33" s="1"/>
  <c r="U64" i="33" s="1"/>
  <c r="O32" i="33"/>
  <c r="R32" i="33" s="1"/>
  <c r="U32" i="33" s="1"/>
  <c r="P32" i="33"/>
  <c r="S32" i="33" s="1"/>
  <c r="P208" i="33"/>
  <c r="S208" i="33" s="1"/>
  <c r="O208" i="33"/>
  <c r="R208" i="33" s="1"/>
  <c r="U208" i="33" s="1"/>
  <c r="P177" i="33"/>
  <c r="S177" i="33" s="1"/>
  <c r="O177" i="33"/>
  <c r="R177" i="33" s="1"/>
  <c r="U177" i="33" s="1"/>
  <c r="P129" i="33"/>
  <c r="S129" i="33" s="1"/>
  <c r="O129" i="33"/>
  <c r="R129" i="33" s="1"/>
  <c r="U129" i="33" s="1"/>
  <c r="O114" i="33"/>
  <c r="R114" i="33" s="1"/>
  <c r="U114" i="33" s="1"/>
  <c r="P114" i="33"/>
  <c r="S114" i="33" s="1"/>
  <c r="O280" i="33"/>
  <c r="R280" i="33" s="1"/>
  <c r="U280" i="33" s="1"/>
  <c r="P280" i="33"/>
  <c r="S280" i="33" s="1"/>
  <c r="P91" i="33"/>
  <c r="S91" i="33" s="1"/>
  <c r="O91" i="33"/>
  <c r="R91" i="33" s="1"/>
  <c r="U91" i="33" s="1"/>
  <c r="P66" i="33"/>
  <c r="S66" i="33" s="1"/>
  <c r="O66" i="33"/>
  <c r="R66" i="33" s="1"/>
  <c r="U66" i="33" s="1"/>
  <c r="P21" i="33"/>
  <c r="S21" i="33" s="1"/>
  <c r="O21" i="33"/>
  <c r="R21" i="33" s="1"/>
  <c r="U21" i="33" s="1"/>
  <c r="P169" i="33"/>
  <c r="S169" i="33" s="1"/>
  <c r="O169" i="33"/>
  <c r="R169" i="33" s="1"/>
  <c r="U169" i="33" s="1"/>
  <c r="O267" i="33"/>
  <c r="R267" i="33" s="1"/>
  <c r="U267" i="33" s="1"/>
  <c r="P267" i="33"/>
  <c r="S267" i="33" s="1"/>
  <c r="P86" i="33"/>
  <c r="S86" i="33" s="1"/>
  <c r="O86" i="33"/>
  <c r="R86" i="33" s="1"/>
  <c r="U86" i="33" s="1"/>
  <c r="P48" i="33"/>
  <c r="S48" i="33" s="1"/>
  <c r="O48" i="33"/>
  <c r="R48" i="33" s="1"/>
  <c r="U48" i="33" s="1"/>
  <c r="O255" i="33"/>
  <c r="R255" i="33" s="1"/>
  <c r="U255" i="33" s="1"/>
  <c r="P255" i="33"/>
  <c r="S255" i="33" s="1"/>
  <c r="P119" i="33"/>
  <c r="S119" i="33" s="1"/>
  <c r="O119" i="33"/>
  <c r="R119" i="33" s="1"/>
  <c r="U119" i="33" s="1"/>
  <c r="O300" i="33"/>
  <c r="R300" i="33" s="1"/>
  <c r="U300" i="33" s="1"/>
  <c r="P300" i="33"/>
  <c r="S300" i="33" s="1"/>
  <c r="P274" i="33"/>
  <c r="S274" i="33" s="1"/>
  <c r="O274" i="33"/>
  <c r="R274" i="33" s="1"/>
  <c r="U274" i="33" s="1"/>
  <c r="P256" i="33"/>
  <c r="S256" i="33" s="1"/>
  <c r="O256" i="33"/>
  <c r="R256" i="33" s="1"/>
  <c r="U256" i="33" s="1"/>
  <c r="O264" i="33"/>
  <c r="R264" i="33" s="1"/>
  <c r="U264" i="33" s="1"/>
  <c r="P264" i="33"/>
  <c r="S264" i="33" s="1"/>
  <c r="P226" i="33"/>
  <c r="S226" i="33" s="1"/>
  <c r="O226" i="33"/>
  <c r="R226" i="33" s="1"/>
  <c r="U226" i="33" s="1"/>
  <c r="P205" i="33"/>
  <c r="S205" i="33" s="1"/>
  <c r="O205" i="33"/>
  <c r="R205" i="33" s="1"/>
  <c r="U205" i="33" s="1"/>
  <c r="O282" i="33"/>
  <c r="R282" i="33" s="1"/>
  <c r="U282" i="33" s="1"/>
  <c r="P282" i="33"/>
  <c r="S282" i="33" s="1"/>
  <c r="P190" i="33"/>
  <c r="S190" i="33" s="1"/>
  <c r="O190" i="33"/>
  <c r="R190" i="33" s="1"/>
  <c r="U190" i="33" s="1"/>
  <c r="P164" i="33"/>
  <c r="S164" i="33" s="1"/>
  <c r="O164" i="33"/>
  <c r="R164" i="33" s="1"/>
  <c r="U164" i="33" s="1"/>
  <c r="O288" i="33"/>
  <c r="R288" i="33" s="1"/>
  <c r="U288" i="33" s="1"/>
  <c r="P288" i="33"/>
  <c r="S288" i="33" s="1"/>
  <c r="P216" i="33"/>
  <c r="S216" i="33" s="1"/>
  <c r="O216" i="33"/>
  <c r="R216" i="33" s="1"/>
  <c r="U216" i="33" s="1"/>
  <c r="P161" i="33"/>
  <c r="S161" i="33" s="1"/>
  <c r="O161" i="33"/>
  <c r="R161" i="33" s="1"/>
  <c r="U161" i="33" s="1"/>
  <c r="P141" i="33"/>
  <c r="S141" i="33" s="1"/>
  <c r="O141" i="33"/>
  <c r="R141" i="33" s="1"/>
  <c r="U141" i="33" s="1"/>
  <c r="P151" i="33"/>
  <c r="S151" i="33" s="1"/>
  <c r="O151" i="33"/>
  <c r="R151" i="33" s="1"/>
  <c r="U151" i="33" s="1"/>
  <c r="P109" i="33"/>
  <c r="S109" i="33" s="1"/>
  <c r="O109" i="33"/>
  <c r="R109" i="33" s="1"/>
  <c r="U109" i="33" s="1"/>
  <c r="P37" i="33"/>
  <c r="S37" i="33" s="1"/>
  <c r="O37" i="33"/>
  <c r="R37" i="33" s="1"/>
  <c r="U37" i="33" s="1"/>
  <c r="P12" i="33"/>
  <c r="S12" i="33" s="1"/>
  <c r="O12" i="33"/>
  <c r="R12" i="33" s="1"/>
  <c r="U12" i="33" s="1"/>
  <c r="P136" i="33"/>
  <c r="S136" i="33" s="1"/>
  <c r="O136" i="33"/>
  <c r="R136" i="33" s="1"/>
  <c r="U136" i="33" s="1"/>
  <c r="P84" i="33"/>
  <c r="S84" i="33" s="1"/>
  <c r="O84" i="33"/>
  <c r="R84" i="33" s="1"/>
  <c r="U84" i="33" s="1"/>
  <c r="P147" i="33"/>
  <c r="S147" i="33" s="1"/>
  <c r="O147" i="33"/>
  <c r="R147" i="33" s="1"/>
  <c r="U147" i="33" s="1"/>
  <c r="P72" i="33"/>
  <c r="S72" i="33" s="1"/>
  <c r="O72" i="33"/>
  <c r="R72" i="33" s="1"/>
  <c r="U72" i="33" s="1"/>
  <c r="P27" i="33"/>
  <c r="S27" i="33" s="1"/>
  <c r="O27" i="33"/>
  <c r="R27" i="33" s="1"/>
  <c r="U27" i="33" s="1"/>
  <c r="P126" i="33"/>
  <c r="S126" i="33" s="1"/>
  <c r="O126" i="33"/>
  <c r="R126" i="33" s="1"/>
  <c r="U126" i="33" s="1"/>
  <c r="P74" i="33"/>
  <c r="S74" i="33" s="1"/>
  <c r="O74" i="33"/>
  <c r="R74" i="33" s="1"/>
  <c r="U74" i="33" s="1"/>
  <c r="O306" i="33"/>
  <c r="R306" i="33" s="1"/>
  <c r="U306" i="33" s="1"/>
  <c r="P306" i="33"/>
  <c r="S306" i="33" s="1"/>
  <c r="P118" i="33"/>
  <c r="S118" i="33" s="1"/>
  <c r="O118" i="33"/>
  <c r="R118" i="33" s="1"/>
  <c r="U118" i="33" s="1"/>
  <c r="P58" i="33"/>
  <c r="S58" i="33" s="1"/>
  <c r="O58" i="33"/>
  <c r="R58" i="33" s="1"/>
  <c r="U58" i="33" s="1"/>
  <c r="P25" i="33"/>
  <c r="S25" i="33" s="1"/>
  <c r="O25" i="33"/>
  <c r="R25" i="33" s="1"/>
  <c r="U25" i="33" s="1"/>
  <c r="P253" i="33"/>
  <c r="S253" i="33" s="1"/>
  <c r="O253" i="33"/>
  <c r="R253" i="33" s="1"/>
  <c r="U253" i="33" s="1"/>
  <c r="P270" i="33"/>
  <c r="S270" i="33" s="1"/>
  <c r="O270" i="33"/>
  <c r="R270" i="33" s="1"/>
  <c r="U270" i="33" s="1"/>
  <c r="P246" i="33"/>
  <c r="S246" i="33" s="1"/>
  <c r="O246" i="33"/>
  <c r="R246" i="33" s="1"/>
  <c r="U246" i="33" s="1"/>
  <c r="P217" i="33"/>
  <c r="S217" i="33" s="1"/>
  <c r="O217" i="33"/>
  <c r="R217" i="33" s="1"/>
  <c r="U217" i="33" s="1"/>
  <c r="P295" i="33"/>
  <c r="S295" i="33" s="1"/>
  <c r="O295" i="33"/>
  <c r="R295" i="33" s="1"/>
  <c r="U295" i="33" s="1"/>
  <c r="P245" i="33"/>
  <c r="S245" i="33" s="1"/>
  <c r="O245" i="33"/>
  <c r="R245" i="33" s="1"/>
  <c r="U245" i="33" s="1"/>
  <c r="P221" i="33"/>
  <c r="S221" i="33" s="1"/>
  <c r="O221" i="33"/>
  <c r="R221" i="33" s="1"/>
  <c r="U221" i="33" s="1"/>
  <c r="P195" i="33"/>
  <c r="S195" i="33" s="1"/>
  <c r="O195" i="33"/>
  <c r="R195" i="33" s="1"/>
  <c r="U195" i="33" s="1"/>
  <c r="O180" i="33"/>
  <c r="R180" i="33" s="1"/>
  <c r="U180" i="33" s="1"/>
  <c r="P180" i="33"/>
  <c r="S180" i="33" s="1"/>
  <c r="P287" i="33"/>
  <c r="S287" i="33" s="1"/>
  <c r="O287" i="33"/>
  <c r="R287" i="33" s="1"/>
  <c r="U287" i="33" s="1"/>
  <c r="P182" i="33"/>
  <c r="S182" i="33" s="1"/>
  <c r="O182" i="33"/>
  <c r="R182" i="33" s="1"/>
  <c r="U182" i="33" s="1"/>
  <c r="P279" i="33"/>
  <c r="S279" i="33" s="1"/>
  <c r="O279" i="33"/>
  <c r="R279" i="33" s="1"/>
  <c r="U279" i="33" s="1"/>
  <c r="O232" i="33"/>
  <c r="R232" i="33" s="1"/>
  <c r="U232" i="33" s="1"/>
  <c r="P133" i="33"/>
  <c r="S133" i="33" s="1"/>
  <c r="O133" i="33"/>
  <c r="R133" i="33" s="1"/>
  <c r="U133" i="33" s="1"/>
  <c r="P76" i="33"/>
  <c r="S76" i="33" s="1"/>
  <c r="O76" i="33"/>
  <c r="R76" i="33" s="1"/>
  <c r="U76" i="33" s="1"/>
  <c r="P34" i="33"/>
  <c r="S34" i="33" s="1"/>
  <c r="O34" i="33"/>
  <c r="R34" i="33" s="1"/>
  <c r="U34" i="33" s="1"/>
  <c r="P19" i="33"/>
  <c r="S19" i="33" s="1"/>
  <c r="O19" i="33"/>
  <c r="R19" i="33" s="1"/>
  <c r="U19" i="33" s="1"/>
  <c r="P196" i="33"/>
  <c r="S196" i="33" s="1"/>
  <c r="O196" i="33"/>
  <c r="R196" i="33" s="1"/>
  <c r="U196" i="33" s="1"/>
  <c r="P156" i="33"/>
  <c r="S156" i="33" s="1"/>
  <c r="O156" i="33"/>
  <c r="R156" i="33" s="1"/>
  <c r="U156" i="33" s="1"/>
  <c r="P52" i="33"/>
  <c r="S52" i="33" s="1"/>
  <c r="O52" i="33"/>
  <c r="R52" i="33" s="1"/>
  <c r="U52" i="33" s="1"/>
  <c r="P200" i="33"/>
  <c r="S200" i="33" s="1"/>
  <c r="O200" i="33"/>
  <c r="R200" i="33" s="1"/>
  <c r="U200" i="33" s="1"/>
  <c r="P106" i="33"/>
  <c r="S106" i="33" s="1"/>
  <c r="O106" i="33"/>
  <c r="R106" i="33" s="1"/>
  <c r="U106" i="33" s="1"/>
  <c r="P68" i="33"/>
  <c r="S68" i="33" s="1"/>
  <c r="O68" i="33"/>
  <c r="R68" i="33" s="1"/>
  <c r="U68" i="33" s="1"/>
  <c r="P249" i="33"/>
  <c r="S249" i="33" s="1"/>
  <c r="O249" i="33"/>
  <c r="R249" i="33" s="1"/>
  <c r="U249" i="33" s="1"/>
  <c r="P130" i="33"/>
  <c r="S130" i="33" s="1"/>
  <c r="O130" i="33"/>
  <c r="R130" i="33" s="1"/>
  <c r="U130" i="33" s="1"/>
  <c r="P61" i="33"/>
  <c r="S61" i="33" s="1"/>
  <c r="O61" i="33"/>
  <c r="R61" i="33" s="1"/>
  <c r="U61" i="33" s="1"/>
  <c r="P23" i="33"/>
  <c r="S23" i="33" s="1"/>
  <c r="O23" i="33"/>
  <c r="R23" i="33" s="1"/>
  <c r="U23" i="33" s="1"/>
  <c r="O248" i="33"/>
  <c r="R248" i="33" s="1"/>
  <c r="U248" i="33" s="1"/>
  <c r="O237" i="33"/>
  <c r="R237" i="33" s="1"/>
  <c r="U237" i="33" s="1"/>
  <c r="P237" i="33"/>
  <c r="S237" i="33" s="1"/>
  <c r="P223" i="33"/>
  <c r="S223" i="33" s="1"/>
  <c r="O223" i="33"/>
  <c r="R223" i="33" s="1"/>
  <c r="U223" i="33" s="1"/>
  <c r="P269" i="33"/>
  <c r="S269" i="33" s="1"/>
  <c r="O269" i="33"/>
  <c r="R269" i="33" s="1"/>
  <c r="U269" i="33" s="1"/>
  <c r="P220" i="33"/>
  <c r="S220" i="33" s="1"/>
  <c r="O220" i="33"/>
  <c r="R220" i="33" s="1"/>
  <c r="U220" i="33" s="1"/>
  <c r="P303" i="33"/>
  <c r="S303" i="33" s="1"/>
  <c r="O303" i="33"/>
  <c r="R303" i="33" s="1"/>
  <c r="U303" i="33" s="1"/>
  <c r="P233" i="33"/>
  <c r="S233" i="33" s="1"/>
  <c r="O233" i="33"/>
  <c r="R233" i="33" s="1"/>
  <c r="U233" i="33" s="1"/>
  <c r="O189" i="33"/>
  <c r="R189" i="33" s="1"/>
  <c r="U189" i="33" s="1"/>
  <c r="P254" i="33"/>
  <c r="S254" i="33" s="1"/>
  <c r="O254" i="33"/>
  <c r="R254" i="33" s="1"/>
  <c r="U254" i="33" s="1"/>
  <c r="P154" i="33"/>
  <c r="S154" i="33" s="1"/>
  <c r="O154" i="33"/>
  <c r="R154" i="33" s="1"/>
  <c r="U154" i="33" s="1"/>
  <c r="P139" i="33"/>
  <c r="S139" i="33" s="1"/>
  <c r="O139" i="33"/>
  <c r="R139" i="33" s="1"/>
  <c r="U139" i="33" s="1"/>
  <c r="P124" i="33"/>
  <c r="S124" i="33" s="1"/>
  <c r="O124" i="33"/>
  <c r="R124" i="33" s="1"/>
  <c r="U124" i="33" s="1"/>
  <c r="P95" i="33"/>
  <c r="S95" i="33" s="1"/>
  <c r="O95" i="33"/>
  <c r="R95" i="33" s="1"/>
  <c r="U95" i="33" s="1"/>
  <c r="P78" i="33"/>
  <c r="S78" i="33" s="1"/>
  <c r="O78" i="33"/>
  <c r="R78" i="33" s="1"/>
  <c r="U78" i="33" s="1"/>
  <c r="P210" i="33"/>
  <c r="S210" i="33" s="1"/>
  <c r="O210" i="33"/>
  <c r="R210" i="33" s="1"/>
  <c r="U210" i="33" s="1"/>
  <c r="O122" i="33"/>
  <c r="R122" i="33" s="1"/>
  <c r="U122" i="33" s="1"/>
  <c r="P122" i="33"/>
  <c r="S122" i="33" s="1"/>
  <c r="P110" i="33"/>
  <c r="S110" i="33" s="1"/>
  <c r="O110" i="33"/>
  <c r="R110" i="33" s="1"/>
  <c r="U110" i="33" s="1"/>
  <c r="P252" i="33"/>
  <c r="S252" i="33" s="1"/>
  <c r="O252" i="33"/>
  <c r="R252" i="33" s="1"/>
  <c r="U252" i="33" s="1"/>
  <c r="P92" i="33"/>
  <c r="S92" i="33" s="1"/>
  <c r="O92" i="33"/>
  <c r="R92" i="33" s="1"/>
  <c r="U92" i="33" s="1"/>
  <c r="P67" i="33"/>
  <c r="S67" i="33" s="1"/>
  <c r="O67" i="33"/>
  <c r="R67" i="33" s="1"/>
  <c r="U67" i="33" s="1"/>
  <c r="O33" i="33"/>
  <c r="R33" i="33" s="1"/>
  <c r="U33" i="33" s="1"/>
  <c r="P33" i="33"/>
  <c r="S33" i="33" s="1"/>
  <c r="P278" i="33"/>
  <c r="S278" i="33" s="1"/>
  <c r="O278" i="33"/>
  <c r="R278" i="33" s="1"/>
  <c r="U278" i="33" s="1"/>
  <c r="P102" i="33"/>
  <c r="S102" i="33" s="1"/>
  <c r="O102" i="33"/>
  <c r="R102" i="33" s="1"/>
  <c r="U102" i="33" s="1"/>
  <c r="P71" i="33"/>
  <c r="S71" i="33" s="1"/>
  <c r="O71" i="33"/>
  <c r="R71" i="33" s="1"/>
  <c r="U71" i="33" s="1"/>
  <c r="P105" i="33"/>
  <c r="S105" i="33" s="1"/>
  <c r="O105" i="33"/>
  <c r="R105" i="33" s="1"/>
  <c r="U105" i="33" s="1"/>
  <c r="P50" i="33"/>
  <c r="S50" i="33" s="1"/>
  <c r="O50" i="33"/>
  <c r="R50" i="33" s="1"/>
  <c r="U50" i="33" s="1"/>
  <c r="P239" i="33"/>
  <c r="S239" i="33" s="1"/>
  <c r="O239" i="33"/>
  <c r="R239" i="33" s="1"/>
  <c r="U239" i="33" s="1"/>
  <c r="P140" i="33"/>
  <c r="S140" i="33" s="1"/>
  <c r="O140" i="33"/>
  <c r="R140" i="33" s="1"/>
  <c r="U140" i="33" s="1"/>
  <c r="P35" i="33"/>
  <c r="S35" i="33" s="1"/>
  <c r="O35" i="33"/>
  <c r="R35" i="33" s="1"/>
  <c r="U35" i="33" s="1"/>
  <c r="P301" i="29"/>
  <c r="S301" i="29" s="1"/>
  <c r="O301" i="29"/>
  <c r="R301" i="29" s="1"/>
  <c r="U301" i="29" s="1"/>
  <c r="P285" i="29"/>
  <c r="S285" i="29" s="1"/>
  <c r="O285" i="29"/>
  <c r="R285" i="29" s="1"/>
  <c r="U285" i="29" s="1"/>
  <c r="P269" i="29"/>
  <c r="S269" i="29" s="1"/>
  <c r="O269" i="29"/>
  <c r="R269" i="29" s="1"/>
  <c r="U269" i="29" s="1"/>
  <c r="P253" i="29"/>
  <c r="S253" i="29" s="1"/>
  <c r="O253" i="29"/>
  <c r="R253" i="29" s="1"/>
  <c r="U253" i="29" s="1"/>
  <c r="O237" i="29"/>
  <c r="R237" i="29" s="1"/>
  <c r="U237" i="29" s="1"/>
  <c r="P237" i="29"/>
  <c r="S237" i="29" s="1"/>
  <c r="P221" i="29"/>
  <c r="S221" i="29" s="1"/>
  <c r="O221" i="29"/>
  <c r="R221" i="29" s="1"/>
  <c r="U221" i="29" s="1"/>
  <c r="P205" i="29"/>
  <c r="S205" i="29" s="1"/>
  <c r="O205" i="29"/>
  <c r="R205" i="29" s="1"/>
  <c r="U205" i="29" s="1"/>
  <c r="P189" i="29"/>
  <c r="S189" i="29" s="1"/>
  <c r="O189" i="29"/>
  <c r="R189" i="29" s="1"/>
  <c r="U189" i="29" s="1"/>
  <c r="O173" i="29"/>
  <c r="R173" i="29" s="1"/>
  <c r="U173" i="29" s="1"/>
  <c r="P173" i="29"/>
  <c r="S173" i="29" s="1"/>
  <c r="P157" i="29"/>
  <c r="S157" i="29" s="1"/>
  <c r="O157" i="29"/>
  <c r="R157" i="29" s="1"/>
  <c r="U157" i="29" s="1"/>
  <c r="P141" i="29"/>
  <c r="S141" i="29" s="1"/>
  <c r="O141" i="29"/>
  <c r="R141" i="29" s="1"/>
  <c r="U141" i="29" s="1"/>
  <c r="P266" i="29"/>
  <c r="S266" i="29" s="1"/>
  <c r="O266" i="29"/>
  <c r="R266" i="29" s="1"/>
  <c r="U266" i="29" s="1"/>
  <c r="P202" i="29"/>
  <c r="S202" i="29" s="1"/>
  <c r="O202" i="29"/>
  <c r="R202" i="29" s="1"/>
  <c r="U202" i="29" s="1"/>
  <c r="P138" i="29"/>
  <c r="S138" i="29" s="1"/>
  <c r="O138" i="29"/>
  <c r="R138" i="29" s="1"/>
  <c r="U138" i="29" s="1"/>
  <c r="P122" i="29"/>
  <c r="S122" i="29" s="1"/>
  <c r="O122" i="29"/>
  <c r="R122" i="29" s="1"/>
  <c r="U122" i="29" s="1"/>
  <c r="P106" i="29"/>
  <c r="S106" i="29" s="1"/>
  <c r="O106" i="29"/>
  <c r="R106" i="29" s="1"/>
  <c r="U106" i="29" s="1"/>
  <c r="P90" i="29"/>
  <c r="S90" i="29" s="1"/>
  <c r="O90" i="29"/>
  <c r="R90" i="29" s="1"/>
  <c r="U90" i="29" s="1"/>
  <c r="P74" i="29"/>
  <c r="S74" i="29" s="1"/>
  <c r="O74" i="29"/>
  <c r="R74" i="29" s="1"/>
  <c r="U74" i="29" s="1"/>
  <c r="P58" i="29"/>
  <c r="S58" i="29" s="1"/>
  <c r="O58" i="29"/>
  <c r="R58" i="29" s="1"/>
  <c r="U58" i="29" s="1"/>
  <c r="P42" i="29"/>
  <c r="S42" i="29" s="1"/>
  <c r="O42" i="29"/>
  <c r="R42" i="29" s="1"/>
  <c r="U42" i="29" s="1"/>
  <c r="O26" i="29"/>
  <c r="R26" i="29" s="1"/>
  <c r="U26" i="29" s="1"/>
  <c r="P26" i="29"/>
  <c r="S26" i="29" s="1"/>
  <c r="O280" i="29"/>
  <c r="R280" i="29" s="1"/>
  <c r="U280" i="29" s="1"/>
  <c r="P280" i="29"/>
  <c r="S280" i="29" s="1"/>
  <c r="P216" i="29"/>
  <c r="S216" i="29" s="1"/>
  <c r="O216" i="29"/>
  <c r="R216" i="29" s="1"/>
  <c r="U216" i="29" s="1"/>
  <c r="P152" i="29"/>
  <c r="S152" i="29" s="1"/>
  <c r="O152" i="29"/>
  <c r="R152" i="29" s="1"/>
  <c r="U152" i="29" s="1"/>
  <c r="P254" i="29"/>
  <c r="S254" i="29" s="1"/>
  <c r="O254" i="29"/>
  <c r="R254" i="29" s="1"/>
  <c r="U254" i="29" s="1"/>
  <c r="P190" i="29"/>
  <c r="S190" i="29" s="1"/>
  <c r="O190" i="29"/>
  <c r="R190" i="29" s="1"/>
  <c r="U190" i="29" s="1"/>
  <c r="P135" i="29"/>
  <c r="S135" i="29" s="1"/>
  <c r="O135" i="29"/>
  <c r="R135" i="29" s="1"/>
  <c r="U135" i="29" s="1"/>
  <c r="O119" i="29"/>
  <c r="R119" i="29" s="1"/>
  <c r="U119" i="29" s="1"/>
  <c r="P119" i="29"/>
  <c r="S119" i="29" s="1"/>
  <c r="P103" i="29"/>
  <c r="S103" i="29" s="1"/>
  <c r="O103" i="29"/>
  <c r="R103" i="29" s="1"/>
  <c r="U103" i="29" s="1"/>
  <c r="P87" i="29"/>
  <c r="S87" i="29" s="1"/>
  <c r="O87" i="29"/>
  <c r="R87" i="29" s="1"/>
  <c r="U87" i="29" s="1"/>
  <c r="P71" i="29"/>
  <c r="S71" i="29" s="1"/>
  <c r="O71" i="29"/>
  <c r="R71" i="29" s="1"/>
  <c r="U71" i="29" s="1"/>
  <c r="P55" i="29"/>
  <c r="S55" i="29" s="1"/>
  <c r="O55" i="29"/>
  <c r="R55" i="29" s="1"/>
  <c r="U55" i="29" s="1"/>
  <c r="P39" i="29"/>
  <c r="S39" i="29" s="1"/>
  <c r="O39" i="29"/>
  <c r="R39" i="29" s="1"/>
  <c r="U39" i="29" s="1"/>
  <c r="O23" i="29"/>
  <c r="R23" i="29" s="1"/>
  <c r="U23" i="29" s="1"/>
  <c r="P23" i="29"/>
  <c r="S23" i="29" s="1"/>
  <c r="P268" i="29"/>
  <c r="S268" i="29" s="1"/>
  <c r="O268" i="29"/>
  <c r="R268" i="29" s="1"/>
  <c r="U268" i="29" s="1"/>
  <c r="P228" i="29"/>
  <c r="S228" i="29" s="1"/>
  <c r="O228" i="29"/>
  <c r="R228" i="29" s="1"/>
  <c r="U228" i="29" s="1"/>
  <c r="P156" i="29"/>
  <c r="S156" i="29" s="1"/>
  <c r="O156" i="29"/>
  <c r="R156" i="29" s="1"/>
  <c r="U156" i="29" s="1"/>
  <c r="P212" i="29"/>
  <c r="S212" i="29" s="1"/>
  <c r="O212" i="29"/>
  <c r="R212" i="29" s="1"/>
  <c r="U212" i="29" s="1"/>
  <c r="O299" i="29"/>
  <c r="R299" i="29" s="1"/>
  <c r="U299" i="29" s="1"/>
  <c r="P299" i="29"/>
  <c r="S299" i="29" s="1"/>
  <c r="P283" i="29"/>
  <c r="S283" i="29" s="1"/>
  <c r="O283" i="29"/>
  <c r="R283" i="29" s="1"/>
  <c r="U283" i="29" s="1"/>
  <c r="O267" i="29"/>
  <c r="R267" i="29" s="1"/>
  <c r="U267" i="29" s="1"/>
  <c r="P267" i="29"/>
  <c r="S267" i="29" s="1"/>
  <c r="P251" i="29"/>
  <c r="S251" i="29" s="1"/>
  <c r="O251" i="29"/>
  <c r="R251" i="29" s="1"/>
  <c r="U251" i="29" s="1"/>
  <c r="O235" i="29"/>
  <c r="R235" i="29" s="1"/>
  <c r="U235" i="29" s="1"/>
  <c r="P235" i="29"/>
  <c r="S235" i="29" s="1"/>
  <c r="P219" i="29"/>
  <c r="S219" i="29" s="1"/>
  <c r="O219" i="29"/>
  <c r="R219" i="29" s="1"/>
  <c r="U219" i="29" s="1"/>
  <c r="O203" i="29"/>
  <c r="R203" i="29" s="1"/>
  <c r="U203" i="29" s="1"/>
  <c r="P203" i="29"/>
  <c r="S203" i="29" s="1"/>
  <c r="P187" i="29"/>
  <c r="S187" i="29" s="1"/>
  <c r="O187" i="29"/>
  <c r="R187" i="29" s="1"/>
  <c r="U187" i="29" s="1"/>
  <c r="O171" i="29"/>
  <c r="R171" i="29" s="1"/>
  <c r="U171" i="29" s="1"/>
  <c r="P171" i="29"/>
  <c r="S171" i="29" s="1"/>
  <c r="P155" i="29"/>
  <c r="S155" i="29" s="1"/>
  <c r="O155" i="29"/>
  <c r="R155" i="29" s="1"/>
  <c r="U155" i="29" s="1"/>
  <c r="P139" i="29"/>
  <c r="S139" i="29" s="1"/>
  <c r="O139" i="29"/>
  <c r="R139" i="29" s="1"/>
  <c r="U139" i="29" s="1"/>
  <c r="P258" i="29"/>
  <c r="S258" i="29" s="1"/>
  <c r="O258" i="29"/>
  <c r="R258" i="29" s="1"/>
  <c r="U258" i="29" s="1"/>
  <c r="P194" i="29"/>
  <c r="S194" i="29" s="1"/>
  <c r="O194" i="29"/>
  <c r="R194" i="29" s="1"/>
  <c r="U194" i="29" s="1"/>
  <c r="P136" i="29"/>
  <c r="S136" i="29" s="1"/>
  <c r="O136" i="29"/>
  <c r="R136" i="29" s="1"/>
  <c r="U136" i="29" s="1"/>
  <c r="P120" i="29"/>
  <c r="S120" i="29" s="1"/>
  <c r="O120" i="29"/>
  <c r="R120" i="29" s="1"/>
  <c r="U120" i="29" s="1"/>
  <c r="P104" i="29"/>
  <c r="S104" i="29" s="1"/>
  <c r="O104" i="29"/>
  <c r="R104" i="29" s="1"/>
  <c r="U104" i="29" s="1"/>
  <c r="O88" i="29"/>
  <c r="R88" i="29" s="1"/>
  <c r="U88" i="29" s="1"/>
  <c r="P88" i="29"/>
  <c r="S88" i="29" s="1"/>
  <c r="P72" i="29"/>
  <c r="S72" i="29" s="1"/>
  <c r="O72" i="29"/>
  <c r="R72" i="29" s="1"/>
  <c r="U72" i="29" s="1"/>
  <c r="P56" i="29"/>
  <c r="S56" i="29" s="1"/>
  <c r="O56" i="29"/>
  <c r="R56" i="29" s="1"/>
  <c r="U56" i="29" s="1"/>
  <c r="P40" i="29"/>
  <c r="S40" i="29" s="1"/>
  <c r="O40" i="29"/>
  <c r="R40" i="29" s="1"/>
  <c r="U40" i="29" s="1"/>
  <c r="O24" i="29"/>
  <c r="R24" i="29" s="1"/>
  <c r="U24" i="29" s="1"/>
  <c r="P24" i="29"/>
  <c r="S24" i="29" s="1"/>
  <c r="O304" i="29"/>
  <c r="R304" i="29" s="1"/>
  <c r="U304" i="29" s="1"/>
  <c r="P304" i="29"/>
  <c r="S304" i="29" s="1"/>
  <c r="P240" i="29"/>
  <c r="S240" i="29" s="1"/>
  <c r="O240" i="29"/>
  <c r="R240" i="29" s="1"/>
  <c r="U240" i="29" s="1"/>
  <c r="O176" i="29"/>
  <c r="R176" i="29" s="1"/>
  <c r="U176" i="29" s="1"/>
  <c r="P176" i="29"/>
  <c r="S176" i="29" s="1"/>
  <c r="P278" i="29"/>
  <c r="S278" i="29" s="1"/>
  <c r="O278" i="29"/>
  <c r="R278" i="29" s="1"/>
  <c r="U278" i="29" s="1"/>
  <c r="P214" i="29"/>
  <c r="S214" i="29" s="1"/>
  <c r="O214" i="29"/>
  <c r="R214" i="29" s="1"/>
  <c r="U214" i="29" s="1"/>
  <c r="P150" i="29"/>
  <c r="S150" i="29" s="1"/>
  <c r="O150" i="29"/>
  <c r="R150" i="29" s="1"/>
  <c r="U150" i="29" s="1"/>
  <c r="P125" i="29"/>
  <c r="S125" i="29" s="1"/>
  <c r="O125" i="29"/>
  <c r="R125" i="29" s="1"/>
  <c r="U125" i="29" s="1"/>
  <c r="P109" i="29"/>
  <c r="S109" i="29" s="1"/>
  <c r="O109" i="29"/>
  <c r="R109" i="29" s="1"/>
  <c r="U109" i="29" s="1"/>
  <c r="O93" i="29"/>
  <c r="R93" i="29" s="1"/>
  <c r="U93" i="29" s="1"/>
  <c r="P93" i="29"/>
  <c r="S93" i="29" s="1"/>
  <c r="O77" i="29"/>
  <c r="R77" i="29" s="1"/>
  <c r="U77" i="29" s="1"/>
  <c r="P77" i="29"/>
  <c r="S77" i="29" s="1"/>
  <c r="P61" i="29"/>
  <c r="S61" i="29" s="1"/>
  <c r="O61" i="29"/>
  <c r="R61" i="29" s="1"/>
  <c r="U61" i="29" s="1"/>
  <c r="P45" i="29"/>
  <c r="S45" i="29" s="1"/>
  <c r="O45" i="29"/>
  <c r="R45" i="29" s="1"/>
  <c r="U45" i="29" s="1"/>
  <c r="P29" i="29"/>
  <c r="S29" i="29" s="1"/>
  <c r="O29" i="29"/>
  <c r="R29" i="29" s="1"/>
  <c r="U29" i="29" s="1"/>
  <c r="P13" i="29"/>
  <c r="S13" i="29" s="1"/>
  <c r="O13" i="29"/>
  <c r="R13" i="29" s="1"/>
  <c r="U13" i="29" s="1"/>
  <c r="P196" i="29"/>
  <c r="S196" i="29" s="1"/>
  <c r="O196" i="29"/>
  <c r="R196" i="29" s="1"/>
  <c r="U196" i="29" s="1"/>
  <c r="O180" i="29"/>
  <c r="R180" i="29" s="1"/>
  <c r="U180" i="29" s="1"/>
  <c r="P180" i="29"/>
  <c r="S180" i="29" s="1"/>
  <c r="P297" i="29"/>
  <c r="S297" i="29" s="1"/>
  <c r="O297" i="29"/>
  <c r="R297" i="29" s="1"/>
  <c r="U297" i="29" s="1"/>
  <c r="P281" i="29"/>
  <c r="S281" i="29" s="1"/>
  <c r="O281" i="29"/>
  <c r="R281" i="29" s="1"/>
  <c r="U281" i="29" s="1"/>
  <c r="O265" i="29"/>
  <c r="R265" i="29" s="1"/>
  <c r="U265" i="29" s="1"/>
  <c r="P265" i="29"/>
  <c r="S265" i="29" s="1"/>
  <c r="P249" i="29"/>
  <c r="S249" i="29" s="1"/>
  <c r="O249" i="29"/>
  <c r="R249" i="29" s="1"/>
  <c r="U249" i="29" s="1"/>
  <c r="O233" i="29"/>
  <c r="R233" i="29" s="1"/>
  <c r="U233" i="29" s="1"/>
  <c r="P233" i="29"/>
  <c r="S233" i="29" s="1"/>
  <c r="P217" i="29"/>
  <c r="S217" i="29" s="1"/>
  <c r="O217" i="29"/>
  <c r="R217" i="29" s="1"/>
  <c r="U217" i="29" s="1"/>
  <c r="O201" i="29"/>
  <c r="R201" i="29" s="1"/>
  <c r="U201" i="29" s="1"/>
  <c r="P201" i="29"/>
  <c r="S201" i="29" s="1"/>
  <c r="O185" i="29"/>
  <c r="R185" i="29" s="1"/>
  <c r="U185" i="29" s="1"/>
  <c r="P185" i="29"/>
  <c r="S185" i="29" s="1"/>
  <c r="P169" i="29"/>
  <c r="S169" i="29" s="1"/>
  <c r="O169" i="29"/>
  <c r="R169" i="29" s="1"/>
  <c r="U169" i="29" s="1"/>
  <c r="P153" i="29"/>
  <c r="S153" i="29" s="1"/>
  <c r="O153" i="29"/>
  <c r="R153" i="29" s="1"/>
  <c r="U153" i="29" s="1"/>
  <c r="P282" i="29"/>
  <c r="S282" i="29" s="1"/>
  <c r="O282" i="29"/>
  <c r="R282" i="29" s="1"/>
  <c r="U282" i="29" s="1"/>
  <c r="P218" i="29"/>
  <c r="S218" i="29" s="1"/>
  <c r="O218" i="29"/>
  <c r="R218" i="29" s="1"/>
  <c r="U218" i="29" s="1"/>
  <c r="P154" i="29"/>
  <c r="S154" i="29" s="1"/>
  <c r="O154" i="29"/>
  <c r="R154" i="29" s="1"/>
  <c r="U154" i="29" s="1"/>
  <c r="P126" i="29"/>
  <c r="S126" i="29" s="1"/>
  <c r="O126" i="29"/>
  <c r="R126" i="29" s="1"/>
  <c r="U126" i="29" s="1"/>
  <c r="P110" i="29"/>
  <c r="S110" i="29" s="1"/>
  <c r="O110" i="29"/>
  <c r="R110" i="29" s="1"/>
  <c r="U110" i="29" s="1"/>
  <c r="P94" i="29"/>
  <c r="S94" i="29" s="1"/>
  <c r="O94" i="29"/>
  <c r="R94" i="29" s="1"/>
  <c r="U94" i="29" s="1"/>
  <c r="O78" i="29"/>
  <c r="R78" i="29" s="1"/>
  <c r="U78" i="29" s="1"/>
  <c r="P78" i="29"/>
  <c r="S78" i="29" s="1"/>
  <c r="P62" i="29"/>
  <c r="S62" i="29" s="1"/>
  <c r="O62" i="29"/>
  <c r="R62" i="29" s="1"/>
  <c r="U62" i="29" s="1"/>
  <c r="P46" i="29"/>
  <c r="S46" i="29" s="1"/>
  <c r="O46" i="29"/>
  <c r="R46" i="29" s="1"/>
  <c r="U46" i="29" s="1"/>
  <c r="P30" i="29"/>
  <c r="S30" i="29" s="1"/>
  <c r="O30" i="29"/>
  <c r="R30" i="29" s="1"/>
  <c r="U30" i="29" s="1"/>
  <c r="P14" i="29"/>
  <c r="S14" i="29" s="1"/>
  <c r="O14" i="29"/>
  <c r="R14" i="29" s="1"/>
  <c r="U14" i="29" s="1"/>
  <c r="P264" i="29"/>
  <c r="S264" i="29" s="1"/>
  <c r="O264" i="29"/>
  <c r="R264" i="29" s="1"/>
  <c r="U264" i="29" s="1"/>
  <c r="P200" i="29"/>
  <c r="S200" i="29" s="1"/>
  <c r="O200" i="29"/>
  <c r="R200" i="29" s="1"/>
  <c r="U200" i="29" s="1"/>
  <c r="P302" i="29"/>
  <c r="S302" i="29" s="1"/>
  <c r="O302" i="29"/>
  <c r="R302" i="29" s="1"/>
  <c r="U302" i="29" s="1"/>
  <c r="P238" i="29"/>
  <c r="S238" i="29" s="1"/>
  <c r="O238" i="29"/>
  <c r="R238" i="29" s="1"/>
  <c r="U238" i="29" s="1"/>
  <c r="O174" i="29"/>
  <c r="R174" i="29" s="1"/>
  <c r="U174" i="29" s="1"/>
  <c r="P174" i="29"/>
  <c r="S174" i="29" s="1"/>
  <c r="P131" i="29"/>
  <c r="S131" i="29" s="1"/>
  <c r="O131" i="29"/>
  <c r="R131" i="29" s="1"/>
  <c r="U131" i="29" s="1"/>
  <c r="P115" i="29"/>
  <c r="S115" i="29" s="1"/>
  <c r="O115" i="29"/>
  <c r="R115" i="29" s="1"/>
  <c r="U115" i="29" s="1"/>
  <c r="O99" i="29"/>
  <c r="R99" i="29" s="1"/>
  <c r="U99" i="29" s="1"/>
  <c r="P99" i="29"/>
  <c r="S99" i="29" s="1"/>
  <c r="P83" i="29"/>
  <c r="S83" i="29" s="1"/>
  <c r="O83" i="29"/>
  <c r="R83" i="29" s="1"/>
  <c r="U83" i="29" s="1"/>
  <c r="P67" i="29"/>
  <c r="S67" i="29" s="1"/>
  <c r="O67" i="29"/>
  <c r="R67" i="29" s="1"/>
  <c r="U67" i="29" s="1"/>
  <c r="P51" i="29"/>
  <c r="S51" i="29" s="1"/>
  <c r="O51" i="29"/>
  <c r="R51" i="29" s="1"/>
  <c r="U51" i="29" s="1"/>
  <c r="O35" i="29"/>
  <c r="R35" i="29" s="1"/>
  <c r="U35" i="29" s="1"/>
  <c r="P35" i="29"/>
  <c r="S35" i="29" s="1"/>
  <c r="P19" i="29"/>
  <c r="S19" i="29" s="1"/>
  <c r="O19" i="29"/>
  <c r="R19" i="29" s="1"/>
  <c r="U19" i="29" s="1"/>
  <c r="P292" i="29"/>
  <c r="S292" i="29" s="1"/>
  <c r="O292" i="29"/>
  <c r="R292" i="29" s="1"/>
  <c r="U292" i="29" s="1"/>
  <c r="P220" i="29"/>
  <c r="S220" i="29" s="1"/>
  <c r="O220" i="29"/>
  <c r="R220" i="29" s="1"/>
  <c r="U220" i="29" s="1"/>
  <c r="O303" i="29"/>
  <c r="R303" i="29" s="1"/>
  <c r="U303" i="29" s="1"/>
  <c r="P303" i="29"/>
  <c r="S303" i="29" s="1"/>
  <c r="P287" i="29"/>
  <c r="S287" i="29" s="1"/>
  <c r="O287" i="29"/>
  <c r="R287" i="29" s="1"/>
  <c r="U287" i="29" s="1"/>
  <c r="O271" i="29"/>
  <c r="R271" i="29" s="1"/>
  <c r="U271" i="29" s="1"/>
  <c r="P271" i="29"/>
  <c r="S271" i="29" s="1"/>
  <c r="P255" i="29"/>
  <c r="S255" i="29" s="1"/>
  <c r="O255" i="29"/>
  <c r="R255" i="29" s="1"/>
  <c r="U255" i="29" s="1"/>
  <c r="O239" i="29"/>
  <c r="R239" i="29" s="1"/>
  <c r="U239" i="29" s="1"/>
  <c r="P239" i="29"/>
  <c r="S239" i="29" s="1"/>
  <c r="P223" i="29"/>
  <c r="S223" i="29" s="1"/>
  <c r="O223" i="29"/>
  <c r="R223" i="29" s="1"/>
  <c r="U223" i="29" s="1"/>
  <c r="P207" i="29"/>
  <c r="S207" i="29" s="1"/>
  <c r="O207" i="29"/>
  <c r="R207" i="29" s="1"/>
  <c r="U207" i="29" s="1"/>
  <c r="P191" i="29"/>
  <c r="S191" i="29" s="1"/>
  <c r="O191" i="29"/>
  <c r="R191" i="29" s="1"/>
  <c r="U191" i="29" s="1"/>
  <c r="P175" i="29"/>
  <c r="S175" i="29" s="1"/>
  <c r="O175" i="29"/>
  <c r="R175" i="29" s="1"/>
  <c r="U175" i="29" s="1"/>
  <c r="P159" i="29"/>
  <c r="S159" i="29" s="1"/>
  <c r="O159" i="29"/>
  <c r="R159" i="29" s="1"/>
  <c r="U159" i="29" s="1"/>
  <c r="O143" i="29"/>
  <c r="R143" i="29" s="1"/>
  <c r="U143" i="29" s="1"/>
  <c r="P143" i="29"/>
  <c r="S143" i="29" s="1"/>
  <c r="P274" i="29"/>
  <c r="S274" i="29" s="1"/>
  <c r="O274" i="29"/>
  <c r="R274" i="29" s="1"/>
  <c r="U274" i="29" s="1"/>
  <c r="O210" i="29"/>
  <c r="R210" i="29" s="1"/>
  <c r="U210" i="29" s="1"/>
  <c r="P210" i="29"/>
  <c r="S210" i="29" s="1"/>
  <c r="O146" i="29"/>
  <c r="R146" i="29" s="1"/>
  <c r="U146" i="29" s="1"/>
  <c r="P146" i="29"/>
  <c r="S146" i="29" s="1"/>
  <c r="P124" i="29"/>
  <c r="S124" i="29" s="1"/>
  <c r="O124" i="29"/>
  <c r="R124" i="29" s="1"/>
  <c r="U124" i="29" s="1"/>
  <c r="P108" i="29"/>
  <c r="S108" i="29" s="1"/>
  <c r="O108" i="29"/>
  <c r="R108" i="29" s="1"/>
  <c r="U108" i="29" s="1"/>
  <c r="P92" i="29"/>
  <c r="S92" i="29" s="1"/>
  <c r="O92" i="29"/>
  <c r="R92" i="29" s="1"/>
  <c r="U92" i="29" s="1"/>
  <c r="P76" i="29"/>
  <c r="S76" i="29" s="1"/>
  <c r="O76" i="29"/>
  <c r="R76" i="29" s="1"/>
  <c r="U76" i="29" s="1"/>
  <c r="P60" i="29"/>
  <c r="S60" i="29" s="1"/>
  <c r="O60" i="29"/>
  <c r="R60" i="29" s="1"/>
  <c r="U60" i="29" s="1"/>
  <c r="P44" i="29"/>
  <c r="S44" i="29" s="1"/>
  <c r="O44" i="29"/>
  <c r="R44" i="29" s="1"/>
  <c r="U44" i="29" s="1"/>
  <c r="P28" i="29"/>
  <c r="S28" i="29" s="1"/>
  <c r="O28" i="29"/>
  <c r="R28" i="29" s="1"/>
  <c r="U28" i="29" s="1"/>
  <c r="P12" i="29"/>
  <c r="S12" i="29" s="1"/>
  <c r="O12" i="29"/>
  <c r="R12" i="29" s="1"/>
  <c r="U12" i="29" s="1"/>
  <c r="O256" i="29"/>
  <c r="R256" i="29" s="1"/>
  <c r="U256" i="29" s="1"/>
  <c r="P256" i="29"/>
  <c r="S256" i="29" s="1"/>
  <c r="O192" i="29"/>
  <c r="R192" i="29" s="1"/>
  <c r="U192" i="29" s="1"/>
  <c r="P192" i="29"/>
  <c r="S192" i="29" s="1"/>
  <c r="P294" i="29"/>
  <c r="S294" i="29" s="1"/>
  <c r="O294" i="29"/>
  <c r="R294" i="29" s="1"/>
  <c r="U294" i="29" s="1"/>
  <c r="P230" i="29"/>
  <c r="S230" i="29" s="1"/>
  <c r="O230" i="29"/>
  <c r="R230" i="29" s="1"/>
  <c r="U230" i="29" s="1"/>
  <c r="P166" i="29"/>
  <c r="S166" i="29" s="1"/>
  <c r="O166" i="29"/>
  <c r="R166" i="29" s="1"/>
  <c r="U166" i="29" s="1"/>
  <c r="P129" i="29"/>
  <c r="S129" i="29" s="1"/>
  <c r="O129" i="29"/>
  <c r="R129" i="29" s="1"/>
  <c r="U129" i="29" s="1"/>
  <c r="P113" i="29"/>
  <c r="S113" i="29" s="1"/>
  <c r="O113" i="29"/>
  <c r="R113" i="29" s="1"/>
  <c r="U113" i="29" s="1"/>
  <c r="P97" i="29"/>
  <c r="S97" i="29" s="1"/>
  <c r="O97" i="29"/>
  <c r="R97" i="29" s="1"/>
  <c r="U97" i="29" s="1"/>
  <c r="P81" i="29"/>
  <c r="S81" i="29" s="1"/>
  <c r="O81" i="29"/>
  <c r="R81" i="29" s="1"/>
  <c r="U81" i="29" s="1"/>
  <c r="O65" i="29"/>
  <c r="R65" i="29" s="1"/>
  <c r="U65" i="29" s="1"/>
  <c r="P65" i="29"/>
  <c r="S65" i="29" s="1"/>
  <c r="P49" i="29"/>
  <c r="S49" i="29" s="1"/>
  <c r="O49" i="29"/>
  <c r="R49" i="29" s="1"/>
  <c r="U49" i="29" s="1"/>
  <c r="P33" i="29"/>
  <c r="S33" i="29" s="1"/>
  <c r="O33" i="29"/>
  <c r="R33" i="29" s="1"/>
  <c r="U33" i="29" s="1"/>
  <c r="P17" i="29"/>
  <c r="S17" i="29" s="1"/>
  <c r="O17" i="29"/>
  <c r="R17" i="29" s="1"/>
  <c r="U17" i="29" s="1"/>
  <c r="O172" i="29"/>
  <c r="R172" i="29" s="1"/>
  <c r="U172" i="29" s="1"/>
  <c r="P172" i="29"/>
  <c r="S172" i="29" s="1"/>
  <c r="P188" i="29"/>
  <c r="S188" i="29" s="1"/>
  <c r="O188" i="29"/>
  <c r="R188" i="29" s="1"/>
  <c r="U188" i="29" s="1"/>
  <c r="P293" i="29"/>
  <c r="S293" i="29" s="1"/>
  <c r="O293" i="29"/>
  <c r="R293" i="29" s="1"/>
  <c r="U293" i="29" s="1"/>
  <c r="O277" i="29"/>
  <c r="R277" i="29" s="1"/>
  <c r="U277" i="29" s="1"/>
  <c r="P277" i="29"/>
  <c r="S277" i="29" s="1"/>
  <c r="P261" i="29"/>
  <c r="S261" i="29" s="1"/>
  <c r="O261" i="29"/>
  <c r="R261" i="29" s="1"/>
  <c r="U261" i="29" s="1"/>
  <c r="P245" i="29"/>
  <c r="S245" i="29" s="1"/>
  <c r="O245" i="29"/>
  <c r="R245" i="29" s="1"/>
  <c r="U245" i="29" s="1"/>
  <c r="P229" i="29"/>
  <c r="S229" i="29" s="1"/>
  <c r="O229" i="29"/>
  <c r="R229" i="29" s="1"/>
  <c r="U229" i="29" s="1"/>
  <c r="O213" i="29"/>
  <c r="R213" i="29" s="1"/>
  <c r="U213" i="29" s="1"/>
  <c r="P213" i="29"/>
  <c r="S213" i="29" s="1"/>
  <c r="P197" i="29"/>
  <c r="S197" i="29" s="1"/>
  <c r="O197" i="29"/>
  <c r="R197" i="29" s="1"/>
  <c r="U197" i="29" s="1"/>
  <c r="P181" i="29"/>
  <c r="S181" i="29" s="1"/>
  <c r="O181" i="29"/>
  <c r="R181" i="29" s="1"/>
  <c r="U181" i="29" s="1"/>
  <c r="P165" i="29"/>
  <c r="S165" i="29" s="1"/>
  <c r="O165" i="29"/>
  <c r="R165" i="29" s="1"/>
  <c r="U165" i="29" s="1"/>
  <c r="P149" i="29"/>
  <c r="S149" i="29" s="1"/>
  <c r="O149" i="29"/>
  <c r="R149" i="29" s="1"/>
  <c r="U149" i="29" s="1"/>
  <c r="O298" i="29"/>
  <c r="R298" i="29" s="1"/>
  <c r="U298" i="29" s="1"/>
  <c r="P298" i="29"/>
  <c r="S298" i="29" s="1"/>
  <c r="P234" i="29"/>
  <c r="S234" i="29" s="1"/>
  <c r="O234" i="29"/>
  <c r="R234" i="29" s="1"/>
  <c r="U234" i="29" s="1"/>
  <c r="O170" i="29"/>
  <c r="R170" i="29" s="1"/>
  <c r="U170" i="29" s="1"/>
  <c r="P170" i="29"/>
  <c r="S170" i="29" s="1"/>
  <c r="P130" i="29"/>
  <c r="S130" i="29" s="1"/>
  <c r="O130" i="29"/>
  <c r="R130" i="29" s="1"/>
  <c r="U130" i="29" s="1"/>
  <c r="P114" i="29"/>
  <c r="S114" i="29" s="1"/>
  <c r="O114" i="29"/>
  <c r="R114" i="29" s="1"/>
  <c r="U114" i="29" s="1"/>
  <c r="O98" i="29"/>
  <c r="R98" i="29" s="1"/>
  <c r="U98" i="29" s="1"/>
  <c r="P98" i="29"/>
  <c r="S98" i="29" s="1"/>
  <c r="O82" i="29"/>
  <c r="R82" i="29" s="1"/>
  <c r="U82" i="29" s="1"/>
  <c r="P82" i="29"/>
  <c r="S82" i="29" s="1"/>
  <c r="P66" i="29"/>
  <c r="S66" i="29" s="1"/>
  <c r="O66" i="29"/>
  <c r="R66" i="29" s="1"/>
  <c r="U66" i="29" s="1"/>
  <c r="P50" i="29"/>
  <c r="S50" i="29" s="1"/>
  <c r="O50" i="29"/>
  <c r="R50" i="29" s="1"/>
  <c r="U50" i="29" s="1"/>
  <c r="P34" i="29"/>
  <c r="S34" i="29" s="1"/>
  <c r="O34" i="29"/>
  <c r="R34" i="29" s="1"/>
  <c r="U34" i="29" s="1"/>
  <c r="P18" i="29"/>
  <c r="S18" i="29" s="1"/>
  <c r="O18" i="29"/>
  <c r="R18" i="29" s="1"/>
  <c r="U18" i="29" s="1"/>
  <c r="P248" i="29"/>
  <c r="S248" i="29" s="1"/>
  <c r="O248" i="29"/>
  <c r="R248" i="29" s="1"/>
  <c r="U248" i="29" s="1"/>
  <c r="P184" i="29"/>
  <c r="S184" i="29" s="1"/>
  <c r="O184" i="29"/>
  <c r="R184" i="29" s="1"/>
  <c r="U184" i="29" s="1"/>
  <c r="P286" i="29"/>
  <c r="S286" i="29" s="1"/>
  <c r="O286" i="29"/>
  <c r="R286" i="29" s="1"/>
  <c r="U286" i="29" s="1"/>
  <c r="P222" i="29"/>
  <c r="S222" i="29" s="1"/>
  <c r="O222" i="29"/>
  <c r="R222" i="29" s="1"/>
  <c r="U222" i="29" s="1"/>
  <c r="P158" i="29"/>
  <c r="S158" i="29" s="1"/>
  <c r="O158" i="29"/>
  <c r="R158" i="29" s="1"/>
  <c r="U158" i="29" s="1"/>
  <c r="P127" i="29"/>
  <c r="S127" i="29" s="1"/>
  <c r="O127" i="29"/>
  <c r="R127" i="29" s="1"/>
  <c r="U127" i="29" s="1"/>
  <c r="P111" i="29"/>
  <c r="S111" i="29" s="1"/>
  <c r="O111" i="29"/>
  <c r="R111" i="29" s="1"/>
  <c r="U111" i="29" s="1"/>
  <c r="O95" i="29"/>
  <c r="R95" i="29" s="1"/>
  <c r="U95" i="29" s="1"/>
  <c r="P95" i="29"/>
  <c r="S95" i="29" s="1"/>
  <c r="P79" i="29"/>
  <c r="S79" i="29" s="1"/>
  <c r="O79" i="29"/>
  <c r="R79" i="29" s="1"/>
  <c r="U79" i="29" s="1"/>
  <c r="O63" i="29"/>
  <c r="R63" i="29" s="1"/>
  <c r="U63" i="29" s="1"/>
  <c r="P63" i="29"/>
  <c r="S63" i="29" s="1"/>
  <c r="P47" i="29"/>
  <c r="S47" i="29" s="1"/>
  <c r="O47" i="29"/>
  <c r="R47" i="29" s="1"/>
  <c r="U47" i="29" s="1"/>
  <c r="O31" i="29"/>
  <c r="R31" i="29" s="1"/>
  <c r="U31" i="29" s="1"/>
  <c r="P31" i="29"/>
  <c r="S31" i="29" s="1"/>
  <c r="P15" i="29"/>
  <c r="S15" i="29" s="1"/>
  <c r="O15" i="29"/>
  <c r="R15" i="29" s="1"/>
  <c r="U15" i="29" s="1"/>
  <c r="P140" i="29"/>
  <c r="S140" i="29" s="1"/>
  <c r="O140" i="29"/>
  <c r="R140" i="29" s="1"/>
  <c r="U140" i="29" s="1"/>
  <c r="P284" i="29"/>
  <c r="S284" i="29" s="1"/>
  <c r="O284" i="29"/>
  <c r="R284" i="29" s="1"/>
  <c r="U284" i="29" s="1"/>
  <c r="O244" i="29"/>
  <c r="R244" i="29" s="1"/>
  <c r="U244" i="29" s="1"/>
  <c r="P244" i="29"/>
  <c r="S244" i="29" s="1"/>
  <c r="O307" i="29"/>
  <c r="R307" i="29" s="1"/>
  <c r="U307" i="29" s="1"/>
  <c r="P307" i="29"/>
  <c r="S307" i="29" s="1"/>
  <c r="P291" i="29"/>
  <c r="S291" i="29" s="1"/>
  <c r="O291" i="29"/>
  <c r="R291" i="29" s="1"/>
  <c r="U291" i="29" s="1"/>
  <c r="P275" i="29"/>
  <c r="S275" i="29" s="1"/>
  <c r="O275" i="29"/>
  <c r="R275" i="29" s="1"/>
  <c r="U275" i="29" s="1"/>
  <c r="P259" i="29"/>
  <c r="S259" i="29" s="1"/>
  <c r="O259" i="29"/>
  <c r="R259" i="29" s="1"/>
  <c r="U259" i="29" s="1"/>
  <c r="P243" i="29"/>
  <c r="S243" i="29" s="1"/>
  <c r="O243" i="29"/>
  <c r="R243" i="29" s="1"/>
  <c r="U243" i="29" s="1"/>
  <c r="P227" i="29"/>
  <c r="S227" i="29" s="1"/>
  <c r="O227" i="29"/>
  <c r="R227" i="29" s="1"/>
  <c r="U227" i="29" s="1"/>
  <c r="P211" i="29"/>
  <c r="S211" i="29" s="1"/>
  <c r="O211" i="29"/>
  <c r="R211" i="29" s="1"/>
  <c r="U211" i="29" s="1"/>
  <c r="P195" i="29"/>
  <c r="S195" i="29" s="1"/>
  <c r="O195" i="29"/>
  <c r="R195" i="29" s="1"/>
  <c r="U195" i="29" s="1"/>
  <c r="O179" i="29"/>
  <c r="R179" i="29" s="1"/>
  <c r="U179" i="29" s="1"/>
  <c r="P179" i="29"/>
  <c r="S179" i="29" s="1"/>
  <c r="P163" i="29"/>
  <c r="S163" i="29" s="1"/>
  <c r="O163" i="29"/>
  <c r="R163" i="29" s="1"/>
  <c r="U163" i="29" s="1"/>
  <c r="P147" i="29"/>
  <c r="S147" i="29" s="1"/>
  <c r="O147" i="29"/>
  <c r="R147" i="29" s="1"/>
  <c r="U147" i="29" s="1"/>
  <c r="O290" i="29"/>
  <c r="R290" i="29" s="1"/>
  <c r="U290" i="29" s="1"/>
  <c r="P290" i="29"/>
  <c r="S290" i="29" s="1"/>
  <c r="P226" i="29"/>
  <c r="S226" i="29" s="1"/>
  <c r="O226" i="29"/>
  <c r="R226" i="29" s="1"/>
  <c r="U226" i="29" s="1"/>
  <c r="P162" i="29"/>
  <c r="S162" i="29" s="1"/>
  <c r="O162" i="29"/>
  <c r="R162" i="29" s="1"/>
  <c r="U162" i="29" s="1"/>
  <c r="O128" i="29"/>
  <c r="R128" i="29" s="1"/>
  <c r="U128" i="29" s="1"/>
  <c r="P128" i="29"/>
  <c r="S128" i="29" s="1"/>
  <c r="P112" i="29"/>
  <c r="S112" i="29" s="1"/>
  <c r="O112" i="29"/>
  <c r="R112" i="29" s="1"/>
  <c r="U112" i="29" s="1"/>
  <c r="O96" i="29"/>
  <c r="R96" i="29" s="1"/>
  <c r="U96" i="29" s="1"/>
  <c r="P96" i="29"/>
  <c r="S96" i="29" s="1"/>
  <c r="P80" i="29"/>
  <c r="S80" i="29" s="1"/>
  <c r="O80" i="29"/>
  <c r="R80" i="29" s="1"/>
  <c r="U80" i="29" s="1"/>
  <c r="P64" i="29"/>
  <c r="S64" i="29" s="1"/>
  <c r="O64" i="29"/>
  <c r="R64" i="29" s="1"/>
  <c r="U64" i="29" s="1"/>
  <c r="P48" i="29"/>
  <c r="S48" i="29" s="1"/>
  <c r="O48" i="29"/>
  <c r="R48" i="29" s="1"/>
  <c r="U48" i="29" s="1"/>
  <c r="P32" i="29"/>
  <c r="S32" i="29" s="1"/>
  <c r="O32" i="29"/>
  <c r="R32" i="29" s="1"/>
  <c r="U32" i="29" s="1"/>
  <c r="P16" i="29"/>
  <c r="S16" i="29" s="1"/>
  <c r="O16" i="29"/>
  <c r="R16" i="29" s="1"/>
  <c r="U16" i="29" s="1"/>
  <c r="P272" i="29"/>
  <c r="S272" i="29" s="1"/>
  <c r="O272" i="29"/>
  <c r="R272" i="29" s="1"/>
  <c r="U272" i="29" s="1"/>
  <c r="O208" i="29"/>
  <c r="R208" i="29" s="1"/>
  <c r="U208" i="29" s="1"/>
  <c r="P208" i="29"/>
  <c r="S208" i="29" s="1"/>
  <c r="P144" i="29"/>
  <c r="S144" i="29" s="1"/>
  <c r="O144" i="29"/>
  <c r="R144" i="29" s="1"/>
  <c r="U144" i="29" s="1"/>
  <c r="P246" i="29"/>
  <c r="S246" i="29" s="1"/>
  <c r="O246" i="29"/>
  <c r="R246" i="29" s="1"/>
  <c r="U246" i="29" s="1"/>
  <c r="P182" i="29"/>
  <c r="S182" i="29" s="1"/>
  <c r="O182" i="29"/>
  <c r="R182" i="29" s="1"/>
  <c r="U182" i="29" s="1"/>
  <c r="P133" i="29"/>
  <c r="S133" i="29" s="1"/>
  <c r="O133" i="29"/>
  <c r="R133" i="29" s="1"/>
  <c r="U133" i="29" s="1"/>
  <c r="P117" i="29"/>
  <c r="S117" i="29" s="1"/>
  <c r="O117" i="29"/>
  <c r="R117" i="29" s="1"/>
  <c r="U117" i="29" s="1"/>
  <c r="P101" i="29"/>
  <c r="S101" i="29" s="1"/>
  <c r="O101" i="29"/>
  <c r="R101" i="29" s="1"/>
  <c r="U101" i="29" s="1"/>
  <c r="P85" i="29"/>
  <c r="S85" i="29" s="1"/>
  <c r="O85" i="29"/>
  <c r="R85" i="29" s="1"/>
  <c r="U85" i="29" s="1"/>
  <c r="P69" i="29"/>
  <c r="S69" i="29" s="1"/>
  <c r="O69" i="29"/>
  <c r="R69" i="29" s="1"/>
  <c r="U69" i="29" s="1"/>
  <c r="P53" i="29"/>
  <c r="S53" i="29" s="1"/>
  <c r="O53" i="29"/>
  <c r="R53" i="29" s="1"/>
  <c r="U53" i="29" s="1"/>
  <c r="P37" i="29"/>
  <c r="S37" i="29" s="1"/>
  <c r="O37" i="29"/>
  <c r="R37" i="29" s="1"/>
  <c r="U37" i="29" s="1"/>
  <c r="P21" i="29"/>
  <c r="S21" i="29" s="1"/>
  <c r="O21" i="29"/>
  <c r="R21" i="29" s="1"/>
  <c r="U21" i="29" s="1"/>
  <c r="P236" i="29"/>
  <c r="S236" i="29" s="1"/>
  <c r="O236" i="29"/>
  <c r="R236" i="29" s="1"/>
  <c r="U236" i="29" s="1"/>
  <c r="P252" i="29"/>
  <c r="S252" i="29" s="1"/>
  <c r="O252" i="29"/>
  <c r="R252" i="29" s="1"/>
  <c r="U252" i="29" s="1"/>
  <c r="P305" i="29"/>
  <c r="S305" i="29" s="1"/>
  <c r="O305" i="29"/>
  <c r="R305" i="29" s="1"/>
  <c r="U305" i="29" s="1"/>
  <c r="P289" i="29"/>
  <c r="S289" i="29" s="1"/>
  <c r="O289" i="29"/>
  <c r="R289" i="29" s="1"/>
  <c r="U289" i="29" s="1"/>
  <c r="P273" i="29"/>
  <c r="S273" i="29" s="1"/>
  <c r="O273" i="29"/>
  <c r="R273" i="29" s="1"/>
  <c r="U273" i="29" s="1"/>
  <c r="P257" i="29"/>
  <c r="S257" i="29" s="1"/>
  <c r="O257" i="29"/>
  <c r="R257" i="29" s="1"/>
  <c r="U257" i="29" s="1"/>
  <c r="P241" i="29"/>
  <c r="S241" i="29" s="1"/>
  <c r="O241" i="29"/>
  <c r="R241" i="29" s="1"/>
  <c r="U241" i="29" s="1"/>
  <c r="P225" i="29"/>
  <c r="S225" i="29" s="1"/>
  <c r="O225" i="29"/>
  <c r="R225" i="29" s="1"/>
  <c r="U225" i="29" s="1"/>
  <c r="P209" i="29"/>
  <c r="S209" i="29" s="1"/>
  <c r="O209" i="29"/>
  <c r="R209" i="29" s="1"/>
  <c r="U209" i="29" s="1"/>
  <c r="P193" i="29"/>
  <c r="S193" i="29" s="1"/>
  <c r="O193" i="29"/>
  <c r="R193" i="29" s="1"/>
  <c r="U193" i="29" s="1"/>
  <c r="P177" i="29"/>
  <c r="S177" i="29" s="1"/>
  <c r="O177" i="29"/>
  <c r="R177" i="29" s="1"/>
  <c r="U177" i="29" s="1"/>
  <c r="O161" i="29"/>
  <c r="R161" i="29" s="1"/>
  <c r="U161" i="29" s="1"/>
  <c r="P161" i="29"/>
  <c r="S161" i="29" s="1"/>
  <c r="O145" i="29"/>
  <c r="R145" i="29" s="1"/>
  <c r="U145" i="29" s="1"/>
  <c r="P145" i="29"/>
  <c r="S145" i="29" s="1"/>
  <c r="P250" i="29"/>
  <c r="S250" i="29" s="1"/>
  <c r="O250" i="29"/>
  <c r="R250" i="29" s="1"/>
  <c r="U250" i="29" s="1"/>
  <c r="P186" i="29"/>
  <c r="S186" i="29" s="1"/>
  <c r="O186" i="29"/>
  <c r="R186" i="29" s="1"/>
  <c r="U186" i="29" s="1"/>
  <c r="P134" i="29"/>
  <c r="S134" i="29" s="1"/>
  <c r="O134" i="29"/>
  <c r="R134" i="29" s="1"/>
  <c r="U134" i="29" s="1"/>
  <c r="P118" i="29"/>
  <c r="S118" i="29" s="1"/>
  <c r="O118" i="29"/>
  <c r="R118" i="29" s="1"/>
  <c r="U118" i="29" s="1"/>
  <c r="P102" i="29"/>
  <c r="S102" i="29" s="1"/>
  <c r="O102" i="29"/>
  <c r="R102" i="29" s="1"/>
  <c r="U102" i="29" s="1"/>
  <c r="O86" i="29"/>
  <c r="R86" i="29" s="1"/>
  <c r="U86" i="29" s="1"/>
  <c r="P86" i="29"/>
  <c r="S86" i="29" s="1"/>
  <c r="P70" i="29"/>
  <c r="S70" i="29" s="1"/>
  <c r="O70" i="29"/>
  <c r="R70" i="29" s="1"/>
  <c r="U70" i="29" s="1"/>
  <c r="P54" i="29"/>
  <c r="S54" i="29" s="1"/>
  <c r="O54" i="29"/>
  <c r="R54" i="29" s="1"/>
  <c r="U54" i="29" s="1"/>
  <c r="P38" i="29"/>
  <c r="S38" i="29" s="1"/>
  <c r="O38" i="29"/>
  <c r="R38" i="29" s="1"/>
  <c r="U38" i="29" s="1"/>
  <c r="O22" i="29"/>
  <c r="R22" i="29" s="1"/>
  <c r="U22" i="29" s="1"/>
  <c r="P22" i="29"/>
  <c r="S22" i="29" s="1"/>
  <c r="P296" i="29"/>
  <c r="S296" i="29" s="1"/>
  <c r="O296" i="29"/>
  <c r="R296" i="29" s="1"/>
  <c r="U296" i="29" s="1"/>
  <c r="P232" i="29"/>
  <c r="S232" i="29" s="1"/>
  <c r="O232" i="29"/>
  <c r="R232" i="29" s="1"/>
  <c r="U232" i="29" s="1"/>
  <c r="O168" i="29"/>
  <c r="R168" i="29" s="1"/>
  <c r="U168" i="29" s="1"/>
  <c r="P168" i="29"/>
  <c r="S168" i="29" s="1"/>
  <c r="P270" i="29"/>
  <c r="S270" i="29" s="1"/>
  <c r="O270" i="29"/>
  <c r="R270" i="29" s="1"/>
  <c r="U270" i="29" s="1"/>
  <c r="O206" i="29"/>
  <c r="R206" i="29" s="1"/>
  <c r="U206" i="29" s="1"/>
  <c r="P206" i="29"/>
  <c r="S206" i="29" s="1"/>
  <c r="O142" i="29"/>
  <c r="R142" i="29" s="1"/>
  <c r="U142" i="29" s="1"/>
  <c r="P142" i="29"/>
  <c r="S142" i="29" s="1"/>
  <c r="P123" i="29"/>
  <c r="S123" i="29" s="1"/>
  <c r="O123" i="29"/>
  <c r="R123" i="29" s="1"/>
  <c r="U123" i="29" s="1"/>
  <c r="P107" i="29"/>
  <c r="S107" i="29" s="1"/>
  <c r="O107" i="29"/>
  <c r="R107" i="29" s="1"/>
  <c r="U107" i="29" s="1"/>
  <c r="P91" i="29"/>
  <c r="S91" i="29" s="1"/>
  <c r="O91" i="29"/>
  <c r="R91" i="29" s="1"/>
  <c r="U91" i="29" s="1"/>
  <c r="O75" i="29"/>
  <c r="R75" i="29" s="1"/>
  <c r="U75" i="29" s="1"/>
  <c r="P75" i="29"/>
  <c r="S75" i="29" s="1"/>
  <c r="O59" i="29"/>
  <c r="R59" i="29" s="1"/>
  <c r="U59" i="29" s="1"/>
  <c r="P59" i="29"/>
  <c r="S59" i="29" s="1"/>
  <c r="O43" i="29"/>
  <c r="R43" i="29" s="1"/>
  <c r="U43" i="29" s="1"/>
  <c r="P43" i="29"/>
  <c r="S43" i="29" s="1"/>
  <c r="P27" i="29"/>
  <c r="S27" i="29" s="1"/>
  <c r="O27" i="29"/>
  <c r="R27" i="29" s="1"/>
  <c r="U27" i="29" s="1"/>
  <c r="P204" i="29"/>
  <c r="S204" i="29" s="1"/>
  <c r="O204" i="29"/>
  <c r="R204" i="29" s="1"/>
  <c r="U204" i="29" s="1"/>
  <c r="P164" i="29"/>
  <c r="S164" i="29" s="1"/>
  <c r="O164" i="29"/>
  <c r="R164" i="29" s="1"/>
  <c r="U164" i="29" s="1"/>
  <c r="P276" i="29"/>
  <c r="S276" i="29" s="1"/>
  <c r="O276" i="29"/>
  <c r="R276" i="29" s="1"/>
  <c r="U276" i="29" s="1"/>
  <c r="P295" i="29"/>
  <c r="S295" i="29" s="1"/>
  <c r="O295" i="29"/>
  <c r="R295" i="29" s="1"/>
  <c r="U295" i="29" s="1"/>
  <c r="P279" i="29"/>
  <c r="S279" i="29" s="1"/>
  <c r="O279" i="29"/>
  <c r="R279" i="29" s="1"/>
  <c r="U279" i="29" s="1"/>
  <c r="O263" i="29"/>
  <c r="R263" i="29" s="1"/>
  <c r="U263" i="29" s="1"/>
  <c r="P263" i="29"/>
  <c r="S263" i="29" s="1"/>
  <c r="P247" i="29"/>
  <c r="S247" i="29" s="1"/>
  <c r="O247" i="29"/>
  <c r="R247" i="29" s="1"/>
  <c r="U247" i="29" s="1"/>
  <c r="P231" i="29"/>
  <c r="S231" i="29" s="1"/>
  <c r="O231" i="29"/>
  <c r="R231" i="29" s="1"/>
  <c r="U231" i="29" s="1"/>
  <c r="O215" i="29"/>
  <c r="R215" i="29" s="1"/>
  <c r="U215" i="29" s="1"/>
  <c r="P215" i="29"/>
  <c r="S215" i="29" s="1"/>
  <c r="P199" i="29"/>
  <c r="S199" i="29" s="1"/>
  <c r="O199" i="29"/>
  <c r="R199" i="29" s="1"/>
  <c r="U199" i="29" s="1"/>
  <c r="P183" i="29"/>
  <c r="S183" i="29" s="1"/>
  <c r="O183" i="29"/>
  <c r="R183" i="29" s="1"/>
  <c r="U183" i="29" s="1"/>
  <c r="O167" i="29"/>
  <c r="R167" i="29" s="1"/>
  <c r="U167" i="29" s="1"/>
  <c r="P167" i="29"/>
  <c r="S167" i="29" s="1"/>
  <c r="P151" i="29"/>
  <c r="S151" i="29" s="1"/>
  <c r="O151" i="29"/>
  <c r="R151" i="29" s="1"/>
  <c r="U151" i="29" s="1"/>
  <c r="P306" i="29"/>
  <c r="S306" i="29" s="1"/>
  <c r="O306" i="29"/>
  <c r="R306" i="29" s="1"/>
  <c r="U306" i="29" s="1"/>
  <c r="O242" i="29"/>
  <c r="R242" i="29" s="1"/>
  <c r="U242" i="29" s="1"/>
  <c r="P242" i="29"/>
  <c r="S242" i="29" s="1"/>
  <c r="P178" i="29"/>
  <c r="S178" i="29" s="1"/>
  <c r="O178" i="29"/>
  <c r="R178" i="29" s="1"/>
  <c r="U178" i="29" s="1"/>
  <c r="P132" i="29"/>
  <c r="S132" i="29" s="1"/>
  <c r="O132" i="29"/>
  <c r="R132" i="29" s="1"/>
  <c r="U132" i="29" s="1"/>
  <c r="O116" i="29"/>
  <c r="R116" i="29" s="1"/>
  <c r="U116" i="29" s="1"/>
  <c r="P116" i="29"/>
  <c r="S116" i="29" s="1"/>
  <c r="O100" i="29"/>
  <c r="R100" i="29" s="1"/>
  <c r="U100" i="29" s="1"/>
  <c r="P100" i="29"/>
  <c r="S100" i="29" s="1"/>
  <c r="P84" i="29"/>
  <c r="S84" i="29" s="1"/>
  <c r="O84" i="29"/>
  <c r="R84" i="29" s="1"/>
  <c r="U84" i="29" s="1"/>
  <c r="P68" i="29"/>
  <c r="S68" i="29" s="1"/>
  <c r="O68" i="29"/>
  <c r="R68" i="29" s="1"/>
  <c r="U68" i="29" s="1"/>
  <c r="O52" i="29"/>
  <c r="R52" i="29" s="1"/>
  <c r="U52" i="29" s="1"/>
  <c r="P52" i="29"/>
  <c r="S52" i="29" s="1"/>
  <c r="O36" i="29"/>
  <c r="R36" i="29" s="1"/>
  <c r="U36" i="29" s="1"/>
  <c r="P36" i="29"/>
  <c r="S36" i="29" s="1"/>
  <c r="P20" i="29"/>
  <c r="S20" i="29" s="1"/>
  <c r="O20" i="29"/>
  <c r="R20" i="29" s="1"/>
  <c r="U20" i="29" s="1"/>
  <c r="P288" i="29"/>
  <c r="S288" i="29" s="1"/>
  <c r="O288" i="29"/>
  <c r="R288" i="29" s="1"/>
  <c r="U288" i="29" s="1"/>
  <c r="O224" i="29"/>
  <c r="R224" i="29" s="1"/>
  <c r="U224" i="29" s="1"/>
  <c r="P224" i="29"/>
  <c r="S224" i="29" s="1"/>
  <c r="P160" i="29"/>
  <c r="S160" i="29" s="1"/>
  <c r="O160" i="29"/>
  <c r="R160" i="29" s="1"/>
  <c r="U160" i="29" s="1"/>
  <c r="P262" i="29"/>
  <c r="S262" i="29" s="1"/>
  <c r="O262" i="29"/>
  <c r="R262" i="29" s="1"/>
  <c r="U262" i="29" s="1"/>
  <c r="P198" i="29"/>
  <c r="S198" i="29" s="1"/>
  <c r="O198" i="29"/>
  <c r="R198" i="29" s="1"/>
  <c r="U198" i="29" s="1"/>
  <c r="P137" i="29"/>
  <c r="S137" i="29" s="1"/>
  <c r="O137" i="29"/>
  <c r="R137" i="29" s="1"/>
  <c r="U137" i="29" s="1"/>
  <c r="P121" i="29"/>
  <c r="S121" i="29" s="1"/>
  <c r="O121" i="29"/>
  <c r="R121" i="29" s="1"/>
  <c r="U121" i="29" s="1"/>
  <c r="P105" i="29"/>
  <c r="S105" i="29" s="1"/>
  <c r="O105" i="29"/>
  <c r="R105" i="29" s="1"/>
  <c r="U105" i="29" s="1"/>
  <c r="P89" i="29"/>
  <c r="S89" i="29" s="1"/>
  <c r="O89" i="29"/>
  <c r="R89" i="29" s="1"/>
  <c r="U89" i="29" s="1"/>
  <c r="P73" i="29"/>
  <c r="S73" i="29" s="1"/>
  <c r="O73" i="29"/>
  <c r="R73" i="29" s="1"/>
  <c r="U73" i="29" s="1"/>
  <c r="O57" i="29"/>
  <c r="R57" i="29" s="1"/>
  <c r="U57" i="29" s="1"/>
  <c r="P57" i="29"/>
  <c r="S57" i="29" s="1"/>
  <c r="P41" i="29"/>
  <c r="S41" i="29" s="1"/>
  <c r="O41" i="29"/>
  <c r="R41" i="29" s="1"/>
  <c r="U41" i="29" s="1"/>
  <c r="P25" i="29"/>
  <c r="S25" i="29" s="1"/>
  <c r="O25" i="29"/>
  <c r="R25" i="29" s="1"/>
  <c r="U25" i="29" s="1"/>
  <c r="O300" i="29"/>
  <c r="R300" i="29" s="1"/>
  <c r="U300" i="29" s="1"/>
  <c r="P300" i="29"/>
  <c r="S300" i="29" s="1"/>
  <c r="P260" i="29"/>
  <c r="S260" i="29" s="1"/>
  <c r="O260" i="29"/>
  <c r="R260" i="29" s="1"/>
  <c r="U260" i="29" s="1"/>
  <c r="O148" i="29"/>
  <c r="R148" i="29" s="1"/>
  <c r="U148" i="29" s="1"/>
  <c r="P148" i="29"/>
  <c r="S148" i="29" s="1"/>
  <c r="BY15" i="1"/>
  <c r="BZ16" i="1"/>
  <c r="BW16" i="1" s="1"/>
  <c r="BT16" i="1" s="1"/>
  <c r="AH2" i="1"/>
  <c r="AI2" i="1"/>
  <c r="BV201" i="1" l="1"/>
  <c r="BS201" i="1" s="1"/>
  <c r="BV213" i="1"/>
  <c r="BS213" i="1" s="1"/>
  <c r="BW136" i="1"/>
  <c r="BT136" i="1" s="1"/>
  <c r="BW207" i="1"/>
  <c r="BT207" i="1" s="1"/>
  <c r="BW49" i="1"/>
  <c r="BT49" i="1" s="1"/>
  <c r="CV49" i="1" s="1"/>
  <c r="BW157" i="1"/>
  <c r="BT157" i="1" s="1"/>
  <c r="CV157" i="1" s="1"/>
  <c r="BV194" i="1"/>
  <c r="BS194" i="1" s="1"/>
  <c r="BW169" i="1"/>
  <c r="BT169" i="1" s="1"/>
  <c r="BW123" i="1"/>
  <c r="BT123" i="1" s="1"/>
  <c r="BR123" i="1" s="1"/>
  <c r="BV69" i="1"/>
  <c r="BS69" i="1" s="1"/>
  <c r="BR69" i="1" s="1"/>
  <c r="BV40" i="1"/>
  <c r="BS40" i="1" s="1"/>
  <c r="BW74" i="1"/>
  <c r="BT74" i="1" s="1"/>
  <c r="BV190" i="1"/>
  <c r="BS190" i="1" s="1"/>
  <c r="CQ190" i="1" s="1"/>
  <c r="BV181" i="1"/>
  <c r="BS181" i="1" s="1"/>
  <c r="BR181" i="1" s="1"/>
  <c r="BW205" i="1"/>
  <c r="BT205" i="1" s="1"/>
  <c r="BW93" i="1"/>
  <c r="BT93" i="1" s="1"/>
  <c r="BW66" i="1"/>
  <c r="BT66" i="1" s="1"/>
  <c r="CV66" i="1" s="1"/>
  <c r="BW112" i="1"/>
  <c r="BT112" i="1" s="1"/>
  <c r="CT112" i="1" s="1"/>
  <c r="BV70" i="1"/>
  <c r="BS70" i="1" s="1"/>
  <c r="BW103" i="1"/>
  <c r="BT103" i="1" s="1"/>
  <c r="BW50" i="1"/>
  <c r="BT50" i="1" s="1"/>
  <c r="BR50" i="1" s="1"/>
  <c r="BV138" i="1"/>
  <c r="BS138" i="1" s="1"/>
  <c r="CS138" i="1" s="1"/>
  <c r="BV39" i="1"/>
  <c r="BS39" i="1" s="1"/>
  <c r="CQ39" i="1" s="1"/>
  <c r="BW110" i="1"/>
  <c r="BT110" i="1" s="1"/>
  <c r="BW253" i="1"/>
  <c r="BT253" i="1" s="1"/>
  <c r="BR253" i="1" s="1"/>
  <c r="BV256" i="1"/>
  <c r="BS256" i="1" s="1"/>
  <c r="CS256" i="1" s="1"/>
  <c r="BW64" i="1"/>
  <c r="BT64" i="1" s="1"/>
  <c r="CT64" i="1" s="1"/>
  <c r="BV86" i="1"/>
  <c r="BS86" i="1" s="1"/>
  <c r="BV48" i="1"/>
  <c r="BS48" i="1" s="1"/>
  <c r="CS48" i="1" s="1"/>
  <c r="BV120" i="1"/>
  <c r="BS120" i="1" s="1"/>
  <c r="CQ120" i="1" s="1"/>
  <c r="BV111" i="1"/>
  <c r="BS111" i="1" s="1"/>
  <c r="BR111" i="1" s="1"/>
  <c r="BV92" i="1"/>
  <c r="BS92" i="1" s="1"/>
  <c r="BV133" i="1"/>
  <c r="BS133" i="1" s="1"/>
  <c r="CQ133" i="1" s="1"/>
  <c r="BW114" i="1"/>
  <c r="BT114" i="1" s="1"/>
  <c r="CT114" i="1" s="1"/>
  <c r="BW245" i="1"/>
  <c r="BT245" i="1" s="1"/>
  <c r="BR245" i="1" s="1"/>
  <c r="BV257" i="1"/>
  <c r="BS257" i="1" s="1"/>
  <c r="BW221" i="1"/>
  <c r="BT221" i="1" s="1"/>
  <c r="BR221" i="1" s="1"/>
  <c r="BV104" i="1"/>
  <c r="BS104" i="1" s="1"/>
  <c r="BR104" i="1" s="1"/>
  <c r="BW98" i="1"/>
  <c r="BT98" i="1" s="1"/>
  <c r="CV98" i="1" s="1"/>
  <c r="BV68" i="1"/>
  <c r="BS68" i="1" s="1"/>
  <c r="CQ68" i="1" s="1"/>
  <c r="BW247" i="1"/>
  <c r="BT247" i="1" s="1"/>
  <c r="CV247" i="1" s="1"/>
  <c r="BW228" i="1"/>
  <c r="BT228" i="1" s="1"/>
  <c r="CT228" i="1" s="1"/>
  <c r="BV124" i="1"/>
  <c r="BS124" i="1" s="1"/>
  <c r="BR124" i="1" s="1"/>
  <c r="BV128" i="1"/>
  <c r="BS128" i="1" s="1"/>
  <c r="BR128" i="1" s="1"/>
  <c r="BV200" i="1"/>
  <c r="BS200" i="1" s="1"/>
  <c r="CQ200" i="1" s="1"/>
  <c r="BW254" i="1"/>
  <c r="BT254" i="1" s="1"/>
  <c r="BR254" i="1" s="1"/>
  <c r="BV260" i="1"/>
  <c r="BS260" i="1" s="1"/>
  <c r="CQ260" i="1" s="1"/>
  <c r="BW139" i="1"/>
  <c r="BT139" i="1" s="1"/>
  <c r="BR139" i="1" s="1"/>
  <c r="BW168" i="1"/>
  <c r="BT168" i="1" s="1"/>
  <c r="BR168" i="1" s="1"/>
  <c r="BW91" i="1"/>
  <c r="BT91" i="1" s="1"/>
  <c r="BR91" i="1" s="1"/>
  <c r="BV193" i="1"/>
  <c r="BS193" i="1" s="1"/>
  <c r="BR193" i="1" s="1"/>
  <c r="BV102" i="1"/>
  <c r="BS102" i="1" s="1"/>
  <c r="CS102" i="1" s="1"/>
  <c r="BW141" i="1"/>
  <c r="BT141" i="1" s="1"/>
  <c r="BR141" i="1" s="1"/>
  <c r="BW223" i="1"/>
  <c r="BT223" i="1" s="1"/>
  <c r="BR223" i="1" s="1"/>
  <c r="BV51" i="1"/>
  <c r="BS51" i="1" s="1"/>
  <c r="BR51" i="1" s="1"/>
  <c r="BV76" i="1"/>
  <c r="BS76" i="1" s="1"/>
  <c r="BR76" i="1" s="1"/>
  <c r="BV56" i="1"/>
  <c r="BS56" i="1" s="1"/>
  <c r="BR56" i="1" s="1"/>
  <c r="BW225" i="1"/>
  <c r="BT225" i="1" s="1"/>
  <c r="CT225" i="1" s="1"/>
  <c r="BW45" i="1"/>
  <c r="BT45" i="1" s="1"/>
  <c r="CV45" i="1" s="1"/>
  <c r="BW96" i="1"/>
  <c r="BT96" i="1" s="1"/>
  <c r="CV96" i="1" s="1"/>
  <c r="BW79" i="1"/>
  <c r="BT79" i="1" s="1"/>
  <c r="BR79" i="1" s="1"/>
  <c r="BW108" i="1"/>
  <c r="BT108" i="1" s="1"/>
  <c r="CT108" i="1" s="1"/>
  <c r="BV60" i="1"/>
  <c r="BS60" i="1" s="1"/>
  <c r="BR60" i="1" s="1"/>
  <c r="BV44" i="1"/>
  <c r="BS44" i="1" s="1"/>
  <c r="BR44" i="1" s="1"/>
  <c r="BW38" i="1"/>
  <c r="BT38" i="1" s="1"/>
  <c r="BR38" i="1" s="1"/>
  <c r="BW87" i="1"/>
  <c r="BT87" i="1" s="1"/>
  <c r="CV87" i="1" s="1"/>
  <c r="BV174" i="1"/>
  <c r="BS174" i="1" s="1"/>
  <c r="BR174" i="1" s="1"/>
  <c r="AA3" i="1"/>
  <c r="Z3" i="1" s="1"/>
  <c r="BV80" i="1"/>
  <c r="BS80" i="1" s="1"/>
  <c r="CS80" i="1" s="1"/>
  <c r="BV143" i="1"/>
  <c r="BS143" i="1" s="1"/>
  <c r="BR143" i="1" s="1"/>
  <c r="BW54" i="1"/>
  <c r="BT54" i="1" s="1"/>
  <c r="BR54" i="1" s="1"/>
  <c r="BV237" i="1"/>
  <c r="BS237" i="1" s="1"/>
  <c r="CS237" i="1" s="1"/>
  <c r="BW184" i="1"/>
  <c r="BT184" i="1" s="1"/>
  <c r="BR184" i="1" s="1"/>
  <c r="BV58" i="1"/>
  <c r="BS58" i="1" s="1"/>
  <c r="BR58" i="1" s="1"/>
  <c r="BV179" i="1"/>
  <c r="BS179" i="1" s="1"/>
  <c r="BR179" i="1" s="1"/>
  <c r="BV67" i="1"/>
  <c r="BS67" i="1" s="1"/>
  <c r="CS67" i="1" s="1"/>
  <c r="BV231" i="1"/>
  <c r="BS231" i="1" s="1"/>
  <c r="CS231" i="1" s="1"/>
  <c r="BV150" i="1"/>
  <c r="BS150" i="1" s="1"/>
  <c r="CQ150" i="1" s="1"/>
  <c r="BV144" i="1"/>
  <c r="BS144" i="1" s="1"/>
  <c r="CQ144" i="1" s="1"/>
  <c r="BW188" i="1"/>
  <c r="BT188" i="1" s="1"/>
  <c r="CT188" i="1" s="1"/>
  <c r="BV259" i="1"/>
  <c r="BS259" i="1" s="1"/>
  <c r="CQ259" i="1" s="1"/>
  <c r="BV152" i="1"/>
  <c r="BS152" i="1" s="1"/>
  <c r="CS152" i="1" s="1"/>
  <c r="BW52" i="1"/>
  <c r="BT52" i="1" s="1"/>
  <c r="CT52" i="1" s="1"/>
  <c r="BV47" i="1"/>
  <c r="BS47" i="1" s="1"/>
  <c r="CQ47" i="1" s="1"/>
  <c r="BV117" i="1"/>
  <c r="BS117" i="1" s="1"/>
  <c r="BR117" i="1" s="1"/>
  <c r="BV149" i="1"/>
  <c r="BS149" i="1" s="1"/>
  <c r="BR149" i="1" s="1"/>
  <c r="BV189" i="1"/>
  <c r="BS189" i="1" s="1"/>
  <c r="CQ189" i="1" s="1"/>
  <c r="BW75" i="1"/>
  <c r="BT75" i="1" s="1"/>
  <c r="BR75" i="1" s="1"/>
  <c r="BV140" i="1"/>
  <c r="BS140" i="1" s="1"/>
  <c r="CQ140" i="1" s="1"/>
  <c r="BW127" i="1"/>
  <c r="BT127" i="1" s="1"/>
  <c r="CV127" i="1" s="1"/>
  <c r="BW132" i="1"/>
  <c r="BT132" i="1" s="1"/>
  <c r="CT132" i="1" s="1"/>
  <c r="BV99" i="1"/>
  <c r="BS99" i="1" s="1"/>
  <c r="CS99" i="1" s="1"/>
  <c r="BW95" i="1"/>
  <c r="BT95" i="1" s="1"/>
  <c r="BR95" i="1" s="1"/>
  <c r="BV82" i="1"/>
  <c r="BS82" i="1" s="1"/>
  <c r="CQ82" i="1" s="1"/>
  <c r="BV43" i="1"/>
  <c r="BS43" i="1" s="1"/>
  <c r="CS43" i="1" s="1"/>
  <c r="BW240" i="1"/>
  <c r="BT240" i="1" s="1"/>
  <c r="CT240" i="1" s="1"/>
  <c r="BW32" i="1"/>
  <c r="BT32" i="1" s="1"/>
  <c r="BR32" i="1" s="1"/>
  <c r="BV233" i="1"/>
  <c r="BS233" i="1" s="1"/>
  <c r="BR233" i="1" s="1"/>
  <c r="BW116" i="1"/>
  <c r="BT116" i="1" s="1"/>
  <c r="CT116" i="1" s="1"/>
  <c r="BW61" i="1"/>
  <c r="BT61" i="1" s="1"/>
  <c r="BR61" i="1" s="1"/>
  <c r="BV125" i="1"/>
  <c r="BS125" i="1" s="1"/>
  <c r="BR125" i="1" s="1"/>
  <c r="BW17" i="1"/>
  <c r="BT17" i="1" s="1"/>
  <c r="CT17" i="1" s="1"/>
  <c r="BW234" i="1"/>
  <c r="BT234" i="1" s="1"/>
  <c r="BR234" i="1" s="1"/>
  <c r="BV241" i="1"/>
  <c r="BS241" i="1" s="1"/>
  <c r="CS241" i="1" s="1"/>
  <c r="BW258" i="1"/>
  <c r="BT258" i="1" s="1"/>
  <c r="BR258" i="1" s="1"/>
  <c r="BW94" i="1"/>
  <c r="BT94" i="1" s="1"/>
  <c r="BR94" i="1" s="1"/>
  <c r="BW153" i="1"/>
  <c r="BT153" i="1" s="1"/>
  <c r="CT153" i="1" s="1"/>
  <c r="BV252" i="1"/>
  <c r="BS252" i="1" s="1"/>
  <c r="CQ252" i="1" s="1"/>
  <c r="BW121" i="1"/>
  <c r="BT121" i="1" s="1"/>
  <c r="BR121" i="1" s="1"/>
  <c r="BW203" i="1"/>
  <c r="BT203" i="1" s="1"/>
  <c r="CV203" i="1" s="1"/>
  <c r="BW196" i="1"/>
  <c r="BT196" i="1" s="1"/>
  <c r="CT196" i="1" s="1"/>
  <c r="BV191" i="1"/>
  <c r="BS191" i="1" s="1"/>
  <c r="CQ191" i="1" s="1"/>
  <c r="BV255" i="1"/>
  <c r="BS255" i="1" s="1"/>
  <c r="BR255" i="1" s="1"/>
  <c r="BW97" i="1"/>
  <c r="BT97" i="1" s="1"/>
  <c r="CT97" i="1" s="1"/>
  <c r="BW151" i="1"/>
  <c r="BT151" i="1" s="1"/>
  <c r="BR151" i="1" s="1"/>
  <c r="BW83" i="1"/>
  <c r="BT83" i="1" s="1"/>
  <c r="BR83" i="1" s="1"/>
  <c r="BV55" i="1"/>
  <c r="BS55" i="1" s="1"/>
  <c r="BR55" i="1" s="1"/>
  <c r="BW178" i="1"/>
  <c r="BT178" i="1" s="1"/>
  <c r="CT178" i="1" s="1"/>
  <c r="BV53" i="1"/>
  <c r="BS53" i="1" s="1"/>
  <c r="BR53" i="1" s="1"/>
  <c r="BW238" i="1"/>
  <c r="BT238" i="1" s="1"/>
  <c r="BR238" i="1" s="1"/>
  <c r="BV88" i="1"/>
  <c r="BS88" i="1" s="1"/>
  <c r="BR88" i="1" s="1"/>
  <c r="BW230" i="1"/>
  <c r="BT230" i="1" s="1"/>
  <c r="BR230" i="1" s="1"/>
  <c r="BW202" i="1"/>
  <c r="BT202" i="1" s="1"/>
  <c r="BR202" i="1" s="1"/>
  <c r="BV73" i="1"/>
  <c r="BS73" i="1" s="1"/>
  <c r="CS73" i="1" s="1"/>
  <c r="BW135" i="1"/>
  <c r="BT135" i="1" s="1"/>
  <c r="BR135" i="1" s="1"/>
  <c r="BW129" i="1"/>
  <c r="BT129" i="1" s="1"/>
  <c r="CV129" i="1" s="1"/>
  <c r="CS260" i="1"/>
  <c r="CV265" i="1"/>
  <c r="CT265" i="1"/>
  <c r="BR261" i="1"/>
  <c r="CQ261" i="1"/>
  <c r="CS261" i="1"/>
  <c r="BW263" i="1"/>
  <c r="BT263" i="1" s="1"/>
  <c r="BV263" i="1"/>
  <c r="BS263" i="1" s="1"/>
  <c r="BV265" i="1"/>
  <c r="BS265" i="1" s="1"/>
  <c r="CT260" i="1"/>
  <c r="CV260" i="1"/>
  <c r="CT262" i="1"/>
  <c r="CV262" i="1"/>
  <c r="BV262" i="1"/>
  <c r="BS262" i="1" s="1"/>
  <c r="CT264" i="1"/>
  <c r="CV264" i="1"/>
  <c r="CT261" i="1"/>
  <c r="CV261" i="1"/>
  <c r="BV264" i="1"/>
  <c r="BS264" i="1" s="1"/>
  <c r="BV33" i="1"/>
  <c r="BS33" i="1" s="1"/>
  <c r="BR33" i="1" s="1"/>
  <c r="BW26" i="1"/>
  <c r="BT26" i="1" s="1"/>
  <c r="CV26" i="1" s="1"/>
  <c r="BV21" i="1"/>
  <c r="BS21" i="1" s="1"/>
  <c r="BR21" i="1" s="1"/>
  <c r="BV29" i="1"/>
  <c r="BS29" i="1" s="1"/>
  <c r="CS29" i="1" s="1"/>
  <c r="BV34" i="1"/>
  <c r="BS34" i="1" s="1"/>
  <c r="BR34" i="1" s="1"/>
  <c r="BV18" i="1"/>
  <c r="BS18" i="1" s="1"/>
  <c r="CS18" i="1" s="1"/>
  <c r="BV30" i="1"/>
  <c r="BS30" i="1" s="1"/>
  <c r="CS30" i="1" s="1"/>
  <c r="BW31" i="1"/>
  <c r="BT31" i="1" s="1"/>
  <c r="BR31" i="1" s="1"/>
  <c r="BV28" i="1"/>
  <c r="BS28" i="1" s="1"/>
  <c r="CQ28" i="1" s="1"/>
  <c r="BW24" i="1"/>
  <c r="BT24" i="1" s="1"/>
  <c r="CV24" i="1" s="1"/>
  <c r="BV27" i="1"/>
  <c r="BS27" i="1" s="1"/>
  <c r="CQ27" i="1" s="1"/>
  <c r="BV19" i="1"/>
  <c r="BS19" i="1" s="1"/>
  <c r="BR19" i="1" s="1"/>
  <c r="BW20" i="1"/>
  <c r="BT20" i="1" s="1"/>
  <c r="CT20" i="1" s="1"/>
  <c r="BV25" i="1"/>
  <c r="BS25" i="1" s="1"/>
  <c r="BR25" i="1" s="1"/>
  <c r="BV22" i="1"/>
  <c r="BS22" i="1" s="1"/>
  <c r="BR22" i="1" s="1"/>
  <c r="BW23" i="1"/>
  <c r="BT23" i="1" s="1"/>
  <c r="CT23" i="1" s="1"/>
  <c r="BV16" i="1"/>
  <c r="BS16" i="1" s="1"/>
  <c r="BR16" i="1" s="1"/>
  <c r="BR197" i="1"/>
  <c r="BR226" i="1"/>
  <c r="BR257" i="1"/>
  <c r="BR239" i="1"/>
  <c r="BR229" i="1"/>
  <c r="BR85" i="1"/>
  <c r="BR137" i="1"/>
  <c r="BR101" i="1"/>
  <c r="BR204" i="1"/>
  <c r="BR162" i="1"/>
  <c r="BR90" i="1"/>
  <c r="BR84" i="1"/>
  <c r="BR248" i="1"/>
  <c r="BR71" i="1"/>
  <c r="BR170" i="1"/>
  <c r="BR115" i="1"/>
  <c r="BR215" i="1"/>
  <c r="BR65" i="1"/>
  <c r="BR103" i="1"/>
  <c r="BR218" i="1"/>
  <c r="BR217" i="1"/>
  <c r="BR199" i="1"/>
  <c r="BR163" i="1"/>
  <c r="BR244" i="1"/>
  <c r="BR109" i="1"/>
  <c r="BR118" i="1"/>
  <c r="BR158" i="1"/>
  <c r="BR62" i="1"/>
  <c r="BR173" i="1"/>
  <c r="BR246" i="1"/>
  <c r="BR166" i="1"/>
  <c r="BR167" i="1"/>
  <c r="BR185" i="1"/>
  <c r="BR232" i="1"/>
  <c r="BR249" i="1"/>
  <c r="BR77" i="1"/>
  <c r="BR89" i="1"/>
  <c r="BR192" i="1"/>
  <c r="BR126" i="1"/>
  <c r="BR227" i="1"/>
  <c r="BR36" i="1"/>
  <c r="BR37" i="1"/>
  <c r="BR220" i="1"/>
  <c r="BR209" i="1"/>
  <c r="BR119" i="1"/>
  <c r="BR177" i="1"/>
  <c r="BR105" i="1"/>
  <c r="BR92" i="1"/>
  <c r="BR142" i="1"/>
  <c r="BR130" i="1"/>
  <c r="BR194" i="1"/>
  <c r="BR205" i="1"/>
  <c r="BR86" i="1"/>
  <c r="BR155" i="1"/>
  <c r="BR211" i="1"/>
  <c r="BR222" i="1"/>
  <c r="BR122" i="1"/>
  <c r="BR35" i="1"/>
  <c r="BR41" i="1"/>
  <c r="BR187" i="1"/>
  <c r="BR156" i="1"/>
  <c r="BR74" i="1"/>
  <c r="BR39" i="1"/>
  <c r="BR180" i="1"/>
  <c r="BR207" i="1"/>
  <c r="BR172" i="1"/>
  <c r="BR148" i="1"/>
  <c r="BR81" i="1"/>
  <c r="BR216" i="1"/>
  <c r="BR100" i="1"/>
  <c r="BR219" i="1"/>
  <c r="BR63" i="1"/>
  <c r="BR251" i="1"/>
  <c r="BR59" i="1"/>
  <c r="BR206" i="1"/>
  <c r="BR198" i="1"/>
  <c r="BR146" i="1"/>
  <c r="BR169" i="1"/>
  <c r="BR201" i="1"/>
  <c r="BR145" i="1"/>
  <c r="BR161" i="1"/>
  <c r="BR147" i="1"/>
  <c r="BR208" i="1"/>
  <c r="BR107" i="1"/>
  <c r="BR106" i="1"/>
  <c r="BR213" i="1"/>
  <c r="BR70" i="1"/>
  <c r="BR110" i="1"/>
  <c r="BR46" i="1"/>
  <c r="BR93" i="1"/>
  <c r="BR160" i="1"/>
  <c r="BR224" i="1"/>
  <c r="BR210" i="1"/>
  <c r="BR131" i="1"/>
  <c r="BR159" i="1"/>
  <c r="BR165" i="1"/>
  <c r="BR242" i="1"/>
  <c r="BR102" i="1"/>
  <c r="BR182" i="1"/>
  <c r="BR212" i="1"/>
  <c r="BR195" i="1"/>
  <c r="BR42" i="1"/>
  <c r="BR243" i="1"/>
  <c r="BR186" i="1"/>
  <c r="BR136" i="1"/>
  <c r="BR72" i="1"/>
  <c r="BR171" i="1"/>
  <c r="BR175" i="1"/>
  <c r="BR214" i="1"/>
  <c r="BR164" i="1"/>
  <c r="BR235" i="1"/>
  <c r="BR236" i="1"/>
  <c r="BR154" i="1"/>
  <c r="BR134" i="1"/>
  <c r="BR183" i="1"/>
  <c r="BR78" i="1"/>
  <c r="BR113" i="1"/>
  <c r="BR176" i="1"/>
  <c r="BR40" i="1"/>
  <c r="BR250" i="1"/>
  <c r="BR57" i="1"/>
  <c r="CQ119" i="1"/>
  <c r="CS119" i="1"/>
  <c r="CV160" i="1"/>
  <c r="CT160" i="1"/>
  <c r="CQ177" i="1"/>
  <c r="CS177" i="1"/>
  <c r="CQ105" i="1"/>
  <c r="CS105" i="1"/>
  <c r="CV224" i="1"/>
  <c r="CT224" i="1"/>
  <c r="CV210" i="1"/>
  <c r="CT210" i="1"/>
  <c r="CQ258" i="1"/>
  <c r="CS258" i="1"/>
  <c r="CS92" i="1"/>
  <c r="CQ92" i="1"/>
  <c r="CV131" i="1"/>
  <c r="CT131" i="1"/>
  <c r="CT69" i="1"/>
  <c r="CV69" i="1"/>
  <c r="CQ157" i="1"/>
  <c r="CS157" i="1"/>
  <c r="CV200" i="1"/>
  <c r="CT200" i="1"/>
  <c r="CT159" i="1"/>
  <c r="CV159" i="1"/>
  <c r="CV149" i="1"/>
  <c r="CT149" i="1"/>
  <c r="CT165" i="1"/>
  <c r="CV165" i="1"/>
  <c r="CT242" i="1"/>
  <c r="CV242" i="1"/>
  <c r="CV102" i="1"/>
  <c r="CT102" i="1"/>
  <c r="CQ66" i="1"/>
  <c r="CS66" i="1"/>
  <c r="CQ142" i="1"/>
  <c r="CS142" i="1"/>
  <c r="CV182" i="1"/>
  <c r="CT182" i="1"/>
  <c r="CQ130" i="1"/>
  <c r="CS130" i="1"/>
  <c r="CV212" i="1"/>
  <c r="CT212" i="1"/>
  <c r="CV195" i="1"/>
  <c r="CT195" i="1"/>
  <c r="CQ194" i="1"/>
  <c r="CS194" i="1"/>
  <c r="CT172" i="1"/>
  <c r="CV172" i="1"/>
  <c r="CS205" i="1"/>
  <c r="CQ205" i="1"/>
  <c r="CQ86" i="1"/>
  <c r="CS86" i="1"/>
  <c r="CQ155" i="1"/>
  <c r="CS155" i="1"/>
  <c r="CT233" i="1"/>
  <c r="CV233" i="1"/>
  <c r="CQ211" i="1"/>
  <c r="CS211" i="1"/>
  <c r="CS222" i="1"/>
  <c r="CQ222" i="1"/>
  <c r="CS122" i="1"/>
  <c r="CQ122" i="1"/>
  <c r="CS35" i="1"/>
  <c r="CQ35" i="1"/>
  <c r="CT148" i="1"/>
  <c r="CV148" i="1"/>
  <c r="CV81" i="1"/>
  <c r="CT81" i="1"/>
  <c r="CQ203" i="1"/>
  <c r="CS203" i="1"/>
  <c r="CT216" i="1"/>
  <c r="CV216" i="1"/>
  <c r="CV245" i="1"/>
  <c r="CS112" i="1"/>
  <c r="CQ112" i="1"/>
  <c r="CQ254" i="1"/>
  <c r="CS254" i="1"/>
  <c r="CV143" i="1"/>
  <c r="CT143" i="1"/>
  <c r="CS135" i="1"/>
  <c r="CQ135" i="1"/>
  <c r="CV100" i="1"/>
  <c r="CT100" i="1"/>
  <c r="CT189" i="1"/>
  <c r="CV189" i="1"/>
  <c r="CV219" i="1"/>
  <c r="CT219" i="1"/>
  <c r="CV174" i="1"/>
  <c r="CT174" i="1"/>
  <c r="CS240" i="1"/>
  <c r="CQ240" i="1"/>
  <c r="CV63" i="1"/>
  <c r="CT63" i="1"/>
  <c r="CV251" i="1"/>
  <c r="CT251" i="1"/>
  <c r="CQ238" i="1"/>
  <c r="CS238" i="1"/>
  <c r="CQ24" i="1"/>
  <c r="CS24" i="1"/>
  <c r="CS76" i="1"/>
  <c r="CQ41" i="1"/>
  <c r="CS41" i="1"/>
  <c r="CQ187" i="1"/>
  <c r="CS187" i="1"/>
  <c r="CT164" i="1"/>
  <c r="CV164" i="1"/>
  <c r="CT44" i="1"/>
  <c r="CV44" i="1"/>
  <c r="CT235" i="1"/>
  <c r="CV235" i="1"/>
  <c r="CQ170" i="1"/>
  <c r="CS170" i="1"/>
  <c r="CV236" i="1"/>
  <c r="CT236" i="1"/>
  <c r="CS115" i="1"/>
  <c r="CQ115" i="1"/>
  <c r="CQ153" i="1"/>
  <c r="CS153" i="1"/>
  <c r="CT154" i="1"/>
  <c r="CV154" i="1"/>
  <c r="CV120" i="1"/>
  <c r="CT120" i="1"/>
  <c r="CS215" i="1"/>
  <c r="CQ215" i="1"/>
  <c r="CT252" i="1"/>
  <c r="CV252" i="1"/>
  <c r="CS65" i="1"/>
  <c r="CQ65" i="1"/>
  <c r="CV134" i="1"/>
  <c r="CT134" i="1"/>
  <c r="CV183" i="1"/>
  <c r="CT183" i="1"/>
  <c r="CT60" i="1"/>
  <c r="CV60" i="1"/>
  <c r="CS103" i="1"/>
  <c r="CQ103" i="1"/>
  <c r="CT128" i="1"/>
  <c r="CV128" i="1"/>
  <c r="CV18" i="1"/>
  <c r="CT18" i="1"/>
  <c r="CV78" i="1"/>
  <c r="CT78" i="1"/>
  <c r="CV140" i="1"/>
  <c r="CT140" i="1"/>
  <c r="CV113" i="1"/>
  <c r="CT113" i="1"/>
  <c r="CT176" i="1"/>
  <c r="CV176" i="1"/>
  <c r="CQ49" i="1"/>
  <c r="CS49" i="1"/>
  <c r="CQ218" i="1"/>
  <c r="CS218" i="1"/>
  <c r="CT241" i="1"/>
  <c r="CV241" i="1"/>
  <c r="CV193" i="1"/>
  <c r="CT193" i="1"/>
  <c r="CQ217" i="1"/>
  <c r="CS217" i="1"/>
  <c r="CV47" i="1"/>
  <c r="CT47" i="1"/>
  <c r="CS199" i="1"/>
  <c r="CQ199" i="1"/>
  <c r="CT68" i="1"/>
  <c r="CV68" i="1"/>
  <c r="CS184" i="1"/>
  <c r="CQ184" i="1"/>
  <c r="CQ247" i="1"/>
  <c r="CS247" i="1"/>
  <c r="CV58" i="1"/>
  <c r="CT58" i="1"/>
  <c r="CS163" i="1"/>
  <c r="CQ163" i="1"/>
  <c r="CS244" i="1"/>
  <c r="CQ244" i="1"/>
  <c r="CQ109" i="1"/>
  <c r="CS109" i="1"/>
  <c r="CT40" i="1"/>
  <c r="CV40" i="1"/>
  <c r="CV250" i="1"/>
  <c r="CT250" i="1"/>
  <c r="CT57" i="1"/>
  <c r="CV57" i="1"/>
  <c r="CV119" i="1"/>
  <c r="CT119" i="1"/>
  <c r="CS160" i="1"/>
  <c r="CQ160" i="1"/>
  <c r="CT177" i="1"/>
  <c r="CV177" i="1"/>
  <c r="CT105" i="1"/>
  <c r="CV105" i="1"/>
  <c r="CQ224" i="1"/>
  <c r="CS224" i="1"/>
  <c r="CS210" i="1"/>
  <c r="CQ210" i="1"/>
  <c r="CV92" i="1"/>
  <c r="CT92" i="1"/>
  <c r="CS221" i="1"/>
  <c r="CQ221" i="1"/>
  <c r="CT104" i="1"/>
  <c r="CV104" i="1"/>
  <c r="CQ131" i="1"/>
  <c r="CS131" i="1"/>
  <c r="CQ159" i="1"/>
  <c r="CS159" i="1"/>
  <c r="CQ165" i="1"/>
  <c r="CS165" i="1"/>
  <c r="CQ242" i="1"/>
  <c r="CS242" i="1"/>
  <c r="CQ102" i="1"/>
  <c r="CV142" i="1"/>
  <c r="CT142" i="1"/>
  <c r="CQ182" i="1"/>
  <c r="CS182" i="1"/>
  <c r="CS97" i="1"/>
  <c r="CQ97" i="1"/>
  <c r="CT130" i="1"/>
  <c r="CV130" i="1"/>
  <c r="CQ212" i="1"/>
  <c r="CS212" i="1"/>
  <c r="CQ195" i="1"/>
  <c r="CS195" i="1"/>
  <c r="CV139" i="1"/>
  <c r="CT237" i="1"/>
  <c r="CV237" i="1"/>
  <c r="CV232" i="1"/>
  <c r="CT232" i="1"/>
  <c r="CV249" i="1"/>
  <c r="CT249" i="1"/>
  <c r="CQ42" i="1"/>
  <c r="CS42" i="1"/>
  <c r="CT98" i="1"/>
  <c r="CQ243" i="1"/>
  <c r="CS243" i="1"/>
  <c r="CT77" i="1"/>
  <c r="CV77" i="1"/>
  <c r="CS186" i="1"/>
  <c r="CQ186" i="1"/>
  <c r="CV89" i="1"/>
  <c r="CT89" i="1"/>
  <c r="CQ136" i="1"/>
  <c r="CS136" i="1"/>
  <c r="CS72" i="1"/>
  <c r="CQ72" i="1"/>
  <c r="CT192" i="1"/>
  <c r="CV192" i="1"/>
  <c r="CV126" i="1"/>
  <c r="CT126" i="1"/>
  <c r="CS171" i="1"/>
  <c r="CQ171" i="1"/>
  <c r="CQ94" i="1"/>
  <c r="CS94" i="1"/>
  <c r="CT227" i="1"/>
  <c r="CV227" i="1"/>
  <c r="CT73" i="1"/>
  <c r="CV73" i="1"/>
  <c r="CT25" i="1"/>
  <c r="CV25" i="1"/>
  <c r="CT96" i="1"/>
  <c r="CS108" i="1"/>
  <c r="CQ108" i="1"/>
  <c r="CT36" i="1"/>
  <c r="CV36" i="1"/>
  <c r="CS17" i="1"/>
  <c r="CQ17" i="1"/>
  <c r="CS175" i="1"/>
  <c r="CQ175" i="1"/>
  <c r="CQ178" i="1"/>
  <c r="CS178" i="1"/>
  <c r="CQ214" i="1"/>
  <c r="CS214" i="1"/>
  <c r="CT37" i="1"/>
  <c r="CV37" i="1"/>
  <c r="CS26" i="1"/>
  <c r="CQ26" i="1"/>
  <c r="CV125" i="1"/>
  <c r="CT125" i="1"/>
  <c r="CT76" i="1"/>
  <c r="CV76" i="1"/>
  <c r="CT41" i="1"/>
  <c r="CV41" i="1"/>
  <c r="CV187" i="1"/>
  <c r="CT187" i="1"/>
  <c r="CS20" i="1"/>
  <c r="CQ20" i="1"/>
  <c r="CS164" i="1"/>
  <c r="CQ164" i="1"/>
  <c r="CV124" i="1"/>
  <c r="CT124" i="1"/>
  <c r="CS235" i="1"/>
  <c r="CQ235" i="1"/>
  <c r="CS123" i="1"/>
  <c r="CQ123" i="1"/>
  <c r="CV170" i="1"/>
  <c r="CT170" i="1"/>
  <c r="CS236" i="1"/>
  <c r="CQ236" i="1"/>
  <c r="CT28" i="1"/>
  <c r="CV28" i="1"/>
  <c r="CV115" i="1"/>
  <c r="CT115" i="1"/>
  <c r="CQ154" i="1"/>
  <c r="CS154" i="1"/>
  <c r="CV215" i="1"/>
  <c r="CT215" i="1"/>
  <c r="CT65" i="1"/>
  <c r="CV65" i="1"/>
  <c r="CQ134" i="1"/>
  <c r="CS134" i="1"/>
  <c r="CQ183" i="1"/>
  <c r="CS183" i="1"/>
  <c r="CQ116" i="1"/>
  <c r="CS116" i="1"/>
  <c r="CT103" i="1"/>
  <c r="CV103" i="1"/>
  <c r="CT133" i="1"/>
  <c r="CV133" i="1"/>
  <c r="CS225" i="1"/>
  <c r="CQ225" i="1"/>
  <c r="CQ78" i="1"/>
  <c r="CS78" i="1"/>
  <c r="CT48" i="1"/>
  <c r="CV48" i="1"/>
  <c r="CS168" i="1"/>
  <c r="CQ168" i="1"/>
  <c r="CQ113" i="1"/>
  <c r="CS113" i="1"/>
  <c r="CS176" i="1"/>
  <c r="CQ176" i="1"/>
  <c r="CQ114" i="1"/>
  <c r="CS114" i="1"/>
  <c r="CV218" i="1"/>
  <c r="CT218" i="1"/>
  <c r="CT117" i="1"/>
  <c r="CV117" i="1"/>
  <c r="CS32" i="1"/>
  <c r="CQ32" i="1"/>
  <c r="CT80" i="1"/>
  <c r="CV80" i="1"/>
  <c r="CV217" i="1"/>
  <c r="CT217" i="1"/>
  <c r="CS47" i="1"/>
  <c r="CV199" i="1"/>
  <c r="CT199" i="1"/>
  <c r="CS68" i="1"/>
  <c r="CV150" i="1"/>
  <c r="CT150" i="1"/>
  <c r="CV138" i="1"/>
  <c r="CT138" i="1"/>
  <c r="CV163" i="1"/>
  <c r="CT163" i="1"/>
  <c r="CV244" i="1"/>
  <c r="CT244" i="1"/>
  <c r="CT109" i="1"/>
  <c r="CV109" i="1"/>
  <c r="CS40" i="1"/>
  <c r="CQ40" i="1"/>
  <c r="CS250" i="1"/>
  <c r="CQ250" i="1"/>
  <c r="CT16" i="1"/>
  <c r="CV16" i="1"/>
  <c r="CQ57" i="1"/>
  <c r="CS57" i="1"/>
  <c r="CV156" i="1"/>
  <c r="CT156" i="1"/>
  <c r="CV74" i="1"/>
  <c r="CT74" i="1"/>
  <c r="CT39" i="1"/>
  <c r="CV39" i="1"/>
  <c r="CT67" i="1"/>
  <c r="CV67" i="1"/>
  <c r="CQ118" i="1"/>
  <c r="CS118" i="1"/>
  <c r="CQ158" i="1"/>
  <c r="CS158" i="1"/>
  <c r="CV180" i="1"/>
  <c r="CT180" i="1"/>
  <c r="CV64" i="1"/>
  <c r="CS62" i="1"/>
  <c r="CQ62" i="1"/>
  <c r="CS173" i="1"/>
  <c r="CQ173" i="1"/>
  <c r="CV19" i="1"/>
  <c r="CT19" i="1"/>
  <c r="CQ246" i="1"/>
  <c r="CS246" i="1"/>
  <c r="CV43" i="1"/>
  <c r="CT43" i="1"/>
  <c r="CQ87" i="1"/>
  <c r="CS87" i="1"/>
  <c r="CV207" i="1"/>
  <c r="CT207" i="1"/>
  <c r="CQ166" i="1"/>
  <c r="CS166" i="1"/>
  <c r="CQ167" i="1"/>
  <c r="CS167" i="1"/>
  <c r="CQ185" i="1"/>
  <c r="CS185" i="1"/>
  <c r="CS139" i="1"/>
  <c r="CQ139" i="1"/>
  <c r="CT231" i="1"/>
  <c r="CV231" i="1"/>
  <c r="CS232" i="1"/>
  <c r="CQ232" i="1"/>
  <c r="CQ249" i="1"/>
  <c r="CS249" i="1"/>
  <c r="CV42" i="1"/>
  <c r="CT42" i="1"/>
  <c r="CS98" i="1"/>
  <c r="CQ98" i="1"/>
  <c r="CT51" i="1"/>
  <c r="CV51" i="1"/>
  <c r="CT243" i="1"/>
  <c r="CV243" i="1"/>
  <c r="CS77" i="1"/>
  <c r="CQ77" i="1"/>
  <c r="CT186" i="1"/>
  <c r="CV186" i="1"/>
  <c r="CS89" i="1"/>
  <c r="CQ89" i="1"/>
  <c r="CT136" i="1"/>
  <c r="CV136" i="1"/>
  <c r="CV72" i="1"/>
  <c r="CT72" i="1"/>
  <c r="CQ192" i="1"/>
  <c r="CS192" i="1"/>
  <c r="CS126" i="1"/>
  <c r="CQ126" i="1"/>
  <c r="CT171" i="1"/>
  <c r="CV171" i="1"/>
  <c r="CQ132" i="1"/>
  <c r="CS132" i="1"/>
  <c r="CS227" i="1"/>
  <c r="CQ227" i="1"/>
  <c r="CQ234" i="1"/>
  <c r="CS234" i="1"/>
  <c r="CS96" i="1"/>
  <c r="CQ96" i="1"/>
  <c r="CS36" i="1"/>
  <c r="CQ36" i="1"/>
  <c r="CT56" i="1"/>
  <c r="CV56" i="1"/>
  <c r="CV175" i="1"/>
  <c r="CT175" i="1"/>
  <c r="CT53" i="1"/>
  <c r="CV53" i="1"/>
  <c r="CT214" i="1"/>
  <c r="CV214" i="1"/>
  <c r="CS37" i="1"/>
  <c r="CQ37" i="1"/>
  <c r="CS228" i="1"/>
  <c r="CQ228" i="1"/>
  <c r="CV59" i="1"/>
  <c r="CT59" i="1"/>
  <c r="CV206" i="1"/>
  <c r="CT206" i="1"/>
  <c r="CQ220" i="1"/>
  <c r="CS220" i="1"/>
  <c r="CQ209" i="1"/>
  <c r="CS209" i="1"/>
  <c r="CT198" i="1"/>
  <c r="CV198" i="1"/>
  <c r="CT146" i="1"/>
  <c r="CV146" i="1"/>
  <c r="CS151" i="1"/>
  <c r="CQ151" i="1"/>
  <c r="CT111" i="1"/>
  <c r="CV111" i="1"/>
  <c r="CV169" i="1"/>
  <c r="CT169" i="1"/>
  <c r="CQ197" i="1"/>
  <c r="CS197" i="1"/>
  <c r="CV34" i="1"/>
  <c r="CT34" i="1"/>
  <c r="CV22" i="1"/>
  <c r="CT22" i="1"/>
  <c r="CV201" i="1"/>
  <c r="CT201" i="1"/>
  <c r="CS226" i="1"/>
  <c r="CQ226" i="1"/>
  <c r="CS91" i="1"/>
  <c r="CQ91" i="1"/>
  <c r="CT145" i="1"/>
  <c r="CV145" i="1"/>
  <c r="CS52" i="1"/>
  <c r="CQ52" i="1"/>
  <c r="CQ50" i="1"/>
  <c r="CS50" i="1"/>
  <c r="CV161" i="1"/>
  <c r="CT161" i="1"/>
  <c r="CQ230" i="1"/>
  <c r="CS230" i="1"/>
  <c r="CT147" i="1"/>
  <c r="CV147" i="1"/>
  <c r="CQ257" i="1"/>
  <c r="CS257" i="1"/>
  <c r="CQ45" i="1"/>
  <c r="CS45" i="1"/>
  <c r="CS75" i="1"/>
  <c r="CQ75" i="1"/>
  <c r="CT208" i="1"/>
  <c r="CV208" i="1"/>
  <c r="CS239" i="1"/>
  <c r="CQ239" i="1"/>
  <c r="CV107" i="1"/>
  <c r="CT107" i="1"/>
  <c r="CQ23" i="1"/>
  <c r="CS23" i="1"/>
  <c r="CQ229" i="1"/>
  <c r="CS229" i="1"/>
  <c r="CQ85" i="1"/>
  <c r="CS85" i="1"/>
  <c r="CV106" i="1"/>
  <c r="CT106" i="1"/>
  <c r="CT213" i="1"/>
  <c r="CV213" i="1"/>
  <c r="CQ61" i="1"/>
  <c r="CS61" i="1"/>
  <c r="CQ137" i="1"/>
  <c r="CS137" i="1"/>
  <c r="CV30" i="1"/>
  <c r="CT30" i="1"/>
  <c r="CV70" i="1"/>
  <c r="CT70" i="1"/>
  <c r="CV88" i="1"/>
  <c r="CT88" i="1"/>
  <c r="CQ101" i="1"/>
  <c r="CS101" i="1"/>
  <c r="CS54" i="1"/>
  <c r="CQ54" i="1"/>
  <c r="CS196" i="1"/>
  <c r="CQ196" i="1"/>
  <c r="CQ204" i="1"/>
  <c r="CS204" i="1"/>
  <c r="CS162" i="1"/>
  <c r="CQ162" i="1"/>
  <c r="CV255" i="1"/>
  <c r="CT255" i="1"/>
  <c r="CQ90" i="1"/>
  <c r="CS90" i="1"/>
  <c r="CT110" i="1"/>
  <c r="CV110" i="1"/>
  <c r="CV46" i="1"/>
  <c r="CT46" i="1"/>
  <c r="CQ84" i="1"/>
  <c r="CS84" i="1"/>
  <c r="CV188" i="1"/>
  <c r="CT33" i="1"/>
  <c r="CV33" i="1"/>
  <c r="CT93" i="1"/>
  <c r="CV93" i="1"/>
  <c r="CS248" i="1"/>
  <c r="CQ248" i="1"/>
  <c r="CQ202" i="1"/>
  <c r="CS202" i="1"/>
  <c r="CT256" i="1"/>
  <c r="CV256" i="1"/>
  <c r="CS71" i="1"/>
  <c r="CQ71" i="1"/>
  <c r="CQ156" i="1"/>
  <c r="CS156" i="1"/>
  <c r="CQ74" i="1"/>
  <c r="CS74" i="1"/>
  <c r="CS39" i="1"/>
  <c r="CQ67" i="1"/>
  <c r="CT152" i="1"/>
  <c r="CV152" i="1"/>
  <c r="CV144" i="1"/>
  <c r="CT144" i="1"/>
  <c r="CS127" i="1"/>
  <c r="CQ127" i="1"/>
  <c r="CT118" i="1"/>
  <c r="CV118" i="1"/>
  <c r="CT158" i="1"/>
  <c r="CV158" i="1"/>
  <c r="CQ180" i="1"/>
  <c r="CS180" i="1"/>
  <c r="CQ64" i="1"/>
  <c r="CS64" i="1"/>
  <c r="CT62" i="1"/>
  <c r="CV62" i="1"/>
  <c r="CV173" i="1"/>
  <c r="CT173" i="1"/>
  <c r="CT246" i="1"/>
  <c r="CV246" i="1"/>
  <c r="CQ31" i="1"/>
  <c r="CS31" i="1"/>
  <c r="CS83" i="1"/>
  <c r="CQ83" i="1"/>
  <c r="CV55" i="1"/>
  <c r="CT55" i="1"/>
  <c r="CQ253" i="1"/>
  <c r="CS253" i="1"/>
  <c r="CS207" i="1"/>
  <c r="CQ207" i="1"/>
  <c r="CS38" i="1"/>
  <c r="CQ38" i="1"/>
  <c r="CT166" i="1"/>
  <c r="CV166" i="1"/>
  <c r="CT167" i="1"/>
  <c r="CV167" i="1"/>
  <c r="CT99" i="1"/>
  <c r="CV99" i="1"/>
  <c r="CT185" i="1"/>
  <c r="CV185" i="1"/>
  <c r="CV194" i="1"/>
  <c r="CT194" i="1"/>
  <c r="CQ172" i="1"/>
  <c r="CS172" i="1"/>
  <c r="CV205" i="1"/>
  <c r="CT205" i="1"/>
  <c r="CV86" i="1"/>
  <c r="CT86" i="1"/>
  <c r="CV21" i="1"/>
  <c r="CT21" i="1"/>
  <c r="CS95" i="1"/>
  <c r="CQ95" i="1"/>
  <c r="CT155" i="1"/>
  <c r="CV155" i="1"/>
  <c r="CV211" i="1"/>
  <c r="CT211" i="1"/>
  <c r="CT222" i="1"/>
  <c r="CV222" i="1"/>
  <c r="CV27" i="1"/>
  <c r="CT27" i="1"/>
  <c r="CV122" i="1"/>
  <c r="CT122" i="1"/>
  <c r="CV35" i="1"/>
  <c r="CT35" i="1"/>
  <c r="CS148" i="1"/>
  <c r="CQ148" i="1"/>
  <c r="CQ81" i="1"/>
  <c r="CS81" i="1"/>
  <c r="CQ121" i="1"/>
  <c r="CS121" i="1"/>
  <c r="CS216" i="1"/>
  <c r="CQ216" i="1"/>
  <c r="CQ245" i="1"/>
  <c r="CS245" i="1"/>
  <c r="CS79" i="1"/>
  <c r="CQ79" i="1"/>
  <c r="CS129" i="1"/>
  <c r="CQ129" i="1"/>
  <c r="CS100" i="1"/>
  <c r="CQ100" i="1"/>
  <c r="CS219" i="1"/>
  <c r="CQ219" i="1"/>
  <c r="CT181" i="1"/>
  <c r="CV181" i="1"/>
  <c r="CV259" i="1"/>
  <c r="CT259" i="1"/>
  <c r="CS63" i="1"/>
  <c r="CQ63" i="1"/>
  <c r="CQ251" i="1"/>
  <c r="CS251" i="1"/>
  <c r="BZ15" i="1"/>
  <c r="BW15" i="1" s="1"/>
  <c r="CS59" i="1"/>
  <c r="CQ59" i="1"/>
  <c r="CS206" i="1"/>
  <c r="CQ206" i="1"/>
  <c r="CT220" i="1"/>
  <c r="CV220" i="1"/>
  <c r="CV209" i="1"/>
  <c r="CT209" i="1"/>
  <c r="CQ198" i="1"/>
  <c r="CS198" i="1"/>
  <c r="CQ146" i="1"/>
  <c r="CS146" i="1"/>
  <c r="CV190" i="1"/>
  <c r="CT190" i="1"/>
  <c r="CQ169" i="1"/>
  <c r="CS169" i="1"/>
  <c r="CT197" i="1"/>
  <c r="CV197" i="1"/>
  <c r="CV82" i="1"/>
  <c r="CT82" i="1"/>
  <c r="CQ201" i="1"/>
  <c r="CS201" i="1"/>
  <c r="CV226" i="1"/>
  <c r="CT226" i="1"/>
  <c r="CV179" i="1"/>
  <c r="CT179" i="1"/>
  <c r="CQ145" i="1"/>
  <c r="CS145" i="1"/>
  <c r="CQ161" i="1"/>
  <c r="CS161" i="1"/>
  <c r="CQ147" i="1"/>
  <c r="CS147" i="1"/>
  <c r="CT257" i="1"/>
  <c r="CV257" i="1"/>
  <c r="CQ223" i="1"/>
  <c r="CS223" i="1"/>
  <c r="CQ208" i="1"/>
  <c r="CS208" i="1"/>
  <c r="CT239" i="1"/>
  <c r="CV239" i="1"/>
  <c r="CS107" i="1"/>
  <c r="CQ107" i="1"/>
  <c r="CT229" i="1"/>
  <c r="CV229" i="1"/>
  <c r="CT85" i="1"/>
  <c r="CV85" i="1"/>
  <c r="CT29" i="1"/>
  <c r="CV29" i="1"/>
  <c r="CQ106" i="1"/>
  <c r="CS106" i="1"/>
  <c r="CQ213" i="1"/>
  <c r="CS213" i="1"/>
  <c r="CT61" i="1"/>
  <c r="CV137" i="1"/>
  <c r="CT137" i="1"/>
  <c r="CQ70" i="1"/>
  <c r="CS70" i="1"/>
  <c r="CQ141" i="1"/>
  <c r="CS141" i="1"/>
  <c r="CT101" i="1"/>
  <c r="CV101" i="1"/>
  <c r="CV204" i="1"/>
  <c r="CT204" i="1"/>
  <c r="CV162" i="1"/>
  <c r="CT162" i="1"/>
  <c r="CV191" i="1"/>
  <c r="CT191" i="1"/>
  <c r="CV90" i="1"/>
  <c r="CT90" i="1"/>
  <c r="CQ110" i="1"/>
  <c r="CS110" i="1"/>
  <c r="CQ46" i="1"/>
  <c r="CS46" i="1"/>
  <c r="CT84" i="1"/>
  <c r="CV84" i="1"/>
  <c r="CS188" i="1"/>
  <c r="CQ188" i="1"/>
  <c r="CQ93" i="1"/>
  <c r="CS93" i="1"/>
  <c r="CV248" i="1"/>
  <c r="CT248" i="1"/>
  <c r="CV71" i="1"/>
  <c r="CT71" i="1"/>
  <c r="D7" i="3"/>
  <c r="B7" i="3"/>
  <c r="C4" i="3"/>
  <c r="CS255" i="1" l="1"/>
  <c r="CV38" i="1"/>
  <c r="CT49" i="1"/>
  <c r="CT221" i="1"/>
  <c r="CV141" i="1"/>
  <c r="CV168" i="1"/>
  <c r="CQ117" i="1"/>
  <c r="CT123" i="1"/>
  <c r="CS259" i="1"/>
  <c r="BR247" i="1"/>
  <c r="CN247" i="1" s="1"/>
  <c r="BR49" i="1"/>
  <c r="CT184" i="1"/>
  <c r="CS56" i="1"/>
  <c r="CT66" i="1"/>
  <c r="CS200" i="1"/>
  <c r="CV32" i="1"/>
  <c r="CS133" i="1"/>
  <c r="CT79" i="1"/>
  <c r="BR140" i="1"/>
  <c r="BR231" i="1"/>
  <c r="CN231" i="1" s="1"/>
  <c r="BR200" i="1"/>
  <c r="CP200" i="1" s="1"/>
  <c r="BR66" i="1"/>
  <c r="CN66" i="1" s="1"/>
  <c r="BR48" i="1"/>
  <c r="BR190" i="1"/>
  <c r="CN190" i="1" s="1"/>
  <c r="CT50" i="1"/>
  <c r="CS88" i="1"/>
  <c r="CS190" i="1"/>
  <c r="CT253" i="1"/>
  <c r="CT247" i="1"/>
  <c r="CS140" i="1"/>
  <c r="CT258" i="1"/>
  <c r="CQ48" i="1"/>
  <c r="BR259" i="1"/>
  <c r="CP259" i="1" s="1"/>
  <c r="CS120" i="1"/>
  <c r="CQ69" i="1"/>
  <c r="CS69" i="1"/>
  <c r="BR120" i="1"/>
  <c r="CN120" i="1" s="1"/>
  <c r="BR112" i="1"/>
  <c r="CN112" i="1" s="1"/>
  <c r="BR138" i="1"/>
  <c r="CN138" i="1" s="1"/>
  <c r="CV178" i="1"/>
  <c r="CT127" i="1"/>
  <c r="CV114" i="1"/>
  <c r="CQ104" i="1"/>
  <c r="BR203" i="1"/>
  <c r="CN203" i="1" s="1"/>
  <c r="BR157" i="1"/>
  <c r="CN157" i="1" s="1"/>
  <c r="CV112" i="1"/>
  <c r="CT87" i="1"/>
  <c r="CT254" i="1"/>
  <c r="CQ138" i="1"/>
  <c r="CS181" i="1"/>
  <c r="BR256" i="1"/>
  <c r="CN256" i="1" s="1"/>
  <c r="CS233" i="1"/>
  <c r="CS149" i="1"/>
  <c r="CT157" i="1"/>
  <c r="CQ181" i="1"/>
  <c r="BR114" i="1"/>
  <c r="CP114" i="1" s="1"/>
  <c r="CQ256" i="1"/>
  <c r="CT91" i="1"/>
  <c r="CV91" i="1"/>
  <c r="CV228" i="1"/>
  <c r="BR178" i="1"/>
  <c r="CN178" i="1" s="1"/>
  <c r="BR150" i="1"/>
  <c r="CN150" i="1" s="1"/>
  <c r="BR228" i="1"/>
  <c r="CP228" i="1" s="1"/>
  <c r="CV135" i="1"/>
  <c r="CT38" i="1"/>
  <c r="CV253" i="1"/>
  <c r="CV184" i="1"/>
  <c r="CQ56" i="1"/>
  <c r="CQ231" i="1"/>
  <c r="CV258" i="1"/>
  <c r="CT32" i="1"/>
  <c r="CS117" i="1"/>
  <c r="CV79" i="1"/>
  <c r="CT95" i="1"/>
  <c r="BR80" i="1"/>
  <c r="CN80" i="1" s="1"/>
  <c r="BR133" i="1"/>
  <c r="CN133" i="1" s="1"/>
  <c r="CQ80" i="1"/>
  <c r="CV95" i="1"/>
  <c r="CQ255" i="1"/>
  <c r="CQ88" i="1"/>
  <c r="CV50" i="1"/>
  <c r="CT141" i="1"/>
  <c r="CQ55" i="1"/>
  <c r="CT168" i="1"/>
  <c r="CV123" i="1"/>
  <c r="CQ125" i="1"/>
  <c r="CV221" i="1"/>
  <c r="CQ124" i="1"/>
  <c r="CQ111" i="1"/>
  <c r="BR64" i="1"/>
  <c r="CN64" i="1" s="1"/>
  <c r="BR98" i="1"/>
  <c r="CN98" i="1" s="1"/>
  <c r="CS111" i="1"/>
  <c r="CS124" i="1"/>
  <c r="CS125" i="1"/>
  <c r="BR45" i="1"/>
  <c r="CN45" i="1" s="1"/>
  <c r="BR260" i="1"/>
  <c r="CP260" i="1" s="1"/>
  <c r="CT202" i="1"/>
  <c r="CT45" i="1"/>
  <c r="CT135" i="1"/>
  <c r="CQ60" i="1"/>
  <c r="CT245" i="1"/>
  <c r="CV254" i="1"/>
  <c r="CT223" i="1"/>
  <c r="CV225" i="1"/>
  <c r="BR225" i="1"/>
  <c r="CP225" i="1" s="1"/>
  <c r="CV223" i="1"/>
  <c r="BR108" i="1"/>
  <c r="CP108" i="1" s="1"/>
  <c r="CQ152" i="1"/>
  <c r="CS104" i="1"/>
  <c r="CQ76" i="1"/>
  <c r="BR68" i="1"/>
  <c r="CN68" i="1" s="1"/>
  <c r="BR188" i="1"/>
  <c r="CP188" i="1" s="1"/>
  <c r="BR67" i="1"/>
  <c r="CP67" i="1" s="1"/>
  <c r="BR96" i="1"/>
  <c r="CN96" i="1" s="1"/>
  <c r="BR99" i="1"/>
  <c r="CN99" i="1" s="1"/>
  <c r="CT75" i="1"/>
  <c r="CQ44" i="1"/>
  <c r="CV75" i="1"/>
  <c r="CV240" i="1"/>
  <c r="CQ237" i="1"/>
  <c r="CQ99" i="1"/>
  <c r="CQ128" i="1"/>
  <c r="CS44" i="1"/>
  <c r="BR47" i="1"/>
  <c r="CN47" i="1" s="1"/>
  <c r="BR240" i="1"/>
  <c r="CN240" i="1" s="1"/>
  <c r="BR237" i="1"/>
  <c r="CP237" i="1" s="1"/>
  <c r="CQ73" i="1"/>
  <c r="CQ241" i="1"/>
  <c r="CV61" i="1"/>
  <c r="CS191" i="1"/>
  <c r="CS128" i="1"/>
  <c r="CT139" i="1"/>
  <c r="CS144" i="1"/>
  <c r="BR153" i="1"/>
  <c r="CN153" i="1" s="1"/>
  <c r="CQ51" i="1"/>
  <c r="CQ193" i="1"/>
  <c r="CV132" i="1"/>
  <c r="CS51" i="1"/>
  <c r="CV97" i="1"/>
  <c r="BR116" i="1"/>
  <c r="CP116" i="1" s="1"/>
  <c r="CS193" i="1"/>
  <c r="CV196" i="1"/>
  <c r="CS189" i="1"/>
  <c r="CV153" i="1"/>
  <c r="BR97" i="1"/>
  <c r="CP97" i="1" s="1"/>
  <c r="BR43" i="1"/>
  <c r="CN43" i="1" s="1"/>
  <c r="BR241" i="1"/>
  <c r="CN241" i="1" s="1"/>
  <c r="BR189" i="1"/>
  <c r="CP189" i="1" s="1"/>
  <c r="BR144" i="1"/>
  <c r="CN144" i="1" s="1"/>
  <c r="BR52" i="1"/>
  <c r="CN52" i="1" s="1"/>
  <c r="CT54" i="1"/>
  <c r="CV52" i="1"/>
  <c r="CV151" i="1"/>
  <c r="CT234" i="1"/>
  <c r="CV54" i="1"/>
  <c r="CT151" i="1"/>
  <c r="CS174" i="1"/>
  <c r="CQ43" i="1"/>
  <c r="CS179" i="1"/>
  <c r="CQ53" i="1"/>
  <c r="CV234" i="1"/>
  <c r="CV116" i="1"/>
  <c r="BR132" i="1"/>
  <c r="CP132" i="1" s="1"/>
  <c r="BR196" i="1"/>
  <c r="CN196" i="1" s="1"/>
  <c r="CQ179" i="1"/>
  <c r="CS53" i="1"/>
  <c r="CV202" i="1"/>
  <c r="CQ174" i="1"/>
  <c r="CS60" i="1"/>
  <c r="CT230" i="1"/>
  <c r="CS143" i="1"/>
  <c r="CT203" i="1"/>
  <c r="CS82" i="1"/>
  <c r="CV17" i="1"/>
  <c r="CV108" i="1"/>
  <c r="CV94" i="1"/>
  <c r="CQ58" i="1"/>
  <c r="CS150" i="1"/>
  <c r="CT129" i="1"/>
  <c r="BR129" i="1"/>
  <c r="CP129" i="1" s="1"/>
  <c r="BR127" i="1"/>
  <c r="CN127" i="1" s="1"/>
  <c r="BR152" i="1"/>
  <c r="CP152" i="1" s="1"/>
  <c r="CQ143" i="1"/>
  <c r="CT94" i="1"/>
  <c r="BR17" i="1"/>
  <c r="CP17" i="1" s="1"/>
  <c r="BR87" i="1"/>
  <c r="CN87" i="1" s="1"/>
  <c r="BR82" i="1"/>
  <c r="CN82" i="1" s="1"/>
  <c r="CV230" i="1"/>
  <c r="CQ233" i="1"/>
  <c r="CS58" i="1"/>
  <c r="CQ149" i="1"/>
  <c r="BR73" i="1"/>
  <c r="CN73" i="1" s="1"/>
  <c r="BR191" i="1"/>
  <c r="CP191" i="1" s="1"/>
  <c r="CV121" i="1"/>
  <c r="CS55" i="1"/>
  <c r="CT121" i="1"/>
  <c r="CS252" i="1"/>
  <c r="CQ33" i="1"/>
  <c r="CT83" i="1"/>
  <c r="CV238" i="1"/>
  <c r="CV83" i="1"/>
  <c r="CT238" i="1"/>
  <c r="BR252" i="1"/>
  <c r="CP252" i="1" s="1"/>
  <c r="CS33" i="1"/>
  <c r="CS34" i="1"/>
  <c r="CS262" i="1"/>
  <c r="CQ262" i="1"/>
  <c r="BR262" i="1"/>
  <c r="CS265" i="1"/>
  <c r="CQ265" i="1"/>
  <c r="BR265" i="1"/>
  <c r="CN260" i="1"/>
  <c r="BR263" i="1"/>
  <c r="CS263" i="1"/>
  <c r="CQ263" i="1"/>
  <c r="CP261" i="1"/>
  <c r="CN261" i="1"/>
  <c r="BR264" i="1"/>
  <c r="CS264" i="1"/>
  <c r="CQ264" i="1"/>
  <c r="CV263" i="1"/>
  <c r="CT263" i="1"/>
  <c r="CQ34" i="1"/>
  <c r="CQ29" i="1"/>
  <c r="CS21" i="1"/>
  <c r="CT26" i="1"/>
  <c r="CQ21" i="1"/>
  <c r="BR26" i="1"/>
  <c r="CP26" i="1" s="1"/>
  <c r="BR18" i="1"/>
  <c r="CP18" i="1" s="1"/>
  <c r="BR29" i="1"/>
  <c r="CP29" i="1" s="1"/>
  <c r="CQ18" i="1"/>
  <c r="CQ30" i="1"/>
  <c r="BR30" i="1"/>
  <c r="CP30" i="1" s="1"/>
  <c r="CS28" i="1"/>
  <c r="BR24" i="1"/>
  <c r="CP24" i="1" s="1"/>
  <c r="CV23" i="1"/>
  <c r="CQ19" i="1"/>
  <c r="CT31" i="1"/>
  <c r="CS19" i="1"/>
  <c r="CV31" i="1"/>
  <c r="BR28" i="1"/>
  <c r="CN28" i="1" s="1"/>
  <c r="CQ22" i="1"/>
  <c r="CT24" i="1"/>
  <c r="CS27" i="1"/>
  <c r="CS22" i="1"/>
  <c r="BR27" i="1"/>
  <c r="CN27" i="1" s="1"/>
  <c r="CV20" i="1"/>
  <c r="BR20" i="1"/>
  <c r="CN20" i="1" s="1"/>
  <c r="CS25" i="1"/>
  <c r="CQ25" i="1"/>
  <c r="BR23" i="1"/>
  <c r="CN23" i="1" s="1"/>
  <c r="CQ16" i="1"/>
  <c r="CS16" i="1"/>
  <c r="BV15" i="1"/>
  <c r="BS15" i="1" s="1"/>
  <c r="BT15" i="1"/>
  <c r="AA8" i="29" s="1"/>
  <c r="CP93" i="1"/>
  <c r="CN93" i="1"/>
  <c r="CN70" i="1"/>
  <c r="CP70" i="1"/>
  <c r="CN107" i="1"/>
  <c r="CP107" i="1"/>
  <c r="CP34" i="1"/>
  <c r="CN34" i="1"/>
  <c r="CN111" i="1"/>
  <c r="CP111" i="1"/>
  <c r="CP59" i="1"/>
  <c r="CN59" i="1"/>
  <c r="CN143" i="1"/>
  <c r="CP143" i="1"/>
  <c r="CP81" i="1"/>
  <c r="CN81" i="1"/>
  <c r="CP233" i="1"/>
  <c r="CN233" i="1"/>
  <c r="CP156" i="1"/>
  <c r="CN156" i="1"/>
  <c r="CP162" i="1"/>
  <c r="CN162" i="1"/>
  <c r="CP229" i="1"/>
  <c r="CN229" i="1"/>
  <c r="CP239" i="1"/>
  <c r="CN239" i="1"/>
  <c r="CP230" i="1"/>
  <c r="CN230" i="1"/>
  <c r="CP226" i="1"/>
  <c r="CN226" i="1"/>
  <c r="CN197" i="1"/>
  <c r="CP197" i="1"/>
  <c r="CN228" i="1"/>
  <c r="CP192" i="1"/>
  <c r="CN192" i="1"/>
  <c r="CN77" i="1"/>
  <c r="CP77" i="1"/>
  <c r="CN249" i="1"/>
  <c r="CP249" i="1"/>
  <c r="CP185" i="1"/>
  <c r="CN185" i="1"/>
  <c r="CN118" i="1"/>
  <c r="CP118" i="1"/>
  <c r="CN58" i="1"/>
  <c r="CP58" i="1"/>
  <c r="CP193" i="1"/>
  <c r="CN193" i="1"/>
  <c r="CP140" i="1"/>
  <c r="CN140" i="1"/>
  <c r="CP120" i="1"/>
  <c r="CN236" i="1"/>
  <c r="CP236" i="1"/>
  <c r="CP235" i="1"/>
  <c r="CN235" i="1"/>
  <c r="CP164" i="1"/>
  <c r="CN164" i="1"/>
  <c r="CN53" i="1"/>
  <c r="CP53" i="1"/>
  <c r="CN175" i="1"/>
  <c r="CP175" i="1"/>
  <c r="CP72" i="1"/>
  <c r="CN72" i="1"/>
  <c r="CN136" i="1"/>
  <c r="CP136" i="1"/>
  <c r="CN242" i="1"/>
  <c r="CP242" i="1"/>
  <c r="CP131" i="1"/>
  <c r="CN131" i="1"/>
  <c r="CP210" i="1"/>
  <c r="CN210" i="1"/>
  <c r="CN109" i="1"/>
  <c r="CP109" i="1"/>
  <c r="CP163" i="1"/>
  <c r="CN163" i="1"/>
  <c r="CP217" i="1"/>
  <c r="CN217" i="1"/>
  <c r="CN49" i="1"/>
  <c r="CP49" i="1"/>
  <c r="CP76" i="1"/>
  <c r="CN76" i="1"/>
  <c r="CP135" i="1"/>
  <c r="CN135" i="1"/>
  <c r="CP21" i="1"/>
  <c r="CN21" i="1"/>
  <c r="CP130" i="1"/>
  <c r="CN130" i="1"/>
  <c r="CP104" i="1"/>
  <c r="CN104" i="1"/>
  <c r="CN88" i="1"/>
  <c r="CP88" i="1"/>
  <c r="CN106" i="1"/>
  <c r="CP106" i="1"/>
  <c r="CN208" i="1"/>
  <c r="CP208" i="1"/>
  <c r="CN147" i="1"/>
  <c r="CP147" i="1"/>
  <c r="CP145" i="1"/>
  <c r="CN145" i="1"/>
  <c r="CN169" i="1"/>
  <c r="CP169" i="1"/>
  <c r="CP206" i="1"/>
  <c r="CN206" i="1"/>
  <c r="CN63" i="1"/>
  <c r="CP63" i="1"/>
  <c r="CP219" i="1"/>
  <c r="CN219" i="1"/>
  <c r="CP100" i="1"/>
  <c r="CN100" i="1"/>
  <c r="CP121" i="1"/>
  <c r="CN121" i="1"/>
  <c r="CP148" i="1"/>
  <c r="CN148" i="1"/>
  <c r="CN180" i="1"/>
  <c r="CP180" i="1"/>
  <c r="CP74" i="1"/>
  <c r="CN74" i="1"/>
  <c r="CN248" i="1"/>
  <c r="CP248" i="1"/>
  <c r="CP84" i="1"/>
  <c r="CN84" i="1"/>
  <c r="CN54" i="1"/>
  <c r="CP54" i="1"/>
  <c r="CP101" i="1"/>
  <c r="CN101" i="1"/>
  <c r="CP75" i="1"/>
  <c r="CN75" i="1"/>
  <c r="CP257" i="1"/>
  <c r="CN257" i="1"/>
  <c r="CN91" i="1"/>
  <c r="CP91" i="1"/>
  <c r="CP209" i="1"/>
  <c r="CN209" i="1"/>
  <c r="CP25" i="1"/>
  <c r="CN25" i="1"/>
  <c r="CN126" i="1"/>
  <c r="CP126" i="1"/>
  <c r="CP167" i="1"/>
  <c r="CN167" i="1"/>
  <c r="CN166" i="1"/>
  <c r="CP166" i="1"/>
  <c r="CP62" i="1"/>
  <c r="CN62" i="1"/>
  <c r="CN57" i="1"/>
  <c r="CP57" i="1"/>
  <c r="CN40" i="1"/>
  <c r="CP40" i="1"/>
  <c r="CP32" i="1"/>
  <c r="CN32" i="1"/>
  <c r="CN168" i="1"/>
  <c r="CP168" i="1"/>
  <c r="CP78" i="1"/>
  <c r="CN78" i="1"/>
  <c r="CN60" i="1"/>
  <c r="CP60" i="1"/>
  <c r="CP123" i="1"/>
  <c r="CN123" i="1"/>
  <c r="CP44" i="1"/>
  <c r="CN44" i="1"/>
  <c r="CN214" i="1"/>
  <c r="CP214" i="1"/>
  <c r="CN56" i="1"/>
  <c r="CP56" i="1"/>
  <c r="CN171" i="1"/>
  <c r="CP171" i="1"/>
  <c r="CP186" i="1"/>
  <c r="CN186" i="1"/>
  <c r="CP42" i="1"/>
  <c r="CN42" i="1"/>
  <c r="CN102" i="1"/>
  <c r="CP102" i="1"/>
  <c r="CP159" i="1"/>
  <c r="CN159" i="1"/>
  <c r="CN69" i="1"/>
  <c r="CP69" i="1"/>
  <c r="CN221" i="1"/>
  <c r="CP221" i="1"/>
  <c r="CN244" i="1"/>
  <c r="CP244" i="1"/>
  <c r="CP138" i="1"/>
  <c r="CN117" i="1"/>
  <c r="CP117" i="1"/>
  <c r="CN103" i="1"/>
  <c r="CP103" i="1"/>
  <c r="CN215" i="1"/>
  <c r="CP215" i="1"/>
  <c r="CN115" i="1"/>
  <c r="CP115" i="1"/>
  <c r="CP124" i="1"/>
  <c r="CN124" i="1"/>
  <c r="CP181" i="1"/>
  <c r="CN181" i="1"/>
  <c r="CN254" i="1"/>
  <c r="CP254" i="1"/>
  <c r="CN122" i="1"/>
  <c r="CP122" i="1"/>
  <c r="CP92" i="1"/>
  <c r="CN92" i="1"/>
  <c r="CN105" i="1"/>
  <c r="CP105" i="1"/>
  <c r="CP110" i="1"/>
  <c r="CN110" i="1"/>
  <c r="CN141" i="1"/>
  <c r="CP141" i="1"/>
  <c r="CP213" i="1"/>
  <c r="CN213" i="1"/>
  <c r="CP223" i="1"/>
  <c r="CN223" i="1"/>
  <c r="CP161" i="1"/>
  <c r="CN161" i="1"/>
  <c r="CP201" i="1"/>
  <c r="CN201" i="1"/>
  <c r="CN198" i="1"/>
  <c r="CP198" i="1"/>
  <c r="CP174" i="1"/>
  <c r="CN174" i="1"/>
  <c r="CP79" i="1"/>
  <c r="CN79" i="1"/>
  <c r="CP216" i="1"/>
  <c r="CN216" i="1"/>
  <c r="CN207" i="1"/>
  <c r="CP207" i="1"/>
  <c r="CN253" i="1"/>
  <c r="CP253" i="1"/>
  <c r="CP31" i="1"/>
  <c r="CN31" i="1"/>
  <c r="CP39" i="1"/>
  <c r="CN39" i="1"/>
  <c r="CP202" i="1"/>
  <c r="CN202" i="1"/>
  <c r="CP137" i="1"/>
  <c r="CN137" i="1"/>
  <c r="CP179" i="1"/>
  <c r="CN179" i="1"/>
  <c r="CP36" i="1"/>
  <c r="CN36" i="1"/>
  <c r="CN234" i="1"/>
  <c r="CP234" i="1"/>
  <c r="CN55" i="1"/>
  <c r="CP55" i="1"/>
  <c r="CP246" i="1"/>
  <c r="CN246" i="1"/>
  <c r="CP173" i="1"/>
  <c r="CN173" i="1"/>
  <c r="CP250" i="1"/>
  <c r="CN250" i="1"/>
  <c r="CN113" i="1"/>
  <c r="CP113" i="1"/>
  <c r="CP128" i="1"/>
  <c r="CN128" i="1"/>
  <c r="CN134" i="1"/>
  <c r="CP134" i="1"/>
  <c r="CN94" i="1"/>
  <c r="CP94" i="1"/>
  <c r="CN243" i="1"/>
  <c r="CP243" i="1"/>
  <c r="CP51" i="1"/>
  <c r="CN51" i="1"/>
  <c r="CN212" i="1"/>
  <c r="CP212" i="1"/>
  <c r="CN182" i="1"/>
  <c r="CP182" i="1"/>
  <c r="CP149" i="1"/>
  <c r="CN149" i="1"/>
  <c r="CP160" i="1"/>
  <c r="CN160" i="1"/>
  <c r="CP16" i="1"/>
  <c r="CN16" i="1"/>
  <c r="CP184" i="1"/>
  <c r="CN184" i="1"/>
  <c r="CN187" i="1"/>
  <c r="CP187" i="1"/>
  <c r="CP41" i="1"/>
  <c r="CN41" i="1"/>
  <c r="CN238" i="1"/>
  <c r="CP238" i="1"/>
  <c r="CP35" i="1"/>
  <c r="CN35" i="1"/>
  <c r="CN211" i="1"/>
  <c r="CP211" i="1"/>
  <c r="CP205" i="1"/>
  <c r="CN205" i="1"/>
  <c r="CP258" i="1"/>
  <c r="CN258" i="1"/>
  <c r="CP177" i="1"/>
  <c r="CN177" i="1"/>
  <c r="CP119" i="1"/>
  <c r="CN119" i="1"/>
  <c r="CP256" i="1"/>
  <c r="CP33" i="1"/>
  <c r="CN33" i="1"/>
  <c r="CN46" i="1"/>
  <c r="CP46" i="1"/>
  <c r="CN255" i="1"/>
  <c r="CP255" i="1"/>
  <c r="CN22" i="1"/>
  <c r="CP22" i="1"/>
  <c r="CN146" i="1"/>
  <c r="CP146" i="1"/>
  <c r="CN251" i="1"/>
  <c r="CP251" i="1"/>
  <c r="CP245" i="1"/>
  <c r="CN245" i="1"/>
  <c r="CN95" i="1"/>
  <c r="CP95" i="1"/>
  <c r="CN172" i="1"/>
  <c r="CP172" i="1"/>
  <c r="CN38" i="1"/>
  <c r="CP38" i="1"/>
  <c r="CP83" i="1"/>
  <c r="CN83" i="1"/>
  <c r="CN19" i="1"/>
  <c r="CP19" i="1"/>
  <c r="CP71" i="1"/>
  <c r="CN71" i="1"/>
  <c r="CP90" i="1"/>
  <c r="CN90" i="1"/>
  <c r="CP204" i="1"/>
  <c r="CN204" i="1"/>
  <c r="CN61" i="1"/>
  <c r="CP61" i="1"/>
  <c r="CN85" i="1"/>
  <c r="CP85" i="1"/>
  <c r="CP50" i="1"/>
  <c r="CN50" i="1"/>
  <c r="CP151" i="1"/>
  <c r="CN151" i="1"/>
  <c r="CN220" i="1"/>
  <c r="CP220" i="1"/>
  <c r="CN37" i="1"/>
  <c r="CP37" i="1"/>
  <c r="CP227" i="1"/>
  <c r="CN227" i="1"/>
  <c r="CP89" i="1"/>
  <c r="CN89" i="1"/>
  <c r="CP232" i="1"/>
  <c r="CN232" i="1"/>
  <c r="CN139" i="1"/>
  <c r="CP139" i="1"/>
  <c r="CP87" i="1"/>
  <c r="CN158" i="1"/>
  <c r="CP158" i="1"/>
  <c r="CN176" i="1"/>
  <c r="CP176" i="1"/>
  <c r="CN183" i="1"/>
  <c r="CP183" i="1"/>
  <c r="CN154" i="1"/>
  <c r="CP154" i="1"/>
  <c r="CP195" i="1"/>
  <c r="CN195" i="1"/>
  <c r="CN165" i="1"/>
  <c r="CP165" i="1"/>
  <c r="CP224" i="1"/>
  <c r="CN224" i="1"/>
  <c r="CN199" i="1"/>
  <c r="CP199" i="1"/>
  <c r="CP218" i="1"/>
  <c r="CN218" i="1"/>
  <c r="CP48" i="1"/>
  <c r="CN48" i="1"/>
  <c r="CN65" i="1"/>
  <c r="CP65" i="1"/>
  <c r="CP170" i="1"/>
  <c r="CN170" i="1"/>
  <c r="CP125" i="1"/>
  <c r="CN125" i="1"/>
  <c r="CP222" i="1"/>
  <c r="CN222" i="1"/>
  <c r="CP155" i="1"/>
  <c r="CN155" i="1"/>
  <c r="CP86" i="1"/>
  <c r="CN86" i="1"/>
  <c r="CP194" i="1"/>
  <c r="CN194" i="1"/>
  <c r="CN142" i="1"/>
  <c r="CP142" i="1"/>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8"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6" i="6"/>
  <c r="I687"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CN188" i="1" l="1"/>
  <c r="CN129" i="1"/>
  <c r="CP133" i="1"/>
  <c r="CN114" i="1"/>
  <c r="CN116" i="1"/>
  <c r="CP231" i="1"/>
  <c r="CP190" i="1"/>
  <c r="CN259" i="1"/>
  <c r="CN200" i="1"/>
  <c r="CP247" i="1"/>
  <c r="CP112" i="1"/>
  <c r="CP66" i="1"/>
  <c r="CP64" i="1"/>
  <c r="CP150" i="1"/>
  <c r="CN152" i="1"/>
  <c r="CP96" i="1"/>
  <c r="CP43" i="1"/>
  <c r="CN237" i="1"/>
  <c r="CP52" i="1"/>
  <c r="CP153" i="1"/>
  <c r="CP178" i="1"/>
  <c r="CN225" i="1"/>
  <c r="CP144" i="1"/>
  <c r="CP47" i="1"/>
  <c r="CP157" i="1"/>
  <c r="CP203" i="1"/>
  <c r="CN97" i="1"/>
  <c r="CP196" i="1"/>
  <c r="CN189" i="1"/>
  <c r="CP80" i="1"/>
  <c r="CP98" i="1"/>
  <c r="CP99" i="1"/>
  <c r="CP68" i="1"/>
  <c r="CN108" i="1"/>
  <c r="CP82" i="1"/>
  <c r="CP45" i="1"/>
  <c r="CP241" i="1"/>
  <c r="CN132" i="1"/>
  <c r="CN29" i="1"/>
  <c r="CN17" i="1"/>
  <c r="CP240" i="1"/>
  <c r="CN191" i="1"/>
  <c r="CP127" i="1"/>
  <c r="CN67" i="1"/>
  <c r="CP73" i="1"/>
  <c r="CN252" i="1"/>
  <c r="CP262" i="1"/>
  <c r="CN262" i="1"/>
  <c r="CP264" i="1"/>
  <c r="CN264" i="1"/>
  <c r="CP265" i="1"/>
  <c r="CN265" i="1"/>
  <c r="CN263" i="1"/>
  <c r="CP263" i="1"/>
  <c r="CN26" i="1"/>
  <c r="CN18" i="1"/>
  <c r="CN30" i="1"/>
  <c r="CN24" i="1"/>
  <c r="CP28" i="1"/>
  <c r="CP20" i="1"/>
  <c r="CP23" i="1"/>
  <c r="CP27" i="1"/>
  <c r="AA10" i="29"/>
  <c r="CT15" i="1"/>
  <c r="CV15" i="1"/>
  <c r="AA9" i="29"/>
  <c r="BT13" i="1"/>
  <c r="BV9" i="1" s="1"/>
  <c r="Y9" i="29"/>
  <c r="Z9" i="29"/>
  <c r="N9" i="29" s="1"/>
  <c r="BR15" i="1"/>
  <c r="Y8" i="29" s="1"/>
  <c r="Z8" i="29"/>
  <c r="Y10" i="29"/>
  <c r="Z10" i="29"/>
  <c r="N10" i="29" s="1"/>
  <c r="N11" i="29"/>
  <c r="Q11" i="29" s="1"/>
  <c r="T11" i="29" s="1"/>
  <c r="CQ15" i="1"/>
  <c r="CS15" i="1"/>
  <c r="CT13" i="1" l="1"/>
  <c r="BV3" i="1" s="1"/>
  <c r="CV13" i="1"/>
  <c r="BV5" i="1" s="1"/>
  <c r="BV10" i="1" s="1"/>
  <c r="CQ13" i="1"/>
  <c r="BU3" i="1" s="1"/>
  <c r="BS13" i="1"/>
  <c r="BU9" i="1" s="1"/>
  <c r="CS13" i="1"/>
  <c r="BU5" i="1" s="1"/>
  <c r="CP15" i="1"/>
  <c r="CN15" i="1"/>
  <c r="M9" i="29"/>
  <c r="ET2" i="1"/>
  <c r="FC1" i="1" s="1"/>
  <c r="X9" i="1"/>
  <c r="BV7" i="1" l="1"/>
  <c r="BV6" i="1"/>
  <c r="BR13" i="1"/>
  <c r="BT9" i="1" s="1"/>
  <c r="BS9" i="1" s="1"/>
  <c r="CN13" i="1"/>
  <c r="BT3" i="1" s="1"/>
  <c r="BS3" i="1" s="1"/>
  <c r="AB10" i="29"/>
  <c r="M10" i="29"/>
  <c r="O10" i="29" s="1"/>
  <c r="AB11" i="29"/>
  <c r="M11" i="29"/>
  <c r="AB8" i="29"/>
  <c r="AB9" i="29"/>
  <c r="CP13" i="1"/>
  <c r="BT5" i="1" s="1"/>
  <c r="BU10" i="1"/>
  <c r="BU6" i="1"/>
  <c r="BU7" i="1"/>
  <c r="BR9" i="1"/>
  <c r="F1" i="3"/>
  <c r="M8" i="29" l="1"/>
  <c r="N8" i="29"/>
  <c r="Q8" i="29" s="1"/>
  <c r="T8" i="29" s="1"/>
  <c r="O11" i="29"/>
  <c r="R11" i="29" s="1"/>
  <c r="U11" i="29" s="1"/>
  <c r="X11" i="29" s="1"/>
  <c r="P11" i="29"/>
  <c r="S11" i="29" s="1"/>
  <c r="O9" i="29"/>
  <c r="BT10" i="1"/>
  <c r="BT6" i="1"/>
  <c r="BS6" i="1" s="1"/>
  <c r="BS5" i="1"/>
  <c r="BT7" i="1"/>
  <c r="X5" i="1"/>
  <c r="X3" i="1"/>
  <c r="Q9" i="29" l="1"/>
  <c r="T9" i="29" s="1"/>
  <c r="W9" i="29" s="1"/>
  <c r="O8" i="29"/>
  <c r="R8" i="29" s="1"/>
  <c r="P8" i="29"/>
  <c r="BS7" i="1"/>
  <c r="BS10" i="1"/>
  <c r="BR3" i="1"/>
  <c r="X7" i="1"/>
  <c r="BR5" i="1"/>
  <c r="X6" i="1"/>
  <c r="X10" i="1"/>
  <c r="Q10" i="29" l="1"/>
  <c r="T10" i="29" s="1"/>
  <c r="W10" i="29" s="1"/>
  <c r="W8" i="29"/>
  <c r="P9" i="29"/>
  <c r="S8" i="29"/>
  <c r="U8" i="29"/>
  <c r="R9" i="29"/>
  <c r="BR7" i="1"/>
  <c r="BR10" i="1"/>
  <c r="BR6" i="1"/>
  <c r="U9" i="29" l="1"/>
  <c r="X9" i="29" s="1"/>
  <c r="R10" i="29"/>
  <c r="U10" i="29" s="1"/>
  <c r="S9" i="29"/>
  <c r="V9" i="29" s="1"/>
  <c r="P10" i="29"/>
  <c r="S10" i="29" s="1"/>
  <c r="V10" i="29" s="1"/>
  <c r="AM3" i="1"/>
  <c r="AE3" i="1"/>
  <c r="AC3" i="1"/>
  <c r="V8" i="29" l="1"/>
  <c r="X8" i="29"/>
  <c r="X10" i="29"/>
  <c r="AF3" i="1"/>
  <c r="AH3" i="1"/>
  <c r="AI3" i="1" l="1"/>
  <c r="AA4" i="1"/>
  <c r="Z4" i="1" s="1"/>
  <c r="AC4" i="1" l="1"/>
  <c r="Z11" i="1" s="1"/>
  <c r="Z13" i="1" s="1"/>
  <c r="AE4" i="1"/>
  <c r="CZ1" i="1" l="1"/>
  <c r="CZ3" i="1" s="1"/>
  <c r="A3" i="1" s="1"/>
  <c r="AM4" i="1"/>
  <c r="AH4" i="1"/>
  <c r="AH6" i="1" s="1"/>
  <c r="AF4" i="1" l="1"/>
  <c r="AI4" i="1" l="1"/>
  <c r="AI6" i="1" l="1"/>
  <c r="AA265" i="1" s="1"/>
  <c r="AM265" i="1" s="1"/>
  <c r="AR265" i="1" l="1"/>
  <c r="AT265" i="1"/>
  <c r="CU265" i="1"/>
  <c r="CR265" i="1"/>
  <c r="CO265" i="1"/>
  <c r="AA264" i="1"/>
  <c r="AM264" i="1" s="1"/>
  <c r="AA263" i="1"/>
  <c r="AM263" i="1" s="1"/>
  <c r="AA262" i="1"/>
  <c r="AM262" i="1" s="1"/>
  <c r="AA260" i="1"/>
  <c r="AM260" i="1" s="1"/>
  <c r="AA261" i="1"/>
  <c r="AM261" i="1" s="1"/>
  <c r="AA15" i="1"/>
  <c r="AM15" i="1" s="1"/>
  <c r="E6" i="37" s="1"/>
  <c r="E9" i="37" s="1"/>
  <c r="AA259" i="1"/>
  <c r="AM259" i="1" s="1"/>
  <c r="AA255" i="1"/>
  <c r="AM255" i="1" s="1"/>
  <c r="AA251" i="1"/>
  <c r="AM251" i="1" s="1"/>
  <c r="AA247" i="1"/>
  <c r="AM247" i="1" s="1"/>
  <c r="AA243" i="1"/>
  <c r="AM243" i="1" s="1"/>
  <c r="AA239" i="1"/>
  <c r="AM239" i="1" s="1"/>
  <c r="AA235" i="1"/>
  <c r="AM235" i="1" s="1"/>
  <c r="AA231" i="1"/>
  <c r="AM231" i="1" s="1"/>
  <c r="AA227" i="1"/>
  <c r="AM227" i="1" s="1"/>
  <c r="AA223" i="1"/>
  <c r="AM223" i="1" s="1"/>
  <c r="AA219" i="1"/>
  <c r="AM219" i="1" s="1"/>
  <c r="AA215" i="1"/>
  <c r="AM215" i="1" s="1"/>
  <c r="AA211" i="1"/>
  <c r="AM211" i="1" s="1"/>
  <c r="AA207" i="1"/>
  <c r="AM207" i="1" s="1"/>
  <c r="AA203" i="1"/>
  <c r="AM203" i="1" s="1"/>
  <c r="AA199" i="1"/>
  <c r="AM199" i="1" s="1"/>
  <c r="AA195" i="1"/>
  <c r="AM195" i="1" s="1"/>
  <c r="AA191" i="1"/>
  <c r="AM191" i="1" s="1"/>
  <c r="AA187" i="1"/>
  <c r="AM187" i="1" s="1"/>
  <c r="AA183" i="1"/>
  <c r="AM183" i="1" s="1"/>
  <c r="AA179" i="1"/>
  <c r="AM179" i="1" s="1"/>
  <c r="AA175" i="1"/>
  <c r="AM175" i="1" s="1"/>
  <c r="AA171" i="1"/>
  <c r="AM171" i="1" s="1"/>
  <c r="AA167" i="1"/>
  <c r="AM167" i="1" s="1"/>
  <c r="AA163" i="1"/>
  <c r="AM163" i="1" s="1"/>
  <c r="AA159" i="1"/>
  <c r="AM159" i="1" s="1"/>
  <c r="AA155" i="1"/>
  <c r="AM155" i="1" s="1"/>
  <c r="AA151" i="1"/>
  <c r="AM151" i="1" s="1"/>
  <c r="AA147" i="1"/>
  <c r="AM147" i="1" s="1"/>
  <c r="AA143" i="1"/>
  <c r="AM143" i="1" s="1"/>
  <c r="AA139" i="1"/>
  <c r="AM139" i="1" s="1"/>
  <c r="AA135" i="1"/>
  <c r="AM135" i="1" s="1"/>
  <c r="AA131" i="1"/>
  <c r="AM131" i="1" s="1"/>
  <c r="AA127" i="1"/>
  <c r="AM127" i="1" s="1"/>
  <c r="AA123" i="1"/>
  <c r="AM123" i="1" s="1"/>
  <c r="AA119" i="1"/>
  <c r="AM119" i="1" s="1"/>
  <c r="AA115" i="1"/>
  <c r="AM115" i="1" s="1"/>
  <c r="N1326" i="37" s="1"/>
  <c r="N1329" i="37" s="1"/>
  <c r="AA111" i="1"/>
  <c r="AM111" i="1" s="1"/>
  <c r="E1286" i="37" s="1"/>
  <c r="E1289" i="37" s="1"/>
  <c r="AA107" i="1"/>
  <c r="AM107" i="1" s="1"/>
  <c r="W1206" i="37" s="1"/>
  <c r="W1209" i="37" s="1"/>
  <c r="AA103" i="1"/>
  <c r="AM103" i="1" s="1"/>
  <c r="N1166" i="37" s="1"/>
  <c r="N1169" i="37" s="1"/>
  <c r="AA99" i="1"/>
  <c r="AM99" i="1" s="1"/>
  <c r="E1126" i="37" s="1"/>
  <c r="E1129" i="37" s="1"/>
  <c r="AA95" i="1"/>
  <c r="AM95" i="1" s="1"/>
  <c r="W1046" i="37" s="1"/>
  <c r="W1049" i="37" s="1"/>
  <c r="AA91" i="1"/>
  <c r="AM91" i="1" s="1"/>
  <c r="N1006" i="37" s="1"/>
  <c r="N1009" i="37" s="1"/>
  <c r="AA87" i="1"/>
  <c r="AM87" i="1" s="1"/>
  <c r="E966" i="37" s="1"/>
  <c r="E969" i="37" s="1"/>
  <c r="AA83" i="1"/>
  <c r="AM83" i="1" s="1"/>
  <c r="W886" i="37" s="1"/>
  <c r="W889" i="37" s="1"/>
  <c r="AA79" i="1"/>
  <c r="AM79" i="1" s="1"/>
  <c r="N846" i="37" s="1"/>
  <c r="N849" i="37" s="1"/>
  <c r="AA75" i="1"/>
  <c r="AM75" i="1" s="1"/>
  <c r="E806" i="37" s="1"/>
  <c r="E809" i="37" s="1"/>
  <c r="AA71" i="1"/>
  <c r="AM71" i="1" s="1"/>
  <c r="W726" i="37" s="1"/>
  <c r="W729" i="37" s="1"/>
  <c r="AA67" i="1"/>
  <c r="AM67" i="1" s="1"/>
  <c r="N686" i="37" s="1"/>
  <c r="AA63" i="1"/>
  <c r="AM63" i="1" s="1"/>
  <c r="E646" i="37" s="1"/>
  <c r="E649" i="37" s="1"/>
  <c r="AA59" i="1"/>
  <c r="AM59" i="1" s="1"/>
  <c r="W566" i="37" s="1"/>
  <c r="W569" i="37" s="1"/>
  <c r="AA55" i="1"/>
  <c r="AM55" i="1" s="1"/>
  <c r="N526" i="37" s="1"/>
  <c r="N529" i="37" s="1"/>
  <c r="AA51" i="1"/>
  <c r="AM51" i="1" s="1"/>
  <c r="E486" i="37" s="1"/>
  <c r="E489" i="37" s="1"/>
  <c r="AA47" i="1"/>
  <c r="AM47" i="1" s="1"/>
  <c r="W406" i="37" s="1"/>
  <c r="W409" i="37" s="1"/>
  <c r="AA43" i="1"/>
  <c r="AM43" i="1" s="1"/>
  <c r="N366" i="37" s="1"/>
  <c r="N369" i="37" s="1"/>
  <c r="AA39" i="1"/>
  <c r="AM39" i="1" s="1"/>
  <c r="E326" i="37" s="1"/>
  <c r="E329" i="37" s="1"/>
  <c r="AA35" i="1"/>
  <c r="AM35" i="1" s="1"/>
  <c r="W246" i="37" s="1"/>
  <c r="W249" i="37" s="1"/>
  <c r="AA31" i="1"/>
  <c r="AM31" i="1" s="1"/>
  <c r="N206" i="37" s="1"/>
  <c r="N209" i="37" s="1"/>
  <c r="AA27" i="1"/>
  <c r="AM27" i="1" s="1"/>
  <c r="E166" i="37" s="1"/>
  <c r="E169" i="37" s="1"/>
  <c r="AA23" i="1"/>
  <c r="AM23" i="1" s="1"/>
  <c r="W86" i="37" s="1"/>
  <c r="W89" i="37" s="1"/>
  <c r="AA19" i="1"/>
  <c r="AM19" i="1" s="1"/>
  <c r="N46" i="37" s="1"/>
  <c r="N49" i="37" s="1"/>
  <c r="AA258" i="1"/>
  <c r="AM258" i="1" s="1"/>
  <c r="AA254" i="1"/>
  <c r="AM254" i="1" s="1"/>
  <c r="AA250" i="1"/>
  <c r="AM250" i="1" s="1"/>
  <c r="AA246" i="1"/>
  <c r="AM246" i="1" s="1"/>
  <c r="AA242" i="1"/>
  <c r="AM242" i="1" s="1"/>
  <c r="AA238" i="1"/>
  <c r="AM238" i="1" s="1"/>
  <c r="AA234" i="1"/>
  <c r="AM234" i="1" s="1"/>
  <c r="AA230" i="1"/>
  <c r="AM230" i="1" s="1"/>
  <c r="AA226" i="1"/>
  <c r="AM226" i="1" s="1"/>
  <c r="AA222" i="1"/>
  <c r="AM222" i="1" s="1"/>
  <c r="AA218" i="1"/>
  <c r="AM218" i="1" s="1"/>
  <c r="AA214" i="1"/>
  <c r="AM214" i="1" s="1"/>
  <c r="AA210" i="1"/>
  <c r="AM210" i="1" s="1"/>
  <c r="AA206" i="1"/>
  <c r="AM206" i="1" s="1"/>
  <c r="AA202" i="1"/>
  <c r="AM202" i="1" s="1"/>
  <c r="AA198" i="1"/>
  <c r="AM198" i="1" s="1"/>
  <c r="AA194" i="1"/>
  <c r="AM194" i="1" s="1"/>
  <c r="AA190" i="1"/>
  <c r="AM190" i="1" s="1"/>
  <c r="AA186" i="1"/>
  <c r="AM186" i="1" s="1"/>
  <c r="AA182" i="1"/>
  <c r="AM182" i="1" s="1"/>
  <c r="AA178" i="1"/>
  <c r="AM178" i="1" s="1"/>
  <c r="AA174" i="1"/>
  <c r="AM174" i="1" s="1"/>
  <c r="AA257" i="1"/>
  <c r="AM257" i="1" s="1"/>
  <c r="AA249" i="1"/>
  <c r="AM249" i="1" s="1"/>
  <c r="AA241" i="1"/>
  <c r="AM241" i="1" s="1"/>
  <c r="AA233" i="1"/>
  <c r="AM233" i="1" s="1"/>
  <c r="AA225" i="1"/>
  <c r="AM225" i="1" s="1"/>
  <c r="AA217" i="1"/>
  <c r="AM217" i="1" s="1"/>
  <c r="AA209" i="1"/>
  <c r="AM209" i="1" s="1"/>
  <c r="AA201" i="1"/>
  <c r="AM201" i="1" s="1"/>
  <c r="AA193" i="1"/>
  <c r="AM193" i="1" s="1"/>
  <c r="AA185" i="1"/>
  <c r="AM185" i="1" s="1"/>
  <c r="AA177" i="1"/>
  <c r="AM177" i="1" s="1"/>
  <c r="AA170" i="1"/>
  <c r="AM170" i="1" s="1"/>
  <c r="AA165" i="1"/>
  <c r="AM165" i="1" s="1"/>
  <c r="AA160" i="1"/>
  <c r="AM160" i="1" s="1"/>
  <c r="AA154" i="1"/>
  <c r="AM154" i="1" s="1"/>
  <c r="AA149" i="1"/>
  <c r="AM149" i="1" s="1"/>
  <c r="AA144" i="1"/>
  <c r="AM144" i="1" s="1"/>
  <c r="AA138" i="1"/>
  <c r="AM138" i="1" s="1"/>
  <c r="AA133" i="1"/>
  <c r="AM133" i="1" s="1"/>
  <c r="AA128" i="1"/>
  <c r="AM128" i="1" s="1"/>
  <c r="AA122" i="1"/>
  <c r="AM122" i="1" s="1"/>
  <c r="AA117" i="1"/>
  <c r="AM117" i="1" s="1"/>
  <c r="AA112" i="1"/>
  <c r="AM112" i="1" s="1"/>
  <c r="N1286" i="37" s="1"/>
  <c r="N1289" i="37" s="1"/>
  <c r="AA106" i="1"/>
  <c r="AM106" i="1" s="1"/>
  <c r="N1206" i="37" s="1"/>
  <c r="N1209" i="37" s="1"/>
  <c r="AA101" i="1"/>
  <c r="AM101" i="1" s="1"/>
  <c r="W1126" i="37" s="1"/>
  <c r="W1129" i="37" s="1"/>
  <c r="AA96" i="1"/>
  <c r="AM96" i="1" s="1"/>
  <c r="E1086" i="37" s="1"/>
  <c r="E1089" i="37" s="1"/>
  <c r="AA90" i="1"/>
  <c r="AM90" i="1" s="1"/>
  <c r="E1006" i="37" s="1"/>
  <c r="E1009" i="37" s="1"/>
  <c r="AA85" i="1"/>
  <c r="AM85" i="1" s="1"/>
  <c r="N926" i="37" s="1"/>
  <c r="N929" i="37" s="1"/>
  <c r="AA80" i="1"/>
  <c r="AM80" i="1" s="1"/>
  <c r="W846" i="37" s="1"/>
  <c r="W849" i="37" s="1"/>
  <c r="AA74" i="1"/>
  <c r="AM74" i="1" s="1"/>
  <c r="W766" i="37" s="1"/>
  <c r="W769" i="37" s="1"/>
  <c r="AA69" i="1"/>
  <c r="AM69" i="1" s="1"/>
  <c r="E726" i="37" s="1"/>
  <c r="E729" i="37" s="1"/>
  <c r="AA64" i="1"/>
  <c r="AM64" i="1" s="1"/>
  <c r="N646" i="37" s="1"/>
  <c r="N649" i="37" s="1"/>
  <c r="AA58" i="1"/>
  <c r="AM58" i="1" s="1"/>
  <c r="N566" i="37" s="1"/>
  <c r="N569" i="37" s="1"/>
  <c r="AA53" i="1"/>
  <c r="AM53" i="1" s="1"/>
  <c r="W486" i="37" s="1"/>
  <c r="W489" i="37" s="1"/>
  <c r="AA48" i="1"/>
  <c r="AM48" i="1" s="1"/>
  <c r="E446" i="37" s="1"/>
  <c r="E449" i="37" s="1"/>
  <c r="AA42" i="1"/>
  <c r="AM42" i="1" s="1"/>
  <c r="E366" i="37" s="1"/>
  <c r="E369" i="37" s="1"/>
  <c r="AA37" i="1"/>
  <c r="AM37" i="1" s="1"/>
  <c r="N286" i="37" s="1"/>
  <c r="N289" i="37" s="1"/>
  <c r="AA32" i="1"/>
  <c r="AM32" i="1" s="1"/>
  <c r="W206" i="37" s="1"/>
  <c r="W209" i="37" s="1"/>
  <c r="AA26" i="1"/>
  <c r="AM26" i="1" s="1"/>
  <c r="W126" i="37" s="1"/>
  <c r="W129" i="37" s="1"/>
  <c r="W169" i="37" s="1"/>
  <c r="AA21" i="1"/>
  <c r="AM21" i="1" s="1"/>
  <c r="E86" i="37" s="1"/>
  <c r="E89" i="37" s="1"/>
  <c r="AA16" i="1"/>
  <c r="AM16" i="1" s="1"/>
  <c r="N6" i="37" s="1"/>
  <c r="N9" i="37" s="1"/>
  <c r="AA256" i="1"/>
  <c r="AM256" i="1" s="1"/>
  <c r="AA248" i="1"/>
  <c r="AM248" i="1" s="1"/>
  <c r="AA240" i="1"/>
  <c r="AM240" i="1" s="1"/>
  <c r="AA232" i="1"/>
  <c r="AM232" i="1" s="1"/>
  <c r="AA224" i="1"/>
  <c r="AM224" i="1" s="1"/>
  <c r="AA216" i="1"/>
  <c r="AM216" i="1" s="1"/>
  <c r="AA208" i="1"/>
  <c r="AM208" i="1" s="1"/>
  <c r="AA200" i="1"/>
  <c r="AM200" i="1" s="1"/>
  <c r="AA192" i="1"/>
  <c r="AM192" i="1" s="1"/>
  <c r="AA184" i="1"/>
  <c r="AM184" i="1" s="1"/>
  <c r="AA176" i="1"/>
  <c r="AM176" i="1" s="1"/>
  <c r="AA169" i="1"/>
  <c r="AM169" i="1" s="1"/>
  <c r="AA164" i="1"/>
  <c r="AM164" i="1" s="1"/>
  <c r="AA158" i="1"/>
  <c r="AM158" i="1" s="1"/>
  <c r="AA153" i="1"/>
  <c r="AM153" i="1" s="1"/>
  <c r="AA148" i="1"/>
  <c r="AM148" i="1" s="1"/>
  <c r="AA142" i="1"/>
  <c r="AM142" i="1" s="1"/>
  <c r="AA137" i="1"/>
  <c r="AM137" i="1" s="1"/>
  <c r="AA132" i="1"/>
  <c r="AM132" i="1" s="1"/>
  <c r="AA126" i="1"/>
  <c r="AM126" i="1" s="1"/>
  <c r="AA121" i="1"/>
  <c r="AM121" i="1" s="1"/>
  <c r="AA116" i="1"/>
  <c r="AM116" i="1" s="1"/>
  <c r="W1326" i="37" s="1"/>
  <c r="W1329" i="37" s="1"/>
  <c r="AA110" i="1"/>
  <c r="AM110" i="1" s="1"/>
  <c r="W1246" i="37" s="1"/>
  <c r="W1249" i="37" s="1"/>
  <c r="AA105" i="1"/>
  <c r="AM105" i="1" s="1"/>
  <c r="E1206" i="37" s="1"/>
  <c r="E1209" i="37" s="1"/>
  <c r="AA100" i="1"/>
  <c r="AM100" i="1" s="1"/>
  <c r="N1126" i="37" s="1"/>
  <c r="N1129" i="37" s="1"/>
  <c r="AA94" i="1"/>
  <c r="AM94" i="1" s="1"/>
  <c r="N1046" i="37" s="1"/>
  <c r="N1049" i="37" s="1"/>
  <c r="AA89" i="1"/>
  <c r="AM89" i="1" s="1"/>
  <c r="W966" i="37" s="1"/>
  <c r="W969" i="37" s="1"/>
  <c r="AA84" i="1"/>
  <c r="AM84" i="1" s="1"/>
  <c r="E926" i="37" s="1"/>
  <c r="E929" i="37" s="1"/>
  <c r="AA78" i="1"/>
  <c r="AM78" i="1" s="1"/>
  <c r="E846" i="37" s="1"/>
  <c r="E849" i="37" s="1"/>
  <c r="AA73" i="1"/>
  <c r="AM73" i="1" s="1"/>
  <c r="N766" i="37" s="1"/>
  <c r="N769" i="37" s="1"/>
  <c r="AA68" i="1"/>
  <c r="AM68" i="1" s="1"/>
  <c r="W686" i="37" s="1"/>
  <c r="W689" i="37" s="1"/>
  <c r="AA62" i="1"/>
  <c r="AM62" i="1" s="1"/>
  <c r="W606" i="37" s="1"/>
  <c r="W609" i="37" s="1"/>
  <c r="AA57" i="1"/>
  <c r="AM57" i="1" s="1"/>
  <c r="E566" i="37" s="1"/>
  <c r="E569" i="37" s="1"/>
  <c r="AA52" i="1"/>
  <c r="AM52" i="1" s="1"/>
  <c r="N486" i="37" s="1"/>
  <c r="N489" i="37" s="1"/>
  <c r="AA46" i="1"/>
  <c r="AM46" i="1" s="1"/>
  <c r="N406" i="37" s="1"/>
  <c r="N409" i="37" s="1"/>
  <c r="AA41" i="1"/>
  <c r="AM41" i="1" s="1"/>
  <c r="W326" i="37" s="1"/>
  <c r="W329" i="37" s="1"/>
  <c r="AA36" i="1"/>
  <c r="AM36" i="1" s="1"/>
  <c r="E286" i="37" s="1"/>
  <c r="E289" i="37" s="1"/>
  <c r="AA30" i="1"/>
  <c r="AM30" i="1" s="1"/>
  <c r="AA25" i="1"/>
  <c r="AM25" i="1" s="1"/>
  <c r="N126" i="37" s="1"/>
  <c r="N129" i="37" s="1"/>
  <c r="AA20" i="1"/>
  <c r="AM20" i="1" s="1"/>
  <c r="W46" i="37" s="1"/>
  <c r="W49" i="37" s="1"/>
  <c r="AA253" i="1"/>
  <c r="AM253" i="1" s="1"/>
  <c r="AA245" i="1"/>
  <c r="AM245" i="1" s="1"/>
  <c r="AA237" i="1"/>
  <c r="AM237" i="1" s="1"/>
  <c r="AA229" i="1"/>
  <c r="AM229" i="1" s="1"/>
  <c r="AA221" i="1"/>
  <c r="AM221" i="1" s="1"/>
  <c r="AA213" i="1"/>
  <c r="AM213" i="1" s="1"/>
  <c r="AA205" i="1"/>
  <c r="AM205" i="1" s="1"/>
  <c r="AA197" i="1"/>
  <c r="AM197" i="1" s="1"/>
  <c r="AA189" i="1"/>
  <c r="AM189" i="1" s="1"/>
  <c r="AA181" i="1"/>
  <c r="AM181" i="1" s="1"/>
  <c r="AA173" i="1"/>
  <c r="AM173" i="1" s="1"/>
  <c r="AA168" i="1"/>
  <c r="AM168" i="1" s="1"/>
  <c r="AA162" i="1"/>
  <c r="AM162" i="1" s="1"/>
  <c r="AA157" i="1"/>
  <c r="AM157" i="1" s="1"/>
  <c r="AA152" i="1"/>
  <c r="AM152" i="1" s="1"/>
  <c r="AA146" i="1"/>
  <c r="AM146" i="1" s="1"/>
  <c r="AA141" i="1"/>
  <c r="AM141" i="1" s="1"/>
  <c r="AA136" i="1"/>
  <c r="AM136" i="1" s="1"/>
  <c r="AA130" i="1"/>
  <c r="AM130" i="1" s="1"/>
  <c r="AA125" i="1"/>
  <c r="AM125" i="1" s="1"/>
  <c r="AA120" i="1"/>
  <c r="AM120" i="1" s="1"/>
  <c r="AA114" i="1"/>
  <c r="AM114" i="1" s="1"/>
  <c r="E1326" i="37" s="1"/>
  <c r="E1329" i="37" s="1"/>
  <c r="AA109" i="1"/>
  <c r="AM109" i="1" s="1"/>
  <c r="N1246" i="37" s="1"/>
  <c r="N1249" i="37" s="1"/>
  <c r="AA104" i="1"/>
  <c r="AM104" i="1" s="1"/>
  <c r="W1166" i="37" s="1"/>
  <c r="W1169" i="37" s="1"/>
  <c r="AA98" i="1"/>
  <c r="AM98" i="1" s="1"/>
  <c r="W1086" i="37" s="1"/>
  <c r="W1089" i="37" s="1"/>
  <c r="AA93" i="1"/>
  <c r="AM93" i="1" s="1"/>
  <c r="E1046" i="37" s="1"/>
  <c r="E1049" i="37" s="1"/>
  <c r="AA88" i="1"/>
  <c r="AM88" i="1" s="1"/>
  <c r="N966" i="37" s="1"/>
  <c r="N969" i="37" s="1"/>
  <c r="AA82" i="1"/>
  <c r="AM82" i="1" s="1"/>
  <c r="N886" i="37" s="1"/>
  <c r="N889" i="37" s="1"/>
  <c r="AA77" i="1"/>
  <c r="AM77" i="1" s="1"/>
  <c r="W806" i="37" s="1"/>
  <c r="W809" i="37" s="1"/>
  <c r="AA72" i="1"/>
  <c r="AM72" i="1" s="1"/>
  <c r="E766" i="37" s="1"/>
  <c r="E769" i="37" s="1"/>
  <c r="AA66" i="1"/>
  <c r="AM66" i="1" s="1"/>
  <c r="AA61" i="1"/>
  <c r="AM61" i="1" s="1"/>
  <c r="N606" i="37" s="1"/>
  <c r="N609" i="37" s="1"/>
  <c r="AA56" i="1"/>
  <c r="AM56" i="1" s="1"/>
  <c r="W526" i="37" s="1"/>
  <c r="W529" i="37" s="1"/>
  <c r="AA50" i="1"/>
  <c r="AM50" i="1" s="1"/>
  <c r="W446" i="37" s="1"/>
  <c r="W449" i="37" s="1"/>
  <c r="AA45" i="1"/>
  <c r="AM45" i="1" s="1"/>
  <c r="E406" i="37" s="1"/>
  <c r="E409" i="37" s="1"/>
  <c r="AA40" i="1"/>
  <c r="AM40" i="1" s="1"/>
  <c r="N326" i="37" s="1"/>
  <c r="N329" i="37" s="1"/>
  <c r="AA34" i="1"/>
  <c r="AM34" i="1" s="1"/>
  <c r="N246" i="37" s="1"/>
  <c r="N249" i="37" s="1"/>
  <c r="AA29" i="1"/>
  <c r="AM29" i="1" s="1"/>
  <c r="W166" i="37" s="1"/>
  <c r="AA24" i="1"/>
  <c r="AM24" i="1" s="1"/>
  <c r="E126" i="37" s="1"/>
  <c r="E129" i="37" s="1"/>
  <c r="AA18" i="1"/>
  <c r="AM18" i="1" s="1"/>
  <c r="E46" i="37" s="1"/>
  <c r="E49" i="37" s="1"/>
  <c r="AA252" i="1"/>
  <c r="AM252" i="1" s="1"/>
  <c r="AA244" i="1"/>
  <c r="AM244" i="1" s="1"/>
  <c r="AA236" i="1"/>
  <c r="AM236" i="1" s="1"/>
  <c r="AA228" i="1"/>
  <c r="AM228" i="1" s="1"/>
  <c r="AA220" i="1"/>
  <c r="AM220" i="1" s="1"/>
  <c r="AA212" i="1"/>
  <c r="AM212" i="1" s="1"/>
  <c r="AA204" i="1"/>
  <c r="AM204" i="1" s="1"/>
  <c r="AA196" i="1"/>
  <c r="AM196" i="1" s="1"/>
  <c r="AA188" i="1"/>
  <c r="AM188" i="1" s="1"/>
  <c r="AA180" i="1"/>
  <c r="AM180" i="1" s="1"/>
  <c r="AA172" i="1"/>
  <c r="AM172" i="1" s="1"/>
  <c r="AA166" i="1"/>
  <c r="AM166" i="1" s="1"/>
  <c r="AA161" i="1"/>
  <c r="AM161" i="1" s="1"/>
  <c r="AA156" i="1"/>
  <c r="AM156" i="1" s="1"/>
  <c r="AA150" i="1"/>
  <c r="AM150" i="1" s="1"/>
  <c r="AA145" i="1"/>
  <c r="AM145" i="1" s="1"/>
  <c r="AA140" i="1"/>
  <c r="AM140" i="1" s="1"/>
  <c r="AA134" i="1"/>
  <c r="AM134" i="1" s="1"/>
  <c r="AA129" i="1"/>
  <c r="AM129" i="1" s="1"/>
  <c r="AA124" i="1"/>
  <c r="AM124" i="1" s="1"/>
  <c r="AA118" i="1"/>
  <c r="AM118" i="1" s="1"/>
  <c r="AA113" i="1"/>
  <c r="AM113" i="1" s="1"/>
  <c r="W1286" i="37" s="1"/>
  <c r="W1289" i="37" s="1"/>
  <c r="AA108" i="1"/>
  <c r="AM108" i="1" s="1"/>
  <c r="E1246" i="37" s="1"/>
  <c r="E1249" i="37" s="1"/>
  <c r="AA102" i="1"/>
  <c r="AM102" i="1" s="1"/>
  <c r="E1166" i="37" s="1"/>
  <c r="E1169" i="37" s="1"/>
  <c r="AA97" i="1"/>
  <c r="AM97" i="1" s="1"/>
  <c r="N1086" i="37" s="1"/>
  <c r="N1089" i="37" s="1"/>
  <c r="AA92" i="1"/>
  <c r="AM92" i="1" s="1"/>
  <c r="W1006" i="37" s="1"/>
  <c r="W1009" i="37" s="1"/>
  <c r="AA86" i="1"/>
  <c r="AM86" i="1" s="1"/>
  <c r="W926" i="37" s="1"/>
  <c r="W929" i="37" s="1"/>
  <c r="AA81" i="1"/>
  <c r="AM81" i="1" s="1"/>
  <c r="E886" i="37" s="1"/>
  <c r="E889" i="37" s="1"/>
  <c r="AA76" i="1"/>
  <c r="AM76" i="1" s="1"/>
  <c r="N806" i="37" s="1"/>
  <c r="N809" i="37" s="1"/>
  <c r="AA70" i="1"/>
  <c r="AM70" i="1" s="1"/>
  <c r="N726" i="37" s="1"/>
  <c r="N729" i="37" s="1"/>
  <c r="AA65" i="1"/>
  <c r="AM65" i="1" s="1"/>
  <c r="W646" i="37" s="1"/>
  <c r="W649" i="37" s="1"/>
  <c r="AA60" i="1"/>
  <c r="AM60" i="1" s="1"/>
  <c r="E606" i="37" s="1"/>
  <c r="E609" i="37" s="1"/>
  <c r="AA54" i="1"/>
  <c r="AM54" i="1" s="1"/>
  <c r="E526" i="37" s="1"/>
  <c r="E529" i="37" s="1"/>
  <c r="AA49" i="1"/>
  <c r="AM49" i="1" s="1"/>
  <c r="N446" i="37" s="1"/>
  <c r="N449" i="37" s="1"/>
  <c r="AA44" i="1"/>
  <c r="AM44" i="1" s="1"/>
  <c r="W366" i="37" s="1"/>
  <c r="W369" i="37" s="1"/>
  <c r="AA38" i="1"/>
  <c r="AM38" i="1" s="1"/>
  <c r="W286" i="37" s="1"/>
  <c r="W289" i="37" s="1"/>
  <c r="AA33" i="1"/>
  <c r="AM33" i="1" s="1"/>
  <c r="E246" i="37" s="1"/>
  <c r="E249" i="37" s="1"/>
  <c r="AA28" i="1"/>
  <c r="AM28" i="1" s="1"/>
  <c r="N166" i="37" s="1"/>
  <c r="N169" i="37" s="1"/>
  <c r="AA22" i="1"/>
  <c r="AM22" i="1" s="1"/>
  <c r="N86" i="37" s="1"/>
  <c r="N89" i="37" s="1"/>
  <c r="AA17" i="1"/>
  <c r="AM17" i="1" s="1"/>
  <c r="W6" i="37" s="1"/>
  <c r="W9" i="37" s="1"/>
  <c r="AR263" i="1" l="1"/>
  <c r="AT263" i="1"/>
  <c r="CU263" i="1"/>
  <c r="CR263" i="1"/>
  <c r="CO263" i="1"/>
  <c r="AR264" i="1"/>
  <c r="AT264" i="1"/>
  <c r="CU264" i="1"/>
  <c r="CR264" i="1"/>
  <c r="CO264" i="1"/>
  <c r="AR261" i="1"/>
  <c r="AT261" i="1"/>
  <c r="CU261" i="1"/>
  <c r="CR261" i="1"/>
  <c r="CO261" i="1"/>
  <c r="AT260" i="1"/>
  <c r="AR260" i="1"/>
  <c r="CU260" i="1"/>
  <c r="CR260" i="1"/>
  <c r="CO260" i="1"/>
  <c r="AR262" i="1"/>
  <c r="AT262" i="1"/>
  <c r="CU262" i="1"/>
  <c r="CR262" i="1"/>
  <c r="CO262" i="1"/>
  <c r="N689" i="37"/>
  <c r="E686" i="37"/>
  <c r="E689" i="37" s="1"/>
  <c r="E206" i="37"/>
  <c r="E209" i="37" s="1"/>
  <c r="AT15" i="1"/>
  <c r="AI8" i="29"/>
  <c r="AJ8" i="29" s="1"/>
  <c r="P10" i="1"/>
  <c r="J2" i="1" s="1"/>
  <c r="EV15" i="1"/>
  <c r="FC15" i="1" s="1"/>
  <c r="FD15" i="1" s="1"/>
  <c r="FD14" i="1" s="1"/>
  <c r="CU76" i="1"/>
  <c r="CR76" i="1"/>
  <c r="CO76" i="1"/>
  <c r="CU118" i="1"/>
  <c r="CO118" i="1"/>
  <c r="CR118" i="1"/>
  <c r="CU252" i="1"/>
  <c r="CR252" i="1"/>
  <c r="CO252" i="1"/>
  <c r="CU93" i="1"/>
  <c r="CR93" i="1"/>
  <c r="CO93" i="1"/>
  <c r="CU157" i="1"/>
  <c r="CR157" i="1"/>
  <c r="CO157" i="1"/>
  <c r="CU25" i="1"/>
  <c r="CR25" i="1"/>
  <c r="CO25" i="1"/>
  <c r="CU110" i="1"/>
  <c r="CR110" i="1"/>
  <c r="CO110" i="1"/>
  <c r="CU208" i="1"/>
  <c r="CR208" i="1"/>
  <c r="CO208" i="1"/>
  <c r="CU37" i="1"/>
  <c r="CR37" i="1"/>
  <c r="CO37" i="1"/>
  <c r="CU101" i="1"/>
  <c r="CR101" i="1"/>
  <c r="CO101" i="1"/>
  <c r="CU193" i="1"/>
  <c r="CR193" i="1"/>
  <c r="CO193" i="1"/>
  <c r="CU218" i="1"/>
  <c r="CR218" i="1"/>
  <c r="CO218" i="1"/>
  <c r="CR79" i="1"/>
  <c r="CU79" i="1"/>
  <c r="CO79" i="1"/>
  <c r="CU143" i="1"/>
  <c r="CR143" i="1"/>
  <c r="CO143" i="1"/>
  <c r="CU191" i="1"/>
  <c r="CR191" i="1"/>
  <c r="CO191" i="1"/>
  <c r="CU255" i="1"/>
  <c r="CR255" i="1"/>
  <c r="CO255" i="1"/>
  <c r="CU60" i="1"/>
  <c r="CR60" i="1"/>
  <c r="CO60" i="1"/>
  <c r="CU145" i="1"/>
  <c r="CR145" i="1"/>
  <c r="CO145" i="1"/>
  <c r="CU77" i="1"/>
  <c r="CR77" i="1"/>
  <c r="CO77" i="1"/>
  <c r="CU120" i="1"/>
  <c r="CR120" i="1"/>
  <c r="CO120" i="1"/>
  <c r="CU141" i="1"/>
  <c r="CR141" i="1"/>
  <c r="CO141" i="1"/>
  <c r="CU162" i="1"/>
  <c r="CR162" i="1"/>
  <c r="CO162" i="1"/>
  <c r="CU189" i="1"/>
  <c r="CR189" i="1"/>
  <c r="CO189" i="1"/>
  <c r="CU221" i="1"/>
  <c r="CR221" i="1"/>
  <c r="CO221" i="1"/>
  <c r="CU253" i="1"/>
  <c r="CR253" i="1"/>
  <c r="CO253" i="1"/>
  <c r="CR30" i="1"/>
  <c r="CO30" i="1"/>
  <c r="CU30" i="1"/>
  <c r="CU52" i="1"/>
  <c r="CR52" i="1"/>
  <c r="CO52" i="1"/>
  <c r="CU73" i="1"/>
  <c r="CR73" i="1"/>
  <c r="CO73" i="1"/>
  <c r="CO94" i="1"/>
  <c r="CU94" i="1"/>
  <c r="CR94" i="1"/>
  <c r="CU116" i="1"/>
  <c r="CR116" i="1"/>
  <c r="CO116" i="1"/>
  <c r="CU137" i="1"/>
  <c r="CR137" i="1"/>
  <c r="CO137" i="1"/>
  <c r="CU158" i="1"/>
  <c r="CR158" i="1"/>
  <c r="CO158" i="1"/>
  <c r="CU184" i="1"/>
  <c r="CR184" i="1"/>
  <c r="CO184" i="1"/>
  <c r="CU216" i="1"/>
  <c r="CR216" i="1"/>
  <c r="CO216" i="1"/>
  <c r="CU248" i="1"/>
  <c r="CR248" i="1"/>
  <c r="CO248" i="1"/>
  <c r="CU21" i="1"/>
  <c r="CR21" i="1"/>
  <c r="CO21" i="1"/>
  <c r="CR42" i="1"/>
  <c r="CO42" i="1"/>
  <c r="CU42" i="1"/>
  <c r="CU64" i="1"/>
  <c r="CR64" i="1"/>
  <c r="CO64" i="1"/>
  <c r="CU85" i="1"/>
  <c r="CR85" i="1"/>
  <c r="CO85" i="1"/>
  <c r="CU106" i="1"/>
  <c r="CR106" i="1"/>
  <c r="CO106" i="1"/>
  <c r="CU128" i="1"/>
  <c r="CR128" i="1"/>
  <c r="CO128" i="1"/>
  <c r="CU149" i="1"/>
  <c r="CR149" i="1"/>
  <c r="CO149" i="1"/>
  <c r="CU170" i="1"/>
  <c r="CR170" i="1"/>
  <c r="CO170" i="1"/>
  <c r="CU201" i="1"/>
  <c r="CR201" i="1"/>
  <c r="CO201" i="1"/>
  <c r="CU233" i="1"/>
  <c r="CR233" i="1"/>
  <c r="CO233" i="1"/>
  <c r="CU174" i="1"/>
  <c r="CR174" i="1"/>
  <c r="CO174" i="1"/>
  <c r="CU190" i="1"/>
  <c r="CR190" i="1"/>
  <c r="CO190" i="1"/>
  <c r="CU206" i="1"/>
  <c r="CR206" i="1"/>
  <c r="CO206" i="1"/>
  <c r="CU222" i="1"/>
  <c r="CR222" i="1"/>
  <c r="CO222" i="1"/>
  <c r="CU238" i="1"/>
  <c r="CR238" i="1"/>
  <c r="CO238" i="1"/>
  <c r="CU254" i="1"/>
  <c r="CR254" i="1"/>
  <c r="CO254" i="1"/>
  <c r="CR19" i="1"/>
  <c r="CU19" i="1"/>
  <c r="CO19" i="1"/>
  <c r="CR35" i="1"/>
  <c r="CU35" i="1"/>
  <c r="CO35" i="1"/>
  <c r="CR51" i="1"/>
  <c r="CU51" i="1"/>
  <c r="CO51" i="1"/>
  <c r="CR67" i="1"/>
  <c r="CU67" i="1"/>
  <c r="CO67" i="1"/>
  <c r="CR83" i="1"/>
  <c r="CU83" i="1"/>
  <c r="CO83" i="1"/>
  <c r="CU99" i="1"/>
  <c r="CR99" i="1"/>
  <c r="CO99" i="1"/>
  <c r="CU115" i="1"/>
  <c r="CR115" i="1"/>
  <c r="CO115" i="1"/>
  <c r="CU131" i="1"/>
  <c r="CR131" i="1"/>
  <c r="CO131" i="1"/>
  <c r="CU147" i="1"/>
  <c r="CR147" i="1"/>
  <c r="CO147" i="1"/>
  <c r="CU163" i="1"/>
  <c r="CR163" i="1"/>
  <c r="CO163" i="1"/>
  <c r="CU179" i="1"/>
  <c r="CR179" i="1"/>
  <c r="CO179" i="1"/>
  <c r="CU195" i="1"/>
  <c r="CR195" i="1"/>
  <c r="CO195" i="1"/>
  <c r="CU211" i="1"/>
  <c r="CR211" i="1"/>
  <c r="CO211" i="1"/>
  <c r="CU227" i="1"/>
  <c r="CR227" i="1"/>
  <c r="CO227" i="1"/>
  <c r="CU243" i="1"/>
  <c r="CR243" i="1"/>
  <c r="CO243" i="1"/>
  <c r="CU259" i="1"/>
  <c r="CR259" i="1"/>
  <c r="CO259" i="1"/>
  <c r="CR54" i="1"/>
  <c r="CO54" i="1"/>
  <c r="CU54" i="1"/>
  <c r="CU140" i="1"/>
  <c r="CR140" i="1"/>
  <c r="CO140" i="1"/>
  <c r="CU220" i="1"/>
  <c r="CR220" i="1"/>
  <c r="CO220" i="1"/>
  <c r="CU72" i="1"/>
  <c r="CR72" i="1"/>
  <c r="CO72" i="1"/>
  <c r="CU181" i="1"/>
  <c r="CR181" i="1"/>
  <c r="CO181" i="1"/>
  <c r="CU245" i="1"/>
  <c r="CR245" i="1"/>
  <c r="CO245" i="1"/>
  <c r="CU89" i="1"/>
  <c r="CR89" i="1"/>
  <c r="CO89" i="1"/>
  <c r="CU176" i="1"/>
  <c r="CR176" i="1"/>
  <c r="CO176" i="1"/>
  <c r="CR58" i="1"/>
  <c r="CO58" i="1"/>
  <c r="CU58" i="1"/>
  <c r="CU122" i="1"/>
  <c r="CR122" i="1"/>
  <c r="CO122" i="1"/>
  <c r="CU225" i="1"/>
  <c r="CR225" i="1"/>
  <c r="CO225" i="1"/>
  <c r="CU202" i="1"/>
  <c r="CR202" i="1"/>
  <c r="CO202" i="1"/>
  <c r="CU250" i="1"/>
  <c r="CR250" i="1"/>
  <c r="CO250" i="1"/>
  <c r="CR63" i="1"/>
  <c r="CU63" i="1"/>
  <c r="CO63" i="1"/>
  <c r="CU111" i="1"/>
  <c r="CR111" i="1"/>
  <c r="CO111" i="1"/>
  <c r="CU175" i="1"/>
  <c r="CR175" i="1"/>
  <c r="CO175" i="1"/>
  <c r="CU223" i="1"/>
  <c r="CR223" i="1"/>
  <c r="CO223" i="1"/>
  <c r="CR38" i="1"/>
  <c r="CO38" i="1"/>
  <c r="CU38" i="1"/>
  <c r="CU124" i="1"/>
  <c r="CR124" i="1"/>
  <c r="CO124" i="1"/>
  <c r="CU228" i="1"/>
  <c r="CR228" i="1"/>
  <c r="CO228" i="1"/>
  <c r="CU56" i="1"/>
  <c r="CR56" i="1"/>
  <c r="CO56" i="1"/>
  <c r="CU44" i="1"/>
  <c r="CR44" i="1"/>
  <c r="CO44" i="1"/>
  <c r="CU108" i="1"/>
  <c r="CR108" i="1"/>
  <c r="CO108" i="1"/>
  <c r="CU172" i="1"/>
  <c r="CR172" i="1"/>
  <c r="CO172" i="1"/>
  <c r="CR18" i="1"/>
  <c r="CU18" i="1"/>
  <c r="CO18" i="1"/>
  <c r="CU61" i="1"/>
  <c r="CR61" i="1"/>
  <c r="CO61" i="1"/>
  <c r="CU125" i="1"/>
  <c r="CR125" i="1"/>
  <c r="CO125" i="1"/>
  <c r="CU197" i="1"/>
  <c r="CR197" i="1"/>
  <c r="CO197" i="1"/>
  <c r="CU36" i="1"/>
  <c r="CR36" i="1"/>
  <c r="CO36" i="1"/>
  <c r="CO78" i="1"/>
  <c r="CU78" i="1"/>
  <c r="CR78" i="1"/>
  <c r="CU121" i="1"/>
  <c r="CR121" i="1"/>
  <c r="CO121" i="1"/>
  <c r="CU142" i="1"/>
  <c r="CR142" i="1"/>
  <c r="CO142" i="1"/>
  <c r="CU164" i="1"/>
  <c r="CR164" i="1"/>
  <c r="CO164" i="1"/>
  <c r="CU192" i="1"/>
  <c r="CR192" i="1"/>
  <c r="CO192" i="1"/>
  <c r="CU224" i="1"/>
  <c r="CR224" i="1"/>
  <c r="CO224" i="1"/>
  <c r="CU256" i="1"/>
  <c r="CR256" i="1"/>
  <c r="CO256" i="1"/>
  <c r="CR26" i="1"/>
  <c r="CO26" i="1"/>
  <c r="CU26" i="1"/>
  <c r="CU48" i="1"/>
  <c r="CR48" i="1"/>
  <c r="CO48" i="1"/>
  <c r="CU69" i="1"/>
  <c r="CR69" i="1"/>
  <c r="CO69" i="1"/>
  <c r="CR90" i="1"/>
  <c r="CO90" i="1"/>
  <c r="CU90" i="1"/>
  <c r="CU112" i="1"/>
  <c r="CR112" i="1"/>
  <c r="CO112" i="1"/>
  <c r="CU133" i="1"/>
  <c r="CR133" i="1"/>
  <c r="CO133" i="1"/>
  <c r="CU154" i="1"/>
  <c r="CR154" i="1"/>
  <c r="CO154" i="1"/>
  <c r="CU177" i="1"/>
  <c r="CR177" i="1"/>
  <c r="CO177" i="1"/>
  <c r="CU209" i="1"/>
  <c r="CR209" i="1"/>
  <c r="CO209" i="1"/>
  <c r="CU241" i="1"/>
  <c r="CR241" i="1"/>
  <c r="CO241" i="1"/>
  <c r="CU178" i="1"/>
  <c r="CR178" i="1"/>
  <c r="CO178" i="1"/>
  <c r="CU194" i="1"/>
  <c r="CR194" i="1"/>
  <c r="CO194" i="1"/>
  <c r="CU210" i="1"/>
  <c r="CR210" i="1"/>
  <c r="CO210" i="1"/>
  <c r="CU226" i="1"/>
  <c r="CR226" i="1"/>
  <c r="CO226" i="1"/>
  <c r="CU242" i="1"/>
  <c r="CR242" i="1"/>
  <c r="CO242" i="1"/>
  <c r="CU258" i="1"/>
  <c r="CR258" i="1"/>
  <c r="CO258" i="1"/>
  <c r="CR23" i="1"/>
  <c r="CU23" i="1"/>
  <c r="CO23" i="1"/>
  <c r="CR39" i="1"/>
  <c r="CU39" i="1"/>
  <c r="CO39" i="1"/>
  <c r="CR55" i="1"/>
  <c r="CU55" i="1"/>
  <c r="CO55" i="1"/>
  <c r="CR71" i="1"/>
  <c r="CU71" i="1"/>
  <c r="CO71" i="1"/>
  <c r="CR87" i="1"/>
  <c r="CU87" i="1"/>
  <c r="CO87" i="1"/>
  <c r="CU103" i="1"/>
  <c r="CR103" i="1"/>
  <c r="CO103" i="1"/>
  <c r="CU119" i="1"/>
  <c r="CR119" i="1"/>
  <c r="CO119" i="1"/>
  <c r="CU135" i="1"/>
  <c r="CR135" i="1"/>
  <c r="CO135" i="1"/>
  <c r="CU151" i="1"/>
  <c r="CR151" i="1"/>
  <c r="CO151" i="1"/>
  <c r="CU167" i="1"/>
  <c r="CR167" i="1"/>
  <c r="CO167" i="1"/>
  <c r="CU183" i="1"/>
  <c r="CR183" i="1"/>
  <c r="CO183" i="1"/>
  <c r="CU199" i="1"/>
  <c r="CR199" i="1"/>
  <c r="CO199" i="1"/>
  <c r="CU215" i="1"/>
  <c r="CR215" i="1"/>
  <c r="CO215" i="1"/>
  <c r="CU231" i="1"/>
  <c r="CR231" i="1"/>
  <c r="CO231" i="1"/>
  <c r="CU247" i="1"/>
  <c r="CR247" i="1"/>
  <c r="CO247" i="1"/>
  <c r="CU15" i="1"/>
  <c r="CR15" i="1"/>
  <c r="CO15" i="1"/>
  <c r="CU33" i="1"/>
  <c r="CR33" i="1"/>
  <c r="CO33" i="1"/>
  <c r="CU97" i="1"/>
  <c r="CR97" i="1"/>
  <c r="CO97" i="1"/>
  <c r="CU161" i="1"/>
  <c r="CR161" i="1"/>
  <c r="CO161" i="1"/>
  <c r="CU188" i="1"/>
  <c r="CR188" i="1"/>
  <c r="CO188" i="1"/>
  <c r="CU29" i="1"/>
  <c r="CR29" i="1"/>
  <c r="CO29" i="1"/>
  <c r="CR50" i="1"/>
  <c r="CU50" i="1"/>
  <c r="CO50" i="1"/>
  <c r="CU114" i="1"/>
  <c r="CR114" i="1"/>
  <c r="CO114" i="1"/>
  <c r="CU136" i="1"/>
  <c r="CR136" i="1"/>
  <c r="CO136" i="1"/>
  <c r="CU213" i="1"/>
  <c r="CR213" i="1"/>
  <c r="CO213" i="1"/>
  <c r="CR46" i="1"/>
  <c r="CO46" i="1"/>
  <c r="CU46" i="1"/>
  <c r="CU68" i="1"/>
  <c r="CR68" i="1"/>
  <c r="CO68" i="1"/>
  <c r="CU132" i="1"/>
  <c r="CR132" i="1"/>
  <c r="CO132" i="1"/>
  <c r="CU153" i="1"/>
  <c r="CR153" i="1"/>
  <c r="CO153" i="1"/>
  <c r="CU240" i="1"/>
  <c r="CR240" i="1"/>
  <c r="CO240" i="1"/>
  <c r="CU16" i="1"/>
  <c r="CO16" i="1"/>
  <c r="CR16" i="1"/>
  <c r="CU80" i="1"/>
  <c r="CR80" i="1"/>
  <c r="CO80" i="1"/>
  <c r="CU144" i="1"/>
  <c r="CR144" i="1"/>
  <c r="CO144" i="1"/>
  <c r="CU165" i="1"/>
  <c r="CR165" i="1"/>
  <c r="CO165" i="1"/>
  <c r="CU257" i="1"/>
  <c r="CR257" i="1"/>
  <c r="CO257" i="1"/>
  <c r="CU186" i="1"/>
  <c r="CR186" i="1"/>
  <c r="CO186" i="1"/>
  <c r="CU234" i="1"/>
  <c r="CR234" i="1"/>
  <c r="CO234" i="1"/>
  <c r="CR31" i="1"/>
  <c r="CU31" i="1"/>
  <c r="CO31" i="1"/>
  <c r="CR47" i="1"/>
  <c r="CU47" i="1"/>
  <c r="CO47" i="1"/>
  <c r="CU95" i="1"/>
  <c r="CR95" i="1"/>
  <c r="CO95" i="1"/>
  <c r="CU127" i="1"/>
  <c r="CR127" i="1"/>
  <c r="CO127" i="1"/>
  <c r="CU159" i="1"/>
  <c r="CR159" i="1"/>
  <c r="CO159" i="1"/>
  <c r="CU207" i="1"/>
  <c r="CR207" i="1"/>
  <c r="CO207" i="1"/>
  <c r="CU239" i="1"/>
  <c r="CR239" i="1"/>
  <c r="CO239" i="1"/>
  <c r="CU17" i="1"/>
  <c r="CR17" i="1"/>
  <c r="CO17" i="1"/>
  <c r="CU81" i="1"/>
  <c r="CR81" i="1"/>
  <c r="CO81" i="1"/>
  <c r="CU102" i="1"/>
  <c r="CR102" i="1"/>
  <c r="CO102" i="1"/>
  <c r="CU166" i="1"/>
  <c r="CO166" i="1"/>
  <c r="CR166" i="1"/>
  <c r="CU196" i="1"/>
  <c r="CR196" i="1"/>
  <c r="CO196" i="1"/>
  <c r="CR34" i="1"/>
  <c r="CU34" i="1"/>
  <c r="CO34" i="1"/>
  <c r="CU98" i="1"/>
  <c r="CR98" i="1"/>
  <c r="CO98" i="1"/>
  <c r="CR22" i="1"/>
  <c r="CO22" i="1"/>
  <c r="CU22" i="1"/>
  <c r="CU65" i="1"/>
  <c r="CR65" i="1"/>
  <c r="CO65" i="1"/>
  <c r="CO86" i="1"/>
  <c r="CU86" i="1"/>
  <c r="CR86" i="1"/>
  <c r="CU129" i="1"/>
  <c r="CR129" i="1"/>
  <c r="CO129" i="1"/>
  <c r="CU150" i="1"/>
  <c r="CR150" i="1"/>
  <c r="CO150" i="1"/>
  <c r="CU204" i="1"/>
  <c r="CR204" i="1"/>
  <c r="CO204" i="1"/>
  <c r="CU236" i="1"/>
  <c r="CR236" i="1"/>
  <c r="CO236" i="1"/>
  <c r="CU40" i="1"/>
  <c r="CR40" i="1"/>
  <c r="CO40" i="1"/>
  <c r="CU82" i="1"/>
  <c r="CR82" i="1"/>
  <c r="CO82" i="1"/>
  <c r="CU104" i="1"/>
  <c r="CR104" i="1"/>
  <c r="CO104" i="1"/>
  <c r="CU146" i="1"/>
  <c r="CR146" i="1"/>
  <c r="CO146" i="1"/>
  <c r="CU168" i="1"/>
  <c r="CR168" i="1"/>
  <c r="CO168" i="1"/>
  <c r="CU229" i="1"/>
  <c r="CR229" i="1"/>
  <c r="CO229" i="1"/>
  <c r="CU57" i="1"/>
  <c r="CR57" i="1"/>
  <c r="CO57" i="1"/>
  <c r="CU100" i="1"/>
  <c r="CR100" i="1"/>
  <c r="CO100" i="1"/>
  <c r="CU28" i="1"/>
  <c r="CR28" i="1"/>
  <c r="CO28" i="1"/>
  <c r="CU49" i="1"/>
  <c r="CR49" i="1"/>
  <c r="CO49" i="1"/>
  <c r="CR70" i="1"/>
  <c r="CO70" i="1"/>
  <c r="CU70" i="1"/>
  <c r="CU92" i="1"/>
  <c r="CR92" i="1"/>
  <c r="CO92" i="1"/>
  <c r="CU113" i="1"/>
  <c r="CR113" i="1"/>
  <c r="CO113" i="1"/>
  <c r="CU134" i="1"/>
  <c r="CR134" i="1"/>
  <c r="CO134" i="1"/>
  <c r="CU156" i="1"/>
  <c r="CR156" i="1"/>
  <c r="CO156" i="1"/>
  <c r="CU180" i="1"/>
  <c r="CR180" i="1"/>
  <c r="CO180" i="1"/>
  <c r="CU212" i="1"/>
  <c r="CR212" i="1"/>
  <c r="CO212" i="1"/>
  <c r="CU244" i="1"/>
  <c r="CR244" i="1"/>
  <c r="CO244" i="1"/>
  <c r="CU24" i="1"/>
  <c r="CR24" i="1"/>
  <c r="CO24" i="1"/>
  <c r="CU45" i="1"/>
  <c r="CR45" i="1"/>
  <c r="CO45" i="1"/>
  <c r="CR66" i="1"/>
  <c r="CU66" i="1"/>
  <c r="CO66" i="1"/>
  <c r="CU88" i="1"/>
  <c r="CR88" i="1"/>
  <c r="CO88" i="1"/>
  <c r="CU109" i="1"/>
  <c r="CR109" i="1"/>
  <c r="CO109" i="1"/>
  <c r="CU130" i="1"/>
  <c r="CR130" i="1"/>
  <c r="CO130" i="1"/>
  <c r="CU152" i="1"/>
  <c r="CR152" i="1"/>
  <c r="CO152" i="1"/>
  <c r="CU173" i="1"/>
  <c r="CR173" i="1"/>
  <c r="CO173" i="1"/>
  <c r="CU205" i="1"/>
  <c r="CR205" i="1"/>
  <c r="CO205" i="1"/>
  <c r="CU237" i="1"/>
  <c r="CR237" i="1"/>
  <c r="CO237" i="1"/>
  <c r="CU20" i="1"/>
  <c r="CR20" i="1"/>
  <c r="CO20" i="1"/>
  <c r="CU41" i="1"/>
  <c r="CR41" i="1"/>
  <c r="CO41" i="1"/>
  <c r="CR62" i="1"/>
  <c r="CO62" i="1"/>
  <c r="CU62" i="1"/>
  <c r="CU84" i="1"/>
  <c r="CR84" i="1"/>
  <c r="CO84" i="1"/>
  <c r="CU105" i="1"/>
  <c r="CR105" i="1"/>
  <c r="CO105" i="1"/>
  <c r="CU126" i="1"/>
  <c r="CR126" i="1"/>
  <c r="CO126" i="1"/>
  <c r="CU148" i="1"/>
  <c r="CR148" i="1"/>
  <c r="CO148" i="1"/>
  <c r="CU169" i="1"/>
  <c r="CR169" i="1"/>
  <c r="CO169" i="1"/>
  <c r="CU200" i="1"/>
  <c r="CR200" i="1"/>
  <c r="CO200" i="1"/>
  <c r="CU232" i="1"/>
  <c r="CR232" i="1"/>
  <c r="CO232" i="1"/>
  <c r="CU32" i="1"/>
  <c r="CR32" i="1"/>
  <c r="CO32" i="1"/>
  <c r="CU53" i="1"/>
  <c r="CR53" i="1"/>
  <c r="CO53" i="1"/>
  <c r="CR74" i="1"/>
  <c r="CO74" i="1"/>
  <c r="CU74" i="1"/>
  <c r="CU96" i="1"/>
  <c r="CR96" i="1"/>
  <c r="CO96" i="1"/>
  <c r="CU117" i="1"/>
  <c r="CR117" i="1"/>
  <c r="CO117" i="1"/>
  <c r="CR138" i="1"/>
  <c r="CO138" i="1"/>
  <c r="CU138" i="1"/>
  <c r="CU160" i="1"/>
  <c r="CR160" i="1"/>
  <c r="CO160" i="1"/>
  <c r="CU185" i="1"/>
  <c r="CR185" i="1"/>
  <c r="CO185" i="1"/>
  <c r="CU217" i="1"/>
  <c r="CR217" i="1"/>
  <c r="CO217" i="1"/>
  <c r="CU249" i="1"/>
  <c r="CR249" i="1"/>
  <c r="CO249" i="1"/>
  <c r="CU182" i="1"/>
  <c r="CR182" i="1"/>
  <c r="CO182" i="1"/>
  <c r="CU198" i="1"/>
  <c r="CR198" i="1"/>
  <c r="CO198" i="1"/>
  <c r="CU214" i="1"/>
  <c r="CO214" i="1"/>
  <c r="CR214" i="1"/>
  <c r="CU230" i="1"/>
  <c r="CR230" i="1"/>
  <c r="CO230" i="1"/>
  <c r="CU246" i="1"/>
  <c r="CR246" i="1"/>
  <c r="CO246" i="1"/>
  <c r="CR27" i="1"/>
  <c r="CU27" i="1"/>
  <c r="CO27" i="1"/>
  <c r="CR43" i="1"/>
  <c r="CU43" i="1"/>
  <c r="CO43" i="1"/>
  <c r="CR59" i="1"/>
  <c r="CU59" i="1"/>
  <c r="CO59" i="1"/>
  <c r="CR75" i="1"/>
  <c r="CU75" i="1"/>
  <c r="CO75" i="1"/>
  <c r="CU91" i="1"/>
  <c r="CR91" i="1"/>
  <c r="CO91" i="1"/>
  <c r="CU107" i="1"/>
  <c r="CR107" i="1"/>
  <c r="CO107" i="1"/>
  <c r="CU123" i="1"/>
  <c r="CR123" i="1"/>
  <c r="CO123" i="1"/>
  <c r="CU139" i="1"/>
  <c r="CR139" i="1"/>
  <c r="CO139" i="1"/>
  <c r="CU155" i="1"/>
  <c r="CR155" i="1"/>
  <c r="CO155" i="1"/>
  <c r="CU171" i="1"/>
  <c r="CR171" i="1"/>
  <c r="CO171" i="1"/>
  <c r="CU187" i="1"/>
  <c r="CR187" i="1"/>
  <c r="CO187" i="1"/>
  <c r="CU203" i="1"/>
  <c r="CR203" i="1"/>
  <c r="CO203" i="1"/>
  <c r="CU219" i="1"/>
  <c r="CR219" i="1"/>
  <c r="CO219" i="1"/>
  <c r="CU235" i="1"/>
  <c r="CR235" i="1"/>
  <c r="CO235" i="1"/>
  <c r="CU251" i="1"/>
  <c r="CR251" i="1"/>
  <c r="CO251" i="1"/>
  <c r="AT49" i="1"/>
  <c r="AR49" i="1"/>
  <c r="AR236" i="1"/>
  <c r="AT236" i="1"/>
  <c r="AR197" i="1"/>
  <c r="AT197" i="1"/>
  <c r="AT82" i="1"/>
  <c r="AR82" i="1"/>
  <c r="AR137" i="1"/>
  <c r="AT137" i="1"/>
  <c r="AT192" i="1"/>
  <c r="AR192" i="1"/>
  <c r="AR144" i="1"/>
  <c r="AT144" i="1"/>
  <c r="AR220" i="1"/>
  <c r="AT220" i="1"/>
  <c r="AT245" i="1"/>
  <c r="AR245" i="1"/>
  <c r="AR244" i="1"/>
  <c r="AT244" i="1"/>
  <c r="AR31" i="1"/>
  <c r="AT31" i="1"/>
  <c r="AR128" i="1"/>
  <c r="AT128" i="1"/>
  <c r="AT194" i="1"/>
  <c r="AR194" i="1"/>
  <c r="AR228" i="1"/>
  <c r="AT228" i="1"/>
  <c r="AR92" i="1"/>
  <c r="AT92" i="1"/>
  <c r="AR94" i="1"/>
  <c r="AT94" i="1"/>
  <c r="AR78" i="1"/>
  <c r="AT78" i="1"/>
  <c r="AR248" i="1"/>
  <c r="AT248" i="1"/>
  <c r="AR138" i="1"/>
  <c r="AT138" i="1"/>
  <c r="AR29" i="1"/>
  <c r="AT29" i="1"/>
  <c r="AR33" i="1"/>
  <c r="AT33" i="1"/>
  <c r="AT250" i="1"/>
  <c r="AR250" i="1"/>
  <c r="AR123" i="1"/>
  <c r="AT123" i="1"/>
  <c r="AT237" i="1"/>
  <c r="AR237" i="1"/>
  <c r="AR143" i="1"/>
  <c r="AT143" i="1"/>
  <c r="AR171" i="1"/>
  <c r="AT171" i="1"/>
  <c r="AT204" i="1"/>
  <c r="AR204" i="1"/>
  <c r="AT27" i="1"/>
  <c r="AR27" i="1"/>
  <c r="AT146" i="1"/>
  <c r="AR146" i="1"/>
  <c r="AR139" i="1"/>
  <c r="AT139" i="1"/>
  <c r="AR19" i="1"/>
  <c r="AT19" i="1"/>
  <c r="AT221" i="1"/>
  <c r="AR221" i="1"/>
  <c r="AR152" i="1"/>
  <c r="AT152" i="1"/>
  <c r="AR71" i="1"/>
  <c r="AT71" i="1"/>
  <c r="AR120" i="1"/>
  <c r="AT120" i="1"/>
  <c r="AR238" i="1"/>
  <c r="AT238" i="1"/>
  <c r="AT62" i="1"/>
  <c r="AR62" i="1"/>
  <c r="AR53" i="1"/>
  <c r="AT53" i="1"/>
  <c r="AR127" i="1"/>
  <c r="AT127" i="1"/>
  <c r="AR112" i="1"/>
  <c r="AT112" i="1"/>
  <c r="AT41" i="1"/>
  <c r="AR41" i="1"/>
  <c r="AR240" i="1"/>
  <c r="AT240" i="1"/>
  <c r="AR208" i="1"/>
  <c r="AT208" i="1"/>
  <c r="AR253" i="1"/>
  <c r="AT253" i="1"/>
  <c r="AT140" i="1"/>
  <c r="AR140" i="1"/>
  <c r="AR34" i="1"/>
  <c r="AT34" i="1"/>
  <c r="AR20" i="1"/>
  <c r="AT20" i="1"/>
  <c r="AR255" i="1"/>
  <c r="AT255" i="1"/>
  <c r="AR102" i="1"/>
  <c r="AT102" i="1"/>
  <c r="AR223" i="1"/>
  <c r="AT223" i="1"/>
  <c r="AR44" i="1"/>
  <c r="AT44" i="1"/>
  <c r="AR110" i="1"/>
  <c r="AT110" i="1"/>
  <c r="AR98" i="1"/>
  <c r="AT98" i="1"/>
  <c r="AR85" i="1"/>
  <c r="AT85" i="1"/>
  <c r="AR72" i="1"/>
  <c r="AT72" i="1"/>
  <c r="AR65" i="1"/>
  <c r="AT65" i="1"/>
  <c r="AR185" i="1"/>
  <c r="AT185" i="1"/>
  <c r="AR43" i="1"/>
  <c r="AT43" i="1"/>
  <c r="AT118" i="1"/>
  <c r="AR118" i="1"/>
  <c r="AR104" i="1"/>
  <c r="AT104" i="1"/>
  <c r="AT54" i="1"/>
  <c r="AR54" i="1"/>
  <c r="AT180" i="1"/>
  <c r="AR180" i="1"/>
  <c r="AR56" i="1"/>
  <c r="AT56" i="1"/>
  <c r="AT50" i="1"/>
  <c r="AR50" i="1"/>
  <c r="AR157" i="1"/>
  <c r="AT157" i="1"/>
  <c r="AR206" i="1"/>
  <c r="AT206" i="1"/>
  <c r="AT125" i="1"/>
  <c r="AR125" i="1"/>
  <c r="AT205" i="1"/>
  <c r="AR205" i="1"/>
  <c r="AT111" i="1"/>
  <c r="AR111" i="1"/>
  <c r="AR136" i="1"/>
  <c r="AT136" i="1"/>
  <c r="AT121" i="1"/>
  <c r="AR121" i="1"/>
  <c r="AR200" i="1"/>
  <c r="AT200" i="1"/>
  <c r="AR113" i="1"/>
  <c r="AT113" i="1"/>
  <c r="AR18" i="1"/>
  <c r="AT18" i="1"/>
  <c r="AT67" i="1"/>
  <c r="AR67" i="1"/>
  <c r="AR103" i="1"/>
  <c r="AT103" i="1"/>
  <c r="AR93" i="1"/>
  <c r="AT93" i="1"/>
  <c r="AR182" i="1"/>
  <c r="AT182" i="1"/>
  <c r="AR167" i="1"/>
  <c r="AT167" i="1"/>
  <c r="AT76" i="1"/>
  <c r="AR76" i="1"/>
  <c r="AT150" i="1"/>
  <c r="AR150" i="1"/>
  <c r="AT158" i="1"/>
  <c r="AR158" i="1"/>
  <c r="AR22" i="1"/>
  <c r="AT22" i="1"/>
  <c r="AR24" i="1"/>
  <c r="AT24" i="1"/>
  <c r="AR234" i="1"/>
  <c r="AT234" i="1"/>
  <c r="AR147" i="1"/>
  <c r="AT147" i="1"/>
  <c r="AT168" i="1"/>
  <c r="AR168" i="1"/>
  <c r="AT79" i="1"/>
  <c r="AR79" i="1"/>
  <c r="AR159" i="1"/>
  <c r="AT159" i="1"/>
  <c r="AR227" i="1"/>
  <c r="AT227" i="1"/>
  <c r="AR133" i="1"/>
  <c r="AT133" i="1"/>
  <c r="AR149" i="1"/>
  <c r="AT149" i="1"/>
  <c r="AT126" i="1"/>
  <c r="AR126" i="1"/>
  <c r="AR28" i="1"/>
  <c r="AT28" i="1"/>
  <c r="AR15" i="1"/>
  <c r="AR59" i="1"/>
  <c r="AT59" i="1"/>
  <c r="AR106" i="1"/>
  <c r="AT106" i="1"/>
  <c r="AR164" i="1"/>
  <c r="AT164" i="1"/>
  <c r="AR254" i="1"/>
  <c r="AT254" i="1"/>
  <c r="AR225" i="1"/>
  <c r="AT225" i="1"/>
  <c r="AT154" i="1"/>
  <c r="AR154" i="1"/>
  <c r="AR249" i="1"/>
  <c r="AT249" i="1"/>
  <c r="AR202" i="1"/>
  <c r="AT202" i="1"/>
  <c r="AT90" i="1"/>
  <c r="AR90" i="1"/>
  <c r="AR64" i="1"/>
  <c r="AT64" i="1"/>
  <c r="AR130" i="1"/>
  <c r="AT130" i="1"/>
  <c r="AT239" i="1"/>
  <c r="AR239" i="1"/>
  <c r="AR153" i="1"/>
  <c r="AT153" i="1"/>
  <c r="AR89" i="1"/>
  <c r="AT89" i="1"/>
  <c r="AT68" i="1"/>
  <c r="AR68" i="1"/>
  <c r="AR169" i="1"/>
  <c r="AT169" i="1"/>
  <c r="AR161" i="1"/>
  <c r="AT161" i="1"/>
  <c r="AR96" i="1"/>
  <c r="AT96" i="1"/>
  <c r="AT178" i="1"/>
  <c r="AR178" i="1"/>
  <c r="AR84" i="1"/>
  <c r="AT84" i="1"/>
  <c r="AT241" i="1"/>
  <c r="AR241" i="1"/>
  <c r="AR156" i="1"/>
  <c r="AT156" i="1"/>
  <c r="AT37" i="1"/>
  <c r="AR37" i="1"/>
  <c r="AR142" i="1"/>
  <c r="AT142" i="1"/>
  <c r="AR187" i="1"/>
  <c r="AT187" i="1"/>
  <c r="AT218" i="1"/>
  <c r="AR218" i="1"/>
  <c r="AR119" i="1"/>
  <c r="AT119" i="1"/>
  <c r="AR186" i="1"/>
  <c r="AT186" i="1"/>
  <c r="AR174" i="1"/>
  <c r="AT174" i="1"/>
  <c r="AR222" i="1"/>
  <c r="AT222" i="1"/>
  <c r="AT224" i="1"/>
  <c r="AR224" i="1"/>
  <c r="AT32" i="1"/>
  <c r="AR32" i="1"/>
  <c r="AR181" i="1"/>
  <c r="AT181" i="1"/>
  <c r="AR45" i="1"/>
  <c r="AT45" i="1"/>
  <c r="AR17" i="1"/>
  <c r="AT17" i="1"/>
  <c r="AR131" i="1"/>
  <c r="AT131" i="1"/>
  <c r="AR233" i="1"/>
  <c r="AT233" i="1"/>
  <c r="AR114" i="1"/>
  <c r="AT114" i="1"/>
  <c r="AR95" i="1"/>
  <c r="AT95" i="1"/>
  <c r="AT23" i="1"/>
  <c r="AR23" i="1"/>
  <c r="AR75" i="1"/>
  <c r="AT75" i="1"/>
  <c r="AR252" i="1"/>
  <c r="AT252" i="1"/>
  <c r="AR211" i="1"/>
  <c r="AT211" i="1"/>
  <c r="AT183" i="1"/>
  <c r="AR183" i="1"/>
  <c r="AT247" i="1"/>
  <c r="AR247" i="1"/>
  <c r="AT216" i="1"/>
  <c r="AR216" i="1"/>
  <c r="AR88" i="1"/>
  <c r="AT88" i="1"/>
  <c r="AR155" i="1"/>
  <c r="AT155" i="1"/>
  <c r="AT177" i="1"/>
  <c r="AR177" i="1"/>
  <c r="AR97" i="1"/>
  <c r="AT97" i="1"/>
  <c r="AR39" i="1"/>
  <c r="AT39" i="1"/>
  <c r="AR259" i="1"/>
  <c r="AT259" i="1"/>
  <c r="AR170" i="1"/>
  <c r="AT170" i="1"/>
  <c r="AR122" i="1"/>
  <c r="AT122" i="1"/>
  <c r="AR209" i="1"/>
  <c r="AT209" i="1"/>
  <c r="AR198" i="1"/>
  <c r="AT198" i="1"/>
  <c r="AR193" i="1"/>
  <c r="AT193" i="1"/>
  <c r="AT175" i="1"/>
  <c r="AR175" i="1"/>
  <c r="AR55" i="1"/>
  <c r="AT55" i="1"/>
  <c r="AR107" i="1"/>
  <c r="AT107" i="1"/>
  <c r="AR101" i="1"/>
  <c r="AT101" i="1"/>
  <c r="AT199" i="1"/>
  <c r="AR199" i="1"/>
  <c r="AT132" i="1"/>
  <c r="AR132" i="1"/>
  <c r="AR217" i="1"/>
  <c r="AT217" i="1"/>
  <c r="AR57" i="1"/>
  <c r="AT57" i="1"/>
  <c r="AR189" i="1"/>
  <c r="AT189" i="1"/>
  <c r="AR214" i="1"/>
  <c r="AT214" i="1"/>
  <c r="AR231" i="1"/>
  <c r="AT231" i="1"/>
  <c r="AR141" i="1"/>
  <c r="AT141" i="1"/>
  <c r="AT207" i="1"/>
  <c r="AR207" i="1"/>
  <c r="AR215" i="1"/>
  <c r="AT215" i="1"/>
  <c r="AR243" i="1"/>
  <c r="AT243" i="1"/>
  <c r="AR21" i="1"/>
  <c r="AT21" i="1"/>
  <c r="AR196" i="1"/>
  <c r="AT196" i="1"/>
  <c r="AR60" i="1"/>
  <c r="AT60" i="1"/>
  <c r="AR46" i="1"/>
  <c r="AT46" i="1"/>
  <c r="AT160" i="1"/>
  <c r="AR160" i="1"/>
  <c r="AR166" i="1"/>
  <c r="AT166" i="1"/>
  <c r="AR134" i="1"/>
  <c r="AT134" i="1"/>
  <c r="AR86" i="1"/>
  <c r="AT86" i="1"/>
  <c r="AR163" i="1"/>
  <c r="AT163" i="1"/>
  <c r="AR117" i="1"/>
  <c r="AT117" i="1"/>
  <c r="AT87" i="1"/>
  <c r="AR87" i="1"/>
  <c r="AT83" i="1"/>
  <c r="AR83" i="1"/>
  <c r="AT52" i="1"/>
  <c r="AR52" i="1"/>
  <c r="AT173" i="1"/>
  <c r="AR173" i="1"/>
  <c r="AR47" i="1"/>
  <c r="AT47" i="1"/>
  <c r="AR26" i="1"/>
  <c r="AT26" i="1"/>
  <c r="AT230" i="1"/>
  <c r="AR230" i="1"/>
  <c r="AR51" i="1"/>
  <c r="AT51" i="1"/>
  <c r="AR235" i="1"/>
  <c r="AT235" i="1"/>
  <c r="AR148" i="1"/>
  <c r="AT148" i="1"/>
  <c r="AT69" i="1"/>
  <c r="AR69" i="1"/>
  <c r="AR162" i="1"/>
  <c r="AT162" i="1"/>
  <c r="AR219" i="1"/>
  <c r="AT219" i="1"/>
  <c r="AR210" i="1"/>
  <c r="AT210" i="1"/>
  <c r="AT195" i="1"/>
  <c r="AR195" i="1"/>
  <c r="AR77" i="1"/>
  <c r="AT77" i="1"/>
  <c r="AR256" i="1"/>
  <c r="AT256" i="1"/>
  <c r="AR70" i="1"/>
  <c r="AT70" i="1"/>
  <c r="AR229" i="1"/>
  <c r="AT229" i="1"/>
  <c r="AR176" i="1"/>
  <c r="AT176" i="1"/>
  <c r="AR16" i="1"/>
  <c r="AT16" i="1"/>
  <c r="AR213" i="1"/>
  <c r="AT213" i="1"/>
  <c r="AR145" i="1"/>
  <c r="AT145" i="1"/>
  <c r="AR242" i="1"/>
  <c r="AT242" i="1"/>
  <c r="AR80" i="1"/>
  <c r="AT80" i="1"/>
  <c r="AR25" i="1"/>
  <c r="AT25" i="1"/>
  <c r="AR129" i="1"/>
  <c r="AT129" i="1"/>
  <c r="AT201" i="1"/>
  <c r="AR201" i="1"/>
  <c r="AR66" i="1"/>
  <c r="AT66" i="1"/>
  <c r="AT190" i="1"/>
  <c r="AR190" i="1"/>
  <c r="AT165" i="1"/>
  <c r="AR165" i="1"/>
  <c r="AT246" i="1"/>
  <c r="AR246" i="1"/>
  <c r="AR61" i="1"/>
  <c r="AT61" i="1"/>
  <c r="AR188" i="1"/>
  <c r="AT188" i="1"/>
  <c r="AR108" i="1"/>
  <c r="AT108" i="1"/>
  <c r="AT63" i="1"/>
  <c r="AR63" i="1"/>
  <c r="AR48" i="1"/>
  <c r="AT48" i="1"/>
  <c r="AR258" i="1"/>
  <c r="AT258" i="1"/>
  <c r="AR251" i="1"/>
  <c r="AT251" i="1"/>
  <c r="AR151" i="1"/>
  <c r="AT151" i="1"/>
  <c r="AT203" i="1"/>
  <c r="AR203" i="1"/>
  <c r="AR73" i="1"/>
  <c r="AT73" i="1"/>
  <c r="AR81" i="1"/>
  <c r="AT81" i="1"/>
  <c r="AR172" i="1"/>
  <c r="AT172" i="1"/>
  <c r="AT35" i="1"/>
  <c r="AR35" i="1"/>
  <c r="AT212" i="1"/>
  <c r="AR212" i="1"/>
  <c r="AT232" i="1"/>
  <c r="AR232" i="1"/>
  <c r="AR191" i="1"/>
  <c r="AT191" i="1"/>
  <c r="AR99" i="1"/>
  <c r="AT99" i="1"/>
  <c r="AR135" i="1"/>
  <c r="AT135" i="1"/>
  <c r="AT116" i="1"/>
  <c r="AR116" i="1"/>
  <c r="AR91" i="1"/>
  <c r="AT91" i="1"/>
  <c r="AR30" i="1"/>
  <c r="AT30" i="1"/>
  <c r="AT42" i="1"/>
  <c r="AR42" i="1"/>
  <c r="AR40" i="1"/>
  <c r="AT40" i="1"/>
  <c r="AR109" i="1"/>
  <c r="AT109" i="1"/>
  <c r="AR58" i="1"/>
  <c r="AT58" i="1"/>
  <c r="AT38" i="1"/>
  <c r="AR38" i="1"/>
  <c r="AR36" i="1"/>
  <c r="AT36" i="1"/>
  <c r="AR105" i="1"/>
  <c r="AT105" i="1"/>
  <c r="AR184" i="1"/>
  <c r="AT184" i="1"/>
  <c r="AR124" i="1"/>
  <c r="AT124" i="1"/>
  <c r="AR257" i="1"/>
  <c r="AT257" i="1"/>
  <c r="AR226" i="1"/>
  <c r="AT226" i="1"/>
  <c r="AT115" i="1"/>
  <c r="AR115" i="1"/>
  <c r="AR74" i="1"/>
  <c r="AT74" i="1"/>
  <c r="AR100" i="1"/>
  <c r="AT100" i="1"/>
  <c r="AR179" i="1"/>
  <c r="AT179" i="1"/>
  <c r="L8" i="29" l="1"/>
  <c r="L9" i="29"/>
  <c r="L10" i="29"/>
  <c r="X4" i="1"/>
  <c r="X8" i="1" s="1"/>
  <c r="CU13" i="1"/>
  <c r="BV4" i="1" s="1"/>
  <c r="BV8" i="1" s="1"/>
  <c r="CR13" i="1"/>
  <c r="BU4" i="1" s="1"/>
  <c r="BU8" i="1" s="1"/>
  <c r="CO13" i="1"/>
  <c r="BT4" i="1" s="1"/>
  <c r="BS4" i="1" l="1"/>
  <c r="BS8" i="1" s="1"/>
  <c r="BT8" i="1"/>
  <c r="BR8" i="1"/>
  <c r="BR4" i="1"/>
  <c r="I5" i="22"/>
  <c r="I333" i="22"/>
  <c r="H333" i="22"/>
  <c r="E5" i="22" l="1"/>
  <c r="H5" i="22" s="1"/>
  <c r="W315" i="22" l="1"/>
  <c r="W341" i="22"/>
  <c r="W310" i="22"/>
  <c r="W367" i="22"/>
  <c r="W373" i="22"/>
  <c r="W311" i="22"/>
  <c r="W361" i="22"/>
  <c r="W326" i="22"/>
  <c r="W334" i="22"/>
  <c r="W372" i="22"/>
  <c r="W362" i="22"/>
  <c r="W299" i="22"/>
  <c r="W330" i="22"/>
  <c r="W378" i="22"/>
  <c r="W339" i="22"/>
  <c r="W309" i="22"/>
  <c r="W368" i="22"/>
  <c r="W380" i="22"/>
  <c r="W343" i="22"/>
  <c r="W377" i="22"/>
  <c r="W363" i="22"/>
  <c r="W369" i="22"/>
  <c r="W370" i="22"/>
  <c r="W323" i="22"/>
  <c r="W303" i="22"/>
  <c r="W308" i="22"/>
  <c r="W324" i="22"/>
  <c r="W314" i="22"/>
  <c r="W350" i="22"/>
  <c r="W366" i="22"/>
  <c r="W347" i="22"/>
  <c r="W365" i="22"/>
  <c r="W298" i="22"/>
  <c r="W346" i="22"/>
  <c r="W355" i="22"/>
  <c r="W331" i="22"/>
  <c r="W297" i="22"/>
  <c r="W374" i="22"/>
  <c r="W379" i="22"/>
  <c r="W345" i="22"/>
  <c r="W348" i="22"/>
  <c r="W375" i="22"/>
  <c r="W301" i="22"/>
  <c r="W349" i="22"/>
  <c r="W359" i="22"/>
  <c r="W316" i="22"/>
  <c r="W300" i="22"/>
  <c r="W322" i="22"/>
  <c r="W302" i="22"/>
  <c r="W318" i="22"/>
  <c r="W320" i="22"/>
  <c r="W295" i="22"/>
  <c r="W337" i="22"/>
  <c r="W321" i="22"/>
  <c r="W328" i="22"/>
  <c r="W371" i="22"/>
  <c r="W304" i="22"/>
  <c r="W306" i="22"/>
  <c r="W357" i="22"/>
  <c r="W332" i="22"/>
  <c r="W317" i="22"/>
  <c r="W336" i="22"/>
  <c r="W354" i="22"/>
  <c r="W307" i="22"/>
  <c r="W319" i="22"/>
  <c r="W344" i="22"/>
  <c r="W351" i="22"/>
  <c r="W356" i="22"/>
  <c r="W305" i="22"/>
  <c r="W342" i="22"/>
  <c r="W338" i="22"/>
  <c r="W353" i="22"/>
  <c r="W364" i="22"/>
  <c r="W325" i="22"/>
  <c r="W340" i="22"/>
  <c r="W312" i="22"/>
  <c r="W376" i="22"/>
  <c r="W329" i="22"/>
  <c r="W352" i="22"/>
  <c r="W335" i="22"/>
  <c r="W296" i="22"/>
  <c r="W360" i="22"/>
  <c r="W313" i="22"/>
  <c r="W333" i="22"/>
  <c r="W358" i="22"/>
  <c r="W327" i="22"/>
  <c r="W381" i="22"/>
  <c r="CA79" i="31"/>
  <c r="BU79" i="31" s="1"/>
  <c r="CA241" i="31"/>
  <c r="BU241" i="31" s="1"/>
  <c r="CA205" i="31"/>
  <c r="BU205" i="31" s="1"/>
  <c r="CA116" i="31"/>
  <c r="BU116" i="31" s="1"/>
  <c r="CA136" i="31"/>
  <c r="BU136" i="31" s="1"/>
  <c r="CA153" i="31"/>
  <c r="BU153" i="31" s="1"/>
  <c r="CA245" i="31"/>
  <c r="BU245" i="31" s="1"/>
  <c r="CA260" i="31"/>
  <c r="BU260" i="31" s="1"/>
  <c r="CA113" i="31"/>
  <c r="BU113" i="31" s="1"/>
  <c r="CA189" i="31"/>
  <c r="BU189" i="31" s="1"/>
  <c r="CA89" i="31"/>
  <c r="BU89" i="31" s="1"/>
  <c r="CA100" i="31"/>
  <c r="BU100" i="31" s="1"/>
  <c r="CA28" i="31"/>
  <c r="BU28" i="31" s="1"/>
  <c r="CA65" i="31"/>
  <c r="BU65" i="31" s="1"/>
  <c r="CA147" i="31"/>
  <c r="BU147" i="31" s="1"/>
  <c r="CA117" i="31"/>
  <c r="BU117" i="31" s="1"/>
  <c r="CA175" i="31"/>
  <c r="BU175" i="31" s="1"/>
  <c r="CA196" i="31"/>
  <c r="BU196" i="31" s="1"/>
  <c r="CA88" i="31"/>
  <c r="BU88" i="31" s="1"/>
  <c r="CA59" i="31"/>
  <c r="BU59" i="31" s="1"/>
  <c r="CA262" i="31"/>
  <c r="BU262" i="31" s="1"/>
  <c r="CA51" i="31"/>
  <c r="BU51" i="31" s="1"/>
  <c r="CA44" i="31"/>
  <c r="BU44" i="31" s="1"/>
  <c r="CA162" i="31"/>
  <c r="BU162" i="31" s="1"/>
  <c r="CA211" i="31"/>
  <c r="BU211" i="31" s="1"/>
  <c r="CA122" i="31"/>
  <c r="BU122" i="31" s="1"/>
  <c r="CA247" i="31"/>
  <c r="BU247" i="31" s="1"/>
  <c r="CA244" i="31"/>
  <c r="BU244" i="31" s="1"/>
  <c r="CA161" i="31"/>
  <c r="BU161" i="31" s="1"/>
  <c r="CA227" i="31"/>
  <c r="BU227" i="31" s="1"/>
  <c r="CA207" i="31"/>
  <c r="BU207" i="31" s="1"/>
  <c r="CA236" i="31"/>
  <c r="BU236" i="31" s="1"/>
  <c r="CA228" i="31"/>
  <c r="BU228" i="31" s="1"/>
  <c r="CA105" i="31"/>
  <c r="BU105" i="31" s="1"/>
  <c r="CA238" i="31"/>
  <c r="BU238" i="31" s="1"/>
  <c r="CA149" i="31"/>
  <c r="BU149" i="31" s="1"/>
  <c r="CA144" i="31"/>
  <c r="BU144" i="31" s="1"/>
  <c r="CA142" i="31"/>
  <c r="BU142" i="31" s="1"/>
  <c r="CA204" i="31"/>
  <c r="BU204" i="31" s="1"/>
  <c r="CA109" i="31"/>
  <c r="BU109" i="31" s="1"/>
  <c r="CA38" i="31"/>
  <c r="BU38" i="31" s="1"/>
  <c r="CA71" i="31"/>
  <c r="BU71" i="31" s="1"/>
  <c r="CA213" i="31"/>
  <c r="BU213" i="31" s="1"/>
  <c r="CA225" i="31"/>
  <c r="BU225" i="31" s="1"/>
  <c r="CA40" i="31"/>
  <c r="BU40" i="31" s="1"/>
  <c r="CA184" i="31"/>
  <c r="BU184" i="31" s="1"/>
  <c r="CA229" i="31"/>
  <c r="BU229" i="31" s="1"/>
  <c r="CA37" i="31"/>
  <c r="BU37" i="31" s="1"/>
  <c r="CA133" i="31"/>
  <c r="BU133" i="31" s="1"/>
  <c r="CA135" i="31"/>
  <c r="BU135" i="31" s="1"/>
  <c r="CA258" i="31"/>
  <c r="BU258" i="31" s="1"/>
  <c r="CA180" i="31"/>
  <c r="BU180" i="31" s="1"/>
  <c r="CA220" i="31"/>
  <c r="BU220" i="31" s="1"/>
  <c r="CA68" i="31"/>
  <c r="BU68" i="31" s="1"/>
  <c r="CA39" i="31"/>
  <c r="BU39" i="31" s="1"/>
  <c r="CA248" i="31"/>
  <c r="BU248" i="31" s="1"/>
  <c r="CA185" i="31"/>
  <c r="BU185" i="31" s="1"/>
  <c r="CA58" i="31"/>
  <c r="BU58" i="31" s="1"/>
  <c r="CA199" i="31"/>
  <c r="BU199" i="31" s="1"/>
  <c r="CA231" i="31"/>
  <c r="BU231" i="31" s="1"/>
  <c r="CA155" i="31"/>
  <c r="BU155" i="31" s="1"/>
  <c r="CA29" i="31"/>
  <c r="BU29" i="31" s="1"/>
  <c r="CA46" i="31"/>
  <c r="BU46" i="31" s="1"/>
  <c r="CA232" i="31"/>
  <c r="BU232" i="31" s="1"/>
  <c r="CA157" i="31"/>
  <c r="BU157" i="31" s="1"/>
  <c r="CA190" i="31"/>
  <c r="BU190" i="31" s="1"/>
  <c r="CA121" i="31"/>
  <c r="BU121" i="31" s="1"/>
  <c r="CA138" i="31"/>
  <c r="BU138" i="31" s="1"/>
  <c r="CA198" i="31"/>
  <c r="BU198" i="31" s="1"/>
  <c r="CA181" i="31"/>
  <c r="BU181" i="31" s="1"/>
  <c r="CA83" i="31"/>
  <c r="BU83" i="31" s="1"/>
  <c r="CA214" i="31"/>
  <c r="BU214" i="31" s="1"/>
  <c r="CA187" i="31"/>
  <c r="BU187" i="31" s="1"/>
  <c r="CA163" i="31"/>
  <c r="BU163" i="31" s="1"/>
  <c r="CA216" i="31"/>
  <c r="BU216" i="31" s="1"/>
  <c r="CA201" i="31"/>
  <c r="BU201" i="31" s="1"/>
  <c r="CA55" i="31"/>
  <c r="BU55" i="31" s="1"/>
  <c r="CA101" i="31"/>
  <c r="BU101" i="31" s="1"/>
  <c r="CA223" i="31"/>
  <c r="BU223" i="31" s="1"/>
  <c r="CA173" i="31"/>
  <c r="BU173" i="31" s="1"/>
  <c r="CA158" i="31"/>
  <c r="BU158" i="31" s="1"/>
  <c r="CA99" i="31"/>
  <c r="BU99" i="31" s="1"/>
  <c r="CA111" i="31"/>
  <c r="BU111" i="31" s="1"/>
  <c r="CA156" i="31"/>
  <c r="BU156" i="31" s="1"/>
  <c r="CA176" i="31"/>
  <c r="BU176" i="31" s="1"/>
  <c r="CA30" i="31"/>
  <c r="BU30" i="31" s="1"/>
  <c r="CA169" i="31"/>
  <c r="BU169" i="31" s="1"/>
  <c r="CA200" i="31"/>
  <c r="BU200" i="31" s="1"/>
  <c r="CA243" i="31"/>
  <c r="BU243" i="31" s="1"/>
  <c r="CA206" i="31"/>
  <c r="BU206" i="31" s="1"/>
  <c r="CA73" i="31"/>
  <c r="BU73" i="31" s="1"/>
  <c r="CA126" i="31"/>
  <c r="BU126" i="31" s="1"/>
  <c r="CA74" i="31"/>
  <c r="BU74" i="31" s="1"/>
  <c r="CA97" i="31"/>
  <c r="BU97" i="31" s="1"/>
  <c r="CA70" i="31"/>
  <c r="BU70" i="31" s="1"/>
  <c r="CA177" i="31"/>
  <c r="BU177" i="31" s="1"/>
  <c r="CA192" i="31"/>
  <c r="BU192" i="31" s="1"/>
  <c r="CA78" i="31"/>
  <c r="BU78" i="31" s="1"/>
  <c r="CA209" i="31"/>
  <c r="BU209" i="31" s="1"/>
  <c r="CA257" i="31"/>
  <c r="BU257" i="31" s="1"/>
  <c r="CA49" i="31"/>
  <c r="BU49" i="31" s="1"/>
  <c r="CA106" i="31"/>
  <c r="BU106" i="31" s="1"/>
  <c r="CA145" i="31"/>
  <c r="BU145" i="31" s="1"/>
  <c r="CA191" i="31"/>
  <c r="BU191" i="31" s="1"/>
  <c r="CA240" i="31"/>
  <c r="BU240" i="31" s="1"/>
  <c r="CA164" i="31"/>
  <c r="BU164" i="31" s="1"/>
  <c r="CA75" i="31"/>
  <c r="BU75" i="31" s="1"/>
  <c r="CA85" i="31"/>
  <c r="BU85" i="31" s="1"/>
  <c r="CA159" i="31"/>
  <c r="BU159" i="31" s="1"/>
  <c r="CA141" i="31"/>
  <c r="BU141" i="31" s="1"/>
  <c r="CA150" i="31"/>
  <c r="BU150" i="31" s="1"/>
  <c r="CA235" i="31"/>
  <c r="BU235" i="31" s="1"/>
  <c r="CA60" i="31"/>
  <c r="BU60" i="31" s="1"/>
  <c r="CA167" i="31"/>
  <c r="BU167" i="31" s="1"/>
  <c r="CA222" i="31"/>
  <c r="BU222" i="31" s="1"/>
  <c r="CA259" i="31"/>
  <c r="BU259" i="31" s="1"/>
  <c r="CA87" i="31"/>
  <c r="BU87" i="31" s="1"/>
  <c r="CA45" i="31"/>
  <c r="BU45" i="31" s="1"/>
  <c r="CA254" i="31"/>
  <c r="BU254" i="31" s="1"/>
  <c r="CA193" i="31"/>
  <c r="BU193" i="31" s="1"/>
  <c r="CA36" i="31"/>
  <c r="BU36" i="31" s="1"/>
  <c r="CA129" i="31"/>
  <c r="BU129" i="31" s="1"/>
  <c r="CA242" i="31"/>
  <c r="BU242" i="31" s="1"/>
  <c r="CA102" i="31"/>
  <c r="BU102" i="31" s="1"/>
  <c r="CA69" i="31"/>
  <c r="BU69" i="31" s="1"/>
  <c r="CA202" i="31"/>
  <c r="BU202" i="31" s="1"/>
  <c r="CA215" i="31"/>
  <c r="BU215" i="31" s="1"/>
  <c r="CA52" i="31"/>
  <c r="BU52" i="31" s="1"/>
  <c r="CA64" i="31"/>
  <c r="BU64" i="31" s="1"/>
  <c r="CA212" i="31"/>
  <c r="BU212" i="31" s="1"/>
  <c r="CA174" i="31"/>
  <c r="BU174" i="31" s="1"/>
  <c r="CA226" i="31"/>
  <c r="BU226" i="31" s="1"/>
  <c r="CA91" i="31"/>
  <c r="BU91" i="31" s="1"/>
  <c r="CA50" i="31"/>
  <c r="BU50" i="31" s="1"/>
  <c r="CA61" i="31"/>
  <c r="BU61" i="31" s="1"/>
  <c r="CA125" i="31"/>
  <c r="BU125" i="31" s="1"/>
  <c r="CA250" i="31"/>
  <c r="BU250" i="31" s="1"/>
  <c r="CA261" i="31"/>
  <c r="BU261" i="31" s="1"/>
  <c r="CA62" i="31"/>
  <c r="BU62" i="31" s="1"/>
  <c r="CA151" i="31"/>
  <c r="BU151" i="31" s="1"/>
  <c r="CA32" i="31"/>
  <c r="BU32" i="31" s="1"/>
  <c r="CA217" i="31"/>
  <c r="BU217" i="31" s="1"/>
  <c r="CA47" i="31"/>
  <c r="BU47" i="31" s="1"/>
  <c r="CA81" i="31"/>
  <c r="BU81" i="31" s="1"/>
  <c r="CA186" i="31"/>
  <c r="BU186" i="31" s="1"/>
  <c r="CA108" i="31"/>
  <c r="BU108" i="31" s="1"/>
  <c r="CA178" i="31"/>
  <c r="BU178" i="31" s="1"/>
  <c r="CA41" i="31"/>
  <c r="BU41" i="31" s="1"/>
  <c r="CA76" i="31"/>
  <c r="BU76" i="31" s="1"/>
  <c r="CA118" i="31"/>
  <c r="BU118" i="31" s="1"/>
  <c r="CA53" i="31"/>
  <c r="BU53" i="31" s="1"/>
  <c r="CA43" i="31"/>
  <c r="BU43" i="31" s="1"/>
  <c r="CA182" i="31"/>
  <c r="BU182" i="31" s="1"/>
  <c r="CA218" i="31"/>
  <c r="BU218" i="31" s="1"/>
  <c r="CA171" i="31"/>
  <c r="BU171" i="31" s="1"/>
  <c r="CA127" i="31"/>
  <c r="BU127" i="31" s="1"/>
  <c r="CA255" i="31"/>
  <c r="BU255" i="31" s="1"/>
  <c r="CA246" i="31"/>
  <c r="BU246" i="31" s="1"/>
  <c r="CA195" i="31"/>
  <c r="BU195" i="31" s="1"/>
  <c r="CA92" i="31"/>
  <c r="BU92" i="31" s="1"/>
  <c r="CA256" i="31"/>
  <c r="BU256" i="31" s="1"/>
  <c r="CA249" i="31"/>
  <c r="BU249" i="31" s="1"/>
  <c r="CA251" i="31"/>
  <c r="BU251" i="31" s="1"/>
  <c r="CA134" i="31"/>
  <c r="BU134" i="31" s="1"/>
  <c r="CA233" i="31"/>
  <c r="BU233" i="31" s="1"/>
  <c r="CA130" i="31"/>
  <c r="BU130" i="31" s="1"/>
  <c r="CA197" i="31"/>
  <c r="BU197" i="31" s="1"/>
  <c r="CA263" i="31"/>
  <c r="BU263" i="31" s="1"/>
  <c r="CA123" i="31"/>
  <c r="BU123" i="31" s="1"/>
  <c r="CA234" i="31"/>
  <c r="BU234" i="31" s="1"/>
  <c r="CA90" i="31"/>
  <c r="BU90" i="31" s="1"/>
  <c r="CA33" i="31"/>
  <c r="BU33" i="31" s="1"/>
  <c r="CA143" i="31"/>
  <c r="BU143" i="31" s="1"/>
  <c r="CA66" i="31"/>
  <c r="BU66" i="31" s="1"/>
  <c r="CA224" i="31"/>
  <c r="BU224" i="31" s="1"/>
  <c r="CA42" i="31"/>
  <c r="BU42" i="31" s="1"/>
  <c r="CA168" i="31"/>
  <c r="BU168" i="31" s="1"/>
  <c r="CA120" i="31"/>
  <c r="BU120" i="31" s="1"/>
  <c r="CA63" i="31"/>
  <c r="BU63" i="31" s="1"/>
  <c r="CA56" i="31"/>
  <c r="BU56" i="31" s="1"/>
  <c r="CA31" i="31"/>
  <c r="BU31" i="31" s="1"/>
  <c r="CA115" i="31"/>
  <c r="BU115" i="31" s="1"/>
  <c r="CA137" i="31"/>
  <c r="BU137" i="31" s="1"/>
  <c r="CA131" i="31"/>
  <c r="BU131" i="31" s="1"/>
  <c r="CA230" i="31"/>
  <c r="BU230" i="31" s="1"/>
  <c r="CA84" i="31"/>
  <c r="BU84" i="31" s="1"/>
  <c r="CA54" i="31"/>
  <c r="BU54" i="31" s="1"/>
  <c r="CA110" i="31"/>
  <c r="BU110" i="31" s="1"/>
  <c r="CA132" i="31"/>
  <c r="BU132" i="31" s="1"/>
  <c r="CA239" i="31"/>
  <c r="BU239" i="31" s="1"/>
  <c r="CA86" i="31"/>
  <c r="BU86" i="31" s="1"/>
  <c r="CA252" i="31"/>
  <c r="BU252" i="31" s="1"/>
  <c r="CA48" i="31"/>
  <c r="BU48" i="31" s="1"/>
  <c r="CA148" i="31"/>
  <c r="BU148" i="31" s="1"/>
  <c r="CA210" i="31"/>
  <c r="BU210" i="31" s="1"/>
  <c r="CA27" i="31"/>
  <c r="BU27" i="31" s="1"/>
  <c r="CA170" i="31"/>
  <c r="BU170" i="31" s="1"/>
  <c r="CA104" i="31"/>
  <c r="BU104" i="31" s="1"/>
  <c r="CA72" i="31"/>
  <c r="BU72" i="31" s="1"/>
  <c r="CA124" i="31"/>
  <c r="BU124" i="31" s="1"/>
  <c r="CA34" i="31"/>
  <c r="BU34" i="31" s="1"/>
  <c r="CA96" i="31"/>
  <c r="BU96" i="31" s="1"/>
  <c r="CA67" i="31"/>
  <c r="BU67" i="31" s="1"/>
  <c r="CA128" i="31"/>
  <c r="BU128" i="31" s="1"/>
  <c r="CA103" i="31"/>
  <c r="BU103" i="31" s="1"/>
  <c r="CA114" i="31"/>
  <c r="BU114" i="31" s="1"/>
  <c r="CA112" i="31"/>
  <c r="BU112" i="31" s="1"/>
  <c r="CA119" i="31"/>
  <c r="BU119" i="31" s="1"/>
  <c r="CA179" i="31"/>
  <c r="BU179" i="31" s="1"/>
  <c r="CA98" i="31"/>
  <c r="BU98" i="31" s="1"/>
  <c r="CA95" i="31"/>
  <c r="BU95" i="31" s="1"/>
  <c r="CA80" i="31"/>
  <c r="BU80" i="31" s="1"/>
  <c r="CA165" i="31"/>
  <c r="BU165" i="31" s="1"/>
  <c r="CA94" i="31"/>
  <c r="BU94" i="31" s="1"/>
  <c r="CA183" i="31"/>
  <c r="BU183" i="31" s="1"/>
  <c r="CA146" i="31"/>
  <c r="BU146" i="31" s="1"/>
  <c r="CA140" i="31"/>
  <c r="BU140" i="31" s="1"/>
  <c r="CA253" i="31"/>
  <c r="BU253" i="31" s="1"/>
  <c r="CA264" i="31"/>
  <c r="BU264" i="31" s="1"/>
  <c r="CA152" i="31"/>
  <c r="BU152" i="31" s="1"/>
  <c r="CA172" i="31"/>
  <c r="BU172" i="31" s="1"/>
  <c r="CA166" i="31"/>
  <c r="BU166" i="31" s="1"/>
  <c r="CA154" i="31"/>
  <c r="BU154" i="31" s="1"/>
  <c r="CA194" i="31"/>
  <c r="BU194" i="31" s="1"/>
  <c r="CA203" i="31"/>
  <c r="BU203" i="31" s="1"/>
  <c r="CA139" i="31"/>
  <c r="BU139" i="31" s="1"/>
  <c r="CA107" i="31"/>
  <c r="BU107" i="31" s="1"/>
  <c r="CA221" i="31"/>
  <c r="BU221" i="31" s="1"/>
  <c r="CA160" i="31"/>
  <c r="BU160" i="31" s="1"/>
  <c r="CA93" i="31"/>
  <c r="BU93" i="31" s="1"/>
  <c r="CA219" i="31"/>
  <c r="BU219" i="31" s="1"/>
  <c r="CA77" i="31"/>
  <c r="BU77" i="31" s="1"/>
  <c r="CA35" i="31"/>
  <c r="BU35" i="31" s="1"/>
  <c r="CA188" i="31"/>
  <c r="BU188" i="31" s="1"/>
  <c r="CA208" i="31"/>
  <c r="BU208" i="31" s="1"/>
  <c r="CA82" i="31"/>
  <c r="BU82" i="31" s="1"/>
  <c r="CA237" i="31"/>
  <c r="BU237" i="31" s="1"/>
  <c r="CA57" i="31"/>
  <c r="BU57" i="31" s="1"/>
  <c r="BV208" i="31" l="1"/>
  <c r="BS208" i="31" s="1"/>
  <c r="BW208" i="31"/>
  <c r="BT208" i="31" s="1"/>
  <c r="BV264" i="31"/>
  <c r="BS264" i="31" s="1"/>
  <c r="BW264" i="31"/>
  <c r="BT264" i="31" s="1"/>
  <c r="BV67" i="31"/>
  <c r="BS67" i="31" s="1"/>
  <c r="BW67" i="31"/>
  <c r="BT67" i="31" s="1"/>
  <c r="BV54" i="31"/>
  <c r="BS54" i="31" s="1"/>
  <c r="BW54" i="31"/>
  <c r="BT54" i="31" s="1"/>
  <c r="BV33" i="31"/>
  <c r="BS33" i="31" s="1"/>
  <c r="BW33" i="31"/>
  <c r="BT33" i="31" s="1"/>
  <c r="BV127" i="31"/>
  <c r="BS127" i="31" s="1"/>
  <c r="BW127" i="31"/>
  <c r="BT127" i="31" s="1"/>
  <c r="BV186" i="31"/>
  <c r="BW186" i="31"/>
  <c r="BT186" i="31" s="1"/>
  <c r="BV32" i="31"/>
  <c r="BS32" i="31" s="1"/>
  <c r="BW32" i="31"/>
  <c r="BT32" i="31" s="1"/>
  <c r="BV250" i="31"/>
  <c r="BS250" i="31" s="1"/>
  <c r="BW250" i="31"/>
  <c r="BT250" i="31" s="1"/>
  <c r="BV91" i="31"/>
  <c r="BS91" i="31" s="1"/>
  <c r="BW91" i="31"/>
  <c r="BT91" i="31" s="1"/>
  <c r="BV64" i="31"/>
  <c r="BW64" i="31"/>
  <c r="BT64" i="31" s="1"/>
  <c r="BV69" i="31"/>
  <c r="BS69" i="31" s="1"/>
  <c r="BW69" i="31"/>
  <c r="BT69" i="31" s="1"/>
  <c r="BV36" i="31"/>
  <c r="BS36" i="31" s="1"/>
  <c r="BW36" i="31"/>
  <c r="BT36" i="31" s="1"/>
  <c r="BV87" i="31"/>
  <c r="BS87" i="31" s="1"/>
  <c r="BW87" i="31"/>
  <c r="BT87" i="31" s="1"/>
  <c r="BV60" i="31"/>
  <c r="BW60" i="31"/>
  <c r="BT60" i="31" s="1"/>
  <c r="BV159" i="31"/>
  <c r="BS159" i="31" s="1"/>
  <c r="BW159" i="31"/>
  <c r="BT159" i="31" s="1"/>
  <c r="BV240" i="31"/>
  <c r="BS240" i="31" s="1"/>
  <c r="BW240" i="31"/>
  <c r="BT240" i="31" s="1"/>
  <c r="BV49" i="31"/>
  <c r="BS49" i="31" s="1"/>
  <c r="BW49" i="31"/>
  <c r="BT49" i="31" s="1"/>
  <c r="BV192" i="31"/>
  <c r="BW192" i="31"/>
  <c r="BT192" i="31" s="1"/>
  <c r="BV74" i="31"/>
  <c r="BS74" i="31" s="1"/>
  <c r="BW74" i="31"/>
  <c r="BT74" i="31" s="1"/>
  <c r="BV243" i="31"/>
  <c r="BS243" i="31" s="1"/>
  <c r="BW243" i="31"/>
  <c r="BT243" i="31" s="1"/>
  <c r="BV176" i="31"/>
  <c r="BS176" i="31" s="1"/>
  <c r="BW176" i="31"/>
  <c r="BT176" i="31" s="1"/>
  <c r="BV158" i="31"/>
  <c r="BS158" i="31" s="1"/>
  <c r="BW158" i="31"/>
  <c r="BT158" i="31" s="1"/>
  <c r="BV101" i="31"/>
  <c r="BS101" i="31" s="1"/>
  <c r="BW101" i="31"/>
  <c r="BT101" i="31" s="1"/>
  <c r="BV163" i="31"/>
  <c r="BS163" i="31" s="1"/>
  <c r="BW163" i="31"/>
  <c r="BT163" i="31" s="1"/>
  <c r="BV181" i="31"/>
  <c r="BS181" i="31" s="1"/>
  <c r="BW181" i="31"/>
  <c r="BT181" i="31" s="1"/>
  <c r="BV190" i="31"/>
  <c r="BS190" i="31" s="1"/>
  <c r="BW190" i="31"/>
  <c r="BT190" i="31" s="1"/>
  <c r="BV29" i="31"/>
  <c r="BS29" i="31" s="1"/>
  <c r="BW29" i="31"/>
  <c r="BT29" i="31" s="1"/>
  <c r="BV58" i="31"/>
  <c r="BS58" i="31" s="1"/>
  <c r="BW58" i="31"/>
  <c r="BT58" i="31" s="1"/>
  <c r="BV68" i="31"/>
  <c r="BS68" i="31" s="1"/>
  <c r="BW68" i="31"/>
  <c r="BT68" i="31" s="1"/>
  <c r="BV135" i="31"/>
  <c r="BS135" i="31" s="1"/>
  <c r="BW135" i="31"/>
  <c r="BT135" i="31" s="1"/>
  <c r="BV184" i="31"/>
  <c r="BS184" i="31" s="1"/>
  <c r="BW184" i="31"/>
  <c r="BT184" i="31" s="1"/>
  <c r="BV213" i="31"/>
  <c r="BS213" i="31" s="1"/>
  <c r="BW213" i="31"/>
  <c r="BT213" i="31" s="1"/>
  <c r="BV149" i="31"/>
  <c r="BS149" i="31" s="1"/>
  <c r="BW149" i="31"/>
  <c r="BT149" i="31" s="1"/>
  <c r="BV236" i="31"/>
  <c r="BS236" i="31" s="1"/>
  <c r="BW236" i="31"/>
  <c r="BT236" i="31" s="1"/>
  <c r="BV244" i="31"/>
  <c r="BS244" i="31" s="1"/>
  <c r="BW244" i="31"/>
  <c r="BT244" i="31" s="1"/>
  <c r="BV162" i="31"/>
  <c r="BS162" i="31" s="1"/>
  <c r="BW162" i="31"/>
  <c r="BT162" i="31" s="1"/>
  <c r="BV262" i="31"/>
  <c r="BS262" i="31" s="1"/>
  <c r="BW262" i="31"/>
  <c r="BT262" i="31" s="1"/>
  <c r="BV175" i="31"/>
  <c r="BS175" i="31" s="1"/>
  <c r="BW175" i="31"/>
  <c r="BT175" i="31" s="1"/>
  <c r="BV28" i="31"/>
  <c r="BS28" i="31" s="1"/>
  <c r="BW28" i="31"/>
  <c r="BT28" i="31" s="1"/>
  <c r="BV113" i="31"/>
  <c r="BS113" i="31" s="1"/>
  <c r="BW113" i="31"/>
  <c r="BT113" i="31" s="1"/>
  <c r="BV136" i="31"/>
  <c r="BS136" i="31" s="1"/>
  <c r="BW136" i="31"/>
  <c r="BT136" i="31" s="1"/>
  <c r="BV79" i="31"/>
  <c r="BS79" i="31" s="1"/>
  <c r="BW79" i="31"/>
  <c r="BT79" i="31" s="1"/>
  <c r="BV154" i="31"/>
  <c r="BS154" i="31" s="1"/>
  <c r="BW154" i="31"/>
  <c r="BT154" i="31" s="1"/>
  <c r="BV112" i="31"/>
  <c r="BS112" i="31" s="1"/>
  <c r="BW112" i="31"/>
  <c r="BT112" i="31" s="1"/>
  <c r="BV86" i="31"/>
  <c r="BS86" i="31" s="1"/>
  <c r="BW86" i="31"/>
  <c r="BT86" i="31" s="1"/>
  <c r="BV224" i="31"/>
  <c r="BS224" i="31" s="1"/>
  <c r="BW224" i="31"/>
  <c r="BT224" i="31" s="1"/>
  <c r="BV92" i="31"/>
  <c r="BS92" i="31" s="1"/>
  <c r="BW92" i="31"/>
  <c r="BT92" i="31" s="1"/>
  <c r="BV57" i="31"/>
  <c r="BS57" i="31" s="1"/>
  <c r="BW57" i="31"/>
  <c r="BT57" i="31" s="1"/>
  <c r="BV188" i="31"/>
  <c r="BS188" i="31" s="1"/>
  <c r="BW188" i="31"/>
  <c r="BT188" i="31" s="1"/>
  <c r="BV93" i="31"/>
  <c r="BS93" i="31" s="1"/>
  <c r="BW93" i="31"/>
  <c r="BT93" i="31" s="1"/>
  <c r="BV139" i="31"/>
  <c r="BS139" i="31" s="1"/>
  <c r="BW139" i="31"/>
  <c r="BT139" i="31" s="1"/>
  <c r="BV166" i="31"/>
  <c r="BS166" i="31" s="1"/>
  <c r="BW166" i="31"/>
  <c r="BT166" i="31" s="1"/>
  <c r="BV253" i="31"/>
  <c r="BS253" i="31" s="1"/>
  <c r="BW253" i="31"/>
  <c r="BT253" i="31" s="1"/>
  <c r="BV94" i="31"/>
  <c r="BS94" i="31" s="1"/>
  <c r="BW94" i="31"/>
  <c r="BT94" i="31" s="1"/>
  <c r="BV98" i="31"/>
  <c r="BS98" i="31" s="1"/>
  <c r="BW98" i="31"/>
  <c r="BT98" i="31" s="1"/>
  <c r="BV114" i="31"/>
  <c r="BS114" i="31" s="1"/>
  <c r="BW114" i="31"/>
  <c r="BT114" i="31" s="1"/>
  <c r="BV96" i="31"/>
  <c r="BS96" i="31" s="1"/>
  <c r="BW96" i="31"/>
  <c r="BT96" i="31" s="1"/>
  <c r="BV104" i="31"/>
  <c r="BS104" i="31" s="1"/>
  <c r="BW104" i="31"/>
  <c r="BT104" i="31" s="1"/>
  <c r="BV148" i="31"/>
  <c r="BS148" i="31" s="1"/>
  <c r="BW148" i="31"/>
  <c r="BT148" i="31" s="1"/>
  <c r="BV239" i="31"/>
  <c r="BS239" i="31" s="1"/>
  <c r="BW239" i="31"/>
  <c r="BT239" i="31" s="1"/>
  <c r="BV84" i="31"/>
  <c r="BS84" i="31" s="1"/>
  <c r="BW84" i="31"/>
  <c r="BT84" i="31" s="1"/>
  <c r="BV115" i="31"/>
  <c r="BS115" i="31" s="1"/>
  <c r="BW115" i="31"/>
  <c r="BT115" i="31" s="1"/>
  <c r="BV120" i="31"/>
  <c r="BS120" i="31" s="1"/>
  <c r="BW120" i="31"/>
  <c r="BT120" i="31" s="1"/>
  <c r="BV90" i="31"/>
  <c r="BS90" i="31" s="1"/>
  <c r="BW90" i="31"/>
  <c r="BT90" i="31" s="1"/>
  <c r="BV197" i="31"/>
  <c r="BS197" i="31" s="1"/>
  <c r="BW197" i="31"/>
  <c r="BT197" i="31" s="1"/>
  <c r="BV251" i="31"/>
  <c r="BS251" i="31" s="1"/>
  <c r="BW251" i="31"/>
  <c r="BT251" i="31" s="1"/>
  <c r="BV195" i="31"/>
  <c r="BS195" i="31" s="1"/>
  <c r="BW195" i="31"/>
  <c r="BT195" i="31" s="1"/>
  <c r="BV171" i="31"/>
  <c r="BS171" i="31" s="1"/>
  <c r="BW171" i="31"/>
  <c r="BT171" i="31" s="1"/>
  <c r="BV53" i="31"/>
  <c r="BS53" i="31" s="1"/>
  <c r="BW53" i="31"/>
  <c r="BT53" i="31" s="1"/>
  <c r="BV41" i="31"/>
  <c r="BS41" i="31" s="1"/>
  <c r="BW41" i="31"/>
  <c r="BT41" i="31" s="1"/>
  <c r="BV81" i="31"/>
  <c r="BS81" i="31" s="1"/>
  <c r="BW81" i="31"/>
  <c r="BT81" i="31" s="1"/>
  <c r="BV151" i="31"/>
  <c r="BS151" i="31" s="1"/>
  <c r="BW151" i="31"/>
  <c r="BT151" i="31" s="1"/>
  <c r="BV125" i="31"/>
  <c r="BS125" i="31" s="1"/>
  <c r="BW125" i="31"/>
  <c r="BT125" i="31" s="1"/>
  <c r="BV226" i="31"/>
  <c r="BS226" i="31" s="1"/>
  <c r="BW226" i="31"/>
  <c r="BT226" i="31" s="1"/>
  <c r="BV52" i="31"/>
  <c r="BS52" i="31" s="1"/>
  <c r="BW52" i="31"/>
  <c r="BT52" i="31" s="1"/>
  <c r="BV102" i="31"/>
  <c r="BS102" i="31" s="1"/>
  <c r="BW102" i="31"/>
  <c r="BT102" i="31" s="1"/>
  <c r="BV193" i="31"/>
  <c r="BS193" i="31" s="1"/>
  <c r="BW193" i="31"/>
  <c r="BT193" i="31" s="1"/>
  <c r="BV259" i="31"/>
  <c r="BS259" i="31" s="1"/>
  <c r="BW259" i="31"/>
  <c r="BT259" i="31" s="1"/>
  <c r="BV235" i="31"/>
  <c r="BS235" i="31" s="1"/>
  <c r="BW235" i="31"/>
  <c r="BT235" i="31" s="1"/>
  <c r="BV85" i="31"/>
  <c r="BS85" i="31" s="1"/>
  <c r="BW85" i="31"/>
  <c r="BT85" i="31" s="1"/>
  <c r="BV191" i="31"/>
  <c r="BS191" i="31" s="1"/>
  <c r="BW191" i="31"/>
  <c r="BT191" i="31" s="1"/>
  <c r="BV257" i="31"/>
  <c r="BS257" i="31" s="1"/>
  <c r="BW257" i="31"/>
  <c r="BT257" i="31" s="1"/>
  <c r="BV177" i="31"/>
  <c r="BS177" i="31" s="1"/>
  <c r="BW177" i="31"/>
  <c r="BT177" i="31" s="1"/>
  <c r="BV126" i="31"/>
  <c r="BS126" i="31" s="1"/>
  <c r="BW126" i="31"/>
  <c r="BT126" i="31" s="1"/>
  <c r="BV200" i="31"/>
  <c r="BS200" i="31" s="1"/>
  <c r="BW200" i="31"/>
  <c r="BT200" i="31" s="1"/>
  <c r="BV156" i="31"/>
  <c r="BS156" i="31" s="1"/>
  <c r="BW156" i="31"/>
  <c r="BT156" i="31" s="1"/>
  <c r="BV173" i="31"/>
  <c r="BS173" i="31" s="1"/>
  <c r="BW173" i="31"/>
  <c r="BT173" i="31" s="1"/>
  <c r="BV55" i="31"/>
  <c r="BS55" i="31" s="1"/>
  <c r="BW55" i="31"/>
  <c r="BT55" i="31" s="1"/>
  <c r="BV187" i="31"/>
  <c r="BS187" i="31" s="1"/>
  <c r="BW187" i="31"/>
  <c r="BT187" i="31" s="1"/>
  <c r="BV198" i="31"/>
  <c r="BS198" i="31" s="1"/>
  <c r="BW198" i="31"/>
  <c r="BT198" i="31" s="1"/>
  <c r="BV157" i="31"/>
  <c r="BS157" i="31" s="1"/>
  <c r="BW157" i="31"/>
  <c r="BT157" i="31" s="1"/>
  <c r="BV155" i="31"/>
  <c r="BS155" i="31" s="1"/>
  <c r="BW155" i="31"/>
  <c r="BT155" i="31" s="1"/>
  <c r="BV185" i="31"/>
  <c r="BS185" i="31" s="1"/>
  <c r="BW185" i="31"/>
  <c r="BT185" i="31" s="1"/>
  <c r="BV220" i="31"/>
  <c r="BS220" i="31" s="1"/>
  <c r="BW220" i="31"/>
  <c r="BT220" i="31" s="1"/>
  <c r="BV133" i="31"/>
  <c r="BS133" i="31" s="1"/>
  <c r="BW133" i="31"/>
  <c r="BT133" i="31" s="1"/>
  <c r="BV71" i="31"/>
  <c r="BS71" i="31" s="1"/>
  <c r="BW71" i="31"/>
  <c r="BT71" i="31" s="1"/>
  <c r="BV204" i="31"/>
  <c r="BS204" i="31" s="1"/>
  <c r="BW204" i="31"/>
  <c r="BT204" i="31" s="1"/>
  <c r="BV238" i="31"/>
  <c r="BS238" i="31" s="1"/>
  <c r="BW238" i="31"/>
  <c r="BT238" i="31" s="1"/>
  <c r="BV207" i="31"/>
  <c r="BS207" i="31" s="1"/>
  <c r="BW207" i="31"/>
  <c r="BT207" i="31" s="1"/>
  <c r="BV247" i="31"/>
  <c r="BS247" i="31" s="1"/>
  <c r="BW247" i="31"/>
  <c r="BT247" i="31" s="1"/>
  <c r="BV59" i="31"/>
  <c r="BS59" i="31" s="1"/>
  <c r="BW59" i="31"/>
  <c r="BT59" i="31" s="1"/>
  <c r="BV117" i="31"/>
  <c r="BS117" i="31" s="1"/>
  <c r="BW117" i="31"/>
  <c r="BT117" i="31" s="1"/>
  <c r="BV100" i="31"/>
  <c r="BS100" i="31" s="1"/>
  <c r="BW100" i="31"/>
  <c r="BT100" i="31" s="1"/>
  <c r="BV260" i="31"/>
  <c r="BS260" i="31" s="1"/>
  <c r="BW260" i="31"/>
  <c r="BT260" i="31" s="1"/>
  <c r="BV116" i="31"/>
  <c r="BS116" i="31" s="1"/>
  <c r="BW116" i="31"/>
  <c r="BT116" i="31" s="1"/>
  <c r="BV107" i="31"/>
  <c r="BS107" i="31" s="1"/>
  <c r="BW107" i="31"/>
  <c r="BT107" i="31" s="1"/>
  <c r="BV95" i="31"/>
  <c r="BS95" i="31" s="1"/>
  <c r="BW95" i="31"/>
  <c r="BT95" i="31" s="1"/>
  <c r="BV210" i="31"/>
  <c r="BS210" i="31" s="1"/>
  <c r="BW210" i="31"/>
  <c r="BT210" i="31" s="1"/>
  <c r="BV63" i="31"/>
  <c r="BS63" i="31" s="1"/>
  <c r="BW63" i="31"/>
  <c r="BT63" i="31" s="1"/>
  <c r="BV263" i="31"/>
  <c r="BS263" i="31" s="1"/>
  <c r="BW263" i="31"/>
  <c r="BT263" i="31" s="1"/>
  <c r="BV43" i="31"/>
  <c r="BS43" i="31" s="1"/>
  <c r="BW43" i="31"/>
  <c r="BT43" i="31" s="1"/>
  <c r="BV237" i="31"/>
  <c r="BS237" i="31" s="1"/>
  <c r="BW237" i="31"/>
  <c r="BT237" i="31" s="1"/>
  <c r="BV35" i="31"/>
  <c r="BS35" i="31" s="1"/>
  <c r="BW35" i="31"/>
  <c r="BT35" i="31" s="1"/>
  <c r="BV160" i="31"/>
  <c r="BS160" i="31" s="1"/>
  <c r="BW160" i="31"/>
  <c r="BT160" i="31" s="1"/>
  <c r="BV203" i="31"/>
  <c r="BS203" i="31" s="1"/>
  <c r="BW203" i="31"/>
  <c r="BT203" i="31" s="1"/>
  <c r="BV172" i="31"/>
  <c r="BS172" i="31" s="1"/>
  <c r="BW172" i="31"/>
  <c r="BT172" i="31" s="1"/>
  <c r="BV140" i="31"/>
  <c r="BS140" i="31" s="1"/>
  <c r="BW140" i="31"/>
  <c r="BT140" i="31" s="1"/>
  <c r="BV165" i="31"/>
  <c r="BS165" i="31" s="1"/>
  <c r="BW165" i="31"/>
  <c r="BT165" i="31" s="1"/>
  <c r="BV179" i="31"/>
  <c r="BS179" i="31" s="1"/>
  <c r="BW179" i="31"/>
  <c r="BT179" i="31" s="1"/>
  <c r="BV103" i="31"/>
  <c r="BS103" i="31" s="1"/>
  <c r="BW103" i="31"/>
  <c r="BT103" i="31" s="1"/>
  <c r="BV34" i="31"/>
  <c r="BS34" i="31" s="1"/>
  <c r="BW34" i="31"/>
  <c r="BT34" i="31" s="1"/>
  <c r="BV170" i="31"/>
  <c r="BS170" i="31" s="1"/>
  <c r="BW170" i="31"/>
  <c r="BT170" i="31" s="1"/>
  <c r="BV48" i="31"/>
  <c r="BS48" i="31" s="1"/>
  <c r="BW48" i="31"/>
  <c r="BT48" i="31" s="1"/>
  <c r="BV132" i="31"/>
  <c r="BS132" i="31" s="1"/>
  <c r="BW132" i="31"/>
  <c r="BT132" i="31" s="1"/>
  <c r="BV230" i="31"/>
  <c r="BS230" i="31" s="1"/>
  <c r="BW230" i="31"/>
  <c r="BT230" i="31" s="1"/>
  <c r="BV31" i="31"/>
  <c r="BS31" i="31" s="1"/>
  <c r="BW31" i="31"/>
  <c r="BT31" i="31" s="1"/>
  <c r="BV168" i="31"/>
  <c r="BS168" i="31" s="1"/>
  <c r="BW168" i="31"/>
  <c r="BT168" i="31" s="1"/>
  <c r="BV66" i="31"/>
  <c r="BS66" i="31" s="1"/>
  <c r="BW66" i="31"/>
  <c r="BT66" i="31" s="1"/>
  <c r="BV234" i="31"/>
  <c r="BS234" i="31" s="1"/>
  <c r="BW234" i="31"/>
  <c r="BT234" i="31" s="1"/>
  <c r="BV130" i="31"/>
  <c r="BS130" i="31" s="1"/>
  <c r="BW130" i="31"/>
  <c r="BT130" i="31" s="1"/>
  <c r="BV249" i="31"/>
  <c r="BS249" i="31" s="1"/>
  <c r="BW249" i="31"/>
  <c r="BT249" i="31" s="1"/>
  <c r="BV246" i="31"/>
  <c r="BS246" i="31" s="1"/>
  <c r="BW246" i="31"/>
  <c r="BT246" i="31" s="1"/>
  <c r="BV218" i="31"/>
  <c r="BS218" i="31" s="1"/>
  <c r="BW218" i="31"/>
  <c r="BT218" i="31" s="1"/>
  <c r="BV178" i="31"/>
  <c r="BS178" i="31" s="1"/>
  <c r="BW178" i="31"/>
  <c r="BT178" i="31" s="1"/>
  <c r="BV47" i="31"/>
  <c r="BS47" i="31" s="1"/>
  <c r="BW47" i="31"/>
  <c r="BT47" i="31" s="1"/>
  <c r="BV62" i="31"/>
  <c r="BS62" i="31" s="1"/>
  <c r="BW62" i="31"/>
  <c r="BT62" i="31" s="1"/>
  <c r="BV61" i="31"/>
  <c r="BS61" i="31" s="1"/>
  <c r="BW61" i="31"/>
  <c r="BT61" i="31" s="1"/>
  <c r="BV174" i="31"/>
  <c r="BS174" i="31" s="1"/>
  <c r="BW174" i="31"/>
  <c r="BT174" i="31" s="1"/>
  <c r="BV215" i="31"/>
  <c r="BS215" i="31" s="1"/>
  <c r="BW215" i="31"/>
  <c r="BT215" i="31" s="1"/>
  <c r="BV242" i="31"/>
  <c r="BS242" i="31" s="1"/>
  <c r="BW242" i="31"/>
  <c r="BT242" i="31" s="1"/>
  <c r="BV254" i="31"/>
  <c r="BS254" i="31" s="1"/>
  <c r="BW254" i="31"/>
  <c r="BT254" i="31" s="1"/>
  <c r="BV222" i="31"/>
  <c r="BS222" i="31" s="1"/>
  <c r="BW222" i="31"/>
  <c r="BT222" i="31" s="1"/>
  <c r="BV150" i="31"/>
  <c r="BS150" i="31" s="1"/>
  <c r="BW150" i="31"/>
  <c r="BT150" i="31" s="1"/>
  <c r="BV75" i="31"/>
  <c r="BS75" i="31" s="1"/>
  <c r="BW75" i="31"/>
  <c r="BT75" i="31" s="1"/>
  <c r="BV145" i="31"/>
  <c r="BS145" i="31" s="1"/>
  <c r="BW145" i="31"/>
  <c r="BT145" i="31" s="1"/>
  <c r="BV209" i="31"/>
  <c r="BS209" i="31" s="1"/>
  <c r="BW209" i="31"/>
  <c r="BT209" i="31" s="1"/>
  <c r="BV70" i="31"/>
  <c r="BS70" i="31" s="1"/>
  <c r="BW70" i="31"/>
  <c r="BT70" i="31" s="1"/>
  <c r="BV73" i="31"/>
  <c r="BS73" i="31" s="1"/>
  <c r="BW73" i="31"/>
  <c r="BT73" i="31" s="1"/>
  <c r="BV169" i="31"/>
  <c r="BS169" i="31" s="1"/>
  <c r="BW169" i="31"/>
  <c r="BT169" i="31" s="1"/>
  <c r="BV111" i="31"/>
  <c r="BS111" i="31" s="1"/>
  <c r="BW111" i="31"/>
  <c r="BT111" i="31" s="1"/>
  <c r="BV201" i="31"/>
  <c r="BS201" i="31" s="1"/>
  <c r="BW201" i="31"/>
  <c r="BT201" i="31" s="1"/>
  <c r="BV214" i="31"/>
  <c r="BS214" i="31" s="1"/>
  <c r="BW214" i="31"/>
  <c r="BT214" i="31" s="1"/>
  <c r="BV138" i="31"/>
  <c r="BS138" i="31" s="1"/>
  <c r="BW138" i="31"/>
  <c r="BT138" i="31" s="1"/>
  <c r="BV232" i="31"/>
  <c r="BS232" i="31" s="1"/>
  <c r="BW232" i="31"/>
  <c r="BT232" i="31" s="1"/>
  <c r="BV231" i="31"/>
  <c r="BS231" i="31" s="1"/>
  <c r="BW231" i="31"/>
  <c r="BT231" i="31" s="1"/>
  <c r="BV248" i="31"/>
  <c r="BS248" i="31" s="1"/>
  <c r="BW248" i="31"/>
  <c r="BT248" i="31" s="1"/>
  <c r="BV180" i="31"/>
  <c r="BS180" i="31" s="1"/>
  <c r="BW180" i="31"/>
  <c r="BT180" i="31" s="1"/>
  <c r="BV37" i="31"/>
  <c r="BS37" i="31" s="1"/>
  <c r="BW37" i="31"/>
  <c r="BT37" i="31" s="1"/>
  <c r="BV40" i="31"/>
  <c r="BS40" i="31" s="1"/>
  <c r="BW40" i="31"/>
  <c r="BT40" i="31" s="1"/>
  <c r="BV38" i="31"/>
  <c r="BS38" i="31" s="1"/>
  <c r="BW38" i="31"/>
  <c r="BT38" i="31" s="1"/>
  <c r="BV142" i="31"/>
  <c r="BS142" i="31" s="1"/>
  <c r="BW142" i="31"/>
  <c r="BT142" i="31" s="1"/>
  <c r="BV105" i="31"/>
  <c r="BS105" i="31" s="1"/>
  <c r="BW105" i="31"/>
  <c r="BT105" i="31" s="1"/>
  <c r="BV227" i="31"/>
  <c r="BS227" i="31" s="1"/>
  <c r="BW227" i="31"/>
  <c r="BT227" i="31" s="1"/>
  <c r="BV122" i="31"/>
  <c r="BS122" i="31" s="1"/>
  <c r="BW122" i="31"/>
  <c r="BT122" i="31" s="1"/>
  <c r="BV44" i="31"/>
  <c r="BS44" i="31" s="1"/>
  <c r="BW44" i="31"/>
  <c r="BT44" i="31" s="1"/>
  <c r="BV88" i="31"/>
  <c r="BS88" i="31" s="1"/>
  <c r="BW88" i="31"/>
  <c r="BT88" i="31" s="1"/>
  <c r="BV147" i="31"/>
  <c r="BS147" i="31" s="1"/>
  <c r="BW147" i="31"/>
  <c r="BT147" i="31" s="1"/>
  <c r="BV89" i="31"/>
  <c r="BS89" i="31" s="1"/>
  <c r="BW89" i="31"/>
  <c r="BT89" i="31" s="1"/>
  <c r="BV245" i="31"/>
  <c r="BS245" i="31" s="1"/>
  <c r="BW245" i="31"/>
  <c r="BT245" i="31" s="1"/>
  <c r="BV205" i="31"/>
  <c r="BS205" i="31" s="1"/>
  <c r="BW205" i="31"/>
  <c r="BT205" i="31" s="1"/>
  <c r="BV219" i="31"/>
  <c r="BS219" i="31" s="1"/>
  <c r="BW219" i="31"/>
  <c r="BT219" i="31" s="1"/>
  <c r="BV183" i="31"/>
  <c r="BS183" i="31" s="1"/>
  <c r="BW183" i="31"/>
  <c r="BT183" i="31" s="1"/>
  <c r="BV72" i="31"/>
  <c r="BS72" i="31" s="1"/>
  <c r="BW72" i="31"/>
  <c r="BT72" i="31" s="1"/>
  <c r="BV137" i="31"/>
  <c r="BS137" i="31" s="1"/>
  <c r="BW137" i="31"/>
  <c r="BT137" i="31" s="1"/>
  <c r="BV134" i="31"/>
  <c r="BS134" i="31" s="1"/>
  <c r="BW134" i="31"/>
  <c r="BT134" i="31" s="1"/>
  <c r="BV76" i="31"/>
  <c r="BS76" i="31" s="1"/>
  <c r="BW76" i="31"/>
  <c r="BT76" i="31" s="1"/>
  <c r="BV82" i="31"/>
  <c r="BS82" i="31" s="1"/>
  <c r="BW82" i="31"/>
  <c r="BT82" i="31" s="1"/>
  <c r="BV77" i="31"/>
  <c r="BS77" i="31" s="1"/>
  <c r="BW77" i="31"/>
  <c r="BT77" i="31" s="1"/>
  <c r="BV221" i="31"/>
  <c r="BS221" i="31" s="1"/>
  <c r="BW221" i="31"/>
  <c r="BT221" i="31" s="1"/>
  <c r="BV194" i="31"/>
  <c r="BS194" i="31" s="1"/>
  <c r="BW194" i="31"/>
  <c r="BT194" i="31" s="1"/>
  <c r="BV152" i="31"/>
  <c r="BS152" i="31" s="1"/>
  <c r="BW152" i="31"/>
  <c r="BT152" i="31" s="1"/>
  <c r="BV146" i="31"/>
  <c r="BS146" i="31" s="1"/>
  <c r="BW146" i="31"/>
  <c r="BT146" i="31" s="1"/>
  <c r="BV80" i="31"/>
  <c r="BS80" i="31" s="1"/>
  <c r="BW80" i="31"/>
  <c r="BT80" i="31" s="1"/>
  <c r="BV119" i="31"/>
  <c r="BS119" i="31" s="1"/>
  <c r="BW119" i="31"/>
  <c r="BT119" i="31" s="1"/>
  <c r="BV128" i="31"/>
  <c r="BS128" i="31" s="1"/>
  <c r="BW128" i="31"/>
  <c r="BT128" i="31" s="1"/>
  <c r="BV124" i="31"/>
  <c r="BS124" i="31" s="1"/>
  <c r="BW124" i="31"/>
  <c r="BT124" i="31" s="1"/>
  <c r="BV27" i="31"/>
  <c r="BS27" i="31" s="1"/>
  <c r="BW27" i="31"/>
  <c r="BT27" i="31" s="1"/>
  <c r="BV252" i="31"/>
  <c r="BS252" i="31" s="1"/>
  <c r="BW252" i="31"/>
  <c r="BT252" i="31" s="1"/>
  <c r="BV110" i="31"/>
  <c r="BS110" i="31" s="1"/>
  <c r="BW110" i="31"/>
  <c r="BT110" i="31" s="1"/>
  <c r="BV131" i="31"/>
  <c r="BS131" i="31" s="1"/>
  <c r="BW131" i="31"/>
  <c r="BT131" i="31" s="1"/>
  <c r="BV56" i="31"/>
  <c r="BS56" i="31" s="1"/>
  <c r="BW56" i="31"/>
  <c r="BT56" i="31" s="1"/>
  <c r="BV42" i="31"/>
  <c r="BS42" i="31" s="1"/>
  <c r="BW42" i="31"/>
  <c r="BT42" i="31" s="1"/>
  <c r="BV143" i="31"/>
  <c r="BS143" i="31" s="1"/>
  <c r="BW143" i="31"/>
  <c r="BT143" i="31" s="1"/>
  <c r="BV123" i="31"/>
  <c r="BS123" i="31" s="1"/>
  <c r="BW123" i="31"/>
  <c r="BT123" i="31" s="1"/>
  <c r="BV233" i="31"/>
  <c r="BS233" i="31" s="1"/>
  <c r="BW233" i="31"/>
  <c r="BT233" i="31" s="1"/>
  <c r="BV256" i="31"/>
  <c r="BS256" i="31" s="1"/>
  <c r="BW256" i="31"/>
  <c r="BT256" i="31" s="1"/>
  <c r="BV255" i="31"/>
  <c r="BS255" i="31" s="1"/>
  <c r="BW255" i="31"/>
  <c r="BT255" i="31" s="1"/>
  <c r="BV182" i="31"/>
  <c r="BS182" i="31" s="1"/>
  <c r="BW182" i="31"/>
  <c r="BT182" i="31" s="1"/>
  <c r="BV118" i="31"/>
  <c r="BS118" i="31" s="1"/>
  <c r="BW118" i="31"/>
  <c r="BT118" i="31" s="1"/>
  <c r="BV108" i="31"/>
  <c r="BS108" i="31" s="1"/>
  <c r="BW108" i="31"/>
  <c r="BT108" i="31" s="1"/>
  <c r="BV217" i="31"/>
  <c r="BS217" i="31" s="1"/>
  <c r="BW217" i="31"/>
  <c r="BT217" i="31" s="1"/>
  <c r="BV261" i="31"/>
  <c r="BS261" i="31" s="1"/>
  <c r="BW261" i="31"/>
  <c r="BT261" i="31" s="1"/>
  <c r="BV50" i="31"/>
  <c r="BS50" i="31" s="1"/>
  <c r="BW50" i="31"/>
  <c r="BT50" i="31" s="1"/>
  <c r="BV212" i="31"/>
  <c r="BS212" i="31" s="1"/>
  <c r="BW212" i="31"/>
  <c r="BT212" i="31" s="1"/>
  <c r="BV202" i="31"/>
  <c r="BS202" i="31" s="1"/>
  <c r="BW202" i="31"/>
  <c r="BT202" i="31" s="1"/>
  <c r="BV129" i="31"/>
  <c r="BS129" i="31" s="1"/>
  <c r="BW129" i="31"/>
  <c r="BT129" i="31" s="1"/>
  <c r="BV45" i="31"/>
  <c r="BS45" i="31" s="1"/>
  <c r="BW45" i="31"/>
  <c r="BT45" i="31" s="1"/>
  <c r="BV167" i="31"/>
  <c r="BS167" i="31" s="1"/>
  <c r="BW167" i="31"/>
  <c r="BT167" i="31" s="1"/>
  <c r="BV141" i="31"/>
  <c r="BS141" i="31" s="1"/>
  <c r="BW141" i="31"/>
  <c r="BT141" i="31" s="1"/>
  <c r="BV164" i="31"/>
  <c r="BS164" i="31" s="1"/>
  <c r="BW164" i="31"/>
  <c r="BT164" i="31" s="1"/>
  <c r="BV106" i="31"/>
  <c r="BS106" i="31" s="1"/>
  <c r="BW106" i="31"/>
  <c r="BT106" i="31" s="1"/>
  <c r="BV78" i="31"/>
  <c r="BS78" i="31" s="1"/>
  <c r="BW78" i="31"/>
  <c r="BT78" i="31" s="1"/>
  <c r="BV97" i="31"/>
  <c r="BS97" i="31" s="1"/>
  <c r="BW97" i="31"/>
  <c r="BT97" i="31" s="1"/>
  <c r="BV206" i="31"/>
  <c r="BS206" i="31" s="1"/>
  <c r="BW206" i="31"/>
  <c r="BT206" i="31" s="1"/>
  <c r="BV30" i="31"/>
  <c r="BS30" i="31" s="1"/>
  <c r="BW30" i="31"/>
  <c r="BT30" i="31" s="1"/>
  <c r="BV99" i="31"/>
  <c r="BS99" i="31" s="1"/>
  <c r="BW99" i="31"/>
  <c r="BT99" i="31" s="1"/>
  <c r="BV223" i="31"/>
  <c r="BS223" i="31" s="1"/>
  <c r="BW223" i="31"/>
  <c r="BT223" i="31" s="1"/>
  <c r="BV216" i="31"/>
  <c r="BS216" i="31" s="1"/>
  <c r="BW216" i="31"/>
  <c r="BT216" i="31" s="1"/>
  <c r="BV83" i="31"/>
  <c r="BS83" i="31" s="1"/>
  <c r="BW83" i="31"/>
  <c r="BT83" i="31" s="1"/>
  <c r="BV121" i="31"/>
  <c r="BS121" i="31" s="1"/>
  <c r="BW121" i="31"/>
  <c r="BT121" i="31" s="1"/>
  <c r="BV46" i="31"/>
  <c r="BS46" i="31" s="1"/>
  <c r="BW46" i="31"/>
  <c r="BT46" i="31" s="1"/>
  <c r="BV199" i="31"/>
  <c r="BS199" i="31" s="1"/>
  <c r="BW199" i="31"/>
  <c r="BT199" i="31" s="1"/>
  <c r="BV39" i="31"/>
  <c r="BS39" i="31" s="1"/>
  <c r="BW39" i="31"/>
  <c r="BT39" i="31" s="1"/>
  <c r="BV258" i="31"/>
  <c r="BS258" i="31" s="1"/>
  <c r="BW258" i="31"/>
  <c r="BT258" i="31" s="1"/>
  <c r="BV229" i="31"/>
  <c r="BS229" i="31" s="1"/>
  <c r="BW229" i="31"/>
  <c r="BT229" i="31" s="1"/>
  <c r="BV225" i="31"/>
  <c r="BS225" i="31" s="1"/>
  <c r="BW225" i="31"/>
  <c r="BT225" i="31" s="1"/>
  <c r="BV109" i="31"/>
  <c r="BS109" i="31" s="1"/>
  <c r="BW109" i="31"/>
  <c r="BT109" i="31" s="1"/>
  <c r="BV144" i="31"/>
  <c r="BS144" i="31" s="1"/>
  <c r="BW144" i="31"/>
  <c r="BT144" i="31" s="1"/>
  <c r="BV228" i="31"/>
  <c r="BS228" i="31" s="1"/>
  <c r="BW228" i="31"/>
  <c r="BT228" i="31" s="1"/>
  <c r="BV161" i="31"/>
  <c r="BS161" i="31" s="1"/>
  <c r="BW161" i="31"/>
  <c r="BT161" i="31" s="1"/>
  <c r="BV211" i="31"/>
  <c r="BS211" i="31" s="1"/>
  <c r="BW211" i="31"/>
  <c r="BT211" i="31" s="1"/>
  <c r="BV51" i="31"/>
  <c r="BS51" i="31" s="1"/>
  <c r="BW51" i="31"/>
  <c r="BT51" i="31" s="1"/>
  <c r="BV196" i="31"/>
  <c r="BS196" i="31" s="1"/>
  <c r="BW196" i="31"/>
  <c r="BT196" i="31" s="1"/>
  <c r="BV65" i="31"/>
  <c r="BS65" i="31" s="1"/>
  <c r="BW65" i="31"/>
  <c r="BT65" i="31" s="1"/>
  <c r="BV189" i="31"/>
  <c r="BS189" i="31" s="1"/>
  <c r="BW189" i="31"/>
  <c r="BT189" i="31" s="1"/>
  <c r="BV153" i="31"/>
  <c r="BS153" i="31" s="1"/>
  <c r="BW153" i="31"/>
  <c r="BT153" i="31" s="1"/>
  <c r="BV241" i="31"/>
  <c r="BS241" i="31" s="1"/>
  <c r="BW241" i="31"/>
  <c r="BT241" i="31" s="1"/>
  <c r="AA10" i="33"/>
  <c r="Z10" i="33"/>
  <c r="BS60" i="31"/>
  <c r="AA11" i="33"/>
  <c r="Z11" i="33"/>
  <c r="AA9" i="33"/>
  <c r="Z9" i="33"/>
  <c r="BS192" i="31"/>
  <c r="AA8" i="33"/>
  <c r="Z8" i="33"/>
  <c r="BS186" i="31"/>
  <c r="BS64" i="31"/>
  <c r="N11" i="33" l="1"/>
  <c r="AB11" i="33"/>
  <c r="N10" i="33"/>
  <c r="AB10" i="33"/>
  <c r="M10" i="33" s="1"/>
  <c r="N9" i="33"/>
  <c r="CR136" i="31"/>
  <c r="CS136" i="31"/>
  <c r="CQ136" i="31"/>
  <c r="BR136" i="31"/>
  <c r="CQ28" i="31"/>
  <c r="CS28" i="31"/>
  <c r="CR28" i="31"/>
  <c r="BR28" i="31"/>
  <c r="CS262" i="31"/>
  <c r="CQ262" i="31"/>
  <c r="CR262" i="31"/>
  <c r="BR262" i="31"/>
  <c r="CR244" i="31"/>
  <c r="CS244" i="31"/>
  <c r="CQ244" i="31"/>
  <c r="BR244" i="31"/>
  <c r="CS238" i="31"/>
  <c r="CQ238" i="31"/>
  <c r="CR238" i="31"/>
  <c r="BR238" i="31"/>
  <c r="CS71" i="31"/>
  <c r="CQ71" i="31"/>
  <c r="CR71" i="31"/>
  <c r="BR71" i="31"/>
  <c r="CS133" i="31"/>
  <c r="CQ133" i="31"/>
  <c r="CR133" i="31"/>
  <c r="BR133" i="31"/>
  <c r="CS185" i="31"/>
  <c r="CR185" i="31"/>
  <c r="CQ185" i="31"/>
  <c r="BR185" i="31"/>
  <c r="CU157" i="31"/>
  <c r="CV157" i="31"/>
  <c r="CT157" i="31"/>
  <c r="CQ187" i="31"/>
  <c r="CS187" i="31"/>
  <c r="CR187" i="31"/>
  <c r="BR187" i="31"/>
  <c r="CS169" i="31"/>
  <c r="CR169" i="31"/>
  <c r="CQ169" i="31"/>
  <c r="BR169" i="31"/>
  <c r="CQ70" i="31"/>
  <c r="CS70" i="31"/>
  <c r="CR70" i="31"/>
  <c r="BR70" i="31"/>
  <c r="CS145" i="31"/>
  <c r="CR145" i="31"/>
  <c r="CQ145" i="31"/>
  <c r="BR145" i="31"/>
  <c r="CS141" i="31"/>
  <c r="CQ141" i="31"/>
  <c r="CR141" i="31"/>
  <c r="BR141" i="31"/>
  <c r="CS45" i="31"/>
  <c r="CQ45" i="31"/>
  <c r="CR45" i="31"/>
  <c r="BR45" i="31"/>
  <c r="CR202" i="31"/>
  <c r="CS202" i="31"/>
  <c r="CQ202" i="31"/>
  <c r="BR202" i="31"/>
  <c r="CQ91" i="31"/>
  <c r="CS91" i="31"/>
  <c r="CR91" i="31"/>
  <c r="BR91" i="31"/>
  <c r="CS151" i="31"/>
  <c r="CR151" i="31"/>
  <c r="CQ151" i="31"/>
  <c r="BR151" i="31"/>
  <c r="CS41" i="31"/>
  <c r="CR41" i="31"/>
  <c r="CQ41" i="31"/>
  <c r="BR41" i="31"/>
  <c r="CQ171" i="31"/>
  <c r="CS171" i="31"/>
  <c r="CR171" i="31"/>
  <c r="BR171" i="31"/>
  <c r="CQ251" i="31"/>
  <c r="CS251" i="31"/>
  <c r="CR251" i="31"/>
  <c r="BR251" i="31"/>
  <c r="CQ234" i="31"/>
  <c r="CR234" i="31"/>
  <c r="CS234" i="31"/>
  <c r="BR234" i="31"/>
  <c r="CQ168" i="31"/>
  <c r="CR168" i="31"/>
  <c r="CS168" i="31"/>
  <c r="BR168" i="31"/>
  <c r="CS230" i="31"/>
  <c r="CR230" i="31"/>
  <c r="CQ230" i="31"/>
  <c r="BR230" i="31"/>
  <c r="CS48" i="31"/>
  <c r="CR48" i="31"/>
  <c r="CQ48" i="31"/>
  <c r="BR48" i="31"/>
  <c r="CS34" i="31"/>
  <c r="CR34" i="31"/>
  <c r="CQ34" i="31"/>
  <c r="BR34" i="31"/>
  <c r="CS179" i="31"/>
  <c r="CQ179" i="31"/>
  <c r="CR179" i="31"/>
  <c r="BR179" i="31"/>
  <c r="CS194" i="31"/>
  <c r="CQ194" i="31"/>
  <c r="CR194" i="31"/>
  <c r="BR194" i="31"/>
  <c r="CR82" i="31"/>
  <c r="CQ82" i="31"/>
  <c r="CS82" i="31"/>
  <c r="BR82" i="31"/>
  <c r="CV153" i="31"/>
  <c r="CT153" i="31"/>
  <c r="CU153" i="31"/>
  <c r="CS65" i="31"/>
  <c r="CQ65" i="31"/>
  <c r="CR65" i="31"/>
  <c r="BR65" i="31"/>
  <c r="CR51" i="31"/>
  <c r="CS51" i="31"/>
  <c r="CQ51" i="31"/>
  <c r="BR51" i="31"/>
  <c r="CS161" i="31"/>
  <c r="CR161" i="31"/>
  <c r="CQ161" i="31"/>
  <c r="BR161" i="31"/>
  <c r="CS149" i="31"/>
  <c r="CR149" i="31"/>
  <c r="CQ149" i="31"/>
  <c r="BR149" i="31"/>
  <c r="CT213" i="31"/>
  <c r="CU213" i="31"/>
  <c r="CV213" i="31"/>
  <c r="CR135" i="31"/>
  <c r="CS135" i="31"/>
  <c r="CQ135" i="31"/>
  <c r="BR135" i="31"/>
  <c r="CR58" i="31"/>
  <c r="CS58" i="31"/>
  <c r="CQ58" i="31"/>
  <c r="BR58" i="31"/>
  <c r="CR190" i="31"/>
  <c r="CQ190" i="31"/>
  <c r="CS190" i="31"/>
  <c r="BR190" i="31"/>
  <c r="CR163" i="31"/>
  <c r="CS163" i="31"/>
  <c r="CQ163" i="31"/>
  <c r="BR163" i="31"/>
  <c r="CR173" i="31"/>
  <c r="CQ173" i="31"/>
  <c r="CS173" i="31"/>
  <c r="BR173" i="31"/>
  <c r="CR200" i="31"/>
  <c r="CQ200" i="31"/>
  <c r="CS200" i="31"/>
  <c r="BR200" i="31"/>
  <c r="CQ177" i="31"/>
  <c r="CS177" i="31"/>
  <c r="CR177" i="31"/>
  <c r="BR177" i="31"/>
  <c r="CQ191" i="31"/>
  <c r="CR191" i="31"/>
  <c r="CS191" i="31"/>
  <c r="BR191" i="31"/>
  <c r="CS150" i="31"/>
  <c r="CR150" i="31"/>
  <c r="CQ150" i="31"/>
  <c r="BR150" i="31"/>
  <c r="CS254" i="31"/>
  <c r="CQ254" i="31"/>
  <c r="CR254" i="31"/>
  <c r="BR254" i="31"/>
  <c r="CR215" i="31"/>
  <c r="CQ215" i="31"/>
  <c r="CS215" i="31"/>
  <c r="BR215" i="31"/>
  <c r="CQ50" i="31"/>
  <c r="CS50" i="31"/>
  <c r="CR50" i="31"/>
  <c r="BR50" i="31"/>
  <c r="CQ32" i="31"/>
  <c r="CR32" i="31"/>
  <c r="CS32" i="31"/>
  <c r="BR32" i="31"/>
  <c r="CR76" i="31"/>
  <c r="CS76" i="31"/>
  <c r="CQ76" i="31"/>
  <c r="BR76" i="31"/>
  <c r="CS127" i="31"/>
  <c r="CR127" i="31"/>
  <c r="CQ127" i="31"/>
  <c r="BR127" i="31"/>
  <c r="BS13" i="31"/>
  <c r="BU9" i="31" s="1"/>
  <c r="Y8" i="33"/>
  <c r="AB8" i="33" s="1"/>
  <c r="CQ90" i="31"/>
  <c r="CR90" i="31"/>
  <c r="CS90" i="31"/>
  <c r="BR90" i="31"/>
  <c r="CQ120" i="31"/>
  <c r="CR120" i="31"/>
  <c r="CS120" i="31"/>
  <c r="BR120" i="31"/>
  <c r="CR84" i="31"/>
  <c r="CS84" i="31"/>
  <c r="CQ84" i="31"/>
  <c r="BR84" i="31"/>
  <c r="CR148" i="31"/>
  <c r="CQ148" i="31"/>
  <c r="CS148" i="31"/>
  <c r="BR148" i="31"/>
  <c r="CS96" i="31"/>
  <c r="CR96" i="31"/>
  <c r="CQ96" i="31"/>
  <c r="BR96" i="31"/>
  <c r="CS98" i="31"/>
  <c r="CQ98" i="31"/>
  <c r="CR98" i="31"/>
  <c r="BR98" i="31"/>
  <c r="CS140" i="31"/>
  <c r="CR140" i="31"/>
  <c r="CQ140" i="31"/>
  <c r="BR140" i="31"/>
  <c r="CS203" i="31"/>
  <c r="CQ203" i="31"/>
  <c r="CR203" i="31"/>
  <c r="BR203" i="31"/>
  <c r="CR35" i="31"/>
  <c r="CS35" i="31"/>
  <c r="CQ35" i="31"/>
  <c r="BR35" i="31"/>
  <c r="CQ245" i="31"/>
  <c r="CS245" i="31"/>
  <c r="CR245" i="31"/>
  <c r="BR245" i="31"/>
  <c r="CS147" i="31"/>
  <c r="CR147" i="31"/>
  <c r="CQ147" i="31"/>
  <c r="BR147" i="31"/>
  <c r="CS44" i="31"/>
  <c r="CQ44" i="31"/>
  <c r="CR44" i="31"/>
  <c r="BR44" i="31"/>
  <c r="CQ227" i="31"/>
  <c r="CS227" i="31"/>
  <c r="CR227" i="31"/>
  <c r="BR227" i="31"/>
  <c r="CQ144" i="31"/>
  <c r="CS144" i="31"/>
  <c r="CR144" i="31"/>
  <c r="BR144" i="31"/>
  <c r="CQ225" i="31"/>
  <c r="CR225" i="31"/>
  <c r="BR225" i="31"/>
  <c r="CS225" i="31"/>
  <c r="CQ258" i="31"/>
  <c r="CR258" i="31"/>
  <c r="CS258" i="31"/>
  <c r="BR258" i="31"/>
  <c r="CS199" i="31"/>
  <c r="CQ199" i="31"/>
  <c r="CR199" i="31"/>
  <c r="BR199" i="31"/>
  <c r="CQ121" i="31"/>
  <c r="CR121" i="31"/>
  <c r="CS121" i="31"/>
  <c r="BR121" i="31"/>
  <c r="CR158" i="31"/>
  <c r="CS158" i="31"/>
  <c r="CQ158" i="31"/>
  <c r="BR158" i="31"/>
  <c r="CS243" i="31"/>
  <c r="CQ243" i="31"/>
  <c r="CR243" i="31"/>
  <c r="BR243" i="31"/>
  <c r="CQ192" i="31"/>
  <c r="CS192" i="31"/>
  <c r="CR192" i="31"/>
  <c r="BR192" i="31"/>
  <c r="CQ240" i="31"/>
  <c r="CS240" i="31"/>
  <c r="CR240" i="31"/>
  <c r="BR240" i="31"/>
  <c r="CS235" i="31"/>
  <c r="CR235" i="31"/>
  <c r="CQ235" i="31"/>
  <c r="BR235" i="31"/>
  <c r="CR193" i="31"/>
  <c r="CS193" i="31"/>
  <c r="CQ193" i="31"/>
  <c r="BR193" i="31"/>
  <c r="CS52" i="31"/>
  <c r="CQ52" i="31"/>
  <c r="CR52" i="31"/>
  <c r="BR52" i="31"/>
  <c r="CR61" i="31"/>
  <c r="CQ61" i="31"/>
  <c r="CS61" i="31"/>
  <c r="BR61" i="31"/>
  <c r="CQ217" i="31"/>
  <c r="CR217" i="31"/>
  <c r="CS217" i="31"/>
  <c r="BR217" i="31"/>
  <c r="CR118" i="31"/>
  <c r="CS118" i="31"/>
  <c r="CQ118" i="31"/>
  <c r="BR118" i="31"/>
  <c r="CS255" i="31"/>
  <c r="CR255" i="31"/>
  <c r="CQ255" i="31"/>
  <c r="BR255" i="31"/>
  <c r="CQ134" i="31"/>
  <c r="CR134" i="31"/>
  <c r="CS134" i="31"/>
  <c r="BR134" i="31"/>
  <c r="CQ33" i="31"/>
  <c r="CR33" i="31"/>
  <c r="CS33" i="31"/>
  <c r="BR33" i="31"/>
  <c r="CQ63" i="31"/>
  <c r="CR63" i="31"/>
  <c r="CS63" i="31"/>
  <c r="BR63" i="31"/>
  <c r="CS54" i="31"/>
  <c r="CR54" i="31"/>
  <c r="CQ54" i="31"/>
  <c r="BR54" i="31"/>
  <c r="CQ210" i="31"/>
  <c r="CS210" i="31"/>
  <c r="CR210" i="31"/>
  <c r="BR210" i="31"/>
  <c r="CQ67" i="31"/>
  <c r="CS67" i="31"/>
  <c r="CR67" i="31"/>
  <c r="BR67" i="31"/>
  <c r="CQ95" i="31"/>
  <c r="CS95" i="31"/>
  <c r="CR95" i="31"/>
  <c r="BR95" i="31"/>
  <c r="CS253" i="31"/>
  <c r="CR253" i="31"/>
  <c r="CQ253" i="31"/>
  <c r="BR253" i="31"/>
  <c r="CR139" i="31"/>
  <c r="CQ139" i="31"/>
  <c r="CS139" i="31"/>
  <c r="BR139" i="31"/>
  <c r="CS188" i="31"/>
  <c r="CQ188" i="31"/>
  <c r="CR188" i="31"/>
  <c r="BR188" i="31"/>
  <c r="CR237" i="31"/>
  <c r="CQ237" i="31"/>
  <c r="CS237" i="31"/>
  <c r="BR237" i="31"/>
  <c r="CQ260" i="31"/>
  <c r="CS260" i="31"/>
  <c r="CR260" i="31"/>
  <c r="BR260" i="31"/>
  <c r="CR117" i="31"/>
  <c r="CQ117" i="31"/>
  <c r="CS117" i="31"/>
  <c r="BR117" i="31"/>
  <c r="CQ142" i="31"/>
  <c r="CR142" i="31"/>
  <c r="CS142" i="31"/>
  <c r="BR142" i="31"/>
  <c r="CQ40" i="31"/>
  <c r="CS40" i="31"/>
  <c r="BR40" i="31"/>
  <c r="CR40" i="31"/>
  <c r="CQ180" i="31"/>
  <c r="CS180" i="31"/>
  <c r="CR180" i="31"/>
  <c r="BR180" i="31"/>
  <c r="CS231" i="31"/>
  <c r="CQ231" i="31"/>
  <c r="CR231" i="31"/>
  <c r="BR231" i="31"/>
  <c r="CS138" i="31"/>
  <c r="CQ138" i="31"/>
  <c r="CR138" i="31"/>
  <c r="BR138" i="31"/>
  <c r="CQ216" i="31"/>
  <c r="CR216" i="31"/>
  <c r="CS216" i="31"/>
  <c r="BR216" i="31"/>
  <c r="CQ99" i="31"/>
  <c r="CR99" i="31"/>
  <c r="CS99" i="31"/>
  <c r="BR99" i="31"/>
  <c r="CR206" i="31"/>
  <c r="CS206" i="31"/>
  <c r="CQ206" i="31"/>
  <c r="BR206" i="31"/>
  <c r="CR78" i="31"/>
  <c r="CS78" i="31"/>
  <c r="CQ78" i="31"/>
  <c r="BR78" i="31"/>
  <c r="CQ164" i="31"/>
  <c r="CS164" i="31"/>
  <c r="CR164" i="31"/>
  <c r="BR164" i="31"/>
  <c r="CS60" i="31"/>
  <c r="CQ60" i="31"/>
  <c r="CR60" i="31"/>
  <c r="BR60" i="31"/>
  <c r="CS36" i="31"/>
  <c r="CQ36" i="31"/>
  <c r="CR36" i="31"/>
  <c r="BR36" i="31"/>
  <c r="CS125" i="31"/>
  <c r="CR125" i="31"/>
  <c r="CQ125" i="31"/>
  <c r="BR125" i="31"/>
  <c r="CS47" i="31"/>
  <c r="CR47" i="31"/>
  <c r="CQ47" i="31"/>
  <c r="BR47" i="31"/>
  <c r="CR246" i="31"/>
  <c r="CQ246" i="31"/>
  <c r="CS246" i="31"/>
  <c r="BR246" i="31"/>
  <c r="CQ233" i="31"/>
  <c r="CS233" i="31"/>
  <c r="CR233" i="31"/>
  <c r="BR233" i="31"/>
  <c r="CR143" i="31"/>
  <c r="CS143" i="31"/>
  <c r="CQ143" i="31"/>
  <c r="BR143" i="31"/>
  <c r="CR56" i="31"/>
  <c r="CS56" i="31"/>
  <c r="CQ56" i="31"/>
  <c r="BR56" i="31"/>
  <c r="CQ110" i="31"/>
  <c r="CS110" i="31"/>
  <c r="CR110" i="31"/>
  <c r="BR110" i="31"/>
  <c r="CR27" i="31"/>
  <c r="CQ27" i="31"/>
  <c r="CS27" i="31"/>
  <c r="BR27" i="31"/>
  <c r="CQ128" i="31"/>
  <c r="CR128" i="31"/>
  <c r="CS128" i="31"/>
  <c r="BR128" i="31"/>
  <c r="CQ80" i="31"/>
  <c r="CR80" i="31"/>
  <c r="CS80" i="31"/>
  <c r="BR80" i="31"/>
  <c r="CQ264" i="31"/>
  <c r="CR264" i="31"/>
  <c r="CS264" i="31"/>
  <c r="BR264" i="31"/>
  <c r="CR107" i="31"/>
  <c r="CQ107" i="31"/>
  <c r="CS107" i="31"/>
  <c r="BR107" i="31"/>
  <c r="CS208" i="31"/>
  <c r="CR208" i="31"/>
  <c r="CQ208" i="31"/>
  <c r="BR208" i="31"/>
  <c r="CV79" i="31"/>
  <c r="CU79" i="31"/>
  <c r="CT79" i="31"/>
  <c r="CU136" i="31"/>
  <c r="CT136" i="31"/>
  <c r="CV136" i="31"/>
  <c r="CU28" i="31"/>
  <c r="CT28" i="31"/>
  <c r="CV28" i="31"/>
  <c r="CV262" i="31"/>
  <c r="CT262" i="31"/>
  <c r="CU262" i="31"/>
  <c r="CU244" i="31"/>
  <c r="CV244" i="31"/>
  <c r="CT244" i="31"/>
  <c r="CT238" i="31"/>
  <c r="CV238" i="31"/>
  <c r="CU238" i="31"/>
  <c r="CV71" i="31"/>
  <c r="CT71" i="31"/>
  <c r="CU71" i="31"/>
  <c r="CU133" i="31"/>
  <c r="CT133" i="31"/>
  <c r="CV133" i="31"/>
  <c r="CU185" i="31"/>
  <c r="CT185" i="31"/>
  <c r="CV185" i="31"/>
  <c r="CQ157" i="31"/>
  <c r="CR157" i="31"/>
  <c r="CS157" i="31"/>
  <c r="BR157" i="31"/>
  <c r="CU187" i="31"/>
  <c r="CV187" i="31"/>
  <c r="CT187" i="31"/>
  <c r="CV169" i="31"/>
  <c r="CU169" i="31"/>
  <c r="CT169" i="31"/>
  <c r="CT70" i="31"/>
  <c r="CU70" i="31"/>
  <c r="CV70" i="31"/>
  <c r="CV145" i="31"/>
  <c r="CT145" i="31"/>
  <c r="CU145" i="31"/>
  <c r="CV141" i="31"/>
  <c r="CT141" i="31"/>
  <c r="CU141" i="31"/>
  <c r="CV45" i="31"/>
  <c r="CU45" i="31"/>
  <c r="CT45" i="31"/>
  <c r="CU202" i="31"/>
  <c r="CT202" i="31"/>
  <c r="CV202" i="31"/>
  <c r="CU91" i="31"/>
  <c r="CV91" i="31"/>
  <c r="CT91" i="31"/>
  <c r="CV151" i="31"/>
  <c r="CU151" i="31"/>
  <c r="CT151" i="31"/>
  <c r="CV41" i="31"/>
  <c r="CU41" i="31"/>
  <c r="CT41" i="31"/>
  <c r="CV171" i="31"/>
  <c r="CT171" i="31"/>
  <c r="CU171" i="31"/>
  <c r="CU251" i="31"/>
  <c r="CT251" i="31"/>
  <c r="CV251" i="31"/>
  <c r="CU234" i="31"/>
  <c r="CV234" i="31"/>
  <c r="CT234" i="31"/>
  <c r="CT168" i="31"/>
  <c r="CU168" i="31"/>
  <c r="CV168" i="31"/>
  <c r="CU230" i="31"/>
  <c r="CT230" i="31"/>
  <c r="CV230" i="31"/>
  <c r="CT48" i="31"/>
  <c r="CU48" i="31"/>
  <c r="CV48" i="31"/>
  <c r="CV34" i="31"/>
  <c r="CT34" i="31"/>
  <c r="CU34" i="31"/>
  <c r="CV179" i="31"/>
  <c r="CT179" i="31"/>
  <c r="CU179" i="31"/>
  <c r="CT194" i="31"/>
  <c r="CV194" i="31"/>
  <c r="CU194" i="31"/>
  <c r="CT82" i="31"/>
  <c r="CV82" i="31"/>
  <c r="CU82" i="31"/>
  <c r="CR153" i="31"/>
  <c r="CS153" i="31"/>
  <c r="CQ153" i="31"/>
  <c r="BR153" i="31"/>
  <c r="CV65" i="31"/>
  <c r="CU65" i="31"/>
  <c r="CT65" i="31"/>
  <c r="CT51" i="31"/>
  <c r="CU51" i="31"/>
  <c r="CV51" i="31"/>
  <c r="CT161" i="31"/>
  <c r="CV161" i="31"/>
  <c r="CU161" i="31"/>
  <c r="CU149" i="31"/>
  <c r="CT149" i="31"/>
  <c r="CV149" i="31"/>
  <c r="CS213" i="31"/>
  <c r="CR213" i="31"/>
  <c r="BR213" i="31"/>
  <c r="CQ213" i="31"/>
  <c r="CU135" i="31"/>
  <c r="CT135" i="31"/>
  <c r="CV135" i="31"/>
  <c r="CT58" i="31"/>
  <c r="CV58" i="31"/>
  <c r="CU58" i="31"/>
  <c r="CT190" i="31"/>
  <c r="CV190" i="31"/>
  <c r="CU190" i="31"/>
  <c r="CV163" i="31"/>
  <c r="CT163" i="31"/>
  <c r="CU163" i="31"/>
  <c r="CT173" i="31"/>
  <c r="CU173" i="31"/>
  <c r="CV173" i="31"/>
  <c r="CT200" i="31"/>
  <c r="CV200" i="31"/>
  <c r="CU200" i="31"/>
  <c r="CT177" i="31"/>
  <c r="CU177" i="31"/>
  <c r="CV177" i="31"/>
  <c r="CV191" i="31"/>
  <c r="CT191" i="31"/>
  <c r="CU191" i="31"/>
  <c r="CT150" i="31"/>
  <c r="CU150" i="31"/>
  <c r="CV150" i="31"/>
  <c r="CT254" i="31"/>
  <c r="CU254" i="31"/>
  <c r="CV254" i="31"/>
  <c r="CV215" i="31"/>
  <c r="CU215" i="31"/>
  <c r="CT215" i="31"/>
  <c r="CV50" i="31"/>
  <c r="CU50" i="31"/>
  <c r="CT50" i="31"/>
  <c r="CV32" i="31"/>
  <c r="CU32" i="31"/>
  <c r="CT32" i="31"/>
  <c r="CU76" i="31"/>
  <c r="CV76" i="31"/>
  <c r="CT76" i="31"/>
  <c r="CU127" i="31"/>
  <c r="CV127" i="31"/>
  <c r="CT127" i="31"/>
  <c r="BT13" i="31"/>
  <c r="BV9" i="31" s="1"/>
  <c r="CT90" i="31"/>
  <c r="CU90" i="31"/>
  <c r="CV90" i="31"/>
  <c r="CU120" i="31"/>
  <c r="CV120" i="31"/>
  <c r="CT120" i="31"/>
  <c r="CV84" i="31"/>
  <c r="CT84" i="31"/>
  <c r="CU84" i="31"/>
  <c r="CU148" i="31"/>
  <c r="CV148" i="31"/>
  <c r="CT148" i="31"/>
  <c r="CU96" i="31"/>
  <c r="CT96" i="31"/>
  <c r="CV96" i="31"/>
  <c r="CV98" i="31"/>
  <c r="CU98" i="31"/>
  <c r="CT98" i="31"/>
  <c r="CT140" i="31"/>
  <c r="CU140" i="31"/>
  <c r="CV140" i="31"/>
  <c r="CT203" i="31"/>
  <c r="CU203" i="31"/>
  <c r="CV203" i="31"/>
  <c r="CV35" i="31"/>
  <c r="CU35" i="31"/>
  <c r="CT35" i="31"/>
  <c r="CV245" i="31"/>
  <c r="CT245" i="31"/>
  <c r="CU245" i="31"/>
  <c r="CU147" i="31"/>
  <c r="CT147" i="31"/>
  <c r="CV147" i="31"/>
  <c r="CU44" i="31"/>
  <c r="CV44" i="31"/>
  <c r="CT44" i="31"/>
  <c r="CV227" i="31"/>
  <c r="CU227" i="31"/>
  <c r="CT227" i="31"/>
  <c r="CV144" i="31"/>
  <c r="CU144" i="31"/>
  <c r="CT144" i="31"/>
  <c r="CU225" i="31"/>
  <c r="CT225" i="31"/>
  <c r="CV225" i="31"/>
  <c r="CU258" i="31"/>
  <c r="CT258" i="31"/>
  <c r="CV258" i="31"/>
  <c r="CU199" i="31"/>
  <c r="CV199" i="31"/>
  <c r="CT199" i="31"/>
  <c r="CV121" i="31"/>
  <c r="CT121" i="31"/>
  <c r="CU121" i="31"/>
  <c r="CV158" i="31"/>
  <c r="CT158" i="31"/>
  <c r="CU158" i="31"/>
  <c r="CT243" i="31"/>
  <c r="CU243" i="31"/>
  <c r="CV243" i="31"/>
  <c r="CT192" i="31"/>
  <c r="CV192" i="31"/>
  <c r="CU192" i="31"/>
  <c r="CU240" i="31"/>
  <c r="CV240" i="31"/>
  <c r="CT240" i="31"/>
  <c r="CT235" i="31"/>
  <c r="CV235" i="31"/>
  <c r="CU235" i="31"/>
  <c r="CT193" i="31"/>
  <c r="CV193" i="31"/>
  <c r="CU193" i="31"/>
  <c r="CU52" i="31"/>
  <c r="CV52" i="31"/>
  <c r="CT52" i="31"/>
  <c r="CV61" i="31"/>
  <c r="CU61" i="31"/>
  <c r="CT61" i="31"/>
  <c r="CV217" i="31"/>
  <c r="CU217" i="31"/>
  <c r="CT217" i="31"/>
  <c r="CT118" i="31"/>
  <c r="CU118" i="31"/>
  <c r="CV118" i="31"/>
  <c r="CT255" i="31"/>
  <c r="CU255" i="31"/>
  <c r="CV255" i="31"/>
  <c r="CV134" i="31"/>
  <c r="CU134" i="31"/>
  <c r="CT134" i="31"/>
  <c r="CU33" i="31"/>
  <c r="CV33" i="31"/>
  <c r="CT33" i="31"/>
  <c r="CT63" i="31"/>
  <c r="CV63" i="31"/>
  <c r="CU63" i="31"/>
  <c r="CU54" i="31"/>
  <c r="CV54" i="31"/>
  <c r="CT54" i="31"/>
  <c r="CU210" i="31"/>
  <c r="CV210" i="31"/>
  <c r="CT210" i="31"/>
  <c r="CV67" i="31"/>
  <c r="CU67" i="31"/>
  <c r="CT67" i="31"/>
  <c r="CU95" i="31"/>
  <c r="CT95" i="31"/>
  <c r="CV95" i="31"/>
  <c r="CT253" i="31"/>
  <c r="CU253" i="31"/>
  <c r="CV253" i="31"/>
  <c r="CT139" i="31"/>
  <c r="CU139" i="31"/>
  <c r="CV139" i="31"/>
  <c r="CU188" i="31"/>
  <c r="CV188" i="31"/>
  <c r="CT188" i="31"/>
  <c r="CT237" i="31"/>
  <c r="CU237" i="31"/>
  <c r="CV237" i="31"/>
  <c r="CT260" i="31"/>
  <c r="CV260" i="31"/>
  <c r="CU260" i="31"/>
  <c r="CV117" i="31"/>
  <c r="CU117" i="31"/>
  <c r="CT117" i="31"/>
  <c r="CU142" i="31"/>
  <c r="CV142" i="31"/>
  <c r="CT142" i="31"/>
  <c r="CU40" i="31"/>
  <c r="CV40" i="31"/>
  <c r="CT40" i="31"/>
  <c r="CU180" i="31"/>
  <c r="CT180" i="31"/>
  <c r="CV180" i="31"/>
  <c r="CU231" i="31"/>
  <c r="CT231" i="31"/>
  <c r="CV231" i="31"/>
  <c r="CU138" i="31"/>
  <c r="CT138" i="31"/>
  <c r="CV138" i="31"/>
  <c r="CU216" i="31"/>
  <c r="CT216" i="31"/>
  <c r="CV216" i="31"/>
  <c r="CT99" i="31"/>
  <c r="CV99" i="31"/>
  <c r="CU99" i="31"/>
  <c r="CT206" i="31"/>
  <c r="CV206" i="31"/>
  <c r="CU206" i="31"/>
  <c r="CT78" i="31"/>
  <c r="CU78" i="31"/>
  <c r="CV78" i="31"/>
  <c r="CU164" i="31"/>
  <c r="CV164" i="31"/>
  <c r="CT164" i="31"/>
  <c r="CV60" i="31"/>
  <c r="CU60" i="31"/>
  <c r="CT60" i="31"/>
  <c r="CU36" i="31"/>
  <c r="CV36" i="31"/>
  <c r="CT36" i="31"/>
  <c r="CU125" i="31"/>
  <c r="CV125" i="31"/>
  <c r="CT125" i="31"/>
  <c r="CV47" i="31"/>
  <c r="CU47" i="31"/>
  <c r="CT47" i="31"/>
  <c r="CT246" i="31"/>
  <c r="CV246" i="31"/>
  <c r="CU246" i="31"/>
  <c r="CT233" i="31"/>
  <c r="CU233" i="31"/>
  <c r="CV233" i="31"/>
  <c r="CT143" i="31"/>
  <c r="CU143" i="31"/>
  <c r="CV143" i="31"/>
  <c r="CU56" i="31"/>
  <c r="CT56" i="31"/>
  <c r="CV56" i="31"/>
  <c r="CV110" i="31"/>
  <c r="CU110" i="31"/>
  <c r="CT110" i="31"/>
  <c r="CV27" i="31"/>
  <c r="CU27" i="31"/>
  <c r="CT27" i="31"/>
  <c r="CT128" i="31"/>
  <c r="CU128" i="31"/>
  <c r="CV128" i="31"/>
  <c r="CT80" i="31"/>
  <c r="CV80" i="31"/>
  <c r="CU80" i="31"/>
  <c r="CT264" i="31"/>
  <c r="CV264" i="31"/>
  <c r="CU264" i="31"/>
  <c r="CU107" i="31"/>
  <c r="CV107" i="31"/>
  <c r="CT107" i="31"/>
  <c r="CU208" i="31"/>
  <c r="CV208" i="31"/>
  <c r="CT208" i="31"/>
  <c r="CQ79" i="31"/>
  <c r="CS79" i="31"/>
  <c r="CR79" i="31"/>
  <c r="BR79" i="31"/>
  <c r="CQ113" i="31"/>
  <c r="CS113" i="31"/>
  <c r="CR113" i="31"/>
  <c r="BR113" i="31"/>
  <c r="CQ175" i="31"/>
  <c r="CS175" i="31"/>
  <c r="CR175" i="31"/>
  <c r="BR175" i="31"/>
  <c r="CS162" i="31"/>
  <c r="CR162" i="31"/>
  <c r="CQ162" i="31"/>
  <c r="BR162" i="31"/>
  <c r="CQ207" i="31"/>
  <c r="CR207" i="31"/>
  <c r="CS207" i="31"/>
  <c r="BR207" i="31"/>
  <c r="CS204" i="31"/>
  <c r="CQ204" i="31"/>
  <c r="BR204" i="31"/>
  <c r="CR204" i="31"/>
  <c r="CS220" i="31"/>
  <c r="CQ220" i="31"/>
  <c r="CR220" i="31"/>
  <c r="BR220" i="31"/>
  <c r="CR155" i="31"/>
  <c r="CS155" i="31"/>
  <c r="CQ155" i="31"/>
  <c r="BR155" i="31"/>
  <c r="CS198" i="31"/>
  <c r="CQ198" i="31"/>
  <c r="CR198" i="31"/>
  <c r="BR198" i="31"/>
  <c r="CS201" i="31"/>
  <c r="CR201" i="31"/>
  <c r="CQ201" i="31"/>
  <c r="BR201" i="31"/>
  <c r="CQ111" i="31"/>
  <c r="CR111" i="31"/>
  <c r="CS111" i="31"/>
  <c r="BR111" i="31"/>
  <c r="CQ73" i="31"/>
  <c r="CR73" i="31"/>
  <c r="CS73" i="31"/>
  <c r="BR73" i="31"/>
  <c r="CQ209" i="31"/>
  <c r="CS209" i="31"/>
  <c r="CR209" i="31"/>
  <c r="BR209" i="31"/>
  <c r="CQ75" i="31"/>
  <c r="CR75" i="31"/>
  <c r="CS75" i="31"/>
  <c r="BR75" i="31"/>
  <c r="CQ167" i="31"/>
  <c r="CS167" i="31"/>
  <c r="CR167" i="31"/>
  <c r="BR167" i="31"/>
  <c r="CQ129" i="31"/>
  <c r="CR129" i="31"/>
  <c r="CS129" i="31"/>
  <c r="BR129" i="31"/>
  <c r="CS64" i="31"/>
  <c r="CQ64" i="31"/>
  <c r="CR64" i="31"/>
  <c r="BR64" i="31"/>
  <c r="CS250" i="31"/>
  <c r="CQ250" i="31"/>
  <c r="CR250" i="31"/>
  <c r="BR250" i="31"/>
  <c r="CS81" i="31"/>
  <c r="CR81" i="31"/>
  <c r="CQ81" i="31"/>
  <c r="BR81" i="31"/>
  <c r="CQ53" i="31"/>
  <c r="CS53" i="31"/>
  <c r="CR53" i="31"/>
  <c r="BR53" i="31"/>
  <c r="CS195" i="31"/>
  <c r="CQ195" i="31"/>
  <c r="CR195" i="31"/>
  <c r="BR195" i="31"/>
  <c r="CQ130" i="31"/>
  <c r="CS130" i="31"/>
  <c r="CR130" i="31"/>
  <c r="BR130" i="31"/>
  <c r="CR66" i="31"/>
  <c r="CS66" i="31"/>
  <c r="CQ66" i="31"/>
  <c r="BR66" i="31"/>
  <c r="CR31" i="31"/>
  <c r="CS31" i="31"/>
  <c r="CQ31" i="31"/>
  <c r="BR31" i="31"/>
  <c r="CS132" i="31"/>
  <c r="CR132" i="31"/>
  <c r="CQ132" i="31"/>
  <c r="BR132" i="31"/>
  <c r="CQ170" i="31"/>
  <c r="CS170" i="31"/>
  <c r="CR170" i="31"/>
  <c r="BR170" i="31"/>
  <c r="CQ103" i="31"/>
  <c r="CR103" i="31"/>
  <c r="CS103" i="31"/>
  <c r="BR103" i="31"/>
  <c r="CR165" i="31"/>
  <c r="CS165" i="31"/>
  <c r="CQ165" i="31"/>
  <c r="BR165" i="31"/>
  <c r="CR152" i="31"/>
  <c r="CS152" i="31"/>
  <c r="CQ152" i="31"/>
  <c r="BR152" i="31"/>
  <c r="CR221" i="31"/>
  <c r="CQ221" i="31"/>
  <c r="CS221" i="31"/>
  <c r="BR221" i="31"/>
  <c r="CR241" i="31"/>
  <c r="CS241" i="31"/>
  <c r="CQ241" i="31"/>
  <c r="BR241" i="31"/>
  <c r="CR189" i="31"/>
  <c r="CS189" i="31"/>
  <c r="CQ189" i="31"/>
  <c r="BR189" i="31"/>
  <c r="CR196" i="31"/>
  <c r="CS196" i="31"/>
  <c r="CQ196" i="31"/>
  <c r="BR196" i="31"/>
  <c r="CR211" i="31"/>
  <c r="CQ211" i="31"/>
  <c r="CS211" i="31"/>
  <c r="BR211" i="31"/>
  <c r="CS236" i="31"/>
  <c r="CQ236" i="31"/>
  <c r="CR236" i="31"/>
  <c r="BR236" i="31"/>
  <c r="CQ184" i="31"/>
  <c r="CR184" i="31"/>
  <c r="CS184" i="31"/>
  <c r="BR184" i="31"/>
  <c r="CQ68" i="31"/>
  <c r="CR68" i="31"/>
  <c r="CS68" i="31"/>
  <c r="BR68" i="31"/>
  <c r="CR29" i="31"/>
  <c r="CQ29" i="31"/>
  <c r="CS29" i="31"/>
  <c r="BR29" i="31"/>
  <c r="CS181" i="31"/>
  <c r="CQ181" i="31"/>
  <c r="CR181" i="31"/>
  <c r="BR181" i="31"/>
  <c r="CR55" i="31"/>
  <c r="CQ55" i="31"/>
  <c r="CS55" i="31"/>
  <c r="BR55" i="31"/>
  <c r="CQ156" i="31"/>
  <c r="CR156" i="31"/>
  <c r="CS156" i="31"/>
  <c r="BR156" i="31"/>
  <c r="CR126" i="31"/>
  <c r="CQ126" i="31"/>
  <c r="CS126" i="31"/>
  <c r="BR126" i="31"/>
  <c r="CS257" i="31"/>
  <c r="CR257" i="31"/>
  <c r="CQ257" i="31"/>
  <c r="BR257" i="31"/>
  <c r="CQ85" i="31"/>
  <c r="CR85" i="31"/>
  <c r="CS85" i="31"/>
  <c r="BR85" i="31"/>
  <c r="CR222" i="31"/>
  <c r="CS222" i="31"/>
  <c r="CQ222" i="31"/>
  <c r="BR222" i="31"/>
  <c r="CQ242" i="31"/>
  <c r="CS242" i="31"/>
  <c r="CR242" i="31"/>
  <c r="BR242" i="31"/>
  <c r="CS212" i="31"/>
  <c r="CR212" i="31"/>
  <c r="CQ212" i="31"/>
  <c r="BR212" i="31"/>
  <c r="CS261" i="31"/>
  <c r="CQ261" i="31"/>
  <c r="CR261" i="31"/>
  <c r="BR261" i="31"/>
  <c r="CQ186" i="31"/>
  <c r="CR186" i="31"/>
  <c r="CS186" i="31"/>
  <c r="BR186" i="31"/>
  <c r="CR43" i="31"/>
  <c r="CQ43" i="31"/>
  <c r="CS43" i="31"/>
  <c r="BR43" i="31"/>
  <c r="CS92" i="31"/>
  <c r="CQ92" i="31"/>
  <c r="CR92" i="31"/>
  <c r="BR92" i="31"/>
  <c r="CQ197" i="31"/>
  <c r="CS197" i="31"/>
  <c r="CR197" i="31"/>
  <c r="BR197" i="31"/>
  <c r="CR115" i="31"/>
  <c r="CS115" i="31"/>
  <c r="CQ115" i="31"/>
  <c r="BR115" i="31"/>
  <c r="CQ239" i="31"/>
  <c r="CR239" i="31"/>
  <c r="CS239" i="31"/>
  <c r="BR239" i="31"/>
  <c r="CQ104" i="31"/>
  <c r="CR104" i="31"/>
  <c r="CS104" i="31"/>
  <c r="BR104" i="31"/>
  <c r="CS114" i="31"/>
  <c r="CR114" i="31"/>
  <c r="CQ114" i="31"/>
  <c r="BR114" i="31"/>
  <c r="CR94" i="31"/>
  <c r="CS94" i="31"/>
  <c r="CQ94" i="31"/>
  <c r="BR94" i="31"/>
  <c r="CS172" i="31"/>
  <c r="CQ172" i="31"/>
  <c r="CR172" i="31"/>
  <c r="BR172" i="31"/>
  <c r="CR160" i="31"/>
  <c r="CQ160" i="31"/>
  <c r="CS160" i="31"/>
  <c r="BR160" i="31"/>
  <c r="CU205" i="31"/>
  <c r="CV205" i="31"/>
  <c r="CT205" i="31"/>
  <c r="CR89" i="31"/>
  <c r="CQ89" i="31"/>
  <c r="CS89" i="31"/>
  <c r="BR89" i="31"/>
  <c r="CS88" i="31"/>
  <c r="CR88" i="31"/>
  <c r="CQ88" i="31"/>
  <c r="BR88" i="31"/>
  <c r="CT122" i="31"/>
  <c r="CV122" i="31"/>
  <c r="CU122" i="31"/>
  <c r="CS228" i="31"/>
  <c r="CQ228" i="31"/>
  <c r="CR228" i="31"/>
  <c r="BR228" i="31"/>
  <c r="CQ109" i="31"/>
  <c r="CR109" i="31"/>
  <c r="CS109" i="31"/>
  <c r="BR109" i="31"/>
  <c r="CR229" i="31"/>
  <c r="CQ229" i="31"/>
  <c r="CS229" i="31"/>
  <c r="BR229" i="31"/>
  <c r="CS39" i="31"/>
  <c r="CQ39" i="31"/>
  <c r="CR39" i="31"/>
  <c r="BR39" i="31"/>
  <c r="CQ46" i="31"/>
  <c r="CR46" i="31"/>
  <c r="CS46" i="31"/>
  <c r="BR46" i="31"/>
  <c r="CR83" i="31"/>
  <c r="CQ83" i="31"/>
  <c r="CS83" i="31"/>
  <c r="BR83" i="31"/>
  <c r="CR101" i="31"/>
  <c r="CQ101" i="31"/>
  <c r="CS101" i="31"/>
  <c r="BR101" i="31"/>
  <c r="CR176" i="31"/>
  <c r="CS176" i="31"/>
  <c r="CQ176" i="31"/>
  <c r="BR176" i="31"/>
  <c r="CR74" i="31"/>
  <c r="CS74" i="31"/>
  <c r="CQ74" i="31"/>
  <c r="BR74" i="31"/>
  <c r="CQ49" i="31"/>
  <c r="CS49" i="31"/>
  <c r="CR49" i="31"/>
  <c r="BR49" i="31"/>
  <c r="Y9" i="33"/>
  <c r="M9" i="33" s="1"/>
  <c r="CR259" i="31"/>
  <c r="CS259" i="31"/>
  <c r="CQ259" i="31"/>
  <c r="BR259" i="31"/>
  <c r="CR102" i="31"/>
  <c r="CQ102" i="31"/>
  <c r="CS102" i="31"/>
  <c r="BR102" i="31"/>
  <c r="CS174" i="31"/>
  <c r="CQ174" i="31"/>
  <c r="CR174" i="31"/>
  <c r="BR174" i="31"/>
  <c r="CQ108" i="31"/>
  <c r="CR108" i="31"/>
  <c r="CS108" i="31"/>
  <c r="BR108" i="31"/>
  <c r="CQ182" i="31"/>
  <c r="CR182" i="31"/>
  <c r="CS182" i="31"/>
  <c r="BR182" i="31"/>
  <c r="CR256" i="31"/>
  <c r="CS256" i="31"/>
  <c r="CQ256" i="31"/>
  <c r="BR256" i="31"/>
  <c r="CQ263" i="31"/>
  <c r="CR263" i="31"/>
  <c r="CS263" i="31"/>
  <c r="BR263" i="31"/>
  <c r="CS224" i="31"/>
  <c r="CR224" i="31"/>
  <c r="CQ224" i="31"/>
  <c r="BR224" i="31"/>
  <c r="CQ137" i="31"/>
  <c r="CR137" i="31"/>
  <c r="CS137" i="31"/>
  <c r="BR137" i="31"/>
  <c r="CS86" i="31"/>
  <c r="CQ86" i="31"/>
  <c r="CR86" i="31"/>
  <c r="BR86" i="31"/>
  <c r="CQ72" i="31"/>
  <c r="CS72" i="31"/>
  <c r="CR72" i="31"/>
  <c r="BR72" i="31"/>
  <c r="CS112" i="31"/>
  <c r="CQ112" i="31"/>
  <c r="CR112" i="31"/>
  <c r="BR112" i="31"/>
  <c r="CR183" i="31"/>
  <c r="CQ183" i="31"/>
  <c r="CS183" i="31"/>
  <c r="BR183" i="31"/>
  <c r="CQ166" i="31"/>
  <c r="CR166" i="31"/>
  <c r="CS166" i="31"/>
  <c r="BR166" i="31"/>
  <c r="CQ93" i="31"/>
  <c r="CS93" i="31"/>
  <c r="CR93" i="31"/>
  <c r="BR93" i="31"/>
  <c r="CS57" i="31"/>
  <c r="CQ57" i="31"/>
  <c r="CR57" i="31"/>
  <c r="BR57" i="31"/>
  <c r="CS116" i="31"/>
  <c r="CQ116" i="31"/>
  <c r="CR116" i="31"/>
  <c r="BR116" i="31"/>
  <c r="CR100" i="31"/>
  <c r="CS100" i="31"/>
  <c r="CQ100" i="31"/>
  <c r="BR100" i="31"/>
  <c r="CR59" i="31"/>
  <c r="CS59" i="31"/>
  <c r="BR59" i="31"/>
  <c r="CQ59" i="31"/>
  <c r="CS247" i="31"/>
  <c r="CQ247" i="31"/>
  <c r="CR247" i="31"/>
  <c r="BR247" i="31"/>
  <c r="CQ105" i="31"/>
  <c r="CR105" i="31"/>
  <c r="CS105" i="31"/>
  <c r="BR105" i="31"/>
  <c r="CU38" i="31"/>
  <c r="CT38" i="31"/>
  <c r="CV38" i="31"/>
  <c r="CS37" i="31"/>
  <c r="CQ37" i="31"/>
  <c r="CR37" i="31"/>
  <c r="BR37" i="31"/>
  <c r="CR248" i="31"/>
  <c r="CQ248" i="31"/>
  <c r="CS248" i="31"/>
  <c r="BR248" i="31"/>
  <c r="CS232" i="31"/>
  <c r="CR232" i="31"/>
  <c r="CQ232" i="31"/>
  <c r="BR232" i="31"/>
  <c r="CQ214" i="31"/>
  <c r="CR214" i="31"/>
  <c r="CS214" i="31"/>
  <c r="BR214" i="31"/>
  <c r="CS223" i="31"/>
  <c r="CQ223" i="31"/>
  <c r="CR223" i="31"/>
  <c r="BR223" i="31"/>
  <c r="CR30" i="31"/>
  <c r="CQ30" i="31"/>
  <c r="CS30" i="31"/>
  <c r="BR30" i="31"/>
  <c r="CR97" i="31"/>
  <c r="CQ97" i="31"/>
  <c r="CS97" i="31"/>
  <c r="BR97" i="31"/>
  <c r="CQ106" i="31"/>
  <c r="CR106" i="31"/>
  <c r="CS106" i="31"/>
  <c r="BR106" i="31"/>
  <c r="CQ159" i="31"/>
  <c r="CR159" i="31"/>
  <c r="CS159" i="31"/>
  <c r="BR159" i="31"/>
  <c r="CS87" i="31"/>
  <c r="CQ87" i="31"/>
  <c r="CR87" i="31"/>
  <c r="BR87" i="31"/>
  <c r="CS69" i="31"/>
  <c r="CR69" i="31"/>
  <c r="CQ69" i="31"/>
  <c r="BR69" i="31"/>
  <c r="CS226" i="31"/>
  <c r="CR226" i="31"/>
  <c r="CQ226" i="31"/>
  <c r="BR226" i="31"/>
  <c r="CS62" i="31"/>
  <c r="CR62" i="31"/>
  <c r="CQ62" i="31"/>
  <c r="BR62" i="31"/>
  <c r="CQ178" i="31"/>
  <c r="CS178" i="31"/>
  <c r="CR178" i="31"/>
  <c r="BR178" i="31"/>
  <c r="CR218" i="31"/>
  <c r="CQ218" i="31"/>
  <c r="CS218" i="31"/>
  <c r="BR218" i="31"/>
  <c r="CS249" i="31"/>
  <c r="CQ249" i="31"/>
  <c r="CR249" i="31"/>
  <c r="BR249" i="31"/>
  <c r="CQ123" i="31"/>
  <c r="CS123" i="31"/>
  <c r="CR123" i="31"/>
  <c r="BR123" i="31"/>
  <c r="CQ42" i="31"/>
  <c r="CR42" i="31"/>
  <c r="CS42" i="31"/>
  <c r="BR42" i="31"/>
  <c r="CR131" i="31"/>
  <c r="CS131" i="31"/>
  <c r="CQ131" i="31"/>
  <c r="BR131" i="31"/>
  <c r="CS252" i="31"/>
  <c r="CQ252" i="31"/>
  <c r="CR252" i="31"/>
  <c r="BR252" i="31"/>
  <c r="CR124" i="31"/>
  <c r="CQ124" i="31"/>
  <c r="CS124" i="31"/>
  <c r="BR124" i="31"/>
  <c r="CQ119" i="31"/>
  <c r="CR119" i="31"/>
  <c r="CS119" i="31"/>
  <c r="BR119" i="31"/>
  <c r="CR146" i="31"/>
  <c r="CQ146" i="31"/>
  <c r="CS146" i="31"/>
  <c r="BR146" i="31"/>
  <c r="CS154" i="31"/>
  <c r="CR154" i="31"/>
  <c r="CQ154" i="31"/>
  <c r="BR154" i="31"/>
  <c r="CS219" i="31"/>
  <c r="CQ219" i="31"/>
  <c r="CR219" i="31"/>
  <c r="BR219" i="31"/>
  <c r="CS77" i="31"/>
  <c r="CQ77" i="31"/>
  <c r="CR77" i="31"/>
  <c r="BR77" i="31"/>
  <c r="CU113" i="31"/>
  <c r="CV113" i="31"/>
  <c r="CT113" i="31"/>
  <c r="CV175" i="31"/>
  <c r="CT175" i="31"/>
  <c r="CU175" i="31"/>
  <c r="CT162" i="31"/>
  <c r="CV162" i="31"/>
  <c r="CU162" i="31"/>
  <c r="CT207" i="31"/>
  <c r="CU207" i="31"/>
  <c r="CV207" i="31"/>
  <c r="CV204" i="31"/>
  <c r="CT204" i="31"/>
  <c r="CU204" i="31"/>
  <c r="CV220" i="31"/>
  <c r="CU220" i="31"/>
  <c r="CT220" i="31"/>
  <c r="CT155" i="31"/>
  <c r="CU155" i="31"/>
  <c r="CV155" i="31"/>
  <c r="CV198" i="31"/>
  <c r="CT198" i="31"/>
  <c r="CU198" i="31"/>
  <c r="CT201" i="31"/>
  <c r="CU201" i="31"/>
  <c r="CV201" i="31"/>
  <c r="CT111" i="31"/>
  <c r="CU111" i="31"/>
  <c r="CV111" i="31"/>
  <c r="CU73" i="31"/>
  <c r="CT73" i="31"/>
  <c r="CV73" i="31"/>
  <c r="CT209" i="31"/>
  <c r="CV209" i="31"/>
  <c r="CU209" i="31"/>
  <c r="CU75" i="31"/>
  <c r="CV75" i="31"/>
  <c r="CT75" i="31"/>
  <c r="CT167" i="31"/>
  <c r="CV167" i="31"/>
  <c r="CU167" i="31"/>
  <c r="CU129" i="31"/>
  <c r="CT129" i="31"/>
  <c r="CV129" i="31"/>
  <c r="CU64" i="31"/>
  <c r="CV64" i="31"/>
  <c r="CT64" i="31"/>
  <c r="CT250" i="31"/>
  <c r="CU250" i="31"/>
  <c r="CV250" i="31"/>
  <c r="CT81" i="31"/>
  <c r="CV81" i="31"/>
  <c r="CU81" i="31"/>
  <c r="CU53" i="31"/>
  <c r="CV53" i="31"/>
  <c r="CT53" i="31"/>
  <c r="CV195" i="31"/>
  <c r="CT195" i="31"/>
  <c r="CU195" i="31"/>
  <c r="CV130" i="31"/>
  <c r="CU130" i="31"/>
  <c r="CT130" i="31"/>
  <c r="CU66" i="31"/>
  <c r="CT66" i="31"/>
  <c r="CV66" i="31"/>
  <c r="CU31" i="31"/>
  <c r="CT31" i="31"/>
  <c r="CV31" i="31"/>
  <c r="CT132" i="31"/>
  <c r="CV132" i="31"/>
  <c r="CU132" i="31"/>
  <c r="CV170" i="31"/>
  <c r="CT170" i="31"/>
  <c r="CU170" i="31"/>
  <c r="CT103" i="31"/>
  <c r="CV103" i="31"/>
  <c r="CU103" i="31"/>
  <c r="CV165" i="31"/>
  <c r="CU165" i="31"/>
  <c r="CT165" i="31"/>
  <c r="CU152" i="31"/>
  <c r="CT152" i="31"/>
  <c r="CV152" i="31"/>
  <c r="CT221" i="31"/>
  <c r="CU221" i="31"/>
  <c r="CV221" i="31"/>
  <c r="CU241" i="31"/>
  <c r="CT241" i="31"/>
  <c r="CV241" i="31"/>
  <c r="CT189" i="31"/>
  <c r="CV189" i="31"/>
  <c r="CU189" i="31"/>
  <c r="CT196" i="31"/>
  <c r="CV196" i="31"/>
  <c r="CU196" i="31"/>
  <c r="CU211" i="31"/>
  <c r="CT211" i="31"/>
  <c r="CV211" i="31"/>
  <c r="CV236" i="31"/>
  <c r="CT236" i="31"/>
  <c r="CU236" i="31"/>
  <c r="CT184" i="31"/>
  <c r="CV184" i="31"/>
  <c r="CU184" i="31"/>
  <c r="CV68" i="31"/>
  <c r="CT68" i="31"/>
  <c r="CU68" i="31"/>
  <c r="CU29" i="31"/>
  <c r="CT29" i="31"/>
  <c r="CV29" i="31"/>
  <c r="CT181" i="31"/>
  <c r="CU181" i="31"/>
  <c r="CV181" i="31"/>
  <c r="CV55" i="31"/>
  <c r="CT55" i="31"/>
  <c r="CU55" i="31"/>
  <c r="CV156" i="31"/>
  <c r="CU156" i="31"/>
  <c r="CT156" i="31"/>
  <c r="CV126" i="31"/>
  <c r="CU126" i="31"/>
  <c r="CT126" i="31"/>
  <c r="CT257" i="31"/>
  <c r="CV257" i="31"/>
  <c r="CU257" i="31"/>
  <c r="CU85" i="31"/>
  <c r="CT85" i="31"/>
  <c r="CV85" i="31"/>
  <c r="CU222" i="31"/>
  <c r="CV222" i="31"/>
  <c r="CT222" i="31"/>
  <c r="CU242" i="31"/>
  <c r="CT242" i="31"/>
  <c r="CV242" i="31"/>
  <c r="CV212" i="31"/>
  <c r="CT212" i="31"/>
  <c r="CU212" i="31"/>
  <c r="CT261" i="31"/>
  <c r="CV261" i="31"/>
  <c r="CU261" i="31"/>
  <c r="CV186" i="31"/>
  <c r="CU186" i="31"/>
  <c r="CT186" i="31"/>
  <c r="CT43" i="31"/>
  <c r="CU43" i="31"/>
  <c r="CV43" i="31"/>
  <c r="CU92" i="31"/>
  <c r="CT92" i="31"/>
  <c r="CV92" i="31"/>
  <c r="CV197" i="31"/>
  <c r="CU197" i="31"/>
  <c r="CT197" i="31"/>
  <c r="CU115" i="31"/>
  <c r="CT115" i="31"/>
  <c r="CV115" i="31"/>
  <c r="CT239" i="31"/>
  <c r="CU239" i="31"/>
  <c r="CV239" i="31"/>
  <c r="CV104" i="31"/>
  <c r="CT104" i="31"/>
  <c r="CU104" i="31"/>
  <c r="CV114" i="31"/>
  <c r="CT114" i="31"/>
  <c r="CU114" i="31"/>
  <c r="CT94" i="31"/>
  <c r="CV94" i="31"/>
  <c r="CU94" i="31"/>
  <c r="CV172" i="31"/>
  <c r="CU172" i="31"/>
  <c r="CT172" i="31"/>
  <c r="CT160" i="31"/>
  <c r="CU160" i="31"/>
  <c r="CV160" i="31"/>
  <c r="CR205" i="31"/>
  <c r="CS205" i="31"/>
  <c r="CQ205" i="31"/>
  <c r="BR205" i="31"/>
  <c r="CV89" i="31"/>
  <c r="CU89" i="31"/>
  <c r="CT89" i="31"/>
  <c r="CU88" i="31"/>
  <c r="CV88" i="31"/>
  <c r="CT88" i="31"/>
  <c r="CR122" i="31"/>
  <c r="CS122" i="31"/>
  <c r="CQ122" i="31"/>
  <c r="BR122" i="31"/>
  <c r="CV228" i="31"/>
  <c r="CT228" i="31"/>
  <c r="CU228" i="31"/>
  <c r="CV109" i="31"/>
  <c r="CU109" i="31"/>
  <c r="CT109" i="31"/>
  <c r="CT229" i="31"/>
  <c r="CU229" i="31"/>
  <c r="CV229" i="31"/>
  <c r="CT39" i="31"/>
  <c r="CV39" i="31"/>
  <c r="CU39" i="31"/>
  <c r="CU46" i="31"/>
  <c r="CT46" i="31"/>
  <c r="CV46" i="31"/>
  <c r="CU83" i="31"/>
  <c r="CV83" i="31"/>
  <c r="CT83" i="31"/>
  <c r="CT101" i="31"/>
  <c r="CU101" i="31"/>
  <c r="CV101" i="31"/>
  <c r="CV176" i="31"/>
  <c r="CU176" i="31"/>
  <c r="CT176" i="31"/>
  <c r="CT74" i="31"/>
  <c r="CV74" i="31"/>
  <c r="CU74" i="31"/>
  <c r="CU49" i="31"/>
  <c r="CV49" i="31"/>
  <c r="CT49" i="31"/>
  <c r="CV259" i="31"/>
  <c r="CT259" i="31"/>
  <c r="CU259" i="31"/>
  <c r="CT102" i="31"/>
  <c r="CV102" i="31"/>
  <c r="CU102" i="31"/>
  <c r="CU174" i="31"/>
  <c r="CT174" i="31"/>
  <c r="CV174" i="31"/>
  <c r="CU108" i="31"/>
  <c r="CT108" i="31"/>
  <c r="CV108" i="31"/>
  <c r="CT182" i="31"/>
  <c r="CU182" i="31"/>
  <c r="CV182" i="31"/>
  <c r="CV256" i="31"/>
  <c r="CT256" i="31"/>
  <c r="CU256" i="31"/>
  <c r="CV263" i="31"/>
  <c r="CU263" i="31"/>
  <c r="CT263" i="31"/>
  <c r="CT224" i="31"/>
  <c r="CU224" i="31"/>
  <c r="CV224" i="31"/>
  <c r="CV137" i="31"/>
  <c r="CU137" i="31"/>
  <c r="CT137" i="31"/>
  <c r="CT86" i="31"/>
  <c r="CU86" i="31"/>
  <c r="CV86" i="31"/>
  <c r="CT72" i="31"/>
  <c r="CV72" i="31"/>
  <c r="CU72" i="31"/>
  <c r="CV112" i="31"/>
  <c r="CU112" i="31"/>
  <c r="CT112" i="31"/>
  <c r="CT183" i="31"/>
  <c r="CU183" i="31"/>
  <c r="CV183" i="31"/>
  <c r="CT166" i="31"/>
  <c r="CU166" i="31"/>
  <c r="CV166" i="31"/>
  <c r="CT93" i="31"/>
  <c r="CV93" i="31"/>
  <c r="CU93" i="31"/>
  <c r="CV57" i="31"/>
  <c r="CT57" i="31"/>
  <c r="CU57" i="31"/>
  <c r="CU116" i="31"/>
  <c r="CT116" i="31"/>
  <c r="CV116" i="31"/>
  <c r="CU100" i="31"/>
  <c r="CV100" i="31"/>
  <c r="CT100" i="31"/>
  <c r="CT59" i="31"/>
  <c r="CU59" i="31"/>
  <c r="CV59" i="31"/>
  <c r="CT247" i="31"/>
  <c r="CV247" i="31"/>
  <c r="CU247" i="31"/>
  <c r="CU105" i="31"/>
  <c r="CT105" i="31"/>
  <c r="CV105" i="31"/>
  <c r="CQ38" i="31"/>
  <c r="CS38" i="31"/>
  <c r="CR38" i="31"/>
  <c r="BR38" i="31"/>
  <c r="CU37" i="31"/>
  <c r="CT37" i="31"/>
  <c r="CV37" i="31"/>
  <c r="CV248" i="31"/>
  <c r="CU248" i="31"/>
  <c r="CT248" i="31"/>
  <c r="CT232" i="31"/>
  <c r="CV232" i="31"/>
  <c r="CU232" i="31"/>
  <c r="CV214" i="31"/>
  <c r="CT214" i="31"/>
  <c r="CU214" i="31"/>
  <c r="CV223" i="31"/>
  <c r="CU223" i="31"/>
  <c r="CT223" i="31"/>
  <c r="CU30" i="31"/>
  <c r="CV30" i="31"/>
  <c r="CT30" i="31"/>
  <c r="CT97" i="31"/>
  <c r="CU97" i="31"/>
  <c r="CV97" i="31"/>
  <c r="CV106" i="31"/>
  <c r="CT106" i="31"/>
  <c r="CU106" i="31"/>
  <c r="CT159" i="31"/>
  <c r="CV159" i="31"/>
  <c r="CU159" i="31"/>
  <c r="CT87" i="31"/>
  <c r="CV87" i="31"/>
  <c r="CU87" i="31"/>
  <c r="CV69" i="31"/>
  <c r="CU69" i="31"/>
  <c r="CT69" i="31"/>
  <c r="CU226" i="31"/>
  <c r="CT226" i="31"/>
  <c r="CV226" i="31"/>
  <c r="CV62" i="31"/>
  <c r="CT62" i="31"/>
  <c r="CU62" i="31"/>
  <c r="CT178" i="31"/>
  <c r="CV178" i="31"/>
  <c r="CU178" i="31"/>
  <c r="CV218" i="31"/>
  <c r="CU218" i="31"/>
  <c r="CT218" i="31"/>
  <c r="CT249" i="31"/>
  <c r="CV249" i="31"/>
  <c r="CU249" i="31"/>
  <c r="CU123" i="31"/>
  <c r="CT123" i="31"/>
  <c r="CV123" i="31"/>
  <c r="CU42" i="31"/>
  <c r="CV42" i="31"/>
  <c r="CT42" i="31"/>
  <c r="CU131" i="31"/>
  <c r="CV131" i="31"/>
  <c r="CT131" i="31"/>
  <c r="CV252" i="31"/>
  <c r="CT252" i="31"/>
  <c r="CU252" i="31"/>
  <c r="CT124" i="31"/>
  <c r="CU124" i="31"/>
  <c r="CV124" i="31"/>
  <c r="CT119" i="31"/>
  <c r="CV119" i="31"/>
  <c r="CU119" i="31"/>
  <c r="CU146" i="31"/>
  <c r="CT146" i="31"/>
  <c r="CV146" i="31"/>
  <c r="CV154" i="31"/>
  <c r="CU154" i="31"/>
  <c r="CT154" i="31"/>
  <c r="CV219" i="31"/>
  <c r="CU219" i="31"/>
  <c r="CT219" i="31"/>
  <c r="CV77" i="31"/>
  <c r="CT77" i="31"/>
  <c r="CU77" i="31"/>
  <c r="AB9" i="33" l="1"/>
  <c r="M8" i="33"/>
  <c r="P8" i="33" s="1"/>
  <c r="N8" i="33"/>
  <c r="Q8" i="33" s="1"/>
  <c r="T8" i="33" s="1"/>
  <c r="W8" i="33" s="1"/>
  <c r="O9" i="33"/>
  <c r="O11" i="33"/>
  <c r="O10" i="33"/>
  <c r="CN38" i="31"/>
  <c r="CP38" i="31"/>
  <c r="CO38" i="31"/>
  <c r="CN205" i="31"/>
  <c r="CP205" i="31"/>
  <c r="CO205" i="31"/>
  <c r="CN160" i="31"/>
  <c r="CP160" i="31"/>
  <c r="CO160" i="31"/>
  <c r="CO172" i="31"/>
  <c r="CN172" i="31"/>
  <c r="CP172" i="31"/>
  <c r="CN94" i="31"/>
  <c r="CO94" i="31"/>
  <c r="CP94" i="31"/>
  <c r="CO114" i="31"/>
  <c r="CP114" i="31"/>
  <c r="CN114" i="31"/>
  <c r="CP104" i="31"/>
  <c r="CO104" i="31"/>
  <c r="CN104" i="31"/>
  <c r="CO239" i="31"/>
  <c r="CP239" i="31"/>
  <c r="CN239" i="31"/>
  <c r="CP115" i="31"/>
  <c r="CO115" i="31"/>
  <c r="CN115" i="31"/>
  <c r="CN197" i="31"/>
  <c r="CO197" i="31"/>
  <c r="CP197" i="31"/>
  <c r="CO92" i="31"/>
  <c r="CN92" i="31"/>
  <c r="CP92" i="31"/>
  <c r="CN43" i="31"/>
  <c r="CO43" i="31"/>
  <c r="CP43" i="31"/>
  <c r="CN186" i="31"/>
  <c r="CP186" i="31"/>
  <c r="CO186" i="31"/>
  <c r="CN261" i="31"/>
  <c r="CO261" i="31"/>
  <c r="CP261" i="31"/>
  <c r="CO212" i="31"/>
  <c r="CP212" i="31"/>
  <c r="CN212" i="31"/>
  <c r="CN242" i="31"/>
  <c r="CP242" i="31"/>
  <c r="CO242" i="31"/>
  <c r="CO222" i="31"/>
  <c r="CN222" i="31"/>
  <c r="CP222" i="31"/>
  <c r="CN85" i="31"/>
  <c r="CP85" i="31"/>
  <c r="CO85" i="31"/>
  <c r="CO257" i="31"/>
  <c r="CN257" i="31"/>
  <c r="CP257" i="31"/>
  <c r="CO126" i="31"/>
  <c r="CN126" i="31"/>
  <c r="CP126" i="31"/>
  <c r="CO156" i="31"/>
  <c r="CN156" i="31"/>
  <c r="CP156" i="31"/>
  <c r="CO55" i="31"/>
  <c r="CP55" i="31"/>
  <c r="CN55" i="31"/>
  <c r="CN181" i="31"/>
  <c r="CP181" i="31"/>
  <c r="CO181" i="31"/>
  <c r="CN29" i="31"/>
  <c r="CO29" i="31"/>
  <c r="CP29" i="31"/>
  <c r="CN68" i="31"/>
  <c r="CP68" i="31"/>
  <c r="CO68" i="31"/>
  <c r="CP184" i="31"/>
  <c r="CN184" i="31"/>
  <c r="CO184" i="31"/>
  <c r="CO236" i="31"/>
  <c r="CN236" i="31"/>
  <c r="CP236" i="31"/>
  <c r="CN211" i="31"/>
  <c r="CO211" i="31"/>
  <c r="CP211" i="31"/>
  <c r="CP196" i="31"/>
  <c r="CN196" i="31"/>
  <c r="CO196" i="31"/>
  <c r="CO189" i="31"/>
  <c r="CN189" i="31"/>
  <c r="CP189" i="31"/>
  <c r="CN241" i="31"/>
  <c r="CP241" i="31"/>
  <c r="CO241" i="31"/>
  <c r="CN221" i="31"/>
  <c r="CO221" i="31"/>
  <c r="CP221" i="31"/>
  <c r="CN152" i="31"/>
  <c r="CP152" i="31"/>
  <c r="CO152" i="31"/>
  <c r="CO165" i="31"/>
  <c r="CP165" i="31"/>
  <c r="CN165" i="31"/>
  <c r="CO103" i="31"/>
  <c r="CP103" i="31"/>
  <c r="CN103" i="31"/>
  <c r="CO170" i="31"/>
  <c r="CP170" i="31"/>
  <c r="CN170" i="31"/>
  <c r="CP132" i="31"/>
  <c r="CN132" i="31"/>
  <c r="CO132" i="31"/>
  <c r="CO31" i="31"/>
  <c r="CP31" i="31"/>
  <c r="CN31" i="31"/>
  <c r="CN66" i="31"/>
  <c r="CP66" i="31"/>
  <c r="CO66" i="31"/>
  <c r="CN130" i="31"/>
  <c r="CO130" i="31"/>
  <c r="CP130" i="31"/>
  <c r="CO195" i="31"/>
  <c r="CN195" i="31"/>
  <c r="CP195" i="31"/>
  <c r="CN53" i="31"/>
  <c r="CP53" i="31"/>
  <c r="CO53" i="31"/>
  <c r="CP81" i="31"/>
  <c r="CN81" i="31"/>
  <c r="CO81" i="31"/>
  <c r="CO250" i="31"/>
  <c r="CP250" i="31"/>
  <c r="CN250" i="31"/>
  <c r="CP64" i="31"/>
  <c r="CN64" i="31"/>
  <c r="CO64" i="31"/>
  <c r="CN129" i="31"/>
  <c r="CP129" i="31"/>
  <c r="CO129" i="31"/>
  <c r="CP167" i="31"/>
  <c r="CO167" i="31"/>
  <c r="CN167" i="31"/>
  <c r="CO75" i="31"/>
  <c r="CP75" i="31"/>
  <c r="CN75" i="31"/>
  <c r="CP209" i="31"/>
  <c r="CO209" i="31"/>
  <c r="CN209" i="31"/>
  <c r="CP73" i="31"/>
  <c r="CN73" i="31"/>
  <c r="CO73" i="31"/>
  <c r="CN111" i="31"/>
  <c r="CO111" i="31"/>
  <c r="CP111" i="31"/>
  <c r="CP201" i="31"/>
  <c r="CN201" i="31"/>
  <c r="CO201" i="31"/>
  <c r="CN198" i="31"/>
  <c r="CP198" i="31"/>
  <c r="CO198" i="31"/>
  <c r="CN155" i="31"/>
  <c r="CO155" i="31"/>
  <c r="CP155" i="31"/>
  <c r="CN220" i="31"/>
  <c r="CO220" i="31"/>
  <c r="CP220" i="31"/>
  <c r="CO207" i="31"/>
  <c r="CP207" i="31"/>
  <c r="CN207" i="31"/>
  <c r="CO162" i="31"/>
  <c r="CN162" i="31"/>
  <c r="CP162" i="31"/>
  <c r="CN175" i="31"/>
  <c r="CP175" i="31"/>
  <c r="CO175" i="31"/>
  <c r="CN113" i="31"/>
  <c r="CO113" i="31"/>
  <c r="CP113" i="31"/>
  <c r="CP79" i="31"/>
  <c r="CO79" i="31"/>
  <c r="CN79" i="31"/>
  <c r="CV13" i="31"/>
  <c r="BV5" i="31" s="1"/>
  <c r="BR13" i="31"/>
  <c r="BT9" i="31" s="1"/>
  <c r="BS9" i="31" s="1"/>
  <c r="CP185" i="31"/>
  <c r="CO185" i="31"/>
  <c r="CN185" i="31"/>
  <c r="CN133" i="31"/>
  <c r="CO133" i="31"/>
  <c r="CP133" i="31"/>
  <c r="CO71" i="31"/>
  <c r="CN71" i="31"/>
  <c r="CP71" i="31"/>
  <c r="CN238" i="31"/>
  <c r="CO238" i="31"/>
  <c r="CP238" i="31"/>
  <c r="CO244" i="31"/>
  <c r="CP244" i="31"/>
  <c r="CN244" i="31"/>
  <c r="CP262" i="31"/>
  <c r="CO262" i="31"/>
  <c r="CN262" i="31"/>
  <c r="CN28" i="31"/>
  <c r="CO28" i="31"/>
  <c r="CP28" i="31"/>
  <c r="CN136" i="31"/>
  <c r="CP136" i="31"/>
  <c r="CO136" i="31"/>
  <c r="CP88" i="31"/>
  <c r="CO88" i="31"/>
  <c r="CN88" i="31"/>
  <c r="CP89" i="31"/>
  <c r="CN89" i="31"/>
  <c r="CO89" i="31"/>
  <c r="CN204" i="31"/>
  <c r="CO204" i="31"/>
  <c r="CP204" i="31"/>
  <c r="CT13" i="31"/>
  <c r="BV3" i="31" s="1"/>
  <c r="CO153" i="31"/>
  <c r="CN153" i="31"/>
  <c r="CP153" i="31"/>
  <c r="CQ13" i="31"/>
  <c r="BU3" i="31" s="1"/>
  <c r="CP82" i="31"/>
  <c r="CO82" i="31"/>
  <c r="CN82" i="31"/>
  <c r="CP194" i="31"/>
  <c r="CN194" i="31"/>
  <c r="CO194" i="31"/>
  <c r="CO179" i="31"/>
  <c r="CP179" i="31"/>
  <c r="CN179" i="31"/>
  <c r="CP34" i="31"/>
  <c r="CN34" i="31"/>
  <c r="CO34" i="31"/>
  <c r="CN48" i="31"/>
  <c r="CP48" i="31"/>
  <c r="CO48" i="31"/>
  <c r="CN230" i="31"/>
  <c r="CO230" i="31"/>
  <c r="CP230" i="31"/>
  <c r="CN168" i="31"/>
  <c r="CO168" i="31"/>
  <c r="CP168" i="31"/>
  <c r="CN234" i="31"/>
  <c r="CO234" i="31"/>
  <c r="CP234" i="31"/>
  <c r="CP251" i="31"/>
  <c r="CN251" i="31"/>
  <c r="CO251" i="31"/>
  <c r="CP171" i="31"/>
  <c r="CN171" i="31"/>
  <c r="CO171" i="31"/>
  <c r="CN41" i="31"/>
  <c r="CO41" i="31"/>
  <c r="CP41" i="31"/>
  <c r="CP151" i="31"/>
  <c r="CN151" i="31"/>
  <c r="CO151" i="31"/>
  <c r="CN91" i="31"/>
  <c r="CO91" i="31"/>
  <c r="CP91" i="31"/>
  <c r="CO202" i="31"/>
  <c r="CP202" i="31"/>
  <c r="CN202" i="31"/>
  <c r="CO45" i="31"/>
  <c r="CN45" i="31"/>
  <c r="CP45" i="31"/>
  <c r="CO141" i="31"/>
  <c r="CN141" i="31"/>
  <c r="CP141" i="31"/>
  <c r="CO145" i="31"/>
  <c r="CP145" i="31"/>
  <c r="CN145" i="31"/>
  <c r="CN70" i="31"/>
  <c r="CO70" i="31"/>
  <c r="CP70" i="31"/>
  <c r="CN169" i="31"/>
  <c r="CO169" i="31"/>
  <c r="CP169" i="31"/>
  <c r="CN187" i="31"/>
  <c r="CO187" i="31"/>
  <c r="CP187" i="31"/>
  <c r="CP122" i="31"/>
  <c r="CO122" i="31"/>
  <c r="CN122" i="31"/>
  <c r="CN105" i="31"/>
  <c r="CP105" i="31"/>
  <c r="CO105" i="31"/>
  <c r="CO247" i="31"/>
  <c r="CN247" i="31"/>
  <c r="CP247" i="31"/>
  <c r="CP100" i="31"/>
  <c r="CO100" i="31"/>
  <c r="CN100" i="31"/>
  <c r="CN116" i="31"/>
  <c r="CO116" i="31"/>
  <c r="CP116" i="31"/>
  <c r="CP57" i="31"/>
  <c r="CN57" i="31"/>
  <c r="CO57" i="31"/>
  <c r="CO93" i="31"/>
  <c r="CP93" i="31"/>
  <c r="CN93" i="31"/>
  <c r="CO166" i="31"/>
  <c r="CN166" i="31"/>
  <c r="CP166" i="31"/>
  <c r="CN183" i="31"/>
  <c r="CP183" i="31"/>
  <c r="CO183" i="31"/>
  <c r="CO112" i="31"/>
  <c r="CP112" i="31"/>
  <c r="CN112" i="31"/>
  <c r="CP72" i="31"/>
  <c r="CN72" i="31"/>
  <c r="CO72" i="31"/>
  <c r="CP86" i="31"/>
  <c r="CO86" i="31"/>
  <c r="CN86" i="31"/>
  <c r="CO137" i="31"/>
  <c r="CN137" i="31"/>
  <c r="CP137" i="31"/>
  <c r="CN224" i="31"/>
  <c r="CP224" i="31"/>
  <c r="CO224" i="31"/>
  <c r="CP263" i="31"/>
  <c r="CN263" i="31"/>
  <c r="CO263" i="31"/>
  <c r="CN256" i="31"/>
  <c r="CP256" i="31"/>
  <c r="CO256" i="31"/>
  <c r="CP182" i="31"/>
  <c r="CO182" i="31"/>
  <c r="CN182" i="31"/>
  <c r="CP108" i="31"/>
  <c r="CO108" i="31"/>
  <c r="CN108" i="31"/>
  <c r="CO174" i="31"/>
  <c r="CP174" i="31"/>
  <c r="CN174" i="31"/>
  <c r="CO102" i="31"/>
  <c r="CN102" i="31"/>
  <c r="CP102" i="31"/>
  <c r="CP259" i="31"/>
  <c r="CO259" i="31"/>
  <c r="CN259" i="31"/>
  <c r="CN49" i="31"/>
  <c r="CP49" i="31"/>
  <c r="CO49" i="31"/>
  <c r="CO74" i="31"/>
  <c r="CP74" i="31"/>
  <c r="CN74" i="31"/>
  <c r="CN176" i="31"/>
  <c r="CP176" i="31"/>
  <c r="CO176" i="31"/>
  <c r="CN101" i="31"/>
  <c r="CP101" i="31"/>
  <c r="CO101" i="31"/>
  <c r="CO83" i="31"/>
  <c r="CP83" i="31"/>
  <c r="CN83" i="31"/>
  <c r="CP46" i="31"/>
  <c r="CN46" i="31"/>
  <c r="CO46" i="31"/>
  <c r="CN39" i="31"/>
  <c r="CO39" i="31"/>
  <c r="CP39" i="31"/>
  <c r="CP229" i="31"/>
  <c r="CN229" i="31"/>
  <c r="CO229" i="31"/>
  <c r="CP109" i="31"/>
  <c r="CO109" i="31"/>
  <c r="CN109" i="31"/>
  <c r="CP228" i="31"/>
  <c r="CN228" i="31"/>
  <c r="CO228" i="31"/>
  <c r="CU13" i="31"/>
  <c r="BV4" i="31" s="1"/>
  <c r="CP213" i="31"/>
  <c r="CO213" i="31"/>
  <c r="CN213" i="31"/>
  <c r="CN208" i="31"/>
  <c r="CO208" i="31"/>
  <c r="CP208" i="31"/>
  <c r="CP107" i="31"/>
  <c r="CO107" i="31"/>
  <c r="CN107" i="31"/>
  <c r="CN264" i="31"/>
  <c r="CO264" i="31"/>
  <c r="CP264" i="31"/>
  <c r="CO80" i="31"/>
  <c r="CN80" i="31"/>
  <c r="CP80" i="31"/>
  <c r="CN128" i="31"/>
  <c r="CO128" i="31"/>
  <c r="CP128" i="31"/>
  <c r="CO27" i="31"/>
  <c r="CP27" i="31"/>
  <c r="CN27" i="31"/>
  <c r="CP110" i="31"/>
  <c r="CO110" i="31"/>
  <c r="CN110" i="31"/>
  <c r="CN56" i="31"/>
  <c r="CO56" i="31"/>
  <c r="CP56" i="31"/>
  <c r="CN143" i="31"/>
  <c r="CP143" i="31"/>
  <c r="CO143" i="31"/>
  <c r="CN233" i="31"/>
  <c r="CO233" i="31"/>
  <c r="CP233" i="31"/>
  <c r="CP246" i="31"/>
  <c r="CO246" i="31"/>
  <c r="CN246" i="31"/>
  <c r="CO47" i="31"/>
  <c r="CP47" i="31"/>
  <c r="CN47" i="31"/>
  <c r="CO125" i="31"/>
  <c r="CN125" i="31"/>
  <c r="CP125" i="31"/>
  <c r="CO36" i="31"/>
  <c r="CN36" i="31"/>
  <c r="CP36" i="31"/>
  <c r="CP60" i="31"/>
  <c r="CO60" i="31"/>
  <c r="CN60" i="31"/>
  <c r="CP164" i="31"/>
  <c r="CO164" i="31"/>
  <c r="CN164" i="31"/>
  <c r="CO78" i="31"/>
  <c r="CN78" i="31"/>
  <c r="CP78" i="31"/>
  <c r="CN206" i="31"/>
  <c r="CP206" i="31"/>
  <c r="CO206" i="31"/>
  <c r="CP99" i="31"/>
  <c r="CN99" i="31"/>
  <c r="CO99" i="31"/>
  <c r="CN216" i="31"/>
  <c r="CO216" i="31"/>
  <c r="CP216" i="31"/>
  <c r="CP138" i="31"/>
  <c r="CO138" i="31"/>
  <c r="CN138" i="31"/>
  <c r="CO231" i="31"/>
  <c r="CP231" i="31"/>
  <c r="CN231" i="31"/>
  <c r="CP180" i="31"/>
  <c r="CO180" i="31"/>
  <c r="CN180" i="31"/>
  <c r="CN142" i="31"/>
  <c r="CP142" i="31"/>
  <c r="CO142" i="31"/>
  <c r="CN117" i="31"/>
  <c r="CP117" i="31"/>
  <c r="CO117" i="31"/>
  <c r="CO260" i="31"/>
  <c r="CN260" i="31"/>
  <c r="CP260" i="31"/>
  <c r="CP237" i="31"/>
  <c r="CO237" i="31"/>
  <c r="CN237" i="31"/>
  <c r="CN188" i="31"/>
  <c r="CO188" i="31"/>
  <c r="CP188" i="31"/>
  <c r="CP139" i="31"/>
  <c r="CO139" i="31"/>
  <c r="CN139" i="31"/>
  <c r="CP253" i="31"/>
  <c r="CO253" i="31"/>
  <c r="CN253" i="31"/>
  <c r="CO95" i="31"/>
  <c r="CP95" i="31"/>
  <c r="CN95" i="31"/>
  <c r="CN67" i="31"/>
  <c r="CP67" i="31"/>
  <c r="CO67" i="31"/>
  <c r="CN210" i="31"/>
  <c r="CP210" i="31"/>
  <c r="CO210" i="31"/>
  <c r="CP54" i="31"/>
  <c r="CO54" i="31"/>
  <c r="CN54" i="31"/>
  <c r="CO63" i="31"/>
  <c r="CP63" i="31"/>
  <c r="CN63" i="31"/>
  <c r="CN33" i="31"/>
  <c r="CO33" i="31"/>
  <c r="CP33" i="31"/>
  <c r="CP134" i="31"/>
  <c r="CN134" i="31"/>
  <c r="CO134" i="31"/>
  <c r="CO255" i="31"/>
  <c r="CN255" i="31"/>
  <c r="CP255" i="31"/>
  <c r="CO118" i="31"/>
  <c r="CN118" i="31"/>
  <c r="CP118" i="31"/>
  <c r="CP217" i="31"/>
  <c r="CO217" i="31"/>
  <c r="CN217" i="31"/>
  <c r="CN61" i="31"/>
  <c r="CP61" i="31"/>
  <c r="CO61" i="31"/>
  <c r="CN52" i="31"/>
  <c r="CO52" i="31"/>
  <c r="CP52" i="31"/>
  <c r="CN193" i="31"/>
  <c r="CP193" i="31"/>
  <c r="CO193" i="31"/>
  <c r="CO235" i="31"/>
  <c r="CP235" i="31"/>
  <c r="CN235" i="31"/>
  <c r="CP240" i="31"/>
  <c r="CO240" i="31"/>
  <c r="CN240" i="31"/>
  <c r="CP192" i="31"/>
  <c r="CN192" i="31"/>
  <c r="CO192" i="31"/>
  <c r="CP243" i="31"/>
  <c r="CO243" i="31"/>
  <c r="CN243" i="31"/>
  <c r="CO158" i="31"/>
  <c r="CN158" i="31"/>
  <c r="CP158" i="31"/>
  <c r="CN121" i="31"/>
  <c r="CP121" i="31"/>
  <c r="CO121" i="31"/>
  <c r="CN199" i="31"/>
  <c r="CO199" i="31"/>
  <c r="CP199" i="31"/>
  <c r="CN258" i="31"/>
  <c r="CP258" i="31"/>
  <c r="CO258" i="31"/>
  <c r="CP144" i="31"/>
  <c r="CN144" i="31"/>
  <c r="CO144" i="31"/>
  <c r="CN227" i="31"/>
  <c r="CO227" i="31"/>
  <c r="CP227" i="31"/>
  <c r="CO44" i="31"/>
  <c r="CP44" i="31"/>
  <c r="CN44" i="31"/>
  <c r="CO147" i="31"/>
  <c r="CN147" i="31"/>
  <c r="CP147" i="31"/>
  <c r="CP245" i="31"/>
  <c r="CN245" i="31"/>
  <c r="CO245" i="31"/>
  <c r="CN35" i="31"/>
  <c r="CO35" i="31"/>
  <c r="CP35" i="31"/>
  <c r="CO203" i="31"/>
  <c r="CN203" i="31"/>
  <c r="CP203" i="31"/>
  <c r="CO140" i="31"/>
  <c r="CN140" i="31"/>
  <c r="CP140" i="31"/>
  <c r="CO98" i="31"/>
  <c r="CN98" i="31"/>
  <c r="CP98" i="31"/>
  <c r="CP96" i="31"/>
  <c r="CN96" i="31"/>
  <c r="CO96" i="31"/>
  <c r="CN148" i="31"/>
  <c r="CO148" i="31"/>
  <c r="CP148" i="31"/>
  <c r="CP84" i="31"/>
  <c r="CN84" i="31"/>
  <c r="CO84" i="31"/>
  <c r="CO120" i="31"/>
  <c r="CP120" i="31"/>
  <c r="CN120" i="31"/>
  <c r="CP90" i="31"/>
  <c r="CO90" i="31"/>
  <c r="CN90" i="31"/>
  <c r="CR13" i="31"/>
  <c r="BU4" i="31" s="1"/>
  <c r="CO149" i="31"/>
  <c r="CP149" i="31"/>
  <c r="CN149" i="31"/>
  <c r="CP161" i="31"/>
  <c r="CN161" i="31"/>
  <c r="CO161" i="31"/>
  <c r="CP51" i="31"/>
  <c r="CO51" i="31"/>
  <c r="CN51" i="31"/>
  <c r="CO65" i="31"/>
  <c r="CN65" i="31"/>
  <c r="CP65" i="31"/>
  <c r="CO77" i="31"/>
  <c r="CN77" i="31"/>
  <c r="CP77" i="31"/>
  <c r="CP219" i="31"/>
  <c r="CO219" i="31"/>
  <c r="CN219" i="31"/>
  <c r="CN154" i="31"/>
  <c r="CO154" i="31"/>
  <c r="CP154" i="31"/>
  <c r="CO146" i="31"/>
  <c r="CP146" i="31"/>
  <c r="CN146" i="31"/>
  <c r="CP119" i="31"/>
  <c r="CN119" i="31"/>
  <c r="CO119" i="31"/>
  <c r="CP124" i="31"/>
  <c r="CO124" i="31"/>
  <c r="CN124" i="31"/>
  <c r="CN252" i="31"/>
  <c r="CO252" i="31"/>
  <c r="CP252" i="31"/>
  <c r="CP131" i="31"/>
  <c r="CN131" i="31"/>
  <c r="CO131" i="31"/>
  <c r="CP42" i="31"/>
  <c r="CO42" i="31"/>
  <c r="CN42" i="31"/>
  <c r="CN123" i="31"/>
  <c r="CP123" i="31"/>
  <c r="CO123" i="31"/>
  <c r="CN249" i="31"/>
  <c r="CP249" i="31"/>
  <c r="CO249" i="31"/>
  <c r="CO218" i="31"/>
  <c r="CP218" i="31"/>
  <c r="CN218" i="31"/>
  <c r="CO178" i="31"/>
  <c r="CN178" i="31"/>
  <c r="CP178" i="31"/>
  <c r="CN62" i="31"/>
  <c r="CP62" i="31"/>
  <c r="CO62" i="31"/>
  <c r="CN226" i="31"/>
  <c r="CP226" i="31"/>
  <c r="CO226" i="31"/>
  <c r="CO69" i="31"/>
  <c r="CN69" i="31"/>
  <c r="CP69" i="31"/>
  <c r="CN87" i="31"/>
  <c r="CP87" i="31"/>
  <c r="CO87" i="31"/>
  <c r="CO159" i="31"/>
  <c r="CN159" i="31"/>
  <c r="CP159" i="31"/>
  <c r="CP106" i="31"/>
  <c r="CO106" i="31"/>
  <c r="CN106" i="31"/>
  <c r="CN97" i="31"/>
  <c r="CP97" i="31"/>
  <c r="CO97" i="31"/>
  <c r="CP30" i="31"/>
  <c r="CO30" i="31"/>
  <c r="CN30" i="31"/>
  <c r="CP223" i="31"/>
  <c r="CO223" i="31"/>
  <c r="CN223" i="31"/>
  <c r="CN214" i="31"/>
  <c r="CP214" i="31"/>
  <c r="CO214" i="31"/>
  <c r="CN232" i="31"/>
  <c r="CP232" i="31"/>
  <c r="CO232" i="31"/>
  <c r="CN248" i="31"/>
  <c r="CO248" i="31"/>
  <c r="CP248" i="31"/>
  <c r="CO37" i="31"/>
  <c r="CP37" i="31"/>
  <c r="CN37" i="31"/>
  <c r="CN59" i="31"/>
  <c r="CP59" i="31"/>
  <c r="CO59" i="31"/>
  <c r="CN157" i="31"/>
  <c r="CP157" i="31"/>
  <c r="CO157" i="31"/>
  <c r="CO40" i="31"/>
  <c r="CN40" i="31"/>
  <c r="CP40" i="31"/>
  <c r="CP225" i="31"/>
  <c r="CO225" i="31"/>
  <c r="CN225" i="31"/>
  <c r="CS13" i="31"/>
  <c r="BU5" i="31" s="1"/>
  <c r="CP127" i="31"/>
  <c r="CO127" i="31"/>
  <c r="CN127" i="31"/>
  <c r="CP76" i="31"/>
  <c r="CN76" i="31"/>
  <c r="CO76" i="31"/>
  <c r="CP32" i="31"/>
  <c r="CO32" i="31"/>
  <c r="CN32" i="31"/>
  <c r="CO50" i="31"/>
  <c r="CP50" i="31"/>
  <c r="CN50" i="31"/>
  <c r="CP215" i="31"/>
  <c r="CN215" i="31"/>
  <c r="CO215" i="31"/>
  <c r="CO254" i="31"/>
  <c r="CP254" i="31"/>
  <c r="CN254" i="31"/>
  <c r="CP150" i="31"/>
  <c r="CO150" i="31"/>
  <c r="CN150" i="31"/>
  <c r="CN191" i="31"/>
  <c r="CP191" i="31"/>
  <c r="CO191" i="31"/>
  <c r="CN177" i="31"/>
  <c r="CP177" i="31"/>
  <c r="CO177" i="31"/>
  <c r="CN200" i="31"/>
  <c r="CP200" i="31"/>
  <c r="CO200" i="31"/>
  <c r="CN173" i="31"/>
  <c r="CO173" i="31"/>
  <c r="CP173" i="31"/>
  <c r="CO163" i="31"/>
  <c r="CP163" i="31"/>
  <c r="CN163" i="31"/>
  <c r="CO190" i="31"/>
  <c r="CP190" i="31"/>
  <c r="CN190" i="31"/>
  <c r="CP58" i="31"/>
  <c r="CN58" i="31"/>
  <c r="CO58" i="31"/>
  <c r="CP135" i="31"/>
  <c r="CN135" i="31"/>
  <c r="CO135" i="31"/>
  <c r="O8" i="33" l="1"/>
  <c r="R8" i="33" s="1"/>
  <c r="U8" i="33" s="1"/>
  <c r="X8" i="33" s="1"/>
  <c r="Q9" i="33"/>
  <c r="T9" i="33" s="1"/>
  <c r="W9" i="33" s="1"/>
  <c r="S8" i="33"/>
  <c r="V8" i="33" s="1"/>
  <c r="P9" i="33"/>
  <c r="Q10" i="33"/>
  <c r="CO13" i="31"/>
  <c r="BT4" i="31" s="1"/>
  <c r="BS4" i="31" s="1"/>
  <c r="BU6" i="31"/>
  <c r="BU7" i="31"/>
  <c r="BU10" i="31"/>
  <c r="BU8" i="31"/>
  <c r="CN13" i="31"/>
  <c r="BT3" i="31" s="1"/>
  <c r="BS3" i="31" s="1"/>
  <c r="BV6" i="31"/>
  <c r="BV7" i="31"/>
  <c r="BV8" i="31"/>
  <c r="BV10" i="31"/>
  <c r="CP13" i="31"/>
  <c r="BT5" i="31" s="1"/>
  <c r="R9" i="33" l="1"/>
  <c r="U9" i="33" s="1"/>
  <c r="X9" i="33" s="1"/>
  <c r="S9" i="33"/>
  <c r="V9" i="33" s="1"/>
  <c r="P10" i="33"/>
  <c r="R10" i="33"/>
  <c r="T10" i="33"/>
  <c r="W10" i="33" s="1"/>
  <c r="Q11" i="33"/>
  <c r="T11" i="33" s="1"/>
  <c r="W11" i="33" s="1"/>
  <c r="BT7" i="31"/>
  <c r="BT8" i="31"/>
  <c r="BT6" i="31"/>
  <c r="BS6" i="31" s="1"/>
  <c r="BT10" i="31"/>
  <c r="BS5" i="31"/>
  <c r="U10" i="33" l="1"/>
  <c r="X10" i="33" s="1"/>
  <c r="R11" i="33"/>
  <c r="U11" i="33" s="1"/>
  <c r="X11" i="33" s="1"/>
  <c r="S10" i="33"/>
  <c r="V10" i="33" s="1"/>
  <c r="P11" i="33"/>
  <c r="S11" i="33" s="1"/>
  <c r="V11" i="33" s="1"/>
  <c r="BS7" i="31"/>
  <c r="BS10" i="31"/>
  <c r="BS8" i="31"/>
</calcChain>
</file>

<file path=xl/comments1.xml><?xml version="1.0" encoding="utf-8"?>
<comments xmlns="http://schemas.openxmlformats.org/spreadsheetml/2006/main">
  <authors>
    <author>Claudia White</author>
  </authors>
  <commentList>
    <comment ref="R10" authorId="0" shapeId="0">
      <text>
        <r>
          <rPr>
            <sz val="9"/>
            <color indexed="81"/>
            <rFont val="Tahoma"/>
            <family val="2"/>
          </rPr>
          <t xml:space="preserve">Yes = allocation guide will be BP
No  =  allocation guide will be MP
</t>
        </r>
      </text>
    </comment>
  </commentList>
</comments>
</file>

<file path=xl/comments2.xml><?xml version="1.0" encoding="utf-8"?>
<comments xmlns="http://schemas.openxmlformats.org/spreadsheetml/2006/main">
  <authors>
    <author>Tim Wenzel</author>
  </authors>
  <commentList>
    <comment ref="G2" authorId="0" shapeId="0">
      <text>
        <r>
          <rPr>
            <sz val="9"/>
            <color indexed="81"/>
            <rFont val="Tahoma"/>
            <family val="2"/>
          </rPr>
          <t xml:space="preserve">Item % of Carton Cube calc
</t>
        </r>
      </text>
    </comment>
    <comment ref="H2" authorId="0" shapeId="0">
      <text>
        <r>
          <rPr>
            <b/>
            <sz val="9"/>
            <color indexed="81"/>
            <rFont val="Tahoma"/>
            <family val="2"/>
          </rPr>
          <t>CF Freight Rate</t>
        </r>
      </text>
    </comment>
    <comment ref="I2" authorId="0" shapeId="0">
      <text>
        <r>
          <rPr>
            <b/>
            <sz val="9"/>
            <color indexed="81"/>
            <rFont val="Tahoma"/>
            <family val="2"/>
          </rPr>
          <t>Insurance, Commission and Other</t>
        </r>
      </text>
    </comment>
    <comment ref="P2" authorId="0" shapeId="0">
      <text>
        <r>
          <rPr>
            <sz val="9"/>
            <color indexed="81"/>
            <rFont val="Tahoma"/>
            <family val="2"/>
          </rPr>
          <t xml:space="preserve">Item % of Carton Cube calc
</t>
        </r>
      </text>
    </comment>
    <comment ref="Q2" authorId="0" shapeId="0">
      <text>
        <r>
          <rPr>
            <b/>
            <sz val="9"/>
            <color indexed="81"/>
            <rFont val="Tahoma"/>
            <family val="2"/>
          </rPr>
          <t>CF Freight Rate</t>
        </r>
      </text>
    </comment>
    <comment ref="R2" authorId="0" shapeId="0">
      <text>
        <r>
          <rPr>
            <b/>
            <sz val="9"/>
            <color indexed="81"/>
            <rFont val="Tahoma"/>
            <family val="2"/>
          </rPr>
          <t>Insurance, Commission and Other</t>
        </r>
      </text>
    </comment>
    <comment ref="Y2" authorId="0" shapeId="0">
      <text>
        <r>
          <rPr>
            <sz val="9"/>
            <color indexed="81"/>
            <rFont val="Tahoma"/>
            <family val="2"/>
          </rPr>
          <t xml:space="preserve">Item % of Carton Cube calc
</t>
        </r>
      </text>
    </comment>
    <comment ref="Z2" authorId="0" shapeId="0">
      <text>
        <r>
          <rPr>
            <b/>
            <sz val="9"/>
            <color indexed="81"/>
            <rFont val="Tahoma"/>
            <family val="2"/>
          </rPr>
          <t>CF Freight Rate</t>
        </r>
      </text>
    </comment>
    <comment ref="AA2" authorId="0" shapeId="0">
      <text>
        <r>
          <rPr>
            <b/>
            <sz val="9"/>
            <color indexed="81"/>
            <rFont val="Tahoma"/>
            <family val="2"/>
          </rPr>
          <t>Insurance, Commission and Other</t>
        </r>
      </text>
    </comment>
    <comment ref="I3" authorId="0" shapeId="0">
      <text>
        <r>
          <rPr>
            <b/>
            <sz val="9"/>
            <color indexed="81"/>
            <rFont val="Tahoma"/>
            <family val="2"/>
          </rPr>
          <t>Carton Charge</t>
        </r>
      </text>
    </comment>
    <comment ref="R3" authorId="0" shapeId="0">
      <text>
        <r>
          <rPr>
            <b/>
            <sz val="9"/>
            <color indexed="81"/>
            <rFont val="Tahoma"/>
            <family val="2"/>
          </rPr>
          <t>Carton Charge</t>
        </r>
      </text>
    </comment>
    <comment ref="AA3" authorId="0" shapeId="0">
      <text>
        <r>
          <rPr>
            <b/>
            <sz val="9"/>
            <color indexed="81"/>
            <rFont val="Tahoma"/>
            <family val="2"/>
          </rPr>
          <t>Carton Charge</t>
        </r>
      </text>
    </comment>
    <comment ref="I5" authorId="0" shapeId="0">
      <text>
        <r>
          <rPr>
            <b/>
            <sz val="9"/>
            <color indexed="81"/>
            <rFont val="Tahoma"/>
            <family val="2"/>
          </rPr>
          <t xml:space="preserve">Estimated Additional costs for proposed new first Cost
</t>
        </r>
      </text>
    </comment>
    <comment ref="R5" authorId="0" shapeId="0">
      <text>
        <r>
          <rPr>
            <b/>
            <sz val="9"/>
            <color indexed="81"/>
            <rFont val="Tahoma"/>
            <family val="2"/>
          </rPr>
          <t xml:space="preserve">Estimated Additional costs for proposed new first Cost
</t>
        </r>
      </text>
    </comment>
    <comment ref="AA5" authorId="0" shapeId="0">
      <text>
        <r>
          <rPr>
            <b/>
            <sz val="9"/>
            <color indexed="81"/>
            <rFont val="Tahoma"/>
            <family val="2"/>
          </rPr>
          <t xml:space="preserve">Estimated Additional costs for proposed new first Cost
</t>
        </r>
      </text>
    </comment>
    <comment ref="G42" authorId="0" shapeId="0">
      <text>
        <r>
          <rPr>
            <sz val="9"/>
            <color indexed="81"/>
            <rFont val="Tahoma"/>
            <family val="2"/>
          </rPr>
          <t xml:space="preserve">Item % of Carton Cube calc
</t>
        </r>
      </text>
    </comment>
    <comment ref="H42" authorId="0" shapeId="0">
      <text>
        <r>
          <rPr>
            <b/>
            <sz val="9"/>
            <color indexed="81"/>
            <rFont val="Tahoma"/>
            <family val="2"/>
          </rPr>
          <t>CF Freight Rate</t>
        </r>
      </text>
    </comment>
    <comment ref="I42" authorId="0" shapeId="0">
      <text>
        <r>
          <rPr>
            <b/>
            <sz val="9"/>
            <color indexed="81"/>
            <rFont val="Tahoma"/>
            <family val="2"/>
          </rPr>
          <t>Insurance, Commission and Other</t>
        </r>
      </text>
    </comment>
    <comment ref="P42" authorId="0" shapeId="0">
      <text>
        <r>
          <rPr>
            <sz val="9"/>
            <color indexed="81"/>
            <rFont val="Tahoma"/>
            <family val="2"/>
          </rPr>
          <t xml:space="preserve">Item % of Carton Cube calc
</t>
        </r>
      </text>
    </comment>
    <comment ref="Q42" authorId="0" shapeId="0">
      <text>
        <r>
          <rPr>
            <b/>
            <sz val="9"/>
            <color indexed="81"/>
            <rFont val="Tahoma"/>
            <family val="2"/>
          </rPr>
          <t>CF Freight Rate</t>
        </r>
      </text>
    </comment>
    <comment ref="R42" authorId="0" shapeId="0">
      <text>
        <r>
          <rPr>
            <b/>
            <sz val="9"/>
            <color indexed="81"/>
            <rFont val="Tahoma"/>
            <family val="2"/>
          </rPr>
          <t>Insurance, Commission and Other</t>
        </r>
      </text>
    </comment>
    <comment ref="Y42" authorId="0" shapeId="0">
      <text>
        <r>
          <rPr>
            <sz val="9"/>
            <color indexed="81"/>
            <rFont val="Tahoma"/>
            <family val="2"/>
          </rPr>
          <t xml:space="preserve">Item % of Carton Cube calc
</t>
        </r>
      </text>
    </comment>
    <comment ref="Z42" authorId="0" shapeId="0">
      <text>
        <r>
          <rPr>
            <b/>
            <sz val="9"/>
            <color indexed="81"/>
            <rFont val="Tahoma"/>
            <family val="2"/>
          </rPr>
          <t>CF Freight Rate</t>
        </r>
      </text>
    </comment>
    <comment ref="AA42" authorId="0" shapeId="0">
      <text>
        <r>
          <rPr>
            <b/>
            <sz val="9"/>
            <color indexed="81"/>
            <rFont val="Tahoma"/>
            <family val="2"/>
          </rPr>
          <t>Insurance, Commission and Other</t>
        </r>
      </text>
    </comment>
    <comment ref="I43" authorId="0" shapeId="0">
      <text>
        <r>
          <rPr>
            <b/>
            <sz val="9"/>
            <color indexed="81"/>
            <rFont val="Tahoma"/>
            <family val="2"/>
          </rPr>
          <t>Carton Charge</t>
        </r>
      </text>
    </comment>
    <comment ref="R43" authorId="0" shapeId="0">
      <text>
        <r>
          <rPr>
            <b/>
            <sz val="9"/>
            <color indexed="81"/>
            <rFont val="Tahoma"/>
            <family val="2"/>
          </rPr>
          <t>Carton Charge</t>
        </r>
      </text>
    </comment>
    <comment ref="AA43" authorId="0" shapeId="0">
      <text>
        <r>
          <rPr>
            <b/>
            <sz val="9"/>
            <color indexed="81"/>
            <rFont val="Tahoma"/>
            <family val="2"/>
          </rPr>
          <t>Carton Charge</t>
        </r>
      </text>
    </comment>
    <comment ref="I45" authorId="0" shapeId="0">
      <text>
        <r>
          <rPr>
            <b/>
            <sz val="9"/>
            <color indexed="81"/>
            <rFont val="Tahoma"/>
            <family val="2"/>
          </rPr>
          <t xml:space="preserve">Estimated Additional costs for proposed new first Cost
</t>
        </r>
      </text>
    </comment>
    <comment ref="R45" authorId="0" shapeId="0">
      <text>
        <r>
          <rPr>
            <b/>
            <sz val="9"/>
            <color indexed="81"/>
            <rFont val="Tahoma"/>
            <family val="2"/>
          </rPr>
          <t xml:space="preserve">Estimated Additional costs for proposed new first Cost
</t>
        </r>
      </text>
    </comment>
    <comment ref="AA45" authorId="0" shapeId="0">
      <text>
        <r>
          <rPr>
            <b/>
            <sz val="9"/>
            <color indexed="81"/>
            <rFont val="Tahoma"/>
            <family val="2"/>
          </rPr>
          <t xml:space="preserve">Estimated Additional costs for proposed new first Cost
</t>
        </r>
      </text>
    </comment>
    <comment ref="G82" authorId="0" shapeId="0">
      <text>
        <r>
          <rPr>
            <sz val="9"/>
            <color indexed="81"/>
            <rFont val="Tahoma"/>
            <family val="2"/>
          </rPr>
          <t xml:space="preserve">Item % of Carton Cube calc
</t>
        </r>
      </text>
    </comment>
    <comment ref="H82" authorId="0" shapeId="0">
      <text>
        <r>
          <rPr>
            <b/>
            <sz val="9"/>
            <color indexed="81"/>
            <rFont val="Tahoma"/>
            <family val="2"/>
          </rPr>
          <t>CF Freight Rate</t>
        </r>
      </text>
    </comment>
    <comment ref="I82" authorId="0" shapeId="0">
      <text>
        <r>
          <rPr>
            <b/>
            <sz val="9"/>
            <color indexed="81"/>
            <rFont val="Tahoma"/>
            <family val="2"/>
          </rPr>
          <t>Insurance, Commission and Other</t>
        </r>
      </text>
    </comment>
    <comment ref="P82" authorId="0" shapeId="0">
      <text>
        <r>
          <rPr>
            <sz val="9"/>
            <color indexed="81"/>
            <rFont val="Tahoma"/>
            <family val="2"/>
          </rPr>
          <t xml:space="preserve">Item % of Carton Cube calc
</t>
        </r>
      </text>
    </comment>
    <comment ref="Q82" authorId="0" shapeId="0">
      <text>
        <r>
          <rPr>
            <b/>
            <sz val="9"/>
            <color indexed="81"/>
            <rFont val="Tahoma"/>
            <family val="2"/>
          </rPr>
          <t>CF Freight Rate</t>
        </r>
      </text>
    </comment>
    <comment ref="R82" authorId="0" shapeId="0">
      <text>
        <r>
          <rPr>
            <b/>
            <sz val="9"/>
            <color indexed="81"/>
            <rFont val="Tahoma"/>
            <family val="2"/>
          </rPr>
          <t>Insurance, Commission and Other</t>
        </r>
      </text>
    </comment>
    <comment ref="Y82" authorId="0" shapeId="0">
      <text>
        <r>
          <rPr>
            <sz val="9"/>
            <color indexed="81"/>
            <rFont val="Tahoma"/>
            <family val="2"/>
          </rPr>
          <t xml:space="preserve">Item % of Carton Cube calc
</t>
        </r>
      </text>
    </comment>
    <comment ref="Z82" authorId="0" shapeId="0">
      <text>
        <r>
          <rPr>
            <b/>
            <sz val="9"/>
            <color indexed="81"/>
            <rFont val="Tahoma"/>
            <family val="2"/>
          </rPr>
          <t>CF Freight Rate</t>
        </r>
      </text>
    </comment>
    <comment ref="AA82" authorId="0" shapeId="0">
      <text>
        <r>
          <rPr>
            <b/>
            <sz val="9"/>
            <color indexed="81"/>
            <rFont val="Tahoma"/>
            <family val="2"/>
          </rPr>
          <t>Insurance, Commission and Other</t>
        </r>
      </text>
    </comment>
    <comment ref="I83" authorId="0" shapeId="0">
      <text>
        <r>
          <rPr>
            <b/>
            <sz val="9"/>
            <color indexed="81"/>
            <rFont val="Tahoma"/>
            <family val="2"/>
          </rPr>
          <t>Carton Charge</t>
        </r>
      </text>
    </comment>
    <comment ref="R83" authorId="0" shapeId="0">
      <text>
        <r>
          <rPr>
            <b/>
            <sz val="9"/>
            <color indexed="81"/>
            <rFont val="Tahoma"/>
            <family val="2"/>
          </rPr>
          <t>Carton Charge</t>
        </r>
      </text>
    </comment>
    <comment ref="AA83" authorId="0" shapeId="0">
      <text>
        <r>
          <rPr>
            <b/>
            <sz val="9"/>
            <color indexed="81"/>
            <rFont val="Tahoma"/>
            <family val="2"/>
          </rPr>
          <t>Carton Charge</t>
        </r>
      </text>
    </comment>
    <comment ref="I85" authorId="0" shapeId="0">
      <text>
        <r>
          <rPr>
            <b/>
            <sz val="9"/>
            <color indexed="81"/>
            <rFont val="Tahoma"/>
            <family val="2"/>
          </rPr>
          <t xml:space="preserve">Estimated Additional costs for proposed new first Cost
</t>
        </r>
      </text>
    </comment>
    <comment ref="R85" authorId="0" shapeId="0">
      <text>
        <r>
          <rPr>
            <b/>
            <sz val="9"/>
            <color indexed="81"/>
            <rFont val="Tahoma"/>
            <family val="2"/>
          </rPr>
          <t xml:space="preserve">Estimated Additional costs for proposed new first Cost
</t>
        </r>
      </text>
    </comment>
    <comment ref="AA85" authorId="0" shapeId="0">
      <text>
        <r>
          <rPr>
            <b/>
            <sz val="9"/>
            <color indexed="81"/>
            <rFont val="Tahoma"/>
            <family val="2"/>
          </rPr>
          <t xml:space="preserve">Estimated Additional costs for proposed new first Cost
</t>
        </r>
      </text>
    </comment>
    <comment ref="G122" authorId="0" shapeId="0">
      <text>
        <r>
          <rPr>
            <sz val="9"/>
            <color indexed="81"/>
            <rFont val="Tahoma"/>
            <family val="2"/>
          </rPr>
          <t xml:space="preserve">Item % of Carton Cube calc
</t>
        </r>
      </text>
    </comment>
    <comment ref="H122" authorId="0" shapeId="0">
      <text>
        <r>
          <rPr>
            <b/>
            <sz val="9"/>
            <color indexed="81"/>
            <rFont val="Tahoma"/>
            <family val="2"/>
          </rPr>
          <t>CF Freight Rate</t>
        </r>
      </text>
    </comment>
    <comment ref="I122" authorId="0" shapeId="0">
      <text>
        <r>
          <rPr>
            <b/>
            <sz val="9"/>
            <color indexed="81"/>
            <rFont val="Tahoma"/>
            <family val="2"/>
          </rPr>
          <t>Insurance, Commission and Other</t>
        </r>
      </text>
    </comment>
    <comment ref="P122" authorId="0" shapeId="0">
      <text>
        <r>
          <rPr>
            <sz val="9"/>
            <color indexed="81"/>
            <rFont val="Tahoma"/>
            <family val="2"/>
          </rPr>
          <t xml:space="preserve">Item % of Carton Cube calc
</t>
        </r>
      </text>
    </comment>
    <comment ref="Q122" authorId="0" shapeId="0">
      <text>
        <r>
          <rPr>
            <b/>
            <sz val="9"/>
            <color indexed="81"/>
            <rFont val="Tahoma"/>
            <family val="2"/>
          </rPr>
          <t>CF Freight Rate</t>
        </r>
      </text>
    </comment>
    <comment ref="R122" authorId="0" shapeId="0">
      <text>
        <r>
          <rPr>
            <b/>
            <sz val="9"/>
            <color indexed="81"/>
            <rFont val="Tahoma"/>
            <family val="2"/>
          </rPr>
          <t>Insurance, Commission and Other</t>
        </r>
      </text>
    </comment>
    <comment ref="Y122" authorId="0" shapeId="0">
      <text>
        <r>
          <rPr>
            <sz val="9"/>
            <color indexed="81"/>
            <rFont val="Tahoma"/>
            <family val="2"/>
          </rPr>
          <t xml:space="preserve">Item % of Carton Cube calc
</t>
        </r>
      </text>
    </comment>
    <comment ref="Z122" authorId="0" shapeId="0">
      <text>
        <r>
          <rPr>
            <b/>
            <sz val="9"/>
            <color indexed="81"/>
            <rFont val="Tahoma"/>
            <family val="2"/>
          </rPr>
          <t>CF Freight Rate</t>
        </r>
      </text>
    </comment>
    <comment ref="AA122" authorId="0" shapeId="0">
      <text>
        <r>
          <rPr>
            <b/>
            <sz val="9"/>
            <color indexed="81"/>
            <rFont val="Tahoma"/>
            <family val="2"/>
          </rPr>
          <t>Insurance, Commission and Other</t>
        </r>
      </text>
    </comment>
    <comment ref="I123" authorId="0" shapeId="0">
      <text>
        <r>
          <rPr>
            <b/>
            <sz val="9"/>
            <color indexed="81"/>
            <rFont val="Tahoma"/>
            <family val="2"/>
          </rPr>
          <t>Carton Charge</t>
        </r>
      </text>
    </comment>
    <comment ref="R123" authorId="0" shapeId="0">
      <text>
        <r>
          <rPr>
            <b/>
            <sz val="9"/>
            <color indexed="81"/>
            <rFont val="Tahoma"/>
            <family val="2"/>
          </rPr>
          <t>Carton Charge</t>
        </r>
      </text>
    </comment>
    <comment ref="AA123" authorId="0" shapeId="0">
      <text>
        <r>
          <rPr>
            <b/>
            <sz val="9"/>
            <color indexed="81"/>
            <rFont val="Tahoma"/>
            <family val="2"/>
          </rPr>
          <t>Carton Charge</t>
        </r>
      </text>
    </comment>
    <comment ref="I125" authorId="0" shapeId="0">
      <text>
        <r>
          <rPr>
            <b/>
            <sz val="9"/>
            <color indexed="81"/>
            <rFont val="Tahoma"/>
            <family val="2"/>
          </rPr>
          <t xml:space="preserve">Estimated Additional costs for proposed new first Cost
</t>
        </r>
      </text>
    </comment>
    <comment ref="R125" authorId="0" shapeId="0">
      <text>
        <r>
          <rPr>
            <b/>
            <sz val="9"/>
            <color indexed="81"/>
            <rFont val="Tahoma"/>
            <family val="2"/>
          </rPr>
          <t xml:space="preserve">Estimated Additional costs for proposed new first Cost
</t>
        </r>
      </text>
    </comment>
    <comment ref="AA125" authorId="0" shapeId="0">
      <text>
        <r>
          <rPr>
            <b/>
            <sz val="9"/>
            <color indexed="81"/>
            <rFont val="Tahoma"/>
            <family val="2"/>
          </rPr>
          <t xml:space="preserve">Estimated Additional costs for proposed new first Cost
</t>
        </r>
      </text>
    </comment>
    <comment ref="G162" authorId="0" shapeId="0">
      <text>
        <r>
          <rPr>
            <sz val="9"/>
            <color indexed="81"/>
            <rFont val="Tahoma"/>
            <family val="2"/>
          </rPr>
          <t xml:space="preserve">Item % of Carton Cube calc
</t>
        </r>
      </text>
    </comment>
    <comment ref="H162" authorId="0" shapeId="0">
      <text>
        <r>
          <rPr>
            <b/>
            <sz val="9"/>
            <color indexed="81"/>
            <rFont val="Tahoma"/>
            <family val="2"/>
          </rPr>
          <t>CF Freight Rate</t>
        </r>
      </text>
    </comment>
    <comment ref="I162" authorId="0" shapeId="0">
      <text>
        <r>
          <rPr>
            <b/>
            <sz val="9"/>
            <color indexed="81"/>
            <rFont val="Tahoma"/>
            <family val="2"/>
          </rPr>
          <t>Insurance, Commission and Other</t>
        </r>
      </text>
    </comment>
    <comment ref="P162" authorId="0" shapeId="0">
      <text>
        <r>
          <rPr>
            <sz val="9"/>
            <color indexed="81"/>
            <rFont val="Tahoma"/>
            <family val="2"/>
          </rPr>
          <t xml:space="preserve">Item % of Carton Cube calc
</t>
        </r>
      </text>
    </comment>
    <comment ref="Q162" authorId="0" shapeId="0">
      <text>
        <r>
          <rPr>
            <b/>
            <sz val="9"/>
            <color indexed="81"/>
            <rFont val="Tahoma"/>
            <family val="2"/>
          </rPr>
          <t>CF Freight Rate</t>
        </r>
      </text>
    </comment>
    <comment ref="R162" authorId="0" shapeId="0">
      <text>
        <r>
          <rPr>
            <b/>
            <sz val="9"/>
            <color indexed="81"/>
            <rFont val="Tahoma"/>
            <family val="2"/>
          </rPr>
          <t>Insurance, Commission and Other</t>
        </r>
      </text>
    </comment>
    <comment ref="Y162" authorId="0" shapeId="0">
      <text>
        <r>
          <rPr>
            <sz val="9"/>
            <color indexed="81"/>
            <rFont val="Tahoma"/>
            <family val="2"/>
          </rPr>
          <t xml:space="preserve">Item % of Carton Cube calc
</t>
        </r>
      </text>
    </comment>
    <comment ref="Z162" authorId="0" shapeId="0">
      <text>
        <r>
          <rPr>
            <b/>
            <sz val="9"/>
            <color indexed="81"/>
            <rFont val="Tahoma"/>
            <family val="2"/>
          </rPr>
          <t>CF Freight Rate</t>
        </r>
      </text>
    </comment>
    <comment ref="AA162" authorId="0" shapeId="0">
      <text>
        <r>
          <rPr>
            <b/>
            <sz val="9"/>
            <color indexed="81"/>
            <rFont val="Tahoma"/>
            <family val="2"/>
          </rPr>
          <t>Insurance, Commission and Other</t>
        </r>
      </text>
    </comment>
    <comment ref="I163" authorId="0" shapeId="0">
      <text>
        <r>
          <rPr>
            <b/>
            <sz val="9"/>
            <color indexed="81"/>
            <rFont val="Tahoma"/>
            <family val="2"/>
          </rPr>
          <t>Carton Charge</t>
        </r>
      </text>
    </comment>
    <comment ref="R163" authorId="0" shapeId="0">
      <text>
        <r>
          <rPr>
            <b/>
            <sz val="9"/>
            <color indexed="81"/>
            <rFont val="Tahoma"/>
            <family val="2"/>
          </rPr>
          <t>Carton Charge</t>
        </r>
      </text>
    </comment>
    <comment ref="AA163" authorId="0" shapeId="0">
      <text>
        <r>
          <rPr>
            <b/>
            <sz val="9"/>
            <color indexed="81"/>
            <rFont val="Tahoma"/>
            <family val="2"/>
          </rPr>
          <t>Carton Charge</t>
        </r>
      </text>
    </comment>
    <comment ref="I165" authorId="0" shapeId="0">
      <text>
        <r>
          <rPr>
            <b/>
            <sz val="9"/>
            <color indexed="81"/>
            <rFont val="Tahoma"/>
            <family val="2"/>
          </rPr>
          <t xml:space="preserve">Estimated Additional costs for proposed new first Cost
</t>
        </r>
      </text>
    </comment>
    <comment ref="R165" authorId="0" shapeId="0">
      <text>
        <r>
          <rPr>
            <b/>
            <sz val="9"/>
            <color indexed="81"/>
            <rFont val="Tahoma"/>
            <family val="2"/>
          </rPr>
          <t xml:space="preserve">Estimated Additional costs for proposed new first Cost
</t>
        </r>
      </text>
    </comment>
    <comment ref="AA165" authorId="0" shapeId="0">
      <text>
        <r>
          <rPr>
            <b/>
            <sz val="9"/>
            <color indexed="81"/>
            <rFont val="Tahoma"/>
            <family val="2"/>
          </rPr>
          <t xml:space="preserve">Estimated Additional costs for proposed new first Cost
</t>
        </r>
      </text>
    </comment>
    <comment ref="G202" authorId="0" shapeId="0">
      <text>
        <r>
          <rPr>
            <sz val="9"/>
            <color indexed="81"/>
            <rFont val="Tahoma"/>
            <family val="2"/>
          </rPr>
          <t xml:space="preserve">Item % of Carton Cube calc
</t>
        </r>
      </text>
    </comment>
    <comment ref="H202" authorId="0" shapeId="0">
      <text>
        <r>
          <rPr>
            <b/>
            <sz val="9"/>
            <color indexed="81"/>
            <rFont val="Tahoma"/>
            <family val="2"/>
          </rPr>
          <t>CF Freight Rate</t>
        </r>
      </text>
    </comment>
    <comment ref="I202" authorId="0" shapeId="0">
      <text>
        <r>
          <rPr>
            <b/>
            <sz val="9"/>
            <color indexed="81"/>
            <rFont val="Tahoma"/>
            <family val="2"/>
          </rPr>
          <t>Insurance, Commission and Other</t>
        </r>
      </text>
    </comment>
    <comment ref="P202" authorId="0" shapeId="0">
      <text>
        <r>
          <rPr>
            <sz val="9"/>
            <color indexed="81"/>
            <rFont val="Tahoma"/>
            <family val="2"/>
          </rPr>
          <t xml:space="preserve">Item % of Carton Cube calc
</t>
        </r>
      </text>
    </comment>
    <comment ref="Q202" authorId="0" shapeId="0">
      <text>
        <r>
          <rPr>
            <b/>
            <sz val="9"/>
            <color indexed="81"/>
            <rFont val="Tahoma"/>
            <family val="2"/>
          </rPr>
          <t>CF Freight Rate</t>
        </r>
      </text>
    </comment>
    <comment ref="R202" authorId="0" shapeId="0">
      <text>
        <r>
          <rPr>
            <b/>
            <sz val="9"/>
            <color indexed="81"/>
            <rFont val="Tahoma"/>
            <family val="2"/>
          </rPr>
          <t>Insurance, Commission and Other</t>
        </r>
      </text>
    </comment>
    <comment ref="Y202" authorId="0" shapeId="0">
      <text>
        <r>
          <rPr>
            <sz val="9"/>
            <color indexed="81"/>
            <rFont val="Tahoma"/>
            <family val="2"/>
          </rPr>
          <t xml:space="preserve">Item % of Carton Cube calc
</t>
        </r>
      </text>
    </comment>
    <comment ref="Z202" authorId="0" shapeId="0">
      <text>
        <r>
          <rPr>
            <b/>
            <sz val="9"/>
            <color indexed="81"/>
            <rFont val="Tahoma"/>
            <family val="2"/>
          </rPr>
          <t>CF Freight Rate</t>
        </r>
      </text>
    </comment>
    <comment ref="AA202" authorId="0" shapeId="0">
      <text>
        <r>
          <rPr>
            <b/>
            <sz val="9"/>
            <color indexed="81"/>
            <rFont val="Tahoma"/>
            <family val="2"/>
          </rPr>
          <t>Insurance, Commission and Other</t>
        </r>
      </text>
    </comment>
    <comment ref="I203" authorId="0" shapeId="0">
      <text>
        <r>
          <rPr>
            <b/>
            <sz val="9"/>
            <color indexed="81"/>
            <rFont val="Tahoma"/>
            <family val="2"/>
          </rPr>
          <t>Carton Charge</t>
        </r>
      </text>
    </comment>
    <comment ref="R203" authorId="0" shapeId="0">
      <text>
        <r>
          <rPr>
            <b/>
            <sz val="9"/>
            <color indexed="81"/>
            <rFont val="Tahoma"/>
            <family val="2"/>
          </rPr>
          <t>Carton Charge</t>
        </r>
      </text>
    </comment>
    <comment ref="AA203" authorId="0" shapeId="0">
      <text>
        <r>
          <rPr>
            <b/>
            <sz val="9"/>
            <color indexed="81"/>
            <rFont val="Tahoma"/>
            <family val="2"/>
          </rPr>
          <t>Carton Charge</t>
        </r>
      </text>
    </comment>
    <comment ref="I205" authorId="0" shapeId="0">
      <text>
        <r>
          <rPr>
            <b/>
            <sz val="9"/>
            <color indexed="81"/>
            <rFont val="Tahoma"/>
            <family val="2"/>
          </rPr>
          <t xml:space="preserve">Estimated Additional costs for proposed new first Cost
</t>
        </r>
      </text>
    </comment>
    <comment ref="R205" authorId="0" shapeId="0">
      <text>
        <r>
          <rPr>
            <b/>
            <sz val="9"/>
            <color indexed="81"/>
            <rFont val="Tahoma"/>
            <family val="2"/>
          </rPr>
          <t xml:space="preserve">Estimated Additional costs for proposed new first Cost
</t>
        </r>
      </text>
    </comment>
    <comment ref="AA205" authorId="0" shapeId="0">
      <text>
        <r>
          <rPr>
            <b/>
            <sz val="9"/>
            <color indexed="81"/>
            <rFont val="Tahoma"/>
            <family val="2"/>
          </rPr>
          <t xml:space="preserve">Estimated Additional costs for proposed new first Cost
</t>
        </r>
      </text>
    </comment>
    <comment ref="G242" authorId="0" shapeId="0">
      <text>
        <r>
          <rPr>
            <sz val="9"/>
            <color indexed="81"/>
            <rFont val="Tahoma"/>
            <family val="2"/>
          </rPr>
          <t xml:space="preserve">Item % of Carton Cube calc
</t>
        </r>
      </text>
    </comment>
    <comment ref="H242" authorId="0" shapeId="0">
      <text>
        <r>
          <rPr>
            <b/>
            <sz val="9"/>
            <color indexed="81"/>
            <rFont val="Tahoma"/>
            <family val="2"/>
          </rPr>
          <t>CF Freight Rate</t>
        </r>
      </text>
    </comment>
    <comment ref="I242" authorId="0" shapeId="0">
      <text>
        <r>
          <rPr>
            <b/>
            <sz val="9"/>
            <color indexed="81"/>
            <rFont val="Tahoma"/>
            <family val="2"/>
          </rPr>
          <t>Insurance, Commission and Other</t>
        </r>
      </text>
    </comment>
    <comment ref="P242" authorId="0" shapeId="0">
      <text>
        <r>
          <rPr>
            <sz val="9"/>
            <color indexed="81"/>
            <rFont val="Tahoma"/>
            <family val="2"/>
          </rPr>
          <t xml:space="preserve">Item % of Carton Cube calc
</t>
        </r>
      </text>
    </comment>
    <comment ref="Q242" authorId="0" shapeId="0">
      <text>
        <r>
          <rPr>
            <b/>
            <sz val="9"/>
            <color indexed="81"/>
            <rFont val="Tahoma"/>
            <family val="2"/>
          </rPr>
          <t>CF Freight Rate</t>
        </r>
      </text>
    </comment>
    <comment ref="R242" authorId="0" shapeId="0">
      <text>
        <r>
          <rPr>
            <b/>
            <sz val="9"/>
            <color indexed="81"/>
            <rFont val="Tahoma"/>
            <family val="2"/>
          </rPr>
          <t>Insurance, Commission and Other</t>
        </r>
      </text>
    </comment>
    <comment ref="Y242" authorId="0" shapeId="0">
      <text>
        <r>
          <rPr>
            <sz val="9"/>
            <color indexed="81"/>
            <rFont val="Tahoma"/>
            <family val="2"/>
          </rPr>
          <t xml:space="preserve">Item % of Carton Cube calc
</t>
        </r>
      </text>
    </comment>
    <comment ref="Z242" authorId="0" shapeId="0">
      <text>
        <r>
          <rPr>
            <b/>
            <sz val="9"/>
            <color indexed="81"/>
            <rFont val="Tahoma"/>
            <family val="2"/>
          </rPr>
          <t>CF Freight Rate</t>
        </r>
      </text>
    </comment>
    <comment ref="AA242" authorId="0" shapeId="0">
      <text>
        <r>
          <rPr>
            <b/>
            <sz val="9"/>
            <color indexed="81"/>
            <rFont val="Tahoma"/>
            <family val="2"/>
          </rPr>
          <t>Insurance, Commission and Other</t>
        </r>
      </text>
    </comment>
    <comment ref="I243" authorId="0" shapeId="0">
      <text>
        <r>
          <rPr>
            <b/>
            <sz val="9"/>
            <color indexed="81"/>
            <rFont val="Tahoma"/>
            <family val="2"/>
          </rPr>
          <t>Carton Charge</t>
        </r>
      </text>
    </comment>
    <comment ref="R243" authorId="0" shapeId="0">
      <text>
        <r>
          <rPr>
            <b/>
            <sz val="9"/>
            <color indexed="81"/>
            <rFont val="Tahoma"/>
            <family val="2"/>
          </rPr>
          <t>Carton Charge</t>
        </r>
      </text>
    </comment>
    <comment ref="AA243" authorId="0" shapeId="0">
      <text>
        <r>
          <rPr>
            <b/>
            <sz val="9"/>
            <color indexed="81"/>
            <rFont val="Tahoma"/>
            <family val="2"/>
          </rPr>
          <t>Carton Charge</t>
        </r>
      </text>
    </comment>
    <comment ref="I245" authorId="0" shapeId="0">
      <text>
        <r>
          <rPr>
            <b/>
            <sz val="9"/>
            <color indexed="81"/>
            <rFont val="Tahoma"/>
            <family val="2"/>
          </rPr>
          <t xml:space="preserve">Estimated Additional costs for proposed new first Cost
</t>
        </r>
      </text>
    </comment>
    <comment ref="R245" authorId="0" shapeId="0">
      <text>
        <r>
          <rPr>
            <b/>
            <sz val="9"/>
            <color indexed="81"/>
            <rFont val="Tahoma"/>
            <family val="2"/>
          </rPr>
          <t xml:space="preserve">Estimated Additional costs for proposed new first Cost
</t>
        </r>
      </text>
    </comment>
    <comment ref="AA245" authorId="0" shapeId="0">
      <text>
        <r>
          <rPr>
            <b/>
            <sz val="9"/>
            <color indexed="81"/>
            <rFont val="Tahoma"/>
            <family val="2"/>
          </rPr>
          <t xml:space="preserve">Estimated Additional costs for proposed new first Cost
</t>
        </r>
      </text>
    </comment>
    <comment ref="G282" authorId="0" shapeId="0">
      <text>
        <r>
          <rPr>
            <sz val="9"/>
            <color indexed="81"/>
            <rFont val="Tahoma"/>
            <family val="2"/>
          </rPr>
          <t xml:space="preserve">Item % of Carton Cube calc
</t>
        </r>
      </text>
    </comment>
    <comment ref="H282" authorId="0" shapeId="0">
      <text>
        <r>
          <rPr>
            <b/>
            <sz val="9"/>
            <color indexed="81"/>
            <rFont val="Tahoma"/>
            <family val="2"/>
          </rPr>
          <t>CF Freight Rate</t>
        </r>
      </text>
    </comment>
    <comment ref="I282" authorId="0" shapeId="0">
      <text>
        <r>
          <rPr>
            <b/>
            <sz val="9"/>
            <color indexed="81"/>
            <rFont val="Tahoma"/>
            <family val="2"/>
          </rPr>
          <t>Insurance, Commission and Other</t>
        </r>
      </text>
    </comment>
    <comment ref="P282" authorId="0" shapeId="0">
      <text>
        <r>
          <rPr>
            <sz val="9"/>
            <color indexed="81"/>
            <rFont val="Tahoma"/>
            <family val="2"/>
          </rPr>
          <t xml:space="preserve">Item % of Carton Cube calc
</t>
        </r>
      </text>
    </comment>
    <comment ref="Q282" authorId="0" shapeId="0">
      <text>
        <r>
          <rPr>
            <b/>
            <sz val="9"/>
            <color indexed="81"/>
            <rFont val="Tahoma"/>
            <family val="2"/>
          </rPr>
          <t>CF Freight Rate</t>
        </r>
      </text>
    </comment>
    <comment ref="R282" authorId="0" shapeId="0">
      <text>
        <r>
          <rPr>
            <b/>
            <sz val="9"/>
            <color indexed="81"/>
            <rFont val="Tahoma"/>
            <family val="2"/>
          </rPr>
          <t>Insurance, Commission and Other</t>
        </r>
      </text>
    </comment>
    <comment ref="Y282" authorId="0" shapeId="0">
      <text>
        <r>
          <rPr>
            <sz val="9"/>
            <color indexed="81"/>
            <rFont val="Tahoma"/>
            <family val="2"/>
          </rPr>
          <t xml:space="preserve">Item % of Carton Cube calc
</t>
        </r>
      </text>
    </comment>
    <comment ref="Z282" authorId="0" shapeId="0">
      <text>
        <r>
          <rPr>
            <b/>
            <sz val="9"/>
            <color indexed="81"/>
            <rFont val="Tahoma"/>
            <family val="2"/>
          </rPr>
          <t>CF Freight Rate</t>
        </r>
      </text>
    </comment>
    <comment ref="AA282" authorId="0" shapeId="0">
      <text>
        <r>
          <rPr>
            <b/>
            <sz val="9"/>
            <color indexed="81"/>
            <rFont val="Tahoma"/>
            <family val="2"/>
          </rPr>
          <t>Insurance, Commission and Other</t>
        </r>
      </text>
    </comment>
    <comment ref="I283" authorId="0" shapeId="0">
      <text>
        <r>
          <rPr>
            <b/>
            <sz val="9"/>
            <color indexed="81"/>
            <rFont val="Tahoma"/>
            <family val="2"/>
          </rPr>
          <t>Carton Charge</t>
        </r>
      </text>
    </comment>
    <comment ref="R283" authorId="0" shapeId="0">
      <text>
        <r>
          <rPr>
            <b/>
            <sz val="9"/>
            <color indexed="81"/>
            <rFont val="Tahoma"/>
            <family val="2"/>
          </rPr>
          <t>Carton Charge</t>
        </r>
      </text>
    </comment>
    <comment ref="AA283" authorId="0" shapeId="0">
      <text>
        <r>
          <rPr>
            <b/>
            <sz val="9"/>
            <color indexed="81"/>
            <rFont val="Tahoma"/>
            <family val="2"/>
          </rPr>
          <t>Carton Charge</t>
        </r>
      </text>
    </comment>
    <comment ref="I285" authorId="0" shapeId="0">
      <text>
        <r>
          <rPr>
            <b/>
            <sz val="9"/>
            <color indexed="81"/>
            <rFont val="Tahoma"/>
            <family val="2"/>
          </rPr>
          <t xml:space="preserve">Estimated Additional costs for proposed new first Cost
</t>
        </r>
      </text>
    </comment>
    <comment ref="R285" authorId="0" shapeId="0">
      <text>
        <r>
          <rPr>
            <b/>
            <sz val="9"/>
            <color indexed="81"/>
            <rFont val="Tahoma"/>
            <family val="2"/>
          </rPr>
          <t xml:space="preserve">Estimated Additional costs for proposed new first Cost
</t>
        </r>
      </text>
    </comment>
    <comment ref="AA285" authorId="0" shapeId="0">
      <text>
        <r>
          <rPr>
            <b/>
            <sz val="9"/>
            <color indexed="81"/>
            <rFont val="Tahoma"/>
            <family val="2"/>
          </rPr>
          <t xml:space="preserve">Estimated Additional costs for proposed new first Cost
</t>
        </r>
      </text>
    </comment>
    <comment ref="G322" authorId="0" shapeId="0">
      <text>
        <r>
          <rPr>
            <sz val="9"/>
            <color indexed="81"/>
            <rFont val="Tahoma"/>
            <family val="2"/>
          </rPr>
          <t xml:space="preserve">Item % of Carton Cube calc
</t>
        </r>
      </text>
    </comment>
    <comment ref="H322" authorId="0" shapeId="0">
      <text>
        <r>
          <rPr>
            <b/>
            <sz val="9"/>
            <color indexed="81"/>
            <rFont val="Tahoma"/>
            <family val="2"/>
          </rPr>
          <t>CF Freight Rate</t>
        </r>
      </text>
    </comment>
    <comment ref="I322" authorId="0" shapeId="0">
      <text>
        <r>
          <rPr>
            <b/>
            <sz val="9"/>
            <color indexed="81"/>
            <rFont val="Tahoma"/>
            <family val="2"/>
          </rPr>
          <t>Insurance, Commission and Other</t>
        </r>
      </text>
    </comment>
    <comment ref="P322" authorId="0" shapeId="0">
      <text>
        <r>
          <rPr>
            <sz val="9"/>
            <color indexed="81"/>
            <rFont val="Tahoma"/>
            <family val="2"/>
          </rPr>
          <t xml:space="preserve">Item % of Carton Cube calc
</t>
        </r>
      </text>
    </comment>
    <comment ref="Q322" authorId="0" shapeId="0">
      <text>
        <r>
          <rPr>
            <b/>
            <sz val="9"/>
            <color indexed="81"/>
            <rFont val="Tahoma"/>
            <family val="2"/>
          </rPr>
          <t>CF Freight Rate</t>
        </r>
      </text>
    </comment>
    <comment ref="R322" authorId="0" shapeId="0">
      <text>
        <r>
          <rPr>
            <b/>
            <sz val="9"/>
            <color indexed="81"/>
            <rFont val="Tahoma"/>
            <family val="2"/>
          </rPr>
          <t>Insurance, Commission and Other</t>
        </r>
      </text>
    </comment>
    <comment ref="Y322" authorId="0" shapeId="0">
      <text>
        <r>
          <rPr>
            <sz val="9"/>
            <color indexed="81"/>
            <rFont val="Tahoma"/>
            <family val="2"/>
          </rPr>
          <t xml:space="preserve">Item % of Carton Cube calc
</t>
        </r>
      </text>
    </comment>
    <comment ref="Z322" authorId="0" shapeId="0">
      <text>
        <r>
          <rPr>
            <b/>
            <sz val="9"/>
            <color indexed="81"/>
            <rFont val="Tahoma"/>
            <family val="2"/>
          </rPr>
          <t>CF Freight Rate</t>
        </r>
      </text>
    </comment>
    <comment ref="AA322" authorId="0" shapeId="0">
      <text>
        <r>
          <rPr>
            <b/>
            <sz val="9"/>
            <color indexed="81"/>
            <rFont val="Tahoma"/>
            <family val="2"/>
          </rPr>
          <t>Insurance, Commission and Other</t>
        </r>
      </text>
    </comment>
    <comment ref="I323" authorId="0" shapeId="0">
      <text>
        <r>
          <rPr>
            <b/>
            <sz val="9"/>
            <color indexed="81"/>
            <rFont val="Tahoma"/>
            <family val="2"/>
          </rPr>
          <t>Carton Charge</t>
        </r>
      </text>
    </comment>
    <comment ref="R323" authorId="0" shapeId="0">
      <text>
        <r>
          <rPr>
            <b/>
            <sz val="9"/>
            <color indexed="81"/>
            <rFont val="Tahoma"/>
            <family val="2"/>
          </rPr>
          <t>Carton Charge</t>
        </r>
      </text>
    </comment>
    <comment ref="AA323" authorId="0" shapeId="0">
      <text>
        <r>
          <rPr>
            <b/>
            <sz val="9"/>
            <color indexed="81"/>
            <rFont val="Tahoma"/>
            <family val="2"/>
          </rPr>
          <t>Carton Charge</t>
        </r>
      </text>
    </comment>
    <comment ref="I325" authorId="0" shapeId="0">
      <text>
        <r>
          <rPr>
            <b/>
            <sz val="9"/>
            <color indexed="81"/>
            <rFont val="Tahoma"/>
            <family val="2"/>
          </rPr>
          <t xml:space="preserve">Estimated Additional costs for proposed new first Cost
</t>
        </r>
      </text>
    </comment>
    <comment ref="R325" authorId="0" shapeId="0">
      <text>
        <r>
          <rPr>
            <b/>
            <sz val="9"/>
            <color indexed="81"/>
            <rFont val="Tahoma"/>
            <family val="2"/>
          </rPr>
          <t xml:space="preserve">Estimated Additional costs for proposed new first Cost
</t>
        </r>
      </text>
    </comment>
    <comment ref="AA325" authorId="0" shapeId="0">
      <text>
        <r>
          <rPr>
            <b/>
            <sz val="9"/>
            <color indexed="81"/>
            <rFont val="Tahoma"/>
            <family val="2"/>
          </rPr>
          <t xml:space="preserve">Estimated Additional costs for proposed new first Cost
</t>
        </r>
      </text>
    </comment>
    <comment ref="G362" authorId="0" shapeId="0">
      <text>
        <r>
          <rPr>
            <sz val="9"/>
            <color indexed="81"/>
            <rFont val="Tahoma"/>
            <family val="2"/>
          </rPr>
          <t xml:space="preserve">Item % of Carton Cube calc
</t>
        </r>
      </text>
    </comment>
    <comment ref="H362" authorId="0" shapeId="0">
      <text>
        <r>
          <rPr>
            <b/>
            <sz val="9"/>
            <color indexed="81"/>
            <rFont val="Tahoma"/>
            <family val="2"/>
          </rPr>
          <t>CF Freight Rate</t>
        </r>
      </text>
    </comment>
    <comment ref="I362" authorId="0" shapeId="0">
      <text>
        <r>
          <rPr>
            <b/>
            <sz val="9"/>
            <color indexed="81"/>
            <rFont val="Tahoma"/>
            <family val="2"/>
          </rPr>
          <t>Insurance, Commission and Other</t>
        </r>
      </text>
    </comment>
    <comment ref="P362" authorId="0" shapeId="0">
      <text>
        <r>
          <rPr>
            <sz val="9"/>
            <color indexed="81"/>
            <rFont val="Tahoma"/>
            <family val="2"/>
          </rPr>
          <t xml:space="preserve">Item % of Carton Cube calc
</t>
        </r>
      </text>
    </comment>
    <comment ref="Q362" authorId="0" shapeId="0">
      <text>
        <r>
          <rPr>
            <b/>
            <sz val="9"/>
            <color indexed="81"/>
            <rFont val="Tahoma"/>
            <family val="2"/>
          </rPr>
          <t>CF Freight Rate</t>
        </r>
      </text>
    </comment>
    <comment ref="R362" authorId="0" shapeId="0">
      <text>
        <r>
          <rPr>
            <b/>
            <sz val="9"/>
            <color indexed="81"/>
            <rFont val="Tahoma"/>
            <family val="2"/>
          </rPr>
          <t>Insurance, Commission and Other</t>
        </r>
      </text>
    </comment>
    <comment ref="Y362" authorId="0" shapeId="0">
      <text>
        <r>
          <rPr>
            <sz val="9"/>
            <color indexed="81"/>
            <rFont val="Tahoma"/>
            <family val="2"/>
          </rPr>
          <t xml:space="preserve">Item % of Carton Cube calc
</t>
        </r>
      </text>
    </comment>
    <comment ref="Z362" authorId="0" shapeId="0">
      <text>
        <r>
          <rPr>
            <b/>
            <sz val="9"/>
            <color indexed="81"/>
            <rFont val="Tahoma"/>
            <family val="2"/>
          </rPr>
          <t>CF Freight Rate</t>
        </r>
      </text>
    </comment>
    <comment ref="AA362" authorId="0" shapeId="0">
      <text>
        <r>
          <rPr>
            <b/>
            <sz val="9"/>
            <color indexed="81"/>
            <rFont val="Tahoma"/>
            <family val="2"/>
          </rPr>
          <t>Insurance, Commission and Other</t>
        </r>
      </text>
    </comment>
    <comment ref="I363" authorId="0" shapeId="0">
      <text>
        <r>
          <rPr>
            <b/>
            <sz val="9"/>
            <color indexed="81"/>
            <rFont val="Tahoma"/>
            <family val="2"/>
          </rPr>
          <t>Carton Charge</t>
        </r>
      </text>
    </comment>
    <comment ref="R363" authorId="0" shapeId="0">
      <text>
        <r>
          <rPr>
            <b/>
            <sz val="9"/>
            <color indexed="81"/>
            <rFont val="Tahoma"/>
            <family val="2"/>
          </rPr>
          <t>Carton Charge</t>
        </r>
      </text>
    </comment>
    <comment ref="AA363" authorId="0" shapeId="0">
      <text>
        <r>
          <rPr>
            <b/>
            <sz val="9"/>
            <color indexed="81"/>
            <rFont val="Tahoma"/>
            <family val="2"/>
          </rPr>
          <t>Carton Charge</t>
        </r>
      </text>
    </comment>
    <comment ref="I365" authorId="0" shapeId="0">
      <text>
        <r>
          <rPr>
            <b/>
            <sz val="9"/>
            <color indexed="81"/>
            <rFont val="Tahoma"/>
            <family val="2"/>
          </rPr>
          <t xml:space="preserve">Estimated Additional costs for proposed new first Cost
</t>
        </r>
      </text>
    </comment>
    <comment ref="R365" authorId="0" shapeId="0">
      <text>
        <r>
          <rPr>
            <b/>
            <sz val="9"/>
            <color indexed="81"/>
            <rFont val="Tahoma"/>
            <family val="2"/>
          </rPr>
          <t xml:space="preserve">Estimated Additional costs for proposed new first Cost
</t>
        </r>
      </text>
    </comment>
    <comment ref="AA365" authorId="0" shapeId="0">
      <text>
        <r>
          <rPr>
            <b/>
            <sz val="9"/>
            <color indexed="81"/>
            <rFont val="Tahoma"/>
            <family val="2"/>
          </rPr>
          <t xml:space="preserve">Estimated Additional costs for proposed new first Cost
</t>
        </r>
      </text>
    </comment>
    <comment ref="G402" authorId="0" shapeId="0">
      <text>
        <r>
          <rPr>
            <sz val="9"/>
            <color indexed="81"/>
            <rFont val="Tahoma"/>
            <family val="2"/>
          </rPr>
          <t xml:space="preserve">Item % of Carton Cube calc
</t>
        </r>
      </text>
    </comment>
    <comment ref="H402" authorId="0" shapeId="0">
      <text>
        <r>
          <rPr>
            <b/>
            <sz val="9"/>
            <color indexed="81"/>
            <rFont val="Tahoma"/>
            <family val="2"/>
          </rPr>
          <t>CF Freight Rate</t>
        </r>
      </text>
    </comment>
    <comment ref="I402" authorId="0" shapeId="0">
      <text>
        <r>
          <rPr>
            <b/>
            <sz val="9"/>
            <color indexed="81"/>
            <rFont val="Tahoma"/>
            <family val="2"/>
          </rPr>
          <t>Insurance, Commission and Other</t>
        </r>
      </text>
    </comment>
    <comment ref="P402" authorId="0" shapeId="0">
      <text>
        <r>
          <rPr>
            <sz val="9"/>
            <color indexed="81"/>
            <rFont val="Tahoma"/>
            <family val="2"/>
          </rPr>
          <t xml:space="preserve">Item % of Carton Cube calc
</t>
        </r>
      </text>
    </comment>
    <comment ref="Q402" authorId="0" shapeId="0">
      <text>
        <r>
          <rPr>
            <b/>
            <sz val="9"/>
            <color indexed="81"/>
            <rFont val="Tahoma"/>
            <family val="2"/>
          </rPr>
          <t>CF Freight Rate</t>
        </r>
      </text>
    </comment>
    <comment ref="R402" authorId="0" shapeId="0">
      <text>
        <r>
          <rPr>
            <b/>
            <sz val="9"/>
            <color indexed="81"/>
            <rFont val="Tahoma"/>
            <family val="2"/>
          </rPr>
          <t>Insurance, Commission and Other</t>
        </r>
      </text>
    </comment>
    <comment ref="Y402" authorId="0" shapeId="0">
      <text>
        <r>
          <rPr>
            <sz val="9"/>
            <color indexed="81"/>
            <rFont val="Tahoma"/>
            <family val="2"/>
          </rPr>
          <t xml:space="preserve">Item % of Carton Cube calc
</t>
        </r>
      </text>
    </comment>
    <comment ref="Z402" authorId="0" shapeId="0">
      <text>
        <r>
          <rPr>
            <b/>
            <sz val="9"/>
            <color indexed="81"/>
            <rFont val="Tahoma"/>
            <family val="2"/>
          </rPr>
          <t>CF Freight Rate</t>
        </r>
      </text>
    </comment>
    <comment ref="AA402" authorId="0" shapeId="0">
      <text>
        <r>
          <rPr>
            <b/>
            <sz val="9"/>
            <color indexed="81"/>
            <rFont val="Tahoma"/>
            <family val="2"/>
          </rPr>
          <t>Insurance, Commission and Other</t>
        </r>
      </text>
    </comment>
    <comment ref="I403" authorId="0" shapeId="0">
      <text>
        <r>
          <rPr>
            <b/>
            <sz val="9"/>
            <color indexed="81"/>
            <rFont val="Tahoma"/>
            <family val="2"/>
          </rPr>
          <t>Carton Charge</t>
        </r>
      </text>
    </comment>
    <comment ref="R403" authorId="0" shapeId="0">
      <text>
        <r>
          <rPr>
            <b/>
            <sz val="9"/>
            <color indexed="81"/>
            <rFont val="Tahoma"/>
            <family val="2"/>
          </rPr>
          <t>Carton Charge</t>
        </r>
      </text>
    </comment>
    <comment ref="AA403" authorId="0" shapeId="0">
      <text>
        <r>
          <rPr>
            <b/>
            <sz val="9"/>
            <color indexed="81"/>
            <rFont val="Tahoma"/>
            <family val="2"/>
          </rPr>
          <t>Carton Charge</t>
        </r>
      </text>
    </comment>
    <comment ref="I405" authorId="0" shapeId="0">
      <text>
        <r>
          <rPr>
            <b/>
            <sz val="9"/>
            <color indexed="81"/>
            <rFont val="Tahoma"/>
            <family val="2"/>
          </rPr>
          <t xml:space="preserve">Estimated Additional costs for proposed new first Cost
</t>
        </r>
      </text>
    </comment>
    <comment ref="R405" authorId="0" shapeId="0">
      <text>
        <r>
          <rPr>
            <b/>
            <sz val="9"/>
            <color indexed="81"/>
            <rFont val="Tahoma"/>
            <family val="2"/>
          </rPr>
          <t xml:space="preserve">Estimated Additional costs for proposed new first Cost
</t>
        </r>
      </text>
    </comment>
    <comment ref="AA405" authorId="0" shapeId="0">
      <text>
        <r>
          <rPr>
            <b/>
            <sz val="9"/>
            <color indexed="81"/>
            <rFont val="Tahoma"/>
            <family val="2"/>
          </rPr>
          <t xml:space="preserve">Estimated Additional costs for proposed new first Cost
</t>
        </r>
      </text>
    </comment>
    <comment ref="G442" authorId="0" shapeId="0">
      <text>
        <r>
          <rPr>
            <sz val="9"/>
            <color indexed="81"/>
            <rFont val="Tahoma"/>
            <family val="2"/>
          </rPr>
          <t xml:space="preserve">Item % of Carton Cube calc
</t>
        </r>
      </text>
    </comment>
    <comment ref="H442" authorId="0" shapeId="0">
      <text>
        <r>
          <rPr>
            <b/>
            <sz val="9"/>
            <color indexed="81"/>
            <rFont val="Tahoma"/>
            <family val="2"/>
          </rPr>
          <t>CF Freight Rate</t>
        </r>
      </text>
    </comment>
    <comment ref="I442" authorId="0" shapeId="0">
      <text>
        <r>
          <rPr>
            <b/>
            <sz val="9"/>
            <color indexed="81"/>
            <rFont val="Tahoma"/>
            <family val="2"/>
          </rPr>
          <t>Insurance, Commission and Other</t>
        </r>
      </text>
    </comment>
    <comment ref="P442" authorId="0" shapeId="0">
      <text>
        <r>
          <rPr>
            <sz val="9"/>
            <color indexed="81"/>
            <rFont val="Tahoma"/>
            <family val="2"/>
          </rPr>
          <t xml:space="preserve">Item % of Carton Cube calc
</t>
        </r>
      </text>
    </comment>
    <comment ref="Q442" authorId="0" shapeId="0">
      <text>
        <r>
          <rPr>
            <b/>
            <sz val="9"/>
            <color indexed="81"/>
            <rFont val="Tahoma"/>
            <family val="2"/>
          </rPr>
          <t>CF Freight Rate</t>
        </r>
      </text>
    </comment>
    <comment ref="R442" authorId="0" shapeId="0">
      <text>
        <r>
          <rPr>
            <b/>
            <sz val="9"/>
            <color indexed="81"/>
            <rFont val="Tahoma"/>
            <family val="2"/>
          </rPr>
          <t>Insurance, Commission and Other</t>
        </r>
      </text>
    </comment>
    <comment ref="Y442" authorId="0" shapeId="0">
      <text>
        <r>
          <rPr>
            <sz val="9"/>
            <color indexed="81"/>
            <rFont val="Tahoma"/>
            <family val="2"/>
          </rPr>
          <t xml:space="preserve">Item % of Carton Cube calc
</t>
        </r>
      </text>
    </comment>
    <comment ref="Z442" authorId="0" shapeId="0">
      <text>
        <r>
          <rPr>
            <b/>
            <sz val="9"/>
            <color indexed="81"/>
            <rFont val="Tahoma"/>
            <family val="2"/>
          </rPr>
          <t>CF Freight Rate</t>
        </r>
      </text>
    </comment>
    <comment ref="AA442" authorId="0" shapeId="0">
      <text>
        <r>
          <rPr>
            <b/>
            <sz val="9"/>
            <color indexed="81"/>
            <rFont val="Tahoma"/>
            <family val="2"/>
          </rPr>
          <t>Insurance, Commission and Other</t>
        </r>
      </text>
    </comment>
    <comment ref="I443" authorId="0" shapeId="0">
      <text>
        <r>
          <rPr>
            <b/>
            <sz val="9"/>
            <color indexed="81"/>
            <rFont val="Tahoma"/>
            <family val="2"/>
          </rPr>
          <t>Carton Charge</t>
        </r>
      </text>
    </comment>
    <comment ref="R443" authorId="0" shapeId="0">
      <text>
        <r>
          <rPr>
            <b/>
            <sz val="9"/>
            <color indexed="81"/>
            <rFont val="Tahoma"/>
            <family val="2"/>
          </rPr>
          <t>Carton Charge</t>
        </r>
      </text>
    </comment>
    <comment ref="AA443" authorId="0" shapeId="0">
      <text>
        <r>
          <rPr>
            <b/>
            <sz val="9"/>
            <color indexed="81"/>
            <rFont val="Tahoma"/>
            <family val="2"/>
          </rPr>
          <t>Carton Charge</t>
        </r>
      </text>
    </comment>
    <comment ref="I445" authorId="0" shapeId="0">
      <text>
        <r>
          <rPr>
            <b/>
            <sz val="9"/>
            <color indexed="81"/>
            <rFont val="Tahoma"/>
            <family val="2"/>
          </rPr>
          <t xml:space="preserve">Estimated Additional costs for proposed new first Cost
</t>
        </r>
      </text>
    </comment>
    <comment ref="R445" authorId="0" shapeId="0">
      <text>
        <r>
          <rPr>
            <b/>
            <sz val="9"/>
            <color indexed="81"/>
            <rFont val="Tahoma"/>
            <family val="2"/>
          </rPr>
          <t xml:space="preserve">Estimated Additional costs for proposed new first Cost
</t>
        </r>
      </text>
    </comment>
    <comment ref="AA445" authorId="0" shapeId="0">
      <text>
        <r>
          <rPr>
            <b/>
            <sz val="9"/>
            <color indexed="81"/>
            <rFont val="Tahoma"/>
            <family val="2"/>
          </rPr>
          <t xml:space="preserve">Estimated Additional costs for proposed new first Cost
</t>
        </r>
      </text>
    </comment>
    <comment ref="G482" authorId="0" shapeId="0">
      <text>
        <r>
          <rPr>
            <sz val="9"/>
            <color indexed="81"/>
            <rFont val="Tahoma"/>
            <family val="2"/>
          </rPr>
          <t xml:space="preserve">Item % of Carton Cube calc
</t>
        </r>
      </text>
    </comment>
    <comment ref="H482" authorId="0" shapeId="0">
      <text>
        <r>
          <rPr>
            <b/>
            <sz val="9"/>
            <color indexed="81"/>
            <rFont val="Tahoma"/>
            <family val="2"/>
          </rPr>
          <t>CF Freight Rate</t>
        </r>
      </text>
    </comment>
    <comment ref="I482" authorId="0" shapeId="0">
      <text>
        <r>
          <rPr>
            <b/>
            <sz val="9"/>
            <color indexed="81"/>
            <rFont val="Tahoma"/>
            <family val="2"/>
          </rPr>
          <t>Insurance, Commission and Other</t>
        </r>
      </text>
    </comment>
    <comment ref="P482" authorId="0" shapeId="0">
      <text>
        <r>
          <rPr>
            <sz val="9"/>
            <color indexed="81"/>
            <rFont val="Tahoma"/>
            <family val="2"/>
          </rPr>
          <t xml:space="preserve">Item % of Carton Cube calc
</t>
        </r>
      </text>
    </comment>
    <comment ref="Q482" authorId="0" shapeId="0">
      <text>
        <r>
          <rPr>
            <b/>
            <sz val="9"/>
            <color indexed="81"/>
            <rFont val="Tahoma"/>
            <family val="2"/>
          </rPr>
          <t>CF Freight Rate</t>
        </r>
      </text>
    </comment>
    <comment ref="R482" authorId="0" shapeId="0">
      <text>
        <r>
          <rPr>
            <b/>
            <sz val="9"/>
            <color indexed="81"/>
            <rFont val="Tahoma"/>
            <family val="2"/>
          </rPr>
          <t>Insurance, Commission and Other</t>
        </r>
      </text>
    </comment>
    <comment ref="Y482" authorId="0" shapeId="0">
      <text>
        <r>
          <rPr>
            <sz val="9"/>
            <color indexed="81"/>
            <rFont val="Tahoma"/>
            <family val="2"/>
          </rPr>
          <t xml:space="preserve">Item % of Carton Cube calc
</t>
        </r>
      </text>
    </comment>
    <comment ref="Z482" authorId="0" shapeId="0">
      <text>
        <r>
          <rPr>
            <b/>
            <sz val="9"/>
            <color indexed="81"/>
            <rFont val="Tahoma"/>
            <family val="2"/>
          </rPr>
          <t>CF Freight Rate</t>
        </r>
      </text>
    </comment>
    <comment ref="AA482" authorId="0" shapeId="0">
      <text>
        <r>
          <rPr>
            <b/>
            <sz val="9"/>
            <color indexed="81"/>
            <rFont val="Tahoma"/>
            <family val="2"/>
          </rPr>
          <t>Insurance, Commission and Other</t>
        </r>
      </text>
    </comment>
    <comment ref="I483" authorId="0" shapeId="0">
      <text>
        <r>
          <rPr>
            <b/>
            <sz val="9"/>
            <color indexed="81"/>
            <rFont val="Tahoma"/>
            <family val="2"/>
          </rPr>
          <t>Carton Charge</t>
        </r>
      </text>
    </comment>
    <comment ref="R483" authorId="0" shapeId="0">
      <text>
        <r>
          <rPr>
            <b/>
            <sz val="9"/>
            <color indexed="81"/>
            <rFont val="Tahoma"/>
            <family val="2"/>
          </rPr>
          <t>Carton Charge</t>
        </r>
      </text>
    </comment>
    <comment ref="AA483" authorId="0" shapeId="0">
      <text>
        <r>
          <rPr>
            <b/>
            <sz val="9"/>
            <color indexed="81"/>
            <rFont val="Tahoma"/>
            <family val="2"/>
          </rPr>
          <t>Carton Charge</t>
        </r>
      </text>
    </comment>
    <comment ref="I485" authorId="0" shapeId="0">
      <text>
        <r>
          <rPr>
            <b/>
            <sz val="9"/>
            <color indexed="81"/>
            <rFont val="Tahoma"/>
            <family val="2"/>
          </rPr>
          <t xml:space="preserve">Estimated Additional costs for proposed new first Cost
</t>
        </r>
      </text>
    </comment>
    <comment ref="R485" authorId="0" shapeId="0">
      <text>
        <r>
          <rPr>
            <b/>
            <sz val="9"/>
            <color indexed="81"/>
            <rFont val="Tahoma"/>
            <family val="2"/>
          </rPr>
          <t xml:space="preserve">Estimated Additional costs for proposed new first Cost
</t>
        </r>
      </text>
    </comment>
    <comment ref="AA485" authorId="0" shapeId="0">
      <text>
        <r>
          <rPr>
            <b/>
            <sz val="9"/>
            <color indexed="81"/>
            <rFont val="Tahoma"/>
            <family val="2"/>
          </rPr>
          <t xml:space="preserve">Estimated Additional costs for proposed new first Cost
</t>
        </r>
      </text>
    </comment>
    <comment ref="G522" authorId="0" shapeId="0">
      <text>
        <r>
          <rPr>
            <sz val="9"/>
            <color indexed="81"/>
            <rFont val="Tahoma"/>
            <family val="2"/>
          </rPr>
          <t xml:space="preserve">Item % of Carton Cube calc
</t>
        </r>
      </text>
    </comment>
    <comment ref="H522" authorId="0" shapeId="0">
      <text>
        <r>
          <rPr>
            <b/>
            <sz val="9"/>
            <color indexed="81"/>
            <rFont val="Tahoma"/>
            <family val="2"/>
          </rPr>
          <t>CF Freight Rate</t>
        </r>
      </text>
    </comment>
    <comment ref="I522" authorId="0" shapeId="0">
      <text>
        <r>
          <rPr>
            <b/>
            <sz val="9"/>
            <color indexed="81"/>
            <rFont val="Tahoma"/>
            <family val="2"/>
          </rPr>
          <t>Insurance, Commission and Other</t>
        </r>
      </text>
    </comment>
    <comment ref="P522" authorId="0" shapeId="0">
      <text>
        <r>
          <rPr>
            <sz val="9"/>
            <color indexed="81"/>
            <rFont val="Tahoma"/>
            <family val="2"/>
          </rPr>
          <t xml:space="preserve">Item % of Carton Cube calc
</t>
        </r>
      </text>
    </comment>
    <comment ref="Q522" authorId="0" shapeId="0">
      <text>
        <r>
          <rPr>
            <b/>
            <sz val="9"/>
            <color indexed="81"/>
            <rFont val="Tahoma"/>
            <family val="2"/>
          </rPr>
          <t>CF Freight Rate</t>
        </r>
      </text>
    </comment>
    <comment ref="R522" authorId="0" shapeId="0">
      <text>
        <r>
          <rPr>
            <b/>
            <sz val="9"/>
            <color indexed="81"/>
            <rFont val="Tahoma"/>
            <family val="2"/>
          </rPr>
          <t>Insurance, Commission and Other</t>
        </r>
      </text>
    </comment>
    <comment ref="Y522" authorId="0" shapeId="0">
      <text>
        <r>
          <rPr>
            <sz val="9"/>
            <color indexed="81"/>
            <rFont val="Tahoma"/>
            <family val="2"/>
          </rPr>
          <t xml:space="preserve">Item % of Carton Cube calc
</t>
        </r>
      </text>
    </comment>
    <comment ref="Z522" authorId="0" shapeId="0">
      <text>
        <r>
          <rPr>
            <b/>
            <sz val="9"/>
            <color indexed="81"/>
            <rFont val="Tahoma"/>
            <family val="2"/>
          </rPr>
          <t>CF Freight Rate</t>
        </r>
      </text>
    </comment>
    <comment ref="AA522" authorId="0" shapeId="0">
      <text>
        <r>
          <rPr>
            <b/>
            <sz val="9"/>
            <color indexed="81"/>
            <rFont val="Tahoma"/>
            <family val="2"/>
          </rPr>
          <t>Insurance, Commission and Other</t>
        </r>
      </text>
    </comment>
    <comment ref="I523" authorId="0" shapeId="0">
      <text>
        <r>
          <rPr>
            <b/>
            <sz val="9"/>
            <color indexed="81"/>
            <rFont val="Tahoma"/>
            <family val="2"/>
          </rPr>
          <t>Carton Charge</t>
        </r>
      </text>
    </comment>
    <comment ref="R523" authorId="0" shapeId="0">
      <text>
        <r>
          <rPr>
            <b/>
            <sz val="9"/>
            <color indexed="81"/>
            <rFont val="Tahoma"/>
            <family val="2"/>
          </rPr>
          <t>Carton Charge</t>
        </r>
      </text>
    </comment>
    <comment ref="AA523" authorId="0" shapeId="0">
      <text>
        <r>
          <rPr>
            <b/>
            <sz val="9"/>
            <color indexed="81"/>
            <rFont val="Tahoma"/>
            <family val="2"/>
          </rPr>
          <t>Carton Charge</t>
        </r>
      </text>
    </comment>
    <comment ref="I525" authorId="0" shapeId="0">
      <text>
        <r>
          <rPr>
            <b/>
            <sz val="9"/>
            <color indexed="81"/>
            <rFont val="Tahoma"/>
            <family val="2"/>
          </rPr>
          <t xml:space="preserve">Estimated Additional costs for proposed new first Cost
</t>
        </r>
      </text>
    </comment>
    <comment ref="R525" authorId="0" shapeId="0">
      <text>
        <r>
          <rPr>
            <b/>
            <sz val="9"/>
            <color indexed="81"/>
            <rFont val="Tahoma"/>
            <family val="2"/>
          </rPr>
          <t xml:space="preserve">Estimated Additional costs for proposed new first Cost
</t>
        </r>
      </text>
    </comment>
    <comment ref="AA525" authorId="0" shapeId="0">
      <text>
        <r>
          <rPr>
            <b/>
            <sz val="9"/>
            <color indexed="81"/>
            <rFont val="Tahoma"/>
            <family val="2"/>
          </rPr>
          <t xml:space="preserve">Estimated Additional costs for proposed new first Cost
</t>
        </r>
      </text>
    </comment>
    <comment ref="G562" authorId="0" shapeId="0">
      <text>
        <r>
          <rPr>
            <sz val="9"/>
            <color indexed="81"/>
            <rFont val="Tahoma"/>
            <family val="2"/>
          </rPr>
          <t xml:space="preserve">Item % of Carton Cube calc
</t>
        </r>
      </text>
    </comment>
    <comment ref="H562" authorId="0" shapeId="0">
      <text>
        <r>
          <rPr>
            <b/>
            <sz val="9"/>
            <color indexed="81"/>
            <rFont val="Tahoma"/>
            <family val="2"/>
          </rPr>
          <t>CF Freight Rate</t>
        </r>
      </text>
    </comment>
    <comment ref="I562" authorId="0" shapeId="0">
      <text>
        <r>
          <rPr>
            <b/>
            <sz val="9"/>
            <color indexed="81"/>
            <rFont val="Tahoma"/>
            <family val="2"/>
          </rPr>
          <t>Insurance, Commission and Other</t>
        </r>
      </text>
    </comment>
    <comment ref="P562" authorId="0" shapeId="0">
      <text>
        <r>
          <rPr>
            <sz val="9"/>
            <color indexed="81"/>
            <rFont val="Tahoma"/>
            <family val="2"/>
          </rPr>
          <t xml:space="preserve">Item % of Carton Cube calc
</t>
        </r>
      </text>
    </comment>
    <comment ref="Q562" authorId="0" shapeId="0">
      <text>
        <r>
          <rPr>
            <b/>
            <sz val="9"/>
            <color indexed="81"/>
            <rFont val="Tahoma"/>
            <family val="2"/>
          </rPr>
          <t>CF Freight Rate</t>
        </r>
      </text>
    </comment>
    <comment ref="R562" authorId="0" shapeId="0">
      <text>
        <r>
          <rPr>
            <b/>
            <sz val="9"/>
            <color indexed="81"/>
            <rFont val="Tahoma"/>
            <family val="2"/>
          </rPr>
          <t>Insurance, Commission and Other</t>
        </r>
      </text>
    </comment>
    <comment ref="Y562" authorId="0" shapeId="0">
      <text>
        <r>
          <rPr>
            <sz val="9"/>
            <color indexed="81"/>
            <rFont val="Tahoma"/>
            <family val="2"/>
          </rPr>
          <t xml:space="preserve">Item % of Carton Cube calc
</t>
        </r>
      </text>
    </comment>
    <comment ref="Z562" authorId="0" shapeId="0">
      <text>
        <r>
          <rPr>
            <b/>
            <sz val="9"/>
            <color indexed="81"/>
            <rFont val="Tahoma"/>
            <family val="2"/>
          </rPr>
          <t>CF Freight Rate</t>
        </r>
      </text>
    </comment>
    <comment ref="AA562" authorId="0" shapeId="0">
      <text>
        <r>
          <rPr>
            <b/>
            <sz val="9"/>
            <color indexed="81"/>
            <rFont val="Tahoma"/>
            <family val="2"/>
          </rPr>
          <t>Insurance, Commission and Other</t>
        </r>
      </text>
    </comment>
    <comment ref="I563" authorId="0" shapeId="0">
      <text>
        <r>
          <rPr>
            <b/>
            <sz val="9"/>
            <color indexed="81"/>
            <rFont val="Tahoma"/>
            <family val="2"/>
          </rPr>
          <t>Carton Charge</t>
        </r>
      </text>
    </comment>
    <comment ref="R563" authorId="0" shapeId="0">
      <text>
        <r>
          <rPr>
            <b/>
            <sz val="9"/>
            <color indexed="81"/>
            <rFont val="Tahoma"/>
            <family val="2"/>
          </rPr>
          <t>Carton Charge</t>
        </r>
      </text>
    </comment>
    <comment ref="AA563" authorId="0" shapeId="0">
      <text>
        <r>
          <rPr>
            <b/>
            <sz val="9"/>
            <color indexed="81"/>
            <rFont val="Tahoma"/>
            <family val="2"/>
          </rPr>
          <t>Carton Charge</t>
        </r>
      </text>
    </comment>
    <comment ref="I565" authorId="0" shapeId="0">
      <text>
        <r>
          <rPr>
            <b/>
            <sz val="9"/>
            <color indexed="81"/>
            <rFont val="Tahoma"/>
            <family val="2"/>
          </rPr>
          <t xml:space="preserve">Estimated Additional costs for proposed new first Cost
</t>
        </r>
      </text>
    </comment>
    <comment ref="R565" authorId="0" shapeId="0">
      <text>
        <r>
          <rPr>
            <b/>
            <sz val="9"/>
            <color indexed="81"/>
            <rFont val="Tahoma"/>
            <family val="2"/>
          </rPr>
          <t xml:space="preserve">Estimated Additional costs for proposed new first Cost
</t>
        </r>
      </text>
    </comment>
    <comment ref="AA565" authorId="0" shapeId="0">
      <text>
        <r>
          <rPr>
            <b/>
            <sz val="9"/>
            <color indexed="81"/>
            <rFont val="Tahoma"/>
            <family val="2"/>
          </rPr>
          <t xml:space="preserve">Estimated Additional costs for proposed new first Cost
</t>
        </r>
      </text>
    </comment>
    <comment ref="G602" authorId="0" shapeId="0">
      <text>
        <r>
          <rPr>
            <sz val="9"/>
            <color indexed="81"/>
            <rFont val="Tahoma"/>
            <family val="2"/>
          </rPr>
          <t xml:space="preserve">Item % of Carton Cube calc
</t>
        </r>
      </text>
    </comment>
    <comment ref="H602" authorId="0" shapeId="0">
      <text>
        <r>
          <rPr>
            <b/>
            <sz val="9"/>
            <color indexed="81"/>
            <rFont val="Tahoma"/>
            <family val="2"/>
          </rPr>
          <t>CF Freight Rate</t>
        </r>
      </text>
    </comment>
    <comment ref="I602" authorId="0" shapeId="0">
      <text>
        <r>
          <rPr>
            <b/>
            <sz val="9"/>
            <color indexed="81"/>
            <rFont val="Tahoma"/>
            <family val="2"/>
          </rPr>
          <t>Insurance, Commission and Other</t>
        </r>
      </text>
    </comment>
    <comment ref="P602" authorId="0" shapeId="0">
      <text>
        <r>
          <rPr>
            <sz val="9"/>
            <color indexed="81"/>
            <rFont val="Tahoma"/>
            <family val="2"/>
          </rPr>
          <t xml:space="preserve">Item % of Carton Cube calc
</t>
        </r>
      </text>
    </comment>
    <comment ref="Q602" authorId="0" shapeId="0">
      <text>
        <r>
          <rPr>
            <b/>
            <sz val="9"/>
            <color indexed="81"/>
            <rFont val="Tahoma"/>
            <family val="2"/>
          </rPr>
          <t>CF Freight Rate</t>
        </r>
      </text>
    </comment>
    <comment ref="R602" authorId="0" shapeId="0">
      <text>
        <r>
          <rPr>
            <b/>
            <sz val="9"/>
            <color indexed="81"/>
            <rFont val="Tahoma"/>
            <family val="2"/>
          </rPr>
          <t>Insurance, Commission and Other</t>
        </r>
      </text>
    </comment>
    <comment ref="Y602" authorId="0" shapeId="0">
      <text>
        <r>
          <rPr>
            <sz val="9"/>
            <color indexed="81"/>
            <rFont val="Tahoma"/>
            <family val="2"/>
          </rPr>
          <t xml:space="preserve">Item % of Carton Cube calc
</t>
        </r>
      </text>
    </comment>
    <comment ref="Z602" authorId="0" shapeId="0">
      <text>
        <r>
          <rPr>
            <b/>
            <sz val="9"/>
            <color indexed="81"/>
            <rFont val="Tahoma"/>
            <family val="2"/>
          </rPr>
          <t>CF Freight Rate</t>
        </r>
      </text>
    </comment>
    <comment ref="AA602" authorId="0" shapeId="0">
      <text>
        <r>
          <rPr>
            <b/>
            <sz val="9"/>
            <color indexed="81"/>
            <rFont val="Tahoma"/>
            <family val="2"/>
          </rPr>
          <t>Insurance, Commission and Other</t>
        </r>
      </text>
    </comment>
    <comment ref="I603" authorId="0" shapeId="0">
      <text>
        <r>
          <rPr>
            <b/>
            <sz val="9"/>
            <color indexed="81"/>
            <rFont val="Tahoma"/>
            <family val="2"/>
          </rPr>
          <t>Carton Charge</t>
        </r>
      </text>
    </comment>
    <comment ref="R603" authorId="0" shapeId="0">
      <text>
        <r>
          <rPr>
            <b/>
            <sz val="9"/>
            <color indexed="81"/>
            <rFont val="Tahoma"/>
            <family val="2"/>
          </rPr>
          <t>Carton Charge</t>
        </r>
      </text>
    </comment>
    <comment ref="AA603" authorId="0" shapeId="0">
      <text>
        <r>
          <rPr>
            <b/>
            <sz val="9"/>
            <color indexed="81"/>
            <rFont val="Tahoma"/>
            <family val="2"/>
          </rPr>
          <t>Carton Charge</t>
        </r>
      </text>
    </comment>
    <comment ref="I605" authorId="0" shapeId="0">
      <text>
        <r>
          <rPr>
            <b/>
            <sz val="9"/>
            <color indexed="81"/>
            <rFont val="Tahoma"/>
            <family val="2"/>
          </rPr>
          <t xml:space="preserve">Estimated Additional costs for proposed new first Cost
</t>
        </r>
      </text>
    </comment>
    <comment ref="R605" authorId="0" shapeId="0">
      <text>
        <r>
          <rPr>
            <b/>
            <sz val="9"/>
            <color indexed="81"/>
            <rFont val="Tahoma"/>
            <family val="2"/>
          </rPr>
          <t xml:space="preserve">Estimated Additional costs for proposed new first Cost
</t>
        </r>
      </text>
    </comment>
    <comment ref="AA605" authorId="0" shapeId="0">
      <text>
        <r>
          <rPr>
            <b/>
            <sz val="9"/>
            <color indexed="81"/>
            <rFont val="Tahoma"/>
            <family val="2"/>
          </rPr>
          <t xml:space="preserve">Estimated Additional costs for proposed new first Cost
</t>
        </r>
      </text>
    </comment>
    <comment ref="G642" authorId="0" shapeId="0">
      <text>
        <r>
          <rPr>
            <sz val="9"/>
            <color indexed="81"/>
            <rFont val="Tahoma"/>
            <family val="2"/>
          </rPr>
          <t xml:space="preserve">Item % of Carton Cube calc
</t>
        </r>
      </text>
    </comment>
    <comment ref="H642" authorId="0" shapeId="0">
      <text>
        <r>
          <rPr>
            <b/>
            <sz val="9"/>
            <color indexed="81"/>
            <rFont val="Tahoma"/>
            <family val="2"/>
          </rPr>
          <t>CF Freight Rate</t>
        </r>
      </text>
    </comment>
    <comment ref="I642" authorId="0" shapeId="0">
      <text>
        <r>
          <rPr>
            <b/>
            <sz val="9"/>
            <color indexed="81"/>
            <rFont val="Tahoma"/>
            <family val="2"/>
          </rPr>
          <t>Insurance, Commission and Other</t>
        </r>
      </text>
    </comment>
    <comment ref="P642" authorId="0" shapeId="0">
      <text>
        <r>
          <rPr>
            <sz val="9"/>
            <color indexed="81"/>
            <rFont val="Tahoma"/>
            <family val="2"/>
          </rPr>
          <t xml:space="preserve">Item % of Carton Cube calc
</t>
        </r>
      </text>
    </comment>
    <comment ref="Q642" authorId="0" shapeId="0">
      <text>
        <r>
          <rPr>
            <b/>
            <sz val="9"/>
            <color indexed="81"/>
            <rFont val="Tahoma"/>
            <family val="2"/>
          </rPr>
          <t>CF Freight Rate</t>
        </r>
      </text>
    </comment>
    <comment ref="R642" authorId="0" shapeId="0">
      <text>
        <r>
          <rPr>
            <b/>
            <sz val="9"/>
            <color indexed="81"/>
            <rFont val="Tahoma"/>
            <family val="2"/>
          </rPr>
          <t>Insurance, Commission and Other</t>
        </r>
      </text>
    </comment>
    <comment ref="Y642" authorId="0" shapeId="0">
      <text>
        <r>
          <rPr>
            <sz val="9"/>
            <color indexed="81"/>
            <rFont val="Tahoma"/>
            <family val="2"/>
          </rPr>
          <t xml:space="preserve">Item % of Carton Cube calc
</t>
        </r>
      </text>
    </comment>
    <comment ref="Z642" authorId="0" shapeId="0">
      <text>
        <r>
          <rPr>
            <b/>
            <sz val="9"/>
            <color indexed="81"/>
            <rFont val="Tahoma"/>
            <family val="2"/>
          </rPr>
          <t>CF Freight Rate</t>
        </r>
      </text>
    </comment>
    <comment ref="AA642" authorId="0" shapeId="0">
      <text>
        <r>
          <rPr>
            <b/>
            <sz val="9"/>
            <color indexed="81"/>
            <rFont val="Tahoma"/>
            <family val="2"/>
          </rPr>
          <t>Insurance, Commission and Other</t>
        </r>
      </text>
    </comment>
    <comment ref="I643" authorId="0" shapeId="0">
      <text>
        <r>
          <rPr>
            <b/>
            <sz val="9"/>
            <color indexed="81"/>
            <rFont val="Tahoma"/>
            <family val="2"/>
          </rPr>
          <t>Carton Charge</t>
        </r>
      </text>
    </comment>
    <comment ref="R643" authorId="0" shapeId="0">
      <text>
        <r>
          <rPr>
            <b/>
            <sz val="9"/>
            <color indexed="81"/>
            <rFont val="Tahoma"/>
            <family val="2"/>
          </rPr>
          <t>Carton Charge</t>
        </r>
      </text>
    </comment>
    <comment ref="AA643" authorId="0" shapeId="0">
      <text>
        <r>
          <rPr>
            <b/>
            <sz val="9"/>
            <color indexed="81"/>
            <rFont val="Tahoma"/>
            <family val="2"/>
          </rPr>
          <t>Carton Charge</t>
        </r>
      </text>
    </comment>
    <comment ref="I645" authorId="0" shapeId="0">
      <text>
        <r>
          <rPr>
            <b/>
            <sz val="9"/>
            <color indexed="81"/>
            <rFont val="Tahoma"/>
            <family val="2"/>
          </rPr>
          <t xml:space="preserve">Estimated Additional costs for proposed new first Cost
</t>
        </r>
      </text>
    </comment>
    <comment ref="R645" authorId="0" shapeId="0">
      <text>
        <r>
          <rPr>
            <b/>
            <sz val="9"/>
            <color indexed="81"/>
            <rFont val="Tahoma"/>
            <family val="2"/>
          </rPr>
          <t xml:space="preserve">Estimated Additional costs for proposed new first Cost
</t>
        </r>
      </text>
    </comment>
    <comment ref="AA645" authorId="0" shapeId="0">
      <text>
        <r>
          <rPr>
            <b/>
            <sz val="9"/>
            <color indexed="81"/>
            <rFont val="Tahoma"/>
            <family val="2"/>
          </rPr>
          <t xml:space="preserve">Estimated Additional costs for proposed new first Cost
</t>
        </r>
      </text>
    </comment>
    <comment ref="G682" authorId="0" shapeId="0">
      <text>
        <r>
          <rPr>
            <sz val="9"/>
            <color indexed="81"/>
            <rFont val="Tahoma"/>
            <family val="2"/>
          </rPr>
          <t xml:space="preserve">Item % of Carton Cube calc
</t>
        </r>
      </text>
    </comment>
    <comment ref="H682" authorId="0" shapeId="0">
      <text>
        <r>
          <rPr>
            <b/>
            <sz val="9"/>
            <color indexed="81"/>
            <rFont val="Tahoma"/>
            <family val="2"/>
          </rPr>
          <t>CF Freight Rate</t>
        </r>
      </text>
    </comment>
    <comment ref="I682" authorId="0" shapeId="0">
      <text>
        <r>
          <rPr>
            <b/>
            <sz val="9"/>
            <color indexed="81"/>
            <rFont val="Tahoma"/>
            <family val="2"/>
          </rPr>
          <t>Insurance, Commission and Other</t>
        </r>
      </text>
    </comment>
    <comment ref="P682" authorId="0" shapeId="0">
      <text>
        <r>
          <rPr>
            <sz val="9"/>
            <color indexed="81"/>
            <rFont val="Tahoma"/>
            <family val="2"/>
          </rPr>
          <t xml:space="preserve">Item % of Carton Cube calc
</t>
        </r>
      </text>
    </comment>
    <comment ref="Q682" authorId="0" shapeId="0">
      <text>
        <r>
          <rPr>
            <b/>
            <sz val="9"/>
            <color indexed="81"/>
            <rFont val="Tahoma"/>
            <family val="2"/>
          </rPr>
          <t>CF Freight Rate</t>
        </r>
      </text>
    </comment>
    <comment ref="R682" authorId="0" shapeId="0">
      <text>
        <r>
          <rPr>
            <b/>
            <sz val="9"/>
            <color indexed="81"/>
            <rFont val="Tahoma"/>
            <family val="2"/>
          </rPr>
          <t>Insurance, Commission and Other</t>
        </r>
      </text>
    </comment>
    <comment ref="Y682" authorId="0" shapeId="0">
      <text>
        <r>
          <rPr>
            <sz val="9"/>
            <color indexed="81"/>
            <rFont val="Tahoma"/>
            <family val="2"/>
          </rPr>
          <t xml:space="preserve">Item % of Carton Cube calc
</t>
        </r>
      </text>
    </comment>
    <comment ref="Z682" authorId="0" shapeId="0">
      <text>
        <r>
          <rPr>
            <b/>
            <sz val="9"/>
            <color indexed="81"/>
            <rFont val="Tahoma"/>
            <family val="2"/>
          </rPr>
          <t>CF Freight Rate</t>
        </r>
      </text>
    </comment>
    <comment ref="AA682" authorId="0" shapeId="0">
      <text>
        <r>
          <rPr>
            <b/>
            <sz val="9"/>
            <color indexed="81"/>
            <rFont val="Tahoma"/>
            <family val="2"/>
          </rPr>
          <t>Insurance, Commission and Other</t>
        </r>
      </text>
    </comment>
    <comment ref="I683" authorId="0" shapeId="0">
      <text>
        <r>
          <rPr>
            <b/>
            <sz val="9"/>
            <color indexed="81"/>
            <rFont val="Tahoma"/>
            <family val="2"/>
          </rPr>
          <t>Carton Charge</t>
        </r>
      </text>
    </comment>
    <comment ref="R683" authorId="0" shapeId="0">
      <text>
        <r>
          <rPr>
            <b/>
            <sz val="9"/>
            <color indexed="81"/>
            <rFont val="Tahoma"/>
            <family val="2"/>
          </rPr>
          <t>Carton Charge</t>
        </r>
      </text>
    </comment>
    <comment ref="AA683" authorId="0" shapeId="0">
      <text>
        <r>
          <rPr>
            <b/>
            <sz val="9"/>
            <color indexed="81"/>
            <rFont val="Tahoma"/>
            <family val="2"/>
          </rPr>
          <t>Carton Charge</t>
        </r>
      </text>
    </comment>
    <comment ref="I685" authorId="0" shapeId="0">
      <text>
        <r>
          <rPr>
            <b/>
            <sz val="9"/>
            <color indexed="81"/>
            <rFont val="Tahoma"/>
            <family val="2"/>
          </rPr>
          <t xml:space="preserve">Estimated Additional costs for proposed new first Cost
</t>
        </r>
      </text>
    </comment>
    <comment ref="R685" authorId="0" shapeId="0">
      <text>
        <r>
          <rPr>
            <b/>
            <sz val="9"/>
            <color indexed="81"/>
            <rFont val="Tahoma"/>
            <family val="2"/>
          </rPr>
          <t xml:space="preserve">Estimated Additional costs for proposed new first Cost
</t>
        </r>
      </text>
    </comment>
    <comment ref="AA685" authorId="0" shapeId="0">
      <text>
        <r>
          <rPr>
            <b/>
            <sz val="9"/>
            <color indexed="81"/>
            <rFont val="Tahoma"/>
            <family val="2"/>
          </rPr>
          <t xml:space="preserve">Estimated Additional costs for proposed new first Cost
</t>
        </r>
      </text>
    </comment>
    <comment ref="G722" authorId="0" shapeId="0">
      <text>
        <r>
          <rPr>
            <sz val="9"/>
            <color indexed="81"/>
            <rFont val="Tahoma"/>
            <family val="2"/>
          </rPr>
          <t xml:space="preserve">Item % of Carton Cube calc
</t>
        </r>
      </text>
    </comment>
    <comment ref="H722" authorId="0" shapeId="0">
      <text>
        <r>
          <rPr>
            <b/>
            <sz val="9"/>
            <color indexed="81"/>
            <rFont val="Tahoma"/>
            <family val="2"/>
          </rPr>
          <t>CF Freight Rate</t>
        </r>
      </text>
    </comment>
    <comment ref="I722" authorId="0" shapeId="0">
      <text>
        <r>
          <rPr>
            <b/>
            <sz val="9"/>
            <color indexed="81"/>
            <rFont val="Tahoma"/>
            <family val="2"/>
          </rPr>
          <t>Insurance, Commission and Other</t>
        </r>
      </text>
    </comment>
    <comment ref="P722" authorId="0" shapeId="0">
      <text>
        <r>
          <rPr>
            <sz val="9"/>
            <color indexed="81"/>
            <rFont val="Tahoma"/>
            <family val="2"/>
          </rPr>
          <t xml:space="preserve">Item % of Carton Cube calc
</t>
        </r>
      </text>
    </comment>
    <comment ref="Q722" authorId="0" shapeId="0">
      <text>
        <r>
          <rPr>
            <b/>
            <sz val="9"/>
            <color indexed="81"/>
            <rFont val="Tahoma"/>
            <family val="2"/>
          </rPr>
          <t>CF Freight Rate</t>
        </r>
      </text>
    </comment>
    <comment ref="R722" authorId="0" shapeId="0">
      <text>
        <r>
          <rPr>
            <b/>
            <sz val="9"/>
            <color indexed="81"/>
            <rFont val="Tahoma"/>
            <family val="2"/>
          </rPr>
          <t>Insurance, Commission and Other</t>
        </r>
      </text>
    </comment>
    <comment ref="Y722" authorId="0" shapeId="0">
      <text>
        <r>
          <rPr>
            <sz val="9"/>
            <color indexed="81"/>
            <rFont val="Tahoma"/>
            <family val="2"/>
          </rPr>
          <t xml:space="preserve">Item % of Carton Cube calc
</t>
        </r>
      </text>
    </comment>
    <comment ref="Z722" authorId="0" shapeId="0">
      <text>
        <r>
          <rPr>
            <b/>
            <sz val="9"/>
            <color indexed="81"/>
            <rFont val="Tahoma"/>
            <family val="2"/>
          </rPr>
          <t>CF Freight Rate</t>
        </r>
      </text>
    </comment>
    <comment ref="AA722" authorId="0" shapeId="0">
      <text>
        <r>
          <rPr>
            <b/>
            <sz val="9"/>
            <color indexed="81"/>
            <rFont val="Tahoma"/>
            <family val="2"/>
          </rPr>
          <t>Insurance, Commission and Other</t>
        </r>
      </text>
    </comment>
    <comment ref="I723" authorId="0" shapeId="0">
      <text>
        <r>
          <rPr>
            <b/>
            <sz val="9"/>
            <color indexed="81"/>
            <rFont val="Tahoma"/>
            <family val="2"/>
          </rPr>
          <t>Carton Charge</t>
        </r>
      </text>
    </comment>
    <comment ref="R723" authorId="0" shapeId="0">
      <text>
        <r>
          <rPr>
            <b/>
            <sz val="9"/>
            <color indexed="81"/>
            <rFont val="Tahoma"/>
            <family val="2"/>
          </rPr>
          <t>Carton Charge</t>
        </r>
      </text>
    </comment>
    <comment ref="AA723" authorId="0" shapeId="0">
      <text>
        <r>
          <rPr>
            <b/>
            <sz val="9"/>
            <color indexed="81"/>
            <rFont val="Tahoma"/>
            <family val="2"/>
          </rPr>
          <t>Carton Charge</t>
        </r>
      </text>
    </comment>
    <comment ref="I725" authorId="0" shapeId="0">
      <text>
        <r>
          <rPr>
            <b/>
            <sz val="9"/>
            <color indexed="81"/>
            <rFont val="Tahoma"/>
            <family val="2"/>
          </rPr>
          <t xml:space="preserve">Estimated Additional costs for proposed new first Cost
</t>
        </r>
      </text>
    </comment>
    <comment ref="R725" authorId="0" shapeId="0">
      <text>
        <r>
          <rPr>
            <b/>
            <sz val="9"/>
            <color indexed="81"/>
            <rFont val="Tahoma"/>
            <family val="2"/>
          </rPr>
          <t xml:space="preserve">Estimated Additional costs for proposed new first Cost
</t>
        </r>
      </text>
    </comment>
    <comment ref="AA725" authorId="0" shapeId="0">
      <text>
        <r>
          <rPr>
            <b/>
            <sz val="9"/>
            <color indexed="81"/>
            <rFont val="Tahoma"/>
            <family val="2"/>
          </rPr>
          <t xml:space="preserve">Estimated Additional costs for proposed new first Cost
</t>
        </r>
      </text>
    </comment>
    <comment ref="G762" authorId="0" shapeId="0">
      <text>
        <r>
          <rPr>
            <sz val="9"/>
            <color indexed="81"/>
            <rFont val="Tahoma"/>
            <family val="2"/>
          </rPr>
          <t xml:space="preserve">Item % of Carton Cube calc
</t>
        </r>
      </text>
    </comment>
    <comment ref="H762" authorId="0" shapeId="0">
      <text>
        <r>
          <rPr>
            <b/>
            <sz val="9"/>
            <color indexed="81"/>
            <rFont val="Tahoma"/>
            <family val="2"/>
          </rPr>
          <t>CF Freight Rate</t>
        </r>
      </text>
    </comment>
    <comment ref="I762" authorId="0" shapeId="0">
      <text>
        <r>
          <rPr>
            <b/>
            <sz val="9"/>
            <color indexed="81"/>
            <rFont val="Tahoma"/>
            <family val="2"/>
          </rPr>
          <t>Insurance, Commission and Other</t>
        </r>
      </text>
    </comment>
    <comment ref="P762" authorId="0" shapeId="0">
      <text>
        <r>
          <rPr>
            <sz val="9"/>
            <color indexed="81"/>
            <rFont val="Tahoma"/>
            <family val="2"/>
          </rPr>
          <t xml:space="preserve">Item % of Carton Cube calc
</t>
        </r>
      </text>
    </comment>
    <comment ref="Q762" authorId="0" shapeId="0">
      <text>
        <r>
          <rPr>
            <b/>
            <sz val="9"/>
            <color indexed="81"/>
            <rFont val="Tahoma"/>
            <family val="2"/>
          </rPr>
          <t>CF Freight Rate</t>
        </r>
      </text>
    </comment>
    <comment ref="R762" authorId="0" shapeId="0">
      <text>
        <r>
          <rPr>
            <b/>
            <sz val="9"/>
            <color indexed="81"/>
            <rFont val="Tahoma"/>
            <family val="2"/>
          </rPr>
          <t>Insurance, Commission and Other</t>
        </r>
      </text>
    </comment>
    <comment ref="Y762" authorId="0" shapeId="0">
      <text>
        <r>
          <rPr>
            <sz val="9"/>
            <color indexed="81"/>
            <rFont val="Tahoma"/>
            <family val="2"/>
          </rPr>
          <t xml:space="preserve">Item % of Carton Cube calc
</t>
        </r>
      </text>
    </comment>
    <comment ref="Z762" authorId="0" shapeId="0">
      <text>
        <r>
          <rPr>
            <b/>
            <sz val="9"/>
            <color indexed="81"/>
            <rFont val="Tahoma"/>
            <family val="2"/>
          </rPr>
          <t>CF Freight Rate</t>
        </r>
      </text>
    </comment>
    <comment ref="AA762" authorId="0" shapeId="0">
      <text>
        <r>
          <rPr>
            <b/>
            <sz val="9"/>
            <color indexed="81"/>
            <rFont val="Tahoma"/>
            <family val="2"/>
          </rPr>
          <t>Insurance, Commission and Other</t>
        </r>
      </text>
    </comment>
    <comment ref="I763" authorId="0" shapeId="0">
      <text>
        <r>
          <rPr>
            <b/>
            <sz val="9"/>
            <color indexed="81"/>
            <rFont val="Tahoma"/>
            <family val="2"/>
          </rPr>
          <t>Carton Charge</t>
        </r>
      </text>
    </comment>
    <comment ref="R763" authorId="0" shapeId="0">
      <text>
        <r>
          <rPr>
            <b/>
            <sz val="9"/>
            <color indexed="81"/>
            <rFont val="Tahoma"/>
            <family val="2"/>
          </rPr>
          <t>Carton Charge</t>
        </r>
      </text>
    </comment>
    <comment ref="AA763" authorId="0" shapeId="0">
      <text>
        <r>
          <rPr>
            <b/>
            <sz val="9"/>
            <color indexed="81"/>
            <rFont val="Tahoma"/>
            <family val="2"/>
          </rPr>
          <t>Carton Charge</t>
        </r>
      </text>
    </comment>
    <comment ref="I765" authorId="0" shapeId="0">
      <text>
        <r>
          <rPr>
            <b/>
            <sz val="9"/>
            <color indexed="81"/>
            <rFont val="Tahoma"/>
            <family val="2"/>
          </rPr>
          <t xml:space="preserve">Estimated Additional costs for proposed new first Cost
</t>
        </r>
      </text>
    </comment>
    <comment ref="R765" authorId="0" shapeId="0">
      <text>
        <r>
          <rPr>
            <b/>
            <sz val="9"/>
            <color indexed="81"/>
            <rFont val="Tahoma"/>
            <family val="2"/>
          </rPr>
          <t xml:space="preserve">Estimated Additional costs for proposed new first Cost
</t>
        </r>
      </text>
    </comment>
    <comment ref="AA765" authorId="0" shapeId="0">
      <text>
        <r>
          <rPr>
            <b/>
            <sz val="9"/>
            <color indexed="81"/>
            <rFont val="Tahoma"/>
            <family val="2"/>
          </rPr>
          <t xml:space="preserve">Estimated Additional costs for proposed new first Cost
</t>
        </r>
      </text>
    </comment>
    <comment ref="G802" authorId="0" shapeId="0">
      <text>
        <r>
          <rPr>
            <sz val="9"/>
            <color indexed="81"/>
            <rFont val="Tahoma"/>
            <family val="2"/>
          </rPr>
          <t xml:space="preserve">Item % of Carton Cube calc
</t>
        </r>
      </text>
    </comment>
    <comment ref="H802" authorId="0" shapeId="0">
      <text>
        <r>
          <rPr>
            <b/>
            <sz val="9"/>
            <color indexed="81"/>
            <rFont val="Tahoma"/>
            <family val="2"/>
          </rPr>
          <t>CF Freight Rate</t>
        </r>
      </text>
    </comment>
    <comment ref="I802" authorId="0" shapeId="0">
      <text>
        <r>
          <rPr>
            <b/>
            <sz val="9"/>
            <color indexed="81"/>
            <rFont val="Tahoma"/>
            <family val="2"/>
          </rPr>
          <t>Insurance, Commission and Other</t>
        </r>
      </text>
    </comment>
    <comment ref="P802" authorId="0" shapeId="0">
      <text>
        <r>
          <rPr>
            <sz val="9"/>
            <color indexed="81"/>
            <rFont val="Tahoma"/>
            <family val="2"/>
          </rPr>
          <t xml:space="preserve">Item % of Carton Cube calc
</t>
        </r>
      </text>
    </comment>
    <comment ref="Q802" authorId="0" shapeId="0">
      <text>
        <r>
          <rPr>
            <b/>
            <sz val="9"/>
            <color indexed="81"/>
            <rFont val="Tahoma"/>
            <family val="2"/>
          </rPr>
          <t>CF Freight Rate</t>
        </r>
      </text>
    </comment>
    <comment ref="R802" authorId="0" shapeId="0">
      <text>
        <r>
          <rPr>
            <b/>
            <sz val="9"/>
            <color indexed="81"/>
            <rFont val="Tahoma"/>
            <family val="2"/>
          </rPr>
          <t>Insurance, Commission and Other</t>
        </r>
      </text>
    </comment>
    <comment ref="Y802" authorId="0" shapeId="0">
      <text>
        <r>
          <rPr>
            <sz val="9"/>
            <color indexed="81"/>
            <rFont val="Tahoma"/>
            <family val="2"/>
          </rPr>
          <t xml:space="preserve">Item % of Carton Cube calc
</t>
        </r>
      </text>
    </comment>
    <comment ref="Z802" authorId="0" shapeId="0">
      <text>
        <r>
          <rPr>
            <b/>
            <sz val="9"/>
            <color indexed="81"/>
            <rFont val="Tahoma"/>
            <family val="2"/>
          </rPr>
          <t>CF Freight Rate</t>
        </r>
      </text>
    </comment>
    <comment ref="AA802" authorId="0" shapeId="0">
      <text>
        <r>
          <rPr>
            <b/>
            <sz val="9"/>
            <color indexed="81"/>
            <rFont val="Tahoma"/>
            <family val="2"/>
          </rPr>
          <t>Insurance, Commission and Other</t>
        </r>
      </text>
    </comment>
    <comment ref="I803" authorId="0" shapeId="0">
      <text>
        <r>
          <rPr>
            <b/>
            <sz val="9"/>
            <color indexed="81"/>
            <rFont val="Tahoma"/>
            <family val="2"/>
          </rPr>
          <t>Carton Charge</t>
        </r>
      </text>
    </comment>
    <comment ref="R803" authorId="0" shapeId="0">
      <text>
        <r>
          <rPr>
            <b/>
            <sz val="9"/>
            <color indexed="81"/>
            <rFont val="Tahoma"/>
            <family val="2"/>
          </rPr>
          <t>Carton Charge</t>
        </r>
      </text>
    </comment>
    <comment ref="AA803" authorId="0" shapeId="0">
      <text>
        <r>
          <rPr>
            <b/>
            <sz val="9"/>
            <color indexed="81"/>
            <rFont val="Tahoma"/>
            <family val="2"/>
          </rPr>
          <t>Carton Charge</t>
        </r>
      </text>
    </comment>
    <comment ref="I805" authorId="0" shapeId="0">
      <text>
        <r>
          <rPr>
            <b/>
            <sz val="9"/>
            <color indexed="81"/>
            <rFont val="Tahoma"/>
            <family val="2"/>
          </rPr>
          <t xml:space="preserve">Estimated Additional costs for proposed new first Cost
</t>
        </r>
      </text>
    </comment>
    <comment ref="R805" authorId="0" shapeId="0">
      <text>
        <r>
          <rPr>
            <b/>
            <sz val="9"/>
            <color indexed="81"/>
            <rFont val="Tahoma"/>
            <family val="2"/>
          </rPr>
          <t xml:space="preserve">Estimated Additional costs for proposed new first Cost
</t>
        </r>
      </text>
    </comment>
    <comment ref="AA805" authorId="0" shapeId="0">
      <text>
        <r>
          <rPr>
            <b/>
            <sz val="9"/>
            <color indexed="81"/>
            <rFont val="Tahoma"/>
            <family val="2"/>
          </rPr>
          <t xml:space="preserve">Estimated Additional costs for proposed new first Cost
</t>
        </r>
      </text>
    </comment>
    <comment ref="G842" authorId="0" shapeId="0">
      <text>
        <r>
          <rPr>
            <sz val="9"/>
            <color indexed="81"/>
            <rFont val="Tahoma"/>
            <family val="2"/>
          </rPr>
          <t xml:space="preserve">Item % of Carton Cube calc
</t>
        </r>
      </text>
    </comment>
    <comment ref="H842" authorId="0" shapeId="0">
      <text>
        <r>
          <rPr>
            <b/>
            <sz val="9"/>
            <color indexed="81"/>
            <rFont val="Tahoma"/>
            <family val="2"/>
          </rPr>
          <t>CF Freight Rate</t>
        </r>
      </text>
    </comment>
    <comment ref="I842" authorId="0" shapeId="0">
      <text>
        <r>
          <rPr>
            <b/>
            <sz val="9"/>
            <color indexed="81"/>
            <rFont val="Tahoma"/>
            <family val="2"/>
          </rPr>
          <t>Insurance, Commission and Other</t>
        </r>
      </text>
    </comment>
    <comment ref="P842" authorId="0" shapeId="0">
      <text>
        <r>
          <rPr>
            <sz val="9"/>
            <color indexed="81"/>
            <rFont val="Tahoma"/>
            <family val="2"/>
          </rPr>
          <t xml:space="preserve">Item % of Carton Cube calc
</t>
        </r>
      </text>
    </comment>
    <comment ref="Q842" authorId="0" shapeId="0">
      <text>
        <r>
          <rPr>
            <b/>
            <sz val="9"/>
            <color indexed="81"/>
            <rFont val="Tahoma"/>
            <family val="2"/>
          </rPr>
          <t>CF Freight Rate</t>
        </r>
      </text>
    </comment>
    <comment ref="R842" authorId="0" shapeId="0">
      <text>
        <r>
          <rPr>
            <b/>
            <sz val="9"/>
            <color indexed="81"/>
            <rFont val="Tahoma"/>
            <family val="2"/>
          </rPr>
          <t>Insurance, Commission and Other</t>
        </r>
      </text>
    </comment>
    <comment ref="Y842" authorId="0" shapeId="0">
      <text>
        <r>
          <rPr>
            <sz val="9"/>
            <color indexed="81"/>
            <rFont val="Tahoma"/>
            <family val="2"/>
          </rPr>
          <t xml:space="preserve">Item % of Carton Cube calc
</t>
        </r>
      </text>
    </comment>
    <comment ref="Z842" authorId="0" shapeId="0">
      <text>
        <r>
          <rPr>
            <b/>
            <sz val="9"/>
            <color indexed="81"/>
            <rFont val="Tahoma"/>
            <family val="2"/>
          </rPr>
          <t>CF Freight Rate</t>
        </r>
      </text>
    </comment>
    <comment ref="AA842" authorId="0" shapeId="0">
      <text>
        <r>
          <rPr>
            <b/>
            <sz val="9"/>
            <color indexed="81"/>
            <rFont val="Tahoma"/>
            <family val="2"/>
          </rPr>
          <t>Insurance, Commission and Other</t>
        </r>
      </text>
    </comment>
    <comment ref="I843" authorId="0" shapeId="0">
      <text>
        <r>
          <rPr>
            <b/>
            <sz val="9"/>
            <color indexed="81"/>
            <rFont val="Tahoma"/>
            <family val="2"/>
          </rPr>
          <t>Carton Charge</t>
        </r>
      </text>
    </comment>
    <comment ref="R843" authorId="0" shapeId="0">
      <text>
        <r>
          <rPr>
            <b/>
            <sz val="9"/>
            <color indexed="81"/>
            <rFont val="Tahoma"/>
            <family val="2"/>
          </rPr>
          <t>Carton Charge</t>
        </r>
      </text>
    </comment>
    <comment ref="AA843" authorId="0" shapeId="0">
      <text>
        <r>
          <rPr>
            <b/>
            <sz val="9"/>
            <color indexed="81"/>
            <rFont val="Tahoma"/>
            <family val="2"/>
          </rPr>
          <t>Carton Charge</t>
        </r>
      </text>
    </comment>
    <comment ref="I845" authorId="0" shapeId="0">
      <text>
        <r>
          <rPr>
            <b/>
            <sz val="9"/>
            <color indexed="81"/>
            <rFont val="Tahoma"/>
            <family val="2"/>
          </rPr>
          <t xml:space="preserve">Estimated Additional costs for proposed new first Cost
</t>
        </r>
      </text>
    </comment>
    <comment ref="R845" authorId="0" shapeId="0">
      <text>
        <r>
          <rPr>
            <b/>
            <sz val="9"/>
            <color indexed="81"/>
            <rFont val="Tahoma"/>
            <family val="2"/>
          </rPr>
          <t xml:space="preserve">Estimated Additional costs for proposed new first Cost
</t>
        </r>
      </text>
    </comment>
    <comment ref="AA845" authorId="0" shapeId="0">
      <text>
        <r>
          <rPr>
            <b/>
            <sz val="9"/>
            <color indexed="81"/>
            <rFont val="Tahoma"/>
            <family val="2"/>
          </rPr>
          <t xml:space="preserve">Estimated Additional costs for proposed new first Cost
</t>
        </r>
      </text>
    </comment>
    <comment ref="G882" authorId="0" shapeId="0">
      <text>
        <r>
          <rPr>
            <sz val="9"/>
            <color indexed="81"/>
            <rFont val="Tahoma"/>
            <family val="2"/>
          </rPr>
          <t xml:space="preserve">Item % of Carton Cube calc
</t>
        </r>
      </text>
    </comment>
    <comment ref="H882" authorId="0" shapeId="0">
      <text>
        <r>
          <rPr>
            <b/>
            <sz val="9"/>
            <color indexed="81"/>
            <rFont val="Tahoma"/>
            <family val="2"/>
          </rPr>
          <t>CF Freight Rate</t>
        </r>
      </text>
    </comment>
    <comment ref="I882" authorId="0" shapeId="0">
      <text>
        <r>
          <rPr>
            <b/>
            <sz val="9"/>
            <color indexed="81"/>
            <rFont val="Tahoma"/>
            <family val="2"/>
          </rPr>
          <t>Insurance, Commission and Other</t>
        </r>
      </text>
    </comment>
    <comment ref="P882" authorId="0" shapeId="0">
      <text>
        <r>
          <rPr>
            <sz val="9"/>
            <color indexed="81"/>
            <rFont val="Tahoma"/>
            <family val="2"/>
          </rPr>
          <t xml:space="preserve">Item % of Carton Cube calc
</t>
        </r>
      </text>
    </comment>
    <comment ref="Q882" authorId="0" shapeId="0">
      <text>
        <r>
          <rPr>
            <b/>
            <sz val="9"/>
            <color indexed="81"/>
            <rFont val="Tahoma"/>
            <family val="2"/>
          </rPr>
          <t>CF Freight Rate</t>
        </r>
      </text>
    </comment>
    <comment ref="R882" authorId="0" shapeId="0">
      <text>
        <r>
          <rPr>
            <b/>
            <sz val="9"/>
            <color indexed="81"/>
            <rFont val="Tahoma"/>
            <family val="2"/>
          </rPr>
          <t>Insurance, Commission and Other</t>
        </r>
      </text>
    </comment>
    <comment ref="Y882" authorId="0" shapeId="0">
      <text>
        <r>
          <rPr>
            <sz val="9"/>
            <color indexed="81"/>
            <rFont val="Tahoma"/>
            <family val="2"/>
          </rPr>
          <t xml:space="preserve">Item % of Carton Cube calc
</t>
        </r>
      </text>
    </comment>
    <comment ref="Z882" authorId="0" shapeId="0">
      <text>
        <r>
          <rPr>
            <b/>
            <sz val="9"/>
            <color indexed="81"/>
            <rFont val="Tahoma"/>
            <family val="2"/>
          </rPr>
          <t>CF Freight Rate</t>
        </r>
      </text>
    </comment>
    <comment ref="AA882" authorId="0" shapeId="0">
      <text>
        <r>
          <rPr>
            <b/>
            <sz val="9"/>
            <color indexed="81"/>
            <rFont val="Tahoma"/>
            <family val="2"/>
          </rPr>
          <t>Insurance, Commission and Other</t>
        </r>
      </text>
    </comment>
    <comment ref="I883" authorId="0" shapeId="0">
      <text>
        <r>
          <rPr>
            <b/>
            <sz val="9"/>
            <color indexed="81"/>
            <rFont val="Tahoma"/>
            <family val="2"/>
          </rPr>
          <t>Carton Charge</t>
        </r>
      </text>
    </comment>
    <comment ref="R883" authorId="0" shapeId="0">
      <text>
        <r>
          <rPr>
            <b/>
            <sz val="9"/>
            <color indexed="81"/>
            <rFont val="Tahoma"/>
            <family val="2"/>
          </rPr>
          <t>Carton Charge</t>
        </r>
      </text>
    </comment>
    <comment ref="AA883" authorId="0" shapeId="0">
      <text>
        <r>
          <rPr>
            <b/>
            <sz val="9"/>
            <color indexed="81"/>
            <rFont val="Tahoma"/>
            <family val="2"/>
          </rPr>
          <t>Carton Charge</t>
        </r>
      </text>
    </comment>
    <comment ref="I885" authorId="0" shapeId="0">
      <text>
        <r>
          <rPr>
            <b/>
            <sz val="9"/>
            <color indexed="81"/>
            <rFont val="Tahoma"/>
            <family val="2"/>
          </rPr>
          <t xml:space="preserve">Estimated Additional costs for proposed new first Cost
</t>
        </r>
      </text>
    </comment>
    <comment ref="R885" authorId="0" shapeId="0">
      <text>
        <r>
          <rPr>
            <b/>
            <sz val="9"/>
            <color indexed="81"/>
            <rFont val="Tahoma"/>
            <family val="2"/>
          </rPr>
          <t xml:space="preserve">Estimated Additional costs for proposed new first Cost
</t>
        </r>
      </text>
    </comment>
    <comment ref="AA885" authorId="0" shapeId="0">
      <text>
        <r>
          <rPr>
            <b/>
            <sz val="9"/>
            <color indexed="81"/>
            <rFont val="Tahoma"/>
            <family val="2"/>
          </rPr>
          <t xml:space="preserve">Estimated Additional costs for proposed new first Cost
</t>
        </r>
      </text>
    </comment>
    <comment ref="G922" authorId="0" shapeId="0">
      <text>
        <r>
          <rPr>
            <sz val="9"/>
            <color indexed="81"/>
            <rFont val="Tahoma"/>
            <family val="2"/>
          </rPr>
          <t xml:space="preserve">Item % of Carton Cube calc
</t>
        </r>
      </text>
    </comment>
    <comment ref="H922" authorId="0" shapeId="0">
      <text>
        <r>
          <rPr>
            <b/>
            <sz val="9"/>
            <color indexed="81"/>
            <rFont val="Tahoma"/>
            <family val="2"/>
          </rPr>
          <t>CF Freight Rate</t>
        </r>
      </text>
    </comment>
    <comment ref="I922" authorId="0" shapeId="0">
      <text>
        <r>
          <rPr>
            <b/>
            <sz val="9"/>
            <color indexed="81"/>
            <rFont val="Tahoma"/>
            <family val="2"/>
          </rPr>
          <t>Insurance, Commission and Other</t>
        </r>
      </text>
    </comment>
    <comment ref="P922" authorId="0" shapeId="0">
      <text>
        <r>
          <rPr>
            <sz val="9"/>
            <color indexed="81"/>
            <rFont val="Tahoma"/>
            <family val="2"/>
          </rPr>
          <t xml:space="preserve">Item % of Carton Cube calc
</t>
        </r>
      </text>
    </comment>
    <comment ref="Q922" authorId="0" shapeId="0">
      <text>
        <r>
          <rPr>
            <b/>
            <sz val="9"/>
            <color indexed="81"/>
            <rFont val="Tahoma"/>
            <family val="2"/>
          </rPr>
          <t>CF Freight Rate</t>
        </r>
      </text>
    </comment>
    <comment ref="R922" authorId="0" shapeId="0">
      <text>
        <r>
          <rPr>
            <b/>
            <sz val="9"/>
            <color indexed="81"/>
            <rFont val="Tahoma"/>
            <family val="2"/>
          </rPr>
          <t>Insurance, Commission and Other</t>
        </r>
      </text>
    </comment>
    <comment ref="Y922" authorId="0" shapeId="0">
      <text>
        <r>
          <rPr>
            <sz val="9"/>
            <color indexed="81"/>
            <rFont val="Tahoma"/>
            <family val="2"/>
          </rPr>
          <t xml:space="preserve">Item % of Carton Cube calc
</t>
        </r>
      </text>
    </comment>
    <comment ref="Z922" authorId="0" shapeId="0">
      <text>
        <r>
          <rPr>
            <b/>
            <sz val="9"/>
            <color indexed="81"/>
            <rFont val="Tahoma"/>
            <family val="2"/>
          </rPr>
          <t>CF Freight Rate</t>
        </r>
      </text>
    </comment>
    <comment ref="AA922" authorId="0" shapeId="0">
      <text>
        <r>
          <rPr>
            <b/>
            <sz val="9"/>
            <color indexed="81"/>
            <rFont val="Tahoma"/>
            <family val="2"/>
          </rPr>
          <t>Insurance, Commission and Other</t>
        </r>
      </text>
    </comment>
    <comment ref="I923" authorId="0" shapeId="0">
      <text>
        <r>
          <rPr>
            <b/>
            <sz val="9"/>
            <color indexed="81"/>
            <rFont val="Tahoma"/>
            <family val="2"/>
          </rPr>
          <t>Carton Charge</t>
        </r>
      </text>
    </comment>
    <comment ref="R923" authorId="0" shapeId="0">
      <text>
        <r>
          <rPr>
            <b/>
            <sz val="9"/>
            <color indexed="81"/>
            <rFont val="Tahoma"/>
            <family val="2"/>
          </rPr>
          <t>Carton Charge</t>
        </r>
      </text>
    </comment>
    <comment ref="AA923" authorId="0" shapeId="0">
      <text>
        <r>
          <rPr>
            <b/>
            <sz val="9"/>
            <color indexed="81"/>
            <rFont val="Tahoma"/>
            <family val="2"/>
          </rPr>
          <t>Carton Charge</t>
        </r>
      </text>
    </comment>
    <comment ref="I925" authorId="0" shapeId="0">
      <text>
        <r>
          <rPr>
            <b/>
            <sz val="9"/>
            <color indexed="81"/>
            <rFont val="Tahoma"/>
            <family val="2"/>
          </rPr>
          <t xml:space="preserve">Estimated Additional costs for proposed new first Cost
</t>
        </r>
      </text>
    </comment>
    <comment ref="R925" authorId="0" shapeId="0">
      <text>
        <r>
          <rPr>
            <b/>
            <sz val="9"/>
            <color indexed="81"/>
            <rFont val="Tahoma"/>
            <family val="2"/>
          </rPr>
          <t xml:space="preserve">Estimated Additional costs for proposed new first Cost
</t>
        </r>
      </text>
    </comment>
    <comment ref="AA925" authorId="0" shapeId="0">
      <text>
        <r>
          <rPr>
            <b/>
            <sz val="9"/>
            <color indexed="81"/>
            <rFont val="Tahoma"/>
            <family val="2"/>
          </rPr>
          <t xml:space="preserve">Estimated Additional costs for proposed new first Cost
</t>
        </r>
      </text>
    </comment>
    <comment ref="G962" authorId="0" shapeId="0">
      <text>
        <r>
          <rPr>
            <sz val="9"/>
            <color indexed="81"/>
            <rFont val="Tahoma"/>
            <family val="2"/>
          </rPr>
          <t xml:space="preserve">Item % of Carton Cube calc
</t>
        </r>
      </text>
    </comment>
    <comment ref="H962" authorId="0" shapeId="0">
      <text>
        <r>
          <rPr>
            <b/>
            <sz val="9"/>
            <color indexed="81"/>
            <rFont val="Tahoma"/>
            <family val="2"/>
          </rPr>
          <t>CF Freight Rate</t>
        </r>
      </text>
    </comment>
    <comment ref="I962" authorId="0" shapeId="0">
      <text>
        <r>
          <rPr>
            <b/>
            <sz val="9"/>
            <color indexed="81"/>
            <rFont val="Tahoma"/>
            <family val="2"/>
          </rPr>
          <t>Insurance, Commission and Other</t>
        </r>
      </text>
    </comment>
    <comment ref="P962" authorId="0" shapeId="0">
      <text>
        <r>
          <rPr>
            <sz val="9"/>
            <color indexed="81"/>
            <rFont val="Tahoma"/>
            <family val="2"/>
          </rPr>
          <t xml:space="preserve">Item % of Carton Cube calc
</t>
        </r>
      </text>
    </comment>
    <comment ref="Q962" authorId="0" shapeId="0">
      <text>
        <r>
          <rPr>
            <b/>
            <sz val="9"/>
            <color indexed="81"/>
            <rFont val="Tahoma"/>
            <family val="2"/>
          </rPr>
          <t>CF Freight Rate</t>
        </r>
      </text>
    </comment>
    <comment ref="R962" authorId="0" shapeId="0">
      <text>
        <r>
          <rPr>
            <b/>
            <sz val="9"/>
            <color indexed="81"/>
            <rFont val="Tahoma"/>
            <family val="2"/>
          </rPr>
          <t>Insurance, Commission and Other</t>
        </r>
      </text>
    </comment>
    <comment ref="Y962" authorId="0" shapeId="0">
      <text>
        <r>
          <rPr>
            <sz val="9"/>
            <color indexed="81"/>
            <rFont val="Tahoma"/>
            <family val="2"/>
          </rPr>
          <t xml:space="preserve">Item % of Carton Cube calc
</t>
        </r>
      </text>
    </comment>
    <comment ref="Z962" authorId="0" shapeId="0">
      <text>
        <r>
          <rPr>
            <b/>
            <sz val="9"/>
            <color indexed="81"/>
            <rFont val="Tahoma"/>
            <family val="2"/>
          </rPr>
          <t>CF Freight Rate</t>
        </r>
      </text>
    </comment>
    <comment ref="AA962" authorId="0" shapeId="0">
      <text>
        <r>
          <rPr>
            <b/>
            <sz val="9"/>
            <color indexed="81"/>
            <rFont val="Tahoma"/>
            <family val="2"/>
          </rPr>
          <t>Insurance, Commission and Other</t>
        </r>
      </text>
    </comment>
    <comment ref="I963" authorId="0" shapeId="0">
      <text>
        <r>
          <rPr>
            <b/>
            <sz val="9"/>
            <color indexed="81"/>
            <rFont val="Tahoma"/>
            <family val="2"/>
          </rPr>
          <t>Carton Charge</t>
        </r>
      </text>
    </comment>
    <comment ref="R963" authorId="0" shapeId="0">
      <text>
        <r>
          <rPr>
            <b/>
            <sz val="9"/>
            <color indexed="81"/>
            <rFont val="Tahoma"/>
            <family val="2"/>
          </rPr>
          <t>Carton Charge</t>
        </r>
      </text>
    </comment>
    <comment ref="AA963" authorId="0" shapeId="0">
      <text>
        <r>
          <rPr>
            <b/>
            <sz val="9"/>
            <color indexed="81"/>
            <rFont val="Tahoma"/>
            <family val="2"/>
          </rPr>
          <t>Carton Charge</t>
        </r>
      </text>
    </comment>
    <comment ref="I965" authorId="0" shapeId="0">
      <text>
        <r>
          <rPr>
            <b/>
            <sz val="9"/>
            <color indexed="81"/>
            <rFont val="Tahoma"/>
            <family val="2"/>
          </rPr>
          <t xml:space="preserve">Estimated Additional costs for proposed new first Cost
</t>
        </r>
      </text>
    </comment>
    <comment ref="R965" authorId="0" shapeId="0">
      <text>
        <r>
          <rPr>
            <b/>
            <sz val="9"/>
            <color indexed="81"/>
            <rFont val="Tahoma"/>
            <family val="2"/>
          </rPr>
          <t xml:space="preserve">Estimated Additional costs for proposed new first Cost
</t>
        </r>
      </text>
    </comment>
    <comment ref="AA965" authorId="0" shapeId="0">
      <text>
        <r>
          <rPr>
            <b/>
            <sz val="9"/>
            <color indexed="81"/>
            <rFont val="Tahoma"/>
            <family val="2"/>
          </rPr>
          <t xml:space="preserve">Estimated Additional costs for proposed new first Cost
</t>
        </r>
      </text>
    </comment>
    <comment ref="G1002" authorId="0" shapeId="0">
      <text>
        <r>
          <rPr>
            <sz val="9"/>
            <color indexed="81"/>
            <rFont val="Tahoma"/>
            <family val="2"/>
          </rPr>
          <t xml:space="preserve">Item % of Carton Cube calc
</t>
        </r>
      </text>
    </comment>
    <comment ref="H1002" authorId="0" shapeId="0">
      <text>
        <r>
          <rPr>
            <b/>
            <sz val="9"/>
            <color indexed="81"/>
            <rFont val="Tahoma"/>
            <family val="2"/>
          </rPr>
          <t>CF Freight Rate</t>
        </r>
      </text>
    </comment>
    <comment ref="I1002" authorId="0" shapeId="0">
      <text>
        <r>
          <rPr>
            <b/>
            <sz val="9"/>
            <color indexed="81"/>
            <rFont val="Tahoma"/>
            <family val="2"/>
          </rPr>
          <t>Insurance, Commission and Other</t>
        </r>
      </text>
    </comment>
    <comment ref="P1002" authorId="0" shapeId="0">
      <text>
        <r>
          <rPr>
            <sz val="9"/>
            <color indexed="81"/>
            <rFont val="Tahoma"/>
            <family val="2"/>
          </rPr>
          <t xml:space="preserve">Item % of Carton Cube calc
</t>
        </r>
      </text>
    </comment>
    <comment ref="Q1002" authorId="0" shapeId="0">
      <text>
        <r>
          <rPr>
            <b/>
            <sz val="9"/>
            <color indexed="81"/>
            <rFont val="Tahoma"/>
            <family val="2"/>
          </rPr>
          <t>CF Freight Rate</t>
        </r>
      </text>
    </comment>
    <comment ref="R1002" authorId="0" shapeId="0">
      <text>
        <r>
          <rPr>
            <b/>
            <sz val="9"/>
            <color indexed="81"/>
            <rFont val="Tahoma"/>
            <family val="2"/>
          </rPr>
          <t>Insurance, Commission and Other</t>
        </r>
      </text>
    </comment>
    <comment ref="Y1002" authorId="0" shapeId="0">
      <text>
        <r>
          <rPr>
            <sz val="9"/>
            <color indexed="81"/>
            <rFont val="Tahoma"/>
            <family val="2"/>
          </rPr>
          <t xml:space="preserve">Item % of Carton Cube calc
</t>
        </r>
      </text>
    </comment>
    <comment ref="Z1002" authorId="0" shapeId="0">
      <text>
        <r>
          <rPr>
            <b/>
            <sz val="9"/>
            <color indexed="81"/>
            <rFont val="Tahoma"/>
            <family val="2"/>
          </rPr>
          <t>CF Freight Rate</t>
        </r>
      </text>
    </comment>
    <comment ref="AA1002" authorId="0" shapeId="0">
      <text>
        <r>
          <rPr>
            <b/>
            <sz val="9"/>
            <color indexed="81"/>
            <rFont val="Tahoma"/>
            <family val="2"/>
          </rPr>
          <t>Insurance, Commission and Other</t>
        </r>
      </text>
    </comment>
    <comment ref="I1003" authorId="0" shapeId="0">
      <text>
        <r>
          <rPr>
            <b/>
            <sz val="9"/>
            <color indexed="81"/>
            <rFont val="Tahoma"/>
            <family val="2"/>
          </rPr>
          <t>Carton Charge</t>
        </r>
      </text>
    </comment>
    <comment ref="R1003" authorId="0" shapeId="0">
      <text>
        <r>
          <rPr>
            <b/>
            <sz val="9"/>
            <color indexed="81"/>
            <rFont val="Tahoma"/>
            <family val="2"/>
          </rPr>
          <t>Carton Charge</t>
        </r>
      </text>
    </comment>
    <comment ref="AA1003" authorId="0" shapeId="0">
      <text>
        <r>
          <rPr>
            <b/>
            <sz val="9"/>
            <color indexed="81"/>
            <rFont val="Tahoma"/>
            <family val="2"/>
          </rPr>
          <t>Carton Charge</t>
        </r>
      </text>
    </comment>
    <comment ref="I1005" authorId="0" shapeId="0">
      <text>
        <r>
          <rPr>
            <b/>
            <sz val="9"/>
            <color indexed="81"/>
            <rFont val="Tahoma"/>
            <family val="2"/>
          </rPr>
          <t xml:space="preserve">Estimated Additional costs for proposed new first Cost
</t>
        </r>
      </text>
    </comment>
    <comment ref="R1005" authorId="0" shapeId="0">
      <text>
        <r>
          <rPr>
            <b/>
            <sz val="9"/>
            <color indexed="81"/>
            <rFont val="Tahoma"/>
            <family val="2"/>
          </rPr>
          <t xml:space="preserve">Estimated Additional costs for proposed new first Cost
</t>
        </r>
      </text>
    </comment>
    <comment ref="AA1005" authorId="0" shapeId="0">
      <text>
        <r>
          <rPr>
            <b/>
            <sz val="9"/>
            <color indexed="81"/>
            <rFont val="Tahoma"/>
            <family val="2"/>
          </rPr>
          <t xml:space="preserve">Estimated Additional costs for proposed new first Cost
</t>
        </r>
      </text>
    </comment>
    <comment ref="G1042" authorId="0" shapeId="0">
      <text>
        <r>
          <rPr>
            <sz val="9"/>
            <color indexed="81"/>
            <rFont val="Tahoma"/>
            <family val="2"/>
          </rPr>
          <t xml:space="preserve">Item % of Carton Cube calc
</t>
        </r>
      </text>
    </comment>
    <comment ref="H1042" authorId="0" shapeId="0">
      <text>
        <r>
          <rPr>
            <b/>
            <sz val="9"/>
            <color indexed="81"/>
            <rFont val="Tahoma"/>
            <family val="2"/>
          </rPr>
          <t>CF Freight Rate</t>
        </r>
      </text>
    </comment>
    <comment ref="I1042" authorId="0" shapeId="0">
      <text>
        <r>
          <rPr>
            <b/>
            <sz val="9"/>
            <color indexed="81"/>
            <rFont val="Tahoma"/>
            <family val="2"/>
          </rPr>
          <t>Insurance, Commission and Other</t>
        </r>
      </text>
    </comment>
    <comment ref="P1042" authorId="0" shapeId="0">
      <text>
        <r>
          <rPr>
            <sz val="9"/>
            <color indexed="81"/>
            <rFont val="Tahoma"/>
            <family val="2"/>
          </rPr>
          <t xml:space="preserve">Item % of Carton Cube calc
</t>
        </r>
      </text>
    </comment>
    <comment ref="Q1042" authorId="0" shapeId="0">
      <text>
        <r>
          <rPr>
            <b/>
            <sz val="9"/>
            <color indexed="81"/>
            <rFont val="Tahoma"/>
            <family val="2"/>
          </rPr>
          <t>CF Freight Rate</t>
        </r>
      </text>
    </comment>
    <comment ref="R1042" authorId="0" shapeId="0">
      <text>
        <r>
          <rPr>
            <b/>
            <sz val="9"/>
            <color indexed="81"/>
            <rFont val="Tahoma"/>
            <family val="2"/>
          </rPr>
          <t>Insurance, Commission and Other</t>
        </r>
      </text>
    </comment>
    <comment ref="Y1042" authorId="0" shapeId="0">
      <text>
        <r>
          <rPr>
            <sz val="9"/>
            <color indexed="81"/>
            <rFont val="Tahoma"/>
            <family val="2"/>
          </rPr>
          <t xml:space="preserve">Item % of Carton Cube calc
</t>
        </r>
      </text>
    </comment>
    <comment ref="Z1042" authorId="0" shapeId="0">
      <text>
        <r>
          <rPr>
            <b/>
            <sz val="9"/>
            <color indexed="81"/>
            <rFont val="Tahoma"/>
            <family val="2"/>
          </rPr>
          <t>CF Freight Rate</t>
        </r>
      </text>
    </comment>
    <comment ref="AA1042" authorId="0" shapeId="0">
      <text>
        <r>
          <rPr>
            <b/>
            <sz val="9"/>
            <color indexed="81"/>
            <rFont val="Tahoma"/>
            <family val="2"/>
          </rPr>
          <t>Insurance, Commission and Other</t>
        </r>
      </text>
    </comment>
    <comment ref="I1043" authorId="0" shapeId="0">
      <text>
        <r>
          <rPr>
            <b/>
            <sz val="9"/>
            <color indexed="81"/>
            <rFont val="Tahoma"/>
            <family val="2"/>
          </rPr>
          <t>Carton Charge</t>
        </r>
      </text>
    </comment>
    <comment ref="R1043" authorId="0" shapeId="0">
      <text>
        <r>
          <rPr>
            <b/>
            <sz val="9"/>
            <color indexed="81"/>
            <rFont val="Tahoma"/>
            <family val="2"/>
          </rPr>
          <t>Carton Charge</t>
        </r>
      </text>
    </comment>
    <comment ref="AA1043" authorId="0" shapeId="0">
      <text>
        <r>
          <rPr>
            <b/>
            <sz val="9"/>
            <color indexed="81"/>
            <rFont val="Tahoma"/>
            <family val="2"/>
          </rPr>
          <t>Carton Charge</t>
        </r>
      </text>
    </comment>
    <comment ref="I1045" authorId="0" shapeId="0">
      <text>
        <r>
          <rPr>
            <b/>
            <sz val="9"/>
            <color indexed="81"/>
            <rFont val="Tahoma"/>
            <family val="2"/>
          </rPr>
          <t xml:space="preserve">Estimated Additional costs for proposed new first Cost
</t>
        </r>
      </text>
    </comment>
    <comment ref="R1045" authorId="0" shapeId="0">
      <text>
        <r>
          <rPr>
            <b/>
            <sz val="9"/>
            <color indexed="81"/>
            <rFont val="Tahoma"/>
            <family val="2"/>
          </rPr>
          <t xml:space="preserve">Estimated Additional costs for proposed new first Cost
</t>
        </r>
      </text>
    </comment>
    <comment ref="AA1045" authorId="0" shapeId="0">
      <text>
        <r>
          <rPr>
            <b/>
            <sz val="9"/>
            <color indexed="81"/>
            <rFont val="Tahoma"/>
            <family val="2"/>
          </rPr>
          <t xml:space="preserve">Estimated Additional costs for proposed new first Cost
</t>
        </r>
      </text>
    </comment>
    <comment ref="G1082" authorId="0" shapeId="0">
      <text>
        <r>
          <rPr>
            <sz val="9"/>
            <color indexed="81"/>
            <rFont val="Tahoma"/>
            <family val="2"/>
          </rPr>
          <t xml:space="preserve">Item % of Carton Cube calc
</t>
        </r>
      </text>
    </comment>
    <comment ref="H1082" authorId="0" shapeId="0">
      <text>
        <r>
          <rPr>
            <b/>
            <sz val="9"/>
            <color indexed="81"/>
            <rFont val="Tahoma"/>
            <family val="2"/>
          </rPr>
          <t>CF Freight Rate</t>
        </r>
      </text>
    </comment>
    <comment ref="I1082" authorId="0" shapeId="0">
      <text>
        <r>
          <rPr>
            <b/>
            <sz val="9"/>
            <color indexed="81"/>
            <rFont val="Tahoma"/>
            <family val="2"/>
          </rPr>
          <t>Insurance, Commission and Other</t>
        </r>
      </text>
    </comment>
    <comment ref="P1082" authorId="0" shapeId="0">
      <text>
        <r>
          <rPr>
            <sz val="9"/>
            <color indexed="81"/>
            <rFont val="Tahoma"/>
            <family val="2"/>
          </rPr>
          <t xml:space="preserve">Item % of Carton Cube calc
</t>
        </r>
      </text>
    </comment>
    <comment ref="Q1082" authorId="0" shapeId="0">
      <text>
        <r>
          <rPr>
            <b/>
            <sz val="9"/>
            <color indexed="81"/>
            <rFont val="Tahoma"/>
            <family val="2"/>
          </rPr>
          <t>CF Freight Rate</t>
        </r>
      </text>
    </comment>
    <comment ref="R1082" authorId="0" shapeId="0">
      <text>
        <r>
          <rPr>
            <b/>
            <sz val="9"/>
            <color indexed="81"/>
            <rFont val="Tahoma"/>
            <family val="2"/>
          </rPr>
          <t>Insurance, Commission and Other</t>
        </r>
      </text>
    </comment>
    <comment ref="Y1082" authorId="0" shapeId="0">
      <text>
        <r>
          <rPr>
            <sz val="9"/>
            <color indexed="81"/>
            <rFont val="Tahoma"/>
            <family val="2"/>
          </rPr>
          <t xml:space="preserve">Item % of Carton Cube calc
</t>
        </r>
      </text>
    </comment>
    <comment ref="Z1082" authorId="0" shapeId="0">
      <text>
        <r>
          <rPr>
            <b/>
            <sz val="9"/>
            <color indexed="81"/>
            <rFont val="Tahoma"/>
            <family val="2"/>
          </rPr>
          <t>CF Freight Rate</t>
        </r>
      </text>
    </comment>
    <comment ref="AA1082" authorId="0" shapeId="0">
      <text>
        <r>
          <rPr>
            <b/>
            <sz val="9"/>
            <color indexed="81"/>
            <rFont val="Tahoma"/>
            <family val="2"/>
          </rPr>
          <t>Insurance, Commission and Other</t>
        </r>
      </text>
    </comment>
    <comment ref="I1083" authorId="0" shapeId="0">
      <text>
        <r>
          <rPr>
            <b/>
            <sz val="9"/>
            <color indexed="81"/>
            <rFont val="Tahoma"/>
            <family val="2"/>
          </rPr>
          <t>Carton Charge</t>
        </r>
      </text>
    </comment>
    <comment ref="R1083" authorId="0" shapeId="0">
      <text>
        <r>
          <rPr>
            <b/>
            <sz val="9"/>
            <color indexed="81"/>
            <rFont val="Tahoma"/>
            <family val="2"/>
          </rPr>
          <t>Carton Charge</t>
        </r>
      </text>
    </comment>
    <comment ref="AA1083" authorId="0" shapeId="0">
      <text>
        <r>
          <rPr>
            <b/>
            <sz val="9"/>
            <color indexed="81"/>
            <rFont val="Tahoma"/>
            <family val="2"/>
          </rPr>
          <t>Carton Charge</t>
        </r>
      </text>
    </comment>
    <comment ref="I1085" authorId="0" shapeId="0">
      <text>
        <r>
          <rPr>
            <b/>
            <sz val="9"/>
            <color indexed="81"/>
            <rFont val="Tahoma"/>
            <family val="2"/>
          </rPr>
          <t xml:space="preserve">Estimated Additional costs for proposed new first Cost
</t>
        </r>
      </text>
    </comment>
    <comment ref="R1085" authorId="0" shapeId="0">
      <text>
        <r>
          <rPr>
            <b/>
            <sz val="9"/>
            <color indexed="81"/>
            <rFont val="Tahoma"/>
            <family val="2"/>
          </rPr>
          <t xml:space="preserve">Estimated Additional costs for proposed new first Cost
</t>
        </r>
      </text>
    </comment>
    <comment ref="AA1085" authorId="0" shapeId="0">
      <text>
        <r>
          <rPr>
            <b/>
            <sz val="9"/>
            <color indexed="81"/>
            <rFont val="Tahoma"/>
            <family val="2"/>
          </rPr>
          <t xml:space="preserve">Estimated Additional costs for proposed new first Cost
</t>
        </r>
      </text>
    </comment>
    <comment ref="G1122" authorId="0" shapeId="0">
      <text>
        <r>
          <rPr>
            <sz val="9"/>
            <color indexed="81"/>
            <rFont val="Tahoma"/>
            <family val="2"/>
          </rPr>
          <t xml:space="preserve">Item % of Carton Cube calc
</t>
        </r>
      </text>
    </comment>
    <comment ref="H1122" authorId="0" shapeId="0">
      <text>
        <r>
          <rPr>
            <b/>
            <sz val="9"/>
            <color indexed="81"/>
            <rFont val="Tahoma"/>
            <family val="2"/>
          </rPr>
          <t>CF Freight Rate</t>
        </r>
      </text>
    </comment>
    <comment ref="I1122" authorId="0" shapeId="0">
      <text>
        <r>
          <rPr>
            <b/>
            <sz val="9"/>
            <color indexed="81"/>
            <rFont val="Tahoma"/>
            <family val="2"/>
          </rPr>
          <t>Insurance, Commission and Other</t>
        </r>
      </text>
    </comment>
    <comment ref="P1122" authorId="0" shapeId="0">
      <text>
        <r>
          <rPr>
            <sz val="9"/>
            <color indexed="81"/>
            <rFont val="Tahoma"/>
            <family val="2"/>
          </rPr>
          <t xml:space="preserve">Item % of Carton Cube calc
</t>
        </r>
      </text>
    </comment>
    <comment ref="Q1122" authorId="0" shapeId="0">
      <text>
        <r>
          <rPr>
            <b/>
            <sz val="9"/>
            <color indexed="81"/>
            <rFont val="Tahoma"/>
            <family val="2"/>
          </rPr>
          <t>CF Freight Rate</t>
        </r>
      </text>
    </comment>
    <comment ref="R1122" authorId="0" shapeId="0">
      <text>
        <r>
          <rPr>
            <b/>
            <sz val="9"/>
            <color indexed="81"/>
            <rFont val="Tahoma"/>
            <family val="2"/>
          </rPr>
          <t>Insurance, Commission and Other</t>
        </r>
      </text>
    </comment>
    <comment ref="Y1122" authorId="0" shapeId="0">
      <text>
        <r>
          <rPr>
            <sz val="9"/>
            <color indexed="81"/>
            <rFont val="Tahoma"/>
            <family val="2"/>
          </rPr>
          <t xml:space="preserve">Item % of Carton Cube calc
</t>
        </r>
      </text>
    </comment>
    <comment ref="Z1122" authorId="0" shapeId="0">
      <text>
        <r>
          <rPr>
            <b/>
            <sz val="9"/>
            <color indexed="81"/>
            <rFont val="Tahoma"/>
            <family val="2"/>
          </rPr>
          <t>CF Freight Rate</t>
        </r>
      </text>
    </comment>
    <comment ref="AA1122" authorId="0" shapeId="0">
      <text>
        <r>
          <rPr>
            <b/>
            <sz val="9"/>
            <color indexed="81"/>
            <rFont val="Tahoma"/>
            <family val="2"/>
          </rPr>
          <t>Insurance, Commission and Other</t>
        </r>
      </text>
    </comment>
    <comment ref="I1123" authorId="0" shapeId="0">
      <text>
        <r>
          <rPr>
            <b/>
            <sz val="9"/>
            <color indexed="81"/>
            <rFont val="Tahoma"/>
            <family val="2"/>
          </rPr>
          <t>Carton Charge</t>
        </r>
      </text>
    </comment>
    <comment ref="R1123" authorId="0" shapeId="0">
      <text>
        <r>
          <rPr>
            <b/>
            <sz val="9"/>
            <color indexed="81"/>
            <rFont val="Tahoma"/>
            <family val="2"/>
          </rPr>
          <t>Carton Charge</t>
        </r>
      </text>
    </comment>
    <comment ref="AA1123" authorId="0" shapeId="0">
      <text>
        <r>
          <rPr>
            <b/>
            <sz val="9"/>
            <color indexed="81"/>
            <rFont val="Tahoma"/>
            <family val="2"/>
          </rPr>
          <t>Carton Charge</t>
        </r>
      </text>
    </comment>
    <comment ref="I1125" authorId="0" shapeId="0">
      <text>
        <r>
          <rPr>
            <b/>
            <sz val="9"/>
            <color indexed="81"/>
            <rFont val="Tahoma"/>
            <family val="2"/>
          </rPr>
          <t xml:space="preserve">Estimated Additional costs for proposed new first Cost
</t>
        </r>
      </text>
    </comment>
    <comment ref="R1125" authorId="0" shapeId="0">
      <text>
        <r>
          <rPr>
            <b/>
            <sz val="9"/>
            <color indexed="81"/>
            <rFont val="Tahoma"/>
            <family val="2"/>
          </rPr>
          <t xml:space="preserve">Estimated Additional costs for proposed new first Cost
</t>
        </r>
      </text>
    </comment>
    <comment ref="AA1125" authorId="0" shapeId="0">
      <text>
        <r>
          <rPr>
            <b/>
            <sz val="9"/>
            <color indexed="81"/>
            <rFont val="Tahoma"/>
            <family val="2"/>
          </rPr>
          <t xml:space="preserve">Estimated Additional costs for proposed new first Cost
</t>
        </r>
      </text>
    </comment>
    <comment ref="G1162" authorId="0" shapeId="0">
      <text>
        <r>
          <rPr>
            <sz val="9"/>
            <color indexed="81"/>
            <rFont val="Tahoma"/>
            <family val="2"/>
          </rPr>
          <t xml:space="preserve">Item % of Carton Cube calc
</t>
        </r>
      </text>
    </comment>
    <comment ref="H1162" authorId="0" shapeId="0">
      <text>
        <r>
          <rPr>
            <b/>
            <sz val="9"/>
            <color indexed="81"/>
            <rFont val="Tahoma"/>
            <family val="2"/>
          </rPr>
          <t>CF Freight Rate</t>
        </r>
      </text>
    </comment>
    <comment ref="I1162" authorId="0" shapeId="0">
      <text>
        <r>
          <rPr>
            <b/>
            <sz val="9"/>
            <color indexed="81"/>
            <rFont val="Tahoma"/>
            <family val="2"/>
          </rPr>
          <t>Insurance, Commission and Other</t>
        </r>
      </text>
    </comment>
    <comment ref="P1162" authorId="0" shapeId="0">
      <text>
        <r>
          <rPr>
            <sz val="9"/>
            <color indexed="81"/>
            <rFont val="Tahoma"/>
            <family val="2"/>
          </rPr>
          <t xml:space="preserve">Item % of Carton Cube calc
</t>
        </r>
      </text>
    </comment>
    <comment ref="Q1162" authorId="0" shapeId="0">
      <text>
        <r>
          <rPr>
            <b/>
            <sz val="9"/>
            <color indexed="81"/>
            <rFont val="Tahoma"/>
            <family val="2"/>
          </rPr>
          <t>CF Freight Rate</t>
        </r>
      </text>
    </comment>
    <comment ref="R1162" authorId="0" shapeId="0">
      <text>
        <r>
          <rPr>
            <b/>
            <sz val="9"/>
            <color indexed="81"/>
            <rFont val="Tahoma"/>
            <family val="2"/>
          </rPr>
          <t>Insurance, Commission and Other</t>
        </r>
      </text>
    </comment>
    <comment ref="Y1162" authorId="0" shapeId="0">
      <text>
        <r>
          <rPr>
            <sz val="9"/>
            <color indexed="81"/>
            <rFont val="Tahoma"/>
            <family val="2"/>
          </rPr>
          <t xml:space="preserve">Item % of Carton Cube calc
</t>
        </r>
      </text>
    </comment>
    <comment ref="Z1162" authorId="0" shapeId="0">
      <text>
        <r>
          <rPr>
            <b/>
            <sz val="9"/>
            <color indexed="81"/>
            <rFont val="Tahoma"/>
            <family val="2"/>
          </rPr>
          <t>CF Freight Rate</t>
        </r>
      </text>
    </comment>
    <comment ref="AA1162" authorId="0" shapeId="0">
      <text>
        <r>
          <rPr>
            <b/>
            <sz val="9"/>
            <color indexed="81"/>
            <rFont val="Tahoma"/>
            <family val="2"/>
          </rPr>
          <t>Insurance, Commission and Other</t>
        </r>
      </text>
    </comment>
    <comment ref="I1163" authorId="0" shapeId="0">
      <text>
        <r>
          <rPr>
            <b/>
            <sz val="9"/>
            <color indexed="81"/>
            <rFont val="Tahoma"/>
            <family val="2"/>
          </rPr>
          <t>Carton Charge</t>
        </r>
      </text>
    </comment>
    <comment ref="R1163" authorId="0" shapeId="0">
      <text>
        <r>
          <rPr>
            <b/>
            <sz val="9"/>
            <color indexed="81"/>
            <rFont val="Tahoma"/>
            <family val="2"/>
          </rPr>
          <t>Carton Charge</t>
        </r>
      </text>
    </comment>
    <comment ref="AA1163" authorId="0" shapeId="0">
      <text>
        <r>
          <rPr>
            <b/>
            <sz val="9"/>
            <color indexed="81"/>
            <rFont val="Tahoma"/>
            <family val="2"/>
          </rPr>
          <t>Carton Charge</t>
        </r>
      </text>
    </comment>
    <comment ref="I1165" authorId="0" shapeId="0">
      <text>
        <r>
          <rPr>
            <b/>
            <sz val="9"/>
            <color indexed="81"/>
            <rFont val="Tahoma"/>
            <family val="2"/>
          </rPr>
          <t xml:space="preserve">Estimated Additional costs for proposed new first Cost
</t>
        </r>
      </text>
    </comment>
    <comment ref="R1165" authorId="0" shapeId="0">
      <text>
        <r>
          <rPr>
            <b/>
            <sz val="9"/>
            <color indexed="81"/>
            <rFont val="Tahoma"/>
            <family val="2"/>
          </rPr>
          <t xml:space="preserve">Estimated Additional costs for proposed new first Cost
</t>
        </r>
      </text>
    </comment>
    <comment ref="AA1165" authorId="0" shapeId="0">
      <text>
        <r>
          <rPr>
            <b/>
            <sz val="9"/>
            <color indexed="81"/>
            <rFont val="Tahoma"/>
            <family val="2"/>
          </rPr>
          <t xml:space="preserve">Estimated Additional costs for proposed new first Cost
</t>
        </r>
      </text>
    </comment>
    <comment ref="G1202" authorId="0" shapeId="0">
      <text>
        <r>
          <rPr>
            <sz val="9"/>
            <color indexed="81"/>
            <rFont val="Tahoma"/>
            <family val="2"/>
          </rPr>
          <t xml:space="preserve">Item % of Carton Cube calc
</t>
        </r>
      </text>
    </comment>
    <comment ref="H1202" authorId="0" shapeId="0">
      <text>
        <r>
          <rPr>
            <b/>
            <sz val="9"/>
            <color indexed="81"/>
            <rFont val="Tahoma"/>
            <family val="2"/>
          </rPr>
          <t>CF Freight Rate</t>
        </r>
      </text>
    </comment>
    <comment ref="I1202" authorId="0" shapeId="0">
      <text>
        <r>
          <rPr>
            <b/>
            <sz val="9"/>
            <color indexed="81"/>
            <rFont val="Tahoma"/>
            <family val="2"/>
          </rPr>
          <t>Insurance, Commission and Other</t>
        </r>
      </text>
    </comment>
    <comment ref="P1202" authorId="0" shapeId="0">
      <text>
        <r>
          <rPr>
            <sz val="9"/>
            <color indexed="81"/>
            <rFont val="Tahoma"/>
            <family val="2"/>
          </rPr>
          <t xml:space="preserve">Item % of Carton Cube calc
</t>
        </r>
      </text>
    </comment>
    <comment ref="Q1202" authorId="0" shapeId="0">
      <text>
        <r>
          <rPr>
            <b/>
            <sz val="9"/>
            <color indexed="81"/>
            <rFont val="Tahoma"/>
            <family val="2"/>
          </rPr>
          <t>CF Freight Rate</t>
        </r>
      </text>
    </comment>
    <comment ref="R1202" authorId="0" shapeId="0">
      <text>
        <r>
          <rPr>
            <b/>
            <sz val="9"/>
            <color indexed="81"/>
            <rFont val="Tahoma"/>
            <family val="2"/>
          </rPr>
          <t>Insurance, Commission and Other</t>
        </r>
      </text>
    </comment>
    <comment ref="Y1202" authorId="0" shapeId="0">
      <text>
        <r>
          <rPr>
            <sz val="9"/>
            <color indexed="81"/>
            <rFont val="Tahoma"/>
            <family val="2"/>
          </rPr>
          <t xml:space="preserve">Item % of Carton Cube calc
</t>
        </r>
      </text>
    </comment>
    <comment ref="Z1202" authorId="0" shapeId="0">
      <text>
        <r>
          <rPr>
            <b/>
            <sz val="9"/>
            <color indexed="81"/>
            <rFont val="Tahoma"/>
            <family val="2"/>
          </rPr>
          <t>CF Freight Rate</t>
        </r>
      </text>
    </comment>
    <comment ref="AA1202" authorId="0" shapeId="0">
      <text>
        <r>
          <rPr>
            <b/>
            <sz val="9"/>
            <color indexed="81"/>
            <rFont val="Tahoma"/>
            <family val="2"/>
          </rPr>
          <t>Insurance, Commission and Other</t>
        </r>
      </text>
    </comment>
    <comment ref="I1203" authorId="0" shapeId="0">
      <text>
        <r>
          <rPr>
            <b/>
            <sz val="9"/>
            <color indexed="81"/>
            <rFont val="Tahoma"/>
            <family val="2"/>
          </rPr>
          <t>Carton Charge</t>
        </r>
      </text>
    </comment>
    <comment ref="R1203" authorId="0" shapeId="0">
      <text>
        <r>
          <rPr>
            <b/>
            <sz val="9"/>
            <color indexed="81"/>
            <rFont val="Tahoma"/>
            <family val="2"/>
          </rPr>
          <t>Carton Charge</t>
        </r>
      </text>
    </comment>
    <comment ref="AA1203" authorId="0" shapeId="0">
      <text>
        <r>
          <rPr>
            <b/>
            <sz val="9"/>
            <color indexed="81"/>
            <rFont val="Tahoma"/>
            <family val="2"/>
          </rPr>
          <t>Carton Charge</t>
        </r>
      </text>
    </comment>
    <comment ref="I1205" authorId="0" shapeId="0">
      <text>
        <r>
          <rPr>
            <b/>
            <sz val="9"/>
            <color indexed="81"/>
            <rFont val="Tahoma"/>
            <family val="2"/>
          </rPr>
          <t xml:space="preserve">Estimated Additional costs for proposed new first Cost
</t>
        </r>
      </text>
    </comment>
    <comment ref="R1205" authorId="0" shapeId="0">
      <text>
        <r>
          <rPr>
            <b/>
            <sz val="9"/>
            <color indexed="81"/>
            <rFont val="Tahoma"/>
            <family val="2"/>
          </rPr>
          <t xml:space="preserve">Estimated Additional costs for proposed new first Cost
</t>
        </r>
      </text>
    </comment>
    <comment ref="AA1205" authorId="0" shapeId="0">
      <text>
        <r>
          <rPr>
            <b/>
            <sz val="9"/>
            <color indexed="81"/>
            <rFont val="Tahoma"/>
            <family val="2"/>
          </rPr>
          <t xml:space="preserve">Estimated Additional costs for proposed new first Cost
</t>
        </r>
      </text>
    </comment>
    <comment ref="G1242" authorId="0" shapeId="0">
      <text>
        <r>
          <rPr>
            <sz val="9"/>
            <color indexed="81"/>
            <rFont val="Tahoma"/>
            <family val="2"/>
          </rPr>
          <t xml:space="preserve">Item % of Carton Cube calc
</t>
        </r>
      </text>
    </comment>
    <comment ref="H1242" authorId="0" shapeId="0">
      <text>
        <r>
          <rPr>
            <b/>
            <sz val="9"/>
            <color indexed="81"/>
            <rFont val="Tahoma"/>
            <family val="2"/>
          </rPr>
          <t>CF Freight Rate</t>
        </r>
      </text>
    </comment>
    <comment ref="I1242" authorId="0" shapeId="0">
      <text>
        <r>
          <rPr>
            <b/>
            <sz val="9"/>
            <color indexed="81"/>
            <rFont val="Tahoma"/>
            <family val="2"/>
          </rPr>
          <t>Insurance, Commission and Other</t>
        </r>
      </text>
    </comment>
    <comment ref="P1242" authorId="0" shapeId="0">
      <text>
        <r>
          <rPr>
            <sz val="9"/>
            <color indexed="81"/>
            <rFont val="Tahoma"/>
            <family val="2"/>
          </rPr>
          <t xml:space="preserve">Item % of Carton Cube calc
</t>
        </r>
      </text>
    </comment>
    <comment ref="Q1242" authorId="0" shapeId="0">
      <text>
        <r>
          <rPr>
            <b/>
            <sz val="9"/>
            <color indexed="81"/>
            <rFont val="Tahoma"/>
            <family val="2"/>
          </rPr>
          <t>CF Freight Rate</t>
        </r>
      </text>
    </comment>
    <comment ref="R1242" authorId="0" shapeId="0">
      <text>
        <r>
          <rPr>
            <b/>
            <sz val="9"/>
            <color indexed="81"/>
            <rFont val="Tahoma"/>
            <family val="2"/>
          </rPr>
          <t>Insurance, Commission and Other</t>
        </r>
      </text>
    </comment>
    <comment ref="Y1242" authorId="0" shapeId="0">
      <text>
        <r>
          <rPr>
            <sz val="9"/>
            <color indexed="81"/>
            <rFont val="Tahoma"/>
            <family val="2"/>
          </rPr>
          <t xml:space="preserve">Item % of Carton Cube calc
</t>
        </r>
      </text>
    </comment>
    <comment ref="Z1242" authorId="0" shapeId="0">
      <text>
        <r>
          <rPr>
            <b/>
            <sz val="9"/>
            <color indexed="81"/>
            <rFont val="Tahoma"/>
            <family val="2"/>
          </rPr>
          <t>CF Freight Rate</t>
        </r>
      </text>
    </comment>
    <comment ref="AA1242" authorId="0" shapeId="0">
      <text>
        <r>
          <rPr>
            <b/>
            <sz val="9"/>
            <color indexed="81"/>
            <rFont val="Tahoma"/>
            <family val="2"/>
          </rPr>
          <t>Insurance, Commission and Other</t>
        </r>
      </text>
    </comment>
    <comment ref="I1243" authorId="0" shapeId="0">
      <text>
        <r>
          <rPr>
            <b/>
            <sz val="9"/>
            <color indexed="81"/>
            <rFont val="Tahoma"/>
            <family val="2"/>
          </rPr>
          <t>Carton Charge</t>
        </r>
      </text>
    </comment>
    <comment ref="R1243" authorId="0" shapeId="0">
      <text>
        <r>
          <rPr>
            <b/>
            <sz val="9"/>
            <color indexed="81"/>
            <rFont val="Tahoma"/>
            <family val="2"/>
          </rPr>
          <t>Carton Charge</t>
        </r>
      </text>
    </comment>
    <comment ref="AA1243" authorId="0" shapeId="0">
      <text>
        <r>
          <rPr>
            <b/>
            <sz val="9"/>
            <color indexed="81"/>
            <rFont val="Tahoma"/>
            <family val="2"/>
          </rPr>
          <t>Carton Charge</t>
        </r>
      </text>
    </comment>
    <comment ref="I1245" authorId="0" shapeId="0">
      <text>
        <r>
          <rPr>
            <b/>
            <sz val="9"/>
            <color indexed="81"/>
            <rFont val="Tahoma"/>
            <family val="2"/>
          </rPr>
          <t xml:space="preserve">Estimated Additional costs for proposed new first Cost
</t>
        </r>
      </text>
    </comment>
    <comment ref="R1245" authorId="0" shapeId="0">
      <text>
        <r>
          <rPr>
            <b/>
            <sz val="9"/>
            <color indexed="81"/>
            <rFont val="Tahoma"/>
            <family val="2"/>
          </rPr>
          <t xml:space="preserve">Estimated Additional costs for proposed new first Cost
</t>
        </r>
      </text>
    </comment>
    <comment ref="AA1245" authorId="0" shapeId="0">
      <text>
        <r>
          <rPr>
            <b/>
            <sz val="9"/>
            <color indexed="81"/>
            <rFont val="Tahoma"/>
            <family val="2"/>
          </rPr>
          <t xml:space="preserve">Estimated Additional costs for proposed new first Cost
</t>
        </r>
      </text>
    </comment>
    <comment ref="G1282" authorId="0" shapeId="0">
      <text>
        <r>
          <rPr>
            <sz val="9"/>
            <color indexed="81"/>
            <rFont val="Tahoma"/>
            <family val="2"/>
          </rPr>
          <t xml:space="preserve">Item % of Carton Cube calc
</t>
        </r>
      </text>
    </comment>
    <comment ref="H1282" authorId="0" shapeId="0">
      <text>
        <r>
          <rPr>
            <b/>
            <sz val="9"/>
            <color indexed="81"/>
            <rFont val="Tahoma"/>
            <family val="2"/>
          </rPr>
          <t>CF Freight Rate</t>
        </r>
      </text>
    </comment>
    <comment ref="I1282" authorId="0" shapeId="0">
      <text>
        <r>
          <rPr>
            <b/>
            <sz val="9"/>
            <color indexed="81"/>
            <rFont val="Tahoma"/>
            <family val="2"/>
          </rPr>
          <t>Insurance, Commission and Other</t>
        </r>
      </text>
    </comment>
    <comment ref="P1282" authorId="0" shapeId="0">
      <text>
        <r>
          <rPr>
            <sz val="9"/>
            <color indexed="81"/>
            <rFont val="Tahoma"/>
            <family val="2"/>
          </rPr>
          <t xml:space="preserve">Item % of Carton Cube calc
</t>
        </r>
      </text>
    </comment>
    <comment ref="Q1282" authorId="0" shapeId="0">
      <text>
        <r>
          <rPr>
            <b/>
            <sz val="9"/>
            <color indexed="81"/>
            <rFont val="Tahoma"/>
            <family val="2"/>
          </rPr>
          <t>CF Freight Rate</t>
        </r>
      </text>
    </comment>
    <comment ref="R1282" authorId="0" shapeId="0">
      <text>
        <r>
          <rPr>
            <b/>
            <sz val="9"/>
            <color indexed="81"/>
            <rFont val="Tahoma"/>
            <family val="2"/>
          </rPr>
          <t>Insurance, Commission and Other</t>
        </r>
      </text>
    </comment>
    <comment ref="Y1282" authorId="0" shapeId="0">
      <text>
        <r>
          <rPr>
            <sz val="9"/>
            <color indexed="81"/>
            <rFont val="Tahoma"/>
            <family val="2"/>
          </rPr>
          <t xml:space="preserve">Item % of Carton Cube calc
</t>
        </r>
      </text>
    </comment>
    <comment ref="Z1282" authorId="0" shapeId="0">
      <text>
        <r>
          <rPr>
            <b/>
            <sz val="9"/>
            <color indexed="81"/>
            <rFont val="Tahoma"/>
            <family val="2"/>
          </rPr>
          <t>CF Freight Rate</t>
        </r>
      </text>
    </comment>
    <comment ref="AA1282" authorId="0" shapeId="0">
      <text>
        <r>
          <rPr>
            <b/>
            <sz val="9"/>
            <color indexed="81"/>
            <rFont val="Tahoma"/>
            <family val="2"/>
          </rPr>
          <t>Insurance, Commission and Other</t>
        </r>
      </text>
    </comment>
    <comment ref="I1283" authorId="0" shapeId="0">
      <text>
        <r>
          <rPr>
            <b/>
            <sz val="9"/>
            <color indexed="81"/>
            <rFont val="Tahoma"/>
            <family val="2"/>
          </rPr>
          <t>Carton Charge</t>
        </r>
      </text>
    </comment>
    <comment ref="R1283" authorId="0" shapeId="0">
      <text>
        <r>
          <rPr>
            <b/>
            <sz val="9"/>
            <color indexed="81"/>
            <rFont val="Tahoma"/>
            <family val="2"/>
          </rPr>
          <t>Carton Charge</t>
        </r>
      </text>
    </comment>
    <comment ref="AA1283" authorId="0" shapeId="0">
      <text>
        <r>
          <rPr>
            <b/>
            <sz val="9"/>
            <color indexed="81"/>
            <rFont val="Tahoma"/>
            <family val="2"/>
          </rPr>
          <t>Carton Charge</t>
        </r>
      </text>
    </comment>
    <comment ref="I1285" authorId="0" shapeId="0">
      <text>
        <r>
          <rPr>
            <b/>
            <sz val="9"/>
            <color indexed="81"/>
            <rFont val="Tahoma"/>
            <family val="2"/>
          </rPr>
          <t xml:space="preserve">Estimated Additional costs for proposed new first Cost
</t>
        </r>
      </text>
    </comment>
    <comment ref="R1285" authorId="0" shapeId="0">
      <text>
        <r>
          <rPr>
            <b/>
            <sz val="9"/>
            <color indexed="81"/>
            <rFont val="Tahoma"/>
            <family val="2"/>
          </rPr>
          <t xml:space="preserve">Estimated Additional costs for proposed new first Cost
</t>
        </r>
      </text>
    </comment>
    <comment ref="AA1285" authorId="0" shapeId="0">
      <text>
        <r>
          <rPr>
            <b/>
            <sz val="9"/>
            <color indexed="81"/>
            <rFont val="Tahoma"/>
            <family val="2"/>
          </rPr>
          <t xml:space="preserve">Estimated Additional costs for proposed new first Cost
</t>
        </r>
      </text>
    </comment>
    <comment ref="G1322" authorId="0" shapeId="0">
      <text>
        <r>
          <rPr>
            <sz val="9"/>
            <color indexed="81"/>
            <rFont val="Tahoma"/>
            <family val="2"/>
          </rPr>
          <t xml:space="preserve">Item % of Carton Cube calc
</t>
        </r>
      </text>
    </comment>
    <comment ref="H1322" authorId="0" shapeId="0">
      <text>
        <r>
          <rPr>
            <b/>
            <sz val="9"/>
            <color indexed="81"/>
            <rFont val="Tahoma"/>
            <family val="2"/>
          </rPr>
          <t>CF Freight Rate</t>
        </r>
      </text>
    </comment>
    <comment ref="I1322" authorId="0" shapeId="0">
      <text>
        <r>
          <rPr>
            <b/>
            <sz val="9"/>
            <color indexed="81"/>
            <rFont val="Tahoma"/>
            <family val="2"/>
          </rPr>
          <t>Insurance, Commission and Other</t>
        </r>
      </text>
    </comment>
    <comment ref="P1322" authorId="0" shapeId="0">
      <text>
        <r>
          <rPr>
            <sz val="9"/>
            <color indexed="81"/>
            <rFont val="Tahoma"/>
            <family val="2"/>
          </rPr>
          <t xml:space="preserve">Item % of Carton Cube calc
</t>
        </r>
      </text>
    </comment>
    <comment ref="Q1322" authorId="0" shapeId="0">
      <text>
        <r>
          <rPr>
            <b/>
            <sz val="9"/>
            <color indexed="81"/>
            <rFont val="Tahoma"/>
            <family val="2"/>
          </rPr>
          <t>CF Freight Rate</t>
        </r>
      </text>
    </comment>
    <comment ref="R1322" authorId="0" shapeId="0">
      <text>
        <r>
          <rPr>
            <b/>
            <sz val="9"/>
            <color indexed="81"/>
            <rFont val="Tahoma"/>
            <family val="2"/>
          </rPr>
          <t>Insurance, Commission and Other</t>
        </r>
      </text>
    </comment>
    <comment ref="Y1322" authorId="0" shapeId="0">
      <text>
        <r>
          <rPr>
            <sz val="9"/>
            <color indexed="81"/>
            <rFont val="Tahoma"/>
            <family val="2"/>
          </rPr>
          <t xml:space="preserve">Item % of Carton Cube calc
</t>
        </r>
      </text>
    </comment>
    <comment ref="Z1322" authorId="0" shapeId="0">
      <text>
        <r>
          <rPr>
            <b/>
            <sz val="9"/>
            <color indexed="81"/>
            <rFont val="Tahoma"/>
            <family val="2"/>
          </rPr>
          <t>CF Freight Rate</t>
        </r>
      </text>
    </comment>
    <comment ref="AA1322" authorId="0" shapeId="0">
      <text>
        <r>
          <rPr>
            <b/>
            <sz val="9"/>
            <color indexed="81"/>
            <rFont val="Tahoma"/>
            <family val="2"/>
          </rPr>
          <t>Insurance, Commission and Other</t>
        </r>
      </text>
    </comment>
    <comment ref="I1323" authorId="0" shapeId="0">
      <text>
        <r>
          <rPr>
            <b/>
            <sz val="9"/>
            <color indexed="81"/>
            <rFont val="Tahoma"/>
            <family val="2"/>
          </rPr>
          <t>Carton Charge</t>
        </r>
      </text>
    </comment>
    <comment ref="R1323" authorId="0" shapeId="0">
      <text>
        <r>
          <rPr>
            <b/>
            <sz val="9"/>
            <color indexed="81"/>
            <rFont val="Tahoma"/>
            <family val="2"/>
          </rPr>
          <t>Carton Charge</t>
        </r>
      </text>
    </comment>
    <comment ref="AA1323" authorId="0" shapeId="0">
      <text>
        <r>
          <rPr>
            <b/>
            <sz val="9"/>
            <color indexed="81"/>
            <rFont val="Tahoma"/>
            <family val="2"/>
          </rPr>
          <t>Carton Charge</t>
        </r>
      </text>
    </comment>
    <comment ref="I1325" authorId="0" shapeId="0">
      <text>
        <r>
          <rPr>
            <b/>
            <sz val="9"/>
            <color indexed="81"/>
            <rFont val="Tahoma"/>
            <family val="2"/>
          </rPr>
          <t xml:space="preserve">Estimated Additional costs for proposed new first Cost
</t>
        </r>
      </text>
    </comment>
    <comment ref="R1325" authorId="0" shapeId="0">
      <text>
        <r>
          <rPr>
            <b/>
            <sz val="9"/>
            <color indexed="81"/>
            <rFont val="Tahoma"/>
            <family val="2"/>
          </rPr>
          <t xml:space="preserve">Estimated Additional costs for proposed new first Cost
</t>
        </r>
      </text>
    </comment>
    <comment ref="AA1325" authorId="0" shapeId="0">
      <text>
        <r>
          <rPr>
            <b/>
            <sz val="9"/>
            <color indexed="81"/>
            <rFont val="Tahoma"/>
            <family val="2"/>
          </rPr>
          <t xml:space="preserve">Estimated Additional costs for proposed new first Cost
</t>
        </r>
      </text>
    </comment>
  </commentList>
</comments>
</file>

<file path=xl/comments3.xml><?xml version="1.0" encoding="utf-8"?>
<comments xmlns="http://schemas.openxmlformats.org/spreadsheetml/2006/main">
  <authors>
    <author>Claudia White</author>
    <author>Tim Wenzel</author>
    <author>Daniel Lemcke</author>
  </authors>
  <commentList>
    <comment ref="C1" authorId="0" shapeId="0">
      <text>
        <r>
          <rPr>
            <sz val="9"/>
            <color indexed="81"/>
            <rFont val="Tahoma"/>
            <family val="2"/>
          </rPr>
          <t>Master FOB DC will only auto populate for Imports.
If splitting Domestic GC, default Master FOB to W001. Secondary PO to be for W02.</t>
        </r>
      </text>
    </comment>
    <comment ref="J1" authorId="0" shapeId="0">
      <text>
        <r>
          <rPr>
            <b/>
            <sz val="9"/>
            <color indexed="81"/>
            <rFont val="Tahoma"/>
            <family val="2"/>
          </rPr>
          <t xml:space="preserve">Version Format:
</t>
        </r>
        <r>
          <rPr>
            <sz val="9"/>
            <color indexed="81"/>
            <rFont val="Tahoma"/>
            <family val="2"/>
          </rPr>
          <t>Year/Quarter/Update</t>
        </r>
      </text>
    </comment>
    <comment ref="BF1" authorId="0" shapeId="0">
      <text>
        <r>
          <rPr>
            <b/>
            <sz val="9"/>
            <color indexed="81"/>
            <rFont val="Tahoma"/>
            <family val="2"/>
          </rPr>
          <t>See "DC Code Definitions" tab for conditions and definitions</t>
        </r>
      </text>
    </comment>
    <comment ref="BJ1" authorId="0" shapeId="0">
      <text>
        <r>
          <rPr>
            <b/>
            <sz val="9"/>
            <color indexed="81"/>
            <rFont val="Tahoma"/>
            <family val="2"/>
          </rPr>
          <t>See "DC Code Definitions" tab for conditions and definitions</t>
        </r>
      </text>
    </comment>
    <comment ref="J2" authorId="1" shapeId="0">
      <text>
        <r>
          <rPr>
            <sz val="9"/>
            <color indexed="81"/>
            <rFont val="Tahoma"/>
            <family val="2"/>
          </rPr>
          <t>As of 04/05/21 To qualify for DC By Pass a PO Must be:
1 - Approved FOB
     West Coast - CA, OR, WA
     East Coast - CT, MA, ME, NH, NJ, NY, RI, VT
2 - Pre Ticket = YES (See Bulk Exceptions list)
3 - All Lines have an ALLOCATION GUIDE of MP</t>
        </r>
      </text>
    </comment>
    <comment ref="G10" authorId="0" shapeId="0">
      <text>
        <r>
          <rPr>
            <b/>
            <sz val="9"/>
            <color indexed="81"/>
            <rFont val="Tahoma"/>
            <family val="2"/>
          </rPr>
          <t>Select from Drop Down - Do not key in manually</t>
        </r>
      </text>
    </comment>
    <comment ref="FI10" authorId="2" shapeId="0">
      <text>
        <r>
          <rPr>
            <b/>
            <sz val="9"/>
            <color indexed="81"/>
            <rFont val="Tahoma"/>
            <family val="2"/>
          </rPr>
          <t>Daniel Lemcke:</t>
        </r>
        <r>
          <rPr>
            <sz val="9"/>
            <color indexed="81"/>
            <rFont val="Tahoma"/>
            <family val="2"/>
          </rPr>
          <t xml:space="preserve">
Target year+week</t>
        </r>
      </text>
    </comment>
    <comment ref="C11" authorId="1" shapeId="0">
      <text>
        <r>
          <rPr>
            <b/>
            <sz val="9"/>
            <color indexed="81"/>
            <rFont val="Tahoma"/>
            <family val="2"/>
          </rPr>
          <t xml:space="preserve">For Imports: </t>
        </r>
        <r>
          <rPr>
            <sz val="9"/>
            <color indexed="81"/>
            <rFont val="Tahoma"/>
            <family val="2"/>
          </rPr>
          <t xml:space="preserve">This would be the overseas contact person who would be contacting TM’s forwarder overseas at origin for the booking/equipment release.  They are the point of contact for origin.
</t>
        </r>
        <r>
          <rPr>
            <b/>
            <sz val="9"/>
            <color indexed="81"/>
            <rFont val="Tahoma"/>
            <family val="2"/>
          </rPr>
          <t>For Domestic:</t>
        </r>
        <r>
          <rPr>
            <sz val="9"/>
            <color indexed="81"/>
            <rFont val="Tahoma"/>
            <family val="2"/>
          </rPr>
          <t xml:space="preserve"> This would be the vendor contact for our Traffic department to call to arrange pickup.</t>
        </r>
      </text>
    </comment>
    <comment ref="G11" authorId="0" shapeId="0">
      <text>
        <r>
          <rPr>
            <b/>
            <sz val="9"/>
            <color indexed="81"/>
            <rFont val="Tahoma"/>
            <family val="2"/>
          </rPr>
          <t>Ship/Cancel dates autopopulate based on Target Week and Ship Calendar selected above. Do not manually key in.</t>
        </r>
      </text>
    </comment>
    <comment ref="G12" authorId="0" shapeId="0">
      <text>
        <r>
          <rPr>
            <b/>
            <sz val="9"/>
            <color indexed="81"/>
            <rFont val="Tahoma"/>
            <family val="2"/>
          </rPr>
          <t>Ship/Cancel dates autopopulate based on Target Week and Ship Calendar selected above. Do not manually key in.</t>
        </r>
      </text>
    </comment>
    <comment ref="BX13" authorId="1" shapeId="0">
      <text>
        <r>
          <rPr>
            <sz val="9"/>
            <color indexed="81"/>
            <rFont val="Tahoma"/>
            <family val="2"/>
          </rPr>
          <t xml:space="preserve">Realign Offset lookup
</t>
        </r>
      </text>
    </comment>
    <comment ref="B14" authorId="1" shapeId="0">
      <text>
        <r>
          <rPr>
            <b/>
            <sz val="9"/>
            <color indexed="81"/>
            <rFont val="Tahoma"/>
            <family val="2"/>
          </rPr>
          <t>Assigned by TM buyer.
A blue highlight indicates that a subcategory value may be needed.</t>
        </r>
        <r>
          <rPr>
            <sz val="9"/>
            <color indexed="81"/>
            <rFont val="Tahoma"/>
            <family val="2"/>
          </rPr>
          <t xml:space="preserve">
</t>
        </r>
        <r>
          <rPr>
            <b/>
            <sz val="9"/>
            <color indexed="81"/>
            <rFont val="Tahoma"/>
            <family val="2"/>
          </rPr>
          <t xml:space="preserve">
A red highlight indicates the category is not currently part of the hierarchy.</t>
        </r>
      </text>
    </comment>
    <comment ref="D14" authorId="1" shapeId="0">
      <text>
        <r>
          <rPr>
            <b/>
            <sz val="9"/>
            <color indexed="81"/>
            <rFont val="Tahoma"/>
            <family val="2"/>
          </rPr>
          <t>Assigned by TM buyer.
The subcategory is a six digit number that must start with the four digit category #</t>
        </r>
      </text>
    </comment>
    <comment ref="E14" authorId="1" shapeId="0">
      <text>
        <r>
          <rPr>
            <b/>
            <sz val="9"/>
            <color indexed="81"/>
            <rFont val="Tahoma"/>
            <family val="2"/>
          </rPr>
          <t xml:space="preserve">Mfg Style #. 
Check for duplicate style #s within the same buyer worksheet – every mfg # on a PO worksheet must be unique. </t>
        </r>
      </text>
    </comment>
    <comment ref="F14" authorId="1" shapeId="0">
      <text>
        <r>
          <rPr>
            <b/>
            <sz val="9"/>
            <color indexed="81"/>
            <rFont val="Tahoma"/>
            <family val="2"/>
          </rPr>
          <t>The description must be clear and define what the item is. Avoid special characters. First 20 characters will be on price ticket (including spaces). All descriptions to be in CAPS.
The only special characters allowed are / \ - .  : 
Not allowed % ` ! @ # " ' , ; ( ) * $ _ = + { } [ ] &lt; &gt; ? &amp;</t>
        </r>
      </text>
    </comment>
    <comment ref="G14" authorId="0" shapeId="0">
      <text>
        <r>
          <rPr>
            <b/>
            <sz val="9"/>
            <color indexed="81"/>
            <rFont val="Tahoma"/>
            <family val="2"/>
          </rPr>
          <t>Key Feature: Assigned by TM. 
A Key Feature is defined as a merchandise attribute that is specific to an item or business that is not part of the merchandise hierarchy. It is typically the most important characteristic of the item.</t>
        </r>
      </text>
    </comment>
    <comment ref="H14" authorId="0" shapeId="0">
      <text>
        <r>
          <rPr>
            <b/>
            <sz val="9"/>
            <color indexed="81"/>
            <rFont val="Tahoma"/>
            <family val="2"/>
          </rPr>
          <t>Décor Type: Assigned by TM
A Décor Type is defined as a merchandise attribute that crosses businesses or a companywide theme.</t>
        </r>
      </text>
    </comment>
    <comment ref="I14" authorId="2" shapeId="0">
      <text>
        <r>
          <rPr>
            <b/>
            <sz val="9"/>
            <color indexed="81"/>
            <rFont val="Tahoma"/>
            <family val="2"/>
          </rPr>
          <t>Buyer Comments &amp; Feedback</t>
        </r>
      </text>
    </comment>
    <comment ref="J14" authorId="1" shapeId="0">
      <text>
        <r>
          <rPr>
            <b/>
            <sz val="9"/>
            <color indexed="81"/>
            <rFont val="Tahoma"/>
            <family val="2"/>
          </rPr>
          <t>The color field is for basic color familes. See TM Color Families Chart at tuesdaymorningvendors.com</t>
        </r>
      </text>
    </comment>
    <comment ref="K14" authorId="1" shapeId="0">
      <text>
        <r>
          <rPr>
            <b/>
            <sz val="9"/>
            <color indexed="81"/>
            <rFont val="Tahoma"/>
            <family val="2"/>
          </rPr>
          <t xml:space="preserve">The Size field is for the size of item.
If the size is important to defining the item, it should also be on the Description so that it prints on the ticket. Sizes should be consistent within the same business. 
*** DO NOT use ALT ENTER to create a new row within the individual cell *** </t>
        </r>
        <r>
          <rPr>
            <sz val="9"/>
            <color indexed="81"/>
            <rFont val="Tahoma"/>
            <family val="2"/>
          </rPr>
          <t xml:space="preserve">
</t>
        </r>
      </text>
    </comment>
    <comment ref="L14" authorId="1" shapeId="0">
      <text>
        <r>
          <rPr>
            <b/>
            <sz val="9"/>
            <color indexed="81"/>
            <rFont val="Tahoma"/>
            <family val="2"/>
          </rPr>
          <t xml:space="preserve">If the selling item is an individual unit or “Each” leave the cell blank. 
If the selling item is packaged as a set, mark as ST(set) or PK(pack) or PR(pair) or BX(box). If there is a Set Type (RU) then there must be a Set Qty (RUM). A PR (pair) is a qty of “1”. </t>
        </r>
      </text>
    </comment>
    <comment ref="M14" authorId="1" shapeId="0">
      <text>
        <r>
          <rPr>
            <b/>
            <sz val="9"/>
            <color indexed="81"/>
            <rFont val="Tahoma"/>
            <family val="2"/>
          </rPr>
          <t xml:space="preserve">How many pieces in a retail selling unit. 
Ex. Set of 4 bowls = 4 </t>
        </r>
      </text>
    </comment>
    <comment ref="N14" authorId="1" shapeId="0">
      <text>
        <r>
          <rPr>
            <b/>
            <sz val="9"/>
            <color indexed="81"/>
            <rFont val="Tahoma"/>
            <family val="2"/>
          </rPr>
          <t>The inner qty on the line is the number of selling units inside that inner carton. 
If there is no shippable inner carton, the IP = MP.  
Shippable inner is the number of selling units being held together in a box or bag inside the masterpack.</t>
        </r>
      </text>
    </comment>
    <comment ref="O14" authorId="0" shapeId="0">
      <text>
        <r>
          <rPr>
            <b/>
            <sz val="9"/>
            <color indexed="81"/>
            <rFont val="Tahoma"/>
            <family val="2"/>
          </rPr>
          <t xml:space="preserve">The inner and master qty on the line is the number of selling units inside that inner or master carton. 
If there is no inner carton, the IP = 1 and the master carton will be broken to allocated individual pieces. If there is no inner carton, the IP = MP qty and the full master carton will be allocated. The MP = the # of selling units in the master carton. </t>
        </r>
      </text>
    </comment>
    <comment ref="P14" authorId="0" shapeId="0">
      <text>
        <r>
          <rPr>
            <b/>
            <sz val="9"/>
            <color indexed="81"/>
            <rFont val="Tahoma"/>
            <family val="2"/>
          </rPr>
          <t>TM Internal Use: Allocation Guide provides instructions to allocator on how to break the carton.</t>
        </r>
        <r>
          <rPr>
            <sz val="9"/>
            <color indexed="81"/>
            <rFont val="Tahoma"/>
            <family val="2"/>
          </rPr>
          <t xml:space="preserve">
MP = Allocate in Master Packs
IP = Allocate in Inner Packs
BP = Packs to be broken</t>
        </r>
      </text>
    </comment>
    <comment ref="Q14" authorId="0" shapeId="0">
      <text>
        <r>
          <rPr>
            <b/>
            <sz val="9"/>
            <color indexed="81"/>
            <rFont val="Tahoma"/>
            <family val="2"/>
          </rPr>
          <t>Master Pack Cube must be in CFT only.
Cell will calculate if Carton Length, Width and Height have been entered in inches.</t>
        </r>
      </text>
    </comment>
    <comment ref="R14" authorId="1" shapeId="0">
      <text>
        <r>
          <rPr>
            <b/>
            <sz val="9"/>
            <color indexed="81"/>
            <rFont val="Tahoma"/>
            <family val="2"/>
          </rPr>
          <t>Ideally the purchase qtys should be divisible by the Master Pack Qty. 
The vendor must mark the last carton according to the contents.
Cells will highlight in Orange as an FYI if Qty is NOT divisble by the Master Pack Qty</t>
        </r>
      </text>
    </comment>
    <comment ref="V14" authorId="0" shapeId="0">
      <text>
        <r>
          <rPr>
            <b/>
            <sz val="9"/>
            <color indexed="81"/>
            <rFont val="Tahoma"/>
            <family val="2"/>
          </rPr>
          <t>Sample pulls are for Dallas DC only</t>
        </r>
      </text>
    </comment>
    <comment ref="X14" authorId="1" shapeId="0">
      <text>
        <r>
          <rPr>
            <b/>
            <sz val="9"/>
            <color indexed="81"/>
            <rFont val="Tahoma"/>
            <family val="2"/>
          </rPr>
          <t xml:space="preserve">The final cost agreed upon with TM and what will be paid. </t>
        </r>
      </text>
    </comment>
    <comment ref="Y14" authorId="1" shapeId="0">
      <text/>
    </comment>
    <comment ref="AE14" authorId="0" shapeId="0">
      <text>
        <r>
          <rPr>
            <b/>
            <sz val="9"/>
            <color indexed="81"/>
            <rFont val="Tahoma"/>
            <family val="2"/>
          </rPr>
          <t>Duty Rate to be confirmed by TM Impot Dept prior to PO upload</t>
        </r>
      </text>
    </comment>
    <comment ref="AN14" authorId="1" shapeId="0">
      <text>
        <r>
          <rPr>
            <sz val="9"/>
            <color indexed="81"/>
            <rFont val="Tahoma"/>
            <family val="2"/>
          </rPr>
          <t>Comp Retail = The MSRP or Suggested Retail.
The Compare At retail should represent what is current in the market. Compare Retail must match MSRP if printed on item packaging.</t>
        </r>
      </text>
    </comment>
    <comment ref="AP14" authorId="1" shapeId="0">
      <text>
        <r>
          <rPr>
            <sz val="9"/>
            <color indexed="81"/>
            <rFont val="Tahoma"/>
            <family val="2"/>
          </rPr>
          <t xml:space="preserve">TM Retail % Off Comps less than 50% will be highlighted in orange.
</t>
        </r>
      </text>
    </comment>
    <comment ref="AV14" authorId="0" shapeId="0">
      <text>
        <r>
          <rPr>
            <b/>
            <sz val="9"/>
            <color indexed="81"/>
            <rFont val="Tahoma"/>
            <family val="2"/>
          </rPr>
          <t>COO is required for PO upload.</t>
        </r>
      </text>
    </comment>
    <comment ref="AZ14" authorId="1" shapeId="0">
      <text>
        <r>
          <rPr>
            <b/>
            <sz val="9"/>
            <color indexed="81"/>
            <rFont val="Tahoma"/>
            <family val="2"/>
          </rPr>
          <t>** Perishable Items ONLY **
Format must be MM/DD/YY</t>
        </r>
      </text>
    </comment>
    <comment ref="BA14" authorId="1" shapeId="0">
      <text>
        <r>
          <rPr>
            <sz val="9"/>
            <color indexed="81"/>
            <rFont val="Tahoma"/>
            <family val="2"/>
          </rPr>
          <t>These fields are for EXTERNAL CARTON DIMENSIONS only. 
These dimensions will assist in determining DC Processing area as well as DC capacity. Use Product Size field to capture the product dimensions</t>
        </r>
      </text>
    </comment>
    <comment ref="BB14" authorId="1" shapeId="0">
      <text>
        <r>
          <rPr>
            <b/>
            <sz val="9"/>
            <color indexed="81"/>
            <rFont val="Tahoma"/>
            <family val="2"/>
          </rPr>
          <t>These fields are for EXTERNAL CARTON DIMENSIONS only. 
These dimensions will assist in determining DC Processing area as well as DC capacity. Use Product Size field to capture the product dimensions</t>
        </r>
        <r>
          <rPr>
            <sz val="9"/>
            <color indexed="81"/>
            <rFont val="Tahoma"/>
            <family val="2"/>
          </rPr>
          <t xml:space="preserve">
</t>
        </r>
      </text>
    </comment>
    <comment ref="BC14" authorId="1" shapeId="0">
      <text>
        <r>
          <rPr>
            <sz val="9"/>
            <color indexed="81"/>
            <rFont val="Tahoma"/>
            <family val="2"/>
          </rPr>
          <t xml:space="preserve">These fields are for EXTERNAL CARTON DIMENSIONS only. 
These dimensions will assist in determining DC Processing area as well as DC capacity. Use Product Size field to capture the product dimensions
</t>
        </r>
      </text>
    </comment>
    <comment ref="BE14" authorId="1" shapeId="0">
      <text>
        <r>
          <rPr>
            <b/>
            <sz val="9"/>
            <color indexed="81"/>
            <rFont val="Tahoma"/>
            <family val="2"/>
          </rPr>
          <t>If line item is highlighted in red, the  Type of Buy needs to be revised to Pack Away</t>
        </r>
        <r>
          <rPr>
            <sz val="9"/>
            <color indexed="81"/>
            <rFont val="Tahoma"/>
            <family val="2"/>
          </rPr>
          <t xml:space="preserve">
</t>
        </r>
      </text>
    </comment>
    <comment ref="BO14" authorId="0" shapeId="0">
      <text>
        <r>
          <rPr>
            <b/>
            <sz val="9"/>
            <color indexed="81"/>
            <rFont val="Tahoma"/>
            <family val="2"/>
          </rPr>
          <t>Please mark clearly eg.: 2styles (XXXA &amp; XXXB) assorted; 3pcs of each total 6pcs per inner; 2 inners per master</t>
        </r>
      </text>
    </comment>
    <comment ref="BP14" authorId="0" shapeId="0">
      <text>
        <r>
          <rPr>
            <b/>
            <sz val="9"/>
            <color indexed="81"/>
            <rFont val="Tahoma"/>
            <family val="2"/>
          </rPr>
          <t>Harmonized Tariff Schedule of the United States</t>
        </r>
      </text>
    </comment>
    <comment ref="BU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 ref="BV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 ref="BW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 ref="BZ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 ref="EN14" authorId="2" shapeId="0">
      <text>
        <r>
          <rPr>
            <b/>
            <sz val="9"/>
            <color indexed="81"/>
            <rFont val="Tahoma"/>
            <family val="2"/>
          </rPr>
          <t>Daniel Lemcke:</t>
        </r>
        <r>
          <rPr>
            <sz val="9"/>
            <color indexed="81"/>
            <rFont val="Tahoma"/>
            <family val="2"/>
          </rPr>
          <t xml:space="preserve">
Category set</t>
        </r>
      </text>
    </comment>
    <comment ref="EO14" authorId="2" shapeId="0">
      <text>
        <r>
          <rPr>
            <b/>
            <sz val="9"/>
            <color indexed="81"/>
            <rFont val="Tahoma"/>
            <family val="2"/>
          </rPr>
          <t>Daniel Lemcke:</t>
        </r>
        <r>
          <rPr>
            <sz val="9"/>
            <color indexed="81"/>
            <rFont val="Tahoma"/>
            <family val="2"/>
          </rPr>
          <t xml:space="preserve">
Mfr style set</t>
        </r>
      </text>
    </comment>
    <comment ref="EP14" authorId="2" shapeId="0">
      <text>
        <r>
          <rPr>
            <b/>
            <sz val="9"/>
            <color indexed="81"/>
            <rFont val="Tahoma"/>
            <family val="2"/>
          </rPr>
          <t>Daniel Lemcke:</t>
        </r>
        <r>
          <rPr>
            <sz val="9"/>
            <color indexed="81"/>
            <rFont val="Tahoma"/>
            <family val="2"/>
          </rPr>
          <t xml:space="preserve">
Inner pack set</t>
        </r>
      </text>
    </comment>
    <comment ref="EQ14" authorId="2" shapeId="0">
      <text>
        <r>
          <rPr>
            <b/>
            <sz val="9"/>
            <color indexed="81"/>
            <rFont val="Tahoma"/>
            <family val="2"/>
          </rPr>
          <t>Daniel Lemcke:</t>
        </r>
        <r>
          <rPr>
            <sz val="9"/>
            <color indexed="81"/>
            <rFont val="Tahoma"/>
            <family val="2"/>
          </rPr>
          <t xml:space="preserve">
Master pack set</t>
        </r>
      </text>
    </comment>
    <comment ref="ER14" authorId="2" shapeId="0">
      <text>
        <r>
          <rPr>
            <b/>
            <sz val="9"/>
            <color indexed="81"/>
            <rFont val="Tahoma"/>
            <family val="2"/>
          </rPr>
          <t>Daniel Lemcke:</t>
        </r>
        <r>
          <rPr>
            <sz val="9"/>
            <color indexed="81"/>
            <rFont val="Tahoma"/>
            <family val="2"/>
          </rPr>
          <t xml:space="preserve">
Purchase qty set</t>
        </r>
      </text>
    </comment>
    <comment ref="ES14" authorId="2" shapeId="0">
      <text>
        <r>
          <rPr>
            <b/>
            <sz val="9"/>
            <color indexed="81"/>
            <rFont val="Tahoma"/>
            <family val="2"/>
          </rPr>
          <t>Daniel Lemcke:</t>
        </r>
        <r>
          <rPr>
            <sz val="9"/>
            <color indexed="81"/>
            <rFont val="Tahoma"/>
            <family val="2"/>
          </rPr>
          <t xml:space="preserve">
DC process area set</t>
        </r>
      </text>
    </comment>
    <comment ref="ET14" authorId="2" shapeId="0">
      <text>
        <r>
          <rPr>
            <b/>
            <sz val="9"/>
            <color indexed="81"/>
            <rFont val="Tahoma"/>
            <family val="2"/>
          </rPr>
          <t>Daniel Lemcke:</t>
        </r>
        <r>
          <rPr>
            <sz val="9"/>
            <color indexed="81"/>
            <rFont val="Tahoma"/>
            <family val="2"/>
          </rPr>
          <t xml:space="preserve">
Comp retail set</t>
        </r>
      </text>
    </comment>
    <comment ref="EU14" authorId="2" shapeId="0">
      <text>
        <r>
          <rPr>
            <b/>
            <sz val="9"/>
            <color indexed="81"/>
            <rFont val="Tahoma"/>
            <family val="2"/>
          </rPr>
          <t>Daniel Lemcke:</t>
        </r>
        <r>
          <rPr>
            <sz val="9"/>
            <color indexed="81"/>
            <rFont val="Tahoma"/>
            <family val="2"/>
          </rPr>
          <t xml:space="preserve">
TM retail set</t>
        </r>
      </text>
    </comment>
    <comment ref="EV14" authorId="2" shapeId="0">
      <text>
        <r>
          <rPr>
            <b/>
            <sz val="9"/>
            <color indexed="81"/>
            <rFont val="Tahoma"/>
            <family val="2"/>
          </rPr>
          <t>Daniel Lemcke:</t>
        </r>
        <r>
          <rPr>
            <sz val="9"/>
            <color indexed="81"/>
            <rFont val="Tahoma"/>
            <family val="2"/>
          </rPr>
          <t xml:space="preserve">
Allocation guide set</t>
        </r>
      </text>
    </comment>
    <comment ref="EW14" authorId="2" shapeId="0">
      <text>
        <r>
          <rPr>
            <b/>
            <sz val="9"/>
            <color indexed="81"/>
            <rFont val="Tahoma"/>
            <family val="2"/>
          </rPr>
          <t>Daniel Lemcke:</t>
        </r>
        <r>
          <rPr>
            <sz val="9"/>
            <color indexed="81"/>
            <rFont val="Tahoma"/>
            <family val="2"/>
          </rPr>
          <t xml:space="preserve">
Master carton cube set</t>
        </r>
      </text>
    </comment>
    <comment ref="EX14" authorId="2" shapeId="0">
      <text>
        <r>
          <rPr>
            <b/>
            <sz val="9"/>
            <color indexed="81"/>
            <rFont val="Tahoma"/>
            <family val="2"/>
          </rPr>
          <t>Daniel Lemcke:</t>
        </r>
        <r>
          <rPr>
            <sz val="9"/>
            <color indexed="81"/>
            <rFont val="Tahoma"/>
            <family val="2"/>
          </rPr>
          <t xml:space="preserve">
Country of origin set</t>
        </r>
      </text>
    </comment>
    <comment ref="EY14" authorId="2" shapeId="0">
      <text>
        <r>
          <rPr>
            <b/>
            <sz val="9"/>
            <color indexed="81"/>
            <rFont val="Tahoma"/>
            <family val="2"/>
          </rPr>
          <t>Daniel Lemcke:</t>
        </r>
        <r>
          <rPr>
            <sz val="9"/>
            <color indexed="81"/>
            <rFont val="Tahoma"/>
            <family val="2"/>
          </rPr>
          <t xml:space="preserve">
Carton dimensions set</t>
        </r>
      </text>
    </comment>
    <comment ref="EZ14" authorId="2" shapeId="0">
      <text>
        <r>
          <rPr>
            <b/>
            <sz val="9"/>
            <color indexed="81"/>
            <rFont val="Tahoma"/>
            <family val="2"/>
          </rPr>
          <t>Daniel Lemcke:</t>
        </r>
        <r>
          <rPr>
            <sz val="9"/>
            <color indexed="81"/>
            <rFont val="Tahoma"/>
            <family val="2"/>
          </rPr>
          <t xml:space="preserve">
Carton dimensions set</t>
        </r>
      </text>
    </comment>
    <comment ref="FA14" authorId="2" shapeId="0">
      <text>
        <r>
          <rPr>
            <b/>
            <sz val="9"/>
            <color indexed="81"/>
            <rFont val="Tahoma"/>
            <family val="2"/>
          </rPr>
          <t>Daniel Lemcke:</t>
        </r>
        <r>
          <rPr>
            <sz val="9"/>
            <color indexed="81"/>
            <rFont val="Tahoma"/>
            <family val="2"/>
          </rPr>
          <t xml:space="preserve">
Carton dimensions set</t>
        </r>
      </text>
    </comment>
    <comment ref="FB14" authorId="2" shapeId="0">
      <text>
        <r>
          <rPr>
            <b/>
            <sz val="9"/>
            <color indexed="81"/>
            <rFont val="Tahoma"/>
            <family val="2"/>
          </rPr>
          <t>Daniel Lemcke:</t>
        </r>
        <r>
          <rPr>
            <sz val="9"/>
            <color indexed="81"/>
            <rFont val="Tahoma"/>
            <family val="2"/>
          </rPr>
          <t xml:space="preserve">
Carton weight set</t>
        </r>
      </text>
    </comment>
    <comment ref="FI14" authorId="2" shapeId="0">
      <text>
        <r>
          <rPr>
            <b/>
            <sz val="9"/>
            <color indexed="81"/>
            <rFont val="Tahoma"/>
            <family val="2"/>
          </rPr>
          <t>Daniel Lemcke:</t>
        </r>
        <r>
          <rPr>
            <sz val="9"/>
            <color indexed="81"/>
            <rFont val="Tahoma"/>
            <family val="2"/>
          </rPr>
          <t xml:space="preserve">
Depends on target date entered</t>
        </r>
      </text>
    </comment>
    <comment ref="ES16" authorId="1" shapeId="0">
      <text>
        <r>
          <rPr>
            <b/>
            <sz val="9"/>
            <color indexed="81"/>
            <rFont val="Tahoma"/>
            <family val="2"/>
          </rPr>
          <t>Tim Wenzel:</t>
        </r>
        <r>
          <rPr>
            <sz val="9"/>
            <color indexed="81"/>
            <rFont val="Tahoma"/>
            <family val="2"/>
          </rPr>
          <t xml:space="preserve">
was V..now BD for DC proc area</t>
        </r>
      </text>
    </comment>
  </commentList>
</comments>
</file>

<file path=xl/comments4.xml><?xml version="1.0" encoding="utf-8"?>
<comments xmlns="http://schemas.openxmlformats.org/spreadsheetml/2006/main">
  <authors>
    <author>Claudia White</author>
  </authors>
  <commentList>
    <comment ref="B7" authorId="0" shapeId="0">
      <text>
        <r>
          <rPr>
            <b/>
            <sz val="9"/>
            <color indexed="81"/>
            <rFont val="Tahoma"/>
            <family val="2"/>
          </rPr>
          <t xml:space="preserve">Pack Type
Multi - multiple line items packed together not nested
Nested - multiple line items packed together and nested </t>
        </r>
      </text>
    </comment>
  </commentList>
</comments>
</file>

<file path=xl/comments5.xml><?xml version="1.0" encoding="utf-8"?>
<comments xmlns="http://schemas.openxmlformats.org/spreadsheetml/2006/main">
  <authors>
    <author>Claudia White</author>
    <author>Tim Wenzel</author>
    <author>Kavitha Reddy</author>
  </authors>
  <commentList>
    <comment ref="C1" authorId="0" shapeId="0">
      <text>
        <r>
          <rPr>
            <sz val="9"/>
            <color indexed="81"/>
            <rFont val="Tahoma"/>
            <family val="2"/>
          </rPr>
          <t>Master FOB DC will only auto populate for Imports.
If splitting Domestic GC, default Master FOB to W001. Secondary PO to be for W02.</t>
        </r>
      </text>
    </comment>
    <comment ref="J1" authorId="0" shapeId="0">
      <text>
        <r>
          <rPr>
            <b/>
            <sz val="9"/>
            <color indexed="81"/>
            <rFont val="Tahoma"/>
            <family val="2"/>
          </rPr>
          <t xml:space="preserve">Version Format:
</t>
        </r>
        <r>
          <rPr>
            <sz val="9"/>
            <color indexed="81"/>
            <rFont val="Tahoma"/>
            <family val="2"/>
          </rPr>
          <t>Year/Quarter/Update</t>
        </r>
      </text>
    </comment>
    <comment ref="BF1" authorId="0" shapeId="0">
      <text>
        <r>
          <rPr>
            <b/>
            <sz val="9"/>
            <color indexed="81"/>
            <rFont val="Tahoma"/>
            <family val="2"/>
          </rPr>
          <t>See "DC Code Definitions" tab for conditions and definitions</t>
        </r>
      </text>
    </comment>
    <comment ref="BJ1" authorId="0" shapeId="0">
      <text>
        <r>
          <rPr>
            <b/>
            <sz val="9"/>
            <color indexed="81"/>
            <rFont val="Tahoma"/>
            <family val="2"/>
          </rPr>
          <t>See "DC Code Definitions" tab for conditions and definitions</t>
        </r>
      </text>
    </comment>
    <comment ref="J2" authorId="1" shapeId="0">
      <text>
        <r>
          <rPr>
            <sz val="9"/>
            <color indexed="81"/>
            <rFont val="Tahoma"/>
            <family val="2"/>
          </rPr>
          <t>As of 04/05/21 To qualify for DC By Pass a PO Must be:
1 - Approved FOB
     West Coast - Asia, China, Vietnam
     East Coast - India, Europe, Middle East
2 - Pre Ticket = YES (See Bulk Exceptions list)
3 - All Lines have an ALLOCATION GUIDE of MP</t>
        </r>
      </text>
    </comment>
    <comment ref="G10" authorId="0" shapeId="0">
      <text>
        <r>
          <rPr>
            <b/>
            <sz val="9"/>
            <color indexed="81"/>
            <rFont val="Tahoma"/>
            <family val="2"/>
          </rPr>
          <t>Select from Drop Down - Do not key in manually</t>
        </r>
      </text>
    </comment>
    <comment ref="C11" authorId="1" shapeId="0">
      <text>
        <r>
          <rPr>
            <b/>
            <sz val="9"/>
            <color indexed="81"/>
            <rFont val="Tahoma"/>
            <family val="2"/>
          </rPr>
          <t xml:space="preserve">For Imports: </t>
        </r>
        <r>
          <rPr>
            <sz val="9"/>
            <color indexed="81"/>
            <rFont val="Tahoma"/>
            <family val="2"/>
          </rPr>
          <t xml:space="preserve">This would be the overseas contact person who would be contacting TM’s forwarder overseas at origin for the booking/equipment release.  They are the point of contact for origin.
</t>
        </r>
        <r>
          <rPr>
            <b/>
            <sz val="9"/>
            <color indexed="81"/>
            <rFont val="Tahoma"/>
            <family val="2"/>
          </rPr>
          <t>For Domestic:</t>
        </r>
        <r>
          <rPr>
            <sz val="9"/>
            <color indexed="81"/>
            <rFont val="Tahoma"/>
            <family val="2"/>
          </rPr>
          <t xml:space="preserve"> This would be the vendor contact for our Traffic department to call to arrange pickup.</t>
        </r>
      </text>
    </comment>
    <comment ref="G11" authorId="0" shapeId="0">
      <text>
        <r>
          <rPr>
            <b/>
            <sz val="9"/>
            <color indexed="81"/>
            <rFont val="Tahoma"/>
            <family val="2"/>
          </rPr>
          <t>Ship/Cancel dates autopopulate based on Target Week and Ship Calendar selected above. Do not manually key in.</t>
        </r>
      </text>
    </comment>
    <comment ref="G12" authorId="0" shapeId="0">
      <text>
        <r>
          <rPr>
            <b/>
            <sz val="9"/>
            <color indexed="81"/>
            <rFont val="Tahoma"/>
            <family val="2"/>
          </rPr>
          <t>Ship/Cancel dates autopopulate based on Target Week and Ship Calendar selected above. Do not manually key in.</t>
        </r>
      </text>
    </comment>
    <comment ref="BX13" authorId="1" shapeId="0">
      <text>
        <r>
          <rPr>
            <sz val="9"/>
            <color indexed="81"/>
            <rFont val="Tahoma"/>
            <family val="2"/>
          </rPr>
          <t xml:space="preserve">Realign Offset lookup
</t>
        </r>
      </text>
    </comment>
    <comment ref="B14" authorId="1" shapeId="0">
      <text>
        <r>
          <rPr>
            <b/>
            <sz val="9"/>
            <color indexed="81"/>
            <rFont val="Tahoma"/>
            <family val="2"/>
          </rPr>
          <t>Assigned by TM buyer.
A blue highlight indicates that a subcategory value may be needed.</t>
        </r>
        <r>
          <rPr>
            <sz val="9"/>
            <color indexed="81"/>
            <rFont val="Tahoma"/>
            <family val="2"/>
          </rPr>
          <t xml:space="preserve">
</t>
        </r>
        <r>
          <rPr>
            <b/>
            <sz val="9"/>
            <color indexed="81"/>
            <rFont val="Tahoma"/>
            <family val="2"/>
          </rPr>
          <t xml:space="preserve">
A red highlight indicates the category is not currently part of the hierarchy.</t>
        </r>
      </text>
    </comment>
    <comment ref="D14" authorId="1" shapeId="0">
      <text>
        <r>
          <rPr>
            <b/>
            <sz val="9"/>
            <color indexed="81"/>
            <rFont val="Tahoma"/>
            <family val="2"/>
          </rPr>
          <t>Assigned by TM buyer.
The subcategory is a six digit number that must start with the four digit category #</t>
        </r>
      </text>
    </comment>
    <comment ref="E14" authorId="1" shapeId="0">
      <text>
        <r>
          <rPr>
            <b/>
            <sz val="9"/>
            <color indexed="81"/>
            <rFont val="Tahoma"/>
            <family val="2"/>
          </rPr>
          <t xml:space="preserve">Mfg Style #. 
Check for duplicate style #s within the same buyer worksheet – every mfg # on a PO worksheet must be unique. </t>
        </r>
      </text>
    </comment>
    <comment ref="F14" authorId="1" shapeId="0">
      <text>
        <r>
          <rPr>
            <b/>
            <sz val="9"/>
            <color indexed="81"/>
            <rFont val="Tahoma"/>
            <family val="2"/>
          </rPr>
          <t>The description must be clear and define what the item is. Avoid special characters. First 20 characters will be on price ticket (including spaces). All descriptions to be in CAPS.
The only special characters allowed are / \ - .  : 
Not allowed % ` ! @ # " ' , ; ( ) * $ _ = + { } [ ] &lt; &gt; ? &amp;</t>
        </r>
      </text>
    </comment>
    <comment ref="G14" authorId="0" shapeId="0">
      <text>
        <r>
          <rPr>
            <b/>
            <sz val="9"/>
            <color indexed="81"/>
            <rFont val="Tahoma"/>
            <family val="2"/>
          </rPr>
          <t>Key Feature: Assigned by TM. 
A Key Feature is defined as a merchandise attribute that is specific to an item or business that is not part of the merchandise hierarchy. It is typically the most important characteristic of the item.</t>
        </r>
      </text>
    </comment>
    <comment ref="H14" authorId="0" shapeId="0">
      <text>
        <r>
          <rPr>
            <b/>
            <sz val="9"/>
            <color indexed="81"/>
            <rFont val="Tahoma"/>
            <family val="2"/>
          </rPr>
          <t>Décor Type: Assigned by TM
A Décor Type is defined as a merchandise attribute that crosses businesses or a companywide theme.</t>
        </r>
      </text>
    </comment>
    <comment ref="I14" authorId="0" shapeId="0">
      <text>
        <r>
          <rPr>
            <b/>
            <sz val="9"/>
            <color indexed="81"/>
            <rFont val="Tahoma"/>
            <family val="2"/>
          </rPr>
          <t>Buyer Comments &amp; Feedback</t>
        </r>
      </text>
    </comment>
    <comment ref="J14" authorId="1" shapeId="0">
      <text>
        <r>
          <rPr>
            <b/>
            <sz val="9"/>
            <color indexed="81"/>
            <rFont val="Tahoma"/>
            <family val="2"/>
          </rPr>
          <t>The color field is for basic color familes. See TM Color Families Chart at tuesdaymorningvendors.com</t>
        </r>
      </text>
    </comment>
    <comment ref="K14" authorId="1" shapeId="0">
      <text>
        <r>
          <rPr>
            <b/>
            <sz val="9"/>
            <color indexed="81"/>
            <rFont val="Tahoma"/>
            <family val="2"/>
          </rPr>
          <t xml:space="preserve">The Size field is for the size of item.
If the size is important to defining the item, it should also be on the Description so that it prints on the ticket. Sizes should be consistent within the same business. 
*** DO NOT use ALT ENTER to create a new row within the individual cell *** </t>
        </r>
        <r>
          <rPr>
            <sz val="9"/>
            <color indexed="81"/>
            <rFont val="Tahoma"/>
            <family val="2"/>
          </rPr>
          <t xml:space="preserve">
</t>
        </r>
      </text>
    </comment>
    <comment ref="L14" authorId="1" shapeId="0">
      <text>
        <r>
          <rPr>
            <b/>
            <sz val="9"/>
            <color indexed="81"/>
            <rFont val="Tahoma"/>
            <family val="2"/>
          </rPr>
          <t xml:space="preserve">If the selling item is an individual unit or “Each” leave the cell blank. 
If the selling item is packaged as a set, mark as ST(set) or PK(pack) or PR(pair) or BX(box). If there is a Set Type (RU) then there must be a Set Qty (RUM). A PR (pair) is a qty of “1”. </t>
        </r>
      </text>
    </comment>
    <comment ref="M14" authorId="1" shapeId="0">
      <text>
        <r>
          <rPr>
            <b/>
            <sz val="9"/>
            <color indexed="81"/>
            <rFont val="Tahoma"/>
            <family val="2"/>
          </rPr>
          <t xml:space="preserve">How many pieces in a retail selling unit. 
Ex. Set of 4 bowls = 4 </t>
        </r>
      </text>
    </comment>
    <comment ref="N14" authorId="1" shapeId="0">
      <text>
        <r>
          <rPr>
            <b/>
            <sz val="9"/>
            <color indexed="81"/>
            <rFont val="Tahoma"/>
            <family val="2"/>
          </rPr>
          <t>The inner qty on the line is the number of selling units inside that inner carton. 
If there is no shippable inner carton, the IP = MP.  
Shippable inner is the number of selling units being held together in a box or bag inside the masterpack.</t>
        </r>
      </text>
    </comment>
    <comment ref="O14" authorId="0" shapeId="0">
      <text>
        <r>
          <rPr>
            <b/>
            <sz val="9"/>
            <color indexed="81"/>
            <rFont val="Tahoma"/>
            <family val="2"/>
          </rPr>
          <t xml:space="preserve">The inner and master qty on the line is the number of selling units inside that inner or master carton. 
If there is no inner carton, the IP = 1 and the master carton will be broken to allocated individual pieces. If there is no inner carton, the IP = MP qty and the full master carton will be allocated. The MP = the # of selling units in the master carton. </t>
        </r>
      </text>
    </comment>
    <comment ref="P14" authorId="0" shapeId="0">
      <text>
        <r>
          <rPr>
            <b/>
            <sz val="9"/>
            <color indexed="81"/>
            <rFont val="Tahoma"/>
            <family val="2"/>
          </rPr>
          <t>TM Internal Use: Allocation Guide provides instructions to allocator on how to break the carton.</t>
        </r>
        <r>
          <rPr>
            <sz val="9"/>
            <color indexed="81"/>
            <rFont val="Tahoma"/>
            <family val="2"/>
          </rPr>
          <t xml:space="preserve">
MP = Allocate in Master Packs
IP = Allocate in Inner Packs
BP = Packs to be broken</t>
        </r>
      </text>
    </comment>
    <comment ref="Q14" authorId="0" shapeId="0">
      <text>
        <r>
          <rPr>
            <b/>
            <sz val="9"/>
            <color indexed="81"/>
            <rFont val="Tahoma"/>
            <family val="2"/>
          </rPr>
          <t>Master Pack Cube must be in CFT only.
Cell will calculate if Carton Length, Width and Height have been entered in inches.</t>
        </r>
      </text>
    </comment>
    <comment ref="R14" authorId="1" shapeId="0">
      <text>
        <r>
          <rPr>
            <b/>
            <sz val="9"/>
            <color indexed="81"/>
            <rFont val="Tahoma"/>
            <family val="2"/>
          </rPr>
          <t>Ideally the purchase qtys should be divisible by the Master Pack Qty. 
The vendor must mark the last carton according to the contents.
Cells will highlight in Orange as an FYI if Qty is NOT divisble by the Master Pack Qty</t>
        </r>
      </text>
    </comment>
    <comment ref="T14" authorId="0" shapeId="0">
      <text>
        <r>
          <rPr>
            <b/>
            <sz val="9"/>
            <color indexed="81"/>
            <rFont val="Tahoma"/>
            <family val="2"/>
          </rPr>
          <t>Sample pulls are for Dallas DC only</t>
        </r>
      </text>
    </comment>
    <comment ref="U14" authorId="1" shapeId="0">
      <text>
        <r>
          <rPr>
            <b/>
            <sz val="9"/>
            <color indexed="81"/>
            <rFont val="Tahoma"/>
            <family val="2"/>
          </rPr>
          <t xml:space="preserve">The final cost agreed upon with TM and what will be paid. </t>
        </r>
      </text>
    </comment>
    <comment ref="V14" authorId="0" shapeId="0">
      <text>
        <r>
          <rPr>
            <b/>
            <sz val="9"/>
            <color indexed="81"/>
            <rFont val="Tahoma"/>
            <family val="2"/>
          </rPr>
          <t>Sample pulls are for Dallas DC only</t>
        </r>
      </text>
    </comment>
    <comment ref="W14" authorId="2" shapeId="0">
      <text>
        <r>
          <rPr>
            <b/>
            <sz val="9"/>
            <color indexed="81"/>
            <rFont val="Tahoma"/>
            <family val="2"/>
          </rPr>
          <t>Kavitha Reddy:</t>
        </r>
        <r>
          <rPr>
            <sz val="9"/>
            <color indexed="81"/>
            <rFont val="Tahoma"/>
            <family val="2"/>
          </rPr>
          <t xml:space="preserve">
Blank Column for Buyers - Does not upload</t>
        </r>
      </text>
    </comment>
    <comment ref="X14" authorId="1" shapeId="0">
      <text>
        <r>
          <rPr>
            <b/>
            <sz val="9"/>
            <color indexed="81"/>
            <rFont val="Tahoma"/>
            <family val="2"/>
          </rPr>
          <t xml:space="preserve">The final cost agreed upon with TM and what will be paid. </t>
        </r>
      </text>
    </comment>
    <comment ref="Y14" authorId="1" shapeId="0">
      <text/>
    </comment>
    <comment ref="AE14" authorId="0" shapeId="0">
      <text>
        <r>
          <rPr>
            <b/>
            <sz val="9"/>
            <color indexed="81"/>
            <rFont val="Tahoma"/>
            <family val="2"/>
          </rPr>
          <t>Duty Rate to be confirmed by TM Impot Dept prior to PO upload</t>
        </r>
      </text>
    </comment>
    <comment ref="AN14" authorId="1" shapeId="0">
      <text>
        <r>
          <rPr>
            <sz val="9"/>
            <color indexed="81"/>
            <rFont val="Tahoma"/>
            <family val="2"/>
          </rPr>
          <t>Comp Retail = The MSRP or Suggested Retail.
The Compare At retail should represent what is current in the market. Compare Retail must match MSRP if printed on item packaging.</t>
        </r>
      </text>
    </comment>
    <comment ref="AP14" authorId="1" shapeId="0">
      <text>
        <r>
          <rPr>
            <sz val="9"/>
            <color indexed="81"/>
            <rFont val="Tahoma"/>
            <family val="2"/>
          </rPr>
          <t xml:space="preserve">TM Retail % Off Comps less than 50% will be highlighted in orange.
</t>
        </r>
      </text>
    </comment>
    <comment ref="AV14" authorId="0" shapeId="0">
      <text>
        <r>
          <rPr>
            <b/>
            <sz val="9"/>
            <color indexed="81"/>
            <rFont val="Tahoma"/>
            <family val="2"/>
          </rPr>
          <t>COO is required for PO upload.</t>
        </r>
      </text>
    </comment>
    <comment ref="AZ14" authorId="1" shapeId="0">
      <text>
        <r>
          <rPr>
            <b/>
            <sz val="9"/>
            <color indexed="81"/>
            <rFont val="Tahoma"/>
            <family val="2"/>
          </rPr>
          <t>** Perishable Items ONLY **
Format must be MM/DD/YY</t>
        </r>
      </text>
    </comment>
    <comment ref="BA14" authorId="1" shapeId="0">
      <text>
        <r>
          <rPr>
            <sz val="9"/>
            <color indexed="81"/>
            <rFont val="Tahoma"/>
            <family val="2"/>
          </rPr>
          <t>These fields are for EXTERNAL CARTON DIMENSIONS only. 
These dimensions will assist in determining DC Processing area as well as DC capacity. Use Product Size field to capture the product dimensions</t>
        </r>
      </text>
    </comment>
    <comment ref="BB14" authorId="1" shapeId="0">
      <text>
        <r>
          <rPr>
            <b/>
            <sz val="9"/>
            <color indexed="81"/>
            <rFont val="Tahoma"/>
            <family val="2"/>
          </rPr>
          <t>These fields are for EXTERNAL CARTON DIMENSIONS only. 
These dimensions will assist in determining DC Processing area as well as DC capacity. Use Product Size field to capture the product dimensions</t>
        </r>
        <r>
          <rPr>
            <sz val="9"/>
            <color indexed="81"/>
            <rFont val="Tahoma"/>
            <family val="2"/>
          </rPr>
          <t xml:space="preserve">
</t>
        </r>
      </text>
    </comment>
    <comment ref="BC14" authorId="1" shapeId="0">
      <text>
        <r>
          <rPr>
            <sz val="9"/>
            <color indexed="81"/>
            <rFont val="Tahoma"/>
            <family val="2"/>
          </rPr>
          <t xml:space="preserve">These fields are for EXTERNAL CARTON DIMENSIONS only. 
These dimensions will assist in determining DC Processing area as well as DC capacity. Use Product Size field to capture the product dimensions
</t>
        </r>
      </text>
    </comment>
    <comment ref="BE14" authorId="1" shapeId="0">
      <text>
        <r>
          <rPr>
            <b/>
            <sz val="9"/>
            <color indexed="81"/>
            <rFont val="Tahoma"/>
            <family val="2"/>
          </rPr>
          <t>If line item is highlighted in red, the  Type of Buy needs to be revised to Pack Away</t>
        </r>
        <r>
          <rPr>
            <sz val="9"/>
            <color indexed="81"/>
            <rFont val="Tahoma"/>
            <family val="2"/>
          </rPr>
          <t xml:space="preserve">
</t>
        </r>
      </text>
    </comment>
    <comment ref="BO14" authorId="0" shapeId="0">
      <text>
        <r>
          <rPr>
            <b/>
            <sz val="9"/>
            <color indexed="81"/>
            <rFont val="Tahoma"/>
            <family val="2"/>
          </rPr>
          <t>Please mark clearly eg.: 2styles (XXXA &amp; XXXB) assorted; 3pcs of each total 6pcs per inner; 2 inners per master</t>
        </r>
      </text>
    </comment>
    <comment ref="BP14" authorId="0" shapeId="0">
      <text>
        <r>
          <rPr>
            <b/>
            <sz val="9"/>
            <color indexed="81"/>
            <rFont val="Tahoma"/>
            <family val="2"/>
          </rPr>
          <t>Harmonized Tariff Schedule of the United States</t>
        </r>
      </text>
    </comment>
    <comment ref="BU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 ref="BV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 ref="BW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 ref="BZ14" authorId="0" shapeId="0">
      <text>
        <r>
          <rPr>
            <b/>
            <sz val="9"/>
            <color indexed="81"/>
            <rFont val="Tahoma"/>
            <family val="2"/>
          </rPr>
          <t>The following fields are required in order for % split to populate:
- Target Week
- Ip/Mp quantity
- Purchase Qty</t>
        </r>
        <r>
          <rPr>
            <sz val="9"/>
            <color indexed="81"/>
            <rFont val="Tahoma"/>
            <family val="2"/>
          </rPr>
          <t xml:space="preserve">
</t>
        </r>
      </text>
    </comment>
  </commentList>
</comments>
</file>

<file path=xl/comments6.xml><?xml version="1.0" encoding="utf-8"?>
<comments xmlns="http://schemas.openxmlformats.org/spreadsheetml/2006/main">
  <authors>
    <author>Claudia White</author>
  </authors>
  <commentList>
    <comment ref="B7" authorId="0" shapeId="0">
      <text>
        <r>
          <rPr>
            <b/>
            <sz val="9"/>
            <color indexed="81"/>
            <rFont val="Tahoma"/>
            <family val="2"/>
          </rPr>
          <t xml:space="preserve">Pack Type
Multi - multiple line items packed together not nested
Nested - multiple line items packed together and nested </t>
        </r>
      </text>
    </comment>
  </commentList>
</comments>
</file>

<file path=xl/comments7.xml><?xml version="1.0" encoding="utf-8"?>
<comments xmlns="http://schemas.openxmlformats.org/spreadsheetml/2006/main">
  <authors>
    <author>Claudia White</author>
  </authors>
  <commentList>
    <comment ref="A1" authorId="0" shapeId="0">
      <text>
        <r>
          <rPr>
            <sz val="9"/>
            <color indexed="81"/>
            <rFont val="Tahoma"/>
            <family val="2"/>
          </rPr>
          <t>Categories requiring subcategories should ideally not be in the "categories being deleted (column G)" section.
Column A and G are formatted to highlight when there are duplicates. 
Risk is low however a review of the subcat list should occur prior to PO worksheet updates.</t>
        </r>
      </text>
    </comment>
  </commentList>
</comments>
</file>

<file path=xl/comments8.xml><?xml version="1.0" encoding="utf-8"?>
<comments xmlns="http://schemas.openxmlformats.org/spreadsheetml/2006/main">
  <authors>
    <author>Tim Wenzel</author>
  </authors>
  <commentList>
    <comment ref="A87" authorId="0" shapeId="0">
      <text>
        <r>
          <rPr>
            <b/>
            <sz val="9"/>
            <color indexed="81"/>
            <rFont val="Tahoma"/>
            <family val="2"/>
          </rPr>
          <t>Tim Wenzel:</t>
        </r>
        <r>
          <rPr>
            <sz val="9"/>
            <color indexed="81"/>
            <rFont val="Tahoma"/>
            <family val="2"/>
          </rPr>
          <t xml:space="preserve">
Added 6/11/18 using rates from Don via Chris Bell e-mail</t>
        </r>
      </text>
    </comment>
    <comment ref="D87" authorId="0" shapeId="0">
      <text>
        <r>
          <rPr>
            <b/>
            <sz val="9"/>
            <color indexed="81"/>
            <rFont val="Tahoma"/>
            <family val="2"/>
          </rPr>
          <t>Tim Wenzel:</t>
        </r>
        <r>
          <rPr>
            <sz val="9"/>
            <color indexed="81"/>
            <rFont val="Tahoma"/>
            <family val="2"/>
          </rPr>
          <t xml:space="preserve">
Not provided. Used 40 H</t>
        </r>
      </text>
    </comment>
    <comment ref="A88" authorId="0" shapeId="0">
      <text>
        <r>
          <rPr>
            <b/>
            <sz val="9"/>
            <color indexed="81"/>
            <rFont val="Tahoma"/>
            <family val="2"/>
          </rPr>
          <t>Tim Wenzel:</t>
        </r>
        <r>
          <rPr>
            <sz val="9"/>
            <color indexed="81"/>
            <rFont val="Tahoma"/>
            <family val="2"/>
          </rPr>
          <t xml:space="preserve">
Added 10/5/18 for Michael B</t>
        </r>
      </text>
    </comment>
    <comment ref="A89" authorId="0" shapeId="0">
      <text>
        <r>
          <rPr>
            <b/>
            <sz val="9"/>
            <color indexed="81"/>
            <rFont val="Tahoma"/>
            <family val="2"/>
          </rPr>
          <t>Tim Wenzel:</t>
        </r>
        <r>
          <rPr>
            <sz val="9"/>
            <color indexed="81"/>
            <rFont val="Tahoma"/>
            <family val="2"/>
          </rPr>
          <t xml:space="preserve">
Added 1/2/19 per Chris Bell Email rates like Kolkata</t>
        </r>
      </text>
    </comment>
  </commentList>
</comments>
</file>

<file path=xl/sharedStrings.xml><?xml version="1.0" encoding="utf-8"?>
<sst xmlns="http://schemas.openxmlformats.org/spreadsheetml/2006/main" count="39434" uniqueCount="9672">
  <si>
    <t>Description</t>
  </si>
  <si>
    <t xml:space="preserve">PO Description: </t>
  </si>
  <si>
    <t>MU%</t>
  </si>
  <si>
    <t>Contact Name:</t>
  </si>
  <si>
    <t>Pack Details</t>
  </si>
  <si>
    <t>Pack Name</t>
  </si>
  <si>
    <t># of Packs Ordered</t>
  </si>
  <si>
    <t>Mfg Item #</t>
  </si>
  <si>
    <t># Units per Pack</t>
  </si>
  <si>
    <t>Domestic</t>
  </si>
  <si>
    <t>Code</t>
  </si>
  <si>
    <t>B1</t>
  </si>
  <si>
    <t>B3</t>
  </si>
  <si>
    <t>BC</t>
  </si>
  <si>
    <t>BJ</t>
  </si>
  <si>
    <t>BT</t>
  </si>
  <si>
    <t xml:space="preserve">PO #: </t>
  </si>
  <si>
    <t xml:space="preserve">PO Type: </t>
  </si>
  <si>
    <t xml:space="preserve">Terms: </t>
  </si>
  <si>
    <t xml:space="preserve">Discount %: </t>
  </si>
  <si>
    <t xml:space="preserve">FOB: </t>
  </si>
  <si>
    <t xml:space="preserve">Season: </t>
  </si>
  <si>
    <t xml:space="preserve">Today's date: </t>
  </si>
  <si>
    <t xml:space="preserve">Ship: </t>
  </si>
  <si>
    <t xml:space="preserve">Cancel: </t>
  </si>
  <si>
    <t xml:space="preserve">Vendor Name: </t>
  </si>
  <si>
    <t xml:space="preserve">Vendor #: </t>
  </si>
  <si>
    <t xml:space="preserve">Total Units: </t>
  </si>
  <si>
    <t xml:space="preserve">MU%: </t>
  </si>
  <si>
    <t xml:space="preserve">Markup $: </t>
  </si>
  <si>
    <t xml:space="preserve">Avg Retail: </t>
  </si>
  <si>
    <t xml:space="preserve">Ext Cost: </t>
  </si>
  <si>
    <t xml:space="preserve">Ext Retail: </t>
  </si>
  <si>
    <r>
      <rPr>
        <b/>
        <u/>
        <sz val="10"/>
        <color indexed="8"/>
        <rFont val="Calibri"/>
        <family val="2"/>
      </rPr>
      <t>Receiving Notes</t>
    </r>
    <r>
      <rPr>
        <sz val="10"/>
        <color indexed="8"/>
        <rFont val="Calibri"/>
        <family val="2"/>
      </rPr>
      <t xml:space="preserve"> (Notes that need to be communicated to the warehouse regarding receiving)</t>
    </r>
  </si>
  <si>
    <r>
      <rPr>
        <b/>
        <u/>
        <sz val="10"/>
        <color indexed="8"/>
        <rFont val="Calibri"/>
        <family val="2"/>
      </rPr>
      <t>Processing Notes</t>
    </r>
    <r>
      <rPr>
        <sz val="10"/>
        <color indexed="8"/>
        <rFont val="Calibri"/>
        <family val="2"/>
      </rPr>
      <t xml:space="preserve">     (Notes that need to be communicated regarding DC processing to the Whse)</t>
    </r>
  </si>
  <si>
    <r>
      <rPr>
        <b/>
        <u/>
        <sz val="10"/>
        <color indexed="8"/>
        <rFont val="Calibri"/>
        <family val="2"/>
      </rPr>
      <t>Vendor Notes</t>
    </r>
    <r>
      <rPr>
        <sz val="10"/>
        <color indexed="8"/>
        <rFont val="Calibri"/>
        <family val="2"/>
      </rPr>
      <t xml:space="preserve">              (Notes that will be sent with the PO details to the Vendor)</t>
    </r>
  </si>
  <si>
    <r>
      <rPr>
        <b/>
        <u/>
        <sz val="10"/>
        <color indexed="8"/>
        <rFont val="Calibri"/>
        <family val="2"/>
      </rPr>
      <t>Traffic Notes</t>
    </r>
    <r>
      <rPr>
        <sz val="10"/>
        <color indexed="8"/>
        <rFont val="Calibri"/>
        <family val="2"/>
      </rPr>
      <t xml:space="preserve">                 (Notes that need to be communicated to/from Tuesday Morning's Traffic Department)</t>
    </r>
  </si>
  <si>
    <r>
      <rPr>
        <b/>
        <u/>
        <sz val="10"/>
        <color indexed="8"/>
        <rFont val="Calibri"/>
        <family val="2"/>
      </rPr>
      <t>Allocation Notes</t>
    </r>
    <r>
      <rPr>
        <sz val="10"/>
        <color indexed="8"/>
        <rFont val="Calibri"/>
        <family val="2"/>
      </rPr>
      <t xml:space="preserve"> (Notes that need to be communicated to Tuesday Morning's Allocation Dept)</t>
    </r>
  </si>
  <si>
    <t xml:space="preserve">Type of Buy: </t>
  </si>
  <si>
    <t xml:space="preserve">Vendor Contact Name: </t>
  </si>
  <si>
    <t xml:space="preserve"> Phone: </t>
  </si>
  <si>
    <t xml:space="preserve"> Fax: </t>
  </si>
  <si>
    <t xml:space="preserve"> Email: </t>
  </si>
  <si>
    <t xml:space="preserve">Traffic Contact Name: </t>
  </si>
  <si>
    <t>Food</t>
  </si>
  <si>
    <t>Regular</t>
  </si>
  <si>
    <t>Bulk</t>
  </si>
  <si>
    <t>BRAND</t>
  </si>
  <si>
    <t>COMP RETAIL</t>
  </si>
  <si>
    <t>EXTENDED COST</t>
  </si>
  <si>
    <t>EXTENDED TM RETAIL</t>
  </si>
  <si>
    <t>EXPIRE DATE</t>
  </si>
  <si>
    <t xml:space="preserve">Pre-ticket: </t>
  </si>
  <si>
    <t>Wax</t>
  </si>
  <si>
    <t>Size</t>
  </si>
  <si>
    <t>Pack to Light</t>
  </si>
  <si>
    <t>Halloween</t>
  </si>
  <si>
    <t xml:space="preserve">Pre-ticketed? </t>
  </si>
  <si>
    <t>NOTES **Do NOT use tabbing when entering notes.  Type all information and allow the line to "wrap" so notes can be properly uploaded into MI9**</t>
  </si>
  <si>
    <t>(uppercase: XXMMDDYY)</t>
  </si>
  <si>
    <t>NO</t>
  </si>
  <si>
    <t>Buyer:</t>
  </si>
  <si>
    <t>A</t>
  </si>
  <si>
    <r>
      <rPr>
        <b/>
        <u/>
        <sz val="10"/>
        <color indexed="8"/>
        <rFont val="Calibri"/>
        <family val="2"/>
      </rPr>
      <t>Accts Payable Notes</t>
    </r>
    <r>
      <rPr>
        <sz val="10"/>
        <color indexed="8"/>
        <rFont val="Calibri"/>
        <family val="2"/>
      </rPr>
      <t xml:space="preserve">     (Notes that Buyer needs to be communicated to Accounts Payable)</t>
    </r>
  </si>
  <si>
    <t>HW</t>
  </si>
  <si>
    <t>VA</t>
  </si>
  <si>
    <t>03</t>
  </si>
  <si>
    <t>B</t>
  </si>
  <si>
    <t>P</t>
  </si>
  <si>
    <t xml:space="preserve"> GRAND TOTALS (000's):</t>
  </si>
  <si>
    <t xml:space="preserve"> Special Handling Codes:</t>
  </si>
  <si>
    <t>SET QTY</t>
  </si>
  <si>
    <t>RU</t>
  </si>
  <si>
    <t>Import</t>
  </si>
  <si>
    <t>POE</t>
  </si>
  <si>
    <t>Closeout</t>
  </si>
  <si>
    <t>APLU</t>
  </si>
  <si>
    <t>Apparel</t>
  </si>
  <si>
    <t>3PL</t>
  </si>
  <si>
    <t>Ecommerce Only</t>
  </si>
  <si>
    <t>Auto-Split</t>
  </si>
  <si>
    <t>YES</t>
  </si>
  <si>
    <t xml:space="preserve">Adv Event Code: </t>
  </si>
  <si>
    <t>ADV EVENT CODE</t>
  </si>
  <si>
    <t>EA</t>
  </si>
  <si>
    <t>Easter</t>
  </si>
  <si>
    <t>SEASON CODES</t>
  </si>
  <si>
    <t>S2</t>
  </si>
  <si>
    <t>HR</t>
  </si>
  <si>
    <t>Harvest</t>
  </si>
  <si>
    <t>C1</t>
  </si>
  <si>
    <t>Christmas 1</t>
  </si>
  <si>
    <t>C2</t>
  </si>
  <si>
    <t>Christmas 2</t>
  </si>
  <si>
    <t>W1</t>
  </si>
  <si>
    <t>Winter 1</t>
  </si>
  <si>
    <t>M</t>
  </si>
  <si>
    <t>BZ</t>
  </si>
  <si>
    <t>3P</t>
  </si>
  <si>
    <t>N/A</t>
  </si>
  <si>
    <t>3rd Party Drop Ship</t>
  </si>
  <si>
    <t>BU</t>
  </si>
  <si>
    <t>AS</t>
  </si>
  <si>
    <t>PL</t>
  </si>
  <si>
    <t>DS</t>
  </si>
  <si>
    <t>D</t>
  </si>
  <si>
    <t>Drop Ship</t>
  </si>
  <si>
    <t>RP</t>
  </si>
  <si>
    <t>Desc.</t>
  </si>
  <si>
    <t>Cat</t>
  </si>
  <si>
    <t>Categories needing sub-category input.</t>
  </si>
  <si>
    <t>Categories being Deleted</t>
  </si>
  <si>
    <t>For Deleted Cats</t>
  </si>
  <si>
    <t>Tuesday Morning Processing Areas by Type</t>
  </si>
  <si>
    <r>
      <t>(</t>
    </r>
    <r>
      <rPr>
        <b/>
        <sz val="11"/>
        <color indexed="8"/>
        <rFont val="Calibri"/>
        <family val="2"/>
      </rPr>
      <t>A</t>
    </r>
    <r>
      <rPr>
        <b/>
        <sz val="11"/>
        <color indexed="8"/>
        <rFont val="Calibri"/>
        <family val="2"/>
      </rPr>
      <t>)</t>
    </r>
  </si>
  <si>
    <t>(B)</t>
  </si>
  <si>
    <t>(M)</t>
  </si>
  <si>
    <r>
      <t>(</t>
    </r>
    <r>
      <rPr>
        <b/>
        <sz val="11"/>
        <color indexed="8"/>
        <rFont val="Calibri"/>
        <family val="2"/>
      </rPr>
      <t>P</t>
    </r>
    <r>
      <rPr>
        <b/>
        <sz val="11"/>
        <color indexed="8"/>
        <rFont val="Calibri"/>
        <family val="2"/>
      </rPr>
      <t>)</t>
    </r>
  </si>
  <si>
    <t>(AS)</t>
  </si>
  <si>
    <t>(BU)</t>
  </si>
  <si>
    <t>(RP)</t>
  </si>
  <si>
    <t>(PL)</t>
  </si>
  <si>
    <t>Conditions</t>
  </si>
  <si>
    <t>Not conveyable.</t>
  </si>
  <si>
    <t>Non pre-ticketed case splits that are repacked into a conveyable carton.</t>
  </si>
  <si>
    <t>Maximum External Carton Size:</t>
  </si>
  <si>
    <t>36"x24"x24"</t>
  </si>
  <si>
    <r>
      <rPr>
        <b/>
        <sz val="11"/>
        <color indexed="8"/>
        <rFont val="Calibri"/>
        <family val="2"/>
      </rPr>
      <t>Exceeds</t>
    </r>
    <r>
      <rPr>
        <sz val="11"/>
        <color theme="1"/>
        <rFont val="Calibri"/>
        <family val="2"/>
        <scheme val="minor"/>
      </rPr>
      <t xml:space="preserve"> 36"x24"x24"</t>
    </r>
  </si>
  <si>
    <t>Minimum External Carton Size:</t>
  </si>
  <si>
    <t>6"x2"x2"</t>
  </si>
  <si>
    <t>Weight</t>
  </si>
  <si>
    <t>Maximum weight:</t>
  </si>
  <si>
    <r>
      <rPr>
        <b/>
        <sz val="11"/>
        <color indexed="8"/>
        <rFont val="Calibri"/>
        <family val="2"/>
      </rPr>
      <t>Less</t>
    </r>
    <r>
      <rPr>
        <sz val="11"/>
        <color theme="1"/>
        <rFont val="Calibri"/>
        <family val="2"/>
        <scheme val="minor"/>
      </rPr>
      <t xml:space="preserve"> than 45 pounds</t>
    </r>
  </si>
  <si>
    <t>Minimum weight:</t>
  </si>
  <si>
    <t>No less than 2 pounds</t>
  </si>
  <si>
    <t>Non-Conveyable</t>
  </si>
  <si>
    <t>NC</t>
  </si>
  <si>
    <t>Total</t>
  </si>
  <si>
    <t>NY</t>
  </si>
  <si>
    <t>Containers</t>
  </si>
  <si>
    <t># of</t>
  </si>
  <si>
    <t>Fr $/con</t>
  </si>
  <si>
    <t>Ext Cu</t>
  </si>
  <si>
    <t>Ext $Con</t>
  </si>
  <si>
    <t>Ext Landed Cost:</t>
  </si>
  <si>
    <t>Freight %</t>
  </si>
  <si>
    <t>Currency:</t>
  </si>
  <si>
    <t>Ttl Calculated Cube:</t>
  </si>
  <si>
    <t>Duty %</t>
  </si>
  <si>
    <t>Ex Rate:</t>
  </si>
  <si>
    <t>Insurance %</t>
  </si>
  <si>
    <t>Commission %</t>
  </si>
  <si>
    <t>Other %</t>
  </si>
  <si>
    <t>Total Other Cost</t>
  </si>
  <si>
    <t>**Use Freight $ or % not both</t>
  </si>
  <si>
    <t>ST</t>
  </si>
  <si>
    <t>PK</t>
  </si>
  <si>
    <t>PR</t>
  </si>
  <si>
    <t>BX</t>
  </si>
  <si>
    <t>INNER PACK QTY</t>
  </si>
  <si>
    <t>MASTER PACK QTY</t>
  </si>
  <si>
    <t>Port of Entry:</t>
  </si>
  <si>
    <t>Estimated Arrival Date:</t>
  </si>
  <si>
    <t>DC Routing Location</t>
  </si>
  <si>
    <t>FD</t>
  </si>
  <si>
    <t>CT</t>
  </si>
  <si>
    <t>Year/Week:</t>
  </si>
  <si>
    <t>Domestic Vendor:</t>
  </si>
  <si>
    <t>Domestic PO#:</t>
  </si>
  <si>
    <t>Target Week:</t>
  </si>
  <si>
    <t>Ship Dates:</t>
  </si>
  <si>
    <t>Buyer Special Instructions:</t>
  </si>
  <si>
    <t>Price Per Unit:</t>
  </si>
  <si>
    <t>to</t>
  </si>
  <si>
    <t>Pre-ticketing Details</t>
  </si>
  <si>
    <t>Company:</t>
  </si>
  <si>
    <t>O1</t>
  </si>
  <si>
    <t>O2</t>
  </si>
  <si>
    <t>Outdoor Living 1</t>
  </si>
  <si>
    <t>Outdoor Living 2</t>
  </si>
  <si>
    <t>GS</t>
  </si>
  <si>
    <t>WF</t>
  </si>
  <si>
    <t>Winter Flow</t>
  </si>
  <si>
    <t>CF</t>
  </si>
  <si>
    <t>*** check for duplicates between needing subs and deleting cats when updating</t>
  </si>
  <si>
    <t>TM DC SAMPLE PULL QTY</t>
  </si>
  <si>
    <t>WATERFORD</t>
  </si>
  <si>
    <t>ACRYLIC</t>
  </si>
  <si>
    <t>ACRYLIC SEASONAL</t>
  </si>
  <si>
    <t>CRYSTAL BOXED GIFTS</t>
  </si>
  <si>
    <t>METAL BAKEWARE</t>
  </si>
  <si>
    <t>OPEN STOCK DINNERWARE</t>
  </si>
  <si>
    <t>CMAS DINNERWARE</t>
  </si>
  <si>
    <t>MUGS</t>
  </si>
  <si>
    <t>CERAMIC SERVEWARE</t>
  </si>
  <si>
    <t>STAINLESS FLATWARE SETS</t>
  </si>
  <si>
    <t>FLATWARE - CHRISTMAS</t>
  </si>
  <si>
    <t>FLATWARE ACCESSORIES</t>
  </si>
  <si>
    <t>CUTLERY - OPEN STOCK</t>
  </si>
  <si>
    <t>NON-METAL BAKEWARE</t>
  </si>
  <si>
    <t>SKILLETS</t>
  </si>
  <si>
    <t>SAUCE PANS</t>
  </si>
  <si>
    <t>STOCK POTS</t>
  </si>
  <si>
    <t>COOKWARE SETS</t>
  </si>
  <si>
    <t>STORAGE</t>
  </si>
  <si>
    <t>CUTLERY SETS</t>
  </si>
  <si>
    <t>WALL GADGETS</t>
  </si>
  <si>
    <t>FLOOR LAMPS</t>
  </si>
  <si>
    <t>BARBEQUE</t>
  </si>
  <si>
    <t>IRONS &amp; STEAMERS</t>
  </si>
  <si>
    <t>HOT BEVERAGE ELECTRONICS</t>
  </si>
  <si>
    <t>HAIRCARE/GROOMING</t>
  </si>
  <si>
    <t>MISC KITCHEN ELECTRICS</t>
  </si>
  <si>
    <t>MENS GIFTS</t>
  </si>
  <si>
    <t>FLOOR CARE</t>
  </si>
  <si>
    <t>TASK LIGHTING</t>
  </si>
  <si>
    <t>COOKING ELECTRICS</t>
  </si>
  <si>
    <t>HOME HEALTH</t>
  </si>
  <si>
    <t>FOOD PREP ELECTRICS</t>
  </si>
  <si>
    <t>PLATE STANDS</t>
  </si>
  <si>
    <t>WINE/BAR ACCESS</t>
  </si>
  <si>
    <t>COFFEE/TEA ACCESS</t>
  </si>
  <si>
    <t>GOURMET HOUSEWARES</t>
  </si>
  <si>
    <t>YARN</t>
  </si>
  <si>
    <t>CUTTING BOARDS</t>
  </si>
  <si>
    <t>NOTIONS,SCISSORS,BASKETS</t>
  </si>
  <si>
    <t>FABRIC/QUILTING</t>
  </si>
  <si>
    <t>CRAFT STORAGE</t>
  </si>
  <si>
    <t>CRAFT ACCESSORIES</t>
  </si>
  <si>
    <t>CRAFT ART SUPPLIES</t>
  </si>
  <si>
    <t>BENCHES/OTTOMANS</t>
  </si>
  <si>
    <t>BEDROOM FURNITURE</t>
  </si>
  <si>
    <t>UMBRELLAS</t>
  </si>
  <si>
    <t>GAMES</t>
  </si>
  <si>
    <t>BOY TOYS</t>
  </si>
  <si>
    <t>PUZZLES</t>
  </si>
  <si>
    <t>GIRL TOYS</t>
  </si>
  <si>
    <t>PLUSH TOYS</t>
  </si>
  <si>
    <t>PET COLLAR/LEADS</t>
  </si>
  <si>
    <t>SUMMER TOYS</t>
  </si>
  <si>
    <t>PRESCHOOL TOYS</t>
  </si>
  <si>
    <t>LAYETTE ACCESSORIES</t>
  </si>
  <si>
    <t>PET BEDS</t>
  </si>
  <si>
    <t>PET TOYS</t>
  </si>
  <si>
    <t>ARTS &amp; CRAFTS</t>
  </si>
  <si>
    <t>XMAS ORNAMENTS</t>
  </si>
  <si>
    <t>TRIM ACCESSORIES</t>
  </si>
  <si>
    <t>GREENERY</t>
  </si>
  <si>
    <t>EVERYDAY FLORAL</t>
  </si>
  <si>
    <t>EVERYDAY WAX</t>
  </si>
  <si>
    <t>CANDLE ACCESS</t>
  </si>
  <si>
    <t>DRIED/NATURAL</t>
  </si>
  <si>
    <t>LED/FLAMELESS CANDLES</t>
  </si>
  <si>
    <t>XMAS FLORAL DECOR</t>
  </si>
  <si>
    <t>MIRRORS</t>
  </si>
  <si>
    <t>PET APPAREL</t>
  </si>
  <si>
    <t>PET TRAVEL EQUIPMENT</t>
  </si>
  <si>
    <t>PENS</t>
  </si>
  <si>
    <t>KIDS BOOKS</t>
  </si>
  <si>
    <t>STATIONERY ITEMS</t>
  </si>
  <si>
    <t>EVERYDAY CARDS</t>
  </si>
  <si>
    <t>GIFTS</t>
  </si>
  <si>
    <t>CALENDARS</t>
  </si>
  <si>
    <t>HOME OFFICE</t>
  </si>
  <si>
    <t>SEASONAL(NON XMAS) PARTY</t>
  </si>
  <si>
    <t>MISC. PARTY GOODS</t>
  </si>
  <si>
    <t>XMAS PARTY COORDINATES</t>
  </si>
  <si>
    <t>EVERYDAY GIFTWRAP/RIBBON</t>
  </si>
  <si>
    <t>EVERYDAY BAGS</t>
  </si>
  <si>
    <t>EVERYDAY BOXES</t>
  </si>
  <si>
    <t>EVERYDAY TISSUE</t>
  </si>
  <si>
    <t>XMAS GIFTWRAP</t>
  </si>
  <si>
    <t>XMAS PARTY ACCESSORIES</t>
  </si>
  <si>
    <t>XMAS BAGS</t>
  </si>
  <si>
    <t>XMAS CARDS &amp; STATIONERY</t>
  </si>
  <si>
    <t>XMAS BOXES</t>
  </si>
  <si>
    <t>EASTER</t>
  </si>
  <si>
    <t>HALLOWEEN</t>
  </si>
  <si>
    <t>FALL FLORAL</t>
  </si>
  <si>
    <t>HARVEST</t>
  </si>
  <si>
    <t>FITNESS</t>
  </si>
  <si>
    <t>SMALL PATIO</t>
  </si>
  <si>
    <t>YARD DECOR</t>
  </si>
  <si>
    <t>LARGE PATIO</t>
  </si>
  <si>
    <t>GARDENING</t>
  </si>
  <si>
    <t>BODYCARE</t>
  </si>
  <si>
    <t>CHOCOLATE CANDY</t>
  </si>
  <si>
    <t>PRESERVES/HONEY/SYRUPS</t>
  </si>
  <si>
    <t>HOLIDAY/SEASONAL</t>
  </si>
  <si>
    <t>PET TREATS</t>
  </si>
  <si>
    <t>PASTA/RICE/BEANS/GRAINS</t>
  </si>
  <si>
    <t>SPICES/HERBS/RUBS</t>
  </si>
  <si>
    <t>COFFEE</t>
  </si>
  <si>
    <t>CANDY</t>
  </si>
  <si>
    <t>COSMETIC CASES</t>
  </si>
  <si>
    <t>DUFFLES/BACKPACKS/GARMENT BAGS</t>
  </si>
  <si>
    <t>LUGGAGE ACC</t>
  </si>
  <si>
    <t>DESIGNER LUGGAGE</t>
  </si>
  <si>
    <t>PILLOW CASES</t>
  </si>
  <si>
    <t>TWIN XL SHEET SETS</t>
  </si>
  <si>
    <t>POLY BPIL - KG</t>
  </si>
  <si>
    <t>POLY BPIL - JUMBO</t>
  </si>
  <si>
    <t>FOAM PILLOWS</t>
  </si>
  <si>
    <t>SHAPES PILLOWS</t>
  </si>
  <si>
    <t>EURO PILLOWS</t>
  </si>
  <si>
    <t>DOWN PILLOWS</t>
  </si>
  <si>
    <t>FEATHER PILLOWS</t>
  </si>
  <si>
    <t>PILLOW PROTECTORS</t>
  </si>
  <si>
    <t>WINDOW TIEBACKS &amp; TASSELS</t>
  </si>
  <si>
    <t>BABY BLANKETS</t>
  </si>
  <si>
    <t>CORE THROWS</t>
  </si>
  <si>
    <t>96IN DRAPES &amp; SHEERS</t>
  </si>
  <si>
    <t>WINDOW HARDWARE</t>
  </si>
  <si>
    <t>DOWN COMF</t>
  </si>
  <si>
    <t>DOWN ALT BLANKETS</t>
  </si>
  <si>
    <t>SOLID TOWELS</t>
  </si>
  <si>
    <t>SOLID WHT TOWL</t>
  </si>
  <si>
    <t>EMBELSH TOWL</t>
  </si>
  <si>
    <t>BATH SHEETS</t>
  </si>
  <si>
    <t>BEACH TOWELS</t>
  </si>
  <si>
    <t>XMAS TOWELS</t>
  </si>
  <si>
    <t>JACQ TOWELS</t>
  </si>
  <si>
    <t>WASH CLOTH SETS</t>
  </si>
  <si>
    <t>SHOWER CURTAINS</t>
  </si>
  <si>
    <t>SHOWER LINERS/TUB MATS</t>
  </si>
  <si>
    <t>HAIRCARE</t>
  </si>
  <si>
    <t>SOAP</t>
  </si>
  <si>
    <t>COSMETICS</t>
  </si>
  <si>
    <t>SPA ACCESSORIES</t>
  </si>
  <si>
    <t>BEAUTY TOOLS</t>
  </si>
  <si>
    <t>BATH ACC COORD GROUPS</t>
  </si>
  <si>
    <t>BATH ELECTRICS</t>
  </si>
  <si>
    <t>BATH HARDWARE</t>
  </si>
  <si>
    <t>BATH FURNITURE</t>
  </si>
  <si>
    <t>SHOWER CADDY</t>
  </si>
  <si>
    <t>BATH ACCESSORIES ITEMS</t>
  </si>
  <si>
    <t>SHOWER RODS/RINGS</t>
  </si>
  <si>
    <t>XMAS BATH</t>
  </si>
  <si>
    <t>HOME FRAGRANCE</t>
  </si>
  <si>
    <t>TABLECLOTHS</t>
  </si>
  <si>
    <t>NAPKINS</t>
  </si>
  <si>
    <t>OUTDOOR TABLE  LINENS</t>
  </si>
  <si>
    <t>PLACEMATS</t>
  </si>
  <si>
    <t>TABLE RUNNERS</t>
  </si>
  <si>
    <t>HALLOWEEN TABLE</t>
  </si>
  <si>
    <t>HARVEST TABLE</t>
  </si>
  <si>
    <t>XMAS TABLECLOTHS</t>
  </si>
  <si>
    <t>XMAS PLACEMATS</t>
  </si>
  <si>
    <t>XMAS NAPKIN RINGS</t>
  </si>
  <si>
    <t>XMAS TABLE RUNNERS/TOPPERS</t>
  </si>
  <si>
    <t>XMAS NAPKINS</t>
  </si>
  <si>
    <t>84IN DRAPES &amp; SHEERS</t>
  </si>
  <si>
    <t>OUTDOOR CUSHIONS</t>
  </si>
  <si>
    <t>FURNITURE PADS</t>
  </si>
  <si>
    <t>RUG PADS</t>
  </si>
  <si>
    <t>RUGS XS 2X3-2X4</t>
  </si>
  <si>
    <t>RUGS MD 5X7-6X9</t>
  </si>
  <si>
    <t>RUGS SM 3X5-4X6</t>
  </si>
  <si>
    <t>RUG RUNNERS</t>
  </si>
  <si>
    <t>RUGS LG 7X10&amp;UP</t>
  </si>
  <si>
    <t>DOORMATS</t>
  </si>
  <si>
    <t>KITCHEN MATS</t>
  </si>
  <si>
    <t>SEASONAL RUGS &amp; MATS</t>
  </si>
  <si>
    <t>OUTDOOR RUGS</t>
  </si>
  <si>
    <t>RUGS OVERSIZED</t>
  </si>
  <si>
    <t>KITC TOWELS</t>
  </si>
  <si>
    <t>LAUNDRY</t>
  </si>
  <si>
    <t>XMAS KITCHEN</t>
  </si>
  <si>
    <t>HALLOWEEN KITCHEN</t>
  </si>
  <si>
    <t>KITC DISHCLOTHS</t>
  </si>
  <si>
    <t>HARVEST KITCHEN</t>
  </si>
  <si>
    <t>MATTRESS PADS QUEEN</t>
  </si>
  <si>
    <t>NAPKIN RINGS</t>
  </si>
  <si>
    <t>MATTRESS PADS KG/CK</t>
  </si>
  <si>
    <t>FOAM PADS</t>
  </si>
  <si>
    <t>BASIC BED SKIRTS</t>
  </si>
  <si>
    <t>BASIC PILLOW SHAM</t>
  </si>
  <si>
    <t>HANGERS</t>
  </si>
  <si>
    <t>PET GROOMING</t>
  </si>
  <si>
    <t>CHARGERS</t>
  </si>
  <si>
    <t>PURCHASE QTY</t>
  </si>
  <si>
    <t>Store Special Handling</t>
  </si>
  <si>
    <t>EXTENDED LANDED COST</t>
  </si>
  <si>
    <t>FH</t>
  </si>
  <si>
    <t>Req 1</t>
  </si>
  <si>
    <t>Req 2</t>
  </si>
  <si>
    <t>Req 3</t>
  </si>
  <si>
    <t>Req 4</t>
  </si>
  <si>
    <t>Req 5</t>
  </si>
  <si>
    <t>Req 6</t>
  </si>
  <si>
    <t>Req 7</t>
  </si>
  <si>
    <t>Req 8</t>
  </si>
  <si>
    <t>Req 9</t>
  </si>
  <si>
    <t xml:space="preserve">Landed MU%: </t>
  </si>
  <si>
    <t>*** PO NOT READY FOR UPLOAD - MISSING LINE DETAILS ***</t>
  </si>
  <si>
    <t>Required Header Field</t>
  </si>
  <si>
    <t>Required Line Field</t>
  </si>
  <si>
    <t>Vendor Input</t>
  </si>
  <si>
    <t>TM Input</t>
  </si>
  <si>
    <t>Call Out</t>
  </si>
  <si>
    <t>From Year Week</t>
  </si>
  <si>
    <t>2015/01</t>
  </si>
  <si>
    <t>2015/02</t>
  </si>
  <si>
    <t>2015/03</t>
  </si>
  <si>
    <t>2015/04</t>
  </si>
  <si>
    <t>2015/05</t>
  </si>
  <si>
    <t>2015/06</t>
  </si>
  <si>
    <t>2015/07</t>
  </si>
  <si>
    <t>2015/08</t>
  </si>
  <si>
    <t>2015/09</t>
  </si>
  <si>
    <t>2015/10</t>
  </si>
  <si>
    <t>2015/11</t>
  </si>
  <si>
    <t>2015/12</t>
  </si>
  <si>
    <t>2015/13</t>
  </si>
  <si>
    <t>2015/14</t>
  </si>
  <si>
    <t>2015/15</t>
  </si>
  <si>
    <t>2015/16</t>
  </si>
  <si>
    <t>2015/17</t>
  </si>
  <si>
    <t>2015/18</t>
  </si>
  <si>
    <t>2015/19</t>
  </si>
  <si>
    <t>2015/20</t>
  </si>
  <si>
    <t>2015/21</t>
  </si>
  <si>
    <t>2015/22</t>
  </si>
  <si>
    <t>2015/23</t>
  </si>
  <si>
    <t>2015/24</t>
  </si>
  <si>
    <t>2015/25</t>
  </si>
  <si>
    <t>2015/26</t>
  </si>
  <si>
    <t>2015/27</t>
  </si>
  <si>
    <t>2015/28</t>
  </si>
  <si>
    <t>2015/29</t>
  </si>
  <si>
    <t>2015/30</t>
  </si>
  <si>
    <t>2015/31</t>
  </si>
  <si>
    <t>2015/32</t>
  </si>
  <si>
    <t>2015/33</t>
  </si>
  <si>
    <t>2015/34</t>
  </si>
  <si>
    <t>2015/35</t>
  </si>
  <si>
    <t>2015/36</t>
  </si>
  <si>
    <t>2015/37</t>
  </si>
  <si>
    <t>2015/38</t>
  </si>
  <si>
    <t>2015/39</t>
  </si>
  <si>
    <t>2015/40</t>
  </si>
  <si>
    <t>2015/41</t>
  </si>
  <si>
    <t>2015/42</t>
  </si>
  <si>
    <t>2015/43</t>
  </si>
  <si>
    <t>2015/44</t>
  </si>
  <si>
    <t>2015/45</t>
  </si>
  <si>
    <t>2015/46</t>
  </si>
  <si>
    <t>2015/47</t>
  </si>
  <si>
    <t>2015/48</t>
  </si>
  <si>
    <t>2015/49</t>
  </si>
  <si>
    <t>2015/50</t>
  </si>
  <si>
    <t>2015/51</t>
  </si>
  <si>
    <t>2015/52</t>
  </si>
  <si>
    <t>2016/01</t>
  </si>
  <si>
    <t>2016/02</t>
  </si>
  <si>
    <t>2016/03</t>
  </si>
  <si>
    <t>2016/04</t>
  </si>
  <si>
    <t>2016/05</t>
  </si>
  <si>
    <t>2016/06</t>
  </si>
  <si>
    <t>2016/07</t>
  </si>
  <si>
    <t>2016/08</t>
  </si>
  <si>
    <t>2016/09</t>
  </si>
  <si>
    <t>2016/10</t>
  </si>
  <si>
    <t>2016/11</t>
  </si>
  <si>
    <t>2016/12</t>
  </si>
  <si>
    <t>2016/13</t>
  </si>
  <si>
    <t>Ship Calendar ---&gt;</t>
  </si>
  <si>
    <t>*** PO NOT READY FOR UPLOAD - MISSING HEADER REQ ***</t>
  </si>
  <si>
    <t xml:space="preserve"> GRAND TOTALS:</t>
  </si>
  <si>
    <t>Ext Land Cost:</t>
  </si>
  <si>
    <t>Flow &amp; Hold</t>
  </si>
  <si>
    <t>Send by date:</t>
  </si>
  <si>
    <t>Latest Date TM Tickets to be Received at vendor by:</t>
  </si>
  <si>
    <t>PO#</t>
  </si>
  <si>
    <t>OF</t>
  </si>
  <si>
    <t>Outdr Living Flow</t>
  </si>
  <si>
    <t>01</t>
  </si>
  <si>
    <t>02</t>
  </si>
  <si>
    <t>C.mas Flow</t>
  </si>
  <si>
    <t>Allocation Guide</t>
  </si>
  <si>
    <t>PH</t>
  </si>
  <si>
    <t>Pack &amp; Hold</t>
  </si>
  <si>
    <t>High Risk/Shrink</t>
  </si>
  <si>
    <t>QC Check</t>
  </si>
  <si>
    <t>Check Assortment</t>
  </si>
  <si>
    <t>Check Packaging</t>
  </si>
  <si>
    <t>AR</t>
  </si>
  <si>
    <t>PS</t>
  </si>
  <si>
    <t>Assembly Req.</t>
  </si>
  <si>
    <t>Display Included</t>
  </si>
  <si>
    <t>Pallet Shipment</t>
  </si>
  <si>
    <t>SM</t>
  </si>
  <si>
    <t>Store Mgr Req.</t>
  </si>
  <si>
    <t>Flow Types</t>
  </si>
  <si>
    <t>In Store Week</t>
  </si>
  <si>
    <t>Green Card &amp; Ads</t>
  </si>
  <si>
    <t>Seasonal Event</t>
  </si>
  <si>
    <t>Qtr</t>
  </si>
  <si>
    <t>Ticket Month</t>
  </si>
  <si>
    <t>PO Earliest Ship Date</t>
  </si>
  <si>
    <t>PO Latest Ship Date / Cancel Date</t>
  </si>
  <si>
    <t>Last Date Merchandise can be received at the DC</t>
  </si>
  <si>
    <t>First Date of Final Round Group Loading</t>
  </si>
  <si>
    <t>Last Date of Final Round Group Loading</t>
  </si>
  <si>
    <t>Requested In Store Deliver By Date</t>
  </si>
  <si>
    <t>In Store Week Ending Date</t>
  </si>
  <si>
    <t/>
  </si>
  <si>
    <t>0114</t>
  </si>
  <si>
    <t>S3 - Lawn &amp; Garden</t>
  </si>
  <si>
    <t>EA - Easter</t>
  </si>
  <si>
    <t>0214</t>
  </si>
  <si>
    <t>GC020914</t>
  </si>
  <si>
    <t>S4 - Pool/Swim</t>
  </si>
  <si>
    <t>GC030214</t>
  </si>
  <si>
    <t>0314</t>
  </si>
  <si>
    <t>S5 - Pool/Swim</t>
  </si>
  <si>
    <t>GC040614</t>
  </si>
  <si>
    <t>0414</t>
  </si>
  <si>
    <t>S6 - Pool/Swim</t>
  </si>
  <si>
    <t>GC050414</t>
  </si>
  <si>
    <t>0514</t>
  </si>
  <si>
    <t>GC060114</t>
  </si>
  <si>
    <t>0614</t>
  </si>
  <si>
    <t>BC - Back to Campus</t>
  </si>
  <si>
    <t>0714</t>
  </si>
  <si>
    <t>GC071314</t>
  </si>
  <si>
    <t>GC080314</t>
  </si>
  <si>
    <t>0814</t>
  </si>
  <si>
    <t>HW - Halloween            HR - Harvest</t>
  </si>
  <si>
    <t>C1 - Christmas 1</t>
  </si>
  <si>
    <t>C2 - Christmas 2</t>
  </si>
  <si>
    <t>W1 - Cold Weather</t>
  </si>
  <si>
    <t>0914</t>
  </si>
  <si>
    <t>GC090714</t>
  </si>
  <si>
    <t xml:space="preserve">C3 - Christmas 3 </t>
  </si>
  <si>
    <t>W2 - Cold Weather</t>
  </si>
  <si>
    <t>GC100514</t>
  </si>
  <si>
    <t xml:space="preserve">C4 - Christmas 4 </t>
  </si>
  <si>
    <t>Seasonal Food (Chocolate) Candles</t>
  </si>
  <si>
    <t>C5 - Christmas 5</t>
  </si>
  <si>
    <t>GC110214</t>
  </si>
  <si>
    <t>EF - Holiday Food (Non-Chocolate)</t>
  </si>
  <si>
    <t>NP 112314</t>
  </si>
  <si>
    <t>W3 - Cold Weather 3</t>
  </si>
  <si>
    <t>GC113014</t>
  </si>
  <si>
    <t>NP 120714</t>
  </si>
  <si>
    <t>NP 121414</t>
  </si>
  <si>
    <t>New Years Transition  S1 - Spring 1                      O1 - Outdoor Living 1</t>
  </si>
  <si>
    <t>EA - Easter              New Years Transition</t>
  </si>
  <si>
    <t>0115</t>
  </si>
  <si>
    <t>S2 - Spring 2</t>
  </si>
  <si>
    <t>O2 - Outdoor Living 2</t>
  </si>
  <si>
    <t>GC020815</t>
  </si>
  <si>
    <t>0215</t>
  </si>
  <si>
    <t>S3 - Spring 3</t>
  </si>
  <si>
    <t>O3 - Outdoor Living 3   U1 - Summer 1</t>
  </si>
  <si>
    <t>S4 - Spring 4</t>
  </si>
  <si>
    <t>GC030815</t>
  </si>
  <si>
    <t>U2 - Summer 2</t>
  </si>
  <si>
    <t>0315</t>
  </si>
  <si>
    <t>O4 - Outdoor Living 4</t>
  </si>
  <si>
    <t>GC041215</t>
  </si>
  <si>
    <t>April Ad Event</t>
  </si>
  <si>
    <t>0415</t>
  </si>
  <si>
    <t>S5 - Spring 5</t>
  </si>
  <si>
    <t>U3 - Summer 3</t>
  </si>
  <si>
    <t>GC050315</t>
  </si>
  <si>
    <t>May Ad Event</t>
  </si>
  <si>
    <t>O5 - Outdoor Living 5</t>
  </si>
  <si>
    <t>0515</t>
  </si>
  <si>
    <t>U4 - Summer 4</t>
  </si>
  <si>
    <t>GC053115</t>
  </si>
  <si>
    <t>June Ad Event              O6 - Outdoor Living 6</t>
  </si>
  <si>
    <t>U5 - Summer 5</t>
  </si>
  <si>
    <t>0615</t>
  </si>
  <si>
    <t>0715</t>
  </si>
  <si>
    <t>GC080215</t>
  </si>
  <si>
    <t>August Ad Event       HW - Halloween</t>
  </si>
  <si>
    <t>HR - Harvest</t>
  </si>
  <si>
    <t>0815</t>
  </si>
  <si>
    <t>GC083015</t>
  </si>
  <si>
    <t xml:space="preserve">September Ad Event                    </t>
  </si>
  <si>
    <t>0915</t>
  </si>
  <si>
    <t>W1 - Cold Weather       HR2 - Harvest 2             C3 - Christmas 3</t>
  </si>
  <si>
    <t>CF - Christmas Flow</t>
  </si>
  <si>
    <t>GC100415</t>
  </si>
  <si>
    <t>October Ad Event        CF - Christmas Flow</t>
  </si>
  <si>
    <t>WF - Winter Flow        CF - Christimas Flow</t>
  </si>
  <si>
    <t>GC110115</t>
  </si>
  <si>
    <t>November Ad Event   WF - Winter Flow        CF - Christmas Flow</t>
  </si>
  <si>
    <t>NP112215</t>
  </si>
  <si>
    <t>GC112915</t>
  </si>
  <si>
    <t>December Ad Event  WF - Winter Flow             G1 - Gifts 1</t>
  </si>
  <si>
    <t>NP120615</t>
  </si>
  <si>
    <t>S1 - Spring 1               GF - Gifts Flow</t>
  </si>
  <si>
    <t>GF - Gifts Flow</t>
  </si>
  <si>
    <t>NP121315</t>
  </si>
  <si>
    <t>NP122015</t>
  </si>
  <si>
    <t>New Years Transition   GF - Gift Flow</t>
  </si>
  <si>
    <t>O1 - Outdoor Living 1</t>
  </si>
  <si>
    <t>0116</t>
  </si>
  <si>
    <t>0216</t>
  </si>
  <si>
    <t>O3 - Outdoor Living 3</t>
  </si>
  <si>
    <t>GC030616</t>
  </si>
  <si>
    <t>0316</t>
  </si>
  <si>
    <t>GC040316</t>
  </si>
  <si>
    <t>0416</t>
  </si>
  <si>
    <t>GC050116</t>
  </si>
  <si>
    <t>0516</t>
  </si>
  <si>
    <t>GC060516</t>
  </si>
  <si>
    <t>0616</t>
  </si>
  <si>
    <t>0716</t>
  </si>
  <si>
    <t>0816</t>
  </si>
  <si>
    <t>0916</t>
  </si>
  <si>
    <t>0117</t>
  </si>
  <si>
    <t>PO Earliest Release to Ship Date</t>
  </si>
  <si>
    <t>PO Latest Release to Ship Date / Cancel Date</t>
  </si>
  <si>
    <t>PO Earliest Sailing Date</t>
  </si>
  <si>
    <t>PO Latest Sailing Date</t>
  </si>
  <si>
    <t>2014/01</t>
  </si>
  <si>
    <t>2014/02</t>
  </si>
  <si>
    <t>2014/03</t>
  </si>
  <si>
    <t>2014/04</t>
  </si>
  <si>
    <t>2014/05</t>
  </si>
  <si>
    <t>2014/06</t>
  </si>
  <si>
    <t>2014/07</t>
  </si>
  <si>
    <t>2014/08</t>
  </si>
  <si>
    <t>2014/09</t>
  </si>
  <si>
    <t>2014/10</t>
  </si>
  <si>
    <t>2014/11</t>
  </si>
  <si>
    <t>2014/12</t>
  </si>
  <si>
    <t>2014/13</t>
  </si>
  <si>
    <t>2014/14</t>
  </si>
  <si>
    <t>2014/15</t>
  </si>
  <si>
    <t>2014/16</t>
  </si>
  <si>
    <t>2014/17</t>
  </si>
  <si>
    <t>2014/18</t>
  </si>
  <si>
    <t>2014/19</t>
  </si>
  <si>
    <t>2014/20</t>
  </si>
  <si>
    <t>2014/21</t>
  </si>
  <si>
    <t>2014/22</t>
  </si>
  <si>
    <t>2014/23</t>
  </si>
  <si>
    <t>2014/24</t>
  </si>
  <si>
    <t>2014/25</t>
  </si>
  <si>
    <t>2014/26</t>
  </si>
  <si>
    <t>2014/27</t>
  </si>
  <si>
    <t>2014/28</t>
  </si>
  <si>
    <t>2014/29</t>
  </si>
  <si>
    <t>2014/30</t>
  </si>
  <si>
    <t>2014/31</t>
  </si>
  <si>
    <t>2014/32</t>
  </si>
  <si>
    <t>2014/33</t>
  </si>
  <si>
    <t>2014/34</t>
  </si>
  <si>
    <t>2014/35</t>
  </si>
  <si>
    <t>2014/36</t>
  </si>
  <si>
    <t>2014/37</t>
  </si>
  <si>
    <t>2014/38</t>
  </si>
  <si>
    <t>2014/39</t>
  </si>
  <si>
    <t>2014/40</t>
  </si>
  <si>
    <t>2014/41</t>
  </si>
  <si>
    <t>2014/42</t>
  </si>
  <si>
    <t>2014/43</t>
  </si>
  <si>
    <t>2014/44</t>
  </si>
  <si>
    <t>2014/45</t>
  </si>
  <si>
    <t>2014/46</t>
  </si>
  <si>
    <t>2014/47</t>
  </si>
  <si>
    <t>2014/48</t>
  </si>
  <si>
    <t>2014/49</t>
  </si>
  <si>
    <t>2014/50</t>
  </si>
  <si>
    <t>2014/51</t>
  </si>
  <si>
    <t>2014/52</t>
  </si>
  <si>
    <t>2016/14</t>
  </si>
  <si>
    <t>2016/15</t>
  </si>
  <si>
    <t>2016/16</t>
  </si>
  <si>
    <t>2016/17</t>
  </si>
  <si>
    <t>2016/18</t>
  </si>
  <si>
    <t>2016/19</t>
  </si>
  <si>
    <t>2016/20</t>
  </si>
  <si>
    <t>2016/21</t>
  </si>
  <si>
    <t>2016/22</t>
  </si>
  <si>
    <t>2016/23</t>
  </si>
  <si>
    <t>2016/24</t>
  </si>
  <si>
    <t>2016/25</t>
  </si>
  <si>
    <t>2016/26</t>
  </si>
  <si>
    <t>2016/27</t>
  </si>
  <si>
    <t>2016/28</t>
  </si>
  <si>
    <t>2016/29</t>
  </si>
  <si>
    <t>2016/30</t>
  </si>
  <si>
    <t>2016/31</t>
  </si>
  <si>
    <t>2016/32</t>
  </si>
  <si>
    <t>2016/33</t>
  </si>
  <si>
    <t>2016/34</t>
  </si>
  <si>
    <t>2016/35</t>
  </si>
  <si>
    <t>2016/36</t>
  </si>
  <si>
    <t>2016/37</t>
  </si>
  <si>
    <t>2016/38</t>
  </si>
  <si>
    <t>2016/39</t>
  </si>
  <si>
    <t>2016/40</t>
  </si>
  <si>
    <t>2016/41</t>
  </si>
  <si>
    <t>2016/42</t>
  </si>
  <si>
    <t>2016/43</t>
  </si>
  <si>
    <t>2016/44</t>
  </si>
  <si>
    <t>2016/45</t>
  </si>
  <si>
    <t>2016/46</t>
  </si>
  <si>
    <t>2016/47</t>
  </si>
  <si>
    <t>2016/48</t>
  </si>
  <si>
    <t>2016/49</t>
  </si>
  <si>
    <t>2016/50</t>
  </si>
  <si>
    <t>2016/51</t>
  </si>
  <si>
    <t>2016/52</t>
  </si>
  <si>
    <t>Year/Week (YYYY/WW):</t>
  </si>
  <si>
    <t xml:space="preserve">Ex Factory Cancel: </t>
  </si>
  <si>
    <t>IP</t>
  </si>
  <si>
    <t>MP</t>
  </si>
  <si>
    <t>BP</t>
  </si>
  <si>
    <t xml:space="preserve">Alloc in Masters </t>
  </si>
  <si>
    <t>Alloc in Inners</t>
  </si>
  <si>
    <t>Break Pack</t>
  </si>
  <si>
    <t>AM</t>
  </si>
  <si>
    <t>Americana</t>
  </si>
  <si>
    <t>WX</t>
  </si>
  <si>
    <t>4HQ</t>
  </si>
  <si>
    <t>Cubic Feet</t>
  </si>
  <si>
    <t>Cost / CuFt</t>
  </si>
  <si>
    <t>4HQCF</t>
  </si>
  <si>
    <t>CFTtoCMETER</t>
  </si>
  <si>
    <t>LCL $/CMETER</t>
  </si>
  <si>
    <t>Hong Kong</t>
  </si>
  <si>
    <t>Kaohsiung</t>
  </si>
  <si>
    <t>Keelung</t>
  </si>
  <si>
    <t>Taichung</t>
  </si>
  <si>
    <t>Dalian</t>
  </si>
  <si>
    <t>Qingdao</t>
  </si>
  <si>
    <t>Shanghai</t>
  </si>
  <si>
    <t>Xiamen</t>
  </si>
  <si>
    <t>Yantian</t>
  </si>
  <si>
    <t>Ningbo</t>
  </si>
  <si>
    <t>Fuzhou</t>
  </si>
  <si>
    <t>Bangkok</t>
  </si>
  <si>
    <t>Jakarta</t>
  </si>
  <si>
    <t>Port Kelang</t>
  </si>
  <si>
    <t>Nhava Sheva</t>
  </si>
  <si>
    <t>Genoa</t>
  </si>
  <si>
    <t>Ancona</t>
  </si>
  <si>
    <t>Gdynia</t>
  </si>
  <si>
    <t>LCL Rate</t>
  </si>
  <si>
    <t>Country</t>
  </si>
  <si>
    <t>Origin City</t>
  </si>
  <si>
    <t>DOMESTIC</t>
  </si>
  <si>
    <t>AL</t>
  </si>
  <si>
    <t>AZ</t>
  </si>
  <si>
    <t>CA</t>
  </si>
  <si>
    <t>CO</t>
  </si>
  <si>
    <t>DE</t>
  </si>
  <si>
    <t>FL</t>
  </si>
  <si>
    <t>GA</t>
  </si>
  <si>
    <t>IA</t>
  </si>
  <si>
    <t>ID</t>
  </si>
  <si>
    <t>IL</t>
  </si>
  <si>
    <t>IN</t>
  </si>
  <si>
    <t>KS</t>
  </si>
  <si>
    <t>KY</t>
  </si>
  <si>
    <t>LA</t>
  </si>
  <si>
    <t>MA</t>
  </si>
  <si>
    <t>MD</t>
  </si>
  <si>
    <t>ME</t>
  </si>
  <si>
    <t>MI</t>
  </si>
  <si>
    <t>MN</t>
  </si>
  <si>
    <t>MO</t>
  </si>
  <si>
    <t>MS</t>
  </si>
  <si>
    <t>NE</t>
  </si>
  <si>
    <t>NH</t>
  </si>
  <si>
    <t>NJ</t>
  </si>
  <si>
    <t>NM</t>
  </si>
  <si>
    <t>NV</t>
  </si>
  <si>
    <t>OH</t>
  </si>
  <si>
    <t>OK</t>
  </si>
  <si>
    <t>OR</t>
  </si>
  <si>
    <t>PA</t>
  </si>
  <si>
    <t>QC</t>
  </si>
  <si>
    <t>QT</t>
  </si>
  <si>
    <t>RI</t>
  </si>
  <si>
    <t>SC</t>
  </si>
  <si>
    <t>TN</t>
  </si>
  <si>
    <t>TX</t>
  </si>
  <si>
    <t>UT</t>
  </si>
  <si>
    <t>WA</t>
  </si>
  <si>
    <t>WI</t>
  </si>
  <si>
    <t>LCL</t>
  </si>
  <si>
    <t>USD</t>
  </si>
  <si>
    <t>Melt</t>
  </si>
  <si>
    <t>CFT*</t>
  </si>
  <si>
    <t>Full Case to Store</t>
  </si>
  <si>
    <t>Breakpack</t>
  </si>
  <si>
    <t>Dallas DC</t>
  </si>
  <si>
    <t>"Bulk"</t>
  </si>
  <si>
    <t>"Rapid"</t>
  </si>
  <si>
    <t>"PTL"</t>
  </si>
  <si>
    <t>Phoenix DC</t>
  </si>
  <si>
    <t>"Full Case to Store"</t>
  </si>
  <si>
    <t>"Flex"</t>
  </si>
  <si>
    <t>Conveyable masterpack or conveyable shippable inner.</t>
  </si>
  <si>
    <t>24"x16"x24"</t>
  </si>
  <si>
    <t>22"x15"x12"</t>
  </si>
  <si>
    <t>None</t>
  </si>
  <si>
    <t>City</t>
  </si>
  <si>
    <t>20'</t>
  </si>
  <si>
    <t>40'</t>
  </si>
  <si>
    <t>40H</t>
  </si>
  <si>
    <t>45'</t>
  </si>
  <si>
    <t xml:space="preserve"> TH</t>
  </si>
  <si>
    <t>Cebu</t>
  </si>
  <si>
    <t xml:space="preserve"> PH</t>
  </si>
  <si>
    <t xml:space="preserve"> CN</t>
  </si>
  <si>
    <t>Delhi</t>
  </si>
  <si>
    <t xml:space="preserve"> IN</t>
  </si>
  <si>
    <t>Guangzhou</t>
  </si>
  <si>
    <t>Haiphong</t>
  </si>
  <si>
    <t xml:space="preserve"> VN</t>
  </si>
  <si>
    <t>Ho Chi Minh</t>
  </si>
  <si>
    <t>Jaipur</t>
  </si>
  <si>
    <t xml:space="preserve"> ID</t>
  </si>
  <si>
    <t xml:space="preserve"> TW</t>
  </si>
  <si>
    <t>Kolkata</t>
  </si>
  <si>
    <t>Laem Chabang</t>
  </si>
  <si>
    <t>Lianyungang</t>
  </si>
  <si>
    <t>Mumbai</t>
  </si>
  <si>
    <t xml:space="preserve"> IN (Bombay)</t>
  </si>
  <si>
    <t>Mundra</t>
  </si>
  <si>
    <t>Pipavav</t>
  </si>
  <si>
    <t xml:space="preserve"> IN (Victor)</t>
  </si>
  <si>
    <t xml:space="preserve"> MY</t>
  </si>
  <si>
    <t>Shenzhen</t>
  </si>
  <si>
    <t xml:space="preserve"> CN (Yantian)</t>
  </si>
  <si>
    <t>Shunde</t>
  </si>
  <si>
    <t xml:space="preserve"> TX</t>
  </si>
  <si>
    <t>Tianjin</t>
  </si>
  <si>
    <t xml:space="preserve"> CN (Xingang)</t>
  </si>
  <si>
    <t>Tuticorin</t>
  </si>
  <si>
    <t>Vung Tau</t>
  </si>
  <si>
    <t>IT</t>
  </si>
  <si>
    <t>Antwerp</t>
  </si>
  <si>
    <t>BE</t>
  </si>
  <si>
    <t>Bremerhaven</t>
  </si>
  <si>
    <t>Felixstowe</t>
  </si>
  <si>
    <t>GB</t>
  </si>
  <si>
    <t>Fos Sur Mer</t>
  </si>
  <si>
    <t>FR</t>
  </si>
  <si>
    <t>Istanbul</t>
  </si>
  <si>
    <t>TR</t>
  </si>
  <si>
    <t>La Spezia</t>
  </si>
  <si>
    <t>Leixoes</t>
  </si>
  <si>
    <t>PT</t>
  </si>
  <si>
    <t>Lisboa</t>
  </si>
  <si>
    <t>Livorno (Civitavecchia)</t>
  </si>
  <si>
    <t>Porto</t>
  </si>
  <si>
    <t>Rotterdam</t>
  </si>
  <si>
    <t>NL</t>
  </si>
  <si>
    <t>Southampton</t>
  </si>
  <si>
    <t>* Cubes less than 778 will be calculated at LCL rates.</t>
  </si>
  <si>
    <t>LCL (cft)</t>
  </si>
  <si>
    <t>B3 - GUM 3 ACROSS</t>
  </si>
  <si>
    <t>BJ - GUM JEWELRY</t>
  </si>
  <si>
    <t>B1 - GUM 1UP ON ROLL</t>
  </si>
  <si>
    <t>Address 1:</t>
  </si>
  <si>
    <t>Address 2:</t>
  </si>
  <si>
    <t>City, State:</t>
  </si>
  <si>
    <t>Zip:</t>
  </si>
  <si>
    <t>Phone #:</t>
  </si>
  <si>
    <t>Email::</t>
  </si>
  <si>
    <t>Preticket Cost:</t>
  </si>
  <si>
    <t>Included in Cost?:</t>
  </si>
  <si>
    <t>Ticket Type A:</t>
  </si>
  <si>
    <t>Ticket Type B:</t>
  </si>
  <si>
    <t>Pack Type (Multi or Nested)</t>
  </si>
  <si>
    <t>Component</t>
  </si>
  <si>
    <t>LINE #</t>
  </si>
  <si>
    <t>CATEGORY</t>
  </si>
  <si>
    <t>CATEGORY DESCRIPTION</t>
  </si>
  <si>
    <t>SUB CAT</t>
  </si>
  <si>
    <t xml:space="preserve">MFG STYLE # </t>
  </si>
  <si>
    <t>KEY FEATURE</t>
  </si>
  <si>
    <t>DÉCOR TYPE</t>
  </si>
  <si>
    <t xml:space="preserve">
ITEM COLOR/   *PRODUCT FEATURE</t>
  </si>
  <si>
    <t>ITEM SIZE/  *PRODUCT WEIGHT</t>
  </si>
  <si>
    <t>HIDDEN COLUMN FOR ORD QTY / MASTER PACK WHOLE # CHECK</t>
  </si>
  <si>
    <t>LIST COST</t>
  </si>
  <si>
    <t>TOTAL CUBE</t>
  </si>
  <si>
    <t>FREIGHT $</t>
  </si>
  <si>
    <t>FREIGHT RATE %</t>
  </si>
  <si>
    <t>EXT FREIGHT % IN $'S</t>
  </si>
  <si>
    <t>EXTENDED FREIGHT COST</t>
  </si>
  <si>
    <t>DUTY RATE%</t>
  </si>
  <si>
    <t>DUTY $</t>
  </si>
  <si>
    <t>TOTAL OTHER COST %</t>
  </si>
  <si>
    <t>OTHER COST $</t>
  </si>
  <si>
    <t>EST. LANDED COST</t>
  </si>
  <si>
    <t>TM RETAIL</t>
  </si>
  <si>
    <t>TM RETAIL % OFF COMP RETAIL</t>
  </si>
  <si>
    <t>EXT LANDED COST MU%</t>
  </si>
  <si>
    <t>COUNTRY OF ORIGIN</t>
  </si>
  <si>
    <t>STORE SPECIAL HANDLING</t>
  </si>
  <si>
    <t>LABEL TYPE/PLACEMENT IF DIFFERENT THAN VENDOR MANUAL</t>
  </si>
  <si>
    <t>MASTER CARTON CUBE
(CFT ONLY)</t>
  </si>
  <si>
    <t xml:space="preserve">      ALLOCATION GUIDE</t>
  </si>
  <si>
    <t xml:space="preserve">    CARTON LENGTH (IN)</t>
  </si>
  <si>
    <t xml:space="preserve">    CARTON WIDTH (IN)</t>
  </si>
  <si>
    <t xml:space="preserve">    CARTON HEIGHT (IN)</t>
  </si>
  <si>
    <t xml:space="preserve">  CARTON WEIGHT (LBS)</t>
  </si>
  <si>
    <t>SEASON</t>
  </si>
  <si>
    <t>Import to Domestic Changes</t>
  </si>
  <si>
    <t>Change Tab Name to Domestic Worksheet</t>
  </si>
  <si>
    <t>Change title</t>
  </si>
  <si>
    <t>Change PO Type</t>
  </si>
  <si>
    <t>Ensure Other % is 0</t>
  </si>
  <si>
    <t>Hide columns</t>
  </si>
  <si>
    <t>W-AJ, AO</t>
  </si>
  <si>
    <t>Remove borders and make font white for AL1-AN7</t>
  </si>
  <si>
    <t>starting in EA 999</t>
  </si>
  <si>
    <t xml:space="preserve">Note: FOB drop down lookups are on PO Worksheet Tab </t>
  </si>
  <si>
    <t>If these rows are deleted, then lookup will fail.</t>
  </si>
  <si>
    <t>Highlight Key:</t>
  </si>
  <si>
    <t>BC - CARD 1UP (HANG TAG)</t>
  </si>
  <si>
    <t>BT - GUM PERFORATED</t>
  </si>
  <si>
    <t>BZ - LG CARD RUG/FURN (HANG TAG)</t>
  </si>
  <si>
    <t>C1 - GUM COSMETIC 1UP ON ROLL</t>
  </si>
  <si>
    <t>CT - GUM COSMETIC 3 ACROSS</t>
  </si>
  <si>
    <t>Note:</t>
  </si>
  <si>
    <t>Gum tickets not "on roll", will be on flat, fan fold sheets</t>
  </si>
  <si>
    <t>IP/MP:</t>
  </si>
  <si>
    <t>TOTAL # OF SELLING UNITS IN AN INNER PACK</t>
  </si>
  <si>
    <t>Examples:</t>
  </si>
  <si>
    <t>IP = 3</t>
  </si>
  <si>
    <t>MP = 9</t>
  </si>
  <si>
    <t>Inner pack can be a poly bag or box</t>
  </si>
  <si>
    <t>IP = 1</t>
  </si>
  <si>
    <t>PACKS:</t>
  </si>
  <si>
    <t>INNER PACK QTY:</t>
  </si>
  <si>
    <t>MASTER PACK QTY:</t>
  </si>
  <si>
    <t>MULTI PACKS:</t>
  </si>
  <si>
    <t>TOTAL # OF SELLING UNITS IN A MASTER PACK</t>
  </si>
  <si>
    <t xml:space="preserve"> - Different MFG styles packed together in a case</t>
  </si>
  <si>
    <t xml:space="preserve"> - "Buyer's Pack" tab to be completed with order</t>
  </si>
  <si>
    <t>IP QTY</t>
  </si>
  <si>
    <t>MP QTY</t>
  </si>
  <si>
    <t>Line 1:</t>
  </si>
  <si>
    <t>Line 2:</t>
  </si>
  <si>
    <t>Line 3:</t>
  </si>
  <si>
    <t>Line 4:</t>
  </si>
  <si>
    <t>IP = MP because there is no inner carton packaging</t>
  </si>
  <si>
    <t>NESTED PREPACKS:</t>
  </si>
  <si>
    <t>WHEN WRITING IP/MP ON PO:</t>
  </si>
  <si>
    <t>- Items nested inside one another</t>
  </si>
  <si>
    <t xml:space="preserve"> - Remember each line has it's own qty of IP/MP</t>
  </si>
  <si>
    <t>- Items grouped as 1, 2, 3 or L, M, S</t>
  </si>
  <si>
    <t xml:space="preserve"> - Ask yourself - how many of THIS LINE is in the inner?</t>
  </si>
  <si>
    <t>SCISSORS</t>
  </si>
  <si>
    <t>- Items w/same style and purchase qty</t>
  </si>
  <si>
    <t xml:space="preserve"> - Ask yourself - how many of THIS LINE is in the master?</t>
  </si>
  <si>
    <t>COMB</t>
  </si>
  <si>
    <t>BRUSH BRN</t>
  </si>
  <si>
    <t>BRUSH BLU</t>
  </si>
  <si>
    <t xml:space="preserve"> - Multiple line items packed in a shippable inner case.</t>
  </si>
  <si>
    <t xml:space="preserve"> - And multiple inner cases packed in a master case.</t>
  </si>
  <si>
    <t>LG</t>
  </si>
  <si>
    <t>Luggage</t>
  </si>
  <si>
    <t>Storage Boxes</t>
  </si>
  <si>
    <t>Bowls</t>
  </si>
  <si>
    <t>CZ</t>
  </si>
  <si>
    <t>Strancice</t>
  </si>
  <si>
    <t>S2 - Spring 2              EA - Easter</t>
  </si>
  <si>
    <t>SF - Spring Flow Begin</t>
  </si>
  <si>
    <t>GC013116</t>
  </si>
  <si>
    <t>February Ad Event     OF - Outdoor Living Flow begin                    U1 - Summer 1</t>
  </si>
  <si>
    <t>U1 - Summer 1</t>
  </si>
  <si>
    <t xml:space="preserve">March Ad Event          </t>
  </si>
  <si>
    <t xml:space="preserve">April Ad Event            SF - Spring Flow Last Week </t>
  </si>
  <si>
    <t>UF - Summer Flow Begin</t>
  </si>
  <si>
    <t>AM - Americana</t>
  </si>
  <si>
    <t xml:space="preserve">May Ad Event             </t>
  </si>
  <si>
    <t xml:space="preserve">June Ad Event           OF - Outdoor Living Last Week </t>
  </si>
  <si>
    <t>BC - Back to Campus  UF - Summer Flow Last Week</t>
  </si>
  <si>
    <t>GC071016</t>
  </si>
  <si>
    <t>HW - Halloween</t>
  </si>
  <si>
    <t>W1 - Winter 1              CF - Christmas Flow Begin</t>
  </si>
  <si>
    <t>GC100216</t>
  </si>
  <si>
    <t>GC103016</t>
  </si>
  <si>
    <t xml:space="preserve">November Ad Event </t>
  </si>
  <si>
    <t>CF - Christmas Flow Last Week</t>
  </si>
  <si>
    <t>November FSI             S1 - Spring 1</t>
  </si>
  <si>
    <t>GC112716</t>
  </si>
  <si>
    <t>December Ad Event    WF - Winter Flow Last Week</t>
  </si>
  <si>
    <t>December FSI</t>
  </si>
  <si>
    <t>VA - Valentine's Day</t>
  </si>
  <si>
    <t>January E-Catalog</t>
  </si>
  <si>
    <t>0217</t>
  </si>
  <si>
    <t>0317</t>
  </si>
  <si>
    <t>0417</t>
  </si>
  <si>
    <t>0517</t>
  </si>
  <si>
    <t>0617</t>
  </si>
  <si>
    <t>0717</t>
  </si>
  <si>
    <t>2017/01</t>
  </si>
  <si>
    <t>2017/02</t>
  </si>
  <si>
    <t>2017/03</t>
  </si>
  <si>
    <t>2017/04</t>
  </si>
  <si>
    <t>2017/05</t>
  </si>
  <si>
    <t>2017/06</t>
  </si>
  <si>
    <t>2017/07</t>
  </si>
  <si>
    <t>2017/08</t>
  </si>
  <si>
    <t>2017/09</t>
  </si>
  <si>
    <t>2017/10</t>
  </si>
  <si>
    <t>2017/11</t>
  </si>
  <si>
    <t>2017/12</t>
  </si>
  <si>
    <t>2017/13</t>
  </si>
  <si>
    <t>2017/14</t>
  </si>
  <si>
    <t>2017/15</t>
  </si>
  <si>
    <t>2017/16</t>
  </si>
  <si>
    <t>2017/17</t>
  </si>
  <si>
    <t>2017/18</t>
  </si>
  <si>
    <t>2017/19</t>
  </si>
  <si>
    <t>2017/20</t>
  </si>
  <si>
    <t>2017/21</t>
  </si>
  <si>
    <t>2017/22</t>
  </si>
  <si>
    <t>2017/23</t>
  </si>
  <si>
    <t>2017/24</t>
  </si>
  <si>
    <t>2017/25</t>
  </si>
  <si>
    <t>2017/26</t>
  </si>
  <si>
    <t>2017/27</t>
  </si>
  <si>
    <t>CNY - Jan 28th</t>
  </si>
  <si>
    <t>Izmir</t>
  </si>
  <si>
    <t>Bali</t>
  </si>
  <si>
    <t>Surabaya</t>
  </si>
  <si>
    <t>Transportation Override</t>
  </si>
  <si>
    <t>Cont Size</t>
  </si>
  <si>
    <t>Max Cube</t>
  </si>
  <si>
    <t>Min Cube</t>
  </si>
  <si>
    <t>Ext Cont Cube</t>
  </si>
  <si>
    <t># of Cont or CFT</t>
  </si>
  <si>
    <t>Transload</t>
  </si>
  <si>
    <t>PORT Cong</t>
  </si>
  <si>
    <t>Dray AVG</t>
  </si>
  <si>
    <t>Chassis</t>
  </si>
  <si>
    <t>Total Per</t>
  </si>
  <si>
    <t>53' CFT</t>
  </si>
  <si>
    <t>Rate per CFT OR TX Rate Per Container</t>
  </si>
  <si>
    <t>Nanjing</t>
  </si>
  <si>
    <t>Qasim</t>
  </si>
  <si>
    <t>Semarang</t>
  </si>
  <si>
    <t>CN</t>
  </si>
  <si>
    <t>Karachi</t>
  </si>
  <si>
    <t>Quy Nhon</t>
  </si>
  <si>
    <t>VN</t>
  </si>
  <si>
    <t>Manila</t>
  </si>
  <si>
    <t>Zhongshan</t>
  </si>
  <si>
    <t>Naples</t>
  </si>
  <si>
    <t>Hamburg</t>
  </si>
  <si>
    <t>Alexandria</t>
  </si>
  <si>
    <t>EG</t>
  </si>
  <si>
    <t>MT</t>
  </si>
  <si>
    <t>ND</t>
  </si>
  <si>
    <t>SD</t>
  </si>
  <si>
    <t>VT</t>
  </si>
  <si>
    <t>WV</t>
  </si>
  <si>
    <t>WY</t>
  </si>
  <si>
    <t>Zhuhai</t>
  </si>
  <si>
    <t>Valencia</t>
  </si>
  <si>
    <t>ES</t>
  </si>
  <si>
    <t>Luneville (Lorcos)</t>
  </si>
  <si>
    <t>Herouville (Hygena/OTB)</t>
  </si>
  <si>
    <t>Figline (SAF and Gori)</t>
  </si>
  <si>
    <t>Scandicci (Mario Fissi)</t>
  </si>
  <si>
    <t>Pianoro (Athenas)</t>
  </si>
  <si>
    <t>Turate (Iteritalia)</t>
  </si>
  <si>
    <t>Le Havre</t>
  </si>
  <si>
    <t>Marselilles</t>
  </si>
  <si>
    <t>Itajai</t>
  </si>
  <si>
    <t>BR</t>
  </si>
  <si>
    <t>Ticket Cost $ ---&gt;</t>
  </si>
  <si>
    <t>Application Fee--&gt;</t>
  </si>
  <si>
    <t>Consol</t>
  </si>
  <si>
    <t>Per Unit</t>
  </si>
  <si>
    <t>Extended Weight (lbs)</t>
  </si>
  <si>
    <t>Ttl Calculated Weight:</t>
  </si>
  <si>
    <t>Consol Rate</t>
  </si>
  <si>
    <t>COO</t>
  </si>
  <si>
    <t>Ttl Calc Weight:</t>
  </si>
  <si>
    <t>Ttl Calc Cube:</t>
  </si>
  <si>
    <t>Country Code Lookup (Click Here)</t>
  </si>
  <si>
    <t>Afghanistan - AF</t>
  </si>
  <si>
    <t>Albania - AL</t>
  </si>
  <si>
    <t>Algeria - DZ</t>
  </si>
  <si>
    <t>American Samoa - AS</t>
  </si>
  <si>
    <t>Andorra - AD</t>
  </si>
  <si>
    <t>Angola - AO</t>
  </si>
  <si>
    <t>Anguilla - AI</t>
  </si>
  <si>
    <t>Antarctica - AQ</t>
  </si>
  <si>
    <t>Antigua and Barbuda - AG</t>
  </si>
  <si>
    <t>Argentina - AR</t>
  </si>
  <si>
    <t>Armenia - AM</t>
  </si>
  <si>
    <t>Aruba - AW</t>
  </si>
  <si>
    <t>Australia - AU</t>
  </si>
  <si>
    <t>Austria - AT</t>
  </si>
  <si>
    <t>Azerbaijan - AZ</t>
  </si>
  <si>
    <t>Bahamas - BS</t>
  </si>
  <si>
    <t>Bahrain - BH</t>
  </si>
  <si>
    <t>Bangladesh - BD</t>
  </si>
  <si>
    <t>Barbados - BB</t>
  </si>
  <si>
    <t>Belarus - BY</t>
  </si>
  <si>
    <t>Belgium - BE</t>
  </si>
  <si>
    <t>Belize - BZ</t>
  </si>
  <si>
    <t>Benin - BJ</t>
  </si>
  <si>
    <t>Bermuda - BM</t>
  </si>
  <si>
    <t>Bhutan - BT</t>
  </si>
  <si>
    <t>Bolivia - BO</t>
  </si>
  <si>
    <t>Bosnia and Herzegovina - BA</t>
  </si>
  <si>
    <t>Botswana - BW</t>
  </si>
  <si>
    <t>Bouvet Island - BV</t>
  </si>
  <si>
    <t>Brazil - BR</t>
  </si>
  <si>
    <t>British Indian Ocean Territory - IO</t>
  </si>
  <si>
    <t>Brunei Darussalam - BN</t>
  </si>
  <si>
    <t>Bulgaria - BG</t>
  </si>
  <si>
    <t>Burkina Faso - BF</t>
  </si>
  <si>
    <t>Burundi - BI</t>
  </si>
  <si>
    <t>Cambodia - KH</t>
  </si>
  <si>
    <t>Cameroon - CM</t>
  </si>
  <si>
    <t>Canada - CA</t>
  </si>
  <si>
    <t>Cape Verde - CV</t>
  </si>
  <si>
    <t>Cayman Island - KY</t>
  </si>
  <si>
    <t>Central African Republic - CF</t>
  </si>
  <si>
    <t>Chad - TD</t>
  </si>
  <si>
    <t>Chile - CL</t>
  </si>
  <si>
    <t>China - CN</t>
  </si>
  <si>
    <t>Christmas Island - CX</t>
  </si>
  <si>
    <t>Cocos (Keeling) Islands - CC</t>
  </si>
  <si>
    <t>Colombia - CO</t>
  </si>
  <si>
    <t>Comoros - KM</t>
  </si>
  <si>
    <t>Congo - CG</t>
  </si>
  <si>
    <t>Cook Islands - CK</t>
  </si>
  <si>
    <t>Costa Rica - CR</t>
  </si>
  <si>
    <t>Croatia (Hrvatska) - HR</t>
  </si>
  <si>
    <t>Cuba - CU</t>
  </si>
  <si>
    <t>Cyprus - CY</t>
  </si>
  <si>
    <t>Czech Republic - CZ</t>
  </si>
  <si>
    <t>Denmark - DK</t>
  </si>
  <si>
    <t>Djibouti - DJ</t>
  </si>
  <si>
    <t>Dominica - DM</t>
  </si>
  <si>
    <t>Dominican Republic - DO</t>
  </si>
  <si>
    <t>East Timor - TP</t>
  </si>
  <si>
    <t>Ecuador - EC</t>
  </si>
  <si>
    <t>Egypt - EG</t>
  </si>
  <si>
    <t>El Salvador - SV</t>
  </si>
  <si>
    <t>Equatorial Guinea - GQ</t>
  </si>
  <si>
    <t>Eritrea - ER</t>
  </si>
  <si>
    <t>Estonia - EE</t>
  </si>
  <si>
    <t>Ethiopia - ET</t>
  </si>
  <si>
    <t>European Union - EU</t>
  </si>
  <si>
    <t>Falkland Islands (Malvinas) - FK</t>
  </si>
  <si>
    <t>Faroe Islands - FO</t>
  </si>
  <si>
    <t>Fiji - FJ</t>
  </si>
  <si>
    <t>Finland - FI</t>
  </si>
  <si>
    <t>France - FR</t>
  </si>
  <si>
    <t>France, Metropolitan - FX</t>
  </si>
  <si>
    <t>French Guiana - GF</t>
  </si>
  <si>
    <t>French Polynesia - PF</t>
  </si>
  <si>
    <t>French Southern Territories - TF</t>
  </si>
  <si>
    <t>Gabon - GA</t>
  </si>
  <si>
    <t>Gambia - GM</t>
  </si>
  <si>
    <t>Germany - DE</t>
  </si>
  <si>
    <t>Ghana - GH</t>
  </si>
  <si>
    <t>Gibraltar - GI</t>
  </si>
  <si>
    <t>Greece - GR</t>
  </si>
  <si>
    <t>Greenland - GL</t>
  </si>
  <si>
    <t>Grenada - GD</t>
  </si>
  <si>
    <t>Guadeloupe - GP</t>
  </si>
  <si>
    <t>Guam - GU</t>
  </si>
  <si>
    <t>Guatemala - GT</t>
  </si>
  <si>
    <t>Guinea - GN</t>
  </si>
  <si>
    <t>Guinea-Bissau - GW</t>
  </si>
  <si>
    <t>Guyana - GY</t>
  </si>
  <si>
    <t>Haiti - HT</t>
  </si>
  <si>
    <t>Heard &amp; McDonald Islands - HM</t>
  </si>
  <si>
    <t>Honduras - HN</t>
  </si>
  <si>
    <t>Hong Kong - HK</t>
  </si>
  <si>
    <t>Hungary - HU</t>
  </si>
  <si>
    <t>Iceland - IS</t>
  </si>
  <si>
    <t>India - IN</t>
  </si>
  <si>
    <t>Indonesia - ID</t>
  </si>
  <si>
    <t>Iran, Islamic Rep of - IR</t>
  </si>
  <si>
    <t>Iraq - IQ</t>
  </si>
  <si>
    <t>Ireland - IE</t>
  </si>
  <si>
    <t>Israel - IL</t>
  </si>
  <si>
    <t>Italy - IT</t>
  </si>
  <si>
    <t>Jamaica - JM</t>
  </si>
  <si>
    <t>Japan - JP</t>
  </si>
  <si>
    <t>Jordan - JO</t>
  </si>
  <si>
    <t>Kazakhstan - KZ</t>
  </si>
  <si>
    <t>Kenya - KE</t>
  </si>
  <si>
    <t>Kiribati - KI</t>
  </si>
  <si>
    <t>Korea, Dem. People's Republic of - KP</t>
  </si>
  <si>
    <t>Korea, Republic of - KR</t>
  </si>
  <si>
    <t>Kuwait - KW</t>
  </si>
  <si>
    <t>Kyrgyzstan - KG</t>
  </si>
  <si>
    <t>Laos, People's Dem. Republic of - LA</t>
  </si>
  <si>
    <t>Latvia - LV</t>
  </si>
  <si>
    <t>Lebanon - LB</t>
  </si>
  <si>
    <t>Lesotho - LS</t>
  </si>
  <si>
    <t>Liberia - LR</t>
  </si>
  <si>
    <t>Libyan Arab Jamahiriya - LY</t>
  </si>
  <si>
    <t>Liechtenstein - LI</t>
  </si>
  <si>
    <t>Lithuania - LT</t>
  </si>
  <si>
    <t>Luxembourg - LU</t>
  </si>
  <si>
    <t>Macau - MA</t>
  </si>
  <si>
    <t>Macedonia,former Yugoslav Rep of - MK</t>
  </si>
  <si>
    <t>Madagascar - MG</t>
  </si>
  <si>
    <t>Malawi - MW</t>
  </si>
  <si>
    <t>Malaysia - MY</t>
  </si>
  <si>
    <t>Maldives - MV</t>
  </si>
  <si>
    <t>Mali - ML</t>
  </si>
  <si>
    <t>Malta - MT</t>
  </si>
  <si>
    <t>Marshall Islands - MH</t>
  </si>
  <si>
    <t>Martinique - MQ</t>
  </si>
  <si>
    <t>Mauritania - MR</t>
  </si>
  <si>
    <t>Mauritius - MU</t>
  </si>
  <si>
    <t>Mayotte - YT</t>
  </si>
  <si>
    <t>Mexico - MX</t>
  </si>
  <si>
    <t>Micronesia, Federated States of - FM</t>
  </si>
  <si>
    <t>Moldova, Republic of - MD</t>
  </si>
  <si>
    <t>Monaco - MC</t>
  </si>
  <si>
    <t>Mongolia - MN</t>
  </si>
  <si>
    <t>Montserrat - MS</t>
  </si>
  <si>
    <t>Morocco - MO</t>
  </si>
  <si>
    <t>Mozambique - MZ</t>
  </si>
  <si>
    <t>Myanmar - MM</t>
  </si>
  <si>
    <t>Namibia - NA</t>
  </si>
  <si>
    <t>Nauru - NR</t>
  </si>
  <si>
    <t>Nepal - NP</t>
  </si>
  <si>
    <t>Netherlands - NL</t>
  </si>
  <si>
    <t>Netherlands Antilles - AN</t>
  </si>
  <si>
    <t>New Caledonia - NC</t>
  </si>
  <si>
    <t>New Zealand - NZ</t>
  </si>
  <si>
    <t>Nicaragua - NI</t>
  </si>
  <si>
    <t>Niger - NE</t>
  </si>
  <si>
    <t>Nigeria - NG</t>
  </si>
  <si>
    <t>Niue - NU</t>
  </si>
  <si>
    <t>Norfolk Island - NF</t>
  </si>
  <si>
    <t>Northern Mariana Islands - MP</t>
  </si>
  <si>
    <t>Norway - NO</t>
  </si>
  <si>
    <t>Oman - OM</t>
  </si>
  <si>
    <t>Pakistan - PK</t>
  </si>
  <si>
    <t>Palau - PW</t>
  </si>
  <si>
    <t>Panama - PA</t>
  </si>
  <si>
    <t>Papua New Guinea - PG</t>
  </si>
  <si>
    <t>Paraguay - PY</t>
  </si>
  <si>
    <t>Peru - PE</t>
  </si>
  <si>
    <t>Philippines - PH</t>
  </si>
  <si>
    <t>Pitcairn - PN</t>
  </si>
  <si>
    <t>Poland - PL</t>
  </si>
  <si>
    <t>Portugal - PT</t>
  </si>
  <si>
    <t>Puerto Rico - PR</t>
  </si>
  <si>
    <t>Qatar - QA</t>
  </si>
  <si>
    <t>Reunion - RE</t>
  </si>
  <si>
    <t>Romania - RO</t>
  </si>
  <si>
    <t>Russian Federation - RU</t>
  </si>
  <si>
    <t>Rwanda - RW</t>
  </si>
  <si>
    <t>Samoa - WS</t>
  </si>
  <si>
    <t>San Marino - SM</t>
  </si>
  <si>
    <t>Sao Tome and Principe - ST</t>
  </si>
  <si>
    <t>Saudi Arabia - SA</t>
  </si>
  <si>
    <t>Senegal - SN</t>
  </si>
  <si>
    <t>Serbia - RS</t>
  </si>
  <si>
    <t>Seychelles - SC</t>
  </si>
  <si>
    <t>Sierra Leone - SL</t>
  </si>
  <si>
    <t>Singapore - SG</t>
  </si>
  <si>
    <t>Slovakia - SK</t>
  </si>
  <si>
    <t>Slovenia - SI</t>
  </si>
  <si>
    <t>Solomom Islands - SB</t>
  </si>
  <si>
    <t>Somalia - SO</t>
  </si>
  <si>
    <t>South Africa - ZA</t>
  </si>
  <si>
    <t>South Georgia&amp;S.Sandwich Islands - GS</t>
  </si>
  <si>
    <t>Spain - ES</t>
  </si>
  <si>
    <t>Sri Lanka - LK</t>
  </si>
  <si>
    <t>St. Helena - SH</t>
  </si>
  <si>
    <t>St. Kitts-Nevis - KN</t>
  </si>
  <si>
    <t>St. Lucia - LC</t>
  </si>
  <si>
    <t>St. Pierre and Miquelon - PM</t>
  </si>
  <si>
    <t>St. Vincent and the Grenadines - VC</t>
  </si>
  <si>
    <t>Sudan - SD</t>
  </si>
  <si>
    <t>Suriname - SR</t>
  </si>
  <si>
    <t>Svalbard and Jan Mayen Islands - SJ</t>
  </si>
  <si>
    <t>Swaziland - SZ</t>
  </si>
  <si>
    <t>Sweden - SE</t>
  </si>
  <si>
    <t>Syrian Arab Republic - SY</t>
  </si>
  <si>
    <t>Taiwan - TW</t>
  </si>
  <si>
    <t>Tajikistan - TJ</t>
  </si>
  <si>
    <t>Tanzania, United Republic of - TZ</t>
  </si>
  <si>
    <t>Thailand - TH</t>
  </si>
  <si>
    <t>Togo - TG</t>
  </si>
  <si>
    <t>Tonga - TO</t>
  </si>
  <si>
    <t>Trinidad and Tobago - TT</t>
  </si>
  <si>
    <t>Tunisia - TN</t>
  </si>
  <si>
    <t>Turkey - TR</t>
  </si>
  <si>
    <t>Turkmenistan - TM</t>
  </si>
  <si>
    <t>Turks and Caicos Islands - TC</t>
  </si>
  <si>
    <t>Tuvalu - TV</t>
  </si>
  <si>
    <t>Uganda - UG</t>
  </si>
  <si>
    <t>Ukraine - UA</t>
  </si>
  <si>
    <t>United Arab Emirates - AE</t>
  </si>
  <si>
    <t>United Kingdom - UK</t>
  </si>
  <si>
    <t>United States Minor Outlying Is. - UM</t>
  </si>
  <si>
    <t>United States of America - US</t>
  </si>
  <si>
    <t>Uruguay - UY</t>
  </si>
  <si>
    <t>Uzbekistan - UZ</t>
  </si>
  <si>
    <t>Vanuatu - VU</t>
  </si>
  <si>
    <t>Vatican City State (Holy See) - VA</t>
  </si>
  <si>
    <t>Venezuela - VE</t>
  </si>
  <si>
    <t>Vietnam - VN</t>
  </si>
  <si>
    <t>Virgin Islands (British) - VG</t>
  </si>
  <si>
    <t>Virgin Islands (US) - VI</t>
  </si>
  <si>
    <t>Wake Islands - WK</t>
  </si>
  <si>
    <t>Wallis and Futuna Islands - WF</t>
  </si>
  <si>
    <t>Western Sahara - EH</t>
  </si>
  <si>
    <t>Yemen - YE</t>
  </si>
  <si>
    <t>Yugoslavia - YU</t>
  </si>
  <si>
    <t>Zaire - ZR</t>
  </si>
  <si>
    <t>Zambia - ZM</t>
  </si>
  <si>
    <t>Zimbabwe - ZW</t>
  </si>
  <si>
    <t>AF</t>
  </si>
  <si>
    <t>DZ</t>
  </si>
  <si>
    <t>AD</t>
  </si>
  <si>
    <t>AO</t>
  </si>
  <si>
    <t>AI</t>
  </si>
  <si>
    <t>AQ</t>
  </si>
  <si>
    <t>AG</t>
  </si>
  <si>
    <t>AW</t>
  </si>
  <si>
    <t>AU</t>
  </si>
  <si>
    <t>AT</t>
  </si>
  <si>
    <t>BS</t>
  </si>
  <si>
    <t>BH</t>
  </si>
  <si>
    <t>BD</t>
  </si>
  <si>
    <t>BB</t>
  </si>
  <si>
    <t>BY</t>
  </si>
  <si>
    <t>BM</t>
  </si>
  <si>
    <t>BO</t>
  </si>
  <si>
    <t>BA</t>
  </si>
  <si>
    <t>BW</t>
  </si>
  <si>
    <t>BV</t>
  </si>
  <si>
    <t>IO</t>
  </si>
  <si>
    <t>BN</t>
  </si>
  <si>
    <t>BG</t>
  </si>
  <si>
    <t>BF</t>
  </si>
  <si>
    <t>BI</t>
  </si>
  <si>
    <t>KH</t>
  </si>
  <si>
    <t>CM</t>
  </si>
  <si>
    <t>CV</t>
  </si>
  <si>
    <t>TD</t>
  </si>
  <si>
    <t>CL</t>
  </si>
  <si>
    <t>CX</t>
  </si>
  <si>
    <t>CC</t>
  </si>
  <si>
    <t>KM</t>
  </si>
  <si>
    <t>CG</t>
  </si>
  <si>
    <t>CK</t>
  </si>
  <si>
    <t>CR</t>
  </si>
  <si>
    <t>CU</t>
  </si>
  <si>
    <t>CY</t>
  </si>
  <si>
    <t>DK</t>
  </si>
  <si>
    <t>DJ</t>
  </si>
  <si>
    <t>DM</t>
  </si>
  <si>
    <t>DO</t>
  </si>
  <si>
    <t>TP</t>
  </si>
  <si>
    <t>EC</t>
  </si>
  <si>
    <t>SV</t>
  </si>
  <si>
    <t>GQ</t>
  </si>
  <si>
    <t>ER</t>
  </si>
  <si>
    <t>EE</t>
  </si>
  <si>
    <t>ET</t>
  </si>
  <si>
    <t>EU</t>
  </si>
  <si>
    <t>FK</t>
  </si>
  <si>
    <t>FO</t>
  </si>
  <si>
    <t>FJ</t>
  </si>
  <si>
    <t>FI</t>
  </si>
  <si>
    <t>FX</t>
  </si>
  <si>
    <t>GF</t>
  </si>
  <si>
    <t>PF</t>
  </si>
  <si>
    <t>TF</t>
  </si>
  <si>
    <t>GM</t>
  </si>
  <si>
    <t>GH</t>
  </si>
  <si>
    <t>GI</t>
  </si>
  <si>
    <t>GR</t>
  </si>
  <si>
    <t>GL</t>
  </si>
  <si>
    <t>GD</t>
  </si>
  <si>
    <t>GP</t>
  </si>
  <si>
    <t>GU</t>
  </si>
  <si>
    <t>GT</t>
  </si>
  <si>
    <t>GN</t>
  </si>
  <si>
    <t>GW</t>
  </si>
  <si>
    <t>GY</t>
  </si>
  <si>
    <t>HT</t>
  </si>
  <si>
    <t>HM</t>
  </si>
  <si>
    <t>HN</t>
  </si>
  <si>
    <t>HK</t>
  </si>
  <si>
    <t>HU</t>
  </si>
  <si>
    <t>IS</t>
  </si>
  <si>
    <t>IR</t>
  </si>
  <si>
    <t>IQ</t>
  </si>
  <si>
    <t>IE</t>
  </si>
  <si>
    <t>JM</t>
  </si>
  <si>
    <t>JP</t>
  </si>
  <si>
    <t>JO</t>
  </si>
  <si>
    <t>KZ</t>
  </si>
  <si>
    <t>KE</t>
  </si>
  <si>
    <t>KI</t>
  </si>
  <si>
    <t>KP</t>
  </si>
  <si>
    <t>KR</t>
  </si>
  <si>
    <t>KW</t>
  </si>
  <si>
    <t>KG</t>
  </si>
  <si>
    <t>LV</t>
  </si>
  <si>
    <t>LB</t>
  </si>
  <si>
    <t>LS</t>
  </si>
  <si>
    <t>LR</t>
  </si>
  <si>
    <t>LY</t>
  </si>
  <si>
    <t>LI</t>
  </si>
  <si>
    <t>LT</t>
  </si>
  <si>
    <t>LU</t>
  </si>
  <si>
    <t>MK</t>
  </si>
  <si>
    <t>MG</t>
  </si>
  <si>
    <t>MW</t>
  </si>
  <si>
    <t>MY</t>
  </si>
  <si>
    <t>MV</t>
  </si>
  <si>
    <t>ML</t>
  </si>
  <si>
    <t>MH</t>
  </si>
  <si>
    <t>MQ</t>
  </si>
  <si>
    <t>MR</t>
  </si>
  <si>
    <t>MU</t>
  </si>
  <si>
    <t>YT</t>
  </si>
  <si>
    <t>MX</t>
  </si>
  <si>
    <t>FM</t>
  </si>
  <si>
    <t>MC</t>
  </si>
  <si>
    <t>MZ</t>
  </si>
  <si>
    <t>MM</t>
  </si>
  <si>
    <t>NA</t>
  </si>
  <si>
    <t>NR</t>
  </si>
  <si>
    <t>NP</t>
  </si>
  <si>
    <t>AN</t>
  </si>
  <si>
    <t>NZ</t>
  </si>
  <si>
    <t>NI</t>
  </si>
  <si>
    <t>NG</t>
  </si>
  <si>
    <t>NU</t>
  </si>
  <si>
    <t>NF</t>
  </si>
  <si>
    <t>OM</t>
  </si>
  <si>
    <t>PW</t>
  </si>
  <si>
    <t>PG</t>
  </si>
  <si>
    <t>PY</t>
  </si>
  <si>
    <t>PE</t>
  </si>
  <si>
    <t>PN</t>
  </si>
  <si>
    <t>QA</t>
  </si>
  <si>
    <t>RE</t>
  </si>
  <si>
    <t>RO</t>
  </si>
  <si>
    <t>RW</t>
  </si>
  <si>
    <t>WS</t>
  </si>
  <si>
    <t>SA</t>
  </si>
  <si>
    <t>SN</t>
  </si>
  <si>
    <t>RS</t>
  </si>
  <si>
    <t>SL</t>
  </si>
  <si>
    <t>SG</t>
  </si>
  <si>
    <t>SK</t>
  </si>
  <si>
    <t>SI</t>
  </si>
  <si>
    <t>SB</t>
  </si>
  <si>
    <t>SO</t>
  </si>
  <si>
    <t>ZA</t>
  </si>
  <si>
    <t>LK</t>
  </si>
  <si>
    <t>SH</t>
  </si>
  <si>
    <t>KN</t>
  </si>
  <si>
    <t>LC</t>
  </si>
  <si>
    <t>PM</t>
  </si>
  <si>
    <t>VC</t>
  </si>
  <si>
    <t>SR</t>
  </si>
  <si>
    <t>SJ</t>
  </si>
  <si>
    <t>SZ</t>
  </si>
  <si>
    <t>SE</t>
  </si>
  <si>
    <t>SY</t>
  </si>
  <si>
    <t>TW</t>
  </si>
  <si>
    <t>TJ</t>
  </si>
  <si>
    <t>TZ</t>
  </si>
  <si>
    <t>TH</t>
  </si>
  <si>
    <t>TG</t>
  </si>
  <si>
    <t>TO</t>
  </si>
  <si>
    <t>TT</t>
  </si>
  <si>
    <t>TM</t>
  </si>
  <si>
    <t>TC</t>
  </si>
  <si>
    <t>TV</t>
  </si>
  <si>
    <t>UG</t>
  </si>
  <si>
    <t>UA</t>
  </si>
  <si>
    <t>AE</t>
  </si>
  <si>
    <t>UK</t>
  </si>
  <si>
    <t>UM</t>
  </si>
  <si>
    <t>US</t>
  </si>
  <si>
    <t>UY</t>
  </si>
  <si>
    <t>UZ</t>
  </si>
  <si>
    <t>VU</t>
  </si>
  <si>
    <t>VE</t>
  </si>
  <si>
    <t>VG</t>
  </si>
  <si>
    <t>VI</t>
  </si>
  <si>
    <t>WK</t>
  </si>
  <si>
    <t>EH</t>
  </si>
  <si>
    <t>YE</t>
  </si>
  <si>
    <t>YU</t>
  </si>
  <si>
    <t>ZR</t>
  </si>
  <si>
    <t>ZM</t>
  </si>
  <si>
    <t>ZW</t>
  </si>
  <si>
    <t>Req 10</t>
  </si>
  <si>
    <t>Req 11</t>
  </si>
  <si>
    <t>Req 12</t>
  </si>
  <si>
    <t>Req 13</t>
  </si>
  <si>
    <t>Req 14</t>
  </si>
  <si>
    <t>Req 15</t>
  </si>
  <si>
    <t>All Req</t>
  </si>
  <si>
    <t>Container</t>
  </si>
  <si>
    <t>Max Lbs.</t>
  </si>
  <si>
    <t>TM COST for future use when ticketing costs are added</t>
  </si>
  <si>
    <t>TM Cost</t>
  </si>
  <si>
    <t>Busan</t>
  </si>
  <si>
    <t>Chennai</t>
  </si>
  <si>
    <t>Chittagong</t>
  </si>
  <si>
    <t>Colombo</t>
  </si>
  <si>
    <t>Ho chi minh</t>
  </si>
  <si>
    <t>Huangpu/ guangzhou</t>
  </si>
  <si>
    <t>Jebel Ali (UAE)</t>
  </si>
  <si>
    <t>Kaoshiung/Keelung/taichung/taipei</t>
  </si>
  <si>
    <t>Laem habang/Bangkok</t>
  </si>
  <si>
    <t>Macau</t>
  </si>
  <si>
    <t>Mumbai/ Bombay</t>
  </si>
  <si>
    <t>Port said</t>
  </si>
  <si>
    <t>Shekou</t>
  </si>
  <si>
    <t>Singapore</t>
  </si>
  <si>
    <t>Xingang/ tian jin</t>
  </si>
  <si>
    <t>Yantian/shenzhen</t>
  </si>
  <si>
    <t>Product Information Sheet ( F.O.B )</t>
  </si>
  <si>
    <t>Buyer</t>
  </si>
  <si>
    <t>Department</t>
  </si>
  <si>
    <t>Country of Origin</t>
  </si>
  <si>
    <t>Port of Origin</t>
  </si>
  <si>
    <t>Item description and product dimensions</t>
  </si>
  <si>
    <t>Material / Substrate / Composition</t>
  </si>
  <si>
    <t xml:space="preserve"> Cost </t>
  </si>
  <si>
    <t>currency</t>
  </si>
  <si>
    <t>Container Size</t>
  </si>
  <si>
    <t>MOQ</t>
  </si>
  <si>
    <t>What packaging does this quote include?</t>
  </si>
  <si>
    <t>Is this quote FCL or LCL?</t>
  </si>
  <si>
    <t>SUBMISSION DATE :</t>
    <phoneticPr fontId="10" type="noConversion"/>
  </si>
  <si>
    <t xml:space="preserve">PRICE VALIDITY: </t>
    <phoneticPr fontId="10" type="noConversion"/>
  </si>
  <si>
    <t xml:space="preserve">LEAD TIME: </t>
    <phoneticPr fontId="10" type="noConversion"/>
  </si>
  <si>
    <t>Item dimensions
(Item Size)</t>
    <phoneticPr fontId="10" type="noConversion"/>
  </si>
  <si>
    <t>Carton dimensions
(Carton Size)</t>
    <phoneticPr fontId="10" type="noConversion"/>
  </si>
  <si>
    <t>Please mark clearly eg.: 2styles (XXXA &amp; XXXB) assorted; 3pcs of each total 6pcs per inner; 2 inners per master</t>
    <phoneticPr fontId="10" type="noConversion"/>
  </si>
  <si>
    <t>If you are quoting FCL you need to state if it is a 20 " or 40" container. Only very large / high quantity goods will need to come on a 40".</t>
    <phoneticPr fontId="10" type="noConversion"/>
  </si>
  <si>
    <t>Supplier/Agent</t>
    <phoneticPr fontId="10" type="noConversion"/>
  </si>
  <si>
    <t>Factory Name ( if applicable)</t>
    <phoneticPr fontId="10" type="noConversion"/>
  </si>
  <si>
    <t>Season</t>
    <phoneticPr fontId="10" type="noConversion"/>
  </si>
  <si>
    <t xml:space="preserve">supp. Ref (ITEM NUMBER) </t>
    <phoneticPr fontId="10" type="noConversion"/>
  </si>
  <si>
    <t xml:space="preserve">Image </t>
    <phoneticPr fontId="10" type="noConversion"/>
  </si>
  <si>
    <t>TM-Counter Offer</t>
    <phoneticPr fontId="10" type="noConversion"/>
  </si>
  <si>
    <t>length (in)</t>
    <phoneticPr fontId="10" type="noConversion"/>
  </si>
  <si>
    <t>width (in)</t>
    <phoneticPr fontId="10" type="noConversion"/>
  </si>
  <si>
    <t>height (in)</t>
    <phoneticPr fontId="10" type="noConversion"/>
  </si>
  <si>
    <t>Item Cuft</t>
    <phoneticPr fontId="10" type="noConversion"/>
  </si>
  <si>
    <t>Master carton Cuft</t>
    <phoneticPr fontId="10" type="noConversion"/>
  </si>
  <si>
    <t>Maston carton CBM</t>
    <phoneticPr fontId="10" type="noConversion"/>
  </si>
  <si>
    <t>Master carton Weight(lbs)</t>
    <phoneticPr fontId="10" type="noConversion"/>
  </si>
  <si>
    <t>Packing details</t>
    <phoneticPr fontId="10" type="noConversion"/>
  </si>
  <si>
    <t>Inner Pack Qty</t>
    <phoneticPr fontId="10" type="noConversion"/>
  </si>
  <si>
    <t>Master Pack Qty</t>
    <phoneticPr fontId="10" type="noConversion"/>
  </si>
  <si>
    <t xml:space="preserve">Duty </t>
    <phoneticPr fontId="10" type="noConversion"/>
  </si>
  <si>
    <t xml:space="preserve">What testing does this quote include ? </t>
    <phoneticPr fontId="10" type="noConversion"/>
  </si>
  <si>
    <t>Ticketing Cost Per Unit (FOR FUTURE)</t>
  </si>
  <si>
    <t>Shuidong</t>
  </si>
  <si>
    <t>Kochi (Cochin)</t>
  </si>
  <si>
    <t>Huangpu</t>
  </si>
  <si>
    <t>Y</t>
  </si>
  <si>
    <t>Barcelona</t>
  </si>
  <si>
    <t>Casablanca</t>
  </si>
  <si>
    <t>Hanoi</t>
  </si>
  <si>
    <t>Mersin</t>
  </si>
  <si>
    <t>Shantou</t>
  </si>
  <si>
    <t>VASES/BOTTLES/JARS</t>
  </si>
  <si>
    <t>SEASONAL BARWARE</t>
  </si>
  <si>
    <t>PLATTERS/BOWLS/TRAYS</t>
  </si>
  <si>
    <t>SEASONAL HOUSEWARES</t>
  </si>
  <si>
    <t>FOOD PREP</t>
  </si>
  <si>
    <t>CANDLE HOLDERS</t>
  </si>
  <si>
    <t>DEC WALL</t>
  </si>
  <si>
    <t>BOXES</t>
  </si>
  <si>
    <t>DIES/EMBOSS/STENCIL</t>
  </si>
  <si>
    <t>STAMPS/INK/MARKERS</t>
  </si>
  <si>
    <t>OCCASSIONAL TABLES</t>
  </si>
  <si>
    <t>POOL</t>
  </si>
  <si>
    <t>TREES/FLOOR PLANTS</t>
  </si>
  <si>
    <t>FALL SEASONAL FRAGRANCE</t>
  </si>
  <si>
    <t>STEINBACH</t>
  </si>
  <si>
    <t>GLASSER</t>
  </si>
  <si>
    <t>POLISH POTTERY</t>
  </si>
  <si>
    <t>GERMANY/OTHER</t>
  </si>
  <si>
    <t>WOMENS SOCKS</t>
  </si>
  <si>
    <t>3X3, 4X4 &amp; 4X6 FRAMES</t>
  </si>
  <si>
    <t>5X7 FRAMES</t>
  </si>
  <si>
    <t>8X10 &amp; LARGER FRAMES</t>
  </si>
  <si>
    <t>AMERICANA</t>
  </si>
  <si>
    <t>WMN SOCKS FALL/WINTER</t>
  </si>
  <si>
    <t>SNACKS</t>
  </si>
  <si>
    <t>BEVERAGES</t>
  </si>
  <si>
    <t>OIL/VINEGAR</t>
  </si>
  <si>
    <t>CONDMT/VEG/SPRDS</t>
  </si>
  <si>
    <t>COOKIES/CAKES</t>
  </si>
  <si>
    <t>SAUCES/SOUPS</t>
  </si>
  <si>
    <t>SOFT SIDE UPRIGHTS</t>
  </si>
  <si>
    <t>FULL SHEET SETS</t>
  </si>
  <si>
    <t>QUEEN SHEET SETS</t>
  </si>
  <si>
    <t>KING SHEET SETS</t>
  </si>
  <si>
    <t>TWIN SHEET SETS</t>
  </si>
  <si>
    <t>ACCESSORIES</t>
  </si>
  <si>
    <t>ROBES &amp; WRAPS</t>
  </si>
  <si>
    <t>SEASONAL BABO</t>
  </si>
  <si>
    <t>108IN DRAPES &amp; SHEERS</t>
  </si>
  <si>
    <t>Processing Area by Category - Cheat Sheet</t>
  </si>
  <si>
    <t>Division</t>
  </si>
  <si>
    <t>Family</t>
  </si>
  <si>
    <t>Category</t>
  </si>
  <si>
    <t>Processing Area</t>
  </si>
  <si>
    <t>Processing Code (Dallas / Phoenix)</t>
  </si>
  <si>
    <t>ACRL</t>
  </si>
  <si>
    <t>BARW</t>
  </si>
  <si>
    <t>INAC</t>
  </si>
  <si>
    <t>NP BEER</t>
  </si>
  <si>
    <t>NP COLOR GLASS SERVEWARE</t>
  </si>
  <si>
    <t>DECO</t>
  </si>
  <si>
    <t>HOUS</t>
  </si>
  <si>
    <t>DINN</t>
  </si>
  <si>
    <t>FLAT</t>
  </si>
  <si>
    <t>GADG</t>
  </si>
  <si>
    <t>PTL</t>
  </si>
  <si>
    <t>LAMP</t>
  </si>
  <si>
    <t>HDWR</t>
  </si>
  <si>
    <t>KELC</t>
  </si>
  <si>
    <t>ELEC</t>
  </si>
  <si>
    <t>HLTH</t>
  </si>
  <si>
    <t>NP - DO IT YOURSELF- DIY</t>
  </si>
  <si>
    <t>MISC</t>
  </si>
  <si>
    <t>ZERO RETAIL COMPONENTS</t>
  </si>
  <si>
    <t>OTDR</t>
  </si>
  <si>
    <t>CSHP</t>
  </si>
  <si>
    <t>WALL</t>
  </si>
  <si>
    <t>FURN</t>
  </si>
  <si>
    <t>CRFT</t>
  </si>
  <si>
    <t>P / PL</t>
  </si>
  <si>
    <t>HOTD</t>
  </si>
  <si>
    <t>SPECIAL BUYS</t>
  </si>
  <si>
    <t>LUGS</t>
  </si>
  <si>
    <t>TOYS</t>
  </si>
  <si>
    <t>PETS</t>
  </si>
  <si>
    <t>TRIM</t>
  </si>
  <si>
    <t>XTOP</t>
  </si>
  <si>
    <t>FOLI</t>
  </si>
  <si>
    <t>CADL</t>
  </si>
  <si>
    <t>XGRN</t>
  </si>
  <si>
    <t>ACCY</t>
  </si>
  <si>
    <t>STAY</t>
  </si>
  <si>
    <t>BOOK</t>
  </si>
  <si>
    <t>FRAM</t>
  </si>
  <si>
    <t>PART</t>
  </si>
  <si>
    <t>XPTY</t>
  </si>
  <si>
    <t>WRAP</t>
  </si>
  <si>
    <t>XPAP</t>
  </si>
  <si>
    <t>CARD</t>
  </si>
  <si>
    <t>LGFN</t>
  </si>
  <si>
    <t>LGDC</t>
  </si>
  <si>
    <t>BABO</t>
  </si>
  <si>
    <t>FOOD</t>
  </si>
  <si>
    <t>SUNGLASSES</t>
  </si>
  <si>
    <t>SHTS</t>
  </si>
  <si>
    <t>BCOV</t>
  </si>
  <si>
    <t>BPIL</t>
  </si>
  <si>
    <t>WIND</t>
  </si>
  <si>
    <t>BLKT</t>
  </si>
  <si>
    <t>THRW</t>
  </si>
  <si>
    <t>DOWN</t>
  </si>
  <si>
    <t>TOWL</t>
  </si>
  <si>
    <t>BRUG</t>
  </si>
  <si>
    <t>BATH</t>
  </si>
  <si>
    <t>XTEX</t>
  </si>
  <si>
    <t>TABL</t>
  </si>
  <si>
    <t>DPIL</t>
  </si>
  <si>
    <t>RRUG</t>
  </si>
  <si>
    <t>KITC</t>
  </si>
  <si>
    <t>BBED</t>
  </si>
  <si>
    <t>Update 9/26</t>
  </si>
  <si>
    <t>Pre Sept 2016 reclass</t>
  </si>
  <si>
    <t>Factory Address 1</t>
  </si>
  <si>
    <t>Factory Address 2</t>
  </si>
  <si>
    <t>Pasir Gudang</t>
  </si>
  <si>
    <t>GC052616</t>
  </si>
  <si>
    <t>May Ad Event (2nd)</t>
  </si>
  <si>
    <t>July Ad Event          BC - Back to Campus</t>
  </si>
  <si>
    <t>GC073116</t>
  </si>
  <si>
    <t>August Ad Event     HW - Halloween</t>
  </si>
  <si>
    <t>GC082816</t>
  </si>
  <si>
    <t>September Ad Event C1 - Christmas 1</t>
  </si>
  <si>
    <t>October Ad Event        WF - Winter Flow Begin                       HR - Harvest</t>
  </si>
  <si>
    <t>GC112016</t>
  </si>
  <si>
    <t>GC120416</t>
  </si>
  <si>
    <t>GC121116  GC121416</t>
  </si>
  <si>
    <t>GC121816</t>
  </si>
  <si>
    <t>December FSI             O1 - Outdoor Living 1  NY - New Years Transition</t>
  </si>
  <si>
    <t>GC011317</t>
  </si>
  <si>
    <t xml:space="preserve">S1 - Spring 1              </t>
  </si>
  <si>
    <t>O2 - Outdoor Living 2  SF - Spring Flow Begin                      EA - Easter</t>
  </si>
  <si>
    <t>GC012917</t>
  </si>
  <si>
    <t>February Ad Event</t>
  </si>
  <si>
    <t>OF - Outdoor Living Flow Begins</t>
  </si>
  <si>
    <t>GC030517</t>
  </si>
  <si>
    <t>GC040217</t>
  </si>
  <si>
    <t>AM - Americana Flow Begins</t>
  </si>
  <si>
    <t>GC043017</t>
  </si>
  <si>
    <t>GC052517</t>
  </si>
  <si>
    <t>Memorial Day Ad Event</t>
  </si>
  <si>
    <t>GC060417</t>
  </si>
  <si>
    <t>June Ad Event              OF - Outdoor Living Flow Last Week</t>
  </si>
  <si>
    <t>UF - Summer Flow Last Week                   AM - Americana Flow Last Week</t>
  </si>
  <si>
    <t>Mions</t>
  </si>
  <si>
    <t>Packing details</t>
  </si>
  <si>
    <t>Images are required by Import Dept in order to provide duty. Images can be attached in Buyer Workspace tab or Quote Sheet tab.</t>
  </si>
  <si>
    <t>HTSUS Code</t>
  </si>
  <si>
    <t>DAL Portion</t>
  </si>
  <si>
    <t>DAL</t>
  </si>
  <si>
    <t>PHX</t>
  </si>
  <si>
    <t>0138 [DIV 1 RESERVE]</t>
  </si>
  <si>
    <t>0139 [DIV 2 RESERVE]</t>
  </si>
  <si>
    <t>0140 [DIV 3 RESERVE]</t>
  </si>
  <si>
    <t>0141 [DIV 4 RESERVE]</t>
  </si>
  <si>
    <t>1010 [WATERFORD]</t>
  </si>
  <si>
    <t>1013 [PITCHERS/CARAFES/DINN]</t>
  </si>
  <si>
    <t>1015 [ACRYLIC]</t>
  </si>
  <si>
    <t>1018 [ACRYLIC SEASONAL]</t>
  </si>
  <si>
    <t>1021 [NON STEM OPEN STOCK]</t>
  </si>
  <si>
    <t>1024 [FASHION DRINKWARE]</t>
  </si>
  <si>
    <t>1031 [STEMWARE O/S]</t>
  </si>
  <si>
    <t>1050 [CRYSTAL SERVEWARE]</t>
  </si>
  <si>
    <t>1052 [VASES/BOTTLES/JARS]</t>
  </si>
  <si>
    <t>1054 [CRYSTAL BOXED GIFTS]</t>
  </si>
  <si>
    <t>1070 [METAL BAKEWARE]</t>
  </si>
  <si>
    <t>1072 [BAR/BEER DRINKWARE]</t>
  </si>
  <si>
    <t>1074 [NON STEM SETS]</t>
  </si>
  <si>
    <t>1075 [STEMWARE SETS]</t>
  </si>
  <si>
    <t>1076 [SEASONAL BARWARE]</t>
  </si>
  <si>
    <t>1081 [CHRISTMAS]</t>
  </si>
  <si>
    <t>2021 [STONEWARE SETS]</t>
  </si>
  <si>
    <t>2022 [OPEN STOCK DINNERWARE]</t>
  </si>
  <si>
    <t>2025 [CHARGERS]</t>
  </si>
  <si>
    <t>2030 [CMAS DINNERWARE]</t>
  </si>
  <si>
    <t>2040 [MUGS]</t>
  </si>
  <si>
    <t>2044 [CERAMIC SERVEWARE]</t>
  </si>
  <si>
    <t>2070 [PLATTERS/BOWLS/TRAYS]</t>
  </si>
  <si>
    <t>2086 [DECO - MISC]</t>
  </si>
  <si>
    <t>3050 [STAINLESS FLATWARE SETS]</t>
  </si>
  <si>
    <t>3053 [FLATWARE - CHRISTMAS]</t>
  </si>
  <si>
    <t>3054 [FLATWARE ACCESSORIES]</t>
  </si>
  <si>
    <t>3060 [CUTLERY - OPEN STOCK]</t>
  </si>
  <si>
    <t>3065 [NON-METAL BAKEWARE]</t>
  </si>
  <si>
    <t>3067 [SEASONAL HOUSEWARES]</t>
  </si>
  <si>
    <t>3070 [SKILLETS]</t>
  </si>
  <si>
    <t>3071 [SAUCE PANS]</t>
  </si>
  <si>
    <t>3072 [STOCK POTS]</t>
  </si>
  <si>
    <t>3080 [COOKWARE SETS]</t>
  </si>
  <si>
    <t>3081 [STORAGE]</t>
  </si>
  <si>
    <t>3082 [FOOD PREP]</t>
  </si>
  <si>
    <t>3090 [CUTLERY SETS]</t>
  </si>
  <si>
    <t>3100 [KITCHEN ACCESS]</t>
  </si>
  <si>
    <t>3150 [WALL GADGETS]</t>
  </si>
  <si>
    <t>3186 [FLOOR LAMPS]</t>
  </si>
  <si>
    <t>3190 [BARBEQUE]</t>
  </si>
  <si>
    <t>3191 [LAMPS]</t>
  </si>
  <si>
    <t>3192 [SPHERES]</t>
  </si>
  <si>
    <t>3193 [FANS]</t>
  </si>
  <si>
    <t>3195 [IRONS &amp; STEAMERS]</t>
  </si>
  <si>
    <t>3201 [COMPUTER/OFFICE ELEC]</t>
  </si>
  <si>
    <t>3202 [HOT BEVERAGE ELECTRONICS]</t>
  </si>
  <si>
    <t>3203 [HAIRCARE/GROOMING]</t>
  </si>
  <si>
    <t>3205 [TABLET ACCESSORIES]</t>
  </si>
  <si>
    <t>3207 [MISC KITCHEN ELECTRICS]</t>
  </si>
  <si>
    <t>3209 [MENS GIFTS]</t>
  </si>
  <si>
    <t>3213 [FLOOR CARE]</t>
  </si>
  <si>
    <t>3214 [TASK LIGHTING]</t>
  </si>
  <si>
    <t>3215 [AUDIO ELECTRONICS]</t>
  </si>
  <si>
    <t>3217 [COOKING ELECTRICS]</t>
  </si>
  <si>
    <t>3221 [STEP STOOLS/LADDERS]</t>
  </si>
  <si>
    <t>3231 [EARBUDS/HEADPHONES]</t>
  </si>
  <si>
    <t>3232 [CELL PHONE ACCESSORIES]</t>
  </si>
  <si>
    <t>3233 [BATTERIES/FLASHLIGHTS]</t>
  </si>
  <si>
    <t>3237 [HOME HEALTH]</t>
  </si>
  <si>
    <t>3245 [FOOD PREP ELECTRICS]</t>
  </si>
  <si>
    <t>3405 [CANDLE HOLDERS]</t>
  </si>
  <si>
    <t>3411 [PLATE STANDS]</t>
  </si>
  <si>
    <t>4030 [TRAYS/COASTERS/TRIVETS]</t>
  </si>
  <si>
    <t>4031 [WINE/BAR ACCESS]</t>
  </si>
  <si>
    <t>4033 [COFFEE/TEA ACCESS]</t>
  </si>
  <si>
    <t>4034 [GOURMET HOUSEWARES]</t>
  </si>
  <si>
    <t>4043 [BIRDING]</t>
  </si>
  <si>
    <t>4046 [BASKETS &amp; BINS]</t>
  </si>
  <si>
    <t>4051 [DEC WALL]</t>
  </si>
  <si>
    <t>4053 [BOXES]</t>
  </si>
  <si>
    <t>5084 [ACCENT FURNITURE]</t>
  </si>
  <si>
    <t>5088 [YARN]</t>
  </si>
  <si>
    <t>5089 [CUTTING BOARDS]</t>
  </si>
  <si>
    <t>5090 [SEASONAL GADGETS]</t>
  </si>
  <si>
    <t>5091 [NOTIONS,SCISSORS,BASKETS]</t>
  </si>
  <si>
    <t>5092 [FABRIC/QUILTING]</t>
  </si>
  <si>
    <t>5093 [CRAFT STORAGE]</t>
  </si>
  <si>
    <t>5094 [SEWING MACHINES]</t>
  </si>
  <si>
    <t>5095 [BEAD KITS]</t>
  </si>
  <si>
    <t>5096 [CRAFT ACCESSORIES]</t>
  </si>
  <si>
    <t>5097 [SCRAPBOOKING]</t>
  </si>
  <si>
    <t>5098 [CRAFT ART SUPPLIES]</t>
  </si>
  <si>
    <t>5099 [DIES/EMBOSS/STENCIL]</t>
  </si>
  <si>
    <t>5100 [STAMPS/INK/MARKERS]</t>
  </si>
  <si>
    <t>5101 [NEEDLES/YARN ACCESSORIES]</t>
  </si>
  <si>
    <t>5102 [SCRAP PAPER]</t>
  </si>
  <si>
    <t>5904 [LIVING ROOM SEATING]</t>
  </si>
  <si>
    <t>5910 [BENCHES/OTTOMANS]</t>
  </si>
  <si>
    <t>5920 [OCCASSIONAL TABLES]</t>
  </si>
  <si>
    <t>5930 [ACCENT CABINETS]</t>
  </si>
  <si>
    <t>5940 [DINING]</t>
  </si>
  <si>
    <t>5970 [BEDROOM FURNITURE]</t>
  </si>
  <si>
    <t>5991 [TEAM LICENSED BUYS]</t>
  </si>
  <si>
    <t>6010 [UMBRELLAS]</t>
  </si>
  <si>
    <t>6028 [GAMES]</t>
  </si>
  <si>
    <t>6029 [BOY TOYS]</t>
  </si>
  <si>
    <t>6030 [PUZZLES]</t>
  </si>
  <si>
    <t>6031 [GIRL TOYS]</t>
  </si>
  <si>
    <t>6032 [PLUSH TOYS]</t>
  </si>
  <si>
    <t>6035 [BEACH]</t>
  </si>
  <si>
    <t>6036 [POOL]</t>
  </si>
  <si>
    <t>6037 [PET COLLAR/LEADS]</t>
  </si>
  <si>
    <t>6038 [SUMMER TOYS]</t>
  </si>
  <si>
    <t>6040 [PRESCHOOL TOYS]</t>
  </si>
  <si>
    <t>6042 [LAYETTE ACCESSORIES]</t>
  </si>
  <si>
    <t>6044 [PET BOWLS &amp; FEEDERS]</t>
  </si>
  <si>
    <t>6045 [PET BEDS]</t>
  </si>
  <si>
    <t>6046 [PET TOYS]</t>
  </si>
  <si>
    <t>6049 [ARTS &amp; CRAFTS]</t>
  </si>
  <si>
    <t>6053 [XMAS GLASS ORNAMENTS]</t>
  </si>
  <si>
    <t>6054 [XMAS ORNAMENTS]</t>
  </si>
  <si>
    <t>6055 [TRIM ACCESSORIES]</t>
  </si>
  <si>
    <t>6060 [DECORATIVE TABLETOP]</t>
  </si>
  <si>
    <t>6066 [SANTAS]</t>
  </si>
  <si>
    <t>6068 [SOFT CHRISTMAS]</t>
  </si>
  <si>
    <t>6070 [BOWL FILLER]</t>
  </si>
  <si>
    <t>6073 [GREENERY]</t>
  </si>
  <si>
    <t>6074 [SPRING FLORAL]</t>
  </si>
  <si>
    <t>6075 [EVERYDAY FLORAL]</t>
  </si>
  <si>
    <t>6076 [TREES/FLOOR PLANTS]</t>
  </si>
  <si>
    <t>6077 [FLORAL CONTAINERS]</t>
  </si>
  <si>
    <t>6078 [FALL SEASONAL FRAGRANCE]</t>
  </si>
  <si>
    <t>6079 [EVERYDAY WAX]</t>
  </si>
  <si>
    <t>6082 [SPRING SEASONAL FRAGRANCE]</t>
  </si>
  <si>
    <t>6083 [CANDLE ACCESS]</t>
  </si>
  <si>
    <t>6086 [DRIED/NATURAL]</t>
  </si>
  <si>
    <t>6087 [LED/FLAMELESS CANDLES]</t>
  </si>
  <si>
    <t>6099 [CHRISTMAS SEASONAL FRAGRANCE]</t>
  </si>
  <si>
    <t>6101 [XMAS TREES/TOPIARIES]</t>
  </si>
  <si>
    <t>6102 [XMAS FLORAL DECOR]</t>
  </si>
  <si>
    <t>6103 [STEINBACH]</t>
  </si>
  <si>
    <t>6104 [GLASSER]</t>
  </si>
  <si>
    <t>6105 [POLISH POTTERY]</t>
  </si>
  <si>
    <t>6107 [GERMANY/OTHER]</t>
  </si>
  <si>
    <t>6110 [FRAMED ART]</t>
  </si>
  <si>
    <t>6112 [MIRRORS]</t>
  </si>
  <si>
    <t>6116 [UNFRAMED ART]</t>
  </si>
  <si>
    <t>6120 [PET APPAREL]</t>
  </si>
  <si>
    <t>6122 [PET TRAVEL EQUIPMENT]</t>
  </si>
  <si>
    <t>6123 [PET DECOR &amp; STORAGE]</t>
  </si>
  <si>
    <t>6132 [ACCESSORIES - SPRING/SUMMER]</t>
  </si>
  <si>
    <t>6151 [WOMENS SOCKS]</t>
  </si>
  <si>
    <t>6152 [ACCESSORIES - Y/R]</t>
  </si>
  <si>
    <t>6159 [WOMENS SLIPPERS]</t>
  </si>
  <si>
    <t>6161 [ACCESSORIES - FALL/WINTER]</t>
  </si>
  <si>
    <t>6163 [PENS]</t>
  </si>
  <si>
    <t>6166 [KIDS BOOKS]</t>
  </si>
  <si>
    <t>6167 [COOKBOOKS]</t>
  </si>
  <si>
    <t>6169 [COFFEE TABLE BOOKS]</t>
  </si>
  <si>
    <t>6170 [STATIONERY ITEMS]</t>
  </si>
  <si>
    <t>6171 [EVERYDAY CARDS]</t>
  </si>
  <si>
    <t>6173 [GIFTS]</t>
  </si>
  <si>
    <t>6178 [CALENDARS]</t>
  </si>
  <si>
    <t>6179 [HOME OFFICE]</t>
  </si>
  <si>
    <t>6190 [3X3, 4X4 &amp; 4X6 FRAMES]</t>
  </si>
  <si>
    <t>6191 [5X7 FRAMES]</t>
  </si>
  <si>
    <t>6192 [8X10 &amp; LARGER FRAMES]</t>
  </si>
  <si>
    <t>6209 [COLLAGE WALL FRAMES]</t>
  </si>
  <si>
    <t>6220 [EVERYDAY PARTY]</t>
  </si>
  <si>
    <t>6222 [EVERYDAY PAPER NAPKINS]</t>
  </si>
  <si>
    <t>6223 [SEASONAL(NON XMAS) PARTY]</t>
  </si>
  <si>
    <t>6224 [MISC. PARTY GOODS]</t>
  </si>
  <si>
    <t>6230 [XMAS PARTY COORDINATES]</t>
  </si>
  <si>
    <t>6250 [EVERYDAY GIFTWRAP/RIBBON]</t>
  </si>
  <si>
    <t>6252 [EVERYDAY BAGS]</t>
  </si>
  <si>
    <t>6254 [EVERYDAY BOXES]</t>
  </si>
  <si>
    <t>6255 [EVERYDAY TISSUE]</t>
  </si>
  <si>
    <t>6260 [XMAS GIFTWRAP]</t>
  </si>
  <si>
    <t>6271 [AUDIO BOOKS/MUSIC]</t>
  </si>
  <si>
    <t>6274 [CRAFT BOOKS]</t>
  </si>
  <si>
    <t>6280 [XMAS PARTY ACCESSORIES]</t>
  </si>
  <si>
    <t>6282 [XMAS BAGS]</t>
  </si>
  <si>
    <t>6284 [XMAS CARDS &amp; STATIONERY]</t>
  </si>
  <si>
    <t>6285 [XMAS BOXES]</t>
  </si>
  <si>
    <t>6321 [EASTER]</t>
  </si>
  <si>
    <t>6322 [AMERICANA]</t>
  </si>
  <si>
    <t>6323 [HALLOWEEN]</t>
  </si>
  <si>
    <t>6325 [FALL FLORAL]</t>
  </si>
  <si>
    <t>6326 [HARVEST]</t>
  </si>
  <si>
    <t>6435 [WMN SOCKS FALL/WINTER]</t>
  </si>
  <si>
    <t>6453 [FITNESS]</t>
  </si>
  <si>
    <t>6669 [SMALL PATIO]</t>
  </si>
  <si>
    <t>6671 [PLANTERS]</t>
  </si>
  <si>
    <t>6672 [UMBRELLAS]</t>
  </si>
  <si>
    <t>6675 [YARD DECOR]</t>
  </si>
  <si>
    <t>6676 [LARGE PATIO]</t>
  </si>
  <si>
    <t>6720 [GARDENING]</t>
  </si>
  <si>
    <t>6806 [KIDS SEASONAL]</t>
  </si>
  <si>
    <t>6807 [KIDS ACCESSORIES]</t>
  </si>
  <si>
    <t>6808 [KIDS DECOR &amp; STORAGE]</t>
  </si>
  <si>
    <t>6816 [KIDS SOCKS]</t>
  </si>
  <si>
    <t>6926 [BODYCARE]</t>
  </si>
  <si>
    <t>7010 [CHOCOLATE CANDY]</t>
  </si>
  <si>
    <t>7011 [SNACKS]</t>
  </si>
  <si>
    <t>7014 [BEVERAGES]</t>
  </si>
  <si>
    <t>7016 [PRESERVES/HONEY/SYRUPS]</t>
  </si>
  <si>
    <t>7017 [HOLIDAY/SEASONAL]</t>
  </si>
  <si>
    <t>7019 [PET TREATS]</t>
  </si>
  <si>
    <t>7021 [OIL/VINEGAR]</t>
  </si>
  <si>
    <t>7022 [PASTA/RICE/BEANS/GRAINS]</t>
  </si>
  <si>
    <t>7023 [SPICES/HERBS/RUBS]</t>
  </si>
  <si>
    <t>7025 [COFFEE]</t>
  </si>
  <si>
    <t>7026 [CONDMT/VEG/SPRDS]</t>
  </si>
  <si>
    <t>7027 [COOKIES/CAKES]</t>
  </si>
  <si>
    <t>7028 [SAUCES/SOUPS]</t>
  </si>
  <si>
    <t>7034 [CANDY]</t>
  </si>
  <si>
    <t>7110 [MENS SOCKS]</t>
  </si>
  <si>
    <t>7150 [READERS]</t>
  </si>
  <si>
    <t>7190 [MENS SOCKS FALL/WINTER]</t>
  </si>
  <si>
    <t>7600 [COSMETIC CASES]</t>
  </si>
  <si>
    <t>7610 [DUFFLES/BACKPACKS/GARMENT BAGS]</t>
  </si>
  <si>
    <t>7612 [SOFT SIDE UPRIGHTS]</t>
  </si>
  <si>
    <t>7620 [TOTES &amp; BRIEFCASES]</t>
  </si>
  <si>
    <t>7621 [HARDSIDE MOLDED]</t>
  </si>
  <si>
    <t>7650 [LUGGAGE ACC]</t>
  </si>
  <si>
    <t>7670 [DESIGNER LUGGAGE]</t>
  </si>
  <si>
    <t>8011 [FULL SHEET SETS]</t>
  </si>
  <si>
    <t>8012 [QUEEN SHEET SETS]</t>
  </si>
  <si>
    <t>8013 [KING SHEET SETS]</t>
  </si>
  <si>
    <t>8014 [PILLOW CASES]</t>
  </si>
  <si>
    <t>8026 [TWIN XL SHEET SETS]</t>
  </si>
  <si>
    <t>8037 [ITALIAN LUXURY BEDDING]</t>
  </si>
  <si>
    <t>8039 [TWIN SHEET SETS]</t>
  </si>
  <si>
    <t>8042 [CAL KING SHEET SETS]</t>
  </si>
  <si>
    <t>8047 [LUXURY SHEETS]</t>
  </si>
  <si>
    <t>8052 [FLANNEL SHEETS]</t>
  </si>
  <si>
    <t>8101 [POLY BPIL - KG]</t>
  </si>
  <si>
    <t>8103 [POLY BPIL - JUMBO]</t>
  </si>
  <si>
    <t>8110 [FOAM PILLOWS]</t>
  </si>
  <si>
    <t>8112 [SHAPES PILLOWS]</t>
  </si>
  <si>
    <t>8114 [EURO PILLOWS]</t>
  </si>
  <si>
    <t>8121 [DOWN PILLOWS]</t>
  </si>
  <si>
    <t>8127 [FEATHER PILLOWS]</t>
  </si>
  <si>
    <t>8130 [PILLOW PROTECTORS]</t>
  </si>
  <si>
    <t>8140 [WINDOW TIEBACKS &amp; TASSELS]</t>
  </si>
  <si>
    <t>8150 [POLY BLANKETS]</t>
  </si>
  <si>
    <t>8160 [NATURAL BLANKETS]</t>
  </si>
  <si>
    <t>8173 [ELECTRIC BLANKET]</t>
  </si>
  <si>
    <t>8180 [BABY BLANKETS]</t>
  </si>
  <si>
    <t>8185 [INFANT BATH]</t>
  </si>
  <si>
    <t>8190 [CORE THROWS]</t>
  </si>
  <si>
    <t>8195 [96IN DRAPES &amp; SHEERS]</t>
  </si>
  <si>
    <t>8196 [WINDOW HARDWARE]</t>
  </si>
  <si>
    <t>8200 [COMFORTERS]</t>
  </si>
  <si>
    <t>8240 [DOWN COMF]</t>
  </si>
  <si>
    <t>8241 [DUVETS]</t>
  </si>
  <si>
    <t>8251 [ACCESSORIES]</t>
  </si>
  <si>
    <t>8264 [DOWN BLANKETS]</t>
  </si>
  <si>
    <t>8266 [DOWN ALT COMF]</t>
  </si>
  <si>
    <t>8268 [DOWN ALT BLANKETS]</t>
  </si>
  <si>
    <t>8269 [DOWN ALT THROWS]</t>
  </si>
  <si>
    <t>8320 [QUILTS/COVERLETS/BEDSPREADS]</t>
  </si>
  <si>
    <t>8500 [SOLID TOWELS]</t>
  </si>
  <si>
    <t>8501 [ROBES &amp; WRAPS]</t>
  </si>
  <si>
    <t>8502 [SOLID WHT TOWL]</t>
  </si>
  <si>
    <t>8504 [EMBELSH TOWL]</t>
  </si>
  <si>
    <t>8506 [BATH SHEETS]</t>
  </si>
  <si>
    <t>8507 [BEACH TOWELS]</t>
  </si>
  <si>
    <t>8511 [XMAS TOWELS]</t>
  </si>
  <si>
    <t>8517 [JACQ TOWELS]</t>
  </si>
  <si>
    <t>8520 [SOLID COTTON BATH RUGS]</t>
  </si>
  <si>
    <t>8521 [SOLID SYNTHETIC BATH RUGS]</t>
  </si>
  <si>
    <t>8522 [FASHION BATH RUGS]</t>
  </si>
  <si>
    <t>8523 [BATH RUG SETS]</t>
  </si>
  <si>
    <t>8529 [WASH CLOTH SETS]</t>
  </si>
  <si>
    <t>8531 [SHOWER CURTAINS]</t>
  </si>
  <si>
    <t>8532 [SHOWER LINERS/TUB MATS]</t>
  </si>
  <si>
    <t>8540 [HAIRCARE]</t>
  </si>
  <si>
    <t>8541 [SOAP]</t>
  </si>
  <si>
    <t>8543 [COSMETICS]</t>
  </si>
  <si>
    <t>8545 [SEASONAL BABO]</t>
  </si>
  <si>
    <t>8547 [SPA ACCESSORIES]</t>
  </si>
  <si>
    <t>8548 [BEAUTY TOOLS]</t>
  </si>
  <si>
    <t>8550 [BATH ACC COORD GROUPS]</t>
  </si>
  <si>
    <t>8552 [BATH ELECTRICS]</t>
  </si>
  <si>
    <t>8553 [BATH HARDWARE]</t>
  </si>
  <si>
    <t>8554 [BATH FURNITURE]</t>
  </si>
  <si>
    <t>8555 [SHOWER CADDY]</t>
  </si>
  <si>
    <t>8556 [BATH ACCESSORIES ITEMS]</t>
  </si>
  <si>
    <t>8558 [SHOWER RODS/RINGS]</t>
  </si>
  <si>
    <t>8560 [XMAS BATH]</t>
  </si>
  <si>
    <t>8600 [HOME FRAGRANCE]</t>
  </si>
  <si>
    <t>8700 [TABLECLOTHS]</t>
  </si>
  <si>
    <t>8701 [NAPKINS]</t>
  </si>
  <si>
    <t>8725 [OUTDOOR TABLE  LINENS]</t>
  </si>
  <si>
    <t>8740 [PLACEMATS]</t>
  </si>
  <si>
    <t>8770 [TABLE RUNNERS]</t>
  </si>
  <si>
    <t>8788 [HALLOWEEN TABLE]</t>
  </si>
  <si>
    <t>8790 [HARVEST TABLE]</t>
  </si>
  <si>
    <t>8792 [XMAS TABLECLOTHS]</t>
  </si>
  <si>
    <t>8795 [XMAS PLACEMATS]</t>
  </si>
  <si>
    <t>8796 [XMAS NAPKIN RINGS]</t>
  </si>
  <si>
    <t>8797 [XMAS TABLE RUNNERS/TOPPERS]</t>
  </si>
  <si>
    <t>8799 [XMAS NAPKINS]</t>
  </si>
  <si>
    <t>8840 [84IN DRAPES &amp; SHEERS]</t>
  </si>
  <si>
    <t>8842 [108IN DRAPES &amp; SHEERS]</t>
  </si>
  <si>
    <t>8852 [CORE THROW PILLOWS]</t>
  </si>
  <si>
    <t>8854 [OUTDOOR CUSHIONS]</t>
  </si>
  <si>
    <t>8856 [XMAS PILLOWS]</t>
  </si>
  <si>
    <t>8859 [FURNITURE PADS]</t>
  </si>
  <si>
    <t>8860 [RUG PADS]</t>
  </si>
  <si>
    <t>8862 [RUGS XS 2X3-2X4]</t>
  </si>
  <si>
    <t>8863 [RUGS MD 5X7-6X9]</t>
  </si>
  <si>
    <t>8864 [RUGS SM 3X5-4X6]</t>
  </si>
  <si>
    <t>8865 [RUG RUNNERS]</t>
  </si>
  <si>
    <t>8866 [RUGS LG 7X10&amp;UP]</t>
  </si>
  <si>
    <t>8867 [POUFS]</t>
  </si>
  <si>
    <t>8870 [DOORMATS]</t>
  </si>
  <si>
    <t>8871 [KITCHEN MATS]</t>
  </si>
  <si>
    <t>8872 [SEASONAL RUGS &amp; MATS]</t>
  </si>
  <si>
    <t>8888 [OUTDOOR RUGS]</t>
  </si>
  <si>
    <t>8889 [RUGS OVERSIZED]</t>
  </si>
  <si>
    <t>8902 [POTHLDRS/MITTS]</t>
  </si>
  <si>
    <t>8904 [KITC TOWELS]</t>
  </si>
  <si>
    <t>8905 [KITCHEN]</t>
  </si>
  <si>
    <t>8907 [LAUNDRY]</t>
  </si>
  <si>
    <t>8909 [XMAS KITCHEN]</t>
  </si>
  <si>
    <t>8912 [HALLOWEEN KITCHEN]</t>
  </si>
  <si>
    <t>8913 [KITC DISHCLOTHS]</t>
  </si>
  <si>
    <t>8914 [HARVEST KITCHEN]</t>
  </si>
  <si>
    <t>8915 [KITC - APRONS]</t>
  </si>
  <si>
    <t>8949 [MATTRESS PADS TW/FL]</t>
  </si>
  <si>
    <t>8950 [MATTRESS PADS QUEEN]</t>
  </si>
  <si>
    <t>8951 [NAPKIN RINGS]</t>
  </si>
  <si>
    <t>8952 [MATTRESS PADS KG/CK]</t>
  </si>
  <si>
    <t>8957 [FOAM PADS]</t>
  </si>
  <si>
    <t>8959 [BASIC BED SKIRTS]</t>
  </si>
  <si>
    <t>8964 [BASIC PILLOW SHAM]</t>
  </si>
  <si>
    <t>8985 [STORAGE]</t>
  </si>
  <si>
    <t>8989 [HANGERS]</t>
  </si>
  <si>
    <t>9104 [PET GROOMING]</t>
  </si>
  <si>
    <t>9121 [CHARGERS]</t>
  </si>
  <si>
    <t>Can Override</t>
  </si>
  <si>
    <t>PHX Portion</t>
  </si>
  <si>
    <t>New</t>
  </si>
  <si>
    <t>Relo &amp; RSC</t>
  </si>
  <si>
    <t>Expansion</t>
  </si>
  <si>
    <t>Close DAL</t>
  </si>
  <si>
    <t>Close PHX</t>
  </si>
  <si>
    <t>Store Activity Grid - Details</t>
  </si>
  <si>
    <t>Store Activity Grid - Rolling 6 months</t>
  </si>
  <si>
    <t>Net DAL</t>
  </si>
  <si>
    <t>Net PHX</t>
  </si>
  <si>
    <t>DAL Chg</t>
  </si>
  <si>
    <t>Phx Chg</t>
  </si>
  <si>
    <t>Projected Stores</t>
  </si>
  <si>
    <t>2017/28</t>
  </si>
  <si>
    <t>2017/29</t>
  </si>
  <si>
    <t>2017/30</t>
  </si>
  <si>
    <t>2017/31</t>
  </si>
  <si>
    <t>2017/32</t>
  </si>
  <si>
    <t>2017/33</t>
  </si>
  <si>
    <t>2017/34</t>
  </si>
  <si>
    <t>2017/35</t>
  </si>
  <si>
    <t>2017/36</t>
  </si>
  <si>
    <t>2017/37</t>
  </si>
  <si>
    <t>2017/38</t>
  </si>
  <si>
    <t>2017/39</t>
  </si>
  <si>
    <t>2017/40</t>
  </si>
  <si>
    <t>2017/41</t>
  </si>
  <si>
    <t>2017/42</t>
  </si>
  <si>
    <t>2017/43</t>
  </si>
  <si>
    <t>2017/44</t>
  </si>
  <si>
    <t>2017/45</t>
  </si>
  <si>
    <t>2017/46</t>
  </si>
  <si>
    <t>2017/47</t>
  </si>
  <si>
    <t>2017/48</t>
  </si>
  <si>
    <t>2017/49</t>
  </si>
  <si>
    <t>2017/50</t>
  </si>
  <si>
    <t>2017/51</t>
  </si>
  <si>
    <t>2017/52</t>
  </si>
  <si>
    <t>2018/01</t>
  </si>
  <si>
    <t>2018/02</t>
  </si>
  <si>
    <t>2018/03</t>
  </si>
  <si>
    <t>2018/04</t>
  </si>
  <si>
    <t>2018/05</t>
  </si>
  <si>
    <t>2018/06</t>
  </si>
  <si>
    <t>2018/07</t>
  </si>
  <si>
    <t>2018/08</t>
  </si>
  <si>
    <t>2018/09</t>
  </si>
  <si>
    <t>2018/10</t>
  </si>
  <si>
    <t>2018/11</t>
  </si>
  <si>
    <t>2018/12</t>
  </si>
  <si>
    <t>2018/13</t>
  </si>
  <si>
    <t>2018/14</t>
  </si>
  <si>
    <t>2018/15</t>
  </si>
  <si>
    <t>2018/16</t>
  </si>
  <si>
    <t>2018/17</t>
  </si>
  <si>
    <t>2018/18</t>
  </si>
  <si>
    <t>2018/19</t>
  </si>
  <si>
    <t>2018/20</t>
  </si>
  <si>
    <t>2018/21</t>
  </si>
  <si>
    <t>2018/22</t>
  </si>
  <si>
    <t>2018/23</t>
  </si>
  <si>
    <t>2018/24</t>
  </si>
  <si>
    <t>2018/25</t>
  </si>
  <si>
    <t>2018/26</t>
  </si>
  <si>
    <t>2018/27</t>
  </si>
  <si>
    <t>2018/28</t>
  </si>
  <si>
    <t>2018/29</t>
  </si>
  <si>
    <t>2018/30</t>
  </si>
  <si>
    <t>2018/31</t>
  </si>
  <si>
    <t>2018/32</t>
  </si>
  <si>
    <t>2018/33</t>
  </si>
  <si>
    <t>2018/34</t>
  </si>
  <si>
    <t>2018/35</t>
  </si>
  <si>
    <t>2018/36</t>
  </si>
  <si>
    <t>2018/37</t>
  </si>
  <si>
    <t>2018/38</t>
  </si>
  <si>
    <t>2018/39</t>
  </si>
  <si>
    <t>2018/40</t>
  </si>
  <si>
    <t>2018/41</t>
  </si>
  <si>
    <t>2018/42</t>
  </si>
  <si>
    <t>2018/43</t>
  </si>
  <si>
    <t>2018/44</t>
  </si>
  <si>
    <t>2018/45</t>
  </si>
  <si>
    <t>2018/46</t>
  </si>
  <si>
    <t>2018/47</t>
  </si>
  <si>
    <t>2018/48</t>
  </si>
  <si>
    <t>2018/49</t>
  </si>
  <si>
    <t>2018/50</t>
  </si>
  <si>
    <t>2018/51</t>
  </si>
  <si>
    <t>2018/52</t>
  </si>
  <si>
    <t>DC Split % PHX w/ New &amp; Relo Store Factor</t>
  </si>
  <si>
    <t>DC Split % DAL w/ New &amp; Relo Store Factor</t>
  </si>
  <si>
    <t>FOB DC</t>
  </si>
  <si>
    <t>Master FOB DC</t>
  </si>
  <si>
    <t>FOB</t>
  </si>
  <si>
    <t>ALPHABETICALLY SORTED (DIFF EI vs EJ)</t>
  </si>
  <si>
    <t>DC Split Qty DAL W001</t>
  </si>
  <si>
    <t>DC Split Qty PHX W03</t>
  </si>
  <si>
    <t>Base DC Split % DAL W001</t>
  </si>
  <si>
    <t>Base DC Split % PHX W03</t>
  </si>
  <si>
    <t>W001</t>
  </si>
  <si>
    <t>W03</t>
  </si>
  <si>
    <t>Last Updated</t>
  </si>
  <si>
    <t>See import</t>
  </si>
  <si>
    <t>W001 </t>
  </si>
  <si>
    <t> W001</t>
  </si>
  <si>
    <t>W03 </t>
  </si>
  <si>
    <t> W03</t>
  </si>
  <si>
    <t> see import</t>
  </si>
  <si>
    <t> See import</t>
  </si>
  <si>
    <t>6108 [EUROPE OTHER]</t>
  </si>
  <si>
    <t>GC073017</t>
  </si>
  <si>
    <t>Ad Event</t>
  </si>
  <si>
    <t>0817</t>
  </si>
  <si>
    <t>GC082717</t>
  </si>
  <si>
    <t>0917</t>
  </si>
  <si>
    <t>Last Flow - HW</t>
  </si>
  <si>
    <t>Ad Event                              W1 - Winter 1</t>
  </si>
  <si>
    <t>Last Flow - HR</t>
  </si>
  <si>
    <t>1017</t>
  </si>
  <si>
    <t>GC111917</t>
  </si>
  <si>
    <t>Ad Event                       Last Flow - CF</t>
  </si>
  <si>
    <t>1117</t>
  </si>
  <si>
    <t>GC112617</t>
  </si>
  <si>
    <t>Ad Event                      S1 - Spring Flow (Gifts)</t>
  </si>
  <si>
    <t>GC121017</t>
  </si>
  <si>
    <t>Ad Event                      Last Flow - WF</t>
  </si>
  <si>
    <t>1217</t>
  </si>
  <si>
    <t>0118</t>
  </si>
  <si>
    <t>0218</t>
  </si>
  <si>
    <t>0318</t>
  </si>
  <si>
    <t>0418</t>
  </si>
  <si>
    <t>0518</t>
  </si>
  <si>
    <t>0618</t>
  </si>
  <si>
    <t>0718</t>
  </si>
  <si>
    <t>PO#:</t>
  </si>
  <si>
    <t>Vendor:</t>
  </si>
  <si>
    <t>GC092417</t>
  </si>
  <si>
    <t>GC102217</t>
  </si>
  <si>
    <t>GC012818</t>
  </si>
  <si>
    <t>GC022518</t>
  </si>
  <si>
    <t>GC032518</t>
  </si>
  <si>
    <t>GC042918</t>
  </si>
  <si>
    <t>GC060318</t>
  </si>
  <si>
    <t>PO Worksheet Updates: (Year/Qtr/Update)</t>
  </si>
  <si>
    <t>Version:</t>
  </si>
  <si>
    <t>Type of Update:</t>
  </si>
  <si>
    <t>7.1.1</t>
  </si>
  <si>
    <t>Added new shipping calendar for S.Viet &amp; China; removed Switzerland from COO</t>
  </si>
  <si>
    <t>Date:</t>
  </si>
  <si>
    <t>removed CH for Switzerland to avoid confusion of COO CN (china) with CH</t>
  </si>
  <si>
    <t>4/7 and Prior</t>
  </si>
  <si>
    <t>Fall 2017 by DC MID Forecast Breakout</t>
  </si>
  <si>
    <t>Case</t>
  </si>
  <si>
    <t>7.2.0</t>
  </si>
  <si>
    <t>PO Worksheet Check List</t>
  </si>
  <si>
    <t>Shipping Calendar</t>
  </si>
  <si>
    <t>DC Processing Codes</t>
  </si>
  <si>
    <t>Hierarchy - Categories</t>
  </si>
  <si>
    <t>Season Codes</t>
  </si>
  <si>
    <t>Added Single Carton SKU to DC Notifications</t>
  </si>
  <si>
    <t>Added SB Special Buys to Season Codes</t>
  </si>
  <si>
    <t>Hid "Landed Cost" column in Domestic</t>
  </si>
  <si>
    <t>Total Carton cube removed yellow highlighted since it autocalcs</t>
  </si>
  <si>
    <t>Updated file path name to footer to include entire file path</t>
  </si>
  <si>
    <t>Valentine's Day</t>
  </si>
  <si>
    <t>Add data (an "x") to K6 &amp; K7 for Domestic so that PO Header Requirments does not stay red for Factory Address section</t>
  </si>
  <si>
    <t>Post Realign</t>
  </si>
  <si>
    <t>Realign Week (5=Pre, 7=Post)</t>
  </si>
  <si>
    <t>2019/01</t>
  </si>
  <si>
    <t>2019/02</t>
  </si>
  <si>
    <t>2019/03</t>
  </si>
  <si>
    <t>2019/04</t>
  </si>
  <si>
    <t>2019/05</t>
  </si>
  <si>
    <t>2019/06</t>
  </si>
  <si>
    <t>2019/07</t>
  </si>
  <si>
    <t>2019/08</t>
  </si>
  <si>
    <t>2019/09</t>
  </si>
  <si>
    <t>2019/10</t>
  </si>
  <si>
    <t>2019/11</t>
  </si>
  <si>
    <t>2019/12</t>
  </si>
  <si>
    <t>2019/13</t>
  </si>
  <si>
    <t>2019/14</t>
  </si>
  <si>
    <t>2019/15</t>
  </si>
  <si>
    <t>2019/16</t>
  </si>
  <si>
    <t>2019/17</t>
  </si>
  <si>
    <t>2019/18</t>
  </si>
  <si>
    <t>2019/19</t>
  </si>
  <si>
    <t>2019/20</t>
  </si>
  <si>
    <t>2019/21</t>
  </si>
  <si>
    <t>2019/22</t>
  </si>
  <si>
    <t>2019/23</t>
  </si>
  <si>
    <t>2019/24</t>
  </si>
  <si>
    <t>2019/25</t>
  </si>
  <si>
    <t>2019/26</t>
  </si>
  <si>
    <t>2019/27</t>
  </si>
  <si>
    <t>2019/28</t>
  </si>
  <si>
    <t>2019/29</t>
  </si>
  <si>
    <t>2019/30</t>
  </si>
  <si>
    <t>2019/31</t>
  </si>
  <si>
    <t>2019/32</t>
  </si>
  <si>
    <t>2019/33</t>
  </si>
  <si>
    <t>2019/34</t>
  </si>
  <si>
    <t>2019/35</t>
  </si>
  <si>
    <t>2019/36</t>
  </si>
  <si>
    <t>2019/37</t>
  </si>
  <si>
    <t>2019/38</t>
  </si>
  <si>
    <t>2019/39</t>
  </si>
  <si>
    <t>2019/40</t>
  </si>
  <si>
    <t>2019/41</t>
  </si>
  <si>
    <t>2019/42</t>
  </si>
  <si>
    <t>2019/43</t>
  </si>
  <si>
    <t>2019/44</t>
  </si>
  <si>
    <t>2019/45</t>
  </si>
  <si>
    <t>2019/46</t>
  </si>
  <si>
    <t>2019/47</t>
  </si>
  <si>
    <t>2019/48</t>
  </si>
  <si>
    <t>2019/49</t>
  </si>
  <si>
    <t>2019/50</t>
  </si>
  <si>
    <t>2019/51</t>
  </si>
  <si>
    <t>2019/52</t>
  </si>
  <si>
    <t>Align Lookup</t>
  </si>
  <si>
    <t>DAL %</t>
  </si>
  <si>
    <t>PHX %</t>
  </si>
  <si>
    <t>GC121717</t>
  </si>
  <si>
    <t>CNY - Feb 16th</t>
  </si>
  <si>
    <t>7.2.1</t>
  </si>
  <si>
    <t>Updated all shipping calendars</t>
  </si>
  <si>
    <t>Updated Spec Hand code "09 Upright" to "09 Liquid"</t>
  </si>
  <si>
    <t>Updated several freight rates</t>
  </si>
  <si>
    <t>Updated DC slipt to include moving of Chicago PP &amp; West TX store alignment</t>
  </si>
  <si>
    <t>Added comment to sample pull for Dallas use only</t>
  </si>
  <si>
    <t>Added comment to select FOB from drop down only - not key in</t>
  </si>
  <si>
    <t>Locked ship/cancel cells to prevent vendor keying dates</t>
  </si>
  <si>
    <t>Added character limit to Ad event field</t>
  </si>
  <si>
    <t>7.2.2</t>
  </si>
  <si>
    <t>Updated DC process codes for Diana's categories per Diana</t>
  </si>
  <si>
    <t>Per Imports Dept - updated DC to FOB on Pakistan from Phx to Dal</t>
  </si>
  <si>
    <t>A / AS</t>
  </si>
  <si>
    <t>Nantong</t>
  </si>
  <si>
    <t>7.2.3</t>
  </si>
  <si>
    <t>Added Import FOB Nantong, China and Freight Rates</t>
  </si>
  <si>
    <t>7.2.4</t>
  </si>
  <si>
    <t>Fixed FOB Drop Down to reflect correct options for POE/DOM/IMP</t>
  </si>
  <si>
    <t>2086 [TABLE TOP DECOR]</t>
  </si>
  <si>
    <t>3233 [BATTERIES]</t>
  </si>
  <si>
    <t>6808 [KIDS DECOR]</t>
  </si>
  <si>
    <t>7110 [SOCKS]</t>
  </si>
  <si>
    <t>Bubble</t>
  </si>
  <si>
    <t xml:space="preserve">Collection </t>
  </si>
  <si>
    <t>Bag Needed</t>
  </si>
  <si>
    <t>Bulk/Non-Con</t>
  </si>
  <si>
    <t>Large Rug</t>
  </si>
  <si>
    <t>Single Carton</t>
  </si>
  <si>
    <t>Rapid/Flex</t>
  </si>
  <si>
    <t>Addtl Audit</t>
  </si>
  <si>
    <t>LQ</t>
  </si>
  <si>
    <t>Liquid (No Bag Needed)</t>
  </si>
  <si>
    <t>DU</t>
  </si>
  <si>
    <t>Display Unit</t>
  </si>
  <si>
    <t>PP</t>
  </si>
  <si>
    <t>Pallet Program</t>
  </si>
  <si>
    <t>XP</t>
  </si>
  <si>
    <t>Extra Packaging Removal</t>
  </si>
  <si>
    <t>CB</t>
  </si>
  <si>
    <t>Collectable Box</t>
  </si>
  <si>
    <t>For the Dropdown on Worksheet:</t>
  </si>
  <si>
    <t>Special Handling Codes Validation</t>
  </si>
  <si>
    <t>7.3.0</t>
  </si>
  <si>
    <t>Updated Spec Hand Codes</t>
  </si>
  <si>
    <t>Updated Ship Cal</t>
  </si>
  <si>
    <t>Reformatted code legend</t>
  </si>
  <si>
    <t>Routing 
(PO)</t>
  </si>
  <si>
    <t>DC Process 
(Line)</t>
  </si>
  <si>
    <t>TABLE TOP DECOR</t>
  </si>
  <si>
    <t>BATTERIES</t>
  </si>
  <si>
    <t>CHRISTMAS SEASONAL FRAGRANCE</t>
  </si>
  <si>
    <t>EUROPE OTHER</t>
  </si>
  <si>
    <t>BATH ORGANIZATION</t>
  </si>
  <si>
    <t>Name Manager: "cat"</t>
  </si>
  <si>
    <t>Special Handling Codes</t>
  </si>
  <si>
    <t>Definition</t>
  </si>
  <si>
    <t>Priority</t>
  </si>
  <si>
    <t>Break Pack Skus that require bubble wrap/ bubble bag protection during split</t>
  </si>
  <si>
    <t>Break Pack Skus that require plastic bag protection during split to protect for leakage</t>
  </si>
  <si>
    <t>All consumable food grade items (including pet)</t>
  </si>
  <si>
    <t>All rugs larger than 5x7</t>
  </si>
  <si>
    <t xml:space="preserve">All Wax products </t>
  </si>
  <si>
    <t>All product that has a melt factor excluding wax (Perishable foods)</t>
  </si>
  <si>
    <t>Liquids allocated in MP or IP.</t>
  </si>
  <si>
    <t xml:space="preserve">Display Unit </t>
  </si>
  <si>
    <t xml:space="preserve">Product that will arrive in display unit and will  be shipped to the store in a display </t>
  </si>
  <si>
    <t>Pallets of multiple skus or packs that will go to the stores in the complete pallet.</t>
  </si>
  <si>
    <t>Break Pack or IP Product that will arrive in display unit or extra packaging (bubble, styrofoam, plastic bags), but will not be shipped to the store in a display (packaging removal needed)</t>
  </si>
  <si>
    <t>Product arriving in a collectable box that should not be removed</t>
  </si>
  <si>
    <t>Multiple skus that are sold together or separate but match in design.  DC to process in same week.</t>
  </si>
  <si>
    <t xml:space="preserve">Sets of product that are sold together but are in separate boxes.  </t>
  </si>
  <si>
    <t>Product that has a high risk of shrink when in DC or stores.</t>
  </si>
  <si>
    <t>SKUs with 1 carton purchased.  MP = Order Quantity</t>
  </si>
  <si>
    <t>Added Spec Hand definitions</t>
  </si>
  <si>
    <t>Updated hierarchy</t>
  </si>
  <si>
    <t>Updated sub cat list</t>
  </si>
  <si>
    <t>Updated dc split qtys</t>
  </si>
  <si>
    <t>M / RP</t>
  </si>
  <si>
    <t>B / BU</t>
  </si>
  <si>
    <t>PLTR</t>
  </si>
  <si>
    <t>Season code data validation</t>
  </si>
  <si>
    <t>SF - Spring Set</t>
  </si>
  <si>
    <t>EA - Easter                    SF - Spring Flow Begins</t>
  </si>
  <si>
    <t>Ad Event                       UF - Summer Flow Begins</t>
  </si>
  <si>
    <t>SF - Last Flow of Spring</t>
  </si>
  <si>
    <t>Ad Event                       OF - Last Flor of Outdoor Living</t>
  </si>
  <si>
    <t>UF - Last Flow of Summer                           AM - Last Flow of Americana                       BC - Back to Campus</t>
  </si>
  <si>
    <t>0818</t>
  </si>
  <si>
    <t>0918</t>
  </si>
  <si>
    <t>"Case"</t>
  </si>
  <si>
    <t>Revised
08-08-17</t>
  </si>
  <si>
    <t>Updated:</t>
  </si>
  <si>
    <t>Updated DC Route Code - Removed "AutoSplit", added "Case"</t>
  </si>
  <si>
    <t>DC SPECIAL HANDLING 1</t>
  </si>
  <si>
    <t>DC PROCESS AREA</t>
  </si>
  <si>
    <t>DC SPECIAL HANDLING 2</t>
  </si>
  <si>
    <t>DC SPECIAL HANDLING 3</t>
  </si>
  <si>
    <t>QC CHECK 1</t>
  </si>
  <si>
    <t>3223 [MISCELLANEOUS ELECTRONICS]</t>
  </si>
  <si>
    <t>8535 [BATH ORGANIZATION]</t>
  </si>
  <si>
    <t>8988 [KIDS CSHP]</t>
  </si>
  <si>
    <t>Pre Realign (with CHI)</t>
  </si>
  <si>
    <t>7.4.0</t>
  </si>
  <si>
    <t>Updated DC Split to include moving of OH &amp; MI stores to Phx DC</t>
  </si>
  <si>
    <t>1018</t>
  </si>
  <si>
    <t>1118</t>
  </si>
  <si>
    <t>1218</t>
  </si>
  <si>
    <t>0119</t>
  </si>
  <si>
    <t>0219</t>
  </si>
  <si>
    <t>KEY IN LCL RATE IN THIS COLUMN!</t>
  </si>
  <si>
    <t>THIS COLUMN AUTOROUNDS FROM COLUMN J</t>
  </si>
  <si>
    <t>7.4.1</t>
  </si>
  <si>
    <t>Updated Ship Cal - wks 15/16 2018 were incorrect on some calendars</t>
  </si>
  <si>
    <t>Last Day Vendor Can Release Order in TMS with Ready Date</t>
  </si>
  <si>
    <t>EM051818</t>
  </si>
  <si>
    <t>EM071018</t>
  </si>
  <si>
    <t>GC072918</t>
  </si>
  <si>
    <r>
      <rPr>
        <b/>
        <u/>
        <sz val="10"/>
        <rFont val="Arial"/>
        <family val="2"/>
      </rPr>
      <t>Early Christmas Set</t>
    </r>
    <r>
      <rPr>
        <b/>
        <sz val="10"/>
        <rFont val="Arial"/>
        <family val="2"/>
      </rPr>
      <t xml:space="preserve">     Halloween Flow Begins</t>
    </r>
  </si>
  <si>
    <t>HF - Harvest Flow Begins</t>
  </si>
  <si>
    <t>GC082618      EM083118</t>
  </si>
  <si>
    <t>HF - Halloween Flow Ends</t>
  </si>
  <si>
    <t>Ad Event                      CF - Christmas Flow Begins</t>
  </si>
  <si>
    <t>W1 - Winter 1</t>
  </si>
  <si>
    <t>WF - Winter Flow Begins</t>
  </si>
  <si>
    <t>GC100718</t>
  </si>
  <si>
    <t>HF - Harvest Flow Ends</t>
  </si>
  <si>
    <t>GC110418</t>
  </si>
  <si>
    <t>CF - Christmas Flow Ends</t>
  </si>
  <si>
    <t>GC120918</t>
  </si>
  <si>
    <t>GC121618</t>
  </si>
  <si>
    <t>Ad Event                      Early Set - O1, S1, U1           WF - Winter Flow Ends</t>
  </si>
  <si>
    <t>0319</t>
  </si>
  <si>
    <t>0419</t>
  </si>
  <si>
    <t>0519</t>
  </si>
  <si>
    <t>GC060219</t>
  </si>
  <si>
    <t>0619</t>
  </si>
  <si>
    <t>0719</t>
  </si>
  <si>
    <t>0819</t>
  </si>
  <si>
    <t>0919</t>
  </si>
  <si>
    <t>8.1.0</t>
  </si>
  <si>
    <t>Updated Ship Cal - added all new calendars; added "release date" on domestic</t>
  </si>
  <si>
    <t>Added "Release Date" to PO Header</t>
  </si>
  <si>
    <t>Updated Freight Rates - Also added Jiangmen</t>
  </si>
  <si>
    <t>Updated Allocation Forecast</t>
  </si>
  <si>
    <t>IMPORT - RATES UPDATED AS OF 02/07/18</t>
  </si>
  <si>
    <t>Jiangmen</t>
  </si>
  <si>
    <t>8.1.2</t>
  </si>
  <si>
    <t>version 8.1.1 was never published since mamagement decided to not move MI and OH pool points back to dallas</t>
  </si>
  <si>
    <t>Kept MI and OH stores in PHX - DC Split tab realignment remained at "7" for weeks 2018/27 - 2019/52</t>
  </si>
  <si>
    <t>8.1.1</t>
  </si>
  <si>
    <t>Updated shade of yellow for required fields from a bright yellow to a pastel yellow</t>
  </si>
  <si>
    <t>Saved this from an older version that allowed rows to be deleted.</t>
  </si>
  <si>
    <t xml:space="preserve"> </t>
  </si>
  <si>
    <t>Tot Sales Reg</t>
  </si>
  <si>
    <t>3224 [WOMENS GIFTS]</t>
  </si>
  <si>
    <t>Weeks 201827-201845 as of 4/3/18</t>
  </si>
  <si>
    <t>Post Realign (with CHI, MI)</t>
  </si>
  <si>
    <t>Pre Realign</t>
  </si>
  <si>
    <t xml:space="preserve">DAL DIR </t>
  </si>
  <si>
    <t>PHX DIR</t>
  </si>
  <si>
    <t>DAL Direct (DD)</t>
  </si>
  <si>
    <t>PHX Direct (PD)</t>
  </si>
  <si>
    <t>Pool Point Strs (PP)</t>
  </si>
  <si>
    <t>Weighted Average*</t>
  </si>
  <si>
    <t>Average</t>
  </si>
  <si>
    <t>DC Split % Pool Point</t>
  </si>
  <si>
    <t>DC Split Qty Pool Points</t>
  </si>
  <si>
    <t>Blank col Needed</t>
  </si>
  <si>
    <t>Base DC Split % Pool Point</t>
  </si>
  <si>
    <t>Split  Type</t>
  </si>
  <si>
    <t>2 Way</t>
  </si>
  <si>
    <t>3 Way</t>
  </si>
  <si>
    <t>New / Relo Store Factor</t>
  </si>
  <si>
    <t xml:space="preserve">Total Units by Split PO: </t>
  </si>
  <si>
    <t>2020/01</t>
  </si>
  <si>
    <t>2020/02</t>
  </si>
  <si>
    <t>2020/03</t>
  </si>
  <si>
    <t>2020/04</t>
  </si>
  <si>
    <t>2020/05</t>
  </si>
  <si>
    <t>2020/06</t>
  </si>
  <si>
    <t>2020/07</t>
  </si>
  <si>
    <t>2020/08</t>
  </si>
  <si>
    <t>2020/09</t>
  </si>
  <si>
    <t>2020/10</t>
  </si>
  <si>
    <t>2020/11</t>
  </si>
  <si>
    <t>2020/12</t>
  </si>
  <si>
    <t>2020/13</t>
  </si>
  <si>
    <t>2020/14</t>
  </si>
  <si>
    <t>2020/15</t>
  </si>
  <si>
    <t>2020/16</t>
  </si>
  <si>
    <t>2020/17</t>
  </si>
  <si>
    <t>2020/18</t>
  </si>
  <si>
    <t>2020/19</t>
  </si>
  <si>
    <t>2020/20</t>
  </si>
  <si>
    <t>2020/21</t>
  </si>
  <si>
    <t>2020/22</t>
  </si>
  <si>
    <t>2020/23</t>
  </si>
  <si>
    <t>2020/24</t>
  </si>
  <si>
    <t>2020/25</t>
  </si>
  <si>
    <t>2020/26</t>
  </si>
  <si>
    <t>2020/27</t>
  </si>
  <si>
    <t>2020/28</t>
  </si>
  <si>
    <t>2020/29</t>
  </si>
  <si>
    <t>2020/30</t>
  </si>
  <si>
    <t>2020/31</t>
  </si>
  <si>
    <t>2020/32</t>
  </si>
  <si>
    <t>2020/33</t>
  </si>
  <si>
    <t>2020/34</t>
  </si>
  <si>
    <t>2020/35</t>
  </si>
  <si>
    <t>2020/36</t>
  </si>
  <si>
    <t>2020/37</t>
  </si>
  <si>
    <t>2020/38</t>
  </si>
  <si>
    <t>2020/39</t>
  </si>
  <si>
    <t>2020/40</t>
  </si>
  <si>
    <t>2020/41</t>
  </si>
  <si>
    <t>2020/42</t>
  </si>
  <si>
    <t>2020/43</t>
  </si>
  <si>
    <t>2020/44</t>
  </si>
  <si>
    <t>2020/45</t>
  </si>
  <si>
    <t>2020/46</t>
  </si>
  <si>
    <t>2020/47</t>
  </si>
  <si>
    <t>2020/48</t>
  </si>
  <si>
    <t>2020/49</t>
  </si>
  <si>
    <t>2020/50</t>
  </si>
  <si>
    <t>2020/51</t>
  </si>
  <si>
    <t>2020/52</t>
  </si>
  <si>
    <t># N/R Building</t>
  </si>
  <si>
    <t>DC By Pass</t>
  </si>
  <si>
    <t>DC By Pass Candidate</t>
  </si>
  <si>
    <t>Split PO Sum</t>
  </si>
  <si>
    <t>EM091318</t>
  </si>
  <si>
    <t>O2 - Outdoor Living 2      S2 - Spring 2</t>
  </si>
  <si>
    <t>Innsbruck</t>
  </si>
  <si>
    <t>SS</t>
  </si>
  <si>
    <t>Caucedo</t>
  </si>
  <si>
    <t>Production</t>
  </si>
  <si>
    <t>GC040719</t>
  </si>
  <si>
    <t>1013 [GLASS PITCHERS/CARAFES/DINN]</t>
  </si>
  <si>
    <t>1021 [TUMBLER HIGHBALL OPEN STOCK]</t>
  </si>
  <si>
    <t>1031 [DRINKWARE OPEN STOCK]</t>
  </si>
  <si>
    <t>1074 [TUMBLER HIGHBALL SETS]</t>
  </si>
  <si>
    <t>1075 [DRINKWARE SETS]</t>
  </si>
  <si>
    <t>1081 [GLASS CHRISTMAS SERVEWARE]</t>
  </si>
  <si>
    <t>3191 [TABLE LAMPS]</t>
  </si>
  <si>
    <t>5094 [MACHINES]</t>
  </si>
  <si>
    <t>5095 [BEADING]</t>
  </si>
  <si>
    <t>5102 [PAPER]</t>
  </si>
  <si>
    <t>5930 [ACCENT FURNITURE/CABINETS]</t>
  </si>
  <si>
    <t>5940 [SEATING]</t>
  </si>
  <si>
    <t>7150 [EYEWEAR]</t>
  </si>
  <si>
    <t>7620 [TOTES/BRIEFCASES/USBS]</t>
  </si>
  <si>
    <t>7621 [HARDSIDE UPRIGHTS]</t>
  </si>
  <si>
    <t>Current Update</t>
  </si>
  <si>
    <t>DRINKWARE OPEN STOCK</t>
  </si>
  <si>
    <t>DRINKWARE SETS</t>
  </si>
  <si>
    <t>KITCHEN COUNTERTOP</t>
  </si>
  <si>
    <t>TABLE LAMPS</t>
  </si>
  <si>
    <t>BIRD FEEDERS &amp; HOUSES</t>
  </si>
  <si>
    <t>MACHINES</t>
  </si>
  <si>
    <t>BEADING</t>
  </si>
  <si>
    <t>PAPER</t>
  </si>
  <si>
    <t>ACCENT FURNITURE/CABINETS</t>
  </si>
  <si>
    <t>SEATING</t>
  </si>
  <si>
    <t>SUMMER CITRONELLA</t>
  </si>
  <si>
    <t>PET HOME ACCESSORIES</t>
  </si>
  <si>
    <t>FALL FOOTWEAR</t>
  </si>
  <si>
    <t>SPRING/SUMMER FOOTWEAR</t>
  </si>
  <si>
    <t>SPRING/SUMMER HATS</t>
  </si>
  <si>
    <t>HARVEST DECOR</t>
  </si>
  <si>
    <t>CHRISTMAS FLORAL</t>
  </si>
  <si>
    <t>VALENTINES DECOR</t>
  </si>
  <si>
    <t>MARDI GRAS DECOR</t>
  </si>
  <si>
    <t>UMBRELLA BASES</t>
  </si>
  <si>
    <t>BABY SEASONAL</t>
  </si>
  <si>
    <t>BABY ACCESSORIES</t>
  </si>
  <si>
    <t>BABY DECOR</t>
  </si>
  <si>
    <t>WELLNESS SOCKS</t>
  </si>
  <si>
    <t>EYEWEAR</t>
  </si>
  <si>
    <t>TOTES/BRIEFCASES/USBS</t>
  </si>
  <si>
    <t>HARD SIDE UPRIGHTS</t>
  </si>
  <si>
    <t>BABY BATH</t>
  </si>
  <si>
    <t>VendorNumber</t>
  </si>
  <si>
    <t>Vendor Grade</t>
  </si>
  <si>
    <t>Accurate Orders</t>
  </si>
  <si>
    <t>Target Receiving Issues</t>
  </si>
  <si>
    <t>A0009</t>
  </si>
  <si>
    <t>A0017</t>
  </si>
  <si>
    <t>A0090</t>
  </si>
  <si>
    <t>A0199</t>
  </si>
  <si>
    <t>A0273</t>
  </si>
  <si>
    <t>A0405</t>
  </si>
  <si>
    <t>A0434</t>
  </si>
  <si>
    <t>A0490</t>
  </si>
  <si>
    <t>A0494</t>
  </si>
  <si>
    <t>A0509</t>
  </si>
  <si>
    <t>A0564</t>
  </si>
  <si>
    <t>A0570</t>
  </si>
  <si>
    <t>A0577</t>
  </si>
  <si>
    <t>A0578</t>
  </si>
  <si>
    <t>A0579</t>
  </si>
  <si>
    <t>A0585</t>
  </si>
  <si>
    <t>A0586</t>
  </si>
  <si>
    <t>A0587</t>
  </si>
  <si>
    <t>A0592</t>
  </si>
  <si>
    <t>A0594</t>
  </si>
  <si>
    <t>A0604</t>
  </si>
  <si>
    <t>A0605</t>
  </si>
  <si>
    <t>A0606</t>
  </si>
  <si>
    <t>A0608</t>
  </si>
  <si>
    <t>A0652</t>
  </si>
  <si>
    <t>A0653</t>
  </si>
  <si>
    <t>A0665</t>
  </si>
  <si>
    <t>A0670</t>
  </si>
  <si>
    <t>A0699</t>
  </si>
  <si>
    <t>A0712</t>
  </si>
  <si>
    <t>A0716</t>
  </si>
  <si>
    <t>A0722</t>
  </si>
  <si>
    <t>A0760</t>
  </si>
  <si>
    <t>A0767</t>
  </si>
  <si>
    <t>A0768</t>
  </si>
  <si>
    <t>A0784</t>
  </si>
  <si>
    <t>A0786</t>
  </si>
  <si>
    <t>A0791</t>
  </si>
  <si>
    <t>A0795</t>
  </si>
  <si>
    <t>A0809</t>
  </si>
  <si>
    <t>A0815</t>
  </si>
  <si>
    <t>A0817</t>
  </si>
  <si>
    <t>A0825</t>
  </si>
  <si>
    <t>A0831</t>
  </si>
  <si>
    <t>A0838</t>
  </si>
  <si>
    <t>A0846</t>
  </si>
  <si>
    <t>A0859</t>
  </si>
  <si>
    <t>A0863</t>
  </si>
  <si>
    <t>A0866</t>
  </si>
  <si>
    <t>A0886</t>
  </si>
  <si>
    <t>A0936</t>
  </si>
  <si>
    <t>A0939</t>
  </si>
  <si>
    <t>A0942</t>
  </si>
  <si>
    <t>A0943</t>
  </si>
  <si>
    <t>A0948</t>
  </si>
  <si>
    <t>A0951</t>
  </si>
  <si>
    <t>A0952</t>
  </si>
  <si>
    <t>A0955</t>
  </si>
  <si>
    <t>A0959</t>
  </si>
  <si>
    <t>A0975</t>
  </si>
  <si>
    <t>A0976</t>
  </si>
  <si>
    <t>A0980</t>
  </si>
  <si>
    <t>A0981</t>
  </si>
  <si>
    <t>A0991</t>
  </si>
  <si>
    <t>A0992</t>
  </si>
  <si>
    <t>A0995</t>
  </si>
  <si>
    <t>A0998</t>
  </si>
  <si>
    <t>A1002</t>
  </si>
  <si>
    <t>A1007</t>
  </si>
  <si>
    <t>A1008</t>
  </si>
  <si>
    <t>A1011</t>
  </si>
  <si>
    <t>A1015</t>
  </si>
  <si>
    <t>A1017</t>
  </si>
  <si>
    <t>A1021</t>
  </si>
  <si>
    <t>A1022</t>
  </si>
  <si>
    <t>A1025</t>
  </si>
  <si>
    <t>A1036</t>
  </si>
  <si>
    <t>A1039</t>
  </si>
  <si>
    <t>A1042</t>
  </si>
  <si>
    <t>A1049</t>
  </si>
  <si>
    <t>A1056</t>
  </si>
  <si>
    <t>A1057</t>
  </si>
  <si>
    <t>A1058</t>
  </si>
  <si>
    <t>A1059</t>
  </si>
  <si>
    <t>A1061</t>
  </si>
  <si>
    <t>A1064</t>
  </si>
  <si>
    <t>A1065</t>
  </si>
  <si>
    <t>A1068</t>
  </si>
  <si>
    <t>A1069</t>
  </si>
  <si>
    <t>A1070</t>
  </si>
  <si>
    <t>A1071</t>
  </si>
  <si>
    <t>A1072</t>
  </si>
  <si>
    <t>A1073</t>
  </si>
  <si>
    <t>A1074</t>
  </si>
  <si>
    <t>A1075</t>
  </si>
  <si>
    <t>A1076</t>
  </si>
  <si>
    <t>A1078</t>
  </si>
  <si>
    <t>A1079</t>
  </si>
  <si>
    <t>A1081</t>
  </si>
  <si>
    <t>A1083</t>
  </si>
  <si>
    <t>A1089</t>
  </si>
  <si>
    <t>B0011</t>
  </si>
  <si>
    <t>B0013</t>
  </si>
  <si>
    <t>B0062</t>
  </si>
  <si>
    <t>B0115</t>
  </si>
  <si>
    <t>B0152</t>
  </si>
  <si>
    <t>B0171</t>
  </si>
  <si>
    <t>B0254</t>
  </si>
  <si>
    <t>B0274</t>
  </si>
  <si>
    <t>B0294</t>
  </si>
  <si>
    <t>B0310</t>
  </si>
  <si>
    <t>B0315</t>
  </si>
  <si>
    <t>B0354</t>
  </si>
  <si>
    <t>B0356</t>
  </si>
  <si>
    <t>B0358</t>
  </si>
  <si>
    <t>B0389</t>
  </si>
  <si>
    <t>B0390</t>
  </si>
  <si>
    <t>B0394</t>
  </si>
  <si>
    <t>B0395</t>
  </si>
  <si>
    <t>B0406</t>
  </si>
  <si>
    <t>B0412</t>
  </si>
  <si>
    <t>B0441</t>
  </si>
  <si>
    <t>B0451</t>
  </si>
  <si>
    <t>B0466</t>
  </si>
  <si>
    <t>B0473</t>
  </si>
  <si>
    <t>B0495</t>
  </si>
  <si>
    <t>B0503</t>
  </si>
  <si>
    <t>B0504</t>
  </si>
  <si>
    <t>B0510</t>
  </si>
  <si>
    <t>B0526</t>
  </si>
  <si>
    <t>B0527</t>
  </si>
  <si>
    <t>B0548</t>
  </si>
  <si>
    <t>B0559</t>
  </si>
  <si>
    <t>B0563</t>
  </si>
  <si>
    <t>B0568</t>
  </si>
  <si>
    <t>B0579</t>
  </si>
  <si>
    <t>B0581</t>
  </si>
  <si>
    <t>B0597</t>
  </si>
  <si>
    <t>B0616</t>
  </si>
  <si>
    <t>B0621</t>
  </si>
  <si>
    <t>B0637</t>
  </si>
  <si>
    <t>B0663</t>
  </si>
  <si>
    <t>B0664</t>
  </si>
  <si>
    <t>B0668</t>
  </si>
  <si>
    <t>B0685</t>
  </si>
  <si>
    <t>B0703</t>
  </si>
  <si>
    <t>B0728</t>
  </si>
  <si>
    <t>B0729</t>
  </si>
  <si>
    <t>B0733</t>
  </si>
  <si>
    <t>B0735</t>
  </si>
  <si>
    <t>B0750</t>
  </si>
  <si>
    <t>B0794</t>
  </si>
  <si>
    <t>B0797</t>
  </si>
  <si>
    <t>B0799</t>
  </si>
  <si>
    <t>B0802</t>
  </si>
  <si>
    <t>B0808</t>
  </si>
  <si>
    <t>B0810</t>
  </si>
  <si>
    <t>B0811</t>
  </si>
  <si>
    <t>B0820</t>
  </si>
  <si>
    <t>B0826</t>
  </si>
  <si>
    <t>B0834</t>
  </si>
  <si>
    <t>B0855</t>
  </si>
  <si>
    <t>B0857</t>
  </si>
  <si>
    <t>B0860</t>
  </si>
  <si>
    <t>B0864</t>
  </si>
  <si>
    <t>B0865</t>
  </si>
  <si>
    <t>B0874</t>
  </si>
  <si>
    <t>B0882</t>
  </si>
  <si>
    <t>B0885</t>
  </si>
  <si>
    <t>B0894</t>
  </si>
  <si>
    <t>B0895</t>
  </si>
  <si>
    <t>B0902</t>
  </si>
  <si>
    <t>B0913</t>
  </si>
  <si>
    <t>B0915</t>
  </si>
  <si>
    <t>B0916</t>
  </si>
  <si>
    <t>B0924</t>
  </si>
  <si>
    <t>B0925</t>
  </si>
  <si>
    <t>B0930</t>
  </si>
  <si>
    <t>B0931</t>
  </si>
  <si>
    <t>B0932</t>
  </si>
  <si>
    <t>B0938</t>
  </si>
  <si>
    <t>B0940</t>
  </si>
  <si>
    <t>B0941</t>
  </si>
  <si>
    <t>B0943</t>
  </si>
  <si>
    <t>B0946</t>
  </si>
  <si>
    <t>B0949</t>
  </si>
  <si>
    <t>B0950</t>
  </si>
  <si>
    <t>B0953</t>
  </si>
  <si>
    <t>B0954</t>
  </si>
  <si>
    <t>B0955</t>
  </si>
  <si>
    <t>B0956</t>
  </si>
  <si>
    <t>B0957</t>
  </si>
  <si>
    <t>B0960</t>
  </si>
  <si>
    <t>B0961</t>
  </si>
  <si>
    <t>B0962</t>
  </si>
  <si>
    <t>B0963</t>
  </si>
  <si>
    <t>B0964</t>
  </si>
  <si>
    <t>B0965</t>
  </si>
  <si>
    <t>B0966</t>
  </si>
  <si>
    <t>B0967</t>
  </si>
  <si>
    <t>B0968</t>
  </si>
  <si>
    <t>B0977</t>
  </si>
  <si>
    <t>C0126</t>
  </si>
  <si>
    <t>C0166</t>
  </si>
  <si>
    <t>C0171</t>
  </si>
  <si>
    <t>C0174</t>
  </si>
  <si>
    <t>C0218</t>
  </si>
  <si>
    <t>C0235</t>
  </si>
  <si>
    <t>C0241</t>
  </si>
  <si>
    <t>C0263</t>
  </si>
  <si>
    <t>C0267</t>
  </si>
  <si>
    <t>C0274</t>
  </si>
  <si>
    <t>C0285</t>
  </si>
  <si>
    <t>C0307</t>
  </si>
  <si>
    <t>C0325</t>
  </si>
  <si>
    <t>C0342</t>
  </si>
  <si>
    <t>C0360</t>
  </si>
  <si>
    <t>C0373</t>
  </si>
  <si>
    <t>C0447</t>
  </si>
  <si>
    <t>C0463</t>
  </si>
  <si>
    <t>C0481</t>
  </si>
  <si>
    <t>C0488</t>
  </si>
  <si>
    <t>C0520</t>
  </si>
  <si>
    <t>C0528</t>
  </si>
  <si>
    <t>C0555</t>
  </si>
  <si>
    <t>C0565</t>
  </si>
  <si>
    <t>C0567</t>
  </si>
  <si>
    <t>C0585</t>
  </si>
  <si>
    <t>C0604</t>
  </si>
  <si>
    <t>C0621</t>
  </si>
  <si>
    <t>C0663</t>
  </si>
  <si>
    <t>C0677</t>
  </si>
  <si>
    <t>C0680</t>
  </si>
  <si>
    <t>C0684</t>
  </si>
  <si>
    <t>C0692</t>
  </si>
  <si>
    <t>C0696</t>
  </si>
  <si>
    <t>C0700</t>
  </si>
  <si>
    <t>C0755</t>
  </si>
  <si>
    <t>C0778</t>
  </si>
  <si>
    <t>C0837</t>
  </si>
  <si>
    <t>C0840</t>
  </si>
  <si>
    <t>C0843</t>
  </si>
  <si>
    <t>C0845</t>
  </si>
  <si>
    <t>C0907</t>
  </si>
  <si>
    <t>C0918</t>
  </si>
  <si>
    <t>C0938</t>
  </si>
  <si>
    <t>C0993</t>
  </si>
  <si>
    <t>C1001</t>
  </si>
  <si>
    <t>C1011</t>
  </si>
  <si>
    <t>C1073</t>
  </si>
  <si>
    <t>C1093</t>
  </si>
  <si>
    <t>C1119</t>
  </si>
  <si>
    <t>C1125</t>
  </si>
  <si>
    <t>C1134</t>
  </si>
  <si>
    <t>C1153</t>
  </si>
  <si>
    <t>C1158</t>
  </si>
  <si>
    <t>C1164</t>
  </si>
  <si>
    <t>C1166</t>
  </si>
  <si>
    <t>C1180</t>
  </si>
  <si>
    <t>C1182</t>
  </si>
  <si>
    <t>C1199</t>
  </si>
  <si>
    <t>C1206</t>
  </si>
  <si>
    <t>C1209</t>
  </si>
  <si>
    <t>C1217</t>
  </si>
  <si>
    <t>C1246</t>
  </si>
  <si>
    <t>C1248</t>
  </si>
  <si>
    <t>C1249</t>
  </si>
  <si>
    <t>C1253</t>
  </si>
  <si>
    <t>C1258</t>
  </si>
  <si>
    <t>C1268</t>
  </si>
  <si>
    <t>C1277</t>
  </si>
  <si>
    <t>C1283</t>
  </si>
  <si>
    <t>C1293</t>
  </si>
  <si>
    <t>C1294</t>
  </si>
  <si>
    <t>C1295</t>
  </si>
  <si>
    <t>C1297</t>
  </si>
  <si>
    <t>C1302</t>
  </si>
  <si>
    <t>C1303</t>
  </si>
  <si>
    <t>C1306</t>
  </si>
  <si>
    <t>C1308</t>
  </si>
  <si>
    <t>C1321</t>
  </si>
  <si>
    <t>C1323</t>
  </si>
  <si>
    <t>C1325</t>
  </si>
  <si>
    <t>C1328</t>
  </si>
  <si>
    <t>C1330</t>
  </si>
  <si>
    <t>C1334</t>
  </si>
  <si>
    <t>C1337</t>
  </si>
  <si>
    <t>C1338</t>
  </si>
  <si>
    <t>C1339</t>
  </si>
  <si>
    <t>C1341</t>
  </si>
  <si>
    <t>C1344</t>
  </si>
  <si>
    <t>C1345</t>
  </si>
  <si>
    <t>C1347</t>
  </si>
  <si>
    <t>C1350</t>
  </si>
  <si>
    <t>C1351</t>
  </si>
  <si>
    <t>C1352</t>
  </si>
  <si>
    <t>C1355</t>
  </si>
  <si>
    <t>C1356</t>
  </si>
  <si>
    <t>C1360</t>
  </si>
  <si>
    <t>C1520</t>
  </si>
  <si>
    <t>C1530</t>
  </si>
  <si>
    <t>C1534</t>
  </si>
  <si>
    <t>C1536</t>
  </si>
  <si>
    <t>C1542</t>
  </si>
  <si>
    <t>C1543</t>
  </si>
  <si>
    <t>C1545</t>
  </si>
  <si>
    <t>C1546</t>
  </si>
  <si>
    <t>C1560</t>
  </si>
  <si>
    <t>C1565</t>
  </si>
  <si>
    <t>C1567</t>
  </si>
  <si>
    <t>C1569</t>
  </si>
  <si>
    <t>C1571</t>
  </si>
  <si>
    <t>C1572</t>
  </si>
  <si>
    <t>C1573</t>
  </si>
  <si>
    <t>C1574</t>
  </si>
  <si>
    <t>C1576</t>
  </si>
  <si>
    <t>C1579</t>
  </si>
  <si>
    <t>C1580</t>
  </si>
  <si>
    <t>C1581</t>
  </si>
  <si>
    <t>C1583</t>
  </si>
  <si>
    <t>C1853</t>
  </si>
  <si>
    <t>C1854</t>
  </si>
  <si>
    <t>C1855</t>
  </si>
  <si>
    <t>C1861</t>
  </si>
  <si>
    <t>C1863</t>
  </si>
  <si>
    <t>D0009</t>
  </si>
  <si>
    <t>D0013</t>
  </si>
  <si>
    <t>D0189</t>
  </si>
  <si>
    <t>D0211</t>
  </si>
  <si>
    <t>D0212</t>
  </si>
  <si>
    <t>D0225</t>
  </si>
  <si>
    <t>D0230</t>
  </si>
  <si>
    <t>D0254</t>
  </si>
  <si>
    <t>D0255</t>
  </si>
  <si>
    <t>D0256</t>
  </si>
  <si>
    <t>D0276</t>
  </si>
  <si>
    <t>D0281</t>
  </si>
  <si>
    <t>D0291</t>
  </si>
  <si>
    <t>D0312</t>
  </si>
  <si>
    <t>D0324</t>
  </si>
  <si>
    <t>D0328</t>
  </si>
  <si>
    <t>D0329</t>
  </si>
  <si>
    <t>D0357</t>
  </si>
  <si>
    <t>D0369</t>
  </si>
  <si>
    <t>D0406</t>
  </si>
  <si>
    <t>D0449</t>
  </si>
  <si>
    <t>D0491</t>
  </si>
  <si>
    <t>D0502</t>
  </si>
  <si>
    <t>D0504</t>
  </si>
  <si>
    <t>D0517</t>
  </si>
  <si>
    <t>D0537</t>
  </si>
  <si>
    <t>D0552</t>
  </si>
  <si>
    <t>D0555</t>
  </si>
  <si>
    <t>D0556</t>
  </si>
  <si>
    <t>D0564</t>
  </si>
  <si>
    <t>D0583</t>
  </si>
  <si>
    <t>D0592</t>
  </si>
  <si>
    <t>D0625</t>
  </si>
  <si>
    <t>D0628</t>
  </si>
  <si>
    <t>D0630</t>
  </si>
  <si>
    <t>D0631</t>
  </si>
  <si>
    <t>D0636</t>
  </si>
  <si>
    <t>D0657</t>
  </si>
  <si>
    <t>D0661</t>
  </si>
  <si>
    <t>D0663</t>
  </si>
  <si>
    <t>D0668</t>
  </si>
  <si>
    <t>D0669</t>
  </si>
  <si>
    <t>D0674</t>
  </si>
  <si>
    <t>D0678</t>
  </si>
  <si>
    <t>D0679</t>
  </si>
  <si>
    <t>D0683</t>
  </si>
  <si>
    <t>D0694</t>
  </si>
  <si>
    <t>D0697</t>
  </si>
  <si>
    <t>D0698</t>
  </si>
  <si>
    <t>D0699</t>
  </si>
  <si>
    <t>D0701</t>
  </si>
  <si>
    <t>D0704</t>
  </si>
  <si>
    <t>D0705</t>
  </si>
  <si>
    <t>D0707</t>
  </si>
  <si>
    <t>D0709</t>
  </si>
  <si>
    <t>D0710</t>
  </si>
  <si>
    <t>E0001</t>
  </si>
  <si>
    <t>E0043</t>
  </si>
  <si>
    <t>E0084</t>
  </si>
  <si>
    <t>E0108</t>
  </si>
  <si>
    <t>E0113</t>
  </si>
  <si>
    <t>E0126</t>
  </si>
  <si>
    <t>E0139</t>
  </si>
  <si>
    <t>E0167</t>
  </si>
  <si>
    <t>E0170</t>
  </si>
  <si>
    <t>E0249</t>
  </si>
  <si>
    <t>E0273</t>
  </si>
  <si>
    <t>E0281</t>
  </si>
  <si>
    <t>E0300</t>
  </si>
  <si>
    <t>E0308</t>
  </si>
  <si>
    <t>E0317</t>
  </si>
  <si>
    <t>E0320</t>
  </si>
  <si>
    <t>E0349</t>
  </si>
  <si>
    <t>E0358</t>
  </si>
  <si>
    <t>E0365</t>
  </si>
  <si>
    <t>E0385</t>
  </si>
  <si>
    <t>E0449</t>
  </si>
  <si>
    <t>E0451</t>
  </si>
  <si>
    <t>E0454</t>
  </si>
  <si>
    <t>E0460</t>
  </si>
  <si>
    <t>E0463</t>
  </si>
  <si>
    <t>E0464</t>
  </si>
  <si>
    <t>E0477</t>
  </si>
  <si>
    <t>E0499</t>
  </si>
  <si>
    <t>E0506</t>
  </si>
  <si>
    <t>E0516</t>
  </si>
  <si>
    <t>E0517</t>
  </si>
  <si>
    <t>E0518</t>
  </si>
  <si>
    <t>E0521</t>
  </si>
  <si>
    <t>E0522</t>
  </si>
  <si>
    <t>E0525</t>
  </si>
  <si>
    <t>E0530</t>
  </si>
  <si>
    <t>E0533</t>
  </si>
  <si>
    <t>E0535</t>
  </si>
  <si>
    <t>E0539</t>
  </si>
  <si>
    <t>E0544</t>
  </si>
  <si>
    <t>E0550</t>
  </si>
  <si>
    <t>E0551</t>
  </si>
  <si>
    <t>E0560</t>
  </si>
  <si>
    <t>E0566</t>
  </si>
  <si>
    <t>E0568</t>
  </si>
  <si>
    <t>E0569</t>
  </si>
  <si>
    <t>E0571</t>
  </si>
  <si>
    <t>E0572</t>
  </si>
  <si>
    <t>E0573</t>
  </si>
  <si>
    <t>E0574</t>
  </si>
  <si>
    <t>E0575</t>
  </si>
  <si>
    <t>E0576</t>
  </si>
  <si>
    <t>E0578</t>
  </si>
  <si>
    <t>E0579</t>
  </si>
  <si>
    <t>E0581</t>
  </si>
  <si>
    <t>F0019</t>
  </si>
  <si>
    <t>F0112</t>
  </si>
  <si>
    <t>F0183</t>
  </si>
  <si>
    <t>F0235</t>
  </si>
  <si>
    <t>F0246</t>
  </si>
  <si>
    <t>F0276</t>
  </si>
  <si>
    <t>F0277</t>
  </si>
  <si>
    <t>F0322</t>
  </si>
  <si>
    <t>F0323</t>
  </si>
  <si>
    <t>F0352</t>
  </si>
  <si>
    <t>F0365</t>
  </si>
  <si>
    <t>F0369</t>
  </si>
  <si>
    <t>F0389</t>
  </si>
  <si>
    <t>F0391</t>
  </si>
  <si>
    <t>F0403</t>
  </si>
  <si>
    <t>F0408</t>
  </si>
  <si>
    <t>F0415</t>
  </si>
  <si>
    <t>F0437</t>
  </si>
  <si>
    <t>F0450</t>
  </si>
  <si>
    <t>F0452</t>
  </si>
  <si>
    <t>F0489</t>
  </si>
  <si>
    <t>F0492</t>
  </si>
  <si>
    <t>F0503</t>
  </si>
  <si>
    <t>F0506</t>
  </si>
  <si>
    <t>F0508</t>
  </si>
  <si>
    <t>F0509</t>
  </si>
  <si>
    <t>F0511</t>
  </si>
  <si>
    <t>F0513</t>
  </si>
  <si>
    <t>F0517</t>
  </si>
  <si>
    <t>F0522</t>
  </si>
  <si>
    <t>F0523</t>
  </si>
  <si>
    <t>F0533</t>
  </si>
  <si>
    <t>F0538</t>
  </si>
  <si>
    <t>F0541</t>
  </si>
  <si>
    <t>F0558</t>
  </si>
  <si>
    <t>F0562</t>
  </si>
  <si>
    <t>F0563</t>
  </si>
  <si>
    <t>F0569</t>
  </si>
  <si>
    <t>F0570</t>
  </si>
  <si>
    <t>F0571</t>
  </si>
  <si>
    <t>F0573</t>
  </si>
  <si>
    <t>F0575</t>
  </si>
  <si>
    <t>G0011</t>
  </si>
  <si>
    <t>G0081</t>
  </si>
  <si>
    <t>G0135</t>
  </si>
  <si>
    <t>G0145</t>
  </si>
  <si>
    <t>G0214</t>
  </si>
  <si>
    <t>G0228</t>
  </si>
  <si>
    <t>G0250</t>
  </si>
  <si>
    <t>G0258</t>
  </si>
  <si>
    <t>G0277</t>
  </si>
  <si>
    <t>G0287</t>
  </si>
  <si>
    <t>G0289</t>
  </si>
  <si>
    <t>G0296</t>
  </si>
  <si>
    <t>G0318</t>
  </si>
  <si>
    <t>G0324</t>
  </si>
  <si>
    <t>G0336</t>
  </si>
  <si>
    <t>G0369</t>
  </si>
  <si>
    <t>G0379</t>
  </si>
  <si>
    <t>G0383</t>
  </si>
  <si>
    <t>G0389</t>
  </si>
  <si>
    <t>G0393</t>
  </si>
  <si>
    <t>G0396</t>
  </si>
  <si>
    <t>G0425</t>
  </si>
  <si>
    <t>G0428</t>
  </si>
  <si>
    <t>G0435</t>
  </si>
  <si>
    <t>G0458</t>
  </si>
  <si>
    <t>G0468</t>
  </si>
  <si>
    <t>G0474</t>
  </si>
  <si>
    <t>G0483</t>
  </si>
  <si>
    <t>G0851</t>
  </si>
  <si>
    <t>G0853</t>
  </si>
  <si>
    <t>G0869</t>
  </si>
  <si>
    <t>G0871</t>
  </si>
  <si>
    <t>G0872</t>
  </si>
  <si>
    <t>G0873</t>
  </si>
  <si>
    <t>G0876</t>
  </si>
  <si>
    <t>G0880</t>
  </si>
  <si>
    <t>G0891</t>
  </si>
  <si>
    <t>G0899</t>
  </si>
  <si>
    <t>G0901</t>
  </si>
  <si>
    <t>G0902</t>
  </si>
  <si>
    <t>G0910</t>
  </si>
  <si>
    <t>G0914</t>
  </si>
  <si>
    <t>G0918</t>
  </si>
  <si>
    <t>G0919</t>
  </si>
  <si>
    <t>G0926</t>
  </si>
  <si>
    <t>G0930</t>
  </si>
  <si>
    <t>G0934</t>
  </si>
  <si>
    <t>G0935</t>
  </si>
  <si>
    <t>G0938</t>
  </si>
  <si>
    <t>G0939</t>
  </si>
  <si>
    <t>G0941</t>
  </si>
  <si>
    <t>G0944</t>
  </si>
  <si>
    <t>G0945</t>
  </si>
  <si>
    <t>G0947</t>
  </si>
  <si>
    <t>G0948</t>
  </si>
  <si>
    <t>G0949</t>
  </si>
  <si>
    <t>G0950</t>
  </si>
  <si>
    <t>G0951</t>
  </si>
  <si>
    <t>G0952</t>
  </si>
  <si>
    <t>G0955</t>
  </si>
  <si>
    <t>H0018</t>
  </si>
  <si>
    <t>H0049</t>
  </si>
  <si>
    <t>H0056</t>
  </si>
  <si>
    <t>H0131</t>
  </si>
  <si>
    <t>H0207</t>
  </si>
  <si>
    <t>H0217</t>
  </si>
  <si>
    <t>H0219</t>
  </si>
  <si>
    <t>H0221</t>
  </si>
  <si>
    <t>H0254</t>
  </si>
  <si>
    <t>H0255</t>
  </si>
  <si>
    <t>H0276</t>
  </si>
  <si>
    <t>H0304</t>
  </si>
  <si>
    <t>H0306</t>
  </si>
  <si>
    <t>H0315</t>
  </si>
  <si>
    <t>H0342</t>
  </si>
  <si>
    <t>H0346</t>
  </si>
  <si>
    <t>H0351</t>
  </si>
  <si>
    <t>H0354</t>
  </si>
  <si>
    <t>H0355</t>
  </si>
  <si>
    <t>H0357</t>
  </si>
  <si>
    <t>H0365</t>
  </si>
  <si>
    <t>H0383</t>
  </si>
  <si>
    <t>H0405</t>
  </si>
  <si>
    <t>H0460</t>
  </si>
  <si>
    <t>H0461</t>
  </si>
  <si>
    <t>H0477</t>
  </si>
  <si>
    <t>H0495</t>
  </si>
  <si>
    <t>H0516</t>
  </si>
  <si>
    <t>H0530</t>
  </si>
  <si>
    <t>H0551</t>
  </si>
  <si>
    <t>H0552</t>
  </si>
  <si>
    <t>H0564</t>
  </si>
  <si>
    <t>H0582</t>
  </si>
  <si>
    <t>H0583</t>
  </si>
  <si>
    <t>H0592</t>
  </si>
  <si>
    <t>H0595</t>
  </si>
  <si>
    <t>H0600</t>
  </si>
  <si>
    <t>H0607</t>
  </si>
  <si>
    <t>H0610</t>
  </si>
  <si>
    <t>H0617</t>
  </si>
  <si>
    <t>H0618</t>
  </si>
  <si>
    <t>H0627</t>
  </si>
  <si>
    <t>H0629</t>
  </si>
  <si>
    <t>H0632</t>
  </si>
  <si>
    <t>H0633</t>
  </si>
  <si>
    <t>H0639</t>
  </si>
  <si>
    <t>H0644</t>
  </si>
  <si>
    <t>H0648</t>
  </si>
  <si>
    <t>H0652</t>
  </si>
  <si>
    <t>H0660</t>
  </si>
  <si>
    <t>H0664</t>
  </si>
  <si>
    <t>H0667</t>
  </si>
  <si>
    <t>H0669</t>
  </si>
  <si>
    <t>H0692</t>
  </si>
  <si>
    <t>H0699</t>
  </si>
  <si>
    <t>H0702</t>
  </si>
  <si>
    <t>H0703</t>
  </si>
  <si>
    <t>H5099</t>
  </si>
  <si>
    <t>H6000</t>
  </si>
  <si>
    <t>H6002</t>
  </si>
  <si>
    <t>H6010</t>
  </si>
  <si>
    <t>H6016</t>
  </si>
  <si>
    <t>H6018</t>
  </si>
  <si>
    <t>H6021</t>
  </si>
  <si>
    <t>H6028</t>
  </si>
  <si>
    <t>I0027</t>
  </si>
  <si>
    <t>I0047</t>
  </si>
  <si>
    <t>I0083</t>
  </si>
  <si>
    <t>I0202</t>
  </si>
  <si>
    <t>I0237</t>
  </si>
  <si>
    <t>I0245</t>
  </si>
  <si>
    <t>I0302</t>
  </si>
  <si>
    <t>I0314</t>
  </si>
  <si>
    <t>I0326</t>
  </si>
  <si>
    <t>I0333</t>
  </si>
  <si>
    <t>I0343</t>
  </si>
  <si>
    <t>I0352</t>
  </si>
  <si>
    <t>I0356</t>
  </si>
  <si>
    <t>I0357</t>
  </si>
  <si>
    <t>I0359</t>
  </si>
  <si>
    <t>I0361</t>
  </si>
  <si>
    <t>I0369</t>
  </si>
  <si>
    <t>I0377</t>
  </si>
  <si>
    <t>I0384</t>
  </si>
  <si>
    <t>I0388</t>
  </si>
  <si>
    <t>I0412</t>
  </si>
  <si>
    <t>I0415</t>
  </si>
  <si>
    <t>I0419</t>
  </si>
  <si>
    <t>I0431</t>
  </si>
  <si>
    <t>I0435</t>
  </si>
  <si>
    <t>I0448</t>
  </si>
  <si>
    <t>I0449</t>
  </si>
  <si>
    <t>I0452</t>
  </si>
  <si>
    <t>I0453</t>
  </si>
  <si>
    <t>I0464</t>
  </si>
  <si>
    <t>I0468</t>
  </si>
  <si>
    <t>I0475</t>
  </si>
  <si>
    <t>I0477</t>
  </si>
  <si>
    <t>I0479</t>
  </si>
  <si>
    <t>I0480</t>
  </si>
  <si>
    <t>I0481</t>
  </si>
  <si>
    <t>I0482</t>
  </si>
  <si>
    <t>I0485</t>
  </si>
  <si>
    <t>I0486</t>
  </si>
  <si>
    <t>I0487</t>
  </si>
  <si>
    <t>I0488</t>
  </si>
  <si>
    <t>J0019</t>
  </si>
  <si>
    <t>J0053</t>
  </si>
  <si>
    <t>J0170</t>
  </si>
  <si>
    <t>J0181</t>
  </si>
  <si>
    <t>J0191</t>
  </si>
  <si>
    <t>J0200</t>
  </si>
  <si>
    <t>J0205</t>
  </si>
  <si>
    <t>J0208</t>
  </si>
  <si>
    <t>J0218</t>
  </si>
  <si>
    <t>J0226</t>
  </si>
  <si>
    <t>J0258</t>
  </si>
  <si>
    <t>J0286</t>
  </si>
  <si>
    <t>J0298</t>
  </si>
  <si>
    <t>J0305</t>
  </si>
  <si>
    <t>J0306</t>
  </si>
  <si>
    <t>J0317</t>
  </si>
  <si>
    <t>J0341</t>
  </si>
  <si>
    <t>J0344</t>
  </si>
  <si>
    <t>J0345</t>
  </si>
  <si>
    <t>J0351</t>
  </si>
  <si>
    <t>J0352</t>
  </si>
  <si>
    <t>J0360</t>
  </si>
  <si>
    <t>J0361</t>
  </si>
  <si>
    <t>J0370</t>
  </si>
  <si>
    <t>J0372</t>
  </si>
  <si>
    <t>J0375</t>
  </si>
  <si>
    <t>J0378</t>
  </si>
  <si>
    <t>J0379</t>
  </si>
  <si>
    <t>J0381</t>
  </si>
  <si>
    <t>J0383</t>
  </si>
  <si>
    <t>J0386</t>
  </si>
  <si>
    <t>J0391</t>
  </si>
  <si>
    <t>J0393</t>
  </si>
  <si>
    <t>J0399</t>
  </si>
  <si>
    <t>J0401</t>
  </si>
  <si>
    <t>J0406</t>
  </si>
  <si>
    <t>J0407</t>
  </si>
  <si>
    <t>J0409</t>
  </si>
  <si>
    <t>J0410</t>
  </si>
  <si>
    <t>J0411</t>
  </si>
  <si>
    <t>J0413</t>
  </si>
  <si>
    <t>J0414</t>
  </si>
  <si>
    <t>J0415</t>
  </si>
  <si>
    <t>J0416</t>
  </si>
  <si>
    <t>J0419</t>
  </si>
  <si>
    <t>J0420</t>
  </si>
  <si>
    <t>J0421</t>
  </si>
  <si>
    <t>J0426</t>
  </si>
  <si>
    <t>K0035</t>
  </si>
  <si>
    <t>K0057</t>
  </si>
  <si>
    <t>K0081</t>
  </si>
  <si>
    <t>K0094</t>
  </si>
  <si>
    <t>K0310</t>
  </si>
  <si>
    <t>K0355</t>
  </si>
  <si>
    <t>K0356</t>
  </si>
  <si>
    <t>K0357</t>
  </si>
  <si>
    <t>K0360</t>
  </si>
  <si>
    <t>K0391</t>
  </si>
  <si>
    <t>K0401</t>
  </si>
  <si>
    <t>K0410</t>
  </si>
  <si>
    <t>K0416</t>
  </si>
  <si>
    <t>K0434</t>
  </si>
  <si>
    <t>K0438</t>
  </si>
  <si>
    <t>K0451</t>
  </si>
  <si>
    <t>K0456</t>
  </si>
  <si>
    <t>K0459</t>
  </si>
  <si>
    <t>K0478</t>
  </si>
  <si>
    <t>K0484</t>
  </si>
  <si>
    <t>K0497</t>
  </si>
  <si>
    <t>K0533</t>
  </si>
  <si>
    <t>K0535</t>
  </si>
  <si>
    <t>K0536</t>
  </si>
  <si>
    <t>K0537</t>
  </si>
  <si>
    <t>K0538</t>
  </si>
  <si>
    <t>K0550</t>
  </si>
  <si>
    <t>K0556</t>
  </si>
  <si>
    <t>K0560</t>
  </si>
  <si>
    <t>K0563</t>
  </si>
  <si>
    <t>K0564</t>
  </si>
  <si>
    <t>K0566</t>
  </si>
  <si>
    <t>K0567</t>
  </si>
  <si>
    <t>K0568</t>
  </si>
  <si>
    <t>K0574</t>
  </si>
  <si>
    <t>K0575</t>
  </si>
  <si>
    <t>K0576</t>
  </si>
  <si>
    <t>K0577</t>
  </si>
  <si>
    <t>K0581</t>
  </si>
  <si>
    <t>L0002</t>
  </si>
  <si>
    <t>L0041</t>
  </si>
  <si>
    <t>L0059</t>
  </si>
  <si>
    <t>L0085</t>
  </si>
  <si>
    <t>L0102</t>
  </si>
  <si>
    <t>L0148</t>
  </si>
  <si>
    <t>L0149</t>
  </si>
  <si>
    <t>L0181</t>
  </si>
  <si>
    <t>L0199</t>
  </si>
  <si>
    <t>L0209</t>
  </si>
  <si>
    <t>L0222</t>
  </si>
  <si>
    <t>L0248</t>
  </si>
  <si>
    <t>L0269</t>
  </si>
  <si>
    <t>L0271</t>
  </si>
  <si>
    <t>L0273</t>
  </si>
  <si>
    <t>L0277</t>
  </si>
  <si>
    <t>L0284</t>
  </si>
  <si>
    <t>L0305</t>
  </si>
  <si>
    <t>L0334</t>
  </si>
  <si>
    <t>L0339</t>
  </si>
  <si>
    <t>L0343</t>
  </si>
  <si>
    <t>L0351</t>
  </si>
  <si>
    <t>L0370</t>
  </si>
  <si>
    <t>L0398</t>
  </si>
  <si>
    <t>L0399</t>
  </si>
  <si>
    <t>L0410</t>
  </si>
  <si>
    <t>L0419</t>
  </si>
  <si>
    <t>L0428</t>
  </si>
  <si>
    <t>L0444</t>
  </si>
  <si>
    <t>L0479</t>
  </si>
  <si>
    <t>L0487</t>
  </si>
  <si>
    <t>L0497</t>
  </si>
  <si>
    <t>L0503</t>
  </si>
  <si>
    <t>L0509</t>
  </si>
  <si>
    <t>L0537</t>
  </si>
  <si>
    <t>L0538</t>
  </si>
  <si>
    <t>L0552</t>
  </si>
  <si>
    <t>L0568</t>
  </si>
  <si>
    <t>L0591</t>
  </si>
  <si>
    <t>L0598</t>
  </si>
  <si>
    <t>L0599</t>
  </si>
  <si>
    <t>L1244</t>
  </si>
  <si>
    <t>L1253</t>
  </si>
  <si>
    <t>L1267</t>
  </si>
  <si>
    <t>L1284</t>
  </si>
  <si>
    <t>L1285</t>
  </si>
  <si>
    <t>L1290</t>
  </si>
  <si>
    <t>L1306</t>
  </si>
  <si>
    <t>L1312</t>
  </si>
  <si>
    <t>L1316</t>
  </si>
  <si>
    <t>L1317</t>
  </si>
  <si>
    <t>L1319</t>
  </si>
  <si>
    <t>L1320</t>
  </si>
  <si>
    <t>L1322</t>
  </si>
  <si>
    <t>L1326</t>
  </si>
  <si>
    <t>L1329</t>
  </si>
  <si>
    <t>L1330</t>
  </si>
  <si>
    <t>L1332</t>
  </si>
  <si>
    <t>L1334</t>
  </si>
  <si>
    <t>L1335</t>
  </si>
  <si>
    <t>L1337</t>
  </si>
  <si>
    <t>L1339</t>
  </si>
  <si>
    <t>L1344</t>
  </si>
  <si>
    <t>L1345</t>
  </si>
  <si>
    <t>M0012</t>
  </si>
  <si>
    <t>M0071</t>
  </si>
  <si>
    <t>M0091</t>
  </si>
  <si>
    <t>M0182</t>
  </si>
  <si>
    <t>M0192</t>
  </si>
  <si>
    <t>M0205</t>
  </si>
  <si>
    <t>M0215</t>
  </si>
  <si>
    <t>M0297</t>
  </si>
  <si>
    <t>M0315</t>
  </si>
  <si>
    <t>M0318</t>
  </si>
  <si>
    <t>M0322</t>
  </si>
  <si>
    <t>M0350</t>
  </si>
  <si>
    <t>M0398</t>
  </si>
  <si>
    <t>M0465</t>
  </si>
  <si>
    <t>M0477</t>
  </si>
  <si>
    <t>M0491</t>
  </si>
  <si>
    <t>M0506</t>
  </si>
  <si>
    <t>M0577</t>
  </si>
  <si>
    <t>M0583</t>
  </si>
  <si>
    <t>M0589</t>
  </si>
  <si>
    <t>M0595</t>
  </si>
  <si>
    <t>M0602</t>
  </si>
  <si>
    <t>M0618</t>
  </si>
  <si>
    <t>M0631</t>
  </si>
  <si>
    <t>M0672</t>
  </si>
  <si>
    <t>M0678</t>
  </si>
  <si>
    <t>M0684</t>
  </si>
  <si>
    <t>M0691</t>
  </si>
  <si>
    <t>M0712</t>
  </si>
  <si>
    <t>M0713</t>
  </si>
  <si>
    <t>M0722</t>
  </si>
  <si>
    <t>M0724</t>
  </si>
  <si>
    <t>M0726</t>
  </si>
  <si>
    <t>M0733</t>
  </si>
  <si>
    <t>M0745</t>
  </si>
  <si>
    <t>M0746</t>
  </si>
  <si>
    <t>M0748</t>
  </si>
  <si>
    <t>M0771</t>
  </si>
  <si>
    <t>M0787</t>
  </si>
  <si>
    <t>M0795</t>
  </si>
  <si>
    <t>M0811</t>
  </si>
  <si>
    <t>M0817</t>
  </si>
  <si>
    <t>M0818</t>
  </si>
  <si>
    <t>M0836</t>
  </si>
  <si>
    <t>M0856</t>
  </si>
  <si>
    <t>M0859</t>
  </si>
  <si>
    <t>M0902</t>
  </si>
  <si>
    <t>M0904</t>
  </si>
  <si>
    <t>M0912</t>
  </si>
  <si>
    <t>M0937</t>
  </si>
  <si>
    <t>M0948</t>
  </si>
  <si>
    <t>M0962</t>
  </si>
  <si>
    <t>M0975</t>
  </si>
  <si>
    <t>M0979</t>
  </si>
  <si>
    <t>M0981</t>
  </si>
  <si>
    <t>M0982</t>
  </si>
  <si>
    <t>M0984</t>
  </si>
  <si>
    <t>M0988</t>
  </si>
  <si>
    <t>M0999</t>
  </si>
  <si>
    <t>M1004</t>
  </si>
  <si>
    <t>M1012</t>
  </si>
  <si>
    <t>M1021</t>
  </si>
  <si>
    <t>M1026</t>
  </si>
  <si>
    <t>M1030</t>
  </si>
  <si>
    <t>M1032</t>
  </si>
  <si>
    <t>M1033</t>
  </si>
  <si>
    <t>M1034</t>
  </si>
  <si>
    <t>M1037</t>
  </si>
  <si>
    <t>M1039</t>
  </si>
  <si>
    <t>M1040</t>
  </si>
  <si>
    <t>M1041</t>
  </si>
  <si>
    <t>M1042</t>
  </si>
  <si>
    <t>M1046</t>
  </si>
  <si>
    <t>M1050</t>
  </si>
  <si>
    <t>M1052</t>
  </si>
  <si>
    <t>M1053</t>
  </si>
  <si>
    <t>M1055</t>
  </si>
  <si>
    <t>M1057</t>
  </si>
  <si>
    <t>M1060</t>
  </si>
  <si>
    <t>M1061</t>
  </si>
  <si>
    <t>M1062</t>
  </si>
  <si>
    <t>M1063</t>
  </si>
  <si>
    <t>M1064</t>
  </si>
  <si>
    <t>M1067</t>
  </si>
  <si>
    <t>M1068</t>
  </si>
  <si>
    <t>M1069</t>
  </si>
  <si>
    <t>M1074</t>
  </si>
  <si>
    <t>N0021</t>
  </si>
  <si>
    <t>N0037</t>
  </si>
  <si>
    <t>N0057</t>
  </si>
  <si>
    <t>N0081</t>
  </si>
  <si>
    <t>N0091</t>
  </si>
  <si>
    <t>N0146</t>
  </si>
  <si>
    <t>N0164</t>
  </si>
  <si>
    <t>N0183</t>
  </si>
  <si>
    <t>N0184</t>
  </si>
  <si>
    <t>N0185</t>
  </si>
  <si>
    <t>N0240</t>
  </si>
  <si>
    <t>N0268</t>
  </si>
  <si>
    <t>N0271</t>
  </si>
  <si>
    <t>N0289</t>
  </si>
  <si>
    <t>N0319</t>
  </si>
  <si>
    <t>N0328</t>
  </si>
  <si>
    <t>N0335</t>
  </si>
  <si>
    <t>N0372</t>
  </si>
  <si>
    <t>N0373</t>
  </si>
  <si>
    <t>N0374</t>
  </si>
  <si>
    <t>N0375</t>
  </si>
  <si>
    <t>N0377</t>
  </si>
  <si>
    <t>N0378</t>
  </si>
  <si>
    <t>N0380</t>
  </si>
  <si>
    <t>N0382</t>
  </si>
  <si>
    <t>N0383</t>
  </si>
  <si>
    <t>N0388</t>
  </si>
  <si>
    <t>N0390</t>
  </si>
  <si>
    <t>N0391</t>
  </si>
  <si>
    <t>N0392</t>
  </si>
  <si>
    <t>N0400</t>
  </si>
  <si>
    <t>N0402</t>
  </si>
  <si>
    <t>N0403</t>
  </si>
  <si>
    <t>N0409</t>
  </si>
  <si>
    <t>N0416</t>
  </si>
  <si>
    <t>N0417</t>
  </si>
  <si>
    <t>N0418</t>
  </si>
  <si>
    <t>N0419</t>
  </si>
  <si>
    <t>N0420</t>
  </si>
  <si>
    <t>N0421</t>
  </si>
  <si>
    <t>N0422</t>
  </si>
  <si>
    <t>N0423</t>
  </si>
  <si>
    <t>N0425</t>
  </si>
  <si>
    <t>N0426</t>
  </si>
  <si>
    <t>N0428</t>
  </si>
  <si>
    <t>O0019</t>
  </si>
  <si>
    <t>O0061</t>
  </si>
  <si>
    <t>O0076</t>
  </si>
  <si>
    <t>O0082</t>
  </si>
  <si>
    <t>O0096</t>
  </si>
  <si>
    <t>O0107</t>
  </si>
  <si>
    <t>O0141</t>
  </si>
  <si>
    <t>O0147</t>
  </si>
  <si>
    <t>O0149</t>
  </si>
  <si>
    <t>O0152</t>
  </si>
  <si>
    <t>O0157</t>
  </si>
  <si>
    <t>O0173</t>
  </si>
  <si>
    <t>O0176</t>
  </si>
  <si>
    <t>O0183</t>
  </si>
  <si>
    <t>O0208</t>
  </si>
  <si>
    <t>O0213</t>
  </si>
  <si>
    <t>O0214</t>
  </si>
  <si>
    <t>O0218</t>
  </si>
  <si>
    <t>O0230</t>
  </si>
  <si>
    <t>O0241</t>
  </si>
  <si>
    <t>O0247</t>
  </si>
  <si>
    <t>O0248</t>
  </si>
  <si>
    <t>O0253</t>
  </si>
  <si>
    <t>O0266</t>
  </si>
  <si>
    <t>O0267</t>
  </si>
  <si>
    <t>O0272</t>
  </si>
  <si>
    <t>O0274</t>
  </si>
  <si>
    <t>O0277</t>
  </si>
  <si>
    <t>O0278</t>
  </si>
  <si>
    <t>O0279</t>
  </si>
  <si>
    <t>O0280</t>
  </si>
  <si>
    <t>O0281</t>
  </si>
  <si>
    <t>O0283</t>
  </si>
  <si>
    <t>O0284</t>
  </si>
  <si>
    <t>P0023</t>
  </si>
  <si>
    <t>P0025</t>
  </si>
  <si>
    <t>P0136</t>
  </si>
  <si>
    <t>P0162</t>
  </si>
  <si>
    <t>P0185</t>
  </si>
  <si>
    <t>P0201</t>
  </si>
  <si>
    <t>P0207</t>
  </si>
  <si>
    <t>P0213</t>
  </si>
  <si>
    <t>P0223</t>
  </si>
  <si>
    <t>P0271</t>
  </si>
  <si>
    <t>P0291</t>
  </si>
  <si>
    <t>P0297</t>
  </si>
  <si>
    <t>P0306</t>
  </si>
  <si>
    <t>P0350</t>
  </si>
  <si>
    <t>P0361</t>
  </si>
  <si>
    <t>P0373</t>
  </si>
  <si>
    <t>P0378</t>
  </si>
  <si>
    <t>P0403</t>
  </si>
  <si>
    <t>P0404</t>
  </si>
  <si>
    <t>P0461</t>
  </si>
  <si>
    <t>P0472</t>
  </si>
  <si>
    <t>P0477</t>
  </si>
  <si>
    <t>P0478</t>
  </si>
  <si>
    <t>P0479</t>
  </si>
  <si>
    <t>P0486</t>
  </si>
  <si>
    <t>P0550</t>
  </si>
  <si>
    <t>P0553</t>
  </si>
  <si>
    <t>P0564</t>
  </si>
  <si>
    <t>P0570</t>
  </si>
  <si>
    <t>P0595</t>
  </si>
  <si>
    <t>P0597</t>
  </si>
  <si>
    <t>P0606</t>
  </si>
  <si>
    <t>P0613</t>
  </si>
  <si>
    <t>P0620</t>
  </si>
  <si>
    <t>P0633</t>
  </si>
  <si>
    <t>P0656</t>
  </si>
  <si>
    <t>P0697</t>
  </si>
  <si>
    <t>P0708</t>
  </si>
  <si>
    <t>P0712</t>
  </si>
  <si>
    <t>P0720</t>
  </si>
  <si>
    <t>P0726</t>
  </si>
  <si>
    <t>P0743</t>
  </si>
  <si>
    <t>P0748</t>
  </si>
  <si>
    <t>P0759</t>
  </si>
  <si>
    <t>P0778</t>
  </si>
  <si>
    <t>P0779</t>
  </si>
  <si>
    <t>P0791</t>
  </si>
  <si>
    <t>P0793</t>
  </si>
  <si>
    <t>P0809</t>
  </si>
  <si>
    <t>P0817</t>
  </si>
  <si>
    <t>P0819</t>
  </si>
  <si>
    <t>P0822</t>
  </si>
  <si>
    <t>P0831</t>
  </si>
  <si>
    <t>P0832</t>
  </si>
  <si>
    <t>P0833</t>
  </si>
  <si>
    <t>P0838</t>
  </si>
  <si>
    <t>P0845</t>
  </si>
  <si>
    <t>P0850</t>
  </si>
  <si>
    <t>P0957</t>
  </si>
  <si>
    <t>P0959</t>
  </si>
  <si>
    <t>P0964</t>
  </si>
  <si>
    <t>P0965</t>
  </si>
  <si>
    <t>P0968</t>
  </si>
  <si>
    <t>P0978</t>
  </si>
  <si>
    <t>P0982</t>
  </si>
  <si>
    <t>P0993</t>
  </si>
  <si>
    <t>P1012</t>
  </si>
  <si>
    <t>P1015</t>
  </si>
  <si>
    <t>P1022</t>
  </si>
  <si>
    <t>P1037</t>
  </si>
  <si>
    <t>P1039</t>
  </si>
  <si>
    <t>P1040</t>
  </si>
  <si>
    <t>P1042</t>
  </si>
  <si>
    <t>P1043</t>
  </si>
  <si>
    <t>P1044</t>
  </si>
  <si>
    <t>P1045</t>
  </si>
  <si>
    <t>P1047</t>
  </si>
  <si>
    <t>P1048</t>
  </si>
  <si>
    <t>P1051</t>
  </si>
  <si>
    <t>P1052</t>
  </si>
  <si>
    <t>P1053</t>
  </si>
  <si>
    <t>P1054</t>
  </si>
  <si>
    <t>P1055</t>
  </si>
  <si>
    <t>P1056</t>
  </si>
  <si>
    <t>P1057</t>
  </si>
  <si>
    <t>P1058</t>
  </si>
  <si>
    <t>P1059</t>
  </si>
  <si>
    <t>P1060</t>
  </si>
  <si>
    <t>P1061</t>
  </si>
  <si>
    <t>P1062</t>
  </si>
  <si>
    <t>P1063</t>
  </si>
  <si>
    <t>Q0027</t>
  </si>
  <si>
    <t>Q0044</t>
  </si>
  <si>
    <t>Q0048</t>
  </si>
  <si>
    <t>Q0054</t>
  </si>
  <si>
    <t>Q0055</t>
  </si>
  <si>
    <t>Q0058</t>
  </si>
  <si>
    <t>Q0061</t>
  </si>
  <si>
    <t>Q0063</t>
  </si>
  <si>
    <t>Q0064</t>
  </si>
  <si>
    <t>R0044</t>
  </si>
  <si>
    <t>R0061</t>
  </si>
  <si>
    <t>R0092</t>
  </si>
  <si>
    <t>R0131</t>
  </si>
  <si>
    <t>R0148</t>
  </si>
  <si>
    <t>R0168</t>
  </si>
  <si>
    <t>R0173</t>
  </si>
  <si>
    <t>R0179</t>
  </si>
  <si>
    <t>R0247</t>
  </si>
  <si>
    <t>R0254</t>
  </si>
  <si>
    <t>R0257</t>
  </si>
  <si>
    <t>R0284</t>
  </si>
  <si>
    <t>R0290</t>
  </si>
  <si>
    <t>R0292</t>
  </si>
  <si>
    <t>R0331</t>
  </si>
  <si>
    <t>R0419</t>
  </si>
  <si>
    <t>R0431</t>
  </si>
  <si>
    <t>R0478</t>
  </si>
  <si>
    <t>R0483</t>
  </si>
  <si>
    <t>R0517</t>
  </si>
  <si>
    <t>R0529</t>
  </si>
  <si>
    <t>R0530</t>
  </si>
  <si>
    <t>R0535</t>
  </si>
  <si>
    <t>R0541</t>
  </si>
  <si>
    <t>R0544</t>
  </si>
  <si>
    <t>R0550</t>
  </si>
  <si>
    <t>R0562</t>
  </si>
  <si>
    <t>R0569</t>
  </si>
  <si>
    <t>R0584</t>
  </si>
  <si>
    <t>R0588</t>
  </si>
  <si>
    <t>R0589</t>
  </si>
  <si>
    <t>R0599</t>
  </si>
  <si>
    <t>R0602</t>
  </si>
  <si>
    <t>R0606</t>
  </si>
  <si>
    <t>R0620</t>
  </si>
  <si>
    <t>R0622</t>
  </si>
  <si>
    <t>R0628</t>
  </si>
  <si>
    <t>R0631</t>
  </si>
  <si>
    <t>R0635</t>
  </si>
  <si>
    <t>R0650</t>
  </si>
  <si>
    <t>R0652</t>
  </si>
  <si>
    <t>R0653</t>
  </si>
  <si>
    <t>R0654</t>
  </si>
  <si>
    <t>R0662</t>
  </si>
  <si>
    <t>R0665</t>
  </si>
  <si>
    <t>R0668</t>
  </si>
  <si>
    <t>R0669</t>
  </si>
  <si>
    <t>R0704</t>
  </si>
  <si>
    <t>R0708</t>
  </si>
  <si>
    <t>R0709</t>
  </si>
  <si>
    <t>R0710</t>
  </si>
  <si>
    <t>R0712</t>
  </si>
  <si>
    <t>R0714</t>
  </si>
  <si>
    <t>R0715</t>
  </si>
  <si>
    <t>R0716</t>
  </si>
  <si>
    <t>R0717</t>
  </si>
  <si>
    <t>R0719</t>
  </si>
  <si>
    <t>R0720</t>
  </si>
  <si>
    <t>R0722</t>
  </si>
  <si>
    <t>S0005</t>
  </si>
  <si>
    <t>S0045</t>
  </si>
  <si>
    <t>S0076</t>
  </si>
  <si>
    <t>S0149</t>
  </si>
  <si>
    <t>S0193</t>
  </si>
  <si>
    <t>S0255</t>
  </si>
  <si>
    <t>S0262</t>
  </si>
  <si>
    <t>S0264</t>
  </si>
  <si>
    <t>S0333</t>
  </si>
  <si>
    <t>S0708</t>
  </si>
  <si>
    <t>S0710</t>
  </si>
  <si>
    <t>S0740</t>
  </si>
  <si>
    <t>S0767</t>
  </si>
  <si>
    <t>S0801</t>
  </si>
  <si>
    <t>S0830</t>
  </si>
  <si>
    <t>S0846</t>
  </si>
  <si>
    <t>S0866</t>
  </si>
  <si>
    <t>S0869</t>
  </si>
  <si>
    <t>S0872</t>
  </si>
  <si>
    <t>S0903</t>
  </si>
  <si>
    <t>S0923</t>
  </si>
  <si>
    <t>S0926</t>
  </si>
  <si>
    <t>S0951</t>
  </si>
  <si>
    <t>S0954</t>
  </si>
  <si>
    <t>S0956</t>
  </si>
  <si>
    <t>S0999</t>
  </si>
  <si>
    <t>S1021</t>
  </si>
  <si>
    <t>S1030</t>
  </si>
  <si>
    <t>S1061</t>
  </si>
  <si>
    <t>S1065</t>
  </si>
  <si>
    <t>S1085</t>
  </si>
  <si>
    <t>S1122</t>
  </si>
  <si>
    <t>S1123</t>
  </si>
  <si>
    <t>S1180</t>
  </si>
  <si>
    <t>S1184</t>
  </si>
  <si>
    <t>S1190</t>
  </si>
  <si>
    <t>S1204</t>
  </si>
  <si>
    <t>S1208</t>
  </si>
  <si>
    <t>S1217</t>
  </si>
  <si>
    <t>S1220</t>
  </si>
  <si>
    <t>S1235</t>
  </si>
  <si>
    <t>S1254</t>
  </si>
  <si>
    <t>S1265</t>
  </si>
  <si>
    <t>S1275</t>
  </si>
  <si>
    <t>S1277</t>
  </si>
  <si>
    <t>S1322</t>
  </si>
  <si>
    <t>S1326</t>
  </si>
  <si>
    <t>S1331</t>
  </si>
  <si>
    <t>S1334</t>
  </si>
  <si>
    <t>S1337</t>
  </si>
  <si>
    <t>S1371</t>
  </si>
  <si>
    <t>S1383</t>
  </si>
  <si>
    <t>S1386</t>
  </si>
  <si>
    <t>S1412</t>
  </si>
  <si>
    <t>S1417</t>
  </si>
  <si>
    <t>S1429</t>
  </si>
  <si>
    <t>S1438</t>
  </si>
  <si>
    <t>S1444</t>
  </si>
  <si>
    <t>S1455</t>
  </si>
  <si>
    <t>S1460</t>
  </si>
  <si>
    <t>S1476</t>
  </si>
  <si>
    <t>S1480</t>
  </si>
  <si>
    <t>S1481</t>
  </si>
  <si>
    <t>S1510</t>
  </si>
  <si>
    <t>S1514</t>
  </si>
  <si>
    <t>S1515</t>
  </si>
  <si>
    <t>S1519</t>
  </si>
  <si>
    <t>S1520</t>
  </si>
  <si>
    <t>S1534</t>
  </si>
  <si>
    <t>S1553</t>
  </si>
  <si>
    <t>S1561</t>
  </si>
  <si>
    <t>S1563</t>
  </si>
  <si>
    <t>S1565</t>
  </si>
  <si>
    <t>S1566</t>
  </si>
  <si>
    <t>S1567</t>
  </si>
  <si>
    <t>S1570</t>
  </si>
  <si>
    <t>S1576</t>
  </si>
  <si>
    <t>S1577</t>
  </si>
  <si>
    <t>S1583</t>
  </si>
  <si>
    <t>S1584</t>
  </si>
  <si>
    <t>S1588</t>
  </si>
  <si>
    <t>S1592</t>
  </si>
  <si>
    <t>S1594</t>
  </si>
  <si>
    <t>S1597</t>
  </si>
  <si>
    <t>S1608</t>
  </si>
  <si>
    <t>S1615</t>
  </si>
  <si>
    <t>S1618</t>
  </si>
  <si>
    <t>S1622</t>
  </si>
  <si>
    <t>S1624</t>
  </si>
  <si>
    <t>S1629</t>
  </si>
  <si>
    <t>S1632</t>
  </si>
  <si>
    <t>S1637</t>
  </si>
  <si>
    <t>S1638</t>
  </si>
  <si>
    <t>S1641</t>
  </si>
  <si>
    <t>S1642</t>
  </si>
  <si>
    <t>S1646</t>
  </si>
  <si>
    <t>S1661</t>
  </si>
  <si>
    <t>S1662</t>
  </si>
  <si>
    <t>S1673</t>
  </si>
  <si>
    <t>S1678</t>
  </si>
  <si>
    <t>S1679</t>
  </si>
  <si>
    <t>S1680</t>
  </si>
  <si>
    <t>S1683</t>
  </si>
  <si>
    <t>S1685</t>
  </si>
  <si>
    <t>S1687</t>
  </si>
  <si>
    <t>S1688</t>
  </si>
  <si>
    <t>S1693</t>
  </si>
  <si>
    <t>S1702</t>
  </si>
  <si>
    <t>S1703</t>
  </si>
  <si>
    <t>S1704</t>
  </si>
  <si>
    <t>S1712</t>
  </si>
  <si>
    <t>S1716</t>
  </si>
  <si>
    <t>S1724</t>
  </si>
  <si>
    <t>S1726</t>
  </si>
  <si>
    <t>S1732</t>
  </si>
  <si>
    <t>S1738</t>
  </si>
  <si>
    <t>S1741</t>
  </si>
  <si>
    <t>S1742</t>
  </si>
  <si>
    <t>S1743</t>
  </si>
  <si>
    <t>S1744</t>
  </si>
  <si>
    <t>S1747</t>
  </si>
  <si>
    <t>S1749</t>
  </si>
  <si>
    <t>S1750</t>
  </si>
  <si>
    <t>S1751</t>
  </si>
  <si>
    <t>S1752</t>
  </si>
  <si>
    <t>S1754</t>
  </si>
  <si>
    <t>S1758</t>
  </si>
  <si>
    <t>S1759</t>
  </si>
  <si>
    <t>S1760</t>
  </si>
  <si>
    <t>S1761</t>
  </si>
  <si>
    <t>S1775</t>
  </si>
  <si>
    <t>S1783</t>
  </si>
  <si>
    <t>T0002</t>
  </si>
  <si>
    <t>T0080</t>
  </si>
  <si>
    <t>T0086</t>
  </si>
  <si>
    <t>T0092</t>
  </si>
  <si>
    <t>T0135</t>
  </si>
  <si>
    <t>T0160</t>
  </si>
  <si>
    <t>T0165</t>
  </si>
  <si>
    <t>T0232</t>
  </si>
  <si>
    <t>T0239</t>
  </si>
  <si>
    <t>T0270</t>
  </si>
  <si>
    <t>T0288</t>
  </si>
  <si>
    <t>T0315</t>
  </si>
  <si>
    <t>T0319</t>
  </si>
  <si>
    <t>T0385</t>
  </si>
  <si>
    <t>T0389</t>
  </si>
  <si>
    <t>T0390</t>
  </si>
  <si>
    <t>T0425</t>
  </si>
  <si>
    <t>T0427</t>
  </si>
  <si>
    <t>T0449</t>
  </si>
  <si>
    <t>T0458</t>
  </si>
  <si>
    <t>T0461</t>
  </si>
  <si>
    <t>T0476</t>
  </si>
  <si>
    <t>T0485</t>
  </si>
  <si>
    <t>T0491</t>
  </si>
  <si>
    <t>T0504</t>
  </si>
  <si>
    <t>T0507</t>
  </si>
  <si>
    <t>T0516</t>
  </si>
  <si>
    <t>T0522</t>
  </si>
  <si>
    <t>T0545</t>
  </si>
  <si>
    <t>T0566</t>
  </si>
  <si>
    <t>T0627</t>
  </si>
  <si>
    <t>T0641</t>
  </si>
  <si>
    <t>T0643</t>
  </si>
  <si>
    <t>T0653</t>
  </si>
  <si>
    <t>T0663</t>
  </si>
  <si>
    <t>T0672</t>
  </si>
  <si>
    <t>T0677</t>
  </si>
  <si>
    <t>T0679</t>
  </si>
  <si>
    <t>T0680</t>
  </si>
  <si>
    <t>T0683</t>
  </si>
  <si>
    <t>T0685</t>
  </si>
  <si>
    <t>T0690</t>
  </si>
  <si>
    <t>T0694</t>
  </si>
  <si>
    <t>T0696</t>
  </si>
  <si>
    <t>T0697</t>
  </si>
  <si>
    <t>T0698</t>
  </si>
  <si>
    <t>T0702</t>
  </si>
  <si>
    <t>T0707</t>
  </si>
  <si>
    <t>T0708</t>
  </si>
  <si>
    <t>T0710</t>
  </si>
  <si>
    <t>T0716</t>
  </si>
  <si>
    <t>T0719</t>
  </si>
  <si>
    <t>T0721</t>
  </si>
  <si>
    <t>T0723</t>
  </si>
  <si>
    <t>T0725</t>
  </si>
  <si>
    <t>T0726</t>
  </si>
  <si>
    <t>T0730</t>
  </si>
  <si>
    <t>T0731</t>
  </si>
  <si>
    <t>T0732</t>
  </si>
  <si>
    <t>T0736</t>
  </si>
  <si>
    <t>T0739</t>
  </si>
  <si>
    <t>T0742</t>
  </si>
  <si>
    <t>T0744</t>
  </si>
  <si>
    <t>T0747</t>
  </si>
  <si>
    <t>T0748</t>
  </si>
  <si>
    <t>T0751</t>
  </si>
  <si>
    <t>T0758</t>
  </si>
  <si>
    <t>T0761</t>
  </si>
  <si>
    <t>T0762</t>
  </si>
  <si>
    <t>T0763</t>
  </si>
  <si>
    <t>T0764</t>
  </si>
  <si>
    <t>T0766</t>
  </si>
  <si>
    <t>T0767</t>
  </si>
  <si>
    <t>T0770</t>
  </si>
  <si>
    <t>T0772</t>
  </si>
  <si>
    <t>T0773</t>
  </si>
  <si>
    <t>U0023</t>
  </si>
  <si>
    <t>U0041</t>
  </si>
  <si>
    <t>U0058</t>
  </si>
  <si>
    <t>U0064</t>
  </si>
  <si>
    <t>U0074</t>
  </si>
  <si>
    <t>U0090</t>
  </si>
  <si>
    <t>U0094</t>
  </si>
  <si>
    <t>U0110</t>
  </si>
  <si>
    <t>U0124</t>
  </si>
  <si>
    <t>U0135</t>
  </si>
  <si>
    <t>U0140</t>
  </si>
  <si>
    <t>U0145</t>
  </si>
  <si>
    <t>U0148</t>
  </si>
  <si>
    <t>U0157</t>
  </si>
  <si>
    <t>U0164</t>
  </si>
  <si>
    <t>U0166</t>
  </si>
  <si>
    <t>U0170</t>
  </si>
  <si>
    <t>U0178</t>
  </si>
  <si>
    <t>U0180</t>
  </si>
  <si>
    <t>U0184</t>
  </si>
  <si>
    <t>U0185</t>
  </si>
  <si>
    <t>V0036</t>
  </si>
  <si>
    <t>V0244</t>
  </si>
  <si>
    <t>V0252</t>
  </si>
  <si>
    <t>V0258</t>
  </si>
  <si>
    <t>V0268</t>
  </si>
  <si>
    <t>V0276</t>
  </si>
  <si>
    <t>V0282</t>
  </si>
  <si>
    <t>V0290</t>
  </si>
  <si>
    <t>V0320</t>
  </si>
  <si>
    <t>V0337</t>
  </si>
  <si>
    <t>V0355</t>
  </si>
  <si>
    <t>V0377</t>
  </si>
  <si>
    <t>V0379</t>
  </si>
  <si>
    <t>V0384</t>
  </si>
  <si>
    <t>V0386</t>
  </si>
  <si>
    <t>V0397</t>
  </si>
  <si>
    <t>V0400</t>
  </si>
  <si>
    <t>V0402</t>
  </si>
  <si>
    <t>V0405</t>
  </si>
  <si>
    <t>V0413</t>
  </si>
  <si>
    <t>V0415</t>
  </si>
  <si>
    <t>V0417</t>
  </si>
  <si>
    <t>V0421</t>
  </si>
  <si>
    <t>V0424</t>
  </si>
  <si>
    <t>V0427</t>
  </si>
  <si>
    <t>V0428</t>
  </si>
  <si>
    <t>V0429</t>
  </si>
  <si>
    <t>V0430</t>
  </si>
  <si>
    <t>V0431</t>
  </si>
  <si>
    <t>V0432</t>
  </si>
  <si>
    <t>V0433</t>
  </si>
  <si>
    <t>W0034</t>
  </si>
  <si>
    <t>W0088</t>
  </si>
  <si>
    <t>W0234</t>
  </si>
  <si>
    <t>W0235</t>
  </si>
  <si>
    <t>W0237</t>
  </si>
  <si>
    <t>W0242</t>
  </si>
  <si>
    <t>W0255</t>
  </si>
  <si>
    <t>W0261</t>
  </si>
  <si>
    <t>W0262</t>
  </si>
  <si>
    <t>W0266</t>
  </si>
  <si>
    <t>W0279</t>
  </si>
  <si>
    <t>W0297</t>
  </si>
  <si>
    <t>W0299</t>
  </si>
  <si>
    <t>W0338</t>
  </si>
  <si>
    <t>W0347</t>
  </si>
  <si>
    <t>W0365</t>
  </si>
  <si>
    <t>W0366</t>
  </si>
  <si>
    <t>W0379</t>
  </si>
  <si>
    <t>W0380</t>
  </si>
  <si>
    <t>W0411</t>
  </si>
  <si>
    <t>W0427</t>
  </si>
  <si>
    <t>W0441</t>
  </si>
  <si>
    <t>W0442</t>
  </si>
  <si>
    <t>W0443</t>
  </si>
  <si>
    <t>W0454</t>
  </si>
  <si>
    <t>W0455</t>
  </si>
  <si>
    <t>W0458</t>
  </si>
  <si>
    <t>W0462</t>
  </si>
  <si>
    <t>W0468</t>
  </si>
  <si>
    <t>W0471</t>
  </si>
  <si>
    <t>W0475</t>
  </si>
  <si>
    <t>W0477</t>
  </si>
  <si>
    <t>W0479</t>
  </si>
  <si>
    <t>W0480</t>
  </si>
  <si>
    <t>W0481</t>
  </si>
  <si>
    <t>W0482</t>
  </si>
  <si>
    <t>W0483</t>
  </si>
  <si>
    <t>W0485</t>
  </si>
  <si>
    <t>W0486</t>
  </si>
  <si>
    <t>W0487</t>
  </si>
  <si>
    <t>W0491</t>
  </si>
  <si>
    <t>X0036</t>
  </si>
  <si>
    <t>Y0018</t>
  </si>
  <si>
    <t>Y0025</t>
  </si>
  <si>
    <t>Y0034</t>
  </si>
  <si>
    <t>Y0039</t>
  </si>
  <si>
    <t>Y0057</t>
  </si>
  <si>
    <t>Y0059</t>
  </si>
  <si>
    <t>Y0062</t>
  </si>
  <si>
    <t>Y0063</t>
  </si>
  <si>
    <t>Z0104</t>
  </si>
  <si>
    <t>Z0134</t>
  </si>
  <si>
    <t>Z0148</t>
  </si>
  <si>
    <t>Z0155</t>
  </si>
  <si>
    <t>Z1062</t>
  </si>
  <si>
    <t>updated multi-PO DC split %'s reflecting the recent decision to not move the Ohio pool point mapping to the PHX DC</t>
  </si>
  <si>
    <t>8.2.1</t>
  </si>
  <si>
    <t>1. DC By Pass Split Tabs (previously tested and piloted)</t>
  </si>
  <si>
    <t>2. Updated Store Split %'s by Category for 2 and 3 way splits</t>
  </si>
  <si>
    <t>3. Updated Purchase Type of Buy Options</t>
  </si>
  <si>
    <t>4. Updated Shipping calendar with Don's 6/19 publication.</t>
  </si>
  <si>
    <t>5. Added port Caucedo, DO</t>
  </si>
  <si>
    <t>8.2.2</t>
  </si>
  <si>
    <t>to buyers, portal after</t>
  </si>
  <si>
    <t>8.3.1</t>
  </si>
  <si>
    <t>4. DC By Pass eligibility was added for Domestic CA FOB of Pre Ticket PO's with all ordered lines with an Allocation guide = "MP".</t>
  </si>
  <si>
    <t>5. A Vendor grade lookup was added in cell B5 using an updated report from Jennifer West this week along with the last known value for vendors not in her current file.</t>
  </si>
  <si>
    <t>6. The Master FOB DC now populates on Domestic PO's based on Don's input. (note: CO will come up as "tbd" as western CO are shipped to PHX, while eastern CO ships to DAL)</t>
  </si>
  <si>
    <t>3. Updated the list of Categories using Sub Categories for conditional format in cell B15 and below and updated the Category description lookup table.</t>
  </si>
  <si>
    <t>1. Domestic Split Drop Down (cell  BU10) defaults to "No Split"; however if the PO qualifies for DC By Pass, the drop down switches automatically to "3 Way". "2 Way" can still be selected from the drop down.</t>
  </si>
  <si>
    <t>2. Import Split Drop Down (cell  BU10) defaults to "2 Way"; however if the PO qualifies for DC By Pass, the drop down switches automatically to "3 Way". "No Split" can still be selected from the drop down.</t>
  </si>
  <si>
    <t>7. Update the DC Processing codes.</t>
  </si>
  <si>
    <t>8. Ensured any non full carton quantities on split orders are directed to Dallas.</t>
  </si>
  <si>
    <t xml:space="preserve">9. Placed fix to highlight as By Pass Eligible, even when the first line item row is deleted. </t>
  </si>
  <si>
    <t>GLASS</t>
  </si>
  <si>
    <t>SDCR</t>
  </si>
  <si>
    <t>O3</t>
  </si>
  <si>
    <t>S3</t>
  </si>
  <si>
    <t>Danang</t>
  </si>
  <si>
    <t>RT</t>
  </si>
  <si>
    <t>Store Print Ticket</t>
  </si>
  <si>
    <t>DC Print Ticket/Seed</t>
  </si>
  <si>
    <t>DC Print Ticket/Apply</t>
  </si>
  <si>
    <t>Repricing Req.</t>
  </si>
  <si>
    <t>VS</t>
  </si>
  <si>
    <t>Vendor to Seed Tickets</t>
  </si>
  <si>
    <t>XEUR</t>
  </si>
  <si>
    <t>x</t>
  </si>
  <si>
    <t>GC022419</t>
  </si>
  <si>
    <t>1019</t>
  </si>
  <si>
    <t>0120</t>
  </si>
  <si>
    <t>0220</t>
  </si>
  <si>
    <t>CNY - Feb 5th</t>
  </si>
  <si>
    <t>GC040718</t>
  </si>
  <si>
    <t>A0365</t>
  </si>
  <si>
    <t>A0382</t>
  </si>
  <si>
    <t>A0460</t>
  </si>
  <si>
    <t>A0645</t>
  </si>
  <si>
    <t>A0819</t>
  </si>
  <si>
    <t>A1031</t>
  </si>
  <si>
    <t>A1041</t>
  </si>
  <si>
    <t>A1053</t>
  </si>
  <si>
    <t>A1054</t>
  </si>
  <si>
    <t>A1062</t>
  </si>
  <si>
    <t>A1067</t>
  </si>
  <si>
    <t>A1084</t>
  </si>
  <si>
    <t>A1087</t>
  </si>
  <si>
    <t>A1088</t>
  </si>
  <si>
    <t>A1092</t>
  </si>
  <si>
    <t>A1093</t>
  </si>
  <si>
    <t>A1094</t>
  </si>
  <si>
    <t>A1096</t>
  </si>
  <si>
    <t>B0051</t>
  </si>
  <si>
    <t>B0417</t>
  </si>
  <si>
    <t>B0437</t>
  </si>
  <si>
    <t>B0480</t>
  </si>
  <si>
    <t>B0502</t>
  </si>
  <si>
    <t>B0777</t>
  </si>
  <si>
    <t>B0861</t>
  </si>
  <si>
    <t>B0879</t>
  </si>
  <si>
    <t>B0891</t>
  </si>
  <si>
    <t>B0905</t>
  </si>
  <si>
    <t>B0907</t>
  </si>
  <si>
    <t>B0978</t>
  </si>
  <si>
    <t>B0980</t>
  </si>
  <si>
    <t>B0982</t>
  </si>
  <si>
    <t>B0985</t>
  </si>
  <si>
    <t>B0986</t>
  </si>
  <si>
    <t>C0226</t>
  </si>
  <si>
    <t>C0638</t>
  </si>
  <si>
    <t>C0846</t>
  </si>
  <si>
    <t>C0965</t>
  </si>
  <si>
    <t>C1061</t>
  </si>
  <si>
    <t>C1333</t>
  </si>
  <si>
    <t>C1522</t>
  </si>
  <si>
    <t>C1860</t>
  </si>
  <si>
    <t>C1862</t>
  </si>
  <si>
    <t>C1865</t>
  </si>
  <si>
    <t>C1866</t>
  </si>
  <si>
    <t>C1868</t>
  </si>
  <si>
    <t>C1869</t>
  </si>
  <si>
    <t>C1870</t>
  </si>
  <si>
    <t>C1871</t>
  </si>
  <si>
    <t>C1876</t>
  </si>
  <si>
    <t>D0478</t>
  </si>
  <si>
    <t>D0543</t>
  </si>
  <si>
    <t>D0608</t>
  </si>
  <si>
    <t>D0645</t>
  </si>
  <si>
    <t>D0684</t>
  </si>
  <si>
    <t>D0713</t>
  </si>
  <si>
    <t>D0717</t>
  </si>
  <si>
    <t>E0352</t>
  </si>
  <si>
    <t>E0514</t>
  </si>
  <si>
    <t>E0526</t>
  </si>
  <si>
    <t>E0570</t>
  </si>
  <si>
    <t>E0577</t>
  </si>
  <si>
    <t>E0582</t>
  </si>
  <si>
    <t>E0588</t>
  </si>
  <si>
    <t>F0567</t>
  </si>
  <si>
    <t>F0576</t>
  </si>
  <si>
    <t>F0578</t>
  </si>
  <si>
    <t>F0581</t>
  </si>
  <si>
    <t>F0582</t>
  </si>
  <si>
    <t>F0583</t>
  </si>
  <si>
    <t>G0072</t>
  </si>
  <si>
    <t>G0209</t>
  </si>
  <si>
    <t>G0272</t>
  </si>
  <si>
    <t>G0427</t>
  </si>
  <si>
    <t>G0868</t>
  </si>
  <si>
    <t>G0870</t>
  </si>
  <si>
    <t>G0889</t>
  </si>
  <si>
    <t>G0956</t>
  </si>
  <si>
    <t>H0001</t>
  </si>
  <si>
    <t>H0561</t>
  </si>
  <si>
    <t>H0705</t>
  </si>
  <si>
    <t>H0706</t>
  </si>
  <si>
    <t>H0709</t>
  </si>
  <si>
    <t>H0710</t>
  </si>
  <si>
    <t>H5098</t>
  </si>
  <si>
    <t>H6024</t>
  </si>
  <si>
    <t>H6025</t>
  </si>
  <si>
    <t>H6029</t>
  </si>
  <si>
    <t>H6032</t>
  </si>
  <si>
    <t>H6033</t>
  </si>
  <si>
    <t>H6034</t>
  </si>
  <si>
    <t>I0111</t>
  </si>
  <si>
    <t>I0324</t>
  </si>
  <si>
    <t>I0345</t>
  </si>
  <si>
    <t>I0437</t>
  </si>
  <si>
    <t>I0484</t>
  </si>
  <si>
    <t>I0493</t>
  </si>
  <si>
    <t>J0158</t>
  </si>
  <si>
    <t>J0240</t>
  </si>
  <si>
    <t>J0294</t>
  </si>
  <si>
    <t>J0304</t>
  </si>
  <si>
    <t>J0427</t>
  </si>
  <si>
    <t>J0428</t>
  </si>
  <si>
    <t>J0429</t>
  </si>
  <si>
    <t>K0313</t>
  </si>
  <si>
    <t>K0443</t>
  </si>
  <si>
    <t>K0580</t>
  </si>
  <si>
    <t>K0582</t>
  </si>
  <si>
    <t>K0583</t>
  </si>
  <si>
    <t>K0584</t>
  </si>
  <si>
    <t>L0325</t>
  </si>
  <si>
    <t>L0432</t>
  </si>
  <si>
    <t>L0512</t>
  </si>
  <si>
    <t>L1270</t>
  </si>
  <si>
    <t>L1341</t>
  </si>
  <si>
    <t>L1347</t>
  </si>
  <si>
    <t>L1349</t>
  </si>
  <si>
    <t>L1350</t>
  </si>
  <si>
    <t>L1351</t>
  </si>
  <si>
    <t>M0831</t>
  </si>
  <si>
    <t>M0860</t>
  </si>
  <si>
    <t>M0929</t>
  </si>
  <si>
    <t>M1045</t>
  </si>
  <si>
    <t>M1077</t>
  </si>
  <si>
    <t>M1083</t>
  </si>
  <si>
    <t>M1084</t>
  </si>
  <si>
    <t>M1085</t>
  </si>
  <si>
    <t>M1087</t>
  </si>
  <si>
    <t>M1088</t>
  </si>
  <si>
    <t>N0273</t>
  </si>
  <si>
    <t>N0356</t>
  </si>
  <si>
    <t>N0399</t>
  </si>
  <si>
    <t>N0433</t>
  </si>
  <si>
    <t>O0202</t>
  </si>
  <si>
    <t>O0222</t>
  </si>
  <si>
    <t>O0285</t>
  </si>
  <si>
    <t>P0339</t>
  </si>
  <si>
    <t>P0383</t>
  </si>
  <si>
    <t>P0521</t>
  </si>
  <si>
    <t>P0765</t>
  </si>
  <si>
    <t>P0848</t>
  </si>
  <si>
    <t>P1017</t>
  </si>
  <si>
    <t>P1023</t>
  </si>
  <si>
    <t>P1050</t>
  </si>
  <si>
    <t>P1070</t>
  </si>
  <si>
    <t>P1073</t>
  </si>
  <si>
    <t>P1078</t>
  </si>
  <si>
    <t>R0337</t>
  </si>
  <si>
    <t>R0490</t>
  </si>
  <si>
    <t>R0577</t>
  </si>
  <si>
    <t>R0623</t>
  </si>
  <si>
    <t>R0721</t>
  </si>
  <si>
    <t>R0726</t>
  </si>
  <si>
    <t>R0727</t>
  </si>
  <si>
    <t>R0731</t>
  </si>
  <si>
    <t>S0077</t>
  </si>
  <si>
    <t>S0724</t>
  </si>
  <si>
    <t>S1073</t>
  </si>
  <si>
    <t>S1176</t>
  </si>
  <si>
    <t>S1227</t>
  </si>
  <si>
    <t>S1446</t>
  </si>
  <si>
    <t>S1541</t>
  </si>
  <si>
    <t>S1558</t>
  </si>
  <si>
    <t>S1611</t>
  </si>
  <si>
    <t>S1619</t>
  </si>
  <si>
    <t>S1647</t>
  </si>
  <si>
    <t>S1768</t>
  </si>
  <si>
    <t>S1779</t>
  </si>
  <si>
    <t>S1781</t>
  </si>
  <si>
    <t>S1782</t>
  </si>
  <si>
    <t>S1785</t>
  </si>
  <si>
    <t>S1786</t>
  </si>
  <si>
    <t>T0130</t>
  </si>
  <si>
    <t>T0474</t>
  </si>
  <si>
    <t>T0595</t>
  </si>
  <si>
    <t>T0607</t>
  </si>
  <si>
    <t>T0642</t>
  </si>
  <si>
    <t>T0664</t>
  </si>
  <si>
    <t>T0668</t>
  </si>
  <si>
    <t>T0678</t>
  </si>
  <si>
    <t>T0695</t>
  </si>
  <si>
    <t>T0746</t>
  </si>
  <si>
    <t>T0756</t>
  </si>
  <si>
    <t>T0778</t>
  </si>
  <si>
    <t>T0779</t>
  </si>
  <si>
    <t>T0780</t>
  </si>
  <si>
    <t>U0119</t>
  </si>
  <si>
    <t>U0147</t>
  </si>
  <si>
    <t>U0188</t>
  </si>
  <si>
    <t>U0189</t>
  </si>
  <si>
    <t>U0190</t>
  </si>
  <si>
    <t>V0356</t>
  </si>
  <si>
    <t>V0383</t>
  </si>
  <si>
    <t>V0434</t>
  </si>
  <si>
    <t>V0435</t>
  </si>
  <si>
    <t>W0426</t>
  </si>
  <si>
    <t>W0465</t>
  </si>
  <si>
    <t>W0476</t>
  </si>
  <si>
    <t>W0493</t>
  </si>
  <si>
    <t>W0496</t>
  </si>
  <si>
    <t>W0497</t>
  </si>
  <si>
    <t>X0037</t>
  </si>
  <si>
    <t>Y0056</t>
  </si>
  <si>
    <t>Y0064</t>
  </si>
  <si>
    <t>For AC Assortment Plan File Only</t>
  </si>
  <si>
    <t>Target Week</t>
  </si>
  <si>
    <t>See Col CG</t>
  </si>
  <si>
    <t>3100 [KITCHEN COUNTERTOP]</t>
  </si>
  <si>
    <t>4043 [BIRD FEEDERS &amp; HOUSES]</t>
  </si>
  <si>
    <t>6082 [SUMMER CITRONELLA]</t>
  </si>
  <si>
    <t>6123 [PET HOME ACCESSORIES]</t>
  </si>
  <si>
    <t>6159 [FALL FOOTWEAR]</t>
  </si>
  <si>
    <t>6202 [SPRING/SUMMER FOOTWEAR]</t>
  </si>
  <si>
    <t>6203 [SPRING/SUMMER HATS]</t>
  </si>
  <si>
    <t>6326 [HARVEST DECOR]</t>
  </si>
  <si>
    <t>6329 [CHRISTMAS FLORAL]</t>
  </si>
  <si>
    <t>6337 [VALENTINES DECOR]</t>
  </si>
  <si>
    <t>6338 [MARDI GRAS DECOR]</t>
  </si>
  <si>
    <t>6667 [UMBRELLA BASES]</t>
  </si>
  <si>
    <t>6806 [BABY SEASONAL]</t>
  </si>
  <si>
    <t>6807 [BABY ACCESSORIES]</t>
  </si>
  <si>
    <t>6808 [BABY DECOR]</t>
  </si>
  <si>
    <t>7110 [WELLNESS SOCKS]</t>
  </si>
  <si>
    <t>7621 [HARD SIDE UPRIGHTS]</t>
  </si>
  <si>
    <t>8185 [BABY BATH]</t>
  </si>
  <si>
    <t>9.1.1</t>
  </si>
  <si>
    <t>1. Updated shipping calendars thru calendar 2019</t>
  </si>
  <si>
    <t>2. Updated category split %'s using Fall 18 actual with Spring 2019 forecast by store from Logility.</t>
  </si>
  <si>
    <t>3. Updated Vendor Grade table</t>
  </si>
  <si>
    <t>4. Addition of FOB Chennai, IN</t>
  </si>
  <si>
    <t>5. Addition of two columns in support of Assortment Plan file, which are outside the print range.</t>
  </si>
  <si>
    <t>IP = 9</t>
  </si>
  <si>
    <t>If no Inner Pack, IP is equal to the Master Pack</t>
  </si>
  <si>
    <t>Each Unit is packaged in a box or polybag</t>
  </si>
  <si>
    <t>Inner Packs must completely hold one or more units together when removed from Master Pack</t>
  </si>
  <si>
    <t>Valid Inner Packs - Box</t>
  </si>
  <si>
    <t>Valid Inner Packs - Poly Bag</t>
  </si>
  <si>
    <t>Not a Valid Inner Pack (separated only, no box)</t>
  </si>
  <si>
    <t>W06</t>
  </si>
  <si>
    <t>PO Worksheet Rate</t>
  </si>
  <si>
    <t>Origin CY</t>
  </si>
  <si>
    <t>Origin Country</t>
  </si>
  <si>
    <t>DC Bypass PO</t>
  </si>
  <si>
    <t>Aliaga</t>
  </si>
  <si>
    <t>Cochin</t>
  </si>
  <si>
    <t>Mumbai (Bombay)</t>
  </si>
  <si>
    <t>Pipavav (Victor)</t>
  </si>
  <si>
    <t>Port Qasim</t>
  </si>
  <si>
    <t>Qui Nhon</t>
  </si>
  <si>
    <t>Shenzhen (Yantian)</t>
  </si>
  <si>
    <t>Tianjin (Xingang)</t>
  </si>
  <si>
    <t>=IF(I10="YES",VLOOKUP(G10,Consol,8,0),IFERROR(VLOOKUP(X2,$AL$9:$AP$13,5,FALSE),0))</t>
  </si>
  <si>
    <t>Unique from New</t>
  </si>
  <si>
    <t>Current Version</t>
  </si>
  <si>
    <t>Ven Name</t>
  </si>
  <si>
    <t xml:space="preserve">Added East Coast DC By Pass W006 effective week 2019/27 for Imports and NY/NJ Domestic </t>
  </si>
  <si>
    <t>Updated freight rates, including added savings for By Pass Imports</t>
  </si>
  <si>
    <t>By Pass Qualification now only considers Vendor Grade 5 vendors.</t>
  </si>
  <si>
    <t>Change Import Worksheet print range to 3 pages and switched to Normal view.</t>
  </si>
  <si>
    <t>Added an orange highlight to costs entered with more than two decimals.</t>
  </si>
  <si>
    <t>Unlock editing and formatting for the Vendor Pack tab.</t>
  </si>
  <si>
    <t>Updated available list of FOB options with active Transportation file as of 3/8/2019</t>
  </si>
  <si>
    <t>Updated list of Categories using Sub Categories for blue highlighting in category column.</t>
  </si>
  <si>
    <t>Updated Rollover notes to reflect the new IP/MP direction as presented during Feb 2019 Supply Chain update meetings.</t>
  </si>
  <si>
    <t>Updated Vendor Guidelines tab to reflect new IP/MP direction as presented during Feb 2019 Supply Chain update meetings.</t>
  </si>
  <si>
    <t>Added vendor name to PO lines in column CA for use in Assortment Plan files.</t>
  </si>
  <si>
    <t>Fixed missing Cube formula in row 1 on Domestic Worksheet.</t>
  </si>
  <si>
    <t xml:space="preserve">New logic to populate DC Special handling 1 column with ST when the line has an Allocation Guide of IP or MP AND the PO </t>
  </si>
  <si>
    <t>is flagged as Pre Ticket NO.</t>
  </si>
  <si>
    <t>Updated PO Split 3 Pool tab to reflect W006 when FOB is East Coast By Pass eligible.</t>
  </si>
  <si>
    <t>Updated shipping calendar through 2020/27</t>
  </si>
  <si>
    <t>GC050519</t>
  </si>
  <si>
    <t>GC082519</t>
  </si>
  <si>
    <t xml:space="preserve">Ad Event                             C1 - Christmas 1                          Last Flow - HR </t>
  </si>
  <si>
    <t>W1 - Winter 1              Seasonal Candles</t>
  </si>
  <si>
    <t>GC092219</t>
  </si>
  <si>
    <t>GC102019</t>
  </si>
  <si>
    <t>GC111019</t>
  </si>
  <si>
    <t>Ad Event                      Last Flow - CF</t>
  </si>
  <si>
    <t>Seasonal Gifts              S1 - Spring 1                O1 - Outdoor 1</t>
  </si>
  <si>
    <t>GC112419</t>
  </si>
  <si>
    <t>GC120819</t>
  </si>
  <si>
    <t>Ad Event                         S2 - Spring 2                       O2 - Outdoor 2                       Last Flow - WF</t>
  </si>
  <si>
    <t>GC121519</t>
  </si>
  <si>
    <t>GC030120</t>
  </si>
  <si>
    <t>0320</t>
  </si>
  <si>
    <t>0420</t>
  </si>
  <si>
    <t>0520</t>
  </si>
  <si>
    <t>0620</t>
  </si>
  <si>
    <t>0720</t>
  </si>
  <si>
    <t>QC CHECK 2
(Will print on Store
Manifest for Store Special Instructions)</t>
  </si>
  <si>
    <t>Updated drop down options in the QC Check 2 column to match options for Store Special Handling and added note in column header.</t>
  </si>
  <si>
    <t>9.2.2</t>
  </si>
  <si>
    <t>Single PO SSL Landed</t>
  </si>
  <si>
    <t>Split PO SSL Landed</t>
  </si>
  <si>
    <t>From Don 3/28/19</t>
  </si>
  <si>
    <t>Curr</t>
  </si>
  <si>
    <t>MISC ORNAMENTS</t>
  </si>
  <si>
    <t>ICONS &amp; FIGURES</t>
  </si>
  <si>
    <t>INDOOR DECOR TABLETOP</t>
  </si>
  <si>
    <t>OUTDOOR DECOR</t>
  </si>
  <si>
    <t>PARTY PACKS</t>
  </si>
  <si>
    <t>OUTDOOR GAMES</t>
  </si>
  <si>
    <t>HYDRATION</t>
  </si>
  <si>
    <t># Cartons</t>
  </si>
  <si>
    <t>A0282</t>
  </si>
  <si>
    <t>A0292</t>
  </si>
  <si>
    <t>A0310</t>
  </si>
  <si>
    <t>A0529</t>
  </si>
  <si>
    <t>A0721</t>
  </si>
  <si>
    <t>A0733</t>
  </si>
  <si>
    <t>A0779</t>
  </si>
  <si>
    <t>A0855</t>
  </si>
  <si>
    <t>A0873</t>
  </si>
  <si>
    <t>A0878</t>
  </si>
  <si>
    <t>A0919</t>
  </si>
  <si>
    <t>A0979</t>
  </si>
  <si>
    <t>A1024</t>
  </si>
  <si>
    <t>A1028</t>
  </si>
  <si>
    <t>A1030</t>
  </si>
  <si>
    <t>A1091</t>
  </si>
  <si>
    <t>A1097</t>
  </si>
  <si>
    <t>A1099</t>
  </si>
  <si>
    <t>A1102</t>
  </si>
  <si>
    <t>A1103</t>
  </si>
  <si>
    <t>A1106</t>
  </si>
  <si>
    <t>B0392</t>
  </si>
  <si>
    <t>B0433</t>
  </si>
  <si>
    <t>B0487</t>
  </si>
  <si>
    <t>B0635</t>
  </si>
  <si>
    <t>B0648</t>
  </si>
  <si>
    <t>B0665</t>
  </si>
  <si>
    <t>B0696</t>
  </si>
  <si>
    <t>B0804</t>
  </si>
  <si>
    <t>B0821</t>
  </si>
  <si>
    <t>B0888</t>
  </si>
  <si>
    <t>B0910</t>
  </si>
  <si>
    <t>B0914</t>
  </si>
  <si>
    <t>B0939</t>
  </si>
  <si>
    <t>B0969</t>
  </si>
  <si>
    <t>B0975</t>
  </si>
  <si>
    <t>B0987</t>
  </si>
  <si>
    <t>B0988</t>
  </si>
  <si>
    <t>B0990</t>
  </si>
  <si>
    <t>B0991</t>
  </si>
  <si>
    <t>B0992</t>
  </si>
  <si>
    <t>B0994</t>
  </si>
  <si>
    <t>B0998</t>
  </si>
  <si>
    <t>B0999</t>
  </si>
  <si>
    <t>C0261</t>
  </si>
  <si>
    <t>C0561</t>
  </si>
  <si>
    <t>C0599</t>
  </si>
  <si>
    <t>C0629</t>
  </si>
  <si>
    <t>C0767</t>
  </si>
  <si>
    <t>C0782</t>
  </si>
  <si>
    <t>C0814</t>
  </si>
  <si>
    <t>C0866</t>
  </si>
  <si>
    <t>C0936</t>
  </si>
  <si>
    <t>C0946</t>
  </si>
  <si>
    <t>C0956</t>
  </si>
  <si>
    <t>C1064</t>
  </si>
  <si>
    <t>C1111</t>
  </si>
  <si>
    <t>C1128</t>
  </si>
  <si>
    <t>C1140</t>
  </si>
  <si>
    <t>C1183</t>
  </si>
  <si>
    <t>C1227</t>
  </si>
  <si>
    <t>C1251</t>
  </si>
  <si>
    <t>C1259</t>
  </si>
  <si>
    <t>C1264</t>
  </si>
  <si>
    <t>C1265</t>
  </si>
  <si>
    <t>C1282</t>
  </si>
  <si>
    <t>C1287</t>
  </si>
  <si>
    <t>C1289</t>
  </si>
  <si>
    <t>C1290</t>
  </si>
  <si>
    <t>C1305</t>
  </si>
  <si>
    <t>C1319</t>
  </si>
  <si>
    <t>C1324</t>
  </si>
  <si>
    <t>C1329</t>
  </si>
  <si>
    <t>C1331</t>
  </si>
  <si>
    <t>C1342</t>
  </si>
  <si>
    <t>C1346</t>
  </si>
  <si>
    <t>C1354</t>
  </si>
  <si>
    <t>C1359</t>
  </si>
  <si>
    <t>C1526</t>
  </si>
  <si>
    <t>C1527</t>
  </si>
  <si>
    <t>C1538</t>
  </si>
  <si>
    <t>C1582</t>
  </si>
  <si>
    <t>C1878</t>
  </si>
  <si>
    <t>C1879</t>
  </si>
  <si>
    <t>C1881</t>
  </si>
  <si>
    <t>C1882</t>
  </si>
  <si>
    <t>C1884</t>
  </si>
  <si>
    <t>C1885</t>
  </si>
  <si>
    <t>C1887</t>
  </si>
  <si>
    <t>C1888</t>
  </si>
  <si>
    <t>C1889</t>
  </si>
  <si>
    <t>C1890</t>
  </si>
  <si>
    <t>C1891</t>
  </si>
  <si>
    <t>C1892</t>
  </si>
  <si>
    <t>C1893</t>
  </si>
  <si>
    <t>C1894</t>
  </si>
  <si>
    <t>C1985</t>
  </si>
  <si>
    <t>C1986</t>
  </si>
  <si>
    <t>D0122</t>
  </si>
  <si>
    <t>D0163</t>
  </si>
  <si>
    <t>D0306</t>
  </si>
  <si>
    <t>D0442</t>
  </si>
  <si>
    <t>D0452</t>
  </si>
  <si>
    <t>D0574</t>
  </si>
  <si>
    <t>D0588</t>
  </si>
  <si>
    <t>D0613</t>
  </si>
  <si>
    <t>D0660</t>
  </si>
  <si>
    <t>D0662</t>
  </si>
  <si>
    <t>D0670</t>
  </si>
  <si>
    <t>D0680</t>
  </si>
  <si>
    <t>D0695</t>
  </si>
  <si>
    <t>D0712</t>
  </si>
  <si>
    <t>D0718</t>
  </si>
  <si>
    <t>D0719</t>
  </si>
  <si>
    <t>D0720</t>
  </si>
  <si>
    <t>E0116</t>
  </si>
  <si>
    <t>E0254</t>
  </si>
  <si>
    <t>E0346</t>
  </si>
  <si>
    <t>E0370</t>
  </si>
  <si>
    <t>E0409</t>
  </si>
  <si>
    <t>E0472</t>
  </si>
  <si>
    <t>E0508</t>
  </si>
  <si>
    <t>E0531</t>
  </si>
  <si>
    <t>E0541</t>
  </si>
  <si>
    <t>E0546</t>
  </si>
  <si>
    <t>E0556</t>
  </si>
  <si>
    <t>E0559</t>
  </si>
  <si>
    <t>E0561</t>
  </si>
  <si>
    <t>E0562</t>
  </si>
  <si>
    <t>E0583</t>
  </si>
  <si>
    <t>E0585</t>
  </si>
  <si>
    <t>E0590</t>
  </si>
  <si>
    <t>F0013</t>
  </si>
  <si>
    <t>F0279</t>
  </si>
  <si>
    <t>F0308</t>
  </si>
  <si>
    <t>F0351</t>
  </si>
  <si>
    <t>F0410</t>
  </si>
  <si>
    <t>F0479</t>
  </si>
  <si>
    <t>F0493</t>
  </si>
  <si>
    <t>F0536</t>
  </si>
  <si>
    <t>F0543</t>
  </si>
  <si>
    <t>F0548</t>
  </si>
  <si>
    <t>F0554</t>
  </si>
  <si>
    <t>F0559</t>
  </si>
  <si>
    <t>G0271</t>
  </si>
  <si>
    <t>G0299</t>
  </si>
  <si>
    <t>G0339</t>
  </si>
  <si>
    <t>G0374</t>
  </si>
  <si>
    <t>G0422</t>
  </si>
  <si>
    <t>G0476</t>
  </si>
  <si>
    <t>G0478</t>
  </si>
  <si>
    <t>G0865</t>
  </si>
  <si>
    <t>G0882</t>
  </si>
  <si>
    <t>G0923</t>
  </si>
  <si>
    <t>G0928</t>
  </si>
  <si>
    <t>G0929</t>
  </si>
  <si>
    <t>G0936</t>
  </si>
  <si>
    <t>G0953</t>
  </si>
  <si>
    <t>G0960</t>
  </si>
  <si>
    <t>G0961</t>
  </si>
  <si>
    <t>G0962</t>
  </si>
  <si>
    <t>H0097</t>
  </si>
  <si>
    <t>H0196</t>
  </si>
  <si>
    <t>H0262</t>
  </si>
  <si>
    <t>H0349</t>
  </si>
  <si>
    <t>H0350</t>
  </si>
  <si>
    <t>H0413</t>
  </si>
  <si>
    <t>H0435</t>
  </si>
  <si>
    <t>H0513</t>
  </si>
  <si>
    <t>H0519</t>
  </si>
  <si>
    <t>H0526</t>
  </si>
  <si>
    <t>H0529</t>
  </si>
  <si>
    <t>H0560</t>
  </si>
  <si>
    <t>H0581</t>
  </si>
  <si>
    <t>H0612</t>
  </si>
  <si>
    <t>H0620</t>
  </si>
  <si>
    <t>H0624</t>
  </si>
  <si>
    <t>H0636</t>
  </si>
  <si>
    <t>H0645</t>
  </si>
  <si>
    <t>H0646</t>
  </si>
  <si>
    <t>H0654</t>
  </si>
  <si>
    <t>H0655</t>
  </si>
  <si>
    <t>H0658</t>
  </si>
  <si>
    <t>H0659</t>
  </si>
  <si>
    <t>H0661</t>
  </si>
  <si>
    <t>H0691</t>
  </si>
  <si>
    <t>H0693</t>
  </si>
  <si>
    <t>H0694</t>
  </si>
  <si>
    <t>H6004</t>
  </si>
  <si>
    <t>H6005</t>
  </si>
  <si>
    <t>H6006</t>
  </si>
  <si>
    <t>H6008</t>
  </si>
  <si>
    <t>H6009</t>
  </si>
  <si>
    <t>H6011</t>
  </si>
  <si>
    <t>H6022</t>
  </si>
  <si>
    <t>H6030</t>
  </si>
  <si>
    <t>H6036</t>
  </si>
  <si>
    <t>H6038</t>
  </si>
  <si>
    <t>I0035</t>
  </si>
  <si>
    <t>I0089</t>
  </si>
  <si>
    <t>I0162</t>
  </si>
  <si>
    <t>I0193</t>
  </si>
  <si>
    <t>I0217</t>
  </si>
  <si>
    <t>I0263</t>
  </si>
  <si>
    <t>I0421</t>
  </si>
  <si>
    <t>I0427</t>
  </si>
  <si>
    <t>I0438</t>
  </si>
  <si>
    <t>I0439</t>
  </si>
  <si>
    <t>I0441</t>
  </si>
  <si>
    <t>I0444</t>
  </si>
  <si>
    <t>I0451</t>
  </si>
  <si>
    <t>I0455</t>
  </si>
  <si>
    <t>I0465</t>
  </si>
  <si>
    <t>I0471</t>
  </si>
  <si>
    <t>I0494</t>
  </si>
  <si>
    <t>J0099</t>
  </si>
  <si>
    <t>J0187</t>
  </si>
  <si>
    <t>J0255</t>
  </si>
  <si>
    <t>J0267</t>
  </si>
  <si>
    <t>J0308</t>
  </si>
  <si>
    <t>J0327</t>
  </si>
  <si>
    <t>J0348</t>
  </si>
  <si>
    <t>J0357</t>
  </si>
  <si>
    <t>J0380</t>
  </si>
  <si>
    <t>J0382</t>
  </si>
  <si>
    <t>J0385</t>
  </si>
  <si>
    <t>J0390</t>
  </si>
  <si>
    <t>J0423</t>
  </si>
  <si>
    <t>J0430</t>
  </si>
  <si>
    <t>K0261</t>
  </si>
  <si>
    <t>K0317</t>
  </si>
  <si>
    <t>K0373</t>
  </si>
  <si>
    <t>K0412</t>
  </si>
  <si>
    <t>K0422</t>
  </si>
  <si>
    <t>K0442</t>
  </si>
  <si>
    <t>K0474</t>
  </si>
  <si>
    <t>K0523</t>
  </si>
  <si>
    <t>K0532</t>
  </si>
  <si>
    <t>K0578</t>
  </si>
  <si>
    <t>K0585</t>
  </si>
  <si>
    <t>L0037</t>
  </si>
  <si>
    <t>L0355</t>
  </si>
  <si>
    <t>L0408</t>
  </si>
  <si>
    <t>L0460</t>
  </si>
  <si>
    <t>L0506</t>
  </si>
  <si>
    <t>L0514</t>
  </si>
  <si>
    <t>L0544</t>
  </si>
  <si>
    <t>L0583</t>
  </si>
  <si>
    <t>L0588</t>
  </si>
  <si>
    <t>L0593</t>
  </si>
  <si>
    <t>L0596</t>
  </si>
  <si>
    <t>L1248</t>
  </si>
  <si>
    <t>L1288</t>
  </si>
  <si>
    <t>L1295</t>
  </si>
  <si>
    <t>L1298</t>
  </si>
  <si>
    <t>L1303</t>
  </si>
  <si>
    <t>L1304</t>
  </si>
  <si>
    <t>L1321</t>
  </si>
  <si>
    <t>L1331</t>
  </si>
  <si>
    <t>L1343</t>
  </si>
  <si>
    <t>L1353</t>
  </si>
  <si>
    <t>L1354</t>
  </si>
  <si>
    <t>M0168</t>
  </si>
  <si>
    <t>M0348</t>
  </si>
  <si>
    <t>M0363</t>
  </si>
  <si>
    <t>M0375</t>
  </si>
  <si>
    <t>M0529</t>
  </si>
  <si>
    <t>M0536</t>
  </si>
  <si>
    <t>M0542</t>
  </si>
  <si>
    <t>M0571</t>
  </si>
  <si>
    <t>M0607</t>
  </si>
  <si>
    <t>M0651</t>
  </si>
  <si>
    <t>M0676</t>
  </si>
  <si>
    <t>M0687</t>
  </si>
  <si>
    <t>M0703</t>
  </si>
  <si>
    <t>M0761</t>
  </si>
  <si>
    <t>M0826</t>
  </si>
  <si>
    <t>M0827</t>
  </si>
  <si>
    <t>M0839</t>
  </si>
  <si>
    <t>M0846</t>
  </si>
  <si>
    <t>M0864</t>
  </si>
  <si>
    <t>M0869</t>
  </si>
  <si>
    <t>M0877</t>
  </si>
  <si>
    <t>M0916</t>
  </si>
  <si>
    <t>M0955</t>
  </si>
  <si>
    <t>M0966</t>
  </si>
  <si>
    <t>M0973</t>
  </si>
  <si>
    <t>M0980</t>
  </si>
  <si>
    <t>M0994</t>
  </si>
  <si>
    <t>M1008</t>
  </si>
  <si>
    <t>M1018</t>
  </si>
  <si>
    <t>M1019</t>
  </si>
  <si>
    <t>M1029</t>
  </si>
  <si>
    <t>M1035</t>
  </si>
  <si>
    <t>M1043</t>
  </si>
  <si>
    <t>M1044</t>
  </si>
  <si>
    <t>M1047</t>
  </si>
  <si>
    <t>M1059</t>
  </si>
  <si>
    <t>M1079</t>
  </si>
  <si>
    <t>M1080</t>
  </si>
  <si>
    <t>M1090</t>
  </si>
  <si>
    <t>M1092</t>
  </si>
  <si>
    <t>M1094</t>
  </si>
  <si>
    <t>M1095</t>
  </si>
  <si>
    <t>M1096</t>
  </si>
  <si>
    <t>M1098</t>
  </si>
  <si>
    <t>M1100</t>
  </si>
  <si>
    <t>M1101</t>
  </si>
  <si>
    <t>N0209</t>
  </si>
  <si>
    <t>N0248</t>
  </si>
  <si>
    <t>N0325</t>
  </si>
  <si>
    <t>N0339</t>
  </si>
  <si>
    <t>N0347</t>
  </si>
  <si>
    <t>N0386</t>
  </si>
  <si>
    <t>N0393</t>
  </si>
  <si>
    <t>N0397</t>
  </si>
  <si>
    <t>N0401</t>
  </si>
  <si>
    <t>N0406</t>
  </si>
  <si>
    <t>N0408</t>
  </si>
  <si>
    <t>N0410</t>
  </si>
  <si>
    <t>N0411</t>
  </si>
  <si>
    <t>N0412</t>
  </si>
  <si>
    <t>N0432</t>
  </si>
  <si>
    <t>N0434</t>
  </si>
  <si>
    <t>N0435</t>
  </si>
  <si>
    <t>N0436</t>
  </si>
  <si>
    <t>N0437</t>
  </si>
  <si>
    <t>O0056</t>
  </si>
  <si>
    <t>O0184</t>
  </si>
  <si>
    <t>O0216</t>
  </si>
  <si>
    <t>O0228</t>
  </si>
  <si>
    <t>O0239</t>
  </si>
  <si>
    <t>O0242</t>
  </si>
  <si>
    <t>O0251</t>
  </si>
  <si>
    <t>O0258</t>
  </si>
  <si>
    <t>O0261</t>
  </si>
  <si>
    <t>O0286</t>
  </si>
  <si>
    <t>O0287</t>
  </si>
  <si>
    <t>O0288</t>
  </si>
  <si>
    <t>O0290</t>
  </si>
  <si>
    <t>P0020</t>
  </si>
  <si>
    <t>P0021</t>
  </si>
  <si>
    <t>P0135</t>
  </si>
  <si>
    <t>P0155</t>
  </si>
  <si>
    <t>P0215</t>
  </si>
  <si>
    <t>P0317</t>
  </si>
  <si>
    <t>P0520</t>
  </si>
  <si>
    <t>P0586</t>
  </si>
  <si>
    <t>P0594</t>
  </si>
  <si>
    <t>P0668</t>
  </si>
  <si>
    <t>P0770</t>
  </si>
  <si>
    <t>P0776</t>
  </si>
  <si>
    <t>P0826</t>
  </si>
  <si>
    <t>P0856</t>
  </si>
  <si>
    <t>P0970</t>
  </si>
  <si>
    <t>P0971</t>
  </si>
  <si>
    <t>P0985</t>
  </si>
  <si>
    <t>P0994</t>
  </si>
  <si>
    <t>P1014</t>
  </si>
  <si>
    <t>P1029</t>
  </si>
  <si>
    <t>P1038</t>
  </si>
  <si>
    <t>P1071</t>
  </si>
  <si>
    <t>P1075</t>
  </si>
  <si>
    <t>P1076</t>
  </si>
  <si>
    <t>P1077</t>
  </si>
  <si>
    <t>P1080</t>
  </si>
  <si>
    <t>P1081</t>
  </si>
  <si>
    <t>P1082</t>
  </si>
  <si>
    <t>P1084</t>
  </si>
  <si>
    <t>P1088</t>
  </si>
  <si>
    <t>R0115</t>
  </si>
  <si>
    <t>R0130</t>
  </si>
  <si>
    <t>R0132</t>
  </si>
  <si>
    <t>R0243</t>
  </si>
  <si>
    <t>R0251</t>
  </si>
  <si>
    <t>R0426</t>
  </si>
  <si>
    <t>R0537</t>
  </si>
  <si>
    <t>R0582</t>
  </si>
  <si>
    <t>R0586</t>
  </si>
  <si>
    <t>R0645</t>
  </si>
  <si>
    <t>R0703</t>
  </si>
  <si>
    <t>R0707</t>
  </si>
  <si>
    <t>R0711</t>
  </si>
  <si>
    <t>R0723</t>
  </si>
  <si>
    <t>R0728</t>
  </si>
  <si>
    <t>R0729</t>
  </si>
  <si>
    <t>R0732</t>
  </si>
  <si>
    <t>R0733</t>
  </si>
  <si>
    <t>S0829</t>
  </si>
  <si>
    <t>S0861</t>
  </si>
  <si>
    <t>S0867</t>
  </si>
  <si>
    <t>S0911</t>
  </si>
  <si>
    <t>S1070</t>
  </si>
  <si>
    <t>S1185</t>
  </si>
  <si>
    <t>S1246</t>
  </si>
  <si>
    <t>S1249</t>
  </si>
  <si>
    <t>S1300</t>
  </si>
  <si>
    <t>S1306</t>
  </si>
  <si>
    <t>S1367</t>
  </si>
  <si>
    <t>S1375</t>
  </si>
  <si>
    <t>S1454</t>
  </si>
  <si>
    <t>S1477</t>
  </si>
  <si>
    <t>S1518</t>
  </si>
  <si>
    <t>S1573</t>
  </si>
  <si>
    <t>S1578</t>
  </si>
  <si>
    <t>S1596</t>
  </si>
  <si>
    <t>S1640</t>
  </si>
  <si>
    <t>S1666</t>
  </si>
  <si>
    <t>S1670</t>
  </si>
  <si>
    <t>S1677</t>
  </si>
  <si>
    <t>S1686</t>
  </si>
  <si>
    <t>S1694</t>
  </si>
  <si>
    <t>S1696</t>
  </si>
  <si>
    <t>S1699</t>
  </si>
  <si>
    <t>S1705</t>
  </si>
  <si>
    <t>S1709</t>
  </si>
  <si>
    <t>S1737</t>
  </si>
  <si>
    <t>S1746</t>
  </si>
  <si>
    <t>S1763</t>
  </si>
  <si>
    <t>S1771</t>
  </si>
  <si>
    <t>S1773</t>
  </si>
  <si>
    <t>S1774</t>
  </si>
  <si>
    <t>S1777</t>
  </si>
  <si>
    <t>S1784</t>
  </si>
  <si>
    <t>S1787</t>
  </si>
  <si>
    <t>S1791</t>
  </si>
  <si>
    <t>S1793</t>
  </si>
  <si>
    <t>S1794</t>
  </si>
  <si>
    <t>S1796</t>
  </si>
  <si>
    <t>S1799</t>
  </si>
  <si>
    <t>T0183</t>
  </si>
  <si>
    <t>T0192</t>
  </si>
  <si>
    <t>T0376</t>
  </si>
  <si>
    <t>T0391</t>
  </si>
  <si>
    <t>T0446</t>
  </si>
  <si>
    <t>T0453</t>
  </si>
  <si>
    <t>T0521</t>
  </si>
  <si>
    <t>T0575</t>
  </si>
  <si>
    <t>T0705</t>
  </si>
  <si>
    <t>T0734</t>
  </si>
  <si>
    <t>T0737</t>
  </si>
  <si>
    <t>T0745</t>
  </si>
  <si>
    <t>T0749</t>
  </si>
  <si>
    <t>T0757</t>
  </si>
  <si>
    <t>T0776</t>
  </si>
  <si>
    <t>T0781</t>
  </si>
  <si>
    <t>T0782</t>
  </si>
  <si>
    <t>T0783</t>
  </si>
  <si>
    <t>T0784</t>
  </si>
  <si>
    <t>U0122</t>
  </si>
  <si>
    <t>U0186</t>
  </si>
  <si>
    <t>U0192</t>
  </si>
  <si>
    <t>U0193</t>
  </si>
  <si>
    <t>U0194</t>
  </si>
  <si>
    <t>V0254</t>
  </si>
  <si>
    <t>V0273</t>
  </si>
  <si>
    <t>V0307</t>
  </si>
  <si>
    <t>V0367</t>
  </si>
  <si>
    <t>V0406</t>
  </si>
  <si>
    <t>V0408</t>
  </si>
  <si>
    <t>V0409</t>
  </si>
  <si>
    <t>V0425</t>
  </si>
  <si>
    <t>V0436</t>
  </si>
  <si>
    <t>V0437</t>
  </si>
  <si>
    <t>W0080</t>
  </si>
  <si>
    <t>W0228</t>
  </si>
  <si>
    <t>W0313</t>
  </si>
  <si>
    <t>W0467</t>
  </si>
  <si>
    <t>W0473</t>
  </si>
  <si>
    <t>W0488</t>
  </si>
  <si>
    <t>W0499</t>
  </si>
  <si>
    <t>X0020</t>
  </si>
  <si>
    <t>X0026</t>
  </si>
  <si>
    <t>Y0028</t>
  </si>
  <si>
    <t>Y0065</t>
  </si>
  <si>
    <t>Y0066</t>
  </si>
  <si>
    <t>Y0067</t>
  </si>
  <si>
    <t>Z0003</t>
  </si>
  <si>
    <t>Z0013</t>
  </si>
  <si>
    <t>Z0154</t>
  </si>
  <si>
    <t>Z0160</t>
  </si>
  <si>
    <t>Z1063</t>
  </si>
  <si>
    <t>From Patrick 05/20/19 10:48</t>
  </si>
  <si>
    <t>Last Update:5/24/19</t>
  </si>
  <si>
    <t>Adjusted New Rates</t>
  </si>
  <si>
    <t>From Brian 05/23/19 2:41 PM v7</t>
  </si>
  <si>
    <t>Carton Prorate</t>
  </si>
  <si>
    <t>Ven Pack
(A -J)</t>
  </si>
  <si>
    <t>Cube Prorate</t>
  </si>
  <si>
    <t>C</t>
  </si>
  <si>
    <t>E</t>
  </si>
  <si>
    <t>F</t>
  </si>
  <si>
    <t>G</t>
  </si>
  <si>
    <t>H</t>
  </si>
  <si>
    <t>I</t>
  </si>
  <si>
    <t>J</t>
  </si>
  <si>
    <t>Purch Qty</t>
  </si>
  <si>
    <t>Cube</t>
  </si>
  <si>
    <t>Cartons</t>
  </si>
  <si>
    <t>K</t>
  </si>
  <si>
    <t>L</t>
  </si>
  <si>
    <t>N</t>
  </si>
  <si>
    <t>O</t>
  </si>
  <si>
    <t>Q</t>
  </si>
  <si>
    <t>R</t>
  </si>
  <si>
    <t>S</t>
  </si>
  <si>
    <t>T</t>
  </si>
  <si>
    <t>U</t>
  </si>
  <si>
    <t>V</t>
  </si>
  <si>
    <t>W</t>
  </si>
  <si>
    <t>X</t>
  </si>
  <si>
    <t>Z</t>
  </si>
  <si>
    <t>AA</t>
  </si>
  <si>
    <t>DD</t>
  </si>
  <si>
    <t>Pack Away</t>
  </si>
  <si>
    <t>In Season Opportunity</t>
  </si>
  <si>
    <t>Cont chg</t>
  </si>
  <si>
    <t>Carton chg</t>
  </si>
  <si>
    <t>9.2.4</t>
  </si>
  <si>
    <t>9.2.3</t>
  </si>
  <si>
    <t>Updated the list of categories using sub categories so that the sub category cell highlights appropriately.</t>
  </si>
  <si>
    <t>Refresh of vendor grades not in previous version.</t>
  </si>
  <si>
    <t>Fix to allow select Sub Categories to be entered without error message.</t>
  </si>
  <si>
    <t>Updated Import freight rates. *** per carton charge ***</t>
  </si>
  <si>
    <t>Fixed the split tab freight totals to match the main tab. (import version)</t>
  </si>
  <si>
    <t>Added Pack calculation section for cube and carton prorating.</t>
  </si>
  <si>
    <r>
      <t>Updated </t>
    </r>
    <r>
      <rPr>
        <b/>
        <sz val="11"/>
        <color rgb="FF000000"/>
        <rFont val="Calibri"/>
        <family val="2"/>
        <scheme val="minor"/>
      </rPr>
      <t>Type of Buy</t>
    </r>
    <r>
      <rPr>
        <sz val="11"/>
        <color rgb="FF000000"/>
        <rFont val="Calibri"/>
        <family val="2"/>
        <scheme val="minor"/>
      </rPr>
      <t> selections to include </t>
    </r>
    <r>
      <rPr>
        <b/>
        <sz val="11"/>
        <color rgb="FF000000"/>
        <rFont val="Calibri"/>
        <family val="2"/>
        <scheme val="minor"/>
      </rPr>
      <t>Pack Away</t>
    </r>
    <r>
      <rPr>
        <sz val="11"/>
        <color rgb="FF000000"/>
        <rFont val="Calibri"/>
        <family val="2"/>
        <scheme val="minor"/>
      </rPr>
      <t> and revised </t>
    </r>
    <r>
      <rPr>
        <b/>
        <sz val="11"/>
        <color rgb="FF000000"/>
        <rFont val="Calibri"/>
        <family val="2"/>
        <scheme val="minor"/>
      </rPr>
      <t>Opportunity</t>
    </r>
    <r>
      <rPr>
        <sz val="11"/>
        <color rgb="FF000000"/>
        <rFont val="Calibri"/>
        <family val="2"/>
        <scheme val="minor"/>
      </rPr>
      <t> option name to </t>
    </r>
    <r>
      <rPr>
        <b/>
        <sz val="11"/>
        <color rgb="FF000000"/>
        <rFont val="Calibri"/>
        <family val="2"/>
        <scheme val="minor"/>
      </rPr>
      <t>In Season Opportunity.</t>
    </r>
  </si>
  <si>
    <r>
      <t>Added conditional format on any line with </t>
    </r>
    <r>
      <rPr>
        <b/>
        <sz val="11"/>
        <color rgb="FF000000"/>
        <rFont val="Calibri"/>
        <family val="2"/>
        <scheme val="minor"/>
      </rPr>
      <t>PH</t>
    </r>
    <r>
      <rPr>
        <sz val="11"/>
        <color rgb="FF000000"/>
        <rFont val="Calibri"/>
        <family val="2"/>
        <scheme val="minor"/>
      </rPr>
      <t> flow type when PO level </t>
    </r>
    <r>
      <rPr>
        <b/>
        <sz val="11"/>
        <color rgb="FF000000"/>
        <rFont val="Calibri"/>
        <family val="2"/>
        <scheme val="minor"/>
      </rPr>
      <t>Type of Buy</t>
    </r>
    <r>
      <rPr>
        <sz val="11"/>
        <color rgb="FF000000"/>
        <rFont val="Calibri"/>
        <family val="2"/>
        <scheme val="minor"/>
      </rPr>
      <t> is NOT </t>
    </r>
    <r>
      <rPr>
        <b/>
        <sz val="11"/>
        <color rgb="FF000000"/>
        <rFont val="Calibri"/>
        <family val="2"/>
        <scheme val="minor"/>
      </rPr>
      <t>Pack Away.</t>
    </r>
  </si>
  <si>
    <t>Enabled vendor grades 3 and 4 to By-Pass eligible. Vendors without grades will default to 3 and be By-Pass eligible.</t>
  </si>
  <si>
    <t>Switches split to 2-Way and flags as split eligible where total cube exceeds 7600 cubic feet. (domestic version)</t>
  </si>
  <si>
    <t>2021/01</t>
  </si>
  <si>
    <t>2021/02</t>
  </si>
  <si>
    <t>2021/03</t>
  </si>
  <si>
    <t>2021/04</t>
  </si>
  <si>
    <t>2022/06</t>
  </si>
  <si>
    <t>2023/07</t>
  </si>
  <si>
    <t>2023/09</t>
  </si>
  <si>
    <t>2022/01</t>
  </si>
  <si>
    <t>2022/07</t>
  </si>
  <si>
    <t>2021/05</t>
  </si>
  <si>
    <t>2021/06</t>
  </si>
  <si>
    <t>2021/07</t>
  </si>
  <si>
    <t>2021/08</t>
  </si>
  <si>
    <t>2021/09</t>
  </si>
  <si>
    <t>2021/10</t>
  </si>
  <si>
    <t>2021/11</t>
  </si>
  <si>
    <t>2021/12</t>
  </si>
  <si>
    <t>2021/13</t>
  </si>
  <si>
    <t>2021/14</t>
  </si>
  <si>
    <t>2021/15</t>
  </si>
  <si>
    <t>2021/16</t>
  </si>
  <si>
    <t>2021/17</t>
  </si>
  <si>
    <t>2021/18</t>
  </si>
  <si>
    <t>2021/19</t>
  </si>
  <si>
    <t>2021/20</t>
  </si>
  <si>
    <t>2021/21</t>
  </si>
  <si>
    <t>2021/22</t>
  </si>
  <si>
    <t>2021/23</t>
  </si>
  <si>
    <t>2021/24</t>
  </si>
  <si>
    <t>2021/25</t>
  </si>
  <si>
    <t>2021/26</t>
  </si>
  <si>
    <t>2021/27</t>
  </si>
  <si>
    <t>2021/28</t>
  </si>
  <si>
    <t>2021/29</t>
  </si>
  <si>
    <t>2021/30</t>
  </si>
  <si>
    <t>2021/31</t>
  </si>
  <si>
    <t>2021/32</t>
  </si>
  <si>
    <t>2021/33</t>
  </si>
  <si>
    <t>2021/34</t>
  </si>
  <si>
    <t>2021/35</t>
  </si>
  <si>
    <t>2021/36</t>
  </si>
  <si>
    <t>2021/37</t>
  </si>
  <si>
    <t>2021/38</t>
  </si>
  <si>
    <t>2021/39</t>
  </si>
  <si>
    <t>2021/40</t>
  </si>
  <si>
    <t>2021/41</t>
  </si>
  <si>
    <t>2021/42</t>
  </si>
  <si>
    <t>2021/43</t>
  </si>
  <si>
    <t>2021/44</t>
  </si>
  <si>
    <t>2021/45</t>
  </si>
  <si>
    <t>2021/46</t>
  </si>
  <si>
    <t>2021/47</t>
  </si>
  <si>
    <t>2021/48</t>
  </si>
  <si>
    <t>2021/49</t>
  </si>
  <si>
    <t>2021/50</t>
  </si>
  <si>
    <t>2021/51</t>
  </si>
  <si>
    <t>2021/52</t>
  </si>
  <si>
    <t>2022/02</t>
  </si>
  <si>
    <t>2022/03</t>
  </si>
  <si>
    <t>2022/09</t>
  </si>
  <si>
    <t>2022/04</t>
  </si>
  <si>
    <t>2022/05</t>
  </si>
  <si>
    <t>2022/08</t>
  </si>
  <si>
    <t>2022/10</t>
  </si>
  <si>
    <t>2022/11</t>
  </si>
  <si>
    <t>2022/12</t>
  </si>
  <si>
    <t>2022/13</t>
  </si>
  <si>
    <t>2022/14</t>
  </si>
  <si>
    <t>2022/15</t>
  </si>
  <si>
    <t>2022/16</t>
  </si>
  <si>
    <t>2022/17</t>
  </si>
  <si>
    <t>2022/18</t>
  </si>
  <si>
    <t>2022/19</t>
  </si>
  <si>
    <t>2022/20</t>
  </si>
  <si>
    <t>2022/21</t>
  </si>
  <si>
    <t>2022/22</t>
  </si>
  <si>
    <t>2022/23</t>
  </si>
  <si>
    <t>2022/24</t>
  </si>
  <si>
    <t>2022/25</t>
  </si>
  <si>
    <t>2022/26</t>
  </si>
  <si>
    <t>2022/27</t>
  </si>
  <si>
    <t>2022/28</t>
  </si>
  <si>
    <t>2022/29</t>
  </si>
  <si>
    <t>2022/30</t>
  </si>
  <si>
    <t>2022/31</t>
  </si>
  <si>
    <t>2022/32</t>
  </si>
  <si>
    <t>2022/33</t>
  </si>
  <si>
    <t>2022/34</t>
  </si>
  <si>
    <t>2022/35</t>
  </si>
  <si>
    <t>2022/36</t>
  </si>
  <si>
    <t>2022/37</t>
  </si>
  <si>
    <t>2022/38</t>
  </si>
  <si>
    <t>2022/39</t>
  </si>
  <si>
    <t>2022/40</t>
  </si>
  <si>
    <t>2022/41</t>
  </si>
  <si>
    <t>2022/42</t>
  </si>
  <si>
    <t>2022/43</t>
  </si>
  <si>
    <t>2022/44</t>
  </si>
  <si>
    <t>2022/45</t>
  </si>
  <si>
    <t>2022/46</t>
  </si>
  <si>
    <t>2022/47</t>
  </si>
  <si>
    <t>2022/48</t>
  </si>
  <si>
    <t>2022/49</t>
  </si>
  <si>
    <t>2022/50</t>
  </si>
  <si>
    <t>2022/51</t>
  </si>
  <si>
    <t>2022/52</t>
  </si>
  <si>
    <t>2023/01</t>
  </si>
  <si>
    <t>2023/02</t>
  </si>
  <si>
    <t>2023/03</t>
  </si>
  <si>
    <t>2023/04</t>
  </si>
  <si>
    <t>2023/05</t>
  </si>
  <si>
    <t>2023/06</t>
  </si>
  <si>
    <t>2023/08</t>
  </si>
  <si>
    <t>2023/10</t>
  </si>
  <si>
    <t>2023/11</t>
  </si>
  <si>
    <t>2023/12</t>
  </si>
  <si>
    <t>2023/13</t>
  </si>
  <si>
    <t>2023/14</t>
  </si>
  <si>
    <t>2023/15</t>
  </si>
  <si>
    <t>2023/16</t>
  </si>
  <si>
    <t>2023/17</t>
  </si>
  <si>
    <t>2023/18</t>
  </si>
  <si>
    <t>2023/19</t>
  </si>
  <si>
    <t>2023/20</t>
  </si>
  <si>
    <t>2023/21</t>
  </si>
  <si>
    <t>2023/22</t>
  </si>
  <si>
    <t>2023/23</t>
  </si>
  <si>
    <t>2023/24</t>
  </si>
  <si>
    <t>2023/25</t>
  </si>
  <si>
    <t>2023/26</t>
  </si>
  <si>
    <t>2023/27</t>
  </si>
  <si>
    <t>2023/28</t>
  </si>
  <si>
    <t>2023/29</t>
  </si>
  <si>
    <t>2023/30</t>
  </si>
  <si>
    <t>2023/31</t>
  </si>
  <si>
    <t>2023/32</t>
  </si>
  <si>
    <t>2023/33</t>
  </si>
  <si>
    <t>2023/34</t>
  </si>
  <si>
    <t>2023/35</t>
  </si>
  <si>
    <t>2023/36</t>
  </si>
  <si>
    <t>2023/37</t>
  </si>
  <si>
    <t>2023/38</t>
  </si>
  <si>
    <t>2023/39</t>
  </si>
  <si>
    <t>2023/40</t>
  </si>
  <si>
    <t>2023/41</t>
  </si>
  <si>
    <t>2023/42</t>
  </si>
  <si>
    <t>2023/43</t>
  </si>
  <si>
    <t>2023/44</t>
  </si>
  <si>
    <t>2023/45</t>
  </si>
  <si>
    <t>2023/46</t>
  </si>
  <si>
    <t>2023/47</t>
  </si>
  <si>
    <t>2023/48</t>
  </si>
  <si>
    <t>2023/49</t>
  </si>
  <si>
    <t>2023/50</t>
  </si>
  <si>
    <t>2023/51</t>
  </si>
  <si>
    <t>2023/52</t>
  </si>
  <si>
    <t>2024/01</t>
  </si>
  <si>
    <t>2024/02</t>
  </si>
  <si>
    <t>2024/03</t>
  </si>
  <si>
    <t>2024/04</t>
  </si>
  <si>
    <t>2024/05</t>
  </si>
  <si>
    <t>2024/06</t>
  </si>
  <si>
    <t>2024/07</t>
  </si>
  <si>
    <t>2024/08</t>
  </si>
  <si>
    <t>2024/09</t>
  </si>
  <si>
    <t>2024/10</t>
  </si>
  <si>
    <t>2024/11</t>
  </si>
  <si>
    <t>2024/12</t>
  </si>
  <si>
    <t>2024/13</t>
  </si>
  <si>
    <t>2024/14</t>
  </si>
  <si>
    <t>2024/15</t>
  </si>
  <si>
    <t>2024/16</t>
  </si>
  <si>
    <t>2024/17</t>
  </si>
  <si>
    <t>2024/18</t>
  </si>
  <si>
    <t>2024/19</t>
  </si>
  <si>
    <t>2024/20</t>
  </si>
  <si>
    <t>2024/21</t>
  </si>
  <si>
    <t>2024/22</t>
  </si>
  <si>
    <t>2024/23</t>
  </si>
  <si>
    <t>2024/24</t>
  </si>
  <si>
    <t>2024/25</t>
  </si>
  <si>
    <t>2024/26</t>
  </si>
  <si>
    <t>2024/27</t>
  </si>
  <si>
    <t>2024/28</t>
  </si>
  <si>
    <t>2024/29</t>
  </si>
  <si>
    <t>2024/30</t>
  </si>
  <si>
    <t>2024/31</t>
  </si>
  <si>
    <t>2024/32</t>
  </si>
  <si>
    <t>2024/33</t>
  </si>
  <si>
    <t>2024/34</t>
  </si>
  <si>
    <t>2024/35</t>
  </si>
  <si>
    <t>2024/36</t>
  </si>
  <si>
    <t>2024/37</t>
  </si>
  <si>
    <t>2024/38</t>
  </si>
  <si>
    <t>2024/39</t>
  </si>
  <si>
    <t>2024/40</t>
  </si>
  <si>
    <t>2024/41</t>
  </si>
  <si>
    <t>2024/42</t>
  </si>
  <si>
    <t>2024/43</t>
  </si>
  <si>
    <t>2024/44</t>
  </si>
  <si>
    <t>2024/45</t>
  </si>
  <si>
    <t>2024/46</t>
  </si>
  <si>
    <t>2024/47</t>
  </si>
  <si>
    <t>2024/48</t>
  </si>
  <si>
    <t>2024/49</t>
  </si>
  <si>
    <t>2024/50</t>
  </si>
  <si>
    <t>2024/51</t>
  </si>
  <si>
    <t>2024/52</t>
  </si>
  <si>
    <t>Value Score - Fashion</t>
  </si>
  <si>
    <t>Value Score - Quality</t>
  </si>
  <si>
    <t>Value Score - Brand</t>
  </si>
  <si>
    <t>Value Score - Price</t>
  </si>
  <si>
    <t>Value Score - Total</t>
  </si>
  <si>
    <t>Good Better Best</t>
  </si>
  <si>
    <t>Open Attribute 1</t>
  </si>
  <si>
    <t>Open Attribute 2</t>
  </si>
  <si>
    <t>Open Attribute 3</t>
  </si>
  <si>
    <t>Open Attribute 4</t>
  </si>
  <si>
    <t>Open Attribute 5</t>
  </si>
  <si>
    <t>Open Attribute 6</t>
  </si>
  <si>
    <t xml:space="preserve">     Value Score</t>
  </si>
  <si>
    <t>Fashion</t>
  </si>
  <si>
    <t>Quality</t>
  </si>
  <si>
    <t>Brand</t>
  </si>
  <si>
    <t>Price</t>
  </si>
  <si>
    <t>Input</t>
  </si>
  <si>
    <t>Calc</t>
  </si>
  <si>
    <r>
      <t xml:space="preserve">Pack Header </t>
    </r>
    <r>
      <rPr>
        <i/>
        <sz val="10"/>
        <color theme="1"/>
        <rFont val="Arial"/>
        <family val="2"/>
      </rPr>
      <t>Only enter once per pack</t>
    </r>
  </si>
  <si>
    <r>
      <t xml:space="preserve">Pack Detail - </t>
    </r>
    <r>
      <rPr>
        <i/>
        <sz val="10"/>
        <color theme="1"/>
        <rFont val="Arial"/>
        <family val="2"/>
      </rPr>
      <t>enter values for EACH line</t>
    </r>
  </si>
  <si>
    <t>Pack Start Check</t>
  </si>
  <si>
    <t>Line #</t>
  </si>
  <si>
    <t>Ext. Qty Ordered of item</t>
  </si>
  <si>
    <t>Units per pack check</t>
  </si>
  <si>
    <t>Placed in Packs</t>
  </si>
  <si>
    <t>Balance for Packs</t>
  </si>
  <si>
    <t>9 month forecast</t>
  </si>
  <si>
    <t>1021 [DRINKWARE OPEN STOCK]</t>
  </si>
  <si>
    <t>1031 [WINE/CHAMPAGNE OPEN STOCK]</t>
  </si>
  <si>
    <t>1050 [GLASS DINNERWARE/SERVEWARE]</t>
  </si>
  <si>
    <t>1072 [PITCHERS/DISPENSERS]</t>
  </si>
  <si>
    <t>1074 [DRINKWARE SETS]</t>
  </si>
  <si>
    <t>1075 [WINE/CHAMPAGNE SETS]</t>
  </si>
  <si>
    <t>3081 [FOOD STORAGE]</t>
  </si>
  <si>
    <t>3223 [ACCESSORIES]</t>
  </si>
  <si>
    <t>3224 [GIFTS]</t>
  </si>
  <si>
    <t>3231 [AUDIO]</t>
  </si>
  <si>
    <t>4039 [COOLERS/INSULATED]</t>
  </si>
  <si>
    <t>5097 [PAPER CRAFTING]</t>
  </si>
  <si>
    <t>6044 [PET FEEDING SUPPLIES]</t>
  </si>
  <si>
    <t>6053 [XMAS ORNAMENTS]</t>
  </si>
  <si>
    <t>6060 [ICONS &amp; FIGURES]</t>
  </si>
  <si>
    <t>6066 [INDOOR DECOR TABLETOP]</t>
  </si>
  <si>
    <t>6068 [OUTDOOR DECOR]</t>
  </si>
  <si>
    <t>6070 [FLORAL ACCESSORIES]</t>
  </si>
  <si>
    <t>6077 [INDOOR PLANTERS]</t>
  </si>
  <si>
    <t>6204 [PARTY PACKS]</t>
  </si>
  <si>
    <t>6205 [OUTDOOR GAMES]</t>
  </si>
  <si>
    <t>6206 [HYDRATION]</t>
  </si>
  <si>
    <t>6220 [COORDINATES]</t>
  </si>
  <si>
    <t>6222 [EVERYDAY]</t>
  </si>
  <si>
    <t>6321 [EASTER DECOR &amp; FLORAL]</t>
  </si>
  <si>
    <t>6323 [HALLOWEEN DECOR &amp; FLORAL]</t>
  </si>
  <si>
    <t>6336 [AMERICANA DECOR &amp; FLORAL]</t>
  </si>
  <si>
    <t>6659 [PATIO ACCESSORIES]</t>
  </si>
  <si>
    <t>6671 [OUTDOOR PLANTERS]</t>
  </si>
  <si>
    <t>7190 [MENS FALL/WINTER]</t>
  </si>
  <si>
    <t>8047 [LUXURY SHEET SETS]</t>
  </si>
  <si>
    <t>8052 [FLANNEL SHEET SETS]</t>
  </si>
  <si>
    <t>8905 [KITCHEN ORGANIZATION]</t>
  </si>
  <si>
    <t>9121 [CHARGERS/CABLES]</t>
  </si>
  <si>
    <t>Décor Type</t>
  </si>
  <si>
    <t>Asian</t>
  </si>
  <si>
    <t>Contemporary</t>
  </si>
  <si>
    <t>Traditional</t>
  </si>
  <si>
    <t>04</t>
  </si>
  <si>
    <t>Southwest</t>
  </si>
  <si>
    <t>05</t>
  </si>
  <si>
    <t>Tropical</t>
  </si>
  <si>
    <t>06</t>
  </si>
  <si>
    <t>Solid Color</t>
  </si>
  <si>
    <t>07</t>
  </si>
  <si>
    <t>Baseline</t>
  </si>
  <si>
    <t>08</t>
  </si>
  <si>
    <t>Best</t>
  </si>
  <si>
    <t>09</t>
  </si>
  <si>
    <t>Better</t>
  </si>
  <si>
    <t>10</t>
  </si>
  <si>
    <t>Casual</t>
  </si>
  <si>
    <t>11</t>
  </si>
  <si>
    <t>Coastal</t>
  </si>
  <si>
    <t>12</t>
  </si>
  <si>
    <t>Collegiate</t>
  </si>
  <si>
    <t>13</t>
  </si>
  <si>
    <t>Designer</t>
  </si>
  <si>
    <t>14</t>
  </si>
  <si>
    <t>Dressy</t>
  </si>
  <si>
    <t>15</t>
  </si>
  <si>
    <t>Global</t>
  </si>
  <si>
    <t>16</t>
  </si>
  <si>
    <t>Global - Top Tier</t>
  </si>
  <si>
    <t>Global - TT</t>
  </si>
  <si>
    <t>17</t>
  </si>
  <si>
    <t>Lodge</t>
  </si>
  <si>
    <t>18</t>
  </si>
  <si>
    <t>Pro Sport</t>
  </si>
  <si>
    <t>ProSport</t>
  </si>
  <si>
    <t>19</t>
  </si>
  <si>
    <t>Religion</t>
  </si>
  <si>
    <t>20</t>
  </si>
  <si>
    <t>Upscale</t>
  </si>
  <si>
    <t>21</t>
  </si>
  <si>
    <t>Industrial</t>
  </si>
  <si>
    <t>22</t>
  </si>
  <si>
    <t>Impulse</t>
  </si>
  <si>
    <t>23</t>
  </si>
  <si>
    <t>Baseline/Impulse</t>
  </si>
  <si>
    <t>Baseline/Imp</t>
  </si>
  <si>
    <t>24</t>
  </si>
  <si>
    <t>Rev Share</t>
  </si>
  <si>
    <t>25</t>
  </si>
  <si>
    <t>Good</t>
  </si>
  <si>
    <t>26</t>
  </si>
  <si>
    <t>TRANSITIONAL</t>
  </si>
  <si>
    <t>27</t>
  </si>
  <si>
    <t>VINTAGE</t>
  </si>
  <si>
    <t>28</t>
  </si>
  <si>
    <t>NOSTALGIA</t>
  </si>
  <si>
    <t>29</t>
  </si>
  <si>
    <t>BAMBOO</t>
  </si>
  <si>
    <t>30</t>
  </si>
  <si>
    <t>ROOSTER</t>
  </si>
  <si>
    <t>31</t>
  </si>
  <si>
    <t>MEDIA</t>
  </si>
  <si>
    <t>32</t>
  </si>
  <si>
    <t>CRAFT</t>
  </si>
  <si>
    <t>33</t>
  </si>
  <si>
    <t>LIBRARY</t>
  </si>
  <si>
    <t>34</t>
  </si>
  <si>
    <t>TRAVEL</t>
  </si>
  <si>
    <t>35</t>
  </si>
  <si>
    <t>36</t>
  </si>
  <si>
    <t>HOLIDAY</t>
  </si>
  <si>
    <t>37</t>
  </si>
  <si>
    <t>PATTERN</t>
  </si>
  <si>
    <t>38</t>
  </si>
  <si>
    <t>39</t>
  </si>
  <si>
    <t>CHALKBOARD</t>
  </si>
  <si>
    <t>40</t>
  </si>
  <si>
    <t>FARMERSMARKET</t>
  </si>
  <si>
    <t>FARMERSMARKE</t>
  </si>
  <si>
    <t>41</t>
  </si>
  <si>
    <t>PARIS</t>
  </si>
  <si>
    <t>42</t>
  </si>
  <si>
    <t>43</t>
  </si>
  <si>
    <t>CLASSIC</t>
  </si>
  <si>
    <t>CLASSIS</t>
  </si>
  <si>
    <t>44</t>
  </si>
  <si>
    <t>NATURAL</t>
  </si>
  <si>
    <t>45</t>
  </si>
  <si>
    <t>WHIMSICAL</t>
  </si>
  <si>
    <t>46</t>
  </si>
  <si>
    <t>NFL</t>
  </si>
  <si>
    <t>47</t>
  </si>
  <si>
    <t>NBA</t>
  </si>
  <si>
    <t>48</t>
  </si>
  <si>
    <t>MLB</t>
  </si>
  <si>
    <t>49</t>
  </si>
  <si>
    <t>NHL</t>
  </si>
  <si>
    <t>50</t>
  </si>
  <si>
    <t>NCAA</t>
  </si>
  <si>
    <t>51</t>
  </si>
  <si>
    <t>NAUTICAL</t>
  </si>
  <si>
    <t>52</t>
  </si>
  <si>
    <t>DAY OF THE DEAD</t>
  </si>
  <si>
    <t>DAY OF DEAD</t>
  </si>
  <si>
    <t>53</t>
  </si>
  <si>
    <t>FARMHOUSE</t>
  </si>
  <si>
    <t>54</t>
  </si>
  <si>
    <t>GOLD</t>
  </si>
  <si>
    <t>55</t>
  </si>
  <si>
    <t>NAPA STYLE</t>
  </si>
  <si>
    <t>56</t>
  </si>
  <si>
    <t>GIFTFEATURE</t>
  </si>
  <si>
    <t>GIFT FEATURE</t>
  </si>
  <si>
    <t>57</t>
  </si>
  <si>
    <t>MENSGIFTS</t>
  </si>
  <si>
    <t>58</t>
  </si>
  <si>
    <t>ELEGANT</t>
  </si>
  <si>
    <t>59</t>
  </si>
  <si>
    <t>APOTHECARY</t>
  </si>
  <si>
    <t>60</t>
  </si>
  <si>
    <t>DECO DRESSER</t>
  </si>
  <si>
    <t>61</t>
  </si>
  <si>
    <t>DIAMOND GARDEN</t>
  </si>
  <si>
    <t>DIAMOND GARD</t>
  </si>
  <si>
    <t>62</t>
  </si>
  <si>
    <t>HEX DECO</t>
  </si>
  <si>
    <t>HEXDECO</t>
  </si>
  <si>
    <t>63</t>
  </si>
  <si>
    <t>HUMIDOR</t>
  </si>
  <si>
    <t>64</t>
  </si>
  <si>
    <t>MERCURY</t>
  </si>
  <si>
    <t>65</t>
  </si>
  <si>
    <t>PHARMACY</t>
  </si>
  <si>
    <t>66</t>
  </si>
  <si>
    <t>PHARMACY DECO</t>
  </si>
  <si>
    <t>PHARMACY DEC</t>
  </si>
  <si>
    <t>67</t>
  </si>
  <si>
    <t>REED DIFFUSER</t>
  </si>
  <si>
    <t>REED DIFUSER</t>
  </si>
  <si>
    <t>68</t>
  </si>
  <si>
    <t>SM BUBBLE</t>
  </si>
  <si>
    <t>69</t>
  </si>
  <si>
    <t>SM MAISON</t>
  </si>
  <si>
    <t>70</t>
  </si>
  <si>
    <t>SM URBAN</t>
  </si>
  <si>
    <t>71</t>
  </si>
  <si>
    <t>TIN</t>
  </si>
  <si>
    <t>72</t>
  </si>
  <si>
    <t>URBAN</t>
  </si>
  <si>
    <t>73</t>
  </si>
  <si>
    <t>PERCALE</t>
  </si>
  <si>
    <t>74</t>
  </si>
  <si>
    <t>SATEEN</t>
  </si>
  <si>
    <t>75</t>
  </si>
  <si>
    <t>MUST BABO</t>
  </si>
  <si>
    <t>MUST</t>
  </si>
  <si>
    <t>76</t>
  </si>
  <si>
    <t>FRONT OF STORE BIN</t>
  </si>
  <si>
    <t>FOS BIN</t>
  </si>
  <si>
    <t>77</t>
  </si>
  <si>
    <t>DEAL</t>
  </si>
  <si>
    <t>DEALS</t>
  </si>
  <si>
    <t>78</t>
  </si>
  <si>
    <t>GOOD LOW DEMOGRAPIC</t>
  </si>
  <si>
    <t>GOOD LOWDEMO</t>
  </si>
  <si>
    <t>UNK</t>
  </si>
  <si>
    <t>Unassigned</t>
  </si>
  <si>
    <t>Short Name</t>
  </si>
  <si>
    <t>Start Date</t>
  </si>
  <si>
    <t>10 PACK</t>
  </si>
  <si>
    <t>1000TC</t>
  </si>
  <si>
    <t>1200TC</t>
  </si>
  <si>
    <t>18 PACK</t>
  </si>
  <si>
    <t>2-WICK</t>
  </si>
  <si>
    <t>20 PACK</t>
  </si>
  <si>
    <t>200TC</t>
  </si>
  <si>
    <t>25 PACK</t>
  </si>
  <si>
    <t>3-WICK</t>
  </si>
  <si>
    <t>30 PACK</t>
  </si>
  <si>
    <t>300TC</t>
  </si>
  <si>
    <t>35 PACK</t>
  </si>
  <si>
    <t>400TC</t>
  </si>
  <si>
    <t>500TC</t>
  </si>
  <si>
    <t>600TC</t>
  </si>
  <si>
    <t>700TC</t>
  </si>
  <si>
    <t>800TC</t>
  </si>
  <si>
    <t>ACCESS</t>
  </si>
  <si>
    <t>ALUMINUM</t>
  </si>
  <si>
    <t>ANGEL</t>
  </si>
  <si>
    <t>ANKLET</t>
  </si>
  <si>
    <t>ANNALEE</t>
  </si>
  <si>
    <t>ATHLETIC</t>
  </si>
  <si>
    <t>BACKPACK</t>
  </si>
  <si>
    <t>BALL</t>
  </si>
  <si>
    <t>BASKET</t>
  </si>
  <si>
    <t>BENCH</t>
  </si>
  <si>
    <t>BEST</t>
  </si>
  <si>
    <t>BETTER</t>
  </si>
  <si>
    <t>BIRD</t>
  </si>
  <si>
    <t>BLACKOUT</t>
  </si>
  <si>
    <t>BODYBAGS</t>
  </si>
  <si>
    <t>BOTTLES</t>
  </si>
  <si>
    <t>BOWS</t>
  </si>
  <si>
    <t>BUNCH</t>
  </si>
  <si>
    <t>BUNNY</t>
  </si>
  <si>
    <t>BURLAP</t>
  </si>
  <si>
    <t>CANVAS</t>
  </si>
  <si>
    <t>CARROT</t>
  </si>
  <si>
    <t>CENTERPIECE</t>
  </si>
  <si>
    <t>CHAIR TIE</t>
  </si>
  <si>
    <t>CHAISE</t>
  </si>
  <si>
    <t>CHICK</t>
  </si>
  <si>
    <t>CHUBBY</t>
  </si>
  <si>
    <t>CLEAN</t>
  </si>
  <si>
    <t>COASTAL</t>
  </si>
  <si>
    <t>COMPRESSION</t>
  </si>
  <si>
    <t>CONCRETE</t>
  </si>
  <si>
    <t>CONTEMPORARY</t>
  </si>
  <si>
    <t>COTTAGE</t>
  </si>
  <si>
    <t>CRACKERS</t>
  </si>
  <si>
    <t>CROCHET</t>
  </si>
  <si>
    <t>CRYSTAL</t>
  </si>
  <si>
    <t>CUTTING</t>
  </si>
  <si>
    <t>D1.00</t>
  </si>
  <si>
    <t>D1.25</t>
  </si>
  <si>
    <t>D1.50</t>
  </si>
  <si>
    <t>D1.75</t>
  </si>
  <si>
    <t>D2.00</t>
  </si>
  <si>
    <t>D2.25</t>
  </si>
  <si>
    <t>D2.50</t>
  </si>
  <si>
    <t>D2.75</t>
  </si>
  <si>
    <t>D3.00</t>
  </si>
  <si>
    <t>DECOR</t>
  </si>
  <si>
    <t>DEER</t>
  </si>
  <si>
    <t>DENIM</t>
  </si>
  <si>
    <t>DESSERT</t>
  </si>
  <si>
    <t>EARLYSPRG</t>
  </si>
  <si>
    <t>EGG</t>
  </si>
  <si>
    <t>ELF</t>
  </si>
  <si>
    <t>ETHNIC</t>
  </si>
  <si>
    <t>FAN PULL</t>
  </si>
  <si>
    <t>FILLED</t>
  </si>
  <si>
    <t>FIZZERS</t>
  </si>
  <si>
    <t>FLORAL</t>
  </si>
  <si>
    <t>FOLDED</t>
  </si>
  <si>
    <t>FRUIT</t>
  </si>
  <si>
    <t>FUR</t>
  </si>
  <si>
    <t>GOOD</t>
  </si>
  <si>
    <t>GREETING</t>
  </si>
  <si>
    <t>GROMMET</t>
  </si>
  <si>
    <t>HANUKKAH</t>
  </si>
  <si>
    <t>HEMSTICH</t>
  </si>
  <si>
    <t>HIGHBACK</t>
  </si>
  <si>
    <t>HOBO</t>
  </si>
  <si>
    <t>HOMESPUN</t>
  </si>
  <si>
    <t>HOUSE</t>
  </si>
  <si>
    <t>HYDRANGEA</t>
  </si>
  <si>
    <t>ICON</t>
  </si>
  <si>
    <t>INFINITY</t>
  </si>
  <si>
    <t>JUMBO</t>
  </si>
  <si>
    <t>KIDS</t>
  </si>
  <si>
    <t>LAMB</t>
  </si>
  <si>
    <t>LATESPRG</t>
  </si>
  <si>
    <t>LED</t>
  </si>
  <si>
    <t>LFRAME</t>
  </si>
  <si>
    <t>LIGHTS</t>
  </si>
  <si>
    <t>MESSENGER</t>
  </si>
  <si>
    <t>METALLIC</t>
  </si>
  <si>
    <t>MINI</t>
  </si>
  <si>
    <t>MITTEN</t>
  </si>
  <si>
    <t>MONOGRAM</t>
  </si>
  <si>
    <t>MOSAIC</t>
  </si>
  <si>
    <t>MUSICAL</t>
  </si>
  <si>
    <t>NAT</t>
  </si>
  <si>
    <t>NEEDED</t>
  </si>
  <si>
    <t>NEST</t>
  </si>
  <si>
    <t>NONWHEELED</t>
  </si>
  <si>
    <t>NUNUS</t>
  </si>
  <si>
    <t>OMPH</t>
  </si>
  <si>
    <t>OUTDOOR</t>
  </si>
  <si>
    <t>OVENMITTS</t>
  </si>
  <si>
    <t>PEACOCK</t>
  </si>
  <si>
    <t>PILLOW</t>
  </si>
  <si>
    <t>PLAID</t>
  </si>
  <si>
    <t>PLANTING</t>
  </si>
  <si>
    <t>PLANTSTAND</t>
  </si>
  <si>
    <t>PLASTIC</t>
  </si>
  <si>
    <t>POLYSTYRENE</t>
  </si>
  <si>
    <t>POTHOLDER</t>
  </si>
  <si>
    <t>PREMIUM</t>
  </si>
  <si>
    <t>PRINT</t>
  </si>
  <si>
    <t>QTR</t>
  </si>
  <si>
    <t>RAKE</t>
  </si>
  <si>
    <t>RECYCLED</t>
  </si>
  <si>
    <t>RELIGIOUS</t>
  </si>
  <si>
    <t>RIBBON</t>
  </si>
  <si>
    <t>ROD POCKET</t>
  </si>
  <si>
    <t>RUANA</t>
  </si>
  <si>
    <t>SACHET</t>
  </si>
  <si>
    <t>SANTA</t>
  </si>
  <si>
    <t>SCENE</t>
  </si>
  <si>
    <t>SETTEE</t>
  </si>
  <si>
    <t>SHAPE</t>
  </si>
  <si>
    <t>SHOPPER</t>
  </si>
  <si>
    <t>SKIRT</t>
  </si>
  <si>
    <t>SMALL BAG</t>
  </si>
  <si>
    <t>SNOWMAN</t>
  </si>
  <si>
    <t>SPA</t>
  </si>
  <si>
    <t>SPICE</t>
  </si>
  <si>
    <t>STAND</t>
  </si>
  <si>
    <t>STAR</t>
  </si>
  <si>
    <t>STKG</t>
  </si>
  <si>
    <t>SUMMER</t>
  </si>
  <si>
    <t>SUPPLEMENT</t>
  </si>
  <si>
    <t>SWAG</t>
  </si>
  <si>
    <t>SWEET</t>
  </si>
  <si>
    <t>TAGS</t>
  </si>
  <si>
    <t>TASSEL</t>
  </si>
  <si>
    <t>TEXTALINE</t>
  </si>
  <si>
    <t>TIEBACK</t>
  </si>
  <si>
    <t>TISSUE</t>
  </si>
  <si>
    <t>TOMBSTONE</t>
  </si>
  <si>
    <t>TOTE</t>
  </si>
  <si>
    <t>TOWER</t>
  </si>
  <si>
    <t>TRAVELKIT</t>
  </si>
  <si>
    <t>TRAY</t>
  </si>
  <si>
    <t>TREE</t>
  </si>
  <si>
    <t>TRIVETS</t>
  </si>
  <si>
    <t>TROLL</t>
  </si>
  <si>
    <t>TROLLEY</t>
  </si>
  <si>
    <t>TROPICAL</t>
  </si>
  <si>
    <t>TRUMPET</t>
  </si>
  <si>
    <t>TUBMATTOWEL</t>
  </si>
  <si>
    <t>VANILLA</t>
  </si>
  <si>
    <t>VINYL</t>
  </si>
  <si>
    <t>WALLET</t>
  </si>
  <si>
    <t>WIPES</t>
  </si>
  <si>
    <t>WOODLAND</t>
  </si>
  <si>
    <t>XBODY</t>
  </si>
  <si>
    <t>Key Feature</t>
  </si>
  <si>
    <t>B11UPLBL</t>
  </si>
  <si>
    <t>B13UP</t>
  </si>
  <si>
    <t>B1CRD</t>
  </si>
  <si>
    <t>B1Jewelry</t>
  </si>
  <si>
    <t>B92Tier</t>
  </si>
  <si>
    <t>BZRUGNARROW</t>
  </si>
  <si>
    <t>C1UP</t>
  </si>
  <si>
    <t>WB</t>
  </si>
  <si>
    <t>Combo - 1.5x1.5" Wndw Pnl Perm Lbl - 84"</t>
  </si>
  <si>
    <t>WIN84</t>
  </si>
  <si>
    <t>WC</t>
  </si>
  <si>
    <t>Combo - 1.5x1.5" Wndw Pnl Perm Lbl - 95"</t>
  </si>
  <si>
    <t>WIN95</t>
  </si>
  <si>
    <t>WD</t>
  </si>
  <si>
    <t>Combo - 1.5x1.5" Wndw Pnl Perm Lbl - 96"</t>
  </si>
  <si>
    <t>WIN96</t>
  </si>
  <si>
    <t>Combo - 1.5x1.5" Wndw Pnl Perm Lbl -108"</t>
  </si>
  <si>
    <t>WIN108</t>
  </si>
  <si>
    <t>WE</t>
  </si>
  <si>
    <t>COMBO - 1.5X1.5" WndwPnlPermLbl 63" &amp; B3</t>
  </si>
  <si>
    <t>WIN63</t>
  </si>
  <si>
    <t>DC</t>
  </si>
  <si>
    <t>Combo - 2" Circle - Duvet Lbl - CK &amp; BT</t>
  </si>
  <si>
    <t>DCK</t>
  </si>
  <si>
    <t>DF</t>
  </si>
  <si>
    <t>Combo - 2" Circle - Duvet Lbl - FL/QN</t>
  </si>
  <si>
    <t>DFQ</t>
  </si>
  <si>
    <t>Combo - 2" Circle - Duvet Lbl - KG &amp; BT</t>
  </si>
  <si>
    <t>DKG</t>
  </si>
  <si>
    <t>DQ</t>
  </si>
  <si>
    <t>Combo - 2" Circle - Duvet Lbl - QN &amp; BT</t>
  </si>
  <si>
    <t>DQN</t>
  </si>
  <si>
    <t>DT</t>
  </si>
  <si>
    <t>Combo - 2" Circle - Duvet Lbl - TW &amp; BT</t>
  </si>
  <si>
    <t>DTW</t>
  </si>
  <si>
    <t>Combo - 2" Circle Gum Lbl - CK &amp; BT</t>
  </si>
  <si>
    <t>FQ</t>
  </si>
  <si>
    <t>Combo - 2" Circle Gum Lbl - F/Q &amp; BT</t>
  </si>
  <si>
    <t>Combo - 2" Circle Gum Lbl - FL &amp; BT</t>
  </si>
  <si>
    <t>Combo - 2" Circle Gum Lbl - KG &amp; BT</t>
  </si>
  <si>
    <t>QN</t>
  </si>
  <si>
    <t>Combo - 2" Circle Gum Lbl - QN &amp; BT</t>
  </si>
  <si>
    <t>Combo - 2" Circle Gum Lbl - Split King</t>
  </si>
  <si>
    <t>Combo - 2" Circle Gum Lbl - TW &amp; BT</t>
  </si>
  <si>
    <t>Combo - 2" Circle Gum Lbl - TWXL &amp; BT</t>
  </si>
  <si>
    <t>TWXL</t>
  </si>
  <si>
    <t>COSMETIC2T3A</t>
  </si>
  <si>
    <t>PA - PERMANENT ADHESIVE GUM</t>
  </si>
  <si>
    <t>PERMADHESIVE</t>
  </si>
  <si>
    <t>PB</t>
  </si>
  <si>
    <t>PB-PIGGYBACK</t>
  </si>
  <si>
    <t>PIGGYBACK</t>
  </si>
  <si>
    <t>S0</t>
  </si>
  <si>
    <t>S0 - S/10 COMBO BZ/B3</t>
  </si>
  <si>
    <t>SETOF10</t>
  </si>
  <si>
    <t>S2 - S/2 COMBO BZ/B3</t>
  </si>
  <si>
    <t>SETOF2</t>
  </si>
  <si>
    <t>S3 - S/3 COMBO BZ/B3</t>
  </si>
  <si>
    <t>SETOF3</t>
  </si>
  <si>
    <t>S4</t>
  </si>
  <si>
    <t>S4 - S/4 COMBO BZ/B3</t>
  </si>
  <si>
    <t>SETOF4</t>
  </si>
  <si>
    <t>S5</t>
  </si>
  <si>
    <t>S5 - S/5 COMBO BZ/B3</t>
  </si>
  <si>
    <t>SETOF5</t>
  </si>
  <si>
    <t>S6</t>
  </si>
  <si>
    <t>S6 - S/6 COMBO BZ/B3</t>
  </si>
  <si>
    <t>SETOF6</t>
  </si>
  <si>
    <t>S7</t>
  </si>
  <si>
    <t>S7 - S/7 COMBO BZ/B3</t>
  </si>
  <si>
    <t>SETOF7</t>
  </si>
  <si>
    <t>S8</t>
  </si>
  <si>
    <t>S8 - S/8 COMBO BZ/B3</t>
  </si>
  <si>
    <t>SETOF8</t>
  </si>
  <si>
    <t>S9</t>
  </si>
  <si>
    <t>S9 - S/9 COMBO BZ/B3</t>
  </si>
  <si>
    <t>SETOF9</t>
  </si>
  <si>
    <t>X1</t>
  </si>
  <si>
    <t>X1 - COMBO BZ/B3</t>
  </si>
  <si>
    <t>X1COMBO</t>
  </si>
  <si>
    <t>X2</t>
  </si>
  <si>
    <t>X2 - COMBO B3/BC</t>
  </si>
  <si>
    <t>X2COMBO</t>
  </si>
  <si>
    <t>X3</t>
  </si>
  <si>
    <t>X3 - COMBO BZ/B3 x2</t>
  </si>
  <si>
    <t>X3COMBO</t>
  </si>
  <si>
    <t>X4</t>
  </si>
  <si>
    <t>X4 - COMBO BZ/B1</t>
  </si>
  <si>
    <t>X4COMBO</t>
  </si>
  <si>
    <t>Label Type</t>
  </si>
  <si>
    <t>Vendor Pack #
 (if avail)</t>
  </si>
  <si>
    <t>From Main PO Tab - for reference only, note the balance available for packs in the orange column AA</t>
  </si>
  <si>
    <t>Vendor grades (updated 8/7/19) from 8/7/19 David Carter Email</t>
  </si>
  <si>
    <t>10PACK</t>
  </si>
  <si>
    <t>1500TC</t>
  </si>
  <si>
    <t>2PCSET</t>
  </si>
  <si>
    <t>3IN1</t>
  </si>
  <si>
    <t>4POST</t>
  </si>
  <si>
    <t>900TC</t>
  </si>
  <si>
    <t>ACCENT TABLE</t>
  </si>
  <si>
    <t>ACCY - HAIR</t>
  </si>
  <si>
    <t>ACCY - NOVELTY</t>
  </si>
  <si>
    <t>ACCY - RASH/UV</t>
  </si>
  <si>
    <t>ADDRESS BOOK</t>
  </si>
  <si>
    <t>ADPT</t>
  </si>
  <si>
    <t>AFRICANAMERICAN</t>
  </si>
  <si>
    <t>ALBUMS</t>
  </si>
  <si>
    <t>ANIMAL</t>
  </si>
  <si>
    <t>ART</t>
  </si>
  <si>
    <t>BABYCARE</t>
  </si>
  <si>
    <t>BAG</t>
  </si>
  <si>
    <t>BALM</t>
  </si>
  <si>
    <t>BASEBALL</t>
  </si>
  <si>
    <t>BASES</t>
  </si>
  <si>
    <t>BASKETBALL</t>
  </si>
  <si>
    <t>BDYBUTTER</t>
  </si>
  <si>
    <t>BDYSCRUB</t>
  </si>
  <si>
    <t>BEV</t>
  </si>
  <si>
    <t>BIBS/BURP</t>
  </si>
  <si>
    <t>BIKINI</t>
  </si>
  <si>
    <t>BIN</t>
  </si>
  <si>
    <t>BIRD-BATH</t>
  </si>
  <si>
    <t>BIRD-FEEDER</t>
  </si>
  <si>
    <t>BIRD-HOUSE</t>
  </si>
  <si>
    <t>BLENDERS</t>
  </si>
  <si>
    <t>BOOTS-RAIN</t>
  </si>
  <si>
    <t>BOOTS-WINTER</t>
  </si>
  <si>
    <t>BOTTOM</t>
  </si>
  <si>
    <t>BOWL</t>
  </si>
  <si>
    <t>BOXERBRIEFS</t>
  </si>
  <si>
    <t>BOXERS</t>
  </si>
  <si>
    <t>BOXST</t>
  </si>
  <si>
    <t>BOYS</t>
  </si>
  <si>
    <t>BOYS - 1PC</t>
  </si>
  <si>
    <t>BOYS - BOOTIES</t>
  </si>
  <si>
    <t>BOYS - FLC/VLR</t>
  </si>
  <si>
    <t>BOYS - RAINCOAT</t>
  </si>
  <si>
    <t>BOYS - SETS</t>
  </si>
  <si>
    <t>BOYS - SOCK</t>
  </si>
  <si>
    <t>BRA</t>
  </si>
  <si>
    <t>BRIEFS</t>
  </si>
  <si>
    <t>BUBBLEBATH</t>
  </si>
  <si>
    <t>BWLFILLER</t>
  </si>
  <si>
    <t>CADDY</t>
  </si>
  <si>
    <t>CAKE</t>
  </si>
  <si>
    <t>CAMI</t>
  </si>
  <si>
    <t>CANDLE</t>
  </si>
  <si>
    <t>CAPRI</t>
  </si>
  <si>
    <t>CARDS</t>
  </si>
  <si>
    <t>CARRYCASE</t>
  </si>
  <si>
    <t>CASES</t>
  </si>
  <si>
    <t>CDBOX</t>
  </si>
  <si>
    <t>CERAMIC</t>
  </si>
  <si>
    <t>CHARGER</t>
  </si>
  <si>
    <t>CHEMISE</t>
  </si>
  <si>
    <t>CIGAR</t>
  </si>
  <si>
    <t>CLAM</t>
  </si>
  <si>
    <t>CLIP</t>
  </si>
  <si>
    <t>CLIP HANGER</t>
  </si>
  <si>
    <t>CLIPBOARD</t>
  </si>
  <si>
    <t>COFFEEPOT</t>
  </si>
  <si>
    <t>COMBO</t>
  </si>
  <si>
    <t>COMPACT</t>
  </si>
  <si>
    <t>COMPBACKPACK</t>
  </si>
  <si>
    <t>COMPUTERBRIEF</t>
  </si>
  <si>
    <t>COOKIES</t>
  </si>
  <si>
    <t>CORE</t>
  </si>
  <si>
    <t>CORK</t>
  </si>
  <si>
    <t>CORRESPONDENCE</t>
  </si>
  <si>
    <t>COVERUPS</t>
  </si>
  <si>
    <t>COZY</t>
  </si>
  <si>
    <t>CRANK</t>
  </si>
  <si>
    <t>CREW</t>
  </si>
  <si>
    <t>CROSS</t>
  </si>
  <si>
    <t>CUBE</t>
  </si>
  <si>
    <t>CUP</t>
  </si>
  <si>
    <t>DBLDOOR</t>
  </si>
  <si>
    <t>DESK</t>
  </si>
  <si>
    <t>DIABETIC</t>
  </si>
  <si>
    <t>DIAPER BAGS</t>
  </si>
  <si>
    <t>DIFFUSER</t>
  </si>
  <si>
    <t>DINNER</t>
  </si>
  <si>
    <t>DOME</t>
  </si>
  <si>
    <t>DPLT</t>
  </si>
  <si>
    <t>DPTAB</t>
  </si>
  <si>
    <t>DRAPERY BROOCH</t>
  </si>
  <si>
    <t>DRAPERY CLIP</t>
  </si>
  <si>
    <t>DRESSES</t>
  </si>
  <si>
    <t>DROP/HOOK</t>
  </si>
  <si>
    <t>DRYING MAT</t>
  </si>
  <si>
    <t>DVDBOX</t>
  </si>
  <si>
    <t>EYE</t>
  </si>
  <si>
    <t>FABRIC</t>
  </si>
  <si>
    <t>FACE</t>
  </si>
  <si>
    <t>FASHION</t>
  </si>
  <si>
    <t>FAVORBOX</t>
  </si>
  <si>
    <t>FEEDING</t>
  </si>
  <si>
    <t>FEET</t>
  </si>
  <si>
    <t>FIGURINE</t>
  </si>
  <si>
    <t>FINIAL</t>
  </si>
  <si>
    <t>FLIPFLOP</t>
  </si>
  <si>
    <t>FLIPTOPGLOVE</t>
  </si>
  <si>
    <t>FLOAT</t>
  </si>
  <si>
    <t>FLUTE</t>
  </si>
  <si>
    <t>FOAM</t>
  </si>
  <si>
    <t>FOODCRAFTING</t>
  </si>
  <si>
    <t>FOOTBALL</t>
  </si>
  <si>
    <t>FRAME</t>
  </si>
  <si>
    <t>FULLFIGURE</t>
  </si>
  <si>
    <t>FULLPLUSS</t>
  </si>
  <si>
    <t>GAME</t>
  </si>
  <si>
    <t>GARLAND</t>
  </si>
  <si>
    <t>GIFT ITEMS</t>
  </si>
  <si>
    <t>GIFTCARD</t>
  </si>
  <si>
    <t>GIRLS</t>
  </si>
  <si>
    <t>GIRLS - BOOTIES</t>
  </si>
  <si>
    <t>GIRLS - FLC/VLR</t>
  </si>
  <si>
    <t>GIRLS - RAINCOAT</t>
  </si>
  <si>
    <t>GIRLS - SETS</t>
  </si>
  <si>
    <t>GIRLS - SOCKS</t>
  </si>
  <si>
    <t>GIRLS-1PC</t>
  </si>
  <si>
    <t>GLITTER</t>
  </si>
  <si>
    <t>GLOVE</t>
  </si>
  <si>
    <t>GLUE</t>
  </si>
  <si>
    <t>GOGGLE</t>
  </si>
  <si>
    <t>GUEST</t>
  </si>
  <si>
    <t>HAIR</t>
  </si>
  <si>
    <t>HAND</t>
  </si>
  <si>
    <t>HANGER</t>
  </si>
  <si>
    <t>HARDSIDE</t>
  </si>
  <si>
    <t>HATS - BABY</t>
  </si>
  <si>
    <t>HATS - SUMMER</t>
  </si>
  <si>
    <t>HATS - WINTER</t>
  </si>
  <si>
    <t>HELMET</t>
  </si>
  <si>
    <t>HICUT</t>
  </si>
  <si>
    <t>HIPSTER</t>
  </si>
  <si>
    <t>HOODIE</t>
  </si>
  <si>
    <t>HOODTOWELS</t>
  </si>
  <si>
    <t>HOOKS</t>
  </si>
  <si>
    <t>HOOKTRELLIS</t>
  </si>
  <si>
    <t>HOOP</t>
  </si>
  <si>
    <t>IMPLEMENTS</t>
  </si>
  <si>
    <t>INSPIRATIONAL</t>
  </si>
  <si>
    <t>IRON</t>
  </si>
  <si>
    <t>JEWEL</t>
  </si>
  <si>
    <t>JEWELRYBOX</t>
  </si>
  <si>
    <t>JOURNAL</t>
  </si>
  <si>
    <t>KEEPSAKE</t>
  </si>
  <si>
    <t>KEYRING</t>
  </si>
  <si>
    <t>KITHCHEN</t>
  </si>
  <si>
    <t>KNEEHI</t>
  </si>
  <si>
    <t>KNIT</t>
  </si>
  <si>
    <t>LANTERN</t>
  </si>
  <si>
    <t>LAP</t>
  </si>
  <si>
    <t>LEATHER</t>
  </si>
  <si>
    <t>LEGGINGS</t>
  </si>
  <si>
    <t>LGSQUARE</t>
  </si>
  <si>
    <t>LINEN</t>
  </si>
  <si>
    <t>LINER</t>
  </si>
  <si>
    <t>LIP</t>
  </si>
  <si>
    <t>LISTPAD</t>
  </si>
  <si>
    <t>LOCKS</t>
  </si>
  <si>
    <t>LOTION</t>
  </si>
  <si>
    <t>LOWCUT</t>
  </si>
  <si>
    <t>LQSOAP</t>
  </si>
  <si>
    <t>LTAGS</t>
  </si>
  <si>
    <t>LUNCH</t>
  </si>
  <si>
    <t>MADISONBALL</t>
  </si>
  <si>
    <t>MAGNET</t>
  </si>
  <si>
    <t>MARBLE</t>
  </si>
  <si>
    <t>MARDIGRAS</t>
  </si>
  <si>
    <t>MARKET</t>
  </si>
  <si>
    <t>MASK</t>
  </si>
  <si>
    <t>MELT</t>
  </si>
  <si>
    <t>MENS</t>
  </si>
  <si>
    <t>METAL</t>
  </si>
  <si>
    <t>MIRROR</t>
  </si>
  <si>
    <t>MIST</t>
  </si>
  <si>
    <t>MIX</t>
  </si>
  <si>
    <t>MOM MIRROR ON MIRROR</t>
  </si>
  <si>
    <t>MUG</t>
  </si>
  <si>
    <t>NAIL</t>
  </si>
  <si>
    <t>NONROLLDUFFLES</t>
  </si>
  <si>
    <t>NOSHOW</t>
  </si>
  <si>
    <t>NOTEBOOK</t>
  </si>
  <si>
    <t>NOTEPAD</t>
  </si>
  <si>
    <t>NOVELTY</t>
  </si>
  <si>
    <t>NP&amp;PEN</t>
  </si>
  <si>
    <t>OFFSET</t>
  </si>
  <si>
    <t>OIL</t>
  </si>
  <si>
    <t>ORALCARE</t>
  </si>
  <si>
    <t>ORGANIZER</t>
  </si>
  <si>
    <t>ORN</t>
  </si>
  <si>
    <t>OVAL</t>
  </si>
  <si>
    <t>PACIFIERS</t>
  </si>
  <si>
    <t>PACKAGED</t>
  </si>
  <si>
    <t>PAGEKITS</t>
  </si>
  <si>
    <t>PANT</t>
  </si>
  <si>
    <t>PEGABLES</t>
  </si>
  <si>
    <t>PENCIL</t>
  </si>
  <si>
    <t>PERSONALCARE</t>
  </si>
  <si>
    <t>PHOTO</t>
  </si>
  <si>
    <t>PICK</t>
  </si>
  <si>
    <t>PILLAR</t>
  </si>
  <si>
    <t>PITCHER</t>
  </si>
  <si>
    <t>PKTNOTEPAD</t>
  </si>
  <si>
    <t>PLAQUE</t>
  </si>
  <si>
    <t>POPR</t>
  </si>
  <si>
    <t>POPUP</t>
  </si>
  <si>
    <t>PORCELAIN</t>
  </si>
  <si>
    <t>PUNCH</t>
  </si>
  <si>
    <t>PURSE</t>
  </si>
  <si>
    <t>RECIPE</t>
  </si>
  <si>
    <t>RECTANGLE</t>
  </si>
  <si>
    <t>REEDS</t>
  </si>
  <si>
    <t>RESIN</t>
  </si>
  <si>
    <t>ROBE</t>
  </si>
  <si>
    <t>ROD PCKT BACK TAB</t>
  </si>
  <si>
    <t>RODS</t>
  </si>
  <si>
    <t>ROLLINGDUFFLES</t>
  </si>
  <si>
    <t>ROUND</t>
  </si>
  <si>
    <t>RROCKS</t>
  </si>
  <si>
    <t>RUG-LARGE</t>
  </si>
  <si>
    <t>RUG-MEDIUM</t>
  </si>
  <si>
    <t>RUG-RUNNER</t>
  </si>
  <si>
    <t>RUG-SMALL</t>
  </si>
  <si>
    <t>RUG-XLARGE</t>
  </si>
  <si>
    <t>RUG-XSMALL</t>
  </si>
  <si>
    <t>SALT</t>
  </si>
  <si>
    <t>SALT&amp;PEPPER</t>
  </si>
  <si>
    <t>SANDAL</t>
  </si>
  <si>
    <t>SATCHEL</t>
  </si>
  <si>
    <t>SAUCER</t>
  </si>
  <si>
    <t>SCARF</t>
  </si>
  <si>
    <t>SEATPAD</t>
  </si>
  <si>
    <t>SERV</t>
  </si>
  <si>
    <t>SERV-BOWL</t>
  </si>
  <si>
    <t>SETS</t>
  </si>
  <si>
    <t>SHADOWBOX</t>
  </si>
  <si>
    <t>SHAPEDCANDLE</t>
  </si>
  <si>
    <t>SHAPER</t>
  </si>
  <si>
    <t>SHEET</t>
  </si>
  <si>
    <t>SHOES</t>
  </si>
  <si>
    <t>SHOES-CRIB</t>
  </si>
  <si>
    <t>SHOES-SWIM</t>
  </si>
  <si>
    <t>SHOES-TENNIS</t>
  </si>
  <si>
    <t>SHORT</t>
  </si>
  <si>
    <t>SHOULDERBAG</t>
  </si>
  <si>
    <t>SHOWER</t>
  </si>
  <si>
    <t>SINGLE</t>
  </si>
  <si>
    <t>SINGLEWICK</t>
  </si>
  <si>
    <t>SIPPY</t>
  </si>
  <si>
    <t>SKELETON</t>
  </si>
  <si>
    <t>SLEEPSHIRT</t>
  </si>
  <si>
    <t>SLIP</t>
  </si>
  <si>
    <t>SLIPPERS</t>
  </si>
  <si>
    <t>SMALLTAB</t>
  </si>
  <si>
    <t>SMKR</t>
  </si>
  <si>
    <t>SOCCER</t>
  </si>
  <si>
    <t>SOFTCUP</t>
  </si>
  <si>
    <t>SOFTSIDE</t>
  </si>
  <si>
    <t>SOLAR/GLOW</t>
  </si>
  <si>
    <t>SOLID</t>
  </si>
  <si>
    <t>SPIRALNP</t>
  </si>
  <si>
    <t>SPLT</t>
  </si>
  <si>
    <t>SPRAY</t>
  </si>
  <si>
    <t>SQTAB</t>
  </si>
  <si>
    <t>SQUARE</t>
  </si>
  <si>
    <t>SQWMETAL</t>
  </si>
  <si>
    <t>STAKE</t>
  </si>
  <si>
    <t>STAMP</t>
  </si>
  <si>
    <t>STCKR/EMB</t>
  </si>
  <si>
    <t>STEAMER</t>
  </si>
  <si>
    <t>STEM</t>
  </si>
  <si>
    <t>STEPSTONE</t>
  </si>
  <si>
    <t>STICKY</t>
  </si>
  <si>
    <t>STICKYNOTES</t>
  </si>
  <si>
    <t>STONEWARE</t>
  </si>
  <si>
    <t>STRAW</t>
  </si>
  <si>
    <t>STUD</t>
  </si>
  <si>
    <t>SUGAR&amp;CREAM</t>
  </si>
  <si>
    <t>SUITCASE</t>
  </si>
  <si>
    <t>SUNSCREEN</t>
  </si>
  <si>
    <t>SWIMDIAPERS</t>
  </si>
  <si>
    <t>SWIMSCHOOL</t>
  </si>
  <si>
    <t>TAB</t>
  </si>
  <si>
    <t>TABLE PAD</t>
  </si>
  <si>
    <t>TAKEOUT</t>
  </si>
  <si>
    <t>TALC</t>
  </si>
  <si>
    <t>TANK</t>
  </si>
  <si>
    <t>TAPER</t>
  </si>
  <si>
    <t>TEALIGHT</t>
  </si>
  <si>
    <t>TEAPOT</t>
  </si>
  <si>
    <t>TEARDROP</t>
  </si>
  <si>
    <t>TEE</t>
  </si>
  <si>
    <t>TENNIS</t>
  </si>
  <si>
    <t>THANKYOU</t>
  </si>
  <si>
    <t>THONG</t>
  </si>
  <si>
    <t>TIP</t>
  </si>
  <si>
    <t>TLITE</t>
  </si>
  <si>
    <t>TOASTER</t>
  </si>
  <si>
    <t>TOP</t>
  </si>
  <si>
    <t>TORCH</t>
  </si>
  <si>
    <t>TOUCHGLOVE</t>
  </si>
  <si>
    <t>TOWEL</t>
  </si>
  <si>
    <t>TPIL</t>
  </si>
  <si>
    <t>TRAIN</t>
  </si>
  <si>
    <t>TRINKETBOX</t>
  </si>
  <si>
    <t>TROUSER</t>
  </si>
  <si>
    <t>TUBMATS</t>
  </si>
  <si>
    <t>UNDRWIRE</t>
  </si>
  <si>
    <t>VANITY</t>
  </si>
  <si>
    <t>VASE</t>
  </si>
  <si>
    <t>VELVET</t>
  </si>
  <si>
    <t>VINEGAR</t>
  </si>
  <si>
    <t>VNECK</t>
  </si>
  <si>
    <t>VOLLEYBALL</t>
  </si>
  <si>
    <t>VOTV</t>
  </si>
  <si>
    <t>WALLBASKET</t>
  </si>
  <si>
    <t>WARMWEAR</t>
  </si>
  <si>
    <t>WASH</t>
  </si>
  <si>
    <t>WASHCLOTH</t>
  </si>
  <si>
    <t>WELLNES</t>
  </si>
  <si>
    <t>WHITECHRISTMAS</t>
  </si>
  <si>
    <t>WICKER</t>
  </si>
  <si>
    <t>WINDCHIME</t>
  </si>
  <si>
    <t>WINE</t>
  </si>
  <si>
    <t>WITCH</t>
  </si>
  <si>
    <t>WOMENS</t>
  </si>
  <si>
    <t>WOOD</t>
  </si>
  <si>
    <t>WOODMETAL</t>
  </si>
  <si>
    <t>WORKSOCK</t>
  </si>
  <si>
    <t>WRTH</t>
  </si>
  <si>
    <t>XL</t>
  </si>
  <si>
    <t>YOGA</t>
  </si>
  <si>
    <t>E0593</t>
  </si>
  <si>
    <t>P1099</t>
  </si>
  <si>
    <t>S0036</t>
  </si>
  <si>
    <t>S1690</t>
  </si>
  <si>
    <t>A0626</t>
  </si>
  <si>
    <t>B1004</t>
  </si>
  <si>
    <t>C0573</t>
  </si>
  <si>
    <t>C1872</t>
  </si>
  <si>
    <t>C1996</t>
  </si>
  <si>
    <t>D0425</t>
  </si>
  <si>
    <t>D0619</t>
  </si>
  <si>
    <t>E0592</t>
  </si>
  <si>
    <t>F0535</t>
  </si>
  <si>
    <t>G0968</t>
  </si>
  <si>
    <t>G0973</t>
  </si>
  <si>
    <t>I0497</t>
  </si>
  <si>
    <t>L1355</t>
  </si>
  <si>
    <t>M0214</t>
  </si>
  <si>
    <t>M1078</t>
  </si>
  <si>
    <t>P0314</t>
  </si>
  <si>
    <t>Q0066</t>
  </si>
  <si>
    <t>R0534</t>
  </si>
  <si>
    <t>S1603</t>
  </si>
  <si>
    <t>S1739</t>
  </si>
  <si>
    <t>V0440</t>
  </si>
  <si>
    <t>W0124</t>
  </si>
  <si>
    <t>A1100</t>
  </si>
  <si>
    <t>A1112</t>
  </si>
  <si>
    <t>J0433</t>
  </si>
  <si>
    <t>L1359</t>
  </si>
  <si>
    <t>M1013</t>
  </si>
  <si>
    <t>N0444</t>
  </si>
  <si>
    <t>N0447</t>
  </si>
  <si>
    <t>P1201</t>
  </si>
  <si>
    <t>S1780</t>
  </si>
  <si>
    <t>S1800</t>
  </si>
  <si>
    <t>A0432</t>
  </si>
  <si>
    <t>A0718</t>
  </si>
  <si>
    <t>A0970</t>
  </si>
  <si>
    <t>A1101</t>
  </si>
  <si>
    <t>A1104</t>
  </si>
  <si>
    <t>A1105</t>
  </si>
  <si>
    <t>A1107</t>
  </si>
  <si>
    <t>A1110</t>
  </si>
  <si>
    <t>A1114</t>
  </si>
  <si>
    <t>A1115</t>
  </si>
  <si>
    <t>A1116</t>
  </si>
  <si>
    <t>A1119</t>
  </si>
  <si>
    <t>B0514</t>
  </si>
  <si>
    <t>B0646</t>
  </si>
  <si>
    <t>B0840</t>
  </si>
  <si>
    <t>B0867</t>
  </si>
  <si>
    <t>B0974</t>
  </si>
  <si>
    <t>B0976</t>
  </si>
  <si>
    <t>B0997</t>
  </si>
  <si>
    <t>B1006</t>
  </si>
  <si>
    <t>B1009</t>
  </si>
  <si>
    <t>B1012</t>
  </si>
  <si>
    <t>B1013</t>
  </si>
  <si>
    <t>C0626</t>
  </si>
  <si>
    <t>C0701</t>
  </si>
  <si>
    <t>C1208</t>
  </si>
  <si>
    <t>C1229</t>
  </si>
  <si>
    <t>C1260</t>
  </si>
  <si>
    <t>C1570</t>
  </si>
  <si>
    <t>C1867</t>
  </si>
  <si>
    <t>C1886</t>
  </si>
  <si>
    <t>C1987</t>
  </si>
  <si>
    <t>C1988</t>
  </si>
  <si>
    <t>C1989</t>
  </si>
  <si>
    <t>C1992</t>
  </si>
  <si>
    <t>C1993</t>
  </si>
  <si>
    <t>C1998</t>
  </si>
  <si>
    <t>C2002</t>
  </si>
  <si>
    <t>D0495</t>
  </si>
  <si>
    <t>D0541</t>
  </si>
  <si>
    <t>D0688</t>
  </si>
  <si>
    <t>D0724</t>
  </si>
  <si>
    <t>D0725</t>
  </si>
  <si>
    <t>E0283</t>
  </si>
  <si>
    <t>E0335</t>
  </si>
  <si>
    <t>E0529</t>
  </si>
  <si>
    <t>E0591</t>
  </si>
  <si>
    <t>F0574</t>
  </si>
  <si>
    <t>F0587</t>
  </si>
  <si>
    <t>G0199</t>
  </si>
  <si>
    <t>G0463</t>
  </si>
  <si>
    <t>G0469</t>
  </si>
  <si>
    <t>G0793</t>
  </si>
  <si>
    <t>G0966</t>
  </si>
  <si>
    <t>G0974</t>
  </si>
  <si>
    <t>H0565</t>
  </si>
  <si>
    <t>H0653</t>
  </si>
  <si>
    <t>H6035</t>
  </si>
  <si>
    <t>H6037</t>
  </si>
  <si>
    <t>H6040</t>
  </si>
  <si>
    <t>H6042</t>
  </si>
  <si>
    <t>H6043</t>
  </si>
  <si>
    <t>I0289</t>
  </si>
  <si>
    <t>I0495</t>
  </si>
  <si>
    <t>I0500</t>
  </si>
  <si>
    <t>J0434</t>
  </si>
  <si>
    <t>J0435</t>
  </si>
  <si>
    <t>K0283</t>
  </si>
  <si>
    <t>K0531</t>
  </si>
  <si>
    <t>K0587</t>
  </si>
  <si>
    <t>K0590</t>
  </si>
  <si>
    <t>M0264</t>
  </si>
  <si>
    <t>M0611</t>
  </si>
  <si>
    <t>M0670</t>
  </si>
  <si>
    <t>M0878</t>
  </si>
  <si>
    <t>M0921</t>
  </si>
  <si>
    <t>M1016</t>
  </si>
  <si>
    <t>M1073</t>
  </si>
  <si>
    <t>M1082</t>
  </si>
  <si>
    <t>M1089</t>
  </si>
  <si>
    <t>M1105</t>
  </si>
  <si>
    <t>M1106</t>
  </si>
  <si>
    <t>M1109</t>
  </si>
  <si>
    <t>M1110</t>
  </si>
  <si>
    <t>M1112</t>
  </si>
  <si>
    <t>M1113</t>
  </si>
  <si>
    <t>N0368</t>
  </si>
  <si>
    <t>N0427</t>
  </si>
  <si>
    <t>N0438</t>
  </si>
  <si>
    <t>N0442</t>
  </si>
  <si>
    <t>N0443</t>
  </si>
  <si>
    <t>O0094</t>
  </si>
  <si>
    <t>O0219</t>
  </si>
  <si>
    <t>O0294</t>
  </si>
  <si>
    <t>O0295</t>
  </si>
  <si>
    <t>P0716</t>
  </si>
  <si>
    <t>P0981</t>
  </si>
  <si>
    <t>P1067</t>
  </si>
  <si>
    <t>P1086</t>
  </si>
  <si>
    <t>P1092</t>
  </si>
  <si>
    <t>P1098</t>
  </si>
  <si>
    <t>R0401</t>
  </si>
  <si>
    <t>R0568</t>
  </si>
  <si>
    <t>R0713</t>
  </si>
  <si>
    <t>S0126</t>
  </si>
  <si>
    <t>S1120</t>
  </si>
  <si>
    <t>S1354</t>
  </si>
  <si>
    <t>S1634</t>
  </si>
  <si>
    <t>S1674</t>
  </si>
  <si>
    <t>S1731</t>
  </si>
  <si>
    <t>S1740</t>
  </si>
  <si>
    <t>S1769</t>
  </si>
  <si>
    <t>S1795</t>
  </si>
  <si>
    <t>S1798</t>
  </si>
  <si>
    <t>S1801</t>
  </si>
  <si>
    <t>S1802</t>
  </si>
  <si>
    <t>S1804</t>
  </si>
  <si>
    <t>S1805</t>
  </si>
  <si>
    <t>S1806</t>
  </si>
  <si>
    <t>S1814</t>
  </si>
  <si>
    <t>S1816</t>
  </si>
  <si>
    <t>S1821</t>
  </si>
  <si>
    <t>T0252</t>
  </si>
  <si>
    <t>T0637</t>
  </si>
  <si>
    <t>T0777</t>
  </si>
  <si>
    <t>T0785</t>
  </si>
  <si>
    <t>T0787</t>
  </si>
  <si>
    <t>T0790</t>
  </si>
  <si>
    <t>T0791</t>
  </si>
  <si>
    <t>T0792</t>
  </si>
  <si>
    <t>T0794</t>
  </si>
  <si>
    <t>U0075</t>
  </si>
  <si>
    <t>U0181</t>
  </si>
  <si>
    <t>V0266</t>
  </si>
  <si>
    <t>V0334</t>
  </si>
  <si>
    <t>V0438</t>
  </si>
  <si>
    <t>V0439</t>
  </si>
  <si>
    <t>W0257</t>
  </si>
  <si>
    <t>W0363</t>
  </si>
  <si>
    <t>W0474</t>
  </si>
  <si>
    <t>W0495</t>
  </si>
  <si>
    <t>W0500</t>
  </si>
  <si>
    <t>W0501</t>
  </si>
  <si>
    <t>W0503</t>
  </si>
  <si>
    <t>W0504</t>
  </si>
  <si>
    <t>Y0044</t>
  </si>
  <si>
    <t>Z0110</t>
  </si>
  <si>
    <t>Z1064</t>
  </si>
  <si>
    <t>9.3.1</t>
  </si>
  <si>
    <t>Target Week thru 2023</t>
  </si>
  <si>
    <t>New Vendor Pack tab labeled FUTURE for now and placed at end of tabs</t>
  </si>
  <si>
    <t>New 12 columns</t>
  </si>
  <si>
    <t>FQBT / GBB Header with Conditional formatting Qual and Total</t>
  </si>
  <si>
    <t>Update Split %'s</t>
  </si>
  <si>
    <t>Update Pool location field on Main tab BT12</t>
  </si>
  <si>
    <t>Update Vendor Grades (only 4-5's eligible for BP - NOT 3's or blanks)</t>
  </si>
  <si>
    <t>Décor Type drop down list</t>
  </si>
  <si>
    <t>Key Feature drop down list</t>
  </si>
  <si>
    <t xml:space="preserve">AE Other Cost % broken into Ins. Comm and Other AG - AI </t>
  </si>
  <si>
    <t>Label Type drop down (need to pull just left two chars)</t>
  </si>
  <si>
    <t>DC Splits Packs</t>
  </si>
  <si>
    <t>For Summary Box</t>
  </si>
  <si>
    <t>DAL W001</t>
  </si>
  <si>
    <t>PHX W03</t>
  </si>
  <si>
    <t>Pool Point</t>
  </si>
  <si>
    <t>DC Splits Units from PO</t>
  </si>
  <si>
    <t>DC Splits Units from Pack</t>
  </si>
  <si>
    <t>Packs for Line Check</t>
  </si>
  <si>
    <t>DC Splits Units ALL Packs</t>
  </si>
  <si>
    <t>Hide After Testing</t>
  </si>
  <si>
    <t>Below fixed with 11212019 version</t>
  </si>
  <si>
    <r>
      <t xml:space="preserve">Remove the $1.05 value in cell A3 on the </t>
    </r>
    <r>
      <rPr>
        <b/>
        <sz val="11"/>
        <color theme="1"/>
        <rFont val="Calibri"/>
        <family val="2"/>
        <scheme val="minor"/>
      </rPr>
      <t>Inbound Freight New</t>
    </r>
    <r>
      <rPr>
        <sz val="11"/>
        <color theme="1"/>
        <rFont val="Calibri"/>
        <family val="2"/>
        <scheme val="minor"/>
      </rPr>
      <t xml:space="preserve"> tab</t>
    </r>
  </si>
  <si>
    <t>Domestic CA</t>
  </si>
  <si>
    <t>Changed 12/2/2019</t>
  </si>
  <si>
    <t>2000TC</t>
  </si>
  <si>
    <t>4PCPRINT</t>
  </si>
  <si>
    <t>4PCSOLID</t>
  </si>
  <si>
    <t>575TC</t>
  </si>
  <si>
    <t>6PCPRINT</t>
  </si>
  <si>
    <t>6PCSOLID</t>
  </si>
  <si>
    <t>BRACELET</t>
  </si>
  <si>
    <t>BROACH</t>
  </si>
  <si>
    <t>CARVEDWOOD</t>
  </si>
  <si>
    <t>CROSSBODY</t>
  </si>
  <si>
    <t>EARRING</t>
  </si>
  <si>
    <t>MACRAME</t>
  </si>
  <si>
    <t>METALFLOWER</t>
  </si>
  <si>
    <t>NECKLACE</t>
  </si>
  <si>
    <t>PSLEANER</t>
  </si>
  <si>
    <t>RING</t>
  </si>
  <si>
    <t>ROUNDMIRROR</t>
  </si>
  <si>
    <t>RUBBER</t>
  </si>
  <si>
    <t>SHERPA</t>
  </si>
  <si>
    <t>WATCH</t>
  </si>
  <si>
    <t>WEIGHTED</t>
  </si>
  <si>
    <t>WOODSIGN</t>
  </si>
  <si>
    <t>WPMIRROR</t>
  </si>
  <si>
    <t>WRISTLET</t>
  </si>
  <si>
    <t>Updated 1/28/20 for 2/5/20 publication</t>
  </si>
  <si>
    <t>W001 Ext. Cost</t>
  </si>
  <si>
    <t>W001 Ext. Landed Cost</t>
  </si>
  <si>
    <t>W001 Ext. Retail</t>
  </si>
  <si>
    <t>W03 Ext. Cost</t>
  </si>
  <si>
    <t>W03 Ext. Landed Cost</t>
  </si>
  <si>
    <t>W03 Ext. Retail</t>
  </si>
  <si>
    <t>BP Ext. Cost</t>
  </si>
  <si>
    <t>BP Ext. Landed Cost</t>
  </si>
  <si>
    <t>BP Ext. Retail</t>
  </si>
  <si>
    <t>**** DO NOT ADD A BREAK IN BETWEEN PACKS ****</t>
  </si>
  <si>
    <t>W001Plus</t>
  </si>
  <si>
    <t>As of 8/1/19 %'s</t>
  </si>
  <si>
    <t>0820</t>
  </si>
  <si>
    <t>0920</t>
  </si>
  <si>
    <t>W1 - Winter1</t>
  </si>
  <si>
    <t>1020</t>
  </si>
  <si>
    <t>GC110820</t>
  </si>
  <si>
    <t xml:space="preserve">Ad Event                             </t>
  </si>
  <si>
    <t>1120</t>
  </si>
  <si>
    <t>GC120620</t>
  </si>
  <si>
    <t>1220</t>
  </si>
  <si>
    <t>VA - Valentine's</t>
  </si>
  <si>
    <t>0121</t>
  </si>
  <si>
    <t>0221</t>
  </si>
  <si>
    <t>0321</t>
  </si>
  <si>
    <t>0421</t>
  </si>
  <si>
    <t>0521</t>
  </si>
  <si>
    <t>0621</t>
  </si>
  <si>
    <t>1021</t>
  </si>
  <si>
    <t>Updated</t>
  </si>
  <si>
    <t>CNY</t>
  </si>
  <si>
    <t>WINE/CHAMPAGNE OPEN STOCK</t>
  </si>
  <si>
    <t>GLASS DINNERWARE/SERVEWARE</t>
  </si>
  <si>
    <t>PITCHERS/DISPENSERS</t>
  </si>
  <si>
    <t>WINE/CHAMPAGNE SETS</t>
  </si>
  <si>
    <t>FOOD STORAGE</t>
  </si>
  <si>
    <t>AUDIO</t>
  </si>
  <si>
    <t>TRAYS/COASTERS/TRIVETS/BOWLS</t>
  </si>
  <si>
    <t>COOLERS/INSULATED</t>
  </si>
  <si>
    <t>BASKETS/BINS/CUBES</t>
  </si>
  <si>
    <t>PAPER CRAFTING</t>
  </si>
  <si>
    <t>PET FEEDING SUPPLIES</t>
  </si>
  <si>
    <t>FLORAL ACCESSORIES</t>
  </si>
  <si>
    <t>INDOOR PLANTERS</t>
  </si>
  <si>
    <t>UNDER GLASS ART</t>
  </si>
  <si>
    <t>CANVAS ART</t>
  </si>
  <si>
    <t>ACCY - SPRING/SUMMER</t>
  </si>
  <si>
    <t>ACCY - FALL/WINTER</t>
  </si>
  <si>
    <t>BOOKS</t>
  </si>
  <si>
    <t>COORDINATES</t>
  </si>
  <si>
    <t>EVERYDAY</t>
  </si>
  <si>
    <t>EASTER DECOR &amp; FLORAL</t>
  </si>
  <si>
    <t>HALLOWEEN DECOR &amp; FLORAL</t>
  </si>
  <si>
    <t>AMERICANA DECOR &amp; FLORAL</t>
  </si>
  <si>
    <t>PATIO ACCESSORIES</t>
  </si>
  <si>
    <t>OUTDOOR PLANTERS</t>
  </si>
  <si>
    <t>MENS FALL/WINTER</t>
  </si>
  <si>
    <t>NP CAL KING SHEET SETS</t>
  </si>
  <si>
    <t>LUXURY SHEET SETS</t>
  </si>
  <si>
    <t>FLANNEL SHEET SETS</t>
  </si>
  <si>
    <t>PLUSH BLANKETS</t>
  </si>
  <si>
    <t>COTTON BLANKETS</t>
  </si>
  <si>
    <t>HEATED BLANKET</t>
  </si>
  <si>
    <t>SHERPA/DOWN ALT</t>
  </si>
  <si>
    <t>NP BEDSPREADS</t>
  </si>
  <si>
    <t>PERSONAL HEALTH</t>
  </si>
  <si>
    <t>SINGLE CORE THROW PILLOWS</t>
  </si>
  <si>
    <t>SEASONAL PILLOWS</t>
  </si>
  <si>
    <t>OVEN MITT &amp; POT HOLDER</t>
  </si>
  <si>
    <t>KITCHEN ORGANIZATION</t>
  </si>
  <si>
    <t>DRYING MATS/APRONS</t>
  </si>
  <si>
    <t>MATTRESS PADS TWIN</t>
  </si>
  <si>
    <t>CHARGERS/CABLES</t>
  </si>
  <si>
    <t>Old formula</t>
  </si>
  <si>
    <t>4030 [TRAYS/COASTERS/TRIVETS/BOWLS]</t>
  </si>
  <si>
    <t>4046 [BASKETS/BINS/CUBES]</t>
  </si>
  <si>
    <t>5101 [YARN]</t>
  </si>
  <si>
    <t>6110 [UNDER GLASS ART]</t>
  </si>
  <si>
    <t>6116 [CANVAS ART]</t>
  </si>
  <si>
    <t>6132 [ACCY - SPRING/SUMMER]</t>
  </si>
  <si>
    <t>6152 [UMBRELLAS]</t>
  </si>
  <si>
    <t>6161 [ACCY - FALL/WINTER]</t>
  </si>
  <si>
    <t>6169 [BOOKS]</t>
  </si>
  <si>
    <t>8042 [NP CAL KING SHEET SETS]</t>
  </si>
  <si>
    <t>8150 [PLUSH BLANKETS]</t>
  </si>
  <si>
    <t>8160 [COTTON BLANKETS]</t>
  </si>
  <si>
    <t>8173 [HEATED BLANKET]</t>
  </si>
  <si>
    <t>8320 [NP BEDSPREADS]</t>
  </si>
  <si>
    <t>8562 [PERSONAL HEALTH]</t>
  </si>
  <si>
    <t>8852 [SINGLE CORE THROW PILLOWS]</t>
  </si>
  <si>
    <t>8856 [SEASONAL PILLOWS]</t>
  </si>
  <si>
    <t>8902 [OVEN MITT &amp; POT HOLDER]</t>
  </si>
  <si>
    <t>8915 [DRYING MATS/APRONS]</t>
  </si>
  <si>
    <t>8949 [MATTRESS PADS TWIN]</t>
  </si>
  <si>
    <t>79</t>
  </si>
  <si>
    <t>COLLECTIONS CRAFTS</t>
  </si>
  <si>
    <t>COLLECTIONS</t>
  </si>
  <si>
    <t>80</t>
  </si>
  <si>
    <t>BLUE &amp; WHITE</t>
  </si>
  <si>
    <t>BLUE&amp;WHITE</t>
  </si>
  <si>
    <t>81</t>
  </si>
  <si>
    <t>GLAMOUR</t>
  </si>
  <si>
    <t>82</t>
  </si>
  <si>
    <t>COOLING</t>
  </si>
  <si>
    <t>83</t>
  </si>
  <si>
    <t>EGYPTIAN</t>
  </si>
  <si>
    <t>84</t>
  </si>
  <si>
    <t>ORGANIC</t>
  </si>
  <si>
    <t>FUNCTIONALWALL</t>
  </si>
  <si>
    <t>1/7/2020???</t>
  </si>
  <si>
    <t>10.1.1</t>
  </si>
  <si>
    <t>New Rates for Imports - removing carton charge and adding unload charge back in. Used Brian T rates w/ estimated container carton charge for pool point cartons.</t>
  </si>
  <si>
    <t>Import Only</t>
  </si>
  <si>
    <t>Major Update in sync with MI9 PO worksheet enhancements</t>
  </si>
  <si>
    <t>Removed three DC tabs</t>
  </si>
  <si>
    <t>Enabled new mapping for Other costs / FQBP and Tot / Good Better Best</t>
  </si>
  <si>
    <t>Uploadable Pack Tab with quality checks.</t>
  </si>
  <si>
    <t>Anticipate removing from vendor portal soon</t>
  </si>
  <si>
    <t>20.1.2</t>
  </si>
  <si>
    <t>Added IP/MP/BP default formula</t>
  </si>
  <si>
    <t>Good Better Best Lux</t>
  </si>
  <si>
    <t>POE MU%</t>
  </si>
  <si>
    <t>POE Check</t>
  </si>
  <si>
    <t>POE Cost</t>
  </si>
  <si>
    <t>20.1.3</t>
  </si>
  <si>
    <t>Fix cell BT12 - CA 3 Way Split Pool location back to W004 as CA became default W001 and pool assign was W006.</t>
  </si>
  <si>
    <t>Fix Pack Tab DC Qty when No Split  (main tab cols BO &amp; BP, pack tab M &amp; N)</t>
  </si>
  <si>
    <t>Added preview POE Check main tab cell W13 to calc "true" cost of POE vs Import</t>
  </si>
  <si>
    <t>Avg</t>
  </si>
  <si>
    <t>Cube Default Calc</t>
  </si>
  <si>
    <t>Rolling 52 week receipts as of 2/10/20</t>
  </si>
  <si>
    <t>Rec U</t>
  </si>
  <si>
    <t>rec Cube</t>
  </si>
  <si>
    <t>Rec CPU</t>
  </si>
  <si>
    <t>Beth No Break Pack Cat List 2/10/20 EM</t>
  </si>
  <si>
    <t>Updated default Alloc Guide logic lookup cats Lookup column C per Beth's 2/10 Email to Tim</t>
  </si>
  <si>
    <t>Added Domestic Split PO recommendation when carton dimensions are NOT entered. Uses Lookup tab column CL for rolling 52 week receipt cube per unit average by cat.</t>
  </si>
  <si>
    <t>Added Season codes C2 and C3</t>
  </si>
  <si>
    <t xml:space="preserve">  Dom Split Eligible</t>
  </si>
  <si>
    <t>20.1.4</t>
  </si>
  <si>
    <t xml:space="preserve">Updated DC By Pass Eligibility for select bulk categories where Pre Ticketing will no longer be a requirement </t>
  </si>
  <si>
    <t>Bulk category Pre Ticket exclusions for By Pass Eligible</t>
  </si>
  <si>
    <t>PT NR</t>
  </si>
  <si>
    <t>1010</t>
  </si>
  <si>
    <t>1015</t>
  </si>
  <si>
    <t>1031</t>
  </si>
  <si>
    <t>1050</t>
  </si>
  <si>
    <t>1052</t>
  </si>
  <si>
    <t>1054</t>
  </si>
  <si>
    <t>1070</t>
  </si>
  <si>
    <t>COOK</t>
  </si>
  <si>
    <t>1072</t>
  </si>
  <si>
    <t>1074</t>
  </si>
  <si>
    <t>1075</t>
  </si>
  <si>
    <t>1076</t>
  </si>
  <si>
    <t>2022</t>
  </si>
  <si>
    <t>2025</t>
  </si>
  <si>
    <t>2030</t>
  </si>
  <si>
    <t>2040</t>
  </si>
  <si>
    <t>2044</t>
  </si>
  <si>
    <t>2070</t>
  </si>
  <si>
    <t>2086</t>
  </si>
  <si>
    <t>3050</t>
  </si>
  <si>
    <t>3053</t>
  </si>
  <si>
    <t>3054</t>
  </si>
  <si>
    <t>3060</t>
  </si>
  <si>
    <t>3065</t>
  </si>
  <si>
    <t>3067</t>
  </si>
  <si>
    <t>3070</t>
  </si>
  <si>
    <t>3071</t>
  </si>
  <si>
    <t>3072</t>
  </si>
  <si>
    <t>3080</t>
  </si>
  <si>
    <t>3081</t>
  </si>
  <si>
    <t>3082</t>
  </si>
  <si>
    <t>3090</t>
  </si>
  <si>
    <t>3100</t>
  </si>
  <si>
    <t>3150</t>
  </si>
  <si>
    <t>3186</t>
  </si>
  <si>
    <t>3190</t>
  </si>
  <si>
    <t>3191</t>
  </si>
  <si>
    <t>3209</t>
  </si>
  <si>
    <t>3223</t>
  </si>
  <si>
    <t>3224</t>
  </si>
  <si>
    <t>3231</t>
  </si>
  <si>
    <t>3233</t>
  </si>
  <si>
    <t>3405</t>
  </si>
  <si>
    <t>3411</t>
  </si>
  <si>
    <t>4030</t>
  </si>
  <si>
    <t>4031</t>
  </si>
  <si>
    <t>4033</t>
  </si>
  <si>
    <t>4034</t>
  </si>
  <si>
    <t>4039</t>
  </si>
  <si>
    <t>4043</t>
  </si>
  <si>
    <t>4046</t>
  </si>
  <si>
    <t>4051</t>
  </si>
  <si>
    <t>4053</t>
  </si>
  <si>
    <t>5088</t>
  </si>
  <si>
    <t>5089</t>
  </si>
  <si>
    <t>5091</t>
  </si>
  <si>
    <t>5092</t>
  </si>
  <si>
    <t>5093</t>
  </si>
  <si>
    <t>5094</t>
  </si>
  <si>
    <t>5095</t>
  </si>
  <si>
    <t>5096</t>
  </si>
  <si>
    <t>5097</t>
  </si>
  <si>
    <t>5098</t>
  </si>
  <si>
    <t>5099</t>
  </si>
  <si>
    <t>5100</t>
  </si>
  <si>
    <t>5101</t>
  </si>
  <si>
    <t>5102</t>
  </si>
  <si>
    <t>5910</t>
  </si>
  <si>
    <t>5920</t>
  </si>
  <si>
    <t>5930</t>
  </si>
  <si>
    <t>5940</t>
  </si>
  <si>
    <t>5970</t>
  </si>
  <si>
    <t>6028</t>
  </si>
  <si>
    <t>6029</t>
  </si>
  <si>
    <t>6030</t>
  </si>
  <si>
    <t>6031</t>
  </si>
  <si>
    <t>6032</t>
  </si>
  <si>
    <t>6036</t>
  </si>
  <si>
    <t>SWIM</t>
  </si>
  <si>
    <t>6037</t>
  </si>
  <si>
    <t>6038</t>
  </si>
  <si>
    <t>6040</t>
  </si>
  <si>
    <t>6042</t>
  </si>
  <si>
    <t>BABY</t>
  </si>
  <si>
    <t>6044</t>
  </si>
  <si>
    <t>6045</t>
  </si>
  <si>
    <t>6046</t>
  </si>
  <si>
    <t>6049</t>
  </si>
  <si>
    <t>6053</t>
  </si>
  <si>
    <t>6054</t>
  </si>
  <si>
    <t>6055</t>
  </si>
  <si>
    <t>6060</t>
  </si>
  <si>
    <t>6066</t>
  </si>
  <si>
    <t>6068</t>
  </si>
  <si>
    <t>6070</t>
  </si>
  <si>
    <t>6073</t>
  </si>
  <si>
    <t>6075</t>
  </si>
  <si>
    <t>6076</t>
  </si>
  <si>
    <t>6077</t>
  </si>
  <si>
    <t>6078</t>
  </si>
  <si>
    <t>6079</t>
  </si>
  <si>
    <t>6082</t>
  </si>
  <si>
    <t>6083</t>
  </si>
  <si>
    <t>6086</t>
  </si>
  <si>
    <t>6087</t>
  </si>
  <si>
    <t>6099</t>
  </si>
  <si>
    <t>6103</t>
  </si>
  <si>
    <t>6104</t>
  </si>
  <si>
    <t>6105</t>
  </si>
  <si>
    <t>6107</t>
  </si>
  <si>
    <t>6108</t>
  </si>
  <si>
    <t>6110</t>
  </si>
  <si>
    <t>6112</t>
  </si>
  <si>
    <t>6116</t>
  </si>
  <si>
    <t>6120</t>
  </si>
  <si>
    <t>6122</t>
  </si>
  <si>
    <t>6123</t>
  </si>
  <si>
    <t>6132</t>
  </si>
  <si>
    <t>6151</t>
  </si>
  <si>
    <t>6152</t>
  </si>
  <si>
    <t>6159</t>
  </si>
  <si>
    <t>6161</t>
  </si>
  <si>
    <t>6163</t>
  </si>
  <si>
    <t>6166</t>
  </si>
  <si>
    <t>6169</t>
  </si>
  <si>
    <t>6170</t>
  </si>
  <si>
    <t>6171</t>
  </si>
  <si>
    <t>6173</t>
  </si>
  <si>
    <t>6178</t>
  </si>
  <si>
    <t>6179</t>
  </si>
  <si>
    <t>6190</t>
  </si>
  <si>
    <t>6191</t>
  </si>
  <si>
    <t>6192</t>
  </si>
  <si>
    <t>6202</t>
  </si>
  <si>
    <t>6203</t>
  </si>
  <si>
    <t>6204</t>
  </si>
  <si>
    <t>6205</t>
  </si>
  <si>
    <t>6206</t>
  </si>
  <si>
    <t>6220</t>
  </si>
  <si>
    <t>6222</t>
  </si>
  <si>
    <t>6223</t>
  </si>
  <si>
    <t>6224</t>
  </si>
  <si>
    <t>6230</t>
  </si>
  <si>
    <t>6250</t>
  </si>
  <si>
    <t>6252</t>
  </si>
  <si>
    <t>6254</t>
  </si>
  <si>
    <t>6255</t>
  </si>
  <si>
    <t>6260</t>
  </si>
  <si>
    <t>6280</t>
  </si>
  <si>
    <t>6282</t>
  </si>
  <si>
    <t>6284</t>
  </si>
  <si>
    <t>6285</t>
  </si>
  <si>
    <t>6321</t>
  </si>
  <si>
    <t>6323</t>
  </si>
  <si>
    <t>6325</t>
  </si>
  <si>
    <t>SFLR</t>
  </si>
  <si>
    <t>6326</t>
  </si>
  <si>
    <t>6329</t>
  </si>
  <si>
    <t>6336</t>
  </si>
  <si>
    <t>6337</t>
  </si>
  <si>
    <t>6338</t>
  </si>
  <si>
    <t>6435</t>
  </si>
  <si>
    <t>6659</t>
  </si>
  <si>
    <t>6667</t>
  </si>
  <si>
    <t>6669</t>
  </si>
  <si>
    <t>6671</t>
  </si>
  <si>
    <t>6672</t>
  </si>
  <si>
    <t>6675</t>
  </si>
  <si>
    <t>6676</t>
  </si>
  <si>
    <t>6720</t>
  </si>
  <si>
    <t>GRDN</t>
  </si>
  <si>
    <t>6806</t>
  </si>
  <si>
    <t>6807</t>
  </si>
  <si>
    <t>6808</t>
  </si>
  <si>
    <t>6926</t>
  </si>
  <si>
    <t>7010</t>
  </si>
  <si>
    <t>7011</t>
  </si>
  <si>
    <t>7014</t>
  </si>
  <si>
    <t>7016</t>
  </si>
  <si>
    <t>7017</t>
  </si>
  <si>
    <t>7019</t>
  </si>
  <si>
    <t>7021</t>
  </si>
  <si>
    <t>7022</t>
  </si>
  <si>
    <t>7023</t>
  </si>
  <si>
    <t>7025</t>
  </si>
  <si>
    <t>7026</t>
  </si>
  <si>
    <t>7027</t>
  </si>
  <si>
    <t>7028</t>
  </si>
  <si>
    <t>7034</t>
  </si>
  <si>
    <t>7110</t>
  </si>
  <si>
    <t>7150</t>
  </si>
  <si>
    <t>7190</t>
  </si>
  <si>
    <t>7600</t>
  </si>
  <si>
    <t>7610</t>
  </si>
  <si>
    <t>7612</t>
  </si>
  <si>
    <t>7620</t>
  </si>
  <si>
    <t>7621</t>
  </si>
  <si>
    <t>7650</t>
  </si>
  <si>
    <t>7670</t>
  </si>
  <si>
    <t>8011</t>
  </si>
  <si>
    <t>8012</t>
  </si>
  <si>
    <t>8013</t>
  </si>
  <si>
    <t>8014</t>
  </si>
  <si>
    <t>8026</t>
  </si>
  <si>
    <t>8037</t>
  </si>
  <si>
    <t>LUXURY COMFORTERS</t>
  </si>
  <si>
    <t>8039</t>
  </si>
  <si>
    <t>8042</t>
  </si>
  <si>
    <t>8047</t>
  </si>
  <si>
    <t>8052</t>
  </si>
  <si>
    <t>8101</t>
  </si>
  <si>
    <t>8103</t>
  </si>
  <si>
    <t>8110</t>
  </si>
  <si>
    <t>8112</t>
  </si>
  <si>
    <t>8114</t>
  </si>
  <si>
    <t>8121</t>
  </si>
  <si>
    <t>8127</t>
  </si>
  <si>
    <t>8130</t>
  </si>
  <si>
    <t>8140</t>
  </si>
  <si>
    <t>8150</t>
  </si>
  <si>
    <t>8160</t>
  </si>
  <si>
    <t>8173</t>
  </si>
  <si>
    <t>8180</t>
  </si>
  <si>
    <t>8185</t>
  </si>
  <si>
    <t>8190</t>
  </si>
  <si>
    <t>8195</t>
  </si>
  <si>
    <t>8196</t>
  </si>
  <si>
    <t>8200</t>
  </si>
  <si>
    <t>SOLID COMFORTERS</t>
  </si>
  <si>
    <t>8240</t>
  </si>
  <si>
    <t>8241</t>
  </si>
  <si>
    <t>PRINT COMFORTERS</t>
  </si>
  <si>
    <t>8251</t>
  </si>
  <si>
    <t>8266</t>
  </si>
  <si>
    <t>DOWN ALT COTTON COMF</t>
  </si>
  <si>
    <t>8268</t>
  </si>
  <si>
    <t>8269</t>
  </si>
  <si>
    <t>8320</t>
  </si>
  <si>
    <t>8500</t>
  </si>
  <si>
    <t>8501</t>
  </si>
  <si>
    <t>8502</t>
  </si>
  <si>
    <t>8504</t>
  </si>
  <si>
    <t>8506</t>
  </si>
  <si>
    <t>8507</t>
  </si>
  <si>
    <t>8511</t>
  </si>
  <si>
    <t>8517</t>
  </si>
  <si>
    <t>8520</t>
  </si>
  <si>
    <t>SOLID COTTON BATH RUG</t>
  </si>
  <si>
    <t>8521</t>
  </si>
  <si>
    <t>NOODLE BATH RUG</t>
  </si>
  <si>
    <t>8522</t>
  </si>
  <si>
    <t>MEMORY FOAM BATH RUG</t>
  </si>
  <si>
    <t>8523</t>
  </si>
  <si>
    <t>SYNTHETIC BATH RUG SETS</t>
  </si>
  <si>
    <t>8529</t>
  </si>
  <si>
    <t>8531</t>
  </si>
  <si>
    <t>8532</t>
  </si>
  <si>
    <t>8535</t>
  </si>
  <si>
    <t>8540</t>
  </si>
  <si>
    <t>8541</t>
  </si>
  <si>
    <t>8543</t>
  </si>
  <si>
    <t>8545</t>
  </si>
  <si>
    <t>8547</t>
  </si>
  <si>
    <t>8548</t>
  </si>
  <si>
    <t>8550</t>
  </si>
  <si>
    <t>8552</t>
  </si>
  <si>
    <t>8553</t>
  </si>
  <si>
    <t>8555</t>
  </si>
  <si>
    <t>8556</t>
  </si>
  <si>
    <t>8558</t>
  </si>
  <si>
    <t>8560</t>
  </si>
  <si>
    <t>8562</t>
  </si>
  <si>
    <t>8600</t>
  </si>
  <si>
    <t>8700</t>
  </si>
  <si>
    <t>8701</t>
  </si>
  <si>
    <t>8725</t>
  </si>
  <si>
    <t>8740</t>
  </si>
  <si>
    <t>8770</t>
  </si>
  <si>
    <t>8788</t>
  </si>
  <si>
    <t>8790</t>
  </si>
  <si>
    <t>8792</t>
  </si>
  <si>
    <t>8795</t>
  </si>
  <si>
    <t>8796</t>
  </si>
  <si>
    <t>8797</t>
  </si>
  <si>
    <t>8799</t>
  </si>
  <si>
    <t>8840</t>
  </si>
  <si>
    <t>8842</t>
  </si>
  <si>
    <t>8852</t>
  </si>
  <si>
    <t>8854</t>
  </si>
  <si>
    <t>8856</t>
  </si>
  <si>
    <t>8859</t>
  </si>
  <si>
    <t>8860</t>
  </si>
  <si>
    <t>8862</t>
  </si>
  <si>
    <t>8863</t>
  </si>
  <si>
    <t>8864</t>
  </si>
  <si>
    <t>8865</t>
  </si>
  <si>
    <t>8866</t>
  </si>
  <si>
    <t>8870</t>
  </si>
  <si>
    <t>8871</t>
  </si>
  <si>
    <t>8872</t>
  </si>
  <si>
    <t>8888</t>
  </si>
  <si>
    <t>8889</t>
  </si>
  <si>
    <t>8902</t>
  </si>
  <si>
    <t>8904</t>
  </si>
  <si>
    <t>8905</t>
  </si>
  <si>
    <t>8909</t>
  </si>
  <si>
    <t>8912</t>
  </si>
  <si>
    <t>8913</t>
  </si>
  <si>
    <t>8914</t>
  </si>
  <si>
    <t>8915</t>
  </si>
  <si>
    <t>8949</t>
  </si>
  <si>
    <t>8950</t>
  </si>
  <si>
    <t>8951</t>
  </si>
  <si>
    <t>8952</t>
  </si>
  <si>
    <t>8957</t>
  </si>
  <si>
    <t>8959</t>
  </si>
  <si>
    <t>8964</t>
  </si>
  <si>
    <t>8989</t>
  </si>
  <si>
    <t>9104</t>
  </si>
  <si>
    <t>9121</t>
  </si>
  <si>
    <t>Added Lookup tab Cols. CO-CS, Updated main tab FD10, FD14 and FD15-999</t>
  </si>
  <si>
    <t>20.1.5</t>
  </si>
  <si>
    <t>and adjusting formulas in Pack tab columns Y and Z.</t>
  </si>
  <si>
    <t>Fixed issue of no split PO's getting uploaded with suffex…by updating Main tab BO BP columns back to 20.1.2 formulas</t>
  </si>
  <si>
    <t>20.1.6</t>
  </si>
  <si>
    <t>Made vendor pack PO's for Domestic By Pass Non Pre Ticket Bulk categories no longer by-pass eligible.</t>
  </si>
  <si>
    <t>See formula in main tab FD 15 thru 300</t>
  </si>
  <si>
    <t>2/26/2020 Hierarchy cats</t>
  </si>
  <si>
    <t>8794</t>
  </si>
  <si>
    <t>REVERSE ROLL RUGS</t>
  </si>
  <si>
    <t>8887</t>
  </si>
  <si>
    <t>RRUG - HOT DEALS</t>
  </si>
  <si>
    <t>6167</t>
  </si>
  <si>
    <t>KITC - HOT DEALS</t>
  </si>
  <si>
    <t>8749</t>
  </si>
  <si>
    <t>TABL - HOT DEALS</t>
  </si>
  <si>
    <t>NP NAPKIN RINGS</t>
  </si>
  <si>
    <t>7562</t>
  </si>
  <si>
    <t>WIND - HOT DEALS</t>
  </si>
  <si>
    <t>BLACKOUT ROOM DARKENING</t>
  </si>
  <si>
    <t>SHEER CURTAINS</t>
  </si>
  <si>
    <t>FASHION CURTAINS</t>
  </si>
  <si>
    <t>8789</t>
  </si>
  <si>
    <t>XTEX - HOT DEALS</t>
  </si>
  <si>
    <t>COTTON SHEET SETS</t>
  </si>
  <si>
    <t>CVC SHEET SETS</t>
  </si>
  <si>
    <t>MICROFIBER SHEET SETS</t>
  </si>
  <si>
    <t>COOLING SHEET SETS</t>
  </si>
  <si>
    <t>BAMBOO SHEET SETS</t>
  </si>
  <si>
    <t>8089</t>
  </si>
  <si>
    <t>SHTS - HOT DEALS</t>
  </si>
  <si>
    <t>5992</t>
  </si>
  <si>
    <t>BCOV - HOT DEALS</t>
  </si>
  <si>
    <t>8220</t>
  </si>
  <si>
    <t>BED IN A BAG</t>
  </si>
  <si>
    <t>8221</t>
  </si>
  <si>
    <t>KIDS BEDDING</t>
  </si>
  <si>
    <t>8262</t>
  </si>
  <si>
    <t>SOLID QUILTS</t>
  </si>
  <si>
    <t>8263</t>
  </si>
  <si>
    <t>PRINT QUILTS</t>
  </si>
  <si>
    <t>8265</t>
  </si>
  <si>
    <t>LUXURY QUILTS</t>
  </si>
  <si>
    <t>5984</t>
  </si>
  <si>
    <t>BLKT - HOT DEALS</t>
  </si>
  <si>
    <t>8169</t>
  </si>
  <si>
    <t>SHERPA BLANKET</t>
  </si>
  <si>
    <t>8171</t>
  </si>
  <si>
    <t>LUXURY BLANKET</t>
  </si>
  <si>
    <t>8177</t>
  </si>
  <si>
    <t>WEIGHTED BLANKET</t>
  </si>
  <si>
    <t>6208</t>
  </si>
  <si>
    <t>THRW - HOT DEALS</t>
  </si>
  <si>
    <t>8176</t>
  </si>
  <si>
    <t>FAUX FUR THROWS</t>
  </si>
  <si>
    <t>8186</t>
  </si>
  <si>
    <t>LUXURY THROWS</t>
  </si>
  <si>
    <t>CHENILLE THROWS</t>
  </si>
  <si>
    <t>8194</t>
  </si>
  <si>
    <t>SEASONALTHROWS</t>
  </si>
  <si>
    <t>8267</t>
  </si>
  <si>
    <t>MID-WEIGHT THROWS</t>
  </si>
  <si>
    <t>SHERPA/DOWN ALT THROWS</t>
  </si>
  <si>
    <t>8339</t>
  </si>
  <si>
    <t>PLUSH THROWS</t>
  </si>
  <si>
    <t>5987</t>
  </si>
  <si>
    <t>BBED - HOT DEALS</t>
  </si>
  <si>
    <t>8969</t>
  </si>
  <si>
    <t>MATTRESS PADS FULL</t>
  </si>
  <si>
    <t>POLY BPIL- KING</t>
  </si>
  <si>
    <t>8839</t>
  </si>
  <si>
    <t>BPIL - HOT DEALS</t>
  </si>
  <si>
    <t>0141</t>
  </si>
  <si>
    <t>DOWN - HOT DEALS</t>
  </si>
  <si>
    <t>8226</t>
  </si>
  <si>
    <t>DOWN ALT MICROFIBER COMF</t>
  </si>
  <si>
    <t>8227</t>
  </si>
  <si>
    <t>LUXURY DOWN COMFORTER</t>
  </si>
  <si>
    <t>8569</t>
  </si>
  <si>
    <t>BATH - HOT DEALS</t>
  </si>
  <si>
    <t>5986</t>
  </si>
  <si>
    <t>BRUG - HOT DEALS</t>
  </si>
  <si>
    <t>8557</t>
  </si>
  <si>
    <t>COTTON BATH RUG SETS</t>
  </si>
  <si>
    <t>BATH TOWELS</t>
  </si>
  <si>
    <t>HAND TOWELS</t>
  </si>
  <si>
    <t>FINGERTIP TOWELS</t>
  </si>
  <si>
    <t>8514</t>
  </si>
  <si>
    <t>TOWL - HOT DEALS</t>
  </si>
  <si>
    <t>TOWEL SETS</t>
  </si>
  <si>
    <t>WASH CLOTHS</t>
  </si>
  <si>
    <t>6089</t>
  </si>
  <si>
    <t>CADL - HOT DEALS</t>
  </si>
  <si>
    <t>3232</t>
  </si>
  <si>
    <t>GRDN - HOT DEALS</t>
  </si>
  <si>
    <t>6690</t>
  </si>
  <si>
    <t>LGDC - HOT DEALS</t>
  </si>
  <si>
    <t>TRADITIONAL</t>
  </si>
  <si>
    <t>ORGANIC/GLOBAL</t>
  </si>
  <si>
    <t>3192</t>
  </si>
  <si>
    <t>5994</t>
  </si>
  <si>
    <t>DECO - HOT DEALS</t>
  </si>
  <si>
    <t>3199</t>
  </si>
  <si>
    <t>LAMP - HOT DEALS</t>
  </si>
  <si>
    <t>6332</t>
  </si>
  <si>
    <t>FOLI - HOT DEALS</t>
  </si>
  <si>
    <t>5977</t>
  </si>
  <si>
    <t>HARV - HOT DEALS</t>
  </si>
  <si>
    <t>5979</t>
  </si>
  <si>
    <t>HLWN - HOT DEALS</t>
  </si>
  <si>
    <t>6334</t>
  </si>
  <si>
    <t>ESTR - HOT DEALS</t>
  </si>
  <si>
    <t>5989</t>
  </si>
  <si>
    <t>ACCY - HOT DEALS</t>
  </si>
  <si>
    <t>6816</t>
  </si>
  <si>
    <t>BABY - HOT DEALS</t>
  </si>
  <si>
    <t>8838</t>
  </si>
  <si>
    <t>DPIL - HOT DEALS</t>
  </si>
  <si>
    <t>8853</t>
  </si>
  <si>
    <t>2PK CORE THROW PILLOWS</t>
  </si>
  <si>
    <t>1081</t>
  </si>
  <si>
    <t>PLTW - HOT DEALS</t>
  </si>
  <si>
    <t>3201</t>
  </si>
  <si>
    <t>PLTS - HOT DEALS</t>
  </si>
  <si>
    <t>6330</t>
  </si>
  <si>
    <t>TRIM - HOT DEALS</t>
  </si>
  <si>
    <t>5980</t>
  </si>
  <si>
    <t>XEUR - HOT DEALS</t>
  </si>
  <si>
    <t>6331</t>
  </si>
  <si>
    <t>XTOP - HOT DEALS</t>
  </si>
  <si>
    <t>6219</t>
  </si>
  <si>
    <t>FRAM - HOT DEALS</t>
  </si>
  <si>
    <t>5900</t>
  </si>
  <si>
    <t>WALL - HOT DEALS</t>
  </si>
  <si>
    <t>5993</t>
  </si>
  <si>
    <t>FURN - HOT DEALS</t>
  </si>
  <si>
    <t>5985</t>
  </si>
  <si>
    <t>LUGS - HOT DEALS</t>
  </si>
  <si>
    <t>SAMSONITE</t>
  </si>
  <si>
    <t>5939</t>
  </si>
  <si>
    <t>LGFN - HOT DEALS</t>
  </si>
  <si>
    <t>5983</t>
  </si>
  <si>
    <t>BOOK - HOT DEALS</t>
  </si>
  <si>
    <t>6274</t>
  </si>
  <si>
    <t>CRFT - HOT DEALS</t>
  </si>
  <si>
    <t>6279</t>
  </si>
  <si>
    <t>STAY - HOT DEALS</t>
  </si>
  <si>
    <t>5990</t>
  </si>
  <si>
    <t>BARW - HOT DEALS</t>
  </si>
  <si>
    <t>3221</t>
  </si>
  <si>
    <t>STEP STOOLS/LADDERS/TRASH</t>
  </si>
  <si>
    <t>6207</t>
  </si>
  <si>
    <t>CLEANING TOOLS</t>
  </si>
  <si>
    <t>6271</t>
  </si>
  <si>
    <t>CSHP - HOT DEALS</t>
  </si>
  <si>
    <t>8907</t>
  </si>
  <si>
    <t>8985</t>
  </si>
  <si>
    <t>7629</t>
  </si>
  <si>
    <t>HOUS - HOT DEALS</t>
  </si>
  <si>
    <t>1013</t>
  </si>
  <si>
    <t>CARD - HOT DEALS</t>
  </si>
  <si>
    <t>6229</t>
  </si>
  <si>
    <t>PART - HOT DEALS</t>
  </si>
  <si>
    <t>6094</t>
  </si>
  <si>
    <t>PETS - HOT DEALS</t>
  </si>
  <si>
    <t>6289</t>
  </si>
  <si>
    <t>XPTY - HOT DEALS</t>
  </si>
  <si>
    <t>6259</t>
  </si>
  <si>
    <t>WRAP - HOT DEALS</t>
  </si>
  <si>
    <t>6335</t>
  </si>
  <si>
    <t>XPAP - HOT DEALS</t>
  </si>
  <si>
    <t>ACRL - HOT DEALS</t>
  </si>
  <si>
    <t>2055</t>
  </si>
  <si>
    <t>DINN - HOT DEALS</t>
  </si>
  <si>
    <t>5981</t>
  </si>
  <si>
    <t>FLAT - HOT DEALS</t>
  </si>
  <si>
    <t>3240</t>
  </si>
  <si>
    <t>ELEC - HOT DEALS</t>
  </si>
  <si>
    <t>3205</t>
  </si>
  <si>
    <t>SWIM - HOT DEALS</t>
  </si>
  <si>
    <t>5982</t>
  </si>
  <si>
    <t>COOK - HOT DEALS</t>
  </si>
  <si>
    <t>3170</t>
  </si>
  <si>
    <t>GADG - HOT DEALS</t>
  </si>
  <si>
    <t>3195</t>
  </si>
  <si>
    <t>3202</t>
  </si>
  <si>
    <t>3207</t>
  </si>
  <si>
    <t>3213</t>
  </si>
  <si>
    <t>3217</t>
  </si>
  <si>
    <t>3245</t>
  </si>
  <si>
    <t>3249</t>
  </si>
  <si>
    <t>KELC - HOT DEALS</t>
  </si>
  <si>
    <t>8570</t>
  </si>
  <si>
    <t>BABO - HOT DEALS</t>
  </si>
  <si>
    <t>6021</t>
  </si>
  <si>
    <t>TOYS - HOT DEALS</t>
  </si>
  <si>
    <t>7020</t>
  </si>
  <si>
    <t>FOOD - HOT DEALS</t>
  </si>
  <si>
    <t>20.1.7</t>
  </si>
  <si>
    <t>Added separate tabs for Domestic and Domestic vendor packs (linked Dom ven packs to Domestic PO tab)</t>
  </si>
  <si>
    <t>Added tab for PO Reservation form and linked it to the Domestic PO tab</t>
  </si>
  <si>
    <t>Updated category list post hiearchy reclass</t>
  </si>
  <si>
    <t>Fixed Season code PO header validation list (was too short only providing 6 options)</t>
  </si>
  <si>
    <t>Updated avg cube for default when no carton dimensions are entered</t>
  </si>
  <si>
    <t>Str Rec Qty</t>
  </si>
  <si>
    <t>Rec Cube</t>
  </si>
  <si>
    <t>CPU</t>
  </si>
  <si>
    <t>Cube data post Feb 2020 reclass</t>
  </si>
  <si>
    <t>PRIOR CUBE DEFAULTS</t>
  </si>
  <si>
    <t>Desc</t>
  </si>
  <si>
    <t>Fam</t>
  </si>
  <si>
    <t>Fixed issue with PT PO's with Packs being excluded from By Pass</t>
  </si>
  <si>
    <t>Updated freight rate table to work with LCL's</t>
  </si>
  <si>
    <t>C1 - XEUR,XTOP only</t>
  </si>
  <si>
    <t>Ad Event
WF - Last Flow</t>
  </si>
  <si>
    <t>20.1.8</t>
  </si>
  <si>
    <t>Updated shipping calendar from a mid-Feb update.</t>
  </si>
  <si>
    <t>20.1.9</t>
  </si>
  <si>
    <t xml:space="preserve">Fixed Domestic (and Import) Pack PO's from being excluded from by-pass if they are pre-ticketed </t>
  </si>
  <si>
    <t>Fixed Domestic carton prorate section to read domestic carton lookup section</t>
  </si>
  <si>
    <t>Fixed Domestic pack page where it was still looking up Import values.</t>
  </si>
  <si>
    <t>Added up to 100 rows on the Reservation form.</t>
  </si>
  <si>
    <t>UNASSIGNED</t>
  </si>
  <si>
    <t>00</t>
  </si>
  <si>
    <t>UNAS</t>
  </si>
  <si>
    <t>DIV 1 RESERVE</t>
  </si>
  <si>
    <t>91</t>
  </si>
  <si>
    <t>INACTIVE</t>
  </si>
  <si>
    <t>DIV1</t>
  </si>
  <si>
    <t>DIV 2 RESERVE</t>
  </si>
  <si>
    <t>DIV2</t>
  </si>
  <si>
    <t>DIV 3 RESERVE</t>
  </si>
  <si>
    <t>DIV3</t>
  </si>
  <si>
    <t>SOFT HOME</t>
  </si>
  <si>
    <t>NP DIAMOND RINGS</t>
  </si>
  <si>
    <t>NP GEMSTONE AND GOLD RINGS</t>
  </si>
  <si>
    <t>NP FINE JEWELRY WATCHES</t>
  </si>
  <si>
    <t>NP FINE JEWELRY C Z</t>
  </si>
  <si>
    <t>NP FINE JEWELRY STERLING</t>
  </si>
  <si>
    <t>NP DIAMOND JEWELRY</t>
  </si>
  <si>
    <t>NP GEMSTONE JEWELRY</t>
  </si>
  <si>
    <t>NP MISCELLANEOUS JEWELRY</t>
  </si>
  <si>
    <t>NP GLASS</t>
  </si>
  <si>
    <t>HARD HOME</t>
  </si>
  <si>
    <t>NP GUILD LAMPS</t>
  </si>
  <si>
    <t>NP DINNERWARE</t>
  </si>
  <si>
    <t>NP GREEN GLASS</t>
  </si>
  <si>
    <t>NP FOOD STORAGE</t>
  </si>
  <si>
    <t>NP COLOR GLASS DRINKWARE</t>
  </si>
  <si>
    <t>NP CASED DRINKWR SING &amp; BXD</t>
  </si>
  <si>
    <t>NP FASHION DRINKWARE</t>
  </si>
  <si>
    <t>NP BISCUIT BARREL/CANDY BOX</t>
  </si>
  <si>
    <t>NP PEDESTAL SERVERS</t>
  </si>
  <si>
    <t>NP CRYSTAL BASKET/CENTERPC</t>
  </si>
  <si>
    <t>NP CHIP DIP/RELISH</t>
  </si>
  <si>
    <t>NP PUNCH BOWLS</t>
  </si>
  <si>
    <t>NP PLATTERS</t>
  </si>
  <si>
    <t>DECOR / OTHER</t>
  </si>
  <si>
    <t>NP CANDLESTICKS/LIGHTING</t>
  </si>
  <si>
    <t>NP CLOCKS</t>
  </si>
  <si>
    <t>NP DECANTERS</t>
  </si>
  <si>
    <t>NP DESK/VANITY/CLOCKS/FIGURINES</t>
  </si>
  <si>
    <t>NP COLOR GLASS GIFTWARE</t>
  </si>
  <si>
    <t>NP HANDPAINT</t>
  </si>
  <si>
    <t>NP VASES</t>
  </si>
  <si>
    <t>NP OTHER LIGHTING</t>
  </si>
  <si>
    <t>NP BOXES/PPRWTS/ ASHTRAY</t>
  </si>
  <si>
    <t>NP FIGURINES</t>
  </si>
  <si>
    <t>NP DINNERWARE SETS</t>
  </si>
  <si>
    <t>NP HISTORICAL REPRODUCT</t>
  </si>
  <si>
    <t>NP COORDINATED GROUPS</t>
  </si>
  <si>
    <t>NP CRYSTAL DUMMY SKU</t>
  </si>
  <si>
    <t>NP COORDINATE GLASS</t>
  </si>
  <si>
    <t>NP AMERICAN GLASS</t>
  </si>
  <si>
    <t>NP BRASS TRIMMED BOXES/ITEM</t>
  </si>
  <si>
    <t>NP MIRRORED MATS &amp; TRAYS</t>
  </si>
  <si>
    <t>NP TRAD. COLORED GIFT GLASS</t>
  </si>
  <si>
    <t>NP ART GLASS</t>
  </si>
  <si>
    <t>NP CASED CRYSTAL GIFTS</t>
  </si>
  <si>
    <t>NP CERAMIC</t>
  </si>
  <si>
    <t>NP SAMPLES</t>
  </si>
  <si>
    <t>NP CHINA 45 PC SETS</t>
  </si>
  <si>
    <t>NP CHINA 20 PC SETS</t>
  </si>
  <si>
    <t>NP CHINA OPEN STOCK/COMPLET</t>
  </si>
  <si>
    <t>NP PLACE SETTINGS 4 &amp; 5</t>
  </si>
  <si>
    <t>NP STONEWARE 45 PC SETS</t>
  </si>
  <si>
    <t>NP STONEWARE SETS</t>
  </si>
  <si>
    <t>NP STONEWARE PROMOTIONAL</t>
  </si>
  <si>
    <t>DINN GIFTABLES DINNERWARE</t>
  </si>
  <si>
    <t>DISCONTINUED</t>
  </si>
  <si>
    <t>DISC</t>
  </si>
  <si>
    <t>NP DINNERWARE COMPLETERS</t>
  </si>
  <si>
    <t>NP CHRISTMAS BAKEWARE</t>
  </si>
  <si>
    <t>NP CERAMIC SERVEWARE</t>
  </si>
  <si>
    <t>NP COOR. SERVEWARE GROUPS</t>
  </si>
  <si>
    <t>NP CERAMIC CO-GROUPS</t>
  </si>
  <si>
    <t>NP ASST. S/4 DINNERWARE</t>
  </si>
  <si>
    <t>NP WOOD</t>
  </si>
  <si>
    <t>NP BETTER DINNERWARE ACCES</t>
  </si>
  <si>
    <t>NP CHARGER PLATES</t>
  </si>
  <si>
    <t>NP WHITEWARE</t>
  </si>
  <si>
    <t>NP DECORATED BAKEWARE</t>
  </si>
  <si>
    <t>NP MISC BAKEWARE</t>
  </si>
  <si>
    <t>NP NAMEBRAND CERAMICS</t>
  </si>
  <si>
    <t>NP DECORATIVE PLATES</t>
  </si>
  <si>
    <t>NP SAMPLES - CERAMIC</t>
  </si>
  <si>
    <t>NP CERAMIC PORCELAIN</t>
  </si>
  <si>
    <t>NP CERAMIC COLLECTIBLES</t>
  </si>
  <si>
    <t>NP COUNTRY</t>
  </si>
  <si>
    <t>NP CERAMIC TRADITIONAL</t>
  </si>
  <si>
    <t>NP FASHION ITEMS/GROUPS</t>
  </si>
  <si>
    <t>LIMOGES</t>
  </si>
  <si>
    <t>COLL</t>
  </si>
  <si>
    <t>FIGURINES/STATUES</t>
  </si>
  <si>
    <t>COLLECTIBLES</t>
  </si>
  <si>
    <t>NP CERAMIC FRUIT/FLOWERS</t>
  </si>
  <si>
    <t>NP FLORALS</t>
  </si>
  <si>
    <t>NP PASTELS</t>
  </si>
  <si>
    <t>NP FIGURES</t>
  </si>
  <si>
    <t>NP CHRISTMAS</t>
  </si>
  <si>
    <t>NP STATUES</t>
  </si>
  <si>
    <t>NP HOUSEWARES SEASONAL</t>
  </si>
  <si>
    <t>NP METAL</t>
  </si>
  <si>
    <t>NP LAMPS MISC</t>
  </si>
  <si>
    <t>NP INTERNET SILVER</t>
  </si>
  <si>
    <t>SILV</t>
  </si>
  <si>
    <t>NP SILVERPLATE CANDLESTK</t>
  </si>
  <si>
    <t>NP SILVERPLATE SERVEWARE</t>
  </si>
  <si>
    <t>SILVERPLATE</t>
  </si>
  <si>
    <t>NP VANITY</t>
  </si>
  <si>
    <t>CHRISTMAS SILVERPLATE</t>
  </si>
  <si>
    <t>ALUMINUM/PEWTER</t>
  </si>
  <si>
    <t>NP BRONZE DECORATIVE</t>
  </si>
  <si>
    <t>NP BRONZE FIGURINES</t>
  </si>
  <si>
    <t>NP BRASS/COPPER ACCESSORIES</t>
  </si>
  <si>
    <t>NP BRASS PLANTERS</t>
  </si>
  <si>
    <t>NP GARDEN ACCESSORIES</t>
  </si>
  <si>
    <t>NP BRSS CANDLESTICK  NP</t>
  </si>
  <si>
    <t>NP WALL SCONCES</t>
  </si>
  <si>
    <t>NP FASHION BRASS</t>
  </si>
  <si>
    <t>NP DECORATIVE COPPER</t>
  </si>
  <si>
    <t>NP BRASS ANIMALS</t>
  </si>
  <si>
    <t>NP SEASONAL BR</t>
  </si>
  <si>
    <t>NP METAL HARDWARE</t>
  </si>
  <si>
    <t>NP METAL/GLASS</t>
  </si>
  <si>
    <t>NP DECORATIVE TELEPHONES</t>
  </si>
  <si>
    <t>NP STAINLESS ACCESS</t>
  </si>
  <si>
    <t>NP SILVER FLATWARE</t>
  </si>
  <si>
    <t>NP FLATWARE - 20 PCS SET</t>
  </si>
  <si>
    <t>NP FOOD PREP ACCESSORIES</t>
  </si>
  <si>
    <t>NP BAKEWARE</t>
  </si>
  <si>
    <t>NP KITCHEN STORAGE</t>
  </si>
  <si>
    <t>NP METAL DECOR ACCESS</t>
  </si>
  <si>
    <t>NP WOKS</t>
  </si>
  <si>
    <t>NP FOLDING FURNITURE</t>
  </si>
  <si>
    <t>NP BED LAMPS</t>
  </si>
  <si>
    <t>NP LIGHTING ACCESSORIES</t>
  </si>
  <si>
    <t>NP BUFFET LAMPS</t>
  </si>
  <si>
    <t>NP CHANDELIERS</t>
  </si>
  <si>
    <t>NP WALL/CEILING FIXTURES</t>
  </si>
  <si>
    <t>NP TIFFANY LAMPS</t>
  </si>
  <si>
    <t>NP CHILDRENS LAMPS</t>
  </si>
  <si>
    <t>NP ACCENT LAMPS</t>
  </si>
  <si>
    <t>NP BETTER LAMP</t>
  </si>
  <si>
    <t>FANS</t>
  </si>
  <si>
    <t>NP LAMPSHADES</t>
  </si>
  <si>
    <t>NP TOOLS</t>
  </si>
  <si>
    <t>NP CRYSTAL LAMPS</t>
  </si>
  <si>
    <t>NP TELEPHONES</t>
  </si>
  <si>
    <t>NP - TOOLS</t>
  </si>
  <si>
    <t>NP POWER TOOLS</t>
  </si>
  <si>
    <t>NP DOOR HARDWARE</t>
  </si>
  <si>
    <t>NP INDOOR HEATERS</t>
  </si>
  <si>
    <t>ELEC AUDIO ELECTRONICS</t>
  </si>
  <si>
    <t>NP HOUSEHOLD ELECTRICAL</t>
  </si>
  <si>
    <t>NP INFLATABLES</t>
  </si>
  <si>
    <t>NP - OUTDOOR GRILLS &amp; HEATERS</t>
  </si>
  <si>
    <t>NP PAINTING SUPPLIES</t>
  </si>
  <si>
    <t>NP OUTDOOR HEATERS</t>
  </si>
  <si>
    <t>NP HDWR SPECIAL DEALS</t>
  </si>
  <si>
    <t>NP DIGITAL CAMERAS/FRAMES</t>
  </si>
  <si>
    <t>NP TV CABLES/ACCESSORIES</t>
  </si>
  <si>
    <t>NP ALARM CLOCKS</t>
  </si>
  <si>
    <t>NP GARMENT STEAMERS</t>
  </si>
  <si>
    <t>NP MISC PERSONAL CARE</t>
  </si>
  <si>
    <t>NP METAL SAMPLES</t>
  </si>
  <si>
    <t>NP GIFT RESIN TABLETOP</t>
  </si>
  <si>
    <t>NP DECORATIVE RESIN</t>
  </si>
  <si>
    <t>NP GLOBES</t>
  </si>
  <si>
    <t>NP GIFT FIGURINES</t>
  </si>
  <si>
    <t>NP RESIN DEC WALL ACCESS</t>
  </si>
  <si>
    <t>NP GIFT COLLECTABLE</t>
  </si>
  <si>
    <t>NP GIFT ORIENTAL</t>
  </si>
  <si>
    <t>NP DEC WOODEN</t>
  </si>
  <si>
    <t>NP SALT/PEPPER ACCESS</t>
  </si>
  <si>
    <t>NP GOURMET BOTTLES/DIP BOWLS</t>
  </si>
  <si>
    <t>NP GIFT CONTAINERS</t>
  </si>
  <si>
    <t>NP EVERYDAY BASKETS</t>
  </si>
  <si>
    <t>NP SPECIALTY BASKETS</t>
  </si>
  <si>
    <t>NP PRICE PTS/PROMOTIONAL</t>
  </si>
  <si>
    <t>NP BAMBOO ACCESSORIES</t>
  </si>
  <si>
    <t>NP HAMPERS</t>
  </si>
  <si>
    <t>NP RATTAN FURNITURE</t>
  </si>
  <si>
    <t>NP WOOD/IRON CANDLESTICKS</t>
  </si>
  <si>
    <t>NP DISPLAY CASES</t>
  </si>
  <si>
    <t>NP DECORATIVE OPPORTUNITIES</t>
  </si>
  <si>
    <t>NP DECOR. WOODEN ACCESS.</t>
  </si>
  <si>
    <t>NP ORIENTAL (STANDS ACCESS)</t>
  </si>
  <si>
    <t>NP COUNTRY/SOFT TOUCH GROUP</t>
  </si>
  <si>
    <t>NP COUNTRY PRIMITIVES</t>
  </si>
  <si>
    <t>NP FIGURINES &amp; STATUES</t>
  </si>
  <si>
    <t>NP EXECUTIVE GIFTS</t>
  </si>
  <si>
    <t>NP JEWELRY BOXES</t>
  </si>
  <si>
    <t>NP 091-INAC-4100</t>
  </si>
  <si>
    <t>NP 091-INAC-4170</t>
  </si>
  <si>
    <t>NP PLASTICS</t>
  </si>
  <si>
    <t>NP DECORATIVE ACC MISC</t>
  </si>
  <si>
    <t>NP PLANTERS</t>
  </si>
  <si>
    <t>NP DECORATIVE ACCESS</t>
  </si>
  <si>
    <t>NP GOURMET ACCESS</t>
  </si>
  <si>
    <t>NP CHILDRENS</t>
  </si>
  <si>
    <t>NP DECORATIVE WOOD</t>
  </si>
  <si>
    <t>NP GIFT CENTRUM</t>
  </si>
  <si>
    <t>NP GIFT FIGI</t>
  </si>
  <si>
    <t>NP GIFT SAMPLE</t>
  </si>
  <si>
    <t>NP GIFT ENESCO</t>
  </si>
  <si>
    <t>NP GIFT DEPT.56</t>
  </si>
  <si>
    <t>NP GIFT TWO COMPANY</t>
  </si>
  <si>
    <t>NP TOLEWARE</t>
  </si>
  <si>
    <t>NP WICKER FURNITURE</t>
  </si>
  <si>
    <t>NP DECOR FURNITURE</t>
  </si>
  <si>
    <t>NP MURANO</t>
  </si>
  <si>
    <t>NP DECOR. CERAMICS</t>
  </si>
  <si>
    <t>NP DECORATIVE METAL</t>
  </si>
  <si>
    <t>NP ACCENT FURNITURE</t>
  </si>
  <si>
    <t>NP GIFT SILVESTRI</t>
  </si>
  <si>
    <t>NP DECOR LAMPS</t>
  </si>
  <si>
    <t>NP GLOBAL DECOR</t>
  </si>
  <si>
    <t>NP YARN</t>
  </si>
  <si>
    <t>NP SEASONAL GADGETS</t>
  </si>
  <si>
    <t>NP FUNCT. GLASS SAMPLES</t>
  </si>
  <si>
    <t>NP DEC. GLASS SAMPLES</t>
  </si>
  <si>
    <t>NP 091-INAC-5120</t>
  </si>
  <si>
    <t>NP SAMP STATIONERY</t>
  </si>
  <si>
    <t>NP SAMP DECORATIVE ACCESS S</t>
  </si>
  <si>
    <t>NP SAMP GIFT</t>
  </si>
  <si>
    <t>NP SAMP TABLE TOP</t>
  </si>
  <si>
    <t>PLUS SIZE SLEEPWEAR</t>
  </si>
  <si>
    <t>SLEP</t>
  </si>
  <si>
    <t>NP SAMP SUMMER</t>
  </si>
  <si>
    <t>NP SAMP EASTER/SPRING</t>
  </si>
  <si>
    <t>NP SAMP TOY / SPORTS</t>
  </si>
  <si>
    <t>NP SAMP FALL/HALLOWEEN</t>
  </si>
  <si>
    <t>NP FUNCT. CERAMIC SAMPLES</t>
  </si>
  <si>
    <t>NP DEC. CERAMIC SAMPLES</t>
  </si>
  <si>
    <t>NP PLASTIC SAMPLES</t>
  </si>
  <si>
    <t>NP FUNCT. METAL SAMPLES</t>
  </si>
  <si>
    <t>NP DEC. METAL SAMPLES</t>
  </si>
  <si>
    <t>NP FUNCT. WOOD SAMPLES</t>
  </si>
  <si>
    <t>NP DEC. WOOD SAMPLES</t>
  </si>
  <si>
    <t>NP FUNCT. PLASTIC SAMPLES</t>
  </si>
  <si>
    <t>NP DEC. PLASTIC SAMPLES</t>
  </si>
  <si>
    <t>NP TOY SAMPLES</t>
  </si>
  <si>
    <t>NP CHRISTMAS SAMPLES</t>
  </si>
  <si>
    <t>NP WALL ACCESS. SAMPLES</t>
  </si>
  <si>
    <t>NP WOMENS ACC. SAMPLES</t>
  </si>
  <si>
    <t>NP MENS ACCESS. SAMPLES</t>
  </si>
  <si>
    <t>NP LEATHER ACC. SAMPLES</t>
  </si>
  <si>
    <t>NP DLGN-DEC LAWN &amp; GARDE</t>
  </si>
  <si>
    <t>NP DLGN - FURNITURE</t>
  </si>
  <si>
    <t>NP DEC  ACCY - CERAMIC NP</t>
  </si>
  <si>
    <t>NP DEC  ACCY - WOODS/BSK</t>
  </si>
  <si>
    <t>NP DEC  ACCY - METALS</t>
  </si>
  <si>
    <t>NP LIVING ROOM SEATING</t>
  </si>
  <si>
    <t>NP DEC ACCY</t>
  </si>
  <si>
    <t>NP DEC  ACCY - WALL DECO</t>
  </si>
  <si>
    <t>NP DEC  ACCY - CLOCKS</t>
  </si>
  <si>
    <t>NP EUROPEAN CERAMICS</t>
  </si>
  <si>
    <t>DROP SHIP FURNITURE</t>
  </si>
  <si>
    <t>SAMP</t>
  </si>
  <si>
    <t>NP SOFAS</t>
  </si>
  <si>
    <t>NP ENTERTAINMENT FURN</t>
  </si>
  <si>
    <t>NP OFFICE FURNITURE</t>
  </si>
  <si>
    <t>NP LARGE FURNITURE</t>
  </si>
  <si>
    <t>NP FURNITURE OPPORTUNITIES</t>
  </si>
  <si>
    <t>NP MATTRESSES</t>
  </si>
  <si>
    <t>TEAM LICENSED BUYS</t>
  </si>
  <si>
    <t>TEAM</t>
  </si>
  <si>
    <t>VNDR SPECIAL DEALS</t>
  </si>
  <si>
    <t>VNDR</t>
  </si>
  <si>
    <t>COMPANY VENDOR BUYS</t>
  </si>
  <si>
    <t>NP MISC - DO NOT USE</t>
  </si>
  <si>
    <t>NP DUMMY SKU BUYER SAMPL</t>
  </si>
  <si>
    <t>NP CANDLES MISC</t>
  </si>
  <si>
    <t>NP TOYS - MISC</t>
  </si>
  <si>
    <t>MISC ACCESSORIES</t>
  </si>
  <si>
    <t>NP VICTORIA &amp; CO-JUDITH JK</t>
  </si>
  <si>
    <t>TOPS</t>
  </si>
  <si>
    <t>ACTV</t>
  </si>
  <si>
    <t>MARTHA STEWART</t>
  </si>
  <si>
    <t>NP UMBRELLAS</t>
  </si>
  <si>
    <t>NP VENDOR</t>
  </si>
  <si>
    <t>NP BUYER 12 - SAMPLES</t>
  </si>
  <si>
    <t>TAG VENDOR BUYS</t>
  </si>
  <si>
    <t>BOSTON WAREHOUSE VENDOR BUYS</t>
  </si>
  <si>
    <t>ENESCO VENDOR BUYS</t>
  </si>
  <si>
    <t>NP CHRISTMAS MISC</t>
  </si>
  <si>
    <t>UPC RONALD MCDONALD VNDR BUY</t>
  </si>
  <si>
    <t>RUSS BERRIE</t>
  </si>
  <si>
    <t>NP BUYER 19 - SAMPLES</t>
  </si>
  <si>
    <t>NP RADIO CONTROL</t>
  </si>
  <si>
    <t>NP COLLECTIBLE TOYS</t>
  </si>
  <si>
    <t>NP JUNIOR SPORTS</t>
  </si>
  <si>
    <t>NP RIDE ONS</t>
  </si>
  <si>
    <t>NP DOLLS</t>
  </si>
  <si>
    <t>NP BARBIE</t>
  </si>
  <si>
    <t>NP VEHICLES</t>
  </si>
  <si>
    <t>NP EASTER TOYS</t>
  </si>
  <si>
    <t>NP COLLECTIBLE DOLLS</t>
  </si>
  <si>
    <t>NP BEACH</t>
  </si>
  <si>
    <t>NP WOODEN TOYS</t>
  </si>
  <si>
    <t>INF/TOD/GIRLS TOPS</t>
  </si>
  <si>
    <t>CHRG</t>
  </si>
  <si>
    <t>NP KID FURNITURE &amp; BULK</t>
  </si>
  <si>
    <t>NP JUVENILE ELECTRONICS</t>
  </si>
  <si>
    <t>NP CONSTRUCTION TOYS</t>
  </si>
  <si>
    <t>NP CHRISTOPHER RADKO</t>
  </si>
  <si>
    <t>NP XMAS SPECIALTY ORNAMN</t>
  </si>
  <si>
    <t>NP XMAS SILVESTRI TRIM</t>
  </si>
  <si>
    <t>NP XMAS TREETOPPERS</t>
  </si>
  <si>
    <t>NP XMAS STKG &amp; TREE SKIRTS</t>
  </si>
  <si>
    <t>NP XMAS TREE STANDS</t>
  </si>
  <si>
    <t>NP XMAS METAL ORNAMENTS</t>
  </si>
  <si>
    <t>NP XMAS MUSICALS</t>
  </si>
  <si>
    <t>NP XMAS TINS</t>
  </si>
  <si>
    <t>NP XMAS STOCKING HOLDERS</t>
  </si>
  <si>
    <t>NP EUROPEAN TABLETOP</t>
  </si>
  <si>
    <t>NP MUSICAL WATERBALL</t>
  </si>
  <si>
    <t>NP XMAS NATIVITIES</t>
  </si>
  <si>
    <t>NP GERMAN NUTCRACKERS</t>
  </si>
  <si>
    <t>NP FLORAL STEMS</t>
  </si>
  <si>
    <t>NP EVERYDAY PICKS</t>
  </si>
  <si>
    <t>FOLI SPRING FLORAL</t>
  </si>
  <si>
    <t>NP EVERYDAY CANDLES</t>
  </si>
  <si>
    <t>NP WHITE/IVORY CANDLES</t>
  </si>
  <si>
    <t>NP DECOR. WALL HANGINGS</t>
  </si>
  <si>
    <t>NP XMAS CANDLES</t>
  </si>
  <si>
    <t>NP XMAS RED/CRANB. CANDLES</t>
  </si>
  <si>
    <t>NP XMAS GREEN CANDLES</t>
  </si>
  <si>
    <t>NP XMAS CANDLE HOLDERS</t>
  </si>
  <si>
    <t>NP PET TOYS - CAT</t>
  </si>
  <si>
    <t>BOTTOMS</t>
  </si>
  <si>
    <t>JACKETS</t>
  </si>
  <si>
    <t>SHAPING ACTIVE</t>
  </si>
  <si>
    <t>NP XMAS TREE WREATHS</t>
  </si>
  <si>
    <t>XMAS TREES/TOPIARIES</t>
  </si>
  <si>
    <t>NP XMAS PICKS/STEMS</t>
  </si>
  <si>
    <t>NP DECORATIVE WALL HANGINGS</t>
  </si>
  <si>
    <t>NP WALL SHELVES</t>
  </si>
  <si>
    <t>NP LIMITED ED PRINTS/ORIGINALS</t>
  </si>
  <si>
    <t>NP ALTERNATIVE FRAMES</t>
  </si>
  <si>
    <t>NP STAINGLASS PANELS</t>
  </si>
  <si>
    <t>NP MIRRORS $29.99 &amp; UNDER</t>
  </si>
  <si>
    <t>NP BETTER MIRRORS OVER $100</t>
  </si>
  <si>
    <t>NP BETTER FRM ART OVER $100</t>
  </si>
  <si>
    <t>NP GUILD GIFTS</t>
  </si>
  <si>
    <t>NP FIREPLACE MATCHES</t>
  </si>
  <si>
    <t>NP SEASONAL HANDBAGS</t>
  </si>
  <si>
    <t>NP SOCIAL BAGS</t>
  </si>
  <si>
    <t>NP CRYSTAL JEWELRY COUNTER</t>
  </si>
  <si>
    <t>NP BETTER LIGHTWT SLEEPWR</t>
  </si>
  <si>
    <t>WOMENS SANDALS</t>
  </si>
  <si>
    <t>FTWR</t>
  </si>
  <si>
    <t>NP LADIES COLD WEATHER</t>
  </si>
  <si>
    <t>WOMENS SHOES</t>
  </si>
  <si>
    <t>SPRING BLOUSES AND SHIRTS</t>
  </si>
  <si>
    <t>WSPT</t>
  </si>
  <si>
    <t>SPRING KNITS WMNS</t>
  </si>
  <si>
    <t>NP SPRING SWEATERS</t>
  </si>
  <si>
    <t>SPRING SWEATERS</t>
  </si>
  <si>
    <t>NP SPRING OUTRWEAR</t>
  </si>
  <si>
    <t>SPRING BOTTOMS</t>
  </si>
  <si>
    <t>SPRING COLLECTIONS</t>
  </si>
  <si>
    <t>FALL KNITS WMNS</t>
  </si>
  <si>
    <t>SPRING JACKETS</t>
  </si>
  <si>
    <t>NP WOMENS HATS</t>
  </si>
  <si>
    <t>NP WOMENS ACCESSORIES</t>
  </si>
  <si>
    <t>NP LADIES TOTES &amp; BRIEFCASES</t>
  </si>
  <si>
    <t>SAMPLES</t>
  </si>
  <si>
    <t>NP SPLIPPERS / SANDLES</t>
  </si>
  <si>
    <t>NP Y/R HANDBAGS</t>
  </si>
  <si>
    <t>NP MODERATE LT WT SLEEPWR</t>
  </si>
  <si>
    <t>NP LEATHER AND SUEDE</t>
  </si>
  <si>
    <t>NP WOMENS SMALL LEATHER GOODS</t>
  </si>
  <si>
    <t>PAJAMAS</t>
  </si>
  <si>
    <t>NP WOMENS FOUNDATION</t>
  </si>
  <si>
    <t>INTA</t>
  </si>
  <si>
    <t>NP CHRISTMAS BOOKS/CDS</t>
  </si>
  <si>
    <t>NP GARDEN BOOKS</t>
  </si>
  <si>
    <t>NP PHOTO ALBUMS</t>
  </si>
  <si>
    <t>NP XMAS STATIONERY</t>
  </si>
  <si>
    <t>MENS BOXED GIFT</t>
  </si>
  <si>
    <t>MACC</t>
  </si>
  <si>
    <t>NP MISC BOOKS</t>
  </si>
  <si>
    <t>NP MUSIC</t>
  </si>
  <si>
    <t>NP EARRINGS</t>
  </si>
  <si>
    <t>NP NECKLACES</t>
  </si>
  <si>
    <t>NP BRACELETS</t>
  </si>
  <si>
    <t>NP RINGS</t>
  </si>
  <si>
    <t>NP HAIR ACCESSORIES</t>
  </si>
  <si>
    <t>NP WATCHES</t>
  </si>
  <si>
    <t>NP SEASONAL JEWELRY</t>
  </si>
  <si>
    <t>NP BRIDGE SILVER</t>
  </si>
  <si>
    <t>NP BRIDGE CZ/VERMEIL</t>
  </si>
  <si>
    <t>NP MISC. JEWELRY</t>
  </si>
  <si>
    <t>NP GLASS/CERAMIC FRAMES</t>
  </si>
  <si>
    <t>NP JEWELED  PICTURE FRAMES</t>
  </si>
  <si>
    <t>NP HOLIDAY PICTURE FRAMES</t>
  </si>
  <si>
    <t>NP FRMD ART $29.99 &amp; UNDER</t>
  </si>
  <si>
    <t>NP MENS WATCHES</t>
  </si>
  <si>
    <t>NP BETTER HANDBAGS</t>
  </si>
  <si>
    <t>NP DESIGNER HANDBAGS</t>
  </si>
  <si>
    <t>NP DEFAULT TOTAL STORE</t>
  </si>
  <si>
    <t>MARKETING PROMOTION</t>
  </si>
  <si>
    <t>MARK</t>
  </si>
  <si>
    <t>NP COLLAGE WALL FRAMES</t>
  </si>
  <si>
    <t>NP FRAMES MISC</t>
  </si>
  <si>
    <t>NP INTERNET STAY</t>
  </si>
  <si>
    <t>NP SENTIMENT FRAMES</t>
  </si>
  <si>
    <t>NP TAPESTRY</t>
  </si>
  <si>
    <t>NP CHILDRENS ART</t>
  </si>
  <si>
    <t>NP PRNT SPECIAL DEALS</t>
  </si>
  <si>
    <t>NP EVERYDAY PARTY GOODS</t>
  </si>
  <si>
    <t>NP XMAS NAPKINS</t>
  </si>
  <si>
    <t>NP 091-INAC-6251</t>
  </si>
  <si>
    <t>NP EVERYDAY RIBBONS/BOWS</t>
  </si>
  <si>
    <t>NP XMAS TISSUE PAPER</t>
  </si>
  <si>
    <t>NP SCRAPBOOKING</t>
  </si>
  <si>
    <t>NP INSPIRATIONAL BOOKS</t>
  </si>
  <si>
    <t>NP DVD</t>
  </si>
  <si>
    <t>NP BOOK REVENUE SHARE</t>
  </si>
  <si>
    <t>NP XMAS TAGS</t>
  </si>
  <si>
    <t>NP XMAS RIBBON</t>
  </si>
  <si>
    <t>NP XMAS MATCHES</t>
  </si>
  <si>
    <t>NP XMAS PARTY</t>
  </si>
  <si>
    <t>NP 091-INAC-6300</t>
  </si>
  <si>
    <t>NP 0</t>
  </si>
  <si>
    <t>NP FANCY LITE</t>
  </si>
  <si>
    <t>NP TREE TOPS</t>
  </si>
  <si>
    <t>NP 100 LITE SETS</t>
  </si>
  <si>
    <t>NP MISC LITED ITEMS</t>
  </si>
  <si>
    <t>NP EVERYDAY TINS</t>
  </si>
  <si>
    <t>FOLI AMERICANA FLORAL</t>
  </si>
  <si>
    <t>NP XMAS OUTDOOR DECOR</t>
  </si>
  <si>
    <t>FOLI EASTER FLORAL</t>
  </si>
  <si>
    <t>FOLI HALLOWEEN FLORAL</t>
  </si>
  <si>
    <t>NP BULBS</t>
  </si>
  <si>
    <t>NP SEASONAL KNITS HALLOWN</t>
  </si>
  <si>
    <t>SEASONAL TOPS</t>
  </si>
  <si>
    <t>NP SEASONAL SWTRS HALLOWN WMNS</t>
  </si>
  <si>
    <t>FALL SWEATERS</t>
  </si>
  <si>
    <t>FALL BLOUSES/SHIRTS WMNS</t>
  </si>
  <si>
    <t>FALL BOTTOMS WMNS</t>
  </si>
  <si>
    <t>WOMENS VESTS</t>
  </si>
  <si>
    <t>FALL JACKETS</t>
  </si>
  <si>
    <t>NP WINTER BLOUSES/SHIRTS WMNS</t>
  </si>
  <si>
    <t>FALL COLLECTIONS</t>
  </si>
  <si>
    <t>OUTERWEAR</t>
  </si>
  <si>
    <t>NP HW OUTERWEAR</t>
  </si>
  <si>
    <t>NP RAFAELLA BOTTOMS</t>
  </si>
  <si>
    <t>NP BETTER LT WT ROBES</t>
  </si>
  <si>
    <t>ROBES/WRAPS</t>
  </si>
  <si>
    <t>NP BETTER HEAVY WT ROBES</t>
  </si>
  <si>
    <t>NP MODERATE HEAVY WT ROBES</t>
  </si>
  <si>
    <t>NP BETTER HEAVY WT SLEEPWR</t>
  </si>
  <si>
    <t>GOWNS/ CHEMISE</t>
  </si>
  <si>
    <t>SEPARATES</t>
  </si>
  <si>
    <t>SLEP SPECIAL DEALS</t>
  </si>
  <si>
    <t>NP INTERNET WSPT</t>
  </si>
  <si>
    <t>BRAS</t>
  </si>
  <si>
    <t>PANTIES</t>
  </si>
  <si>
    <t>NP SCRUBS</t>
  </si>
  <si>
    <t>SHAPEWEAR</t>
  </si>
  <si>
    <t>SWIMWEAR</t>
  </si>
  <si>
    <t>WOMENS SPORT APPAREL</t>
  </si>
  <si>
    <t>WGLF</t>
  </si>
  <si>
    <t>NP WARDROBE SOLUTIONS</t>
  </si>
  <si>
    <t>PLUS SIZES</t>
  </si>
  <si>
    <t>PETITES</t>
  </si>
  <si>
    <t>NP ACTIVE SOCKS</t>
  </si>
  <si>
    <t>NP TIGHTS/HOSE</t>
  </si>
  <si>
    <t>NP WSOX SPECIAL DEALS</t>
  </si>
  <si>
    <t>BRIDAL GOWNS</t>
  </si>
  <si>
    <t>WOMENS CONTEMPORARY</t>
  </si>
  <si>
    <t>WSPT SPECIAL DEALS</t>
  </si>
  <si>
    <t>NP WARMWEAR</t>
  </si>
  <si>
    <t>CAMISOLES</t>
  </si>
  <si>
    <t>INTA SPECIAL DEALS</t>
  </si>
  <si>
    <t>SPORTING GOODS</t>
  </si>
  <si>
    <t>SPRT</t>
  </si>
  <si>
    <t>NP POOL TOYS &amp; ACCESSORIES</t>
  </si>
  <si>
    <t>NP SPORTS - OPTICS</t>
  </si>
  <si>
    <t>NP SPORT BALLS</t>
  </si>
  <si>
    <t>NP YARD GAMES</t>
  </si>
  <si>
    <t>NP SPORTS-LICENSED</t>
  </si>
  <si>
    <t>NP SWIM INFLATABLES</t>
  </si>
  <si>
    <t>NP SPORTS GOLF</t>
  </si>
  <si>
    <t>NP SPORTS - CAMPING</t>
  </si>
  <si>
    <t>WOMENS OUTERWEAR</t>
  </si>
  <si>
    <t>WAPD</t>
  </si>
  <si>
    <t>NP SPRT SPECIAL DEALS</t>
  </si>
  <si>
    <t>NP TOYSMART - STORE</t>
  </si>
  <si>
    <t>NP TOYSMART - WAREHOUSE</t>
  </si>
  <si>
    <t>NP KNITWEAR</t>
  </si>
  <si>
    <t>NP TEST</t>
  </si>
  <si>
    <t>NP PATIO FURNITURE</t>
  </si>
  <si>
    <t>NP FALL PATIO</t>
  </si>
  <si>
    <t>NP LAWN &amp; GARDEN MISC</t>
  </si>
  <si>
    <t>NP LNGN-COLLEGIATE / PRO</t>
  </si>
  <si>
    <t>NP PLNTR-STONEWARE/CERAMIC</t>
  </si>
  <si>
    <t>NP PLNTR-FGS/FOAM</t>
  </si>
  <si>
    <t>NP PLNTR-METAL</t>
  </si>
  <si>
    <t>NP SEASONAL LANTERNS</t>
  </si>
  <si>
    <t>NP LNGN-WIRE/SM METAL</t>
  </si>
  <si>
    <t>NP LNGN-STATUES</t>
  </si>
  <si>
    <t>NP LNGN-BIRDBATH</t>
  </si>
  <si>
    <t>NP LNGN-LG WOODEN DECO</t>
  </si>
  <si>
    <t>NP BASIC METAL</t>
  </si>
  <si>
    <t>NP HOME OFFICE</t>
  </si>
  <si>
    <t>NP GLOVES/HATS/ACCESS</t>
  </si>
  <si>
    <t>NP LANDSCAPE LIGHTING</t>
  </si>
  <si>
    <t>NP WATERING CANS / TUBS</t>
  </si>
  <si>
    <t>NP WATER ACCESSORIES</t>
  </si>
  <si>
    <t>NP GARDEN FLAG ACCESSORIES</t>
  </si>
  <si>
    <t>NP EVDAY BDFEEDER</t>
  </si>
  <si>
    <t>NP GARDEN UTILITY</t>
  </si>
  <si>
    <t>NP FUNCTIONAL DECOR</t>
  </si>
  <si>
    <t>NP KIDS SUMMER SHOES</t>
  </si>
  <si>
    <t>LAYETTE</t>
  </si>
  <si>
    <t>KIDS HANGING SPR/SUM APPAREL</t>
  </si>
  <si>
    <t>INF/TOD/GIRLS SETS/DRESSES</t>
  </si>
  <si>
    <t>NP KIDS SEASONAL</t>
  </si>
  <si>
    <t>KIDS SLEEPWEAR</t>
  </si>
  <si>
    <t>INTERNET/FURNITURE</t>
  </si>
  <si>
    <t>NP GIRLS 4-6X</t>
  </si>
  <si>
    <t>NP GIRLS BOTTOMS 4-6X</t>
  </si>
  <si>
    <t>NP GIRLS SETS/DRESSES 4-6X</t>
  </si>
  <si>
    <t>NP BOYS 4-7</t>
  </si>
  <si>
    <t>NP BOYS BOTTOM 4-7</t>
  </si>
  <si>
    <t>NP BOYS SETS 4-7</t>
  </si>
  <si>
    <t>KIDS OUTERWEAR</t>
  </si>
  <si>
    <t>NP KIDS UNDERWEAR</t>
  </si>
  <si>
    <t>NP GIRLS UNDERWEAR</t>
  </si>
  <si>
    <t>KIDS SWIMWEAR</t>
  </si>
  <si>
    <t>NP KIDS COLD WEATHER ACCY</t>
  </si>
  <si>
    <t>CHAA ACCES SPECIAL DEALS</t>
  </si>
  <si>
    <t>CHAA APPAREL SPECIAL DEALS</t>
  </si>
  <si>
    <t>NP CONSGMNT FRAG WOMENS</t>
  </si>
  <si>
    <t>NP CONSGMNT FRAG MEN</t>
  </si>
  <si>
    <t>NP PERFUMES/COLOGNE</t>
  </si>
  <si>
    <t>NP SUN PRODUCTS</t>
  </si>
  <si>
    <t>NP PERSONAL FRAGRANCE WOMEN</t>
  </si>
  <si>
    <t>NP PERSONAL FRAGRANCE MEN</t>
  </si>
  <si>
    <t>NP FRAGRANCE GIFT SETS</t>
  </si>
  <si>
    <t>NP COSMETICS</t>
  </si>
  <si>
    <t>NP CATALOG SALES</t>
  </si>
  <si>
    <t>NP ADJ. 3RD SALE M/D (TFER)</t>
  </si>
  <si>
    <t>NP CASUALTY &amp; MISC</t>
  </si>
  <si>
    <t>NP GOURMET</t>
  </si>
  <si>
    <t>NP LUGGAGE DUMMY SKU</t>
  </si>
  <si>
    <t>NP SAMPLES-MARTHA</t>
  </si>
  <si>
    <t>NP INT FOOD</t>
  </si>
  <si>
    <t>NP CASH AREA -SEMI STABLE</t>
  </si>
  <si>
    <t>NP HARD CANDY/CONFECTIONS</t>
  </si>
  <si>
    <t>NP SS CAKES/COOKIES/CRACKERS</t>
  </si>
  <si>
    <t>NP SS FOOD GIFTS</t>
  </si>
  <si>
    <t>NP BEVERAGES</t>
  </si>
  <si>
    <t>NP CASH AREA -STABLE</t>
  </si>
  <si>
    <t>NP FOOD MISC</t>
  </si>
  <si>
    <t>NP SOFT CONFECTIONS</t>
  </si>
  <si>
    <t>NP FOOD MISC SEMI STABLE</t>
  </si>
  <si>
    <t>NP FRAGILE FOOD</t>
  </si>
  <si>
    <t>NP 091-INAC-7090</t>
  </si>
  <si>
    <t>MENS ACCESSORIES</t>
  </si>
  <si>
    <t>NP GOLF ACCESSORIES</t>
  </si>
  <si>
    <t>NP MENS COLD WEATHER ACCESSORIES</t>
  </si>
  <si>
    <t>MENS SMALL LEATHER GOODS</t>
  </si>
  <si>
    <t>MACC SPECIAL DEALS</t>
  </si>
  <si>
    <t>NP MENS CASUAL/DRESS SOCKS</t>
  </si>
  <si>
    <t>NP MENS DIABETIC/WORK SOCKS</t>
  </si>
  <si>
    <t>MENS SLEEPWEAR</t>
  </si>
  <si>
    <t>MFUR</t>
  </si>
  <si>
    <t>MENS ACTIVE</t>
  </si>
  <si>
    <t>MAPP</t>
  </si>
  <si>
    <t>NP MENS TIES</t>
  </si>
  <si>
    <t>NP PACKAGED LAYETTE APPAREL</t>
  </si>
  <si>
    <t>NP SUN READERS</t>
  </si>
  <si>
    <t>MENS UNDERWEAR</t>
  </si>
  <si>
    <t>NP MENS DRESS SHIRTS</t>
  </si>
  <si>
    <t>NP MENS FASHION JEWELRY</t>
  </si>
  <si>
    <t>MENS SHOES</t>
  </si>
  <si>
    <t>WOMENS BOOTS</t>
  </si>
  <si>
    <t>NP MENS SS WOVEN SHIRTS</t>
  </si>
  <si>
    <t>NP MENS WOVENS</t>
  </si>
  <si>
    <t>MENS KNIT TOPS</t>
  </si>
  <si>
    <t>MENS SWEATERS</t>
  </si>
  <si>
    <t>NP MENS KNITS</t>
  </si>
  <si>
    <t>MENS OUTERWEAR</t>
  </si>
  <si>
    <t>NP MENS HW OUTERWEAR</t>
  </si>
  <si>
    <t>NP MENS LEATHER</t>
  </si>
  <si>
    <t>MENS CASUAL BOTTOMS</t>
  </si>
  <si>
    <t>MAPP SPECIAL DEALS</t>
  </si>
  <si>
    <t>NP SUNGLASSES</t>
  </si>
  <si>
    <t>NP SUNGLASS DISPLAY RACK</t>
  </si>
  <si>
    <t>NP WOMENS WATCHES</t>
  </si>
  <si>
    <t>NP UMBRELLAS - MINI</t>
  </si>
  <si>
    <t>NP UMBRELLAS - STICK</t>
  </si>
  <si>
    <t>NP UMBRELLAS - SPORT</t>
  </si>
  <si>
    <t>NP 091-INAC-7320</t>
  </si>
  <si>
    <t>NP 091-INAC-7330</t>
  </si>
  <si>
    <t>NP 091-INAC-7340</t>
  </si>
  <si>
    <t>NP 091-INAC-7360</t>
  </si>
  <si>
    <t>NP 091-INAC-7370</t>
  </si>
  <si>
    <t>NP 091-INAC-7400</t>
  </si>
  <si>
    <t>NP 091-INAC-7410</t>
  </si>
  <si>
    <t>NP 091-INAC-7420</t>
  </si>
  <si>
    <t>NP 091-INAC-7430</t>
  </si>
  <si>
    <t>NP 091-INAC-7440</t>
  </si>
  <si>
    <t>NP 091-INAC-7450</t>
  </si>
  <si>
    <t>NP 091-INAC-7460</t>
  </si>
  <si>
    <t>NP 091-INAC-7480</t>
  </si>
  <si>
    <t>NP 091-INAC-7500</t>
  </si>
  <si>
    <t>NP 091-INAC-7520</t>
  </si>
  <si>
    <t>NP 091-INAC-7530</t>
  </si>
  <si>
    <t>NP 091-INAC-7540</t>
  </si>
  <si>
    <t>NP 091-INAC-7560</t>
  </si>
  <si>
    <t>NP JEWL SPECIAL DEALS</t>
  </si>
  <si>
    <t>NP SPINNERS UPRIGHTS 17-18</t>
  </si>
  <si>
    <t>NP SPINNERS 24-26</t>
  </si>
  <si>
    <t>NP SPINNERS 27-30</t>
  </si>
  <si>
    <t>NP SOFTSIDE MOLDED 24-26</t>
  </si>
  <si>
    <t>NP SOFTSIDE MOLDED 27-30</t>
  </si>
  <si>
    <t>NP SOFTSIDE MOLDED 17-18</t>
  </si>
  <si>
    <t>NP MENS BRIEFCASES</t>
  </si>
  <si>
    <t>NP BACKPACKS</t>
  </si>
  <si>
    <t>NP COORDINATE TOTES</t>
  </si>
  <si>
    <t>NP DOPPKITS</t>
  </si>
  <si>
    <t>NP GARMENT BAGS M/L</t>
  </si>
  <si>
    <t>NP LUNCH TOTE</t>
  </si>
  <si>
    <t>NP 091-INAC-7700</t>
  </si>
  <si>
    <t>NP 091-INAC-7720</t>
  </si>
  <si>
    <t>NP 091-INAC-7730</t>
  </si>
  <si>
    <t>NP 091-INAC-7980</t>
  </si>
  <si>
    <t>NP LINEN/DOMESTIC</t>
  </si>
  <si>
    <t>NP BUYER 06 - SAMPLES</t>
  </si>
  <si>
    <t>NP 180-200TC SHEETS TWIN</t>
  </si>
  <si>
    <t>NP JUVENILE SHTS-TW</t>
  </si>
  <si>
    <t>NP JUVENILE BED-TW</t>
  </si>
  <si>
    <t>NP JUVENILE BED-FL/QN</t>
  </si>
  <si>
    <t>NP JUVENILE ACCESSORIES</t>
  </si>
  <si>
    <t>NP JUVN SHTS-FL/QN</t>
  </si>
  <si>
    <t>NP WHITE TWIN SHEET SETS</t>
  </si>
  <si>
    <t>NP WHITE FULL SHEET SETS</t>
  </si>
  <si>
    <t>NP WHITE QUEEN SHEET SETS</t>
  </si>
  <si>
    <t>NP WHITE KING SHEET SETS</t>
  </si>
  <si>
    <t>NP WHITE STD PC</t>
  </si>
  <si>
    <t>NP WHITE KING PC</t>
  </si>
  <si>
    <t>NP WHITE CK SHEET SETS</t>
  </si>
  <si>
    <t>NP LUXURY KG SHEETS</t>
  </si>
  <si>
    <t>NP LUXURY CK SHEETS</t>
  </si>
  <si>
    <t>NP ITAL LUX CK BEDDING</t>
  </si>
  <si>
    <t>NP LUXURY FULL SHEETS</t>
  </si>
  <si>
    <t>NP LUXURY KING PC</t>
  </si>
  <si>
    <t>NP LUXURY STANDARD PC</t>
  </si>
  <si>
    <t>D-SHTS O/S QN</t>
  </si>
  <si>
    <t>DESB</t>
  </si>
  <si>
    <t>D-COMF F/Q O/S</t>
  </si>
  <si>
    <t>DESB STD PC</t>
  </si>
  <si>
    <t>NP ITAL LUX  TW-QN  BEDDING</t>
  </si>
  <si>
    <t>NP ITAL LUX ACCESS</t>
  </si>
  <si>
    <t>NP FLANNEL TW SHTS/CSS</t>
  </si>
  <si>
    <t>NP FLANNEL FL SHTS/CSS</t>
  </si>
  <si>
    <t>NP FLANNEL KG SHTS/CSS</t>
  </si>
  <si>
    <t>D-SHTS O/S KG</t>
  </si>
  <si>
    <t>D-COMF KG O/S</t>
  </si>
  <si>
    <t>DESB KG PC</t>
  </si>
  <si>
    <t>D-SHTS SET C-KG</t>
  </si>
  <si>
    <t>D-COMF SET C-KG</t>
  </si>
  <si>
    <t>NP FLANNEL CAL KING SHTS &amp; CSS</t>
  </si>
  <si>
    <t>NP PATTERNED TWIN SHEET SETS</t>
  </si>
  <si>
    <t>D-BEDSKIRTS</t>
  </si>
  <si>
    <t>NP SOLID KING PC</t>
  </si>
  <si>
    <t>NP PATTERNED KING PC</t>
  </si>
  <si>
    <t>DESIGNER SHAMS</t>
  </si>
  <si>
    <t>DESB DEC PILW</t>
  </si>
  <si>
    <t>D-DVT F/Q O/S</t>
  </si>
  <si>
    <t>D-QLT/CV F/Q O/S</t>
  </si>
  <si>
    <t>D-DVT KG O/S</t>
  </si>
  <si>
    <t>D-QLT/CV KG O/S</t>
  </si>
  <si>
    <t>NP SHEETS MISC</t>
  </si>
  <si>
    <t>NP OPEN STK TW SHTS</t>
  </si>
  <si>
    <t>NP OPEN STK FL SHTS</t>
  </si>
  <si>
    <t>NP OPEN STK QN SHTS</t>
  </si>
  <si>
    <t>NP OPEN STK KG SHTS</t>
  </si>
  <si>
    <t>NP OPEN STK CK SHTS</t>
  </si>
  <si>
    <t>NP PATTERNED FULL SHEET SETS</t>
  </si>
  <si>
    <t>NP PATTERNED QUEEN SHEET SETS</t>
  </si>
  <si>
    <t>NP ATTERNED KING SHEET SETS</t>
  </si>
  <si>
    <t>NP PATTERNED CAL KING SHEET SETS</t>
  </si>
  <si>
    <t>NP PATTERNED STD PC</t>
  </si>
  <si>
    <t>NP 091-INAC-8090</t>
  </si>
  <si>
    <t>NP POLY BPIL - STD</t>
  </si>
  <si>
    <t>NP POLY BPIL - QN</t>
  </si>
  <si>
    <t>NP FOAM PILLOWS KG</t>
  </si>
  <si>
    <t>NP SHAPES PILW FTHR</t>
  </si>
  <si>
    <t>NP EURO PILW FTHR</t>
  </si>
  <si>
    <t>NP DWN PILW STD</t>
  </si>
  <si>
    <t>NP DWN PILW QN</t>
  </si>
  <si>
    <t>NP DWN PILW JUMBO</t>
  </si>
  <si>
    <t>NP FEATHER PILW STD</t>
  </si>
  <si>
    <t>NP FEATHER PILW QN</t>
  </si>
  <si>
    <t>NP FEATHER PILW KG</t>
  </si>
  <si>
    <t>NP PILW PROTECTORS QN</t>
  </si>
  <si>
    <t>NP PILW PROTECTORS KG</t>
  </si>
  <si>
    <t>NP BUYER 35 - SAMPLES</t>
  </si>
  <si>
    <t>NP DOWN ALT BEDPILW ALT STD</t>
  </si>
  <si>
    <t>NP DOWN ALT BEDPILW ALT QN</t>
  </si>
  <si>
    <t>NP DOWN ALT BEDPILW ALT KG</t>
  </si>
  <si>
    <t>NP DOWN ALT BEDPILW ALT JUMBO</t>
  </si>
  <si>
    <t>NP CHAIR TIES/TIEBACKS</t>
  </si>
  <si>
    <t>NP RACC SPECIAL DEALS</t>
  </si>
  <si>
    <t>NP TAPESTRIES</t>
  </si>
  <si>
    <t>NP WALLPAPER BORDERS</t>
  </si>
  <si>
    <t>NP POLY BLKT TW</t>
  </si>
  <si>
    <t>NP POLY BLKT KG</t>
  </si>
  <si>
    <t>NP NATURAL BLKT TWIN</t>
  </si>
  <si>
    <t>NP NATURAL BLKT KG</t>
  </si>
  <si>
    <t>NP WOOL BLANKET FL/QN</t>
  </si>
  <si>
    <t>NP ELEC BLKT TW</t>
  </si>
  <si>
    <t>NP ELEC BLKT KG</t>
  </si>
  <si>
    <t>NP MISC BLKT KG</t>
  </si>
  <si>
    <t>NP CRIB SETS</t>
  </si>
  <si>
    <t>KIDS HANGING FALL APPAREL</t>
  </si>
  <si>
    <t>NP THROWS $9.99 &amp; UNDR</t>
  </si>
  <si>
    <t>NP BETTER THROWS</t>
  </si>
  <si>
    <t>NP THROWS $40 &amp; OVER</t>
  </si>
  <si>
    <t>NP 48-88IN CURTAIN ROD</t>
  </si>
  <si>
    <t>NP 88-144IN CURTAIN ROD</t>
  </si>
  <si>
    <t>NP HOLDBACKS/CLIP RINGS</t>
  </si>
  <si>
    <t>NP COMF TWIN</t>
  </si>
  <si>
    <t>NP COMF KG</t>
  </si>
  <si>
    <t>NP COMF FL/QN 100-149.99</t>
  </si>
  <si>
    <t>NP COMF KG 120-159.99</t>
  </si>
  <si>
    <t>NP COMF CAL KING</t>
  </si>
  <si>
    <t>NP COORD. DUVET COVERS</t>
  </si>
  <si>
    <t>NP DOWN ALT COMF TWIN</t>
  </si>
  <si>
    <t>NP DOWN ALT COMF KING</t>
  </si>
  <si>
    <t>NP DOWN ALT COMF CALF KING</t>
  </si>
  <si>
    <t>NP DUVET KG</t>
  </si>
  <si>
    <t>NP DOWN ALT BLANKET TWIN</t>
  </si>
  <si>
    <t>NP DOWN ALT BLANKET KING</t>
  </si>
  <si>
    <t>NP DOWN COMF KING</t>
  </si>
  <si>
    <t>NP DOWN COMF CALF KING</t>
  </si>
  <si>
    <t>NP DOWN BLANKET TWIN</t>
  </si>
  <si>
    <t>NP DOWN BLANKET KING</t>
  </si>
  <si>
    <t>NP SHM/BDSKRT TW-QN</t>
  </si>
  <si>
    <t>NP DVT/QLT/BDSKT CK</t>
  </si>
  <si>
    <t>NP COMF ENSMBL PILW</t>
  </si>
  <si>
    <t>NP DOWN COMF TWIN</t>
  </si>
  <si>
    <t>NP DOWN BLANKETS</t>
  </si>
  <si>
    <t>NP 091-INAC-8270</t>
  </si>
  <si>
    <t>D-COMF TW O/S</t>
  </si>
  <si>
    <t>D-COMF SET TW</t>
  </si>
  <si>
    <t>D-COMF SET F/Q</t>
  </si>
  <si>
    <t>D-COMF SET KG</t>
  </si>
  <si>
    <t>D-DVT TW O/S</t>
  </si>
  <si>
    <t>D-DVT SET TW</t>
  </si>
  <si>
    <t>D-DVT SET F/Q</t>
  </si>
  <si>
    <t>D-DVT SET KG</t>
  </si>
  <si>
    <t>D-DVT SET C-KG</t>
  </si>
  <si>
    <t>D-QLT/CV TW O/S</t>
  </si>
  <si>
    <t>D-QLT/CV SET TW</t>
  </si>
  <si>
    <t>D-QLT/CV SET F/Q</t>
  </si>
  <si>
    <t>D-QLT/CV SET KG</t>
  </si>
  <si>
    <t>D-QLT/CV SET C-KG</t>
  </si>
  <si>
    <t>D-SHTS O/S TW</t>
  </si>
  <si>
    <t>D-SHTS O/S FL</t>
  </si>
  <si>
    <t>D-SHTS O/S C-KG</t>
  </si>
  <si>
    <t>D-SHTS SET TW</t>
  </si>
  <si>
    <t>D-SHTS SET FL</t>
  </si>
  <si>
    <t>D-SHTS SET QN</t>
  </si>
  <si>
    <t>D-SHTS SET KG</t>
  </si>
  <si>
    <t>D-DVT C-KG O/S</t>
  </si>
  <si>
    <t>D-COMF C-KG O/S</t>
  </si>
  <si>
    <t>D-QLT/CV C-KG O/S</t>
  </si>
  <si>
    <t>DESB SPECIAL DEALS</t>
  </si>
  <si>
    <t>NP BEDSPREAD TW</t>
  </si>
  <si>
    <t>NP BEDSPREADS-KING</t>
  </si>
  <si>
    <t>np BCOV ENSMBL PILLOW</t>
  </si>
  <si>
    <t>NP SHAMS/BEDSKIRTS</t>
  </si>
  <si>
    <t>NP SHAM/BDSKRT</t>
  </si>
  <si>
    <t>NP SHM/BDSKRT CK</t>
  </si>
  <si>
    <t>NP DUVET TW</t>
  </si>
  <si>
    <t>NP QUILT TW</t>
  </si>
  <si>
    <t>NP QUILT KG</t>
  </si>
  <si>
    <t>NP MATLSE CVRLT-TW</t>
  </si>
  <si>
    <t>NP MATLSE COVERLETS</t>
  </si>
  <si>
    <t>NP MATLSE CVRLT-KG</t>
  </si>
  <si>
    <t>NP SPECIAL EVENT</t>
  </si>
  <si>
    <t>NP COORD DRAPE/VALANCE</t>
  </si>
  <si>
    <t>NP DRAPERIES</t>
  </si>
  <si>
    <t>NP HOUSEWARES</t>
  </si>
  <si>
    <t>NP PANELS</t>
  </si>
  <si>
    <t>NP NOVELTY CURTAINS</t>
  </si>
  <si>
    <t>NP BLINDS/SHADES</t>
  </si>
  <si>
    <t>BEDDING CLOSEOUT BUYS</t>
  </si>
  <si>
    <t>NP JACQ TOWL $8-9.99</t>
  </si>
  <si>
    <t>NP EMBELSH TOWL ST</t>
  </si>
  <si>
    <t>NP ROBES/WRAPS</t>
  </si>
  <si>
    <t>NP SOLID TOWL $6-7.99</t>
  </si>
  <si>
    <t>NP SOLID TOWL $5.99/UNDR</t>
  </si>
  <si>
    <t>NP JACQ STCK TOWL</t>
  </si>
  <si>
    <t>NP SOLID TOWL $10+</t>
  </si>
  <si>
    <t>NP GUEST TOWELS</t>
  </si>
  <si>
    <t>NP DESR/BETTER TOWL</t>
  </si>
  <si>
    <t>NP JACQ TOWL $5.99 &amp; UNDER</t>
  </si>
  <si>
    <t>NP JACQ TOWL $10+</t>
  </si>
  <si>
    <t>NP BATH CARPET</t>
  </si>
  <si>
    <t>NP TANK SETS</t>
  </si>
  <si>
    <t>NP INTERNET EMBELLISHED TWL ST</t>
  </si>
  <si>
    <t>NP INTERNET SOLID TWL $10+</t>
  </si>
  <si>
    <t>NP BAMBOO TOWELS</t>
  </si>
  <si>
    <t>NP VINYL SHOWER CURTAINS</t>
  </si>
  <si>
    <t>NP DECORATIVE RODS/RINGS</t>
  </si>
  <si>
    <t>NP SH.CURTAIN RODS</t>
  </si>
  <si>
    <t>NP BOXED SOAP SETS</t>
  </si>
  <si>
    <t>NP GIFT SETS</t>
  </si>
  <si>
    <t>NP FRAGRANCE</t>
  </si>
  <si>
    <t>NP SKIN TREATMENT</t>
  </si>
  <si>
    <t>NP NAIL/FOOTCARE</t>
  </si>
  <si>
    <t>NP COMF SPECIAL DEALS</t>
  </si>
  <si>
    <t>NP INTERNET BATH FURNITURE</t>
  </si>
  <si>
    <t>NP 091-INAC-8561</t>
  </si>
  <si>
    <t>NP SEASONAL BATH RUGS</t>
  </si>
  <si>
    <t>NP XMAS POTPOURRI</t>
  </si>
  <si>
    <t>NP 091-INAC-8610</t>
  </si>
  <si>
    <t>NP WOMENS FRAGRANCE</t>
  </si>
  <si>
    <t>NP MENS FRAGRANCE</t>
  </si>
  <si>
    <t>NP 091-INAC-8622</t>
  </si>
  <si>
    <t>NP 091-INAC-8624</t>
  </si>
  <si>
    <t>NP 091-INAC-8625</t>
  </si>
  <si>
    <t>NP 091-INAC-8626</t>
  </si>
  <si>
    <t>NP 091-INAC-8630</t>
  </si>
  <si>
    <t>NP 091-INAC-8640</t>
  </si>
  <si>
    <t>NP 091-INAC-8650</t>
  </si>
  <si>
    <t>NP 091-INAC-8660</t>
  </si>
  <si>
    <t>NP 091-INAC-8670</t>
  </si>
  <si>
    <t>NP 091-INAC-8680</t>
  </si>
  <si>
    <t>NP SPRING TABLECLOTHS</t>
  </si>
  <si>
    <t>NP SPRING TABLE</t>
  </si>
  <si>
    <t>NP SPRING NAPKINS</t>
  </si>
  <si>
    <t>NP SPRING RUNNERS</t>
  </si>
  <si>
    <t>NP FASHION TABLECLOTHS</t>
  </si>
  <si>
    <t>NP FASHION NAPKINS COORDINATED</t>
  </si>
  <si>
    <t>NP FORMAL TABLECLOTHS</t>
  </si>
  <si>
    <t>NP FORMAL NAPKINS COORDINATED</t>
  </si>
  <si>
    <t>NP VINYL TABLE</t>
  </si>
  <si>
    <t>NP VINYL PLACEMATS</t>
  </si>
  <si>
    <t>NP DECORATOR ROUNDS</t>
  </si>
  <si>
    <t>NP STRAW PLACEMATS</t>
  </si>
  <si>
    <t>NP NAPKINS FOR PLACEMATS</t>
  </si>
  <si>
    <t>NP INTERNET PM/NP ST</t>
  </si>
  <si>
    <t>NP INTERNET TABLE RUNNERS</t>
  </si>
  <si>
    <t>NP INTERNET TABLE ROUNDS</t>
  </si>
  <si>
    <t>NP CASUAL PLACEMATS</t>
  </si>
  <si>
    <t>NP EASTER</t>
  </si>
  <si>
    <t>NP MISC.NAPKINS</t>
  </si>
  <si>
    <t>NP DOILIES</t>
  </si>
  <si>
    <t>NP TABLES/TABLE PADS</t>
  </si>
  <si>
    <t>NP XMAS PRINT TABLECLOTHS</t>
  </si>
  <si>
    <t>NP XMAS VINYL TABLECLOTH</t>
  </si>
  <si>
    <t>NP XMAS COORDINATING NAPKINS</t>
  </si>
  <si>
    <t>NP 091-INAC-8800</t>
  </si>
  <si>
    <t>NP 091-INAC-8810</t>
  </si>
  <si>
    <t>NP 091-INAC-8820</t>
  </si>
  <si>
    <t>NP 091-INAC-8830</t>
  </si>
  <si>
    <t>NP FLOOR CUSHIONS</t>
  </si>
  <si>
    <t>NP 108IN DRAPES</t>
  </si>
  <si>
    <t>NP VALANCES</t>
  </si>
  <si>
    <t>NP SHEER 84IN DRAPES</t>
  </si>
  <si>
    <t>NP SHEER 96IN DRAPES</t>
  </si>
  <si>
    <t>NP SHEER 108IN DRAPES</t>
  </si>
  <si>
    <t>NP OTHER SIZE SHEER DRAPES</t>
  </si>
  <si>
    <t>NP FASHION SLIPCOVERS</t>
  </si>
  <si>
    <t>NP DINING CHAIR COVERS</t>
  </si>
  <si>
    <t>NP BETTER THROW PILLOWS</t>
  </si>
  <si>
    <t>NP FASHION SOLID PILLOWS</t>
  </si>
  <si>
    <t>ORANGE/SPICE</t>
  </si>
  <si>
    <t>NP FURNITURE CUSHION ENSEMBLES</t>
  </si>
  <si>
    <t>NP COORDINATE SKIRTS/SHA</t>
  </si>
  <si>
    <t>NP HOOK RUGS</t>
  </si>
  <si>
    <t>RRUG POUFS</t>
  </si>
  <si>
    <t>NP FLAT WEAVE RUGS</t>
  </si>
  <si>
    <t>NP DUMMY RUG SKU/CAT</t>
  </si>
  <si>
    <t>NP CHINESE HAND KNOT RUGS</t>
  </si>
  <si>
    <t>NP INDIAN HOOK RUGS</t>
  </si>
  <si>
    <t>NP INDIAN TUFTED RUGS</t>
  </si>
  <si>
    <t>NP INDIAN HAND KNOT RUGS</t>
  </si>
  <si>
    <t>NP MACHINE MADE RUGS</t>
  </si>
  <si>
    <t>NP WAREHOUSE SALE RUGS</t>
  </si>
  <si>
    <t>NP NATURAL RUGS</t>
  </si>
  <si>
    <t>NP SEASONAL ACCENT RUGS</t>
  </si>
  <si>
    <t>NP ACCENT RUGS</t>
  </si>
  <si>
    <t>NP MCHNMADE ACCNT RUGS</t>
  </si>
  <si>
    <t>NP MCHNMADE 7X10-LGR</t>
  </si>
  <si>
    <t>NP JUVENILE RUGS</t>
  </si>
  <si>
    <t>NP RUG ACCESSORIES</t>
  </si>
  <si>
    <t>NP INT RUGS</t>
  </si>
  <si>
    <t>NP OUTDOOR RUGS ACCENT</t>
  </si>
  <si>
    <t>NP OUTDOOR RUGS 8 X 10 &amp; UP</t>
  </si>
  <si>
    <t>OTHER COLORS</t>
  </si>
  <si>
    <t>NP KITC TOWELS</t>
  </si>
  <si>
    <t>NP KITC TERRY SET TOWL</t>
  </si>
  <si>
    <t>NP STORAGE CONTAINERS</t>
  </si>
  <si>
    <t>NP POTHLDR/MIT SET</t>
  </si>
  <si>
    <t>NP BABY/KID PAPER BOXES</t>
  </si>
  <si>
    <t>NP CLEANING CHEMICALS</t>
  </si>
  <si>
    <t>NP MATTRESS PADS-CAL KING</t>
  </si>
  <si>
    <t>NP MATTRESS PADS FULL</t>
  </si>
  <si>
    <t>NP FOAM PADS TW</t>
  </si>
  <si>
    <t>NP FOAM PADS FULL</t>
  </si>
  <si>
    <t>NP FOAM PADS KING</t>
  </si>
  <si>
    <t>NP BASIC BED SKIRTS FULL</t>
  </si>
  <si>
    <t>NP BASIC BED SKIRTS QUEEN</t>
  </si>
  <si>
    <t>NP BASIC BED SKRT KING</t>
  </si>
  <si>
    <t>NP BASIC BED SKIRTS CALF KING</t>
  </si>
  <si>
    <t>NP BASIC PILLOW SHAM QUEEN</t>
  </si>
  <si>
    <t>NP BASIC PILLOW SHAM KING</t>
  </si>
  <si>
    <t>NP MISC BED ACCESSORIES</t>
  </si>
  <si>
    <t>NP CLOSET SHOP MISC</t>
  </si>
  <si>
    <t>NP STORAGE UNITS</t>
  </si>
  <si>
    <t>NP RECYCLING/REFUSE</t>
  </si>
  <si>
    <t>NP FOOTSTOOLS</t>
  </si>
  <si>
    <t>NP OUTDOOR STORAGE</t>
  </si>
  <si>
    <t>CSHP KIDS CSHP</t>
  </si>
  <si>
    <t>NP KITCHEN/PANTRY</t>
  </si>
  <si>
    <t>LINEN VENDOR BUYS</t>
  </si>
  <si>
    <t>CASUALTY</t>
  </si>
  <si>
    <t>MARKED OUT OF STOCK EVENTS</t>
  </si>
  <si>
    <t>PROM</t>
  </si>
  <si>
    <t>PROMOTIONAL - BUYER 04</t>
  </si>
  <si>
    <t>PROMOTIONAL - BUYER 05</t>
  </si>
  <si>
    <t>PROMOTIONAL - BUYER 07</t>
  </si>
  <si>
    <t>PROMOTIONAL - BUYER 08</t>
  </si>
  <si>
    <t>PROMOTIONAL - BUYER 09</t>
  </si>
  <si>
    <t>PROMOTIONAL - BUYER 11</t>
  </si>
  <si>
    <t>PROMOTIONAL - BUYER 12</t>
  </si>
  <si>
    <t>PROMOTIONAL - BUYER 14</t>
  </si>
  <si>
    <t>NP MISC JEWELRY</t>
  </si>
  <si>
    <t>PROMOTIONAL - BUYER 16</t>
  </si>
  <si>
    <t>PROMOTIONAL - BUYER 17</t>
  </si>
  <si>
    <t>PROMOTIONAL - BUYER 18</t>
  </si>
  <si>
    <t>PROMOTIONAL - BUYER 19</t>
  </si>
  <si>
    <t>PROMOTIONAL - BUYER 20</t>
  </si>
  <si>
    <t>PROMOTIONAL - BUYER 21</t>
  </si>
  <si>
    <t>PROMOTIONAL - BUYER 22</t>
  </si>
  <si>
    <t>PROMOTIONAL - BUYER 23</t>
  </si>
  <si>
    <t>PROMOTIONAL - BUYER 24</t>
  </si>
  <si>
    <t>PROMOTIONAL - BUYER 25</t>
  </si>
  <si>
    <t>PROMOTIONAL - BUYER 26</t>
  </si>
  <si>
    <t>PROMOTIONAL - BUYER 27</t>
  </si>
  <si>
    <t>PROMOTIONAL - BUYER 28</t>
  </si>
  <si>
    <t>PROMOTIONAL - BUYER 29</t>
  </si>
  <si>
    <t>PROMOTIONAL - BUYER 30</t>
  </si>
  <si>
    <t>PROMOTIONAL - BUYER 31</t>
  </si>
  <si>
    <t>PROMOTIONAL - BUYER 32</t>
  </si>
  <si>
    <t>PROMOTIONAL - BUYER 35</t>
  </si>
  <si>
    <t>PROMOTIONAL - BUYER 39</t>
  </si>
  <si>
    <t>PROMOTIONAL - BUYER 40</t>
  </si>
  <si>
    <t>PROMOTIONAL - BUYER 41</t>
  </si>
  <si>
    <t>NP RAFAELLA TOPS</t>
  </si>
  <si>
    <t>PROMOTIONAL - BUYER 43</t>
  </si>
  <si>
    <t>TABLE CLOTHS</t>
  </si>
  <si>
    <t>90</t>
  </si>
  <si>
    <t>NON-MERCH</t>
  </si>
  <si>
    <t>NONM</t>
  </si>
  <si>
    <t>NON-MERCH MAGAZINE SUBSCRIPTION</t>
  </si>
  <si>
    <t>PLASTIC SHOPPING BAGS</t>
  </si>
  <si>
    <t>NP INTERNET BETTER HANDBAGS</t>
  </si>
  <si>
    <t>NP INTERNET JEWELRY</t>
  </si>
  <si>
    <t>NP INTERNET WATCHES</t>
  </si>
  <si>
    <t>NP INTERNET CRYSTAL</t>
  </si>
  <si>
    <t>NP INTERNET COLLECTIBLES</t>
  </si>
  <si>
    <t>NP STEP LADDERS</t>
  </si>
  <si>
    <t>NP INT DECO ACC/CLOCKS</t>
  </si>
  <si>
    <t>NP INT MUSEUM ART</t>
  </si>
  <si>
    <t>NP INTERNET LUGGAGE</t>
  </si>
  <si>
    <t>NP INT LIGHTING</t>
  </si>
  <si>
    <t>NP INT FURNITURE</t>
  </si>
  <si>
    <t>NP INTERNET - L&amp;G FURN</t>
  </si>
  <si>
    <t>DESIGNER WINDOW</t>
  </si>
  <si>
    <t>NP BABY BLANKETS</t>
  </si>
  <si>
    <t>NP INT BEDDING</t>
  </si>
  <si>
    <t>NP INTERNET HOUSEWARES</t>
  </si>
  <si>
    <t>NP INT KITCHEN CARTS ETC</t>
  </si>
  <si>
    <t>NP VENDOR FULFILL TOYS</t>
  </si>
  <si>
    <t>NP INTERNET PLAN</t>
  </si>
  <si>
    <t>NP 491 NO SKU &amp; CAT RETNS</t>
  </si>
  <si>
    <t>RESERVE</t>
  </si>
  <si>
    <t>92</t>
  </si>
  <si>
    <t>ZRES</t>
  </si>
  <si>
    <t>NP GAZEBO PROMOTION</t>
  </si>
  <si>
    <t>NP 091-INAC-9890</t>
  </si>
  <si>
    <t>NP 091-INAC-9900</t>
  </si>
  <si>
    <t>NP PINS/BROUCHES</t>
  </si>
  <si>
    <t>091-MISC-9985</t>
  </si>
  <si>
    <t>NP 091-INAC-9990</t>
  </si>
  <si>
    <t>NP 091-INAC-9991</t>
  </si>
  <si>
    <t>NP 091-INAC-9995</t>
  </si>
  <si>
    <t>MISCELLANEOUS</t>
  </si>
  <si>
    <t>UNKN</t>
  </si>
  <si>
    <t>5989 ACCY - HOT DEALS ACCY</t>
  </si>
  <si>
    <t>1019 ACRL - HOT DEALS ACRL</t>
  </si>
  <si>
    <t>8570 BABO - HOT DEALS BABO</t>
  </si>
  <si>
    <t>6816 BABY - HOT DEALS BABY</t>
  </si>
  <si>
    <t>5990 BARW - HOT DEALS BARW</t>
  </si>
  <si>
    <t>8569 BATH - HOT DEALS BATH</t>
  </si>
  <si>
    <t>5987 BBED - HOT DEALS BBED</t>
  </si>
  <si>
    <t>5992 BCOV - HOT DEALS BCOV</t>
  </si>
  <si>
    <t>5984 BLKT - HOT DEALS BLKT</t>
  </si>
  <si>
    <t>5983 BOOK - HOT DEALS BOOK</t>
  </si>
  <si>
    <t>8839 BPIL - HOT DEALS BPIL</t>
  </si>
  <si>
    <t>5986 BRUG - HOT DEALS BRUG</t>
  </si>
  <si>
    <t>6089 CADL - HOT DEALS CADL</t>
  </si>
  <si>
    <t>1013 CARD - HOT DEALS CARD</t>
  </si>
  <si>
    <t>5982 COOK - HOT DEALS COOK</t>
  </si>
  <si>
    <t>6274 CRFT - HOT DEALS CRFT</t>
  </si>
  <si>
    <t>6271 CSHP - HOT DEALS CSHP</t>
  </si>
  <si>
    <t>5994 DECO - HOT DEALS DECO</t>
  </si>
  <si>
    <t>2055 DINN - HOT DEALS DINN</t>
  </si>
  <si>
    <t>141 DOWN - HOT DEALS DOWN</t>
  </si>
  <si>
    <t>8838 DPIL - HOT DEALS DPIL</t>
  </si>
  <si>
    <t>3240 ELEC - HOT DEALS ELEC</t>
  </si>
  <si>
    <t>5981 FLAT - HOT DEALS FLAT</t>
  </si>
  <si>
    <t>6332 FOLI - HOT DEALS FOLI</t>
  </si>
  <si>
    <t>7020 FOOD - HOT DEALS FOOD</t>
  </si>
  <si>
    <t>6219 FRAM - HOT DEALS FRAM</t>
  </si>
  <si>
    <t>5993 FURN - HOT DEALS FURN</t>
  </si>
  <si>
    <t>3170 GADG - HOT DEALS GADG</t>
  </si>
  <si>
    <t>3232 GRDN - HOT DEALS GRDN</t>
  </si>
  <si>
    <t>7629 HOUS - HOT DEALS HOUS</t>
  </si>
  <si>
    <t>3249 KELC - HOT DEALS KELC</t>
  </si>
  <si>
    <t>6167 KITC - HOT DEALS KITC</t>
  </si>
  <si>
    <t>3199 LAMP - HOT DEALS LAMP</t>
  </si>
  <si>
    <t>6690 LGDC - HOT DEALS LGDC</t>
  </si>
  <si>
    <t>5939 LGFN - HOT DEALS LGFN</t>
  </si>
  <si>
    <t>5985 LUGS - HOT DEALS LUGS</t>
  </si>
  <si>
    <t>6229 PART - HOT DEALS PART</t>
  </si>
  <si>
    <t>6094 PETS - HOT DEALS PETS</t>
  </si>
  <si>
    <t>1081 PLTW - HOT DEALS PLTR</t>
  </si>
  <si>
    <t>3201 PLTS - HOT DEALS PLTR</t>
  </si>
  <si>
    <t>8887 RRUG - HOT DEALS RRUG</t>
  </si>
  <si>
    <t>5977 HARV - HOT DEALS SDCR</t>
  </si>
  <si>
    <t>5979 HLWN - HOT DEALS SDCR</t>
  </si>
  <si>
    <t>6334 ESTR - HOT DEALS SDCR</t>
  </si>
  <si>
    <t>8089 SHTS - HOT DEALS SHTS</t>
  </si>
  <si>
    <t>6279 STAY - HOT DEALS STAY</t>
  </si>
  <si>
    <t>3205 SWIM - HOT DEALS SWIM</t>
  </si>
  <si>
    <t>8749 TABL - HOT DEALS TABL</t>
  </si>
  <si>
    <t>6208 THRW - HOT DEALS THRW</t>
  </si>
  <si>
    <t>8514 TOWL - HOT DEALS TOWL</t>
  </si>
  <si>
    <t>6021 TOYS - HOT DEALS TOYS</t>
  </si>
  <si>
    <t>6330 TRIM - HOT DEALS TRIM</t>
  </si>
  <si>
    <t>5900 WALL - HOT DEALS WALL</t>
  </si>
  <si>
    <t>7562 WIND - HOT DEALS WIND</t>
  </si>
  <si>
    <t>6259 WRAP - HOT DEALS WRAP</t>
  </si>
  <si>
    <t>5980 XEUR - HOT DEALS XEUR</t>
  </si>
  <si>
    <t>6335 XPAP - HOT DEALS XPAP</t>
  </si>
  <si>
    <t>6289 XPTY - HOT DEALS XPTY</t>
  </si>
  <si>
    <t>8789 XTEX - HOT DEALS XTEX</t>
  </si>
  <si>
    <t>6331 XTOP - HOT DEALS XTOP</t>
  </si>
  <si>
    <t>Season</t>
  </si>
  <si>
    <t>COASTAL/BEACH DECOR</t>
  </si>
  <si>
    <t>BOTANICAL</t>
  </si>
  <si>
    <t>CHRISTMAS FLOW</t>
  </si>
  <si>
    <t>EUROPEAN</t>
  </si>
  <si>
    <t>FARMHOUSE DECOR</t>
  </si>
  <si>
    <t>GLOBAL DECOR</t>
  </si>
  <si>
    <t>LIBRARY DECOR</t>
  </si>
  <si>
    <t>SOLUTIONS</t>
  </si>
  <si>
    <t>TRADITIONAL DECOR</t>
  </si>
  <si>
    <t>Valentines Day</t>
  </si>
  <si>
    <t>WINTER FLOW</t>
  </si>
  <si>
    <t>SP</t>
  </si>
  <si>
    <t>W2</t>
  </si>
  <si>
    <t>W3</t>
  </si>
  <si>
    <t>Moved to column DY to EA</t>
  </si>
  <si>
    <t>Season Code Lookup (click here)</t>
  </si>
  <si>
    <t>Deco</t>
  </si>
  <si>
    <t>See Dir Alloc</t>
  </si>
  <si>
    <t>20.1.10</t>
  </si>
  <si>
    <t>"unlinked" the PO reservation form to the Domestic Worksheet</t>
  </si>
  <si>
    <t>Added logic to not say "see store planner" on Seasonal skus, when the season code is more theme than season (e.g. BC,FH,GL,LB,TR)</t>
  </si>
  <si>
    <t>Additional exceptions can be added using column EB on the lookup tab and entering "Deco".</t>
  </si>
  <si>
    <t>Temporarily added splits for new cats based on like Family Cats, until Logility has completed new category forecasting.</t>
  </si>
  <si>
    <t>Added Buyer Coordinator lookups in the main tabs in AV1-AX1 for season code lookup.</t>
  </si>
  <si>
    <t>Added default processing codes for new cats based on David C updated file. (email sent 3/16/20).</t>
  </si>
  <si>
    <t>Rolling 52 week receipts as of 2/10/20 see Rich w for data source</t>
  </si>
  <si>
    <t>For Angie Cotton's  Assortment Plan File Only</t>
  </si>
  <si>
    <t>From MI9 Div 1-5 - range value cat+0</t>
  </si>
  <si>
    <t>vlookup from col. D</t>
  </si>
  <si>
    <t>Log of updates by version. Versions s/b YY.Q.# (Year, Quarter, # of releases in the same Quarter)</t>
  </si>
  <si>
    <t>Updated from POWS Main Tab list - no changes in quite some time.</t>
  </si>
  <si>
    <t>Old conversion notes from taking Import version and modifying to become Domestic. No longer necessary as of 2020.</t>
  </si>
  <si>
    <t>Formula</t>
  </si>
  <si>
    <t>MI9 data dump from Custom Product Attributes</t>
  </si>
  <si>
    <t>Updated as needed - from transportation</t>
  </si>
  <si>
    <t>Static</t>
  </si>
  <si>
    <t>Updated as needed</t>
  </si>
  <si>
    <t>From  Trent / Steve K for POE vs Import compare</t>
  </si>
  <si>
    <t>Cube data from Test TMBI - see Rich W for data source…had approved moving to Prod months ago.</t>
  </si>
  <si>
    <t>Scratchpad check of active categories div 1-5</t>
  </si>
  <si>
    <t>Prior cube record</t>
  </si>
  <si>
    <t>TMBI family lookup</t>
  </si>
  <si>
    <t>MI9 data dump from extended product hierarchy table</t>
  </si>
  <si>
    <t>1052 [FARMHOUSE]</t>
  </si>
  <si>
    <t>2070 [TRADITIONAL]</t>
  </si>
  <si>
    <t>2086 [ORGANIC/GLOBAL]</t>
  </si>
  <si>
    <t>3192 [GLASS]</t>
  </si>
  <si>
    <t>3221 [STEP STOOLS/LADDERS/TRASH]</t>
  </si>
  <si>
    <t>3405 [COASTAL]</t>
  </si>
  <si>
    <t>4053 [LIBRARY]</t>
  </si>
  <si>
    <t>6207 [CLEANING TOOLS]</t>
  </si>
  <si>
    <t>7620 [SAMSONITE]</t>
  </si>
  <si>
    <t>8011 [COTTON SHEET SETS]</t>
  </si>
  <si>
    <t>8012 [CVC SHEET SETS]</t>
  </si>
  <si>
    <t>8013 [MICROFIBER SHEET SETS]</t>
  </si>
  <si>
    <t>8026 [COOLING SHEET SETS]</t>
  </si>
  <si>
    <t>8037 [LUXURY COMFORTERS]</t>
  </si>
  <si>
    <t>8039 [BAMBOO SHEET SETS]</t>
  </si>
  <si>
    <t>8101 [POLY BPIL- KING]</t>
  </si>
  <si>
    <t>8169 [SHERPA BLANKET]</t>
  </si>
  <si>
    <t>8171 [LUXURY BLANKET]</t>
  </si>
  <si>
    <t>8176 [FAUX FUR THROWS]</t>
  </si>
  <si>
    <t>8177 [WEIGHTED BLANKET]</t>
  </si>
  <si>
    <t>8186 [LUXURY THROWS]</t>
  </si>
  <si>
    <t>8190 [CHENILLE THROWS]</t>
  </si>
  <si>
    <t>8194 [SEASONALTHROWS]</t>
  </si>
  <si>
    <t>8195 [BLACKOUT ROOM DARKENING]</t>
  </si>
  <si>
    <t>8200 [SOLID COMFORTERS]</t>
  </si>
  <si>
    <t>8220 [BED IN A BAG]</t>
  </si>
  <si>
    <t>8221 [KIDS BEDDING]</t>
  </si>
  <si>
    <t>8226 [DOWN ALT MICROFIBER COMF]</t>
  </si>
  <si>
    <t>8227 [LUXURY DOWN COMFORTER]</t>
  </si>
  <si>
    <t>8241 [PRINT COMFORTERS]</t>
  </si>
  <si>
    <t>8262 [SOLID QUILTS]</t>
  </si>
  <si>
    <t>8263 [PRINT QUILTS]</t>
  </si>
  <si>
    <t>8265 [LUXURY QUILTS]</t>
  </si>
  <si>
    <t>8266 [DOWN ALT COTTON COMF]</t>
  </si>
  <si>
    <t>8267 [MID-WEIGHT THROWS]</t>
  </si>
  <si>
    <t>8269 [SHERPA/DOWN ALT THROWS]</t>
  </si>
  <si>
    <t>8339 [PLUSH THROWS]</t>
  </si>
  <si>
    <t>8500 [BATH TOWELS]</t>
  </si>
  <si>
    <t>8502 [HAND TOWELS]</t>
  </si>
  <si>
    <t>8504 [FINGERTIP TOWELS]</t>
  </si>
  <si>
    <t>8517 [TOWEL SETS]</t>
  </si>
  <si>
    <t>8520 [SOLID COTTON BATH RUG]</t>
  </si>
  <si>
    <t>8521 [NOODLE BATH RUG]</t>
  </si>
  <si>
    <t>8522 [MEMORY FOAM BATH RUG]</t>
  </si>
  <si>
    <t>8523 [SYNTHETIC BATH RUG SETS]</t>
  </si>
  <si>
    <t>8529 [WASH CLOTHS]</t>
  </si>
  <si>
    <t>8557 [COTTON BATH RUG SETS]</t>
  </si>
  <si>
    <t>8794 [REVERSE ROLL RUGS]</t>
  </si>
  <si>
    <t>8840 [SHEER CURTAINS]</t>
  </si>
  <si>
    <t>8842 [FASHION CURTAINS]</t>
  </si>
  <si>
    <t>8853 [2PK CORE THROW PILLOWS]</t>
  </si>
  <si>
    <t>8951 [NP NAPKIN RINGS]</t>
  </si>
  <si>
    <t>8969 [+A50173MATTRESS PADS FULL]</t>
  </si>
  <si>
    <t>06/20/20 - E &amp; F changed to 100% &amp; 0% for 2 way split</t>
  </si>
  <si>
    <t>0141 [DOWN - HOT DEALS]</t>
  </si>
  <si>
    <t>5984 [BLKT - HOT DEALS]</t>
  </si>
  <si>
    <t>5986 [BRUG - HOT DEALS]</t>
  </si>
  <si>
    <t>5987 [BBED - HOT DEALS]</t>
  </si>
  <si>
    <t>5992 [BCOV - HOT DEALS]</t>
  </si>
  <si>
    <t>6167 [KITC - HOT DEALS]</t>
  </si>
  <si>
    <t>6208 [THRW - HOT DEALS]</t>
  </si>
  <si>
    <t>7562 [WIND - HOT DEALS]</t>
  </si>
  <si>
    <t>8089 [SHTS - HOT DEALS]</t>
  </si>
  <si>
    <t>8569 [BATH - HOT DEALS]</t>
  </si>
  <si>
    <t>8749 [TABL - HOT DEALS]</t>
  </si>
  <si>
    <t>8789 [XTEX - HOT DEALS]</t>
  </si>
  <si>
    <t>8839 [BPIL - HOT DEALS]</t>
  </si>
  <si>
    <t>8887 [RRUG - HOT DEALS]</t>
  </si>
  <si>
    <t>8969 [MATTRESS PADS FULL]</t>
  </si>
  <si>
    <t>1081 [PLTW - HOT DEALS]</t>
  </si>
  <si>
    <t>3199 [LAMP - HOT DEALS]</t>
  </si>
  <si>
    <t>3201 [PLTS - HOT DEALS]</t>
  </si>
  <si>
    <t>3232 [GRDN - HOT DEALS]</t>
  </si>
  <si>
    <t>5900 [WALL - HOT DEALS]</t>
  </si>
  <si>
    <t>5939 [LGFN - HOT DEALS]</t>
  </si>
  <si>
    <t>5977 [HARV - HOT DEALS]</t>
  </si>
  <si>
    <t>5979 [HLWN - HOT DEALS]</t>
  </si>
  <si>
    <t>5980 [XEUR - HOT DEALS]</t>
  </si>
  <si>
    <t>5983 [BOOK - HOT DEALS]</t>
  </si>
  <si>
    <t>5985 [LUGS - HOT DEALS]</t>
  </si>
  <si>
    <t>5989 [ACCY - HOT DEALS]</t>
  </si>
  <si>
    <t>5993 [FURN - HOT DEALS]</t>
  </si>
  <si>
    <t>5994 [DECO - HOT DEALS]</t>
  </si>
  <si>
    <t>6089 [CADL - HOT DEALS]</t>
  </si>
  <si>
    <t>6219 [FRAM - HOT DEALS]</t>
  </si>
  <si>
    <t>6274 [CRFT - HOT DEALS]</t>
  </si>
  <si>
    <t>6330 [TRIM - HOT DEALS]</t>
  </si>
  <si>
    <t>6331 [XTOP - HOT DEALS]</t>
  </si>
  <si>
    <t>6334 [ESTR - HOT DEALS]</t>
  </si>
  <si>
    <t>6690 [LGDC - HOT DEALS]</t>
  </si>
  <si>
    <t>6816 [BABY - HOT DEALS]</t>
  </si>
  <si>
    <t>8838 [DPIL - HOT DEALS]</t>
  </si>
  <si>
    <t>1013 [CARD - HOT DEALS]</t>
  </si>
  <si>
    <t>1019 [ACRL - HOT DEALS]</t>
  </si>
  <si>
    <t>2055 [DINN - HOT DEALS]</t>
  </si>
  <si>
    <t>3170 [GADG - HOT DEALS]</t>
  </si>
  <si>
    <t>3205 [SWIM - HOT DEALS]</t>
  </si>
  <si>
    <t>3240 [ELEC - HOT DEALS]</t>
  </si>
  <si>
    <t>3249 [KELC - HOT DEALS]</t>
  </si>
  <si>
    <t>5981 [FLAT - HOT DEALS]</t>
  </si>
  <si>
    <t>5982 [COOK - HOT DEALS]</t>
  </si>
  <si>
    <t>5990 [BARW - HOT DEALS]</t>
  </si>
  <si>
    <t>6021 [TOYS - HOT DEALS]</t>
  </si>
  <si>
    <t>6094 [PETS - HOT DEALS]</t>
  </si>
  <si>
    <t>6229 [PART - HOT DEALS]</t>
  </si>
  <si>
    <t>6259 [WRAP - HOT DEALS]</t>
  </si>
  <si>
    <t>6271 [CSHP - HOT DEALS]</t>
  </si>
  <si>
    <t>6289 [XPTY - HOT DEALS]</t>
  </si>
  <si>
    <t>6335 [XPAP - HOT DEALS]</t>
  </si>
  <si>
    <t>7020 [FOOD - HOT DEALS]</t>
  </si>
  <si>
    <t>7629 [HOUS - HOT DEALS]</t>
  </si>
  <si>
    <t>8570 [BABO - HOT DEALS]</t>
  </si>
  <si>
    <t>0%</t>
  </si>
  <si>
    <t>06/20/20 - summed DAL &amp; PHX splits to show all % in w001 (tim/claudia)</t>
  </si>
  <si>
    <t>Auto Calc.</t>
  </si>
  <si>
    <t>C3 - Christmas 3</t>
  </si>
  <si>
    <t>C3 - Select Store final</t>
  </si>
  <si>
    <t>DOMESTIC WORKSHEET!!!!</t>
  </si>
  <si>
    <t>Import Factory Name and Address):</t>
  </si>
  <si>
    <t>IMPORT</t>
  </si>
  <si>
    <t>20.3.01</t>
  </si>
  <si>
    <t>Updated % splits to no longer include Phx - sending all to Dallas</t>
  </si>
  <si>
    <t>Updated formatting/asthetic to call out diverence between Domestic and Import worksheet</t>
  </si>
  <si>
    <t>20.3.02</t>
  </si>
  <si>
    <t>Fixed BU10 (Split Type) on Domestic tab to match Import BU10. Was incorrectly flagging as "2 Way" split for POE.</t>
  </si>
  <si>
    <t>PO RESERVATION FORM - Domestic &amp; POE Buys</t>
  </si>
  <si>
    <t>v. 072220</t>
  </si>
  <si>
    <t>PO Number:</t>
  </si>
  <si>
    <t>Buyer Name/Buyer Number:</t>
  </si>
  <si>
    <t>PO Type:</t>
  </si>
  <si>
    <t>Total Units</t>
  </si>
  <si>
    <t>Family:</t>
  </si>
  <si>
    <t>Buytype:</t>
  </si>
  <si>
    <t>Total Cost</t>
  </si>
  <si>
    <t>PO Description:</t>
  </si>
  <si>
    <t>AB:</t>
  </si>
  <si>
    <t>Total Retail</t>
  </si>
  <si>
    <t>TM Vdr ID#:</t>
  </si>
  <si>
    <t>Coordinator:</t>
  </si>
  <si>
    <t>Ship Date:</t>
  </si>
  <si>
    <t>Total IMU</t>
  </si>
  <si>
    <t>Vdr Company Name</t>
  </si>
  <si>
    <t>DMM:</t>
  </si>
  <si>
    <t>Cancel Date:</t>
  </si>
  <si>
    <t>Vdr Contact Name</t>
  </si>
  <si>
    <t>Vdr Contact Phone or Email:</t>
  </si>
  <si>
    <t>FOB:</t>
  </si>
  <si>
    <t>Vdr S/C Contact Name</t>
  </si>
  <si>
    <t>Vdr S/C Phone or Email:</t>
  </si>
  <si>
    <t>Preticket:</t>
  </si>
  <si>
    <t>PO Terms</t>
  </si>
  <si>
    <t>Breakpack?</t>
  </si>
  <si>
    <t>Total Score:</t>
  </si>
  <si>
    <t>Rebuy</t>
  </si>
  <si>
    <t>Sub Cat</t>
  </si>
  <si>
    <t>Style #</t>
  </si>
  <si>
    <t>Color</t>
  </si>
  <si>
    <t>Pack</t>
  </si>
  <si>
    <t>QTY</t>
  </si>
  <si>
    <t>Cost</t>
  </si>
  <si>
    <t>Comp</t>
  </si>
  <si>
    <t>Retail</t>
  </si>
  <si>
    <t>Ext Cost</t>
  </si>
  <si>
    <t>Ext Retail</t>
  </si>
  <si>
    <t>IMU</t>
  </si>
  <si>
    <t>Ad Code</t>
  </si>
  <si>
    <t>Season Code</t>
  </si>
  <si>
    <t>FLOW TYPE (PH or FH)</t>
  </si>
  <si>
    <t>PH Wk to Floor</t>
  </si>
  <si>
    <t>Y/N</t>
  </si>
  <si>
    <t>Totals</t>
  </si>
  <si>
    <t>Vendor Notes:</t>
  </si>
  <si>
    <t>Buyer Notes:</t>
  </si>
  <si>
    <t>Final PO will follow; contact Buyer &amp; Buyer Coordinator if not received within 3 business days</t>
  </si>
  <si>
    <r>
      <t xml:space="preserve">Vendor acknowledges and agrees to Vendor Guidelines found online at </t>
    </r>
    <r>
      <rPr>
        <b/>
        <u/>
        <sz val="16"/>
        <color theme="4" tint="-0.249977111117893"/>
        <rFont val="Calibri"/>
        <family val="2"/>
        <scheme val="minor"/>
      </rPr>
      <t>www.tuesdaymorningvendors.com</t>
    </r>
  </si>
  <si>
    <t>ITEM DESC:</t>
  </si>
  <si>
    <t>Add'l Costs</t>
  </si>
  <si>
    <t>VENDOR:</t>
  </si>
  <si>
    <t>New Cost</t>
  </si>
  <si>
    <t>New Retail</t>
  </si>
  <si>
    <t>STYLE #:</t>
  </si>
  <si>
    <t>CRTN LENGTH:</t>
  </si>
  <si>
    <t>ITEM SIZE:</t>
  </si>
  <si>
    <t>Key Ret / IMU</t>
  </si>
  <si>
    <t>Key Cost / IMU</t>
  </si>
  <si>
    <t>IP QTY:</t>
  </si>
  <si>
    <t>TM FIRST COST:</t>
  </si>
  <si>
    <t xml:space="preserve">MP QTY: </t>
  </si>
  <si>
    <t>CRTN WIDTH:</t>
  </si>
  <si>
    <t>LANDED COST:</t>
  </si>
  <si>
    <t>Round Up Y/N</t>
  </si>
  <si>
    <t>FOB PORT:</t>
  </si>
  <si>
    <t>TM RETAIL:</t>
  </si>
  <si>
    <t>DUTY:</t>
  </si>
  <si>
    <t>CRTN HEIGHT:</t>
  </si>
  <si>
    <t>Comp:</t>
  </si>
  <si>
    <t>HTSU:</t>
  </si>
  <si>
    <t>IMU%:</t>
  </si>
  <si>
    <t>MATERIAL:</t>
  </si>
  <si>
    <t>Label Type:</t>
  </si>
  <si>
    <t>*DATA IN THIS SECTION PULLS FROM THE POWS - DO NOT CHANGE ANYTHING*</t>
  </si>
  <si>
    <t>INSERT SAMPLE IMAGE(S) IN SPACE BELOW</t>
  </si>
  <si>
    <t>INSERT ANY ADDITIONAL COMMENTS IN THE SPACE BELOW:</t>
  </si>
  <si>
    <t>Buyer Comments And Feedback</t>
  </si>
  <si>
    <t>PORT                    (CAN OVERRIDE FOR MULTIPLE PORTS)</t>
  </si>
  <si>
    <t>VENDOR FOB              COST QUOTE</t>
  </si>
  <si>
    <t>Buyer Workspace</t>
  </si>
  <si>
    <t>BUYER COMMENTS AND FEEDBACK</t>
  </si>
  <si>
    <t>3500 [WALL]</t>
  </si>
  <si>
    <t>3501 [DESK]</t>
  </si>
  <si>
    <t>3502 [LAP DESKS]</t>
  </si>
  <si>
    <t>6332 [SPRING FOLI]</t>
  </si>
  <si>
    <t>Target 
In Store Week</t>
  </si>
  <si>
    <t>Arrival 
In Store 
Week Ending Date</t>
  </si>
  <si>
    <t>GC111818</t>
  </si>
  <si>
    <t>GC112518</t>
  </si>
  <si>
    <t>O3-Full Season Rollout for Outdoor/Seasonal
EA - Easter</t>
  </si>
  <si>
    <t>GC020820</t>
  </si>
  <si>
    <t>OF-Outdoor/Seasonal Flow
U1 - Summer 1</t>
  </si>
  <si>
    <t>UF - Summer Flow
Ad Event</t>
  </si>
  <si>
    <t>O1 - Outdoor 1 (HOT only)</t>
  </si>
  <si>
    <t>O2 - Outdoor 2 (All Doors)</t>
  </si>
  <si>
    <t>0721</t>
  </si>
  <si>
    <t>W1 - Winter1 (Cold Drs)</t>
  </si>
  <si>
    <t>0821</t>
  </si>
  <si>
    <t>HR - Harvest &amp; HW - Halloween</t>
  </si>
  <si>
    <t>0921</t>
  </si>
  <si>
    <t>W2 - Winter2 (Warm Drs)</t>
  </si>
  <si>
    <t>W3 - Winter3 (Hot Drs)</t>
  </si>
  <si>
    <t>C1 - Christmas 1 (Sel)</t>
  </si>
  <si>
    <t>C2 - Christmas 2 (Sel)</t>
  </si>
  <si>
    <t>GC110721</t>
  </si>
  <si>
    <t>1121</t>
  </si>
  <si>
    <t>GC120521</t>
  </si>
  <si>
    <t>1221</t>
  </si>
  <si>
    <t>0122</t>
  </si>
  <si>
    <t>CNY 2/12
O1 - Outdoor 2 (All Doors)</t>
  </si>
  <si>
    <t xml:space="preserve">April Ad Event
SF - Spr Flow Last Wk </t>
  </si>
  <si>
    <t>AM - Amer Flow Begins</t>
  </si>
  <si>
    <t>LAP DESKS</t>
  </si>
  <si>
    <t>SPRING FOLI</t>
  </si>
  <si>
    <t>Update: 12/14/20</t>
  </si>
  <si>
    <t>12/15 DAP Notes:</t>
  </si>
  <si>
    <t>Current Cube data (Used in Import/Dom tab colum DE)</t>
  </si>
  <si>
    <t xml:space="preserve">This section is used to calculate the Cube size for container shipments primarily for Import orders </t>
  </si>
  <si>
    <t>Most Buyers will overwrite this data, but the below provides a default calc</t>
  </si>
  <si>
    <t>The supporting CPU values are created from a SQL query and should be updated annualy or when new Categories are created</t>
  </si>
  <si>
    <t>Rich Weaver and Dean Phillips have copies of the query that populates the CPU on the Lookups tab</t>
  </si>
  <si>
    <t>No longer in use 12/17/20</t>
  </si>
  <si>
    <t>100</t>
  </si>
  <si>
    <t>MEDIUM</t>
  </si>
  <si>
    <t>101</t>
  </si>
  <si>
    <t>INSPIRATIONA</t>
  </si>
  <si>
    <t>102</t>
  </si>
  <si>
    <t>ANIMALS</t>
  </si>
  <si>
    <t>103</t>
  </si>
  <si>
    <t>MUSEUM ART</t>
  </si>
  <si>
    <t>MUSEUMART</t>
  </si>
  <si>
    <t>104</t>
  </si>
  <si>
    <t>SCREEN SAVERS</t>
  </si>
  <si>
    <t>SCREENSAVERS</t>
  </si>
  <si>
    <t>105</t>
  </si>
  <si>
    <t>ICONIC</t>
  </si>
  <si>
    <t>106</t>
  </si>
  <si>
    <t>BIRDS BUTTERFLIES</t>
  </si>
  <si>
    <t>BIRDBUTTERFL</t>
  </si>
  <si>
    <t>107</t>
  </si>
  <si>
    <t>FOLK ART</t>
  </si>
  <si>
    <t>108</t>
  </si>
  <si>
    <t>PDQ</t>
  </si>
  <si>
    <t>109</t>
  </si>
  <si>
    <t>KITCHEN</t>
  </si>
  <si>
    <t>110</t>
  </si>
  <si>
    <t>BIRDS/BUTTERFLIES</t>
  </si>
  <si>
    <t>BIRDS/BUTTER</t>
  </si>
  <si>
    <t>111</t>
  </si>
  <si>
    <t>112</t>
  </si>
  <si>
    <t>FOIL</t>
  </si>
  <si>
    <t>113</t>
  </si>
  <si>
    <t>114</t>
  </si>
  <si>
    <t>ANTIMICROBIAL</t>
  </si>
  <si>
    <t>ANTIMICROBIA</t>
  </si>
  <si>
    <t>115</t>
  </si>
  <si>
    <t>116</t>
  </si>
  <si>
    <t>BATHSALTS</t>
  </si>
  <si>
    <t>BATH SALTS</t>
  </si>
  <si>
    <t>117</t>
  </si>
  <si>
    <t>SHAMPOO</t>
  </si>
  <si>
    <t>118</t>
  </si>
  <si>
    <t>119</t>
  </si>
  <si>
    <t>BODYWASH</t>
  </si>
  <si>
    <t>BODAY WASH</t>
  </si>
  <si>
    <t>120</t>
  </si>
  <si>
    <t>HANDSANITIZER</t>
  </si>
  <si>
    <t>HANDSANITIZE</t>
  </si>
  <si>
    <t>121</t>
  </si>
  <si>
    <t>CONDITIONER</t>
  </si>
  <si>
    <t>122</t>
  </si>
  <si>
    <t>HANDWASH</t>
  </si>
  <si>
    <t>123</t>
  </si>
  <si>
    <t>124</t>
  </si>
  <si>
    <t>STYLING</t>
  </si>
  <si>
    <t>125</t>
  </si>
  <si>
    <t>HAIRSPRAY</t>
  </si>
  <si>
    <t>126</t>
  </si>
  <si>
    <t>127</t>
  </si>
  <si>
    <t>FANCY JACQUARD</t>
  </si>
  <si>
    <t>FANCY JACQUA</t>
  </si>
  <si>
    <t>128</t>
  </si>
  <si>
    <t>FANCY STRIPE/YD</t>
  </si>
  <si>
    <t>FANCY STRIPE</t>
  </si>
  <si>
    <t>129</t>
  </si>
  <si>
    <t>TALAVERA</t>
  </si>
  <si>
    <t>130</t>
  </si>
  <si>
    <t>SUPIMA</t>
  </si>
  <si>
    <t>131</t>
  </si>
  <si>
    <t>BABY RIDER</t>
  </si>
  <si>
    <t>132</t>
  </si>
  <si>
    <t>CHAIR/LOUNGE</t>
  </si>
  <si>
    <t>133</t>
  </si>
  <si>
    <t>134</t>
  </si>
  <si>
    <t>135</t>
  </si>
  <si>
    <t>TOY</t>
  </si>
  <si>
    <t>136</t>
  </si>
  <si>
    <t>MATTRESS</t>
  </si>
  <si>
    <t>137</t>
  </si>
  <si>
    <t>TUBE</t>
  </si>
  <si>
    <t>138</t>
  </si>
  <si>
    <t>139</t>
  </si>
  <si>
    <t>RIDER</t>
  </si>
  <si>
    <t>85</t>
  </si>
  <si>
    <t>PIMA</t>
  </si>
  <si>
    <t>86</t>
  </si>
  <si>
    <t>87</t>
  </si>
  <si>
    <t>HALFMOON</t>
  </si>
  <si>
    <t>HALF MOON</t>
  </si>
  <si>
    <t>88</t>
  </si>
  <si>
    <t>RUNNER</t>
  </si>
  <si>
    <t>89</t>
  </si>
  <si>
    <t>RIA</t>
  </si>
  <si>
    <t>SHALOM</t>
  </si>
  <si>
    <t>STRIPE</t>
  </si>
  <si>
    <t>DEMASK</t>
  </si>
  <si>
    <t>93</t>
  </si>
  <si>
    <t>94</t>
  </si>
  <si>
    <t>95</t>
  </si>
  <si>
    <t>HEAVYWEIGHT</t>
  </si>
  <si>
    <t>HEAVY WEIGHT</t>
  </si>
  <si>
    <t>96</t>
  </si>
  <si>
    <t>JRCUB</t>
  </si>
  <si>
    <t>JR CUB</t>
  </si>
  <si>
    <t>97</t>
  </si>
  <si>
    <t>LARGE</t>
  </si>
  <si>
    <t>98</t>
  </si>
  <si>
    <t>RTGBOX</t>
  </si>
  <si>
    <t>RTG BOX</t>
  </si>
  <si>
    <t>99</t>
  </si>
  <si>
    <t>1000GSM</t>
  </si>
  <si>
    <t>120TC</t>
  </si>
  <si>
    <t>1250TC</t>
  </si>
  <si>
    <t>12PK</t>
  </si>
  <si>
    <t>13PK</t>
  </si>
  <si>
    <t>1400TC</t>
  </si>
  <si>
    <t>144TC</t>
  </si>
  <si>
    <t>15FT/5YD</t>
  </si>
  <si>
    <t>180TC</t>
  </si>
  <si>
    <t>1PC</t>
  </si>
  <si>
    <t>200GSM</t>
  </si>
  <si>
    <t>2021</t>
  </si>
  <si>
    <t>220GSM</t>
  </si>
  <si>
    <t>230GSM</t>
  </si>
  <si>
    <t>240GSM</t>
  </si>
  <si>
    <t>260GSM</t>
  </si>
  <si>
    <t>280GSM</t>
  </si>
  <si>
    <t>2P</t>
  </si>
  <si>
    <t>2PK</t>
  </si>
  <si>
    <t>2PKWTISSUE</t>
  </si>
  <si>
    <t>3 SPEED</t>
  </si>
  <si>
    <t>300GSM</t>
  </si>
  <si>
    <t>30FT/10YD</t>
  </si>
  <si>
    <t>350GSM</t>
  </si>
  <si>
    <t>36CT</t>
  </si>
  <si>
    <t>3PC</t>
  </si>
  <si>
    <t>3PK</t>
  </si>
  <si>
    <t>400GSM</t>
  </si>
  <si>
    <t>440GSM</t>
  </si>
  <si>
    <t>450GSM</t>
  </si>
  <si>
    <t>48CT</t>
  </si>
  <si>
    <t>4PC</t>
  </si>
  <si>
    <t>4PK</t>
  </si>
  <si>
    <t>500GSM</t>
  </si>
  <si>
    <t>550GSM</t>
  </si>
  <si>
    <t>5PK</t>
  </si>
  <si>
    <t>6PK</t>
  </si>
  <si>
    <t>700GSM</t>
  </si>
  <si>
    <t>70COTTON30POLY</t>
  </si>
  <si>
    <t>75GSM</t>
  </si>
  <si>
    <t>800GSM</t>
  </si>
  <si>
    <t>8PK</t>
  </si>
  <si>
    <t>9FT/3YD</t>
  </si>
  <si>
    <t>ADULT</t>
  </si>
  <si>
    <t>ALUM-NON-STICK</t>
  </si>
  <si>
    <t>ASSORTED</t>
  </si>
  <si>
    <t>AUX</t>
  </si>
  <si>
    <t>BACKTAB</t>
  </si>
  <si>
    <t>BHOUSE</t>
  </si>
  <si>
    <t>BIRDHOUSE</t>
  </si>
  <si>
    <t>BLANKETWRAP</t>
  </si>
  <si>
    <t>BLIZZARD</t>
  </si>
  <si>
    <t>BMI</t>
  </si>
  <si>
    <t>BOARD</t>
  </si>
  <si>
    <t>BORDER</t>
  </si>
  <si>
    <t>BOXED</t>
  </si>
  <si>
    <t>BULKPK</t>
  </si>
  <si>
    <t>CABIN</t>
  </si>
  <si>
    <t>CANDLE/SPRAY</t>
  </si>
  <si>
    <t>CARDED</t>
  </si>
  <si>
    <t>CARDHOLDER</t>
  </si>
  <si>
    <t>CASTIRON</t>
  </si>
  <si>
    <t>CLAY</t>
  </si>
  <si>
    <t>CLIPS</t>
  </si>
  <si>
    <t>COIR</t>
  </si>
  <si>
    <t>COREPLUS</t>
  </si>
  <si>
    <t>COTTON</t>
  </si>
  <si>
    <t>COTTON/POLY</t>
  </si>
  <si>
    <t>CUTOUT</t>
  </si>
  <si>
    <t>CUTPILE</t>
  </si>
  <si>
    <t>DESKORG</t>
  </si>
  <si>
    <t>DESKSIGN</t>
  </si>
  <si>
    <t>DRYERASE</t>
  </si>
  <si>
    <t>DUALPACK</t>
  </si>
  <si>
    <t>DUALPURPOSE</t>
  </si>
  <si>
    <t>ECOFRIENDLY</t>
  </si>
  <si>
    <t>ELLEDECOR</t>
  </si>
  <si>
    <t>EMBROIDERED</t>
  </si>
  <si>
    <t>ENDGAME</t>
  </si>
  <si>
    <t>ESS</t>
  </si>
  <si>
    <t>EUROGRAPHICS</t>
  </si>
  <si>
    <t>FABRICTOTE</t>
  </si>
  <si>
    <t>FANTAB</t>
  </si>
  <si>
    <t>FASHIONCOTTON</t>
  </si>
  <si>
    <t>FASHIONLEATHER</t>
  </si>
  <si>
    <t>FAUXFUR</t>
  </si>
  <si>
    <t>FIBERREACTIVE</t>
  </si>
  <si>
    <t>FILEFOLDER</t>
  </si>
  <si>
    <t>FILEORG</t>
  </si>
  <si>
    <t>FOAMER</t>
  </si>
  <si>
    <t>FOUTA</t>
  </si>
  <si>
    <t>GABLEBOX</t>
  </si>
  <si>
    <t>GARDENFLAG</t>
  </si>
  <si>
    <t>GROUND</t>
  </si>
  <si>
    <t>HA</t>
  </si>
  <si>
    <t>HANDTUFTED</t>
  </si>
  <si>
    <t>HANDWOVEN</t>
  </si>
  <si>
    <t>HARDANODIZED</t>
  </si>
  <si>
    <t>HAT</t>
  </si>
  <si>
    <t>HC</t>
  </si>
  <si>
    <t>HERRINGBONE</t>
  </si>
  <si>
    <t>HOLIDAYGABLE</t>
  </si>
  <si>
    <t>HOLIDAYGIFTBAGS</t>
  </si>
  <si>
    <t>HOLIDAYTUB</t>
  </si>
  <si>
    <t>HOLSTER</t>
  </si>
  <si>
    <t>HRDCVR</t>
  </si>
  <si>
    <t>INFINITYWAR</t>
  </si>
  <si>
    <t>IRIDESCENT</t>
  </si>
  <si>
    <t>JACQUARD</t>
  </si>
  <si>
    <t>JULIAKNIGHT</t>
  </si>
  <si>
    <t>JUTE</t>
  </si>
  <si>
    <t>JUVENILE</t>
  </si>
  <si>
    <t>KNEELER</t>
  </si>
  <si>
    <t>LAKE</t>
  </si>
  <si>
    <t>LAPDESK</t>
  </si>
  <si>
    <t>LEDPILLAR</t>
  </si>
  <si>
    <t>LETTERBOARD</t>
  </si>
  <si>
    <t>LIGHTNING</t>
  </si>
  <si>
    <t>LIGHTWEIGHT</t>
  </si>
  <si>
    <t>LUXE</t>
  </si>
  <si>
    <t>LUXURY</t>
  </si>
  <si>
    <t>MACHINEMADE</t>
  </si>
  <si>
    <t>MAGFILE</t>
  </si>
  <si>
    <t>MEMOBOARD</t>
  </si>
  <si>
    <t>MENSGLOVE</t>
  </si>
  <si>
    <t>MICKEY</t>
  </si>
  <si>
    <t>MICROFIBER</t>
  </si>
  <si>
    <t>MIDWEIGHT</t>
  </si>
  <si>
    <t>MINNIE</t>
  </si>
  <si>
    <t>NEOPRENE</t>
  </si>
  <si>
    <t>NONCOTTON</t>
  </si>
  <si>
    <t>OFFICESUPPLIES</t>
  </si>
  <si>
    <t>OTHER</t>
  </si>
  <si>
    <t>PAMPABAY</t>
  </si>
  <si>
    <t>PAPERWEIGHT</t>
  </si>
  <si>
    <t>PENCILCUP</t>
  </si>
  <si>
    <t>PERFORMANCE</t>
  </si>
  <si>
    <t>PERPCALENDAR</t>
  </si>
  <si>
    <t>PLANTER</t>
  </si>
  <si>
    <t>PLANTMARKER</t>
  </si>
  <si>
    <t>PLATED</t>
  </si>
  <si>
    <t>PLUSH</t>
  </si>
  <si>
    <t>POLETOP</t>
  </si>
  <si>
    <t>POLY</t>
  </si>
  <si>
    <t>POLY/COTTON</t>
  </si>
  <si>
    <t>POLYESTER</t>
  </si>
  <si>
    <t>POLYPROPYLENE/POLY</t>
  </si>
  <si>
    <t>POOH</t>
  </si>
  <si>
    <t>PORCALUM</t>
  </si>
  <si>
    <t>PPE</t>
  </si>
  <si>
    <t>PPRBK</t>
  </si>
  <si>
    <t>PRINTED</t>
  </si>
  <si>
    <t>PRINTEDPOLY</t>
  </si>
  <si>
    <t>PUMPKIN</t>
  </si>
  <si>
    <t>QUADPACK</t>
  </si>
  <si>
    <t>QUICKDRY</t>
  </si>
  <si>
    <t>RAINCHAIN</t>
  </si>
  <si>
    <t>RATTAN</t>
  </si>
  <si>
    <t>REEDDIFFUSERREFILL</t>
  </si>
  <si>
    <t>REMOTE</t>
  </si>
  <si>
    <t>RINGSPUN</t>
  </si>
  <si>
    <t>SHAG</t>
  </si>
  <si>
    <t>SILICONE</t>
  </si>
  <si>
    <t>SLIPPERSOCK</t>
  </si>
  <si>
    <t>SLIPPERSOCKS</t>
  </si>
  <si>
    <t>SOLAR</t>
  </si>
  <si>
    <t>SOLARLED</t>
  </si>
  <si>
    <t>SPINNERS</t>
  </si>
  <si>
    <t>SS/COPPER</t>
  </si>
  <si>
    <t>SSTRIPLY</t>
  </si>
  <si>
    <t>STAINLESS-CONOCAL</t>
  </si>
  <si>
    <t>STAINLESS-PAINTEDBLA</t>
  </si>
  <si>
    <t>STAINLESS-PVDHANDLES</t>
  </si>
  <si>
    <t>STRINGLIGHTS</t>
  </si>
  <si>
    <t>TEAK</t>
  </si>
  <si>
    <t>TEXTURED</t>
  </si>
  <si>
    <t>TOOL</t>
  </si>
  <si>
    <t>TOPAIRY</t>
  </si>
  <si>
    <t>TREND</t>
  </si>
  <si>
    <t>TRI-PLY</t>
  </si>
  <si>
    <t>TRIPACK</t>
  </si>
  <si>
    <t>TUB</t>
  </si>
  <si>
    <t>TUFTED</t>
  </si>
  <si>
    <t>UNCOATALUMPAN</t>
  </si>
  <si>
    <t>WALLPOCKET</t>
  </si>
  <si>
    <t>WALLSIGN</t>
  </si>
  <si>
    <t>WATERINGCAN</t>
  </si>
  <si>
    <t>WOMENSGLOVE</t>
  </si>
  <si>
    <t>WOOL</t>
  </si>
  <si>
    <t>WOOL/VISCOSE</t>
  </si>
  <si>
    <t>WOOLHOOK</t>
  </si>
  <si>
    <t>WOOLTUFTED</t>
  </si>
  <si>
    <t>WOVEN</t>
  </si>
  <si>
    <t>XS</t>
  </si>
  <si>
    <t>ZEROTWIST</t>
  </si>
  <si>
    <t>ZIPPER</t>
  </si>
  <si>
    <t>Door Delivery</t>
  </si>
  <si>
    <t>Winter 2</t>
  </si>
  <si>
    <t>Winter 3</t>
  </si>
  <si>
    <t>Portugal</t>
  </si>
  <si>
    <t>TK</t>
  </si>
  <si>
    <t>Turkey</t>
  </si>
  <si>
    <t>Solutions</t>
  </si>
  <si>
    <t>Farmhouse</t>
  </si>
  <si>
    <t>Italy</t>
  </si>
  <si>
    <t>Botanical</t>
  </si>
  <si>
    <t>KD</t>
  </si>
  <si>
    <t>Kids</t>
  </si>
  <si>
    <t>Library</t>
  </si>
  <si>
    <t>European</t>
  </si>
  <si>
    <t>Beach/Coastal</t>
  </si>
  <si>
    <t>DÉCOR THEMES</t>
  </si>
  <si>
    <t>Gift</t>
  </si>
  <si>
    <t>CHRISTMAS 1 wk41 SET</t>
  </si>
  <si>
    <t>CHRISTMAS 2 wk43 SET</t>
  </si>
  <si>
    <t>GIFT</t>
  </si>
  <si>
    <t>ITALY</t>
  </si>
  <si>
    <t>Outdoor 1 HOT</t>
  </si>
  <si>
    <t>Outdoor 2</t>
  </si>
  <si>
    <t>Outdoor 3</t>
  </si>
  <si>
    <t>Outdoor Flow</t>
  </si>
  <si>
    <t>PORTUGAL</t>
  </si>
  <si>
    <t>TURKEY</t>
  </si>
  <si>
    <t>WINTER 1 COLD</t>
  </si>
  <si>
    <t>WINTER 2 WARM</t>
  </si>
  <si>
    <t>WINTER 3 HOT</t>
  </si>
  <si>
    <t>From MI9 01132020 - from extended product hierarchy table - for season code non-seasonal splits</t>
  </si>
  <si>
    <t>From MI9 01132021</t>
  </si>
  <si>
    <t>Cell BX10 Replace if overridden</t>
  </si>
  <si>
    <t>Domestic FOBs default to W004</t>
  </si>
  <si>
    <t>W006</t>
  </si>
  <si>
    <t>W004</t>
  </si>
  <si>
    <t>????</t>
  </si>
  <si>
    <t>Allocation guide changes.- Domestic PO</t>
  </si>
  <si>
    <t>· IF master pack &gt; 2 then the allocation guide will be Break Pack(BP)</t>
  </si>
  <si>
    <t>· IF Inner pack &gt;= 3 then the allocation guide will be Break pack(BP)</t>
  </si>
  <si>
    <t>· The the default value will be Master Pack(MP)</t>
  </si>
  <si>
    <t>Dc Bypass Eligibility check - Domestic PO</t>
  </si>
  <si>
    <t>· The allocation guide should be Master pack</t>
  </si>
  <si>
    <t>· The SKU's should be Pre ticketed</t>
  </si>
  <si>
    <t>· FOB should be the list of FOB's that are eligible for DCBypass.</t>
  </si>
  <si>
    <t>Bypass Eligible</t>
  </si>
  <si>
    <t>POE PO’s should not be eligible for Dc Bypass. Remove the Bypass highlight and auto split selection</t>
  </si>
  <si>
    <t>Master FOB of WA and Oregon to W001 - Domestic PO</t>
  </si>
  <si>
    <t>Disregard Vendor grade for Import PO’s for Bypass eligibility</t>
  </si>
  <si>
    <t>Added Style Card to the PO Worksheet - Validate Style card</t>
  </si>
  <si>
    <t>Added 3 new columns to both import and domestic worksheet - Validate data to accomadate the</t>
  </si>
  <si>
    <t>Updated the PACK tab cells Y6, Z6, AA6 to calculate PACKS correctly after the new columns were inserted in the Import and domestic worksheet.</t>
  </si>
  <si>
    <t>Freight changes</t>
  </si>
  <si>
    <t>shipping calander updates</t>
  </si>
  <si>
    <t>Split % changes - To test the new changes are working</t>
  </si>
  <si>
    <t>Split Selection Bypass</t>
  </si>
  <si>
    <t>Season Code testing</t>
  </si>
  <si>
    <t>Split% allocations with PO's with season code - Text change to See planner</t>
  </si>
  <si>
    <t>Hide Columns T &amp; U hidden on domestic worksheet</t>
  </si>
  <si>
    <t>RT code on bulk, non-ticketed bypass items should populate in DC Special Handling 1</t>
  </si>
  <si>
    <t>seasonal code updates</t>
  </si>
  <si>
    <t>commision spliting</t>
  </si>
  <si>
    <t>Key feature drop down</t>
  </si>
  <si>
    <t>Decor Type drop down</t>
  </si>
  <si>
    <t>Fix the split calculation in "FP10"</t>
  </si>
  <si>
    <t>Commision %</t>
  </si>
  <si>
    <t>Bypass Eligibility for bulk orders</t>
  </si>
  <si>
    <t>Updated - 01/15/2021</t>
  </si>
  <si>
    <t>List of Families from Chelle</t>
  </si>
  <si>
    <t>Vendor Required</t>
  </si>
  <si>
    <t>Merch/If Applicable</t>
  </si>
  <si>
    <t>Merch/If applicable</t>
  </si>
  <si>
    <t>DINNERWARE</t>
  </si>
  <si>
    <t>SERVEWARE</t>
  </si>
  <si>
    <t>PERSONAL CARE</t>
  </si>
  <si>
    <t>MENS FURNISHINGS</t>
  </si>
  <si>
    <t>FLOOR STORAGE</t>
  </si>
  <si>
    <t>CUTLERY</t>
  </si>
  <si>
    <t>OUTDOOR/SPORT</t>
  </si>
  <si>
    <t>TECH ACCESSORIES</t>
  </si>
  <si>
    <t>MISC ACCY</t>
  </si>
  <si>
    <t>CRAFTING TOOLS</t>
  </si>
  <si>
    <t>GENERAL CRAFTS</t>
  </si>
  <si>
    <t>DIES/STAMPS/INKS</t>
  </si>
  <si>
    <t>WELLNESS/FITNESS</t>
  </si>
  <si>
    <t>SOCKS</t>
  </si>
  <si>
    <t>NOTEPADS/PENS</t>
  </si>
  <si>
    <t>ASSORTED STATIONERY</t>
  </si>
  <si>
    <t>JOURNALS</t>
  </si>
  <si>
    <t>CARE/APPLIANCES</t>
  </si>
  <si>
    <t>SWEETS</t>
  </si>
  <si>
    <t>COOKIES/SNACKS</t>
  </si>
  <si>
    <t>HEALTHY LIVING</t>
  </si>
  <si>
    <t>GOURMET PANTRY</t>
  </si>
  <si>
    <t>SEASONAL/GIFTS</t>
  </si>
  <si>
    <t>TECH</t>
  </si>
  <si>
    <t>HMOF</t>
  </si>
  <si>
    <t>Rapid</t>
  </si>
  <si>
    <t>2022 [DINNERWARE]</t>
  </si>
  <si>
    <t>2044 [SERVEWARE]</t>
  </si>
  <si>
    <t>3012 [PERSONAL CARE]</t>
  </si>
  <si>
    <t>3013 [MENS FURNISHINGS]</t>
  </si>
  <si>
    <t>3051 [FLOOR STORAGE]</t>
  </si>
  <si>
    <t>3090 [CUTLERY]</t>
  </si>
  <si>
    <t>3209 [OUTDOOR/SPORT]</t>
  </si>
  <si>
    <t>3223 [TECH ACCESSORIES]</t>
  </si>
  <si>
    <t>3224 [MISC ACCY]</t>
  </si>
  <si>
    <t>5094 [CRAFTING TOOLS]</t>
  </si>
  <si>
    <t>5096 [GENERAL CRAFTS]</t>
  </si>
  <si>
    <t>5099 [DIES/STAMPS/INKS]</t>
  </si>
  <si>
    <t>5989 [WELLNESS/FITNESS]</t>
  </si>
  <si>
    <t>6151 [SOCKS]</t>
  </si>
  <si>
    <t>6159 [SLIPPERS]</t>
  </si>
  <si>
    <t>6170 [NOTEPADS/PENS]</t>
  </si>
  <si>
    <t>6173 [ASSORTED STATIONERY]</t>
  </si>
  <si>
    <t>6279 [JOURNALS]</t>
  </si>
  <si>
    <t>6815 [LAYETTE]</t>
  </si>
  <si>
    <t>6816 [CARE/APPLIANCES]</t>
  </si>
  <si>
    <t>7010 [SWEETS]</t>
  </si>
  <si>
    <t>7011 [COOKIES/SNACKS]</t>
  </si>
  <si>
    <t>7014 [HEALTHY LIVING]</t>
  </si>
  <si>
    <t>7016 [GOURMET PANTRY]</t>
  </si>
  <si>
    <t>7017 [SEASONAL/GIFTS]</t>
  </si>
  <si>
    <t>7025 [BEVERAGES]</t>
  </si>
  <si>
    <t>8514 [HR HW TOWELS]</t>
  </si>
  <si>
    <t>updated 03/11/2021</t>
  </si>
  <si>
    <t xml:space="preserve">HR HW Towels </t>
  </si>
  <si>
    <t>ARTS &amp; STEM</t>
  </si>
  <si>
    <t>OUTDOOR  TOYS</t>
  </si>
  <si>
    <t>SPR/SMR ACCESSORIES</t>
  </si>
  <si>
    <t>ACCY - WINTER ACCY</t>
  </si>
  <si>
    <t>GIFTS AND DECOR</t>
  </si>
  <si>
    <t>SEASONAL</t>
  </si>
  <si>
    <t>TECH - MISC</t>
  </si>
  <si>
    <t>HR HW TOWELS</t>
  </si>
  <si>
    <t>ARTS AND STEM</t>
  </si>
  <si>
    <t>WINTER ACCY</t>
  </si>
  <si>
    <t>CMAS</t>
  </si>
  <si>
    <t>ESTR</t>
  </si>
  <si>
    <t>HARV</t>
  </si>
  <si>
    <t>AMER</t>
  </si>
  <si>
    <t>&lt;&lt;&gt;&gt;</t>
  </si>
  <si>
    <t>DESCRIPTION               
(20 CHARACTERS MAX FOR TICKET; DO NOT INCLUDE ANY SYMBOLS)</t>
  </si>
  <si>
    <t>FLOW TYPE</t>
  </si>
  <si>
    <t>LX</t>
  </si>
  <si>
    <t>Luxury</t>
  </si>
  <si>
    <t>SET TYPE: BX, PK, PR,ST          IF EA LEAVE BLANK</t>
  </si>
  <si>
    <t>4.8.21</t>
  </si>
  <si>
    <t>21.04.08</t>
  </si>
  <si>
    <t xml:space="preserve">Updated Heirarchy from Chelle D list provided </t>
  </si>
  <si>
    <t>Updated DC processing codes for new Cats</t>
  </si>
  <si>
    <t>Updated Bypass Qualifiers for new bulk cats</t>
  </si>
  <si>
    <t>Updated seeded coding formula</t>
  </si>
  <si>
    <t>Updated Split Percentages for new cats provided by Noelle Redding</t>
  </si>
  <si>
    <t>Updated pack pages on both import and domestic in column AL to reflect the line number on the PO instead of the MFG# listed (This was causing errors in the pack qtys)</t>
  </si>
  <si>
    <t>O1 - Outdoor (Hot drs)/Valentines</t>
  </si>
  <si>
    <t>O2 - Outdoor (Warm)</t>
  </si>
  <si>
    <t>0222</t>
  </si>
  <si>
    <t>O3 - Outdoor (Cold)</t>
  </si>
  <si>
    <t>0322</t>
  </si>
  <si>
    <t>0422</t>
  </si>
  <si>
    <t>0522</t>
  </si>
  <si>
    <t>0622</t>
  </si>
  <si>
    <t>0722</t>
  </si>
  <si>
    <t>W1 - Winter1 
(Cold Drs)</t>
  </si>
  <si>
    <t>0822</t>
  </si>
  <si>
    <t>O1 - Outdoor (Hot drs) / Valentines</t>
  </si>
  <si>
    <t>ALLERGY MATTRESS PADS</t>
  </si>
  <si>
    <t>COOLING MATTRESS PADS</t>
  </si>
  <si>
    <t>WATERPROOF MATTRESS PADS</t>
  </si>
  <si>
    <t>FOAM TOPPERS</t>
  </si>
  <si>
    <t>BED SKIRTS</t>
  </si>
  <si>
    <t>NON-SOLUTION MATTRESS PADS</t>
  </si>
  <si>
    <t>COOLING PILLOWS</t>
  </si>
  <si>
    <t>ALLERGY PILLOWS</t>
  </si>
  <si>
    <t>EURO/BODY PILLOWS</t>
  </si>
  <si>
    <t>GUSSET PILLOWS</t>
  </si>
  <si>
    <t>NON GUSSET PILLOWS</t>
  </si>
  <si>
    <t>APRONS</t>
  </si>
  <si>
    <t>BEDREST</t>
  </si>
  <si>
    <t>PLANTERS OTHER</t>
  </si>
  <si>
    <t>BIRD BATHS</t>
  </si>
  <si>
    <t>PLANT STANDS</t>
  </si>
  <si>
    <t>FIRE</t>
  </si>
  <si>
    <t>TROLLEYS / TRELLISES</t>
  </si>
  <si>
    <t>STATUES/FIGURINES</t>
  </si>
  <si>
    <t>GARDEN FLAGS</t>
  </si>
  <si>
    <t>STAKES/PICKS</t>
  </si>
  <si>
    <t>WIND CHIMES/BELLS</t>
  </si>
  <si>
    <t>WALL DECOR</t>
  </si>
  <si>
    <t>GRDN OTHER</t>
  </si>
  <si>
    <t>FLOWERS/BULBS/SEEDS</t>
  </si>
  <si>
    <t>GARDEN TOOLS</t>
  </si>
  <si>
    <t>GLOVES/APRONS</t>
  </si>
  <si>
    <t>LIGHTING</t>
  </si>
  <si>
    <t>WATERING</t>
  </si>
  <si>
    <t>SKINCARE</t>
  </si>
  <si>
    <t>BOOKS OTHER</t>
  </si>
  <si>
    <t>ART SUPPLIES</t>
  </si>
  <si>
    <t>PAPER CRAFTS</t>
  </si>
  <si>
    <t>CMAS PAPER</t>
  </si>
  <si>
    <t>GUEST TOWELS</t>
  </si>
  <si>
    <t>SEASONAL(NON XMAS)</t>
  </si>
  <si>
    <t>CHRISTMAS</t>
  </si>
  <si>
    <t>OUTDOOR TOYS</t>
  </si>
  <si>
    <t>PLATES</t>
  </si>
  <si>
    <t>PTBL</t>
  </si>
  <si>
    <t>Updated from David Carter file as of 9/28/2021. Update based on hierarchy changes</t>
  </si>
  <si>
    <t>Rapid / Flex</t>
  </si>
  <si>
    <t>Rapid or Bulk</t>
  </si>
  <si>
    <t>HWLN</t>
  </si>
  <si>
    <t>CFOL</t>
  </si>
  <si>
    <t>POOL/PORCH DÉCOR</t>
  </si>
  <si>
    <t>GIFTS AND DÉCOR</t>
  </si>
  <si>
    <t>SKINCASE</t>
  </si>
  <si>
    <t>Outdoor Living 3</t>
  </si>
  <si>
    <t>No Split</t>
  </si>
  <si>
    <t>PLEASE USE THE .... CARTON MARKING SYMBOL FOR THIS ORDER AND FILL IN THE TARGET WEEK ... ON THE LINE PROVIDED. SYMBOLS CAN BE DOWNLOADED FROM OUR WEBSITE, TUESDAYMORNINGVENDORS.COM</t>
  </si>
  <si>
    <t xml:space="preserve">THIS PO HAS CIA PAYMENT TERMS WHICH WILL REQUIRE PROMPT SUBMISSION OF INVOICES TO ACCOUNTINGAP@TUESDAYMORNING.COM.  PAYMENTS CANNOT BE MADE WITHOUT AN INVOICE. FOR ORDERS THAT HAVE PARTIAL CIA TERMS, PLEASE PROVIDE SEPARATE INVOICES. 
IF YOU ARE NOT CURRENTLY SETUP FOR ACH PAYMENTS, EMAIL ACCOUNTINGAP@TUESDAYMORNING.COM TO REQUEST AN ACH FORM.  ACH FORMS SHOULD BE SUBMITTED TO ACCOUNTINGAP@TUESDAYMORNING.COM AND WE REQUIRE AN OFFICER OF YOUR COMPANY TO BE ON COPY FOR VALIDATION PURPOSES.
</t>
  </si>
  <si>
    <t>Origin Port</t>
  </si>
  <si>
    <t>Short Hold</t>
  </si>
  <si>
    <t>0922</t>
  </si>
  <si>
    <t>1022</t>
  </si>
  <si>
    <t>1122</t>
  </si>
  <si>
    <t>1222</t>
  </si>
  <si>
    <t>223</t>
  </si>
  <si>
    <t>323</t>
  </si>
  <si>
    <t>423</t>
  </si>
  <si>
    <t>11.19.21</t>
  </si>
  <si>
    <t>21.11.19</t>
  </si>
  <si>
    <t>updated shipping calendars</t>
  </si>
  <si>
    <t>12.16.21</t>
  </si>
  <si>
    <t>21.12.16</t>
  </si>
  <si>
    <t>updated freight rate lookup table</t>
  </si>
  <si>
    <t>To be loaded in PO Worksheet…cols. B thru G as values</t>
  </si>
  <si>
    <t>Option for Houston</t>
  </si>
  <si>
    <t>Ports/Containers-NA</t>
  </si>
  <si>
    <t>DRINKWARE</t>
  </si>
  <si>
    <t>WINE/CHAMPAGNE</t>
  </si>
  <si>
    <t>SEASONAL DINNERWARE</t>
  </si>
  <si>
    <t>GROOMING</t>
  </si>
  <si>
    <t>AUTOMOTIVE</t>
  </si>
  <si>
    <t>COOKWARE</t>
  </si>
  <si>
    <t>WOOD/PS</t>
  </si>
  <si>
    <t>GLASS/ACRYLIC/MIRROR</t>
  </si>
  <si>
    <t>METAL / CERAMIC</t>
  </si>
  <si>
    <t>MOP/BONE/HORN/LEATHER</t>
  </si>
  <si>
    <t>MOSAIC/BEADED/JEWELED</t>
  </si>
  <si>
    <t>NATURAL BASKETS</t>
  </si>
  <si>
    <t>GARDEN</t>
  </si>
  <si>
    <t>SEASONAL COLD WEATHER</t>
  </si>
  <si>
    <t>SINGLE CORE SOLID</t>
  </si>
  <si>
    <t>2PK CORE SOLID</t>
  </si>
  <si>
    <t>DRYING MATS</t>
  </si>
  <si>
    <t>MATTRESS PROTECTORS</t>
  </si>
  <si>
    <t>SINGLE CORE FASHION</t>
  </si>
  <si>
    <t>2PK CORE FASHION</t>
  </si>
  <si>
    <t>140</t>
  </si>
  <si>
    <t>141</t>
  </si>
  <si>
    <t>TEXAS COLLECTION</t>
  </si>
  <si>
    <t>TEXAS COLLEC</t>
  </si>
  <si>
    <t>142</t>
  </si>
  <si>
    <t>GF GIFT</t>
  </si>
  <si>
    <t>143</t>
  </si>
  <si>
    <t>TYPOGRAPHY</t>
  </si>
  <si>
    <t>150</t>
  </si>
  <si>
    <t>NEW TRADITIONS</t>
  </si>
  <si>
    <t>NEWTRADITION</t>
  </si>
  <si>
    <t>151</t>
  </si>
  <si>
    <t>MOROCCAN ESCAPE</t>
  </si>
  <si>
    <t>MOROCCAN ESC</t>
  </si>
  <si>
    <t>152</t>
  </si>
  <si>
    <t>CASUAL BLUES</t>
  </si>
  <si>
    <t>153</t>
  </si>
  <si>
    <t>GROUNDED GREYS</t>
  </si>
  <si>
    <t>GRNDED GREYS</t>
  </si>
  <si>
    <t>154</t>
  </si>
  <si>
    <t>WARM COMFORT</t>
  </si>
  <si>
    <t>155</t>
  </si>
  <si>
    <t>MOODY BLUES</t>
  </si>
  <si>
    <t>156</t>
  </si>
  <si>
    <t>TRANS TO HARVEST</t>
  </si>
  <si>
    <t>TRNS HARVEST</t>
  </si>
  <si>
    <t>157</t>
  </si>
  <si>
    <t>BOLD RUSTIC</t>
  </si>
  <si>
    <t>158</t>
  </si>
  <si>
    <t>NATURAL NEUTRAL HARVEST</t>
  </si>
  <si>
    <t>NTRL NEUT HR</t>
  </si>
  <si>
    <t>159</t>
  </si>
  <si>
    <t>160</t>
  </si>
  <si>
    <t>BLUE AND WHITE</t>
  </si>
  <si>
    <t>BLUE WHITE</t>
  </si>
  <si>
    <t>161</t>
  </si>
  <si>
    <t>METALLIC LUXE</t>
  </si>
  <si>
    <t>METALLIC LUX</t>
  </si>
  <si>
    <t>162</t>
  </si>
  <si>
    <t>CHAMPAGNE GOLD</t>
  </si>
  <si>
    <t>CHAMPAGNEGLD</t>
  </si>
  <si>
    <t>163</t>
  </si>
  <si>
    <t>TRANSITION TO HARVEST</t>
  </si>
  <si>
    <t>T2HR</t>
  </si>
  <si>
    <t>164</t>
  </si>
  <si>
    <t>ABSTRACT</t>
  </si>
  <si>
    <t>165</t>
  </si>
  <si>
    <t>SOLIDS</t>
  </si>
  <si>
    <t>166</t>
  </si>
  <si>
    <t>GEO/PATT</t>
  </si>
  <si>
    <t>167</t>
  </si>
  <si>
    <t>MODERN GEO</t>
  </si>
  <si>
    <t>168</t>
  </si>
  <si>
    <t>STRIPES</t>
  </si>
  <si>
    <t>169</t>
  </si>
  <si>
    <t>170</t>
  </si>
  <si>
    <t>TRIBAL</t>
  </si>
  <si>
    <t>171</t>
  </si>
  <si>
    <t>172</t>
  </si>
  <si>
    <t>HIDE/FUR</t>
  </si>
  <si>
    <t>173</t>
  </si>
  <si>
    <t>FAUX FUR</t>
  </si>
  <si>
    <t>174</t>
  </si>
  <si>
    <t>PATTERNS</t>
  </si>
  <si>
    <t>175</t>
  </si>
  <si>
    <t>BOHEMIAN RHAPSODY</t>
  </si>
  <si>
    <t>BOHEMIAN RHA</t>
  </si>
  <si>
    <t>176</t>
  </si>
  <si>
    <t>NAT NEUT HARVEST</t>
  </si>
  <si>
    <t>NAT NEUT HAR</t>
  </si>
  <si>
    <t>177</t>
  </si>
  <si>
    <t>DRY SHAMPOO</t>
  </si>
  <si>
    <t>178</t>
  </si>
  <si>
    <t>MONTHLY THEMED</t>
  </si>
  <si>
    <t>MONTHLY THEM</t>
  </si>
  <si>
    <t>179</t>
  </si>
  <si>
    <t>180</t>
  </si>
  <si>
    <t>181</t>
  </si>
  <si>
    <t>FLORAL/MUSEUM ART</t>
  </si>
  <si>
    <t>FLORAL/MUSEU</t>
  </si>
  <si>
    <t>182</t>
  </si>
  <si>
    <t>TRAVEL/SCENIC</t>
  </si>
  <si>
    <t>TRAVEL/SCENI</t>
  </si>
  <si>
    <t>183</t>
  </si>
  <si>
    <t>TIDEWATER</t>
  </si>
  <si>
    <t>184</t>
  </si>
  <si>
    <t>NATURAL ORGANICS</t>
  </si>
  <si>
    <t>NATURAL ORGA</t>
  </si>
  <si>
    <t>185</t>
  </si>
  <si>
    <t>GLOBAL TRAVELER</t>
  </si>
  <si>
    <t>GLOBAL TRAVE</t>
  </si>
  <si>
    <t>186</t>
  </si>
  <si>
    <t>GREEN WITH ENVY</t>
  </si>
  <si>
    <t>GREEN WITH E</t>
  </si>
  <si>
    <t>187</t>
  </si>
  <si>
    <t>MEDITERRANEAN BREEZE</t>
  </si>
  <si>
    <t>MEDITERRANEA</t>
  </si>
  <si>
    <t>188</t>
  </si>
  <si>
    <t>SOPHISTICATED SUNSHINE</t>
  </si>
  <si>
    <t>SOPHISTICATE</t>
  </si>
  <si>
    <t>189</t>
  </si>
  <si>
    <t>TIMELESS TRADITIONS</t>
  </si>
  <si>
    <t>TIMELESS TRA</t>
  </si>
  <si>
    <t>190</t>
  </si>
  <si>
    <t>GARDEN PARTY</t>
  </si>
  <si>
    <t>191</t>
  </si>
  <si>
    <t>NAUTICAL ESCAPE</t>
  </si>
  <si>
    <t>NAUTICAL ESC</t>
  </si>
  <si>
    <t>192</t>
  </si>
  <si>
    <t>LUXURY LIBRARY</t>
  </si>
  <si>
    <t>LUXURY LIBRA</t>
  </si>
  <si>
    <t>193</t>
  </si>
  <si>
    <t>SPICE MARKET</t>
  </si>
  <si>
    <t>194</t>
  </si>
  <si>
    <t>THE MINIMALMIST</t>
  </si>
  <si>
    <t>THE MINIMALM</t>
  </si>
  <si>
    <t>195</t>
  </si>
  <si>
    <t>3/4IN</t>
  </si>
  <si>
    <t>196</t>
  </si>
  <si>
    <t>1IN+</t>
  </si>
  <si>
    <t>200</t>
  </si>
  <si>
    <t>PORCH</t>
  </si>
  <si>
    <t>201</t>
  </si>
  <si>
    <t>GLOBALTRAVELER</t>
  </si>
  <si>
    <t>GLOBALTRAVEL</t>
  </si>
  <si>
    <t>210</t>
  </si>
  <si>
    <t>TEXTURE</t>
  </si>
  <si>
    <t>211</t>
  </si>
  <si>
    <t>POLYESTER/SPANDEX</t>
  </si>
  <si>
    <t>POLYESTER/SP</t>
  </si>
  <si>
    <t>212</t>
  </si>
  <si>
    <t>ELASTIC</t>
  </si>
  <si>
    <t>213</t>
  </si>
  <si>
    <t>5/8IN</t>
  </si>
  <si>
    <t>214</t>
  </si>
  <si>
    <t>215</t>
  </si>
  <si>
    <t>ICONS</t>
  </si>
  <si>
    <t>216</t>
  </si>
  <si>
    <t>ARTINSPIRED</t>
  </si>
  <si>
    <t>ART INSPIRED</t>
  </si>
  <si>
    <t>217</t>
  </si>
  <si>
    <t>GLITZ</t>
  </si>
  <si>
    <t>218</t>
  </si>
  <si>
    <t>219</t>
  </si>
  <si>
    <t>220</t>
  </si>
  <si>
    <t>SNOWMEN</t>
  </si>
  <si>
    <t>221</t>
  </si>
  <si>
    <t>222</t>
  </si>
  <si>
    <t>SCENES</t>
  </si>
  <si>
    <t>BIRDS</t>
  </si>
  <si>
    <t>224</t>
  </si>
  <si>
    <t>PEACE/JOY/NOEL</t>
  </si>
  <si>
    <t>PEACE/JOY/NO</t>
  </si>
  <si>
    <t>225</t>
  </si>
  <si>
    <t>SENTIMENTS</t>
  </si>
  <si>
    <t>226</t>
  </si>
  <si>
    <t>ORN/WREATH</t>
  </si>
  <si>
    <t>227</t>
  </si>
  <si>
    <t>POLY FILL</t>
  </si>
  <si>
    <t>Poly Fill</t>
  </si>
  <si>
    <t>228</t>
  </si>
  <si>
    <t>FEATHER FILL</t>
  </si>
  <si>
    <t>Feather Fill</t>
  </si>
  <si>
    <t>229</t>
  </si>
  <si>
    <t>230</t>
  </si>
  <si>
    <t>CARS/TRUCKS</t>
  </si>
  <si>
    <t>231</t>
  </si>
  <si>
    <t>WORDS</t>
  </si>
  <si>
    <t>232</t>
  </si>
  <si>
    <t>GIFT SEASONAL</t>
  </si>
  <si>
    <t>GF SEASONAL</t>
  </si>
  <si>
    <t>233</t>
  </si>
  <si>
    <t>MELLOW TRADITIONS</t>
  </si>
  <si>
    <t>MELLOW TRAD</t>
  </si>
  <si>
    <t>234</t>
  </si>
  <si>
    <t>EARTHBOUND SENSATIONS</t>
  </si>
  <si>
    <t>EARTHBOUND</t>
  </si>
  <si>
    <t>235</t>
  </si>
  <si>
    <t>CRISP FALL</t>
  </si>
  <si>
    <t>236</t>
  </si>
  <si>
    <t>HOMESTEAD COMFORTS</t>
  </si>
  <si>
    <t>HOMESTEAD</t>
  </si>
  <si>
    <t>237</t>
  </si>
  <si>
    <t>GLAM GOLD</t>
  </si>
  <si>
    <t>238</t>
  </si>
  <si>
    <t>GLAM SILVER</t>
  </si>
  <si>
    <t>239</t>
  </si>
  <si>
    <t>240</t>
  </si>
  <si>
    <t>241</t>
  </si>
  <si>
    <t>242</t>
  </si>
  <si>
    <t>243</t>
  </si>
  <si>
    <t>244</t>
  </si>
  <si>
    <t>245</t>
  </si>
  <si>
    <t>MACHINE MADE/POLY</t>
  </si>
  <si>
    <t>MCHN MDE PLY</t>
  </si>
  <si>
    <t>246</t>
  </si>
  <si>
    <t>INDOOR/OUTDOOR</t>
  </si>
  <si>
    <t>INDR/OUTDOOR</t>
  </si>
  <si>
    <t>247</t>
  </si>
  <si>
    <t>248</t>
  </si>
  <si>
    <t>MACHINE WASHABLE</t>
  </si>
  <si>
    <t>MACH WASHABL</t>
  </si>
  <si>
    <t>249</t>
  </si>
  <si>
    <t>CHENILLE</t>
  </si>
  <si>
    <t>250</t>
  </si>
  <si>
    <t>251</t>
  </si>
  <si>
    <t>FRESH</t>
  </si>
  <si>
    <t>252</t>
  </si>
  <si>
    <t>FRUITY/CITRUS</t>
  </si>
  <si>
    <t>FRUITY/CITRU</t>
  </si>
  <si>
    <t>253</t>
  </si>
  <si>
    <t>254</t>
  </si>
  <si>
    <t>WOODSY</t>
  </si>
  <si>
    <t>255</t>
  </si>
  <si>
    <t>256</t>
  </si>
  <si>
    <t>257</t>
  </si>
  <si>
    <t>258</t>
  </si>
  <si>
    <t>POLE TOP</t>
  </si>
  <si>
    <t>259</t>
  </si>
  <si>
    <t>TAB TOP</t>
  </si>
  <si>
    <t>260</t>
  </si>
  <si>
    <t>BACK TAB</t>
  </si>
  <si>
    <t>261</t>
  </si>
  <si>
    <t>TWIST TAB</t>
  </si>
  <si>
    <t>262</t>
  </si>
  <si>
    <t>PINCH PLEAT</t>
  </si>
  <si>
    <t>263</t>
  </si>
  <si>
    <t>100COTTON</t>
  </si>
  <si>
    <t>100GSM</t>
  </si>
  <si>
    <t>100POLY</t>
  </si>
  <si>
    <t>10WICK</t>
  </si>
  <si>
    <t>120CT</t>
  </si>
  <si>
    <t>122 PGS</t>
  </si>
  <si>
    <t>150CT</t>
  </si>
  <si>
    <t>250TC</t>
  </si>
  <si>
    <t>290GSM</t>
  </si>
  <si>
    <t>340GSM</t>
  </si>
  <si>
    <t>350TC</t>
  </si>
  <si>
    <t>380GSM</t>
  </si>
  <si>
    <t>5-WICK</t>
  </si>
  <si>
    <t>5STACKBOX</t>
  </si>
  <si>
    <t>600GSM</t>
  </si>
  <si>
    <t>6WICK</t>
  </si>
  <si>
    <t>85GSM</t>
  </si>
  <si>
    <t>95GSM</t>
  </si>
  <si>
    <t>AMBER</t>
  </si>
  <si>
    <t>APRON</t>
  </si>
  <si>
    <t>BAKINGGIFT</t>
  </si>
  <si>
    <t>BATHBOMBSET</t>
  </si>
  <si>
    <t>BBQSAUCESET</t>
  </si>
  <si>
    <t>BEA</t>
  </si>
  <si>
    <t>BEACH</t>
  </si>
  <si>
    <t>BLACKSHADE</t>
  </si>
  <si>
    <t>BLING</t>
  </si>
  <si>
    <t>BONE</t>
  </si>
  <si>
    <t>BRACELETS</t>
  </si>
  <si>
    <t>BRIDAL</t>
  </si>
  <si>
    <t>CAMO</t>
  </si>
  <si>
    <t>CAR</t>
  </si>
  <si>
    <t>CHARCUTERIESET</t>
  </si>
  <si>
    <t>CMAS COORD</t>
  </si>
  <si>
    <t>COCKTAILGIFT</t>
  </si>
  <si>
    <t>COCOABOMB</t>
  </si>
  <si>
    <t>COCOAGIFT</t>
  </si>
  <si>
    <t>COCOASPOON</t>
  </si>
  <si>
    <t>COFFEESPOON</t>
  </si>
  <si>
    <t>COFFEESYRUPGIFT</t>
  </si>
  <si>
    <t>COLORCHANGING</t>
  </si>
  <si>
    <t>COOKIEDECOKIT</t>
  </si>
  <si>
    <t>CRAFTKITS</t>
  </si>
  <si>
    <t>CULTIVATOR</t>
  </si>
  <si>
    <t>DINO</t>
  </si>
  <si>
    <t>DOD</t>
  </si>
  <si>
    <t>DOGS</t>
  </si>
  <si>
    <t>DRYSHAMPOO</t>
  </si>
  <si>
    <t>EGRET</t>
  </si>
  <si>
    <t>ELEPHANT</t>
  </si>
  <si>
    <t>FALL COLOR</t>
  </si>
  <si>
    <t>FAMILY</t>
  </si>
  <si>
    <t>FATHERSDAY</t>
  </si>
  <si>
    <t>FLORALS</t>
  </si>
  <si>
    <t>FLOWER</t>
  </si>
  <si>
    <t>GIFTBASKET</t>
  </si>
  <si>
    <t>GIFTSEASONAL</t>
  </si>
  <si>
    <t>GINGERBREADKIT</t>
  </si>
  <si>
    <t>GOURMAND</t>
  </si>
  <si>
    <t>GRADUATION</t>
  </si>
  <si>
    <t>GST</t>
  </si>
  <si>
    <t>HAND CULTIVATOR</t>
  </si>
  <si>
    <t>HANDCREAMSET</t>
  </si>
  <si>
    <t>HANDKNOTTED</t>
  </si>
  <si>
    <t>HEART</t>
  </si>
  <si>
    <t>HEATED</t>
  </si>
  <si>
    <t>HOLIDAYSCENTS</t>
  </si>
  <si>
    <t>HOTSAUCESET</t>
  </si>
  <si>
    <t>HOUSEFLAG</t>
  </si>
  <si>
    <t>JUTECOTTON</t>
  </si>
  <si>
    <t>KITCHENTOWL</t>
  </si>
  <si>
    <t>KNIFE</t>
  </si>
  <si>
    <t>LEOPARD</t>
  </si>
  <si>
    <t>LG PLT</t>
  </si>
  <si>
    <t>LNCH</t>
  </si>
  <si>
    <t>LOOPER</t>
  </si>
  <si>
    <t>LOWTWIST</t>
  </si>
  <si>
    <t>MAGNETICFLAP</t>
  </si>
  <si>
    <t>MASSAGE</t>
  </si>
  <si>
    <t>MIRRORONMIRROR</t>
  </si>
  <si>
    <t>MOTHEROFPEARL</t>
  </si>
  <si>
    <t>MOTHERSDAY</t>
  </si>
  <si>
    <t>MOTNATIONAL</t>
  </si>
  <si>
    <t>MUGGIFT</t>
  </si>
  <si>
    <t>MULTICOLOR</t>
  </si>
  <si>
    <t>NATURALFIBER</t>
  </si>
  <si>
    <t>NEUTRAL</t>
  </si>
  <si>
    <t>NEUTRALS</t>
  </si>
  <si>
    <t>NOZZEL</t>
  </si>
  <si>
    <t>NOZZLES</t>
  </si>
  <si>
    <t>ODBEDREST</t>
  </si>
  <si>
    <t>PANTRYSET</t>
  </si>
  <si>
    <t>PINCHPLEAT</t>
  </si>
  <si>
    <t>PINK</t>
  </si>
  <si>
    <t>PLANT MARKERS</t>
  </si>
  <si>
    <t>PRUNER</t>
  </si>
  <si>
    <t>PRUNING SET</t>
  </si>
  <si>
    <t>PUZZLE</t>
  </si>
  <si>
    <t>RAINBOW</t>
  </si>
  <si>
    <t>RAINGUAGE</t>
  </si>
  <si>
    <t>ROARLY</t>
  </si>
  <si>
    <t>ROSE</t>
  </si>
  <si>
    <t>SAFARI</t>
  </si>
  <si>
    <t>SCOOP</t>
  </si>
  <si>
    <t>SEASONLESS</t>
  </si>
  <si>
    <t>SHEAR</t>
  </si>
  <si>
    <t>SHEARS</t>
  </si>
  <si>
    <t>SML PLT</t>
  </si>
  <si>
    <t>SNIP</t>
  </si>
  <si>
    <t>SPRING COLOR</t>
  </si>
  <si>
    <t>STAINLESSSTEEL</t>
  </si>
  <si>
    <t>SYNTHETIC</t>
  </si>
  <si>
    <t>TAN</t>
  </si>
  <si>
    <t>TEAGIFT</t>
  </si>
  <si>
    <t>TEASPOON</t>
  </si>
  <si>
    <t>TERRACOTTA</t>
  </si>
  <si>
    <t>TEXT</t>
  </si>
  <si>
    <t>TOOL SET</t>
  </si>
  <si>
    <t>TRANSPLANTER</t>
  </si>
  <si>
    <t>TROPHY</t>
  </si>
  <si>
    <t>TROWEL</t>
  </si>
  <si>
    <t>TRUCK</t>
  </si>
  <si>
    <t>TWISTTAB</t>
  </si>
  <si>
    <t>UNICORN</t>
  </si>
  <si>
    <t>UPLIGHT</t>
  </si>
  <si>
    <t>USB</t>
  </si>
  <si>
    <t>VEGGIES</t>
  </si>
  <si>
    <t>VOTIVE</t>
  </si>
  <si>
    <t>WAX</t>
  </si>
  <si>
    <t>WEDDING</t>
  </si>
  <si>
    <t>WISTERIA</t>
  </si>
  <si>
    <t>WOODY</t>
  </si>
  <si>
    <t>A1</t>
  </si>
  <si>
    <t>Z*A1 - 3 Tier 1 Across Sticker</t>
  </si>
  <si>
    <t>A11UPLBL</t>
  </si>
  <si>
    <t>A2</t>
  </si>
  <si>
    <t>Z*A2 - 3 Tier 3 Across Piggyback</t>
  </si>
  <si>
    <t>3Tier3UpPB</t>
  </si>
  <si>
    <t>A3</t>
  </si>
  <si>
    <t>Z*A3 - 3 Tier Price 3 Across</t>
  </si>
  <si>
    <t>A13UP</t>
  </si>
  <si>
    <t>A4</t>
  </si>
  <si>
    <t>Z*A4 - 2 Tier 3 Across Piggyback</t>
  </si>
  <si>
    <t>2Tier3UpPB</t>
  </si>
  <si>
    <t>A9</t>
  </si>
  <si>
    <t>Z*A9 - B9 3 Tier 1 Up Sticker</t>
  </si>
  <si>
    <t>A91UPLBL</t>
  </si>
  <si>
    <t>AC</t>
  </si>
  <si>
    <t>Z*AC - A1 1 Up Card</t>
  </si>
  <si>
    <t>A1CRD</t>
  </si>
  <si>
    <t>AJ</t>
  </si>
  <si>
    <t>Z*AJ - A1 Jewelry Ring 3 Tier</t>
  </si>
  <si>
    <t>A1 Jewelry</t>
  </si>
  <si>
    <t>Z*AR - A1 Rug 3 Tier</t>
  </si>
  <si>
    <t>A1 Rug</t>
  </si>
  <si>
    <t>Z*AS - A1 String Ticket 3 Tier</t>
  </si>
  <si>
    <t>A1 String</t>
  </si>
  <si>
    <t>B9</t>
  </si>
  <si>
    <t>Z*B9 - B9 2 Tier 1 Up Sticker</t>
  </si>
  <si>
    <t>B91UPLBL</t>
  </si>
  <si>
    <t>BQ</t>
  </si>
  <si>
    <t>Z*BQ - B9 3 Tier Ticket</t>
  </si>
  <si>
    <t>B93Tier</t>
  </si>
  <si>
    <t>Z*BR - B1 Rug 2 Tier</t>
  </si>
  <si>
    <t>B1RUG</t>
  </si>
  <si>
    <t>Z*BS - B1 String 2 Tier</t>
  </si>
  <si>
    <t>B1String</t>
  </si>
  <si>
    <t>Z*CC - Sp Buy No comp 1 Up Card</t>
  </si>
  <si>
    <t>CCRD</t>
  </si>
  <si>
    <t>CS</t>
  </si>
  <si>
    <t>Z*CS - Cosmetic- 3 Tier 3 Across</t>
  </si>
  <si>
    <t>COSMETIC3T3A</t>
  </si>
  <si>
    <t>Z*CU - Sp Buy No Comp 1 Up Stick</t>
  </si>
  <si>
    <t>C1UPLBL</t>
  </si>
  <si>
    <t>D1</t>
  </si>
  <si>
    <t>Z*D1 - 1 Up Rolled Adhes Vdr Req</t>
  </si>
  <si>
    <t>1UpRolled Ad</t>
  </si>
  <si>
    <t>Combo - 2" Circle - Duvet Lbl - NA size</t>
  </si>
  <si>
    <t>FD - 3.5X5.5" DURATAG FURN FL ONLY</t>
  </si>
  <si>
    <t>FG</t>
  </si>
  <si>
    <t>FG - COMBO FD/B3</t>
  </si>
  <si>
    <t>FDB3COMBO</t>
  </si>
  <si>
    <t>RD</t>
  </si>
  <si>
    <t>RD - 3.5X5.5" DURATAG RUG FL ONLY</t>
  </si>
  <si>
    <t>Z*SA - Buyer Sample Ticket</t>
  </si>
  <si>
    <t>SAMPLE</t>
  </si>
  <si>
    <t>Z*SB- SB - Special Buy 1 Up Tick</t>
  </si>
  <si>
    <t>SB1UPLBL</t>
  </si>
  <si>
    <t>Z*SN - Special buy No Comp Pri</t>
  </si>
  <si>
    <t>SPCNOCRP</t>
  </si>
  <si>
    <t>Z*SP - Special Buy</t>
  </si>
  <si>
    <t>SPECIAL</t>
  </si>
  <si>
    <t>Repeat Sku</t>
  </si>
  <si>
    <t>1.21.22</t>
  </si>
  <si>
    <t>22.1.21</t>
  </si>
  <si>
    <t>Updated freight rate lookup table</t>
  </si>
  <si>
    <t>Added additional Houston port options now available with new freight table</t>
  </si>
  <si>
    <t>Added If statement related to Houston ports to cell H7 on Import sheet to detect if additional transit time may be needed</t>
  </si>
  <si>
    <t>Reordered Routing Code Dropdown, Flow Type list (alphabetical)</t>
  </si>
  <si>
    <t>Deleted old LCL note on Import worksheet cell AA5</t>
  </si>
  <si>
    <t>Removed note referencing Angie's asmt plan, added note about copying proration to column Q (cell DD12)</t>
  </si>
  <si>
    <t>4.6.22</t>
  </si>
  <si>
    <t>Updated décor types, key features, Ticket types and season codes &amp; associated data validation tables</t>
  </si>
  <si>
    <t>Removed the DO NOT USE season codes</t>
  </si>
  <si>
    <t>Deleted instructions for import to domestic sheet conversion</t>
  </si>
  <si>
    <t>Removed Houston Port options from Inbound Freight New &amp; Lookups tabs, removed conditional formatting for extra transit time related to Houston ports</t>
  </si>
  <si>
    <t>Reformatted column headers BF through BL to be centered &amp; match other headers</t>
  </si>
  <si>
    <t>In Lookups tab added info regarding which cells reference which data lists ie. Season codes, décor types, etc.</t>
  </si>
  <si>
    <t>5.9.22</t>
  </si>
  <si>
    <t>22.5.9</t>
  </si>
  <si>
    <t>Updated Freight Cost table</t>
  </si>
  <si>
    <t>Updated, Key Features, Décor Types, Ticket Types, Flow Types, and Season Code listings</t>
  </si>
  <si>
    <t>Updated Category Listing</t>
  </si>
  <si>
    <t>Changed 4 ports to Houston Only ports ( Dalian, Shanghai, Xiamen, and Yantian have cheaper rates for Houston, they are now the only option to use for those 4 ports.</t>
  </si>
  <si>
    <t>Updated Container min/max tables, made containers a little larger</t>
  </si>
  <si>
    <t>UPDATED 6.30.22</t>
  </si>
  <si>
    <t>HR/HW</t>
  </si>
  <si>
    <t>W2 - Winter2 
(Warm/HOT)</t>
  </si>
  <si>
    <t>Valentines</t>
  </si>
  <si>
    <t>O1 - Outdoor 
(Hot drs)</t>
  </si>
  <si>
    <t>WARM/COLD Outdoor</t>
  </si>
  <si>
    <t>Pool</t>
  </si>
  <si>
    <t>523</t>
  </si>
  <si>
    <t>623</t>
  </si>
  <si>
    <t>W2 - Winter2 
(Warm/HOT Drs)</t>
  </si>
  <si>
    <t>O1 - Outdoor 
(Hot)</t>
  </si>
  <si>
    <t xml:space="preserve"> S. Vietnam (Ho Chi Minh) PO Ship Windows for in Store Dates</t>
  </si>
  <si>
    <t xml:space="preserve"> China PO Ship Windows for in Store Dates</t>
  </si>
  <si>
    <t xml:space="preserve"> Middle East PO Ship Windows for in Store Dates</t>
  </si>
  <si>
    <t>India PO Ship Windows for in Store Dates</t>
  </si>
  <si>
    <t>Asia PO Ship Windows for in Store Dates</t>
  </si>
  <si>
    <t>Europe PO Ship Windows for in Store Dates</t>
  </si>
  <si>
    <t xml:space="preserve"> Domestic PO Ship Windows for in Store Dates</t>
  </si>
  <si>
    <t>6.30.22</t>
  </si>
  <si>
    <t>updated 9.4.22 to match freight listing</t>
  </si>
  <si>
    <t>7.21.22</t>
  </si>
  <si>
    <t>22.7.21</t>
  </si>
  <si>
    <t>updated shipping calendar to new 445 format</t>
  </si>
  <si>
    <t>updated freight table and FOB listing taking out the old ports we no longer use</t>
  </si>
  <si>
    <t>Lisbon</t>
  </si>
  <si>
    <t>9.20.22</t>
  </si>
  <si>
    <t>22.09.22</t>
  </si>
  <si>
    <t>Port of Charleston</t>
  </si>
  <si>
    <t>Port of Houston</t>
  </si>
  <si>
    <t>Port of Long Beach</t>
  </si>
  <si>
    <t>Port of New Jersey</t>
  </si>
  <si>
    <t>Port of Savannah</t>
  </si>
  <si>
    <t>10.5.22</t>
  </si>
  <si>
    <t>22.10.05</t>
  </si>
  <si>
    <t>added POE port names to FOB listing</t>
  </si>
  <si>
    <t>UPDATED 11.14.22</t>
  </si>
  <si>
    <t>Tuesday Morning Worksheet 22.11.15</t>
  </si>
  <si>
    <t>Key Feature - Updated 11.15.22</t>
  </si>
  <si>
    <t>1/2 IN</t>
  </si>
  <si>
    <t>120GSM</t>
  </si>
  <si>
    <t>1250GSM</t>
  </si>
  <si>
    <t>1600TC</t>
  </si>
  <si>
    <t>18-0</t>
  </si>
  <si>
    <t>18-10</t>
  </si>
  <si>
    <t>190GSM</t>
  </si>
  <si>
    <t>1940 GSM</t>
  </si>
  <si>
    <t>2 PC LG MINI</t>
  </si>
  <si>
    <t>2000 GSM</t>
  </si>
  <si>
    <t>2100 GSM</t>
  </si>
  <si>
    <t>26IN</t>
  </si>
  <si>
    <t>2PC SPAT/CUT</t>
  </si>
  <si>
    <t>310GSM</t>
  </si>
  <si>
    <t>320GSM</t>
  </si>
  <si>
    <t>330GSM</t>
  </si>
  <si>
    <t>360GSM</t>
  </si>
  <si>
    <t>380/200GSM</t>
  </si>
  <si>
    <t>3PC SPAT/CUT</t>
  </si>
  <si>
    <t>420GSM</t>
  </si>
  <si>
    <t>450/200GSM</t>
  </si>
  <si>
    <t>48IN</t>
  </si>
  <si>
    <t>4PC MINIS</t>
  </si>
  <si>
    <t>4SIDED</t>
  </si>
  <si>
    <t>500/200GSM</t>
  </si>
  <si>
    <t>50IN</t>
  </si>
  <si>
    <t>515/200GSM</t>
  </si>
  <si>
    <t>515GSM</t>
  </si>
  <si>
    <t>54IN</t>
  </si>
  <si>
    <t>560/200GSM</t>
  </si>
  <si>
    <t>5PCSET</t>
  </si>
  <si>
    <t>60IN</t>
  </si>
  <si>
    <t>650TC</t>
  </si>
  <si>
    <t>6SIDED</t>
  </si>
  <si>
    <t>800/200GSM</t>
  </si>
  <si>
    <t>80GSM</t>
  </si>
  <si>
    <t>850G/PC</t>
  </si>
  <si>
    <t>90GSM</t>
  </si>
  <si>
    <t>AGENDA</t>
  </si>
  <si>
    <t>ART SETS</t>
  </si>
  <si>
    <t>ASST FIGURES</t>
  </si>
  <si>
    <t>BASIL</t>
  </si>
  <si>
    <t>BATHROOM</t>
  </si>
  <si>
    <t>BEADED</t>
  </si>
  <si>
    <t>BEES</t>
  </si>
  <si>
    <t>BELLS</t>
  </si>
  <si>
    <t>BICYCLE</t>
  </si>
  <si>
    <t>BIKE</t>
  </si>
  <si>
    <t>BIRTHDAY</t>
  </si>
  <si>
    <t>BLACK WHITE</t>
  </si>
  <si>
    <t>BOAT</t>
  </si>
  <si>
    <t>BRUSH</t>
  </si>
  <si>
    <t>BUFFET</t>
  </si>
  <si>
    <t>BULBS</t>
  </si>
  <si>
    <t>BULLDOG</t>
  </si>
  <si>
    <t>CALLIGRAPHY</t>
  </si>
  <si>
    <t>CAPIZ</t>
  </si>
  <si>
    <t>CARDINAL</t>
  </si>
  <si>
    <t>CAT</t>
  </si>
  <si>
    <t>CHALK</t>
  </si>
  <si>
    <t>CHIPBOARD</t>
  </si>
  <si>
    <t>CHISEL</t>
  </si>
  <si>
    <t>CHRISTMASCOORD</t>
  </si>
  <si>
    <t>CILANTRO</t>
  </si>
  <si>
    <t>CIRCLE HANDLE</t>
  </si>
  <si>
    <t>COLORPENCIL</t>
  </si>
  <si>
    <t>COTTON SATEEN</t>
  </si>
  <si>
    <t>COW</t>
  </si>
  <si>
    <t>CRAB</t>
  </si>
  <si>
    <t>CRAFT KITS</t>
  </si>
  <si>
    <t>CURVED EDGES</t>
  </si>
  <si>
    <t>CURVED RECTANGLE</t>
  </si>
  <si>
    <t>D0.00</t>
  </si>
  <si>
    <t>DAISY</t>
  </si>
  <si>
    <t>DESK PAD</t>
  </si>
  <si>
    <t>DESKPAD</t>
  </si>
  <si>
    <t>DIAMOND</t>
  </si>
  <si>
    <t>DIE CUT</t>
  </si>
  <si>
    <t>DOG</t>
  </si>
  <si>
    <t>DOG FACE ON</t>
  </si>
  <si>
    <t>DOG SITTING</t>
  </si>
  <si>
    <t>DUAL</t>
  </si>
  <si>
    <t>EASEL</t>
  </si>
  <si>
    <t>EMB FOLDER</t>
  </si>
  <si>
    <t>EMBROIDERY</t>
  </si>
  <si>
    <t>ENAMEL</t>
  </si>
  <si>
    <t>EPHEMERA</t>
  </si>
  <si>
    <t>ERASEBOARD</t>
  </si>
  <si>
    <t>EUCALYPTUS</t>
  </si>
  <si>
    <t>FAITH</t>
  </si>
  <si>
    <t>FALL COORD</t>
  </si>
  <si>
    <t>FIDDLE</t>
  </si>
  <si>
    <t>FILE SORTER</t>
  </si>
  <si>
    <t>FINAL</t>
  </si>
  <si>
    <t>FISH SHAPE</t>
  </si>
  <si>
    <t>FLAMINGO</t>
  </si>
  <si>
    <t>FLAT BOTTOM</t>
  </si>
  <si>
    <t>FLIP TOP</t>
  </si>
  <si>
    <t>FOOT</t>
  </si>
  <si>
    <t>FOUNTAIN</t>
  </si>
  <si>
    <t>FROG</t>
  </si>
  <si>
    <t>GEL PEN</t>
  </si>
  <si>
    <t>GINKGO</t>
  </si>
  <si>
    <t>GNOME</t>
  </si>
  <si>
    <t>GUITAR</t>
  </si>
  <si>
    <t>HAMMERED</t>
  </si>
  <si>
    <t>HANDHELD</t>
  </si>
  <si>
    <t>HANDLE A PART OF THE</t>
  </si>
  <si>
    <t>HANDPAINTED</t>
  </si>
  <si>
    <t>HANGING HOLE</t>
  </si>
  <si>
    <t>HANGING HOLE THIN</t>
  </si>
  <si>
    <t>HERON</t>
  </si>
  <si>
    <t>HOLE HANDLE AND OVAL</t>
  </si>
  <si>
    <t>HORN</t>
  </si>
  <si>
    <t>JEWELRY</t>
  </si>
  <si>
    <t>LANDSCAPE</t>
  </si>
  <si>
    <t>LARGE PADDLE</t>
  </si>
  <si>
    <t>LARGE RECTANGLE</t>
  </si>
  <si>
    <t>LAVENDER</t>
  </si>
  <si>
    <t>LEANER</t>
  </si>
  <si>
    <t>LEAVES</t>
  </si>
  <si>
    <t>LEMON</t>
  </si>
  <si>
    <t>LIBIEN</t>
  </si>
  <si>
    <t>LIST PADS</t>
  </si>
  <si>
    <t>LIVE EDGE</t>
  </si>
  <si>
    <t>LONG</t>
  </si>
  <si>
    <t>LONG PADDLE</t>
  </si>
  <si>
    <t>LONG RECTANGLE</t>
  </si>
  <si>
    <t>LONG RECTANGLE W HAN</t>
  </si>
  <si>
    <t>MAGAZINEHOLDER</t>
  </si>
  <si>
    <t>MAGNETIC</t>
  </si>
  <si>
    <t>MAP</t>
  </si>
  <si>
    <t>MARBLE HANDLE</t>
  </si>
  <si>
    <t>MARCRAME</t>
  </si>
  <si>
    <t>MASCULINE</t>
  </si>
  <si>
    <t>MEDIUM PADDLE</t>
  </si>
  <si>
    <t>MEMO CUBE</t>
  </si>
  <si>
    <t>MEMO PAD</t>
  </si>
  <si>
    <t>MINT</t>
  </si>
  <si>
    <t>MODERN</t>
  </si>
  <si>
    <t>MODERN FLORAL</t>
  </si>
  <si>
    <t>MOTIVATIONAL</t>
  </si>
  <si>
    <t>NATIVITY</t>
  </si>
  <si>
    <t>OWL</t>
  </si>
  <si>
    <t>PAINT STICK</t>
  </si>
  <si>
    <t>PAINTBYNUMBER</t>
  </si>
  <si>
    <t>PALM</t>
  </si>
  <si>
    <t>PAMPAS GRASS</t>
  </si>
  <si>
    <t>PANEL</t>
  </si>
  <si>
    <t>PAOFOLIO</t>
  </si>
  <si>
    <t>PAPER PAD</t>
  </si>
  <si>
    <t>PAPERPAD</t>
  </si>
  <si>
    <t>PAPERTRAY</t>
  </si>
  <si>
    <t>PASETLS</t>
  </si>
  <si>
    <t>PASTEL</t>
  </si>
  <si>
    <t>PATRIOTIC</t>
  </si>
  <si>
    <t>PEN</t>
  </si>
  <si>
    <t>PENCIL POUCH</t>
  </si>
  <si>
    <t>PEONY</t>
  </si>
  <si>
    <t>PIG</t>
  </si>
  <si>
    <t>PLAIN RECTANGLE</t>
  </si>
  <si>
    <t>PLANNER</t>
  </si>
  <si>
    <t>POCKET NOTEBOOK</t>
  </si>
  <si>
    <t>POPPY</t>
  </si>
  <si>
    <t>PORCH GREETER</t>
  </si>
  <si>
    <t>POURINGPAINT</t>
  </si>
  <si>
    <t>PUMPKINS</t>
  </si>
  <si>
    <t>RABBIT</t>
  </si>
  <si>
    <t>REALTOUCH</t>
  </si>
  <si>
    <t>RECTANGLE CURVED EDG</t>
  </si>
  <si>
    <t>RECTANGLE W JUCIE G</t>
  </si>
  <si>
    <t>RECTANGULAR PADDLE W</t>
  </si>
  <si>
    <t>RED RIM</t>
  </si>
  <si>
    <t>ROSEMARY</t>
  </si>
  <si>
    <t>SEALIFE</t>
  </si>
  <si>
    <t>SHATTERPROOF</t>
  </si>
  <si>
    <t>SHELL</t>
  </si>
  <si>
    <t>SHELLS</t>
  </si>
  <si>
    <t>SHORELINE</t>
  </si>
  <si>
    <t>SHORTER RECTANGLE LI</t>
  </si>
  <si>
    <t>SKETCHBOOK</t>
  </si>
  <si>
    <t>SLANTED EDGE</t>
  </si>
  <si>
    <t>SNAP</t>
  </si>
  <si>
    <t>SPRINGCOORD</t>
  </si>
  <si>
    <t>STAMPDIECOMBO</t>
  </si>
  <si>
    <t>STARFISH</t>
  </si>
  <si>
    <t>STENCIL</t>
  </si>
  <si>
    <t>STFRANCIS</t>
  </si>
  <si>
    <t>STICKER</t>
  </si>
  <si>
    <t>SUCCULENTS</t>
  </si>
  <si>
    <t>SUNFLOWER</t>
  </si>
  <si>
    <t>SYMPATHY</t>
  </si>
  <si>
    <t>T144</t>
  </si>
  <si>
    <t>T200</t>
  </si>
  <si>
    <t>TAHARI</t>
  </si>
  <si>
    <t>TERRAZZO</t>
  </si>
  <si>
    <t>TERRY</t>
  </si>
  <si>
    <t>THICK RECTANGLE</t>
  </si>
  <si>
    <t>THICK RECTANGLE CUR</t>
  </si>
  <si>
    <t>THICK RIM</t>
  </si>
  <si>
    <t>THICK SLANTED EDGE</t>
  </si>
  <si>
    <t>THIN RECTANGLE BOARD</t>
  </si>
  <si>
    <t>TIED WITH BOW</t>
  </si>
  <si>
    <t>TRUNK</t>
  </si>
  <si>
    <t>TULIP</t>
  </si>
  <si>
    <t>TURTLE</t>
  </si>
  <si>
    <t>TWO HANDLES</t>
  </si>
  <si>
    <t>TWO TIERED</t>
  </si>
  <si>
    <t>TWO WHITE LINES BIG</t>
  </si>
  <si>
    <t>TWO WHITE LINES SMAL</t>
  </si>
  <si>
    <t>TWO-TONED</t>
  </si>
  <si>
    <t>TWO-TONED CORNER BIG</t>
  </si>
  <si>
    <t>TWO-TONED CORNER SMA</t>
  </si>
  <si>
    <t>TWO-TONED SMALL</t>
  </si>
  <si>
    <t>UNDER HANDLES</t>
  </si>
  <si>
    <t>VECHICLE</t>
  </si>
  <si>
    <t>VELCRO</t>
  </si>
  <si>
    <t>VILLAGE</t>
  </si>
  <si>
    <t>VINEYARD</t>
  </si>
  <si>
    <t>WASHI</t>
  </si>
  <si>
    <t>WATERCOLOR</t>
  </si>
  <si>
    <t>XLBOWBAG</t>
  </si>
  <si>
    <t>XLZIPBAG</t>
  </si>
  <si>
    <t>354</t>
  </si>
  <si>
    <t>355</t>
  </si>
  <si>
    <t>1/4 IN</t>
  </si>
  <si>
    <t>336</t>
  </si>
  <si>
    <t>14K GOLD</t>
  </si>
  <si>
    <t>341</t>
  </si>
  <si>
    <t>4TH</t>
  </si>
  <si>
    <t>359</t>
  </si>
  <si>
    <t>800TC COOLING</t>
  </si>
  <si>
    <t>800TC COOLIN</t>
  </si>
  <si>
    <t>314</t>
  </si>
  <si>
    <t>317</t>
  </si>
  <si>
    <t>ANIMAL PRINT</t>
  </si>
  <si>
    <t>271</t>
  </si>
  <si>
    <t>ARCYLIC</t>
  </si>
  <si>
    <t>309</t>
  </si>
  <si>
    <t>332</t>
  </si>
  <si>
    <t>298</t>
  </si>
  <si>
    <t>283</t>
  </si>
  <si>
    <t>330</t>
  </si>
  <si>
    <t>293</t>
  </si>
  <si>
    <t>304</t>
  </si>
  <si>
    <t>334</t>
  </si>
  <si>
    <t>284</t>
  </si>
  <si>
    <t>BEVELED</t>
  </si>
  <si>
    <t>311</t>
  </si>
  <si>
    <t>300</t>
  </si>
  <si>
    <t>333</t>
  </si>
  <si>
    <t>BLITZ</t>
  </si>
  <si>
    <t>285</t>
  </si>
  <si>
    <t>BOHO</t>
  </si>
  <si>
    <t>295</t>
  </si>
  <si>
    <t>297</t>
  </si>
  <si>
    <t>348</t>
  </si>
  <si>
    <t>BOTANICALS</t>
  </si>
  <si>
    <t>278</t>
  </si>
  <si>
    <t>BRUSH MAKER</t>
  </si>
  <si>
    <t>279</t>
  </si>
  <si>
    <t>BRUSH PEN</t>
  </si>
  <si>
    <t>286</t>
  </si>
  <si>
    <t>BURST</t>
  </si>
  <si>
    <t>287</t>
  </si>
  <si>
    <t>CARVED WOOD</t>
  </si>
  <si>
    <t>358</t>
  </si>
  <si>
    <t>345</t>
  </si>
  <si>
    <t>CHALKBOARD STYLE</t>
  </si>
  <si>
    <t>353</t>
  </si>
  <si>
    <t>CRAFTMATS</t>
  </si>
  <si>
    <t>CRAFT MATS</t>
  </si>
  <si>
    <t>325</t>
  </si>
  <si>
    <t>CUTTING TOOLS</t>
  </si>
  <si>
    <t>CUTTING TOOL</t>
  </si>
  <si>
    <t>305</t>
  </si>
  <si>
    <t>DAMASK</t>
  </si>
  <si>
    <t>321</t>
  </si>
  <si>
    <t>DATED</t>
  </si>
  <si>
    <t>320</t>
  </si>
  <si>
    <t>DOTS</t>
  </si>
  <si>
    <t>DRY ADHESIVE</t>
  </si>
  <si>
    <t>282</t>
  </si>
  <si>
    <t>DUVET</t>
  </si>
  <si>
    <t>326</t>
  </si>
  <si>
    <t>EMBELLISHMENT</t>
  </si>
  <si>
    <t>EMBELLISHMEN</t>
  </si>
  <si>
    <t>316</t>
  </si>
  <si>
    <t>EMBOSSED</t>
  </si>
  <si>
    <t>144</t>
  </si>
  <si>
    <t>Faith</t>
  </si>
  <si>
    <t>351</t>
  </si>
  <si>
    <t>FLAGS</t>
  </si>
  <si>
    <t>312</t>
  </si>
  <si>
    <t>318</t>
  </si>
  <si>
    <t>319</t>
  </si>
  <si>
    <t>307</t>
  </si>
  <si>
    <t>GINGHAM</t>
  </si>
  <si>
    <t>296</t>
  </si>
  <si>
    <t>306</t>
  </si>
  <si>
    <t>308</t>
  </si>
  <si>
    <t>288</t>
  </si>
  <si>
    <t>HANGING</t>
  </si>
  <si>
    <t>268</t>
  </si>
  <si>
    <t>HOLLYWOOD SOFT GLAM</t>
  </si>
  <si>
    <t>HLLYWD GLAM</t>
  </si>
  <si>
    <t>344</t>
  </si>
  <si>
    <t>294</t>
  </si>
  <si>
    <t>LEMONS</t>
  </si>
  <si>
    <t>301</t>
  </si>
  <si>
    <t>328</t>
  </si>
  <si>
    <t>331</t>
  </si>
  <si>
    <t>335</t>
  </si>
  <si>
    <t>310</t>
  </si>
  <si>
    <t>264</t>
  </si>
  <si>
    <t>MC INSPIRED</t>
  </si>
  <si>
    <t>265</t>
  </si>
  <si>
    <t>MELLOW YELLOW</t>
  </si>
  <si>
    <t>MELLOW YELLW</t>
  </si>
  <si>
    <t>329</t>
  </si>
  <si>
    <t>266</t>
  </si>
  <si>
    <t>MODERN EARTH</t>
  </si>
  <si>
    <t>299</t>
  </si>
  <si>
    <t>MODERN FLORA</t>
  </si>
  <si>
    <t>349</t>
  </si>
  <si>
    <t>MODERNFLORAL</t>
  </si>
  <si>
    <t>289</t>
  </si>
  <si>
    <t>269</t>
  </si>
  <si>
    <t>NAUTICAL TRAVELER</t>
  </si>
  <si>
    <t>NAUTICL TRAV</t>
  </si>
  <si>
    <t>315</t>
  </si>
  <si>
    <t>290</t>
  </si>
  <si>
    <t>ORNATE</t>
  </si>
  <si>
    <t>362</t>
  </si>
  <si>
    <t>PADFOLIO</t>
  </si>
  <si>
    <t>277</t>
  </si>
  <si>
    <t>274</t>
  </si>
  <si>
    <t>273</t>
  </si>
  <si>
    <t>275</t>
  </si>
  <si>
    <t>281</t>
  </si>
  <si>
    <t>361</t>
  </si>
  <si>
    <t>PEN CUP</t>
  </si>
  <si>
    <t>280</t>
  </si>
  <si>
    <t>343</t>
  </si>
  <si>
    <t>342</t>
  </si>
  <si>
    <t>REDWHITEBLUE</t>
  </si>
  <si>
    <t>RED WHITE BL</t>
  </si>
  <si>
    <t>291</t>
  </si>
  <si>
    <t>SHELVES</t>
  </si>
  <si>
    <t>276</t>
  </si>
  <si>
    <t>270</t>
  </si>
  <si>
    <t>SOUTHWEST STUDIES</t>
  </si>
  <si>
    <t>SW STUDIES</t>
  </si>
  <si>
    <t>350</t>
  </si>
  <si>
    <t>STARS</t>
  </si>
  <si>
    <t>360</t>
  </si>
  <si>
    <t>STATUE</t>
  </si>
  <si>
    <t>302</t>
  </si>
  <si>
    <t>340</t>
  </si>
  <si>
    <t>SUMMERBBQ</t>
  </si>
  <si>
    <t>SUMMER BBQ</t>
  </si>
  <si>
    <t>346</t>
  </si>
  <si>
    <t>SUMMERCOCKTAILS</t>
  </si>
  <si>
    <t>SUMMER COCKT</t>
  </si>
  <si>
    <t>338</t>
  </si>
  <si>
    <t>SUMMERFLORAL</t>
  </si>
  <si>
    <t>SUMER FLORAL</t>
  </si>
  <si>
    <t>337</t>
  </si>
  <si>
    <t>SUMMERFRUIT</t>
  </si>
  <si>
    <t>SUMMER FRUIT</t>
  </si>
  <si>
    <t>339</t>
  </si>
  <si>
    <t>SUMMERPOOL</t>
  </si>
  <si>
    <t>SUMMER POOL</t>
  </si>
  <si>
    <t>356</t>
  </si>
  <si>
    <t>TEAL CORAL</t>
  </si>
  <si>
    <t>352</t>
  </si>
  <si>
    <t>TEALCORAL</t>
  </si>
  <si>
    <t>347</t>
  </si>
  <si>
    <t>TROPICALFLORAL</t>
  </si>
  <si>
    <t>TROPICAL FLO</t>
  </si>
  <si>
    <t>357</t>
  </si>
  <si>
    <t>322</t>
  </si>
  <si>
    <t>UNDATED</t>
  </si>
  <si>
    <t>303</t>
  </si>
  <si>
    <t>267</t>
  </si>
  <si>
    <t>VINTAGE GARDEN PARTY</t>
  </si>
  <si>
    <t>VIN GRDN PTY</t>
  </si>
  <si>
    <t>272</t>
  </si>
  <si>
    <t>313</t>
  </si>
  <si>
    <t>324</t>
  </si>
  <si>
    <t>WET ADHESIVE</t>
  </si>
  <si>
    <t>292</t>
  </si>
  <si>
    <t>WINDOWPANE</t>
  </si>
  <si>
    <t>327</t>
  </si>
  <si>
    <t>HW Halloween</t>
  </si>
  <si>
    <t>0723</t>
  </si>
  <si>
    <t>0823</t>
  </si>
  <si>
    <t>HR Harvest</t>
  </si>
  <si>
    <t>W1 Winter COLD</t>
  </si>
  <si>
    <t>0923</t>
  </si>
  <si>
    <t>W2 Winter WARM/HOT</t>
  </si>
  <si>
    <t>C1 CMAS</t>
  </si>
  <si>
    <t>1023</t>
  </si>
  <si>
    <t>C2 CMAS</t>
  </si>
  <si>
    <t>1123</t>
  </si>
  <si>
    <t>1223</t>
  </si>
  <si>
    <t>VA Valentines</t>
  </si>
  <si>
    <t>O1 Outdoor HOT Drs</t>
  </si>
  <si>
    <t>0124</t>
  </si>
  <si>
    <t>EA Easter</t>
  </si>
  <si>
    <t>O2 Outdoor WARM/COLD</t>
  </si>
  <si>
    <t>0224</t>
  </si>
  <si>
    <t>O3 POOL</t>
  </si>
  <si>
    <t>0324</t>
  </si>
  <si>
    <t>AM Americana</t>
  </si>
  <si>
    <t>0424</t>
  </si>
  <si>
    <t>0524</t>
  </si>
  <si>
    <t>0624</t>
  </si>
  <si>
    <t>SET TYPE: BX, PK, PR, ST          IF EA LEAVE BLANK</t>
  </si>
  <si>
    <t>VENDOR FOB   COST QUOTE</t>
  </si>
  <si>
    <t>Select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</si>
</sst>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00"/>
    <numFmt numFmtId="168" formatCode="&quot;$&quot;#,##0"/>
    <numFmt numFmtId="169" formatCode="_([$$-409]* #,##0_);_([$$-409]* \(#,##0\);_([$$-409]* &quot;-&quot;??_);_(@_)"/>
    <numFmt numFmtId="170" formatCode="#,##0.0"/>
    <numFmt numFmtId="171" formatCode="[$-409]d\-mmm;@"/>
    <numFmt numFmtId="172" formatCode="[&lt;=9999999]###\-####;\(###\)\ ###\-####"/>
    <numFmt numFmtId="173" formatCode="_(&quot;$&quot;* #,##0_);_(&quot;$&quot;* \(#,##0\);_(&quot;$&quot;* &quot;-&quot;??_);_(@_)"/>
    <numFmt numFmtId="174" formatCode="_(&quot;$&quot;* #,##0.0_);_(&quot;$&quot;* \(#,##0.0\);_(&quot;$&quot;* &quot;-&quot;??_);_(@_)"/>
    <numFmt numFmtId="175" formatCode="0.0"/>
    <numFmt numFmtId="176" formatCode="0.000"/>
    <numFmt numFmtId="177" formatCode="0_);[Red]\(0\)"/>
    <numFmt numFmtId="178" formatCode="_(&quot;$&quot;* #,##0.0000_);_(&quot;$&quot;* \(#,##0.0000\);_(&quot;$&quot;* &quot;-&quot;??_);_(@_)"/>
    <numFmt numFmtId="179" formatCode="_(* #,##0.0_);_(* \(#,##0.0\);_(* &quot;-&quot;??_);_(@_)"/>
    <numFmt numFmtId="180" formatCode="mm/dd/yy;@"/>
    <numFmt numFmtId="181" formatCode="m/d/yy;@"/>
  </numFmts>
  <fonts count="143">
    <font>
      <sz val="11"/>
      <color theme="1"/>
      <name val="Calibri"/>
      <family val="2"/>
      <scheme val="minor"/>
    </font>
    <font>
      <sz val="10"/>
      <name val="Comic Sans MS"/>
      <family val="4"/>
    </font>
    <font>
      <b/>
      <sz val="10"/>
      <name val="Arial"/>
      <family val="2"/>
    </font>
    <font>
      <sz val="8"/>
      <color indexed="9"/>
      <name val="Microsoft Sans Serif"/>
      <family val="2"/>
    </font>
    <font>
      <sz val="8"/>
      <color indexed="64"/>
      <name val="Microsoft Sans Serif"/>
      <family val="2"/>
    </font>
    <font>
      <sz val="10"/>
      <color indexed="8"/>
      <name val="Calibri"/>
      <family val="2"/>
    </font>
    <font>
      <b/>
      <u/>
      <sz val="10"/>
      <color indexed="8"/>
      <name val="Calibri"/>
      <family val="2"/>
    </font>
    <font>
      <b/>
      <sz val="14"/>
      <name val="Arial"/>
      <family val="2"/>
    </font>
    <font>
      <b/>
      <sz val="11"/>
      <name val="Arial"/>
      <family val="2"/>
    </font>
    <font>
      <sz val="11"/>
      <color theme="1"/>
      <name val="Calibri"/>
      <family val="2"/>
      <scheme val="minor"/>
    </font>
    <font>
      <u/>
      <sz val="11"/>
      <color theme="10"/>
      <name val="Calibri"/>
      <family val="2"/>
    </font>
    <font>
      <b/>
      <sz val="11"/>
      <color theme="1"/>
      <name val="Calibri"/>
      <family val="2"/>
      <scheme val="minor"/>
    </font>
    <font>
      <sz val="10"/>
      <color rgb="FF3333FF"/>
      <name val="Calibri"/>
      <family val="2"/>
      <scheme val="minor"/>
    </font>
    <font>
      <b/>
      <sz val="10"/>
      <color rgb="FFFF0000"/>
      <name val="Calibri"/>
      <family val="2"/>
      <scheme val="minor"/>
    </font>
    <font>
      <sz val="10"/>
      <color theme="1"/>
      <name val="Calibri"/>
      <family val="2"/>
      <scheme val="minor"/>
    </font>
    <font>
      <sz val="8"/>
      <name val="Calibri"/>
      <family val="2"/>
      <scheme val="minor"/>
    </font>
    <font>
      <b/>
      <sz val="10"/>
      <color theme="1"/>
      <name val="Arial"/>
      <family val="2"/>
    </font>
    <font>
      <sz val="10"/>
      <color theme="1"/>
      <name val="Arial"/>
      <family val="2"/>
    </font>
    <font>
      <sz val="11"/>
      <color rgb="FF0000FF"/>
      <name val="Calibri"/>
      <family val="2"/>
      <scheme val="minor"/>
    </font>
    <font>
      <b/>
      <sz val="14"/>
      <color theme="1"/>
      <name val="Calibri"/>
      <family val="2"/>
      <scheme val="minor"/>
    </font>
    <font>
      <sz val="10"/>
      <color rgb="FF3333FF"/>
      <name val="Arial"/>
      <family val="2"/>
    </font>
    <font>
      <sz val="9"/>
      <color rgb="FFFF0000"/>
      <name val="Calibri"/>
      <family val="2"/>
      <scheme val="minor"/>
    </font>
    <font>
      <sz val="10"/>
      <name val="Calibri"/>
      <family val="2"/>
      <scheme val="minor"/>
    </font>
    <font>
      <b/>
      <sz val="12"/>
      <color theme="1"/>
      <name val="Calibri"/>
      <family val="2"/>
      <scheme val="minor"/>
    </font>
    <font>
      <b/>
      <sz val="11"/>
      <name val="Calibri"/>
      <family val="2"/>
      <scheme val="minor"/>
    </font>
    <font>
      <sz val="8"/>
      <color theme="1"/>
      <name val="Calibri"/>
      <family val="2"/>
      <scheme val="minor"/>
    </font>
    <font>
      <b/>
      <sz val="8"/>
      <color theme="1"/>
      <name val="Calibri"/>
      <family val="2"/>
      <scheme val="minor"/>
    </font>
    <font>
      <b/>
      <sz val="8"/>
      <name val="Calibri"/>
      <family val="2"/>
      <scheme val="minor"/>
    </font>
    <font>
      <sz val="11"/>
      <color indexed="8"/>
      <name val="Calibri"/>
      <family val="2"/>
    </font>
    <font>
      <u/>
      <sz val="11"/>
      <color theme="10"/>
      <name val="Calibri"/>
      <family val="2"/>
      <scheme val="minor"/>
    </font>
    <font>
      <b/>
      <sz val="10"/>
      <color theme="1"/>
      <name val="Calibri"/>
      <family val="2"/>
      <scheme val="minor"/>
    </font>
    <font>
      <b/>
      <sz val="10"/>
      <name val="Calibri"/>
      <family val="2"/>
      <scheme val="minor"/>
    </font>
    <font>
      <b/>
      <sz val="18"/>
      <color theme="1"/>
      <name val="Calibri"/>
      <family val="2"/>
      <scheme val="minor"/>
    </font>
    <font>
      <b/>
      <sz val="11"/>
      <color indexed="8"/>
      <name val="Calibri"/>
      <family val="2"/>
    </font>
    <font>
      <b/>
      <u/>
      <sz val="11"/>
      <color theme="1"/>
      <name val="Calibri"/>
      <family val="2"/>
      <scheme val="minor"/>
    </font>
    <font>
      <b/>
      <sz val="11"/>
      <color rgb="FFFF0000"/>
      <name val="Calibri"/>
      <family val="2"/>
      <scheme val="minor"/>
    </font>
    <font>
      <sz val="11"/>
      <name val="Calibri"/>
      <family val="2"/>
      <scheme val="minor"/>
    </font>
    <font>
      <b/>
      <sz val="9"/>
      <name val="Calibri"/>
      <family val="2"/>
      <scheme val="minor"/>
    </font>
    <font>
      <sz val="9"/>
      <name val="Calibri"/>
      <family val="2"/>
      <scheme val="minor"/>
    </font>
    <font>
      <sz val="10"/>
      <name val="Arial"/>
      <family val="2"/>
    </font>
    <font>
      <sz val="11"/>
      <color theme="1"/>
      <name val="Arial"/>
      <family val="2"/>
    </font>
    <font>
      <b/>
      <sz val="11"/>
      <color theme="1"/>
      <name val="Arial"/>
      <family val="2"/>
    </font>
    <font>
      <sz val="11"/>
      <color rgb="FF3333FF"/>
      <name val="Arial"/>
      <family val="2"/>
    </font>
    <font>
      <b/>
      <u/>
      <sz val="10"/>
      <name val="Arial"/>
      <family val="2"/>
    </font>
    <font>
      <sz val="11"/>
      <color theme="0"/>
      <name val="Calibri"/>
      <family val="2"/>
      <scheme val="minor"/>
    </font>
    <font>
      <sz val="9"/>
      <color indexed="81"/>
      <name val="Tahoma"/>
      <family val="2"/>
    </font>
    <font>
      <b/>
      <sz val="9"/>
      <color indexed="81"/>
      <name val="Tahoma"/>
      <family val="2"/>
    </font>
    <font>
      <b/>
      <sz val="9"/>
      <color theme="0"/>
      <name val="Calibri"/>
      <family val="2"/>
      <scheme val="minor"/>
    </font>
    <font>
      <sz val="8"/>
      <color rgb="FF000000"/>
      <name val="Microsoft Sans Serif"/>
      <family val="2"/>
    </font>
    <font>
      <sz val="8"/>
      <name val="Microsoft Sans Serif"/>
      <family val="2"/>
    </font>
    <font>
      <sz val="9"/>
      <color theme="0"/>
      <name val="Calibri"/>
      <family val="2"/>
      <scheme val="minor"/>
    </font>
    <font>
      <u/>
      <sz val="11"/>
      <color theme="0"/>
      <name val="Calibri"/>
      <family val="2"/>
      <scheme val="minor"/>
    </font>
    <font>
      <sz val="9"/>
      <color theme="1"/>
      <name val="Calibri"/>
      <family val="2"/>
      <scheme val="minor"/>
    </font>
    <font>
      <b/>
      <i/>
      <sz val="10"/>
      <name val="Arial"/>
      <family val="2"/>
    </font>
    <font>
      <b/>
      <sz val="10"/>
      <color theme="0"/>
      <name val="Calibri"/>
      <family val="2"/>
      <scheme val="minor"/>
    </font>
    <font>
      <b/>
      <sz val="8"/>
      <color theme="0"/>
      <name val="Calibri"/>
      <family val="2"/>
      <scheme val="minor"/>
    </font>
    <font>
      <u/>
      <sz val="11"/>
      <name val="Calibri"/>
      <family val="2"/>
      <scheme val="minor"/>
    </font>
    <font>
      <sz val="11"/>
      <name val="Arial"/>
      <family val="2"/>
    </font>
    <font>
      <u/>
      <sz val="11"/>
      <name val="Arial"/>
      <family val="2"/>
    </font>
    <font>
      <sz val="10"/>
      <color rgb="FF000000"/>
      <name val="Calibri"/>
      <family val="2"/>
      <scheme val="minor"/>
    </font>
    <font>
      <u/>
      <sz val="8"/>
      <color rgb="FF0000FF"/>
      <name val="Calibri"/>
      <family val="2"/>
      <scheme val="minor"/>
    </font>
    <font>
      <i/>
      <sz val="10"/>
      <color theme="1"/>
      <name val="Calibri"/>
      <family val="2"/>
      <scheme val="minor"/>
    </font>
    <font>
      <b/>
      <sz val="18"/>
      <name val="Calibri"/>
      <family val="2"/>
      <scheme val="minor"/>
    </font>
    <font>
      <b/>
      <sz val="7"/>
      <name val="Calibri"/>
      <family val="2"/>
      <scheme val="minor"/>
    </font>
    <font>
      <sz val="10"/>
      <color theme="0"/>
      <name val="Calibri"/>
      <family val="2"/>
      <scheme val="minor"/>
    </font>
    <font>
      <sz val="10"/>
      <color indexed="8"/>
      <name val="Arial"/>
      <family val="2"/>
    </font>
    <font>
      <b/>
      <sz val="12"/>
      <color indexed="8"/>
      <name val="Arial"/>
      <family val="2"/>
    </font>
    <font>
      <b/>
      <sz val="22"/>
      <color indexed="10"/>
      <name val="Arial"/>
      <family val="2"/>
    </font>
    <font>
      <b/>
      <sz val="20"/>
      <color indexed="8"/>
      <name val="ARIAL"/>
      <family val="2"/>
    </font>
    <font>
      <b/>
      <sz val="24"/>
      <color indexed="10"/>
      <name val="Arial"/>
      <family val="2"/>
    </font>
    <font>
      <b/>
      <sz val="12"/>
      <color indexed="10"/>
      <name val="Arial"/>
      <family val="2"/>
    </font>
    <font>
      <sz val="12"/>
      <color indexed="8"/>
      <name val="Arial"/>
      <family val="2"/>
    </font>
    <font>
      <b/>
      <sz val="12"/>
      <name val="Arial"/>
      <family val="2"/>
    </font>
    <font>
      <sz val="12"/>
      <name val="Arial"/>
      <family val="2"/>
    </font>
    <font>
      <sz val="12"/>
      <name val="新細明體"/>
      <family val="1"/>
      <charset val="136"/>
    </font>
    <font>
      <b/>
      <sz val="12"/>
      <color rgb="FFFF0000"/>
      <name val="Arial"/>
      <family val="2"/>
    </font>
    <font>
      <b/>
      <sz val="12"/>
      <color theme="0"/>
      <name val="Calibri"/>
      <family val="2"/>
      <scheme val="minor"/>
    </font>
    <font>
      <b/>
      <u/>
      <sz val="11"/>
      <color theme="0"/>
      <name val="Calibri"/>
      <family val="2"/>
      <scheme val="minor"/>
    </font>
    <font>
      <b/>
      <sz val="9"/>
      <color rgb="FFFF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1"/>
      <name val="Calibri"/>
      <family val="2"/>
    </font>
    <font>
      <sz val="10"/>
      <color rgb="FF1F497D"/>
      <name val="Calibri"/>
      <family val="2"/>
    </font>
    <font>
      <sz val="10"/>
      <color rgb="FF000000"/>
      <name val="Calibri"/>
      <family val="2"/>
    </font>
    <font>
      <sz val="11"/>
      <color rgb="FF000000"/>
      <name val="Calibri"/>
      <family val="2"/>
    </font>
    <font>
      <b/>
      <sz val="9"/>
      <color theme="0" tint="-0.14999847407452621"/>
      <name val="Calibri"/>
      <family val="2"/>
      <scheme val="minor"/>
    </font>
    <font>
      <sz val="11"/>
      <color theme="0" tint="-0.14999847407452621"/>
      <name val="Calibri"/>
      <family val="2"/>
      <scheme val="minor"/>
    </font>
    <font>
      <b/>
      <sz val="10"/>
      <color rgb="FF000000"/>
      <name val="Calibri"/>
      <family val="2"/>
      <scheme val="minor"/>
    </font>
    <font>
      <sz val="8"/>
      <color rgb="FF0000FF"/>
      <name val="Microsoft Sans Serif"/>
      <family val="2"/>
    </font>
    <font>
      <sz val="10"/>
      <color indexed="9"/>
      <name val="Arial"/>
      <family val="2"/>
    </font>
    <font>
      <sz val="10"/>
      <color indexed="10"/>
      <name val="Arial"/>
      <family val="2"/>
    </font>
    <font>
      <b/>
      <sz val="11"/>
      <color theme="0" tint="-0.14999847407452621"/>
      <name val="Calibri"/>
      <family val="2"/>
      <scheme val="minor"/>
    </font>
    <font>
      <sz val="10"/>
      <color indexed="8"/>
      <name val="Arial"/>
      <family val="2"/>
    </font>
    <font>
      <sz val="8"/>
      <color indexed="61"/>
      <name val="Arial"/>
      <family val="2"/>
    </font>
    <font>
      <sz val="10"/>
      <color rgb="FF222222"/>
      <name val="Arial"/>
      <family val="2"/>
    </font>
    <font>
      <sz val="11"/>
      <color rgb="FF000000"/>
      <name val="Calibri"/>
      <family val="2"/>
      <scheme val="minor"/>
    </font>
    <font>
      <sz val="11"/>
      <color theme="0" tint="-4.9989318521683403E-2"/>
      <name val="Calibri"/>
      <family val="2"/>
      <scheme val="minor"/>
    </font>
    <font>
      <sz val="10"/>
      <color theme="0" tint="-0.14999847407452621"/>
      <name val="Calibri"/>
      <family val="2"/>
      <scheme val="minor"/>
    </font>
    <font>
      <sz val="12"/>
      <color rgb="FF000000"/>
      <name val="Arial"/>
      <family val="2"/>
    </font>
    <font>
      <b/>
      <sz val="11"/>
      <color rgb="FF000000"/>
      <name val="Calibri"/>
      <family val="2"/>
      <scheme val="minor"/>
    </font>
    <font>
      <i/>
      <sz val="10"/>
      <color theme="1"/>
      <name val="Arial"/>
      <family val="2"/>
    </font>
    <font>
      <sz val="9"/>
      <color theme="1"/>
      <name val="Arial"/>
      <family val="2"/>
    </font>
    <font>
      <sz val="10"/>
      <color theme="0" tint="-0.249977111117893"/>
      <name val="Arial"/>
      <family val="2"/>
    </font>
    <font>
      <sz val="8"/>
      <color theme="0"/>
      <name val="Calibri"/>
      <family val="2"/>
      <scheme val="minor"/>
    </font>
    <font>
      <b/>
      <i/>
      <sz val="11"/>
      <color theme="1"/>
      <name val="Calibri"/>
      <family val="2"/>
      <scheme val="minor"/>
    </font>
    <font>
      <sz val="6"/>
      <name val="Calibri"/>
      <family val="2"/>
      <scheme val="minor"/>
    </font>
    <font>
      <i/>
      <sz val="11"/>
      <color theme="1"/>
      <name val="Calibri"/>
      <family val="2"/>
      <scheme val="minor"/>
    </font>
    <font>
      <sz val="11"/>
      <color theme="0" tint="-0.249977111117893"/>
      <name val="Calibri"/>
      <family val="2"/>
      <scheme val="minor"/>
    </font>
    <font>
      <sz val="11"/>
      <color theme="10"/>
      <name val="Calibri"/>
      <family val="2"/>
      <scheme val="minor"/>
    </font>
    <font>
      <b/>
      <sz val="20"/>
      <name val="Calibri"/>
      <family val="2"/>
      <scheme val="minor"/>
    </font>
    <font>
      <sz val="16"/>
      <color theme="1"/>
      <name val="Calibri"/>
      <family val="2"/>
      <scheme val="minor"/>
    </font>
    <font>
      <b/>
      <sz val="16"/>
      <color theme="1"/>
      <name val="Calibri"/>
      <family val="2"/>
      <scheme val="minor"/>
    </font>
    <font>
      <sz val="14"/>
      <name val="Calibri"/>
      <family val="2"/>
      <scheme val="minor"/>
    </font>
    <font>
      <sz val="14"/>
      <color theme="1"/>
      <name val="Calibri"/>
      <family val="2"/>
      <scheme val="minor"/>
    </font>
    <font>
      <sz val="16"/>
      <name val="Calibri"/>
      <family val="2"/>
      <scheme val="minor"/>
    </font>
    <font>
      <b/>
      <u/>
      <sz val="16"/>
      <color theme="4" tint="-0.249977111117893"/>
      <name val="Calibri"/>
      <family val="2"/>
      <scheme val="minor"/>
    </font>
    <font>
      <sz val="10"/>
      <color theme="0" tint="-0.249977111117893"/>
      <name val="Calibri"/>
      <family val="2"/>
      <scheme val="minor"/>
    </font>
    <font>
      <b/>
      <sz val="8"/>
      <color rgb="FF0070C0"/>
      <name val="Calibri"/>
      <family val="2"/>
      <scheme val="minor"/>
    </font>
    <font>
      <b/>
      <sz val="9"/>
      <color theme="1"/>
      <name val="Calibri"/>
      <family val="2"/>
      <scheme val="minor"/>
    </font>
    <font>
      <b/>
      <sz val="9"/>
      <color rgb="FF0070C0"/>
      <name val="Calibri"/>
      <family val="2"/>
      <scheme val="minor"/>
    </font>
    <font>
      <i/>
      <sz val="11"/>
      <color rgb="FF0000FF"/>
      <name val="Calibri"/>
      <family val="2"/>
      <scheme val="minor"/>
    </font>
    <font>
      <sz val="12"/>
      <color rgb="FF222222"/>
      <name val="Times New Roman"/>
      <family val="1"/>
    </font>
    <font>
      <sz val="12"/>
      <color rgb="FF222222"/>
      <name val="Arial"/>
      <family val="2"/>
    </font>
    <font>
      <sz val="11"/>
      <color rgb="FF222222"/>
      <name val="Arial"/>
      <family val="2"/>
    </font>
    <font>
      <sz val="10"/>
      <color rgb="FF000000"/>
      <name val="Arial"/>
      <family val="2"/>
    </font>
    <font>
      <sz val="9"/>
      <name val="Verdana"/>
      <family val="2"/>
    </font>
    <font>
      <i/>
      <sz val="11"/>
      <name val="Calibri"/>
      <family val="2"/>
      <scheme val="minor"/>
    </font>
    <font>
      <sz val="11"/>
      <color rgb="FF000080"/>
      <name val="Arial"/>
      <family val="2"/>
    </font>
    <font>
      <b/>
      <sz val="10"/>
      <color rgb="FFFF0000"/>
      <name val="Arial"/>
      <family val="2"/>
    </font>
    <font>
      <b/>
      <i/>
      <sz val="10"/>
      <color rgb="FFFF0000"/>
      <name val="Arial"/>
      <family val="2"/>
    </font>
    <font>
      <sz val="10"/>
      <name val="Microsoft Sans Serif"/>
      <family val="2"/>
    </font>
  </fonts>
  <fills count="80">
    <fill>
      <patternFill patternType="none"/>
    </fill>
    <fill>
      <patternFill patternType="gray125"/>
    </fill>
    <fill>
      <patternFill patternType="solid">
        <fgColor indexed="9"/>
        <bgColor indexed="64"/>
      </patternFill>
    </fill>
    <fill>
      <patternFill patternType="solid">
        <fgColor indexed="8"/>
        <bgColor indexed="13"/>
      </patternFill>
    </fill>
    <fill>
      <patternFill patternType="solid">
        <fgColor theme="0"/>
        <bgColor indexed="64"/>
      </patternFill>
    </fill>
    <fill>
      <patternFill patternType="solid">
        <fgColor rgb="FFFFFF00"/>
        <bgColor indexed="64"/>
      </patternFill>
    </fill>
    <fill>
      <patternFill patternType="solid">
        <fgColor theme="2" tint="-0.249977111117893"/>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9"/>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CCCC"/>
        <bgColor indexed="64"/>
      </patternFill>
    </fill>
    <fill>
      <patternFill patternType="solid">
        <fgColor theme="7" tint="0.39997558519241921"/>
        <bgColor indexed="64"/>
      </patternFill>
    </fill>
    <fill>
      <patternFill patternType="solid">
        <fgColor rgb="FF0BDBE5"/>
        <bgColor indexed="64"/>
      </patternFill>
    </fill>
    <fill>
      <patternFill patternType="solid">
        <fgColor theme="3" tint="0.79998168889431442"/>
        <bgColor indexed="64"/>
      </patternFill>
    </fill>
    <fill>
      <patternFill patternType="solid">
        <fgColor rgb="FF66FFFF"/>
        <bgColor indexed="64"/>
      </patternFill>
    </fill>
    <fill>
      <patternFill patternType="solid">
        <fgColor indexed="13"/>
        <bgColor indexed="64"/>
      </patternFill>
    </fill>
    <fill>
      <patternFill patternType="solid">
        <fgColor indexed="42"/>
        <bgColor indexed="64"/>
      </patternFill>
    </fill>
    <fill>
      <patternFill patternType="solid">
        <fgColor theme="3"/>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00FFFF"/>
        <bgColor indexed="64"/>
      </patternFill>
    </fill>
    <fill>
      <patternFill patternType="solid">
        <fgColor theme="5" tint="0.79998168889431442"/>
        <bgColor indexed="64"/>
      </patternFill>
    </fill>
    <fill>
      <patternFill patternType="solid">
        <fgColor rgb="FFDCDCDC"/>
      </patternFill>
    </fill>
    <fill>
      <patternFill patternType="solid">
        <fgColor theme="8" tint="0.39997558519241921"/>
        <bgColor indexed="64"/>
      </patternFill>
    </fill>
    <fill>
      <patternFill patternType="solid">
        <fgColor theme="0" tint="-0.249977111117893"/>
        <bgColor indexed="64"/>
      </patternFill>
    </fill>
    <fill>
      <patternFill patternType="solid">
        <fgColor rgb="FFFFFF99"/>
        <bgColor indexed="64"/>
      </patternFill>
    </fill>
    <fill>
      <patternFill patternType="solid">
        <fgColor rgb="FF808080"/>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DEE5EF"/>
      </patternFill>
    </fill>
    <fill>
      <patternFill patternType="solid">
        <fgColor rgb="FF00FF00"/>
        <bgColor indexed="64"/>
      </patternFill>
    </fill>
    <fill>
      <patternFill patternType="solid">
        <fgColor rgb="FFFFC7CE"/>
        <bgColor indexed="64"/>
      </patternFill>
    </fill>
    <fill>
      <patternFill patternType="solid">
        <fgColor theme="7" tint="0.79998168889431442"/>
        <bgColor indexed="64"/>
      </patternFill>
    </fill>
    <fill>
      <patternFill patternType="solid">
        <fgColor rgb="FFE8A2E5"/>
        <bgColor indexed="64"/>
      </patternFill>
    </fill>
    <fill>
      <gradientFill degree="90">
        <stop position="0">
          <color theme="6" tint="0.59999389629810485"/>
        </stop>
        <stop position="1">
          <color theme="8" tint="0.59999389629810485"/>
        </stop>
      </gradientFill>
    </fill>
    <fill>
      <patternFill patternType="solid">
        <fgColor theme="1"/>
        <bgColor indexed="64"/>
      </patternFill>
    </fill>
    <fill>
      <patternFill patternType="solid">
        <fgColor rgb="FFFFFFCC"/>
        <bgColor indexed="64"/>
      </patternFill>
    </fill>
    <fill>
      <patternFill patternType="solid">
        <fgColor theme="9" tint="0.39997558519241921"/>
        <bgColor indexed="64"/>
      </patternFill>
    </fill>
    <fill>
      <patternFill patternType="solid">
        <fgColor rgb="FFC00000"/>
        <bgColor indexed="64"/>
      </patternFill>
    </fill>
    <fill>
      <patternFill patternType="solid">
        <fgColor theme="0" tint="-0.34998626667073579"/>
        <bgColor indexed="64"/>
      </patternFill>
    </fill>
  </fills>
  <borders count="1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10"/>
      </right>
      <top style="thin">
        <color indexed="10"/>
      </top>
      <bottom style="thin">
        <color indexed="10"/>
      </bottom>
      <diagonal/>
    </border>
    <border>
      <left style="thin">
        <color indexed="10"/>
      </left>
      <right style="medium">
        <color indexed="64"/>
      </right>
      <top style="thin">
        <color indexed="10"/>
      </top>
      <bottom style="thin">
        <color indexed="10"/>
      </bottom>
      <diagonal/>
    </border>
    <border>
      <left style="medium">
        <color indexed="64"/>
      </left>
      <right style="thin">
        <color indexed="10"/>
      </right>
      <top style="thin">
        <color indexed="10"/>
      </top>
      <bottom style="medium">
        <color indexed="64"/>
      </bottom>
      <diagonal/>
    </border>
    <border>
      <left style="thin">
        <color indexed="10"/>
      </left>
      <right style="medium">
        <color indexed="64"/>
      </right>
      <top style="thin">
        <color indexed="10"/>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right/>
      <top/>
      <bottom style="thin">
        <color indexed="22"/>
      </bottom>
      <diagonal/>
    </border>
    <border>
      <left style="medium">
        <color indexed="64"/>
      </left>
      <right style="medium">
        <color indexed="64"/>
      </right>
      <top style="medium">
        <color indexed="64"/>
      </top>
      <bottom style="medium">
        <color indexed="64"/>
      </bottom>
      <diagonal/>
    </border>
    <border>
      <left style="thin">
        <color rgb="FFA8A7BF"/>
      </left>
      <right style="thin">
        <color rgb="FFA8A7BF"/>
      </right>
      <top style="thin">
        <color rgb="FFA8A7BF"/>
      </top>
      <bottom style="thin">
        <color rgb="FFA8A7BF"/>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style="double">
        <color indexed="64"/>
      </top>
      <bottom/>
      <diagonal/>
    </border>
    <border>
      <left/>
      <right style="thin">
        <color indexed="64"/>
      </right>
      <top style="thin">
        <color indexed="64"/>
      </top>
      <bottom/>
      <diagonal/>
    </border>
    <border>
      <left style="double">
        <color indexed="64"/>
      </left>
      <right style="thin">
        <color indexed="64"/>
      </right>
      <top style="double">
        <color indexed="64"/>
      </top>
      <bottom style="double">
        <color indexed="64"/>
      </bottom>
      <diagonal/>
    </border>
    <border>
      <left style="double">
        <color indexed="64"/>
      </left>
      <right style="thin">
        <color indexed="64"/>
      </right>
      <top/>
      <bottom style="double">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double">
        <color indexed="64"/>
      </top>
      <bottom style="thick">
        <color indexed="64"/>
      </bottom>
      <diagonal/>
    </border>
    <border>
      <left style="thin">
        <color indexed="64"/>
      </left>
      <right style="thin">
        <color indexed="64"/>
      </right>
      <top style="double">
        <color indexed="64"/>
      </top>
      <bottom style="thick">
        <color indexed="64"/>
      </bottom>
      <diagonal/>
    </border>
    <border>
      <left style="thin">
        <color indexed="64"/>
      </left>
      <right/>
      <top style="double">
        <color indexed="64"/>
      </top>
      <bottom style="thick">
        <color indexed="64"/>
      </bottom>
      <diagonal/>
    </border>
    <border>
      <left style="thin">
        <color indexed="64"/>
      </left>
      <right style="double">
        <color indexed="64"/>
      </right>
      <top style="double">
        <color indexed="64"/>
      </top>
      <bottom style="thick">
        <color indexed="64"/>
      </bottom>
      <diagonal/>
    </border>
    <border>
      <left style="thin">
        <color indexed="64"/>
      </left>
      <right/>
      <top/>
      <bottom style="double">
        <color indexed="64"/>
      </bottom>
      <diagonal/>
    </border>
    <border>
      <left style="thin">
        <color indexed="64"/>
      </left>
      <right style="double">
        <color indexed="64"/>
      </right>
      <top/>
      <bottom style="double">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rgb="FFA8A7BF"/>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style="thin">
        <color auto="1"/>
      </left>
      <right style="thin">
        <color auto="1"/>
      </right>
      <top/>
      <bottom style="hair">
        <color auto="1"/>
      </bottom>
      <diagonal/>
    </border>
    <border>
      <left style="thin">
        <color indexed="22"/>
      </left>
      <right/>
      <top/>
      <bottom style="thin">
        <color indexed="22"/>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right style="thin">
        <color indexed="64"/>
      </right>
      <top style="medium">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diagonal/>
    </border>
    <border>
      <left style="medium">
        <color rgb="FFCCCCCC"/>
      </left>
      <right style="medium">
        <color rgb="FFCCCCCC"/>
      </right>
      <top/>
      <bottom style="medium">
        <color rgb="FFCCCCCC"/>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rgb="FFC0C0C0"/>
      </left>
      <right/>
      <top/>
      <bottom/>
      <diagonal/>
    </border>
    <border>
      <left style="thin">
        <color rgb="FFC0C0C0"/>
      </left>
      <right/>
      <top/>
      <bottom style="thin">
        <color rgb="FFC0C0C0"/>
      </bottom>
      <diagonal/>
    </border>
    <border>
      <left style="thin">
        <color rgb="FFC0C0C0"/>
      </left>
      <right/>
      <top style="thin">
        <color rgb="FFC0C0C0"/>
      </top>
      <bottom style="thin">
        <color rgb="FFC0C0C0"/>
      </bottom>
      <diagonal/>
    </border>
  </borders>
  <cellStyleXfs count="64">
    <xf numFmtId="0" fontId="0" fillId="0" borderId="0"/>
    <xf numFmtId="0" fontId="10" fillId="0" borderId="0" applyNumberFormat="0" applyFill="0" applyBorder="0" applyAlignment="0" applyProtection="0">
      <alignment vertical="top"/>
      <protection locked="0"/>
    </xf>
    <xf numFmtId="0" fontId="1" fillId="0" borderId="0"/>
    <xf numFmtId="9" fontId="9" fillId="0" borderId="0" applyFont="0" applyFill="0" applyBorder="0" applyAlignment="0" applyProtection="0"/>
    <xf numFmtId="0" fontId="28" fillId="0" borderId="0"/>
    <xf numFmtId="43" fontId="28" fillId="0" borderId="0" applyFont="0" applyFill="0" applyBorder="0" applyAlignment="0" applyProtection="0"/>
    <xf numFmtId="0" fontId="28" fillId="0" borderId="0"/>
    <xf numFmtId="0" fontId="28" fillId="0" borderId="0"/>
    <xf numFmtId="0" fontId="29" fillId="0" borderId="0" applyNumberFormat="0" applyFill="0" applyBorder="0" applyAlignment="0" applyProtection="0"/>
    <xf numFmtId="9" fontId="28"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60" fillId="0" borderId="0" applyNumberFormat="0" applyFill="0" applyBorder="0" applyAlignment="0" applyProtection="0"/>
    <xf numFmtId="0" fontId="39" fillId="0" borderId="0"/>
    <xf numFmtId="0" fontId="9" fillId="0" borderId="0"/>
    <xf numFmtId="43" fontId="28"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0" fontId="39" fillId="0" borderId="0">
      <alignment vertical="top"/>
    </xf>
    <xf numFmtId="0" fontId="74" fillId="0" borderId="0"/>
    <xf numFmtId="0" fontId="79" fillId="0" borderId="0" applyNumberFormat="0" applyFill="0" applyBorder="0" applyAlignment="0" applyProtection="0"/>
    <xf numFmtId="0" fontId="80" fillId="0" borderId="97" applyNumberFormat="0" applyFill="0" applyAlignment="0" applyProtection="0"/>
    <xf numFmtId="0" fontId="81" fillId="0" borderId="98" applyNumberFormat="0" applyFill="0" applyAlignment="0" applyProtection="0"/>
    <xf numFmtId="0" fontId="82" fillId="0" borderId="99" applyNumberFormat="0" applyFill="0" applyAlignment="0" applyProtection="0"/>
    <xf numFmtId="0" fontId="82" fillId="0" borderId="0" applyNumberFormat="0" applyFill="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30" borderId="0" applyNumberFormat="0" applyBorder="0" applyAlignment="0" applyProtection="0"/>
    <xf numFmtId="0" fontId="86" fillId="31" borderId="100" applyNumberFormat="0" applyAlignment="0" applyProtection="0"/>
    <xf numFmtId="0" fontId="87" fillId="32" borderId="101" applyNumberFormat="0" applyAlignment="0" applyProtection="0"/>
    <xf numFmtId="0" fontId="88" fillId="32" borderId="100" applyNumberFormat="0" applyAlignment="0" applyProtection="0"/>
    <xf numFmtId="0" fontId="89" fillId="0" borderId="102" applyNumberFormat="0" applyFill="0" applyAlignment="0" applyProtection="0"/>
    <xf numFmtId="0" fontId="90" fillId="33" borderId="103" applyNumberFormat="0" applyAlignment="0" applyProtection="0"/>
    <xf numFmtId="0" fontId="91" fillId="0" borderId="0" applyNumberFormat="0" applyFill="0" applyBorder="0" applyAlignment="0" applyProtection="0"/>
    <xf numFmtId="0" fontId="9" fillId="34" borderId="104" applyNumberFormat="0" applyFont="0" applyAlignment="0" applyProtection="0"/>
    <xf numFmtId="0" fontId="92" fillId="0" borderId="0" applyNumberFormat="0" applyFill="0" applyBorder="0" applyAlignment="0" applyProtection="0"/>
    <xf numFmtId="0" fontId="11" fillId="0" borderId="105" applyNumberFormat="0" applyFill="0" applyAlignment="0" applyProtection="0"/>
    <xf numFmtId="0" fontId="44"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44" fillId="42" borderId="0" applyNumberFormat="0" applyBorder="0" applyAlignment="0" applyProtection="0"/>
    <xf numFmtId="0" fontId="44"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44" fillId="50" borderId="0" applyNumberFormat="0" applyBorder="0" applyAlignment="0" applyProtection="0"/>
    <xf numFmtId="0" fontId="44" fillId="51"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44" fillId="54" borderId="0" applyNumberFormat="0" applyBorder="0" applyAlignment="0" applyProtection="0"/>
    <xf numFmtId="0" fontId="44" fillId="55"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44" fillId="58" borderId="0" applyNumberFormat="0" applyBorder="0" applyAlignment="0" applyProtection="0"/>
  </cellStyleXfs>
  <cellXfs count="1916">
    <xf numFmtId="0" fontId="0" fillId="0" borderId="0" xfId="0"/>
    <xf numFmtId="0" fontId="0" fillId="0" borderId="0" xfId="0" applyAlignment="1">
      <alignment horizontal="center"/>
    </xf>
    <xf numFmtId="0" fontId="0" fillId="0" borderId="0" xfId="0" applyProtection="1">
      <protection locked="0"/>
    </xf>
    <xf numFmtId="0" fontId="0" fillId="0" borderId="0" xfId="0" applyProtection="1"/>
    <xf numFmtId="0" fontId="0" fillId="0" borderId="0" xfId="0" applyBorder="1" applyProtection="1"/>
    <xf numFmtId="0" fontId="7" fillId="0" borderId="0" xfId="0" applyFont="1" applyProtection="1"/>
    <xf numFmtId="0" fontId="17" fillId="0" borderId="0" xfId="0" applyFont="1" applyProtection="1"/>
    <xf numFmtId="0" fontId="0" fillId="0" borderId="0" xfId="0" applyAlignment="1" applyProtection="1">
      <alignment vertical="center"/>
      <protection locked="0"/>
    </xf>
    <xf numFmtId="0" fontId="13" fillId="0" borderId="0" xfId="0" applyFont="1" applyProtection="1"/>
    <xf numFmtId="0" fontId="11" fillId="0" borderId="0" xfId="0" applyFont="1" applyProtection="1">
      <protection locked="0"/>
    </xf>
    <xf numFmtId="0" fontId="8" fillId="0" borderId="0" xfId="0" applyFont="1" applyAlignment="1" applyProtection="1">
      <alignment horizontal="right"/>
    </xf>
    <xf numFmtId="0" fontId="8" fillId="0" borderId="4" xfId="0" applyFont="1" applyBorder="1" applyProtection="1"/>
    <xf numFmtId="0" fontId="11" fillId="0" borderId="0" xfId="0" applyFont="1" applyProtection="1"/>
    <xf numFmtId="0" fontId="25" fillId="0" borderId="0" xfId="0" applyFont="1" applyProtection="1">
      <protection locked="0"/>
    </xf>
    <xf numFmtId="0" fontId="0" fillId="0" borderId="0" xfId="0"/>
    <xf numFmtId="0" fontId="25" fillId="0" borderId="0" xfId="0" applyFont="1" applyBorder="1" applyAlignment="1" applyProtection="1">
      <alignment horizontal="left"/>
    </xf>
    <xf numFmtId="0" fontId="15" fillId="0" borderId="0" xfId="0" applyFont="1" applyFill="1" applyProtection="1">
      <protection locked="0"/>
    </xf>
    <xf numFmtId="0" fontId="3" fillId="3" borderId="21" xfId="0" applyFont="1" applyFill="1" applyBorder="1" applyAlignment="1" applyProtection="1">
      <alignment horizontal="center" vertical="center"/>
    </xf>
    <xf numFmtId="0" fontId="3" fillId="3" borderId="22" xfId="0" applyFont="1" applyFill="1" applyBorder="1" applyAlignment="1" applyProtection="1">
      <alignment horizontal="center" vertical="center"/>
    </xf>
    <xf numFmtId="0" fontId="4" fillId="0" borderId="23"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15" fillId="0" borderId="1" xfId="0" applyFont="1" applyFill="1" applyBorder="1" applyAlignment="1" applyProtection="1">
      <alignment horizontal="left"/>
      <protection locked="0"/>
    </xf>
    <xf numFmtId="0" fontId="18" fillId="0" borderId="0" xfId="0" applyFont="1" applyBorder="1" applyAlignment="1" applyProtection="1">
      <alignment vertical="center" wrapText="1"/>
      <protection locked="0"/>
    </xf>
    <xf numFmtId="0" fontId="5" fillId="0" borderId="0" xfId="0" applyFont="1" applyFill="1" applyBorder="1" applyAlignment="1" applyProtection="1">
      <alignment vertical="center" wrapText="1"/>
    </xf>
    <xf numFmtId="0" fontId="25" fillId="0" borderId="0" xfId="0" applyFont="1" applyBorder="1" applyAlignment="1" applyProtection="1">
      <alignment horizontal="center"/>
    </xf>
    <xf numFmtId="0" fontId="0" fillId="0" borderId="0" xfId="0"/>
    <xf numFmtId="0" fontId="0" fillId="0" borderId="7" xfId="0" applyBorder="1" applyAlignment="1">
      <alignment horizontal="center" vertical="center" wrapText="1"/>
    </xf>
    <xf numFmtId="0" fontId="0" fillId="0" borderId="17" xfId="0" applyBorder="1" applyAlignment="1">
      <alignment horizontal="center"/>
    </xf>
    <xf numFmtId="0" fontId="11" fillId="6" borderId="34" xfId="0" applyFont="1" applyFill="1" applyBorder="1"/>
    <xf numFmtId="0" fontId="11" fillId="7" borderId="34" xfId="0" applyFont="1" applyFill="1" applyBorder="1"/>
    <xf numFmtId="0" fontId="11" fillId="9" borderId="34" xfId="0" applyFont="1" applyFill="1" applyBorder="1"/>
    <xf numFmtId="0" fontId="0" fillId="6" borderId="32" xfId="0" applyFill="1" applyBorder="1"/>
    <xf numFmtId="0" fontId="0" fillId="7" borderId="32" xfId="0" applyFill="1" applyBorder="1" applyAlignment="1">
      <alignment vertical="top"/>
    </xf>
    <xf numFmtId="0" fontId="0" fillId="6" borderId="34" xfId="0" applyFill="1" applyBorder="1"/>
    <xf numFmtId="0" fontId="0" fillId="7" borderId="34" xfId="0" applyFill="1" applyBorder="1"/>
    <xf numFmtId="0" fontId="0" fillId="9" borderId="34" xfId="0" applyFill="1" applyBorder="1"/>
    <xf numFmtId="0" fontId="0" fillId="7" borderId="32" xfId="0" applyFill="1" applyBorder="1"/>
    <xf numFmtId="0" fontId="0" fillId="9" borderId="32" xfId="0" applyFill="1" applyBorder="1"/>
    <xf numFmtId="0" fontId="0" fillId="6" borderId="36" xfId="0" applyFill="1" applyBorder="1"/>
    <xf numFmtId="0" fontId="0" fillId="7" borderId="36" xfId="0" applyFill="1" applyBorder="1"/>
    <xf numFmtId="0" fontId="0" fillId="9" borderId="36" xfId="0" applyFill="1" applyBorder="1"/>
    <xf numFmtId="0" fontId="0" fillId="0" borderId="0" xfId="0" applyBorder="1" applyAlignment="1">
      <alignment horizontal="center"/>
    </xf>
    <xf numFmtId="0" fontId="11" fillId="0" borderId="0" xfId="0" applyFont="1" applyBorder="1" applyAlignment="1">
      <alignment horizontal="center"/>
    </xf>
    <xf numFmtId="0" fontId="11" fillId="0" borderId="19" xfId="0" applyFont="1" applyBorder="1" applyAlignment="1">
      <alignment horizontal="center"/>
    </xf>
    <xf numFmtId="0" fontId="11" fillId="0" borderId="0" xfId="0" applyFont="1" applyFill="1" applyBorder="1" applyAlignment="1">
      <alignment horizontal="center"/>
    </xf>
    <xf numFmtId="0" fontId="11" fillId="0" borderId="0" xfId="0" applyFont="1" applyBorder="1"/>
    <xf numFmtId="2" fontId="36" fillId="0" borderId="0" xfId="2" applyNumberFormat="1" applyFont="1" applyFill="1" applyBorder="1" applyAlignment="1" applyProtection="1">
      <alignment horizontal="center"/>
      <protection locked="0"/>
    </xf>
    <xf numFmtId="49" fontId="31" fillId="2" borderId="0" xfId="0" applyNumberFormat="1" applyFont="1" applyFill="1" applyAlignment="1" applyProtection="1">
      <alignment horizontal="right"/>
    </xf>
    <xf numFmtId="0" fontId="9" fillId="0" borderId="0" xfId="0" applyFont="1" applyProtection="1"/>
    <xf numFmtId="0" fontId="9" fillId="0" borderId="0" xfId="0" applyFont="1" applyProtection="1">
      <protection locked="0"/>
    </xf>
    <xf numFmtId="0" fontId="9" fillId="0" borderId="0" xfId="0" applyFont="1" applyBorder="1" applyProtection="1"/>
    <xf numFmtId="0" fontId="9" fillId="0" borderId="0" xfId="0" applyFont="1" applyAlignment="1" applyProtection="1">
      <alignment horizontal="center"/>
    </xf>
    <xf numFmtId="0" fontId="9" fillId="0" borderId="0" xfId="0" applyFont="1"/>
    <xf numFmtId="49" fontId="31" fillId="2" borderId="0" xfId="0" applyNumberFormat="1" applyFont="1" applyFill="1" applyBorder="1" applyAlignment="1" applyProtection="1">
      <alignment horizontal="right"/>
    </xf>
    <xf numFmtId="49" fontId="24" fillId="2" borderId="0" xfId="0" applyNumberFormat="1" applyFont="1" applyFill="1" applyBorder="1" applyAlignment="1" applyProtection="1">
      <alignment horizontal="right"/>
    </xf>
    <xf numFmtId="49" fontId="31" fillId="0" borderId="0" xfId="0" applyNumberFormat="1" applyFont="1" applyFill="1" applyAlignment="1" applyProtection="1">
      <alignment horizontal="right"/>
    </xf>
    <xf numFmtId="0" fontId="9" fillId="4" borderId="0" xfId="0" applyFont="1" applyFill="1" applyBorder="1" applyProtection="1"/>
    <xf numFmtId="49" fontId="24" fillId="0" borderId="0" xfId="0" applyNumberFormat="1" applyFont="1" applyFill="1" applyBorder="1" applyAlignment="1" applyProtection="1">
      <alignment horizontal="right"/>
      <protection locked="0"/>
    </xf>
    <xf numFmtId="167" fontId="24" fillId="0" borderId="0" xfId="2" applyNumberFormat="1" applyFont="1" applyFill="1" applyAlignment="1" applyProtection="1">
      <alignment horizontal="left"/>
      <protection locked="0"/>
    </xf>
    <xf numFmtId="167" fontId="36" fillId="0" borderId="0" xfId="2" applyNumberFormat="1" applyFont="1" applyFill="1" applyAlignment="1" applyProtection="1">
      <alignment horizontal="center"/>
      <protection locked="0"/>
    </xf>
    <xf numFmtId="168" fontId="24" fillId="0" borderId="0" xfId="2" applyNumberFormat="1" applyFont="1" applyFill="1" applyBorder="1" applyAlignment="1" applyProtection="1">
      <alignment horizontal="center"/>
      <protection locked="0"/>
    </xf>
    <xf numFmtId="166" fontId="24" fillId="0" borderId="5" xfId="10" applyNumberFormat="1" applyFont="1" applyFill="1" applyBorder="1" applyAlignment="1" applyProtection="1">
      <alignment horizontal="right"/>
      <protection locked="0"/>
    </xf>
    <xf numFmtId="167" fontId="35" fillId="0" borderId="0" xfId="2" applyNumberFormat="1" applyFont="1" applyFill="1" applyBorder="1" applyAlignment="1" applyProtection="1">
      <alignment horizontal="left"/>
      <protection locked="0"/>
    </xf>
    <xf numFmtId="49" fontId="31" fillId="5" borderId="0" xfId="0" applyNumberFormat="1" applyFont="1" applyFill="1" applyBorder="1" applyAlignment="1" applyProtection="1">
      <alignment horizontal="right"/>
    </xf>
    <xf numFmtId="49" fontId="31" fillId="5" borderId="0" xfId="0" applyNumberFormat="1" applyFont="1" applyFill="1" applyAlignment="1" applyProtection="1">
      <alignment horizontal="right"/>
    </xf>
    <xf numFmtId="49" fontId="0" fillId="0" borderId="0" xfId="0" applyNumberFormat="1"/>
    <xf numFmtId="0" fontId="40" fillId="0" borderId="0" xfId="0" applyFont="1" applyBorder="1" applyProtection="1"/>
    <xf numFmtId="0" fontId="40" fillId="0" borderId="15" xfId="0" applyFont="1" applyBorder="1" applyProtection="1"/>
    <xf numFmtId="0" fontId="41" fillId="0" borderId="19" xfId="0" applyFont="1" applyBorder="1" applyProtection="1">
      <protection locked="0"/>
    </xf>
    <xf numFmtId="164" fontId="42" fillId="0" borderId="0" xfId="0" applyNumberFormat="1" applyFont="1" applyBorder="1" applyAlignment="1" applyProtection="1">
      <alignment horizontal="left"/>
      <protection locked="0"/>
    </xf>
    <xf numFmtId="0" fontId="41" fillId="0" borderId="46" xfId="0" applyFont="1" applyBorder="1" applyAlignment="1" applyProtection="1">
      <alignment wrapText="1"/>
    </xf>
    <xf numFmtId="0" fontId="2" fillId="12" borderId="17" xfId="0" applyFont="1" applyFill="1" applyBorder="1" applyAlignment="1" applyProtection="1">
      <alignment wrapText="1"/>
    </xf>
    <xf numFmtId="0" fontId="39" fillId="12" borderId="13" xfId="0" quotePrefix="1" applyFont="1" applyFill="1" applyBorder="1" applyAlignment="1" applyProtection="1"/>
    <xf numFmtId="0" fontId="40" fillId="12" borderId="13" xfId="0" applyFont="1" applyFill="1" applyBorder="1" applyAlignment="1" applyProtection="1"/>
    <xf numFmtId="0" fontId="40" fillId="12" borderId="14" xfId="0" applyFont="1" applyFill="1" applyBorder="1" applyProtection="1"/>
    <xf numFmtId="0" fontId="40" fillId="12" borderId="13" xfId="0" applyFont="1" applyFill="1" applyBorder="1" applyProtection="1"/>
    <xf numFmtId="0" fontId="2" fillId="12" borderId="19" xfId="0" applyFont="1" applyFill="1" applyBorder="1" applyAlignment="1" applyProtection="1">
      <alignment wrapText="1"/>
    </xf>
    <xf numFmtId="0" fontId="39" fillId="12" borderId="0" xfId="0" applyFont="1" applyFill="1" applyBorder="1" applyAlignment="1" applyProtection="1"/>
    <xf numFmtId="0" fontId="40" fillId="12" borderId="0" xfId="0" applyFont="1" applyFill="1" applyBorder="1" applyProtection="1"/>
    <xf numFmtId="0" fontId="40" fillId="12" borderId="15" xfId="0" applyFont="1" applyFill="1" applyBorder="1" applyProtection="1"/>
    <xf numFmtId="0" fontId="41" fillId="12" borderId="19" xfId="0" applyFont="1" applyFill="1" applyBorder="1" applyProtection="1">
      <protection locked="0"/>
    </xf>
    <xf numFmtId="0" fontId="41" fillId="12" borderId="19" xfId="0" applyFont="1" applyFill="1" applyBorder="1" applyAlignment="1" applyProtection="1">
      <alignment wrapText="1"/>
    </xf>
    <xf numFmtId="0" fontId="41" fillId="12" borderId="18" xfId="0" applyFont="1" applyFill="1" applyBorder="1" applyProtection="1">
      <protection locked="0"/>
    </xf>
    <xf numFmtId="14" fontId="40" fillId="12" borderId="6" xfId="0" applyNumberFormat="1" applyFont="1" applyFill="1" applyBorder="1" applyAlignment="1" applyProtection="1"/>
    <xf numFmtId="0" fontId="40" fillId="12" borderId="6" xfId="0" applyFont="1" applyFill="1" applyBorder="1" applyAlignment="1" applyProtection="1">
      <alignment horizontal="center"/>
    </xf>
    <xf numFmtId="14" fontId="40" fillId="12" borderId="16" xfId="0" applyNumberFormat="1" applyFont="1" applyFill="1" applyBorder="1" applyProtection="1"/>
    <xf numFmtId="14" fontId="40" fillId="12" borderId="6" xfId="0" applyNumberFormat="1" applyFont="1" applyFill="1" applyBorder="1" applyProtection="1"/>
    <xf numFmtId="0" fontId="0" fillId="0" borderId="0" xfId="0" applyNumberFormat="1"/>
    <xf numFmtId="0" fontId="0" fillId="0" borderId="0" xfId="0"/>
    <xf numFmtId="0" fontId="0" fillId="0" borderId="1" xfId="0" applyBorder="1" applyProtection="1">
      <protection locked="0"/>
    </xf>
    <xf numFmtId="0" fontId="30" fillId="0" borderId="0" xfId="0" applyFont="1" applyFill="1" applyBorder="1" applyAlignment="1" applyProtection="1">
      <alignment horizontal="center"/>
    </xf>
    <xf numFmtId="0" fontId="12" fillId="6" borderId="0" xfId="0" applyFont="1" applyFill="1" applyBorder="1" applyProtection="1">
      <protection locked="0"/>
    </xf>
    <xf numFmtId="0" fontId="12" fillId="6" borderId="0" xfId="0" applyFont="1" applyFill="1" applyBorder="1" applyAlignment="1" applyProtection="1">
      <alignment horizontal="left"/>
      <protection locked="0"/>
    </xf>
    <xf numFmtId="16" fontId="12" fillId="6" borderId="0" xfId="0" applyNumberFormat="1" applyFont="1" applyFill="1" applyBorder="1" applyAlignment="1" applyProtection="1">
      <alignment horizontal="left"/>
      <protection locked="0"/>
    </xf>
    <xf numFmtId="14" fontId="12" fillId="6" borderId="0" xfId="0" applyNumberFormat="1" applyFont="1" applyFill="1" applyBorder="1" applyAlignment="1" applyProtection="1">
      <alignment horizontal="left"/>
      <protection locked="0"/>
    </xf>
    <xf numFmtId="0" fontId="26" fillId="0" borderId="0" xfId="0" applyFont="1" applyFill="1" applyBorder="1" applyProtection="1"/>
    <xf numFmtId="0" fontId="9" fillId="6" borderId="0" xfId="0" applyFont="1" applyFill="1" applyProtection="1">
      <protection locked="0"/>
    </xf>
    <xf numFmtId="0" fontId="9" fillId="6" borderId="0" xfId="0" applyFont="1" applyFill="1" applyProtection="1"/>
    <xf numFmtId="1" fontId="15" fillId="0" borderId="1" xfId="0" applyNumberFormat="1" applyFont="1" applyFill="1" applyBorder="1" applyAlignment="1" applyProtection="1">
      <alignment horizontal="left"/>
      <protection locked="0"/>
    </xf>
    <xf numFmtId="164" fontId="15" fillId="0" borderId="1" xfId="0" applyNumberFormat="1" applyFont="1" applyFill="1" applyBorder="1" applyAlignment="1" applyProtection="1">
      <alignment horizontal="left"/>
      <protection locked="0"/>
    </xf>
    <xf numFmtId="49" fontId="24" fillId="2" borderId="7" xfId="0" applyNumberFormat="1" applyFont="1" applyFill="1" applyBorder="1" applyAlignment="1" applyProtection="1">
      <alignment horizontal="left"/>
    </xf>
    <xf numFmtId="49" fontId="24" fillId="2" borderId="5" xfId="0" applyNumberFormat="1" applyFont="1" applyFill="1" applyBorder="1" applyAlignment="1" applyProtection="1">
      <alignment horizontal="left"/>
    </xf>
    <xf numFmtId="0" fontId="11" fillId="0" borderId="8" xfId="0" quotePrefix="1" applyFont="1" applyBorder="1" applyProtection="1"/>
    <xf numFmtId="3" fontId="9" fillId="0" borderId="19" xfId="0" applyNumberFormat="1" applyFont="1" applyBorder="1" applyProtection="1"/>
    <xf numFmtId="164" fontId="11" fillId="0" borderId="15" xfId="0" applyNumberFormat="1" applyFont="1" applyBorder="1" applyAlignment="1" applyProtection="1">
      <alignment horizontal="right"/>
    </xf>
    <xf numFmtId="49" fontId="24" fillId="2" borderId="6" xfId="0" applyNumberFormat="1" applyFont="1" applyFill="1" applyBorder="1" applyAlignment="1" applyProtection="1">
      <alignment horizontal="right"/>
    </xf>
    <xf numFmtId="167" fontId="36" fillId="0" borderId="4" xfId="2" applyNumberFormat="1" applyFont="1" applyFill="1" applyBorder="1" applyAlignment="1" applyProtection="1">
      <alignment horizontal="center"/>
      <protection locked="0"/>
    </xf>
    <xf numFmtId="0" fontId="0" fillId="0" borderId="0" xfId="0" applyFill="1"/>
    <xf numFmtId="0" fontId="0" fillId="0" borderId="0" xfId="0" applyBorder="1"/>
    <xf numFmtId="0" fontId="0" fillId="0" borderId="0" xfId="0" applyFill="1" applyBorder="1"/>
    <xf numFmtId="14" fontId="0" fillId="0" borderId="0" xfId="0" applyNumberFormat="1" applyFill="1" applyBorder="1"/>
    <xf numFmtId="0" fontId="0" fillId="0" borderId="0" xfId="0" applyFont="1" applyFill="1" applyProtection="1">
      <protection locked="0"/>
    </xf>
    <xf numFmtId="0" fontId="0" fillId="0" borderId="3" xfId="0" applyFont="1" applyFill="1" applyBorder="1" applyProtection="1">
      <protection locked="0"/>
    </xf>
    <xf numFmtId="0" fontId="9" fillId="4" borderId="0" xfId="0" applyFont="1" applyFill="1" applyProtection="1">
      <protection locked="0"/>
    </xf>
    <xf numFmtId="49" fontId="24" fillId="2" borderId="0" xfId="0" applyNumberFormat="1" applyFont="1" applyFill="1" applyBorder="1" applyAlignment="1" applyProtection="1">
      <alignment horizontal="right"/>
      <protection locked="0"/>
    </xf>
    <xf numFmtId="0" fontId="0" fillId="0" borderId="0" xfId="0" applyFont="1" applyFill="1" applyBorder="1" applyProtection="1">
      <protection locked="0"/>
    </xf>
    <xf numFmtId="0" fontId="0" fillId="6" borderId="0" xfId="0" applyFont="1" applyFill="1" applyProtection="1">
      <protection locked="0"/>
    </xf>
    <xf numFmtId="0" fontId="0" fillId="0" borderId="4" xfId="0" applyFont="1" applyFill="1" applyBorder="1" applyProtection="1">
      <protection locked="0"/>
    </xf>
    <xf numFmtId="0" fontId="11" fillId="0" borderId="7" xfId="0" applyFont="1" applyFill="1" applyBorder="1" applyProtection="1">
      <protection locked="0"/>
    </xf>
    <xf numFmtId="3" fontId="0" fillId="0" borderId="5" xfId="0" applyNumberFormat="1" applyFont="1" applyFill="1" applyBorder="1" applyAlignment="1" applyProtection="1">
      <protection locked="0"/>
    </xf>
    <xf numFmtId="49" fontId="31" fillId="6" borderId="0" xfId="0" applyNumberFormat="1" applyFont="1" applyFill="1" applyBorder="1" applyAlignment="1" applyProtection="1">
      <alignment horizontal="right"/>
      <protection locked="0"/>
    </xf>
    <xf numFmtId="0" fontId="48" fillId="20" borderId="20" xfId="0" applyFont="1" applyFill="1" applyBorder="1" applyAlignment="1">
      <alignment horizontal="center" vertical="center"/>
    </xf>
    <xf numFmtId="0" fontId="49" fillId="20" borderId="53" xfId="0" applyFont="1" applyFill="1" applyBorder="1" applyAlignment="1">
      <alignment horizontal="center" vertical="center"/>
    </xf>
    <xf numFmtId="0" fontId="11" fillId="5" borderId="0" xfId="0" applyFont="1" applyFill="1" applyBorder="1" applyAlignment="1" applyProtection="1">
      <protection locked="0"/>
    </xf>
    <xf numFmtId="0" fontId="11" fillId="10" borderId="0" xfId="0" applyFont="1" applyFill="1" applyBorder="1" applyAlignment="1" applyProtection="1">
      <protection locked="0"/>
    </xf>
    <xf numFmtId="0" fontId="0" fillId="0" borderId="0" xfId="0" applyBorder="1" applyProtection="1">
      <protection locked="0"/>
    </xf>
    <xf numFmtId="0" fontId="2" fillId="5" borderId="45" xfId="0" applyFont="1" applyFill="1" applyBorder="1" applyAlignment="1" applyProtection="1">
      <alignment wrapText="1"/>
    </xf>
    <xf numFmtId="0" fontId="2" fillId="21" borderId="41" xfId="0" applyFont="1" applyFill="1" applyBorder="1" applyAlignment="1" applyProtection="1">
      <alignment wrapText="1"/>
    </xf>
    <xf numFmtId="0" fontId="2" fillId="21" borderId="45" xfId="0" applyFont="1" applyFill="1" applyBorder="1" applyAlignment="1" applyProtection="1">
      <alignment wrapText="1"/>
    </xf>
    <xf numFmtId="0" fontId="2" fillId="21" borderId="45" xfId="0" applyFont="1" applyFill="1" applyBorder="1" applyAlignment="1" applyProtection="1">
      <alignment horizontal="left"/>
    </xf>
    <xf numFmtId="0" fontId="16" fillId="21" borderId="45" xfId="0" applyFont="1" applyFill="1" applyBorder="1" applyAlignment="1" applyProtection="1">
      <alignment wrapText="1"/>
    </xf>
    <xf numFmtId="0" fontId="16" fillId="21" borderId="54" xfId="0" applyFont="1" applyFill="1" applyBorder="1" applyAlignment="1" applyProtection="1">
      <alignment wrapText="1"/>
    </xf>
    <xf numFmtId="14" fontId="42" fillId="0" borderId="0" xfId="0" applyNumberFormat="1" applyFont="1" applyFill="1" applyBorder="1" applyAlignment="1" applyProtection="1">
      <alignment horizontal="left"/>
      <protection locked="0"/>
    </xf>
    <xf numFmtId="0" fontId="14" fillId="21" borderId="49" xfId="0" applyFont="1" applyFill="1" applyBorder="1" applyAlignment="1" applyProtection="1">
      <alignment vertical="center" wrapText="1"/>
    </xf>
    <xf numFmtId="0" fontId="14" fillId="21" borderId="27" xfId="0" applyFont="1" applyFill="1" applyBorder="1" applyAlignment="1" applyProtection="1">
      <alignment vertical="center" wrapText="1"/>
    </xf>
    <xf numFmtId="0" fontId="5" fillId="21" borderId="48" xfId="0" applyFont="1" applyFill="1" applyBorder="1" applyAlignment="1" applyProtection="1">
      <alignment vertical="center" wrapText="1"/>
    </xf>
    <xf numFmtId="0" fontId="43" fillId="21" borderId="0" xfId="0" applyFont="1" applyFill="1" applyBorder="1" applyAlignment="1" applyProtection="1">
      <alignment wrapText="1"/>
    </xf>
    <xf numFmtId="0" fontId="20" fillId="21" borderId="0" xfId="0" applyFont="1" applyFill="1" applyBorder="1" applyProtection="1">
      <protection locked="0"/>
    </xf>
    <xf numFmtId="0" fontId="2" fillId="21" borderId="0" xfId="0" applyFont="1" applyFill="1" applyBorder="1" applyAlignment="1" applyProtection="1">
      <alignment wrapText="1"/>
    </xf>
    <xf numFmtId="164" fontId="40" fillId="21" borderId="0" xfId="0" applyNumberFormat="1" applyFont="1" applyFill="1" applyBorder="1" applyProtection="1"/>
    <xf numFmtId="0" fontId="20" fillId="21" borderId="0" xfId="0" applyFont="1" applyFill="1" applyBorder="1" applyAlignment="1" applyProtection="1">
      <protection locked="0"/>
    </xf>
    <xf numFmtId="0" fontId="2" fillId="21" borderId="0" xfId="0" applyFont="1" applyFill="1" applyBorder="1" applyAlignment="1" applyProtection="1">
      <alignment horizontal="right"/>
    </xf>
    <xf numFmtId="0" fontId="42" fillId="21" borderId="0" xfId="0" applyFont="1" applyFill="1" applyBorder="1" applyAlignment="1" applyProtection="1">
      <protection locked="0"/>
    </xf>
    <xf numFmtId="0" fontId="41" fillId="21" borderId="0" xfId="0" applyFont="1" applyFill="1" applyBorder="1" applyAlignment="1" applyProtection="1">
      <alignment wrapText="1"/>
    </xf>
    <xf numFmtId="0" fontId="40" fillId="21" borderId="0" xfId="0" applyFont="1" applyFill="1" applyBorder="1" applyProtection="1"/>
    <xf numFmtId="167" fontId="36" fillId="6" borderId="0" xfId="2" applyNumberFormat="1" applyFont="1" applyFill="1" applyAlignment="1" applyProtection="1">
      <alignment horizontal="center"/>
      <protection locked="0"/>
    </xf>
    <xf numFmtId="165" fontId="36" fillId="6" borderId="0" xfId="2" applyNumberFormat="1" applyFont="1" applyFill="1" applyBorder="1" applyAlignment="1" applyProtection="1">
      <alignment horizontal="center"/>
      <protection locked="0"/>
    </xf>
    <xf numFmtId="167" fontId="35" fillId="6" borderId="0" xfId="2" applyNumberFormat="1" applyFont="1" applyFill="1" applyBorder="1" applyAlignment="1" applyProtection="1">
      <alignment horizontal="left"/>
      <protection locked="0"/>
    </xf>
    <xf numFmtId="0" fontId="9" fillId="0" borderId="0" xfId="0" applyFont="1" applyFill="1" applyBorder="1" applyProtection="1"/>
    <xf numFmtId="3" fontId="36" fillId="0" borderId="19" xfId="0" applyNumberFormat="1" applyFont="1" applyBorder="1" applyProtection="1"/>
    <xf numFmtId="167" fontId="36" fillId="0" borderId="19" xfId="2" applyNumberFormat="1" applyFont="1" applyFill="1" applyBorder="1" applyAlignment="1" applyProtection="1">
      <alignment horizontal="center"/>
    </xf>
    <xf numFmtId="166" fontId="31" fillId="0" borderId="0" xfId="10" applyNumberFormat="1" applyFont="1" applyFill="1" applyBorder="1" applyAlignment="1" applyProtection="1">
      <alignment horizontal="right"/>
    </xf>
    <xf numFmtId="3" fontId="11" fillId="0" borderId="15" xfId="0" applyNumberFormat="1" applyFont="1" applyBorder="1" applyAlignment="1" applyProtection="1">
      <alignment horizontal="right"/>
    </xf>
    <xf numFmtId="3" fontId="9" fillId="0" borderId="18" xfId="0" applyNumberFormat="1" applyFont="1" applyBorder="1" applyProtection="1"/>
    <xf numFmtId="164" fontId="11" fillId="0" borderId="16" xfId="0" applyNumberFormat="1" applyFont="1" applyBorder="1" applyAlignment="1" applyProtection="1">
      <alignment horizontal="right"/>
    </xf>
    <xf numFmtId="3" fontId="24" fillId="0" borderId="0" xfId="2" applyNumberFormat="1" applyFont="1" applyFill="1" applyBorder="1" applyAlignment="1" applyProtection="1">
      <alignment horizontal="right"/>
    </xf>
    <xf numFmtId="169" fontId="24" fillId="0" borderId="0" xfId="11" applyNumberFormat="1" applyFont="1" applyFill="1" applyBorder="1" applyAlignment="1" applyProtection="1">
      <alignment horizontal="right"/>
    </xf>
    <xf numFmtId="0" fontId="9" fillId="0" borderId="52" xfId="0" applyFont="1" applyBorder="1" applyProtection="1"/>
    <xf numFmtId="49" fontId="0" fillId="0" borderId="0" xfId="0" applyNumberFormat="1" applyFont="1" applyProtection="1"/>
    <xf numFmtId="0" fontId="0" fillId="0" borderId="0" xfId="0" applyFont="1" applyProtection="1"/>
    <xf numFmtId="0" fontId="0" fillId="0" borderId="0" xfId="0" applyFont="1" applyProtection="1">
      <protection locked="0"/>
    </xf>
    <xf numFmtId="164" fontId="24" fillId="0" borderId="15" xfId="0" applyNumberFormat="1" applyFont="1" applyBorder="1" applyAlignment="1" applyProtection="1">
      <alignment horizontal="right"/>
    </xf>
    <xf numFmtId="3" fontId="24" fillId="0" borderId="15" xfId="0" applyNumberFormat="1" applyFont="1" applyBorder="1" applyAlignment="1" applyProtection="1">
      <alignment horizontal="right"/>
    </xf>
    <xf numFmtId="164" fontId="24" fillId="0" borderId="16" xfId="0" applyNumberFormat="1" applyFont="1" applyBorder="1" applyAlignment="1" applyProtection="1">
      <alignment horizontal="right"/>
    </xf>
    <xf numFmtId="0" fontId="0" fillId="0" borderId="0" xfId="0" applyFont="1" applyAlignment="1" applyProtection="1">
      <alignment horizontal="center"/>
    </xf>
    <xf numFmtId="0" fontId="9" fillId="0" borderId="0" xfId="0" applyFont="1" applyFill="1" applyProtection="1"/>
    <xf numFmtId="49" fontId="31" fillId="0" borderId="0" xfId="0" applyNumberFormat="1" applyFont="1" applyFill="1" applyBorder="1" applyAlignment="1" applyProtection="1">
      <alignment horizontal="right"/>
    </xf>
    <xf numFmtId="0" fontId="12" fillId="0" borderId="0" xfId="0" applyFont="1" applyFill="1" applyBorder="1" applyAlignment="1" applyProtection="1">
      <alignment horizontal="left"/>
    </xf>
    <xf numFmtId="0" fontId="12" fillId="0" borderId="0" xfId="0" applyFont="1" applyFill="1" applyBorder="1" applyProtection="1"/>
    <xf numFmtId="0" fontId="47" fillId="0" borderId="0" xfId="0" applyFont="1" applyFill="1" applyAlignment="1" applyProtection="1">
      <alignment horizontal="center"/>
    </xf>
    <xf numFmtId="0" fontId="14" fillId="0" borderId="0" xfId="0" applyFont="1" applyProtection="1"/>
    <xf numFmtId="0" fontId="21" fillId="0" borderId="0" xfId="0" applyFont="1" applyFill="1" applyProtection="1"/>
    <xf numFmtId="0" fontId="22" fillId="0" borderId="0" xfId="0" applyFont="1" applyFill="1" applyBorder="1" applyProtection="1"/>
    <xf numFmtId="0" fontId="50" fillId="0" borderId="0" xfId="0" applyFont="1" applyFill="1" applyProtection="1"/>
    <xf numFmtId="0" fontId="44" fillId="0" borderId="0" xfId="0" applyFont="1" applyFill="1" applyProtection="1"/>
    <xf numFmtId="0" fontId="51" fillId="0" borderId="0" xfId="8" applyFont="1" applyFill="1" applyBorder="1" applyProtection="1"/>
    <xf numFmtId="0" fontId="2" fillId="22" borderId="60" xfId="0" applyFont="1" applyFill="1" applyBorder="1" applyAlignment="1">
      <alignment horizontal="center"/>
    </xf>
    <xf numFmtId="0" fontId="2" fillId="22" borderId="67" xfId="0" applyFont="1" applyFill="1" applyBorder="1" applyAlignment="1">
      <alignment horizontal="center"/>
    </xf>
    <xf numFmtId="0" fontId="7" fillId="0" borderId="0" xfId="0" applyFont="1" applyFill="1" applyBorder="1" applyAlignment="1">
      <alignment horizontal="center"/>
    </xf>
    <xf numFmtId="0" fontId="11" fillId="0" borderId="0" xfId="0" applyFont="1" applyAlignment="1">
      <alignment horizontal="left"/>
    </xf>
    <xf numFmtId="49" fontId="54" fillId="0" borderId="0" xfId="0" applyNumberFormat="1" applyFont="1" applyFill="1" applyAlignment="1" applyProtection="1">
      <alignment horizontal="right"/>
    </xf>
    <xf numFmtId="0" fontId="44" fillId="0" borderId="0" xfId="0" applyFont="1" applyProtection="1">
      <protection locked="0"/>
    </xf>
    <xf numFmtId="164" fontId="11" fillId="0" borderId="15" xfId="0" applyNumberFormat="1" applyFont="1" applyFill="1" applyBorder="1" applyAlignment="1" applyProtection="1">
      <alignment horizontal="right"/>
    </xf>
    <xf numFmtId="14" fontId="22" fillId="0" borderId="4" xfId="0" applyNumberFormat="1" applyFont="1" applyBorder="1" applyAlignment="1" applyProtection="1">
      <alignment horizontal="left"/>
      <protection locked="0"/>
    </xf>
    <xf numFmtId="0" fontId="22" fillId="0" borderId="4" xfId="0" applyFont="1" applyFill="1" applyBorder="1" applyAlignment="1" applyProtection="1">
      <alignment horizontal="left"/>
      <protection locked="0"/>
    </xf>
    <xf numFmtId="0" fontId="22" fillId="0" borderId="3" xfId="0" applyFont="1" applyFill="1" applyBorder="1" applyProtection="1">
      <protection locked="0"/>
    </xf>
    <xf numFmtId="0" fontId="22" fillId="0" borderId="3" xfId="0" applyFont="1" applyFill="1" applyBorder="1" applyAlignment="1" applyProtection="1">
      <alignment horizontal="left"/>
      <protection locked="0"/>
    </xf>
    <xf numFmtId="0" fontId="17" fillId="12" borderId="0" xfId="0" applyFont="1" applyFill="1" applyBorder="1" applyAlignment="1" applyProtection="1"/>
    <xf numFmtId="0" fontId="17" fillId="12" borderId="0" xfId="0" applyFont="1" applyFill="1" applyBorder="1" applyProtection="1"/>
    <xf numFmtId="164" fontId="39" fillId="21" borderId="22" xfId="11" applyNumberFormat="1" applyFont="1" applyFill="1" applyBorder="1" applyAlignment="1" applyProtection="1">
      <alignment horizontal="left"/>
      <protection locked="0"/>
    </xf>
    <xf numFmtId="164" fontId="17" fillId="21" borderId="28" xfId="0" applyNumberFormat="1" applyFont="1" applyFill="1" applyBorder="1" applyAlignment="1" applyProtection="1">
      <alignment horizontal="left"/>
    </xf>
    <xf numFmtId="0" fontId="20" fillId="21" borderId="28" xfId="0" applyFont="1" applyFill="1" applyBorder="1" applyAlignment="1" applyProtection="1">
      <alignment horizontal="left"/>
      <protection locked="0"/>
    </xf>
    <xf numFmtId="14" fontId="42" fillId="21" borderId="28" xfId="0" applyNumberFormat="1" applyFont="1" applyFill="1" applyBorder="1" applyAlignment="1" applyProtection="1">
      <alignment horizontal="left"/>
      <protection locked="0"/>
    </xf>
    <xf numFmtId="0" fontId="17" fillId="21" borderId="28" xfId="0" applyFont="1" applyFill="1" applyBorder="1" applyAlignment="1" applyProtection="1">
      <alignment horizontal="left"/>
    </xf>
    <xf numFmtId="0" fontId="9" fillId="0" borderId="0" xfId="0" applyFont="1" applyBorder="1" applyProtection="1">
      <protection locked="0"/>
    </xf>
    <xf numFmtId="0" fontId="14" fillId="0" borderId="0" xfId="0" applyFont="1"/>
    <xf numFmtId="173" fontId="14" fillId="0" borderId="0" xfId="11" applyNumberFormat="1" applyFont="1"/>
    <xf numFmtId="166" fontId="14" fillId="0" borderId="0" xfId="10" applyNumberFormat="1" applyFont="1"/>
    <xf numFmtId="44" fontId="14" fillId="0" borderId="0" xfId="11" applyFont="1"/>
    <xf numFmtId="166" fontId="59" fillId="0" borderId="0" xfId="10" applyNumberFormat="1" applyFont="1"/>
    <xf numFmtId="0" fontId="0" fillId="6" borderId="0" xfId="0" applyFont="1" applyFill="1" applyBorder="1" applyProtection="1">
      <protection locked="0"/>
    </xf>
    <xf numFmtId="167" fontId="36" fillId="0" borderId="0" xfId="2" applyNumberFormat="1" applyFont="1" applyFill="1" applyBorder="1" applyAlignment="1" applyProtection="1">
      <alignment horizontal="center"/>
      <protection locked="0"/>
    </xf>
    <xf numFmtId="168" fontId="36" fillId="0" borderId="0" xfId="2" applyNumberFormat="1" applyFont="1" applyFill="1" applyBorder="1" applyAlignment="1" applyProtection="1">
      <alignment horizontal="center"/>
      <protection locked="0"/>
    </xf>
    <xf numFmtId="3" fontId="36" fillId="0" borderId="0" xfId="0" applyNumberFormat="1" applyFont="1" applyFill="1" applyBorder="1" applyProtection="1"/>
    <xf numFmtId="169" fontId="36" fillId="0" borderId="0" xfId="11" applyNumberFormat="1" applyFont="1" applyFill="1" applyBorder="1" applyProtection="1"/>
    <xf numFmtId="165" fontId="24" fillId="0" borderId="15" xfId="3" applyNumberFormat="1" applyFont="1" applyBorder="1" applyAlignment="1" applyProtection="1">
      <alignment horizontal="right"/>
    </xf>
    <xf numFmtId="0" fontId="37" fillId="10" borderId="1" xfId="2" applyFont="1" applyFill="1" applyBorder="1" applyAlignment="1" applyProtection="1">
      <alignment horizontal="center" vertical="center" wrapText="1"/>
    </xf>
    <xf numFmtId="0" fontId="37" fillId="8" borderId="1" xfId="2" applyFont="1" applyFill="1" applyBorder="1" applyAlignment="1" applyProtection="1">
      <alignment horizontal="center" vertical="center" wrapText="1"/>
    </xf>
    <xf numFmtId="0" fontId="37" fillId="10" borderId="1" xfId="2" applyFont="1" applyFill="1" applyBorder="1" applyAlignment="1" applyProtection="1">
      <alignment horizontal="center" vertical="center" textRotation="90" wrapText="1"/>
    </xf>
    <xf numFmtId="3" fontId="37" fillId="6" borderId="1" xfId="2" applyNumberFormat="1" applyFont="1" applyFill="1" applyBorder="1" applyAlignment="1" applyProtection="1">
      <alignment horizontal="center" vertical="center" wrapText="1"/>
    </xf>
    <xf numFmtId="0" fontId="31" fillId="8" borderId="1" xfId="2" applyFont="1" applyFill="1" applyBorder="1" applyAlignment="1" applyProtection="1">
      <alignment horizontal="center" vertical="center" textRotation="90" wrapText="1"/>
    </xf>
    <xf numFmtId="0" fontId="31" fillId="8" borderId="1" xfId="2" applyFont="1" applyFill="1" applyBorder="1" applyAlignment="1" applyProtection="1">
      <alignment horizontal="center" vertical="center" wrapText="1"/>
    </xf>
    <xf numFmtId="0" fontId="31" fillId="6" borderId="1" xfId="2" applyFont="1" applyFill="1" applyBorder="1" applyAlignment="1" applyProtection="1">
      <alignment horizontal="center" vertical="center" wrapText="1"/>
    </xf>
    <xf numFmtId="0" fontId="37" fillId="6" borderId="1" xfId="2" applyFont="1" applyFill="1" applyBorder="1" applyAlignment="1" applyProtection="1">
      <alignment horizontal="center" vertical="center" wrapText="1"/>
    </xf>
    <xf numFmtId="0" fontId="27" fillId="10" borderId="1" xfId="2" applyFont="1" applyFill="1" applyBorder="1" applyAlignment="1" applyProtection="1">
      <alignment horizontal="center" vertical="center" wrapText="1"/>
    </xf>
    <xf numFmtId="0" fontId="38" fillId="4" borderId="0" xfId="2" applyFont="1" applyFill="1" applyBorder="1" applyAlignment="1" applyProtection="1">
      <alignment vertical="center"/>
    </xf>
    <xf numFmtId="0" fontId="9" fillId="0" borderId="0" xfId="0" applyFont="1" applyAlignment="1" applyProtection="1">
      <alignment vertical="center"/>
    </xf>
    <xf numFmtId="0" fontId="31" fillId="0" borderId="0" xfId="2" applyFont="1" applyFill="1" applyBorder="1" applyAlignment="1" applyProtection="1">
      <alignment vertical="center"/>
    </xf>
    <xf numFmtId="0" fontId="38" fillId="17" borderId="0" xfId="2" applyFont="1" applyFill="1" applyBorder="1" applyAlignment="1" applyProtection="1">
      <alignment vertical="center"/>
    </xf>
    <xf numFmtId="165" fontId="11" fillId="0" borderId="15" xfId="3" applyNumberFormat="1" applyFont="1" applyBorder="1" applyAlignment="1" applyProtection="1">
      <alignment horizontal="right"/>
    </xf>
    <xf numFmtId="0" fontId="14" fillId="0" borderId="0" xfId="0" applyFont="1" applyProtection="1">
      <protection locked="0"/>
    </xf>
    <xf numFmtId="0" fontId="0" fillId="7" borderId="34" xfId="0" applyFill="1" applyBorder="1" applyAlignment="1">
      <alignment horizontal="left" vertical="top" wrapText="1"/>
    </xf>
    <xf numFmtId="49" fontId="30" fillId="0" borderId="0" xfId="0" applyNumberFormat="1" applyFont="1" applyBorder="1" applyAlignment="1" applyProtection="1">
      <alignment horizontal="center"/>
    </xf>
    <xf numFmtId="49" fontId="38"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24" fillId="0" borderId="1" xfId="0" applyFont="1" applyFill="1" applyBorder="1" applyProtection="1"/>
    <xf numFmtId="2" fontId="36" fillId="0" borderId="9" xfId="2" applyNumberFormat="1" applyFont="1" applyFill="1" applyBorder="1" applyAlignment="1" applyProtection="1">
      <alignment horizontal="center"/>
    </xf>
    <xf numFmtId="0" fontId="61" fillId="0" borderId="0" xfId="0" quotePrefix="1" applyFont="1" applyFill="1" applyBorder="1" applyAlignment="1" applyProtection="1">
      <alignment horizontal="left"/>
    </xf>
    <xf numFmtId="0" fontId="32" fillId="0" borderId="0" xfId="0" applyFont="1" applyAlignment="1">
      <alignment vertical="center"/>
    </xf>
    <xf numFmtId="0" fontId="23" fillId="6" borderId="32" xfId="0" applyFont="1" applyFill="1" applyBorder="1" applyAlignment="1">
      <alignment horizontal="center"/>
    </xf>
    <xf numFmtId="0" fontId="23" fillId="7" borderId="32" xfId="0" applyFont="1" applyFill="1" applyBorder="1" applyAlignment="1">
      <alignment horizontal="center"/>
    </xf>
    <xf numFmtId="0" fontId="23" fillId="9" borderId="32" xfId="0" applyFont="1" applyFill="1" applyBorder="1" applyAlignment="1">
      <alignment horizontal="center"/>
    </xf>
    <xf numFmtId="0" fontId="23" fillId="10" borderId="33" xfId="0" applyFont="1" applyFill="1" applyBorder="1" applyAlignment="1">
      <alignment horizontal="center"/>
    </xf>
    <xf numFmtId="0" fontId="23" fillId="6" borderId="34" xfId="0" applyFont="1" applyFill="1" applyBorder="1"/>
    <xf numFmtId="0" fontId="23" fillId="7" borderId="34" xfId="0" applyFont="1" applyFill="1" applyBorder="1"/>
    <xf numFmtId="0" fontId="23" fillId="9" borderId="34" xfId="0" applyFont="1" applyFill="1" applyBorder="1"/>
    <xf numFmtId="0" fontId="23" fillId="10" borderId="35" xfId="0" applyFont="1" applyFill="1" applyBorder="1"/>
    <xf numFmtId="0" fontId="11" fillId="10" borderId="35" xfId="0" applyFont="1" applyFill="1" applyBorder="1"/>
    <xf numFmtId="0" fontId="0" fillId="10" borderId="33" xfId="0" applyFill="1" applyBorder="1"/>
    <xf numFmtId="0" fontId="0" fillId="10" borderId="35" xfId="0" applyFill="1" applyBorder="1"/>
    <xf numFmtId="0" fontId="0" fillId="10" borderId="37" xfId="0" applyFill="1" applyBorder="1"/>
    <xf numFmtId="3" fontId="11" fillId="0" borderId="0" xfId="0" applyNumberFormat="1" applyFont="1" applyBorder="1" applyAlignment="1">
      <alignment horizontal="center"/>
    </xf>
    <xf numFmtId="2" fontId="36" fillId="0" borderId="71" xfId="2" applyNumberFormat="1" applyFont="1" applyFill="1" applyBorder="1" applyAlignment="1" applyProtection="1">
      <alignment horizontal="center"/>
    </xf>
    <xf numFmtId="2" fontId="31" fillId="0" borderId="20" xfId="2" applyNumberFormat="1" applyFont="1" applyFill="1" applyBorder="1" applyAlignment="1" applyProtection="1">
      <alignment horizontal="center" vertical="center" wrapText="1"/>
    </xf>
    <xf numFmtId="173" fontId="36" fillId="0" borderId="1" xfId="11" applyNumberFormat="1" applyFont="1" applyFill="1" applyBorder="1" applyProtection="1"/>
    <xf numFmtId="167" fontId="36" fillId="0" borderId="17" xfId="2" applyNumberFormat="1" applyFont="1" applyFill="1" applyBorder="1" applyAlignment="1" applyProtection="1">
      <alignment horizontal="center"/>
    </xf>
    <xf numFmtId="167" fontId="24" fillId="0" borderId="13" xfId="2" applyNumberFormat="1" applyFont="1" applyFill="1" applyBorder="1" applyAlignment="1" applyProtection="1">
      <alignment horizontal="right"/>
    </xf>
    <xf numFmtId="167" fontId="24" fillId="0" borderId="0" xfId="2" applyNumberFormat="1" applyFont="1" applyFill="1" applyBorder="1" applyAlignment="1" applyProtection="1">
      <alignment horizontal="right"/>
    </xf>
    <xf numFmtId="167" fontId="36" fillId="0" borderId="18" xfId="2" applyNumberFormat="1" applyFont="1" applyFill="1" applyBorder="1" applyAlignment="1" applyProtection="1">
      <alignment horizontal="center"/>
    </xf>
    <xf numFmtId="167" fontId="24" fillId="0" borderId="6" xfId="2" applyNumberFormat="1" applyFont="1" applyFill="1" applyBorder="1" applyAlignment="1" applyProtection="1">
      <alignment horizontal="right"/>
    </xf>
    <xf numFmtId="0" fontId="0" fillId="7" borderId="34" xfId="0" applyFont="1" applyFill="1" applyBorder="1"/>
    <xf numFmtId="49" fontId="27" fillId="0" borderId="0" xfId="0" applyNumberFormat="1" applyFont="1" applyFill="1" applyAlignment="1" applyProtection="1">
      <alignment horizontal="right"/>
      <protection locked="0"/>
    </xf>
    <xf numFmtId="0" fontId="25" fillId="0" borderId="1" xfId="0" applyFont="1" applyFill="1" applyBorder="1" applyAlignment="1" applyProtection="1">
      <alignment horizontal="left"/>
      <protection locked="0"/>
    </xf>
    <xf numFmtId="2" fontId="15" fillId="0" borderId="1" xfId="0" applyNumberFormat="1" applyFont="1" applyFill="1" applyBorder="1" applyAlignment="1" applyProtection="1">
      <alignment horizontal="left"/>
      <protection locked="0"/>
    </xf>
    <xf numFmtId="170" fontId="15" fillId="6" borderId="1" xfId="0" applyNumberFormat="1" applyFont="1" applyFill="1" applyBorder="1" applyAlignment="1" applyProtection="1">
      <alignment horizontal="left"/>
      <protection locked="0"/>
    </xf>
    <xf numFmtId="3" fontId="15" fillId="0" borderId="1" xfId="0" applyNumberFormat="1" applyFont="1" applyFill="1" applyBorder="1" applyAlignment="1" applyProtection="1">
      <alignment horizontal="left"/>
      <protection locked="0"/>
    </xf>
    <xf numFmtId="164" fontId="22" fillId="0" borderId="1" xfId="0" applyNumberFormat="1" applyFont="1" applyFill="1" applyBorder="1" applyAlignment="1" applyProtection="1">
      <alignment horizontal="left"/>
      <protection locked="0"/>
    </xf>
    <xf numFmtId="165" fontId="0" fillId="0" borderId="1" xfId="0" applyNumberFormat="1" applyFont="1" applyFill="1" applyBorder="1" applyAlignment="1" applyProtection="1">
      <alignment horizontal="left"/>
      <protection locked="0"/>
    </xf>
    <xf numFmtId="164" fontId="22" fillId="6" borderId="1" xfId="0" applyNumberFormat="1" applyFont="1" applyFill="1" applyBorder="1" applyAlignment="1" applyProtection="1">
      <alignment horizontal="left"/>
      <protection locked="0"/>
    </xf>
    <xf numFmtId="164" fontId="0" fillId="0" borderId="1" xfId="0" applyNumberFormat="1" applyFont="1" applyFill="1" applyBorder="1" applyAlignment="1" applyProtection="1">
      <alignment horizontal="left"/>
      <protection locked="0"/>
    </xf>
    <xf numFmtId="164" fontId="0" fillId="6" borderId="1" xfId="0" applyNumberFormat="1" applyFont="1" applyFill="1" applyBorder="1" applyAlignment="1" applyProtection="1">
      <alignment horizontal="left"/>
      <protection locked="0"/>
    </xf>
    <xf numFmtId="165" fontId="27" fillId="0" borderId="1" xfId="0" applyNumberFormat="1" applyFont="1" applyFill="1" applyBorder="1" applyAlignment="1" applyProtection="1">
      <alignment horizontal="left"/>
      <protection locked="0"/>
    </xf>
    <xf numFmtId="164" fontId="27" fillId="0" borderId="1" xfId="0" applyNumberFormat="1" applyFont="1" applyFill="1" applyBorder="1" applyAlignment="1" applyProtection="1">
      <alignment horizontal="left"/>
      <protection locked="0"/>
    </xf>
    <xf numFmtId="164" fontId="25" fillId="0" borderId="1" xfId="0" applyNumberFormat="1" applyFont="1" applyFill="1" applyBorder="1" applyAlignment="1" applyProtection="1">
      <alignment horizontal="left"/>
      <protection locked="0"/>
    </xf>
    <xf numFmtId="165" fontId="27" fillId="0" borderId="1" xfId="3" applyNumberFormat="1" applyFont="1" applyFill="1" applyBorder="1" applyAlignment="1" applyProtection="1">
      <alignment horizontal="left"/>
      <protection locked="0"/>
    </xf>
    <xf numFmtId="165" fontId="27" fillId="6" borderId="1" xfId="3" applyNumberFormat="1" applyFont="1" applyFill="1" applyBorder="1" applyAlignment="1" applyProtection="1">
      <alignment horizontal="left"/>
      <protection locked="0"/>
    </xf>
    <xf numFmtId="0" fontId="15" fillId="0" borderId="3" xfId="0" applyFont="1" applyFill="1" applyBorder="1" applyAlignment="1" applyProtection="1">
      <alignment horizontal="left"/>
      <protection locked="0"/>
    </xf>
    <xf numFmtId="14" fontId="15" fillId="0" borderId="1" xfId="0" applyNumberFormat="1" applyFont="1" applyFill="1" applyBorder="1" applyAlignment="1" applyProtection="1">
      <alignment horizontal="left"/>
      <protection locked="0"/>
    </xf>
    <xf numFmtId="0" fontId="17" fillId="21" borderId="31" xfId="0" applyFont="1" applyFill="1" applyBorder="1" applyAlignment="1" applyProtection="1">
      <alignment horizontal="left"/>
    </xf>
    <xf numFmtId="0" fontId="2" fillId="5" borderId="41" xfId="0" applyFont="1" applyFill="1" applyBorder="1" applyAlignment="1" applyProtection="1">
      <alignment wrapText="1"/>
    </xf>
    <xf numFmtId="0" fontId="2" fillId="5" borderId="54" xfId="0" applyFont="1" applyFill="1" applyBorder="1" applyAlignment="1" applyProtection="1">
      <alignment wrapText="1"/>
    </xf>
    <xf numFmtId="0" fontId="2" fillId="5" borderId="76" xfId="0" applyFont="1" applyFill="1" applyBorder="1" applyAlignment="1" applyProtection="1">
      <alignment wrapText="1"/>
    </xf>
    <xf numFmtId="14" fontId="42" fillId="5" borderId="77" xfId="0" applyNumberFormat="1" applyFont="1" applyFill="1" applyBorder="1" applyAlignment="1" applyProtection="1">
      <protection locked="0"/>
    </xf>
    <xf numFmtId="0" fontId="41" fillId="0" borderId="0" xfId="0" applyFont="1" applyBorder="1" applyProtection="1"/>
    <xf numFmtId="0" fontId="0" fillId="0" borderId="0" xfId="0" applyAlignment="1">
      <alignment horizontal="center" vertical="center"/>
    </xf>
    <xf numFmtId="0" fontId="0" fillId="0" borderId="0" xfId="0" applyAlignment="1">
      <alignment horizontal="left"/>
    </xf>
    <xf numFmtId="0" fontId="0" fillId="0" borderId="0" xfId="0" applyAlignment="1"/>
    <xf numFmtId="0" fontId="11" fillId="0" borderId="0" xfId="0" applyFont="1" applyFill="1" applyBorder="1" applyAlignment="1">
      <alignment wrapText="1"/>
    </xf>
    <xf numFmtId="0" fontId="11" fillId="0" borderId="4" xfId="0" applyFont="1" applyBorder="1" applyAlignment="1">
      <alignment horizontal="left"/>
    </xf>
    <xf numFmtId="0" fontId="30" fillId="0" borderId="0" xfId="0" applyFont="1" applyAlignment="1">
      <alignment horizontal="left"/>
    </xf>
    <xf numFmtId="0" fontId="11" fillId="0" borderId="0" xfId="0" applyFont="1" applyAlignment="1"/>
    <xf numFmtId="49" fontId="14" fillId="0" borderId="0" xfId="0" applyNumberFormat="1" applyFont="1" applyAlignment="1"/>
    <xf numFmtId="0" fontId="0" fillId="0" borderId="0" xfId="0" applyAlignment="1">
      <alignment horizontal="right"/>
    </xf>
    <xf numFmtId="0" fontId="0" fillId="0" borderId="0" xfId="0" applyBorder="1" applyAlignment="1">
      <alignment horizontal="left"/>
    </xf>
    <xf numFmtId="0" fontId="0" fillId="0" borderId="0" xfId="0" applyAlignment="1">
      <alignment vertical="top" wrapText="1"/>
    </xf>
    <xf numFmtId="0" fontId="0" fillId="0" borderId="80" xfId="0" applyBorder="1"/>
    <xf numFmtId="0" fontId="2" fillId="22" borderId="82" xfId="0" applyFont="1" applyFill="1" applyBorder="1" applyAlignment="1">
      <alignment horizontal="center"/>
    </xf>
    <xf numFmtId="3" fontId="44" fillId="0" borderId="0" xfId="0" applyNumberFormat="1" applyFont="1" applyProtection="1">
      <protection locked="0"/>
    </xf>
    <xf numFmtId="166" fontId="36" fillId="0" borderId="1" xfId="10" applyNumberFormat="1" applyFont="1" applyFill="1" applyBorder="1" applyAlignment="1" applyProtection="1">
      <alignment horizontal="center"/>
    </xf>
    <xf numFmtId="166" fontId="36" fillId="0" borderId="1" xfId="10" applyNumberFormat="1" applyFont="1" applyFill="1" applyBorder="1" applyProtection="1"/>
    <xf numFmtId="166" fontId="0" fillId="0" borderId="9" xfId="10" applyNumberFormat="1" applyFont="1" applyFill="1" applyBorder="1" applyProtection="1"/>
    <xf numFmtId="166" fontId="0" fillId="6" borderId="1" xfId="10" applyNumberFormat="1" applyFont="1" applyFill="1" applyBorder="1" applyProtection="1"/>
    <xf numFmtId="166" fontId="0" fillId="0" borderId="71" xfId="10" applyNumberFormat="1" applyFont="1" applyFill="1" applyBorder="1" applyProtection="1"/>
    <xf numFmtId="166" fontId="0" fillId="6" borderId="20" xfId="10" applyNumberFormat="1" applyFont="1" applyFill="1" applyBorder="1" applyProtection="1"/>
    <xf numFmtId="166" fontId="0" fillId="0" borderId="8" xfId="10" applyNumberFormat="1" applyFont="1" applyFill="1" applyBorder="1" applyAlignment="1" applyProtection="1"/>
    <xf numFmtId="166" fontId="0" fillId="0" borderId="1" xfId="10" applyNumberFormat="1" applyFont="1" applyFill="1" applyBorder="1" applyAlignment="1" applyProtection="1"/>
    <xf numFmtId="166" fontId="22" fillId="0" borderId="1" xfId="10" applyNumberFormat="1" applyFont="1" applyFill="1" applyBorder="1" applyAlignment="1" applyProtection="1">
      <alignment horizontal="left"/>
      <protection locked="0"/>
    </xf>
    <xf numFmtId="166" fontId="0" fillId="0" borderId="1" xfId="10" applyNumberFormat="1" applyFont="1" applyFill="1" applyBorder="1" applyProtection="1"/>
    <xf numFmtId="44" fontId="59" fillId="0" borderId="0" xfId="11" applyFont="1"/>
    <xf numFmtId="44" fontId="14" fillId="0" borderId="0" xfId="0" applyNumberFormat="1" applyFont="1"/>
    <xf numFmtId="0" fontId="0" fillId="0" borderId="2" xfId="0" applyNumberFormat="1" applyFont="1" applyFill="1" applyBorder="1" applyAlignment="1" applyProtection="1">
      <alignment horizontal="left"/>
    </xf>
    <xf numFmtId="0" fontId="36" fillId="0" borderId="10" xfId="2" applyNumberFormat="1" applyFont="1" applyFill="1" applyBorder="1" applyAlignment="1" applyProtection="1">
      <alignment horizontal="left"/>
    </xf>
    <xf numFmtId="0" fontId="36" fillId="0" borderId="2" xfId="2" applyNumberFormat="1" applyFont="1" applyFill="1" applyBorder="1" applyAlignment="1" applyProtection="1">
      <alignment horizontal="left"/>
    </xf>
    <xf numFmtId="0" fontId="11" fillId="13" borderId="1" xfId="0" applyFont="1" applyFill="1" applyBorder="1" applyAlignment="1" applyProtection="1">
      <alignment wrapText="1"/>
      <protection locked="0"/>
    </xf>
    <xf numFmtId="0" fontId="9" fillId="13" borderId="1" xfId="0" applyFont="1" applyFill="1" applyBorder="1" applyAlignment="1" applyProtection="1">
      <alignment wrapText="1"/>
      <protection locked="0"/>
    </xf>
    <xf numFmtId="166" fontId="9" fillId="0" borderId="1" xfId="10" applyNumberFormat="1" applyFont="1" applyBorder="1" applyProtection="1">
      <protection locked="0"/>
    </xf>
    <xf numFmtId="0" fontId="11" fillId="0" borderId="1" xfId="0" applyFont="1" applyBorder="1" applyAlignment="1" applyProtection="1">
      <alignment wrapText="1"/>
      <protection locked="0"/>
    </xf>
    <xf numFmtId="166" fontId="11" fillId="0" borderId="1" xfId="10" applyNumberFormat="1" applyFont="1" applyBorder="1" applyProtection="1">
      <protection locked="0"/>
    </xf>
    <xf numFmtId="174" fontId="26" fillId="0" borderId="1" xfId="11" applyNumberFormat="1" applyFont="1" applyBorder="1" applyProtection="1">
      <protection locked="0"/>
    </xf>
    <xf numFmtId="165" fontId="11" fillId="0" borderId="15" xfId="3" applyNumberFormat="1" applyFont="1" applyFill="1" applyBorder="1" applyAlignment="1" applyProtection="1">
      <alignment horizontal="right"/>
    </xf>
    <xf numFmtId="0" fontId="25" fillId="0" borderId="0" xfId="0" applyFont="1" applyProtection="1"/>
    <xf numFmtId="0" fontId="14" fillId="16" borderId="0" xfId="0" applyFont="1" applyFill="1"/>
    <xf numFmtId="2" fontId="0" fillId="0" borderId="0" xfId="0" applyNumberFormat="1" applyFont="1" applyProtection="1"/>
    <xf numFmtId="10" fontId="0" fillId="0" borderId="1" xfId="0" applyNumberFormat="1" applyFont="1" applyFill="1" applyBorder="1" applyAlignment="1" applyProtection="1">
      <alignment horizontal="left"/>
      <protection locked="0"/>
    </xf>
    <xf numFmtId="0" fontId="64" fillId="0" borderId="0" xfId="0" applyFont="1" applyAlignment="1" applyProtection="1">
      <alignment horizontal="right"/>
    </xf>
    <xf numFmtId="0" fontId="64" fillId="0" borderId="0" xfId="0" applyFont="1" applyFill="1" applyAlignment="1" applyProtection="1">
      <alignment horizontal="center"/>
    </xf>
    <xf numFmtId="175" fontId="15" fillId="0" borderId="1" xfId="0" applyNumberFormat="1" applyFont="1" applyFill="1" applyBorder="1" applyAlignment="1" applyProtection="1">
      <alignment horizontal="left"/>
      <protection locked="0"/>
    </xf>
    <xf numFmtId="0" fontId="36" fillId="0" borderId="13" xfId="0" applyFont="1" applyBorder="1" applyProtection="1"/>
    <xf numFmtId="0" fontId="24" fillId="0" borderId="18" xfId="0" applyFont="1" applyFill="1" applyBorder="1" applyProtection="1"/>
    <xf numFmtId="166" fontId="24" fillId="0" borderId="6" xfId="10" applyNumberFormat="1" applyFont="1" applyFill="1" applyBorder="1" applyAlignment="1" applyProtection="1">
      <alignment horizontal="right"/>
    </xf>
    <xf numFmtId="0" fontId="24" fillId="0" borderId="17" xfId="0" applyFont="1" applyBorder="1" applyProtection="1"/>
    <xf numFmtId="175" fontId="24" fillId="0" borderId="14" xfId="0" applyNumberFormat="1" applyFont="1" applyBorder="1" applyProtection="1"/>
    <xf numFmtId="44" fontId="14" fillId="0" borderId="0" xfId="11" applyFont="1" applyFill="1"/>
    <xf numFmtId="0" fontId="0" fillId="0" borderId="0" xfId="0" applyFont="1"/>
    <xf numFmtId="0" fontId="0" fillId="0" borderId="13" xfId="0" applyFont="1" applyFill="1" applyBorder="1" applyProtection="1">
      <protection locked="0"/>
    </xf>
    <xf numFmtId="167" fontId="36" fillId="0" borderId="13" xfId="2" applyNumberFormat="1" applyFont="1" applyFill="1" applyBorder="1" applyAlignment="1" applyProtection="1">
      <alignment horizontal="center"/>
      <protection locked="0"/>
    </xf>
    <xf numFmtId="0" fontId="9" fillId="0" borderId="0" xfId="0" applyFont="1" applyFill="1" applyProtection="1">
      <protection locked="0"/>
    </xf>
    <xf numFmtId="2" fontId="31" fillId="0" borderId="9" xfId="2" applyNumberFormat="1" applyFont="1" applyFill="1" applyBorder="1" applyAlignment="1" applyProtection="1">
      <alignment horizontal="center" vertical="center"/>
    </xf>
    <xf numFmtId="2" fontId="31" fillId="0" borderId="2" xfId="2" applyNumberFormat="1" applyFont="1" applyFill="1" applyBorder="1" applyAlignment="1" applyProtection="1">
      <alignment vertical="center"/>
    </xf>
    <xf numFmtId="0" fontId="65" fillId="2" borderId="0" xfId="0" applyFont="1" applyFill="1" applyAlignment="1"/>
    <xf numFmtId="0" fontId="0" fillId="23" borderId="0" xfId="0" applyFill="1" applyAlignment="1"/>
    <xf numFmtId="0" fontId="0" fillId="2" borderId="0" xfId="0" applyFill="1" applyAlignment="1"/>
    <xf numFmtId="0" fontId="65" fillId="2" borderId="0" xfId="0" applyFont="1" applyFill="1" applyAlignment="1">
      <alignment wrapText="1"/>
    </xf>
    <xf numFmtId="177" fontId="65" fillId="2" borderId="0" xfId="0" applyNumberFormat="1" applyFont="1" applyFill="1" applyAlignment="1"/>
    <xf numFmtId="0" fontId="69" fillId="2" borderId="0" xfId="0" applyFont="1" applyFill="1" applyAlignment="1">
      <alignment horizontal="left"/>
    </xf>
    <xf numFmtId="0" fontId="68" fillId="2" borderId="0" xfId="0" applyFont="1" applyFill="1" applyAlignment="1"/>
    <xf numFmtId="0" fontId="67" fillId="0" borderId="0" xfId="0" applyFont="1" applyBorder="1" applyAlignment="1"/>
    <xf numFmtId="0" fontId="67" fillId="0" borderId="0" xfId="0" applyFont="1" applyAlignment="1"/>
    <xf numFmtId="0" fontId="66" fillId="24" borderId="1" xfId="0" applyFont="1" applyFill="1" applyBorder="1" applyAlignment="1">
      <alignment horizontal="left"/>
    </xf>
    <xf numFmtId="0" fontId="66" fillId="2" borderId="0" xfId="0" applyFont="1" applyFill="1" applyBorder="1" applyAlignment="1">
      <alignment horizontal="left"/>
    </xf>
    <xf numFmtId="0" fontId="71" fillId="2" borderId="0" xfId="0" applyFont="1" applyFill="1" applyAlignment="1"/>
    <xf numFmtId="177" fontId="71" fillId="2" borderId="0" xfId="0" applyNumberFormat="1" applyFont="1" applyFill="1" applyAlignment="1"/>
    <xf numFmtId="0" fontId="72" fillId="24" borderId="1" xfId="0" applyFont="1" applyFill="1" applyBorder="1" applyAlignment="1">
      <alignment horizontal="left"/>
    </xf>
    <xf numFmtId="0" fontId="70" fillId="2" borderId="0" xfId="0" applyFont="1" applyFill="1" applyBorder="1" applyAlignment="1">
      <alignment wrapText="1"/>
    </xf>
    <xf numFmtId="0" fontId="66" fillId="2" borderId="0" xfId="0" applyFont="1" applyFill="1" applyAlignment="1">
      <alignment horizontal="left"/>
    </xf>
    <xf numFmtId="0" fontId="66" fillId="24" borderId="2" xfId="0" applyFont="1" applyFill="1" applyBorder="1" applyAlignment="1">
      <alignment horizontal="center" wrapText="1"/>
    </xf>
    <xf numFmtId="0" fontId="66" fillId="24" borderId="3" xfId="0" applyFont="1" applyFill="1" applyBorder="1" applyAlignment="1">
      <alignment horizontal="center" wrapText="1"/>
    </xf>
    <xf numFmtId="0" fontId="66" fillId="24" borderId="10" xfId="0" applyFont="1" applyFill="1" applyBorder="1" applyAlignment="1">
      <alignment horizontal="center" wrapText="1"/>
    </xf>
    <xf numFmtId="0" fontId="66" fillId="24" borderId="11" xfId="0" applyFont="1" applyFill="1" applyBorder="1" applyAlignment="1">
      <alignment horizontal="center" wrapText="1"/>
    </xf>
    <xf numFmtId="0" fontId="66" fillId="24" borderId="11" xfId="0" applyFont="1" applyFill="1" applyBorder="1" applyAlignment="1">
      <alignment horizontal="center"/>
    </xf>
    <xf numFmtId="0" fontId="66" fillId="24" borderId="10" xfId="0" applyFont="1" applyFill="1" applyBorder="1" applyAlignment="1"/>
    <xf numFmtId="0" fontId="66" fillId="24" borderId="10" xfId="0" applyFont="1" applyFill="1" applyBorder="1" applyAlignment="1">
      <alignment horizontal="center" vertical="center" wrapText="1"/>
    </xf>
    <xf numFmtId="177" fontId="66" fillId="24" borderId="10" xfId="0" applyNumberFormat="1" applyFont="1" applyFill="1" applyBorder="1" applyAlignment="1"/>
    <xf numFmtId="0" fontId="66" fillId="24" borderId="11" xfId="0" applyFont="1" applyFill="1" applyBorder="1" applyAlignment="1"/>
    <xf numFmtId="0" fontId="66" fillId="24" borderId="71" xfId="0" applyFont="1" applyFill="1" applyBorder="1" applyAlignment="1"/>
    <xf numFmtId="0" fontId="66" fillId="24" borderId="0" xfId="0" applyFont="1" applyFill="1" applyAlignment="1"/>
    <xf numFmtId="0" fontId="66" fillId="24" borderId="12" xfId="0" applyFont="1" applyFill="1" applyBorder="1" applyAlignment="1">
      <alignment horizontal="center" wrapText="1"/>
    </xf>
    <xf numFmtId="0" fontId="66" fillId="24" borderId="0" xfId="0" applyFont="1" applyFill="1" applyBorder="1" applyAlignment="1">
      <alignment horizontal="center" wrapText="1"/>
    </xf>
    <xf numFmtId="0" fontId="66" fillId="24" borderId="0" xfId="0" applyFont="1" applyFill="1" applyBorder="1" applyAlignment="1">
      <alignment horizontal="center"/>
    </xf>
    <xf numFmtId="0" fontId="66" fillId="24" borderId="12" xfId="0" applyFont="1" applyFill="1" applyBorder="1" applyAlignment="1"/>
    <xf numFmtId="0" fontId="66" fillId="24" borderId="12" xfId="0" applyFont="1" applyFill="1" applyBorder="1" applyAlignment="1">
      <alignment horizontal="center" vertical="center" wrapText="1"/>
    </xf>
    <xf numFmtId="177" fontId="66" fillId="24" borderId="12" xfId="0" applyNumberFormat="1" applyFont="1" applyFill="1" applyBorder="1" applyAlignment="1"/>
    <xf numFmtId="0" fontId="66" fillId="24" borderId="0" xfId="0" applyFont="1" applyFill="1" applyBorder="1" applyAlignment="1"/>
    <xf numFmtId="0" fontId="66" fillId="24" borderId="80" xfId="0" applyFont="1" applyFill="1" applyBorder="1" applyAlignment="1"/>
    <xf numFmtId="0" fontId="66" fillId="24" borderId="2" xfId="0" applyFont="1" applyFill="1" applyBorder="1" applyAlignment="1">
      <alignment horizontal="center"/>
    </xf>
    <xf numFmtId="0" fontId="66" fillId="24" borderId="3" xfId="0" applyFont="1" applyFill="1" applyBorder="1" applyAlignment="1">
      <alignment horizontal="center"/>
    </xf>
    <xf numFmtId="0" fontId="66" fillId="24" borderId="12" xfId="0" applyFont="1" applyFill="1" applyBorder="1" applyAlignment="1">
      <alignment horizontal="center"/>
    </xf>
    <xf numFmtId="0" fontId="66" fillId="24" borderId="40" xfId="0" applyFont="1" applyFill="1" applyBorder="1" applyAlignment="1">
      <alignment horizontal="center" wrapText="1"/>
    </xf>
    <xf numFmtId="0" fontId="66" fillId="24" borderId="4" xfId="0" applyFont="1" applyFill="1" applyBorder="1" applyAlignment="1">
      <alignment horizontal="center" wrapText="1"/>
    </xf>
    <xf numFmtId="0" fontId="66" fillId="24" borderId="4" xfId="0" applyFont="1" applyFill="1" applyBorder="1" applyAlignment="1"/>
    <xf numFmtId="0" fontId="66" fillId="24" borderId="40" xfId="0" applyFont="1" applyFill="1" applyBorder="1" applyAlignment="1"/>
    <xf numFmtId="0" fontId="66" fillId="24" borderId="40" xfId="0" applyFont="1" applyFill="1" applyBorder="1" applyAlignment="1">
      <alignment horizontal="center" vertical="center" wrapText="1"/>
    </xf>
    <xf numFmtId="177" fontId="66" fillId="24" borderId="40" xfId="0" applyNumberFormat="1" applyFont="1" applyFill="1" applyBorder="1" applyAlignment="1"/>
    <xf numFmtId="0" fontId="66" fillId="24" borderId="81" xfId="0" applyFont="1" applyFill="1" applyBorder="1" applyAlignment="1"/>
    <xf numFmtId="0" fontId="66" fillId="24" borderId="10" xfId="0" applyFont="1" applyFill="1" applyBorder="1" applyAlignment="1" applyProtection="1">
      <alignment wrapText="1"/>
      <protection locked="0"/>
    </xf>
    <xf numFmtId="0" fontId="66" fillId="24" borderId="20" xfId="0" applyFont="1" applyFill="1" applyBorder="1" applyAlignment="1" applyProtection="1">
      <alignment wrapText="1"/>
      <protection locked="0"/>
    </xf>
    <xf numFmtId="0" fontId="66" fillId="24" borderId="71" xfId="0" applyFont="1" applyFill="1" applyBorder="1" applyAlignment="1" applyProtection="1">
      <alignment horizontal="center" wrapText="1"/>
      <protection locked="0"/>
    </xf>
    <xf numFmtId="0" fontId="66" fillId="24" borderId="71" xfId="0" applyFont="1" applyFill="1" applyBorder="1" applyAlignment="1" applyProtection="1">
      <alignment wrapText="1"/>
      <protection locked="0"/>
    </xf>
    <xf numFmtId="0" fontId="75" fillId="24" borderId="71" xfId="0" applyFont="1" applyFill="1" applyBorder="1" applyAlignment="1" applyProtection="1">
      <alignment horizontal="center" wrapText="1"/>
      <protection locked="0"/>
    </xf>
    <xf numFmtId="0" fontId="66" fillId="24" borderId="20" xfId="0" applyFont="1" applyFill="1" applyBorder="1" applyAlignment="1" applyProtection="1">
      <alignment horizontal="center" wrapText="1"/>
      <protection locked="0"/>
    </xf>
    <xf numFmtId="177" fontId="66" fillId="24" borderId="20" xfId="0" applyNumberFormat="1" applyFont="1" applyFill="1" applyBorder="1" applyAlignment="1">
      <alignment wrapText="1"/>
    </xf>
    <xf numFmtId="0" fontId="66" fillId="24" borderId="20" xfId="0" applyFont="1" applyFill="1" applyBorder="1" applyAlignment="1">
      <alignment wrapText="1"/>
    </xf>
    <xf numFmtId="177" fontId="66" fillId="24" borderId="20" xfId="0" applyNumberFormat="1" applyFont="1" applyFill="1" applyBorder="1" applyAlignment="1">
      <alignment horizontal="center"/>
    </xf>
    <xf numFmtId="0" fontId="66" fillId="24" borderId="20" xfId="0" applyFont="1" applyFill="1" applyBorder="1" applyAlignment="1">
      <alignment horizontal="center" wrapText="1"/>
    </xf>
    <xf numFmtId="0" fontId="0" fillId="2" borderId="1" xfId="0" applyFill="1" applyBorder="1" applyAlignment="1">
      <alignment horizontal="center" vertical="center" wrapText="1"/>
    </xf>
    <xf numFmtId="0" fontId="0" fillId="2" borderId="1" xfId="22" applyFont="1" applyFill="1" applyBorder="1" applyAlignment="1">
      <alignment horizontal="center" vertical="center" shrinkToFit="1"/>
    </xf>
    <xf numFmtId="0" fontId="65" fillId="2" borderId="1" xfId="0" applyFont="1" applyFill="1" applyBorder="1" applyAlignment="1">
      <alignment horizontal="center" vertical="center"/>
    </xf>
    <xf numFmtId="2" fontId="65" fillId="2" borderId="1" xfId="0" applyNumberFormat="1" applyFont="1" applyFill="1" applyBorder="1" applyAlignment="1">
      <alignment horizontal="center" vertical="center"/>
    </xf>
    <xf numFmtId="0" fontId="65" fillId="2" borderId="1" xfId="0" applyFont="1" applyFill="1" applyBorder="1" applyAlignment="1" applyProtection="1">
      <alignment horizontal="center" vertical="center"/>
      <protection locked="0"/>
    </xf>
    <xf numFmtId="0" fontId="39" fillId="2" borderId="1" xfId="0" applyFont="1" applyFill="1" applyBorder="1" applyAlignment="1">
      <alignment horizontal="center" vertical="center"/>
    </xf>
    <xf numFmtId="176" fontId="65" fillId="2" borderId="1" xfId="0" applyNumberFormat="1" applyFont="1" applyFill="1" applyBorder="1" applyAlignment="1">
      <alignment horizontal="center" vertical="center"/>
    </xf>
    <xf numFmtId="176" fontId="65" fillId="2" borderId="1" xfId="0" applyNumberFormat="1" applyFont="1" applyFill="1" applyBorder="1" applyAlignment="1">
      <alignment horizontal="center" vertical="center" wrapText="1"/>
    </xf>
    <xf numFmtId="177" fontId="65" fillId="2" borderId="1" xfId="0" applyNumberFormat="1" applyFont="1" applyFill="1" applyBorder="1" applyAlignment="1">
      <alignment horizontal="center" vertical="center"/>
    </xf>
    <xf numFmtId="177" fontId="65" fillId="2" borderId="1" xfId="0" applyNumberFormat="1" applyFont="1" applyFill="1" applyBorder="1" applyAlignment="1" applyProtection="1">
      <alignment horizontal="center" vertical="center"/>
      <protection locked="0"/>
    </xf>
    <xf numFmtId="2" fontId="65" fillId="2" borderId="1" xfId="0" applyNumberFormat="1" applyFont="1" applyFill="1" applyBorder="1" applyAlignment="1">
      <alignment horizontal="center" vertical="center" wrapText="1"/>
    </xf>
    <xf numFmtId="0" fontId="39" fillId="2" borderId="1" xfId="0" applyFont="1" applyFill="1" applyBorder="1" applyAlignment="1">
      <alignment horizontal="center" vertical="center" wrapText="1"/>
    </xf>
    <xf numFmtId="0" fontId="65" fillId="2" borderId="1" xfId="0" applyFont="1" applyFill="1" applyBorder="1" applyAlignment="1">
      <alignment vertical="center"/>
    </xf>
    <xf numFmtId="164" fontId="15" fillId="0" borderId="1" xfId="11" applyNumberFormat="1" applyFont="1" applyFill="1" applyBorder="1" applyAlignment="1" applyProtection="1">
      <alignment horizontal="left"/>
      <protection locked="0"/>
    </xf>
    <xf numFmtId="44" fontId="36" fillId="0" borderId="1" xfId="11" applyNumberFormat="1" applyFont="1" applyFill="1" applyBorder="1" applyAlignment="1" applyProtection="1">
      <alignment horizontal="center"/>
    </xf>
    <xf numFmtId="0" fontId="0" fillId="0" borderId="0" xfId="0" applyAlignment="1">
      <alignment horizontal="center"/>
    </xf>
    <xf numFmtId="0" fontId="23" fillId="0" borderId="0" xfId="0" applyFont="1" applyFill="1" applyBorder="1" applyAlignment="1" applyProtection="1"/>
    <xf numFmtId="0" fontId="23" fillId="0" borderId="15" xfId="0" applyFont="1" applyFill="1" applyBorder="1" applyAlignment="1" applyProtection="1"/>
    <xf numFmtId="0" fontId="77" fillId="26" borderId="0" xfId="0" applyFont="1" applyFill="1" applyAlignment="1">
      <alignment horizontal="center" wrapText="1"/>
    </xf>
    <xf numFmtId="0" fontId="0" fillId="0" borderId="0" xfId="0" applyFont="1" applyAlignment="1" applyProtection="1">
      <alignment horizontal="right"/>
    </xf>
    <xf numFmtId="0" fontId="49" fillId="20" borderId="96" xfId="0" applyFont="1" applyFill="1" applyBorder="1" applyAlignment="1">
      <alignment horizontal="center" vertical="center"/>
    </xf>
    <xf numFmtId="164" fontId="11" fillId="0" borderId="0" xfId="0" applyNumberFormat="1" applyFont="1" applyFill="1" applyBorder="1" applyAlignment="1" applyProtection="1">
      <alignment horizontal="right"/>
    </xf>
    <xf numFmtId="164" fontId="24" fillId="0" borderId="0" xfId="0" applyNumberFormat="1" applyFont="1" applyBorder="1" applyAlignment="1" applyProtection="1">
      <alignment horizontal="right"/>
    </xf>
    <xf numFmtId="165" fontId="24" fillId="0" borderId="0" xfId="3" applyNumberFormat="1" applyFont="1" applyBorder="1" applyAlignment="1" applyProtection="1">
      <alignment horizontal="right"/>
    </xf>
    <xf numFmtId="3" fontId="24" fillId="0" borderId="0" xfId="0" applyNumberFormat="1" applyFont="1" applyBorder="1" applyAlignment="1" applyProtection="1">
      <alignment horizontal="right"/>
    </xf>
    <xf numFmtId="175" fontId="24" fillId="0" borderId="0" xfId="0" applyNumberFormat="1" applyFont="1" applyBorder="1" applyProtection="1"/>
    <xf numFmtId="2" fontId="24" fillId="0" borderId="0" xfId="0" applyNumberFormat="1" applyFont="1" applyFill="1" applyBorder="1" applyAlignment="1" applyProtection="1"/>
    <xf numFmtId="49" fontId="24" fillId="2" borderId="8" xfId="0" applyNumberFormat="1" applyFont="1" applyFill="1" applyBorder="1" applyAlignment="1" applyProtection="1">
      <alignment horizontal="left"/>
    </xf>
    <xf numFmtId="49" fontId="24" fillId="2" borderId="19" xfId="0" applyNumberFormat="1" applyFont="1" applyFill="1" applyBorder="1" applyAlignment="1" applyProtection="1">
      <alignment horizontal="right"/>
    </xf>
    <xf numFmtId="166" fontId="24" fillId="0" borderId="19" xfId="10" applyNumberFormat="1" applyFont="1" applyFill="1" applyBorder="1" applyAlignment="1" applyProtection="1">
      <alignment horizontal="right"/>
    </xf>
    <xf numFmtId="49" fontId="24" fillId="2" borderId="18" xfId="0" applyNumberFormat="1" applyFont="1" applyFill="1" applyBorder="1" applyAlignment="1" applyProtection="1">
      <alignment horizontal="right"/>
    </xf>
    <xf numFmtId="175" fontId="24" fillId="0" borderId="0" xfId="0" applyNumberFormat="1" applyFont="1" applyFill="1" applyBorder="1" applyProtection="1"/>
    <xf numFmtId="49" fontId="24" fillId="0" borderId="0" xfId="0" applyNumberFormat="1" applyFont="1" applyFill="1" applyBorder="1" applyAlignment="1" applyProtection="1">
      <alignment horizontal="left"/>
    </xf>
    <xf numFmtId="9" fontId="0" fillId="0" borderId="0" xfId="3" applyFont="1"/>
    <xf numFmtId="0" fontId="11" fillId="0" borderId="0" xfId="0" applyFont="1"/>
    <xf numFmtId="0" fontId="39" fillId="0" borderId="0" xfId="0" applyNumberFormat="1" applyFont="1" applyFill="1" applyBorder="1" applyAlignment="1" applyProtection="1"/>
    <xf numFmtId="17" fontId="0" fillId="0" borderId="0" xfId="0" applyNumberFormat="1"/>
    <xf numFmtId="0" fontId="0" fillId="0" borderId="71" xfId="0" applyFont="1" applyBorder="1" applyProtection="1"/>
    <xf numFmtId="0" fontId="14" fillId="0" borderId="12" xfId="0" applyFont="1" applyBorder="1" applyProtection="1"/>
    <xf numFmtId="0" fontId="14" fillId="0" borderId="80" xfId="0" applyFont="1" applyBorder="1" applyProtection="1"/>
    <xf numFmtId="0" fontId="14" fillId="0" borderId="12" xfId="0" applyFont="1" applyBorder="1"/>
    <xf numFmtId="0" fontId="14" fillId="0" borderId="80" xfId="0" applyFont="1" applyBorder="1"/>
    <xf numFmtId="0" fontId="0" fillId="0" borderId="12" xfId="0" applyBorder="1"/>
    <xf numFmtId="0" fontId="9" fillId="0" borderId="12" xfId="0" applyFont="1" applyBorder="1" applyProtection="1"/>
    <xf numFmtId="0" fontId="9" fillId="0" borderId="80" xfId="0" applyFont="1" applyBorder="1" applyProtection="1"/>
    <xf numFmtId="0" fontId="9" fillId="0" borderId="40" xfId="0" applyFont="1" applyBorder="1" applyProtection="1"/>
    <xf numFmtId="0" fontId="9" fillId="0" borderId="81" xfId="0" applyFont="1" applyBorder="1" applyProtection="1"/>
    <xf numFmtId="0" fontId="11" fillId="0" borderId="0" xfId="0" applyFont="1" applyAlignment="1" applyProtection="1">
      <alignment horizontal="right"/>
      <protection locked="0"/>
    </xf>
    <xf numFmtId="0" fontId="94" fillId="0" borderId="0" xfId="0" applyFont="1" applyBorder="1" applyAlignment="1">
      <alignment vertical="center"/>
    </xf>
    <xf numFmtId="0" fontId="93" fillId="0" borderId="0" xfId="0" applyFont="1" applyBorder="1" applyAlignment="1">
      <alignment vertical="center" wrapText="1"/>
    </xf>
    <xf numFmtId="0" fontId="95" fillId="0" borderId="0" xfId="0" applyFont="1" applyBorder="1" applyAlignment="1">
      <alignment vertical="center"/>
    </xf>
    <xf numFmtId="0" fontId="96" fillId="0" borderId="0" xfId="0" applyFont="1" applyBorder="1" applyAlignment="1">
      <alignment vertical="center"/>
    </xf>
    <xf numFmtId="1" fontId="15" fillId="0" borderId="1" xfId="0" applyNumberFormat="1" applyFont="1" applyFill="1" applyBorder="1" applyAlignment="1" applyProtection="1">
      <alignment horizontal="center"/>
      <protection locked="0"/>
    </xf>
    <xf numFmtId="165" fontId="15" fillId="0" borderId="1" xfId="3" applyNumberFormat="1" applyFont="1" applyFill="1" applyBorder="1" applyAlignment="1" applyProtection="1">
      <alignment horizontal="center"/>
      <protection locked="0"/>
    </xf>
    <xf numFmtId="14" fontId="0" fillId="0" borderId="0" xfId="0" applyNumberFormat="1"/>
    <xf numFmtId="14" fontId="0" fillId="0" borderId="0" xfId="0" applyNumberFormat="1" applyProtection="1">
      <protection locked="0"/>
    </xf>
    <xf numFmtId="0" fontId="0" fillId="0" borderId="0" xfId="0" quotePrefix="1"/>
    <xf numFmtId="0" fontId="0" fillId="60" borderId="0" xfId="0" applyFill="1"/>
    <xf numFmtId="2" fontId="31" fillId="8" borderId="38" xfId="2" applyNumberFormat="1" applyFont="1" applyFill="1" applyBorder="1" applyAlignment="1" applyProtection="1">
      <alignment horizontal="left" textRotation="90" wrapText="1"/>
    </xf>
    <xf numFmtId="165" fontId="0" fillId="61" borderId="0" xfId="3" applyNumberFormat="1" applyFont="1" applyFill="1"/>
    <xf numFmtId="0" fontId="0" fillId="0" borderId="0" xfId="0"/>
    <xf numFmtId="0" fontId="65" fillId="59" borderId="0" xfId="0" applyNumberFormat="1" applyFont="1" applyFill="1" applyBorder="1" applyAlignment="1" applyProtection="1"/>
    <xf numFmtId="165" fontId="0" fillId="0" borderId="0" xfId="3" applyNumberFormat="1" applyFont="1"/>
    <xf numFmtId="166" fontId="0" fillId="0" borderId="0" xfId="10" applyNumberFormat="1" applyFont="1"/>
    <xf numFmtId="14" fontId="22" fillId="0" borderId="4" xfId="0" applyNumberFormat="1" applyFont="1" applyFill="1" applyBorder="1" applyAlignment="1" applyProtection="1">
      <alignment horizontal="left"/>
    </xf>
    <xf numFmtId="0" fontId="0" fillId="0" borderId="12" xfId="0" applyFont="1" applyBorder="1" applyProtection="1"/>
    <xf numFmtId="0" fontId="31" fillId="0" borderId="1" xfId="0" applyFont="1" applyBorder="1" applyAlignment="1" applyProtection="1">
      <alignment horizontal="center"/>
    </xf>
    <xf numFmtId="0" fontId="30" fillId="0" borderId="27" xfId="0" applyFont="1" applyBorder="1" applyAlignment="1" applyProtection="1">
      <alignment horizontal="center"/>
    </xf>
    <xf numFmtId="0" fontId="14" fillId="0" borderId="1" xfId="0" applyFont="1" applyBorder="1" applyProtection="1"/>
    <xf numFmtId="49" fontId="30" fillId="0" borderId="27" xfId="0" applyNumberFormat="1" applyFont="1" applyBorder="1" applyAlignment="1" applyProtection="1">
      <alignment horizontal="center"/>
    </xf>
    <xf numFmtId="0" fontId="14" fillId="0" borderId="28" xfId="0" applyFont="1" applyBorder="1" applyProtection="1"/>
    <xf numFmtId="0" fontId="30" fillId="0" borderId="1" xfId="0" applyFont="1" applyBorder="1" applyAlignment="1" applyProtection="1">
      <alignment horizontal="center"/>
    </xf>
    <xf numFmtId="0" fontId="14" fillId="0" borderId="28" xfId="0" applyFont="1" applyFill="1" applyBorder="1" applyAlignment="1" applyProtection="1"/>
    <xf numFmtId="0" fontId="14" fillId="0" borderId="2" xfId="0" applyFont="1" applyBorder="1" applyProtection="1"/>
    <xf numFmtId="0" fontId="14" fillId="0" borderId="31" xfId="0" applyFont="1" applyBorder="1" applyProtection="1">
      <protection locked="0"/>
    </xf>
    <xf numFmtId="0" fontId="14" fillId="0" borderId="39" xfId="0" applyFont="1" applyBorder="1" applyAlignment="1" applyProtection="1"/>
    <xf numFmtId="0" fontId="30" fillId="0" borderId="107" xfId="0" applyFont="1" applyBorder="1" applyAlignment="1" applyProtection="1">
      <alignment horizontal="center"/>
    </xf>
    <xf numFmtId="0" fontId="30" fillId="0" borderId="20" xfId="0" applyFont="1" applyBorder="1" applyAlignment="1" applyProtection="1">
      <alignment horizontal="center"/>
    </xf>
    <xf numFmtId="0" fontId="14" fillId="0" borderId="28" xfId="0" applyFont="1" applyBorder="1" applyProtection="1">
      <protection locked="0"/>
    </xf>
    <xf numFmtId="49" fontId="30" fillId="0" borderId="27" xfId="0" applyNumberFormat="1" applyFont="1" applyFill="1" applyBorder="1" applyAlignment="1" applyProtection="1">
      <alignment horizontal="center"/>
    </xf>
    <xf numFmtId="49" fontId="30" fillId="0" borderId="29" xfId="0" applyNumberFormat="1" applyFont="1" applyFill="1" applyBorder="1" applyAlignment="1" applyProtection="1">
      <alignment horizontal="center"/>
    </xf>
    <xf numFmtId="0" fontId="14" fillId="0" borderId="106" xfId="0" applyFont="1" applyBorder="1" applyAlignment="1" applyProtection="1"/>
    <xf numFmtId="0" fontId="14" fillId="0" borderId="28" xfId="0" applyFont="1" applyBorder="1" applyAlignment="1" applyProtection="1"/>
    <xf numFmtId="0" fontId="14" fillId="0" borderId="28" xfId="0" applyFont="1" applyBorder="1" applyAlignment="1" applyProtection="1">
      <alignment horizontal="left"/>
    </xf>
    <xf numFmtId="0" fontId="14" fillId="0" borderId="108" xfId="0" applyFont="1" applyBorder="1" applyAlignment="1" applyProtection="1"/>
    <xf numFmtId="0" fontId="14" fillId="0" borderId="31" xfId="0" applyFont="1" applyBorder="1" applyAlignment="1" applyProtection="1"/>
    <xf numFmtId="0" fontId="30" fillId="0" borderId="1" xfId="0" applyFont="1" applyBorder="1" applyAlignment="1" applyProtection="1">
      <alignment horizontal="center"/>
      <protection locked="0"/>
    </xf>
    <xf numFmtId="0" fontId="14" fillId="0" borderId="1" xfId="0" applyFont="1" applyBorder="1" applyProtection="1">
      <protection locked="0"/>
    </xf>
    <xf numFmtId="49" fontId="30" fillId="0" borderId="30" xfId="0" applyNumberFormat="1" applyFont="1" applyBorder="1" applyAlignment="1" applyProtection="1">
      <alignment horizontal="center"/>
    </xf>
    <xf numFmtId="0" fontId="14" fillId="0" borderId="28" xfId="0" applyFont="1" applyFill="1" applyBorder="1" applyAlignment="1" applyProtection="1">
      <alignment horizontal="left"/>
    </xf>
    <xf numFmtId="0" fontId="14" fillId="0" borderId="2" xfId="0" applyFont="1" applyFill="1" applyBorder="1" applyAlignment="1" applyProtection="1">
      <alignment horizontal="left"/>
    </xf>
    <xf numFmtId="0" fontId="14" fillId="0" borderId="39" xfId="0" applyFont="1" applyFill="1" applyBorder="1" applyAlignment="1" applyProtection="1">
      <alignment horizontal="left"/>
    </xf>
    <xf numFmtId="0" fontId="14" fillId="0" borderId="29" xfId="0" applyFont="1" applyBorder="1" applyProtection="1">
      <protection locked="0"/>
    </xf>
    <xf numFmtId="0" fontId="14" fillId="0" borderId="30" xfId="0" applyFont="1" applyBorder="1" applyProtection="1">
      <protection locked="0"/>
    </xf>
    <xf numFmtId="0" fontId="99" fillId="0" borderId="27" xfId="0" applyFont="1" applyBorder="1" applyAlignment="1">
      <alignment vertical="center"/>
    </xf>
    <xf numFmtId="0" fontId="59" fillId="0" borderId="1" xfId="0" applyFont="1" applyBorder="1" applyAlignment="1">
      <alignment vertical="center"/>
    </xf>
    <xf numFmtId="0" fontId="99" fillId="0" borderId="29" xfId="0" applyFont="1" applyBorder="1" applyAlignment="1">
      <alignment vertical="center"/>
    </xf>
    <xf numFmtId="0" fontId="59" fillId="0" borderId="30" xfId="0" applyFont="1" applyBorder="1" applyAlignment="1">
      <alignment vertical="center"/>
    </xf>
    <xf numFmtId="0" fontId="0" fillId="5" borderId="0" xfId="0" applyFill="1" applyProtection="1"/>
    <xf numFmtId="0" fontId="0" fillId="0" borderId="0" xfId="0" applyProtection="1"/>
    <xf numFmtId="0" fontId="15" fillId="0" borderId="3" xfId="0" applyFont="1" applyFill="1" applyBorder="1" applyAlignment="1" applyProtection="1">
      <alignment horizontal="left"/>
      <protection locked="0"/>
    </xf>
    <xf numFmtId="14" fontId="0" fillId="0" borderId="0" xfId="0" applyNumberFormat="1"/>
    <xf numFmtId="0" fontId="0" fillId="0" borderId="0" xfId="0" applyProtection="1">
      <protection locked="0"/>
    </xf>
    <xf numFmtId="0" fontId="15" fillId="0" borderId="1" xfId="0" applyFont="1" applyFill="1" applyBorder="1" applyAlignment="1" applyProtection="1">
      <alignment horizontal="left"/>
      <protection locked="0"/>
    </xf>
    <xf numFmtId="49" fontId="0" fillId="0" borderId="0" xfId="0" applyNumberFormat="1"/>
    <xf numFmtId="0" fontId="0" fillId="0" borderId="0" xfId="0" applyNumberFormat="1"/>
    <xf numFmtId="2" fontId="15" fillId="0" borderId="1" xfId="0" applyNumberFormat="1" applyFont="1" applyFill="1" applyBorder="1" applyAlignment="1" applyProtection="1">
      <alignment horizontal="left"/>
      <protection locked="0"/>
    </xf>
    <xf numFmtId="0" fontId="0" fillId="0" borderId="0" xfId="0" applyFill="1" applyAlignment="1">
      <alignment horizontal="center"/>
    </xf>
    <xf numFmtId="0" fontId="0" fillId="0" borderId="1" xfId="0" applyBorder="1"/>
    <xf numFmtId="0" fontId="0" fillId="0" borderId="1" xfId="0" applyFill="1" applyBorder="1"/>
    <xf numFmtId="0" fontId="11" fillId="63" borderId="1" xfId="0" applyFont="1" applyFill="1" applyBorder="1" applyAlignment="1">
      <alignment horizontal="center"/>
    </xf>
    <xf numFmtId="0" fontId="0" fillId="0" borderId="1" xfId="0" applyBorder="1" applyAlignment="1">
      <alignment wrapText="1"/>
    </xf>
    <xf numFmtId="0" fontId="0" fillId="0" borderId="1" xfId="0" applyFill="1" applyBorder="1" applyAlignment="1">
      <alignment wrapText="1"/>
    </xf>
    <xf numFmtId="0" fontId="11" fillId="63" borderId="1" xfId="0" applyFont="1" applyFill="1" applyBorder="1" applyAlignment="1">
      <alignment horizontal="center" wrapText="1"/>
    </xf>
    <xf numFmtId="0" fontId="0" fillId="0" borderId="1" xfId="0" applyBorder="1" applyAlignment="1">
      <alignment horizontal="center"/>
    </xf>
    <xf numFmtId="0" fontId="0" fillId="0" borderId="1" xfId="0" applyBorder="1" applyAlignment="1">
      <alignment horizontal="center" wrapText="1"/>
    </xf>
    <xf numFmtId="0" fontId="0" fillId="0" borderId="1" xfId="0" applyFill="1" applyBorder="1" applyAlignment="1">
      <alignment horizontal="center"/>
    </xf>
    <xf numFmtId="0" fontId="0" fillId="5" borderId="0" xfId="0" applyFill="1" applyAlignment="1">
      <alignment horizontal="center"/>
    </xf>
    <xf numFmtId="0" fontId="11" fillId="63" borderId="2" xfId="0" applyFont="1" applyFill="1" applyBorder="1" applyAlignment="1"/>
    <xf numFmtId="0" fontId="11" fillId="63" borderId="3" xfId="0" applyFont="1" applyFill="1" applyBorder="1" applyAlignment="1"/>
    <xf numFmtId="178" fontId="14" fillId="0" borderId="0" xfId="11" applyNumberFormat="1" applyFont="1"/>
    <xf numFmtId="178" fontId="14" fillId="0" borderId="0" xfId="11" applyNumberFormat="1" applyFont="1" applyFill="1"/>
    <xf numFmtId="0" fontId="14" fillId="5" borderId="0" xfId="0" applyFont="1" applyFill="1"/>
    <xf numFmtId="178" fontId="14" fillId="5" borderId="0" xfId="11" applyNumberFormat="1" applyFont="1" applyFill="1"/>
    <xf numFmtId="0" fontId="30" fillId="5" borderId="0" xfId="0" applyFont="1" applyFill="1" applyAlignment="1">
      <alignment wrapText="1"/>
    </xf>
    <xf numFmtId="178" fontId="14" fillId="0" borderId="0" xfId="11" applyNumberFormat="1" applyFont="1" applyAlignment="1">
      <alignment wrapText="1"/>
    </xf>
    <xf numFmtId="0" fontId="0" fillId="64" borderId="0" xfId="0" applyFill="1"/>
    <xf numFmtId="0" fontId="11" fillId="64" borderId="0" xfId="0" applyFont="1" applyFill="1"/>
    <xf numFmtId="165" fontId="0" fillId="64" borderId="0" xfId="3" applyNumberFormat="1" applyFont="1" applyFill="1"/>
    <xf numFmtId="165" fontId="0" fillId="64" borderId="0" xfId="0" applyNumberFormat="1" applyFill="1"/>
    <xf numFmtId="0" fontId="0" fillId="0" borderId="0" xfId="0" applyAlignment="1">
      <alignment wrapText="1"/>
    </xf>
    <xf numFmtId="0" fontId="14" fillId="0" borderId="0" xfId="0" applyFont="1" applyAlignment="1"/>
    <xf numFmtId="44" fontId="14" fillId="0" borderId="0" xfId="11" applyNumberFormat="1" applyFont="1"/>
    <xf numFmtId="0" fontId="14" fillId="0" borderId="0" xfId="0" applyFont="1" applyFill="1"/>
    <xf numFmtId="44" fontId="14" fillId="0" borderId="0" xfId="11" applyNumberFormat="1" applyFont="1" applyFill="1"/>
    <xf numFmtId="0" fontId="9" fillId="65" borderId="0" xfId="0" applyFont="1" applyFill="1" applyAlignment="1" applyProtection="1">
      <alignment horizontal="center"/>
    </xf>
    <xf numFmtId="49" fontId="31" fillId="65" borderId="0" xfId="0" applyNumberFormat="1" applyFont="1" applyFill="1" applyBorder="1" applyAlignment="1" applyProtection="1">
      <alignment horizontal="right"/>
    </xf>
    <xf numFmtId="0" fontId="9" fillId="65" borderId="0" xfId="0" applyFont="1" applyFill="1" applyProtection="1"/>
    <xf numFmtId="49" fontId="37" fillId="65" borderId="0" xfId="0" applyNumberFormat="1" applyFont="1" applyFill="1" applyBorder="1" applyAlignment="1" applyProtection="1">
      <alignment horizontal="right"/>
    </xf>
    <xf numFmtId="44" fontId="31" fillId="65" borderId="0" xfId="0" applyNumberFormat="1" applyFont="1" applyFill="1" applyAlignment="1" applyProtection="1">
      <alignment horizontal="right"/>
    </xf>
    <xf numFmtId="0" fontId="37" fillId="65" borderId="1" xfId="2" applyFont="1" applyFill="1" applyBorder="1" applyAlignment="1" applyProtection="1">
      <alignment horizontal="center" vertical="center" wrapText="1"/>
    </xf>
    <xf numFmtId="0" fontId="63" fillId="65" borderId="38" xfId="2" applyFont="1" applyFill="1" applyBorder="1" applyAlignment="1" applyProtection="1">
      <alignment horizontal="center" vertical="center" wrapText="1"/>
    </xf>
    <xf numFmtId="0" fontId="78" fillId="65" borderId="71" xfId="0" applyFont="1" applyFill="1" applyBorder="1" applyAlignment="1" applyProtection="1">
      <alignment horizontal="center" wrapText="1"/>
      <protection locked="0"/>
    </xf>
    <xf numFmtId="0" fontId="78" fillId="65" borderId="20" xfId="0" applyFont="1" applyFill="1" applyBorder="1" applyAlignment="1" applyProtection="1">
      <alignment horizontal="center" wrapText="1"/>
      <protection locked="0"/>
    </xf>
    <xf numFmtId="0" fontId="14" fillId="0" borderId="0" xfId="0" applyFont="1" applyBorder="1"/>
    <xf numFmtId="0" fontId="54" fillId="0" borderId="0" xfId="0" applyNumberFormat="1" applyFont="1" applyFill="1" applyAlignment="1" applyProtection="1">
      <alignment horizontal="right"/>
    </xf>
    <xf numFmtId="0" fontId="101" fillId="66" borderId="0" xfId="0" applyNumberFormat="1" applyFont="1" applyFill="1" applyBorder="1" applyAlignment="1" applyProtection="1"/>
    <xf numFmtId="0" fontId="0" fillId="5" borderId="0" xfId="0" applyFill="1"/>
    <xf numFmtId="0" fontId="0" fillId="0" borderId="0" xfId="0" applyAlignment="1">
      <alignment horizontal="center"/>
    </xf>
    <xf numFmtId="0" fontId="11" fillId="0" borderId="0" xfId="0" applyFont="1" applyFill="1"/>
    <xf numFmtId="165" fontId="0" fillId="0" borderId="0" xfId="3" applyNumberFormat="1" applyFont="1" applyFill="1"/>
    <xf numFmtId="165" fontId="0" fillId="0" borderId="0" xfId="0" applyNumberFormat="1" applyFill="1"/>
    <xf numFmtId="0" fontId="65" fillId="59" borderId="78" xfId="0" applyNumberFormat="1" applyFont="1" applyFill="1" applyBorder="1" applyAlignment="1" applyProtection="1">
      <alignment horizontal="right"/>
    </xf>
    <xf numFmtId="0" fontId="65" fillId="59" borderId="48" xfId="0" applyNumberFormat="1" applyFont="1" applyFill="1" applyBorder="1" applyAlignment="1" applyProtection="1">
      <alignment horizontal="right"/>
    </xf>
    <xf numFmtId="1" fontId="9" fillId="0" borderId="0" xfId="0" applyNumberFormat="1" applyFont="1" applyFill="1" applyBorder="1" applyProtection="1"/>
    <xf numFmtId="0" fontId="0" fillId="17" borderId="0" xfId="0" applyFill="1"/>
    <xf numFmtId="0" fontId="98" fillId="0" borderId="0" xfId="0" applyFont="1" applyFill="1" applyBorder="1" applyProtection="1"/>
    <xf numFmtId="164" fontId="36" fillId="10" borderId="0" xfId="0" applyNumberFormat="1" applyFont="1" applyFill="1" applyBorder="1" applyAlignment="1" applyProtection="1">
      <alignment horizontal="center"/>
      <protection locked="0"/>
    </xf>
    <xf numFmtId="0" fontId="37" fillId="8" borderId="9" xfId="2" applyFont="1" applyFill="1" applyBorder="1" applyAlignment="1" applyProtection="1">
      <alignment horizontal="center" vertical="center" wrapText="1"/>
    </xf>
    <xf numFmtId="0" fontId="98" fillId="0" borderId="0" xfId="0" applyFont="1" applyProtection="1"/>
    <xf numFmtId="165" fontId="0" fillId="5" borderId="0" xfId="3" applyNumberFormat="1" applyFont="1" applyFill="1" applyAlignment="1">
      <alignment horizontal="center"/>
    </xf>
    <xf numFmtId="0" fontId="0" fillId="5" borderId="0" xfId="0" applyFill="1" applyAlignment="1">
      <alignment horizontal="right"/>
    </xf>
    <xf numFmtId="0" fontId="55" fillId="0" borderId="0" xfId="0" applyFont="1" applyProtection="1"/>
    <xf numFmtId="0" fontId="0" fillId="0" borderId="0" xfId="0" applyFont="1" applyAlignment="1" applyProtection="1">
      <alignment horizontal="right"/>
      <protection locked="0"/>
    </xf>
    <xf numFmtId="3" fontId="9" fillId="0" borderId="0" xfId="0" applyNumberFormat="1" applyFont="1" applyProtection="1">
      <protection locked="0"/>
    </xf>
    <xf numFmtId="179" fontId="26" fillId="0" borderId="0" xfId="10" applyNumberFormat="1" applyFont="1" applyFill="1" applyBorder="1" applyAlignment="1" applyProtection="1">
      <alignment horizontal="right"/>
    </xf>
    <xf numFmtId="0" fontId="98" fillId="0" borderId="0" xfId="0" applyFont="1" applyAlignment="1" applyProtection="1">
      <alignment horizontal="center"/>
    </xf>
    <xf numFmtId="49" fontId="24" fillId="2" borderId="0" xfId="0" applyNumberFormat="1" applyFont="1" applyFill="1" applyAlignment="1" applyProtection="1">
      <alignment horizontal="right"/>
    </xf>
    <xf numFmtId="0" fontId="36" fillId="0" borderId="4" xfId="0" applyFont="1" applyFill="1" applyBorder="1" applyAlignment="1" applyProtection="1">
      <alignment horizontal="left"/>
      <protection locked="0"/>
    </xf>
    <xf numFmtId="14" fontId="91" fillId="6" borderId="0" xfId="0" applyNumberFormat="1" applyFont="1" applyFill="1" applyBorder="1" applyAlignment="1" applyProtection="1">
      <alignment horizontal="left"/>
      <protection locked="0"/>
    </xf>
    <xf numFmtId="2" fontId="24" fillId="0" borderId="20" xfId="2" applyNumberFormat="1" applyFont="1" applyFill="1" applyBorder="1" applyAlignment="1" applyProtection="1">
      <alignment horizontal="left"/>
    </xf>
    <xf numFmtId="0" fontId="9" fillId="0" borderId="11" xfId="0" applyFont="1" applyFill="1" applyBorder="1" applyProtection="1"/>
    <xf numFmtId="0" fontId="9" fillId="0" borderId="1" xfId="0" applyFont="1" applyFill="1" applyBorder="1" applyAlignment="1" applyProtection="1">
      <alignment horizontal="center"/>
    </xf>
    <xf numFmtId="0" fontId="9" fillId="6" borderId="1" xfId="0" applyFont="1" applyFill="1" applyBorder="1" applyAlignment="1" applyProtection="1">
      <alignment horizontal="center"/>
    </xf>
    <xf numFmtId="167" fontId="24" fillId="0" borderId="1" xfId="2" applyNumberFormat="1" applyFont="1" applyFill="1" applyBorder="1" applyAlignment="1" applyProtection="1">
      <alignment horizontal="center"/>
    </xf>
    <xf numFmtId="0" fontId="11" fillId="0" borderId="1" xfId="0" applyFont="1" applyBorder="1" applyAlignment="1" applyProtection="1">
      <alignment horizontal="center" vertical="center" wrapText="1"/>
      <protection locked="0"/>
    </xf>
    <xf numFmtId="0" fontId="11" fillId="13" borderId="21" xfId="0" applyFont="1" applyFill="1" applyBorder="1" applyAlignment="1" applyProtection="1">
      <alignment wrapText="1"/>
    </xf>
    <xf numFmtId="0" fontId="11" fillId="13" borderId="55" xfId="0" applyFont="1" applyFill="1" applyBorder="1" applyAlignment="1" applyProtection="1">
      <alignment horizontal="center" wrapText="1"/>
    </xf>
    <xf numFmtId="0" fontId="11" fillId="13" borderId="22" xfId="0" applyFont="1" applyFill="1" applyBorder="1" applyAlignment="1" applyProtection="1"/>
    <xf numFmtId="0" fontId="104" fillId="59" borderId="0" xfId="0" applyNumberFormat="1" applyFont="1" applyFill="1" applyBorder="1" applyAlignment="1" applyProtection="1"/>
    <xf numFmtId="0" fontId="105" fillId="14" borderId="51" xfId="0" applyNumberFormat="1" applyFont="1" applyFill="1" applyBorder="1" applyAlignment="1">
      <alignment horizontal="left" vertical="center" wrapText="1"/>
    </xf>
    <xf numFmtId="0" fontId="106" fillId="0" borderId="0" xfId="0" applyFont="1"/>
    <xf numFmtId="0" fontId="0" fillId="0" borderId="0" xfId="0" applyFont="1" applyAlignment="1" applyProtection="1">
      <alignment horizontal="center"/>
    </xf>
    <xf numFmtId="0" fontId="76" fillId="0" borderId="0" xfId="0" applyFont="1" applyFill="1" applyBorder="1" applyAlignment="1" applyProtection="1"/>
    <xf numFmtId="0" fontId="0" fillId="16" borderId="0" xfId="0" applyFill="1"/>
    <xf numFmtId="0" fontId="0" fillId="0" borderId="0" xfId="0" applyAlignment="1" applyProtection="1">
      <alignment horizontal="center"/>
      <protection locked="0"/>
    </xf>
    <xf numFmtId="0" fontId="14" fillId="0" borderId="4" xfId="0" applyFont="1" applyFill="1" applyBorder="1" applyAlignment="1" applyProtection="1"/>
    <xf numFmtId="9" fontId="0" fillId="0" borderId="0" xfId="3" applyFont="1" applyProtection="1">
      <protection locked="0"/>
    </xf>
    <xf numFmtId="0" fontId="11" fillId="16" borderId="0" xfId="0" applyFont="1" applyFill="1"/>
    <xf numFmtId="0" fontId="11" fillId="17" borderId="0" xfId="0" applyFont="1" applyFill="1"/>
    <xf numFmtId="165" fontId="0" fillId="17" borderId="0" xfId="3" applyNumberFormat="1" applyFont="1" applyFill="1"/>
    <xf numFmtId="165" fontId="0" fillId="16" borderId="0" xfId="3" applyNumberFormat="1" applyFont="1" applyFill="1"/>
    <xf numFmtId="0" fontId="0" fillId="0" borderId="0" xfId="0" applyAlignment="1">
      <alignment horizontal="center"/>
    </xf>
    <xf numFmtId="0" fontId="11" fillId="0" borderId="0" xfId="0" applyFont="1" applyFill="1" applyAlignment="1">
      <alignment horizontal="center" wrapText="1"/>
    </xf>
    <xf numFmtId="0" fontId="11" fillId="0" borderId="0" xfId="0" applyFont="1" applyAlignment="1">
      <alignment horizontal="center"/>
    </xf>
    <xf numFmtId="0" fontId="0" fillId="0" borderId="0" xfId="0" applyFont="1" applyAlignment="1" applyProtection="1">
      <alignment horizontal="center"/>
    </xf>
    <xf numFmtId="0" fontId="0" fillId="0" borderId="11" xfId="0" applyBorder="1" applyAlignment="1">
      <alignment horizontal="center" wrapText="1"/>
    </xf>
    <xf numFmtId="0" fontId="107" fillId="0" borderId="0" xfId="0" applyFont="1" applyAlignment="1">
      <alignment horizontal="left" vertical="center"/>
    </xf>
    <xf numFmtId="165" fontId="0" fillId="15" borderId="0" xfId="0" applyNumberFormat="1" applyFill="1"/>
    <xf numFmtId="0" fontId="0" fillId="0" borderId="11" xfId="0" applyBorder="1"/>
    <xf numFmtId="0" fontId="0" fillId="0" borderId="10" xfId="0" applyBorder="1" applyAlignment="1">
      <alignment horizontal="center" wrapText="1"/>
    </xf>
    <xf numFmtId="0" fontId="0" fillId="0" borderId="10" xfId="0" applyBorder="1"/>
    <xf numFmtId="0" fontId="0" fillId="0" borderId="0" xfId="0" applyBorder="1" applyAlignment="1"/>
    <xf numFmtId="0" fontId="0" fillId="0" borderId="12" xfId="0" applyBorder="1" applyAlignment="1">
      <alignment wrapText="1"/>
    </xf>
    <xf numFmtId="0" fontId="11" fillId="0" borderId="0" xfId="0" applyFont="1" applyBorder="1" applyAlignment="1">
      <alignment horizontal="right"/>
    </xf>
    <xf numFmtId="0" fontId="0" fillId="0" borderId="12" xfId="0" applyBorder="1" applyAlignment="1"/>
    <xf numFmtId="0" fontId="11" fillId="0" borderId="0" xfId="0" applyFont="1" applyBorder="1" applyAlignment="1">
      <alignment horizontal="left"/>
    </xf>
    <xf numFmtId="0" fontId="15" fillId="16" borderId="0" xfId="0" applyFont="1" applyFill="1" applyProtection="1">
      <protection locked="0"/>
    </xf>
    <xf numFmtId="0" fontId="0" fillId="16" borderId="0" xfId="0" applyFont="1" applyFill="1" applyProtection="1"/>
    <xf numFmtId="0" fontId="38" fillId="16" borderId="0" xfId="2" applyFont="1" applyFill="1" applyBorder="1" applyAlignment="1" applyProtection="1">
      <alignment vertical="center"/>
    </xf>
    <xf numFmtId="0" fontId="9" fillId="16" borderId="0" xfId="0" applyFont="1" applyFill="1" applyProtection="1"/>
    <xf numFmtId="0" fontId="98" fillId="0" borderId="0" xfId="0" applyFont="1" applyFill="1" applyAlignment="1" applyProtection="1">
      <alignment horizontal="center"/>
    </xf>
    <xf numFmtId="15" fontId="11" fillId="4" borderId="0" xfId="0" applyNumberFormat="1" applyFont="1" applyFill="1" applyBorder="1" applyAlignment="1">
      <alignment horizontal="left"/>
    </xf>
    <xf numFmtId="0" fontId="0" fillId="4" borderId="0" xfId="0" applyFill="1" applyBorder="1"/>
    <xf numFmtId="0" fontId="0" fillId="4" borderId="0" xfId="0" applyFill="1"/>
    <xf numFmtId="0" fontId="11" fillId="4" borderId="0" xfId="0" applyFont="1" applyFill="1" applyBorder="1"/>
    <xf numFmtId="0" fontId="2" fillId="4" borderId="17" xfId="16" applyNumberFormat="1" applyFont="1" applyFill="1" applyBorder="1" applyAlignment="1">
      <alignment horizontal="center" vertical="center" wrapText="1"/>
    </xf>
    <xf numFmtId="0" fontId="2" fillId="4" borderId="13" xfId="16" applyNumberFormat="1" applyFont="1" applyFill="1" applyBorder="1" applyAlignment="1">
      <alignment horizontal="center" vertical="center" wrapText="1"/>
    </xf>
    <xf numFmtId="0" fontId="2" fillId="4" borderId="0" xfId="16" applyNumberFormat="1" applyFont="1" applyFill="1" applyBorder="1" applyAlignment="1">
      <alignment horizontal="center" vertical="center" wrapText="1"/>
    </xf>
    <xf numFmtId="44" fontId="0" fillId="4" borderId="0" xfId="0" applyNumberFormat="1" applyFill="1"/>
    <xf numFmtId="0" fontId="98" fillId="0" borderId="0" xfId="0" applyFont="1" applyFill="1" applyAlignment="1" applyProtection="1">
      <alignment horizontal="center"/>
      <protection locked="0"/>
    </xf>
    <xf numFmtId="0" fontId="98" fillId="0" borderId="0" xfId="0" applyFont="1" applyFill="1" applyProtection="1">
      <protection locked="0"/>
    </xf>
    <xf numFmtId="0" fontId="14" fillId="12" borderId="0" xfId="0" applyFont="1" applyFill="1"/>
    <xf numFmtId="0" fontId="107" fillId="0" borderId="0" xfId="0" applyFont="1" applyFill="1" applyAlignment="1">
      <alignment horizontal="left" vertical="center"/>
    </xf>
    <xf numFmtId="0" fontId="0" fillId="0" borderId="0" xfId="0" applyFill="1" applyProtection="1">
      <protection locked="0"/>
    </xf>
    <xf numFmtId="14" fontId="0" fillId="0" borderId="0" xfId="0" applyNumberFormat="1" applyFill="1"/>
    <xf numFmtId="0" fontId="36" fillId="13" borderId="17" xfId="0" applyFont="1" applyFill="1" applyBorder="1" applyAlignment="1">
      <alignment horizontal="left"/>
    </xf>
    <xf numFmtId="0" fontId="36" fillId="13" borderId="13" xfId="0" applyFont="1" applyFill="1" applyBorder="1" applyAlignment="1">
      <alignment horizontal="center"/>
    </xf>
    <xf numFmtId="0" fontId="0" fillId="13" borderId="13" xfId="0" applyFill="1" applyBorder="1" applyAlignment="1">
      <alignment horizontal="center"/>
    </xf>
    <xf numFmtId="8" fontId="0" fillId="4" borderId="0" xfId="0" applyNumberFormat="1" applyFill="1"/>
    <xf numFmtId="0" fontId="36" fillId="13" borderId="19" xfId="0" applyFont="1" applyFill="1" applyBorder="1" applyAlignment="1">
      <alignment horizontal="left"/>
    </xf>
    <xf numFmtId="0" fontId="36" fillId="13" borderId="0" xfId="0" applyFont="1" applyFill="1" applyBorder="1" applyAlignment="1">
      <alignment horizontal="center"/>
    </xf>
    <xf numFmtId="0" fontId="0" fillId="13" borderId="0" xfId="0" applyFill="1" applyBorder="1" applyAlignment="1">
      <alignment horizontal="center"/>
    </xf>
    <xf numFmtId="1" fontId="36" fillId="13" borderId="0" xfId="20" applyNumberFormat="1" applyFont="1" applyFill="1" applyBorder="1" applyAlignment="1">
      <alignment horizontal="center" vertical="center"/>
    </xf>
    <xf numFmtId="0" fontId="36" fillId="13" borderId="18" xfId="0" applyFont="1" applyFill="1" applyBorder="1" applyAlignment="1">
      <alignment horizontal="left"/>
    </xf>
    <xf numFmtId="0" fontId="36" fillId="13" borderId="6" xfId="0" applyFont="1" applyFill="1" applyBorder="1" applyAlignment="1">
      <alignment horizontal="center"/>
    </xf>
    <xf numFmtId="1" fontId="36" fillId="13" borderId="6" xfId="20" applyNumberFormat="1" applyFont="1" applyFill="1" applyBorder="1" applyAlignment="1">
      <alignment horizontal="center" vertical="center"/>
    </xf>
    <xf numFmtId="0" fontId="36" fillId="68" borderId="17" xfId="0" applyFont="1" applyFill="1" applyBorder="1" applyAlignment="1">
      <alignment horizontal="left" vertical="center" wrapText="1"/>
    </xf>
    <xf numFmtId="0" fontId="36" fillId="68" borderId="13" xfId="0" applyFont="1" applyFill="1" applyBorder="1" applyAlignment="1">
      <alignment horizontal="center" vertical="center" wrapText="1"/>
    </xf>
    <xf numFmtId="1" fontId="36" fillId="68" borderId="13" xfId="20" applyNumberFormat="1" applyFont="1" applyFill="1" applyBorder="1" applyAlignment="1">
      <alignment horizontal="center" vertical="center"/>
    </xf>
    <xf numFmtId="0" fontId="36" fillId="68" borderId="19" xfId="0" applyFont="1" applyFill="1" applyBorder="1" applyAlignment="1">
      <alignment horizontal="left" vertical="center" wrapText="1"/>
    </xf>
    <xf numFmtId="0" fontId="36" fillId="68" borderId="0" xfId="0" applyFont="1" applyFill="1" applyBorder="1" applyAlignment="1">
      <alignment horizontal="center" vertical="center" wrapText="1"/>
    </xf>
    <xf numFmtId="1" fontId="36" fillId="68" borderId="0" xfId="20" applyNumberFormat="1" applyFont="1" applyFill="1" applyBorder="1" applyAlignment="1">
      <alignment horizontal="center" vertical="center"/>
    </xf>
    <xf numFmtId="0" fontId="36" fillId="68" borderId="18" xfId="0" applyFont="1" applyFill="1" applyBorder="1" applyAlignment="1">
      <alignment horizontal="left" vertical="center" wrapText="1"/>
    </xf>
    <xf numFmtId="0" fontId="36" fillId="68" borderId="6" xfId="0" applyFont="1" applyFill="1" applyBorder="1" applyAlignment="1">
      <alignment horizontal="center" vertical="center" wrapText="1"/>
    </xf>
    <xf numFmtId="1" fontId="36" fillId="68" borderId="6" xfId="20" applyNumberFormat="1" applyFont="1" applyFill="1" applyBorder="1" applyAlignment="1">
      <alignment horizontal="center" vertical="center"/>
    </xf>
    <xf numFmtId="1" fontId="36" fillId="68" borderId="5" xfId="20" applyNumberFormat="1" applyFont="1" applyFill="1" applyBorder="1" applyAlignment="1">
      <alignment horizontal="center" vertical="center"/>
    </xf>
    <xf numFmtId="0" fontId="36" fillId="68" borderId="17" xfId="16" applyNumberFormat="1" applyFont="1" applyFill="1" applyBorder="1" applyAlignment="1">
      <alignment horizontal="left" vertical="center" wrapText="1"/>
    </xf>
    <xf numFmtId="0" fontId="36" fillId="68" borderId="13" xfId="16" applyNumberFormat="1" applyFont="1" applyFill="1" applyBorder="1" applyAlignment="1">
      <alignment horizontal="center" vertical="center" wrapText="1"/>
    </xf>
    <xf numFmtId="0" fontId="36" fillId="68" borderId="19" xfId="16" applyNumberFormat="1" applyFont="1" applyFill="1" applyBorder="1" applyAlignment="1">
      <alignment horizontal="left" vertical="center" wrapText="1"/>
    </xf>
    <xf numFmtId="0" fontId="36" fillId="68" borderId="0" xfId="16" applyNumberFormat="1" applyFont="1" applyFill="1" applyBorder="1" applyAlignment="1">
      <alignment horizontal="center" vertical="center" wrapText="1"/>
    </xf>
    <xf numFmtId="0" fontId="36" fillId="68" borderId="18" xfId="16" applyNumberFormat="1" applyFont="1" applyFill="1" applyBorder="1" applyAlignment="1">
      <alignment horizontal="left" vertical="center" wrapText="1"/>
    </xf>
    <xf numFmtId="0" fontId="36" fillId="68" borderId="6" xfId="16" applyNumberFormat="1" applyFont="1" applyFill="1" applyBorder="1" applyAlignment="1">
      <alignment horizontal="center" vertical="center" wrapText="1"/>
    </xf>
    <xf numFmtId="0" fontId="36" fillId="68" borderId="7" xfId="0" applyFont="1" applyFill="1" applyBorder="1" applyAlignment="1">
      <alignment horizontal="left" vertical="center" wrapText="1"/>
    </xf>
    <xf numFmtId="0" fontId="36" fillId="68" borderId="5" xfId="0" applyFont="1" applyFill="1" applyBorder="1" applyAlignment="1">
      <alignment horizontal="center" vertical="center" wrapText="1"/>
    </xf>
    <xf numFmtId="0" fontId="0" fillId="4" borderId="0" xfId="0" applyFill="1" applyProtection="1">
      <protection locked="0"/>
    </xf>
    <xf numFmtId="44" fontId="36" fillId="0" borderId="1" xfId="11" quotePrefix="1" applyNumberFormat="1" applyFont="1" applyFill="1" applyBorder="1" applyAlignment="1" applyProtection="1">
      <alignment horizontal="center"/>
    </xf>
    <xf numFmtId="44" fontId="36" fillId="0" borderId="20" xfId="11" applyNumberFormat="1" applyFont="1" applyFill="1" applyBorder="1" applyAlignment="1" applyProtection="1">
      <alignment horizontal="center"/>
    </xf>
    <xf numFmtId="173" fontId="108" fillId="0" borderId="0" xfId="11" quotePrefix="1" applyNumberFormat="1" applyFont="1" applyFill="1" applyBorder="1" applyAlignment="1" applyProtection="1">
      <alignment horizontal="center"/>
    </xf>
    <xf numFmtId="0" fontId="98" fillId="0" borderId="0" xfId="0" applyFont="1" applyProtection="1">
      <protection locked="0"/>
    </xf>
    <xf numFmtId="0" fontId="11" fillId="13" borderId="1" xfId="0" applyFont="1" applyFill="1" applyBorder="1" applyAlignment="1" applyProtection="1">
      <alignment horizontal="left" wrapText="1"/>
      <protection locked="0"/>
    </xf>
    <xf numFmtId="0" fontId="52" fillId="0" borderId="0" xfId="0" applyFont="1" applyProtection="1"/>
    <xf numFmtId="8" fontId="0" fillId="0" borderId="0" xfId="0" applyNumberFormat="1"/>
    <xf numFmtId="1" fontId="15" fillId="0" borderId="0" xfId="0" applyNumberFormat="1" applyFont="1" applyFill="1" applyProtection="1">
      <protection locked="0"/>
    </xf>
    <xf numFmtId="0" fontId="15" fillId="0" borderId="0" xfId="0" applyFont="1" applyFill="1" applyAlignment="1" applyProtection="1">
      <alignment horizontal="center"/>
      <protection locked="0"/>
    </xf>
    <xf numFmtId="0" fontId="9" fillId="0" borderId="0" xfId="0" applyFont="1" applyAlignment="1" applyProtection="1">
      <alignment horizontal="center"/>
      <protection locked="0"/>
    </xf>
    <xf numFmtId="0" fontId="0" fillId="0" borderId="0" xfId="0" applyFont="1" applyAlignment="1" applyProtection="1">
      <alignment horizontal="center"/>
      <protection locked="0"/>
    </xf>
    <xf numFmtId="2" fontId="15" fillId="0" borderId="0" xfId="0" applyNumberFormat="1" applyFont="1" applyFill="1" applyProtection="1">
      <protection locked="0"/>
    </xf>
    <xf numFmtId="175" fontId="15" fillId="0" borderId="0" xfId="0" applyNumberFormat="1" applyFont="1" applyFill="1" applyProtection="1">
      <protection locked="0"/>
    </xf>
    <xf numFmtId="0" fontId="9" fillId="0" borderId="52" xfId="0" applyFont="1" applyBorder="1" applyProtection="1">
      <protection locked="0"/>
    </xf>
    <xf numFmtId="0" fontId="109" fillId="0" borderId="0" xfId="0" applyFont="1" applyFill="1" applyBorder="1" applyProtection="1"/>
    <xf numFmtId="0" fontId="103" fillId="0" borderId="0" xfId="2" applyNumberFormat="1" applyFont="1" applyFill="1" applyBorder="1" applyAlignment="1" applyProtection="1">
      <alignment horizontal="center" vertical="center"/>
    </xf>
    <xf numFmtId="0" fontId="110" fillId="0" borderId="0" xfId="0" applyFont="1" applyAlignment="1">
      <alignment horizontal="left" vertical="center" indent="1"/>
    </xf>
    <xf numFmtId="0" fontId="107" fillId="0" borderId="0" xfId="0" applyFont="1" applyAlignment="1">
      <alignment horizontal="left" vertical="center" indent="1"/>
    </xf>
    <xf numFmtId="0" fontId="0" fillId="0" borderId="0" xfId="0" applyAlignment="1">
      <alignment horizontal="center"/>
    </xf>
    <xf numFmtId="0" fontId="0" fillId="0" borderId="1" xfId="0" applyBorder="1" applyAlignment="1">
      <alignment horizontal="center"/>
    </xf>
    <xf numFmtId="1" fontId="15" fillId="0" borderId="1" xfId="3" applyNumberFormat="1" applyFont="1" applyFill="1" applyBorder="1" applyAlignment="1" applyProtection="1">
      <alignment horizontal="center"/>
      <protection locked="0"/>
    </xf>
    <xf numFmtId="0" fontId="11" fillId="10" borderId="7" xfId="0" applyFont="1" applyFill="1" applyBorder="1" applyProtection="1">
      <protection locked="0"/>
    </xf>
    <xf numFmtId="0" fontId="11" fillId="10" borderId="5" xfId="0" applyFont="1" applyFill="1" applyBorder="1" applyProtection="1">
      <protection locked="0"/>
    </xf>
    <xf numFmtId="0" fontId="11" fillId="10" borderId="8" xfId="0" applyFont="1" applyFill="1" applyBorder="1" applyProtection="1">
      <protection locked="0"/>
    </xf>
    <xf numFmtId="0" fontId="0" fillId="0" borderId="17" xfId="0" applyFont="1" applyBorder="1" applyAlignment="1" applyProtection="1">
      <alignment horizontal="center"/>
      <protection locked="0"/>
    </xf>
    <xf numFmtId="0" fontId="9" fillId="6" borderId="13" xfId="0" applyFont="1" applyFill="1" applyBorder="1" applyProtection="1">
      <protection locked="0"/>
    </xf>
    <xf numFmtId="0" fontId="9" fillId="0" borderId="14" xfId="0" applyFont="1" applyFill="1" applyBorder="1" applyAlignment="1" applyProtection="1">
      <alignment horizontal="center"/>
      <protection locked="0"/>
    </xf>
    <xf numFmtId="0" fontId="0" fillId="0" borderId="19" xfId="0" applyFont="1" applyBorder="1" applyAlignment="1" applyProtection="1">
      <alignment horizontal="center"/>
      <protection locked="0"/>
    </xf>
    <xf numFmtId="0" fontId="9" fillId="6" borderId="0" xfId="0" applyFont="1" applyFill="1" applyBorder="1" applyProtection="1">
      <protection locked="0"/>
    </xf>
    <xf numFmtId="0" fontId="9" fillId="0" borderId="15" xfId="0" applyFont="1" applyFill="1" applyBorder="1" applyAlignment="1" applyProtection="1">
      <alignment horizontal="center"/>
      <protection locked="0"/>
    </xf>
    <xf numFmtId="0" fontId="0" fillId="0" borderId="18" xfId="0" applyFont="1" applyBorder="1" applyAlignment="1" applyProtection="1">
      <alignment horizontal="center"/>
      <protection locked="0"/>
    </xf>
    <xf numFmtId="0" fontId="9" fillId="6" borderId="6" xfId="0" applyFont="1" applyFill="1" applyBorder="1" applyProtection="1">
      <protection locked="0"/>
    </xf>
    <xf numFmtId="0" fontId="9" fillId="0" borderId="16" xfId="0" applyFont="1" applyFill="1" applyBorder="1" applyAlignment="1" applyProtection="1">
      <alignment horizontal="center"/>
      <protection locked="0"/>
    </xf>
    <xf numFmtId="0" fontId="0" fillId="0" borderId="7" xfId="0" applyFont="1" applyBorder="1" applyAlignment="1" applyProtection="1">
      <alignment horizontal="center"/>
      <protection locked="0"/>
    </xf>
    <xf numFmtId="0" fontId="9" fillId="6" borderId="5" xfId="0" applyFont="1" applyFill="1" applyBorder="1" applyProtection="1">
      <protection locked="0"/>
    </xf>
    <xf numFmtId="0" fontId="9" fillId="0" borderId="8" xfId="0" applyFont="1" applyFill="1" applyBorder="1" applyAlignment="1" applyProtection="1">
      <alignment horizontal="center"/>
      <protection locked="0"/>
    </xf>
    <xf numFmtId="0" fontId="14" fillId="0" borderId="0" xfId="0" applyFont="1" applyAlignment="1" applyProtection="1">
      <alignment horizontal="center"/>
      <protection locked="0"/>
    </xf>
    <xf numFmtId="0" fontId="14" fillId="0" borderId="0" xfId="0" applyFont="1" applyAlignment="1" applyProtection="1"/>
    <xf numFmtId="0" fontId="2" fillId="0" borderId="17" xfId="0" applyFont="1" applyFill="1" applyBorder="1" applyAlignment="1" applyProtection="1">
      <alignment wrapText="1"/>
    </xf>
    <xf numFmtId="0" fontId="39" fillId="0" borderId="13" xfId="0" quotePrefix="1" applyFont="1" applyFill="1" applyBorder="1" applyAlignment="1" applyProtection="1">
      <alignment horizontal="center"/>
    </xf>
    <xf numFmtId="0" fontId="39" fillId="0" borderId="14" xfId="0" quotePrefix="1" applyFont="1" applyFill="1" applyBorder="1" applyAlignment="1" applyProtection="1"/>
    <xf numFmtId="0" fontId="39" fillId="0" borderId="0" xfId="0" quotePrefix="1" applyFont="1" applyFill="1" applyBorder="1" applyAlignment="1" applyProtection="1"/>
    <xf numFmtId="0" fontId="17" fillId="0" borderId="0" xfId="0" applyFont="1" applyFill="1" applyBorder="1" applyAlignment="1" applyProtection="1"/>
    <xf numFmtId="0" fontId="17" fillId="0" borderId="0" xfId="0" applyFont="1" applyFill="1" applyBorder="1" applyProtection="1"/>
    <xf numFmtId="0" fontId="2" fillId="0" borderId="18" xfId="0" applyFont="1" applyFill="1" applyBorder="1" applyAlignment="1" applyProtection="1">
      <alignment wrapText="1"/>
    </xf>
    <xf numFmtId="0" fontId="39" fillId="0" borderId="6" xfId="0" applyFont="1" applyFill="1" applyBorder="1" applyAlignment="1" applyProtection="1">
      <alignment horizontal="center"/>
    </xf>
    <xf numFmtId="0" fontId="39" fillId="0" borderId="16" xfId="0" applyFont="1" applyFill="1" applyBorder="1" applyAlignment="1" applyProtection="1"/>
    <xf numFmtId="0" fontId="39" fillId="0" borderId="0" xfId="0" applyFont="1" applyFill="1" applyBorder="1" applyAlignment="1" applyProtection="1"/>
    <xf numFmtId="0" fontId="63" fillId="0" borderId="0" xfId="2" applyFont="1" applyFill="1" applyBorder="1" applyAlignment="1" applyProtection="1">
      <alignment horizontal="center" vertical="center" wrapText="1"/>
    </xf>
    <xf numFmtId="0" fontId="63" fillId="16" borderId="1" xfId="2" applyFont="1" applyFill="1" applyBorder="1" applyAlignment="1" applyProtection="1">
      <alignment horizontal="center" vertical="center" wrapText="1"/>
    </xf>
    <xf numFmtId="0" fontId="0" fillId="0" borderId="38" xfId="0" applyBorder="1" applyProtection="1">
      <protection locked="0"/>
    </xf>
    <xf numFmtId="0" fontId="0" fillId="0" borderId="38" xfId="0" applyBorder="1" applyAlignment="1" applyProtection="1">
      <alignment horizontal="center"/>
      <protection locked="0"/>
    </xf>
    <xf numFmtId="0" fontId="0" fillId="0" borderId="1" xfId="0" applyBorder="1" applyAlignment="1" applyProtection="1">
      <alignment horizontal="center"/>
      <protection locked="0"/>
    </xf>
    <xf numFmtId="0" fontId="25" fillId="0" borderId="0" xfId="0" applyFont="1" applyAlignment="1">
      <alignment horizontal="left"/>
    </xf>
    <xf numFmtId="0" fontId="25" fillId="0" borderId="0" xfId="0" applyFont="1"/>
    <xf numFmtId="1" fontId="0" fillId="0" borderId="1" xfId="0" applyNumberFormat="1" applyBorder="1" applyAlignment="1">
      <alignment horizontal="left"/>
    </xf>
    <xf numFmtId="1" fontId="0" fillId="0" borderId="1" xfId="0" applyNumberFormat="1" applyBorder="1" applyAlignment="1">
      <alignment horizontal="center"/>
    </xf>
    <xf numFmtId="1" fontId="0" fillId="0" borderId="1" xfId="0" applyNumberFormat="1" applyBorder="1" applyAlignment="1">
      <alignment horizontal="right"/>
    </xf>
    <xf numFmtId="2" fontId="24" fillId="0" borderId="0" xfId="0" applyNumberFormat="1" applyFont="1" applyFill="1" applyBorder="1" applyAlignment="1" applyProtection="1">
      <alignment horizontal="center"/>
    </xf>
    <xf numFmtId="0" fontId="48" fillId="69" borderId="20" xfId="0" applyFont="1" applyFill="1" applyBorder="1" applyAlignment="1">
      <alignment horizontal="center" vertical="center"/>
    </xf>
    <xf numFmtId="165" fontId="0" fillId="0" borderId="1" xfId="0" applyNumberFormat="1" applyFont="1" applyFill="1" applyBorder="1" applyAlignment="1" applyProtection="1">
      <alignment horizontal="center"/>
      <protection locked="0"/>
    </xf>
    <xf numFmtId="0" fontId="24" fillId="0" borderId="0" xfId="0" applyFont="1" applyFill="1" applyBorder="1" applyProtection="1">
      <protection locked="0"/>
    </xf>
    <xf numFmtId="0" fontId="36" fillId="0" borderId="0" xfId="0" applyFont="1" applyFill="1" applyBorder="1" applyProtection="1">
      <protection locked="0"/>
    </xf>
    <xf numFmtId="169" fontId="36" fillId="0" borderId="0" xfId="11" applyNumberFormat="1" applyFont="1" applyFill="1" applyBorder="1" applyProtection="1">
      <protection locked="0"/>
    </xf>
    <xf numFmtId="169" fontId="24" fillId="0" borderId="0" xfId="11" applyNumberFormat="1" applyFont="1" applyFill="1" applyBorder="1" applyAlignment="1" applyProtection="1">
      <alignment horizontal="right"/>
      <protection locked="0"/>
    </xf>
    <xf numFmtId="0" fontId="17" fillId="0" borderId="0" xfId="0" applyFont="1" applyFill="1" applyAlignment="1" applyProtection="1">
      <alignment horizontal="center"/>
    </xf>
    <xf numFmtId="0" fontId="44" fillId="0" borderId="5" xfId="0" applyFont="1" applyFill="1" applyBorder="1" applyProtection="1"/>
    <xf numFmtId="0" fontId="36" fillId="0" borderId="0" xfId="0" applyFont="1" applyProtection="1">
      <protection locked="0"/>
    </xf>
    <xf numFmtId="0" fontId="36" fillId="0" borderId="0" xfId="0" applyFont="1" applyProtection="1">
      <protection hidden="1"/>
    </xf>
    <xf numFmtId="0" fontId="17" fillId="8" borderId="0" xfId="0" applyFont="1" applyFill="1" applyAlignment="1" applyProtection="1">
      <alignment horizontal="center"/>
    </xf>
    <xf numFmtId="0" fontId="16" fillId="8" borderId="30" xfId="0" applyFont="1" applyFill="1" applyBorder="1" applyAlignment="1" applyProtection="1">
      <alignment horizontal="center" wrapText="1"/>
    </xf>
    <xf numFmtId="0" fontId="16" fillId="8" borderId="31" xfId="0" applyFont="1" applyFill="1" applyBorder="1" applyAlignment="1" applyProtection="1">
      <alignment horizontal="center" wrapText="1"/>
    </xf>
    <xf numFmtId="0" fontId="63" fillId="8" borderId="76" xfId="2" applyFont="1" applyFill="1" applyBorder="1" applyAlignment="1" applyProtection="1">
      <alignment horizontal="center" vertical="center" wrapText="1"/>
    </xf>
    <xf numFmtId="0" fontId="63" fillId="8" borderId="114" xfId="2" applyFont="1" applyFill="1" applyBorder="1" applyAlignment="1" applyProtection="1">
      <alignment horizontal="center" vertical="center" wrapText="1"/>
    </xf>
    <xf numFmtId="2" fontId="63" fillId="8" borderId="77" xfId="2" applyNumberFormat="1" applyFont="1" applyFill="1" applyBorder="1" applyAlignment="1" applyProtection="1">
      <alignment horizontal="center" vertical="center" wrapText="1"/>
    </xf>
    <xf numFmtId="0" fontId="0" fillId="0" borderId="49" xfId="0" applyBorder="1" applyAlignment="1" applyProtection="1">
      <alignment horizontal="center"/>
      <protection locked="0"/>
    </xf>
    <xf numFmtId="0" fontId="0" fillId="0" borderId="27" xfId="0" applyBorder="1" applyAlignment="1" applyProtection="1">
      <alignment horizontal="center"/>
      <protection locked="0"/>
    </xf>
    <xf numFmtId="0" fontId="0" fillId="64" borderId="3" xfId="0" applyFill="1" applyBorder="1" applyProtection="1">
      <protection locked="0"/>
    </xf>
    <xf numFmtId="0" fontId="0" fillId="0" borderId="49" xfId="0" applyBorder="1" applyProtection="1">
      <protection locked="0"/>
    </xf>
    <xf numFmtId="0" fontId="0" fillId="0" borderId="115" xfId="0" applyBorder="1" applyProtection="1">
      <protection locked="0"/>
    </xf>
    <xf numFmtId="0" fontId="0" fillId="0" borderId="27" xfId="0" applyBorder="1" applyProtection="1">
      <protection locked="0"/>
    </xf>
    <xf numFmtId="0" fontId="0" fillId="0" borderId="28" xfId="0" applyBorder="1" applyProtection="1">
      <protection locked="0"/>
    </xf>
    <xf numFmtId="0" fontId="37" fillId="8" borderId="1" xfId="2" applyFont="1" applyFill="1" applyBorder="1" applyAlignment="1" applyProtection="1">
      <alignment horizontal="center" vertical="center" textRotation="90" wrapText="1"/>
    </xf>
    <xf numFmtId="0" fontId="37" fillId="8" borderId="1" xfId="2" applyFont="1" applyFill="1" applyBorder="1" applyAlignment="1" applyProtection="1">
      <alignment horizontal="center" wrapText="1"/>
    </xf>
    <xf numFmtId="0" fontId="63" fillId="8" borderId="1" xfId="2" applyFont="1" applyFill="1" applyBorder="1" applyAlignment="1" applyProtection="1">
      <alignment horizontal="center" vertical="center" wrapText="1"/>
    </xf>
    <xf numFmtId="0" fontId="0" fillId="0" borderId="52" xfId="0" quotePrefix="1" applyBorder="1" applyProtection="1">
      <protection locked="0"/>
    </xf>
    <xf numFmtId="44" fontId="15" fillId="0" borderId="1" xfId="11" applyFont="1" applyFill="1" applyBorder="1" applyAlignment="1" applyProtection="1">
      <alignment horizontal="center"/>
      <protection locked="0"/>
    </xf>
    <xf numFmtId="44" fontId="9" fillId="0" borderId="0" xfId="0" applyNumberFormat="1" applyFont="1" applyProtection="1">
      <protection locked="0"/>
    </xf>
    <xf numFmtId="44" fontId="9" fillId="0" borderId="0" xfId="11" applyFont="1" applyProtection="1">
      <protection locked="0"/>
    </xf>
    <xf numFmtId="164" fontId="25" fillId="0" borderId="0" xfId="0" applyNumberFormat="1" applyFont="1" applyFill="1" applyBorder="1" applyAlignment="1" applyProtection="1">
      <alignment horizontal="right"/>
    </xf>
    <xf numFmtId="164" fontId="15" fillId="0" borderId="0" xfId="0" applyNumberFormat="1" applyFont="1" applyFill="1" applyBorder="1" applyAlignment="1" applyProtection="1">
      <alignment horizontal="right"/>
    </xf>
    <xf numFmtId="164" fontId="15" fillId="0" borderId="0" xfId="0" applyNumberFormat="1" applyFont="1" applyBorder="1" applyAlignment="1" applyProtection="1">
      <alignment horizontal="right"/>
    </xf>
    <xf numFmtId="165" fontId="25" fillId="0" borderId="0" xfId="3" applyNumberFormat="1" applyFont="1" applyFill="1" applyBorder="1" applyAlignment="1" applyProtection="1">
      <alignment horizontal="right"/>
    </xf>
    <xf numFmtId="165" fontId="15" fillId="0" borderId="0" xfId="3" applyNumberFormat="1" applyFont="1" applyFill="1" applyBorder="1" applyAlignment="1" applyProtection="1">
      <alignment horizontal="right"/>
    </xf>
    <xf numFmtId="165" fontId="15" fillId="0" borderId="0" xfId="3" applyNumberFormat="1" applyFont="1" applyBorder="1" applyAlignment="1" applyProtection="1">
      <alignment horizontal="right"/>
    </xf>
    <xf numFmtId="3" fontId="15" fillId="0" borderId="0" xfId="0" applyNumberFormat="1" applyFont="1" applyFill="1" applyBorder="1" applyAlignment="1" applyProtection="1">
      <alignment horizontal="right"/>
    </xf>
    <xf numFmtId="3" fontId="15" fillId="0" borderId="0" xfId="0" applyNumberFormat="1" applyFont="1" applyBorder="1" applyAlignment="1" applyProtection="1">
      <alignment horizontal="right"/>
    </xf>
    <xf numFmtId="49" fontId="24" fillId="0" borderId="7" xfId="0" applyNumberFormat="1" applyFont="1" applyFill="1" applyBorder="1" applyAlignment="1" applyProtection="1">
      <alignment horizontal="left"/>
    </xf>
    <xf numFmtId="0" fontId="24" fillId="0" borderId="5" xfId="0" applyNumberFormat="1" applyFont="1" applyFill="1" applyBorder="1" applyAlignment="1" applyProtection="1">
      <alignment horizontal="left"/>
    </xf>
    <xf numFmtId="0" fontId="24" fillId="0" borderId="8" xfId="0" applyNumberFormat="1" applyFont="1" applyFill="1" applyBorder="1" applyAlignment="1" applyProtection="1">
      <alignment horizontal="left"/>
    </xf>
    <xf numFmtId="164" fontId="25" fillId="0" borderId="17" xfId="0" applyNumberFormat="1" applyFont="1" applyFill="1" applyBorder="1" applyAlignment="1" applyProtection="1">
      <alignment horizontal="right"/>
    </xf>
    <xf numFmtId="164" fontId="25" fillId="0" borderId="13" xfId="0" applyNumberFormat="1" applyFont="1" applyFill="1" applyBorder="1" applyAlignment="1" applyProtection="1">
      <alignment horizontal="right"/>
    </xf>
    <xf numFmtId="164" fontId="25" fillId="0" borderId="14" xfId="0" applyNumberFormat="1" applyFont="1" applyFill="1" applyBorder="1" applyAlignment="1" applyProtection="1">
      <alignment horizontal="right"/>
    </xf>
    <xf numFmtId="164" fontId="25" fillId="0" borderId="19" xfId="0" applyNumberFormat="1" applyFont="1" applyFill="1" applyBorder="1" applyAlignment="1" applyProtection="1">
      <alignment horizontal="right"/>
    </xf>
    <xf numFmtId="164" fontId="25" fillId="0" borderId="15" xfId="0" applyNumberFormat="1" applyFont="1" applyFill="1" applyBorder="1" applyAlignment="1" applyProtection="1">
      <alignment horizontal="right"/>
    </xf>
    <xf numFmtId="164" fontId="15" fillId="0" borderId="15" xfId="0" applyNumberFormat="1" applyFont="1" applyBorder="1" applyAlignment="1" applyProtection="1">
      <alignment horizontal="right"/>
    </xf>
    <xf numFmtId="165" fontId="25" fillId="0" borderId="19" xfId="3" applyNumberFormat="1" applyFont="1" applyFill="1" applyBorder="1" applyAlignment="1" applyProtection="1">
      <alignment horizontal="right"/>
    </xf>
    <xf numFmtId="165" fontId="15" fillId="0" borderId="15" xfId="3" applyNumberFormat="1" applyFont="1" applyBorder="1" applyAlignment="1" applyProtection="1">
      <alignment horizontal="right"/>
    </xf>
    <xf numFmtId="165" fontId="25" fillId="0" borderId="15" xfId="3" applyNumberFormat="1" applyFont="1" applyFill="1" applyBorder="1" applyAlignment="1" applyProtection="1">
      <alignment horizontal="right"/>
    </xf>
    <xf numFmtId="166" fontId="25" fillId="0" borderId="19" xfId="10" applyNumberFormat="1" applyFont="1" applyFill="1" applyBorder="1" applyAlignment="1" applyProtection="1">
      <alignment horizontal="right"/>
    </xf>
    <xf numFmtId="3" fontId="15" fillId="0" borderId="15" xfId="0" applyNumberFormat="1" applyFont="1" applyBorder="1" applyAlignment="1" applyProtection="1">
      <alignment horizontal="right"/>
    </xf>
    <xf numFmtId="164" fontId="25" fillId="0" borderId="18" xfId="0" applyNumberFormat="1" applyFont="1" applyFill="1" applyBorder="1" applyAlignment="1" applyProtection="1">
      <alignment horizontal="right"/>
    </xf>
    <xf numFmtId="164" fontId="15" fillId="0" borderId="6" xfId="0" applyNumberFormat="1" applyFont="1" applyFill="1" applyBorder="1" applyAlignment="1" applyProtection="1">
      <alignment horizontal="right"/>
    </xf>
    <xf numFmtId="164" fontId="15" fillId="0" borderId="6" xfId="0" applyNumberFormat="1" applyFont="1" applyBorder="1" applyAlignment="1" applyProtection="1">
      <alignment horizontal="right"/>
    </xf>
    <xf numFmtId="164" fontId="15" fillId="0" borderId="16" xfId="0" applyNumberFormat="1" applyFont="1" applyBorder="1" applyAlignment="1" applyProtection="1">
      <alignment horizontal="right"/>
    </xf>
    <xf numFmtId="3" fontId="9" fillId="0" borderId="0" xfId="0" applyNumberFormat="1" applyFont="1" applyBorder="1" applyProtection="1">
      <protection locked="0"/>
    </xf>
    <xf numFmtId="0" fontId="0" fillId="8" borderId="10" xfId="0" applyFont="1" applyFill="1" applyBorder="1" applyProtection="1"/>
    <xf numFmtId="0" fontId="9" fillId="8" borderId="0" xfId="0" applyFont="1" applyFill="1"/>
    <xf numFmtId="0" fontId="39" fillId="10" borderId="20" xfId="2" applyFont="1" applyFill="1" applyBorder="1" applyAlignment="1" applyProtection="1">
      <alignment horizontal="center" vertical="center" wrapText="1"/>
      <protection locked="0"/>
    </xf>
    <xf numFmtId="0" fontId="0" fillId="64" borderId="4" xfId="0" applyFill="1" applyBorder="1" applyProtection="1">
      <protection locked="0"/>
    </xf>
    <xf numFmtId="0" fontId="17" fillId="0" borderId="13" xfId="0" applyFont="1" applyBorder="1" applyProtection="1"/>
    <xf numFmtId="0" fontId="2" fillId="10" borderId="29" xfId="2" applyFont="1" applyFill="1" applyBorder="1" applyAlignment="1" applyProtection="1">
      <alignment horizontal="center" vertical="center" wrapText="1"/>
      <protection locked="0"/>
    </xf>
    <xf numFmtId="0" fontId="2" fillId="10" borderId="30" xfId="2" applyFont="1" applyFill="1" applyBorder="1" applyAlignment="1" applyProtection="1">
      <alignment horizontal="center" vertical="center" wrapText="1"/>
      <protection locked="0"/>
    </xf>
    <xf numFmtId="0" fontId="2" fillId="10" borderId="31" xfId="2" applyFont="1" applyFill="1" applyBorder="1" applyAlignment="1" applyProtection="1">
      <alignment horizontal="center" vertical="center" wrapText="1"/>
      <protection locked="0"/>
    </xf>
    <xf numFmtId="0" fontId="16" fillId="64" borderId="50" xfId="0" applyFont="1" applyFill="1" applyBorder="1" applyAlignment="1" applyProtection="1">
      <alignment horizontal="center" wrapText="1"/>
    </xf>
    <xf numFmtId="0" fontId="63" fillId="64" borderId="50" xfId="2" applyFont="1" applyFill="1" applyBorder="1" applyAlignment="1" applyProtection="1">
      <alignment horizontal="center" vertical="center" wrapText="1"/>
    </xf>
    <xf numFmtId="0" fontId="114" fillId="0" borderId="0" xfId="0" applyFont="1" applyProtection="1"/>
    <xf numFmtId="0" fontId="25" fillId="0" borderId="38" xfId="0" applyFont="1" applyBorder="1" applyAlignment="1" applyProtection="1">
      <alignment horizontal="left"/>
    </xf>
    <xf numFmtId="0" fontId="25" fillId="0" borderId="1" xfId="0" applyFont="1" applyBorder="1" applyAlignment="1" applyProtection="1">
      <alignment horizontal="left"/>
    </xf>
    <xf numFmtId="0" fontId="0" fillId="0" borderId="115" xfId="0" applyBorder="1" applyAlignment="1" applyProtection="1">
      <alignment horizontal="center"/>
    </xf>
    <xf numFmtId="0" fontId="0" fillId="64" borderId="4" xfId="0" applyFill="1" applyBorder="1" applyProtection="1"/>
    <xf numFmtId="0" fontId="0" fillId="0" borderId="49" xfId="0" applyFill="1" applyBorder="1" applyProtection="1"/>
    <xf numFmtId="0" fontId="0" fillId="0" borderId="38" xfId="0" applyFill="1" applyBorder="1" applyProtection="1"/>
    <xf numFmtId="0" fontId="0" fillId="0" borderId="115" xfId="0" applyFill="1" applyBorder="1" applyProtection="1"/>
    <xf numFmtId="0" fontId="0" fillId="0" borderId="49" xfId="0" applyNumberFormat="1" applyFill="1" applyBorder="1" applyProtection="1"/>
    <xf numFmtId="0" fontId="0" fillId="0" borderId="38" xfId="0" applyNumberFormat="1" applyFill="1" applyBorder="1" applyProtection="1"/>
    <xf numFmtId="0" fontId="0" fillId="0" borderId="115" xfId="0" applyNumberFormat="1" applyFill="1" applyBorder="1" applyProtection="1"/>
    <xf numFmtId="0" fontId="0" fillId="0" borderId="21" xfId="0" applyFill="1" applyBorder="1" applyProtection="1"/>
    <xf numFmtId="0" fontId="0" fillId="0" borderId="55" xfId="0" applyFill="1" applyBorder="1" applyProtection="1"/>
    <xf numFmtId="0" fontId="0" fillId="0" borderId="22" xfId="0" applyFill="1" applyBorder="1" applyProtection="1"/>
    <xf numFmtId="0" fontId="0" fillId="0" borderId="0" xfId="0" applyFill="1" applyBorder="1" applyProtection="1"/>
    <xf numFmtId="0" fontId="0" fillId="0" borderId="28" xfId="0" applyBorder="1" applyAlignment="1" applyProtection="1">
      <alignment horizontal="center"/>
    </xf>
    <xf numFmtId="0" fontId="0" fillId="64" borderId="3" xfId="0" applyFill="1" applyBorder="1" applyProtection="1"/>
    <xf numFmtId="0" fontId="37" fillId="68" borderId="1" xfId="2" applyFont="1" applyFill="1" applyBorder="1" applyAlignment="1" applyProtection="1">
      <alignment horizontal="center" vertical="center" wrapText="1"/>
    </xf>
    <xf numFmtId="0" fontId="0" fillId="5" borderId="0" xfId="0" applyFill="1" applyAlignment="1"/>
    <xf numFmtId="0" fontId="107" fillId="5" borderId="0" xfId="0" applyFont="1" applyFill="1" applyAlignment="1">
      <alignment horizontal="left" vertical="center"/>
    </xf>
    <xf numFmtId="0" fontId="107" fillId="5" borderId="0" xfId="0" applyFont="1" applyFill="1" applyAlignment="1">
      <alignment horizontal="left" vertical="center" indent="1"/>
    </xf>
    <xf numFmtId="0" fontId="0" fillId="12" borderId="0" xfId="0" quotePrefix="1" applyFill="1" applyProtection="1">
      <protection locked="0"/>
    </xf>
    <xf numFmtId="0" fontId="0" fillId="9" borderId="0" xfId="0" applyFont="1" applyFill="1" applyProtection="1"/>
    <xf numFmtId="0" fontId="9" fillId="9" borderId="0" xfId="0" applyFont="1" applyFill="1" applyProtection="1"/>
    <xf numFmtId="0" fontId="15" fillId="70" borderId="0" xfId="0" applyFont="1" applyFill="1" applyProtection="1">
      <protection locked="0"/>
    </xf>
    <xf numFmtId="164" fontId="36" fillId="0" borderId="0" xfId="0" applyNumberFormat="1" applyFont="1" applyFill="1" applyBorder="1" applyAlignment="1" applyProtection="1">
      <alignment horizontal="center"/>
      <protection locked="0"/>
    </xf>
    <xf numFmtId="1" fontId="24" fillId="0" borderId="16" xfId="0" applyNumberFormat="1" applyFont="1" applyFill="1" applyBorder="1" applyAlignment="1" applyProtection="1"/>
    <xf numFmtId="0" fontId="110" fillId="15" borderId="0" xfId="0" applyFont="1" applyFill="1"/>
    <xf numFmtId="0" fontId="22" fillId="15" borderId="0" xfId="0" applyFont="1" applyFill="1" applyAlignment="1" applyProtection="1"/>
    <xf numFmtId="0" fontId="0" fillId="0" borderId="0" xfId="0" applyAlignment="1">
      <alignment horizontal="center"/>
    </xf>
    <xf numFmtId="171" fontId="53" fillId="0" borderId="34" xfId="0" applyNumberFormat="1" applyFont="1" applyFill="1" applyBorder="1" applyAlignment="1">
      <alignment horizontal="center" vertical="center"/>
    </xf>
    <xf numFmtId="0" fontId="2" fillId="19" borderId="57" xfId="0" applyFont="1" applyFill="1" applyBorder="1" applyAlignment="1">
      <alignment horizontal="center" vertical="center"/>
    </xf>
    <xf numFmtId="0" fontId="2" fillId="19" borderId="58" xfId="0" quotePrefix="1" applyFont="1" applyFill="1" applyBorder="1" applyAlignment="1">
      <alignment horizontal="center" vertical="center"/>
    </xf>
    <xf numFmtId="171" fontId="53" fillId="0" borderId="57" xfId="0" applyNumberFormat="1" applyFont="1" applyFill="1" applyBorder="1" applyAlignment="1">
      <alignment horizontal="center" vertical="center"/>
    </xf>
    <xf numFmtId="171" fontId="53" fillId="4" borderId="57" xfId="0" applyNumberFormat="1" applyFont="1" applyFill="1" applyBorder="1" applyAlignment="1">
      <alignment horizontal="center" vertical="center"/>
    </xf>
    <xf numFmtId="0" fontId="2" fillId="22" borderId="56" xfId="0" applyFont="1" applyFill="1" applyBorder="1" applyAlignment="1">
      <alignment horizontal="center" vertical="center"/>
    </xf>
    <xf numFmtId="0" fontId="11" fillId="5" borderId="57" xfId="0" applyFont="1" applyFill="1" applyBorder="1" applyAlignment="1">
      <alignment horizontal="center" vertical="center" wrapText="1"/>
    </xf>
    <xf numFmtId="0" fontId="2" fillId="5" borderId="57" xfId="0" applyFont="1" applyFill="1" applyBorder="1" applyAlignment="1">
      <alignment horizontal="left" vertical="center" wrapText="1"/>
    </xf>
    <xf numFmtId="171" fontId="53" fillId="5" borderId="57" xfId="0" applyNumberFormat="1" applyFont="1" applyFill="1" applyBorder="1" applyAlignment="1">
      <alignment horizontal="center" vertical="center"/>
    </xf>
    <xf numFmtId="171" fontId="53" fillId="22" borderId="59" xfId="0" applyNumberFormat="1" applyFont="1" applyFill="1" applyBorder="1" applyAlignment="1">
      <alignment horizontal="center" vertical="center"/>
    </xf>
    <xf numFmtId="0" fontId="2" fillId="22" borderId="82" xfId="0" applyFont="1" applyFill="1" applyBorder="1" applyAlignment="1">
      <alignment horizontal="center" vertical="center"/>
    </xf>
    <xf numFmtId="171" fontId="53" fillId="22" borderId="109" xfId="0" applyNumberFormat="1" applyFont="1" applyFill="1" applyBorder="1" applyAlignment="1">
      <alignment horizontal="center" vertical="center"/>
    </xf>
    <xf numFmtId="0" fontId="2" fillId="22" borderId="60" xfId="0" applyFont="1" applyFill="1" applyBorder="1" applyAlignment="1">
      <alignment horizontal="center" vertical="center"/>
    </xf>
    <xf numFmtId="0" fontId="2" fillId="19" borderId="61" xfId="0" applyFont="1" applyFill="1" applyBorder="1" applyAlignment="1">
      <alignment horizontal="center" vertical="center"/>
    </xf>
    <xf numFmtId="0" fontId="2" fillId="19" borderId="62" xfId="0" quotePrefix="1" applyFont="1" applyFill="1" applyBorder="1" applyAlignment="1">
      <alignment horizontal="center" vertical="center"/>
    </xf>
    <xf numFmtId="171" fontId="53" fillId="5" borderId="63" xfId="0" applyNumberFormat="1" applyFont="1" applyFill="1" applyBorder="1" applyAlignment="1">
      <alignment horizontal="center" vertical="center"/>
    </xf>
    <xf numFmtId="171" fontId="53" fillId="22" borderId="89" xfId="0" applyNumberFormat="1" applyFont="1" applyFill="1" applyBorder="1" applyAlignment="1">
      <alignment horizontal="center" vertical="center"/>
    </xf>
    <xf numFmtId="0" fontId="2" fillId="19" borderId="68" xfId="0" applyFont="1" applyFill="1" applyBorder="1" applyAlignment="1">
      <alignment horizontal="center" vertical="center"/>
    </xf>
    <xf numFmtId="0" fontId="2" fillId="19" borderId="69" xfId="0" quotePrefix="1" applyFont="1" applyFill="1" applyBorder="1" applyAlignment="1">
      <alignment horizontal="center" vertical="center"/>
    </xf>
    <xf numFmtId="171" fontId="53" fillId="22" borderId="83" xfId="0" applyNumberFormat="1" applyFont="1" applyFill="1" applyBorder="1" applyAlignment="1">
      <alignment horizontal="center" vertical="center"/>
    </xf>
    <xf numFmtId="171" fontId="53" fillId="5" borderId="61" xfId="0" applyNumberFormat="1" applyFont="1" applyFill="1" applyBorder="1" applyAlignment="1">
      <alignment horizontal="center" vertical="center"/>
    </xf>
    <xf numFmtId="0" fontId="53" fillId="5" borderId="61" xfId="0" applyFont="1" applyFill="1" applyBorder="1" applyAlignment="1">
      <alignment horizontal="left" vertical="center" wrapText="1"/>
    </xf>
    <xf numFmtId="0" fontId="2" fillId="19" borderId="61" xfId="0" quotePrefix="1" applyFont="1" applyFill="1" applyBorder="1" applyAlignment="1">
      <alignment horizontal="center" vertical="center"/>
    </xf>
    <xf numFmtId="171" fontId="53" fillId="0" borderId="61" xfId="0" applyNumberFormat="1" applyFont="1" applyFill="1" applyBorder="1" applyAlignment="1">
      <alignment horizontal="center" vertical="center"/>
    </xf>
    <xf numFmtId="171" fontId="53" fillId="22" borderId="64" xfId="0" applyNumberFormat="1" applyFont="1" applyFill="1" applyBorder="1" applyAlignment="1">
      <alignment horizontal="center" vertical="center"/>
    </xf>
    <xf numFmtId="14" fontId="0" fillId="5" borderId="0" xfId="0" applyNumberFormat="1" applyFill="1"/>
    <xf numFmtId="0" fontId="15" fillId="5" borderId="0" xfId="0" applyFont="1" applyFill="1" applyProtection="1">
      <protection locked="0"/>
    </xf>
    <xf numFmtId="49" fontId="0" fillId="5" borderId="0" xfId="0" applyNumberFormat="1" applyFill="1"/>
    <xf numFmtId="0" fontId="0" fillId="5" borderId="0" xfId="0" applyNumberFormat="1" applyFill="1"/>
    <xf numFmtId="14" fontId="49" fillId="0" borderId="53" xfId="0" applyNumberFormat="1" applyFont="1" applyBorder="1" applyAlignment="1">
      <alignment horizontal="left" vertical="center"/>
    </xf>
    <xf numFmtId="14" fontId="49" fillId="62" borderId="53" xfId="0" applyNumberFormat="1" applyFont="1" applyFill="1" applyBorder="1" applyAlignment="1">
      <alignment horizontal="left" vertical="center"/>
    </xf>
    <xf numFmtId="49" fontId="117" fillId="0" borderId="7" xfId="0" applyNumberFormat="1" applyFont="1" applyFill="1" applyBorder="1" applyAlignment="1" applyProtection="1">
      <alignment horizontal="center" vertical="center" wrapText="1"/>
    </xf>
    <xf numFmtId="0" fontId="12" fillId="72" borderId="0" xfId="0" applyFont="1" applyFill="1" applyBorder="1" applyProtection="1">
      <protection locked="0"/>
    </xf>
    <xf numFmtId="173" fontId="9" fillId="72" borderId="0" xfId="11" applyNumberFormat="1" applyFont="1" applyFill="1" applyProtection="1">
      <protection locked="0"/>
    </xf>
    <xf numFmtId="164" fontId="30" fillId="72" borderId="0" xfId="0" applyNumberFormat="1" applyFont="1" applyFill="1" applyBorder="1" applyProtection="1">
      <protection locked="0"/>
    </xf>
    <xf numFmtId="0" fontId="11" fillId="72" borderId="0" xfId="0" applyFont="1" applyFill="1" applyAlignment="1" applyProtection="1">
      <alignment horizontal="right"/>
      <protection locked="0"/>
    </xf>
    <xf numFmtId="165" fontId="0" fillId="72" borderId="0" xfId="3" applyNumberFormat="1" applyFont="1" applyFill="1" applyProtection="1"/>
    <xf numFmtId="0" fontId="0" fillId="60" borderId="0" xfId="0" applyFill="1" applyProtection="1">
      <protection locked="0"/>
    </xf>
    <xf numFmtId="1" fontId="9" fillId="0" borderId="0" xfId="0" applyNumberFormat="1" applyFont="1" applyProtection="1">
      <protection locked="0"/>
    </xf>
    <xf numFmtId="1" fontId="9" fillId="16" borderId="0" xfId="0" applyNumberFormat="1" applyFont="1" applyFill="1" applyProtection="1"/>
    <xf numFmtId="1" fontId="24" fillId="16" borderId="16" xfId="0" applyNumberFormat="1" applyFont="1" applyFill="1" applyBorder="1" applyAlignment="1" applyProtection="1"/>
    <xf numFmtId="0" fontId="44" fillId="0" borderId="0" xfId="0" applyFont="1" applyProtection="1"/>
    <xf numFmtId="0" fontId="118" fillId="0" borderId="0" xfId="0" applyFont="1"/>
    <xf numFmtId="0" fontId="0" fillId="0" borderId="0" xfId="0" applyAlignment="1">
      <alignment horizontal="center"/>
    </xf>
    <xf numFmtId="0" fontId="0" fillId="0" borderId="1" xfId="0" applyBorder="1" applyAlignment="1">
      <alignment horizontal="center"/>
    </xf>
    <xf numFmtId="0" fontId="0" fillId="0" borderId="49" xfId="0" quotePrefix="1" applyFill="1" applyBorder="1" applyProtection="1"/>
    <xf numFmtId="0" fontId="119" fillId="0" borderId="0" xfId="0" applyFont="1"/>
    <xf numFmtId="0" fontId="0" fillId="0" borderId="0" xfId="0" quotePrefix="1" applyFill="1" applyBorder="1" applyProtection="1"/>
    <xf numFmtId="2" fontId="0" fillId="0" borderId="0" xfId="0" applyNumberFormat="1" applyProtection="1">
      <protection locked="0"/>
    </xf>
    <xf numFmtId="2" fontId="0" fillId="15" borderId="0" xfId="0" applyNumberFormat="1" applyFill="1" applyProtection="1">
      <protection locked="0"/>
    </xf>
    <xf numFmtId="14" fontId="0" fillId="16" borderId="0" xfId="0" applyNumberFormat="1" applyFill="1"/>
    <xf numFmtId="0" fontId="2" fillId="22" borderId="117" xfId="0" applyFont="1" applyFill="1" applyBorder="1" applyAlignment="1">
      <alignment horizontal="center" vertical="center"/>
    </xf>
    <xf numFmtId="0" fontId="11" fillId="12" borderId="117" xfId="0" applyFont="1" applyFill="1" applyBorder="1" applyAlignment="1">
      <alignment horizontal="center" vertical="center"/>
    </xf>
    <xf numFmtId="0" fontId="2" fillId="12" borderId="117" xfId="0" applyFont="1" applyFill="1" applyBorder="1" applyAlignment="1">
      <alignment horizontal="left" vertical="center" wrapText="1"/>
    </xf>
    <xf numFmtId="0" fontId="2" fillId="19" borderId="117" xfId="0" applyFont="1" applyFill="1" applyBorder="1" applyAlignment="1">
      <alignment horizontal="center" vertical="center"/>
    </xf>
    <xf numFmtId="0" fontId="2" fillId="19" borderId="118" xfId="0" quotePrefix="1" applyFont="1" applyFill="1" applyBorder="1" applyAlignment="1">
      <alignment horizontal="center" vertical="center"/>
    </xf>
    <xf numFmtId="171" fontId="53" fillId="12" borderId="122" xfId="0" applyNumberFormat="1" applyFont="1" applyFill="1" applyBorder="1" applyAlignment="1">
      <alignment horizontal="center" vertical="center"/>
    </xf>
    <xf numFmtId="171" fontId="53" fillId="22" borderId="117" xfId="0" applyNumberFormat="1" applyFont="1" applyFill="1" applyBorder="1" applyAlignment="1">
      <alignment horizontal="center" vertical="center"/>
    </xf>
    <xf numFmtId="0" fontId="11" fillId="0" borderId="117" xfId="0" applyFont="1" applyBorder="1" applyAlignment="1">
      <alignment horizontal="center" vertical="center"/>
    </xf>
    <xf numFmtId="0" fontId="2" fillId="0" borderId="117" xfId="0" applyFont="1" applyBorder="1" applyAlignment="1">
      <alignment horizontal="left" vertical="center" wrapText="1"/>
    </xf>
    <xf numFmtId="171" fontId="53" fillId="0" borderId="122" xfId="0" applyNumberFormat="1" applyFont="1" applyFill="1" applyBorder="1" applyAlignment="1">
      <alignment horizontal="center" vertical="center"/>
    </xf>
    <xf numFmtId="0" fontId="11" fillId="11" borderId="117" xfId="0" applyFont="1" applyFill="1" applyBorder="1" applyAlignment="1">
      <alignment horizontal="center" vertical="center"/>
    </xf>
    <xf numFmtId="0" fontId="2" fillId="11" borderId="117" xfId="0" applyFont="1" applyFill="1" applyBorder="1" applyAlignment="1">
      <alignment horizontal="left" vertical="center" wrapText="1"/>
    </xf>
    <xf numFmtId="171" fontId="53" fillId="11" borderId="122" xfId="0" applyNumberFormat="1" applyFont="1" applyFill="1" applyBorder="1" applyAlignment="1">
      <alignment horizontal="center" vertical="center"/>
    </xf>
    <xf numFmtId="171" fontId="53" fillId="4" borderId="122" xfId="0" applyNumberFormat="1" applyFont="1" applyFill="1" applyBorder="1" applyAlignment="1">
      <alignment horizontal="center" vertical="center"/>
    </xf>
    <xf numFmtId="0" fontId="2" fillId="22" borderId="117" xfId="0" applyFont="1" applyFill="1" applyBorder="1" applyAlignment="1">
      <alignment horizontal="center"/>
    </xf>
    <xf numFmtId="171" fontId="53" fillId="5" borderId="117" xfId="0" applyNumberFormat="1" applyFont="1" applyFill="1" applyBorder="1" applyAlignment="1">
      <alignment horizontal="center" vertical="center"/>
    </xf>
    <xf numFmtId="0" fontId="11" fillId="4" borderId="117" xfId="0" applyFont="1" applyFill="1" applyBorder="1" applyAlignment="1">
      <alignment horizontal="center" vertical="center"/>
    </xf>
    <xf numFmtId="0" fontId="2" fillId="4" borderId="117" xfId="0" applyFont="1" applyFill="1" applyBorder="1" applyAlignment="1">
      <alignment horizontal="left" vertical="center" wrapText="1"/>
    </xf>
    <xf numFmtId="0" fontId="2" fillId="22" borderId="116" xfId="0" applyFont="1" applyFill="1" applyBorder="1" applyAlignment="1">
      <alignment horizontal="center"/>
    </xf>
    <xf numFmtId="0" fontId="2" fillId="19" borderId="116" xfId="0" applyFont="1" applyFill="1" applyBorder="1" applyAlignment="1">
      <alignment horizontal="center" vertical="center"/>
    </xf>
    <xf numFmtId="0" fontId="2" fillId="19" borderId="121" xfId="0" quotePrefix="1" applyFont="1" applyFill="1" applyBorder="1" applyAlignment="1">
      <alignment horizontal="center" vertical="center"/>
    </xf>
    <xf numFmtId="171" fontId="53" fillId="22" borderId="116" xfId="0" applyNumberFormat="1" applyFont="1" applyFill="1" applyBorder="1" applyAlignment="1">
      <alignment horizontal="center" vertical="center"/>
    </xf>
    <xf numFmtId="0" fontId="2" fillId="19" borderId="117" xfId="0" quotePrefix="1" applyFont="1" applyFill="1" applyBorder="1" applyAlignment="1">
      <alignment horizontal="center" vertical="center"/>
    </xf>
    <xf numFmtId="171" fontId="53" fillId="12" borderId="117" xfId="0" applyNumberFormat="1" applyFont="1" applyFill="1" applyBorder="1" applyAlignment="1">
      <alignment horizontal="center" vertical="center"/>
    </xf>
    <xf numFmtId="0" fontId="2" fillId="71" borderId="122" xfId="0" applyFont="1" applyFill="1" applyBorder="1" applyAlignment="1">
      <alignment horizontal="center"/>
    </xf>
    <xf numFmtId="0" fontId="11" fillId="11" borderId="117" xfId="0" applyFont="1" applyFill="1" applyBorder="1" applyAlignment="1">
      <alignment horizontal="center" vertical="center" wrapText="1"/>
    </xf>
    <xf numFmtId="0" fontId="2" fillId="19" borderId="122" xfId="0" applyFont="1" applyFill="1" applyBorder="1" applyAlignment="1">
      <alignment horizontal="center" vertical="center"/>
    </xf>
    <xf numFmtId="0" fontId="2" fillId="19" borderId="123" xfId="0" quotePrefix="1" applyFont="1" applyFill="1" applyBorder="1" applyAlignment="1">
      <alignment horizontal="center" vertical="center"/>
    </xf>
    <xf numFmtId="171" fontId="53" fillId="71" borderId="122" xfId="0" applyNumberFormat="1" applyFont="1" applyFill="1" applyBorder="1" applyAlignment="1">
      <alignment horizontal="center" vertical="center"/>
    </xf>
    <xf numFmtId="171" fontId="53" fillId="22" borderId="122" xfId="0" applyNumberFormat="1" applyFont="1" applyFill="1" applyBorder="1" applyAlignment="1">
      <alignment horizontal="center" vertical="center"/>
    </xf>
    <xf numFmtId="0" fontId="11" fillId="0" borderId="117" xfId="0" applyFont="1" applyFill="1" applyBorder="1" applyAlignment="1">
      <alignment horizontal="center" vertical="center" wrapText="1"/>
    </xf>
    <xf numFmtId="0" fontId="2" fillId="0" borderId="117" xfId="0" applyFont="1" applyFill="1" applyBorder="1" applyAlignment="1">
      <alignment horizontal="left" vertical="center" wrapText="1"/>
    </xf>
    <xf numFmtId="0" fontId="2" fillId="71" borderId="117" xfId="0" applyFont="1" applyFill="1" applyBorder="1" applyAlignment="1">
      <alignment horizontal="center"/>
    </xf>
    <xf numFmtId="0" fontId="11" fillId="11" borderId="116" xfId="0" applyFont="1" applyFill="1" applyBorder="1" applyAlignment="1">
      <alignment horizontal="center" vertical="center"/>
    </xf>
    <xf numFmtId="0" fontId="2" fillId="11" borderId="116" xfId="0" applyFont="1" applyFill="1" applyBorder="1" applyAlignment="1">
      <alignment horizontal="left" vertical="center" wrapText="1"/>
    </xf>
    <xf numFmtId="171" fontId="53" fillId="0" borderId="117" xfId="0" applyNumberFormat="1" applyFont="1" applyFill="1" applyBorder="1" applyAlignment="1">
      <alignment horizontal="center" vertical="center"/>
    </xf>
    <xf numFmtId="171" fontId="53" fillId="4" borderId="117" xfId="0" applyNumberFormat="1" applyFont="1" applyFill="1" applyBorder="1" applyAlignment="1">
      <alignment horizontal="center" vertical="center"/>
    </xf>
    <xf numFmtId="0" fontId="2" fillId="22" borderId="122" xfId="0" applyFont="1" applyFill="1" applyBorder="1" applyAlignment="1">
      <alignment horizontal="center"/>
    </xf>
    <xf numFmtId="0" fontId="11" fillId="0" borderId="116" xfId="0" applyFont="1" applyBorder="1" applyAlignment="1">
      <alignment horizontal="center" vertical="center"/>
    </xf>
    <xf numFmtId="0" fontId="2" fillId="0" borderId="116" xfId="0" applyFont="1" applyBorder="1" applyAlignment="1">
      <alignment horizontal="left" vertical="center" wrapText="1"/>
    </xf>
    <xf numFmtId="171" fontId="53" fillId="11" borderId="117" xfId="0" applyNumberFormat="1" applyFont="1" applyFill="1" applyBorder="1" applyAlignment="1">
      <alignment horizontal="center" vertical="center"/>
    </xf>
    <xf numFmtId="0" fontId="11" fillId="0" borderId="122" xfId="0" applyFont="1" applyBorder="1" applyAlignment="1">
      <alignment horizontal="center" vertical="center"/>
    </xf>
    <xf numFmtId="0" fontId="2" fillId="0" borderId="122" xfId="0" applyFont="1" applyBorder="1" applyAlignment="1">
      <alignment horizontal="left" vertical="center" wrapText="1"/>
    </xf>
    <xf numFmtId="171" fontId="53" fillId="71" borderId="117" xfId="0" applyNumberFormat="1" applyFont="1" applyFill="1" applyBorder="1" applyAlignment="1">
      <alignment horizontal="center" vertical="center"/>
    </xf>
    <xf numFmtId="0" fontId="2" fillId="71" borderId="116" xfId="0" applyFont="1" applyFill="1" applyBorder="1" applyAlignment="1">
      <alignment horizontal="center"/>
    </xf>
    <xf numFmtId="171" fontId="53" fillId="11" borderId="116" xfId="0" applyNumberFormat="1" applyFont="1" applyFill="1" applyBorder="1" applyAlignment="1">
      <alignment horizontal="center" vertical="center"/>
    </xf>
    <xf numFmtId="171" fontId="53" fillId="71" borderId="116" xfId="0" applyNumberFormat="1" applyFont="1" applyFill="1" applyBorder="1" applyAlignment="1">
      <alignment horizontal="center" vertical="center"/>
    </xf>
    <xf numFmtId="171" fontId="53" fillId="5" borderId="122" xfId="0" applyNumberFormat="1" applyFont="1" applyFill="1" applyBorder="1" applyAlignment="1">
      <alignment horizontal="center" vertical="center"/>
    </xf>
    <xf numFmtId="3" fontId="53" fillId="5" borderId="117" xfId="0" applyNumberFormat="1" applyFont="1" applyFill="1" applyBorder="1" applyAlignment="1">
      <alignment horizontal="left" vertical="center" wrapText="1"/>
    </xf>
    <xf numFmtId="0" fontId="2" fillId="22" borderId="122" xfId="0" applyFont="1" applyFill="1" applyBorder="1" applyAlignment="1">
      <alignment horizontal="center" vertical="center"/>
    </xf>
    <xf numFmtId="0" fontId="0" fillId="0" borderId="0" xfId="0" applyAlignment="1">
      <alignment horizontal="center"/>
    </xf>
    <xf numFmtId="0" fontId="90" fillId="13" borderId="0" xfId="0" applyFont="1" applyFill="1" applyBorder="1" applyAlignment="1" applyProtection="1">
      <alignment horizontal="left" wrapText="1"/>
      <protection locked="0"/>
    </xf>
    <xf numFmtId="0" fontId="44" fillId="0" borderId="0" xfId="0" applyFont="1" applyFill="1" applyBorder="1" applyAlignment="1" applyProtection="1">
      <alignment horizontal="left"/>
    </xf>
    <xf numFmtId="167" fontId="44" fillId="0" borderId="0" xfId="2" applyNumberFormat="1" applyFont="1" applyFill="1" applyBorder="1" applyAlignment="1" applyProtection="1">
      <alignment horizontal="left"/>
    </xf>
    <xf numFmtId="0" fontId="19" fillId="12" borderId="118" xfId="0" applyFont="1" applyFill="1" applyBorder="1" applyProtection="1"/>
    <xf numFmtId="0" fontId="19" fillId="12" borderId="119" xfId="0" applyNumberFormat="1" applyFont="1" applyFill="1" applyBorder="1" applyAlignment="1" applyProtection="1">
      <alignment horizontal="left"/>
    </xf>
    <xf numFmtId="0" fontId="19" fillId="12" borderId="119" xfId="0" applyFont="1" applyFill="1" applyBorder="1" applyAlignment="1" applyProtection="1">
      <alignment horizontal="left"/>
    </xf>
    <xf numFmtId="0" fontId="19" fillId="12" borderId="119" xfId="0" applyFont="1" applyFill="1" applyBorder="1" applyProtection="1"/>
    <xf numFmtId="0" fontId="19" fillId="12" borderId="120" xfId="0" applyFont="1" applyFill="1" applyBorder="1" applyProtection="1"/>
    <xf numFmtId="0" fontId="0" fillId="0" borderId="0" xfId="0" applyAlignment="1" applyProtection="1">
      <alignment horizontal="center"/>
    </xf>
    <xf numFmtId="9" fontId="0" fillId="16" borderId="0" xfId="3" applyFont="1" applyFill="1"/>
    <xf numFmtId="165" fontId="0" fillId="16" borderId="0" xfId="0" applyNumberFormat="1" applyFill="1"/>
    <xf numFmtId="0" fontId="11" fillId="6" borderId="0" xfId="0" applyFont="1" applyFill="1" applyBorder="1" applyAlignment="1" applyProtection="1">
      <protection locked="0"/>
    </xf>
    <xf numFmtId="164" fontId="15" fillId="6" borderId="1" xfId="0" applyNumberFormat="1" applyFont="1" applyFill="1" applyBorder="1" applyAlignment="1" applyProtection="1">
      <alignment horizontal="left"/>
      <protection locked="0"/>
    </xf>
    <xf numFmtId="0" fontId="0" fillId="6" borderId="0" xfId="0" applyFill="1"/>
    <xf numFmtId="0" fontId="11" fillId="13" borderId="41" xfId="0" applyFont="1" applyFill="1" applyBorder="1" applyAlignment="1" applyProtection="1"/>
    <xf numFmtId="0" fontId="11" fillId="13" borderId="42" xfId="0" applyFont="1" applyFill="1" applyBorder="1" applyAlignment="1" applyProtection="1"/>
    <xf numFmtId="0" fontId="11" fillId="13" borderId="43" xfId="0" applyFont="1" applyFill="1" applyBorder="1" applyAlignment="1" applyProtection="1"/>
    <xf numFmtId="0" fontId="0" fillId="5" borderId="0" xfId="0" applyFill="1" applyProtection="1">
      <protection locked="0"/>
    </xf>
    <xf numFmtId="166" fontId="0" fillId="16" borderId="0" xfId="0" applyNumberFormat="1" applyFill="1"/>
    <xf numFmtId="0" fontId="0" fillId="16" borderId="0" xfId="0" applyFill="1" applyProtection="1">
      <protection locked="0"/>
    </xf>
    <xf numFmtId="0" fontId="30" fillId="0" borderId="0" xfId="0" applyFont="1" applyProtection="1">
      <protection locked="0"/>
    </xf>
    <xf numFmtId="0" fontId="0" fillId="68" borderId="0" xfId="0" applyFill="1" applyProtection="1">
      <protection locked="0"/>
    </xf>
    <xf numFmtId="0" fontId="0" fillId="12" borderId="0" xfId="0" applyFill="1" applyProtection="1">
      <protection locked="0"/>
    </xf>
    <xf numFmtId="0" fontId="116" fillId="12" borderId="0" xfId="0" applyFont="1" applyFill="1" applyProtection="1">
      <protection locked="0"/>
    </xf>
    <xf numFmtId="0" fontId="35" fillId="12" borderId="0" xfId="0" applyFont="1" applyFill="1" applyProtection="1">
      <protection locked="0"/>
    </xf>
    <xf numFmtId="165" fontId="0" fillId="0" borderId="0" xfId="0" applyNumberFormat="1"/>
    <xf numFmtId="0" fontId="22" fillId="0" borderId="124" xfId="0" applyFont="1" applyFill="1" applyBorder="1" applyAlignment="1" applyProtection="1">
      <alignment horizontal="left"/>
      <protection locked="0"/>
    </xf>
    <xf numFmtId="0" fontId="65" fillId="11" borderId="76" xfId="0" applyNumberFormat="1" applyFont="1" applyFill="1" applyBorder="1" applyAlignment="1" applyProtection="1">
      <alignment wrapText="1"/>
    </xf>
    <xf numFmtId="0" fontId="11" fillId="11" borderId="0" xfId="0" applyFont="1" applyFill="1"/>
    <xf numFmtId="0" fontId="0" fillId="11" borderId="0" xfId="0" applyFill="1" applyAlignment="1">
      <alignment wrapText="1"/>
    </xf>
    <xf numFmtId="165" fontId="0" fillId="11" borderId="111" xfId="3" applyNumberFormat="1" applyFont="1" applyFill="1" applyBorder="1" applyAlignment="1">
      <alignment horizontal="right"/>
    </xf>
    <xf numFmtId="166" fontId="0" fillId="17" borderId="0" xfId="10" applyNumberFormat="1" applyFont="1" applyFill="1"/>
    <xf numFmtId="166" fontId="0" fillId="67" borderId="5" xfId="10" applyNumberFormat="1" applyFont="1" applyFill="1" applyBorder="1"/>
    <xf numFmtId="166" fontId="102" fillId="0" borderId="13" xfId="10" applyNumberFormat="1" applyFont="1" applyFill="1" applyBorder="1" applyAlignment="1" applyProtection="1"/>
    <xf numFmtId="166" fontId="102" fillId="0" borderId="6" xfId="10" applyNumberFormat="1" applyFont="1" applyFill="1" applyBorder="1" applyAlignment="1" applyProtection="1"/>
    <xf numFmtId="0" fontId="0" fillId="15" borderId="0" xfId="0" applyFill="1"/>
    <xf numFmtId="49" fontId="24" fillId="16" borderId="31" xfId="0" applyNumberFormat="1" applyFont="1" applyFill="1" applyBorder="1" applyAlignment="1" applyProtection="1"/>
    <xf numFmtId="0" fontId="63" fillId="10" borderId="38" xfId="2" applyFont="1" applyFill="1" applyBorder="1" applyAlignment="1" applyProtection="1">
      <alignment horizontal="center" vertical="center" wrapText="1"/>
    </xf>
    <xf numFmtId="0" fontId="15" fillId="0" borderId="1" xfId="2" applyFont="1" applyFill="1" applyBorder="1" applyAlignment="1" applyProtection="1">
      <alignment horizontal="center" vertical="center" wrapText="1"/>
    </xf>
    <xf numFmtId="0" fontId="37" fillId="0" borderId="1" xfId="2" applyFont="1" applyFill="1" applyBorder="1" applyAlignment="1" applyProtection="1">
      <alignment horizontal="center" vertical="center" wrapText="1"/>
    </xf>
    <xf numFmtId="0" fontId="37" fillId="74" borderId="38" xfId="2" applyFont="1" applyFill="1" applyBorder="1" applyAlignment="1" applyProtection="1">
      <alignment horizontal="center" textRotation="90" wrapText="1"/>
    </xf>
    <xf numFmtId="0" fontId="37" fillId="65" borderId="117" xfId="2" applyFont="1" applyFill="1" applyBorder="1" applyAlignment="1" applyProtection="1">
      <alignment horizontal="center" vertical="center" wrapText="1"/>
    </xf>
    <xf numFmtId="164" fontId="31" fillId="8" borderId="117" xfId="2" applyNumberFormat="1" applyFont="1" applyFill="1" applyBorder="1" applyAlignment="1" applyProtection="1">
      <alignment horizontal="center" vertical="center" wrapText="1"/>
    </xf>
    <xf numFmtId="0" fontId="37" fillId="8" borderId="117" xfId="2" applyFont="1" applyFill="1" applyBorder="1" applyAlignment="1" applyProtection="1">
      <alignment horizontal="center" vertical="center" wrapText="1"/>
    </xf>
    <xf numFmtId="0" fontId="29" fillId="0" borderId="0" xfId="8" applyAlignment="1">
      <alignment horizontal="left" vertical="center" wrapText="1" indent="1"/>
    </xf>
    <xf numFmtId="49" fontId="120" fillId="0" borderId="0" xfId="8" applyNumberFormat="1" applyFont="1" applyAlignment="1">
      <alignment horizontal="left" vertical="center" wrapText="1" indent="1"/>
    </xf>
    <xf numFmtId="0" fontId="2" fillId="0" borderId="118" xfId="0" applyFont="1" applyBorder="1" applyAlignment="1">
      <alignment horizontal="left" vertical="center" wrapText="1"/>
    </xf>
    <xf numFmtId="0" fontId="2" fillId="4" borderId="118" xfId="0" applyFont="1" applyFill="1" applyBorder="1" applyAlignment="1">
      <alignment horizontal="left" vertical="center" wrapText="1"/>
    </xf>
    <xf numFmtId="0" fontId="2" fillId="12" borderId="118" xfId="0" applyFont="1" applyFill="1" applyBorder="1" applyAlignment="1">
      <alignment horizontal="left" vertical="center" wrapText="1"/>
    </xf>
    <xf numFmtId="171" fontId="53" fillId="12" borderId="123" xfId="0" applyNumberFormat="1" applyFont="1" applyFill="1" applyBorder="1" applyAlignment="1">
      <alignment horizontal="center" vertical="center"/>
    </xf>
    <xf numFmtId="171" fontId="53" fillId="12" borderId="125" xfId="0" applyNumberFormat="1" applyFont="1" applyFill="1" applyBorder="1" applyAlignment="1">
      <alignment horizontal="center" vertical="center"/>
    </xf>
    <xf numFmtId="0" fontId="2" fillId="12" borderId="116" xfId="0" applyFont="1" applyFill="1" applyBorder="1" applyAlignment="1">
      <alignment horizontal="left" vertical="center" wrapText="1"/>
    </xf>
    <xf numFmtId="171" fontId="53" fillId="12" borderId="34" xfId="0" applyNumberFormat="1" applyFont="1" applyFill="1" applyBorder="1" applyAlignment="1">
      <alignment horizontal="center" vertical="center"/>
    </xf>
    <xf numFmtId="171" fontId="53" fillId="12" borderId="116" xfId="0" applyNumberFormat="1" applyFont="1" applyFill="1" applyBorder="1" applyAlignment="1">
      <alignment horizontal="center" vertical="center"/>
    </xf>
    <xf numFmtId="0" fontId="11" fillId="0" borderId="117" xfId="0" applyFont="1" applyFill="1" applyBorder="1" applyAlignment="1">
      <alignment horizontal="center" vertical="center"/>
    </xf>
    <xf numFmtId="0" fontId="11" fillId="0" borderId="116" xfId="0" applyFont="1" applyFill="1" applyBorder="1" applyAlignment="1">
      <alignment horizontal="center" vertical="center"/>
    </xf>
    <xf numFmtId="0" fontId="2" fillId="0" borderId="116" xfId="0" applyFont="1" applyFill="1" applyBorder="1" applyAlignment="1">
      <alignment horizontal="left" vertical="center" wrapText="1"/>
    </xf>
    <xf numFmtId="0" fontId="11" fillId="0" borderId="122" xfId="0" applyFont="1" applyFill="1" applyBorder="1" applyAlignment="1">
      <alignment horizontal="center" vertical="center"/>
    </xf>
    <xf numFmtId="0" fontId="2" fillId="0" borderId="122" xfId="0" applyFont="1" applyFill="1" applyBorder="1" applyAlignment="1">
      <alignment horizontal="left" vertical="center" wrapText="1"/>
    </xf>
    <xf numFmtId="0" fontId="11" fillId="0" borderId="61" xfId="0" applyFont="1" applyFill="1" applyBorder="1" applyAlignment="1">
      <alignment horizontal="center" vertical="center"/>
    </xf>
    <xf numFmtId="0" fontId="2" fillId="0" borderId="61" xfId="0" applyFont="1" applyFill="1" applyBorder="1" applyAlignment="1">
      <alignment horizontal="left" vertical="center" wrapText="1"/>
    </xf>
    <xf numFmtId="171" fontId="53" fillId="0" borderId="63" xfId="0" applyNumberFormat="1" applyFont="1" applyFill="1" applyBorder="1" applyAlignment="1">
      <alignment horizontal="center" vertical="center"/>
    </xf>
    <xf numFmtId="0" fontId="122" fillId="0" borderId="0" xfId="0" applyFont="1" applyAlignment="1">
      <alignment horizontal="center"/>
    </xf>
    <xf numFmtId="0" fontId="122" fillId="0" borderId="0" xfId="0" applyFont="1"/>
    <xf numFmtId="0" fontId="32" fillId="0" borderId="0" xfId="0" applyFont="1" applyAlignment="1">
      <alignment horizontal="center"/>
    </xf>
    <xf numFmtId="0" fontId="123" fillId="0" borderId="117" xfId="0" applyFont="1" applyBorder="1" applyAlignment="1">
      <alignment horizontal="right"/>
    </xf>
    <xf numFmtId="0" fontId="122" fillId="5" borderId="118" xfId="0" applyFont="1" applyFill="1" applyBorder="1" applyAlignment="1"/>
    <xf numFmtId="0" fontId="122" fillId="5" borderId="119" xfId="0" applyFont="1" applyFill="1" applyBorder="1" applyAlignment="1"/>
    <xf numFmtId="0" fontId="122" fillId="5" borderId="120" xfId="0" applyFont="1" applyFill="1" applyBorder="1" applyAlignment="1"/>
    <xf numFmtId="0" fontId="123" fillId="0" borderId="117" xfId="0" applyFont="1" applyBorder="1" applyAlignment="1">
      <alignment horizontal="left"/>
    </xf>
    <xf numFmtId="0" fontId="122" fillId="5" borderId="117" xfId="0" applyFont="1" applyFill="1" applyBorder="1" applyAlignment="1">
      <alignment horizontal="center"/>
    </xf>
    <xf numFmtId="0" fontId="123" fillId="0" borderId="117" xfId="0" applyFont="1" applyBorder="1" applyAlignment="1"/>
    <xf numFmtId="0" fontId="122" fillId="11" borderId="118" xfId="0" applyFont="1" applyFill="1" applyBorder="1" applyAlignment="1">
      <alignment horizontal="right"/>
    </xf>
    <xf numFmtId="0" fontId="122" fillId="11" borderId="119" xfId="0" applyFont="1" applyFill="1" applyBorder="1" applyAlignment="1">
      <alignment horizontal="right"/>
    </xf>
    <xf numFmtId="0" fontId="122" fillId="11" borderId="120" xfId="0" applyFont="1" applyFill="1" applyBorder="1" applyAlignment="1">
      <alignment horizontal="right"/>
    </xf>
    <xf numFmtId="0" fontId="123" fillId="0" borderId="117" xfId="0" quotePrefix="1" applyFont="1" applyBorder="1" applyAlignment="1"/>
    <xf numFmtId="44" fontId="122" fillId="11" borderId="118" xfId="0" applyNumberFormat="1" applyFont="1" applyFill="1" applyBorder="1" applyAlignment="1">
      <alignment horizontal="center"/>
    </xf>
    <xf numFmtId="44" fontId="122" fillId="11" borderId="119" xfId="0" applyNumberFormat="1" applyFont="1" applyFill="1" applyBorder="1" applyAlignment="1">
      <alignment horizontal="center"/>
    </xf>
    <xf numFmtId="44" fontId="122" fillId="11" borderId="120" xfId="0" applyNumberFormat="1" applyFont="1" applyFill="1" applyBorder="1" applyAlignment="1">
      <alignment horizontal="center"/>
    </xf>
    <xf numFmtId="0" fontId="123" fillId="0" borderId="118" xfId="0" quotePrefix="1" applyFont="1" applyBorder="1" applyAlignment="1">
      <alignment horizontal="right"/>
    </xf>
    <xf numFmtId="0" fontId="123" fillId="0" borderId="117" xfId="0" applyFont="1" applyFill="1" applyBorder="1" applyAlignment="1">
      <alignment horizontal="left"/>
    </xf>
    <xf numFmtId="0" fontId="124" fillId="5" borderId="117" xfId="0" applyFont="1" applyFill="1" applyBorder="1" applyAlignment="1" applyProtection="1">
      <alignment horizontal="center"/>
      <protection locked="0"/>
    </xf>
    <xf numFmtId="0" fontId="123" fillId="0" borderId="116" xfId="0" applyFont="1" applyBorder="1" applyAlignment="1">
      <alignment horizontal="right"/>
    </xf>
    <xf numFmtId="180" fontId="125" fillId="0" borderId="117" xfId="0" applyNumberFormat="1" applyFont="1" applyFill="1" applyBorder="1" applyAlignment="1">
      <alignment horizontal="center"/>
    </xf>
    <xf numFmtId="165" fontId="122" fillId="11" borderId="118" xfId="3" applyNumberFormat="1" applyFont="1" applyFill="1" applyBorder="1" applyAlignment="1">
      <alignment horizontal="right"/>
    </xf>
    <xf numFmtId="165" fontId="122" fillId="11" borderId="119" xfId="3" applyNumberFormat="1" applyFont="1" applyFill="1" applyBorder="1" applyAlignment="1">
      <alignment horizontal="right"/>
    </xf>
    <xf numFmtId="165" fontId="122" fillId="11" borderId="120" xfId="3" applyNumberFormat="1" applyFont="1" applyFill="1" applyBorder="1" applyAlignment="1">
      <alignment horizontal="right"/>
    </xf>
    <xf numFmtId="0" fontId="123" fillId="0" borderId="117" xfId="0" quotePrefix="1" applyFont="1" applyFill="1" applyBorder="1" applyAlignment="1">
      <alignment horizontal="left"/>
    </xf>
    <xf numFmtId="0" fontId="123" fillId="0" borderId="117" xfId="0" applyFont="1" applyBorder="1"/>
    <xf numFmtId="0" fontId="123" fillId="0" borderId="117" xfId="0" applyFont="1" applyBorder="1" applyAlignment="1">
      <alignment horizontal="center"/>
    </xf>
    <xf numFmtId="0" fontId="122" fillId="5" borderId="0" xfId="0" applyFont="1" applyFill="1" applyBorder="1" applyAlignment="1">
      <alignment horizontal="center"/>
    </xf>
    <xf numFmtId="0" fontId="123" fillId="0" borderId="0" xfId="0" applyFont="1" applyFill="1" applyBorder="1"/>
    <xf numFmtId="0" fontId="125" fillId="0" borderId="117" xfId="0" applyFont="1" applyBorder="1"/>
    <xf numFmtId="0" fontId="123" fillId="11" borderId="117" xfId="0" applyFont="1" applyFill="1" applyBorder="1" applyAlignment="1">
      <alignment horizontal="center"/>
    </xf>
    <xf numFmtId="0" fontId="123" fillId="11" borderId="0" xfId="0" applyFont="1" applyFill="1" applyBorder="1" applyAlignment="1">
      <alignment horizontal="center"/>
    </xf>
    <xf numFmtId="0" fontId="30" fillId="5" borderId="116" xfId="0" applyFont="1" applyFill="1" applyBorder="1" applyAlignment="1">
      <alignment horizontal="center" vertical="center"/>
    </xf>
    <xf numFmtId="0" fontId="123" fillId="0" borderId="0" xfId="0" applyFont="1"/>
    <xf numFmtId="0" fontId="23" fillId="5" borderId="122" xfId="0" applyFont="1" applyFill="1" applyBorder="1" applyAlignment="1">
      <alignment horizontal="center" vertical="center"/>
    </xf>
    <xf numFmtId="0" fontId="123" fillId="17" borderId="117" xfId="0" applyFont="1" applyFill="1" applyBorder="1" applyAlignment="1">
      <alignment horizontal="center"/>
    </xf>
    <xf numFmtId="0" fontId="122" fillId="4" borderId="117" xfId="0" applyFont="1" applyFill="1" applyBorder="1"/>
    <xf numFmtId="0" fontId="122" fillId="4" borderId="117" xfId="0" applyFont="1" applyFill="1" applyBorder="1" applyAlignment="1"/>
    <xf numFmtId="0" fontId="122" fillId="4" borderId="118" xfId="0" applyFont="1" applyFill="1" applyBorder="1" applyAlignment="1"/>
    <xf numFmtId="0" fontId="122" fillId="4" borderId="119" xfId="0" applyFont="1" applyFill="1" applyBorder="1" applyAlignment="1"/>
    <xf numFmtId="0" fontId="122" fillId="4" borderId="120" xfId="0" applyFont="1" applyFill="1" applyBorder="1" applyAlignment="1"/>
    <xf numFmtId="166" fontId="122" fillId="4" borderId="117" xfId="10" applyNumberFormat="1" applyFont="1" applyFill="1" applyBorder="1"/>
    <xf numFmtId="164" fontId="122" fillId="4" borderId="117" xfId="0" applyNumberFormat="1" applyFont="1" applyFill="1" applyBorder="1"/>
    <xf numFmtId="44" fontId="122" fillId="11" borderId="117" xfId="11" applyFont="1" applyFill="1" applyBorder="1" applyAlignment="1">
      <alignment horizontal="center"/>
    </xf>
    <xf numFmtId="10" fontId="122" fillId="11" borderId="117" xfId="3" applyNumberFormat="1" applyFont="1" applyFill="1" applyBorder="1"/>
    <xf numFmtId="0" fontId="122" fillId="0" borderId="117" xfId="0" applyFont="1" applyBorder="1"/>
    <xf numFmtId="0" fontId="122" fillId="0" borderId="117" xfId="0" applyFont="1" applyBorder="1" applyAlignment="1"/>
    <xf numFmtId="0" fontId="0" fillId="0" borderId="117" xfId="0" applyBorder="1" applyAlignment="1"/>
    <xf numFmtId="0" fontId="122" fillId="4" borderId="118" xfId="0" applyFont="1" applyFill="1" applyBorder="1" applyAlignment="1">
      <alignment horizontal="center"/>
    </xf>
    <xf numFmtId="0" fontId="122" fillId="4" borderId="119" xfId="0" applyFont="1" applyFill="1" applyBorder="1" applyAlignment="1">
      <alignment horizontal="center"/>
    </xf>
    <xf numFmtId="0" fontId="122" fillId="4" borderId="120" xfId="0" applyFont="1" applyFill="1" applyBorder="1" applyAlignment="1">
      <alignment horizontal="center"/>
    </xf>
    <xf numFmtId="0" fontId="123" fillId="11" borderId="118" xfId="0" applyFont="1" applyFill="1" applyBorder="1" applyAlignment="1">
      <alignment horizontal="center"/>
    </xf>
    <xf numFmtId="0" fontId="123" fillId="11" borderId="119" xfId="0" applyFont="1" applyFill="1" applyBorder="1" applyAlignment="1">
      <alignment horizontal="center"/>
    </xf>
    <xf numFmtId="0" fontId="123" fillId="11" borderId="120" xfId="0" applyFont="1" applyFill="1" applyBorder="1" applyAlignment="1">
      <alignment horizontal="center"/>
    </xf>
    <xf numFmtId="166" fontId="123" fillId="11" borderId="120" xfId="10" applyNumberFormat="1" applyFont="1" applyFill="1" applyBorder="1" applyAlignment="1">
      <alignment horizontal="center"/>
    </xf>
    <xf numFmtId="164" fontId="123" fillId="11" borderId="117" xfId="0" applyNumberFormat="1" applyFont="1" applyFill="1" applyBorder="1" applyAlignment="1">
      <alignment horizontal="center"/>
    </xf>
    <xf numFmtId="44" fontId="123" fillId="11" borderId="117" xfId="11" applyFont="1" applyFill="1" applyBorder="1" applyAlignment="1">
      <alignment horizontal="center"/>
    </xf>
    <xf numFmtId="10" fontId="123" fillId="11" borderId="117" xfId="3" applyNumberFormat="1" applyFont="1" applyFill="1" applyBorder="1" applyAlignment="1">
      <alignment horizontal="center"/>
    </xf>
    <xf numFmtId="0" fontId="122" fillId="11" borderId="118" xfId="0" applyFont="1" applyFill="1" applyBorder="1" applyAlignment="1"/>
    <xf numFmtId="0" fontId="126" fillId="11" borderId="117" xfId="0" applyFont="1" applyFill="1" applyBorder="1" applyAlignment="1"/>
    <xf numFmtId="0" fontId="36" fillId="11" borderId="117" xfId="0" applyFont="1" applyFill="1" applyBorder="1" applyAlignment="1"/>
    <xf numFmtId="0" fontId="123" fillId="0" borderId="0" xfId="0" applyFont="1" applyAlignment="1">
      <alignment horizontal="center"/>
    </xf>
    <xf numFmtId="0" fontId="123" fillId="0" borderId="0" xfId="0" applyFont="1" applyFill="1" applyAlignment="1">
      <alignment horizontal="center"/>
    </xf>
    <xf numFmtId="0" fontId="123" fillId="0" borderId="0" xfId="0" applyFont="1" applyFill="1" applyBorder="1" applyAlignment="1">
      <alignment horizontal="center"/>
    </xf>
    <xf numFmtId="164" fontId="123" fillId="0" borderId="0" xfId="0" applyNumberFormat="1" applyFont="1" applyFill="1" applyBorder="1" applyAlignment="1">
      <alignment horizontal="center"/>
    </xf>
    <xf numFmtId="44" fontId="123" fillId="0" borderId="0" xfId="11" applyFont="1" applyFill="1" applyBorder="1" applyAlignment="1">
      <alignment horizontal="center"/>
    </xf>
    <xf numFmtId="0" fontId="123" fillId="0" borderId="0" xfId="0" applyNumberFormat="1" applyFont="1" applyFill="1" applyBorder="1" applyAlignment="1">
      <alignment horizontal="center"/>
    </xf>
    <xf numFmtId="0" fontId="122" fillId="0" borderId="0" xfId="0" applyFont="1" applyFill="1" applyBorder="1" applyAlignment="1"/>
    <xf numFmtId="0" fontId="126" fillId="0" borderId="0" xfId="0" applyFont="1" applyFill="1" applyBorder="1" applyAlignment="1"/>
    <xf numFmtId="0" fontId="36" fillId="0" borderId="0" xfId="0" applyFont="1" applyFill="1" applyBorder="1" applyAlignment="1"/>
    <xf numFmtId="0" fontId="123" fillId="0" borderId="0" xfId="0" quotePrefix="1" applyFont="1" applyFill="1" applyBorder="1" applyAlignment="1">
      <alignment horizontal="left"/>
    </xf>
    <xf numFmtId="0" fontId="123" fillId="17" borderId="0" xfId="0" applyFont="1" applyFill="1" applyBorder="1" applyAlignment="1">
      <alignment horizontal="center"/>
    </xf>
    <xf numFmtId="0" fontId="123" fillId="17" borderId="0" xfId="0" applyFont="1" applyFill="1" applyAlignment="1">
      <alignment horizontal="right"/>
    </xf>
    <xf numFmtId="0" fontId="122" fillId="0" borderId="0" xfId="0" quotePrefix="1" applyFont="1" applyAlignment="1">
      <alignment horizontal="left"/>
    </xf>
    <xf numFmtId="0" fontId="15" fillId="0" borderId="117" xfId="0" applyFont="1" applyFill="1" applyBorder="1" applyAlignment="1" applyProtection="1">
      <alignment horizontal="left"/>
      <protection locked="0"/>
    </xf>
    <xf numFmtId="0" fontId="15" fillId="0" borderId="117" xfId="0" applyNumberFormat="1" applyFont="1" applyFill="1" applyBorder="1" applyAlignment="1" applyProtection="1">
      <alignment horizontal="left"/>
      <protection locked="0"/>
    </xf>
    <xf numFmtId="1" fontId="15" fillId="0" borderId="117" xfId="0" applyNumberFormat="1" applyFont="1" applyFill="1" applyBorder="1" applyAlignment="1" applyProtection="1">
      <alignment horizontal="left"/>
      <protection locked="0"/>
    </xf>
    <xf numFmtId="0" fontId="25" fillId="0" borderId="117" xfId="0" applyFont="1" applyFill="1" applyBorder="1" applyAlignment="1" applyProtection="1">
      <alignment horizontal="left"/>
      <protection locked="0"/>
    </xf>
    <xf numFmtId="0" fontId="36" fillId="0" borderId="0" xfId="0" applyFont="1" applyFill="1"/>
    <xf numFmtId="0" fontId="26" fillId="0" borderId="121" xfId="0" applyFont="1" applyBorder="1" applyAlignment="1">
      <alignment horizontal="right"/>
    </xf>
    <xf numFmtId="0" fontId="128" fillId="13" borderId="126" xfId="0" applyFont="1" applyFill="1" applyBorder="1" applyAlignment="1">
      <alignment horizontal="center"/>
    </xf>
    <xf numFmtId="0" fontId="0" fillId="75" borderId="126" xfId="0" applyFont="1" applyFill="1" applyBorder="1"/>
    <xf numFmtId="0" fontId="36" fillId="0" borderId="127" xfId="0" applyFont="1" applyFill="1" applyBorder="1"/>
    <xf numFmtId="2" fontId="36" fillId="0" borderId="127" xfId="0" applyNumberFormat="1" applyFont="1" applyFill="1" applyBorder="1"/>
    <xf numFmtId="9" fontId="36" fillId="0" borderId="127" xfId="3" applyFont="1" applyFill="1" applyBorder="1"/>
    <xf numFmtId="0" fontId="0" fillId="0" borderId="0" xfId="0" applyFont="1" applyFill="1" applyBorder="1"/>
    <xf numFmtId="0" fontId="36" fillId="0" borderId="0" xfId="0" applyFont="1" applyFill="1" applyBorder="1"/>
    <xf numFmtId="2" fontId="36" fillId="0" borderId="0" xfId="0" applyNumberFormat="1" applyFont="1" applyFill="1" applyBorder="1"/>
    <xf numFmtId="9" fontId="36" fillId="0" borderId="0" xfId="3" applyFont="1" applyFill="1" applyBorder="1"/>
    <xf numFmtId="0" fontId="26" fillId="0" borderId="12" xfId="0" applyFont="1" applyBorder="1" applyAlignment="1">
      <alignment horizontal="right"/>
    </xf>
    <xf numFmtId="0" fontId="14" fillId="13" borderId="0" xfId="0" applyFont="1" applyFill="1" applyBorder="1" applyAlignment="1"/>
    <xf numFmtId="164" fontId="128" fillId="13" borderId="80" xfId="0" quotePrefix="1" applyNumberFormat="1" applyFont="1" applyFill="1" applyBorder="1" applyAlignment="1">
      <alignment horizontal="center"/>
    </xf>
    <xf numFmtId="0" fontId="0" fillId="75" borderId="80" xfId="0" applyFont="1" applyFill="1" applyBorder="1"/>
    <xf numFmtId="44" fontId="0" fillId="0" borderId="0" xfId="11" applyFont="1"/>
    <xf numFmtId="0" fontId="0" fillId="0" borderId="0" xfId="0" applyFill="1" applyBorder="1" applyAlignment="1">
      <alignment horizontal="center"/>
    </xf>
    <xf numFmtId="44" fontId="0" fillId="0" borderId="0" xfId="11" applyFont="1" applyBorder="1"/>
    <xf numFmtId="1" fontId="14" fillId="13" borderId="0" xfId="0" applyNumberFormat="1" applyFont="1" applyFill="1" applyBorder="1" applyAlignment="1">
      <alignment horizontal="left"/>
    </xf>
    <xf numFmtId="0" fontId="26" fillId="0" borderId="0" xfId="0" applyFont="1" applyFill="1" applyBorder="1"/>
    <xf numFmtId="0" fontId="26" fillId="0" borderId="0" xfId="0" applyFont="1" applyFill="1" applyBorder="1" applyAlignment="1">
      <alignment horizontal="right"/>
    </xf>
    <xf numFmtId="0" fontId="14" fillId="13" borderId="80" xfId="0" applyFont="1" applyFill="1" applyBorder="1" applyAlignment="1">
      <alignment horizontal="left"/>
    </xf>
    <xf numFmtId="0" fontId="25" fillId="5" borderId="0" xfId="0" applyFont="1" applyFill="1" applyAlignment="1">
      <alignment horizontal="center"/>
    </xf>
    <xf numFmtId="0" fontId="25" fillId="5" borderId="0" xfId="0" applyFont="1" applyFill="1" applyBorder="1" applyAlignment="1">
      <alignment horizontal="center"/>
    </xf>
    <xf numFmtId="0" fontId="26" fillId="0" borderId="12" xfId="0" applyFont="1" applyFill="1" applyBorder="1" applyAlignment="1">
      <alignment horizontal="right"/>
    </xf>
    <xf numFmtId="0" fontId="14" fillId="13" borderId="0" xfId="0" applyFont="1" applyFill="1" applyBorder="1" applyAlignment="1">
      <alignment horizontal="left"/>
    </xf>
    <xf numFmtId="2" fontId="25" fillId="13" borderId="0" xfId="0" applyNumberFormat="1" applyFont="1" applyFill="1" applyBorder="1" applyAlignment="1">
      <alignment horizontal="left"/>
    </xf>
    <xf numFmtId="164" fontId="14" fillId="13" borderId="80" xfId="0" applyNumberFormat="1" applyFont="1" applyFill="1" applyBorder="1" applyAlignment="1">
      <alignment horizontal="left"/>
    </xf>
    <xf numFmtId="44" fontId="0" fillId="11" borderId="0" xfId="11" applyFont="1" applyFill="1"/>
    <xf numFmtId="164" fontId="0" fillId="5" borderId="0" xfId="11" applyNumberFormat="1" applyFont="1" applyFill="1"/>
    <xf numFmtId="164" fontId="22" fillId="4" borderId="80" xfId="0" quotePrefix="1" applyNumberFormat="1" applyFont="1" applyFill="1" applyBorder="1" applyAlignment="1">
      <alignment horizontal="center"/>
    </xf>
    <xf numFmtId="44" fontId="0" fillId="11" borderId="0" xfId="11" applyFont="1" applyFill="1" applyBorder="1"/>
    <xf numFmtId="164" fontId="0" fillId="5" borderId="0" xfId="11" applyNumberFormat="1" applyFont="1" applyFill="1" applyBorder="1"/>
    <xf numFmtId="164" fontId="22" fillId="4" borderId="0" xfId="0" quotePrefix="1" applyNumberFormat="1" applyFont="1" applyFill="1" applyBorder="1" applyAlignment="1">
      <alignment horizontal="center"/>
    </xf>
    <xf numFmtId="0" fontId="25" fillId="0" borderId="0" xfId="0" applyFont="1" applyAlignment="1">
      <alignment horizontal="center"/>
    </xf>
    <xf numFmtId="0" fontId="25" fillId="0" borderId="0" xfId="0" applyFont="1" applyBorder="1" applyAlignment="1">
      <alignment horizontal="center"/>
    </xf>
    <xf numFmtId="3" fontId="14" fillId="13" borderId="0" xfId="0" applyNumberFormat="1" applyFont="1" applyFill="1" applyBorder="1" applyAlignment="1">
      <alignment horizontal="left"/>
    </xf>
    <xf numFmtId="44" fontId="0" fillId="5" borderId="0" xfId="11" applyFont="1" applyFill="1"/>
    <xf numFmtId="44" fontId="0" fillId="5" borderId="0" xfId="11" applyFont="1" applyFill="1" applyBorder="1"/>
    <xf numFmtId="0" fontId="0" fillId="5" borderId="0" xfId="0" applyFill="1" applyBorder="1" applyAlignment="1">
      <alignment horizontal="center"/>
    </xf>
    <xf numFmtId="165" fontId="14" fillId="13" borderId="0" xfId="3" applyNumberFormat="1" applyFont="1" applyFill="1" applyBorder="1" applyAlignment="1">
      <alignment horizontal="left"/>
    </xf>
    <xf numFmtId="165" fontId="14" fillId="13" borderId="80" xfId="3" applyNumberFormat="1" applyFont="1" applyFill="1" applyBorder="1" applyAlignment="1">
      <alignment horizontal="left"/>
    </xf>
    <xf numFmtId="165" fontId="0" fillId="5" borderId="0" xfId="3" applyNumberFormat="1" applyFont="1" applyFill="1"/>
    <xf numFmtId="165" fontId="0" fillId="5" borderId="0" xfId="3" applyNumberFormat="1" applyFont="1" applyFill="1" applyBorder="1"/>
    <xf numFmtId="10" fontId="0" fillId="0" borderId="0" xfId="0" applyNumberFormat="1"/>
    <xf numFmtId="165" fontId="0" fillId="0" borderId="0" xfId="0" applyNumberFormat="1" applyBorder="1"/>
    <xf numFmtId="165" fontId="0" fillId="0" borderId="0" xfId="3" applyNumberFormat="1" applyFont="1" applyFill="1" applyBorder="1"/>
    <xf numFmtId="0" fontId="0" fillId="75" borderId="80" xfId="0" applyFont="1" applyFill="1" applyBorder="1" applyAlignment="1">
      <alignment vertical="center"/>
    </xf>
    <xf numFmtId="0" fontId="36" fillId="0" borderId="0" xfId="0" applyFont="1" applyFill="1" applyBorder="1" applyAlignment="1">
      <alignment vertical="center"/>
    </xf>
    <xf numFmtId="0" fontId="52" fillId="0" borderId="12" xfId="0" applyFont="1" applyBorder="1"/>
    <xf numFmtId="0" fontId="0" fillId="75" borderId="34" xfId="0" applyFont="1" applyFill="1" applyBorder="1"/>
    <xf numFmtId="0" fontId="36" fillId="0" borderId="12" xfId="0" applyFont="1" applyFill="1" applyBorder="1"/>
    <xf numFmtId="0" fontId="0" fillId="75" borderId="122" xfId="0" applyFont="1" applyFill="1" applyBorder="1"/>
    <xf numFmtId="0" fontId="0" fillId="75" borderId="0" xfId="0" applyFont="1" applyFill="1" applyBorder="1"/>
    <xf numFmtId="14" fontId="91" fillId="0" borderId="0" xfId="0" applyNumberFormat="1" applyFont="1" applyFill="1" applyBorder="1" applyAlignment="1" applyProtection="1">
      <alignment horizontal="left"/>
      <protection locked="0"/>
    </xf>
    <xf numFmtId="0" fontId="12" fillId="0" borderId="0" xfId="0" applyFont="1" applyFill="1" applyBorder="1" applyProtection="1">
      <protection locked="0"/>
    </xf>
    <xf numFmtId="0" fontId="12" fillId="0" borderId="0" xfId="0" applyFont="1" applyFill="1" applyBorder="1" applyAlignment="1" applyProtection="1">
      <alignment horizontal="left"/>
      <protection locked="0"/>
    </xf>
    <xf numFmtId="16" fontId="12" fillId="0" borderId="0" xfId="0" applyNumberFormat="1" applyFont="1" applyFill="1" applyBorder="1" applyAlignment="1" applyProtection="1">
      <alignment horizontal="left"/>
      <protection locked="0"/>
    </xf>
    <xf numFmtId="14" fontId="12" fillId="0" borderId="0" xfId="0" applyNumberFormat="1" applyFont="1" applyFill="1" applyBorder="1" applyAlignment="1" applyProtection="1">
      <alignment horizontal="left"/>
      <protection locked="0"/>
    </xf>
    <xf numFmtId="49" fontId="31" fillId="0" borderId="0" xfId="0" applyNumberFormat="1" applyFont="1" applyFill="1" applyBorder="1" applyAlignment="1" applyProtection="1">
      <alignment horizontal="right"/>
      <protection locked="0"/>
    </xf>
    <xf numFmtId="170" fontId="15" fillId="0" borderId="117" xfId="0" applyNumberFormat="1" applyFont="1" applyFill="1" applyBorder="1" applyAlignment="1" applyProtection="1">
      <alignment horizontal="left"/>
      <protection locked="0"/>
    </xf>
    <xf numFmtId="164" fontId="15" fillId="0" borderId="117" xfId="11" applyNumberFormat="1" applyFont="1" applyFill="1" applyBorder="1" applyAlignment="1" applyProtection="1">
      <alignment horizontal="left"/>
      <protection locked="0"/>
    </xf>
    <xf numFmtId="0" fontId="131" fillId="65" borderId="117" xfId="2" applyFont="1" applyFill="1" applyBorder="1" applyAlignment="1" applyProtection="1">
      <alignment horizontal="center" vertical="center" wrapText="1"/>
    </xf>
    <xf numFmtId="0" fontId="37" fillId="10" borderId="117" xfId="2" applyFont="1" applyFill="1" applyBorder="1" applyAlignment="1" applyProtection="1">
      <alignment horizontal="center" vertical="center" wrapText="1"/>
    </xf>
    <xf numFmtId="0" fontId="2" fillId="22" borderId="117" xfId="0" applyFont="1" applyFill="1" applyBorder="1" applyAlignment="1">
      <alignment horizontal="center" wrapText="1"/>
    </xf>
    <xf numFmtId="0" fontId="2" fillId="0" borderId="117" xfId="0" applyFont="1" applyBorder="1" applyAlignment="1">
      <alignment horizontal="center" wrapText="1"/>
    </xf>
    <xf numFmtId="0" fontId="2" fillId="0" borderId="120" xfId="0" applyFont="1" applyBorder="1" applyAlignment="1">
      <alignment horizontal="center" wrapText="1"/>
    </xf>
    <xf numFmtId="0" fontId="2" fillId="19" borderId="117" xfId="0" applyFont="1" applyFill="1" applyBorder="1" applyAlignment="1">
      <alignment horizontal="center" wrapText="1"/>
    </xf>
    <xf numFmtId="0" fontId="2" fillId="19" borderId="118" xfId="0" applyFont="1" applyFill="1" applyBorder="1" applyAlignment="1">
      <alignment horizontal="center" wrapText="1"/>
    </xf>
    <xf numFmtId="0" fontId="2" fillId="0" borderId="117" xfId="0" applyFont="1" applyFill="1" applyBorder="1" applyAlignment="1">
      <alignment horizontal="center" wrapText="1"/>
    </xf>
    <xf numFmtId="0" fontId="53" fillId="22" borderId="117" xfId="0" applyFont="1" applyFill="1" applyBorder="1" applyAlignment="1">
      <alignment horizontal="center" wrapText="1"/>
    </xf>
    <xf numFmtId="0" fontId="11" fillId="0" borderId="117" xfId="0" applyFont="1" applyBorder="1" applyAlignment="1">
      <alignment horizontal="left" vertical="center" wrapText="1"/>
    </xf>
    <xf numFmtId="0" fontId="2" fillId="0" borderId="117" xfId="0" applyFont="1" applyFill="1" applyBorder="1" applyAlignment="1">
      <alignment horizontal="center" vertical="center" wrapText="1"/>
    </xf>
    <xf numFmtId="0" fontId="2" fillId="11" borderId="117" xfId="0" applyFont="1" applyFill="1" applyBorder="1" applyAlignment="1">
      <alignment horizontal="center" vertical="center"/>
    </xf>
    <xf numFmtId="0" fontId="2" fillId="11" borderId="117" xfId="0" applyFont="1" applyFill="1" applyBorder="1" applyAlignment="1">
      <alignment horizontal="center" vertical="center" wrapText="1"/>
    </xf>
    <xf numFmtId="16" fontId="2" fillId="11" borderId="117" xfId="0" applyNumberFormat="1" applyFont="1" applyFill="1" applyBorder="1" applyAlignment="1">
      <alignment horizontal="center" vertical="center"/>
    </xf>
    <xf numFmtId="16" fontId="2" fillId="11" borderId="117" xfId="0" applyNumberFormat="1" applyFont="1" applyFill="1" applyBorder="1" applyAlignment="1">
      <alignment horizontal="left" vertical="center" wrapText="1"/>
    </xf>
    <xf numFmtId="0" fontId="11" fillId="12" borderId="117" xfId="0" applyFont="1" applyFill="1" applyBorder="1" applyAlignment="1">
      <alignment horizontal="left" vertical="center" wrapText="1"/>
    </xf>
    <xf numFmtId="171" fontId="2" fillId="12" borderId="117" xfId="0" applyNumberFormat="1" applyFont="1" applyFill="1" applyBorder="1" applyAlignment="1">
      <alignment horizontal="left" vertical="center" wrapText="1"/>
    </xf>
    <xf numFmtId="0" fontId="2" fillId="19" borderId="118" xfId="0" applyFont="1" applyFill="1" applyBorder="1" applyAlignment="1">
      <alignment horizontal="center" vertical="center"/>
    </xf>
    <xf numFmtId="171" fontId="11" fillId="12" borderId="117" xfId="0" applyNumberFormat="1" applyFont="1" applyFill="1" applyBorder="1" applyAlignment="1">
      <alignment horizontal="left" vertical="center" wrapText="1"/>
    </xf>
    <xf numFmtId="0" fontId="2" fillId="12" borderId="117" xfId="0" applyFont="1" applyFill="1" applyBorder="1" applyAlignment="1">
      <alignment horizontal="center" vertical="center"/>
    </xf>
    <xf numFmtId="0" fontId="2" fillId="22" borderId="116" xfId="0" applyFont="1" applyFill="1" applyBorder="1" applyAlignment="1">
      <alignment horizontal="center" vertical="center"/>
    </xf>
    <xf numFmtId="16" fontId="2" fillId="11" borderId="116" xfId="0" applyNumberFormat="1" applyFont="1" applyFill="1" applyBorder="1" applyAlignment="1">
      <alignment horizontal="center" vertical="center"/>
    </xf>
    <xf numFmtId="0" fontId="11" fillId="11" borderId="116" xfId="0" applyFont="1" applyFill="1" applyBorder="1" applyAlignment="1">
      <alignment horizontal="left" vertical="center" wrapText="1"/>
    </xf>
    <xf numFmtId="0" fontId="2" fillId="19" borderId="121" xfId="0" applyFont="1" applyFill="1" applyBorder="1" applyAlignment="1">
      <alignment horizontal="center" vertical="center"/>
    </xf>
    <xf numFmtId="171" fontId="53" fillId="11" borderId="34" xfId="0" applyNumberFormat="1" applyFont="1" applyFill="1" applyBorder="1" applyAlignment="1">
      <alignment horizontal="center" vertical="center"/>
    </xf>
    <xf numFmtId="0" fontId="2" fillId="12" borderId="57" xfId="0" applyFont="1" applyFill="1" applyBorder="1" applyAlignment="1">
      <alignment horizontal="center" vertical="center"/>
    </xf>
    <xf numFmtId="0" fontId="11" fillId="12" borderId="57" xfId="0" applyFont="1" applyFill="1" applyBorder="1" applyAlignment="1">
      <alignment horizontal="left" vertical="center" wrapText="1"/>
    </xf>
    <xf numFmtId="0" fontId="2" fillId="19" borderId="58" xfId="0" applyFont="1" applyFill="1" applyBorder="1" applyAlignment="1">
      <alignment horizontal="center" vertical="center"/>
    </xf>
    <xf numFmtId="171" fontId="53" fillId="12" borderId="57" xfId="0" applyNumberFormat="1" applyFont="1" applyFill="1" applyBorder="1" applyAlignment="1">
      <alignment horizontal="center" vertical="center"/>
    </xf>
    <xf numFmtId="0" fontId="2" fillId="12" borderId="61" xfId="0" applyFont="1" applyFill="1" applyBorder="1" applyAlignment="1">
      <alignment horizontal="center" vertical="center"/>
    </xf>
    <xf numFmtId="0" fontId="2" fillId="12" borderId="61" xfId="0" applyFont="1" applyFill="1" applyBorder="1" applyAlignment="1">
      <alignment horizontal="left" vertical="center" wrapText="1"/>
    </xf>
    <xf numFmtId="0" fontId="2" fillId="19" borderId="62" xfId="0" applyFont="1" applyFill="1" applyBorder="1" applyAlignment="1">
      <alignment horizontal="center" vertical="center"/>
    </xf>
    <xf numFmtId="171" fontId="53" fillId="12" borderId="63" xfId="0" applyNumberFormat="1" applyFont="1" applyFill="1" applyBorder="1" applyAlignment="1">
      <alignment horizontal="center" vertical="center"/>
    </xf>
    <xf numFmtId="0" fontId="11" fillId="12" borderId="122" xfId="0" applyFont="1" applyFill="1" applyBorder="1" applyAlignment="1">
      <alignment horizontal="center" vertical="center"/>
    </xf>
    <xf numFmtId="0" fontId="2" fillId="12" borderId="122" xfId="0" applyFont="1" applyFill="1" applyBorder="1" applyAlignment="1">
      <alignment horizontal="left" vertical="center" wrapText="1"/>
    </xf>
    <xf numFmtId="0" fontId="2" fillId="19" borderId="123" xfId="0" applyFont="1" applyFill="1" applyBorder="1" applyAlignment="1">
      <alignment horizontal="center" vertical="center"/>
    </xf>
    <xf numFmtId="0" fontId="11" fillId="12" borderId="116" xfId="0" applyFont="1" applyFill="1" applyBorder="1" applyAlignment="1">
      <alignment horizontal="center" vertical="center"/>
    </xf>
    <xf numFmtId="0" fontId="11" fillId="0" borderId="57" xfId="0" applyFont="1" applyBorder="1" applyAlignment="1">
      <alignment horizontal="center" vertical="center"/>
    </xf>
    <xf numFmtId="0" fontId="2" fillId="0" borderId="57" xfId="0" applyFont="1" applyBorder="1" applyAlignment="1">
      <alignment horizontal="left" vertical="center" wrapText="1"/>
    </xf>
    <xf numFmtId="0" fontId="11" fillId="0" borderId="61" xfId="0" applyFont="1" applyBorder="1" applyAlignment="1">
      <alignment horizontal="center" vertical="center"/>
    </xf>
    <xf numFmtId="0" fontId="2" fillId="0" borderId="61" xfId="0" applyFont="1" applyBorder="1" applyAlignment="1">
      <alignment horizontal="left" vertical="center" wrapText="1"/>
    </xf>
    <xf numFmtId="171" fontId="53" fillId="4" borderId="63" xfId="0" applyNumberFormat="1" applyFont="1" applyFill="1" applyBorder="1" applyAlignment="1">
      <alignment horizontal="center" vertical="center"/>
    </xf>
    <xf numFmtId="0" fontId="11" fillId="0" borderId="57" xfId="0" applyFont="1" applyFill="1" applyBorder="1" applyAlignment="1">
      <alignment horizontal="center" vertical="center"/>
    </xf>
    <xf numFmtId="0" fontId="2" fillId="0" borderId="57" xfId="0" applyFont="1" applyFill="1" applyBorder="1" applyAlignment="1">
      <alignment horizontal="left" vertical="center" wrapText="1"/>
    </xf>
    <xf numFmtId="0" fontId="11" fillId="12" borderId="61" xfId="0" applyFont="1" applyFill="1" applyBorder="1" applyAlignment="1">
      <alignment horizontal="center" vertical="center"/>
    </xf>
    <xf numFmtId="171" fontId="53" fillId="4" borderId="34" xfId="0" applyNumberFormat="1" applyFont="1" applyFill="1" applyBorder="1" applyAlignment="1">
      <alignment horizontal="center" vertical="center"/>
    </xf>
    <xf numFmtId="16" fontId="2" fillId="11" borderId="57" xfId="0" applyNumberFormat="1" applyFont="1" applyFill="1" applyBorder="1" applyAlignment="1">
      <alignment horizontal="center" vertical="center"/>
    </xf>
    <xf numFmtId="0" fontId="2" fillId="11" borderId="57" xfId="0" applyFont="1" applyFill="1" applyBorder="1" applyAlignment="1">
      <alignment horizontal="left" vertical="center" wrapText="1"/>
    </xf>
    <xf numFmtId="171" fontId="53" fillId="11" borderId="57" xfId="0" applyNumberFormat="1" applyFont="1" applyFill="1" applyBorder="1" applyAlignment="1">
      <alignment horizontal="center" vertical="center"/>
    </xf>
    <xf numFmtId="0" fontId="35" fillId="12" borderId="57" xfId="0" applyFont="1" applyFill="1" applyBorder="1" applyAlignment="1">
      <alignment horizontal="center" vertical="center"/>
    </xf>
    <xf numFmtId="0" fontId="2" fillId="12" borderId="57" xfId="0" applyFont="1" applyFill="1" applyBorder="1" applyAlignment="1">
      <alignment horizontal="left" vertical="center" wrapText="1"/>
    </xf>
    <xf numFmtId="16" fontId="2" fillId="12" borderId="116" xfId="0" applyNumberFormat="1" applyFont="1" applyFill="1" applyBorder="1" applyAlignment="1">
      <alignment horizontal="center" vertical="center"/>
    </xf>
    <xf numFmtId="171" fontId="11" fillId="0" borderId="117" xfId="0" applyNumberFormat="1" applyFont="1" applyFill="1" applyBorder="1" applyAlignment="1">
      <alignment horizontal="left" vertical="center" wrapText="1"/>
    </xf>
    <xf numFmtId="0" fontId="11" fillId="16" borderId="117" xfId="0" applyFont="1" applyFill="1" applyBorder="1" applyAlignment="1">
      <alignment horizontal="center" vertical="center"/>
    </xf>
    <xf numFmtId="0" fontId="2" fillId="16" borderId="117" xfId="0" applyFont="1" applyFill="1" applyBorder="1" applyAlignment="1">
      <alignment horizontal="left" vertical="center" wrapText="1"/>
    </xf>
    <xf numFmtId="171" fontId="53" fillId="16" borderId="122" xfId="0" applyNumberFormat="1" applyFont="1" applyFill="1" applyBorder="1" applyAlignment="1">
      <alignment horizontal="center" vertical="center"/>
    </xf>
    <xf numFmtId="0" fontId="2" fillId="22" borderId="84" xfId="0" applyFont="1" applyFill="1" applyBorder="1" applyAlignment="1">
      <alignment horizontal="center" vertical="center"/>
    </xf>
    <xf numFmtId="0" fontId="11" fillId="0" borderId="85" xfId="0" applyFont="1" applyBorder="1" applyAlignment="1">
      <alignment horizontal="center" vertical="center"/>
    </xf>
    <xf numFmtId="0" fontId="2" fillId="0" borderId="85" xfId="0" applyFont="1" applyBorder="1" applyAlignment="1">
      <alignment horizontal="left" vertical="center" wrapText="1"/>
    </xf>
    <xf numFmtId="0" fontId="2" fillId="19" borderId="85" xfId="0" applyFont="1" applyFill="1" applyBorder="1" applyAlignment="1">
      <alignment horizontal="center" vertical="center"/>
    </xf>
    <xf numFmtId="0" fontId="2" fillId="19" borderId="86" xfId="0" quotePrefix="1" applyFont="1" applyFill="1" applyBorder="1" applyAlignment="1">
      <alignment horizontal="center" vertical="center"/>
    </xf>
    <xf numFmtId="171" fontId="53" fillId="0" borderId="85" xfId="0" applyNumberFormat="1" applyFont="1" applyFill="1" applyBorder="1" applyAlignment="1">
      <alignment horizontal="center" vertical="center"/>
    </xf>
    <xf numFmtId="171" fontId="53" fillId="4" borderId="85" xfId="0" applyNumberFormat="1" applyFont="1" applyFill="1" applyBorder="1" applyAlignment="1">
      <alignment horizontal="center" vertical="center"/>
    </xf>
    <xf numFmtId="171" fontId="53" fillId="22" borderId="87" xfId="0" applyNumberFormat="1" applyFont="1" applyFill="1" applyBorder="1" applyAlignment="1">
      <alignment horizontal="center" vertical="center"/>
    </xf>
    <xf numFmtId="0" fontId="2" fillId="22" borderId="73" xfId="0" applyFont="1" applyFill="1" applyBorder="1" applyAlignment="1">
      <alignment horizontal="center" vertical="center"/>
    </xf>
    <xf numFmtId="0" fontId="11" fillId="12" borderId="63" xfId="0" applyFont="1" applyFill="1" applyBorder="1" applyAlignment="1">
      <alignment horizontal="center" vertical="center"/>
    </xf>
    <xf numFmtId="0" fontId="2" fillId="12" borderId="63" xfId="0" applyFont="1" applyFill="1" applyBorder="1" applyAlignment="1">
      <alignment horizontal="left" vertical="center" wrapText="1"/>
    </xf>
    <xf numFmtId="0" fontId="2" fillId="19" borderId="63" xfId="0" applyFont="1" applyFill="1" applyBorder="1" applyAlignment="1">
      <alignment horizontal="center" vertical="center"/>
    </xf>
    <xf numFmtId="0" fontId="2" fillId="19" borderId="88" xfId="0" quotePrefix="1" applyFont="1" applyFill="1" applyBorder="1" applyAlignment="1">
      <alignment horizontal="center" vertical="center"/>
    </xf>
    <xf numFmtId="0" fontId="11" fillId="11" borderId="57" xfId="0" applyFont="1" applyFill="1" applyBorder="1" applyAlignment="1">
      <alignment horizontal="center" vertical="center"/>
    </xf>
    <xf numFmtId="0" fontId="2" fillId="22" borderId="90" xfId="0" applyFont="1" applyFill="1" applyBorder="1" applyAlignment="1">
      <alignment horizontal="center" vertical="center"/>
    </xf>
    <xf numFmtId="0" fontId="11" fillId="11" borderId="91" xfId="0" applyFont="1" applyFill="1" applyBorder="1" applyAlignment="1">
      <alignment horizontal="center" vertical="center"/>
    </xf>
    <xf numFmtId="0" fontId="2" fillId="11" borderId="91" xfId="0" applyFont="1" applyFill="1" applyBorder="1" applyAlignment="1">
      <alignment horizontal="left" vertical="center" wrapText="1"/>
    </xf>
    <xf numFmtId="0" fontId="2" fillId="19" borderId="91" xfId="0" applyFont="1" applyFill="1" applyBorder="1" applyAlignment="1">
      <alignment horizontal="center" vertical="center"/>
    </xf>
    <xf numFmtId="0" fontId="2" fillId="19" borderId="92" xfId="0" quotePrefix="1" applyFont="1" applyFill="1" applyBorder="1" applyAlignment="1">
      <alignment horizontal="center" vertical="center"/>
    </xf>
    <xf numFmtId="171" fontId="53" fillId="11" borderId="91" xfId="0" applyNumberFormat="1" applyFont="1" applyFill="1" applyBorder="1" applyAlignment="1">
      <alignment horizontal="center" vertical="center"/>
    </xf>
    <xf numFmtId="171" fontId="53" fillId="22" borderId="93" xfId="0" applyNumberFormat="1" applyFont="1" applyFill="1" applyBorder="1" applyAlignment="1">
      <alignment horizontal="center" vertical="center"/>
    </xf>
    <xf numFmtId="0" fontId="2" fillId="22" borderId="94" xfId="0" applyFont="1" applyFill="1" applyBorder="1" applyAlignment="1">
      <alignment horizontal="center" vertical="center"/>
    </xf>
    <xf numFmtId="0" fontId="11" fillId="0" borderId="65" xfId="0" applyFont="1" applyFill="1" applyBorder="1" applyAlignment="1">
      <alignment horizontal="center" vertical="center"/>
    </xf>
    <xf numFmtId="0" fontId="2" fillId="0" borderId="65" xfId="0" applyFont="1" applyFill="1" applyBorder="1" applyAlignment="1">
      <alignment horizontal="left" vertical="center" wrapText="1"/>
    </xf>
    <xf numFmtId="0" fontId="2" fillId="19" borderId="65" xfId="0" applyFont="1" applyFill="1" applyBorder="1" applyAlignment="1">
      <alignment horizontal="center" vertical="center"/>
    </xf>
    <xf numFmtId="0" fontId="2" fillId="19" borderId="65" xfId="0" quotePrefix="1" applyFont="1" applyFill="1" applyBorder="1" applyAlignment="1">
      <alignment horizontal="center" vertical="center"/>
    </xf>
    <xf numFmtId="171" fontId="53" fillId="0" borderId="65" xfId="0" applyNumberFormat="1" applyFont="1" applyFill="1" applyBorder="1" applyAlignment="1">
      <alignment horizontal="center" vertical="center"/>
    </xf>
    <xf numFmtId="171" fontId="53" fillId="5" borderId="65" xfId="0" applyNumberFormat="1" applyFont="1" applyFill="1" applyBorder="1" applyAlignment="1">
      <alignment horizontal="center" vertical="center"/>
    </xf>
    <xf numFmtId="171" fontId="53" fillId="22" borderId="95" xfId="0" applyNumberFormat="1" applyFont="1" applyFill="1" applyBorder="1" applyAlignment="1">
      <alignment horizontal="center" vertical="center"/>
    </xf>
    <xf numFmtId="0" fontId="2" fillId="19" borderId="122" xfId="0" quotePrefix="1" applyFont="1" applyFill="1" applyBorder="1" applyAlignment="1">
      <alignment horizontal="center" vertical="center"/>
    </xf>
    <xf numFmtId="0" fontId="2" fillId="22" borderId="34" xfId="0" applyFont="1" applyFill="1" applyBorder="1" applyAlignment="1">
      <alignment horizontal="center" vertical="center"/>
    </xf>
    <xf numFmtId="0" fontId="11" fillId="12" borderId="34" xfId="0" applyFont="1" applyFill="1" applyBorder="1" applyAlignment="1">
      <alignment horizontal="center" vertical="center"/>
    </xf>
    <xf numFmtId="0" fontId="2" fillId="12" borderId="34" xfId="0" applyFont="1" applyFill="1" applyBorder="1" applyAlignment="1">
      <alignment horizontal="left" vertical="center" wrapText="1"/>
    </xf>
    <xf numFmtId="0" fontId="2" fillId="19" borderId="34" xfId="0" applyFont="1" applyFill="1" applyBorder="1" applyAlignment="1">
      <alignment horizontal="center" vertical="center"/>
    </xf>
    <xf numFmtId="0" fontId="2" fillId="19" borderId="12" xfId="0" quotePrefix="1" applyFont="1" applyFill="1" applyBorder="1" applyAlignment="1">
      <alignment horizontal="center" vertical="center"/>
    </xf>
    <xf numFmtId="171" fontId="53" fillId="22" borderId="34" xfId="0" applyNumberFormat="1" applyFont="1" applyFill="1" applyBorder="1" applyAlignment="1">
      <alignment horizontal="center" vertical="center"/>
    </xf>
    <xf numFmtId="0" fontId="11" fillId="11" borderId="61" xfId="0" applyFont="1" applyFill="1" applyBorder="1" applyAlignment="1">
      <alignment horizontal="center" vertical="center"/>
    </xf>
    <xf numFmtId="0" fontId="2" fillId="11" borderId="61" xfId="0" applyFont="1" applyFill="1" applyBorder="1" applyAlignment="1">
      <alignment horizontal="left" vertical="center" wrapText="1"/>
    </xf>
    <xf numFmtId="171" fontId="53" fillId="11" borderId="63" xfId="0" applyNumberFormat="1" applyFont="1" applyFill="1" applyBorder="1" applyAlignment="1">
      <alignment horizontal="center" vertical="center"/>
    </xf>
    <xf numFmtId="0" fontId="11" fillId="11" borderId="122" xfId="0" applyFont="1" applyFill="1" applyBorder="1" applyAlignment="1">
      <alignment horizontal="center" vertical="center" wrapText="1"/>
    </xf>
    <xf numFmtId="0" fontId="2" fillId="11" borderId="122" xfId="0" applyFont="1" applyFill="1" applyBorder="1" applyAlignment="1">
      <alignment horizontal="left" vertical="center" wrapText="1"/>
    </xf>
    <xf numFmtId="0" fontId="11" fillId="11" borderId="122" xfId="0" applyFont="1" applyFill="1" applyBorder="1" applyAlignment="1">
      <alignment horizontal="center" vertical="center"/>
    </xf>
    <xf numFmtId="0" fontId="11" fillId="12" borderId="57" xfId="0" applyFont="1" applyFill="1" applyBorder="1" applyAlignment="1">
      <alignment horizontal="center" vertical="center"/>
    </xf>
    <xf numFmtId="0" fontId="2" fillId="19" borderId="116" xfId="0" quotePrefix="1" applyFont="1" applyFill="1" applyBorder="1" applyAlignment="1">
      <alignment horizontal="center" vertical="center"/>
    </xf>
    <xf numFmtId="0" fontId="2" fillId="19" borderId="57" xfId="0" quotePrefix="1" applyFont="1" applyFill="1" applyBorder="1" applyAlignment="1">
      <alignment horizontal="center" vertical="center"/>
    </xf>
    <xf numFmtId="0" fontId="11" fillId="0" borderId="63" xfId="0" applyFont="1" applyFill="1" applyBorder="1" applyAlignment="1">
      <alignment horizontal="center" vertical="center" wrapText="1"/>
    </xf>
    <xf numFmtId="0" fontId="2" fillId="0" borderId="63" xfId="0" applyFont="1" applyFill="1" applyBorder="1" applyAlignment="1">
      <alignment horizontal="left" vertical="center" wrapText="1"/>
    </xf>
    <xf numFmtId="0" fontId="11" fillId="11" borderId="116" xfId="0" applyFont="1" applyFill="1" applyBorder="1" applyAlignment="1">
      <alignment horizontal="center" vertical="center" wrapText="1"/>
    </xf>
    <xf numFmtId="0" fontId="11" fillId="4" borderId="63" xfId="0" applyFont="1" applyFill="1" applyBorder="1" applyAlignment="1">
      <alignment horizontal="center" vertical="center"/>
    </xf>
    <xf numFmtId="0" fontId="2" fillId="4" borderId="63" xfId="0" applyFont="1" applyFill="1" applyBorder="1" applyAlignment="1">
      <alignment horizontal="left" vertical="center" wrapText="1"/>
    </xf>
    <xf numFmtId="0" fontId="2" fillId="19" borderId="63" xfId="0" quotePrefix="1" applyFont="1" applyFill="1" applyBorder="1" applyAlignment="1">
      <alignment horizontal="center" vertical="center"/>
    </xf>
    <xf numFmtId="0" fontId="11" fillId="11" borderId="34" xfId="0" applyFont="1" applyFill="1" applyBorder="1" applyAlignment="1">
      <alignment horizontal="center" vertical="center"/>
    </xf>
    <xf numFmtId="0" fontId="2" fillId="11" borderId="34" xfId="0" applyFont="1" applyFill="1" applyBorder="1" applyAlignment="1">
      <alignment horizontal="left" vertical="center" wrapText="1"/>
    </xf>
    <xf numFmtId="171" fontId="53" fillId="5" borderId="34" xfId="0" applyNumberFormat="1" applyFont="1" applyFill="1" applyBorder="1" applyAlignment="1">
      <alignment horizontal="center" vertical="center"/>
    </xf>
    <xf numFmtId="171" fontId="53" fillId="0" borderId="116" xfId="0" applyNumberFormat="1" applyFont="1" applyFill="1" applyBorder="1" applyAlignment="1">
      <alignment horizontal="center" vertical="center"/>
    </xf>
    <xf numFmtId="171" fontId="53" fillId="4" borderId="116" xfId="0" applyNumberFormat="1" applyFont="1" applyFill="1" applyBorder="1" applyAlignment="1">
      <alignment horizontal="center" vertical="center"/>
    </xf>
    <xf numFmtId="171" fontId="53" fillId="5" borderId="59" xfId="0" applyNumberFormat="1" applyFont="1" applyFill="1" applyBorder="1" applyAlignment="1">
      <alignment horizontal="center" vertical="center"/>
    </xf>
    <xf numFmtId="171" fontId="53" fillId="12" borderId="61" xfId="0" applyNumberFormat="1" applyFont="1" applyFill="1" applyBorder="1" applyAlignment="1">
      <alignment horizontal="center" vertical="center"/>
    </xf>
    <xf numFmtId="0" fontId="11" fillId="4" borderId="116" xfId="0" applyFont="1" applyFill="1" applyBorder="1" applyAlignment="1">
      <alignment horizontal="center" vertical="center"/>
    </xf>
    <xf numFmtId="0" fontId="2" fillId="4" borderId="116" xfId="0" applyFont="1" applyFill="1" applyBorder="1" applyAlignment="1">
      <alignment horizontal="left" vertical="center" wrapText="1"/>
    </xf>
    <xf numFmtId="171" fontId="53" fillId="5" borderId="64" xfId="0" applyNumberFormat="1" applyFont="1" applyFill="1" applyBorder="1" applyAlignment="1">
      <alignment horizontal="center" vertical="center"/>
    </xf>
    <xf numFmtId="171" fontId="53" fillId="4" borderId="61" xfId="0" applyNumberFormat="1" applyFont="1" applyFill="1" applyBorder="1" applyAlignment="1">
      <alignment horizontal="center" vertical="center"/>
    </xf>
    <xf numFmtId="0" fontId="11" fillId="11" borderId="117" xfId="0" applyFont="1" applyFill="1" applyBorder="1" applyAlignment="1">
      <alignment horizontal="left" vertical="center" wrapText="1"/>
    </xf>
    <xf numFmtId="171" fontId="53" fillId="16" borderId="34" xfId="0" applyNumberFormat="1" applyFont="1" applyFill="1" applyBorder="1" applyAlignment="1">
      <alignment horizontal="center" vertical="center"/>
    </xf>
    <xf numFmtId="171" fontId="53" fillId="0" borderId="55" xfId="0" applyNumberFormat="1" applyFont="1" applyFill="1" applyBorder="1" applyAlignment="1">
      <alignment horizontal="center" vertical="center"/>
    </xf>
    <xf numFmtId="171" fontId="53" fillId="0" borderId="36" xfId="0" applyNumberFormat="1" applyFont="1" applyFill="1" applyBorder="1" applyAlignment="1">
      <alignment horizontal="center" vertical="center"/>
    </xf>
    <xf numFmtId="171" fontId="53" fillId="12" borderId="55" xfId="0" applyNumberFormat="1" applyFont="1" applyFill="1" applyBorder="1" applyAlignment="1">
      <alignment horizontal="center" vertical="center"/>
    </xf>
    <xf numFmtId="0" fontId="2" fillId="22" borderId="65" xfId="0" applyFont="1" applyFill="1" applyBorder="1" applyAlignment="1">
      <alignment horizontal="center" vertical="center"/>
    </xf>
    <xf numFmtId="0" fontId="11" fillId="0" borderId="65" xfId="0" applyFont="1" applyBorder="1" applyAlignment="1">
      <alignment horizontal="center" vertical="center"/>
    </xf>
    <xf numFmtId="0" fontId="2" fillId="0" borderId="65" xfId="0" applyFont="1" applyBorder="1" applyAlignment="1">
      <alignment horizontal="left" vertical="center" wrapText="1"/>
    </xf>
    <xf numFmtId="0" fontId="2" fillId="19" borderId="66" xfId="0" quotePrefix="1" applyFont="1" applyFill="1" applyBorder="1" applyAlignment="1">
      <alignment horizontal="center" vertical="center"/>
    </xf>
    <xf numFmtId="171" fontId="53" fillId="4" borderId="65" xfId="0" applyNumberFormat="1" applyFont="1" applyFill="1" applyBorder="1" applyAlignment="1">
      <alignment horizontal="center" vertical="center"/>
    </xf>
    <xf numFmtId="171" fontId="53" fillId="22" borderId="65" xfId="0" applyNumberFormat="1" applyFont="1" applyFill="1" applyBorder="1" applyAlignment="1">
      <alignment horizontal="center" vertical="center"/>
    </xf>
    <xf numFmtId="171" fontId="53" fillId="12" borderId="36" xfId="0" applyNumberFormat="1" applyFont="1" applyFill="1" applyBorder="1" applyAlignment="1">
      <alignment horizontal="center" vertical="center"/>
    </xf>
    <xf numFmtId="171" fontId="53" fillId="4" borderId="36" xfId="0" applyNumberFormat="1" applyFont="1" applyFill="1" applyBorder="1" applyAlignment="1">
      <alignment horizontal="center" vertical="center"/>
    </xf>
    <xf numFmtId="171" fontId="53" fillId="11" borderId="36" xfId="0" applyNumberFormat="1" applyFont="1" applyFill="1" applyBorder="1" applyAlignment="1">
      <alignment horizontal="center" vertical="center"/>
    </xf>
    <xf numFmtId="0" fontId="2" fillId="22" borderId="67" xfId="0" applyFont="1" applyFill="1" applyBorder="1" applyAlignment="1">
      <alignment horizontal="center" vertical="center"/>
    </xf>
    <xf numFmtId="0" fontId="11" fillId="11" borderId="68" xfId="0" applyFont="1" applyFill="1" applyBorder="1" applyAlignment="1">
      <alignment horizontal="center" vertical="center"/>
    </xf>
    <xf numFmtId="0" fontId="2" fillId="11" borderId="68" xfId="0" applyFont="1" applyFill="1" applyBorder="1" applyAlignment="1">
      <alignment horizontal="left" vertical="center" wrapText="1"/>
    </xf>
    <xf numFmtId="171" fontId="53" fillId="11" borderId="68" xfId="0" applyNumberFormat="1" applyFont="1" applyFill="1" applyBorder="1" applyAlignment="1">
      <alignment horizontal="center" vertical="center"/>
    </xf>
    <xf numFmtId="171" fontId="53" fillId="22" borderId="70" xfId="0" applyNumberFormat="1" applyFont="1" applyFill="1" applyBorder="1" applyAlignment="1">
      <alignment horizontal="center" vertical="center"/>
    </xf>
    <xf numFmtId="171" fontId="53" fillId="11" borderId="61" xfId="0" applyNumberFormat="1" applyFont="1" applyFill="1" applyBorder="1" applyAlignment="1">
      <alignment horizontal="center" vertical="center"/>
    </xf>
    <xf numFmtId="0" fontId="11" fillId="0" borderId="117" xfId="0" applyFont="1" applyBorder="1" applyAlignment="1">
      <alignment horizontal="left" vertical="center"/>
    </xf>
    <xf numFmtId="0" fontId="2" fillId="12" borderId="117" xfId="0" applyFont="1" applyFill="1" applyBorder="1" applyAlignment="1">
      <alignment horizontal="left" vertical="center"/>
    </xf>
    <xf numFmtId="0" fontId="2" fillId="11" borderId="117" xfId="0" applyFont="1" applyFill="1" applyBorder="1" applyAlignment="1">
      <alignment horizontal="left" vertical="center"/>
    </xf>
    <xf numFmtId="16" fontId="2" fillId="11" borderId="117" xfId="0" applyNumberFormat="1" applyFont="1" applyFill="1" applyBorder="1" applyAlignment="1">
      <alignment horizontal="left" vertical="center"/>
    </xf>
    <xf numFmtId="0" fontId="2" fillId="0" borderId="117" xfId="0" applyFont="1" applyBorder="1" applyAlignment="1">
      <alignment horizontal="left" vertical="center"/>
    </xf>
    <xf numFmtId="0" fontId="11" fillId="12" borderId="117" xfId="0" applyFont="1" applyFill="1" applyBorder="1" applyAlignment="1">
      <alignment horizontal="left" vertical="center"/>
    </xf>
    <xf numFmtId="0" fontId="11" fillId="11" borderId="117" xfId="0" applyFont="1" applyFill="1" applyBorder="1" applyAlignment="1">
      <alignment horizontal="left" vertical="center"/>
    </xf>
    <xf numFmtId="0" fontId="2" fillId="0" borderId="117" xfId="0" applyFont="1" applyFill="1" applyBorder="1" applyAlignment="1">
      <alignment horizontal="left" vertical="center"/>
    </xf>
    <xf numFmtId="0" fontId="2" fillId="11" borderId="116" xfId="0" applyFont="1" applyFill="1" applyBorder="1" applyAlignment="1">
      <alignment horizontal="left" vertical="center"/>
    </xf>
    <xf numFmtId="0" fontId="2" fillId="0" borderId="116" xfId="0" applyFont="1" applyBorder="1" applyAlignment="1">
      <alignment horizontal="left" vertical="center"/>
    </xf>
    <xf numFmtId="171" fontId="53" fillId="11" borderId="55" xfId="0" applyNumberFormat="1" applyFont="1" applyFill="1" applyBorder="1" applyAlignment="1">
      <alignment horizontal="center" vertical="center"/>
    </xf>
    <xf numFmtId="171" fontId="53" fillId="4" borderId="55" xfId="0" applyNumberFormat="1" applyFont="1" applyFill="1" applyBorder="1" applyAlignment="1">
      <alignment horizontal="center" vertical="center"/>
    </xf>
    <xf numFmtId="171" fontId="53" fillId="12" borderId="32" xfId="0" applyNumberFormat="1" applyFont="1" applyFill="1" applyBorder="1" applyAlignment="1">
      <alignment horizontal="center" vertical="center"/>
    </xf>
    <xf numFmtId="0" fontId="11" fillId="5" borderId="117" xfId="0" applyFont="1" applyFill="1" applyBorder="1" applyAlignment="1">
      <alignment horizontal="center" vertical="center" wrapText="1"/>
    </xf>
    <xf numFmtId="0" fontId="2" fillId="5" borderId="117" xfId="0" applyFont="1" applyFill="1" applyBorder="1" applyAlignment="1">
      <alignment horizontal="left" vertical="center" wrapText="1"/>
    </xf>
    <xf numFmtId="0" fontId="11" fillId="5" borderId="61" xfId="0" applyFont="1" applyFill="1" applyBorder="1" applyAlignment="1">
      <alignment horizontal="center" vertical="center" wrapText="1"/>
    </xf>
    <xf numFmtId="0" fontId="2" fillId="5" borderId="61" xfId="0" applyFont="1" applyFill="1" applyBorder="1" applyAlignment="1">
      <alignment horizontal="left" vertical="center" wrapText="1"/>
    </xf>
    <xf numFmtId="0" fontId="11" fillId="16" borderId="57" xfId="0" applyFont="1" applyFill="1" applyBorder="1" applyAlignment="1">
      <alignment horizontal="center" vertical="center" wrapText="1"/>
    </xf>
    <xf numFmtId="0" fontId="2" fillId="16" borderId="57" xfId="0" applyFont="1" applyFill="1" applyBorder="1" applyAlignment="1">
      <alignment horizontal="left" vertical="center" wrapText="1"/>
    </xf>
    <xf numFmtId="0" fontId="11" fillId="16" borderId="117" xfId="0" applyFont="1" applyFill="1" applyBorder="1" applyAlignment="1">
      <alignment horizontal="center" vertical="center" wrapText="1"/>
    </xf>
    <xf numFmtId="171" fontId="53" fillId="22" borderId="57" xfId="0" applyNumberFormat="1" applyFont="1" applyFill="1" applyBorder="1" applyAlignment="1">
      <alignment horizontal="center" vertical="center"/>
    </xf>
    <xf numFmtId="171" fontId="53" fillId="16" borderId="117" xfId="0" applyNumberFormat="1" applyFont="1" applyFill="1" applyBorder="1" applyAlignment="1">
      <alignment horizontal="center" vertical="center"/>
    </xf>
    <xf numFmtId="3" fontId="53" fillId="5" borderId="61" xfId="0" applyNumberFormat="1" applyFont="1" applyFill="1" applyBorder="1" applyAlignment="1">
      <alignment horizontal="left" vertical="center" wrapText="1"/>
    </xf>
    <xf numFmtId="0" fontId="11" fillId="4" borderId="57" xfId="0" applyFont="1" applyFill="1" applyBorder="1" applyAlignment="1">
      <alignment horizontal="center" vertical="center"/>
    </xf>
    <xf numFmtId="0" fontId="2" fillId="4" borderId="57" xfId="0" applyFont="1" applyFill="1" applyBorder="1" applyAlignment="1">
      <alignment horizontal="left" vertical="center" wrapText="1"/>
    </xf>
    <xf numFmtId="0" fontId="2" fillId="22" borderId="72" xfId="0" applyFont="1" applyFill="1" applyBorder="1" applyAlignment="1">
      <alignment horizontal="center" vertical="center"/>
    </xf>
    <xf numFmtId="0" fontId="130" fillId="76" borderId="123" xfId="0" applyFont="1" applyFill="1" applyBorder="1" applyAlignment="1">
      <alignment vertical="center"/>
    </xf>
    <xf numFmtId="0" fontId="130" fillId="76" borderId="124" xfId="0" applyFont="1" applyFill="1" applyBorder="1" applyAlignment="1">
      <alignment vertical="center"/>
    </xf>
    <xf numFmtId="0" fontId="130" fillId="76" borderId="125" xfId="0" applyFont="1" applyFill="1" applyBorder="1" applyAlignment="1">
      <alignment vertical="center"/>
    </xf>
    <xf numFmtId="0" fontId="0" fillId="0" borderId="0" xfId="0" applyAlignment="1">
      <alignment horizontal="center"/>
    </xf>
    <xf numFmtId="0" fontId="35" fillId="0" borderId="0" xfId="0" applyFont="1" applyProtection="1"/>
    <xf numFmtId="0" fontId="0" fillId="68" borderId="0" xfId="0" applyNumberFormat="1" applyFill="1" applyProtection="1">
      <protection locked="0"/>
    </xf>
    <xf numFmtId="0" fontId="0" fillId="0" borderId="0" xfId="0" applyNumberFormat="1" applyProtection="1"/>
    <xf numFmtId="0" fontId="105" fillId="14" borderId="113" xfId="0" applyNumberFormat="1" applyFont="1" applyFill="1" applyBorder="1" applyAlignment="1">
      <alignment horizontal="left" vertical="center" wrapText="1"/>
    </xf>
    <xf numFmtId="0" fontId="0" fillId="0" borderId="0" xfId="0" applyNumberFormat="1" applyProtection="1">
      <protection locked="0"/>
    </xf>
    <xf numFmtId="0" fontId="0" fillId="68" borderId="0" xfId="0" applyNumberFormat="1" applyFill="1" applyAlignment="1">
      <alignment horizontal="left"/>
    </xf>
    <xf numFmtId="0" fontId="0" fillId="0" borderId="0" xfId="0" applyNumberFormat="1" applyAlignment="1">
      <alignment horizontal="center"/>
    </xf>
    <xf numFmtId="0" fontId="0" fillId="0" borderId="0" xfId="0" applyNumberFormat="1" applyAlignment="1">
      <alignment horizontal="left"/>
    </xf>
    <xf numFmtId="0" fontId="0" fillId="0" borderId="1" xfId="0" applyBorder="1" applyAlignment="1">
      <alignment horizontal="center"/>
    </xf>
    <xf numFmtId="0" fontId="14" fillId="0" borderId="117" xfId="0" applyFont="1" applyBorder="1" applyProtection="1"/>
    <xf numFmtId="0" fontId="30" fillId="0" borderId="117" xfId="0" applyFont="1" applyBorder="1" applyAlignment="1" applyProtection="1">
      <alignment horizontal="center"/>
    </xf>
    <xf numFmtId="0" fontId="14" fillId="0" borderId="118" xfId="0" applyFont="1" applyBorder="1" applyProtection="1"/>
    <xf numFmtId="0" fontId="31" fillId="0" borderId="117" xfId="0" applyFont="1" applyBorder="1" applyAlignment="1" applyProtection="1">
      <alignment horizontal="center"/>
    </xf>
    <xf numFmtId="0" fontId="22" fillId="0" borderId="118" xfId="0" applyFont="1" applyBorder="1" applyProtection="1"/>
    <xf numFmtId="0" fontId="22" fillId="0" borderId="117" xfId="0" applyFont="1" applyBorder="1" applyProtection="1"/>
    <xf numFmtId="0" fontId="31" fillId="4" borderId="117" xfId="0" applyFont="1" applyFill="1" applyBorder="1" applyAlignment="1" applyProtection="1">
      <alignment horizontal="center"/>
    </xf>
    <xf numFmtId="0" fontId="22" fillId="4" borderId="118" xfId="0" applyFont="1" applyFill="1" applyBorder="1" applyProtection="1"/>
    <xf numFmtId="0" fontId="30" fillId="4" borderId="117" xfId="0" applyFont="1" applyFill="1" applyBorder="1" applyAlignment="1" applyProtection="1">
      <alignment horizontal="center"/>
    </xf>
    <xf numFmtId="0" fontId="31" fillId="0" borderId="55" xfId="0" applyFont="1" applyBorder="1" applyAlignment="1" applyProtection="1">
      <alignment horizontal="center"/>
    </xf>
    <xf numFmtId="0" fontId="22" fillId="0" borderId="74" xfId="0" applyFont="1" applyBorder="1" applyProtection="1"/>
    <xf numFmtId="0" fontId="31" fillId="4" borderId="55" xfId="0" applyFont="1" applyFill="1" applyBorder="1" applyAlignment="1" applyProtection="1">
      <alignment horizontal="center"/>
    </xf>
    <xf numFmtId="0" fontId="22" fillId="4" borderId="22" xfId="0" applyFont="1" applyFill="1" applyBorder="1" applyProtection="1"/>
    <xf numFmtId="0" fontId="49" fillId="0" borderId="0" xfId="0" applyFont="1" applyBorder="1" applyAlignment="1">
      <alignment horizontal="left" vertical="center"/>
    </xf>
    <xf numFmtId="0" fontId="0" fillId="0" borderId="0" xfId="0"/>
    <xf numFmtId="0" fontId="100" fillId="62" borderId="53" xfId="0" applyFont="1" applyFill="1" applyBorder="1" applyAlignment="1">
      <alignment horizontal="left" vertical="center"/>
    </xf>
    <xf numFmtId="0" fontId="49" fillId="62" borderId="53" xfId="0" applyFont="1" applyFill="1" applyBorder="1" applyAlignment="1">
      <alignment horizontal="left" vertical="center"/>
    </xf>
    <xf numFmtId="0" fontId="49" fillId="0" borderId="53" xfId="0" applyFont="1" applyBorder="1" applyAlignment="1">
      <alignment horizontal="left" vertical="center"/>
    </xf>
    <xf numFmtId="0" fontId="100" fillId="0" borderId="53" xfId="0" applyFont="1" applyBorder="1" applyAlignment="1">
      <alignment horizontal="left" vertical="center"/>
    </xf>
    <xf numFmtId="10" fontId="36" fillId="0" borderId="15" xfId="2" applyNumberFormat="1" applyFont="1" applyFill="1" applyBorder="1" applyAlignment="1" applyProtection="1">
      <alignment horizontal="center"/>
      <protection locked="0"/>
    </xf>
    <xf numFmtId="10" fontId="36" fillId="0" borderId="16" xfId="2" applyNumberFormat="1" applyFont="1" applyFill="1" applyBorder="1" applyAlignment="1" applyProtection="1">
      <alignment horizontal="center"/>
      <protection locked="0"/>
    </xf>
    <xf numFmtId="10" fontId="0" fillId="0" borderId="1" xfId="0" applyNumberFormat="1" applyFont="1" applyFill="1" applyBorder="1" applyAlignment="1" applyProtection="1">
      <alignment horizontal="center"/>
      <protection locked="0"/>
    </xf>
    <xf numFmtId="0" fontId="14" fillId="0" borderId="0" xfId="0" applyFont="1" applyBorder="1" applyProtection="1"/>
    <xf numFmtId="0" fontId="0" fillId="0" borderId="0" xfId="0" applyFont="1" applyBorder="1" applyProtection="1"/>
    <xf numFmtId="0" fontId="133" fillId="59" borderId="129" xfId="0" applyFont="1" applyFill="1" applyBorder="1" applyAlignment="1">
      <alignment vertical="center"/>
    </xf>
    <xf numFmtId="0" fontId="17" fillId="59" borderId="129" xfId="0" applyFont="1" applyFill="1" applyBorder="1" applyAlignment="1">
      <alignment vertical="center"/>
    </xf>
    <xf numFmtId="0" fontId="134" fillId="59" borderId="129" xfId="0" applyFont="1" applyFill="1" applyBorder="1" applyAlignment="1">
      <alignment vertical="center"/>
    </xf>
    <xf numFmtId="0" fontId="135" fillId="59" borderId="129" xfId="0" applyFont="1" applyFill="1" applyBorder="1" applyAlignment="1">
      <alignment vertical="center"/>
    </xf>
    <xf numFmtId="0" fontId="136" fillId="59" borderId="129" xfId="0" applyFont="1" applyFill="1" applyBorder="1" applyAlignment="1">
      <alignment vertical="center"/>
    </xf>
    <xf numFmtId="0" fontId="17" fillId="0" borderId="129" xfId="0" applyFont="1" applyBorder="1" applyAlignment="1">
      <alignment vertical="center"/>
    </xf>
    <xf numFmtId="0" fontId="9" fillId="0" borderId="0" xfId="0" applyFont="1" applyAlignment="1" applyProtection="1">
      <alignment wrapText="1"/>
      <protection locked="0"/>
    </xf>
    <xf numFmtId="0" fontId="12" fillId="0" borderId="0" xfId="0" applyFont="1" applyFill="1" applyBorder="1" applyAlignment="1" applyProtection="1">
      <alignment horizontal="left" wrapText="1"/>
    </xf>
    <xf numFmtId="0" fontId="12" fillId="0" borderId="0" xfId="0" applyFont="1" applyFill="1" applyBorder="1" applyAlignment="1" applyProtection="1">
      <alignment wrapText="1"/>
    </xf>
    <xf numFmtId="0" fontId="109" fillId="0" borderId="0" xfId="0" applyFont="1" applyFill="1" applyBorder="1" applyAlignment="1" applyProtection="1">
      <alignment wrapText="1"/>
    </xf>
    <xf numFmtId="0" fontId="14" fillId="0" borderId="0" xfId="0" applyFont="1" applyAlignment="1" applyProtection="1">
      <alignment wrapText="1"/>
    </xf>
    <xf numFmtId="0" fontId="64" fillId="0" borderId="13" xfId="0" applyFont="1" applyBorder="1" applyAlignment="1" applyProtection="1">
      <alignment horizontal="center" wrapText="1"/>
    </xf>
    <xf numFmtId="44" fontId="36" fillId="0" borderId="0" xfId="11" applyFont="1" applyFill="1" applyBorder="1" applyAlignment="1" applyProtection="1">
      <alignment wrapText="1"/>
    </xf>
    <xf numFmtId="44" fontId="9" fillId="0" borderId="0" xfId="11" applyFont="1" applyFill="1" applyBorder="1" applyAlignment="1" applyProtection="1">
      <alignment wrapText="1"/>
    </xf>
    <xf numFmtId="0" fontId="22" fillId="0" borderId="0" xfId="0" applyFont="1" applyFill="1" applyBorder="1" applyAlignment="1" applyProtection="1">
      <alignment horizontal="left" wrapText="1"/>
      <protection locked="0"/>
    </xf>
    <xf numFmtId="181" fontId="115" fillId="0" borderId="0" xfId="0" applyNumberFormat="1" applyFont="1" applyFill="1" applyAlignment="1" applyProtection="1">
      <alignment horizontal="right" wrapText="1"/>
    </xf>
    <xf numFmtId="49" fontId="55" fillId="0" borderId="0" xfId="0" applyNumberFormat="1" applyFont="1" applyFill="1" applyAlignment="1" applyProtection="1">
      <alignment horizontal="right" wrapText="1"/>
    </xf>
    <xf numFmtId="0" fontId="51" fillId="0" borderId="0" xfId="8" applyFont="1" applyFill="1" applyBorder="1" applyAlignment="1" applyProtection="1">
      <alignment wrapText="1"/>
    </xf>
    <xf numFmtId="0" fontId="15" fillId="0" borderId="117" xfId="0" applyFont="1" applyFill="1" applyBorder="1" applyAlignment="1" applyProtection="1">
      <alignment horizontal="left" wrapText="1"/>
      <protection locked="0"/>
    </xf>
    <xf numFmtId="0" fontId="31" fillId="65" borderId="1" xfId="2" applyFont="1" applyFill="1" applyBorder="1" applyAlignment="1" applyProtection="1">
      <alignment horizontal="center" vertical="center" textRotation="90" wrapText="1"/>
    </xf>
    <xf numFmtId="0" fontId="37" fillId="65" borderId="1" xfId="2" applyFont="1" applyFill="1" applyBorder="1" applyAlignment="1" applyProtection="1">
      <alignment horizontal="center" vertical="center" textRotation="90" wrapText="1"/>
    </xf>
    <xf numFmtId="0" fontId="37" fillId="65" borderId="20" xfId="2" applyFont="1" applyFill="1" applyBorder="1" applyAlignment="1" applyProtection="1">
      <alignment horizontal="center" textRotation="90" wrapText="1"/>
    </xf>
    <xf numFmtId="0" fontId="37" fillId="65" borderId="10" xfId="2" applyFont="1" applyFill="1" applyBorder="1" applyAlignment="1" applyProtection="1">
      <alignment horizontal="center" textRotation="90" wrapText="1"/>
    </xf>
    <xf numFmtId="0" fontId="14" fillId="65" borderId="52" xfId="0" applyFont="1" applyFill="1" applyBorder="1" applyAlignment="1" applyProtection="1">
      <alignment wrapText="1"/>
      <protection locked="0"/>
    </xf>
    <xf numFmtId="0" fontId="31" fillId="10" borderId="1" xfId="2" applyFont="1" applyFill="1" applyBorder="1" applyAlignment="1" applyProtection="1">
      <alignment horizontal="center" vertical="center" wrapText="1"/>
      <protection locked="0"/>
    </xf>
    <xf numFmtId="0" fontId="37" fillId="65" borderId="38" xfId="2" applyFont="1" applyFill="1" applyBorder="1" applyAlignment="1" applyProtection="1">
      <alignment horizontal="center" vertical="center" wrapText="1"/>
    </xf>
    <xf numFmtId="0" fontId="14" fillId="13" borderId="0" xfId="0" applyFont="1" applyFill="1" applyBorder="1" applyAlignment="1">
      <alignment horizontal="center"/>
    </xf>
    <xf numFmtId="10" fontId="36" fillId="0" borderId="14" xfId="2" applyNumberFormat="1" applyFont="1" applyFill="1" applyBorder="1" applyAlignment="1" applyProtection="1">
      <alignment horizontal="center"/>
    </xf>
    <xf numFmtId="10" fontId="36" fillId="0" borderId="14" xfId="2" applyNumberFormat="1" applyFont="1" applyFill="1" applyBorder="1" applyAlignment="1" applyProtection="1">
      <alignment horizontal="center"/>
      <protection locked="0"/>
    </xf>
    <xf numFmtId="0" fontId="0" fillId="0" borderId="0" xfId="0" applyAlignment="1">
      <alignment horizontal="center"/>
    </xf>
    <xf numFmtId="0" fontId="0" fillId="68" borderId="0" xfId="0" applyFill="1" applyAlignment="1" applyProtection="1">
      <alignment horizontal="center"/>
      <protection locked="0"/>
    </xf>
    <xf numFmtId="0" fontId="0" fillId="0" borderId="0" xfId="0" applyAlignment="1">
      <alignment horizontal="center"/>
    </xf>
    <xf numFmtId="0" fontId="77" fillId="26" borderId="0" xfId="0" applyFont="1" applyFill="1" applyAlignment="1">
      <alignment horizontal="center"/>
    </xf>
    <xf numFmtId="0" fontId="105" fillId="14" borderId="51" xfId="0" applyNumberFormat="1" applyFont="1" applyFill="1" applyBorder="1" applyAlignment="1">
      <alignment horizontal="center" vertical="center" wrapText="1"/>
    </xf>
    <xf numFmtId="0" fontId="36" fillId="14" borderId="113" xfId="0" applyNumberFormat="1" applyFont="1" applyFill="1" applyBorder="1" applyAlignment="1">
      <alignment horizontal="center"/>
    </xf>
    <xf numFmtId="0" fontId="14" fillId="0" borderId="118" xfId="0" applyFont="1" applyBorder="1" applyAlignment="1" applyProtection="1">
      <alignment horizontal="left"/>
    </xf>
    <xf numFmtId="0" fontId="37" fillId="10" borderId="1" xfId="2" applyFont="1" applyFill="1" applyBorder="1" applyAlignment="1" applyProtection="1">
      <alignment horizontal="left" vertical="center" textRotation="90" wrapText="1"/>
    </xf>
    <xf numFmtId="2" fontId="15" fillId="0" borderId="117" xfId="0" applyNumberFormat="1" applyFont="1" applyFill="1" applyBorder="1" applyAlignment="1" applyProtection="1">
      <alignment horizontal="left"/>
      <protection locked="0"/>
    </xf>
    <xf numFmtId="0" fontId="77" fillId="26" borderId="0" xfId="0" applyFont="1" applyFill="1" applyAlignment="1">
      <alignment horizontal="center"/>
    </xf>
    <xf numFmtId="0" fontId="0" fillId="0" borderId="0" xfId="10" applyNumberFormat="1" applyFont="1"/>
    <xf numFmtId="0" fontId="0" fillId="0" borderId="0" xfId="0" applyAlignment="1">
      <alignment horizontal="center"/>
    </xf>
    <xf numFmtId="10" fontId="0" fillId="11" borderId="112" xfId="3" applyNumberFormat="1" applyFont="1" applyFill="1" applyBorder="1" applyAlignment="1">
      <alignment horizontal="right"/>
    </xf>
    <xf numFmtId="0" fontId="0" fillId="0" borderId="0" xfId="0" applyFill="1" applyAlignment="1">
      <alignment horizontal="right"/>
    </xf>
    <xf numFmtId="165" fontId="0" fillId="11" borderId="112" xfId="3" applyNumberFormat="1" applyFont="1" applyFill="1" applyBorder="1" applyAlignment="1">
      <alignment horizontal="right"/>
    </xf>
    <xf numFmtId="166" fontId="0" fillId="0" borderId="0" xfId="10" applyNumberFormat="1" applyFont="1" applyFill="1" applyAlignment="1">
      <alignment horizontal="right"/>
    </xf>
    <xf numFmtId="10" fontId="0" fillId="11" borderId="0" xfId="0" applyNumberFormat="1" applyFill="1" applyAlignment="1">
      <alignment horizontal="right"/>
    </xf>
    <xf numFmtId="0" fontId="0" fillId="11" borderId="0" xfId="0" applyFill="1" applyAlignment="1">
      <alignment horizontal="right"/>
    </xf>
    <xf numFmtId="10" fontId="65" fillId="11" borderId="110" xfId="0" applyNumberFormat="1" applyFont="1" applyFill="1" applyBorder="1" applyAlignment="1" applyProtection="1">
      <alignment horizontal="right" wrapText="1"/>
    </xf>
    <xf numFmtId="0" fontId="0" fillId="0" borderId="5" xfId="0" applyFill="1" applyBorder="1" applyAlignment="1">
      <alignment horizontal="right"/>
    </xf>
    <xf numFmtId="0" fontId="65" fillId="11" borderId="110" xfId="0" applyNumberFormat="1" applyFont="1" applyFill="1" applyBorder="1" applyAlignment="1" applyProtection="1">
      <alignment horizontal="right" wrapText="1"/>
    </xf>
    <xf numFmtId="166" fontId="0" fillId="0" borderId="5" xfId="10" applyNumberFormat="1" applyFont="1" applyFill="1" applyBorder="1" applyAlignment="1">
      <alignment horizontal="right"/>
    </xf>
    <xf numFmtId="10" fontId="65" fillId="11" borderId="8" xfId="0" applyNumberFormat="1" applyFont="1" applyFill="1" applyBorder="1" applyAlignment="1" applyProtection="1">
      <alignment horizontal="right" wrapText="1"/>
    </xf>
    <xf numFmtId="10" fontId="0" fillId="11" borderId="111" xfId="3" applyNumberFormat="1" applyFont="1" applyFill="1" applyBorder="1" applyAlignment="1">
      <alignment horizontal="right"/>
    </xf>
    <xf numFmtId="0" fontId="102" fillId="0" borderId="13" xfId="0" applyNumberFormat="1" applyFont="1" applyFill="1" applyBorder="1" applyAlignment="1" applyProtection="1">
      <alignment horizontal="right"/>
    </xf>
    <xf numFmtId="166" fontId="102" fillId="0" borderId="13" xfId="10" applyNumberFormat="1" applyFont="1" applyFill="1" applyBorder="1" applyAlignment="1" applyProtection="1">
      <alignment horizontal="right"/>
    </xf>
    <xf numFmtId="10" fontId="0" fillId="11" borderId="14" xfId="3" applyNumberFormat="1" applyFont="1" applyFill="1" applyBorder="1" applyAlignment="1">
      <alignment horizontal="right"/>
    </xf>
    <xf numFmtId="10" fontId="0" fillId="11" borderId="6" xfId="3" applyNumberFormat="1" applyFont="1" applyFill="1" applyBorder="1" applyAlignment="1">
      <alignment horizontal="right"/>
    </xf>
    <xf numFmtId="0" fontId="102" fillId="0" borderId="6" xfId="0" applyNumberFormat="1" applyFont="1" applyFill="1" applyBorder="1" applyAlignment="1" applyProtection="1">
      <alignment horizontal="right"/>
    </xf>
    <xf numFmtId="165" fontId="0" fillId="11" borderId="6" xfId="3" applyNumberFormat="1" applyFont="1" applyFill="1" applyBorder="1" applyAlignment="1">
      <alignment horizontal="right"/>
    </xf>
    <xf numFmtId="166" fontId="102" fillId="0" borderId="6" xfId="10" applyNumberFormat="1" applyFont="1" applyFill="1" applyBorder="1" applyAlignment="1" applyProtection="1">
      <alignment horizontal="right"/>
    </xf>
    <xf numFmtId="10" fontId="0" fillId="11" borderId="16" xfId="3" applyNumberFormat="1" applyFont="1" applyFill="1" applyBorder="1" applyAlignment="1">
      <alignment horizontal="right"/>
    </xf>
    <xf numFmtId="165" fontId="0" fillId="11" borderId="0" xfId="0" applyNumberFormat="1" applyFill="1" applyAlignment="1">
      <alignment horizontal="right"/>
    </xf>
    <xf numFmtId="165" fontId="0" fillId="0" borderId="0" xfId="0" applyNumberFormat="1" applyFill="1" applyAlignment="1">
      <alignment horizontal="right"/>
    </xf>
    <xf numFmtId="165" fontId="0" fillId="0" borderId="0" xfId="10" applyNumberFormat="1" applyFont="1" applyFill="1" applyAlignment="1">
      <alignment horizontal="right"/>
    </xf>
    <xf numFmtId="10" fontId="0" fillId="0" borderId="0" xfId="0" applyNumberFormat="1" applyFill="1" applyAlignment="1">
      <alignment horizontal="right"/>
    </xf>
    <xf numFmtId="0" fontId="0" fillId="0" borderId="0" xfId="10" applyNumberFormat="1" applyFont="1" applyFill="1" applyAlignment="1">
      <alignment horizontal="right"/>
    </xf>
    <xf numFmtId="0" fontId="0" fillId="0" borderId="0" xfId="0" applyFont="1" applyAlignment="1" applyProtection="1">
      <alignment horizontal="center"/>
    </xf>
    <xf numFmtId="0" fontId="47" fillId="0" borderId="0" xfId="0" applyFont="1" applyFill="1" applyAlignment="1" applyProtection="1">
      <alignment horizontal="center"/>
    </xf>
    <xf numFmtId="0" fontId="0" fillId="0" borderId="1" xfId="0" applyBorder="1" applyAlignment="1">
      <alignment horizontal="center"/>
    </xf>
    <xf numFmtId="0" fontId="36" fillId="0" borderId="124" xfId="0" applyFont="1" applyFill="1" applyBorder="1" applyAlignment="1" applyProtection="1">
      <alignment horizontal="left"/>
      <protection locked="0"/>
    </xf>
    <xf numFmtId="0" fontId="11" fillId="0" borderId="0" xfId="0" applyFont="1" applyFill="1" applyBorder="1" applyAlignment="1" applyProtection="1">
      <protection locked="0"/>
    </xf>
    <xf numFmtId="2" fontId="24" fillId="0" borderId="116" xfId="2" applyNumberFormat="1" applyFont="1" applyFill="1" applyBorder="1" applyAlignment="1" applyProtection="1">
      <alignment horizontal="left"/>
    </xf>
    <xf numFmtId="0" fontId="9" fillId="0" borderId="127" xfId="0" applyFont="1" applyFill="1" applyBorder="1" applyProtection="1"/>
    <xf numFmtId="0" fontId="9" fillId="0" borderId="117" xfId="0" applyFont="1" applyFill="1" applyBorder="1" applyAlignment="1" applyProtection="1">
      <alignment horizontal="center"/>
    </xf>
    <xf numFmtId="0" fontId="9" fillId="6" borderId="117" xfId="0" applyFont="1" applyFill="1" applyBorder="1" applyAlignment="1" applyProtection="1">
      <alignment horizontal="center"/>
    </xf>
    <xf numFmtId="167" fontId="24" fillId="0" borderId="117" xfId="2" applyNumberFormat="1" applyFont="1" applyFill="1" applyBorder="1" applyAlignment="1" applyProtection="1">
      <alignment horizontal="center"/>
    </xf>
    <xf numFmtId="0" fontId="24" fillId="0" borderId="117" xfId="0" applyFont="1" applyFill="1" applyBorder="1" applyProtection="1"/>
    <xf numFmtId="0" fontId="98" fillId="0" borderId="0" xfId="0" applyFont="1" applyFill="1" applyBorder="1" applyProtection="1">
      <protection locked="0"/>
    </xf>
    <xf numFmtId="0" fontId="90" fillId="0" borderId="0" xfId="0" applyFont="1" applyBorder="1" applyAlignment="1" applyProtection="1">
      <alignment horizontal="center" vertical="center" wrapText="1"/>
      <protection locked="0"/>
    </xf>
    <xf numFmtId="14" fontId="22" fillId="0" borderId="124" xfId="0" applyNumberFormat="1" applyFont="1" applyBorder="1" applyAlignment="1" applyProtection="1">
      <alignment horizontal="left"/>
      <protection locked="0"/>
    </xf>
    <xf numFmtId="0" fontId="0" fillId="0" borderId="118" xfId="0" applyNumberFormat="1" applyFont="1" applyFill="1" applyBorder="1" applyAlignment="1" applyProtection="1">
      <alignment horizontal="left"/>
    </xf>
    <xf numFmtId="2" fontId="36" fillId="0" borderId="120" xfId="2" applyNumberFormat="1" applyFont="1" applyFill="1" applyBorder="1" applyAlignment="1" applyProtection="1">
      <alignment horizontal="center"/>
    </xf>
    <xf numFmtId="166" fontId="0" fillId="0" borderId="120" xfId="10" applyNumberFormat="1" applyFont="1" applyFill="1" applyBorder="1" applyProtection="1"/>
    <xf numFmtId="166" fontId="0" fillId="6" borderId="117" xfId="10" applyNumberFormat="1" applyFont="1" applyFill="1" applyBorder="1" applyProtection="1"/>
    <xf numFmtId="166" fontId="36" fillId="0" borderId="117" xfId="10" applyNumberFormat="1" applyFont="1" applyFill="1" applyBorder="1" applyAlignment="1" applyProtection="1">
      <alignment horizontal="center"/>
    </xf>
    <xf numFmtId="44" fontId="36" fillId="0" borderId="117" xfId="11" quotePrefix="1" applyNumberFormat="1" applyFont="1" applyFill="1" applyBorder="1" applyAlignment="1" applyProtection="1">
      <alignment horizontal="center"/>
    </xf>
    <xf numFmtId="166" fontId="36" fillId="0" borderId="117" xfId="10" applyNumberFormat="1" applyFont="1" applyFill="1" applyBorder="1" applyProtection="1"/>
    <xf numFmtId="173" fontId="36" fillId="0" borderId="117" xfId="11" applyNumberFormat="1" applyFont="1" applyFill="1" applyBorder="1" applyProtection="1"/>
    <xf numFmtId="0" fontId="44" fillId="13" borderId="0" xfId="0" applyFont="1" applyFill="1" applyBorder="1" applyAlignment="1" applyProtection="1">
      <alignment wrapText="1"/>
      <protection locked="0"/>
    </xf>
    <xf numFmtId="166" fontId="44" fillId="0" borderId="0" xfId="10" applyNumberFormat="1" applyFont="1" applyBorder="1" applyProtection="1">
      <protection locked="0"/>
    </xf>
    <xf numFmtId="44" fontId="44" fillId="0" borderId="0" xfId="11" quotePrefix="1" applyNumberFormat="1" applyFont="1" applyFill="1" applyBorder="1" applyAlignment="1" applyProtection="1">
      <alignment horizontal="center"/>
    </xf>
    <xf numFmtId="49" fontId="30" fillId="0" borderId="125" xfId="0" applyNumberFormat="1" applyFont="1" applyBorder="1" applyAlignment="1" applyProtection="1">
      <alignment horizontal="center"/>
    </xf>
    <xf numFmtId="0" fontId="14" fillId="0" borderId="123" xfId="0" applyFont="1" applyBorder="1" applyProtection="1"/>
    <xf numFmtId="0" fontId="59" fillId="0" borderId="117" xfId="0" applyFont="1" applyBorder="1" applyAlignment="1">
      <alignment vertical="center"/>
    </xf>
    <xf numFmtId="0" fontId="36" fillId="0" borderId="121" xfId="2" applyNumberFormat="1" applyFont="1" applyFill="1" applyBorder="1" applyAlignment="1" applyProtection="1">
      <alignment horizontal="left"/>
    </xf>
    <xf numFmtId="2" fontId="36" fillId="0" borderId="126" xfId="2" applyNumberFormat="1" applyFont="1" applyFill="1" applyBorder="1" applyAlignment="1" applyProtection="1">
      <alignment horizontal="center"/>
    </xf>
    <xf numFmtId="166" fontId="0" fillId="0" borderId="126" xfId="10" applyNumberFormat="1" applyFont="1" applyFill="1" applyBorder="1" applyProtection="1"/>
    <xf numFmtId="166" fontId="0" fillId="6" borderId="116" xfId="10" applyNumberFormat="1" applyFont="1" applyFill="1" applyBorder="1" applyProtection="1"/>
    <xf numFmtId="44" fontId="36" fillId="0" borderId="116" xfId="11" applyNumberFormat="1" applyFont="1" applyFill="1" applyBorder="1" applyAlignment="1" applyProtection="1">
      <alignment horizontal="center"/>
    </xf>
    <xf numFmtId="0" fontId="90" fillId="13" borderId="0" xfId="0" applyFont="1" applyFill="1" applyBorder="1" applyAlignment="1" applyProtection="1">
      <alignment wrapText="1"/>
      <protection locked="0"/>
    </xf>
    <xf numFmtId="0" fontId="36" fillId="0" borderId="118" xfId="2" applyNumberFormat="1" applyFont="1" applyFill="1" applyBorder="1" applyAlignment="1" applyProtection="1">
      <alignment horizontal="left"/>
    </xf>
    <xf numFmtId="166" fontId="0" fillId="0" borderId="117" xfId="10" applyNumberFormat="1" applyFont="1" applyFill="1" applyBorder="1" applyProtection="1"/>
    <xf numFmtId="166" fontId="0" fillId="0" borderId="117" xfId="10" applyNumberFormat="1" applyFont="1" applyFill="1" applyBorder="1" applyAlignment="1" applyProtection="1"/>
    <xf numFmtId="44" fontId="36" fillId="0" borderId="117" xfId="11" applyNumberFormat="1" applyFont="1" applyFill="1" applyBorder="1" applyAlignment="1" applyProtection="1">
      <alignment horizontal="center"/>
    </xf>
    <xf numFmtId="0" fontId="90" fillId="0" borderId="0" xfId="0" applyFont="1" applyBorder="1" applyAlignment="1" applyProtection="1">
      <alignment wrapText="1"/>
      <protection locked="0"/>
    </xf>
    <xf numFmtId="166" fontId="90" fillId="0" borderId="0" xfId="10" applyNumberFormat="1" applyFont="1" applyBorder="1" applyProtection="1">
      <protection locked="0"/>
    </xf>
    <xf numFmtId="174" fontId="55" fillId="0" borderId="0" xfId="11" applyNumberFormat="1" applyFont="1" applyBorder="1" applyProtection="1">
      <protection locked="0"/>
    </xf>
    <xf numFmtId="49" fontId="30" fillId="0" borderId="120" xfId="0" applyNumberFormat="1" applyFont="1" applyBorder="1" applyAlignment="1" applyProtection="1">
      <alignment horizontal="center"/>
    </xf>
    <xf numFmtId="0" fontId="22" fillId="0" borderId="119" xfId="0" applyFont="1" applyFill="1" applyBorder="1" applyProtection="1">
      <protection locked="0"/>
    </xf>
    <xf numFmtId="165" fontId="36" fillId="0" borderId="14" xfId="2" applyNumberFormat="1" applyFont="1" applyFill="1" applyBorder="1" applyAlignment="1" applyProtection="1">
      <alignment horizontal="center"/>
    </xf>
    <xf numFmtId="0" fontId="44" fillId="0" borderId="0" xfId="0" applyFont="1" applyBorder="1" applyProtection="1">
      <protection locked="0"/>
    </xf>
    <xf numFmtId="49" fontId="90" fillId="2" borderId="0" xfId="0" applyNumberFormat="1" applyFont="1" applyFill="1" applyBorder="1" applyAlignment="1" applyProtection="1">
      <alignment horizontal="right"/>
      <protection locked="0"/>
    </xf>
    <xf numFmtId="165" fontId="36" fillId="0" borderId="15" xfId="2" applyNumberFormat="1" applyFont="1" applyFill="1" applyBorder="1" applyAlignment="1" applyProtection="1">
      <alignment horizontal="center"/>
      <protection locked="0"/>
    </xf>
    <xf numFmtId="2" fontId="54" fillId="0" borderId="0" xfId="2" applyNumberFormat="1" applyFont="1" applyFill="1" applyBorder="1" applyAlignment="1" applyProtection="1">
      <alignment vertical="center"/>
    </xf>
    <xf numFmtId="2" fontId="54" fillId="0" borderId="0" xfId="2" applyNumberFormat="1" applyFont="1" applyFill="1" applyBorder="1" applyAlignment="1" applyProtection="1">
      <alignment horizontal="center" vertical="center"/>
    </xf>
    <xf numFmtId="2" fontId="54" fillId="0" borderId="0" xfId="2" applyNumberFormat="1" applyFont="1" applyFill="1" applyBorder="1" applyAlignment="1" applyProtection="1">
      <alignment horizontal="center" vertical="center" wrapText="1"/>
    </xf>
    <xf numFmtId="0" fontId="30" fillId="0" borderId="117" xfId="0" applyFont="1" applyBorder="1" applyAlignment="1" applyProtection="1">
      <alignment horizontal="center"/>
      <protection locked="0"/>
    </xf>
    <xf numFmtId="0" fontId="22" fillId="0" borderId="119" xfId="0" applyFont="1" applyFill="1" applyBorder="1" applyAlignment="1" applyProtection="1">
      <alignment horizontal="left"/>
      <protection locked="0"/>
    </xf>
    <xf numFmtId="165" fontId="36" fillId="0" borderId="14" xfId="2" applyNumberFormat="1" applyFont="1" applyFill="1" applyBorder="1" applyAlignment="1" applyProtection="1">
      <alignment horizontal="center"/>
      <protection locked="0"/>
    </xf>
    <xf numFmtId="0" fontId="0" fillId="0" borderId="124" xfId="0" applyFont="1" applyFill="1" applyBorder="1" applyProtection="1">
      <protection locked="0"/>
    </xf>
    <xf numFmtId="167" fontId="36" fillId="0" borderId="124" xfId="2" applyNumberFormat="1" applyFont="1" applyFill="1" applyBorder="1" applyAlignment="1" applyProtection="1">
      <alignment horizontal="center"/>
      <protection locked="0"/>
    </xf>
    <xf numFmtId="166" fontId="44" fillId="0" borderId="0" xfId="10" applyNumberFormat="1" applyFont="1" applyFill="1" applyBorder="1" applyAlignment="1" applyProtection="1">
      <alignment horizontal="center"/>
    </xf>
    <xf numFmtId="0" fontId="44" fillId="0" borderId="0" xfId="0" applyFont="1" applyFill="1" applyBorder="1" applyProtection="1"/>
    <xf numFmtId="1" fontId="44" fillId="0" borderId="0" xfId="0" applyNumberFormat="1" applyFont="1" applyFill="1" applyBorder="1" applyProtection="1"/>
    <xf numFmtId="0" fontId="30" fillId="0" borderId="133" xfId="0" applyFont="1" applyBorder="1" applyAlignment="1" applyProtection="1">
      <alignment horizontal="center"/>
    </xf>
    <xf numFmtId="0" fontId="30" fillId="0" borderId="116" xfId="0" applyFont="1" applyBorder="1" applyAlignment="1" applyProtection="1">
      <alignment horizontal="center"/>
    </xf>
    <xf numFmtId="0" fontId="14" fillId="0" borderId="134" xfId="0" applyFont="1" applyBorder="1" applyAlignment="1" applyProtection="1"/>
    <xf numFmtId="0" fontId="30" fillId="0" borderId="120" xfId="0" applyFont="1" applyFill="1" applyBorder="1" applyAlignment="1" applyProtection="1"/>
    <xf numFmtId="0" fontId="30" fillId="0" borderId="118" xfId="0" applyFont="1" applyFill="1" applyBorder="1" applyAlignment="1" applyProtection="1"/>
    <xf numFmtId="0" fontId="0" fillId="0" borderId="119" xfId="0" applyFont="1" applyFill="1" applyBorder="1" applyProtection="1">
      <protection locked="0"/>
    </xf>
    <xf numFmtId="0" fontId="14" fillId="0" borderId="124" xfId="0" applyFont="1" applyFill="1" applyBorder="1" applyAlignment="1" applyProtection="1"/>
    <xf numFmtId="0" fontId="14" fillId="0" borderId="117" xfId="0" applyFont="1" applyBorder="1" applyProtection="1">
      <protection locked="0"/>
    </xf>
    <xf numFmtId="14" fontId="22" fillId="0" borderId="124" xfId="0" applyNumberFormat="1" applyFont="1" applyFill="1" applyBorder="1" applyAlignment="1" applyProtection="1">
      <alignment horizontal="left"/>
    </xf>
    <xf numFmtId="14" fontId="115" fillId="0" borderId="0" xfId="0" applyNumberFormat="1" applyFont="1" applyFill="1" applyAlignment="1" applyProtection="1">
      <alignment horizontal="right" wrapText="1"/>
    </xf>
    <xf numFmtId="0" fontId="44" fillId="4" borderId="0" xfId="0" applyFont="1" applyFill="1" applyBorder="1" applyProtection="1">
      <protection locked="0"/>
    </xf>
    <xf numFmtId="0" fontId="14" fillId="0" borderId="118" xfId="0" applyFont="1" applyFill="1" applyBorder="1" applyAlignment="1" applyProtection="1">
      <alignment horizontal="left"/>
    </xf>
    <xf numFmtId="0" fontId="14" fillId="0" borderId="120" xfId="0" applyFont="1" applyBorder="1" applyAlignment="1" applyProtection="1"/>
    <xf numFmtId="0" fontId="14" fillId="0" borderId="118" xfId="0" applyFont="1" applyBorder="1" applyAlignment="1" applyProtection="1"/>
    <xf numFmtId="164" fontId="54" fillId="0" borderId="0" xfId="0" applyNumberFormat="1" applyFont="1" applyFill="1" applyBorder="1" applyProtection="1">
      <protection locked="0"/>
    </xf>
    <xf numFmtId="165" fontId="36" fillId="0" borderId="16" xfId="2" applyNumberFormat="1" applyFont="1" applyFill="1" applyBorder="1" applyAlignment="1" applyProtection="1">
      <alignment horizontal="center"/>
      <protection locked="0"/>
    </xf>
    <xf numFmtId="0" fontId="64" fillId="0" borderId="0" xfId="0" applyFont="1" applyFill="1" applyBorder="1" applyProtection="1">
      <protection locked="0"/>
    </xf>
    <xf numFmtId="0" fontId="90" fillId="0" borderId="0" xfId="0" applyFont="1" applyFill="1" applyAlignment="1" applyProtection="1">
      <alignment horizontal="right"/>
      <protection locked="0"/>
    </xf>
    <xf numFmtId="173" fontId="44" fillId="0" borderId="0" xfId="11" applyNumberFormat="1" applyFont="1" applyFill="1" applyProtection="1">
      <protection locked="0"/>
    </xf>
    <xf numFmtId="0" fontId="44" fillId="0" borderId="0" xfId="0" applyFont="1" applyFill="1" applyProtection="1">
      <protection locked="0"/>
    </xf>
    <xf numFmtId="165" fontId="44" fillId="0" borderId="0" xfId="3" applyNumberFormat="1" applyFont="1" applyFill="1" applyProtection="1"/>
    <xf numFmtId="0" fontId="44" fillId="0" borderId="0" xfId="0" applyFont="1" applyFill="1" applyBorder="1" applyAlignment="1" applyProtection="1">
      <alignment horizontal="right"/>
    </xf>
    <xf numFmtId="0" fontId="37" fillId="10" borderId="117" xfId="2" applyFont="1" applyFill="1" applyBorder="1" applyAlignment="1" applyProtection="1">
      <alignment horizontal="center" vertical="center" textRotation="90" wrapText="1"/>
    </xf>
    <xf numFmtId="0" fontId="31" fillId="10" borderId="117" xfId="2" applyFont="1" applyFill="1" applyBorder="1" applyAlignment="1" applyProtection="1">
      <alignment vertical="center" textRotation="90" wrapText="1"/>
      <protection locked="0"/>
    </xf>
    <xf numFmtId="0" fontId="31" fillId="10" borderId="117" xfId="2" applyFont="1" applyFill="1" applyBorder="1" applyAlignment="1" applyProtection="1">
      <alignment horizontal="center" vertical="center" wrapText="1"/>
      <protection locked="0"/>
    </xf>
    <xf numFmtId="0" fontId="37" fillId="65" borderId="122" xfId="2" applyFont="1" applyFill="1" applyBorder="1" applyAlignment="1" applyProtection="1">
      <alignment horizontal="center" vertical="center" wrapText="1"/>
    </xf>
    <xf numFmtId="0" fontId="63" fillId="65" borderId="122" xfId="2" applyFont="1" applyFill="1" applyBorder="1" applyAlignment="1" applyProtection="1">
      <alignment horizontal="center" vertical="center" wrapText="1"/>
    </xf>
    <xf numFmtId="0" fontId="37" fillId="74" borderId="122" xfId="2" applyFont="1" applyFill="1" applyBorder="1" applyAlignment="1" applyProtection="1">
      <alignment horizontal="center" textRotation="90" wrapText="1"/>
    </xf>
    <xf numFmtId="2" fontId="31" fillId="8" borderId="122" xfId="2" applyNumberFormat="1" applyFont="1" applyFill="1" applyBorder="1" applyAlignment="1" applyProtection="1">
      <alignment horizontal="left" textRotation="90" wrapText="1"/>
    </xf>
    <xf numFmtId="0" fontId="63" fillId="10" borderId="122" xfId="2" applyFont="1" applyFill="1" applyBorder="1" applyAlignment="1" applyProtection="1">
      <alignment horizontal="center" vertical="center" wrapText="1"/>
    </xf>
    <xf numFmtId="3" fontId="37" fillId="6" borderId="117" xfId="2" applyNumberFormat="1" applyFont="1" applyFill="1" applyBorder="1" applyAlignment="1" applyProtection="1">
      <alignment horizontal="center" vertical="center" wrapText="1"/>
    </xf>
    <xf numFmtId="0" fontId="15" fillId="0" borderId="117" xfId="2" applyFont="1" applyFill="1" applyBorder="1" applyAlignment="1" applyProtection="1">
      <alignment horizontal="center" vertical="center" wrapText="1"/>
    </xf>
    <xf numFmtId="0" fontId="37" fillId="0" borderId="117" xfId="2" applyFont="1" applyFill="1" applyBorder="1" applyAlignment="1" applyProtection="1">
      <alignment horizontal="center" vertical="center" wrapText="1"/>
    </xf>
    <xf numFmtId="0" fontId="31" fillId="8" borderId="117" xfId="2" applyFont="1" applyFill="1" applyBorder="1" applyAlignment="1" applyProtection="1">
      <alignment horizontal="center" vertical="center" textRotation="90" wrapText="1"/>
    </xf>
    <xf numFmtId="0" fontId="31" fillId="8" borderId="117" xfId="2" applyFont="1" applyFill="1" applyBorder="1" applyAlignment="1" applyProtection="1">
      <alignment horizontal="center" vertical="center" wrapText="1"/>
    </xf>
    <xf numFmtId="0" fontId="31" fillId="6" borderId="117" xfId="2" applyFont="1" applyFill="1" applyBorder="1" applyAlignment="1" applyProtection="1">
      <alignment horizontal="center" vertical="center" wrapText="1"/>
    </xf>
    <xf numFmtId="0" fontId="31" fillId="27" borderId="117" xfId="2" applyFont="1" applyFill="1" applyBorder="1" applyAlignment="1" applyProtection="1">
      <alignment horizontal="center" vertical="center" textRotation="90" wrapText="1"/>
    </xf>
    <xf numFmtId="0" fontId="37" fillId="6" borderId="117" xfId="2" applyFont="1" applyFill="1" applyBorder="1" applyAlignment="1" applyProtection="1">
      <alignment horizontal="center" vertical="center" wrapText="1"/>
    </xf>
    <xf numFmtId="0" fontId="37" fillId="65" borderId="117" xfId="2" applyFont="1" applyFill="1" applyBorder="1" applyAlignment="1" applyProtection="1">
      <alignment horizontal="center" vertical="center" textRotation="90" wrapText="1"/>
    </xf>
    <xf numFmtId="0" fontId="37" fillId="65" borderId="116" xfId="2" applyFont="1" applyFill="1" applyBorder="1" applyAlignment="1" applyProtection="1">
      <alignment horizontal="center" textRotation="90" wrapText="1"/>
    </xf>
    <xf numFmtId="0" fontId="37" fillId="65" borderId="121" xfId="2" applyFont="1" applyFill="1" applyBorder="1" applyAlignment="1" applyProtection="1">
      <alignment horizontal="center" textRotation="90" wrapText="1"/>
    </xf>
    <xf numFmtId="0" fontId="27" fillId="10" borderId="117" xfId="2" applyFont="1" applyFill="1" applyBorder="1" applyAlignment="1" applyProtection="1">
      <alignment horizontal="center" vertical="center" wrapText="1"/>
    </xf>
    <xf numFmtId="0" fontId="78" fillId="65" borderId="126" xfId="0" applyFont="1" applyFill="1" applyBorder="1" applyAlignment="1" applyProtection="1">
      <alignment horizontal="center" wrapText="1"/>
      <protection locked="0"/>
    </xf>
    <xf numFmtId="0" fontId="78" fillId="65" borderId="116" xfId="0" applyFont="1" applyFill="1" applyBorder="1" applyAlignment="1" applyProtection="1">
      <alignment horizontal="center" wrapText="1"/>
      <protection locked="0"/>
    </xf>
    <xf numFmtId="0" fontId="37" fillId="8" borderId="120" xfId="2" applyFont="1" applyFill="1" applyBorder="1" applyAlignment="1" applyProtection="1">
      <alignment horizontal="center" vertical="center" wrapText="1"/>
    </xf>
    <xf numFmtId="0" fontId="37" fillId="68" borderId="117" xfId="2" applyFont="1" applyFill="1" applyBorder="1" applyAlignment="1" applyProtection="1">
      <alignment horizontal="center" vertical="center" wrapText="1"/>
    </xf>
    <xf numFmtId="170" fontId="15" fillId="6" borderId="117" xfId="0" applyNumberFormat="1" applyFont="1" applyFill="1" applyBorder="1" applyAlignment="1" applyProtection="1">
      <alignment horizontal="left"/>
      <protection locked="0"/>
    </xf>
    <xf numFmtId="3" fontId="15" fillId="0" borderId="117" xfId="0" applyNumberFormat="1" applyFont="1" applyFill="1" applyBorder="1" applyAlignment="1" applyProtection="1">
      <alignment horizontal="left"/>
      <protection locked="0"/>
    </xf>
    <xf numFmtId="164" fontId="15" fillId="0" borderId="117" xfId="0" applyNumberFormat="1" applyFont="1" applyFill="1" applyBorder="1" applyAlignment="1" applyProtection="1">
      <alignment horizontal="left"/>
      <protection locked="0"/>
    </xf>
    <xf numFmtId="166" fontId="22" fillId="0" borderId="117" xfId="10" applyNumberFormat="1" applyFont="1" applyFill="1" applyBorder="1" applyAlignment="1" applyProtection="1">
      <alignment horizontal="left"/>
      <protection locked="0"/>
    </xf>
    <xf numFmtId="164" fontId="22" fillId="0" borderId="117" xfId="0" applyNumberFormat="1" applyFont="1" applyFill="1" applyBorder="1" applyAlignment="1" applyProtection="1">
      <alignment horizontal="left"/>
      <protection locked="0"/>
    </xf>
    <xf numFmtId="165" fontId="0" fillId="0" borderId="117" xfId="0" applyNumberFormat="1" applyFont="1" applyFill="1" applyBorder="1" applyAlignment="1" applyProtection="1">
      <alignment horizontal="left"/>
      <protection locked="0"/>
    </xf>
    <xf numFmtId="164" fontId="22" fillId="6" borderId="117" xfId="0" applyNumberFormat="1" applyFont="1" applyFill="1" applyBorder="1" applyAlignment="1" applyProtection="1">
      <alignment horizontal="left"/>
      <protection locked="0"/>
    </xf>
    <xf numFmtId="164" fontId="0" fillId="0" borderId="117" xfId="0" applyNumberFormat="1" applyFont="1" applyFill="1" applyBorder="1" applyAlignment="1" applyProtection="1">
      <alignment horizontal="left"/>
      <protection locked="0"/>
    </xf>
    <xf numFmtId="164" fontId="0" fillId="6" borderId="117" xfId="0" applyNumberFormat="1" applyFont="1" applyFill="1" applyBorder="1" applyAlignment="1" applyProtection="1">
      <alignment horizontal="left"/>
      <protection locked="0"/>
    </xf>
    <xf numFmtId="10" fontId="0" fillId="0" borderId="117" xfId="0" applyNumberFormat="1" applyFont="1" applyFill="1" applyBorder="1" applyAlignment="1" applyProtection="1">
      <alignment horizontal="left"/>
      <protection locked="0"/>
    </xf>
    <xf numFmtId="165" fontId="0" fillId="0" borderId="117" xfId="0" applyNumberFormat="1" applyFont="1" applyFill="1" applyBorder="1" applyAlignment="1" applyProtection="1">
      <alignment horizontal="center"/>
      <protection locked="0"/>
    </xf>
    <xf numFmtId="165" fontId="27" fillId="0" borderId="117" xfId="0" applyNumberFormat="1" applyFont="1" applyFill="1" applyBorder="1" applyAlignment="1" applyProtection="1">
      <alignment horizontal="left"/>
      <protection locked="0"/>
    </xf>
    <xf numFmtId="164" fontId="27" fillId="0" borderId="117" xfId="0" applyNumberFormat="1" applyFont="1" applyFill="1" applyBorder="1" applyAlignment="1" applyProtection="1">
      <alignment horizontal="left"/>
      <protection locked="0"/>
    </xf>
    <xf numFmtId="164" fontId="25" fillId="0" borderId="117" xfId="0" applyNumberFormat="1" applyFont="1" applyFill="1" applyBorder="1" applyAlignment="1" applyProtection="1">
      <alignment horizontal="left"/>
      <protection locked="0"/>
    </xf>
    <xf numFmtId="165" fontId="27" fillId="0" borderId="117" xfId="3" applyNumberFormat="1" applyFont="1" applyFill="1" applyBorder="1" applyAlignment="1" applyProtection="1">
      <alignment horizontal="left"/>
      <protection locked="0"/>
    </xf>
    <xf numFmtId="165" fontId="27" fillId="6" borderId="117" xfId="3" applyNumberFormat="1" applyFont="1" applyFill="1" applyBorder="1" applyAlignment="1" applyProtection="1">
      <alignment horizontal="left"/>
      <protection locked="0"/>
    </xf>
    <xf numFmtId="0" fontId="15" fillId="0" borderId="119" xfId="0" applyFont="1" applyFill="1" applyBorder="1" applyAlignment="1" applyProtection="1">
      <alignment horizontal="left"/>
      <protection locked="0"/>
    </xf>
    <xf numFmtId="14" fontId="15" fillId="0" borderId="117" xfId="0" applyNumberFormat="1" applyFont="1" applyFill="1" applyBorder="1" applyAlignment="1" applyProtection="1">
      <alignment horizontal="left"/>
      <protection locked="0"/>
    </xf>
    <xf numFmtId="175" fontId="15" fillId="0" borderId="117" xfId="0" applyNumberFormat="1" applyFont="1" applyFill="1" applyBorder="1" applyAlignment="1" applyProtection="1">
      <alignment horizontal="left"/>
      <protection locked="0"/>
    </xf>
    <xf numFmtId="1" fontId="15" fillId="0" borderId="117" xfId="0" applyNumberFormat="1" applyFont="1" applyFill="1" applyBorder="1" applyAlignment="1" applyProtection="1">
      <alignment horizontal="center"/>
      <protection locked="0"/>
    </xf>
    <xf numFmtId="165" fontId="15" fillId="0" borderId="117" xfId="3" applyNumberFormat="1" applyFont="1" applyFill="1" applyBorder="1" applyAlignment="1" applyProtection="1">
      <alignment horizontal="center"/>
      <protection locked="0"/>
    </xf>
    <xf numFmtId="1" fontId="15" fillId="0" borderId="117" xfId="3" applyNumberFormat="1" applyFont="1" applyFill="1" applyBorder="1" applyAlignment="1" applyProtection="1">
      <alignment horizontal="center"/>
      <protection locked="0"/>
    </xf>
    <xf numFmtId="44" fontId="15" fillId="0" borderId="117" xfId="11" applyFont="1" applyFill="1" applyBorder="1" applyAlignment="1" applyProtection="1">
      <alignment horizontal="center"/>
      <protection locked="0"/>
    </xf>
    <xf numFmtId="0" fontId="37" fillId="10" borderId="116" xfId="2" applyFont="1" applyFill="1" applyBorder="1" applyAlignment="1" applyProtection="1">
      <alignment horizontal="left" vertical="center" textRotation="90" wrapText="1"/>
    </xf>
    <xf numFmtId="0" fontId="37" fillId="10" borderId="116" xfId="2" applyFont="1" applyFill="1" applyBorder="1" applyAlignment="1" applyProtection="1">
      <alignment horizontal="center" vertical="center" textRotation="90" wrapText="1"/>
    </xf>
    <xf numFmtId="0" fontId="37" fillId="10" borderId="117" xfId="2" applyFont="1" applyFill="1" applyBorder="1" applyAlignment="1" applyProtection="1">
      <alignment horizontal="left" vertical="center" textRotation="90" wrapText="1"/>
    </xf>
    <xf numFmtId="0" fontId="37" fillId="10" borderId="20" xfId="2" applyFont="1" applyFill="1" applyBorder="1" applyAlignment="1" applyProtection="1">
      <alignment horizontal="center" vertical="center" textRotation="90" wrapText="1"/>
    </xf>
    <xf numFmtId="0" fontId="37" fillId="10" borderId="20" xfId="2" applyFont="1" applyFill="1" applyBorder="1" applyAlignment="1" applyProtection="1">
      <alignment horizontal="left" vertical="center" textRotation="90" wrapText="1"/>
    </xf>
    <xf numFmtId="4" fontId="15" fillId="0" borderId="117" xfId="0" applyNumberFormat="1" applyFont="1" applyFill="1" applyBorder="1" applyAlignment="1" applyProtection="1">
      <alignment horizontal="left"/>
      <protection locked="0"/>
    </xf>
    <xf numFmtId="0" fontId="0" fillId="0" borderId="0" xfId="0" applyAlignment="1" applyProtection="1">
      <alignment horizontal="left"/>
      <protection locked="0"/>
    </xf>
    <xf numFmtId="0" fontId="115" fillId="0" borderId="0" xfId="0" applyFont="1" applyProtection="1"/>
    <xf numFmtId="0" fontId="64" fillId="0" borderId="0" xfId="0" applyFont="1" applyFill="1" applyBorder="1" applyAlignment="1" applyProtection="1">
      <alignment horizontal="left" wrapText="1"/>
      <protection locked="0"/>
    </xf>
    <xf numFmtId="0" fontId="30" fillId="0" borderId="27" xfId="0" applyFont="1" applyBorder="1" applyAlignment="1" applyProtection="1">
      <alignment horizontal="center"/>
      <protection locked="0"/>
    </xf>
    <xf numFmtId="0" fontId="137" fillId="0" borderId="135" xfId="0" applyFont="1" applyBorder="1" applyAlignment="1">
      <alignment horizontal="left" vertical="top" wrapText="1"/>
    </xf>
    <xf numFmtId="0" fontId="0" fillId="0" borderId="0" xfId="0" applyAlignment="1" applyProtection="1">
      <alignment horizontal="center" vertical="center" wrapText="1"/>
      <protection locked="0"/>
    </xf>
    <xf numFmtId="0" fontId="2" fillId="4" borderId="7" xfId="16" applyNumberFormat="1" applyFont="1" applyFill="1" applyBorder="1" applyAlignment="1">
      <alignment horizontal="center" vertical="center" wrapText="1"/>
    </xf>
    <xf numFmtId="0" fontId="2" fillId="4" borderId="5" xfId="16" applyNumberFormat="1" applyFont="1" applyFill="1" applyBorder="1" applyAlignment="1">
      <alignment horizontal="center" vertical="center" wrapText="1"/>
    </xf>
    <xf numFmtId="0" fontId="2" fillId="4" borderId="8" xfId="16" applyNumberFormat="1" applyFont="1" applyFill="1" applyBorder="1" applyAlignment="1">
      <alignment horizontal="center" vertical="center" wrapText="1"/>
    </xf>
    <xf numFmtId="0" fontId="36" fillId="0" borderId="17" xfId="0" applyFont="1" applyFill="1" applyBorder="1" applyAlignment="1">
      <alignment horizontal="left" vertical="center" wrapText="1"/>
    </xf>
    <xf numFmtId="0" fontId="36" fillId="0" borderId="13" xfId="0" applyFont="1" applyFill="1" applyBorder="1" applyAlignment="1">
      <alignment horizontal="center" vertical="center" wrapText="1"/>
    </xf>
    <xf numFmtId="1" fontId="36" fillId="0" borderId="13" xfId="20" applyNumberFormat="1" applyFont="1" applyFill="1" applyBorder="1" applyAlignment="1">
      <alignment horizontal="center" vertical="center"/>
    </xf>
    <xf numFmtId="173" fontId="0" fillId="4" borderId="13" xfId="0" applyNumberFormat="1" applyFill="1" applyBorder="1"/>
    <xf numFmtId="44" fontId="0" fillId="4" borderId="13" xfId="0" applyNumberFormat="1" applyFill="1" applyBorder="1"/>
    <xf numFmtId="173" fontId="0" fillId="4" borderId="14" xfId="0" applyNumberFormat="1" applyFill="1" applyBorder="1"/>
    <xf numFmtId="0" fontId="36" fillId="0" borderId="19" xfId="0" applyFont="1" applyFill="1" applyBorder="1" applyAlignment="1">
      <alignment horizontal="left" vertical="center" wrapText="1"/>
    </xf>
    <xf numFmtId="0" fontId="36" fillId="0" borderId="0" xfId="0" applyFont="1" applyFill="1" applyBorder="1" applyAlignment="1">
      <alignment horizontal="center" vertical="center" wrapText="1"/>
    </xf>
    <xf numFmtId="1" fontId="36" fillId="0" borderId="0" xfId="20" applyNumberFormat="1" applyFont="1" applyFill="1" applyBorder="1" applyAlignment="1">
      <alignment horizontal="center" vertical="center"/>
    </xf>
    <xf numFmtId="173" fontId="0" fillId="4" borderId="0" xfId="0" applyNumberFormat="1" applyFill="1" applyBorder="1"/>
    <xf numFmtId="44" fontId="0" fillId="4" borderId="0" xfId="0" applyNumberFormat="1" applyFill="1" applyBorder="1"/>
    <xf numFmtId="173" fontId="0" fillId="4" borderId="15" xfId="0" applyNumberFormat="1" applyFill="1" applyBorder="1"/>
    <xf numFmtId="44" fontId="132" fillId="4" borderId="0" xfId="0" applyNumberFormat="1" applyFont="1" applyFill="1" applyBorder="1"/>
    <xf numFmtId="44" fontId="0" fillId="4" borderId="15" xfId="0" applyNumberFormat="1" applyFill="1" applyBorder="1"/>
    <xf numFmtId="0" fontId="36" fillId="0" borderId="18" xfId="0" applyFont="1" applyFill="1" applyBorder="1" applyAlignment="1">
      <alignment horizontal="left" vertical="center" wrapText="1"/>
    </xf>
    <xf numFmtId="0" fontId="36" fillId="0" borderId="6" xfId="0" applyFont="1" applyFill="1" applyBorder="1" applyAlignment="1">
      <alignment horizontal="center" vertical="center" wrapText="1"/>
    </xf>
    <xf numFmtId="1" fontId="36" fillId="0" borderId="6" xfId="20" applyNumberFormat="1" applyFont="1" applyFill="1" applyBorder="1" applyAlignment="1">
      <alignment horizontal="center" vertical="center"/>
    </xf>
    <xf numFmtId="44" fontId="0" fillId="4" borderId="6" xfId="0" applyNumberFormat="1" applyFill="1" applyBorder="1"/>
    <xf numFmtId="44" fontId="132" fillId="4" borderId="6" xfId="0" applyNumberFormat="1" applyFont="1" applyFill="1" applyBorder="1"/>
    <xf numFmtId="44" fontId="0" fillId="4" borderId="16" xfId="0" applyNumberFormat="1" applyFill="1" applyBorder="1"/>
    <xf numFmtId="173" fontId="36" fillId="0" borderId="0" xfId="0" applyNumberFormat="1" applyFont="1" applyFill="1" applyBorder="1"/>
    <xf numFmtId="44" fontId="36" fillId="0" borderId="0" xfId="0" applyNumberFormat="1" applyFont="1" applyFill="1" applyBorder="1"/>
    <xf numFmtId="44" fontId="138" fillId="0" borderId="0" xfId="0" applyNumberFormat="1" applyFont="1" applyFill="1" applyBorder="1"/>
    <xf numFmtId="44" fontId="36" fillId="0" borderId="15" xfId="0" applyNumberFormat="1" applyFont="1" applyFill="1" applyBorder="1"/>
    <xf numFmtId="0" fontId="36" fillId="0" borderId="19" xfId="0" applyFont="1" applyFill="1" applyBorder="1" applyAlignment="1">
      <alignment horizontal="left"/>
    </xf>
    <xf numFmtId="0" fontId="36" fillId="0" borderId="0" xfId="0" applyFont="1" applyFill="1" applyBorder="1" applyAlignment="1">
      <alignment horizontal="center"/>
    </xf>
    <xf numFmtId="0" fontId="36" fillId="0" borderId="17" xfId="0" applyFont="1" applyFill="1" applyBorder="1" applyAlignment="1">
      <alignment horizontal="left"/>
    </xf>
    <xf numFmtId="0" fontId="36" fillId="0" borderId="13" xfId="0" applyFont="1" applyFill="1" applyBorder="1" applyAlignment="1">
      <alignment horizontal="center"/>
    </xf>
    <xf numFmtId="0" fontId="36" fillId="0" borderId="18" xfId="0" applyFont="1" applyFill="1" applyBorder="1" applyAlignment="1">
      <alignment horizontal="left"/>
    </xf>
    <xf numFmtId="0" fontId="36" fillId="0" borderId="6" xfId="0" applyFont="1" applyFill="1" applyBorder="1" applyAlignment="1">
      <alignment horizontal="center"/>
    </xf>
    <xf numFmtId="171" fontId="53" fillId="22" borderId="28" xfId="0" applyNumberFormat="1" applyFont="1" applyFill="1" applyBorder="1" applyAlignment="1">
      <alignment horizontal="center" vertical="center"/>
    </xf>
    <xf numFmtId="0" fontId="11" fillId="0" borderId="30" xfId="0" applyFont="1" applyBorder="1" applyAlignment="1">
      <alignment horizontal="center" vertical="center"/>
    </xf>
    <xf numFmtId="0" fontId="49" fillId="20" borderId="0" xfId="0" applyFont="1" applyFill="1" applyBorder="1" applyAlignment="1">
      <alignment horizontal="center" vertical="center"/>
    </xf>
    <xf numFmtId="171" fontId="2" fillId="0" borderId="117" xfId="0" applyNumberFormat="1" applyFont="1" applyBorder="1" applyAlignment="1">
      <alignment horizontal="center" vertical="center" wrapText="1"/>
    </xf>
    <xf numFmtId="171" fontId="2" fillId="12" borderId="117" xfId="0" applyNumberFormat="1" applyFont="1" applyFill="1" applyBorder="1" applyAlignment="1">
      <alignment horizontal="center" vertical="center" wrapText="1"/>
    </xf>
    <xf numFmtId="171" fontId="2" fillId="0" borderId="117" xfId="0" applyNumberFormat="1" applyFont="1" applyFill="1" applyBorder="1" applyAlignment="1">
      <alignment horizontal="center" vertical="center" wrapText="1"/>
    </xf>
    <xf numFmtId="0" fontId="2" fillId="5" borderId="117" xfId="0" applyFont="1" applyFill="1" applyBorder="1" applyAlignment="1">
      <alignment horizontal="center"/>
    </xf>
    <xf numFmtId="0" fontId="11" fillId="5" borderId="117" xfId="0" applyFont="1" applyFill="1" applyBorder="1" applyAlignment="1">
      <alignment horizontal="center" vertical="center"/>
    </xf>
    <xf numFmtId="0" fontId="2" fillId="5" borderId="117" xfId="0" applyFont="1" applyFill="1" applyBorder="1" applyAlignment="1">
      <alignment horizontal="center" vertical="center"/>
    </xf>
    <xf numFmtId="0" fontId="2" fillId="5" borderId="118" xfId="0" quotePrefix="1" applyFont="1" applyFill="1" applyBorder="1" applyAlignment="1">
      <alignment horizontal="center" vertical="center"/>
    </xf>
    <xf numFmtId="171" fontId="53" fillId="5" borderId="28" xfId="0" applyNumberFormat="1" applyFont="1" applyFill="1" applyBorder="1" applyAlignment="1">
      <alignment horizontal="center" vertical="center"/>
    </xf>
    <xf numFmtId="171" fontId="11" fillId="12" borderId="117" xfId="0" applyNumberFormat="1" applyFont="1" applyFill="1" applyBorder="1" applyAlignment="1">
      <alignment horizontal="center" vertical="center"/>
    </xf>
    <xf numFmtId="171" fontId="11" fillId="0" borderId="117" xfId="0" applyNumberFormat="1" applyFont="1" applyBorder="1" applyAlignment="1">
      <alignment horizontal="center" vertical="center"/>
    </xf>
    <xf numFmtId="171" fontId="11" fillId="0" borderId="117" xfId="0" applyNumberFormat="1" applyFont="1" applyFill="1" applyBorder="1" applyAlignment="1">
      <alignment horizontal="center" vertical="center"/>
    </xf>
    <xf numFmtId="173" fontId="25" fillId="0" borderId="0" xfId="11" applyNumberFormat="1" applyFont="1"/>
    <xf numFmtId="14" fontId="0" fillId="0" borderId="0" xfId="0" applyNumberFormat="1" applyAlignment="1">
      <alignment horizontal="left"/>
    </xf>
    <xf numFmtId="173" fontId="0" fillId="4" borderId="0" xfId="0" applyNumberFormat="1" applyFill="1"/>
    <xf numFmtId="173" fontId="0" fillId="0" borderId="0" xfId="0" applyNumberFormat="1"/>
    <xf numFmtId="0" fontId="36" fillId="0" borderId="0" xfId="0" applyFont="1"/>
    <xf numFmtId="0" fontId="0" fillId="0" borderId="0" xfId="0" applyAlignment="1">
      <alignment horizontal="center"/>
    </xf>
    <xf numFmtId="0" fontId="11" fillId="11" borderId="0" xfId="0" applyFont="1" applyFill="1" applyBorder="1"/>
    <xf numFmtId="0" fontId="30" fillId="77" borderId="0" xfId="0" applyFont="1" applyFill="1" applyBorder="1"/>
    <xf numFmtId="0" fontId="0" fillId="77" borderId="0" xfId="0" applyFill="1" applyBorder="1"/>
    <xf numFmtId="0" fontId="36" fillId="77" borderId="17" xfId="0" applyFont="1" applyFill="1" applyBorder="1" applyAlignment="1">
      <alignment horizontal="left" vertical="center" wrapText="1"/>
    </xf>
    <xf numFmtId="0" fontId="36" fillId="77" borderId="13" xfId="0" applyFont="1" applyFill="1" applyBorder="1" applyAlignment="1">
      <alignment horizontal="center" vertical="center" wrapText="1"/>
    </xf>
    <xf numFmtId="1" fontId="36" fillId="77" borderId="13" xfId="20" applyNumberFormat="1" applyFont="1" applyFill="1" applyBorder="1" applyAlignment="1">
      <alignment horizontal="center" vertical="center"/>
    </xf>
    <xf numFmtId="173" fontId="0" fillId="77" borderId="13" xfId="0" applyNumberFormat="1" applyFill="1" applyBorder="1"/>
    <xf numFmtId="44" fontId="0" fillId="77" borderId="13" xfId="0" applyNumberFormat="1" applyFill="1" applyBorder="1"/>
    <xf numFmtId="173" fontId="0" fillId="77" borderId="14" xfId="0" applyNumberFormat="1" applyFill="1" applyBorder="1"/>
    <xf numFmtId="0" fontId="36" fillId="77" borderId="19" xfId="0" applyFont="1" applyFill="1" applyBorder="1" applyAlignment="1">
      <alignment horizontal="left" vertical="center" wrapText="1"/>
    </xf>
    <xf numFmtId="0" fontId="36" fillId="77" borderId="0" xfId="0" applyFont="1" applyFill="1" applyBorder="1" applyAlignment="1">
      <alignment horizontal="center" vertical="center" wrapText="1"/>
    </xf>
    <xf numFmtId="1" fontId="36" fillId="77" borderId="0" xfId="20" applyNumberFormat="1" applyFont="1" applyFill="1" applyBorder="1" applyAlignment="1">
      <alignment horizontal="center" vertical="center"/>
    </xf>
    <xf numFmtId="173" fontId="0" fillId="77" borderId="0" xfId="0" applyNumberFormat="1" applyFill="1" applyBorder="1"/>
    <xf numFmtId="44" fontId="0" fillId="77" borderId="0" xfId="0" applyNumberFormat="1" applyFill="1" applyBorder="1"/>
    <xf numFmtId="173" fontId="0" fillId="77" borderId="15" xfId="0" applyNumberFormat="1" applyFill="1" applyBorder="1"/>
    <xf numFmtId="44" fontId="132" fillId="77" borderId="0" xfId="0" applyNumberFormat="1" applyFont="1" applyFill="1" applyBorder="1"/>
    <xf numFmtId="44" fontId="0" fillId="77" borderId="15" xfId="0" applyNumberFormat="1" applyFill="1" applyBorder="1"/>
    <xf numFmtId="0" fontId="36" fillId="11" borderId="17" xfId="0" applyFont="1" applyFill="1" applyBorder="1" applyAlignment="1">
      <alignment horizontal="left" vertical="center" wrapText="1"/>
    </xf>
    <xf numFmtId="0" fontId="36" fillId="77" borderId="18" xfId="0" applyFont="1" applyFill="1" applyBorder="1" applyAlignment="1">
      <alignment horizontal="left" vertical="center" wrapText="1"/>
    </xf>
    <xf numFmtId="0" fontId="36" fillId="77" borderId="6" xfId="0" applyFont="1" applyFill="1" applyBorder="1" applyAlignment="1">
      <alignment horizontal="center" vertical="center" wrapText="1"/>
    </xf>
    <xf numFmtId="1" fontId="36" fillId="77" borderId="6" xfId="20" applyNumberFormat="1" applyFont="1" applyFill="1" applyBorder="1" applyAlignment="1">
      <alignment horizontal="center" vertical="center"/>
    </xf>
    <xf numFmtId="44" fontId="0" fillId="77" borderId="6" xfId="0" applyNumberFormat="1" applyFill="1" applyBorder="1"/>
    <xf numFmtId="44" fontId="132" fillId="77" borderId="6" xfId="0" applyNumberFormat="1" applyFont="1" applyFill="1" applyBorder="1"/>
    <xf numFmtId="44" fontId="0" fillId="77" borderId="16" xfId="0" applyNumberFormat="1" applyFill="1" applyBorder="1"/>
    <xf numFmtId="0" fontId="36" fillId="11" borderId="19" xfId="0" applyFont="1" applyFill="1" applyBorder="1" applyAlignment="1">
      <alignment horizontal="left" vertical="center" wrapText="1"/>
    </xf>
    <xf numFmtId="173" fontId="36" fillId="77" borderId="0" xfId="0" applyNumberFormat="1" applyFont="1" applyFill="1" applyBorder="1"/>
    <xf numFmtId="173" fontId="36" fillId="77" borderId="15" xfId="0" applyNumberFormat="1" applyFont="1" applyFill="1" applyBorder="1"/>
    <xf numFmtId="0" fontId="36" fillId="77" borderId="7" xfId="0" applyFont="1" applyFill="1" applyBorder="1" applyAlignment="1">
      <alignment horizontal="left" vertical="center" wrapText="1"/>
    </xf>
    <xf numFmtId="0" fontId="36" fillId="77" borderId="5" xfId="0" applyFont="1" applyFill="1" applyBorder="1" applyAlignment="1">
      <alignment horizontal="center" vertical="center" wrapText="1"/>
    </xf>
    <xf numFmtId="1" fontId="36" fillId="77" borderId="5" xfId="20" applyNumberFormat="1" applyFont="1" applyFill="1" applyBorder="1" applyAlignment="1">
      <alignment horizontal="center" vertical="center"/>
    </xf>
    <xf numFmtId="44" fontId="0" fillId="77" borderId="5" xfId="0" applyNumberFormat="1" applyFill="1" applyBorder="1"/>
    <xf numFmtId="44" fontId="132" fillId="77" borderId="5" xfId="0" applyNumberFormat="1" applyFont="1" applyFill="1" applyBorder="1"/>
    <xf numFmtId="44" fontId="0" fillId="77" borderId="8" xfId="0" applyNumberFormat="1" applyFill="1" applyBorder="1"/>
    <xf numFmtId="0" fontId="36" fillId="77" borderId="19" xfId="0" applyFont="1" applyFill="1" applyBorder="1" applyAlignment="1">
      <alignment horizontal="left"/>
    </xf>
    <xf numFmtId="0" fontId="36" fillId="77" borderId="0" xfId="0" applyFont="1" applyFill="1" applyBorder="1" applyAlignment="1">
      <alignment horizontal="center"/>
    </xf>
    <xf numFmtId="0" fontId="36" fillId="77" borderId="17" xfId="0" applyFont="1" applyFill="1" applyBorder="1" applyAlignment="1">
      <alignment horizontal="left"/>
    </xf>
    <xf numFmtId="0" fontId="36" fillId="77" borderId="13" xfId="0" applyFont="1" applyFill="1" applyBorder="1" applyAlignment="1">
      <alignment horizontal="center"/>
    </xf>
    <xf numFmtId="0" fontId="36" fillId="77" borderId="18" xfId="0" applyFont="1" applyFill="1" applyBorder="1" applyAlignment="1">
      <alignment horizontal="left"/>
    </xf>
    <xf numFmtId="0" fontId="36" fillId="77" borderId="6" xfId="0" applyFont="1" applyFill="1" applyBorder="1" applyAlignment="1">
      <alignment horizontal="center"/>
    </xf>
    <xf numFmtId="22" fontId="0" fillId="78" borderId="0" xfId="0" applyNumberFormat="1" applyFill="1"/>
    <xf numFmtId="0" fontId="0" fillId="77" borderId="0" xfId="0" applyFill="1"/>
    <xf numFmtId="0" fontId="0" fillId="11" borderId="0" xfId="0" applyFill="1"/>
    <xf numFmtId="167" fontId="36" fillId="0" borderId="118" xfId="2" applyNumberFormat="1" applyFont="1" applyFill="1" applyBorder="1" applyAlignment="1" applyProtection="1">
      <alignment horizontal="left"/>
    </xf>
    <xf numFmtId="166" fontId="36" fillId="0" borderId="120" xfId="10" applyNumberFormat="1" applyFont="1" applyFill="1" applyBorder="1" applyAlignment="1" applyProtection="1">
      <alignment horizontal="center"/>
    </xf>
    <xf numFmtId="0" fontId="0" fillId="0" borderId="120" xfId="0" applyFont="1" applyFill="1" applyBorder="1" applyProtection="1"/>
    <xf numFmtId="1" fontId="0" fillId="0" borderId="120" xfId="0" applyNumberFormat="1" applyFont="1" applyFill="1" applyBorder="1" applyProtection="1"/>
    <xf numFmtId="0" fontId="0" fillId="0" borderId="120" xfId="0" applyFont="1" applyFill="1" applyBorder="1" applyAlignment="1" applyProtection="1">
      <alignment horizontal="right"/>
    </xf>
    <xf numFmtId="0" fontId="139" fillId="0" borderId="136" xfId="0" applyNumberFormat="1" applyFont="1" applyBorder="1" applyAlignment="1">
      <alignment horizontal="left" vertical="center" wrapText="1"/>
    </xf>
    <xf numFmtId="0" fontId="139" fillId="0" borderId="136" xfId="0" applyFont="1" applyBorder="1" applyAlignment="1">
      <alignment horizontal="left" vertical="center" wrapText="1"/>
    </xf>
    <xf numFmtId="0" fontId="139" fillId="0" borderId="137" xfId="0" applyFont="1" applyBorder="1" applyAlignment="1">
      <alignment horizontal="left" vertical="center" wrapText="1"/>
    </xf>
    <xf numFmtId="0" fontId="0" fillId="79" borderId="0" xfId="0" applyFill="1"/>
    <xf numFmtId="0" fontId="13" fillId="0" borderId="0" xfId="0" applyFont="1" applyFill="1" applyBorder="1" applyProtection="1"/>
    <xf numFmtId="0" fontId="0" fillId="0" borderId="118" xfId="0" applyFont="1" applyFill="1" applyBorder="1" applyAlignment="1" applyProtection="1">
      <alignment horizontal="left"/>
    </xf>
    <xf numFmtId="0" fontId="11" fillId="0" borderId="0" xfId="0" applyFont="1" applyAlignment="1">
      <alignment horizontal="center"/>
    </xf>
    <xf numFmtId="0" fontId="2" fillId="22" borderId="27" xfId="0" applyFont="1" applyFill="1" applyBorder="1" applyAlignment="1">
      <alignment horizontal="center"/>
    </xf>
    <xf numFmtId="0" fontId="2" fillId="22" borderId="49" xfId="0" applyFont="1" applyFill="1" applyBorder="1" applyAlignment="1">
      <alignment horizontal="center"/>
    </xf>
    <xf numFmtId="0" fontId="2" fillId="0" borderId="122" xfId="0" applyFont="1" applyBorder="1" applyAlignment="1">
      <alignment horizontal="left" vertical="center"/>
    </xf>
    <xf numFmtId="171" fontId="53" fillId="22" borderId="115" xfId="0" applyNumberFormat="1" applyFont="1" applyFill="1" applyBorder="1" applyAlignment="1">
      <alignment horizontal="center" vertical="center"/>
    </xf>
    <xf numFmtId="171" fontId="2" fillId="0" borderId="122" xfId="0" applyNumberFormat="1" applyFont="1" applyBorder="1" applyAlignment="1">
      <alignment horizontal="center" vertical="center" wrapText="1"/>
    </xf>
    <xf numFmtId="0" fontId="11" fillId="0" borderId="119" xfId="0" applyFont="1" applyBorder="1" applyAlignment="1">
      <alignment horizontal="center"/>
    </xf>
    <xf numFmtId="171" fontId="11" fillId="0" borderId="122" xfId="0" applyNumberFormat="1" applyFont="1" applyBorder="1" applyAlignment="1">
      <alignment horizontal="center" vertical="center"/>
    </xf>
    <xf numFmtId="171" fontId="53" fillId="0" borderId="1" xfId="0" applyNumberFormat="1" applyFont="1" applyFill="1" applyBorder="1" applyAlignment="1">
      <alignment horizontal="center" vertical="center"/>
    </xf>
    <xf numFmtId="171" fontId="53" fillId="12" borderId="1" xfId="0" applyNumberFormat="1" applyFont="1" applyFill="1" applyBorder="1" applyAlignment="1">
      <alignment horizontal="center" vertical="center"/>
    </xf>
    <xf numFmtId="0" fontId="140" fillId="22" borderId="117" xfId="0" applyFont="1" applyFill="1" applyBorder="1" applyAlignment="1">
      <alignment horizontal="center"/>
    </xf>
    <xf numFmtId="0" fontId="35" fillId="0" borderId="117" xfId="0" applyFont="1" applyBorder="1" applyAlignment="1">
      <alignment horizontal="center" vertical="center"/>
    </xf>
    <xf numFmtId="0" fontId="140" fillId="0" borderId="117" xfId="0" applyFont="1" applyBorder="1" applyAlignment="1">
      <alignment horizontal="left" vertical="center" wrapText="1"/>
    </xf>
    <xf numFmtId="0" fontId="140" fillId="19" borderId="117" xfId="0" applyFont="1" applyFill="1" applyBorder="1" applyAlignment="1">
      <alignment horizontal="center" vertical="center"/>
    </xf>
    <xf numFmtId="0" fontId="140" fillId="19" borderId="118" xfId="0" quotePrefix="1" applyFont="1" applyFill="1" applyBorder="1" applyAlignment="1">
      <alignment horizontal="center" vertical="center"/>
    </xf>
    <xf numFmtId="171" fontId="141" fillId="0" borderId="122" xfId="0" applyNumberFormat="1" applyFont="1" applyFill="1" applyBorder="1" applyAlignment="1">
      <alignment horizontal="center" vertical="center"/>
    </xf>
    <xf numFmtId="171" fontId="141" fillId="22" borderId="117" xfId="0" applyNumberFormat="1" applyFont="1" applyFill="1" applyBorder="1" applyAlignment="1">
      <alignment horizontal="center" vertical="center"/>
    </xf>
    <xf numFmtId="171" fontId="141" fillId="0" borderId="117" xfId="0" applyNumberFormat="1" applyFont="1" applyFill="1" applyBorder="1" applyAlignment="1">
      <alignment horizontal="center" vertical="center"/>
    </xf>
    <xf numFmtId="171" fontId="141" fillId="22" borderId="28" xfId="0" applyNumberFormat="1" applyFont="1" applyFill="1" applyBorder="1" applyAlignment="1">
      <alignment horizontal="center" vertical="center"/>
    </xf>
    <xf numFmtId="0" fontId="36" fillId="77" borderId="17" xfId="16" applyNumberFormat="1" applyFont="1" applyFill="1" applyBorder="1" applyAlignment="1">
      <alignment horizontal="left" vertical="center" wrapText="1"/>
    </xf>
    <xf numFmtId="0" fontId="36" fillId="77" borderId="13" xfId="16" applyNumberFormat="1" applyFont="1" applyFill="1" applyBorder="1" applyAlignment="1">
      <alignment horizontal="center" vertical="center" wrapText="1"/>
    </xf>
    <xf numFmtId="0" fontId="36" fillId="77" borderId="19" xfId="16" applyNumberFormat="1" applyFont="1" applyFill="1" applyBorder="1" applyAlignment="1">
      <alignment horizontal="left" vertical="center" wrapText="1"/>
    </xf>
    <xf numFmtId="0" fontId="36" fillId="77" borderId="0" xfId="16" applyNumberFormat="1" applyFont="1" applyFill="1" applyBorder="1" applyAlignment="1">
      <alignment horizontal="center" vertical="center" wrapText="1"/>
    </xf>
    <xf numFmtId="0" fontId="36" fillId="77" borderId="18" xfId="16" applyNumberFormat="1" applyFont="1" applyFill="1" applyBorder="1" applyAlignment="1">
      <alignment horizontal="left" vertical="center" wrapText="1"/>
    </xf>
    <xf numFmtId="0" fontId="36" fillId="77" borderId="6" xfId="16" applyNumberFormat="1" applyFont="1" applyFill="1" applyBorder="1" applyAlignment="1">
      <alignment horizontal="center" vertical="center" wrapText="1"/>
    </xf>
    <xf numFmtId="0" fontId="0" fillId="77" borderId="0" xfId="0" applyFill="1" applyBorder="1" applyAlignment="1">
      <alignment horizontal="center"/>
    </xf>
    <xf numFmtId="0" fontId="0" fillId="77" borderId="13" xfId="0" applyFill="1" applyBorder="1" applyAlignment="1">
      <alignment horizontal="center"/>
    </xf>
    <xf numFmtId="173" fontId="0" fillId="0" borderId="0" xfId="0" applyNumberFormat="1" applyFill="1" applyBorder="1"/>
    <xf numFmtId="44" fontId="0" fillId="0" borderId="0" xfId="0" applyNumberFormat="1" applyFill="1" applyBorder="1"/>
    <xf numFmtId="44" fontId="132" fillId="0" borderId="0" xfId="0" applyNumberFormat="1" applyFont="1" applyFill="1" applyBorder="1"/>
    <xf numFmtId="0" fontId="11" fillId="0" borderId="0" xfId="0" applyFont="1" applyAlignment="1">
      <alignment horizontal="center"/>
    </xf>
    <xf numFmtId="0" fontId="48" fillId="69" borderId="116" xfId="0" applyFont="1" applyFill="1" applyBorder="1" applyAlignment="1">
      <alignment horizontal="center" vertical="center"/>
    </xf>
    <xf numFmtId="0" fontId="11" fillId="0" borderId="0" xfId="0" applyFont="1" applyFill="1" applyBorder="1" applyAlignment="1">
      <alignment horizontal="center" vertical="center"/>
    </xf>
    <xf numFmtId="0" fontId="142" fillId="0" borderId="0" xfId="0" applyFont="1" applyFill="1" applyBorder="1" applyAlignment="1">
      <alignment horizontal="center" vertical="center"/>
    </xf>
    <xf numFmtId="0" fontId="37" fillId="65" borderId="117" xfId="2" applyFont="1" applyFill="1" applyBorder="1" applyAlignment="1" applyProtection="1">
      <alignment vertical="center" wrapText="1"/>
    </xf>
    <xf numFmtId="0" fontId="123" fillId="17" borderId="116" xfId="0" applyFont="1" applyFill="1" applyBorder="1" applyAlignment="1">
      <alignment horizontal="center" vertical="center" wrapText="1"/>
    </xf>
    <xf numFmtId="0" fontId="0" fillId="0" borderId="122" xfId="0" applyBorder="1" applyAlignment="1">
      <alignment horizontal="center" vertical="center" wrapText="1"/>
    </xf>
    <xf numFmtId="0" fontId="123" fillId="11" borderId="118" xfId="0" applyFont="1" applyFill="1" applyBorder="1" applyAlignment="1">
      <alignment horizontal="center"/>
    </xf>
    <xf numFmtId="0" fontId="123" fillId="11" borderId="119" xfId="0" applyFont="1" applyFill="1" applyBorder="1" applyAlignment="1">
      <alignment horizontal="center"/>
    </xf>
    <xf numFmtId="0" fontId="123" fillId="5" borderId="116" xfId="0" applyFont="1" applyFill="1" applyBorder="1" applyAlignment="1">
      <alignment horizontal="center" vertical="center"/>
    </xf>
    <xf numFmtId="0" fontId="0" fillId="0" borderId="122" xfId="0" applyBorder="1" applyAlignment="1">
      <alignment horizontal="center" vertical="center"/>
    </xf>
    <xf numFmtId="0" fontId="123" fillId="11" borderId="116" xfId="0" applyFont="1" applyFill="1" applyBorder="1" applyAlignment="1">
      <alignment horizontal="center"/>
    </xf>
    <xf numFmtId="0" fontId="0" fillId="0" borderId="122" xfId="0" applyBorder="1" applyAlignment="1">
      <alignment horizontal="center"/>
    </xf>
    <xf numFmtId="0" fontId="123" fillId="17" borderId="118" xfId="0" applyFont="1" applyFill="1" applyBorder="1" applyAlignment="1">
      <alignment horizontal="center"/>
    </xf>
    <xf numFmtId="0" fontId="0" fillId="17" borderId="120" xfId="0" applyFill="1" applyBorder="1" applyAlignment="1">
      <alignment horizontal="center"/>
    </xf>
    <xf numFmtId="0" fontId="122" fillId="5" borderId="118" xfId="0" applyFont="1" applyFill="1" applyBorder="1" applyAlignment="1">
      <alignment horizontal="left"/>
    </xf>
    <xf numFmtId="0" fontId="122" fillId="5" borderId="119" xfId="0" applyFont="1" applyFill="1" applyBorder="1" applyAlignment="1">
      <alignment horizontal="left"/>
    </xf>
    <xf numFmtId="0" fontId="122" fillId="5" borderId="120" xfId="0" applyFont="1" applyFill="1" applyBorder="1" applyAlignment="1">
      <alignment horizontal="left"/>
    </xf>
    <xf numFmtId="0" fontId="123" fillId="5" borderId="126" xfId="0" applyFont="1" applyFill="1" applyBorder="1" applyAlignment="1">
      <alignment horizontal="center" vertical="center"/>
    </xf>
    <xf numFmtId="0" fontId="0" fillId="0" borderId="125" xfId="0" applyBorder="1" applyAlignment="1">
      <alignment horizontal="center" vertical="center"/>
    </xf>
    <xf numFmtId="0" fontId="123" fillId="5" borderId="122" xfId="0" applyFont="1" applyFill="1" applyBorder="1" applyAlignment="1">
      <alignment horizontal="center" vertical="center"/>
    </xf>
    <xf numFmtId="0" fontId="123" fillId="5" borderId="121" xfId="0" applyFont="1" applyFill="1" applyBorder="1" applyAlignment="1">
      <alignment horizontal="center" vertical="center"/>
    </xf>
    <xf numFmtId="0" fontId="123" fillId="5" borderId="127" xfId="0" applyFont="1" applyFill="1" applyBorder="1" applyAlignment="1">
      <alignment horizontal="center" vertical="center"/>
    </xf>
    <xf numFmtId="0" fontId="123" fillId="5" borderId="123" xfId="0" applyFont="1" applyFill="1" applyBorder="1" applyAlignment="1">
      <alignment horizontal="center" vertical="center"/>
    </xf>
    <xf numFmtId="0" fontId="123" fillId="5" borderId="124" xfId="0" applyFont="1" applyFill="1" applyBorder="1" applyAlignment="1">
      <alignment horizontal="center" vertical="center"/>
    </xf>
    <xf numFmtId="0" fontId="123" fillId="5" borderId="125" xfId="0" applyFont="1" applyFill="1" applyBorder="1" applyAlignment="1">
      <alignment horizontal="center" vertical="center"/>
    </xf>
    <xf numFmtId="0" fontId="123" fillId="0" borderId="118" xfId="0" applyFont="1" applyBorder="1" applyAlignment="1">
      <alignment horizontal="right"/>
    </xf>
    <xf numFmtId="0" fontId="123" fillId="0" borderId="119" xfId="0" applyFont="1" applyBorder="1" applyAlignment="1">
      <alignment horizontal="right"/>
    </xf>
    <xf numFmtId="0" fontId="123" fillId="0" borderId="120" xfId="0" applyFont="1" applyBorder="1" applyAlignment="1">
      <alignment horizontal="right"/>
    </xf>
    <xf numFmtId="0" fontId="0" fillId="5" borderId="118" xfId="0" applyFill="1" applyBorder="1" applyAlignment="1">
      <alignment horizontal="left"/>
    </xf>
    <xf numFmtId="0" fontId="0" fillId="5" borderId="119" xfId="0" applyFill="1" applyBorder="1" applyAlignment="1">
      <alignment horizontal="left"/>
    </xf>
    <xf numFmtId="0" fontId="0" fillId="5" borderId="120" xfId="0" applyFill="1" applyBorder="1" applyAlignment="1">
      <alignment horizontal="left"/>
    </xf>
    <xf numFmtId="0" fontId="32" fillId="0" borderId="0" xfId="0" quotePrefix="1" applyFont="1" applyAlignment="1">
      <alignment horizontal="center"/>
    </xf>
    <xf numFmtId="0" fontId="130" fillId="76" borderId="123" xfId="0" applyFont="1" applyFill="1" applyBorder="1" applyAlignment="1">
      <alignment horizontal="center" vertical="center"/>
    </xf>
    <xf numFmtId="0" fontId="130" fillId="76" borderId="124" xfId="0" applyFont="1" applyFill="1" applyBorder="1" applyAlignment="1">
      <alignment horizontal="center" vertical="center"/>
    </xf>
    <xf numFmtId="0" fontId="130" fillId="76" borderId="125" xfId="0" applyFont="1" applyFill="1" applyBorder="1" applyAlignment="1">
      <alignment horizontal="center" vertical="center"/>
    </xf>
    <xf numFmtId="0" fontId="14" fillId="13" borderId="127" xfId="0" applyFont="1" applyFill="1" applyBorder="1" applyAlignment="1">
      <alignment horizontal="center"/>
    </xf>
    <xf numFmtId="0" fontId="26" fillId="0" borderId="12" xfId="0" applyFont="1" applyBorder="1" applyAlignment="1">
      <alignment horizontal="center" vertical="top"/>
    </xf>
    <xf numFmtId="0" fontId="26" fillId="0" borderId="0" xfId="0" applyFont="1" applyBorder="1" applyAlignment="1">
      <alignment horizontal="center" vertical="top"/>
    </xf>
    <xf numFmtId="0" fontId="26" fillId="0" borderId="80" xfId="0" applyFont="1" applyBorder="1" applyAlignment="1">
      <alignment horizontal="center" vertical="top"/>
    </xf>
    <xf numFmtId="0" fontId="26" fillId="0" borderId="123" xfId="0" applyFont="1" applyBorder="1" applyAlignment="1">
      <alignment horizontal="center" vertical="top"/>
    </xf>
    <xf numFmtId="0" fontId="26" fillId="0" borderId="124" xfId="0" applyFont="1" applyBorder="1" applyAlignment="1">
      <alignment horizontal="center" vertical="top"/>
    </xf>
    <xf numFmtId="0" fontId="26" fillId="0" borderId="125" xfId="0" applyFont="1" applyBorder="1" applyAlignment="1">
      <alignment horizontal="center" vertical="top"/>
    </xf>
    <xf numFmtId="0" fontId="130" fillId="76" borderId="118" xfId="0" applyFont="1" applyFill="1" applyBorder="1" applyAlignment="1">
      <alignment horizontal="center"/>
    </xf>
    <xf numFmtId="0" fontId="130" fillId="76" borderId="119" xfId="0" applyFont="1" applyFill="1" applyBorder="1" applyAlignment="1">
      <alignment horizontal="center"/>
    </xf>
    <xf numFmtId="0" fontId="130" fillId="76" borderId="120" xfId="0" applyFont="1" applyFill="1" applyBorder="1" applyAlignment="1">
      <alignment horizontal="center"/>
    </xf>
    <xf numFmtId="0" fontId="26" fillId="0" borderId="121" xfId="0" applyFont="1" applyBorder="1" applyAlignment="1">
      <alignment horizontal="center" vertical="top"/>
    </xf>
    <xf numFmtId="0" fontId="26" fillId="0" borderId="127" xfId="0" applyFont="1" applyBorder="1" applyAlignment="1">
      <alignment horizontal="center" vertical="top"/>
    </xf>
    <xf numFmtId="0" fontId="26" fillId="0" borderId="126" xfId="0" applyFont="1" applyBorder="1" applyAlignment="1">
      <alignment horizontal="center" vertical="top"/>
    </xf>
    <xf numFmtId="0" fontId="129" fillId="0" borderId="123" xfId="0" applyFont="1" applyBorder="1" applyAlignment="1">
      <alignment horizontal="center"/>
    </xf>
    <xf numFmtId="0" fontId="129" fillId="0" borderId="124" xfId="0" applyFont="1" applyBorder="1" applyAlignment="1">
      <alignment horizontal="center"/>
    </xf>
    <xf numFmtId="0" fontId="129" fillId="0" borderId="125" xfId="0" applyFont="1" applyBorder="1" applyAlignment="1">
      <alignment horizontal="center"/>
    </xf>
    <xf numFmtId="0" fontId="14" fillId="13" borderId="0" xfId="0" applyFont="1" applyFill="1" applyBorder="1" applyAlignment="1">
      <alignment horizontal="center"/>
    </xf>
    <xf numFmtId="0" fontId="30" fillId="13" borderId="41" xfId="0" applyFont="1" applyFill="1" applyBorder="1" applyAlignment="1" applyProtection="1">
      <alignment horizontal="center"/>
    </xf>
    <xf numFmtId="0" fontId="30" fillId="13" borderId="43" xfId="0" applyFont="1" applyFill="1" applyBorder="1" applyAlignment="1" applyProtection="1">
      <alignment horizontal="center"/>
    </xf>
    <xf numFmtId="0" fontId="11" fillId="13" borderId="41" xfId="0" applyFont="1" applyFill="1" applyBorder="1" applyAlignment="1" applyProtection="1">
      <alignment horizontal="center"/>
    </xf>
    <xf numFmtId="0" fontId="11" fillId="13" borderId="43" xfId="0" applyFont="1" applyFill="1" applyBorder="1" applyAlignment="1" applyProtection="1">
      <alignment horizontal="center"/>
    </xf>
    <xf numFmtId="0" fontId="11" fillId="13" borderId="42" xfId="0" applyFont="1" applyFill="1" applyBorder="1" applyAlignment="1" applyProtection="1">
      <alignment horizontal="center"/>
    </xf>
    <xf numFmtId="0" fontId="62" fillId="0" borderId="124" xfId="0" applyFont="1" applyBorder="1" applyAlignment="1" applyProtection="1">
      <alignment horizontal="center" shrinkToFit="1"/>
      <protection locked="0"/>
    </xf>
    <xf numFmtId="0" fontId="23" fillId="65" borderId="18" xfId="0" applyFont="1" applyFill="1" applyBorder="1" applyAlignment="1" applyProtection="1">
      <alignment horizontal="center"/>
    </xf>
    <xf numFmtId="0" fontId="23" fillId="65" borderId="6" xfId="0" applyFont="1" applyFill="1" applyBorder="1" applyAlignment="1" applyProtection="1">
      <alignment horizontal="center"/>
    </xf>
    <xf numFmtId="0" fontId="23" fillId="65" borderId="16" xfId="0" applyFont="1" applyFill="1" applyBorder="1" applyAlignment="1" applyProtection="1">
      <alignment horizontal="center"/>
    </xf>
    <xf numFmtId="0" fontId="22" fillId="17" borderId="119" xfId="0" applyFont="1" applyFill="1" applyBorder="1" applyAlignment="1" applyProtection="1">
      <alignment horizontal="center"/>
      <protection locked="0"/>
    </xf>
    <xf numFmtId="0" fontId="47" fillId="0" borderId="0" xfId="0" applyFont="1" applyFill="1" applyAlignment="1" applyProtection="1">
      <alignment horizontal="center"/>
    </xf>
    <xf numFmtId="0" fontId="9" fillId="0" borderId="0" xfId="0" applyFont="1" applyBorder="1" applyAlignment="1" applyProtection="1">
      <alignment horizontal="center"/>
      <protection locked="0"/>
    </xf>
    <xf numFmtId="0" fontId="24" fillId="17" borderId="7" xfId="0" applyFont="1" applyFill="1" applyBorder="1" applyAlignment="1" applyProtection="1">
      <alignment horizontal="center" vertical="center" wrapText="1"/>
    </xf>
    <xf numFmtId="0" fontId="24" fillId="17" borderId="5" xfId="0" applyFont="1" applyFill="1" applyBorder="1" applyAlignment="1" applyProtection="1">
      <alignment horizontal="center" vertical="center" wrapText="1"/>
    </xf>
    <xf numFmtId="0" fontId="121" fillId="17" borderId="5" xfId="0" applyFont="1" applyFill="1" applyBorder="1" applyAlignment="1" applyProtection="1">
      <alignment horizontal="center" vertical="center" wrapText="1"/>
    </xf>
    <xf numFmtId="0" fontId="121" fillId="17" borderId="8" xfId="0" applyFont="1" applyFill="1" applyBorder="1" applyAlignment="1" applyProtection="1">
      <alignment horizontal="center" vertical="center" wrapText="1"/>
    </xf>
    <xf numFmtId="0" fontId="76" fillId="0" borderId="0" xfId="0" applyFont="1" applyFill="1" applyBorder="1" applyAlignment="1" applyProtection="1">
      <alignment horizontal="center" vertical="center" textRotation="90" wrapText="1"/>
      <protection locked="0"/>
    </xf>
    <xf numFmtId="0" fontId="22" fillId="0" borderId="119" xfId="0" applyFont="1" applyBorder="1" applyAlignment="1" applyProtection="1">
      <alignment horizontal="center"/>
      <protection locked="0"/>
    </xf>
    <xf numFmtId="0" fontId="11" fillId="16" borderId="42" xfId="0" applyFont="1" applyFill="1" applyBorder="1" applyAlignment="1" applyProtection="1">
      <alignment horizontal="center"/>
    </xf>
    <xf numFmtId="0" fontId="56" fillId="0" borderId="124" xfId="8" applyFont="1" applyBorder="1" applyAlignment="1" applyProtection="1">
      <alignment horizontal="center"/>
      <protection locked="0"/>
    </xf>
    <xf numFmtId="0" fontId="22" fillId="0" borderId="124" xfId="0" applyFont="1" applyBorder="1" applyAlignment="1" applyProtection="1">
      <alignment horizontal="center"/>
      <protection locked="0"/>
    </xf>
    <xf numFmtId="0" fontId="11" fillId="10" borderId="29" xfId="0" applyFont="1" applyFill="1" applyBorder="1" applyAlignment="1" applyProtection="1">
      <alignment horizontal="left"/>
    </xf>
    <xf numFmtId="0" fontId="11" fillId="10" borderId="30" xfId="0" applyFont="1" applyFill="1" applyBorder="1" applyAlignment="1" applyProtection="1">
      <alignment horizontal="left"/>
    </xf>
    <xf numFmtId="0" fontId="0" fillId="16" borderId="124" xfId="0" applyFont="1" applyFill="1" applyBorder="1" applyAlignment="1" applyProtection="1">
      <alignment horizontal="center"/>
    </xf>
    <xf numFmtId="0" fontId="11" fillId="5" borderId="118" xfId="0" applyFont="1" applyFill="1" applyBorder="1" applyAlignment="1" applyProtection="1">
      <alignment horizontal="center"/>
    </xf>
    <xf numFmtId="0" fontId="11" fillId="5" borderId="119" xfId="0" applyFont="1" applyFill="1" applyBorder="1" applyAlignment="1" applyProtection="1">
      <alignment horizontal="center"/>
    </xf>
    <xf numFmtId="0" fontId="11" fillId="5" borderId="120" xfId="0" applyFont="1" applyFill="1" applyBorder="1" applyAlignment="1" applyProtection="1">
      <alignment horizontal="center"/>
    </xf>
    <xf numFmtId="0" fontId="0" fillId="65" borderId="126" xfId="0" applyFont="1" applyFill="1" applyBorder="1" applyAlignment="1" applyProtection="1">
      <alignment horizontal="center" wrapText="1"/>
    </xf>
    <xf numFmtId="0" fontId="0" fillId="65" borderId="80" xfId="0" applyFont="1" applyFill="1" applyBorder="1" applyAlignment="1" applyProtection="1">
      <alignment horizontal="center" wrapText="1"/>
    </xf>
    <xf numFmtId="0" fontId="0" fillId="65" borderId="125" xfId="0" applyFont="1" applyFill="1" applyBorder="1" applyAlignment="1" applyProtection="1">
      <alignment horizontal="center" wrapText="1"/>
    </xf>
    <xf numFmtId="0" fontId="11" fillId="0" borderId="41" xfId="0" applyFont="1" applyBorder="1" applyAlignment="1" applyProtection="1">
      <alignment horizontal="left"/>
      <protection locked="0"/>
    </xf>
    <xf numFmtId="0" fontId="11" fillId="0" borderId="42" xfId="0" applyFont="1" applyBorder="1" applyAlignment="1" applyProtection="1">
      <alignment horizontal="left"/>
      <protection locked="0"/>
    </xf>
    <xf numFmtId="0" fontId="11" fillId="0" borderId="128" xfId="0" applyFont="1" applyBorder="1" applyAlignment="1" applyProtection="1">
      <alignment horizontal="left"/>
      <protection locked="0"/>
    </xf>
    <xf numFmtId="0" fontId="23" fillId="15" borderId="55" xfId="0" applyFont="1" applyFill="1" applyBorder="1" applyAlignment="1" applyProtection="1">
      <alignment horizontal="left"/>
    </xf>
    <xf numFmtId="0" fontId="23" fillId="15" borderId="22" xfId="0" applyFont="1" applyFill="1" applyBorder="1" applyAlignment="1" applyProtection="1">
      <alignment horizontal="left"/>
    </xf>
    <xf numFmtId="0" fontId="29" fillId="0" borderId="119" xfId="8" applyBorder="1" applyAlignment="1" applyProtection="1">
      <alignment horizontal="center"/>
      <protection locked="0"/>
    </xf>
    <xf numFmtId="49" fontId="24" fillId="8" borderId="30" xfId="0" applyNumberFormat="1" applyFont="1" applyFill="1" applyBorder="1" applyAlignment="1" applyProtection="1">
      <alignment horizontal="left"/>
    </xf>
    <xf numFmtId="0" fontId="0" fillId="0" borderId="0" xfId="0" applyFont="1" applyAlignment="1" applyProtection="1">
      <alignment horizontal="center"/>
    </xf>
    <xf numFmtId="172" fontId="22" fillId="0" borderId="119" xfId="0" applyNumberFormat="1" applyFont="1" applyBorder="1" applyAlignment="1" applyProtection="1">
      <alignment horizontal="center"/>
      <protection locked="0"/>
    </xf>
    <xf numFmtId="0" fontId="11" fillId="65" borderId="27" xfId="0" applyFont="1" applyFill="1" applyBorder="1" applyAlignment="1" applyProtection="1">
      <alignment horizontal="left"/>
    </xf>
    <xf numFmtId="0" fontId="11" fillId="65" borderId="117" xfId="0" applyFont="1" applyFill="1" applyBorder="1" applyAlignment="1" applyProtection="1">
      <alignment horizontal="left"/>
    </xf>
    <xf numFmtId="0" fontId="23" fillId="18" borderId="117" xfId="0" applyFont="1" applyFill="1" applyBorder="1" applyAlignment="1" applyProtection="1">
      <alignment horizontal="left"/>
    </xf>
    <xf numFmtId="0" fontId="23" fillId="18" borderId="28" xfId="0" applyFont="1" applyFill="1" applyBorder="1" applyAlignment="1" applyProtection="1">
      <alignment horizontal="left"/>
    </xf>
    <xf numFmtId="2" fontId="97" fillId="0" borderId="0" xfId="0" applyNumberFormat="1" applyFont="1" applyFill="1" applyBorder="1" applyAlignment="1" applyProtection="1">
      <alignment horizontal="center"/>
    </xf>
    <xf numFmtId="0" fontId="121" fillId="0" borderId="17" xfId="0" applyFont="1" applyFill="1" applyBorder="1" applyAlignment="1" applyProtection="1">
      <alignment horizontal="center" vertical="center"/>
    </xf>
    <xf numFmtId="0" fontId="121" fillId="0" borderId="13" xfId="0" applyFont="1" applyFill="1" applyBorder="1" applyAlignment="1" applyProtection="1">
      <alignment horizontal="center" vertical="center"/>
    </xf>
    <xf numFmtId="0" fontId="121" fillId="0" borderId="14" xfId="0" applyFont="1" applyFill="1" applyBorder="1" applyAlignment="1" applyProtection="1">
      <alignment horizontal="center" vertical="center"/>
    </xf>
    <xf numFmtId="0" fontId="121" fillId="0" borderId="19" xfId="0" applyFont="1" applyFill="1" applyBorder="1" applyAlignment="1" applyProtection="1">
      <alignment horizontal="center" vertical="center"/>
    </xf>
    <xf numFmtId="0" fontId="121" fillId="0" borderId="0" xfId="0" applyFont="1" applyFill="1" applyBorder="1" applyAlignment="1" applyProtection="1">
      <alignment horizontal="center" vertical="center"/>
    </xf>
    <xf numFmtId="0" fontId="121" fillId="0" borderId="15" xfId="0" applyFont="1" applyFill="1" applyBorder="1" applyAlignment="1" applyProtection="1">
      <alignment horizontal="center" vertical="center"/>
    </xf>
    <xf numFmtId="0" fontId="121" fillId="0" borderId="18" xfId="0" applyFont="1" applyFill="1" applyBorder="1" applyAlignment="1" applyProtection="1">
      <alignment horizontal="center" vertical="center"/>
    </xf>
    <xf numFmtId="0" fontId="121" fillId="0" borderId="6" xfId="0" applyFont="1" applyFill="1" applyBorder="1" applyAlignment="1" applyProtection="1">
      <alignment horizontal="center" vertical="center"/>
    </xf>
    <xf numFmtId="0" fontId="121" fillId="0" borderId="16" xfId="0" applyFont="1" applyFill="1" applyBorder="1" applyAlignment="1" applyProtection="1">
      <alignment horizontal="center" vertical="center"/>
    </xf>
    <xf numFmtId="172" fontId="29" fillId="0" borderId="119" xfId="8" applyNumberFormat="1" applyBorder="1" applyAlignment="1" applyProtection="1">
      <alignment horizontal="center"/>
      <protection locked="0"/>
    </xf>
    <xf numFmtId="172" fontId="22" fillId="0" borderId="119" xfId="0" applyNumberFormat="1" applyFont="1" applyFill="1" applyBorder="1" applyAlignment="1" applyProtection="1">
      <alignment horizontal="center"/>
      <protection locked="0"/>
    </xf>
    <xf numFmtId="0" fontId="11" fillId="13" borderId="128" xfId="0" applyFont="1" applyFill="1" applyBorder="1" applyAlignment="1" applyProtection="1">
      <alignment horizontal="center"/>
    </xf>
    <xf numFmtId="0" fontId="113" fillId="12" borderId="5" xfId="0" applyFont="1" applyFill="1" applyBorder="1" applyAlignment="1" applyProtection="1">
      <alignment horizontal="center"/>
    </xf>
    <xf numFmtId="0" fontId="113" fillId="12" borderId="8" xfId="0" applyFont="1" applyFill="1" applyBorder="1" applyAlignment="1" applyProtection="1">
      <alignment horizontal="center"/>
    </xf>
    <xf numFmtId="0" fontId="113" fillId="12" borderId="7" xfId="0" applyFont="1" applyFill="1" applyBorder="1" applyAlignment="1" applyProtection="1">
      <alignment horizontal="center"/>
    </xf>
    <xf numFmtId="0" fontId="39" fillId="16" borderId="6" xfId="0" applyFont="1" applyFill="1" applyBorder="1" applyAlignment="1" applyProtection="1">
      <alignment horizontal="center"/>
    </xf>
    <xf numFmtId="0" fontId="17" fillId="12" borderId="41" xfId="0" applyFont="1" applyFill="1" applyBorder="1" applyAlignment="1" applyProtection="1">
      <alignment horizontal="center"/>
    </xf>
    <xf numFmtId="0" fontId="17" fillId="12" borderId="42" xfId="0" applyFont="1" applyFill="1" applyBorder="1" applyAlignment="1" applyProtection="1">
      <alignment horizontal="center"/>
    </xf>
    <xf numFmtId="0" fontId="17" fillId="12" borderId="43" xfId="0" applyFont="1" applyFill="1" applyBorder="1" applyAlignment="1" applyProtection="1">
      <alignment horizontal="center"/>
    </xf>
    <xf numFmtId="0" fontId="17" fillId="12" borderId="7" xfId="0" applyFont="1" applyFill="1" applyBorder="1" applyAlignment="1" applyProtection="1">
      <alignment horizontal="center"/>
    </xf>
    <xf numFmtId="0" fontId="17" fillId="12" borderId="5" xfId="0" applyFont="1" applyFill="1" applyBorder="1" applyAlignment="1" applyProtection="1">
      <alignment horizontal="center"/>
    </xf>
    <xf numFmtId="0" fontId="17" fillId="12" borderId="8" xfId="0" applyFont="1" applyFill="1" applyBorder="1" applyAlignment="1" applyProtection="1">
      <alignment horizontal="center"/>
    </xf>
    <xf numFmtId="0" fontId="22" fillId="73" borderId="3" xfId="0" applyFont="1" applyFill="1" applyBorder="1" applyAlignment="1" applyProtection="1">
      <alignment horizontal="center"/>
      <protection locked="0"/>
    </xf>
    <xf numFmtId="0" fontId="22" fillId="0" borderId="3" xfId="0" applyFont="1" applyBorder="1" applyAlignment="1" applyProtection="1">
      <alignment horizontal="center"/>
      <protection locked="0"/>
    </xf>
    <xf numFmtId="0" fontId="62" fillId="0" borderId="4" xfId="0" applyFont="1" applyBorder="1" applyAlignment="1" applyProtection="1">
      <alignment horizontal="center" shrinkToFit="1"/>
      <protection locked="0"/>
    </xf>
    <xf numFmtId="0" fontId="11" fillId="65" borderId="41" xfId="0" applyFont="1" applyFill="1" applyBorder="1" applyAlignment="1" applyProtection="1">
      <alignment horizontal="left"/>
    </xf>
    <xf numFmtId="0" fontId="11" fillId="65" borderId="42" xfId="0" applyFont="1" applyFill="1" applyBorder="1" applyAlignment="1" applyProtection="1">
      <alignment horizontal="left"/>
    </xf>
    <xf numFmtId="0" fontId="11" fillId="65" borderId="43" xfId="0" applyFont="1" applyFill="1" applyBorder="1" applyAlignment="1" applyProtection="1">
      <alignment horizontal="left"/>
    </xf>
    <xf numFmtId="0" fontId="0" fillId="0" borderId="45" xfId="0" applyFont="1" applyFill="1" applyBorder="1" applyAlignment="1" applyProtection="1">
      <alignment horizontal="center"/>
      <protection locked="0"/>
    </xf>
    <xf numFmtId="0" fontId="0" fillId="0" borderId="3" xfId="0" applyFont="1" applyFill="1" applyBorder="1" applyAlignment="1" applyProtection="1">
      <alignment horizontal="center"/>
      <protection locked="0"/>
    </xf>
    <xf numFmtId="0" fontId="0" fillId="0" borderId="75" xfId="0" applyFont="1" applyFill="1" applyBorder="1" applyAlignment="1" applyProtection="1">
      <alignment horizontal="center"/>
      <protection locked="0"/>
    </xf>
    <xf numFmtId="0" fontId="24" fillId="73" borderId="7" xfId="0" applyFont="1" applyFill="1" applyBorder="1" applyAlignment="1" applyProtection="1">
      <alignment horizontal="center" vertical="center" wrapText="1"/>
    </xf>
    <xf numFmtId="0" fontId="24" fillId="73" borderId="5" xfId="0" applyFont="1" applyFill="1" applyBorder="1" applyAlignment="1" applyProtection="1">
      <alignment horizontal="center" vertical="center" wrapText="1"/>
    </xf>
    <xf numFmtId="0" fontId="23" fillId="0" borderId="20" xfId="0" applyFont="1" applyFill="1" applyBorder="1" applyAlignment="1" applyProtection="1">
      <alignment horizontal="center" vertical="center" textRotation="90" wrapText="1"/>
      <protection locked="0"/>
    </xf>
    <xf numFmtId="0" fontId="23" fillId="0" borderId="34" xfId="0" applyFont="1" applyFill="1" applyBorder="1" applyAlignment="1" applyProtection="1">
      <alignment horizontal="center" vertical="center" textRotation="90" wrapText="1"/>
      <protection locked="0"/>
    </xf>
    <xf numFmtId="0" fontId="23" fillId="0" borderId="38" xfId="0" applyFont="1" applyFill="1" applyBorder="1" applyAlignment="1" applyProtection="1">
      <alignment horizontal="center" vertical="center" textRotation="90" wrapText="1"/>
      <protection locked="0"/>
    </xf>
    <xf numFmtId="0" fontId="121" fillId="73" borderId="5" xfId="0" applyFont="1" applyFill="1" applyBorder="1" applyAlignment="1" applyProtection="1">
      <alignment horizontal="center" vertical="center" wrapText="1"/>
    </xf>
    <xf numFmtId="0" fontId="121" fillId="73" borderId="8" xfId="0" applyFont="1" applyFill="1" applyBorder="1" applyAlignment="1" applyProtection="1">
      <alignment horizontal="center" vertical="center" wrapText="1"/>
    </xf>
    <xf numFmtId="0" fontId="56" fillId="0" borderId="4" xfId="8" applyFont="1" applyBorder="1" applyAlignment="1" applyProtection="1">
      <alignment horizontal="center"/>
      <protection locked="0"/>
    </xf>
    <xf numFmtId="0" fontId="22" fillId="0" borderId="4" xfId="0" applyFont="1" applyBorder="1" applyAlignment="1" applyProtection="1">
      <alignment horizontal="center"/>
      <protection locked="0"/>
    </xf>
    <xf numFmtId="0" fontId="29" fillId="0" borderId="3" xfId="8" applyBorder="1" applyAlignment="1" applyProtection="1">
      <alignment horizontal="center"/>
      <protection locked="0"/>
    </xf>
    <xf numFmtId="0" fontId="11" fillId="0" borderId="21" xfId="0" applyFont="1" applyBorder="1" applyAlignment="1" applyProtection="1">
      <alignment horizontal="left"/>
      <protection locked="0"/>
    </xf>
    <xf numFmtId="0" fontId="11" fillId="0" borderId="55" xfId="0" applyFont="1" applyBorder="1" applyAlignment="1" applyProtection="1">
      <alignment horizontal="left"/>
      <protection locked="0"/>
    </xf>
    <xf numFmtId="0" fontId="11" fillId="5" borderId="2" xfId="0" applyFont="1" applyFill="1" applyBorder="1" applyAlignment="1" applyProtection="1">
      <alignment horizontal="center"/>
    </xf>
    <xf numFmtId="0" fontId="11" fillId="5" borderId="3" xfId="0" applyFont="1" applyFill="1" applyBorder="1" applyAlignment="1" applyProtection="1">
      <alignment horizontal="center"/>
    </xf>
    <xf numFmtId="0" fontId="11" fillId="5" borderId="9" xfId="0" applyFont="1" applyFill="1" applyBorder="1" applyAlignment="1" applyProtection="1">
      <alignment horizontal="center"/>
    </xf>
    <xf numFmtId="172" fontId="22" fillId="0" borderId="3" xfId="0" applyNumberFormat="1" applyFont="1" applyBorder="1" applyAlignment="1" applyProtection="1">
      <alignment horizontal="center"/>
      <protection locked="0"/>
    </xf>
    <xf numFmtId="0" fontId="0" fillId="65" borderId="20" xfId="0" applyFont="1" applyFill="1" applyBorder="1" applyAlignment="1" applyProtection="1">
      <alignment horizontal="center" wrapText="1"/>
    </xf>
    <xf numFmtId="0" fontId="0" fillId="65" borderId="34" xfId="0" applyFont="1" applyFill="1" applyBorder="1" applyAlignment="1" applyProtection="1">
      <alignment horizontal="center" wrapText="1"/>
    </xf>
    <xf numFmtId="0" fontId="0" fillId="65" borderId="38" xfId="0" applyFont="1" applyFill="1" applyBorder="1" applyAlignment="1" applyProtection="1">
      <alignment horizontal="center" wrapText="1"/>
    </xf>
    <xf numFmtId="0" fontId="0" fillId="16" borderId="4" xfId="0" applyFont="1" applyFill="1" applyBorder="1" applyAlignment="1" applyProtection="1">
      <alignment horizontal="center"/>
    </xf>
    <xf numFmtId="0" fontId="9" fillId="0" borderId="54" xfId="0" applyFont="1" applyBorder="1" applyAlignment="1" applyProtection="1">
      <alignment horizontal="center"/>
      <protection locked="0"/>
    </xf>
    <xf numFmtId="0" fontId="9" fillId="0" borderId="50" xfId="0" applyFont="1" applyBorder="1" applyAlignment="1" applyProtection="1">
      <alignment horizontal="center"/>
      <protection locked="0"/>
    </xf>
    <xf numFmtId="0" fontId="9" fillId="0" borderId="44" xfId="0" applyFont="1" applyBorder="1" applyAlignment="1" applyProtection="1">
      <alignment horizontal="center"/>
      <protection locked="0"/>
    </xf>
    <xf numFmtId="172" fontId="29" fillId="0" borderId="3" xfId="8" applyNumberFormat="1" applyBorder="1" applyAlignment="1" applyProtection="1">
      <alignment horizontal="center"/>
      <protection locked="0"/>
    </xf>
    <xf numFmtId="172" fontId="22" fillId="0" borderId="3" xfId="0" applyNumberFormat="1" applyFont="1" applyFill="1" applyBorder="1" applyAlignment="1" applyProtection="1">
      <alignment horizontal="center"/>
      <protection locked="0"/>
    </xf>
    <xf numFmtId="0" fontId="9" fillId="0" borderId="45" xfId="0" applyFont="1" applyBorder="1" applyAlignment="1" applyProtection="1">
      <alignment horizontal="center"/>
      <protection locked="0"/>
    </xf>
    <xf numFmtId="0" fontId="9" fillId="0" borderId="3" xfId="0" applyFont="1" applyBorder="1" applyAlignment="1" applyProtection="1">
      <alignment horizontal="center"/>
      <protection locked="0"/>
    </xf>
    <xf numFmtId="0" fontId="9" fillId="0" borderId="75" xfId="0" applyFont="1" applyBorder="1" applyAlignment="1" applyProtection="1">
      <alignment horizontal="center"/>
      <protection locked="0"/>
    </xf>
    <xf numFmtId="0" fontId="0" fillId="0" borderId="0" xfId="0" applyAlignment="1" applyProtection="1">
      <alignment horizontal="left" wrapText="1"/>
      <protection locked="0"/>
    </xf>
    <xf numFmtId="0" fontId="41" fillId="12" borderId="0" xfId="0" applyFont="1" applyFill="1" applyBorder="1" applyAlignment="1" applyProtection="1">
      <alignment horizontal="left"/>
    </xf>
    <xf numFmtId="0" fontId="41" fillId="12" borderId="13" xfId="0" applyFont="1" applyFill="1" applyBorder="1" applyAlignment="1" applyProtection="1">
      <alignment horizontal="left"/>
    </xf>
    <xf numFmtId="0" fontId="41" fillId="12" borderId="6" xfId="0" applyFont="1" applyFill="1" applyBorder="1" applyAlignment="1" applyProtection="1">
      <alignment horizontal="left"/>
    </xf>
    <xf numFmtId="0" fontId="39" fillId="5" borderId="74" xfId="0" applyFont="1" applyFill="1" applyBorder="1" applyAlignment="1" applyProtection="1">
      <alignment horizontal="left"/>
      <protection locked="0"/>
    </xf>
    <xf numFmtId="0" fontId="39" fillId="5" borderId="42" xfId="0" applyFont="1" applyFill="1" applyBorder="1" applyAlignment="1" applyProtection="1">
      <alignment horizontal="left"/>
      <protection locked="0"/>
    </xf>
    <xf numFmtId="0" fontId="39" fillId="5" borderId="43" xfId="0" applyFont="1" applyFill="1" applyBorder="1" applyAlignment="1" applyProtection="1">
      <alignment horizontal="left"/>
      <protection locked="0"/>
    </xf>
    <xf numFmtId="0" fontId="2" fillId="21" borderId="78" xfId="0" applyFont="1" applyFill="1" applyBorder="1" applyAlignment="1" applyProtection="1">
      <alignment horizontal="center" vertical="center" wrapText="1"/>
    </xf>
    <xf numFmtId="0" fontId="2" fillId="21" borderId="46" xfId="0" applyFont="1" applyFill="1" applyBorder="1" applyAlignment="1" applyProtection="1">
      <alignment horizontal="center" vertical="center" wrapText="1"/>
    </xf>
    <xf numFmtId="0" fontId="2" fillId="21" borderId="48" xfId="0" applyFont="1" applyFill="1" applyBorder="1" applyAlignment="1" applyProtection="1">
      <alignment horizontal="center" vertical="center" wrapText="1"/>
    </xf>
    <xf numFmtId="0" fontId="20" fillId="21" borderId="79" xfId="0" applyFont="1" applyFill="1" applyBorder="1" applyAlignment="1" applyProtection="1">
      <alignment horizontal="center" vertical="center"/>
      <protection locked="0"/>
    </xf>
    <xf numFmtId="0" fontId="20" fillId="21" borderId="13" xfId="0" applyFont="1" applyFill="1" applyBorder="1" applyAlignment="1" applyProtection="1">
      <alignment horizontal="center" vertical="center"/>
      <protection locked="0"/>
    </xf>
    <xf numFmtId="0" fontId="20" fillId="21" borderId="14" xfId="0" applyFont="1" applyFill="1" applyBorder="1" applyAlignment="1" applyProtection="1">
      <alignment horizontal="center" vertical="center"/>
      <protection locked="0"/>
    </xf>
    <xf numFmtId="0" fontId="20" fillId="21" borderId="10" xfId="0" applyFont="1" applyFill="1" applyBorder="1" applyAlignment="1" applyProtection="1">
      <alignment horizontal="center" vertical="center"/>
      <protection locked="0"/>
    </xf>
    <xf numFmtId="0" fontId="20" fillId="21" borderId="11" xfId="0" applyFont="1" applyFill="1" applyBorder="1" applyAlignment="1" applyProtection="1">
      <alignment horizontal="center" vertical="center"/>
      <protection locked="0"/>
    </xf>
    <xf numFmtId="0" fontId="20" fillId="21" borderId="47" xfId="0" applyFont="1" applyFill="1" applyBorder="1" applyAlignment="1" applyProtection="1">
      <alignment horizontal="center" vertical="center"/>
      <protection locked="0"/>
    </xf>
    <xf numFmtId="0" fontId="20" fillId="21" borderId="39" xfId="0" applyFont="1" applyFill="1" applyBorder="1" applyAlignment="1" applyProtection="1">
      <alignment horizontal="center" vertical="center"/>
      <protection locked="0"/>
    </xf>
    <xf numFmtId="0" fontId="20" fillId="21" borderId="50" xfId="0" applyFont="1" applyFill="1" applyBorder="1" applyAlignment="1" applyProtection="1">
      <alignment horizontal="center" vertical="center"/>
      <protection locked="0"/>
    </xf>
    <xf numFmtId="0" fontId="20" fillId="21" borderId="44" xfId="0" applyFont="1" applyFill="1" applyBorder="1" applyAlignment="1" applyProtection="1">
      <alignment horizontal="center" vertical="center"/>
      <protection locked="0"/>
    </xf>
    <xf numFmtId="0" fontId="11" fillId="10" borderId="18" xfId="0" applyFont="1" applyFill="1" applyBorder="1" applyAlignment="1" applyProtection="1">
      <alignment horizontal="center"/>
      <protection locked="0"/>
    </xf>
    <xf numFmtId="0" fontId="11" fillId="10" borderId="16" xfId="0" applyFont="1" applyFill="1" applyBorder="1" applyAlignment="1" applyProtection="1">
      <alignment horizontal="center"/>
      <protection locked="0"/>
    </xf>
    <xf numFmtId="0" fontId="58" fillId="5" borderId="39" xfId="0" applyFont="1" applyFill="1" applyBorder="1" applyAlignment="1" applyProtection="1">
      <alignment horizontal="left"/>
      <protection locked="0"/>
    </xf>
    <xf numFmtId="0" fontId="58" fillId="5" borderId="50" xfId="0" applyFont="1" applyFill="1" applyBorder="1" applyAlignment="1" applyProtection="1">
      <alignment horizontal="left"/>
      <protection locked="0"/>
    </xf>
    <xf numFmtId="0" fontId="58" fillId="5" borderId="44" xfId="0" applyFont="1" applyFill="1" applyBorder="1" applyAlignment="1" applyProtection="1">
      <alignment horizontal="left"/>
      <protection locked="0"/>
    </xf>
    <xf numFmtId="0" fontId="39" fillId="5" borderId="2" xfId="0" applyFont="1" applyFill="1" applyBorder="1" applyAlignment="1" applyProtection="1">
      <alignment horizontal="left"/>
      <protection locked="0"/>
    </xf>
    <xf numFmtId="0" fontId="57" fillId="5" borderId="3" xfId="0" applyFont="1" applyFill="1" applyBorder="1" applyAlignment="1" applyProtection="1">
      <alignment horizontal="left"/>
      <protection locked="0"/>
    </xf>
    <xf numFmtId="0" fontId="57" fillId="5" borderId="75" xfId="0" applyFont="1" applyFill="1" applyBorder="1" applyAlignment="1" applyProtection="1">
      <alignment horizontal="left"/>
      <protection locked="0"/>
    </xf>
    <xf numFmtId="0" fontId="11" fillId="5" borderId="17" xfId="0" applyFont="1" applyFill="1" applyBorder="1" applyAlignment="1" applyProtection="1">
      <alignment horizontal="center"/>
      <protection locked="0"/>
    </xf>
    <xf numFmtId="0" fontId="11" fillId="5" borderId="14" xfId="0" applyFont="1" applyFill="1" applyBorder="1" applyAlignment="1" applyProtection="1">
      <alignment horizontal="center"/>
      <protection locked="0"/>
    </xf>
    <xf numFmtId="0" fontId="57" fillId="5" borderId="2" xfId="0" applyFont="1" applyFill="1" applyBorder="1" applyAlignment="1" applyProtection="1">
      <alignment horizontal="left"/>
      <protection locked="0"/>
    </xf>
    <xf numFmtId="0" fontId="41" fillId="0" borderId="6" xfId="0" applyFont="1" applyBorder="1" applyAlignment="1" applyProtection="1">
      <alignment horizontal="center"/>
    </xf>
    <xf numFmtId="0" fontId="18" fillId="0" borderId="12" xfId="0" applyFont="1" applyBorder="1" applyAlignment="1" applyProtection="1">
      <alignment horizontal="left" vertical="center" wrapText="1"/>
      <protection locked="0"/>
    </xf>
    <xf numFmtId="0" fontId="18" fillId="0" borderId="0" xfId="0" applyFont="1" applyBorder="1" applyAlignment="1" applyProtection="1">
      <alignment horizontal="left" vertical="center" wrapText="1"/>
      <protection locked="0"/>
    </xf>
    <xf numFmtId="0" fontId="66" fillId="24" borderId="20" xfId="0" applyFont="1" applyFill="1" applyBorder="1" applyAlignment="1">
      <alignment horizontal="center" vertical="center" wrapText="1"/>
    </xf>
    <xf numFmtId="0" fontId="66" fillId="24" borderId="34" xfId="0" applyFont="1" applyFill="1" applyBorder="1" applyAlignment="1">
      <alignment horizontal="center" vertical="center" wrapText="1"/>
    </xf>
    <xf numFmtId="0" fontId="66" fillId="24" borderId="38" xfId="0" applyFont="1" applyFill="1" applyBorder="1" applyAlignment="1">
      <alignment horizontal="center" vertical="center" wrapText="1"/>
    </xf>
    <xf numFmtId="0" fontId="66" fillId="24" borderId="2" xfId="0" applyFont="1" applyFill="1" applyBorder="1" applyAlignment="1">
      <alignment horizontal="center" vertical="center" wrapText="1"/>
    </xf>
    <xf numFmtId="0" fontId="66" fillId="24" borderId="9" xfId="0" applyFont="1" applyFill="1" applyBorder="1" applyAlignment="1">
      <alignment horizontal="center" vertical="center" wrapText="1"/>
    </xf>
    <xf numFmtId="0" fontId="66" fillId="24" borderId="2" xfId="0" applyFont="1" applyFill="1" applyBorder="1" applyAlignment="1">
      <alignment horizontal="center" wrapText="1"/>
    </xf>
    <xf numFmtId="0" fontId="66" fillId="24" borderId="9" xfId="0" applyFont="1" applyFill="1" applyBorder="1" applyAlignment="1">
      <alignment horizontal="center" wrapText="1"/>
    </xf>
    <xf numFmtId="0" fontId="66" fillId="24" borderId="2" xfId="0" applyFont="1" applyFill="1" applyBorder="1" applyAlignment="1">
      <alignment horizontal="center"/>
    </xf>
    <xf numFmtId="0" fontId="66" fillId="24" borderId="9" xfId="0" applyFont="1" applyFill="1" applyBorder="1" applyAlignment="1">
      <alignment horizontal="center"/>
    </xf>
    <xf numFmtId="177" fontId="66" fillId="24" borderId="20" xfId="0" applyNumberFormat="1" applyFont="1" applyFill="1" applyBorder="1" applyAlignment="1">
      <alignment horizontal="center" vertical="center" wrapText="1"/>
    </xf>
    <xf numFmtId="177" fontId="66" fillId="24" borderId="34" xfId="0" applyNumberFormat="1" applyFont="1" applyFill="1" applyBorder="1" applyAlignment="1">
      <alignment horizontal="center" vertical="center" wrapText="1"/>
    </xf>
    <xf numFmtId="177" fontId="66" fillId="24" borderId="38" xfId="0" applyNumberFormat="1" applyFont="1" applyFill="1" applyBorder="1" applyAlignment="1">
      <alignment horizontal="center" vertical="center" wrapText="1"/>
    </xf>
    <xf numFmtId="0" fontId="73" fillId="24" borderId="9" xfId="0" applyFont="1" applyFill="1" applyBorder="1" applyAlignment="1">
      <alignment horizontal="center"/>
    </xf>
    <xf numFmtId="0" fontId="66" fillId="24" borderId="10" xfId="0" applyFont="1" applyFill="1" applyBorder="1" applyAlignment="1">
      <alignment horizontal="center" wrapText="1"/>
    </xf>
    <xf numFmtId="0" fontId="0" fillId="0" borderId="11" xfId="0" applyBorder="1" applyAlignment="1">
      <alignment horizontal="center" wrapText="1"/>
    </xf>
    <xf numFmtId="0" fontId="0" fillId="0" borderId="71" xfId="0" applyBorder="1" applyAlignment="1">
      <alignment horizontal="center" wrapText="1"/>
    </xf>
    <xf numFmtId="0" fontId="0" fillId="0" borderId="12" xfId="0" applyBorder="1" applyAlignment="1">
      <alignment horizontal="center" wrapText="1"/>
    </xf>
    <xf numFmtId="0" fontId="0" fillId="0" borderId="0" xfId="0" applyBorder="1" applyAlignment="1">
      <alignment horizontal="center" wrapText="1"/>
    </xf>
    <xf numFmtId="0" fontId="0" fillId="0" borderId="80" xfId="0" applyBorder="1" applyAlignment="1">
      <alignment horizontal="center" wrapText="1"/>
    </xf>
    <xf numFmtId="0" fontId="0" fillId="0" borderId="40" xfId="0" applyBorder="1" applyAlignment="1">
      <alignment horizontal="center" wrapText="1"/>
    </xf>
    <xf numFmtId="0" fontId="0" fillId="0" borderId="4" xfId="0" applyBorder="1" applyAlignment="1">
      <alignment horizontal="center" wrapText="1"/>
    </xf>
    <xf numFmtId="0" fontId="0" fillId="0" borderId="81" xfId="0" applyBorder="1" applyAlignment="1">
      <alignment horizontal="center" wrapText="1"/>
    </xf>
    <xf numFmtId="0" fontId="66" fillId="24" borderId="20" xfId="0" applyFont="1" applyFill="1" applyBorder="1" applyAlignment="1">
      <alignment horizontal="center" wrapText="1"/>
    </xf>
    <xf numFmtId="0" fontId="0" fillId="0" borderId="34" xfId="0" applyBorder="1" applyAlignment="1">
      <alignment horizontal="center" wrapText="1"/>
    </xf>
    <xf numFmtId="0" fontId="0" fillId="0" borderId="38" xfId="0" applyBorder="1" applyAlignment="1">
      <alignment horizontal="center" wrapText="1"/>
    </xf>
    <xf numFmtId="14" fontId="66" fillId="2" borderId="2" xfId="0" applyNumberFormat="1" applyFont="1" applyFill="1" applyBorder="1" applyAlignment="1">
      <alignment horizontal="left"/>
    </xf>
    <xf numFmtId="0" fontId="66" fillId="2" borderId="3" xfId="0" applyFont="1" applyFill="1" applyBorder="1" applyAlignment="1">
      <alignment horizontal="left"/>
    </xf>
    <xf numFmtId="0" fontId="66" fillId="2" borderId="9" xfId="0" applyFont="1" applyFill="1" applyBorder="1" applyAlignment="1">
      <alignment horizontal="left"/>
    </xf>
    <xf numFmtId="0" fontId="70" fillId="2" borderId="2" xfId="0" applyFont="1" applyFill="1" applyBorder="1" applyAlignment="1">
      <alignment wrapText="1"/>
    </xf>
    <xf numFmtId="0" fontId="70" fillId="2" borderId="3" xfId="0" applyFont="1" applyFill="1" applyBorder="1" applyAlignment="1">
      <alignment wrapText="1"/>
    </xf>
    <xf numFmtId="0" fontId="70" fillId="2" borderId="9" xfId="0" applyFont="1" applyFill="1" applyBorder="1" applyAlignment="1">
      <alignment wrapText="1"/>
    </xf>
    <xf numFmtId="0" fontId="0" fillId="0" borderId="1" xfId="0" applyBorder="1" applyAlignment="1">
      <alignment horizontal="center" wrapText="1"/>
    </xf>
    <xf numFmtId="0" fontId="0" fillId="0" borderId="0" xfId="0" applyAlignment="1">
      <alignment horizont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71" xfId="0" applyBorder="1" applyAlignment="1">
      <alignment horizontal="center" vertical="center"/>
    </xf>
    <xf numFmtId="0" fontId="0" fillId="0" borderId="40" xfId="0" applyBorder="1" applyAlignment="1">
      <alignment horizontal="center" vertical="center"/>
    </xf>
    <xf numFmtId="0" fontId="0" fillId="0" borderId="4" xfId="0" applyBorder="1" applyAlignment="1">
      <alignment horizontal="center" vertical="center"/>
    </xf>
    <xf numFmtId="0" fontId="0" fillId="0" borderId="81" xfId="0" applyBorder="1" applyAlignment="1">
      <alignment horizontal="center" vertical="center"/>
    </xf>
    <xf numFmtId="0" fontId="0" fillId="0" borderId="1" xfId="0" applyBorder="1" applyAlignment="1">
      <alignment horizontal="center"/>
    </xf>
    <xf numFmtId="49" fontId="0" fillId="0" borderId="0" xfId="0" applyNumberFormat="1" applyAlignment="1">
      <alignment horizontal="left" wrapText="1"/>
    </xf>
    <xf numFmtId="49" fontId="0" fillId="0" borderId="0" xfId="0" applyNumberFormat="1" applyAlignment="1">
      <alignment horizontal="center"/>
    </xf>
    <xf numFmtId="0" fontId="0" fillId="0" borderId="0" xfId="0" applyBorder="1" applyAlignment="1">
      <alignment horizontal="center" vertical="top" wrapText="1"/>
    </xf>
    <xf numFmtId="0" fontId="11" fillId="0" borderId="0" xfId="0" applyFont="1" applyFill="1" applyAlignment="1">
      <alignment horizontal="center" wrapText="1"/>
    </xf>
    <xf numFmtId="0" fontId="11" fillId="0" borderId="0" xfId="0" applyFont="1" applyAlignment="1">
      <alignment horizontal="center"/>
    </xf>
    <xf numFmtId="0" fontId="11" fillId="0" borderId="0" xfId="0" applyFont="1" applyAlignment="1">
      <alignment horizontal="center" wrapText="1"/>
    </xf>
    <xf numFmtId="0" fontId="0" fillId="0" borderId="0" xfId="0" applyBorder="1" applyAlignment="1">
      <alignment horizontal="center" vertical="center" wrapText="1"/>
    </xf>
    <xf numFmtId="49" fontId="0" fillId="0" borderId="0" xfId="0" applyNumberFormat="1" applyAlignment="1">
      <alignment horizontal="left"/>
    </xf>
    <xf numFmtId="0" fontId="0" fillId="0" borderId="2" xfId="0" applyBorder="1" applyAlignment="1">
      <alignment horizontal="left"/>
    </xf>
    <xf numFmtId="0" fontId="0" fillId="0" borderId="9" xfId="0" applyBorder="1" applyAlignment="1">
      <alignment horizontal="left"/>
    </xf>
    <xf numFmtId="0" fontId="0" fillId="0" borderId="2" xfId="0" applyFill="1" applyBorder="1" applyAlignment="1">
      <alignment horizontal="left"/>
    </xf>
    <xf numFmtId="0" fontId="0" fillId="0" borderId="9" xfId="0" applyFill="1" applyBorder="1" applyAlignment="1">
      <alignment horizontal="left"/>
    </xf>
    <xf numFmtId="0" fontId="0" fillId="0" borderId="2" xfId="0" applyBorder="1" applyAlignment="1">
      <alignment horizontal="left" wrapText="1"/>
    </xf>
    <xf numFmtId="0" fontId="0" fillId="0" borderId="9" xfId="0" applyBorder="1" applyAlignment="1">
      <alignment horizontal="left" wrapText="1"/>
    </xf>
    <xf numFmtId="0" fontId="32" fillId="0" borderId="5" xfId="0" applyFont="1" applyBorder="1" applyAlignment="1">
      <alignment horizontal="center" vertical="center"/>
    </xf>
    <xf numFmtId="0" fontId="34" fillId="0" borderId="13" xfId="0" applyFont="1" applyBorder="1" applyAlignment="1">
      <alignment horizontal="center"/>
    </xf>
    <xf numFmtId="0" fontId="11" fillId="0" borderId="17" xfId="0" applyFont="1" applyBorder="1" applyAlignment="1">
      <alignment horizontal="center" vertical="center"/>
    </xf>
    <xf numFmtId="0" fontId="11" fillId="0" borderId="19" xfId="0" applyFont="1" applyBorder="1" applyAlignment="1">
      <alignment horizontal="center" vertical="center"/>
    </xf>
    <xf numFmtId="0" fontId="11" fillId="0" borderId="18" xfId="0" applyFont="1" applyBorder="1" applyAlignment="1">
      <alignment horizontal="center" vertical="center"/>
    </xf>
    <xf numFmtId="0" fontId="0" fillId="9" borderId="32" xfId="0" applyFill="1" applyBorder="1" applyAlignment="1">
      <alignment horizontal="left" vertical="top" wrapText="1"/>
    </xf>
    <xf numFmtId="0" fontId="0" fillId="9" borderId="34" xfId="0" applyFill="1" applyBorder="1" applyAlignment="1">
      <alignment horizontal="left" vertical="top" wrapText="1"/>
    </xf>
    <xf numFmtId="0" fontId="0" fillId="10" borderId="33" xfId="0" applyFill="1" applyBorder="1" applyAlignment="1">
      <alignment horizontal="left" vertical="top" wrapText="1"/>
    </xf>
    <xf numFmtId="0" fontId="0" fillId="10" borderId="35" xfId="0" applyFill="1" applyBorder="1" applyAlignment="1">
      <alignment horizontal="left" vertical="top" wrapText="1"/>
    </xf>
    <xf numFmtId="0" fontId="0" fillId="6" borderId="32" xfId="0" applyFill="1" applyBorder="1" applyAlignment="1">
      <alignment horizontal="left" vertical="top" wrapText="1"/>
    </xf>
    <xf numFmtId="0" fontId="0" fillId="6" borderId="36" xfId="0" applyFill="1" applyBorder="1" applyAlignment="1">
      <alignment horizontal="left" vertical="top" wrapText="1"/>
    </xf>
    <xf numFmtId="0" fontId="17" fillId="59" borderId="130" xfId="0" applyFont="1" applyFill="1" applyBorder="1" applyAlignment="1">
      <alignment vertical="center"/>
    </xf>
    <xf numFmtId="0" fontId="17" fillId="59" borderId="131" xfId="0" applyFont="1" applyFill="1" applyBorder="1" applyAlignment="1">
      <alignment vertical="center"/>
    </xf>
    <xf numFmtId="0" fontId="17" fillId="59" borderId="132" xfId="0" applyFont="1" applyFill="1" applyBorder="1" applyAlignment="1">
      <alignment vertical="center"/>
    </xf>
    <xf numFmtId="0" fontId="76" fillId="25" borderId="0" xfId="0" applyFont="1" applyFill="1" applyAlignment="1">
      <alignment horizontal="center"/>
    </xf>
    <xf numFmtId="0" fontId="77" fillId="26" borderId="0" xfId="0" applyFont="1" applyFill="1" applyAlignment="1">
      <alignment horizontal="center"/>
    </xf>
    <xf numFmtId="0" fontId="7" fillId="0" borderId="7" xfId="0" applyFont="1" applyBorder="1" applyAlignment="1">
      <alignment horizontal="center"/>
    </xf>
    <xf numFmtId="0" fontId="7" fillId="0" borderId="5" xfId="0" applyFont="1" applyBorder="1" applyAlignment="1">
      <alignment horizontal="center"/>
    </xf>
    <xf numFmtId="0" fontId="7" fillId="0" borderId="8" xfId="0" applyFont="1" applyBorder="1" applyAlignment="1">
      <alignment horizontal="center"/>
    </xf>
    <xf numFmtId="0" fontId="14" fillId="0" borderId="0" xfId="0" applyFont="1" applyAlignment="1">
      <alignment horizontal="center"/>
    </xf>
    <xf numFmtId="0" fontId="0" fillId="4" borderId="6" xfId="0" applyFill="1" applyBorder="1" applyAlignment="1">
      <alignment horizontal="center"/>
    </xf>
    <xf numFmtId="0" fontId="0" fillId="4" borderId="7" xfId="0" applyFill="1" applyBorder="1" applyAlignment="1">
      <alignment horizontal="center"/>
    </xf>
    <xf numFmtId="0" fontId="0" fillId="4" borderId="5" xfId="0" applyFill="1" applyBorder="1" applyAlignment="1">
      <alignment horizontal="center"/>
    </xf>
    <xf numFmtId="0" fontId="0" fillId="4" borderId="8" xfId="0" applyFill="1" applyBorder="1" applyAlignment="1">
      <alignment horizontal="center"/>
    </xf>
    <xf numFmtId="0" fontId="11" fillId="4" borderId="7" xfId="0" applyFont="1" applyFill="1" applyBorder="1" applyAlignment="1">
      <alignment horizontal="center"/>
    </xf>
    <xf numFmtId="0" fontId="11" fillId="4" borderId="5" xfId="0" applyFont="1" applyFill="1" applyBorder="1" applyAlignment="1">
      <alignment horizontal="center"/>
    </xf>
    <xf numFmtId="0" fontId="11" fillId="4" borderId="8" xfId="0" applyFont="1" applyFill="1" applyBorder="1" applyAlignment="1">
      <alignment horizontal="center"/>
    </xf>
  </cellXfs>
  <cellStyles count="64">
    <cellStyle name="20% - Accent1" xfId="41" builtinId="30" customBuiltin="1"/>
    <cellStyle name="20% - Accent2" xfId="45" builtinId="34" customBuiltin="1"/>
    <cellStyle name="20% - Accent3" xfId="49" builtinId="38" customBuiltin="1"/>
    <cellStyle name="20% - Accent4" xfId="53" builtinId="42" customBuiltin="1"/>
    <cellStyle name="20% - Accent5" xfId="57" builtinId="46" customBuiltin="1"/>
    <cellStyle name="20% - Accent6" xfId="61" builtinId="50" customBuiltin="1"/>
    <cellStyle name="40% - Accent1" xfId="42" builtinId="31" customBuiltin="1"/>
    <cellStyle name="40% - Accent2" xfId="46" builtinId="35" customBuiltin="1"/>
    <cellStyle name="40% - Accent3" xfId="50" builtinId="39" customBuiltin="1"/>
    <cellStyle name="40% - Accent4" xfId="54" builtinId="43" customBuiltin="1"/>
    <cellStyle name="40% - Accent5" xfId="58" builtinId="47" customBuiltin="1"/>
    <cellStyle name="40% - Accent6" xfId="62" builtinId="51" customBuiltin="1"/>
    <cellStyle name="60% - Accent1" xfId="43" builtinId="32" customBuiltin="1"/>
    <cellStyle name="60% - Accent2" xfId="47" builtinId="36" customBuiltin="1"/>
    <cellStyle name="60% - Accent3" xfId="51" builtinId="40" customBuiltin="1"/>
    <cellStyle name="60% - Accent4" xfId="55" builtinId="44" customBuiltin="1"/>
    <cellStyle name="60% - Accent5" xfId="59" builtinId="48" customBuiltin="1"/>
    <cellStyle name="60% - Accent6" xfId="63" builtinId="52" customBuiltin="1"/>
    <cellStyle name="Accent1" xfId="40" builtinId="29" customBuiltin="1"/>
    <cellStyle name="Accent2" xfId="44" builtinId="33" customBuiltin="1"/>
    <cellStyle name="Accent3" xfId="48" builtinId="37" customBuiltin="1"/>
    <cellStyle name="Accent4" xfId="52" builtinId="41" customBuiltin="1"/>
    <cellStyle name="Accent5" xfId="56" builtinId="45" customBuiltin="1"/>
    <cellStyle name="Accent6" xfId="60" builtinId="49" customBuiltin="1"/>
    <cellStyle name="Bad" xfId="29" builtinId="27" customBuiltin="1"/>
    <cellStyle name="Calculation" xfId="33" builtinId="22" customBuiltin="1"/>
    <cellStyle name="Check Cell" xfId="35" builtinId="23" customBuiltin="1"/>
    <cellStyle name="Comma" xfId="10" builtinId="3"/>
    <cellStyle name="Comma 2" xfId="13"/>
    <cellStyle name="Comma 4" xfId="5"/>
    <cellStyle name="Comma 4 2" xfId="18"/>
    <cellStyle name="Currency" xfId="11" builtinId="4"/>
    <cellStyle name="Currency 2" xfId="14"/>
    <cellStyle name="Currency 2 2" xfId="20"/>
    <cellStyle name="Currency 2 3" xfId="19"/>
    <cellStyle name="Explanatory Text" xfId="38" builtinId="53" customBuiltin="1"/>
    <cellStyle name="Good" xfId="28" builtinId="26" customBuiltin="1"/>
    <cellStyle name="Heading 1" xfId="24" builtinId="16" customBuiltin="1"/>
    <cellStyle name="Heading 2" xfId="25" builtinId="17" customBuiltin="1"/>
    <cellStyle name="Heading 3" xfId="26" builtinId="18" customBuiltin="1"/>
    <cellStyle name="Heading 4" xfId="27" builtinId="19" customBuiltin="1"/>
    <cellStyle name="Hyperlink" xfId="1" builtinId="8" hidden="1"/>
    <cellStyle name="Hyperlink" xfId="8" builtinId="8"/>
    <cellStyle name="Hyperlink 2" xfId="15"/>
    <cellStyle name="Input" xfId="31" builtinId="20" customBuiltin="1"/>
    <cellStyle name="Linked Cell" xfId="34" builtinId="24" customBuiltin="1"/>
    <cellStyle name="Neutral" xfId="30" builtinId="28" customBuiltin="1"/>
    <cellStyle name="Normal" xfId="0" builtinId="0"/>
    <cellStyle name="Normal 2" xfId="16"/>
    <cellStyle name="Normal 2 2" xfId="17"/>
    <cellStyle name="Normal 3" xfId="4"/>
    <cellStyle name="Normal 4" xfId="21"/>
    <cellStyle name="Normal 5" xfId="6"/>
    <cellStyle name="Normal 6" xfId="7"/>
    <cellStyle name="Normal_MargarettaDomestic" xfId="2"/>
    <cellStyle name="Note" xfId="37" builtinId="10" customBuiltin="1"/>
    <cellStyle name="Output" xfId="32" builtinId="21" customBuiltin="1"/>
    <cellStyle name="Percent" xfId="3" builtinId="5"/>
    <cellStyle name="Percent 2" xfId="9"/>
    <cellStyle name="Percent 3" xfId="12"/>
    <cellStyle name="Title" xfId="23" builtinId="15" customBuiltin="1"/>
    <cellStyle name="Total" xfId="39" builtinId="25" customBuiltin="1"/>
    <cellStyle name="Warning Text" xfId="36" builtinId="11" customBuiltin="1"/>
    <cellStyle name="常规_Sheet1" xfId="22"/>
  </cellStyles>
  <dxfs count="14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rgb="FFFFC000"/>
        </patternFill>
      </fill>
    </dxf>
    <dxf>
      <fill>
        <patternFill>
          <bgColor rgb="FFFF0000"/>
        </patternFill>
      </fill>
    </dxf>
    <dxf>
      <fill>
        <patternFill>
          <bgColor theme="5" tint="0.59996337778862885"/>
        </patternFill>
      </fill>
    </dxf>
    <dxf>
      <fill>
        <patternFill>
          <bgColor rgb="FFFFC000"/>
        </patternFill>
      </fill>
    </dxf>
    <dxf>
      <fill>
        <patternFill>
          <bgColor rgb="FFFF0000"/>
        </patternFill>
      </fill>
    </dxf>
    <dxf>
      <fill>
        <patternFill>
          <bgColor rgb="FFFF0000"/>
        </patternFill>
      </fill>
    </dxf>
    <dxf>
      <fill>
        <patternFill>
          <bgColor theme="5" tint="0.59996337778862885"/>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00FF00"/>
        </patternFill>
      </fill>
    </dxf>
    <dxf>
      <fill>
        <patternFill>
          <bgColor rgb="FF00FF00"/>
        </patternFill>
      </fill>
    </dxf>
    <dxf>
      <fill>
        <patternFill>
          <bgColor rgb="FF00FF00"/>
        </patternFill>
      </fill>
    </dxf>
    <dxf>
      <fill>
        <patternFill>
          <bgColor rgb="FFFF0000"/>
        </patternFill>
      </fill>
    </dxf>
    <dxf>
      <font>
        <b/>
        <i val="0"/>
        <color theme="1"/>
      </font>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auto="1"/>
      </font>
      <fill>
        <patternFill>
          <bgColor rgb="FF00FF00"/>
        </patternFill>
      </fill>
    </dxf>
    <dxf>
      <fill>
        <patternFill>
          <bgColor rgb="FFFF0000"/>
        </patternFill>
      </fill>
    </dxf>
    <dxf>
      <fill>
        <patternFill>
          <bgColor rgb="FFFF0000"/>
        </patternFill>
      </fill>
    </dxf>
    <dxf>
      <font>
        <b val="0"/>
        <i val="0"/>
        <color rgb="FF0070C0"/>
      </font>
      <numFmt numFmtId="19" formatCode="m/d/yyyy"/>
      <fill>
        <patternFill patternType="none">
          <bgColor auto="1"/>
        </patternFill>
      </fill>
    </dxf>
    <dxf>
      <font>
        <color auto="1"/>
      </font>
      <numFmt numFmtId="19" formatCode="m/d/yyyy"/>
    </dxf>
    <dxf>
      <font>
        <b/>
        <i val="0"/>
        <color theme="1"/>
      </font>
      <fill>
        <patternFill patternType="none">
          <bgColor auto="1"/>
        </patternFill>
      </fill>
    </dxf>
    <dxf>
      <font>
        <b/>
        <i val="0"/>
        <color auto="1"/>
      </font>
    </dxf>
    <dxf>
      <font>
        <b val="0"/>
        <i val="0"/>
        <color rgb="FF0070C0"/>
      </font>
      <numFmt numFmtId="19" formatCode="m/d/yyyy"/>
      <fill>
        <patternFill patternType="none">
          <bgColor auto="1"/>
        </patternFill>
      </fill>
    </dxf>
    <dxf>
      <fill>
        <patternFill>
          <bgColor rgb="FFE7A3C0"/>
        </patternFill>
      </fill>
    </dxf>
    <dxf>
      <fill>
        <patternFill>
          <bgColor rgb="FFFF0000"/>
        </patternFill>
      </fill>
    </dxf>
    <dxf>
      <fill>
        <patternFill>
          <bgColor rgb="FFFF0000"/>
        </patternFill>
      </fill>
    </dxf>
    <dxf>
      <font>
        <color auto="1"/>
      </font>
      <fill>
        <patternFill>
          <bgColor rgb="FFFF0000"/>
        </patternFill>
      </fill>
    </dxf>
    <dxf>
      <fill>
        <patternFill>
          <bgColor theme="5" tint="0.59996337778862885"/>
        </patternFill>
      </fill>
    </dxf>
    <dxf>
      <font>
        <color auto="1"/>
      </font>
      <fill>
        <patternFill>
          <bgColor rgb="FFFF0000"/>
        </patternFill>
      </fill>
    </dxf>
    <dxf>
      <fill>
        <patternFill>
          <bgColor rgb="FFFFC000"/>
        </patternFill>
      </fill>
    </dxf>
    <dxf>
      <fill>
        <patternFill>
          <bgColor theme="5" tint="0.59996337778862885"/>
        </patternFill>
      </fill>
    </dxf>
    <dxf>
      <fill>
        <patternFill>
          <bgColor rgb="FFFFC000"/>
        </patternFill>
      </fill>
    </dxf>
    <dxf>
      <font>
        <color theme="0"/>
      </font>
    </dxf>
    <dxf>
      <font>
        <color theme="0"/>
      </font>
    </dxf>
    <dxf>
      <fill>
        <patternFill>
          <bgColor theme="5" tint="0.59996337778862885"/>
        </patternFill>
      </fill>
    </dxf>
    <dxf>
      <fill>
        <patternFill>
          <bgColor rgb="FFFFC000"/>
        </patternFill>
      </fill>
    </dxf>
    <dxf>
      <fill>
        <patternFill>
          <bgColor theme="5" tint="0.59996337778862885"/>
        </patternFill>
      </fill>
    </dxf>
    <dxf>
      <fill>
        <patternFill>
          <bgColor rgb="FFFFC000"/>
        </patternFill>
      </fill>
    </dxf>
    <dxf>
      <fill>
        <patternFill>
          <bgColor rgb="FFFFC000"/>
        </patternFill>
      </fill>
    </dxf>
    <dxf>
      <fill>
        <patternFill>
          <bgColor rgb="FFFF0000"/>
        </patternFill>
      </fill>
    </dxf>
    <dxf>
      <font>
        <b/>
        <i val="0"/>
        <color theme="1"/>
      </font>
      <fill>
        <patternFill patternType="none">
          <bgColor auto="1"/>
        </patternFill>
      </fill>
    </dxf>
    <dxf>
      <font>
        <color auto="1"/>
      </font>
      <fill>
        <patternFill>
          <bgColor rgb="FFFF0000"/>
        </patternFill>
      </fill>
    </dxf>
    <dxf>
      <font>
        <color theme="1"/>
      </font>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ill>
        <patternFill>
          <bgColor theme="5" tint="0.59996337778862885"/>
        </patternFill>
      </fill>
    </dxf>
    <dxf>
      <fill>
        <patternFill>
          <bgColor rgb="FFFFC000"/>
        </patternFill>
      </fill>
    </dxf>
    <dxf>
      <fill>
        <patternFill>
          <bgColor theme="5" tint="0.59996337778862885"/>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00FF00"/>
        </patternFill>
      </fill>
    </dxf>
    <dxf>
      <fill>
        <patternFill>
          <bgColor rgb="FF00FF00"/>
        </patternFill>
      </fill>
    </dxf>
    <dxf>
      <fill>
        <patternFill>
          <bgColor rgb="FF00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rgb="FFFF0000"/>
        </patternFill>
      </fill>
    </dxf>
    <dxf>
      <fill>
        <patternFill>
          <bgColor theme="3" tint="0.79998168889431442"/>
        </patternFill>
      </fill>
    </dxf>
    <dxf>
      <fill>
        <patternFill>
          <bgColor theme="5" tint="0.59996337778862885"/>
        </patternFill>
      </fill>
    </dxf>
    <dxf>
      <fill>
        <patternFill>
          <bgColor rgb="FFE7A3C0"/>
        </patternFill>
      </fill>
    </dxf>
    <dxf>
      <fill>
        <patternFill>
          <bgColor theme="5" tint="0.59996337778862885"/>
        </patternFill>
      </fill>
    </dxf>
    <dxf>
      <fill>
        <patternFill>
          <bgColor rgb="FFFFC000"/>
        </patternFill>
      </fill>
    </dxf>
    <dxf>
      <fill>
        <patternFill>
          <bgColor rgb="FFFFC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C0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0000"/>
        </patternFill>
      </fill>
    </dxf>
    <dxf>
      <fill>
        <patternFill>
          <bgColor theme="5" tint="0.59996337778862885"/>
        </patternFill>
      </fill>
    </dxf>
    <dxf>
      <fill>
        <patternFill>
          <bgColor theme="5" tint="0.59996337778862885"/>
        </patternFill>
      </fill>
    </dxf>
    <dxf>
      <fill>
        <patternFill>
          <bgColor rgb="FFFFC000"/>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ont>
        <b/>
        <i val="0"/>
        <color theme="1"/>
      </font>
      <fill>
        <patternFill>
          <bgColor rgb="FF92D05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C000"/>
        </patternFill>
      </fill>
    </dxf>
    <dxf>
      <font>
        <color auto="1"/>
      </font>
      <fill>
        <patternFill>
          <bgColor rgb="FF00FF00"/>
        </patternFill>
      </fill>
    </dxf>
    <dxf>
      <fill>
        <patternFill>
          <bgColor rgb="FFFF0000"/>
        </patternFill>
      </fill>
    </dxf>
    <dxf>
      <fill>
        <patternFill>
          <bgColor rgb="FFFF0000"/>
        </patternFill>
      </fill>
    </dxf>
    <dxf>
      <font>
        <b val="0"/>
        <i val="0"/>
        <color rgb="FF0070C0"/>
      </font>
      <numFmt numFmtId="19" formatCode="m/d/yyyy"/>
      <fill>
        <patternFill patternType="none">
          <bgColor auto="1"/>
        </patternFill>
      </fill>
    </dxf>
    <dxf>
      <font>
        <color auto="1"/>
      </font>
      <numFmt numFmtId="19" formatCode="m/d/yyyy"/>
    </dxf>
    <dxf>
      <font>
        <b/>
        <i val="0"/>
        <color theme="1"/>
      </font>
      <fill>
        <patternFill patternType="none">
          <bgColor auto="1"/>
        </patternFill>
      </fill>
    </dxf>
    <dxf>
      <font>
        <b/>
        <i val="0"/>
        <color auto="1"/>
      </font>
    </dxf>
    <dxf>
      <font>
        <b val="0"/>
        <i val="0"/>
        <color rgb="FF0070C0"/>
      </font>
      <numFmt numFmtId="19" formatCode="m/d/yyyy"/>
      <fill>
        <patternFill patternType="none">
          <bgColor auto="1"/>
        </patternFill>
      </fill>
    </dxf>
    <dxf>
      <font>
        <color auto="1"/>
      </font>
      <fill>
        <patternFill>
          <bgColor rgb="FFFF0000"/>
        </patternFill>
      </fill>
    </dxf>
    <dxf>
      <font>
        <color auto="1"/>
      </font>
      <fill>
        <patternFill>
          <bgColor rgb="FFFF0000"/>
        </patternFill>
      </fill>
    </dxf>
    <dxf>
      <font>
        <color theme="0"/>
      </font>
    </dxf>
    <dxf>
      <font>
        <color theme="0"/>
      </font>
    </dxf>
    <dxf>
      <fill>
        <patternFill>
          <bgColor rgb="FFFF0000"/>
        </patternFill>
      </fill>
    </dxf>
    <dxf>
      <font>
        <b/>
        <i val="0"/>
        <color theme="1"/>
      </font>
      <fill>
        <patternFill patternType="none">
          <bgColor auto="1"/>
        </patternFill>
      </fill>
    </dxf>
    <dxf>
      <font>
        <color auto="1"/>
      </font>
      <fill>
        <patternFill>
          <bgColor rgb="FFFF0000"/>
        </patternFill>
      </fill>
    </dxf>
    <dxf>
      <font>
        <color theme="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ont>
        <color auto="1"/>
      </font>
      <fill>
        <patternFill>
          <bgColor rgb="FFFF0000"/>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s>
  <tableStyles count="0" defaultTableStyle="TableStyleMedium9" defaultPivotStyle="PivotStyleLight16"/>
  <colors>
    <mruColors>
      <color rgb="FFFFFF99"/>
      <color rgb="FFE8A2E5"/>
      <color rgb="FF00FF00"/>
      <color rgb="FF00FFFF"/>
      <color rgb="FF0BDBE5"/>
      <color rgb="FFE7A3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png"/><Relationship Id="rId18" Type="http://schemas.openxmlformats.org/officeDocument/2006/relationships/image" Target="../media/image19.png"/><Relationship Id="rId3" Type="http://schemas.openxmlformats.org/officeDocument/2006/relationships/image" Target="../media/image4.wmf"/><Relationship Id="rId7" Type="http://schemas.openxmlformats.org/officeDocument/2006/relationships/image" Target="../media/image8.wmf"/><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pn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jpeg"/><Relationship Id="rId11" Type="http://schemas.openxmlformats.org/officeDocument/2006/relationships/image" Target="../media/image12.png"/><Relationship Id="rId5" Type="http://schemas.openxmlformats.org/officeDocument/2006/relationships/image" Target="../media/image6.jpeg"/><Relationship Id="rId15" Type="http://schemas.openxmlformats.org/officeDocument/2006/relationships/image" Target="../media/image16.png"/><Relationship Id="rId10" Type="http://schemas.openxmlformats.org/officeDocument/2006/relationships/image" Target="../media/image11.png"/><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oneCellAnchor>
    <xdr:from>
      <xdr:col>1</xdr:col>
      <xdr:colOff>45769</xdr:colOff>
      <xdr:row>2</xdr:row>
      <xdr:rowOff>39710</xdr:rowOff>
    </xdr:from>
    <xdr:ext cx="2439579" cy="1991466"/>
    <xdr:pic>
      <xdr:nvPicPr>
        <xdr:cNvPr id="2" name="Picture 1"/>
        <xdr:cNvPicPr>
          <a:picLocks noChangeAspect="1"/>
        </xdr:cNvPicPr>
      </xdr:nvPicPr>
      <xdr:blipFill>
        <a:blip xmlns:r="http://schemas.openxmlformats.org/officeDocument/2006/relationships" r:embed="rId1"/>
        <a:stretch>
          <a:fillRect/>
        </a:stretch>
      </xdr:blipFill>
      <xdr:spPr>
        <a:xfrm>
          <a:off x="493444" y="630260"/>
          <a:ext cx="2439579" cy="1991466"/>
        </a:xfrm>
        <a:prstGeom prst="rect">
          <a:avLst/>
        </a:prstGeom>
      </xdr:spPr>
    </xdr:pic>
    <xdr:clientData/>
  </xdr:oneCellAnchor>
  <xdr:oneCellAnchor>
    <xdr:from>
      <xdr:col>1</xdr:col>
      <xdr:colOff>45769</xdr:colOff>
      <xdr:row>2</xdr:row>
      <xdr:rowOff>39710</xdr:rowOff>
    </xdr:from>
    <xdr:ext cx="2439579" cy="1991466"/>
    <xdr:pic>
      <xdr:nvPicPr>
        <xdr:cNvPr id="3" name="Picture 2"/>
        <xdr:cNvPicPr>
          <a:picLocks noChangeAspect="1"/>
        </xdr:cNvPicPr>
      </xdr:nvPicPr>
      <xdr:blipFill>
        <a:blip xmlns:r="http://schemas.openxmlformats.org/officeDocument/2006/relationships" r:embed="rId1"/>
        <a:stretch>
          <a:fillRect/>
        </a:stretch>
      </xdr:blipFill>
      <xdr:spPr>
        <a:xfrm>
          <a:off x="493444" y="630260"/>
          <a:ext cx="2439579" cy="1991466"/>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42</xdr:row>
      <xdr:rowOff>9525</xdr:rowOff>
    </xdr:from>
    <xdr:to>
      <xdr:col>10</xdr:col>
      <xdr:colOff>189756</xdr:colOff>
      <xdr:row>63</xdr:row>
      <xdr:rowOff>94739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333375" y="8010525"/>
          <a:ext cx="5952381" cy="4085714"/>
        </a:xfrm>
        <a:prstGeom prst="rect">
          <a:avLst/>
        </a:prstGeom>
      </xdr:spPr>
    </xdr:pic>
    <xdr:clientData/>
  </xdr:twoCellAnchor>
  <xdr:twoCellAnchor editAs="oneCell">
    <xdr:from>
      <xdr:col>31</xdr:col>
      <xdr:colOff>38100</xdr:colOff>
      <xdr:row>19</xdr:row>
      <xdr:rowOff>85725</xdr:rowOff>
    </xdr:from>
    <xdr:to>
      <xdr:col>32</xdr:col>
      <xdr:colOff>590552</xdr:colOff>
      <xdr:row>24</xdr:row>
      <xdr:rowOff>57150</xdr:rowOff>
    </xdr:to>
    <xdr:sp macro="" textlink="">
      <xdr:nvSpPr>
        <xdr:cNvPr id="3" name="AutoShape 731"/>
        <xdr:cNvSpPr>
          <a:spLocks noChangeAspect="1" noChangeArrowheads="1"/>
        </xdr:cNvSpPr>
      </xdr:nvSpPr>
      <xdr:spPr bwMode="auto">
        <a:xfrm>
          <a:off x="19278600" y="3705225"/>
          <a:ext cx="1209677" cy="923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25</xdr:col>
      <xdr:colOff>514350</xdr:colOff>
      <xdr:row>4</xdr:row>
      <xdr:rowOff>161925</xdr:rowOff>
    </xdr:from>
    <xdr:to>
      <xdr:col>28</xdr:col>
      <xdr:colOff>7066</xdr:colOff>
      <xdr:row>10</xdr:row>
      <xdr:rowOff>95251</xdr:rowOff>
    </xdr:to>
    <xdr:pic>
      <xdr:nvPicPr>
        <xdr:cNvPr id="4" name="Picture 3" descr="C:\Documents and Settings\claudiaw\Local Settings\Temporary Internet Files\Content.IE5\JOJQ40B0\MC910217009[1].png"/>
        <xdr:cNvPicPr>
          <a:picLocks noChangeAspect="1" noChangeArrowheads="1"/>
        </xdr:cNvPicPr>
      </xdr:nvPicPr>
      <xdr:blipFill>
        <a:blip xmlns:r="http://schemas.openxmlformats.org/officeDocument/2006/relationships" r:embed="rId2" cstate="print"/>
        <a:srcRect l="1084" t="4774" r="4154" b="15327"/>
        <a:stretch>
          <a:fillRect/>
        </a:stretch>
      </xdr:blipFill>
      <xdr:spPr bwMode="auto">
        <a:xfrm>
          <a:off x="15925800" y="923925"/>
          <a:ext cx="1321516" cy="1076326"/>
        </a:xfrm>
        <a:prstGeom prst="rect">
          <a:avLst/>
        </a:prstGeom>
        <a:noFill/>
      </xdr:spPr>
    </xdr:pic>
    <xdr:clientData/>
  </xdr:twoCellAnchor>
  <xdr:twoCellAnchor editAs="oneCell">
    <xdr:from>
      <xdr:col>26</xdr:col>
      <xdr:colOff>95251</xdr:colOff>
      <xdr:row>6</xdr:row>
      <xdr:rowOff>43414</xdr:rowOff>
    </xdr:from>
    <xdr:to>
      <xdr:col>27</xdr:col>
      <xdr:colOff>466726</xdr:colOff>
      <xdr:row>9</xdr:row>
      <xdr:rowOff>79464</xdr:rowOff>
    </xdr:to>
    <xdr:pic>
      <xdr:nvPicPr>
        <xdr:cNvPr id="5" name="Picture 1" descr="C:\Documents and Settings\claudiaw\Local Settings\Temporary Internet Files\Content.IE5\O77GSF69\MC900329269[1].wmf"/>
        <xdr:cNvPicPr>
          <a:picLocks noChangeAspect="1" noChangeArrowheads="1"/>
        </xdr:cNvPicPr>
      </xdr:nvPicPr>
      <xdr:blipFill>
        <a:blip xmlns:r="http://schemas.openxmlformats.org/officeDocument/2006/relationships" r:embed="rId3"/>
        <a:srcRect/>
        <a:stretch>
          <a:fillRect/>
        </a:stretch>
      </xdr:blipFill>
      <xdr:spPr bwMode="auto">
        <a:xfrm>
          <a:off x="16116301" y="1186414"/>
          <a:ext cx="981075" cy="607550"/>
        </a:xfrm>
        <a:prstGeom prst="rect">
          <a:avLst/>
        </a:prstGeom>
        <a:noFill/>
      </xdr:spPr>
    </xdr:pic>
    <xdr:clientData/>
  </xdr:twoCellAnchor>
  <xdr:twoCellAnchor editAs="oneCell">
    <xdr:from>
      <xdr:col>31</xdr:col>
      <xdr:colOff>376237</xdr:colOff>
      <xdr:row>20</xdr:row>
      <xdr:rowOff>85723</xdr:rowOff>
    </xdr:from>
    <xdr:to>
      <xdr:col>33</xdr:col>
      <xdr:colOff>366714</xdr:colOff>
      <xdr:row>25</xdr:row>
      <xdr:rowOff>57148</xdr:rowOff>
    </xdr:to>
    <xdr:pic>
      <xdr:nvPicPr>
        <xdr:cNvPr id="6" name="Picture 446" descr="C:\Documents and Settings\claudiaw\Local Settings\Temporary Internet Files\Content.IE5\JOJQ40B0\MC900357273[1].wmf"/>
        <xdr:cNvPicPr>
          <a:picLocks noChangeAspect="1" noChangeArrowheads="1"/>
        </xdr:cNvPicPr>
      </xdr:nvPicPr>
      <xdr:blipFill>
        <a:blip xmlns:r="http://schemas.openxmlformats.org/officeDocument/2006/relationships" r:embed="rId4"/>
        <a:srcRect l="41667" t="7812" b="41667"/>
        <a:stretch>
          <a:fillRect/>
        </a:stretch>
      </xdr:blipFill>
      <xdr:spPr bwMode="auto">
        <a:xfrm>
          <a:off x="19616737" y="3895723"/>
          <a:ext cx="1257302" cy="923925"/>
        </a:xfrm>
        <a:prstGeom prst="rect">
          <a:avLst/>
        </a:prstGeom>
        <a:noFill/>
      </xdr:spPr>
    </xdr:pic>
    <xdr:clientData/>
  </xdr:twoCellAnchor>
  <xdr:twoCellAnchor editAs="oneCell">
    <xdr:from>
      <xdr:col>29</xdr:col>
      <xdr:colOff>268512</xdr:colOff>
      <xdr:row>19</xdr:row>
      <xdr:rowOff>76196</xdr:rowOff>
    </xdr:from>
    <xdr:to>
      <xdr:col>31</xdr:col>
      <xdr:colOff>353516</xdr:colOff>
      <xdr:row>25</xdr:row>
      <xdr:rowOff>142871</xdr:rowOff>
    </xdr:to>
    <xdr:pic>
      <xdr:nvPicPr>
        <xdr:cNvPr id="7" name="Picture 554" descr="http://images.containerstore.com/catalogimages/121474/FabricStorageBoxesFleur_x.jpg"/>
        <xdr:cNvPicPr>
          <a:picLocks noChangeAspect="1" noChangeArrowheads="1"/>
        </xdr:cNvPicPr>
      </xdr:nvPicPr>
      <xdr:blipFill>
        <a:blip xmlns:r="http://schemas.openxmlformats.org/officeDocument/2006/relationships" r:embed="rId5" cstate="print"/>
        <a:srcRect l="14000" t="1167" r="17000" b="2000"/>
        <a:stretch>
          <a:fillRect/>
        </a:stretch>
      </xdr:blipFill>
      <xdr:spPr bwMode="auto">
        <a:xfrm>
          <a:off x="18289812" y="3695696"/>
          <a:ext cx="1304204" cy="1209675"/>
        </a:xfrm>
        <a:prstGeom prst="rect">
          <a:avLst/>
        </a:prstGeom>
        <a:noFill/>
      </xdr:spPr>
    </xdr:pic>
    <xdr:clientData/>
  </xdr:twoCellAnchor>
  <xdr:twoCellAnchor editAs="oneCell">
    <xdr:from>
      <xdr:col>31</xdr:col>
      <xdr:colOff>38100</xdr:colOff>
      <xdr:row>19</xdr:row>
      <xdr:rowOff>85725</xdr:rowOff>
    </xdr:from>
    <xdr:to>
      <xdr:col>32</xdr:col>
      <xdr:colOff>590552</xdr:colOff>
      <xdr:row>24</xdr:row>
      <xdr:rowOff>57150</xdr:rowOff>
    </xdr:to>
    <xdr:sp macro="" textlink="">
      <xdr:nvSpPr>
        <xdr:cNvPr id="8" name="AutoShape 731"/>
        <xdr:cNvSpPr>
          <a:spLocks noChangeAspect="1" noChangeArrowheads="1"/>
        </xdr:cNvSpPr>
      </xdr:nvSpPr>
      <xdr:spPr bwMode="auto">
        <a:xfrm>
          <a:off x="19278600" y="3705225"/>
          <a:ext cx="1209677" cy="9239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31</xdr:col>
      <xdr:colOff>242887</xdr:colOff>
      <xdr:row>4</xdr:row>
      <xdr:rowOff>42857</xdr:rowOff>
    </xdr:from>
    <xdr:to>
      <xdr:col>33</xdr:col>
      <xdr:colOff>514350</xdr:colOff>
      <xdr:row>11</xdr:row>
      <xdr:rowOff>33332</xdr:rowOff>
    </xdr:to>
    <xdr:grpSp>
      <xdr:nvGrpSpPr>
        <xdr:cNvPr id="9" name="Group 8"/>
        <xdr:cNvGrpSpPr/>
      </xdr:nvGrpSpPr>
      <xdr:grpSpPr>
        <a:xfrm>
          <a:off x="19483387" y="804857"/>
          <a:ext cx="1538288" cy="1323975"/>
          <a:chOff x="150226" y="1630217"/>
          <a:chExt cx="3120115" cy="2018168"/>
        </a:xfrm>
      </xdr:grpSpPr>
      <xdr:grpSp>
        <xdr:nvGrpSpPr>
          <xdr:cNvPr id="10" name="Group 9"/>
          <xdr:cNvGrpSpPr/>
        </xdr:nvGrpSpPr>
        <xdr:grpSpPr>
          <a:xfrm>
            <a:off x="150226" y="1630217"/>
            <a:ext cx="3120115" cy="2018168"/>
            <a:chOff x="150226" y="1630217"/>
            <a:chExt cx="3120115" cy="2018168"/>
          </a:xfrm>
        </xdr:grpSpPr>
        <xdr:pic>
          <xdr:nvPicPr>
            <xdr:cNvPr id="12" name="Picture 6" descr="http://www.e-kwangsung.com/img/02/sub2_06_con01.jpg"/>
            <xdr:cNvPicPr>
              <a:picLocks noChangeAspect="1" noChangeArrowheads="1"/>
            </xdr:cNvPicPr>
          </xdr:nvPicPr>
          <xdr:blipFill rotWithShape="1">
            <a:blip xmlns:r="http://schemas.openxmlformats.org/officeDocument/2006/relationships" r:embed="rId6"/>
            <a:srcRect l="5029" t="52598" r="62199" b="24110"/>
            <a:stretch/>
          </xdr:blipFill>
          <xdr:spPr bwMode="auto">
            <a:xfrm>
              <a:off x="150226" y="1630217"/>
              <a:ext cx="3120115" cy="2018168"/>
            </a:xfrm>
            <a:prstGeom prst="rect">
              <a:avLst/>
            </a:prstGeom>
            <a:noFill/>
          </xdr:spPr>
        </xdr:pic>
        <xdr:pic>
          <xdr:nvPicPr>
            <xdr:cNvPr id="13" name="Picture 6" descr="http://www.e-kwangsung.com/img/02/sub2_06_con01.jpg"/>
            <xdr:cNvPicPr>
              <a:picLocks noChangeAspect="1" noChangeArrowheads="1"/>
            </xdr:cNvPicPr>
          </xdr:nvPicPr>
          <xdr:blipFill rotWithShape="1">
            <a:blip xmlns:r="http://schemas.openxmlformats.org/officeDocument/2006/relationships" r:embed="rId6"/>
            <a:srcRect l="11255" t="59067" r="68436" b="36316"/>
            <a:stretch/>
          </xdr:blipFill>
          <xdr:spPr bwMode="auto">
            <a:xfrm>
              <a:off x="695325" y="3086099"/>
              <a:ext cx="2038349" cy="400051"/>
            </a:xfrm>
            <a:prstGeom prst="rect">
              <a:avLst/>
            </a:prstGeom>
            <a:noFill/>
          </xdr:spPr>
        </xdr:pic>
        <xdr:pic>
          <xdr:nvPicPr>
            <xdr:cNvPr id="14" name="Picture 6" descr="http://www.e-kwangsung.com/img/02/sub2_06_con01.jpg"/>
            <xdr:cNvPicPr>
              <a:picLocks noChangeAspect="1" noChangeArrowheads="1"/>
            </xdr:cNvPicPr>
          </xdr:nvPicPr>
          <xdr:blipFill rotWithShape="1">
            <a:blip xmlns:r="http://schemas.openxmlformats.org/officeDocument/2006/relationships" r:embed="rId6"/>
            <a:srcRect l="33906" t="59657" r="64589" b="27979"/>
            <a:stretch/>
          </xdr:blipFill>
          <xdr:spPr bwMode="auto">
            <a:xfrm rot="21429072">
              <a:off x="2728536" y="2378011"/>
              <a:ext cx="279582" cy="1071208"/>
            </a:xfrm>
            <a:prstGeom prst="rect">
              <a:avLst/>
            </a:prstGeom>
            <a:noFill/>
          </xdr:spPr>
        </xdr:pic>
        <xdr:pic>
          <xdr:nvPicPr>
            <xdr:cNvPr id="15" name="Picture 6" descr="http://www.e-kwangsung.com/img/02/sub2_06_con01.jpg"/>
            <xdr:cNvPicPr>
              <a:picLocks noChangeAspect="1" noChangeArrowheads="1"/>
            </xdr:cNvPicPr>
          </xdr:nvPicPr>
          <xdr:blipFill rotWithShape="1">
            <a:blip xmlns:r="http://schemas.openxmlformats.org/officeDocument/2006/relationships" r:embed="rId6"/>
            <a:srcRect l="6862" t="58705" r="91873" b="28574"/>
            <a:stretch/>
          </xdr:blipFill>
          <xdr:spPr bwMode="auto">
            <a:xfrm rot="402075">
              <a:off x="236252" y="2251559"/>
              <a:ext cx="472878" cy="1185517"/>
            </a:xfrm>
            <a:prstGeom prst="rect">
              <a:avLst/>
            </a:prstGeom>
            <a:noFill/>
          </xdr:spPr>
        </xdr:pic>
      </xdr:grpSp>
      <xdr:pic>
        <xdr:nvPicPr>
          <xdr:cNvPr id="11" name="Picture 6" descr="http://www.e-kwangsung.com/img/02/sub2_06_con01.jpg"/>
          <xdr:cNvPicPr>
            <a:picLocks noChangeAspect="1" noChangeArrowheads="1"/>
          </xdr:cNvPicPr>
        </xdr:nvPicPr>
        <xdr:blipFill rotWithShape="1">
          <a:blip xmlns:r="http://schemas.openxmlformats.org/officeDocument/2006/relationships" r:embed="rId6"/>
          <a:srcRect l="11825" t="59067" r="69290" b="36316"/>
          <a:stretch/>
        </xdr:blipFill>
        <xdr:spPr bwMode="auto">
          <a:xfrm>
            <a:off x="714375" y="2600325"/>
            <a:ext cx="1981200" cy="457201"/>
          </a:xfrm>
          <a:prstGeom prst="rect">
            <a:avLst/>
          </a:prstGeom>
          <a:noFill/>
        </xdr:spPr>
      </xdr:pic>
    </xdr:grpSp>
    <xdr:clientData/>
  </xdr:twoCellAnchor>
  <xdr:twoCellAnchor>
    <xdr:from>
      <xdr:col>32</xdr:col>
      <xdr:colOff>66878</xdr:colOff>
      <xdr:row>5</xdr:row>
      <xdr:rowOff>144128</xdr:rowOff>
    </xdr:from>
    <xdr:to>
      <xdr:col>33</xdr:col>
      <xdr:colOff>66679</xdr:colOff>
      <xdr:row>10</xdr:row>
      <xdr:rowOff>160166</xdr:rowOff>
    </xdr:to>
    <xdr:grpSp>
      <xdr:nvGrpSpPr>
        <xdr:cNvPr id="16" name="Group 15"/>
        <xdr:cNvGrpSpPr/>
      </xdr:nvGrpSpPr>
      <xdr:grpSpPr>
        <a:xfrm>
          <a:off x="19964603" y="1096628"/>
          <a:ext cx="609401" cy="968538"/>
          <a:chOff x="2486228" y="5292397"/>
          <a:chExt cx="657026" cy="968538"/>
        </a:xfrm>
      </xdr:grpSpPr>
      <xdr:pic>
        <xdr:nvPicPr>
          <xdr:cNvPr id="17" name="Picture 1" descr="C:\Documents and Settings\claudiaw\Local Settings\Temporary Internet Files\Content.IE5\O77GSF69\MC900329269[1].wmf"/>
          <xdr:cNvPicPr>
            <a:picLocks noChangeAspect="1" noChangeArrowheads="1"/>
          </xdr:cNvPicPr>
        </xdr:nvPicPr>
        <xdr:blipFill>
          <a:blip xmlns:r="http://schemas.openxmlformats.org/officeDocument/2006/relationships" r:embed="rId3"/>
          <a:srcRect/>
          <a:stretch>
            <a:fillRect/>
          </a:stretch>
        </xdr:blipFill>
        <xdr:spPr bwMode="auto">
          <a:xfrm>
            <a:off x="2486229" y="5292397"/>
            <a:ext cx="652262" cy="320838"/>
          </a:xfrm>
          <a:prstGeom prst="rect">
            <a:avLst/>
          </a:prstGeom>
          <a:noFill/>
        </xdr:spPr>
      </xdr:pic>
      <xdr:pic>
        <xdr:nvPicPr>
          <xdr:cNvPr id="18" name="Picture 1" descr="C:\Documents and Settings\claudiaw\Local Settings\Temporary Internet Files\Content.IE5\O77GSF69\MC900329269[1].wmf"/>
          <xdr:cNvPicPr>
            <a:picLocks noChangeAspect="1" noChangeArrowheads="1"/>
          </xdr:cNvPicPr>
        </xdr:nvPicPr>
        <xdr:blipFill>
          <a:blip xmlns:r="http://schemas.openxmlformats.org/officeDocument/2006/relationships" r:embed="rId3"/>
          <a:srcRect/>
          <a:stretch>
            <a:fillRect/>
          </a:stretch>
        </xdr:blipFill>
        <xdr:spPr bwMode="auto">
          <a:xfrm>
            <a:off x="2490992" y="5625771"/>
            <a:ext cx="652262" cy="320838"/>
          </a:xfrm>
          <a:prstGeom prst="rect">
            <a:avLst/>
          </a:prstGeom>
          <a:noFill/>
        </xdr:spPr>
      </xdr:pic>
      <xdr:pic>
        <xdr:nvPicPr>
          <xdr:cNvPr id="19" name="Picture 1" descr="C:\Documents and Settings\claudiaw\Local Settings\Temporary Internet Files\Content.IE5\O77GSF69\MC900329269[1].wmf"/>
          <xdr:cNvPicPr>
            <a:picLocks noChangeAspect="1" noChangeArrowheads="1"/>
          </xdr:cNvPicPr>
        </xdr:nvPicPr>
        <xdr:blipFill>
          <a:blip xmlns:r="http://schemas.openxmlformats.org/officeDocument/2006/relationships" r:embed="rId3"/>
          <a:srcRect/>
          <a:stretch>
            <a:fillRect/>
          </a:stretch>
        </xdr:blipFill>
        <xdr:spPr bwMode="auto">
          <a:xfrm>
            <a:off x="2486228" y="5940097"/>
            <a:ext cx="652262" cy="320838"/>
          </a:xfrm>
          <a:prstGeom prst="rect">
            <a:avLst/>
          </a:prstGeom>
          <a:noFill/>
        </xdr:spPr>
      </xdr:pic>
    </xdr:grpSp>
    <xdr:clientData/>
  </xdr:twoCellAnchor>
  <xdr:twoCellAnchor>
    <xdr:from>
      <xdr:col>23</xdr:col>
      <xdr:colOff>406093</xdr:colOff>
      <xdr:row>29</xdr:row>
      <xdr:rowOff>167595</xdr:rowOff>
    </xdr:from>
    <xdr:to>
      <xdr:col>26</xdr:col>
      <xdr:colOff>476249</xdr:colOff>
      <xdr:row>39</xdr:row>
      <xdr:rowOff>172658</xdr:rowOff>
    </xdr:to>
    <xdr:grpSp>
      <xdr:nvGrpSpPr>
        <xdr:cNvPr id="20" name="Group 19"/>
        <xdr:cNvGrpSpPr/>
      </xdr:nvGrpSpPr>
      <xdr:grpSpPr>
        <a:xfrm>
          <a:off x="14598343" y="5692095"/>
          <a:ext cx="1898956" cy="1910063"/>
          <a:chOff x="7259662" y="4886316"/>
          <a:chExt cx="2811299" cy="2220459"/>
        </a:xfrm>
      </xdr:grpSpPr>
      <xdr:pic>
        <xdr:nvPicPr>
          <xdr:cNvPr id="21" name="Picture 3" descr="C:\Documents and Settings\claudiaw\Local Settings\Temporary Internet Files\Content.IE5\JOJQ40B0\MC910217009[1].png"/>
          <xdr:cNvPicPr>
            <a:picLocks noChangeAspect="1" noChangeArrowheads="1"/>
          </xdr:cNvPicPr>
        </xdr:nvPicPr>
        <xdr:blipFill>
          <a:blip xmlns:r="http://schemas.openxmlformats.org/officeDocument/2006/relationships" r:embed="rId2" cstate="print"/>
          <a:srcRect l="1084" t="4774" r="4154" b="15327"/>
          <a:stretch>
            <a:fillRect/>
          </a:stretch>
        </xdr:blipFill>
        <xdr:spPr bwMode="auto">
          <a:xfrm>
            <a:off x="7259662" y="4886316"/>
            <a:ext cx="2811299" cy="2088945"/>
          </a:xfrm>
          <a:prstGeom prst="rect">
            <a:avLst/>
          </a:prstGeom>
          <a:noFill/>
        </xdr:spPr>
      </xdr:pic>
      <xdr:grpSp>
        <xdr:nvGrpSpPr>
          <xdr:cNvPr id="22" name="Group 21"/>
          <xdr:cNvGrpSpPr/>
        </xdr:nvGrpSpPr>
        <xdr:grpSpPr>
          <a:xfrm rot="18739573">
            <a:off x="8083401" y="5832745"/>
            <a:ext cx="1326291" cy="1221770"/>
            <a:chOff x="12025314" y="2780973"/>
            <a:chExt cx="1326291" cy="1221770"/>
          </a:xfrm>
        </xdr:grpSpPr>
        <xdr:pic>
          <xdr:nvPicPr>
            <xdr:cNvPr id="31" name="Picture 30"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570557" y="3573792"/>
              <a:ext cx="781048"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Picture 31"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418775" y="3390136"/>
              <a:ext cx="781049" cy="4289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Picture 32"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168189" y="2971473"/>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Picture 33"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025314" y="2780973"/>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Picture 34"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296776" y="3181023"/>
              <a:ext cx="781049" cy="42895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23" name="Group 22"/>
          <xdr:cNvGrpSpPr/>
        </xdr:nvGrpSpPr>
        <xdr:grpSpPr>
          <a:xfrm rot="21338336" flipH="1">
            <a:off x="8525508" y="4962152"/>
            <a:ext cx="839447" cy="1192155"/>
            <a:chOff x="12541951" y="879097"/>
            <a:chExt cx="872360" cy="1192155"/>
          </a:xfrm>
        </xdr:grpSpPr>
        <xdr:pic>
          <xdr:nvPicPr>
            <xdr:cNvPr id="27" name="Picture 26"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9858470">
              <a:off x="12889614" y="879097"/>
              <a:ext cx="524697" cy="596843"/>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28" name="Picture 27"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9858470">
              <a:off x="12761027" y="1060071"/>
              <a:ext cx="524697" cy="596843"/>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29" name="Picture 28"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9858470">
              <a:off x="12541951" y="1474409"/>
              <a:ext cx="524697" cy="596843"/>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30" name="Picture 29"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9858470">
              <a:off x="12665777" y="1264859"/>
              <a:ext cx="524697" cy="596843"/>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grpSp>
      <xdr:grpSp>
        <xdr:nvGrpSpPr>
          <xdr:cNvPr id="24" name="Group 23"/>
          <xdr:cNvGrpSpPr/>
        </xdr:nvGrpSpPr>
        <xdr:grpSpPr>
          <a:xfrm>
            <a:off x="7676883" y="5145303"/>
            <a:ext cx="833984" cy="1041759"/>
            <a:chOff x="11029682" y="773327"/>
            <a:chExt cx="833984" cy="1041759"/>
          </a:xfrm>
        </xdr:grpSpPr>
        <xdr:pic>
          <xdr:nvPicPr>
            <xdr:cNvPr id="25" name="Picture 24"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6084547">
              <a:off x="11225833" y="796251"/>
              <a:ext cx="660758" cy="61490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Picture 25"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6084547">
              <a:off x="11006758" y="1177252"/>
              <a:ext cx="660758" cy="614909"/>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23</xdr:col>
      <xdr:colOff>178585</xdr:colOff>
      <xdr:row>40</xdr:row>
      <xdr:rowOff>61907</xdr:rowOff>
    </xdr:from>
    <xdr:to>
      <xdr:col>29</xdr:col>
      <xdr:colOff>433378</xdr:colOff>
      <xdr:row>55</xdr:row>
      <xdr:rowOff>57150</xdr:rowOff>
    </xdr:to>
    <xdr:grpSp>
      <xdr:nvGrpSpPr>
        <xdr:cNvPr id="36" name="Group 35"/>
        <xdr:cNvGrpSpPr/>
      </xdr:nvGrpSpPr>
      <xdr:grpSpPr>
        <a:xfrm>
          <a:off x="14370835" y="7681907"/>
          <a:ext cx="4083843" cy="2852743"/>
          <a:chOff x="7372350" y="5967407"/>
          <a:chExt cx="3829049" cy="2852743"/>
        </a:xfrm>
      </xdr:grpSpPr>
      <xdr:grpSp>
        <xdr:nvGrpSpPr>
          <xdr:cNvPr id="37" name="Group 36"/>
          <xdr:cNvGrpSpPr/>
        </xdr:nvGrpSpPr>
        <xdr:grpSpPr>
          <a:xfrm>
            <a:off x="7662861" y="5967407"/>
            <a:ext cx="3033713" cy="2852743"/>
            <a:chOff x="7234236" y="5967407"/>
            <a:chExt cx="3033713" cy="2852743"/>
          </a:xfrm>
        </xdr:grpSpPr>
        <xdr:grpSp>
          <xdr:nvGrpSpPr>
            <xdr:cNvPr id="42" name="Group 41"/>
            <xdr:cNvGrpSpPr/>
          </xdr:nvGrpSpPr>
          <xdr:grpSpPr>
            <a:xfrm>
              <a:off x="7234236" y="5967407"/>
              <a:ext cx="3033713" cy="2852743"/>
              <a:chOff x="150226" y="1630217"/>
              <a:chExt cx="3120115" cy="2018168"/>
            </a:xfrm>
          </xdr:grpSpPr>
          <xdr:grpSp>
            <xdr:nvGrpSpPr>
              <xdr:cNvPr id="88" name="Group 87"/>
              <xdr:cNvGrpSpPr/>
            </xdr:nvGrpSpPr>
            <xdr:grpSpPr>
              <a:xfrm>
                <a:off x="150226" y="1630217"/>
                <a:ext cx="3120115" cy="2018168"/>
                <a:chOff x="150226" y="1630217"/>
                <a:chExt cx="3120115" cy="2018168"/>
              </a:xfrm>
            </xdr:grpSpPr>
            <xdr:pic>
              <xdr:nvPicPr>
                <xdr:cNvPr id="90" name="Picture 6" descr="http://www.e-kwangsung.com/img/02/sub2_06_con01.jpg"/>
                <xdr:cNvPicPr>
                  <a:picLocks noChangeAspect="1" noChangeArrowheads="1"/>
                </xdr:cNvPicPr>
              </xdr:nvPicPr>
              <xdr:blipFill rotWithShape="1">
                <a:blip xmlns:r="http://schemas.openxmlformats.org/officeDocument/2006/relationships" r:embed="rId6"/>
                <a:srcRect l="5029" t="52598" r="62199" b="24110"/>
                <a:stretch/>
              </xdr:blipFill>
              <xdr:spPr bwMode="auto">
                <a:xfrm>
                  <a:off x="150226" y="1630217"/>
                  <a:ext cx="3120115" cy="2018168"/>
                </a:xfrm>
                <a:prstGeom prst="rect">
                  <a:avLst/>
                </a:prstGeom>
                <a:noFill/>
              </xdr:spPr>
            </xdr:pic>
            <xdr:pic>
              <xdr:nvPicPr>
                <xdr:cNvPr id="91" name="Picture 6" descr="http://www.e-kwangsung.com/img/02/sub2_06_con01.jpg"/>
                <xdr:cNvPicPr>
                  <a:picLocks noChangeAspect="1" noChangeArrowheads="1"/>
                </xdr:cNvPicPr>
              </xdr:nvPicPr>
              <xdr:blipFill rotWithShape="1">
                <a:blip xmlns:r="http://schemas.openxmlformats.org/officeDocument/2006/relationships" r:embed="rId6"/>
                <a:srcRect l="11255" t="59067" r="68436" b="36316"/>
                <a:stretch/>
              </xdr:blipFill>
              <xdr:spPr bwMode="auto">
                <a:xfrm>
                  <a:off x="695325" y="3086099"/>
                  <a:ext cx="2038349" cy="400051"/>
                </a:xfrm>
                <a:prstGeom prst="rect">
                  <a:avLst/>
                </a:prstGeom>
                <a:noFill/>
              </xdr:spPr>
            </xdr:pic>
            <xdr:pic>
              <xdr:nvPicPr>
                <xdr:cNvPr id="92" name="Picture 6" descr="http://www.e-kwangsung.com/img/02/sub2_06_con01.jpg"/>
                <xdr:cNvPicPr>
                  <a:picLocks noChangeAspect="1" noChangeArrowheads="1"/>
                </xdr:cNvPicPr>
              </xdr:nvPicPr>
              <xdr:blipFill rotWithShape="1">
                <a:blip xmlns:r="http://schemas.openxmlformats.org/officeDocument/2006/relationships" r:embed="rId6"/>
                <a:srcRect l="33906" t="59657" r="64589" b="27979"/>
                <a:stretch/>
              </xdr:blipFill>
              <xdr:spPr bwMode="auto">
                <a:xfrm rot="21429072">
                  <a:off x="2728536" y="2378011"/>
                  <a:ext cx="279582" cy="1071208"/>
                </a:xfrm>
                <a:prstGeom prst="rect">
                  <a:avLst/>
                </a:prstGeom>
                <a:noFill/>
              </xdr:spPr>
            </xdr:pic>
            <xdr:pic>
              <xdr:nvPicPr>
                <xdr:cNvPr id="93" name="Picture 6" descr="http://www.e-kwangsung.com/img/02/sub2_06_con01.jpg"/>
                <xdr:cNvPicPr>
                  <a:picLocks noChangeAspect="1" noChangeArrowheads="1"/>
                </xdr:cNvPicPr>
              </xdr:nvPicPr>
              <xdr:blipFill rotWithShape="1">
                <a:blip xmlns:r="http://schemas.openxmlformats.org/officeDocument/2006/relationships" r:embed="rId6"/>
                <a:srcRect l="6862" t="58705" r="91873" b="28574"/>
                <a:stretch/>
              </xdr:blipFill>
              <xdr:spPr bwMode="auto">
                <a:xfrm rot="402075">
                  <a:off x="236252" y="2251559"/>
                  <a:ext cx="472878" cy="1185517"/>
                </a:xfrm>
                <a:prstGeom prst="rect">
                  <a:avLst/>
                </a:prstGeom>
                <a:noFill/>
              </xdr:spPr>
            </xdr:pic>
          </xdr:grpSp>
          <xdr:pic>
            <xdr:nvPicPr>
              <xdr:cNvPr id="89" name="Picture 6" descr="http://www.e-kwangsung.com/img/02/sub2_06_con01.jpg"/>
              <xdr:cNvPicPr>
                <a:picLocks noChangeAspect="1" noChangeArrowheads="1"/>
              </xdr:cNvPicPr>
            </xdr:nvPicPr>
            <xdr:blipFill rotWithShape="1">
              <a:blip xmlns:r="http://schemas.openxmlformats.org/officeDocument/2006/relationships" r:embed="rId6"/>
              <a:srcRect l="11825" t="59067" r="69290" b="36316"/>
              <a:stretch/>
            </xdr:blipFill>
            <xdr:spPr bwMode="auto">
              <a:xfrm>
                <a:off x="714375" y="2600325"/>
                <a:ext cx="1981200" cy="457201"/>
              </a:xfrm>
              <a:prstGeom prst="rect">
                <a:avLst/>
              </a:prstGeom>
              <a:noFill/>
            </xdr:spPr>
          </xdr:pic>
        </xdr:grpSp>
        <xdr:grpSp>
          <xdr:nvGrpSpPr>
            <xdr:cNvPr id="43" name="Group 42"/>
            <xdr:cNvGrpSpPr/>
          </xdr:nvGrpSpPr>
          <xdr:grpSpPr>
            <a:xfrm>
              <a:off x="7855460" y="6571575"/>
              <a:ext cx="1881605" cy="896003"/>
              <a:chOff x="7855460" y="6571575"/>
              <a:chExt cx="1881605" cy="896003"/>
            </a:xfrm>
          </xdr:grpSpPr>
          <xdr:grpSp>
            <xdr:nvGrpSpPr>
              <xdr:cNvPr id="74" name="Group 73"/>
              <xdr:cNvGrpSpPr/>
            </xdr:nvGrpSpPr>
            <xdr:grpSpPr>
              <a:xfrm rot="18409279">
                <a:off x="7841528" y="6585507"/>
                <a:ext cx="896003" cy="868140"/>
                <a:chOff x="12054641" y="2828248"/>
                <a:chExt cx="1230308" cy="1102903"/>
              </a:xfrm>
            </xdr:grpSpPr>
            <xdr:pic>
              <xdr:nvPicPr>
                <xdr:cNvPr id="83" name="Picture 82"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783698">
                  <a:off x="12503900" y="3502200"/>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4" name="Picture 83"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41760" y="3334614"/>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5" name="Picture 84"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168189" y="2971473"/>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Picture 85"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0817738">
                  <a:off x="12054641" y="2828248"/>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Picture 86"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770510">
                  <a:off x="12256988" y="3186883"/>
                  <a:ext cx="781049" cy="42895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5" name="Group 74"/>
              <xdr:cNvGrpSpPr/>
            </xdr:nvGrpSpPr>
            <xdr:grpSpPr>
              <a:xfrm>
                <a:off x="8685959" y="6715125"/>
                <a:ext cx="629491" cy="567391"/>
                <a:chOff x="8895509" y="6510380"/>
                <a:chExt cx="877180" cy="705461"/>
              </a:xfrm>
            </xdr:grpSpPr>
            <xdr:pic>
              <xdr:nvPicPr>
                <xdr:cNvPr id="81" name="Picture 80"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5905352">
                  <a:off x="9220048" y="6663200"/>
                  <a:ext cx="563868" cy="54141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Picture 81"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6084547">
                  <a:off x="8884282" y="6521607"/>
                  <a:ext cx="563868" cy="54141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76" name="Group 75"/>
              <xdr:cNvGrpSpPr/>
            </xdr:nvGrpSpPr>
            <xdr:grpSpPr>
              <a:xfrm rot="18124470">
                <a:off x="9134592" y="6715125"/>
                <a:ext cx="666634" cy="538312"/>
                <a:chOff x="9620366" y="6459485"/>
                <a:chExt cx="1143327" cy="870152"/>
              </a:xfrm>
            </xdr:grpSpPr>
            <xdr:pic>
              <xdr:nvPicPr>
                <xdr:cNvPr id="77" name="Picture 76"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10319139" y="6660013"/>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78" name="Picture 77"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9620366" y="6615218"/>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79" name="Picture 78"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9775178" y="6820312"/>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80" name="Picture 79"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10190371" y="6459485"/>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grpSp>
        </xdr:grpSp>
        <xdr:grpSp>
          <xdr:nvGrpSpPr>
            <xdr:cNvPr id="44" name="Group 43"/>
            <xdr:cNvGrpSpPr/>
          </xdr:nvGrpSpPr>
          <xdr:grpSpPr>
            <a:xfrm>
              <a:off x="7855460" y="7219275"/>
              <a:ext cx="1881605" cy="896003"/>
              <a:chOff x="7855460" y="6571575"/>
              <a:chExt cx="1881605" cy="896003"/>
            </a:xfrm>
          </xdr:grpSpPr>
          <xdr:grpSp>
            <xdr:nvGrpSpPr>
              <xdr:cNvPr id="60" name="Group 59"/>
              <xdr:cNvGrpSpPr/>
            </xdr:nvGrpSpPr>
            <xdr:grpSpPr>
              <a:xfrm rot="18409279">
                <a:off x="7841528" y="6585507"/>
                <a:ext cx="896003" cy="868140"/>
                <a:chOff x="12054641" y="2828248"/>
                <a:chExt cx="1230308" cy="1102903"/>
              </a:xfrm>
            </xdr:grpSpPr>
            <xdr:pic>
              <xdr:nvPicPr>
                <xdr:cNvPr id="69" name="Picture 68"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783698">
                  <a:off x="12503900" y="3502200"/>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Picture 69"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41760" y="3334614"/>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Picture 70"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168189" y="2971473"/>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Picture 71"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0817738">
                  <a:off x="12054641" y="2828248"/>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3" name="Picture 72"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770510">
                  <a:off x="12256988" y="3186883"/>
                  <a:ext cx="781049" cy="42895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1" name="Group 60"/>
              <xdr:cNvGrpSpPr/>
            </xdr:nvGrpSpPr>
            <xdr:grpSpPr>
              <a:xfrm>
                <a:off x="8685959" y="6715125"/>
                <a:ext cx="629491" cy="567391"/>
                <a:chOff x="8895509" y="6510380"/>
                <a:chExt cx="877180" cy="705461"/>
              </a:xfrm>
            </xdr:grpSpPr>
            <xdr:pic>
              <xdr:nvPicPr>
                <xdr:cNvPr id="67" name="Picture 66"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5905352">
                  <a:off x="9220048" y="6663200"/>
                  <a:ext cx="563868" cy="54141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Picture 67"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6084547">
                  <a:off x="8884282" y="6521607"/>
                  <a:ext cx="563868" cy="54141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62" name="Group 61"/>
              <xdr:cNvGrpSpPr/>
            </xdr:nvGrpSpPr>
            <xdr:grpSpPr>
              <a:xfrm rot="18124470">
                <a:off x="9134592" y="6715125"/>
                <a:ext cx="666634" cy="538312"/>
                <a:chOff x="9620366" y="6459485"/>
                <a:chExt cx="1143327" cy="870152"/>
              </a:xfrm>
            </xdr:grpSpPr>
            <xdr:pic>
              <xdr:nvPicPr>
                <xdr:cNvPr id="63" name="Picture 62"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10319139" y="6660013"/>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64" name="Picture 63"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9620366" y="6615218"/>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65" name="Picture 64"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9775178" y="6820312"/>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66" name="Picture 65"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10190371" y="6459485"/>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grpSp>
        </xdr:grpSp>
        <xdr:grpSp>
          <xdr:nvGrpSpPr>
            <xdr:cNvPr id="45" name="Group 44"/>
            <xdr:cNvGrpSpPr/>
          </xdr:nvGrpSpPr>
          <xdr:grpSpPr>
            <a:xfrm>
              <a:off x="7845935" y="7905075"/>
              <a:ext cx="1881605" cy="896003"/>
              <a:chOff x="7855460" y="6571575"/>
              <a:chExt cx="1881605" cy="896003"/>
            </a:xfrm>
          </xdr:grpSpPr>
          <xdr:grpSp>
            <xdr:nvGrpSpPr>
              <xdr:cNvPr id="46" name="Group 45"/>
              <xdr:cNvGrpSpPr/>
            </xdr:nvGrpSpPr>
            <xdr:grpSpPr>
              <a:xfrm rot="18409279">
                <a:off x="7841528" y="6585507"/>
                <a:ext cx="896003" cy="868140"/>
                <a:chOff x="12054641" y="2828248"/>
                <a:chExt cx="1230308" cy="1102903"/>
              </a:xfrm>
            </xdr:grpSpPr>
            <xdr:pic>
              <xdr:nvPicPr>
                <xdr:cNvPr id="55" name="Picture 54"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783698">
                  <a:off x="12503900" y="3502200"/>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Picture 55"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2341760" y="3334614"/>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Picture 56"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2168189" y="2971473"/>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Picture 57"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rot="10817738">
                  <a:off x="12054641" y="2828248"/>
                  <a:ext cx="781049" cy="428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Picture 58" descr="C:\Users\claudiaw\AppData\Local\Microsoft\Windows\Temporary Internet Files\Content.IE5\N23QYKO1\MC900215064[1].wmf"/>
                <xdr:cNvPicPr>
                  <a:picLocks noChangeAspect="1" noChangeArrowheads="1"/>
                </xdr:cNvPicPr>
              </xdr:nvPicPr>
              <xdr:blipFill>
                <a:blip xmlns:r="http://schemas.openxmlformats.org/officeDocument/2006/relationships" r:embed="rId7"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rot="10770510">
                  <a:off x="12256988" y="3186883"/>
                  <a:ext cx="781049" cy="428951"/>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7" name="Group 46"/>
              <xdr:cNvGrpSpPr/>
            </xdr:nvGrpSpPr>
            <xdr:grpSpPr>
              <a:xfrm>
                <a:off x="8685959" y="6715125"/>
                <a:ext cx="629491" cy="567391"/>
                <a:chOff x="8895509" y="6510380"/>
                <a:chExt cx="877180" cy="705461"/>
              </a:xfrm>
            </xdr:grpSpPr>
            <xdr:pic>
              <xdr:nvPicPr>
                <xdr:cNvPr id="53" name="Picture 52"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15905352">
                  <a:off x="9220048" y="6663200"/>
                  <a:ext cx="563868" cy="54141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4" name="Picture 53" descr="C:\Users\claudiaw\AppData\Local\Microsoft\Windows\Temporary Internet Files\Content.IE5\RMGQBEEA\MC900129382[1].wmf"/>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rot="6084547">
                  <a:off x="8884282" y="6521607"/>
                  <a:ext cx="563868" cy="541414"/>
                </a:xfrm>
                <a:prstGeom prst="rect">
                  <a:avLst/>
                </a:prstGeom>
                <a:noFill/>
                <a:extLst>
                  <a:ext uri="{909E8E84-426E-40DD-AFC4-6F175D3DCCD1}">
                    <a14:hiddenFill xmlns:a14="http://schemas.microsoft.com/office/drawing/2010/main">
                      <a:solidFill>
                        <a:srgbClr val="FFFFFF"/>
                      </a:solidFill>
                    </a14:hiddenFill>
                  </a:ext>
                </a:extLst>
              </xdr:spPr>
            </xdr:pic>
          </xdr:grpSp>
          <xdr:grpSp>
            <xdr:nvGrpSpPr>
              <xdr:cNvPr id="48" name="Group 47"/>
              <xdr:cNvGrpSpPr/>
            </xdr:nvGrpSpPr>
            <xdr:grpSpPr>
              <a:xfrm rot="18124470">
                <a:off x="9134592" y="6715125"/>
                <a:ext cx="666634" cy="538312"/>
                <a:chOff x="9620366" y="6459485"/>
                <a:chExt cx="1143327" cy="870152"/>
              </a:xfrm>
            </xdr:grpSpPr>
            <xdr:pic>
              <xdr:nvPicPr>
                <xdr:cNvPr id="49" name="Picture 48"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10319139" y="6660013"/>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50" name="Picture 49"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9620366" y="6615218"/>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51" name="Picture 50"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9775178" y="6820312"/>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pic>
              <xdr:nvPicPr>
                <xdr:cNvPr id="52" name="Picture 51" descr="C:\Users\claudiaw\AppData\Local\Microsoft\Windows\Temporary Internet Files\Content.IE5\WLT71NKI\MC900215062[1].wmf"/>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rot="1479866" flipH="1">
                  <a:off x="10190371" y="6459485"/>
                  <a:ext cx="444554" cy="509325"/>
                </a:xfrm>
                <a:prstGeom prst="rect">
                  <a:avLst/>
                </a:prstGeom>
                <a:noFill/>
                <a:scene3d>
                  <a:camera prst="orthographicFront">
                    <a:rot lat="10800000" lon="10800000" rev="21000000"/>
                  </a:camera>
                  <a:lightRig rig="threePt" dir="t"/>
                </a:scene3d>
                <a:extLst>
                  <a:ext uri="{909E8E84-426E-40DD-AFC4-6F175D3DCCD1}">
                    <a14:hiddenFill xmlns:a14="http://schemas.microsoft.com/office/drawing/2010/main">
                      <a:solidFill>
                        <a:srgbClr val="FFFFFF"/>
                      </a:solidFill>
                    </a14:hiddenFill>
                  </a:ext>
                </a:extLst>
              </xdr:spPr>
            </xdr:pic>
          </xdr:grpSp>
        </xdr:grpSp>
      </xdr:grpSp>
      <xdr:sp macro="" textlink="">
        <xdr:nvSpPr>
          <xdr:cNvPr id="38" name="Left Brace 37"/>
          <xdr:cNvSpPr/>
        </xdr:nvSpPr>
        <xdr:spPr>
          <a:xfrm>
            <a:off x="7696200" y="6791324"/>
            <a:ext cx="600075" cy="428626"/>
          </a:xfrm>
          <a:prstGeom prst="leftBrace">
            <a:avLst>
              <a:gd name="adj1" fmla="val 8333"/>
              <a:gd name="adj2" fmla="val 52222"/>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39" name="TextBox 38"/>
          <xdr:cNvSpPr txBox="1"/>
        </xdr:nvSpPr>
        <xdr:spPr>
          <a:xfrm>
            <a:off x="7372350" y="6858000"/>
            <a:ext cx="381000"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IP</a:t>
            </a:r>
          </a:p>
        </xdr:txBody>
      </xdr:sp>
      <xdr:sp macro="" textlink="">
        <xdr:nvSpPr>
          <xdr:cNvPr id="40" name="Left Brace 39"/>
          <xdr:cNvSpPr/>
        </xdr:nvSpPr>
        <xdr:spPr>
          <a:xfrm rot="10800000">
            <a:off x="10153650" y="6677024"/>
            <a:ext cx="590550" cy="1866899"/>
          </a:xfrm>
          <a:prstGeom prst="leftBrace">
            <a:avLst>
              <a:gd name="adj1" fmla="val 8333"/>
              <a:gd name="adj2" fmla="val 52222"/>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41" name="TextBox 40"/>
          <xdr:cNvSpPr txBox="1"/>
        </xdr:nvSpPr>
        <xdr:spPr>
          <a:xfrm>
            <a:off x="10715624" y="7410450"/>
            <a:ext cx="485775" cy="438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MP</a:t>
            </a:r>
          </a:p>
        </xdr:txBody>
      </xdr:sp>
    </xdr:grpSp>
    <xdr:clientData/>
  </xdr:twoCellAnchor>
  <xdr:twoCellAnchor editAs="oneCell">
    <xdr:from>
      <xdr:col>26</xdr:col>
      <xdr:colOff>186533</xdr:colOff>
      <xdr:row>19</xdr:row>
      <xdr:rowOff>95249</xdr:rowOff>
    </xdr:from>
    <xdr:to>
      <xdr:col>28</xdr:col>
      <xdr:colOff>416721</xdr:colOff>
      <xdr:row>25</xdr:row>
      <xdr:rowOff>158219</xdr:rowOff>
    </xdr:to>
    <xdr:pic>
      <xdr:nvPicPr>
        <xdr:cNvPr id="94" name="Picture 93"/>
        <xdr:cNvPicPr/>
      </xdr:nvPicPr>
      <xdr:blipFill>
        <a:blip xmlns:r="http://schemas.openxmlformats.org/officeDocument/2006/relationships" r:embed="rId10" cstate="print"/>
        <a:srcRect l="28152" t="22500" r="31328" b="7853"/>
        <a:stretch>
          <a:fillRect/>
        </a:stretch>
      </xdr:blipFill>
      <xdr:spPr bwMode="auto">
        <a:xfrm>
          <a:off x="16207583" y="3714749"/>
          <a:ext cx="1449388" cy="1205970"/>
        </a:xfrm>
        <a:prstGeom prst="rect">
          <a:avLst/>
        </a:prstGeom>
        <a:noFill/>
        <a:ln w="9525">
          <a:noFill/>
          <a:miter lim="800000"/>
          <a:headEnd/>
          <a:tailEnd/>
        </a:ln>
      </xdr:spPr>
    </xdr:pic>
    <xdr:clientData/>
  </xdr:twoCellAnchor>
  <xdr:twoCellAnchor editAs="oneCell">
    <xdr:from>
      <xdr:col>11</xdr:col>
      <xdr:colOff>495300</xdr:colOff>
      <xdr:row>9</xdr:row>
      <xdr:rowOff>133350</xdr:rowOff>
    </xdr:from>
    <xdr:to>
      <xdr:col>14</xdr:col>
      <xdr:colOff>354829</xdr:colOff>
      <xdr:row>17</xdr:row>
      <xdr:rowOff>180975</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7200900" y="1847850"/>
          <a:ext cx="1688329" cy="1571625"/>
        </a:xfrm>
        <a:prstGeom prst="rect">
          <a:avLst/>
        </a:prstGeom>
      </xdr:spPr>
    </xdr:pic>
    <xdr:clientData/>
  </xdr:twoCellAnchor>
  <xdr:twoCellAnchor editAs="oneCell">
    <xdr:from>
      <xdr:col>15</xdr:col>
      <xdr:colOff>419099</xdr:colOff>
      <xdr:row>9</xdr:row>
      <xdr:rowOff>171450</xdr:rowOff>
    </xdr:from>
    <xdr:to>
      <xdr:col>18</xdr:col>
      <xdr:colOff>219074</xdr:colOff>
      <xdr:row>18</xdr:row>
      <xdr:rowOff>57149</xdr:rowOff>
    </xdr:to>
    <xdr:pic>
      <xdr:nvPicPr>
        <xdr:cNvPr id="96" name="Picture 95"/>
        <xdr:cNvPicPr/>
      </xdr:nvPicPr>
      <xdr:blipFill rotWithShape="1">
        <a:blip xmlns:r="http://schemas.openxmlformats.org/officeDocument/2006/relationships" r:embed="rId12"/>
        <a:srcRect l="3911" t="20201" r="2235" b="1515"/>
        <a:stretch/>
      </xdr:blipFill>
      <xdr:spPr bwMode="auto">
        <a:xfrm>
          <a:off x="9563099" y="1885950"/>
          <a:ext cx="1628775" cy="1600199"/>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19</xdr:col>
      <xdr:colOff>314325</xdr:colOff>
      <xdr:row>10</xdr:row>
      <xdr:rowOff>26130</xdr:rowOff>
    </xdr:from>
    <xdr:to>
      <xdr:col>22</xdr:col>
      <xdr:colOff>246100</xdr:colOff>
      <xdr:row>18</xdr:row>
      <xdr:rowOff>99154</xdr:rowOff>
    </xdr:to>
    <xdr:pic>
      <xdr:nvPicPr>
        <xdr:cNvPr id="97" name="Picture 96"/>
        <xdr:cNvPicPr>
          <a:picLocks noChangeAspect="1"/>
        </xdr:cNvPicPr>
      </xdr:nvPicPr>
      <xdr:blipFill>
        <a:blip xmlns:r="http://schemas.openxmlformats.org/officeDocument/2006/relationships" r:embed="rId13"/>
        <a:stretch>
          <a:fillRect/>
        </a:stretch>
      </xdr:blipFill>
      <xdr:spPr>
        <a:xfrm>
          <a:off x="11896725" y="1931130"/>
          <a:ext cx="1760575" cy="1597024"/>
        </a:xfrm>
        <a:prstGeom prst="rect">
          <a:avLst/>
        </a:prstGeom>
      </xdr:spPr>
    </xdr:pic>
    <xdr:clientData/>
  </xdr:twoCellAnchor>
  <xdr:twoCellAnchor editAs="oneCell">
    <xdr:from>
      <xdr:col>12</xdr:col>
      <xdr:colOff>28574</xdr:colOff>
      <xdr:row>25</xdr:row>
      <xdr:rowOff>11908</xdr:rowOff>
    </xdr:from>
    <xdr:to>
      <xdr:col>15</xdr:col>
      <xdr:colOff>571499</xdr:colOff>
      <xdr:row>34</xdr:row>
      <xdr:rowOff>76202</xdr:rowOff>
    </xdr:to>
    <xdr:pic>
      <xdr:nvPicPr>
        <xdr:cNvPr id="98" name="Picture 97"/>
        <xdr:cNvPicPr>
          <a:picLocks noChangeAspect="1"/>
        </xdr:cNvPicPr>
      </xdr:nvPicPr>
      <xdr:blipFill>
        <a:blip xmlns:r="http://schemas.openxmlformats.org/officeDocument/2006/relationships" r:embed="rId14"/>
        <a:stretch>
          <a:fillRect/>
        </a:stretch>
      </xdr:blipFill>
      <xdr:spPr>
        <a:xfrm>
          <a:off x="7343774" y="4774408"/>
          <a:ext cx="2371725" cy="1778794"/>
        </a:xfrm>
        <a:prstGeom prst="rect">
          <a:avLst/>
        </a:prstGeom>
      </xdr:spPr>
    </xdr:pic>
    <xdr:clientData/>
  </xdr:twoCellAnchor>
  <xdr:twoCellAnchor editAs="oneCell">
    <xdr:from>
      <xdr:col>18</xdr:col>
      <xdr:colOff>228600</xdr:colOff>
      <xdr:row>24</xdr:row>
      <xdr:rowOff>180975</xdr:rowOff>
    </xdr:from>
    <xdr:to>
      <xdr:col>21</xdr:col>
      <xdr:colOff>190500</xdr:colOff>
      <xdr:row>35</xdr:row>
      <xdr:rowOff>61164</xdr:rowOff>
    </xdr:to>
    <xdr:pic>
      <xdr:nvPicPr>
        <xdr:cNvPr id="99" name="Picture 98"/>
        <xdr:cNvPicPr>
          <a:picLocks noChangeAspect="1"/>
        </xdr:cNvPicPr>
      </xdr:nvPicPr>
      <xdr:blipFill>
        <a:blip xmlns:r="http://schemas.openxmlformats.org/officeDocument/2006/relationships" r:embed="rId15"/>
        <a:stretch>
          <a:fillRect/>
        </a:stretch>
      </xdr:blipFill>
      <xdr:spPr>
        <a:xfrm>
          <a:off x="11201400" y="4752975"/>
          <a:ext cx="1790700" cy="1975689"/>
        </a:xfrm>
        <a:prstGeom prst="rect">
          <a:avLst/>
        </a:prstGeom>
      </xdr:spPr>
    </xdr:pic>
    <xdr:clientData/>
  </xdr:twoCellAnchor>
  <xdr:twoCellAnchor editAs="oneCell">
    <xdr:from>
      <xdr:col>16</xdr:col>
      <xdr:colOff>152400</xdr:colOff>
      <xdr:row>38</xdr:row>
      <xdr:rowOff>76200</xdr:rowOff>
    </xdr:from>
    <xdr:to>
      <xdr:col>19</xdr:col>
      <xdr:colOff>571500</xdr:colOff>
      <xdr:row>50</xdr:row>
      <xdr:rowOff>171450</xdr:rowOff>
    </xdr:to>
    <xdr:pic>
      <xdr:nvPicPr>
        <xdr:cNvPr id="100" name="Picture 99"/>
        <xdr:cNvPicPr/>
      </xdr:nvPicPr>
      <xdr:blipFill>
        <a:blip xmlns:r="http://schemas.openxmlformats.org/officeDocument/2006/relationships" r:embed="rId16"/>
        <a:stretch>
          <a:fillRect/>
        </a:stretch>
      </xdr:blipFill>
      <xdr:spPr>
        <a:xfrm>
          <a:off x="9906000" y="7315200"/>
          <a:ext cx="2247900" cy="2381250"/>
        </a:xfrm>
        <a:prstGeom prst="rect">
          <a:avLst/>
        </a:prstGeom>
      </xdr:spPr>
    </xdr:pic>
    <xdr:clientData/>
  </xdr:twoCellAnchor>
  <xdr:twoCellAnchor editAs="oneCell">
    <xdr:from>
      <xdr:col>0</xdr:col>
      <xdr:colOff>180975</xdr:colOff>
      <xdr:row>0</xdr:row>
      <xdr:rowOff>95250</xdr:rowOff>
    </xdr:from>
    <xdr:to>
      <xdr:col>10</xdr:col>
      <xdr:colOff>427832</xdr:colOff>
      <xdr:row>41</xdr:row>
      <xdr:rowOff>122845</xdr:rowOff>
    </xdr:to>
    <xdr:pic>
      <xdr:nvPicPr>
        <xdr:cNvPr id="101" name="Picture 100"/>
        <xdr:cNvPicPr>
          <a:picLocks noChangeAspect="1"/>
        </xdr:cNvPicPr>
      </xdr:nvPicPr>
      <xdr:blipFill>
        <a:blip xmlns:r="http://schemas.openxmlformats.org/officeDocument/2006/relationships" r:embed="rId17"/>
        <a:stretch>
          <a:fillRect/>
        </a:stretch>
      </xdr:blipFill>
      <xdr:spPr>
        <a:xfrm>
          <a:off x="180975" y="95250"/>
          <a:ext cx="6342857" cy="7838095"/>
        </a:xfrm>
        <a:prstGeom prst="rect">
          <a:avLst/>
        </a:prstGeom>
      </xdr:spPr>
    </xdr:pic>
    <xdr:clientData/>
  </xdr:twoCellAnchor>
  <xdr:twoCellAnchor editAs="oneCell">
    <xdr:from>
      <xdr:col>12</xdr:col>
      <xdr:colOff>9524</xdr:colOff>
      <xdr:row>52</xdr:row>
      <xdr:rowOff>110444</xdr:rowOff>
    </xdr:from>
    <xdr:to>
      <xdr:col>22</xdr:col>
      <xdr:colOff>552449</xdr:colOff>
      <xdr:row>71</xdr:row>
      <xdr:rowOff>113823</xdr:rowOff>
    </xdr:to>
    <xdr:pic>
      <xdr:nvPicPr>
        <xdr:cNvPr id="102" name="Picture 101"/>
        <xdr:cNvPicPr>
          <a:picLocks noChangeAspect="1"/>
        </xdr:cNvPicPr>
      </xdr:nvPicPr>
      <xdr:blipFill>
        <a:blip xmlns:r="http://schemas.openxmlformats.org/officeDocument/2006/relationships" r:embed="rId18"/>
        <a:stretch>
          <a:fillRect/>
        </a:stretch>
      </xdr:blipFill>
      <xdr:spPr>
        <a:xfrm>
          <a:off x="7324724" y="10016444"/>
          <a:ext cx="6638925" cy="3622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0</xdr:colOff>
      <xdr:row>4</xdr:row>
      <xdr:rowOff>0</xdr:rowOff>
    </xdr:from>
    <xdr:to>
      <xdr:col>24</xdr:col>
      <xdr:colOff>533181</xdr:colOff>
      <xdr:row>8</xdr:row>
      <xdr:rowOff>114191</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06275" y="571500"/>
          <a:ext cx="1752381" cy="876191"/>
        </a:xfrm>
        <a:prstGeom prst="rect">
          <a:avLst/>
        </a:prstGeom>
      </xdr:spPr>
    </xdr:pic>
    <xdr:clientData/>
  </xdr:twoCellAnchor>
  <xdr:twoCellAnchor editAs="oneCell">
    <xdr:from>
      <xdr:col>22</xdr:col>
      <xdr:colOff>0</xdr:colOff>
      <xdr:row>11</xdr:row>
      <xdr:rowOff>0</xdr:rowOff>
    </xdr:from>
    <xdr:to>
      <xdr:col>29</xdr:col>
      <xdr:colOff>370896</xdr:colOff>
      <xdr:row>13</xdr:row>
      <xdr:rowOff>123762</xdr:rowOff>
    </xdr:to>
    <xdr:pic>
      <xdr:nvPicPr>
        <xdr:cNvPr id="3" name="Picture 2"/>
        <xdr:cNvPicPr>
          <a:picLocks noChangeAspect="1"/>
        </xdr:cNvPicPr>
      </xdr:nvPicPr>
      <xdr:blipFill>
        <a:blip xmlns:r="http://schemas.openxmlformats.org/officeDocument/2006/relationships" r:embed="rId2"/>
        <a:stretch>
          <a:fillRect/>
        </a:stretch>
      </xdr:blipFill>
      <xdr:spPr>
        <a:xfrm>
          <a:off x="12106275" y="1905000"/>
          <a:ext cx="4638096" cy="504762"/>
        </a:xfrm>
        <a:prstGeom prst="rect">
          <a:avLst/>
        </a:prstGeom>
      </xdr:spPr>
    </xdr:pic>
    <xdr:clientData/>
  </xdr:twoCellAnchor>
  <xdr:twoCellAnchor editAs="oneCell">
    <xdr:from>
      <xdr:col>22</xdr:col>
      <xdr:colOff>0</xdr:colOff>
      <xdr:row>16</xdr:row>
      <xdr:rowOff>0</xdr:rowOff>
    </xdr:from>
    <xdr:to>
      <xdr:col>26</xdr:col>
      <xdr:colOff>294934</xdr:colOff>
      <xdr:row>21</xdr:row>
      <xdr:rowOff>190357</xdr:rowOff>
    </xdr:to>
    <xdr:pic>
      <xdr:nvPicPr>
        <xdr:cNvPr id="4" name="Picture 3"/>
        <xdr:cNvPicPr>
          <a:picLocks noChangeAspect="1"/>
        </xdr:cNvPicPr>
      </xdr:nvPicPr>
      <xdr:blipFill>
        <a:blip xmlns:r="http://schemas.openxmlformats.org/officeDocument/2006/relationships" r:embed="rId3"/>
        <a:stretch>
          <a:fillRect/>
        </a:stretch>
      </xdr:blipFill>
      <xdr:spPr>
        <a:xfrm>
          <a:off x="12106275" y="2857500"/>
          <a:ext cx="2733334" cy="1142857"/>
        </a:xfrm>
        <a:prstGeom prst="rect">
          <a:avLst/>
        </a:prstGeom>
      </xdr:spPr>
    </xdr:pic>
    <xdr:clientData/>
  </xdr:twoCellAnchor>
  <xdr:twoCellAnchor editAs="oneCell">
    <xdr:from>
      <xdr:col>22</xdr:col>
      <xdr:colOff>0</xdr:colOff>
      <xdr:row>25</xdr:row>
      <xdr:rowOff>0</xdr:rowOff>
    </xdr:from>
    <xdr:to>
      <xdr:col>27</xdr:col>
      <xdr:colOff>9143</xdr:colOff>
      <xdr:row>40</xdr:row>
      <xdr:rowOff>190119</xdr:rowOff>
    </xdr:to>
    <xdr:pic>
      <xdr:nvPicPr>
        <xdr:cNvPr id="5" name="Picture 4"/>
        <xdr:cNvPicPr>
          <a:picLocks noChangeAspect="1"/>
        </xdr:cNvPicPr>
      </xdr:nvPicPr>
      <xdr:blipFill>
        <a:blip xmlns:r="http://schemas.openxmlformats.org/officeDocument/2006/relationships" r:embed="rId4"/>
        <a:stretch>
          <a:fillRect/>
        </a:stretch>
      </xdr:blipFill>
      <xdr:spPr>
        <a:xfrm>
          <a:off x="12106275" y="4572000"/>
          <a:ext cx="3057143" cy="3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tuesdaymorningvendors.com/Users/briant/AppData/Local/Microsoft/Windows/Temporary%20Internet%20Files/Content.Outlook/XEUXC9EX/PO%20Worksheet%207-30-2015%20Cube%20Cal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harden\Downloads\Freight%20Rate%20Update%20File%20202101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UYSHARE/Buyer%20Coordinators/PO%20Worksheet/TM%20PURCHASE%20ORDER%20WORKBOOK%20ver%2020.3.02%20072420%20FINAL%20UNLOCK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23014747\Desktop\TM%20PURCHASE%20ORDER%20WORKBOOK%20%20Template%20Ver%2021.01.0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laudiaw\AppData\Local\Microsoft\Windows\INetCache\Content.MSO\TM%20PURCHASE%20ORDER%20WORKSHEET%20DOMESTIC%209.3.1%201203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PO%20Worksheet\TM%20PURCHASE%20ORDER%20WORKSHEET%20DOMESTIC%209.3.1%201203201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tuesdaymorningvendors.com/Multi%20DC%20Project/PO%20Shipping%20Schedul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LAUDIAW\Downloads\Adjusted%20PO%20Worksheet%20Import%20Rates%20-%20Feb%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Worksheet"/>
      <sheetName val="Categories"/>
      <sheetName val="Domestic Inbound Freight"/>
      <sheetName val="POE Inbound Freight"/>
      <sheetName val="IMPORT Inbound Freight"/>
      <sheetName val="Buyer's Notes"/>
      <sheetName val="Buyer's Pre-Ticket"/>
      <sheetName val="Buyer's Packs"/>
      <sheetName val="New Vendor-General"/>
      <sheetName val="New Vendor-AP"/>
      <sheetName val="New Vendor- RTV agrmnt"/>
      <sheetName val="New Vendor- EDI"/>
      <sheetName val="New Vendor- Features"/>
      <sheetName val="New Vendor-Contacts"/>
      <sheetName val="New Vendor-Notes"/>
      <sheetName val="CSV"/>
      <sheetName val="Lookups"/>
      <sheetName val="DOMESTIC Worksheet"/>
      <sheetName val="Sheet1"/>
    </sheetNames>
    <sheetDataSet>
      <sheetData sheetId="0">
        <row r="2">
          <cell r="BA2" t="str">
            <v>Hong Kong</v>
          </cell>
          <cell r="BB2" t="str">
            <v>Taiwan</v>
          </cell>
          <cell r="BC2" t="str">
            <v>China</v>
          </cell>
          <cell r="BD2" t="str">
            <v>Thailand</v>
          </cell>
          <cell r="BE2" t="str">
            <v>Vietnam</v>
          </cell>
          <cell r="BF2" t="str">
            <v>Indonesia</v>
          </cell>
          <cell r="BG2" t="str">
            <v>Malaysia</v>
          </cell>
          <cell r="BH2" t="str">
            <v>India</v>
          </cell>
          <cell r="BI2" t="str">
            <v>France</v>
          </cell>
          <cell r="BJ2" t="str">
            <v>Italy</v>
          </cell>
          <cell r="BK2" t="str">
            <v>Germany</v>
          </cell>
          <cell r="BL2" t="str">
            <v>Portugal</v>
          </cell>
          <cell r="BM2" t="str">
            <v>Poland</v>
          </cell>
          <cell r="BN2" t="str">
            <v>United Kingdom</v>
          </cell>
          <cell r="BO2">
            <v>1010</v>
          </cell>
        </row>
        <row r="3">
          <cell r="AZ3" t="str">
            <v>AL</v>
          </cell>
          <cell r="BO3">
            <v>1015</v>
          </cell>
        </row>
        <row r="4">
          <cell r="AZ4" t="str">
            <v>AK</v>
          </cell>
          <cell r="BO4">
            <v>1052</v>
          </cell>
        </row>
        <row r="5">
          <cell r="AZ5" t="str">
            <v>AZ</v>
          </cell>
          <cell r="BO5">
            <v>1054</v>
          </cell>
        </row>
        <row r="6">
          <cell r="AZ6" t="str">
            <v>AR</v>
          </cell>
          <cell r="BO6">
            <v>2022</v>
          </cell>
        </row>
        <row r="7">
          <cell r="AZ7" t="str">
            <v>CA</v>
          </cell>
          <cell r="BO7">
            <v>2054</v>
          </cell>
        </row>
        <row r="8">
          <cell r="AZ8" t="str">
            <v>CO</v>
          </cell>
          <cell r="BO8">
            <v>2070</v>
          </cell>
        </row>
        <row r="9">
          <cell r="AZ9" t="str">
            <v>CT</v>
          </cell>
          <cell r="BO9">
            <v>2086</v>
          </cell>
        </row>
        <row r="10">
          <cell r="AZ10" t="str">
            <v>DE</v>
          </cell>
          <cell r="BO10">
            <v>3066</v>
          </cell>
        </row>
        <row r="11">
          <cell r="AZ11" t="str">
            <v>FL</v>
          </cell>
          <cell r="BO11">
            <v>3070</v>
          </cell>
        </row>
        <row r="12">
          <cell r="AZ12" t="str">
            <v>GA</v>
          </cell>
          <cell r="BO12">
            <v>3071</v>
          </cell>
        </row>
        <row r="13">
          <cell r="AZ13" t="str">
            <v>HI</v>
          </cell>
          <cell r="BO13">
            <v>3181</v>
          </cell>
        </row>
        <row r="14">
          <cell r="AZ14" t="str">
            <v>ID</v>
          </cell>
          <cell r="BO14">
            <v>3191</v>
          </cell>
        </row>
        <row r="15">
          <cell r="AZ15" t="str">
            <v>IL</v>
          </cell>
          <cell r="BO15">
            <v>3193</v>
          </cell>
        </row>
        <row r="16">
          <cell r="AZ16" t="str">
            <v>IN</v>
          </cell>
          <cell r="BO16">
            <v>3194</v>
          </cell>
        </row>
        <row r="17">
          <cell r="AZ17" t="str">
            <v>IA</v>
          </cell>
          <cell r="BO17">
            <v>3195</v>
          </cell>
        </row>
        <row r="18">
          <cell r="AZ18" t="str">
            <v>KS</v>
          </cell>
          <cell r="BO18">
            <v>3201</v>
          </cell>
        </row>
        <row r="19">
          <cell r="AZ19" t="str">
            <v>KY</v>
          </cell>
          <cell r="BO19">
            <v>3202</v>
          </cell>
        </row>
        <row r="20">
          <cell r="AZ20" t="str">
            <v>LA</v>
          </cell>
          <cell r="BO20">
            <v>3203</v>
          </cell>
        </row>
        <row r="21">
          <cell r="AZ21" t="str">
            <v>ME</v>
          </cell>
          <cell r="BO21">
            <v>3205</v>
          </cell>
        </row>
        <row r="22">
          <cell r="AZ22" t="str">
            <v>MD</v>
          </cell>
          <cell r="BO22">
            <v>3212</v>
          </cell>
        </row>
        <row r="23">
          <cell r="AZ23" t="str">
            <v>MA</v>
          </cell>
          <cell r="BO23">
            <v>3213</v>
          </cell>
        </row>
        <row r="24">
          <cell r="AZ24" t="str">
            <v>MI</v>
          </cell>
          <cell r="BO24">
            <v>3214</v>
          </cell>
        </row>
        <row r="25">
          <cell r="BO25">
            <v>3217</v>
          </cell>
        </row>
        <row r="26">
          <cell r="AZ26" t="str">
            <v>MS</v>
          </cell>
          <cell r="BO26">
            <v>3221</v>
          </cell>
        </row>
        <row r="27">
          <cell r="AZ27" t="str">
            <v>MO</v>
          </cell>
          <cell r="BO27">
            <v>3231</v>
          </cell>
        </row>
        <row r="28">
          <cell r="AZ28" t="str">
            <v>MT</v>
          </cell>
          <cell r="BO28">
            <v>3232</v>
          </cell>
        </row>
        <row r="29">
          <cell r="AZ29" t="str">
            <v>NE</v>
          </cell>
          <cell r="BO29">
            <v>3233</v>
          </cell>
        </row>
        <row r="30">
          <cell r="AZ30" t="str">
            <v>NV</v>
          </cell>
          <cell r="BO30">
            <v>3237</v>
          </cell>
        </row>
        <row r="31">
          <cell r="AZ31" t="str">
            <v>NH</v>
          </cell>
          <cell r="BO31">
            <v>3245</v>
          </cell>
        </row>
        <row r="32">
          <cell r="AZ32" t="str">
            <v>NJ</v>
          </cell>
          <cell r="BO32">
            <v>3405</v>
          </cell>
        </row>
        <row r="33">
          <cell r="AZ33" t="str">
            <v>NM</v>
          </cell>
          <cell r="BO33">
            <v>3411</v>
          </cell>
        </row>
        <row r="34">
          <cell r="AZ34" t="str">
            <v>NY</v>
          </cell>
          <cell r="BO34">
            <v>4033</v>
          </cell>
        </row>
        <row r="35">
          <cell r="AZ35" t="str">
            <v>NC</v>
          </cell>
          <cell r="BO35">
            <v>4043</v>
          </cell>
        </row>
        <row r="36">
          <cell r="AZ36" t="str">
            <v>ND</v>
          </cell>
          <cell r="BO36">
            <v>4046</v>
          </cell>
        </row>
        <row r="37">
          <cell r="AZ37" t="str">
            <v>OH</v>
          </cell>
          <cell r="BO37">
            <v>4053</v>
          </cell>
        </row>
        <row r="38">
          <cell r="AZ38" t="str">
            <v>OK</v>
          </cell>
          <cell r="BO38">
            <v>5083</v>
          </cell>
        </row>
        <row r="39">
          <cell r="AZ39" t="str">
            <v>OR</v>
          </cell>
          <cell r="BO39">
            <v>5084</v>
          </cell>
        </row>
        <row r="40">
          <cell r="AZ40" t="str">
            <v>PA</v>
          </cell>
          <cell r="BO40">
            <v>5089</v>
          </cell>
        </row>
        <row r="41">
          <cell r="AZ41" t="str">
            <v>RI</v>
          </cell>
          <cell r="BO41">
            <v>5904</v>
          </cell>
        </row>
        <row r="42">
          <cell r="AZ42" t="str">
            <v>SC</v>
          </cell>
          <cell r="BO42">
            <v>5910</v>
          </cell>
        </row>
        <row r="43">
          <cell r="AZ43" t="str">
            <v>SD</v>
          </cell>
          <cell r="BO43">
            <v>5930</v>
          </cell>
        </row>
        <row r="44">
          <cell r="AZ44" t="str">
            <v>TN</v>
          </cell>
          <cell r="BO44">
            <v>5940</v>
          </cell>
        </row>
        <row r="45">
          <cell r="AZ45" t="str">
            <v>TX</v>
          </cell>
          <cell r="BO45">
            <v>6028</v>
          </cell>
        </row>
        <row r="46">
          <cell r="AZ46" t="str">
            <v>UT</v>
          </cell>
          <cell r="BO46">
            <v>6029</v>
          </cell>
        </row>
        <row r="47">
          <cell r="AZ47" t="str">
            <v>VT</v>
          </cell>
          <cell r="BO47">
            <v>6030</v>
          </cell>
        </row>
        <row r="48">
          <cell r="AZ48" t="str">
            <v>VA</v>
          </cell>
          <cell r="BO48">
            <v>6031</v>
          </cell>
        </row>
        <row r="49">
          <cell r="AZ49" t="str">
            <v>WA</v>
          </cell>
          <cell r="BO49">
            <v>6032</v>
          </cell>
        </row>
        <row r="50">
          <cell r="AZ50" t="str">
            <v>WV</v>
          </cell>
          <cell r="BO50">
            <v>6036</v>
          </cell>
        </row>
        <row r="51">
          <cell r="AZ51" t="str">
            <v>WI</v>
          </cell>
          <cell r="BO51">
            <v>6038</v>
          </cell>
        </row>
        <row r="52">
          <cell r="AZ52" t="str">
            <v>WY</v>
          </cell>
          <cell r="BO52">
            <v>6040</v>
          </cell>
        </row>
        <row r="53">
          <cell r="BO53">
            <v>6042</v>
          </cell>
        </row>
        <row r="54">
          <cell r="BO54">
            <v>6045</v>
          </cell>
        </row>
        <row r="55">
          <cell r="BO55">
            <v>6046</v>
          </cell>
        </row>
        <row r="56">
          <cell r="BO56">
            <v>6049</v>
          </cell>
        </row>
        <row r="57">
          <cell r="BO57">
            <v>6055</v>
          </cell>
        </row>
        <row r="58">
          <cell r="BO58">
            <v>6060</v>
          </cell>
        </row>
        <row r="59">
          <cell r="BO59">
            <v>6064</v>
          </cell>
        </row>
        <row r="60">
          <cell r="BO60">
            <v>6070</v>
          </cell>
        </row>
        <row r="61">
          <cell r="BO61">
            <v>6073</v>
          </cell>
        </row>
        <row r="62">
          <cell r="BO62">
            <v>6074</v>
          </cell>
        </row>
        <row r="63">
          <cell r="BO63">
            <v>6075</v>
          </cell>
        </row>
        <row r="64">
          <cell r="BO64">
            <v>6076</v>
          </cell>
        </row>
        <row r="65">
          <cell r="BO65">
            <v>6077</v>
          </cell>
        </row>
        <row r="66">
          <cell r="BO66">
            <v>6079</v>
          </cell>
        </row>
        <row r="67">
          <cell r="BO67">
            <v>6082</v>
          </cell>
        </row>
        <row r="68">
          <cell r="BO68">
            <v>6083</v>
          </cell>
        </row>
        <row r="69">
          <cell r="BO69">
            <v>6086</v>
          </cell>
        </row>
        <row r="70">
          <cell r="BO70">
            <v>6087</v>
          </cell>
        </row>
        <row r="71">
          <cell r="BO71">
            <v>6102</v>
          </cell>
        </row>
        <row r="72">
          <cell r="BO72">
            <v>6106</v>
          </cell>
        </row>
        <row r="73">
          <cell r="BO73">
            <v>6110</v>
          </cell>
        </row>
        <row r="74">
          <cell r="BO74">
            <v>6112</v>
          </cell>
        </row>
        <row r="75">
          <cell r="BO75">
            <v>6116</v>
          </cell>
        </row>
        <row r="76">
          <cell r="BO76">
            <v>6123</v>
          </cell>
        </row>
        <row r="77">
          <cell r="BO77">
            <v>6133</v>
          </cell>
        </row>
        <row r="78">
          <cell r="BO78">
            <v>6151</v>
          </cell>
        </row>
        <row r="79">
          <cell r="BO79">
            <v>6156</v>
          </cell>
        </row>
        <row r="80">
          <cell r="BO80">
            <v>6159</v>
          </cell>
        </row>
        <row r="81">
          <cell r="BO81">
            <v>6161</v>
          </cell>
        </row>
        <row r="82">
          <cell r="BO82">
            <v>6170</v>
          </cell>
        </row>
        <row r="83">
          <cell r="BO83">
            <v>6171</v>
          </cell>
        </row>
        <row r="84">
          <cell r="BO84">
            <v>6173</v>
          </cell>
        </row>
        <row r="85">
          <cell r="BO85">
            <v>6179</v>
          </cell>
        </row>
        <row r="86">
          <cell r="BO86">
            <v>6181</v>
          </cell>
        </row>
        <row r="87">
          <cell r="BO87">
            <v>6190</v>
          </cell>
        </row>
        <row r="88">
          <cell r="BO88">
            <v>6220</v>
          </cell>
        </row>
        <row r="89">
          <cell r="BO89">
            <v>6224</v>
          </cell>
        </row>
        <row r="90">
          <cell r="BO90">
            <v>6230</v>
          </cell>
        </row>
        <row r="91">
          <cell r="BO91">
            <v>6250</v>
          </cell>
        </row>
        <row r="92">
          <cell r="BO92">
            <v>6254</v>
          </cell>
        </row>
        <row r="93">
          <cell r="BO93">
            <v>6260</v>
          </cell>
        </row>
        <row r="94">
          <cell r="BO94">
            <v>6271</v>
          </cell>
        </row>
        <row r="95">
          <cell r="BO95">
            <v>6280</v>
          </cell>
        </row>
        <row r="96">
          <cell r="BO96">
            <v>6284</v>
          </cell>
        </row>
        <row r="97">
          <cell r="BO97">
            <v>6321</v>
          </cell>
        </row>
        <row r="98">
          <cell r="BO98">
            <v>6323</v>
          </cell>
        </row>
        <row r="99">
          <cell r="BO99">
            <v>6325</v>
          </cell>
        </row>
        <row r="100">
          <cell r="BO100">
            <v>6326</v>
          </cell>
        </row>
        <row r="101">
          <cell r="BO101">
            <v>6435</v>
          </cell>
        </row>
        <row r="102">
          <cell r="BO102">
            <v>6453</v>
          </cell>
        </row>
        <row r="103">
          <cell r="BO103">
            <v>6669</v>
          </cell>
        </row>
        <row r="104">
          <cell r="BO104">
            <v>6671</v>
          </cell>
        </row>
        <row r="105">
          <cell r="BO105">
            <v>6672</v>
          </cell>
        </row>
        <row r="106">
          <cell r="BO106">
            <v>6675</v>
          </cell>
        </row>
        <row r="107">
          <cell r="BO107">
            <v>6676</v>
          </cell>
        </row>
        <row r="108">
          <cell r="BO108">
            <v>6720</v>
          </cell>
        </row>
        <row r="109">
          <cell r="BO109">
            <v>6806</v>
          </cell>
        </row>
        <row r="110">
          <cell r="BO110">
            <v>6808</v>
          </cell>
        </row>
        <row r="111">
          <cell r="BO111">
            <v>6926</v>
          </cell>
        </row>
        <row r="112">
          <cell r="BO112">
            <v>7014</v>
          </cell>
        </row>
        <row r="113">
          <cell r="BO113">
            <v>7025</v>
          </cell>
        </row>
        <row r="114">
          <cell r="BO114">
            <v>7110</v>
          </cell>
        </row>
        <row r="115">
          <cell r="BO115">
            <v>7150</v>
          </cell>
        </row>
        <row r="116">
          <cell r="BO116">
            <v>7270</v>
          </cell>
        </row>
        <row r="117">
          <cell r="BO117">
            <v>7610</v>
          </cell>
        </row>
        <row r="118">
          <cell r="BO118">
            <v>7612</v>
          </cell>
        </row>
        <row r="119">
          <cell r="BO119">
            <v>7620</v>
          </cell>
        </row>
        <row r="120">
          <cell r="BO120">
            <v>7621</v>
          </cell>
        </row>
        <row r="121">
          <cell r="BO121">
            <v>7650</v>
          </cell>
        </row>
        <row r="122">
          <cell r="BO122">
            <v>8014</v>
          </cell>
        </row>
        <row r="123">
          <cell r="BO123">
            <v>8037</v>
          </cell>
        </row>
        <row r="124">
          <cell r="BO124">
            <v>8047</v>
          </cell>
        </row>
        <row r="125">
          <cell r="BO125">
            <v>8052</v>
          </cell>
        </row>
        <row r="126">
          <cell r="BO126">
            <v>8110</v>
          </cell>
        </row>
        <row r="127">
          <cell r="BO127">
            <v>8112</v>
          </cell>
        </row>
        <row r="128">
          <cell r="BO128">
            <v>8114</v>
          </cell>
        </row>
        <row r="129">
          <cell r="BO129">
            <v>8121</v>
          </cell>
        </row>
        <row r="130">
          <cell r="BO130">
            <v>8127</v>
          </cell>
        </row>
        <row r="131">
          <cell r="BO131">
            <v>8130</v>
          </cell>
        </row>
        <row r="132">
          <cell r="BO132">
            <v>8150</v>
          </cell>
        </row>
        <row r="133">
          <cell r="BO133">
            <v>8160</v>
          </cell>
        </row>
        <row r="134">
          <cell r="BO134">
            <v>8173</v>
          </cell>
        </row>
        <row r="135">
          <cell r="BO135">
            <v>8180</v>
          </cell>
        </row>
        <row r="136">
          <cell r="BO136">
            <v>8185</v>
          </cell>
        </row>
        <row r="137">
          <cell r="BO137">
            <v>8195</v>
          </cell>
        </row>
        <row r="138">
          <cell r="BO138">
            <v>8196</v>
          </cell>
        </row>
        <row r="139">
          <cell r="BO139">
            <v>8240</v>
          </cell>
        </row>
        <row r="140">
          <cell r="BO140">
            <v>8241</v>
          </cell>
        </row>
        <row r="141">
          <cell r="BO141">
            <v>8251</v>
          </cell>
        </row>
        <row r="142">
          <cell r="BO142">
            <v>8264</v>
          </cell>
        </row>
        <row r="143">
          <cell r="BO143">
            <v>8266</v>
          </cell>
        </row>
        <row r="144">
          <cell r="BO144">
            <v>8268</v>
          </cell>
        </row>
        <row r="145">
          <cell r="BO145">
            <v>8300</v>
          </cell>
        </row>
        <row r="146">
          <cell r="BO146">
            <v>8320</v>
          </cell>
        </row>
        <row r="147">
          <cell r="BO147">
            <v>8330</v>
          </cell>
        </row>
        <row r="148">
          <cell r="BO148">
            <v>8500</v>
          </cell>
        </row>
        <row r="149">
          <cell r="BO149">
            <v>8517</v>
          </cell>
        </row>
        <row r="150">
          <cell r="BO150">
            <v>8532</v>
          </cell>
        </row>
        <row r="151">
          <cell r="BO151">
            <v>8540</v>
          </cell>
        </row>
        <row r="152">
          <cell r="BO152">
            <v>8541</v>
          </cell>
        </row>
        <row r="153">
          <cell r="BO153">
            <v>8543</v>
          </cell>
        </row>
        <row r="154">
          <cell r="BO154">
            <v>8545</v>
          </cell>
        </row>
        <row r="155">
          <cell r="BO155">
            <v>8548</v>
          </cell>
        </row>
        <row r="156">
          <cell r="BO156">
            <v>8550</v>
          </cell>
        </row>
        <row r="157">
          <cell r="BO157">
            <v>8552</v>
          </cell>
        </row>
        <row r="158">
          <cell r="BO158">
            <v>8553</v>
          </cell>
        </row>
        <row r="159">
          <cell r="BO159">
            <v>8556</v>
          </cell>
        </row>
        <row r="160">
          <cell r="BO160">
            <v>8558</v>
          </cell>
        </row>
        <row r="161">
          <cell r="BO161">
            <v>8600</v>
          </cell>
        </row>
        <row r="162">
          <cell r="BO162">
            <v>8700</v>
          </cell>
        </row>
        <row r="163">
          <cell r="BO163">
            <v>8701</v>
          </cell>
        </row>
        <row r="164">
          <cell r="BO164">
            <v>8706</v>
          </cell>
        </row>
        <row r="165">
          <cell r="BO165">
            <v>8720</v>
          </cell>
        </row>
        <row r="166">
          <cell r="BO166">
            <v>8740</v>
          </cell>
        </row>
        <row r="167">
          <cell r="BO167">
            <v>8840</v>
          </cell>
        </row>
        <row r="168">
          <cell r="BO168">
            <v>8842</v>
          </cell>
        </row>
        <row r="169">
          <cell r="BO169">
            <v>8854</v>
          </cell>
        </row>
        <row r="170">
          <cell r="BO170">
            <v>8860</v>
          </cell>
        </row>
        <row r="171">
          <cell r="BO171">
            <v>8902</v>
          </cell>
        </row>
        <row r="172">
          <cell r="BO172">
            <v>8904</v>
          </cell>
        </row>
        <row r="173">
          <cell r="BO173">
            <v>8905</v>
          </cell>
        </row>
        <row r="174">
          <cell r="BO174">
            <v>8907</v>
          </cell>
        </row>
        <row r="175">
          <cell r="BO175">
            <v>8909</v>
          </cell>
        </row>
        <row r="176">
          <cell r="BO176">
            <v>645301</v>
          </cell>
        </row>
        <row r="177">
          <cell r="BO177">
            <v>8949</v>
          </cell>
        </row>
        <row r="178">
          <cell r="BO178">
            <v>8952</v>
          </cell>
        </row>
        <row r="179">
          <cell r="BO179">
            <v>8957</v>
          </cell>
        </row>
        <row r="180">
          <cell r="BO180">
            <v>8959</v>
          </cell>
        </row>
        <row r="181">
          <cell r="BO181">
            <v>8964</v>
          </cell>
        </row>
        <row r="182">
          <cell r="BO182">
            <v>8985</v>
          </cell>
        </row>
        <row r="183">
          <cell r="BO183">
            <v>8989</v>
          </cell>
        </row>
        <row r="184">
          <cell r="BO184">
            <v>9015</v>
          </cell>
        </row>
        <row r="185">
          <cell r="BO185">
            <v>9104</v>
          </cell>
        </row>
        <row r="186">
          <cell r="BO186">
            <v>9121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WS Load Grid"/>
      <sheetName val="Agility WC"/>
      <sheetName val="Agility EC"/>
      <sheetName val="Post Port Freight (OTR)"/>
    </sheetNames>
    <sheetDataSet>
      <sheetData sheetId="0"/>
      <sheetData sheetId="1">
        <row r="12">
          <cell r="A12" t="str">
            <v>Bali20</v>
          </cell>
          <cell r="B12" t="str">
            <v>Bali-Los Angeles20Seaquest</v>
          </cell>
          <cell r="C12" t="str">
            <v>Bali</v>
          </cell>
          <cell r="D12" t="str">
            <v>ID</v>
          </cell>
          <cell r="E12" t="str">
            <v>Los Angeles</v>
          </cell>
          <cell r="F12" t="str">
            <v>CY to CY</v>
          </cell>
          <cell r="G12">
            <v>20</v>
          </cell>
          <cell r="H12" t="str">
            <v>Seaquest</v>
          </cell>
          <cell r="I12">
            <v>1799</v>
          </cell>
          <cell r="J12">
            <v>2250</v>
          </cell>
          <cell r="K12">
            <v>310</v>
          </cell>
          <cell r="L12">
            <v>15</v>
          </cell>
          <cell r="M12">
            <v>4374</v>
          </cell>
          <cell r="N12">
            <v>40</v>
          </cell>
          <cell r="O12">
            <v>3000</v>
          </cell>
          <cell r="P12">
            <v>3000</v>
          </cell>
          <cell r="Q12">
            <v>0</v>
          </cell>
          <cell r="R12">
            <v>0</v>
          </cell>
          <cell r="S12">
            <v>7374</v>
          </cell>
          <cell r="T12">
            <v>7374</v>
          </cell>
          <cell r="U12">
            <v>3</v>
          </cell>
        </row>
        <row r="13">
          <cell r="A13" t="str">
            <v>Bali40</v>
          </cell>
          <cell r="B13" t="str">
            <v>Bali-Los Angeles40Seaquest</v>
          </cell>
          <cell r="C13" t="str">
            <v>Bali</v>
          </cell>
          <cell r="D13" t="str">
            <v>ID</v>
          </cell>
          <cell r="E13" t="str">
            <v>Los Angeles</v>
          </cell>
          <cell r="F13" t="str">
            <v>CY to CY</v>
          </cell>
          <cell r="G13">
            <v>40</v>
          </cell>
          <cell r="H13" t="str">
            <v>Seaquest</v>
          </cell>
          <cell r="I13">
            <v>2093</v>
          </cell>
          <cell r="J13">
            <v>2500</v>
          </cell>
          <cell r="K13">
            <v>344</v>
          </cell>
          <cell r="L13">
            <v>15</v>
          </cell>
          <cell r="M13">
            <v>4952</v>
          </cell>
          <cell r="N13">
            <v>40</v>
          </cell>
          <cell r="O13">
            <v>5000</v>
          </cell>
          <cell r="P13">
            <v>5000</v>
          </cell>
          <cell r="Q13">
            <v>0</v>
          </cell>
          <cell r="R13">
            <v>0</v>
          </cell>
          <cell r="S13">
            <v>9952</v>
          </cell>
          <cell r="T13">
            <v>9952</v>
          </cell>
          <cell r="U13">
            <v>4</v>
          </cell>
        </row>
        <row r="14">
          <cell r="A14" t="str">
            <v>Bali40H</v>
          </cell>
          <cell r="B14" t="str">
            <v>Bali-Los Angeles40HSeaquest</v>
          </cell>
          <cell r="C14" t="str">
            <v>Bali</v>
          </cell>
          <cell r="D14" t="str">
            <v>ID</v>
          </cell>
          <cell r="E14" t="str">
            <v>Los Angeles</v>
          </cell>
          <cell r="F14" t="str">
            <v>CY to CY</v>
          </cell>
          <cell r="G14" t="str">
            <v>40H</v>
          </cell>
          <cell r="H14" t="str">
            <v>Seaquest</v>
          </cell>
          <cell r="I14">
            <v>2250</v>
          </cell>
          <cell r="J14">
            <v>2500</v>
          </cell>
          <cell r="K14">
            <v>344</v>
          </cell>
          <cell r="L14">
            <v>15</v>
          </cell>
          <cell r="M14">
            <v>5109</v>
          </cell>
          <cell r="N14">
            <v>40</v>
          </cell>
          <cell r="O14">
            <v>5500</v>
          </cell>
          <cell r="P14">
            <v>5500</v>
          </cell>
          <cell r="Q14">
            <v>0</v>
          </cell>
          <cell r="R14">
            <v>0</v>
          </cell>
          <cell r="S14">
            <v>10609</v>
          </cell>
          <cell r="T14">
            <v>10609</v>
          </cell>
          <cell r="U14">
            <v>5</v>
          </cell>
        </row>
        <row r="15">
          <cell r="A15" t="str">
            <v>Bangkok20</v>
          </cell>
          <cell r="B15" t="str">
            <v>Bangkok-Los Angeles20Seaquest</v>
          </cell>
          <cell r="C15" t="str">
            <v>Bangkok</v>
          </cell>
          <cell r="D15" t="str">
            <v>TH</v>
          </cell>
          <cell r="E15" t="str">
            <v>Los Angeles</v>
          </cell>
          <cell r="F15" t="str">
            <v>CY to CY</v>
          </cell>
          <cell r="G15">
            <v>20</v>
          </cell>
          <cell r="H15" t="str">
            <v>Seaquest</v>
          </cell>
          <cell r="I15">
            <v>1024</v>
          </cell>
          <cell r="J15">
            <v>2250</v>
          </cell>
          <cell r="K15">
            <v>310</v>
          </cell>
          <cell r="L15">
            <v>15</v>
          </cell>
          <cell r="M15">
            <v>3599</v>
          </cell>
          <cell r="N15">
            <v>35</v>
          </cell>
          <cell r="O15">
            <v>3000</v>
          </cell>
          <cell r="P15">
            <v>3000</v>
          </cell>
          <cell r="Q15">
            <v>0</v>
          </cell>
          <cell r="R15">
            <v>0</v>
          </cell>
          <cell r="S15">
            <v>6599</v>
          </cell>
          <cell r="T15">
            <v>6599</v>
          </cell>
          <cell r="U15">
            <v>3</v>
          </cell>
        </row>
        <row r="16">
          <cell r="A16" t="str">
            <v>Bangkok40</v>
          </cell>
          <cell r="B16" t="str">
            <v>Bangkok-Los Angeles40Seaquest</v>
          </cell>
          <cell r="C16" t="str">
            <v>Bangkok</v>
          </cell>
          <cell r="D16" t="str">
            <v>TH</v>
          </cell>
          <cell r="E16" t="str">
            <v>Los Angeles</v>
          </cell>
          <cell r="F16" t="str">
            <v>CY to CY</v>
          </cell>
          <cell r="G16">
            <v>40</v>
          </cell>
          <cell r="H16" t="str">
            <v>Seaquest</v>
          </cell>
          <cell r="I16">
            <v>1343</v>
          </cell>
          <cell r="J16">
            <v>2500</v>
          </cell>
          <cell r="K16">
            <v>344</v>
          </cell>
          <cell r="L16">
            <v>15</v>
          </cell>
          <cell r="M16">
            <v>4202</v>
          </cell>
          <cell r="N16">
            <v>35</v>
          </cell>
          <cell r="O16">
            <v>5000</v>
          </cell>
          <cell r="P16">
            <v>5000</v>
          </cell>
          <cell r="Q16">
            <v>0</v>
          </cell>
          <cell r="R16">
            <v>0</v>
          </cell>
          <cell r="S16">
            <v>9202</v>
          </cell>
          <cell r="T16">
            <v>9202</v>
          </cell>
          <cell r="U16">
            <v>4</v>
          </cell>
        </row>
        <row r="17">
          <cell r="A17" t="str">
            <v>Bangkok40H</v>
          </cell>
          <cell r="B17" t="str">
            <v>Bangkok-Los Angeles40HSeaquest</v>
          </cell>
          <cell r="C17" t="str">
            <v>Bangkok</v>
          </cell>
          <cell r="D17" t="str">
            <v>TH</v>
          </cell>
          <cell r="E17" t="str">
            <v>Los Angeles</v>
          </cell>
          <cell r="F17" t="str">
            <v>CY to CY</v>
          </cell>
          <cell r="G17" t="str">
            <v>40H</v>
          </cell>
          <cell r="H17" t="str">
            <v>Seaquest</v>
          </cell>
          <cell r="I17">
            <v>1310</v>
          </cell>
          <cell r="J17">
            <v>2500</v>
          </cell>
          <cell r="K17">
            <v>344</v>
          </cell>
          <cell r="L17">
            <v>15</v>
          </cell>
          <cell r="M17">
            <v>4169</v>
          </cell>
          <cell r="N17">
            <v>35</v>
          </cell>
          <cell r="O17">
            <v>5500</v>
          </cell>
          <cell r="P17">
            <v>5500</v>
          </cell>
          <cell r="Q17">
            <v>0</v>
          </cell>
          <cell r="R17">
            <v>0</v>
          </cell>
          <cell r="S17">
            <v>9669</v>
          </cell>
          <cell r="T17">
            <v>9669</v>
          </cell>
          <cell r="U17">
            <v>5</v>
          </cell>
        </row>
        <row r="18">
          <cell r="A18" t="str">
            <v>Bangkok45</v>
          </cell>
          <cell r="B18" t="str">
            <v>Bangkok-Los Angeles45Seaquest</v>
          </cell>
          <cell r="C18" t="str">
            <v>Bangkok</v>
          </cell>
          <cell r="D18" t="str">
            <v>TH</v>
          </cell>
          <cell r="E18" t="str">
            <v>Los Angeles</v>
          </cell>
          <cell r="F18" t="str">
            <v>CY to CY</v>
          </cell>
          <cell r="G18">
            <v>45</v>
          </cell>
          <cell r="H18" t="str">
            <v>Seaquest</v>
          </cell>
          <cell r="I18">
            <v>1684</v>
          </cell>
          <cell r="J18">
            <v>2500</v>
          </cell>
          <cell r="K18">
            <v>433</v>
          </cell>
          <cell r="L18">
            <v>15</v>
          </cell>
          <cell r="M18">
            <v>4632</v>
          </cell>
          <cell r="N18">
            <v>35</v>
          </cell>
          <cell r="O18">
            <v>5800</v>
          </cell>
          <cell r="P18">
            <v>5800</v>
          </cell>
          <cell r="Q18">
            <v>0</v>
          </cell>
          <cell r="R18">
            <v>0</v>
          </cell>
          <cell r="S18">
            <v>10432</v>
          </cell>
          <cell r="T18">
            <v>10432</v>
          </cell>
          <cell r="U18">
            <v>6</v>
          </cell>
        </row>
        <row r="19">
          <cell r="A19" t="str">
            <v>Cebu20</v>
          </cell>
          <cell r="B19" t="str">
            <v>Cebu-Los Angeles20Seaquest</v>
          </cell>
          <cell r="C19" t="str">
            <v>Cebu</v>
          </cell>
          <cell r="D19" t="str">
            <v>PH</v>
          </cell>
          <cell r="E19" t="str">
            <v>Los Angeles</v>
          </cell>
          <cell r="F19" t="str">
            <v>CY to CY</v>
          </cell>
          <cell r="G19">
            <v>20</v>
          </cell>
          <cell r="H19" t="str">
            <v>Seaquest</v>
          </cell>
          <cell r="I19">
            <v>1099</v>
          </cell>
          <cell r="J19">
            <v>2250</v>
          </cell>
          <cell r="K19">
            <v>310</v>
          </cell>
          <cell r="L19">
            <v>15</v>
          </cell>
          <cell r="M19">
            <v>3674</v>
          </cell>
          <cell r="N19">
            <v>22</v>
          </cell>
          <cell r="O19">
            <v>3000</v>
          </cell>
          <cell r="P19">
            <v>3000</v>
          </cell>
          <cell r="Q19">
            <v>0</v>
          </cell>
          <cell r="R19">
            <v>0</v>
          </cell>
          <cell r="S19">
            <v>6674</v>
          </cell>
          <cell r="T19">
            <v>6674</v>
          </cell>
          <cell r="U19">
            <v>3</v>
          </cell>
        </row>
        <row r="20">
          <cell r="A20" t="str">
            <v>Cebu40</v>
          </cell>
          <cell r="B20" t="str">
            <v>Cebu-Los Angeles40Seaquest</v>
          </cell>
          <cell r="C20" t="str">
            <v>Cebu</v>
          </cell>
          <cell r="D20" t="str">
            <v>PH</v>
          </cell>
          <cell r="E20" t="str">
            <v>Los Angeles</v>
          </cell>
          <cell r="F20" t="str">
            <v>CY to CY</v>
          </cell>
          <cell r="G20">
            <v>40</v>
          </cell>
          <cell r="H20" t="str">
            <v>Seaquest</v>
          </cell>
          <cell r="I20">
            <v>1393</v>
          </cell>
          <cell r="J20">
            <v>2500</v>
          </cell>
          <cell r="K20">
            <v>344</v>
          </cell>
          <cell r="L20">
            <v>15</v>
          </cell>
          <cell r="M20">
            <v>4252</v>
          </cell>
          <cell r="N20">
            <v>22</v>
          </cell>
          <cell r="O20">
            <v>5000</v>
          </cell>
          <cell r="P20">
            <v>5000</v>
          </cell>
          <cell r="Q20">
            <v>0</v>
          </cell>
          <cell r="R20">
            <v>0</v>
          </cell>
          <cell r="S20">
            <v>9252</v>
          </cell>
          <cell r="T20">
            <v>9252</v>
          </cell>
          <cell r="U20">
            <v>4</v>
          </cell>
        </row>
        <row r="21">
          <cell r="A21" t="str">
            <v>Cebu40H</v>
          </cell>
          <cell r="B21" t="str">
            <v>Cebu-Los Angeles40HSeaquest</v>
          </cell>
          <cell r="C21" t="str">
            <v>Cebu</v>
          </cell>
          <cell r="D21" t="str">
            <v>PH</v>
          </cell>
          <cell r="E21" t="str">
            <v>Los Angeles</v>
          </cell>
          <cell r="F21" t="str">
            <v>CY to CY</v>
          </cell>
          <cell r="G21" t="str">
            <v>40H</v>
          </cell>
          <cell r="H21" t="str">
            <v>Seaquest</v>
          </cell>
          <cell r="I21">
            <v>1410</v>
          </cell>
          <cell r="J21">
            <v>2500</v>
          </cell>
          <cell r="K21">
            <v>344</v>
          </cell>
          <cell r="L21">
            <v>15</v>
          </cell>
          <cell r="M21">
            <v>4269</v>
          </cell>
          <cell r="N21">
            <v>22</v>
          </cell>
          <cell r="O21">
            <v>5500</v>
          </cell>
          <cell r="P21">
            <v>5500</v>
          </cell>
          <cell r="Q21">
            <v>0</v>
          </cell>
          <cell r="R21">
            <v>0</v>
          </cell>
          <cell r="S21">
            <v>9769</v>
          </cell>
          <cell r="T21">
            <v>9769</v>
          </cell>
          <cell r="U21">
            <v>5</v>
          </cell>
        </row>
        <row r="22">
          <cell r="A22" t="str">
            <v>Cebu45</v>
          </cell>
          <cell r="B22" t="str">
            <v>Cebu-Los Angeles45Seaquest</v>
          </cell>
          <cell r="C22" t="str">
            <v>Cebu</v>
          </cell>
          <cell r="D22" t="str">
            <v>PH</v>
          </cell>
          <cell r="E22" t="str">
            <v>Los Angeles</v>
          </cell>
          <cell r="F22" t="str">
            <v>CY to CY</v>
          </cell>
          <cell r="G22">
            <v>45</v>
          </cell>
          <cell r="H22" t="str">
            <v>Seaquest</v>
          </cell>
          <cell r="I22">
            <v>1909</v>
          </cell>
          <cell r="J22">
            <v>2500</v>
          </cell>
          <cell r="K22">
            <v>433</v>
          </cell>
          <cell r="L22">
            <v>15</v>
          </cell>
          <cell r="M22">
            <v>4857</v>
          </cell>
          <cell r="N22">
            <v>22</v>
          </cell>
          <cell r="O22">
            <v>5800</v>
          </cell>
          <cell r="P22">
            <v>5800</v>
          </cell>
          <cell r="Q22">
            <v>0</v>
          </cell>
          <cell r="R22">
            <v>0</v>
          </cell>
          <cell r="S22">
            <v>10657</v>
          </cell>
          <cell r="T22">
            <v>10657</v>
          </cell>
          <cell r="U22">
            <v>6</v>
          </cell>
        </row>
        <row r="23">
          <cell r="A23" t="str">
            <v>Dalian20</v>
          </cell>
          <cell r="B23" t="str">
            <v>Dalian-Los Angeles20Seaquest</v>
          </cell>
          <cell r="C23" t="str">
            <v>Dalian</v>
          </cell>
          <cell r="D23" t="str">
            <v>CN</v>
          </cell>
          <cell r="E23" t="str">
            <v>Los Angeles</v>
          </cell>
          <cell r="F23" t="str">
            <v>CY to CY</v>
          </cell>
          <cell r="G23">
            <v>20</v>
          </cell>
          <cell r="H23" t="str">
            <v>Seaquest</v>
          </cell>
          <cell r="I23">
            <v>979</v>
          </cell>
          <cell r="J23">
            <v>2250</v>
          </cell>
          <cell r="K23">
            <v>310</v>
          </cell>
          <cell r="L23">
            <v>15</v>
          </cell>
          <cell r="M23">
            <v>3554</v>
          </cell>
          <cell r="N23">
            <v>23</v>
          </cell>
          <cell r="O23">
            <v>3000</v>
          </cell>
          <cell r="P23">
            <v>3000</v>
          </cell>
          <cell r="Q23">
            <v>0</v>
          </cell>
          <cell r="R23">
            <v>0</v>
          </cell>
          <cell r="S23">
            <v>6554</v>
          </cell>
          <cell r="T23">
            <v>6554</v>
          </cell>
          <cell r="U23">
            <v>3</v>
          </cell>
        </row>
        <row r="24">
          <cell r="A24" t="str">
            <v>Dalian40</v>
          </cell>
          <cell r="B24" t="str">
            <v>Dalian-Los Angeles40Seaquest</v>
          </cell>
          <cell r="C24" t="str">
            <v>Dalian</v>
          </cell>
          <cell r="D24" t="str">
            <v>CN</v>
          </cell>
          <cell r="E24" t="str">
            <v>Los Angeles</v>
          </cell>
          <cell r="F24" t="str">
            <v>CY to CY</v>
          </cell>
          <cell r="G24">
            <v>40</v>
          </cell>
          <cell r="H24" t="str">
            <v>Seaquest</v>
          </cell>
          <cell r="I24">
            <v>1243</v>
          </cell>
          <cell r="J24">
            <v>2500</v>
          </cell>
          <cell r="K24">
            <v>344</v>
          </cell>
          <cell r="L24">
            <v>15</v>
          </cell>
          <cell r="M24">
            <v>4102</v>
          </cell>
          <cell r="N24">
            <v>23</v>
          </cell>
          <cell r="O24">
            <v>5000</v>
          </cell>
          <cell r="P24">
            <v>5000</v>
          </cell>
          <cell r="Q24">
            <v>0</v>
          </cell>
          <cell r="R24">
            <v>0</v>
          </cell>
          <cell r="S24">
            <v>9102</v>
          </cell>
          <cell r="T24">
            <v>9102</v>
          </cell>
          <cell r="U24">
            <v>4</v>
          </cell>
        </row>
        <row r="25">
          <cell r="A25" t="str">
            <v>Dalian40H</v>
          </cell>
          <cell r="B25" t="str">
            <v>Dalian-Los Angeles40HSeaquest</v>
          </cell>
          <cell r="C25" t="str">
            <v>Dalian</v>
          </cell>
          <cell r="D25" t="str">
            <v>CN</v>
          </cell>
          <cell r="E25" t="str">
            <v>Los Angeles</v>
          </cell>
          <cell r="F25" t="str">
            <v>CY to CY</v>
          </cell>
          <cell r="G25" t="str">
            <v>40H</v>
          </cell>
          <cell r="H25" t="str">
            <v>Seaquest</v>
          </cell>
          <cell r="I25">
            <v>1235</v>
          </cell>
          <cell r="J25">
            <v>2500</v>
          </cell>
          <cell r="K25">
            <v>344</v>
          </cell>
          <cell r="L25">
            <v>15</v>
          </cell>
          <cell r="M25">
            <v>4094</v>
          </cell>
          <cell r="N25">
            <v>23</v>
          </cell>
          <cell r="O25">
            <v>5500</v>
          </cell>
          <cell r="P25">
            <v>5500</v>
          </cell>
          <cell r="Q25">
            <v>0</v>
          </cell>
          <cell r="R25">
            <v>0</v>
          </cell>
          <cell r="S25">
            <v>9594</v>
          </cell>
          <cell r="T25">
            <v>9594</v>
          </cell>
          <cell r="U25">
            <v>5</v>
          </cell>
        </row>
        <row r="26">
          <cell r="A26" t="str">
            <v>Dalian45</v>
          </cell>
          <cell r="B26" t="str">
            <v>Dalian-Los Angeles45Seaquest</v>
          </cell>
          <cell r="C26" t="str">
            <v>Dalian</v>
          </cell>
          <cell r="D26" t="str">
            <v>CN</v>
          </cell>
          <cell r="E26" t="str">
            <v>Los Angeles</v>
          </cell>
          <cell r="F26" t="str">
            <v>CY to CY</v>
          </cell>
          <cell r="G26">
            <v>45</v>
          </cell>
          <cell r="H26" t="str">
            <v>Seaquest</v>
          </cell>
          <cell r="I26">
            <v>1587</v>
          </cell>
          <cell r="J26">
            <v>2500</v>
          </cell>
          <cell r="K26">
            <v>433</v>
          </cell>
          <cell r="L26">
            <v>15</v>
          </cell>
          <cell r="M26">
            <v>4535</v>
          </cell>
          <cell r="N26">
            <v>23</v>
          </cell>
          <cell r="O26">
            <v>5800</v>
          </cell>
          <cell r="P26">
            <v>5800</v>
          </cell>
          <cell r="Q26">
            <v>0</v>
          </cell>
          <cell r="R26">
            <v>0</v>
          </cell>
          <cell r="S26">
            <v>10335</v>
          </cell>
          <cell r="T26">
            <v>10335</v>
          </cell>
          <cell r="U26">
            <v>6</v>
          </cell>
        </row>
        <row r="27">
          <cell r="A27" t="str">
            <v>Fuzhou20</v>
          </cell>
          <cell r="B27" t="str">
            <v>Fuzhou-Los Angeles20Seaquest</v>
          </cell>
          <cell r="C27" t="str">
            <v>Fuzhou</v>
          </cell>
          <cell r="D27" t="str">
            <v>CN</v>
          </cell>
          <cell r="E27" t="str">
            <v>Los Angeles</v>
          </cell>
          <cell r="F27" t="str">
            <v>CY to CY</v>
          </cell>
          <cell r="G27">
            <v>20</v>
          </cell>
          <cell r="H27" t="str">
            <v>Seaquest</v>
          </cell>
          <cell r="I27">
            <v>979</v>
          </cell>
          <cell r="J27">
            <v>2250</v>
          </cell>
          <cell r="K27">
            <v>310</v>
          </cell>
          <cell r="L27">
            <v>15</v>
          </cell>
          <cell r="M27">
            <v>3554</v>
          </cell>
          <cell r="N27">
            <v>21</v>
          </cell>
          <cell r="O27">
            <v>3000</v>
          </cell>
          <cell r="P27">
            <v>3000</v>
          </cell>
          <cell r="Q27">
            <v>0</v>
          </cell>
          <cell r="R27">
            <v>0</v>
          </cell>
          <cell r="S27">
            <v>6554</v>
          </cell>
          <cell r="T27">
            <v>6554</v>
          </cell>
          <cell r="U27">
            <v>3</v>
          </cell>
        </row>
        <row r="28">
          <cell r="A28" t="str">
            <v>Fuzhou40</v>
          </cell>
          <cell r="B28" t="str">
            <v>Fuzhou-Los Angeles40Seaquest</v>
          </cell>
          <cell r="C28" t="str">
            <v>Fuzhou</v>
          </cell>
          <cell r="D28" t="str">
            <v>CN</v>
          </cell>
          <cell r="E28" t="str">
            <v>Los Angeles</v>
          </cell>
          <cell r="F28" t="str">
            <v>CY to CY</v>
          </cell>
          <cell r="G28">
            <v>40</v>
          </cell>
          <cell r="H28" t="str">
            <v>Seaquest</v>
          </cell>
          <cell r="I28">
            <v>1343</v>
          </cell>
          <cell r="J28">
            <v>2500</v>
          </cell>
          <cell r="K28">
            <v>344</v>
          </cell>
          <cell r="L28">
            <v>15</v>
          </cell>
          <cell r="M28">
            <v>4202</v>
          </cell>
          <cell r="N28">
            <v>21</v>
          </cell>
          <cell r="O28">
            <v>5000</v>
          </cell>
          <cell r="P28">
            <v>5000</v>
          </cell>
          <cell r="Q28">
            <v>0</v>
          </cell>
          <cell r="R28">
            <v>0</v>
          </cell>
          <cell r="S28">
            <v>9202</v>
          </cell>
          <cell r="T28">
            <v>9202</v>
          </cell>
          <cell r="U28">
            <v>4</v>
          </cell>
        </row>
        <row r="29">
          <cell r="A29" t="str">
            <v>Fuzhou40H</v>
          </cell>
          <cell r="B29" t="str">
            <v>Fuzhou-Los Angeles40HSeaquest</v>
          </cell>
          <cell r="C29" t="str">
            <v>Fuzhou</v>
          </cell>
          <cell r="D29" t="str">
            <v>CN</v>
          </cell>
          <cell r="E29" t="str">
            <v>Los Angeles</v>
          </cell>
          <cell r="F29" t="str">
            <v>CY to CY</v>
          </cell>
          <cell r="G29" t="str">
            <v>40H</v>
          </cell>
          <cell r="H29" t="str">
            <v>Seaquest</v>
          </cell>
          <cell r="I29">
            <v>1335</v>
          </cell>
          <cell r="J29">
            <v>2500</v>
          </cell>
          <cell r="K29">
            <v>344</v>
          </cell>
          <cell r="L29">
            <v>15</v>
          </cell>
          <cell r="M29">
            <v>4194</v>
          </cell>
          <cell r="N29">
            <v>21</v>
          </cell>
          <cell r="O29">
            <v>5500</v>
          </cell>
          <cell r="P29">
            <v>5500</v>
          </cell>
          <cell r="Q29">
            <v>0</v>
          </cell>
          <cell r="R29">
            <v>0</v>
          </cell>
          <cell r="S29">
            <v>9694</v>
          </cell>
          <cell r="T29">
            <v>9694</v>
          </cell>
          <cell r="U29">
            <v>5</v>
          </cell>
        </row>
        <row r="30">
          <cell r="A30" t="str">
            <v>Fuzhou45</v>
          </cell>
          <cell r="B30" t="str">
            <v>Fuzhou-Los Angeles45Seaquest</v>
          </cell>
          <cell r="C30" t="str">
            <v>Fuzhou</v>
          </cell>
          <cell r="D30" t="str">
            <v>CN</v>
          </cell>
          <cell r="E30" t="str">
            <v>Los Angeles</v>
          </cell>
          <cell r="F30" t="str">
            <v>CY to CY</v>
          </cell>
          <cell r="G30">
            <v>45</v>
          </cell>
          <cell r="H30" t="str">
            <v>Seaquest</v>
          </cell>
          <cell r="I30">
            <v>1687</v>
          </cell>
          <cell r="J30">
            <v>2500</v>
          </cell>
          <cell r="K30">
            <v>433</v>
          </cell>
          <cell r="L30">
            <v>15</v>
          </cell>
          <cell r="M30">
            <v>4635</v>
          </cell>
          <cell r="N30">
            <v>21</v>
          </cell>
          <cell r="O30">
            <v>5800</v>
          </cell>
          <cell r="P30">
            <v>5800</v>
          </cell>
          <cell r="Q30">
            <v>0</v>
          </cell>
          <cell r="R30">
            <v>0</v>
          </cell>
          <cell r="S30">
            <v>10435</v>
          </cell>
          <cell r="T30">
            <v>10435</v>
          </cell>
          <cell r="U30">
            <v>6</v>
          </cell>
        </row>
        <row r="31">
          <cell r="A31" t="str">
            <v>Guangzhou20</v>
          </cell>
          <cell r="B31" t="str">
            <v>Guangzhou-Los Angeles20Seaquest</v>
          </cell>
          <cell r="C31" t="str">
            <v>Guangzhou</v>
          </cell>
          <cell r="D31" t="str">
            <v>CN</v>
          </cell>
          <cell r="E31" t="str">
            <v>Los Angeles</v>
          </cell>
          <cell r="F31" t="str">
            <v>CY to CY</v>
          </cell>
          <cell r="G31">
            <v>20</v>
          </cell>
          <cell r="H31" t="str">
            <v>Seaquest</v>
          </cell>
          <cell r="I31">
            <v>1079</v>
          </cell>
          <cell r="J31">
            <v>2250</v>
          </cell>
          <cell r="K31">
            <v>310</v>
          </cell>
          <cell r="L31">
            <v>15</v>
          </cell>
          <cell r="M31">
            <v>3654</v>
          </cell>
          <cell r="N31">
            <v>24</v>
          </cell>
          <cell r="O31">
            <v>3000</v>
          </cell>
          <cell r="P31">
            <v>3000</v>
          </cell>
          <cell r="Q31">
            <v>0</v>
          </cell>
          <cell r="R31">
            <v>0</v>
          </cell>
          <cell r="S31">
            <v>6654</v>
          </cell>
          <cell r="T31">
            <v>6654</v>
          </cell>
          <cell r="U31">
            <v>3</v>
          </cell>
        </row>
        <row r="32">
          <cell r="A32" t="str">
            <v>Guangzhou40</v>
          </cell>
          <cell r="B32" t="str">
            <v>Guangzhou-Los Angeles40Seaquest</v>
          </cell>
          <cell r="C32" t="str">
            <v>Guangzhou</v>
          </cell>
          <cell r="D32" t="str">
            <v>CN</v>
          </cell>
          <cell r="E32" t="str">
            <v>Los Angeles</v>
          </cell>
          <cell r="F32" t="str">
            <v>CY to CY</v>
          </cell>
          <cell r="G32">
            <v>40</v>
          </cell>
          <cell r="H32" t="str">
            <v>Seaquest</v>
          </cell>
          <cell r="I32">
            <v>1593</v>
          </cell>
          <cell r="J32">
            <v>2500</v>
          </cell>
          <cell r="K32">
            <v>344</v>
          </cell>
          <cell r="L32">
            <v>15</v>
          </cell>
          <cell r="M32">
            <v>4452</v>
          </cell>
          <cell r="N32">
            <v>24</v>
          </cell>
          <cell r="O32">
            <v>5000</v>
          </cell>
          <cell r="P32">
            <v>5000</v>
          </cell>
          <cell r="Q32">
            <v>0</v>
          </cell>
          <cell r="R32">
            <v>0</v>
          </cell>
          <cell r="S32">
            <v>9452</v>
          </cell>
          <cell r="T32">
            <v>9452</v>
          </cell>
          <cell r="U32">
            <v>4</v>
          </cell>
        </row>
        <row r="33">
          <cell r="A33" t="str">
            <v>Guangzhou40H</v>
          </cell>
          <cell r="B33" t="str">
            <v>Guangzhou-Los Angeles40HSeaquest</v>
          </cell>
          <cell r="C33" t="str">
            <v>Guangzhou</v>
          </cell>
          <cell r="D33" t="str">
            <v>CN</v>
          </cell>
          <cell r="E33" t="str">
            <v>Los Angeles</v>
          </cell>
          <cell r="F33" t="str">
            <v>CY to CY</v>
          </cell>
          <cell r="G33" t="str">
            <v>40H</v>
          </cell>
          <cell r="H33" t="str">
            <v>Seaquest</v>
          </cell>
          <cell r="I33">
            <v>1585</v>
          </cell>
          <cell r="J33">
            <v>2500</v>
          </cell>
          <cell r="K33">
            <v>344</v>
          </cell>
          <cell r="L33">
            <v>15</v>
          </cell>
          <cell r="M33">
            <v>4444</v>
          </cell>
          <cell r="N33">
            <v>24</v>
          </cell>
          <cell r="O33">
            <v>5500</v>
          </cell>
          <cell r="P33">
            <v>5500</v>
          </cell>
          <cell r="Q33">
            <v>0</v>
          </cell>
          <cell r="R33">
            <v>0</v>
          </cell>
          <cell r="S33">
            <v>9944</v>
          </cell>
          <cell r="T33">
            <v>9944</v>
          </cell>
          <cell r="U33">
            <v>5</v>
          </cell>
        </row>
        <row r="34">
          <cell r="A34" t="str">
            <v>Guangzhou45</v>
          </cell>
          <cell r="B34" t="str">
            <v>Guangzhou-Los Angeles45Seaquest</v>
          </cell>
          <cell r="C34" t="str">
            <v>Guangzhou</v>
          </cell>
          <cell r="D34" t="str">
            <v>CN</v>
          </cell>
          <cell r="E34" t="str">
            <v>Los Angeles</v>
          </cell>
          <cell r="F34" t="str">
            <v>CY to CY</v>
          </cell>
          <cell r="G34">
            <v>45</v>
          </cell>
          <cell r="H34" t="str">
            <v>Seaquest</v>
          </cell>
          <cell r="I34">
            <v>2062</v>
          </cell>
          <cell r="J34">
            <v>2500</v>
          </cell>
          <cell r="K34">
            <v>433</v>
          </cell>
          <cell r="L34">
            <v>15</v>
          </cell>
          <cell r="M34">
            <v>5010</v>
          </cell>
          <cell r="N34">
            <v>24</v>
          </cell>
          <cell r="O34">
            <v>5800</v>
          </cell>
          <cell r="P34">
            <v>5800</v>
          </cell>
          <cell r="Q34">
            <v>0</v>
          </cell>
          <cell r="R34">
            <v>0</v>
          </cell>
          <cell r="S34">
            <v>10810</v>
          </cell>
          <cell r="T34">
            <v>10810</v>
          </cell>
          <cell r="U34">
            <v>6</v>
          </cell>
        </row>
        <row r="35">
          <cell r="A35" t="str">
            <v>Haiphong20</v>
          </cell>
          <cell r="B35" t="str">
            <v>Haiphong-Los Angeles20Seaquest</v>
          </cell>
          <cell r="C35" t="str">
            <v>Haiphong</v>
          </cell>
          <cell r="D35" t="str">
            <v>VN</v>
          </cell>
          <cell r="E35" t="str">
            <v>Los Angeles</v>
          </cell>
          <cell r="F35" t="str">
            <v>CY to CY</v>
          </cell>
          <cell r="G35">
            <v>20</v>
          </cell>
          <cell r="H35" t="str">
            <v>Seaquest</v>
          </cell>
          <cell r="I35">
            <v>1024</v>
          </cell>
          <cell r="J35">
            <v>2250</v>
          </cell>
          <cell r="K35">
            <v>310</v>
          </cell>
          <cell r="L35">
            <v>15</v>
          </cell>
          <cell r="M35">
            <v>3599</v>
          </cell>
          <cell r="N35">
            <v>22</v>
          </cell>
          <cell r="O35">
            <v>3000</v>
          </cell>
          <cell r="P35">
            <v>3000</v>
          </cell>
          <cell r="Q35">
            <v>0</v>
          </cell>
          <cell r="R35">
            <v>0</v>
          </cell>
          <cell r="S35">
            <v>6599</v>
          </cell>
          <cell r="T35">
            <v>6599</v>
          </cell>
          <cell r="U35">
            <v>3</v>
          </cell>
        </row>
        <row r="36">
          <cell r="A36" t="str">
            <v>Haiphong40</v>
          </cell>
          <cell r="B36" t="str">
            <v>Haiphong-Los Angeles40Seaquest</v>
          </cell>
          <cell r="C36" t="str">
            <v>Haiphong</v>
          </cell>
          <cell r="D36" t="str">
            <v>VN</v>
          </cell>
          <cell r="E36" t="str">
            <v>Los Angeles</v>
          </cell>
          <cell r="F36" t="str">
            <v>CY to CY</v>
          </cell>
          <cell r="G36">
            <v>40</v>
          </cell>
          <cell r="H36" t="str">
            <v>Seaquest</v>
          </cell>
          <cell r="I36">
            <v>1343</v>
          </cell>
          <cell r="J36">
            <v>2500</v>
          </cell>
          <cell r="K36">
            <v>344</v>
          </cell>
          <cell r="L36">
            <v>15</v>
          </cell>
          <cell r="M36">
            <v>4202</v>
          </cell>
          <cell r="N36">
            <v>22</v>
          </cell>
          <cell r="O36">
            <v>5000</v>
          </cell>
          <cell r="P36">
            <v>5000</v>
          </cell>
          <cell r="Q36">
            <v>0</v>
          </cell>
          <cell r="R36">
            <v>0</v>
          </cell>
          <cell r="S36">
            <v>9202</v>
          </cell>
          <cell r="T36">
            <v>9202</v>
          </cell>
          <cell r="U36">
            <v>4</v>
          </cell>
        </row>
        <row r="37">
          <cell r="A37" t="str">
            <v>Haiphong40H</v>
          </cell>
          <cell r="B37" t="str">
            <v>Haiphong-Los Angeles40HSeaquest</v>
          </cell>
          <cell r="C37" t="str">
            <v>Haiphong</v>
          </cell>
          <cell r="D37" t="str">
            <v>VN</v>
          </cell>
          <cell r="E37" t="str">
            <v>Los Angeles</v>
          </cell>
          <cell r="F37" t="str">
            <v>CY to CY</v>
          </cell>
          <cell r="G37" t="str">
            <v>40H</v>
          </cell>
          <cell r="H37" t="str">
            <v>Seaquest</v>
          </cell>
          <cell r="I37">
            <v>1310</v>
          </cell>
          <cell r="J37">
            <v>2500</v>
          </cell>
          <cell r="K37">
            <v>344</v>
          </cell>
          <cell r="L37">
            <v>15</v>
          </cell>
          <cell r="M37">
            <v>4169</v>
          </cell>
          <cell r="N37">
            <v>22</v>
          </cell>
          <cell r="O37">
            <v>5500</v>
          </cell>
          <cell r="P37">
            <v>5500</v>
          </cell>
          <cell r="Q37">
            <v>0</v>
          </cell>
          <cell r="R37">
            <v>0</v>
          </cell>
          <cell r="S37">
            <v>9669</v>
          </cell>
          <cell r="T37">
            <v>9669</v>
          </cell>
          <cell r="U37">
            <v>5</v>
          </cell>
        </row>
        <row r="38">
          <cell r="A38" t="str">
            <v>Haiphong45</v>
          </cell>
          <cell r="B38" t="str">
            <v>Haiphong-Los Angeles45Seaquest</v>
          </cell>
          <cell r="C38" t="str">
            <v>Haiphong</v>
          </cell>
          <cell r="D38" t="str">
            <v>VN</v>
          </cell>
          <cell r="E38" t="str">
            <v>Los Angeles</v>
          </cell>
          <cell r="F38" t="str">
            <v>CY to CY</v>
          </cell>
          <cell r="G38">
            <v>45</v>
          </cell>
          <cell r="H38" t="str">
            <v>Seaquest</v>
          </cell>
          <cell r="I38">
            <v>1684</v>
          </cell>
          <cell r="J38">
            <v>2500</v>
          </cell>
          <cell r="K38">
            <v>433</v>
          </cell>
          <cell r="L38">
            <v>15</v>
          </cell>
          <cell r="M38">
            <v>4632</v>
          </cell>
          <cell r="N38">
            <v>22</v>
          </cell>
          <cell r="O38">
            <v>5800</v>
          </cell>
          <cell r="P38">
            <v>5800</v>
          </cell>
          <cell r="Q38">
            <v>0</v>
          </cell>
          <cell r="R38">
            <v>0</v>
          </cell>
          <cell r="S38">
            <v>10432</v>
          </cell>
          <cell r="T38">
            <v>10432</v>
          </cell>
          <cell r="U38">
            <v>6</v>
          </cell>
        </row>
        <row r="39">
          <cell r="A39" t="str">
            <v>Hanoi20</v>
          </cell>
          <cell r="B39" t="str">
            <v>Hanoi-Los Angeles20Seaquest</v>
          </cell>
          <cell r="C39" t="str">
            <v>Hanoi</v>
          </cell>
          <cell r="D39" t="str">
            <v>VN</v>
          </cell>
          <cell r="E39" t="str">
            <v>Los Angeles</v>
          </cell>
          <cell r="F39" t="str">
            <v>CY to CY</v>
          </cell>
          <cell r="G39">
            <v>20</v>
          </cell>
          <cell r="H39" t="str">
            <v>Seaquest</v>
          </cell>
          <cell r="I39">
            <v>1299</v>
          </cell>
          <cell r="J39">
            <v>2250</v>
          </cell>
          <cell r="K39">
            <v>310</v>
          </cell>
          <cell r="L39">
            <v>15</v>
          </cell>
          <cell r="M39">
            <v>3874</v>
          </cell>
          <cell r="N39">
            <v>22</v>
          </cell>
          <cell r="O39">
            <v>3000</v>
          </cell>
          <cell r="P39">
            <v>3000</v>
          </cell>
          <cell r="Q39">
            <v>0</v>
          </cell>
          <cell r="R39">
            <v>0</v>
          </cell>
          <cell r="S39">
            <v>6874</v>
          </cell>
          <cell r="T39">
            <v>6874</v>
          </cell>
          <cell r="U39">
            <v>3</v>
          </cell>
        </row>
        <row r="40">
          <cell r="A40" t="str">
            <v>Hanoi40</v>
          </cell>
          <cell r="B40" t="str">
            <v>Hanoi-Los Angeles40Seaquest</v>
          </cell>
          <cell r="C40" t="str">
            <v>Hanoi</v>
          </cell>
          <cell r="D40" t="str">
            <v>VN</v>
          </cell>
          <cell r="E40" t="str">
            <v>Los Angeles</v>
          </cell>
          <cell r="F40" t="str">
            <v>CY to CY</v>
          </cell>
          <cell r="G40">
            <v>40</v>
          </cell>
          <cell r="H40" t="str">
            <v>Seaquest</v>
          </cell>
          <cell r="I40">
            <v>1443</v>
          </cell>
          <cell r="J40">
            <v>2500</v>
          </cell>
          <cell r="K40">
            <v>344</v>
          </cell>
          <cell r="L40">
            <v>15</v>
          </cell>
          <cell r="M40">
            <v>4302</v>
          </cell>
          <cell r="N40">
            <v>22</v>
          </cell>
          <cell r="O40">
            <v>5000</v>
          </cell>
          <cell r="P40">
            <v>5000</v>
          </cell>
          <cell r="Q40">
            <v>0</v>
          </cell>
          <cell r="R40">
            <v>0</v>
          </cell>
          <cell r="S40">
            <v>9302</v>
          </cell>
          <cell r="T40">
            <v>9302</v>
          </cell>
          <cell r="U40">
            <v>4</v>
          </cell>
        </row>
        <row r="41">
          <cell r="A41" t="str">
            <v>Hanoi40H</v>
          </cell>
          <cell r="B41" t="str">
            <v>Hanoi-Los Angeles40HSeaquest</v>
          </cell>
          <cell r="C41" t="str">
            <v>Hanoi</v>
          </cell>
          <cell r="D41" t="str">
            <v>VN</v>
          </cell>
          <cell r="E41" t="str">
            <v>Los Angeles</v>
          </cell>
          <cell r="F41" t="str">
            <v>CY to CY</v>
          </cell>
          <cell r="G41" t="str">
            <v>40H</v>
          </cell>
          <cell r="H41" t="str">
            <v>Seaquest</v>
          </cell>
          <cell r="I41">
            <v>1410</v>
          </cell>
          <cell r="J41">
            <v>2500</v>
          </cell>
          <cell r="K41">
            <v>344</v>
          </cell>
          <cell r="L41">
            <v>15</v>
          </cell>
          <cell r="M41">
            <v>4269</v>
          </cell>
          <cell r="N41">
            <v>22</v>
          </cell>
          <cell r="O41">
            <v>5500</v>
          </cell>
          <cell r="P41">
            <v>5500</v>
          </cell>
          <cell r="Q41">
            <v>0</v>
          </cell>
          <cell r="R41">
            <v>0</v>
          </cell>
          <cell r="S41">
            <v>9769</v>
          </cell>
          <cell r="T41">
            <v>9769</v>
          </cell>
          <cell r="U41">
            <v>5</v>
          </cell>
        </row>
        <row r="42">
          <cell r="A42" t="str">
            <v>Ho Chi Minh20</v>
          </cell>
          <cell r="B42" t="str">
            <v>Ho Chi Minh-Los Angeles20Seaquest</v>
          </cell>
          <cell r="C42" t="str">
            <v>Ho Chi Minh</v>
          </cell>
          <cell r="D42" t="str">
            <v>VN</v>
          </cell>
          <cell r="E42" t="str">
            <v>Los Angeles</v>
          </cell>
          <cell r="F42" t="str">
            <v>CY to CY</v>
          </cell>
          <cell r="G42">
            <v>20</v>
          </cell>
          <cell r="H42" t="str">
            <v>Seaquest</v>
          </cell>
          <cell r="I42">
            <v>799</v>
          </cell>
          <cell r="J42">
            <v>2250</v>
          </cell>
          <cell r="K42">
            <v>310</v>
          </cell>
          <cell r="L42">
            <v>15</v>
          </cell>
          <cell r="M42">
            <v>3374</v>
          </cell>
          <cell r="N42">
            <v>21</v>
          </cell>
          <cell r="O42">
            <v>3000</v>
          </cell>
          <cell r="P42">
            <v>3000</v>
          </cell>
          <cell r="Q42">
            <v>0</v>
          </cell>
          <cell r="R42">
            <v>0</v>
          </cell>
          <cell r="S42">
            <v>6374</v>
          </cell>
          <cell r="T42">
            <v>6374</v>
          </cell>
          <cell r="U42">
            <v>3</v>
          </cell>
        </row>
        <row r="43">
          <cell r="A43" t="str">
            <v>Ho Chi Minh40</v>
          </cell>
          <cell r="B43" t="str">
            <v>Ho Chi Minh-Los Angeles40Seaquest</v>
          </cell>
          <cell r="C43" t="str">
            <v>Ho Chi Minh</v>
          </cell>
          <cell r="D43" t="str">
            <v>VN</v>
          </cell>
          <cell r="E43" t="str">
            <v>Los Angeles</v>
          </cell>
          <cell r="F43" t="str">
            <v>CY to CY</v>
          </cell>
          <cell r="G43">
            <v>40</v>
          </cell>
          <cell r="H43" t="str">
            <v>Seaquest</v>
          </cell>
          <cell r="I43">
            <v>1143</v>
          </cell>
          <cell r="J43">
            <v>2500</v>
          </cell>
          <cell r="K43">
            <v>344</v>
          </cell>
          <cell r="L43">
            <v>15</v>
          </cell>
          <cell r="M43">
            <v>4002</v>
          </cell>
          <cell r="N43">
            <v>21</v>
          </cell>
          <cell r="O43">
            <v>5000</v>
          </cell>
          <cell r="P43">
            <v>5000</v>
          </cell>
          <cell r="Q43">
            <v>0</v>
          </cell>
          <cell r="R43">
            <v>0</v>
          </cell>
          <cell r="S43">
            <v>9002</v>
          </cell>
          <cell r="T43">
            <v>9002</v>
          </cell>
          <cell r="U43">
            <v>4</v>
          </cell>
        </row>
        <row r="44">
          <cell r="A44" t="str">
            <v>Ho Chi Minh40H</v>
          </cell>
          <cell r="B44" t="str">
            <v>Ho Chi Minh-Los Angeles40HSeaquest</v>
          </cell>
          <cell r="C44" t="str">
            <v>Ho Chi Minh</v>
          </cell>
          <cell r="D44" t="str">
            <v>VN</v>
          </cell>
          <cell r="E44" t="str">
            <v>Los Angeles</v>
          </cell>
          <cell r="F44" t="str">
            <v>CY to CY</v>
          </cell>
          <cell r="G44" t="str">
            <v>40H</v>
          </cell>
          <cell r="H44" t="str">
            <v>Seaquest</v>
          </cell>
          <cell r="I44">
            <v>1110</v>
          </cell>
          <cell r="J44">
            <v>2500</v>
          </cell>
          <cell r="K44">
            <v>344</v>
          </cell>
          <cell r="L44">
            <v>15</v>
          </cell>
          <cell r="M44">
            <v>3969</v>
          </cell>
          <cell r="N44">
            <v>21</v>
          </cell>
          <cell r="O44">
            <v>5500</v>
          </cell>
          <cell r="P44">
            <v>5500</v>
          </cell>
          <cell r="Q44">
            <v>0</v>
          </cell>
          <cell r="R44">
            <v>0</v>
          </cell>
          <cell r="S44">
            <v>9469</v>
          </cell>
          <cell r="T44">
            <v>9469</v>
          </cell>
          <cell r="U44">
            <v>5</v>
          </cell>
        </row>
        <row r="45">
          <cell r="A45" t="str">
            <v>Ho Chi Minh45</v>
          </cell>
          <cell r="B45" t="str">
            <v>Ho Chi Minh-Los Angeles45Seaquest</v>
          </cell>
          <cell r="C45" t="str">
            <v>Ho Chi Minh</v>
          </cell>
          <cell r="D45" t="str">
            <v>VN</v>
          </cell>
          <cell r="E45" t="str">
            <v>Los Angeles</v>
          </cell>
          <cell r="F45" t="str">
            <v>CY to CY</v>
          </cell>
          <cell r="G45">
            <v>45</v>
          </cell>
          <cell r="H45" t="str">
            <v>Seaquest</v>
          </cell>
          <cell r="I45">
            <v>1334</v>
          </cell>
          <cell r="J45">
            <v>2500</v>
          </cell>
          <cell r="K45">
            <v>433</v>
          </cell>
          <cell r="L45">
            <v>15</v>
          </cell>
          <cell r="M45">
            <v>4282</v>
          </cell>
          <cell r="N45">
            <v>21</v>
          </cell>
          <cell r="O45">
            <v>5800</v>
          </cell>
          <cell r="P45">
            <v>5800</v>
          </cell>
          <cell r="Q45">
            <v>0</v>
          </cell>
          <cell r="R45">
            <v>0</v>
          </cell>
          <cell r="S45">
            <v>10082</v>
          </cell>
          <cell r="T45">
            <v>10082</v>
          </cell>
          <cell r="U45">
            <v>6</v>
          </cell>
        </row>
        <row r="46">
          <cell r="A46" t="str">
            <v>Hong Kong20</v>
          </cell>
          <cell r="B46" t="str">
            <v>Hong Kong-Los Angeles20Seaquest</v>
          </cell>
          <cell r="C46" t="str">
            <v>Hong Kong</v>
          </cell>
          <cell r="D46" t="str">
            <v>HK</v>
          </cell>
          <cell r="E46" t="str">
            <v>Los Angeles</v>
          </cell>
          <cell r="F46" t="str">
            <v>CY to CY</v>
          </cell>
          <cell r="G46">
            <v>20</v>
          </cell>
          <cell r="H46" t="str">
            <v>Seaquest</v>
          </cell>
          <cell r="I46">
            <v>799</v>
          </cell>
          <cell r="J46">
            <v>2250</v>
          </cell>
          <cell r="K46">
            <v>310</v>
          </cell>
          <cell r="L46">
            <v>15</v>
          </cell>
          <cell r="M46">
            <v>3374</v>
          </cell>
          <cell r="N46">
            <v>22</v>
          </cell>
          <cell r="O46">
            <v>3000</v>
          </cell>
          <cell r="P46">
            <v>3000</v>
          </cell>
          <cell r="Q46">
            <v>0</v>
          </cell>
          <cell r="R46">
            <v>0</v>
          </cell>
          <cell r="S46">
            <v>6374</v>
          </cell>
          <cell r="T46">
            <v>6374</v>
          </cell>
          <cell r="U46">
            <v>3</v>
          </cell>
        </row>
        <row r="47">
          <cell r="A47" t="str">
            <v>Hong Kong40</v>
          </cell>
          <cell r="B47" t="str">
            <v>Hong Kong-Los Angeles40Seaquest</v>
          </cell>
          <cell r="C47" t="str">
            <v>Hong Kong</v>
          </cell>
          <cell r="D47" t="str">
            <v>HK</v>
          </cell>
          <cell r="E47" t="str">
            <v>Los Angeles</v>
          </cell>
          <cell r="F47" t="str">
            <v>CY to CY</v>
          </cell>
          <cell r="G47">
            <v>40</v>
          </cell>
          <cell r="H47" t="str">
            <v>Seaquest</v>
          </cell>
          <cell r="I47">
            <v>1043</v>
          </cell>
          <cell r="J47">
            <v>2500</v>
          </cell>
          <cell r="K47">
            <v>344</v>
          </cell>
          <cell r="L47">
            <v>15</v>
          </cell>
          <cell r="M47">
            <v>3902</v>
          </cell>
          <cell r="N47">
            <v>22</v>
          </cell>
          <cell r="O47">
            <v>5000</v>
          </cell>
          <cell r="P47">
            <v>5000</v>
          </cell>
          <cell r="Q47">
            <v>0</v>
          </cell>
          <cell r="R47">
            <v>0</v>
          </cell>
          <cell r="S47">
            <v>8902</v>
          </cell>
          <cell r="T47">
            <v>8902</v>
          </cell>
          <cell r="U47">
            <v>4</v>
          </cell>
        </row>
        <row r="48">
          <cell r="A48" t="str">
            <v>Hong Kong40H</v>
          </cell>
          <cell r="B48" t="str">
            <v>Hong Kong-Los Angeles40HSeaquest</v>
          </cell>
          <cell r="C48" t="str">
            <v>Hong Kong</v>
          </cell>
          <cell r="D48" t="str">
            <v>HK</v>
          </cell>
          <cell r="E48" t="str">
            <v>Los Angeles</v>
          </cell>
          <cell r="F48" t="str">
            <v>CY to CY</v>
          </cell>
          <cell r="G48" t="str">
            <v>40H</v>
          </cell>
          <cell r="H48" t="str">
            <v>Seaquest</v>
          </cell>
          <cell r="I48">
            <v>1010</v>
          </cell>
          <cell r="J48">
            <v>2500</v>
          </cell>
          <cell r="K48">
            <v>344</v>
          </cell>
          <cell r="L48">
            <v>15</v>
          </cell>
          <cell r="M48">
            <v>3869</v>
          </cell>
          <cell r="N48">
            <v>22</v>
          </cell>
          <cell r="O48">
            <v>5500</v>
          </cell>
          <cell r="P48">
            <v>5500</v>
          </cell>
          <cell r="Q48">
            <v>0</v>
          </cell>
          <cell r="R48">
            <v>0</v>
          </cell>
          <cell r="S48">
            <v>9369</v>
          </cell>
          <cell r="T48">
            <v>9369</v>
          </cell>
          <cell r="U48">
            <v>5</v>
          </cell>
        </row>
        <row r="49">
          <cell r="A49" t="str">
            <v>Hong Kong45</v>
          </cell>
          <cell r="B49" t="str">
            <v>Hong Kong-Los Angeles45Seaquest</v>
          </cell>
          <cell r="C49" t="str">
            <v>Hong Kong</v>
          </cell>
          <cell r="D49" t="str">
            <v>HK</v>
          </cell>
          <cell r="E49" t="str">
            <v>Los Angeles</v>
          </cell>
          <cell r="F49" t="str">
            <v>CY to CY</v>
          </cell>
          <cell r="G49">
            <v>45</v>
          </cell>
          <cell r="H49" t="str">
            <v>Seaquest</v>
          </cell>
          <cell r="I49">
            <v>1334</v>
          </cell>
          <cell r="J49">
            <v>2500</v>
          </cell>
          <cell r="K49">
            <v>433</v>
          </cell>
          <cell r="L49">
            <v>15</v>
          </cell>
          <cell r="M49">
            <v>4282</v>
          </cell>
          <cell r="N49">
            <v>22</v>
          </cell>
          <cell r="O49">
            <v>5800</v>
          </cell>
          <cell r="P49">
            <v>5800</v>
          </cell>
          <cell r="Q49">
            <v>0</v>
          </cell>
          <cell r="R49">
            <v>0</v>
          </cell>
          <cell r="S49">
            <v>10082</v>
          </cell>
          <cell r="T49">
            <v>10082</v>
          </cell>
          <cell r="U49">
            <v>6</v>
          </cell>
        </row>
        <row r="50">
          <cell r="A50" t="str">
            <v>Huangpu20</v>
          </cell>
          <cell r="B50" t="str">
            <v>Huangpu-Los Angeles20Seaquest</v>
          </cell>
          <cell r="C50" t="str">
            <v>Huangpu</v>
          </cell>
          <cell r="D50" t="str">
            <v>CN</v>
          </cell>
          <cell r="E50" t="str">
            <v>Los Angeles</v>
          </cell>
          <cell r="F50" t="str">
            <v>CY to CY</v>
          </cell>
          <cell r="G50">
            <v>20</v>
          </cell>
          <cell r="H50" t="str">
            <v>Seaquest</v>
          </cell>
          <cell r="I50">
            <v>959</v>
          </cell>
          <cell r="J50">
            <v>2250</v>
          </cell>
          <cell r="K50">
            <v>310</v>
          </cell>
          <cell r="L50">
            <v>15</v>
          </cell>
          <cell r="M50">
            <v>3534</v>
          </cell>
          <cell r="N50">
            <v>22</v>
          </cell>
          <cell r="O50">
            <v>3000</v>
          </cell>
          <cell r="P50">
            <v>3000</v>
          </cell>
          <cell r="Q50">
            <v>0</v>
          </cell>
          <cell r="R50">
            <v>0</v>
          </cell>
          <cell r="S50">
            <v>6534</v>
          </cell>
          <cell r="T50">
            <v>6534</v>
          </cell>
          <cell r="U50">
            <v>3</v>
          </cell>
        </row>
        <row r="51">
          <cell r="A51" t="str">
            <v>Huangpu40</v>
          </cell>
          <cell r="B51" t="str">
            <v>Huangpu-Los Angeles40Seaquest</v>
          </cell>
          <cell r="C51" t="str">
            <v>Huangpu</v>
          </cell>
          <cell r="D51" t="str">
            <v>CN</v>
          </cell>
          <cell r="E51" t="str">
            <v>Los Angeles</v>
          </cell>
          <cell r="F51" t="str">
            <v>CY to CY</v>
          </cell>
          <cell r="G51">
            <v>40</v>
          </cell>
          <cell r="H51" t="str">
            <v>Seaquest</v>
          </cell>
          <cell r="I51">
            <v>1193</v>
          </cell>
          <cell r="J51">
            <v>2500</v>
          </cell>
          <cell r="K51">
            <v>344</v>
          </cell>
          <cell r="L51">
            <v>15</v>
          </cell>
          <cell r="M51">
            <v>4052</v>
          </cell>
          <cell r="N51">
            <v>22</v>
          </cell>
          <cell r="O51">
            <v>5000</v>
          </cell>
          <cell r="P51">
            <v>5000</v>
          </cell>
          <cell r="Q51">
            <v>0</v>
          </cell>
          <cell r="R51">
            <v>0</v>
          </cell>
          <cell r="S51">
            <v>9052</v>
          </cell>
          <cell r="T51">
            <v>9052</v>
          </cell>
          <cell r="U51">
            <v>4</v>
          </cell>
        </row>
        <row r="52">
          <cell r="A52" t="str">
            <v>Huangpu40H</v>
          </cell>
          <cell r="B52" t="str">
            <v>Huangpu-Los Angeles40HSeaquest</v>
          </cell>
          <cell r="C52" t="str">
            <v>Huangpu</v>
          </cell>
          <cell r="D52" t="str">
            <v>CN</v>
          </cell>
          <cell r="E52" t="str">
            <v>Los Angeles</v>
          </cell>
          <cell r="F52" t="str">
            <v>CY to CY</v>
          </cell>
          <cell r="G52" t="str">
            <v>40H</v>
          </cell>
          <cell r="H52" t="str">
            <v>Seaquest</v>
          </cell>
          <cell r="I52">
            <v>1210</v>
          </cell>
          <cell r="J52">
            <v>2500</v>
          </cell>
          <cell r="K52">
            <v>344</v>
          </cell>
          <cell r="L52">
            <v>15</v>
          </cell>
          <cell r="M52">
            <v>4069</v>
          </cell>
          <cell r="N52">
            <v>22</v>
          </cell>
          <cell r="O52">
            <v>5500</v>
          </cell>
          <cell r="P52">
            <v>5500</v>
          </cell>
          <cell r="Q52">
            <v>0</v>
          </cell>
          <cell r="R52">
            <v>0</v>
          </cell>
          <cell r="S52">
            <v>9569</v>
          </cell>
          <cell r="T52">
            <v>9569</v>
          </cell>
          <cell r="U52">
            <v>5</v>
          </cell>
        </row>
        <row r="53">
          <cell r="A53" t="str">
            <v>Huangpu45</v>
          </cell>
          <cell r="B53" t="str">
            <v>Huangpu-Los Angeles45Seaquest</v>
          </cell>
          <cell r="C53" t="str">
            <v>Huangpu</v>
          </cell>
          <cell r="D53" t="str">
            <v>CN</v>
          </cell>
          <cell r="E53" t="str">
            <v>Los Angeles</v>
          </cell>
          <cell r="F53" t="str">
            <v>CY to CY</v>
          </cell>
          <cell r="G53">
            <v>45</v>
          </cell>
          <cell r="H53" t="str">
            <v>Seaquest</v>
          </cell>
          <cell r="I53">
            <v>1497</v>
          </cell>
          <cell r="J53">
            <v>2500</v>
          </cell>
          <cell r="K53">
            <v>433</v>
          </cell>
          <cell r="L53">
            <v>15</v>
          </cell>
          <cell r="M53">
            <v>4445</v>
          </cell>
          <cell r="N53">
            <v>22</v>
          </cell>
          <cell r="O53">
            <v>5800</v>
          </cell>
          <cell r="P53">
            <v>5800</v>
          </cell>
          <cell r="Q53">
            <v>0</v>
          </cell>
          <cell r="R53">
            <v>0</v>
          </cell>
          <cell r="S53">
            <v>10245</v>
          </cell>
          <cell r="T53">
            <v>10245</v>
          </cell>
          <cell r="U53">
            <v>6</v>
          </cell>
        </row>
        <row r="54">
          <cell r="A54" t="str">
            <v>Jakarta20</v>
          </cell>
          <cell r="B54" t="str">
            <v>Jakarta-Los Angeles20Seaquest</v>
          </cell>
          <cell r="C54" t="str">
            <v>Jakarta</v>
          </cell>
          <cell r="D54" t="str">
            <v>ID</v>
          </cell>
          <cell r="E54" t="str">
            <v>Los Angeles</v>
          </cell>
          <cell r="F54" t="str">
            <v>CY to CY</v>
          </cell>
          <cell r="G54">
            <v>20</v>
          </cell>
          <cell r="H54" t="str">
            <v>Seaquest</v>
          </cell>
          <cell r="I54">
            <v>899</v>
          </cell>
          <cell r="J54">
            <v>2250</v>
          </cell>
          <cell r="K54">
            <v>310</v>
          </cell>
          <cell r="L54">
            <v>15</v>
          </cell>
          <cell r="M54">
            <v>3474</v>
          </cell>
          <cell r="N54">
            <v>34</v>
          </cell>
          <cell r="O54">
            <v>3000</v>
          </cell>
          <cell r="P54">
            <v>3000</v>
          </cell>
          <cell r="Q54">
            <v>0</v>
          </cell>
          <cell r="R54">
            <v>0</v>
          </cell>
          <cell r="S54">
            <v>6474</v>
          </cell>
          <cell r="T54">
            <v>6474</v>
          </cell>
          <cell r="U54">
            <v>3</v>
          </cell>
        </row>
        <row r="55">
          <cell r="A55" t="str">
            <v>Jakarta40</v>
          </cell>
          <cell r="B55" t="str">
            <v>Jakarta-Los Angeles40Seaquest</v>
          </cell>
          <cell r="C55" t="str">
            <v>Jakarta</v>
          </cell>
          <cell r="D55" t="str">
            <v>ID</v>
          </cell>
          <cell r="E55" t="str">
            <v>Los Angeles</v>
          </cell>
          <cell r="F55" t="str">
            <v>CY to CY</v>
          </cell>
          <cell r="G55">
            <v>40</v>
          </cell>
          <cell r="H55" t="str">
            <v>Seaquest</v>
          </cell>
          <cell r="I55">
            <v>1243</v>
          </cell>
          <cell r="J55">
            <v>2500</v>
          </cell>
          <cell r="K55">
            <v>344</v>
          </cell>
          <cell r="L55">
            <v>15</v>
          </cell>
          <cell r="M55">
            <v>4102</v>
          </cell>
          <cell r="N55">
            <v>34</v>
          </cell>
          <cell r="O55">
            <v>5000</v>
          </cell>
          <cell r="P55">
            <v>5000</v>
          </cell>
          <cell r="Q55">
            <v>0</v>
          </cell>
          <cell r="R55">
            <v>0</v>
          </cell>
          <cell r="S55">
            <v>9102</v>
          </cell>
          <cell r="T55">
            <v>9102</v>
          </cell>
          <cell r="U55">
            <v>4</v>
          </cell>
        </row>
        <row r="56">
          <cell r="A56" t="str">
            <v>Jakarta40H</v>
          </cell>
          <cell r="B56" t="str">
            <v>Jakarta-Los Angeles40HSeaquest</v>
          </cell>
          <cell r="C56" t="str">
            <v>Jakarta</v>
          </cell>
          <cell r="D56" t="str">
            <v>ID</v>
          </cell>
          <cell r="E56" t="str">
            <v>Los Angeles</v>
          </cell>
          <cell r="F56" t="str">
            <v>CY to CY</v>
          </cell>
          <cell r="G56" t="str">
            <v>40H</v>
          </cell>
          <cell r="H56" t="str">
            <v>Seaquest</v>
          </cell>
          <cell r="I56">
            <v>1210</v>
          </cell>
          <cell r="J56">
            <v>2500</v>
          </cell>
          <cell r="K56">
            <v>344</v>
          </cell>
          <cell r="L56">
            <v>15</v>
          </cell>
          <cell r="M56">
            <v>4069</v>
          </cell>
          <cell r="N56">
            <v>34</v>
          </cell>
          <cell r="O56">
            <v>5500</v>
          </cell>
          <cell r="P56">
            <v>5500</v>
          </cell>
          <cell r="Q56">
            <v>0</v>
          </cell>
          <cell r="R56">
            <v>0</v>
          </cell>
          <cell r="S56">
            <v>9569</v>
          </cell>
          <cell r="T56">
            <v>9569</v>
          </cell>
          <cell r="U56">
            <v>5</v>
          </cell>
        </row>
        <row r="57">
          <cell r="A57" t="str">
            <v>Jakarta45</v>
          </cell>
          <cell r="B57" t="str">
            <v>Jakarta-Los Angeles45Seaquest</v>
          </cell>
          <cell r="C57" t="str">
            <v>Jakarta</v>
          </cell>
          <cell r="D57" t="str">
            <v>ID</v>
          </cell>
          <cell r="E57" t="str">
            <v>Los Angeles</v>
          </cell>
          <cell r="F57" t="str">
            <v>CY to CY</v>
          </cell>
          <cell r="G57">
            <v>45</v>
          </cell>
          <cell r="H57" t="str">
            <v>Seaquest</v>
          </cell>
          <cell r="I57">
            <v>1534</v>
          </cell>
          <cell r="J57">
            <v>2500</v>
          </cell>
          <cell r="K57">
            <v>433</v>
          </cell>
          <cell r="L57">
            <v>15</v>
          </cell>
          <cell r="M57">
            <v>4482</v>
          </cell>
          <cell r="N57">
            <v>34</v>
          </cell>
          <cell r="O57">
            <v>5800</v>
          </cell>
          <cell r="P57">
            <v>5800</v>
          </cell>
          <cell r="Q57">
            <v>0</v>
          </cell>
          <cell r="R57">
            <v>0</v>
          </cell>
          <cell r="S57">
            <v>10282</v>
          </cell>
          <cell r="T57">
            <v>10282</v>
          </cell>
          <cell r="U57">
            <v>6</v>
          </cell>
        </row>
        <row r="58">
          <cell r="A58" t="str">
            <v>Jiangmen20</v>
          </cell>
          <cell r="B58" t="str">
            <v>Jiangmen-Los Angeles20Seaquest</v>
          </cell>
          <cell r="C58" t="str">
            <v>Jiangmen</v>
          </cell>
          <cell r="D58" t="str">
            <v>CN</v>
          </cell>
          <cell r="E58" t="str">
            <v>Los Angeles</v>
          </cell>
          <cell r="F58" t="str">
            <v>CY to CY</v>
          </cell>
          <cell r="G58">
            <v>20</v>
          </cell>
          <cell r="H58" t="str">
            <v>Seaquest</v>
          </cell>
          <cell r="I58">
            <v>1116</v>
          </cell>
          <cell r="J58">
            <v>2250</v>
          </cell>
          <cell r="K58">
            <v>310</v>
          </cell>
          <cell r="L58">
            <v>15</v>
          </cell>
          <cell r="M58">
            <v>3691</v>
          </cell>
          <cell r="N58">
            <v>22</v>
          </cell>
          <cell r="O58">
            <v>3000</v>
          </cell>
          <cell r="P58">
            <v>3000</v>
          </cell>
          <cell r="Q58">
            <v>0</v>
          </cell>
          <cell r="R58">
            <v>0</v>
          </cell>
          <cell r="S58">
            <v>6691</v>
          </cell>
          <cell r="T58">
            <v>6691</v>
          </cell>
          <cell r="U58">
            <v>3</v>
          </cell>
        </row>
        <row r="59">
          <cell r="A59" t="str">
            <v>Jiangmen40</v>
          </cell>
          <cell r="B59" t="str">
            <v>Jiangmen-Los Angeles40Seaquest</v>
          </cell>
          <cell r="C59" t="str">
            <v>Jiangmen</v>
          </cell>
          <cell r="D59" t="str">
            <v>CN</v>
          </cell>
          <cell r="E59" t="str">
            <v>Los Angeles</v>
          </cell>
          <cell r="F59" t="str">
            <v>CY to CY</v>
          </cell>
          <cell r="G59">
            <v>40</v>
          </cell>
          <cell r="H59" t="str">
            <v>Seaquest</v>
          </cell>
          <cell r="I59">
            <v>1584</v>
          </cell>
          <cell r="J59">
            <v>2500</v>
          </cell>
          <cell r="K59">
            <v>344</v>
          </cell>
          <cell r="L59">
            <v>15</v>
          </cell>
          <cell r="M59">
            <v>4443</v>
          </cell>
          <cell r="N59">
            <v>22</v>
          </cell>
          <cell r="O59">
            <v>5000</v>
          </cell>
          <cell r="P59">
            <v>5000</v>
          </cell>
          <cell r="Q59">
            <v>0</v>
          </cell>
          <cell r="R59">
            <v>0</v>
          </cell>
          <cell r="S59">
            <v>9443</v>
          </cell>
          <cell r="T59">
            <v>9443</v>
          </cell>
          <cell r="U59">
            <v>4</v>
          </cell>
        </row>
        <row r="60">
          <cell r="A60" t="str">
            <v>Jiangmen40H</v>
          </cell>
          <cell r="B60" t="str">
            <v>Jiangmen-Los Angeles40HSeaquest</v>
          </cell>
          <cell r="C60" t="str">
            <v>Jiangmen</v>
          </cell>
          <cell r="D60" t="str">
            <v>CN</v>
          </cell>
          <cell r="E60" t="str">
            <v>Los Angeles</v>
          </cell>
          <cell r="F60" t="str">
            <v>CY to CY</v>
          </cell>
          <cell r="G60" t="str">
            <v>40H</v>
          </cell>
          <cell r="H60" t="str">
            <v>Seaquest</v>
          </cell>
          <cell r="I60">
            <v>1604</v>
          </cell>
          <cell r="J60">
            <v>2500</v>
          </cell>
          <cell r="K60">
            <v>344</v>
          </cell>
          <cell r="L60">
            <v>15</v>
          </cell>
          <cell r="M60">
            <v>4463</v>
          </cell>
          <cell r="N60">
            <v>22</v>
          </cell>
          <cell r="O60">
            <v>5500</v>
          </cell>
          <cell r="P60">
            <v>5500</v>
          </cell>
          <cell r="Q60">
            <v>0</v>
          </cell>
          <cell r="R60">
            <v>0</v>
          </cell>
          <cell r="S60">
            <v>9963</v>
          </cell>
          <cell r="T60">
            <v>9963</v>
          </cell>
          <cell r="U60">
            <v>5</v>
          </cell>
        </row>
        <row r="61">
          <cell r="A61" t="str">
            <v>Jiangmen45</v>
          </cell>
          <cell r="B61" t="str">
            <v>Jiangmen-Los Angeles45Seaquest</v>
          </cell>
          <cell r="C61" t="str">
            <v>Jiangmen</v>
          </cell>
          <cell r="D61" t="str">
            <v>CN</v>
          </cell>
          <cell r="E61" t="str">
            <v>Los Angeles</v>
          </cell>
          <cell r="F61" t="str">
            <v>CY to CY</v>
          </cell>
          <cell r="G61">
            <v>45</v>
          </cell>
          <cell r="H61" t="str">
            <v>Seaquest</v>
          </cell>
          <cell r="I61">
            <v>1801</v>
          </cell>
          <cell r="J61">
            <v>2500</v>
          </cell>
          <cell r="K61">
            <v>433</v>
          </cell>
          <cell r="L61">
            <v>15</v>
          </cell>
          <cell r="M61">
            <v>4749</v>
          </cell>
          <cell r="N61">
            <v>22</v>
          </cell>
          <cell r="O61">
            <v>5800</v>
          </cell>
          <cell r="P61">
            <v>5800</v>
          </cell>
          <cell r="Q61">
            <v>0</v>
          </cell>
          <cell r="R61">
            <v>0</v>
          </cell>
          <cell r="S61">
            <v>10549</v>
          </cell>
          <cell r="T61">
            <v>10549</v>
          </cell>
          <cell r="U61">
            <v>6</v>
          </cell>
        </row>
        <row r="62">
          <cell r="A62" t="str">
            <v>Kaohsiung20</v>
          </cell>
          <cell r="B62" t="str">
            <v>Kaohsiung-Los Angeles20Seaquest</v>
          </cell>
          <cell r="C62" t="str">
            <v>Kaohsiung</v>
          </cell>
          <cell r="D62" t="str">
            <v>TW</v>
          </cell>
          <cell r="E62" t="str">
            <v>Los Angeles</v>
          </cell>
          <cell r="F62" t="str">
            <v>CY to CY</v>
          </cell>
          <cell r="G62">
            <v>20</v>
          </cell>
          <cell r="H62" t="str">
            <v>Seaquest</v>
          </cell>
          <cell r="I62">
            <v>899</v>
          </cell>
          <cell r="J62">
            <v>2250</v>
          </cell>
          <cell r="K62">
            <v>310</v>
          </cell>
          <cell r="L62">
            <v>15</v>
          </cell>
          <cell r="M62">
            <v>3474</v>
          </cell>
          <cell r="N62">
            <v>16</v>
          </cell>
          <cell r="O62">
            <v>3000</v>
          </cell>
          <cell r="P62">
            <v>3000</v>
          </cell>
          <cell r="Q62">
            <v>0</v>
          </cell>
          <cell r="R62">
            <v>0</v>
          </cell>
          <cell r="S62">
            <v>6474</v>
          </cell>
          <cell r="T62">
            <v>6474</v>
          </cell>
          <cell r="U62">
            <v>3</v>
          </cell>
        </row>
        <row r="63">
          <cell r="A63" t="str">
            <v>Kaohsiung40</v>
          </cell>
          <cell r="B63" t="str">
            <v>Kaohsiung-Los Angeles40Seaquest</v>
          </cell>
          <cell r="C63" t="str">
            <v>Kaohsiung</v>
          </cell>
          <cell r="D63" t="str">
            <v>TW</v>
          </cell>
          <cell r="E63" t="str">
            <v>Los Angeles</v>
          </cell>
          <cell r="F63" t="str">
            <v>CY to CY</v>
          </cell>
          <cell r="G63">
            <v>40</v>
          </cell>
          <cell r="H63" t="str">
            <v>Seaquest</v>
          </cell>
          <cell r="I63">
            <v>1193</v>
          </cell>
          <cell r="J63">
            <v>2500</v>
          </cell>
          <cell r="K63">
            <v>344</v>
          </cell>
          <cell r="L63">
            <v>15</v>
          </cell>
          <cell r="M63">
            <v>4052</v>
          </cell>
          <cell r="N63">
            <v>16</v>
          </cell>
          <cell r="O63">
            <v>5000</v>
          </cell>
          <cell r="P63">
            <v>5000</v>
          </cell>
          <cell r="Q63">
            <v>0</v>
          </cell>
          <cell r="R63">
            <v>0</v>
          </cell>
          <cell r="S63">
            <v>9052</v>
          </cell>
          <cell r="T63">
            <v>9052</v>
          </cell>
          <cell r="U63">
            <v>4</v>
          </cell>
        </row>
        <row r="64">
          <cell r="A64" t="str">
            <v>Kaohsiung40H</v>
          </cell>
          <cell r="B64" t="str">
            <v>Kaohsiung-Los Angeles40HSeaquest</v>
          </cell>
          <cell r="C64" t="str">
            <v>Kaohsiung</v>
          </cell>
          <cell r="D64" t="str">
            <v>TW</v>
          </cell>
          <cell r="E64" t="str">
            <v>Los Angeles</v>
          </cell>
          <cell r="F64" t="str">
            <v>CY to CY</v>
          </cell>
          <cell r="G64" t="str">
            <v>40H</v>
          </cell>
          <cell r="H64" t="str">
            <v>Seaquest</v>
          </cell>
          <cell r="I64">
            <v>1160</v>
          </cell>
          <cell r="J64">
            <v>2500</v>
          </cell>
          <cell r="K64">
            <v>344</v>
          </cell>
          <cell r="L64">
            <v>15</v>
          </cell>
          <cell r="M64">
            <v>4019</v>
          </cell>
          <cell r="N64">
            <v>16</v>
          </cell>
          <cell r="O64">
            <v>5500</v>
          </cell>
          <cell r="P64">
            <v>5500</v>
          </cell>
          <cell r="Q64">
            <v>0</v>
          </cell>
          <cell r="R64">
            <v>0</v>
          </cell>
          <cell r="S64">
            <v>9519</v>
          </cell>
          <cell r="T64">
            <v>9519</v>
          </cell>
          <cell r="U64">
            <v>5</v>
          </cell>
        </row>
        <row r="65">
          <cell r="A65" t="str">
            <v>Kaohsiung45</v>
          </cell>
          <cell r="B65" t="str">
            <v>Kaohsiung-Los Angeles45Seaquest</v>
          </cell>
          <cell r="C65" t="str">
            <v>Kaohsiung</v>
          </cell>
          <cell r="D65" t="str">
            <v>TW</v>
          </cell>
          <cell r="E65" t="str">
            <v>Los Angeles</v>
          </cell>
          <cell r="F65" t="str">
            <v>CY to CY</v>
          </cell>
          <cell r="G65">
            <v>45</v>
          </cell>
          <cell r="H65" t="str">
            <v>Seaquest</v>
          </cell>
          <cell r="I65">
            <v>1584</v>
          </cell>
          <cell r="J65">
            <v>2500</v>
          </cell>
          <cell r="K65">
            <v>433</v>
          </cell>
          <cell r="L65">
            <v>15</v>
          </cell>
          <cell r="M65">
            <v>4532</v>
          </cell>
          <cell r="N65">
            <v>16</v>
          </cell>
          <cell r="O65">
            <v>5800</v>
          </cell>
          <cell r="P65">
            <v>5800</v>
          </cell>
          <cell r="Q65">
            <v>0</v>
          </cell>
          <cell r="R65">
            <v>0</v>
          </cell>
          <cell r="S65">
            <v>10332</v>
          </cell>
          <cell r="T65">
            <v>10332</v>
          </cell>
          <cell r="U65">
            <v>6</v>
          </cell>
        </row>
        <row r="66">
          <cell r="A66" t="str">
            <v>Keelung20</v>
          </cell>
          <cell r="B66" t="str">
            <v>Keelung-Los Angeles20Seaquest</v>
          </cell>
          <cell r="C66" t="str">
            <v>Keelung</v>
          </cell>
          <cell r="D66" t="str">
            <v>TW</v>
          </cell>
          <cell r="E66" t="str">
            <v>Los Angeles</v>
          </cell>
          <cell r="F66" t="str">
            <v>CY to CY</v>
          </cell>
          <cell r="G66">
            <v>20</v>
          </cell>
          <cell r="H66" t="str">
            <v>Seaquest</v>
          </cell>
          <cell r="I66">
            <v>899</v>
          </cell>
          <cell r="J66">
            <v>2250</v>
          </cell>
          <cell r="K66">
            <v>310</v>
          </cell>
          <cell r="L66">
            <v>15</v>
          </cell>
          <cell r="M66">
            <v>3474</v>
          </cell>
          <cell r="N66">
            <v>14</v>
          </cell>
          <cell r="O66">
            <v>3000</v>
          </cell>
          <cell r="P66">
            <v>3000</v>
          </cell>
          <cell r="Q66">
            <v>0</v>
          </cell>
          <cell r="R66">
            <v>0</v>
          </cell>
          <cell r="S66">
            <v>6474</v>
          </cell>
          <cell r="T66">
            <v>6474</v>
          </cell>
          <cell r="U66">
            <v>3</v>
          </cell>
        </row>
        <row r="67">
          <cell r="A67" t="str">
            <v>Keelung40</v>
          </cell>
          <cell r="B67" t="str">
            <v>Keelung-Los Angeles40Seaquest</v>
          </cell>
          <cell r="C67" t="str">
            <v>Keelung</v>
          </cell>
          <cell r="D67" t="str">
            <v>TW</v>
          </cell>
          <cell r="E67" t="str">
            <v>Los Angeles</v>
          </cell>
          <cell r="F67" t="str">
            <v>CY to CY</v>
          </cell>
          <cell r="G67">
            <v>40</v>
          </cell>
          <cell r="H67" t="str">
            <v>Seaquest</v>
          </cell>
          <cell r="I67">
            <v>1193</v>
          </cell>
          <cell r="J67">
            <v>2500</v>
          </cell>
          <cell r="K67">
            <v>344</v>
          </cell>
          <cell r="L67">
            <v>15</v>
          </cell>
          <cell r="M67">
            <v>4052</v>
          </cell>
          <cell r="N67">
            <v>14</v>
          </cell>
          <cell r="O67">
            <v>5000</v>
          </cell>
          <cell r="P67">
            <v>5000</v>
          </cell>
          <cell r="Q67">
            <v>0</v>
          </cell>
          <cell r="R67">
            <v>0</v>
          </cell>
          <cell r="S67">
            <v>9052</v>
          </cell>
          <cell r="T67">
            <v>9052</v>
          </cell>
          <cell r="U67">
            <v>4</v>
          </cell>
        </row>
        <row r="68">
          <cell r="A68" t="str">
            <v>Keelung40H</v>
          </cell>
          <cell r="B68" t="str">
            <v>Keelung-Los Angeles40HSeaquest</v>
          </cell>
          <cell r="C68" t="str">
            <v>Keelung</v>
          </cell>
          <cell r="D68" t="str">
            <v>TW</v>
          </cell>
          <cell r="E68" t="str">
            <v>Los Angeles</v>
          </cell>
          <cell r="F68" t="str">
            <v>CY to CY</v>
          </cell>
          <cell r="G68" t="str">
            <v>40H</v>
          </cell>
          <cell r="H68" t="str">
            <v>Seaquest</v>
          </cell>
          <cell r="I68">
            <v>1160</v>
          </cell>
          <cell r="J68">
            <v>2500</v>
          </cell>
          <cell r="K68">
            <v>344</v>
          </cell>
          <cell r="L68">
            <v>15</v>
          </cell>
          <cell r="M68">
            <v>4019</v>
          </cell>
          <cell r="N68">
            <v>14</v>
          </cell>
          <cell r="O68">
            <v>5500</v>
          </cell>
          <cell r="P68">
            <v>5500</v>
          </cell>
          <cell r="Q68">
            <v>0</v>
          </cell>
          <cell r="R68">
            <v>0</v>
          </cell>
          <cell r="S68">
            <v>9519</v>
          </cell>
          <cell r="T68">
            <v>9519</v>
          </cell>
          <cell r="U68">
            <v>5</v>
          </cell>
        </row>
        <row r="69">
          <cell r="A69" t="str">
            <v>Keelung45</v>
          </cell>
          <cell r="B69" t="str">
            <v>Keelung-Los Angeles45Seaquest</v>
          </cell>
          <cell r="C69" t="str">
            <v>Keelung</v>
          </cell>
          <cell r="D69" t="str">
            <v>TW</v>
          </cell>
          <cell r="E69" t="str">
            <v>Los Angeles</v>
          </cell>
          <cell r="F69" t="str">
            <v>CY to CY</v>
          </cell>
          <cell r="G69">
            <v>45</v>
          </cell>
          <cell r="H69" t="str">
            <v>Seaquest</v>
          </cell>
          <cell r="I69">
            <v>1584</v>
          </cell>
          <cell r="J69">
            <v>2500</v>
          </cell>
          <cell r="K69">
            <v>433</v>
          </cell>
          <cell r="L69">
            <v>15</v>
          </cell>
          <cell r="M69">
            <v>4532</v>
          </cell>
          <cell r="N69">
            <v>14</v>
          </cell>
          <cell r="O69">
            <v>5800</v>
          </cell>
          <cell r="P69">
            <v>5800</v>
          </cell>
          <cell r="Q69">
            <v>0</v>
          </cell>
          <cell r="R69">
            <v>0</v>
          </cell>
          <cell r="S69">
            <v>10332</v>
          </cell>
          <cell r="T69">
            <v>10332</v>
          </cell>
          <cell r="U69">
            <v>6</v>
          </cell>
        </row>
        <row r="70">
          <cell r="A70" t="str">
            <v>Laem Chabang20</v>
          </cell>
          <cell r="B70" t="str">
            <v>Laem Chabang-Los Angeles20Seaquest</v>
          </cell>
          <cell r="C70" t="str">
            <v>Laem Chabang</v>
          </cell>
          <cell r="D70" t="str">
            <v>TH</v>
          </cell>
          <cell r="E70" t="str">
            <v>Los Angeles</v>
          </cell>
          <cell r="F70" t="str">
            <v>CY to CY</v>
          </cell>
          <cell r="G70">
            <v>20</v>
          </cell>
          <cell r="H70" t="str">
            <v>Seaquest</v>
          </cell>
          <cell r="I70">
            <v>899</v>
          </cell>
          <cell r="J70">
            <v>2250</v>
          </cell>
          <cell r="K70">
            <v>310</v>
          </cell>
          <cell r="L70">
            <v>15</v>
          </cell>
          <cell r="M70">
            <v>3474</v>
          </cell>
          <cell r="N70">
            <v>24</v>
          </cell>
          <cell r="O70">
            <v>3000</v>
          </cell>
          <cell r="P70">
            <v>3000</v>
          </cell>
          <cell r="Q70">
            <v>0</v>
          </cell>
          <cell r="R70">
            <v>0</v>
          </cell>
          <cell r="S70">
            <v>6474</v>
          </cell>
          <cell r="T70">
            <v>6474</v>
          </cell>
          <cell r="U70">
            <v>3</v>
          </cell>
        </row>
        <row r="71">
          <cell r="A71" t="str">
            <v>Laem Chabang40</v>
          </cell>
          <cell r="B71" t="str">
            <v>Laem Chabang-Los Angeles40Seaquest</v>
          </cell>
          <cell r="C71" t="str">
            <v>Laem Chabang</v>
          </cell>
          <cell r="D71" t="str">
            <v>TH</v>
          </cell>
          <cell r="E71" t="str">
            <v>Los Angeles</v>
          </cell>
          <cell r="F71" t="str">
            <v>CY to CY</v>
          </cell>
          <cell r="G71">
            <v>40</v>
          </cell>
          <cell r="H71" t="str">
            <v>Seaquest</v>
          </cell>
          <cell r="I71">
            <v>1193</v>
          </cell>
          <cell r="J71">
            <v>2500</v>
          </cell>
          <cell r="K71">
            <v>344</v>
          </cell>
          <cell r="L71">
            <v>15</v>
          </cell>
          <cell r="M71">
            <v>4052</v>
          </cell>
          <cell r="N71">
            <v>24</v>
          </cell>
          <cell r="O71">
            <v>5000</v>
          </cell>
          <cell r="P71">
            <v>5000</v>
          </cell>
          <cell r="Q71">
            <v>0</v>
          </cell>
          <cell r="R71">
            <v>0</v>
          </cell>
          <cell r="S71">
            <v>9052</v>
          </cell>
          <cell r="T71">
            <v>9052</v>
          </cell>
          <cell r="U71">
            <v>4</v>
          </cell>
        </row>
        <row r="72">
          <cell r="A72" t="str">
            <v>Laem Chabang40H</v>
          </cell>
          <cell r="B72" t="str">
            <v>Laem Chabang-Los Angeles40HSeaquest</v>
          </cell>
          <cell r="C72" t="str">
            <v>Laem Chabang</v>
          </cell>
          <cell r="D72" t="str">
            <v>TH</v>
          </cell>
          <cell r="E72" t="str">
            <v>Los Angeles</v>
          </cell>
          <cell r="F72" t="str">
            <v>CY to CY</v>
          </cell>
          <cell r="G72" t="str">
            <v>40H</v>
          </cell>
          <cell r="H72" t="str">
            <v>Seaquest</v>
          </cell>
          <cell r="I72">
            <v>1160</v>
          </cell>
          <cell r="J72">
            <v>2500</v>
          </cell>
          <cell r="K72">
            <v>344</v>
          </cell>
          <cell r="L72">
            <v>15</v>
          </cell>
          <cell r="M72">
            <v>4019</v>
          </cell>
          <cell r="N72">
            <v>24</v>
          </cell>
          <cell r="O72">
            <v>5500</v>
          </cell>
          <cell r="P72">
            <v>5500</v>
          </cell>
          <cell r="Q72">
            <v>0</v>
          </cell>
          <cell r="R72">
            <v>0</v>
          </cell>
          <cell r="S72">
            <v>9519</v>
          </cell>
          <cell r="T72">
            <v>9519</v>
          </cell>
          <cell r="U72">
            <v>5</v>
          </cell>
        </row>
        <row r="73">
          <cell r="A73" t="str">
            <v>Laem Chabang45</v>
          </cell>
          <cell r="B73" t="str">
            <v>Laem Chabang-Los Angeles45Seaquest</v>
          </cell>
          <cell r="C73" t="str">
            <v>Laem Chabang</v>
          </cell>
          <cell r="D73" t="str">
            <v>TH</v>
          </cell>
          <cell r="E73" t="str">
            <v>Los Angeles</v>
          </cell>
          <cell r="F73" t="str">
            <v>CY to CY</v>
          </cell>
          <cell r="G73">
            <v>45</v>
          </cell>
          <cell r="H73" t="str">
            <v>Seaquest</v>
          </cell>
          <cell r="I73">
            <v>1534</v>
          </cell>
          <cell r="J73">
            <v>2500</v>
          </cell>
          <cell r="K73">
            <v>433</v>
          </cell>
          <cell r="L73">
            <v>15</v>
          </cell>
          <cell r="M73">
            <v>4482</v>
          </cell>
          <cell r="N73">
            <v>24</v>
          </cell>
          <cell r="O73">
            <v>5800</v>
          </cell>
          <cell r="P73">
            <v>5800</v>
          </cell>
          <cell r="Q73">
            <v>0</v>
          </cell>
          <cell r="R73">
            <v>0</v>
          </cell>
          <cell r="S73">
            <v>10282</v>
          </cell>
          <cell r="T73">
            <v>10282</v>
          </cell>
          <cell r="U73">
            <v>6</v>
          </cell>
        </row>
        <row r="74">
          <cell r="A74" t="str">
            <v>Lianyungang20</v>
          </cell>
          <cell r="B74" t="str">
            <v>Lianyungang-Los Angeles20Seaquest</v>
          </cell>
          <cell r="C74" t="str">
            <v>Lianyungang</v>
          </cell>
          <cell r="D74" t="str">
            <v>CN</v>
          </cell>
          <cell r="E74" t="str">
            <v>Los Angeles</v>
          </cell>
          <cell r="F74" t="str">
            <v>CY to CY</v>
          </cell>
          <cell r="G74">
            <v>20</v>
          </cell>
          <cell r="H74" t="str">
            <v>Seaquest</v>
          </cell>
          <cell r="I74">
            <v>1229</v>
          </cell>
          <cell r="J74">
            <v>2250</v>
          </cell>
          <cell r="K74">
            <v>310</v>
          </cell>
          <cell r="L74">
            <v>15</v>
          </cell>
          <cell r="M74">
            <v>3804</v>
          </cell>
          <cell r="N74">
            <v>20</v>
          </cell>
          <cell r="O74">
            <v>3000</v>
          </cell>
          <cell r="P74">
            <v>3000</v>
          </cell>
          <cell r="Q74">
            <v>0</v>
          </cell>
          <cell r="R74">
            <v>0</v>
          </cell>
          <cell r="S74">
            <v>6804</v>
          </cell>
          <cell r="T74">
            <v>6804</v>
          </cell>
          <cell r="U74">
            <v>3</v>
          </cell>
        </row>
        <row r="75">
          <cell r="A75" t="str">
            <v>Lianyungang40</v>
          </cell>
          <cell r="B75" t="str">
            <v>Lianyungang-Los Angeles40Seaquest</v>
          </cell>
          <cell r="C75" t="str">
            <v>Lianyungang</v>
          </cell>
          <cell r="D75" t="str">
            <v>CN</v>
          </cell>
          <cell r="E75" t="str">
            <v>Los Angeles</v>
          </cell>
          <cell r="F75" t="str">
            <v>CY to CY</v>
          </cell>
          <cell r="G75">
            <v>40</v>
          </cell>
          <cell r="H75" t="str">
            <v>Seaquest</v>
          </cell>
          <cell r="I75">
            <v>1693</v>
          </cell>
          <cell r="J75">
            <v>2500</v>
          </cell>
          <cell r="K75">
            <v>344</v>
          </cell>
          <cell r="L75">
            <v>15</v>
          </cell>
          <cell r="M75">
            <v>4552</v>
          </cell>
          <cell r="N75">
            <v>20</v>
          </cell>
          <cell r="O75">
            <v>5000</v>
          </cell>
          <cell r="P75">
            <v>5000</v>
          </cell>
          <cell r="Q75">
            <v>0</v>
          </cell>
          <cell r="R75">
            <v>0</v>
          </cell>
          <cell r="S75">
            <v>9552</v>
          </cell>
          <cell r="T75">
            <v>9552</v>
          </cell>
          <cell r="U75">
            <v>4</v>
          </cell>
        </row>
        <row r="76">
          <cell r="A76" t="str">
            <v>Lianyungang40H</v>
          </cell>
          <cell r="B76" t="str">
            <v>Lianyungang-Los Angeles40HSeaquest</v>
          </cell>
          <cell r="C76" t="str">
            <v>Lianyungang</v>
          </cell>
          <cell r="D76" t="str">
            <v>CN</v>
          </cell>
          <cell r="E76" t="str">
            <v>Los Angeles</v>
          </cell>
          <cell r="F76" t="str">
            <v>CY to CY</v>
          </cell>
          <cell r="G76" t="str">
            <v>40H</v>
          </cell>
          <cell r="H76" t="str">
            <v>Seaquest</v>
          </cell>
          <cell r="I76">
            <v>1685</v>
          </cell>
          <cell r="J76">
            <v>2500</v>
          </cell>
          <cell r="K76">
            <v>344</v>
          </cell>
          <cell r="L76">
            <v>15</v>
          </cell>
          <cell r="M76">
            <v>4544</v>
          </cell>
          <cell r="N76">
            <v>20</v>
          </cell>
          <cell r="O76">
            <v>5500</v>
          </cell>
          <cell r="P76">
            <v>5500</v>
          </cell>
          <cell r="Q76">
            <v>0</v>
          </cell>
          <cell r="R76">
            <v>0</v>
          </cell>
          <cell r="S76">
            <v>10044</v>
          </cell>
          <cell r="T76">
            <v>10044</v>
          </cell>
          <cell r="U76">
            <v>5</v>
          </cell>
        </row>
        <row r="77">
          <cell r="A77" t="str">
            <v>Lianyungang45</v>
          </cell>
          <cell r="B77" t="str">
            <v>Lianyungang-Los Angeles45Seaquest</v>
          </cell>
          <cell r="C77" t="str">
            <v>Lianyungang</v>
          </cell>
          <cell r="D77" t="str">
            <v>CN</v>
          </cell>
          <cell r="E77" t="str">
            <v>Los Angeles</v>
          </cell>
          <cell r="F77" t="str">
            <v>CY to CY</v>
          </cell>
          <cell r="G77">
            <v>45</v>
          </cell>
          <cell r="H77" t="str">
            <v>Seaquest</v>
          </cell>
          <cell r="I77">
            <v>2187</v>
          </cell>
          <cell r="J77">
            <v>2500</v>
          </cell>
          <cell r="K77">
            <v>433</v>
          </cell>
          <cell r="L77">
            <v>15</v>
          </cell>
          <cell r="M77">
            <v>5135</v>
          </cell>
          <cell r="N77">
            <v>20</v>
          </cell>
          <cell r="O77">
            <v>5800</v>
          </cell>
          <cell r="P77">
            <v>5800</v>
          </cell>
          <cell r="Q77">
            <v>0</v>
          </cell>
          <cell r="R77">
            <v>0</v>
          </cell>
          <cell r="S77">
            <v>10935</v>
          </cell>
          <cell r="T77">
            <v>10935</v>
          </cell>
          <cell r="U77">
            <v>6</v>
          </cell>
        </row>
        <row r="78">
          <cell r="A78" t="str">
            <v>Manila20</v>
          </cell>
          <cell r="B78" t="str">
            <v>Manila-Los Angeles20Seaquest</v>
          </cell>
          <cell r="C78" t="str">
            <v>Manila</v>
          </cell>
          <cell r="D78" t="str">
            <v>PH</v>
          </cell>
          <cell r="E78" t="str">
            <v>Los Angeles</v>
          </cell>
          <cell r="F78" t="str">
            <v>CY to CY</v>
          </cell>
          <cell r="G78">
            <v>20</v>
          </cell>
          <cell r="H78" t="str">
            <v>Seaquest</v>
          </cell>
          <cell r="I78">
            <v>949</v>
          </cell>
          <cell r="J78">
            <v>2250</v>
          </cell>
          <cell r="K78">
            <v>310</v>
          </cell>
          <cell r="L78">
            <v>15</v>
          </cell>
          <cell r="M78">
            <v>3524</v>
          </cell>
          <cell r="N78">
            <v>27</v>
          </cell>
          <cell r="O78">
            <v>3000</v>
          </cell>
          <cell r="P78">
            <v>3000</v>
          </cell>
          <cell r="Q78">
            <v>0</v>
          </cell>
          <cell r="R78">
            <v>0</v>
          </cell>
          <cell r="S78">
            <v>6524</v>
          </cell>
          <cell r="T78">
            <v>6524</v>
          </cell>
          <cell r="U78">
            <v>3</v>
          </cell>
        </row>
        <row r="79">
          <cell r="A79" t="str">
            <v>Manila40</v>
          </cell>
          <cell r="B79" t="str">
            <v>Manila-Los Angeles40Seaquest</v>
          </cell>
          <cell r="C79" t="str">
            <v>Manila</v>
          </cell>
          <cell r="D79" t="str">
            <v>PH</v>
          </cell>
          <cell r="E79" t="str">
            <v>Los Angeles</v>
          </cell>
          <cell r="F79" t="str">
            <v>CY to CY</v>
          </cell>
          <cell r="G79">
            <v>40</v>
          </cell>
          <cell r="H79" t="str">
            <v>Seaquest</v>
          </cell>
          <cell r="I79">
            <v>1343</v>
          </cell>
          <cell r="J79">
            <v>2500</v>
          </cell>
          <cell r="K79">
            <v>344</v>
          </cell>
          <cell r="L79">
            <v>15</v>
          </cell>
          <cell r="M79">
            <v>4202</v>
          </cell>
          <cell r="N79">
            <v>27</v>
          </cell>
          <cell r="O79">
            <v>5000</v>
          </cell>
          <cell r="P79">
            <v>5000</v>
          </cell>
          <cell r="Q79">
            <v>0</v>
          </cell>
          <cell r="R79">
            <v>0</v>
          </cell>
          <cell r="S79">
            <v>9202</v>
          </cell>
          <cell r="T79">
            <v>9202</v>
          </cell>
          <cell r="U79">
            <v>4</v>
          </cell>
        </row>
        <row r="80">
          <cell r="A80" t="str">
            <v>Manila40H</v>
          </cell>
          <cell r="B80" t="str">
            <v>Manila-Los Angeles40HSeaquest</v>
          </cell>
          <cell r="C80" t="str">
            <v>Manila</v>
          </cell>
          <cell r="D80" t="str">
            <v>PH</v>
          </cell>
          <cell r="E80" t="str">
            <v>Los Angeles</v>
          </cell>
          <cell r="F80" t="str">
            <v>CY to CY</v>
          </cell>
          <cell r="G80" t="str">
            <v>40H</v>
          </cell>
          <cell r="H80" t="str">
            <v>Seaquest</v>
          </cell>
          <cell r="I80">
            <v>1310</v>
          </cell>
          <cell r="J80">
            <v>2500</v>
          </cell>
          <cell r="K80">
            <v>344</v>
          </cell>
          <cell r="L80">
            <v>15</v>
          </cell>
          <cell r="M80">
            <v>4169</v>
          </cell>
          <cell r="N80">
            <v>27</v>
          </cell>
          <cell r="O80">
            <v>5500</v>
          </cell>
          <cell r="P80">
            <v>5500</v>
          </cell>
          <cell r="Q80">
            <v>0</v>
          </cell>
          <cell r="R80">
            <v>0</v>
          </cell>
          <cell r="S80">
            <v>9669</v>
          </cell>
          <cell r="T80">
            <v>9669</v>
          </cell>
          <cell r="U80">
            <v>5</v>
          </cell>
        </row>
        <row r="81">
          <cell r="A81" t="str">
            <v>Manila45</v>
          </cell>
          <cell r="B81" t="str">
            <v>Manila-Los Angeles45Seaquest</v>
          </cell>
          <cell r="C81" t="str">
            <v>Manila</v>
          </cell>
          <cell r="D81" t="str">
            <v>PH</v>
          </cell>
          <cell r="E81" t="str">
            <v>Los Angeles</v>
          </cell>
          <cell r="F81" t="str">
            <v>CY to CY</v>
          </cell>
          <cell r="G81">
            <v>45</v>
          </cell>
          <cell r="H81" t="str">
            <v>Seaquest</v>
          </cell>
          <cell r="I81">
            <v>1684</v>
          </cell>
          <cell r="J81">
            <v>2500</v>
          </cell>
          <cell r="K81">
            <v>433</v>
          </cell>
          <cell r="L81">
            <v>15</v>
          </cell>
          <cell r="M81">
            <v>4632</v>
          </cell>
          <cell r="N81">
            <v>27</v>
          </cell>
          <cell r="O81">
            <v>5800</v>
          </cell>
          <cell r="P81">
            <v>5800</v>
          </cell>
          <cell r="Q81">
            <v>0</v>
          </cell>
          <cell r="R81">
            <v>0</v>
          </cell>
          <cell r="S81">
            <v>10432</v>
          </cell>
          <cell r="T81">
            <v>10432</v>
          </cell>
          <cell r="U81">
            <v>6</v>
          </cell>
        </row>
        <row r="82">
          <cell r="A82" t="str">
            <v>Nanjing20</v>
          </cell>
          <cell r="B82" t="str">
            <v>Nanjing-Los Angeles20Seaquest</v>
          </cell>
          <cell r="C82" t="str">
            <v>Nanjing</v>
          </cell>
          <cell r="D82" t="str">
            <v>CN</v>
          </cell>
          <cell r="E82" t="str">
            <v>Los Angeles</v>
          </cell>
          <cell r="F82" t="str">
            <v>CY to CY</v>
          </cell>
          <cell r="G82">
            <v>20</v>
          </cell>
          <cell r="H82" t="str">
            <v>Seaquest</v>
          </cell>
          <cell r="I82">
            <v>1104</v>
          </cell>
          <cell r="J82">
            <v>2250</v>
          </cell>
          <cell r="K82">
            <v>310</v>
          </cell>
          <cell r="L82">
            <v>15</v>
          </cell>
          <cell r="M82">
            <v>3679</v>
          </cell>
          <cell r="N82">
            <v>22</v>
          </cell>
          <cell r="O82">
            <v>3000</v>
          </cell>
          <cell r="P82">
            <v>3000</v>
          </cell>
          <cell r="Q82">
            <v>0</v>
          </cell>
          <cell r="R82">
            <v>0</v>
          </cell>
          <cell r="S82">
            <v>6679</v>
          </cell>
          <cell r="T82">
            <v>6679</v>
          </cell>
          <cell r="U82">
            <v>3</v>
          </cell>
        </row>
        <row r="83">
          <cell r="A83" t="str">
            <v>Nanjing40</v>
          </cell>
          <cell r="B83" t="str">
            <v>Nanjing-Los Angeles40Seaquest</v>
          </cell>
          <cell r="C83" t="str">
            <v>Nanjing</v>
          </cell>
          <cell r="D83" t="str">
            <v>CN</v>
          </cell>
          <cell r="E83" t="str">
            <v>Los Angeles</v>
          </cell>
          <cell r="F83" t="str">
            <v>CY to CY</v>
          </cell>
          <cell r="G83">
            <v>40</v>
          </cell>
          <cell r="H83" t="str">
            <v>Seaquest</v>
          </cell>
          <cell r="I83">
            <v>1569</v>
          </cell>
          <cell r="J83">
            <v>2500</v>
          </cell>
          <cell r="K83">
            <v>344</v>
          </cell>
          <cell r="L83">
            <v>15</v>
          </cell>
          <cell r="M83">
            <v>4428</v>
          </cell>
          <cell r="N83">
            <v>22</v>
          </cell>
          <cell r="O83">
            <v>5000</v>
          </cell>
          <cell r="P83">
            <v>5000</v>
          </cell>
          <cell r="Q83">
            <v>0</v>
          </cell>
          <cell r="R83">
            <v>0</v>
          </cell>
          <cell r="S83">
            <v>9428</v>
          </cell>
          <cell r="T83">
            <v>9428</v>
          </cell>
          <cell r="U83">
            <v>4</v>
          </cell>
        </row>
        <row r="84">
          <cell r="A84" t="str">
            <v>Nanjing40H</v>
          </cell>
          <cell r="B84" t="str">
            <v>Nanjing-Los Angeles40HSeaquest</v>
          </cell>
          <cell r="C84" t="str">
            <v>Nanjing</v>
          </cell>
          <cell r="D84" t="str">
            <v>CN</v>
          </cell>
          <cell r="E84" t="str">
            <v>Los Angeles</v>
          </cell>
          <cell r="F84" t="str">
            <v>CY to CY</v>
          </cell>
          <cell r="G84" t="str">
            <v>40H</v>
          </cell>
          <cell r="H84" t="str">
            <v>Seaquest</v>
          </cell>
          <cell r="I84">
            <v>1592</v>
          </cell>
          <cell r="J84">
            <v>2500</v>
          </cell>
          <cell r="K84">
            <v>344</v>
          </cell>
          <cell r="L84">
            <v>15</v>
          </cell>
          <cell r="M84">
            <v>4451</v>
          </cell>
          <cell r="N84">
            <v>22</v>
          </cell>
          <cell r="O84">
            <v>5500</v>
          </cell>
          <cell r="P84">
            <v>5500</v>
          </cell>
          <cell r="Q84">
            <v>0</v>
          </cell>
          <cell r="R84">
            <v>0</v>
          </cell>
          <cell r="S84">
            <v>9951</v>
          </cell>
          <cell r="T84">
            <v>9951</v>
          </cell>
          <cell r="U84">
            <v>5</v>
          </cell>
        </row>
        <row r="85">
          <cell r="A85" t="str">
            <v>Nanjing45</v>
          </cell>
          <cell r="B85" t="str">
            <v>Nanjing-Los Angeles45Seaquest</v>
          </cell>
          <cell r="C85" t="str">
            <v>Nanjing</v>
          </cell>
          <cell r="D85" t="str">
            <v>CN</v>
          </cell>
          <cell r="E85" t="str">
            <v>Los Angeles</v>
          </cell>
          <cell r="F85" t="str">
            <v>CY to CY</v>
          </cell>
          <cell r="G85">
            <v>45</v>
          </cell>
          <cell r="H85" t="str">
            <v>Seaquest</v>
          </cell>
          <cell r="I85">
            <v>1883</v>
          </cell>
          <cell r="J85">
            <v>2500</v>
          </cell>
          <cell r="K85">
            <v>433</v>
          </cell>
          <cell r="L85">
            <v>15</v>
          </cell>
          <cell r="M85">
            <v>4831</v>
          </cell>
          <cell r="N85">
            <v>22</v>
          </cell>
          <cell r="O85">
            <v>5800</v>
          </cell>
          <cell r="P85">
            <v>5800</v>
          </cell>
          <cell r="Q85">
            <v>0</v>
          </cell>
          <cell r="R85">
            <v>0</v>
          </cell>
          <cell r="S85">
            <v>10631</v>
          </cell>
          <cell r="T85">
            <v>10631</v>
          </cell>
          <cell r="U85">
            <v>6</v>
          </cell>
        </row>
        <row r="86">
          <cell r="A86" t="str">
            <v>Nantong20</v>
          </cell>
          <cell r="C86" t="str">
            <v>Nantong</v>
          </cell>
          <cell r="D86" t="str">
            <v>CN</v>
          </cell>
          <cell r="E86" t="str">
            <v>Los Angeles</v>
          </cell>
          <cell r="F86" t="str">
            <v>CY to CY</v>
          </cell>
          <cell r="G86">
            <v>20</v>
          </cell>
          <cell r="H86" t="str">
            <v>Seaquest</v>
          </cell>
          <cell r="I86">
            <v>1154</v>
          </cell>
          <cell r="J86">
            <v>2250</v>
          </cell>
          <cell r="K86">
            <v>310</v>
          </cell>
          <cell r="L86">
            <v>15</v>
          </cell>
          <cell r="M86">
            <v>3729</v>
          </cell>
          <cell r="N86">
            <v>22</v>
          </cell>
          <cell r="O86">
            <v>3000</v>
          </cell>
          <cell r="P86">
            <v>3000</v>
          </cell>
          <cell r="Q86">
            <v>0</v>
          </cell>
          <cell r="R86">
            <v>0</v>
          </cell>
          <cell r="S86">
            <v>6729</v>
          </cell>
          <cell r="T86">
            <v>6729</v>
          </cell>
          <cell r="U86">
            <v>3</v>
          </cell>
        </row>
        <row r="87">
          <cell r="A87" t="str">
            <v>Nantong40</v>
          </cell>
          <cell r="C87" t="str">
            <v>Nantong</v>
          </cell>
          <cell r="D87" t="str">
            <v>CN</v>
          </cell>
          <cell r="E87" t="str">
            <v>Los Angeles</v>
          </cell>
          <cell r="F87" t="str">
            <v>CY to CY</v>
          </cell>
          <cell r="G87">
            <v>40</v>
          </cell>
          <cell r="H87" t="str">
            <v>Seaquest</v>
          </cell>
          <cell r="I87">
            <v>1463</v>
          </cell>
          <cell r="J87">
            <v>2500</v>
          </cell>
          <cell r="K87">
            <v>344</v>
          </cell>
          <cell r="L87">
            <v>15</v>
          </cell>
          <cell r="M87">
            <v>4322</v>
          </cell>
          <cell r="N87">
            <v>22</v>
          </cell>
          <cell r="O87">
            <v>5000</v>
          </cell>
          <cell r="P87">
            <v>5000</v>
          </cell>
          <cell r="Q87">
            <v>0</v>
          </cell>
          <cell r="R87">
            <v>0</v>
          </cell>
          <cell r="S87">
            <v>9322</v>
          </cell>
          <cell r="T87">
            <v>9322</v>
          </cell>
          <cell r="U87">
            <v>4</v>
          </cell>
        </row>
        <row r="88">
          <cell r="A88" t="str">
            <v>Nantong40H</v>
          </cell>
          <cell r="C88" t="str">
            <v>Nantong</v>
          </cell>
          <cell r="D88" t="str">
            <v>CN</v>
          </cell>
          <cell r="E88" t="str">
            <v>Los Angeles</v>
          </cell>
          <cell r="F88" t="str">
            <v>CY to CY</v>
          </cell>
          <cell r="G88" t="str">
            <v>40H</v>
          </cell>
          <cell r="H88" t="str">
            <v>Seaquest</v>
          </cell>
          <cell r="I88">
            <v>1446</v>
          </cell>
          <cell r="J88">
            <v>2500</v>
          </cell>
          <cell r="K88">
            <v>344</v>
          </cell>
          <cell r="L88">
            <v>15</v>
          </cell>
          <cell r="M88">
            <v>4305</v>
          </cell>
          <cell r="N88">
            <v>22</v>
          </cell>
          <cell r="O88">
            <v>5500</v>
          </cell>
          <cell r="P88">
            <v>5500</v>
          </cell>
          <cell r="Q88">
            <v>0</v>
          </cell>
          <cell r="R88">
            <v>0</v>
          </cell>
          <cell r="S88">
            <v>9805</v>
          </cell>
          <cell r="T88">
            <v>9805</v>
          </cell>
          <cell r="U88">
            <v>5</v>
          </cell>
        </row>
        <row r="89">
          <cell r="A89" t="str">
            <v>Nantong45</v>
          </cell>
          <cell r="C89" t="str">
            <v>Nantong</v>
          </cell>
          <cell r="D89" t="str">
            <v>CN</v>
          </cell>
          <cell r="E89" t="str">
            <v>Los Angeles</v>
          </cell>
          <cell r="F89" t="str">
            <v>CY to CY</v>
          </cell>
          <cell r="G89">
            <v>45</v>
          </cell>
          <cell r="H89" t="str">
            <v>Seaquest</v>
          </cell>
          <cell r="I89">
            <v>1786</v>
          </cell>
          <cell r="J89">
            <v>2500</v>
          </cell>
          <cell r="K89">
            <v>433</v>
          </cell>
          <cell r="L89">
            <v>15</v>
          </cell>
          <cell r="M89">
            <v>4734</v>
          </cell>
          <cell r="N89">
            <v>22</v>
          </cell>
          <cell r="O89">
            <v>5800</v>
          </cell>
          <cell r="P89">
            <v>5800</v>
          </cell>
          <cell r="Q89">
            <v>0</v>
          </cell>
          <cell r="R89">
            <v>0</v>
          </cell>
          <cell r="S89">
            <v>10534</v>
          </cell>
          <cell r="T89">
            <v>10534</v>
          </cell>
          <cell r="U89">
            <v>6</v>
          </cell>
        </row>
        <row r="90">
          <cell r="A90" t="str">
            <v>Ningbo20</v>
          </cell>
          <cell r="B90" t="str">
            <v>Ningbo-Los Angeles20Seaquest</v>
          </cell>
          <cell r="C90" t="str">
            <v>Ningbo</v>
          </cell>
          <cell r="D90" t="str">
            <v>CN</v>
          </cell>
          <cell r="E90" t="str">
            <v>Los Angeles</v>
          </cell>
          <cell r="F90" t="str">
            <v>CY to CY</v>
          </cell>
          <cell r="G90">
            <v>20</v>
          </cell>
          <cell r="H90" t="str">
            <v>Seaquest</v>
          </cell>
          <cell r="I90">
            <v>979</v>
          </cell>
          <cell r="J90">
            <v>2250</v>
          </cell>
          <cell r="K90">
            <v>310</v>
          </cell>
          <cell r="L90">
            <v>15</v>
          </cell>
          <cell r="M90">
            <v>3554</v>
          </cell>
          <cell r="N90">
            <v>14</v>
          </cell>
          <cell r="O90">
            <v>3000</v>
          </cell>
          <cell r="P90">
            <v>3000</v>
          </cell>
          <cell r="Q90">
            <v>0</v>
          </cell>
          <cell r="R90">
            <v>0</v>
          </cell>
          <cell r="S90">
            <v>6554</v>
          </cell>
          <cell r="T90">
            <v>6554</v>
          </cell>
          <cell r="U90">
            <v>3</v>
          </cell>
        </row>
        <row r="91">
          <cell r="A91" t="str">
            <v>Ningbo40</v>
          </cell>
          <cell r="B91" t="str">
            <v>Ningbo-Los Angeles40Seaquest</v>
          </cell>
          <cell r="C91" t="str">
            <v>Ningbo</v>
          </cell>
          <cell r="D91" t="str">
            <v>CN</v>
          </cell>
          <cell r="E91" t="str">
            <v>Los Angeles</v>
          </cell>
          <cell r="F91" t="str">
            <v>CY to CY</v>
          </cell>
          <cell r="G91">
            <v>40</v>
          </cell>
          <cell r="H91" t="str">
            <v>Seaquest</v>
          </cell>
          <cell r="I91">
            <v>1243</v>
          </cell>
          <cell r="J91">
            <v>2500</v>
          </cell>
          <cell r="K91">
            <v>344</v>
          </cell>
          <cell r="L91">
            <v>15</v>
          </cell>
          <cell r="M91">
            <v>4102</v>
          </cell>
          <cell r="N91">
            <v>14</v>
          </cell>
          <cell r="O91">
            <v>5000</v>
          </cell>
          <cell r="P91">
            <v>5000</v>
          </cell>
          <cell r="Q91">
            <v>0</v>
          </cell>
          <cell r="R91">
            <v>0</v>
          </cell>
          <cell r="S91">
            <v>9102</v>
          </cell>
          <cell r="T91">
            <v>9102</v>
          </cell>
          <cell r="U91">
            <v>4</v>
          </cell>
        </row>
        <row r="92">
          <cell r="A92" t="str">
            <v>Ningbo40H</v>
          </cell>
          <cell r="B92" t="str">
            <v>Ningbo-Los Angeles40HSeaquest</v>
          </cell>
          <cell r="C92" t="str">
            <v>Ningbo</v>
          </cell>
          <cell r="D92" t="str">
            <v>CN</v>
          </cell>
          <cell r="E92" t="str">
            <v>Los Angeles</v>
          </cell>
          <cell r="F92" t="str">
            <v>CY to CY</v>
          </cell>
          <cell r="G92" t="str">
            <v>40H</v>
          </cell>
          <cell r="H92" t="str">
            <v>Seaquest</v>
          </cell>
          <cell r="I92">
            <v>1235</v>
          </cell>
          <cell r="J92">
            <v>2500</v>
          </cell>
          <cell r="K92">
            <v>344</v>
          </cell>
          <cell r="L92">
            <v>15</v>
          </cell>
          <cell r="M92">
            <v>4094</v>
          </cell>
          <cell r="N92">
            <v>14</v>
          </cell>
          <cell r="O92">
            <v>5500</v>
          </cell>
          <cell r="P92">
            <v>5500</v>
          </cell>
          <cell r="Q92">
            <v>0</v>
          </cell>
          <cell r="R92">
            <v>0</v>
          </cell>
          <cell r="S92">
            <v>9594</v>
          </cell>
          <cell r="T92">
            <v>9594</v>
          </cell>
          <cell r="U92">
            <v>5</v>
          </cell>
        </row>
        <row r="93">
          <cell r="A93" t="str">
            <v>Ningbo45</v>
          </cell>
          <cell r="B93" t="str">
            <v>Ningbo-Los Angeles45Seaquest</v>
          </cell>
          <cell r="C93" t="str">
            <v>Ningbo</v>
          </cell>
          <cell r="D93" t="str">
            <v>CN</v>
          </cell>
          <cell r="E93" t="str">
            <v>Los Angeles</v>
          </cell>
          <cell r="F93" t="str">
            <v>CY to CY</v>
          </cell>
          <cell r="G93">
            <v>45</v>
          </cell>
          <cell r="H93" t="str">
            <v>Seaquest</v>
          </cell>
          <cell r="I93">
            <v>1587</v>
          </cell>
          <cell r="J93">
            <v>2500</v>
          </cell>
          <cell r="K93">
            <v>433</v>
          </cell>
          <cell r="L93">
            <v>15</v>
          </cell>
          <cell r="M93">
            <v>4535</v>
          </cell>
          <cell r="N93">
            <v>14</v>
          </cell>
          <cell r="O93">
            <v>5800</v>
          </cell>
          <cell r="P93">
            <v>5800</v>
          </cell>
          <cell r="Q93">
            <v>0</v>
          </cell>
          <cell r="R93">
            <v>0</v>
          </cell>
          <cell r="S93">
            <v>10335</v>
          </cell>
          <cell r="T93">
            <v>10335</v>
          </cell>
          <cell r="U93">
            <v>6</v>
          </cell>
        </row>
        <row r="94">
          <cell r="A94" t="str">
            <v>Pasir Gudang20</v>
          </cell>
          <cell r="B94" t="str">
            <v>Pasir Gudang-Los Angeles20Seaquest</v>
          </cell>
          <cell r="C94" t="str">
            <v>Pasir Gudang</v>
          </cell>
          <cell r="D94" t="str">
            <v>MY</v>
          </cell>
          <cell r="E94" t="str">
            <v>Los Angeles</v>
          </cell>
          <cell r="F94" t="str">
            <v>CY to CY</v>
          </cell>
          <cell r="G94">
            <v>20</v>
          </cell>
          <cell r="H94" t="str">
            <v>Seaquest</v>
          </cell>
          <cell r="I94">
            <v>1076</v>
          </cell>
          <cell r="J94">
            <v>2250</v>
          </cell>
          <cell r="K94">
            <v>310</v>
          </cell>
          <cell r="L94">
            <v>15</v>
          </cell>
          <cell r="M94">
            <v>3651</v>
          </cell>
          <cell r="N94">
            <v>33</v>
          </cell>
          <cell r="O94">
            <v>3000</v>
          </cell>
          <cell r="P94">
            <v>3000</v>
          </cell>
          <cell r="Q94">
            <v>0</v>
          </cell>
          <cell r="R94">
            <v>0</v>
          </cell>
          <cell r="S94">
            <v>6651</v>
          </cell>
          <cell r="T94">
            <v>6651</v>
          </cell>
          <cell r="U94">
            <v>3</v>
          </cell>
        </row>
        <row r="95">
          <cell r="A95" t="str">
            <v>Pasir Gudang40</v>
          </cell>
          <cell r="B95" t="str">
            <v>Pasir Gudang-Los Angeles40Seaquest</v>
          </cell>
          <cell r="C95" t="str">
            <v>Pasir Gudang</v>
          </cell>
          <cell r="D95" t="str">
            <v>MY</v>
          </cell>
          <cell r="E95" t="str">
            <v>Los Angeles</v>
          </cell>
          <cell r="F95" t="str">
            <v>CY to CY</v>
          </cell>
          <cell r="G95">
            <v>40</v>
          </cell>
          <cell r="H95" t="str">
            <v>Seaquest</v>
          </cell>
          <cell r="I95">
            <v>1283</v>
          </cell>
          <cell r="J95">
            <v>2500</v>
          </cell>
          <cell r="K95">
            <v>344</v>
          </cell>
          <cell r="L95">
            <v>15</v>
          </cell>
          <cell r="M95">
            <v>4142</v>
          </cell>
          <cell r="N95">
            <v>33</v>
          </cell>
          <cell r="O95">
            <v>5000</v>
          </cell>
          <cell r="P95">
            <v>5000</v>
          </cell>
          <cell r="Q95">
            <v>0</v>
          </cell>
          <cell r="R95">
            <v>0</v>
          </cell>
          <cell r="S95">
            <v>9142</v>
          </cell>
          <cell r="T95">
            <v>9142</v>
          </cell>
          <cell r="U95">
            <v>4</v>
          </cell>
        </row>
        <row r="96">
          <cell r="A96" t="str">
            <v>Pasir Gudang40H</v>
          </cell>
          <cell r="B96" t="str">
            <v>Pasir Gudang-Los Angeles40HSeaquest</v>
          </cell>
          <cell r="C96" t="str">
            <v>Pasir Gudang</v>
          </cell>
          <cell r="D96" t="str">
            <v>MY</v>
          </cell>
          <cell r="E96" t="str">
            <v>Los Angeles</v>
          </cell>
          <cell r="F96" t="str">
            <v>CY to CY</v>
          </cell>
          <cell r="G96" t="str">
            <v>40H</v>
          </cell>
          <cell r="H96" t="str">
            <v>Seaquest</v>
          </cell>
          <cell r="I96">
            <v>1290</v>
          </cell>
          <cell r="J96">
            <v>2500</v>
          </cell>
          <cell r="K96">
            <v>344</v>
          </cell>
          <cell r="L96">
            <v>15</v>
          </cell>
          <cell r="M96">
            <v>4149</v>
          </cell>
          <cell r="N96">
            <v>33</v>
          </cell>
          <cell r="O96">
            <v>5500</v>
          </cell>
          <cell r="P96">
            <v>5500</v>
          </cell>
          <cell r="Q96">
            <v>0</v>
          </cell>
          <cell r="R96">
            <v>0</v>
          </cell>
          <cell r="S96">
            <v>9649</v>
          </cell>
          <cell r="T96">
            <v>9649</v>
          </cell>
          <cell r="U96">
            <v>5</v>
          </cell>
        </row>
        <row r="97">
          <cell r="A97" t="str">
            <v>Port Kelang20</v>
          </cell>
          <cell r="B97" t="str">
            <v>Port Kelang-Los Angeles20Seaquest</v>
          </cell>
          <cell r="C97" t="str">
            <v>Port Kelang</v>
          </cell>
          <cell r="D97" t="str">
            <v>MY</v>
          </cell>
          <cell r="E97" t="str">
            <v>Los Angeles</v>
          </cell>
          <cell r="F97" t="str">
            <v>CY to CY</v>
          </cell>
          <cell r="G97">
            <v>20</v>
          </cell>
          <cell r="H97" t="str">
            <v>Seaquest</v>
          </cell>
          <cell r="I97">
            <v>889</v>
          </cell>
          <cell r="J97">
            <v>2250</v>
          </cell>
          <cell r="K97">
            <v>310</v>
          </cell>
          <cell r="L97">
            <v>15</v>
          </cell>
          <cell r="M97">
            <v>3464</v>
          </cell>
          <cell r="N97">
            <v>31</v>
          </cell>
          <cell r="O97">
            <v>3000</v>
          </cell>
          <cell r="P97">
            <v>3000</v>
          </cell>
          <cell r="Q97">
            <v>0</v>
          </cell>
          <cell r="R97">
            <v>0</v>
          </cell>
          <cell r="S97">
            <v>6464</v>
          </cell>
          <cell r="T97">
            <v>6464</v>
          </cell>
          <cell r="U97">
            <v>3</v>
          </cell>
        </row>
        <row r="98">
          <cell r="A98" t="str">
            <v>Port Kelang40</v>
          </cell>
          <cell r="B98" t="str">
            <v>Port Kelang-Los Angeles40Seaquest</v>
          </cell>
          <cell r="C98" t="str">
            <v>Port Kelang</v>
          </cell>
          <cell r="D98" t="str">
            <v>MY</v>
          </cell>
          <cell r="E98" t="str">
            <v>Los Angeles</v>
          </cell>
          <cell r="F98" t="str">
            <v>CY to CY</v>
          </cell>
          <cell r="G98">
            <v>40</v>
          </cell>
          <cell r="H98" t="str">
            <v>Seaquest</v>
          </cell>
          <cell r="I98">
            <v>1193</v>
          </cell>
          <cell r="J98">
            <v>2500</v>
          </cell>
          <cell r="K98">
            <v>344</v>
          </cell>
          <cell r="L98">
            <v>15</v>
          </cell>
          <cell r="M98">
            <v>4052</v>
          </cell>
          <cell r="N98">
            <v>31</v>
          </cell>
          <cell r="O98">
            <v>5000</v>
          </cell>
          <cell r="P98">
            <v>5000</v>
          </cell>
          <cell r="Q98">
            <v>0</v>
          </cell>
          <cell r="R98">
            <v>0</v>
          </cell>
          <cell r="S98">
            <v>9052</v>
          </cell>
          <cell r="T98">
            <v>9052</v>
          </cell>
          <cell r="U98">
            <v>4</v>
          </cell>
        </row>
        <row r="99">
          <cell r="A99" t="str">
            <v>Port Kelang40H</v>
          </cell>
          <cell r="B99" t="str">
            <v>Port Kelang-Los Angeles40HSeaquest</v>
          </cell>
          <cell r="C99" t="str">
            <v>Port Kelang</v>
          </cell>
          <cell r="D99" t="str">
            <v>MY</v>
          </cell>
          <cell r="E99" t="str">
            <v>Los Angeles</v>
          </cell>
          <cell r="F99" t="str">
            <v>CY to CY</v>
          </cell>
          <cell r="G99" t="str">
            <v>40H</v>
          </cell>
          <cell r="H99" t="str">
            <v>Seaquest</v>
          </cell>
          <cell r="I99">
            <v>1160</v>
          </cell>
          <cell r="J99">
            <v>2500</v>
          </cell>
          <cell r="K99">
            <v>344</v>
          </cell>
          <cell r="L99">
            <v>15</v>
          </cell>
          <cell r="M99">
            <v>4019</v>
          </cell>
          <cell r="N99">
            <v>31</v>
          </cell>
          <cell r="O99">
            <v>5500</v>
          </cell>
          <cell r="P99">
            <v>5500</v>
          </cell>
          <cell r="Q99">
            <v>0</v>
          </cell>
          <cell r="R99">
            <v>0</v>
          </cell>
          <cell r="S99">
            <v>9519</v>
          </cell>
          <cell r="T99">
            <v>9519</v>
          </cell>
          <cell r="U99">
            <v>5</v>
          </cell>
        </row>
        <row r="100">
          <cell r="A100" t="str">
            <v>Port Kelang45</v>
          </cell>
          <cell r="B100" t="str">
            <v>Port Kelang-Los Angeles45Seaquest</v>
          </cell>
          <cell r="C100" t="str">
            <v>Port Kelang</v>
          </cell>
          <cell r="D100" t="str">
            <v>MY</v>
          </cell>
          <cell r="E100" t="str">
            <v>Los Angeles</v>
          </cell>
          <cell r="F100" t="str">
            <v>CY to CY</v>
          </cell>
          <cell r="G100">
            <v>45</v>
          </cell>
          <cell r="H100" t="str">
            <v>Seaquest</v>
          </cell>
          <cell r="I100">
            <v>1434</v>
          </cell>
          <cell r="J100">
            <v>2500</v>
          </cell>
          <cell r="K100">
            <v>433</v>
          </cell>
          <cell r="L100">
            <v>15</v>
          </cell>
          <cell r="M100">
            <v>4382</v>
          </cell>
          <cell r="N100">
            <v>31</v>
          </cell>
          <cell r="O100">
            <v>5800</v>
          </cell>
          <cell r="P100">
            <v>5800</v>
          </cell>
          <cell r="Q100">
            <v>0</v>
          </cell>
          <cell r="R100">
            <v>0</v>
          </cell>
          <cell r="S100">
            <v>10182</v>
          </cell>
          <cell r="T100">
            <v>10182</v>
          </cell>
          <cell r="U100">
            <v>6</v>
          </cell>
        </row>
        <row r="101">
          <cell r="A101" t="str">
            <v>Qingdao20</v>
          </cell>
          <cell r="B101" t="str">
            <v>Qingdao-Los Angeles20Seaquest</v>
          </cell>
          <cell r="C101" t="str">
            <v>Qingdao</v>
          </cell>
          <cell r="D101" t="str">
            <v>CN</v>
          </cell>
          <cell r="E101" t="str">
            <v>Los Angeles</v>
          </cell>
          <cell r="F101" t="str">
            <v>CY to CY</v>
          </cell>
          <cell r="G101">
            <v>20</v>
          </cell>
          <cell r="H101" t="str">
            <v>Seaquest</v>
          </cell>
          <cell r="I101">
            <v>979</v>
          </cell>
          <cell r="J101">
            <v>2250</v>
          </cell>
          <cell r="K101">
            <v>310</v>
          </cell>
          <cell r="L101">
            <v>15</v>
          </cell>
          <cell r="M101">
            <v>3554</v>
          </cell>
          <cell r="N101">
            <v>20</v>
          </cell>
          <cell r="O101">
            <v>3000</v>
          </cell>
          <cell r="P101">
            <v>3000</v>
          </cell>
          <cell r="Q101">
            <v>0</v>
          </cell>
          <cell r="R101">
            <v>0</v>
          </cell>
          <cell r="S101">
            <v>6554</v>
          </cell>
          <cell r="T101">
            <v>6554</v>
          </cell>
          <cell r="U101">
            <v>3</v>
          </cell>
        </row>
        <row r="102">
          <cell r="A102" t="str">
            <v>Qingdao40</v>
          </cell>
          <cell r="B102" t="str">
            <v>Qingdao-Los Angeles40Seaquest</v>
          </cell>
          <cell r="C102" t="str">
            <v>Qingdao</v>
          </cell>
          <cell r="D102" t="str">
            <v>CN</v>
          </cell>
          <cell r="E102" t="str">
            <v>Los Angeles</v>
          </cell>
          <cell r="F102" t="str">
            <v>CY to CY</v>
          </cell>
          <cell r="G102">
            <v>40</v>
          </cell>
          <cell r="H102" t="str">
            <v>Seaquest</v>
          </cell>
          <cell r="I102">
            <v>1243</v>
          </cell>
          <cell r="J102">
            <v>2500</v>
          </cell>
          <cell r="K102">
            <v>344</v>
          </cell>
          <cell r="L102">
            <v>15</v>
          </cell>
          <cell r="M102">
            <v>4102</v>
          </cell>
          <cell r="N102">
            <v>20</v>
          </cell>
          <cell r="O102">
            <v>5000</v>
          </cell>
          <cell r="P102">
            <v>5000</v>
          </cell>
          <cell r="Q102">
            <v>0</v>
          </cell>
          <cell r="R102">
            <v>0</v>
          </cell>
          <cell r="S102">
            <v>9102</v>
          </cell>
          <cell r="T102">
            <v>9102</v>
          </cell>
          <cell r="U102">
            <v>4</v>
          </cell>
        </row>
        <row r="103">
          <cell r="A103" t="str">
            <v>Qingdao40H</v>
          </cell>
          <cell r="B103" t="str">
            <v>Qingdao-Los Angeles40HSeaquest</v>
          </cell>
          <cell r="C103" t="str">
            <v>Qingdao</v>
          </cell>
          <cell r="D103" t="str">
            <v>CN</v>
          </cell>
          <cell r="E103" t="str">
            <v>Los Angeles</v>
          </cell>
          <cell r="F103" t="str">
            <v>CY to CY</v>
          </cell>
          <cell r="G103" t="str">
            <v>40H</v>
          </cell>
          <cell r="H103" t="str">
            <v>Seaquest</v>
          </cell>
          <cell r="I103">
            <v>1235</v>
          </cell>
          <cell r="J103">
            <v>2500</v>
          </cell>
          <cell r="K103">
            <v>344</v>
          </cell>
          <cell r="L103">
            <v>15</v>
          </cell>
          <cell r="M103">
            <v>4094</v>
          </cell>
          <cell r="N103">
            <v>20</v>
          </cell>
          <cell r="O103">
            <v>5500</v>
          </cell>
          <cell r="P103">
            <v>5500</v>
          </cell>
          <cell r="Q103">
            <v>0</v>
          </cell>
          <cell r="R103">
            <v>0</v>
          </cell>
          <cell r="S103">
            <v>9594</v>
          </cell>
          <cell r="T103">
            <v>9594</v>
          </cell>
          <cell r="U103">
            <v>5</v>
          </cell>
        </row>
        <row r="104">
          <cell r="A104" t="str">
            <v>Qingdao45</v>
          </cell>
          <cell r="B104" t="str">
            <v>Qingdao-Los Angeles45Seaquest</v>
          </cell>
          <cell r="C104" t="str">
            <v>Qingdao</v>
          </cell>
          <cell r="D104" t="str">
            <v>CN</v>
          </cell>
          <cell r="E104" t="str">
            <v>Los Angeles</v>
          </cell>
          <cell r="F104" t="str">
            <v>CY to CY</v>
          </cell>
          <cell r="G104">
            <v>45</v>
          </cell>
          <cell r="H104" t="str">
            <v>Seaquest</v>
          </cell>
          <cell r="I104">
            <v>1587</v>
          </cell>
          <cell r="J104">
            <v>2500</v>
          </cell>
          <cell r="K104">
            <v>433</v>
          </cell>
          <cell r="L104">
            <v>15</v>
          </cell>
          <cell r="M104">
            <v>4535</v>
          </cell>
          <cell r="N104">
            <v>20</v>
          </cell>
          <cell r="O104">
            <v>5800</v>
          </cell>
          <cell r="P104">
            <v>5800</v>
          </cell>
          <cell r="Q104">
            <v>0</v>
          </cell>
          <cell r="R104">
            <v>0</v>
          </cell>
          <cell r="S104">
            <v>10335</v>
          </cell>
          <cell r="T104">
            <v>10335</v>
          </cell>
          <cell r="U104">
            <v>6</v>
          </cell>
        </row>
        <row r="105">
          <cell r="A105" t="str">
            <v>Qui Nhon20</v>
          </cell>
          <cell r="C105" t="str">
            <v>Qui Nhon</v>
          </cell>
          <cell r="D105" t="str">
            <v>VN</v>
          </cell>
          <cell r="E105" t="str">
            <v>Los Angeles</v>
          </cell>
          <cell r="F105" t="str">
            <v>CY to CY</v>
          </cell>
          <cell r="G105">
            <v>20</v>
          </cell>
          <cell r="H105" t="str">
            <v>Seaquest</v>
          </cell>
          <cell r="I105">
            <v>1759</v>
          </cell>
          <cell r="J105">
            <v>2250</v>
          </cell>
          <cell r="K105">
            <v>310</v>
          </cell>
          <cell r="L105">
            <v>15</v>
          </cell>
          <cell r="M105">
            <v>4334</v>
          </cell>
          <cell r="N105">
            <v>33</v>
          </cell>
          <cell r="O105">
            <v>3000</v>
          </cell>
          <cell r="P105">
            <v>3000</v>
          </cell>
          <cell r="Q105">
            <v>0</v>
          </cell>
          <cell r="R105">
            <v>0</v>
          </cell>
          <cell r="S105">
            <v>7334</v>
          </cell>
          <cell r="T105">
            <v>7334</v>
          </cell>
          <cell r="U105">
            <v>3</v>
          </cell>
        </row>
        <row r="106">
          <cell r="A106" t="str">
            <v>Qui Nhon40</v>
          </cell>
          <cell r="C106" t="str">
            <v>Qui Nhon</v>
          </cell>
          <cell r="D106" t="str">
            <v>VN</v>
          </cell>
          <cell r="E106" t="str">
            <v>Los Angeles</v>
          </cell>
          <cell r="F106" t="str">
            <v>CY to CY</v>
          </cell>
          <cell r="G106">
            <v>40</v>
          </cell>
          <cell r="H106" t="str">
            <v>Seaquest</v>
          </cell>
          <cell r="I106">
            <v>1954</v>
          </cell>
          <cell r="J106">
            <v>2500</v>
          </cell>
          <cell r="K106">
            <v>344</v>
          </cell>
          <cell r="L106">
            <v>15</v>
          </cell>
          <cell r="M106">
            <v>4813</v>
          </cell>
          <cell r="N106">
            <v>33</v>
          </cell>
          <cell r="O106">
            <v>5000</v>
          </cell>
          <cell r="P106">
            <v>5000</v>
          </cell>
          <cell r="Q106">
            <v>0</v>
          </cell>
          <cell r="R106">
            <v>0</v>
          </cell>
          <cell r="S106">
            <v>9813</v>
          </cell>
          <cell r="T106">
            <v>9813</v>
          </cell>
          <cell r="U106">
            <v>4</v>
          </cell>
        </row>
        <row r="107">
          <cell r="A107" t="str">
            <v>Qui Nhon40H</v>
          </cell>
          <cell r="B107" t="str">
            <v>Qui Nhon-Los Angeles40HSeaquest</v>
          </cell>
          <cell r="C107" t="str">
            <v>Qui Nhon</v>
          </cell>
          <cell r="D107" t="str">
            <v>VN</v>
          </cell>
          <cell r="E107" t="str">
            <v>Los Angeles</v>
          </cell>
          <cell r="F107" t="str">
            <v>CY to CY</v>
          </cell>
          <cell r="G107" t="str">
            <v>40H</v>
          </cell>
          <cell r="H107" t="str">
            <v>Seaquest</v>
          </cell>
          <cell r="I107">
            <v>1954</v>
          </cell>
          <cell r="J107">
            <v>2500</v>
          </cell>
          <cell r="K107">
            <v>344</v>
          </cell>
          <cell r="L107">
            <v>15</v>
          </cell>
          <cell r="M107">
            <v>4813</v>
          </cell>
          <cell r="N107">
            <v>33</v>
          </cell>
          <cell r="O107">
            <v>5500</v>
          </cell>
          <cell r="P107">
            <v>5500</v>
          </cell>
          <cell r="Q107">
            <v>0</v>
          </cell>
          <cell r="R107">
            <v>0</v>
          </cell>
          <cell r="S107">
            <v>10313</v>
          </cell>
          <cell r="T107">
            <v>10313</v>
          </cell>
          <cell r="U107">
            <v>5</v>
          </cell>
        </row>
        <row r="108">
          <cell r="A108" t="str">
            <v>Semarang20</v>
          </cell>
          <cell r="B108" t="str">
            <v>Semarang-Los Angeles20Seaquest</v>
          </cell>
          <cell r="C108" t="str">
            <v>Semarang</v>
          </cell>
          <cell r="D108" t="str">
            <v>ID</v>
          </cell>
          <cell r="E108" t="str">
            <v>Los Angeles</v>
          </cell>
          <cell r="F108" t="str">
            <v>CY to CY</v>
          </cell>
          <cell r="G108">
            <v>20</v>
          </cell>
          <cell r="H108" t="str">
            <v>Seaquest</v>
          </cell>
          <cell r="I108">
            <v>999</v>
          </cell>
          <cell r="J108">
            <v>2250</v>
          </cell>
          <cell r="K108">
            <v>310</v>
          </cell>
          <cell r="L108">
            <v>15</v>
          </cell>
          <cell r="M108">
            <v>3574</v>
          </cell>
          <cell r="N108">
            <v>33</v>
          </cell>
          <cell r="O108">
            <v>3000</v>
          </cell>
          <cell r="P108">
            <v>3000</v>
          </cell>
          <cell r="Q108">
            <v>0</v>
          </cell>
          <cell r="R108">
            <v>0</v>
          </cell>
          <cell r="S108">
            <v>6574</v>
          </cell>
          <cell r="T108">
            <v>6574</v>
          </cell>
          <cell r="U108">
            <v>3</v>
          </cell>
        </row>
        <row r="109">
          <cell r="A109" t="str">
            <v>Semarang40</v>
          </cell>
          <cell r="B109" t="str">
            <v>Semarang-Los Angeles40Seaquest</v>
          </cell>
          <cell r="C109" t="str">
            <v>Semarang</v>
          </cell>
          <cell r="D109" t="str">
            <v>ID</v>
          </cell>
          <cell r="E109" t="str">
            <v>Los Angeles</v>
          </cell>
          <cell r="F109" t="str">
            <v>CY to CY</v>
          </cell>
          <cell r="G109">
            <v>40</v>
          </cell>
          <cell r="H109" t="str">
            <v>Seaquest</v>
          </cell>
          <cell r="I109">
            <v>1343</v>
          </cell>
          <cell r="J109">
            <v>2500</v>
          </cell>
          <cell r="K109">
            <v>344</v>
          </cell>
          <cell r="L109">
            <v>15</v>
          </cell>
          <cell r="M109">
            <v>4202</v>
          </cell>
          <cell r="N109">
            <v>33</v>
          </cell>
          <cell r="O109">
            <v>5000</v>
          </cell>
          <cell r="P109">
            <v>5000</v>
          </cell>
          <cell r="Q109">
            <v>0</v>
          </cell>
          <cell r="R109">
            <v>0</v>
          </cell>
          <cell r="S109">
            <v>9202</v>
          </cell>
          <cell r="T109">
            <v>9202</v>
          </cell>
          <cell r="U109">
            <v>4</v>
          </cell>
        </row>
        <row r="110">
          <cell r="A110" t="str">
            <v>Semarang40H</v>
          </cell>
          <cell r="B110" t="str">
            <v>Semarang-Los Angeles40HSeaquest</v>
          </cell>
          <cell r="C110" t="str">
            <v>Semarang</v>
          </cell>
          <cell r="D110" t="str">
            <v>ID</v>
          </cell>
          <cell r="E110" t="str">
            <v>Los Angeles</v>
          </cell>
          <cell r="F110" t="str">
            <v>CY to CY</v>
          </cell>
          <cell r="G110" t="str">
            <v>40H</v>
          </cell>
          <cell r="H110" t="str">
            <v>Seaquest</v>
          </cell>
          <cell r="I110">
            <v>1310</v>
          </cell>
          <cell r="J110">
            <v>2500</v>
          </cell>
          <cell r="K110">
            <v>344</v>
          </cell>
          <cell r="L110">
            <v>15</v>
          </cell>
          <cell r="M110">
            <v>4169</v>
          </cell>
          <cell r="N110">
            <v>33</v>
          </cell>
          <cell r="O110">
            <v>5500</v>
          </cell>
          <cell r="P110">
            <v>5500</v>
          </cell>
          <cell r="Q110">
            <v>0</v>
          </cell>
          <cell r="R110">
            <v>0</v>
          </cell>
          <cell r="S110">
            <v>9669</v>
          </cell>
          <cell r="T110">
            <v>9669</v>
          </cell>
          <cell r="U110">
            <v>5</v>
          </cell>
        </row>
        <row r="111">
          <cell r="A111" t="str">
            <v>Semarang45</v>
          </cell>
          <cell r="B111" t="str">
            <v>Semarang-Los Angeles45Seaquest</v>
          </cell>
          <cell r="C111" t="str">
            <v>Semarang</v>
          </cell>
          <cell r="D111" t="str">
            <v>ID</v>
          </cell>
          <cell r="E111" t="str">
            <v>Los Angeles</v>
          </cell>
          <cell r="F111" t="str">
            <v>CY to CY</v>
          </cell>
          <cell r="G111">
            <v>45</v>
          </cell>
          <cell r="H111" t="str">
            <v>Seaquest</v>
          </cell>
          <cell r="I111">
            <v>1714</v>
          </cell>
          <cell r="J111">
            <v>2500</v>
          </cell>
          <cell r="K111">
            <v>433</v>
          </cell>
          <cell r="L111">
            <v>15</v>
          </cell>
          <cell r="M111">
            <v>4662</v>
          </cell>
          <cell r="N111">
            <v>33</v>
          </cell>
          <cell r="O111">
            <v>5800</v>
          </cell>
          <cell r="P111">
            <v>5800</v>
          </cell>
          <cell r="Q111">
            <v>0</v>
          </cell>
          <cell r="R111">
            <v>0</v>
          </cell>
          <cell r="S111">
            <v>10462</v>
          </cell>
          <cell r="T111">
            <v>10462</v>
          </cell>
          <cell r="U111">
            <v>6</v>
          </cell>
        </row>
        <row r="112">
          <cell r="A112" t="str">
            <v>Shanghai20</v>
          </cell>
          <cell r="B112" t="str">
            <v>Shanghai-Los Angeles20Seaquest</v>
          </cell>
          <cell r="C112" t="str">
            <v>Shanghai</v>
          </cell>
          <cell r="D112" t="str">
            <v>CN</v>
          </cell>
          <cell r="E112" t="str">
            <v>Los Angeles</v>
          </cell>
          <cell r="F112" t="str">
            <v>CY to CY</v>
          </cell>
          <cell r="G112">
            <v>20</v>
          </cell>
          <cell r="H112" t="str">
            <v>Seaquest</v>
          </cell>
          <cell r="I112">
            <v>979</v>
          </cell>
          <cell r="J112">
            <v>2250</v>
          </cell>
          <cell r="K112">
            <v>310</v>
          </cell>
          <cell r="L112">
            <v>15</v>
          </cell>
          <cell r="M112">
            <v>3554</v>
          </cell>
          <cell r="N112">
            <v>14</v>
          </cell>
          <cell r="O112">
            <v>3000</v>
          </cell>
          <cell r="P112">
            <v>3000</v>
          </cell>
          <cell r="Q112">
            <v>0</v>
          </cell>
          <cell r="R112">
            <v>0</v>
          </cell>
          <cell r="S112">
            <v>6554</v>
          </cell>
          <cell r="T112">
            <v>6554</v>
          </cell>
          <cell r="U112">
            <v>3</v>
          </cell>
        </row>
        <row r="113">
          <cell r="A113" t="str">
            <v>Shanghai40</v>
          </cell>
          <cell r="B113" t="str">
            <v>Shanghai-Los Angeles40Seaquest</v>
          </cell>
          <cell r="C113" t="str">
            <v>Shanghai</v>
          </cell>
          <cell r="D113" t="str">
            <v>CN</v>
          </cell>
          <cell r="E113" t="str">
            <v>Los Angeles</v>
          </cell>
          <cell r="F113" t="str">
            <v>CY to CY</v>
          </cell>
          <cell r="G113">
            <v>40</v>
          </cell>
          <cell r="H113" t="str">
            <v>Seaquest</v>
          </cell>
          <cell r="I113">
            <v>2091</v>
          </cell>
          <cell r="J113">
            <v>2500</v>
          </cell>
          <cell r="K113">
            <v>344</v>
          </cell>
          <cell r="L113">
            <v>15</v>
          </cell>
          <cell r="M113">
            <v>4950</v>
          </cell>
          <cell r="N113">
            <v>14</v>
          </cell>
          <cell r="O113">
            <v>5000</v>
          </cell>
          <cell r="P113">
            <v>5000</v>
          </cell>
          <cell r="Q113">
            <v>0</v>
          </cell>
          <cell r="R113">
            <v>0</v>
          </cell>
          <cell r="S113">
            <v>9950</v>
          </cell>
          <cell r="T113">
            <v>9950</v>
          </cell>
          <cell r="U113">
            <v>4</v>
          </cell>
        </row>
        <row r="114">
          <cell r="A114" t="str">
            <v>Shanghai40H</v>
          </cell>
          <cell r="B114" t="str">
            <v>Shanghai-Los Angeles40HSeaquest</v>
          </cell>
          <cell r="C114" t="str">
            <v>Shanghai</v>
          </cell>
          <cell r="D114" t="str">
            <v>CN</v>
          </cell>
          <cell r="E114" t="str">
            <v>Los Angeles</v>
          </cell>
          <cell r="F114" t="str">
            <v>CY to CY</v>
          </cell>
          <cell r="G114" t="str">
            <v>40H</v>
          </cell>
          <cell r="H114" t="str">
            <v>Seaquest</v>
          </cell>
          <cell r="I114">
            <v>2091</v>
          </cell>
          <cell r="J114">
            <v>2500</v>
          </cell>
          <cell r="K114">
            <v>344</v>
          </cell>
          <cell r="L114">
            <v>15</v>
          </cell>
          <cell r="M114">
            <v>4950</v>
          </cell>
          <cell r="N114">
            <v>14</v>
          </cell>
          <cell r="O114">
            <v>5500</v>
          </cell>
          <cell r="P114">
            <v>5500</v>
          </cell>
          <cell r="Q114">
            <v>0</v>
          </cell>
          <cell r="R114">
            <v>0</v>
          </cell>
          <cell r="S114">
            <v>10450</v>
          </cell>
          <cell r="T114">
            <v>10450</v>
          </cell>
          <cell r="U114">
            <v>5</v>
          </cell>
        </row>
        <row r="115">
          <cell r="A115" t="str">
            <v>Shanghai45</v>
          </cell>
          <cell r="B115" t="str">
            <v>Shanghai-Los Angeles45Seaquest</v>
          </cell>
          <cell r="C115" t="str">
            <v>Shanghai</v>
          </cell>
          <cell r="D115" t="str">
            <v>CN</v>
          </cell>
          <cell r="E115" t="str">
            <v>Los Angeles</v>
          </cell>
          <cell r="F115" t="str">
            <v>CY to CY</v>
          </cell>
          <cell r="G115">
            <v>45</v>
          </cell>
          <cell r="H115" t="str">
            <v>Seaquest</v>
          </cell>
          <cell r="I115">
            <v>2091</v>
          </cell>
          <cell r="J115">
            <v>2500</v>
          </cell>
          <cell r="K115">
            <v>433</v>
          </cell>
          <cell r="L115">
            <v>15</v>
          </cell>
          <cell r="M115">
            <v>5039</v>
          </cell>
          <cell r="N115">
            <v>14</v>
          </cell>
          <cell r="O115">
            <v>5800</v>
          </cell>
          <cell r="P115">
            <v>5800</v>
          </cell>
          <cell r="Q115">
            <v>0</v>
          </cell>
          <cell r="R115">
            <v>0</v>
          </cell>
          <cell r="S115">
            <v>10839</v>
          </cell>
          <cell r="T115">
            <v>10839</v>
          </cell>
          <cell r="U115">
            <v>6</v>
          </cell>
        </row>
        <row r="116">
          <cell r="A116" t="str">
            <v>Shantou20</v>
          </cell>
          <cell r="B116" t="str">
            <v>Shantou-Los Angeles20Seaquest</v>
          </cell>
          <cell r="C116" t="str">
            <v>Shantou</v>
          </cell>
          <cell r="D116" t="str">
            <v>CN</v>
          </cell>
          <cell r="E116" t="str">
            <v>Los Angeles</v>
          </cell>
          <cell r="F116" t="str">
            <v>CY to CY</v>
          </cell>
          <cell r="G116">
            <v>20</v>
          </cell>
          <cell r="H116" t="str">
            <v>Seaquest</v>
          </cell>
          <cell r="I116">
            <v>1529</v>
          </cell>
          <cell r="J116">
            <v>2250</v>
          </cell>
          <cell r="K116">
            <v>310</v>
          </cell>
          <cell r="L116">
            <v>15</v>
          </cell>
          <cell r="M116">
            <v>4104</v>
          </cell>
          <cell r="N116">
            <v>27</v>
          </cell>
          <cell r="O116">
            <v>3000</v>
          </cell>
          <cell r="P116">
            <v>3000</v>
          </cell>
          <cell r="Q116">
            <v>0</v>
          </cell>
          <cell r="R116">
            <v>0</v>
          </cell>
          <cell r="S116">
            <v>7104</v>
          </cell>
          <cell r="T116">
            <v>7104</v>
          </cell>
          <cell r="U116">
            <v>3</v>
          </cell>
        </row>
        <row r="117">
          <cell r="A117" t="str">
            <v>Shantou40</v>
          </cell>
          <cell r="B117" t="str">
            <v>Shantou-Los Angeles40Seaquest</v>
          </cell>
          <cell r="C117" t="str">
            <v>Shantou</v>
          </cell>
          <cell r="D117" t="str">
            <v>CN</v>
          </cell>
          <cell r="E117" t="str">
            <v>Los Angeles</v>
          </cell>
          <cell r="F117" t="str">
            <v>CY to CY</v>
          </cell>
          <cell r="G117">
            <v>40</v>
          </cell>
          <cell r="H117" t="str">
            <v>Seaquest</v>
          </cell>
          <cell r="I117">
            <v>1793</v>
          </cell>
          <cell r="J117">
            <v>2500</v>
          </cell>
          <cell r="K117">
            <v>344</v>
          </cell>
          <cell r="L117">
            <v>15</v>
          </cell>
          <cell r="M117">
            <v>4652</v>
          </cell>
          <cell r="N117">
            <v>27</v>
          </cell>
          <cell r="O117">
            <v>5000</v>
          </cell>
          <cell r="P117">
            <v>5000</v>
          </cell>
          <cell r="Q117">
            <v>0</v>
          </cell>
          <cell r="R117">
            <v>0</v>
          </cell>
          <cell r="S117">
            <v>9652</v>
          </cell>
          <cell r="T117">
            <v>9652</v>
          </cell>
          <cell r="U117">
            <v>4</v>
          </cell>
        </row>
        <row r="118">
          <cell r="A118" t="str">
            <v>Shantou40H</v>
          </cell>
          <cell r="B118" t="str">
            <v>Shantou-Los Angeles40HSeaquest</v>
          </cell>
          <cell r="C118" t="str">
            <v>Shantou</v>
          </cell>
          <cell r="D118" t="str">
            <v>CN</v>
          </cell>
          <cell r="E118" t="str">
            <v>Los Angeles</v>
          </cell>
          <cell r="F118" t="str">
            <v>CY to CY</v>
          </cell>
          <cell r="G118" t="str">
            <v>40H</v>
          </cell>
          <cell r="H118" t="str">
            <v>Seaquest</v>
          </cell>
          <cell r="I118">
            <v>1785</v>
          </cell>
          <cell r="J118">
            <v>2500</v>
          </cell>
          <cell r="K118">
            <v>344</v>
          </cell>
          <cell r="L118">
            <v>15</v>
          </cell>
          <cell r="M118">
            <v>4644</v>
          </cell>
          <cell r="N118">
            <v>27</v>
          </cell>
          <cell r="O118">
            <v>5500</v>
          </cell>
          <cell r="P118">
            <v>5500</v>
          </cell>
          <cell r="Q118">
            <v>0</v>
          </cell>
          <cell r="R118">
            <v>0</v>
          </cell>
          <cell r="S118">
            <v>10144</v>
          </cell>
          <cell r="T118">
            <v>10144</v>
          </cell>
          <cell r="U118">
            <v>5</v>
          </cell>
        </row>
        <row r="119">
          <cell r="A119" t="str">
            <v>Shenzhen (Yantian)20</v>
          </cell>
          <cell r="B119" t="str">
            <v>Shenzhen (Yantian)-Los Angeles20Seaquest</v>
          </cell>
          <cell r="C119" t="str">
            <v>Shenzhen (Yantian)</v>
          </cell>
          <cell r="D119" t="str">
            <v>CN</v>
          </cell>
          <cell r="E119" t="str">
            <v>Los Angeles</v>
          </cell>
          <cell r="F119" t="str">
            <v>CY to CY</v>
          </cell>
          <cell r="G119">
            <v>20</v>
          </cell>
          <cell r="H119" t="str">
            <v>Seaquest</v>
          </cell>
          <cell r="I119">
            <v>979</v>
          </cell>
          <cell r="J119">
            <v>2250</v>
          </cell>
          <cell r="K119">
            <v>310</v>
          </cell>
          <cell r="L119">
            <v>15</v>
          </cell>
          <cell r="M119">
            <v>3554</v>
          </cell>
          <cell r="N119">
            <v>20</v>
          </cell>
          <cell r="O119">
            <v>3000</v>
          </cell>
          <cell r="P119">
            <v>3000</v>
          </cell>
          <cell r="Q119">
            <v>0</v>
          </cell>
          <cell r="R119">
            <v>0</v>
          </cell>
          <cell r="S119">
            <v>6554</v>
          </cell>
          <cell r="T119">
            <v>6554</v>
          </cell>
          <cell r="U119">
            <v>3</v>
          </cell>
        </row>
        <row r="120">
          <cell r="A120" t="str">
            <v>Shenzhen (Yantian)40</v>
          </cell>
          <cell r="B120" t="str">
            <v>Shenzhen (Yantian)-Los Angeles40Seaquest</v>
          </cell>
          <cell r="C120" t="str">
            <v>Shenzhen (Yantian)</v>
          </cell>
          <cell r="D120" t="str">
            <v>CN</v>
          </cell>
          <cell r="E120" t="str">
            <v>Los Angeles</v>
          </cell>
          <cell r="F120" t="str">
            <v>CY to CY</v>
          </cell>
          <cell r="G120">
            <v>40</v>
          </cell>
          <cell r="H120" t="str">
            <v>Seaquest</v>
          </cell>
          <cell r="I120">
            <v>1243</v>
          </cell>
          <cell r="J120">
            <v>2500</v>
          </cell>
          <cell r="K120">
            <v>344</v>
          </cell>
          <cell r="L120">
            <v>15</v>
          </cell>
          <cell r="M120">
            <v>4102</v>
          </cell>
          <cell r="N120">
            <v>20</v>
          </cell>
          <cell r="O120">
            <v>5000</v>
          </cell>
          <cell r="P120">
            <v>5000</v>
          </cell>
          <cell r="Q120">
            <v>0</v>
          </cell>
          <cell r="R120">
            <v>0</v>
          </cell>
          <cell r="S120">
            <v>9102</v>
          </cell>
          <cell r="T120">
            <v>9102</v>
          </cell>
          <cell r="U120">
            <v>4</v>
          </cell>
        </row>
        <row r="121">
          <cell r="A121" t="str">
            <v>Shenzhen (Yantian)40H</v>
          </cell>
          <cell r="B121" t="str">
            <v>Shenzhen (Yantian)-Los Angeles40HSeaquest</v>
          </cell>
          <cell r="C121" t="str">
            <v>Shenzhen (Yantian)</v>
          </cell>
          <cell r="D121" t="str">
            <v>CN</v>
          </cell>
          <cell r="E121" t="str">
            <v>Los Angeles</v>
          </cell>
          <cell r="F121" t="str">
            <v>CY to CY</v>
          </cell>
          <cell r="G121" t="str">
            <v>40H</v>
          </cell>
          <cell r="H121" t="str">
            <v>Seaquest</v>
          </cell>
          <cell r="I121">
            <v>1235</v>
          </cell>
          <cell r="J121">
            <v>2500</v>
          </cell>
          <cell r="K121">
            <v>344</v>
          </cell>
          <cell r="L121">
            <v>15</v>
          </cell>
          <cell r="M121">
            <v>4094</v>
          </cell>
          <cell r="N121">
            <v>20</v>
          </cell>
          <cell r="O121">
            <v>5500</v>
          </cell>
          <cell r="P121">
            <v>5500</v>
          </cell>
          <cell r="Q121">
            <v>0</v>
          </cell>
          <cell r="R121">
            <v>0</v>
          </cell>
          <cell r="S121">
            <v>9594</v>
          </cell>
          <cell r="T121">
            <v>9594</v>
          </cell>
          <cell r="U121">
            <v>5</v>
          </cell>
        </row>
        <row r="122">
          <cell r="A122" t="str">
            <v>Shenzhen (Yantian)45</v>
          </cell>
          <cell r="B122" t="str">
            <v>Shenzhen (Yantian)-Los Angeles45Seaquest</v>
          </cell>
          <cell r="C122" t="str">
            <v>Shenzhen (Yantian)</v>
          </cell>
          <cell r="D122" t="str">
            <v>CN</v>
          </cell>
          <cell r="E122" t="str">
            <v>Los Angeles</v>
          </cell>
          <cell r="F122" t="str">
            <v>CY to CY</v>
          </cell>
          <cell r="G122">
            <v>45</v>
          </cell>
          <cell r="H122" t="str">
            <v>Seaquest</v>
          </cell>
          <cell r="I122">
            <v>1587</v>
          </cell>
          <cell r="J122">
            <v>2500</v>
          </cell>
          <cell r="K122">
            <v>433</v>
          </cell>
          <cell r="L122">
            <v>15</v>
          </cell>
          <cell r="M122">
            <v>4535</v>
          </cell>
          <cell r="N122">
            <v>20</v>
          </cell>
          <cell r="O122">
            <v>5800</v>
          </cell>
          <cell r="P122">
            <v>5800</v>
          </cell>
          <cell r="Q122">
            <v>0</v>
          </cell>
          <cell r="R122">
            <v>0</v>
          </cell>
          <cell r="S122">
            <v>10335</v>
          </cell>
          <cell r="T122">
            <v>10335</v>
          </cell>
          <cell r="U122">
            <v>6</v>
          </cell>
        </row>
        <row r="123">
          <cell r="A123" t="str">
            <v>Shunde20</v>
          </cell>
          <cell r="B123" t="str">
            <v>Shunde-Los Angeles20Seaquest</v>
          </cell>
          <cell r="C123" t="str">
            <v>Shunde</v>
          </cell>
          <cell r="D123" t="str">
            <v>CN</v>
          </cell>
          <cell r="E123" t="str">
            <v>Los Angeles</v>
          </cell>
          <cell r="F123" t="str">
            <v>CY to CY</v>
          </cell>
          <cell r="G123">
            <v>20</v>
          </cell>
          <cell r="H123" t="str">
            <v>Seaquest</v>
          </cell>
          <cell r="I123">
            <v>1179</v>
          </cell>
          <cell r="J123">
            <v>2250</v>
          </cell>
          <cell r="K123">
            <v>310</v>
          </cell>
          <cell r="L123">
            <v>15</v>
          </cell>
          <cell r="M123">
            <v>3754</v>
          </cell>
          <cell r="N123">
            <v>27</v>
          </cell>
          <cell r="O123">
            <v>3000</v>
          </cell>
          <cell r="P123">
            <v>3000</v>
          </cell>
          <cell r="Q123">
            <v>0</v>
          </cell>
          <cell r="R123">
            <v>0</v>
          </cell>
          <cell r="S123">
            <v>6754</v>
          </cell>
          <cell r="T123">
            <v>6754</v>
          </cell>
          <cell r="U123">
            <v>3</v>
          </cell>
        </row>
        <row r="124">
          <cell r="A124" t="str">
            <v>Shunde40</v>
          </cell>
          <cell r="B124" t="str">
            <v>Shunde-Los Angeles40Seaquest</v>
          </cell>
          <cell r="C124" t="str">
            <v>Shunde</v>
          </cell>
          <cell r="D124" t="str">
            <v>CN</v>
          </cell>
          <cell r="E124" t="str">
            <v>Los Angeles</v>
          </cell>
          <cell r="F124" t="str">
            <v>CY to CY</v>
          </cell>
          <cell r="G124">
            <v>40</v>
          </cell>
          <cell r="H124" t="str">
            <v>Seaquest</v>
          </cell>
          <cell r="I124">
            <v>1543</v>
          </cell>
          <cell r="J124">
            <v>2500</v>
          </cell>
          <cell r="K124">
            <v>344</v>
          </cell>
          <cell r="L124">
            <v>15</v>
          </cell>
          <cell r="M124">
            <v>4402</v>
          </cell>
          <cell r="N124">
            <v>27</v>
          </cell>
          <cell r="O124">
            <v>5000</v>
          </cell>
          <cell r="P124">
            <v>5000</v>
          </cell>
          <cell r="Q124">
            <v>0</v>
          </cell>
          <cell r="R124">
            <v>0</v>
          </cell>
          <cell r="S124">
            <v>9402</v>
          </cell>
          <cell r="T124">
            <v>9402</v>
          </cell>
          <cell r="U124">
            <v>4</v>
          </cell>
        </row>
        <row r="125">
          <cell r="A125" t="str">
            <v>Shunde40H</v>
          </cell>
          <cell r="B125" t="str">
            <v>Shunde-Los Angeles40HSeaquest</v>
          </cell>
          <cell r="C125" t="str">
            <v>Shunde</v>
          </cell>
          <cell r="D125" t="str">
            <v>CN</v>
          </cell>
          <cell r="E125" t="str">
            <v>Los Angeles</v>
          </cell>
          <cell r="F125" t="str">
            <v>CY to CY</v>
          </cell>
          <cell r="G125" t="str">
            <v>40H</v>
          </cell>
          <cell r="H125" t="str">
            <v>Seaquest</v>
          </cell>
          <cell r="I125">
            <v>1535</v>
          </cell>
          <cell r="J125">
            <v>2500</v>
          </cell>
          <cell r="K125">
            <v>344</v>
          </cell>
          <cell r="L125">
            <v>15</v>
          </cell>
          <cell r="M125">
            <v>4394</v>
          </cell>
          <cell r="N125">
            <v>27</v>
          </cell>
          <cell r="O125">
            <v>5500</v>
          </cell>
          <cell r="P125">
            <v>5500</v>
          </cell>
          <cell r="Q125">
            <v>0</v>
          </cell>
          <cell r="R125">
            <v>0</v>
          </cell>
          <cell r="S125">
            <v>9894</v>
          </cell>
          <cell r="T125">
            <v>9894</v>
          </cell>
          <cell r="U125">
            <v>5</v>
          </cell>
        </row>
        <row r="126">
          <cell r="A126" t="str">
            <v>Shunde45</v>
          </cell>
          <cell r="B126" t="str">
            <v>Shunde-Los Angeles45Seaquest</v>
          </cell>
          <cell r="C126" t="str">
            <v>Shunde</v>
          </cell>
          <cell r="D126" t="str">
            <v>CN</v>
          </cell>
          <cell r="E126" t="str">
            <v>Los Angeles</v>
          </cell>
          <cell r="F126" t="str">
            <v>CY to CY</v>
          </cell>
          <cell r="G126">
            <v>45</v>
          </cell>
          <cell r="H126" t="str">
            <v>Seaquest</v>
          </cell>
          <cell r="I126">
            <v>2062</v>
          </cell>
          <cell r="J126">
            <v>2500</v>
          </cell>
          <cell r="K126">
            <v>433</v>
          </cell>
          <cell r="L126">
            <v>15</v>
          </cell>
          <cell r="M126">
            <v>5010</v>
          </cell>
          <cell r="N126">
            <v>27</v>
          </cell>
          <cell r="O126">
            <v>5800</v>
          </cell>
          <cell r="P126">
            <v>5800</v>
          </cell>
          <cell r="Q126">
            <v>0</v>
          </cell>
          <cell r="R126">
            <v>0</v>
          </cell>
          <cell r="S126">
            <v>10810</v>
          </cell>
          <cell r="T126">
            <v>10810</v>
          </cell>
          <cell r="U126">
            <v>6</v>
          </cell>
        </row>
        <row r="127">
          <cell r="A127" t="str">
            <v>Surabaya20</v>
          </cell>
          <cell r="B127" t="str">
            <v>Surabaya-Los Angeles20Seaquest</v>
          </cell>
          <cell r="C127" t="str">
            <v>Surabaya</v>
          </cell>
          <cell r="D127" t="str">
            <v>ID</v>
          </cell>
          <cell r="E127" t="str">
            <v>Los Angeles</v>
          </cell>
          <cell r="F127" t="str">
            <v>CY to CY</v>
          </cell>
          <cell r="G127">
            <v>20</v>
          </cell>
          <cell r="H127" t="str">
            <v>Seaquest</v>
          </cell>
          <cell r="I127">
            <v>1799</v>
          </cell>
          <cell r="J127">
            <v>2250</v>
          </cell>
          <cell r="K127">
            <v>310</v>
          </cell>
          <cell r="L127">
            <v>15</v>
          </cell>
          <cell r="M127">
            <v>4374</v>
          </cell>
          <cell r="N127">
            <v>35</v>
          </cell>
          <cell r="O127">
            <v>3000</v>
          </cell>
          <cell r="P127">
            <v>3000</v>
          </cell>
          <cell r="Q127">
            <v>0</v>
          </cell>
          <cell r="R127">
            <v>0</v>
          </cell>
          <cell r="S127">
            <v>7374</v>
          </cell>
          <cell r="T127">
            <v>7374</v>
          </cell>
          <cell r="U127">
            <v>3</v>
          </cell>
        </row>
        <row r="128">
          <cell r="A128" t="str">
            <v>Surabaya40</v>
          </cell>
          <cell r="B128" t="str">
            <v>Surabaya-Los Angeles40Seaquest</v>
          </cell>
          <cell r="C128" t="str">
            <v>Surabaya</v>
          </cell>
          <cell r="D128" t="str">
            <v>ID</v>
          </cell>
          <cell r="E128" t="str">
            <v>Los Angeles</v>
          </cell>
          <cell r="F128" t="str">
            <v>CY to CY</v>
          </cell>
          <cell r="G128">
            <v>40</v>
          </cell>
          <cell r="H128" t="str">
            <v>Seaquest</v>
          </cell>
          <cell r="I128">
            <v>2093</v>
          </cell>
          <cell r="J128">
            <v>2500</v>
          </cell>
          <cell r="K128">
            <v>344</v>
          </cell>
          <cell r="L128">
            <v>15</v>
          </cell>
          <cell r="M128">
            <v>4952</v>
          </cell>
          <cell r="N128">
            <v>35</v>
          </cell>
          <cell r="O128">
            <v>5000</v>
          </cell>
          <cell r="P128">
            <v>5000</v>
          </cell>
          <cell r="Q128">
            <v>0</v>
          </cell>
          <cell r="R128">
            <v>0</v>
          </cell>
          <cell r="S128">
            <v>9952</v>
          </cell>
          <cell r="T128">
            <v>9952</v>
          </cell>
          <cell r="U128">
            <v>4</v>
          </cell>
        </row>
        <row r="129">
          <cell r="A129" t="str">
            <v>Surabaya40H</v>
          </cell>
          <cell r="B129" t="str">
            <v>Surabaya-Los Angeles40HSeaquest</v>
          </cell>
          <cell r="C129" t="str">
            <v>Surabaya</v>
          </cell>
          <cell r="D129" t="str">
            <v>ID</v>
          </cell>
          <cell r="E129" t="str">
            <v>Los Angeles</v>
          </cell>
          <cell r="F129" t="str">
            <v>CY to CY</v>
          </cell>
          <cell r="G129" t="str">
            <v>40H</v>
          </cell>
          <cell r="H129" t="str">
            <v>Seaquest</v>
          </cell>
          <cell r="I129">
            <v>2060</v>
          </cell>
          <cell r="J129">
            <v>2500</v>
          </cell>
          <cell r="K129">
            <v>344</v>
          </cell>
          <cell r="L129">
            <v>15</v>
          </cell>
          <cell r="M129">
            <v>4919</v>
          </cell>
          <cell r="N129">
            <v>35</v>
          </cell>
          <cell r="O129">
            <v>5500</v>
          </cell>
          <cell r="P129">
            <v>5500</v>
          </cell>
          <cell r="Q129">
            <v>0</v>
          </cell>
          <cell r="R129">
            <v>0</v>
          </cell>
          <cell r="S129">
            <v>10419</v>
          </cell>
          <cell r="T129">
            <v>10419</v>
          </cell>
          <cell r="U129">
            <v>5</v>
          </cell>
        </row>
        <row r="130">
          <cell r="A130" t="str">
            <v>Surabaya45</v>
          </cell>
          <cell r="B130" t="str">
            <v>Surabaya-Los Angeles45Seaquest</v>
          </cell>
          <cell r="C130" t="str">
            <v>Surabaya</v>
          </cell>
          <cell r="D130" t="str">
            <v>ID</v>
          </cell>
          <cell r="E130" t="str">
            <v>Los Angeles</v>
          </cell>
          <cell r="F130" t="str">
            <v>CY to CY</v>
          </cell>
          <cell r="G130">
            <v>45</v>
          </cell>
          <cell r="H130" t="str">
            <v>Seaquest</v>
          </cell>
          <cell r="I130">
            <v>1734</v>
          </cell>
          <cell r="J130">
            <v>2500</v>
          </cell>
          <cell r="K130">
            <v>433</v>
          </cell>
          <cell r="L130">
            <v>15</v>
          </cell>
          <cell r="M130">
            <v>4682</v>
          </cell>
          <cell r="N130">
            <v>35</v>
          </cell>
          <cell r="O130">
            <v>5800</v>
          </cell>
          <cell r="P130">
            <v>5800</v>
          </cell>
          <cell r="Q130">
            <v>0</v>
          </cell>
          <cell r="R130">
            <v>0</v>
          </cell>
          <cell r="S130">
            <v>10482</v>
          </cell>
          <cell r="T130">
            <v>10482</v>
          </cell>
          <cell r="U130">
            <v>6</v>
          </cell>
        </row>
        <row r="131">
          <cell r="A131" t="str">
            <v>Taichung20</v>
          </cell>
          <cell r="B131" t="str">
            <v>Taichung-Los Angeles20Seaquest</v>
          </cell>
          <cell r="C131" t="str">
            <v>Taichung</v>
          </cell>
          <cell r="D131" t="str">
            <v>TW</v>
          </cell>
          <cell r="E131" t="str">
            <v>Los Angeles</v>
          </cell>
          <cell r="F131" t="str">
            <v>CY to CY</v>
          </cell>
          <cell r="G131">
            <v>20</v>
          </cell>
          <cell r="H131" t="str">
            <v>Seaquest</v>
          </cell>
          <cell r="I131">
            <v>999</v>
          </cell>
          <cell r="J131">
            <v>2250</v>
          </cell>
          <cell r="K131">
            <v>310</v>
          </cell>
          <cell r="L131">
            <v>15</v>
          </cell>
          <cell r="M131">
            <v>3574</v>
          </cell>
          <cell r="N131">
            <v>23</v>
          </cell>
          <cell r="O131">
            <v>3000</v>
          </cell>
          <cell r="P131">
            <v>3000</v>
          </cell>
          <cell r="Q131">
            <v>0</v>
          </cell>
          <cell r="R131">
            <v>0</v>
          </cell>
          <cell r="S131">
            <v>6574</v>
          </cell>
          <cell r="T131">
            <v>6574</v>
          </cell>
          <cell r="U131">
            <v>3</v>
          </cell>
        </row>
        <row r="132">
          <cell r="A132" t="str">
            <v>Taichung40</v>
          </cell>
          <cell r="B132" t="str">
            <v>Taichung-Los Angeles40Seaquest</v>
          </cell>
          <cell r="C132" t="str">
            <v>Taichung</v>
          </cell>
          <cell r="D132" t="str">
            <v>TW</v>
          </cell>
          <cell r="E132" t="str">
            <v>Los Angeles</v>
          </cell>
          <cell r="F132" t="str">
            <v>CY to CY</v>
          </cell>
          <cell r="G132">
            <v>40</v>
          </cell>
          <cell r="H132" t="str">
            <v>Seaquest</v>
          </cell>
          <cell r="I132">
            <v>1293</v>
          </cell>
          <cell r="J132">
            <v>2500</v>
          </cell>
          <cell r="K132">
            <v>344</v>
          </cell>
          <cell r="L132">
            <v>15</v>
          </cell>
          <cell r="M132">
            <v>4152</v>
          </cell>
          <cell r="N132">
            <v>23</v>
          </cell>
          <cell r="O132">
            <v>5000</v>
          </cell>
          <cell r="P132">
            <v>5000</v>
          </cell>
          <cell r="Q132">
            <v>0</v>
          </cell>
          <cell r="R132">
            <v>0</v>
          </cell>
          <cell r="S132">
            <v>9152</v>
          </cell>
          <cell r="T132">
            <v>9152</v>
          </cell>
          <cell r="U132">
            <v>4</v>
          </cell>
        </row>
        <row r="133">
          <cell r="A133" t="str">
            <v>Taichung40H</v>
          </cell>
          <cell r="B133" t="str">
            <v>Taichung-Los Angeles40HSeaquest</v>
          </cell>
          <cell r="C133" t="str">
            <v>Taichung</v>
          </cell>
          <cell r="D133" t="str">
            <v>TW</v>
          </cell>
          <cell r="E133" t="str">
            <v>Los Angeles</v>
          </cell>
          <cell r="F133" t="str">
            <v>CY to CY</v>
          </cell>
          <cell r="G133" t="str">
            <v>40H</v>
          </cell>
          <cell r="H133" t="str">
            <v>Seaquest</v>
          </cell>
          <cell r="I133">
            <v>1260</v>
          </cell>
          <cell r="J133">
            <v>2500</v>
          </cell>
          <cell r="K133">
            <v>344</v>
          </cell>
          <cell r="L133">
            <v>15</v>
          </cell>
          <cell r="M133">
            <v>4119</v>
          </cell>
          <cell r="N133">
            <v>23</v>
          </cell>
          <cell r="O133">
            <v>5500</v>
          </cell>
          <cell r="P133">
            <v>5500</v>
          </cell>
          <cell r="Q133">
            <v>0</v>
          </cell>
          <cell r="R133">
            <v>0</v>
          </cell>
          <cell r="S133">
            <v>9619</v>
          </cell>
          <cell r="T133">
            <v>9619</v>
          </cell>
          <cell r="U133">
            <v>5</v>
          </cell>
        </row>
        <row r="134">
          <cell r="A134" t="str">
            <v>Taichung45</v>
          </cell>
          <cell r="B134" t="str">
            <v>Taichung-Los Angeles45Seaquest</v>
          </cell>
          <cell r="C134" t="str">
            <v>Taichung</v>
          </cell>
          <cell r="D134" t="str">
            <v>TW</v>
          </cell>
          <cell r="E134" t="str">
            <v>Los Angeles</v>
          </cell>
          <cell r="F134" t="str">
            <v>CY to CY</v>
          </cell>
          <cell r="G134">
            <v>45</v>
          </cell>
          <cell r="H134" t="str">
            <v>Seaquest</v>
          </cell>
          <cell r="I134">
            <v>1734</v>
          </cell>
          <cell r="J134">
            <v>2500</v>
          </cell>
          <cell r="K134">
            <v>433</v>
          </cell>
          <cell r="L134">
            <v>15</v>
          </cell>
          <cell r="M134">
            <v>4682</v>
          </cell>
          <cell r="N134">
            <v>23</v>
          </cell>
          <cell r="O134">
            <v>5800</v>
          </cell>
          <cell r="P134">
            <v>5800</v>
          </cell>
          <cell r="Q134">
            <v>0</v>
          </cell>
          <cell r="R134">
            <v>0</v>
          </cell>
          <cell r="S134">
            <v>10482</v>
          </cell>
          <cell r="T134">
            <v>10482</v>
          </cell>
          <cell r="U134">
            <v>6</v>
          </cell>
        </row>
        <row r="135">
          <cell r="A135" t="str">
            <v>Tianjin (Xingang)20</v>
          </cell>
          <cell r="B135" t="str">
            <v>Tianjin (Xingang)-Los Angeles20Seaquest</v>
          </cell>
          <cell r="C135" t="str">
            <v>Tianjin (Xingang)</v>
          </cell>
          <cell r="D135" t="str">
            <v>CN</v>
          </cell>
          <cell r="E135" t="str">
            <v>Los Angeles</v>
          </cell>
          <cell r="F135" t="str">
            <v>CY to CY</v>
          </cell>
          <cell r="G135">
            <v>20</v>
          </cell>
          <cell r="H135" t="str">
            <v>Seaquest</v>
          </cell>
          <cell r="I135">
            <v>979</v>
          </cell>
          <cell r="J135">
            <v>2250</v>
          </cell>
          <cell r="K135">
            <v>310</v>
          </cell>
          <cell r="L135">
            <v>15</v>
          </cell>
          <cell r="M135">
            <v>3554</v>
          </cell>
          <cell r="N135">
            <v>23</v>
          </cell>
          <cell r="O135">
            <v>3000</v>
          </cell>
          <cell r="P135">
            <v>3000</v>
          </cell>
          <cell r="Q135">
            <v>0</v>
          </cell>
          <cell r="R135">
            <v>0</v>
          </cell>
          <cell r="S135">
            <v>6554</v>
          </cell>
          <cell r="T135">
            <v>6554</v>
          </cell>
          <cell r="U135">
            <v>3</v>
          </cell>
        </row>
        <row r="136">
          <cell r="A136" t="str">
            <v>Tianjin (Xingang)40</v>
          </cell>
          <cell r="B136" t="str">
            <v>Tianjin (Xingang)-Los Angeles40Seaquest</v>
          </cell>
          <cell r="C136" t="str">
            <v>Tianjin (Xingang)</v>
          </cell>
          <cell r="D136" t="str">
            <v>CN</v>
          </cell>
          <cell r="E136" t="str">
            <v>Los Angeles</v>
          </cell>
          <cell r="F136" t="str">
            <v>CY to CY</v>
          </cell>
          <cell r="G136">
            <v>40</v>
          </cell>
          <cell r="H136" t="str">
            <v>Seaquest</v>
          </cell>
          <cell r="I136">
            <v>1243</v>
          </cell>
          <cell r="J136">
            <v>2500</v>
          </cell>
          <cell r="K136">
            <v>344</v>
          </cell>
          <cell r="L136">
            <v>15</v>
          </cell>
          <cell r="M136">
            <v>4102</v>
          </cell>
          <cell r="N136">
            <v>23</v>
          </cell>
          <cell r="O136">
            <v>5000</v>
          </cell>
          <cell r="P136">
            <v>5000</v>
          </cell>
          <cell r="Q136">
            <v>0</v>
          </cell>
          <cell r="R136">
            <v>0</v>
          </cell>
          <cell r="S136">
            <v>9102</v>
          </cell>
          <cell r="T136">
            <v>9102</v>
          </cell>
          <cell r="U136">
            <v>4</v>
          </cell>
        </row>
        <row r="137">
          <cell r="A137" t="str">
            <v>Tianjin (Xingang)40H</v>
          </cell>
          <cell r="B137" t="str">
            <v>Tianjin (Xingang)-Los Angeles40HSeaquest</v>
          </cell>
          <cell r="C137" t="str">
            <v>Tianjin (Xingang)</v>
          </cell>
          <cell r="D137" t="str">
            <v>CN</v>
          </cell>
          <cell r="E137" t="str">
            <v>Los Angeles</v>
          </cell>
          <cell r="F137" t="str">
            <v>CY to CY</v>
          </cell>
          <cell r="G137" t="str">
            <v>40H</v>
          </cell>
          <cell r="H137" t="str">
            <v>Seaquest</v>
          </cell>
          <cell r="I137">
            <v>1235</v>
          </cell>
          <cell r="J137">
            <v>2500</v>
          </cell>
          <cell r="K137">
            <v>344</v>
          </cell>
          <cell r="L137">
            <v>15</v>
          </cell>
          <cell r="M137">
            <v>4094</v>
          </cell>
          <cell r="N137">
            <v>23</v>
          </cell>
          <cell r="O137">
            <v>5500</v>
          </cell>
          <cell r="P137">
            <v>5500</v>
          </cell>
          <cell r="Q137">
            <v>0</v>
          </cell>
          <cell r="R137">
            <v>0</v>
          </cell>
          <cell r="S137">
            <v>9594</v>
          </cell>
          <cell r="T137">
            <v>9594</v>
          </cell>
          <cell r="U137">
            <v>5</v>
          </cell>
        </row>
        <row r="138">
          <cell r="A138" t="str">
            <v>Tianjin (Xingang)45</v>
          </cell>
          <cell r="B138" t="str">
            <v>Tianjin (Xingang)-Los Angeles45Seaquest</v>
          </cell>
          <cell r="C138" t="str">
            <v>Tianjin (Xingang)</v>
          </cell>
          <cell r="D138" t="str">
            <v>CN</v>
          </cell>
          <cell r="E138" t="str">
            <v>Los Angeles</v>
          </cell>
          <cell r="F138" t="str">
            <v>CY to CY</v>
          </cell>
          <cell r="G138">
            <v>45</v>
          </cell>
          <cell r="H138" t="str">
            <v>Seaquest</v>
          </cell>
          <cell r="I138">
            <v>1587</v>
          </cell>
          <cell r="J138">
            <v>2500</v>
          </cell>
          <cell r="K138">
            <v>433</v>
          </cell>
          <cell r="L138">
            <v>15</v>
          </cell>
          <cell r="M138">
            <v>4535</v>
          </cell>
          <cell r="N138">
            <v>23</v>
          </cell>
          <cell r="O138">
            <v>5800</v>
          </cell>
          <cell r="P138">
            <v>5800</v>
          </cell>
          <cell r="Q138">
            <v>0</v>
          </cell>
          <cell r="R138">
            <v>0</v>
          </cell>
          <cell r="S138">
            <v>10335</v>
          </cell>
          <cell r="T138">
            <v>10335</v>
          </cell>
          <cell r="U138">
            <v>6</v>
          </cell>
        </row>
        <row r="139">
          <cell r="A139" t="str">
            <v>Vung Tau20</v>
          </cell>
          <cell r="B139" t="str">
            <v>Vung Tau-Los Angeles20Seaquest</v>
          </cell>
          <cell r="C139" t="str">
            <v>Vung Tau</v>
          </cell>
          <cell r="D139" t="str">
            <v>VN</v>
          </cell>
          <cell r="E139" t="str">
            <v>Los Angeles</v>
          </cell>
          <cell r="F139" t="str">
            <v>CY to CY</v>
          </cell>
          <cell r="G139">
            <v>20</v>
          </cell>
          <cell r="H139" t="str">
            <v>Seaquest</v>
          </cell>
          <cell r="I139">
            <v>1204</v>
          </cell>
          <cell r="J139">
            <v>2250</v>
          </cell>
          <cell r="K139">
            <v>310</v>
          </cell>
          <cell r="L139">
            <v>15</v>
          </cell>
          <cell r="M139">
            <v>3779</v>
          </cell>
          <cell r="N139">
            <v>30</v>
          </cell>
          <cell r="O139">
            <v>3000</v>
          </cell>
          <cell r="P139">
            <v>3000</v>
          </cell>
          <cell r="Q139">
            <v>0</v>
          </cell>
          <cell r="R139">
            <v>0</v>
          </cell>
          <cell r="S139">
            <v>6779</v>
          </cell>
          <cell r="T139">
            <v>6779</v>
          </cell>
          <cell r="U139">
            <v>3</v>
          </cell>
        </row>
        <row r="140">
          <cell r="A140" t="str">
            <v>Vung Tau40</v>
          </cell>
          <cell r="B140" t="str">
            <v>Vung Tau-Los Angeles40Seaquest</v>
          </cell>
          <cell r="C140" t="str">
            <v>Vung Tau</v>
          </cell>
          <cell r="D140" t="str">
            <v>VN</v>
          </cell>
          <cell r="E140" t="str">
            <v>Los Angeles</v>
          </cell>
          <cell r="F140" t="str">
            <v>CY to CY</v>
          </cell>
          <cell r="G140">
            <v>40</v>
          </cell>
          <cell r="H140" t="str">
            <v>Seaquest</v>
          </cell>
          <cell r="I140">
            <v>1543</v>
          </cell>
          <cell r="J140">
            <v>2500</v>
          </cell>
          <cell r="K140">
            <v>344</v>
          </cell>
          <cell r="L140">
            <v>15</v>
          </cell>
          <cell r="M140">
            <v>4402</v>
          </cell>
          <cell r="N140">
            <v>30</v>
          </cell>
          <cell r="O140">
            <v>5000</v>
          </cell>
          <cell r="P140">
            <v>5000</v>
          </cell>
          <cell r="Q140">
            <v>0</v>
          </cell>
          <cell r="R140">
            <v>0</v>
          </cell>
          <cell r="S140">
            <v>9402</v>
          </cell>
          <cell r="T140">
            <v>9402</v>
          </cell>
          <cell r="U140">
            <v>4</v>
          </cell>
        </row>
        <row r="141">
          <cell r="A141" t="str">
            <v>Vung Tau40H</v>
          </cell>
          <cell r="B141" t="str">
            <v>Vung Tau-Los Angeles40HSeaquest</v>
          </cell>
          <cell r="C141" t="str">
            <v>Vung Tau</v>
          </cell>
          <cell r="D141" t="str">
            <v>VN</v>
          </cell>
          <cell r="E141" t="str">
            <v>Los Angeles</v>
          </cell>
          <cell r="F141" t="str">
            <v>CY to CY</v>
          </cell>
          <cell r="G141" t="str">
            <v>40H</v>
          </cell>
          <cell r="H141" t="str">
            <v>Seaquest</v>
          </cell>
          <cell r="I141">
            <v>1560</v>
          </cell>
          <cell r="J141">
            <v>2500</v>
          </cell>
          <cell r="K141">
            <v>344</v>
          </cell>
          <cell r="L141">
            <v>15</v>
          </cell>
          <cell r="M141">
            <v>4419</v>
          </cell>
          <cell r="N141">
            <v>30</v>
          </cell>
          <cell r="O141">
            <v>5500</v>
          </cell>
          <cell r="P141">
            <v>5500</v>
          </cell>
          <cell r="Q141">
            <v>0</v>
          </cell>
          <cell r="R141">
            <v>0</v>
          </cell>
          <cell r="S141">
            <v>9919</v>
          </cell>
          <cell r="T141">
            <v>9919</v>
          </cell>
          <cell r="U141">
            <v>5</v>
          </cell>
        </row>
        <row r="142">
          <cell r="A142" t="str">
            <v>Vung Tau45</v>
          </cell>
          <cell r="B142" t="str">
            <v>Vung Tau-Los Angeles45Seaquest</v>
          </cell>
          <cell r="C142" t="str">
            <v>Vung Tau</v>
          </cell>
          <cell r="D142" t="str">
            <v>VN</v>
          </cell>
          <cell r="E142" t="str">
            <v>Los Angeles</v>
          </cell>
          <cell r="F142" t="str">
            <v>CY to CY</v>
          </cell>
          <cell r="G142">
            <v>45</v>
          </cell>
          <cell r="H142" t="str">
            <v>Seaquest</v>
          </cell>
          <cell r="I142">
            <v>2034</v>
          </cell>
          <cell r="J142">
            <v>2500</v>
          </cell>
          <cell r="K142">
            <v>433</v>
          </cell>
          <cell r="L142">
            <v>15</v>
          </cell>
          <cell r="M142">
            <v>4982</v>
          </cell>
          <cell r="N142">
            <v>30</v>
          </cell>
          <cell r="O142">
            <v>5800</v>
          </cell>
          <cell r="P142">
            <v>5800</v>
          </cell>
          <cell r="Q142">
            <v>0</v>
          </cell>
          <cell r="R142">
            <v>0</v>
          </cell>
          <cell r="S142">
            <v>10782</v>
          </cell>
          <cell r="T142">
            <v>10782</v>
          </cell>
          <cell r="U142">
            <v>6</v>
          </cell>
        </row>
        <row r="143">
          <cell r="A143" t="str">
            <v>Xiamen20</v>
          </cell>
          <cell r="B143" t="str">
            <v>Xiamen-Los Angeles20Seaquest</v>
          </cell>
          <cell r="C143" t="str">
            <v>Xiamen</v>
          </cell>
          <cell r="D143" t="str">
            <v>CN</v>
          </cell>
          <cell r="E143" t="str">
            <v>Los Angeles</v>
          </cell>
          <cell r="F143" t="str">
            <v>CY to CY</v>
          </cell>
          <cell r="G143">
            <v>20</v>
          </cell>
          <cell r="H143" t="str">
            <v>Seaquest</v>
          </cell>
          <cell r="I143">
            <v>979</v>
          </cell>
          <cell r="J143">
            <v>2250</v>
          </cell>
          <cell r="K143">
            <v>310</v>
          </cell>
          <cell r="L143">
            <v>15</v>
          </cell>
          <cell r="M143">
            <v>3554</v>
          </cell>
          <cell r="N143">
            <v>15</v>
          </cell>
          <cell r="O143">
            <v>3000</v>
          </cell>
          <cell r="P143">
            <v>3000</v>
          </cell>
          <cell r="Q143">
            <v>0</v>
          </cell>
          <cell r="R143">
            <v>0</v>
          </cell>
          <cell r="S143">
            <v>6554</v>
          </cell>
          <cell r="T143">
            <v>6554</v>
          </cell>
          <cell r="U143">
            <v>3</v>
          </cell>
        </row>
        <row r="144">
          <cell r="A144" t="str">
            <v>Xiamen40</v>
          </cell>
          <cell r="B144" t="str">
            <v>Xiamen-Los Angeles40Seaquest</v>
          </cell>
          <cell r="C144" t="str">
            <v>Xiamen</v>
          </cell>
          <cell r="D144" t="str">
            <v>CN</v>
          </cell>
          <cell r="E144" t="str">
            <v>Los Angeles</v>
          </cell>
          <cell r="F144" t="str">
            <v>CY to CY</v>
          </cell>
          <cell r="G144">
            <v>40</v>
          </cell>
          <cell r="H144" t="str">
            <v>Seaquest</v>
          </cell>
          <cell r="I144">
            <v>1243</v>
          </cell>
          <cell r="J144">
            <v>2500</v>
          </cell>
          <cell r="K144">
            <v>344</v>
          </cell>
          <cell r="L144">
            <v>15</v>
          </cell>
          <cell r="M144">
            <v>4102</v>
          </cell>
          <cell r="N144">
            <v>15</v>
          </cell>
          <cell r="O144">
            <v>5000</v>
          </cell>
          <cell r="P144">
            <v>5000</v>
          </cell>
          <cell r="Q144">
            <v>0</v>
          </cell>
          <cell r="R144">
            <v>0</v>
          </cell>
          <cell r="S144">
            <v>9102</v>
          </cell>
          <cell r="T144">
            <v>9102</v>
          </cell>
          <cell r="U144">
            <v>4</v>
          </cell>
        </row>
        <row r="145">
          <cell r="A145" t="str">
            <v>Xiamen40H</v>
          </cell>
          <cell r="B145" t="str">
            <v>Xiamen-Los Angeles40HSeaquest</v>
          </cell>
          <cell r="C145" t="str">
            <v>Xiamen</v>
          </cell>
          <cell r="D145" t="str">
            <v>CN</v>
          </cell>
          <cell r="E145" t="str">
            <v>Los Angeles</v>
          </cell>
          <cell r="F145" t="str">
            <v>CY to CY</v>
          </cell>
          <cell r="G145" t="str">
            <v>40H</v>
          </cell>
          <cell r="H145" t="str">
            <v>Seaquest</v>
          </cell>
          <cell r="I145">
            <v>1235</v>
          </cell>
          <cell r="J145">
            <v>2500</v>
          </cell>
          <cell r="K145">
            <v>344</v>
          </cell>
          <cell r="L145">
            <v>15</v>
          </cell>
          <cell r="M145">
            <v>4094</v>
          </cell>
          <cell r="N145">
            <v>15</v>
          </cell>
          <cell r="O145">
            <v>5500</v>
          </cell>
          <cell r="P145">
            <v>5500</v>
          </cell>
          <cell r="Q145">
            <v>0</v>
          </cell>
          <cell r="R145">
            <v>0</v>
          </cell>
          <cell r="S145">
            <v>9594</v>
          </cell>
          <cell r="T145">
            <v>9594</v>
          </cell>
          <cell r="U145">
            <v>5</v>
          </cell>
        </row>
        <row r="146">
          <cell r="A146" t="str">
            <v>Xiamen45</v>
          </cell>
          <cell r="B146" t="str">
            <v>Xiamen-Los Angeles45Seaquest</v>
          </cell>
          <cell r="C146" t="str">
            <v>Xiamen</v>
          </cell>
          <cell r="D146" t="str">
            <v>CN</v>
          </cell>
          <cell r="E146" t="str">
            <v>Los Angeles</v>
          </cell>
          <cell r="F146" t="str">
            <v>CY to CY</v>
          </cell>
          <cell r="G146">
            <v>45</v>
          </cell>
          <cell r="H146" t="str">
            <v>Seaquest</v>
          </cell>
          <cell r="I146">
            <v>1587</v>
          </cell>
          <cell r="J146">
            <v>2500</v>
          </cell>
          <cell r="K146">
            <v>433</v>
          </cell>
          <cell r="L146">
            <v>15</v>
          </cell>
          <cell r="M146">
            <v>4535</v>
          </cell>
          <cell r="N146">
            <v>15</v>
          </cell>
          <cell r="O146">
            <v>5800</v>
          </cell>
          <cell r="P146">
            <v>5800</v>
          </cell>
          <cell r="Q146">
            <v>0</v>
          </cell>
          <cell r="R146">
            <v>0</v>
          </cell>
          <cell r="S146">
            <v>10335</v>
          </cell>
          <cell r="T146">
            <v>10335</v>
          </cell>
          <cell r="U146">
            <v>6</v>
          </cell>
        </row>
        <row r="147">
          <cell r="A147" t="str">
            <v>Yantian20</v>
          </cell>
          <cell r="B147" t="str">
            <v>Yantian-Los Angeles20Seaquest</v>
          </cell>
          <cell r="C147" t="str">
            <v>Yantian</v>
          </cell>
          <cell r="D147" t="str">
            <v>CN</v>
          </cell>
          <cell r="E147" t="str">
            <v>Los Angeles</v>
          </cell>
          <cell r="F147" t="str">
            <v>CY to CY</v>
          </cell>
          <cell r="G147">
            <v>20</v>
          </cell>
          <cell r="H147" t="str">
            <v>Seaquest</v>
          </cell>
          <cell r="I147">
            <v>979</v>
          </cell>
          <cell r="J147">
            <v>2250</v>
          </cell>
          <cell r="K147">
            <v>310</v>
          </cell>
          <cell r="L147">
            <v>15</v>
          </cell>
          <cell r="M147">
            <v>3554</v>
          </cell>
          <cell r="N147">
            <v>20</v>
          </cell>
          <cell r="O147">
            <v>3000</v>
          </cell>
          <cell r="P147">
            <v>3000</v>
          </cell>
          <cell r="Q147">
            <v>0</v>
          </cell>
          <cell r="R147">
            <v>0</v>
          </cell>
          <cell r="S147">
            <v>6554</v>
          </cell>
          <cell r="T147">
            <v>6554</v>
          </cell>
          <cell r="U147">
            <v>3</v>
          </cell>
        </row>
        <row r="148">
          <cell r="A148" t="str">
            <v>Yantian40</v>
          </cell>
          <cell r="B148" t="str">
            <v>Yantian-Los Angeles40Seaquest</v>
          </cell>
          <cell r="C148" t="str">
            <v>Yantian</v>
          </cell>
          <cell r="D148" t="str">
            <v>CN</v>
          </cell>
          <cell r="E148" t="str">
            <v>Los Angeles</v>
          </cell>
          <cell r="F148" t="str">
            <v>CY to CY</v>
          </cell>
          <cell r="G148">
            <v>40</v>
          </cell>
          <cell r="H148" t="str">
            <v>Seaquest</v>
          </cell>
          <cell r="I148">
            <v>2091</v>
          </cell>
          <cell r="J148">
            <v>2500</v>
          </cell>
          <cell r="K148">
            <v>344</v>
          </cell>
          <cell r="L148">
            <v>15</v>
          </cell>
          <cell r="M148">
            <v>4950</v>
          </cell>
          <cell r="N148">
            <v>20</v>
          </cell>
          <cell r="O148">
            <v>5000</v>
          </cell>
          <cell r="P148">
            <v>5000</v>
          </cell>
          <cell r="Q148">
            <v>0</v>
          </cell>
          <cell r="R148">
            <v>0</v>
          </cell>
          <cell r="S148">
            <v>9950</v>
          </cell>
          <cell r="T148">
            <v>9950</v>
          </cell>
          <cell r="U148">
            <v>4</v>
          </cell>
        </row>
        <row r="149">
          <cell r="A149" t="str">
            <v>Yantian40H</v>
          </cell>
          <cell r="B149" t="str">
            <v>Yantian-Los Angeles40HSeaquest</v>
          </cell>
          <cell r="C149" t="str">
            <v>Yantian</v>
          </cell>
          <cell r="D149" t="str">
            <v>CN</v>
          </cell>
          <cell r="E149" t="str">
            <v>Los Angeles</v>
          </cell>
          <cell r="F149" t="str">
            <v>CY to CY</v>
          </cell>
          <cell r="G149" t="str">
            <v>40H</v>
          </cell>
          <cell r="H149" t="str">
            <v>Seaquest</v>
          </cell>
          <cell r="I149">
            <v>2091</v>
          </cell>
          <cell r="J149">
            <v>2500</v>
          </cell>
          <cell r="K149">
            <v>344</v>
          </cell>
          <cell r="L149">
            <v>15</v>
          </cell>
          <cell r="M149">
            <v>4950</v>
          </cell>
          <cell r="N149">
            <v>20</v>
          </cell>
          <cell r="O149">
            <v>5500</v>
          </cell>
          <cell r="P149">
            <v>5500</v>
          </cell>
          <cell r="Q149">
            <v>0</v>
          </cell>
          <cell r="R149">
            <v>0</v>
          </cell>
          <cell r="S149">
            <v>10450</v>
          </cell>
          <cell r="T149">
            <v>10450</v>
          </cell>
          <cell r="U149">
            <v>5</v>
          </cell>
        </row>
        <row r="150">
          <cell r="A150" t="str">
            <v>Yantian45</v>
          </cell>
          <cell r="B150" t="str">
            <v>Yantian-Los Angeles45Seaquest</v>
          </cell>
          <cell r="C150" t="str">
            <v>Yantian</v>
          </cell>
          <cell r="D150" t="str">
            <v>CN</v>
          </cell>
          <cell r="E150" t="str">
            <v>Los Angeles</v>
          </cell>
          <cell r="F150" t="str">
            <v>CY to CY</v>
          </cell>
          <cell r="G150">
            <v>45</v>
          </cell>
          <cell r="H150" t="str">
            <v>Seaquest</v>
          </cell>
          <cell r="I150">
            <v>2091</v>
          </cell>
          <cell r="J150">
            <v>2500</v>
          </cell>
          <cell r="K150">
            <v>433</v>
          </cell>
          <cell r="L150">
            <v>15</v>
          </cell>
          <cell r="M150">
            <v>5039</v>
          </cell>
          <cell r="N150">
            <v>20</v>
          </cell>
          <cell r="O150">
            <v>5800</v>
          </cell>
          <cell r="P150">
            <v>5800</v>
          </cell>
          <cell r="Q150">
            <v>0</v>
          </cell>
          <cell r="R150">
            <v>0</v>
          </cell>
          <cell r="S150">
            <v>10839</v>
          </cell>
          <cell r="T150">
            <v>10839</v>
          </cell>
          <cell r="U150">
            <v>6</v>
          </cell>
        </row>
        <row r="151">
          <cell r="A151" t="str">
            <v>Zhongshan20</v>
          </cell>
          <cell r="B151" t="str">
            <v>Zhongshan-Los Angeles20Seaquest</v>
          </cell>
          <cell r="C151" t="str">
            <v>Zhongshan</v>
          </cell>
          <cell r="D151" t="str">
            <v>CN</v>
          </cell>
          <cell r="E151" t="str">
            <v>Los Angeles</v>
          </cell>
          <cell r="F151" t="str">
            <v>CY to CY</v>
          </cell>
          <cell r="G151">
            <v>20</v>
          </cell>
          <cell r="H151" t="str">
            <v>Seaquest</v>
          </cell>
          <cell r="I151">
            <v>990</v>
          </cell>
          <cell r="J151">
            <v>2250</v>
          </cell>
          <cell r="K151">
            <v>310</v>
          </cell>
          <cell r="L151">
            <v>15</v>
          </cell>
          <cell r="M151">
            <v>3565</v>
          </cell>
          <cell r="N151">
            <v>24</v>
          </cell>
          <cell r="O151">
            <v>3000</v>
          </cell>
          <cell r="P151">
            <v>3000</v>
          </cell>
          <cell r="Q151">
            <v>0</v>
          </cell>
          <cell r="R151">
            <v>0</v>
          </cell>
          <cell r="S151">
            <v>6565</v>
          </cell>
          <cell r="T151">
            <v>6565</v>
          </cell>
          <cell r="U151">
            <v>3</v>
          </cell>
        </row>
        <row r="152">
          <cell r="A152" t="str">
            <v>Zhongshan40</v>
          </cell>
          <cell r="B152" t="str">
            <v>Zhongshan-Los Angeles40Seaquest</v>
          </cell>
          <cell r="C152" t="str">
            <v>Zhongshan</v>
          </cell>
          <cell r="D152" t="str">
            <v>CN</v>
          </cell>
          <cell r="E152" t="str">
            <v>Los Angeles</v>
          </cell>
          <cell r="F152" t="str">
            <v>CY to CY</v>
          </cell>
          <cell r="G152">
            <v>40</v>
          </cell>
          <cell r="H152" t="str">
            <v>Seaquest</v>
          </cell>
          <cell r="I152">
            <v>1411</v>
          </cell>
          <cell r="J152">
            <v>2500</v>
          </cell>
          <cell r="K152">
            <v>344</v>
          </cell>
          <cell r="L152">
            <v>15</v>
          </cell>
          <cell r="M152">
            <v>4270</v>
          </cell>
          <cell r="N152">
            <v>24</v>
          </cell>
          <cell r="O152">
            <v>5000</v>
          </cell>
          <cell r="P152">
            <v>5000</v>
          </cell>
          <cell r="Q152">
            <v>0</v>
          </cell>
          <cell r="R152">
            <v>0</v>
          </cell>
          <cell r="S152">
            <v>9270</v>
          </cell>
          <cell r="T152">
            <v>9270</v>
          </cell>
          <cell r="U152">
            <v>4</v>
          </cell>
        </row>
        <row r="153">
          <cell r="A153" t="str">
            <v>Zhongshan40H</v>
          </cell>
          <cell r="B153" t="str">
            <v>Zhongshan-Los Angeles40HSeaquest</v>
          </cell>
          <cell r="C153" t="str">
            <v>Zhongshan</v>
          </cell>
          <cell r="D153" t="str">
            <v>CN</v>
          </cell>
          <cell r="E153" t="str">
            <v>Los Angeles</v>
          </cell>
          <cell r="F153" t="str">
            <v>CY to CY</v>
          </cell>
          <cell r="G153" t="str">
            <v>40H</v>
          </cell>
          <cell r="H153" t="str">
            <v>Seaquest</v>
          </cell>
          <cell r="I153">
            <v>1380</v>
          </cell>
          <cell r="J153">
            <v>2500</v>
          </cell>
          <cell r="K153">
            <v>344</v>
          </cell>
          <cell r="L153">
            <v>15</v>
          </cell>
          <cell r="M153">
            <v>4239</v>
          </cell>
          <cell r="N153">
            <v>24</v>
          </cell>
          <cell r="O153">
            <v>5500</v>
          </cell>
          <cell r="P153">
            <v>5500</v>
          </cell>
          <cell r="Q153">
            <v>0</v>
          </cell>
          <cell r="R153">
            <v>0</v>
          </cell>
          <cell r="S153">
            <v>9739</v>
          </cell>
          <cell r="T153">
            <v>9739</v>
          </cell>
          <cell r="U153">
            <v>5</v>
          </cell>
        </row>
        <row r="154">
          <cell r="A154" t="str">
            <v>Zhongshan45</v>
          </cell>
          <cell r="B154" t="str">
            <v>Zhongshan-Los Angeles45Seaquest</v>
          </cell>
          <cell r="C154" t="str">
            <v>Zhongshan</v>
          </cell>
          <cell r="D154" t="str">
            <v>CN</v>
          </cell>
          <cell r="E154" t="str">
            <v>Los Angeles</v>
          </cell>
          <cell r="F154" t="str">
            <v>CY to CY</v>
          </cell>
          <cell r="G154">
            <v>45</v>
          </cell>
          <cell r="H154" t="str">
            <v>Seaquest</v>
          </cell>
          <cell r="I154">
            <v>1787</v>
          </cell>
          <cell r="J154">
            <v>2500</v>
          </cell>
          <cell r="K154">
            <v>433</v>
          </cell>
          <cell r="L154">
            <v>15</v>
          </cell>
          <cell r="M154">
            <v>4735</v>
          </cell>
          <cell r="N154">
            <v>24</v>
          </cell>
          <cell r="O154">
            <v>5800</v>
          </cell>
          <cell r="P154">
            <v>5800</v>
          </cell>
          <cell r="Q154">
            <v>0</v>
          </cell>
          <cell r="R154">
            <v>0</v>
          </cell>
          <cell r="S154">
            <v>10535</v>
          </cell>
          <cell r="T154">
            <v>10535</v>
          </cell>
          <cell r="U154">
            <v>6</v>
          </cell>
        </row>
        <row r="155">
          <cell r="A155" t="str">
            <v>Zhuhai20</v>
          </cell>
          <cell r="B155" t="str">
            <v>Zhuhai-Los Angeles20Seaquest</v>
          </cell>
          <cell r="C155" t="str">
            <v>Zhuhai</v>
          </cell>
          <cell r="D155" t="str">
            <v>CN</v>
          </cell>
          <cell r="E155" t="str">
            <v>Los Angeles</v>
          </cell>
          <cell r="F155" t="str">
            <v>CY to CY</v>
          </cell>
          <cell r="G155">
            <v>20</v>
          </cell>
          <cell r="H155" t="str">
            <v>Seaquest</v>
          </cell>
          <cell r="I155">
            <v>1154</v>
          </cell>
          <cell r="J155">
            <v>2250</v>
          </cell>
          <cell r="K155">
            <v>310</v>
          </cell>
          <cell r="L155">
            <v>15</v>
          </cell>
          <cell r="M155">
            <v>3729</v>
          </cell>
          <cell r="N155">
            <v>22</v>
          </cell>
          <cell r="O155">
            <v>3000</v>
          </cell>
          <cell r="P155">
            <v>3000</v>
          </cell>
          <cell r="Q155">
            <v>0</v>
          </cell>
          <cell r="R155">
            <v>0</v>
          </cell>
          <cell r="S155">
            <v>6729</v>
          </cell>
          <cell r="T155">
            <v>6729</v>
          </cell>
          <cell r="U155">
            <v>3</v>
          </cell>
        </row>
        <row r="156">
          <cell r="A156" t="str">
            <v>Zhuhai40</v>
          </cell>
          <cell r="B156" t="str">
            <v>Zhuhai-Los Angeles40Seaquest</v>
          </cell>
          <cell r="C156" t="str">
            <v>Zhuhai</v>
          </cell>
          <cell r="D156" t="str">
            <v>CN</v>
          </cell>
          <cell r="E156" t="str">
            <v>Los Angeles</v>
          </cell>
          <cell r="F156" t="str">
            <v>CY to CY</v>
          </cell>
          <cell r="G156">
            <v>40</v>
          </cell>
          <cell r="H156" t="str">
            <v>Seaquest</v>
          </cell>
          <cell r="I156">
            <v>1463</v>
          </cell>
          <cell r="J156">
            <v>2500</v>
          </cell>
          <cell r="K156">
            <v>344</v>
          </cell>
          <cell r="L156">
            <v>15</v>
          </cell>
          <cell r="M156">
            <v>4322</v>
          </cell>
          <cell r="N156">
            <v>22</v>
          </cell>
          <cell r="O156">
            <v>5000</v>
          </cell>
          <cell r="P156">
            <v>5000</v>
          </cell>
          <cell r="Q156">
            <v>0</v>
          </cell>
          <cell r="R156">
            <v>0</v>
          </cell>
          <cell r="S156">
            <v>9322</v>
          </cell>
          <cell r="T156">
            <v>9322</v>
          </cell>
          <cell r="U156">
            <v>4</v>
          </cell>
        </row>
        <row r="157">
          <cell r="A157" t="str">
            <v>Zhuhai40H</v>
          </cell>
          <cell r="B157" t="str">
            <v>Zhuhai-Los Angeles40HSeaquest</v>
          </cell>
          <cell r="C157" t="str">
            <v>Zhuhai</v>
          </cell>
          <cell r="D157" t="str">
            <v>CN</v>
          </cell>
          <cell r="E157" t="str">
            <v>Los Angeles</v>
          </cell>
          <cell r="F157" t="str">
            <v>CY to CY</v>
          </cell>
          <cell r="G157" t="str">
            <v>40H</v>
          </cell>
          <cell r="H157" t="str">
            <v>Seaquest</v>
          </cell>
          <cell r="I157">
            <v>1455</v>
          </cell>
          <cell r="J157">
            <v>2500</v>
          </cell>
          <cell r="K157">
            <v>344</v>
          </cell>
          <cell r="L157">
            <v>15</v>
          </cell>
          <cell r="M157">
            <v>4314</v>
          </cell>
          <cell r="N157">
            <v>22</v>
          </cell>
          <cell r="O157">
            <v>5500</v>
          </cell>
          <cell r="P157">
            <v>5500</v>
          </cell>
          <cell r="Q157">
            <v>0</v>
          </cell>
          <cell r="R157">
            <v>0</v>
          </cell>
          <cell r="S157">
            <v>9814</v>
          </cell>
          <cell r="T157">
            <v>9814</v>
          </cell>
          <cell r="U157">
            <v>5</v>
          </cell>
        </row>
        <row r="158">
          <cell r="A158" t="str">
            <v>Zhuhai45</v>
          </cell>
          <cell r="B158" t="str">
            <v>Zhuhai-Los Angeles45Seaquest</v>
          </cell>
          <cell r="C158" t="str">
            <v>Zhuhai</v>
          </cell>
          <cell r="D158" t="str">
            <v>CN</v>
          </cell>
          <cell r="E158" t="str">
            <v>Los Angeles</v>
          </cell>
          <cell r="F158" t="str">
            <v>CY to CY</v>
          </cell>
          <cell r="G158">
            <v>45</v>
          </cell>
          <cell r="H158" t="str">
            <v>Seaquest</v>
          </cell>
          <cell r="I158">
            <v>1867</v>
          </cell>
          <cell r="J158">
            <v>2500</v>
          </cell>
          <cell r="K158">
            <v>433</v>
          </cell>
          <cell r="L158">
            <v>15</v>
          </cell>
          <cell r="M158">
            <v>4815</v>
          </cell>
          <cell r="N158">
            <v>22</v>
          </cell>
          <cell r="O158">
            <v>5800</v>
          </cell>
          <cell r="P158">
            <v>5800</v>
          </cell>
          <cell r="Q158">
            <v>0</v>
          </cell>
          <cell r="R158">
            <v>0</v>
          </cell>
          <cell r="S158">
            <v>10615</v>
          </cell>
          <cell r="T158">
            <v>10615</v>
          </cell>
          <cell r="U158">
            <v>6</v>
          </cell>
        </row>
      </sheetData>
      <sheetData sheetId="2">
        <row r="10">
          <cell r="A10" t="str">
            <v>Alexandria20</v>
          </cell>
          <cell r="C10" t="str">
            <v>Alexandria</v>
          </cell>
          <cell r="D10" t="str">
            <v>EG</v>
          </cell>
          <cell r="E10" t="str">
            <v>New York</v>
          </cell>
          <cell r="F10" t="str">
            <v>CY to CY</v>
          </cell>
          <cell r="G10">
            <v>20</v>
          </cell>
          <cell r="H10" t="str">
            <v>Seaquest</v>
          </cell>
          <cell r="I10">
            <v>1172</v>
          </cell>
          <cell r="J10">
            <v>198</v>
          </cell>
          <cell r="K10">
            <v>438</v>
          </cell>
          <cell r="L10">
            <v>1808</v>
          </cell>
          <cell r="M10">
            <v>38</v>
          </cell>
          <cell r="N10">
            <v>2000</v>
          </cell>
          <cell r="O10">
            <v>2000</v>
          </cell>
          <cell r="P10">
            <v>0</v>
          </cell>
          <cell r="Q10">
            <v>0</v>
          </cell>
          <cell r="R10">
            <v>3808</v>
          </cell>
          <cell r="S10">
            <v>3808</v>
          </cell>
          <cell r="T10">
            <v>3</v>
          </cell>
        </row>
        <row r="11">
          <cell r="A11" t="str">
            <v>Alexandria40</v>
          </cell>
          <cell r="C11" t="str">
            <v>Alexandria</v>
          </cell>
          <cell r="D11" t="str">
            <v>EG</v>
          </cell>
          <cell r="E11" t="str">
            <v>New York</v>
          </cell>
          <cell r="F11" t="str">
            <v>CY to CY</v>
          </cell>
          <cell r="G11">
            <v>40</v>
          </cell>
          <cell r="H11" t="str">
            <v>Seaquest</v>
          </cell>
          <cell r="I11">
            <v>1275</v>
          </cell>
          <cell r="J11">
            <v>388</v>
          </cell>
          <cell r="K11">
            <v>476</v>
          </cell>
          <cell r="L11">
            <v>2139</v>
          </cell>
          <cell r="M11">
            <v>38</v>
          </cell>
          <cell r="N11">
            <v>3000</v>
          </cell>
          <cell r="O11">
            <v>3000</v>
          </cell>
          <cell r="P11">
            <v>0</v>
          </cell>
          <cell r="Q11">
            <v>0</v>
          </cell>
          <cell r="R11">
            <v>5139</v>
          </cell>
          <cell r="S11">
            <v>5139</v>
          </cell>
          <cell r="T11">
            <v>4</v>
          </cell>
        </row>
        <row r="12">
          <cell r="A12" t="str">
            <v>Alexandria40H</v>
          </cell>
          <cell r="C12" t="str">
            <v>Alexandria</v>
          </cell>
          <cell r="D12" t="str">
            <v>EG</v>
          </cell>
          <cell r="E12" t="str">
            <v>New York</v>
          </cell>
          <cell r="F12" t="str">
            <v>CY to CY</v>
          </cell>
          <cell r="G12" t="str">
            <v>40H</v>
          </cell>
          <cell r="H12" t="str">
            <v>Seaquest</v>
          </cell>
          <cell r="I12">
            <v>1275</v>
          </cell>
          <cell r="J12">
            <v>388</v>
          </cell>
          <cell r="K12">
            <v>476</v>
          </cell>
          <cell r="L12">
            <v>2139</v>
          </cell>
          <cell r="M12">
            <v>38</v>
          </cell>
          <cell r="N12">
            <v>3500</v>
          </cell>
          <cell r="O12">
            <v>3500</v>
          </cell>
          <cell r="P12">
            <v>0</v>
          </cell>
          <cell r="Q12">
            <v>0</v>
          </cell>
          <cell r="R12">
            <v>5639</v>
          </cell>
          <cell r="S12">
            <v>5639</v>
          </cell>
          <cell r="T12">
            <v>5</v>
          </cell>
        </row>
        <row r="13">
          <cell r="A13" t="str">
            <v>Aliaga20</v>
          </cell>
          <cell r="C13" t="str">
            <v>Aliaga</v>
          </cell>
          <cell r="D13" t="str">
            <v>TR</v>
          </cell>
          <cell r="E13" t="str">
            <v>New York</v>
          </cell>
          <cell r="F13" t="str">
            <v>CY to CY</v>
          </cell>
          <cell r="G13">
            <v>20</v>
          </cell>
          <cell r="H13" t="str">
            <v>Seaquest</v>
          </cell>
          <cell r="I13">
            <v>1242</v>
          </cell>
          <cell r="J13">
            <v>198</v>
          </cell>
          <cell r="K13">
            <v>241</v>
          </cell>
          <cell r="L13">
            <v>1681</v>
          </cell>
          <cell r="M13">
            <v>31</v>
          </cell>
          <cell r="N13">
            <v>2000</v>
          </cell>
          <cell r="O13">
            <v>2000</v>
          </cell>
          <cell r="P13">
            <v>0</v>
          </cell>
          <cell r="Q13">
            <v>0</v>
          </cell>
          <cell r="R13">
            <v>3681</v>
          </cell>
          <cell r="S13">
            <v>3681</v>
          </cell>
          <cell r="T13">
            <v>3</v>
          </cell>
        </row>
        <row r="14">
          <cell r="A14" t="str">
            <v>Aliaga40</v>
          </cell>
          <cell r="C14" t="str">
            <v>Aliaga</v>
          </cell>
          <cell r="D14" t="str">
            <v>TR</v>
          </cell>
          <cell r="E14" t="str">
            <v>New York</v>
          </cell>
          <cell r="F14" t="str">
            <v>CY to CY</v>
          </cell>
          <cell r="G14">
            <v>40</v>
          </cell>
          <cell r="H14" t="str">
            <v>Seaquest</v>
          </cell>
          <cell r="I14">
            <v>1845</v>
          </cell>
          <cell r="J14">
            <v>388</v>
          </cell>
          <cell r="K14">
            <v>469</v>
          </cell>
          <cell r="L14">
            <v>2702</v>
          </cell>
          <cell r="M14">
            <v>31</v>
          </cell>
          <cell r="N14">
            <v>3000</v>
          </cell>
          <cell r="O14">
            <v>3000</v>
          </cell>
          <cell r="P14">
            <v>0</v>
          </cell>
          <cell r="Q14">
            <v>0</v>
          </cell>
          <cell r="R14">
            <v>5702</v>
          </cell>
          <cell r="S14">
            <v>5702</v>
          </cell>
          <cell r="T14">
            <v>4</v>
          </cell>
        </row>
        <row r="15">
          <cell r="A15" t="str">
            <v>Aliaga40H</v>
          </cell>
          <cell r="C15" t="str">
            <v>Aliaga</v>
          </cell>
          <cell r="D15" t="str">
            <v>TR</v>
          </cell>
          <cell r="E15" t="str">
            <v>New York</v>
          </cell>
          <cell r="F15" t="str">
            <v>CY to CY</v>
          </cell>
          <cell r="G15" t="str">
            <v>40H</v>
          </cell>
          <cell r="H15" t="str">
            <v>Seaquest</v>
          </cell>
          <cell r="I15">
            <v>1845</v>
          </cell>
          <cell r="J15">
            <v>388</v>
          </cell>
          <cell r="K15">
            <v>469</v>
          </cell>
          <cell r="L15">
            <v>2702</v>
          </cell>
          <cell r="M15">
            <v>31</v>
          </cell>
          <cell r="N15">
            <v>3500</v>
          </cell>
          <cell r="O15">
            <v>3500</v>
          </cell>
          <cell r="P15">
            <v>0</v>
          </cell>
          <cell r="Q15">
            <v>0</v>
          </cell>
          <cell r="R15">
            <v>6202</v>
          </cell>
          <cell r="S15">
            <v>6202</v>
          </cell>
          <cell r="T15">
            <v>5</v>
          </cell>
        </row>
        <row r="16">
          <cell r="A16" t="str">
            <v>Ancona20</v>
          </cell>
          <cell r="C16" t="str">
            <v>Ancona</v>
          </cell>
          <cell r="D16" t="str">
            <v>IT</v>
          </cell>
          <cell r="E16" t="str">
            <v>New York</v>
          </cell>
          <cell r="F16" t="str">
            <v>CY to CY</v>
          </cell>
          <cell r="G16">
            <v>20</v>
          </cell>
          <cell r="H16" t="str">
            <v>Seaquest</v>
          </cell>
          <cell r="I16">
            <v>2452</v>
          </cell>
          <cell r="J16">
            <v>198</v>
          </cell>
          <cell r="K16">
            <v>255</v>
          </cell>
          <cell r="L16">
            <v>2905</v>
          </cell>
          <cell r="M16">
            <v>31</v>
          </cell>
          <cell r="N16">
            <v>2000</v>
          </cell>
          <cell r="O16">
            <v>2000</v>
          </cell>
          <cell r="P16">
            <v>0</v>
          </cell>
          <cell r="Q16">
            <v>0</v>
          </cell>
          <cell r="R16">
            <v>4905</v>
          </cell>
          <cell r="S16">
            <v>4905</v>
          </cell>
          <cell r="T16">
            <v>3</v>
          </cell>
        </row>
        <row r="17">
          <cell r="A17" t="str">
            <v>Ancona40</v>
          </cell>
          <cell r="C17" t="str">
            <v>Ancona</v>
          </cell>
          <cell r="D17" t="str">
            <v>IT</v>
          </cell>
          <cell r="E17" t="str">
            <v>New York</v>
          </cell>
          <cell r="F17" t="str">
            <v>CY to CY</v>
          </cell>
          <cell r="G17">
            <v>40</v>
          </cell>
          <cell r="H17" t="str">
            <v>Seaquest</v>
          </cell>
          <cell r="I17">
            <v>2715</v>
          </cell>
          <cell r="J17">
            <v>388</v>
          </cell>
          <cell r="K17">
            <v>255</v>
          </cell>
          <cell r="L17">
            <v>3358</v>
          </cell>
          <cell r="M17">
            <v>31</v>
          </cell>
          <cell r="N17">
            <v>3000</v>
          </cell>
          <cell r="O17">
            <v>3000</v>
          </cell>
          <cell r="P17">
            <v>0</v>
          </cell>
          <cell r="Q17">
            <v>0</v>
          </cell>
          <cell r="R17">
            <v>6358</v>
          </cell>
          <cell r="S17">
            <v>6358</v>
          </cell>
          <cell r="T17">
            <v>4</v>
          </cell>
        </row>
        <row r="18">
          <cell r="A18" t="str">
            <v>Ancona40H</v>
          </cell>
          <cell r="C18" t="str">
            <v>Ancona</v>
          </cell>
          <cell r="D18" t="str">
            <v>IT</v>
          </cell>
          <cell r="E18" t="str">
            <v>New York</v>
          </cell>
          <cell r="F18" t="str">
            <v>CY to CY</v>
          </cell>
          <cell r="G18" t="str">
            <v>40H</v>
          </cell>
          <cell r="H18" t="str">
            <v>Seaquest</v>
          </cell>
          <cell r="I18">
            <v>2715</v>
          </cell>
          <cell r="J18">
            <v>388</v>
          </cell>
          <cell r="K18">
            <v>255</v>
          </cell>
          <cell r="L18">
            <v>3358</v>
          </cell>
          <cell r="M18">
            <v>31</v>
          </cell>
          <cell r="N18">
            <v>3500</v>
          </cell>
          <cell r="O18">
            <v>3500</v>
          </cell>
          <cell r="P18">
            <v>0</v>
          </cell>
          <cell r="Q18">
            <v>0</v>
          </cell>
          <cell r="R18">
            <v>6858</v>
          </cell>
          <cell r="S18">
            <v>6858</v>
          </cell>
          <cell r="T18">
            <v>5</v>
          </cell>
        </row>
        <row r="19">
          <cell r="A19" t="str">
            <v>Antwerp20</v>
          </cell>
          <cell r="C19" t="str">
            <v>Antwerp</v>
          </cell>
          <cell r="D19" t="str">
            <v>BE</v>
          </cell>
          <cell r="E19" t="str">
            <v>New York</v>
          </cell>
          <cell r="F19" t="str">
            <v>CY to CY</v>
          </cell>
          <cell r="G19">
            <v>20</v>
          </cell>
          <cell r="H19" t="str">
            <v>Seaquest</v>
          </cell>
          <cell r="I19">
            <v>1232</v>
          </cell>
          <cell r="J19">
            <v>219</v>
          </cell>
          <cell r="K19">
            <v>110</v>
          </cell>
          <cell r="L19">
            <v>1561</v>
          </cell>
          <cell r="M19">
            <v>11</v>
          </cell>
          <cell r="N19">
            <v>2000</v>
          </cell>
          <cell r="O19">
            <v>2000</v>
          </cell>
          <cell r="P19">
            <v>0</v>
          </cell>
          <cell r="Q19">
            <v>0</v>
          </cell>
          <cell r="R19">
            <v>3561</v>
          </cell>
          <cell r="S19">
            <v>3561</v>
          </cell>
          <cell r="T19">
            <v>3</v>
          </cell>
        </row>
        <row r="20">
          <cell r="A20" t="str">
            <v>Antwerp40</v>
          </cell>
          <cell r="C20" t="str">
            <v>Antwerp</v>
          </cell>
          <cell r="D20" t="str">
            <v>BE</v>
          </cell>
          <cell r="E20" t="str">
            <v>New York</v>
          </cell>
          <cell r="F20" t="str">
            <v>CY to CY</v>
          </cell>
          <cell r="G20">
            <v>40</v>
          </cell>
          <cell r="H20" t="str">
            <v>Seaquest</v>
          </cell>
          <cell r="I20">
            <v>1600</v>
          </cell>
          <cell r="J20">
            <v>436</v>
          </cell>
          <cell r="K20">
            <v>215</v>
          </cell>
          <cell r="L20">
            <v>2251</v>
          </cell>
          <cell r="M20">
            <v>11</v>
          </cell>
          <cell r="N20">
            <v>3000</v>
          </cell>
          <cell r="O20">
            <v>3000</v>
          </cell>
          <cell r="P20">
            <v>0</v>
          </cell>
          <cell r="Q20">
            <v>0</v>
          </cell>
          <cell r="R20">
            <v>5251</v>
          </cell>
          <cell r="S20">
            <v>5251</v>
          </cell>
          <cell r="T20">
            <v>4</v>
          </cell>
        </row>
        <row r="21">
          <cell r="A21" t="str">
            <v>Antwerp40H</v>
          </cell>
          <cell r="C21" t="str">
            <v>Antwerp</v>
          </cell>
          <cell r="D21" t="str">
            <v>BE</v>
          </cell>
          <cell r="E21" t="str">
            <v>New York</v>
          </cell>
          <cell r="F21" t="str">
            <v>CY to CY</v>
          </cell>
          <cell r="G21" t="str">
            <v>40H</v>
          </cell>
          <cell r="H21" t="str">
            <v>Seaquest</v>
          </cell>
          <cell r="I21">
            <v>1600</v>
          </cell>
          <cell r="J21">
            <v>436</v>
          </cell>
          <cell r="K21">
            <v>215</v>
          </cell>
          <cell r="L21">
            <v>2251</v>
          </cell>
          <cell r="M21">
            <v>11</v>
          </cell>
          <cell r="N21">
            <v>3500</v>
          </cell>
          <cell r="O21">
            <v>3500</v>
          </cell>
          <cell r="P21">
            <v>0</v>
          </cell>
          <cell r="Q21">
            <v>0</v>
          </cell>
          <cell r="R21">
            <v>5751</v>
          </cell>
          <cell r="S21">
            <v>5751</v>
          </cell>
          <cell r="T21">
            <v>5</v>
          </cell>
        </row>
        <row r="22">
          <cell r="A22" t="str">
            <v>Barcelona20</v>
          </cell>
          <cell r="C22" t="str">
            <v>Barcelona</v>
          </cell>
          <cell r="D22" t="str">
            <v>ES</v>
          </cell>
          <cell r="E22" t="str">
            <v>New York</v>
          </cell>
          <cell r="F22" t="str">
            <v>CY to CY</v>
          </cell>
          <cell r="G22">
            <v>20</v>
          </cell>
          <cell r="H22" t="str">
            <v>Seaquest</v>
          </cell>
          <cell r="I22">
            <v>1657</v>
          </cell>
          <cell r="J22">
            <v>198</v>
          </cell>
          <cell r="K22">
            <v>438</v>
          </cell>
          <cell r="L22">
            <v>2293</v>
          </cell>
          <cell r="M22">
            <v>13</v>
          </cell>
          <cell r="N22">
            <v>2000</v>
          </cell>
          <cell r="O22">
            <v>2000</v>
          </cell>
          <cell r="P22">
            <v>0</v>
          </cell>
          <cell r="Q22">
            <v>0</v>
          </cell>
          <cell r="R22">
            <v>4293</v>
          </cell>
          <cell r="S22">
            <v>4293</v>
          </cell>
          <cell r="T22">
            <v>3</v>
          </cell>
        </row>
        <row r="23">
          <cell r="A23" t="str">
            <v>Barcelona40</v>
          </cell>
          <cell r="C23" t="str">
            <v>Barcelona</v>
          </cell>
          <cell r="D23" t="str">
            <v>ES</v>
          </cell>
          <cell r="E23" t="str">
            <v>New York</v>
          </cell>
          <cell r="F23" t="str">
            <v>CY to CY</v>
          </cell>
          <cell r="G23">
            <v>40</v>
          </cell>
          <cell r="H23" t="str">
            <v>Seaquest</v>
          </cell>
          <cell r="I23">
            <v>1950</v>
          </cell>
          <cell r="J23">
            <v>388</v>
          </cell>
          <cell r="K23">
            <v>476</v>
          </cell>
          <cell r="L23">
            <v>2814</v>
          </cell>
          <cell r="M23">
            <v>13</v>
          </cell>
          <cell r="N23">
            <v>3000</v>
          </cell>
          <cell r="O23">
            <v>3000</v>
          </cell>
          <cell r="P23">
            <v>0</v>
          </cell>
          <cell r="Q23">
            <v>0</v>
          </cell>
          <cell r="R23">
            <v>5814</v>
          </cell>
          <cell r="S23">
            <v>5814</v>
          </cell>
          <cell r="T23">
            <v>4</v>
          </cell>
        </row>
        <row r="24">
          <cell r="A24" t="str">
            <v>Barcelona40H</v>
          </cell>
          <cell r="C24" t="str">
            <v>Barcelona</v>
          </cell>
          <cell r="D24" t="str">
            <v>ES</v>
          </cell>
          <cell r="E24" t="str">
            <v>New York</v>
          </cell>
          <cell r="F24" t="str">
            <v>CY to CY</v>
          </cell>
          <cell r="G24" t="str">
            <v>40H</v>
          </cell>
          <cell r="H24" t="str">
            <v>Seaquest</v>
          </cell>
          <cell r="I24">
            <v>1950</v>
          </cell>
          <cell r="J24">
            <v>388</v>
          </cell>
          <cell r="K24">
            <v>476</v>
          </cell>
          <cell r="L24">
            <v>2814</v>
          </cell>
          <cell r="M24">
            <v>13</v>
          </cell>
          <cell r="N24">
            <v>3500</v>
          </cell>
          <cell r="O24">
            <v>3500</v>
          </cell>
          <cell r="P24">
            <v>0</v>
          </cell>
          <cell r="Q24">
            <v>0</v>
          </cell>
          <cell r="R24">
            <v>6314</v>
          </cell>
          <cell r="S24">
            <v>6314</v>
          </cell>
          <cell r="T24">
            <v>5</v>
          </cell>
        </row>
        <row r="25">
          <cell r="A25" t="str">
            <v>Bremerhaven20</v>
          </cell>
          <cell r="C25" t="str">
            <v>Bremerhaven</v>
          </cell>
          <cell r="D25" t="str">
            <v>DE</v>
          </cell>
          <cell r="E25" t="str">
            <v>New York</v>
          </cell>
          <cell r="F25" t="str">
            <v>CY to CY</v>
          </cell>
          <cell r="G25">
            <v>20</v>
          </cell>
          <cell r="H25" t="str">
            <v>Seaquest</v>
          </cell>
          <cell r="I25">
            <v>1382</v>
          </cell>
          <cell r="J25">
            <v>219</v>
          </cell>
          <cell r="K25">
            <v>110</v>
          </cell>
          <cell r="L25">
            <v>1711</v>
          </cell>
          <cell r="M25">
            <v>12</v>
          </cell>
          <cell r="N25">
            <v>2000</v>
          </cell>
          <cell r="O25">
            <v>2000</v>
          </cell>
          <cell r="P25">
            <v>0</v>
          </cell>
          <cell r="Q25">
            <v>0</v>
          </cell>
          <cell r="R25">
            <v>3711</v>
          </cell>
          <cell r="S25">
            <v>3711</v>
          </cell>
          <cell r="T25">
            <v>3</v>
          </cell>
        </row>
        <row r="26">
          <cell r="A26" t="str">
            <v>Bremerhaven40</v>
          </cell>
          <cell r="C26" t="str">
            <v>Bremerhaven</v>
          </cell>
          <cell r="D26" t="str">
            <v>DE</v>
          </cell>
          <cell r="E26" t="str">
            <v>New York</v>
          </cell>
          <cell r="F26" t="str">
            <v>CY to CY</v>
          </cell>
          <cell r="G26">
            <v>40</v>
          </cell>
          <cell r="H26" t="str">
            <v>Seaquest</v>
          </cell>
          <cell r="I26">
            <v>1750</v>
          </cell>
          <cell r="J26">
            <v>436</v>
          </cell>
          <cell r="K26">
            <v>215</v>
          </cell>
          <cell r="L26">
            <v>2401</v>
          </cell>
          <cell r="M26">
            <v>12</v>
          </cell>
          <cell r="N26">
            <v>3000</v>
          </cell>
          <cell r="O26">
            <v>3000</v>
          </cell>
          <cell r="P26">
            <v>0</v>
          </cell>
          <cell r="Q26">
            <v>0</v>
          </cell>
          <cell r="R26">
            <v>5401</v>
          </cell>
          <cell r="S26">
            <v>5401</v>
          </cell>
          <cell r="T26">
            <v>4</v>
          </cell>
        </row>
        <row r="27">
          <cell r="A27" t="str">
            <v>Bremerhaven40H</v>
          </cell>
          <cell r="C27" t="str">
            <v>Bremerhaven</v>
          </cell>
          <cell r="D27" t="str">
            <v>DE</v>
          </cell>
          <cell r="E27" t="str">
            <v>New York</v>
          </cell>
          <cell r="F27" t="str">
            <v>CY to CY</v>
          </cell>
          <cell r="G27" t="str">
            <v>40H</v>
          </cell>
          <cell r="H27" t="str">
            <v>Seaquest</v>
          </cell>
          <cell r="I27">
            <v>1750</v>
          </cell>
          <cell r="J27">
            <v>436</v>
          </cell>
          <cell r="K27">
            <v>215</v>
          </cell>
          <cell r="L27">
            <v>2401</v>
          </cell>
          <cell r="M27">
            <v>12</v>
          </cell>
          <cell r="N27">
            <v>3500</v>
          </cell>
          <cell r="O27">
            <v>3500</v>
          </cell>
          <cell r="P27">
            <v>0</v>
          </cell>
          <cell r="Q27">
            <v>0</v>
          </cell>
          <cell r="R27">
            <v>5901</v>
          </cell>
          <cell r="S27">
            <v>5901</v>
          </cell>
          <cell r="T27">
            <v>5</v>
          </cell>
        </row>
        <row r="28">
          <cell r="A28" t="str">
            <v>Casablanca20</v>
          </cell>
          <cell r="C28" t="str">
            <v>Casablanca</v>
          </cell>
          <cell r="D28" t="str">
            <v>MA</v>
          </cell>
          <cell r="E28" t="str">
            <v>New York</v>
          </cell>
          <cell r="F28" t="str">
            <v>CY to CY</v>
          </cell>
          <cell r="G28">
            <v>20</v>
          </cell>
          <cell r="H28" t="str">
            <v>Seaquest</v>
          </cell>
          <cell r="I28">
            <v>1417</v>
          </cell>
          <cell r="J28">
            <v>198</v>
          </cell>
          <cell r="K28">
            <v>188</v>
          </cell>
          <cell r="L28">
            <v>1803</v>
          </cell>
          <cell r="M28">
            <v>22</v>
          </cell>
          <cell r="N28">
            <v>2000</v>
          </cell>
          <cell r="O28">
            <v>2000</v>
          </cell>
          <cell r="P28">
            <v>0</v>
          </cell>
          <cell r="Q28">
            <v>0</v>
          </cell>
          <cell r="R28">
            <v>3803</v>
          </cell>
          <cell r="S28">
            <v>3803</v>
          </cell>
          <cell r="T28">
            <v>3</v>
          </cell>
        </row>
        <row r="29">
          <cell r="A29" t="str">
            <v>Casablanca40</v>
          </cell>
          <cell r="C29" t="str">
            <v>Casablanca</v>
          </cell>
          <cell r="D29" t="str">
            <v>MA</v>
          </cell>
          <cell r="E29" t="str">
            <v>New York</v>
          </cell>
          <cell r="F29" t="str">
            <v>CY to CY</v>
          </cell>
          <cell r="G29">
            <v>40</v>
          </cell>
          <cell r="H29" t="str">
            <v>Seaquest</v>
          </cell>
          <cell r="I29">
            <v>1635</v>
          </cell>
          <cell r="J29">
            <v>388</v>
          </cell>
          <cell r="K29">
            <v>226</v>
          </cell>
          <cell r="L29">
            <v>2249</v>
          </cell>
          <cell r="M29">
            <v>22</v>
          </cell>
          <cell r="N29">
            <v>3000</v>
          </cell>
          <cell r="O29">
            <v>3000</v>
          </cell>
          <cell r="P29">
            <v>0</v>
          </cell>
          <cell r="Q29">
            <v>0</v>
          </cell>
          <cell r="R29">
            <v>5249</v>
          </cell>
          <cell r="S29">
            <v>5249</v>
          </cell>
          <cell r="T29">
            <v>4</v>
          </cell>
        </row>
        <row r="30">
          <cell r="A30" t="str">
            <v>Casablanca40H</v>
          </cell>
          <cell r="C30" t="str">
            <v>Casablanca</v>
          </cell>
          <cell r="D30" t="str">
            <v>MA</v>
          </cell>
          <cell r="E30" t="str">
            <v>New York</v>
          </cell>
          <cell r="F30" t="str">
            <v>CY to CY</v>
          </cell>
          <cell r="G30" t="str">
            <v>40H</v>
          </cell>
          <cell r="H30" t="str">
            <v>Seaquest</v>
          </cell>
          <cell r="I30">
            <v>1635</v>
          </cell>
          <cell r="J30">
            <v>388</v>
          </cell>
          <cell r="K30">
            <v>226</v>
          </cell>
          <cell r="L30">
            <v>2249</v>
          </cell>
          <cell r="M30">
            <v>22</v>
          </cell>
          <cell r="N30">
            <v>3500</v>
          </cell>
          <cell r="O30">
            <v>3500</v>
          </cell>
          <cell r="P30">
            <v>0</v>
          </cell>
          <cell r="Q30">
            <v>0</v>
          </cell>
          <cell r="R30">
            <v>5749</v>
          </cell>
          <cell r="S30">
            <v>5749</v>
          </cell>
          <cell r="T30">
            <v>5</v>
          </cell>
        </row>
        <row r="31">
          <cell r="A31" t="str">
            <v>Chennai20</v>
          </cell>
          <cell r="C31" t="str">
            <v>Chennai</v>
          </cell>
          <cell r="D31" t="str">
            <v>IN</v>
          </cell>
          <cell r="E31" t="str">
            <v>New York</v>
          </cell>
          <cell r="F31" t="str">
            <v>CY to CY</v>
          </cell>
          <cell r="G31">
            <v>20</v>
          </cell>
          <cell r="H31" t="str">
            <v>Seaquest</v>
          </cell>
          <cell r="I31">
            <v>2130</v>
          </cell>
          <cell r="J31">
            <v>579</v>
          </cell>
          <cell r="K31">
            <v>179</v>
          </cell>
          <cell r="L31">
            <v>2888</v>
          </cell>
          <cell r="M31">
            <v>32</v>
          </cell>
          <cell r="N31">
            <v>2000</v>
          </cell>
          <cell r="O31">
            <v>2000</v>
          </cell>
          <cell r="P31">
            <v>0</v>
          </cell>
          <cell r="Q31">
            <v>0</v>
          </cell>
          <cell r="R31">
            <v>4888</v>
          </cell>
          <cell r="S31">
            <v>4888</v>
          </cell>
          <cell r="T31">
            <v>3</v>
          </cell>
        </row>
        <row r="32">
          <cell r="A32" t="str">
            <v>Chennai40</v>
          </cell>
          <cell r="C32" t="str">
            <v>Chennai</v>
          </cell>
          <cell r="D32" t="str">
            <v>IN</v>
          </cell>
          <cell r="E32" t="str">
            <v>New York</v>
          </cell>
          <cell r="F32" t="str">
            <v>CY to CY</v>
          </cell>
          <cell r="G32">
            <v>40</v>
          </cell>
          <cell r="H32" t="str">
            <v>Seaquest</v>
          </cell>
          <cell r="I32">
            <v>2962</v>
          </cell>
          <cell r="J32">
            <v>643</v>
          </cell>
          <cell r="K32">
            <v>179</v>
          </cell>
          <cell r="L32">
            <v>3784</v>
          </cell>
          <cell r="M32">
            <v>32</v>
          </cell>
          <cell r="N32">
            <v>3000</v>
          </cell>
          <cell r="O32">
            <v>3000</v>
          </cell>
          <cell r="P32">
            <v>0</v>
          </cell>
          <cell r="Q32">
            <v>0</v>
          </cell>
          <cell r="R32">
            <v>6784</v>
          </cell>
          <cell r="S32">
            <v>6784</v>
          </cell>
          <cell r="T32">
            <v>4</v>
          </cell>
        </row>
        <row r="33">
          <cell r="A33" t="str">
            <v>Chennai40H</v>
          </cell>
          <cell r="C33" t="str">
            <v>Chennai</v>
          </cell>
          <cell r="D33" t="str">
            <v>IN</v>
          </cell>
          <cell r="E33" t="str">
            <v>New York</v>
          </cell>
          <cell r="F33" t="str">
            <v>CY to CY</v>
          </cell>
          <cell r="G33" t="str">
            <v>40H</v>
          </cell>
          <cell r="H33" t="str">
            <v>Seaquest</v>
          </cell>
          <cell r="I33">
            <v>2984</v>
          </cell>
          <cell r="J33">
            <v>643</v>
          </cell>
          <cell r="K33">
            <v>179</v>
          </cell>
          <cell r="L33">
            <v>3806</v>
          </cell>
          <cell r="M33">
            <v>32</v>
          </cell>
          <cell r="N33">
            <v>3500</v>
          </cell>
          <cell r="O33">
            <v>3500</v>
          </cell>
          <cell r="P33">
            <v>0</v>
          </cell>
          <cell r="Q33">
            <v>0</v>
          </cell>
          <cell r="R33">
            <v>7306</v>
          </cell>
          <cell r="S33">
            <v>7306</v>
          </cell>
          <cell r="T33">
            <v>5</v>
          </cell>
        </row>
        <row r="34">
          <cell r="A34" t="str">
            <v>Cochin20</v>
          </cell>
          <cell r="C34" t="str">
            <v>Cochin</v>
          </cell>
          <cell r="D34" t="str">
            <v>IN</v>
          </cell>
          <cell r="E34" t="str">
            <v>New York</v>
          </cell>
          <cell r="F34" t="str">
            <v>CY to CY</v>
          </cell>
          <cell r="G34">
            <v>20</v>
          </cell>
          <cell r="H34" t="str">
            <v>Seaquest</v>
          </cell>
          <cell r="I34">
            <v>1400</v>
          </cell>
          <cell r="J34">
            <v>579</v>
          </cell>
          <cell r="K34">
            <v>179</v>
          </cell>
          <cell r="L34">
            <v>2158</v>
          </cell>
          <cell r="M34">
            <v>30</v>
          </cell>
          <cell r="N34">
            <v>2000</v>
          </cell>
          <cell r="O34">
            <v>2000</v>
          </cell>
          <cell r="P34">
            <v>0</v>
          </cell>
          <cell r="Q34">
            <v>0</v>
          </cell>
          <cell r="R34">
            <v>4158</v>
          </cell>
          <cell r="S34">
            <v>4158</v>
          </cell>
          <cell r="T34">
            <v>3</v>
          </cell>
        </row>
        <row r="35">
          <cell r="A35" t="str">
            <v>Cochin40</v>
          </cell>
          <cell r="C35" t="str">
            <v>Cochin</v>
          </cell>
          <cell r="D35" t="str">
            <v>IN</v>
          </cell>
          <cell r="E35" t="str">
            <v>New York</v>
          </cell>
          <cell r="F35" t="str">
            <v>CY to CY</v>
          </cell>
          <cell r="G35">
            <v>40</v>
          </cell>
          <cell r="H35" t="str">
            <v>Seaquest</v>
          </cell>
          <cell r="I35">
            <v>1527</v>
          </cell>
          <cell r="J35">
            <v>643</v>
          </cell>
          <cell r="K35">
            <v>179</v>
          </cell>
          <cell r="L35">
            <v>2349</v>
          </cell>
          <cell r="M35">
            <v>30</v>
          </cell>
          <cell r="N35">
            <v>3000</v>
          </cell>
          <cell r="O35">
            <v>3000</v>
          </cell>
          <cell r="P35">
            <v>0</v>
          </cell>
          <cell r="Q35">
            <v>0</v>
          </cell>
          <cell r="R35">
            <v>5349</v>
          </cell>
          <cell r="S35">
            <v>5349</v>
          </cell>
          <cell r="T35">
            <v>4</v>
          </cell>
        </row>
        <row r="36">
          <cell r="A36" t="str">
            <v>Cochin40H</v>
          </cell>
          <cell r="C36" t="str">
            <v>Cochin</v>
          </cell>
          <cell r="D36" t="str">
            <v>IN</v>
          </cell>
          <cell r="E36" t="str">
            <v>New York</v>
          </cell>
          <cell r="F36" t="str">
            <v>CY to CY</v>
          </cell>
          <cell r="G36" t="str">
            <v>40H</v>
          </cell>
          <cell r="H36" t="str">
            <v>Seaquest</v>
          </cell>
          <cell r="I36">
            <v>1449</v>
          </cell>
          <cell r="J36">
            <v>643</v>
          </cell>
          <cell r="K36">
            <v>179</v>
          </cell>
          <cell r="L36">
            <v>2271</v>
          </cell>
          <cell r="M36">
            <v>30</v>
          </cell>
          <cell r="N36">
            <v>3500</v>
          </cell>
          <cell r="O36">
            <v>3500</v>
          </cell>
          <cell r="P36">
            <v>0</v>
          </cell>
          <cell r="Q36">
            <v>0</v>
          </cell>
          <cell r="R36">
            <v>5771</v>
          </cell>
          <cell r="S36">
            <v>5771</v>
          </cell>
          <cell r="T36">
            <v>5</v>
          </cell>
        </row>
        <row r="37">
          <cell r="A37" t="str">
            <v>Delhi20</v>
          </cell>
          <cell r="C37" t="str">
            <v>Delhi</v>
          </cell>
          <cell r="D37" t="str">
            <v>IN</v>
          </cell>
          <cell r="E37" t="str">
            <v>New York</v>
          </cell>
          <cell r="F37" t="str">
            <v>CY to CY</v>
          </cell>
          <cell r="G37">
            <v>20</v>
          </cell>
          <cell r="H37" t="str">
            <v>Seaquest</v>
          </cell>
          <cell r="I37">
            <v>1885</v>
          </cell>
          <cell r="J37">
            <v>579</v>
          </cell>
          <cell r="K37">
            <v>179</v>
          </cell>
          <cell r="L37">
            <v>2643</v>
          </cell>
          <cell r="M37">
            <v>27</v>
          </cell>
          <cell r="N37">
            <v>2000</v>
          </cell>
          <cell r="O37">
            <v>2000</v>
          </cell>
          <cell r="P37">
            <v>0</v>
          </cell>
          <cell r="Q37">
            <v>0</v>
          </cell>
          <cell r="R37">
            <v>4643</v>
          </cell>
          <cell r="S37">
            <v>4643</v>
          </cell>
          <cell r="T37">
            <v>3</v>
          </cell>
        </row>
        <row r="38">
          <cell r="A38" t="str">
            <v>Delhi40</v>
          </cell>
          <cell r="C38" t="str">
            <v>Delhi</v>
          </cell>
          <cell r="D38" t="str">
            <v>IN</v>
          </cell>
          <cell r="E38" t="str">
            <v>New York</v>
          </cell>
          <cell r="F38" t="str">
            <v>CY to CY</v>
          </cell>
          <cell r="G38">
            <v>40</v>
          </cell>
          <cell r="H38" t="str">
            <v>Seaquest</v>
          </cell>
          <cell r="I38">
            <v>2585</v>
          </cell>
          <cell r="J38">
            <v>643</v>
          </cell>
          <cell r="K38">
            <v>179</v>
          </cell>
          <cell r="L38">
            <v>3407</v>
          </cell>
          <cell r="M38">
            <v>27</v>
          </cell>
          <cell r="N38">
            <v>3000</v>
          </cell>
          <cell r="O38">
            <v>3000</v>
          </cell>
          <cell r="P38">
            <v>0</v>
          </cell>
          <cell r="Q38">
            <v>0</v>
          </cell>
          <cell r="R38">
            <v>6407</v>
          </cell>
          <cell r="S38">
            <v>6407</v>
          </cell>
          <cell r="T38">
            <v>4</v>
          </cell>
        </row>
        <row r="39">
          <cell r="A39" t="str">
            <v>Delhi40H</v>
          </cell>
          <cell r="C39" t="str">
            <v>Delhi</v>
          </cell>
          <cell r="D39" t="str">
            <v>IN</v>
          </cell>
          <cell r="E39" t="str">
            <v>New York</v>
          </cell>
          <cell r="F39" t="str">
            <v>CY to CY</v>
          </cell>
          <cell r="G39" t="str">
            <v>40H</v>
          </cell>
          <cell r="H39" t="str">
            <v>Seaquest</v>
          </cell>
          <cell r="I39">
            <v>2648</v>
          </cell>
          <cell r="J39">
            <v>643</v>
          </cell>
          <cell r="K39">
            <v>179</v>
          </cell>
          <cell r="L39">
            <v>3470</v>
          </cell>
          <cell r="M39">
            <v>27</v>
          </cell>
          <cell r="N39">
            <v>3500</v>
          </cell>
          <cell r="O39">
            <v>3500</v>
          </cell>
          <cell r="P39">
            <v>0</v>
          </cell>
          <cell r="Q39">
            <v>0</v>
          </cell>
          <cell r="R39">
            <v>6970</v>
          </cell>
          <cell r="S39">
            <v>6970</v>
          </cell>
          <cell r="T39">
            <v>5</v>
          </cell>
        </row>
        <row r="40">
          <cell r="A40" t="str">
            <v>Felixstowe20</v>
          </cell>
          <cell r="C40" t="str">
            <v>Felixstowe</v>
          </cell>
          <cell r="D40" t="str">
            <v>GB</v>
          </cell>
          <cell r="E40" t="str">
            <v>New York</v>
          </cell>
          <cell r="F40" t="str">
            <v>CY to CY</v>
          </cell>
          <cell r="G40">
            <v>20</v>
          </cell>
          <cell r="H40" t="str">
            <v>Seaquest</v>
          </cell>
          <cell r="I40">
            <v>937</v>
          </cell>
          <cell r="J40">
            <v>219</v>
          </cell>
          <cell r="K40">
            <v>465</v>
          </cell>
          <cell r="L40">
            <v>1621</v>
          </cell>
          <cell r="M40">
            <v>14</v>
          </cell>
          <cell r="N40">
            <v>2000</v>
          </cell>
          <cell r="O40">
            <v>2000</v>
          </cell>
          <cell r="P40">
            <v>0</v>
          </cell>
          <cell r="Q40">
            <v>0</v>
          </cell>
          <cell r="R40">
            <v>3621</v>
          </cell>
          <cell r="S40">
            <v>3621</v>
          </cell>
          <cell r="T40">
            <v>3</v>
          </cell>
        </row>
        <row r="41">
          <cell r="A41" t="str">
            <v>Felixstowe40</v>
          </cell>
          <cell r="C41" t="str">
            <v>Felixstowe</v>
          </cell>
          <cell r="D41" t="str">
            <v>GB</v>
          </cell>
          <cell r="E41" t="str">
            <v>New York</v>
          </cell>
          <cell r="F41" t="str">
            <v>CY to CY</v>
          </cell>
          <cell r="G41">
            <v>40</v>
          </cell>
          <cell r="H41" t="str">
            <v>Seaquest</v>
          </cell>
          <cell r="I41">
            <v>1110</v>
          </cell>
          <cell r="J41">
            <v>436</v>
          </cell>
          <cell r="K41">
            <v>540</v>
          </cell>
          <cell r="L41">
            <v>2086</v>
          </cell>
          <cell r="M41">
            <v>14</v>
          </cell>
          <cell r="N41">
            <v>3000</v>
          </cell>
          <cell r="O41">
            <v>3000</v>
          </cell>
          <cell r="P41">
            <v>0</v>
          </cell>
          <cell r="Q41">
            <v>0</v>
          </cell>
          <cell r="R41">
            <v>5086</v>
          </cell>
          <cell r="S41">
            <v>5086</v>
          </cell>
          <cell r="T41">
            <v>4</v>
          </cell>
        </row>
        <row r="42">
          <cell r="A42" t="str">
            <v>Felixstowe40H</v>
          </cell>
          <cell r="C42" t="str">
            <v>Felixstowe</v>
          </cell>
          <cell r="D42" t="str">
            <v>GB</v>
          </cell>
          <cell r="E42" t="str">
            <v>New York</v>
          </cell>
          <cell r="F42" t="str">
            <v>CY to CY</v>
          </cell>
          <cell r="G42" t="str">
            <v>40H</v>
          </cell>
          <cell r="H42" t="str">
            <v>Seaquest</v>
          </cell>
          <cell r="I42">
            <v>1110</v>
          </cell>
          <cell r="J42">
            <v>436</v>
          </cell>
          <cell r="K42">
            <v>540</v>
          </cell>
          <cell r="L42">
            <v>2086</v>
          </cell>
          <cell r="M42">
            <v>14</v>
          </cell>
          <cell r="N42">
            <v>3500</v>
          </cell>
          <cell r="O42">
            <v>3500</v>
          </cell>
          <cell r="P42">
            <v>0</v>
          </cell>
          <cell r="Q42">
            <v>0</v>
          </cell>
          <cell r="R42">
            <v>5586</v>
          </cell>
          <cell r="S42">
            <v>5586</v>
          </cell>
          <cell r="T42">
            <v>5</v>
          </cell>
        </row>
        <row r="43">
          <cell r="A43" t="str">
            <v>Fos Sur Mer20</v>
          </cell>
          <cell r="C43" t="str">
            <v>Fos Sur Mer</v>
          </cell>
          <cell r="D43" t="str">
            <v>FR</v>
          </cell>
          <cell r="E43" t="str">
            <v>New York</v>
          </cell>
          <cell r="F43" t="str">
            <v>CY to CY</v>
          </cell>
          <cell r="G43">
            <v>20</v>
          </cell>
          <cell r="H43" t="str">
            <v>Seaquest</v>
          </cell>
          <cell r="I43">
            <v>1587</v>
          </cell>
          <cell r="J43">
            <v>198</v>
          </cell>
          <cell r="K43">
            <v>438</v>
          </cell>
          <cell r="L43">
            <v>2223</v>
          </cell>
          <cell r="M43">
            <v>20</v>
          </cell>
          <cell r="N43">
            <v>2000</v>
          </cell>
          <cell r="O43">
            <v>2000</v>
          </cell>
          <cell r="P43">
            <v>0</v>
          </cell>
          <cell r="Q43">
            <v>0</v>
          </cell>
          <cell r="R43">
            <v>4223</v>
          </cell>
          <cell r="S43">
            <v>4223</v>
          </cell>
          <cell r="T43">
            <v>3</v>
          </cell>
        </row>
        <row r="44">
          <cell r="A44" t="str">
            <v>Fos Sur Mer40</v>
          </cell>
          <cell r="C44" t="str">
            <v>Fos Sur Mer</v>
          </cell>
          <cell r="D44" t="str">
            <v>FR</v>
          </cell>
          <cell r="E44" t="str">
            <v>New York</v>
          </cell>
          <cell r="F44" t="str">
            <v>CY to CY</v>
          </cell>
          <cell r="G44">
            <v>40</v>
          </cell>
          <cell r="H44" t="str">
            <v>Seaquest</v>
          </cell>
          <cell r="I44">
            <v>1615</v>
          </cell>
          <cell r="J44">
            <v>388</v>
          </cell>
          <cell r="K44">
            <v>476</v>
          </cell>
          <cell r="L44">
            <v>2479</v>
          </cell>
          <cell r="M44">
            <v>20</v>
          </cell>
          <cell r="N44">
            <v>3000</v>
          </cell>
          <cell r="O44">
            <v>3000</v>
          </cell>
          <cell r="P44">
            <v>0</v>
          </cell>
          <cell r="Q44">
            <v>0</v>
          </cell>
          <cell r="R44">
            <v>5479</v>
          </cell>
          <cell r="S44">
            <v>5479</v>
          </cell>
          <cell r="T44">
            <v>4</v>
          </cell>
        </row>
        <row r="45">
          <cell r="A45" t="str">
            <v>Fos Sur Mer40H</v>
          </cell>
          <cell r="C45" t="str">
            <v>Fos Sur Mer</v>
          </cell>
          <cell r="D45" t="str">
            <v>FR</v>
          </cell>
          <cell r="E45" t="str">
            <v>New York</v>
          </cell>
          <cell r="F45" t="str">
            <v>CY to CY</v>
          </cell>
          <cell r="G45" t="str">
            <v>40H</v>
          </cell>
          <cell r="H45" t="str">
            <v>Seaquest</v>
          </cell>
          <cell r="I45">
            <v>1615</v>
          </cell>
          <cell r="J45">
            <v>388</v>
          </cell>
          <cell r="K45">
            <v>476</v>
          </cell>
          <cell r="L45">
            <v>2479</v>
          </cell>
          <cell r="M45">
            <v>20</v>
          </cell>
          <cell r="N45">
            <v>3500</v>
          </cell>
          <cell r="O45">
            <v>3500</v>
          </cell>
          <cell r="P45">
            <v>0</v>
          </cell>
          <cell r="Q45">
            <v>0</v>
          </cell>
          <cell r="R45">
            <v>5979</v>
          </cell>
          <cell r="S45">
            <v>5979</v>
          </cell>
          <cell r="T45">
            <v>5</v>
          </cell>
        </row>
        <row r="46">
          <cell r="A46" t="str">
            <v>Gdynia20</v>
          </cell>
          <cell r="C46" t="str">
            <v>Gdynia</v>
          </cell>
          <cell r="D46" t="str">
            <v>PL</v>
          </cell>
          <cell r="E46" t="str">
            <v>New York</v>
          </cell>
          <cell r="F46" t="str">
            <v>CY to CY</v>
          </cell>
          <cell r="G46">
            <v>20</v>
          </cell>
          <cell r="H46" t="str">
            <v>Seaquest</v>
          </cell>
          <cell r="I46">
            <v>1532</v>
          </cell>
          <cell r="J46">
            <v>219</v>
          </cell>
          <cell r="K46">
            <v>110</v>
          </cell>
          <cell r="L46">
            <v>1861</v>
          </cell>
          <cell r="M46">
            <v>23</v>
          </cell>
          <cell r="N46">
            <v>2000</v>
          </cell>
          <cell r="O46">
            <v>2000</v>
          </cell>
          <cell r="P46">
            <v>0</v>
          </cell>
          <cell r="Q46">
            <v>0</v>
          </cell>
          <cell r="R46">
            <v>3861</v>
          </cell>
          <cell r="S46">
            <v>3861</v>
          </cell>
          <cell r="T46">
            <v>3</v>
          </cell>
        </row>
        <row r="47">
          <cell r="A47" t="str">
            <v>Gdynia40</v>
          </cell>
          <cell r="C47" t="str">
            <v>Gdynia</v>
          </cell>
          <cell r="D47" t="str">
            <v>PL</v>
          </cell>
          <cell r="E47" t="str">
            <v>New York</v>
          </cell>
          <cell r="F47" t="str">
            <v>CY to CY</v>
          </cell>
          <cell r="G47">
            <v>40</v>
          </cell>
          <cell r="H47" t="str">
            <v>Seaquest</v>
          </cell>
          <cell r="I47">
            <v>1900</v>
          </cell>
          <cell r="J47">
            <v>436</v>
          </cell>
          <cell r="K47">
            <v>215</v>
          </cell>
          <cell r="L47">
            <v>2551</v>
          </cell>
          <cell r="M47">
            <v>23</v>
          </cell>
          <cell r="N47">
            <v>3000</v>
          </cell>
          <cell r="O47">
            <v>3000</v>
          </cell>
          <cell r="P47">
            <v>0</v>
          </cell>
          <cell r="Q47">
            <v>0</v>
          </cell>
          <cell r="R47">
            <v>5551</v>
          </cell>
          <cell r="S47">
            <v>5551</v>
          </cell>
          <cell r="T47">
            <v>4</v>
          </cell>
        </row>
        <row r="48">
          <cell r="A48" t="str">
            <v>Gdynia40H</v>
          </cell>
          <cell r="C48" t="str">
            <v>Gdynia</v>
          </cell>
          <cell r="D48" t="str">
            <v>PL</v>
          </cell>
          <cell r="E48" t="str">
            <v>New York</v>
          </cell>
          <cell r="F48" t="str">
            <v>CY to CY</v>
          </cell>
          <cell r="G48" t="str">
            <v>40H</v>
          </cell>
          <cell r="H48" t="str">
            <v>Seaquest</v>
          </cell>
          <cell r="I48">
            <v>1900</v>
          </cell>
          <cell r="J48">
            <v>436</v>
          </cell>
          <cell r="K48">
            <v>215</v>
          </cell>
          <cell r="L48">
            <v>2551</v>
          </cell>
          <cell r="M48">
            <v>23</v>
          </cell>
          <cell r="N48">
            <v>3500</v>
          </cell>
          <cell r="O48">
            <v>3500</v>
          </cell>
          <cell r="P48">
            <v>0</v>
          </cell>
          <cell r="Q48">
            <v>0</v>
          </cell>
          <cell r="R48">
            <v>6051</v>
          </cell>
          <cell r="S48">
            <v>6051</v>
          </cell>
          <cell r="T48">
            <v>5</v>
          </cell>
        </row>
        <row r="49">
          <cell r="A49" t="str">
            <v>Genoa20</v>
          </cell>
          <cell r="C49" t="str">
            <v>Genoa</v>
          </cell>
          <cell r="D49" t="str">
            <v>IT</v>
          </cell>
          <cell r="E49" t="str">
            <v>New York</v>
          </cell>
          <cell r="F49" t="str">
            <v>CY to CY</v>
          </cell>
          <cell r="G49">
            <v>20</v>
          </cell>
          <cell r="H49" t="str">
            <v>Seaquest</v>
          </cell>
          <cell r="I49">
            <v>1272</v>
          </cell>
          <cell r="J49">
            <v>198</v>
          </cell>
          <cell r="K49">
            <v>255</v>
          </cell>
          <cell r="L49">
            <v>1725</v>
          </cell>
          <cell r="M49">
            <v>24</v>
          </cell>
          <cell r="N49">
            <v>2000</v>
          </cell>
          <cell r="O49">
            <v>2000</v>
          </cell>
          <cell r="P49">
            <v>0</v>
          </cell>
          <cell r="Q49">
            <v>0</v>
          </cell>
          <cell r="R49">
            <v>3725</v>
          </cell>
          <cell r="S49">
            <v>3725</v>
          </cell>
          <cell r="T49">
            <v>3</v>
          </cell>
        </row>
        <row r="50">
          <cell r="A50" t="str">
            <v>Genoa40</v>
          </cell>
          <cell r="C50" t="str">
            <v>Genoa</v>
          </cell>
          <cell r="D50" t="str">
            <v>IT</v>
          </cell>
          <cell r="E50" t="str">
            <v>New York</v>
          </cell>
          <cell r="F50" t="str">
            <v>CY to CY</v>
          </cell>
          <cell r="G50">
            <v>40</v>
          </cell>
          <cell r="H50" t="str">
            <v>Seaquest</v>
          </cell>
          <cell r="I50">
            <v>1425</v>
          </cell>
          <cell r="J50">
            <v>388</v>
          </cell>
          <cell r="K50">
            <v>255</v>
          </cell>
          <cell r="L50">
            <v>2068</v>
          </cell>
          <cell r="M50">
            <v>24</v>
          </cell>
          <cell r="N50">
            <v>3000</v>
          </cell>
          <cell r="O50">
            <v>3000</v>
          </cell>
          <cell r="P50">
            <v>0</v>
          </cell>
          <cell r="Q50">
            <v>0</v>
          </cell>
          <cell r="R50">
            <v>5068</v>
          </cell>
          <cell r="S50">
            <v>5068</v>
          </cell>
          <cell r="T50">
            <v>4</v>
          </cell>
        </row>
        <row r="51">
          <cell r="A51" t="str">
            <v>Genoa40H</v>
          </cell>
          <cell r="C51" t="str">
            <v>Genoa</v>
          </cell>
          <cell r="D51" t="str">
            <v>IT</v>
          </cell>
          <cell r="E51" t="str">
            <v>New York</v>
          </cell>
          <cell r="F51" t="str">
            <v>CY to CY</v>
          </cell>
          <cell r="G51" t="str">
            <v>40H</v>
          </cell>
          <cell r="H51" t="str">
            <v>Seaquest</v>
          </cell>
          <cell r="I51">
            <v>1425</v>
          </cell>
          <cell r="J51">
            <v>388</v>
          </cell>
          <cell r="K51">
            <v>255</v>
          </cell>
          <cell r="L51">
            <v>2068</v>
          </cell>
          <cell r="M51">
            <v>24</v>
          </cell>
          <cell r="N51">
            <v>3500</v>
          </cell>
          <cell r="O51">
            <v>3500</v>
          </cell>
          <cell r="P51">
            <v>0</v>
          </cell>
          <cell r="Q51">
            <v>0</v>
          </cell>
          <cell r="R51">
            <v>5568</v>
          </cell>
          <cell r="S51">
            <v>5568</v>
          </cell>
          <cell r="T51">
            <v>5</v>
          </cell>
        </row>
        <row r="52">
          <cell r="A52" t="str">
            <v>Hamburg20</v>
          </cell>
          <cell r="C52" t="str">
            <v>Hamburg</v>
          </cell>
          <cell r="D52" t="str">
            <v>DE</v>
          </cell>
          <cell r="E52" t="str">
            <v>New York</v>
          </cell>
          <cell r="F52" t="str">
            <v>CY to CY</v>
          </cell>
          <cell r="G52">
            <v>20</v>
          </cell>
          <cell r="H52" t="str">
            <v>Seaquest</v>
          </cell>
          <cell r="I52">
            <v>1682</v>
          </cell>
          <cell r="J52">
            <v>219</v>
          </cell>
          <cell r="K52">
            <v>110</v>
          </cell>
          <cell r="L52">
            <v>2011</v>
          </cell>
          <cell r="M52">
            <v>15</v>
          </cell>
          <cell r="N52">
            <v>2000</v>
          </cell>
          <cell r="O52">
            <v>2000</v>
          </cell>
          <cell r="P52">
            <v>0</v>
          </cell>
          <cell r="Q52">
            <v>0</v>
          </cell>
          <cell r="R52">
            <v>4011</v>
          </cell>
          <cell r="S52">
            <v>4011</v>
          </cell>
          <cell r="T52">
            <v>3</v>
          </cell>
        </row>
        <row r="53">
          <cell r="A53" t="str">
            <v>Hamburg40</v>
          </cell>
          <cell r="C53" t="str">
            <v>Hamburg</v>
          </cell>
          <cell r="D53" t="str">
            <v>DE</v>
          </cell>
          <cell r="E53" t="str">
            <v>New York</v>
          </cell>
          <cell r="F53" t="str">
            <v>CY to CY</v>
          </cell>
          <cell r="G53">
            <v>40</v>
          </cell>
          <cell r="H53" t="str">
            <v>Seaquest</v>
          </cell>
          <cell r="I53">
            <v>2150</v>
          </cell>
          <cell r="J53">
            <v>436</v>
          </cell>
          <cell r="K53">
            <v>215</v>
          </cell>
          <cell r="L53">
            <v>2801</v>
          </cell>
          <cell r="M53">
            <v>15</v>
          </cell>
          <cell r="N53">
            <v>3000</v>
          </cell>
          <cell r="O53">
            <v>3000</v>
          </cell>
          <cell r="P53">
            <v>0</v>
          </cell>
          <cell r="Q53">
            <v>0</v>
          </cell>
          <cell r="R53">
            <v>5801</v>
          </cell>
          <cell r="S53">
            <v>5801</v>
          </cell>
          <cell r="T53">
            <v>4</v>
          </cell>
        </row>
        <row r="54">
          <cell r="A54" t="str">
            <v>Hamburg40H</v>
          </cell>
          <cell r="C54" t="str">
            <v>Hamburg</v>
          </cell>
          <cell r="D54" t="str">
            <v>DE</v>
          </cell>
          <cell r="E54" t="str">
            <v>New York</v>
          </cell>
          <cell r="F54" t="str">
            <v>CY to CY</v>
          </cell>
          <cell r="G54" t="str">
            <v>40H</v>
          </cell>
          <cell r="H54" t="str">
            <v>Seaquest</v>
          </cell>
          <cell r="I54">
            <v>2150</v>
          </cell>
          <cell r="J54">
            <v>436</v>
          </cell>
          <cell r="K54">
            <v>215</v>
          </cell>
          <cell r="L54">
            <v>2801</v>
          </cell>
          <cell r="M54">
            <v>15</v>
          </cell>
          <cell r="N54">
            <v>3500</v>
          </cell>
          <cell r="O54">
            <v>3500</v>
          </cell>
          <cell r="P54">
            <v>0</v>
          </cell>
          <cell r="Q54">
            <v>0</v>
          </cell>
          <cell r="R54">
            <v>6301</v>
          </cell>
          <cell r="S54">
            <v>6301</v>
          </cell>
          <cell r="T54">
            <v>5</v>
          </cell>
        </row>
        <row r="55">
          <cell r="A55" t="str">
            <v>Istanbul20</v>
          </cell>
          <cell r="C55" t="str">
            <v>Istanbul</v>
          </cell>
          <cell r="D55" t="str">
            <v>TR</v>
          </cell>
          <cell r="E55" t="str">
            <v>New York</v>
          </cell>
          <cell r="F55" t="str">
            <v>CY to CY</v>
          </cell>
          <cell r="G55">
            <v>20</v>
          </cell>
          <cell r="H55" t="str">
            <v>Seaquest</v>
          </cell>
          <cell r="I55">
            <v>1232</v>
          </cell>
          <cell r="J55">
            <v>198</v>
          </cell>
          <cell r="K55">
            <v>241</v>
          </cell>
          <cell r="L55">
            <v>1671</v>
          </cell>
          <cell r="M55">
            <v>28</v>
          </cell>
          <cell r="N55">
            <v>2000</v>
          </cell>
          <cell r="O55">
            <v>2000</v>
          </cell>
          <cell r="P55">
            <v>0</v>
          </cell>
          <cell r="Q55">
            <v>0</v>
          </cell>
          <cell r="R55">
            <v>3671</v>
          </cell>
          <cell r="S55">
            <v>3671</v>
          </cell>
          <cell r="T55">
            <v>3</v>
          </cell>
        </row>
        <row r="56">
          <cell r="A56" t="str">
            <v>Istanbul40</v>
          </cell>
          <cell r="C56" t="str">
            <v>Istanbul</v>
          </cell>
          <cell r="D56" t="str">
            <v>TR</v>
          </cell>
          <cell r="E56" t="str">
            <v>New York</v>
          </cell>
          <cell r="F56" t="str">
            <v>CY to CY</v>
          </cell>
          <cell r="G56">
            <v>40</v>
          </cell>
          <cell r="H56" t="str">
            <v>Seaquest</v>
          </cell>
          <cell r="I56">
            <v>1850</v>
          </cell>
          <cell r="J56">
            <v>388</v>
          </cell>
          <cell r="K56">
            <v>469</v>
          </cell>
          <cell r="L56">
            <v>2707</v>
          </cell>
          <cell r="M56">
            <v>28</v>
          </cell>
          <cell r="N56">
            <v>3000</v>
          </cell>
          <cell r="O56">
            <v>3000</v>
          </cell>
          <cell r="P56">
            <v>0</v>
          </cell>
          <cell r="Q56">
            <v>0</v>
          </cell>
          <cell r="R56">
            <v>5707</v>
          </cell>
          <cell r="S56">
            <v>5707</v>
          </cell>
          <cell r="T56">
            <v>4</v>
          </cell>
        </row>
        <row r="57">
          <cell r="A57" t="str">
            <v>Istanbul40H</v>
          </cell>
          <cell r="C57" t="str">
            <v>Istanbul</v>
          </cell>
          <cell r="D57" t="str">
            <v>TR</v>
          </cell>
          <cell r="E57" t="str">
            <v>New York</v>
          </cell>
          <cell r="F57" t="str">
            <v>CY to CY</v>
          </cell>
          <cell r="G57" t="str">
            <v>40H</v>
          </cell>
          <cell r="H57" t="str">
            <v>Seaquest</v>
          </cell>
          <cell r="I57">
            <v>1850</v>
          </cell>
          <cell r="J57">
            <v>388</v>
          </cell>
          <cell r="K57">
            <v>469</v>
          </cell>
          <cell r="L57">
            <v>2707</v>
          </cell>
          <cell r="M57">
            <v>28</v>
          </cell>
          <cell r="N57">
            <v>3500</v>
          </cell>
          <cell r="O57">
            <v>3500</v>
          </cell>
          <cell r="P57">
            <v>0</v>
          </cell>
          <cell r="Q57">
            <v>0</v>
          </cell>
          <cell r="R57">
            <v>6207</v>
          </cell>
          <cell r="S57">
            <v>6207</v>
          </cell>
          <cell r="T57">
            <v>5</v>
          </cell>
        </row>
        <row r="58">
          <cell r="A58" t="str">
            <v>Izmir20</v>
          </cell>
          <cell r="C58" t="str">
            <v>Izmir</v>
          </cell>
          <cell r="D58" t="str">
            <v>TR</v>
          </cell>
          <cell r="E58" t="str">
            <v>New York</v>
          </cell>
          <cell r="F58" t="str">
            <v>CY to CY</v>
          </cell>
          <cell r="G58">
            <v>20</v>
          </cell>
          <cell r="H58" t="str">
            <v>Seaquest</v>
          </cell>
          <cell r="I58">
            <v>1242</v>
          </cell>
          <cell r="J58">
            <v>198</v>
          </cell>
          <cell r="K58">
            <v>241</v>
          </cell>
          <cell r="L58">
            <v>1681</v>
          </cell>
          <cell r="M58">
            <v>18</v>
          </cell>
          <cell r="N58">
            <v>2000</v>
          </cell>
          <cell r="O58">
            <v>2000</v>
          </cell>
          <cell r="P58">
            <v>0</v>
          </cell>
          <cell r="Q58">
            <v>0</v>
          </cell>
          <cell r="R58">
            <v>3681</v>
          </cell>
          <cell r="S58">
            <v>3681</v>
          </cell>
          <cell r="T58">
            <v>3</v>
          </cell>
        </row>
        <row r="59">
          <cell r="A59" t="str">
            <v>Izmir40</v>
          </cell>
          <cell r="C59" t="str">
            <v>Izmir</v>
          </cell>
          <cell r="D59" t="str">
            <v>TR</v>
          </cell>
          <cell r="E59" t="str">
            <v>New York</v>
          </cell>
          <cell r="F59" t="str">
            <v>CY to CY</v>
          </cell>
          <cell r="G59">
            <v>40</v>
          </cell>
          <cell r="H59" t="str">
            <v>Seaquest</v>
          </cell>
          <cell r="I59">
            <v>1845</v>
          </cell>
          <cell r="J59">
            <v>388</v>
          </cell>
          <cell r="K59">
            <v>469</v>
          </cell>
          <cell r="L59">
            <v>2702</v>
          </cell>
          <cell r="M59">
            <v>18</v>
          </cell>
          <cell r="N59">
            <v>3000</v>
          </cell>
          <cell r="O59">
            <v>3000</v>
          </cell>
          <cell r="P59">
            <v>0</v>
          </cell>
          <cell r="Q59">
            <v>0</v>
          </cell>
          <cell r="R59">
            <v>5702</v>
          </cell>
          <cell r="S59">
            <v>5702</v>
          </cell>
          <cell r="T59">
            <v>4</v>
          </cell>
        </row>
        <row r="60">
          <cell r="A60" t="str">
            <v>Izmir40H</v>
          </cell>
          <cell r="C60" t="str">
            <v>Izmir</v>
          </cell>
          <cell r="D60" t="str">
            <v>TR</v>
          </cell>
          <cell r="E60" t="str">
            <v>New York</v>
          </cell>
          <cell r="F60" t="str">
            <v>CY to CY</v>
          </cell>
          <cell r="G60" t="str">
            <v>40H</v>
          </cell>
          <cell r="H60" t="str">
            <v>Seaquest</v>
          </cell>
          <cell r="I60">
            <v>1845</v>
          </cell>
          <cell r="J60">
            <v>388</v>
          </cell>
          <cell r="K60">
            <v>469</v>
          </cell>
          <cell r="L60">
            <v>2702</v>
          </cell>
          <cell r="M60">
            <v>18</v>
          </cell>
          <cell r="N60">
            <v>3500</v>
          </cell>
          <cell r="O60">
            <v>3500</v>
          </cell>
          <cell r="P60">
            <v>0</v>
          </cell>
          <cell r="Q60">
            <v>0</v>
          </cell>
          <cell r="R60">
            <v>6202</v>
          </cell>
          <cell r="S60">
            <v>6202</v>
          </cell>
          <cell r="T60">
            <v>5</v>
          </cell>
        </row>
        <row r="61">
          <cell r="A61" t="str">
            <v>Jaipur20</v>
          </cell>
          <cell r="C61" t="str">
            <v>Jaipur</v>
          </cell>
          <cell r="D61" t="str">
            <v>IN</v>
          </cell>
          <cell r="E61" t="str">
            <v>New York</v>
          </cell>
          <cell r="F61" t="str">
            <v>CY to CY</v>
          </cell>
          <cell r="G61">
            <v>20</v>
          </cell>
          <cell r="H61" t="str">
            <v>Seaquest</v>
          </cell>
          <cell r="I61">
            <v>2220</v>
          </cell>
          <cell r="J61">
            <v>579</v>
          </cell>
          <cell r="K61">
            <v>179</v>
          </cell>
          <cell r="L61">
            <v>2978</v>
          </cell>
          <cell r="M61">
            <v>27</v>
          </cell>
          <cell r="N61">
            <v>2000</v>
          </cell>
          <cell r="O61">
            <v>2000</v>
          </cell>
          <cell r="P61">
            <v>0</v>
          </cell>
          <cell r="Q61">
            <v>0</v>
          </cell>
          <cell r="R61">
            <v>4978</v>
          </cell>
          <cell r="S61">
            <v>4978</v>
          </cell>
          <cell r="T61">
            <v>3</v>
          </cell>
        </row>
        <row r="62">
          <cell r="A62" t="str">
            <v>Jaipur40</v>
          </cell>
          <cell r="C62" t="str">
            <v>Jaipur</v>
          </cell>
          <cell r="D62" t="str">
            <v>IN</v>
          </cell>
          <cell r="E62" t="str">
            <v>New York</v>
          </cell>
          <cell r="F62" t="str">
            <v>CY to CY</v>
          </cell>
          <cell r="G62">
            <v>40</v>
          </cell>
          <cell r="H62" t="str">
            <v>Seaquest</v>
          </cell>
          <cell r="I62">
            <v>2912</v>
          </cell>
          <cell r="J62">
            <v>643</v>
          </cell>
          <cell r="K62">
            <v>179</v>
          </cell>
          <cell r="L62">
            <v>3734</v>
          </cell>
          <cell r="M62">
            <v>27</v>
          </cell>
          <cell r="N62">
            <v>3000</v>
          </cell>
          <cell r="O62">
            <v>3000</v>
          </cell>
          <cell r="P62">
            <v>0</v>
          </cell>
          <cell r="Q62">
            <v>0</v>
          </cell>
          <cell r="R62">
            <v>6734</v>
          </cell>
          <cell r="S62">
            <v>6734</v>
          </cell>
          <cell r="T62">
            <v>4</v>
          </cell>
        </row>
        <row r="63">
          <cell r="A63" t="str">
            <v>Jaipur40H</v>
          </cell>
          <cell r="C63" t="str">
            <v>Jaipur</v>
          </cell>
          <cell r="D63" t="str">
            <v>IN</v>
          </cell>
          <cell r="E63" t="str">
            <v>New York</v>
          </cell>
          <cell r="F63" t="str">
            <v>CY to CY</v>
          </cell>
          <cell r="G63" t="str">
            <v>40H</v>
          </cell>
          <cell r="H63" t="str">
            <v>Seaquest</v>
          </cell>
          <cell r="I63">
            <v>2884</v>
          </cell>
          <cell r="J63">
            <v>643</v>
          </cell>
          <cell r="K63">
            <v>179</v>
          </cell>
          <cell r="L63">
            <v>3706</v>
          </cell>
          <cell r="M63">
            <v>27</v>
          </cell>
          <cell r="N63">
            <v>3500</v>
          </cell>
          <cell r="O63">
            <v>3500</v>
          </cell>
          <cell r="P63">
            <v>0</v>
          </cell>
          <cell r="Q63">
            <v>0</v>
          </cell>
          <cell r="R63">
            <v>7206</v>
          </cell>
          <cell r="S63">
            <v>7206</v>
          </cell>
          <cell r="T63">
            <v>5</v>
          </cell>
        </row>
        <row r="64">
          <cell r="A64" t="str">
            <v>Karachi20</v>
          </cell>
          <cell r="C64" t="str">
            <v>Karachi</v>
          </cell>
          <cell r="D64" t="str">
            <v>PK</v>
          </cell>
          <cell r="E64" t="str">
            <v>New York</v>
          </cell>
          <cell r="F64" t="str">
            <v>CY to CY</v>
          </cell>
          <cell r="G64">
            <v>20</v>
          </cell>
          <cell r="H64" t="str">
            <v>Seaquest</v>
          </cell>
          <cell r="I64">
            <v>1310</v>
          </cell>
          <cell r="J64">
            <v>579</v>
          </cell>
          <cell r="K64">
            <v>179</v>
          </cell>
          <cell r="L64">
            <v>2068</v>
          </cell>
          <cell r="M64">
            <v>30</v>
          </cell>
          <cell r="N64">
            <v>2000</v>
          </cell>
          <cell r="O64">
            <v>2000</v>
          </cell>
          <cell r="P64">
            <v>0</v>
          </cell>
          <cell r="Q64">
            <v>0</v>
          </cell>
          <cell r="R64">
            <v>4068</v>
          </cell>
          <cell r="S64">
            <v>4068</v>
          </cell>
          <cell r="T64">
            <v>3</v>
          </cell>
        </row>
        <row r="65">
          <cell r="A65" t="str">
            <v>Karachi40</v>
          </cell>
          <cell r="C65" t="str">
            <v>Karachi</v>
          </cell>
          <cell r="D65" t="str">
            <v>PK</v>
          </cell>
          <cell r="E65" t="str">
            <v>New York</v>
          </cell>
          <cell r="F65" t="str">
            <v>CY to CY</v>
          </cell>
          <cell r="G65">
            <v>40</v>
          </cell>
          <cell r="H65" t="str">
            <v>Seaquest</v>
          </cell>
          <cell r="I65">
            <v>1438</v>
          </cell>
          <cell r="J65">
            <v>643</v>
          </cell>
          <cell r="K65">
            <v>179</v>
          </cell>
          <cell r="L65">
            <v>2260</v>
          </cell>
          <cell r="M65">
            <v>30</v>
          </cell>
          <cell r="N65">
            <v>3000</v>
          </cell>
          <cell r="O65">
            <v>3000</v>
          </cell>
          <cell r="P65">
            <v>0</v>
          </cell>
          <cell r="Q65">
            <v>0</v>
          </cell>
          <cell r="R65">
            <v>5260</v>
          </cell>
          <cell r="S65">
            <v>5260</v>
          </cell>
          <cell r="T65">
            <v>4</v>
          </cell>
        </row>
        <row r="66">
          <cell r="A66" t="str">
            <v>Karachi40H</v>
          </cell>
          <cell r="C66" t="str">
            <v>Karachi</v>
          </cell>
          <cell r="D66" t="str">
            <v>PK</v>
          </cell>
          <cell r="E66" t="str">
            <v>New York</v>
          </cell>
          <cell r="F66" t="str">
            <v>CY to CY</v>
          </cell>
          <cell r="G66" t="str">
            <v>40H</v>
          </cell>
          <cell r="H66" t="str">
            <v>Seaquest</v>
          </cell>
          <cell r="I66">
            <v>1372</v>
          </cell>
          <cell r="J66">
            <v>643</v>
          </cell>
          <cell r="K66">
            <v>179</v>
          </cell>
          <cell r="L66">
            <v>2194</v>
          </cell>
          <cell r="M66">
            <v>30</v>
          </cell>
          <cell r="N66">
            <v>3500</v>
          </cell>
          <cell r="O66">
            <v>3500</v>
          </cell>
          <cell r="P66">
            <v>0</v>
          </cell>
          <cell r="Q66">
            <v>0</v>
          </cell>
          <cell r="R66">
            <v>5694</v>
          </cell>
          <cell r="S66">
            <v>5694</v>
          </cell>
          <cell r="T66">
            <v>5</v>
          </cell>
        </row>
        <row r="67">
          <cell r="A67" t="str">
            <v>Kolkata20</v>
          </cell>
          <cell r="C67" t="str">
            <v>Kolkata</v>
          </cell>
          <cell r="D67" t="str">
            <v>IN</v>
          </cell>
          <cell r="E67" t="str">
            <v>New York</v>
          </cell>
          <cell r="F67" t="str">
            <v>CY to CY</v>
          </cell>
          <cell r="G67">
            <v>20</v>
          </cell>
          <cell r="H67" t="str">
            <v>Seaquest</v>
          </cell>
          <cell r="I67">
            <v>2130</v>
          </cell>
          <cell r="J67">
            <v>579</v>
          </cell>
          <cell r="K67">
            <v>179</v>
          </cell>
          <cell r="L67">
            <v>2888</v>
          </cell>
          <cell r="M67">
            <v>38</v>
          </cell>
          <cell r="N67">
            <v>2000</v>
          </cell>
          <cell r="O67">
            <v>2000</v>
          </cell>
          <cell r="P67">
            <v>0</v>
          </cell>
          <cell r="Q67">
            <v>0</v>
          </cell>
          <cell r="R67">
            <v>4888</v>
          </cell>
          <cell r="S67">
            <v>4888</v>
          </cell>
          <cell r="T67">
            <v>3</v>
          </cell>
        </row>
        <row r="68">
          <cell r="A68" t="str">
            <v>Kolkata40</v>
          </cell>
          <cell r="C68" t="str">
            <v>Kolkata</v>
          </cell>
          <cell r="D68" t="str">
            <v>IN</v>
          </cell>
          <cell r="E68" t="str">
            <v>New York</v>
          </cell>
          <cell r="F68" t="str">
            <v>CY to CY</v>
          </cell>
          <cell r="G68">
            <v>40</v>
          </cell>
          <cell r="H68" t="str">
            <v>Seaquest</v>
          </cell>
          <cell r="I68">
            <v>2962</v>
          </cell>
          <cell r="J68">
            <v>643</v>
          </cell>
          <cell r="K68">
            <v>179</v>
          </cell>
          <cell r="L68">
            <v>3784</v>
          </cell>
          <cell r="M68">
            <v>38</v>
          </cell>
          <cell r="N68">
            <v>3000</v>
          </cell>
          <cell r="O68">
            <v>3000</v>
          </cell>
          <cell r="P68">
            <v>0</v>
          </cell>
          <cell r="Q68">
            <v>0</v>
          </cell>
          <cell r="R68">
            <v>6784</v>
          </cell>
          <cell r="S68">
            <v>6784</v>
          </cell>
          <cell r="T68">
            <v>4</v>
          </cell>
        </row>
        <row r="69">
          <cell r="A69" t="str">
            <v>Kolkata40H</v>
          </cell>
          <cell r="C69" t="str">
            <v>Kolkata</v>
          </cell>
          <cell r="D69" t="str">
            <v>IN</v>
          </cell>
          <cell r="E69" t="str">
            <v>New York</v>
          </cell>
          <cell r="F69" t="str">
            <v>CY to CY</v>
          </cell>
          <cell r="G69" t="str">
            <v>40H</v>
          </cell>
          <cell r="H69" t="str">
            <v>Seaquest</v>
          </cell>
          <cell r="I69">
            <v>2984</v>
          </cell>
          <cell r="J69">
            <v>643</v>
          </cell>
          <cell r="K69">
            <v>179</v>
          </cell>
          <cell r="L69">
            <v>3806</v>
          </cell>
          <cell r="M69">
            <v>38</v>
          </cell>
          <cell r="N69">
            <v>3500</v>
          </cell>
          <cell r="O69">
            <v>3500</v>
          </cell>
          <cell r="P69">
            <v>0</v>
          </cell>
          <cell r="Q69">
            <v>0</v>
          </cell>
          <cell r="R69">
            <v>7306</v>
          </cell>
          <cell r="S69">
            <v>7306</v>
          </cell>
          <cell r="T69">
            <v>5</v>
          </cell>
        </row>
        <row r="70">
          <cell r="A70" t="str">
            <v>La Spezia20</v>
          </cell>
          <cell r="C70" t="str">
            <v>La Spezia</v>
          </cell>
          <cell r="D70" t="str">
            <v>IT</v>
          </cell>
          <cell r="E70" t="str">
            <v>New York</v>
          </cell>
          <cell r="F70" t="str">
            <v>CY to CY</v>
          </cell>
          <cell r="G70">
            <v>20</v>
          </cell>
          <cell r="H70" t="str">
            <v>Seaquest</v>
          </cell>
          <cell r="I70">
            <v>582</v>
          </cell>
          <cell r="J70">
            <v>198</v>
          </cell>
          <cell r="K70">
            <v>468</v>
          </cell>
          <cell r="L70">
            <v>1248</v>
          </cell>
          <cell r="M70">
            <v>15</v>
          </cell>
          <cell r="N70">
            <v>2000</v>
          </cell>
          <cell r="O70">
            <v>2000</v>
          </cell>
          <cell r="P70">
            <v>0</v>
          </cell>
          <cell r="Q70">
            <v>0</v>
          </cell>
          <cell r="R70">
            <v>3248</v>
          </cell>
          <cell r="S70">
            <v>3248</v>
          </cell>
          <cell r="T70">
            <v>3</v>
          </cell>
        </row>
        <row r="71">
          <cell r="A71" t="str">
            <v>La Spezia40</v>
          </cell>
          <cell r="C71" t="str">
            <v>La Spezia</v>
          </cell>
          <cell r="D71" t="str">
            <v>IT</v>
          </cell>
          <cell r="E71" t="str">
            <v>New York</v>
          </cell>
          <cell r="F71" t="str">
            <v>CY to CY</v>
          </cell>
          <cell r="G71">
            <v>40</v>
          </cell>
          <cell r="H71" t="str">
            <v>Seaquest</v>
          </cell>
          <cell r="I71">
            <v>1115</v>
          </cell>
          <cell r="J71">
            <v>388</v>
          </cell>
          <cell r="K71">
            <v>506</v>
          </cell>
          <cell r="L71">
            <v>2009</v>
          </cell>
          <cell r="M71">
            <v>15</v>
          </cell>
          <cell r="N71">
            <v>3000</v>
          </cell>
          <cell r="O71">
            <v>3000</v>
          </cell>
          <cell r="P71">
            <v>0</v>
          </cell>
          <cell r="Q71">
            <v>0</v>
          </cell>
          <cell r="R71">
            <v>5009</v>
          </cell>
          <cell r="S71">
            <v>5009</v>
          </cell>
          <cell r="T71">
            <v>4</v>
          </cell>
        </row>
        <row r="72">
          <cell r="A72" t="str">
            <v>La Spezia40H</v>
          </cell>
          <cell r="C72" t="str">
            <v>La Spezia</v>
          </cell>
          <cell r="D72" t="str">
            <v>IT</v>
          </cell>
          <cell r="E72" t="str">
            <v>New York</v>
          </cell>
          <cell r="F72" t="str">
            <v>CY to CY</v>
          </cell>
          <cell r="G72" t="str">
            <v>40H</v>
          </cell>
          <cell r="H72" t="str">
            <v>Seaquest</v>
          </cell>
          <cell r="I72">
            <v>1115</v>
          </cell>
          <cell r="J72">
            <v>388</v>
          </cell>
          <cell r="K72">
            <v>506</v>
          </cell>
          <cell r="L72">
            <v>2009</v>
          </cell>
          <cell r="M72">
            <v>15</v>
          </cell>
          <cell r="N72">
            <v>3500</v>
          </cell>
          <cell r="O72">
            <v>3500</v>
          </cell>
          <cell r="P72">
            <v>0</v>
          </cell>
          <cell r="Q72">
            <v>0</v>
          </cell>
          <cell r="R72">
            <v>5509</v>
          </cell>
          <cell r="S72">
            <v>5509</v>
          </cell>
          <cell r="T72">
            <v>5</v>
          </cell>
        </row>
        <row r="73">
          <cell r="A73" t="str">
            <v>Le Havre20</v>
          </cell>
          <cell r="C73" t="str">
            <v>Le Havre</v>
          </cell>
          <cell r="D73" t="str">
            <v>FR</v>
          </cell>
          <cell r="E73" t="str">
            <v>New York</v>
          </cell>
          <cell r="F73" t="str">
            <v>CY to CY</v>
          </cell>
          <cell r="G73">
            <v>20</v>
          </cell>
          <cell r="H73" t="str">
            <v>Seaquest</v>
          </cell>
          <cell r="I73">
            <v>1382</v>
          </cell>
          <cell r="J73">
            <v>219</v>
          </cell>
          <cell r="K73">
            <v>110</v>
          </cell>
          <cell r="L73">
            <v>1711</v>
          </cell>
          <cell r="M73">
            <v>23</v>
          </cell>
          <cell r="N73">
            <v>2000</v>
          </cell>
          <cell r="O73">
            <v>2000</v>
          </cell>
          <cell r="P73">
            <v>0</v>
          </cell>
          <cell r="Q73">
            <v>0</v>
          </cell>
          <cell r="R73">
            <v>3711</v>
          </cell>
          <cell r="S73">
            <v>3711</v>
          </cell>
          <cell r="T73">
            <v>3</v>
          </cell>
        </row>
        <row r="74">
          <cell r="A74" t="str">
            <v>Le Havre40</v>
          </cell>
          <cell r="C74" t="str">
            <v>Le Havre</v>
          </cell>
          <cell r="D74" t="str">
            <v>FR</v>
          </cell>
          <cell r="E74" t="str">
            <v>New York</v>
          </cell>
          <cell r="F74" t="str">
            <v>CY to CY</v>
          </cell>
          <cell r="G74">
            <v>40</v>
          </cell>
          <cell r="H74" t="str">
            <v>Seaquest</v>
          </cell>
          <cell r="I74">
            <v>1750</v>
          </cell>
          <cell r="J74">
            <v>436</v>
          </cell>
          <cell r="K74">
            <v>215</v>
          </cell>
          <cell r="L74">
            <v>2401</v>
          </cell>
          <cell r="M74">
            <v>23</v>
          </cell>
          <cell r="N74">
            <v>3000</v>
          </cell>
          <cell r="O74">
            <v>3000</v>
          </cell>
          <cell r="P74">
            <v>0</v>
          </cell>
          <cell r="Q74">
            <v>0</v>
          </cell>
          <cell r="R74">
            <v>5401</v>
          </cell>
          <cell r="S74">
            <v>5401</v>
          </cell>
          <cell r="T74">
            <v>4</v>
          </cell>
        </row>
        <row r="75">
          <cell r="A75" t="str">
            <v>Le Havre40H</v>
          </cell>
          <cell r="C75" t="str">
            <v>Le Havre</v>
          </cell>
          <cell r="D75" t="str">
            <v>FR</v>
          </cell>
          <cell r="E75" t="str">
            <v>New York</v>
          </cell>
          <cell r="F75" t="str">
            <v>CY to CY</v>
          </cell>
          <cell r="G75" t="str">
            <v>40H</v>
          </cell>
          <cell r="H75" t="str">
            <v>Seaquest</v>
          </cell>
          <cell r="I75">
            <v>1750</v>
          </cell>
          <cell r="J75">
            <v>436</v>
          </cell>
          <cell r="K75">
            <v>215</v>
          </cell>
          <cell r="L75">
            <v>2401</v>
          </cell>
          <cell r="M75">
            <v>23</v>
          </cell>
          <cell r="N75">
            <v>3500</v>
          </cell>
          <cell r="O75">
            <v>3500</v>
          </cell>
          <cell r="P75">
            <v>0</v>
          </cell>
          <cell r="Q75">
            <v>0</v>
          </cell>
          <cell r="R75">
            <v>5901</v>
          </cell>
          <cell r="S75">
            <v>5901</v>
          </cell>
          <cell r="T75">
            <v>5</v>
          </cell>
        </row>
        <row r="76">
          <cell r="A76" t="str">
            <v>Leixoes 20</v>
          </cell>
          <cell r="C76" t="str">
            <v xml:space="preserve">Leixoes </v>
          </cell>
          <cell r="D76" t="str">
            <v>PT</v>
          </cell>
          <cell r="E76" t="str">
            <v>New York</v>
          </cell>
          <cell r="F76" t="str">
            <v>CY to CY</v>
          </cell>
          <cell r="G76">
            <v>20</v>
          </cell>
          <cell r="H76" t="str">
            <v>Seaquest</v>
          </cell>
          <cell r="I76">
            <v>1757</v>
          </cell>
          <cell r="J76">
            <v>198</v>
          </cell>
          <cell r="K76">
            <v>500</v>
          </cell>
          <cell r="L76">
            <v>2455</v>
          </cell>
          <cell r="M76">
            <v>24</v>
          </cell>
          <cell r="N76">
            <v>2000</v>
          </cell>
          <cell r="O76">
            <v>2000</v>
          </cell>
          <cell r="P76">
            <v>0</v>
          </cell>
          <cell r="Q76">
            <v>0</v>
          </cell>
          <cell r="R76">
            <v>4455</v>
          </cell>
          <cell r="S76">
            <v>4455</v>
          </cell>
          <cell r="T76">
            <v>3</v>
          </cell>
        </row>
        <row r="77">
          <cell r="A77" t="str">
            <v>Leixoes40</v>
          </cell>
          <cell r="C77" t="str">
            <v>Leixoes</v>
          </cell>
          <cell r="D77" t="str">
            <v>PT</v>
          </cell>
          <cell r="E77" t="str">
            <v>New York</v>
          </cell>
          <cell r="F77" t="str">
            <v>CY to CY</v>
          </cell>
          <cell r="G77">
            <v>40</v>
          </cell>
          <cell r="H77" t="str">
            <v>Seaquest</v>
          </cell>
          <cell r="I77">
            <v>2125</v>
          </cell>
          <cell r="J77">
            <v>388</v>
          </cell>
          <cell r="K77">
            <v>600</v>
          </cell>
          <cell r="L77">
            <v>3113</v>
          </cell>
          <cell r="M77">
            <v>24</v>
          </cell>
          <cell r="N77">
            <v>3000</v>
          </cell>
          <cell r="O77">
            <v>3000</v>
          </cell>
          <cell r="P77">
            <v>0</v>
          </cell>
          <cell r="Q77">
            <v>0</v>
          </cell>
          <cell r="R77">
            <v>6113</v>
          </cell>
          <cell r="S77">
            <v>6113</v>
          </cell>
          <cell r="T77">
            <v>4</v>
          </cell>
        </row>
        <row r="78">
          <cell r="A78" t="str">
            <v>Leixoes40H</v>
          </cell>
          <cell r="C78" t="str">
            <v>Leixoes</v>
          </cell>
          <cell r="D78" t="str">
            <v>PT</v>
          </cell>
          <cell r="E78" t="str">
            <v>New York</v>
          </cell>
          <cell r="F78" t="str">
            <v>CY to CY</v>
          </cell>
          <cell r="G78" t="str">
            <v>40H</v>
          </cell>
          <cell r="H78" t="str">
            <v>Seaquest</v>
          </cell>
          <cell r="I78">
            <v>2125</v>
          </cell>
          <cell r="J78">
            <v>388</v>
          </cell>
          <cell r="K78">
            <v>600</v>
          </cell>
          <cell r="L78">
            <v>3113</v>
          </cell>
          <cell r="M78">
            <v>24</v>
          </cell>
          <cell r="N78">
            <v>3500</v>
          </cell>
          <cell r="O78">
            <v>3500</v>
          </cell>
          <cell r="P78">
            <v>0</v>
          </cell>
          <cell r="Q78">
            <v>0</v>
          </cell>
          <cell r="R78">
            <v>6613</v>
          </cell>
          <cell r="S78">
            <v>6613</v>
          </cell>
          <cell r="T78">
            <v>5</v>
          </cell>
        </row>
        <row r="79">
          <cell r="A79" t="str">
            <v>Lisboa20</v>
          </cell>
          <cell r="C79" t="str">
            <v>Lisboa</v>
          </cell>
          <cell r="D79" t="str">
            <v>PT</v>
          </cell>
          <cell r="E79" t="str">
            <v>New York</v>
          </cell>
          <cell r="F79" t="str">
            <v>CY to CY</v>
          </cell>
          <cell r="G79">
            <v>20</v>
          </cell>
          <cell r="H79" t="str">
            <v>Seaquest</v>
          </cell>
          <cell r="I79">
            <v>1432</v>
          </cell>
          <cell r="J79">
            <v>198</v>
          </cell>
          <cell r="K79">
            <v>500</v>
          </cell>
          <cell r="L79">
            <v>2130</v>
          </cell>
          <cell r="M79">
            <v>26</v>
          </cell>
          <cell r="N79">
            <v>2000</v>
          </cell>
          <cell r="O79">
            <v>2000</v>
          </cell>
          <cell r="P79">
            <v>0</v>
          </cell>
          <cell r="Q79">
            <v>0</v>
          </cell>
          <cell r="R79">
            <v>4130</v>
          </cell>
          <cell r="S79">
            <v>4130</v>
          </cell>
          <cell r="T79">
            <v>3</v>
          </cell>
        </row>
        <row r="80">
          <cell r="A80" t="str">
            <v>Lisboa40</v>
          </cell>
          <cell r="C80" t="str">
            <v>Lisboa</v>
          </cell>
          <cell r="D80" t="str">
            <v>PT</v>
          </cell>
          <cell r="E80" t="str">
            <v>New York</v>
          </cell>
          <cell r="F80" t="str">
            <v>CY to CY</v>
          </cell>
          <cell r="G80">
            <v>40</v>
          </cell>
          <cell r="H80" t="str">
            <v>Seaquest</v>
          </cell>
          <cell r="I80">
            <v>1550</v>
          </cell>
          <cell r="J80">
            <v>388</v>
          </cell>
          <cell r="K80">
            <v>600</v>
          </cell>
          <cell r="L80">
            <v>2538</v>
          </cell>
          <cell r="M80">
            <v>26</v>
          </cell>
          <cell r="N80">
            <v>3000</v>
          </cell>
          <cell r="O80">
            <v>3000</v>
          </cell>
          <cell r="P80">
            <v>0</v>
          </cell>
          <cell r="Q80">
            <v>0</v>
          </cell>
          <cell r="R80">
            <v>5538</v>
          </cell>
          <cell r="S80">
            <v>5538</v>
          </cell>
          <cell r="T80">
            <v>4</v>
          </cell>
        </row>
        <row r="81">
          <cell r="A81" t="str">
            <v>Lisboa40H</v>
          </cell>
          <cell r="C81" t="str">
            <v>Lisboa</v>
          </cell>
          <cell r="D81" t="str">
            <v>PT</v>
          </cell>
          <cell r="E81" t="str">
            <v>New York</v>
          </cell>
          <cell r="F81" t="str">
            <v>CY to CY</v>
          </cell>
          <cell r="G81" t="str">
            <v>40H</v>
          </cell>
          <cell r="H81" t="str">
            <v>Seaquest</v>
          </cell>
          <cell r="I81">
            <v>1550</v>
          </cell>
          <cell r="J81">
            <v>388</v>
          </cell>
          <cell r="K81">
            <v>600</v>
          </cell>
          <cell r="L81">
            <v>2538</v>
          </cell>
          <cell r="M81">
            <v>26</v>
          </cell>
          <cell r="N81">
            <v>3500</v>
          </cell>
          <cell r="O81">
            <v>3500</v>
          </cell>
          <cell r="P81">
            <v>0</v>
          </cell>
          <cell r="Q81">
            <v>0</v>
          </cell>
          <cell r="R81">
            <v>6038</v>
          </cell>
          <cell r="S81">
            <v>6038</v>
          </cell>
          <cell r="T81">
            <v>5</v>
          </cell>
        </row>
        <row r="82">
          <cell r="A82" t="str">
            <v>Livorno (Civitavecchia)20</v>
          </cell>
          <cell r="C82" t="str">
            <v>Livorno (Civitavecchia)</v>
          </cell>
          <cell r="D82" t="str">
            <v>IT</v>
          </cell>
          <cell r="E82" t="str">
            <v>New York</v>
          </cell>
          <cell r="F82" t="str">
            <v>CY to CY</v>
          </cell>
          <cell r="G82">
            <v>20</v>
          </cell>
          <cell r="H82" t="str">
            <v>Seaquest</v>
          </cell>
          <cell r="I82">
            <v>1232</v>
          </cell>
          <cell r="J82">
            <v>198</v>
          </cell>
          <cell r="K82">
            <v>255</v>
          </cell>
          <cell r="L82">
            <v>1685</v>
          </cell>
          <cell r="M82">
            <v>31</v>
          </cell>
          <cell r="N82">
            <v>2000</v>
          </cell>
          <cell r="O82">
            <v>2000</v>
          </cell>
          <cell r="P82">
            <v>0</v>
          </cell>
          <cell r="Q82">
            <v>0</v>
          </cell>
          <cell r="R82">
            <v>3685</v>
          </cell>
          <cell r="S82">
            <v>3685</v>
          </cell>
          <cell r="T82">
            <v>3</v>
          </cell>
        </row>
        <row r="83">
          <cell r="A83" t="str">
            <v>Livorno (Civitavecchia)40</v>
          </cell>
          <cell r="C83" t="str">
            <v>Livorno (Civitavecchia)</v>
          </cell>
          <cell r="D83" t="str">
            <v>IT</v>
          </cell>
          <cell r="E83" t="str">
            <v>New York</v>
          </cell>
          <cell r="F83" t="str">
            <v>CY to CY</v>
          </cell>
          <cell r="G83">
            <v>40</v>
          </cell>
          <cell r="H83" t="str">
            <v>Seaquest</v>
          </cell>
          <cell r="I83">
            <v>1350</v>
          </cell>
          <cell r="J83">
            <v>388</v>
          </cell>
          <cell r="K83">
            <v>255</v>
          </cell>
          <cell r="L83">
            <v>1993</v>
          </cell>
          <cell r="M83">
            <v>31</v>
          </cell>
          <cell r="N83">
            <v>3000</v>
          </cell>
          <cell r="O83">
            <v>3000</v>
          </cell>
          <cell r="P83">
            <v>0</v>
          </cell>
          <cell r="Q83">
            <v>0</v>
          </cell>
          <cell r="R83">
            <v>4993</v>
          </cell>
          <cell r="S83">
            <v>4993</v>
          </cell>
          <cell r="T83">
            <v>4</v>
          </cell>
        </row>
        <row r="84">
          <cell r="A84" t="str">
            <v>Livorno (Civitavecchia)40H</v>
          </cell>
          <cell r="C84" t="str">
            <v>Livorno (Civitavecchia)</v>
          </cell>
          <cell r="D84" t="str">
            <v>IT</v>
          </cell>
          <cell r="E84" t="str">
            <v>New York</v>
          </cell>
          <cell r="F84" t="str">
            <v>CY to CY</v>
          </cell>
          <cell r="G84" t="str">
            <v>40H</v>
          </cell>
          <cell r="H84" t="str">
            <v>Seaquest</v>
          </cell>
          <cell r="I84">
            <v>1350</v>
          </cell>
          <cell r="J84">
            <v>388</v>
          </cell>
          <cell r="K84">
            <v>255</v>
          </cell>
          <cell r="L84">
            <v>1993</v>
          </cell>
          <cell r="M84">
            <v>31</v>
          </cell>
          <cell r="N84">
            <v>3500</v>
          </cell>
          <cell r="O84">
            <v>3500</v>
          </cell>
          <cell r="P84">
            <v>0</v>
          </cell>
          <cell r="Q84">
            <v>0</v>
          </cell>
          <cell r="R84">
            <v>5493</v>
          </cell>
          <cell r="S84">
            <v>5493</v>
          </cell>
          <cell r="T84">
            <v>5</v>
          </cell>
        </row>
        <row r="85">
          <cell r="A85" t="str">
            <v>Mersin20</v>
          </cell>
          <cell r="C85" t="str">
            <v>Mersin</v>
          </cell>
          <cell r="D85" t="str">
            <v>TR</v>
          </cell>
          <cell r="E85" t="str">
            <v>New York</v>
          </cell>
          <cell r="F85" t="str">
            <v>CY to CY</v>
          </cell>
          <cell r="G85">
            <v>20</v>
          </cell>
          <cell r="H85" t="str">
            <v>Seaquest</v>
          </cell>
          <cell r="I85">
            <v>1272</v>
          </cell>
          <cell r="J85">
            <v>198</v>
          </cell>
          <cell r="K85">
            <v>241</v>
          </cell>
          <cell r="L85">
            <v>1711</v>
          </cell>
          <cell r="M85">
            <v>27</v>
          </cell>
          <cell r="N85">
            <v>2000</v>
          </cell>
          <cell r="O85">
            <v>2000</v>
          </cell>
          <cell r="P85">
            <v>0</v>
          </cell>
          <cell r="Q85">
            <v>0</v>
          </cell>
          <cell r="R85">
            <v>3711</v>
          </cell>
          <cell r="S85">
            <v>3711</v>
          </cell>
          <cell r="T85">
            <v>3</v>
          </cell>
        </row>
        <row r="86">
          <cell r="A86" t="str">
            <v>Mersin40</v>
          </cell>
          <cell r="C86" t="str">
            <v>Mersin</v>
          </cell>
          <cell r="D86" t="str">
            <v>TR</v>
          </cell>
          <cell r="E86" t="str">
            <v>New York</v>
          </cell>
          <cell r="F86" t="str">
            <v>CY to CY</v>
          </cell>
          <cell r="G86">
            <v>40</v>
          </cell>
          <cell r="H86" t="str">
            <v>Seaquest</v>
          </cell>
          <cell r="I86">
            <v>1865</v>
          </cell>
          <cell r="J86">
            <v>388</v>
          </cell>
          <cell r="K86">
            <v>469</v>
          </cell>
          <cell r="L86">
            <v>2722</v>
          </cell>
          <cell r="M86">
            <v>27</v>
          </cell>
          <cell r="N86">
            <v>3000</v>
          </cell>
          <cell r="O86">
            <v>3000</v>
          </cell>
          <cell r="P86">
            <v>0</v>
          </cell>
          <cell r="Q86">
            <v>0</v>
          </cell>
          <cell r="R86">
            <v>5722</v>
          </cell>
          <cell r="S86">
            <v>5722</v>
          </cell>
          <cell r="T86">
            <v>4</v>
          </cell>
        </row>
        <row r="87">
          <cell r="A87" t="str">
            <v>Mersin40H</v>
          </cell>
          <cell r="C87" t="str">
            <v>Mersin</v>
          </cell>
          <cell r="D87" t="str">
            <v>TR</v>
          </cell>
          <cell r="E87" t="str">
            <v>New York</v>
          </cell>
          <cell r="F87" t="str">
            <v>CY to CY</v>
          </cell>
          <cell r="G87" t="str">
            <v>40H</v>
          </cell>
          <cell r="H87" t="str">
            <v>Seaquest</v>
          </cell>
          <cell r="I87">
            <v>1865</v>
          </cell>
          <cell r="J87">
            <v>388</v>
          </cell>
          <cell r="K87">
            <v>469</v>
          </cell>
          <cell r="L87">
            <v>2722</v>
          </cell>
          <cell r="M87">
            <v>27</v>
          </cell>
          <cell r="N87">
            <v>3500</v>
          </cell>
          <cell r="O87">
            <v>3500</v>
          </cell>
          <cell r="P87">
            <v>0</v>
          </cell>
          <cell r="Q87">
            <v>0</v>
          </cell>
          <cell r="R87">
            <v>6222</v>
          </cell>
          <cell r="S87">
            <v>6222</v>
          </cell>
          <cell r="T87">
            <v>5</v>
          </cell>
        </row>
        <row r="88">
          <cell r="A88" t="str">
            <v>Mumbai (Bombay)20</v>
          </cell>
          <cell r="C88" t="str">
            <v>Mumbai (Bombay)</v>
          </cell>
          <cell r="D88" t="str">
            <v>IN</v>
          </cell>
          <cell r="E88" t="str">
            <v>New York</v>
          </cell>
          <cell r="F88" t="str">
            <v>CY to CY</v>
          </cell>
          <cell r="G88">
            <v>20</v>
          </cell>
          <cell r="H88" t="str">
            <v>Seaquest</v>
          </cell>
          <cell r="I88">
            <v>1269</v>
          </cell>
          <cell r="J88">
            <v>579</v>
          </cell>
          <cell r="K88">
            <v>179</v>
          </cell>
          <cell r="L88">
            <v>2027</v>
          </cell>
          <cell r="M88">
            <v>39</v>
          </cell>
          <cell r="N88">
            <v>2000</v>
          </cell>
          <cell r="O88">
            <v>2000</v>
          </cell>
          <cell r="P88">
            <v>0</v>
          </cell>
          <cell r="Q88">
            <v>0</v>
          </cell>
          <cell r="R88">
            <v>4027</v>
          </cell>
          <cell r="S88">
            <v>4027</v>
          </cell>
          <cell r="T88">
            <v>3</v>
          </cell>
        </row>
        <row r="89">
          <cell r="A89" t="str">
            <v>Mumbai (Bombay)40</v>
          </cell>
          <cell r="C89" t="str">
            <v>Mumbai (Bombay)</v>
          </cell>
          <cell r="D89" t="str">
            <v>IN</v>
          </cell>
          <cell r="E89" t="str">
            <v>New York</v>
          </cell>
          <cell r="F89" t="str">
            <v>CY to CY</v>
          </cell>
          <cell r="G89">
            <v>40</v>
          </cell>
          <cell r="H89" t="str">
            <v>Seaquest</v>
          </cell>
          <cell r="I89">
            <v>1900</v>
          </cell>
          <cell r="J89">
            <v>643</v>
          </cell>
          <cell r="K89">
            <v>179</v>
          </cell>
          <cell r="L89">
            <v>2722</v>
          </cell>
          <cell r="M89">
            <v>39</v>
          </cell>
          <cell r="N89">
            <v>3000</v>
          </cell>
          <cell r="O89">
            <v>3000</v>
          </cell>
          <cell r="P89">
            <v>0</v>
          </cell>
          <cell r="Q89">
            <v>0</v>
          </cell>
          <cell r="R89">
            <v>5722</v>
          </cell>
          <cell r="S89">
            <v>5722</v>
          </cell>
          <cell r="T89">
            <v>4</v>
          </cell>
        </row>
        <row r="90">
          <cell r="A90" t="str">
            <v>Mumbai (Bombay)40H</v>
          </cell>
          <cell r="C90" t="str">
            <v>Mumbai (Bombay)</v>
          </cell>
          <cell r="D90" t="str">
            <v>IN</v>
          </cell>
          <cell r="E90" t="str">
            <v>New York</v>
          </cell>
          <cell r="F90" t="str">
            <v>CY to CY</v>
          </cell>
          <cell r="G90" t="str">
            <v>40H</v>
          </cell>
          <cell r="H90" t="str">
            <v>Seaquest</v>
          </cell>
          <cell r="I90">
            <v>1863</v>
          </cell>
          <cell r="J90">
            <v>643</v>
          </cell>
          <cell r="K90">
            <v>179</v>
          </cell>
          <cell r="L90">
            <v>2685</v>
          </cell>
          <cell r="M90">
            <v>39</v>
          </cell>
          <cell r="N90">
            <v>3500</v>
          </cell>
          <cell r="O90">
            <v>3500</v>
          </cell>
          <cell r="P90">
            <v>0</v>
          </cell>
          <cell r="Q90">
            <v>0</v>
          </cell>
          <cell r="R90">
            <v>6185</v>
          </cell>
          <cell r="S90">
            <v>6185</v>
          </cell>
          <cell r="T90">
            <v>5</v>
          </cell>
        </row>
        <row r="91">
          <cell r="A91" t="str">
            <v>Mundra20</v>
          </cell>
          <cell r="C91" t="str">
            <v>Mundra</v>
          </cell>
          <cell r="D91" t="str">
            <v>IN</v>
          </cell>
          <cell r="E91" t="str">
            <v>New York</v>
          </cell>
          <cell r="F91" t="str">
            <v>CY to CY</v>
          </cell>
          <cell r="G91">
            <v>20</v>
          </cell>
          <cell r="H91" t="str">
            <v>Seaquest</v>
          </cell>
          <cell r="I91">
            <v>1269</v>
          </cell>
          <cell r="J91">
            <v>579</v>
          </cell>
          <cell r="K91">
            <v>179</v>
          </cell>
          <cell r="L91">
            <v>2027</v>
          </cell>
          <cell r="M91">
            <v>22</v>
          </cell>
          <cell r="N91">
            <v>2000</v>
          </cell>
          <cell r="O91">
            <v>2000</v>
          </cell>
          <cell r="P91">
            <v>0</v>
          </cell>
          <cell r="Q91">
            <v>0</v>
          </cell>
          <cell r="R91">
            <v>4027</v>
          </cell>
          <cell r="S91">
            <v>4027</v>
          </cell>
          <cell r="T91">
            <v>3</v>
          </cell>
        </row>
        <row r="92">
          <cell r="A92" t="str">
            <v>Mundra40</v>
          </cell>
          <cell r="C92" t="str">
            <v>Mundra</v>
          </cell>
          <cell r="D92" t="str">
            <v>IN</v>
          </cell>
          <cell r="E92" t="str">
            <v>New York</v>
          </cell>
          <cell r="F92" t="str">
            <v>CY to CY</v>
          </cell>
          <cell r="G92">
            <v>40</v>
          </cell>
          <cell r="H92" t="str">
            <v>Seaquest</v>
          </cell>
          <cell r="I92">
            <v>1900</v>
          </cell>
          <cell r="J92">
            <v>643</v>
          </cell>
          <cell r="K92">
            <v>179</v>
          </cell>
          <cell r="L92">
            <v>2722</v>
          </cell>
          <cell r="M92">
            <v>22</v>
          </cell>
          <cell r="N92">
            <v>3000</v>
          </cell>
          <cell r="O92">
            <v>3000</v>
          </cell>
          <cell r="P92">
            <v>0</v>
          </cell>
          <cell r="Q92">
            <v>0</v>
          </cell>
          <cell r="R92">
            <v>5722</v>
          </cell>
          <cell r="S92">
            <v>5722</v>
          </cell>
          <cell r="T92">
            <v>4</v>
          </cell>
        </row>
        <row r="93">
          <cell r="A93" t="str">
            <v>Mundra40H</v>
          </cell>
          <cell r="C93" t="str">
            <v>Mundra</v>
          </cell>
          <cell r="D93" t="str">
            <v>IN</v>
          </cell>
          <cell r="E93" t="str">
            <v>New York</v>
          </cell>
          <cell r="F93" t="str">
            <v>CY to CY</v>
          </cell>
          <cell r="G93" t="str">
            <v>40H</v>
          </cell>
          <cell r="H93" t="str">
            <v>Seaquest</v>
          </cell>
          <cell r="I93">
            <v>1863</v>
          </cell>
          <cell r="J93">
            <v>643</v>
          </cell>
          <cell r="K93">
            <v>179</v>
          </cell>
          <cell r="L93">
            <v>2685</v>
          </cell>
          <cell r="M93">
            <v>22</v>
          </cell>
          <cell r="N93">
            <v>3500</v>
          </cell>
          <cell r="O93">
            <v>3500</v>
          </cell>
          <cell r="P93">
            <v>0</v>
          </cell>
          <cell r="Q93">
            <v>0</v>
          </cell>
          <cell r="R93">
            <v>6185</v>
          </cell>
          <cell r="S93">
            <v>6185</v>
          </cell>
          <cell r="T93">
            <v>5</v>
          </cell>
        </row>
        <row r="94">
          <cell r="A94" t="str">
            <v>Naples20</v>
          </cell>
          <cell r="C94" t="str">
            <v>Naples</v>
          </cell>
          <cell r="D94" t="str">
            <v>IT</v>
          </cell>
          <cell r="E94" t="str">
            <v>New York</v>
          </cell>
          <cell r="F94" t="str">
            <v>CY to CY</v>
          </cell>
          <cell r="G94">
            <v>20</v>
          </cell>
          <cell r="H94" t="str">
            <v>Seaquest</v>
          </cell>
          <cell r="I94">
            <v>1152</v>
          </cell>
          <cell r="J94">
            <v>198</v>
          </cell>
          <cell r="K94">
            <v>255</v>
          </cell>
          <cell r="L94">
            <v>1605</v>
          </cell>
          <cell r="M94">
            <v>25</v>
          </cell>
          <cell r="N94">
            <v>2000</v>
          </cell>
          <cell r="O94">
            <v>2000</v>
          </cell>
          <cell r="P94">
            <v>0</v>
          </cell>
          <cell r="Q94">
            <v>0</v>
          </cell>
          <cell r="R94">
            <v>3605</v>
          </cell>
          <cell r="S94">
            <v>3605</v>
          </cell>
          <cell r="T94">
            <v>3</v>
          </cell>
        </row>
        <row r="95">
          <cell r="A95" t="str">
            <v>Naples40</v>
          </cell>
          <cell r="C95" t="str">
            <v>Naples</v>
          </cell>
          <cell r="D95" t="str">
            <v>IT</v>
          </cell>
          <cell r="E95" t="str">
            <v>New York</v>
          </cell>
          <cell r="F95" t="str">
            <v>CY to CY</v>
          </cell>
          <cell r="G95">
            <v>40</v>
          </cell>
          <cell r="H95" t="str">
            <v>Seaquest</v>
          </cell>
          <cell r="I95">
            <v>1245</v>
          </cell>
          <cell r="J95">
            <v>388</v>
          </cell>
          <cell r="K95">
            <v>255</v>
          </cell>
          <cell r="L95">
            <v>1888</v>
          </cell>
          <cell r="M95">
            <v>25</v>
          </cell>
          <cell r="N95">
            <v>3000</v>
          </cell>
          <cell r="O95">
            <v>3000</v>
          </cell>
          <cell r="P95">
            <v>0</v>
          </cell>
          <cell r="Q95">
            <v>0</v>
          </cell>
          <cell r="R95">
            <v>4888</v>
          </cell>
          <cell r="S95">
            <v>4888</v>
          </cell>
          <cell r="T95">
            <v>4</v>
          </cell>
        </row>
        <row r="96">
          <cell r="A96" t="str">
            <v>Naples40H</v>
          </cell>
          <cell r="C96" t="str">
            <v>Naples</v>
          </cell>
          <cell r="D96" t="str">
            <v>IT</v>
          </cell>
          <cell r="E96" t="str">
            <v>New York</v>
          </cell>
          <cell r="F96" t="str">
            <v>CY to CY</v>
          </cell>
          <cell r="G96" t="str">
            <v>40H</v>
          </cell>
          <cell r="H96" t="str">
            <v>Seaquest</v>
          </cell>
          <cell r="I96">
            <v>1245</v>
          </cell>
          <cell r="J96">
            <v>388</v>
          </cell>
          <cell r="K96">
            <v>255</v>
          </cell>
          <cell r="L96">
            <v>1888</v>
          </cell>
          <cell r="M96">
            <v>25</v>
          </cell>
          <cell r="N96">
            <v>3500</v>
          </cell>
          <cell r="O96">
            <v>3500</v>
          </cell>
          <cell r="P96">
            <v>0</v>
          </cell>
          <cell r="Q96">
            <v>0</v>
          </cell>
          <cell r="R96">
            <v>5388</v>
          </cell>
          <cell r="S96">
            <v>5388</v>
          </cell>
          <cell r="T96">
            <v>5</v>
          </cell>
        </row>
        <row r="97">
          <cell r="A97" t="str">
            <v>Nhava Sheva20</v>
          </cell>
          <cell r="C97" t="str">
            <v>Nhava Sheva</v>
          </cell>
          <cell r="D97" t="str">
            <v>IN</v>
          </cell>
          <cell r="E97" t="str">
            <v>New York</v>
          </cell>
          <cell r="F97" t="str">
            <v>CY to CY</v>
          </cell>
          <cell r="G97">
            <v>20</v>
          </cell>
          <cell r="H97" t="str">
            <v>Seaquest</v>
          </cell>
          <cell r="I97">
            <v>1269</v>
          </cell>
          <cell r="J97">
            <v>579</v>
          </cell>
          <cell r="K97">
            <v>179</v>
          </cell>
          <cell r="L97">
            <v>2027</v>
          </cell>
          <cell r="M97">
            <v>24</v>
          </cell>
          <cell r="N97">
            <v>2000</v>
          </cell>
          <cell r="O97">
            <v>2000</v>
          </cell>
          <cell r="P97">
            <v>0</v>
          </cell>
          <cell r="Q97">
            <v>0</v>
          </cell>
          <cell r="R97">
            <v>4027</v>
          </cell>
          <cell r="S97">
            <v>4027</v>
          </cell>
          <cell r="T97">
            <v>3</v>
          </cell>
        </row>
        <row r="98">
          <cell r="A98" t="str">
            <v>Nhava Sheva40</v>
          </cell>
          <cell r="C98" t="str">
            <v>Nhava Sheva</v>
          </cell>
          <cell r="D98" t="str">
            <v>IN</v>
          </cell>
          <cell r="E98" t="str">
            <v>New York</v>
          </cell>
          <cell r="F98" t="str">
            <v>CY to CY</v>
          </cell>
          <cell r="G98">
            <v>40</v>
          </cell>
          <cell r="H98" t="str">
            <v>Seaquest</v>
          </cell>
          <cell r="I98">
            <v>1900</v>
          </cell>
          <cell r="J98">
            <v>643</v>
          </cell>
          <cell r="K98">
            <v>179</v>
          </cell>
          <cell r="L98">
            <v>2722</v>
          </cell>
          <cell r="M98">
            <v>24</v>
          </cell>
          <cell r="N98">
            <v>3000</v>
          </cell>
          <cell r="O98">
            <v>3000</v>
          </cell>
          <cell r="P98">
            <v>0</v>
          </cell>
          <cell r="Q98">
            <v>0</v>
          </cell>
          <cell r="R98">
            <v>5722</v>
          </cell>
          <cell r="S98">
            <v>5722</v>
          </cell>
          <cell r="T98">
            <v>4</v>
          </cell>
        </row>
        <row r="99">
          <cell r="A99" t="str">
            <v>Nhava Sheva40H</v>
          </cell>
          <cell r="C99" t="str">
            <v>Nhava Sheva</v>
          </cell>
          <cell r="D99" t="str">
            <v>IN</v>
          </cell>
          <cell r="E99" t="str">
            <v>New York</v>
          </cell>
          <cell r="F99" t="str">
            <v>CY to CY</v>
          </cell>
          <cell r="G99" t="str">
            <v>40H</v>
          </cell>
          <cell r="H99" t="str">
            <v>Seaquest</v>
          </cell>
          <cell r="I99">
            <v>1863</v>
          </cell>
          <cell r="J99">
            <v>643</v>
          </cell>
          <cell r="K99">
            <v>179</v>
          </cell>
          <cell r="L99">
            <v>2685</v>
          </cell>
          <cell r="M99">
            <v>24</v>
          </cell>
          <cell r="N99">
            <v>3500</v>
          </cell>
          <cell r="O99">
            <v>3500</v>
          </cell>
          <cell r="P99">
            <v>0</v>
          </cell>
          <cell r="Q99">
            <v>0</v>
          </cell>
          <cell r="R99">
            <v>6185</v>
          </cell>
          <cell r="S99">
            <v>6185</v>
          </cell>
          <cell r="T99">
            <v>5</v>
          </cell>
        </row>
        <row r="100">
          <cell r="A100" t="str">
            <v>Pipavav (Victor)20</v>
          </cell>
          <cell r="C100" t="str">
            <v>Pipavav (Victor)</v>
          </cell>
          <cell r="D100" t="str">
            <v>IN</v>
          </cell>
          <cell r="E100" t="str">
            <v>New York</v>
          </cell>
          <cell r="F100" t="str">
            <v>CY to CY</v>
          </cell>
          <cell r="G100">
            <v>20</v>
          </cell>
          <cell r="H100" t="str">
            <v>Seaquest</v>
          </cell>
          <cell r="I100">
            <v>2184</v>
          </cell>
          <cell r="J100">
            <v>579</v>
          </cell>
          <cell r="K100">
            <v>179</v>
          </cell>
          <cell r="L100">
            <v>2942</v>
          </cell>
          <cell r="M100">
            <v>32</v>
          </cell>
          <cell r="N100">
            <v>2000</v>
          </cell>
          <cell r="O100">
            <v>2000</v>
          </cell>
          <cell r="P100">
            <v>0</v>
          </cell>
          <cell r="Q100">
            <v>0</v>
          </cell>
          <cell r="R100">
            <v>4942</v>
          </cell>
          <cell r="S100">
            <v>4942</v>
          </cell>
          <cell r="T100">
            <v>3</v>
          </cell>
        </row>
        <row r="101">
          <cell r="A101" t="str">
            <v>Pipavav (Victor)40</v>
          </cell>
          <cell r="C101" t="str">
            <v>Pipavav (Victor)</v>
          </cell>
          <cell r="D101" t="str">
            <v>IN</v>
          </cell>
          <cell r="E101" t="str">
            <v>New York</v>
          </cell>
          <cell r="F101" t="str">
            <v>CY to CY</v>
          </cell>
          <cell r="G101">
            <v>40</v>
          </cell>
          <cell r="H101" t="str">
            <v>Seaquest</v>
          </cell>
          <cell r="I101">
            <v>2872</v>
          </cell>
          <cell r="J101">
            <v>643</v>
          </cell>
          <cell r="K101">
            <v>179</v>
          </cell>
          <cell r="L101">
            <v>3694</v>
          </cell>
          <cell r="M101">
            <v>32</v>
          </cell>
          <cell r="N101">
            <v>3000</v>
          </cell>
          <cell r="O101">
            <v>3000</v>
          </cell>
          <cell r="P101">
            <v>0</v>
          </cell>
          <cell r="Q101">
            <v>0</v>
          </cell>
          <cell r="R101">
            <v>6694</v>
          </cell>
          <cell r="S101">
            <v>6694</v>
          </cell>
          <cell r="T101">
            <v>4</v>
          </cell>
        </row>
        <row r="102">
          <cell r="A102" t="str">
            <v>Pipavav (Victor)40H</v>
          </cell>
          <cell r="C102" t="str">
            <v>Pipavav (Victor)</v>
          </cell>
          <cell r="D102" t="str">
            <v>IN</v>
          </cell>
          <cell r="E102" t="str">
            <v>New York</v>
          </cell>
          <cell r="F102" t="str">
            <v>CY to CY</v>
          </cell>
          <cell r="G102" t="str">
            <v>40H</v>
          </cell>
          <cell r="H102" t="str">
            <v>Seaquest</v>
          </cell>
          <cell r="I102">
            <v>2844</v>
          </cell>
          <cell r="J102">
            <v>643</v>
          </cell>
          <cell r="K102">
            <v>179</v>
          </cell>
          <cell r="L102">
            <v>3666</v>
          </cell>
          <cell r="M102">
            <v>32</v>
          </cell>
          <cell r="N102">
            <v>3500</v>
          </cell>
          <cell r="O102">
            <v>3500</v>
          </cell>
          <cell r="P102">
            <v>0</v>
          </cell>
          <cell r="Q102">
            <v>0</v>
          </cell>
          <cell r="R102">
            <v>7166</v>
          </cell>
          <cell r="S102">
            <v>7166</v>
          </cell>
          <cell r="T102">
            <v>5</v>
          </cell>
        </row>
        <row r="103">
          <cell r="A103" t="str">
            <v>Port Qasim20</v>
          </cell>
          <cell r="C103" t="str">
            <v>Port Qasim</v>
          </cell>
          <cell r="D103" t="str">
            <v>PK</v>
          </cell>
          <cell r="E103" t="str">
            <v>New York</v>
          </cell>
          <cell r="F103" t="str">
            <v>CY to CY</v>
          </cell>
          <cell r="G103">
            <v>20</v>
          </cell>
          <cell r="H103" t="str">
            <v>Seaquest</v>
          </cell>
          <cell r="I103">
            <v>1310</v>
          </cell>
          <cell r="J103">
            <v>579</v>
          </cell>
          <cell r="K103">
            <v>179</v>
          </cell>
          <cell r="L103">
            <v>2068</v>
          </cell>
          <cell r="M103">
            <v>26</v>
          </cell>
          <cell r="N103">
            <v>2000</v>
          </cell>
          <cell r="O103">
            <v>2000</v>
          </cell>
          <cell r="P103">
            <v>0</v>
          </cell>
          <cell r="Q103">
            <v>0</v>
          </cell>
          <cell r="R103">
            <v>4068</v>
          </cell>
          <cell r="S103">
            <v>4068</v>
          </cell>
          <cell r="T103">
            <v>3</v>
          </cell>
        </row>
        <row r="104">
          <cell r="A104" t="str">
            <v>Port Qasim40</v>
          </cell>
          <cell r="C104" t="str">
            <v>Port Qasim</v>
          </cell>
          <cell r="D104" t="str">
            <v>PK</v>
          </cell>
          <cell r="E104" t="str">
            <v>New York</v>
          </cell>
          <cell r="F104" t="str">
            <v>CY to CY</v>
          </cell>
          <cell r="G104">
            <v>40</v>
          </cell>
          <cell r="H104" t="str">
            <v>Seaquest</v>
          </cell>
          <cell r="I104">
            <v>1438</v>
          </cell>
          <cell r="J104">
            <v>643</v>
          </cell>
          <cell r="K104">
            <v>179</v>
          </cell>
          <cell r="L104">
            <v>2260</v>
          </cell>
          <cell r="M104">
            <v>26</v>
          </cell>
          <cell r="N104">
            <v>3000</v>
          </cell>
          <cell r="O104">
            <v>3000</v>
          </cell>
          <cell r="P104">
            <v>0</v>
          </cell>
          <cell r="Q104">
            <v>0</v>
          </cell>
          <cell r="R104">
            <v>5260</v>
          </cell>
          <cell r="S104">
            <v>5260</v>
          </cell>
          <cell r="T104">
            <v>4</v>
          </cell>
        </row>
        <row r="105">
          <cell r="A105" t="str">
            <v>Port Qasim40H</v>
          </cell>
          <cell r="C105" t="str">
            <v>Port Qasim</v>
          </cell>
          <cell r="D105" t="str">
            <v>PK</v>
          </cell>
          <cell r="E105" t="str">
            <v>New York</v>
          </cell>
          <cell r="F105" t="str">
            <v>CY to CY</v>
          </cell>
          <cell r="G105" t="str">
            <v>40H</v>
          </cell>
          <cell r="H105" t="str">
            <v>Seaquest</v>
          </cell>
          <cell r="I105">
            <v>1372</v>
          </cell>
          <cell r="J105">
            <v>643</v>
          </cell>
          <cell r="K105">
            <v>179</v>
          </cell>
          <cell r="L105">
            <v>2194</v>
          </cell>
          <cell r="M105">
            <v>26</v>
          </cell>
          <cell r="N105">
            <v>3500</v>
          </cell>
          <cell r="O105">
            <v>3500</v>
          </cell>
          <cell r="P105">
            <v>0</v>
          </cell>
          <cell r="Q105">
            <v>0</v>
          </cell>
          <cell r="R105">
            <v>5694</v>
          </cell>
          <cell r="S105">
            <v>5694</v>
          </cell>
          <cell r="T105">
            <v>5</v>
          </cell>
        </row>
        <row r="106">
          <cell r="A106" t="str">
            <v>Rotterdam20</v>
          </cell>
          <cell r="C106" t="str">
            <v>Rotterdam</v>
          </cell>
          <cell r="D106" t="str">
            <v>NL</v>
          </cell>
          <cell r="E106" t="str">
            <v>New York</v>
          </cell>
          <cell r="F106" t="str">
            <v>CY to CY</v>
          </cell>
          <cell r="G106">
            <v>20</v>
          </cell>
          <cell r="H106" t="str">
            <v>Seaquest</v>
          </cell>
          <cell r="I106">
            <v>982</v>
          </cell>
          <cell r="J106">
            <v>219</v>
          </cell>
          <cell r="K106">
            <v>130</v>
          </cell>
          <cell r="L106">
            <v>1331</v>
          </cell>
          <cell r="M106">
            <v>14</v>
          </cell>
          <cell r="N106">
            <v>2000</v>
          </cell>
          <cell r="O106">
            <v>2000</v>
          </cell>
          <cell r="P106">
            <v>0</v>
          </cell>
          <cell r="Q106">
            <v>0</v>
          </cell>
          <cell r="R106">
            <v>3331</v>
          </cell>
          <cell r="S106">
            <v>3331</v>
          </cell>
          <cell r="T106">
            <v>3</v>
          </cell>
        </row>
        <row r="107">
          <cell r="A107" t="str">
            <v>Rotterdam40</v>
          </cell>
          <cell r="C107" t="str">
            <v>Rotterdam</v>
          </cell>
          <cell r="D107" t="str">
            <v>NL</v>
          </cell>
          <cell r="E107" t="str">
            <v>New York</v>
          </cell>
          <cell r="F107" t="str">
            <v>CY to CY</v>
          </cell>
          <cell r="G107">
            <v>40</v>
          </cell>
          <cell r="H107" t="str">
            <v>Seaquest</v>
          </cell>
          <cell r="I107">
            <v>1150</v>
          </cell>
          <cell r="J107">
            <v>436</v>
          </cell>
          <cell r="K107">
            <v>235</v>
          </cell>
          <cell r="L107">
            <v>1821</v>
          </cell>
          <cell r="M107">
            <v>14</v>
          </cell>
          <cell r="N107">
            <v>3000</v>
          </cell>
          <cell r="O107">
            <v>3000</v>
          </cell>
          <cell r="P107">
            <v>0</v>
          </cell>
          <cell r="Q107">
            <v>0</v>
          </cell>
          <cell r="R107">
            <v>4821</v>
          </cell>
          <cell r="S107">
            <v>4821</v>
          </cell>
          <cell r="T107">
            <v>4</v>
          </cell>
        </row>
        <row r="108">
          <cell r="A108" t="str">
            <v>Rotterdam40H</v>
          </cell>
          <cell r="C108" t="str">
            <v>Rotterdam</v>
          </cell>
          <cell r="D108" t="str">
            <v>NL</v>
          </cell>
          <cell r="E108" t="str">
            <v>New York</v>
          </cell>
          <cell r="F108" t="str">
            <v>CY to CY</v>
          </cell>
          <cell r="G108" t="str">
            <v>40H</v>
          </cell>
          <cell r="H108" t="str">
            <v>Seaquest</v>
          </cell>
          <cell r="I108">
            <v>1150</v>
          </cell>
          <cell r="J108">
            <v>436</v>
          </cell>
          <cell r="K108">
            <v>235</v>
          </cell>
          <cell r="L108">
            <v>1821</v>
          </cell>
          <cell r="M108">
            <v>14</v>
          </cell>
          <cell r="N108">
            <v>3500</v>
          </cell>
          <cell r="O108">
            <v>3500</v>
          </cell>
          <cell r="P108">
            <v>0</v>
          </cell>
          <cell r="Q108">
            <v>0</v>
          </cell>
          <cell r="R108">
            <v>5321</v>
          </cell>
          <cell r="S108">
            <v>5321</v>
          </cell>
          <cell r="T108">
            <v>5</v>
          </cell>
        </row>
        <row r="109">
          <cell r="A109" t="str">
            <v>Southampton20</v>
          </cell>
          <cell r="C109" t="str">
            <v>Southampton</v>
          </cell>
          <cell r="D109" t="str">
            <v>GB</v>
          </cell>
          <cell r="E109" t="str">
            <v>New York</v>
          </cell>
          <cell r="F109" t="str">
            <v>CY to CY</v>
          </cell>
          <cell r="G109">
            <v>20</v>
          </cell>
          <cell r="H109" t="str">
            <v>Seaquest</v>
          </cell>
          <cell r="I109">
            <v>1382</v>
          </cell>
          <cell r="J109">
            <v>219</v>
          </cell>
          <cell r="K109">
            <v>465</v>
          </cell>
          <cell r="L109">
            <v>2066</v>
          </cell>
          <cell r="M109">
            <v>15</v>
          </cell>
          <cell r="N109">
            <v>2000</v>
          </cell>
          <cell r="O109">
            <v>2000</v>
          </cell>
          <cell r="P109">
            <v>0</v>
          </cell>
          <cell r="Q109">
            <v>0</v>
          </cell>
          <cell r="R109">
            <v>4066</v>
          </cell>
          <cell r="S109">
            <v>4066</v>
          </cell>
          <cell r="T109">
            <v>3</v>
          </cell>
        </row>
        <row r="110">
          <cell r="A110" t="str">
            <v>Southampton40</v>
          </cell>
          <cell r="C110" t="str">
            <v>Southampton</v>
          </cell>
          <cell r="D110" t="str">
            <v>GB</v>
          </cell>
          <cell r="E110" t="str">
            <v>New York</v>
          </cell>
          <cell r="F110" t="str">
            <v>CY to CY</v>
          </cell>
          <cell r="G110">
            <v>40</v>
          </cell>
          <cell r="H110" t="str">
            <v>Seaquest</v>
          </cell>
          <cell r="I110">
            <v>1750</v>
          </cell>
          <cell r="J110">
            <v>436</v>
          </cell>
          <cell r="K110">
            <v>540</v>
          </cell>
          <cell r="L110">
            <v>2726</v>
          </cell>
          <cell r="M110">
            <v>15</v>
          </cell>
          <cell r="N110">
            <v>3000</v>
          </cell>
          <cell r="O110">
            <v>3000</v>
          </cell>
          <cell r="P110">
            <v>0</v>
          </cell>
          <cell r="Q110">
            <v>0</v>
          </cell>
          <cell r="R110">
            <v>5726</v>
          </cell>
          <cell r="S110">
            <v>5726</v>
          </cell>
          <cell r="T110">
            <v>4</v>
          </cell>
        </row>
        <row r="111">
          <cell r="A111" t="str">
            <v>Southampton40H</v>
          </cell>
          <cell r="C111" t="str">
            <v>Southampton</v>
          </cell>
          <cell r="D111" t="str">
            <v>GB</v>
          </cell>
          <cell r="E111" t="str">
            <v>New York</v>
          </cell>
          <cell r="F111" t="str">
            <v>CY to CY</v>
          </cell>
          <cell r="G111" t="str">
            <v>40H</v>
          </cell>
          <cell r="H111" t="str">
            <v>Seaquest</v>
          </cell>
          <cell r="I111">
            <v>1750</v>
          </cell>
          <cell r="J111">
            <v>436</v>
          </cell>
          <cell r="K111">
            <v>540</v>
          </cell>
          <cell r="L111">
            <v>2726</v>
          </cell>
          <cell r="M111">
            <v>15</v>
          </cell>
          <cell r="N111">
            <v>3500</v>
          </cell>
          <cell r="O111">
            <v>3500</v>
          </cell>
          <cell r="P111">
            <v>0</v>
          </cell>
          <cell r="Q111">
            <v>0</v>
          </cell>
          <cell r="R111">
            <v>6226</v>
          </cell>
          <cell r="S111">
            <v>6226</v>
          </cell>
          <cell r="T111">
            <v>5</v>
          </cell>
        </row>
        <row r="112">
          <cell r="A112" t="str">
            <v>Tuticorin20</v>
          </cell>
          <cell r="C112" t="str">
            <v>Tuticorin</v>
          </cell>
          <cell r="D112" t="str">
            <v>IN</v>
          </cell>
          <cell r="E112" t="str">
            <v>New York</v>
          </cell>
          <cell r="F112" t="str">
            <v>CY to CY</v>
          </cell>
          <cell r="G112">
            <v>20</v>
          </cell>
          <cell r="H112" t="str">
            <v>Seaquest</v>
          </cell>
          <cell r="I112">
            <v>1360</v>
          </cell>
          <cell r="J112">
            <v>579</v>
          </cell>
          <cell r="K112">
            <v>179</v>
          </cell>
          <cell r="L112">
            <v>2118</v>
          </cell>
          <cell r="M112">
            <v>27</v>
          </cell>
          <cell r="N112">
            <v>2000</v>
          </cell>
          <cell r="O112">
            <v>2000</v>
          </cell>
          <cell r="P112">
            <v>0</v>
          </cell>
          <cell r="Q112">
            <v>0</v>
          </cell>
          <cell r="R112">
            <v>4118</v>
          </cell>
          <cell r="S112">
            <v>4118</v>
          </cell>
          <cell r="T112">
            <v>3</v>
          </cell>
        </row>
        <row r="113">
          <cell r="A113" t="str">
            <v>Tuticorin40</v>
          </cell>
          <cell r="C113" t="str">
            <v>Tuticorin</v>
          </cell>
          <cell r="D113" t="str">
            <v>IN</v>
          </cell>
          <cell r="E113" t="str">
            <v>New York</v>
          </cell>
          <cell r="F113" t="str">
            <v>CY to CY</v>
          </cell>
          <cell r="G113">
            <v>40</v>
          </cell>
          <cell r="H113" t="str">
            <v>Seaquest</v>
          </cell>
          <cell r="I113">
            <v>2087</v>
          </cell>
          <cell r="J113">
            <v>643</v>
          </cell>
          <cell r="K113">
            <v>179</v>
          </cell>
          <cell r="L113">
            <v>2909</v>
          </cell>
          <cell r="M113">
            <v>27</v>
          </cell>
          <cell r="N113">
            <v>3000</v>
          </cell>
          <cell r="O113">
            <v>3000</v>
          </cell>
          <cell r="P113">
            <v>0</v>
          </cell>
          <cell r="Q113">
            <v>0</v>
          </cell>
          <cell r="R113">
            <v>5909</v>
          </cell>
          <cell r="S113">
            <v>5909</v>
          </cell>
          <cell r="T113">
            <v>4</v>
          </cell>
        </row>
        <row r="114">
          <cell r="A114" t="str">
            <v>Tuticorin40H</v>
          </cell>
          <cell r="C114" t="str">
            <v>Tuticorin</v>
          </cell>
          <cell r="D114" t="str">
            <v>IN</v>
          </cell>
          <cell r="E114" t="str">
            <v>New York</v>
          </cell>
          <cell r="F114" t="str">
            <v>CY to CY</v>
          </cell>
          <cell r="G114" t="str">
            <v>40H</v>
          </cell>
          <cell r="H114" t="str">
            <v>Seaquest</v>
          </cell>
          <cell r="I114">
            <v>2109</v>
          </cell>
          <cell r="J114">
            <v>643</v>
          </cell>
          <cell r="K114">
            <v>179</v>
          </cell>
          <cell r="L114">
            <v>2931</v>
          </cell>
          <cell r="M114">
            <v>27</v>
          </cell>
          <cell r="N114">
            <v>3500</v>
          </cell>
          <cell r="O114">
            <v>3500</v>
          </cell>
          <cell r="P114">
            <v>0</v>
          </cell>
          <cell r="Q114">
            <v>0</v>
          </cell>
          <cell r="R114">
            <v>6431</v>
          </cell>
          <cell r="S114">
            <v>6431</v>
          </cell>
          <cell r="T114">
            <v>5</v>
          </cell>
        </row>
        <row r="115">
          <cell r="A115" t="str">
            <v>Valencia20</v>
          </cell>
          <cell r="C115" t="str">
            <v>Valencia</v>
          </cell>
          <cell r="D115" t="str">
            <v>ES</v>
          </cell>
          <cell r="E115" t="str">
            <v>New York</v>
          </cell>
          <cell r="F115" t="str">
            <v>CY to CY</v>
          </cell>
          <cell r="G115">
            <v>20</v>
          </cell>
          <cell r="H115" t="str">
            <v>Seaquest</v>
          </cell>
          <cell r="I115">
            <v>1657</v>
          </cell>
          <cell r="J115">
            <v>198</v>
          </cell>
          <cell r="K115">
            <v>438</v>
          </cell>
          <cell r="L115">
            <v>2293</v>
          </cell>
          <cell r="M115">
            <v>13</v>
          </cell>
          <cell r="N115">
            <v>2000</v>
          </cell>
          <cell r="O115">
            <v>2000</v>
          </cell>
          <cell r="P115">
            <v>0</v>
          </cell>
          <cell r="Q115">
            <v>0</v>
          </cell>
          <cell r="R115">
            <v>4293</v>
          </cell>
          <cell r="S115">
            <v>4293</v>
          </cell>
          <cell r="T115">
            <v>3</v>
          </cell>
        </row>
        <row r="116">
          <cell r="A116" t="str">
            <v>Valencia40</v>
          </cell>
          <cell r="C116" t="str">
            <v>Valencia</v>
          </cell>
          <cell r="D116" t="str">
            <v>ES</v>
          </cell>
          <cell r="E116" t="str">
            <v>New York</v>
          </cell>
          <cell r="F116" t="str">
            <v>CY to CY</v>
          </cell>
          <cell r="G116">
            <v>40</v>
          </cell>
          <cell r="H116" t="str">
            <v>Seaquest</v>
          </cell>
          <cell r="I116">
            <v>2000</v>
          </cell>
          <cell r="J116">
            <v>388</v>
          </cell>
          <cell r="K116">
            <v>476</v>
          </cell>
          <cell r="L116">
            <v>2864</v>
          </cell>
          <cell r="M116">
            <v>13</v>
          </cell>
          <cell r="N116">
            <v>3000</v>
          </cell>
          <cell r="O116">
            <v>3000</v>
          </cell>
          <cell r="P116">
            <v>0</v>
          </cell>
          <cell r="Q116">
            <v>0</v>
          </cell>
          <cell r="R116">
            <v>5864</v>
          </cell>
          <cell r="S116">
            <v>5864</v>
          </cell>
          <cell r="T116">
            <v>4</v>
          </cell>
        </row>
        <row r="117">
          <cell r="A117" t="str">
            <v>Valencia40H</v>
          </cell>
          <cell r="C117" t="str">
            <v>Valencia</v>
          </cell>
          <cell r="D117" t="str">
            <v>ES</v>
          </cell>
          <cell r="E117" t="str">
            <v>New York</v>
          </cell>
          <cell r="F117" t="str">
            <v>CY to CY</v>
          </cell>
          <cell r="G117" t="str">
            <v>40H</v>
          </cell>
          <cell r="H117" t="str">
            <v>Seaquest</v>
          </cell>
          <cell r="I117">
            <v>2000</v>
          </cell>
          <cell r="J117">
            <v>388</v>
          </cell>
          <cell r="K117">
            <v>476</v>
          </cell>
          <cell r="L117">
            <v>2864</v>
          </cell>
          <cell r="M117">
            <v>13</v>
          </cell>
          <cell r="N117">
            <v>3500</v>
          </cell>
          <cell r="O117">
            <v>3500</v>
          </cell>
          <cell r="P117">
            <v>0</v>
          </cell>
          <cell r="Q117">
            <v>0</v>
          </cell>
          <cell r="R117">
            <v>6364</v>
          </cell>
          <cell r="S117">
            <v>6364</v>
          </cell>
          <cell r="T117">
            <v>5</v>
          </cell>
        </row>
        <row r="118">
          <cell r="A118" t="str">
            <v/>
          </cell>
          <cell r="N118" t="e">
            <v>#REF!</v>
          </cell>
          <cell r="O118" t="e">
            <v>#REF!</v>
          </cell>
          <cell r="P118" t="e">
            <v>#REF!</v>
          </cell>
          <cell r="Q118" t="e">
            <v>#REF!</v>
          </cell>
          <cell r="R118" t="e">
            <v>#REF!</v>
          </cell>
          <cell r="S118" t="e">
            <v>#REF!</v>
          </cell>
          <cell r="T118" t="e">
            <v>#N/A</v>
          </cell>
        </row>
        <row r="119">
          <cell r="A119" t="str">
            <v/>
          </cell>
          <cell r="N119" t="e">
            <v>#REF!</v>
          </cell>
          <cell r="O119" t="e">
            <v>#REF!</v>
          </cell>
          <cell r="P119" t="e">
            <v>#REF!</v>
          </cell>
          <cell r="Q119" t="e">
            <v>#REF!</v>
          </cell>
          <cell r="R119" t="e">
            <v>#REF!</v>
          </cell>
          <cell r="S119" t="e">
            <v>#REF!</v>
          </cell>
          <cell r="T119" t="e">
            <v>#N/A</v>
          </cell>
        </row>
        <row r="120">
          <cell r="A120" t="str">
            <v/>
          </cell>
          <cell r="N120" t="e">
            <v>#REF!</v>
          </cell>
          <cell r="O120" t="e">
            <v>#REF!</v>
          </cell>
          <cell r="P120" t="e">
            <v>#REF!</v>
          </cell>
          <cell r="Q120" t="e">
            <v>#REF!</v>
          </cell>
          <cell r="R120" t="e">
            <v>#REF!</v>
          </cell>
          <cell r="S120" t="e">
            <v>#REF!</v>
          </cell>
          <cell r="T120" t="e">
            <v>#N/A</v>
          </cell>
        </row>
        <row r="121">
          <cell r="A121" t="str">
            <v/>
          </cell>
          <cell r="N121" t="e">
            <v>#REF!</v>
          </cell>
          <cell r="O121" t="e">
            <v>#REF!</v>
          </cell>
          <cell r="P121" t="e">
            <v>#REF!</v>
          </cell>
          <cell r="Q121" t="e">
            <v>#REF!</v>
          </cell>
          <cell r="R121" t="e">
            <v>#REF!</v>
          </cell>
          <cell r="S121" t="e">
            <v>#REF!</v>
          </cell>
          <cell r="T121" t="e">
            <v>#N/A</v>
          </cell>
        </row>
        <row r="122">
          <cell r="A122" t="str">
            <v/>
          </cell>
          <cell r="N122" t="e">
            <v>#REF!</v>
          </cell>
          <cell r="O122" t="e">
            <v>#REF!</v>
          </cell>
          <cell r="P122" t="e">
            <v>#REF!</v>
          </cell>
          <cell r="Q122" t="e">
            <v>#REF!</v>
          </cell>
          <cell r="R122" t="e">
            <v>#REF!</v>
          </cell>
          <cell r="S122" t="e">
            <v>#REF!</v>
          </cell>
          <cell r="T122" t="e">
            <v>#N/A</v>
          </cell>
        </row>
        <row r="123">
          <cell r="A123" t="str">
            <v/>
          </cell>
          <cell r="N123" t="e">
            <v>#REF!</v>
          </cell>
          <cell r="O123" t="e">
            <v>#REF!</v>
          </cell>
          <cell r="P123" t="e">
            <v>#REF!</v>
          </cell>
          <cell r="Q123" t="e">
            <v>#REF!</v>
          </cell>
          <cell r="R123" t="e">
            <v>#REF!</v>
          </cell>
          <cell r="S123" t="e">
            <v>#REF!</v>
          </cell>
          <cell r="T123" t="e">
            <v>#N/A</v>
          </cell>
        </row>
        <row r="124">
          <cell r="A124" t="str">
            <v/>
          </cell>
          <cell r="N124" t="e">
            <v>#REF!</v>
          </cell>
          <cell r="O124" t="e">
            <v>#REF!</v>
          </cell>
          <cell r="P124" t="e">
            <v>#REF!</v>
          </cell>
          <cell r="Q124" t="e">
            <v>#REF!</v>
          </cell>
          <cell r="R124" t="e">
            <v>#REF!</v>
          </cell>
          <cell r="S124" t="e">
            <v>#REF!</v>
          </cell>
          <cell r="T124" t="e">
            <v>#N/A</v>
          </cell>
        </row>
        <row r="125">
          <cell r="A125" t="str">
            <v/>
          </cell>
          <cell r="N125" t="e">
            <v>#REF!</v>
          </cell>
          <cell r="O125" t="e">
            <v>#REF!</v>
          </cell>
          <cell r="P125" t="e">
            <v>#REF!</v>
          </cell>
          <cell r="Q125" t="e">
            <v>#REF!</v>
          </cell>
          <cell r="R125" t="e">
            <v>#REF!</v>
          </cell>
          <cell r="S125" t="e">
            <v>#REF!</v>
          </cell>
          <cell r="T125" t="e">
            <v>#N/A</v>
          </cell>
        </row>
        <row r="126">
          <cell r="A126" t="str">
            <v/>
          </cell>
          <cell r="N126" t="e">
            <v>#REF!</v>
          </cell>
          <cell r="O126" t="e">
            <v>#REF!</v>
          </cell>
          <cell r="P126" t="e">
            <v>#REF!</v>
          </cell>
          <cell r="Q126" t="e">
            <v>#REF!</v>
          </cell>
          <cell r="R126" t="e">
            <v>#REF!</v>
          </cell>
          <cell r="S126" t="e">
            <v>#REF!</v>
          </cell>
          <cell r="T126" t="e">
            <v>#N/A</v>
          </cell>
        </row>
        <row r="127">
          <cell r="A127" t="str">
            <v/>
          </cell>
          <cell r="N127" t="e">
            <v>#REF!</v>
          </cell>
          <cell r="O127" t="e">
            <v>#REF!</v>
          </cell>
          <cell r="P127" t="e">
            <v>#REF!</v>
          </cell>
          <cell r="Q127" t="e">
            <v>#REF!</v>
          </cell>
          <cell r="R127" t="e">
            <v>#REF!</v>
          </cell>
          <cell r="S127" t="e">
            <v>#REF!</v>
          </cell>
          <cell r="T127" t="e">
            <v>#N/A</v>
          </cell>
        </row>
        <row r="128">
          <cell r="A128" t="str">
            <v/>
          </cell>
          <cell r="N128" t="e">
            <v>#REF!</v>
          </cell>
          <cell r="O128" t="e">
            <v>#REF!</v>
          </cell>
          <cell r="P128" t="e">
            <v>#REF!</v>
          </cell>
          <cell r="Q128" t="e">
            <v>#REF!</v>
          </cell>
          <cell r="R128" t="e">
            <v>#REF!</v>
          </cell>
          <cell r="S128" t="e">
            <v>#REF!</v>
          </cell>
          <cell r="T128" t="e">
            <v>#N/A</v>
          </cell>
        </row>
        <row r="129">
          <cell r="A129" t="str">
            <v/>
          </cell>
          <cell r="N129" t="e">
            <v>#REF!</v>
          </cell>
          <cell r="O129" t="e">
            <v>#REF!</v>
          </cell>
          <cell r="P129" t="e">
            <v>#REF!</v>
          </cell>
          <cell r="Q129" t="e">
            <v>#REF!</v>
          </cell>
          <cell r="R129" t="e">
            <v>#REF!</v>
          </cell>
          <cell r="S129" t="e">
            <v>#REF!</v>
          </cell>
          <cell r="T129" t="e">
            <v>#N/A</v>
          </cell>
        </row>
        <row r="130">
          <cell r="A130" t="str">
            <v/>
          </cell>
          <cell r="N130" t="e">
            <v>#REF!</v>
          </cell>
          <cell r="O130" t="e">
            <v>#REF!</v>
          </cell>
          <cell r="P130" t="e">
            <v>#REF!</v>
          </cell>
          <cell r="Q130" t="e">
            <v>#REF!</v>
          </cell>
          <cell r="R130" t="e">
            <v>#REF!</v>
          </cell>
          <cell r="S130" t="e">
            <v>#REF!</v>
          </cell>
          <cell r="T130" t="e">
            <v>#N/A</v>
          </cell>
        </row>
        <row r="131">
          <cell r="A131" t="str">
            <v/>
          </cell>
          <cell r="N131" t="e">
            <v>#REF!</v>
          </cell>
          <cell r="O131" t="e">
            <v>#REF!</v>
          </cell>
          <cell r="P131" t="e">
            <v>#REF!</v>
          </cell>
          <cell r="Q131" t="e">
            <v>#REF!</v>
          </cell>
          <cell r="R131" t="e">
            <v>#REF!</v>
          </cell>
          <cell r="S131" t="e">
            <v>#REF!</v>
          </cell>
          <cell r="T131" t="e">
            <v>#N/A</v>
          </cell>
        </row>
        <row r="132">
          <cell r="A132" t="str">
            <v/>
          </cell>
          <cell r="N132" t="e">
            <v>#REF!</v>
          </cell>
          <cell r="O132" t="e">
            <v>#REF!</v>
          </cell>
          <cell r="P132" t="e">
            <v>#REF!</v>
          </cell>
          <cell r="Q132" t="e">
            <v>#REF!</v>
          </cell>
          <cell r="R132" t="e">
            <v>#REF!</v>
          </cell>
          <cell r="S132" t="e">
            <v>#REF!</v>
          </cell>
          <cell r="T132" t="e">
            <v>#N/A</v>
          </cell>
        </row>
        <row r="133">
          <cell r="A133" t="str">
            <v/>
          </cell>
          <cell r="N133" t="e">
            <v>#REF!</v>
          </cell>
          <cell r="O133" t="e">
            <v>#REF!</v>
          </cell>
          <cell r="P133" t="e">
            <v>#REF!</v>
          </cell>
          <cell r="Q133" t="e">
            <v>#REF!</v>
          </cell>
          <cell r="R133" t="e">
            <v>#REF!</v>
          </cell>
          <cell r="S133" t="e">
            <v>#REF!</v>
          </cell>
          <cell r="T133" t="e">
            <v>#N/A</v>
          </cell>
        </row>
        <row r="134">
          <cell r="A134" t="str">
            <v/>
          </cell>
          <cell r="N134" t="e">
            <v>#REF!</v>
          </cell>
          <cell r="O134" t="e">
            <v>#REF!</v>
          </cell>
          <cell r="P134" t="e">
            <v>#REF!</v>
          </cell>
          <cell r="Q134" t="e">
            <v>#REF!</v>
          </cell>
          <cell r="R134" t="e">
            <v>#REF!</v>
          </cell>
          <cell r="S134" t="e">
            <v>#REF!</v>
          </cell>
          <cell r="T134" t="e">
            <v>#N/A</v>
          </cell>
        </row>
        <row r="135">
          <cell r="A135" t="str">
            <v/>
          </cell>
          <cell r="N135" t="e">
            <v>#REF!</v>
          </cell>
          <cell r="O135" t="e">
            <v>#REF!</v>
          </cell>
          <cell r="P135" t="e">
            <v>#REF!</v>
          </cell>
          <cell r="Q135" t="e">
            <v>#REF!</v>
          </cell>
          <cell r="R135" t="e">
            <v>#REF!</v>
          </cell>
          <cell r="S135" t="e">
            <v>#REF!</v>
          </cell>
          <cell r="T135" t="e">
            <v>#N/A</v>
          </cell>
        </row>
        <row r="136">
          <cell r="A136" t="str">
            <v/>
          </cell>
          <cell r="N136" t="e">
            <v>#REF!</v>
          </cell>
          <cell r="O136" t="e">
            <v>#REF!</v>
          </cell>
          <cell r="P136" t="e">
            <v>#REF!</v>
          </cell>
          <cell r="Q136" t="e">
            <v>#REF!</v>
          </cell>
          <cell r="R136" t="e">
            <v>#REF!</v>
          </cell>
          <cell r="S136" t="e">
            <v>#REF!</v>
          </cell>
          <cell r="T136" t="e">
            <v>#N/A</v>
          </cell>
        </row>
        <row r="137">
          <cell r="A137" t="str">
            <v/>
          </cell>
          <cell r="N137" t="e">
            <v>#REF!</v>
          </cell>
          <cell r="O137" t="e">
            <v>#REF!</v>
          </cell>
          <cell r="P137" t="e">
            <v>#REF!</v>
          </cell>
          <cell r="Q137" t="e">
            <v>#REF!</v>
          </cell>
          <cell r="R137" t="e">
            <v>#REF!</v>
          </cell>
          <cell r="S137" t="e">
            <v>#REF!</v>
          </cell>
          <cell r="T137" t="e">
            <v>#N/A</v>
          </cell>
        </row>
        <row r="138">
          <cell r="A138" t="str">
            <v/>
          </cell>
          <cell r="N138" t="e">
            <v>#REF!</v>
          </cell>
          <cell r="O138" t="e">
            <v>#REF!</v>
          </cell>
          <cell r="P138" t="e">
            <v>#REF!</v>
          </cell>
          <cell r="Q138" t="e">
            <v>#REF!</v>
          </cell>
          <cell r="R138" t="e">
            <v>#REF!</v>
          </cell>
          <cell r="S138" t="e">
            <v>#REF!</v>
          </cell>
          <cell r="T138" t="e">
            <v>#N/A</v>
          </cell>
        </row>
        <row r="139">
          <cell r="A139" t="str">
            <v/>
          </cell>
          <cell r="N139" t="e">
            <v>#REF!</v>
          </cell>
          <cell r="O139" t="e">
            <v>#REF!</v>
          </cell>
          <cell r="P139" t="e">
            <v>#REF!</v>
          </cell>
          <cell r="Q139" t="e">
            <v>#REF!</v>
          </cell>
          <cell r="R139" t="e">
            <v>#REF!</v>
          </cell>
          <cell r="S139" t="e">
            <v>#REF!</v>
          </cell>
          <cell r="T139" t="e">
            <v>#N/A</v>
          </cell>
        </row>
        <row r="140">
          <cell r="A140" t="str">
            <v/>
          </cell>
          <cell r="N140" t="e">
            <v>#REF!</v>
          </cell>
          <cell r="O140" t="e">
            <v>#REF!</v>
          </cell>
          <cell r="P140" t="e">
            <v>#REF!</v>
          </cell>
          <cell r="Q140" t="e">
            <v>#REF!</v>
          </cell>
          <cell r="R140" t="e">
            <v>#REF!</v>
          </cell>
          <cell r="S140" t="e">
            <v>#REF!</v>
          </cell>
          <cell r="T140" t="e">
            <v>#N/A</v>
          </cell>
        </row>
        <row r="141">
          <cell r="A141" t="str">
            <v/>
          </cell>
          <cell r="N141" t="e">
            <v>#REF!</v>
          </cell>
          <cell r="O141" t="e">
            <v>#REF!</v>
          </cell>
          <cell r="P141" t="e">
            <v>#REF!</v>
          </cell>
          <cell r="Q141" t="e">
            <v>#REF!</v>
          </cell>
          <cell r="R141" t="e">
            <v>#REF!</v>
          </cell>
          <cell r="S141" t="e">
            <v>#REF!</v>
          </cell>
          <cell r="T141" t="e">
            <v>#N/A</v>
          </cell>
        </row>
        <row r="142">
          <cell r="A142" t="str">
            <v/>
          </cell>
          <cell r="N142" t="e">
            <v>#REF!</v>
          </cell>
          <cell r="O142" t="e">
            <v>#REF!</v>
          </cell>
          <cell r="P142" t="e">
            <v>#REF!</v>
          </cell>
          <cell r="Q142" t="e">
            <v>#REF!</v>
          </cell>
          <cell r="R142" t="e">
            <v>#REF!</v>
          </cell>
          <cell r="S142" t="e">
            <v>#REF!</v>
          </cell>
          <cell r="T142" t="e">
            <v>#N/A</v>
          </cell>
        </row>
        <row r="143">
          <cell r="A143" t="str">
            <v/>
          </cell>
          <cell r="N143" t="e">
            <v>#REF!</v>
          </cell>
          <cell r="O143" t="e">
            <v>#REF!</v>
          </cell>
          <cell r="P143" t="e">
            <v>#REF!</v>
          </cell>
          <cell r="Q143" t="e">
            <v>#REF!</v>
          </cell>
          <cell r="R143" t="e">
            <v>#REF!</v>
          </cell>
          <cell r="S143" t="e">
            <v>#REF!</v>
          </cell>
          <cell r="T143" t="e">
            <v>#N/A</v>
          </cell>
        </row>
        <row r="144">
          <cell r="A144" t="str">
            <v/>
          </cell>
          <cell r="N144" t="e">
            <v>#REF!</v>
          </cell>
          <cell r="O144" t="e">
            <v>#REF!</v>
          </cell>
          <cell r="P144" t="e">
            <v>#REF!</v>
          </cell>
          <cell r="Q144" t="e">
            <v>#REF!</v>
          </cell>
          <cell r="R144" t="e">
            <v>#REF!</v>
          </cell>
          <cell r="S144" t="e">
            <v>#REF!</v>
          </cell>
          <cell r="T144" t="e">
            <v>#N/A</v>
          </cell>
        </row>
        <row r="145">
          <cell r="A145" t="str">
            <v/>
          </cell>
          <cell r="N145" t="e">
            <v>#REF!</v>
          </cell>
          <cell r="O145" t="e">
            <v>#REF!</v>
          </cell>
          <cell r="P145" t="e">
            <v>#REF!</v>
          </cell>
          <cell r="Q145" t="e">
            <v>#REF!</v>
          </cell>
          <cell r="R145" t="e">
            <v>#REF!</v>
          </cell>
          <cell r="S145" t="e">
            <v>#REF!</v>
          </cell>
          <cell r="T145" t="e">
            <v>#N/A</v>
          </cell>
        </row>
        <row r="146">
          <cell r="A146" t="str">
            <v/>
          </cell>
          <cell r="N146" t="e">
            <v>#REF!</v>
          </cell>
          <cell r="O146" t="e">
            <v>#REF!</v>
          </cell>
          <cell r="P146" t="e">
            <v>#REF!</v>
          </cell>
          <cell r="Q146" t="e">
            <v>#REF!</v>
          </cell>
          <cell r="R146" t="e">
            <v>#REF!</v>
          </cell>
          <cell r="S146" t="e">
            <v>#REF!</v>
          </cell>
          <cell r="T146" t="e">
            <v>#N/A</v>
          </cell>
        </row>
        <row r="147">
          <cell r="A147" t="str">
            <v/>
          </cell>
          <cell r="N147" t="e">
            <v>#REF!</v>
          </cell>
          <cell r="O147" t="e">
            <v>#REF!</v>
          </cell>
          <cell r="P147" t="e">
            <v>#REF!</v>
          </cell>
          <cell r="Q147" t="e">
            <v>#REF!</v>
          </cell>
          <cell r="R147" t="e">
            <v>#REF!</v>
          </cell>
          <cell r="S147" t="e">
            <v>#REF!</v>
          </cell>
          <cell r="T147" t="e">
            <v>#N/A</v>
          </cell>
        </row>
        <row r="148">
          <cell r="A148" t="str">
            <v/>
          </cell>
          <cell r="N148" t="e">
            <v>#REF!</v>
          </cell>
          <cell r="O148" t="e">
            <v>#REF!</v>
          </cell>
          <cell r="P148" t="e">
            <v>#REF!</v>
          </cell>
          <cell r="Q148" t="e">
            <v>#REF!</v>
          </cell>
          <cell r="R148" t="e">
            <v>#REF!</v>
          </cell>
          <cell r="S148" t="e">
            <v>#REF!</v>
          </cell>
          <cell r="T148" t="e">
            <v>#N/A</v>
          </cell>
        </row>
        <row r="149">
          <cell r="A149" t="str">
            <v/>
          </cell>
          <cell r="N149" t="e">
            <v>#REF!</v>
          </cell>
          <cell r="O149" t="e">
            <v>#REF!</v>
          </cell>
          <cell r="P149" t="e">
            <v>#REF!</v>
          </cell>
          <cell r="Q149" t="e">
            <v>#REF!</v>
          </cell>
          <cell r="R149" t="e">
            <v>#REF!</v>
          </cell>
          <cell r="S149" t="e">
            <v>#REF!</v>
          </cell>
          <cell r="T149" t="e">
            <v>#N/A</v>
          </cell>
        </row>
        <row r="150">
          <cell r="A150" t="str">
            <v/>
          </cell>
          <cell r="N150" t="e">
            <v>#REF!</v>
          </cell>
          <cell r="O150" t="e">
            <v>#REF!</v>
          </cell>
          <cell r="P150" t="e">
            <v>#REF!</v>
          </cell>
          <cell r="Q150" t="e">
            <v>#REF!</v>
          </cell>
          <cell r="R150" t="e">
            <v>#REF!</v>
          </cell>
          <cell r="S150" t="e">
            <v>#REF!</v>
          </cell>
          <cell r="T150" t="e">
            <v>#N/A</v>
          </cell>
        </row>
        <row r="151">
          <cell r="A151" t="str">
            <v/>
          </cell>
          <cell r="N151" t="e">
            <v>#REF!</v>
          </cell>
          <cell r="O151" t="e">
            <v>#REF!</v>
          </cell>
          <cell r="P151" t="e">
            <v>#REF!</v>
          </cell>
          <cell r="Q151" t="e">
            <v>#REF!</v>
          </cell>
          <cell r="R151" t="e">
            <v>#REF!</v>
          </cell>
          <cell r="S151" t="e">
            <v>#REF!</v>
          </cell>
          <cell r="T151" t="e">
            <v>#N/A</v>
          </cell>
        </row>
        <row r="152">
          <cell r="A152" t="str">
            <v/>
          </cell>
          <cell r="N152" t="e">
            <v>#REF!</v>
          </cell>
          <cell r="O152" t="e">
            <v>#REF!</v>
          </cell>
          <cell r="P152" t="e">
            <v>#REF!</v>
          </cell>
          <cell r="Q152" t="e">
            <v>#REF!</v>
          </cell>
          <cell r="R152" t="e">
            <v>#REF!</v>
          </cell>
          <cell r="S152" t="e">
            <v>#REF!</v>
          </cell>
          <cell r="T152" t="e">
            <v>#N/A</v>
          </cell>
        </row>
        <row r="153">
          <cell r="A153" t="str">
            <v/>
          </cell>
          <cell r="N153" t="e">
            <v>#REF!</v>
          </cell>
          <cell r="O153" t="e">
            <v>#REF!</v>
          </cell>
          <cell r="P153" t="e">
            <v>#REF!</v>
          </cell>
          <cell r="Q153" t="e">
            <v>#REF!</v>
          </cell>
          <cell r="R153" t="e">
            <v>#REF!</v>
          </cell>
          <cell r="S153" t="e">
            <v>#REF!</v>
          </cell>
          <cell r="T153" t="e">
            <v>#N/A</v>
          </cell>
        </row>
        <row r="154">
          <cell r="A154" t="str">
            <v/>
          </cell>
          <cell r="N154" t="e">
            <v>#REF!</v>
          </cell>
          <cell r="O154" t="e">
            <v>#REF!</v>
          </cell>
          <cell r="P154" t="e">
            <v>#REF!</v>
          </cell>
          <cell r="Q154" t="e">
            <v>#REF!</v>
          </cell>
          <cell r="R154" t="e">
            <v>#REF!</v>
          </cell>
          <cell r="S154" t="e">
            <v>#REF!</v>
          </cell>
          <cell r="T154" t="e">
            <v>#N/A</v>
          </cell>
        </row>
        <row r="155">
          <cell r="A155" t="str">
            <v/>
          </cell>
          <cell r="N155" t="e">
            <v>#REF!</v>
          </cell>
          <cell r="O155" t="e">
            <v>#REF!</v>
          </cell>
          <cell r="P155" t="e">
            <v>#REF!</v>
          </cell>
          <cell r="Q155" t="e">
            <v>#REF!</v>
          </cell>
          <cell r="R155" t="e">
            <v>#REF!</v>
          </cell>
          <cell r="S155" t="e">
            <v>#REF!</v>
          </cell>
          <cell r="T155" t="e">
            <v>#N/A</v>
          </cell>
        </row>
        <row r="156">
          <cell r="A156" t="str">
            <v/>
          </cell>
          <cell r="N156" t="e">
            <v>#REF!</v>
          </cell>
          <cell r="O156" t="e">
            <v>#REF!</v>
          </cell>
          <cell r="P156" t="e">
            <v>#REF!</v>
          </cell>
          <cell r="Q156" t="e">
            <v>#REF!</v>
          </cell>
          <cell r="R156" t="e">
            <v>#REF!</v>
          </cell>
          <cell r="S156" t="e">
            <v>#REF!</v>
          </cell>
          <cell r="T156" t="e">
            <v>#N/A</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Reservation"/>
      <sheetName val="Buyer Workspace"/>
      <sheetName val="DOMESTIC Wksht"/>
      <sheetName val="DOMESTIC Packs"/>
      <sheetName val="IMPORT Wksht"/>
      <sheetName val="SUBCATS INTERNAL USE"/>
      <sheetName val="Future DOMESTIC Worksheet"/>
      <sheetName val="IMPORT Packs"/>
      <sheetName val="Buyer's Preticket"/>
      <sheetName val="Buyer's Notes"/>
      <sheetName val="Quote Sheet"/>
      <sheetName val="Vendor Cheat Sheet"/>
      <sheetName val="DC Code Definitions"/>
      <sheetName val="Lookups"/>
      <sheetName val="Shipping Calendar"/>
      <sheetName val="Inbound Freight"/>
      <sheetName val="Inbound Freight New"/>
      <sheetName val="DC Split"/>
    </sheetNames>
    <sheetDataSet>
      <sheetData sheetId="0" refreshError="1"/>
      <sheetData sheetId="1" refreshError="1"/>
      <sheetData sheetId="2">
        <row r="15">
          <cell r="A15">
            <v>1</v>
          </cell>
        </row>
      </sheetData>
      <sheetData sheetId="3">
        <row r="8">
          <cell r="AE8">
            <v>0</v>
          </cell>
        </row>
      </sheetData>
      <sheetData sheetId="4">
        <row r="2">
          <cell r="BD2" t="str">
            <v>3rd Party Drop Ship</v>
          </cell>
        </row>
      </sheetData>
      <sheetData sheetId="5" refreshError="1"/>
      <sheetData sheetId="6" refreshError="1"/>
      <sheetData sheetId="7">
        <row r="8">
          <cell r="AE8">
            <v>0</v>
          </cell>
        </row>
      </sheetData>
      <sheetData sheetId="8" refreshError="1"/>
      <sheetData sheetId="9" refreshError="1"/>
      <sheetData sheetId="10" refreshError="1"/>
      <sheetData sheetId="11" refreshError="1"/>
      <sheetData sheetId="12" refreshError="1"/>
      <sheetData sheetId="13">
        <row r="2">
          <cell r="A2" t="str">
            <v>Update: 3/2/20</v>
          </cell>
        </row>
        <row r="4">
          <cell r="D4">
            <v>1010</v>
          </cell>
        </row>
        <row r="5">
          <cell r="D5">
            <v>1021</v>
          </cell>
          <cell r="DY5" t="str">
            <v>AM</v>
          </cell>
          <cell r="DZ5" t="str">
            <v>AMERICANA</v>
          </cell>
          <cell r="EA5" t="str">
            <v>AM AMERICANA</v>
          </cell>
        </row>
        <row r="6">
          <cell r="D6">
            <v>1031</v>
          </cell>
          <cell r="CU6">
            <v>3224</v>
          </cell>
          <cell r="CV6" t="str">
            <v>3224</v>
          </cell>
          <cell r="CW6" t="str">
            <v>GIFTS</v>
          </cell>
          <cell r="CX6" t="str">
            <v>ACCY</v>
          </cell>
          <cell r="DG6">
            <v>1010</v>
          </cell>
          <cell r="DH6" t="str">
            <v>1010</v>
          </cell>
          <cell r="DI6">
            <v>424</v>
          </cell>
          <cell r="DJ6">
            <v>21.547720000000002</v>
          </cell>
          <cell r="DK6">
            <v>5.0820094339622646E-2</v>
          </cell>
          <cell r="DS6">
            <v>141</v>
          </cell>
          <cell r="DT6" t="str">
            <v>0141</v>
          </cell>
          <cell r="DU6" t="str">
            <v>DOWN - HOT DEALS</v>
          </cell>
          <cell r="DV6" t="str">
            <v>DOWN</v>
          </cell>
          <cell r="DY6" t="str">
            <v>BC</v>
          </cell>
          <cell r="DZ6" t="str">
            <v>COASTAL/BEACH DECOR</v>
          </cell>
          <cell r="EA6" t="str">
            <v>BC COASTAL/BEACH DECOR</v>
          </cell>
          <cell r="EB6" t="str">
            <v>Deco</v>
          </cell>
        </row>
        <row r="7">
          <cell r="D7">
            <v>1050</v>
          </cell>
          <cell r="CU7">
            <v>6132</v>
          </cell>
          <cell r="CV7" t="str">
            <v>6132</v>
          </cell>
          <cell r="CW7" t="str">
            <v>ACCY - SPRING/SUMMER</v>
          </cell>
          <cell r="CX7" t="str">
            <v>ACCY</v>
          </cell>
          <cell r="DG7">
            <v>1015</v>
          </cell>
          <cell r="DH7" t="str">
            <v>1015</v>
          </cell>
          <cell r="DI7">
            <v>2237870</v>
          </cell>
          <cell r="DJ7">
            <v>154657.18732199984</v>
          </cell>
          <cell r="DK7">
            <v>6.9109102549299042E-2</v>
          </cell>
          <cell r="DS7">
            <v>1010</v>
          </cell>
          <cell r="DT7" t="str">
            <v>1010</v>
          </cell>
          <cell r="DU7" t="str">
            <v>WATERFORD</v>
          </cell>
          <cell r="DV7" t="str">
            <v>BARW</v>
          </cell>
          <cell r="DY7" t="str">
            <v>BO</v>
          </cell>
          <cell r="DZ7" t="str">
            <v>BOTANICAL</v>
          </cell>
          <cell r="EA7" t="str">
            <v>BO BOTANICAL</v>
          </cell>
        </row>
        <row r="8">
          <cell r="D8">
            <v>1070</v>
          </cell>
          <cell r="CU8">
            <v>6151</v>
          </cell>
          <cell r="CV8" t="str">
            <v>6151</v>
          </cell>
          <cell r="CW8" t="str">
            <v>WOMENS SOCKS</v>
          </cell>
          <cell r="CX8" t="str">
            <v>ACCY</v>
          </cell>
          <cell r="DG8">
            <v>1018</v>
          </cell>
          <cell r="DH8" t="str">
            <v>1018</v>
          </cell>
          <cell r="DI8">
            <v>254044</v>
          </cell>
          <cell r="DJ8">
            <v>16713.378809999998</v>
          </cell>
          <cell r="DK8">
            <v>6.578930740344191E-2</v>
          </cell>
          <cell r="DS8">
            <v>1013</v>
          </cell>
          <cell r="DT8" t="str">
            <v>1013</v>
          </cell>
          <cell r="DU8" t="str">
            <v>CARD - HOT DEALS</v>
          </cell>
          <cell r="DV8" t="str">
            <v>CARD</v>
          </cell>
          <cell r="DY8" t="str">
            <v>C1</v>
          </cell>
          <cell r="DZ8" t="str">
            <v>CHRISTMAS 1 AUG SET</v>
          </cell>
          <cell r="EA8" t="str">
            <v>C1 CHRISTMAS 1 AUG SET</v>
          </cell>
        </row>
        <row r="9">
          <cell r="D9">
            <v>2022</v>
          </cell>
          <cell r="CU9">
            <v>6152</v>
          </cell>
          <cell r="CV9" t="str">
            <v>6152</v>
          </cell>
          <cell r="CW9" t="str">
            <v>UMBRELLAS</v>
          </cell>
          <cell r="CX9" t="str">
            <v>ACCY</v>
          </cell>
          <cell r="DG9">
            <v>1021</v>
          </cell>
          <cell r="DH9" t="str">
            <v>1021</v>
          </cell>
          <cell r="DI9">
            <v>390796</v>
          </cell>
          <cell r="DJ9">
            <v>29395.884662</v>
          </cell>
          <cell r="DK9">
            <v>7.5220536192796242E-2</v>
          </cell>
          <cell r="DS9">
            <v>1015</v>
          </cell>
          <cell r="DT9" t="str">
            <v>1015</v>
          </cell>
          <cell r="DU9" t="str">
            <v>ACRYLIC</v>
          </cell>
          <cell r="DV9" t="str">
            <v>ACRL</v>
          </cell>
          <cell r="DY9" t="str">
            <v>C2</v>
          </cell>
          <cell r="DZ9" t="str">
            <v>CHRISTMAS 2 SEPT SET</v>
          </cell>
          <cell r="EA9" t="str">
            <v>C2 CHRISTMAS 2 SEPT SET</v>
          </cell>
        </row>
        <row r="10">
          <cell r="D10">
            <v>3065</v>
          </cell>
          <cell r="CU10">
            <v>6159</v>
          </cell>
          <cell r="CV10" t="str">
            <v>6159</v>
          </cell>
          <cell r="CW10" t="str">
            <v>FALL FOOTWEAR</v>
          </cell>
          <cell r="CX10" t="str">
            <v>ACCY</v>
          </cell>
          <cell r="DG10">
            <v>1031</v>
          </cell>
          <cell r="DH10" t="str">
            <v>1031</v>
          </cell>
          <cell r="DI10">
            <v>162686</v>
          </cell>
          <cell r="DJ10">
            <v>16165.184874</v>
          </cell>
          <cell r="DK10">
            <v>9.9364326825910038E-2</v>
          </cell>
          <cell r="DS10">
            <v>1018</v>
          </cell>
          <cell r="DT10" t="str">
            <v>1018</v>
          </cell>
          <cell r="DU10" t="str">
            <v>ACRYLIC SEASONAL</v>
          </cell>
          <cell r="DV10" t="str">
            <v>ACRL</v>
          </cell>
          <cell r="DY10" t="str">
            <v>C3</v>
          </cell>
          <cell r="DZ10" t="str">
            <v>CHRISTMAS 3 OCT SET</v>
          </cell>
          <cell r="EA10" t="str">
            <v>C3 CHRISTMAS 3 OCT SET</v>
          </cell>
        </row>
        <row r="11">
          <cell r="D11">
            <v>3186</v>
          </cell>
          <cell r="CU11">
            <v>6161</v>
          </cell>
          <cell r="CV11" t="str">
            <v>6161</v>
          </cell>
          <cell r="CW11" t="str">
            <v>ACCY - FALL/WINTER</v>
          </cell>
          <cell r="CX11" t="str">
            <v>ACCY</v>
          </cell>
          <cell r="DG11">
            <v>1050</v>
          </cell>
          <cell r="DH11" t="str">
            <v>1050</v>
          </cell>
          <cell r="DI11">
            <v>191672</v>
          </cell>
          <cell r="DJ11">
            <v>12889.045132000003</v>
          </cell>
          <cell r="DK11">
            <v>6.7245320818898974E-2</v>
          </cell>
          <cell r="DS11">
            <v>1019</v>
          </cell>
          <cell r="DT11" t="str">
            <v>1019</v>
          </cell>
          <cell r="DU11" t="str">
            <v>ACRL - HOT DEALS</v>
          </cell>
          <cell r="DV11" t="str">
            <v>ACRL</v>
          </cell>
          <cell r="DY11" t="str">
            <v>CF</v>
          </cell>
          <cell r="DZ11" t="str">
            <v>CHRISTMAS FLOW</v>
          </cell>
          <cell r="EA11" t="str">
            <v>CF CHRISTMAS FLOW</v>
          </cell>
        </row>
        <row r="12">
          <cell r="D12">
            <v>3191</v>
          </cell>
          <cell r="CU12">
            <v>6202</v>
          </cell>
          <cell r="CV12" t="str">
            <v>6202</v>
          </cell>
          <cell r="CW12" t="str">
            <v>SPRING/SUMMER FOOTWEAR</v>
          </cell>
          <cell r="CX12" t="str">
            <v>ACCY</v>
          </cell>
          <cell r="DG12">
            <v>1052</v>
          </cell>
          <cell r="DH12" t="str">
            <v>1052</v>
          </cell>
          <cell r="DI12">
            <v>917922</v>
          </cell>
          <cell r="DJ12">
            <v>568928.70076600125</v>
          </cell>
          <cell r="DK12">
            <v>0.61980070285492805</v>
          </cell>
          <cell r="DS12">
            <v>1021</v>
          </cell>
          <cell r="DT12" t="str">
            <v>1021</v>
          </cell>
          <cell r="DU12" t="str">
            <v>DRINKWARE OPEN STOCK</v>
          </cell>
          <cell r="DV12" t="str">
            <v>BARW</v>
          </cell>
          <cell r="DY12" t="str">
            <v>EA</v>
          </cell>
          <cell r="DZ12" t="str">
            <v>EASTER</v>
          </cell>
          <cell r="EA12" t="str">
            <v>EA EASTER</v>
          </cell>
        </row>
        <row r="13">
          <cell r="D13">
            <v>3195</v>
          </cell>
          <cell r="CU13">
            <v>6203</v>
          </cell>
          <cell r="CV13" t="str">
            <v>6203</v>
          </cell>
          <cell r="CW13" t="str">
            <v>SPRING/SUMMER HATS</v>
          </cell>
          <cell r="CX13" t="str">
            <v>ACCY</v>
          </cell>
          <cell r="DG13">
            <v>1054</v>
          </cell>
          <cell r="DH13" t="str">
            <v>1054</v>
          </cell>
          <cell r="DI13">
            <v>214333</v>
          </cell>
          <cell r="DJ13">
            <v>17553.334160999977</v>
          </cell>
          <cell r="DK13">
            <v>8.1897487372453032E-2</v>
          </cell>
          <cell r="DS13">
            <v>1031</v>
          </cell>
          <cell r="DT13" t="str">
            <v>1031</v>
          </cell>
          <cell r="DU13" t="str">
            <v>WINE/CHAMPAGNE OPEN STOCK</v>
          </cell>
          <cell r="DV13" t="str">
            <v>BARW</v>
          </cell>
          <cell r="DY13" t="str">
            <v>EU</v>
          </cell>
          <cell r="DZ13" t="str">
            <v>EUROPEAN</v>
          </cell>
          <cell r="EA13" t="str">
            <v>EU EUROPEAN</v>
          </cell>
        </row>
        <row r="14">
          <cell r="D14">
            <v>3207</v>
          </cell>
          <cell r="CU14">
            <v>6435</v>
          </cell>
          <cell r="CV14" t="str">
            <v>6435</v>
          </cell>
          <cell r="CW14" t="str">
            <v>WMN SOCKS FALL/WINTER</v>
          </cell>
          <cell r="CX14" t="str">
            <v>ACCY</v>
          </cell>
          <cell r="DG14">
            <v>1070</v>
          </cell>
          <cell r="DH14" t="str">
            <v>1070</v>
          </cell>
          <cell r="DI14">
            <v>890720</v>
          </cell>
          <cell r="DJ14">
            <v>101096.8457259999</v>
          </cell>
          <cell r="DK14">
            <v>0.11350014115097887</v>
          </cell>
          <cell r="DS14">
            <v>1050</v>
          </cell>
          <cell r="DT14" t="str">
            <v>1050</v>
          </cell>
          <cell r="DU14" t="str">
            <v>GLASS DINNERWARE/SERVEWARE</v>
          </cell>
          <cell r="DV14" t="str">
            <v>DINN</v>
          </cell>
          <cell r="DY14" t="str">
            <v>FH</v>
          </cell>
          <cell r="DZ14" t="str">
            <v>FARMHOUSE DECOR</v>
          </cell>
          <cell r="EA14" t="str">
            <v>FH FARMHOUSE DECOR</v>
          </cell>
          <cell r="EB14" t="str">
            <v>Deco</v>
          </cell>
        </row>
        <row r="15">
          <cell r="D15">
            <v>3213</v>
          </cell>
          <cell r="CU15">
            <v>7110</v>
          </cell>
          <cell r="CV15" t="str">
            <v>7110</v>
          </cell>
          <cell r="CW15" t="str">
            <v>WELLNESS SOCKS</v>
          </cell>
          <cell r="CX15" t="str">
            <v>ACCY</v>
          </cell>
          <cell r="DG15">
            <v>1072</v>
          </cell>
          <cell r="DH15" t="str">
            <v>1072</v>
          </cell>
          <cell r="DI15">
            <v>139578</v>
          </cell>
          <cell r="DJ15">
            <v>103834.21489199996</v>
          </cell>
          <cell r="DK15">
            <v>0.7439153368869017</v>
          </cell>
          <cell r="DS15">
            <v>1052</v>
          </cell>
          <cell r="DT15" t="str">
            <v>1052</v>
          </cell>
          <cell r="DU15" t="str">
            <v>FARMHOUSE</v>
          </cell>
          <cell r="DV15" t="str">
            <v>DECO</v>
          </cell>
          <cell r="DY15" t="str">
            <v>GL</v>
          </cell>
          <cell r="DZ15" t="str">
            <v>GLOBAL DECOR</v>
          </cell>
          <cell r="EA15" t="str">
            <v>GL GLOBAL DECOR</v>
          </cell>
          <cell r="EB15" t="str">
            <v>Deco</v>
          </cell>
        </row>
        <row r="16">
          <cell r="D16">
            <v>3217</v>
          </cell>
          <cell r="CU16">
            <v>7190</v>
          </cell>
          <cell r="CV16" t="str">
            <v>7190</v>
          </cell>
          <cell r="CW16" t="str">
            <v>MENS FALL/WINTER</v>
          </cell>
          <cell r="CX16" t="str">
            <v>ACCY</v>
          </cell>
          <cell r="DG16">
            <v>1074</v>
          </cell>
          <cell r="DH16" t="str">
            <v>1074</v>
          </cell>
          <cell r="DI16">
            <v>552114</v>
          </cell>
          <cell r="DJ16">
            <v>143171.65713999994</v>
          </cell>
          <cell r="DK16">
            <v>0.25931538982891206</v>
          </cell>
          <cell r="DS16">
            <v>1054</v>
          </cell>
          <cell r="DT16" t="str">
            <v>1054</v>
          </cell>
          <cell r="DU16" t="str">
            <v>CRYSTAL BOXED GIFTS</v>
          </cell>
          <cell r="DV16" t="str">
            <v>STAY</v>
          </cell>
          <cell r="DY16" t="str">
            <v>HR</v>
          </cell>
          <cell r="DZ16" t="str">
            <v>HARVEST</v>
          </cell>
          <cell r="EA16" t="str">
            <v>HR HARVEST</v>
          </cell>
        </row>
        <row r="17">
          <cell r="D17">
            <v>3233</v>
          </cell>
          <cell r="CU17">
            <v>1015</v>
          </cell>
          <cell r="CV17" t="str">
            <v>1015</v>
          </cell>
          <cell r="CW17" t="str">
            <v>ACRYLIC</v>
          </cell>
          <cell r="CX17" t="str">
            <v>ACRL</v>
          </cell>
          <cell r="DG17">
            <v>1075</v>
          </cell>
          <cell r="DH17" t="str">
            <v>1075</v>
          </cell>
          <cell r="DI17">
            <v>443420</v>
          </cell>
          <cell r="DJ17">
            <v>146336.57877600004</v>
          </cell>
          <cell r="DK17">
            <v>0.33001799372152824</v>
          </cell>
          <cell r="DS17">
            <v>1070</v>
          </cell>
          <cell r="DT17" t="str">
            <v>1070</v>
          </cell>
          <cell r="DU17" t="str">
            <v>METAL BAKEWARE</v>
          </cell>
          <cell r="DV17" t="str">
            <v>COOK</v>
          </cell>
          <cell r="DY17" t="str">
            <v>HW</v>
          </cell>
          <cell r="DZ17" t="str">
            <v>HALLOWEEN</v>
          </cell>
          <cell r="EA17" t="str">
            <v>HW HALLOWEEN</v>
          </cell>
        </row>
        <row r="18">
          <cell r="D18">
            <v>3245</v>
          </cell>
          <cell r="CU18">
            <v>1018</v>
          </cell>
          <cell r="CV18" t="str">
            <v>1018</v>
          </cell>
          <cell r="CW18" t="str">
            <v>ACRYLIC SEASONAL</v>
          </cell>
          <cell r="CX18" t="str">
            <v>ACRL</v>
          </cell>
          <cell r="DG18">
            <v>1076</v>
          </cell>
          <cell r="DH18" t="str">
            <v>1076</v>
          </cell>
          <cell r="DI18">
            <v>65502</v>
          </cell>
          <cell r="DJ18">
            <v>10555.541842000001</v>
          </cell>
          <cell r="DK18">
            <v>0.16114839000335868</v>
          </cell>
          <cell r="DS18">
            <v>1072</v>
          </cell>
          <cell r="DT18" t="str">
            <v>1072</v>
          </cell>
          <cell r="DU18" t="str">
            <v>PITCHERS/DISPENSERS</v>
          </cell>
          <cell r="DV18" t="str">
            <v>BARW</v>
          </cell>
          <cell r="DY18" t="str">
            <v>LB</v>
          </cell>
          <cell r="DZ18" t="str">
            <v>LIBRARY DECOR</v>
          </cell>
          <cell r="EA18" t="str">
            <v>LB LIBRARY DECOR</v>
          </cell>
          <cell r="EB18" t="str">
            <v>Deco</v>
          </cell>
        </row>
        <row r="19">
          <cell r="D19">
            <v>4051</v>
          </cell>
          <cell r="CU19">
            <v>6204</v>
          </cell>
          <cell r="CV19" t="str">
            <v>6204</v>
          </cell>
          <cell r="CW19" t="str">
            <v>PARTY PACKS</v>
          </cell>
          <cell r="CX19" t="str">
            <v>ACRL</v>
          </cell>
          <cell r="DG19">
            <v>2022</v>
          </cell>
          <cell r="DH19" t="str">
            <v>2022</v>
          </cell>
          <cell r="DI19">
            <v>1301653</v>
          </cell>
          <cell r="DJ19">
            <v>94017.009748000011</v>
          </cell>
          <cell r="DK19">
            <v>7.2228934860519678E-2</v>
          </cell>
          <cell r="DS19">
            <v>1074</v>
          </cell>
          <cell r="DT19" t="str">
            <v>1074</v>
          </cell>
          <cell r="DU19" t="str">
            <v>DRINKWARE SETS</v>
          </cell>
          <cell r="DV19" t="str">
            <v>BARW</v>
          </cell>
          <cell r="DY19" t="str">
            <v>O1</v>
          </cell>
          <cell r="DZ19" t="str">
            <v>Outdoor Living 1</v>
          </cell>
          <cell r="EA19" t="str">
            <v>O1 Outdoor Living 1</v>
          </cell>
        </row>
        <row r="20">
          <cell r="D20">
            <v>6060</v>
          </cell>
          <cell r="CU20">
            <v>6926</v>
          </cell>
          <cell r="CV20" t="str">
            <v>6926</v>
          </cell>
          <cell r="CW20" t="str">
            <v>BODYCARE</v>
          </cell>
          <cell r="CX20" t="str">
            <v>BABO</v>
          </cell>
          <cell r="DG20">
            <v>2025</v>
          </cell>
          <cell r="DH20" t="str">
            <v>2025</v>
          </cell>
          <cell r="DI20">
            <v>39195</v>
          </cell>
          <cell r="DJ20">
            <v>4715.7182869999988</v>
          </cell>
          <cell r="DK20">
            <v>0.12031428210230893</v>
          </cell>
          <cell r="DS20">
            <v>1075</v>
          </cell>
          <cell r="DT20" t="str">
            <v>1075</v>
          </cell>
          <cell r="DU20" t="str">
            <v>WINE/CHAMPAGNE SETS</v>
          </cell>
          <cell r="DV20" t="str">
            <v>BARW</v>
          </cell>
          <cell r="DY20" t="str">
            <v>O2</v>
          </cell>
          <cell r="DZ20" t="str">
            <v>Outdoor Living 2</v>
          </cell>
          <cell r="EA20" t="str">
            <v>O2 Outdoor Living 2</v>
          </cell>
        </row>
        <row r="21">
          <cell r="D21">
            <v>6068</v>
          </cell>
          <cell r="CU21">
            <v>7150</v>
          </cell>
          <cell r="CV21" t="str">
            <v>7150</v>
          </cell>
          <cell r="CW21" t="str">
            <v>EYEWEAR</v>
          </cell>
          <cell r="CX21" t="str">
            <v>BABO</v>
          </cell>
          <cell r="DG21">
            <v>2030</v>
          </cell>
          <cell r="DH21" t="str">
            <v>2030</v>
          </cell>
          <cell r="DI21">
            <v>523715</v>
          </cell>
          <cell r="DJ21">
            <v>45207.937905000035</v>
          </cell>
          <cell r="DK21">
            <v>8.6321640405564157E-2</v>
          </cell>
          <cell r="DS21">
            <v>1076</v>
          </cell>
          <cell r="DT21" t="str">
            <v>1076</v>
          </cell>
          <cell r="DU21" t="str">
            <v>SEASONAL BARWARE</v>
          </cell>
          <cell r="DV21" t="str">
            <v>BARW</v>
          </cell>
          <cell r="DY21" t="str">
            <v>O3</v>
          </cell>
          <cell r="DZ21" t="str">
            <v>Outdoor Living 3</v>
          </cell>
          <cell r="EA21" t="str">
            <v>O3 Outdoor Living 3</v>
          </cell>
        </row>
        <row r="22">
          <cell r="D22">
            <v>6076</v>
          </cell>
          <cell r="CU22">
            <v>7600</v>
          </cell>
          <cell r="CV22" t="str">
            <v>7600</v>
          </cell>
          <cell r="CW22" t="str">
            <v>COSMETIC CASES</v>
          </cell>
          <cell r="CX22" t="str">
            <v>BABO</v>
          </cell>
          <cell r="DG22">
            <v>2040</v>
          </cell>
          <cell r="DH22" t="str">
            <v>2040</v>
          </cell>
          <cell r="DI22">
            <v>637327</v>
          </cell>
          <cell r="DJ22">
            <v>125265.95857399992</v>
          </cell>
          <cell r="DK22">
            <v>0.19654895928463711</v>
          </cell>
          <cell r="DS22">
            <v>1081</v>
          </cell>
          <cell r="DT22" t="str">
            <v>1081</v>
          </cell>
          <cell r="DU22" t="str">
            <v>PLTW - HOT DEALS</v>
          </cell>
          <cell r="DV22" t="str">
            <v>PLTR</v>
          </cell>
          <cell r="DY22" t="str">
            <v>OF</v>
          </cell>
          <cell r="DZ22" t="str">
            <v>OUTDOOR LIVING FLOW</v>
          </cell>
          <cell r="EA22" t="str">
            <v>OF OUTDOOR LIVING FLOW</v>
          </cell>
        </row>
        <row r="23">
          <cell r="D23">
            <v>6079</v>
          </cell>
          <cell r="CU23">
            <v>8540</v>
          </cell>
          <cell r="CV23" t="str">
            <v>8540</v>
          </cell>
          <cell r="CW23" t="str">
            <v>HAIRCARE</v>
          </cell>
          <cell r="CX23" t="str">
            <v>BABO</v>
          </cell>
          <cell r="DG23">
            <v>2044</v>
          </cell>
          <cell r="DH23" t="str">
            <v>2044</v>
          </cell>
          <cell r="DI23">
            <v>855011</v>
          </cell>
          <cell r="DJ23">
            <v>145418.31384599998</v>
          </cell>
          <cell r="DK23">
            <v>0.17007771110079284</v>
          </cell>
          <cell r="DS23">
            <v>2022</v>
          </cell>
          <cell r="DT23" t="str">
            <v>2022</v>
          </cell>
          <cell r="DU23" t="str">
            <v>OPEN STOCK DINNERWARE</v>
          </cell>
          <cell r="DV23" t="str">
            <v>DINN</v>
          </cell>
          <cell r="DY23" t="str">
            <v>RP</v>
          </cell>
          <cell r="DZ23" t="str">
            <v>REPLENISHABLE</v>
          </cell>
          <cell r="EA23" t="str">
            <v>RP REPLENISHABLE</v>
          </cell>
        </row>
        <row r="24">
          <cell r="D24">
            <v>6082</v>
          </cell>
          <cell r="CU24">
            <v>8541</v>
          </cell>
          <cell r="CV24" t="str">
            <v>8541</v>
          </cell>
          <cell r="CW24" t="str">
            <v>SOAP</v>
          </cell>
          <cell r="CX24" t="str">
            <v>BABO</v>
          </cell>
          <cell r="DG24">
            <v>2070</v>
          </cell>
          <cell r="DH24" t="str">
            <v>2070</v>
          </cell>
          <cell r="DI24">
            <v>944158</v>
          </cell>
          <cell r="DJ24">
            <v>359763.01141600113</v>
          </cell>
          <cell r="DK24">
            <v>0.38104110902624466</v>
          </cell>
          <cell r="DS24">
            <v>2025</v>
          </cell>
          <cell r="DT24" t="str">
            <v>2025</v>
          </cell>
          <cell r="DU24" t="str">
            <v>CHARGERS</v>
          </cell>
          <cell r="DV24" t="str">
            <v>DINN</v>
          </cell>
          <cell r="DY24" t="str">
            <v>SB</v>
          </cell>
          <cell r="DZ24" t="str">
            <v>SPECIAL BUYS</v>
          </cell>
          <cell r="EA24" t="str">
            <v>SB SPECIAL BUYS</v>
          </cell>
        </row>
        <row r="25">
          <cell r="D25">
            <v>6086</v>
          </cell>
          <cell r="CU25">
            <v>8543</v>
          </cell>
          <cell r="CV25" t="str">
            <v>8543</v>
          </cell>
          <cell r="CW25" t="str">
            <v>COSMETICS</v>
          </cell>
          <cell r="CX25" t="str">
            <v>BABO</v>
          </cell>
          <cell r="DG25">
            <v>2086</v>
          </cell>
          <cell r="DH25" t="str">
            <v>2086</v>
          </cell>
          <cell r="DI25">
            <v>322728</v>
          </cell>
          <cell r="DJ25">
            <v>95716.134005999833</v>
          </cell>
          <cell r="DK25">
            <v>0.29658453560273618</v>
          </cell>
          <cell r="DS25">
            <v>2030</v>
          </cell>
          <cell r="DT25" t="str">
            <v>2030</v>
          </cell>
          <cell r="DU25" t="str">
            <v>CMAS DINNERWARE</v>
          </cell>
          <cell r="DV25" t="str">
            <v>DINN</v>
          </cell>
          <cell r="DY25" t="str">
            <v>SL</v>
          </cell>
          <cell r="DZ25" t="str">
            <v>SOLUTIONS</v>
          </cell>
          <cell r="EA25" t="str">
            <v>SL SOLUTIONS</v>
          </cell>
        </row>
        <row r="26">
          <cell r="D26">
            <v>6103</v>
          </cell>
          <cell r="CU26">
            <v>8545</v>
          </cell>
          <cell r="CV26" t="str">
            <v>8545</v>
          </cell>
          <cell r="CW26" t="str">
            <v>SEASONAL BABO</v>
          </cell>
          <cell r="CX26" t="str">
            <v>BABO</v>
          </cell>
          <cell r="DG26">
            <v>3050</v>
          </cell>
          <cell r="DH26" t="str">
            <v>3050</v>
          </cell>
          <cell r="DI26">
            <v>91677</v>
          </cell>
          <cell r="DJ26">
            <v>18751.340030000003</v>
          </cell>
          <cell r="DK26">
            <v>0.20453701615454262</v>
          </cell>
          <cell r="DS26">
            <v>2040</v>
          </cell>
          <cell r="DT26" t="str">
            <v>2040</v>
          </cell>
          <cell r="DU26" t="str">
            <v>MUGS</v>
          </cell>
          <cell r="DV26" t="str">
            <v>DINN</v>
          </cell>
          <cell r="DY26" t="str">
            <v>SS</v>
          </cell>
          <cell r="DZ26" t="str">
            <v>STOCKING STUFFERS</v>
          </cell>
          <cell r="EA26" t="str">
            <v>SS STOCKING STUFFERS</v>
          </cell>
        </row>
        <row r="27">
          <cell r="D27">
            <v>6104</v>
          </cell>
          <cell r="CU27">
            <v>8547</v>
          </cell>
          <cell r="CV27" t="str">
            <v>8547</v>
          </cell>
          <cell r="CW27" t="str">
            <v>SPA ACCESSORIES</v>
          </cell>
          <cell r="CX27" t="str">
            <v>BABO</v>
          </cell>
          <cell r="DG27">
            <v>3053</v>
          </cell>
          <cell r="DH27" t="str">
            <v>3053</v>
          </cell>
          <cell r="DI27">
            <v>19779</v>
          </cell>
          <cell r="DJ27">
            <v>1376.1507580000002</v>
          </cell>
          <cell r="DK27">
            <v>6.9576356640881756E-2</v>
          </cell>
          <cell r="DS27">
            <v>2044</v>
          </cell>
          <cell r="DT27" t="str">
            <v>2044</v>
          </cell>
          <cell r="DU27" t="str">
            <v>CERAMIC SERVEWARE</v>
          </cell>
          <cell r="DV27" t="str">
            <v>DINN</v>
          </cell>
          <cell r="DY27" t="str">
            <v>TR</v>
          </cell>
          <cell r="DZ27" t="str">
            <v>TRADITIONAL DECOR</v>
          </cell>
          <cell r="EA27" t="str">
            <v>TR TRADITIONAL DECOR</v>
          </cell>
          <cell r="EB27" t="str">
            <v>Deco</v>
          </cell>
        </row>
        <row r="28">
          <cell r="D28">
            <v>6105</v>
          </cell>
          <cell r="CU28">
            <v>8548</v>
          </cell>
          <cell r="CV28" t="str">
            <v>8548</v>
          </cell>
          <cell r="CW28" t="str">
            <v>BEAUTY TOOLS</v>
          </cell>
          <cell r="CX28" t="str">
            <v>BABO</v>
          </cell>
          <cell r="DG28">
            <v>3054</v>
          </cell>
          <cell r="DH28" t="str">
            <v>3054</v>
          </cell>
          <cell r="DI28">
            <v>387752</v>
          </cell>
          <cell r="DJ28">
            <v>526297.95909899927</v>
          </cell>
          <cell r="DK28">
            <v>1.3573055950684956</v>
          </cell>
          <cell r="DS28">
            <v>2055</v>
          </cell>
          <cell r="DT28" t="str">
            <v>2055</v>
          </cell>
          <cell r="DU28" t="str">
            <v>DINN - HOT DEALS</v>
          </cell>
          <cell r="DV28" t="str">
            <v>DINN</v>
          </cell>
          <cell r="DY28" t="str">
            <v>U1</v>
          </cell>
          <cell r="DZ28" t="str">
            <v>SUMMER 1</v>
          </cell>
          <cell r="EA28" t="str">
            <v>U1 SUMMER 1</v>
          </cell>
        </row>
        <row r="29">
          <cell r="D29">
            <v>6107</v>
          </cell>
          <cell r="CU29">
            <v>8562</v>
          </cell>
          <cell r="CV29" t="str">
            <v>8562</v>
          </cell>
          <cell r="CW29" t="str">
            <v>PERSONAL HEALTH</v>
          </cell>
          <cell r="CX29" t="str">
            <v>BABO</v>
          </cell>
          <cell r="DG29">
            <v>3060</v>
          </cell>
          <cell r="DH29" t="str">
            <v>3060</v>
          </cell>
          <cell r="DI29">
            <v>174851</v>
          </cell>
          <cell r="DJ29">
            <v>5953.1283649999987</v>
          </cell>
          <cell r="DK29">
            <v>3.4046864844925098E-2</v>
          </cell>
          <cell r="DS29">
            <v>2070</v>
          </cell>
          <cell r="DT29" t="str">
            <v>2070</v>
          </cell>
          <cell r="DU29" t="str">
            <v>TRADITIONAL</v>
          </cell>
          <cell r="DV29" t="str">
            <v>DECO</v>
          </cell>
          <cell r="DY29" t="str">
            <v>U2</v>
          </cell>
          <cell r="DZ29" t="str">
            <v>SUMMER 2</v>
          </cell>
          <cell r="EA29" t="str">
            <v>U2 SUMMER 2</v>
          </cell>
        </row>
        <row r="30">
          <cell r="D30">
            <v>6108</v>
          </cell>
          <cell r="CU30">
            <v>6042</v>
          </cell>
          <cell r="CV30" t="str">
            <v>6042</v>
          </cell>
          <cell r="CW30" t="str">
            <v>LAYETTE ACCESSORIES</v>
          </cell>
          <cell r="CX30" t="str">
            <v>BABY</v>
          </cell>
          <cell r="DG30">
            <v>3065</v>
          </cell>
          <cell r="DH30" t="str">
            <v>3065</v>
          </cell>
          <cell r="DI30">
            <v>639864</v>
          </cell>
          <cell r="DJ30">
            <v>164748.96177599989</v>
          </cell>
          <cell r="DK30">
            <v>0.25747496620531846</v>
          </cell>
          <cell r="DS30">
            <v>2086</v>
          </cell>
          <cell r="DT30" t="str">
            <v>2086</v>
          </cell>
          <cell r="DU30" t="str">
            <v>ORGANIC/GLOBAL</v>
          </cell>
          <cell r="DV30" t="str">
            <v>DECO</v>
          </cell>
          <cell r="DY30" t="str">
            <v>UF</v>
          </cell>
          <cell r="DZ30" t="str">
            <v>SUMMER FLOW</v>
          </cell>
          <cell r="EA30" t="str">
            <v>UF SUMMER FLOW</v>
          </cell>
        </row>
        <row r="31">
          <cell r="D31">
            <v>6110</v>
          </cell>
          <cell r="CU31">
            <v>6806</v>
          </cell>
          <cell r="CV31" t="str">
            <v>6806</v>
          </cell>
          <cell r="CW31" t="str">
            <v>BABY SEASONAL</v>
          </cell>
          <cell r="CX31" t="str">
            <v>BABY</v>
          </cell>
          <cell r="DG31">
            <v>3067</v>
          </cell>
          <cell r="DH31" t="str">
            <v>3067</v>
          </cell>
          <cell r="DI31">
            <v>48817</v>
          </cell>
          <cell r="DJ31">
            <v>3916.6377789999997</v>
          </cell>
          <cell r="DK31">
            <v>8.0231021549869913E-2</v>
          </cell>
          <cell r="DS31">
            <v>3050</v>
          </cell>
          <cell r="DT31" t="str">
            <v>3050</v>
          </cell>
          <cell r="DU31" t="str">
            <v>STAINLESS FLATWARE SETS</v>
          </cell>
          <cell r="DV31" t="str">
            <v>FLAT</v>
          </cell>
          <cell r="DY31" t="str">
            <v>VA</v>
          </cell>
          <cell r="DZ31" t="str">
            <v>Valentines Day</v>
          </cell>
          <cell r="EA31" t="str">
            <v>VA Valentines Day</v>
          </cell>
        </row>
        <row r="32">
          <cell r="D32">
            <v>6112</v>
          </cell>
          <cell r="CU32">
            <v>6807</v>
          </cell>
          <cell r="CV32" t="str">
            <v>6807</v>
          </cell>
          <cell r="CW32" t="str">
            <v>BABY ACCESSORIES</v>
          </cell>
          <cell r="CX32" t="str">
            <v>BABY</v>
          </cell>
          <cell r="DG32">
            <v>3070</v>
          </cell>
          <cell r="DH32" t="str">
            <v>3070</v>
          </cell>
          <cell r="DI32">
            <v>441328</v>
          </cell>
          <cell r="DJ32">
            <v>140349.19325400001</v>
          </cell>
          <cell r="DK32">
            <v>0.3180156102807889</v>
          </cell>
          <cell r="DS32">
            <v>3053</v>
          </cell>
          <cell r="DT32" t="str">
            <v>3053</v>
          </cell>
          <cell r="DU32" t="str">
            <v>FLATWARE - CHRISTMAS</v>
          </cell>
          <cell r="DV32" t="str">
            <v>FLAT</v>
          </cell>
          <cell r="DY32" t="str">
            <v>W1</v>
          </cell>
          <cell r="DZ32" t="str">
            <v>WINTER 1</v>
          </cell>
          <cell r="EA32" t="str">
            <v>W1 WINTER 1</v>
          </cell>
        </row>
        <row r="33">
          <cell r="D33">
            <v>6116</v>
          </cell>
          <cell r="CU33">
            <v>6808</v>
          </cell>
          <cell r="CV33" t="str">
            <v>6808</v>
          </cell>
          <cell r="CW33" t="str">
            <v>BABY DECOR</v>
          </cell>
          <cell r="CX33" t="str">
            <v>BABY</v>
          </cell>
          <cell r="DG33">
            <v>3071</v>
          </cell>
          <cell r="DH33" t="str">
            <v>3071</v>
          </cell>
          <cell r="DI33">
            <v>100548</v>
          </cell>
          <cell r="DJ33">
            <v>31673.401961999993</v>
          </cell>
          <cell r="DK33">
            <v>0.31500777700202881</v>
          </cell>
          <cell r="DS33">
            <v>3054</v>
          </cell>
          <cell r="DT33" t="str">
            <v>3054</v>
          </cell>
          <cell r="DU33" t="str">
            <v>FLATWARE ACCESSORIES</v>
          </cell>
          <cell r="DV33" t="str">
            <v>FLAT</v>
          </cell>
          <cell r="DY33" t="str">
            <v>WF</v>
          </cell>
          <cell r="DZ33" t="str">
            <v>WINTER FLOW</v>
          </cell>
          <cell r="EA33" t="str">
            <v>WF WINTER FLOW</v>
          </cell>
        </row>
        <row r="34">
          <cell r="D34">
            <v>6220</v>
          </cell>
          <cell r="CU34">
            <v>8180</v>
          </cell>
          <cell r="CV34" t="str">
            <v>8180</v>
          </cell>
          <cell r="CW34" t="str">
            <v>BABY BLANKETS</v>
          </cell>
          <cell r="CX34" t="str">
            <v>BABY</v>
          </cell>
          <cell r="DG34">
            <v>3072</v>
          </cell>
          <cell r="DH34" t="str">
            <v>3072</v>
          </cell>
          <cell r="DI34">
            <v>86622</v>
          </cell>
          <cell r="DJ34">
            <v>52282.845486000006</v>
          </cell>
          <cell r="DK34">
            <v>0.60357467486319882</v>
          </cell>
          <cell r="DS34">
            <v>3060</v>
          </cell>
          <cell r="DT34" t="str">
            <v>3060</v>
          </cell>
          <cell r="DU34" t="str">
            <v>CUTLERY - OPEN STOCK</v>
          </cell>
          <cell r="DV34" t="str">
            <v>GADG</v>
          </cell>
          <cell r="DY34" t="str">
            <v>C4</v>
          </cell>
          <cell r="DZ34" t="str">
            <v>DO NOT USE</v>
          </cell>
          <cell r="EA34" t="str">
            <v>C4 DO NOT USE</v>
          </cell>
        </row>
        <row r="35">
          <cell r="D35">
            <v>6222</v>
          </cell>
          <cell r="CU35">
            <v>8185</v>
          </cell>
          <cell r="CV35" t="str">
            <v>8185</v>
          </cell>
          <cell r="CW35" t="str">
            <v>BABY BATH</v>
          </cell>
          <cell r="CX35" t="str">
            <v>BABY</v>
          </cell>
          <cell r="DG35">
            <v>3081</v>
          </cell>
          <cell r="DH35" t="str">
            <v>3081</v>
          </cell>
          <cell r="DI35">
            <v>571044</v>
          </cell>
          <cell r="DJ35">
            <v>111632.76571500013</v>
          </cell>
          <cell r="DK35">
            <v>0.1954889040336649</v>
          </cell>
          <cell r="DS35">
            <v>3065</v>
          </cell>
          <cell r="DT35" t="str">
            <v>3065</v>
          </cell>
          <cell r="DU35" t="str">
            <v>NON-METAL BAKEWARE</v>
          </cell>
          <cell r="DV35" t="str">
            <v>COOK</v>
          </cell>
          <cell r="DY35" t="str">
            <v>C5</v>
          </cell>
          <cell r="DZ35" t="str">
            <v>DO NOT USE</v>
          </cell>
          <cell r="EA35" t="str">
            <v>C5 DO NOT USE</v>
          </cell>
        </row>
        <row r="36">
          <cell r="D36">
            <v>6250</v>
          </cell>
          <cell r="CU36">
            <v>1010</v>
          </cell>
          <cell r="CV36" t="str">
            <v>1010</v>
          </cell>
          <cell r="CW36" t="str">
            <v>WATERFORD</v>
          </cell>
          <cell r="CX36" t="str">
            <v>BARW</v>
          </cell>
          <cell r="DG36">
            <v>3082</v>
          </cell>
          <cell r="DH36" t="str">
            <v>3082</v>
          </cell>
          <cell r="DI36">
            <v>528164</v>
          </cell>
          <cell r="DJ36">
            <v>83689.059643000204</v>
          </cell>
          <cell r="DK36">
            <v>0.15845279050257155</v>
          </cell>
          <cell r="DS36">
            <v>3067</v>
          </cell>
          <cell r="DT36" t="str">
            <v>3067</v>
          </cell>
          <cell r="DU36" t="str">
            <v>SEASONAL HOUSEWARES</v>
          </cell>
          <cell r="DV36" t="str">
            <v>HOUS</v>
          </cell>
          <cell r="DY36" t="str">
            <v>EF</v>
          </cell>
          <cell r="DZ36" t="str">
            <v>DO NOT USE</v>
          </cell>
          <cell r="EA36" t="str">
            <v>EF DO NOT USE</v>
          </cell>
        </row>
        <row r="37">
          <cell r="D37">
            <v>6659</v>
          </cell>
          <cell r="CU37">
            <v>1021</v>
          </cell>
          <cell r="CV37" t="str">
            <v>1021</v>
          </cell>
          <cell r="CW37" t="str">
            <v>DRINKWARE OPEN STOCK</v>
          </cell>
          <cell r="CX37" t="str">
            <v>BARW</v>
          </cell>
          <cell r="DG37">
            <v>3090</v>
          </cell>
          <cell r="DH37" t="str">
            <v>3090</v>
          </cell>
          <cell r="DI37">
            <v>168153</v>
          </cell>
          <cell r="DJ37">
            <v>15723.065664000007</v>
          </cell>
          <cell r="DK37">
            <v>9.3504520668676788E-2</v>
          </cell>
          <cell r="DS37">
            <v>3070</v>
          </cell>
          <cell r="DT37" t="str">
            <v>3070</v>
          </cell>
          <cell r="DU37" t="str">
            <v>SKILLETS</v>
          </cell>
          <cell r="DV37" t="str">
            <v>COOK</v>
          </cell>
          <cell r="DY37" t="str">
            <v>FA</v>
          </cell>
          <cell r="DZ37" t="str">
            <v>DO NOT USE</v>
          </cell>
          <cell r="EA37" t="str">
            <v>FA DO NOT USE</v>
          </cell>
        </row>
        <row r="38">
          <cell r="D38">
            <v>6667</v>
          </cell>
          <cell r="CU38">
            <v>1031</v>
          </cell>
          <cell r="CV38" t="str">
            <v>1031</v>
          </cell>
          <cell r="CW38" t="str">
            <v>WINE/CHAMPAGNE OPEN STOCK</v>
          </cell>
          <cell r="CX38" t="str">
            <v>BARW</v>
          </cell>
          <cell r="DG38">
            <v>3100</v>
          </cell>
          <cell r="DH38" t="str">
            <v>3100</v>
          </cell>
          <cell r="DI38">
            <v>675974</v>
          </cell>
          <cell r="DJ38">
            <v>116948.26457200012</v>
          </cell>
          <cell r="DK38">
            <v>0.17300704549583285</v>
          </cell>
          <cell r="DS38">
            <v>3071</v>
          </cell>
          <cell r="DT38" t="str">
            <v>3071</v>
          </cell>
          <cell r="DU38" t="str">
            <v>SAUCE PANS</v>
          </cell>
          <cell r="DV38" t="str">
            <v>COOK</v>
          </cell>
          <cell r="DY38" t="str">
            <v>GI</v>
          </cell>
          <cell r="DZ38" t="str">
            <v>DO NOT USE</v>
          </cell>
          <cell r="EA38" t="str">
            <v>GI DO NOT USE</v>
          </cell>
        </row>
        <row r="39">
          <cell r="D39">
            <v>6669</v>
          </cell>
          <cell r="CU39">
            <v>1072</v>
          </cell>
          <cell r="CV39" t="str">
            <v>1072</v>
          </cell>
          <cell r="CW39" t="str">
            <v>PITCHERS/DISPENSERS</v>
          </cell>
          <cell r="CX39" t="str">
            <v>BARW</v>
          </cell>
          <cell r="DG39">
            <v>3150</v>
          </cell>
          <cell r="DH39" t="str">
            <v>3150</v>
          </cell>
          <cell r="DI39">
            <v>2116695</v>
          </cell>
          <cell r="DJ39">
            <v>90216.0123740001</v>
          </cell>
          <cell r="DK39">
            <v>4.2621167609882438E-2</v>
          </cell>
          <cell r="DS39">
            <v>3072</v>
          </cell>
          <cell r="DT39" t="str">
            <v>3072</v>
          </cell>
          <cell r="DU39" t="str">
            <v>STOCK POTS</v>
          </cell>
          <cell r="DV39" t="str">
            <v>COOK</v>
          </cell>
          <cell r="DY39" t="str">
            <v>GS</v>
          </cell>
          <cell r="DZ39" t="str">
            <v>DO NOT USE</v>
          </cell>
          <cell r="EA39" t="str">
            <v>GS DO NOT USE</v>
          </cell>
        </row>
        <row r="40">
          <cell r="D40">
            <v>6671</v>
          </cell>
          <cell r="CU40">
            <v>1074</v>
          </cell>
          <cell r="CV40" t="str">
            <v>1074</v>
          </cell>
          <cell r="CW40" t="str">
            <v>DRINKWARE SETS</v>
          </cell>
          <cell r="CX40" t="str">
            <v>BARW</v>
          </cell>
          <cell r="DG40">
            <v>3186</v>
          </cell>
          <cell r="DH40" t="str">
            <v>3186</v>
          </cell>
          <cell r="DI40">
            <v>20967</v>
          </cell>
          <cell r="DJ40">
            <v>52600.020193000018</v>
          </cell>
          <cell r="DK40">
            <v>2.5087051172318415</v>
          </cell>
          <cell r="DS40">
            <v>3080</v>
          </cell>
          <cell r="DT40" t="str">
            <v>3080</v>
          </cell>
          <cell r="DU40" t="str">
            <v>COOKWARE SETS</v>
          </cell>
          <cell r="DV40" t="str">
            <v>COOK</v>
          </cell>
          <cell r="DY40" t="str">
            <v>H2</v>
          </cell>
          <cell r="DZ40" t="str">
            <v>DO NOT USE</v>
          </cell>
          <cell r="EA40" t="str">
            <v>H2 DO NOT USE</v>
          </cell>
        </row>
        <row r="41">
          <cell r="D41">
            <v>6672</v>
          </cell>
          <cell r="CU41">
            <v>1075</v>
          </cell>
          <cell r="CV41" t="str">
            <v>1075</v>
          </cell>
          <cell r="CW41" t="str">
            <v>WINE/CHAMPAGNE SETS</v>
          </cell>
          <cell r="CX41" t="str">
            <v>BARW</v>
          </cell>
          <cell r="DG41">
            <v>3190</v>
          </cell>
          <cell r="DH41" t="str">
            <v>3190</v>
          </cell>
          <cell r="DI41">
            <v>361389</v>
          </cell>
          <cell r="DJ41">
            <v>55109.022095999964</v>
          </cell>
          <cell r="DK41">
            <v>0.15249225099823172</v>
          </cell>
          <cell r="DS41">
            <v>3081</v>
          </cell>
          <cell r="DT41" t="str">
            <v>3081</v>
          </cell>
          <cell r="DU41" t="str">
            <v>FOOD STORAGE</v>
          </cell>
          <cell r="DV41" t="str">
            <v>HOUS</v>
          </cell>
          <cell r="DY41" t="str">
            <v>NA</v>
          </cell>
          <cell r="DZ41" t="str">
            <v>DO NOT USE</v>
          </cell>
          <cell r="EA41" t="str">
            <v>NA DO NOT USE</v>
          </cell>
        </row>
        <row r="42">
          <cell r="D42">
            <v>6676</v>
          </cell>
          <cell r="CU42">
            <v>1076</v>
          </cell>
          <cell r="CV42" t="str">
            <v>1076</v>
          </cell>
          <cell r="CW42" t="str">
            <v>SEASONAL BARWARE</v>
          </cell>
          <cell r="CX42" t="str">
            <v>BARW</v>
          </cell>
          <cell r="DG42">
            <v>3191</v>
          </cell>
          <cell r="DH42" t="str">
            <v>3191</v>
          </cell>
          <cell r="DI42">
            <v>189601</v>
          </cell>
          <cell r="DJ42">
            <v>292650.13599399931</v>
          </cell>
          <cell r="DK42">
            <v>1.5435052346453833</v>
          </cell>
          <cell r="DS42">
            <v>3082</v>
          </cell>
          <cell r="DT42" t="str">
            <v>3082</v>
          </cell>
          <cell r="DU42" t="str">
            <v>FOOD PREP</v>
          </cell>
          <cell r="DV42" t="str">
            <v>HOUS</v>
          </cell>
          <cell r="DY42" t="str">
            <v>NY</v>
          </cell>
          <cell r="DZ42" t="str">
            <v>DO NOT USE</v>
          </cell>
          <cell r="EA42" t="str">
            <v>NY DO NOT USE</v>
          </cell>
        </row>
        <row r="43">
          <cell r="D43">
            <v>7010</v>
          </cell>
          <cell r="CU43">
            <v>4031</v>
          </cell>
          <cell r="CV43" t="str">
            <v>4031</v>
          </cell>
          <cell r="CW43" t="str">
            <v>WINE/BAR ACCESS</v>
          </cell>
          <cell r="CX43" t="str">
            <v>BARW</v>
          </cell>
          <cell r="DG43">
            <v>3192</v>
          </cell>
          <cell r="DH43" t="str">
            <v>3192</v>
          </cell>
          <cell r="DI43">
            <v>106981</v>
          </cell>
          <cell r="DJ43">
            <v>38122.109851999914</v>
          </cell>
          <cell r="DK43">
            <v>0.35634467664351532</v>
          </cell>
          <cell r="DS43">
            <v>3090</v>
          </cell>
          <cell r="DT43" t="str">
            <v>3090</v>
          </cell>
          <cell r="DU43" t="str">
            <v>CUTLERY SETS</v>
          </cell>
          <cell r="DV43" t="str">
            <v>GADG</v>
          </cell>
          <cell r="DY43" t="str">
            <v>O4</v>
          </cell>
          <cell r="DZ43" t="str">
            <v>DO NOT USE</v>
          </cell>
          <cell r="EA43" t="str">
            <v>O4 DO NOT USE</v>
          </cell>
        </row>
        <row r="44">
          <cell r="D44">
            <v>7011</v>
          </cell>
          <cell r="CU44">
            <v>6206</v>
          </cell>
          <cell r="CV44" t="str">
            <v>6206</v>
          </cell>
          <cell r="CW44" t="str">
            <v>HYDRATION</v>
          </cell>
          <cell r="CX44" t="str">
            <v>BARW</v>
          </cell>
          <cell r="DG44">
            <v>3195</v>
          </cell>
          <cell r="DH44" t="str">
            <v>3195</v>
          </cell>
          <cell r="DI44">
            <v>29674</v>
          </cell>
          <cell r="DJ44">
            <v>9632.6544819999981</v>
          </cell>
          <cell r="DK44">
            <v>0.32461597634292638</v>
          </cell>
          <cell r="DS44">
            <v>3100</v>
          </cell>
          <cell r="DT44" t="str">
            <v>3100</v>
          </cell>
          <cell r="DU44" t="str">
            <v>KITCHEN COUNTERTOP</v>
          </cell>
          <cell r="DV44" t="str">
            <v>HOUS</v>
          </cell>
          <cell r="DY44" t="str">
            <v>O5</v>
          </cell>
          <cell r="DZ44" t="str">
            <v>DO NOT USE</v>
          </cell>
          <cell r="EA44" t="str">
            <v>O5 DO NOT USE</v>
          </cell>
        </row>
        <row r="45">
          <cell r="D45">
            <v>7014</v>
          </cell>
          <cell r="CU45">
            <v>8531</v>
          </cell>
          <cell r="CV45" t="str">
            <v>8531</v>
          </cell>
          <cell r="CW45" t="str">
            <v>SHOWER CURTAINS</v>
          </cell>
          <cell r="CX45" t="str">
            <v>BATH</v>
          </cell>
          <cell r="DG45">
            <v>3202</v>
          </cell>
          <cell r="DH45" t="str">
            <v>3202</v>
          </cell>
          <cell r="DI45">
            <v>43555</v>
          </cell>
          <cell r="DJ45">
            <v>28165.903615999992</v>
          </cell>
          <cell r="DK45">
            <v>0.64667440284697486</v>
          </cell>
          <cell r="DS45">
            <v>3150</v>
          </cell>
          <cell r="DT45" t="str">
            <v>3150</v>
          </cell>
          <cell r="DU45" t="str">
            <v>WALL GADGETS</v>
          </cell>
          <cell r="DV45" t="str">
            <v>GADG</v>
          </cell>
          <cell r="DY45" t="str">
            <v>O6</v>
          </cell>
          <cell r="DZ45" t="str">
            <v>DO NOT USE</v>
          </cell>
          <cell r="EA45" t="str">
            <v>O6 DO NOT USE</v>
          </cell>
        </row>
        <row r="46">
          <cell r="D46">
            <v>7016</v>
          </cell>
          <cell r="CU46">
            <v>8532</v>
          </cell>
          <cell r="CV46" t="str">
            <v>8532</v>
          </cell>
          <cell r="CW46" t="str">
            <v>SHOWER LINERS/TUB MATS</v>
          </cell>
          <cell r="CX46" t="str">
            <v>BATH</v>
          </cell>
          <cell r="DG46">
            <v>3207</v>
          </cell>
          <cell r="DH46" t="str">
            <v>3207</v>
          </cell>
          <cell r="DI46">
            <v>57043</v>
          </cell>
          <cell r="DJ46">
            <v>30822.694170000002</v>
          </cell>
          <cell r="DK46">
            <v>0.54034139456199715</v>
          </cell>
          <cell r="DS46">
            <v>3170</v>
          </cell>
          <cell r="DT46" t="str">
            <v>3170</v>
          </cell>
          <cell r="DU46" t="str">
            <v>GADG - HOT DEALS</v>
          </cell>
          <cell r="DV46" t="str">
            <v>GADG</v>
          </cell>
          <cell r="DY46" t="str">
            <v>S1</v>
          </cell>
          <cell r="DZ46" t="str">
            <v>DO NOT USE</v>
          </cell>
          <cell r="EA46" t="str">
            <v>S1 DO NOT USE</v>
          </cell>
        </row>
        <row r="47">
          <cell r="D47">
            <v>7017</v>
          </cell>
          <cell r="CU47">
            <v>8535</v>
          </cell>
          <cell r="CV47" t="str">
            <v>8535</v>
          </cell>
          <cell r="CW47" t="str">
            <v>BATH ORGANIZATION</v>
          </cell>
          <cell r="CX47" t="str">
            <v>BATH</v>
          </cell>
          <cell r="DG47">
            <v>3209</v>
          </cell>
          <cell r="DH47" t="str">
            <v>3209</v>
          </cell>
          <cell r="DI47">
            <v>420525</v>
          </cell>
          <cell r="DJ47">
            <v>69702.755880000012</v>
          </cell>
          <cell r="DK47">
            <v>0.1657517528803282</v>
          </cell>
          <cell r="DS47">
            <v>3186</v>
          </cell>
          <cell r="DT47" t="str">
            <v>3186</v>
          </cell>
          <cell r="DU47" t="str">
            <v>FLOOR LAMPS</v>
          </cell>
          <cell r="DV47" t="str">
            <v>LAMP</v>
          </cell>
          <cell r="DY47" t="str">
            <v>S2</v>
          </cell>
          <cell r="DZ47" t="str">
            <v>DO NOT USE</v>
          </cell>
          <cell r="EA47" t="str">
            <v>S2 DO NOT USE</v>
          </cell>
        </row>
        <row r="48">
          <cell r="D48">
            <v>7021</v>
          </cell>
          <cell r="CU48">
            <v>8550</v>
          </cell>
          <cell r="CV48" t="str">
            <v>8550</v>
          </cell>
          <cell r="CW48" t="str">
            <v>BATH ACC COORD GROUPS</v>
          </cell>
          <cell r="CX48" t="str">
            <v>BATH</v>
          </cell>
          <cell r="DG48">
            <v>3213</v>
          </cell>
          <cell r="DH48" t="str">
            <v>3213</v>
          </cell>
          <cell r="DI48">
            <v>8029</v>
          </cell>
          <cell r="DJ48">
            <v>19031.161106000003</v>
          </cell>
          <cell r="DK48">
            <v>2.3703027906339522</v>
          </cell>
          <cell r="DS48">
            <v>3190</v>
          </cell>
          <cell r="DT48" t="str">
            <v>3190</v>
          </cell>
          <cell r="DU48" t="str">
            <v>BARBEQUE</v>
          </cell>
          <cell r="DV48" t="str">
            <v>GADG</v>
          </cell>
          <cell r="DY48" t="str">
            <v>S3</v>
          </cell>
          <cell r="DZ48" t="str">
            <v>DO NOT USE</v>
          </cell>
          <cell r="EA48" t="str">
            <v>S3 DO NOT USE</v>
          </cell>
        </row>
        <row r="49">
          <cell r="D49">
            <v>7022</v>
          </cell>
          <cell r="CU49">
            <v>8552</v>
          </cell>
          <cell r="CV49" t="str">
            <v>8552</v>
          </cell>
          <cell r="CW49" t="str">
            <v>BATH ELECTRICS</v>
          </cell>
          <cell r="CX49" t="str">
            <v>BATH</v>
          </cell>
          <cell r="DG49">
            <v>3217</v>
          </cell>
          <cell r="DH49" t="str">
            <v>3217</v>
          </cell>
          <cell r="DI49">
            <v>71010</v>
          </cell>
          <cell r="DJ49">
            <v>81159.602430000014</v>
          </cell>
          <cell r="DK49">
            <v>1.1429320156316014</v>
          </cell>
          <cell r="DS49">
            <v>3191</v>
          </cell>
          <cell r="DT49" t="str">
            <v>3191</v>
          </cell>
          <cell r="DU49" t="str">
            <v>TABLE LAMPS</v>
          </cell>
          <cell r="DV49" t="str">
            <v>LAMP</v>
          </cell>
          <cell r="DY49" t="str">
            <v>S4</v>
          </cell>
          <cell r="DZ49" t="str">
            <v>DO NOT USE</v>
          </cell>
          <cell r="EA49" t="str">
            <v>S4 DO NOT USE</v>
          </cell>
        </row>
        <row r="50">
          <cell r="D50">
            <v>7023</v>
          </cell>
          <cell r="CU50">
            <v>8553</v>
          </cell>
          <cell r="CV50" t="str">
            <v>8553</v>
          </cell>
          <cell r="CW50" t="str">
            <v>BATH HARDWARE</v>
          </cell>
          <cell r="CX50" t="str">
            <v>BATH</v>
          </cell>
          <cell r="DG50">
            <v>3221</v>
          </cell>
          <cell r="DH50" t="str">
            <v>3221</v>
          </cell>
          <cell r="DI50">
            <v>86572</v>
          </cell>
          <cell r="DJ50">
            <v>33738.627923999979</v>
          </cell>
          <cell r="DK50">
            <v>0.38971755214156978</v>
          </cell>
          <cell r="DS50">
            <v>3192</v>
          </cell>
          <cell r="DT50" t="str">
            <v>3192</v>
          </cell>
          <cell r="DU50" t="str">
            <v>GLASS</v>
          </cell>
          <cell r="DV50" t="str">
            <v>DECO</v>
          </cell>
          <cell r="DY50" t="str">
            <v>S5</v>
          </cell>
          <cell r="DZ50" t="str">
            <v>DO NOT USE</v>
          </cell>
          <cell r="EA50" t="str">
            <v>S5 DO NOT USE</v>
          </cell>
        </row>
        <row r="51">
          <cell r="D51">
            <v>7025</v>
          </cell>
          <cell r="CU51">
            <v>8555</v>
          </cell>
          <cell r="CV51" t="str">
            <v>8555</v>
          </cell>
          <cell r="CW51" t="str">
            <v>SHOWER CADDY</v>
          </cell>
          <cell r="CX51" t="str">
            <v>BATH</v>
          </cell>
          <cell r="DG51">
            <v>3223</v>
          </cell>
          <cell r="DH51" t="str">
            <v>3223</v>
          </cell>
          <cell r="DI51">
            <v>166468</v>
          </cell>
          <cell r="DJ51">
            <v>6107.0037679999978</v>
          </cell>
          <cell r="DK51">
            <v>3.6685752024413085E-2</v>
          </cell>
          <cell r="DS51">
            <v>3195</v>
          </cell>
          <cell r="DT51" t="str">
            <v>3195</v>
          </cell>
          <cell r="DU51" t="str">
            <v>IRONS &amp; STEAMERS</v>
          </cell>
          <cell r="DV51" t="str">
            <v>KELC</v>
          </cell>
          <cell r="DY51" t="str">
            <v>S6</v>
          </cell>
          <cell r="DZ51" t="str">
            <v>DO NOT USE</v>
          </cell>
          <cell r="EA51" t="str">
            <v>S6 DO NOT USE</v>
          </cell>
        </row>
        <row r="52">
          <cell r="D52">
            <v>7026</v>
          </cell>
          <cell r="CU52">
            <v>8556</v>
          </cell>
          <cell r="CV52" t="str">
            <v>8556</v>
          </cell>
          <cell r="CW52" t="str">
            <v>BATH ACCESSORIES ITEMS</v>
          </cell>
          <cell r="CX52" t="str">
            <v>BATH</v>
          </cell>
          <cell r="DG52">
            <v>3224</v>
          </cell>
          <cell r="DH52" t="str">
            <v>3224</v>
          </cell>
          <cell r="DI52">
            <v>1157892</v>
          </cell>
          <cell r="DJ52">
            <v>67433.508207999766</v>
          </cell>
          <cell r="DK52">
            <v>5.823816746985018E-2</v>
          </cell>
          <cell r="DS52">
            <v>3199</v>
          </cell>
          <cell r="DT52" t="str">
            <v>3199</v>
          </cell>
          <cell r="DU52" t="str">
            <v>LAMP - HOT DEALS</v>
          </cell>
          <cell r="DV52" t="str">
            <v>LAMP</v>
          </cell>
          <cell r="DY52" t="str">
            <v>SF</v>
          </cell>
          <cell r="DZ52" t="str">
            <v>DO NOT USE</v>
          </cell>
          <cell r="EA52" t="str">
            <v>SF DO NOT USE</v>
          </cell>
        </row>
        <row r="53">
          <cell r="D53">
            <v>7027</v>
          </cell>
          <cell r="CU53">
            <v>8558</v>
          </cell>
          <cell r="CV53" t="str">
            <v>8558</v>
          </cell>
          <cell r="CW53" t="str">
            <v>SHOWER RODS/RINGS</v>
          </cell>
          <cell r="CX53" t="str">
            <v>BATH</v>
          </cell>
          <cell r="DG53">
            <v>3231</v>
          </cell>
          <cell r="DH53" t="str">
            <v>3231</v>
          </cell>
          <cell r="DI53">
            <v>228356</v>
          </cell>
          <cell r="DJ53">
            <v>14028.323449000005</v>
          </cell>
          <cell r="DK53">
            <v>6.1431814574611596E-2</v>
          </cell>
          <cell r="DS53">
            <v>3201</v>
          </cell>
          <cell r="DT53" t="str">
            <v>3201</v>
          </cell>
          <cell r="DU53" t="str">
            <v>PLTS - HOT DEALS</v>
          </cell>
          <cell r="DV53" t="str">
            <v>PLTR</v>
          </cell>
          <cell r="DY53" t="str">
            <v>SP</v>
          </cell>
          <cell r="DZ53" t="str">
            <v>DO NOT USE</v>
          </cell>
          <cell r="EA53" t="str">
            <v>SP DO NOT USE</v>
          </cell>
        </row>
        <row r="54">
          <cell r="D54">
            <v>7028</v>
          </cell>
          <cell r="CU54">
            <v>8560</v>
          </cell>
          <cell r="CV54" t="str">
            <v>8560</v>
          </cell>
          <cell r="CW54" t="str">
            <v>XMAS BATH</v>
          </cell>
          <cell r="CX54" t="str">
            <v>BATH</v>
          </cell>
          <cell r="DG54">
            <v>3233</v>
          </cell>
          <cell r="DH54" t="str">
            <v>3233</v>
          </cell>
          <cell r="DI54">
            <v>303447</v>
          </cell>
          <cell r="DJ54">
            <v>3857.9424160000003</v>
          </cell>
          <cell r="DK54">
            <v>1.2713727326353532E-2</v>
          </cell>
          <cell r="DS54">
            <v>3202</v>
          </cell>
          <cell r="DT54" t="str">
            <v>3202</v>
          </cell>
          <cell r="DU54" t="str">
            <v>HOT BEVERAGE ELECTRONICS</v>
          </cell>
          <cell r="DV54" t="str">
            <v>KELC</v>
          </cell>
          <cell r="DY54" t="str">
            <v>SU</v>
          </cell>
          <cell r="DZ54" t="str">
            <v>DO NOT USE</v>
          </cell>
          <cell r="EA54" t="str">
            <v>SU DO NOT USE</v>
          </cell>
        </row>
        <row r="55">
          <cell r="D55">
            <v>7034</v>
          </cell>
          <cell r="CU55">
            <v>8949</v>
          </cell>
          <cell r="CV55" t="str">
            <v>8949</v>
          </cell>
          <cell r="CW55" t="str">
            <v>MATTRESS PADS TWIN</v>
          </cell>
          <cell r="CX55" t="str">
            <v>BBED</v>
          </cell>
          <cell r="CY55" t="str">
            <v>Y</v>
          </cell>
          <cell r="DG55">
            <v>3240</v>
          </cell>
          <cell r="DH55" t="str">
            <v>3240</v>
          </cell>
          <cell r="DI55">
            <v>3500</v>
          </cell>
          <cell r="DJ55">
            <v>9991.2294999999995</v>
          </cell>
          <cell r="DK55">
            <v>2.8546369999999999</v>
          </cell>
          <cell r="DS55">
            <v>3205</v>
          </cell>
          <cell r="DT55" t="str">
            <v>3205</v>
          </cell>
          <cell r="DU55" t="str">
            <v>SWIM - HOT DEALS</v>
          </cell>
          <cell r="DV55" t="str">
            <v>SWIM</v>
          </cell>
          <cell r="DY55" t="str">
            <v>TG</v>
          </cell>
          <cell r="DZ55" t="str">
            <v>DO NOT USE</v>
          </cell>
          <cell r="EA55" t="str">
            <v>TG DO NOT USE</v>
          </cell>
        </row>
        <row r="56">
          <cell r="D56">
            <v>8037</v>
          </cell>
          <cell r="CU56">
            <v>8950</v>
          </cell>
          <cell r="CV56" t="str">
            <v>8950</v>
          </cell>
          <cell r="CW56" t="str">
            <v>MATTRESS PADS QUEEN</v>
          </cell>
          <cell r="CX56" t="str">
            <v>BBED</v>
          </cell>
          <cell r="CY56" t="str">
            <v>Y</v>
          </cell>
          <cell r="DG56">
            <v>3245</v>
          </cell>
          <cell r="DH56" t="str">
            <v>3245</v>
          </cell>
          <cell r="DI56">
            <v>48714</v>
          </cell>
          <cell r="DJ56">
            <v>38076.674948</v>
          </cell>
          <cell r="DK56">
            <v>0.78163720794843372</v>
          </cell>
          <cell r="DS56">
            <v>3207</v>
          </cell>
          <cell r="DT56" t="str">
            <v>3207</v>
          </cell>
          <cell r="DU56" t="str">
            <v>MISC KITCHEN ELECTRICS</v>
          </cell>
          <cell r="DV56" t="str">
            <v>KELC</v>
          </cell>
          <cell r="DY56" t="str">
            <v>TL</v>
          </cell>
          <cell r="DZ56" t="str">
            <v>DO NOT USE</v>
          </cell>
          <cell r="EA56" t="str">
            <v>TL DO NOT USE</v>
          </cell>
        </row>
        <row r="57">
          <cell r="D57">
            <v>8101</v>
          </cell>
          <cell r="CU57">
            <v>8952</v>
          </cell>
          <cell r="CV57" t="str">
            <v>8952</v>
          </cell>
          <cell r="CW57" t="str">
            <v>MATTRESS PADS KG/CK</v>
          </cell>
          <cell r="CX57" t="str">
            <v>BBED</v>
          </cell>
          <cell r="CY57" t="str">
            <v>Y</v>
          </cell>
          <cell r="DG57">
            <v>3405</v>
          </cell>
          <cell r="DH57" t="str">
            <v>3405</v>
          </cell>
          <cell r="DI57">
            <v>76237</v>
          </cell>
          <cell r="DJ57">
            <v>30432.811782999954</v>
          </cell>
          <cell r="DK57">
            <v>0.39918690115035943</v>
          </cell>
          <cell r="DS57">
            <v>3209</v>
          </cell>
          <cell r="DT57" t="str">
            <v>3209</v>
          </cell>
          <cell r="DU57" t="str">
            <v>MENS GIFTS</v>
          </cell>
          <cell r="DV57" t="str">
            <v>ELEC</v>
          </cell>
          <cell r="DY57" t="str">
            <v>TS</v>
          </cell>
          <cell r="DZ57" t="str">
            <v>DO NOT USE - TEAM SPORTS</v>
          </cell>
          <cell r="EA57" t="str">
            <v>TS DO NOT USE - TEAM SPORTS</v>
          </cell>
        </row>
        <row r="58">
          <cell r="D58">
            <v>8103</v>
          </cell>
          <cell r="CU58">
            <v>8957</v>
          </cell>
          <cell r="CV58" t="str">
            <v>8957</v>
          </cell>
          <cell r="CW58" t="str">
            <v>FOAM PADS</v>
          </cell>
          <cell r="CX58" t="str">
            <v>BBED</v>
          </cell>
          <cell r="CY58" t="str">
            <v>Y</v>
          </cell>
          <cell r="DG58">
            <v>3411</v>
          </cell>
          <cell r="DH58" t="str">
            <v>3411</v>
          </cell>
          <cell r="DI58">
            <v>209169</v>
          </cell>
          <cell r="DJ58">
            <v>11647.418203999998</v>
          </cell>
          <cell r="DK58">
            <v>5.5684246728721742E-2</v>
          </cell>
          <cell r="DS58">
            <v>3213</v>
          </cell>
          <cell r="DT58" t="str">
            <v>3213</v>
          </cell>
          <cell r="DU58" t="str">
            <v>FLOOR CARE</v>
          </cell>
          <cell r="DV58" t="str">
            <v>KELC</v>
          </cell>
          <cell r="DY58" t="str">
            <v>U3</v>
          </cell>
          <cell r="DZ58" t="str">
            <v>DO NOT USE</v>
          </cell>
          <cell r="EA58" t="str">
            <v>U3 DO NOT USE</v>
          </cell>
        </row>
        <row r="59">
          <cell r="D59">
            <v>8110</v>
          </cell>
          <cell r="CU59">
            <v>8959</v>
          </cell>
          <cell r="CV59" t="str">
            <v>8959</v>
          </cell>
          <cell r="CW59" t="str">
            <v>BASIC BED SKIRTS</v>
          </cell>
          <cell r="CX59" t="str">
            <v>BBED</v>
          </cell>
          <cell r="DG59">
            <v>4030</v>
          </cell>
          <cell r="DH59" t="str">
            <v>4030</v>
          </cell>
          <cell r="DI59">
            <v>226265</v>
          </cell>
          <cell r="DJ59">
            <v>19395.185158999982</v>
          </cell>
          <cell r="DK59">
            <v>8.5718892267915861E-2</v>
          </cell>
          <cell r="DS59">
            <v>3217</v>
          </cell>
          <cell r="DT59" t="str">
            <v>3217</v>
          </cell>
          <cell r="DU59" t="str">
            <v>COOKING ELECTRICS</v>
          </cell>
          <cell r="DV59" t="str">
            <v>KELC</v>
          </cell>
          <cell r="DY59" t="str">
            <v>U4</v>
          </cell>
          <cell r="DZ59" t="str">
            <v>DO NOT USE</v>
          </cell>
          <cell r="EA59" t="str">
            <v>U4 DO NOT USE</v>
          </cell>
        </row>
        <row r="60">
          <cell r="D60">
            <v>8112</v>
          </cell>
          <cell r="CU60">
            <v>8964</v>
          </cell>
          <cell r="CV60" t="str">
            <v>8964</v>
          </cell>
          <cell r="CW60" t="str">
            <v>BASIC PILLOW SHAM</v>
          </cell>
          <cell r="CX60" t="str">
            <v>BBED</v>
          </cell>
          <cell r="DG60">
            <v>4031</v>
          </cell>
          <cell r="DH60" t="str">
            <v>4031</v>
          </cell>
          <cell r="DI60">
            <v>447670</v>
          </cell>
          <cell r="DJ60">
            <v>51321.228119999992</v>
          </cell>
          <cell r="DK60">
            <v>0.11464075796903968</v>
          </cell>
          <cell r="DS60">
            <v>3221</v>
          </cell>
          <cell r="DT60" t="str">
            <v>3221</v>
          </cell>
          <cell r="DU60" t="str">
            <v>STEP STOOLS/LADDERS/TRASH</v>
          </cell>
          <cell r="DV60" t="str">
            <v>CSHP</v>
          </cell>
          <cell r="DY60" t="str">
            <v>U5</v>
          </cell>
          <cell r="DZ60" t="str">
            <v>DO NOT  USE</v>
          </cell>
          <cell r="EA60" t="str">
            <v>U5 DO NOT  USE</v>
          </cell>
        </row>
        <row r="61">
          <cell r="D61">
            <v>8114</v>
          </cell>
          <cell r="CU61">
            <v>8037</v>
          </cell>
          <cell r="CV61" t="str">
            <v>8037</v>
          </cell>
          <cell r="CW61" t="str">
            <v>LUXURY COMFORTERS</v>
          </cell>
          <cell r="CX61" t="str">
            <v>BCOV</v>
          </cell>
          <cell r="DG61">
            <v>4033</v>
          </cell>
          <cell r="DH61" t="str">
            <v>4033</v>
          </cell>
          <cell r="DI61">
            <v>129470</v>
          </cell>
          <cell r="DJ61">
            <v>24219.894589000007</v>
          </cell>
          <cell r="DK61">
            <v>0.18706954961767211</v>
          </cell>
          <cell r="DS61">
            <v>3223</v>
          </cell>
          <cell r="DT61" t="str">
            <v>3223</v>
          </cell>
          <cell r="DU61" t="str">
            <v>ACCESSORIES</v>
          </cell>
          <cell r="DV61" t="str">
            <v>ELEC</v>
          </cell>
          <cell r="DY61" t="str">
            <v>W2</v>
          </cell>
          <cell r="DZ61" t="str">
            <v>DO NOT USE</v>
          </cell>
          <cell r="EA61" t="str">
            <v>W2 DO NOT USE</v>
          </cell>
        </row>
        <row r="62">
          <cell r="D62">
            <v>8121</v>
          </cell>
          <cell r="CU62">
            <v>8200</v>
          </cell>
          <cell r="CV62" t="str">
            <v>8200</v>
          </cell>
          <cell r="CW62" t="str">
            <v>SOLID COMFORTERS</v>
          </cell>
          <cell r="CX62" t="str">
            <v>BCOV</v>
          </cell>
          <cell r="DG62">
            <v>4039</v>
          </cell>
          <cell r="DH62" t="str">
            <v>4039</v>
          </cell>
          <cell r="DI62">
            <v>93882</v>
          </cell>
          <cell r="DJ62">
            <v>19507.862577999997</v>
          </cell>
          <cell r="DK62">
            <v>0.20779129735199503</v>
          </cell>
          <cell r="DS62">
            <v>3224</v>
          </cell>
          <cell r="DT62" t="str">
            <v>3224</v>
          </cell>
          <cell r="DU62" t="str">
            <v>GIFTS</v>
          </cell>
          <cell r="DV62" t="str">
            <v>ACCY</v>
          </cell>
          <cell r="DY62" t="str">
            <v>W3</v>
          </cell>
          <cell r="DZ62" t="str">
            <v>DO NOT USE</v>
          </cell>
          <cell r="EA62" t="str">
            <v>W3 DO NOT USE</v>
          </cell>
        </row>
        <row r="63">
          <cell r="D63">
            <v>8127</v>
          </cell>
          <cell r="CU63">
            <v>8241</v>
          </cell>
          <cell r="CV63" t="str">
            <v>8241</v>
          </cell>
          <cell r="CW63" t="str">
            <v>PRINT COMFORTERS</v>
          </cell>
          <cell r="CX63" t="str">
            <v>BCOV</v>
          </cell>
          <cell r="DG63">
            <v>4043</v>
          </cell>
          <cell r="DH63" t="str">
            <v>4043</v>
          </cell>
          <cell r="DI63">
            <v>128628</v>
          </cell>
          <cell r="DJ63">
            <v>38603.668777999963</v>
          </cell>
          <cell r="DK63">
            <v>0.30011870493205184</v>
          </cell>
          <cell r="DS63">
            <v>3231</v>
          </cell>
          <cell r="DT63" t="str">
            <v>3231</v>
          </cell>
          <cell r="DU63" t="str">
            <v>AUDIO</v>
          </cell>
          <cell r="DV63" t="str">
            <v>ELEC</v>
          </cell>
          <cell r="DY63" t="str">
            <v>WI</v>
          </cell>
          <cell r="DZ63" t="str">
            <v>DO NOT USE</v>
          </cell>
          <cell r="EA63" t="str">
            <v>WI DO NOT USE</v>
          </cell>
        </row>
        <row r="64">
          <cell r="D64">
            <v>8195</v>
          </cell>
          <cell r="CU64">
            <v>8251</v>
          </cell>
          <cell r="CV64" t="str">
            <v>8251</v>
          </cell>
          <cell r="CW64" t="str">
            <v>ACCESSORIES</v>
          </cell>
          <cell r="CX64" t="str">
            <v>BCOV</v>
          </cell>
          <cell r="DG64">
            <v>4046</v>
          </cell>
          <cell r="DH64" t="str">
            <v>4046</v>
          </cell>
          <cell r="DI64">
            <v>374198</v>
          </cell>
          <cell r="DJ64">
            <v>150208.53525599994</v>
          </cell>
          <cell r="DK64">
            <v>0.40141458601061453</v>
          </cell>
          <cell r="DS64">
            <v>3232</v>
          </cell>
          <cell r="DT64" t="str">
            <v>3232</v>
          </cell>
          <cell r="DU64" t="str">
            <v>GRDN - HOT DEALS</v>
          </cell>
          <cell r="DV64" t="str">
            <v>GRDN</v>
          </cell>
          <cell r="DY64" t="str">
            <v>XM</v>
          </cell>
          <cell r="DZ64" t="str">
            <v>DO NOT USE</v>
          </cell>
          <cell r="EA64" t="str">
            <v>XM DO NOT USE</v>
          </cell>
        </row>
        <row r="65">
          <cell r="D65">
            <v>8200</v>
          </cell>
          <cell r="CU65">
            <v>8320</v>
          </cell>
          <cell r="CV65" t="str">
            <v>8320</v>
          </cell>
          <cell r="CW65" t="str">
            <v>NP BEDSPREADS</v>
          </cell>
          <cell r="CX65" t="str">
            <v>BCOV</v>
          </cell>
          <cell r="DG65">
            <v>4051</v>
          </cell>
          <cell r="DH65" t="str">
            <v>4051</v>
          </cell>
          <cell r="DI65">
            <v>201917</v>
          </cell>
          <cell r="DJ65">
            <v>117521.20384499987</v>
          </cell>
          <cell r="DK65">
            <v>0.58202728767265688</v>
          </cell>
          <cell r="DS65">
            <v>3233</v>
          </cell>
          <cell r="DT65" t="str">
            <v>3233</v>
          </cell>
          <cell r="DU65" t="str">
            <v>BATTERIES</v>
          </cell>
          <cell r="DV65" t="str">
            <v>ELEC</v>
          </cell>
        </row>
        <row r="66">
          <cell r="D66">
            <v>8240</v>
          </cell>
          <cell r="CU66">
            <v>8150</v>
          </cell>
          <cell r="CV66" t="str">
            <v>8150</v>
          </cell>
          <cell r="CW66" t="str">
            <v>PLUSH BLANKETS</v>
          </cell>
          <cell r="CX66" t="str">
            <v>BLKT</v>
          </cell>
          <cell r="DG66">
            <v>4053</v>
          </cell>
          <cell r="DH66" t="str">
            <v>4053</v>
          </cell>
          <cell r="DI66">
            <v>258539</v>
          </cell>
          <cell r="DJ66">
            <v>42370.775653000106</v>
          </cell>
          <cell r="DK66">
            <v>0.16388543180332601</v>
          </cell>
          <cell r="DS66">
            <v>3240</v>
          </cell>
          <cell r="DT66" t="str">
            <v>3240</v>
          </cell>
          <cell r="DU66" t="str">
            <v>ELEC - HOT DEALS</v>
          </cell>
          <cell r="DV66" t="str">
            <v>ELEC</v>
          </cell>
        </row>
        <row r="67">
          <cell r="D67">
            <v>8241</v>
          </cell>
          <cell r="CU67">
            <v>8160</v>
          </cell>
          <cell r="CV67" t="str">
            <v>8160</v>
          </cell>
          <cell r="CW67" t="str">
            <v>COTTON BLANKETS</v>
          </cell>
          <cell r="CX67" t="str">
            <v>BLKT</v>
          </cell>
          <cell r="DG67">
            <v>5089</v>
          </cell>
          <cell r="DH67" t="str">
            <v>5089</v>
          </cell>
          <cell r="DI67">
            <v>272232</v>
          </cell>
          <cell r="DJ67">
            <v>30605.676384999977</v>
          </cell>
          <cell r="DK67">
            <v>0.11242497717020768</v>
          </cell>
          <cell r="DS67">
            <v>3245</v>
          </cell>
          <cell r="DT67" t="str">
            <v>3245</v>
          </cell>
          <cell r="DU67" t="str">
            <v>FOOD PREP ELECTRICS</v>
          </cell>
          <cell r="DV67" t="str">
            <v>KELC</v>
          </cell>
        </row>
        <row r="68">
          <cell r="D68">
            <v>8266</v>
          </cell>
          <cell r="CU68">
            <v>8173</v>
          </cell>
          <cell r="CV68" t="str">
            <v>8173</v>
          </cell>
          <cell r="CW68" t="str">
            <v>HEATED BLANKET</v>
          </cell>
          <cell r="CX68" t="str">
            <v>BLKT</v>
          </cell>
          <cell r="DG68">
            <v>5091</v>
          </cell>
          <cell r="DH68" t="str">
            <v>5091</v>
          </cell>
          <cell r="DI68">
            <v>547626</v>
          </cell>
          <cell r="DJ68">
            <v>17612.905670000022</v>
          </cell>
          <cell r="DK68">
            <v>3.2162288989200698E-2</v>
          </cell>
          <cell r="DS68">
            <v>3249</v>
          </cell>
          <cell r="DT68" t="str">
            <v>3249</v>
          </cell>
          <cell r="DU68" t="str">
            <v>KELC - HOT DEALS</v>
          </cell>
          <cell r="DV68" t="str">
            <v>KELC</v>
          </cell>
        </row>
        <row r="69">
          <cell r="D69">
            <v>8562</v>
          </cell>
          <cell r="CU69">
            <v>8268</v>
          </cell>
          <cell r="CV69" t="str">
            <v>8268</v>
          </cell>
          <cell r="CW69" t="str">
            <v>DOWN ALT BLANKETS</v>
          </cell>
          <cell r="CX69" t="str">
            <v>BLKT</v>
          </cell>
          <cell r="DG69">
            <v>5092</v>
          </cell>
          <cell r="DH69" t="str">
            <v>5092</v>
          </cell>
          <cell r="DI69">
            <v>1021460</v>
          </cell>
          <cell r="DJ69">
            <v>28414.757822000076</v>
          </cell>
          <cell r="DK69">
            <v>2.7817788089597319E-2</v>
          </cell>
          <cell r="DS69">
            <v>3405</v>
          </cell>
          <cell r="DT69" t="str">
            <v>3405</v>
          </cell>
          <cell r="DU69" t="str">
            <v>COASTAL</v>
          </cell>
          <cell r="DV69" t="str">
            <v>DECO</v>
          </cell>
        </row>
        <row r="70">
          <cell r="D70">
            <v>8949</v>
          </cell>
          <cell r="CU70">
            <v>6166</v>
          </cell>
          <cell r="CV70" t="str">
            <v>6166</v>
          </cell>
          <cell r="CW70" t="str">
            <v>KIDS BOOKS</v>
          </cell>
          <cell r="CX70" t="str">
            <v>BOOK</v>
          </cell>
          <cell r="DG70">
            <v>5093</v>
          </cell>
          <cell r="DH70" t="str">
            <v>5093</v>
          </cell>
          <cell r="DI70">
            <v>592660</v>
          </cell>
          <cell r="DJ70">
            <v>139230.57752400014</v>
          </cell>
          <cell r="DK70">
            <v>0.23492487686700661</v>
          </cell>
          <cell r="DS70">
            <v>3411</v>
          </cell>
          <cell r="DT70" t="str">
            <v>3411</v>
          </cell>
          <cell r="DU70" t="str">
            <v>PLATE STANDS</v>
          </cell>
          <cell r="DV70" t="str">
            <v>DECO</v>
          </cell>
        </row>
        <row r="71">
          <cell r="D71">
            <v>8950</v>
          </cell>
          <cell r="CU71">
            <v>6169</v>
          </cell>
          <cell r="CV71" t="str">
            <v>6169</v>
          </cell>
          <cell r="CW71" t="str">
            <v>BOOKS</v>
          </cell>
          <cell r="CX71" t="str">
            <v>BOOK</v>
          </cell>
          <cell r="DG71">
            <v>5094</v>
          </cell>
          <cell r="DH71" t="str">
            <v>5094</v>
          </cell>
          <cell r="DI71">
            <v>51128</v>
          </cell>
          <cell r="DJ71">
            <v>30004.743965999995</v>
          </cell>
          <cell r="DK71">
            <v>0.58685542102174926</v>
          </cell>
          <cell r="DS71">
            <v>4030</v>
          </cell>
          <cell r="DT71" t="str">
            <v>4030</v>
          </cell>
          <cell r="DU71" t="str">
            <v>TRAYS/COASTERS/TRIVETS/BOWLS</v>
          </cell>
          <cell r="DV71" t="str">
            <v>HOUS</v>
          </cell>
        </row>
        <row r="72">
          <cell r="D72">
            <v>8952</v>
          </cell>
          <cell r="CU72">
            <v>8101</v>
          </cell>
          <cell r="CV72" t="str">
            <v>8101</v>
          </cell>
          <cell r="CW72" t="str">
            <v>POLY BPIL - KG</v>
          </cell>
          <cell r="CX72" t="str">
            <v>BPIL</v>
          </cell>
          <cell r="CY72" t="str">
            <v>Y</v>
          </cell>
          <cell r="DG72">
            <v>5095</v>
          </cell>
          <cell r="DH72" t="str">
            <v>5095</v>
          </cell>
          <cell r="DI72">
            <v>558446</v>
          </cell>
          <cell r="DJ72">
            <v>3023.9761339999982</v>
          </cell>
          <cell r="DK72">
            <v>5.4149839626391775E-3</v>
          </cell>
          <cell r="DS72">
            <v>4031</v>
          </cell>
          <cell r="DT72" t="str">
            <v>4031</v>
          </cell>
          <cell r="DU72" t="str">
            <v>WINE/BAR ACCESS</v>
          </cell>
          <cell r="DV72" t="str">
            <v>BARW</v>
          </cell>
        </row>
        <row r="73">
          <cell r="CU73">
            <v>8103</v>
          </cell>
          <cell r="CV73" t="str">
            <v>8103</v>
          </cell>
          <cell r="CW73" t="str">
            <v>POLY BPIL - JUMBO</v>
          </cell>
          <cell r="CX73" t="str">
            <v>BPIL</v>
          </cell>
          <cell r="CY73" t="str">
            <v>Y</v>
          </cell>
          <cell r="DG73">
            <v>5096</v>
          </cell>
          <cell r="DH73" t="str">
            <v>5096</v>
          </cell>
          <cell r="DI73">
            <v>2680300</v>
          </cell>
          <cell r="DJ73">
            <v>111585.32682200019</v>
          </cell>
          <cell r="DK73">
            <v>4.1631655718389803E-2</v>
          </cell>
          <cell r="DS73">
            <v>4033</v>
          </cell>
          <cell r="DT73" t="str">
            <v>4033</v>
          </cell>
          <cell r="DU73" t="str">
            <v>COFFEE/TEA ACCESS</v>
          </cell>
          <cell r="DV73" t="str">
            <v>HOUS</v>
          </cell>
        </row>
        <row r="74">
          <cell r="CU74">
            <v>8110</v>
          </cell>
          <cell r="CV74" t="str">
            <v>8110</v>
          </cell>
          <cell r="CW74" t="str">
            <v>FOAM PILLOWS</v>
          </cell>
          <cell r="CX74" t="str">
            <v>BPIL</v>
          </cell>
          <cell r="CY74" t="str">
            <v>Y</v>
          </cell>
          <cell r="DG74">
            <v>5097</v>
          </cell>
          <cell r="DH74" t="str">
            <v>5097</v>
          </cell>
          <cell r="DI74">
            <v>9611336</v>
          </cell>
          <cell r="DJ74">
            <v>201975.64794399912</v>
          </cell>
          <cell r="DK74">
            <v>2.1014315589840904E-2</v>
          </cell>
          <cell r="DS74">
            <v>4034</v>
          </cell>
          <cell r="DT74" t="str">
            <v>4034</v>
          </cell>
          <cell r="DU74" t="str">
            <v>GOURMET HOUSEWARES</v>
          </cell>
          <cell r="DV74" t="str">
            <v>HOUS</v>
          </cell>
        </row>
        <row r="75">
          <cell r="CU75">
            <v>8112</v>
          </cell>
          <cell r="CV75" t="str">
            <v>8112</v>
          </cell>
          <cell r="CW75" t="str">
            <v>SHAPES PILLOWS</v>
          </cell>
          <cell r="CX75" t="str">
            <v>BPIL</v>
          </cell>
          <cell r="CY75" t="str">
            <v>Y</v>
          </cell>
          <cell r="DG75">
            <v>5098</v>
          </cell>
          <cell r="DH75" t="str">
            <v>5098</v>
          </cell>
          <cell r="DI75">
            <v>1208494</v>
          </cell>
          <cell r="DJ75">
            <v>41212.64649399987</v>
          </cell>
          <cell r="DK75">
            <v>3.4102483333802128E-2</v>
          </cell>
          <cell r="DS75">
            <v>4039</v>
          </cell>
          <cell r="DT75" t="str">
            <v>4039</v>
          </cell>
          <cell r="DU75" t="str">
            <v>COOLERS/INSULATED</v>
          </cell>
          <cell r="DV75" t="str">
            <v>HOUS</v>
          </cell>
        </row>
        <row r="76">
          <cell r="CU76">
            <v>8114</v>
          </cell>
          <cell r="CV76" t="str">
            <v>8114</v>
          </cell>
          <cell r="CW76" t="str">
            <v>EURO PILLOWS</v>
          </cell>
          <cell r="CX76" t="str">
            <v>BPIL</v>
          </cell>
          <cell r="CY76" t="str">
            <v>Y</v>
          </cell>
          <cell r="DG76">
            <v>5099</v>
          </cell>
          <cell r="DH76" t="str">
            <v>5099</v>
          </cell>
          <cell r="DI76">
            <v>2070388</v>
          </cell>
          <cell r="DJ76">
            <v>12861.612341999937</v>
          </cell>
          <cell r="DK76">
            <v>6.2121748879919786E-3</v>
          </cell>
          <cell r="DS76">
            <v>4043</v>
          </cell>
          <cell r="DT76" t="str">
            <v>4043</v>
          </cell>
          <cell r="DU76" t="str">
            <v>BIRD FEEDERS &amp; HOUSES</v>
          </cell>
          <cell r="DV76" t="str">
            <v>LGDC</v>
          </cell>
        </row>
        <row r="77">
          <cell r="CU77">
            <v>8121</v>
          </cell>
          <cell r="CV77" t="str">
            <v>8121</v>
          </cell>
          <cell r="CW77" t="str">
            <v>DOWN PILLOWS</v>
          </cell>
          <cell r="CX77" t="str">
            <v>BPIL</v>
          </cell>
          <cell r="CY77" t="str">
            <v>Y</v>
          </cell>
          <cell r="DG77">
            <v>5100</v>
          </cell>
          <cell r="DH77" t="str">
            <v>5100</v>
          </cell>
          <cell r="DI77">
            <v>3143608</v>
          </cell>
          <cell r="DJ77">
            <v>42515.798704000073</v>
          </cell>
          <cell r="DK77">
            <v>1.3524523001595642E-2</v>
          </cell>
          <cell r="DS77">
            <v>4046</v>
          </cell>
          <cell r="DT77" t="str">
            <v>4046</v>
          </cell>
          <cell r="DU77" t="str">
            <v>BASKETS/BINS/CUBES</v>
          </cell>
          <cell r="DV77" t="str">
            <v>CSHP</v>
          </cell>
        </row>
        <row r="78">
          <cell r="CU78">
            <v>8127</v>
          </cell>
          <cell r="CV78" t="str">
            <v>8127</v>
          </cell>
          <cell r="CW78" t="str">
            <v>FEATHER PILLOWS</v>
          </cell>
          <cell r="CX78" t="str">
            <v>BPIL</v>
          </cell>
          <cell r="CY78" t="str">
            <v>Y</v>
          </cell>
          <cell r="DG78">
            <v>5101</v>
          </cell>
          <cell r="DH78" t="str">
            <v>5101</v>
          </cell>
          <cell r="DI78">
            <v>1192116</v>
          </cell>
          <cell r="DJ78">
            <v>74993.070807999931</v>
          </cell>
          <cell r="DK78">
            <v>6.2907528133168189E-2</v>
          </cell>
          <cell r="DS78">
            <v>4051</v>
          </cell>
          <cell r="DT78" t="str">
            <v>4051</v>
          </cell>
          <cell r="DU78" t="str">
            <v>DEC WALL</v>
          </cell>
          <cell r="DV78" t="str">
            <v>WALL</v>
          </cell>
        </row>
        <row r="79">
          <cell r="CU79">
            <v>8130</v>
          </cell>
          <cell r="CV79" t="str">
            <v>8130</v>
          </cell>
          <cell r="CW79" t="str">
            <v>PILLOW PROTECTORS</v>
          </cell>
          <cell r="CX79" t="str">
            <v>BPIL</v>
          </cell>
          <cell r="DG79">
            <v>5102</v>
          </cell>
          <cell r="DH79" t="str">
            <v>5102</v>
          </cell>
          <cell r="DI79">
            <v>2529244</v>
          </cell>
          <cell r="DJ79">
            <v>74575.940708000257</v>
          </cell>
          <cell r="DK79">
            <v>2.9485467083444798E-2</v>
          </cell>
          <cell r="DS79">
            <v>4053</v>
          </cell>
          <cell r="DT79" t="str">
            <v>4053</v>
          </cell>
          <cell r="DU79" t="str">
            <v>LIBRARY</v>
          </cell>
          <cell r="DV79" t="str">
            <v>DECO</v>
          </cell>
        </row>
        <row r="80">
          <cell r="CU80">
            <v>8520</v>
          </cell>
          <cell r="CV80" t="str">
            <v>8520</v>
          </cell>
          <cell r="CW80" t="str">
            <v>SOLID COTTON BATH RUG</v>
          </cell>
          <cell r="CX80" t="str">
            <v>BRUG</v>
          </cell>
          <cell r="DG80">
            <v>5910</v>
          </cell>
          <cell r="DH80" t="str">
            <v>5910</v>
          </cell>
          <cell r="DI80">
            <v>70264</v>
          </cell>
          <cell r="DJ80">
            <v>267954.25887899991</v>
          </cell>
          <cell r="DK80">
            <v>3.8135355072156427</v>
          </cell>
          <cell r="DS80">
            <v>5089</v>
          </cell>
          <cell r="DT80" t="str">
            <v>5089</v>
          </cell>
          <cell r="DU80" t="str">
            <v>CUTTING BOARDS</v>
          </cell>
          <cell r="DV80" t="str">
            <v>GADG</v>
          </cell>
        </row>
        <row r="81">
          <cell r="CU81">
            <v>8521</v>
          </cell>
          <cell r="CV81" t="str">
            <v>8521</v>
          </cell>
          <cell r="CW81" t="str">
            <v>NOODLE BATH RUG</v>
          </cell>
          <cell r="CX81" t="str">
            <v>BRUG</v>
          </cell>
          <cell r="DG81">
            <v>5920</v>
          </cell>
          <cell r="DH81" t="str">
            <v>5920</v>
          </cell>
          <cell r="DI81">
            <v>116706</v>
          </cell>
          <cell r="DJ81">
            <v>383011.7230980001</v>
          </cell>
          <cell r="DK81">
            <v>3.2818511738728096</v>
          </cell>
          <cell r="DS81">
            <v>5091</v>
          </cell>
          <cell r="DT81" t="str">
            <v>5091</v>
          </cell>
          <cell r="DU81" t="str">
            <v>NOTIONS,SCISSORS,BASKETS</v>
          </cell>
          <cell r="DV81" t="str">
            <v>CRFT</v>
          </cell>
        </row>
        <row r="82">
          <cell r="CU82">
            <v>8522</v>
          </cell>
          <cell r="CV82" t="str">
            <v>8522</v>
          </cell>
          <cell r="CW82" t="str">
            <v>MEMORY FOAM BATH RUG</v>
          </cell>
          <cell r="CX82" t="str">
            <v>BRUG</v>
          </cell>
          <cell r="DG82">
            <v>5930</v>
          </cell>
          <cell r="DH82" t="str">
            <v>5930</v>
          </cell>
          <cell r="DI82">
            <v>133186</v>
          </cell>
          <cell r="DJ82">
            <v>967003.2007119992</v>
          </cell>
          <cell r="DK82">
            <v>7.2605469096751847</v>
          </cell>
          <cell r="DS82">
            <v>5092</v>
          </cell>
          <cell r="DT82" t="str">
            <v>5092</v>
          </cell>
          <cell r="DU82" t="str">
            <v>FABRIC/QUILTING</v>
          </cell>
          <cell r="DV82" t="str">
            <v>CRFT</v>
          </cell>
        </row>
        <row r="83">
          <cell r="CU83">
            <v>8523</v>
          </cell>
          <cell r="CV83" t="str">
            <v>8523</v>
          </cell>
          <cell r="CW83" t="str">
            <v>SYNTHETIC BATH RUG SETS</v>
          </cell>
          <cell r="CX83" t="str">
            <v>BRUG</v>
          </cell>
          <cell r="DG83">
            <v>5940</v>
          </cell>
          <cell r="DH83" t="str">
            <v>5940</v>
          </cell>
          <cell r="DI83">
            <v>86093</v>
          </cell>
          <cell r="DJ83">
            <v>961147.7997760016</v>
          </cell>
          <cell r="DK83">
            <v>11.164064439338873</v>
          </cell>
          <cell r="DS83">
            <v>5093</v>
          </cell>
          <cell r="DT83" t="str">
            <v>5093</v>
          </cell>
          <cell r="DU83" t="str">
            <v>CRAFT STORAGE</v>
          </cell>
          <cell r="DV83" t="str">
            <v>CRFT</v>
          </cell>
        </row>
        <row r="84">
          <cell r="CU84">
            <v>6078</v>
          </cell>
          <cell r="CV84" t="str">
            <v>6078</v>
          </cell>
          <cell r="CW84" t="str">
            <v>FALL SEASONAL FRAGRANCE</v>
          </cell>
          <cell r="CX84" t="str">
            <v>CADL</v>
          </cell>
          <cell r="DG84">
            <v>5989</v>
          </cell>
          <cell r="DH84" t="str">
            <v>5989</v>
          </cell>
          <cell r="DI84">
            <v>6344</v>
          </cell>
          <cell r="DJ84">
            <v>124.84992</v>
          </cell>
          <cell r="DK84">
            <v>1.968E-2</v>
          </cell>
          <cell r="DS84">
            <v>5094</v>
          </cell>
          <cell r="DT84" t="str">
            <v>5094</v>
          </cell>
          <cell r="DU84" t="str">
            <v>MACHINES</v>
          </cell>
          <cell r="DV84" t="str">
            <v>CRFT</v>
          </cell>
        </row>
        <row r="85">
          <cell r="CU85">
            <v>6079</v>
          </cell>
          <cell r="CV85" t="str">
            <v>6079</v>
          </cell>
          <cell r="CW85" t="str">
            <v>EVERYDAY WAX</v>
          </cell>
          <cell r="CX85" t="str">
            <v>CADL</v>
          </cell>
          <cell r="DG85">
            <v>5992</v>
          </cell>
          <cell r="DH85" t="str">
            <v>5992</v>
          </cell>
          <cell r="DI85">
            <v>22706</v>
          </cell>
          <cell r="DJ85">
            <v>0</v>
          </cell>
          <cell r="DK85">
            <v>0</v>
          </cell>
          <cell r="DS85">
            <v>5095</v>
          </cell>
          <cell r="DT85" t="str">
            <v>5095</v>
          </cell>
          <cell r="DU85" t="str">
            <v>BEADING</v>
          </cell>
          <cell r="DV85" t="str">
            <v>CRFT</v>
          </cell>
        </row>
        <row r="86">
          <cell r="CU86">
            <v>6082</v>
          </cell>
          <cell r="CV86" t="str">
            <v>6082</v>
          </cell>
          <cell r="CW86" t="str">
            <v>SUMMER CITRONELLA</v>
          </cell>
          <cell r="CX86" t="str">
            <v>CADL</v>
          </cell>
          <cell r="DG86">
            <v>5994</v>
          </cell>
          <cell r="DH86" t="str">
            <v>5994</v>
          </cell>
          <cell r="DI86">
            <v>86936</v>
          </cell>
          <cell r="DJ86">
            <v>0</v>
          </cell>
          <cell r="DK86">
            <v>0</v>
          </cell>
          <cell r="DS86">
            <v>5096</v>
          </cell>
          <cell r="DT86" t="str">
            <v>5096</v>
          </cell>
          <cell r="DU86" t="str">
            <v>CRAFT ACCESSORIES</v>
          </cell>
          <cell r="DV86" t="str">
            <v>CRFT</v>
          </cell>
        </row>
        <row r="87">
          <cell r="CU87">
            <v>6083</v>
          </cell>
          <cell r="CV87" t="str">
            <v>6083</v>
          </cell>
          <cell r="CW87" t="str">
            <v>CANDLE ACCESS</v>
          </cell>
          <cell r="CX87" t="str">
            <v>CADL</v>
          </cell>
          <cell r="DG87">
            <v>6028</v>
          </cell>
          <cell r="DH87" t="str">
            <v>6028</v>
          </cell>
          <cell r="DI87">
            <v>1042021</v>
          </cell>
          <cell r="DJ87">
            <v>143639.83029300012</v>
          </cell>
          <cell r="DK87">
            <v>0.13784734692774916</v>
          </cell>
          <cell r="DS87">
            <v>5097</v>
          </cell>
          <cell r="DT87" t="str">
            <v>5097</v>
          </cell>
          <cell r="DU87" t="str">
            <v>PAPER CRAFTING</v>
          </cell>
          <cell r="DV87" t="str">
            <v>CRFT</v>
          </cell>
        </row>
        <row r="88">
          <cell r="CU88">
            <v>6087</v>
          </cell>
          <cell r="CV88" t="str">
            <v>6087</v>
          </cell>
          <cell r="CW88" t="str">
            <v>LED/FLAMELESS CANDLES</v>
          </cell>
          <cell r="CX88" t="str">
            <v>CADL</v>
          </cell>
          <cell r="DG88">
            <v>6029</v>
          </cell>
          <cell r="DH88" t="str">
            <v>6029</v>
          </cell>
          <cell r="DI88">
            <v>1020568</v>
          </cell>
          <cell r="DJ88">
            <v>254421.86424100003</v>
          </cell>
          <cell r="DK88">
            <v>0.24929437748489081</v>
          </cell>
          <cell r="DS88">
            <v>5098</v>
          </cell>
          <cell r="DT88" t="str">
            <v>5098</v>
          </cell>
          <cell r="DU88" t="str">
            <v>CRAFT ART SUPPLIES</v>
          </cell>
          <cell r="DV88" t="str">
            <v>CRFT</v>
          </cell>
        </row>
        <row r="89">
          <cell r="CU89">
            <v>6099</v>
          </cell>
          <cell r="CV89" t="str">
            <v>6099</v>
          </cell>
          <cell r="CW89" t="str">
            <v>CHRISTMAS SEASONAL FRAGRANCE</v>
          </cell>
          <cell r="CX89" t="str">
            <v>CADL</v>
          </cell>
          <cell r="DG89">
            <v>6030</v>
          </cell>
          <cell r="DH89" t="str">
            <v>6030</v>
          </cell>
          <cell r="DI89">
            <v>1537103</v>
          </cell>
          <cell r="DJ89">
            <v>175299.64568200003</v>
          </cell>
          <cell r="DK89">
            <v>0.11404547755225254</v>
          </cell>
          <cell r="DS89">
            <v>5099</v>
          </cell>
          <cell r="DT89" t="str">
            <v>5099</v>
          </cell>
          <cell r="DU89" t="str">
            <v>DIES/EMBOSS/STENCIL</v>
          </cell>
          <cell r="DV89" t="str">
            <v>CRFT</v>
          </cell>
        </row>
        <row r="90">
          <cell r="CU90">
            <v>8600</v>
          </cell>
          <cell r="CV90" t="str">
            <v>8600</v>
          </cell>
          <cell r="CW90" t="str">
            <v>HOME FRAGRANCE</v>
          </cell>
          <cell r="CX90" t="str">
            <v>CADL</v>
          </cell>
          <cell r="DG90">
            <v>6031</v>
          </cell>
          <cell r="DH90" t="str">
            <v>6031</v>
          </cell>
          <cell r="DI90">
            <v>1147175</v>
          </cell>
          <cell r="DJ90">
            <v>321563.18991100026</v>
          </cell>
          <cell r="DK90">
            <v>0.28030874967725083</v>
          </cell>
          <cell r="DS90">
            <v>5100</v>
          </cell>
          <cell r="DT90" t="str">
            <v>5100</v>
          </cell>
          <cell r="DU90" t="str">
            <v>STAMPS/INK/MARKERS</v>
          </cell>
          <cell r="DV90" t="str">
            <v>CRFT</v>
          </cell>
        </row>
        <row r="91">
          <cell r="CU91">
            <v>6284</v>
          </cell>
          <cell r="CV91" t="str">
            <v>6284</v>
          </cell>
          <cell r="CW91" t="str">
            <v>XMAS CARDS &amp; STATIONERY</v>
          </cell>
          <cell r="CX91" t="str">
            <v>CARD</v>
          </cell>
          <cell r="DG91">
            <v>6032</v>
          </cell>
          <cell r="DH91" t="str">
            <v>6032</v>
          </cell>
          <cell r="DI91">
            <v>588206</v>
          </cell>
          <cell r="DJ91">
            <v>133517.65584699996</v>
          </cell>
          <cell r="DK91">
            <v>0.22699131910759149</v>
          </cell>
          <cell r="DS91">
            <v>5101</v>
          </cell>
          <cell r="DT91" t="str">
            <v>5101</v>
          </cell>
          <cell r="DU91" t="str">
            <v>YARN</v>
          </cell>
          <cell r="DV91" t="str">
            <v>CRFT</v>
          </cell>
        </row>
        <row r="92">
          <cell r="CU92">
            <v>1070</v>
          </cell>
          <cell r="CV92" t="str">
            <v>1070</v>
          </cell>
          <cell r="CW92" t="str">
            <v>METAL BAKEWARE</v>
          </cell>
          <cell r="CX92" t="str">
            <v>COOK</v>
          </cell>
          <cell r="DG92">
            <v>6036</v>
          </cell>
          <cell r="DH92" t="str">
            <v>6036</v>
          </cell>
          <cell r="DI92">
            <v>468210</v>
          </cell>
          <cell r="DJ92">
            <v>143689.29701900011</v>
          </cell>
          <cell r="DK92">
            <v>0.30689070506610305</v>
          </cell>
          <cell r="DS92">
            <v>5102</v>
          </cell>
          <cell r="DT92" t="str">
            <v>5102</v>
          </cell>
          <cell r="DU92" t="str">
            <v>PAPER</v>
          </cell>
          <cell r="DV92" t="str">
            <v>CRFT</v>
          </cell>
        </row>
        <row r="93">
          <cell r="CU93">
            <v>3065</v>
          </cell>
          <cell r="CV93" t="str">
            <v>3065</v>
          </cell>
          <cell r="CW93" t="str">
            <v>NON-METAL BAKEWARE</v>
          </cell>
          <cell r="CX93" t="str">
            <v>COOK</v>
          </cell>
          <cell r="DG93">
            <v>6037</v>
          </cell>
          <cell r="DH93" t="str">
            <v>6037</v>
          </cell>
          <cell r="DI93">
            <v>425525</v>
          </cell>
          <cell r="DJ93">
            <v>20921.536011000026</v>
          </cell>
          <cell r="DK93">
            <v>4.9166408579989482E-2</v>
          </cell>
          <cell r="DS93">
            <v>5900</v>
          </cell>
          <cell r="DT93" t="str">
            <v>5900</v>
          </cell>
          <cell r="DU93" t="str">
            <v>WALL - HOT DEALS</v>
          </cell>
          <cell r="DV93" t="str">
            <v>WALL</v>
          </cell>
        </row>
        <row r="94">
          <cell r="CU94">
            <v>3070</v>
          </cell>
          <cell r="CV94" t="str">
            <v>3070</v>
          </cell>
          <cell r="CW94" t="str">
            <v>SKILLETS</v>
          </cell>
          <cell r="CX94" t="str">
            <v>COOK</v>
          </cell>
          <cell r="DG94">
            <v>6038</v>
          </cell>
          <cell r="DH94" t="str">
            <v>6038</v>
          </cell>
          <cell r="DI94">
            <v>424328</v>
          </cell>
          <cell r="DJ94">
            <v>66173.903227000017</v>
          </cell>
          <cell r="DK94">
            <v>0.15594988600092385</v>
          </cell>
          <cell r="DS94">
            <v>5910</v>
          </cell>
          <cell r="DT94" t="str">
            <v>5910</v>
          </cell>
          <cell r="DU94" t="str">
            <v>BENCHES/OTTOMANS</v>
          </cell>
          <cell r="DV94" t="str">
            <v>FURN</v>
          </cell>
        </row>
        <row r="95">
          <cell r="CU95">
            <v>3071</v>
          </cell>
          <cell r="CV95" t="str">
            <v>3071</v>
          </cell>
          <cell r="CW95" t="str">
            <v>SAUCE PANS</v>
          </cell>
          <cell r="CX95" t="str">
            <v>COOK</v>
          </cell>
          <cell r="DG95">
            <v>6040</v>
          </cell>
          <cell r="DH95" t="str">
            <v>6040</v>
          </cell>
          <cell r="DI95">
            <v>1487896</v>
          </cell>
          <cell r="DJ95">
            <v>422486.92241299979</v>
          </cell>
          <cell r="DK95">
            <v>0.28394922925594246</v>
          </cell>
          <cell r="DS95">
            <v>5920</v>
          </cell>
          <cell r="DT95" t="str">
            <v>5920</v>
          </cell>
          <cell r="DU95" t="str">
            <v>OCCASSIONAL TABLES</v>
          </cell>
          <cell r="DV95" t="str">
            <v>FURN</v>
          </cell>
        </row>
        <row r="96">
          <cell r="CU96">
            <v>3072</v>
          </cell>
          <cell r="CV96" t="str">
            <v>3072</v>
          </cell>
          <cell r="CW96" t="str">
            <v>STOCK POTS</v>
          </cell>
          <cell r="CX96" t="str">
            <v>COOK</v>
          </cell>
          <cell r="DG96">
            <v>6042</v>
          </cell>
          <cell r="DH96" t="str">
            <v>6042</v>
          </cell>
          <cell r="DI96">
            <v>1076830</v>
          </cell>
          <cell r="DJ96">
            <v>63115.115687999845</v>
          </cell>
          <cell r="DK96">
            <v>5.8611958886732207E-2</v>
          </cell>
          <cell r="DS96">
            <v>5930</v>
          </cell>
          <cell r="DT96" t="str">
            <v>5930</v>
          </cell>
          <cell r="DU96" t="str">
            <v>ACCENT FURNITURE/CABINETS</v>
          </cell>
          <cell r="DV96" t="str">
            <v>FURN</v>
          </cell>
        </row>
        <row r="97">
          <cell r="CU97">
            <v>3080</v>
          </cell>
          <cell r="CV97" t="str">
            <v>3080</v>
          </cell>
          <cell r="CW97" t="str">
            <v>COOKWARE SETS</v>
          </cell>
          <cell r="CX97" t="str">
            <v>COOK</v>
          </cell>
          <cell r="DG97">
            <v>6044</v>
          </cell>
          <cell r="DH97" t="str">
            <v>6044</v>
          </cell>
          <cell r="DI97">
            <v>496903</v>
          </cell>
          <cell r="DJ97">
            <v>70500.66786900007</v>
          </cell>
          <cell r="DK97">
            <v>0.14188014133341934</v>
          </cell>
          <cell r="DS97">
            <v>5939</v>
          </cell>
          <cell r="DT97" t="str">
            <v>5939</v>
          </cell>
          <cell r="DU97" t="str">
            <v>LGFN - HOT DEALS</v>
          </cell>
          <cell r="DV97" t="str">
            <v>LGFN</v>
          </cell>
        </row>
        <row r="98">
          <cell r="CU98">
            <v>5088</v>
          </cell>
          <cell r="CV98" t="str">
            <v>5088</v>
          </cell>
          <cell r="CW98" t="str">
            <v>YARN</v>
          </cell>
          <cell r="CX98" t="str">
            <v>CRFT</v>
          </cell>
          <cell r="DG98">
            <v>6045</v>
          </cell>
          <cell r="DH98" t="str">
            <v>6045</v>
          </cell>
          <cell r="DI98">
            <v>361047</v>
          </cell>
          <cell r="DJ98">
            <v>464396.26541100017</v>
          </cell>
          <cell r="DK98">
            <v>1.2862487859226088</v>
          </cell>
          <cell r="DS98">
            <v>5940</v>
          </cell>
          <cell r="DT98" t="str">
            <v>5940</v>
          </cell>
          <cell r="DU98" t="str">
            <v>SEATING</v>
          </cell>
          <cell r="DV98" t="str">
            <v>FURN</v>
          </cell>
        </row>
        <row r="99">
          <cell r="CU99">
            <v>5091</v>
          </cell>
          <cell r="CV99" t="str">
            <v>5091</v>
          </cell>
          <cell r="CW99" t="str">
            <v>NOTIONS,SCISSORS,BASKETS</v>
          </cell>
          <cell r="CX99" t="str">
            <v>CRFT</v>
          </cell>
          <cell r="DG99">
            <v>6046</v>
          </cell>
          <cell r="DH99" t="str">
            <v>6046</v>
          </cell>
          <cell r="DI99">
            <v>1695963</v>
          </cell>
          <cell r="DJ99">
            <v>139896.61933100023</v>
          </cell>
          <cell r="DK99">
            <v>8.2488013789805692E-2</v>
          </cell>
          <cell r="DS99">
            <v>5970</v>
          </cell>
          <cell r="DT99" t="str">
            <v>5970</v>
          </cell>
          <cell r="DU99" t="str">
            <v>BEDROOM FURNITURE</v>
          </cell>
          <cell r="DV99" t="str">
            <v>FURN</v>
          </cell>
        </row>
        <row r="100">
          <cell r="CU100">
            <v>5092</v>
          </cell>
          <cell r="CV100" t="str">
            <v>5092</v>
          </cell>
          <cell r="CW100" t="str">
            <v>FABRIC/QUILTING</v>
          </cell>
          <cell r="CX100" t="str">
            <v>CRFT</v>
          </cell>
          <cell r="DG100">
            <v>6049</v>
          </cell>
          <cell r="DH100" t="str">
            <v>6049</v>
          </cell>
          <cell r="DI100">
            <v>765126</v>
          </cell>
          <cell r="DJ100">
            <v>145842.58759800001</v>
          </cell>
          <cell r="DK100">
            <v>0.19061251035515719</v>
          </cell>
          <cell r="DS100">
            <v>5977</v>
          </cell>
          <cell r="DT100" t="str">
            <v>5977</v>
          </cell>
          <cell r="DU100" t="str">
            <v>HARV - HOT DEALS</v>
          </cell>
          <cell r="DV100" t="str">
            <v>SDCR</v>
          </cell>
        </row>
        <row r="101">
          <cell r="CU101">
            <v>5093</v>
          </cell>
          <cell r="CV101" t="str">
            <v>5093</v>
          </cell>
          <cell r="CW101" t="str">
            <v>CRAFT STORAGE</v>
          </cell>
          <cell r="CX101" t="str">
            <v>CRFT</v>
          </cell>
          <cell r="DG101">
            <v>6053</v>
          </cell>
          <cell r="DH101" t="str">
            <v>6053</v>
          </cell>
          <cell r="DI101">
            <v>464002</v>
          </cell>
          <cell r="DJ101">
            <v>27827.752290999993</v>
          </cell>
          <cell r="DK101">
            <v>5.9973345569631152E-2</v>
          </cell>
          <cell r="DS101">
            <v>5979</v>
          </cell>
          <cell r="DT101" t="str">
            <v>5979</v>
          </cell>
          <cell r="DU101" t="str">
            <v>HLWN - HOT DEALS</v>
          </cell>
          <cell r="DV101" t="str">
            <v>SDCR</v>
          </cell>
        </row>
        <row r="102">
          <cell r="CU102">
            <v>5094</v>
          </cell>
          <cell r="CV102" t="str">
            <v>5094</v>
          </cell>
          <cell r="CW102" t="str">
            <v>MACHINES</v>
          </cell>
          <cell r="CX102" t="str">
            <v>CRFT</v>
          </cell>
          <cell r="DG102">
            <v>6055</v>
          </cell>
          <cell r="DH102" t="str">
            <v>6055</v>
          </cell>
          <cell r="DI102">
            <v>172706</v>
          </cell>
          <cell r="DJ102">
            <v>21301.098480000008</v>
          </cell>
          <cell r="DK102">
            <v>0.12333733906175817</v>
          </cell>
          <cell r="DS102">
            <v>5980</v>
          </cell>
          <cell r="DT102" t="str">
            <v>5980</v>
          </cell>
          <cell r="DU102" t="str">
            <v>XEUR - HOT DEALS</v>
          </cell>
          <cell r="DV102" t="str">
            <v>XEUR</v>
          </cell>
        </row>
        <row r="103">
          <cell r="CU103">
            <v>5095</v>
          </cell>
          <cell r="CV103" t="str">
            <v>5095</v>
          </cell>
          <cell r="CW103" t="str">
            <v>BEADING</v>
          </cell>
          <cell r="CX103" t="str">
            <v>CRFT</v>
          </cell>
          <cell r="DG103">
            <v>6060</v>
          </cell>
          <cell r="DH103" t="str">
            <v>6060</v>
          </cell>
          <cell r="DI103">
            <v>240248</v>
          </cell>
          <cell r="DJ103">
            <v>78186.59182399993</v>
          </cell>
          <cell r="DK103">
            <v>0.32544117671739176</v>
          </cell>
          <cell r="DS103">
            <v>5981</v>
          </cell>
          <cell r="DT103" t="str">
            <v>5981</v>
          </cell>
          <cell r="DU103" t="str">
            <v>FLAT - HOT DEALS</v>
          </cell>
          <cell r="DV103" t="str">
            <v>FLAT</v>
          </cell>
        </row>
        <row r="104">
          <cell r="CU104">
            <v>5096</v>
          </cell>
          <cell r="CV104" t="str">
            <v>5096</v>
          </cell>
          <cell r="CW104" t="str">
            <v>CRAFT ACCESSORIES</v>
          </cell>
          <cell r="CX104" t="str">
            <v>CRFT</v>
          </cell>
          <cell r="DG104">
            <v>6066</v>
          </cell>
          <cell r="DH104" t="str">
            <v>6066</v>
          </cell>
          <cell r="DI104">
            <v>333795</v>
          </cell>
          <cell r="DJ104">
            <v>98847.266731999945</v>
          </cell>
          <cell r="DK104">
            <v>0.29613165784987777</v>
          </cell>
          <cell r="DS104">
            <v>5982</v>
          </cell>
          <cell r="DT104" t="str">
            <v>5982</v>
          </cell>
          <cell r="DU104" t="str">
            <v>COOK - HOT DEALS</v>
          </cell>
          <cell r="DV104" t="str">
            <v>COOK</v>
          </cell>
        </row>
        <row r="105">
          <cell r="CU105">
            <v>5097</v>
          </cell>
          <cell r="CV105" t="str">
            <v>5097</v>
          </cell>
          <cell r="CW105" t="str">
            <v>PAPER CRAFTING</v>
          </cell>
          <cell r="CX105" t="str">
            <v>CRFT</v>
          </cell>
          <cell r="DG105">
            <v>6068</v>
          </cell>
          <cell r="DH105" t="str">
            <v>6068</v>
          </cell>
          <cell r="DI105">
            <v>52947</v>
          </cell>
          <cell r="DJ105">
            <v>37651.989717999997</v>
          </cell>
          <cell r="DK105">
            <v>0.71112602636598854</v>
          </cell>
          <cell r="DS105">
            <v>5983</v>
          </cell>
          <cell r="DT105" t="str">
            <v>5983</v>
          </cell>
          <cell r="DU105" t="str">
            <v>BOOK - HOT DEALS</v>
          </cell>
          <cell r="DV105" t="str">
            <v>BOOK</v>
          </cell>
        </row>
        <row r="106">
          <cell r="CU106">
            <v>5098</v>
          </cell>
          <cell r="CV106" t="str">
            <v>5098</v>
          </cell>
          <cell r="CW106" t="str">
            <v>CRAFT ART SUPPLIES</v>
          </cell>
          <cell r="CX106" t="str">
            <v>CRFT</v>
          </cell>
          <cell r="DG106">
            <v>6070</v>
          </cell>
          <cell r="DH106" t="str">
            <v>6070</v>
          </cell>
          <cell r="DI106">
            <v>258858</v>
          </cell>
          <cell r="DJ106">
            <v>30077.911930000013</v>
          </cell>
          <cell r="DK106">
            <v>0.11619463926168019</v>
          </cell>
          <cell r="DS106">
            <v>5984</v>
          </cell>
          <cell r="DT106" t="str">
            <v>5984</v>
          </cell>
          <cell r="DU106" t="str">
            <v>BLKT - HOT DEALS</v>
          </cell>
          <cell r="DV106" t="str">
            <v>BLKT</v>
          </cell>
        </row>
        <row r="107">
          <cell r="CU107">
            <v>5099</v>
          </cell>
          <cell r="CV107" t="str">
            <v>5099</v>
          </cell>
          <cell r="CW107" t="str">
            <v>DIES/EMBOSS/STENCIL</v>
          </cell>
          <cell r="CX107" t="str">
            <v>CRFT</v>
          </cell>
          <cell r="DG107">
            <v>6073</v>
          </cell>
          <cell r="DH107" t="str">
            <v>6073</v>
          </cell>
          <cell r="DI107">
            <v>591574</v>
          </cell>
          <cell r="DJ107">
            <v>101044.748249</v>
          </cell>
          <cell r="DK107">
            <v>0.17080660787830432</v>
          </cell>
          <cell r="DS107">
            <v>5985</v>
          </cell>
          <cell r="DT107" t="str">
            <v>5985</v>
          </cell>
          <cell r="DU107" t="str">
            <v>LUGS - HOT DEALS</v>
          </cell>
          <cell r="DV107" t="str">
            <v>LUGS</v>
          </cell>
        </row>
        <row r="108">
          <cell r="CU108">
            <v>5100</v>
          </cell>
          <cell r="CV108" t="str">
            <v>5100</v>
          </cell>
          <cell r="CW108" t="str">
            <v>STAMPS/INK/MARKERS</v>
          </cell>
          <cell r="CX108" t="str">
            <v>CRFT</v>
          </cell>
          <cell r="DG108">
            <v>6075</v>
          </cell>
          <cell r="DH108" t="str">
            <v>6075</v>
          </cell>
          <cell r="DI108">
            <v>591088</v>
          </cell>
          <cell r="DJ108">
            <v>138601.65195099998</v>
          </cell>
          <cell r="DK108">
            <v>0.23448564672434558</v>
          </cell>
          <cell r="DS108">
            <v>5986</v>
          </cell>
          <cell r="DT108" t="str">
            <v>5986</v>
          </cell>
          <cell r="DU108" t="str">
            <v>BRUG - HOT DEALS</v>
          </cell>
          <cell r="DV108" t="str">
            <v>BRUG</v>
          </cell>
        </row>
        <row r="109">
          <cell r="CU109">
            <v>5101</v>
          </cell>
          <cell r="CV109" t="str">
            <v>5101</v>
          </cell>
          <cell r="CW109" t="str">
            <v>YARN</v>
          </cell>
          <cell r="CX109" t="str">
            <v>CRFT</v>
          </cell>
          <cell r="DG109">
            <v>6076</v>
          </cell>
          <cell r="DH109" t="str">
            <v>6076</v>
          </cell>
          <cell r="DI109">
            <v>12046</v>
          </cell>
          <cell r="DJ109">
            <v>33748.692527000007</v>
          </cell>
          <cell r="DK109">
            <v>2.8016513802922138</v>
          </cell>
          <cell r="DS109">
            <v>5987</v>
          </cell>
          <cell r="DT109" t="str">
            <v>5987</v>
          </cell>
          <cell r="DU109" t="str">
            <v>BBED - HOT DEALS</v>
          </cell>
          <cell r="DV109" t="str">
            <v>BBED</v>
          </cell>
        </row>
        <row r="110">
          <cell r="CU110">
            <v>5102</v>
          </cell>
          <cell r="CV110" t="str">
            <v>5102</v>
          </cell>
          <cell r="CW110" t="str">
            <v>PAPER</v>
          </cell>
          <cell r="CX110" t="str">
            <v>CRFT</v>
          </cell>
          <cell r="DG110">
            <v>6077</v>
          </cell>
          <cell r="DH110" t="str">
            <v>6077</v>
          </cell>
          <cell r="DI110">
            <v>207490</v>
          </cell>
          <cell r="DJ110">
            <v>50021.835368999942</v>
          </cell>
          <cell r="DK110">
            <v>0.24108070446286539</v>
          </cell>
          <cell r="DS110">
            <v>5989</v>
          </cell>
          <cell r="DT110" t="str">
            <v>5989</v>
          </cell>
          <cell r="DU110" t="str">
            <v>ACCY - HOT DEALS</v>
          </cell>
          <cell r="DV110" t="str">
            <v>ACCY</v>
          </cell>
        </row>
        <row r="111">
          <cell r="CU111">
            <v>8989</v>
          </cell>
          <cell r="CV111" t="str">
            <v>8989</v>
          </cell>
          <cell r="CW111" t="str">
            <v>HANGERS</v>
          </cell>
          <cell r="CX111" t="str">
            <v>CSHP</v>
          </cell>
          <cell r="DG111">
            <v>6078</v>
          </cell>
          <cell r="DH111" t="str">
            <v>6078</v>
          </cell>
          <cell r="DI111">
            <v>353014</v>
          </cell>
          <cell r="DJ111">
            <v>22212.94372400003</v>
          </cell>
          <cell r="DK111">
            <v>6.2923690629833468E-2</v>
          </cell>
          <cell r="DS111">
            <v>5990</v>
          </cell>
          <cell r="DT111" t="str">
            <v>5990</v>
          </cell>
          <cell r="DU111" t="str">
            <v>BARW - HOT DEALS</v>
          </cell>
          <cell r="DV111" t="str">
            <v>BARW</v>
          </cell>
        </row>
        <row r="112">
          <cell r="CU112">
            <v>1052</v>
          </cell>
          <cell r="CV112" t="str">
            <v>1052</v>
          </cell>
          <cell r="CW112" t="str">
            <v>VASES/BOTTLES/JARS</v>
          </cell>
          <cell r="CX112" t="str">
            <v>DECO</v>
          </cell>
          <cell r="DG112">
            <v>6079</v>
          </cell>
          <cell r="DH112" t="str">
            <v>6079</v>
          </cell>
          <cell r="DI112">
            <v>2739512</v>
          </cell>
          <cell r="DJ112">
            <v>206510.01573599997</v>
          </cell>
          <cell r="DK112">
            <v>7.5382044588963276E-2</v>
          </cell>
          <cell r="DS112">
            <v>5992</v>
          </cell>
          <cell r="DT112" t="str">
            <v>5992</v>
          </cell>
          <cell r="DU112" t="str">
            <v>BCOV - HOT DEALS</v>
          </cell>
          <cell r="DV112" t="str">
            <v>BCOV</v>
          </cell>
        </row>
        <row r="113">
          <cell r="CU113">
            <v>2070</v>
          </cell>
          <cell r="CV113" t="str">
            <v>2070</v>
          </cell>
          <cell r="CW113" t="str">
            <v>PLATTERS/BOWLS/TRAYS</v>
          </cell>
          <cell r="CX113" t="str">
            <v>DECO</v>
          </cell>
          <cell r="DG113">
            <v>6082</v>
          </cell>
          <cell r="DH113" t="str">
            <v>6082</v>
          </cell>
          <cell r="DI113">
            <v>12044</v>
          </cell>
          <cell r="DJ113">
            <v>1684.5483739999995</v>
          </cell>
          <cell r="DK113">
            <v>0.13986618847558946</v>
          </cell>
          <cell r="DS113">
            <v>5993</v>
          </cell>
          <cell r="DT113" t="str">
            <v>5993</v>
          </cell>
          <cell r="DU113" t="str">
            <v>FURN - HOT DEALS</v>
          </cell>
          <cell r="DV113" t="str">
            <v>FURN</v>
          </cell>
        </row>
        <row r="114">
          <cell r="CU114">
            <v>2086</v>
          </cell>
          <cell r="CV114" t="str">
            <v>2086</v>
          </cell>
          <cell r="CW114" t="str">
            <v>TABLE TOP DECOR</v>
          </cell>
          <cell r="CX114" t="str">
            <v>DECO</v>
          </cell>
          <cell r="DG114">
            <v>6083</v>
          </cell>
          <cell r="DH114" t="str">
            <v>6083</v>
          </cell>
          <cell r="DI114">
            <v>24238</v>
          </cell>
          <cell r="DJ114">
            <v>1839.2442579999999</v>
          </cell>
          <cell r="DK114">
            <v>7.5882674230547079E-2</v>
          </cell>
          <cell r="DS114">
            <v>5994</v>
          </cell>
          <cell r="DT114" t="str">
            <v>5994</v>
          </cell>
          <cell r="DU114" t="str">
            <v>DECO - HOT DEALS</v>
          </cell>
          <cell r="DV114" t="str">
            <v>DECO</v>
          </cell>
        </row>
        <row r="115">
          <cell r="CU115">
            <v>3405</v>
          </cell>
          <cell r="CV115" t="str">
            <v>3405</v>
          </cell>
          <cell r="CW115" t="str">
            <v>CANDLE HOLDERS</v>
          </cell>
          <cell r="CX115" t="str">
            <v>DECO</v>
          </cell>
          <cell r="DG115">
            <v>6086</v>
          </cell>
          <cell r="DH115" t="str">
            <v>6086</v>
          </cell>
          <cell r="DI115">
            <v>103356</v>
          </cell>
          <cell r="DJ115">
            <v>42212.275950000003</v>
          </cell>
          <cell r="DK115">
            <v>0.40841630819691166</v>
          </cell>
          <cell r="DS115">
            <v>6021</v>
          </cell>
          <cell r="DT115" t="str">
            <v>6021</v>
          </cell>
          <cell r="DU115" t="str">
            <v>TOYS - HOT DEALS</v>
          </cell>
          <cell r="DV115" t="str">
            <v>TOYS</v>
          </cell>
        </row>
        <row r="116">
          <cell r="CU116">
            <v>3411</v>
          </cell>
          <cell r="CV116" t="str">
            <v>3411</v>
          </cell>
          <cell r="CW116" t="str">
            <v>PLATE STANDS</v>
          </cell>
          <cell r="CX116" t="str">
            <v>DECO</v>
          </cell>
          <cell r="DG116">
            <v>6087</v>
          </cell>
          <cell r="DH116" t="str">
            <v>6087</v>
          </cell>
          <cell r="DI116">
            <v>701902</v>
          </cell>
          <cell r="DJ116">
            <v>86638.356744000019</v>
          </cell>
          <cell r="DK116">
            <v>0.12343369408264974</v>
          </cell>
          <cell r="DS116">
            <v>6028</v>
          </cell>
          <cell r="DT116" t="str">
            <v>6028</v>
          </cell>
          <cell r="DU116" t="str">
            <v>GAMES</v>
          </cell>
          <cell r="DV116" t="str">
            <v>TOYS</v>
          </cell>
        </row>
        <row r="117">
          <cell r="CU117">
            <v>4046</v>
          </cell>
          <cell r="CV117" t="str">
            <v>4046</v>
          </cell>
          <cell r="CW117" t="str">
            <v>BASKETS/BINS/CUBES</v>
          </cell>
          <cell r="CX117" t="str">
            <v>DECO</v>
          </cell>
          <cell r="DG117">
            <v>6099</v>
          </cell>
          <cell r="DH117" t="str">
            <v>6099</v>
          </cell>
          <cell r="DI117">
            <v>869468</v>
          </cell>
          <cell r="DJ117">
            <v>47799.129960000013</v>
          </cell>
          <cell r="DK117">
            <v>5.497514567528651E-2</v>
          </cell>
          <cell r="DS117">
            <v>6029</v>
          </cell>
          <cell r="DT117" t="str">
            <v>6029</v>
          </cell>
          <cell r="DU117" t="str">
            <v>BOY TOYS</v>
          </cell>
          <cell r="DV117" t="str">
            <v>TOYS</v>
          </cell>
        </row>
        <row r="118">
          <cell r="CU118">
            <v>4053</v>
          </cell>
          <cell r="CV118" t="str">
            <v>4053</v>
          </cell>
          <cell r="CW118" t="str">
            <v>BOXES</v>
          </cell>
          <cell r="CX118" t="str">
            <v>DECO</v>
          </cell>
          <cell r="DG118">
            <v>6103</v>
          </cell>
          <cell r="DH118" t="str">
            <v>6103</v>
          </cell>
          <cell r="DI118">
            <v>45313</v>
          </cell>
          <cell r="DJ118">
            <v>25846.423729999984</v>
          </cell>
          <cell r="DK118">
            <v>0.57039753999955822</v>
          </cell>
          <cell r="DS118">
            <v>6030</v>
          </cell>
          <cell r="DT118" t="str">
            <v>6030</v>
          </cell>
          <cell r="DU118" t="str">
            <v>PUZZLES</v>
          </cell>
          <cell r="DV118" t="str">
            <v>TOYS</v>
          </cell>
        </row>
        <row r="119">
          <cell r="CU119">
            <v>1050</v>
          </cell>
          <cell r="CV119" t="str">
            <v>1050</v>
          </cell>
          <cell r="CW119" t="str">
            <v>GLASS DINNERWARE/SERVEWARE</v>
          </cell>
          <cell r="CX119" t="str">
            <v>DINN</v>
          </cell>
          <cell r="DG119">
            <v>6104</v>
          </cell>
          <cell r="DH119" t="str">
            <v>6104</v>
          </cell>
          <cell r="DI119">
            <v>44572</v>
          </cell>
          <cell r="DJ119">
            <v>9808.9507640000011</v>
          </cell>
          <cell r="DK119">
            <v>0.22006979188728351</v>
          </cell>
          <cell r="DS119">
            <v>6031</v>
          </cell>
          <cell r="DT119" t="str">
            <v>6031</v>
          </cell>
          <cell r="DU119" t="str">
            <v>GIRL TOYS</v>
          </cell>
          <cell r="DV119" t="str">
            <v>TOYS</v>
          </cell>
        </row>
        <row r="120">
          <cell r="CU120">
            <v>2022</v>
          </cell>
          <cell r="CV120" t="str">
            <v>2022</v>
          </cell>
          <cell r="CW120" t="str">
            <v>OPEN STOCK DINNERWARE</v>
          </cell>
          <cell r="CX120" t="str">
            <v>DINN</v>
          </cell>
          <cell r="DG120">
            <v>6105</v>
          </cell>
          <cell r="DH120" t="str">
            <v>6105</v>
          </cell>
          <cell r="DI120">
            <v>198366</v>
          </cell>
          <cell r="DJ120">
            <v>9557.2345960000021</v>
          </cell>
          <cell r="DK120">
            <v>4.817980196202979E-2</v>
          </cell>
          <cell r="DS120">
            <v>6032</v>
          </cell>
          <cell r="DT120" t="str">
            <v>6032</v>
          </cell>
          <cell r="DU120" t="str">
            <v>PLUSH TOYS</v>
          </cell>
          <cell r="DV120" t="str">
            <v>TOYS</v>
          </cell>
        </row>
        <row r="121">
          <cell r="CU121">
            <v>2025</v>
          </cell>
          <cell r="CV121" t="str">
            <v>2025</v>
          </cell>
          <cell r="CW121" t="str">
            <v>CHARGERS</v>
          </cell>
          <cell r="CX121" t="str">
            <v>DINN</v>
          </cell>
          <cell r="DG121">
            <v>6107</v>
          </cell>
          <cell r="DH121" t="str">
            <v>6107</v>
          </cell>
          <cell r="DI121">
            <v>26397</v>
          </cell>
          <cell r="DJ121">
            <v>452.26994200000019</v>
          </cell>
          <cell r="DK121">
            <v>1.7133384172443845E-2</v>
          </cell>
          <cell r="DS121">
            <v>6036</v>
          </cell>
          <cell r="DT121" t="str">
            <v>6036</v>
          </cell>
          <cell r="DU121" t="str">
            <v>POOL</v>
          </cell>
          <cell r="DV121" t="str">
            <v>SWIM</v>
          </cell>
        </row>
        <row r="122">
          <cell r="CU122">
            <v>2030</v>
          </cell>
          <cell r="CV122" t="str">
            <v>2030</v>
          </cell>
          <cell r="CW122" t="str">
            <v>CMAS DINNERWARE</v>
          </cell>
          <cell r="CX122" t="str">
            <v>DINN</v>
          </cell>
          <cell r="DG122">
            <v>6108</v>
          </cell>
          <cell r="DH122" t="str">
            <v>6108</v>
          </cell>
          <cell r="DI122">
            <v>62045</v>
          </cell>
          <cell r="DJ122">
            <v>2588.8356679999997</v>
          </cell>
          <cell r="DK122">
            <v>4.1725129631718906E-2</v>
          </cell>
          <cell r="DS122">
            <v>6037</v>
          </cell>
          <cell r="DT122" t="str">
            <v>6037</v>
          </cell>
          <cell r="DU122" t="str">
            <v>PET COLLAR/LEADS</v>
          </cell>
          <cell r="DV122" t="str">
            <v>PETS</v>
          </cell>
        </row>
        <row r="123">
          <cell r="CU123">
            <v>2040</v>
          </cell>
          <cell r="CV123" t="str">
            <v>2040</v>
          </cell>
          <cell r="CW123" t="str">
            <v>MUGS</v>
          </cell>
          <cell r="CX123" t="str">
            <v>DINN</v>
          </cell>
          <cell r="DG123">
            <v>6110</v>
          </cell>
          <cell r="DH123" t="str">
            <v>6110</v>
          </cell>
          <cell r="DI123">
            <v>60918</v>
          </cell>
          <cell r="DJ123">
            <v>32469.427413000056</v>
          </cell>
          <cell r="DK123">
            <v>0.53300219004235294</v>
          </cell>
          <cell r="DS123">
            <v>6038</v>
          </cell>
          <cell r="DT123" t="str">
            <v>6038</v>
          </cell>
          <cell r="DU123" t="str">
            <v>SUMMER TOYS</v>
          </cell>
          <cell r="DV123" t="str">
            <v>TOYS</v>
          </cell>
        </row>
        <row r="124">
          <cell r="CU124">
            <v>2044</v>
          </cell>
          <cell r="CV124" t="str">
            <v>2044</v>
          </cell>
          <cell r="CW124" t="str">
            <v>CERAMIC SERVEWARE</v>
          </cell>
          <cell r="CX124" t="str">
            <v>DINN</v>
          </cell>
          <cell r="DG124">
            <v>6112</v>
          </cell>
          <cell r="DH124" t="str">
            <v>6112</v>
          </cell>
          <cell r="DI124">
            <v>91016</v>
          </cell>
          <cell r="DJ124">
            <v>175851.02332100013</v>
          </cell>
          <cell r="DK124">
            <v>1.9320891197262033</v>
          </cell>
          <cell r="DS124">
            <v>6040</v>
          </cell>
          <cell r="DT124" t="str">
            <v>6040</v>
          </cell>
          <cell r="DU124" t="str">
            <v>PRESCHOOL TOYS</v>
          </cell>
          <cell r="DV124" t="str">
            <v>TOYS</v>
          </cell>
        </row>
        <row r="125">
          <cell r="CU125">
            <v>8240</v>
          </cell>
          <cell r="CV125" t="str">
            <v>8240</v>
          </cell>
          <cell r="CW125" t="str">
            <v>DOWN COMF</v>
          </cell>
          <cell r="CX125" t="str">
            <v>DOWN</v>
          </cell>
          <cell r="DG125">
            <v>6116</v>
          </cell>
          <cell r="DH125" t="str">
            <v>6116</v>
          </cell>
          <cell r="DI125">
            <v>150911</v>
          </cell>
          <cell r="DJ125">
            <v>120866.28874400006</v>
          </cell>
          <cell r="DK125">
            <v>0.8009110584649235</v>
          </cell>
          <cell r="DS125">
            <v>6042</v>
          </cell>
          <cell r="DT125" t="str">
            <v>6042</v>
          </cell>
          <cell r="DU125" t="str">
            <v>LAYETTE ACCESSORIES</v>
          </cell>
          <cell r="DV125" t="str">
            <v>BABY</v>
          </cell>
        </row>
        <row r="126">
          <cell r="CU126">
            <v>8266</v>
          </cell>
          <cell r="CV126" t="str">
            <v>8266</v>
          </cell>
          <cell r="CW126" t="str">
            <v>DOWN ALT COTTON COMF</v>
          </cell>
          <cell r="CX126" t="str">
            <v>DOWN</v>
          </cell>
          <cell r="DG126">
            <v>6120</v>
          </cell>
          <cell r="DH126" t="str">
            <v>6120</v>
          </cell>
          <cell r="DI126">
            <v>465303</v>
          </cell>
          <cell r="DJ126">
            <v>19349.866991999977</v>
          </cell>
          <cell r="DK126">
            <v>4.1585519525986242E-2</v>
          </cell>
          <cell r="DS126">
            <v>6044</v>
          </cell>
          <cell r="DT126" t="str">
            <v>6044</v>
          </cell>
          <cell r="DU126" t="str">
            <v>PET FEEDING SUPPLIES</v>
          </cell>
          <cell r="DV126" t="str">
            <v>PETS</v>
          </cell>
        </row>
        <row r="127">
          <cell r="CU127">
            <v>8852</v>
          </cell>
          <cell r="CV127" t="str">
            <v>8852</v>
          </cell>
          <cell r="CW127" t="str">
            <v>SINGLE CORE THROW PILLOWS</v>
          </cell>
          <cell r="CX127" t="str">
            <v>DPIL</v>
          </cell>
          <cell r="DG127">
            <v>6122</v>
          </cell>
          <cell r="DH127" t="str">
            <v>6122</v>
          </cell>
          <cell r="DI127">
            <v>113215</v>
          </cell>
          <cell r="DJ127">
            <v>59909.582497999996</v>
          </cell>
          <cell r="DK127">
            <v>0.52916647527271121</v>
          </cell>
          <cell r="DS127">
            <v>6045</v>
          </cell>
          <cell r="DT127" t="str">
            <v>6045</v>
          </cell>
          <cell r="DU127" t="str">
            <v>PET BEDS</v>
          </cell>
          <cell r="DV127" t="str">
            <v>PETS</v>
          </cell>
        </row>
        <row r="128">
          <cell r="CU128">
            <v>8854</v>
          </cell>
          <cell r="CV128" t="str">
            <v>8854</v>
          </cell>
          <cell r="CW128" t="str">
            <v>OUTDOOR CUSHIONS</v>
          </cell>
          <cell r="CX128" t="str">
            <v>DPIL</v>
          </cell>
          <cell r="DG128">
            <v>6123</v>
          </cell>
          <cell r="DH128" t="str">
            <v>6123</v>
          </cell>
          <cell r="DI128">
            <v>204644</v>
          </cell>
          <cell r="DJ128">
            <v>45504.408931000056</v>
          </cell>
          <cell r="DK128">
            <v>0.2223588716551673</v>
          </cell>
          <cell r="DS128">
            <v>6046</v>
          </cell>
          <cell r="DT128" t="str">
            <v>6046</v>
          </cell>
          <cell r="DU128" t="str">
            <v>PET TOYS</v>
          </cell>
          <cell r="DV128" t="str">
            <v>PETS</v>
          </cell>
        </row>
        <row r="129">
          <cell r="CU129">
            <v>8856</v>
          </cell>
          <cell r="CV129" t="str">
            <v>8856</v>
          </cell>
          <cell r="CW129" t="str">
            <v>SEASONAL PILLOWS</v>
          </cell>
          <cell r="CX129" t="str">
            <v>DPIL</v>
          </cell>
          <cell r="DG129">
            <v>6132</v>
          </cell>
          <cell r="DH129" t="str">
            <v>6132</v>
          </cell>
          <cell r="DI129">
            <v>305668</v>
          </cell>
          <cell r="DJ129">
            <v>38474.052636</v>
          </cell>
          <cell r="DK129">
            <v>0.12586876164989466</v>
          </cell>
          <cell r="DS129">
            <v>6049</v>
          </cell>
          <cell r="DT129" t="str">
            <v>6049</v>
          </cell>
          <cell r="DU129" t="str">
            <v>ARTS &amp; CRAFTS</v>
          </cell>
          <cell r="DV129" t="str">
            <v>TOYS</v>
          </cell>
        </row>
        <row r="130">
          <cell r="CU130">
            <v>8859</v>
          </cell>
          <cell r="CV130" t="str">
            <v>8859</v>
          </cell>
          <cell r="CW130" t="str">
            <v>FURNITURE PADS</v>
          </cell>
          <cell r="CX130" t="str">
            <v>DPIL</v>
          </cell>
          <cell r="DG130">
            <v>6151</v>
          </cell>
          <cell r="DH130" t="str">
            <v>6151</v>
          </cell>
          <cell r="DI130">
            <v>694164</v>
          </cell>
          <cell r="DJ130">
            <v>28987.735745999998</v>
          </cell>
          <cell r="DK130">
            <v>4.1759203510985873E-2</v>
          </cell>
          <cell r="DS130">
            <v>6053</v>
          </cell>
          <cell r="DT130" t="str">
            <v>6053</v>
          </cell>
          <cell r="DU130" t="str">
            <v>XMAS ORNAMENTS</v>
          </cell>
          <cell r="DV130" t="str">
            <v>TRIM</v>
          </cell>
        </row>
        <row r="131">
          <cell r="CU131">
            <v>3209</v>
          </cell>
          <cell r="CV131" t="str">
            <v>3209</v>
          </cell>
          <cell r="CW131" t="str">
            <v>MENS GIFTS</v>
          </cell>
          <cell r="CX131" t="str">
            <v>ELEC</v>
          </cell>
          <cell r="DG131">
            <v>6152</v>
          </cell>
          <cell r="DH131" t="str">
            <v>6152</v>
          </cell>
          <cell r="DI131">
            <v>227104</v>
          </cell>
          <cell r="DJ131">
            <v>23435.529119999992</v>
          </cell>
          <cell r="DK131">
            <v>0.10319293856559106</v>
          </cell>
          <cell r="DS131">
            <v>6055</v>
          </cell>
          <cell r="DT131" t="str">
            <v>6055</v>
          </cell>
          <cell r="DU131" t="str">
            <v>TRIM ACCESSORIES</v>
          </cell>
          <cell r="DV131" t="str">
            <v>TRIM</v>
          </cell>
        </row>
        <row r="132">
          <cell r="CU132">
            <v>3223</v>
          </cell>
          <cell r="CV132" t="str">
            <v>3223</v>
          </cell>
          <cell r="CW132" t="str">
            <v>ACCESSORIES</v>
          </cell>
          <cell r="CX132" t="str">
            <v>ELEC</v>
          </cell>
          <cell r="DG132">
            <v>6159</v>
          </cell>
          <cell r="DH132" t="str">
            <v>6159</v>
          </cell>
          <cell r="DI132">
            <v>652540</v>
          </cell>
          <cell r="DJ132">
            <v>115722.71451000003</v>
          </cell>
          <cell r="DK132">
            <v>0.17734194763539404</v>
          </cell>
          <cell r="DS132">
            <v>6060</v>
          </cell>
          <cell r="DT132" t="str">
            <v>6060</v>
          </cell>
          <cell r="DU132" t="str">
            <v>ICONS &amp; FIGURES</v>
          </cell>
          <cell r="DV132" t="str">
            <v>XTOP</v>
          </cell>
        </row>
        <row r="133">
          <cell r="CU133">
            <v>3231</v>
          </cell>
          <cell r="CV133" t="str">
            <v>3231</v>
          </cell>
          <cell r="CW133" t="str">
            <v>AUDIO</v>
          </cell>
          <cell r="CX133" t="str">
            <v>ELEC</v>
          </cell>
          <cell r="DG133">
            <v>6161</v>
          </cell>
          <cell r="DH133" t="str">
            <v>6161</v>
          </cell>
          <cell r="DI133">
            <v>710220</v>
          </cell>
          <cell r="DJ133">
            <v>196706.02258399999</v>
          </cell>
          <cell r="DK133">
            <v>0.27696491591901101</v>
          </cell>
          <cell r="DS133">
            <v>6066</v>
          </cell>
          <cell r="DT133" t="str">
            <v>6066</v>
          </cell>
          <cell r="DU133" t="str">
            <v>INDOOR DECOR TABLETOP</v>
          </cell>
          <cell r="DV133" t="str">
            <v>XTOP</v>
          </cell>
        </row>
        <row r="134">
          <cell r="CU134">
            <v>3233</v>
          </cell>
          <cell r="CV134" t="str">
            <v>3233</v>
          </cell>
          <cell r="CW134" t="str">
            <v>BATTERIES</v>
          </cell>
          <cell r="CX134" t="str">
            <v>ELEC</v>
          </cell>
          <cell r="DG134">
            <v>6163</v>
          </cell>
          <cell r="DH134" t="str">
            <v>6163</v>
          </cell>
          <cell r="DI134">
            <v>123042</v>
          </cell>
          <cell r="DJ134">
            <v>3585.921167</v>
          </cell>
          <cell r="DK134">
            <v>2.9143879057557581E-2</v>
          </cell>
          <cell r="DS134">
            <v>6068</v>
          </cell>
          <cell r="DT134" t="str">
            <v>6068</v>
          </cell>
          <cell r="DU134" t="str">
            <v>OUTDOOR DECOR</v>
          </cell>
          <cell r="DV134" t="str">
            <v>XTOP</v>
          </cell>
        </row>
        <row r="135">
          <cell r="CU135">
            <v>9121</v>
          </cell>
          <cell r="CV135" t="str">
            <v>9121</v>
          </cell>
          <cell r="CW135" t="str">
            <v>CHARGERS/CABLES</v>
          </cell>
          <cell r="CX135" t="str">
            <v>ELEC</v>
          </cell>
          <cell r="DG135">
            <v>6166</v>
          </cell>
          <cell r="DH135" t="str">
            <v>6166</v>
          </cell>
          <cell r="DI135">
            <v>677206</v>
          </cell>
          <cell r="DJ135">
            <v>36635.992824000001</v>
          </cell>
          <cell r="DK135">
            <v>5.409874222024022E-2</v>
          </cell>
          <cell r="DS135">
            <v>6070</v>
          </cell>
          <cell r="DT135" t="str">
            <v>6070</v>
          </cell>
          <cell r="DU135" t="str">
            <v>FLORAL ACCESSORIES</v>
          </cell>
          <cell r="DV135" t="str">
            <v>FOLI</v>
          </cell>
        </row>
        <row r="136">
          <cell r="CU136">
            <v>3050</v>
          </cell>
          <cell r="CV136" t="str">
            <v>3050</v>
          </cell>
          <cell r="CW136" t="str">
            <v>STAINLESS FLATWARE SETS</v>
          </cell>
          <cell r="CX136" t="str">
            <v>FLAT</v>
          </cell>
          <cell r="DG136">
            <v>6169</v>
          </cell>
          <cell r="DH136" t="str">
            <v>6169</v>
          </cell>
          <cell r="DI136">
            <v>286700</v>
          </cell>
          <cell r="DJ136">
            <v>20003.32425400001</v>
          </cell>
          <cell r="DK136">
            <v>6.9770925197070149E-2</v>
          </cell>
          <cell r="DS136">
            <v>6073</v>
          </cell>
          <cell r="DT136" t="str">
            <v>6073</v>
          </cell>
          <cell r="DU136" t="str">
            <v>GREENERY</v>
          </cell>
          <cell r="DV136" t="str">
            <v>FOLI</v>
          </cell>
        </row>
        <row r="137">
          <cell r="CU137">
            <v>3053</v>
          </cell>
          <cell r="CV137" t="str">
            <v>3053</v>
          </cell>
          <cell r="CW137" t="str">
            <v>FLATWARE - CHRISTMAS</v>
          </cell>
          <cell r="CX137" t="str">
            <v>FLAT</v>
          </cell>
          <cell r="DG137">
            <v>6170</v>
          </cell>
          <cell r="DH137" t="str">
            <v>6170</v>
          </cell>
          <cell r="DI137">
            <v>1920658</v>
          </cell>
          <cell r="DJ137">
            <v>45825.299197999826</v>
          </cell>
          <cell r="DK137">
            <v>2.3859166597072372E-2</v>
          </cell>
          <cell r="DS137">
            <v>6075</v>
          </cell>
          <cell r="DT137" t="str">
            <v>6075</v>
          </cell>
          <cell r="DU137" t="str">
            <v>EVERYDAY FLORAL</v>
          </cell>
          <cell r="DV137" t="str">
            <v>FOLI</v>
          </cell>
        </row>
        <row r="138">
          <cell r="CU138">
            <v>3054</v>
          </cell>
          <cell r="CV138" t="str">
            <v>3054</v>
          </cell>
          <cell r="CW138" t="str">
            <v>FLATWARE ACCESSORIES</v>
          </cell>
          <cell r="CX138" t="str">
            <v>FLAT</v>
          </cell>
          <cell r="DG138">
            <v>6171</v>
          </cell>
          <cell r="DH138" t="str">
            <v>6171</v>
          </cell>
          <cell r="DI138">
            <v>1583512</v>
          </cell>
          <cell r="DJ138">
            <v>25392.586456999907</v>
          </cell>
          <cell r="DK138">
            <v>1.6035613533083366E-2</v>
          </cell>
          <cell r="DS138">
            <v>6076</v>
          </cell>
          <cell r="DT138" t="str">
            <v>6076</v>
          </cell>
          <cell r="DU138" t="str">
            <v>TREES/FLOOR PLANTS</v>
          </cell>
          <cell r="DV138" t="str">
            <v>FOLI</v>
          </cell>
        </row>
        <row r="139">
          <cell r="CU139">
            <v>6070</v>
          </cell>
          <cell r="CV139" t="str">
            <v>6070</v>
          </cell>
          <cell r="CW139" t="str">
            <v>FLORAL ACCESSORIES</v>
          </cell>
          <cell r="CX139" t="str">
            <v>FOLI</v>
          </cell>
          <cell r="DG139">
            <v>6173</v>
          </cell>
          <cell r="DH139" t="str">
            <v>6173</v>
          </cell>
          <cell r="DI139">
            <v>860443</v>
          </cell>
          <cell r="DJ139">
            <v>31800.589195999943</v>
          </cell>
          <cell r="DK139">
            <v>3.6958391428601245E-2</v>
          </cell>
          <cell r="DS139">
            <v>6077</v>
          </cell>
          <cell r="DT139" t="str">
            <v>6077</v>
          </cell>
          <cell r="DU139" t="str">
            <v>INDOOR PLANTERS</v>
          </cell>
          <cell r="DV139" t="str">
            <v>PLTR</v>
          </cell>
        </row>
        <row r="140">
          <cell r="CU140">
            <v>6073</v>
          </cell>
          <cell r="CV140" t="str">
            <v>6073</v>
          </cell>
          <cell r="CW140" t="str">
            <v>GREENERY</v>
          </cell>
          <cell r="CX140" t="str">
            <v>FOLI</v>
          </cell>
          <cell r="DG140">
            <v>6178</v>
          </cell>
          <cell r="DH140" t="str">
            <v>6178</v>
          </cell>
          <cell r="DI140">
            <v>205485</v>
          </cell>
          <cell r="DJ140">
            <v>6466.786374999996</v>
          </cell>
          <cell r="DK140">
            <v>3.1470843978879219E-2</v>
          </cell>
          <cell r="DS140">
            <v>6078</v>
          </cell>
          <cell r="DT140" t="str">
            <v>6078</v>
          </cell>
          <cell r="DU140" t="str">
            <v>FALL SEASONAL FRAGRANCE</v>
          </cell>
          <cell r="DV140" t="str">
            <v>CADL</v>
          </cell>
        </row>
        <row r="141">
          <cell r="CU141">
            <v>6075</v>
          </cell>
          <cell r="CV141" t="str">
            <v>6075</v>
          </cell>
          <cell r="CW141" t="str">
            <v>EVERYDAY FLORAL</v>
          </cell>
          <cell r="CX141" t="str">
            <v>FOLI</v>
          </cell>
          <cell r="DG141">
            <v>6179</v>
          </cell>
          <cell r="DH141" t="str">
            <v>6179</v>
          </cell>
          <cell r="DI141">
            <v>463036</v>
          </cell>
          <cell r="DJ141">
            <v>99794.279606999989</v>
          </cell>
          <cell r="DK141">
            <v>0.2155216432566798</v>
          </cell>
          <cell r="DS141">
            <v>6079</v>
          </cell>
          <cell r="DT141" t="str">
            <v>6079</v>
          </cell>
          <cell r="DU141" t="str">
            <v>EVERYDAY WAX</v>
          </cell>
          <cell r="DV141" t="str">
            <v>CADL</v>
          </cell>
        </row>
        <row r="142">
          <cell r="CU142">
            <v>6076</v>
          </cell>
          <cell r="CV142" t="str">
            <v>6076</v>
          </cell>
          <cell r="CW142" t="str">
            <v>TREES/FLOOR PLANTS</v>
          </cell>
          <cell r="CX142" t="str">
            <v>FOLI</v>
          </cell>
          <cell r="DG142">
            <v>6190</v>
          </cell>
          <cell r="DH142" t="str">
            <v>6190</v>
          </cell>
          <cell r="DI142">
            <v>448116</v>
          </cell>
          <cell r="DJ142">
            <v>36361.053666999949</v>
          </cell>
          <cell r="DK142">
            <v>8.1142056224281098E-2</v>
          </cell>
          <cell r="DS142">
            <v>6082</v>
          </cell>
          <cell r="DT142" t="str">
            <v>6082</v>
          </cell>
          <cell r="DU142" t="str">
            <v>SUMMER CITRONELLA</v>
          </cell>
          <cell r="DV142" t="str">
            <v>CADL</v>
          </cell>
        </row>
        <row r="143">
          <cell r="CU143">
            <v>6086</v>
          </cell>
          <cell r="CV143" t="str">
            <v>6086</v>
          </cell>
          <cell r="CW143" t="str">
            <v>DRIED/NATURAL</v>
          </cell>
          <cell r="CX143" t="str">
            <v>FOLI</v>
          </cell>
          <cell r="DG143">
            <v>6191</v>
          </cell>
          <cell r="DH143" t="str">
            <v>6191</v>
          </cell>
          <cell r="DI143">
            <v>231766</v>
          </cell>
          <cell r="DJ143">
            <v>24557.068428999944</v>
          </cell>
          <cell r="DK143">
            <v>0.10595630260262483</v>
          </cell>
          <cell r="DS143">
            <v>6083</v>
          </cell>
          <cell r="DT143" t="str">
            <v>6083</v>
          </cell>
          <cell r="DU143" t="str">
            <v>CANDLE ACCESS</v>
          </cell>
          <cell r="DV143" t="str">
            <v>CADL</v>
          </cell>
        </row>
        <row r="144">
          <cell r="CU144">
            <v>7010</v>
          </cell>
          <cell r="CV144" t="str">
            <v>7010</v>
          </cell>
          <cell r="CW144" t="str">
            <v>CHOCOLATE CANDY</v>
          </cell>
          <cell r="CX144" t="str">
            <v>FOOD</v>
          </cell>
          <cell r="DG144">
            <v>6192</v>
          </cell>
          <cell r="DH144" t="str">
            <v>6192</v>
          </cell>
          <cell r="DI144">
            <v>160590</v>
          </cell>
          <cell r="DJ144">
            <v>33153.385082999965</v>
          </cell>
          <cell r="DK144">
            <v>0.20644738204744981</v>
          </cell>
          <cell r="DS144">
            <v>6086</v>
          </cell>
          <cell r="DT144" t="str">
            <v>6086</v>
          </cell>
          <cell r="DU144" t="str">
            <v>DRIED/NATURAL</v>
          </cell>
          <cell r="DV144" t="str">
            <v>FOLI</v>
          </cell>
        </row>
        <row r="145">
          <cell r="CU145">
            <v>7011</v>
          </cell>
          <cell r="CV145" t="str">
            <v>7011</v>
          </cell>
          <cell r="CW145" t="str">
            <v>SNACKS</v>
          </cell>
          <cell r="CX145" t="str">
            <v>FOOD</v>
          </cell>
          <cell r="DG145">
            <v>6202</v>
          </cell>
          <cell r="DH145" t="str">
            <v>6202</v>
          </cell>
          <cell r="DI145">
            <v>343498</v>
          </cell>
          <cell r="DJ145">
            <v>43588.080336000035</v>
          </cell>
          <cell r="DK145">
            <v>0.12689471361114193</v>
          </cell>
          <cell r="DS145">
            <v>6087</v>
          </cell>
          <cell r="DT145" t="str">
            <v>6087</v>
          </cell>
          <cell r="DU145" t="str">
            <v>LED/FLAMELESS CANDLES</v>
          </cell>
          <cell r="DV145" t="str">
            <v>CADL</v>
          </cell>
        </row>
        <row r="146">
          <cell r="CU146">
            <v>7014</v>
          </cell>
          <cell r="CV146" t="str">
            <v>7014</v>
          </cell>
          <cell r="CW146" t="str">
            <v>BEVERAGES</v>
          </cell>
          <cell r="CX146" t="str">
            <v>FOOD</v>
          </cell>
          <cell r="DG146">
            <v>6203</v>
          </cell>
          <cell r="DH146" t="str">
            <v>6203</v>
          </cell>
          <cell r="DI146">
            <v>373698</v>
          </cell>
          <cell r="DJ146">
            <v>49935.590943999981</v>
          </cell>
          <cell r="DK146">
            <v>0.13362552366884484</v>
          </cell>
          <cell r="DS146">
            <v>6089</v>
          </cell>
          <cell r="DT146" t="str">
            <v>6089</v>
          </cell>
          <cell r="DU146" t="str">
            <v>CADL - HOT DEALS</v>
          </cell>
          <cell r="DV146" t="str">
            <v>CADL</v>
          </cell>
        </row>
        <row r="147">
          <cell r="CU147">
            <v>7016</v>
          </cell>
          <cell r="CV147" t="str">
            <v>7016</v>
          </cell>
          <cell r="CW147" t="str">
            <v>PRESERVES/HONEY/SYRUPS</v>
          </cell>
          <cell r="CX147" t="str">
            <v>FOOD</v>
          </cell>
          <cell r="DG147">
            <v>6204</v>
          </cell>
          <cell r="DH147" t="str">
            <v>6204</v>
          </cell>
          <cell r="DI147">
            <v>1330710</v>
          </cell>
          <cell r="DJ147">
            <v>76276.612314000013</v>
          </cell>
          <cell r="DK147">
            <v>5.7320236801406778E-2</v>
          </cell>
          <cell r="DS147">
            <v>6094</v>
          </cell>
          <cell r="DT147" t="str">
            <v>6094</v>
          </cell>
          <cell r="DU147" t="str">
            <v>PETS - HOT DEALS</v>
          </cell>
          <cell r="DV147" t="str">
            <v>PETS</v>
          </cell>
        </row>
        <row r="148">
          <cell r="CU148">
            <v>7017</v>
          </cell>
          <cell r="CV148" t="str">
            <v>7017</v>
          </cell>
          <cell r="CW148" t="str">
            <v>HOLIDAY/SEASONAL</v>
          </cell>
          <cell r="CX148" t="str">
            <v>FOOD</v>
          </cell>
          <cell r="DG148">
            <v>6205</v>
          </cell>
          <cell r="DH148" t="str">
            <v>6205</v>
          </cell>
          <cell r="DI148">
            <v>121535</v>
          </cell>
          <cell r="DJ148">
            <v>86593.902154000025</v>
          </cell>
          <cell r="DK148">
            <v>0.7125017661908094</v>
          </cell>
          <cell r="DS148">
            <v>6099</v>
          </cell>
          <cell r="DT148" t="str">
            <v>6099</v>
          </cell>
          <cell r="DU148" t="str">
            <v>CHRISTMAS SEASONAL FRAGRANCE</v>
          </cell>
          <cell r="DV148" t="str">
            <v>CADL</v>
          </cell>
        </row>
        <row r="149">
          <cell r="CU149">
            <v>7021</v>
          </cell>
          <cell r="CV149" t="str">
            <v>7021</v>
          </cell>
          <cell r="CW149" t="str">
            <v>OIL/VINEGAR</v>
          </cell>
          <cell r="CX149" t="str">
            <v>FOOD</v>
          </cell>
          <cell r="DG149">
            <v>6206</v>
          </cell>
          <cell r="DH149" t="str">
            <v>6206</v>
          </cell>
          <cell r="DI149">
            <v>1027802</v>
          </cell>
          <cell r="DJ149">
            <v>103107.75576800005</v>
          </cell>
          <cell r="DK149">
            <v>0.10031869539853011</v>
          </cell>
          <cell r="DS149">
            <v>6103</v>
          </cell>
          <cell r="DT149" t="str">
            <v>6103</v>
          </cell>
          <cell r="DU149" t="str">
            <v>STEINBACH</v>
          </cell>
          <cell r="DV149" t="str">
            <v>XEUR</v>
          </cell>
        </row>
        <row r="150">
          <cell r="CU150">
            <v>7022</v>
          </cell>
          <cell r="CV150" t="str">
            <v>7022</v>
          </cell>
          <cell r="CW150" t="str">
            <v>PASTA/RICE/BEANS/GRAINS</v>
          </cell>
          <cell r="CX150" t="str">
            <v>FOOD</v>
          </cell>
          <cell r="DG150">
            <v>6207</v>
          </cell>
          <cell r="DH150" t="str">
            <v>6207</v>
          </cell>
          <cell r="DI150">
            <v>158786</v>
          </cell>
          <cell r="DJ150">
            <v>28010.889818000018</v>
          </cell>
          <cell r="DK150">
            <v>0.17640654603050657</v>
          </cell>
          <cell r="DS150">
            <v>6104</v>
          </cell>
          <cell r="DT150" t="str">
            <v>6104</v>
          </cell>
          <cell r="DU150" t="str">
            <v>GLASSER</v>
          </cell>
          <cell r="DV150" t="str">
            <v>XEUR</v>
          </cell>
        </row>
        <row r="151">
          <cell r="CU151">
            <v>7023</v>
          </cell>
          <cell r="CV151" t="str">
            <v>7023</v>
          </cell>
          <cell r="CW151" t="str">
            <v>SPICES/HERBS/RUBS</v>
          </cell>
          <cell r="CX151" t="str">
            <v>FOOD</v>
          </cell>
          <cell r="DG151">
            <v>6220</v>
          </cell>
          <cell r="DH151" t="str">
            <v>6220</v>
          </cell>
          <cell r="DI151">
            <v>1205649</v>
          </cell>
          <cell r="DJ151">
            <v>50998.51933600007</v>
          </cell>
          <cell r="DK151">
            <v>4.2299640555418759E-2</v>
          </cell>
          <cell r="DS151">
            <v>6105</v>
          </cell>
          <cell r="DT151" t="str">
            <v>6105</v>
          </cell>
          <cell r="DU151" t="str">
            <v>POLISH POTTERY</v>
          </cell>
          <cell r="DV151" t="str">
            <v>XEUR</v>
          </cell>
        </row>
        <row r="152">
          <cell r="CU152">
            <v>7025</v>
          </cell>
          <cell r="CV152" t="str">
            <v>7025</v>
          </cell>
          <cell r="CW152" t="str">
            <v>COFFEE</v>
          </cell>
          <cell r="CX152" t="str">
            <v>FOOD</v>
          </cell>
          <cell r="DG152">
            <v>6222</v>
          </cell>
          <cell r="DH152" t="str">
            <v>6222</v>
          </cell>
          <cell r="DI152">
            <v>1950367</v>
          </cell>
          <cell r="DJ152">
            <v>65791.315709000031</v>
          </cell>
          <cell r="DK152">
            <v>3.3732787577414935E-2</v>
          </cell>
          <cell r="DS152">
            <v>6107</v>
          </cell>
          <cell r="DT152" t="str">
            <v>6107</v>
          </cell>
          <cell r="DU152" t="str">
            <v>GERMANY/OTHER</v>
          </cell>
          <cell r="DV152" t="str">
            <v>XEUR</v>
          </cell>
        </row>
        <row r="153">
          <cell r="CU153">
            <v>7026</v>
          </cell>
          <cell r="CV153" t="str">
            <v>7026</v>
          </cell>
          <cell r="CW153" t="str">
            <v>CONDMT/VEG/SPRDS</v>
          </cell>
          <cell r="CX153" t="str">
            <v>FOOD</v>
          </cell>
          <cell r="DG153">
            <v>6223</v>
          </cell>
          <cell r="DH153" t="str">
            <v>6223</v>
          </cell>
          <cell r="DI153">
            <v>556949</v>
          </cell>
          <cell r="DJ153">
            <v>21584.672974000001</v>
          </cell>
          <cell r="DK153">
            <v>3.8755205546647901E-2</v>
          </cell>
          <cell r="DS153">
            <v>6108</v>
          </cell>
          <cell r="DT153" t="str">
            <v>6108</v>
          </cell>
          <cell r="DU153" t="str">
            <v>EUROPE OTHER</v>
          </cell>
          <cell r="DV153" t="str">
            <v>XEUR</v>
          </cell>
        </row>
        <row r="154">
          <cell r="CU154">
            <v>7027</v>
          </cell>
          <cell r="CV154" t="str">
            <v>7027</v>
          </cell>
          <cell r="CW154" t="str">
            <v>COOKIES/CAKES</v>
          </cell>
          <cell r="CX154" t="str">
            <v>FOOD</v>
          </cell>
          <cell r="DG154">
            <v>6224</v>
          </cell>
          <cell r="DH154" t="str">
            <v>6224</v>
          </cell>
          <cell r="DI154">
            <v>189344</v>
          </cell>
          <cell r="DJ154">
            <v>8694.5180259999961</v>
          </cell>
          <cell r="DK154">
            <v>4.591916314221732E-2</v>
          </cell>
          <cell r="DS154">
            <v>6110</v>
          </cell>
          <cell r="DT154" t="str">
            <v>6110</v>
          </cell>
          <cell r="DU154" t="str">
            <v>UNDER GLASS ART</v>
          </cell>
          <cell r="DV154" t="str">
            <v>WALL</v>
          </cell>
        </row>
        <row r="155">
          <cell r="CU155">
            <v>7028</v>
          </cell>
          <cell r="CV155" t="str">
            <v>7028</v>
          </cell>
          <cell r="CW155" t="str">
            <v>SAUCES/SOUPS</v>
          </cell>
          <cell r="CX155" t="str">
            <v>FOOD</v>
          </cell>
          <cell r="DG155">
            <v>6230</v>
          </cell>
          <cell r="DH155" t="str">
            <v>6230</v>
          </cell>
          <cell r="DI155">
            <v>1202127</v>
          </cell>
          <cell r="DJ155">
            <v>47922.615903000013</v>
          </cell>
          <cell r="DK155">
            <v>3.98648528009104E-2</v>
          </cell>
          <cell r="DS155">
            <v>6112</v>
          </cell>
          <cell r="DT155" t="str">
            <v>6112</v>
          </cell>
          <cell r="DU155" t="str">
            <v>MIRRORS</v>
          </cell>
          <cell r="DV155" t="str">
            <v>WALL</v>
          </cell>
        </row>
        <row r="156">
          <cell r="CU156">
            <v>7034</v>
          </cell>
          <cell r="CV156" t="str">
            <v>7034</v>
          </cell>
          <cell r="CW156" t="str">
            <v>CANDY</v>
          </cell>
          <cell r="CX156" t="str">
            <v>FOOD</v>
          </cell>
          <cell r="DG156">
            <v>6250</v>
          </cell>
          <cell r="DH156" t="str">
            <v>6250</v>
          </cell>
          <cell r="DI156">
            <v>552723</v>
          </cell>
          <cell r="DJ156">
            <v>36319.848551999996</v>
          </cell>
          <cell r="DK156">
            <v>6.5710760275942914E-2</v>
          </cell>
          <cell r="DS156">
            <v>6116</v>
          </cell>
          <cell r="DT156" t="str">
            <v>6116</v>
          </cell>
          <cell r="DU156" t="str">
            <v>CANVAS ART</v>
          </cell>
          <cell r="DV156" t="str">
            <v>WALL</v>
          </cell>
        </row>
        <row r="157">
          <cell r="CU157">
            <v>6190</v>
          </cell>
          <cell r="CV157" t="str">
            <v>6190</v>
          </cell>
          <cell r="CW157" t="str">
            <v>3X3, 4X4 &amp; 4X6 FRAMES</v>
          </cell>
          <cell r="CX157" t="str">
            <v>FRAM</v>
          </cell>
          <cell r="DG157">
            <v>6252</v>
          </cell>
          <cell r="DH157" t="str">
            <v>6252</v>
          </cell>
          <cell r="DI157">
            <v>1647027</v>
          </cell>
          <cell r="DJ157">
            <v>37455.128965999982</v>
          </cell>
          <cell r="DK157">
            <v>2.2741053404710415E-2</v>
          </cell>
          <cell r="DS157">
            <v>6120</v>
          </cell>
          <cell r="DT157" t="str">
            <v>6120</v>
          </cell>
          <cell r="DU157" t="str">
            <v>PET APPAREL</v>
          </cell>
          <cell r="DV157" t="str">
            <v>PETS</v>
          </cell>
        </row>
        <row r="158">
          <cell r="CU158">
            <v>6191</v>
          </cell>
          <cell r="CV158" t="str">
            <v>6191</v>
          </cell>
          <cell r="CW158" t="str">
            <v>5X7 FRAMES</v>
          </cell>
          <cell r="CX158" t="str">
            <v>FRAM</v>
          </cell>
          <cell r="DG158">
            <v>6254</v>
          </cell>
          <cell r="DH158" t="str">
            <v>6254</v>
          </cell>
          <cell r="DI158">
            <v>656393</v>
          </cell>
          <cell r="DJ158">
            <v>159961.58730399955</v>
          </cell>
          <cell r="DK158">
            <v>0.24369788724742578</v>
          </cell>
          <cell r="DS158">
            <v>6122</v>
          </cell>
          <cell r="DT158" t="str">
            <v>6122</v>
          </cell>
          <cell r="DU158" t="str">
            <v>PET TRAVEL EQUIPMENT</v>
          </cell>
          <cell r="DV158" t="str">
            <v>PETS</v>
          </cell>
        </row>
        <row r="159">
          <cell r="CU159">
            <v>6192</v>
          </cell>
          <cell r="CV159" t="str">
            <v>6192</v>
          </cell>
          <cell r="CW159" t="str">
            <v>8X10 &amp; LARGER FRAMES</v>
          </cell>
          <cell r="CX159" t="str">
            <v>FRAM</v>
          </cell>
          <cell r="DG159">
            <v>6255</v>
          </cell>
          <cell r="DH159" t="str">
            <v>6255</v>
          </cell>
          <cell r="DI159">
            <v>830810</v>
          </cell>
          <cell r="DJ159">
            <v>23625.581381000015</v>
          </cell>
          <cell r="DK159">
            <v>2.8436804300622301E-2</v>
          </cell>
          <cell r="DS159">
            <v>6123</v>
          </cell>
          <cell r="DT159" t="str">
            <v>6123</v>
          </cell>
          <cell r="DU159" t="str">
            <v>PET HOME ACCESSORIES</v>
          </cell>
          <cell r="DV159" t="str">
            <v>PETS</v>
          </cell>
        </row>
        <row r="160">
          <cell r="CU160">
            <v>5910</v>
          </cell>
          <cell r="CV160" t="str">
            <v>5910</v>
          </cell>
          <cell r="CW160" t="str">
            <v>BENCHES/OTTOMANS</v>
          </cell>
          <cell r="CX160" t="str">
            <v>FURN</v>
          </cell>
          <cell r="CY160" t="str">
            <v>Y</v>
          </cell>
          <cell r="DG160">
            <v>6260</v>
          </cell>
          <cell r="DH160" t="str">
            <v>6260</v>
          </cell>
          <cell r="DI160">
            <v>1170765</v>
          </cell>
          <cell r="DJ160">
            <v>52351.276339000011</v>
          </cell>
          <cell r="DK160">
            <v>4.4715443610801493E-2</v>
          </cell>
          <cell r="DS160">
            <v>6132</v>
          </cell>
          <cell r="DT160" t="str">
            <v>6132</v>
          </cell>
          <cell r="DU160" t="str">
            <v>ACCY - SPRING/SUMMER</v>
          </cell>
          <cell r="DV160" t="str">
            <v>ACCY</v>
          </cell>
        </row>
        <row r="161">
          <cell r="CU161">
            <v>5920</v>
          </cell>
          <cell r="CV161" t="str">
            <v>5920</v>
          </cell>
          <cell r="CW161" t="str">
            <v>OCCASSIONAL TABLES</v>
          </cell>
          <cell r="CX161" t="str">
            <v>FURN</v>
          </cell>
          <cell r="CY161" t="str">
            <v>Y</v>
          </cell>
          <cell r="DG161">
            <v>6280</v>
          </cell>
          <cell r="DH161" t="str">
            <v>6280</v>
          </cell>
          <cell r="DI161">
            <v>241589</v>
          </cell>
          <cell r="DJ161">
            <v>16255.526319000008</v>
          </cell>
          <cell r="DK161">
            <v>6.7285871124099228E-2</v>
          </cell>
          <cell r="DS161">
            <v>6151</v>
          </cell>
          <cell r="DT161" t="str">
            <v>6151</v>
          </cell>
          <cell r="DU161" t="str">
            <v>WOMENS SOCKS</v>
          </cell>
          <cell r="DV161" t="str">
            <v>ACCY</v>
          </cell>
        </row>
        <row r="162">
          <cell r="CU162">
            <v>5930</v>
          </cell>
          <cell r="CV162" t="str">
            <v>5930</v>
          </cell>
          <cell r="CW162" t="str">
            <v>ACCENT FURNITURE/CABINETS</v>
          </cell>
          <cell r="CX162" t="str">
            <v>FURN</v>
          </cell>
          <cell r="CY162" t="str">
            <v>Y</v>
          </cell>
          <cell r="DG162">
            <v>6282</v>
          </cell>
          <cell r="DH162" t="str">
            <v>6282</v>
          </cell>
          <cell r="DI162">
            <v>1124502</v>
          </cell>
          <cell r="DJ162">
            <v>19553.586785000025</v>
          </cell>
          <cell r="DK162">
            <v>1.7388663412781859E-2</v>
          </cell>
          <cell r="DS162">
            <v>6152</v>
          </cell>
          <cell r="DT162" t="str">
            <v>6152</v>
          </cell>
          <cell r="DU162" t="str">
            <v>UMBRELLAS</v>
          </cell>
          <cell r="DV162" t="str">
            <v>ACCY</v>
          </cell>
        </row>
        <row r="163">
          <cell r="CU163">
            <v>5940</v>
          </cell>
          <cell r="CV163" t="str">
            <v>5940</v>
          </cell>
          <cell r="CW163" t="str">
            <v>SEATING</v>
          </cell>
          <cell r="CX163" t="str">
            <v>FURN</v>
          </cell>
          <cell r="CY163" t="str">
            <v>Y</v>
          </cell>
          <cell r="DG163">
            <v>6284</v>
          </cell>
          <cell r="DH163" t="str">
            <v>6284</v>
          </cell>
          <cell r="DI163">
            <v>1905942</v>
          </cell>
          <cell r="DJ163">
            <v>72658.018166000169</v>
          </cell>
          <cell r="DK163">
            <v>3.8121841150465317E-2</v>
          </cell>
          <cell r="DS163">
            <v>6159</v>
          </cell>
          <cell r="DT163" t="str">
            <v>6159</v>
          </cell>
          <cell r="DU163" t="str">
            <v>FALL FOOTWEAR</v>
          </cell>
          <cell r="DV163" t="str">
            <v>ACCY</v>
          </cell>
        </row>
        <row r="164">
          <cell r="CU164">
            <v>5970</v>
          </cell>
          <cell r="CV164" t="str">
            <v>5970</v>
          </cell>
          <cell r="CW164" t="str">
            <v>BEDROOM FURNITURE</v>
          </cell>
          <cell r="CX164" t="str">
            <v>FURN</v>
          </cell>
          <cell r="CY164" t="str">
            <v>Y</v>
          </cell>
          <cell r="DG164">
            <v>6285</v>
          </cell>
          <cell r="DH164" t="str">
            <v>6285</v>
          </cell>
          <cell r="DI164">
            <v>615779</v>
          </cell>
          <cell r="DJ164">
            <v>72737.993348999997</v>
          </cell>
          <cell r="DK164">
            <v>0.11812353677049721</v>
          </cell>
          <cell r="DS164">
            <v>6161</v>
          </cell>
          <cell r="DT164" t="str">
            <v>6161</v>
          </cell>
          <cell r="DU164" t="str">
            <v>ACCY - FALL/WINTER</v>
          </cell>
          <cell r="DV164" t="str">
            <v>ACCY</v>
          </cell>
        </row>
        <row r="165">
          <cell r="CU165">
            <v>3060</v>
          </cell>
          <cell r="CV165" t="str">
            <v>3060</v>
          </cell>
          <cell r="CW165" t="str">
            <v>CUTLERY - OPEN STOCK</v>
          </cell>
          <cell r="CX165" t="str">
            <v>GADG</v>
          </cell>
          <cell r="DG165">
            <v>6321</v>
          </cell>
          <cell r="DH165" t="str">
            <v>6321</v>
          </cell>
          <cell r="DI165">
            <v>330671</v>
          </cell>
          <cell r="DJ165">
            <v>64165.525701000013</v>
          </cell>
          <cell r="DK165">
            <v>0.194046425906717</v>
          </cell>
          <cell r="DS165">
            <v>6163</v>
          </cell>
          <cell r="DT165" t="str">
            <v>6163</v>
          </cell>
          <cell r="DU165" t="str">
            <v>PENS</v>
          </cell>
          <cell r="DV165" t="str">
            <v>STAY</v>
          </cell>
        </row>
        <row r="166">
          <cell r="CU166">
            <v>3090</v>
          </cell>
          <cell r="CV166" t="str">
            <v>3090</v>
          </cell>
          <cell r="CW166" t="str">
            <v>CUTLERY SETS</v>
          </cell>
          <cell r="CX166" t="str">
            <v>GADG</v>
          </cell>
          <cell r="DG166">
            <v>6323</v>
          </cell>
          <cell r="DH166" t="str">
            <v>6323</v>
          </cell>
          <cell r="DI166">
            <v>367426</v>
          </cell>
          <cell r="DJ166">
            <v>102029.93286199994</v>
          </cell>
          <cell r="DK166">
            <v>0.27768838585728811</v>
          </cell>
          <cell r="DS166">
            <v>6166</v>
          </cell>
          <cell r="DT166" t="str">
            <v>6166</v>
          </cell>
          <cell r="DU166" t="str">
            <v>KIDS BOOKS</v>
          </cell>
          <cell r="DV166" t="str">
            <v>BOOK</v>
          </cell>
        </row>
        <row r="167">
          <cell r="CU167">
            <v>3150</v>
          </cell>
          <cell r="CV167" t="str">
            <v>3150</v>
          </cell>
          <cell r="CW167" t="str">
            <v>WALL GADGETS</v>
          </cell>
          <cell r="CX167" t="str">
            <v>GADG</v>
          </cell>
          <cell r="DG167">
            <v>6325</v>
          </cell>
          <cell r="DH167" t="str">
            <v>6325</v>
          </cell>
          <cell r="DI167">
            <v>155772</v>
          </cell>
          <cell r="DJ167">
            <v>57328.397526000001</v>
          </cell>
          <cell r="DK167">
            <v>0.36802761424389491</v>
          </cell>
          <cell r="DS167">
            <v>6167</v>
          </cell>
          <cell r="DT167" t="str">
            <v>6167</v>
          </cell>
          <cell r="DU167" t="str">
            <v>KITC - HOT DEALS</v>
          </cell>
          <cell r="DV167" t="str">
            <v>KITC</v>
          </cell>
        </row>
        <row r="168">
          <cell r="CU168">
            <v>3190</v>
          </cell>
          <cell r="CV168" t="str">
            <v>3190</v>
          </cell>
          <cell r="CW168" t="str">
            <v>BARBEQUE</v>
          </cell>
          <cell r="CX168" t="str">
            <v>GADG</v>
          </cell>
          <cell r="DG168">
            <v>6326</v>
          </cell>
          <cell r="DH168" t="str">
            <v>6326</v>
          </cell>
          <cell r="DI168">
            <v>323309</v>
          </cell>
          <cell r="DJ168">
            <v>71085.58038699998</v>
          </cell>
          <cell r="DK168">
            <v>0.21986885730678693</v>
          </cell>
          <cell r="DS168">
            <v>6169</v>
          </cell>
          <cell r="DT168" t="str">
            <v>6169</v>
          </cell>
          <cell r="DU168" t="str">
            <v>BOOKS</v>
          </cell>
          <cell r="DV168" t="str">
            <v>BOOK</v>
          </cell>
        </row>
        <row r="169">
          <cell r="CU169">
            <v>6720</v>
          </cell>
          <cell r="CV169" t="str">
            <v>6720</v>
          </cell>
          <cell r="CW169" t="str">
            <v>GARDENING</v>
          </cell>
          <cell r="CX169" t="str">
            <v>GRDN</v>
          </cell>
          <cell r="DG169">
            <v>6329</v>
          </cell>
          <cell r="DH169" t="str">
            <v>6329</v>
          </cell>
          <cell r="DI169">
            <v>281503</v>
          </cell>
          <cell r="DJ169">
            <v>103563.106052</v>
          </cell>
          <cell r="DK169">
            <v>0.36789343648913159</v>
          </cell>
          <cell r="DS169">
            <v>6170</v>
          </cell>
          <cell r="DT169" t="str">
            <v>6170</v>
          </cell>
          <cell r="DU169" t="str">
            <v>STATIONERY ITEMS</v>
          </cell>
          <cell r="DV169" t="str">
            <v>STAY</v>
          </cell>
        </row>
        <row r="170">
          <cell r="CU170">
            <v>3067</v>
          </cell>
          <cell r="CV170" t="str">
            <v>3067</v>
          </cell>
          <cell r="CW170" t="str">
            <v>SEASONAL HOUSEWARES</v>
          </cell>
          <cell r="CX170" t="str">
            <v>HOUS</v>
          </cell>
          <cell r="DG170">
            <v>6336</v>
          </cell>
          <cell r="DH170" t="str">
            <v>6336</v>
          </cell>
          <cell r="DI170">
            <v>136443</v>
          </cell>
          <cell r="DJ170">
            <v>35615.899902000005</v>
          </cell>
          <cell r="DK170">
            <v>0.26103134570479986</v>
          </cell>
          <cell r="DS170">
            <v>6171</v>
          </cell>
          <cell r="DT170" t="str">
            <v>6171</v>
          </cell>
          <cell r="DU170" t="str">
            <v>EVERYDAY CARDS</v>
          </cell>
          <cell r="DV170" t="str">
            <v>STAY</v>
          </cell>
        </row>
        <row r="171">
          <cell r="CU171">
            <v>3081</v>
          </cell>
          <cell r="CV171" t="str">
            <v>3081</v>
          </cell>
          <cell r="CW171" t="str">
            <v>FOOD STORAGE</v>
          </cell>
          <cell r="CX171" t="str">
            <v>HOUS</v>
          </cell>
          <cell r="DG171">
            <v>6337</v>
          </cell>
          <cell r="DH171" t="str">
            <v>6337</v>
          </cell>
          <cell r="DI171">
            <v>48</v>
          </cell>
          <cell r="DJ171">
            <v>0.45513600000000004</v>
          </cell>
          <cell r="DK171">
            <v>9.4820000000000008E-3</v>
          </cell>
          <cell r="DS171">
            <v>6173</v>
          </cell>
          <cell r="DT171" t="str">
            <v>6173</v>
          </cell>
          <cell r="DU171" t="str">
            <v>GIFTS</v>
          </cell>
          <cell r="DV171" t="str">
            <v>STAY</v>
          </cell>
        </row>
        <row r="172">
          <cell r="CU172">
            <v>3082</v>
          </cell>
          <cell r="CV172" t="str">
            <v>3082</v>
          </cell>
          <cell r="CW172" t="str">
            <v>FOOD PREP</v>
          </cell>
          <cell r="CX172" t="str">
            <v>HOUS</v>
          </cell>
          <cell r="DG172">
            <v>6338</v>
          </cell>
          <cell r="DH172" t="str">
            <v>6338</v>
          </cell>
          <cell r="DI172">
            <v>246</v>
          </cell>
          <cell r="DJ172">
            <v>162.72601600000002</v>
          </cell>
          <cell r="DK172">
            <v>0.66148786991869923</v>
          </cell>
          <cell r="DS172">
            <v>6178</v>
          </cell>
          <cell r="DT172" t="str">
            <v>6178</v>
          </cell>
          <cell r="DU172" t="str">
            <v>CALENDARS</v>
          </cell>
          <cell r="DV172" t="str">
            <v>STAY</v>
          </cell>
        </row>
        <row r="173">
          <cell r="CU173">
            <v>3100</v>
          </cell>
          <cell r="CV173" t="str">
            <v>3100</v>
          </cell>
          <cell r="CW173" t="str">
            <v>KITCHEN COUNTERTOP</v>
          </cell>
          <cell r="CX173" t="str">
            <v>HOUS</v>
          </cell>
          <cell r="DG173">
            <v>6435</v>
          </cell>
          <cell r="DH173" t="str">
            <v>6435</v>
          </cell>
          <cell r="DI173">
            <v>1185758</v>
          </cell>
          <cell r="DJ173">
            <v>58213.902561999937</v>
          </cell>
          <cell r="DK173">
            <v>4.9094252420814312E-2</v>
          </cell>
          <cell r="DS173">
            <v>6179</v>
          </cell>
          <cell r="DT173" t="str">
            <v>6179</v>
          </cell>
          <cell r="DU173" t="str">
            <v>HOME OFFICE</v>
          </cell>
          <cell r="DV173" t="str">
            <v>STAY</v>
          </cell>
        </row>
        <row r="174">
          <cell r="CU174">
            <v>4030</v>
          </cell>
          <cell r="CV174" t="str">
            <v>4030</v>
          </cell>
          <cell r="CW174" t="str">
            <v>TRAYS/COASTERS/TRIVETS/BOWLS</v>
          </cell>
          <cell r="CX174" t="str">
            <v>HOUS</v>
          </cell>
          <cell r="DG174">
            <v>6659</v>
          </cell>
          <cell r="DH174" t="str">
            <v>6659</v>
          </cell>
          <cell r="DI174">
            <v>28323</v>
          </cell>
          <cell r="DJ174">
            <v>46884.785319000002</v>
          </cell>
          <cell r="DK174">
            <v>1.6553608487448364</v>
          </cell>
          <cell r="DS174">
            <v>6190</v>
          </cell>
          <cell r="DT174" t="str">
            <v>6190</v>
          </cell>
          <cell r="DU174" t="str">
            <v>3X3, 4X4 &amp; 4X6 FRAMES</v>
          </cell>
          <cell r="DV174" t="str">
            <v>FRAM</v>
          </cell>
        </row>
        <row r="175">
          <cell r="CU175">
            <v>4033</v>
          </cell>
          <cell r="CV175" t="str">
            <v>4033</v>
          </cell>
          <cell r="CW175" t="str">
            <v>COFFEE/TEA ACCESS</v>
          </cell>
          <cell r="CX175" t="str">
            <v>HOUS</v>
          </cell>
          <cell r="DG175">
            <v>6667</v>
          </cell>
          <cell r="DH175" t="str">
            <v>6667</v>
          </cell>
          <cell r="DI175">
            <v>53119</v>
          </cell>
          <cell r="DJ175">
            <v>49024.638046000015</v>
          </cell>
          <cell r="DK175">
            <v>0.92292095193810153</v>
          </cell>
          <cell r="DS175">
            <v>6191</v>
          </cell>
          <cell r="DT175" t="str">
            <v>6191</v>
          </cell>
          <cell r="DU175" t="str">
            <v>5X7 FRAMES</v>
          </cell>
          <cell r="DV175" t="str">
            <v>FRAM</v>
          </cell>
        </row>
        <row r="176">
          <cell r="CU176">
            <v>4034</v>
          </cell>
          <cell r="CV176" t="str">
            <v>4034</v>
          </cell>
          <cell r="CW176" t="str">
            <v>GOURMET HOUSEWARES</v>
          </cell>
          <cell r="CX176" t="str">
            <v>HOUS</v>
          </cell>
          <cell r="DG176">
            <v>6669</v>
          </cell>
          <cell r="DH176" t="str">
            <v>6669</v>
          </cell>
          <cell r="DI176">
            <v>180498</v>
          </cell>
          <cell r="DJ176">
            <v>525835.77570000023</v>
          </cell>
          <cell r="DK176">
            <v>2.9132498736828123</v>
          </cell>
          <cell r="DS176">
            <v>6192</v>
          </cell>
          <cell r="DT176" t="str">
            <v>6192</v>
          </cell>
          <cell r="DU176" t="str">
            <v>8X10 &amp; LARGER FRAMES</v>
          </cell>
          <cell r="DV176" t="str">
            <v>FRAM</v>
          </cell>
        </row>
        <row r="177">
          <cell r="CU177">
            <v>4039</v>
          </cell>
          <cell r="CV177" t="str">
            <v>4039</v>
          </cell>
          <cell r="CW177" t="str">
            <v>COOLERS/INSULATED</v>
          </cell>
          <cell r="CX177" t="str">
            <v>HOUS</v>
          </cell>
          <cell r="DG177">
            <v>6671</v>
          </cell>
          <cell r="DH177" t="str">
            <v>6671</v>
          </cell>
          <cell r="DI177">
            <v>578143</v>
          </cell>
          <cell r="DJ177">
            <v>418774.66052700015</v>
          </cell>
          <cell r="DK177">
            <v>0.72434442780938302</v>
          </cell>
          <cell r="DS177">
            <v>6202</v>
          </cell>
          <cell r="DT177" t="str">
            <v>6202</v>
          </cell>
          <cell r="DU177" t="str">
            <v>SPRING/SUMMER FOOTWEAR</v>
          </cell>
          <cell r="DV177" t="str">
            <v>ACCY</v>
          </cell>
        </row>
        <row r="178">
          <cell r="CU178">
            <v>5089</v>
          </cell>
          <cell r="CV178" t="str">
            <v>5089</v>
          </cell>
          <cell r="CW178" t="str">
            <v>CUTTING BOARDS</v>
          </cell>
          <cell r="CX178" t="str">
            <v>HOUS</v>
          </cell>
          <cell r="DG178">
            <v>6672</v>
          </cell>
          <cell r="DH178" t="str">
            <v>6672</v>
          </cell>
          <cell r="DI178">
            <v>125150</v>
          </cell>
          <cell r="DJ178">
            <v>129972.38090100016</v>
          </cell>
          <cell r="DK178">
            <v>1.0385328078385949</v>
          </cell>
          <cell r="DS178">
            <v>6203</v>
          </cell>
          <cell r="DT178" t="str">
            <v>6203</v>
          </cell>
          <cell r="DU178" t="str">
            <v>SPRING/SUMMER HATS</v>
          </cell>
          <cell r="DV178" t="str">
            <v>ACCY</v>
          </cell>
        </row>
        <row r="179">
          <cell r="CU179">
            <v>8905</v>
          </cell>
          <cell r="CV179" t="str">
            <v>8905</v>
          </cell>
          <cell r="CW179" t="str">
            <v>KITCHEN ORGANIZATION</v>
          </cell>
          <cell r="CX179" t="str">
            <v>HOUS</v>
          </cell>
          <cell r="DG179">
            <v>6675</v>
          </cell>
          <cell r="DH179" t="str">
            <v>6675</v>
          </cell>
          <cell r="DI179">
            <v>953803</v>
          </cell>
          <cell r="DJ179">
            <v>253734.54892499978</v>
          </cell>
          <cell r="DK179">
            <v>0.26602406254226479</v>
          </cell>
          <cell r="DS179">
            <v>6204</v>
          </cell>
          <cell r="DT179" t="str">
            <v>6204</v>
          </cell>
          <cell r="DU179" t="str">
            <v>PARTY PACKS</v>
          </cell>
          <cell r="DV179" t="str">
            <v>ACRL</v>
          </cell>
        </row>
        <row r="180">
          <cell r="CU180">
            <v>8902</v>
          </cell>
          <cell r="CV180" t="str">
            <v>8902</v>
          </cell>
          <cell r="CW180" t="str">
            <v>OVEN MITT &amp; POT HOLDER</v>
          </cell>
          <cell r="CX180" t="str">
            <v>KITC</v>
          </cell>
          <cell r="DG180">
            <v>6676</v>
          </cell>
          <cell r="DH180" t="str">
            <v>6676</v>
          </cell>
          <cell r="DI180">
            <v>7350</v>
          </cell>
          <cell r="DJ180">
            <v>122762.86014700007</v>
          </cell>
          <cell r="DK180">
            <v>16.7024299519728</v>
          </cell>
          <cell r="DS180">
            <v>6205</v>
          </cell>
          <cell r="DT180" t="str">
            <v>6205</v>
          </cell>
          <cell r="DU180" t="str">
            <v>OUTDOOR GAMES</v>
          </cell>
          <cell r="DV180" t="str">
            <v>TOYS</v>
          </cell>
        </row>
        <row r="181">
          <cell r="CU181">
            <v>8904</v>
          </cell>
          <cell r="CV181" t="str">
            <v>8904</v>
          </cell>
          <cell r="CW181" t="str">
            <v>KITC TOWELS</v>
          </cell>
          <cell r="CX181" t="str">
            <v>KITC</v>
          </cell>
          <cell r="DG181">
            <v>6720</v>
          </cell>
          <cell r="DH181" t="str">
            <v>6720</v>
          </cell>
          <cell r="DI181">
            <v>1161097</v>
          </cell>
          <cell r="DJ181">
            <v>121184.12375599996</v>
          </cell>
          <cell r="DK181">
            <v>0.10437037022402086</v>
          </cell>
          <cell r="DS181">
            <v>6206</v>
          </cell>
          <cell r="DT181" t="str">
            <v>6206</v>
          </cell>
          <cell r="DU181" t="str">
            <v>HYDRATION</v>
          </cell>
          <cell r="DV181" t="str">
            <v>BARW</v>
          </cell>
        </row>
        <row r="182">
          <cell r="CU182">
            <v>8912</v>
          </cell>
          <cell r="CV182" t="str">
            <v>8912</v>
          </cell>
          <cell r="CW182" t="str">
            <v>HALLOWEEN KITCHEN</v>
          </cell>
          <cell r="CX182" t="str">
            <v>KITC</v>
          </cell>
          <cell r="DG182">
            <v>6806</v>
          </cell>
          <cell r="DH182" t="str">
            <v>6806</v>
          </cell>
          <cell r="DI182">
            <v>237260</v>
          </cell>
          <cell r="DJ182">
            <v>18685.34372400002</v>
          </cell>
          <cell r="DK182">
            <v>7.8754715181657345E-2</v>
          </cell>
          <cell r="DS182">
            <v>6207</v>
          </cell>
          <cell r="DT182" t="str">
            <v>6207</v>
          </cell>
          <cell r="DU182" t="str">
            <v>CLEANING TOOLS</v>
          </cell>
          <cell r="DV182" t="str">
            <v>CSHP</v>
          </cell>
        </row>
        <row r="183">
          <cell r="CU183">
            <v>8913</v>
          </cell>
          <cell r="CV183" t="str">
            <v>8913</v>
          </cell>
          <cell r="CW183" t="str">
            <v>KITC DISHCLOTHS</v>
          </cell>
          <cell r="CX183" t="str">
            <v>KITC</v>
          </cell>
          <cell r="DG183">
            <v>6807</v>
          </cell>
          <cell r="DH183" t="str">
            <v>6807</v>
          </cell>
          <cell r="DI183">
            <v>526876</v>
          </cell>
          <cell r="DJ183">
            <v>31491.004687999979</v>
          </cell>
          <cell r="DK183">
            <v>5.9769290474418986E-2</v>
          </cell>
          <cell r="DS183">
            <v>6208</v>
          </cell>
          <cell r="DT183" t="str">
            <v>6208</v>
          </cell>
          <cell r="DU183" t="str">
            <v>THRW - HOT DEALS</v>
          </cell>
          <cell r="DV183" t="str">
            <v>THRW</v>
          </cell>
        </row>
        <row r="184">
          <cell r="CU184">
            <v>8914</v>
          </cell>
          <cell r="CV184" t="str">
            <v>8914</v>
          </cell>
          <cell r="CW184" t="str">
            <v>HARVEST KITCHEN</v>
          </cell>
          <cell r="CX184" t="str">
            <v>KITC</v>
          </cell>
          <cell r="DG184">
            <v>6808</v>
          </cell>
          <cell r="DH184" t="str">
            <v>6808</v>
          </cell>
          <cell r="DI184">
            <v>316248</v>
          </cell>
          <cell r="DJ184">
            <v>94992.053966000007</v>
          </cell>
          <cell r="DK184">
            <v>0.30037203070375151</v>
          </cell>
          <cell r="DS184">
            <v>6219</v>
          </cell>
          <cell r="DT184" t="str">
            <v>6219</v>
          </cell>
          <cell r="DU184" t="str">
            <v>FRAM - HOT DEALS</v>
          </cell>
          <cell r="DV184" t="str">
            <v>FRAM</v>
          </cell>
        </row>
        <row r="185">
          <cell r="CU185">
            <v>8915</v>
          </cell>
          <cell r="CV185" t="str">
            <v>8915</v>
          </cell>
          <cell r="CW185" t="str">
            <v>DRYING MATS/APRONS</v>
          </cell>
          <cell r="CX185" t="str">
            <v>KITC</v>
          </cell>
          <cell r="DG185">
            <v>6926</v>
          </cell>
          <cell r="DH185" t="str">
            <v>6926</v>
          </cell>
          <cell r="DI185">
            <v>3351870</v>
          </cell>
          <cell r="DJ185">
            <v>270316.3207520002</v>
          </cell>
          <cell r="DK185">
            <v>8.0646421475773292E-2</v>
          </cell>
          <cell r="DS185">
            <v>6220</v>
          </cell>
          <cell r="DT185" t="str">
            <v>6220</v>
          </cell>
          <cell r="DU185" t="str">
            <v>COORDINATES</v>
          </cell>
          <cell r="DV185" t="str">
            <v>PART</v>
          </cell>
        </row>
        <row r="186">
          <cell r="CU186">
            <v>3186</v>
          </cell>
          <cell r="CV186" t="str">
            <v>3186</v>
          </cell>
          <cell r="CW186" t="str">
            <v>FLOOR LAMPS</v>
          </cell>
          <cell r="CX186" t="str">
            <v>LAMP</v>
          </cell>
          <cell r="DG186">
            <v>7010</v>
          </cell>
          <cell r="DH186" t="str">
            <v>7010</v>
          </cell>
          <cell r="DI186">
            <v>5516332</v>
          </cell>
          <cell r="DJ186">
            <v>175213.13887600024</v>
          </cell>
          <cell r="DK186">
            <v>3.1762616694571727E-2</v>
          </cell>
          <cell r="DS186">
            <v>6222</v>
          </cell>
          <cell r="DT186" t="str">
            <v>6222</v>
          </cell>
          <cell r="DU186" t="str">
            <v>EVERYDAY</v>
          </cell>
          <cell r="DV186" t="str">
            <v>PART</v>
          </cell>
        </row>
        <row r="187">
          <cell r="CU187">
            <v>3191</v>
          </cell>
          <cell r="CV187" t="str">
            <v>3191</v>
          </cell>
          <cell r="CW187" t="str">
            <v>TABLE LAMPS</v>
          </cell>
          <cell r="CX187" t="str">
            <v>LAMP</v>
          </cell>
          <cell r="DG187">
            <v>7011</v>
          </cell>
          <cell r="DH187" t="str">
            <v>7011</v>
          </cell>
          <cell r="DI187">
            <v>2738217</v>
          </cell>
          <cell r="DJ187">
            <v>865760.83784400043</v>
          </cell>
          <cell r="DK187">
            <v>0.31617685444360344</v>
          </cell>
          <cell r="DS187">
            <v>6223</v>
          </cell>
          <cell r="DT187" t="str">
            <v>6223</v>
          </cell>
          <cell r="DU187" t="str">
            <v>SEASONAL(NON XMAS) PARTY</v>
          </cell>
          <cell r="DV187" t="str">
            <v>PART</v>
          </cell>
        </row>
        <row r="188">
          <cell r="CU188">
            <v>4043</v>
          </cell>
          <cell r="CV188" t="str">
            <v>4043</v>
          </cell>
          <cell r="CW188" t="str">
            <v>BIRD FEEDERS &amp; HOUSES</v>
          </cell>
          <cell r="CX188" t="str">
            <v>LGDC</v>
          </cell>
          <cell r="DG188">
            <v>7014</v>
          </cell>
          <cell r="DH188" t="str">
            <v>7014</v>
          </cell>
          <cell r="DI188">
            <v>2138477</v>
          </cell>
          <cell r="DJ188">
            <v>111073.92008899998</v>
          </cell>
          <cell r="DK188">
            <v>5.1940666226010367E-2</v>
          </cell>
          <cell r="DS188">
            <v>6224</v>
          </cell>
          <cell r="DT188" t="str">
            <v>6224</v>
          </cell>
          <cell r="DU188" t="str">
            <v>MISC. PARTY GOODS</v>
          </cell>
          <cell r="DV188" t="str">
            <v>PART</v>
          </cell>
        </row>
        <row r="189">
          <cell r="CU189">
            <v>6675</v>
          </cell>
          <cell r="CV189" t="str">
            <v>6675</v>
          </cell>
          <cell r="CW189" t="str">
            <v>YARD DECOR</v>
          </cell>
          <cell r="CX189" t="str">
            <v>LGDC</v>
          </cell>
          <cell r="DG189">
            <v>7016</v>
          </cell>
          <cell r="DH189" t="str">
            <v>7016</v>
          </cell>
          <cell r="DI189">
            <v>918323</v>
          </cell>
          <cell r="DJ189">
            <v>25300.114860999965</v>
          </cell>
          <cell r="DK189">
            <v>2.7550344335271974E-2</v>
          </cell>
          <cell r="DS189">
            <v>6229</v>
          </cell>
          <cell r="DT189" t="str">
            <v>6229</v>
          </cell>
          <cell r="DU189" t="str">
            <v>PART - HOT DEALS</v>
          </cell>
          <cell r="DV189" t="str">
            <v>PART</v>
          </cell>
        </row>
        <row r="190">
          <cell r="CU190">
            <v>6667</v>
          </cell>
          <cell r="CV190" t="str">
            <v>6667</v>
          </cell>
          <cell r="CW190" t="str">
            <v>UMBRELLA BASES</v>
          </cell>
          <cell r="CX190" t="str">
            <v>LGFN</v>
          </cell>
          <cell r="CY190" t="str">
            <v>Y</v>
          </cell>
          <cell r="DG190">
            <v>7017</v>
          </cell>
          <cell r="DH190" t="str">
            <v>7017</v>
          </cell>
          <cell r="DI190">
            <v>1642607</v>
          </cell>
          <cell r="DJ190">
            <v>102940.30704300004</v>
          </cell>
          <cell r="DK190">
            <v>6.2668859345540368E-2</v>
          </cell>
          <cell r="DS190">
            <v>6230</v>
          </cell>
          <cell r="DT190" t="str">
            <v>6230</v>
          </cell>
          <cell r="DU190" t="str">
            <v>XMAS PARTY COORDINATES</v>
          </cell>
          <cell r="DV190" t="str">
            <v>XPTY</v>
          </cell>
        </row>
        <row r="191">
          <cell r="CU191">
            <v>6669</v>
          </cell>
          <cell r="CV191" t="str">
            <v>6669</v>
          </cell>
          <cell r="CW191" t="str">
            <v>SMALL PATIO</v>
          </cell>
          <cell r="CX191" t="str">
            <v>LGFN</v>
          </cell>
          <cell r="CY191" t="str">
            <v>Y</v>
          </cell>
          <cell r="DG191">
            <v>7019</v>
          </cell>
          <cell r="DH191" t="str">
            <v>7019</v>
          </cell>
          <cell r="DI191">
            <v>646323</v>
          </cell>
          <cell r="DJ191">
            <v>32531.732816999967</v>
          </cell>
          <cell r="DK191">
            <v>5.0333552754582407E-2</v>
          </cell>
          <cell r="DS191">
            <v>6250</v>
          </cell>
          <cell r="DT191" t="str">
            <v>6250</v>
          </cell>
          <cell r="DU191" t="str">
            <v>EVERYDAY GIFTWRAP/RIBBON</v>
          </cell>
          <cell r="DV191" t="str">
            <v>WRAP</v>
          </cell>
        </row>
        <row r="192">
          <cell r="CU192">
            <v>6672</v>
          </cell>
          <cell r="CV192" t="str">
            <v>6672</v>
          </cell>
          <cell r="CW192" t="str">
            <v>UMBRELLAS</v>
          </cell>
          <cell r="CX192" t="str">
            <v>LGFN</v>
          </cell>
          <cell r="CY192" t="str">
            <v>Y</v>
          </cell>
          <cell r="DG192">
            <v>7021</v>
          </cell>
          <cell r="DH192" t="str">
            <v>7021</v>
          </cell>
          <cell r="DI192">
            <v>297554</v>
          </cell>
          <cell r="DJ192">
            <v>21308.891316000012</v>
          </cell>
          <cell r="DK192">
            <v>7.1613526674149941E-2</v>
          </cell>
          <cell r="DS192">
            <v>6252</v>
          </cell>
          <cell r="DT192" t="str">
            <v>6252</v>
          </cell>
          <cell r="DU192" t="str">
            <v>EVERYDAY BAGS</v>
          </cell>
          <cell r="DV192" t="str">
            <v>WRAP</v>
          </cell>
        </row>
        <row r="193">
          <cell r="CU193">
            <v>6676</v>
          </cell>
          <cell r="CV193" t="str">
            <v>6676</v>
          </cell>
          <cell r="CW193" t="str">
            <v>LARGE PATIO</v>
          </cell>
          <cell r="CX193" t="str">
            <v>LGFN</v>
          </cell>
          <cell r="CY193" t="str">
            <v>Y</v>
          </cell>
          <cell r="DG193">
            <v>7022</v>
          </cell>
          <cell r="DH193" t="str">
            <v>7022</v>
          </cell>
          <cell r="DI193">
            <v>501089</v>
          </cell>
          <cell r="DJ193">
            <v>58421.081912000038</v>
          </cell>
          <cell r="DK193">
            <v>0.1165882346489347</v>
          </cell>
          <cell r="DS193">
            <v>6254</v>
          </cell>
          <cell r="DT193" t="str">
            <v>6254</v>
          </cell>
          <cell r="DU193" t="str">
            <v>EVERYDAY BOXES</v>
          </cell>
          <cell r="DV193" t="str">
            <v>WRAP</v>
          </cell>
        </row>
        <row r="194">
          <cell r="CU194">
            <v>7610</v>
          </cell>
          <cell r="CV194" t="str">
            <v>7610</v>
          </cell>
          <cell r="CW194" t="str">
            <v>DUFFLES/BACKPACKS/GARMENT BAGS</v>
          </cell>
          <cell r="CX194" t="str">
            <v>LUGS</v>
          </cell>
          <cell r="CY194" t="str">
            <v>Y</v>
          </cell>
          <cell r="DG194">
            <v>7023</v>
          </cell>
          <cell r="DH194" t="str">
            <v>7023</v>
          </cell>
          <cell r="DI194">
            <v>899059</v>
          </cell>
          <cell r="DJ194">
            <v>43186.120053000006</v>
          </cell>
          <cell r="DK194">
            <v>4.8034800889596795E-2</v>
          </cell>
          <cell r="DS194">
            <v>6255</v>
          </cell>
          <cell r="DT194" t="str">
            <v>6255</v>
          </cell>
          <cell r="DU194" t="str">
            <v>EVERYDAY TISSUE</v>
          </cell>
          <cell r="DV194" t="str">
            <v>WRAP</v>
          </cell>
        </row>
        <row r="195">
          <cell r="CU195">
            <v>7612</v>
          </cell>
          <cell r="CV195" t="str">
            <v>7612</v>
          </cell>
          <cell r="CW195" t="str">
            <v>SOFT SIDE UPRIGHTS</v>
          </cell>
          <cell r="CX195" t="str">
            <v>LUGS</v>
          </cell>
          <cell r="CY195" t="str">
            <v>Y</v>
          </cell>
          <cell r="DG195">
            <v>7025</v>
          </cell>
          <cell r="DH195" t="str">
            <v>7025</v>
          </cell>
          <cell r="DI195">
            <v>1322188</v>
          </cell>
          <cell r="DJ195">
            <v>153133.11140900003</v>
          </cell>
          <cell r="DK195">
            <v>0.11581795584969765</v>
          </cell>
          <cell r="DS195">
            <v>6259</v>
          </cell>
          <cell r="DT195" t="str">
            <v>6259</v>
          </cell>
          <cell r="DU195" t="str">
            <v>WRAP - HOT DEALS</v>
          </cell>
          <cell r="DV195" t="str">
            <v>WRAP</v>
          </cell>
        </row>
        <row r="196">
          <cell r="CU196">
            <v>7620</v>
          </cell>
          <cell r="CV196" t="str">
            <v>7620</v>
          </cell>
          <cell r="CW196" t="str">
            <v>TOTES/BRIEFCASES/USBS</v>
          </cell>
          <cell r="CX196" t="str">
            <v>LUGS</v>
          </cell>
          <cell r="CY196" t="str">
            <v>Y</v>
          </cell>
          <cell r="DG196">
            <v>7026</v>
          </cell>
          <cell r="DH196" t="str">
            <v>7026</v>
          </cell>
          <cell r="DI196">
            <v>990398</v>
          </cell>
          <cell r="DJ196">
            <v>39015.051655999996</v>
          </cell>
          <cell r="DK196">
            <v>3.9393306181959166E-2</v>
          </cell>
          <cell r="DS196">
            <v>6260</v>
          </cell>
          <cell r="DT196" t="str">
            <v>6260</v>
          </cell>
          <cell r="DU196" t="str">
            <v>XMAS GIFTWRAP</v>
          </cell>
          <cell r="DV196" t="str">
            <v>XPAP</v>
          </cell>
        </row>
        <row r="197">
          <cell r="CU197">
            <v>7621</v>
          </cell>
          <cell r="CV197" t="str">
            <v>7621</v>
          </cell>
          <cell r="CW197" t="str">
            <v>HARD SIDE UPRIGHTS</v>
          </cell>
          <cell r="CX197" t="str">
            <v>LUGS</v>
          </cell>
          <cell r="CY197" t="str">
            <v>Y</v>
          </cell>
          <cell r="DG197">
            <v>7027</v>
          </cell>
          <cell r="DH197" t="str">
            <v>7027</v>
          </cell>
          <cell r="DI197">
            <v>3347651</v>
          </cell>
          <cell r="DJ197">
            <v>203525.33044699972</v>
          </cell>
          <cell r="DK197">
            <v>6.0796460099036526E-2</v>
          </cell>
          <cell r="DS197">
            <v>6271</v>
          </cell>
          <cell r="DT197" t="str">
            <v>6271</v>
          </cell>
          <cell r="DU197" t="str">
            <v>CSHP - HOT DEALS</v>
          </cell>
          <cell r="DV197" t="str">
            <v>CSHP</v>
          </cell>
        </row>
        <row r="198">
          <cell r="CU198">
            <v>7650</v>
          </cell>
          <cell r="CV198" t="str">
            <v>7650</v>
          </cell>
          <cell r="CW198" t="str">
            <v>LUGGAGE ACC</v>
          </cell>
          <cell r="CX198" t="str">
            <v>LUGS</v>
          </cell>
          <cell r="DG198">
            <v>7028</v>
          </cell>
          <cell r="DH198" t="str">
            <v>7028</v>
          </cell>
          <cell r="DI198">
            <v>661186</v>
          </cell>
          <cell r="DJ198">
            <v>322627.36415400001</v>
          </cell>
          <cell r="DK198">
            <v>0.48795250376444754</v>
          </cell>
          <cell r="DS198">
            <v>6274</v>
          </cell>
          <cell r="DT198" t="str">
            <v>6274</v>
          </cell>
          <cell r="DU198" t="str">
            <v>CRFT - HOT DEALS</v>
          </cell>
          <cell r="DV198" t="str">
            <v>CRFT</v>
          </cell>
        </row>
        <row r="199">
          <cell r="CU199">
            <v>7670</v>
          </cell>
          <cell r="CV199" t="str">
            <v>7670</v>
          </cell>
          <cell r="CW199" t="str">
            <v>DESIGNER LUGGAGE</v>
          </cell>
          <cell r="CX199" t="str">
            <v>LUGS</v>
          </cell>
          <cell r="CY199" t="str">
            <v>Y</v>
          </cell>
          <cell r="DG199">
            <v>7034</v>
          </cell>
          <cell r="DH199" t="str">
            <v>7034</v>
          </cell>
          <cell r="DI199">
            <v>3867174</v>
          </cell>
          <cell r="DJ199">
            <v>154586.50235800009</v>
          </cell>
          <cell r="DK199">
            <v>3.9974022983708536E-2</v>
          </cell>
          <cell r="DS199">
            <v>6279</v>
          </cell>
          <cell r="DT199" t="str">
            <v>6279</v>
          </cell>
          <cell r="DU199" t="str">
            <v>STAY - HOT DEALS</v>
          </cell>
          <cell r="DV199" t="str">
            <v>STAY</v>
          </cell>
        </row>
        <row r="200">
          <cell r="CU200">
            <v>6220</v>
          </cell>
          <cell r="CV200" t="str">
            <v>6220</v>
          </cell>
          <cell r="CW200" t="str">
            <v>COORDINATES</v>
          </cell>
          <cell r="CX200" t="str">
            <v>PART</v>
          </cell>
          <cell r="DG200">
            <v>7110</v>
          </cell>
          <cell r="DH200" t="str">
            <v>7110</v>
          </cell>
          <cell r="DI200">
            <v>496102</v>
          </cell>
          <cell r="DJ200">
            <v>19556.407384000002</v>
          </cell>
          <cell r="DK200">
            <v>3.9420134133706382E-2</v>
          </cell>
          <cell r="DS200">
            <v>6280</v>
          </cell>
          <cell r="DT200" t="str">
            <v>6280</v>
          </cell>
          <cell r="DU200" t="str">
            <v>XMAS PARTY ACCESSORIES</v>
          </cell>
          <cell r="DV200" t="str">
            <v>XPTY</v>
          </cell>
        </row>
        <row r="201">
          <cell r="CU201">
            <v>6222</v>
          </cell>
          <cell r="CV201" t="str">
            <v>6222</v>
          </cell>
          <cell r="CW201" t="str">
            <v>EVERYDAY</v>
          </cell>
          <cell r="CX201" t="str">
            <v>PART</v>
          </cell>
          <cell r="DG201">
            <v>7150</v>
          </cell>
          <cell r="DH201" t="str">
            <v>7150</v>
          </cell>
          <cell r="DI201">
            <v>1186236</v>
          </cell>
          <cell r="DJ201">
            <v>28920.831565999804</v>
          </cell>
          <cell r="DK201">
            <v>2.4380335418921532E-2</v>
          </cell>
          <cell r="DS201">
            <v>6282</v>
          </cell>
          <cell r="DT201" t="str">
            <v>6282</v>
          </cell>
          <cell r="DU201" t="str">
            <v>XMAS BAGS</v>
          </cell>
          <cell r="DV201" t="str">
            <v>XPAP</v>
          </cell>
        </row>
        <row r="202">
          <cell r="CU202">
            <v>6223</v>
          </cell>
          <cell r="CV202" t="str">
            <v>6223</v>
          </cell>
          <cell r="CW202" t="str">
            <v>SEASONAL(NON XMAS) PARTY</v>
          </cell>
          <cell r="CX202" t="str">
            <v>PART</v>
          </cell>
          <cell r="DG202">
            <v>7190</v>
          </cell>
          <cell r="DH202" t="str">
            <v>7190</v>
          </cell>
          <cell r="DI202">
            <v>519698</v>
          </cell>
          <cell r="DJ202">
            <v>89249.279252000037</v>
          </cell>
          <cell r="DK202">
            <v>0.17173296655365239</v>
          </cell>
          <cell r="DS202">
            <v>6284</v>
          </cell>
          <cell r="DT202" t="str">
            <v>6284</v>
          </cell>
          <cell r="DU202" t="str">
            <v>XMAS CARDS &amp; STATIONERY</v>
          </cell>
          <cell r="DV202" t="str">
            <v>CARD</v>
          </cell>
        </row>
        <row r="203">
          <cell r="CU203">
            <v>6224</v>
          </cell>
          <cell r="CV203" t="str">
            <v>6224</v>
          </cell>
          <cell r="CW203" t="str">
            <v>MISC. PARTY GOODS</v>
          </cell>
          <cell r="CX203" t="str">
            <v>PART</v>
          </cell>
          <cell r="DG203">
            <v>7600</v>
          </cell>
          <cell r="DH203" t="str">
            <v>7600</v>
          </cell>
          <cell r="DI203">
            <v>357900</v>
          </cell>
          <cell r="DJ203">
            <v>107487.7368520001</v>
          </cell>
          <cell r="DK203">
            <v>0.3003289657781506</v>
          </cell>
          <cell r="DS203">
            <v>6285</v>
          </cell>
          <cell r="DT203" t="str">
            <v>6285</v>
          </cell>
          <cell r="DU203" t="str">
            <v>XMAS BOXES</v>
          </cell>
          <cell r="DV203" t="str">
            <v>XPAP</v>
          </cell>
        </row>
        <row r="204">
          <cell r="CU204">
            <v>6037</v>
          </cell>
          <cell r="CV204" t="str">
            <v>6037</v>
          </cell>
          <cell r="CW204" t="str">
            <v>PET COLLAR/LEADS</v>
          </cell>
          <cell r="CX204" t="str">
            <v>PETS</v>
          </cell>
          <cell r="DG204">
            <v>7610</v>
          </cell>
          <cell r="DH204" t="str">
            <v>7610</v>
          </cell>
          <cell r="DI204">
            <v>189185</v>
          </cell>
          <cell r="DJ204">
            <v>133550.41837200016</v>
          </cell>
          <cell r="DK204">
            <v>0.70592498544810722</v>
          </cell>
          <cell r="DS204">
            <v>6289</v>
          </cell>
          <cell r="DT204" t="str">
            <v>6289</v>
          </cell>
          <cell r="DU204" t="str">
            <v>XPTY - HOT DEALS</v>
          </cell>
          <cell r="DV204" t="str">
            <v>XPTY</v>
          </cell>
        </row>
        <row r="205">
          <cell r="CU205">
            <v>6044</v>
          </cell>
          <cell r="CV205" t="str">
            <v>6044</v>
          </cell>
          <cell r="CW205" t="str">
            <v>PET FEEDING SUPPLIES</v>
          </cell>
          <cell r="CX205" t="str">
            <v>PETS</v>
          </cell>
          <cell r="DG205">
            <v>7612</v>
          </cell>
          <cell r="DH205" t="str">
            <v>7612</v>
          </cell>
          <cell r="DI205">
            <v>113746</v>
          </cell>
          <cell r="DJ205">
            <v>183094.58663200002</v>
          </cell>
          <cell r="DK205">
            <v>1.6096793437307688</v>
          </cell>
          <cell r="DS205">
            <v>6321</v>
          </cell>
          <cell r="DT205" t="str">
            <v>6321</v>
          </cell>
          <cell r="DU205" t="str">
            <v>EASTER DECOR &amp; FLORAL</v>
          </cell>
          <cell r="DV205" t="str">
            <v>SDCR</v>
          </cell>
        </row>
        <row r="206">
          <cell r="CU206">
            <v>6045</v>
          </cell>
          <cell r="CV206" t="str">
            <v>6045</v>
          </cell>
          <cell r="CW206" t="str">
            <v>PET BEDS</v>
          </cell>
          <cell r="CX206" t="str">
            <v>PETS</v>
          </cell>
          <cell r="CY206" t="str">
            <v>Y</v>
          </cell>
          <cell r="DG206">
            <v>7620</v>
          </cell>
          <cell r="DH206" t="str">
            <v>7620</v>
          </cell>
          <cell r="DI206">
            <v>34003</v>
          </cell>
          <cell r="DJ206">
            <v>60065.55493099997</v>
          </cell>
          <cell r="DK206">
            <v>1.7664781028438659</v>
          </cell>
          <cell r="DS206">
            <v>6323</v>
          </cell>
          <cell r="DT206" t="str">
            <v>6323</v>
          </cell>
          <cell r="DU206" t="str">
            <v>HALLOWEEN DECOR &amp; FLORAL</v>
          </cell>
          <cell r="DV206" t="str">
            <v>SDCR</v>
          </cell>
        </row>
        <row r="207">
          <cell r="CU207">
            <v>6046</v>
          </cell>
          <cell r="CV207" t="str">
            <v>6046</v>
          </cell>
          <cell r="CW207" t="str">
            <v>PET TOYS</v>
          </cell>
          <cell r="CX207" t="str">
            <v>PETS</v>
          </cell>
          <cell r="DG207">
            <v>7621</v>
          </cell>
          <cell r="DH207" t="str">
            <v>7621</v>
          </cell>
          <cell r="DI207">
            <v>62756</v>
          </cell>
          <cell r="DJ207">
            <v>110234.15743799988</v>
          </cell>
          <cell r="DK207">
            <v>1.7565516833131474</v>
          </cell>
          <cell r="DS207">
            <v>6325</v>
          </cell>
          <cell r="DT207" t="str">
            <v>6325</v>
          </cell>
          <cell r="DU207" t="str">
            <v>FALL FLORAL</v>
          </cell>
          <cell r="DV207" t="str">
            <v>SDCR</v>
          </cell>
        </row>
        <row r="208">
          <cell r="CU208">
            <v>6120</v>
          </cell>
          <cell r="CV208" t="str">
            <v>6120</v>
          </cell>
          <cell r="CW208" t="str">
            <v>PET APPAREL</v>
          </cell>
          <cell r="CX208" t="str">
            <v>PETS</v>
          </cell>
          <cell r="DG208">
            <v>7650</v>
          </cell>
          <cell r="DH208" t="str">
            <v>7650</v>
          </cell>
          <cell r="DI208">
            <v>354396</v>
          </cell>
          <cell r="DJ208">
            <v>71499.277550000013</v>
          </cell>
          <cell r="DK208">
            <v>0.20174967423447221</v>
          </cell>
          <cell r="DS208">
            <v>6326</v>
          </cell>
          <cell r="DT208" t="str">
            <v>6326</v>
          </cell>
          <cell r="DU208" t="str">
            <v>HARVEST DECOR</v>
          </cell>
          <cell r="DV208" t="str">
            <v>SDCR</v>
          </cell>
        </row>
        <row r="209">
          <cell r="CU209">
            <v>6122</v>
          </cell>
          <cell r="CV209" t="str">
            <v>6122</v>
          </cell>
          <cell r="CW209" t="str">
            <v>PET TRAVEL EQUIPMENT</v>
          </cell>
          <cell r="CX209" t="str">
            <v>PETS</v>
          </cell>
          <cell r="DG209">
            <v>7670</v>
          </cell>
          <cell r="DH209" t="str">
            <v>7670</v>
          </cell>
          <cell r="DI209">
            <v>1593</v>
          </cell>
          <cell r="DJ209">
            <v>5453.5113240000001</v>
          </cell>
          <cell r="DK209">
            <v>3.4234220489642184</v>
          </cell>
          <cell r="DS209">
            <v>6329</v>
          </cell>
          <cell r="DT209" t="str">
            <v>6329</v>
          </cell>
          <cell r="DU209" t="str">
            <v>CHRISTMAS FLORAL</v>
          </cell>
          <cell r="DV209" t="str">
            <v>SDCR</v>
          </cell>
        </row>
        <row r="210">
          <cell r="CU210">
            <v>6123</v>
          </cell>
          <cell r="CV210" t="str">
            <v>6123</v>
          </cell>
          <cell r="CW210" t="str">
            <v>PET HOME ACCESSORIES</v>
          </cell>
          <cell r="CX210" t="str">
            <v>PETS</v>
          </cell>
          <cell r="DG210">
            <v>8011</v>
          </cell>
          <cell r="DH210" t="str">
            <v>8011</v>
          </cell>
          <cell r="DI210">
            <v>710997</v>
          </cell>
          <cell r="DJ210">
            <v>243916.32809900024</v>
          </cell>
          <cell r="DK210">
            <v>0.34306238718166215</v>
          </cell>
          <cell r="DS210">
            <v>6330</v>
          </cell>
          <cell r="DT210" t="str">
            <v>6330</v>
          </cell>
          <cell r="DU210" t="str">
            <v>TRIM - HOT DEALS</v>
          </cell>
          <cell r="DV210" t="str">
            <v>TRIM</v>
          </cell>
        </row>
        <row r="211">
          <cell r="CU211">
            <v>7019</v>
          </cell>
          <cell r="CV211" t="str">
            <v>7019</v>
          </cell>
          <cell r="CW211" t="str">
            <v>PET TREATS</v>
          </cell>
          <cell r="CX211" t="str">
            <v>PETS</v>
          </cell>
          <cell r="DG211">
            <v>8012</v>
          </cell>
          <cell r="DH211" t="str">
            <v>8012</v>
          </cell>
          <cell r="DI211">
            <v>123913</v>
          </cell>
          <cell r="DJ211">
            <v>65245.141358999987</v>
          </cell>
          <cell r="DK211">
            <v>0.52653992203400757</v>
          </cell>
          <cell r="DS211">
            <v>6331</v>
          </cell>
          <cell r="DT211" t="str">
            <v>6331</v>
          </cell>
          <cell r="DU211" t="str">
            <v>XTOP - HOT DEALS</v>
          </cell>
          <cell r="DV211" t="str">
            <v>XTOP</v>
          </cell>
        </row>
        <row r="212">
          <cell r="CU212">
            <v>9104</v>
          </cell>
          <cell r="CV212" t="str">
            <v>9104</v>
          </cell>
          <cell r="CW212" t="str">
            <v>PET GROOMING</v>
          </cell>
          <cell r="CX212" t="str">
            <v>PETS</v>
          </cell>
          <cell r="DG212">
            <v>8013</v>
          </cell>
          <cell r="DH212" t="str">
            <v>8013</v>
          </cell>
          <cell r="DI212">
            <v>82539</v>
          </cell>
          <cell r="DJ212">
            <v>19481.595676000026</v>
          </cell>
          <cell r="DK212">
            <v>0.23602897631422753</v>
          </cell>
          <cell r="DS212">
            <v>6332</v>
          </cell>
          <cell r="DT212" t="str">
            <v>6332</v>
          </cell>
          <cell r="DU212" t="str">
            <v>FOLI - HOT DEALS</v>
          </cell>
          <cell r="DV212" t="str">
            <v>FOLI</v>
          </cell>
        </row>
        <row r="213">
          <cell r="CU213">
            <v>6077</v>
          </cell>
          <cell r="CV213" t="str">
            <v>6077</v>
          </cell>
          <cell r="CW213" t="str">
            <v>INDOOR PLANTERS</v>
          </cell>
          <cell r="CX213" t="str">
            <v>PLTR</v>
          </cell>
          <cell r="CY213" t="str">
            <v>Y</v>
          </cell>
          <cell r="DG213">
            <v>8014</v>
          </cell>
          <cell r="DH213" t="str">
            <v>8014</v>
          </cell>
          <cell r="DI213">
            <v>330925</v>
          </cell>
          <cell r="DJ213">
            <v>21120.222981000003</v>
          </cell>
          <cell r="DK213">
            <v>6.3821781312986339E-2</v>
          </cell>
          <cell r="DS213">
            <v>6334</v>
          </cell>
          <cell r="DT213" t="str">
            <v>6334</v>
          </cell>
          <cell r="DU213" t="str">
            <v>ESTR - HOT DEALS</v>
          </cell>
          <cell r="DV213" t="str">
            <v>SDCR</v>
          </cell>
        </row>
        <row r="214">
          <cell r="CU214">
            <v>6659</v>
          </cell>
          <cell r="CV214" t="str">
            <v>6659</v>
          </cell>
          <cell r="CW214" t="str">
            <v>PATIO ACCESSORIES</v>
          </cell>
          <cell r="CX214" t="str">
            <v>PLTR</v>
          </cell>
          <cell r="CY214" t="str">
            <v>Y</v>
          </cell>
          <cell r="DG214">
            <v>8026</v>
          </cell>
          <cell r="DH214" t="str">
            <v>8026</v>
          </cell>
          <cell r="DI214">
            <v>44746</v>
          </cell>
          <cell r="DJ214">
            <v>15254.508334000004</v>
          </cell>
          <cell r="DK214">
            <v>0.34091334049970956</v>
          </cell>
          <cell r="DS214">
            <v>6335</v>
          </cell>
          <cell r="DT214" t="str">
            <v>6335</v>
          </cell>
          <cell r="DU214" t="str">
            <v>XPAP - HOT DEALS</v>
          </cell>
          <cell r="DV214" t="str">
            <v>XPAP</v>
          </cell>
        </row>
        <row r="215">
          <cell r="CU215">
            <v>6671</v>
          </cell>
          <cell r="CV215" t="str">
            <v>6671</v>
          </cell>
          <cell r="CW215" t="str">
            <v>OUTDOOR PLANTERS</v>
          </cell>
          <cell r="CX215" t="str">
            <v>PLTR</v>
          </cell>
          <cell r="CY215" t="str">
            <v>Y</v>
          </cell>
          <cell r="DG215">
            <v>8039</v>
          </cell>
          <cell r="DH215" t="str">
            <v>8039</v>
          </cell>
          <cell r="DI215">
            <v>24412</v>
          </cell>
          <cell r="DJ215">
            <v>6727.7422770000039</v>
          </cell>
          <cell r="DK215">
            <v>0.27559160564476504</v>
          </cell>
          <cell r="DS215">
            <v>6336</v>
          </cell>
          <cell r="DT215" t="str">
            <v>6336</v>
          </cell>
          <cell r="DU215" t="str">
            <v>AMERICANA DECOR &amp; FLORAL</v>
          </cell>
          <cell r="DV215" t="str">
            <v>SDCR</v>
          </cell>
        </row>
        <row r="216">
          <cell r="CU216">
            <v>8860</v>
          </cell>
          <cell r="CV216" t="str">
            <v>8860</v>
          </cell>
          <cell r="CW216" t="str">
            <v>RUG PADS</v>
          </cell>
          <cell r="CX216" t="str">
            <v>RRUG</v>
          </cell>
          <cell r="CY216" t="str">
            <v>Y</v>
          </cell>
          <cell r="DG216">
            <v>8047</v>
          </cell>
          <cell r="DH216" t="str">
            <v>8047</v>
          </cell>
          <cell r="DI216">
            <v>43751</v>
          </cell>
          <cell r="DJ216">
            <v>11024.453043</v>
          </cell>
          <cell r="DK216">
            <v>0.251981738543119</v>
          </cell>
          <cell r="DS216">
            <v>6337</v>
          </cell>
          <cell r="DT216" t="str">
            <v>6337</v>
          </cell>
          <cell r="DU216" t="str">
            <v>VALENTINES DECOR</v>
          </cell>
          <cell r="DV216" t="str">
            <v>SDCR</v>
          </cell>
        </row>
        <row r="217">
          <cell r="CU217">
            <v>8862</v>
          </cell>
          <cell r="CV217" t="str">
            <v>8862</v>
          </cell>
          <cell r="CW217" t="str">
            <v>RUGS XS 2X3-2X4</v>
          </cell>
          <cell r="CX217" t="str">
            <v>RRUG</v>
          </cell>
          <cell r="CY217" t="str">
            <v>Y</v>
          </cell>
          <cell r="DG217">
            <v>8052</v>
          </cell>
          <cell r="DH217" t="str">
            <v>8052</v>
          </cell>
          <cell r="DI217">
            <v>45516</v>
          </cell>
          <cell r="DJ217">
            <v>21164.998777999994</v>
          </cell>
          <cell r="DK217">
            <v>0.46500129137006752</v>
          </cell>
          <cell r="DS217">
            <v>6338</v>
          </cell>
          <cell r="DT217" t="str">
            <v>6338</v>
          </cell>
          <cell r="DU217" t="str">
            <v>MARDI GRAS DECOR</v>
          </cell>
          <cell r="DV217" t="str">
            <v>SDCR</v>
          </cell>
        </row>
        <row r="218">
          <cell r="CU218">
            <v>8863</v>
          </cell>
          <cell r="CV218" t="str">
            <v>8863</v>
          </cell>
          <cell r="CW218" t="str">
            <v>RUGS MD 5X7-6X9</v>
          </cell>
          <cell r="CX218" t="str">
            <v>RRUG</v>
          </cell>
          <cell r="CY218" t="str">
            <v>Y</v>
          </cell>
          <cell r="DG218">
            <v>8101</v>
          </cell>
          <cell r="DH218" t="str">
            <v>8101</v>
          </cell>
          <cell r="DI218">
            <v>190172</v>
          </cell>
          <cell r="DJ218">
            <v>409216.99570400018</v>
          </cell>
          <cell r="DK218">
            <v>2.1518256930778463</v>
          </cell>
          <cell r="DS218">
            <v>6435</v>
          </cell>
          <cell r="DT218" t="str">
            <v>6435</v>
          </cell>
          <cell r="DU218" t="str">
            <v>WMN SOCKS FALL/WINTER</v>
          </cell>
          <cell r="DV218" t="str">
            <v>ACCY</v>
          </cell>
        </row>
        <row r="219">
          <cell r="CU219">
            <v>8864</v>
          </cell>
          <cell r="CV219" t="str">
            <v>8864</v>
          </cell>
          <cell r="CW219" t="str">
            <v>RUGS SM 3X5-4X6</v>
          </cell>
          <cell r="CX219" t="str">
            <v>RRUG</v>
          </cell>
          <cell r="CY219" t="str">
            <v>Y</v>
          </cell>
          <cell r="DG219">
            <v>8103</v>
          </cell>
          <cell r="DH219" t="str">
            <v>8103</v>
          </cell>
          <cell r="DI219">
            <v>523808</v>
          </cell>
          <cell r="DJ219">
            <v>856145.48417399998</v>
          </cell>
          <cell r="DK219">
            <v>1.6344643155010996</v>
          </cell>
          <cell r="DS219">
            <v>6659</v>
          </cell>
          <cell r="DT219" t="str">
            <v>6659</v>
          </cell>
          <cell r="DU219" t="str">
            <v>PATIO ACCESSORIES</v>
          </cell>
          <cell r="DV219" t="str">
            <v>PLTR</v>
          </cell>
        </row>
        <row r="220">
          <cell r="CU220">
            <v>8865</v>
          </cell>
          <cell r="CV220" t="str">
            <v>8865</v>
          </cell>
          <cell r="CW220" t="str">
            <v>RUG RUNNERS</v>
          </cell>
          <cell r="CX220" t="str">
            <v>RRUG</v>
          </cell>
          <cell r="CY220" t="str">
            <v>Y</v>
          </cell>
          <cell r="DG220">
            <v>8110</v>
          </cell>
          <cell r="DH220" t="str">
            <v>8110</v>
          </cell>
          <cell r="DI220">
            <v>147154</v>
          </cell>
          <cell r="DJ220">
            <v>167734.50371400002</v>
          </cell>
          <cell r="DK220">
            <v>1.1398569098631368</v>
          </cell>
          <cell r="DS220">
            <v>6667</v>
          </cell>
          <cell r="DT220" t="str">
            <v>6667</v>
          </cell>
          <cell r="DU220" t="str">
            <v>UMBRELLA BASES</v>
          </cell>
          <cell r="DV220" t="str">
            <v>LGFN</v>
          </cell>
        </row>
        <row r="221">
          <cell r="CU221">
            <v>8866</v>
          </cell>
          <cell r="CV221" t="str">
            <v>8866</v>
          </cell>
          <cell r="CW221" t="str">
            <v>RUGS LG 7X10&amp;UP</v>
          </cell>
          <cell r="CX221" t="str">
            <v>RRUG</v>
          </cell>
          <cell r="CY221" t="str">
            <v>Y</v>
          </cell>
          <cell r="DG221">
            <v>8112</v>
          </cell>
          <cell r="DH221" t="str">
            <v>8112</v>
          </cell>
          <cell r="DI221">
            <v>75286</v>
          </cell>
          <cell r="DJ221">
            <v>81368.810558000041</v>
          </cell>
          <cell r="DK221">
            <v>1.0807960385463438</v>
          </cell>
          <cell r="DS221">
            <v>6669</v>
          </cell>
          <cell r="DT221" t="str">
            <v>6669</v>
          </cell>
          <cell r="DU221" t="str">
            <v>SMALL PATIO</v>
          </cell>
          <cell r="DV221" t="str">
            <v>LGFN</v>
          </cell>
        </row>
        <row r="222">
          <cell r="CU222">
            <v>8870</v>
          </cell>
          <cell r="CV222" t="str">
            <v>8870</v>
          </cell>
          <cell r="CW222" t="str">
            <v>DOORMATS</v>
          </cell>
          <cell r="CX222" t="str">
            <v>RRUG</v>
          </cell>
          <cell r="CY222" t="str">
            <v>Y</v>
          </cell>
          <cell r="DG222">
            <v>8114</v>
          </cell>
          <cell r="DH222" t="str">
            <v>8114</v>
          </cell>
          <cell r="DI222">
            <v>140520</v>
          </cell>
          <cell r="DJ222">
            <v>147293.783994</v>
          </cell>
          <cell r="DK222">
            <v>1.0482051237830914</v>
          </cell>
          <cell r="DS222">
            <v>6671</v>
          </cell>
          <cell r="DT222" t="str">
            <v>6671</v>
          </cell>
          <cell r="DU222" t="str">
            <v>OUTDOOR PLANTERS</v>
          </cell>
          <cell r="DV222" t="str">
            <v>PLTR</v>
          </cell>
        </row>
        <row r="223">
          <cell r="CU223">
            <v>8871</v>
          </cell>
          <cell r="CV223" t="str">
            <v>8871</v>
          </cell>
          <cell r="CW223" t="str">
            <v>KITCHEN MATS</v>
          </cell>
          <cell r="CX223" t="str">
            <v>RRUG</v>
          </cell>
          <cell r="CY223" t="str">
            <v>Y</v>
          </cell>
          <cell r="DG223">
            <v>8121</v>
          </cell>
          <cell r="DH223" t="str">
            <v>8121</v>
          </cell>
          <cell r="DI223">
            <v>131046</v>
          </cell>
          <cell r="DJ223">
            <v>187394.61948599998</v>
          </cell>
          <cell r="DK223">
            <v>1.4299911442241655</v>
          </cell>
          <cell r="DS223">
            <v>6672</v>
          </cell>
          <cell r="DT223" t="str">
            <v>6672</v>
          </cell>
          <cell r="DU223" t="str">
            <v>UMBRELLAS</v>
          </cell>
          <cell r="DV223" t="str">
            <v>LGFN</v>
          </cell>
        </row>
        <row r="224">
          <cell r="CU224">
            <v>8872</v>
          </cell>
          <cell r="CV224" t="str">
            <v>8872</v>
          </cell>
          <cell r="CW224" t="str">
            <v>SEASONAL RUGS &amp; MATS</v>
          </cell>
          <cell r="CX224" t="str">
            <v>RRUG</v>
          </cell>
          <cell r="CY224" t="str">
            <v>Y</v>
          </cell>
          <cell r="DG224">
            <v>8127</v>
          </cell>
          <cell r="DH224" t="str">
            <v>8127</v>
          </cell>
          <cell r="DI224">
            <v>202416</v>
          </cell>
          <cell r="DJ224">
            <v>228818.58982200004</v>
          </cell>
          <cell r="DK224">
            <v>1.1304372669255396</v>
          </cell>
          <cell r="DS224">
            <v>6675</v>
          </cell>
          <cell r="DT224" t="str">
            <v>6675</v>
          </cell>
          <cell r="DU224" t="str">
            <v>YARD DECOR</v>
          </cell>
          <cell r="DV224" t="str">
            <v>LGDC</v>
          </cell>
        </row>
        <row r="225">
          <cell r="CU225">
            <v>8888</v>
          </cell>
          <cell r="CV225" t="str">
            <v>8888</v>
          </cell>
          <cell r="CW225" t="str">
            <v>OUTDOOR RUGS</v>
          </cell>
          <cell r="CX225" t="str">
            <v>RRUG</v>
          </cell>
          <cell r="CY225" t="str">
            <v>Y</v>
          </cell>
          <cell r="DG225">
            <v>8130</v>
          </cell>
          <cell r="DH225" t="str">
            <v>8130</v>
          </cell>
          <cell r="DI225">
            <v>375324</v>
          </cell>
          <cell r="DJ225">
            <v>19074.543814000001</v>
          </cell>
          <cell r="DK225">
            <v>5.0821540359795803E-2</v>
          </cell>
          <cell r="DS225">
            <v>6676</v>
          </cell>
          <cell r="DT225" t="str">
            <v>6676</v>
          </cell>
          <cell r="DU225" t="str">
            <v>LARGE PATIO</v>
          </cell>
          <cell r="DV225" t="str">
            <v>LGFN</v>
          </cell>
        </row>
        <row r="226">
          <cell r="CU226">
            <v>8889</v>
          </cell>
          <cell r="CV226" t="str">
            <v>8889</v>
          </cell>
          <cell r="CW226" t="str">
            <v>RUGS OVERSIZED</v>
          </cell>
          <cell r="CX226" t="str">
            <v>RRUG</v>
          </cell>
          <cell r="CY226" t="str">
            <v>Y</v>
          </cell>
          <cell r="DG226">
            <v>8140</v>
          </cell>
          <cell r="DH226" t="str">
            <v>8140</v>
          </cell>
          <cell r="DI226">
            <v>174869</v>
          </cell>
          <cell r="DJ226">
            <v>6447.2277460000096</v>
          </cell>
          <cell r="DK226">
            <v>3.6868900411164987E-2</v>
          </cell>
          <cell r="DS226">
            <v>6690</v>
          </cell>
          <cell r="DT226" t="str">
            <v>6690</v>
          </cell>
          <cell r="DU226" t="str">
            <v>LGDC - HOT DEALS</v>
          </cell>
          <cell r="DV226" t="str">
            <v>LGDC</v>
          </cell>
        </row>
        <row r="227">
          <cell r="CU227">
            <v>6321</v>
          </cell>
          <cell r="CV227" t="str">
            <v>6321</v>
          </cell>
          <cell r="CW227" t="str">
            <v>EASTER DECOR &amp; FLORAL</v>
          </cell>
          <cell r="CX227" t="str">
            <v>SDCR</v>
          </cell>
          <cell r="DG227">
            <v>8150</v>
          </cell>
          <cell r="DH227" t="str">
            <v>8150</v>
          </cell>
          <cell r="DI227">
            <v>317900</v>
          </cell>
          <cell r="DJ227">
            <v>210042.20075399987</v>
          </cell>
          <cell r="DK227">
            <v>0.66071783816923524</v>
          </cell>
          <cell r="DS227">
            <v>6720</v>
          </cell>
          <cell r="DT227" t="str">
            <v>6720</v>
          </cell>
          <cell r="DU227" t="str">
            <v>GARDENING</v>
          </cell>
          <cell r="DV227" t="str">
            <v>GRDN</v>
          </cell>
        </row>
        <row r="228">
          <cell r="CU228">
            <v>6323</v>
          </cell>
          <cell r="CV228" t="str">
            <v>6323</v>
          </cell>
          <cell r="CW228" t="str">
            <v>HALLOWEEN DECOR &amp; FLORAL</v>
          </cell>
          <cell r="CX228" t="str">
            <v>SDCR</v>
          </cell>
          <cell r="DG228">
            <v>8160</v>
          </cell>
          <cell r="DH228" t="str">
            <v>8160</v>
          </cell>
          <cell r="DI228">
            <v>143996</v>
          </cell>
          <cell r="DJ228">
            <v>74414.528289999987</v>
          </cell>
          <cell r="DK228">
            <v>0.51678191262257278</v>
          </cell>
          <cell r="DS228">
            <v>6806</v>
          </cell>
          <cell r="DT228" t="str">
            <v>6806</v>
          </cell>
          <cell r="DU228" t="str">
            <v>BABY SEASONAL</v>
          </cell>
          <cell r="DV228" t="str">
            <v>BABY</v>
          </cell>
        </row>
        <row r="229">
          <cell r="CU229">
            <v>6326</v>
          </cell>
          <cell r="CV229" t="str">
            <v>6326</v>
          </cell>
          <cell r="CW229" t="str">
            <v>HARVEST DECOR</v>
          </cell>
          <cell r="CX229" t="str">
            <v>SDCR</v>
          </cell>
          <cell r="DG229">
            <v>8169</v>
          </cell>
          <cell r="DH229" t="str">
            <v>8169</v>
          </cell>
          <cell r="DI229">
            <v>109310</v>
          </cell>
          <cell r="DJ229">
            <v>76840.661073999989</v>
          </cell>
          <cell r="DK229">
            <v>0.70296094661055708</v>
          </cell>
          <cell r="DS229">
            <v>6807</v>
          </cell>
          <cell r="DT229" t="str">
            <v>6807</v>
          </cell>
          <cell r="DU229" t="str">
            <v>BABY ACCESSORIES</v>
          </cell>
          <cell r="DV229" t="str">
            <v>BABY</v>
          </cell>
        </row>
        <row r="230">
          <cell r="CU230">
            <v>6336</v>
          </cell>
          <cell r="CV230" t="str">
            <v>6336</v>
          </cell>
          <cell r="CW230" t="str">
            <v>AMERICANA DECOR &amp; FLORAL</v>
          </cell>
          <cell r="CX230" t="str">
            <v>SDCR</v>
          </cell>
          <cell r="DG230">
            <v>8171</v>
          </cell>
          <cell r="DH230" t="str">
            <v>8171</v>
          </cell>
          <cell r="DI230">
            <v>72492</v>
          </cell>
          <cell r="DJ230">
            <v>62177.676299999985</v>
          </cell>
          <cell r="DK230">
            <v>0.85771776609832784</v>
          </cell>
          <cell r="DS230">
            <v>6808</v>
          </cell>
          <cell r="DT230" t="str">
            <v>6808</v>
          </cell>
          <cell r="DU230" t="str">
            <v>BABY DECOR</v>
          </cell>
          <cell r="DV230" t="str">
            <v>BABY</v>
          </cell>
        </row>
        <row r="231">
          <cell r="CU231">
            <v>6337</v>
          </cell>
          <cell r="CV231" t="str">
            <v>6337</v>
          </cell>
          <cell r="CW231" t="str">
            <v>VALENTINES DECOR</v>
          </cell>
          <cell r="CX231" t="str">
            <v>SDCR</v>
          </cell>
          <cell r="DG231">
            <v>8173</v>
          </cell>
          <cell r="DH231" t="str">
            <v>8173</v>
          </cell>
          <cell r="DI231">
            <v>13324</v>
          </cell>
          <cell r="DJ231">
            <v>17095.848209999996</v>
          </cell>
          <cell r="DK231">
            <v>1.2830867764935452</v>
          </cell>
          <cell r="DS231">
            <v>6816</v>
          </cell>
          <cell r="DT231" t="str">
            <v>6816</v>
          </cell>
          <cell r="DU231" t="str">
            <v>BABY - HOT DEALS</v>
          </cell>
          <cell r="DV231" t="str">
            <v>BABY</v>
          </cell>
        </row>
        <row r="232">
          <cell r="CU232">
            <v>6338</v>
          </cell>
          <cell r="CV232" t="str">
            <v>6338</v>
          </cell>
          <cell r="CW232" t="str">
            <v>MARDI GRAS DECOR</v>
          </cell>
          <cell r="CX232" t="str">
            <v>SDCR</v>
          </cell>
          <cell r="DG232">
            <v>8176</v>
          </cell>
          <cell r="DH232" t="str">
            <v>8176</v>
          </cell>
          <cell r="DI232">
            <v>41344</v>
          </cell>
          <cell r="DJ232">
            <v>12879.221296999998</v>
          </cell>
          <cell r="DK232">
            <v>0.31151367301180338</v>
          </cell>
          <cell r="DS232">
            <v>6926</v>
          </cell>
          <cell r="DT232" t="str">
            <v>6926</v>
          </cell>
          <cell r="DU232" t="str">
            <v>BODYCARE</v>
          </cell>
          <cell r="DV232" t="str">
            <v>BABO</v>
          </cell>
        </row>
        <row r="233">
          <cell r="CU233">
            <v>6325</v>
          </cell>
          <cell r="CV233" t="str">
            <v>6325</v>
          </cell>
          <cell r="CW233" t="str">
            <v>FALL FLORAL</v>
          </cell>
          <cell r="CX233" t="str">
            <v>SFLR</v>
          </cell>
          <cell r="DG233">
            <v>8177</v>
          </cell>
          <cell r="DH233" t="str">
            <v>8177</v>
          </cell>
          <cell r="DI233">
            <v>95146</v>
          </cell>
          <cell r="DJ233">
            <v>78730.965813999996</v>
          </cell>
          <cell r="DK233">
            <v>0.82747530967145222</v>
          </cell>
          <cell r="DS233">
            <v>7010</v>
          </cell>
          <cell r="DT233" t="str">
            <v>7010</v>
          </cell>
          <cell r="DU233" t="str">
            <v>CHOCOLATE CANDY</v>
          </cell>
          <cell r="DV233" t="str">
            <v>FOOD</v>
          </cell>
        </row>
        <row r="234">
          <cell r="CU234">
            <v>6329</v>
          </cell>
          <cell r="CV234" t="str">
            <v>6329</v>
          </cell>
          <cell r="CW234" t="str">
            <v>CHRISTMAS FLORAL</v>
          </cell>
          <cell r="CX234" t="str">
            <v>SFLR</v>
          </cell>
          <cell r="DG234">
            <v>8180</v>
          </cell>
          <cell r="DH234" t="str">
            <v>8180</v>
          </cell>
          <cell r="DI234">
            <v>713802</v>
          </cell>
          <cell r="DJ234">
            <v>90629.867178000117</v>
          </cell>
          <cell r="DK234">
            <v>0.12696779664108551</v>
          </cell>
          <cell r="DS234">
            <v>7011</v>
          </cell>
          <cell r="DT234" t="str">
            <v>7011</v>
          </cell>
          <cell r="DU234" t="str">
            <v>SNACKS</v>
          </cell>
          <cell r="DV234" t="str">
            <v>FOOD</v>
          </cell>
        </row>
        <row r="235">
          <cell r="CU235">
            <v>8011</v>
          </cell>
          <cell r="CV235" t="str">
            <v>8011</v>
          </cell>
          <cell r="CW235" t="str">
            <v>FULL SHEET SETS</v>
          </cell>
          <cell r="CX235" t="str">
            <v>SHTS</v>
          </cell>
          <cell r="DG235">
            <v>8185</v>
          </cell>
          <cell r="DH235" t="str">
            <v>8185</v>
          </cell>
          <cell r="DI235">
            <v>202448</v>
          </cell>
          <cell r="DJ235">
            <v>16475.876296000013</v>
          </cell>
          <cell r="DK235">
            <v>8.1383250493954062E-2</v>
          </cell>
          <cell r="DS235">
            <v>7014</v>
          </cell>
          <cell r="DT235" t="str">
            <v>7014</v>
          </cell>
          <cell r="DU235" t="str">
            <v>BEVERAGES</v>
          </cell>
          <cell r="DV235" t="str">
            <v>FOOD</v>
          </cell>
        </row>
        <row r="236">
          <cell r="CU236">
            <v>8012</v>
          </cell>
          <cell r="CV236" t="str">
            <v>8012</v>
          </cell>
          <cell r="CW236" t="str">
            <v>QUEEN SHEET SETS</v>
          </cell>
          <cell r="CX236" t="str">
            <v>SHTS</v>
          </cell>
          <cell r="DG236">
            <v>8186</v>
          </cell>
          <cell r="DH236" t="str">
            <v>8186</v>
          </cell>
          <cell r="DI236">
            <v>25511</v>
          </cell>
          <cell r="DJ236">
            <v>6085.6969990000025</v>
          </cell>
          <cell r="DK236">
            <v>0.2385518795421584</v>
          </cell>
          <cell r="DS236">
            <v>7016</v>
          </cell>
          <cell r="DT236" t="str">
            <v>7016</v>
          </cell>
          <cell r="DU236" t="str">
            <v>PRESERVES/HONEY/SYRUPS</v>
          </cell>
          <cell r="DV236" t="str">
            <v>FOOD</v>
          </cell>
        </row>
        <row r="237">
          <cell r="CU237">
            <v>8013</v>
          </cell>
          <cell r="CV237" t="str">
            <v>8013</v>
          </cell>
          <cell r="CW237" t="str">
            <v>KING SHEET SETS</v>
          </cell>
          <cell r="CX237" t="str">
            <v>SHTS</v>
          </cell>
          <cell r="DG237">
            <v>8190</v>
          </cell>
          <cell r="DH237" t="str">
            <v>8190</v>
          </cell>
          <cell r="DI237">
            <v>42275</v>
          </cell>
          <cell r="DJ237">
            <v>12735.248945000003</v>
          </cell>
          <cell r="DK237">
            <v>0.30124775742164406</v>
          </cell>
          <cell r="DS237">
            <v>7017</v>
          </cell>
          <cell r="DT237" t="str">
            <v>7017</v>
          </cell>
          <cell r="DU237" t="str">
            <v>HOLIDAY/SEASONAL</v>
          </cell>
          <cell r="DV237" t="str">
            <v>FOOD</v>
          </cell>
        </row>
        <row r="238">
          <cell r="CU238">
            <v>8014</v>
          </cell>
          <cell r="CV238" t="str">
            <v>8014</v>
          </cell>
          <cell r="CW238" t="str">
            <v>PILLOW CASES</v>
          </cell>
          <cell r="CX238" t="str">
            <v>SHTS</v>
          </cell>
          <cell r="DG238">
            <v>8194</v>
          </cell>
          <cell r="DH238" t="str">
            <v>8194</v>
          </cell>
          <cell r="DI238">
            <v>49906</v>
          </cell>
          <cell r="DJ238">
            <v>22313.921770000001</v>
          </cell>
          <cell r="DK238">
            <v>0.44711901915601332</v>
          </cell>
          <cell r="DS238">
            <v>7019</v>
          </cell>
          <cell r="DT238" t="str">
            <v>7019</v>
          </cell>
          <cell r="DU238" t="str">
            <v>PET TREATS</v>
          </cell>
          <cell r="DV238" t="str">
            <v>PETS</v>
          </cell>
        </row>
        <row r="239">
          <cell r="CU239">
            <v>8026</v>
          </cell>
          <cell r="CV239" t="str">
            <v>8026</v>
          </cell>
          <cell r="CW239" t="str">
            <v>TWIN XL SHEET SETS</v>
          </cell>
          <cell r="CX239" t="str">
            <v>SHTS</v>
          </cell>
          <cell r="DG239">
            <v>8195</v>
          </cell>
          <cell r="DH239" t="str">
            <v>8195</v>
          </cell>
          <cell r="DI239">
            <v>76706</v>
          </cell>
          <cell r="DJ239">
            <v>22747.07218700002</v>
          </cell>
          <cell r="DK239">
            <v>0.29654879914217946</v>
          </cell>
          <cell r="DS239">
            <v>7020</v>
          </cell>
          <cell r="DT239" t="str">
            <v>7020</v>
          </cell>
          <cell r="DU239" t="str">
            <v>FOOD - HOT DEALS</v>
          </cell>
          <cell r="DV239" t="str">
            <v>FOOD</v>
          </cell>
        </row>
        <row r="240">
          <cell r="CU240">
            <v>8039</v>
          </cell>
          <cell r="CV240" t="str">
            <v>8039</v>
          </cell>
          <cell r="CW240" t="str">
            <v>TWIN SHEET SETS</v>
          </cell>
          <cell r="CX240" t="str">
            <v>SHTS</v>
          </cell>
          <cell r="DG240">
            <v>8196</v>
          </cell>
          <cell r="DH240" t="str">
            <v>8196</v>
          </cell>
          <cell r="DI240">
            <v>267519</v>
          </cell>
          <cell r="DJ240">
            <v>75288.015098000003</v>
          </cell>
          <cell r="DK240">
            <v>0.28143053427233206</v>
          </cell>
          <cell r="DS240">
            <v>7021</v>
          </cell>
          <cell r="DT240" t="str">
            <v>7021</v>
          </cell>
          <cell r="DU240" t="str">
            <v>OIL/VINEGAR</v>
          </cell>
          <cell r="DV240" t="str">
            <v>FOOD</v>
          </cell>
        </row>
        <row r="241">
          <cell r="CU241">
            <v>8042</v>
          </cell>
          <cell r="CV241" t="str">
            <v>8042</v>
          </cell>
          <cell r="CW241" t="str">
            <v>NP CAL KING SHEET SETS</v>
          </cell>
          <cell r="CX241" t="str">
            <v>SHTS</v>
          </cell>
          <cell r="DG241">
            <v>8200</v>
          </cell>
          <cell r="DH241" t="str">
            <v>8200</v>
          </cell>
          <cell r="DI241">
            <v>91462</v>
          </cell>
          <cell r="DJ241">
            <v>218725.61451199994</v>
          </cell>
          <cell r="DK241">
            <v>2.3914370395574114</v>
          </cell>
          <cell r="DS241">
            <v>7022</v>
          </cell>
          <cell r="DT241" t="str">
            <v>7022</v>
          </cell>
          <cell r="DU241" t="str">
            <v>PASTA/RICE/BEANS/GRAINS</v>
          </cell>
          <cell r="DV241" t="str">
            <v>FOOD</v>
          </cell>
        </row>
        <row r="242">
          <cell r="CU242">
            <v>8047</v>
          </cell>
          <cell r="CV242" t="str">
            <v>8047</v>
          </cell>
          <cell r="CW242" t="str">
            <v>LUXURY SHEET SETS</v>
          </cell>
          <cell r="CX242" t="str">
            <v>SHTS</v>
          </cell>
          <cell r="DG242">
            <v>8220</v>
          </cell>
          <cell r="DH242" t="str">
            <v>8220</v>
          </cell>
          <cell r="DI242">
            <v>16702</v>
          </cell>
          <cell r="DJ242">
            <v>43448.227310000002</v>
          </cell>
          <cell r="DK242">
            <v>2.6013787157226682</v>
          </cell>
          <cell r="DS242">
            <v>7023</v>
          </cell>
          <cell r="DT242" t="str">
            <v>7023</v>
          </cell>
          <cell r="DU242" t="str">
            <v>SPICES/HERBS/RUBS</v>
          </cell>
          <cell r="DV242" t="str">
            <v>FOOD</v>
          </cell>
        </row>
        <row r="243">
          <cell r="CU243">
            <v>8052</v>
          </cell>
          <cell r="CV243" t="str">
            <v>8052</v>
          </cell>
          <cell r="CW243" t="str">
            <v>FLANNEL SHEET SETS</v>
          </cell>
          <cell r="CX243" t="str">
            <v>SHTS</v>
          </cell>
          <cell r="DG243">
            <v>8221</v>
          </cell>
          <cell r="DH243" t="str">
            <v>8221</v>
          </cell>
          <cell r="DI243">
            <v>12930</v>
          </cell>
          <cell r="DJ243">
            <v>22239.852615999996</v>
          </cell>
          <cell r="DK243">
            <v>1.7200195372003091</v>
          </cell>
          <cell r="DS243">
            <v>7025</v>
          </cell>
          <cell r="DT243" t="str">
            <v>7025</v>
          </cell>
          <cell r="DU243" t="str">
            <v>COFFEE</v>
          </cell>
          <cell r="DV243" t="str">
            <v>FOOD</v>
          </cell>
        </row>
        <row r="244">
          <cell r="CU244">
            <v>1054</v>
          </cell>
          <cell r="CV244" t="str">
            <v>1054</v>
          </cell>
          <cell r="CW244" t="str">
            <v>CRYSTAL BOXED GIFTS</v>
          </cell>
          <cell r="CX244" t="str">
            <v>STAY</v>
          </cell>
          <cell r="DG244">
            <v>8226</v>
          </cell>
          <cell r="DH244" t="str">
            <v>8226</v>
          </cell>
          <cell r="DI244">
            <v>21246</v>
          </cell>
          <cell r="DJ244">
            <v>33752.894645000008</v>
          </cell>
          <cell r="DK244">
            <v>1.5886705565753556</v>
          </cell>
          <cell r="DS244">
            <v>7026</v>
          </cell>
          <cell r="DT244" t="str">
            <v>7026</v>
          </cell>
          <cell r="DU244" t="str">
            <v>CONDMT/VEG/SPRDS</v>
          </cell>
          <cell r="DV244" t="str">
            <v>FOOD</v>
          </cell>
        </row>
        <row r="245">
          <cell r="CU245">
            <v>6163</v>
          </cell>
          <cell r="CV245" t="str">
            <v>6163</v>
          </cell>
          <cell r="CW245" t="str">
            <v>PENS</v>
          </cell>
          <cell r="CX245" t="str">
            <v>STAY</v>
          </cell>
          <cell r="DG245">
            <v>8227</v>
          </cell>
          <cell r="DH245" t="str">
            <v>8227</v>
          </cell>
          <cell r="DI245">
            <v>1360</v>
          </cell>
          <cell r="DJ245">
            <v>1459.4546620000001</v>
          </cell>
          <cell r="DK245">
            <v>1.0731284279411766</v>
          </cell>
          <cell r="DS245">
            <v>7027</v>
          </cell>
          <cell r="DT245" t="str">
            <v>7027</v>
          </cell>
          <cell r="DU245" t="str">
            <v>COOKIES/CAKES</v>
          </cell>
          <cell r="DV245" t="str">
            <v>FOOD</v>
          </cell>
        </row>
        <row r="246">
          <cell r="CU246">
            <v>6170</v>
          </cell>
          <cell r="CV246" t="str">
            <v>6170</v>
          </cell>
          <cell r="CW246" t="str">
            <v>STATIONERY ITEMS</v>
          </cell>
          <cell r="CX246" t="str">
            <v>STAY</v>
          </cell>
          <cell r="DG246">
            <v>8240</v>
          </cell>
          <cell r="DH246" t="str">
            <v>8240</v>
          </cell>
          <cell r="DI246">
            <v>24681</v>
          </cell>
          <cell r="DJ246">
            <v>39504.197276999985</v>
          </cell>
          <cell r="DK246">
            <v>1.6005914378266677</v>
          </cell>
          <cell r="DS246">
            <v>7028</v>
          </cell>
          <cell r="DT246" t="str">
            <v>7028</v>
          </cell>
          <cell r="DU246" t="str">
            <v>SAUCES/SOUPS</v>
          </cell>
          <cell r="DV246" t="str">
            <v>FOOD</v>
          </cell>
        </row>
        <row r="247">
          <cell r="CU247">
            <v>6171</v>
          </cell>
          <cell r="CV247" t="str">
            <v>6171</v>
          </cell>
          <cell r="CW247" t="str">
            <v>EVERYDAY CARDS</v>
          </cell>
          <cell r="CX247" t="str">
            <v>STAY</v>
          </cell>
          <cell r="DG247">
            <v>8241</v>
          </cell>
          <cell r="DH247" t="str">
            <v>8241</v>
          </cell>
          <cell r="DI247">
            <v>174160</v>
          </cell>
          <cell r="DJ247">
            <v>535097.88767600013</v>
          </cell>
          <cell r="DK247">
            <v>3.072449975172256</v>
          </cell>
          <cell r="DS247">
            <v>7034</v>
          </cell>
          <cell r="DT247" t="str">
            <v>7034</v>
          </cell>
          <cell r="DU247" t="str">
            <v>CANDY</v>
          </cell>
          <cell r="DV247" t="str">
            <v>FOOD</v>
          </cell>
        </row>
        <row r="248">
          <cell r="CU248">
            <v>6173</v>
          </cell>
          <cell r="CV248" t="str">
            <v>6173</v>
          </cell>
          <cell r="CW248" t="str">
            <v>GIFTS</v>
          </cell>
          <cell r="CX248" t="str">
            <v>STAY</v>
          </cell>
          <cell r="DG248">
            <v>8251</v>
          </cell>
          <cell r="DH248" t="str">
            <v>8251</v>
          </cell>
          <cell r="DI248">
            <v>238626</v>
          </cell>
          <cell r="DJ248">
            <v>109211.20884599998</v>
          </cell>
          <cell r="DK248">
            <v>0.45766684621960718</v>
          </cell>
          <cell r="DS248">
            <v>7110</v>
          </cell>
          <cell r="DT248" t="str">
            <v>7110</v>
          </cell>
          <cell r="DU248" t="str">
            <v>WELLNESS SOCKS</v>
          </cell>
          <cell r="DV248" t="str">
            <v>ACCY</v>
          </cell>
        </row>
        <row r="249">
          <cell r="CU249">
            <v>6178</v>
          </cell>
          <cell r="CV249" t="str">
            <v>6178</v>
          </cell>
          <cell r="CW249" t="str">
            <v>CALENDARS</v>
          </cell>
          <cell r="CX249" t="str">
            <v>STAY</v>
          </cell>
          <cell r="DG249">
            <v>8262</v>
          </cell>
          <cell r="DH249" t="str">
            <v>8262</v>
          </cell>
          <cell r="DI249">
            <v>231332</v>
          </cell>
          <cell r="DJ249">
            <v>200946.34370000008</v>
          </cell>
          <cell r="DK249">
            <v>0.86864914365500701</v>
          </cell>
          <cell r="DS249">
            <v>7150</v>
          </cell>
          <cell r="DT249" t="str">
            <v>7150</v>
          </cell>
          <cell r="DU249" t="str">
            <v>EYEWEAR</v>
          </cell>
          <cell r="DV249" t="str">
            <v>BABO</v>
          </cell>
        </row>
        <row r="250">
          <cell r="CU250">
            <v>6179</v>
          </cell>
          <cell r="CV250" t="str">
            <v>6179</v>
          </cell>
          <cell r="CW250" t="str">
            <v>HOME OFFICE</v>
          </cell>
          <cell r="CX250" t="str">
            <v>STAY</v>
          </cell>
          <cell r="DG250">
            <v>8263</v>
          </cell>
          <cell r="DH250" t="str">
            <v>8263</v>
          </cell>
          <cell r="DI250">
            <v>198714</v>
          </cell>
          <cell r="DJ250">
            <v>207778.53476400019</v>
          </cell>
          <cell r="DK250">
            <v>1.0456159846009854</v>
          </cell>
          <cell r="DS250">
            <v>7190</v>
          </cell>
          <cell r="DT250" t="str">
            <v>7190</v>
          </cell>
          <cell r="DU250" t="str">
            <v>MENS FALL/WINTER</v>
          </cell>
          <cell r="DV250" t="str">
            <v>ACCY</v>
          </cell>
        </row>
        <row r="251">
          <cell r="CU251">
            <v>6036</v>
          </cell>
          <cell r="CV251" t="str">
            <v>6036</v>
          </cell>
          <cell r="CW251" t="str">
            <v>POOL</v>
          </cell>
          <cell r="CX251" t="str">
            <v>SWIM</v>
          </cell>
          <cell r="DG251">
            <v>8265</v>
          </cell>
          <cell r="DH251" t="str">
            <v>8265</v>
          </cell>
          <cell r="DI251">
            <v>147532</v>
          </cell>
          <cell r="DJ251">
            <v>118655.3762959999</v>
          </cell>
          <cell r="DK251">
            <v>0.80426874370306034</v>
          </cell>
          <cell r="DS251">
            <v>7562</v>
          </cell>
          <cell r="DT251" t="str">
            <v>7562</v>
          </cell>
          <cell r="DU251" t="str">
            <v>WIND - HOT DEALS</v>
          </cell>
          <cell r="DV251" t="str">
            <v>WIND</v>
          </cell>
        </row>
        <row r="252">
          <cell r="CU252">
            <v>8700</v>
          </cell>
          <cell r="CV252" t="str">
            <v>8700</v>
          </cell>
          <cell r="CW252" t="str">
            <v>TABLECLOTHS</v>
          </cell>
          <cell r="CX252" t="str">
            <v>TABL</v>
          </cell>
          <cell r="DG252">
            <v>8266</v>
          </cell>
          <cell r="DH252" t="str">
            <v>8266</v>
          </cell>
          <cell r="DI252">
            <v>25690</v>
          </cell>
          <cell r="DJ252">
            <v>42885.425529</v>
          </cell>
          <cell r="DK252">
            <v>1.6693431502140912</v>
          </cell>
          <cell r="DS252">
            <v>7600</v>
          </cell>
          <cell r="DT252" t="str">
            <v>7600</v>
          </cell>
          <cell r="DU252" t="str">
            <v>COSMETIC CASES</v>
          </cell>
          <cell r="DV252" t="str">
            <v>BABO</v>
          </cell>
        </row>
        <row r="253">
          <cell r="CU253">
            <v>8701</v>
          </cell>
          <cell r="CV253" t="str">
            <v>8701</v>
          </cell>
          <cell r="CW253" t="str">
            <v>NAPKINS</v>
          </cell>
          <cell r="CX253" t="str">
            <v>TABL</v>
          </cell>
          <cell r="DG253">
            <v>8267</v>
          </cell>
          <cell r="DH253" t="str">
            <v>8267</v>
          </cell>
          <cell r="DI253">
            <v>152569</v>
          </cell>
          <cell r="DJ253">
            <v>62565.625664999985</v>
          </cell>
          <cell r="DK253">
            <v>0.41008085302387765</v>
          </cell>
          <cell r="DS253">
            <v>7610</v>
          </cell>
          <cell r="DT253" t="str">
            <v>7610</v>
          </cell>
          <cell r="DU253" t="str">
            <v>DUFFLES/BACKPACKS/GARMENT BAGS</v>
          </cell>
          <cell r="DV253" t="str">
            <v>LUGS</v>
          </cell>
        </row>
        <row r="254">
          <cell r="CU254">
            <v>8725</v>
          </cell>
          <cell r="CV254" t="str">
            <v>8725</v>
          </cell>
          <cell r="CW254" t="str">
            <v>OUTDOOR TABLE  LINENS</v>
          </cell>
          <cell r="CX254" t="str">
            <v>TABL</v>
          </cell>
          <cell r="DG254">
            <v>8268</v>
          </cell>
          <cell r="DH254" t="str">
            <v>8268</v>
          </cell>
          <cell r="DI254">
            <v>66828</v>
          </cell>
          <cell r="DJ254">
            <v>52813.662158000006</v>
          </cell>
          <cell r="DK254">
            <v>0.79029242470222072</v>
          </cell>
          <cell r="DS254">
            <v>7612</v>
          </cell>
          <cell r="DT254" t="str">
            <v>7612</v>
          </cell>
          <cell r="DU254" t="str">
            <v>SOFT SIDE UPRIGHTS</v>
          </cell>
          <cell r="DV254" t="str">
            <v>LUGS</v>
          </cell>
        </row>
        <row r="255">
          <cell r="CU255">
            <v>8740</v>
          </cell>
          <cell r="CV255" t="str">
            <v>8740</v>
          </cell>
          <cell r="CW255" t="str">
            <v>PLACEMATS</v>
          </cell>
          <cell r="CX255" t="str">
            <v>TABL</v>
          </cell>
          <cell r="DG255">
            <v>8269</v>
          </cell>
          <cell r="DH255" t="str">
            <v>8269</v>
          </cell>
          <cell r="DI255">
            <v>84060</v>
          </cell>
          <cell r="DJ255">
            <v>38504.721487999996</v>
          </cell>
          <cell r="DK255">
            <v>0.45806235412800378</v>
          </cell>
          <cell r="DS255">
            <v>7620</v>
          </cell>
          <cell r="DT255" t="str">
            <v>7620</v>
          </cell>
          <cell r="DU255" t="str">
            <v>SAMSONITE</v>
          </cell>
          <cell r="DV255" t="str">
            <v>LUGS</v>
          </cell>
        </row>
        <row r="256">
          <cell r="CU256">
            <v>8770</v>
          </cell>
          <cell r="CV256" t="str">
            <v>8770</v>
          </cell>
          <cell r="CW256" t="str">
            <v>TABLE RUNNERS</v>
          </cell>
          <cell r="CX256" t="str">
            <v>TABL</v>
          </cell>
          <cell r="DG256">
            <v>8320</v>
          </cell>
          <cell r="DH256" t="str">
            <v>8320</v>
          </cell>
          <cell r="DI256">
            <v>3356</v>
          </cell>
          <cell r="DJ256">
            <v>4609.7740519999998</v>
          </cell>
          <cell r="DK256">
            <v>1.3735917914183551</v>
          </cell>
          <cell r="DS256">
            <v>7621</v>
          </cell>
          <cell r="DT256" t="str">
            <v>7621</v>
          </cell>
          <cell r="DU256" t="str">
            <v>HARD SIDE UPRIGHTS</v>
          </cell>
          <cell r="DV256" t="str">
            <v>LUGS</v>
          </cell>
        </row>
        <row r="257">
          <cell r="CU257">
            <v>8788</v>
          </cell>
          <cell r="CV257" t="str">
            <v>8788</v>
          </cell>
          <cell r="CW257" t="str">
            <v>HALLOWEEN TABLE</v>
          </cell>
          <cell r="CX257" t="str">
            <v>TABL</v>
          </cell>
          <cell r="DG257">
            <v>8339</v>
          </cell>
          <cell r="DH257" t="str">
            <v>8339</v>
          </cell>
          <cell r="DI257">
            <v>274090</v>
          </cell>
          <cell r="DJ257">
            <v>92502.647575000025</v>
          </cell>
          <cell r="DK257">
            <v>0.33749004916268388</v>
          </cell>
          <cell r="DS257">
            <v>7629</v>
          </cell>
          <cell r="DT257" t="str">
            <v>7629</v>
          </cell>
          <cell r="DU257" t="str">
            <v>HOUS - HOT DEALS</v>
          </cell>
          <cell r="DV257" t="str">
            <v>HOUS</v>
          </cell>
        </row>
        <row r="258">
          <cell r="CU258">
            <v>8790</v>
          </cell>
          <cell r="CV258" t="str">
            <v>8790</v>
          </cell>
          <cell r="CW258" t="str">
            <v>HARVEST TABLE</v>
          </cell>
          <cell r="CX258" t="str">
            <v>TABL</v>
          </cell>
          <cell r="DG258">
            <v>8500</v>
          </cell>
          <cell r="DH258" t="str">
            <v>8500</v>
          </cell>
          <cell r="DI258">
            <v>1012138</v>
          </cell>
          <cell r="DJ258">
            <v>147163.738659</v>
          </cell>
          <cell r="DK258">
            <v>0.14539888696897063</v>
          </cell>
          <cell r="DS258">
            <v>7650</v>
          </cell>
          <cell r="DT258" t="str">
            <v>7650</v>
          </cell>
          <cell r="DU258" t="str">
            <v>LUGGAGE ACC</v>
          </cell>
          <cell r="DV258" t="str">
            <v>LUGS</v>
          </cell>
        </row>
        <row r="259">
          <cell r="CU259">
            <v>8951</v>
          </cell>
          <cell r="CV259" t="str">
            <v>8951</v>
          </cell>
          <cell r="CW259" t="str">
            <v>NAPKIN RINGS</v>
          </cell>
          <cell r="CX259" t="str">
            <v>TABL</v>
          </cell>
          <cell r="DG259">
            <v>8501</v>
          </cell>
          <cell r="DH259" t="str">
            <v>8501</v>
          </cell>
          <cell r="DI259">
            <v>221875</v>
          </cell>
          <cell r="DJ259">
            <v>67320.835003000029</v>
          </cell>
          <cell r="DK259">
            <v>0.30341784790084519</v>
          </cell>
          <cell r="DS259">
            <v>7670</v>
          </cell>
          <cell r="DT259" t="str">
            <v>7670</v>
          </cell>
          <cell r="DU259" t="str">
            <v>DESIGNER LUGGAGE</v>
          </cell>
          <cell r="DV259" t="str">
            <v>LUGS</v>
          </cell>
        </row>
        <row r="260">
          <cell r="CU260">
            <v>8190</v>
          </cell>
          <cell r="CV260" t="str">
            <v>8190</v>
          </cell>
          <cell r="CW260" t="str">
            <v>CORE THROWS</v>
          </cell>
          <cell r="CX260" t="str">
            <v>THRW</v>
          </cell>
          <cell r="DG260">
            <v>8502</v>
          </cell>
          <cell r="DH260" t="str">
            <v>8502</v>
          </cell>
          <cell r="DI260">
            <v>930298</v>
          </cell>
          <cell r="DJ260">
            <v>92637.173770000052</v>
          </cell>
          <cell r="DK260">
            <v>9.9577956493510741E-2</v>
          </cell>
          <cell r="DS260">
            <v>8011</v>
          </cell>
          <cell r="DT260" t="str">
            <v>8011</v>
          </cell>
          <cell r="DU260" t="str">
            <v>COTTON SHEET SETS</v>
          </cell>
          <cell r="DV260" t="str">
            <v>SHTS</v>
          </cell>
        </row>
        <row r="261">
          <cell r="CU261">
            <v>8269</v>
          </cell>
          <cell r="CV261" t="str">
            <v>8269</v>
          </cell>
          <cell r="CW261" t="str">
            <v>SHERPA/DOWN ALT</v>
          </cell>
          <cell r="CX261" t="str">
            <v>THRW</v>
          </cell>
          <cell r="DG261">
            <v>8504</v>
          </cell>
          <cell r="DH261" t="str">
            <v>8504</v>
          </cell>
          <cell r="DI261">
            <v>160073</v>
          </cell>
          <cell r="DJ261">
            <v>7999.2187880000001</v>
          </cell>
          <cell r="DK261">
            <v>4.9972317555115477E-2</v>
          </cell>
          <cell r="DS261">
            <v>8012</v>
          </cell>
          <cell r="DT261" t="str">
            <v>8012</v>
          </cell>
          <cell r="DU261" t="str">
            <v>CVC SHEET SETS</v>
          </cell>
          <cell r="DV261" t="str">
            <v>SHTS</v>
          </cell>
        </row>
        <row r="262">
          <cell r="CU262">
            <v>8500</v>
          </cell>
          <cell r="CV262" t="str">
            <v>8500</v>
          </cell>
          <cell r="CW262" t="str">
            <v>SOLID TOWELS</v>
          </cell>
          <cell r="CX262" t="str">
            <v>TOWL</v>
          </cell>
          <cell r="DG262">
            <v>8506</v>
          </cell>
          <cell r="DH262" t="str">
            <v>8506</v>
          </cell>
          <cell r="DI262">
            <v>96261</v>
          </cell>
          <cell r="DJ262">
            <v>30214.622122000004</v>
          </cell>
          <cell r="DK262">
            <v>0.31388227965635102</v>
          </cell>
          <cell r="DS262">
            <v>8013</v>
          </cell>
          <cell r="DT262" t="str">
            <v>8013</v>
          </cell>
          <cell r="DU262" t="str">
            <v>MICROFIBER SHEET SETS</v>
          </cell>
          <cell r="DV262" t="str">
            <v>SHTS</v>
          </cell>
        </row>
        <row r="263">
          <cell r="CU263">
            <v>8501</v>
          </cell>
          <cell r="CV263" t="str">
            <v>8501</v>
          </cell>
          <cell r="CW263" t="str">
            <v>ROBES &amp; WRAPS</v>
          </cell>
          <cell r="CX263" t="str">
            <v>TOWL</v>
          </cell>
          <cell r="DG263">
            <v>8507</v>
          </cell>
          <cell r="DH263" t="str">
            <v>8507</v>
          </cell>
          <cell r="DI263">
            <v>468212</v>
          </cell>
          <cell r="DJ263">
            <v>78811.754239999937</v>
          </cell>
          <cell r="DK263">
            <v>0.16832493451684266</v>
          </cell>
          <cell r="DS263">
            <v>8014</v>
          </cell>
          <cell r="DT263" t="str">
            <v>8014</v>
          </cell>
          <cell r="DU263" t="str">
            <v>PILLOW CASES</v>
          </cell>
          <cell r="DV263" t="str">
            <v>SHTS</v>
          </cell>
        </row>
        <row r="264">
          <cell r="CU264">
            <v>8502</v>
          </cell>
          <cell r="CV264" t="str">
            <v>8502</v>
          </cell>
          <cell r="CW264" t="str">
            <v>SOLID WHT TOWL</v>
          </cell>
          <cell r="CX264" t="str">
            <v>TOWL</v>
          </cell>
          <cell r="DG264">
            <v>8511</v>
          </cell>
          <cell r="DH264" t="str">
            <v>8511</v>
          </cell>
          <cell r="DI264">
            <v>112053</v>
          </cell>
          <cell r="DJ264">
            <v>7788.558567</v>
          </cell>
          <cell r="DK264">
            <v>6.9507809402693368E-2</v>
          </cell>
          <cell r="DS264">
            <v>8026</v>
          </cell>
          <cell r="DT264" t="str">
            <v>8026</v>
          </cell>
          <cell r="DU264" t="str">
            <v>COOLING SHEET SETS</v>
          </cell>
          <cell r="DV264" t="str">
            <v>SHTS</v>
          </cell>
        </row>
        <row r="265">
          <cell r="CU265">
            <v>8504</v>
          </cell>
          <cell r="CV265" t="str">
            <v>8504</v>
          </cell>
          <cell r="CW265" t="str">
            <v>EMBELSH TOWL</v>
          </cell>
          <cell r="CX265" t="str">
            <v>TOWL</v>
          </cell>
          <cell r="DG265">
            <v>8517</v>
          </cell>
          <cell r="DH265" t="str">
            <v>8517</v>
          </cell>
          <cell r="DI265">
            <v>167858</v>
          </cell>
          <cell r="DJ265">
            <v>47592.760380000007</v>
          </cell>
          <cell r="DK265">
            <v>0.28352989062183515</v>
          </cell>
          <cell r="DS265">
            <v>8037</v>
          </cell>
          <cell r="DT265" t="str">
            <v>8037</v>
          </cell>
          <cell r="DU265" t="str">
            <v>LUXURY COMFORTERS</v>
          </cell>
          <cell r="DV265" t="str">
            <v>BCOV</v>
          </cell>
        </row>
        <row r="266">
          <cell r="CU266">
            <v>8506</v>
          </cell>
          <cell r="CV266" t="str">
            <v>8506</v>
          </cell>
          <cell r="CW266" t="str">
            <v>BATH SHEETS</v>
          </cell>
          <cell r="CX266" t="str">
            <v>TOWL</v>
          </cell>
          <cell r="DG266">
            <v>8520</v>
          </cell>
          <cell r="DH266" t="str">
            <v>8520</v>
          </cell>
          <cell r="DI266">
            <v>702076</v>
          </cell>
          <cell r="DJ266">
            <v>170722.61199799998</v>
          </cell>
          <cell r="DK266">
            <v>0.24316827807530805</v>
          </cell>
          <cell r="DS266">
            <v>8039</v>
          </cell>
          <cell r="DT266" t="str">
            <v>8039</v>
          </cell>
          <cell r="DU266" t="str">
            <v>BAMBOO SHEET SETS</v>
          </cell>
          <cell r="DV266" t="str">
            <v>SHTS</v>
          </cell>
        </row>
        <row r="267">
          <cell r="CU267">
            <v>8507</v>
          </cell>
          <cell r="CV267" t="str">
            <v>8507</v>
          </cell>
          <cell r="CW267" t="str">
            <v>BEACH TOWELS</v>
          </cell>
          <cell r="CX267" t="str">
            <v>TOWL</v>
          </cell>
          <cell r="DG267">
            <v>8521</v>
          </cell>
          <cell r="DH267" t="str">
            <v>8521</v>
          </cell>
          <cell r="DI267">
            <v>213656</v>
          </cell>
          <cell r="DJ267">
            <v>50790.894022</v>
          </cell>
          <cell r="DK267">
            <v>0.23772276005354401</v>
          </cell>
          <cell r="DS267">
            <v>8042</v>
          </cell>
          <cell r="DT267" t="str">
            <v>8042</v>
          </cell>
          <cell r="DU267" t="str">
            <v>NP CAL KING SHEET SETS</v>
          </cell>
          <cell r="DV267" t="str">
            <v>SHTS</v>
          </cell>
        </row>
        <row r="268">
          <cell r="CU268">
            <v>8511</v>
          </cell>
          <cell r="CV268" t="str">
            <v>8511</v>
          </cell>
          <cell r="CW268" t="str">
            <v>XMAS TOWELS</v>
          </cell>
          <cell r="CX268" t="str">
            <v>TOWL</v>
          </cell>
          <cell r="DG268">
            <v>8522</v>
          </cell>
          <cell r="DH268" t="str">
            <v>8522</v>
          </cell>
          <cell r="DI268">
            <v>189224</v>
          </cell>
          <cell r="DJ268">
            <v>42847.621526000032</v>
          </cell>
          <cell r="DK268">
            <v>0.22643862050268482</v>
          </cell>
          <cell r="DS268">
            <v>8047</v>
          </cell>
          <cell r="DT268" t="str">
            <v>8047</v>
          </cell>
          <cell r="DU268" t="str">
            <v>LUXURY SHEET SETS</v>
          </cell>
          <cell r="DV268" t="str">
            <v>SHTS</v>
          </cell>
        </row>
        <row r="269">
          <cell r="CU269">
            <v>8517</v>
          </cell>
          <cell r="CV269" t="str">
            <v>8517</v>
          </cell>
          <cell r="CW269" t="str">
            <v>JACQ TOWELS</v>
          </cell>
          <cell r="CX269" t="str">
            <v>TOWL</v>
          </cell>
          <cell r="DG269">
            <v>8523</v>
          </cell>
          <cell r="DH269" t="str">
            <v>8523</v>
          </cell>
          <cell r="DI269">
            <v>117360</v>
          </cell>
          <cell r="DJ269">
            <v>46927.23298999999</v>
          </cell>
          <cell r="DK269">
            <v>0.39985713181663252</v>
          </cell>
          <cell r="DS269">
            <v>8052</v>
          </cell>
          <cell r="DT269" t="str">
            <v>8052</v>
          </cell>
          <cell r="DU269" t="str">
            <v>FLANNEL SHEET SETS</v>
          </cell>
          <cell r="DV269" t="str">
            <v>SHTS</v>
          </cell>
        </row>
        <row r="270">
          <cell r="CU270">
            <v>8529</v>
          </cell>
          <cell r="CV270" t="str">
            <v>8529</v>
          </cell>
          <cell r="CW270" t="str">
            <v>WASH CLOTH SETS</v>
          </cell>
          <cell r="CX270" t="str">
            <v>TOWL</v>
          </cell>
          <cell r="DG270">
            <v>8529</v>
          </cell>
          <cell r="DH270" t="str">
            <v>8529</v>
          </cell>
          <cell r="DI270">
            <v>1100915</v>
          </cell>
          <cell r="DJ270">
            <v>101186.06584800009</v>
          </cell>
          <cell r="DK270">
            <v>9.1910879448458854E-2</v>
          </cell>
          <cell r="DS270">
            <v>8089</v>
          </cell>
          <cell r="DT270" t="str">
            <v>8089</v>
          </cell>
          <cell r="DU270" t="str">
            <v>SHTS - HOT DEALS</v>
          </cell>
          <cell r="DV270" t="str">
            <v>SHTS</v>
          </cell>
        </row>
        <row r="271">
          <cell r="CU271">
            <v>6028</v>
          </cell>
          <cell r="CV271" t="str">
            <v>6028</v>
          </cell>
          <cell r="CW271" t="str">
            <v>GAMES</v>
          </cell>
          <cell r="CX271" t="str">
            <v>TOYS</v>
          </cell>
          <cell r="DG271">
            <v>8531</v>
          </cell>
          <cell r="DH271" t="str">
            <v>8531</v>
          </cell>
          <cell r="DI271">
            <v>448454</v>
          </cell>
          <cell r="DJ271">
            <v>72863.339600000021</v>
          </cell>
          <cell r="DK271">
            <v>0.16247673027779888</v>
          </cell>
          <cell r="DS271">
            <v>8101</v>
          </cell>
          <cell r="DT271" t="str">
            <v>8101</v>
          </cell>
          <cell r="DU271" t="str">
            <v>POLY BPIL- KING</v>
          </cell>
          <cell r="DV271" t="str">
            <v>BPIL</v>
          </cell>
        </row>
        <row r="272">
          <cell r="CU272">
            <v>6029</v>
          </cell>
          <cell r="CV272" t="str">
            <v>6029</v>
          </cell>
          <cell r="CW272" t="str">
            <v>BOY TOYS</v>
          </cell>
          <cell r="CX272" t="str">
            <v>TOYS</v>
          </cell>
          <cell r="DG272">
            <v>8532</v>
          </cell>
          <cell r="DH272" t="str">
            <v>8532</v>
          </cell>
          <cell r="DI272">
            <v>1039688</v>
          </cell>
          <cell r="DJ272">
            <v>85164.557446000254</v>
          </cell>
          <cell r="DK272">
            <v>8.1913571615715733E-2</v>
          </cell>
          <cell r="DS272">
            <v>8103</v>
          </cell>
          <cell r="DT272" t="str">
            <v>8103</v>
          </cell>
          <cell r="DU272" t="str">
            <v>POLY BPIL - JUMBO</v>
          </cell>
          <cell r="DV272" t="str">
            <v>BPIL</v>
          </cell>
        </row>
        <row r="273">
          <cell r="CU273">
            <v>6030</v>
          </cell>
          <cell r="CV273" t="str">
            <v>6030</v>
          </cell>
          <cell r="CW273" t="str">
            <v>PUZZLES</v>
          </cell>
          <cell r="CX273" t="str">
            <v>TOYS</v>
          </cell>
          <cell r="DG273">
            <v>8535</v>
          </cell>
          <cell r="DH273" t="str">
            <v>8535</v>
          </cell>
          <cell r="DI273">
            <v>724790</v>
          </cell>
          <cell r="DJ273">
            <v>128242.42838599994</v>
          </cell>
          <cell r="DK273">
            <v>0.17693735893983076</v>
          </cell>
          <cell r="DS273">
            <v>8110</v>
          </cell>
          <cell r="DT273" t="str">
            <v>8110</v>
          </cell>
          <cell r="DU273" t="str">
            <v>FOAM PILLOWS</v>
          </cell>
          <cell r="DV273" t="str">
            <v>BPIL</v>
          </cell>
        </row>
        <row r="274">
          <cell r="CU274">
            <v>6031</v>
          </cell>
          <cell r="CV274" t="str">
            <v>6031</v>
          </cell>
          <cell r="CW274" t="str">
            <v>GIRL TOYS</v>
          </cell>
          <cell r="CX274" t="str">
            <v>TOYS</v>
          </cell>
          <cell r="DG274">
            <v>8540</v>
          </cell>
          <cell r="DH274" t="str">
            <v>8540</v>
          </cell>
          <cell r="DI274">
            <v>1990026</v>
          </cell>
          <cell r="DJ274">
            <v>117566.23188199961</v>
          </cell>
          <cell r="DK274">
            <v>5.9077736613491291E-2</v>
          </cell>
          <cell r="DS274">
            <v>8112</v>
          </cell>
          <cell r="DT274" t="str">
            <v>8112</v>
          </cell>
          <cell r="DU274" t="str">
            <v>SHAPES PILLOWS</v>
          </cell>
          <cell r="DV274" t="str">
            <v>BPIL</v>
          </cell>
        </row>
        <row r="275">
          <cell r="CU275">
            <v>6032</v>
          </cell>
          <cell r="CV275" t="str">
            <v>6032</v>
          </cell>
          <cell r="CW275" t="str">
            <v>PLUSH TOYS</v>
          </cell>
          <cell r="CX275" t="str">
            <v>TOYS</v>
          </cell>
          <cell r="DG275">
            <v>8541</v>
          </cell>
          <cell r="DH275" t="str">
            <v>8541</v>
          </cell>
          <cell r="DI275">
            <v>1686952</v>
          </cell>
          <cell r="DJ275">
            <v>42779.539358000016</v>
          </cell>
          <cell r="DK275">
            <v>2.5359073262309784E-2</v>
          </cell>
          <cell r="DS275">
            <v>8114</v>
          </cell>
          <cell r="DT275" t="str">
            <v>8114</v>
          </cell>
          <cell r="DU275" t="str">
            <v>EURO PILLOWS</v>
          </cell>
          <cell r="DV275" t="str">
            <v>BPIL</v>
          </cell>
        </row>
        <row r="276">
          <cell r="CU276">
            <v>6038</v>
          </cell>
          <cell r="CV276" t="str">
            <v>6038</v>
          </cell>
          <cell r="CW276" t="str">
            <v>SUMMER TOYS</v>
          </cell>
          <cell r="CX276" t="str">
            <v>TOYS</v>
          </cell>
          <cell r="DG276">
            <v>8543</v>
          </cell>
          <cell r="DH276" t="str">
            <v>8543</v>
          </cell>
          <cell r="DI276">
            <v>2951692</v>
          </cell>
          <cell r="DJ276">
            <v>98023.507883999991</v>
          </cell>
          <cell r="DK276">
            <v>3.3209260276478705E-2</v>
          </cell>
          <cell r="DS276">
            <v>8121</v>
          </cell>
          <cell r="DT276" t="str">
            <v>8121</v>
          </cell>
          <cell r="DU276" t="str">
            <v>DOWN PILLOWS</v>
          </cell>
          <cell r="DV276" t="str">
            <v>BPIL</v>
          </cell>
        </row>
        <row r="277">
          <cell r="CU277">
            <v>6040</v>
          </cell>
          <cell r="CV277" t="str">
            <v>6040</v>
          </cell>
          <cell r="CW277" t="str">
            <v>PRESCHOOL TOYS</v>
          </cell>
          <cell r="CX277" t="str">
            <v>TOYS</v>
          </cell>
          <cell r="DG277">
            <v>8545</v>
          </cell>
          <cell r="DH277" t="str">
            <v>8545</v>
          </cell>
          <cell r="DI277">
            <v>848320</v>
          </cell>
          <cell r="DJ277">
            <v>47792.301386000028</v>
          </cell>
          <cell r="DK277">
            <v>5.6337586507450049E-2</v>
          </cell>
          <cell r="DS277">
            <v>8127</v>
          </cell>
          <cell r="DT277" t="str">
            <v>8127</v>
          </cell>
          <cell r="DU277" t="str">
            <v>FEATHER PILLOWS</v>
          </cell>
          <cell r="DV277" t="str">
            <v>BPIL</v>
          </cell>
        </row>
        <row r="278">
          <cell r="CU278">
            <v>6049</v>
          </cell>
          <cell r="CV278" t="str">
            <v>6049</v>
          </cell>
          <cell r="CW278" t="str">
            <v>ARTS &amp; CRAFTS</v>
          </cell>
          <cell r="CX278" t="str">
            <v>TOYS</v>
          </cell>
          <cell r="DG278">
            <v>8547</v>
          </cell>
          <cell r="DH278" t="str">
            <v>8547</v>
          </cell>
          <cell r="DI278">
            <v>1714388</v>
          </cell>
          <cell r="DJ278">
            <v>88383.637251999855</v>
          </cell>
          <cell r="DK278">
            <v>5.1554045672274805E-2</v>
          </cell>
          <cell r="DS278">
            <v>8130</v>
          </cell>
          <cell r="DT278" t="str">
            <v>8130</v>
          </cell>
          <cell r="DU278" t="str">
            <v>PILLOW PROTECTORS</v>
          </cell>
          <cell r="DV278" t="str">
            <v>BPIL</v>
          </cell>
        </row>
        <row r="279">
          <cell r="CU279">
            <v>6205</v>
          </cell>
          <cell r="CV279" t="str">
            <v>6205</v>
          </cell>
          <cell r="CW279" t="str">
            <v>OUTDOOR GAMES</v>
          </cell>
          <cell r="CX279" t="str">
            <v>TOYS</v>
          </cell>
          <cell r="DG279">
            <v>8548</v>
          </cell>
          <cell r="DH279" t="str">
            <v>8548</v>
          </cell>
          <cell r="DI279">
            <v>1291820</v>
          </cell>
          <cell r="DJ279">
            <v>38959.627853999991</v>
          </cell>
          <cell r="DK279">
            <v>3.0158712401108508E-2</v>
          </cell>
          <cell r="DS279">
            <v>8140</v>
          </cell>
          <cell r="DT279" t="str">
            <v>8140</v>
          </cell>
          <cell r="DU279" t="str">
            <v>WINDOW TIEBACKS &amp; TASSELS</v>
          </cell>
          <cell r="DV279" t="str">
            <v>WIND</v>
          </cell>
        </row>
        <row r="280">
          <cell r="CU280">
            <v>6053</v>
          </cell>
          <cell r="CV280" t="str">
            <v>6053</v>
          </cell>
          <cell r="CW280" t="str">
            <v>XMAS ORNAMENTS</v>
          </cell>
          <cell r="CX280" t="str">
            <v>TRIM</v>
          </cell>
          <cell r="DG280">
            <v>8550</v>
          </cell>
          <cell r="DH280" t="str">
            <v>8550</v>
          </cell>
          <cell r="DI280">
            <v>637992</v>
          </cell>
          <cell r="DJ280">
            <v>99014.91643399997</v>
          </cell>
          <cell r="DK280">
            <v>0.15519773983686311</v>
          </cell>
          <cell r="DS280">
            <v>8150</v>
          </cell>
          <cell r="DT280" t="str">
            <v>8150</v>
          </cell>
          <cell r="DU280" t="str">
            <v>PLUSH BLANKETS</v>
          </cell>
          <cell r="DV280" t="str">
            <v>BLKT</v>
          </cell>
        </row>
        <row r="281">
          <cell r="CU281">
            <v>6054</v>
          </cell>
          <cell r="CV281" t="str">
            <v>6054</v>
          </cell>
          <cell r="CW281" t="str">
            <v>MISC ORNAMENTS</v>
          </cell>
          <cell r="CX281" t="str">
            <v>TRIM</v>
          </cell>
          <cell r="DG281">
            <v>8552</v>
          </cell>
          <cell r="DH281" t="str">
            <v>8552</v>
          </cell>
          <cell r="DI281">
            <v>198882</v>
          </cell>
          <cell r="DJ281">
            <v>35712.839946000015</v>
          </cell>
          <cell r="DK281">
            <v>0.17956798476483551</v>
          </cell>
          <cell r="DS281">
            <v>8160</v>
          </cell>
          <cell r="DT281" t="str">
            <v>8160</v>
          </cell>
          <cell r="DU281" t="str">
            <v>COTTON BLANKETS</v>
          </cell>
          <cell r="DV281" t="str">
            <v>BLKT</v>
          </cell>
        </row>
        <row r="282">
          <cell r="CU282">
            <v>6055</v>
          </cell>
          <cell r="CV282" t="str">
            <v>6055</v>
          </cell>
          <cell r="CW282" t="str">
            <v>TRIM ACCESSORIES</v>
          </cell>
          <cell r="CX282" t="str">
            <v>TRIM</v>
          </cell>
          <cell r="DG282">
            <v>8553</v>
          </cell>
          <cell r="DH282" t="str">
            <v>8553</v>
          </cell>
          <cell r="DI282">
            <v>317748</v>
          </cell>
          <cell r="DJ282">
            <v>36074.414406000018</v>
          </cell>
          <cell r="DK282">
            <v>0.11353152311265537</v>
          </cell>
          <cell r="DS282">
            <v>8169</v>
          </cell>
          <cell r="DT282" t="str">
            <v>8169</v>
          </cell>
          <cell r="DU282" t="str">
            <v>SHERPA BLANKET</v>
          </cell>
          <cell r="DV282" t="str">
            <v>BLKT</v>
          </cell>
        </row>
        <row r="283">
          <cell r="CU283">
            <v>4051</v>
          </cell>
          <cell r="CV283" t="str">
            <v>4051</v>
          </cell>
          <cell r="CW283" t="str">
            <v>DEC WALL</v>
          </cell>
          <cell r="CX283" t="str">
            <v>WALL</v>
          </cell>
          <cell r="DG283">
            <v>8555</v>
          </cell>
          <cell r="DH283" t="str">
            <v>8555</v>
          </cell>
          <cell r="DI283">
            <v>309218</v>
          </cell>
          <cell r="DJ283">
            <v>186199.02802599993</v>
          </cell>
          <cell r="DK283">
            <v>0.60216102563886942</v>
          </cell>
          <cell r="DS283">
            <v>8171</v>
          </cell>
          <cell r="DT283" t="str">
            <v>8171</v>
          </cell>
          <cell r="DU283" t="str">
            <v>LUXURY BLANKET</v>
          </cell>
          <cell r="DV283" t="str">
            <v>BLKT</v>
          </cell>
        </row>
        <row r="284">
          <cell r="CU284">
            <v>6110</v>
          </cell>
          <cell r="CV284" t="str">
            <v>6110</v>
          </cell>
          <cell r="CW284" t="str">
            <v>UNDER GLASS ART</v>
          </cell>
          <cell r="CX284" t="str">
            <v>WALL</v>
          </cell>
          <cell r="DG284">
            <v>8556</v>
          </cell>
          <cell r="DH284" t="str">
            <v>8556</v>
          </cell>
          <cell r="DI284">
            <v>1138162</v>
          </cell>
          <cell r="DJ284">
            <v>313480.90364199993</v>
          </cell>
          <cell r="DK284">
            <v>0.27542731495340728</v>
          </cell>
          <cell r="DS284">
            <v>8173</v>
          </cell>
          <cell r="DT284" t="str">
            <v>8173</v>
          </cell>
          <cell r="DU284" t="str">
            <v>HEATED BLANKET</v>
          </cell>
          <cell r="DV284" t="str">
            <v>BLKT</v>
          </cell>
        </row>
        <row r="285">
          <cell r="CU285">
            <v>6112</v>
          </cell>
          <cell r="CV285" t="str">
            <v>6112</v>
          </cell>
          <cell r="CW285" t="str">
            <v>MIRRORS</v>
          </cell>
          <cell r="CX285" t="str">
            <v>WALL</v>
          </cell>
          <cell r="DG285">
            <v>8557</v>
          </cell>
          <cell r="DH285" t="str">
            <v>8557</v>
          </cell>
          <cell r="DI285">
            <v>400192</v>
          </cell>
          <cell r="DJ285">
            <v>183991.48920600006</v>
          </cell>
          <cell r="DK285">
            <v>0.45975803915620517</v>
          </cell>
          <cell r="DS285">
            <v>8176</v>
          </cell>
          <cell r="DT285" t="str">
            <v>8176</v>
          </cell>
          <cell r="DU285" t="str">
            <v>FAUX FUR THROWS</v>
          </cell>
          <cell r="DV285" t="str">
            <v>THRW</v>
          </cell>
        </row>
        <row r="286">
          <cell r="CU286">
            <v>6116</v>
          </cell>
          <cell r="CV286" t="str">
            <v>6116</v>
          </cell>
          <cell r="CW286" t="str">
            <v>CANVAS ART</v>
          </cell>
          <cell r="CX286" t="str">
            <v>WALL</v>
          </cell>
          <cell r="DG286">
            <v>8558</v>
          </cell>
          <cell r="DH286" t="str">
            <v>8558</v>
          </cell>
          <cell r="DI286">
            <v>300992</v>
          </cell>
          <cell r="DJ286">
            <v>24752.850378000014</v>
          </cell>
          <cell r="DK286">
            <v>8.2237569031735111E-2</v>
          </cell>
          <cell r="DS286">
            <v>8177</v>
          </cell>
          <cell r="DT286" t="str">
            <v>8177</v>
          </cell>
          <cell r="DU286" t="str">
            <v>WEIGHTED BLANKET</v>
          </cell>
          <cell r="DV286" t="str">
            <v>BLKT</v>
          </cell>
        </row>
        <row r="287">
          <cell r="CU287">
            <v>8140</v>
          </cell>
          <cell r="CV287" t="str">
            <v>8140</v>
          </cell>
          <cell r="CW287" t="str">
            <v>WINDOW TIEBACKS &amp; TASSELS</v>
          </cell>
          <cell r="CX287" t="str">
            <v>WIND</v>
          </cell>
          <cell r="DG287">
            <v>8562</v>
          </cell>
          <cell r="DH287" t="str">
            <v>8562</v>
          </cell>
          <cell r="DI287">
            <v>75366</v>
          </cell>
          <cell r="DJ287">
            <v>1828.1440700000005</v>
          </cell>
          <cell r="DK287">
            <v>2.4256880688904817E-2</v>
          </cell>
          <cell r="DS287">
            <v>8180</v>
          </cell>
          <cell r="DT287" t="str">
            <v>8180</v>
          </cell>
          <cell r="DU287" t="str">
            <v>BABY BLANKETS</v>
          </cell>
          <cell r="DV287" t="str">
            <v>BABY</v>
          </cell>
        </row>
        <row r="288">
          <cell r="CU288">
            <v>8195</v>
          </cell>
          <cell r="CV288" t="str">
            <v>8195</v>
          </cell>
          <cell r="CW288" t="str">
            <v>96IN DRAPES &amp; SHEERS</v>
          </cell>
          <cell r="CX288" t="str">
            <v>WIND</v>
          </cell>
          <cell r="DG288">
            <v>8600</v>
          </cell>
          <cell r="DH288" t="str">
            <v>8600</v>
          </cell>
          <cell r="DI288">
            <v>2540676</v>
          </cell>
          <cell r="DJ288">
            <v>89224.774071999709</v>
          </cell>
          <cell r="DK288">
            <v>3.5118517304843166E-2</v>
          </cell>
          <cell r="DS288">
            <v>8185</v>
          </cell>
          <cell r="DT288" t="str">
            <v>8185</v>
          </cell>
          <cell r="DU288" t="str">
            <v>BABY BATH</v>
          </cell>
          <cell r="DV288" t="str">
            <v>BABY</v>
          </cell>
        </row>
        <row r="289">
          <cell r="CU289">
            <v>8196</v>
          </cell>
          <cell r="CV289" t="str">
            <v>8196</v>
          </cell>
          <cell r="CW289" t="str">
            <v>WINDOW HARDWARE</v>
          </cell>
          <cell r="CX289" t="str">
            <v>WIND</v>
          </cell>
          <cell r="DG289">
            <v>8700</v>
          </cell>
          <cell r="DH289" t="str">
            <v>8700</v>
          </cell>
          <cell r="DI289">
            <v>153397</v>
          </cell>
          <cell r="DJ289">
            <v>22110.096843999985</v>
          </cell>
          <cell r="DK289">
            <v>0.14413643581034821</v>
          </cell>
          <cell r="DS289">
            <v>8186</v>
          </cell>
          <cell r="DT289" t="str">
            <v>8186</v>
          </cell>
          <cell r="DU289" t="str">
            <v>LUXURY THROWS</v>
          </cell>
          <cell r="DV289" t="str">
            <v>THRW</v>
          </cell>
        </row>
        <row r="290">
          <cell r="CU290">
            <v>8840</v>
          </cell>
          <cell r="CV290" t="str">
            <v>8840</v>
          </cell>
          <cell r="CW290" t="str">
            <v>84IN DRAPES &amp; SHEERS</v>
          </cell>
          <cell r="CX290" t="str">
            <v>WIND</v>
          </cell>
          <cell r="DG290">
            <v>8701</v>
          </cell>
          <cell r="DH290" t="str">
            <v>8701</v>
          </cell>
          <cell r="DI290">
            <v>241770</v>
          </cell>
          <cell r="DJ290">
            <v>23916.790766000013</v>
          </cell>
          <cell r="DK290">
            <v>9.8923732332382067E-2</v>
          </cell>
          <cell r="DS290">
            <v>8190</v>
          </cell>
          <cell r="DT290" t="str">
            <v>8190</v>
          </cell>
          <cell r="DU290" t="str">
            <v>CHENILLE THROWS</v>
          </cell>
          <cell r="DV290" t="str">
            <v>THRW</v>
          </cell>
        </row>
        <row r="291">
          <cell r="CU291">
            <v>8842</v>
          </cell>
          <cell r="CV291" t="str">
            <v>8842</v>
          </cell>
          <cell r="CW291" t="str">
            <v>108IN DRAPES &amp; SHEERS</v>
          </cell>
          <cell r="CX291" t="str">
            <v>WIND</v>
          </cell>
          <cell r="DG291">
            <v>8725</v>
          </cell>
          <cell r="DH291" t="str">
            <v>8725</v>
          </cell>
          <cell r="DI291">
            <v>100429</v>
          </cell>
          <cell r="DJ291">
            <v>59929.988237999991</v>
          </cell>
          <cell r="DK291">
            <v>0.59673986834480075</v>
          </cell>
          <cell r="DS291">
            <v>8194</v>
          </cell>
          <cell r="DT291" t="str">
            <v>8194</v>
          </cell>
          <cell r="DU291" t="str">
            <v>SEASONALTHROWS</v>
          </cell>
          <cell r="DV291" t="str">
            <v>THRW</v>
          </cell>
        </row>
        <row r="292">
          <cell r="CU292">
            <v>6250</v>
          </cell>
          <cell r="CV292" t="str">
            <v>6250</v>
          </cell>
          <cell r="CW292" t="str">
            <v>EVERYDAY GIFTWRAP/RIBBON</v>
          </cell>
          <cell r="CX292" t="str">
            <v>WRAP</v>
          </cell>
          <cell r="DG292">
            <v>8740</v>
          </cell>
          <cell r="DH292" t="str">
            <v>8740</v>
          </cell>
          <cell r="DI292">
            <v>287317</v>
          </cell>
          <cell r="DJ292">
            <v>22291.541911999997</v>
          </cell>
          <cell r="DK292">
            <v>7.7585182610148365E-2</v>
          </cell>
          <cell r="DS292">
            <v>8195</v>
          </cell>
          <cell r="DT292" t="str">
            <v>8195</v>
          </cell>
          <cell r="DU292" t="str">
            <v>BLACKOUT ROOM DARKENING</v>
          </cell>
          <cell r="DV292" t="str">
            <v>WIND</v>
          </cell>
        </row>
        <row r="293">
          <cell r="CU293">
            <v>6252</v>
          </cell>
          <cell r="CV293" t="str">
            <v>6252</v>
          </cell>
          <cell r="CW293" t="str">
            <v>EVERYDAY BAGS</v>
          </cell>
          <cell r="CX293" t="str">
            <v>WRAP</v>
          </cell>
          <cell r="DG293">
            <v>8770</v>
          </cell>
          <cell r="DH293" t="str">
            <v>8770</v>
          </cell>
          <cell r="DI293">
            <v>139840</v>
          </cell>
          <cell r="DJ293">
            <v>14243.487217000011</v>
          </cell>
          <cell r="DK293">
            <v>0.10185560080806644</v>
          </cell>
          <cell r="DS293">
            <v>8196</v>
          </cell>
          <cell r="DT293" t="str">
            <v>8196</v>
          </cell>
          <cell r="DU293" t="str">
            <v>WINDOW HARDWARE</v>
          </cell>
          <cell r="DV293" t="str">
            <v>WIND</v>
          </cell>
        </row>
        <row r="294">
          <cell r="CU294">
            <v>6254</v>
          </cell>
          <cell r="CV294" t="str">
            <v>6254</v>
          </cell>
          <cell r="CW294" t="str">
            <v>EVERYDAY BOXES</v>
          </cell>
          <cell r="CX294" t="str">
            <v>WRAP</v>
          </cell>
          <cell r="DG294">
            <v>8788</v>
          </cell>
          <cell r="DH294" t="str">
            <v>8788</v>
          </cell>
          <cell r="DI294">
            <v>9428</v>
          </cell>
          <cell r="DJ294">
            <v>650.01427299999989</v>
          </cell>
          <cell r="DK294">
            <v>6.8945086232498926E-2</v>
          </cell>
          <cell r="DS294">
            <v>8200</v>
          </cell>
          <cell r="DT294" t="str">
            <v>8200</v>
          </cell>
          <cell r="DU294" t="str">
            <v>SOLID COMFORTERS</v>
          </cell>
          <cell r="DV294" t="str">
            <v>BCOV</v>
          </cell>
        </row>
        <row r="295">
          <cell r="CU295">
            <v>6255</v>
          </cell>
          <cell r="CV295" t="str">
            <v>6255</v>
          </cell>
          <cell r="CW295" t="str">
            <v>EVERYDAY TISSUE</v>
          </cell>
          <cell r="CX295" t="str">
            <v>WRAP</v>
          </cell>
          <cell r="DG295">
            <v>8790</v>
          </cell>
          <cell r="DH295" t="str">
            <v>8790</v>
          </cell>
          <cell r="DI295">
            <v>68558</v>
          </cell>
          <cell r="DJ295">
            <v>5048.0368150000013</v>
          </cell>
          <cell r="DK295">
            <v>7.3631623078269509E-2</v>
          </cell>
          <cell r="DS295">
            <v>8220</v>
          </cell>
          <cell r="DT295" t="str">
            <v>8220</v>
          </cell>
          <cell r="DU295" t="str">
            <v>BED IN A BAG</v>
          </cell>
          <cell r="DV295" t="str">
            <v>BCOV</v>
          </cell>
        </row>
        <row r="296">
          <cell r="CU296">
            <v>6103</v>
          </cell>
          <cell r="CV296" t="str">
            <v>6103</v>
          </cell>
          <cell r="CW296" t="str">
            <v>STEINBACH</v>
          </cell>
          <cell r="CX296" t="str">
            <v>XEUR</v>
          </cell>
          <cell r="DG296">
            <v>8792</v>
          </cell>
          <cell r="DH296" t="str">
            <v>8792</v>
          </cell>
          <cell r="DI296">
            <v>36597</v>
          </cell>
          <cell r="DJ296">
            <v>4925.3774519999988</v>
          </cell>
          <cell r="DK296">
            <v>0.1345841859168784</v>
          </cell>
          <cell r="DS296">
            <v>8221</v>
          </cell>
          <cell r="DT296" t="str">
            <v>8221</v>
          </cell>
          <cell r="DU296" t="str">
            <v>KIDS BEDDING</v>
          </cell>
          <cell r="DV296" t="str">
            <v>BCOV</v>
          </cell>
        </row>
        <row r="297">
          <cell r="CU297">
            <v>6104</v>
          </cell>
          <cell r="CV297" t="str">
            <v>6104</v>
          </cell>
          <cell r="CW297" t="str">
            <v>GLASSER</v>
          </cell>
          <cell r="CX297" t="str">
            <v>XEUR</v>
          </cell>
          <cell r="DG297">
            <v>8795</v>
          </cell>
          <cell r="DH297" t="str">
            <v>8795</v>
          </cell>
          <cell r="DI297">
            <v>73348</v>
          </cell>
          <cell r="DJ297">
            <v>5188.1880949999986</v>
          </cell>
          <cell r="DK297">
            <v>7.0733872702732167E-2</v>
          </cell>
          <cell r="DS297">
            <v>8226</v>
          </cell>
          <cell r="DT297" t="str">
            <v>8226</v>
          </cell>
          <cell r="DU297" t="str">
            <v>DOWN ALT MICROFIBER COMF</v>
          </cell>
          <cell r="DV297" t="str">
            <v>DOWN</v>
          </cell>
        </row>
        <row r="298">
          <cell r="CU298">
            <v>6105</v>
          </cell>
          <cell r="CV298" t="str">
            <v>6105</v>
          </cell>
          <cell r="CW298" t="str">
            <v>POLISH POTTERY</v>
          </cell>
          <cell r="CX298" t="str">
            <v>XEUR</v>
          </cell>
          <cell r="DG298">
            <v>8796</v>
          </cell>
          <cell r="DH298" t="str">
            <v>8796</v>
          </cell>
          <cell r="DI298">
            <v>11763</v>
          </cell>
          <cell r="DJ298">
            <v>429.93176799999992</v>
          </cell>
          <cell r="DK298">
            <v>3.6549499957493826E-2</v>
          </cell>
          <cell r="DS298">
            <v>8227</v>
          </cell>
          <cell r="DT298" t="str">
            <v>8227</v>
          </cell>
          <cell r="DU298" t="str">
            <v>LUXURY DOWN COMFORTER</v>
          </cell>
          <cell r="DV298" t="str">
            <v>DOWN</v>
          </cell>
        </row>
        <row r="299">
          <cell r="CU299">
            <v>6107</v>
          </cell>
          <cell r="CV299" t="str">
            <v>6107</v>
          </cell>
          <cell r="CW299" t="str">
            <v>GERMANY/OTHER</v>
          </cell>
          <cell r="CX299" t="str">
            <v>XEUR</v>
          </cell>
          <cell r="DG299">
            <v>8797</v>
          </cell>
          <cell r="DH299" t="str">
            <v>8797</v>
          </cell>
          <cell r="DI299">
            <v>70722</v>
          </cell>
          <cell r="DJ299">
            <v>7879.6685909999997</v>
          </cell>
          <cell r="DK299">
            <v>0.11141750220581996</v>
          </cell>
          <cell r="DS299">
            <v>8240</v>
          </cell>
          <cell r="DT299" t="str">
            <v>8240</v>
          </cell>
          <cell r="DU299" t="str">
            <v>DOWN COMF</v>
          </cell>
          <cell r="DV299" t="str">
            <v>DOWN</v>
          </cell>
        </row>
        <row r="300">
          <cell r="CU300">
            <v>6108</v>
          </cell>
          <cell r="CV300" t="str">
            <v>6108</v>
          </cell>
          <cell r="CW300" t="str">
            <v>EUROPE OTHER</v>
          </cell>
          <cell r="CX300" t="str">
            <v>XEUR</v>
          </cell>
          <cell r="DG300">
            <v>8799</v>
          </cell>
          <cell r="DH300" t="str">
            <v>8799</v>
          </cell>
          <cell r="DI300">
            <v>42677</v>
          </cell>
          <cell r="DJ300">
            <v>2718.8237500000009</v>
          </cell>
          <cell r="DK300">
            <v>6.3707002600932608E-2</v>
          </cell>
          <cell r="DS300">
            <v>8241</v>
          </cell>
          <cell r="DT300" t="str">
            <v>8241</v>
          </cell>
          <cell r="DU300" t="str">
            <v>PRINT COMFORTERS</v>
          </cell>
          <cell r="DV300" t="str">
            <v>BCOV</v>
          </cell>
        </row>
        <row r="301">
          <cell r="CU301">
            <v>6260</v>
          </cell>
          <cell r="CV301" t="str">
            <v>6260</v>
          </cell>
          <cell r="CW301" t="str">
            <v>XMAS GIFTWRAP</v>
          </cell>
          <cell r="CX301" t="str">
            <v>XPAP</v>
          </cell>
          <cell r="DG301">
            <v>8840</v>
          </cell>
          <cell r="DH301" t="str">
            <v>8840</v>
          </cell>
          <cell r="DI301">
            <v>205444</v>
          </cell>
          <cell r="DJ301">
            <v>44727.471271000031</v>
          </cell>
          <cell r="DK301">
            <v>0.21771125596756308</v>
          </cell>
          <cell r="DS301">
            <v>8251</v>
          </cell>
          <cell r="DT301" t="str">
            <v>8251</v>
          </cell>
          <cell r="DU301" t="str">
            <v>ACCESSORIES</v>
          </cell>
          <cell r="DV301" t="str">
            <v>BCOV</v>
          </cell>
        </row>
        <row r="302">
          <cell r="CU302">
            <v>6282</v>
          </cell>
          <cell r="CV302" t="str">
            <v>6282</v>
          </cell>
          <cell r="CW302" t="str">
            <v>XMAS BAGS</v>
          </cell>
          <cell r="CX302" t="str">
            <v>XPAP</v>
          </cell>
          <cell r="DG302">
            <v>8842</v>
          </cell>
          <cell r="DH302" t="str">
            <v>8842</v>
          </cell>
          <cell r="DI302">
            <v>405076</v>
          </cell>
          <cell r="DJ302">
            <v>125357.08815500008</v>
          </cell>
          <cell r="DK302">
            <v>0.30946560189939687</v>
          </cell>
          <cell r="DS302">
            <v>8262</v>
          </cell>
          <cell r="DT302" t="str">
            <v>8262</v>
          </cell>
          <cell r="DU302" t="str">
            <v>SOLID QUILTS</v>
          </cell>
          <cell r="DV302" t="str">
            <v>BCOV</v>
          </cell>
        </row>
        <row r="303">
          <cell r="CU303">
            <v>6285</v>
          </cell>
          <cell r="CV303" t="str">
            <v>6285</v>
          </cell>
          <cell r="CW303" t="str">
            <v>XMAS BOXES</v>
          </cell>
          <cell r="CX303" t="str">
            <v>XPAP</v>
          </cell>
          <cell r="DG303">
            <v>8852</v>
          </cell>
          <cell r="DH303" t="str">
            <v>8852</v>
          </cell>
          <cell r="DI303">
            <v>892263</v>
          </cell>
          <cell r="DJ303">
            <v>627040.10145599849</v>
          </cell>
          <cell r="DK303">
            <v>0.70275255328977948</v>
          </cell>
          <cell r="DS303">
            <v>8263</v>
          </cell>
          <cell r="DT303" t="str">
            <v>8263</v>
          </cell>
          <cell r="DU303" t="str">
            <v>PRINT QUILTS</v>
          </cell>
          <cell r="DV303" t="str">
            <v>BCOV</v>
          </cell>
        </row>
        <row r="304">
          <cell r="CU304">
            <v>6230</v>
          </cell>
          <cell r="CV304" t="str">
            <v>6230</v>
          </cell>
          <cell r="CW304" t="str">
            <v>XMAS PARTY COORDINATES</v>
          </cell>
          <cell r="CX304" t="str">
            <v>XPTY</v>
          </cell>
          <cell r="DG304">
            <v>8853</v>
          </cell>
          <cell r="DH304" t="str">
            <v>8853</v>
          </cell>
          <cell r="DI304">
            <v>117065</v>
          </cell>
          <cell r="DJ304">
            <v>105889.49251899993</v>
          </cell>
          <cell r="DK304">
            <v>0.90453587766625321</v>
          </cell>
          <cell r="DS304">
            <v>8265</v>
          </cell>
          <cell r="DT304" t="str">
            <v>8265</v>
          </cell>
          <cell r="DU304" t="str">
            <v>LUXURY QUILTS</v>
          </cell>
          <cell r="DV304" t="str">
            <v>BCOV</v>
          </cell>
        </row>
        <row r="305">
          <cell r="CU305">
            <v>6280</v>
          </cell>
          <cell r="CV305" t="str">
            <v>6280</v>
          </cell>
          <cell r="CW305" t="str">
            <v>XMAS PARTY ACCESSORIES</v>
          </cell>
          <cell r="CX305" t="str">
            <v>XPTY</v>
          </cell>
          <cell r="DG305">
            <v>8854</v>
          </cell>
          <cell r="DH305" t="str">
            <v>8854</v>
          </cell>
          <cell r="DI305">
            <v>439011</v>
          </cell>
          <cell r="DJ305">
            <v>536118.95263500023</v>
          </cell>
          <cell r="DK305">
            <v>1.2211970830685341</v>
          </cell>
          <cell r="DS305">
            <v>8266</v>
          </cell>
          <cell r="DT305" t="str">
            <v>8266</v>
          </cell>
          <cell r="DU305" t="str">
            <v>DOWN ALT COTTON COMF</v>
          </cell>
          <cell r="DV305" t="str">
            <v>DOWN</v>
          </cell>
        </row>
        <row r="306">
          <cell r="CU306">
            <v>8792</v>
          </cell>
          <cell r="CV306" t="str">
            <v>8792</v>
          </cell>
          <cell r="CW306" t="str">
            <v>XMAS TABLECLOTHS</v>
          </cell>
          <cell r="CX306" t="str">
            <v>XTEX</v>
          </cell>
          <cell r="DG306">
            <v>8856</v>
          </cell>
          <cell r="DH306" t="str">
            <v>8856</v>
          </cell>
          <cell r="DI306">
            <v>133153</v>
          </cell>
          <cell r="DJ306">
            <v>70109.832335999949</v>
          </cell>
          <cell r="DK306">
            <v>0.5265358823008115</v>
          </cell>
          <cell r="DS306">
            <v>8267</v>
          </cell>
          <cell r="DT306" t="str">
            <v>8267</v>
          </cell>
          <cell r="DU306" t="str">
            <v>MID-WEIGHT THROWS</v>
          </cell>
          <cell r="DV306" t="str">
            <v>THRW</v>
          </cell>
        </row>
        <row r="307">
          <cell r="CU307">
            <v>8795</v>
          </cell>
          <cell r="CV307" t="str">
            <v>8795</v>
          </cell>
          <cell r="CW307" t="str">
            <v>XMAS PLACEMATS</v>
          </cell>
          <cell r="CX307" t="str">
            <v>XTEX</v>
          </cell>
          <cell r="DG307">
            <v>8859</v>
          </cell>
          <cell r="DH307" t="str">
            <v>8859</v>
          </cell>
          <cell r="DI307">
            <v>41984</v>
          </cell>
          <cell r="DJ307">
            <v>25085.068509000001</v>
          </cell>
          <cell r="DK307">
            <v>0.59749115160537347</v>
          </cell>
          <cell r="DS307">
            <v>8268</v>
          </cell>
          <cell r="DT307" t="str">
            <v>8268</v>
          </cell>
          <cell r="DU307" t="str">
            <v>DOWN ALT BLANKETS</v>
          </cell>
          <cell r="DV307" t="str">
            <v>BLKT</v>
          </cell>
        </row>
        <row r="308">
          <cell r="CU308">
            <v>8796</v>
          </cell>
          <cell r="CV308" t="str">
            <v>8796</v>
          </cell>
          <cell r="CW308" t="str">
            <v>XMAS NAPKIN RINGS</v>
          </cell>
          <cell r="CX308" t="str">
            <v>XTEX</v>
          </cell>
          <cell r="DG308">
            <v>8860</v>
          </cell>
          <cell r="DH308" t="str">
            <v>8860</v>
          </cell>
          <cell r="DI308">
            <v>111743</v>
          </cell>
          <cell r="DJ308">
            <v>27686.808944000008</v>
          </cell>
          <cell r="DK308">
            <v>0.2477721999946306</v>
          </cell>
          <cell r="DS308">
            <v>8269</v>
          </cell>
          <cell r="DT308" t="str">
            <v>8269</v>
          </cell>
          <cell r="DU308" t="str">
            <v>SHERPA/DOWN ALT THROWS</v>
          </cell>
          <cell r="DV308" t="str">
            <v>THRW</v>
          </cell>
        </row>
        <row r="309">
          <cell r="CU309">
            <v>8797</v>
          </cell>
          <cell r="CV309" t="str">
            <v>8797</v>
          </cell>
          <cell r="CW309" t="str">
            <v>XMAS TABLE RUNNERS/TOPPERS</v>
          </cell>
          <cell r="CX309" t="str">
            <v>XTEX</v>
          </cell>
          <cell r="DG309">
            <v>8862</v>
          </cell>
          <cell r="DH309" t="str">
            <v>8862</v>
          </cell>
          <cell r="DI309">
            <v>350667</v>
          </cell>
          <cell r="DJ309">
            <v>109456.05987899944</v>
          </cell>
          <cell r="DK309">
            <v>0.31213675617893738</v>
          </cell>
          <cell r="DS309">
            <v>8320</v>
          </cell>
          <cell r="DT309" t="str">
            <v>8320</v>
          </cell>
          <cell r="DU309" t="str">
            <v>NP BEDSPREADS</v>
          </cell>
          <cell r="DV309" t="str">
            <v>BCOV</v>
          </cell>
        </row>
        <row r="310">
          <cell r="CU310">
            <v>8799</v>
          </cell>
          <cell r="CV310" t="str">
            <v>8799</v>
          </cell>
          <cell r="CW310" t="str">
            <v>XMAS NAPKINS</v>
          </cell>
          <cell r="CX310" t="str">
            <v>XTEX</v>
          </cell>
          <cell r="DG310">
            <v>8863</v>
          </cell>
          <cell r="DH310" t="str">
            <v>8863</v>
          </cell>
          <cell r="DI310">
            <v>124579</v>
          </cell>
          <cell r="DJ310">
            <v>234839.25917800039</v>
          </cell>
          <cell r="DK310">
            <v>1.8850629654917794</v>
          </cell>
          <cell r="DS310">
            <v>8339</v>
          </cell>
          <cell r="DT310" t="str">
            <v>8339</v>
          </cell>
          <cell r="DU310" t="str">
            <v>PLUSH THROWS</v>
          </cell>
          <cell r="DV310" t="str">
            <v>THRW</v>
          </cell>
        </row>
        <row r="311">
          <cell r="CU311">
            <v>8909</v>
          </cell>
          <cell r="CV311" t="str">
            <v>8909</v>
          </cell>
          <cell r="CW311" t="str">
            <v>XMAS KITCHEN</v>
          </cell>
          <cell r="CX311" t="str">
            <v>XTEX</v>
          </cell>
          <cell r="DG311">
            <v>8864</v>
          </cell>
          <cell r="DH311" t="str">
            <v>8864</v>
          </cell>
          <cell r="DI311">
            <v>99789</v>
          </cell>
          <cell r="DJ311">
            <v>62710.060524000037</v>
          </cell>
          <cell r="DK311">
            <v>0.62842658533505735</v>
          </cell>
          <cell r="DS311">
            <v>8500</v>
          </cell>
          <cell r="DT311" t="str">
            <v>8500</v>
          </cell>
          <cell r="DU311" t="str">
            <v>BATH TOWELS</v>
          </cell>
          <cell r="DV311" t="str">
            <v>TOWL</v>
          </cell>
        </row>
        <row r="312">
          <cell r="CU312">
            <v>6060</v>
          </cell>
          <cell r="CV312" t="str">
            <v>6060</v>
          </cell>
          <cell r="CW312" t="str">
            <v>ICONS &amp; FIGURES</v>
          </cell>
          <cell r="CX312" t="str">
            <v>XTOP</v>
          </cell>
          <cell r="DG312">
            <v>8865</v>
          </cell>
          <cell r="DH312" t="str">
            <v>8865</v>
          </cell>
          <cell r="DI312">
            <v>60399</v>
          </cell>
          <cell r="DJ312">
            <v>32434.820763999967</v>
          </cell>
          <cell r="DK312">
            <v>0.53700923465620243</v>
          </cell>
          <cell r="DS312">
            <v>8501</v>
          </cell>
          <cell r="DT312" t="str">
            <v>8501</v>
          </cell>
          <cell r="DU312" t="str">
            <v>ROBES &amp; WRAPS</v>
          </cell>
          <cell r="DV312" t="str">
            <v>TOWL</v>
          </cell>
        </row>
        <row r="313">
          <cell r="CU313">
            <v>6066</v>
          </cell>
          <cell r="CV313" t="str">
            <v>6066</v>
          </cell>
          <cell r="CW313" t="str">
            <v>INDOOR DECOR TABLETOP</v>
          </cell>
          <cell r="CX313" t="str">
            <v>XTOP</v>
          </cell>
          <cell r="DG313">
            <v>8866</v>
          </cell>
          <cell r="DH313" t="str">
            <v>8866</v>
          </cell>
          <cell r="DI313">
            <v>59725</v>
          </cell>
          <cell r="DJ313">
            <v>274698.1442659999</v>
          </cell>
          <cell r="DK313">
            <v>4.5993829094349081</v>
          </cell>
          <cell r="DS313">
            <v>8502</v>
          </cell>
          <cell r="DT313" t="str">
            <v>8502</v>
          </cell>
          <cell r="DU313" t="str">
            <v>HAND TOWELS</v>
          </cell>
          <cell r="DV313" t="str">
            <v>TOWL</v>
          </cell>
        </row>
        <row r="314">
          <cell r="CU314">
            <v>6068</v>
          </cell>
          <cell r="CV314" t="str">
            <v>6068</v>
          </cell>
          <cell r="CW314" t="str">
            <v>OUTDOOR DECOR</v>
          </cell>
          <cell r="CX314" t="str">
            <v>XTOP</v>
          </cell>
          <cell r="DG314">
            <v>8870</v>
          </cell>
          <cell r="DH314" t="str">
            <v>8870</v>
          </cell>
          <cell r="DI314">
            <v>372595</v>
          </cell>
          <cell r="DJ314">
            <v>166919.94084800026</v>
          </cell>
          <cell r="DK314">
            <v>0.44799297051221904</v>
          </cell>
          <cell r="DS314">
            <v>8504</v>
          </cell>
          <cell r="DT314" t="str">
            <v>8504</v>
          </cell>
          <cell r="DU314" t="str">
            <v>FINGERTIP TOWELS</v>
          </cell>
          <cell r="DV314" t="str">
            <v>TOWL</v>
          </cell>
        </row>
        <row r="315">
          <cell r="DG315">
            <v>8871</v>
          </cell>
          <cell r="DH315" t="str">
            <v>8871</v>
          </cell>
          <cell r="DI315">
            <v>260091</v>
          </cell>
          <cell r="DJ315">
            <v>75276.95091900001</v>
          </cell>
          <cell r="DK315">
            <v>0.28942543540145566</v>
          </cell>
          <cell r="DS315">
            <v>8506</v>
          </cell>
          <cell r="DT315" t="str">
            <v>8506</v>
          </cell>
          <cell r="DU315" t="str">
            <v>BATH SHEETS</v>
          </cell>
          <cell r="DV315" t="str">
            <v>TOWL</v>
          </cell>
        </row>
        <row r="316">
          <cell r="DG316">
            <v>8872</v>
          </cell>
          <cell r="DH316" t="str">
            <v>8872</v>
          </cell>
          <cell r="DI316">
            <v>79555</v>
          </cell>
          <cell r="DJ316">
            <v>26998.998589000013</v>
          </cell>
          <cell r="DK316">
            <v>0.33937525723084677</v>
          </cell>
          <cell r="DS316">
            <v>8507</v>
          </cell>
          <cell r="DT316" t="str">
            <v>8507</v>
          </cell>
          <cell r="DU316" t="str">
            <v>BEACH TOWELS</v>
          </cell>
          <cell r="DV316" t="str">
            <v>TOWL</v>
          </cell>
        </row>
        <row r="317">
          <cell r="DG317">
            <v>8888</v>
          </cell>
          <cell r="DH317" t="str">
            <v>8888</v>
          </cell>
          <cell r="DI317">
            <v>70208</v>
          </cell>
          <cell r="DJ317">
            <v>86466.233230000056</v>
          </cell>
          <cell r="DK317">
            <v>1.2315723739459898</v>
          </cell>
          <cell r="DS317">
            <v>8511</v>
          </cell>
          <cell r="DT317" t="str">
            <v>8511</v>
          </cell>
          <cell r="DU317" t="str">
            <v>XMAS TOWELS</v>
          </cell>
          <cell r="DV317" t="str">
            <v>TOWL</v>
          </cell>
        </row>
        <row r="318">
          <cell r="DG318">
            <v>8889</v>
          </cell>
          <cell r="DH318" t="str">
            <v>8889</v>
          </cell>
          <cell r="DI318">
            <v>103</v>
          </cell>
          <cell r="DJ318">
            <v>526.47744899999998</v>
          </cell>
          <cell r="DK318">
            <v>5.1114315436893198</v>
          </cell>
          <cell r="DS318">
            <v>8514</v>
          </cell>
          <cell r="DT318" t="str">
            <v>8514</v>
          </cell>
          <cell r="DU318" t="str">
            <v>TOWL - HOT DEALS</v>
          </cell>
          <cell r="DV318" t="str">
            <v>TOWL</v>
          </cell>
        </row>
        <row r="319">
          <cell r="DG319">
            <v>8902</v>
          </cell>
          <cell r="DH319" t="str">
            <v>8902</v>
          </cell>
          <cell r="DI319">
            <v>378390</v>
          </cell>
          <cell r="DJ319">
            <v>20129.361761999975</v>
          </cell>
          <cell r="DK319">
            <v>5.3197393593910978E-2</v>
          </cell>
          <cell r="DS319">
            <v>8517</v>
          </cell>
          <cell r="DT319" t="str">
            <v>8517</v>
          </cell>
          <cell r="DU319" t="str">
            <v>TOWEL SETS</v>
          </cell>
          <cell r="DV319" t="str">
            <v>TOWL</v>
          </cell>
        </row>
        <row r="320">
          <cell r="DG320">
            <v>8904</v>
          </cell>
          <cell r="DH320" t="str">
            <v>8904</v>
          </cell>
          <cell r="DI320">
            <v>800782</v>
          </cell>
          <cell r="DJ320">
            <v>42728.423547999933</v>
          </cell>
          <cell r="DK320">
            <v>5.3358371626734784E-2</v>
          </cell>
          <cell r="DS320">
            <v>8520</v>
          </cell>
          <cell r="DT320" t="str">
            <v>8520</v>
          </cell>
          <cell r="DU320" t="str">
            <v>SOLID COTTON BATH RUG</v>
          </cell>
          <cell r="DV320" t="str">
            <v>BRUG</v>
          </cell>
        </row>
        <row r="321">
          <cell r="DG321">
            <v>8905</v>
          </cell>
          <cell r="DH321" t="str">
            <v>8905</v>
          </cell>
          <cell r="DI321">
            <v>574415</v>
          </cell>
          <cell r="DJ321">
            <v>74066.697390999965</v>
          </cell>
          <cell r="DK321">
            <v>0.12894283295352657</v>
          </cell>
          <cell r="DS321">
            <v>8521</v>
          </cell>
          <cell r="DT321" t="str">
            <v>8521</v>
          </cell>
          <cell r="DU321" t="str">
            <v>NOODLE BATH RUG</v>
          </cell>
          <cell r="DV321" t="str">
            <v>BRUG</v>
          </cell>
        </row>
        <row r="322">
          <cell r="DG322">
            <v>8907</v>
          </cell>
          <cell r="DH322" t="str">
            <v>8907</v>
          </cell>
          <cell r="DI322">
            <v>189668</v>
          </cell>
          <cell r="DJ322">
            <v>54896.447519999994</v>
          </cell>
          <cell r="DK322">
            <v>0.28943441972288414</v>
          </cell>
          <cell r="DS322">
            <v>8522</v>
          </cell>
          <cell r="DT322" t="str">
            <v>8522</v>
          </cell>
          <cell r="DU322" t="str">
            <v>MEMORY FOAM BATH RUG</v>
          </cell>
          <cell r="DV322" t="str">
            <v>BRUG</v>
          </cell>
        </row>
        <row r="323">
          <cell r="DG323">
            <v>8909</v>
          </cell>
          <cell r="DH323" t="str">
            <v>8909</v>
          </cell>
          <cell r="DI323">
            <v>253640</v>
          </cell>
          <cell r="DJ323">
            <v>14344.318763000005</v>
          </cell>
          <cell r="DK323">
            <v>5.6553850981706372E-2</v>
          </cell>
          <cell r="DS323">
            <v>8523</v>
          </cell>
          <cell r="DT323" t="str">
            <v>8523</v>
          </cell>
          <cell r="DU323" t="str">
            <v>SYNTHETIC BATH RUG SETS</v>
          </cell>
          <cell r="DV323" t="str">
            <v>BRUG</v>
          </cell>
        </row>
        <row r="324">
          <cell r="DG324">
            <v>8912</v>
          </cell>
          <cell r="DH324" t="str">
            <v>8912</v>
          </cell>
          <cell r="DI324">
            <v>21096</v>
          </cell>
          <cell r="DJ324">
            <v>1004.959926</v>
          </cell>
          <cell r="DK324">
            <v>4.7637463310580205E-2</v>
          </cell>
          <cell r="DS324">
            <v>8529</v>
          </cell>
          <cell r="DT324" t="str">
            <v>8529</v>
          </cell>
          <cell r="DU324" t="str">
            <v>WASH CLOTHS</v>
          </cell>
          <cell r="DV324" t="str">
            <v>TOWL</v>
          </cell>
        </row>
        <row r="325">
          <cell r="DG325">
            <v>8913</v>
          </cell>
          <cell r="DH325" t="str">
            <v>8913</v>
          </cell>
          <cell r="DI325">
            <v>259042</v>
          </cell>
          <cell r="DJ325">
            <v>13577.420335999981</v>
          </cell>
          <cell r="DK325">
            <v>5.2413972776615303E-2</v>
          </cell>
          <cell r="DS325">
            <v>8531</v>
          </cell>
          <cell r="DT325" t="str">
            <v>8531</v>
          </cell>
          <cell r="DU325" t="str">
            <v>SHOWER CURTAINS</v>
          </cell>
          <cell r="DV325" t="str">
            <v>BATH</v>
          </cell>
        </row>
        <row r="326">
          <cell r="DG326">
            <v>8914</v>
          </cell>
          <cell r="DH326" t="str">
            <v>8914</v>
          </cell>
          <cell r="DI326">
            <v>80693</v>
          </cell>
          <cell r="DJ326">
            <v>3763.5180219999988</v>
          </cell>
          <cell r="DK326">
            <v>4.6639956650514902E-2</v>
          </cell>
          <cell r="DS326">
            <v>8532</v>
          </cell>
          <cell r="DT326" t="str">
            <v>8532</v>
          </cell>
          <cell r="DU326" t="str">
            <v>SHOWER LINERS/TUB MATS</v>
          </cell>
          <cell r="DV326" t="str">
            <v>BATH</v>
          </cell>
        </row>
        <row r="327">
          <cell r="DG327">
            <v>8915</v>
          </cell>
          <cell r="DH327" t="str">
            <v>8915</v>
          </cell>
          <cell r="DI327">
            <v>204067</v>
          </cell>
          <cell r="DJ327">
            <v>17489.425866999998</v>
          </cell>
          <cell r="DK327">
            <v>8.5704331748886392E-2</v>
          </cell>
          <cell r="DS327">
            <v>8535</v>
          </cell>
          <cell r="DT327" t="str">
            <v>8535</v>
          </cell>
          <cell r="DU327" t="str">
            <v>BATH ORGANIZATION</v>
          </cell>
          <cell r="DV327" t="str">
            <v>BATH</v>
          </cell>
        </row>
        <row r="328">
          <cell r="DG328">
            <v>8949</v>
          </cell>
          <cell r="DH328" t="str">
            <v>8949</v>
          </cell>
          <cell r="DI328">
            <v>57264</v>
          </cell>
          <cell r="DJ328">
            <v>120822.14058999997</v>
          </cell>
          <cell r="DK328">
            <v>2.1099144417085771</v>
          </cell>
          <cell r="DS328">
            <v>8540</v>
          </cell>
          <cell r="DT328" t="str">
            <v>8540</v>
          </cell>
          <cell r="DU328" t="str">
            <v>HAIRCARE</v>
          </cell>
          <cell r="DV328" t="str">
            <v>BABO</v>
          </cell>
        </row>
        <row r="329">
          <cell r="DG329">
            <v>8950</v>
          </cell>
          <cell r="DH329" t="str">
            <v>8950</v>
          </cell>
          <cell r="DI329">
            <v>149820</v>
          </cell>
          <cell r="DJ329">
            <v>253396.1504999999</v>
          </cell>
          <cell r="DK329">
            <v>1.6913372747296749</v>
          </cell>
          <cell r="DS329">
            <v>8541</v>
          </cell>
          <cell r="DT329" t="str">
            <v>8541</v>
          </cell>
          <cell r="DU329" t="str">
            <v>SOAP</v>
          </cell>
          <cell r="DV329" t="str">
            <v>BABO</v>
          </cell>
        </row>
        <row r="330">
          <cell r="DG330">
            <v>8952</v>
          </cell>
          <cell r="DH330" t="str">
            <v>8952</v>
          </cell>
          <cell r="DI330">
            <v>93092</v>
          </cell>
          <cell r="DJ330">
            <v>231604.68095200002</v>
          </cell>
          <cell r="DK330">
            <v>2.487911753448202</v>
          </cell>
          <cell r="DS330">
            <v>8543</v>
          </cell>
          <cell r="DT330" t="str">
            <v>8543</v>
          </cell>
          <cell r="DU330" t="str">
            <v>COSMETICS</v>
          </cell>
          <cell r="DV330" t="str">
            <v>BABO</v>
          </cell>
        </row>
        <row r="331">
          <cell r="DG331">
            <v>8957</v>
          </cell>
          <cell r="DH331" t="str">
            <v>8957</v>
          </cell>
          <cell r="DI331">
            <v>51302</v>
          </cell>
          <cell r="DJ331">
            <v>479891.80820599996</v>
          </cell>
          <cell r="DK331">
            <v>9.3542514562005366</v>
          </cell>
          <cell r="DS331">
            <v>8545</v>
          </cell>
          <cell r="DT331" t="str">
            <v>8545</v>
          </cell>
          <cell r="DU331" t="str">
            <v>SEASONAL BABO</v>
          </cell>
          <cell r="DV331" t="str">
            <v>BABO</v>
          </cell>
        </row>
        <row r="332">
          <cell r="DG332">
            <v>8959</v>
          </cell>
          <cell r="DH332" t="str">
            <v>8959</v>
          </cell>
          <cell r="DI332">
            <v>199998</v>
          </cell>
          <cell r="DJ332">
            <v>23414.284218000001</v>
          </cell>
          <cell r="DK332">
            <v>0.11707259181591816</v>
          </cell>
          <cell r="DS332">
            <v>8547</v>
          </cell>
          <cell r="DT332" t="str">
            <v>8547</v>
          </cell>
          <cell r="DU332" t="str">
            <v>SPA ACCESSORIES</v>
          </cell>
          <cell r="DV332" t="str">
            <v>BABO</v>
          </cell>
        </row>
        <row r="333">
          <cell r="DG333">
            <v>8964</v>
          </cell>
          <cell r="DH333" t="str">
            <v>8964</v>
          </cell>
          <cell r="DI333">
            <v>10672</v>
          </cell>
          <cell r="DJ333">
            <v>613.35788000000014</v>
          </cell>
          <cell r="DK333">
            <v>5.7473564467766129E-2</v>
          </cell>
          <cell r="DS333">
            <v>8548</v>
          </cell>
          <cell r="DT333" t="str">
            <v>8548</v>
          </cell>
          <cell r="DU333" t="str">
            <v>BEAUTY TOOLS</v>
          </cell>
          <cell r="DV333" t="str">
            <v>BABO</v>
          </cell>
        </row>
        <row r="334">
          <cell r="DG334">
            <v>8969</v>
          </cell>
          <cell r="DH334" t="str">
            <v>8969</v>
          </cell>
          <cell r="DI334">
            <v>56126</v>
          </cell>
          <cell r="DJ334">
            <v>122405.80917000001</v>
          </cell>
          <cell r="DK334">
            <v>2.18091097120764</v>
          </cell>
          <cell r="DS334">
            <v>8550</v>
          </cell>
          <cell r="DT334" t="str">
            <v>8550</v>
          </cell>
          <cell r="DU334" t="str">
            <v>BATH ACC COORD GROUPS</v>
          </cell>
          <cell r="DV334" t="str">
            <v>BATH</v>
          </cell>
        </row>
        <row r="335">
          <cell r="DG335">
            <v>8985</v>
          </cell>
          <cell r="DH335" t="str">
            <v>8985</v>
          </cell>
          <cell r="DI335">
            <v>100056</v>
          </cell>
          <cell r="DJ335">
            <v>33382.104188000027</v>
          </cell>
          <cell r="DK335">
            <v>0.33363420672423472</v>
          </cell>
          <cell r="DS335">
            <v>8552</v>
          </cell>
          <cell r="DT335" t="str">
            <v>8552</v>
          </cell>
          <cell r="DU335" t="str">
            <v>BATH ELECTRICS</v>
          </cell>
          <cell r="DV335" t="str">
            <v>BATH</v>
          </cell>
        </row>
        <row r="336">
          <cell r="DG336">
            <v>8989</v>
          </cell>
          <cell r="DH336" t="str">
            <v>8989</v>
          </cell>
          <cell r="DI336">
            <v>934732</v>
          </cell>
          <cell r="DJ336">
            <v>351276.16019400017</v>
          </cell>
          <cell r="DK336">
            <v>0.37580414513892768</v>
          </cell>
          <cell r="DS336">
            <v>8553</v>
          </cell>
          <cell r="DT336" t="str">
            <v>8553</v>
          </cell>
          <cell r="DU336" t="str">
            <v>BATH HARDWARE</v>
          </cell>
          <cell r="DV336" t="str">
            <v>BATH</v>
          </cell>
        </row>
        <row r="337">
          <cell r="DG337">
            <v>9104</v>
          </cell>
          <cell r="DH337" t="str">
            <v>9104</v>
          </cell>
          <cell r="DI337">
            <v>622477</v>
          </cell>
          <cell r="DJ337">
            <v>46144.424600000078</v>
          </cell>
          <cell r="DK337">
            <v>7.4130328670778317E-2</v>
          </cell>
          <cell r="DS337">
            <v>8555</v>
          </cell>
          <cell r="DT337" t="str">
            <v>8555</v>
          </cell>
          <cell r="DU337" t="str">
            <v>SHOWER CADDY</v>
          </cell>
          <cell r="DV337" t="str">
            <v>BATH</v>
          </cell>
        </row>
        <row r="338">
          <cell r="DG338">
            <v>9121</v>
          </cell>
          <cell r="DH338" t="str">
            <v>9121</v>
          </cell>
          <cell r="DI338">
            <v>370505</v>
          </cell>
          <cell r="DJ338">
            <v>10448.769866000004</v>
          </cell>
          <cell r="DK338">
            <v>2.8201427419333083E-2</v>
          </cell>
          <cell r="DS338">
            <v>8556</v>
          </cell>
          <cell r="DT338" t="str">
            <v>8556</v>
          </cell>
          <cell r="DU338" t="str">
            <v>BATH ACCESSORIES ITEMS</v>
          </cell>
          <cell r="DV338" t="str">
            <v>BATH</v>
          </cell>
        </row>
        <row r="339">
          <cell r="DS339">
            <v>8557</v>
          </cell>
          <cell r="DT339" t="str">
            <v>8557</v>
          </cell>
          <cell r="DU339" t="str">
            <v>COTTON BATH RUG SETS</v>
          </cell>
          <cell r="DV339" t="str">
            <v>BRUG</v>
          </cell>
        </row>
        <row r="340">
          <cell r="DS340">
            <v>8558</v>
          </cell>
          <cell r="DT340" t="str">
            <v>8558</v>
          </cell>
          <cell r="DU340" t="str">
            <v>SHOWER RODS/RINGS</v>
          </cell>
          <cell r="DV340" t="str">
            <v>BATH</v>
          </cell>
        </row>
        <row r="341">
          <cell r="DS341">
            <v>8560</v>
          </cell>
          <cell r="DT341" t="str">
            <v>8560</v>
          </cell>
          <cell r="DU341" t="str">
            <v>XMAS BATH</v>
          </cell>
          <cell r="DV341" t="str">
            <v>BATH</v>
          </cell>
        </row>
        <row r="342">
          <cell r="DS342">
            <v>8562</v>
          </cell>
          <cell r="DT342" t="str">
            <v>8562</v>
          </cell>
          <cell r="DU342" t="str">
            <v>PERSONAL HEALTH</v>
          </cell>
          <cell r="DV342" t="str">
            <v>BABO</v>
          </cell>
        </row>
        <row r="343">
          <cell r="DS343">
            <v>8569</v>
          </cell>
          <cell r="DT343" t="str">
            <v>8569</v>
          </cell>
          <cell r="DU343" t="str">
            <v>BATH - HOT DEALS</v>
          </cell>
          <cell r="DV343" t="str">
            <v>BATH</v>
          </cell>
        </row>
        <row r="344">
          <cell r="DS344">
            <v>8570</v>
          </cell>
          <cell r="DT344" t="str">
            <v>8570</v>
          </cell>
          <cell r="DU344" t="str">
            <v>BABO - HOT DEALS</v>
          </cell>
          <cell r="DV344" t="str">
            <v>BABO</v>
          </cell>
        </row>
        <row r="345">
          <cell r="DS345">
            <v>8600</v>
          </cell>
          <cell r="DT345" t="str">
            <v>8600</v>
          </cell>
          <cell r="DU345" t="str">
            <v>HOME FRAGRANCE</v>
          </cell>
          <cell r="DV345" t="str">
            <v>CADL</v>
          </cell>
        </row>
        <row r="346">
          <cell r="DS346">
            <v>8700</v>
          </cell>
          <cell r="DT346" t="str">
            <v>8700</v>
          </cell>
          <cell r="DU346" t="str">
            <v>TABLECLOTHS</v>
          </cell>
          <cell r="DV346" t="str">
            <v>TABL</v>
          </cell>
        </row>
        <row r="347">
          <cell r="DS347">
            <v>8701</v>
          </cell>
          <cell r="DT347" t="str">
            <v>8701</v>
          </cell>
          <cell r="DU347" t="str">
            <v>NAPKINS</v>
          </cell>
          <cell r="DV347" t="str">
            <v>TABL</v>
          </cell>
        </row>
        <row r="348">
          <cell r="DS348">
            <v>8725</v>
          </cell>
          <cell r="DT348" t="str">
            <v>8725</v>
          </cell>
          <cell r="DU348" t="str">
            <v>OUTDOOR TABLE  LINENS</v>
          </cell>
          <cell r="DV348" t="str">
            <v>TABL</v>
          </cell>
        </row>
        <row r="349">
          <cell r="DS349">
            <v>8740</v>
          </cell>
          <cell r="DT349" t="str">
            <v>8740</v>
          </cell>
          <cell r="DU349" t="str">
            <v>PLACEMATS</v>
          </cell>
          <cell r="DV349" t="str">
            <v>TABL</v>
          </cell>
        </row>
        <row r="350">
          <cell r="DS350">
            <v>8749</v>
          </cell>
          <cell r="DT350" t="str">
            <v>8749</v>
          </cell>
          <cell r="DU350" t="str">
            <v>TABL - HOT DEALS</v>
          </cell>
          <cell r="DV350" t="str">
            <v>TABL</v>
          </cell>
        </row>
        <row r="351">
          <cell r="DS351">
            <v>8770</v>
          </cell>
          <cell r="DT351" t="str">
            <v>8770</v>
          </cell>
          <cell r="DU351" t="str">
            <v>TABLE RUNNERS</v>
          </cell>
          <cell r="DV351" t="str">
            <v>TABL</v>
          </cell>
        </row>
        <row r="352">
          <cell r="DS352">
            <v>8788</v>
          </cell>
          <cell r="DT352" t="str">
            <v>8788</v>
          </cell>
          <cell r="DU352" t="str">
            <v>HALLOWEEN TABLE</v>
          </cell>
          <cell r="DV352" t="str">
            <v>TABL</v>
          </cell>
        </row>
        <row r="353">
          <cell r="DS353">
            <v>8789</v>
          </cell>
          <cell r="DT353" t="str">
            <v>8789</v>
          </cell>
          <cell r="DU353" t="str">
            <v>XTEX - HOT DEALS</v>
          </cell>
          <cell r="DV353" t="str">
            <v>XTEX</v>
          </cell>
        </row>
        <row r="354">
          <cell r="DS354">
            <v>8790</v>
          </cell>
          <cell r="DT354" t="str">
            <v>8790</v>
          </cell>
          <cell r="DU354" t="str">
            <v>HARVEST TABLE</v>
          </cell>
          <cell r="DV354" t="str">
            <v>TABL</v>
          </cell>
        </row>
        <row r="355">
          <cell r="DS355">
            <v>8792</v>
          </cell>
          <cell r="DT355" t="str">
            <v>8792</v>
          </cell>
          <cell r="DU355" t="str">
            <v>XMAS TABLECLOTHS</v>
          </cell>
          <cell r="DV355" t="str">
            <v>XTEX</v>
          </cell>
        </row>
        <row r="356">
          <cell r="DS356">
            <v>8794</v>
          </cell>
          <cell r="DT356" t="str">
            <v>8794</v>
          </cell>
          <cell r="DU356" t="str">
            <v>REVERSE ROLL RUGS</v>
          </cell>
          <cell r="DV356" t="str">
            <v>RRUG</v>
          </cell>
        </row>
        <row r="357">
          <cell r="DS357">
            <v>8795</v>
          </cell>
          <cell r="DT357" t="str">
            <v>8795</v>
          </cell>
          <cell r="DU357" t="str">
            <v>XMAS PLACEMATS</v>
          </cell>
          <cell r="DV357" t="str">
            <v>XTEX</v>
          </cell>
        </row>
        <row r="358">
          <cell r="DS358">
            <v>8796</v>
          </cell>
          <cell r="DT358" t="str">
            <v>8796</v>
          </cell>
          <cell r="DU358" t="str">
            <v>XMAS NAPKIN RINGS</v>
          </cell>
          <cell r="DV358" t="str">
            <v>XTEX</v>
          </cell>
        </row>
        <row r="359">
          <cell r="DS359">
            <v>8797</v>
          </cell>
          <cell r="DT359" t="str">
            <v>8797</v>
          </cell>
          <cell r="DU359" t="str">
            <v>XMAS TABLE RUNNERS/TOPPERS</v>
          </cell>
          <cell r="DV359" t="str">
            <v>XTEX</v>
          </cell>
        </row>
        <row r="360">
          <cell r="DS360">
            <v>8799</v>
          </cell>
          <cell r="DT360" t="str">
            <v>8799</v>
          </cell>
          <cell r="DU360" t="str">
            <v>XMAS NAPKINS</v>
          </cell>
          <cell r="DV360" t="str">
            <v>XTEX</v>
          </cell>
        </row>
        <row r="361">
          <cell r="DS361">
            <v>8838</v>
          </cell>
          <cell r="DT361" t="str">
            <v>8838</v>
          </cell>
          <cell r="DU361" t="str">
            <v>DPIL - HOT DEALS</v>
          </cell>
          <cell r="DV361" t="str">
            <v>DPIL</v>
          </cell>
        </row>
        <row r="362">
          <cell r="DS362">
            <v>8839</v>
          </cell>
          <cell r="DT362" t="str">
            <v>8839</v>
          </cell>
          <cell r="DU362" t="str">
            <v>BPIL - HOT DEALS</v>
          </cell>
          <cell r="DV362" t="str">
            <v>BPIL</v>
          </cell>
        </row>
        <row r="363">
          <cell r="DS363">
            <v>8840</v>
          </cell>
          <cell r="DT363" t="str">
            <v>8840</v>
          </cell>
          <cell r="DU363" t="str">
            <v>SHEER CURTAINS</v>
          </cell>
          <cell r="DV363" t="str">
            <v>WIND</v>
          </cell>
        </row>
        <row r="364">
          <cell r="DS364">
            <v>8842</v>
          </cell>
          <cell r="DT364" t="str">
            <v>8842</v>
          </cell>
          <cell r="DU364" t="str">
            <v>FASHION CURTAINS</v>
          </cell>
          <cell r="DV364" t="str">
            <v>WIND</v>
          </cell>
        </row>
        <row r="365">
          <cell r="DS365">
            <v>8852</v>
          </cell>
          <cell r="DT365" t="str">
            <v>8852</v>
          </cell>
          <cell r="DU365" t="str">
            <v>SINGLE CORE THROW PILLOWS</v>
          </cell>
          <cell r="DV365" t="str">
            <v>DPIL</v>
          </cell>
        </row>
        <row r="366">
          <cell r="DS366">
            <v>8853</v>
          </cell>
          <cell r="DT366" t="str">
            <v>8853</v>
          </cell>
          <cell r="DU366" t="str">
            <v>2PK CORE THROW PILLOWS</v>
          </cell>
          <cell r="DV366" t="str">
            <v>DPIL</v>
          </cell>
        </row>
        <row r="367">
          <cell r="DS367">
            <v>8854</v>
          </cell>
          <cell r="DT367" t="str">
            <v>8854</v>
          </cell>
          <cell r="DU367" t="str">
            <v>OUTDOOR CUSHIONS</v>
          </cell>
          <cell r="DV367" t="str">
            <v>DPIL</v>
          </cell>
        </row>
        <row r="368">
          <cell r="DS368">
            <v>8856</v>
          </cell>
          <cell r="DT368" t="str">
            <v>8856</v>
          </cell>
          <cell r="DU368" t="str">
            <v>SEASONAL PILLOWS</v>
          </cell>
          <cell r="DV368" t="str">
            <v>DPIL</v>
          </cell>
        </row>
        <row r="369">
          <cell r="DS369">
            <v>8859</v>
          </cell>
          <cell r="DT369" t="str">
            <v>8859</v>
          </cell>
          <cell r="DU369" t="str">
            <v>FURNITURE PADS</v>
          </cell>
          <cell r="DV369" t="str">
            <v>DPIL</v>
          </cell>
        </row>
        <row r="370">
          <cell r="DS370">
            <v>8860</v>
          </cell>
          <cell r="DT370" t="str">
            <v>8860</v>
          </cell>
          <cell r="DU370" t="str">
            <v>RUG PADS</v>
          </cell>
          <cell r="DV370" t="str">
            <v>RRUG</v>
          </cell>
        </row>
        <row r="371">
          <cell r="DS371">
            <v>8862</v>
          </cell>
          <cell r="DT371" t="str">
            <v>8862</v>
          </cell>
          <cell r="DU371" t="str">
            <v>RUGS XS 2X3-2X4</v>
          </cell>
          <cell r="DV371" t="str">
            <v>RRUG</v>
          </cell>
        </row>
        <row r="372">
          <cell r="DS372">
            <v>8863</v>
          </cell>
          <cell r="DT372" t="str">
            <v>8863</v>
          </cell>
          <cell r="DU372" t="str">
            <v>RUGS MD 5X7-6X9</v>
          </cell>
          <cell r="DV372" t="str">
            <v>RRUG</v>
          </cell>
        </row>
        <row r="373">
          <cell r="DS373">
            <v>8864</v>
          </cell>
          <cell r="DT373" t="str">
            <v>8864</v>
          </cell>
          <cell r="DU373" t="str">
            <v>RUGS SM 3X5-4X6</v>
          </cell>
          <cell r="DV373" t="str">
            <v>RRUG</v>
          </cell>
        </row>
        <row r="374">
          <cell r="DS374">
            <v>8865</v>
          </cell>
          <cell r="DT374" t="str">
            <v>8865</v>
          </cell>
          <cell r="DU374" t="str">
            <v>RUG RUNNERS</v>
          </cell>
          <cell r="DV374" t="str">
            <v>RRUG</v>
          </cell>
        </row>
        <row r="375">
          <cell r="DS375">
            <v>8866</v>
          </cell>
          <cell r="DT375" t="str">
            <v>8866</v>
          </cell>
          <cell r="DU375" t="str">
            <v>RUGS LG 7X10&amp;UP</v>
          </cell>
          <cell r="DV375" t="str">
            <v>RRUG</v>
          </cell>
        </row>
        <row r="376">
          <cell r="DS376">
            <v>8870</v>
          </cell>
          <cell r="DT376" t="str">
            <v>8870</v>
          </cell>
          <cell r="DU376" t="str">
            <v>DOORMATS</v>
          </cell>
          <cell r="DV376" t="str">
            <v>RRUG</v>
          </cell>
        </row>
        <row r="377">
          <cell r="DS377">
            <v>8871</v>
          </cell>
          <cell r="DT377" t="str">
            <v>8871</v>
          </cell>
          <cell r="DU377" t="str">
            <v>KITCHEN MATS</v>
          </cell>
          <cell r="DV377" t="str">
            <v>RRUG</v>
          </cell>
        </row>
        <row r="378">
          <cell r="DS378">
            <v>8872</v>
          </cell>
          <cell r="DT378" t="str">
            <v>8872</v>
          </cell>
          <cell r="DU378" t="str">
            <v>SEASONAL RUGS &amp; MATS</v>
          </cell>
          <cell r="DV378" t="str">
            <v>RRUG</v>
          </cell>
        </row>
        <row r="379">
          <cell r="DS379">
            <v>8887</v>
          </cell>
          <cell r="DT379" t="str">
            <v>8887</v>
          </cell>
          <cell r="DU379" t="str">
            <v>RRUG - HOT DEALS</v>
          </cell>
          <cell r="DV379" t="str">
            <v>RRUG</v>
          </cell>
        </row>
        <row r="380">
          <cell r="DS380">
            <v>8888</v>
          </cell>
          <cell r="DT380" t="str">
            <v>8888</v>
          </cell>
          <cell r="DU380" t="str">
            <v>OUTDOOR RUGS</v>
          </cell>
          <cell r="DV380" t="str">
            <v>RRUG</v>
          </cell>
        </row>
        <row r="381">
          <cell r="DS381">
            <v>8889</v>
          </cell>
          <cell r="DT381" t="str">
            <v>8889</v>
          </cell>
          <cell r="DU381" t="str">
            <v>RUGS OVERSIZED</v>
          </cell>
          <cell r="DV381" t="str">
            <v>RRUG</v>
          </cell>
        </row>
        <row r="382">
          <cell r="DS382">
            <v>8902</v>
          </cell>
          <cell r="DT382" t="str">
            <v>8902</v>
          </cell>
          <cell r="DU382" t="str">
            <v>OVEN MITT &amp; POT HOLDER</v>
          </cell>
          <cell r="DV382" t="str">
            <v>KITC</v>
          </cell>
        </row>
        <row r="383">
          <cell r="DS383">
            <v>8904</v>
          </cell>
          <cell r="DT383" t="str">
            <v>8904</v>
          </cell>
          <cell r="DU383" t="str">
            <v>KITC TOWELS</v>
          </cell>
          <cell r="DV383" t="str">
            <v>KITC</v>
          </cell>
        </row>
        <row r="384">
          <cell r="DS384">
            <v>8905</v>
          </cell>
          <cell r="DT384" t="str">
            <v>8905</v>
          </cell>
          <cell r="DU384" t="str">
            <v>KITCHEN ORGANIZATION</v>
          </cell>
          <cell r="DV384" t="str">
            <v>HOUS</v>
          </cell>
        </row>
        <row r="385">
          <cell r="DS385">
            <v>8907</v>
          </cell>
          <cell r="DT385" t="str">
            <v>8907</v>
          </cell>
          <cell r="DU385" t="str">
            <v>LAUNDRY</v>
          </cell>
          <cell r="DV385" t="str">
            <v>CSHP</v>
          </cell>
        </row>
        <row r="386">
          <cell r="DS386">
            <v>8909</v>
          </cell>
          <cell r="DT386" t="str">
            <v>8909</v>
          </cell>
          <cell r="DU386" t="str">
            <v>XMAS KITCHEN</v>
          </cell>
          <cell r="DV386" t="str">
            <v>XTEX</v>
          </cell>
        </row>
        <row r="387">
          <cell r="DS387">
            <v>8912</v>
          </cell>
          <cell r="DT387" t="str">
            <v>8912</v>
          </cell>
          <cell r="DU387" t="str">
            <v>HALLOWEEN KITCHEN</v>
          </cell>
          <cell r="DV387" t="str">
            <v>KITC</v>
          </cell>
        </row>
        <row r="388">
          <cell r="DS388">
            <v>8913</v>
          </cell>
          <cell r="DT388" t="str">
            <v>8913</v>
          </cell>
          <cell r="DU388" t="str">
            <v>KITC DISHCLOTHS</v>
          </cell>
          <cell r="DV388" t="str">
            <v>KITC</v>
          </cell>
        </row>
        <row r="389">
          <cell r="DS389">
            <v>8914</v>
          </cell>
          <cell r="DT389" t="str">
            <v>8914</v>
          </cell>
          <cell r="DU389" t="str">
            <v>HARVEST KITCHEN</v>
          </cell>
          <cell r="DV389" t="str">
            <v>KITC</v>
          </cell>
        </row>
        <row r="390">
          <cell r="DS390">
            <v>8915</v>
          </cell>
          <cell r="DT390" t="str">
            <v>8915</v>
          </cell>
          <cell r="DU390" t="str">
            <v>DRYING MATS/APRONS</v>
          </cell>
          <cell r="DV390" t="str">
            <v>KITC</v>
          </cell>
        </row>
        <row r="391">
          <cell r="DS391">
            <v>8949</v>
          </cell>
          <cell r="DT391" t="str">
            <v>8949</v>
          </cell>
          <cell r="DU391" t="str">
            <v>MATTRESS PADS TWIN</v>
          </cell>
          <cell r="DV391" t="str">
            <v>BBED</v>
          </cell>
        </row>
        <row r="392">
          <cell r="DS392">
            <v>8950</v>
          </cell>
          <cell r="DT392" t="str">
            <v>8950</v>
          </cell>
          <cell r="DU392" t="str">
            <v>MATTRESS PADS QUEEN</v>
          </cell>
          <cell r="DV392" t="str">
            <v>BBED</v>
          </cell>
        </row>
        <row r="393">
          <cell r="DS393">
            <v>8951</v>
          </cell>
          <cell r="DT393" t="str">
            <v>8951</v>
          </cell>
          <cell r="DU393" t="str">
            <v>NP NAPKIN RINGS</v>
          </cell>
          <cell r="DV393" t="str">
            <v>TABL</v>
          </cell>
        </row>
        <row r="394">
          <cell r="DS394">
            <v>8952</v>
          </cell>
          <cell r="DT394" t="str">
            <v>8952</v>
          </cell>
          <cell r="DU394" t="str">
            <v>MATTRESS PADS KG/CK</v>
          </cell>
          <cell r="DV394" t="str">
            <v>BBED</v>
          </cell>
        </row>
        <row r="395">
          <cell r="DS395">
            <v>8957</v>
          </cell>
          <cell r="DT395" t="str">
            <v>8957</v>
          </cell>
          <cell r="DU395" t="str">
            <v>FOAM PADS</v>
          </cell>
          <cell r="DV395" t="str">
            <v>BBED</v>
          </cell>
        </row>
        <row r="396">
          <cell r="DS396">
            <v>8959</v>
          </cell>
          <cell r="DT396" t="str">
            <v>8959</v>
          </cell>
          <cell r="DU396" t="str">
            <v>BASIC BED SKIRTS</v>
          </cell>
          <cell r="DV396" t="str">
            <v>BBED</v>
          </cell>
        </row>
        <row r="397">
          <cell r="DS397">
            <v>8964</v>
          </cell>
          <cell r="DT397" t="str">
            <v>8964</v>
          </cell>
          <cell r="DU397" t="str">
            <v>BASIC PILLOW SHAM</v>
          </cell>
          <cell r="DV397" t="str">
            <v>BBED</v>
          </cell>
        </row>
        <row r="398">
          <cell r="DS398">
            <v>8969</v>
          </cell>
          <cell r="DT398" t="str">
            <v>8969</v>
          </cell>
          <cell r="DU398" t="str">
            <v>MATTRESS PADS FULL</v>
          </cell>
          <cell r="DV398" t="str">
            <v>BBED</v>
          </cell>
        </row>
        <row r="399">
          <cell r="DS399">
            <v>8985</v>
          </cell>
          <cell r="DT399" t="str">
            <v>8985</v>
          </cell>
          <cell r="DU399" t="str">
            <v>STORAGE</v>
          </cell>
          <cell r="DV399" t="str">
            <v>CSHP</v>
          </cell>
        </row>
        <row r="400">
          <cell r="DS400">
            <v>8989</v>
          </cell>
          <cell r="DT400" t="str">
            <v>8989</v>
          </cell>
          <cell r="DU400" t="str">
            <v>HANGERS</v>
          </cell>
          <cell r="DV400" t="str">
            <v>CSHP</v>
          </cell>
        </row>
        <row r="401">
          <cell r="DS401">
            <v>9104</v>
          </cell>
          <cell r="DT401" t="str">
            <v>9104</v>
          </cell>
          <cell r="DU401" t="str">
            <v>PET GROOMING</v>
          </cell>
          <cell r="DV401" t="str">
            <v>PETS</v>
          </cell>
        </row>
        <row r="402">
          <cell r="DS402">
            <v>9121</v>
          </cell>
          <cell r="DT402" t="str">
            <v>9121</v>
          </cell>
          <cell r="DU402" t="str">
            <v>CHARGERS/CABLES</v>
          </cell>
          <cell r="DV402" t="str">
            <v>ELEC</v>
          </cell>
        </row>
      </sheetData>
      <sheetData sheetId="14" refreshError="1"/>
      <sheetData sheetId="15">
        <row r="3">
          <cell r="A3" t="str">
            <v>Alexandria</v>
          </cell>
        </row>
      </sheetData>
      <sheetData sheetId="16">
        <row r="6">
          <cell r="A6" t="str">
            <v>Alexandria20</v>
          </cell>
        </row>
      </sheetData>
      <sheetData sheetId="17">
        <row r="6">
          <cell r="A6">
            <v>1010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er's Not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yer's Packs"/>
      <sheetName val="Buyer's Notes"/>
      <sheetName val="Vendor Cheat Sheet"/>
      <sheetName val="DOMESTIC Worksheet"/>
      <sheetName val="SUBCATS INTERNAL USE"/>
      <sheetName val="PO Split 1 DAL"/>
      <sheetName val="PO Split 2 PHX"/>
      <sheetName val="PO Split 3 POOL"/>
      <sheetName val="Buyer Workspace"/>
      <sheetName val="Buyer's Preticket"/>
      <sheetName val="Quote Sheet"/>
      <sheetName val="DC Code Definitions"/>
      <sheetName val="Lookups"/>
      <sheetName val="Shipping Calendar"/>
      <sheetName val="Inbound Freight"/>
      <sheetName val="DC Split"/>
      <sheetName val="Future"/>
    </sheetNames>
    <sheetDataSet>
      <sheetData sheetId="0"/>
      <sheetData sheetId="1"/>
      <sheetData sheetId="2" refreshError="1"/>
      <sheetData sheetId="3">
        <row r="12">
          <cell r="BT12"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ndor Cheat Sheet"/>
      <sheetName val="DOMESTIC Worksheet"/>
      <sheetName val="SUBCATS INTERNAL USE"/>
      <sheetName val="PO Split 1 DAL"/>
      <sheetName val="PO Split 2 PHX"/>
      <sheetName val="PO Split 3 POOL"/>
      <sheetName val="Buyer Workspace"/>
      <sheetName val="Buyer's Preticket"/>
      <sheetName val="Quote Sheet"/>
      <sheetName val="Buyer's Packs"/>
      <sheetName val="Buyer's Notes"/>
      <sheetName val="DC Code Definitions"/>
      <sheetName val="Lookups"/>
      <sheetName val="Shipping Calendar"/>
      <sheetName val="Inbound Freight"/>
      <sheetName val="DC Split"/>
      <sheetName val="Future"/>
      <sheetName val="ValueList_Helper"/>
    </sheetNames>
    <sheetDataSet>
      <sheetData sheetId="0" refreshError="1"/>
      <sheetData sheetId="1">
        <row r="12">
          <cell r="BT12" t="str">
            <v/>
          </cell>
        </row>
        <row r="14">
          <cell r="E14" t="str">
            <v xml:space="preserve">MFG STYLE # </v>
          </cell>
          <cell r="F14" t="str">
            <v xml:space="preserve">
DESCRIPTION               
(20 CHARACTERS MAX FOR TICKET; DO NOT INCLUDE ANY SYMBOLS)</v>
          </cell>
          <cell r="M14" t="str">
            <v>INNER PACK QTY</v>
          </cell>
          <cell r="N14" t="str">
            <v>MASTER PACK QTY</v>
          </cell>
          <cell r="O14" t="str">
            <v xml:space="preserve">      ALLOCATION GUIDE</v>
          </cell>
          <cell r="Q14" t="str">
            <v>PURCHASE QTY</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 Shipping Schedule"/>
      <sheetName val="ValueList_Helper"/>
      <sheetName val="Sheet3"/>
      <sheetName val="Processing Area by Type"/>
      <sheetName val="Lookups"/>
      <sheetName val="Sheet1"/>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lueList_Helper"/>
      <sheetName val="Buyer's Packs"/>
      <sheetName val="Buyer's Notes"/>
    </sheetNames>
    <sheetDataSet>
      <sheetData sheetId="0">
        <row r="1">
          <cell r="A1" t="str">
            <v>Existing Rates</v>
          </cell>
          <cell r="B1">
            <v>0</v>
          </cell>
          <cell r="C1">
            <v>0</v>
          </cell>
          <cell r="D1">
            <v>0</v>
          </cell>
          <cell r="E1">
            <v>0</v>
          </cell>
          <cell r="F1">
            <v>0</v>
          </cell>
          <cell r="H1" t="str">
            <v>Rate Update - Feb 2018</v>
          </cell>
        </row>
        <row r="2">
          <cell r="A2" t="str">
            <v>IMPORT</v>
          </cell>
          <cell r="B2">
            <v>0</v>
          </cell>
          <cell r="C2">
            <v>0</v>
          </cell>
          <cell r="D2">
            <v>0</v>
          </cell>
          <cell r="E2">
            <v>0</v>
          </cell>
          <cell r="F2">
            <v>0</v>
          </cell>
        </row>
        <row r="3">
          <cell r="A3" t="str">
            <v>City</v>
          </cell>
          <cell r="B3" t="str">
            <v>Country</v>
          </cell>
          <cell r="C3" t="str">
            <v>20'</v>
          </cell>
          <cell r="D3" t="str">
            <v>40'</v>
          </cell>
          <cell r="E3" t="str">
            <v>40H</v>
          </cell>
          <cell r="F3" t="str">
            <v>45'</v>
          </cell>
          <cell r="H3" t="str">
            <v>20'</v>
          </cell>
          <cell r="I3" t="str">
            <v>40'</v>
          </cell>
          <cell r="J3" t="str">
            <v>40H</v>
          </cell>
          <cell r="K3" t="str">
            <v>45'</v>
          </cell>
        </row>
        <row r="4">
          <cell r="A4" t="str">
            <v>Alexandria</v>
          </cell>
          <cell r="B4" t="str">
            <v>EG</v>
          </cell>
          <cell r="C4">
            <v>3158</v>
          </cell>
          <cell r="D4">
            <v>4270</v>
          </cell>
          <cell r="E4">
            <v>4443</v>
          </cell>
          <cell r="F4">
            <v>0</v>
          </cell>
          <cell r="H4">
            <v>3295</v>
          </cell>
          <cell r="I4">
            <v>4389</v>
          </cell>
          <cell r="J4">
            <v>4562</v>
          </cell>
          <cell r="K4">
            <v>0</v>
          </cell>
        </row>
        <row r="5">
          <cell r="A5" t="str">
            <v>Ancona</v>
          </cell>
          <cell r="B5" t="str">
            <v>IT</v>
          </cell>
          <cell r="C5">
            <v>4091</v>
          </cell>
          <cell r="D5">
            <v>5051</v>
          </cell>
          <cell r="E5">
            <v>5251</v>
          </cell>
          <cell r="F5">
            <v>0</v>
          </cell>
          <cell r="H5">
            <v>4178</v>
          </cell>
          <cell r="I5">
            <v>5165</v>
          </cell>
          <cell r="J5">
            <v>5370</v>
          </cell>
          <cell r="K5">
            <v>0</v>
          </cell>
        </row>
        <row r="6">
          <cell r="A6" t="str">
            <v>Antwerp</v>
          </cell>
          <cell r="B6" t="str">
            <v>BE</v>
          </cell>
          <cell r="C6">
            <v>3167</v>
          </cell>
          <cell r="D6">
            <v>3999</v>
          </cell>
          <cell r="E6">
            <v>4199</v>
          </cell>
          <cell r="F6">
            <v>0</v>
          </cell>
          <cell r="H6">
            <v>3247</v>
          </cell>
          <cell r="I6">
            <v>4084</v>
          </cell>
          <cell r="J6">
            <v>4284</v>
          </cell>
          <cell r="K6">
            <v>0</v>
          </cell>
        </row>
        <row r="7">
          <cell r="A7" t="str">
            <v>Bali</v>
          </cell>
          <cell r="B7" t="str">
            <v>ID</v>
          </cell>
          <cell r="C7">
            <v>4593</v>
          </cell>
          <cell r="D7">
            <v>5016</v>
          </cell>
          <cell r="E7">
            <v>5216</v>
          </cell>
          <cell r="F7">
            <v>0</v>
          </cell>
          <cell r="H7">
            <v>4688</v>
          </cell>
          <cell r="I7">
            <v>5115</v>
          </cell>
          <cell r="J7">
            <v>5318</v>
          </cell>
          <cell r="K7">
            <v>0</v>
          </cell>
        </row>
        <row r="8">
          <cell r="A8" t="str">
            <v>Bangkok</v>
          </cell>
          <cell r="B8" t="str">
            <v xml:space="preserve"> TH</v>
          </cell>
          <cell r="C8">
            <v>3818</v>
          </cell>
          <cell r="D8">
            <v>4266</v>
          </cell>
          <cell r="E8">
            <v>4266</v>
          </cell>
          <cell r="F8">
            <v>5172</v>
          </cell>
          <cell r="H8">
            <v>3923</v>
          </cell>
          <cell r="I8">
            <v>4365</v>
          </cell>
          <cell r="J8">
            <v>4368</v>
          </cell>
          <cell r="K8">
            <v>5251</v>
          </cell>
        </row>
        <row r="9">
          <cell r="A9" t="str">
            <v>Barcelona</v>
          </cell>
          <cell r="B9" t="str">
            <v>ES</v>
          </cell>
          <cell r="C9">
            <v>3043</v>
          </cell>
          <cell r="D9">
            <v>3551</v>
          </cell>
          <cell r="E9">
            <v>3551</v>
          </cell>
          <cell r="F9">
            <v>0</v>
          </cell>
          <cell r="H9">
            <v>3755</v>
          </cell>
          <cell r="I9">
            <v>4745</v>
          </cell>
          <cell r="J9">
            <v>4445</v>
          </cell>
          <cell r="K9">
            <v>0</v>
          </cell>
        </row>
        <row r="10">
          <cell r="A10" t="str">
            <v>Bremerhaven</v>
          </cell>
          <cell r="B10" t="str">
            <v>DE</v>
          </cell>
          <cell r="C10">
            <v>3123</v>
          </cell>
          <cell r="D10">
            <v>4518</v>
          </cell>
          <cell r="E10">
            <v>4718</v>
          </cell>
          <cell r="F10">
            <v>0</v>
          </cell>
          <cell r="H10">
            <v>3203</v>
          </cell>
          <cell r="I10">
            <v>4603</v>
          </cell>
          <cell r="J10">
            <v>4803</v>
          </cell>
          <cell r="K10">
            <v>0</v>
          </cell>
        </row>
        <row r="11">
          <cell r="A11" t="str">
            <v>Casablanca</v>
          </cell>
          <cell r="B11" t="str">
            <v>MA</v>
          </cell>
          <cell r="C11">
            <v>3721</v>
          </cell>
          <cell r="D11">
            <v>5030</v>
          </cell>
          <cell r="E11">
            <v>5203</v>
          </cell>
          <cell r="F11">
            <v>0</v>
          </cell>
          <cell r="H11">
            <v>3818</v>
          </cell>
          <cell r="I11">
            <v>5149</v>
          </cell>
          <cell r="J11">
            <v>5322</v>
          </cell>
          <cell r="K11">
            <v>0</v>
          </cell>
        </row>
        <row r="12">
          <cell r="A12" t="str">
            <v>Cebu</v>
          </cell>
          <cell r="B12" t="str">
            <v xml:space="preserve"> PH</v>
          </cell>
          <cell r="C12">
            <v>3893</v>
          </cell>
          <cell r="D12">
            <v>4316</v>
          </cell>
          <cell r="E12">
            <v>4366</v>
          </cell>
          <cell r="F12">
            <v>5397</v>
          </cell>
          <cell r="H12">
            <v>3988</v>
          </cell>
          <cell r="I12">
            <v>4415</v>
          </cell>
          <cell r="J12">
            <v>4468</v>
          </cell>
          <cell r="K12">
            <v>5501</v>
          </cell>
        </row>
        <row r="13">
          <cell r="A13" t="str">
            <v>Dalian</v>
          </cell>
          <cell r="B13" t="str">
            <v xml:space="preserve"> CN</v>
          </cell>
          <cell r="C13">
            <v>3593</v>
          </cell>
          <cell r="D13">
            <v>3966</v>
          </cell>
          <cell r="E13">
            <v>3966</v>
          </cell>
          <cell r="F13">
            <v>4822</v>
          </cell>
          <cell r="H13">
            <v>3688</v>
          </cell>
          <cell r="I13">
            <v>4065</v>
          </cell>
          <cell r="J13">
            <v>4068</v>
          </cell>
          <cell r="K13">
            <v>4926</v>
          </cell>
        </row>
        <row r="14">
          <cell r="A14" t="str">
            <v>Delhi</v>
          </cell>
          <cell r="B14" t="str">
            <v xml:space="preserve"> IN</v>
          </cell>
          <cell r="C14">
            <v>5365</v>
          </cell>
          <cell r="D14">
            <v>5850</v>
          </cell>
          <cell r="E14">
            <v>5900</v>
          </cell>
          <cell r="F14">
            <v>0</v>
          </cell>
          <cell r="H14">
            <v>5440</v>
          </cell>
          <cell r="I14">
            <v>5960</v>
          </cell>
          <cell r="J14">
            <v>6014</v>
          </cell>
          <cell r="K14">
            <v>0</v>
          </cell>
        </row>
        <row r="15">
          <cell r="A15" t="str">
            <v>Felixstowe</v>
          </cell>
          <cell r="B15" t="str">
            <v>GB</v>
          </cell>
          <cell r="C15">
            <v>3300</v>
          </cell>
          <cell r="D15">
            <v>4005</v>
          </cell>
          <cell r="E15">
            <v>4205</v>
          </cell>
          <cell r="F15">
            <v>0</v>
          </cell>
          <cell r="H15">
            <v>3380</v>
          </cell>
          <cell r="I15">
            <v>4090</v>
          </cell>
          <cell r="J15">
            <v>4290</v>
          </cell>
          <cell r="K15">
            <v>0</v>
          </cell>
        </row>
        <row r="16">
          <cell r="A16" t="str">
            <v>Figline (SAF and Gori)</v>
          </cell>
          <cell r="B16" t="str">
            <v>IT</v>
          </cell>
          <cell r="C16">
            <v>3436</v>
          </cell>
          <cell r="D16">
            <v>3734</v>
          </cell>
          <cell r="E16">
            <v>3734</v>
          </cell>
          <cell r="F16">
            <v>0</v>
          </cell>
          <cell r="H16">
            <v>3511</v>
          </cell>
          <cell r="I16">
            <v>3809</v>
          </cell>
          <cell r="J16">
            <v>3809</v>
          </cell>
          <cell r="K16">
            <v>0</v>
          </cell>
        </row>
        <row r="17">
          <cell r="A17" t="str">
            <v>Fos Sur Mer</v>
          </cell>
          <cell r="B17" t="str">
            <v>FR</v>
          </cell>
          <cell r="C17">
            <v>3083</v>
          </cell>
          <cell r="D17">
            <v>4003</v>
          </cell>
          <cell r="E17">
            <v>4203</v>
          </cell>
          <cell r="F17">
            <v>0</v>
          </cell>
          <cell r="H17">
            <v>3685</v>
          </cell>
          <cell r="I17">
            <v>4397</v>
          </cell>
          <cell r="J17">
            <v>4487</v>
          </cell>
          <cell r="K17">
            <v>0</v>
          </cell>
        </row>
        <row r="18">
          <cell r="A18" t="str">
            <v>Fuzhou</v>
          </cell>
          <cell r="B18" t="str">
            <v xml:space="preserve"> CN</v>
          </cell>
          <cell r="C18">
            <v>3593</v>
          </cell>
          <cell r="D18">
            <v>4066</v>
          </cell>
          <cell r="E18">
            <v>4066</v>
          </cell>
          <cell r="F18">
            <v>4922</v>
          </cell>
          <cell r="H18">
            <v>3688</v>
          </cell>
          <cell r="I18">
            <v>4165</v>
          </cell>
          <cell r="J18">
            <v>4168</v>
          </cell>
          <cell r="K18">
            <v>5026</v>
          </cell>
        </row>
        <row r="19">
          <cell r="A19" t="str">
            <v>Gdynia</v>
          </cell>
          <cell r="B19" t="str">
            <v>PL</v>
          </cell>
          <cell r="C19">
            <v>3303</v>
          </cell>
          <cell r="D19">
            <v>3954</v>
          </cell>
          <cell r="E19">
            <v>3954</v>
          </cell>
          <cell r="F19">
            <v>0</v>
          </cell>
          <cell r="H19">
            <v>3388</v>
          </cell>
          <cell r="I19">
            <v>4179</v>
          </cell>
          <cell r="J19">
            <v>4274</v>
          </cell>
          <cell r="K19">
            <v>0</v>
          </cell>
        </row>
        <row r="20">
          <cell r="A20" t="str">
            <v>Genoa</v>
          </cell>
          <cell r="B20" t="str">
            <v>IT</v>
          </cell>
          <cell r="C20">
            <v>3228</v>
          </cell>
          <cell r="D20">
            <v>3861</v>
          </cell>
          <cell r="E20">
            <v>3861</v>
          </cell>
          <cell r="F20">
            <v>0</v>
          </cell>
          <cell r="H20">
            <v>3325</v>
          </cell>
          <cell r="I20">
            <v>3980</v>
          </cell>
          <cell r="J20">
            <v>3980</v>
          </cell>
          <cell r="K20">
            <v>0</v>
          </cell>
        </row>
        <row r="21">
          <cell r="A21" t="str">
            <v>Guangzhou</v>
          </cell>
          <cell r="B21" t="str">
            <v xml:space="preserve"> CN</v>
          </cell>
          <cell r="C21">
            <v>3693</v>
          </cell>
          <cell r="D21">
            <v>4316</v>
          </cell>
          <cell r="E21">
            <v>4366</v>
          </cell>
          <cell r="F21">
            <v>5297</v>
          </cell>
          <cell r="H21">
            <v>3788</v>
          </cell>
          <cell r="I21">
            <v>4415</v>
          </cell>
          <cell r="J21">
            <v>4468</v>
          </cell>
          <cell r="K21">
            <v>5401</v>
          </cell>
        </row>
        <row r="22">
          <cell r="A22" t="str">
            <v>Haiphong</v>
          </cell>
          <cell r="B22" t="str">
            <v xml:space="preserve"> VN</v>
          </cell>
          <cell r="C22">
            <v>3818</v>
          </cell>
          <cell r="D22">
            <v>4266</v>
          </cell>
          <cell r="E22">
            <v>4316</v>
          </cell>
          <cell r="F22">
            <v>5172</v>
          </cell>
          <cell r="H22">
            <v>3913</v>
          </cell>
          <cell r="I22">
            <v>4365</v>
          </cell>
          <cell r="J22">
            <v>4418</v>
          </cell>
          <cell r="K22">
            <v>5276</v>
          </cell>
        </row>
        <row r="23">
          <cell r="A23" t="str">
            <v>Hamburg</v>
          </cell>
          <cell r="B23" t="str">
            <v>DE</v>
          </cell>
          <cell r="C23">
            <v>3801</v>
          </cell>
          <cell r="D23">
            <v>5325</v>
          </cell>
          <cell r="E23">
            <v>5498</v>
          </cell>
          <cell r="F23">
            <v>0</v>
          </cell>
          <cell r="H23">
            <v>3881</v>
          </cell>
          <cell r="I23">
            <v>5410</v>
          </cell>
          <cell r="J23">
            <v>5583</v>
          </cell>
          <cell r="K23">
            <v>0</v>
          </cell>
        </row>
        <row r="24">
          <cell r="A24" t="str">
            <v>Hanoi</v>
          </cell>
          <cell r="B24" t="str">
            <v>VN</v>
          </cell>
          <cell r="C24">
            <v>4293</v>
          </cell>
          <cell r="D24">
            <v>4566</v>
          </cell>
          <cell r="E24">
            <v>4566</v>
          </cell>
          <cell r="F24">
            <v>0</v>
          </cell>
          <cell r="H24">
            <v>4388</v>
          </cell>
          <cell r="I24">
            <v>4665</v>
          </cell>
          <cell r="J24">
            <v>4668</v>
          </cell>
          <cell r="K24">
            <v>0</v>
          </cell>
        </row>
        <row r="25">
          <cell r="A25" t="str">
            <v>Herouville (Hygena/OTB)</v>
          </cell>
          <cell r="B25" t="str">
            <v>FR</v>
          </cell>
          <cell r="C25">
            <v>4251</v>
          </cell>
          <cell r="D25">
            <v>4583</v>
          </cell>
          <cell r="E25">
            <v>4583</v>
          </cell>
          <cell r="F25">
            <v>0</v>
          </cell>
          <cell r="H25">
            <v>4326</v>
          </cell>
          <cell r="I25">
            <v>4658</v>
          </cell>
          <cell r="J25">
            <v>4658</v>
          </cell>
          <cell r="K25">
            <v>0</v>
          </cell>
        </row>
        <row r="26">
          <cell r="A26" t="str">
            <v>Ho Chi Minh</v>
          </cell>
          <cell r="B26" t="str">
            <v xml:space="preserve"> VN</v>
          </cell>
          <cell r="C26">
            <v>3593</v>
          </cell>
          <cell r="D26">
            <v>4066</v>
          </cell>
          <cell r="E26">
            <v>4066</v>
          </cell>
          <cell r="F26">
            <v>4822</v>
          </cell>
          <cell r="H26">
            <v>3688</v>
          </cell>
          <cell r="I26">
            <v>4165</v>
          </cell>
          <cell r="J26">
            <v>4168</v>
          </cell>
          <cell r="K26">
            <v>4926</v>
          </cell>
        </row>
        <row r="27">
          <cell r="A27" t="str">
            <v>Hong Kong</v>
          </cell>
          <cell r="B27" t="str">
            <v xml:space="preserve"> CN</v>
          </cell>
          <cell r="C27">
            <v>3593</v>
          </cell>
          <cell r="D27">
            <v>3966</v>
          </cell>
          <cell r="E27">
            <v>3966</v>
          </cell>
          <cell r="F27">
            <v>4822</v>
          </cell>
          <cell r="H27">
            <v>3688</v>
          </cell>
          <cell r="I27">
            <v>4065</v>
          </cell>
          <cell r="J27">
            <v>4068</v>
          </cell>
          <cell r="K27">
            <v>4926</v>
          </cell>
        </row>
        <row r="28">
          <cell r="A28" t="str">
            <v>Huangpu</v>
          </cell>
          <cell r="B28" t="str">
            <v>CN</v>
          </cell>
          <cell r="C28">
            <v>3723</v>
          </cell>
          <cell r="D28">
            <v>4116</v>
          </cell>
          <cell r="E28">
            <v>4116</v>
          </cell>
          <cell r="F28">
            <v>4972</v>
          </cell>
          <cell r="H28">
            <v>3688</v>
          </cell>
          <cell r="I28">
            <v>4065</v>
          </cell>
          <cell r="J28">
            <v>4068</v>
          </cell>
          <cell r="K28">
            <v>4926</v>
          </cell>
        </row>
        <row r="29">
          <cell r="A29" t="str">
            <v>Istanbul</v>
          </cell>
          <cell r="B29" t="str">
            <v>TR</v>
          </cell>
          <cell r="C29">
            <v>3134</v>
          </cell>
          <cell r="D29">
            <v>4360</v>
          </cell>
          <cell r="E29">
            <v>4560</v>
          </cell>
          <cell r="F29">
            <v>0</v>
          </cell>
          <cell r="H29">
            <v>3231</v>
          </cell>
          <cell r="I29">
            <v>4479</v>
          </cell>
          <cell r="J29">
            <v>4679</v>
          </cell>
          <cell r="K29">
            <v>0</v>
          </cell>
        </row>
        <row r="30">
          <cell r="A30" t="str">
            <v>Itajai</v>
          </cell>
          <cell r="B30" t="str">
            <v>BR</v>
          </cell>
          <cell r="C30">
            <v>2789</v>
          </cell>
          <cell r="D30">
            <v>2959</v>
          </cell>
          <cell r="E30">
            <v>2959</v>
          </cell>
          <cell r="F30">
            <v>0</v>
          </cell>
          <cell r="H30">
            <v>2889</v>
          </cell>
          <cell r="I30">
            <v>3059</v>
          </cell>
          <cell r="J30">
            <v>3059</v>
          </cell>
          <cell r="K30">
            <v>0</v>
          </cell>
        </row>
        <row r="31">
          <cell r="A31" t="str">
            <v>Izmir</v>
          </cell>
          <cell r="B31" t="str">
            <v>TR</v>
          </cell>
          <cell r="C31">
            <v>3503</v>
          </cell>
          <cell r="D31">
            <v>4204</v>
          </cell>
          <cell r="E31">
            <v>4204</v>
          </cell>
          <cell r="F31">
            <v>0</v>
          </cell>
          <cell r="H31">
            <v>3600</v>
          </cell>
          <cell r="I31">
            <v>4348</v>
          </cell>
          <cell r="J31">
            <v>4448</v>
          </cell>
          <cell r="K31">
            <v>0</v>
          </cell>
        </row>
        <row r="32">
          <cell r="A32" t="str">
            <v>Jaipur</v>
          </cell>
          <cell r="B32" t="str">
            <v xml:space="preserve"> IN</v>
          </cell>
          <cell r="C32">
            <v>5235</v>
          </cell>
          <cell r="D32">
            <v>5820</v>
          </cell>
          <cell r="E32">
            <v>5870</v>
          </cell>
          <cell r="F32">
            <v>0</v>
          </cell>
          <cell r="H32">
            <v>5310</v>
          </cell>
          <cell r="I32">
            <v>5930</v>
          </cell>
          <cell r="J32">
            <v>5984</v>
          </cell>
          <cell r="K32">
            <v>0</v>
          </cell>
        </row>
        <row r="33">
          <cell r="A33" t="str">
            <v>Jakarta</v>
          </cell>
          <cell r="B33" t="str">
            <v xml:space="preserve"> ID</v>
          </cell>
          <cell r="C33">
            <v>3693</v>
          </cell>
          <cell r="D33">
            <v>4166</v>
          </cell>
          <cell r="E33">
            <v>4166</v>
          </cell>
          <cell r="F33">
            <v>5022</v>
          </cell>
          <cell r="H33">
            <v>3788</v>
          </cell>
          <cell r="I33">
            <v>4265</v>
          </cell>
          <cell r="J33">
            <v>4268</v>
          </cell>
          <cell r="K33">
            <v>5126</v>
          </cell>
        </row>
        <row r="34">
          <cell r="A34" t="str">
            <v>Jiangmen</v>
          </cell>
          <cell r="B34" t="str">
            <v>CN</v>
          </cell>
          <cell r="C34">
            <v>3693</v>
          </cell>
          <cell r="D34">
            <v>4116</v>
          </cell>
          <cell r="E34">
            <v>4166</v>
          </cell>
          <cell r="F34">
            <v>5072</v>
          </cell>
          <cell r="H34">
            <v>3688</v>
          </cell>
          <cell r="I34">
            <v>4165</v>
          </cell>
          <cell r="J34">
            <v>4168</v>
          </cell>
          <cell r="K34">
            <v>4926</v>
          </cell>
        </row>
        <row r="35">
          <cell r="A35" t="str">
            <v>Kaohsiung</v>
          </cell>
          <cell r="B35" t="str">
            <v xml:space="preserve"> TW</v>
          </cell>
          <cell r="C35">
            <v>3693</v>
          </cell>
          <cell r="D35">
            <v>4116</v>
          </cell>
          <cell r="E35">
            <v>4166</v>
          </cell>
          <cell r="F35">
            <v>5072</v>
          </cell>
          <cell r="H35">
            <v>3788</v>
          </cell>
          <cell r="I35">
            <v>4215</v>
          </cell>
          <cell r="J35">
            <v>4218</v>
          </cell>
          <cell r="K35">
            <v>5176</v>
          </cell>
        </row>
        <row r="36">
          <cell r="A36" t="str">
            <v>Karachi</v>
          </cell>
          <cell r="B36" t="str">
            <v>PK</v>
          </cell>
          <cell r="C36">
            <v>4205</v>
          </cell>
          <cell r="D36">
            <v>4805</v>
          </cell>
          <cell r="E36">
            <v>5005</v>
          </cell>
          <cell r="F36">
            <v>0</v>
          </cell>
          <cell r="H36">
            <v>3863</v>
          </cell>
          <cell r="I36">
            <v>4290</v>
          </cell>
          <cell r="J36">
            <v>4293</v>
          </cell>
          <cell r="K36">
            <v>5251</v>
          </cell>
        </row>
        <row r="37">
          <cell r="A37" t="str">
            <v>Keelung</v>
          </cell>
          <cell r="B37" t="str">
            <v xml:space="preserve"> TW</v>
          </cell>
          <cell r="C37">
            <v>3693</v>
          </cell>
          <cell r="D37">
            <v>4116</v>
          </cell>
          <cell r="E37">
            <v>4166</v>
          </cell>
          <cell r="F37">
            <v>5072</v>
          </cell>
          <cell r="H37">
            <v>3788</v>
          </cell>
          <cell r="I37">
            <v>4215</v>
          </cell>
          <cell r="J37">
            <v>4218</v>
          </cell>
          <cell r="K37">
            <v>5176</v>
          </cell>
        </row>
        <row r="38">
          <cell r="A38" t="str">
            <v>Kochi (Cochin)</v>
          </cell>
          <cell r="B38" t="str">
            <v>ID</v>
          </cell>
          <cell r="C38">
            <v>4218</v>
          </cell>
          <cell r="D38">
            <v>4841</v>
          </cell>
          <cell r="E38">
            <v>4941</v>
          </cell>
          <cell r="F38">
            <v>0</v>
          </cell>
          <cell r="H38">
            <v>4318</v>
          </cell>
          <cell r="I38">
            <v>4941</v>
          </cell>
          <cell r="J38">
            <v>4941</v>
          </cell>
          <cell r="K38">
            <v>0</v>
          </cell>
        </row>
        <row r="39">
          <cell r="A39" t="str">
            <v>Kolkata</v>
          </cell>
          <cell r="B39" t="str">
            <v xml:space="preserve"> IN</v>
          </cell>
          <cell r="C39">
            <v>4965</v>
          </cell>
          <cell r="D39">
            <v>6253</v>
          </cell>
          <cell r="E39">
            <v>6538</v>
          </cell>
          <cell r="F39">
            <v>0</v>
          </cell>
          <cell r="H39">
            <v>5040</v>
          </cell>
          <cell r="I39">
            <v>6363</v>
          </cell>
          <cell r="J39">
            <v>6652</v>
          </cell>
          <cell r="K39">
            <v>0</v>
          </cell>
        </row>
        <row r="40">
          <cell r="A40" t="str">
            <v>La Spezia</v>
          </cell>
          <cell r="B40" t="str">
            <v>IT</v>
          </cell>
          <cell r="C40">
            <v>2850</v>
          </cell>
          <cell r="D40">
            <v>3735</v>
          </cell>
          <cell r="E40">
            <v>3735</v>
          </cell>
          <cell r="F40">
            <v>0</v>
          </cell>
          <cell r="H40">
            <v>2947</v>
          </cell>
          <cell r="I40">
            <v>3979</v>
          </cell>
          <cell r="J40">
            <v>4029</v>
          </cell>
          <cell r="K40">
            <v>0</v>
          </cell>
        </row>
        <row r="41">
          <cell r="A41" t="str">
            <v>Laem Chabang</v>
          </cell>
          <cell r="B41" t="str">
            <v xml:space="preserve"> TH</v>
          </cell>
          <cell r="C41">
            <v>3693</v>
          </cell>
          <cell r="D41">
            <v>4116</v>
          </cell>
          <cell r="E41">
            <v>4271</v>
          </cell>
          <cell r="F41">
            <v>5022</v>
          </cell>
          <cell r="H41">
            <v>3788</v>
          </cell>
          <cell r="I41">
            <v>4215</v>
          </cell>
          <cell r="J41">
            <v>4373</v>
          </cell>
          <cell r="K41">
            <v>5126</v>
          </cell>
        </row>
        <row r="42">
          <cell r="A42" t="str">
            <v>Le Havre</v>
          </cell>
          <cell r="B42" t="str">
            <v>FR</v>
          </cell>
          <cell r="C42">
            <v>2896</v>
          </cell>
          <cell r="D42">
            <v>3513</v>
          </cell>
          <cell r="E42">
            <v>3513</v>
          </cell>
          <cell r="F42">
            <v>0</v>
          </cell>
          <cell r="H42">
            <v>3803</v>
          </cell>
          <cell r="I42">
            <v>5114</v>
          </cell>
          <cell r="J42">
            <v>5219</v>
          </cell>
          <cell r="K42">
            <v>0</v>
          </cell>
        </row>
        <row r="43">
          <cell r="A43" t="str">
            <v>Leixoes</v>
          </cell>
          <cell r="B43" t="str">
            <v>PT</v>
          </cell>
          <cell r="C43">
            <v>3218</v>
          </cell>
          <cell r="D43">
            <v>4505</v>
          </cell>
          <cell r="E43">
            <v>4505</v>
          </cell>
          <cell r="F43">
            <v>0</v>
          </cell>
          <cell r="H43">
            <v>3490</v>
          </cell>
          <cell r="I43">
            <v>4624</v>
          </cell>
          <cell r="J43">
            <v>4624</v>
          </cell>
          <cell r="K43">
            <v>0</v>
          </cell>
        </row>
        <row r="44">
          <cell r="A44" t="str">
            <v>Lianyungang</v>
          </cell>
          <cell r="B44" t="str">
            <v xml:space="preserve"> CN</v>
          </cell>
          <cell r="C44">
            <v>3843</v>
          </cell>
          <cell r="D44">
            <v>4416</v>
          </cell>
          <cell r="E44">
            <v>4571</v>
          </cell>
          <cell r="F44">
            <v>5422</v>
          </cell>
          <cell r="H44">
            <v>3938</v>
          </cell>
          <cell r="I44">
            <v>4515</v>
          </cell>
          <cell r="J44">
            <v>4673</v>
          </cell>
          <cell r="K44">
            <v>5526</v>
          </cell>
        </row>
        <row r="45">
          <cell r="A45" t="str">
            <v>Lisboa</v>
          </cell>
          <cell r="B45" t="str">
            <v>PT</v>
          </cell>
          <cell r="C45">
            <v>3706</v>
          </cell>
          <cell r="D45">
            <v>4795</v>
          </cell>
          <cell r="E45">
            <v>4900</v>
          </cell>
          <cell r="F45">
            <v>0</v>
          </cell>
          <cell r="H45">
            <v>3803</v>
          </cell>
          <cell r="I45">
            <v>4914</v>
          </cell>
          <cell r="J45">
            <v>5019</v>
          </cell>
          <cell r="K45">
            <v>0</v>
          </cell>
        </row>
        <row r="46">
          <cell r="A46" t="str">
            <v>Livorno (Civitavecchia)</v>
          </cell>
          <cell r="B46" t="str">
            <v>IT</v>
          </cell>
          <cell r="C46">
            <v>2800</v>
          </cell>
          <cell r="D46">
            <v>3176</v>
          </cell>
          <cell r="E46">
            <v>3176</v>
          </cell>
          <cell r="F46">
            <v>0</v>
          </cell>
          <cell r="H46">
            <v>2947</v>
          </cell>
          <cell r="I46">
            <v>3770</v>
          </cell>
          <cell r="J46">
            <v>3870</v>
          </cell>
          <cell r="K46">
            <v>0</v>
          </cell>
        </row>
        <row r="47">
          <cell r="A47" t="str">
            <v>Luneville (Lorcos)</v>
          </cell>
          <cell r="B47" t="str">
            <v>FR</v>
          </cell>
          <cell r="C47">
            <v>4161</v>
          </cell>
          <cell r="D47">
            <v>4493</v>
          </cell>
          <cell r="E47">
            <v>4493</v>
          </cell>
          <cell r="F47">
            <v>0</v>
          </cell>
          <cell r="H47">
            <v>4261</v>
          </cell>
          <cell r="I47">
            <v>4593</v>
          </cell>
          <cell r="J47">
            <v>4593</v>
          </cell>
          <cell r="K47">
            <v>0</v>
          </cell>
        </row>
        <row r="48">
          <cell r="A48" t="str">
            <v>Manila</v>
          </cell>
          <cell r="B48" t="str">
            <v xml:space="preserve"> PH</v>
          </cell>
          <cell r="C48">
            <v>3743</v>
          </cell>
          <cell r="D48">
            <v>4266</v>
          </cell>
          <cell r="E48">
            <v>4266</v>
          </cell>
          <cell r="F48">
            <v>5172</v>
          </cell>
          <cell r="H48">
            <v>3838</v>
          </cell>
          <cell r="I48">
            <v>4365</v>
          </cell>
          <cell r="J48">
            <v>4368</v>
          </cell>
          <cell r="K48">
            <v>5276</v>
          </cell>
        </row>
        <row r="49">
          <cell r="A49" t="str">
            <v>Marselilles</v>
          </cell>
          <cell r="B49" t="str">
            <v>FR</v>
          </cell>
          <cell r="C49">
            <v>3622</v>
          </cell>
          <cell r="D49">
            <v>4100</v>
          </cell>
          <cell r="E49">
            <v>4100</v>
          </cell>
          <cell r="F49">
            <v>0</v>
          </cell>
          <cell r="H49">
            <v>3722</v>
          </cell>
          <cell r="I49">
            <v>4200</v>
          </cell>
          <cell r="J49">
            <v>4200</v>
          </cell>
          <cell r="K49">
            <v>0</v>
          </cell>
        </row>
        <row r="50">
          <cell r="A50" t="str">
            <v>Mersin</v>
          </cell>
          <cell r="B50" t="str">
            <v>TR</v>
          </cell>
          <cell r="C50">
            <v>3484</v>
          </cell>
          <cell r="D50">
            <v>5110</v>
          </cell>
          <cell r="E50">
            <v>5283</v>
          </cell>
          <cell r="F50">
            <v>0</v>
          </cell>
          <cell r="H50">
            <v>3581</v>
          </cell>
          <cell r="I50">
            <v>5229</v>
          </cell>
          <cell r="J50">
            <v>5402</v>
          </cell>
          <cell r="K50">
            <v>0</v>
          </cell>
        </row>
        <row r="51">
          <cell r="A51" t="str">
            <v>Mions</v>
          </cell>
          <cell r="B51" t="str">
            <v>FR</v>
          </cell>
          <cell r="C51">
            <v>4235</v>
          </cell>
          <cell r="D51">
            <v>4715</v>
          </cell>
          <cell r="E51">
            <v>4715</v>
          </cell>
          <cell r="F51">
            <v>0</v>
          </cell>
          <cell r="H51">
            <v>4335</v>
          </cell>
          <cell r="I51">
            <v>4815</v>
          </cell>
          <cell r="J51">
            <v>4815</v>
          </cell>
          <cell r="K51">
            <v>0</v>
          </cell>
        </row>
        <row r="52">
          <cell r="A52" t="str">
            <v>Mumbai</v>
          </cell>
          <cell r="B52" t="str">
            <v xml:space="preserve"> IN (Bombay)</v>
          </cell>
          <cell r="C52">
            <v>4749</v>
          </cell>
          <cell r="D52">
            <v>5280</v>
          </cell>
          <cell r="E52">
            <v>5380</v>
          </cell>
          <cell r="F52">
            <v>0</v>
          </cell>
          <cell r="H52">
            <v>4824</v>
          </cell>
          <cell r="I52">
            <v>5390</v>
          </cell>
          <cell r="J52">
            <v>5494</v>
          </cell>
          <cell r="K52">
            <v>0</v>
          </cell>
        </row>
        <row r="53">
          <cell r="A53" t="str">
            <v>Mundra</v>
          </cell>
          <cell r="B53" t="str">
            <v xml:space="preserve"> IN</v>
          </cell>
          <cell r="C53">
            <v>4749</v>
          </cell>
          <cell r="D53">
            <v>5280</v>
          </cell>
          <cell r="E53">
            <v>5330</v>
          </cell>
          <cell r="F53">
            <v>0</v>
          </cell>
          <cell r="H53">
            <v>4824</v>
          </cell>
          <cell r="I53">
            <v>5390</v>
          </cell>
          <cell r="J53">
            <v>5444</v>
          </cell>
          <cell r="K53">
            <v>0</v>
          </cell>
        </row>
        <row r="54">
          <cell r="A54" t="str">
            <v>Nanjing</v>
          </cell>
          <cell r="B54" t="str">
            <v>CN</v>
          </cell>
          <cell r="C54">
            <v>3918</v>
          </cell>
          <cell r="D54">
            <v>4492</v>
          </cell>
          <cell r="E54">
            <v>4523</v>
          </cell>
          <cell r="F54">
            <v>5318</v>
          </cell>
          <cell r="H54">
            <v>4013</v>
          </cell>
          <cell r="I54">
            <v>4591</v>
          </cell>
          <cell r="J54">
            <v>4625</v>
          </cell>
          <cell r="K54">
            <v>5422</v>
          </cell>
        </row>
        <row r="55">
          <cell r="A55" t="str">
            <v>Nantong</v>
          </cell>
          <cell r="B55" t="str">
            <v>CN</v>
          </cell>
          <cell r="C55">
            <v>3776</v>
          </cell>
          <cell r="D55">
            <v>4206</v>
          </cell>
          <cell r="E55">
            <v>4206</v>
          </cell>
          <cell r="F55">
            <v>4506</v>
          </cell>
          <cell r="H55">
            <v>3876</v>
          </cell>
          <cell r="I55">
            <v>4306</v>
          </cell>
          <cell r="J55">
            <v>4306</v>
          </cell>
          <cell r="K55">
            <v>4606</v>
          </cell>
        </row>
        <row r="56">
          <cell r="A56" t="str">
            <v>Naples</v>
          </cell>
          <cell r="B56" t="str">
            <v>IT</v>
          </cell>
          <cell r="C56">
            <v>2888</v>
          </cell>
          <cell r="D56">
            <v>3214</v>
          </cell>
          <cell r="E56">
            <v>3214</v>
          </cell>
          <cell r="F56">
            <v>0</v>
          </cell>
          <cell r="H56">
            <v>2985</v>
          </cell>
          <cell r="I56">
            <v>3658</v>
          </cell>
          <cell r="J56">
            <v>3758</v>
          </cell>
          <cell r="K56">
            <v>0</v>
          </cell>
        </row>
        <row r="57">
          <cell r="A57" t="str">
            <v>Nhava Sheva</v>
          </cell>
          <cell r="B57" t="str">
            <v xml:space="preserve"> IN</v>
          </cell>
          <cell r="C57">
            <v>4749</v>
          </cell>
          <cell r="D57">
            <v>5280</v>
          </cell>
          <cell r="E57">
            <v>5330</v>
          </cell>
          <cell r="F57">
            <v>0</v>
          </cell>
          <cell r="H57">
            <v>4824</v>
          </cell>
          <cell r="I57">
            <v>5390</v>
          </cell>
          <cell r="J57">
            <v>5444</v>
          </cell>
          <cell r="K57">
            <v>0</v>
          </cell>
        </row>
        <row r="58">
          <cell r="A58" t="str">
            <v>Ningbo</v>
          </cell>
          <cell r="B58" t="str">
            <v xml:space="preserve"> CN</v>
          </cell>
          <cell r="C58">
            <v>3593</v>
          </cell>
          <cell r="D58">
            <v>3966</v>
          </cell>
          <cell r="E58">
            <v>3966</v>
          </cell>
          <cell r="F58">
            <v>4822</v>
          </cell>
          <cell r="H58">
            <v>3688</v>
          </cell>
          <cell r="I58">
            <v>4065</v>
          </cell>
          <cell r="J58">
            <v>4068</v>
          </cell>
          <cell r="K58">
            <v>4926</v>
          </cell>
        </row>
        <row r="59">
          <cell r="A59" t="str">
            <v>Pasir Gudang</v>
          </cell>
          <cell r="B59" t="str">
            <v>MY</v>
          </cell>
          <cell r="C59">
            <v>3388</v>
          </cell>
          <cell r="D59">
            <v>3761</v>
          </cell>
          <cell r="E59">
            <v>3761</v>
          </cell>
          <cell r="F59">
            <v>0</v>
          </cell>
          <cell r="H59">
            <v>3488</v>
          </cell>
          <cell r="I59">
            <v>3861</v>
          </cell>
          <cell r="J59">
            <v>3861</v>
          </cell>
          <cell r="K59">
            <v>0</v>
          </cell>
        </row>
        <row r="60">
          <cell r="A60" t="str">
            <v>Pianoro (Athenas)</v>
          </cell>
          <cell r="B60" t="str">
            <v>IT</v>
          </cell>
          <cell r="C60">
            <v>3498</v>
          </cell>
          <cell r="D60">
            <v>3861</v>
          </cell>
          <cell r="E60">
            <v>3861</v>
          </cell>
          <cell r="F60">
            <v>0</v>
          </cell>
          <cell r="H60">
            <v>3598</v>
          </cell>
          <cell r="I60">
            <v>3961</v>
          </cell>
          <cell r="J60">
            <v>3961</v>
          </cell>
          <cell r="K60">
            <v>0</v>
          </cell>
        </row>
        <row r="61">
          <cell r="A61" t="str">
            <v>Pipavav</v>
          </cell>
          <cell r="B61" t="str">
            <v xml:space="preserve"> IN (Victor)</v>
          </cell>
          <cell r="C61">
            <v>5019</v>
          </cell>
          <cell r="D61">
            <v>5580</v>
          </cell>
          <cell r="E61">
            <v>5630</v>
          </cell>
          <cell r="F61">
            <v>0</v>
          </cell>
          <cell r="H61">
            <v>5094</v>
          </cell>
          <cell r="I61">
            <v>5690</v>
          </cell>
          <cell r="J61">
            <v>5744</v>
          </cell>
          <cell r="K61">
            <v>0</v>
          </cell>
        </row>
        <row r="62">
          <cell r="A62" t="str">
            <v>Port Kelang</v>
          </cell>
          <cell r="B62" t="str">
            <v xml:space="preserve"> MY</v>
          </cell>
          <cell r="C62">
            <v>3683</v>
          </cell>
          <cell r="D62">
            <v>4116</v>
          </cell>
          <cell r="E62">
            <v>4271</v>
          </cell>
          <cell r="F62">
            <v>4922</v>
          </cell>
          <cell r="H62">
            <v>3778</v>
          </cell>
          <cell r="I62">
            <v>4215</v>
          </cell>
          <cell r="J62">
            <v>4373</v>
          </cell>
          <cell r="K62">
            <v>5026</v>
          </cell>
        </row>
        <row r="63">
          <cell r="A63" t="str">
            <v>Porto</v>
          </cell>
          <cell r="B63" t="str">
            <v>PT</v>
          </cell>
          <cell r="C63">
            <v>3911</v>
          </cell>
          <cell r="D63">
            <v>5310</v>
          </cell>
          <cell r="E63">
            <v>5483</v>
          </cell>
          <cell r="F63">
            <v>0</v>
          </cell>
          <cell r="H63">
            <v>4008</v>
          </cell>
          <cell r="I63">
            <v>4604</v>
          </cell>
          <cell r="J63">
            <v>5602</v>
          </cell>
          <cell r="K63">
            <v>0</v>
          </cell>
        </row>
        <row r="64">
          <cell r="A64" t="str">
            <v>Qasim</v>
          </cell>
          <cell r="B64" t="str">
            <v>PK</v>
          </cell>
          <cell r="C64">
            <v>3853</v>
          </cell>
          <cell r="D64">
            <v>4546</v>
          </cell>
          <cell r="E64">
            <v>4546</v>
          </cell>
          <cell r="F64">
            <v>0</v>
          </cell>
          <cell r="H64">
            <v>3948</v>
          </cell>
          <cell r="I64">
            <v>4645</v>
          </cell>
          <cell r="J64">
            <v>4648</v>
          </cell>
          <cell r="K64">
            <v>0</v>
          </cell>
        </row>
        <row r="65">
          <cell r="A65" t="str">
            <v>Qingdao</v>
          </cell>
          <cell r="B65" t="str">
            <v xml:space="preserve"> CN</v>
          </cell>
          <cell r="C65">
            <v>3593</v>
          </cell>
          <cell r="D65">
            <v>3966</v>
          </cell>
          <cell r="E65">
            <v>3966</v>
          </cell>
          <cell r="F65">
            <v>4822</v>
          </cell>
          <cell r="H65">
            <v>3688</v>
          </cell>
          <cell r="I65">
            <v>4065</v>
          </cell>
          <cell r="J65">
            <v>4068</v>
          </cell>
          <cell r="K65">
            <v>4926</v>
          </cell>
        </row>
        <row r="66">
          <cell r="A66" t="str">
            <v>Quy Nhon</v>
          </cell>
          <cell r="B66" t="str">
            <v>VN</v>
          </cell>
          <cell r="C66">
            <v>4418</v>
          </cell>
          <cell r="D66">
            <v>4966</v>
          </cell>
          <cell r="E66">
            <v>4966</v>
          </cell>
          <cell r="F66">
            <v>0</v>
          </cell>
          <cell r="H66">
            <v>4518</v>
          </cell>
          <cell r="I66">
            <v>5066</v>
          </cell>
          <cell r="J66">
            <v>5066</v>
          </cell>
          <cell r="K66">
            <v>0</v>
          </cell>
        </row>
        <row r="67">
          <cell r="A67" t="str">
            <v>Rotterdam</v>
          </cell>
          <cell r="B67" t="str">
            <v>NL</v>
          </cell>
          <cell r="C67">
            <v>3224</v>
          </cell>
          <cell r="D67">
            <v>4489</v>
          </cell>
          <cell r="E67">
            <v>4489</v>
          </cell>
          <cell r="F67">
            <v>0</v>
          </cell>
          <cell r="H67">
            <v>3319</v>
          </cell>
          <cell r="I67">
            <v>4604</v>
          </cell>
          <cell r="J67">
            <v>4604</v>
          </cell>
          <cell r="K67">
            <v>0</v>
          </cell>
        </row>
        <row r="68">
          <cell r="A68" t="str">
            <v>Scandicci (Mario Fissi)</v>
          </cell>
          <cell r="B68" t="str">
            <v>IT</v>
          </cell>
          <cell r="C68">
            <v>3418</v>
          </cell>
          <cell r="D68">
            <v>3716</v>
          </cell>
          <cell r="E68">
            <v>3716</v>
          </cell>
          <cell r="F68">
            <v>0</v>
          </cell>
          <cell r="H68">
            <v>3518</v>
          </cell>
          <cell r="I68">
            <v>3816</v>
          </cell>
          <cell r="J68">
            <v>3816</v>
          </cell>
          <cell r="K68">
            <v>0</v>
          </cell>
        </row>
        <row r="69">
          <cell r="A69" t="str">
            <v>Semarang</v>
          </cell>
          <cell r="B69" t="str">
            <v>ID</v>
          </cell>
          <cell r="C69">
            <v>3793</v>
          </cell>
          <cell r="D69">
            <v>4266</v>
          </cell>
          <cell r="E69">
            <v>4421</v>
          </cell>
          <cell r="F69">
            <v>0</v>
          </cell>
          <cell r="H69">
            <v>3888</v>
          </cell>
          <cell r="I69">
            <v>4365</v>
          </cell>
          <cell r="J69">
            <v>4523</v>
          </cell>
          <cell r="K69">
            <v>4625</v>
          </cell>
        </row>
        <row r="70">
          <cell r="A70" t="str">
            <v>Shanghai</v>
          </cell>
          <cell r="B70" t="str">
            <v xml:space="preserve"> CN</v>
          </cell>
          <cell r="C70">
            <v>3593</v>
          </cell>
          <cell r="D70">
            <v>3966</v>
          </cell>
          <cell r="E70">
            <v>3966</v>
          </cell>
          <cell r="F70">
            <v>4822</v>
          </cell>
          <cell r="H70">
            <v>3688</v>
          </cell>
          <cell r="I70">
            <v>4065</v>
          </cell>
          <cell r="J70">
            <v>4068</v>
          </cell>
          <cell r="K70">
            <v>4926</v>
          </cell>
        </row>
        <row r="71">
          <cell r="A71" t="str">
            <v>Shantou</v>
          </cell>
          <cell r="B71" t="str">
            <v>CN</v>
          </cell>
          <cell r="C71">
            <v>4343</v>
          </cell>
          <cell r="D71">
            <v>4716</v>
          </cell>
          <cell r="E71">
            <v>4716</v>
          </cell>
          <cell r="F71">
            <v>0</v>
          </cell>
          <cell r="H71">
            <v>4438</v>
          </cell>
          <cell r="I71">
            <v>4815</v>
          </cell>
          <cell r="J71">
            <v>4818</v>
          </cell>
          <cell r="K71">
            <v>0</v>
          </cell>
        </row>
        <row r="72">
          <cell r="A72" t="str">
            <v>Shenzhen</v>
          </cell>
          <cell r="B72" t="str">
            <v xml:space="preserve"> CN (Yantian)</v>
          </cell>
          <cell r="C72">
            <v>3593</v>
          </cell>
          <cell r="D72">
            <v>3966</v>
          </cell>
          <cell r="E72">
            <v>4121</v>
          </cell>
          <cell r="F72">
            <v>4822</v>
          </cell>
          <cell r="H72">
            <v>3688</v>
          </cell>
          <cell r="I72">
            <v>4065</v>
          </cell>
          <cell r="J72">
            <v>4223</v>
          </cell>
          <cell r="K72">
            <v>4926</v>
          </cell>
        </row>
        <row r="73">
          <cell r="A73" t="str">
            <v>Shuidong</v>
          </cell>
          <cell r="B73" t="str">
            <v>CN</v>
          </cell>
          <cell r="C73">
            <v>4145</v>
          </cell>
          <cell r="D73">
            <v>5030</v>
          </cell>
          <cell r="E73">
            <v>5030</v>
          </cell>
          <cell r="F73">
            <v>6085</v>
          </cell>
          <cell r="H73">
            <v>4245</v>
          </cell>
          <cell r="I73">
            <v>5130</v>
          </cell>
          <cell r="J73">
            <v>5130</v>
          </cell>
          <cell r="K73">
            <v>6185</v>
          </cell>
        </row>
        <row r="74">
          <cell r="A74" t="str">
            <v>Shunde</v>
          </cell>
          <cell r="B74" t="str">
            <v xml:space="preserve"> CN</v>
          </cell>
          <cell r="C74">
            <v>3993</v>
          </cell>
          <cell r="D74">
            <v>4466</v>
          </cell>
          <cell r="E74">
            <v>4466</v>
          </cell>
          <cell r="F74">
            <v>5497</v>
          </cell>
          <cell r="H74">
            <v>4088</v>
          </cell>
          <cell r="I74">
            <v>4565</v>
          </cell>
          <cell r="J74">
            <v>4568</v>
          </cell>
          <cell r="K74">
            <v>5601</v>
          </cell>
        </row>
        <row r="75">
          <cell r="A75" t="str">
            <v>Southampton</v>
          </cell>
          <cell r="B75" t="str">
            <v>GB</v>
          </cell>
          <cell r="C75">
            <v>3501</v>
          </cell>
          <cell r="D75">
            <v>4925</v>
          </cell>
          <cell r="E75">
            <v>5098</v>
          </cell>
          <cell r="F75">
            <v>0</v>
          </cell>
          <cell r="H75">
            <v>3581</v>
          </cell>
          <cell r="I75">
            <v>5010</v>
          </cell>
          <cell r="J75">
            <v>5183</v>
          </cell>
          <cell r="K75">
            <v>0</v>
          </cell>
        </row>
        <row r="76">
          <cell r="A76" t="str">
            <v>Strancice</v>
          </cell>
          <cell r="B76" t="str">
            <v>CZ</v>
          </cell>
          <cell r="C76">
            <v>4206</v>
          </cell>
          <cell r="D76">
            <v>4843</v>
          </cell>
          <cell r="E76">
            <v>4968</v>
          </cell>
          <cell r="F76">
            <v>0</v>
          </cell>
          <cell r="H76">
            <v>4306</v>
          </cell>
          <cell r="I76">
            <v>4943</v>
          </cell>
          <cell r="J76">
            <v>5068</v>
          </cell>
          <cell r="K76">
            <v>0</v>
          </cell>
        </row>
        <row r="77">
          <cell r="A77" t="str">
            <v>Surabaya</v>
          </cell>
          <cell r="B77" t="str">
            <v>ID</v>
          </cell>
          <cell r="C77">
            <v>4793</v>
          </cell>
          <cell r="D77">
            <v>5216</v>
          </cell>
          <cell r="E77">
            <v>5422</v>
          </cell>
          <cell r="F77">
            <v>0</v>
          </cell>
          <cell r="H77">
            <v>4888</v>
          </cell>
          <cell r="I77">
            <v>5315</v>
          </cell>
          <cell r="J77">
            <v>5524</v>
          </cell>
          <cell r="K77">
            <v>0</v>
          </cell>
        </row>
        <row r="78">
          <cell r="A78" t="str">
            <v>Taichung</v>
          </cell>
          <cell r="B78" t="str">
            <v xml:space="preserve"> TX</v>
          </cell>
          <cell r="C78">
            <v>3793</v>
          </cell>
          <cell r="D78">
            <v>4216</v>
          </cell>
          <cell r="E78">
            <v>4371</v>
          </cell>
          <cell r="F78">
            <v>5222</v>
          </cell>
          <cell r="H78">
            <v>3888</v>
          </cell>
          <cell r="I78">
            <v>4315</v>
          </cell>
          <cell r="J78">
            <v>4473</v>
          </cell>
          <cell r="K78">
            <v>5326</v>
          </cell>
        </row>
        <row r="79">
          <cell r="A79" t="str">
            <v>Tianjin</v>
          </cell>
          <cell r="B79" t="str">
            <v xml:space="preserve"> CN (Xingang)</v>
          </cell>
          <cell r="C79">
            <v>3593</v>
          </cell>
          <cell r="D79">
            <v>3966</v>
          </cell>
          <cell r="E79">
            <v>4121</v>
          </cell>
          <cell r="F79">
            <v>4822</v>
          </cell>
          <cell r="H79">
            <v>3688</v>
          </cell>
          <cell r="I79">
            <v>4065</v>
          </cell>
          <cell r="J79">
            <v>4223</v>
          </cell>
          <cell r="K79">
            <v>4926</v>
          </cell>
        </row>
        <row r="80">
          <cell r="A80" t="str">
            <v>Turate (Iteritalia)</v>
          </cell>
          <cell r="B80" t="str">
            <v>IT</v>
          </cell>
          <cell r="C80">
            <v>3418</v>
          </cell>
          <cell r="D80">
            <v>3866</v>
          </cell>
          <cell r="E80">
            <v>3866</v>
          </cell>
          <cell r="F80">
            <v>0</v>
          </cell>
          <cell r="H80">
            <v>3518</v>
          </cell>
          <cell r="I80">
            <v>3966</v>
          </cell>
          <cell r="J80">
            <v>3966</v>
          </cell>
          <cell r="K80">
            <v>0</v>
          </cell>
        </row>
        <row r="81">
          <cell r="A81" t="str">
            <v>Tuticorin</v>
          </cell>
          <cell r="B81" t="str">
            <v xml:space="preserve"> IN</v>
          </cell>
          <cell r="C81">
            <v>4195</v>
          </cell>
          <cell r="D81">
            <v>4795</v>
          </cell>
          <cell r="E81">
            <v>4895</v>
          </cell>
          <cell r="F81">
            <v>0</v>
          </cell>
          <cell r="H81">
            <v>4270</v>
          </cell>
          <cell r="I81">
            <v>4905</v>
          </cell>
          <cell r="J81">
            <v>5009</v>
          </cell>
          <cell r="K81">
            <v>0</v>
          </cell>
        </row>
        <row r="82">
          <cell r="A82" t="str">
            <v>Valencia</v>
          </cell>
          <cell r="B82" t="str">
            <v>ES</v>
          </cell>
          <cell r="C82">
            <v>3057</v>
          </cell>
          <cell r="D82">
            <v>3565</v>
          </cell>
          <cell r="E82">
            <v>3565</v>
          </cell>
          <cell r="F82">
            <v>0</v>
          </cell>
          <cell r="H82">
            <v>3429</v>
          </cell>
          <cell r="I82">
            <v>4459</v>
          </cell>
          <cell r="J82">
            <v>4559</v>
          </cell>
          <cell r="K82">
            <v>0</v>
          </cell>
        </row>
        <row r="83">
          <cell r="A83" t="str">
            <v>Vung Tau</v>
          </cell>
          <cell r="B83" t="str">
            <v xml:space="preserve"> VN</v>
          </cell>
          <cell r="C83">
            <v>3998</v>
          </cell>
          <cell r="D83">
            <v>4466</v>
          </cell>
          <cell r="E83">
            <v>4516</v>
          </cell>
          <cell r="F83">
            <v>5522</v>
          </cell>
          <cell r="H83">
            <v>4093</v>
          </cell>
          <cell r="I83">
            <v>4565</v>
          </cell>
          <cell r="J83">
            <v>4618</v>
          </cell>
          <cell r="K83">
            <v>5626</v>
          </cell>
        </row>
        <row r="84">
          <cell r="A84" t="str">
            <v>Xiamen</v>
          </cell>
          <cell r="B84" t="str">
            <v xml:space="preserve"> CN</v>
          </cell>
          <cell r="C84">
            <v>3593</v>
          </cell>
          <cell r="D84">
            <v>3966</v>
          </cell>
          <cell r="E84">
            <v>3966</v>
          </cell>
          <cell r="F84">
            <v>4822</v>
          </cell>
          <cell r="H84">
            <v>3688</v>
          </cell>
          <cell r="I84">
            <v>4065</v>
          </cell>
          <cell r="J84">
            <v>4068</v>
          </cell>
          <cell r="K84">
            <v>4926</v>
          </cell>
        </row>
        <row r="85">
          <cell r="A85" t="str">
            <v>Yantian</v>
          </cell>
          <cell r="B85" t="str">
            <v xml:space="preserve"> CN</v>
          </cell>
          <cell r="C85">
            <v>3593</v>
          </cell>
          <cell r="D85">
            <v>3966</v>
          </cell>
          <cell r="E85">
            <v>3966</v>
          </cell>
          <cell r="F85">
            <v>4822</v>
          </cell>
          <cell r="H85">
            <v>3688</v>
          </cell>
          <cell r="I85">
            <v>4065</v>
          </cell>
          <cell r="J85">
            <v>4068</v>
          </cell>
          <cell r="K85">
            <v>4926</v>
          </cell>
        </row>
        <row r="86">
          <cell r="A86" t="str">
            <v>Zhongshan</v>
          </cell>
          <cell r="B86" t="str">
            <v>CN</v>
          </cell>
          <cell r="C86">
            <v>3618</v>
          </cell>
          <cell r="D86">
            <v>4137</v>
          </cell>
          <cell r="E86">
            <v>4266</v>
          </cell>
          <cell r="F86">
            <v>4957</v>
          </cell>
          <cell r="H86">
            <v>3713</v>
          </cell>
          <cell r="I86">
            <v>4236</v>
          </cell>
          <cell r="J86">
            <v>4368</v>
          </cell>
          <cell r="K86">
            <v>5061</v>
          </cell>
        </row>
        <row r="87">
          <cell r="A87" t="str">
            <v>Zhuhai</v>
          </cell>
          <cell r="B87" t="str">
            <v>CN</v>
          </cell>
          <cell r="C87">
            <v>3793</v>
          </cell>
          <cell r="D87">
            <v>4343</v>
          </cell>
          <cell r="E87">
            <v>4343</v>
          </cell>
          <cell r="F87">
            <v>5072</v>
          </cell>
          <cell r="H87">
            <v>3893</v>
          </cell>
          <cell r="I87">
            <v>4443</v>
          </cell>
          <cell r="J87">
            <v>4443</v>
          </cell>
          <cell r="K87">
            <v>5172</v>
          </cell>
        </row>
        <row r="88">
          <cell r="H88">
            <v>3893</v>
          </cell>
          <cell r="I88">
            <v>4443</v>
          </cell>
          <cell r="J88">
            <v>4443</v>
          </cell>
          <cell r="K88">
            <v>5172</v>
          </cell>
        </row>
        <row r="89">
          <cell r="H89">
            <v>325985</v>
          </cell>
          <cell r="I89">
            <v>379760</v>
          </cell>
          <cell r="J89">
            <v>386024</v>
          </cell>
          <cell r="K89">
            <v>174874</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63"/>
  <sheetViews>
    <sheetView view="pageBreakPreview" zoomScale="60" zoomScaleNormal="50" workbookViewId="0">
      <selection activeCell="V23" sqref="V23"/>
    </sheetView>
  </sheetViews>
  <sheetFormatPr defaultColWidth="9.140625" defaultRowHeight="21"/>
  <cols>
    <col min="1" max="1" width="6.7109375" style="964" customWidth="1"/>
    <col min="2" max="2" width="15" style="964" customWidth="1"/>
    <col min="3" max="3" width="16.28515625" style="964" customWidth="1"/>
    <col min="4" max="4" width="24.28515625" style="964" customWidth="1"/>
    <col min="5" max="5" width="33.7109375" style="964" customWidth="1"/>
    <col min="6" max="6" width="14.140625" style="964" customWidth="1"/>
    <col min="7" max="9" width="14.7109375" style="964" customWidth="1"/>
    <col min="10" max="10" width="13.7109375" style="964" customWidth="1"/>
    <col min="11" max="11" width="14.7109375" style="964" customWidth="1"/>
    <col min="12" max="12" width="10.28515625" style="964" customWidth="1"/>
    <col min="13" max="13" width="7.7109375" style="964" customWidth="1"/>
    <col min="14" max="14" width="13" style="964" customWidth="1"/>
    <col min="15" max="17" width="15.7109375" style="964" customWidth="1"/>
    <col min="18" max="18" width="22.28515625" style="964" customWidth="1"/>
    <col min="19" max="19" width="22.140625" style="964" customWidth="1"/>
    <col min="20" max="20" width="13.140625" style="964" customWidth="1"/>
    <col min="21" max="21" width="24" style="964" customWidth="1"/>
    <col min="22" max="23" width="14.5703125" style="964" customWidth="1"/>
    <col min="24" max="24" width="18.85546875" style="964" customWidth="1"/>
    <col min="25" max="25" width="14.140625" style="964" customWidth="1"/>
    <col min="26" max="16384" width="9.140625" style="964"/>
  </cols>
  <sheetData>
    <row r="1" spans="1:25" ht="23.25">
      <c r="A1" s="963"/>
      <c r="B1" s="1678" t="s">
        <v>8086</v>
      </c>
      <c r="C1" s="1678"/>
      <c r="D1" s="1678"/>
      <c r="E1" s="1678"/>
      <c r="F1" s="1678"/>
      <c r="G1" s="1678"/>
      <c r="H1" s="1678"/>
      <c r="I1" s="1678"/>
      <c r="J1" s="1678"/>
      <c r="K1" s="1678"/>
      <c r="L1" s="1678"/>
      <c r="M1" s="1678"/>
      <c r="N1" s="1678"/>
      <c r="O1" s="1678"/>
      <c r="P1" s="1678"/>
      <c r="Q1" s="1678"/>
      <c r="R1" s="1678"/>
      <c r="S1" s="1678"/>
      <c r="T1" s="1678"/>
      <c r="U1" s="1678"/>
      <c r="V1" s="1678"/>
      <c r="W1" s="1678"/>
      <c r="X1" s="1678"/>
      <c r="Y1" s="1678"/>
    </row>
    <row r="2" spans="1:25" ht="23.25">
      <c r="B2" s="198" t="s">
        <v>8087</v>
      </c>
      <c r="C2" s="965"/>
      <c r="D2" s="965"/>
      <c r="E2" s="965"/>
      <c r="F2" s="965"/>
      <c r="G2" s="965"/>
      <c r="H2" s="965"/>
      <c r="I2" s="965"/>
      <c r="J2" s="965"/>
      <c r="K2" s="965"/>
      <c r="L2" s="965"/>
      <c r="M2" s="965"/>
      <c r="N2" s="965"/>
      <c r="O2" s="965"/>
      <c r="P2" s="965"/>
      <c r="Q2" s="965"/>
      <c r="R2" s="965"/>
      <c r="S2" s="965"/>
      <c r="T2" s="965"/>
      <c r="U2" s="965"/>
      <c r="V2" s="965"/>
      <c r="W2" s="965"/>
      <c r="X2" s="965"/>
      <c r="Y2" s="965"/>
    </row>
    <row r="3" spans="1:25">
      <c r="E3" s="966" t="s">
        <v>8088</v>
      </c>
      <c r="F3" s="967"/>
      <c r="G3" s="968"/>
      <c r="H3" s="968"/>
      <c r="I3" s="969"/>
      <c r="J3" s="1672" t="s">
        <v>8089</v>
      </c>
      <c r="K3" s="1673"/>
      <c r="L3" s="1674"/>
      <c r="M3" s="1675"/>
      <c r="N3" s="1676"/>
      <c r="O3" s="1676"/>
      <c r="P3" s="1676"/>
      <c r="Q3" s="1677"/>
      <c r="R3" s="970" t="s">
        <v>8090</v>
      </c>
      <c r="S3" s="971"/>
      <c r="U3" s="972" t="s">
        <v>8091</v>
      </c>
      <c r="V3" s="973">
        <f>N59</f>
        <v>0</v>
      </c>
      <c r="W3" s="974"/>
      <c r="X3" s="974"/>
      <c r="Y3" s="975"/>
    </row>
    <row r="4" spans="1:25">
      <c r="E4" s="966" t="s">
        <v>2221</v>
      </c>
      <c r="F4" s="1661"/>
      <c r="G4" s="1662"/>
      <c r="H4" s="1662"/>
      <c r="I4" s="1663"/>
      <c r="J4" s="1672" t="s">
        <v>8092</v>
      </c>
      <c r="K4" s="1673"/>
      <c r="L4" s="1674"/>
      <c r="M4" s="1675"/>
      <c r="N4" s="1676"/>
      <c r="O4" s="1676"/>
      <c r="P4" s="1676"/>
      <c r="Q4" s="1677"/>
      <c r="R4" s="970" t="s">
        <v>8093</v>
      </c>
      <c r="S4" s="971"/>
      <c r="U4" s="976" t="s">
        <v>8094</v>
      </c>
      <c r="V4" s="977">
        <f>R59</f>
        <v>0</v>
      </c>
      <c r="W4" s="978"/>
      <c r="X4" s="978"/>
      <c r="Y4" s="979"/>
    </row>
    <row r="5" spans="1:25">
      <c r="E5" s="980" t="s">
        <v>8095</v>
      </c>
      <c r="F5" s="1661"/>
      <c r="G5" s="1662"/>
      <c r="H5" s="1662"/>
      <c r="I5" s="1663"/>
      <c r="J5" s="1672" t="s">
        <v>8096</v>
      </c>
      <c r="K5" s="1673"/>
      <c r="L5" s="1674"/>
      <c r="M5" s="1675"/>
      <c r="N5" s="1676"/>
      <c r="O5" s="1676"/>
      <c r="P5" s="1676"/>
      <c r="Q5" s="1677"/>
      <c r="R5" s="981" t="s">
        <v>169</v>
      </c>
      <c r="S5" s="982"/>
      <c r="U5" s="972" t="s">
        <v>8097</v>
      </c>
      <c r="V5" s="977">
        <f>S59</f>
        <v>0</v>
      </c>
      <c r="W5" s="978"/>
      <c r="X5" s="978"/>
      <c r="Y5" s="979"/>
    </row>
    <row r="6" spans="1:25">
      <c r="E6" s="983" t="s">
        <v>8098</v>
      </c>
      <c r="F6" s="1661"/>
      <c r="G6" s="1662"/>
      <c r="H6" s="1662"/>
      <c r="I6" s="1663"/>
      <c r="J6" s="1672" t="s">
        <v>8099</v>
      </c>
      <c r="K6" s="1673"/>
      <c r="L6" s="1674"/>
      <c r="M6" s="1675"/>
      <c r="N6" s="1676"/>
      <c r="O6" s="1676"/>
      <c r="P6" s="1676"/>
      <c r="Q6" s="1677"/>
      <c r="R6" s="981" t="s">
        <v>8100</v>
      </c>
      <c r="S6" s="984" t="str">
        <f>IFERROR(VLOOKUP(S5,SC,8,0),"")</f>
        <v/>
      </c>
      <c r="U6" s="972" t="s">
        <v>8101</v>
      </c>
      <c r="V6" s="985" t="str">
        <f>T59</f>
        <v/>
      </c>
      <c r="W6" s="986"/>
      <c r="X6" s="986"/>
      <c r="Y6" s="987"/>
    </row>
    <row r="7" spans="1:25">
      <c r="E7" s="966" t="s">
        <v>8102</v>
      </c>
      <c r="F7" s="967"/>
      <c r="G7" s="968"/>
      <c r="H7" s="968"/>
      <c r="I7" s="969"/>
      <c r="J7" s="1672" t="s">
        <v>8103</v>
      </c>
      <c r="K7" s="1673"/>
      <c r="L7" s="1674"/>
      <c r="M7" s="1675"/>
      <c r="N7" s="1676"/>
      <c r="O7" s="1676"/>
      <c r="P7" s="1676"/>
      <c r="Q7" s="1677"/>
      <c r="R7" s="988" t="s">
        <v>8104</v>
      </c>
      <c r="S7" s="984" t="str">
        <f>IFERROR(VLOOKUP(S5,SC,9,0),"")</f>
        <v/>
      </c>
    </row>
    <row r="8" spans="1:25">
      <c r="E8" s="966" t="s">
        <v>8105</v>
      </c>
      <c r="F8" s="1661"/>
      <c r="G8" s="1662"/>
      <c r="H8" s="1662"/>
      <c r="I8" s="1663"/>
      <c r="J8" s="1672" t="s">
        <v>8106</v>
      </c>
      <c r="K8" s="1673"/>
      <c r="L8" s="1674"/>
      <c r="M8" s="1675"/>
      <c r="N8" s="1676"/>
      <c r="O8" s="1676"/>
      <c r="P8" s="1676"/>
      <c r="Q8" s="1677"/>
      <c r="R8" s="989" t="s">
        <v>8107</v>
      </c>
      <c r="S8" s="971"/>
      <c r="U8" s="990" t="s">
        <v>4853</v>
      </c>
      <c r="V8" s="971"/>
      <c r="W8" s="991"/>
      <c r="X8" s="991"/>
    </row>
    <row r="9" spans="1:25">
      <c r="E9" s="966" t="s">
        <v>8108</v>
      </c>
      <c r="F9" s="1661"/>
      <c r="G9" s="1662"/>
      <c r="H9" s="1662"/>
      <c r="I9" s="1663"/>
      <c r="J9" s="1672" t="s">
        <v>8109</v>
      </c>
      <c r="K9" s="1673"/>
      <c r="L9" s="1674"/>
      <c r="M9" s="1675"/>
      <c r="N9" s="1676"/>
      <c r="O9" s="1676"/>
      <c r="P9" s="1676"/>
      <c r="Q9" s="1677"/>
      <c r="R9" s="989" t="s">
        <v>8110</v>
      </c>
      <c r="S9" s="971"/>
      <c r="U9" s="990" t="s">
        <v>4865</v>
      </c>
      <c r="V9" s="971"/>
      <c r="W9" s="991"/>
      <c r="X9" s="991"/>
    </row>
    <row r="10" spans="1:25">
      <c r="E10" s="966" t="s">
        <v>8111</v>
      </c>
      <c r="F10" s="1661"/>
      <c r="G10" s="1662"/>
      <c r="H10" s="1662"/>
      <c r="I10" s="1663"/>
      <c r="Q10" s="447"/>
      <c r="R10" s="989" t="s">
        <v>8112</v>
      </c>
      <c r="S10" s="971"/>
      <c r="T10" s="447"/>
      <c r="U10" s="990" t="s">
        <v>67</v>
      </c>
      <c r="V10" s="971"/>
      <c r="W10" s="991"/>
      <c r="X10" s="991"/>
    </row>
    <row r="11" spans="1:25">
      <c r="Q11" s="447"/>
      <c r="R11" s="992"/>
      <c r="S11" s="447"/>
      <c r="T11" s="447"/>
      <c r="U11" s="990" t="s">
        <v>68</v>
      </c>
      <c r="V11" s="971"/>
      <c r="W11" s="991"/>
      <c r="X11" s="991"/>
    </row>
    <row r="12" spans="1:25">
      <c r="Q12" s="447"/>
      <c r="R12" s="447"/>
      <c r="S12" s="447"/>
      <c r="T12" s="447"/>
      <c r="U12" s="993" t="s">
        <v>8113</v>
      </c>
      <c r="V12" s="994">
        <f>SUM(V8:V11)</f>
        <v>0</v>
      </c>
      <c r="W12" s="995"/>
      <c r="X12" s="995"/>
    </row>
    <row r="13" spans="1:25">
      <c r="Q13" s="447"/>
      <c r="R13" s="447"/>
      <c r="S13" s="447"/>
      <c r="T13" s="447"/>
    </row>
    <row r="14" spans="1:25" s="997" customFormat="1" ht="21" customHeight="1">
      <c r="A14" s="996" t="s">
        <v>8114</v>
      </c>
      <c r="B14" s="1664" t="s">
        <v>1626</v>
      </c>
      <c r="C14" s="1655" t="s">
        <v>8115</v>
      </c>
      <c r="D14" s="1655" t="s">
        <v>8116</v>
      </c>
      <c r="E14" s="1667" t="s">
        <v>0</v>
      </c>
      <c r="F14" s="1668"/>
      <c r="G14" s="1664"/>
      <c r="H14" s="1651" t="s">
        <v>5502</v>
      </c>
      <c r="I14" s="1651" t="s">
        <v>5162</v>
      </c>
      <c r="J14" s="1651" t="s">
        <v>8117</v>
      </c>
      <c r="K14" s="1651" t="s">
        <v>54</v>
      </c>
      <c r="L14" s="1659" t="s">
        <v>8118</v>
      </c>
      <c r="M14" s="1660"/>
      <c r="N14" s="1655" t="s">
        <v>8119</v>
      </c>
      <c r="O14" s="1655" t="s">
        <v>8120</v>
      </c>
      <c r="P14" s="1655" t="s">
        <v>8121</v>
      </c>
      <c r="Q14" s="1655" t="s">
        <v>8122</v>
      </c>
      <c r="R14" s="1657" t="s">
        <v>8123</v>
      </c>
      <c r="S14" s="1657" t="s">
        <v>8124</v>
      </c>
      <c r="T14" s="1657" t="s">
        <v>8125</v>
      </c>
      <c r="U14" s="1651" t="s">
        <v>5115</v>
      </c>
      <c r="V14" s="1651" t="s">
        <v>8126</v>
      </c>
      <c r="W14" s="1651" t="s">
        <v>8127</v>
      </c>
      <c r="X14" s="1651" t="s">
        <v>8128</v>
      </c>
      <c r="Y14" s="1651" t="s">
        <v>8129</v>
      </c>
    </row>
    <row r="15" spans="1:25" s="997" customFormat="1">
      <c r="A15" s="998" t="s">
        <v>8130</v>
      </c>
      <c r="B15" s="1665"/>
      <c r="C15" s="1656"/>
      <c r="D15" s="1666"/>
      <c r="E15" s="1669"/>
      <c r="F15" s="1670"/>
      <c r="G15" s="1671"/>
      <c r="H15" s="1652"/>
      <c r="I15" s="1652"/>
      <c r="J15" s="1652"/>
      <c r="K15" s="1652"/>
      <c r="L15" s="999" t="s">
        <v>712</v>
      </c>
      <c r="M15" s="999" t="s">
        <v>713</v>
      </c>
      <c r="N15" s="1656"/>
      <c r="O15" s="1656"/>
      <c r="P15" s="1656"/>
      <c r="Q15" s="1656"/>
      <c r="R15" s="1658"/>
      <c r="S15" s="1658"/>
      <c r="T15" s="1658"/>
      <c r="U15" s="1652"/>
      <c r="V15" s="1652"/>
      <c r="W15" s="1652"/>
      <c r="X15" s="1652"/>
      <c r="Y15" s="1652"/>
    </row>
    <row r="16" spans="1:25">
      <c r="A16" s="1000"/>
      <c r="B16" s="1000"/>
      <c r="C16" s="1001"/>
      <c r="D16" s="1001"/>
      <c r="E16" s="1002"/>
      <c r="F16" s="1003"/>
      <c r="G16" s="1004"/>
      <c r="H16" s="1000"/>
      <c r="I16" s="1000"/>
      <c r="J16" s="1000"/>
      <c r="K16" s="1000"/>
      <c r="L16" s="1000"/>
      <c r="M16" s="1000"/>
      <c r="N16" s="1005"/>
      <c r="O16" s="1006"/>
      <c r="P16" s="1006"/>
      <c r="Q16" s="1006"/>
      <c r="R16" s="1007">
        <f t="shared" ref="R16:R58" si="0">N16*O16</f>
        <v>0</v>
      </c>
      <c r="S16" s="1007">
        <f t="shared" ref="S16:S58" si="1">N16*Q16</f>
        <v>0</v>
      </c>
      <c r="T16" s="1008" t="str">
        <f t="shared" ref="T16:T59" si="2">IFERROR((S16-R16)/S16,"")</f>
        <v/>
      </c>
      <c r="U16" s="1009"/>
      <c r="V16" s="1009"/>
      <c r="W16" s="1009"/>
      <c r="X16" s="1009"/>
      <c r="Y16" s="1009"/>
    </row>
    <row r="17" spans="1:25">
      <c r="A17" s="1000"/>
      <c r="B17" s="1000"/>
      <c r="C17" s="1001"/>
      <c r="D17" s="1001"/>
      <c r="E17" s="1002"/>
      <c r="F17" s="1003"/>
      <c r="G17" s="1004"/>
      <c r="H17" s="1000"/>
      <c r="I17" s="1000"/>
      <c r="J17" s="1000"/>
      <c r="K17" s="1000"/>
      <c r="L17" s="1000"/>
      <c r="M17" s="1000"/>
      <c r="N17" s="1005"/>
      <c r="O17" s="1006"/>
      <c r="P17" s="1006"/>
      <c r="Q17" s="1006"/>
      <c r="R17" s="1007">
        <f t="shared" si="0"/>
        <v>0</v>
      </c>
      <c r="S17" s="1007">
        <f t="shared" si="1"/>
        <v>0</v>
      </c>
      <c r="T17" s="1008" t="str">
        <f t="shared" si="2"/>
        <v/>
      </c>
      <c r="U17" s="1002"/>
      <c r="V17" s="1010"/>
      <c r="W17" s="1010"/>
      <c r="X17" s="1010"/>
      <c r="Y17" s="1011"/>
    </row>
    <row r="18" spans="1:25">
      <c r="A18" s="1000"/>
      <c r="B18" s="1000"/>
      <c r="C18" s="1001"/>
      <c r="D18" s="1001"/>
      <c r="E18" s="1002"/>
      <c r="F18" s="1003"/>
      <c r="G18" s="1004"/>
      <c r="H18" s="1000"/>
      <c r="I18" s="1000"/>
      <c r="J18" s="1000"/>
      <c r="K18" s="1000"/>
      <c r="L18" s="1000"/>
      <c r="M18" s="1000"/>
      <c r="N18" s="1005"/>
      <c r="O18" s="1006"/>
      <c r="P18" s="1006"/>
      <c r="Q18" s="1006"/>
      <c r="R18" s="1007">
        <f t="shared" si="0"/>
        <v>0</v>
      </c>
      <c r="S18" s="1007">
        <f t="shared" si="1"/>
        <v>0</v>
      </c>
      <c r="T18" s="1008" t="str">
        <f t="shared" si="2"/>
        <v/>
      </c>
      <c r="U18" s="1002"/>
      <c r="V18" s="1010"/>
      <c r="W18" s="1010"/>
      <c r="X18" s="1010"/>
      <c r="Y18" s="1011"/>
    </row>
    <row r="19" spans="1:25">
      <c r="A19" s="1000"/>
      <c r="B19" s="1000"/>
      <c r="C19" s="1001"/>
      <c r="D19" s="1001"/>
      <c r="E19" s="1002"/>
      <c r="F19" s="1003"/>
      <c r="G19" s="1004"/>
      <c r="H19" s="1000"/>
      <c r="I19" s="1000"/>
      <c r="J19" s="1000"/>
      <c r="K19" s="1000"/>
      <c r="L19" s="1000"/>
      <c r="M19" s="1000"/>
      <c r="N19" s="1005"/>
      <c r="O19" s="1006"/>
      <c r="P19" s="1006"/>
      <c r="Q19" s="1006"/>
      <c r="R19" s="1007">
        <f t="shared" si="0"/>
        <v>0</v>
      </c>
      <c r="S19" s="1007">
        <f t="shared" si="1"/>
        <v>0</v>
      </c>
      <c r="T19" s="1008" t="str">
        <f t="shared" si="2"/>
        <v/>
      </c>
      <c r="U19" s="1002"/>
      <c r="V19" s="1010"/>
      <c r="W19" s="1010"/>
      <c r="X19" s="1010"/>
      <c r="Y19" s="1011"/>
    </row>
    <row r="20" spans="1:25">
      <c r="A20" s="1000"/>
      <c r="B20" s="1000"/>
      <c r="C20" s="1001"/>
      <c r="D20" s="1001"/>
      <c r="E20" s="1002"/>
      <c r="F20" s="1003"/>
      <c r="G20" s="1004"/>
      <c r="H20" s="1000"/>
      <c r="I20" s="1000"/>
      <c r="J20" s="1000"/>
      <c r="K20" s="1000"/>
      <c r="L20" s="1000"/>
      <c r="M20" s="1000"/>
      <c r="N20" s="1005"/>
      <c r="O20" s="1006"/>
      <c r="P20" s="1006"/>
      <c r="Q20" s="1006"/>
      <c r="R20" s="1007">
        <f t="shared" si="0"/>
        <v>0</v>
      </c>
      <c r="S20" s="1007">
        <f t="shared" si="1"/>
        <v>0</v>
      </c>
      <c r="T20" s="1008" t="str">
        <f t="shared" si="2"/>
        <v/>
      </c>
      <c r="U20" s="1002"/>
      <c r="V20" s="1010"/>
      <c r="W20" s="1010"/>
      <c r="X20" s="1010"/>
      <c r="Y20" s="1011"/>
    </row>
    <row r="21" spans="1:25">
      <c r="A21" s="1000"/>
      <c r="B21" s="1000"/>
      <c r="C21" s="1001"/>
      <c r="D21" s="1001"/>
      <c r="E21" s="1002"/>
      <c r="F21" s="1003"/>
      <c r="G21" s="1004"/>
      <c r="H21" s="1000"/>
      <c r="I21" s="1000"/>
      <c r="J21" s="1000"/>
      <c r="K21" s="1000"/>
      <c r="L21" s="1000"/>
      <c r="M21" s="1000"/>
      <c r="N21" s="1005"/>
      <c r="O21" s="1006"/>
      <c r="P21" s="1006"/>
      <c r="Q21" s="1006"/>
      <c r="R21" s="1007">
        <f t="shared" si="0"/>
        <v>0</v>
      </c>
      <c r="S21" s="1007">
        <f t="shared" si="1"/>
        <v>0</v>
      </c>
      <c r="T21" s="1008" t="str">
        <f t="shared" si="2"/>
        <v/>
      </c>
      <c r="U21" s="1002"/>
      <c r="V21" s="1010"/>
      <c r="W21" s="1010"/>
      <c r="X21" s="1010"/>
      <c r="Y21" s="1011"/>
    </row>
    <row r="22" spans="1:25">
      <c r="A22" s="1000"/>
      <c r="B22" s="1000"/>
      <c r="C22" s="1001"/>
      <c r="D22" s="1001"/>
      <c r="E22" s="1002"/>
      <c r="F22" s="1003"/>
      <c r="G22" s="1004"/>
      <c r="H22" s="1000"/>
      <c r="I22" s="1000"/>
      <c r="J22" s="1000"/>
      <c r="K22" s="1000"/>
      <c r="L22" s="1000"/>
      <c r="M22" s="1000"/>
      <c r="N22" s="1005"/>
      <c r="O22" s="1006"/>
      <c r="P22" s="1006"/>
      <c r="Q22" s="1006"/>
      <c r="R22" s="1007">
        <f t="shared" si="0"/>
        <v>0</v>
      </c>
      <c r="S22" s="1007">
        <f t="shared" si="1"/>
        <v>0</v>
      </c>
      <c r="T22" s="1008" t="str">
        <f t="shared" si="2"/>
        <v/>
      </c>
      <c r="U22" s="1002"/>
      <c r="V22" s="1010"/>
      <c r="W22" s="1010"/>
      <c r="X22" s="1010"/>
      <c r="Y22" s="1011"/>
    </row>
    <row r="23" spans="1:25">
      <c r="A23" s="1000"/>
      <c r="B23" s="1000"/>
      <c r="C23" s="1001"/>
      <c r="D23" s="1001"/>
      <c r="E23" s="1002"/>
      <c r="F23" s="1003"/>
      <c r="G23" s="1004"/>
      <c r="H23" s="1000"/>
      <c r="I23" s="1000"/>
      <c r="J23" s="1000"/>
      <c r="K23" s="1000"/>
      <c r="L23" s="1000"/>
      <c r="M23" s="1000"/>
      <c r="N23" s="1005"/>
      <c r="O23" s="1006"/>
      <c r="P23" s="1006"/>
      <c r="Q23" s="1006"/>
      <c r="R23" s="1007">
        <f t="shared" si="0"/>
        <v>0</v>
      </c>
      <c r="S23" s="1007">
        <f t="shared" si="1"/>
        <v>0</v>
      </c>
      <c r="T23" s="1008" t="str">
        <f t="shared" si="2"/>
        <v/>
      </c>
      <c r="U23" s="1002"/>
      <c r="V23" s="1010"/>
      <c r="W23" s="1010"/>
      <c r="X23" s="1010"/>
      <c r="Y23" s="1011"/>
    </row>
    <row r="24" spans="1:25">
      <c r="A24" s="1000"/>
      <c r="B24" s="1000"/>
      <c r="C24" s="1001"/>
      <c r="D24" s="1001"/>
      <c r="E24" s="1002"/>
      <c r="F24" s="1003"/>
      <c r="G24" s="1004"/>
      <c r="H24" s="1000"/>
      <c r="I24" s="1000"/>
      <c r="J24" s="1000"/>
      <c r="K24" s="1000"/>
      <c r="L24" s="1000"/>
      <c r="M24" s="1000"/>
      <c r="N24" s="1005"/>
      <c r="O24" s="1006"/>
      <c r="P24" s="1006"/>
      <c r="Q24" s="1006"/>
      <c r="R24" s="1007">
        <f t="shared" si="0"/>
        <v>0</v>
      </c>
      <c r="S24" s="1007">
        <f t="shared" si="1"/>
        <v>0</v>
      </c>
      <c r="T24" s="1008" t="str">
        <f t="shared" si="2"/>
        <v/>
      </c>
      <c r="U24" s="1002"/>
      <c r="V24" s="1010"/>
      <c r="W24" s="1010"/>
      <c r="X24" s="1010"/>
      <c r="Y24" s="1011"/>
    </row>
    <row r="25" spans="1:25">
      <c r="A25" s="1000"/>
      <c r="B25" s="1000"/>
      <c r="C25" s="1001"/>
      <c r="D25" s="1001"/>
      <c r="E25" s="1002"/>
      <c r="F25" s="1003"/>
      <c r="G25" s="1004"/>
      <c r="H25" s="1000"/>
      <c r="I25" s="1000"/>
      <c r="J25" s="1000"/>
      <c r="K25" s="1000"/>
      <c r="L25" s="1000"/>
      <c r="M25" s="1000"/>
      <c r="N25" s="1005"/>
      <c r="O25" s="1006"/>
      <c r="P25" s="1006"/>
      <c r="Q25" s="1006"/>
      <c r="R25" s="1007">
        <f t="shared" si="0"/>
        <v>0</v>
      </c>
      <c r="S25" s="1007">
        <f t="shared" si="1"/>
        <v>0</v>
      </c>
      <c r="T25" s="1008" t="str">
        <f t="shared" si="2"/>
        <v/>
      </c>
      <c r="U25" s="1002"/>
      <c r="V25" s="1010"/>
      <c r="W25" s="1010"/>
      <c r="X25" s="1010"/>
      <c r="Y25" s="1011"/>
    </row>
    <row r="26" spans="1:25">
      <c r="A26" s="1000"/>
      <c r="B26" s="1000"/>
      <c r="C26" s="1001"/>
      <c r="D26" s="1001"/>
      <c r="E26" s="1002"/>
      <c r="F26" s="1003"/>
      <c r="G26" s="1004"/>
      <c r="H26" s="1000"/>
      <c r="I26" s="1000"/>
      <c r="J26" s="1000"/>
      <c r="K26" s="1000"/>
      <c r="L26" s="1000"/>
      <c r="M26" s="1000"/>
      <c r="N26" s="1005"/>
      <c r="O26" s="1006"/>
      <c r="P26" s="1006"/>
      <c r="Q26" s="1006"/>
      <c r="R26" s="1007">
        <f t="shared" si="0"/>
        <v>0</v>
      </c>
      <c r="S26" s="1007">
        <f t="shared" si="1"/>
        <v>0</v>
      </c>
      <c r="T26" s="1008" t="str">
        <f t="shared" si="2"/>
        <v/>
      </c>
      <c r="U26" s="1002"/>
      <c r="V26" s="1010"/>
      <c r="W26" s="1010"/>
      <c r="X26" s="1010"/>
      <c r="Y26" s="1011"/>
    </row>
    <row r="27" spans="1:25">
      <c r="A27" s="1000"/>
      <c r="B27" s="1000"/>
      <c r="C27" s="1001"/>
      <c r="D27" s="1001"/>
      <c r="E27" s="1002"/>
      <c r="F27" s="1003"/>
      <c r="G27" s="1004"/>
      <c r="H27" s="1000"/>
      <c r="I27" s="1000"/>
      <c r="J27" s="1000"/>
      <c r="K27" s="1000"/>
      <c r="L27" s="1000"/>
      <c r="M27" s="1000"/>
      <c r="N27" s="1005"/>
      <c r="O27" s="1006"/>
      <c r="P27" s="1006"/>
      <c r="Q27" s="1006"/>
      <c r="R27" s="1007">
        <f t="shared" si="0"/>
        <v>0</v>
      </c>
      <c r="S27" s="1007">
        <f t="shared" si="1"/>
        <v>0</v>
      </c>
      <c r="T27" s="1008" t="str">
        <f t="shared" si="2"/>
        <v/>
      </c>
      <c r="U27" s="1002"/>
      <c r="V27" s="1010"/>
      <c r="W27" s="1010"/>
      <c r="X27" s="1010"/>
      <c r="Y27" s="1011"/>
    </row>
    <row r="28" spans="1:25">
      <c r="A28" s="1000"/>
      <c r="B28" s="1000"/>
      <c r="C28" s="1001"/>
      <c r="D28" s="1001"/>
      <c r="E28" s="1002"/>
      <c r="F28" s="1003"/>
      <c r="G28" s="1004"/>
      <c r="H28" s="1000"/>
      <c r="I28" s="1000"/>
      <c r="J28" s="1000"/>
      <c r="K28" s="1000"/>
      <c r="L28" s="1000"/>
      <c r="M28" s="1000"/>
      <c r="N28" s="1005"/>
      <c r="O28" s="1006"/>
      <c r="P28" s="1006"/>
      <c r="Q28" s="1006"/>
      <c r="R28" s="1007">
        <f t="shared" si="0"/>
        <v>0</v>
      </c>
      <c r="S28" s="1007">
        <f t="shared" si="1"/>
        <v>0</v>
      </c>
      <c r="T28" s="1008" t="str">
        <f t="shared" si="2"/>
        <v/>
      </c>
      <c r="U28" s="1002"/>
      <c r="V28" s="1010"/>
      <c r="W28" s="1010"/>
      <c r="X28" s="1010"/>
      <c r="Y28" s="1011"/>
    </row>
    <row r="29" spans="1:25">
      <c r="A29" s="1000"/>
      <c r="B29" s="1000"/>
      <c r="C29" s="1001"/>
      <c r="D29" s="1001"/>
      <c r="E29" s="1002"/>
      <c r="F29" s="1003"/>
      <c r="G29" s="1004"/>
      <c r="H29" s="1000"/>
      <c r="I29" s="1000"/>
      <c r="J29" s="1000"/>
      <c r="K29" s="1000"/>
      <c r="L29" s="1000"/>
      <c r="M29" s="1000"/>
      <c r="N29" s="1005"/>
      <c r="O29" s="1006"/>
      <c r="P29" s="1006"/>
      <c r="Q29" s="1006"/>
      <c r="R29" s="1007">
        <f t="shared" si="0"/>
        <v>0</v>
      </c>
      <c r="S29" s="1007">
        <f t="shared" si="1"/>
        <v>0</v>
      </c>
      <c r="T29" s="1008" t="str">
        <f t="shared" si="2"/>
        <v/>
      </c>
      <c r="U29" s="1002"/>
      <c r="V29" s="1010"/>
      <c r="W29" s="1010"/>
      <c r="X29" s="1010"/>
      <c r="Y29" s="1011"/>
    </row>
    <row r="30" spans="1:25">
      <c r="A30" s="1000"/>
      <c r="B30" s="1000"/>
      <c r="C30" s="1001"/>
      <c r="D30" s="1001"/>
      <c r="E30" s="1002"/>
      <c r="F30" s="1003"/>
      <c r="G30" s="1004"/>
      <c r="H30" s="1000"/>
      <c r="I30" s="1000"/>
      <c r="J30" s="1000"/>
      <c r="K30" s="1000"/>
      <c r="L30" s="1000"/>
      <c r="M30" s="1000"/>
      <c r="N30" s="1005"/>
      <c r="O30" s="1006"/>
      <c r="P30" s="1006"/>
      <c r="Q30" s="1006"/>
      <c r="R30" s="1007">
        <f t="shared" si="0"/>
        <v>0</v>
      </c>
      <c r="S30" s="1007">
        <f t="shared" si="1"/>
        <v>0</v>
      </c>
      <c r="T30" s="1008" t="str">
        <f t="shared" si="2"/>
        <v/>
      </c>
      <c r="U30" s="1002"/>
      <c r="V30" s="1010"/>
      <c r="W30" s="1010"/>
      <c r="X30" s="1010"/>
      <c r="Y30" s="1011"/>
    </row>
    <row r="31" spans="1:25">
      <c r="A31" s="1000"/>
      <c r="B31" s="1000"/>
      <c r="C31" s="1001"/>
      <c r="D31" s="1001"/>
      <c r="E31" s="1002"/>
      <c r="F31" s="1003"/>
      <c r="G31" s="1004"/>
      <c r="H31" s="1000"/>
      <c r="I31" s="1000"/>
      <c r="J31" s="1000"/>
      <c r="K31" s="1000"/>
      <c r="L31" s="1000"/>
      <c r="M31" s="1000"/>
      <c r="N31" s="1005"/>
      <c r="O31" s="1006"/>
      <c r="P31" s="1006"/>
      <c r="Q31" s="1006"/>
      <c r="R31" s="1007">
        <f t="shared" si="0"/>
        <v>0</v>
      </c>
      <c r="S31" s="1007">
        <f t="shared" si="1"/>
        <v>0</v>
      </c>
      <c r="T31" s="1008" t="str">
        <f t="shared" si="2"/>
        <v/>
      </c>
      <c r="U31" s="1002"/>
      <c r="V31" s="1010"/>
      <c r="W31" s="1010"/>
      <c r="X31" s="1010"/>
      <c r="Y31" s="1011"/>
    </row>
    <row r="32" spans="1:25">
      <c r="A32" s="1000"/>
      <c r="B32" s="1000"/>
      <c r="C32" s="1001"/>
      <c r="D32" s="1001"/>
      <c r="E32" s="1002"/>
      <c r="F32" s="1003"/>
      <c r="G32" s="1004"/>
      <c r="H32" s="1000"/>
      <c r="I32" s="1000"/>
      <c r="J32" s="1000"/>
      <c r="K32" s="1000"/>
      <c r="L32" s="1000"/>
      <c r="M32" s="1000"/>
      <c r="N32" s="1005"/>
      <c r="O32" s="1006"/>
      <c r="P32" s="1006"/>
      <c r="Q32" s="1006"/>
      <c r="R32" s="1007">
        <f t="shared" si="0"/>
        <v>0</v>
      </c>
      <c r="S32" s="1007">
        <f t="shared" si="1"/>
        <v>0</v>
      </c>
      <c r="T32" s="1008" t="str">
        <f t="shared" si="2"/>
        <v/>
      </c>
      <c r="U32" s="1002"/>
      <c r="V32" s="1010"/>
      <c r="W32" s="1010"/>
      <c r="X32" s="1010"/>
      <c r="Y32" s="1011"/>
    </row>
    <row r="33" spans="1:25">
      <c r="A33" s="1000"/>
      <c r="B33" s="1000"/>
      <c r="C33" s="1001"/>
      <c r="D33" s="1001"/>
      <c r="E33" s="1002"/>
      <c r="F33" s="1003"/>
      <c r="G33" s="1004"/>
      <c r="H33" s="1000"/>
      <c r="I33" s="1000"/>
      <c r="J33" s="1000"/>
      <c r="K33" s="1000"/>
      <c r="L33" s="1000"/>
      <c r="M33" s="1000"/>
      <c r="N33" s="1005"/>
      <c r="O33" s="1006"/>
      <c r="P33" s="1006"/>
      <c r="Q33" s="1006"/>
      <c r="R33" s="1007">
        <f t="shared" si="0"/>
        <v>0</v>
      </c>
      <c r="S33" s="1007">
        <f t="shared" si="1"/>
        <v>0</v>
      </c>
      <c r="T33" s="1008" t="str">
        <f t="shared" si="2"/>
        <v/>
      </c>
      <c r="U33" s="1002"/>
      <c r="V33" s="1010"/>
      <c r="W33" s="1010"/>
      <c r="X33" s="1010"/>
      <c r="Y33" s="1011"/>
    </row>
    <row r="34" spans="1:25">
      <c r="A34" s="1000"/>
      <c r="B34" s="1000"/>
      <c r="C34" s="1001"/>
      <c r="D34" s="1001"/>
      <c r="E34" s="1002"/>
      <c r="F34" s="1003"/>
      <c r="G34" s="1004"/>
      <c r="H34" s="1000"/>
      <c r="I34" s="1000"/>
      <c r="J34" s="1000"/>
      <c r="K34" s="1000"/>
      <c r="L34" s="1000"/>
      <c r="M34" s="1000"/>
      <c r="N34" s="1005"/>
      <c r="O34" s="1006"/>
      <c r="P34" s="1006"/>
      <c r="Q34" s="1006"/>
      <c r="R34" s="1007">
        <f t="shared" si="0"/>
        <v>0</v>
      </c>
      <c r="S34" s="1007">
        <f t="shared" si="1"/>
        <v>0</v>
      </c>
      <c r="T34" s="1008" t="str">
        <f t="shared" si="2"/>
        <v/>
      </c>
      <c r="U34" s="1002"/>
      <c r="V34" s="1010"/>
      <c r="W34" s="1010"/>
      <c r="X34" s="1010"/>
      <c r="Y34" s="1011"/>
    </row>
    <row r="35" spans="1:25">
      <c r="A35" s="1000"/>
      <c r="B35" s="1000"/>
      <c r="C35" s="1001"/>
      <c r="D35" s="1001"/>
      <c r="E35" s="1002"/>
      <c r="F35" s="1003"/>
      <c r="G35" s="1004"/>
      <c r="H35" s="1000"/>
      <c r="I35" s="1000"/>
      <c r="J35" s="1000"/>
      <c r="K35" s="1000"/>
      <c r="L35" s="1000"/>
      <c r="M35" s="1000"/>
      <c r="N35" s="1005"/>
      <c r="O35" s="1006"/>
      <c r="P35" s="1006"/>
      <c r="Q35" s="1006"/>
      <c r="R35" s="1007">
        <f t="shared" si="0"/>
        <v>0</v>
      </c>
      <c r="S35" s="1007">
        <f t="shared" si="1"/>
        <v>0</v>
      </c>
      <c r="T35" s="1008" t="str">
        <f t="shared" si="2"/>
        <v/>
      </c>
      <c r="U35" s="1002"/>
      <c r="V35" s="1010"/>
      <c r="W35" s="1010"/>
      <c r="X35" s="1010"/>
      <c r="Y35" s="1011"/>
    </row>
    <row r="36" spans="1:25">
      <c r="A36" s="1000"/>
      <c r="B36" s="1000"/>
      <c r="C36" s="1001"/>
      <c r="D36" s="1001"/>
      <c r="E36" s="1002"/>
      <c r="F36" s="1003"/>
      <c r="G36" s="1004"/>
      <c r="H36" s="1000"/>
      <c r="I36" s="1000"/>
      <c r="J36" s="1000"/>
      <c r="K36" s="1000"/>
      <c r="L36" s="1000"/>
      <c r="M36" s="1000"/>
      <c r="N36" s="1005"/>
      <c r="O36" s="1006"/>
      <c r="P36" s="1006"/>
      <c r="Q36" s="1006"/>
      <c r="R36" s="1007">
        <f t="shared" si="0"/>
        <v>0</v>
      </c>
      <c r="S36" s="1007">
        <f t="shared" si="1"/>
        <v>0</v>
      </c>
      <c r="T36" s="1008" t="str">
        <f t="shared" si="2"/>
        <v/>
      </c>
      <c r="U36" s="1002"/>
      <c r="V36" s="1010"/>
      <c r="W36" s="1010"/>
      <c r="X36" s="1010"/>
      <c r="Y36" s="1011"/>
    </row>
    <row r="37" spans="1:25">
      <c r="A37" s="1000"/>
      <c r="B37" s="1000"/>
      <c r="C37" s="1001"/>
      <c r="D37" s="1001"/>
      <c r="E37" s="1002"/>
      <c r="F37" s="1003"/>
      <c r="G37" s="1004"/>
      <c r="H37" s="1000"/>
      <c r="I37" s="1000"/>
      <c r="J37" s="1000"/>
      <c r="K37" s="1000"/>
      <c r="L37" s="1000"/>
      <c r="M37" s="1000"/>
      <c r="N37" s="1005"/>
      <c r="O37" s="1006"/>
      <c r="P37" s="1006"/>
      <c r="Q37" s="1006"/>
      <c r="R37" s="1007">
        <f t="shared" si="0"/>
        <v>0</v>
      </c>
      <c r="S37" s="1007">
        <f t="shared" si="1"/>
        <v>0</v>
      </c>
      <c r="T37" s="1008" t="str">
        <f t="shared" si="2"/>
        <v/>
      </c>
      <c r="U37" s="1002"/>
      <c r="V37" s="1010"/>
      <c r="W37" s="1010"/>
      <c r="X37" s="1010"/>
      <c r="Y37" s="1011"/>
    </row>
    <row r="38" spans="1:25">
      <c r="A38" s="1000"/>
      <c r="B38" s="1000"/>
      <c r="C38" s="1001"/>
      <c r="D38" s="1001"/>
      <c r="E38" s="1002"/>
      <c r="F38" s="1003"/>
      <c r="G38" s="1004"/>
      <c r="H38" s="1000"/>
      <c r="I38" s="1000"/>
      <c r="J38" s="1000"/>
      <c r="K38" s="1000"/>
      <c r="L38" s="1000"/>
      <c r="M38" s="1000"/>
      <c r="N38" s="1005"/>
      <c r="O38" s="1006"/>
      <c r="P38" s="1006"/>
      <c r="Q38" s="1006"/>
      <c r="R38" s="1007">
        <f t="shared" si="0"/>
        <v>0</v>
      </c>
      <c r="S38" s="1007">
        <f t="shared" si="1"/>
        <v>0</v>
      </c>
      <c r="T38" s="1008" t="str">
        <f t="shared" si="2"/>
        <v/>
      </c>
      <c r="U38" s="1002"/>
      <c r="V38" s="1010"/>
      <c r="W38" s="1010"/>
      <c r="X38" s="1010"/>
      <c r="Y38" s="1011"/>
    </row>
    <row r="39" spans="1:25">
      <c r="A39" s="1000"/>
      <c r="B39" s="1000"/>
      <c r="C39" s="1001"/>
      <c r="D39" s="1001"/>
      <c r="E39" s="1002"/>
      <c r="F39" s="1003"/>
      <c r="G39" s="1004"/>
      <c r="H39" s="1000"/>
      <c r="I39" s="1000"/>
      <c r="J39" s="1000"/>
      <c r="K39" s="1000"/>
      <c r="L39" s="1000"/>
      <c r="M39" s="1000"/>
      <c r="N39" s="1005"/>
      <c r="O39" s="1006"/>
      <c r="P39" s="1006"/>
      <c r="Q39" s="1006"/>
      <c r="R39" s="1007">
        <f t="shared" si="0"/>
        <v>0</v>
      </c>
      <c r="S39" s="1007">
        <f t="shared" si="1"/>
        <v>0</v>
      </c>
      <c r="T39" s="1008" t="str">
        <f t="shared" si="2"/>
        <v/>
      </c>
      <c r="U39" s="1002"/>
      <c r="V39" s="1010"/>
      <c r="W39" s="1010"/>
      <c r="X39" s="1010"/>
      <c r="Y39" s="1011"/>
    </row>
    <row r="40" spans="1:25">
      <c r="A40" s="1000"/>
      <c r="B40" s="1000"/>
      <c r="C40" s="1001"/>
      <c r="D40" s="1001"/>
      <c r="E40" s="1002"/>
      <c r="F40" s="1003"/>
      <c r="G40" s="1004"/>
      <c r="H40" s="1000"/>
      <c r="I40" s="1000"/>
      <c r="J40" s="1000"/>
      <c r="K40" s="1000"/>
      <c r="L40" s="1000"/>
      <c r="M40" s="1000"/>
      <c r="N40" s="1005"/>
      <c r="O40" s="1006"/>
      <c r="P40" s="1006"/>
      <c r="Q40" s="1006"/>
      <c r="R40" s="1007">
        <f t="shared" si="0"/>
        <v>0</v>
      </c>
      <c r="S40" s="1007">
        <f t="shared" si="1"/>
        <v>0</v>
      </c>
      <c r="T40" s="1008" t="str">
        <f t="shared" si="2"/>
        <v/>
      </c>
      <c r="U40" s="1002"/>
      <c r="V40" s="1010"/>
      <c r="W40" s="1010"/>
      <c r="X40" s="1010"/>
      <c r="Y40" s="1011"/>
    </row>
    <row r="41" spans="1:25">
      <c r="A41" s="1000"/>
      <c r="B41" s="1000"/>
      <c r="C41" s="1001"/>
      <c r="D41" s="1001"/>
      <c r="E41" s="1002"/>
      <c r="F41" s="1003"/>
      <c r="G41" s="1004"/>
      <c r="H41" s="1000"/>
      <c r="I41" s="1000"/>
      <c r="J41" s="1000"/>
      <c r="K41" s="1000"/>
      <c r="L41" s="1000"/>
      <c r="M41" s="1000"/>
      <c r="N41" s="1005"/>
      <c r="O41" s="1006"/>
      <c r="P41" s="1006"/>
      <c r="Q41" s="1006"/>
      <c r="R41" s="1007">
        <f t="shared" si="0"/>
        <v>0</v>
      </c>
      <c r="S41" s="1007">
        <f t="shared" si="1"/>
        <v>0</v>
      </c>
      <c r="T41" s="1008" t="str">
        <f t="shared" si="2"/>
        <v/>
      </c>
      <c r="U41" s="1002"/>
      <c r="V41" s="1010"/>
      <c r="W41" s="1010"/>
      <c r="X41" s="1010"/>
      <c r="Y41" s="1011"/>
    </row>
    <row r="42" spans="1:25">
      <c r="A42" s="1000"/>
      <c r="B42" s="1000"/>
      <c r="C42" s="1001"/>
      <c r="D42" s="1001"/>
      <c r="E42" s="1002"/>
      <c r="F42" s="1003"/>
      <c r="G42" s="1004"/>
      <c r="H42" s="1000"/>
      <c r="I42" s="1000"/>
      <c r="J42" s="1000"/>
      <c r="K42" s="1000"/>
      <c r="L42" s="1000"/>
      <c r="M42" s="1000"/>
      <c r="N42" s="1005"/>
      <c r="O42" s="1006"/>
      <c r="P42" s="1006"/>
      <c r="Q42" s="1006"/>
      <c r="R42" s="1007">
        <f t="shared" si="0"/>
        <v>0</v>
      </c>
      <c r="S42" s="1007">
        <f t="shared" si="1"/>
        <v>0</v>
      </c>
      <c r="T42" s="1008" t="str">
        <f t="shared" si="2"/>
        <v/>
      </c>
      <c r="U42" s="1002"/>
      <c r="V42" s="1010"/>
      <c r="W42" s="1010"/>
      <c r="X42" s="1010"/>
      <c r="Y42" s="1011"/>
    </row>
    <row r="43" spans="1:25">
      <c r="A43" s="1000"/>
      <c r="B43" s="1000"/>
      <c r="C43" s="1001"/>
      <c r="D43" s="1001"/>
      <c r="E43" s="1002"/>
      <c r="F43" s="1003"/>
      <c r="G43" s="1004"/>
      <c r="H43" s="1000"/>
      <c r="I43" s="1000"/>
      <c r="J43" s="1000"/>
      <c r="K43" s="1000"/>
      <c r="L43" s="1000"/>
      <c r="M43" s="1000"/>
      <c r="N43" s="1005"/>
      <c r="O43" s="1006"/>
      <c r="P43" s="1006"/>
      <c r="Q43" s="1006"/>
      <c r="R43" s="1007">
        <f t="shared" si="0"/>
        <v>0</v>
      </c>
      <c r="S43" s="1007">
        <f t="shared" si="1"/>
        <v>0</v>
      </c>
      <c r="T43" s="1008" t="str">
        <f t="shared" si="2"/>
        <v/>
      </c>
      <c r="U43" s="1002"/>
      <c r="V43" s="1010"/>
      <c r="W43" s="1010"/>
      <c r="X43" s="1010"/>
      <c r="Y43" s="1011"/>
    </row>
    <row r="44" spans="1:25">
      <c r="A44" s="1000"/>
      <c r="B44" s="1000"/>
      <c r="C44" s="1001"/>
      <c r="D44" s="1001"/>
      <c r="E44" s="1002"/>
      <c r="F44" s="1003"/>
      <c r="G44" s="1004"/>
      <c r="H44" s="1000"/>
      <c r="I44" s="1000"/>
      <c r="J44" s="1000"/>
      <c r="K44" s="1000"/>
      <c r="L44" s="1000"/>
      <c r="M44" s="1000"/>
      <c r="N44" s="1005"/>
      <c r="O44" s="1006"/>
      <c r="P44" s="1006"/>
      <c r="Q44" s="1006"/>
      <c r="R44" s="1007">
        <f t="shared" si="0"/>
        <v>0</v>
      </c>
      <c r="S44" s="1007">
        <f t="shared" si="1"/>
        <v>0</v>
      </c>
      <c r="T44" s="1008" t="str">
        <f t="shared" si="2"/>
        <v/>
      </c>
      <c r="U44" s="1002"/>
      <c r="V44" s="1010"/>
      <c r="W44" s="1010"/>
      <c r="X44" s="1010"/>
      <c r="Y44" s="1011"/>
    </row>
    <row r="45" spans="1:25">
      <c r="A45" s="1000"/>
      <c r="B45" s="1000"/>
      <c r="C45" s="1001"/>
      <c r="D45" s="1001"/>
      <c r="E45" s="1002"/>
      <c r="F45" s="1003"/>
      <c r="G45" s="1004"/>
      <c r="H45" s="1000"/>
      <c r="I45" s="1000"/>
      <c r="J45" s="1000"/>
      <c r="K45" s="1000"/>
      <c r="L45" s="1000"/>
      <c r="M45" s="1000"/>
      <c r="N45" s="1005"/>
      <c r="O45" s="1006"/>
      <c r="P45" s="1006"/>
      <c r="Q45" s="1006"/>
      <c r="R45" s="1007">
        <f t="shared" si="0"/>
        <v>0</v>
      </c>
      <c r="S45" s="1007">
        <f t="shared" si="1"/>
        <v>0</v>
      </c>
      <c r="T45" s="1008" t="str">
        <f t="shared" si="2"/>
        <v/>
      </c>
      <c r="U45" s="1002"/>
      <c r="V45" s="1010"/>
      <c r="W45" s="1010"/>
      <c r="X45" s="1010"/>
      <c r="Y45" s="1011"/>
    </row>
    <row r="46" spans="1:25">
      <c r="A46" s="1000"/>
      <c r="B46" s="1000"/>
      <c r="C46" s="1001"/>
      <c r="D46" s="1001"/>
      <c r="E46" s="1002"/>
      <c r="F46" s="1003"/>
      <c r="G46" s="1004"/>
      <c r="H46" s="1000"/>
      <c r="I46" s="1000"/>
      <c r="J46" s="1000"/>
      <c r="K46" s="1000"/>
      <c r="L46" s="1000"/>
      <c r="M46" s="1000"/>
      <c r="N46" s="1005"/>
      <c r="O46" s="1006"/>
      <c r="P46" s="1006"/>
      <c r="Q46" s="1006"/>
      <c r="R46" s="1007">
        <f t="shared" si="0"/>
        <v>0</v>
      </c>
      <c r="S46" s="1007">
        <f t="shared" si="1"/>
        <v>0</v>
      </c>
      <c r="T46" s="1008" t="str">
        <f t="shared" si="2"/>
        <v/>
      </c>
      <c r="U46" s="1002"/>
      <c r="V46" s="1010"/>
      <c r="W46" s="1010"/>
      <c r="X46" s="1010"/>
      <c r="Y46" s="1011"/>
    </row>
    <row r="47" spans="1:25">
      <c r="A47" s="1000"/>
      <c r="B47" s="1000"/>
      <c r="C47" s="1001"/>
      <c r="D47" s="1001"/>
      <c r="E47" s="1002"/>
      <c r="F47" s="1003"/>
      <c r="G47" s="1004"/>
      <c r="H47" s="1000"/>
      <c r="I47" s="1000"/>
      <c r="J47" s="1000"/>
      <c r="K47" s="1000"/>
      <c r="L47" s="1000"/>
      <c r="M47" s="1000"/>
      <c r="N47" s="1005"/>
      <c r="O47" s="1006"/>
      <c r="P47" s="1006"/>
      <c r="Q47" s="1006"/>
      <c r="R47" s="1007">
        <f t="shared" si="0"/>
        <v>0</v>
      </c>
      <c r="S47" s="1007">
        <f t="shared" si="1"/>
        <v>0</v>
      </c>
      <c r="T47" s="1008" t="str">
        <f t="shared" si="2"/>
        <v/>
      </c>
      <c r="U47" s="1002"/>
      <c r="V47" s="1010"/>
      <c r="W47" s="1010"/>
      <c r="X47" s="1010"/>
      <c r="Y47" s="1011"/>
    </row>
    <row r="48" spans="1:25">
      <c r="A48" s="1000"/>
      <c r="B48" s="1000"/>
      <c r="C48" s="1001"/>
      <c r="D48" s="1001"/>
      <c r="E48" s="1002"/>
      <c r="F48" s="1003"/>
      <c r="G48" s="1004"/>
      <c r="H48" s="1000"/>
      <c r="I48" s="1000"/>
      <c r="J48" s="1000"/>
      <c r="K48" s="1000"/>
      <c r="L48" s="1000"/>
      <c r="M48" s="1000"/>
      <c r="N48" s="1005"/>
      <c r="O48" s="1006"/>
      <c r="P48" s="1006"/>
      <c r="Q48" s="1006"/>
      <c r="R48" s="1007">
        <f t="shared" si="0"/>
        <v>0</v>
      </c>
      <c r="S48" s="1007">
        <f t="shared" si="1"/>
        <v>0</v>
      </c>
      <c r="T48" s="1008" t="str">
        <f t="shared" si="2"/>
        <v/>
      </c>
      <c r="U48" s="1002"/>
      <c r="V48" s="1010"/>
      <c r="W48" s="1010"/>
      <c r="X48" s="1010"/>
      <c r="Y48" s="1011"/>
    </row>
    <row r="49" spans="1:25">
      <c r="A49" s="1000"/>
      <c r="B49" s="1000"/>
      <c r="C49" s="1001"/>
      <c r="D49" s="1001"/>
      <c r="E49" s="1002"/>
      <c r="F49" s="1003"/>
      <c r="G49" s="1004"/>
      <c r="H49" s="1000"/>
      <c r="I49" s="1000"/>
      <c r="J49" s="1000"/>
      <c r="K49" s="1000"/>
      <c r="L49" s="1000"/>
      <c r="M49" s="1000"/>
      <c r="N49" s="1005"/>
      <c r="O49" s="1006"/>
      <c r="P49" s="1006"/>
      <c r="Q49" s="1006"/>
      <c r="R49" s="1007">
        <f t="shared" si="0"/>
        <v>0</v>
      </c>
      <c r="S49" s="1007">
        <f t="shared" si="1"/>
        <v>0</v>
      </c>
      <c r="T49" s="1008" t="str">
        <f t="shared" si="2"/>
        <v/>
      </c>
      <c r="U49" s="1002"/>
      <c r="V49" s="1010"/>
      <c r="W49" s="1010"/>
      <c r="X49" s="1010"/>
      <c r="Y49" s="1011"/>
    </row>
    <row r="50" spans="1:25">
      <c r="A50" s="1000"/>
      <c r="B50" s="1000"/>
      <c r="C50" s="1001"/>
      <c r="D50" s="1001"/>
      <c r="E50" s="1002"/>
      <c r="F50" s="1003"/>
      <c r="G50" s="1004"/>
      <c r="H50" s="1000"/>
      <c r="I50" s="1000"/>
      <c r="J50" s="1000"/>
      <c r="K50" s="1000"/>
      <c r="L50" s="1000"/>
      <c r="M50" s="1000"/>
      <c r="N50" s="1005"/>
      <c r="O50" s="1006"/>
      <c r="P50" s="1006"/>
      <c r="Q50" s="1006"/>
      <c r="R50" s="1007">
        <f t="shared" si="0"/>
        <v>0</v>
      </c>
      <c r="S50" s="1007">
        <f t="shared" si="1"/>
        <v>0</v>
      </c>
      <c r="T50" s="1008" t="str">
        <f t="shared" si="2"/>
        <v/>
      </c>
      <c r="U50" s="1002"/>
      <c r="V50" s="1010"/>
      <c r="W50" s="1010"/>
      <c r="X50" s="1010"/>
      <c r="Y50" s="1011"/>
    </row>
    <row r="51" spans="1:25">
      <c r="A51" s="1000"/>
      <c r="B51" s="1000"/>
      <c r="C51" s="1001"/>
      <c r="D51" s="1001"/>
      <c r="E51" s="1002"/>
      <c r="F51" s="1003"/>
      <c r="G51" s="1004"/>
      <c r="H51" s="1000"/>
      <c r="I51" s="1000"/>
      <c r="J51" s="1000"/>
      <c r="K51" s="1000"/>
      <c r="L51" s="1000"/>
      <c r="M51" s="1000"/>
      <c r="N51" s="1005"/>
      <c r="O51" s="1006"/>
      <c r="P51" s="1006"/>
      <c r="Q51" s="1006"/>
      <c r="R51" s="1007">
        <f t="shared" si="0"/>
        <v>0</v>
      </c>
      <c r="S51" s="1007">
        <f t="shared" si="1"/>
        <v>0</v>
      </c>
      <c r="T51" s="1008" t="str">
        <f t="shared" si="2"/>
        <v/>
      </c>
      <c r="U51" s="1002"/>
      <c r="V51" s="1010"/>
      <c r="W51" s="1010"/>
      <c r="X51" s="1010"/>
      <c r="Y51" s="1011"/>
    </row>
    <row r="52" spans="1:25">
      <c r="A52" s="1000"/>
      <c r="B52" s="1000"/>
      <c r="C52" s="1001"/>
      <c r="D52" s="1001"/>
      <c r="E52" s="1002"/>
      <c r="F52" s="1003"/>
      <c r="G52" s="1004"/>
      <c r="H52" s="1000"/>
      <c r="I52" s="1000"/>
      <c r="J52" s="1000"/>
      <c r="K52" s="1000"/>
      <c r="L52" s="1000"/>
      <c r="M52" s="1000"/>
      <c r="N52" s="1005"/>
      <c r="O52" s="1006"/>
      <c r="P52" s="1006"/>
      <c r="Q52" s="1006"/>
      <c r="R52" s="1007">
        <f t="shared" si="0"/>
        <v>0</v>
      </c>
      <c r="S52" s="1007">
        <f t="shared" si="1"/>
        <v>0</v>
      </c>
      <c r="T52" s="1008" t="str">
        <f t="shared" si="2"/>
        <v/>
      </c>
      <c r="U52" s="1002"/>
      <c r="V52" s="1010"/>
      <c r="W52" s="1010"/>
      <c r="X52" s="1010"/>
      <c r="Y52" s="1011"/>
    </row>
    <row r="53" spans="1:25">
      <c r="A53" s="1000"/>
      <c r="B53" s="1000"/>
      <c r="C53" s="1001"/>
      <c r="D53" s="1001"/>
      <c r="E53" s="1012"/>
      <c r="F53" s="1013"/>
      <c r="G53" s="1014"/>
      <c r="H53" s="1000"/>
      <c r="I53" s="1000"/>
      <c r="J53" s="1000"/>
      <c r="K53" s="1000"/>
      <c r="L53" s="1000"/>
      <c r="M53" s="1000"/>
      <c r="N53" s="1005"/>
      <c r="O53" s="1006"/>
      <c r="P53" s="1006"/>
      <c r="Q53" s="1006"/>
      <c r="R53" s="1007">
        <f t="shared" si="0"/>
        <v>0</v>
      </c>
      <c r="S53" s="1007">
        <f t="shared" si="1"/>
        <v>0</v>
      </c>
      <c r="T53" s="1008" t="str">
        <f t="shared" si="2"/>
        <v/>
      </c>
      <c r="U53" s="1002"/>
      <c r="V53" s="1010"/>
      <c r="W53" s="1010"/>
      <c r="X53" s="1010"/>
      <c r="Y53" s="1011"/>
    </row>
    <row r="54" spans="1:25">
      <c r="A54" s="1000"/>
      <c r="B54" s="1000"/>
      <c r="C54" s="1001"/>
      <c r="D54" s="1001"/>
      <c r="E54" s="1002"/>
      <c r="F54" s="1003"/>
      <c r="G54" s="1004"/>
      <c r="H54" s="1000"/>
      <c r="I54" s="1000"/>
      <c r="J54" s="1000"/>
      <c r="K54" s="1000"/>
      <c r="L54" s="1000"/>
      <c r="M54" s="1000"/>
      <c r="N54" s="1005"/>
      <c r="O54" s="1006"/>
      <c r="P54" s="1006"/>
      <c r="Q54" s="1006"/>
      <c r="R54" s="1007">
        <f t="shared" si="0"/>
        <v>0</v>
      </c>
      <c r="S54" s="1007">
        <f t="shared" si="1"/>
        <v>0</v>
      </c>
      <c r="T54" s="1008" t="str">
        <f t="shared" si="2"/>
        <v/>
      </c>
      <c r="U54" s="1002"/>
      <c r="V54" s="1010"/>
      <c r="W54" s="1010"/>
      <c r="X54" s="1010"/>
      <c r="Y54" s="1011"/>
    </row>
    <row r="55" spans="1:25">
      <c r="A55" s="1000"/>
      <c r="B55" s="1000"/>
      <c r="C55" s="1001"/>
      <c r="D55" s="1001"/>
      <c r="E55" s="1002"/>
      <c r="F55" s="1003"/>
      <c r="G55" s="1004"/>
      <c r="H55" s="1000"/>
      <c r="I55" s="1000"/>
      <c r="J55" s="1000"/>
      <c r="K55" s="1000"/>
      <c r="L55" s="1000"/>
      <c r="M55" s="1000"/>
      <c r="N55" s="1005"/>
      <c r="O55" s="1006"/>
      <c r="P55" s="1006"/>
      <c r="Q55" s="1006"/>
      <c r="R55" s="1007">
        <f t="shared" si="0"/>
        <v>0</v>
      </c>
      <c r="S55" s="1007">
        <f t="shared" si="1"/>
        <v>0</v>
      </c>
      <c r="T55" s="1008" t="str">
        <f t="shared" si="2"/>
        <v/>
      </c>
      <c r="U55" s="1002"/>
      <c r="V55" s="1010"/>
      <c r="W55" s="1010"/>
      <c r="X55" s="1010"/>
      <c r="Y55" s="1011"/>
    </row>
    <row r="56" spans="1:25">
      <c r="A56" s="1000"/>
      <c r="B56" s="1000"/>
      <c r="C56" s="1001"/>
      <c r="D56" s="1001"/>
      <c r="E56" s="1002"/>
      <c r="F56" s="1003"/>
      <c r="G56" s="1004"/>
      <c r="H56" s="1000"/>
      <c r="I56" s="1000"/>
      <c r="J56" s="1000"/>
      <c r="K56" s="1000"/>
      <c r="L56" s="1000"/>
      <c r="M56" s="1000"/>
      <c r="N56" s="1005"/>
      <c r="O56" s="1006"/>
      <c r="P56" s="1006"/>
      <c r="Q56" s="1006"/>
      <c r="R56" s="1007">
        <f t="shared" si="0"/>
        <v>0</v>
      </c>
      <c r="S56" s="1007">
        <f t="shared" si="1"/>
        <v>0</v>
      </c>
      <c r="T56" s="1008" t="str">
        <f t="shared" si="2"/>
        <v/>
      </c>
      <c r="U56" s="1002"/>
      <c r="V56" s="1010"/>
      <c r="W56" s="1010"/>
      <c r="X56" s="1010"/>
      <c r="Y56" s="1011"/>
    </row>
    <row r="57" spans="1:25">
      <c r="A57" s="1000"/>
      <c r="B57" s="1000"/>
      <c r="C57" s="1001"/>
      <c r="D57" s="1001"/>
      <c r="E57" s="1002"/>
      <c r="F57" s="1003"/>
      <c r="G57" s="1004"/>
      <c r="H57" s="1000"/>
      <c r="I57" s="1000"/>
      <c r="J57" s="1000"/>
      <c r="K57" s="1000"/>
      <c r="L57" s="1000"/>
      <c r="M57" s="1000"/>
      <c r="N57" s="1005"/>
      <c r="O57" s="1006"/>
      <c r="P57" s="1006"/>
      <c r="Q57" s="1006"/>
      <c r="R57" s="1007">
        <f t="shared" si="0"/>
        <v>0</v>
      </c>
      <c r="S57" s="1007">
        <f t="shared" si="1"/>
        <v>0</v>
      </c>
      <c r="T57" s="1008" t="str">
        <f t="shared" si="2"/>
        <v/>
      </c>
      <c r="U57" s="1002"/>
      <c r="V57" s="1010"/>
      <c r="W57" s="1010"/>
      <c r="X57" s="1010"/>
      <c r="Y57" s="1011"/>
    </row>
    <row r="58" spans="1:25">
      <c r="A58" s="1000"/>
      <c r="B58" s="1000"/>
      <c r="C58" s="1001"/>
      <c r="D58" s="1001"/>
      <c r="E58" s="1002"/>
      <c r="F58" s="1003"/>
      <c r="G58" s="1004"/>
      <c r="H58" s="1000"/>
      <c r="I58" s="1000"/>
      <c r="J58" s="1000"/>
      <c r="K58" s="1000"/>
      <c r="L58" s="1000"/>
      <c r="M58" s="1000"/>
      <c r="N58" s="1005"/>
      <c r="O58" s="1006"/>
      <c r="P58" s="1006"/>
      <c r="Q58" s="1006"/>
      <c r="R58" s="1007">
        <f t="shared" si="0"/>
        <v>0</v>
      </c>
      <c r="S58" s="1007">
        <f t="shared" si="1"/>
        <v>0</v>
      </c>
      <c r="T58" s="1008" t="str">
        <f t="shared" si="2"/>
        <v/>
      </c>
      <c r="U58" s="1002"/>
      <c r="V58" s="1010"/>
      <c r="W58" s="1010"/>
      <c r="X58" s="1010"/>
      <c r="Y58" s="1011"/>
    </row>
    <row r="59" spans="1:25" s="1025" customFormat="1">
      <c r="A59" s="994" t="s">
        <v>8131</v>
      </c>
      <c r="B59" s="1015"/>
      <c r="C59" s="1653"/>
      <c r="D59" s="1654"/>
      <c r="E59" s="1654"/>
      <c r="F59" s="1016"/>
      <c r="G59" s="1016"/>
      <c r="H59" s="1016"/>
      <c r="I59" s="1016"/>
      <c r="J59" s="1016"/>
      <c r="K59" s="1016"/>
      <c r="L59" s="1016"/>
      <c r="M59" s="1017"/>
      <c r="N59" s="1018">
        <f>SUM(N16:N58)</f>
        <v>0</v>
      </c>
      <c r="O59" s="1019"/>
      <c r="P59" s="1019"/>
      <c r="Q59" s="1019"/>
      <c r="R59" s="1020">
        <f>SUM(R16:R58)</f>
        <v>0</v>
      </c>
      <c r="S59" s="1020">
        <f>SUM(S16:S58)</f>
        <v>0</v>
      </c>
      <c r="T59" s="1021" t="str">
        <f t="shared" si="2"/>
        <v/>
      </c>
      <c r="U59" s="1022"/>
      <c r="V59" s="1023"/>
      <c r="W59" s="1023"/>
      <c r="X59" s="1023"/>
      <c r="Y59" s="1024"/>
    </row>
    <row r="60" spans="1:25" s="1026" customFormat="1">
      <c r="B60" s="1027"/>
      <c r="C60" s="1027"/>
      <c r="D60" s="1027"/>
      <c r="E60" s="1027"/>
      <c r="F60" s="1027"/>
      <c r="G60" s="1027"/>
      <c r="H60" s="1027"/>
      <c r="I60" s="1027"/>
      <c r="J60" s="1027"/>
      <c r="K60" s="1027"/>
      <c r="L60" s="1027"/>
      <c r="M60" s="1027"/>
      <c r="N60" s="1027"/>
      <c r="O60" s="1028"/>
      <c r="P60" s="1028"/>
      <c r="Q60" s="1028"/>
      <c r="R60" s="1029"/>
      <c r="S60" s="1029"/>
      <c r="T60" s="1030"/>
      <c r="U60" s="1031"/>
      <c r="V60" s="1032"/>
      <c r="W60" s="1032"/>
      <c r="X60" s="1032"/>
      <c r="Y60" s="1033"/>
    </row>
    <row r="61" spans="1:25" s="1026" customFormat="1">
      <c r="B61" s="1034" t="s">
        <v>8132</v>
      </c>
      <c r="C61" s="1027"/>
      <c r="D61" s="1027"/>
      <c r="E61" s="1027"/>
      <c r="F61" s="1027"/>
      <c r="G61" s="1027"/>
      <c r="H61" s="1027"/>
      <c r="I61" s="1027"/>
      <c r="J61" s="1035"/>
      <c r="K61" s="1036" t="s">
        <v>8133</v>
      </c>
      <c r="L61" s="1027"/>
      <c r="M61" s="1027"/>
      <c r="N61" s="1027"/>
      <c r="O61" s="1028"/>
      <c r="P61" s="1028"/>
      <c r="Q61" s="1028"/>
      <c r="S61" s="1029"/>
      <c r="T61" s="1030"/>
      <c r="U61" s="1031"/>
      <c r="V61" s="1032"/>
      <c r="W61" s="1032"/>
      <c r="X61" s="1032"/>
      <c r="Y61" s="1033"/>
    </row>
    <row r="62" spans="1:25">
      <c r="B62" s="964" t="s">
        <v>8134</v>
      </c>
    </row>
    <row r="63" spans="1:25">
      <c r="B63" s="1037" t="s">
        <v>8135</v>
      </c>
      <c r="C63" s="963"/>
      <c r="D63" s="963"/>
      <c r="E63" s="963"/>
    </row>
  </sheetData>
  <mergeCells count="43">
    <mergeCell ref="B1:Y1"/>
    <mergeCell ref="J3:L3"/>
    <mergeCell ref="M3:Q3"/>
    <mergeCell ref="F4:I4"/>
    <mergeCell ref="J4:L4"/>
    <mergeCell ref="M4:Q4"/>
    <mergeCell ref="F9:I9"/>
    <mergeCell ref="J9:L9"/>
    <mergeCell ref="M9:Q9"/>
    <mergeCell ref="F5:I5"/>
    <mergeCell ref="J5:L5"/>
    <mergeCell ref="M5:Q5"/>
    <mergeCell ref="F6:I6"/>
    <mergeCell ref="J6:L6"/>
    <mergeCell ref="M6:Q6"/>
    <mergeCell ref="J7:L7"/>
    <mergeCell ref="M7:Q7"/>
    <mergeCell ref="F8:I8"/>
    <mergeCell ref="J8:L8"/>
    <mergeCell ref="M8:Q8"/>
    <mergeCell ref="F10:I10"/>
    <mergeCell ref="B14:B15"/>
    <mergeCell ref="C14:C15"/>
    <mergeCell ref="D14:D15"/>
    <mergeCell ref="E14:G15"/>
    <mergeCell ref="H14:H15"/>
    <mergeCell ref="I14:I15"/>
    <mergeCell ref="W14:W15"/>
    <mergeCell ref="X14:X15"/>
    <mergeCell ref="Y14:Y15"/>
    <mergeCell ref="C59:E59"/>
    <mergeCell ref="Q14:Q15"/>
    <mergeCell ref="R14:R15"/>
    <mergeCell ref="S14:S15"/>
    <mergeCell ref="T14:T15"/>
    <mergeCell ref="U14:U15"/>
    <mergeCell ref="V14:V15"/>
    <mergeCell ref="J14:J15"/>
    <mergeCell ref="K14:K15"/>
    <mergeCell ref="L14:M14"/>
    <mergeCell ref="N14:N15"/>
    <mergeCell ref="O14:O15"/>
    <mergeCell ref="P14:P15"/>
  </mergeCells>
  <dataValidations count="5">
    <dataValidation type="list" allowBlank="1" showInputMessage="1" showErrorMessage="1" sqref="S3">
      <formula1>"Domestic, POE"</formula1>
    </dataValidation>
    <dataValidation type="list" allowBlank="1" showInputMessage="1" showErrorMessage="1" sqref="S4">
      <formula1>"Closeout,Opportunity,Pack Away, Production"</formula1>
    </dataValidation>
    <dataValidation type="textLength" operator="equal" allowBlank="1" showInputMessage="1" showErrorMessage="1" error="Input must be in YYYY/WW format. (Ex. 2020/35 for week 35 of 2020)_x000a__x000a_Make sure to include a &quot;/&quot; between Year and Week" sqref="S5">
      <formula1>7</formula1>
    </dataValidation>
    <dataValidation type="list" allowBlank="1" showInputMessage="1" showErrorMessage="1" sqref="S9:S10">
      <formula1>"Y,N"</formula1>
    </dataValidation>
    <dataValidation type="list" allowBlank="1" showInputMessage="1" showErrorMessage="1" sqref="S8">
      <formula1>Domestic</formula1>
    </dataValidation>
  </dataValidations>
  <pageMargins left="0.7" right="0.7" top="0.75" bottom="0.75" header="0.3" footer="0.3"/>
  <pageSetup paperSize="5" scale="39" fitToWidth="0" fitToHeight="0" orientation="landscape" r:id="rId1"/>
  <headerFooter>
    <oddFooter>&amp;Z&amp;F</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Z57"/>
  <sheetViews>
    <sheetView topLeftCell="A39" zoomScale="55" zoomScaleNormal="55" workbookViewId="0">
      <selection activeCell="C3" sqref="C3"/>
    </sheetView>
  </sheetViews>
  <sheetFormatPr defaultColWidth="9.140625" defaultRowHeight="12.75"/>
  <cols>
    <col min="1" max="1" width="26.140625" style="335" customWidth="1"/>
    <col min="2" max="2" width="26.140625" style="332" customWidth="1"/>
    <col min="3" max="3" width="33.85546875" style="332" customWidth="1"/>
    <col min="4" max="4" width="23.5703125" style="332" customWidth="1"/>
    <col min="5" max="6" width="13.85546875" style="332" customWidth="1"/>
    <col min="7" max="7" width="12.5703125" style="332" customWidth="1"/>
    <col min="8" max="8" width="13.85546875" style="332" customWidth="1"/>
    <col min="9" max="9" width="14.85546875" style="332" customWidth="1"/>
    <col min="10" max="10" width="13.140625" style="332" customWidth="1"/>
    <col min="11" max="11" width="14.85546875" style="332" customWidth="1"/>
    <col min="12" max="12" width="15.42578125" style="332" customWidth="1"/>
    <col min="13" max="13" width="15.28515625" style="332" customWidth="1"/>
    <col min="14" max="14" width="13.5703125" style="332" customWidth="1"/>
    <col min="15" max="15" width="12.5703125" style="332" customWidth="1"/>
    <col min="16" max="16" width="13.42578125" style="332" hidden="1" customWidth="1"/>
    <col min="17" max="17" width="14.7109375" style="332" customWidth="1"/>
    <col min="18" max="18" width="16.28515625" style="332" customWidth="1"/>
    <col min="19" max="19" width="12.140625" style="336" customWidth="1"/>
    <col min="20" max="20" width="12.85546875" style="332" customWidth="1"/>
    <col min="21" max="21" width="14" style="332" hidden="1" customWidth="1"/>
    <col min="22" max="22" width="13.42578125" style="332" customWidth="1"/>
    <col min="23" max="23" width="12.7109375" style="336" customWidth="1"/>
    <col min="24" max="24" width="18.5703125" style="332" customWidth="1"/>
    <col min="25" max="25" width="15.42578125" style="332" customWidth="1"/>
    <col min="26" max="26" width="14.85546875" style="332" customWidth="1"/>
    <col min="27" max="16384" width="9.140625" style="332"/>
  </cols>
  <sheetData>
    <row r="1" spans="7:7" s="332" customFormat="1" ht="15" hidden="1">
      <c r="G1" s="333" t="s">
        <v>1056</v>
      </c>
    </row>
    <row r="2" spans="7:7" s="332" customFormat="1" ht="15" hidden="1">
      <c r="G2" s="334" t="s">
        <v>1520</v>
      </c>
    </row>
    <row r="3" spans="7:7" s="332" customFormat="1" ht="15" hidden="1">
      <c r="G3" s="334" t="s">
        <v>1521</v>
      </c>
    </row>
    <row r="4" spans="7:7" s="332" customFormat="1" ht="15" hidden="1">
      <c r="G4" s="333" t="s">
        <v>1522</v>
      </c>
    </row>
    <row r="5" spans="7:7" s="332" customFormat="1" ht="15" hidden="1">
      <c r="G5" s="334" t="s">
        <v>1523</v>
      </c>
    </row>
    <row r="6" spans="7:7" s="332" customFormat="1" ht="15" hidden="1">
      <c r="G6" s="334" t="s">
        <v>731</v>
      </c>
    </row>
    <row r="7" spans="7:7" s="332" customFormat="1" ht="15" hidden="1">
      <c r="G7" s="334" t="s">
        <v>737</v>
      </c>
    </row>
    <row r="8" spans="7:7" s="332" customFormat="1" ht="15" hidden="1">
      <c r="G8" s="334" t="s">
        <v>817</v>
      </c>
    </row>
    <row r="9" spans="7:7" s="332" customFormat="1" ht="15" hidden="1">
      <c r="G9" s="334" t="s">
        <v>1524</v>
      </c>
    </row>
    <row r="10" spans="7:7" s="332" customFormat="1" ht="15" hidden="1">
      <c r="G10" s="333" t="s">
        <v>727</v>
      </c>
    </row>
    <row r="11" spans="7:7" s="332" customFormat="1" ht="15" hidden="1">
      <c r="G11" s="334" t="s">
        <v>1525</v>
      </c>
    </row>
    <row r="12" spans="7:7" s="332" customFormat="1" ht="15" hidden="1">
      <c r="G12" s="333" t="s">
        <v>848</v>
      </c>
    </row>
    <row r="13" spans="7:7" s="332" customFormat="1" ht="15" hidden="1">
      <c r="G13" s="333" t="s">
        <v>1029</v>
      </c>
    </row>
    <row r="14" spans="7:7" s="332" customFormat="1" ht="15" hidden="1">
      <c r="G14" s="334" t="s">
        <v>739</v>
      </c>
    </row>
    <row r="15" spans="7:7" s="332" customFormat="1" ht="15" hidden="1">
      <c r="G15" s="334" t="s">
        <v>1526</v>
      </c>
    </row>
    <row r="16" spans="7:7" s="332" customFormat="1" ht="15" hidden="1">
      <c r="G16" s="334" t="s">
        <v>1527</v>
      </c>
    </row>
    <row r="17" spans="7:7" s="332" customFormat="1" ht="15" hidden="1">
      <c r="G17" s="333" t="s">
        <v>1049</v>
      </c>
    </row>
    <row r="18" spans="7:7" s="332" customFormat="1" ht="15" hidden="1">
      <c r="G18" s="334" t="s">
        <v>1528</v>
      </c>
    </row>
    <row r="19" spans="7:7" s="332" customFormat="1" ht="15" hidden="1">
      <c r="G19" s="334" t="s">
        <v>1529</v>
      </c>
    </row>
    <row r="20" spans="7:7" s="332" customFormat="1" ht="15" hidden="1">
      <c r="G20" s="334" t="s">
        <v>1052</v>
      </c>
    </row>
    <row r="21" spans="7:7" s="332" customFormat="1" ht="15" hidden="1">
      <c r="G21" s="333" t="s">
        <v>1530</v>
      </c>
    </row>
    <row r="22" spans="7:7" s="332" customFormat="1" ht="15" hidden="1">
      <c r="G22" s="334" t="s">
        <v>1045</v>
      </c>
    </row>
    <row r="23" spans="7:7" s="332" customFormat="1" ht="15" hidden="1">
      <c r="G23" s="334" t="s">
        <v>736</v>
      </c>
    </row>
    <row r="24" spans="7:7" s="332" customFormat="1" ht="15" hidden="1">
      <c r="G24" s="334" t="s">
        <v>1531</v>
      </c>
    </row>
    <row r="25" spans="7:7" s="332" customFormat="1" ht="15" hidden="1">
      <c r="G25" s="334" t="s">
        <v>732</v>
      </c>
    </row>
    <row r="26" spans="7:7" s="332" customFormat="1" ht="15" hidden="1">
      <c r="G26" s="334" t="s">
        <v>733</v>
      </c>
    </row>
    <row r="27" spans="7:7" s="332" customFormat="1" ht="15" hidden="1">
      <c r="G27" s="334" t="s">
        <v>1532</v>
      </c>
    </row>
    <row r="28" spans="7:7" s="332" customFormat="1" ht="15" hidden="1">
      <c r="G28" s="334" t="s">
        <v>1533</v>
      </c>
    </row>
    <row r="29" spans="7:7" s="332" customFormat="1" ht="15" hidden="1">
      <c r="G29" s="334" t="s">
        <v>1031</v>
      </c>
    </row>
    <row r="30" spans="7:7" s="332" customFormat="1" ht="15" hidden="1">
      <c r="G30" s="333" t="s">
        <v>838</v>
      </c>
    </row>
    <row r="31" spans="7:7" s="332" customFormat="1" ht="15" hidden="1">
      <c r="G31" s="334" t="s">
        <v>734</v>
      </c>
    </row>
    <row r="32" spans="7:7" s="332" customFormat="1" ht="15" hidden="1">
      <c r="G32" s="334" t="s">
        <v>1534</v>
      </c>
    </row>
    <row r="33" spans="1:26" ht="15" hidden="1">
      <c r="G33" s="333" t="s">
        <v>1535</v>
      </c>
    </row>
    <row r="34" spans="1:26" hidden="1"/>
    <row r="35" spans="1:26" hidden="1"/>
    <row r="36" spans="1:26" hidden="1"/>
    <row r="37" spans="1:26" hidden="1"/>
    <row r="38" spans="1:26" hidden="1"/>
    <row r="39" spans="1:26" ht="39.75" customHeight="1">
      <c r="A39" s="337"/>
      <c r="B39" s="338" t="s">
        <v>1536</v>
      </c>
      <c r="G39" s="339"/>
    </row>
    <row r="40" spans="1:26" ht="15.75" customHeight="1">
      <c r="A40" s="337"/>
      <c r="B40" s="338"/>
      <c r="G40" s="340"/>
    </row>
    <row r="41" spans="1:26" s="343" customFormat="1" ht="26.25" customHeight="1">
      <c r="A41" s="341" t="s">
        <v>1549</v>
      </c>
      <c r="B41" s="1860"/>
      <c r="C41" s="1861"/>
      <c r="D41" s="1861"/>
      <c r="E41" s="1862"/>
      <c r="F41" s="342"/>
      <c r="S41" s="344"/>
      <c r="W41" s="344"/>
    </row>
    <row r="42" spans="1:26" s="343" customFormat="1" ht="28.5" customHeight="1">
      <c r="A42" s="345" t="s">
        <v>1550</v>
      </c>
      <c r="B42" s="1863"/>
      <c r="C42" s="1864"/>
      <c r="D42" s="1864"/>
      <c r="E42" s="1865"/>
      <c r="F42" s="346"/>
      <c r="S42" s="344"/>
      <c r="W42" s="344"/>
    </row>
    <row r="43" spans="1:26" s="343" customFormat="1" ht="28.5" customHeight="1">
      <c r="A43" s="341" t="s">
        <v>1551</v>
      </c>
      <c r="B43" s="1860"/>
      <c r="C43" s="1861"/>
      <c r="D43" s="1861"/>
      <c r="E43" s="1862"/>
      <c r="F43" s="342"/>
      <c r="S43" s="344"/>
      <c r="W43" s="344"/>
    </row>
    <row r="44" spans="1:26" s="343" customFormat="1" ht="15.75">
      <c r="A44" s="347"/>
      <c r="S44" s="344"/>
      <c r="W44" s="344"/>
    </row>
    <row r="45" spans="1:26" s="358" customFormat="1" ht="21.75" customHeight="1">
      <c r="A45" s="348"/>
      <c r="B45" s="349" t="s">
        <v>1537</v>
      </c>
      <c r="C45" s="1842"/>
      <c r="D45" s="1843"/>
      <c r="E45" s="350"/>
      <c r="F45" s="351"/>
      <c r="G45" s="352"/>
      <c r="H45" s="1848" t="s">
        <v>1552</v>
      </c>
      <c r="I45" s="1849"/>
      <c r="J45" s="1850"/>
      <c r="K45" s="1857"/>
      <c r="L45" s="1848" t="s">
        <v>1553</v>
      </c>
      <c r="M45" s="1849"/>
      <c r="N45" s="1850"/>
      <c r="O45" s="351"/>
      <c r="P45" s="353"/>
      <c r="Q45" s="353"/>
      <c r="R45" s="1835" t="s">
        <v>1554</v>
      </c>
      <c r="S45" s="1844"/>
      <c r="T45" s="1835"/>
      <c r="U45" s="1835" t="s">
        <v>1555</v>
      </c>
      <c r="V45" s="354"/>
      <c r="W45" s="355"/>
      <c r="X45" s="356"/>
      <c r="Y45" s="356"/>
      <c r="Z45" s="357"/>
    </row>
    <row r="46" spans="1:26" s="358" customFormat="1" ht="21.75" customHeight="1">
      <c r="A46" s="348"/>
      <c r="B46" s="349" t="s">
        <v>1538</v>
      </c>
      <c r="C46" s="1842"/>
      <c r="D46" s="1843"/>
      <c r="E46" s="359"/>
      <c r="F46" s="360"/>
      <c r="G46" s="361"/>
      <c r="H46" s="1851"/>
      <c r="I46" s="1852"/>
      <c r="J46" s="1853"/>
      <c r="K46" s="1858"/>
      <c r="L46" s="1851"/>
      <c r="M46" s="1852"/>
      <c r="N46" s="1853"/>
      <c r="O46" s="360"/>
      <c r="P46" s="362"/>
      <c r="Q46" s="362"/>
      <c r="R46" s="1836"/>
      <c r="S46" s="1845"/>
      <c r="T46" s="1836"/>
      <c r="U46" s="1836"/>
      <c r="V46" s="363"/>
      <c r="W46" s="364"/>
      <c r="X46" s="365"/>
      <c r="Y46" s="365"/>
      <c r="Z46" s="366"/>
    </row>
    <row r="47" spans="1:26" s="358" customFormat="1" ht="24" customHeight="1">
      <c r="A47" s="367"/>
      <c r="B47" s="368" t="s">
        <v>1556</v>
      </c>
      <c r="C47" s="1842"/>
      <c r="D47" s="1843"/>
      <c r="E47" s="369"/>
      <c r="F47" s="361"/>
      <c r="G47" s="361"/>
      <c r="H47" s="1851"/>
      <c r="I47" s="1852"/>
      <c r="J47" s="1853"/>
      <c r="K47" s="1858"/>
      <c r="L47" s="1851"/>
      <c r="M47" s="1852"/>
      <c r="N47" s="1853"/>
      <c r="O47" s="360"/>
      <c r="P47" s="362"/>
      <c r="Q47" s="362"/>
      <c r="R47" s="1836"/>
      <c r="S47" s="1845"/>
      <c r="T47" s="1836"/>
      <c r="U47" s="1836"/>
      <c r="V47" s="363"/>
      <c r="W47" s="364"/>
      <c r="X47" s="365"/>
      <c r="Y47" s="365"/>
      <c r="Z47" s="366"/>
    </row>
    <row r="48" spans="1:26" s="358" customFormat="1" ht="35.25" customHeight="1">
      <c r="A48" s="348"/>
      <c r="B48" s="349" t="s">
        <v>1557</v>
      </c>
      <c r="C48" s="1840"/>
      <c r="D48" s="1841"/>
      <c r="E48" s="359"/>
      <c r="F48" s="360"/>
      <c r="G48" s="361"/>
      <c r="H48" s="1851"/>
      <c r="I48" s="1852"/>
      <c r="J48" s="1853"/>
      <c r="K48" s="1858"/>
      <c r="L48" s="1851"/>
      <c r="M48" s="1852"/>
      <c r="N48" s="1853"/>
      <c r="O48" s="360"/>
      <c r="P48" s="362"/>
      <c r="Q48" s="362"/>
      <c r="R48" s="1836"/>
      <c r="S48" s="1845"/>
      <c r="T48" s="1836"/>
      <c r="U48" s="1836"/>
      <c r="V48" s="363"/>
      <c r="W48" s="364"/>
      <c r="X48" s="365"/>
      <c r="Y48" s="365"/>
      <c r="Z48" s="366"/>
    </row>
    <row r="49" spans="1:26" s="358" customFormat="1" ht="27.75" customHeight="1">
      <c r="A49" s="348"/>
      <c r="B49" s="349" t="s">
        <v>1558</v>
      </c>
      <c r="C49" s="1838"/>
      <c r="D49" s="1839"/>
      <c r="E49" s="359"/>
      <c r="F49" s="360"/>
      <c r="G49" s="361"/>
      <c r="H49" s="1851"/>
      <c r="I49" s="1852"/>
      <c r="J49" s="1853"/>
      <c r="K49" s="1858"/>
      <c r="L49" s="1851"/>
      <c r="M49" s="1852"/>
      <c r="N49" s="1853"/>
      <c r="O49" s="360"/>
      <c r="P49" s="362"/>
      <c r="Q49" s="362"/>
      <c r="R49" s="1836"/>
      <c r="S49" s="1845"/>
      <c r="T49" s="1836"/>
      <c r="U49" s="1836"/>
      <c r="V49" s="363"/>
      <c r="W49" s="364"/>
      <c r="X49" s="365"/>
      <c r="Y49" s="365"/>
      <c r="Z49" s="366"/>
    </row>
    <row r="50" spans="1:26" s="358" customFormat="1" ht="24" customHeight="1">
      <c r="A50" s="348"/>
      <c r="B50" s="349" t="s">
        <v>1539</v>
      </c>
      <c r="C50" s="1842"/>
      <c r="D50" s="1843"/>
      <c r="E50" s="359"/>
      <c r="F50" s="360"/>
      <c r="G50" s="361"/>
      <c r="H50" s="1851"/>
      <c r="I50" s="1852"/>
      <c r="J50" s="1853"/>
      <c r="K50" s="1858"/>
      <c r="L50" s="1851"/>
      <c r="M50" s="1852"/>
      <c r="N50" s="1853"/>
      <c r="O50" s="360"/>
      <c r="P50" s="362"/>
      <c r="Q50" s="362"/>
      <c r="R50" s="1836"/>
      <c r="S50" s="1845"/>
      <c r="T50" s="1836"/>
      <c r="U50" s="1836"/>
      <c r="V50" s="363"/>
      <c r="W50" s="364"/>
      <c r="X50" s="365"/>
      <c r="Y50" s="365"/>
      <c r="Z50" s="366"/>
    </row>
    <row r="51" spans="1:26" s="358" customFormat="1" ht="29.25" customHeight="1">
      <c r="A51" s="348"/>
      <c r="B51" s="349" t="s">
        <v>1540</v>
      </c>
      <c r="C51" s="1842"/>
      <c r="D51" s="1847"/>
      <c r="E51" s="370"/>
      <c r="F51" s="371"/>
      <c r="G51" s="372"/>
      <c r="H51" s="1854"/>
      <c r="I51" s="1855"/>
      <c r="J51" s="1856"/>
      <c r="K51" s="1859"/>
      <c r="L51" s="1854"/>
      <c r="M51" s="1855"/>
      <c r="N51" s="1856"/>
      <c r="O51" s="371"/>
      <c r="P51" s="373"/>
      <c r="Q51" s="373"/>
      <c r="R51" s="1837"/>
      <c r="S51" s="1846"/>
      <c r="T51" s="1837"/>
      <c r="U51" s="1837"/>
      <c r="V51" s="374"/>
      <c r="W51" s="375"/>
      <c r="X51" s="372"/>
      <c r="Y51" s="372"/>
      <c r="Z51" s="376"/>
    </row>
    <row r="52" spans="1:26" s="365" customFormat="1" ht="88.5" customHeight="1">
      <c r="A52" s="377" t="s">
        <v>1541</v>
      </c>
      <c r="B52" s="378" t="s">
        <v>1559</v>
      </c>
      <c r="C52" s="379" t="s">
        <v>1560</v>
      </c>
      <c r="D52" s="380" t="s">
        <v>1542</v>
      </c>
      <c r="E52" s="379" t="s">
        <v>1543</v>
      </c>
      <c r="F52" s="381" t="s">
        <v>1561</v>
      </c>
      <c r="G52" s="379" t="s">
        <v>1544</v>
      </c>
      <c r="H52" s="382" t="s">
        <v>1562</v>
      </c>
      <c r="I52" s="382" t="s">
        <v>1563</v>
      </c>
      <c r="J52" s="382" t="s">
        <v>1564</v>
      </c>
      <c r="K52" s="382" t="s">
        <v>1565</v>
      </c>
      <c r="L52" s="382" t="s">
        <v>1562</v>
      </c>
      <c r="M52" s="382" t="s">
        <v>1563</v>
      </c>
      <c r="N52" s="382" t="s">
        <v>1564</v>
      </c>
      <c r="O52" s="382" t="s">
        <v>1566</v>
      </c>
      <c r="P52" s="382" t="s">
        <v>1567</v>
      </c>
      <c r="Q52" s="382" t="s">
        <v>1568</v>
      </c>
      <c r="R52" s="382" t="s">
        <v>1569</v>
      </c>
      <c r="S52" s="383" t="s">
        <v>1570</v>
      </c>
      <c r="T52" s="384" t="s">
        <v>1571</v>
      </c>
      <c r="U52" s="384" t="s">
        <v>1545</v>
      </c>
      <c r="V52" s="384" t="s">
        <v>1572</v>
      </c>
      <c r="W52" s="385" t="s">
        <v>1546</v>
      </c>
      <c r="X52" s="386" t="s">
        <v>1547</v>
      </c>
      <c r="Y52" s="386" t="s">
        <v>1573</v>
      </c>
      <c r="Z52" s="386" t="s">
        <v>1548</v>
      </c>
    </row>
    <row r="53" spans="1:26" s="389" customFormat="1" ht="151.5" customHeight="1">
      <c r="A53" s="387"/>
      <c r="B53" s="388"/>
      <c r="D53" s="387"/>
      <c r="E53" s="390"/>
      <c r="F53" s="390"/>
      <c r="G53" s="391" t="s">
        <v>789</v>
      </c>
      <c r="H53" s="392"/>
      <c r="I53" s="392"/>
      <c r="J53" s="392"/>
      <c r="K53" s="392"/>
      <c r="L53" s="392"/>
      <c r="M53" s="392"/>
      <c r="N53" s="392"/>
      <c r="O53" s="392"/>
      <c r="P53" s="393"/>
      <c r="Q53" s="393"/>
      <c r="R53" s="394"/>
      <c r="S53" s="395"/>
      <c r="T53" s="392"/>
      <c r="U53" s="392"/>
      <c r="V53" s="392"/>
      <c r="W53" s="396"/>
      <c r="X53" s="397"/>
      <c r="Y53" s="390"/>
      <c r="Z53" s="390"/>
    </row>
    <row r="54" spans="1:26" s="389" customFormat="1" ht="151.5" customHeight="1">
      <c r="A54" s="387"/>
      <c r="B54" s="388"/>
      <c r="D54" s="387"/>
      <c r="E54" s="390"/>
      <c r="F54" s="390"/>
      <c r="G54" s="391"/>
      <c r="H54" s="392"/>
      <c r="I54" s="392"/>
      <c r="J54" s="392"/>
      <c r="K54" s="392"/>
      <c r="L54" s="392"/>
      <c r="M54" s="392"/>
      <c r="N54" s="392"/>
      <c r="O54" s="392"/>
      <c r="P54" s="393"/>
      <c r="Q54" s="393"/>
      <c r="R54" s="394"/>
      <c r="S54" s="395"/>
      <c r="T54" s="392"/>
      <c r="U54" s="392"/>
      <c r="V54" s="392"/>
      <c r="W54" s="396"/>
      <c r="X54" s="397"/>
      <c r="Y54" s="390"/>
      <c r="Z54" s="390"/>
    </row>
    <row r="55" spans="1:26" s="399" customFormat="1" ht="151.5" customHeight="1">
      <c r="A55" s="398"/>
      <c r="B55" s="398"/>
      <c r="C55" s="398"/>
      <c r="D55" s="398"/>
      <c r="E55" s="390"/>
      <c r="F55" s="390"/>
      <c r="G55" s="391"/>
      <c r="H55" s="392"/>
      <c r="I55" s="392"/>
      <c r="J55" s="392"/>
      <c r="K55" s="392"/>
      <c r="L55" s="392"/>
      <c r="M55" s="392"/>
      <c r="N55" s="392"/>
      <c r="O55" s="392"/>
      <c r="P55" s="393"/>
      <c r="Q55" s="393"/>
      <c r="R55" s="393"/>
      <c r="S55" s="395"/>
      <c r="T55" s="392"/>
      <c r="U55" s="392"/>
      <c r="V55" s="392"/>
      <c r="W55" s="396"/>
      <c r="X55" s="397"/>
      <c r="Y55" s="390"/>
      <c r="Z55" s="390"/>
    </row>
    <row r="56" spans="1:26" s="399" customFormat="1" ht="151.5" customHeight="1">
      <c r="A56" s="398"/>
      <c r="B56" s="398"/>
      <c r="C56" s="398"/>
      <c r="D56" s="398"/>
      <c r="E56" s="390"/>
      <c r="F56" s="390"/>
      <c r="G56" s="391"/>
      <c r="H56" s="392"/>
      <c r="I56" s="392"/>
      <c r="J56" s="392"/>
      <c r="K56" s="392"/>
      <c r="L56" s="392"/>
      <c r="M56" s="392"/>
      <c r="N56" s="392"/>
      <c r="O56" s="392"/>
      <c r="P56" s="393"/>
      <c r="Q56" s="393"/>
      <c r="R56" s="393"/>
      <c r="S56" s="395"/>
      <c r="T56" s="392"/>
      <c r="U56" s="392"/>
      <c r="V56" s="392"/>
      <c r="W56" s="396"/>
      <c r="X56" s="397"/>
      <c r="Y56" s="390"/>
      <c r="Z56" s="390"/>
    </row>
    <row r="57" spans="1:26" s="399" customFormat="1" ht="151.5" customHeight="1">
      <c r="A57" s="398"/>
      <c r="B57" s="398"/>
      <c r="C57" s="398"/>
      <c r="D57" s="398"/>
      <c r="E57" s="390"/>
      <c r="F57" s="390"/>
      <c r="G57" s="391"/>
      <c r="H57" s="392"/>
      <c r="I57" s="392"/>
      <c r="J57" s="392"/>
      <c r="K57" s="392"/>
      <c r="L57" s="392"/>
      <c r="M57" s="392"/>
      <c r="N57" s="392"/>
      <c r="O57" s="392"/>
      <c r="P57" s="393"/>
      <c r="Q57" s="393"/>
      <c r="R57" s="393"/>
      <c r="S57" s="395"/>
      <c r="T57" s="392"/>
      <c r="U57" s="392"/>
      <c r="V57" s="392"/>
      <c r="W57" s="396"/>
      <c r="X57" s="397"/>
      <c r="Y57" s="390"/>
      <c r="Z57" s="390"/>
    </row>
  </sheetData>
  <mergeCells count="17">
    <mergeCell ref="B41:E41"/>
    <mergeCell ref="B42:E42"/>
    <mergeCell ref="B43:E43"/>
    <mergeCell ref="U45:U51"/>
    <mergeCell ref="C49:D49"/>
    <mergeCell ref="C48:D48"/>
    <mergeCell ref="C45:D45"/>
    <mergeCell ref="C46:D46"/>
    <mergeCell ref="C47:D47"/>
    <mergeCell ref="R45:R51"/>
    <mergeCell ref="S45:S51"/>
    <mergeCell ref="T45:T51"/>
    <mergeCell ref="C51:D51"/>
    <mergeCell ref="H45:J51"/>
    <mergeCell ref="K45:K51"/>
    <mergeCell ref="L45:N51"/>
    <mergeCell ref="C50:D50"/>
  </mergeCells>
  <dataValidations count="1">
    <dataValidation type="list" allowBlank="1" showInputMessage="1" showErrorMessage="1" sqref="G51 C51">
      <formula1>$G$1:$G$33</formula1>
    </dataValidation>
  </dataValidations>
  <pageMargins left="0.25" right="0.25" top="0.75" bottom="0.75" header="0.3" footer="0.3"/>
  <pageSetup paperSize="5" scale="42" fitToHeight="0" orientation="landscape" r:id="rId1"/>
  <colBreaks count="1" manualBreakCount="1">
    <brk id="8" min="38" max="5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M1:AI55"/>
  <sheetViews>
    <sheetView workbookViewId="0">
      <selection activeCell="I34" sqref="I34"/>
    </sheetView>
  </sheetViews>
  <sheetFormatPr defaultColWidth="9.140625" defaultRowHeight="15"/>
  <cols>
    <col min="1" max="22" width="9.140625" style="447"/>
    <col min="23" max="23" width="11.7109375" style="447" customWidth="1"/>
    <col min="24" max="28" width="9.140625" style="447"/>
    <col min="29" max="29" width="11.7109375" style="447" customWidth="1"/>
    <col min="30" max="31" width="9.140625" style="447"/>
    <col min="32" max="32" width="9.85546875" style="447" bestFit="1" customWidth="1"/>
    <col min="33" max="16384" width="9.140625" style="447"/>
  </cols>
  <sheetData>
    <row r="1" spans="13:35">
      <c r="M1" s="182" t="s">
        <v>929</v>
      </c>
      <c r="N1" s="1879" t="s">
        <v>937</v>
      </c>
      <c r="O1" s="1879"/>
      <c r="P1" s="1879"/>
      <c r="T1" s="1880" t="s">
        <v>938</v>
      </c>
      <c r="U1" s="1880"/>
      <c r="V1" s="1880"/>
      <c r="W1" s="280"/>
      <c r="Y1" s="421" t="s">
        <v>936</v>
      </c>
      <c r="Z1" s="1879" t="s">
        <v>950</v>
      </c>
      <c r="AA1" s="1879"/>
      <c r="AB1" s="1879"/>
      <c r="AC1" s="1879"/>
      <c r="AE1" s="1879" t="s">
        <v>951</v>
      </c>
      <c r="AF1" s="1879"/>
      <c r="AG1" s="1879"/>
      <c r="AH1" s="1879"/>
      <c r="AI1" s="1879"/>
    </row>
    <row r="2" spans="13:35">
      <c r="M2" s="111"/>
      <c r="N2" s="1881" t="s">
        <v>930</v>
      </c>
      <c r="O2" s="1881"/>
      <c r="P2" s="1881"/>
      <c r="Q2" s="111"/>
      <c r="R2" s="111"/>
      <c r="S2" s="111"/>
      <c r="T2" s="1881" t="s">
        <v>940</v>
      </c>
      <c r="U2" s="1881"/>
      <c r="V2" s="1881"/>
      <c r="W2" s="280"/>
      <c r="Z2" s="1882" t="s">
        <v>952</v>
      </c>
      <c r="AA2" s="1882"/>
      <c r="AB2" s="1882"/>
      <c r="AC2" s="1882"/>
      <c r="AE2" s="1882" t="s">
        <v>953</v>
      </c>
      <c r="AF2" s="1882"/>
      <c r="AG2" s="1882"/>
      <c r="AH2" s="1882"/>
      <c r="AI2" s="1882"/>
    </row>
    <row r="3" spans="13:35">
      <c r="M3" s="111"/>
      <c r="N3" s="1881"/>
      <c r="O3" s="1881"/>
      <c r="P3" s="1881"/>
      <c r="Q3" s="111"/>
      <c r="R3" s="111"/>
      <c r="S3" s="111"/>
      <c r="T3" s="1881"/>
      <c r="U3" s="1881"/>
      <c r="V3" s="1881"/>
      <c r="W3" s="280"/>
      <c r="Z3" s="1882" t="s">
        <v>954</v>
      </c>
      <c r="AA3" s="1882"/>
      <c r="AB3" s="1882"/>
      <c r="AC3" s="1882"/>
      <c r="AE3" s="1882" t="s">
        <v>955</v>
      </c>
      <c r="AF3" s="1882"/>
      <c r="AG3" s="1882"/>
      <c r="AH3" s="1882"/>
      <c r="AI3" s="1882"/>
    </row>
    <row r="4" spans="13:35">
      <c r="M4" s="111"/>
      <c r="N4" s="1881"/>
      <c r="O4" s="1881"/>
      <c r="P4" s="1881"/>
      <c r="Q4" s="111"/>
      <c r="R4" s="111"/>
      <c r="S4" s="111"/>
      <c r="T4" s="1881"/>
      <c r="U4" s="1881"/>
      <c r="V4" s="1881"/>
      <c r="W4" s="280"/>
      <c r="Z4" s="1882" t="s">
        <v>957</v>
      </c>
      <c r="AA4" s="1882"/>
      <c r="AB4" s="1882"/>
      <c r="AC4" s="1882"/>
      <c r="AE4" s="1882" t="s">
        <v>958</v>
      </c>
      <c r="AF4" s="1882"/>
      <c r="AG4" s="1882"/>
      <c r="AH4" s="1882"/>
      <c r="AI4" s="1882"/>
    </row>
    <row r="5" spans="13:35">
      <c r="M5" s="586"/>
      <c r="N5" s="586"/>
      <c r="O5" s="586"/>
      <c r="P5" s="587"/>
      <c r="Q5" s="583"/>
      <c r="R5" s="583"/>
      <c r="S5" s="583"/>
      <c r="T5" s="588"/>
      <c r="U5" s="586"/>
      <c r="V5" s="586"/>
      <c r="W5" s="586"/>
      <c r="AD5" s="111"/>
      <c r="AE5" s="1876"/>
      <c r="AF5" s="1876"/>
      <c r="AG5" s="1876"/>
      <c r="AH5" s="1876"/>
      <c r="AI5" s="1876"/>
    </row>
    <row r="6" spans="13:35">
      <c r="M6" s="45" t="s">
        <v>932</v>
      </c>
      <c r="N6" s="45" t="s">
        <v>933</v>
      </c>
      <c r="O6" s="286"/>
      <c r="P6" s="429"/>
      <c r="Q6" s="45" t="s">
        <v>4288</v>
      </c>
      <c r="R6" s="45" t="s">
        <v>933</v>
      </c>
      <c r="S6" s="111"/>
      <c r="T6" s="429"/>
      <c r="U6" s="45" t="s">
        <v>935</v>
      </c>
      <c r="V6" s="45" t="s">
        <v>933</v>
      </c>
      <c r="W6" s="589"/>
      <c r="AA6" s="111"/>
      <c r="AD6" s="111"/>
    </row>
    <row r="7" spans="13:35" ht="15" customHeight="1">
      <c r="M7" s="1877" t="s">
        <v>934</v>
      </c>
      <c r="N7" s="1877"/>
      <c r="O7" s="589"/>
      <c r="P7" s="590"/>
      <c r="Q7" s="1852" t="s">
        <v>4289</v>
      </c>
      <c r="R7" s="1852"/>
      <c r="T7" s="429"/>
      <c r="U7" s="1852" t="s">
        <v>4290</v>
      </c>
      <c r="V7" s="1852"/>
      <c r="W7" s="589"/>
      <c r="AA7" s="111"/>
      <c r="AD7" s="111"/>
      <c r="AF7" s="278"/>
      <c r="AG7" s="278"/>
    </row>
    <row r="8" spans="13:35">
      <c r="M8" s="1877"/>
      <c r="N8" s="1877"/>
      <c r="O8" s="111"/>
      <c r="P8" s="590"/>
      <c r="Q8" s="1852"/>
      <c r="R8" s="1852"/>
      <c r="S8" s="111"/>
      <c r="T8" s="429"/>
      <c r="U8" s="1852"/>
      <c r="V8" s="1852"/>
      <c r="W8" s="111"/>
      <c r="AA8" s="111"/>
      <c r="AD8" s="111"/>
      <c r="AF8" s="278"/>
      <c r="AG8" s="278"/>
    </row>
    <row r="9" spans="13:35">
      <c r="M9" s="1877"/>
      <c r="N9" s="1877"/>
      <c r="O9" s="286"/>
      <c r="P9" s="590"/>
      <c r="Q9" s="1852"/>
      <c r="R9" s="1852"/>
      <c r="S9" s="591"/>
      <c r="T9" s="429"/>
      <c r="U9" s="1852"/>
      <c r="V9" s="1852"/>
      <c r="W9" s="111"/>
      <c r="AA9" s="111"/>
      <c r="AD9" s="111"/>
      <c r="AF9" s="278"/>
      <c r="AG9" s="278"/>
    </row>
    <row r="10" spans="13:35">
      <c r="M10" s="589"/>
      <c r="N10" s="589"/>
      <c r="O10" s="589"/>
      <c r="P10" s="592"/>
      <c r="Q10" s="589"/>
      <c r="R10" s="111"/>
      <c r="S10" s="589"/>
      <c r="T10" s="592"/>
      <c r="U10" s="589"/>
      <c r="V10" s="589"/>
      <c r="W10" s="589"/>
      <c r="AA10" s="111"/>
      <c r="AD10" s="111"/>
      <c r="AE10" s="111"/>
      <c r="AF10" s="111"/>
      <c r="AG10" s="111"/>
    </row>
    <row r="11" spans="13:35">
      <c r="M11" s="111"/>
      <c r="N11" s="111"/>
      <c r="O11" s="111"/>
      <c r="P11" s="429"/>
      <c r="Q11" s="111"/>
      <c r="R11" s="111"/>
      <c r="S11" s="111"/>
      <c r="T11" s="429"/>
      <c r="U11" s="111"/>
      <c r="V11" s="111"/>
      <c r="W11" s="111"/>
      <c r="AA11" s="111"/>
      <c r="AD11" s="111"/>
      <c r="AE11" s="111"/>
      <c r="AF11" s="111"/>
      <c r="AG11" s="111"/>
    </row>
    <row r="12" spans="13:35">
      <c r="M12" s="111"/>
      <c r="N12" s="111"/>
      <c r="O12" s="111"/>
      <c r="P12" s="429"/>
      <c r="Q12" s="111"/>
      <c r="R12" s="111"/>
      <c r="S12" s="111"/>
      <c r="T12" s="429"/>
      <c r="U12" s="111"/>
      <c r="V12" s="111"/>
      <c r="W12" s="111"/>
    </row>
    <row r="13" spans="13:35">
      <c r="M13" s="111"/>
      <c r="N13" s="111"/>
      <c r="O13" s="111"/>
      <c r="P13" s="429"/>
      <c r="Q13" s="111"/>
      <c r="R13" s="111"/>
      <c r="S13" s="111"/>
      <c r="T13" s="429"/>
      <c r="U13" s="111"/>
      <c r="V13" s="111"/>
      <c r="W13" s="111"/>
      <c r="Z13" s="285"/>
      <c r="AA13" s="281" t="s">
        <v>943</v>
      </c>
      <c r="AB13" s="281" t="s">
        <v>944</v>
      </c>
      <c r="AC13" s="278"/>
      <c r="AD13" s="278"/>
      <c r="AE13" s="278"/>
      <c r="AF13" s="278"/>
      <c r="AG13" s="281" t="s">
        <v>943</v>
      </c>
      <c r="AH13" s="281" t="s">
        <v>944</v>
      </c>
    </row>
    <row r="14" spans="13:35">
      <c r="M14" s="111"/>
      <c r="N14" s="111"/>
      <c r="O14" s="111"/>
      <c r="P14" s="429"/>
      <c r="Q14" s="111"/>
      <c r="R14" s="111"/>
      <c r="S14" s="111"/>
      <c r="T14" s="429"/>
      <c r="U14" s="111"/>
      <c r="V14" s="111"/>
      <c r="W14" s="111"/>
      <c r="Y14" s="278" t="s">
        <v>945</v>
      </c>
      <c r="Z14" s="182" t="s">
        <v>491</v>
      </c>
      <c r="AA14" s="579">
        <v>1</v>
      </c>
      <c r="AB14" s="44">
        <v>1</v>
      </c>
      <c r="AC14" s="278"/>
      <c r="AD14" s="278"/>
      <c r="AE14" s="278" t="s">
        <v>945</v>
      </c>
      <c r="AF14" s="182" t="s">
        <v>491</v>
      </c>
      <c r="AG14" s="579">
        <v>1</v>
      </c>
      <c r="AH14" s="579">
        <v>3</v>
      </c>
    </row>
    <row r="15" spans="13:35">
      <c r="M15" s="111"/>
      <c r="N15" s="111"/>
      <c r="O15" s="111"/>
      <c r="P15" s="429"/>
      <c r="Q15" s="111"/>
      <c r="R15" s="111"/>
      <c r="S15" s="111"/>
      <c r="T15" s="429"/>
      <c r="U15" s="111"/>
      <c r="V15" s="111"/>
      <c r="W15" s="111"/>
      <c r="Y15" s="278" t="s">
        <v>946</v>
      </c>
      <c r="Z15" s="182" t="s">
        <v>764</v>
      </c>
      <c r="AA15" s="579">
        <v>1</v>
      </c>
      <c r="AB15" s="44">
        <v>1</v>
      </c>
      <c r="AC15" s="278"/>
      <c r="AD15" s="278"/>
      <c r="AE15" s="278" t="s">
        <v>946</v>
      </c>
      <c r="AF15" s="182" t="s">
        <v>764</v>
      </c>
      <c r="AG15" s="579">
        <v>1</v>
      </c>
      <c r="AH15" s="579">
        <v>3</v>
      </c>
    </row>
    <row r="16" spans="13:35">
      <c r="M16" s="111"/>
      <c r="N16" s="111"/>
      <c r="O16" s="111"/>
      <c r="P16" s="429"/>
      <c r="Q16" s="111"/>
      <c r="R16" s="111"/>
      <c r="S16" s="111"/>
      <c r="T16" s="429"/>
      <c r="U16" s="111"/>
      <c r="V16" s="111"/>
      <c r="W16" s="111"/>
      <c r="Y16" s="278" t="s">
        <v>947</v>
      </c>
      <c r="Z16" s="182" t="s">
        <v>964</v>
      </c>
      <c r="AA16" s="579">
        <v>1</v>
      </c>
      <c r="AB16" s="44">
        <v>1</v>
      </c>
      <c r="AC16" s="278"/>
      <c r="AD16" s="278"/>
      <c r="AE16" s="278" t="s">
        <v>947</v>
      </c>
      <c r="AF16" s="182" t="s">
        <v>964</v>
      </c>
      <c r="AG16" s="579">
        <v>1</v>
      </c>
      <c r="AH16" s="579">
        <v>3</v>
      </c>
    </row>
    <row r="17" spans="13:34">
      <c r="M17" s="111"/>
      <c r="N17" s="111"/>
      <c r="O17" s="111"/>
      <c r="P17" s="429"/>
      <c r="Q17" s="111"/>
      <c r="R17" s="111"/>
      <c r="S17" s="111"/>
      <c r="T17" s="429"/>
      <c r="U17" s="111"/>
      <c r="V17" s="111"/>
      <c r="W17" s="111"/>
    </row>
    <row r="18" spans="13:34">
      <c r="M18" s="111"/>
      <c r="N18" s="111"/>
      <c r="O18" s="111"/>
      <c r="P18" s="429"/>
      <c r="Q18" s="111"/>
      <c r="R18" s="111"/>
      <c r="S18" s="111"/>
      <c r="T18" s="429"/>
      <c r="U18" s="111"/>
      <c r="V18" s="111"/>
      <c r="W18" s="111"/>
    </row>
    <row r="19" spans="13:34">
      <c r="M19" s="111"/>
      <c r="N19" s="111"/>
      <c r="O19" s="111"/>
      <c r="P19" s="429"/>
      <c r="Q19" s="111"/>
      <c r="R19" s="111"/>
      <c r="S19" s="111"/>
      <c r="T19" s="429"/>
      <c r="U19" s="111"/>
      <c r="V19" s="111"/>
      <c r="W19" s="111"/>
      <c r="Z19" s="447" t="s">
        <v>931</v>
      </c>
      <c r="AB19" s="579" t="s">
        <v>965</v>
      </c>
      <c r="AD19" s="1867" t="s">
        <v>966</v>
      </c>
      <c r="AE19" s="1867"/>
      <c r="AG19" s="277" t="s">
        <v>967</v>
      </c>
    </row>
    <row r="20" spans="13:34">
      <c r="M20" s="111"/>
      <c r="N20" s="111"/>
      <c r="O20" s="111"/>
      <c r="P20" s="429"/>
      <c r="Q20" s="111"/>
      <c r="R20" s="111"/>
      <c r="S20" s="111"/>
      <c r="T20" s="429"/>
      <c r="U20" s="111"/>
      <c r="V20" s="111"/>
      <c r="W20" s="111"/>
    </row>
    <row r="21" spans="13:34">
      <c r="M21" s="1868" t="s">
        <v>4291</v>
      </c>
      <c r="N21" s="1869"/>
      <c r="O21" s="1869"/>
      <c r="P21" s="1869"/>
      <c r="Q21" s="1869"/>
      <c r="R21" s="1869"/>
      <c r="S21" s="1869"/>
      <c r="T21" s="1869"/>
      <c r="U21" s="1869"/>
      <c r="V21" s="1869"/>
      <c r="W21" s="1870"/>
    </row>
    <row r="22" spans="13:34">
      <c r="M22" s="1871"/>
      <c r="N22" s="1872"/>
      <c r="O22" s="1872"/>
      <c r="P22" s="1872"/>
      <c r="Q22" s="1872"/>
      <c r="R22" s="1872"/>
      <c r="S22" s="1872"/>
      <c r="T22" s="1872"/>
      <c r="U22" s="1872"/>
      <c r="V22" s="1872"/>
      <c r="W22" s="1873"/>
    </row>
    <row r="23" spans="13:34">
      <c r="M23" s="111"/>
      <c r="N23" s="111"/>
      <c r="O23" s="111"/>
      <c r="P23" s="111"/>
      <c r="Q23" s="111"/>
      <c r="R23" s="111"/>
      <c r="S23" s="111"/>
      <c r="T23" s="111"/>
      <c r="U23" s="111"/>
      <c r="V23" s="111"/>
      <c r="W23" s="111"/>
    </row>
    <row r="24" spans="13:34" ht="15" customHeight="1">
      <c r="M24" s="1874" t="s">
        <v>4292</v>
      </c>
      <c r="N24" s="1874"/>
      <c r="O24" s="1874"/>
      <c r="P24" s="1874"/>
      <c r="Q24" s="111"/>
      <c r="R24" s="111"/>
      <c r="S24" s="1874" t="s">
        <v>4293</v>
      </c>
      <c r="T24" s="1874"/>
      <c r="U24" s="1874"/>
      <c r="V24" s="1874"/>
      <c r="W24" s="111"/>
    </row>
    <row r="25" spans="13:34" ht="15" customHeight="1">
      <c r="M25" s="111"/>
      <c r="N25" s="111"/>
      <c r="O25" s="111"/>
      <c r="P25" s="111"/>
      <c r="Q25" s="111"/>
      <c r="R25" s="111"/>
      <c r="S25" s="111"/>
      <c r="T25" s="111"/>
      <c r="U25" s="111"/>
      <c r="V25" s="111"/>
      <c r="W25" s="111"/>
    </row>
    <row r="26" spans="13:34">
      <c r="M26" s="111"/>
      <c r="N26" s="111"/>
      <c r="O26" s="111"/>
      <c r="P26" s="111"/>
      <c r="Q26" s="111"/>
      <c r="R26" s="111"/>
      <c r="S26" s="111"/>
      <c r="T26" s="111"/>
      <c r="U26" s="111"/>
      <c r="V26" s="111"/>
      <c r="W26" s="111"/>
    </row>
    <row r="27" spans="13:34">
      <c r="M27" s="111"/>
      <c r="N27" s="111"/>
      <c r="O27" s="111"/>
      <c r="P27" s="111"/>
      <c r="Q27" s="111"/>
      <c r="R27" s="111"/>
      <c r="S27" s="111"/>
      <c r="T27" s="111"/>
      <c r="U27" s="111"/>
      <c r="V27" s="111"/>
      <c r="W27" s="111"/>
      <c r="Y27" s="182" t="s">
        <v>939</v>
      </c>
      <c r="Z27" s="182"/>
      <c r="AA27" s="182"/>
      <c r="AB27" s="182"/>
      <c r="AC27" s="182"/>
      <c r="AD27" s="182"/>
      <c r="AE27" s="182"/>
    </row>
    <row r="28" spans="13:34">
      <c r="M28" s="111"/>
      <c r="N28" s="111"/>
      <c r="O28" s="111"/>
      <c r="P28" s="111"/>
      <c r="Q28" s="111"/>
      <c r="R28" s="111"/>
      <c r="S28" s="111"/>
      <c r="T28" s="111"/>
      <c r="U28" s="111"/>
      <c r="V28" s="111"/>
      <c r="W28" s="111"/>
      <c r="Y28" s="1875" t="s">
        <v>941</v>
      </c>
      <c r="Z28" s="1875"/>
      <c r="AA28" s="1875"/>
      <c r="AB28" s="1875"/>
      <c r="AC28" s="1875"/>
      <c r="AD28" s="1875"/>
      <c r="AE28" s="1875"/>
      <c r="AF28" s="1875"/>
      <c r="AG28" s="1875"/>
      <c r="AH28" s="1875"/>
    </row>
    <row r="29" spans="13:34">
      <c r="M29" s="111"/>
      <c r="N29" s="111"/>
      <c r="O29" s="111"/>
      <c r="P29" s="111"/>
      <c r="Q29" s="111"/>
      <c r="R29" s="111"/>
      <c r="S29" s="111"/>
      <c r="T29" s="111"/>
      <c r="U29" s="111"/>
      <c r="V29" s="111"/>
      <c r="W29" s="111"/>
      <c r="Y29" s="1875" t="s">
        <v>942</v>
      </c>
      <c r="Z29" s="1875"/>
      <c r="AA29" s="1875"/>
      <c r="AB29" s="1875"/>
      <c r="AC29" s="1875"/>
      <c r="AD29" s="1875"/>
      <c r="AE29" s="1875"/>
      <c r="AF29" s="1875"/>
      <c r="AG29" s="1875"/>
      <c r="AH29" s="1875"/>
    </row>
    <row r="30" spans="13:34">
      <c r="M30" s="44"/>
      <c r="N30" s="593"/>
      <c r="O30" s="286"/>
      <c r="P30" s="593"/>
      <c r="Q30" s="593"/>
      <c r="R30" s="111"/>
      <c r="S30" s="111"/>
      <c r="T30" s="111"/>
      <c r="U30" s="111"/>
      <c r="V30" s="111"/>
      <c r="W30" s="111"/>
    </row>
    <row r="31" spans="13:34">
      <c r="M31" s="589"/>
      <c r="N31" s="589"/>
      <c r="O31" s="589"/>
      <c r="P31" s="589"/>
      <c r="Q31" s="589"/>
      <c r="R31" s="111"/>
      <c r="S31" s="111"/>
      <c r="T31" s="111"/>
      <c r="U31" s="111"/>
      <c r="V31" s="111"/>
      <c r="W31" s="111"/>
      <c r="AC31" s="1878" t="s">
        <v>949</v>
      </c>
      <c r="AD31" s="1878"/>
      <c r="AE31" s="1878"/>
      <c r="AF31" s="1878"/>
      <c r="AG31" s="1878"/>
    </row>
    <row r="32" spans="13:34">
      <c r="M32" s="111"/>
      <c r="N32" s="111"/>
      <c r="O32" s="111"/>
      <c r="P32" s="111"/>
      <c r="Q32" s="111"/>
      <c r="R32" s="111"/>
      <c r="S32" s="111"/>
      <c r="T32" s="111"/>
      <c r="U32" s="111"/>
      <c r="V32" s="111"/>
      <c r="W32" s="111"/>
      <c r="AC32" s="580"/>
      <c r="AD32" s="580"/>
      <c r="AE32" s="580"/>
    </row>
    <row r="33" spans="13:34">
      <c r="M33" s="111"/>
      <c r="N33" s="111"/>
      <c r="O33" s="111"/>
      <c r="P33" s="111"/>
      <c r="Q33" s="111"/>
      <c r="R33" s="111"/>
      <c r="S33" s="111"/>
      <c r="T33" s="111"/>
      <c r="U33" s="111"/>
      <c r="V33" s="111"/>
      <c r="W33" s="111"/>
      <c r="Z33" s="279"/>
      <c r="AA33" s="279"/>
      <c r="AB33" s="278"/>
      <c r="AC33" s="278"/>
      <c r="AD33" s="281" t="s">
        <v>943</v>
      </c>
      <c r="AE33" s="281" t="s">
        <v>944</v>
      </c>
    </row>
    <row r="34" spans="13:34">
      <c r="M34" s="111"/>
      <c r="N34" s="111"/>
      <c r="O34" s="111"/>
      <c r="P34" s="111"/>
      <c r="Q34" s="111"/>
      <c r="R34" s="111"/>
      <c r="S34" s="111"/>
      <c r="T34" s="111"/>
      <c r="U34" s="111"/>
      <c r="V34" s="111"/>
      <c r="W34" s="111"/>
      <c r="AB34" s="278" t="s">
        <v>945</v>
      </c>
      <c r="AC34" s="282" t="s">
        <v>956</v>
      </c>
      <c r="AD34" s="579">
        <v>2</v>
      </c>
      <c r="AE34" s="579">
        <v>2</v>
      </c>
    </row>
    <row r="35" spans="13:34">
      <c r="M35" s="111"/>
      <c r="N35" s="111"/>
      <c r="O35" s="111"/>
      <c r="P35" s="111"/>
      <c r="Q35" s="111"/>
      <c r="R35" s="111"/>
      <c r="S35" s="111"/>
      <c r="T35" s="111"/>
      <c r="U35" s="111"/>
      <c r="V35" s="111"/>
      <c r="W35" s="111"/>
      <c r="AA35" s="283"/>
      <c r="AB35" s="278" t="s">
        <v>946</v>
      </c>
      <c r="AC35" s="282" t="s">
        <v>959</v>
      </c>
      <c r="AD35" s="579">
        <v>4</v>
      </c>
      <c r="AE35" s="579">
        <v>4</v>
      </c>
    </row>
    <row r="36" spans="13:34">
      <c r="M36" s="111"/>
      <c r="N36" s="111"/>
      <c r="O36" s="111"/>
      <c r="P36" s="111"/>
      <c r="Q36" s="111"/>
      <c r="R36" s="111"/>
      <c r="S36" s="111"/>
      <c r="T36" s="111"/>
      <c r="U36" s="111"/>
      <c r="V36" s="111"/>
      <c r="W36" s="111"/>
      <c r="AA36" s="284"/>
      <c r="AB36" s="278" t="s">
        <v>947</v>
      </c>
      <c r="AC36" s="282" t="s">
        <v>960</v>
      </c>
      <c r="AD36" s="579">
        <v>2</v>
      </c>
      <c r="AE36" s="579">
        <v>2</v>
      </c>
    </row>
    <row r="37" spans="13:34" ht="15" customHeight="1">
      <c r="Q37" s="1866" t="s">
        <v>4294</v>
      </c>
      <c r="R37" s="1866"/>
      <c r="S37" s="1866"/>
      <c r="T37" s="1866"/>
      <c r="U37" s="111"/>
      <c r="V37" s="111"/>
      <c r="W37" s="111"/>
      <c r="AA37" s="279"/>
      <c r="AB37" s="278" t="s">
        <v>948</v>
      </c>
      <c r="AC37" s="282" t="s">
        <v>961</v>
      </c>
      <c r="AD37" s="579">
        <v>3</v>
      </c>
      <c r="AE37" s="579">
        <v>3</v>
      </c>
    </row>
    <row r="38" spans="13:34" ht="15" customHeight="1">
      <c r="Q38" s="1866"/>
      <c r="R38" s="1866"/>
      <c r="S38" s="1866"/>
      <c r="T38" s="1866"/>
      <c r="U38" s="111"/>
      <c r="V38" s="111"/>
      <c r="W38" s="111"/>
    </row>
    <row r="39" spans="13:34">
      <c r="M39" s="111"/>
      <c r="N39" s="111"/>
      <c r="O39" s="111"/>
      <c r="P39" s="111"/>
      <c r="Q39" s="111"/>
      <c r="R39" s="111"/>
      <c r="S39" s="111"/>
      <c r="T39" s="111"/>
      <c r="U39" s="111"/>
      <c r="V39" s="111"/>
      <c r="W39" s="111"/>
    </row>
    <row r="40" spans="13:34" ht="15" customHeight="1">
      <c r="M40" s="111"/>
      <c r="N40" s="111"/>
      <c r="O40" s="111"/>
      <c r="P40" s="111"/>
      <c r="Q40" s="111"/>
      <c r="R40" s="111"/>
      <c r="S40" s="111"/>
      <c r="T40" s="111"/>
      <c r="U40" s="111"/>
      <c r="V40" s="111"/>
      <c r="W40" s="111"/>
    </row>
    <row r="41" spans="13:34">
      <c r="M41" s="111"/>
      <c r="N41" s="111"/>
      <c r="O41" s="111"/>
      <c r="P41" s="111"/>
      <c r="Q41" s="111"/>
      <c r="R41" s="111"/>
      <c r="S41" s="111"/>
      <c r="T41" s="111"/>
      <c r="U41" s="111"/>
      <c r="V41" s="111"/>
      <c r="W41" s="111"/>
    </row>
    <row r="42" spans="13:34">
      <c r="M42" s="111"/>
      <c r="N42" s="111"/>
      <c r="O42" s="111"/>
      <c r="P42" s="111"/>
      <c r="Q42" s="111"/>
      <c r="R42" s="111"/>
      <c r="S42" s="111"/>
      <c r="T42" s="111"/>
      <c r="U42" s="111"/>
      <c r="V42" s="111"/>
      <c r="W42" s="111"/>
    </row>
    <row r="43" spans="13:34">
      <c r="M43" s="111"/>
      <c r="N43" s="111"/>
      <c r="O43" s="111"/>
      <c r="P43" s="111"/>
      <c r="Q43" s="111"/>
      <c r="R43" s="111"/>
      <c r="S43" s="111"/>
      <c r="T43" s="111"/>
      <c r="U43" s="111"/>
      <c r="V43" s="111"/>
      <c r="W43" s="111"/>
      <c r="AD43" s="421" t="s">
        <v>962</v>
      </c>
    </row>
    <row r="44" spans="13:34">
      <c r="M44" s="111"/>
      <c r="N44" s="111"/>
      <c r="O44" s="111"/>
      <c r="P44" s="111"/>
      <c r="Q44" s="111"/>
      <c r="R44" s="111"/>
      <c r="S44" s="111"/>
      <c r="T44" s="111"/>
      <c r="U44" s="111"/>
      <c r="V44" s="111"/>
      <c r="W44" s="111"/>
      <c r="AD44" s="421" t="s">
        <v>963</v>
      </c>
    </row>
    <row r="45" spans="13:34">
      <c r="M45" s="111"/>
      <c r="N45" s="111"/>
      <c r="O45" s="111"/>
      <c r="P45" s="111"/>
      <c r="Q45" s="111"/>
      <c r="R45" s="111"/>
      <c r="S45" s="111"/>
      <c r="T45" s="111"/>
      <c r="U45" s="111"/>
      <c r="V45" s="111"/>
      <c r="W45" s="111"/>
      <c r="AH45" s="581"/>
    </row>
    <row r="46" spans="13:34">
      <c r="M46" s="111"/>
      <c r="N46" s="111"/>
      <c r="O46" s="111"/>
      <c r="P46" s="111"/>
      <c r="Q46" s="111"/>
      <c r="R46" s="111"/>
      <c r="S46" s="111"/>
      <c r="T46" s="111"/>
      <c r="U46" s="111"/>
      <c r="V46" s="111"/>
      <c r="W46" s="111"/>
    </row>
    <row r="47" spans="13:34">
      <c r="M47" s="111"/>
      <c r="N47" s="111"/>
      <c r="O47" s="111"/>
      <c r="P47" s="111"/>
      <c r="Q47" s="111"/>
      <c r="R47" s="111"/>
      <c r="S47" s="111"/>
      <c r="T47" s="111"/>
      <c r="U47" s="111"/>
      <c r="V47" s="111"/>
      <c r="W47" s="111"/>
      <c r="AE47" s="278"/>
      <c r="AF47" s="278"/>
      <c r="AG47" s="281" t="s">
        <v>943</v>
      </c>
      <c r="AH47" s="281" t="s">
        <v>944</v>
      </c>
    </row>
    <row r="48" spans="13:34">
      <c r="M48" s="111"/>
      <c r="N48" s="111"/>
      <c r="O48" s="111"/>
      <c r="P48" s="111"/>
      <c r="Q48" s="111"/>
      <c r="R48" s="111"/>
      <c r="S48" s="111"/>
      <c r="T48" s="111"/>
      <c r="U48" s="111"/>
      <c r="V48" s="111"/>
      <c r="W48" s="111"/>
      <c r="AE48" s="278" t="s">
        <v>945</v>
      </c>
      <c r="AF48" s="282" t="s">
        <v>956</v>
      </c>
      <c r="AG48" s="579">
        <v>2</v>
      </c>
      <c r="AH48" s="579">
        <v>6</v>
      </c>
    </row>
    <row r="49" spans="13:34">
      <c r="M49" s="111"/>
      <c r="N49" s="111"/>
      <c r="O49" s="111"/>
      <c r="P49" s="111"/>
      <c r="Q49" s="111"/>
      <c r="R49" s="111"/>
      <c r="S49" s="111"/>
      <c r="T49" s="111"/>
      <c r="U49" s="111"/>
      <c r="V49" s="111"/>
      <c r="W49" s="111"/>
      <c r="AE49" s="278" t="s">
        <v>946</v>
      </c>
      <c r="AF49" s="282" t="s">
        <v>959</v>
      </c>
      <c r="AG49" s="579">
        <v>4</v>
      </c>
      <c r="AH49" s="579">
        <v>12</v>
      </c>
    </row>
    <row r="50" spans="13:34">
      <c r="M50" s="111"/>
      <c r="N50" s="111"/>
      <c r="O50" s="111"/>
      <c r="P50" s="111"/>
      <c r="Q50" s="111"/>
      <c r="R50" s="111"/>
      <c r="S50" s="111"/>
      <c r="T50" s="111"/>
      <c r="U50" s="111"/>
      <c r="V50" s="111"/>
      <c r="W50" s="111"/>
      <c r="AE50" s="278" t="s">
        <v>947</v>
      </c>
      <c r="AF50" s="282" t="s">
        <v>960</v>
      </c>
      <c r="AG50" s="579">
        <v>2</v>
      </c>
      <c r="AH50" s="579">
        <v>6</v>
      </c>
    </row>
    <row r="51" spans="13:34">
      <c r="M51" s="111"/>
      <c r="N51" s="111"/>
      <c r="O51" s="111"/>
      <c r="P51" s="111"/>
      <c r="Q51" s="111"/>
      <c r="R51" s="111"/>
      <c r="S51" s="111"/>
      <c r="T51" s="111"/>
      <c r="U51" s="111"/>
      <c r="V51" s="111"/>
      <c r="W51" s="111"/>
      <c r="AE51" s="278" t="s">
        <v>948</v>
      </c>
      <c r="AF51" s="282" t="s">
        <v>961</v>
      </c>
      <c r="AG51" s="579">
        <v>3</v>
      </c>
      <c r="AH51" s="579">
        <v>9</v>
      </c>
    </row>
    <row r="52" spans="13:34">
      <c r="M52" s="111"/>
      <c r="N52" s="111"/>
      <c r="O52" s="111"/>
      <c r="P52" s="111"/>
      <c r="Q52" s="111"/>
      <c r="R52" s="111"/>
      <c r="S52" s="111"/>
      <c r="T52" s="111"/>
      <c r="U52" s="111"/>
      <c r="V52" s="111"/>
      <c r="W52" s="111"/>
      <c r="AD52" s="287"/>
    </row>
    <row r="53" spans="13:34">
      <c r="M53" s="111"/>
      <c r="N53" s="111"/>
      <c r="O53" s="111"/>
      <c r="P53" s="111"/>
      <c r="Q53" s="111"/>
      <c r="R53" s="111"/>
      <c r="S53" s="111"/>
      <c r="T53" s="111"/>
      <c r="U53" s="111"/>
      <c r="V53" s="111"/>
      <c r="W53" s="111"/>
      <c r="AA53" s="111"/>
      <c r="AD53" s="287"/>
      <c r="AE53" s="287"/>
      <c r="AF53" s="287"/>
      <c r="AG53" s="287"/>
      <c r="AH53" s="287"/>
    </row>
    <row r="54" spans="13:34">
      <c r="M54" s="111"/>
      <c r="N54" s="111"/>
      <c r="O54" s="111"/>
      <c r="P54" s="111"/>
      <c r="Q54" s="111"/>
      <c r="R54" s="111"/>
      <c r="S54" s="111"/>
      <c r="T54" s="111"/>
      <c r="U54" s="111"/>
      <c r="V54" s="111"/>
      <c r="W54" s="111"/>
    </row>
    <row r="55" spans="13:34">
      <c r="M55" s="111"/>
      <c r="N55" s="111"/>
      <c r="O55" s="111"/>
      <c r="P55" s="111"/>
      <c r="Q55" s="111"/>
      <c r="R55" s="111"/>
      <c r="S55" s="111"/>
      <c r="T55" s="111"/>
      <c r="U55" s="111"/>
      <c r="V55" s="111"/>
      <c r="W55" s="111"/>
    </row>
  </sheetData>
  <mergeCells count="24">
    <mergeCell ref="N1:P1"/>
    <mergeCell ref="T1:V1"/>
    <mergeCell ref="Z1:AC1"/>
    <mergeCell ref="AE1:AI1"/>
    <mergeCell ref="N2:P4"/>
    <mergeCell ref="T2:V4"/>
    <mergeCell ref="Z2:AC2"/>
    <mergeCell ref="AE2:AI2"/>
    <mergeCell ref="Z3:AC3"/>
    <mergeCell ref="AE3:AI3"/>
    <mergeCell ref="Z4:AC4"/>
    <mergeCell ref="AE4:AI4"/>
    <mergeCell ref="AE5:AI5"/>
    <mergeCell ref="M7:N9"/>
    <mergeCell ref="Q7:R9"/>
    <mergeCell ref="U7:V9"/>
    <mergeCell ref="AC31:AG31"/>
    <mergeCell ref="Q37:T38"/>
    <mergeCell ref="AD19:AE19"/>
    <mergeCell ref="M21:W22"/>
    <mergeCell ref="M24:P24"/>
    <mergeCell ref="S24:V24"/>
    <mergeCell ref="Y28:AH28"/>
    <mergeCell ref="Y29:AH29"/>
  </mergeCells>
  <printOptions horizontalCentered="1"/>
  <pageMargins left="0.25" right="0.25" top="0.5" bottom="0.5" header="0.3" footer="0.25"/>
  <pageSetup scale="69" fitToWidth="3" orientation="portrait" r:id="rId1"/>
  <colBreaks count="2" manualBreakCount="2">
    <brk id="11" max="1048575" man="1"/>
    <brk id="2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35"/>
  <sheetViews>
    <sheetView workbookViewId="0">
      <selection activeCell="C30" sqref="C30:D30"/>
    </sheetView>
  </sheetViews>
  <sheetFormatPr defaultRowHeight="12.75" customHeight="1"/>
  <cols>
    <col min="1" max="1" width="11.140625" style="44" bestFit="1" customWidth="1"/>
    <col min="2" max="5" width="47" style="91" customWidth="1"/>
    <col min="6" max="6" width="34.5703125" style="91" customWidth="1"/>
    <col min="7" max="7" width="36.42578125" style="91" customWidth="1"/>
    <col min="8" max="256" width="9.140625" style="91"/>
    <col min="257" max="257" width="13.5703125" style="91" customWidth="1"/>
    <col min="258" max="262" width="34.5703125" style="91" customWidth="1"/>
    <col min="263" max="263" width="36.42578125" style="91" customWidth="1"/>
    <col min="264" max="512" width="9.140625" style="91"/>
    <col min="513" max="513" width="13.5703125" style="91" customWidth="1"/>
    <col min="514" max="518" width="34.5703125" style="91" customWidth="1"/>
    <col min="519" max="519" width="36.42578125" style="91" customWidth="1"/>
    <col min="520" max="768" width="9.140625" style="91"/>
    <col min="769" max="769" width="13.5703125" style="91" customWidth="1"/>
    <col min="770" max="774" width="34.5703125" style="91" customWidth="1"/>
    <col min="775" max="775" width="36.42578125" style="91" customWidth="1"/>
    <col min="776" max="1024" width="9.140625" style="91"/>
    <col min="1025" max="1025" width="13.5703125" style="91" customWidth="1"/>
    <col min="1026" max="1030" width="34.5703125" style="91" customWidth="1"/>
    <col min="1031" max="1031" width="36.42578125" style="91" customWidth="1"/>
    <col min="1032" max="1280" width="9.140625" style="91"/>
    <col min="1281" max="1281" width="13.5703125" style="91" customWidth="1"/>
    <col min="1282" max="1286" width="34.5703125" style="91" customWidth="1"/>
    <col min="1287" max="1287" width="36.42578125" style="91" customWidth="1"/>
    <col min="1288" max="1536" width="9.140625" style="91"/>
    <col min="1537" max="1537" width="13.5703125" style="91" customWidth="1"/>
    <col min="1538" max="1542" width="34.5703125" style="91" customWidth="1"/>
    <col min="1543" max="1543" width="36.42578125" style="91" customWidth="1"/>
    <col min="1544" max="1792" width="9.140625" style="91"/>
    <col min="1793" max="1793" width="13.5703125" style="91" customWidth="1"/>
    <col min="1794" max="1798" width="34.5703125" style="91" customWidth="1"/>
    <col min="1799" max="1799" width="36.42578125" style="91" customWidth="1"/>
    <col min="1800" max="2048" width="9.140625" style="91"/>
    <col min="2049" max="2049" width="13.5703125" style="91" customWidth="1"/>
    <col min="2050" max="2054" width="34.5703125" style="91" customWidth="1"/>
    <col min="2055" max="2055" width="36.42578125" style="91" customWidth="1"/>
    <col min="2056" max="2304" width="9.140625" style="91"/>
    <col min="2305" max="2305" width="13.5703125" style="91" customWidth="1"/>
    <col min="2306" max="2310" width="34.5703125" style="91" customWidth="1"/>
    <col min="2311" max="2311" width="36.42578125" style="91" customWidth="1"/>
    <col min="2312" max="2560" width="9.140625" style="91"/>
    <col min="2561" max="2561" width="13.5703125" style="91" customWidth="1"/>
    <col min="2562" max="2566" width="34.5703125" style="91" customWidth="1"/>
    <col min="2567" max="2567" width="36.42578125" style="91" customWidth="1"/>
    <col min="2568" max="2816" width="9.140625" style="91"/>
    <col min="2817" max="2817" width="13.5703125" style="91" customWidth="1"/>
    <col min="2818" max="2822" width="34.5703125" style="91" customWidth="1"/>
    <col min="2823" max="2823" width="36.42578125" style="91" customWidth="1"/>
    <col min="2824" max="3072" width="9.140625" style="91"/>
    <col min="3073" max="3073" width="13.5703125" style="91" customWidth="1"/>
    <col min="3074" max="3078" width="34.5703125" style="91" customWidth="1"/>
    <col min="3079" max="3079" width="36.42578125" style="91" customWidth="1"/>
    <col min="3080" max="3328" width="9.140625" style="91"/>
    <col min="3329" max="3329" width="13.5703125" style="91" customWidth="1"/>
    <col min="3330" max="3334" width="34.5703125" style="91" customWidth="1"/>
    <col min="3335" max="3335" width="36.42578125" style="91" customWidth="1"/>
    <col min="3336" max="3584" width="9.140625" style="91"/>
    <col min="3585" max="3585" width="13.5703125" style="91" customWidth="1"/>
    <col min="3586" max="3590" width="34.5703125" style="91" customWidth="1"/>
    <col min="3591" max="3591" width="36.42578125" style="91" customWidth="1"/>
    <col min="3592" max="3840" width="9.140625" style="91"/>
    <col min="3841" max="3841" width="13.5703125" style="91" customWidth="1"/>
    <col min="3842" max="3846" width="34.5703125" style="91" customWidth="1"/>
    <col min="3847" max="3847" width="36.42578125" style="91" customWidth="1"/>
    <col min="3848" max="4096" width="9.140625" style="91"/>
    <col min="4097" max="4097" width="13.5703125" style="91" customWidth="1"/>
    <col min="4098" max="4102" width="34.5703125" style="91" customWidth="1"/>
    <col min="4103" max="4103" width="36.42578125" style="91" customWidth="1"/>
    <col min="4104" max="4352" width="9.140625" style="91"/>
    <col min="4353" max="4353" width="13.5703125" style="91" customWidth="1"/>
    <col min="4354" max="4358" width="34.5703125" style="91" customWidth="1"/>
    <col min="4359" max="4359" width="36.42578125" style="91" customWidth="1"/>
    <col min="4360" max="4608" width="9.140625" style="91"/>
    <col min="4609" max="4609" width="13.5703125" style="91" customWidth="1"/>
    <col min="4610" max="4614" width="34.5703125" style="91" customWidth="1"/>
    <col min="4615" max="4615" width="36.42578125" style="91" customWidth="1"/>
    <col min="4616" max="4864" width="9.140625" style="91"/>
    <col min="4865" max="4865" width="13.5703125" style="91" customWidth="1"/>
    <col min="4866" max="4870" width="34.5703125" style="91" customWidth="1"/>
    <col min="4871" max="4871" width="36.42578125" style="91" customWidth="1"/>
    <col min="4872" max="5120" width="9.140625" style="91"/>
    <col min="5121" max="5121" width="13.5703125" style="91" customWidth="1"/>
    <col min="5122" max="5126" width="34.5703125" style="91" customWidth="1"/>
    <col min="5127" max="5127" width="36.42578125" style="91" customWidth="1"/>
    <col min="5128" max="5376" width="9.140625" style="91"/>
    <col min="5377" max="5377" width="13.5703125" style="91" customWidth="1"/>
    <col min="5378" max="5382" width="34.5703125" style="91" customWidth="1"/>
    <col min="5383" max="5383" width="36.42578125" style="91" customWidth="1"/>
    <col min="5384" max="5632" width="9.140625" style="91"/>
    <col min="5633" max="5633" width="13.5703125" style="91" customWidth="1"/>
    <col min="5634" max="5638" width="34.5703125" style="91" customWidth="1"/>
    <col min="5639" max="5639" width="36.42578125" style="91" customWidth="1"/>
    <col min="5640" max="5888" width="9.140625" style="91"/>
    <col min="5889" max="5889" width="13.5703125" style="91" customWidth="1"/>
    <col min="5890" max="5894" width="34.5703125" style="91" customWidth="1"/>
    <col min="5895" max="5895" width="36.42578125" style="91" customWidth="1"/>
    <col min="5896" max="6144" width="9.140625" style="91"/>
    <col min="6145" max="6145" width="13.5703125" style="91" customWidth="1"/>
    <col min="6146" max="6150" width="34.5703125" style="91" customWidth="1"/>
    <col min="6151" max="6151" width="36.42578125" style="91" customWidth="1"/>
    <col min="6152" max="6400" width="9.140625" style="91"/>
    <col min="6401" max="6401" width="13.5703125" style="91" customWidth="1"/>
    <col min="6402" max="6406" width="34.5703125" style="91" customWidth="1"/>
    <col min="6407" max="6407" width="36.42578125" style="91" customWidth="1"/>
    <col min="6408" max="6656" width="9.140625" style="91"/>
    <col min="6657" max="6657" width="13.5703125" style="91" customWidth="1"/>
    <col min="6658" max="6662" width="34.5703125" style="91" customWidth="1"/>
    <col min="6663" max="6663" width="36.42578125" style="91" customWidth="1"/>
    <col min="6664" max="6912" width="9.140625" style="91"/>
    <col min="6913" max="6913" width="13.5703125" style="91" customWidth="1"/>
    <col min="6914" max="6918" width="34.5703125" style="91" customWidth="1"/>
    <col min="6919" max="6919" width="36.42578125" style="91" customWidth="1"/>
    <col min="6920" max="7168" width="9.140625" style="91"/>
    <col min="7169" max="7169" width="13.5703125" style="91" customWidth="1"/>
    <col min="7170" max="7174" width="34.5703125" style="91" customWidth="1"/>
    <col min="7175" max="7175" width="36.42578125" style="91" customWidth="1"/>
    <col min="7176" max="7424" width="9.140625" style="91"/>
    <col min="7425" max="7425" width="13.5703125" style="91" customWidth="1"/>
    <col min="7426" max="7430" width="34.5703125" style="91" customWidth="1"/>
    <col min="7431" max="7431" width="36.42578125" style="91" customWidth="1"/>
    <col min="7432" max="7680" width="9.140625" style="91"/>
    <col min="7681" max="7681" width="13.5703125" style="91" customWidth="1"/>
    <col min="7682" max="7686" width="34.5703125" style="91" customWidth="1"/>
    <col min="7687" max="7687" width="36.42578125" style="91" customWidth="1"/>
    <col min="7688" max="7936" width="9.140625" style="91"/>
    <col min="7937" max="7937" width="13.5703125" style="91" customWidth="1"/>
    <col min="7938" max="7942" width="34.5703125" style="91" customWidth="1"/>
    <col min="7943" max="7943" width="36.42578125" style="91" customWidth="1"/>
    <col min="7944" max="8192" width="9.140625" style="91"/>
    <col min="8193" max="8193" width="13.5703125" style="91" customWidth="1"/>
    <col min="8194" max="8198" width="34.5703125" style="91" customWidth="1"/>
    <col min="8199" max="8199" width="36.42578125" style="91" customWidth="1"/>
    <col min="8200" max="8448" width="9.140625" style="91"/>
    <col min="8449" max="8449" width="13.5703125" style="91" customWidth="1"/>
    <col min="8450" max="8454" width="34.5703125" style="91" customWidth="1"/>
    <col min="8455" max="8455" width="36.42578125" style="91" customWidth="1"/>
    <col min="8456" max="8704" width="9.140625" style="91"/>
    <col min="8705" max="8705" width="13.5703125" style="91" customWidth="1"/>
    <col min="8706" max="8710" width="34.5703125" style="91" customWidth="1"/>
    <col min="8711" max="8711" width="36.42578125" style="91" customWidth="1"/>
    <col min="8712" max="8960" width="9.140625" style="91"/>
    <col min="8961" max="8961" width="13.5703125" style="91" customWidth="1"/>
    <col min="8962" max="8966" width="34.5703125" style="91" customWidth="1"/>
    <col min="8967" max="8967" width="36.42578125" style="91" customWidth="1"/>
    <col min="8968" max="9216" width="9.140625" style="91"/>
    <col min="9217" max="9217" width="13.5703125" style="91" customWidth="1"/>
    <col min="9218" max="9222" width="34.5703125" style="91" customWidth="1"/>
    <col min="9223" max="9223" width="36.42578125" style="91" customWidth="1"/>
    <col min="9224" max="9472" width="9.140625" style="91"/>
    <col min="9473" max="9473" width="13.5703125" style="91" customWidth="1"/>
    <col min="9474" max="9478" width="34.5703125" style="91" customWidth="1"/>
    <col min="9479" max="9479" width="36.42578125" style="91" customWidth="1"/>
    <col min="9480" max="9728" width="9.140625" style="91"/>
    <col min="9729" max="9729" width="13.5703125" style="91" customWidth="1"/>
    <col min="9730" max="9734" width="34.5703125" style="91" customWidth="1"/>
    <col min="9735" max="9735" width="36.42578125" style="91" customWidth="1"/>
    <col min="9736" max="9984" width="9.140625" style="91"/>
    <col min="9985" max="9985" width="13.5703125" style="91" customWidth="1"/>
    <col min="9986" max="9990" width="34.5703125" style="91" customWidth="1"/>
    <col min="9991" max="9991" width="36.42578125" style="91" customWidth="1"/>
    <col min="9992" max="10240" width="9.140625" style="91"/>
    <col min="10241" max="10241" width="13.5703125" style="91" customWidth="1"/>
    <col min="10242" max="10246" width="34.5703125" style="91" customWidth="1"/>
    <col min="10247" max="10247" width="36.42578125" style="91" customWidth="1"/>
    <col min="10248" max="10496" width="9.140625" style="91"/>
    <col min="10497" max="10497" width="13.5703125" style="91" customWidth="1"/>
    <col min="10498" max="10502" width="34.5703125" style="91" customWidth="1"/>
    <col min="10503" max="10503" width="36.42578125" style="91" customWidth="1"/>
    <col min="10504" max="10752" width="9.140625" style="91"/>
    <col min="10753" max="10753" width="13.5703125" style="91" customWidth="1"/>
    <col min="10754" max="10758" width="34.5703125" style="91" customWidth="1"/>
    <col min="10759" max="10759" width="36.42578125" style="91" customWidth="1"/>
    <col min="10760" max="11008" width="9.140625" style="91"/>
    <col min="11009" max="11009" width="13.5703125" style="91" customWidth="1"/>
    <col min="11010" max="11014" width="34.5703125" style="91" customWidth="1"/>
    <col min="11015" max="11015" width="36.42578125" style="91" customWidth="1"/>
    <col min="11016" max="11264" width="9.140625" style="91"/>
    <col min="11265" max="11265" width="13.5703125" style="91" customWidth="1"/>
    <col min="11266" max="11270" width="34.5703125" style="91" customWidth="1"/>
    <col min="11271" max="11271" width="36.42578125" style="91" customWidth="1"/>
    <col min="11272" max="11520" width="9.140625" style="91"/>
    <col min="11521" max="11521" width="13.5703125" style="91" customWidth="1"/>
    <col min="11522" max="11526" width="34.5703125" style="91" customWidth="1"/>
    <col min="11527" max="11527" width="36.42578125" style="91" customWidth="1"/>
    <col min="11528" max="11776" width="9.140625" style="91"/>
    <col min="11777" max="11777" width="13.5703125" style="91" customWidth="1"/>
    <col min="11778" max="11782" width="34.5703125" style="91" customWidth="1"/>
    <col min="11783" max="11783" width="36.42578125" style="91" customWidth="1"/>
    <col min="11784" max="12032" width="9.140625" style="91"/>
    <col min="12033" max="12033" width="13.5703125" style="91" customWidth="1"/>
    <col min="12034" max="12038" width="34.5703125" style="91" customWidth="1"/>
    <col min="12039" max="12039" width="36.42578125" style="91" customWidth="1"/>
    <col min="12040" max="12288" width="9.140625" style="91"/>
    <col min="12289" max="12289" width="13.5703125" style="91" customWidth="1"/>
    <col min="12290" max="12294" width="34.5703125" style="91" customWidth="1"/>
    <col min="12295" max="12295" width="36.42578125" style="91" customWidth="1"/>
    <col min="12296" max="12544" width="9.140625" style="91"/>
    <col min="12545" max="12545" width="13.5703125" style="91" customWidth="1"/>
    <col min="12546" max="12550" width="34.5703125" style="91" customWidth="1"/>
    <col min="12551" max="12551" width="36.42578125" style="91" customWidth="1"/>
    <col min="12552" max="12800" width="9.140625" style="91"/>
    <col min="12801" max="12801" width="13.5703125" style="91" customWidth="1"/>
    <col min="12802" max="12806" width="34.5703125" style="91" customWidth="1"/>
    <col min="12807" max="12807" width="36.42578125" style="91" customWidth="1"/>
    <col min="12808" max="13056" width="9.140625" style="91"/>
    <col min="13057" max="13057" width="13.5703125" style="91" customWidth="1"/>
    <col min="13058" max="13062" width="34.5703125" style="91" customWidth="1"/>
    <col min="13063" max="13063" width="36.42578125" style="91" customWidth="1"/>
    <col min="13064" max="13312" width="9.140625" style="91"/>
    <col min="13313" max="13313" width="13.5703125" style="91" customWidth="1"/>
    <col min="13314" max="13318" width="34.5703125" style="91" customWidth="1"/>
    <col min="13319" max="13319" width="36.42578125" style="91" customWidth="1"/>
    <col min="13320" max="13568" width="9.140625" style="91"/>
    <col min="13569" max="13569" width="13.5703125" style="91" customWidth="1"/>
    <col min="13570" max="13574" width="34.5703125" style="91" customWidth="1"/>
    <col min="13575" max="13575" width="36.42578125" style="91" customWidth="1"/>
    <col min="13576" max="13824" width="9.140625" style="91"/>
    <col min="13825" max="13825" width="13.5703125" style="91" customWidth="1"/>
    <col min="13826" max="13830" width="34.5703125" style="91" customWidth="1"/>
    <col min="13831" max="13831" width="36.42578125" style="91" customWidth="1"/>
    <col min="13832" max="14080" width="9.140625" style="91"/>
    <col min="14081" max="14081" width="13.5703125" style="91" customWidth="1"/>
    <col min="14082" max="14086" width="34.5703125" style="91" customWidth="1"/>
    <col min="14087" max="14087" width="36.42578125" style="91" customWidth="1"/>
    <col min="14088" max="14336" width="9.140625" style="91"/>
    <col min="14337" max="14337" width="13.5703125" style="91" customWidth="1"/>
    <col min="14338" max="14342" width="34.5703125" style="91" customWidth="1"/>
    <col min="14343" max="14343" width="36.42578125" style="91" customWidth="1"/>
    <col min="14344" max="14592" width="9.140625" style="91"/>
    <col min="14593" max="14593" width="13.5703125" style="91" customWidth="1"/>
    <col min="14594" max="14598" width="34.5703125" style="91" customWidth="1"/>
    <col min="14599" max="14599" width="36.42578125" style="91" customWidth="1"/>
    <col min="14600" max="14848" width="9.140625" style="91"/>
    <col min="14849" max="14849" width="13.5703125" style="91" customWidth="1"/>
    <col min="14850" max="14854" width="34.5703125" style="91" customWidth="1"/>
    <col min="14855" max="14855" width="36.42578125" style="91" customWidth="1"/>
    <col min="14856" max="15104" width="9.140625" style="91"/>
    <col min="15105" max="15105" width="13.5703125" style="91" customWidth="1"/>
    <col min="15106" max="15110" width="34.5703125" style="91" customWidth="1"/>
    <col min="15111" max="15111" width="36.42578125" style="91" customWidth="1"/>
    <col min="15112" max="15360" width="9.140625" style="91"/>
    <col min="15361" max="15361" width="13.5703125" style="91" customWidth="1"/>
    <col min="15362" max="15366" width="34.5703125" style="91" customWidth="1"/>
    <col min="15367" max="15367" width="36.42578125" style="91" customWidth="1"/>
    <col min="15368" max="15616" width="9.140625" style="91"/>
    <col min="15617" max="15617" width="13.5703125" style="91" customWidth="1"/>
    <col min="15618" max="15622" width="34.5703125" style="91" customWidth="1"/>
    <col min="15623" max="15623" width="36.42578125" style="91" customWidth="1"/>
    <col min="15624" max="15872" width="9.140625" style="91"/>
    <col min="15873" max="15873" width="13.5703125" style="91" customWidth="1"/>
    <col min="15874" max="15878" width="34.5703125" style="91" customWidth="1"/>
    <col min="15879" max="15879" width="36.42578125" style="91" customWidth="1"/>
    <col min="15880" max="16128" width="9.140625" style="91"/>
    <col min="16129" max="16129" width="13.5703125" style="91" customWidth="1"/>
    <col min="16130" max="16134" width="34.5703125" style="91" customWidth="1"/>
    <col min="16135" max="16135" width="36.42578125" style="91" customWidth="1"/>
    <col min="16136" max="16384" width="9.140625" style="91"/>
  </cols>
  <sheetData>
    <row r="1" spans="1:7" ht="39.75" customHeight="1" thickBot="1">
      <c r="A1" s="29" t="s">
        <v>2388</v>
      </c>
      <c r="B1" s="1889" t="s">
        <v>113</v>
      </c>
      <c r="C1" s="1889"/>
      <c r="D1" s="1889"/>
      <c r="E1" s="1889"/>
      <c r="F1"/>
      <c r="G1" s="231"/>
    </row>
    <row r="2" spans="1:7" ht="15.75">
      <c r="A2" s="30"/>
      <c r="B2" s="232" t="s">
        <v>792</v>
      </c>
      <c r="C2" s="233" t="s">
        <v>135</v>
      </c>
      <c r="D2" s="234" t="s">
        <v>793</v>
      </c>
      <c r="E2" s="235" t="s">
        <v>55</v>
      </c>
      <c r="F2"/>
    </row>
    <row r="3" spans="1:7" ht="15.75">
      <c r="A3" s="46" t="s">
        <v>794</v>
      </c>
      <c r="B3" s="236" t="s">
        <v>2387</v>
      </c>
      <c r="C3" s="237" t="s">
        <v>795</v>
      </c>
      <c r="D3" s="238" t="s">
        <v>796</v>
      </c>
      <c r="E3" s="239" t="s">
        <v>797</v>
      </c>
      <c r="F3"/>
    </row>
    <row r="4" spans="1:7" ht="15.75">
      <c r="A4" s="46" t="s">
        <v>798</v>
      </c>
      <c r="B4" s="236" t="s">
        <v>799</v>
      </c>
      <c r="C4" s="237" t="s">
        <v>795</v>
      </c>
      <c r="D4" s="238" t="s">
        <v>800</v>
      </c>
      <c r="E4" s="239" t="s">
        <v>797</v>
      </c>
      <c r="F4"/>
    </row>
    <row r="5" spans="1:7" ht="15">
      <c r="A5" s="46" t="s">
        <v>794</v>
      </c>
      <c r="B5" s="31" t="s">
        <v>114</v>
      </c>
      <c r="C5" s="32" t="s">
        <v>115</v>
      </c>
      <c r="D5" s="33" t="s">
        <v>116</v>
      </c>
      <c r="E5" s="240" t="s">
        <v>117</v>
      </c>
      <c r="F5"/>
    </row>
    <row r="6" spans="1:7" ht="15.75" thickBot="1">
      <c r="A6" s="46" t="s">
        <v>798</v>
      </c>
      <c r="B6" s="31" t="s">
        <v>118</v>
      </c>
      <c r="C6" s="32" t="s">
        <v>119</v>
      </c>
      <c r="D6" s="33" t="s">
        <v>120</v>
      </c>
      <c r="E6" s="240" t="s">
        <v>121</v>
      </c>
      <c r="F6"/>
    </row>
    <row r="7" spans="1:7" ht="17.25" customHeight="1">
      <c r="A7" s="1891" t="s">
        <v>122</v>
      </c>
      <c r="B7" s="1898" t="s">
        <v>801</v>
      </c>
      <c r="C7" s="35" t="s">
        <v>123</v>
      </c>
      <c r="D7" s="1894" t="s">
        <v>124</v>
      </c>
      <c r="E7" s="1896" t="s">
        <v>124</v>
      </c>
      <c r="F7"/>
    </row>
    <row r="8" spans="1:7" ht="33" customHeight="1" thickBot="1">
      <c r="A8" s="1892"/>
      <c r="B8" s="1899"/>
      <c r="C8" s="224"/>
      <c r="D8" s="1895"/>
      <c r="E8" s="1897"/>
      <c r="F8"/>
    </row>
    <row r="9" spans="1:7" ht="15">
      <c r="A9" s="1891" t="s">
        <v>54</v>
      </c>
      <c r="B9" s="34" t="s">
        <v>125</v>
      </c>
      <c r="C9" s="39" t="s">
        <v>125</v>
      </c>
      <c r="D9" s="40" t="s">
        <v>125</v>
      </c>
      <c r="E9" s="241" t="s">
        <v>125</v>
      </c>
      <c r="F9"/>
    </row>
    <row r="10" spans="1:7" ht="15">
      <c r="A10" s="1892"/>
      <c r="B10" s="36" t="s">
        <v>126</v>
      </c>
      <c r="C10" s="37" t="s">
        <v>127</v>
      </c>
      <c r="D10" s="38" t="s">
        <v>802</v>
      </c>
      <c r="E10" s="242" t="s">
        <v>803</v>
      </c>
      <c r="F10"/>
    </row>
    <row r="11" spans="1:7" ht="15">
      <c r="A11" s="1892"/>
      <c r="B11" s="36" t="s">
        <v>128</v>
      </c>
      <c r="C11" s="37"/>
      <c r="D11" s="38"/>
      <c r="E11" s="242"/>
      <c r="F11"/>
    </row>
    <row r="12" spans="1:7" ht="15.75" thickBot="1">
      <c r="A12" s="1893"/>
      <c r="B12" s="41" t="s">
        <v>129</v>
      </c>
      <c r="C12" s="42"/>
      <c r="D12" s="43"/>
      <c r="E12" s="243"/>
      <c r="F12"/>
    </row>
    <row r="13" spans="1:7" ht="15">
      <c r="A13" s="1891" t="s">
        <v>130</v>
      </c>
      <c r="B13" s="34" t="s">
        <v>131</v>
      </c>
      <c r="C13" s="39" t="s">
        <v>131</v>
      </c>
      <c r="D13" s="40" t="s">
        <v>131</v>
      </c>
      <c r="E13" s="241" t="s">
        <v>131</v>
      </c>
      <c r="F13"/>
    </row>
    <row r="14" spans="1:7" ht="15">
      <c r="A14" s="1892"/>
      <c r="B14" s="36" t="s">
        <v>132</v>
      </c>
      <c r="C14" s="253" t="s">
        <v>804</v>
      </c>
      <c r="D14" s="38" t="s">
        <v>132</v>
      </c>
      <c r="E14" s="242" t="s">
        <v>132</v>
      </c>
      <c r="F14"/>
    </row>
    <row r="15" spans="1:7" ht="15">
      <c r="A15" s="1892"/>
      <c r="B15" s="36" t="s">
        <v>133</v>
      </c>
      <c r="C15" s="37"/>
      <c r="D15" s="38" t="s">
        <v>133</v>
      </c>
      <c r="E15" s="242" t="s">
        <v>133</v>
      </c>
      <c r="F15"/>
    </row>
    <row r="16" spans="1:7" ht="15.75" thickBot="1">
      <c r="A16" s="1893"/>
      <c r="B16" s="41" t="s">
        <v>134</v>
      </c>
      <c r="C16" s="42"/>
      <c r="D16" s="43" t="s">
        <v>134</v>
      </c>
      <c r="E16" s="243" t="s">
        <v>134</v>
      </c>
      <c r="F16"/>
    </row>
    <row r="17" spans="1:6" ht="15">
      <c r="B17" s="1890"/>
      <c r="C17" s="1890"/>
      <c r="D17" s="1890"/>
      <c r="E17" s="1890"/>
    </row>
    <row r="18" spans="1:6" ht="15">
      <c r="C18" s="45"/>
      <c r="D18" s="45"/>
      <c r="E18" s="45"/>
    </row>
    <row r="19" spans="1:6" ht="15">
      <c r="C19" s="48"/>
      <c r="D19" s="47"/>
      <c r="E19" s="244"/>
    </row>
    <row r="20" spans="1:6" ht="15">
      <c r="A20" s="497" t="s">
        <v>10</v>
      </c>
      <c r="B20" s="500" t="s">
        <v>2352</v>
      </c>
      <c r="C20" s="505" t="s">
        <v>2353</v>
      </c>
      <c r="D20" s="506"/>
      <c r="E20" s="497" t="s">
        <v>2354</v>
      </c>
      <c r="F20"/>
    </row>
    <row r="21" spans="1:6" ht="15">
      <c r="A21" s="495" t="s">
        <v>1339</v>
      </c>
      <c r="B21" s="495" t="s">
        <v>2320</v>
      </c>
      <c r="C21" s="1887" t="s">
        <v>2355</v>
      </c>
      <c r="D21" s="1888"/>
      <c r="E21" s="501">
        <v>1</v>
      </c>
      <c r="F21"/>
    </row>
    <row r="22" spans="1:6" ht="31.5" customHeight="1">
      <c r="A22" s="495" t="s">
        <v>1348</v>
      </c>
      <c r="B22" s="495" t="s">
        <v>2322</v>
      </c>
      <c r="C22" s="1887" t="s">
        <v>2356</v>
      </c>
      <c r="D22" s="1888"/>
      <c r="E22" s="501">
        <v>1</v>
      </c>
      <c r="F22"/>
    </row>
    <row r="23" spans="1:6" ht="15" customHeight="1">
      <c r="A23" s="495" t="s">
        <v>1377</v>
      </c>
      <c r="B23" s="495" t="s">
        <v>44</v>
      </c>
      <c r="C23" s="1887" t="s">
        <v>2357</v>
      </c>
      <c r="D23" s="1888"/>
      <c r="E23" s="501">
        <v>1</v>
      </c>
      <c r="F23"/>
    </row>
    <row r="24" spans="1:6" ht="15">
      <c r="A24" s="495" t="s">
        <v>1418</v>
      </c>
      <c r="B24" s="495" t="s">
        <v>2324</v>
      </c>
      <c r="C24" s="1887" t="s">
        <v>2358</v>
      </c>
      <c r="D24" s="1888"/>
      <c r="E24" s="501">
        <v>1</v>
      </c>
      <c r="F24"/>
    </row>
    <row r="25" spans="1:6" ht="15">
      <c r="A25" s="495" t="s">
        <v>720</v>
      </c>
      <c r="B25" s="495" t="s">
        <v>53</v>
      </c>
      <c r="C25" s="1887" t="s">
        <v>2359</v>
      </c>
      <c r="D25" s="1888"/>
      <c r="E25" s="501">
        <v>1</v>
      </c>
      <c r="F25"/>
    </row>
    <row r="26" spans="1:6" ht="15" customHeight="1">
      <c r="A26" s="495" t="s">
        <v>1058</v>
      </c>
      <c r="B26" s="495" t="s">
        <v>790</v>
      </c>
      <c r="C26" s="1887" t="s">
        <v>2360</v>
      </c>
      <c r="D26" s="1888"/>
      <c r="E26" s="501">
        <v>1</v>
      </c>
      <c r="F26"/>
    </row>
    <row r="27" spans="1:6" ht="15">
      <c r="A27" s="495" t="s">
        <v>2328</v>
      </c>
      <c r="B27" s="498" t="s">
        <v>2329</v>
      </c>
      <c r="C27" s="1887" t="s">
        <v>2361</v>
      </c>
      <c r="D27" s="1888"/>
      <c r="E27" s="501">
        <v>2</v>
      </c>
      <c r="F27"/>
    </row>
    <row r="28" spans="1:6" ht="15" customHeight="1">
      <c r="A28" s="495" t="s">
        <v>2330</v>
      </c>
      <c r="B28" s="495" t="s">
        <v>2362</v>
      </c>
      <c r="C28" s="1887" t="s">
        <v>2363</v>
      </c>
      <c r="D28" s="1888"/>
      <c r="E28" s="501">
        <v>2</v>
      </c>
      <c r="F28"/>
    </row>
    <row r="29" spans="1:6" ht="15" customHeight="1">
      <c r="A29" s="495" t="s">
        <v>2332</v>
      </c>
      <c r="B29" s="495" t="s">
        <v>2333</v>
      </c>
      <c r="C29" s="1887" t="s">
        <v>2364</v>
      </c>
      <c r="D29" s="1888"/>
      <c r="E29" s="501">
        <v>1</v>
      </c>
      <c r="F29"/>
    </row>
    <row r="30" spans="1:6" ht="31.5" customHeight="1">
      <c r="A30" s="496" t="s">
        <v>2334</v>
      </c>
      <c r="B30" s="499" t="s">
        <v>2335</v>
      </c>
      <c r="C30" s="1887" t="s">
        <v>2365</v>
      </c>
      <c r="D30" s="1888"/>
      <c r="E30" s="502">
        <v>2</v>
      </c>
      <c r="F30"/>
    </row>
    <row r="31" spans="1:6" ht="12.75" customHeight="1">
      <c r="A31" s="496" t="s">
        <v>2336</v>
      </c>
      <c r="B31" s="496" t="s">
        <v>2337</v>
      </c>
      <c r="C31" s="1883" t="s">
        <v>2366</v>
      </c>
      <c r="D31" s="1884"/>
      <c r="E31" s="501">
        <v>2</v>
      </c>
      <c r="F31"/>
    </row>
    <row r="32" spans="1:6" ht="12.75" customHeight="1">
      <c r="A32" s="496" t="s">
        <v>1355</v>
      </c>
      <c r="B32" s="496" t="s">
        <v>2321</v>
      </c>
      <c r="C32" s="1885" t="s">
        <v>2367</v>
      </c>
      <c r="D32" s="1886"/>
      <c r="E32" s="503">
        <v>1</v>
      </c>
      <c r="F32"/>
    </row>
    <row r="33" spans="1:6" ht="12.75" customHeight="1">
      <c r="A33" s="496" t="s">
        <v>752</v>
      </c>
      <c r="B33" s="496" t="s">
        <v>875</v>
      </c>
      <c r="C33" s="1885" t="s">
        <v>2368</v>
      </c>
      <c r="D33" s="1886"/>
      <c r="E33" s="503">
        <v>1</v>
      </c>
      <c r="F33"/>
    </row>
    <row r="34" spans="1:6" ht="12.75" customHeight="1">
      <c r="A34" s="496" t="s">
        <v>88</v>
      </c>
      <c r="B34" s="496" t="s">
        <v>482</v>
      </c>
      <c r="C34" s="1885" t="s">
        <v>2369</v>
      </c>
      <c r="D34" s="1886"/>
      <c r="E34" s="503">
        <v>2</v>
      </c>
      <c r="F34"/>
    </row>
    <row r="35" spans="1:6" ht="12.75" customHeight="1">
      <c r="A35" s="496" t="s">
        <v>782</v>
      </c>
      <c r="B35" s="496" t="s">
        <v>2325</v>
      </c>
      <c r="C35" s="1885" t="s">
        <v>2370</v>
      </c>
      <c r="D35" s="1886"/>
      <c r="E35" s="503">
        <v>2</v>
      </c>
      <c r="F35"/>
    </row>
  </sheetData>
  <mergeCells count="23">
    <mergeCell ref="B1:E1"/>
    <mergeCell ref="B17:E17"/>
    <mergeCell ref="A9:A12"/>
    <mergeCell ref="A13:A16"/>
    <mergeCell ref="A7:A8"/>
    <mergeCell ref="D7:D8"/>
    <mergeCell ref="E7:E8"/>
    <mergeCell ref="B7:B8"/>
    <mergeCell ref="C21:D21"/>
    <mergeCell ref="C22:D22"/>
    <mergeCell ref="C23:D23"/>
    <mergeCell ref="C24:D24"/>
    <mergeCell ref="C25:D25"/>
    <mergeCell ref="C26:D26"/>
    <mergeCell ref="C27:D27"/>
    <mergeCell ref="C28:D28"/>
    <mergeCell ref="C29:D29"/>
    <mergeCell ref="C30:D30"/>
    <mergeCell ref="C31:D31"/>
    <mergeCell ref="C32:D32"/>
    <mergeCell ref="C33:D33"/>
    <mergeCell ref="C34:D34"/>
    <mergeCell ref="C35:D3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4" sqref="G24"/>
    </sheetView>
  </sheetViews>
  <sheetFormatPr defaultRowHeight="15"/>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Q1091"/>
  <sheetViews>
    <sheetView workbookViewId="0">
      <selection activeCell="A4" sqref="A4"/>
    </sheetView>
  </sheetViews>
  <sheetFormatPr defaultColWidth="18.7109375" defaultRowHeight="12.75" customHeight="1"/>
  <cols>
    <col min="1" max="1" width="9.140625" customWidth="1"/>
    <col min="2" max="2" width="11.140625" bestFit="1" customWidth="1"/>
    <col min="3" max="3" width="4.42578125" customWidth="1"/>
    <col min="4" max="12" width="9.140625" customWidth="1"/>
  </cols>
  <sheetData>
    <row r="1" spans="1:17" s="14" customFormat="1" ht="15">
      <c r="A1" s="14" t="s">
        <v>110</v>
      </c>
      <c r="G1" s="14" t="s">
        <v>111</v>
      </c>
      <c r="L1" s="14" t="s">
        <v>184</v>
      </c>
    </row>
    <row r="2" spans="1:17" ht="15">
      <c r="A2" s="1" t="s">
        <v>109</v>
      </c>
      <c r="B2" t="s">
        <v>0</v>
      </c>
      <c r="C2" t="s">
        <v>4845</v>
      </c>
      <c r="G2" s="1" t="s">
        <v>109</v>
      </c>
      <c r="H2" s="28" t="s">
        <v>0</v>
      </c>
      <c r="I2" s="28"/>
      <c r="M2" t="s">
        <v>1694</v>
      </c>
      <c r="O2" t="s">
        <v>1695</v>
      </c>
    </row>
    <row r="3" spans="1:17" ht="15">
      <c r="A3" s="827"/>
      <c r="B3" s="91"/>
      <c r="C3" s="1">
        <v>1</v>
      </c>
      <c r="E3" s="91"/>
      <c r="G3" s="826"/>
      <c r="H3">
        <v>1</v>
      </c>
      <c r="I3" s="28">
        <f t="shared" ref="I3:I66" si="0">G3</f>
        <v>0</v>
      </c>
      <c r="M3">
        <v>1010</v>
      </c>
      <c r="O3" s="91">
        <v>1010</v>
      </c>
      <c r="P3" s="91"/>
      <c r="Q3" s="402"/>
    </row>
    <row r="4" spans="1:17" ht="15">
      <c r="A4" s="827"/>
      <c r="B4" s="91"/>
      <c r="C4" s="1">
        <v>1</v>
      </c>
      <c r="E4" s="91"/>
      <c r="F4" s="28"/>
      <c r="G4" s="826"/>
      <c r="H4">
        <v>1</v>
      </c>
      <c r="I4" s="28">
        <f t="shared" si="0"/>
        <v>0</v>
      </c>
      <c r="M4">
        <v>1015</v>
      </c>
      <c r="O4" s="91">
        <v>1013</v>
      </c>
      <c r="P4" s="91"/>
      <c r="Q4" s="402"/>
    </row>
    <row r="5" spans="1:17" ht="15">
      <c r="A5" s="827"/>
      <c r="B5" s="91"/>
      <c r="C5" s="1">
        <v>1</v>
      </c>
      <c r="E5" s="91"/>
      <c r="F5" s="28"/>
      <c r="G5" s="826"/>
      <c r="H5" s="28">
        <v>1</v>
      </c>
      <c r="I5" s="28">
        <f t="shared" si="0"/>
        <v>0</v>
      </c>
      <c r="M5">
        <v>1052</v>
      </c>
      <c r="O5" s="90">
        <v>1015</v>
      </c>
      <c r="P5" s="91"/>
      <c r="Q5" s="402"/>
    </row>
    <row r="6" spans="1:17" ht="15">
      <c r="A6" s="827"/>
      <c r="B6" s="91"/>
      <c r="C6" s="1">
        <v>1</v>
      </c>
      <c r="E6" s="91"/>
      <c r="F6" s="28"/>
      <c r="G6" s="826"/>
      <c r="H6" s="28">
        <v>1</v>
      </c>
      <c r="I6" s="28">
        <f t="shared" si="0"/>
        <v>0</v>
      </c>
      <c r="M6">
        <v>1054</v>
      </c>
      <c r="O6" s="90">
        <v>1018</v>
      </c>
      <c r="P6" s="91"/>
      <c r="Q6" s="402"/>
    </row>
    <row r="7" spans="1:17" ht="15">
      <c r="A7" s="827"/>
      <c r="B7" s="91"/>
      <c r="C7" s="1">
        <v>1</v>
      </c>
      <c r="E7" s="91"/>
      <c r="F7" s="28"/>
      <c r="G7" s="826"/>
      <c r="H7" s="28">
        <v>1</v>
      </c>
      <c r="I7" s="28">
        <f t="shared" si="0"/>
        <v>0</v>
      </c>
      <c r="M7">
        <v>1072</v>
      </c>
      <c r="O7" s="91">
        <v>1021</v>
      </c>
      <c r="P7" s="91"/>
      <c r="Q7" s="402"/>
    </row>
    <row r="8" spans="1:17" ht="15">
      <c r="A8" s="827"/>
      <c r="B8" s="91"/>
      <c r="C8" s="1">
        <v>1</v>
      </c>
      <c r="E8" s="91"/>
      <c r="F8" s="28"/>
      <c r="G8" s="826"/>
      <c r="H8" s="28">
        <v>1</v>
      </c>
      <c r="I8" s="28">
        <f t="shared" si="0"/>
        <v>0</v>
      </c>
      <c r="M8">
        <v>1076</v>
      </c>
      <c r="O8" s="91">
        <v>1024</v>
      </c>
      <c r="P8" s="91"/>
      <c r="Q8" s="402"/>
    </row>
    <row r="9" spans="1:17" ht="15">
      <c r="A9" s="827"/>
      <c r="B9" s="91"/>
      <c r="C9" s="1">
        <v>1</v>
      </c>
      <c r="E9" s="91"/>
      <c r="F9" s="28"/>
      <c r="G9" s="826"/>
      <c r="H9" s="28">
        <v>1</v>
      </c>
      <c r="I9" s="28">
        <f t="shared" si="0"/>
        <v>0</v>
      </c>
      <c r="M9">
        <v>2022</v>
      </c>
      <c r="O9" s="91">
        <v>1031</v>
      </c>
      <c r="P9" s="91"/>
      <c r="Q9" s="402"/>
    </row>
    <row r="10" spans="1:17" ht="15">
      <c r="A10" s="827"/>
      <c r="B10" s="91"/>
      <c r="C10" s="1">
        <v>1</v>
      </c>
      <c r="E10" s="91"/>
      <c r="F10" s="28"/>
      <c r="G10" s="826"/>
      <c r="H10" s="28">
        <v>1</v>
      </c>
      <c r="I10" s="28">
        <f t="shared" si="0"/>
        <v>0</v>
      </c>
      <c r="M10">
        <v>2030</v>
      </c>
      <c r="O10" s="91">
        <v>1050</v>
      </c>
      <c r="P10" s="91"/>
      <c r="Q10" s="402"/>
    </row>
    <row r="11" spans="1:17" ht="15">
      <c r="A11" s="827"/>
      <c r="B11" s="91"/>
      <c r="C11" s="1">
        <v>1</v>
      </c>
      <c r="E11" s="91"/>
      <c r="F11" s="28"/>
      <c r="G11" s="826"/>
      <c r="H11" s="28">
        <v>1</v>
      </c>
      <c r="I11" s="28">
        <f t="shared" si="0"/>
        <v>0</v>
      </c>
      <c r="M11">
        <v>2054</v>
      </c>
      <c r="O11" s="91">
        <v>1052</v>
      </c>
      <c r="P11" s="91"/>
      <c r="Q11" s="402"/>
    </row>
    <row r="12" spans="1:17" ht="15">
      <c r="A12" s="827"/>
      <c r="B12" s="91"/>
      <c r="C12" s="1">
        <v>1</v>
      </c>
      <c r="E12" s="91"/>
      <c r="F12" s="28"/>
      <c r="G12" s="826"/>
      <c r="H12" s="28">
        <v>1</v>
      </c>
      <c r="I12" s="28">
        <f t="shared" si="0"/>
        <v>0</v>
      </c>
      <c r="M12">
        <v>2070</v>
      </c>
      <c r="O12" s="91">
        <v>1054</v>
      </c>
      <c r="P12" s="91"/>
      <c r="Q12" s="402"/>
    </row>
    <row r="13" spans="1:17" ht="15">
      <c r="A13" s="827"/>
      <c r="B13" s="91"/>
      <c r="C13" s="1">
        <v>1</v>
      </c>
      <c r="E13" s="91"/>
      <c r="F13" s="28"/>
      <c r="G13" s="826"/>
      <c r="H13" s="28">
        <v>1</v>
      </c>
      <c r="I13" s="28">
        <f t="shared" si="0"/>
        <v>0</v>
      </c>
      <c r="M13">
        <v>2086</v>
      </c>
      <c r="O13" s="91">
        <v>1070</v>
      </c>
      <c r="P13" s="91"/>
      <c r="Q13" s="402"/>
    </row>
    <row r="14" spans="1:17" ht="15">
      <c r="A14" s="827"/>
      <c r="B14" s="91"/>
      <c r="C14" s="1">
        <v>1</v>
      </c>
      <c r="E14" s="91"/>
      <c r="F14" s="28"/>
      <c r="G14" s="826"/>
      <c r="H14" s="28">
        <v>1</v>
      </c>
      <c r="I14" s="28">
        <f t="shared" si="0"/>
        <v>0</v>
      </c>
      <c r="M14">
        <v>3054</v>
      </c>
      <c r="O14" s="91">
        <v>1072</v>
      </c>
      <c r="P14" s="91"/>
      <c r="Q14" s="402"/>
    </row>
    <row r="15" spans="1:17" ht="15">
      <c r="A15" s="827"/>
      <c r="B15" s="91"/>
      <c r="C15" s="1">
        <v>1</v>
      </c>
      <c r="E15" s="91"/>
      <c r="F15" s="28"/>
      <c r="G15" s="826"/>
      <c r="H15" s="28">
        <v>1</v>
      </c>
      <c r="I15" s="28">
        <f t="shared" si="0"/>
        <v>0</v>
      </c>
      <c r="M15">
        <v>3066</v>
      </c>
      <c r="O15" s="91">
        <v>1074</v>
      </c>
      <c r="P15" s="91"/>
      <c r="Q15" s="402"/>
    </row>
    <row r="16" spans="1:17" ht="15">
      <c r="A16" s="827"/>
      <c r="B16" s="91"/>
      <c r="C16" s="1">
        <v>1</v>
      </c>
      <c r="E16" s="91"/>
      <c r="F16" s="28"/>
      <c r="G16" s="826"/>
      <c r="H16" s="28">
        <v>1</v>
      </c>
      <c r="I16" s="28">
        <f t="shared" si="0"/>
        <v>0</v>
      </c>
      <c r="M16">
        <v>3067</v>
      </c>
      <c r="O16" s="91">
        <v>1075</v>
      </c>
      <c r="P16" s="91"/>
      <c r="Q16" s="402"/>
    </row>
    <row r="17" spans="1:17" ht="15">
      <c r="A17" s="827"/>
      <c r="B17" s="91"/>
      <c r="C17" s="1">
        <v>1</v>
      </c>
      <c r="E17" s="91"/>
      <c r="F17" s="28"/>
      <c r="G17" s="826"/>
      <c r="H17" s="28">
        <v>1</v>
      </c>
      <c r="I17" s="28">
        <f t="shared" si="0"/>
        <v>0</v>
      </c>
      <c r="M17">
        <v>3070</v>
      </c>
      <c r="O17" s="91">
        <v>1076</v>
      </c>
      <c r="P17" s="91"/>
      <c r="Q17" s="402"/>
    </row>
    <row r="18" spans="1:17" ht="15">
      <c r="A18" s="827"/>
      <c r="B18" s="91"/>
      <c r="C18" s="1">
        <v>1</v>
      </c>
      <c r="E18" s="91"/>
      <c r="F18" s="28"/>
      <c r="G18" s="826"/>
      <c r="H18" s="28">
        <v>1</v>
      </c>
      <c r="I18" s="28">
        <f t="shared" si="0"/>
        <v>0</v>
      </c>
      <c r="M18">
        <v>3071</v>
      </c>
      <c r="O18" s="91">
        <v>1081</v>
      </c>
      <c r="P18" s="91"/>
      <c r="Q18" s="402"/>
    </row>
    <row r="19" spans="1:17" ht="15">
      <c r="A19" s="827"/>
      <c r="B19" s="91"/>
      <c r="C19" s="1">
        <v>1</v>
      </c>
      <c r="E19" s="91"/>
      <c r="F19" s="28"/>
      <c r="G19" s="826"/>
      <c r="H19" s="28">
        <v>1</v>
      </c>
      <c r="I19" s="28">
        <f t="shared" si="0"/>
        <v>0</v>
      </c>
      <c r="M19">
        <v>3081</v>
      </c>
      <c r="O19" s="91">
        <v>2021</v>
      </c>
      <c r="P19" s="91"/>
      <c r="Q19" s="402"/>
    </row>
    <row r="20" spans="1:17" ht="15">
      <c r="A20" s="827"/>
      <c r="B20" s="91"/>
      <c r="C20" s="1">
        <v>1</v>
      </c>
      <c r="E20" s="91"/>
      <c r="F20" s="28"/>
      <c r="G20" s="826"/>
      <c r="H20" s="28">
        <v>1</v>
      </c>
      <c r="I20" s="28">
        <f t="shared" si="0"/>
        <v>0</v>
      </c>
      <c r="M20">
        <v>3082</v>
      </c>
      <c r="O20" s="91">
        <v>2022</v>
      </c>
      <c r="P20" s="91"/>
      <c r="Q20" s="402"/>
    </row>
    <row r="21" spans="1:17" ht="15">
      <c r="A21" s="827"/>
      <c r="B21" s="91"/>
      <c r="C21" s="1">
        <v>1</v>
      </c>
      <c r="E21" s="91"/>
      <c r="F21" s="28"/>
      <c r="G21" s="826"/>
      <c r="H21" s="28">
        <v>1</v>
      </c>
      <c r="I21" s="28">
        <f t="shared" si="0"/>
        <v>0</v>
      </c>
      <c r="M21">
        <v>3181</v>
      </c>
      <c r="O21" s="91">
        <v>2025</v>
      </c>
      <c r="P21" s="91"/>
      <c r="Q21" s="402"/>
    </row>
    <row r="22" spans="1:17" ht="15">
      <c r="A22" s="827"/>
      <c r="B22" s="91"/>
      <c r="C22" s="1">
        <v>1</v>
      </c>
      <c r="E22" s="91"/>
      <c r="F22" s="28"/>
      <c r="G22" s="826"/>
      <c r="H22" s="28">
        <v>1</v>
      </c>
      <c r="I22" s="28">
        <f t="shared" si="0"/>
        <v>0</v>
      </c>
      <c r="M22">
        <v>3186</v>
      </c>
      <c r="O22" s="91">
        <v>2030</v>
      </c>
      <c r="P22" s="91"/>
      <c r="Q22" s="402"/>
    </row>
    <row r="23" spans="1:17" ht="15">
      <c r="A23" s="827"/>
      <c r="B23" s="91"/>
      <c r="C23" s="1">
        <v>1</v>
      </c>
      <c r="E23" s="91"/>
      <c r="F23" s="28"/>
      <c r="G23" s="826"/>
      <c r="H23" s="28">
        <v>1</v>
      </c>
      <c r="I23" s="28">
        <f t="shared" si="0"/>
        <v>0</v>
      </c>
      <c r="M23">
        <v>3190</v>
      </c>
      <c r="O23" s="91">
        <v>2040</v>
      </c>
      <c r="P23" s="91"/>
      <c r="Q23" s="402"/>
    </row>
    <row r="24" spans="1:17" ht="15">
      <c r="A24" s="827"/>
      <c r="B24" s="91"/>
      <c r="C24" s="1">
        <v>1</v>
      </c>
      <c r="E24" s="90"/>
      <c r="F24" s="28"/>
      <c r="G24" s="826"/>
      <c r="H24" s="28">
        <v>1</v>
      </c>
      <c r="I24" s="28">
        <f t="shared" si="0"/>
        <v>0</v>
      </c>
      <c r="M24">
        <v>3191</v>
      </c>
      <c r="O24" s="91">
        <v>2044</v>
      </c>
      <c r="P24" s="91"/>
      <c r="Q24" s="402"/>
    </row>
    <row r="25" spans="1:17" ht="15">
      <c r="A25" s="827"/>
      <c r="B25" s="91"/>
      <c r="C25" s="1">
        <v>1</v>
      </c>
      <c r="E25" s="90"/>
      <c r="F25" s="28"/>
      <c r="G25" s="826"/>
      <c r="H25" s="28">
        <v>1</v>
      </c>
      <c r="I25" s="28">
        <f t="shared" si="0"/>
        <v>0</v>
      </c>
      <c r="M25">
        <v>3192</v>
      </c>
      <c r="O25" s="91">
        <v>2070</v>
      </c>
      <c r="P25" s="91"/>
      <c r="Q25" s="402"/>
    </row>
    <row r="26" spans="1:17" ht="15">
      <c r="A26" s="827"/>
      <c r="B26" s="91"/>
      <c r="C26" s="1">
        <v>1</v>
      </c>
      <c r="E26" s="90"/>
      <c r="F26" s="28"/>
      <c r="G26" s="826"/>
      <c r="H26" s="28">
        <v>1</v>
      </c>
      <c r="I26" s="28">
        <f t="shared" si="0"/>
        <v>0</v>
      </c>
      <c r="M26">
        <v>3193</v>
      </c>
      <c r="O26" s="91">
        <v>2086</v>
      </c>
      <c r="P26" s="91"/>
      <c r="Q26" s="402"/>
    </row>
    <row r="27" spans="1:17" ht="15">
      <c r="A27" s="827"/>
      <c r="B27" s="91"/>
      <c r="C27" s="1">
        <v>1</v>
      </c>
      <c r="E27" s="90"/>
      <c r="F27" s="28"/>
      <c r="G27" s="826"/>
      <c r="H27" s="28">
        <v>1</v>
      </c>
      <c r="I27" s="28">
        <f t="shared" si="0"/>
        <v>0</v>
      </c>
      <c r="M27">
        <v>3195</v>
      </c>
      <c r="O27" s="91">
        <v>3050</v>
      </c>
      <c r="P27" s="91"/>
      <c r="Q27" s="402"/>
    </row>
    <row r="28" spans="1:17" ht="15">
      <c r="A28" s="827"/>
      <c r="B28" s="91"/>
      <c r="C28" s="1">
        <v>1</v>
      </c>
      <c r="E28" s="90"/>
      <c r="F28" s="28"/>
      <c r="G28" s="826"/>
      <c r="H28" s="28">
        <v>1</v>
      </c>
      <c r="I28" s="28">
        <f t="shared" si="0"/>
        <v>0</v>
      </c>
      <c r="M28">
        <v>3201</v>
      </c>
      <c r="O28" s="91">
        <v>3053</v>
      </c>
      <c r="P28" s="91"/>
      <c r="Q28" s="402"/>
    </row>
    <row r="29" spans="1:17" ht="15">
      <c r="A29" s="827"/>
      <c r="B29" s="91"/>
      <c r="C29" s="1">
        <v>1</v>
      </c>
      <c r="E29" s="90"/>
      <c r="F29" s="28"/>
      <c r="G29" s="826"/>
      <c r="H29" s="28">
        <v>1</v>
      </c>
      <c r="I29" s="28">
        <f t="shared" si="0"/>
        <v>0</v>
      </c>
      <c r="M29">
        <v>3202</v>
      </c>
      <c r="O29" s="91">
        <v>3054</v>
      </c>
      <c r="P29" s="91"/>
      <c r="Q29" s="402"/>
    </row>
    <row r="30" spans="1:17" ht="15">
      <c r="A30" s="827"/>
      <c r="B30" s="91"/>
      <c r="C30" s="1">
        <v>1</v>
      </c>
      <c r="E30" s="90"/>
      <c r="F30" s="28"/>
      <c r="G30" s="826"/>
      <c r="H30" s="28">
        <v>1</v>
      </c>
      <c r="I30" s="28">
        <f t="shared" si="0"/>
        <v>0</v>
      </c>
      <c r="M30">
        <v>3203</v>
      </c>
      <c r="O30" s="90">
        <v>3060</v>
      </c>
      <c r="P30" s="91"/>
      <c r="Q30" s="402"/>
    </row>
    <row r="31" spans="1:17" ht="15">
      <c r="A31" s="827"/>
      <c r="B31" s="91"/>
      <c r="C31" s="1">
        <v>1</v>
      </c>
      <c r="E31" s="90"/>
      <c r="F31" s="28"/>
      <c r="G31" s="826"/>
      <c r="H31" s="28">
        <v>1</v>
      </c>
      <c r="I31" s="28">
        <f t="shared" si="0"/>
        <v>0</v>
      </c>
      <c r="M31">
        <v>3205</v>
      </c>
      <c r="O31" s="91">
        <v>3065</v>
      </c>
      <c r="P31" s="91"/>
      <c r="Q31" s="402"/>
    </row>
    <row r="32" spans="1:17" ht="15">
      <c r="A32" s="827"/>
      <c r="B32" s="91"/>
      <c r="C32" s="1">
        <v>1</v>
      </c>
      <c r="E32" s="90"/>
      <c r="F32" s="28"/>
      <c r="G32" s="826"/>
      <c r="H32" s="28">
        <v>1</v>
      </c>
      <c r="I32" s="28">
        <f t="shared" si="0"/>
        <v>0</v>
      </c>
      <c r="M32">
        <v>3212</v>
      </c>
      <c r="O32" s="91">
        <v>3067</v>
      </c>
      <c r="P32" s="91"/>
      <c r="Q32" s="402"/>
    </row>
    <row r="33" spans="1:17" ht="15">
      <c r="A33" s="827"/>
      <c r="B33" s="91"/>
      <c r="C33" s="1">
        <v>1</v>
      </c>
      <c r="E33" s="90"/>
      <c r="F33" s="28"/>
      <c r="G33" s="826"/>
      <c r="H33" s="28">
        <v>1</v>
      </c>
      <c r="I33" s="28">
        <f t="shared" si="0"/>
        <v>0</v>
      </c>
      <c r="M33">
        <v>3213</v>
      </c>
      <c r="O33" s="91">
        <v>3070</v>
      </c>
      <c r="P33" s="91"/>
      <c r="Q33" s="402"/>
    </row>
    <row r="34" spans="1:17" ht="15">
      <c r="A34" s="827"/>
      <c r="B34" s="91"/>
      <c r="C34" s="1">
        <v>1</v>
      </c>
      <c r="E34" s="90"/>
      <c r="F34" s="28"/>
      <c r="G34" s="826"/>
      <c r="H34" s="28">
        <v>1</v>
      </c>
      <c r="I34" s="28">
        <f t="shared" si="0"/>
        <v>0</v>
      </c>
      <c r="M34">
        <v>3214</v>
      </c>
      <c r="O34" s="91">
        <v>3071</v>
      </c>
      <c r="P34" s="91"/>
      <c r="Q34" s="402"/>
    </row>
    <row r="35" spans="1:17" ht="15">
      <c r="A35" s="827"/>
      <c r="B35" s="91"/>
      <c r="C35" s="1">
        <v>1</v>
      </c>
      <c r="E35" s="90"/>
      <c r="G35" s="826"/>
      <c r="H35" s="28">
        <v>1</v>
      </c>
      <c r="I35" s="28">
        <f t="shared" si="0"/>
        <v>0</v>
      </c>
      <c r="M35">
        <v>3215</v>
      </c>
      <c r="O35" s="91">
        <v>3072</v>
      </c>
      <c r="P35" s="91"/>
      <c r="Q35" s="402"/>
    </row>
    <row r="36" spans="1:17" ht="15">
      <c r="A36" s="827"/>
      <c r="B36" s="91"/>
      <c r="C36" s="1">
        <v>1</v>
      </c>
      <c r="E36" s="90"/>
      <c r="G36" s="826"/>
      <c r="H36" s="28">
        <v>1</v>
      </c>
      <c r="I36" s="28">
        <f t="shared" si="0"/>
        <v>0</v>
      </c>
      <c r="M36">
        <v>3217</v>
      </c>
      <c r="O36" s="91">
        <v>3080</v>
      </c>
      <c r="P36" s="91"/>
      <c r="Q36" s="402"/>
    </row>
    <row r="37" spans="1:17" ht="15">
      <c r="A37" s="827"/>
      <c r="B37" s="91"/>
      <c r="C37" s="1">
        <v>1</v>
      </c>
      <c r="E37" s="90"/>
      <c r="G37" s="826"/>
      <c r="H37" s="28">
        <v>1</v>
      </c>
      <c r="I37" s="28">
        <f t="shared" si="0"/>
        <v>0</v>
      </c>
      <c r="M37">
        <v>3221</v>
      </c>
      <c r="O37" s="91">
        <v>3081</v>
      </c>
      <c r="P37" s="91"/>
      <c r="Q37" s="402"/>
    </row>
    <row r="38" spans="1:17" ht="15">
      <c r="A38" s="827"/>
      <c r="B38" s="91"/>
      <c r="C38" s="1">
        <v>1</v>
      </c>
      <c r="E38" s="90"/>
      <c r="G38" s="826"/>
      <c r="H38" s="28">
        <v>1</v>
      </c>
      <c r="I38" s="28">
        <f t="shared" si="0"/>
        <v>0</v>
      </c>
      <c r="M38">
        <v>3231</v>
      </c>
      <c r="O38" s="90">
        <v>3082</v>
      </c>
      <c r="P38" s="91"/>
      <c r="Q38" s="402"/>
    </row>
    <row r="39" spans="1:17" ht="15">
      <c r="A39" s="827"/>
      <c r="B39" s="91"/>
      <c r="C39" s="1">
        <v>1</v>
      </c>
      <c r="E39" s="90"/>
      <c r="G39" s="826"/>
      <c r="H39" s="28">
        <v>1</v>
      </c>
      <c r="I39" s="28">
        <f t="shared" si="0"/>
        <v>0</v>
      </c>
      <c r="M39">
        <v>3232</v>
      </c>
      <c r="O39" s="91">
        <v>3090</v>
      </c>
      <c r="P39" s="91"/>
      <c r="Q39" s="402"/>
    </row>
    <row r="40" spans="1:17" ht="15">
      <c r="A40" s="827"/>
      <c r="B40" s="91"/>
      <c r="C40" s="1">
        <v>1</v>
      </c>
      <c r="E40" s="90"/>
      <c r="G40" s="826"/>
      <c r="H40" s="28">
        <v>1</v>
      </c>
      <c r="I40" s="28">
        <f t="shared" si="0"/>
        <v>0</v>
      </c>
      <c r="M40">
        <v>3233</v>
      </c>
      <c r="O40" s="91">
        <v>3100</v>
      </c>
      <c r="P40" s="91"/>
      <c r="Q40" s="402"/>
    </row>
    <row r="41" spans="1:17" ht="15">
      <c r="A41" s="827"/>
      <c r="B41" s="91"/>
      <c r="C41" s="1">
        <v>1</v>
      </c>
      <c r="E41" s="90"/>
      <c r="G41" s="826"/>
      <c r="H41" s="28">
        <v>1</v>
      </c>
      <c r="I41" s="28">
        <f t="shared" si="0"/>
        <v>0</v>
      </c>
      <c r="M41">
        <v>3237</v>
      </c>
      <c r="O41" s="91">
        <v>3150</v>
      </c>
      <c r="P41" s="91"/>
      <c r="Q41" s="402"/>
    </row>
    <row r="42" spans="1:17" ht="15">
      <c r="A42" s="827"/>
      <c r="B42" s="91"/>
      <c r="C42" s="1">
        <v>1</v>
      </c>
      <c r="E42" s="90"/>
      <c r="G42" s="826"/>
      <c r="H42" s="28">
        <v>1</v>
      </c>
      <c r="I42" s="28">
        <f t="shared" si="0"/>
        <v>0</v>
      </c>
      <c r="M42">
        <v>3245</v>
      </c>
      <c r="O42" s="90">
        <v>3186</v>
      </c>
      <c r="P42" s="91"/>
      <c r="Q42" s="402"/>
    </row>
    <row r="43" spans="1:17" ht="15">
      <c r="A43" s="827"/>
      <c r="B43" s="91"/>
      <c r="C43" s="1">
        <v>1</v>
      </c>
      <c r="E43" s="90"/>
      <c r="G43" s="826"/>
      <c r="H43" s="28">
        <v>1</v>
      </c>
      <c r="I43" s="28">
        <f t="shared" si="0"/>
        <v>0</v>
      </c>
      <c r="M43">
        <v>3405</v>
      </c>
      <c r="O43" s="91">
        <v>3190</v>
      </c>
      <c r="P43" s="91"/>
      <c r="Q43" s="402"/>
    </row>
    <row r="44" spans="1:17" ht="15">
      <c r="A44" s="827"/>
      <c r="B44" s="91"/>
      <c r="C44" s="1">
        <v>1</v>
      </c>
      <c r="E44" s="90"/>
      <c r="G44" s="826"/>
      <c r="H44" s="28">
        <v>1</v>
      </c>
      <c r="I44" s="28">
        <f t="shared" si="0"/>
        <v>0</v>
      </c>
      <c r="M44">
        <v>3411</v>
      </c>
      <c r="O44" s="90">
        <v>3191</v>
      </c>
      <c r="P44" s="91"/>
      <c r="Q44" s="402"/>
    </row>
    <row r="45" spans="1:17" ht="15">
      <c r="A45" s="827"/>
      <c r="B45" s="91"/>
      <c r="C45" s="1">
        <v>1</v>
      </c>
      <c r="E45" s="90"/>
      <c r="G45" s="826"/>
      <c r="H45" s="28">
        <v>1</v>
      </c>
      <c r="I45" s="28">
        <f t="shared" si="0"/>
        <v>0</v>
      </c>
      <c r="M45">
        <v>4030</v>
      </c>
      <c r="O45" s="91">
        <v>3192</v>
      </c>
      <c r="P45" s="91"/>
      <c r="Q45" s="402"/>
    </row>
    <row r="46" spans="1:17" ht="15">
      <c r="A46" s="827"/>
      <c r="B46" s="91"/>
      <c r="C46" s="1">
        <v>1</v>
      </c>
      <c r="E46" s="90"/>
      <c r="G46" s="826"/>
      <c r="H46" s="28">
        <v>1</v>
      </c>
      <c r="I46" s="28">
        <f t="shared" si="0"/>
        <v>0</v>
      </c>
      <c r="M46">
        <v>4033</v>
      </c>
      <c r="O46" s="91">
        <v>3193</v>
      </c>
      <c r="P46" s="91"/>
      <c r="Q46" s="402"/>
    </row>
    <row r="47" spans="1:17" ht="15">
      <c r="A47" s="827"/>
      <c r="B47" s="91"/>
      <c r="C47" s="1">
        <v>1</v>
      </c>
      <c r="E47" s="90"/>
      <c r="G47" s="826"/>
      <c r="H47" s="28">
        <v>1</v>
      </c>
      <c r="I47" s="28">
        <f t="shared" si="0"/>
        <v>0</v>
      </c>
      <c r="M47">
        <v>4043</v>
      </c>
      <c r="O47" s="91">
        <v>3195</v>
      </c>
      <c r="P47" s="91"/>
      <c r="Q47" s="402"/>
    </row>
    <row r="48" spans="1:17" ht="15">
      <c r="A48" s="827"/>
      <c r="B48" s="91"/>
      <c r="C48" s="1">
        <v>1</v>
      </c>
      <c r="E48" s="90"/>
      <c r="G48" s="826"/>
      <c r="H48" s="28">
        <v>1</v>
      </c>
      <c r="I48" s="28">
        <f t="shared" si="0"/>
        <v>0</v>
      </c>
      <c r="M48">
        <v>4046</v>
      </c>
      <c r="O48" s="91">
        <v>3201</v>
      </c>
      <c r="P48" s="91"/>
      <c r="Q48" s="402"/>
    </row>
    <row r="49" spans="1:17" ht="15">
      <c r="A49" s="827"/>
      <c r="B49" s="91"/>
      <c r="C49" s="1">
        <v>1</v>
      </c>
      <c r="E49" s="90"/>
      <c r="G49" s="826"/>
      <c r="H49" s="28">
        <v>1</v>
      </c>
      <c r="I49" s="28">
        <f t="shared" si="0"/>
        <v>0</v>
      </c>
      <c r="M49">
        <v>4051</v>
      </c>
      <c r="O49" s="91">
        <v>3202</v>
      </c>
      <c r="P49" s="91"/>
      <c r="Q49" s="402"/>
    </row>
    <row r="50" spans="1:17" ht="15">
      <c r="A50" s="827"/>
      <c r="B50" s="91"/>
      <c r="C50" s="1">
        <v>1</v>
      </c>
      <c r="E50" s="90"/>
      <c r="G50" s="826"/>
      <c r="H50" s="28">
        <v>1</v>
      </c>
      <c r="I50" s="28">
        <f t="shared" si="0"/>
        <v>0</v>
      </c>
      <c r="M50">
        <v>4053</v>
      </c>
      <c r="O50" s="91">
        <v>3203</v>
      </c>
      <c r="P50" s="91"/>
      <c r="Q50" s="402"/>
    </row>
    <row r="51" spans="1:17" ht="15">
      <c r="A51" s="827"/>
      <c r="B51" s="91"/>
      <c r="C51" s="1">
        <v>1</v>
      </c>
      <c r="E51" s="90"/>
      <c r="G51" s="826"/>
      <c r="H51" s="28">
        <v>1</v>
      </c>
      <c r="I51" s="28">
        <f t="shared" si="0"/>
        <v>0</v>
      </c>
      <c r="M51">
        <v>5083</v>
      </c>
      <c r="O51" s="91">
        <v>3205</v>
      </c>
      <c r="P51" s="91"/>
      <c r="Q51" s="402"/>
    </row>
    <row r="52" spans="1:17" ht="15">
      <c r="A52" s="827"/>
      <c r="B52" s="91"/>
      <c r="C52" s="1">
        <v>1</v>
      </c>
      <c r="E52" s="90"/>
      <c r="G52" s="826"/>
      <c r="H52" s="28">
        <v>1</v>
      </c>
      <c r="I52" s="28">
        <f t="shared" si="0"/>
        <v>0</v>
      </c>
      <c r="M52">
        <v>5084</v>
      </c>
      <c r="O52" s="91">
        <v>3207</v>
      </c>
      <c r="P52" s="91"/>
      <c r="Q52" s="402"/>
    </row>
    <row r="53" spans="1:17" ht="15">
      <c r="A53" s="827"/>
      <c r="B53" s="91"/>
      <c r="C53" s="1">
        <v>1</v>
      </c>
      <c r="E53" s="90"/>
      <c r="G53" s="826"/>
      <c r="H53" s="28">
        <v>1</v>
      </c>
      <c r="I53" s="28">
        <f t="shared" si="0"/>
        <v>0</v>
      </c>
      <c r="M53">
        <v>5089</v>
      </c>
      <c r="O53" s="91">
        <v>3209</v>
      </c>
      <c r="P53" s="91"/>
      <c r="Q53" s="402"/>
    </row>
    <row r="54" spans="1:17" ht="15">
      <c r="A54" s="827"/>
      <c r="B54" s="91"/>
      <c r="C54" s="1">
        <v>1</v>
      </c>
      <c r="E54" s="90"/>
      <c r="G54" s="826"/>
      <c r="H54" s="28">
        <v>1</v>
      </c>
      <c r="I54" s="28">
        <f t="shared" si="0"/>
        <v>0</v>
      </c>
      <c r="M54">
        <v>5090</v>
      </c>
      <c r="O54" s="91">
        <v>3213</v>
      </c>
      <c r="P54" s="91"/>
      <c r="Q54" s="402"/>
    </row>
    <row r="55" spans="1:17" ht="15">
      <c r="A55" s="827"/>
      <c r="B55" s="91"/>
      <c r="C55" s="1">
        <v>1</v>
      </c>
      <c r="E55" s="90"/>
      <c r="G55" s="826"/>
      <c r="H55" s="28">
        <v>1</v>
      </c>
      <c r="I55" s="28">
        <f t="shared" si="0"/>
        <v>0</v>
      </c>
      <c r="M55">
        <v>5096</v>
      </c>
      <c r="O55" s="91">
        <v>3214</v>
      </c>
      <c r="P55" s="91"/>
      <c r="Q55" s="402"/>
    </row>
    <row r="56" spans="1:17" ht="15">
      <c r="A56" s="827"/>
      <c r="B56" s="91"/>
      <c r="C56" s="1">
        <v>1</v>
      </c>
      <c r="E56" s="90"/>
      <c r="G56" s="826"/>
      <c r="H56" s="28">
        <v>1</v>
      </c>
      <c r="I56" s="28">
        <f t="shared" si="0"/>
        <v>0</v>
      </c>
      <c r="M56">
        <v>5099</v>
      </c>
      <c r="O56" s="91">
        <v>3215</v>
      </c>
      <c r="P56" s="91"/>
      <c r="Q56" s="402"/>
    </row>
    <row r="57" spans="1:17" ht="15">
      <c r="A57" s="827"/>
      <c r="B57" s="91"/>
      <c r="C57" s="1">
        <v>1</v>
      </c>
      <c r="E57" s="90"/>
      <c r="G57" s="826"/>
      <c r="H57" s="28">
        <v>1</v>
      </c>
      <c r="I57" s="28">
        <f t="shared" si="0"/>
        <v>0</v>
      </c>
      <c r="M57">
        <v>5904</v>
      </c>
      <c r="O57" s="91">
        <v>3217</v>
      </c>
      <c r="P57" s="91"/>
      <c r="Q57" s="402"/>
    </row>
    <row r="58" spans="1:17" ht="15">
      <c r="A58" s="827"/>
      <c r="B58" s="91"/>
      <c r="C58" s="1">
        <v>1</v>
      </c>
      <c r="E58" s="90"/>
      <c r="G58" s="826"/>
      <c r="H58" s="28">
        <v>1</v>
      </c>
      <c r="I58" s="28">
        <f t="shared" si="0"/>
        <v>0</v>
      </c>
      <c r="M58">
        <v>5910</v>
      </c>
      <c r="O58" s="91">
        <v>3221</v>
      </c>
      <c r="P58" s="91"/>
      <c r="Q58" s="402"/>
    </row>
    <row r="59" spans="1:17" ht="15">
      <c r="A59" s="827"/>
      <c r="B59" s="91"/>
      <c r="C59" s="1">
        <v>1</v>
      </c>
      <c r="E59" s="90"/>
      <c r="G59" s="826"/>
      <c r="H59" s="28">
        <v>1</v>
      </c>
      <c r="I59" s="28">
        <f t="shared" si="0"/>
        <v>0</v>
      </c>
      <c r="M59">
        <v>5920</v>
      </c>
      <c r="O59" s="91">
        <v>3231</v>
      </c>
      <c r="P59" s="91"/>
      <c r="Q59" s="402"/>
    </row>
    <row r="60" spans="1:17" ht="15">
      <c r="A60" s="827"/>
      <c r="B60" s="91"/>
      <c r="C60" s="1">
        <v>1</v>
      </c>
      <c r="E60" s="90"/>
      <c r="G60" s="826"/>
      <c r="H60" s="28">
        <v>1</v>
      </c>
      <c r="I60" s="28">
        <f t="shared" si="0"/>
        <v>0</v>
      </c>
      <c r="M60">
        <v>5930</v>
      </c>
      <c r="O60" s="91">
        <v>3232</v>
      </c>
      <c r="P60" s="91"/>
      <c r="Q60" s="402"/>
    </row>
    <row r="61" spans="1:17" ht="15">
      <c r="A61" s="827"/>
      <c r="B61" s="91"/>
      <c r="C61" s="1">
        <v>1</v>
      </c>
      <c r="E61" s="90"/>
      <c r="G61" s="826"/>
      <c r="H61" s="28">
        <v>1</v>
      </c>
      <c r="I61" s="28">
        <f t="shared" si="0"/>
        <v>0</v>
      </c>
      <c r="M61">
        <v>5940</v>
      </c>
      <c r="O61" s="91">
        <v>3233</v>
      </c>
      <c r="P61" s="91"/>
      <c r="Q61" s="402"/>
    </row>
    <row r="62" spans="1:17" ht="15">
      <c r="A62" s="827"/>
      <c r="B62" s="91"/>
      <c r="C62" s="1">
        <v>1</v>
      </c>
      <c r="E62" s="90"/>
      <c r="G62" s="826"/>
      <c r="H62" s="28">
        <v>1</v>
      </c>
      <c r="I62" s="28">
        <f t="shared" si="0"/>
        <v>0</v>
      </c>
      <c r="M62">
        <v>5991</v>
      </c>
      <c r="O62" s="91">
        <v>3237</v>
      </c>
      <c r="P62" s="91"/>
      <c r="Q62" s="402"/>
    </row>
    <row r="63" spans="1:17" ht="15">
      <c r="A63" s="827"/>
      <c r="B63" s="91"/>
      <c r="C63" s="1">
        <v>1</v>
      </c>
      <c r="E63" s="90"/>
      <c r="G63" s="826"/>
      <c r="H63" s="28">
        <v>1</v>
      </c>
      <c r="I63" s="28">
        <f t="shared" si="0"/>
        <v>0</v>
      </c>
      <c r="M63">
        <v>6028</v>
      </c>
      <c r="O63" s="91">
        <v>3245</v>
      </c>
      <c r="P63" s="91"/>
      <c r="Q63" s="402"/>
    </row>
    <row r="64" spans="1:17" ht="15">
      <c r="A64" s="827"/>
      <c r="B64" s="91"/>
      <c r="C64" s="1">
        <v>1</v>
      </c>
      <c r="E64" s="90"/>
      <c r="G64" s="826"/>
      <c r="H64" s="28">
        <v>1</v>
      </c>
      <c r="I64" s="28">
        <f t="shared" si="0"/>
        <v>0</v>
      </c>
      <c r="M64">
        <v>6029</v>
      </c>
      <c r="O64" s="91">
        <v>3405</v>
      </c>
      <c r="P64" s="91"/>
      <c r="Q64" s="402"/>
    </row>
    <row r="65" spans="1:17" ht="15">
      <c r="A65" s="827"/>
      <c r="B65" s="91"/>
      <c r="C65" s="1">
        <v>1</v>
      </c>
      <c r="E65" s="90"/>
      <c r="G65" s="826"/>
      <c r="H65" s="28">
        <v>1</v>
      </c>
      <c r="I65" s="28">
        <f t="shared" si="0"/>
        <v>0</v>
      </c>
      <c r="M65">
        <v>6030</v>
      </c>
      <c r="O65" s="91">
        <v>3411</v>
      </c>
      <c r="P65" s="91"/>
      <c r="Q65" s="402"/>
    </row>
    <row r="66" spans="1:17" ht="15">
      <c r="A66" s="827"/>
      <c r="B66" s="91"/>
      <c r="C66" s="1">
        <v>1</v>
      </c>
      <c r="E66" s="90"/>
      <c r="G66" s="826"/>
      <c r="H66" s="28">
        <v>1</v>
      </c>
      <c r="I66" s="28">
        <f t="shared" si="0"/>
        <v>0</v>
      </c>
      <c r="M66">
        <v>6031</v>
      </c>
      <c r="O66" s="90">
        <v>4030</v>
      </c>
      <c r="P66" s="91"/>
      <c r="Q66" s="402"/>
    </row>
    <row r="67" spans="1:17" ht="15">
      <c r="A67" s="827"/>
      <c r="B67" s="91"/>
      <c r="C67" s="1">
        <v>1</v>
      </c>
      <c r="E67" s="90"/>
      <c r="G67" s="826"/>
      <c r="H67" s="28">
        <v>1</v>
      </c>
      <c r="I67" s="28">
        <f t="shared" ref="I67:I125" si="1">G67</f>
        <v>0</v>
      </c>
      <c r="M67">
        <v>6032</v>
      </c>
      <c r="O67" s="90">
        <v>4031</v>
      </c>
      <c r="P67" s="91"/>
      <c r="Q67" s="402"/>
    </row>
    <row r="68" spans="1:17" ht="15">
      <c r="A68" s="827"/>
      <c r="B68" s="91"/>
      <c r="C68" s="1">
        <v>1</v>
      </c>
      <c r="E68" s="90"/>
      <c r="G68" s="826"/>
      <c r="H68" s="28">
        <v>1</v>
      </c>
      <c r="I68" s="28">
        <f t="shared" si="1"/>
        <v>0</v>
      </c>
      <c r="M68">
        <v>6035</v>
      </c>
      <c r="O68" s="90">
        <v>4033</v>
      </c>
      <c r="P68" s="91"/>
      <c r="Q68" s="402"/>
    </row>
    <row r="69" spans="1:17" ht="15">
      <c r="A69" s="827"/>
      <c r="B69" s="91"/>
      <c r="C69" s="1">
        <v>1</v>
      </c>
      <c r="E69" s="90"/>
      <c r="G69" s="826"/>
      <c r="H69" s="28">
        <v>1</v>
      </c>
      <c r="I69" s="28">
        <f t="shared" si="1"/>
        <v>0</v>
      </c>
      <c r="M69">
        <v>6036</v>
      </c>
      <c r="O69" s="90">
        <v>4034</v>
      </c>
      <c r="P69" s="91"/>
      <c r="Q69" s="402"/>
    </row>
    <row r="70" spans="1:17" ht="15">
      <c r="A70" s="827"/>
      <c r="B70" s="91"/>
      <c r="C70" s="1">
        <v>1</v>
      </c>
      <c r="E70" s="90"/>
      <c r="G70" s="826"/>
      <c r="H70" s="28">
        <v>1</v>
      </c>
      <c r="I70" s="28">
        <f t="shared" si="1"/>
        <v>0</v>
      </c>
      <c r="M70">
        <v>6038</v>
      </c>
      <c r="O70" s="91">
        <v>4043</v>
      </c>
      <c r="P70" s="91"/>
      <c r="Q70" s="402"/>
    </row>
    <row r="71" spans="1:17" ht="15">
      <c r="A71" s="827"/>
      <c r="B71" s="91"/>
      <c r="C71" s="1">
        <v>1</v>
      </c>
      <c r="E71" s="90"/>
      <c r="G71" s="826"/>
      <c r="H71" s="28">
        <v>1</v>
      </c>
      <c r="I71" s="28">
        <f t="shared" si="1"/>
        <v>0</v>
      </c>
      <c r="M71">
        <v>6040</v>
      </c>
      <c r="O71" s="90">
        <v>4046</v>
      </c>
      <c r="P71" s="91"/>
      <c r="Q71" s="402"/>
    </row>
    <row r="72" spans="1:17" ht="15">
      <c r="A72" s="827"/>
      <c r="B72" s="91"/>
      <c r="C72" s="1">
        <v>1</v>
      </c>
      <c r="E72" s="90"/>
      <c r="G72" s="826"/>
      <c r="H72" s="28">
        <v>1</v>
      </c>
      <c r="I72" s="28">
        <f t="shared" si="1"/>
        <v>0</v>
      </c>
      <c r="M72">
        <v>6042</v>
      </c>
      <c r="O72" s="91">
        <v>4051</v>
      </c>
      <c r="P72" s="91"/>
      <c r="Q72" s="402"/>
    </row>
    <row r="73" spans="1:17" ht="15">
      <c r="A73" s="827"/>
      <c r="B73" s="91"/>
      <c r="C73" s="1">
        <v>1</v>
      </c>
      <c r="E73" s="90"/>
      <c r="G73" s="826"/>
      <c r="H73" s="28">
        <v>1</v>
      </c>
      <c r="I73" s="28">
        <f t="shared" si="1"/>
        <v>0</v>
      </c>
      <c r="M73">
        <v>6045</v>
      </c>
      <c r="O73" s="91">
        <v>4053</v>
      </c>
      <c r="P73" s="91"/>
      <c r="Q73" s="402"/>
    </row>
    <row r="74" spans="1:17" ht="15">
      <c r="A74" s="827"/>
      <c r="B74" s="91"/>
      <c r="C74" s="1">
        <v>1</v>
      </c>
      <c r="E74" s="90"/>
      <c r="G74" s="826"/>
      <c r="H74" s="28">
        <v>1</v>
      </c>
      <c r="I74" s="28">
        <f t="shared" si="1"/>
        <v>0</v>
      </c>
      <c r="M74">
        <v>6046</v>
      </c>
      <c r="O74" s="90">
        <v>5084</v>
      </c>
      <c r="P74" s="91"/>
      <c r="Q74" s="402"/>
    </row>
    <row r="75" spans="1:17" ht="15">
      <c r="A75" s="827"/>
      <c r="B75" s="91"/>
      <c r="C75" s="1">
        <v>1</v>
      </c>
      <c r="E75" s="90"/>
      <c r="G75" s="826"/>
      <c r="H75" s="28">
        <v>1</v>
      </c>
      <c r="I75" s="28">
        <f t="shared" si="1"/>
        <v>0</v>
      </c>
      <c r="M75">
        <v>6049</v>
      </c>
      <c r="O75" s="90">
        <v>5088</v>
      </c>
      <c r="P75" s="91"/>
      <c r="Q75" s="402"/>
    </row>
    <row r="76" spans="1:17" ht="15">
      <c r="A76" s="827"/>
      <c r="B76" s="91"/>
      <c r="C76" s="1">
        <v>1</v>
      </c>
      <c r="E76" s="90"/>
      <c r="G76" s="826"/>
      <c r="H76" s="28">
        <v>1</v>
      </c>
      <c r="I76" s="28">
        <f t="shared" si="1"/>
        <v>0</v>
      </c>
      <c r="M76">
        <v>6054</v>
      </c>
      <c r="O76" s="91">
        <v>5089</v>
      </c>
      <c r="P76" s="91"/>
      <c r="Q76" s="402"/>
    </row>
    <row r="77" spans="1:17" ht="15">
      <c r="A77" s="827"/>
      <c r="B77" s="91"/>
      <c r="C77" s="1">
        <v>1</v>
      </c>
      <c r="E77" s="90"/>
      <c r="G77" s="826"/>
      <c r="H77" s="28">
        <v>1</v>
      </c>
      <c r="I77" s="28">
        <f t="shared" si="1"/>
        <v>0</v>
      </c>
      <c r="M77">
        <v>6055</v>
      </c>
      <c r="O77" s="91">
        <v>5090</v>
      </c>
      <c r="P77" s="91"/>
      <c r="Q77" s="402"/>
    </row>
    <row r="78" spans="1:17" ht="15">
      <c r="A78" s="827"/>
      <c r="B78" s="91"/>
      <c r="C78" s="1">
        <v>1</v>
      </c>
      <c r="E78" s="90"/>
      <c r="G78" s="826"/>
      <c r="H78" s="28">
        <v>1</v>
      </c>
      <c r="I78" s="28">
        <f t="shared" si="1"/>
        <v>0</v>
      </c>
      <c r="M78">
        <v>6060</v>
      </c>
      <c r="O78" s="90">
        <v>5091</v>
      </c>
      <c r="P78" s="91"/>
      <c r="Q78" s="402"/>
    </row>
    <row r="79" spans="1:17" ht="15">
      <c r="A79" s="827"/>
      <c r="B79" s="91"/>
      <c r="C79" s="1">
        <v>1</v>
      </c>
      <c r="E79" s="90"/>
      <c r="G79" s="826"/>
      <c r="H79" s="28">
        <v>1</v>
      </c>
      <c r="I79" s="28">
        <f t="shared" si="1"/>
        <v>0</v>
      </c>
      <c r="M79">
        <v>6064</v>
      </c>
      <c r="O79" s="90">
        <v>5092</v>
      </c>
      <c r="P79" s="91"/>
      <c r="Q79" s="402"/>
    </row>
    <row r="80" spans="1:17" ht="15">
      <c r="A80" s="827"/>
      <c r="B80" s="91"/>
      <c r="C80" s="1">
        <v>1</v>
      </c>
      <c r="E80" s="90"/>
      <c r="G80" s="826"/>
      <c r="H80" s="28">
        <v>1</v>
      </c>
      <c r="I80" s="28">
        <f t="shared" si="1"/>
        <v>0</v>
      </c>
      <c r="M80">
        <v>6068</v>
      </c>
      <c r="O80" s="90">
        <v>5093</v>
      </c>
      <c r="P80" s="91"/>
      <c r="Q80" s="402"/>
    </row>
    <row r="81" spans="1:17" ht="15">
      <c r="A81" s="827"/>
      <c r="B81" s="91"/>
      <c r="C81" s="1">
        <v>1</v>
      </c>
      <c r="E81" s="90"/>
      <c r="G81" s="826"/>
      <c r="H81" s="28">
        <v>1</v>
      </c>
      <c r="I81" s="28">
        <f t="shared" si="1"/>
        <v>0</v>
      </c>
      <c r="M81">
        <v>6070</v>
      </c>
      <c r="O81" s="90">
        <v>5094</v>
      </c>
      <c r="P81" s="91"/>
      <c r="Q81" s="402"/>
    </row>
    <row r="82" spans="1:17" ht="15">
      <c r="A82" s="827"/>
      <c r="B82" s="91"/>
      <c r="C82" s="1">
        <v>1</v>
      </c>
      <c r="E82" s="90"/>
      <c r="G82" s="826"/>
      <c r="H82" s="28">
        <v>1</v>
      </c>
      <c r="I82" s="28">
        <f t="shared" si="1"/>
        <v>0</v>
      </c>
      <c r="M82">
        <v>6073</v>
      </c>
      <c r="O82" s="90">
        <v>5095</v>
      </c>
      <c r="P82" s="91"/>
      <c r="Q82" s="402"/>
    </row>
    <row r="83" spans="1:17" ht="15">
      <c r="A83" s="827"/>
      <c r="B83" s="91"/>
      <c r="C83" s="1">
        <v>1</v>
      </c>
      <c r="E83" s="90"/>
      <c r="G83" s="826"/>
      <c r="H83" s="28">
        <v>1</v>
      </c>
      <c r="I83" s="28">
        <f t="shared" si="1"/>
        <v>0</v>
      </c>
      <c r="M83">
        <v>6074</v>
      </c>
      <c r="O83" s="90">
        <v>5096</v>
      </c>
      <c r="P83" s="91"/>
      <c r="Q83" s="402"/>
    </row>
    <row r="84" spans="1:17" ht="15">
      <c r="A84" s="827"/>
      <c r="B84" s="91"/>
      <c r="C84" s="1">
        <v>1</v>
      </c>
      <c r="E84" s="90"/>
      <c r="G84" s="826"/>
      <c r="H84" s="28">
        <v>1</v>
      </c>
      <c r="I84" s="28">
        <f t="shared" si="1"/>
        <v>0</v>
      </c>
      <c r="M84">
        <v>6075</v>
      </c>
      <c r="O84" s="90">
        <v>5097</v>
      </c>
      <c r="P84" s="91"/>
      <c r="Q84" s="402"/>
    </row>
    <row r="85" spans="1:17" ht="15">
      <c r="A85" s="827"/>
      <c r="B85" s="91"/>
      <c r="C85" s="1">
        <v>1</v>
      </c>
      <c r="E85" s="90"/>
      <c r="G85" s="826"/>
      <c r="H85" s="28">
        <v>1</v>
      </c>
      <c r="I85" s="28">
        <f t="shared" si="1"/>
        <v>0</v>
      </c>
      <c r="M85">
        <v>6076</v>
      </c>
      <c r="O85" s="90">
        <v>5098</v>
      </c>
      <c r="P85" s="91"/>
      <c r="Q85" s="402"/>
    </row>
    <row r="86" spans="1:17" ht="15">
      <c r="A86" s="827"/>
      <c r="B86" s="91"/>
      <c r="C86" s="1">
        <v>1</v>
      </c>
      <c r="E86" s="90"/>
      <c r="G86" s="826"/>
      <c r="H86" s="28">
        <v>1</v>
      </c>
      <c r="I86" s="28">
        <f t="shared" si="1"/>
        <v>0</v>
      </c>
      <c r="M86">
        <v>6077</v>
      </c>
      <c r="O86" s="90">
        <v>5099</v>
      </c>
      <c r="P86" s="91"/>
      <c r="Q86" s="402"/>
    </row>
    <row r="87" spans="1:17" ht="15">
      <c r="A87" s="827"/>
      <c r="B87" s="91"/>
      <c r="C87" s="1">
        <v>1</v>
      </c>
      <c r="E87" s="90"/>
      <c r="G87" s="826"/>
      <c r="H87" s="28">
        <v>1</v>
      </c>
      <c r="I87" s="28">
        <f t="shared" si="1"/>
        <v>0</v>
      </c>
      <c r="M87">
        <v>6078</v>
      </c>
      <c r="O87" s="90">
        <v>5100</v>
      </c>
      <c r="P87" s="91"/>
      <c r="Q87" s="402"/>
    </row>
    <row r="88" spans="1:17" ht="15">
      <c r="A88" s="827"/>
      <c r="B88" s="91"/>
      <c r="C88" s="1">
        <v>1</v>
      </c>
      <c r="E88" s="90"/>
      <c r="G88" s="826"/>
      <c r="H88" s="28">
        <v>1</v>
      </c>
      <c r="I88" s="28">
        <f t="shared" si="1"/>
        <v>0</v>
      </c>
      <c r="M88">
        <v>6079</v>
      </c>
      <c r="O88" s="90">
        <v>5101</v>
      </c>
      <c r="P88" s="91"/>
      <c r="Q88" s="402"/>
    </row>
    <row r="89" spans="1:17" ht="15">
      <c r="A89" s="827"/>
      <c r="B89" s="91"/>
      <c r="C89" s="1">
        <v>1</v>
      </c>
      <c r="E89" s="90"/>
      <c r="G89" s="826"/>
      <c r="H89" s="28">
        <v>1</v>
      </c>
      <c r="I89" s="28">
        <f t="shared" si="1"/>
        <v>0</v>
      </c>
      <c r="M89">
        <v>6082</v>
      </c>
      <c r="O89" s="90">
        <v>5102</v>
      </c>
      <c r="P89" s="91"/>
      <c r="Q89" s="402"/>
    </row>
    <row r="90" spans="1:17" ht="15">
      <c r="A90" s="827"/>
      <c r="B90" s="91"/>
      <c r="C90" s="1">
        <v>1</v>
      </c>
      <c r="E90" s="90"/>
      <c r="G90" s="826"/>
      <c r="H90" s="28">
        <v>1</v>
      </c>
      <c r="I90" s="28">
        <f t="shared" si="1"/>
        <v>0</v>
      </c>
      <c r="M90">
        <v>6083</v>
      </c>
      <c r="O90" s="90">
        <v>5904</v>
      </c>
      <c r="P90" s="91"/>
      <c r="Q90" s="402"/>
    </row>
    <row r="91" spans="1:17" ht="15">
      <c r="A91" s="827"/>
      <c r="B91" s="91"/>
      <c r="C91" s="1">
        <v>1</v>
      </c>
      <c r="E91" s="90"/>
      <c r="G91" s="826"/>
      <c r="H91" s="28">
        <v>1</v>
      </c>
      <c r="I91" s="28">
        <f t="shared" si="1"/>
        <v>0</v>
      </c>
      <c r="M91">
        <v>6086</v>
      </c>
      <c r="O91" s="90">
        <v>5910</v>
      </c>
      <c r="P91" s="91"/>
      <c r="Q91" s="402"/>
    </row>
    <row r="92" spans="1:17" ht="15">
      <c r="A92" s="827"/>
      <c r="B92" s="91"/>
      <c r="C92" s="1">
        <v>1</v>
      </c>
      <c r="E92" s="90"/>
      <c r="G92" s="826"/>
      <c r="H92" s="28">
        <v>1</v>
      </c>
      <c r="I92" s="28">
        <f t="shared" si="1"/>
        <v>0</v>
      </c>
      <c r="M92">
        <v>6087</v>
      </c>
      <c r="O92" s="90">
        <v>5920</v>
      </c>
      <c r="P92" s="91"/>
      <c r="Q92" s="402"/>
    </row>
    <row r="93" spans="1:17" ht="15">
      <c r="A93" s="827"/>
      <c r="B93" s="91"/>
      <c r="C93" s="1">
        <v>1</v>
      </c>
      <c r="E93" s="90"/>
      <c r="G93" s="826"/>
      <c r="H93" s="28">
        <v>1</v>
      </c>
      <c r="I93" s="28">
        <f t="shared" si="1"/>
        <v>0</v>
      </c>
      <c r="M93">
        <v>6099</v>
      </c>
      <c r="O93" s="90">
        <v>5930</v>
      </c>
      <c r="P93" s="91"/>
      <c r="Q93" s="402"/>
    </row>
    <row r="94" spans="1:17" ht="15">
      <c r="A94" s="827"/>
      <c r="B94" s="91"/>
      <c r="C94" s="1">
        <v>1</v>
      </c>
      <c r="E94" s="90"/>
      <c r="G94" s="826"/>
      <c r="H94" s="28">
        <v>1</v>
      </c>
      <c r="I94" s="28">
        <f t="shared" si="1"/>
        <v>0</v>
      </c>
      <c r="M94">
        <v>6101</v>
      </c>
      <c r="O94" s="90">
        <v>5940</v>
      </c>
      <c r="P94" s="91"/>
      <c r="Q94" s="402"/>
    </row>
    <row r="95" spans="1:17" ht="15">
      <c r="A95" s="827"/>
      <c r="B95" s="91"/>
      <c r="C95" s="1">
        <v>1</v>
      </c>
      <c r="E95" s="90"/>
      <c r="G95" s="826"/>
      <c r="H95" s="28">
        <v>1</v>
      </c>
      <c r="I95" s="28">
        <f t="shared" si="1"/>
        <v>0</v>
      </c>
      <c r="M95">
        <v>6102</v>
      </c>
      <c r="O95" s="91">
        <v>5970</v>
      </c>
      <c r="P95" s="91"/>
      <c r="Q95" s="402"/>
    </row>
    <row r="96" spans="1:17" ht="15">
      <c r="A96" s="827"/>
      <c r="B96" s="91"/>
      <c r="C96" s="1">
        <v>1</v>
      </c>
      <c r="E96" s="90"/>
      <c r="G96" s="826"/>
      <c r="H96" s="28">
        <v>1</v>
      </c>
      <c r="I96" s="28">
        <f t="shared" si="1"/>
        <v>0</v>
      </c>
      <c r="M96">
        <v>6103</v>
      </c>
      <c r="O96" s="90">
        <v>5991</v>
      </c>
      <c r="P96" s="91"/>
      <c r="Q96" s="402"/>
    </row>
    <row r="97" spans="1:17" ht="15">
      <c r="A97" s="827"/>
      <c r="B97" s="91"/>
      <c r="C97" s="1">
        <v>1</v>
      </c>
      <c r="E97" s="90"/>
      <c r="G97" s="826"/>
      <c r="H97" s="28">
        <v>1</v>
      </c>
      <c r="I97" s="28">
        <f t="shared" si="1"/>
        <v>0</v>
      </c>
      <c r="M97">
        <v>6104</v>
      </c>
      <c r="O97" s="90">
        <v>6010</v>
      </c>
      <c r="P97" s="91"/>
      <c r="Q97" s="402"/>
    </row>
    <row r="98" spans="1:17" ht="15">
      <c r="A98" s="827"/>
      <c r="B98" s="91"/>
      <c r="C98" s="1">
        <v>1</v>
      </c>
      <c r="E98" s="90"/>
      <c r="G98" s="826"/>
      <c r="H98" s="28">
        <v>1</v>
      </c>
      <c r="I98" s="28">
        <f t="shared" si="1"/>
        <v>0</v>
      </c>
      <c r="M98">
        <v>6105</v>
      </c>
      <c r="O98" s="90">
        <v>6028</v>
      </c>
      <c r="P98" s="91"/>
      <c r="Q98" s="402"/>
    </row>
    <row r="99" spans="1:17" ht="15">
      <c r="A99" s="827"/>
      <c r="B99" s="91"/>
      <c r="C99" s="1">
        <v>1</v>
      </c>
      <c r="E99" s="90"/>
      <c r="G99" s="826"/>
      <c r="H99" s="28">
        <v>1</v>
      </c>
      <c r="I99" s="28">
        <f t="shared" si="1"/>
        <v>0</v>
      </c>
      <c r="M99">
        <v>6107</v>
      </c>
      <c r="O99" s="90">
        <v>6029</v>
      </c>
      <c r="P99" s="91"/>
      <c r="Q99" s="402"/>
    </row>
    <row r="100" spans="1:17" ht="15">
      <c r="A100" s="827"/>
      <c r="B100" s="91"/>
      <c r="C100" s="1">
        <v>1</v>
      </c>
      <c r="E100" s="90"/>
      <c r="G100" s="826"/>
      <c r="H100" s="28">
        <v>1</v>
      </c>
      <c r="I100" s="28">
        <f t="shared" si="1"/>
        <v>0</v>
      </c>
      <c r="M100">
        <v>6108</v>
      </c>
      <c r="O100" s="90">
        <v>6030</v>
      </c>
      <c r="P100" s="91"/>
      <c r="Q100" s="402"/>
    </row>
    <row r="101" spans="1:17" ht="15">
      <c r="A101" s="827"/>
      <c r="B101" s="91"/>
      <c r="C101" s="1">
        <v>1</v>
      </c>
      <c r="E101" s="90"/>
      <c r="G101" s="826"/>
      <c r="H101" s="28">
        <v>1</v>
      </c>
      <c r="I101" s="28">
        <f t="shared" si="1"/>
        <v>0</v>
      </c>
      <c r="M101">
        <v>6110</v>
      </c>
      <c r="O101" s="90">
        <v>6031</v>
      </c>
      <c r="P101" s="91"/>
      <c r="Q101" s="402"/>
    </row>
    <row r="102" spans="1:17" ht="15">
      <c r="A102" s="827"/>
      <c r="B102" s="91"/>
      <c r="C102" s="1">
        <v>1</v>
      </c>
      <c r="E102" s="90"/>
      <c r="G102" s="826"/>
      <c r="H102" s="28">
        <v>1</v>
      </c>
      <c r="I102" s="28">
        <f t="shared" si="1"/>
        <v>0</v>
      </c>
      <c r="M102">
        <v>6112</v>
      </c>
      <c r="O102" s="90">
        <v>6032</v>
      </c>
      <c r="P102" s="91"/>
      <c r="Q102" s="402"/>
    </row>
    <row r="103" spans="1:17" ht="15">
      <c r="A103" s="827"/>
      <c r="B103" s="91"/>
      <c r="C103" s="1">
        <v>1</v>
      </c>
      <c r="E103" s="90"/>
      <c r="G103" s="826"/>
      <c r="H103" s="28">
        <v>1</v>
      </c>
      <c r="I103" s="28">
        <f t="shared" si="1"/>
        <v>0</v>
      </c>
      <c r="M103">
        <v>6116</v>
      </c>
      <c r="O103" s="90">
        <v>6035</v>
      </c>
      <c r="P103" s="91"/>
      <c r="Q103" s="402"/>
    </row>
    <row r="104" spans="1:17" ht="15">
      <c r="A104" s="827"/>
      <c r="B104" s="91"/>
      <c r="C104" s="1">
        <v>1</v>
      </c>
      <c r="E104" s="90"/>
      <c r="G104" s="826"/>
      <c r="H104" s="28">
        <v>1</v>
      </c>
      <c r="I104" s="28">
        <f t="shared" si="1"/>
        <v>0</v>
      </c>
      <c r="M104">
        <v>6123</v>
      </c>
      <c r="O104" s="90">
        <v>6036</v>
      </c>
      <c r="P104" s="91"/>
      <c r="Q104" s="402"/>
    </row>
    <row r="105" spans="1:17" ht="15">
      <c r="A105" s="827"/>
      <c r="B105" s="91"/>
      <c r="C105" s="1">
        <v>1</v>
      </c>
      <c r="E105" s="90"/>
      <c r="G105" s="826"/>
      <c r="H105" s="28">
        <v>1</v>
      </c>
      <c r="I105" s="28">
        <f t="shared" si="1"/>
        <v>0</v>
      </c>
      <c r="M105">
        <v>6132</v>
      </c>
      <c r="O105" s="90">
        <v>6037</v>
      </c>
      <c r="P105" s="91"/>
      <c r="Q105" s="402"/>
    </row>
    <row r="106" spans="1:17" ht="15">
      <c r="A106" s="827"/>
      <c r="B106" s="91"/>
      <c r="C106" s="1">
        <v>1</v>
      </c>
      <c r="E106" s="90"/>
      <c r="G106" s="826"/>
      <c r="H106" s="28">
        <v>1</v>
      </c>
      <c r="I106" s="28">
        <f t="shared" si="1"/>
        <v>0</v>
      </c>
      <c r="M106">
        <v>6133</v>
      </c>
      <c r="O106" s="90">
        <v>6038</v>
      </c>
      <c r="P106" s="91"/>
      <c r="Q106" s="402"/>
    </row>
    <row r="107" spans="1:17" ht="15">
      <c r="A107" s="827"/>
      <c r="B107" s="91"/>
      <c r="C107" s="1">
        <v>1</v>
      </c>
      <c r="E107" s="90"/>
      <c r="G107" s="826"/>
      <c r="H107" s="28">
        <v>1</v>
      </c>
      <c r="I107" s="28">
        <f t="shared" si="1"/>
        <v>0</v>
      </c>
      <c r="M107">
        <v>6151</v>
      </c>
      <c r="O107" s="90">
        <v>6040</v>
      </c>
      <c r="P107" s="91"/>
      <c r="Q107" s="402"/>
    </row>
    <row r="108" spans="1:17" ht="15">
      <c r="A108" s="827"/>
      <c r="B108" s="91"/>
      <c r="C108" s="1">
        <v>1</v>
      </c>
      <c r="E108" s="90"/>
      <c r="G108" s="826"/>
      <c r="H108" s="28">
        <v>1</v>
      </c>
      <c r="I108" s="28">
        <f t="shared" si="1"/>
        <v>0</v>
      </c>
      <c r="M108">
        <v>6152</v>
      </c>
      <c r="O108" s="91">
        <v>6042</v>
      </c>
      <c r="P108" s="91"/>
      <c r="Q108" s="402"/>
    </row>
    <row r="109" spans="1:17" ht="15">
      <c r="A109" s="827"/>
      <c r="B109" s="91"/>
      <c r="C109" s="1">
        <v>1</v>
      </c>
      <c r="E109" s="90"/>
      <c r="G109" s="826"/>
      <c r="H109" s="28">
        <v>1</v>
      </c>
      <c r="I109" s="28">
        <f t="shared" si="1"/>
        <v>0</v>
      </c>
      <c r="M109">
        <v>6156</v>
      </c>
      <c r="O109" s="90">
        <v>6044</v>
      </c>
      <c r="P109" s="91"/>
      <c r="Q109" s="402"/>
    </row>
    <row r="110" spans="1:17" ht="15">
      <c r="A110" s="827"/>
      <c r="B110" s="91"/>
      <c r="C110" s="1">
        <v>1</v>
      </c>
      <c r="E110" s="90"/>
      <c r="G110" s="826"/>
      <c r="H110" s="28">
        <v>1</v>
      </c>
      <c r="I110" s="28">
        <f t="shared" si="1"/>
        <v>0</v>
      </c>
      <c r="M110">
        <v>6159</v>
      </c>
      <c r="O110" s="91">
        <v>6045</v>
      </c>
      <c r="P110" s="91"/>
      <c r="Q110" s="402"/>
    </row>
    <row r="111" spans="1:17" ht="15">
      <c r="A111" s="827"/>
      <c r="B111" s="91"/>
      <c r="C111" s="1">
        <v>1</v>
      </c>
      <c r="E111" s="90"/>
      <c r="G111" s="826"/>
      <c r="H111" s="28">
        <v>1</v>
      </c>
      <c r="I111" s="28">
        <f t="shared" si="1"/>
        <v>0</v>
      </c>
      <c r="M111">
        <v>6161</v>
      </c>
      <c r="O111" s="91">
        <v>6046</v>
      </c>
      <c r="P111" s="91"/>
      <c r="Q111" s="402"/>
    </row>
    <row r="112" spans="1:17" ht="15">
      <c r="A112" s="827"/>
      <c r="B112" s="91"/>
      <c r="C112" s="1">
        <v>1</v>
      </c>
      <c r="E112" s="90"/>
      <c r="G112" s="826"/>
      <c r="H112" s="28">
        <v>1</v>
      </c>
      <c r="I112" s="28">
        <f t="shared" si="1"/>
        <v>0</v>
      </c>
      <c r="M112">
        <v>6163</v>
      </c>
      <c r="O112" s="90">
        <v>6049</v>
      </c>
      <c r="P112" s="91"/>
      <c r="Q112" s="402"/>
    </row>
    <row r="113" spans="1:17" ht="15">
      <c r="A113" s="827"/>
      <c r="B113" s="91"/>
      <c r="C113" s="1">
        <v>1</v>
      </c>
      <c r="E113" s="90"/>
      <c r="G113" s="826"/>
      <c r="H113" s="28">
        <v>1</v>
      </c>
      <c r="I113" s="28">
        <f t="shared" si="1"/>
        <v>0</v>
      </c>
      <c r="M113">
        <v>6170</v>
      </c>
      <c r="O113" s="91">
        <v>6053</v>
      </c>
      <c r="P113" s="91"/>
      <c r="Q113" s="402"/>
    </row>
    <row r="114" spans="1:17" ht="15">
      <c r="A114" s="827"/>
      <c r="B114" s="91"/>
      <c r="C114" s="1">
        <v>1</v>
      </c>
      <c r="E114" s="90"/>
      <c r="G114" s="826"/>
      <c r="H114" s="28">
        <v>1</v>
      </c>
      <c r="I114" s="28">
        <f t="shared" si="1"/>
        <v>0</v>
      </c>
      <c r="M114">
        <v>6171</v>
      </c>
      <c r="O114" s="90">
        <v>6054</v>
      </c>
      <c r="P114" s="91"/>
      <c r="Q114" s="402"/>
    </row>
    <row r="115" spans="1:17" ht="15">
      <c r="A115" s="827"/>
      <c r="B115" s="91"/>
      <c r="C115" s="1">
        <v>1</v>
      </c>
      <c r="E115" s="90"/>
      <c r="G115" s="826"/>
      <c r="H115" s="28">
        <v>1</v>
      </c>
      <c r="I115" s="28">
        <f t="shared" si="1"/>
        <v>0</v>
      </c>
      <c r="M115">
        <v>6173</v>
      </c>
      <c r="O115" s="90">
        <v>6055</v>
      </c>
      <c r="P115" s="91"/>
      <c r="Q115" s="402"/>
    </row>
    <row r="116" spans="1:17" ht="15">
      <c r="A116" s="827"/>
      <c r="B116" s="91"/>
      <c r="C116" s="1">
        <v>1</v>
      </c>
      <c r="E116" s="90"/>
      <c r="G116" s="826"/>
      <c r="H116" s="28">
        <v>1</v>
      </c>
      <c r="I116" s="28">
        <f t="shared" si="1"/>
        <v>0</v>
      </c>
      <c r="M116">
        <v>6178</v>
      </c>
      <c r="O116" s="90">
        <v>6060</v>
      </c>
      <c r="P116" s="91"/>
      <c r="Q116" s="402"/>
    </row>
    <row r="117" spans="1:17" ht="15">
      <c r="A117" s="827"/>
      <c r="B117" s="91"/>
      <c r="C117" s="1">
        <v>1</v>
      </c>
      <c r="E117" s="90"/>
      <c r="G117" s="826"/>
      <c r="H117" s="28">
        <v>1</v>
      </c>
      <c r="I117" s="28">
        <f t="shared" si="1"/>
        <v>0</v>
      </c>
      <c r="M117">
        <v>6179</v>
      </c>
      <c r="O117" s="90">
        <v>6066</v>
      </c>
      <c r="P117" s="91"/>
      <c r="Q117" s="402"/>
    </row>
    <row r="118" spans="1:17" ht="15">
      <c r="A118" s="827"/>
      <c r="B118" s="91"/>
      <c r="C118" s="1">
        <v>1</v>
      </c>
      <c r="E118" s="90"/>
      <c r="G118" s="826"/>
      <c r="H118" s="28">
        <v>1</v>
      </c>
      <c r="I118" s="28">
        <f t="shared" si="1"/>
        <v>0</v>
      </c>
      <c r="M118">
        <v>6181</v>
      </c>
      <c r="O118" s="90">
        <v>6068</v>
      </c>
      <c r="P118" s="91"/>
      <c r="Q118" s="402"/>
    </row>
    <row r="119" spans="1:17" ht="15">
      <c r="A119" s="827"/>
      <c r="B119" s="91"/>
      <c r="C119" s="1">
        <v>1</v>
      </c>
      <c r="E119" s="90"/>
      <c r="G119" s="826"/>
      <c r="H119" s="28">
        <v>1</v>
      </c>
      <c r="I119" s="28">
        <f t="shared" si="1"/>
        <v>0</v>
      </c>
      <c r="M119">
        <v>6190</v>
      </c>
      <c r="O119" s="90">
        <v>6070</v>
      </c>
      <c r="P119" s="91"/>
      <c r="Q119" s="402"/>
    </row>
    <row r="120" spans="1:17" ht="15">
      <c r="A120" s="827"/>
      <c r="B120" s="91"/>
      <c r="C120" s="1">
        <v>1</v>
      </c>
      <c r="E120" s="90"/>
      <c r="G120" s="826"/>
      <c r="H120" s="28">
        <v>1</v>
      </c>
      <c r="I120" s="28">
        <f t="shared" si="1"/>
        <v>0</v>
      </c>
      <c r="M120">
        <v>6191</v>
      </c>
      <c r="O120" s="90">
        <v>6073</v>
      </c>
      <c r="P120" s="91"/>
      <c r="Q120" s="402"/>
    </row>
    <row r="121" spans="1:17" ht="15">
      <c r="A121" s="827"/>
      <c r="B121" s="91"/>
      <c r="C121" s="1">
        <v>1</v>
      </c>
      <c r="E121" s="90"/>
      <c r="G121" s="826"/>
      <c r="H121" s="28">
        <v>1</v>
      </c>
      <c r="I121" s="28">
        <f t="shared" si="1"/>
        <v>0</v>
      </c>
      <c r="M121">
        <v>6192</v>
      </c>
      <c r="O121" s="90">
        <v>6074</v>
      </c>
      <c r="P121" s="91"/>
      <c r="Q121" s="402"/>
    </row>
    <row r="122" spans="1:17" ht="15">
      <c r="A122" s="827"/>
      <c r="B122" s="91"/>
      <c r="C122" s="1">
        <v>1</v>
      </c>
      <c r="E122" s="90"/>
      <c r="G122" s="826"/>
      <c r="H122" s="28">
        <v>1</v>
      </c>
      <c r="I122" s="28">
        <f t="shared" si="1"/>
        <v>0</v>
      </c>
      <c r="M122">
        <v>6209</v>
      </c>
      <c r="O122" s="90">
        <v>6075</v>
      </c>
      <c r="P122" s="91"/>
      <c r="Q122" s="402"/>
    </row>
    <row r="123" spans="1:17" ht="15">
      <c r="A123" s="827"/>
      <c r="B123" s="91"/>
      <c r="C123" s="1">
        <v>1</v>
      </c>
      <c r="E123" s="90"/>
      <c r="G123" s="826"/>
      <c r="H123" s="28">
        <v>1</v>
      </c>
      <c r="I123" s="28">
        <f t="shared" si="1"/>
        <v>0</v>
      </c>
      <c r="M123">
        <v>6220</v>
      </c>
      <c r="O123" s="90">
        <v>6076</v>
      </c>
      <c r="P123" s="91"/>
      <c r="Q123" s="402"/>
    </row>
    <row r="124" spans="1:17" ht="15">
      <c r="A124" s="827"/>
      <c r="B124" s="91"/>
      <c r="C124" s="1">
        <v>1</v>
      </c>
      <c r="E124" s="90"/>
      <c r="G124" s="826"/>
      <c r="H124" s="28">
        <v>1</v>
      </c>
      <c r="I124" s="28">
        <f t="shared" si="1"/>
        <v>0</v>
      </c>
      <c r="M124">
        <v>6224</v>
      </c>
      <c r="O124" s="90">
        <v>6077</v>
      </c>
      <c r="P124" s="91"/>
      <c r="Q124" s="402"/>
    </row>
    <row r="125" spans="1:17" ht="15">
      <c r="A125" s="827"/>
      <c r="B125" s="91"/>
      <c r="C125" s="1">
        <v>1</v>
      </c>
      <c r="E125" s="90"/>
      <c r="G125" s="826"/>
      <c r="H125" s="28">
        <v>1</v>
      </c>
      <c r="I125" s="28">
        <f t="shared" si="1"/>
        <v>0</v>
      </c>
      <c r="M125">
        <v>6230</v>
      </c>
      <c r="O125" s="91">
        <v>6078</v>
      </c>
      <c r="P125" s="91"/>
      <c r="Q125" s="402"/>
    </row>
    <row r="126" spans="1:17" ht="15">
      <c r="A126" s="827"/>
      <c r="B126" s="91"/>
      <c r="C126" s="1">
        <v>1</v>
      </c>
      <c r="E126" s="90"/>
      <c r="G126" s="826"/>
      <c r="H126" s="28">
        <v>1</v>
      </c>
      <c r="I126" s="28">
        <f t="shared" ref="I126:I189" si="2">G126</f>
        <v>0</v>
      </c>
      <c r="M126">
        <v>6250</v>
      </c>
      <c r="O126" s="91">
        <v>6079</v>
      </c>
      <c r="P126" s="91"/>
      <c r="Q126" s="402"/>
    </row>
    <row r="127" spans="1:17" ht="15">
      <c r="A127" s="827"/>
      <c r="B127" s="91"/>
      <c r="C127" s="1">
        <v>1</v>
      </c>
      <c r="E127" s="90"/>
      <c r="G127" s="826"/>
      <c r="H127" s="28">
        <v>1</v>
      </c>
      <c r="I127" s="28">
        <f t="shared" si="2"/>
        <v>0</v>
      </c>
      <c r="M127">
        <v>6252</v>
      </c>
      <c r="O127" s="90">
        <v>6082</v>
      </c>
      <c r="P127" s="91"/>
      <c r="Q127" s="402"/>
    </row>
    <row r="128" spans="1:17" ht="15">
      <c r="A128" s="827"/>
      <c r="B128" s="91"/>
      <c r="C128" s="1">
        <v>1</v>
      </c>
      <c r="E128" s="90"/>
      <c r="G128" s="826"/>
      <c r="H128" s="28">
        <v>1</v>
      </c>
      <c r="I128" s="28">
        <f t="shared" si="2"/>
        <v>0</v>
      </c>
      <c r="M128">
        <v>6254</v>
      </c>
      <c r="O128" s="91">
        <v>6083</v>
      </c>
      <c r="P128" s="91"/>
      <c r="Q128" s="402"/>
    </row>
    <row r="129" spans="1:17" ht="15">
      <c r="A129" s="827"/>
      <c r="B129" s="91"/>
      <c r="C129" s="1">
        <v>1</v>
      </c>
      <c r="E129" s="90"/>
      <c r="G129" s="826"/>
      <c r="H129" s="28">
        <v>1</v>
      </c>
      <c r="I129" s="28">
        <f t="shared" si="2"/>
        <v>0</v>
      </c>
      <c r="M129">
        <v>6255</v>
      </c>
      <c r="O129" s="91">
        <v>6086</v>
      </c>
      <c r="P129" s="91"/>
      <c r="Q129" s="402"/>
    </row>
    <row r="130" spans="1:17" ht="15">
      <c r="A130" s="827"/>
      <c r="B130" s="91"/>
      <c r="C130" s="1">
        <v>1</v>
      </c>
      <c r="E130" s="90"/>
      <c r="G130" s="826"/>
      <c r="H130" s="28">
        <v>1</v>
      </c>
      <c r="I130" s="28">
        <f t="shared" si="2"/>
        <v>0</v>
      </c>
      <c r="M130">
        <v>6260</v>
      </c>
      <c r="O130" s="91">
        <v>6087</v>
      </c>
      <c r="P130" s="91"/>
      <c r="Q130" s="402"/>
    </row>
    <row r="131" spans="1:17" ht="15">
      <c r="A131" s="827"/>
      <c r="B131" s="91"/>
      <c r="C131" s="1">
        <v>1</v>
      </c>
      <c r="E131" s="90"/>
      <c r="G131" s="826"/>
      <c r="H131" s="28">
        <v>1</v>
      </c>
      <c r="I131" s="28">
        <f t="shared" si="2"/>
        <v>0</v>
      </c>
      <c r="M131">
        <v>6271</v>
      </c>
      <c r="O131" s="90">
        <v>6099</v>
      </c>
      <c r="P131" s="91"/>
      <c r="Q131" s="402"/>
    </row>
    <row r="132" spans="1:17" ht="15">
      <c r="A132" s="827"/>
      <c r="B132" s="91"/>
      <c r="C132" s="1">
        <v>1</v>
      </c>
      <c r="E132" s="90"/>
      <c r="G132" s="826"/>
      <c r="H132" s="28">
        <v>1</v>
      </c>
      <c r="I132" s="28">
        <f t="shared" si="2"/>
        <v>0</v>
      </c>
      <c r="M132">
        <v>6280</v>
      </c>
      <c r="O132" s="90">
        <v>6101</v>
      </c>
      <c r="P132" s="91"/>
      <c r="Q132" s="402"/>
    </row>
    <row r="133" spans="1:17" ht="15">
      <c r="A133" s="827"/>
      <c r="B133" s="91"/>
      <c r="C133" s="1">
        <v>1</v>
      </c>
      <c r="E133" s="90"/>
      <c r="G133" s="826"/>
      <c r="H133" s="28">
        <v>1</v>
      </c>
      <c r="I133" s="28">
        <f t="shared" si="2"/>
        <v>0</v>
      </c>
      <c r="M133">
        <v>6284</v>
      </c>
      <c r="O133" s="90">
        <v>6102</v>
      </c>
      <c r="P133" s="91"/>
      <c r="Q133" s="402"/>
    </row>
    <row r="134" spans="1:17" ht="15">
      <c r="A134" s="827"/>
      <c r="B134" s="91"/>
      <c r="C134" s="1">
        <v>1</v>
      </c>
      <c r="E134" s="90"/>
      <c r="G134" s="826"/>
      <c r="H134" s="28">
        <v>1</v>
      </c>
      <c r="I134" s="28">
        <f t="shared" si="2"/>
        <v>0</v>
      </c>
      <c r="M134">
        <v>6321</v>
      </c>
      <c r="O134" s="90">
        <v>6103</v>
      </c>
      <c r="P134" s="91"/>
      <c r="Q134" s="402"/>
    </row>
    <row r="135" spans="1:17" ht="15">
      <c r="A135" s="827"/>
      <c r="B135" s="91"/>
      <c r="C135" s="1">
        <v>1</v>
      </c>
      <c r="E135" s="90"/>
      <c r="G135" s="826"/>
      <c r="H135" s="28">
        <v>1</v>
      </c>
      <c r="I135" s="28">
        <f t="shared" si="2"/>
        <v>0</v>
      </c>
      <c r="M135">
        <v>6322</v>
      </c>
      <c r="O135" s="91">
        <v>6104</v>
      </c>
      <c r="P135" s="91"/>
      <c r="Q135" s="402"/>
    </row>
    <row r="136" spans="1:17" ht="15">
      <c r="A136" s="827"/>
      <c r="B136" s="91"/>
      <c r="C136" s="1">
        <v>1</v>
      </c>
      <c r="E136" s="90"/>
      <c r="G136" s="826"/>
      <c r="H136" s="28">
        <v>1</v>
      </c>
      <c r="I136" s="28">
        <f t="shared" si="2"/>
        <v>0</v>
      </c>
      <c r="M136">
        <v>6323</v>
      </c>
      <c r="O136" s="91">
        <v>6105</v>
      </c>
      <c r="P136" s="91"/>
      <c r="Q136" s="402"/>
    </row>
    <row r="137" spans="1:17" ht="15">
      <c r="A137" s="827"/>
      <c r="B137" s="91"/>
      <c r="C137" s="1">
        <v>1</v>
      </c>
      <c r="E137" s="90"/>
      <c r="G137" s="826"/>
      <c r="H137" s="28">
        <v>1</v>
      </c>
      <c r="I137" s="28">
        <f t="shared" si="2"/>
        <v>0</v>
      </c>
      <c r="M137">
        <v>6325</v>
      </c>
      <c r="O137" s="91">
        <v>6107</v>
      </c>
      <c r="P137" s="91"/>
      <c r="Q137" s="402"/>
    </row>
    <row r="138" spans="1:17" ht="15">
      <c r="A138" s="827"/>
      <c r="B138" s="91"/>
      <c r="C138" s="1">
        <v>1</v>
      </c>
      <c r="E138" s="90"/>
      <c r="G138" s="826"/>
      <c r="H138" s="28">
        <v>1</v>
      </c>
      <c r="I138" s="28">
        <f t="shared" si="2"/>
        <v>0</v>
      </c>
      <c r="M138">
        <v>6326</v>
      </c>
      <c r="O138" s="90">
        <v>6108</v>
      </c>
      <c r="P138" s="91"/>
      <c r="Q138" s="402"/>
    </row>
    <row r="139" spans="1:17" ht="15">
      <c r="A139" s="827"/>
      <c r="B139" s="91"/>
      <c r="C139" s="1">
        <v>1</v>
      </c>
      <c r="E139" s="90"/>
      <c r="G139" s="826"/>
      <c r="H139" s="28">
        <v>1</v>
      </c>
      <c r="I139" s="28">
        <f t="shared" si="2"/>
        <v>0</v>
      </c>
      <c r="M139">
        <v>6435</v>
      </c>
      <c r="O139" s="91">
        <v>6110</v>
      </c>
      <c r="P139" s="91"/>
      <c r="Q139" s="402"/>
    </row>
    <row r="140" spans="1:17" ht="15">
      <c r="A140" s="827"/>
      <c r="B140" s="91"/>
      <c r="C140" s="1">
        <v>1</v>
      </c>
      <c r="E140" s="90"/>
      <c r="G140" s="826"/>
      <c r="H140" s="28">
        <v>1</v>
      </c>
      <c r="I140" s="28">
        <f t="shared" si="2"/>
        <v>0</v>
      </c>
      <c r="M140">
        <v>6453</v>
      </c>
      <c r="O140" s="91">
        <v>6112</v>
      </c>
      <c r="P140" s="91"/>
      <c r="Q140" s="402"/>
    </row>
    <row r="141" spans="1:17" ht="15">
      <c r="A141" s="827"/>
      <c r="B141" s="91"/>
      <c r="C141" s="1">
        <v>1</v>
      </c>
      <c r="E141" s="90"/>
      <c r="G141" s="826"/>
      <c r="H141" s="28">
        <v>1</v>
      </c>
      <c r="I141" s="28">
        <f t="shared" si="2"/>
        <v>0</v>
      </c>
      <c r="M141">
        <v>6669</v>
      </c>
      <c r="O141" s="91">
        <v>6116</v>
      </c>
      <c r="P141" s="91"/>
      <c r="Q141" s="402"/>
    </row>
    <row r="142" spans="1:17" ht="15">
      <c r="A142" s="827"/>
      <c r="B142" s="91"/>
      <c r="C142" s="1">
        <v>1</v>
      </c>
      <c r="E142" s="90"/>
      <c r="G142" s="826"/>
      <c r="H142" s="28">
        <v>1</v>
      </c>
      <c r="I142" s="28">
        <f t="shared" si="2"/>
        <v>0</v>
      </c>
      <c r="M142">
        <v>6671</v>
      </c>
      <c r="O142" s="91">
        <v>6120</v>
      </c>
      <c r="P142" s="91"/>
      <c r="Q142" s="402"/>
    </row>
    <row r="143" spans="1:17" ht="15">
      <c r="A143" s="827"/>
      <c r="B143" s="91"/>
      <c r="C143" s="1">
        <v>1</v>
      </c>
      <c r="E143" s="90"/>
      <c r="G143" s="826"/>
      <c r="H143" s="28">
        <v>1</v>
      </c>
      <c r="I143" s="28">
        <f t="shared" si="2"/>
        <v>0</v>
      </c>
      <c r="M143">
        <v>6672</v>
      </c>
      <c r="O143" s="91">
        <v>6122</v>
      </c>
      <c r="P143" s="91"/>
      <c r="Q143" s="402"/>
    </row>
    <row r="144" spans="1:17" ht="15">
      <c r="A144" s="827"/>
      <c r="B144" s="91"/>
      <c r="C144" s="1">
        <v>1</v>
      </c>
      <c r="E144" s="90"/>
      <c r="G144" s="826"/>
      <c r="H144" s="28">
        <v>1</v>
      </c>
      <c r="I144" s="28">
        <f t="shared" si="2"/>
        <v>0</v>
      </c>
      <c r="M144">
        <v>6675</v>
      </c>
      <c r="O144" s="90">
        <v>6123</v>
      </c>
      <c r="P144" s="91"/>
      <c r="Q144" s="402"/>
    </row>
    <row r="145" spans="1:17" ht="15">
      <c r="A145" s="827"/>
      <c r="B145" s="91"/>
      <c r="C145" s="1">
        <v>1</v>
      </c>
      <c r="E145" s="90"/>
      <c r="G145" s="826"/>
      <c r="H145" s="28">
        <v>1</v>
      </c>
      <c r="I145" s="28">
        <f t="shared" si="2"/>
        <v>0</v>
      </c>
      <c r="M145">
        <v>6676</v>
      </c>
      <c r="O145" s="90">
        <v>6132</v>
      </c>
      <c r="P145" s="91"/>
      <c r="Q145" s="402"/>
    </row>
    <row r="146" spans="1:17" ht="15">
      <c r="A146" s="827"/>
      <c r="B146" s="91"/>
      <c r="C146" s="1">
        <v>1</v>
      </c>
      <c r="E146" s="90"/>
      <c r="G146" s="826"/>
      <c r="H146" s="28">
        <v>1</v>
      </c>
      <c r="I146" s="28">
        <f t="shared" si="2"/>
        <v>0</v>
      </c>
      <c r="M146">
        <v>6720</v>
      </c>
      <c r="O146" s="90">
        <v>6151</v>
      </c>
      <c r="P146" s="91"/>
      <c r="Q146" s="402"/>
    </row>
    <row r="147" spans="1:17" ht="15">
      <c r="A147" s="827"/>
      <c r="B147" s="91"/>
      <c r="C147" s="1">
        <v>1</v>
      </c>
      <c r="E147" s="90"/>
      <c r="G147" s="826"/>
      <c r="H147" s="28">
        <v>1</v>
      </c>
      <c r="I147" s="28">
        <f t="shared" si="2"/>
        <v>0</v>
      </c>
      <c r="M147">
        <v>6806</v>
      </c>
      <c r="O147" s="90">
        <v>6152</v>
      </c>
      <c r="P147" s="91"/>
      <c r="Q147" s="402"/>
    </row>
    <row r="148" spans="1:17" ht="15">
      <c r="A148" s="827"/>
      <c r="B148" s="91"/>
      <c r="C148" s="1">
        <v>1</v>
      </c>
      <c r="E148" s="90"/>
      <c r="G148" s="826"/>
      <c r="H148" s="28">
        <v>1</v>
      </c>
      <c r="I148" s="28">
        <f t="shared" si="2"/>
        <v>0</v>
      </c>
      <c r="M148">
        <v>6808</v>
      </c>
      <c r="O148" s="90">
        <v>6159</v>
      </c>
      <c r="P148" s="91"/>
      <c r="Q148" s="402"/>
    </row>
    <row r="149" spans="1:17" ht="15">
      <c r="A149" s="827"/>
      <c r="B149" s="91"/>
      <c r="C149" s="1">
        <v>1</v>
      </c>
      <c r="E149" s="90"/>
      <c r="G149" s="826"/>
      <c r="H149" s="28">
        <v>1</v>
      </c>
      <c r="I149" s="28">
        <f t="shared" si="2"/>
        <v>0</v>
      </c>
      <c r="M149">
        <v>6926</v>
      </c>
      <c r="O149" s="90">
        <v>6161</v>
      </c>
      <c r="P149" s="91"/>
      <c r="Q149" s="402"/>
    </row>
    <row r="150" spans="1:17" ht="15">
      <c r="A150" s="827"/>
      <c r="B150" s="91"/>
      <c r="C150" s="1">
        <v>1</v>
      </c>
      <c r="E150" s="90"/>
      <c r="G150" s="826"/>
      <c r="H150" s="28">
        <v>1</v>
      </c>
      <c r="I150" s="28">
        <f t="shared" si="2"/>
        <v>0</v>
      </c>
      <c r="M150">
        <v>7010</v>
      </c>
      <c r="O150" s="90">
        <v>6163</v>
      </c>
      <c r="P150" s="91"/>
      <c r="Q150" s="402"/>
    </row>
    <row r="151" spans="1:17" ht="15">
      <c r="A151" s="827"/>
      <c r="B151" s="91"/>
      <c r="C151" s="1">
        <v>1</v>
      </c>
      <c r="E151" s="90"/>
      <c r="G151" s="826"/>
      <c r="H151" s="28">
        <v>1</v>
      </c>
      <c r="I151" s="28">
        <f t="shared" si="2"/>
        <v>0</v>
      </c>
      <c r="M151">
        <v>7011</v>
      </c>
      <c r="O151" s="90">
        <v>6166</v>
      </c>
      <c r="P151" s="91"/>
      <c r="Q151" s="402"/>
    </row>
    <row r="152" spans="1:17" ht="15">
      <c r="A152" s="827"/>
      <c r="B152" s="91"/>
      <c r="C152" s="1">
        <v>1</v>
      </c>
      <c r="E152" s="90"/>
      <c r="G152" s="826"/>
      <c r="H152" s="28">
        <v>1</v>
      </c>
      <c r="I152" s="28">
        <f t="shared" si="2"/>
        <v>0</v>
      </c>
      <c r="M152">
        <v>7014</v>
      </c>
      <c r="O152" s="90">
        <v>6167</v>
      </c>
      <c r="P152" s="91"/>
      <c r="Q152" s="402"/>
    </row>
    <row r="153" spans="1:17" ht="15">
      <c r="A153" s="827"/>
      <c r="B153" s="91"/>
      <c r="C153" s="1">
        <v>1</v>
      </c>
      <c r="E153" s="90"/>
      <c r="G153" s="826"/>
      <c r="H153" s="28">
        <v>1</v>
      </c>
      <c r="I153" s="28">
        <f t="shared" si="2"/>
        <v>0</v>
      </c>
      <c r="M153">
        <v>7016</v>
      </c>
      <c r="O153" s="90">
        <v>6169</v>
      </c>
      <c r="P153" s="91"/>
      <c r="Q153" s="402"/>
    </row>
    <row r="154" spans="1:17" ht="15">
      <c r="A154" s="827"/>
      <c r="B154" s="91"/>
      <c r="C154" s="1">
        <v>1</v>
      </c>
      <c r="E154" s="90"/>
      <c r="G154" s="826"/>
      <c r="H154" s="28">
        <v>1</v>
      </c>
      <c r="I154" s="28">
        <f t="shared" si="2"/>
        <v>0</v>
      </c>
      <c r="M154">
        <v>7017</v>
      </c>
      <c r="O154" s="90">
        <v>6170</v>
      </c>
      <c r="P154" s="91"/>
      <c r="Q154" s="402"/>
    </row>
    <row r="155" spans="1:17" ht="15">
      <c r="A155" s="827"/>
      <c r="B155" s="91"/>
      <c r="C155" s="1">
        <v>1</v>
      </c>
      <c r="E155" s="90"/>
      <c r="G155" s="826"/>
      <c r="H155" s="28">
        <v>1</v>
      </c>
      <c r="I155" s="28">
        <f t="shared" si="2"/>
        <v>0</v>
      </c>
      <c r="M155">
        <v>7021</v>
      </c>
      <c r="O155" s="90">
        <v>6171</v>
      </c>
      <c r="P155" s="91"/>
      <c r="Q155" s="402"/>
    </row>
    <row r="156" spans="1:17" ht="15">
      <c r="A156" s="827"/>
      <c r="B156" s="91"/>
      <c r="C156" s="1">
        <v>1</v>
      </c>
      <c r="E156" s="90"/>
      <c r="G156" s="826"/>
      <c r="H156" s="28">
        <v>1</v>
      </c>
      <c r="I156" s="28">
        <f t="shared" si="2"/>
        <v>0</v>
      </c>
      <c r="M156">
        <v>7023</v>
      </c>
      <c r="O156" s="90">
        <v>6173</v>
      </c>
      <c r="P156" s="91"/>
      <c r="Q156" s="402"/>
    </row>
    <row r="157" spans="1:17" ht="15">
      <c r="A157" s="827"/>
      <c r="B157" s="91"/>
      <c r="C157" s="1">
        <v>1</v>
      </c>
      <c r="E157" s="90"/>
      <c r="G157" s="826"/>
      <c r="H157" s="28">
        <v>1</v>
      </c>
      <c r="I157" s="28">
        <f t="shared" si="2"/>
        <v>0</v>
      </c>
      <c r="M157">
        <v>7025</v>
      </c>
      <c r="O157" s="90">
        <v>6178</v>
      </c>
      <c r="P157" s="91"/>
      <c r="Q157" s="402"/>
    </row>
    <row r="158" spans="1:17" ht="15">
      <c r="A158" s="827"/>
      <c r="B158" s="91"/>
      <c r="C158" s="1">
        <v>1</v>
      </c>
      <c r="E158" s="90"/>
      <c r="G158" s="826"/>
      <c r="H158" s="28">
        <v>1</v>
      </c>
      <c r="I158" s="28">
        <f t="shared" si="2"/>
        <v>0</v>
      </c>
      <c r="M158">
        <v>7026</v>
      </c>
      <c r="O158" s="90">
        <v>6179</v>
      </c>
      <c r="P158" s="91"/>
      <c r="Q158" s="402"/>
    </row>
    <row r="159" spans="1:17" ht="15">
      <c r="A159" s="827"/>
      <c r="B159" s="91"/>
      <c r="C159" s="1">
        <v>1</v>
      </c>
      <c r="E159" s="90"/>
      <c r="G159" s="826"/>
      <c r="H159" s="28">
        <v>1</v>
      </c>
      <c r="I159" s="28">
        <f t="shared" si="2"/>
        <v>0</v>
      </c>
      <c r="M159">
        <v>7027</v>
      </c>
      <c r="O159" s="91">
        <v>6190</v>
      </c>
      <c r="P159" s="91"/>
      <c r="Q159" s="402"/>
    </row>
    <row r="160" spans="1:17" ht="15">
      <c r="A160" s="827"/>
      <c r="B160" s="91"/>
      <c r="C160" s="1">
        <v>1</v>
      </c>
      <c r="E160" s="90"/>
      <c r="G160" s="826"/>
      <c r="H160" s="28">
        <v>1</v>
      </c>
      <c r="I160" s="28">
        <f t="shared" si="2"/>
        <v>0</v>
      </c>
      <c r="M160">
        <v>7028</v>
      </c>
      <c r="O160" s="91">
        <v>6191</v>
      </c>
      <c r="P160" s="91"/>
      <c r="Q160" s="402"/>
    </row>
    <row r="161" spans="1:17" ht="15">
      <c r="A161" s="827"/>
      <c r="B161" s="91"/>
      <c r="C161" s="1">
        <v>1</v>
      </c>
      <c r="E161" s="90"/>
      <c r="G161" s="826"/>
      <c r="H161" s="28">
        <v>1</v>
      </c>
      <c r="I161" s="28">
        <f t="shared" si="2"/>
        <v>0</v>
      </c>
      <c r="M161">
        <v>7034</v>
      </c>
      <c r="O161" s="91">
        <v>6192</v>
      </c>
      <c r="P161" s="91"/>
      <c r="Q161" s="402"/>
    </row>
    <row r="162" spans="1:17" ht="15">
      <c r="A162" s="827"/>
      <c r="B162" s="91"/>
      <c r="C162" s="1">
        <v>1</v>
      </c>
      <c r="E162" s="90"/>
      <c r="G162" s="826"/>
      <c r="H162" s="28">
        <v>1</v>
      </c>
      <c r="I162" s="28">
        <f t="shared" si="2"/>
        <v>0</v>
      </c>
      <c r="M162">
        <v>7110</v>
      </c>
      <c r="O162" s="91">
        <v>6209</v>
      </c>
      <c r="P162" s="91"/>
      <c r="Q162" s="402"/>
    </row>
    <row r="163" spans="1:17" ht="15">
      <c r="A163" s="827"/>
      <c r="B163" s="91"/>
      <c r="C163" s="1">
        <v>1</v>
      </c>
      <c r="E163" s="90"/>
      <c r="G163" s="826"/>
      <c r="H163" s="28">
        <v>1</v>
      </c>
      <c r="I163" s="28">
        <f t="shared" si="2"/>
        <v>0</v>
      </c>
      <c r="M163">
        <v>7150</v>
      </c>
      <c r="O163" s="90">
        <v>6220</v>
      </c>
      <c r="P163" s="91"/>
      <c r="Q163" s="402"/>
    </row>
    <row r="164" spans="1:17" ht="15">
      <c r="A164" s="827"/>
      <c r="B164" s="91"/>
      <c r="C164" s="1">
        <v>1</v>
      </c>
      <c r="E164" s="90"/>
      <c r="G164" s="826"/>
      <c r="H164" s="28">
        <v>1</v>
      </c>
      <c r="I164" s="28">
        <f t="shared" si="2"/>
        <v>0</v>
      </c>
      <c r="M164">
        <v>7190</v>
      </c>
      <c r="O164" s="90">
        <v>6222</v>
      </c>
      <c r="P164" s="91"/>
      <c r="Q164" s="402"/>
    </row>
    <row r="165" spans="1:17" ht="15">
      <c r="A165" s="827"/>
      <c r="B165" s="91"/>
      <c r="C165" s="1">
        <v>1</v>
      </c>
      <c r="E165" s="90"/>
      <c r="G165" s="826"/>
      <c r="H165" s="28">
        <v>1</v>
      </c>
      <c r="I165" s="28">
        <f t="shared" si="2"/>
        <v>0</v>
      </c>
      <c r="M165">
        <v>7270</v>
      </c>
      <c r="O165" s="90">
        <v>6223</v>
      </c>
      <c r="P165" s="91"/>
      <c r="Q165" s="402"/>
    </row>
    <row r="166" spans="1:17" ht="15">
      <c r="A166" s="827"/>
      <c r="B166" s="91"/>
      <c r="C166" s="1">
        <v>1</v>
      </c>
      <c r="E166" s="90"/>
      <c r="G166" s="826"/>
      <c r="H166" s="28">
        <v>1</v>
      </c>
      <c r="I166" s="28">
        <f t="shared" si="2"/>
        <v>0</v>
      </c>
      <c r="M166">
        <v>7610</v>
      </c>
      <c r="O166" s="90">
        <v>6224</v>
      </c>
      <c r="P166" s="91"/>
      <c r="Q166" s="402"/>
    </row>
    <row r="167" spans="1:17" ht="15">
      <c r="A167" s="827"/>
      <c r="B167" s="91"/>
      <c r="C167" s="1">
        <v>1</v>
      </c>
      <c r="E167" s="90"/>
      <c r="G167" s="826"/>
      <c r="H167" s="28">
        <v>1</v>
      </c>
      <c r="I167" s="28">
        <f t="shared" si="2"/>
        <v>0</v>
      </c>
      <c r="M167">
        <v>7612</v>
      </c>
      <c r="O167" s="91">
        <v>6230</v>
      </c>
      <c r="P167" s="91"/>
      <c r="Q167" s="402"/>
    </row>
    <row r="168" spans="1:17" ht="15">
      <c r="A168" s="827"/>
      <c r="B168" s="91"/>
      <c r="C168" s="1">
        <v>1</v>
      </c>
      <c r="E168" s="90"/>
      <c r="G168" s="826"/>
      <c r="H168" s="28">
        <v>1</v>
      </c>
      <c r="I168" s="28">
        <f t="shared" si="2"/>
        <v>0</v>
      </c>
      <c r="M168">
        <v>7620</v>
      </c>
      <c r="O168" s="90">
        <v>6250</v>
      </c>
      <c r="P168" s="91"/>
      <c r="Q168" s="402"/>
    </row>
    <row r="169" spans="1:17" ht="15">
      <c r="A169" s="827"/>
      <c r="B169" s="91"/>
      <c r="C169" s="1">
        <v>1</v>
      </c>
      <c r="E169" s="90"/>
      <c r="G169" s="826"/>
      <c r="H169" s="28">
        <v>1</v>
      </c>
      <c r="I169" s="28">
        <f t="shared" si="2"/>
        <v>0</v>
      </c>
      <c r="M169">
        <v>7621</v>
      </c>
      <c r="O169" s="90">
        <v>6252</v>
      </c>
      <c r="P169" s="91"/>
      <c r="Q169" s="402"/>
    </row>
    <row r="170" spans="1:17" ht="15">
      <c r="A170" s="827"/>
      <c r="B170" s="91"/>
      <c r="C170" s="1">
        <v>1</v>
      </c>
      <c r="E170" s="90"/>
      <c r="G170" s="826"/>
      <c r="H170" s="28">
        <v>1</v>
      </c>
      <c r="I170" s="28">
        <f t="shared" si="2"/>
        <v>0</v>
      </c>
      <c r="M170">
        <v>7650</v>
      </c>
      <c r="O170" s="90">
        <v>6254</v>
      </c>
      <c r="P170" s="91"/>
      <c r="Q170" s="402"/>
    </row>
    <row r="171" spans="1:17" ht="15">
      <c r="A171" s="827"/>
      <c r="B171" s="91"/>
      <c r="C171" s="1">
        <v>1</v>
      </c>
      <c r="E171" s="90"/>
      <c r="G171" s="826"/>
      <c r="H171" s="28">
        <v>1</v>
      </c>
      <c r="I171" s="28">
        <f t="shared" si="2"/>
        <v>0</v>
      </c>
      <c r="M171">
        <v>8011</v>
      </c>
      <c r="O171" s="90">
        <v>6255</v>
      </c>
      <c r="P171" s="91"/>
      <c r="Q171" s="402"/>
    </row>
    <row r="172" spans="1:17" ht="15">
      <c r="A172" s="827"/>
      <c r="B172" s="91"/>
      <c r="C172" s="1">
        <v>1</v>
      </c>
      <c r="E172" s="90"/>
      <c r="G172" s="826"/>
      <c r="H172" s="28">
        <v>1</v>
      </c>
      <c r="I172" s="28">
        <f t="shared" si="2"/>
        <v>0</v>
      </c>
      <c r="M172">
        <v>8012</v>
      </c>
      <c r="O172" s="90">
        <v>6260</v>
      </c>
      <c r="P172" s="91"/>
      <c r="Q172" s="402"/>
    </row>
    <row r="173" spans="1:17" ht="15">
      <c r="A173" s="827"/>
      <c r="B173" s="91"/>
      <c r="C173" s="1">
        <v>1</v>
      </c>
      <c r="E173" s="90"/>
      <c r="G173" s="826"/>
      <c r="H173" s="28">
        <v>1</v>
      </c>
      <c r="I173" s="28">
        <f t="shared" si="2"/>
        <v>0</v>
      </c>
      <c r="M173">
        <v>8013</v>
      </c>
      <c r="O173" s="90">
        <v>6271</v>
      </c>
      <c r="P173" s="91"/>
      <c r="Q173" s="402"/>
    </row>
    <row r="174" spans="1:17" ht="15">
      <c r="A174" s="827"/>
      <c r="B174" s="91"/>
      <c r="C174" s="1">
        <v>1</v>
      </c>
      <c r="G174" s="826"/>
      <c r="H174" s="28">
        <v>1</v>
      </c>
      <c r="I174" s="28">
        <f t="shared" si="2"/>
        <v>0</v>
      </c>
      <c r="M174">
        <v>8014</v>
      </c>
      <c r="O174" s="90">
        <v>6274</v>
      </c>
      <c r="P174" s="91"/>
      <c r="Q174" s="402"/>
    </row>
    <row r="175" spans="1:17" ht="15">
      <c r="A175" s="827"/>
      <c r="B175" s="91"/>
      <c r="C175" s="1">
        <v>1</v>
      </c>
      <c r="G175" s="826"/>
      <c r="H175" s="28">
        <v>1</v>
      </c>
      <c r="I175" s="28">
        <f t="shared" si="2"/>
        <v>0</v>
      </c>
      <c r="M175">
        <v>8037</v>
      </c>
      <c r="O175" s="91">
        <v>6280</v>
      </c>
      <c r="P175" s="91"/>
      <c r="Q175" s="402"/>
    </row>
    <row r="176" spans="1:17" ht="15">
      <c r="A176" s="827"/>
      <c r="B176" s="91"/>
      <c r="C176" s="1">
        <v>1</v>
      </c>
      <c r="G176" s="826"/>
      <c r="H176" s="28">
        <v>1</v>
      </c>
      <c r="I176" s="28">
        <f t="shared" si="2"/>
        <v>0</v>
      </c>
      <c r="M176">
        <v>8039</v>
      </c>
      <c r="O176" s="90">
        <v>6282</v>
      </c>
      <c r="P176" s="91"/>
      <c r="Q176" s="402"/>
    </row>
    <row r="177" spans="1:17" ht="15">
      <c r="A177" s="827"/>
      <c r="B177" s="91"/>
      <c r="C177" s="1">
        <v>1</v>
      </c>
      <c r="G177" s="826"/>
      <c r="H177" s="28">
        <v>1</v>
      </c>
      <c r="I177" s="28">
        <f t="shared" si="2"/>
        <v>0</v>
      </c>
      <c r="M177">
        <v>8042</v>
      </c>
      <c r="O177" s="90">
        <v>6284</v>
      </c>
      <c r="P177" s="91"/>
      <c r="Q177" s="402"/>
    </row>
    <row r="178" spans="1:17" ht="15">
      <c r="A178" s="827"/>
      <c r="B178" s="91"/>
      <c r="C178" s="1">
        <v>1</v>
      </c>
      <c r="G178" s="826"/>
      <c r="H178" s="28">
        <v>1</v>
      </c>
      <c r="I178" s="28">
        <f t="shared" si="2"/>
        <v>0</v>
      </c>
      <c r="M178">
        <v>8047</v>
      </c>
      <c r="O178" s="90">
        <v>6285</v>
      </c>
      <c r="P178" s="91"/>
      <c r="Q178" s="402"/>
    </row>
    <row r="179" spans="1:17" ht="15">
      <c r="A179" s="827"/>
      <c r="B179" s="91"/>
      <c r="C179" s="1">
        <v>1</v>
      </c>
      <c r="G179" s="826"/>
      <c r="H179" s="28">
        <v>1</v>
      </c>
      <c r="I179" s="28">
        <f t="shared" si="2"/>
        <v>0</v>
      </c>
      <c r="M179">
        <v>8052</v>
      </c>
      <c r="O179" s="90">
        <v>6321</v>
      </c>
      <c r="P179" s="91"/>
      <c r="Q179" s="402"/>
    </row>
    <row r="180" spans="1:17" ht="15">
      <c r="A180" s="827"/>
      <c r="B180" s="91"/>
      <c r="C180" s="1">
        <v>1</v>
      </c>
      <c r="G180" s="826"/>
      <c r="H180" s="28">
        <v>1</v>
      </c>
      <c r="I180" s="28">
        <f t="shared" si="2"/>
        <v>0</v>
      </c>
      <c r="M180">
        <v>8110</v>
      </c>
      <c r="O180" s="90">
        <v>6322</v>
      </c>
      <c r="P180" s="91"/>
      <c r="Q180" s="402"/>
    </row>
    <row r="181" spans="1:17" ht="15">
      <c r="A181" s="827"/>
      <c r="B181" s="91"/>
      <c r="C181" s="1">
        <v>1</v>
      </c>
      <c r="G181" s="826"/>
      <c r="H181" s="28">
        <v>1</v>
      </c>
      <c r="I181" s="28">
        <f t="shared" si="2"/>
        <v>0</v>
      </c>
      <c r="M181">
        <v>8112</v>
      </c>
      <c r="O181" s="90">
        <v>6323</v>
      </c>
      <c r="P181" s="91"/>
      <c r="Q181" s="402"/>
    </row>
    <row r="182" spans="1:17" ht="15">
      <c r="A182" s="827"/>
      <c r="B182" s="91"/>
      <c r="C182" s="1">
        <v>1</v>
      </c>
      <c r="G182" s="826"/>
      <c r="H182" s="28">
        <v>1</v>
      </c>
      <c r="I182" s="28">
        <f t="shared" si="2"/>
        <v>0</v>
      </c>
      <c r="M182">
        <v>8114</v>
      </c>
      <c r="O182" s="90">
        <v>6325</v>
      </c>
      <c r="P182" s="91"/>
      <c r="Q182" s="402"/>
    </row>
    <row r="183" spans="1:17" ht="15">
      <c r="A183" s="827"/>
      <c r="B183" s="91"/>
      <c r="C183" s="1">
        <v>1</v>
      </c>
      <c r="G183" s="826"/>
      <c r="H183" s="28">
        <v>1</v>
      </c>
      <c r="I183" s="28">
        <f t="shared" si="2"/>
        <v>0</v>
      </c>
      <c r="M183">
        <v>8121</v>
      </c>
      <c r="O183" s="90">
        <v>6326</v>
      </c>
      <c r="P183" s="91"/>
      <c r="Q183" s="402"/>
    </row>
    <row r="184" spans="1:17" ht="15">
      <c r="A184" s="827"/>
      <c r="B184" s="91"/>
      <c r="C184" s="1">
        <v>1</v>
      </c>
      <c r="G184" s="826"/>
      <c r="H184" s="28">
        <v>1</v>
      </c>
      <c r="I184" s="28">
        <f t="shared" si="2"/>
        <v>0</v>
      </c>
      <c r="M184">
        <v>8127</v>
      </c>
      <c r="O184" s="91">
        <v>6435</v>
      </c>
      <c r="P184" s="91"/>
      <c r="Q184" s="402"/>
    </row>
    <row r="185" spans="1:17" ht="15">
      <c r="A185" s="827"/>
      <c r="B185" s="91"/>
      <c r="C185" s="1">
        <v>1</v>
      </c>
      <c r="G185" s="826"/>
      <c r="H185" s="28">
        <v>1</v>
      </c>
      <c r="I185" s="28">
        <f t="shared" si="2"/>
        <v>0</v>
      </c>
      <c r="M185">
        <v>8130</v>
      </c>
      <c r="O185" s="91">
        <v>6453</v>
      </c>
      <c r="P185" s="91"/>
      <c r="Q185" s="402"/>
    </row>
    <row r="186" spans="1:17" ht="15">
      <c r="A186" s="827"/>
      <c r="B186" s="91"/>
      <c r="C186" s="1">
        <v>1</v>
      </c>
      <c r="G186" s="826"/>
      <c r="H186" s="28">
        <v>1</v>
      </c>
      <c r="I186" s="28">
        <f t="shared" si="2"/>
        <v>0</v>
      </c>
      <c r="M186">
        <v>8150</v>
      </c>
      <c r="O186" s="91">
        <v>6669</v>
      </c>
      <c r="P186" s="91"/>
      <c r="Q186" s="402"/>
    </row>
    <row r="187" spans="1:17" ht="15">
      <c r="A187" s="827"/>
      <c r="B187" s="91"/>
      <c r="C187" s="1">
        <v>1</v>
      </c>
      <c r="G187" s="826"/>
      <c r="H187" s="28">
        <v>1</v>
      </c>
      <c r="I187" s="28">
        <f t="shared" si="2"/>
        <v>0</v>
      </c>
      <c r="M187">
        <v>8160</v>
      </c>
      <c r="O187" s="91">
        <v>6671</v>
      </c>
      <c r="P187" s="91"/>
      <c r="Q187" s="402"/>
    </row>
    <row r="188" spans="1:17" ht="15">
      <c r="A188" s="827"/>
      <c r="B188" s="91"/>
      <c r="C188" s="1">
        <v>1</v>
      </c>
      <c r="G188" s="826"/>
      <c r="H188" s="28">
        <v>1</v>
      </c>
      <c r="I188" s="28">
        <f t="shared" si="2"/>
        <v>0</v>
      </c>
      <c r="M188">
        <v>8173</v>
      </c>
      <c r="O188" s="90">
        <v>6672</v>
      </c>
      <c r="P188" s="91"/>
      <c r="Q188" s="402"/>
    </row>
    <row r="189" spans="1:17" ht="15">
      <c r="A189" s="827"/>
      <c r="B189" s="91"/>
      <c r="C189" s="1">
        <v>1</v>
      </c>
      <c r="G189" s="826"/>
      <c r="H189" s="28">
        <v>1</v>
      </c>
      <c r="I189" s="28">
        <f t="shared" si="2"/>
        <v>0</v>
      </c>
      <c r="M189">
        <v>8180</v>
      </c>
      <c r="O189" s="91">
        <v>6675</v>
      </c>
      <c r="P189" s="91"/>
      <c r="Q189" s="402"/>
    </row>
    <row r="190" spans="1:17" ht="15">
      <c r="A190" s="827"/>
      <c r="B190" s="91"/>
      <c r="C190" s="1">
        <v>1</v>
      </c>
      <c r="G190" s="826"/>
      <c r="H190" s="28">
        <v>1</v>
      </c>
      <c r="I190" s="28">
        <f t="shared" ref="I190:I253" si="3">G190</f>
        <v>0</v>
      </c>
      <c r="M190">
        <v>8185</v>
      </c>
      <c r="O190" s="90">
        <v>6676</v>
      </c>
      <c r="P190" s="91"/>
      <c r="Q190" s="402"/>
    </row>
    <row r="191" spans="1:17" ht="15">
      <c r="A191" s="827"/>
      <c r="B191" s="91"/>
      <c r="C191" s="1">
        <v>1</v>
      </c>
      <c r="G191" s="826"/>
      <c r="H191" s="28">
        <v>1</v>
      </c>
      <c r="I191" s="28">
        <f t="shared" si="3"/>
        <v>0</v>
      </c>
      <c r="M191">
        <v>8195</v>
      </c>
      <c r="O191" s="90">
        <v>6720</v>
      </c>
      <c r="P191" s="91"/>
      <c r="Q191" s="402"/>
    </row>
    <row r="192" spans="1:17" ht="15">
      <c r="A192" s="827"/>
      <c r="B192" s="91"/>
      <c r="C192" s="1">
        <v>1</v>
      </c>
      <c r="G192" s="826"/>
      <c r="H192" s="28">
        <v>1</v>
      </c>
      <c r="I192" s="28">
        <f t="shared" si="3"/>
        <v>0</v>
      </c>
      <c r="M192">
        <v>8196</v>
      </c>
      <c r="O192" s="91">
        <v>6806</v>
      </c>
      <c r="P192" s="91"/>
      <c r="Q192" s="402"/>
    </row>
    <row r="193" spans="1:17" ht="15">
      <c r="A193" s="827"/>
      <c r="B193" s="91"/>
      <c r="C193" s="1">
        <v>1</v>
      </c>
      <c r="G193" s="826"/>
      <c r="H193" s="28">
        <v>1</v>
      </c>
      <c r="I193" s="28">
        <f t="shared" si="3"/>
        <v>0</v>
      </c>
      <c r="M193">
        <v>8200</v>
      </c>
      <c r="O193" s="91">
        <v>6807</v>
      </c>
      <c r="P193" s="91"/>
      <c r="Q193" s="402"/>
    </row>
    <row r="194" spans="1:17" ht="15">
      <c r="A194" s="827"/>
      <c r="B194" s="91"/>
      <c r="C194" s="1">
        <v>1</v>
      </c>
      <c r="G194" s="826"/>
      <c r="H194" s="28">
        <v>1</v>
      </c>
      <c r="I194" s="28">
        <f t="shared" si="3"/>
        <v>0</v>
      </c>
      <c r="M194">
        <v>8240</v>
      </c>
      <c r="O194" s="91">
        <v>6808</v>
      </c>
      <c r="P194" s="91"/>
      <c r="Q194" s="402"/>
    </row>
    <row r="195" spans="1:17" ht="15">
      <c r="A195" s="827"/>
      <c r="B195" s="91"/>
      <c r="C195" s="1">
        <v>1</v>
      </c>
      <c r="G195" s="826"/>
      <c r="H195" s="28">
        <v>1</v>
      </c>
      <c r="I195" s="28">
        <f t="shared" si="3"/>
        <v>0</v>
      </c>
      <c r="M195">
        <v>8241</v>
      </c>
      <c r="O195" s="91">
        <v>6816</v>
      </c>
      <c r="P195" s="91"/>
      <c r="Q195" s="402"/>
    </row>
    <row r="196" spans="1:17" ht="15">
      <c r="A196" s="827"/>
      <c r="B196" s="91"/>
      <c r="C196" s="1">
        <v>1</v>
      </c>
      <c r="G196" s="826"/>
      <c r="H196" s="28">
        <v>1</v>
      </c>
      <c r="I196" s="28">
        <f t="shared" si="3"/>
        <v>0</v>
      </c>
      <c r="M196">
        <v>8251</v>
      </c>
      <c r="O196" s="91">
        <v>6926</v>
      </c>
      <c r="P196" s="91"/>
      <c r="Q196" s="402"/>
    </row>
    <row r="197" spans="1:17" ht="15">
      <c r="A197" s="827"/>
      <c r="B197" s="91"/>
      <c r="C197" s="1">
        <v>1</v>
      </c>
      <c r="G197" s="826"/>
      <c r="H197" s="28">
        <v>1</v>
      </c>
      <c r="I197" s="28">
        <f t="shared" si="3"/>
        <v>0</v>
      </c>
      <c r="M197">
        <v>8264</v>
      </c>
      <c r="O197" s="91">
        <v>7010</v>
      </c>
      <c r="P197" s="91"/>
      <c r="Q197" s="402"/>
    </row>
    <row r="198" spans="1:17" ht="15">
      <c r="A198" s="827"/>
      <c r="B198" s="91"/>
      <c r="C198" s="1">
        <v>1</v>
      </c>
      <c r="G198" s="826"/>
      <c r="H198" s="28">
        <v>1</v>
      </c>
      <c r="I198" s="28">
        <f t="shared" si="3"/>
        <v>0</v>
      </c>
      <c r="M198">
        <v>8266</v>
      </c>
      <c r="O198" s="91">
        <v>7011</v>
      </c>
      <c r="P198" s="91"/>
      <c r="Q198" s="402"/>
    </row>
    <row r="199" spans="1:17" ht="15">
      <c r="A199" s="827"/>
      <c r="B199" s="91"/>
      <c r="C199" s="1">
        <v>1</v>
      </c>
      <c r="G199" s="826"/>
      <c r="H199" s="28">
        <v>1</v>
      </c>
      <c r="I199" s="28">
        <f t="shared" si="3"/>
        <v>0</v>
      </c>
      <c r="M199">
        <v>8268</v>
      </c>
      <c r="O199" s="91">
        <v>7014</v>
      </c>
      <c r="P199" s="91"/>
      <c r="Q199" s="402"/>
    </row>
    <row r="200" spans="1:17" ht="15">
      <c r="A200" s="827"/>
      <c r="B200" s="91"/>
      <c r="C200" s="1">
        <v>1</v>
      </c>
      <c r="G200" s="826"/>
      <c r="H200" s="28">
        <v>1</v>
      </c>
      <c r="I200" s="28">
        <f t="shared" si="3"/>
        <v>0</v>
      </c>
      <c r="M200">
        <v>8300</v>
      </c>
      <c r="O200" s="90">
        <v>7016</v>
      </c>
      <c r="P200" s="91"/>
      <c r="Q200" s="402"/>
    </row>
    <row r="201" spans="1:17" ht="15">
      <c r="A201" s="827"/>
      <c r="B201" s="91"/>
      <c r="C201" s="1">
        <v>1</v>
      </c>
      <c r="G201" s="826"/>
      <c r="H201" s="28">
        <v>1</v>
      </c>
      <c r="I201" s="28">
        <f t="shared" si="3"/>
        <v>0</v>
      </c>
      <c r="M201">
        <v>8320</v>
      </c>
      <c r="O201" s="90">
        <v>7017</v>
      </c>
      <c r="P201" s="91"/>
      <c r="Q201" s="402"/>
    </row>
    <row r="202" spans="1:17" ht="15">
      <c r="A202" s="827"/>
      <c r="B202" s="91"/>
      <c r="C202" s="1">
        <v>1</v>
      </c>
      <c r="G202" s="826"/>
      <c r="H202" s="28">
        <v>1</v>
      </c>
      <c r="I202" s="28">
        <f t="shared" si="3"/>
        <v>0</v>
      </c>
      <c r="M202">
        <v>8330</v>
      </c>
      <c r="O202" s="90">
        <v>7019</v>
      </c>
      <c r="P202" s="91"/>
      <c r="Q202" s="402"/>
    </row>
    <row r="203" spans="1:17" ht="15">
      <c r="A203" s="827"/>
      <c r="B203" s="91"/>
      <c r="C203" s="1">
        <v>1</v>
      </c>
      <c r="G203" s="826"/>
      <c r="H203" s="28">
        <v>1</v>
      </c>
      <c r="I203" s="28">
        <f t="shared" si="3"/>
        <v>0</v>
      </c>
      <c r="M203">
        <v>8500</v>
      </c>
      <c r="O203" s="90">
        <v>7021</v>
      </c>
      <c r="P203" s="91"/>
      <c r="Q203" s="402"/>
    </row>
    <row r="204" spans="1:17" ht="15">
      <c r="A204" s="827"/>
      <c r="B204" s="91"/>
      <c r="C204" s="1">
        <v>1</v>
      </c>
      <c r="G204" s="826"/>
      <c r="H204" s="28">
        <v>1</v>
      </c>
      <c r="I204" s="28">
        <f t="shared" si="3"/>
        <v>0</v>
      </c>
      <c r="M204">
        <v>8502</v>
      </c>
      <c r="O204" s="90">
        <v>7022</v>
      </c>
      <c r="P204" s="91"/>
      <c r="Q204" s="402"/>
    </row>
    <row r="205" spans="1:17" ht="15">
      <c r="A205" s="827"/>
      <c r="B205" s="91"/>
      <c r="C205" s="1">
        <v>1</v>
      </c>
      <c r="G205" s="826"/>
      <c r="H205" s="28">
        <v>1</v>
      </c>
      <c r="I205" s="28">
        <f t="shared" si="3"/>
        <v>0</v>
      </c>
      <c r="M205">
        <v>8504</v>
      </c>
      <c r="O205" s="90">
        <v>7023</v>
      </c>
      <c r="P205" s="91"/>
      <c r="Q205" s="402"/>
    </row>
    <row r="206" spans="1:17" ht="15">
      <c r="A206" s="827"/>
      <c r="B206" s="91"/>
      <c r="C206" s="1">
        <v>1</v>
      </c>
      <c r="G206" s="826"/>
      <c r="H206" s="28">
        <v>1</v>
      </c>
      <c r="I206" s="28">
        <f t="shared" si="3"/>
        <v>0</v>
      </c>
      <c r="M206">
        <v>8507</v>
      </c>
      <c r="O206" s="90">
        <v>7025</v>
      </c>
      <c r="P206" s="91"/>
      <c r="Q206" s="402"/>
    </row>
    <row r="207" spans="1:17" ht="15">
      <c r="A207" s="827"/>
      <c r="B207" s="91"/>
      <c r="C207" s="1">
        <v>1</v>
      </c>
      <c r="G207" s="826"/>
      <c r="H207" s="28">
        <v>1</v>
      </c>
      <c r="I207" s="28">
        <f t="shared" si="3"/>
        <v>0</v>
      </c>
      <c r="M207">
        <v>8517</v>
      </c>
      <c r="O207" s="90">
        <v>7026</v>
      </c>
      <c r="P207" s="91"/>
      <c r="Q207" s="402"/>
    </row>
    <row r="208" spans="1:17" ht="15">
      <c r="A208" s="827"/>
      <c r="B208" s="91"/>
      <c r="C208" s="1">
        <v>1</v>
      </c>
      <c r="G208" s="826"/>
      <c r="H208" s="28">
        <v>1</v>
      </c>
      <c r="I208" s="28">
        <f t="shared" si="3"/>
        <v>0</v>
      </c>
      <c r="M208">
        <v>8521</v>
      </c>
      <c r="O208" s="90">
        <v>7027</v>
      </c>
      <c r="P208" s="91"/>
      <c r="Q208" s="402"/>
    </row>
    <row r="209" spans="1:17" ht="15">
      <c r="A209" s="827"/>
      <c r="B209" s="91"/>
      <c r="C209" s="1">
        <v>1</v>
      </c>
      <c r="G209" s="826"/>
      <c r="H209" s="28">
        <v>1</v>
      </c>
      <c r="I209" s="28">
        <f t="shared" si="3"/>
        <v>0</v>
      </c>
      <c r="M209">
        <v>8522</v>
      </c>
      <c r="O209" s="91">
        <v>7028</v>
      </c>
      <c r="P209" s="91"/>
      <c r="Q209" s="402"/>
    </row>
    <row r="210" spans="1:17" ht="15">
      <c r="A210" s="827"/>
      <c r="B210" s="91"/>
      <c r="C210" s="1">
        <v>1</v>
      </c>
      <c r="G210" s="826"/>
      <c r="H210" s="28">
        <v>1</v>
      </c>
      <c r="I210" s="28">
        <f t="shared" si="3"/>
        <v>0</v>
      </c>
      <c r="M210">
        <v>8523</v>
      </c>
      <c r="O210" s="90">
        <v>7034</v>
      </c>
      <c r="P210" s="91"/>
      <c r="Q210" s="402"/>
    </row>
    <row r="211" spans="1:17" ht="15">
      <c r="A211" s="827"/>
      <c r="B211" s="91"/>
      <c r="C211" s="1">
        <v>1</v>
      </c>
      <c r="G211" s="826"/>
      <c r="H211" s="28">
        <v>1</v>
      </c>
      <c r="I211" s="28">
        <f t="shared" si="3"/>
        <v>0</v>
      </c>
      <c r="M211">
        <v>8529</v>
      </c>
      <c r="O211" s="91">
        <v>7110</v>
      </c>
      <c r="P211" s="91"/>
      <c r="Q211" s="402"/>
    </row>
    <row r="212" spans="1:17" ht="15">
      <c r="A212" s="827"/>
      <c r="B212" s="91"/>
      <c r="C212" s="1">
        <v>1</v>
      </c>
      <c r="G212" s="826"/>
      <c r="H212" s="28">
        <v>1</v>
      </c>
      <c r="I212" s="28">
        <f t="shared" si="3"/>
        <v>0</v>
      </c>
      <c r="M212">
        <v>8532</v>
      </c>
      <c r="O212" s="91">
        <v>7150</v>
      </c>
      <c r="P212" s="91"/>
      <c r="Q212" s="402"/>
    </row>
    <row r="213" spans="1:17" ht="15">
      <c r="A213" s="827"/>
      <c r="B213" s="91"/>
      <c r="C213" s="1">
        <v>1</v>
      </c>
      <c r="G213" s="826"/>
      <c r="H213" s="28">
        <v>1</v>
      </c>
      <c r="I213" s="28">
        <f t="shared" si="3"/>
        <v>0</v>
      </c>
      <c r="M213">
        <v>8540</v>
      </c>
      <c r="O213" s="91">
        <v>7190</v>
      </c>
      <c r="P213" s="91"/>
      <c r="Q213" s="402"/>
    </row>
    <row r="214" spans="1:17" ht="15">
      <c r="A214" s="827"/>
      <c r="B214" s="91"/>
      <c r="C214" s="1">
        <v>1</v>
      </c>
      <c r="G214" s="826"/>
      <c r="H214" s="28">
        <v>1</v>
      </c>
      <c r="I214" s="28">
        <f t="shared" si="3"/>
        <v>0</v>
      </c>
      <c r="M214">
        <v>8541</v>
      </c>
      <c r="O214" s="91">
        <v>7600</v>
      </c>
      <c r="P214" s="91"/>
      <c r="Q214" s="402"/>
    </row>
    <row r="215" spans="1:17" ht="15">
      <c r="A215" s="827"/>
      <c r="B215" s="91"/>
      <c r="C215" s="1">
        <v>1</v>
      </c>
      <c r="G215" s="826"/>
      <c r="H215" s="28">
        <v>1</v>
      </c>
      <c r="I215" s="28">
        <f t="shared" si="3"/>
        <v>0</v>
      </c>
      <c r="M215">
        <v>8543</v>
      </c>
      <c r="O215" s="90">
        <v>7610</v>
      </c>
      <c r="P215" s="91"/>
      <c r="Q215" s="402"/>
    </row>
    <row r="216" spans="1:17" ht="15">
      <c r="A216" s="827"/>
      <c r="B216" s="91"/>
      <c r="C216" s="1">
        <v>1</v>
      </c>
      <c r="G216" s="826"/>
      <c r="H216" s="28">
        <v>1</v>
      </c>
      <c r="I216" s="28">
        <f t="shared" si="3"/>
        <v>0</v>
      </c>
      <c r="M216">
        <v>8545</v>
      </c>
      <c r="O216" s="90">
        <v>7612</v>
      </c>
      <c r="P216" s="91"/>
      <c r="Q216" s="402"/>
    </row>
    <row r="217" spans="1:17" ht="15">
      <c r="A217" s="827"/>
      <c r="B217" s="91"/>
      <c r="C217" s="1">
        <v>1</v>
      </c>
      <c r="G217" s="826"/>
      <c r="H217" s="28">
        <v>1</v>
      </c>
      <c r="I217" s="28">
        <f t="shared" si="3"/>
        <v>0</v>
      </c>
      <c r="M217">
        <v>8548</v>
      </c>
      <c r="O217" s="90">
        <v>7620</v>
      </c>
      <c r="P217" s="91"/>
      <c r="Q217" s="402"/>
    </row>
    <row r="218" spans="1:17" ht="15">
      <c r="A218" s="827"/>
      <c r="B218" s="91"/>
      <c r="C218" s="1">
        <v>1</v>
      </c>
      <c r="G218" s="826"/>
      <c r="H218" s="28">
        <v>1</v>
      </c>
      <c r="I218" s="28">
        <f t="shared" si="3"/>
        <v>0</v>
      </c>
      <c r="M218">
        <v>8550</v>
      </c>
      <c r="O218" s="90">
        <v>7621</v>
      </c>
      <c r="P218" s="91"/>
      <c r="Q218" s="402"/>
    </row>
    <row r="219" spans="1:17" ht="15">
      <c r="A219" s="827"/>
      <c r="B219" s="91"/>
      <c r="C219" s="1">
        <v>1</v>
      </c>
      <c r="G219" s="826"/>
      <c r="H219" s="28">
        <v>1</v>
      </c>
      <c r="I219" s="28">
        <f t="shared" si="3"/>
        <v>0</v>
      </c>
      <c r="M219">
        <v>8552</v>
      </c>
      <c r="O219" s="90">
        <v>7650</v>
      </c>
      <c r="P219" s="91"/>
      <c r="Q219" s="402"/>
    </row>
    <row r="220" spans="1:17" ht="15">
      <c r="A220" s="827"/>
      <c r="B220" s="91"/>
      <c r="C220" s="1">
        <v>1</v>
      </c>
      <c r="G220" s="826"/>
      <c r="H220" s="28">
        <v>1</v>
      </c>
      <c r="I220" s="28">
        <f t="shared" si="3"/>
        <v>0</v>
      </c>
      <c r="M220">
        <v>8553</v>
      </c>
      <c r="O220" s="90">
        <v>7670</v>
      </c>
      <c r="P220" s="91"/>
      <c r="Q220" s="402"/>
    </row>
    <row r="221" spans="1:17" ht="15">
      <c r="A221" s="827"/>
      <c r="B221" s="91"/>
      <c r="C221" s="1">
        <v>1</v>
      </c>
      <c r="G221" s="826"/>
      <c r="H221" s="28">
        <v>1</v>
      </c>
      <c r="I221" s="28">
        <f t="shared" si="3"/>
        <v>0</v>
      </c>
      <c r="M221">
        <v>8556</v>
      </c>
      <c r="O221" s="91">
        <v>8011</v>
      </c>
      <c r="P221" s="91"/>
      <c r="Q221" s="402"/>
    </row>
    <row r="222" spans="1:17" ht="15">
      <c r="A222" s="827"/>
      <c r="B222" s="91"/>
      <c r="C222" s="1">
        <v>1</v>
      </c>
      <c r="G222" s="826"/>
      <c r="H222" s="28">
        <v>1</v>
      </c>
      <c r="I222" s="28">
        <f t="shared" si="3"/>
        <v>0</v>
      </c>
      <c r="M222">
        <v>8558</v>
      </c>
      <c r="O222" s="91">
        <v>8012</v>
      </c>
      <c r="P222" s="91"/>
      <c r="Q222" s="402"/>
    </row>
    <row r="223" spans="1:17" ht="15">
      <c r="A223" s="827"/>
      <c r="B223" s="91"/>
      <c r="C223" s="1">
        <v>1</v>
      </c>
      <c r="G223" s="826"/>
      <c r="H223" s="28">
        <v>1</v>
      </c>
      <c r="I223" s="28">
        <f t="shared" si="3"/>
        <v>0</v>
      </c>
      <c r="M223">
        <v>8600</v>
      </c>
      <c r="O223" s="91">
        <v>8013</v>
      </c>
      <c r="P223" s="91"/>
      <c r="Q223" s="402"/>
    </row>
    <row r="224" spans="1:17" ht="15">
      <c r="A224" s="827"/>
      <c r="B224" s="91"/>
      <c r="C224" s="1">
        <v>1</v>
      </c>
      <c r="G224" s="826"/>
      <c r="H224" s="28">
        <v>1</v>
      </c>
      <c r="I224" s="28">
        <f t="shared" si="3"/>
        <v>0</v>
      </c>
      <c r="M224">
        <v>8700</v>
      </c>
      <c r="O224" s="91">
        <v>8014</v>
      </c>
      <c r="P224" s="91"/>
      <c r="Q224" s="402"/>
    </row>
    <row r="225" spans="1:17" ht="15">
      <c r="A225" s="827"/>
      <c r="B225" s="91"/>
      <c r="C225" s="1">
        <v>1</v>
      </c>
      <c r="G225" s="826"/>
      <c r="H225" s="28">
        <v>1</v>
      </c>
      <c r="I225" s="28">
        <f t="shared" si="3"/>
        <v>0</v>
      </c>
      <c r="M225">
        <v>8701</v>
      </c>
      <c r="O225" s="91">
        <v>8026</v>
      </c>
      <c r="P225" s="91"/>
      <c r="Q225" s="402"/>
    </row>
    <row r="226" spans="1:17" ht="15">
      <c r="A226" s="827"/>
      <c r="B226" s="91"/>
      <c r="C226" s="1">
        <v>1</v>
      </c>
      <c r="G226" s="826"/>
      <c r="H226" s="28">
        <v>1</v>
      </c>
      <c r="I226" s="28">
        <f t="shared" si="3"/>
        <v>0</v>
      </c>
      <c r="M226">
        <v>8706</v>
      </c>
      <c r="O226" s="91">
        <v>8037</v>
      </c>
      <c r="P226" s="91"/>
      <c r="Q226" s="402"/>
    </row>
    <row r="227" spans="1:17" ht="15">
      <c r="A227" s="827"/>
      <c r="B227" s="91"/>
      <c r="C227" s="1">
        <v>1</v>
      </c>
      <c r="G227" s="826"/>
      <c r="H227" s="28">
        <v>1</v>
      </c>
      <c r="I227" s="28">
        <f t="shared" si="3"/>
        <v>0</v>
      </c>
      <c r="M227">
        <v>8720</v>
      </c>
      <c r="O227" s="91">
        <v>8039</v>
      </c>
      <c r="P227" s="91"/>
      <c r="Q227" s="402"/>
    </row>
    <row r="228" spans="1:17" ht="15">
      <c r="A228" s="827"/>
      <c r="B228" s="91"/>
      <c r="C228" s="1">
        <v>1</v>
      </c>
      <c r="G228" s="826"/>
      <c r="H228" s="28">
        <v>1</v>
      </c>
      <c r="I228" s="28">
        <f t="shared" si="3"/>
        <v>0</v>
      </c>
      <c r="M228">
        <v>8725</v>
      </c>
      <c r="O228" s="91">
        <v>8042</v>
      </c>
      <c r="P228" s="91"/>
      <c r="Q228" s="402"/>
    </row>
    <row r="229" spans="1:17" ht="15">
      <c r="A229" s="827"/>
      <c r="B229" s="91"/>
      <c r="C229" s="1">
        <v>1</v>
      </c>
      <c r="G229" s="826"/>
      <c r="H229" s="28">
        <v>1</v>
      </c>
      <c r="I229" s="28">
        <f t="shared" si="3"/>
        <v>0</v>
      </c>
      <c r="M229">
        <v>8740</v>
      </c>
      <c r="O229" s="91">
        <v>8047</v>
      </c>
      <c r="P229" s="91"/>
      <c r="Q229" s="402"/>
    </row>
    <row r="230" spans="1:17" ht="15">
      <c r="A230" s="827"/>
      <c r="B230" s="91"/>
      <c r="C230" s="1">
        <v>1</v>
      </c>
      <c r="G230" s="826"/>
      <c r="H230" s="28">
        <v>1</v>
      </c>
      <c r="I230" s="28">
        <f t="shared" si="3"/>
        <v>0</v>
      </c>
      <c r="M230">
        <v>8840</v>
      </c>
      <c r="O230" s="91">
        <v>8052</v>
      </c>
      <c r="P230" s="91"/>
      <c r="Q230" s="402"/>
    </row>
    <row r="231" spans="1:17" ht="15">
      <c r="A231" s="827"/>
      <c r="B231" s="91"/>
      <c r="C231" s="1">
        <v>1</v>
      </c>
      <c r="G231" s="826"/>
      <c r="H231" s="28">
        <v>1</v>
      </c>
      <c r="I231" s="28">
        <f t="shared" si="3"/>
        <v>0</v>
      </c>
      <c r="M231">
        <v>8842</v>
      </c>
      <c r="O231" s="91">
        <v>8101</v>
      </c>
      <c r="P231" s="91"/>
      <c r="Q231" s="402"/>
    </row>
    <row r="232" spans="1:17" ht="15">
      <c r="A232" s="827"/>
      <c r="B232" s="91"/>
      <c r="C232" s="1">
        <v>1</v>
      </c>
      <c r="G232" s="826"/>
      <c r="H232" s="28">
        <v>1</v>
      </c>
      <c r="I232" s="28">
        <f t="shared" si="3"/>
        <v>0</v>
      </c>
      <c r="M232">
        <v>8854</v>
      </c>
      <c r="O232" s="90">
        <v>8103</v>
      </c>
      <c r="P232" s="91"/>
      <c r="Q232" s="402"/>
    </row>
    <row r="233" spans="1:17" ht="15">
      <c r="A233" s="827"/>
      <c r="B233" s="91"/>
      <c r="C233" s="1">
        <v>1</v>
      </c>
      <c r="G233" s="826"/>
      <c r="H233" s="28">
        <v>1</v>
      </c>
      <c r="I233" s="28">
        <f t="shared" si="3"/>
        <v>0</v>
      </c>
      <c r="M233">
        <v>8860</v>
      </c>
      <c r="O233" s="90">
        <v>8110</v>
      </c>
      <c r="P233" s="91"/>
      <c r="Q233" s="402"/>
    </row>
    <row r="234" spans="1:17" ht="15">
      <c r="A234" s="827"/>
      <c r="B234" s="91"/>
      <c r="C234" s="1">
        <v>1</v>
      </c>
      <c r="G234" s="826"/>
      <c r="H234" s="28">
        <v>1</v>
      </c>
      <c r="I234" s="28">
        <f t="shared" si="3"/>
        <v>0</v>
      </c>
      <c r="M234">
        <v>8902</v>
      </c>
      <c r="O234" s="91">
        <v>8112</v>
      </c>
      <c r="P234" s="91"/>
      <c r="Q234" s="402"/>
    </row>
    <row r="235" spans="1:17" ht="15">
      <c r="A235" s="827"/>
      <c r="B235" s="91"/>
      <c r="C235" s="1">
        <v>1</v>
      </c>
      <c r="G235" s="826"/>
      <c r="H235" s="28">
        <v>1</v>
      </c>
      <c r="I235" s="28">
        <f t="shared" si="3"/>
        <v>0</v>
      </c>
      <c r="M235">
        <v>8904</v>
      </c>
      <c r="O235" s="91">
        <v>8114</v>
      </c>
      <c r="P235" s="91"/>
      <c r="Q235" s="402"/>
    </row>
    <row r="236" spans="1:17" ht="15">
      <c r="A236" s="827"/>
      <c r="B236" s="91"/>
      <c r="C236" s="1">
        <v>1</v>
      </c>
      <c r="G236" s="826"/>
      <c r="H236" s="28">
        <v>1</v>
      </c>
      <c r="I236" s="28">
        <f t="shared" si="3"/>
        <v>0</v>
      </c>
      <c r="M236">
        <v>8905</v>
      </c>
      <c r="O236" s="91">
        <v>8121</v>
      </c>
      <c r="P236" s="91"/>
      <c r="Q236" s="402"/>
    </row>
    <row r="237" spans="1:17" ht="15">
      <c r="A237" s="827"/>
      <c r="B237" s="91"/>
      <c r="C237" s="1">
        <v>1</v>
      </c>
      <c r="G237" s="826"/>
      <c r="H237" s="28">
        <v>1</v>
      </c>
      <c r="I237" s="28">
        <f t="shared" si="3"/>
        <v>0</v>
      </c>
      <c r="M237">
        <v>8907</v>
      </c>
      <c r="O237" s="91">
        <v>8127</v>
      </c>
      <c r="P237" s="91"/>
      <c r="Q237" s="402"/>
    </row>
    <row r="238" spans="1:17" ht="15">
      <c r="A238" s="827"/>
      <c r="B238" s="91"/>
      <c r="C238" s="1">
        <v>1</v>
      </c>
      <c r="G238" s="826"/>
      <c r="H238" s="28">
        <v>1</v>
      </c>
      <c r="I238" s="28">
        <f t="shared" si="3"/>
        <v>0</v>
      </c>
      <c r="M238">
        <v>8909</v>
      </c>
      <c r="O238" s="91">
        <v>8130</v>
      </c>
      <c r="P238" s="91"/>
      <c r="Q238" s="402"/>
    </row>
    <row r="239" spans="1:17" ht="15">
      <c r="A239" s="827"/>
      <c r="B239" s="91"/>
      <c r="C239" s="1">
        <v>1</v>
      </c>
      <c r="G239" s="826"/>
      <c r="H239" s="28">
        <v>1</v>
      </c>
      <c r="I239" s="28">
        <f t="shared" si="3"/>
        <v>0</v>
      </c>
      <c r="M239">
        <v>8913</v>
      </c>
      <c r="O239" s="91">
        <v>8140</v>
      </c>
      <c r="P239" s="91"/>
      <c r="Q239" s="402"/>
    </row>
    <row r="240" spans="1:17" ht="15">
      <c r="A240" s="827"/>
      <c r="B240" s="91"/>
      <c r="C240" s="1">
        <v>1</v>
      </c>
      <c r="G240" s="826"/>
      <c r="H240" s="28">
        <v>1</v>
      </c>
      <c r="I240" s="28">
        <f t="shared" si="3"/>
        <v>0</v>
      </c>
      <c r="M240">
        <v>8949</v>
      </c>
      <c r="O240" s="91">
        <v>8150</v>
      </c>
      <c r="P240" s="91"/>
      <c r="Q240" s="402"/>
    </row>
    <row r="241" spans="1:17" ht="15">
      <c r="A241" s="827"/>
      <c r="B241" s="91"/>
      <c r="C241" s="1">
        <v>1</v>
      </c>
      <c r="G241" s="826"/>
      <c r="H241" s="28">
        <v>1</v>
      </c>
      <c r="I241" s="28">
        <f t="shared" si="3"/>
        <v>0</v>
      </c>
      <c r="M241">
        <v>8952</v>
      </c>
      <c r="O241" s="91">
        <v>8160</v>
      </c>
      <c r="P241" s="91"/>
      <c r="Q241" s="402"/>
    </row>
    <row r="242" spans="1:17" ht="15">
      <c r="A242" s="827"/>
      <c r="B242" s="91"/>
      <c r="C242" s="1">
        <v>1</v>
      </c>
      <c r="G242" s="826"/>
      <c r="H242" s="28">
        <v>1</v>
      </c>
      <c r="I242" s="28">
        <f t="shared" si="3"/>
        <v>0</v>
      </c>
      <c r="M242">
        <v>8957</v>
      </c>
      <c r="O242" s="91">
        <v>8173</v>
      </c>
      <c r="P242" s="91"/>
      <c r="Q242" s="402"/>
    </row>
    <row r="243" spans="1:17" ht="15">
      <c r="A243" s="827"/>
      <c r="B243" s="91"/>
      <c r="C243" s="1">
        <v>1</v>
      </c>
      <c r="G243" s="826"/>
      <c r="H243" s="28">
        <v>1</v>
      </c>
      <c r="I243" s="28">
        <f t="shared" si="3"/>
        <v>0</v>
      </c>
      <c r="M243">
        <v>8959</v>
      </c>
      <c r="O243" s="91">
        <v>8180</v>
      </c>
      <c r="P243" s="91"/>
      <c r="Q243" s="402"/>
    </row>
    <row r="244" spans="1:17" ht="15">
      <c r="A244" s="827"/>
      <c r="B244" s="91"/>
      <c r="C244" s="1">
        <v>1</v>
      </c>
      <c r="G244" s="826"/>
      <c r="H244" s="28">
        <v>1</v>
      </c>
      <c r="I244" s="28">
        <f t="shared" si="3"/>
        <v>0</v>
      </c>
      <c r="M244">
        <v>8964</v>
      </c>
      <c r="O244" s="91">
        <v>8185</v>
      </c>
      <c r="P244" s="91"/>
      <c r="Q244" s="402"/>
    </row>
    <row r="245" spans="1:17" ht="15">
      <c r="A245" s="827"/>
      <c r="B245" s="91"/>
      <c r="C245" s="1">
        <v>1</v>
      </c>
      <c r="G245" s="826"/>
      <c r="H245" s="28">
        <v>1</v>
      </c>
      <c r="I245" s="28">
        <f t="shared" si="3"/>
        <v>0</v>
      </c>
      <c r="M245">
        <v>8985</v>
      </c>
      <c r="O245" s="91">
        <v>8190</v>
      </c>
      <c r="P245" s="91"/>
      <c r="Q245" s="402"/>
    </row>
    <row r="246" spans="1:17" ht="15">
      <c r="A246" s="827"/>
      <c r="B246" s="91"/>
      <c r="C246" s="1">
        <v>1</v>
      </c>
      <c r="G246" s="826"/>
      <c r="H246" s="28">
        <v>1</v>
      </c>
      <c r="I246" s="28">
        <f t="shared" si="3"/>
        <v>0</v>
      </c>
      <c r="M246">
        <v>8989</v>
      </c>
      <c r="O246" s="91">
        <v>8195</v>
      </c>
      <c r="P246" s="91"/>
      <c r="Q246" s="402"/>
    </row>
    <row r="247" spans="1:17" ht="15">
      <c r="A247" s="827"/>
      <c r="B247" s="91"/>
      <c r="C247" s="1">
        <v>1</v>
      </c>
      <c r="G247" s="826"/>
      <c r="H247" s="28">
        <v>1</v>
      </c>
      <c r="I247" s="28">
        <f t="shared" si="3"/>
        <v>0</v>
      </c>
      <c r="M247">
        <v>9015</v>
      </c>
      <c r="O247" s="91">
        <v>8196</v>
      </c>
      <c r="P247" s="91"/>
      <c r="Q247" s="402"/>
    </row>
    <row r="248" spans="1:17" ht="15">
      <c r="A248" s="827"/>
      <c r="B248" s="91"/>
      <c r="C248" s="1">
        <v>1</v>
      </c>
      <c r="G248" s="826"/>
      <c r="H248" s="28">
        <v>1</v>
      </c>
      <c r="I248" s="28">
        <f t="shared" si="3"/>
        <v>0</v>
      </c>
      <c r="M248">
        <v>9104</v>
      </c>
      <c r="O248" s="91">
        <v>8200</v>
      </c>
      <c r="P248" s="91"/>
      <c r="Q248" s="402"/>
    </row>
    <row r="249" spans="1:17" ht="15">
      <c r="A249" s="827"/>
      <c r="B249" s="91"/>
      <c r="C249" s="1">
        <v>1</v>
      </c>
      <c r="G249" s="826"/>
      <c r="H249" s="28">
        <v>1</v>
      </c>
      <c r="I249" s="28">
        <f t="shared" si="3"/>
        <v>0</v>
      </c>
      <c r="M249">
        <v>9121</v>
      </c>
      <c r="O249" s="91">
        <v>8240</v>
      </c>
      <c r="P249" s="91"/>
      <c r="Q249" s="402"/>
    </row>
    <row r="250" spans="1:17" ht="15">
      <c r="A250" s="827"/>
      <c r="B250" s="91"/>
      <c r="C250" s="1">
        <v>1</v>
      </c>
      <c r="G250" s="826"/>
      <c r="H250" s="28">
        <v>1</v>
      </c>
      <c r="I250" s="28">
        <f t="shared" si="3"/>
        <v>0</v>
      </c>
      <c r="O250" s="91">
        <v>8241</v>
      </c>
      <c r="P250" s="91"/>
      <c r="Q250" s="402"/>
    </row>
    <row r="251" spans="1:17" ht="15">
      <c r="A251" s="827"/>
      <c r="B251" s="91"/>
      <c r="C251" s="1">
        <v>1</v>
      </c>
      <c r="G251" s="826"/>
      <c r="H251" s="28">
        <v>1</v>
      </c>
      <c r="I251" s="28">
        <f t="shared" si="3"/>
        <v>0</v>
      </c>
      <c r="O251" s="91">
        <v>8251</v>
      </c>
      <c r="P251" s="91"/>
      <c r="Q251" s="402"/>
    </row>
    <row r="252" spans="1:17" ht="15">
      <c r="A252" s="827"/>
      <c r="B252" s="91"/>
      <c r="C252" s="1">
        <v>1</v>
      </c>
      <c r="G252" s="826"/>
      <c r="H252" s="28">
        <v>1</v>
      </c>
      <c r="I252" s="28">
        <f t="shared" si="3"/>
        <v>0</v>
      </c>
      <c r="O252" s="91">
        <v>8264</v>
      </c>
      <c r="P252" s="91"/>
      <c r="Q252" s="402"/>
    </row>
    <row r="253" spans="1:17" ht="15">
      <c r="A253" s="827"/>
      <c r="B253" s="91"/>
      <c r="C253" s="1">
        <v>1</v>
      </c>
      <c r="G253" s="826"/>
      <c r="H253" s="28">
        <v>1</v>
      </c>
      <c r="I253" s="28">
        <f t="shared" si="3"/>
        <v>0</v>
      </c>
      <c r="O253" s="91">
        <v>8266</v>
      </c>
      <c r="P253" s="91"/>
      <c r="Q253" s="402"/>
    </row>
    <row r="254" spans="1:17" ht="15">
      <c r="A254" s="827"/>
      <c r="B254" s="91"/>
      <c r="C254" s="1">
        <v>1</v>
      </c>
      <c r="G254" s="826"/>
      <c r="H254" s="28">
        <v>1</v>
      </c>
      <c r="I254" s="28">
        <f t="shared" ref="I254:I317" si="4">G254</f>
        <v>0</v>
      </c>
      <c r="O254" s="91">
        <v>8268</v>
      </c>
      <c r="P254" s="91"/>
      <c r="Q254" s="402"/>
    </row>
    <row r="255" spans="1:17" ht="15">
      <c r="A255" s="827"/>
      <c r="B255" s="91"/>
      <c r="C255" s="1">
        <v>1</v>
      </c>
      <c r="G255" s="826"/>
      <c r="H255" s="28">
        <v>1</v>
      </c>
      <c r="I255" s="28">
        <f t="shared" si="4"/>
        <v>0</v>
      </c>
      <c r="O255" s="91">
        <v>8269</v>
      </c>
      <c r="P255" s="91"/>
      <c r="Q255" s="402"/>
    </row>
    <row r="256" spans="1:17" ht="15">
      <c r="A256" s="827"/>
      <c r="B256" s="91"/>
      <c r="C256" s="1">
        <v>1</v>
      </c>
      <c r="G256" s="826"/>
      <c r="H256" s="28">
        <v>1</v>
      </c>
      <c r="I256" s="28">
        <f t="shared" si="4"/>
        <v>0</v>
      </c>
      <c r="O256" s="91">
        <v>8320</v>
      </c>
      <c r="P256" s="91"/>
      <c r="Q256" s="402"/>
    </row>
    <row r="257" spans="1:17" ht="15">
      <c r="A257" s="827"/>
      <c r="B257" s="91"/>
      <c r="C257" s="1">
        <v>1</v>
      </c>
      <c r="G257" s="826"/>
      <c r="H257" s="28">
        <v>1</v>
      </c>
      <c r="I257" s="28">
        <f t="shared" si="4"/>
        <v>0</v>
      </c>
      <c r="O257" s="90">
        <v>8500</v>
      </c>
      <c r="P257" s="91"/>
      <c r="Q257" s="402"/>
    </row>
    <row r="258" spans="1:17" ht="15">
      <c r="A258" s="827"/>
      <c r="B258" s="91"/>
      <c r="C258" s="1">
        <v>1</v>
      </c>
      <c r="G258" s="826"/>
      <c r="H258" s="28">
        <v>1</v>
      </c>
      <c r="I258" s="28">
        <f t="shared" si="4"/>
        <v>0</v>
      </c>
      <c r="O258" s="90">
        <v>8501</v>
      </c>
      <c r="P258" s="91"/>
      <c r="Q258" s="402"/>
    </row>
    <row r="259" spans="1:17" ht="15">
      <c r="A259" s="827"/>
      <c r="B259" s="91"/>
      <c r="C259" s="1">
        <v>1</v>
      </c>
      <c r="G259" s="826"/>
      <c r="H259" s="28">
        <v>1</v>
      </c>
      <c r="I259" s="28">
        <f t="shared" si="4"/>
        <v>0</v>
      </c>
      <c r="O259" s="90">
        <v>8502</v>
      </c>
      <c r="P259" s="91"/>
      <c r="Q259" s="402"/>
    </row>
    <row r="260" spans="1:17" ht="15">
      <c r="A260" s="827"/>
      <c r="B260" s="91"/>
      <c r="C260" s="1">
        <v>1</v>
      </c>
      <c r="G260" s="826"/>
      <c r="H260" s="28">
        <v>1</v>
      </c>
      <c r="I260" s="28">
        <f t="shared" si="4"/>
        <v>0</v>
      </c>
      <c r="O260" s="90">
        <v>8504</v>
      </c>
      <c r="P260" s="91"/>
      <c r="Q260" s="402"/>
    </row>
    <row r="261" spans="1:17" ht="15">
      <c r="A261" s="827"/>
      <c r="B261" s="91"/>
      <c r="C261" s="1">
        <v>1</v>
      </c>
      <c r="G261" s="826"/>
      <c r="H261" s="28">
        <v>1</v>
      </c>
      <c r="I261" s="28">
        <f t="shared" si="4"/>
        <v>0</v>
      </c>
      <c r="O261" s="90">
        <v>8506</v>
      </c>
      <c r="P261" s="91"/>
      <c r="Q261" s="402"/>
    </row>
    <row r="262" spans="1:17" ht="15">
      <c r="A262" s="827"/>
      <c r="B262" s="91"/>
      <c r="C262" s="1">
        <v>1</v>
      </c>
      <c r="G262" s="826"/>
      <c r="H262" s="28">
        <v>1</v>
      </c>
      <c r="I262" s="28">
        <f t="shared" si="4"/>
        <v>0</v>
      </c>
      <c r="O262" s="90">
        <v>8507</v>
      </c>
      <c r="P262" s="91"/>
      <c r="Q262" s="402"/>
    </row>
    <row r="263" spans="1:17" ht="15">
      <c r="A263" s="827"/>
      <c r="B263" s="91"/>
      <c r="C263" s="1">
        <v>1</v>
      </c>
      <c r="G263" s="826"/>
      <c r="H263" s="28">
        <v>1</v>
      </c>
      <c r="I263" s="28">
        <f t="shared" si="4"/>
        <v>0</v>
      </c>
      <c r="O263" s="90">
        <v>8511</v>
      </c>
      <c r="P263" s="91"/>
      <c r="Q263" s="402"/>
    </row>
    <row r="264" spans="1:17" ht="15">
      <c r="A264" s="534"/>
      <c r="B264" s="91"/>
      <c r="C264" s="1">
        <v>1</v>
      </c>
      <c r="G264" s="826"/>
      <c r="H264" s="28">
        <v>1</v>
      </c>
      <c r="I264" s="28">
        <f t="shared" si="4"/>
        <v>0</v>
      </c>
      <c r="O264" s="91">
        <v>8517</v>
      </c>
      <c r="P264" s="91"/>
      <c r="Q264" s="402"/>
    </row>
    <row r="265" spans="1:17" ht="15">
      <c r="A265" s="827"/>
      <c r="B265" s="91"/>
      <c r="C265" s="1">
        <v>1</v>
      </c>
      <c r="G265" s="826"/>
      <c r="H265" s="28">
        <v>1</v>
      </c>
      <c r="I265" s="28">
        <f t="shared" si="4"/>
        <v>0</v>
      </c>
      <c r="O265" s="90">
        <v>8520</v>
      </c>
      <c r="P265" s="91"/>
      <c r="Q265" s="402"/>
    </row>
    <row r="266" spans="1:17" ht="15">
      <c r="A266" s="827"/>
      <c r="B266" s="91"/>
      <c r="C266" s="1">
        <v>1</v>
      </c>
      <c r="G266" s="826"/>
      <c r="H266" s="28">
        <v>1</v>
      </c>
      <c r="I266" s="28">
        <f t="shared" si="4"/>
        <v>0</v>
      </c>
      <c r="O266" s="90">
        <v>8521</v>
      </c>
      <c r="P266" s="91"/>
      <c r="Q266" s="402"/>
    </row>
    <row r="267" spans="1:17" ht="15">
      <c r="A267" s="827"/>
      <c r="B267" s="91"/>
      <c r="C267" s="1">
        <v>1</v>
      </c>
      <c r="G267" s="826"/>
      <c r="H267" s="28">
        <v>1</v>
      </c>
      <c r="I267" s="28">
        <f t="shared" si="4"/>
        <v>0</v>
      </c>
      <c r="O267" s="90">
        <v>8522</v>
      </c>
      <c r="P267" s="91"/>
      <c r="Q267" s="402"/>
    </row>
    <row r="268" spans="1:17" ht="15">
      <c r="A268" s="827"/>
      <c r="B268" s="91"/>
      <c r="C268" s="1">
        <v>1</v>
      </c>
      <c r="G268" s="826"/>
      <c r="H268" s="28">
        <v>1</v>
      </c>
      <c r="I268" s="28">
        <f t="shared" si="4"/>
        <v>0</v>
      </c>
      <c r="O268" s="90">
        <v>8523</v>
      </c>
      <c r="P268" s="91"/>
      <c r="Q268" s="402"/>
    </row>
    <row r="269" spans="1:17" ht="15">
      <c r="A269" s="827"/>
      <c r="B269" s="91"/>
      <c r="C269" s="1">
        <v>1</v>
      </c>
      <c r="G269" s="826"/>
      <c r="H269" s="28">
        <v>1</v>
      </c>
      <c r="I269" s="28">
        <f t="shared" si="4"/>
        <v>0</v>
      </c>
      <c r="O269" s="90">
        <v>8529</v>
      </c>
      <c r="P269" s="91"/>
      <c r="Q269" s="402"/>
    </row>
    <row r="270" spans="1:17" ht="15">
      <c r="A270" s="534"/>
      <c r="B270" s="91"/>
      <c r="C270" s="1">
        <v>1</v>
      </c>
      <c r="G270" s="826"/>
      <c r="H270" s="28">
        <v>1</v>
      </c>
      <c r="I270" s="28">
        <f t="shared" si="4"/>
        <v>0</v>
      </c>
      <c r="O270" s="91">
        <v>8531</v>
      </c>
      <c r="P270" s="91"/>
      <c r="Q270" s="402"/>
    </row>
    <row r="271" spans="1:17" ht="15">
      <c r="A271" s="827"/>
      <c r="B271" s="91"/>
      <c r="C271" s="1">
        <v>1</v>
      </c>
      <c r="G271" s="826"/>
      <c r="H271" s="28">
        <v>1</v>
      </c>
      <c r="I271" s="28">
        <f t="shared" si="4"/>
        <v>0</v>
      </c>
      <c r="O271" s="90">
        <v>8532</v>
      </c>
      <c r="P271" s="91"/>
      <c r="Q271" s="402"/>
    </row>
    <row r="272" spans="1:17" ht="15">
      <c r="A272" s="534"/>
      <c r="B272" s="91"/>
      <c r="C272" s="1">
        <v>1</v>
      </c>
      <c r="G272" s="826"/>
      <c r="H272" s="28">
        <v>1</v>
      </c>
      <c r="I272" s="28">
        <f t="shared" si="4"/>
        <v>0</v>
      </c>
      <c r="O272" s="91">
        <v>8540</v>
      </c>
      <c r="P272" s="91"/>
      <c r="Q272" s="402"/>
    </row>
    <row r="273" spans="1:17" ht="15">
      <c r="A273" s="534"/>
      <c r="B273" s="91"/>
      <c r="C273" s="1">
        <v>1</v>
      </c>
      <c r="G273" s="826"/>
      <c r="H273" s="28">
        <v>1</v>
      </c>
      <c r="I273" s="28">
        <f t="shared" si="4"/>
        <v>0</v>
      </c>
      <c r="O273" s="91">
        <v>8541</v>
      </c>
      <c r="P273" s="91"/>
      <c r="Q273" s="402"/>
    </row>
    <row r="274" spans="1:17" ht="15">
      <c r="A274" s="534"/>
      <c r="B274" s="91"/>
      <c r="C274" s="1">
        <v>1</v>
      </c>
      <c r="G274" s="826"/>
      <c r="H274" s="28">
        <v>1</v>
      </c>
      <c r="I274" s="28">
        <f t="shared" si="4"/>
        <v>0</v>
      </c>
      <c r="O274" s="91">
        <v>8543</v>
      </c>
      <c r="P274" s="91"/>
      <c r="Q274" s="402"/>
    </row>
    <row r="275" spans="1:17" ht="15">
      <c r="A275" s="534"/>
      <c r="B275" s="91"/>
      <c r="C275" s="1">
        <v>1</v>
      </c>
      <c r="G275" s="826"/>
      <c r="H275" s="28">
        <v>1</v>
      </c>
      <c r="I275" s="28">
        <f t="shared" si="4"/>
        <v>0</v>
      </c>
      <c r="O275" s="91">
        <v>8545</v>
      </c>
      <c r="P275" s="91"/>
      <c r="Q275" s="402"/>
    </row>
    <row r="276" spans="1:17" ht="15">
      <c r="A276" s="534"/>
      <c r="B276" s="91"/>
      <c r="C276" s="1">
        <v>1</v>
      </c>
      <c r="G276" s="826"/>
      <c r="H276" s="28">
        <v>1</v>
      </c>
      <c r="I276" s="28">
        <f t="shared" si="4"/>
        <v>0</v>
      </c>
      <c r="O276" s="91">
        <v>8547</v>
      </c>
      <c r="P276" s="91"/>
      <c r="Q276" s="402"/>
    </row>
    <row r="277" spans="1:17" ht="15">
      <c r="A277" s="534"/>
      <c r="B277" s="91"/>
      <c r="C277" s="1">
        <v>1</v>
      </c>
      <c r="G277" s="826"/>
      <c r="H277" s="28">
        <v>1</v>
      </c>
      <c r="I277" s="28">
        <f t="shared" si="4"/>
        <v>0</v>
      </c>
      <c r="O277" s="91">
        <v>8548</v>
      </c>
      <c r="P277" s="91"/>
      <c r="Q277" s="402"/>
    </row>
    <row r="278" spans="1:17" ht="15">
      <c r="A278" s="827"/>
      <c r="B278" s="91"/>
      <c r="C278" s="1">
        <v>1</v>
      </c>
      <c r="G278" s="826"/>
      <c r="H278" s="28">
        <v>1</v>
      </c>
      <c r="I278" s="28">
        <f t="shared" si="4"/>
        <v>0</v>
      </c>
      <c r="O278" s="90">
        <v>8550</v>
      </c>
      <c r="P278" s="91"/>
      <c r="Q278" s="402"/>
    </row>
    <row r="279" spans="1:17" ht="15">
      <c r="A279" s="534"/>
      <c r="B279" s="91"/>
      <c r="C279" s="1">
        <v>1</v>
      </c>
      <c r="G279" s="826"/>
      <c r="H279" s="28">
        <v>1</v>
      </c>
      <c r="I279" s="28">
        <f t="shared" si="4"/>
        <v>0</v>
      </c>
      <c r="O279" s="91">
        <v>8552</v>
      </c>
      <c r="P279" s="91"/>
      <c r="Q279" s="402"/>
    </row>
    <row r="280" spans="1:17" ht="15">
      <c r="A280" s="534"/>
      <c r="B280" s="91"/>
      <c r="C280" s="1">
        <v>1</v>
      </c>
      <c r="G280" s="826"/>
      <c r="H280" s="28">
        <v>1</v>
      </c>
      <c r="I280" s="28">
        <f t="shared" si="4"/>
        <v>0</v>
      </c>
      <c r="O280" s="91">
        <v>8553</v>
      </c>
      <c r="P280" s="91"/>
      <c r="Q280" s="402"/>
    </row>
    <row r="281" spans="1:17" ht="15">
      <c r="A281" s="534"/>
      <c r="B281" s="91"/>
      <c r="C281" s="1">
        <v>1</v>
      </c>
      <c r="G281" s="826"/>
      <c r="H281" s="28">
        <v>1</v>
      </c>
      <c r="I281" s="28">
        <f t="shared" si="4"/>
        <v>0</v>
      </c>
      <c r="O281" s="91">
        <v>8554</v>
      </c>
      <c r="P281" s="91"/>
      <c r="Q281" s="402"/>
    </row>
    <row r="282" spans="1:17" ht="15">
      <c r="A282" s="534"/>
      <c r="B282" s="91"/>
      <c r="C282" s="1">
        <v>1</v>
      </c>
      <c r="G282" s="826"/>
      <c r="H282" s="28">
        <v>1</v>
      </c>
      <c r="I282" s="28">
        <f t="shared" si="4"/>
        <v>0</v>
      </c>
      <c r="O282" s="91">
        <v>8555</v>
      </c>
      <c r="P282" s="91"/>
      <c r="Q282" s="402"/>
    </row>
    <row r="283" spans="1:17" ht="15">
      <c r="A283" s="827"/>
      <c r="B283" s="91"/>
      <c r="C283" s="1">
        <v>1</v>
      </c>
      <c r="G283" s="826"/>
      <c r="H283" s="28">
        <v>1</v>
      </c>
      <c r="I283" s="28">
        <f t="shared" si="4"/>
        <v>0</v>
      </c>
      <c r="O283" s="90">
        <v>8556</v>
      </c>
      <c r="P283" s="91"/>
      <c r="Q283" s="402"/>
    </row>
    <row r="284" spans="1:17" ht="15">
      <c r="A284" s="827"/>
      <c r="B284" s="91"/>
      <c r="C284" s="1">
        <v>1</v>
      </c>
      <c r="G284" s="826"/>
      <c r="H284" s="28">
        <v>1</v>
      </c>
      <c r="I284" s="28">
        <f t="shared" si="4"/>
        <v>0</v>
      </c>
      <c r="O284" s="90">
        <v>8558</v>
      </c>
      <c r="P284" s="91"/>
      <c r="Q284" s="402"/>
    </row>
    <row r="285" spans="1:17" ht="15">
      <c r="A285" s="827"/>
      <c r="B285" s="91"/>
      <c r="C285" s="1">
        <v>1</v>
      </c>
      <c r="G285" s="826"/>
      <c r="H285" s="28">
        <v>1</v>
      </c>
      <c r="I285" s="28">
        <f t="shared" si="4"/>
        <v>0</v>
      </c>
      <c r="O285" s="90">
        <v>8560</v>
      </c>
      <c r="P285" s="91"/>
      <c r="Q285" s="402"/>
    </row>
    <row r="286" spans="1:17" ht="15">
      <c r="A286" s="534"/>
      <c r="B286" s="91"/>
      <c r="C286" s="1">
        <v>1</v>
      </c>
      <c r="G286" s="826"/>
      <c r="H286" s="28">
        <v>1</v>
      </c>
      <c r="I286" s="28">
        <f t="shared" si="4"/>
        <v>0</v>
      </c>
      <c r="O286" s="91">
        <v>8600</v>
      </c>
      <c r="P286" s="91"/>
      <c r="Q286" s="402"/>
    </row>
    <row r="287" spans="1:17" ht="15">
      <c r="A287" s="827"/>
      <c r="B287" s="91"/>
      <c r="C287" s="1">
        <v>1</v>
      </c>
      <c r="G287" s="826"/>
      <c r="H287" s="28">
        <v>1</v>
      </c>
      <c r="I287" s="28">
        <f t="shared" si="4"/>
        <v>0</v>
      </c>
      <c r="O287" s="90">
        <v>8700</v>
      </c>
      <c r="P287" s="91"/>
      <c r="Q287" s="402"/>
    </row>
    <row r="288" spans="1:17" ht="15">
      <c r="A288" s="827"/>
      <c r="B288" s="91"/>
      <c r="C288" s="1">
        <v>1</v>
      </c>
      <c r="G288" s="826"/>
      <c r="H288" s="28">
        <v>1</v>
      </c>
      <c r="I288" s="28">
        <f t="shared" si="4"/>
        <v>0</v>
      </c>
      <c r="O288" s="90">
        <v>8701</v>
      </c>
      <c r="P288" s="91"/>
      <c r="Q288" s="402"/>
    </row>
    <row r="289" spans="1:17" ht="15">
      <c r="A289" s="827"/>
      <c r="B289" s="91"/>
      <c r="C289" s="1">
        <v>1</v>
      </c>
      <c r="G289" s="826"/>
      <c r="H289" s="28">
        <v>1</v>
      </c>
      <c r="I289" s="28">
        <f t="shared" si="4"/>
        <v>0</v>
      </c>
      <c r="O289" s="90">
        <v>8725</v>
      </c>
      <c r="P289" s="91"/>
      <c r="Q289" s="402"/>
    </row>
    <row r="290" spans="1:17" ht="15">
      <c r="A290" s="827"/>
      <c r="B290" s="91"/>
      <c r="C290" s="1">
        <v>1</v>
      </c>
      <c r="G290" s="826"/>
      <c r="H290" s="28">
        <v>1</v>
      </c>
      <c r="I290" s="28">
        <f t="shared" si="4"/>
        <v>0</v>
      </c>
      <c r="O290" s="90">
        <v>8740</v>
      </c>
      <c r="P290" s="91"/>
      <c r="Q290" s="402"/>
    </row>
    <row r="291" spans="1:17" ht="15">
      <c r="A291" s="827"/>
      <c r="B291" s="91"/>
      <c r="C291" s="1">
        <v>1</v>
      </c>
      <c r="G291" s="826"/>
      <c r="H291" s="28">
        <v>1</v>
      </c>
      <c r="I291" s="28">
        <f t="shared" si="4"/>
        <v>0</v>
      </c>
      <c r="O291" s="90">
        <v>8770</v>
      </c>
      <c r="P291" s="91"/>
      <c r="Q291" s="402"/>
    </row>
    <row r="292" spans="1:17" ht="15">
      <c r="A292" s="534"/>
      <c r="B292" s="91"/>
      <c r="C292" s="1">
        <v>1</v>
      </c>
      <c r="G292" s="826"/>
      <c r="H292" s="28">
        <v>1</v>
      </c>
      <c r="I292" s="28">
        <f t="shared" si="4"/>
        <v>0</v>
      </c>
      <c r="O292" s="91">
        <v>8788</v>
      </c>
      <c r="P292" s="91"/>
      <c r="Q292" s="402"/>
    </row>
    <row r="293" spans="1:17" ht="15">
      <c r="A293" s="827"/>
      <c r="B293" s="91"/>
      <c r="C293" s="1">
        <v>1</v>
      </c>
      <c r="G293" s="826"/>
      <c r="H293" s="28">
        <v>1</v>
      </c>
      <c r="I293" s="28">
        <f t="shared" si="4"/>
        <v>0</v>
      </c>
      <c r="O293" s="90">
        <v>8790</v>
      </c>
      <c r="P293" s="91"/>
      <c r="Q293" s="402"/>
    </row>
    <row r="294" spans="1:17" ht="15">
      <c r="A294" s="534"/>
      <c r="B294" s="91"/>
      <c r="C294" s="1">
        <v>1</v>
      </c>
      <c r="G294" s="826"/>
      <c r="H294" s="28">
        <v>1</v>
      </c>
      <c r="I294" s="28">
        <f t="shared" si="4"/>
        <v>0</v>
      </c>
      <c r="O294" s="91">
        <v>8792</v>
      </c>
      <c r="P294" s="91"/>
      <c r="Q294" s="402"/>
    </row>
    <row r="295" spans="1:17" ht="15">
      <c r="A295" s="534"/>
      <c r="B295" s="91"/>
      <c r="C295" s="1">
        <v>1</v>
      </c>
      <c r="G295" s="826"/>
      <c r="H295" s="28">
        <v>1</v>
      </c>
      <c r="I295" s="28">
        <f t="shared" si="4"/>
        <v>0</v>
      </c>
      <c r="O295" s="91">
        <v>8795</v>
      </c>
      <c r="P295" s="91"/>
      <c r="Q295" s="402"/>
    </row>
    <row r="296" spans="1:17" ht="15">
      <c r="A296" s="534"/>
      <c r="B296" s="91"/>
      <c r="C296" s="1">
        <v>1</v>
      </c>
      <c r="G296" s="826"/>
      <c r="H296" s="28">
        <v>1</v>
      </c>
      <c r="I296" s="28">
        <f t="shared" si="4"/>
        <v>0</v>
      </c>
      <c r="O296" s="91">
        <v>8796</v>
      </c>
      <c r="P296" s="91"/>
      <c r="Q296" s="402"/>
    </row>
    <row r="297" spans="1:17" ht="15">
      <c r="A297" s="534"/>
      <c r="B297" s="91"/>
      <c r="C297" s="1">
        <v>1</v>
      </c>
      <c r="G297" s="826"/>
      <c r="H297" s="28">
        <v>1</v>
      </c>
      <c r="I297" s="28">
        <f t="shared" si="4"/>
        <v>0</v>
      </c>
      <c r="O297" s="91">
        <v>8797</v>
      </c>
      <c r="P297" s="91"/>
      <c r="Q297" s="402"/>
    </row>
    <row r="298" spans="1:17" ht="15">
      <c r="A298" s="534"/>
      <c r="B298" s="91"/>
      <c r="C298" s="1">
        <v>1</v>
      </c>
      <c r="G298" s="826"/>
      <c r="H298" s="28">
        <v>1</v>
      </c>
      <c r="I298" s="28">
        <f t="shared" si="4"/>
        <v>0</v>
      </c>
      <c r="O298" s="91">
        <v>8799</v>
      </c>
      <c r="P298" s="91"/>
      <c r="Q298" s="402"/>
    </row>
    <row r="299" spans="1:17" ht="15">
      <c r="A299" s="534"/>
      <c r="B299" s="91"/>
      <c r="C299" s="1">
        <v>1</v>
      </c>
      <c r="G299" s="826"/>
      <c r="H299" s="28">
        <v>1</v>
      </c>
      <c r="I299" s="28">
        <f t="shared" si="4"/>
        <v>0</v>
      </c>
      <c r="O299" s="91">
        <v>8840</v>
      </c>
      <c r="P299" s="91"/>
      <c r="Q299" s="402"/>
    </row>
    <row r="300" spans="1:17" ht="15">
      <c r="A300" s="534"/>
      <c r="B300" s="91"/>
      <c r="C300" s="1">
        <v>1</v>
      </c>
      <c r="G300" s="826"/>
      <c r="H300" s="28">
        <v>1</v>
      </c>
      <c r="I300" s="28">
        <f t="shared" si="4"/>
        <v>0</v>
      </c>
      <c r="O300" s="91">
        <v>8842</v>
      </c>
      <c r="P300" s="91"/>
      <c r="Q300" s="402"/>
    </row>
    <row r="301" spans="1:17" ht="15">
      <c r="A301" s="534"/>
      <c r="B301" s="91"/>
      <c r="C301" s="1">
        <v>1</v>
      </c>
      <c r="G301" s="826"/>
      <c r="H301" s="28">
        <v>1</v>
      </c>
      <c r="I301" s="28">
        <f t="shared" si="4"/>
        <v>0</v>
      </c>
      <c r="O301" s="91">
        <v>8852</v>
      </c>
      <c r="P301" s="91"/>
      <c r="Q301" s="402"/>
    </row>
    <row r="302" spans="1:17" ht="15">
      <c r="A302" s="534"/>
      <c r="B302" s="91"/>
      <c r="C302" s="1">
        <v>1</v>
      </c>
      <c r="G302" s="826"/>
      <c r="H302" s="28">
        <v>1</v>
      </c>
      <c r="I302" s="28">
        <f t="shared" si="4"/>
        <v>0</v>
      </c>
      <c r="O302" s="91">
        <v>8854</v>
      </c>
      <c r="P302" s="91"/>
      <c r="Q302" s="402"/>
    </row>
    <row r="303" spans="1:17" ht="15">
      <c r="A303" s="534"/>
      <c r="B303" s="91"/>
      <c r="C303" s="1">
        <v>1</v>
      </c>
      <c r="G303" s="826"/>
      <c r="H303" s="28">
        <v>1</v>
      </c>
      <c r="I303" s="28">
        <f t="shared" si="4"/>
        <v>0</v>
      </c>
      <c r="O303" s="91">
        <v>8856</v>
      </c>
      <c r="P303" s="91"/>
      <c r="Q303" s="402"/>
    </row>
    <row r="304" spans="1:17" ht="15">
      <c r="A304" s="827"/>
      <c r="B304" s="91"/>
      <c r="C304" s="1">
        <v>1</v>
      </c>
      <c r="G304" s="826"/>
      <c r="H304" s="28">
        <v>1</v>
      </c>
      <c r="I304" s="28">
        <f t="shared" si="4"/>
        <v>0</v>
      </c>
      <c r="O304" s="90">
        <v>8859</v>
      </c>
      <c r="P304" s="91"/>
      <c r="Q304" s="402"/>
    </row>
    <row r="305" spans="1:17" ht="15">
      <c r="A305" s="827"/>
      <c r="B305" s="91"/>
      <c r="C305" s="1">
        <v>1</v>
      </c>
      <c r="G305" s="826"/>
      <c r="H305" s="28">
        <v>1</v>
      </c>
      <c r="I305" s="28">
        <f t="shared" si="4"/>
        <v>0</v>
      </c>
      <c r="O305" s="90">
        <v>8860</v>
      </c>
      <c r="P305" s="91"/>
      <c r="Q305" s="402"/>
    </row>
    <row r="306" spans="1:17" ht="15">
      <c r="A306" s="827"/>
      <c r="B306" s="91"/>
      <c r="C306" s="1">
        <v>1</v>
      </c>
      <c r="G306" s="826"/>
      <c r="H306" s="28">
        <v>1</v>
      </c>
      <c r="I306" s="28">
        <f t="shared" si="4"/>
        <v>0</v>
      </c>
      <c r="O306" s="90">
        <v>8862</v>
      </c>
      <c r="P306" s="91"/>
      <c r="Q306" s="402"/>
    </row>
    <row r="307" spans="1:17" ht="15">
      <c r="A307" s="827"/>
      <c r="B307" s="91"/>
      <c r="C307" s="1">
        <v>1</v>
      </c>
      <c r="G307" s="826"/>
      <c r="H307" s="28">
        <v>1</v>
      </c>
      <c r="I307" s="28">
        <f t="shared" si="4"/>
        <v>0</v>
      </c>
      <c r="O307" s="90">
        <v>8863</v>
      </c>
      <c r="P307" s="91"/>
      <c r="Q307" s="402"/>
    </row>
    <row r="308" spans="1:17" ht="15">
      <c r="A308" s="827"/>
      <c r="B308" s="91"/>
      <c r="C308" s="1">
        <v>1</v>
      </c>
      <c r="G308" s="826"/>
      <c r="H308" s="28">
        <v>1</v>
      </c>
      <c r="I308" s="28">
        <f t="shared" si="4"/>
        <v>0</v>
      </c>
      <c r="O308" s="90">
        <v>8864</v>
      </c>
      <c r="P308" s="91"/>
      <c r="Q308" s="402"/>
    </row>
    <row r="309" spans="1:17" ht="15">
      <c r="A309" s="827"/>
      <c r="B309" s="91"/>
      <c r="C309" s="1">
        <v>1</v>
      </c>
      <c r="G309" s="826"/>
      <c r="H309" s="28">
        <v>1</v>
      </c>
      <c r="I309" s="28">
        <f t="shared" si="4"/>
        <v>0</v>
      </c>
      <c r="O309" s="90">
        <v>8865</v>
      </c>
      <c r="P309" s="91"/>
      <c r="Q309" s="402"/>
    </row>
    <row r="310" spans="1:17" ht="15">
      <c r="A310" s="827"/>
      <c r="B310" s="91"/>
      <c r="C310" s="1">
        <v>1</v>
      </c>
      <c r="G310" s="826"/>
      <c r="H310" s="28">
        <v>1</v>
      </c>
      <c r="I310" s="28">
        <f t="shared" si="4"/>
        <v>0</v>
      </c>
      <c r="O310" s="90">
        <v>8866</v>
      </c>
      <c r="P310" s="91"/>
      <c r="Q310" s="402"/>
    </row>
    <row r="311" spans="1:17" ht="15">
      <c r="A311" s="827"/>
      <c r="B311" s="91"/>
      <c r="C311" s="1">
        <v>1</v>
      </c>
      <c r="G311" s="826"/>
      <c r="H311" s="28">
        <v>1</v>
      </c>
      <c r="I311" s="28">
        <f t="shared" si="4"/>
        <v>0</v>
      </c>
      <c r="O311" s="90">
        <v>8867</v>
      </c>
      <c r="P311" s="91"/>
      <c r="Q311" s="402"/>
    </row>
    <row r="312" spans="1:17" ht="15">
      <c r="A312" s="827"/>
      <c r="B312" s="91"/>
      <c r="C312" s="1">
        <v>1</v>
      </c>
      <c r="G312" s="826"/>
      <c r="H312" s="28">
        <v>1</v>
      </c>
      <c r="I312" s="28">
        <f t="shared" si="4"/>
        <v>0</v>
      </c>
      <c r="O312" s="90">
        <v>8870</v>
      </c>
      <c r="P312" s="91"/>
      <c r="Q312" s="402"/>
    </row>
    <row r="313" spans="1:17" ht="15">
      <c r="A313" s="827"/>
      <c r="B313" s="91"/>
      <c r="C313" s="1">
        <v>1</v>
      </c>
      <c r="G313" s="826"/>
      <c r="H313" s="28">
        <v>1</v>
      </c>
      <c r="I313" s="28">
        <f t="shared" si="4"/>
        <v>0</v>
      </c>
      <c r="O313" s="90">
        <v>8871</v>
      </c>
      <c r="P313" s="91"/>
      <c r="Q313" s="402"/>
    </row>
    <row r="314" spans="1:17" ht="15">
      <c r="A314" s="827"/>
      <c r="B314" s="91"/>
      <c r="C314" s="1">
        <v>1</v>
      </c>
      <c r="G314" s="826"/>
      <c r="H314" s="28">
        <v>1</v>
      </c>
      <c r="I314" s="28">
        <f t="shared" si="4"/>
        <v>0</v>
      </c>
      <c r="O314" s="90">
        <v>8872</v>
      </c>
      <c r="P314" s="91"/>
      <c r="Q314" s="402"/>
    </row>
    <row r="315" spans="1:17" ht="15">
      <c r="A315" s="827"/>
      <c r="B315" s="91"/>
      <c r="C315" s="1">
        <v>1</v>
      </c>
      <c r="G315" s="826"/>
      <c r="H315" s="28">
        <v>1</v>
      </c>
      <c r="I315" s="28">
        <f t="shared" si="4"/>
        <v>0</v>
      </c>
      <c r="O315" s="90">
        <v>8888</v>
      </c>
      <c r="P315" s="91"/>
      <c r="Q315" s="402"/>
    </row>
    <row r="316" spans="1:17" ht="15">
      <c r="A316" s="827"/>
      <c r="B316" s="91"/>
      <c r="C316" s="1">
        <v>1</v>
      </c>
      <c r="G316" s="826"/>
      <c r="H316" s="28">
        <v>1</v>
      </c>
      <c r="I316" s="28">
        <f t="shared" si="4"/>
        <v>0</v>
      </c>
      <c r="O316" s="90">
        <v>8889</v>
      </c>
      <c r="P316" s="91"/>
      <c r="Q316" s="402"/>
    </row>
    <row r="317" spans="1:17" ht="15">
      <c r="A317" s="827"/>
      <c r="B317" s="91"/>
      <c r="C317" s="1">
        <v>1</v>
      </c>
      <c r="G317" s="826"/>
      <c r="H317" s="28">
        <v>1</v>
      </c>
      <c r="I317" s="28">
        <f t="shared" si="4"/>
        <v>0</v>
      </c>
      <c r="O317" s="90">
        <v>8902</v>
      </c>
      <c r="P317" s="91"/>
      <c r="Q317" s="402"/>
    </row>
    <row r="318" spans="1:17" ht="15">
      <c r="A318" s="827"/>
      <c r="B318" s="91"/>
      <c r="C318" s="1">
        <v>1</v>
      </c>
      <c r="G318" s="826"/>
      <c r="H318" s="28">
        <v>1</v>
      </c>
      <c r="I318" s="28">
        <f t="shared" ref="I318:I381" si="5">G318</f>
        <v>0</v>
      </c>
      <c r="O318" s="90">
        <v>8904</v>
      </c>
      <c r="P318" s="91"/>
      <c r="Q318" s="402"/>
    </row>
    <row r="319" spans="1:17" ht="15">
      <c r="A319" s="827"/>
      <c r="B319" s="91"/>
      <c r="C319" s="1">
        <v>1</v>
      </c>
      <c r="G319" s="826"/>
      <c r="H319" s="28">
        <v>1</v>
      </c>
      <c r="I319" s="28">
        <f t="shared" si="5"/>
        <v>0</v>
      </c>
      <c r="O319" s="90">
        <v>8905</v>
      </c>
      <c r="P319" s="91"/>
      <c r="Q319" s="402"/>
    </row>
    <row r="320" spans="1:17" ht="15">
      <c r="A320" s="827"/>
      <c r="B320" s="91"/>
      <c r="C320" s="1">
        <v>1</v>
      </c>
      <c r="G320" s="826"/>
      <c r="H320" s="28">
        <v>1</v>
      </c>
      <c r="I320" s="28">
        <f t="shared" si="5"/>
        <v>0</v>
      </c>
      <c r="O320" s="90">
        <v>8907</v>
      </c>
      <c r="P320" s="91"/>
      <c r="Q320" s="402"/>
    </row>
    <row r="321" spans="1:17" ht="15">
      <c r="A321" s="827"/>
      <c r="B321" s="91"/>
      <c r="C321" s="1">
        <v>1</v>
      </c>
      <c r="G321" s="826"/>
      <c r="H321" s="28">
        <v>1</v>
      </c>
      <c r="I321" s="28">
        <f t="shared" si="5"/>
        <v>0</v>
      </c>
      <c r="O321" s="90">
        <v>8909</v>
      </c>
      <c r="P321" s="91"/>
      <c r="Q321" s="402"/>
    </row>
    <row r="322" spans="1:17" ht="15">
      <c r="A322" s="827"/>
      <c r="B322" s="91"/>
      <c r="C322" s="1">
        <v>1</v>
      </c>
      <c r="G322" s="826"/>
      <c r="H322" s="28">
        <v>1</v>
      </c>
      <c r="I322" s="28">
        <f t="shared" si="5"/>
        <v>0</v>
      </c>
      <c r="O322" s="90">
        <v>8912</v>
      </c>
      <c r="P322" s="91"/>
      <c r="Q322" s="402"/>
    </row>
    <row r="323" spans="1:17" ht="15">
      <c r="A323" s="827"/>
      <c r="B323" s="91"/>
      <c r="C323" s="1">
        <v>1</v>
      </c>
      <c r="G323" s="826"/>
      <c r="H323" s="28">
        <v>1</v>
      </c>
      <c r="I323" s="28">
        <f t="shared" si="5"/>
        <v>0</v>
      </c>
      <c r="O323" s="90">
        <v>8913</v>
      </c>
      <c r="P323" s="91"/>
      <c r="Q323" s="402"/>
    </row>
    <row r="324" spans="1:17" ht="15">
      <c r="A324" s="827"/>
      <c r="B324" s="91"/>
      <c r="C324" s="1">
        <v>1</v>
      </c>
      <c r="G324" s="826"/>
      <c r="H324" s="28">
        <v>1</v>
      </c>
      <c r="I324" s="28">
        <f t="shared" si="5"/>
        <v>0</v>
      </c>
      <c r="O324" s="90">
        <v>8914</v>
      </c>
      <c r="P324" s="91"/>
      <c r="Q324" s="402"/>
    </row>
    <row r="325" spans="1:17" ht="15">
      <c r="A325" s="827"/>
      <c r="B325" s="91"/>
      <c r="C325" s="1">
        <v>1</v>
      </c>
      <c r="G325" s="826"/>
      <c r="H325" s="28">
        <v>1</v>
      </c>
      <c r="I325" s="28">
        <f t="shared" si="5"/>
        <v>0</v>
      </c>
      <c r="O325" s="90">
        <v>8915</v>
      </c>
      <c r="P325" s="91"/>
      <c r="Q325" s="402"/>
    </row>
    <row r="326" spans="1:17" ht="15">
      <c r="A326" s="534"/>
      <c r="B326" s="91"/>
      <c r="C326" s="1">
        <v>1</v>
      </c>
      <c r="G326" s="826"/>
      <c r="H326" s="28">
        <v>1</v>
      </c>
      <c r="I326" s="28">
        <f t="shared" si="5"/>
        <v>0</v>
      </c>
      <c r="O326" s="91">
        <v>8949</v>
      </c>
      <c r="P326" s="91"/>
      <c r="Q326" s="402"/>
    </row>
    <row r="327" spans="1:17" ht="15">
      <c r="A327" s="534"/>
      <c r="B327" s="91"/>
      <c r="C327" s="1">
        <v>1</v>
      </c>
      <c r="G327" s="826"/>
      <c r="H327" s="28">
        <v>1</v>
      </c>
      <c r="I327" s="28">
        <f t="shared" si="5"/>
        <v>0</v>
      </c>
      <c r="O327" s="91">
        <v>8950</v>
      </c>
      <c r="P327" s="91"/>
      <c r="Q327" s="402"/>
    </row>
    <row r="328" spans="1:17" ht="15">
      <c r="A328" s="827"/>
      <c r="B328" s="91"/>
      <c r="C328" s="1">
        <v>1</v>
      </c>
      <c r="G328" s="826"/>
      <c r="H328" s="28">
        <v>1</v>
      </c>
      <c r="I328" s="28">
        <f t="shared" si="5"/>
        <v>0</v>
      </c>
      <c r="O328" s="90">
        <v>8951</v>
      </c>
      <c r="P328" s="91"/>
      <c r="Q328" s="402"/>
    </row>
    <row r="329" spans="1:17" ht="15">
      <c r="A329" s="534"/>
      <c r="B329" s="91"/>
      <c r="C329" s="1">
        <v>1</v>
      </c>
      <c r="G329" s="826"/>
      <c r="H329" s="28">
        <v>1</v>
      </c>
      <c r="I329" s="28">
        <f t="shared" si="5"/>
        <v>0</v>
      </c>
      <c r="O329" s="91">
        <v>8952</v>
      </c>
      <c r="P329" s="91"/>
      <c r="Q329" s="402"/>
    </row>
    <row r="330" spans="1:17" ht="15">
      <c r="A330" s="534"/>
      <c r="B330" s="91"/>
      <c r="C330" s="1">
        <v>1</v>
      </c>
      <c r="G330" s="826"/>
      <c r="H330" s="28">
        <v>1</v>
      </c>
      <c r="I330" s="28">
        <f t="shared" si="5"/>
        <v>0</v>
      </c>
      <c r="O330" s="91">
        <v>8957</v>
      </c>
      <c r="P330" s="91"/>
      <c r="Q330" s="402"/>
    </row>
    <row r="331" spans="1:17" ht="15">
      <c r="A331" s="827"/>
      <c r="B331" s="91"/>
      <c r="C331" s="1">
        <v>1</v>
      </c>
      <c r="G331" s="826"/>
      <c r="H331" s="28">
        <v>1</v>
      </c>
      <c r="I331" s="28">
        <f t="shared" si="5"/>
        <v>0</v>
      </c>
      <c r="O331" s="90">
        <v>8959</v>
      </c>
      <c r="P331" s="91"/>
      <c r="Q331" s="402"/>
    </row>
    <row r="332" spans="1:17" ht="15">
      <c r="A332" s="534"/>
      <c r="B332" s="91"/>
      <c r="C332" s="1">
        <v>1</v>
      </c>
      <c r="G332" s="826"/>
      <c r="H332" s="28">
        <v>1</v>
      </c>
      <c r="I332" s="28">
        <f t="shared" si="5"/>
        <v>0</v>
      </c>
      <c r="O332" s="91">
        <v>8964</v>
      </c>
      <c r="P332" s="91"/>
      <c r="Q332" s="402"/>
    </row>
    <row r="333" spans="1:17" ht="15">
      <c r="A333" s="827"/>
      <c r="B333" s="91"/>
      <c r="C333" s="1">
        <v>1</v>
      </c>
      <c r="G333" s="826"/>
      <c r="H333" s="28">
        <v>1</v>
      </c>
      <c r="I333" s="28">
        <f t="shared" si="5"/>
        <v>0</v>
      </c>
      <c r="O333" s="90">
        <v>8985</v>
      </c>
      <c r="P333" s="91"/>
      <c r="Q333" s="402"/>
    </row>
    <row r="334" spans="1:17" ht="15">
      <c r="A334" s="827"/>
      <c r="B334" s="91"/>
      <c r="C334" s="1">
        <v>1</v>
      </c>
      <c r="G334" s="826"/>
      <c r="H334" s="28">
        <v>1</v>
      </c>
      <c r="I334" s="28">
        <f t="shared" si="5"/>
        <v>0</v>
      </c>
      <c r="O334" s="90">
        <v>8989</v>
      </c>
      <c r="P334" s="91"/>
      <c r="Q334" s="402"/>
    </row>
    <row r="335" spans="1:17" ht="15">
      <c r="A335" s="827"/>
      <c r="B335" s="91"/>
      <c r="C335" s="1">
        <v>1</v>
      </c>
      <c r="G335" s="826"/>
      <c r="H335" s="28">
        <v>1</v>
      </c>
      <c r="I335" s="28">
        <f t="shared" si="5"/>
        <v>0</v>
      </c>
      <c r="O335" s="90">
        <v>9099</v>
      </c>
      <c r="P335" s="91"/>
      <c r="Q335" s="402"/>
    </row>
    <row r="336" spans="1:17" ht="15">
      <c r="A336" s="827"/>
      <c r="B336" s="91"/>
      <c r="C336" s="1">
        <v>1</v>
      </c>
      <c r="G336" s="826"/>
      <c r="H336" s="28">
        <v>1</v>
      </c>
      <c r="I336" s="28">
        <f t="shared" si="5"/>
        <v>0</v>
      </c>
      <c r="O336" s="90">
        <v>9104</v>
      </c>
      <c r="P336" s="91"/>
      <c r="Q336" s="402"/>
    </row>
    <row r="337" spans="1:17" ht="15">
      <c r="A337" s="534"/>
      <c r="B337" s="91"/>
      <c r="C337" s="1">
        <v>1</v>
      </c>
      <c r="G337" s="826"/>
      <c r="H337" s="28">
        <v>1</v>
      </c>
      <c r="I337" s="28">
        <f t="shared" si="5"/>
        <v>0</v>
      </c>
      <c r="O337" s="91">
        <v>9121</v>
      </c>
      <c r="P337" s="91"/>
      <c r="Q337" s="402"/>
    </row>
    <row r="338" spans="1:17" ht="15">
      <c r="A338" s="827"/>
      <c r="B338" s="91"/>
      <c r="C338" s="1">
        <v>1</v>
      </c>
      <c r="G338" s="826"/>
      <c r="H338" s="28">
        <v>1</v>
      </c>
      <c r="I338" s="28">
        <f t="shared" si="5"/>
        <v>0</v>
      </c>
    </row>
    <row r="339" spans="1:17" ht="15">
      <c r="A339" s="827"/>
      <c r="B339" s="91"/>
      <c r="C339" s="1">
        <v>1</v>
      </c>
      <c r="G339" s="826"/>
      <c r="H339" s="28">
        <v>1</v>
      </c>
      <c r="I339" s="28">
        <f t="shared" si="5"/>
        <v>0</v>
      </c>
    </row>
    <row r="340" spans="1:17" ht="15">
      <c r="A340" s="827"/>
      <c r="B340" s="91"/>
      <c r="C340" s="1">
        <v>1</v>
      </c>
      <c r="G340" s="826"/>
      <c r="H340" s="28">
        <v>1</v>
      </c>
      <c r="I340" s="28">
        <f t="shared" si="5"/>
        <v>0</v>
      </c>
    </row>
    <row r="341" spans="1:17" ht="15">
      <c r="A341" s="827"/>
      <c r="B341" s="91"/>
      <c r="C341" s="1">
        <v>1</v>
      </c>
      <c r="G341" s="826"/>
      <c r="H341" s="28">
        <v>1</v>
      </c>
      <c r="I341" s="28">
        <f t="shared" si="5"/>
        <v>0</v>
      </c>
    </row>
    <row r="342" spans="1:17" ht="15">
      <c r="A342" s="827"/>
      <c r="B342" s="91"/>
      <c r="C342" s="1">
        <v>1</v>
      </c>
      <c r="G342" s="826"/>
      <c r="H342" s="28">
        <v>1</v>
      </c>
      <c r="I342" s="28">
        <f t="shared" si="5"/>
        <v>0</v>
      </c>
    </row>
    <row r="343" spans="1:17" ht="15">
      <c r="A343" s="827"/>
      <c r="B343" s="91"/>
      <c r="C343" s="1">
        <v>1</v>
      </c>
      <c r="G343" s="826"/>
      <c r="H343" s="28">
        <v>1</v>
      </c>
      <c r="I343" s="28">
        <f t="shared" si="5"/>
        <v>0</v>
      </c>
    </row>
    <row r="344" spans="1:17" ht="15">
      <c r="A344" s="827"/>
      <c r="B344" s="91"/>
      <c r="C344" s="1">
        <v>1</v>
      </c>
      <c r="G344" s="826"/>
      <c r="H344" s="28">
        <v>1</v>
      </c>
      <c r="I344" s="28">
        <f t="shared" si="5"/>
        <v>0</v>
      </c>
    </row>
    <row r="345" spans="1:17" ht="15">
      <c r="A345" s="827"/>
      <c r="B345" s="91"/>
      <c r="C345" s="1">
        <v>1</v>
      </c>
      <c r="G345" s="826"/>
      <c r="H345" s="28">
        <v>1</v>
      </c>
      <c r="I345" s="28">
        <f t="shared" si="5"/>
        <v>0</v>
      </c>
    </row>
    <row r="346" spans="1:17" ht="15">
      <c r="A346" s="827"/>
      <c r="B346" s="91"/>
      <c r="C346" s="1">
        <v>1</v>
      </c>
      <c r="G346" s="826"/>
      <c r="H346" s="28">
        <v>1</v>
      </c>
      <c r="I346" s="28">
        <f t="shared" si="5"/>
        <v>0</v>
      </c>
    </row>
    <row r="347" spans="1:17" ht="15">
      <c r="A347" s="827"/>
      <c r="B347" s="91"/>
      <c r="C347" s="1">
        <v>1</v>
      </c>
      <c r="G347" s="826"/>
      <c r="H347" s="28">
        <v>1</v>
      </c>
      <c r="I347" s="28">
        <f t="shared" si="5"/>
        <v>0</v>
      </c>
    </row>
    <row r="348" spans="1:17" ht="15">
      <c r="A348" s="827"/>
      <c r="B348" s="91"/>
      <c r="C348" s="1">
        <v>1</v>
      </c>
      <c r="G348" s="68"/>
      <c r="H348" s="28">
        <v>1</v>
      </c>
      <c r="I348" s="28">
        <f t="shared" si="5"/>
        <v>0</v>
      </c>
    </row>
    <row r="349" spans="1:17" ht="15">
      <c r="A349" s="827"/>
      <c r="B349" s="91"/>
      <c r="C349" s="1">
        <v>1</v>
      </c>
      <c r="G349" s="68"/>
      <c r="H349" s="28">
        <v>1</v>
      </c>
      <c r="I349" s="28">
        <f t="shared" si="5"/>
        <v>0</v>
      </c>
    </row>
    <row r="350" spans="1:17" ht="15">
      <c r="A350" s="827"/>
      <c r="B350" s="91"/>
      <c r="C350" s="1">
        <v>1</v>
      </c>
      <c r="G350" s="68"/>
      <c r="H350" s="28">
        <v>1</v>
      </c>
      <c r="I350" s="28">
        <f t="shared" si="5"/>
        <v>0</v>
      </c>
    </row>
    <row r="351" spans="1:17" ht="15">
      <c r="A351" s="827"/>
      <c r="B351" s="91"/>
      <c r="C351" s="1">
        <v>1</v>
      </c>
      <c r="G351" s="68"/>
      <c r="H351" s="28">
        <v>1</v>
      </c>
      <c r="I351" s="28">
        <f t="shared" si="5"/>
        <v>0</v>
      </c>
    </row>
    <row r="352" spans="1:17" ht="15">
      <c r="A352" s="827"/>
      <c r="B352" s="91"/>
      <c r="C352" s="1">
        <v>1</v>
      </c>
      <c r="G352" s="68"/>
      <c r="H352" s="28">
        <v>1</v>
      </c>
      <c r="I352" s="28">
        <f t="shared" si="5"/>
        <v>0</v>
      </c>
    </row>
    <row r="353" spans="1:9" ht="15">
      <c r="A353" s="534"/>
      <c r="B353" s="91"/>
      <c r="C353" s="1">
        <v>1</v>
      </c>
      <c r="G353" s="68"/>
      <c r="H353" s="28">
        <v>1</v>
      </c>
      <c r="I353" s="28">
        <f t="shared" si="5"/>
        <v>0</v>
      </c>
    </row>
    <row r="354" spans="1:9" ht="15">
      <c r="A354" s="534"/>
      <c r="B354" s="91"/>
      <c r="C354" s="1">
        <v>1</v>
      </c>
      <c r="G354" s="68"/>
      <c r="H354" s="28">
        <v>1</v>
      </c>
      <c r="I354" s="28">
        <f t="shared" si="5"/>
        <v>0</v>
      </c>
    </row>
    <row r="355" spans="1:9" ht="15">
      <c r="A355" s="534"/>
      <c r="B355" s="91"/>
      <c r="C355" s="1">
        <v>1</v>
      </c>
      <c r="G355" s="68"/>
      <c r="H355" s="28">
        <v>1</v>
      </c>
      <c r="I355" s="28">
        <f t="shared" si="5"/>
        <v>0</v>
      </c>
    </row>
    <row r="356" spans="1:9" ht="15">
      <c r="A356" s="534"/>
      <c r="B356" s="91"/>
      <c r="C356" s="1">
        <v>1</v>
      </c>
      <c r="G356" s="68"/>
      <c r="H356" s="28">
        <v>1</v>
      </c>
      <c r="I356" s="28">
        <f t="shared" si="5"/>
        <v>0</v>
      </c>
    </row>
    <row r="357" spans="1:9" ht="15">
      <c r="A357" s="534"/>
      <c r="B357" s="91"/>
      <c r="C357" s="1">
        <v>1</v>
      </c>
      <c r="G357" s="68"/>
      <c r="H357" s="28">
        <v>1</v>
      </c>
      <c r="I357" s="28">
        <f t="shared" si="5"/>
        <v>0</v>
      </c>
    </row>
    <row r="358" spans="1:9" ht="15">
      <c r="A358" s="534"/>
      <c r="B358" s="91"/>
      <c r="C358" s="1">
        <v>1</v>
      </c>
      <c r="G358" s="68"/>
      <c r="H358" s="28">
        <v>1</v>
      </c>
      <c r="I358" s="28">
        <f t="shared" si="5"/>
        <v>0</v>
      </c>
    </row>
    <row r="359" spans="1:9" ht="15">
      <c r="A359" s="534"/>
      <c r="B359" s="91"/>
      <c r="C359" s="1">
        <v>1</v>
      </c>
      <c r="G359" s="68"/>
      <c r="H359" s="28">
        <v>1</v>
      </c>
      <c r="I359" s="28">
        <f t="shared" si="5"/>
        <v>0</v>
      </c>
    </row>
    <row r="360" spans="1:9" ht="15">
      <c r="A360" s="534"/>
      <c r="B360" s="91"/>
      <c r="C360" s="1">
        <v>1</v>
      </c>
      <c r="G360" s="68"/>
      <c r="H360" s="28">
        <v>1</v>
      </c>
      <c r="I360" s="28">
        <f t="shared" si="5"/>
        <v>0</v>
      </c>
    </row>
    <row r="361" spans="1:9" ht="15">
      <c r="A361" s="534"/>
      <c r="B361" s="91"/>
      <c r="C361" s="1">
        <v>1</v>
      </c>
      <c r="G361" s="68"/>
      <c r="H361" s="28">
        <v>1</v>
      </c>
      <c r="I361" s="28">
        <f t="shared" si="5"/>
        <v>0</v>
      </c>
    </row>
    <row r="362" spans="1:9" ht="15">
      <c r="A362" s="534"/>
      <c r="B362" s="91"/>
      <c r="C362" s="1">
        <v>1</v>
      </c>
      <c r="G362" s="68"/>
      <c r="H362" s="28">
        <v>1</v>
      </c>
      <c r="I362" s="28">
        <f t="shared" si="5"/>
        <v>0</v>
      </c>
    </row>
    <row r="363" spans="1:9" ht="15">
      <c r="A363" s="534"/>
      <c r="B363" s="91"/>
      <c r="C363" s="1">
        <v>1</v>
      </c>
      <c r="G363" s="68"/>
      <c r="H363" s="28">
        <v>1</v>
      </c>
      <c r="I363" s="28">
        <f t="shared" si="5"/>
        <v>0</v>
      </c>
    </row>
    <row r="364" spans="1:9" ht="15">
      <c r="A364" s="534"/>
      <c r="B364" s="91"/>
      <c r="C364" s="1">
        <v>1</v>
      </c>
      <c r="G364" s="68"/>
      <c r="H364" s="28">
        <v>1</v>
      </c>
      <c r="I364" s="28">
        <f t="shared" si="5"/>
        <v>0</v>
      </c>
    </row>
    <row r="365" spans="1:9" ht="15">
      <c r="A365" s="534"/>
      <c r="B365" s="91"/>
      <c r="C365" s="1">
        <v>1</v>
      </c>
      <c r="G365" s="68"/>
      <c r="H365" s="28">
        <v>1</v>
      </c>
      <c r="I365" s="28">
        <f t="shared" si="5"/>
        <v>0</v>
      </c>
    </row>
    <row r="366" spans="1:9" ht="15">
      <c r="A366" s="534"/>
      <c r="B366" s="91"/>
      <c r="C366" s="1">
        <v>1</v>
      </c>
      <c r="G366" s="68"/>
      <c r="H366" s="28">
        <v>1</v>
      </c>
      <c r="I366" s="28">
        <f t="shared" si="5"/>
        <v>0</v>
      </c>
    </row>
    <row r="367" spans="1:9" ht="15">
      <c r="A367" s="534"/>
      <c r="B367" s="91"/>
      <c r="C367" s="1">
        <v>1</v>
      </c>
      <c r="G367" s="68"/>
      <c r="H367" s="28">
        <v>1</v>
      </c>
      <c r="I367" s="28">
        <f t="shared" si="5"/>
        <v>0</v>
      </c>
    </row>
    <row r="368" spans="1:9" ht="15">
      <c r="A368" s="534"/>
      <c r="B368" s="91"/>
      <c r="C368" s="1">
        <v>1</v>
      </c>
      <c r="G368" s="68"/>
      <c r="H368" s="28">
        <v>1</v>
      </c>
      <c r="I368" s="28">
        <f t="shared" si="5"/>
        <v>0</v>
      </c>
    </row>
    <row r="369" spans="1:9" ht="15">
      <c r="A369" s="534"/>
      <c r="B369" s="91"/>
      <c r="C369" s="1">
        <v>1</v>
      </c>
      <c r="G369" s="68"/>
      <c r="H369" s="28">
        <v>1</v>
      </c>
      <c r="I369" s="28">
        <f t="shared" si="5"/>
        <v>0</v>
      </c>
    </row>
    <row r="370" spans="1:9" ht="15">
      <c r="A370" s="534"/>
      <c r="B370" s="91"/>
      <c r="C370" s="1">
        <v>1</v>
      </c>
      <c r="G370" s="68"/>
      <c r="H370" s="28">
        <v>1</v>
      </c>
      <c r="I370" s="28">
        <f t="shared" si="5"/>
        <v>0</v>
      </c>
    </row>
    <row r="371" spans="1:9" ht="15">
      <c r="A371" s="534"/>
      <c r="B371" s="91"/>
      <c r="C371" s="1">
        <v>1</v>
      </c>
      <c r="G371" s="68"/>
      <c r="H371" s="28">
        <v>1</v>
      </c>
      <c r="I371" s="28">
        <f t="shared" si="5"/>
        <v>0</v>
      </c>
    </row>
    <row r="372" spans="1:9" ht="15">
      <c r="A372" s="534"/>
      <c r="B372" s="91"/>
      <c r="C372" s="1">
        <v>1</v>
      </c>
      <c r="G372" s="68"/>
      <c r="H372" s="28">
        <v>1</v>
      </c>
      <c r="I372" s="28">
        <f t="shared" si="5"/>
        <v>0</v>
      </c>
    </row>
    <row r="373" spans="1:9" ht="15">
      <c r="A373" s="534"/>
      <c r="B373" s="91"/>
      <c r="C373" s="1">
        <v>1</v>
      </c>
      <c r="G373" s="68"/>
      <c r="H373" s="28">
        <v>1</v>
      </c>
      <c r="I373" s="28">
        <f t="shared" si="5"/>
        <v>0</v>
      </c>
    </row>
    <row r="374" spans="1:9" ht="15">
      <c r="A374" s="534"/>
      <c r="B374" s="91"/>
      <c r="C374" s="1">
        <v>1</v>
      </c>
      <c r="G374" s="68"/>
      <c r="H374" s="28">
        <v>1</v>
      </c>
      <c r="I374" s="28">
        <f t="shared" si="5"/>
        <v>0</v>
      </c>
    </row>
    <row r="375" spans="1:9" ht="15">
      <c r="A375" s="534"/>
      <c r="B375" s="91"/>
      <c r="C375" s="1">
        <v>1</v>
      </c>
      <c r="G375" s="68"/>
      <c r="H375" s="28">
        <v>1</v>
      </c>
      <c r="I375" s="28">
        <f t="shared" si="5"/>
        <v>0</v>
      </c>
    </row>
    <row r="376" spans="1:9" ht="15">
      <c r="A376" s="534"/>
      <c r="B376" s="91"/>
      <c r="C376" s="1">
        <v>1</v>
      </c>
      <c r="G376" s="68"/>
      <c r="H376" s="28">
        <v>1</v>
      </c>
      <c r="I376" s="28">
        <f t="shared" si="5"/>
        <v>0</v>
      </c>
    </row>
    <row r="377" spans="1:9" ht="15">
      <c r="A377" s="534"/>
      <c r="B377" s="91"/>
      <c r="C377" s="1">
        <v>1</v>
      </c>
      <c r="G377" s="68"/>
      <c r="H377" s="28">
        <v>1</v>
      </c>
      <c r="I377" s="28">
        <f t="shared" si="5"/>
        <v>0</v>
      </c>
    </row>
    <row r="378" spans="1:9" ht="15">
      <c r="A378" s="534"/>
      <c r="B378" s="91"/>
      <c r="C378" s="1">
        <v>1</v>
      </c>
      <c r="G378" s="68"/>
      <c r="H378" s="28">
        <v>1</v>
      </c>
      <c r="I378" s="28">
        <f t="shared" si="5"/>
        <v>0</v>
      </c>
    </row>
    <row r="379" spans="1:9" ht="15">
      <c r="A379" s="534"/>
      <c r="B379" s="91"/>
      <c r="C379" s="1">
        <v>1</v>
      </c>
      <c r="G379" s="68"/>
      <c r="H379" s="28">
        <v>1</v>
      </c>
      <c r="I379" s="28">
        <f t="shared" si="5"/>
        <v>0</v>
      </c>
    </row>
    <row r="380" spans="1:9" ht="15">
      <c r="A380" s="534"/>
      <c r="B380" s="91"/>
      <c r="C380" s="1">
        <v>1</v>
      </c>
      <c r="G380" s="68"/>
      <c r="H380" s="28">
        <v>1</v>
      </c>
      <c r="I380" s="28">
        <f t="shared" si="5"/>
        <v>0</v>
      </c>
    </row>
    <row r="381" spans="1:9" ht="15">
      <c r="A381" s="534"/>
      <c r="B381" s="91"/>
      <c r="C381" s="1">
        <v>1</v>
      </c>
      <c r="G381" s="68"/>
      <c r="H381" s="28">
        <v>1</v>
      </c>
      <c r="I381" s="28">
        <f t="shared" si="5"/>
        <v>0</v>
      </c>
    </row>
    <row r="382" spans="1:9" ht="15">
      <c r="A382" s="534"/>
      <c r="B382" s="91"/>
      <c r="C382" s="1">
        <v>1</v>
      </c>
      <c r="G382" s="68"/>
      <c r="H382" s="28">
        <v>1</v>
      </c>
      <c r="I382" s="28">
        <f t="shared" ref="I382:I445" si="6">G382</f>
        <v>0</v>
      </c>
    </row>
    <row r="383" spans="1:9" ht="15">
      <c r="A383" s="534"/>
      <c r="B383" s="91"/>
      <c r="C383" s="1">
        <v>1</v>
      </c>
      <c r="G383" s="68"/>
      <c r="H383" s="28">
        <v>1</v>
      </c>
      <c r="I383" s="28">
        <f t="shared" si="6"/>
        <v>0</v>
      </c>
    </row>
    <row r="384" spans="1:9" ht="15">
      <c r="A384" s="534"/>
      <c r="B384" s="91"/>
      <c r="C384" s="1">
        <v>1</v>
      </c>
      <c r="G384" s="68"/>
      <c r="H384" s="28">
        <v>1</v>
      </c>
      <c r="I384" s="28">
        <f t="shared" si="6"/>
        <v>0</v>
      </c>
    </row>
    <row r="385" spans="1:9" ht="15">
      <c r="A385" s="534"/>
      <c r="B385" s="91"/>
      <c r="C385" s="1">
        <v>1</v>
      </c>
      <c r="G385" s="68"/>
      <c r="H385" s="28">
        <v>1</v>
      </c>
      <c r="I385" s="28">
        <f t="shared" si="6"/>
        <v>0</v>
      </c>
    </row>
    <row r="386" spans="1:9" ht="15">
      <c r="A386" s="534"/>
      <c r="B386" s="91"/>
      <c r="C386" s="1">
        <v>1</v>
      </c>
      <c r="G386" s="68"/>
      <c r="H386" s="28">
        <v>1</v>
      </c>
      <c r="I386" s="28">
        <f t="shared" si="6"/>
        <v>0</v>
      </c>
    </row>
    <row r="387" spans="1:9" ht="15">
      <c r="A387" s="534"/>
      <c r="B387" s="91"/>
      <c r="C387" s="1">
        <v>1</v>
      </c>
      <c r="G387" s="68"/>
      <c r="H387" s="28">
        <v>1</v>
      </c>
      <c r="I387" s="28">
        <f t="shared" si="6"/>
        <v>0</v>
      </c>
    </row>
    <row r="388" spans="1:9" ht="15">
      <c r="A388" s="534"/>
      <c r="B388" s="91"/>
      <c r="C388" s="1">
        <v>1</v>
      </c>
      <c r="G388" s="68"/>
      <c r="H388" s="28">
        <v>1</v>
      </c>
      <c r="I388" s="28">
        <f t="shared" si="6"/>
        <v>0</v>
      </c>
    </row>
    <row r="389" spans="1:9" ht="15">
      <c r="A389" s="534"/>
      <c r="B389" s="91"/>
      <c r="C389" s="1">
        <v>1</v>
      </c>
      <c r="G389" s="68"/>
      <c r="H389" s="28">
        <v>1</v>
      </c>
      <c r="I389" s="28">
        <f t="shared" si="6"/>
        <v>0</v>
      </c>
    </row>
    <row r="390" spans="1:9" ht="15">
      <c r="A390" s="534"/>
      <c r="B390" s="91"/>
      <c r="C390" s="1">
        <v>1</v>
      </c>
      <c r="G390" s="68"/>
      <c r="H390" s="28">
        <v>1</v>
      </c>
      <c r="I390" s="28">
        <f t="shared" si="6"/>
        <v>0</v>
      </c>
    </row>
    <row r="391" spans="1:9" ht="15">
      <c r="A391" s="91"/>
      <c r="B391" s="91"/>
      <c r="C391" s="1">
        <v>1</v>
      </c>
      <c r="G391" s="68"/>
      <c r="H391" s="28">
        <v>1</v>
      </c>
      <c r="I391" s="28">
        <f t="shared" si="6"/>
        <v>0</v>
      </c>
    </row>
    <row r="392" spans="1:9" ht="15">
      <c r="A392" s="91"/>
      <c r="B392" s="91"/>
      <c r="C392" s="1">
        <v>1</v>
      </c>
      <c r="G392" s="68"/>
      <c r="H392" s="28">
        <v>1</v>
      </c>
      <c r="I392" s="28">
        <f t="shared" si="6"/>
        <v>0</v>
      </c>
    </row>
    <row r="393" spans="1:9" ht="15">
      <c r="A393" s="91"/>
      <c r="B393" s="91"/>
      <c r="C393" s="1">
        <v>1</v>
      </c>
      <c r="G393" s="68"/>
      <c r="H393" s="28">
        <v>1</v>
      </c>
      <c r="I393" s="28">
        <f t="shared" si="6"/>
        <v>0</v>
      </c>
    </row>
    <row r="394" spans="1:9" ht="15">
      <c r="A394" s="91"/>
      <c r="B394" s="91"/>
      <c r="C394" s="1">
        <v>1</v>
      </c>
      <c r="G394" s="68"/>
      <c r="H394" s="28">
        <v>1</v>
      </c>
      <c r="I394" s="28">
        <f t="shared" si="6"/>
        <v>0</v>
      </c>
    </row>
    <row r="395" spans="1:9" ht="15">
      <c r="A395" s="91"/>
      <c r="B395" s="91"/>
      <c r="C395" s="1">
        <v>1</v>
      </c>
      <c r="G395" s="68"/>
      <c r="H395" s="28">
        <v>1</v>
      </c>
      <c r="I395" s="28">
        <f t="shared" si="6"/>
        <v>0</v>
      </c>
    </row>
    <row r="396" spans="1:9" ht="15">
      <c r="A396" s="91"/>
      <c r="B396" s="91"/>
      <c r="C396" s="1">
        <v>1</v>
      </c>
      <c r="G396" s="68"/>
      <c r="H396" s="28">
        <v>1</v>
      </c>
      <c r="I396" s="28">
        <f t="shared" si="6"/>
        <v>0</v>
      </c>
    </row>
    <row r="397" spans="1:9" ht="15">
      <c r="A397" s="91"/>
      <c r="B397" s="91"/>
      <c r="C397" s="1">
        <v>1</v>
      </c>
      <c r="G397" s="68"/>
      <c r="H397" s="28">
        <v>1</v>
      </c>
      <c r="I397" s="28">
        <f t="shared" si="6"/>
        <v>0</v>
      </c>
    </row>
    <row r="398" spans="1:9" ht="15">
      <c r="A398" s="91"/>
      <c r="B398" s="91"/>
      <c r="C398" s="1">
        <v>1</v>
      </c>
      <c r="G398" s="68"/>
      <c r="H398" s="28">
        <v>1</v>
      </c>
      <c r="I398" s="28">
        <f t="shared" si="6"/>
        <v>0</v>
      </c>
    </row>
    <row r="399" spans="1:9" ht="15">
      <c r="A399" s="91"/>
      <c r="B399" s="91"/>
      <c r="C399" s="1">
        <v>1</v>
      </c>
      <c r="G399" s="68"/>
      <c r="H399" s="28">
        <v>1</v>
      </c>
      <c r="I399" s="28">
        <f t="shared" si="6"/>
        <v>0</v>
      </c>
    </row>
    <row r="400" spans="1:9" ht="15">
      <c r="A400" s="91"/>
      <c r="B400" s="91"/>
      <c r="C400" s="1">
        <v>1</v>
      </c>
      <c r="G400" s="68"/>
      <c r="H400" s="28">
        <v>1</v>
      </c>
      <c r="I400" s="28">
        <f t="shared" si="6"/>
        <v>0</v>
      </c>
    </row>
    <row r="401" spans="1:9" ht="15">
      <c r="A401" s="91"/>
      <c r="B401" s="91"/>
      <c r="C401" s="1">
        <v>1</v>
      </c>
      <c r="G401" s="68"/>
      <c r="H401" s="28">
        <v>1</v>
      </c>
      <c r="I401" s="28">
        <f t="shared" si="6"/>
        <v>0</v>
      </c>
    </row>
    <row r="402" spans="1:9" ht="15">
      <c r="A402" s="91"/>
      <c r="B402" s="91"/>
      <c r="C402" s="1">
        <v>1</v>
      </c>
      <c r="G402" s="68"/>
      <c r="H402" s="28">
        <v>1</v>
      </c>
      <c r="I402" s="28">
        <f t="shared" si="6"/>
        <v>0</v>
      </c>
    </row>
    <row r="403" spans="1:9" ht="15">
      <c r="A403" s="91"/>
      <c r="B403" s="91"/>
      <c r="C403" s="1">
        <v>1</v>
      </c>
      <c r="G403" s="68"/>
      <c r="H403" s="28">
        <v>1</v>
      </c>
      <c r="I403" s="28">
        <f t="shared" si="6"/>
        <v>0</v>
      </c>
    </row>
    <row r="404" spans="1:9" ht="15">
      <c r="A404" s="91"/>
      <c r="B404" s="91"/>
      <c r="C404" s="1">
        <v>1</v>
      </c>
      <c r="G404" s="68"/>
      <c r="H404" s="28">
        <v>1</v>
      </c>
      <c r="I404" s="28">
        <f t="shared" si="6"/>
        <v>0</v>
      </c>
    </row>
    <row r="405" spans="1:9" ht="15">
      <c r="A405" s="91"/>
      <c r="B405" s="91"/>
      <c r="C405" s="1">
        <v>1</v>
      </c>
      <c r="G405" s="68"/>
      <c r="H405" s="28">
        <v>1</v>
      </c>
      <c r="I405" s="28">
        <f t="shared" si="6"/>
        <v>0</v>
      </c>
    </row>
    <row r="406" spans="1:9" ht="15">
      <c r="A406" s="91"/>
      <c r="B406" s="91"/>
      <c r="C406" s="1">
        <v>1</v>
      </c>
      <c r="G406" s="68"/>
      <c r="H406" s="28">
        <v>1</v>
      </c>
      <c r="I406" s="28">
        <f t="shared" si="6"/>
        <v>0</v>
      </c>
    </row>
    <row r="407" spans="1:9" ht="15">
      <c r="A407" s="91"/>
      <c r="B407" s="91"/>
      <c r="C407" s="1">
        <v>1</v>
      </c>
      <c r="G407" s="68"/>
      <c r="H407" s="28">
        <v>1</v>
      </c>
      <c r="I407" s="28">
        <f t="shared" si="6"/>
        <v>0</v>
      </c>
    </row>
    <row r="408" spans="1:9" ht="15">
      <c r="A408" s="91"/>
      <c r="B408" s="91"/>
      <c r="C408" s="1">
        <v>1</v>
      </c>
      <c r="G408" s="68"/>
      <c r="H408" s="28">
        <v>1</v>
      </c>
      <c r="I408" s="28">
        <f t="shared" si="6"/>
        <v>0</v>
      </c>
    </row>
    <row r="409" spans="1:9" ht="15">
      <c r="A409" s="91"/>
      <c r="B409" s="91"/>
      <c r="C409" s="1">
        <v>1</v>
      </c>
      <c r="G409" s="68"/>
      <c r="H409" s="28">
        <v>1</v>
      </c>
      <c r="I409" s="28">
        <f t="shared" si="6"/>
        <v>0</v>
      </c>
    </row>
    <row r="410" spans="1:9" ht="15">
      <c r="A410" s="91"/>
      <c r="B410" s="91"/>
      <c r="C410" s="1">
        <v>1</v>
      </c>
      <c r="G410" s="68"/>
      <c r="H410" s="28">
        <v>1</v>
      </c>
      <c r="I410" s="28">
        <f t="shared" si="6"/>
        <v>0</v>
      </c>
    </row>
    <row r="411" spans="1:9" ht="15">
      <c r="A411" s="91"/>
      <c r="B411" s="91"/>
      <c r="C411" s="1">
        <v>1</v>
      </c>
      <c r="G411" s="68"/>
      <c r="H411" s="28">
        <v>1</v>
      </c>
      <c r="I411" s="28">
        <f t="shared" si="6"/>
        <v>0</v>
      </c>
    </row>
    <row r="412" spans="1:9" ht="15">
      <c r="A412" s="91"/>
      <c r="B412" s="91"/>
      <c r="C412" s="1">
        <v>1</v>
      </c>
      <c r="G412" s="68"/>
      <c r="H412" s="28">
        <v>1</v>
      </c>
      <c r="I412" s="28">
        <f t="shared" si="6"/>
        <v>0</v>
      </c>
    </row>
    <row r="413" spans="1:9" ht="15">
      <c r="A413" s="91"/>
      <c r="B413" s="91"/>
      <c r="C413" s="1">
        <v>1</v>
      </c>
      <c r="G413" s="68"/>
      <c r="H413" s="28">
        <v>1</v>
      </c>
      <c r="I413" s="28">
        <f t="shared" si="6"/>
        <v>0</v>
      </c>
    </row>
    <row r="414" spans="1:9" ht="15">
      <c r="A414" s="91"/>
      <c r="B414" s="91"/>
      <c r="C414" s="1">
        <v>1</v>
      </c>
      <c r="G414" s="68"/>
      <c r="H414" s="28">
        <v>1</v>
      </c>
      <c r="I414" s="28">
        <f t="shared" si="6"/>
        <v>0</v>
      </c>
    </row>
    <row r="415" spans="1:9" ht="15">
      <c r="A415" s="90"/>
      <c r="B415" s="91"/>
      <c r="C415" s="1">
        <v>1</v>
      </c>
      <c r="G415" s="68"/>
      <c r="H415" s="28">
        <v>1</v>
      </c>
      <c r="I415" s="28">
        <f t="shared" si="6"/>
        <v>0</v>
      </c>
    </row>
    <row r="416" spans="1:9" ht="15">
      <c r="A416" s="91"/>
      <c r="B416" s="91"/>
      <c r="C416" s="1">
        <v>1</v>
      </c>
      <c r="G416" s="68"/>
      <c r="H416" s="28">
        <v>1</v>
      </c>
      <c r="I416" s="28">
        <f t="shared" si="6"/>
        <v>0</v>
      </c>
    </row>
    <row r="417" spans="1:9" ht="15">
      <c r="A417" s="91"/>
      <c r="B417" s="91"/>
      <c r="C417" s="1">
        <v>1</v>
      </c>
      <c r="G417" s="68"/>
      <c r="H417" s="28">
        <v>1</v>
      </c>
      <c r="I417" s="28">
        <f t="shared" si="6"/>
        <v>0</v>
      </c>
    </row>
    <row r="418" spans="1:9" ht="15">
      <c r="A418" s="91"/>
      <c r="B418" s="91"/>
      <c r="C418" s="1">
        <v>1</v>
      </c>
      <c r="G418" s="68"/>
      <c r="H418" s="28">
        <v>1</v>
      </c>
      <c r="I418" s="28">
        <f t="shared" si="6"/>
        <v>0</v>
      </c>
    </row>
    <row r="419" spans="1:9" ht="15">
      <c r="A419" s="91"/>
      <c r="B419" s="91"/>
      <c r="C419" s="1">
        <v>1</v>
      </c>
      <c r="G419" s="68"/>
      <c r="H419" s="28">
        <v>1</v>
      </c>
      <c r="I419" s="28">
        <f t="shared" si="6"/>
        <v>0</v>
      </c>
    </row>
    <row r="420" spans="1:9" ht="15">
      <c r="A420" s="90"/>
      <c r="B420" s="91"/>
      <c r="C420" s="1">
        <v>1</v>
      </c>
      <c r="G420" s="68"/>
      <c r="H420" s="28">
        <v>1</v>
      </c>
      <c r="I420" s="28">
        <f t="shared" si="6"/>
        <v>0</v>
      </c>
    </row>
    <row r="421" spans="1:9" ht="15">
      <c r="A421" s="91"/>
      <c r="B421" s="91"/>
      <c r="C421" s="1">
        <v>1</v>
      </c>
      <c r="G421" s="68"/>
      <c r="H421" s="28">
        <v>1</v>
      </c>
      <c r="I421" s="28">
        <f t="shared" si="6"/>
        <v>0</v>
      </c>
    </row>
    <row r="422" spans="1:9" ht="15">
      <c r="A422" s="91"/>
      <c r="B422" s="91"/>
      <c r="C422" s="1">
        <v>1</v>
      </c>
      <c r="G422" s="68"/>
      <c r="H422" s="28">
        <v>1</v>
      </c>
      <c r="I422" s="28">
        <f t="shared" si="6"/>
        <v>0</v>
      </c>
    </row>
    <row r="423" spans="1:9" ht="15">
      <c r="A423" s="91"/>
      <c r="B423" s="91"/>
      <c r="C423" s="1">
        <v>1</v>
      </c>
      <c r="G423" s="68"/>
      <c r="H423" s="28">
        <v>1</v>
      </c>
      <c r="I423" s="28">
        <f t="shared" si="6"/>
        <v>0</v>
      </c>
    </row>
    <row r="424" spans="1:9" ht="15">
      <c r="A424" s="91"/>
      <c r="B424" s="91"/>
      <c r="C424" s="1">
        <v>1</v>
      </c>
      <c r="G424" s="68"/>
      <c r="H424" s="28">
        <v>1</v>
      </c>
      <c r="I424" s="28">
        <f t="shared" si="6"/>
        <v>0</v>
      </c>
    </row>
    <row r="425" spans="1:9" ht="15">
      <c r="A425" s="91"/>
      <c r="B425" s="91"/>
      <c r="C425" s="1">
        <v>1</v>
      </c>
      <c r="G425" s="68"/>
      <c r="H425" s="28">
        <v>1</v>
      </c>
      <c r="I425" s="28">
        <f t="shared" si="6"/>
        <v>0</v>
      </c>
    </row>
    <row r="426" spans="1:9" ht="15">
      <c r="A426" s="91"/>
      <c r="B426" s="91"/>
      <c r="C426" s="1">
        <v>1</v>
      </c>
      <c r="G426" s="68"/>
      <c r="H426" s="28">
        <v>1</v>
      </c>
      <c r="I426" s="28">
        <f t="shared" si="6"/>
        <v>0</v>
      </c>
    </row>
    <row r="427" spans="1:9" ht="15">
      <c r="A427" s="91"/>
      <c r="B427" s="91"/>
      <c r="C427" s="1">
        <v>1</v>
      </c>
      <c r="G427" s="68"/>
      <c r="H427" s="28">
        <v>1</v>
      </c>
      <c r="I427" s="28">
        <f t="shared" si="6"/>
        <v>0</v>
      </c>
    </row>
    <row r="428" spans="1:9" ht="15">
      <c r="A428" s="91"/>
      <c r="B428" s="91"/>
      <c r="C428" s="1">
        <v>1</v>
      </c>
      <c r="G428" s="68"/>
      <c r="H428" s="28">
        <v>1</v>
      </c>
      <c r="I428" s="28">
        <f t="shared" si="6"/>
        <v>0</v>
      </c>
    </row>
    <row r="429" spans="1:9" ht="15">
      <c r="A429" s="91"/>
      <c r="B429" s="91"/>
      <c r="C429" s="1">
        <v>1</v>
      </c>
      <c r="G429" s="68"/>
      <c r="H429" s="28">
        <v>1</v>
      </c>
      <c r="I429" s="28">
        <f t="shared" si="6"/>
        <v>0</v>
      </c>
    </row>
    <row r="430" spans="1:9" ht="15">
      <c r="A430" s="91"/>
      <c r="B430" s="91"/>
      <c r="C430" s="1">
        <v>1</v>
      </c>
      <c r="G430" s="68"/>
      <c r="H430" s="28">
        <v>1</v>
      </c>
      <c r="I430" s="28">
        <f t="shared" si="6"/>
        <v>0</v>
      </c>
    </row>
    <row r="431" spans="1:9" ht="15">
      <c r="A431" s="91"/>
      <c r="B431" s="91"/>
      <c r="C431" s="1">
        <v>1</v>
      </c>
      <c r="G431" s="492"/>
      <c r="H431" s="28">
        <v>1</v>
      </c>
      <c r="I431" s="28">
        <f t="shared" si="6"/>
        <v>0</v>
      </c>
    </row>
    <row r="432" spans="1:9" ht="15">
      <c r="A432" s="91"/>
      <c r="B432" s="91"/>
      <c r="C432" s="1">
        <v>1</v>
      </c>
      <c r="G432" s="492"/>
      <c r="H432" s="28">
        <v>1</v>
      </c>
      <c r="I432" s="28">
        <f t="shared" si="6"/>
        <v>0</v>
      </c>
    </row>
    <row r="433" spans="1:9" ht="15">
      <c r="A433" s="91"/>
      <c r="B433" s="91"/>
      <c r="C433" s="1">
        <v>1</v>
      </c>
      <c r="G433" s="492"/>
      <c r="H433" s="28">
        <v>1</v>
      </c>
      <c r="I433" s="28">
        <f t="shared" si="6"/>
        <v>0</v>
      </c>
    </row>
    <row r="434" spans="1:9" ht="15">
      <c r="A434" s="91"/>
      <c r="B434" s="91"/>
      <c r="C434" s="1">
        <v>1</v>
      </c>
      <c r="G434" s="492"/>
      <c r="H434" s="28">
        <v>1</v>
      </c>
      <c r="I434" s="28">
        <f t="shared" si="6"/>
        <v>0</v>
      </c>
    </row>
    <row r="435" spans="1:9" ht="15">
      <c r="A435" s="91"/>
      <c r="B435" s="91"/>
      <c r="C435" s="1">
        <v>1</v>
      </c>
      <c r="G435" s="492"/>
      <c r="H435" s="28">
        <v>1</v>
      </c>
      <c r="I435" s="28">
        <f t="shared" si="6"/>
        <v>0</v>
      </c>
    </row>
    <row r="436" spans="1:9" ht="15">
      <c r="A436" s="91"/>
      <c r="B436" s="91"/>
      <c r="C436" s="1">
        <v>1</v>
      </c>
      <c r="G436" s="492"/>
      <c r="H436" s="28">
        <v>1</v>
      </c>
      <c r="I436" s="28">
        <f t="shared" si="6"/>
        <v>0</v>
      </c>
    </row>
    <row r="437" spans="1:9" ht="15">
      <c r="A437" s="91"/>
      <c r="B437" s="91"/>
      <c r="C437" s="1">
        <v>1</v>
      </c>
      <c r="G437" s="492"/>
      <c r="H437" s="28">
        <v>1</v>
      </c>
      <c r="I437" s="28">
        <f t="shared" si="6"/>
        <v>0</v>
      </c>
    </row>
    <row r="438" spans="1:9" ht="15">
      <c r="A438" s="91"/>
      <c r="B438" s="91"/>
      <c r="C438" s="1">
        <v>1</v>
      </c>
      <c r="G438" s="492"/>
      <c r="H438" s="28">
        <v>1</v>
      </c>
      <c r="I438" s="28">
        <f t="shared" si="6"/>
        <v>0</v>
      </c>
    </row>
    <row r="439" spans="1:9" ht="15">
      <c r="A439" s="91"/>
      <c r="B439" s="91"/>
      <c r="C439" s="1">
        <v>1</v>
      </c>
      <c r="G439" s="492"/>
      <c r="H439" s="28">
        <v>1</v>
      </c>
      <c r="I439" s="28">
        <f t="shared" si="6"/>
        <v>0</v>
      </c>
    </row>
    <row r="440" spans="1:9" ht="15">
      <c r="A440" s="91"/>
      <c r="B440" s="91"/>
      <c r="C440" s="1">
        <v>1</v>
      </c>
      <c r="G440" s="492"/>
      <c r="H440" s="28">
        <v>1</v>
      </c>
      <c r="I440" s="28">
        <f t="shared" si="6"/>
        <v>0</v>
      </c>
    </row>
    <row r="441" spans="1:9" ht="15">
      <c r="A441" s="91"/>
      <c r="B441" s="91"/>
      <c r="C441" s="1">
        <v>1</v>
      </c>
      <c r="G441" s="491"/>
      <c r="H441" s="28">
        <v>1</v>
      </c>
      <c r="I441" s="28">
        <f t="shared" si="6"/>
        <v>0</v>
      </c>
    </row>
    <row r="442" spans="1:9" ht="15">
      <c r="A442" s="91"/>
      <c r="B442" s="91"/>
      <c r="C442" s="1">
        <v>1</v>
      </c>
      <c r="H442" s="28">
        <v>1</v>
      </c>
      <c r="I442" s="28">
        <f t="shared" si="6"/>
        <v>0</v>
      </c>
    </row>
    <row r="443" spans="1:9" ht="15">
      <c r="A443" s="91"/>
      <c r="B443" s="91"/>
      <c r="C443" s="1">
        <v>1</v>
      </c>
      <c r="H443" s="28">
        <v>1</v>
      </c>
      <c r="I443" s="28">
        <f t="shared" si="6"/>
        <v>0</v>
      </c>
    </row>
    <row r="444" spans="1:9" ht="15">
      <c r="A444" s="91"/>
      <c r="B444" s="91"/>
      <c r="C444" s="1">
        <v>1</v>
      </c>
      <c r="H444" s="28">
        <v>1</v>
      </c>
      <c r="I444" s="28">
        <f t="shared" si="6"/>
        <v>0</v>
      </c>
    </row>
    <row r="445" spans="1:9" ht="15">
      <c r="A445" s="91"/>
      <c r="B445" s="91"/>
      <c r="C445" s="1">
        <v>1</v>
      </c>
      <c r="H445" s="28">
        <v>1</v>
      </c>
      <c r="I445" s="28">
        <f t="shared" si="6"/>
        <v>0</v>
      </c>
    </row>
    <row r="446" spans="1:9" ht="15">
      <c r="A446" s="91"/>
      <c r="B446" s="91"/>
      <c r="C446" s="1">
        <v>1</v>
      </c>
      <c r="H446" s="28">
        <v>1</v>
      </c>
      <c r="I446" s="28">
        <f t="shared" ref="I446:I509" si="7">G446</f>
        <v>0</v>
      </c>
    </row>
    <row r="447" spans="1:9" ht="15">
      <c r="A447" s="91"/>
      <c r="B447" s="91"/>
      <c r="C447" s="1">
        <v>1</v>
      </c>
      <c r="H447" s="28">
        <v>1</v>
      </c>
      <c r="I447" s="28">
        <f t="shared" si="7"/>
        <v>0</v>
      </c>
    </row>
    <row r="448" spans="1:9" ht="15">
      <c r="A448" s="91"/>
      <c r="B448" s="91"/>
      <c r="C448" s="1">
        <v>1</v>
      </c>
      <c r="H448" s="28">
        <v>1</v>
      </c>
      <c r="I448" s="28">
        <f t="shared" si="7"/>
        <v>0</v>
      </c>
    </row>
    <row r="449" spans="1:9" ht="15">
      <c r="A449" s="91"/>
      <c r="B449" s="91"/>
      <c r="C449" s="1">
        <v>1</v>
      </c>
      <c r="H449" s="28">
        <v>1</v>
      </c>
      <c r="I449" s="28">
        <f t="shared" si="7"/>
        <v>0</v>
      </c>
    </row>
    <row r="450" spans="1:9" ht="15">
      <c r="A450" s="91"/>
      <c r="B450" s="91"/>
      <c r="C450" s="1">
        <v>1</v>
      </c>
      <c r="H450" s="28">
        <v>1</v>
      </c>
      <c r="I450" s="28">
        <f t="shared" si="7"/>
        <v>0</v>
      </c>
    </row>
    <row r="451" spans="1:9" ht="15">
      <c r="A451" s="91"/>
      <c r="B451" s="91"/>
      <c r="C451" s="1">
        <v>1</v>
      </c>
      <c r="H451" s="28">
        <v>1</v>
      </c>
      <c r="I451" s="28">
        <f t="shared" si="7"/>
        <v>0</v>
      </c>
    </row>
    <row r="452" spans="1:9" ht="15">
      <c r="A452" s="91"/>
      <c r="B452" s="91"/>
      <c r="C452" s="1">
        <v>1</v>
      </c>
      <c r="H452" s="28">
        <v>1</v>
      </c>
      <c r="I452" s="28">
        <f t="shared" si="7"/>
        <v>0</v>
      </c>
    </row>
    <row r="453" spans="1:9" ht="15">
      <c r="A453" s="91"/>
      <c r="B453" s="91"/>
      <c r="C453" s="1">
        <v>1</v>
      </c>
      <c r="H453" s="28">
        <v>1</v>
      </c>
      <c r="I453" s="28">
        <f t="shared" si="7"/>
        <v>0</v>
      </c>
    </row>
    <row r="454" spans="1:9" ht="15">
      <c r="A454" s="91"/>
      <c r="B454" s="91"/>
      <c r="C454" s="1">
        <v>1</v>
      </c>
      <c r="H454" s="28">
        <v>1</v>
      </c>
      <c r="I454" s="28">
        <f t="shared" si="7"/>
        <v>0</v>
      </c>
    </row>
    <row r="455" spans="1:9" ht="15">
      <c r="A455" s="91"/>
      <c r="B455" s="91"/>
      <c r="C455" s="1">
        <v>1</v>
      </c>
      <c r="H455" s="28">
        <v>1</v>
      </c>
      <c r="I455" s="28">
        <f t="shared" si="7"/>
        <v>0</v>
      </c>
    </row>
    <row r="456" spans="1:9" ht="15">
      <c r="A456" s="91"/>
      <c r="B456" s="91"/>
      <c r="C456" s="1">
        <v>1</v>
      </c>
      <c r="H456" s="28">
        <v>1</v>
      </c>
      <c r="I456" s="28">
        <f t="shared" si="7"/>
        <v>0</v>
      </c>
    </row>
    <row r="457" spans="1:9" ht="15">
      <c r="A457" s="91"/>
      <c r="B457" s="91"/>
      <c r="C457" s="1">
        <v>1</v>
      </c>
      <c r="H457" s="28">
        <v>1</v>
      </c>
      <c r="I457" s="28">
        <f t="shared" si="7"/>
        <v>0</v>
      </c>
    </row>
    <row r="458" spans="1:9" ht="15">
      <c r="A458" s="91"/>
      <c r="B458" s="91"/>
      <c r="C458" s="1">
        <v>1</v>
      </c>
      <c r="H458" s="28">
        <v>1</v>
      </c>
      <c r="I458" s="28">
        <f t="shared" si="7"/>
        <v>0</v>
      </c>
    </row>
    <row r="459" spans="1:9" ht="15">
      <c r="A459" s="91"/>
      <c r="B459" s="91"/>
      <c r="C459" s="1">
        <v>1</v>
      </c>
      <c r="H459" s="28">
        <v>1</v>
      </c>
      <c r="I459" s="28">
        <f t="shared" si="7"/>
        <v>0</v>
      </c>
    </row>
    <row r="460" spans="1:9" ht="15">
      <c r="A460" s="91"/>
      <c r="B460" s="91"/>
      <c r="C460" s="1">
        <v>1</v>
      </c>
      <c r="H460" s="28">
        <v>1</v>
      </c>
      <c r="I460" s="28">
        <f t="shared" si="7"/>
        <v>0</v>
      </c>
    </row>
    <row r="461" spans="1:9" ht="15">
      <c r="A461" s="91"/>
      <c r="B461" s="91"/>
      <c r="C461" s="1">
        <v>1</v>
      </c>
      <c r="H461" s="28">
        <v>1</v>
      </c>
      <c r="I461" s="28">
        <f t="shared" si="7"/>
        <v>0</v>
      </c>
    </row>
    <row r="462" spans="1:9" ht="15">
      <c r="A462" s="91"/>
      <c r="B462" s="91"/>
      <c r="C462" s="1">
        <v>1</v>
      </c>
      <c r="H462" s="28">
        <v>1</v>
      </c>
      <c r="I462" s="28">
        <f t="shared" si="7"/>
        <v>0</v>
      </c>
    </row>
    <row r="463" spans="1:9" ht="15">
      <c r="A463" s="91"/>
      <c r="B463" s="91"/>
      <c r="C463" s="1">
        <v>1</v>
      </c>
      <c r="H463" s="28">
        <v>1</v>
      </c>
      <c r="I463" s="28">
        <f t="shared" si="7"/>
        <v>0</v>
      </c>
    </row>
    <row r="464" spans="1:9" ht="15">
      <c r="A464" s="91"/>
      <c r="B464" s="91"/>
      <c r="C464" s="1">
        <v>1</v>
      </c>
      <c r="H464" s="28">
        <v>1</v>
      </c>
      <c r="I464" s="28">
        <f t="shared" si="7"/>
        <v>0</v>
      </c>
    </row>
    <row r="465" spans="1:9" ht="15">
      <c r="A465" s="91"/>
      <c r="B465" s="91"/>
      <c r="C465" s="1">
        <v>1</v>
      </c>
      <c r="H465" s="28">
        <v>1</v>
      </c>
      <c r="I465" s="28">
        <f t="shared" si="7"/>
        <v>0</v>
      </c>
    </row>
    <row r="466" spans="1:9" ht="15">
      <c r="A466" s="91"/>
      <c r="B466" s="91"/>
      <c r="C466" s="1">
        <v>1</v>
      </c>
      <c r="H466" s="28">
        <v>1</v>
      </c>
      <c r="I466" s="28">
        <f t="shared" si="7"/>
        <v>0</v>
      </c>
    </row>
    <row r="467" spans="1:9" ht="15">
      <c r="A467" s="91"/>
      <c r="B467" s="91"/>
      <c r="C467" s="1">
        <v>1</v>
      </c>
      <c r="H467" s="28">
        <v>1</v>
      </c>
      <c r="I467" s="28">
        <f t="shared" si="7"/>
        <v>0</v>
      </c>
    </row>
    <row r="468" spans="1:9" ht="15">
      <c r="A468" s="91"/>
      <c r="B468" s="91"/>
      <c r="C468" s="1">
        <v>1</v>
      </c>
      <c r="H468" s="28">
        <v>1</v>
      </c>
      <c r="I468" s="28">
        <f t="shared" si="7"/>
        <v>0</v>
      </c>
    </row>
    <row r="469" spans="1:9" ht="15">
      <c r="A469" s="91"/>
      <c r="B469" s="91"/>
      <c r="C469" s="1">
        <v>1</v>
      </c>
      <c r="H469" s="28">
        <v>1</v>
      </c>
      <c r="I469" s="28">
        <f t="shared" si="7"/>
        <v>0</v>
      </c>
    </row>
    <row r="470" spans="1:9" ht="15">
      <c r="A470" s="91"/>
      <c r="B470" s="91"/>
      <c r="C470" s="1">
        <v>1</v>
      </c>
      <c r="H470" s="28">
        <v>1</v>
      </c>
      <c r="I470" s="28">
        <f t="shared" si="7"/>
        <v>0</v>
      </c>
    </row>
    <row r="471" spans="1:9" ht="15">
      <c r="A471" s="91"/>
      <c r="B471" s="91"/>
      <c r="C471" s="1">
        <v>1</v>
      </c>
      <c r="H471" s="28">
        <v>1</v>
      </c>
      <c r="I471" s="28">
        <f t="shared" si="7"/>
        <v>0</v>
      </c>
    </row>
    <row r="472" spans="1:9" ht="15">
      <c r="A472" s="91"/>
      <c r="B472" s="91"/>
      <c r="C472" s="1">
        <v>1</v>
      </c>
      <c r="H472" s="28">
        <v>1</v>
      </c>
      <c r="I472" s="28">
        <f t="shared" si="7"/>
        <v>0</v>
      </c>
    </row>
    <row r="473" spans="1:9" ht="15">
      <c r="A473" s="91"/>
      <c r="B473" s="91"/>
      <c r="C473" s="1">
        <v>1</v>
      </c>
      <c r="H473" s="28">
        <v>1</v>
      </c>
      <c r="I473" s="28">
        <f t="shared" si="7"/>
        <v>0</v>
      </c>
    </row>
    <row r="474" spans="1:9" ht="15">
      <c r="A474" s="91"/>
      <c r="B474" s="91"/>
      <c r="C474" s="1">
        <v>1</v>
      </c>
      <c r="G474" s="68"/>
      <c r="H474" s="28">
        <v>1</v>
      </c>
      <c r="I474" s="28">
        <f t="shared" si="7"/>
        <v>0</v>
      </c>
    </row>
    <row r="475" spans="1:9" ht="15">
      <c r="A475" s="91"/>
      <c r="B475" s="91"/>
      <c r="C475" s="1">
        <v>1</v>
      </c>
      <c r="G475" s="68"/>
      <c r="H475" s="28">
        <v>1</v>
      </c>
      <c r="I475" s="28">
        <f t="shared" si="7"/>
        <v>0</v>
      </c>
    </row>
    <row r="476" spans="1:9" ht="15">
      <c r="A476" s="91"/>
      <c r="B476" s="91"/>
      <c r="C476" s="1">
        <v>1</v>
      </c>
      <c r="G476" s="68"/>
      <c r="H476" s="28">
        <v>1</v>
      </c>
      <c r="I476" s="28">
        <f t="shared" si="7"/>
        <v>0</v>
      </c>
    </row>
    <row r="477" spans="1:9" ht="15">
      <c r="A477" s="91"/>
      <c r="B477" s="91"/>
      <c r="C477" s="1">
        <v>1</v>
      </c>
      <c r="G477" s="68"/>
      <c r="H477" s="28">
        <v>1</v>
      </c>
      <c r="I477" s="28">
        <f t="shared" si="7"/>
        <v>0</v>
      </c>
    </row>
    <row r="478" spans="1:9" ht="15">
      <c r="A478" s="91"/>
      <c r="B478" s="91"/>
      <c r="C478" s="1">
        <v>1</v>
      </c>
      <c r="G478" s="68"/>
      <c r="H478" s="28">
        <v>1</v>
      </c>
      <c r="I478" s="28">
        <f t="shared" si="7"/>
        <v>0</v>
      </c>
    </row>
    <row r="479" spans="1:9" ht="15">
      <c r="A479" s="91"/>
      <c r="B479" s="91"/>
      <c r="C479" s="1">
        <v>1</v>
      </c>
      <c r="G479" s="68"/>
      <c r="H479" s="28">
        <v>1</v>
      </c>
      <c r="I479" s="28">
        <f t="shared" si="7"/>
        <v>0</v>
      </c>
    </row>
    <row r="480" spans="1:9" ht="15">
      <c r="A480" s="91"/>
      <c r="B480" s="91"/>
      <c r="C480" s="1">
        <v>1</v>
      </c>
      <c r="G480" s="68"/>
      <c r="H480" s="28">
        <v>1</v>
      </c>
      <c r="I480" s="28">
        <f t="shared" si="7"/>
        <v>0</v>
      </c>
    </row>
    <row r="481" spans="1:9" ht="15">
      <c r="A481" s="91"/>
      <c r="B481" s="91"/>
      <c r="C481" s="1">
        <v>1</v>
      </c>
      <c r="G481" s="68"/>
      <c r="H481" s="28">
        <v>1</v>
      </c>
      <c r="I481" s="28">
        <f t="shared" si="7"/>
        <v>0</v>
      </c>
    </row>
    <row r="482" spans="1:9" ht="15">
      <c r="A482" s="91"/>
      <c r="B482" s="91"/>
      <c r="C482" s="1">
        <v>1</v>
      </c>
      <c r="G482" s="68"/>
      <c r="H482" s="28">
        <v>1</v>
      </c>
      <c r="I482" s="28">
        <f t="shared" si="7"/>
        <v>0</v>
      </c>
    </row>
    <row r="483" spans="1:9" ht="15">
      <c r="A483" s="91"/>
      <c r="B483" s="91"/>
      <c r="C483" s="1">
        <v>1</v>
      </c>
      <c r="G483" s="68"/>
      <c r="H483" s="28">
        <v>1</v>
      </c>
      <c r="I483" s="28">
        <f t="shared" si="7"/>
        <v>0</v>
      </c>
    </row>
    <row r="484" spans="1:9" ht="15">
      <c r="A484" s="91"/>
      <c r="B484" s="91"/>
      <c r="C484" s="1">
        <v>1</v>
      </c>
      <c r="G484" s="68"/>
      <c r="H484" s="28">
        <v>1</v>
      </c>
      <c r="I484" s="28">
        <f t="shared" si="7"/>
        <v>0</v>
      </c>
    </row>
    <row r="485" spans="1:9" ht="15">
      <c r="A485" s="91"/>
      <c r="B485" s="91"/>
      <c r="C485" s="1">
        <v>1</v>
      </c>
      <c r="G485" s="68"/>
      <c r="H485" s="28">
        <v>1</v>
      </c>
      <c r="I485" s="28">
        <f t="shared" si="7"/>
        <v>0</v>
      </c>
    </row>
    <row r="486" spans="1:9" ht="15">
      <c r="A486" s="91"/>
      <c r="B486" s="91"/>
      <c r="C486" s="1">
        <v>1</v>
      </c>
      <c r="G486" s="68"/>
      <c r="H486" s="28">
        <v>1</v>
      </c>
      <c r="I486" s="28">
        <f t="shared" si="7"/>
        <v>0</v>
      </c>
    </row>
    <row r="487" spans="1:9" ht="15">
      <c r="A487" s="91"/>
      <c r="B487" s="91"/>
      <c r="C487" s="1">
        <v>1</v>
      </c>
      <c r="G487" s="68"/>
      <c r="H487" s="28">
        <v>1</v>
      </c>
      <c r="I487" s="28">
        <f t="shared" si="7"/>
        <v>0</v>
      </c>
    </row>
    <row r="488" spans="1:9" ht="15">
      <c r="A488" s="91"/>
      <c r="B488" s="91"/>
      <c r="C488" s="1">
        <v>1</v>
      </c>
      <c r="G488" s="68"/>
      <c r="H488" s="28">
        <v>1</v>
      </c>
      <c r="I488" s="28">
        <f t="shared" si="7"/>
        <v>0</v>
      </c>
    </row>
    <row r="489" spans="1:9" ht="15">
      <c r="A489" s="91"/>
      <c r="B489" s="91"/>
      <c r="C489" s="1">
        <v>1</v>
      </c>
      <c r="G489" s="68"/>
      <c r="H489" s="28">
        <v>1</v>
      </c>
      <c r="I489" s="28">
        <f t="shared" si="7"/>
        <v>0</v>
      </c>
    </row>
    <row r="490" spans="1:9" ht="15">
      <c r="A490" s="91"/>
      <c r="B490" s="91"/>
      <c r="C490" s="1">
        <v>1</v>
      </c>
      <c r="G490" s="68"/>
      <c r="H490" s="28">
        <v>1</v>
      </c>
      <c r="I490" s="28">
        <f t="shared" si="7"/>
        <v>0</v>
      </c>
    </row>
    <row r="491" spans="1:9" ht="15">
      <c r="A491" s="91"/>
      <c r="B491" s="91"/>
      <c r="C491" s="1">
        <v>1</v>
      </c>
      <c r="G491" s="68"/>
      <c r="H491" s="28">
        <v>1</v>
      </c>
      <c r="I491" s="28">
        <f t="shared" si="7"/>
        <v>0</v>
      </c>
    </row>
    <row r="492" spans="1:9" ht="15">
      <c r="A492" s="91"/>
      <c r="B492" s="91"/>
      <c r="C492" s="1">
        <v>1</v>
      </c>
      <c r="G492" s="68"/>
      <c r="H492" s="28">
        <v>1</v>
      </c>
      <c r="I492" s="28">
        <f t="shared" si="7"/>
        <v>0</v>
      </c>
    </row>
    <row r="493" spans="1:9" ht="15">
      <c r="A493" s="91"/>
      <c r="B493" s="91"/>
      <c r="C493" s="1">
        <v>1</v>
      </c>
      <c r="G493" s="68"/>
      <c r="H493" s="28">
        <v>1</v>
      </c>
      <c r="I493" s="28">
        <f t="shared" si="7"/>
        <v>0</v>
      </c>
    </row>
    <row r="494" spans="1:9" ht="15">
      <c r="A494" s="91"/>
      <c r="B494" s="91"/>
      <c r="C494" s="1">
        <v>1</v>
      </c>
      <c r="G494" s="68"/>
      <c r="H494" s="28">
        <v>1</v>
      </c>
      <c r="I494" s="28">
        <f t="shared" si="7"/>
        <v>0</v>
      </c>
    </row>
    <row r="495" spans="1:9" ht="15">
      <c r="A495" s="91"/>
      <c r="B495" s="91"/>
      <c r="C495" s="1">
        <v>1</v>
      </c>
      <c r="G495" s="68"/>
      <c r="H495" s="28">
        <v>1</v>
      </c>
      <c r="I495" s="28">
        <f t="shared" si="7"/>
        <v>0</v>
      </c>
    </row>
    <row r="496" spans="1:9" ht="15">
      <c r="A496" s="91"/>
      <c r="B496" s="91"/>
      <c r="C496" s="1">
        <v>1</v>
      </c>
      <c r="G496" s="68"/>
      <c r="H496" s="28">
        <v>1</v>
      </c>
      <c r="I496" s="28">
        <f t="shared" si="7"/>
        <v>0</v>
      </c>
    </row>
    <row r="497" spans="1:9" ht="15">
      <c r="A497" s="91"/>
      <c r="B497" s="91"/>
      <c r="C497" s="1">
        <v>1</v>
      </c>
      <c r="G497" s="68"/>
      <c r="H497" s="28">
        <v>1</v>
      </c>
      <c r="I497" s="28">
        <f t="shared" si="7"/>
        <v>0</v>
      </c>
    </row>
    <row r="498" spans="1:9" ht="15">
      <c r="A498" s="91"/>
      <c r="B498" s="91"/>
      <c r="C498" s="1">
        <v>1</v>
      </c>
      <c r="G498" s="68"/>
      <c r="H498" s="28">
        <v>1</v>
      </c>
      <c r="I498" s="28">
        <f t="shared" si="7"/>
        <v>0</v>
      </c>
    </row>
    <row r="499" spans="1:9" ht="15">
      <c r="A499" s="91"/>
      <c r="B499" s="91"/>
      <c r="C499" s="1">
        <v>1</v>
      </c>
      <c r="G499" s="68"/>
      <c r="H499" s="28">
        <v>1</v>
      </c>
      <c r="I499" s="28">
        <f t="shared" si="7"/>
        <v>0</v>
      </c>
    </row>
    <row r="500" spans="1:9" ht="15">
      <c r="A500" s="91"/>
      <c r="B500" s="91"/>
      <c r="C500" s="1">
        <v>1</v>
      </c>
      <c r="G500" s="68"/>
      <c r="H500" s="28">
        <v>1</v>
      </c>
      <c r="I500" s="28">
        <f t="shared" si="7"/>
        <v>0</v>
      </c>
    </row>
    <row r="501" spans="1:9" ht="15">
      <c r="A501" s="91"/>
      <c r="B501" s="91"/>
      <c r="C501" s="1">
        <v>1</v>
      </c>
      <c r="G501" s="68"/>
      <c r="H501" s="28">
        <v>1</v>
      </c>
      <c r="I501" s="28">
        <f t="shared" si="7"/>
        <v>0</v>
      </c>
    </row>
    <row r="502" spans="1:9" ht="15">
      <c r="A502" s="91"/>
      <c r="B502" s="91"/>
      <c r="C502" s="1">
        <v>1</v>
      </c>
      <c r="G502" s="68"/>
      <c r="H502" s="28">
        <v>1</v>
      </c>
      <c r="I502" s="28">
        <f t="shared" si="7"/>
        <v>0</v>
      </c>
    </row>
    <row r="503" spans="1:9" ht="15">
      <c r="A503" s="91"/>
      <c r="B503" s="91"/>
      <c r="C503" s="1">
        <v>1</v>
      </c>
      <c r="G503" s="68"/>
      <c r="H503" s="28">
        <v>1</v>
      </c>
      <c r="I503" s="28">
        <f t="shared" si="7"/>
        <v>0</v>
      </c>
    </row>
    <row r="504" spans="1:9" ht="15">
      <c r="A504" s="91"/>
      <c r="B504" s="91"/>
      <c r="C504" s="1">
        <v>1</v>
      </c>
      <c r="G504" s="68"/>
      <c r="H504" s="28">
        <v>1</v>
      </c>
      <c r="I504" s="28">
        <f t="shared" si="7"/>
        <v>0</v>
      </c>
    </row>
    <row r="505" spans="1:9" ht="15">
      <c r="A505" s="91"/>
      <c r="B505" s="91"/>
      <c r="C505" s="1">
        <v>1</v>
      </c>
      <c r="G505" s="68"/>
      <c r="H505" s="28">
        <v>1</v>
      </c>
      <c r="I505" s="28">
        <f t="shared" si="7"/>
        <v>0</v>
      </c>
    </row>
    <row r="506" spans="1:9" ht="15">
      <c r="A506" s="91"/>
      <c r="B506" s="91"/>
      <c r="C506" s="1">
        <v>1</v>
      </c>
      <c r="G506" s="68"/>
      <c r="H506" s="28">
        <v>1</v>
      </c>
      <c r="I506" s="28">
        <f t="shared" si="7"/>
        <v>0</v>
      </c>
    </row>
    <row r="507" spans="1:9" ht="15">
      <c r="A507" s="91"/>
      <c r="B507" s="91"/>
      <c r="C507" s="1">
        <v>1</v>
      </c>
      <c r="G507" s="68"/>
      <c r="H507" s="28">
        <v>1</v>
      </c>
      <c r="I507" s="28">
        <f t="shared" si="7"/>
        <v>0</v>
      </c>
    </row>
    <row r="508" spans="1:9" ht="15">
      <c r="A508" s="91"/>
      <c r="B508" s="91"/>
      <c r="C508" s="1">
        <v>1</v>
      </c>
      <c r="G508" s="68"/>
      <c r="H508" s="28">
        <v>1</v>
      </c>
      <c r="I508" s="28">
        <f t="shared" si="7"/>
        <v>0</v>
      </c>
    </row>
    <row r="509" spans="1:9" ht="15">
      <c r="A509" s="91"/>
      <c r="B509" s="91"/>
      <c r="C509" s="1">
        <v>1</v>
      </c>
      <c r="G509" s="68"/>
      <c r="H509" s="28">
        <v>1</v>
      </c>
      <c r="I509" s="28">
        <f t="shared" si="7"/>
        <v>0</v>
      </c>
    </row>
    <row r="510" spans="1:9" ht="15">
      <c r="A510" s="91"/>
      <c r="B510" s="91"/>
      <c r="C510" s="1">
        <v>1</v>
      </c>
      <c r="G510" s="68"/>
      <c r="H510" s="28">
        <v>1</v>
      </c>
      <c r="I510" s="28">
        <f t="shared" ref="I510:I566" si="8">G510</f>
        <v>0</v>
      </c>
    </row>
    <row r="511" spans="1:9" ht="15">
      <c r="A511" s="91"/>
      <c r="B511" s="91"/>
      <c r="C511" s="1">
        <v>1</v>
      </c>
      <c r="G511" s="68"/>
      <c r="H511" s="28">
        <v>1</v>
      </c>
      <c r="I511" s="28">
        <f t="shared" si="8"/>
        <v>0</v>
      </c>
    </row>
    <row r="512" spans="1:9" ht="15">
      <c r="A512" s="91"/>
      <c r="B512" s="91"/>
      <c r="C512" s="1">
        <v>1</v>
      </c>
      <c r="G512" s="68"/>
      <c r="H512" s="28">
        <v>1</v>
      </c>
      <c r="I512" s="28">
        <f t="shared" si="8"/>
        <v>0</v>
      </c>
    </row>
    <row r="513" spans="1:9" ht="15">
      <c r="A513" s="91"/>
      <c r="B513" s="91"/>
      <c r="C513" s="1">
        <v>1</v>
      </c>
      <c r="G513" s="68"/>
      <c r="H513" s="28">
        <v>1</v>
      </c>
      <c r="I513" s="28">
        <f t="shared" si="8"/>
        <v>0</v>
      </c>
    </row>
    <row r="514" spans="1:9" ht="15">
      <c r="A514" s="91"/>
      <c r="B514" s="91"/>
      <c r="C514" s="1">
        <v>1</v>
      </c>
      <c r="G514" s="68"/>
      <c r="H514" s="28">
        <v>1</v>
      </c>
      <c r="I514" s="28">
        <f t="shared" si="8"/>
        <v>0</v>
      </c>
    </row>
    <row r="515" spans="1:9" ht="15">
      <c r="A515" s="91"/>
      <c r="B515" s="91"/>
      <c r="C515" s="1">
        <v>1</v>
      </c>
      <c r="G515" s="68"/>
      <c r="H515" s="28">
        <v>1</v>
      </c>
      <c r="I515" s="28">
        <f t="shared" si="8"/>
        <v>0</v>
      </c>
    </row>
    <row r="516" spans="1:9" ht="15">
      <c r="A516" s="91"/>
      <c r="B516" s="91"/>
      <c r="C516" s="1">
        <v>1</v>
      </c>
      <c r="G516" s="68"/>
      <c r="H516" s="28">
        <v>1</v>
      </c>
      <c r="I516" s="28">
        <f t="shared" si="8"/>
        <v>0</v>
      </c>
    </row>
    <row r="517" spans="1:9" ht="15">
      <c r="A517" s="91"/>
      <c r="B517" s="91"/>
      <c r="C517" s="1">
        <v>1</v>
      </c>
      <c r="G517" s="68"/>
      <c r="H517" s="28">
        <v>1</v>
      </c>
      <c r="I517" s="28">
        <f t="shared" si="8"/>
        <v>0</v>
      </c>
    </row>
    <row r="518" spans="1:9" ht="15">
      <c r="A518" s="91"/>
      <c r="B518" s="91"/>
      <c r="C518" s="1">
        <v>1</v>
      </c>
      <c r="G518" s="68"/>
      <c r="H518" s="28">
        <v>1</v>
      </c>
      <c r="I518" s="28">
        <f t="shared" si="8"/>
        <v>0</v>
      </c>
    </row>
    <row r="519" spans="1:9" ht="15">
      <c r="A519" s="91"/>
      <c r="B519" s="91"/>
      <c r="C519" s="1">
        <v>1</v>
      </c>
      <c r="G519" s="68"/>
      <c r="H519" s="28">
        <v>1</v>
      </c>
      <c r="I519" s="28">
        <f t="shared" si="8"/>
        <v>0</v>
      </c>
    </row>
    <row r="520" spans="1:9" ht="15">
      <c r="A520" s="91"/>
      <c r="B520" s="91"/>
      <c r="C520" s="1">
        <v>1</v>
      </c>
      <c r="G520" s="68"/>
      <c r="H520" s="28">
        <v>1</v>
      </c>
      <c r="I520" s="28">
        <f t="shared" si="8"/>
        <v>0</v>
      </c>
    </row>
    <row r="521" spans="1:9" ht="15">
      <c r="A521" s="91"/>
      <c r="B521" s="91"/>
      <c r="C521" s="1">
        <v>1</v>
      </c>
      <c r="G521" s="68"/>
      <c r="H521" s="28">
        <v>1</v>
      </c>
      <c r="I521" s="28">
        <f t="shared" si="8"/>
        <v>0</v>
      </c>
    </row>
    <row r="522" spans="1:9" ht="15">
      <c r="A522" s="91"/>
      <c r="B522" s="91"/>
      <c r="C522" s="1">
        <v>1</v>
      </c>
      <c r="G522" s="68"/>
      <c r="H522" s="28">
        <v>1</v>
      </c>
      <c r="I522" s="28">
        <f t="shared" si="8"/>
        <v>0</v>
      </c>
    </row>
    <row r="523" spans="1:9" ht="15">
      <c r="A523" s="91"/>
      <c r="B523" s="91"/>
      <c r="C523" s="1">
        <v>1</v>
      </c>
      <c r="G523" s="68"/>
      <c r="H523" s="28">
        <v>1</v>
      </c>
      <c r="I523" s="28">
        <f t="shared" si="8"/>
        <v>0</v>
      </c>
    </row>
    <row r="524" spans="1:9" ht="15">
      <c r="A524" s="91"/>
      <c r="B524" s="91"/>
      <c r="C524" s="1">
        <v>1</v>
      </c>
      <c r="G524" s="68"/>
      <c r="H524" s="28">
        <v>1</v>
      </c>
      <c r="I524" s="28">
        <f t="shared" si="8"/>
        <v>0</v>
      </c>
    </row>
    <row r="525" spans="1:9" ht="15">
      <c r="A525" s="91"/>
      <c r="B525" s="91"/>
      <c r="C525" s="1">
        <v>1</v>
      </c>
      <c r="G525" s="68"/>
      <c r="H525" s="28">
        <v>1</v>
      </c>
      <c r="I525" s="28">
        <f t="shared" si="8"/>
        <v>0</v>
      </c>
    </row>
    <row r="526" spans="1:9" ht="15">
      <c r="A526" s="91"/>
      <c r="B526" s="91"/>
      <c r="C526" s="1">
        <v>1</v>
      </c>
      <c r="G526" s="68"/>
      <c r="H526" s="28">
        <v>1</v>
      </c>
      <c r="I526" s="28">
        <f t="shared" si="8"/>
        <v>0</v>
      </c>
    </row>
    <row r="527" spans="1:9" ht="15">
      <c r="A527" s="91"/>
      <c r="B527" s="91"/>
      <c r="C527" s="1">
        <v>1</v>
      </c>
      <c r="G527" s="68"/>
      <c r="H527" s="28">
        <v>1</v>
      </c>
      <c r="I527" s="28">
        <f t="shared" si="8"/>
        <v>0</v>
      </c>
    </row>
    <row r="528" spans="1:9" ht="15">
      <c r="A528" s="91"/>
      <c r="B528" s="91"/>
      <c r="C528" s="1">
        <v>1</v>
      </c>
      <c r="G528" s="68"/>
      <c r="H528" s="28">
        <v>1</v>
      </c>
      <c r="I528" s="28">
        <f t="shared" si="8"/>
        <v>0</v>
      </c>
    </row>
    <row r="529" spans="1:9" ht="15">
      <c r="A529" s="91"/>
      <c r="B529" s="91"/>
      <c r="C529" s="1">
        <v>1</v>
      </c>
      <c r="G529" s="68"/>
      <c r="H529" s="28">
        <v>1</v>
      </c>
      <c r="I529" s="28">
        <f t="shared" si="8"/>
        <v>0</v>
      </c>
    </row>
    <row r="530" spans="1:9" ht="15">
      <c r="A530" s="91"/>
      <c r="B530" s="91"/>
      <c r="C530" s="1">
        <v>1</v>
      </c>
      <c r="G530" s="68"/>
      <c r="H530" s="28">
        <v>1</v>
      </c>
      <c r="I530" s="28">
        <f t="shared" si="8"/>
        <v>0</v>
      </c>
    </row>
    <row r="531" spans="1:9" ht="15">
      <c r="A531" s="91"/>
      <c r="B531" s="91"/>
      <c r="C531" s="1">
        <v>1</v>
      </c>
      <c r="G531" s="68"/>
      <c r="H531" s="28">
        <v>1</v>
      </c>
      <c r="I531" s="28">
        <f t="shared" si="8"/>
        <v>0</v>
      </c>
    </row>
    <row r="532" spans="1:9" ht="15">
      <c r="A532" s="91"/>
      <c r="B532" s="91"/>
      <c r="C532" s="1">
        <v>1</v>
      </c>
      <c r="G532" s="68"/>
      <c r="H532" s="28">
        <v>1</v>
      </c>
      <c r="I532" s="28">
        <f t="shared" si="8"/>
        <v>0</v>
      </c>
    </row>
    <row r="533" spans="1:9" ht="15">
      <c r="A533" s="91"/>
      <c r="B533" s="91"/>
      <c r="C533" s="1">
        <v>1</v>
      </c>
      <c r="G533" s="68"/>
      <c r="H533" s="28">
        <v>1</v>
      </c>
      <c r="I533" s="28">
        <f t="shared" si="8"/>
        <v>0</v>
      </c>
    </row>
    <row r="534" spans="1:9" ht="15">
      <c r="A534" s="91"/>
      <c r="B534" s="91"/>
      <c r="C534" s="1">
        <v>1</v>
      </c>
      <c r="G534" s="68"/>
      <c r="H534" s="28">
        <v>1</v>
      </c>
      <c r="I534" s="28">
        <f t="shared" si="8"/>
        <v>0</v>
      </c>
    </row>
    <row r="535" spans="1:9" ht="15">
      <c r="A535" s="91"/>
      <c r="B535" s="91"/>
      <c r="C535" s="1">
        <v>1</v>
      </c>
      <c r="G535" s="68"/>
      <c r="H535" s="28">
        <v>1</v>
      </c>
      <c r="I535" s="28">
        <f t="shared" si="8"/>
        <v>0</v>
      </c>
    </row>
    <row r="536" spans="1:9" ht="15">
      <c r="A536" s="91"/>
      <c r="B536" s="91"/>
      <c r="C536" s="1">
        <v>1</v>
      </c>
      <c r="G536" s="68"/>
      <c r="H536" s="28">
        <v>1</v>
      </c>
      <c r="I536" s="28">
        <f t="shared" si="8"/>
        <v>0</v>
      </c>
    </row>
    <row r="537" spans="1:9" ht="15">
      <c r="A537" s="91"/>
      <c r="B537" s="91"/>
      <c r="C537" s="1">
        <v>1</v>
      </c>
      <c r="G537" s="68"/>
      <c r="H537" s="28">
        <v>1</v>
      </c>
      <c r="I537" s="28">
        <f t="shared" si="8"/>
        <v>0</v>
      </c>
    </row>
    <row r="538" spans="1:9" ht="15">
      <c r="A538" s="91"/>
      <c r="B538" s="91"/>
      <c r="C538" s="1">
        <v>1</v>
      </c>
      <c r="G538" s="68"/>
      <c r="H538" s="28">
        <v>1</v>
      </c>
      <c r="I538" s="28">
        <f t="shared" si="8"/>
        <v>0</v>
      </c>
    </row>
    <row r="539" spans="1:9" ht="15">
      <c r="A539" s="91"/>
      <c r="B539" s="91"/>
      <c r="C539" s="1">
        <v>1</v>
      </c>
      <c r="G539" s="68"/>
      <c r="H539" s="28">
        <v>1</v>
      </c>
      <c r="I539" s="28">
        <f t="shared" si="8"/>
        <v>0</v>
      </c>
    </row>
    <row r="540" spans="1:9" ht="15">
      <c r="A540" s="91"/>
      <c r="B540" s="91"/>
      <c r="C540" s="1">
        <v>1</v>
      </c>
      <c r="G540" s="68"/>
      <c r="H540" s="28">
        <v>1</v>
      </c>
      <c r="I540" s="28">
        <f t="shared" si="8"/>
        <v>0</v>
      </c>
    </row>
    <row r="541" spans="1:9" ht="15">
      <c r="A541" s="91"/>
      <c r="B541" s="91"/>
      <c r="C541" s="1">
        <v>1</v>
      </c>
      <c r="G541" s="68"/>
      <c r="H541" s="28">
        <v>1</v>
      </c>
      <c r="I541" s="28">
        <f t="shared" si="8"/>
        <v>0</v>
      </c>
    </row>
    <row r="542" spans="1:9" ht="15">
      <c r="A542" s="91"/>
      <c r="B542" s="91"/>
      <c r="C542" s="1">
        <v>1</v>
      </c>
      <c r="G542" s="68"/>
      <c r="H542" s="28">
        <v>1</v>
      </c>
      <c r="I542" s="28">
        <f t="shared" si="8"/>
        <v>0</v>
      </c>
    </row>
    <row r="543" spans="1:9" ht="15">
      <c r="A543" s="91"/>
      <c r="B543" s="91"/>
      <c r="C543" s="1">
        <v>1</v>
      </c>
      <c r="G543" s="68"/>
      <c r="H543" s="28">
        <v>1</v>
      </c>
      <c r="I543" s="28">
        <f t="shared" si="8"/>
        <v>0</v>
      </c>
    </row>
    <row r="544" spans="1:9" ht="15">
      <c r="A544" s="91"/>
      <c r="B544" s="91"/>
      <c r="C544" s="1">
        <v>1</v>
      </c>
      <c r="G544" s="68"/>
      <c r="H544" s="28">
        <v>1</v>
      </c>
      <c r="I544" s="28">
        <f t="shared" si="8"/>
        <v>0</v>
      </c>
    </row>
    <row r="545" spans="1:9" ht="15">
      <c r="A545" s="91"/>
      <c r="B545" s="91"/>
      <c r="C545" s="1">
        <v>1</v>
      </c>
      <c r="G545" s="68"/>
      <c r="H545" s="28">
        <v>1</v>
      </c>
      <c r="I545" s="28">
        <f t="shared" si="8"/>
        <v>0</v>
      </c>
    </row>
    <row r="546" spans="1:9" ht="15">
      <c r="A546" s="91"/>
      <c r="B546" s="91"/>
      <c r="C546" s="1">
        <v>1</v>
      </c>
      <c r="G546" s="68"/>
      <c r="H546" s="28">
        <v>1</v>
      </c>
      <c r="I546" s="28">
        <f t="shared" si="8"/>
        <v>0</v>
      </c>
    </row>
    <row r="547" spans="1:9" ht="15">
      <c r="A547" s="91"/>
      <c r="B547" s="91"/>
      <c r="C547" s="1">
        <v>1</v>
      </c>
      <c r="G547" s="68"/>
      <c r="H547" s="28">
        <v>1</v>
      </c>
      <c r="I547" s="28">
        <f t="shared" si="8"/>
        <v>0</v>
      </c>
    </row>
    <row r="548" spans="1:9" ht="15">
      <c r="A548" s="91"/>
      <c r="B548" s="91"/>
      <c r="C548" s="1">
        <v>1</v>
      </c>
      <c r="G548" s="68"/>
      <c r="H548" s="28">
        <v>1</v>
      </c>
      <c r="I548" s="28">
        <f t="shared" si="8"/>
        <v>0</v>
      </c>
    </row>
    <row r="549" spans="1:9" ht="15">
      <c r="A549" s="91"/>
      <c r="B549" s="91"/>
      <c r="C549" s="1">
        <v>1</v>
      </c>
      <c r="G549" s="68"/>
      <c r="H549" s="28">
        <v>1</v>
      </c>
      <c r="I549" s="28">
        <f t="shared" si="8"/>
        <v>0</v>
      </c>
    </row>
    <row r="550" spans="1:9" ht="15">
      <c r="A550" s="91"/>
      <c r="B550" s="91"/>
      <c r="C550" s="1">
        <v>1</v>
      </c>
      <c r="G550" s="68"/>
      <c r="H550" s="28">
        <v>1</v>
      </c>
      <c r="I550" s="28">
        <f t="shared" si="8"/>
        <v>0</v>
      </c>
    </row>
    <row r="551" spans="1:9" ht="15">
      <c r="A551" s="91"/>
      <c r="B551" s="91"/>
      <c r="C551" s="1">
        <v>1</v>
      </c>
      <c r="G551" s="68"/>
      <c r="H551" s="28">
        <v>1</v>
      </c>
      <c r="I551" s="28">
        <f t="shared" si="8"/>
        <v>0</v>
      </c>
    </row>
    <row r="552" spans="1:9" ht="15">
      <c r="A552" s="91"/>
      <c r="B552" s="91"/>
      <c r="C552" s="1">
        <v>1</v>
      </c>
      <c r="G552" s="68"/>
      <c r="H552" s="28">
        <v>1</v>
      </c>
      <c r="I552" s="28">
        <f t="shared" si="8"/>
        <v>0</v>
      </c>
    </row>
    <row r="553" spans="1:9" ht="15">
      <c r="A553" s="91"/>
      <c r="B553" s="91"/>
      <c r="C553" s="1">
        <v>1</v>
      </c>
      <c r="G553" s="68"/>
      <c r="H553" s="28">
        <v>1</v>
      </c>
      <c r="I553" s="28">
        <f t="shared" si="8"/>
        <v>0</v>
      </c>
    </row>
    <row r="554" spans="1:9" ht="15">
      <c r="A554" s="91"/>
      <c r="B554" s="91"/>
      <c r="C554" s="1">
        <v>1</v>
      </c>
      <c r="G554" s="68"/>
      <c r="H554" s="28">
        <v>1</v>
      </c>
      <c r="I554" s="28">
        <f t="shared" si="8"/>
        <v>0</v>
      </c>
    </row>
    <row r="555" spans="1:9" ht="15">
      <c r="A555" s="91"/>
      <c r="B555" s="91"/>
      <c r="C555" s="1">
        <v>1</v>
      </c>
      <c r="G555" s="68"/>
      <c r="H555" s="28">
        <v>1</v>
      </c>
      <c r="I555" s="28">
        <f t="shared" si="8"/>
        <v>0</v>
      </c>
    </row>
    <row r="556" spans="1:9" ht="15">
      <c r="A556" s="91"/>
      <c r="B556" s="91"/>
      <c r="C556" s="1">
        <v>1</v>
      </c>
      <c r="G556" s="68"/>
      <c r="H556" s="28">
        <v>1</v>
      </c>
      <c r="I556" s="28">
        <f t="shared" si="8"/>
        <v>0</v>
      </c>
    </row>
    <row r="557" spans="1:9" ht="15">
      <c r="A557" s="91"/>
      <c r="B557" s="91"/>
      <c r="C557" s="1">
        <v>1</v>
      </c>
      <c r="G557" s="68"/>
      <c r="H557" s="28">
        <v>1</v>
      </c>
      <c r="I557" s="28">
        <f t="shared" si="8"/>
        <v>0</v>
      </c>
    </row>
    <row r="558" spans="1:9" ht="15">
      <c r="A558" s="91"/>
      <c r="B558" s="91"/>
      <c r="C558" s="1">
        <v>1</v>
      </c>
      <c r="G558" s="68"/>
      <c r="H558" s="28">
        <v>1</v>
      </c>
      <c r="I558" s="28">
        <f t="shared" si="8"/>
        <v>0</v>
      </c>
    </row>
    <row r="559" spans="1:9" ht="15">
      <c r="A559" s="91"/>
      <c r="B559" s="91"/>
      <c r="C559" s="1">
        <v>1</v>
      </c>
      <c r="G559" s="68"/>
      <c r="H559" s="28">
        <v>1</v>
      </c>
      <c r="I559" s="28">
        <f t="shared" si="8"/>
        <v>0</v>
      </c>
    </row>
    <row r="560" spans="1:9" ht="15">
      <c r="A560" s="91"/>
      <c r="B560" s="91"/>
      <c r="C560" s="1">
        <v>1</v>
      </c>
      <c r="G560" s="68"/>
      <c r="H560" s="28">
        <v>1</v>
      </c>
      <c r="I560" s="28">
        <f t="shared" si="8"/>
        <v>0</v>
      </c>
    </row>
    <row r="561" spans="1:9" ht="15">
      <c r="A561" s="91"/>
      <c r="B561" s="91"/>
      <c r="C561" s="1">
        <v>1</v>
      </c>
      <c r="G561" s="68"/>
      <c r="H561" s="28">
        <v>1</v>
      </c>
      <c r="I561" s="28">
        <f t="shared" si="8"/>
        <v>0</v>
      </c>
    </row>
    <row r="562" spans="1:9" ht="15">
      <c r="A562" s="91"/>
      <c r="B562" s="91"/>
      <c r="C562" s="1">
        <v>1</v>
      </c>
      <c r="G562" s="68"/>
      <c r="H562" s="28">
        <v>1</v>
      </c>
      <c r="I562" s="28">
        <f t="shared" si="8"/>
        <v>0</v>
      </c>
    </row>
    <row r="563" spans="1:9" ht="15">
      <c r="A563" s="91"/>
      <c r="B563" s="91"/>
      <c r="C563" s="1">
        <v>1</v>
      </c>
      <c r="G563" s="68"/>
      <c r="H563" s="28">
        <v>1</v>
      </c>
      <c r="I563" s="28">
        <f t="shared" si="8"/>
        <v>0</v>
      </c>
    </row>
    <row r="564" spans="1:9" ht="15">
      <c r="A564" s="91"/>
      <c r="B564" s="91"/>
      <c r="C564" s="1">
        <v>1</v>
      </c>
      <c r="G564" s="68"/>
      <c r="H564" s="28">
        <v>1</v>
      </c>
      <c r="I564" s="28">
        <f t="shared" si="8"/>
        <v>0</v>
      </c>
    </row>
    <row r="565" spans="1:9" ht="15">
      <c r="A565" s="91"/>
      <c r="B565" s="91"/>
      <c r="C565" s="1">
        <v>1</v>
      </c>
      <c r="G565" s="68"/>
      <c r="H565" s="28">
        <v>1</v>
      </c>
      <c r="I565" s="28">
        <f t="shared" si="8"/>
        <v>0</v>
      </c>
    </row>
    <row r="566" spans="1:9" ht="15">
      <c r="A566" s="91"/>
      <c r="B566" s="91"/>
      <c r="C566" s="1">
        <v>1</v>
      </c>
      <c r="G566" s="68"/>
      <c r="H566" s="28">
        <v>1</v>
      </c>
      <c r="I566" s="28">
        <f t="shared" si="8"/>
        <v>0</v>
      </c>
    </row>
    <row r="567" spans="1:9" ht="15">
      <c r="A567" s="91"/>
      <c r="B567" s="91"/>
      <c r="C567" s="1">
        <v>1</v>
      </c>
      <c r="G567" s="68"/>
      <c r="H567" s="28">
        <v>1</v>
      </c>
      <c r="I567" s="28">
        <f t="shared" ref="I567:I630" si="9">G567</f>
        <v>0</v>
      </c>
    </row>
    <row r="568" spans="1:9" ht="15">
      <c r="A568" s="91"/>
      <c r="B568" s="91"/>
      <c r="C568" s="1">
        <v>1</v>
      </c>
      <c r="G568" s="68"/>
      <c r="H568" s="28">
        <v>1</v>
      </c>
      <c r="I568" s="28">
        <f t="shared" si="9"/>
        <v>0</v>
      </c>
    </row>
    <row r="569" spans="1:9" ht="15">
      <c r="A569" s="91"/>
      <c r="B569" s="91"/>
      <c r="C569" s="1">
        <v>1</v>
      </c>
      <c r="G569" s="68"/>
      <c r="H569" s="28">
        <v>1</v>
      </c>
      <c r="I569" s="28">
        <f t="shared" si="9"/>
        <v>0</v>
      </c>
    </row>
    <row r="570" spans="1:9" ht="15">
      <c r="A570" s="91"/>
      <c r="B570" s="91"/>
      <c r="C570" s="1">
        <v>1</v>
      </c>
      <c r="G570" s="68"/>
      <c r="H570" s="28">
        <v>1</v>
      </c>
      <c r="I570" s="28">
        <f t="shared" si="9"/>
        <v>0</v>
      </c>
    </row>
    <row r="571" spans="1:9" ht="15">
      <c r="A571" s="91"/>
      <c r="B571" s="91"/>
      <c r="C571" s="1">
        <v>1</v>
      </c>
      <c r="G571" s="68"/>
      <c r="H571" s="28">
        <v>1</v>
      </c>
      <c r="I571" s="28">
        <f t="shared" si="9"/>
        <v>0</v>
      </c>
    </row>
    <row r="572" spans="1:9" ht="15">
      <c r="A572" s="91"/>
      <c r="B572" s="91"/>
      <c r="C572" s="1">
        <v>1</v>
      </c>
      <c r="G572" s="68"/>
      <c r="H572" s="28">
        <v>1</v>
      </c>
      <c r="I572" s="28">
        <f t="shared" si="9"/>
        <v>0</v>
      </c>
    </row>
    <row r="573" spans="1:9" ht="15">
      <c r="A573" s="91"/>
      <c r="B573" s="91"/>
      <c r="C573" s="1">
        <v>1</v>
      </c>
      <c r="G573" s="68"/>
      <c r="H573" s="28">
        <v>1</v>
      </c>
      <c r="I573" s="28">
        <f t="shared" si="9"/>
        <v>0</v>
      </c>
    </row>
    <row r="574" spans="1:9" ht="15">
      <c r="A574" s="91"/>
      <c r="B574" s="91"/>
      <c r="C574" s="1">
        <v>1</v>
      </c>
      <c r="G574" s="68"/>
      <c r="H574" s="28">
        <v>1</v>
      </c>
      <c r="I574" s="28">
        <f t="shared" si="9"/>
        <v>0</v>
      </c>
    </row>
    <row r="575" spans="1:9" ht="15">
      <c r="A575" s="91"/>
      <c r="B575" s="91"/>
      <c r="C575" s="1">
        <v>1</v>
      </c>
      <c r="G575" s="68"/>
      <c r="H575" s="28">
        <v>1</v>
      </c>
      <c r="I575" s="28">
        <f t="shared" si="9"/>
        <v>0</v>
      </c>
    </row>
    <row r="576" spans="1:9" ht="15">
      <c r="A576" s="91"/>
      <c r="B576" s="91"/>
      <c r="C576" s="1">
        <v>1</v>
      </c>
      <c r="G576" s="68"/>
      <c r="H576" s="28">
        <v>1</v>
      </c>
      <c r="I576" s="28">
        <f t="shared" si="9"/>
        <v>0</v>
      </c>
    </row>
    <row r="577" spans="1:9" ht="15">
      <c r="A577" s="91"/>
      <c r="B577" s="91"/>
      <c r="C577" s="1">
        <v>1</v>
      </c>
      <c r="G577" s="68"/>
      <c r="H577" s="28">
        <v>1</v>
      </c>
      <c r="I577" s="28">
        <f t="shared" si="9"/>
        <v>0</v>
      </c>
    </row>
    <row r="578" spans="1:9" ht="15">
      <c r="A578" s="91"/>
      <c r="B578" s="91"/>
      <c r="C578" s="1">
        <v>1</v>
      </c>
      <c r="G578" s="68"/>
      <c r="H578" s="28">
        <v>1</v>
      </c>
      <c r="I578" s="28">
        <f t="shared" si="9"/>
        <v>0</v>
      </c>
    </row>
    <row r="579" spans="1:9" ht="15">
      <c r="A579" s="91"/>
      <c r="B579" s="91"/>
      <c r="C579" s="1">
        <v>1</v>
      </c>
      <c r="G579" s="68"/>
      <c r="H579" s="28">
        <v>1</v>
      </c>
      <c r="I579" s="28">
        <f t="shared" si="9"/>
        <v>0</v>
      </c>
    </row>
    <row r="580" spans="1:9" ht="15">
      <c r="A580" s="91"/>
      <c r="B580" s="91"/>
      <c r="C580" s="1">
        <v>1</v>
      </c>
      <c r="G580" s="68"/>
      <c r="H580" s="28">
        <v>1</v>
      </c>
      <c r="I580" s="28">
        <f t="shared" si="9"/>
        <v>0</v>
      </c>
    </row>
    <row r="581" spans="1:9" ht="15">
      <c r="A581" s="91"/>
      <c r="B581" s="91"/>
      <c r="C581" s="1">
        <v>1</v>
      </c>
      <c r="G581" s="68"/>
      <c r="H581" s="28">
        <v>1</v>
      </c>
      <c r="I581" s="28">
        <f t="shared" si="9"/>
        <v>0</v>
      </c>
    </row>
    <row r="582" spans="1:9" ht="15">
      <c r="A582" s="91"/>
      <c r="B582" s="91"/>
      <c r="C582" s="1">
        <v>1</v>
      </c>
      <c r="G582" s="68"/>
      <c r="H582" s="28">
        <v>1</v>
      </c>
      <c r="I582" s="28">
        <f t="shared" si="9"/>
        <v>0</v>
      </c>
    </row>
    <row r="583" spans="1:9" ht="15">
      <c r="A583" s="91"/>
      <c r="B583" s="91"/>
      <c r="C583" s="1">
        <v>1</v>
      </c>
      <c r="G583" s="68"/>
      <c r="H583" s="28">
        <v>1</v>
      </c>
      <c r="I583" s="28">
        <f t="shared" si="9"/>
        <v>0</v>
      </c>
    </row>
    <row r="584" spans="1:9" ht="15">
      <c r="A584" s="91"/>
      <c r="B584" s="91"/>
      <c r="C584" s="1">
        <v>1</v>
      </c>
      <c r="G584" s="68"/>
      <c r="H584" s="28">
        <v>1</v>
      </c>
      <c r="I584" s="28">
        <f t="shared" si="9"/>
        <v>0</v>
      </c>
    </row>
    <row r="585" spans="1:9" ht="15">
      <c r="A585" s="91"/>
      <c r="B585" s="91"/>
      <c r="C585" s="1">
        <v>1</v>
      </c>
      <c r="G585" s="68"/>
      <c r="H585" s="28">
        <v>1</v>
      </c>
      <c r="I585" s="28">
        <f t="shared" si="9"/>
        <v>0</v>
      </c>
    </row>
    <row r="586" spans="1:9" ht="15">
      <c r="A586" s="91"/>
      <c r="B586" s="91"/>
      <c r="C586" s="1">
        <v>1</v>
      </c>
      <c r="G586" s="68"/>
      <c r="H586" s="28">
        <v>1</v>
      </c>
      <c r="I586" s="28">
        <f t="shared" si="9"/>
        <v>0</v>
      </c>
    </row>
    <row r="587" spans="1:9" ht="15">
      <c r="A587" s="91"/>
      <c r="B587" s="91"/>
      <c r="C587" s="1">
        <v>1</v>
      </c>
      <c r="G587" s="68"/>
      <c r="H587" s="28">
        <v>1</v>
      </c>
      <c r="I587" s="28">
        <f t="shared" si="9"/>
        <v>0</v>
      </c>
    </row>
    <row r="588" spans="1:9" ht="15">
      <c r="A588" s="91"/>
      <c r="B588" s="91"/>
      <c r="C588" s="1">
        <v>1</v>
      </c>
      <c r="G588" s="68"/>
      <c r="H588" s="28">
        <v>1</v>
      </c>
      <c r="I588" s="28">
        <f t="shared" si="9"/>
        <v>0</v>
      </c>
    </row>
    <row r="589" spans="1:9" ht="15">
      <c r="A589" s="91"/>
      <c r="B589" s="91"/>
      <c r="C589" s="1">
        <v>1</v>
      </c>
      <c r="G589" s="68"/>
      <c r="H589" s="28">
        <v>1</v>
      </c>
      <c r="I589" s="28">
        <f t="shared" si="9"/>
        <v>0</v>
      </c>
    </row>
    <row r="590" spans="1:9" ht="15">
      <c r="A590" s="91"/>
      <c r="B590" s="91"/>
      <c r="C590" s="1">
        <v>1</v>
      </c>
      <c r="G590" s="68"/>
      <c r="H590" s="28">
        <v>1</v>
      </c>
      <c r="I590" s="28">
        <f t="shared" si="9"/>
        <v>0</v>
      </c>
    </row>
    <row r="591" spans="1:9" ht="15">
      <c r="A591" s="91"/>
      <c r="B591" s="91"/>
      <c r="C591" s="1">
        <v>1</v>
      </c>
      <c r="G591" s="68"/>
      <c r="H591" s="28">
        <v>1</v>
      </c>
      <c r="I591" s="28">
        <f t="shared" si="9"/>
        <v>0</v>
      </c>
    </row>
    <row r="592" spans="1:9" ht="15">
      <c r="A592" s="91"/>
      <c r="B592" s="91"/>
      <c r="C592" s="1">
        <v>1</v>
      </c>
      <c r="G592" s="68"/>
      <c r="H592" s="28">
        <v>1</v>
      </c>
      <c r="I592" s="28">
        <f t="shared" si="9"/>
        <v>0</v>
      </c>
    </row>
    <row r="593" spans="1:9" ht="15">
      <c r="A593" s="91"/>
      <c r="B593" s="91"/>
      <c r="C593" s="1">
        <v>1</v>
      </c>
      <c r="G593" s="68"/>
      <c r="H593" s="28">
        <v>1</v>
      </c>
      <c r="I593" s="28">
        <f t="shared" si="9"/>
        <v>0</v>
      </c>
    </row>
    <row r="594" spans="1:9" ht="15">
      <c r="A594" s="91"/>
      <c r="B594" s="91"/>
      <c r="C594" s="1">
        <v>1</v>
      </c>
      <c r="G594" s="68"/>
      <c r="H594" s="28">
        <v>1</v>
      </c>
      <c r="I594" s="28">
        <f t="shared" si="9"/>
        <v>0</v>
      </c>
    </row>
    <row r="595" spans="1:9" ht="15">
      <c r="A595" s="91"/>
      <c r="B595" s="91"/>
      <c r="C595" s="1">
        <v>1</v>
      </c>
      <c r="G595" s="68"/>
      <c r="H595" s="28">
        <v>1</v>
      </c>
      <c r="I595" s="28">
        <f t="shared" si="9"/>
        <v>0</v>
      </c>
    </row>
    <row r="596" spans="1:9" ht="15">
      <c r="A596" s="91"/>
      <c r="B596" s="91"/>
      <c r="C596" s="1">
        <v>1</v>
      </c>
      <c r="G596" s="68"/>
      <c r="H596" s="28">
        <v>1</v>
      </c>
      <c r="I596" s="28">
        <f t="shared" si="9"/>
        <v>0</v>
      </c>
    </row>
    <row r="597" spans="1:9" ht="15">
      <c r="A597" s="91"/>
      <c r="B597" s="91"/>
      <c r="C597" s="1">
        <v>1</v>
      </c>
      <c r="G597" s="68"/>
      <c r="H597" s="28">
        <v>1</v>
      </c>
      <c r="I597" s="28">
        <f t="shared" si="9"/>
        <v>0</v>
      </c>
    </row>
    <row r="598" spans="1:9" ht="15">
      <c r="A598" s="91"/>
      <c r="B598" s="91"/>
      <c r="C598" s="1">
        <v>1</v>
      </c>
      <c r="G598" s="68"/>
      <c r="H598" s="28">
        <v>1</v>
      </c>
      <c r="I598" s="28">
        <f t="shared" si="9"/>
        <v>0</v>
      </c>
    </row>
    <row r="599" spans="1:9" ht="15">
      <c r="A599" s="91"/>
      <c r="B599" s="91"/>
      <c r="C599" s="1">
        <v>1</v>
      </c>
      <c r="G599" s="68"/>
      <c r="H599" s="28">
        <v>1</v>
      </c>
      <c r="I599" s="28">
        <f t="shared" si="9"/>
        <v>0</v>
      </c>
    </row>
    <row r="600" spans="1:9" ht="15">
      <c r="A600" s="91"/>
      <c r="B600" s="91"/>
      <c r="C600" s="1">
        <v>1</v>
      </c>
      <c r="G600" s="68"/>
      <c r="H600" s="28">
        <v>1</v>
      </c>
      <c r="I600" s="28">
        <f t="shared" si="9"/>
        <v>0</v>
      </c>
    </row>
    <row r="601" spans="1:9" ht="15">
      <c r="A601" s="91"/>
      <c r="B601" s="91"/>
      <c r="C601" s="1">
        <v>1</v>
      </c>
      <c r="G601" s="68"/>
      <c r="H601" s="28">
        <v>1</v>
      </c>
      <c r="I601" s="28">
        <f t="shared" si="9"/>
        <v>0</v>
      </c>
    </row>
    <row r="602" spans="1:9" ht="15">
      <c r="A602" s="91"/>
      <c r="B602" s="91"/>
      <c r="C602" s="1">
        <v>1</v>
      </c>
      <c r="G602" s="68"/>
      <c r="H602" s="28">
        <v>1</v>
      </c>
      <c r="I602" s="28">
        <f t="shared" si="9"/>
        <v>0</v>
      </c>
    </row>
    <row r="603" spans="1:9" ht="15">
      <c r="A603" s="91"/>
      <c r="B603" s="91"/>
      <c r="C603" s="1">
        <v>1</v>
      </c>
      <c r="G603" s="68"/>
      <c r="H603" s="28">
        <v>1</v>
      </c>
      <c r="I603" s="28">
        <f t="shared" si="9"/>
        <v>0</v>
      </c>
    </row>
    <row r="604" spans="1:9" ht="15">
      <c r="A604" s="91"/>
      <c r="B604" s="91"/>
      <c r="C604" s="1">
        <v>1</v>
      </c>
      <c r="G604" s="68"/>
      <c r="H604" s="28">
        <v>1</v>
      </c>
      <c r="I604" s="28">
        <f t="shared" si="9"/>
        <v>0</v>
      </c>
    </row>
    <row r="605" spans="1:9" ht="15">
      <c r="A605" s="91"/>
      <c r="B605" s="91"/>
      <c r="C605" s="1">
        <v>1</v>
      </c>
      <c r="G605" s="68"/>
      <c r="H605" s="28">
        <v>1</v>
      </c>
      <c r="I605" s="28">
        <f t="shared" si="9"/>
        <v>0</v>
      </c>
    </row>
    <row r="606" spans="1:9" ht="15">
      <c r="A606" s="91"/>
      <c r="B606" s="91"/>
      <c r="C606" s="1">
        <v>1</v>
      </c>
      <c r="G606" s="68"/>
      <c r="H606" s="28">
        <v>1</v>
      </c>
      <c r="I606" s="28">
        <f t="shared" si="9"/>
        <v>0</v>
      </c>
    </row>
    <row r="607" spans="1:9" ht="15">
      <c r="A607" s="91"/>
      <c r="B607" s="91"/>
      <c r="C607" s="1">
        <v>1</v>
      </c>
      <c r="G607" s="68"/>
      <c r="H607" s="28">
        <v>1</v>
      </c>
      <c r="I607" s="28">
        <f t="shared" si="9"/>
        <v>0</v>
      </c>
    </row>
    <row r="608" spans="1:9" ht="15">
      <c r="A608" s="91"/>
      <c r="B608" s="91"/>
      <c r="C608" s="1">
        <v>1</v>
      </c>
      <c r="G608" s="68"/>
      <c r="H608" s="28">
        <v>1</v>
      </c>
      <c r="I608" s="28">
        <f t="shared" si="9"/>
        <v>0</v>
      </c>
    </row>
    <row r="609" spans="1:9" ht="15">
      <c r="A609" s="91"/>
      <c r="B609" s="91"/>
      <c r="C609" s="1">
        <v>1</v>
      </c>
      <c r="G609" s="68"/>
      <c r="H609" s="28">
        <v>1</v>
      </c>
      <c r="I609" s="28">
        <f t="shared" si="9"/>
        <v>0</v>
      </c>
    </row>
    <row r="610" spans="1:9" ht="15">
      <c r="A610" s="91"/>
      <c r="B610" s="91"/>
      <c r="C610" s="1">
        <v>1</v>
      </c>
      <c r="G610" s="68"/>
      <c r="H610" s="28">
        <v>1</v>
      </c>
      <c r="I610" s="28">
        <f t="shared" si="9"/>
        <v>0</v>
      </c>
    </row>
    <row r="611" spans="1:9" ht="15">
      <c r="A611" s="91"/>
      <c r="B611" s="91"/>
      <c r="C611" s="1">
        <v>1</v>
      </c>
      <c r="G611" s="68"/>
      <c r="H611" s="28">
        <v>1</v>
      </c>
      <c r="I611" s="28">
        <f t="shared" si="9"/>
        <v>0</v>
      </c>
    </row>
    <row r="612" spans="1:9" ht="15">
      <c r="A612" s="91"/>
      <c r="B612" s="91"/>
      <c r="C612" s="1">
        <v>1</v>
      </c>
      <c r="G612" s="68"/>
      <c r="H612" s="28">
        <v>1</v>
      </c>
      <c r="I612" s="28">
        <f t="shared" si="9"/>
        <v>0</v>
      </c>
    </row>
    <row r="613" spans="1:9" ht="15">
      <c r="A613" s="91"/>
      <c r="B613" s="91"/>
      <c r="C613" s="1">
        <v>1</v>
      </c>
      <c r="G613" s="68"/>
      <c r="H613" s="28">
        <v>1</v>
      </c>
      <c r="I613" s="28">
        <f t="shared" si="9"/>
        <v>0</v>
      </c>
    </row>
    <row r="614" spans="1:9" ht="15">
      <c r="A614" s="91"/>
      <c r="B614" s="91"/>
      <c r="C614" s="1">
        <v>1</v>
      </c>
      <c r="G614" s="68"/>
      <c r="H614" s="28">
        <v>1</v>
      </c>
      <c r="I614" s="28">
        <f t="shared" si="9"/>
        <v>0</v>
      </c>
    </row>
    <row r="615" spans="1:9" ht="15">
      <c r="A615" s="91"/>
      <c r="B615" s="91"/>
      <c r="C615" s="1">
        <v>1</v>
      </c>
      <c r="G615" s="68"/>
      <c r="H615" s="28">
        <v>1</v>
      </c>
      <c r="I615" s="28">
        <f t="shared" si="9"/>
        <v>0</v>
      </c>
    </row>
    <row r="616" spans="1:9" ht="15">
      <c r="A616" s="91"/>
      <c r="B616" s="91"/>
      <c r="C616" s="1">
        <v>1</v>
      </c>
      <c r="G616" s="68"/>
      <c r="H616" s="28">
        <v>1</v>
      </c>
      <c r="I616" s="28">
        <f t="shared" si="9"/>
        <v>0</v>
      </c>
    </row>
    <row r="617" spans="1:9" ht="15">
      <c r="A617" s="91"/>
      <c r="B617" s="91"/>
      <c r="C617" s="1">
        <v>1</v>
      </c>
      <c r="G617" s="68"/>
      <c r="H617" s="28">
        <v>1</v>
      </c>
      <c r="I617" s="28">
        <f t="shared" si="9"/>
        <v>0</v>
      </c>
    </row>
    <row r="618" spans="1:9" ht="15">
      <c r="A618" s="91"/>
      <c r="B618" s="91"/>
      <c r="C618" s="1">
        <v>1</v>
      </c>
      <c r="G618" s="68"/>
      <c r="H618" s="28">
        <v>1</v>
      </c>
      <c r="I618" s="28">
        <f t="shared" si="9"/>
        <v>0</v>
      </c>
    </row>
    <row r="619" spans="1:9" ht="15">
      <c r="A619" s="91"/>
      <c r="B619" s="91"/>
      <c r="C619" s="1">
        <v>1</v>
      </c>
      <c r="G619" s="68"/>
      <c r="H619" s="28">
        <v>1</v>
      </c>
      <c r="I619" s="28">
        <f t="shared" si="9"/>
        <v>0</v>
      </c>
    </row>
    <row r="620" spans="1:9" ht="15">
      <c r="A620" s="91"/>
      <c r="B620" s="91"/>
      <c r="C620" s="1">
        <v>1</v>
      </c>
      <c r="G620" s="68"/>
      <c r="H620" s="28">
        <v>1</v>
      </c>
      <c r="I620" s="28">
        <f t="shared" si="9"/>
        <v>0</v>
      </c>
    </row>
    <row r="621" spans="1:9" ht="15">
      <c r="A621" s="91"/>
      <c r="B621" s="91"/>
      <c r="C621" s="1">
        <v>1</v>
      </c>
      <c r="G621" s="68"/>
      <c r="H621" s="28">
        <v>1</v>
      </c>
      <c r="I621" s="28">
        <f t="shared" si="9"/>
        <v>0</v>
      </c>
    </row>
    <row r="622" spans="1:9" ht="15">
      <c r="A622" s="91"/>
      <c r="B622" s="91"/>
      <c r="C622" s="1">
        <v>1</v>
      </c>
      <c r="G622" s="68"/>
      <c r="H622" s="28">
        <v>1</v>
      </c>
      <c r="I622" s="28">
        <f t="shared" si="9"/>
        <v>0</v>
      </c>
    </row>
    <row r="623" spans="1:9" ht="15">
      <c r="A623" s="91"/>
      <c r="B623" s="91"/>
      <c r="C623" s="1">
        <v>1</v>
      </c>
      <c r="G623" s="68"/>
      <c r="H623" s="28">
        <v>1</v>
      </c>
      <c r="I623" s="28">
        <f t="shared" si="9"/>
        <v>0</v>
      </c>
    </row>
    <row r="624" spans="1:9" ht="15">
      <c r="A624" s="91"/>
      <c r="B624" s="91"/>
      <c r="C624" s="1">
        <v>1</v>
      </c>
      <c r="G624" s="68"/>
      <c r="H624" s="28">
        <v>1</v>
      </c>
      <c r="I624" s="28">
        <f t="shared" si="9"/>
        <v>0</v>
      </c>
    </row>
    <row r="625" spans="1:9" ht="15">
      <c r="A625" s="91"/>
      <c r="B625" s="91"/>
      <c r="C625" s="1">
        <v>1</v>
      </c>
      <c r="G625" s="68"/>
      <c r="H625" s="28">
        <v>1</v>
      </c>
      <c r="I625" s="28">
        <f t="shared" si="9"/>
        <v>0</v>
      </c>
    </row>
    <row r="626" spans="1:9" ht="15">
      <c r="A626" s="91"/>
      <c r="B626" s="91"/>
      <c r="C626" s="1">
        <v>1</v>
      </c>
      <c r="G626" s="68"/>
      <c r="H626" s="28">
        <v>1</v>
      </c>
      <c r="I626" s="28">
        <f t="shared" si="9"/>
        <v>0</v>
      </c>
    </row>
    <row r="627" spans="1:9" ht="15">
      <c r="A627" s="91"/>
      <c r="B627" s="91"/>
      <c r="C627" s="1">
        <v>1</v>
      </c>
      <c r="G627" s="68"/>
      <c r="H627" s="28">
        <v>1</v>
      </c>
      <c r="I627" s="28">
        <f t="shared" si="9"/>
        <v>0</v>
      </c>
    </row>
    <row r="628" spans="1:9" ht="15">
      <c r="A628" s="91"/>
      <c r="B628" s="91"/>
      <c r="C628" s="1">
        <v>1</v>
      </c>
      <c r="G628" s="68"/>
      <c r="H628" s="28">
        <v>1</v>
      </c>
      <c r="I628" s="28">
        <f t="shared" si="9"/>
        <v>0</v>
      </c>
    </row>
    <row r="629" spans="1:9" ht="15">
      <c r="A629" s="91"/>
      <c r="B629" s="91"/>
      <c r="C629" s="1">
        <v>1</v>
      </c>
      <c r="G629" s="68"/>
      <c r="H629" s="28">
        <v>1</v>
      </c>
      <c r="I629" s="28">
        <f t="shared" si="9"/>
        <v>0</v>
      </c>
    </row>
    <row r="630" spans="1:9" ht="15">
      <c r="A630" s="91"/>
      <c r="B630" s="91"/>
      <c r="C630" s="1">
        <v>1</v>
      </c>
      <c r="G630" s="68"/>
      <c r="H630" s="28">
        <v>1</v>
      </c>
      <c r="I630" s="28">
        <f t="shared" si="9"/>
        <v>0</v>
      </c>
    </row>
    <row r="631" spans="1:9" ht="15">
      <c r="A631" s="91"/>
      <c r="B631" s="91"/>
      <c r="C631" s="1">
        <v>1</v>
      </c>
      <c r="G631" s="68"/>
      <c r="H631" s="28">
        <v>1</v>
      </c>
      <c r="I631" s="28">
        <f t="shared" ref="I631:I694" si="10">G631</f>
        <v>0</v>
      </c>
    </row>
    <row r="632" spans="1:9" ht="15">
      <c r="A632" s="91"/>
      <c r="B632" s="91"/>
      <c r="C632" s="1">
        <v>1</v>
      </c>
      <c r="G632" s="68"/>
      <c r="H632" s="28">
        <v>1</v>
      </c>
      <c r="I632" s="28">
        <f t="shared" si="10"/>
        <v>0</v>
      </c>
    </row>
    <row r="633" spans="1:9" ht="15">
      <c r="A633" s="91"/>
      <c r="B633" s="91"/>
      <c r="C633" s="1">
        <v>1</v>
      </c>
      <c r="G633" s="68"/>
      <c r="H633" s="28">
        <v>1</v>
      </c>
      <c r="I633" s="28">
        <f t="shared" si="10"/>
        <v>0</v>
      </c>
    </row>
    <row r="634" spans="1:9" ht="15">
      <c r="A634" s="91"/>
      <c r="B634" s="91"/>
      <c r="C634" s="1">
        <v>1</v>
      </c>
      <c r="G634" s="68"/>
      <c r="H634" s="28">
        <v>1</v>
      </c>
      <c r="I634" s="28">
        <f t="shared" si="10"/>
        <v>0</v>
      </c>
    </row>
    <row r="635" spans="1:9" ht="15">
      <c r="A635" s="91"/>
      <c r="B635" s="91"/>
      <c r="C635" s="1">
        <v>1</v>
      </c>
      <c r="G635" s="68"/>
      <c r="H635" s="28">
        <v>1</v>
      </c>
      <c r="I635" s="28">
        <f t="shared" si="10"/>
        <v>0</v>
      </c>
    </row>
    <row r="636" spans="1:9" ht="15">
      <c r="A636" s="91"/>
      <c r="B636" s="91"/>
      <c r="C636" s="1">
        <v>1</v>
      </c>
      <c r="G636" s="68"/>
      <c r="H636" s="28">
        <v>1</v>
      </c>
      <c r="I636" s="28">
        <f t="shared" si="10"/>
        <v>0</v>
      </c>
    </row>
    <row r="637" spans="1:9" ht="15">
      <c r="A637" s="91"/>
      <c r="B637" s="91"/>
      <c r="C637" s="1">
        <v>1</v>
      </c>
      <c r="G637" s="68"/>
      <c r="H637" s="28">
        <v>1</v>
      </c>
      <c r="I637" s="28">
        <f t="shared" si="10"/>
        <v>0</v>
      </c>
    </row>
    <row r="638" spans="1:9" ht="15">
      <c r="A638" s="91"/>
      <c r="B638" s="91"/>
      <c r="C638" s="1">
        <v>1</v>
      </c>
      <c r="G638" s="68"/>
      <c r="H638" s="28">
        <v>1</v>
      </c>
      <c r="I638" s="28">
        <f t="shared" si="10"/>
        <v>0</v>
      </c>
    </row>
    <row r="639" spans="1:9" ht="15">
      <c r="A639" s="91"/>
      <c r="B639" s="91"/>
      <c r="C639" s="1">
        <v>1</v>
      </c>
      <c r="G639" s="68"/>
      <c r="H639" s="28">
        <v>1</v>
      </c>
      <c r="I639" s="28">
        <f t="shared" si="10"/>
        <v>0</v>
      </c>
    </row>
    <row r="640" spans="1:9" ht="15">
      <c r="A640" s="91"/>
      <c r="B640" s="91"/>
      <c r="C640" s="1">
        <v>1</v>
      </c>
      <c r="G640" s="68"/>
      <c r="H640" s="28">
        <v>1</v>
      </c>
      <c r="I640" s="28">
        <f t="shared" si="10"/>
        <v>0</v>
      </c>
    </row>
    <row r="641" spans="1:9" ht="15">
      <c r="A641" s="91"/>
      <c r="B641" s="91"/>
      <c r="C641" s="1">
        <v>1</v>
      </c>
      <c r="G641" s="68"/>
      <c r="H641" s="28">
        <v>1</v>
      </c>
      <c r="I641" s="28">
        <f t="shared" si="10"/>
        <v>0</v>
      </c>
    </row>
    <row r="642" spans="1:9" ht="15">
      <c r="A642" s="91"/>
      <c r="B642" s="91"/>
      <c r="C642" s="1">
        <v>1</v>
      </c>
      <c r="G642" s="68"/>
      <c r="H642" s="28">
        <v>1</v>
      </c>
      <c r="I642" s="28">
        <f t="shared" si="10"/>
        <v>0</v>
      </c>
    </row>
    <row r="643" spans="1:9" ht="15">
      <c r="A643" s="91"/>
      <c r="B643" s="91"/>
      <c r="C643" s="1">
        <v>1</v>
      </c>
      <c r="G643" s="68"/>
      <c r="H643" s="28">
        <v>1</v>
      </c>
      <c r="I643" s="28">
        <f t="shared" si="10"/>
        <v>0</v>
      </c>
    </row>
    <row r="644" spans="1:9" ht="15">
      <c r="A644" s="91"/>
      <c r="B644" s="91"/>
      <c r="C644" s="1">
        <v>1</v>
      </c>
      <c r="G644" s="68"/>
      <c r="H644" s="28">
        <v>1</v>
      </c>
      <c r="I644" s="28">
        <f t="shared" si="10"/>
        <v>0</v>
      </c>
    </row>
    <row r="645" spans="1:9" ht="15">
      <c r="A645" s="91"/>
      <c r="B645" s="91"/>
      <c r="C645" s="1">
        <v>1</v>
      </c>
      <c r="G645" s="68"/>
      <c r="H645" s="28">
        <v>1</v>
      </c>
      <c r="I645" s="28">
        <f t="shared" si="10"/>
        <v>0</v>
      </c>
    </row>
    <row r="646" spans="1:9" ht="15">
      <c r="A646" s="91"/>
      <c r="B646" s="91"/>
      <c r="C646" s="1">
        <v>1</v>
      </c>
      <c r="G646" s="68"/>
      <c r="H646" s="28">
        <v>1</v>
      </c>
      <c r="I646" s="28">
        <f t="shared" si="10"/>
        <v>0</v>
      </c>
    </row>
    <row r="647" spans="1:9" ht="15">
      <c r="A647" s="91"/>
      <c r="B647" s="91"/>
      <c r="C647" s="1">
        <v>1</v>
      </c>
      <c r="G647" s="68"/>
      <c r="H647" s="28">
        <v>1</v>
      </c>
      <c r="I647" s="28">
        <f t="shared" si="10"/>
        <v>0</v>
      </c>
    </row>
    <row r="648" spans="1:9" ht="15">
      <c r="A648" s="91"/>
      <c r="B648" s="91"/>
      <c r="C648" s="1">
        <v>1</v>
      </c>
      <c r="G648" s="68"/>
      <c r="H648" s="28">
        <v>1</v>
      </c>
      <c r="I648" s="28">
        <f t="shared" si="10"/>
        <v>0</v>
      </c>
    </row>
    <row r="649" spans="1:9" ht="15">
      <c r="A649" s="91"/>
      <c r="B649" s="91"/>
      <c r="C649" s="1">
        <v>1</v>
      </c>
      <c r="G649" s="68"/>
      <c r="H649" s="28">
        <v>1</v>
      </c>
      <c r="I649" s="28">
        <f t="shared" si="10"/>
        <v>0</v>
      </c>
    </row>
    <row r="650" spans="1:9" ht="15">
      <c r="A650" s="91"/>
      <c r="B650" s="91"/>
      <c r="C650" s="1">
        <v>1</v>
      </c>
      <c r="G650" s="68"/>
      <c r="H650" s="28">
        <v>1</v>
      </c>
      <c r="I650" s="28">
        <f t="shared" si="10"/>
        <v>0</v>
      </c>
    </row>
    <row r="651" spans="1:9" ht="15">
      <c r="A651" s="91"/>
      <c r="B651" s="91"/>
      <c r="C651" s="1">
        <v>1</v>
      </c>
      <c r="G651" s="68"/>
      <c r="H651" s="28">
        <v>1</v>
      </c>
      <c r="I651" s="28">
        <f t="shared" si="10"/>
        <v>0</v>
      </c>
    </row>
    <row r="652" spans="1:9" ht="15">
      <c r="A652" s="91"/>
      <c r="B652" s="91"/>
      <c r="C652" s="1">
        <v>1</v>
      </c>
      <c r="G652" s="68"/>
      <c r="H652" s="28">
        <v>1</v>
      </c>
      <c r="I652" s="28">
        <f t="shared" si="10"/>
        <v>0</v>
      </c>
    </row>
    <row r="653" spans="1:9" ht="15">
      <c r="A653" s="91"/>
      <c r="B653" s="91"/>
      <c r="C653" s="1">
        <v>1</v>
      </c>
      <c r="G653" s="68"/>
      <c r="H653" s="28">
        <v>1</v>
      </c>
      <c r="I653" s="28">
        <f t="shared" si="10"/>
        <v>0</v>
      </c>
    </row>
    <row r="654" spans="1:9" ht="15">
      <c r="A654" s="91"/>
      <c r="B654" s="91"/>
      <c r="C654" s="1">
        <v>1</v>
      </c>
      <c r="G654" s="68"/>
      <c r="H654" s="28">
        <v>1</v>
      </c>
      <c r="I654" s="28">
        <f t="shared" si="10"/>
        <v>0</v>
      </c>
    </row>
    <row r="655" spans="1:9" ht="15">
      <c r="A655" s="91"/>
      <c r="B655" s="91"/>
      <c r="C655" s="1">
        <v>1</v>
      </c>
      <c r="G655" s="68"/>
      <c r="H655" s="28">
        <v>1</v>
      </c>
      <c r="I655" s="28">
        <f t="shared" si="10"/>
        <v>0</v>
      </c>
    </row>
    <row r="656" spans="1:9" ht="15">
      <c r="A656" s="91"/>
      <c r="B656" s="91"/>
      <c r="C656" s="1">
        <v>1</v>
      </c>
      <c r="G656" s="68"/>
      <c r="H656" s="28">
        <v>1</v>
      </c>
      <c r="I656" s="28">
        <f t="shared" si="10"/>
        <v>0</v>
      </c>
    </row>
    <row r="657" spans="1:9" ht="15">
      <c r="A657" s="91"/>
      <c r="B657" s="91"/>
      <c r="C657" s="1">
        <v>1</v>
      </c>
      <c r="G657" s="68"/>
      <c r="H657" s="28">
        <v>1</v>
      </c>
      <c r="I657" s="28">
        <f t="shared" si="10"/>
        <v>0</v>
      </c>
    </row>
    <row r="658" spans="1:9" ht="15">
      <c r="A658" s="91"/>
      <c r="B658" s="91"/>
      <c r="C658" s="1">
        <v>1</v>
      </c>
      <c r="G658" s="68"/>
      <c r="H658" s="28">
        <v>1</v>
      </c>
      <c r="I658" s="28">
        <f t="shared" si="10"/>
        <v>0</v>
      </c>
    </row>
    <row r="659" spans="1:9" ht="15">
      <c r="A659" s="91"/>
      <c r="B659" s="91"/>
      <c r="C659" s="1">
        <v>1</v>
      </c>
      <c r="G659" s="68"/>
      <c r="H659" s="28">
        <v>1</v>
      </c>
      <c r="I659" s="28">
        <f t="shared" si="10"/>
        <v>0</v>
      </c>
    </row>
    <row r="660" spans="1:9" ht="15">
      <c r="A660" s="91"/>
      <c r="B660" s="91"/>
      <c r="C660" s="1">
        <v>1</v>
      </c>
      <c r="G660" s="68"/>
      <c r="H660" s="28">
        <v>1</v>
      </c>
      <c r="I660" s="28">
        <f t="shared" si="10"/>
        <v>0</v>
      </c>
    </row>
    <row r="661" spans="1:9" ht="15">
      <c r="A661" s="91"/>
      <c r="B661" s="91"/>
      <c r="C661" s="1">
        <v>1</v>
      </c>
      <c r="G661" s="68"/>
      <c r="H661" s="28">
        <v>1</v>
      </c>
      <c r="I661" s="28">
        <f t="shared" si="10"/>
        <v>0</v>
      </c>
    </row>
    <row r="662" spans="1:9" ht="15">
      <c r="A662" s="91"/>
      <c r="B662" s="91"/>
      <c r="C662" s="1">
        <v>1</v>
      </c>
      <c r="G662" s="68"/>
      <c r="H662" s="28">
        <v>1</v>
      </c>
      <c r="I662" s="28">
        <f t="shared" si="10"/>
        <v>0</v>
      </c>
    </row>
    <row r="663" spans="1:9" ht="15">
      <c r="A663" s="91"/>
      <c r="B663" s="91"/>
      <c r="C663" s="1">
        <v>1</v>
      </c>
      <c r="G663" s="68"/>
      <c r="H663" s="28">
        <v>1</v>
      </c>
      <c r="I663" s="28">
        <f t="shared" si="10"/>
        <v>0</v>
      </c>
    </row>
    <row r="664" spans="1:9" ht="15">
      <c r="A664" s="91"/>
      <c r="B664" s="91"/>
      <c r="C664" s="1">
        <v>1</v>
      </c>
      <c r="G664" s="68"/>
      <c r="H664" s="28">
        <v>1</v>
      </c>
      <c r="I664" s="28">
        <f t="shared" si="10"/>
        <v>0</v>
      </c>
    </row>
    <row r="665" spans="1:9" ht="15">
      <c r="A665" s="91"/>
      <c r="B665" s="91"/>
      <c r="C665" s="1">
        <v>1</v>
      </c>
      <c r="G665" s="68"/>
      <c r="H665" s="28">
        <v>1</v>
      </c>
      <c r="I665" s="28">
        <f t="shared" si="10"/>
        <v>0</v>
      </c>
    </row>
    <row r="666" spans="1:9" ht="15">
      <c r="A666" s="91"/>
      <c r="B666" s="91"/>
      <c r="C666" s="1">
        <v>1</v>
      </c>
      <c r="G666" s="68"/>
      <c r="H666" s="28">
        <v>1</v>
      </c>
      <c r="I666" s="28">
        <f t="shared" si="10"/>
        <v>0</v>
      </c>
    </row>
    <row r="667" spans="1:9" ht="15">
      <c r="A667" s="91"/>
      <c r="B667" s="91"/>
      <c r="C667" s="1">
        <v>1</v>
      </c>
      <c r="G667" s="68"/>
      <c r="H667" s="28">
        <v>1</v>
      </c>
      <c r="I667" s="28">
        <f t="shared" si="10"/>
        <v>0</v>
      </c>
    </row>
    <row r="668" spans="1:9" ht="15">
      <c r="A668" s="91"/>
      <c r="B668" s="91"/>
      <c r="C668" s="1">
        <v>1</v>
      </c>
      <c r="G668" s="68"/>
      <c r="H668" s="28">
        <v>1</v>
      </c>
      <c r="I668" s="28">
        <f t="shared" si="10"/>
        <v>0</v>
      </c>
    </row>
    <row r="669" spans="1:9" ht="15">
      <c r="A669" s="91"/>
      <c r="B669" s="91"/>
      <c r="C669" s="1">
        <v>1</v>
      </c>
      <c r="G669" s="68"/>
      <c r="H669" s="28">
        <v>1</v>
      </c>
      <c r="I669" s="28">
        <f t="shared" si="10"/>
        <v>0</v>
      </c>
    </row>
    <row r="670" spans="1:9" ht="15">
      <c r="A670" s="91"/>
      <c r="B670" s="91"/>
      <c r="C670" s="1">
        <v>1</v>
      </c>
      <c r="G670" s="68"/>
      <c r="H670" s="28">
        <v>1</v>
      </c>
      <c r="I670" s="28">
        <f t="shared" si="10"/>
        <v>0</v>
      </c>
    </row>
    <row r="671" spans="1:9" ht="15">
      <c r="A671" s="1"/>
      <c r="B671" s="91"/>
      <c r="C671" s="1">
        <v>1</v>
      </c>
      <c r="G671" s="68"/>
      <c r="H671" s="28">
        <v>1</v>
      </c>
      <c r="I671" s="28">
        <f t="shared" si="10"/>
        <v>0</v>
      </c>
    </row>
    <row r="672" spans="1:9" ht="15">
      <c r="A672" s="1"/>
      <c r="B672" s="91"/>
      <c r="C672" s="1">
        <v>1</v>
      </c>
      <c r="G672" s="68"/>
      <c r="H672" s="28">
        <v>1</v>
      </c>
      <c r="I672" s="28">
        <f t="shared" si="10"/>
        <v>0</v>
      </c>
    </row>
    <row r="673" spans="1:9" ht="15">
      <c r="A673" s="1"/>
      <c r="B673" s="91"/>
      <c r="C673" s="1">
        <v>1</v>
      </c>
      <c r="G673" s="68"/>
      <c r="H673" s="28">
        <v>1</v>
      </c>
      <c r="I673" s="28">
        <f t="shared" si="10"/>
        <v>0</v>
      </c>
    </row>
    <row r="674" spans="1:9" ht="15">
      <c r="A674" s="1"/>
      <c r="B674" s="91"/>
      <c r="C674" s="1">
        <v>1</v>
      </c>
      <c r="G674" s="68"/>
      <c r="H674" s="28">
        <v>1</v>
      </c>
      <c r="I674" s="28">
        <f t="shared" si="10"/>
        <v>0</v>
      </c>
    </row>
    <row r="675" spans="1:9" ht="15">
      <c r="A675" s="1"/>
      <c r="B675" s="91"/>
      <c r="C675" s="1">
        <v>1</v>
      </c>
      <c r="G675" s="68"/>
      <c r="H675" s="28">
        <v>1</v>
      </c>
      <c r="I675" s="28">
        <f t="shared" si="10"/>
        <v>0</v>
      </c>
    </row>
    <row r="676" spans="1:9" ht="15">
      <c r="A676" s="1"/>
      <c r="B676" s="91"/>
      <c r="C676" s="1">
        <v>1</v>
      </c>
      <c r="G676" s="68"/>
      <c r="H676" s="28">
        <v>1</v>
      </c>
      <c r="I676" s="28">
        <f t="shared" si="10"/>
        <v>0</v>
      </c>
    </row>
    <row r="677" spans="1:9" ht="15">
      <c r="A677" s="1"/>
      <c r="B677" s="91"/>
      <c r="C677" s="1">
        <v>1</v>
      </c>
      <c r="G677" s="68"/>
      <c r="H677" s="28">
        <v>1</v>
      </c>
      <c r="I677" s="28">
        <f t="shared" si="10"/>
        <v>0</v>
      </c>
    </row>
    <row r="678" spans="1:9" ht="15">
      <c r="A678" s="1"/>
      <c r="B678" s="91"/>
      <c r="C678" s="1">
        <v>1</v>
      </c>
      <c r="G678" s="68"/>
      <c r="H678" s="28">
        <v>1</v>
      </c>
      <c r="I678" s="28">
        <f t="shared" si="10"/>
        <v>0</v>
      </c>
    </row>
    <row r="679" spans="1:9" ht="15">
      <c r="A679" s="1"/>
      <c r="B679" s="91"/>
      <c r="C679" s="1">
        <v>1</v>
      </c>
      <c r="G679" s="68"/>
      <c r="H679" s="28">
        <v>1</v>
      </c>
      <c r="I679" s="28">
        <f t="shared" si="10"/>
        <v>0</v>
      </c>
    </row>
    <row r="680" spans="1:9" ht="15">
      <c r="A680" s="1"/>
      <c r="B680" s="91"/>
      <c r="C680" s="1">
        <v>1</v>
      </c>
      <c r="G680" s="68"/>
      <c r="H680" s="28">
        <v>1</v>
      </c>
      <c r="I680" s="28">
        <f t="shared" si="10"/>
        <v>0</v>
      </c>
    </row>
    <row r="681" spans="1:9" ht="15">
      <c r="A681" s="1"/>
      <c r="B681" s="91"/>
      <c r="C681" s="1">
        <v>1</v>
      </c>
      <c r="G681" s="68"/>
      <c r="H681" s="28">
        <v>1</v>
      </c>
      <c r="I681" s="28">
        <f t="shared" si="10"/>
        <v>0</v>
      </c>
    </row>
    <row r="682" spans="1:9" ht="15">
      <c r="A682" s="1"/>
      <c r="B682" s="91"/>
      <c r="C682" s="1">
        <v>1</v>
      </c>
      <c r="G682" s="68"/>
      <c r="H682" s="28">
        <v>1</v>
      </c>
      <c r="I682" s="28">
        <f t="shared" si="10"/>
        <v>0</v>
      </c>
    </row>
    <row r="683" spans="1:9" ht="15">
      <c r="A683" s="1"/>
      <c r="B683" s="91"/>
      <c r="C683" s="1">
        <v>1</v>
      </c>
      <c r="G683" s="68"/>
      <c r="H683" s="28">
        <v>1</v>
      </c>
      <c r="I683" s="28">
        <f t="shared" si="10"/>
        <v>0</v>
      </c>
    </row>
    <row r="684" spans="1:9" ht="15">
      <c r="A684" s="1"/>
      <c r="B684" s="91"/>
      <c r="C684" s="1">
        <v>1</v>
      </c>
      <c r="G684" s="68"/>
      <c r="H684" s="28">
        <v>1</v>
      </c>
      <c r="I684" s="28">
        <f t="shared" si="10"/>
        <v>0</v>
      </c>
    </row>
    <row r="685" spans="1:9" ht="15">
      <c r="A685" s="1"/>
      <c r="B685" s="91"/>
      <c r="C685" s="1">
        <v>1</v>
      </c>
      <c r="G685" s="68"/>
      <c r="H685" s="28">
        <v>1</v>
      </c>
      <c r="I685" s="28">
        <f t="shared" si="10"/>
        <v>0</v>
      </c>
    </row>
    <row r="686" spans="1:9" ht="15">
      <c r="A686" s="1"/>
      <c r="B686" s="91"/>
      <c r="C686" s="1">
        <v>1</v>
      </c>
      <c r="G686" s="68"/>
      <c r="H686" s="28">
        <v>1</v>
      </c>
      <c r="I686" s="28">
        <f t="shared" si="10"/>
        <v>0</v>
      </c>
    </row>
    <row r="687" spans="1:9" ht="15">
      <c r="A687" s="1"/>
      <c r="B687" s="91"/>
      <c r="C687" s="1">
        <v>1</v>
      </c>
      <c r="G687" s="68"/>
      <c r="H687" s="28">
        <v>1</v>
      </c>
      <c r="I687" s="28">
        <f t="shared" si="10"/>
        <v>0</v>
      </c>
    </row>
    <row r="688" spans="1:9" ht="15">
      <c r="A688" s="1"/>
      <c r="B688" s="91"/>
      <c r="C688" s="1">
        <v>1</v>
      </c>
      <c r="G688" s="68"/>
      <c r="H688" s="28">
        <v>1</v>
      </c>
      <c r="I688" s="28">
        <f t="shared" si="10"/>
        <v>0</v>
      </c>
    </row>
    <row r="689" spans="1:9" ht="15">
      <c r="A689" s="1"/>
      <c r="B689" s="91"/>
      <c r="C689" s="1">
        <v>1</v>
      </c>
      <c r="G689" s="68"/>
      <c r="H689" s="28">
        <v>1</v>
      </c>
      <c r="I689" s="28">
        <f t="shared" si="10"/>
        <v>0</v>
      </c>
    </row>
    <row r="690" spans="1:9" ht="15">
      <c r="A690" s="1"/>
      <c r="B690" s="91"/>
      <c r="C690" s="1">
        <v>1</v>
      </c>
      <c r="G690" s="68"/>
      <c r="H690" s="28">
        <v>1</v>
      </c>
      <c r="I690" s="28">
        <f t="shared" si="10"/>
        <v>0</v>
      </c>
    </row>
    <row r="691" spans="1:9" ht="15">
      <c r="A691" s="1"/>
      <c r="B691" s="91"/>
      <c r="C691" s="1">
        <v>1</v>
      </c>
      <c r="G691" s="68"/>
      <c r="H691" s="28">
        <v>1</v>
      </c>
      <c r="I691" s="28">
        <f t="shared" si="10"/>
        <v>0</v>
      </c>
    </row>
    <row r="692" spans="1:9" ht="15">
      <c r="A692" s="1"/>
      <c r="B692" s="91"/>
      <c r="C692" s="1">
        <v>1</v>
      </c>
      <c r="G692" s="68"/>
      <c r="H692" s="28">
        <v>1</v>
      </c>
      <c r="I692" s="28">
        <f t="shared" si="10"/>
        <v>0</v>
      </c>
    </row>
    <row r="693" spans="1:9" ht="15">
      <c r="A693" s="1"/>
      <c r="B693" s="91"/>
      <c r="C693" s="1">
        <v>1</v>
      </c>
      <c r="G693" s="68"/>
      <c r="H693" s="28">
        <v>1</v>
      </c>
      <c r="I693" s="28">
        <f t="shared" si="10"/>
        <v>0</v>
      </c>
    </row>
    <row r="694" spans="1:9" ht="15">
      <c r="A694" s="1"/>
      <c r="B694" s="91"/>
      <c r="C694" s="1">
        <v>1</v>
      </c>
      <c r="G694" s="68"/>
      <c r="H694" s="28">
        <v>1</v>
      </c>
      <c r="I694" s="28">
        <f t="shared" si="10"/>
        <v>0</v>
      </c>
    </row>
    <row r="695" spans="1:9" ht="15">
      <c r="A695" s="1"/>
      <c r="B695" s="91"/>
      <c r="C695" s="1">
        <v>1</v>
      </c>
      <c r="G695" s="68"/>
      <c r="H695" s="28">
        <v>1</v>
      </c>
      <c r="I695" s="28">
        <f t="shared" ref="I695:I758" si="11">G695</f>
        <v>0</v>
      </c>
    </row>
    <row r="696" spans="1:9" ht="15">
      <c r="A696" s="1"/>
      <c r="B696" s="91"/>
      <c r="C696" s="1">
        <v>1</v>
      </c>
      <c r="G696" s="68"/>
      <c r="H696" s="28">
        <v>1</v>
      </c>
      <c r="I696" s="28">
        <f t="shared" si="11"/>
        <v>0</v>
      </c>
    </row>
    <row r="697" spans="1:9" ht="15">
      <c r="A697" s="1"/>
      <c r="B697" s="91"/>
      <c r="C697" s="1">
        <v>1</v>
      </c>
      <c r="G697" s="68"/>
      <c r="H697" s="28">
        <v>1</v>
      </c>
      <c r="I697" s="28">
        <f t="shared" si="11"/>
        <v>0</v>
      </c>
    </row>
    <row r="698" spans="1:9" ht="15">
      <c r="A698" s="1"/>
      <c r="B698" s="91"/>
      <c r="C698" s="1">
        <v>1</v>
      </c>
      <c r="G698" s="68"/>
      <c r="H698" s="28">
        <v>1</v>
      </c>
      <c r="I698" s="28">
        <f t="shared" si="11"/>
        <v>0</v>
      </c>
    </row>
    <row r="699" spans="1:9" ht="15">
      <c r="A699" s="1"/>
      <c r="B699" s="91"/>
      <c r="C699" s="1">
        <v>1</v>
      </c>
      <c r="G699" s="68"/>
      <c r="H699" s="28">
        <v>1</v>
      </c>
      <c r="I699" s="28">
        <f t="shared" si="11"/>
        <v>0</v>
      </c>
    </row>
    <row r="700" spans="1:9" ht="15">
      <c r="A700" s="1"/>
      <c r="B700" s="91"/>
      <c r="C700" s="1">
        <v>1</v>
      </c>
      <c r="G700" s="68"/>
      <c r="H700" s="28">
        <v>1</v>
      </c>
      <c r="I700" s="28">
        <f t="shared" si="11"/>
        <v>0</v>
      </c>
    </row>
    <row r="701" spans="1:9" ht="15">
      <c r="A701" s="1"/>
      <c r="B701" s="91"/>
      <c r="C701" s="1">
        <v>1</v>
      </c>
      <c r="G701" s="68"/>
      <c r="H701" s="28">
        <v>1</v>
      </c>
      <c r="I701" s="28">
        <f t="shared" si="11"/>
        <v>0</v>
      </c>
    </row>
    <row r="702" spans="1:9" ht="15">
      <c r="A702" s="1"/>
      <c r="B702" s="91"/>
      <c r="C702" s="1">
        <v>1</v>
      </c>
      <c r="G702" s="68"/>
      <c r="H702" s="28">
        <v>1</v>
      </c>
      <c r="I702" s="28">
        <f t="shared" si="11"/>
        <v>0</v>
      </c>
    </row>
    <row r="703" spans="1:9" ht="15">
      <c r="A703" s="1"/>
      <c r="B703" s="91"/>
      <c r="C703" s="1">
        <v>1</v>
      </c>
      <c r="G703" s="68"/>
      <c r="H703" s="28">
        <v>1</v>
      </c>
      <c r="I703" s="28">
        <f t="shared" si="11"/>
        <v>0</v>
      </c>
    </row>
    <row r="704" spans="1:9" ht="15">
      <c r="A704" s="1"/>
      <c r="B704" s="91"/>
      <c r="C704" s="1">
        <v>1</v>
      </c>
      <c r="G704" s="68"/>
      <c r="H704" s="28">
        <v>1</v>
      </c>
      <c r="I704" s="28">
        <f t="shared" si="11"/>
        <v>0</v>
      </c>
    </row>
    <row r="705" spans="1:9" ht="15">
      <c r="A705" s="1"/>
      <c r="B705" s="91"/>
      <c r="C705" s="1">
        <v>1</v>
      </c>
      <c r="G705" s="68"/>
      <c r="H705" s="28">
        <v>1</v>
      </c>
      <c r="I705" s="28">
        <f t="shared" si="11"/>
        <v>0</v>
      </c>
    </row>
    <row r="706" spans="1:9" ht="15">
      <c r="A706" s="1"/>
      <c r="B706" s="91"/>
      <c r="C706" s="1">
        <v>1</v>
      </c>
      <c r="G706" s="68"/>
      <c r="H706" s="28">
        <v>1</v>
      </c>
      <c r="I706" s="28">
        <f t="shared" si="11"/>
        <v>0</v>
      </c>
    </row>
    <row r="707" spans="1:9" ht="15">
      <c r="A707" s="1"/>
      <c r="B707" s="91"/>
      <c r="C707" s="1">
        <v>1</v>
      </c>
      <c r="G707" s="68"/>
      <c r="H707" s="28">
        <v>1</v>
      </c>
      <c r="I707" s="28">
        <f t="shared" si="11"/>
        <v>0</v>
      </c>
    </row>
    <row r="708" spans="1:9" ht="15">
      <c r="A708" s="1"/>
      <c r="B708" s="91"/>
      <c r="C708" s="1">
        <v>1</v>
      </c>
      <c r="G708" s="68"/>
      <c r="H708" s="28">
        <v>1</v>
      </c>
      <c r="I708" s="28">
        <f t="shared" si="11"/>
        <v>0</v>
      </c>
    </row>
    <row r="709" spans="1:9" ht="15">
      <c r="A709" s="1"/>
      <c r="B709" s="91"/>
      <c r="C709" s="1">
        <v>1</v>
      </c>
      <c r="G709" s="68"/>
      <c r="H709" s="28">
        <v>1</v>
      </c>
      <c r="I709" s="28">
        <f t="shared" si="11"/>
        <v>0</v>
      </c>
    </row>
    <row r="710" spans="1:9" ht="15">
      <c r="A710" s="1"/>
      <c r="B710" s="91"/>
      <c r="C710" s="1">
        <v>1</v>
      </c>
      <c r="G710" s="68"/>
      <c r="H710" s="28">
        <v>1</v>
      </c>
      <c r="I710" s="28">
        <f t="shared" si="11"/>
        <v>0</v>
      </c>
    </row>
    <row r="711" spans="1:9" ht="15">
      <c r="A711" s="1"/>
      <c r="B711" s="91"/>
      <c r="C711" s="1">
        <v>1</v>
      </c>
      <c r="G711" s="68"/>
      <c r="H711" s="28">
        <v>1</v>
      </c>
      <c r="I711" s="28">
        <f t="shared" si="11"/>
        <v>0</v>
      </c>
    </row>
    <row r="712" spans="1:9" ht="15">
      <c r="A712" s="1"/>
      <c r="B712" s="91"/>
      <c r="C712" s="1">
        <v>1</v>
      </c>
      <c r="G712" s="68"/>
      <c r="H712" s="28">
        <v>1</v>
      </c>
      <c r="I712" s="28">
        <f t="shared" si="11"/>
        <v>0</v>
      </c>
    </row>
    <row r="713" spans="1:9" ht="15">
      <c r="A713" s="1"/>
      <c r="B713" s="91"/>
      <c r="C713" s="1">
        <v>1</v>
      </c>
      <c r="G713" s="68"/>
      <c r="H713" s="28">
        <v>1</v>
      </c>
      <c r="I713" s="28">
        <f t="shared" si="11"/>
        <v>0</v>
      </c>
    </row>
    <row r="714" spans="1:9" ht="15">
      <c r="A714" s="1"/>
      <c r="B714" s="91"/>
      <c r="C714" s="1">
        <v>1</v>
      </c>
      <c r="G714" s="68"/>
      <c r="H714" s="28">
        <v>1</v>
      </c>
      <c r="I714" s="28">
        <f t="shared" si="11"/>
        <v>0</v>
      </c>
    </row>
    <row r="715" spans="1:9" ht="15">
      <c r="A715" s="1"/>
      <c r="B715" s="91"/>
      <c r="C715" s="1">
        <v>1</v>
      </c>
      <c r="G715" s="68"/>
      <c r="H715" s="28">
        <v>1</v>
      </c>
      <c r="I715" s="28">
        <f t="shared" si="11"/>
        <v>0</v>
      </c>
    </row>
    <row r="716" spans="1:9" ht="15">
      <c r="A716" s="1"/>
      <c r="B716" s="91"/>
      <c r="C716" s="1">
        <v>1</v>
      </c>
      <c r="G716" s="68"/>
      <c r="H716" s="28">
        <v>1</v>
      </c>
      <c r="I716" s="28">
        <f t="shared" si="11"/>
        <v>0</v>
      </c>
    </row>
    <row r="717" spans="1:9" ht="15">
      <c r="A717" s="1"/>
      <c r="B717" s="91"/>
      <c r="C717" s="1">
        <v>1</v>
      </c>
      <c r="G717" s="68"/>
      <c r="H717" s="28">
        <v>1</v>
      </c>
      <c r="I717" s="28">
        <f t="shared" si="11"/>
        <v>0</v>
      </c>
    </row>
    <row r="718" spans="1:9" ht="15">
      <c r="A718" s="1"/>
      <c r="B718" s="91"/>
      <c r="C718" s="1">
        <v>1</v>
      </c>
      <c r="G718" s="68"/>
      <c r="H718" s="28">
        <v>1</v>
      </c>
      <c r="I718" s="28">
        <f t="shared" si="11"/>
        <v>0</v>
      </c>
    </row>
    <row r="719" spans="1:9" ht="15">
      <c r="A719" s="1"/>
      <c r="B719" s="91"/>
      <c r="C719" s="1">
        <v>1</v>
      </c>
      <c r="G719" s="68"/>
      <c r="H719" s="28">
        <v>1</v>
      </c>
      <c r="I719" s="28">
        <f t="shared" si="11"/>
        <v>0</v>
      </c>
    </row>
    <row r="720" spans="1:9" ht="15">
      <c r="A720" s="1"/>
      <c r="B720" s="91"/>
      <c r="C720" s="1">
        <v>1</v>
      </c>
      <c r="G720" s="68"/>
      <c r="H720" s="28">
        <v>1</v>
      </c>
      <c r="I720" s="28">
        <f t="shared" si="11"/>
        <v>0</v>
      </c>
    </row>
    <row r="721" spans="1:9" ht="15">
      <c r="A721" s="1"/>
      <c r="B721" s="91"/>
      <c r="C721" s="1">
        <v>1</v>
      </c>
      <c r="G721" s="68"/>
      <c r="H721" s="28">
        <v>1</v>
      </c>
      <c r="I721" s="28">
        <f t="shared" si="11"/>
        <v>0</v>
      </c>
    </row>
    <row r="722" spans="1:9" ht="15">
      <c r="A722" s="1"/>
      <c r="B722" s="91"/>
      <c r="C722" s="1">
        <v>1</v>
      </c>
      <c r="G722" s="68"/>
      <c r="H722" s="28">
        <v>1</v>
      </c>
      <c r="I722" s="28">
        <f t="shared" si="11"/>
        <v>0</v>
      </c>
    </row>
    <row r="723" spans="1:9" ht="15">
      <c r="A723" s="1"/>
      <c r="B723" s="91"/>
      <c r="C723" s="1">
        <v>1</v>
      </c>
      <c r="G723" s="68"/>
      <c r="H723" s="28">
        <v>1</v>
      </c>
      <c r="I723" s="28">
        <f t="shared" si="11"/>
        <v>0</v>
      </c>
    </row>
    <row r="724" spans="1:9" ht="15">
      <c r="A724" s="1"/>
      <c r="B724" s="91"/>
      <c r="C724" s="1">
        <v>1</v>
      </c>
      <c r="G724" s="68"/>
      <c r="H724" s="28">
        <v>1</v>
      </c>
      <c r="I724" s="28">
        <f t="shared" si="11"/>
        <v>0</v>
      </c>
    </row>
    <row r="725" spans="1:9" ht="15">
      <c r="A725" s="1"/>
      <c r="B725" s="91"/>
      <c r="C725" s="1">
        <v>1</v>
      </c>
      <c r="G725" s="68"/>
      <c r="H725" s="28">
        <v>1</v>
      </c>
      <c r="I725" s="28">
        <f t="shared" si="11"/>
        <v>0</v>
      </c>
    </row>
    <row r="726" spans="1:9" ht="15">
      <c r="A726" s="1"/>
      <c r="B726" s="91"/>
      <c r="C726" s="1">
        <v>1</v>
      </c>
      <c r="G726" s="68"/>
      <c r="H726" s="28">
        <v>1</v>
      </c>
      <c r="I726" s="28">
        <f t="shared" si="11"/>
        <v>0</v>
      </c>
    </row>
    <row r="727" spans="1:9" ht="15">
      <c r="A727" s="1"/>
      <c r="B727" s="91"/>
      <c r="C727" s="1">
        <v>1</v>
      </c>
      <c r="G727" s="68"/>
      <c r="H727" s="28">
        <v>1</v>
      </c>
      <c r="I727" s="28">
        <f t="shared" si="11"/>
        <v>0</v>
      </c>
    </row>
    <row r="728" spans="1:9" ht="15">
      <c r="A728" s="1"/>
      <c r="B728" s="91"/>
      <c r="C728" s="1">
        <v>1</v>
      </c>
      <c r="G728" s="68"/>
      <c r="H728" s="28">
        <v>1</v>
      </c>
      <c r="I728" s="28">
        <f t="shared" si="11"/>
        <v>0</v>
      </c>
    </row>
    <row r="729" spans="1:9" ht="15">
      <c r="A729" s="1"/>
      <c r="B729" s="91"/>
      <c r="C729" s="1">
        <v>1</v>
      </c>
      <c r="G729" s="68"/>
      <c r="H729" s="28">
        <v>1</v>
      </c>
      <c r="I729" s="28">
        <f t="shared" si="11"/>
        <v>0</v>
      </c>
    </row>
    <row r="730" spans="1:9" ht="15">
      <c r="A730" s="1"/>
      <c r="B730" s="91"/>
      <c r="C730" s="1">
        <v>1</v>
      </c>
      <c r="G730" s="68"/>
      <c r="H730" s="28">
        <v>1</v>
      </c>
      <c r="I730" s="28">
        <f t="shared" si="11"/>
        <v>0</v>
      </c>
    </row>
    <row r="731" spans="1:9" ht="15">
      <c r="A731" s="1"/>
      <c r="B731" s="91"/>
      <c r="C731" s="1">
        <v>1</v>
      </c>
      <c r="G731" s="68"/>
      <c r="H731" s="28">
        <v>1</v>
      </c>
      <c r="I731" s="28">
        <f t="shared" si="11"/>
        <v>0</v>
      </c>
    </row>
    <row r="732" spans="1:9" ht="15">
      <c r="A732" s="1"/>
      <c r="B732" s="91"/>
      <c r="C732" s="1">
        <v>1</v>
      </c>
      <c r="G732" s="68"/>
      <c r="H732" s="28">
        <v>1</v>
      </c>
      <c r="I732" s="28">
        <f t="shared" si="11"/>
        <v>0</v>
      </c>
    </row>
    <row r="733" spans="1:9" ht="15">
      <c r="A733" s="1"/>
      <c r="B733" s="91"/>
      <c r="C733" s="1">
        <v>1</v>
      </c>
      <c r="G733" s="68"/>
      <c r="H733" s="28">
        <v>1</v>
      </c>
      <c r="I733" s="28">
        <f t="shared" si="11"/>
        <v>0</v>
      </c>
    </row>
    <row r="734" spans="1:9" ht="15">
      <c r="A734" s="1"/>
      <c r="B734" s="91"/>
      <c r="C734" s="1">
        <v>1</v>
      </c>
      <c r="G734" s="68"/>
      <c r="H734" s="28">
        <v>1</v>
      </c>
      <c r="I734" s="28">
        <f t="shared" si="11"/>
        <v>0</v>
      </c>
    </row>
    <row r="735" spans="1:9" ht="15">
      <c r="A735" s="1"/>
      <c r="B735" s="91"/>
      <c r="C735" s="1">
        <v>1</v>
      </c>
      <c r="G735" s="68"/>
      <c r="H735" s="28">
        <v>1</v>
      </c>
      <c r="I735" s="28">
        <f t="shared" si="11"/>
        <v>0</v>
      </c>
    </row>
    <row r="736" spans="1:9" ht="15">
      <c r="A736" s="1"/>
      <c r="B736" s="91"/>
      <c r="C736" s="1">
        <v>1</v>
      </c>
      <c r="G736" s="68"/>
      <c r="H736" s="28">
        <v>1</v>
      </c>
      <c r="I736" s="28">
        <f t="shared" si="11"/>
        <v>0</v>
      </c>
    </row>
    <row r="737" spans="1:9" ht="15">
      <c r="A737" s="1"/>
      <c r="B737" s="91"/>
      <c r="C737" s="1">
        <v>1</v>
      </c>
      <c r="G737" s="68"/>
      <c r="H737" s="28">
        <v>1</v>
      </c>
      <c r="I737" s="28">
        <f t="shared" si="11"/>
        <v>0</v>
      </c>
    </row>
    <row r="738" spans="1:9" ht="15">
      <c r="A738" s="1"/>
      <c r="B738" s="91"/>
      <c r="C738" s="1">
        <v>1</v>
      </c>
      <c r="G738" s="68"/>
      <c r="H738" s="28">
        <v>1</v>
      </c>
      <c r="I738" s="28">
        <f t="shared" si="11"/>
        <v>0</v>
      </c>
    </row>
    <row r="739" spans="1:9" ht="15">
      <c r="A739" s="1"/>
      <c r="B739" s="91"/>
      <c r="C739" s="1">
        <v>1</v>
      </c>
      <c r="G739" s="68"/>
      <c r="H739" s="28">
        <v>1</v>
      </c>
      <c r="I739" s="28">
        <f t="shared" si="11"/>
        <v>0</v>
      </c>
    </row>
    <row r="740" spans="1:9" ht="15">
      <c r="A740" s="1"/>
      <c r="B740" s="91"/>
      <c r="C740" s="1">
        <v>1</v>
      </c>
      <c r="G740" s="68"/>
      <c r="H740" s="28">
        <v>1</v>
      </c>
      <c r="I740" s="28">
        <f t="shared" si="11"/>
        <v>0</v>
      </c>
    </row>
    <row r="741" spans="1:9" ht="15">
      <c r="A741" s="1"/>
      <c r="B741" s="91"/>
      <c r="C741" s="1">
        <v>1</v>
      </c>
      <c r="G741" s="68"/>
      <c r="H741" s="28">
        <v>1</v>
      </c>
      <c r="I741" s="28">
        <f t="shared" si="11"/>
        <v>0</v>
      </c>
    </row>
    <row r="742" spans="1:9" ht="15">
      <c r="A742" s="1"/>
      <c r="B742" s="91"/>
      <c r="C742" s="1">
        <v>1</v>
      </c>
      <c r="G742" s="68"/>
      <c r="H742" s="28">
        <v>1</v>
      </c>
      <c r="I742" s="28">
        <f t="shared" si="11"/>
        <v>0</v>
      </c>
    </row>
    <row r="743" spans="1:9" ht="15">
      <c r="A743" s="1"/>
      <c r="B743" s="91"/>
      <c r="C743" s="1">
        <v>1</v>
      </c>
      <c r="G743" s="68"/>
      <c r="H743" s="28">
        <v>1</v>
      </c>
      <c r="I743" s="28">
        <f t="shared" si="11"/>
        <v>0</v>
      </c>
    </row>
    <row r="744" spans="1:9" ht="15">
      <c r="A744" s="1"/>
      <c r="B744" s="91"/>
      <c r="C744" s="1">
        <v>1</v>
      </c>
      <c r="G744" s="68"/>
      <c r="H744" s="28">
        <v>1</v>
      </c>
      <c r="I744" s="28">
        <f t="shared" si="11"/>
        <v>0</v>
      </c>
    </row>
    <row r="745" spans="1:9" ht="15">
      <c r="A745" s="1"/>
      <c r="B745" s="91"/>
      <c r="C745" s="1">
        <v>1</v>
      </c>
      <c r="G745" s="68"/>
      <c r="H745" s="28">
        <v>1</v>
      </c>
      <c r="I745" s="28">
        <f t="shared" si="11"/>
        <v>0</v>
      </c>
    </row>
    <row r="746" spans="1:9" ht="15">
      <c r="A746" s="1"/>
      <c r="B746" s="91"/>
      <c r="C746" s="1">
        <v>1</v>
      </c>
      <c r="G746" s="68"/>
      <c r="H746" s="28">
        <v>1</v>
      </c>
      <c r="I746" s="28">
        <f t="shared" si="11"/>
        <v>0</v>
      </c>
    </row>
    <row r="747" spans="1:9" ht="15">
      <c r="A747" s="1"/>
      <c r="B747" s="91"/>
      <c r="C747" s="1">
        <v>1</v>
      </c>
      <c r="G747" s="68"/>
      <c r="H747" s="28">
        <v>1</v>
      </c>
      <c r="I747" s="28">
        <f t="shared" si="11"/>
        <v>0</v>
      </c>
    </row>
    <row r="748" spans="1:9" ht="15">
      <c r="A748" s="1"/>
      <c r="B748" s="91"/>
      <c r="C748" s="1">
        <v>1</v>
      </c>
      <c r="G748" s="68"/>
      <c r="H748" s="28">
        <v>1</v>
      </c>
      <c r="I748" s="28">
        <f t="shared" si="11"/>
        <v>0</v>
      </c>
    </row>
    <row r="749" spans="1:9" ht="15">
      <c r="A749" s="1"/>
      <c r="B749" s="91"/>
      <c r="C749" s="1">
        <v>1</v>
      </c>
      <c r="G749" s="68"/>
      <c r="H749" s="28">
        <v>1</v>
      </c>
      <c r="I749" s="28">
        <f t="shared" si="11"/>
        <v>0</v>
      </c>
    </row>
    <row r="750" spans="1:9" ht="15">
      <c r="A750" s="1"/>
      <c r="B750" s="91"/>
      <c r="C750" s="1">
        <v>1</v>
      </c>
      <c r="G750" s="68"/>
      <c r="H750" s="28">
        <v>1</v>
      </c>
      <c r="I750" s="28">
        <f t="shared" si="11"/>
        <v>0</v>
      </c>
    </row>
    <row r="751" spans="1:9" ht="15">
      <c r="A751" s="1"/>
      <c r="B751" s="91"/>
      <c r="C751" s="1">
        <v>1</v>
      </c>
      <c r="G751" s="68"/>
      <c r="H751" s="28">
        <v>1</v>
      </c>
      <c r="I751" s="28">
        <f t="shared" si="11"/>
        <v>0</v>
      </c>
    </row>
    <row r="752" spans="1:9" ht="15">
      <c r="A752" s="1"/>
      <c r="B752" s="91"/>
      <c r="C752" s="1">
        <v>1</v>
      </c>
      <c r="G752" s="68"/>
      <c r="H752" s="28">
        <v>1</v>
      </c>
      <c r="I752" s="28">
        <f t="shared" si="11"/>
        <v>0</v>
      </c>
    </row>
    <row r="753" spans="1:9" ht="15">
      <c r="A753" s="1"/>
      <c r="B753" s="91"/>
      <c r="C753" s="1">
        <v>1</v>
      </c>
      <c r="G753" s="68"/>
      <c r="H753" s="28">
        <v>1</v>
      </c>
      <c r="I753" s="28">
        <f t="shared" si="11"/>
        <v>0</v>
      </c>
    </row>
    <row r="754" spans="1:9" ht="15">
      <c r="A754" s="1"/>
      <c r="B754" s="91"/>
      <c r="C754" s="1">
        <v>1</v>
      </c>
      <c r="G754" s="68"/>
      <c r="H754" s="28">
        <v>1</v>
      </c>
      <c r="I754" s="28">
        <f t="shared" si="11"/>
        <v>0</v>
      </c>
    </row>
    <row r="755" spans="1:9" ht="15">
      <c r="A755" s="1"/>
      <c r="B755" s="91"/>
      <c r="C755" s="1">
        <v>1</v>
      </c>
      <c r="G755" s="68"/>
      <c r="H755" s="28">
        <v>1</v>
      </c>
      <c r="I755" s="28">
        <f t="shared" si="11"/>
        <v>0</v>
      </c>
    </row>
    <row r="756" spans="1:9" ht="15">
      <c r="A756" s="1"/>
      <c r="B756" s="91"/>
      <c r="C756" s="1">
        <v>1</v>
      </c>
      <c r="G756" s="68"/>
      <c r="H756" s="28">
        <v>1</v>
      </c>
      <c r="I756" s="28">
        <f t="shared" si="11"/>
        <v>0</v>
      </c>
    </row>
    <row r="757" spans="1:9" ht="15">
      <c r="A757" s="1"/>
      <c r="B757" s="91"/>
      <c r="C757" s="1">
        <v>1</v>
      </c>
      <c r="G757" s="68"/>
      <c r="H757" s="28">
        <v>1</v>
      </c>
      <c r="I757" s="28">
        <f t="shared" si="11"/>
        <v>0</v>
      </c>
    </row>
    <row r="758" spans="1:9" ht="15">
      <c r="A758" s="1"/>
      <c r="B758" s="91"/>
      <c r="C758" s="1">
        <v>1</v>
      </c>
      <c r="G758" s="68"/>
      <c r="H758" s="28">
        <v>1</v>
      </c>
      <c r="I758" s="28">
        <f t="shared" si="11"/>
        <v>0</v>
      </c>
    </row>
    <row r="759" spans="1:9" ht="15">
      <c r="A759" s="1"/>
      <c r="B759" s="91"/>
      <c r="C759" s="1">
        <v>1</v>
      </c>
      <c r="G759" s="68"/>
      <c r="H759" s="28">
        <v>1</v>
      </c>
      <c r="I759" s="28">
        <f t="shared" ref="I759:I822" si="12">G759</f>
        <v>0</v>
      </c>
    </row>
    <row r="760" spans="1:9" ht="15">
      <c r="A760" s="1"/>
      <c r="B760" s="91"/>
      <c r="C760" s="1">
        <v>1</v>
      </c>
      <c r="G760" s="68"/>
      <c r="H760" s="28">
        <v>1</v>
      </c>
      <c r="I760" s="28">
        <f t="shared" si="12"/>
        <v>0</v>
      </c>
    </row>
    <row r="761" spans="1:9" ht="15">
      <c r="A761" s="1"/>
      <c r="B761" s="91"/>
      <c r="C761" s="1">
        <v>1</v>
      </c>
      <c r="G761" s="68"/>
      <c r="H761" s="28">
        <v>1</v>
      </c>
      <c r="I761" s="28">
        <f t="shared" si="12"/>
        <v>0</v>
      </c>
    </row>
    <row r="762" spans="1:9" ht="15">
      <c r="A762" s="1"/>
      <c r="B762" s="91"/>
      <c r="C762" s="1">
        <v>1</v>
      </c>
      <c r="G762" s="68"/>
      <c r="H762" s="28">
        <v>1</v>
      </c>
      <c r="I762" s="28">
        <f t="shared" si="12"/>
        <v>0</v>
      </c>
    </row>
    <row r="763" spans="1:9" ht="15">
      <c r="A763" s="1"/>
      <c r="B763" s="91"/>
      <c r="C763" s="1">
        <v>1</v>
      </c>
      <c r="G763" s="68"/>
      <c r="H763" s="28">
        <v>1</v>
      </c>
      <c r="I763" s="28">
        <f t="shared" si="12"/>
        <v>0</v>
      </c>
    </row>
    <row r="764" spans="1:9" ht="15">
      <c r="A764" s="1"/>
      <c r="B764" s="91"/>
      <c r="C764" s="1">
        <v>1</v>
      </c>
      <c r="G764" s="68"/>
      <c r="H764" s="28">
        <v>1</v>
      </c>
      <c r="I764" s="28">
        <f t="shared" si="12"/>
        <v>0</v>
      </c>
    </row>
    <row r="765" spans="1:9" ht="15">
      <c r="A765" s="1"/>
      <c r="B765" s="91"/>
      <c r="C765" s="1">
        <v>1</v>
      </c>
      <c r="G765" s="68"/>
      <c r="H765" s="28">
        <v>1</v>
      </c>
      <c r="I765" s="28">
        <f t="shared" si="12"/>
        <v>0</v>
      </c>
    </row>
    <row r="766" spans="1:9" ht="15">
      <c r="A766" s="1"/>
      <c r="B766" s="91"/>
      <c r="C766" s="1">
        <v>1</v>
      </c>
      <c r="G766" s="68"/>
      <c r="H766" s="28">
        <v>1</v>
      </c>
      <c r="I766" s="28">
        <f t="shared" si="12"/>
        <v>0</v>
      </c>
    </row>
    <row r="767" spans="1:9" ht="15">
      <c r="A767" s="1"/>
      <c r="B767" s="91"/>
      <c r="C767" s="1">
        <v>1</v>
      </c>
      <c r="G767" s="68"/>
      <c r="H767" s="28">
        <v>1</v>
      </c>
      <c r="I767" s="28">
        <f t="shared" si="12"/>
        <v>0</v>
      </c>
    </row>
    <row r="768" spans="1:9" ht="15">
      <c r="A768" s="1"/>
      <c r="B768" s="91"/>
      <c r="C768" s="1">
        <v>1</v>
      </c>
      <c r="G768" s="68"/>
      <c r="H768" s="28">
        <v>1</v>
      </c>
      <c r="I768" s="28">
        <f t="shared" si="12"/>
        <v>0</v>
      </c>
    </row>
    <row r="769" spans="1:9" ht="15">
      <c r="A769" s="1"/>
      <c r="B769" s="91"/>
      <c r="C769" s="1">
        <v>1</v>
      </c>
      <c r="G769" s="68"/>
      <c r="H769" s="28">
        <v>1</v>
      </c>
      <c r="I769" s="28">
        <f t="shared" si="12"/>
        <v>0</v>
      </c>
    </row>
    <row r="770" spans="1:9" ht="15">
      <c r="A770" s="1"/>
      <c r="B770" s="91"/>
      <c r="C770" s="1">
        <v>1</v>
      </c>
      <c r="G770" s="68"/>
      <c r="H770" s="28">
        <v>1</v>
      </c>
      <c r="I770" s="28">
        <f t="shared" si="12"/>
        <v>0</v>
      </c>
    </row>
    <row r="771" spans="1:9" ht="15">
      <c r="A771" s="1"/>
      <c r="B771" s="91"/>
      <c r="C771" s="1">
        <v>1</v>
      </c>
      <c r="G771" s="68"/>
      <c r="H771" s="28">
        <v>1</v>
      </c>
      <c r="I771" s="28">
        <f t="shared" si="12"/>
        <v>0</v>
      </c>
    </row>
    <row r="772" spans="1:9" ht="15">
      <c r="A772" s="1"/>
      <c r="B772" s="91"/>
      <c r="C772" s="1">
        <v>1</v>
      </c>
      <c r="G772" s="68"/>
      <c r="H772" s="28">
        <v>1</v>
      </c>
      <c r="I772" s="28">
        <f t="shared" si="12"/>
        <v>0</v>
      </c>
    </row>
    <row r="773" spans="1:9" ht="15">
      <c r="A773" s="1"/>
      <c r="B773" s="91"/>
      <c r="C773" s="1">
        <v>1</v>
      </c>
      <c r="G773" s="68"/>
      <c r="H773" s="28">
        <v>1</v>
      </c>
      <c r="I773" s="28">
        <f t="shared" si="12"/>
        <v>0</v>
      </c>
    </row>
    <row r="774" spans="1:9" ht="15">
      <c r="A774" s="1"/>
      <c r="B774" s="91"/>
      <c r="C774" s="1">
        <v>1</v>
      </c>
      <c r="G774" s="68"/>
      <c r="H774" s="28">
        <v>1</v>
      </c>
      <c r="I774" s="28">
        <f t="shared" si="12"/>
        <v>0</v>
      </c>
    </row>
    <row r="775" spans="1:9" ht="15">
      <c r="A775" s="1"/>
      <c r="B775" s="91"/>
      <c r="C775" s="1">
        <v>1</v>
      </c>
      <c r="G775" s="68"/>
      <c r="H775" s="28">
        <v>1</v>
      </c>
      <c r="I775" s="28">
        <f t="shared" si="12"/>
        <v>0</v>
      </c>
    </row>
    <row r="776" spans="1:9" ht="15">
      <c r="A776" s="1"/>
      <c r="B776" s="91"/>
      <c r="C776" s="1">
        <v>1</v>
      </c>
      <c r="G776" s="68"/>
      <c r="H776" s="28">
        <v>1</v>
      </c>
      <c r="I776" s="28">
        <f t="shared" si="12"/>
        <v>0</v>
      </c>
    </row>
    <row r="777" spans="1:9" ht="15">
      <c r="A777" s="1"/>
      <c r="B777" s="91"/>
      <c r="C777" s="1">
        <v>1</v>
      </c>
      <c r="G777" s="68"/>
      <c r="H777" s="28">
        <v>1</v>
      </c>
      <c r="I777" s="28">
        <f t="shared" si="12"/>
        <v>0</v>
      </c>
    </row>
    <row r="778" spans="1:9" ht="15">
      <c r="A778" s="1"/>
      <c r="B778" s="91"/>
      <c r="C778" s="1">
        <v>1</v>
      </c>
      <c r="G778" s="68"/>
      <c r="H778" s="28">
        <v>1</v>
      </c>
      <c r="I778" s="28">
        <f t="shared" si="12"/>
        <v>0</v>
      </c>
    </row>
    <row r="779" spans="1:9" ht="15">
      <c r="A779" s="1"/>
      <c r="B779" s="91"/>
      <c r="C779" s="1">
        <v>1</v>
      </c>
      <c r="G779" s="68"/>
      <c r="H779" s="28">
        <v>1</v>
      </c>
      <c r="I779" s="28">
        <f t="shared" si="12"/>
        <v>0</v>
      </c>
    </row>
    <row r="780" spans="1:9" ht="15">
      <c r="A780" s="1"/>
      <c r="B780" s="91"/>
      <c r="C780" s="1">
        <v>1</v>
      </c>
      <c r="G780" s="68"/>
      <c r="H780" s="28">
        <v>1</v>
      </c>
      <c r="I780" s="28">
        <f t="shared" si="12"/>
        <v>0</v>
      </c>
    </row>
    <row r="781" spans="1:9" ht="15">
      <c r="A781" s="1"/>
      <c r="B781" s="91"/>
      <c r="C781" s="1">
        <v>1</v>
      </c>
      <c r="G781" s="68"/>
      <c r="H781" s="28">
        <v>1</v>
      </c>
      <c r="I781" s="28">
        <f t="shared" si="12"/>
        <v>0</v>
      </c>
    </row>
    <row r="782" spans="1:9" ht="15">
      <c r="A782" s="1"/>
      <c r="B782" s="91"/>
      <c r="C782" s="1">
        <v>1</v>
      </c>
      <c r="G782" s="68"/>
      <c r="H782" s="28">
        <v>1</v>
      </c>
      <c r="I782" s="28">
        <f t="shared" si="12"/>
        <v>0</v>
      </c>
    </row>
    <row r="783" spans="1:9" ht="15">
      <c r="A783" s="1"/>
      <c r="B783" s="91"/>
      <c r="C783" s="1">
        <v>1</v>
      </c>
      <c r="G783" s="68"/>
      <c r="H783" s="28">
        <v>1</v>
      </c>
      <c r="I783" s="28">
        <f t="shared" si="12"/>
        <v>0</v>
      </c>
    </row>
    <row r="784" spans="1:9" ht="15">
      <c r="A784" s="1"/>
      <c r="B784" s="91"/>
      <c r="C784" s="1">
        <v>1</v>
      </c>
      <c r="G784" s="68"/>
      <c r="H784" s="28">
        <v>1</v>
      </c>
      <c r="I784" s="28">
        <f t="shared" si="12"/>
        <v>0</v>
      </c>
    </row>
    <row r="785" spans="1:9" ht="15">
      <c r="A785" s="1"/>
      <c r="B785" s="91"/>
      <c r="C785" s="1">
        <v>1</v>
      </c>
      <c r="G785" s="68"/>
      <c r="H785" s="28">
        <v>1</v>
      </c>
      <c r="I785" s="28">
        <f t="shared" si="12"/>
        <v>0</v>
      </c>
    </row>
    <row r="786" spans="1:9" ht="15">
      <c r="A786" s="1"/>
      <c r="B786" s="91"/>
      <c r="C786" s="1">
        <v>1</v>
      </c>
      <c r="G786" s="68"/>
      <c r="H786" s="28">
        <v>1</v>
      </c>
      <c r="I786" s="28">
        <f t="shared" si="12"/>
        <v>0</v>
      </c>
    </row>
    <row r="787" spans="1:9" ht="15">
      <c r="A787" s="1"/>
      <c r="B787" s="91"/>
      <c r="C787" s="1">
        <v>1</v>
      </c>
      <c r="G787" s="68"/>
      <c r="H787" s="28">
        <v>1</v>
      </c>
      <c r="I787" s="28">
        <f t="shared" si="12"/>
        <v>0</v>
      </c>
    </row>
    <row r="788" spans="1:9" ht="15">
      <c r="A788" s="1"/>
      <c r="B788" s="91"/>
      <c r="C788" s="1">
        <v>1</v>
      </c>
      <c r="G788" s="68"/>
      <c r="H788" s="28">
        <v>1</v>
      </c>
      <c r="I788" s="28">
        <f t="shared" si="12"/>
        <v>0</v>
      </c>
    </row>
    <row r="789" spans="1:9" ht="15">
      <c r="A789" s="1"/>
      <c r="B789" s="91"/>
      <c r="C789" s="1">
        <v>1</v>
      </c>
      <c r="G789" s="68"/>
      <c r="H789" s="28">
        <v>1</v>
      </c>
      <c r="I789" s="28">
        <f t="shared" si="12"/>
        <v>0</v>
      </c>
    </row>
    <row r="790" spans="1:9" ht="15">
      <c r="A790" s="1"/>
      <c r="B790" s="91"/>
      <c r="C790" s="1">
        <v>1</v>
      </c>
      <c r="G790" s="68"/>
      <c r="H790" s="28">
        <v>1</v>
      </c>
      <c r="I790" s="28">
        <f t="shared" si="12"/>
        <v>0</v>
      </c>
    </row>
    <row r="791" spans="1:9" ht="15">
      <c r="A791" s="1"/>
      <c r="B791" s="91"/>
      <c r="C791" s="1">
        <v>1</v>
      </c>
      <c r="G791" s="68"/>
      <c r="H791" s="28">
        <v>1</v>
      </c>
      <c r="I791" s="28">
        <f t="shared" si="12"/>
        <v>0</v>
      </c>
    </row>
    <row r="792" spans="1:9" ht="15">
      <c r="A792" s="1"/>
      <c r="B792" s="91"/>
      <c r="C792" s="1">
        <v>1</v>
      </c>
      <c r="G792" s="68"/>
      <c r="H792" s="28">
        <v>1</v>
      </c>
      <c r="I792" s="28">
        <f t="shared" si="12"/>
        <v>0</v>
      </c>
    </row>
    <row r="793" spans="1:9" ht="15">
      <c r="A793" s="1"/>
      <c r="B793" s="91"/>
      <c r="C793" s="1">
        <v>1</v>
      </c>
      <c r="G793" s="68"/>
      <c r="H793" s="28">
        <v>1</v>
      </c>
      <c r="I793" s="28">
        <f t="shared" si="12"/>
        <v>0</v>
      </c>
    </row>
    <row r="794" spans="1:9" ht="15">
      <c r="A794" s="1"/>
      <c r="B794" s="91"/>
      <c r="C794" s="1">
        <v>1</v>
      </c>
      <c r="G794" s="68"/>
      <c r="H794" s="28">
        <v>1</v>
      </c>
      <c r="I794" s="28">
        <f t="shared" si="12"/>
        <v>0</v>
      </c>
    </row>
    <row r="795" spans="1:9" ht="15">
      <c r="A795" s="1"/>
      <c r="B795" s="91"/>
      <c r="C795" s="1">
        <v>1</v>
      </c>
      <c r="G795" s="68"/>
      <c r="H795" s="28">
        <v>1</v>
      </c>
      <c r="I795" s="28">
        <f t="shared" si="12"/>
        <v>0</v>
      </c>
    </row>
    <row r="796" spans="1:9" ht="15">
      <c r="A796" s="1"/>
      <c r="B796" s="91"/>
      <c r="C796" s="1">
        <v>1</v>
      </c>
      <c r="G796" s="68"/>
      <c r="H796" s="28">
        <v>1</v>
      </c>
      <c r="I796" s="28">
        <f t="shared" si="12"/>
        <v>0</v>
      </c>
    </row>
    <row r="797" spans="1:9" ht="15">
      <c r="A797" s="1"/>
      <c r="B797" s="91"/>
      <c r="C797" s="1">
        <v>1</v>
      </c>
      <c r="G797" s="68"/>
      <c r="H797" s="28">
        <v>1</v>
      </c>
      <c r="I797" s="28">
        <f t="shared" si="12"/>
        <v>0</v>
      </c>
    </row>
    <row r="798" spans="1:9" ht="15">
      <c r="A798" s="1"/>
      <c r="B798" s="91"/>
      <c r="C798" s="1">
        <v>1</v>
      </c>
      <c r="G798" s="68"/>
      <c r="H798" s="28">
        <v>1</v>
      </c>
      <c r="I798" s="28">
        <f t="shared" si="12"/>
        <v>0</v>
      </c>
    </row>
    <row r="799" spans="1:9" ht="15">
      <c r="A799" s="1"/>
      <c r="B799" s="91"/>
      <c r="C799" s="1">
        <v>1</v>
      </c>
      <c r="G799" s="68"/>
      <c r="H799" s="28">
        <v>1</v>
      </c>
      <c r="I799" s="28">
        <f t="shared" si="12"/>
        <v>0</v>
      </c>
    </row>
    <row r="800" spans="1:9" ht="15">
      <c r="A800" s="1"/>
      <c r="B800" s="91"/>
      <c r="C800" s="1">
        <v>1</v>
      </c>
      <c r="G800" s="68"/>
      <c r="H800" s="28">
        <v>1</v>
      </c>
      <c r="I800" s="28">
        <f t="shared" si="12"/>
        <v>0</v>
      </c>
    </row>
    <row r="801" spans="1:9" ht="15">
      <c r="A801" s="1"/>
      <c r="B801" s="91"/>
      <c r="C801" s="1">
        <v>1</v>
      </c>
      <c r="G801" s="68"/>
      <c r="H801" s="28">
        <v>1</v>
      </c>
      <c r="I801" s="28">
        <f t="shared" si="12"/>
        <v>0</v>
      </c>
    </row>
    <row r="802" spans="1:9" ht="15">
      <c r="A802" s="1"/>
      <c r="B802" s="91"/>
      <c r="C802" s="1">
        <v>1</v>
      </c>
      <c r="G802" s="68"/>
      <c r="H802" s="28">
        <v>1</v>
      </c>
      <c r="I802" s="28">
        <f t="shared" si="12"/>
        <v>0</v>
      </c>
    </row>
    <row r="803" spans="1:9" ht="15">
      <c r="A803" s="1"/>
      <c r="B803" s="91"/>
      <c r="C803" s="1">
        <v>1</v>
      </c>
      <c r="G803" s="68"/>
      <c r="H803" s="28">
        <v>1</v>
      </c>
      <c r="I803" s="28">
        <f t="shared" si="12"/>
        <v>0</v>
      </c>
    </row>
    <row r="804" spans="1:9" ht="15">
      <c r="A804" s="1"/>
      <c r="B804" s="91"/>
      <c r="C804" s="1">
        <v>1</v>
      </c>
      <c r="G804" s="68"/>
      <c r="H804" s="28">
        <v>1</v>
      </c>
      <c r="I804" s="28">
        <f t="shared" si="12"/>
        <v>0</v>
      </c>
    </row>
    <row r="805" spans="1:9" ht="15">
      <c r="A805" s="1"/>
      <c r="B805" s="91"/>
      <c r="C805" s="1">
        <v>1</v>
      </c>
      <c r="G805" s="68"/>
      <c r="H805" s="28">
        <v>1</v>
      </c>
      <c r="I805" s="28">
        <f t="shared" si="12"/>
        <v>0</v>
      </c>
    </row>
    <row r="806" spans="1:9" ht="15">
      <c r="A806" s="1"/>
      <c r="B806" s="91"/>
      <c r="C806" s="1">
        <v>1</v>
      </c>
      <c r="G806" s="68"/>
      <c r="H806" s="28">
        <v>1</v>
      </c>
      <c r="I806" s="28">
        <f t="shared" si="12"/>
        <v>0</v>
      </c>
    </row>
    <row r="807" spans="1:9" ht="15">
      <c r="A807" s="1"/>
      <c r="B807" s="91"/>
      <c r="C807" s="1">
        <v>1</v>
      </c>
      <c r="G807" s="68"/>
      <c r="H807" s="28">
        <v>1</v>
      </c>
      <c r="I807" s="28">
        <f t="shared" si="12"/>
        <v>0</v>
      </c>
    </row>
    <row r="808" spans="1:9" ht="15">
      <c r="A808" s="1"/>
      <c r="B808" s="91"/>
      <c r="C808" s="1">
        <v>1</v>
      </c>
      <c r="G808" s="68"/>
      <c r="H808" s="28">
        <v>1</v>
      </c>
      <c r="I808" s="28">
        <f t="shared" si="12"/>
        <v>0</v>
      </c>
    </row>
    <row r="809" spans="1:9" ht="15">
      <c r="A809" s="1"/>
      <c r="B809" s="91"/>
      <c r="C809" s="1">
        <v>1</v>
      </c>
      <c r="G809" s="68"/>
      <c r="H809" s="28">
        <v>1</v>
      </c>
      <c r="I809" s="28">
        <f t="shared" si="12"/>
        <v>0</v>
      </c>
    </row>
    <row r="810" spans="1:9" ht="15">
      <c r="A810" s="1"/>
      <c r="B810" s="91"/>
      <c r="C810" s="1">
        <v>1</v>
      </c>
      <c r="G810" s="68"/>
      <c r="H810" s="28">
        <v>1</v>
      </c>
      <c r="I810" s="28">
        <f t="shared" si="12"/>
        <v>0</v>
      </c>
    </row>
    <row r="811" spans="1:9" ht="15">
      <c r="A811" s="1"/>
      <c r="B811" s="91"/>
      <c r="C811" s="1">
        <v>1</v>
      </c>
      <c r="G811" s="68"/>
      <c r="H811" s="28">
        <v>1</v>
      </c>
      <c r="I811" s="28">
        <f t="shared" si="12"/>
        <v>0</v>
      </c>
    </row>
    <row r="812" spans="1:9" ht="15">
      <c r="A812" s="1"/>
      <c r="B812" s="91"/>
      <c r="C812" s="1">
        <v>1</v>
      </c>
      <c r="G812" s="68"/>
      <c r="H812" s="28">
        <v>1</v>
      </c>
      <c r="I812" s="28">
        <f t="shared" si="12"/>
        <v>0</v>
      </c>
    </row>
    <row r="813" spans="1:9" ht="15">
      <c r="A813" s="1"/>
      <c r="B813" s="91"/>
      <c r="C813" s="1">
        <v>1</v>
      </c>
      <c r="G813" s="68"/>
      <c r="H813" s="28">
        <v>1</v>
      </c>
      <c r="I813" s="28">
        <f t="shared" si="12"/>
        <v>0</v>
      </c>
    </row>
    <row r="814" spans="1:9" ht="15">
      <c r="A814" s="1"/>
      <c r="B814" s="91"/>
      <c r="C814" s="1">
        <v>1</v>
      </c>
      <c r="G814" s="68"/>
      <c r="H814" s="28">
        <v>1</v>
      </c>
      <c r="I814" s="28">
        <f t="shared" si="12"/>
        <v>0</v>
      </c>
    </row>
    <row r="815" spans="1:9" ht="15">
      <c r="A815" s="1"/>
      <c r="B815" s="91"/>
      <c r="C815" s="1">
        <v>1</v>
      </c>
      <c r="G815" s="68"/>
      <c r="H815" s="28">
        <v>1</v>
      </c>
      <c r="I815" s="28">
        <f t="shared" si="12"/>
        <v>0</v>
      </c>
    </row>
    <row r="816" spans="1:9" ht="15">
      <c r="A816" s="1"/>
      <c r="B816" s="91"/>
      <c r="C816" s="1">
        <v>1</v>
      </c>
      <c r="G816" s="68"/>
      <c r="H816" s="28">
        <v>1</v>
      </c>
      <c r="I816" s="28">
        <f t="shared" si="12"/>
        <v>0</v>
      </c>
    </row>
    <row r="817" spans="1:9" ht="15">
      <c r="A817" s="1"/>
      <c r="B817" s="91"/>
      <c r="C817" s="1">
        <v>1</v>
      </c>
      <c r="G817" s="68"/>
      <c r="H817" s="28">
        <v>1</v>
      </c>
      <c r="I817" s="28">
        <f t="shared" si="12"/>
        <v>0</v>
      </c>
    </row>
    <row r="818" spans="1:9" ht="15">
      <c r="A818" s="1"/>
      <c r="B818" s="91"/>
      <c r="C818" s="1">
        <v>1</v>
      </c>
      <c r="G818" s="68"/>
      <c r="H818" s="28">
        <v>1</v>
      </c>
      <c r="I818" s="28">
        <f t="shared" si="12"/>
        <v>0</v>
      </c>
    </row>
    <row r="819" spans="1:9" ht="15">
      <c r="A819" s="1"/>
      <c r="B819" s="91"/>
      <c r="C819" s="1">
        <v>1</v>
      </c>
      <c r="G819" s="68"/>
      <c r="H819" s="28">
        <v>1</v>
      </c>
      <c r="I819" s="28">
        <f t="shared" si="12"/>
        <v>0</v>
      </c>
    </row>
    <row r="820" spans="1:9" ht="15">
      <c r="A820" s="1"/>
      <c r="B820" s="91"/>
      <c r="C820" s="1">
        <v>1</v>
      </c>
      <c r="G820" s="68"/>
      <c r="H820" s="28">
        <v>1</v>
      </c>
      <c r="I820" s="28">
        <f t="shared" si="12"/>
        <v>0</v>
      </c>
    </row>
    <row r="821" spans="1:9" ht="15">
      <c r="A821" s="1"/>
      <c r="B821" s="91"/>
      <c r="C821" s="1">
        <v>1</v>
      </c>
      <c r="G821" s="68"/>
      <c r="H821" s="28">
        <v>1</v>
      </c>
      <c r="I821" s="28">
        <f t="shared" si="12"/>
        <v>0</v>
      </c>
    </row>
    <row r="822" spans="1:9" ht="15">
      <c r="A822" s="1"/>
      <c r="B822" s="91"/>
      <c r="C822" s="1">
        <v>1</v>
      </c>
      <c r="G822" s="68"/>
      <c r="H822" s="28">
        <v>1</v>
      </c>
      <c r="I822" s="28">
        <f t="shared" si="12"/>
        <v>0</v>
      </c>
    </row>
    <row r="823" spans="1:9" ht="15">
      <c r="A823" s="1"/>
      <c r="B823" s="91"/>
      <c r="C823" s="1">
        <v>1</v>
      </c>
      <c r="G823" s="68"/>
      <c r="H823" s="28">
        <v>1</v>
      </c>
      <c r="I823" s="28">
        <f t="shared" ref="I823:I873" si="13">G823</f>
        <v>0</v>
      </c>
    </row>
    <row r="824" spans="1:9" ht="15">
      <c r="A824" s="1"/>
      <c r="B824" s="91"/>
      <c r="C824" s="1">
        <v>1</v>
      </c>
      <c r="G824" s="68"/>
      <c r="H824" s="28">
        <v>1</v>
      </c>
      <c r="I824" s="28">
        <f t="shared" si="13"/>
        <v>0</v>
      </c>
    </row>
    <row r="825" spans="1:9" ht="15">
      <c r="A825" s="1"/>
      <c r="B825" s="91"/>
      <c r="C825" s="1">
        <v>1</v>
      </c>
      <c r="G825" s="68"/>
      <c r="H825" s="28">
        <v>1</v>
      </c>
      <c r="I825" s="28">
        <f t="shared" si="13"/>
        <v>0</v>
      </c>
    </row>
    <row r="826" spans="1:9" ht="15">
      <c r="A826" s="1"/>
      <c r="B826" s="91"/>
      <c r="C826" s="1">
        <v>1</v>
      </c>
      <c r="G826" s="68"/>
      <c r="H826" s="28">
        <v>1</v>
      </c>
      <c r="I826" s="28">
        <f t="shared" si="13"/>
        <v>0</v>
      </c>
    </row>
    <row r="827" spans="1:9" ht="15">
      <c r="A827" s="1"/>
      <c r="B827" s="91"/>
      <c r="C827" s="1">
        <v>1</v>
      </c>
      <c r="G827" s="68"/>
      <c r="H827" s="28">
        <v>1</v>
      </c>
      <c r="I827" s="28">
        <f t="shared" si="13"/>
        <v>0</v>
      </c>
    </row>
    <row r="828" spans="1:9" ht="15">
      <c r="A828" s="1"/>
      <c r="B828" s="91"/>
      <c r="C828" s="1">
        <v>1</v>
      </c>
      <c r="G828" s="68"/>
      <c r="H828" s="28">
        <v>1</v>
      </c>
      <c r="I828" s="28">
        <f t="shared" si="13"/>
        <v>0</v>
      </c>
    </row>
    <row r="829" spans="1:9" ht="15">
      <c r="A829" s="1"/>
      <c r="B829" s="91"/>
      <c r="C829" s="1">
        <v>1</v>
      </c>
      <c r="G829" s="68"/>
      <c r="H829" s="28">
        <v>1</v>
      </c>
      <c r="I829" s="28">
        <f t="shared" si="13"/>
        <v>0</v>
      </c>
    </row>
    <row r="830" spans="1:9" ht="15">
      <c r="A830" s="1"/>
      <c r="B830" s="91"/>
      <c r="C830" s="1">
        <v>1</v>
      </c>
      <c r="G830" s="68"/>
      <c r="H830" s="28">
        <v>1</v>
      </c>
      <c r="I830" s="28">
        <f t="shared" si="13"/>
        <v>0</v>
      </c>
    </row>
    <row r="831" spans="1:9" ht="15">
      <c r="A831" s="1"/>
      <c r="B831" s="91"/>
      <c r="C831" s="1">
        <v>1</v>
      </c>
      <c r="G831" s="68"/>
      <c r="H831" s="28">
        <v>1</v>
      </c>
      <c r="I831" s="28">
        <f t="shared" si="13"/>
        <v>0</v>
      </c>
    </row>
    <row r="832" spans="1:9" ht="15">
      <c r="A832" s="1"/>
      <c r="B832" s="91"/>
      <c r="C832" s="1">
        <v>1</v>
      </c>
      <c r="G832" s="68"/>
      <c r="H832" s="28">
        <v>1</v>
      </c>
      <c r="I832" s="28">
        <f t="shared" si="13"/>
        <v>0</v>
      </c>
    </row>
    <row r="833" spans="1:9" ht="15">
      <c r="A833" s="1"/>
      <c r="B833" s="91"/>
      <c r="C833" s="1">
        <v>1</v>
      </c>
      <c r="G833" s="68"/>
      <c r="H833" s="28">
        <v>1</v>
      </c>
      <c r="I833" s="28">
        <f t="shared" si="13"/>
        <v>0</v>
      </c>
    </row>
    <row r="834" spans="1:9" ht="15">
      <c r="A834" s="1"/>
      <c r="B834" s="91"/>
      <c r="C834" s="1">
        <v>1</v>
      </c>
      <c r="G834" s="68"/>
      <c r="H834" s="28">
        <v>1</v>
      </c>
      <c r="I834" s="28">
        <f t="shared" si="13"/>
        <v>0</v>
      </c>
    </row>
    <row r="835" spans="1:9" ht="15">
      <c r="A835" s="1"/>
      <c r="B835" s="91"/>
      <c r="C835" s="1">
        <v>1</v>
      </c>
      <c r="G835" s="68"/>
      <c r="H835" s="28">
        <v>1</v>
      </c>
      <c r="I835" s="28">
        <f t="shared" si="13"/>
        <v>0</v>
      </c>
    </row>
    <row r="836" spans="1:9" ht="15">
      <c r="A836" s="1"/>
      <c r="B836" s="91"/>
      <c r="C836" s="1">
        <v>1</v>
      </c>
      <c r="G836" s="68"/>
      <c r="H836" s="28">
        <v>1</v>
      </c>
      <c r="I836" s="28">
        <f t="shared" si="13"/>
        <v>0</v>
      </c>
    </row>
    <row r="837" spans="1:9" ht="15">
      <c r="A837" s="1"/>
      <c r="B837" s="91"/>
      <c r="C837" s="1">
        <v>1</v>
      </c>
      <c r="G837" s="68"/>
      <c r="H837" s="28">
        <v>1</v>
      </c>
      <c r="I837" s="28">
        <f t="shared" si="13"/>
        <v>0</v>
      </c>
    </row>
    <row r="838" spans="1:9" ht="15">
      <c r="A838" s="1"/>
      <c r="B838" s="91"/>
      <c r="C838" s="1">
        <v>1</v>
      </c>
      <c r="G838" s="68"/>
      <c r="H838" s="28">
        <v>1</v>
      </c>
      <c r="I838" s="28">
        <f t="shared" si="13"/>
        <v>0</v>
      </c>
    </row>
    <row r="839" spans="1:9" ht="15">
      <c r="A839" s="1"/>
      <c r="B839" s="91"/>
      <c r="C839" s="1">
        <v>1</v>
      </c>
      <c r="G839" s="68"/>
      <c r="H839" s="28">
        <v>1</v>
      </c>
      <c r="I839" s="28">
        <f t="shared" si="13"/>
        <v>0</v>
      </c>
    </row>
    <row r="840" spans="1:9" ht="15">
      <c r="A840" s="1"/>
      <c r="B840" s="91"/>
      <c r="C840" s="1">
        <v>1</v>
      </c>
      <c r="G840" s="68"/>
      <c r="H840" s="28">
        <v>1</v>
      </c>
      <c r="I840" s="28">
        <f t="shared" si="13"/>
        <v>0</v>
      </c>
    </row>
    <row r="841" spans="1:9" ht="15">
      <c r="A841" s="1"/>
      <c r="B841" s="91"/>
      <c r="C841" s="1">
        <v>1</v>
      </c>
      <c r="G841" s="68"/>
      <c r="H841" s="28">
        <v>1</v>
      </c>
      <c r="I841" s="28">
        <f t="shared" si="13"/>
        <v>0</v>
      </c>
    </row>
    <row r="842" spans="1:9" ht="15">
      <c r="A842" s="1"/>
      <c r="B842" s="91"/>
      <c r="C842" s="1">
        <v>1</v>
      </c>
      <c r="G842" s="68"/>
      <c r="H842" s="28">
        <v>1</v>
      </c>
      <c r="I842" s="28">
        <f t="shared" si="13"/>
        <v>0</v>
      </c>
    </row>
    <row r="843" spans="1:9" ht="15">
      <c r="A843" s="1"/>
      <c r="B843" s="91"/>
      <c r="C843" s="1">
        <v>1</v>
      </c>
      <c r="G843" s="68"/>
      <c r="H843" s="28">
        <v>1</v>
      </c>
      <c r="I843" s="28">
        <f t="shared" si="13"/>
        <v>0</v>
      </c>
    </row>
    <row r="844" spans="1:9" ht="15">
      <c r="A844" s="1"/>
      <c r="B844" s="91"/>
      <c r="C844" s="1">
        <v>1</v>
      </c>
      <c r="G844" s="68"/>
      <c r="H844" s="28">
        <v>1</v>
      </c>
      <c r="I844" s="28">
        <f t="shared" si="13"/>
        <v>0</v>
      </c>
    </row>
    <row r="845" spans="1:9" ht="15">
      <c r="A845" s="1"/>
      <c r="B845" s="91"/>
      <c r="C845" s="1">
        <v>1</v>
      </c>
      <c r="G845" s="68"/>
      <c r="H845" s="28">
        <v>1</v>
      </c>
      <c r="I845" s="28">
        <f t="shared" si="13"/>
        <v>0</v>
      </c>
    </row>
    <row r="846" spans="1:9" ht="15">
      <c r="A846" s="1"/>
      <c r="B846" s="91"/>
      <c r="C846" s="1">
        <v>1</v>
      </c>
      <c r="G846" s="68"/>
      <c r="H846" s="28">
        <v>1</v>
      </c>
      <c r="I846" s="28">
        <f t="shared" si="13"/>
        <v>0</v>
      </c>
    </row>
    <row r="847" spans="1:9" ht="15">
      <c r="A847" s="1"/>
      <c r="B847" s="91"/>
      <c r="C847" s="1">
        <v>1</v>
      </c>
      <c r="G847" s="68"/>
      <c r="H847" s="28">
        <v>1</v>
      </c>
      <c r="I847" s="28">
        <f t="shared" si="13"/>
        <v>0</v>
      </c>
    </row>
    <row r="848" spans="1:9" ht="15">
      <c r="A848" s="1"/>
      <c r="B848" s="91"/>
      <c r="C848" s="1">
        <v>1</v>
      </c>
      <c r="G848" s="68"/>
      <c r="H848" s="28">
        <v>1</v>
      </c>
      <c r="I848" s="28">
        <f t="shared" si="13"/>
        <v>0</v>
      </c>
    </row>
    <row r="849" spans="1:9" ht="15">
      <c r="A849" s="1"/>
      <c r="B849" s="91"/>
      <c r="C849" s="1">
        <v>1</v>
      </c>
      <c r="G849" s="68"/>
      <c r="H849" s="28">
        <v>1</v>
      </c>
      <c r="I849" s="28">
        <f t="shared" si="13"/>
        <v>0</v>
      </c>
    </row>
    <row r="850" spans="1:9" ht="15">
      <c r="A850" s="1"/>
      <c r="B850" s="91"/>
      <c r="C850" s="1">
        <v>1</v>
      </c>
      <c r="G850" s="68"/>
      <c r="H850" s="28">
        <v>1</v>
      </c>
      <c r="I850" s="28">
        <f t="shared" si="13"/>
        <v>0</v>
      </c>
    </row>
    <row r="851" spans="1:9" ht="15">
      <c r="A851" s="1"/>
      <c r="B851" s="91"/>
      <c r="C851" s="1">
        <v>1</v>
      </c>
      <c r="G851" s="68"/>
      <c r="H851" s="28">
        <v>1</v>
      </c>
      <c r="I851" s="28">
        <f t="shared" si="13"/>
        <v>0</v>
      </c>
    </row>
    <row r="852" spans="1:9" ht="15">
      <c r="A852" s="1"/>
      <c r="B852" s="91"/>
      <c r="C852" s="1">
        <v>1</v>
      </c>
      <c r="G852" s="68"/>
      <c r="H852" s="28">
        <v>1</v>
      </c>
      <c r="I852" s="28">
        <f t="shared" si="13"/>
        <v>0</v>
      </c>
    </row>
    <row r="853" spans="1:9" ht="15">
      <c r="A853" s="1"/>
      <c r="B853" s="91"/>
      <c r="C853" s="1">
        <v>1</v>
      </c>
      <c r="G853" s="68"/>
      <c r="H853" s="28">
        <v>1</v>
      </c>
      <c r="I853" s="28">
        <f t="shared" si="13"/>
        <v>0</v>
      </c>
    </row>
    <row r="854" spans="1:9" ht="15">
      <c r="A854" s="1"/>
      <c r="B854" s="91"/>
      <c r="C854" s="1">
        <v>1</v>
      </c>
      <c r="G854" s="68"/>
      <c r="H854" s="28">
        <v>1</v>
      </c>
      <c r="I854" s="28">
        <f t="shared" si="13"/>
        <v>0</v>
      </c>
    </row>
    <row r="855" spans="1:9" ht="15">
      <c r="A855" s="1"/>
      <c r="B855" s="91"/>
      <c r="C855" s="1">
        <v>1</v>
      </c>
      <c r="G855" s="68"/>
      <c r="H855" s="28">
        <v>1</v>
      </c>
      <c r="I855" s="28">
        <f t="shared" si="13"/>
        <v>0</v>
      </c>
    </row>
    <row r="856" spans="1:9" ht="15">
      <c r="A856" s="1"/>
      <c r="B856" s="91"/>
      <c r="C856" s="1">
        <v>1</v>
      </c>
      <c r="G856" s="68"/>
      <c r="H856" s="28">
        <v>1</v>
      </c>
      <c r="I856" s="28">
        <f t="shared" si="13"/>
        <v>0</v>
      </c>
    </row>
    <row r="857" spans="1:9" ht="15">
      <c r="A857" s="1"/>
      <c r="B857" s="91"/>
      <c r="C857" s="1">
        <v>1</v>
      </c>
      <c r="G857" s="68"/>
      <c r="H857" s="28">
        <v>1</v>
      </c>
      <c r="I857" s="28">
        <f t="shared" si="13"/>
        <v>0</v>
      </c>
    </row>
    <row r="858" spans="1:9" ht="15">
      <c r="A858" s="1"/>
      <c r="B858" s="91"/>
      <c r="C858" s="1">
        <v>1</v>
      </c>
      <c r="G858" s="68"/>
      <c r="H858" s="28">
        <v>1</v>
      </c>
      <c r="I858" s="28">
        <f t="shared" si="13"/>
        <v>0</v>
      </c>
    </row>
    <row r="859" spans="1:9" ht="15">
      <c r="A859" s="1"/>
      <c r="B859" s="91"/>
      <c r="C859" s="1">
        <v>1</v>
      </c>
      <c r="G859" s="68"/>
      <c r="H859" s="28">
        <v>1</v>
      </c>
      <c r="I859" s="28">
        <f t="shared" si="13"/>
        <v>0</v>
      </c>
    </row>
    <row r="860" spans="1:9" ht="15">
      <c r="A860" s="1"/>
      <c r="B860" s="91"/>
      <c r="C860" s="1">
        <v>1</v>
      </c>
      <c r="G860" s="68"/>
      <c r="H860" s="28">
        <v>1</v>
      </c>
      <c r="I860" s="28">
        <f t="shared" si="13"/>
        <v>0</v>
      </c>
    </row>
    <row r="861" spans="1:9" ht="15">
      <c r="A861" s="1"/>
      <c r="B861" s="91"/>
      <c r="C861" s="1">
        <v>1</v>
      </c>
      <c r="G861" s="68"/>
      <c r="H861" s="28">
        <v>1</v>
      </c>
      <c r="I861" s="28">
        <f t="shared" si="13"/>
        <v>0</v>
      </c>
    </row>
    <row r="862" spans="1:9" ht="15">
      <c r="A862" s="1"/>
      <c r="B862" s="91"/>
      <c r="C862" s="1">
        <v>1</v>
      </c>
      <c r="G862" s="68"/>
      <c r="H862" s="28">
        <v>1</v>
      </c>
      <c r="I862" s="28">
        <f t="shared" si="13"/>
        <v>0</v>
      </c>
    </row>
    <row r="863" spans="1:9" ht="15">
      <c r="A863" s="1"/>
      <c r="B863" s="91"/>
      <c r="C863" s="1">
        <v>1</v>
      </c>
      <c r="G863" s="68"/>
      <c r="H863" s="28">
        <v>1</v>
      </c>
      <c r="I863" s="28">
        <f t="shared" si="13"/>
        <v>0</v>
      </c>
    </row>
    <row r="864" spans="1:9" ht="15">
      <c r="A864" s="1"/>
      <c r="B864" s="91"/>
      <c r="C864" s="1">
        <v>1</v>
      </c>
      <c r="G864" s="68"/>
      <c r="H864" s="28">
        <v>1</v>
      </c>
      <c r="I864" s="28">
        <f t="shared" si="13"/>
        <v>0</v>
      </c>
    </row>
    <row r="865" spans="1:9" ht="15">
      <c r="A865" s="1"/>
      <c r="B865" s="91"/>
      <c r="C865" s="1">
        <v>1</v>
      </c>
      <c r="G865" s="68"/>
      <c r="H865" s="28">
        <v>1</v>
      </c>
      <c r="I865" s="28">
        <f t="shared" si="13"/>
        <v>0</v>
      </c>
    </row>
    <row r="866" spans="1:9" ht="15">
      <c r="A866" s="1"/>
      <c r="B866" s="91"/>
      <c r="C866" s="1">
        <v>1</v>
      </c>
      <c r="G866" s="68"/>
      <c r="H866" s="28">
        <v>1</v>
      </c>
      <c r="I866" s="28">
        <f t="shared" si="13"/>
        <v>0</v>
      </c>
    </row>
    <row r="867" spans="1:9" ht="15">
      <c r="A867" s="1"/>
      <c r="B867" s="91"/>
      <c r="C867" s="1">
        <v>1</v>
      </c>
      <c r="G867" s="68"/>
      <c r="H867" s="28">
        <v>1</v>
      </c>
      <c r="I867" s="28">
        <f t="shared" si="13"/>
        <v>0</v>
      </c>
    </row>
    <row r="868" spans="1:9" ht="15">
      <c r="A868" s="1"/>
      <c r="B868" s="91"/>
      <c r="C868" s="1">
        <v>1</v>
      </c>
      <c r="G868" s="68"/>
      <c r="H868" s="28">
        <v>1</v>
      </c>
      <c r="I868" s="28">
        <f t="shared" si="13"/>
        <v>0</v>
      </c>
    </row>
    <row r="869" spans="1:9" ht="15">
      <c r="A869" s="1"/>
      <c r="B869" s="91"/>
      <c r="C869" s="1">
        <v>1</v>
      </c>
      <c r="G869" s="68"/>
      <c r="H869" s="28">
        <v>1</v>
      </c>
      <c r="I869" s="28">
        <f t="shared" si="13"/>
        <v>0</v>
      </c>
    </row>
    <row r="870" spans="1:9" ht="15">
      <c r="A870" s="1"/>
      <c r="B870" s="91"/>
      <c r="C870" s="1">
        <v>1</v>
      </c>
      <c r="G870" s="68"/>
      <c r="H870" s="28">
        <v>1</v>
      </c>
      <c r="I870" s="28">
        <f t="shared" si="13"/>
        <v>0</v>
      </c>
    </row>
    <row r="871" spans="1:9" ht="15">
      <c r="A871" s="1"/>
      <c r="B871" s="91"/>
      <c r="C871" s="1">
        <v>1</v>
      </c>
      <c r="G871" s="68"/>
      <c r="H871" s="28">
        <v>1</v>
      </c>
      <c r="I871" s="28">
        <f t="shared" si="13"/>
        <v>0</v>
      </c>
    </row>
    <row r="872" spans="1:9" ht="15">
      <c r="A872" s="1"/>
      <c r="B872" s="91"/>
      <c r="C872" s="1">
        <v>1</v>
      </c>
      <c r="G872" s="68"/>
      <c r="H872" s="28">
        <v>1</v>
      </c>
      <c r="I872" s="28">
        <f t="shared" si="13"/>
        <v>0</v>
      </c>
    </row>
    <row r="873" spans="1:9" ht="15">
      <c r="A873" s="1"/>
      <c r="B873" s="91"/>
      <c r="C873" s="1">
        <v>1</v>
      </c>
      <c r="G873" s="68"/>
      <c r="H873" s="28">
        <v>1</v>
      </c>
      <c r="I873" s="28">
        <f t="shared" si="13"/>
        <v>0</v>
      </c>
    </row>
    <row r="874" spans="1:9" ht="15">
      <c r="A874" s="1"/>
      <c r="B874" s="91"/>
      <c r="C874" s="1">
        <v>1</v>
      </c>
      <c r="G874" s="68"/>
      <c r="H874" s="28">
        <v>1</v>
      </c>
      <c r="I874" s="28">
        <f t="shared" ref="I874:I900" si="14">G874</f>
        <v>0</v>
      </c>
    </row>
    <row r="875" spans="1:9" ht="15">
      <c r="A875" s="1"/>
      <c r="B875" s="91"/>
      <c r="C875" s="1">
        <v>1</v>
      </c>
      <c r="G875" s="68"/>
      <c r="H875" s="28">
        <v>1</v>
      </c>
      <c r="I875" s="28">
        <f t="shared" si="14"/>
        <v>0</v>
      </c>
    </row>
    <row r="876" spans="1:9" ht="15">
      <c r="A876" s="1"/>
      <c r="B876" s="91"/>
      <c r="C876" s="1">
        <v>1</v>
      </c>
      <c r="G876" s="68"/>
      <c r="H876" s="28">
        <v>1</v>
      </c>
      <c r="I876" s="28">
        <f t="shared" si="14"/>
        <v>0</v>
      </c>
    </row>
    <row r="877" spans="1:9" ht="15">
      <c r="A877" s="1"/>
      <c r="B877" s="91"/>
      <c r="C877" s="1">
        <v>1</v>
      </c>
      <c r="G877" s="68"/>
      <c r="H877" s="28">
        <v>1</v>
      </c>
      <c r="I877" s="28">
        <f t="shared" si="14"/>
        <v>0</v>
      </c>
    </row>
    <row r="878" spans="1:9" ht="15">
      <c r="A878" s="1"/>
      <c r="B878" s="91"/>
      <c r="C878" s="1">
        <v>1</v>
      </c>
      <c r="G878" s="68"/>
      <c r="H878" s="28">
        <v>1</v>
      </c>
      <c r="I878" s="28">
        <f t="shared" si="14"/>
        <v>0</v>
      </c>
    </row>
    <row r="879" spans="1:9" ht="15">
      <c r="A879" s="1"/>
      <c r="B879" s="91"/>
      <c r="C879" s="1">
        <v>1</v>
      </c>
      <c r="G879" s="68"/>
      <c r="H879" s="28">
        <v>1</v>
      </c>
      <c r="I879" s="28">
        <f t="shared" si="14"/>
        <v>0</v>
      </c>
    </row>
    <row r="880" spans="1:9" ht="15">
      <c r="A880" s="1"/>
      <c r="B880" s="91"/>
      <c r="C880" s="1">
        <v>1</v>
      </c>
      <c r="G880" s="68"/>
      <c r="H880" s="28">
        <v>1</v>
      </c>
      <c r="I880" s="28">
        <f t="shared" si="14"/>
        <v>0</v>
      </c>
    </row>
    <row r="881" spans="1:9" ht="15">
      <c r="A881" s="1"/>
      <c r="B881" s="91"/>
      <c r="C881" s="1">
        <v>1</v>
      </c>
      <c r="G881" s="68"/>
      <c r="H881" s="28">
        <v>1</v>
      </c>
      <c r="I881" s="28">
        <f t="shared" si="14"/>
        <v>0</v>
      </c>
    </row>
    <row r="882" spans="1:9" ht="15">
      <c r="A882" s="1"/>
      <c r="B882" s="91"/>
      <c r="C882" s="1">
        <v>1</v>
      </c>
      <c r="G882" s="68"/>
      <c r="H882" s="28">
        <v>1</v>
      </c>
      <c r="I882" s="28">
        <f t="shared" si="14"/>
        <v>0</v>
      </c>
    </row>
    <row r="883" spans="1:9" ht="15">
      <c r="A883" s="1"/>
      <c r="B883" s="91"/>
      <c r="C883" s="1">
        <v>1</v>
      </c>
      <c r="G883" s="68"/>
      <c r="H883" s="28">
        <v>1</v>
      </c>
      <c r="I883" s="28">
        <f t="shared" si="14"/>
        <v>0</v>
      </c>
    </row>
    <row r="884" spans="1:9" ht="15">
      <c r="A884" s="1"/>
      <c r="B884" s="91"/>
      <c r="C884" s="1">
        <v>1</v>
      </c>
      <c r="G884" s="68"/>
      <c r="H884" s="28">
        <v>1</v>
      </c>
      <c r="I884" s="28">
        <f t="shared" si="14"/>
        <v>0</v>
      </c>
    </row>
    <row r="885" spans="1:9" ht="15">
      <c r="A885" s="1"/>
      <c r="B885" s="91"/>
      <c r="C885" s="1">
        <v>1</v>
      </c>
      <c r="G885" s="68"/>
      <c r="H885" s="28">
        <v>1</v>
      </c>
      <c r="I885" s="28">
        <f t="shared" si="14"/>
        <v>0</v>
      </c>
    </row>
    <row r="886" spans="1:9" ht="15">
      <c r="A886" s="1"/>
      <c r="B886" s="91"/>
      <c r="C886" s="1">
        <v>1</v>
      </c>
      <c r="G886" s="68"/>
      <c r="H886" s="28">
        <v>1</v>
      </c>
      <c r="I886" s="28">
        <f t="shared" si="14"/>
        <v>0</v>
      </c>
    </row>
    <row r="887" spans="1:9" ht="15">
      <c r="A887" s="1"/>
      <c r="B887" s="91"/>
      <c r="C887" s="1">
        <v>1</v>
      </c>
      <c r="G887" s="68"/>
      <c r="H887" s="28">
        <v>1</v>
      </c>
      <c r="I887" s="28">
        <f t="shared" si="14"/>
        <v>0</v>
      </c>
    </row>
    <row r="888" spans="1:9" ht="15">
      <c r="A888" s="1"/>
      <c r="B888" s="91"/>
      <c r="C888" s="1">
        <v>1</v>
      </c>
      <c r="G888" s="68"/>
      <c r="H888" s="28">
        <v>1</v>
      </c>
      <c r="I888" s="28">
        <f t="shared" si="14"/>
        <v>0</v>
      </c>
    </row>
    <row r="889" spans="1:9" ht="15">
      <c r="A889" s="1"/>
      <c r="B889" s="91"/>
      <c r="C889" s="1">
        <v>1</v>
      </c>
      <c r="G889" s="68"/>
      <c r="H889" s="28">
        <v>1</v>
      </c>
      <c r="I889" s="28">
        <f t="shared" si="14"/>
        <v>0</v>
      </c>
    </row>
    <row r="890" spans="1:9" ht="15">
      <c r="A890" s="1"/>
      <c r="B890" s="91"/>
      <c r="C890" s="1">
        <v>1</v>
      </c>
      <c r="G890" s="68"/>
      <c r="H890" s="28">
        <v>1</v>
      </c>
      <c r="I890" s="28">
        <f t="shared" si="14"/>
        <v>0</v>
      </c>
    </row>
    <row r="891" spans="1:9" ht="15">
      <c r="A891" s="1"/>
      <c r="B891" s="91"/>
      <c r="C891" s="1">
        <v>1</v>
      </c>
      <c r="G891" s="68"/>
      <c r="H891" s="28">
        <v>1</v>
      </c>
      <c r="I891" s="28">
        <f t="shared" si="14"/>
        <v>0</v>
      </c>
    </row>
    <row r="892" spans="1:9" ht="15">
      <c r="A892" s="1"/>
      <c r="B892" s="91"/>
      <c r="C892" s="1">
        <v>1</v>
      </c>
      <c r="G892" s="68"/>
      <c r="H892" s="28">
        <v>1</v>
      </c>
      <c r="I892" s="28">
        <f t="shared" si="14"/>
        <v>0</v>
      </c>
    </row>
    <row r="893" spans="1:9" ht="15">
      <c r="A893" s="1"/>
      <c r="B893" s="91"/>
      <c r="C893" s="1">
        <v>1</v>
      </c>
      <c r="G893" s="68"/>
      <c r="H893" s="28">
        <v>1</v>
      </c>
      <c r="I893" s="28">
        <f t="shared" si="14"/>
        <v>0</v>
      </c>
    </row>
    <row r="894" spans="1:9" ht="15">
      <c r="A894" s="1"/>
      <c r="B894" s="91"/>
      <c r="C894" s="1">
        <v>1</v>
      </c>
      <c r="G894" s="68"/>
      <c r="H894" s="28">
        <v>1</v>
      </c>
      <c r="I894" s="28">
        <f t="shared" si="14"/>
        <v>0</v>
      </c>
    </row>
    <row r="895" spans="1:9" ht="15">
      <c r="A895" s="1"/>
      <c r="B895" s="91"/>
      <c r="C895" s="1">
        <v>1</v>
      </c>
      <c r="G895" s="68"/>
      <c r="H895" s="28">
        <v>1</v>
      </c>
      <c r="I895" s="28">
        <f t="shared" si="14"/>
        <v>0</v>
      </c>
    </row>
    <row r="896" spans="1:9" ht="15">
      <c r="A896" s="1"/>
      <c r="B896" s="91"/>
      <c r="C896" s="1">
        <v>1</v>
      </c>
      <c r="G896" s="68"/>
      <c r="H896" s="28">
        <v>1</v>
      </c>
      <c r="I896" s="28">
        <f t="shared" si="14"/>
        <v>0</v>
      </c>
    </row>
    <row r="897" spans="1:9" ht="15">
      <c r="A897" s="1"/>
      <c r="B897" s="91"/>
      <c r="C897" s="1">
        <v>1</v>
      </c>
      <c r="G897" s="68"/>
      <c r="H897" s="28">
        <v>1</v>
      </c>
      <c r="I897" s="28">
        <f t="shared" si="14"/>
        <v>0</v>
      </c>
    </row>
    <row r="898" spans="1:9" ht="15">
      <c r="A898" s="1"/>
      <c r="B898" s="91"/>
      <c r="C898" s="1">
        <v>1</v>
      </c>
      <c r="G898" s="68"/>
      <c r="H898" s="28">
        <v>1</v>
      </c>
      <c r="I898" s="28">
        <f t="shared" si="14"/>
        <v>0</v>
      </c>
    </row>
    <row r="899" spans="1:9" ht="15">
      <c r="A899" s="1"/>
      <c r="B899" s="91"/>
      <c r="C899" s="1">
        <v>1</v>
      </c>
      <c r="G899" s="68"/>
      <c r="H899" s="28">
        <v>1</v>
      </c>
      <c r="I899" s="28">
        <f t="shared" si="14"/>
        <v>0</v>
      </c>
    </row>
    <row r="900" spans="1:9" ht="15">
      <c r="A900" s="1"/>
      <c r="B900" s="91"/>
      <c r="C900" s="1">
        <v>1</v>
      </c>
      <c r="G900" s="68"/>
      <c r="H900" s="28">
        <v>1</v>
      </c>
      <c r="I900" s="28">
        <f t="shared" si="14"/>
        <v>0</v>
      </c>
    </row>
    <row r="901" spans="1:9" ht="15">
      <c r="A901" s="1"/>
      <c r="B901" s="91"/>
      <c r="C901" s="1">
        <v>1</v>
      </c>
      <c r="G901" s="68"/>
      <c r="H901" s="28">
        <v>1</v>
      </c>
      <c r="I901" s="28">
        <f t="shared" ref="I901:I964" si="15">G901</f>
        <v>0</v>
      </c>
    </row>
    <row r="902" spans="1:9" ht="15">
      <c r="A902" s="1"/>
      <c r="B902" s="91"/>
      <c r="C902" s="1">
        <v>1</v>
      </c>
      <c r="G902" s="68"/>
      <c r="H902" s="28">
        <v>1</v>
      </c>
      <c r="I902" s="28">
        <f t="shared" si="15"/>
        <v>0</v>
      </c>
    </row>
    <row r="903" spans="1:9" ht="15">
      <c r="A903" s="1"/>
      <c r="B903" s="91"/>
      <c r="C903" s="1">
        <v>1</v>
      </c>
      <c r="G903" s="68"/>
      <c r="H903" s="28">
        <v>1</v>
      </c>
      <c r="I903" s="28">
        <f t="shared" si="15"/>
        <v>0</v>
      </c>
    </row>
    <row r="904" spans="1:9" ht="15">
      <c r="A904" s="1"/>
      <c r="B904" s="91"/>
      <c r="C904" s="1">
        <v>1</v>
      </c>
      <c r="G904" s="68"/>
      <c r="H904" s="28">
        <v>1</v>
      </c>
      <c r="I904" s="28">
        <f t="shared" si="15"/>
        <v>0</v>
      </c>
    </row>
    <row r="905" spans="1:9" ht="15">
      <c r="A905" s="1"/>
      <c r="B905" s="91"/>
      <c r="C905" s="1">
        <v>1</v>
      </c>
      <c r="G905" s="68"/>
      <c r="H905" s="28">
        <v>1</v>
      </c>
      <c r="I905" s="28">
        <f t="shared" si="15"/>
        <v>0</v>
      </c>
    </row>
    <row r="906" spans="1:9" ht="15">
      <c r="A906" s="1"/>
      <c r="B906" s="91"/>
      <c r="C906" s="1">
        <v>1</v>
      </c>
      <c r="G906" s="68"/>
      <c r="H906" s="28">
        <v>1</v>
      </c>
      <c r="I906" s="28">
        <f t="shared" si="15"/>
        <v>0</v>
      </c>
    </row>
    <row r="907" spans="1:9" ht="15">
      <c r="A907" s="1"/>
      <c r="B907" s="91"/>
      <c r="C907" s="1">
        <v>1</v>
      </c>
      <c r="G907" s="68"/>
      <c r="H907" s="28">
        <v>1</v>
      </c>
      <c r="I907" s="28">
        <f t="shared" si="15"/>
        <v>0</v>
      </c>
    </row>
    <row r="908" spans="1:9" ht="15">
      <c r="A908" s="1"/>
      <c r="B908" s="91"/>
      <c r="C908" s="1">
        <v>1</v>
      </c>
      <c r="G908" s="68"/>
      <c r="H908" s="28">
        <v>1</v>
      </c>
      <c r="I908" s="28">
        <f t="shared" si="15"/>
        <v>0</v>
      </c>
    </row>
    <row r="909" spans="1:9" ht="15">
      <c r="A909" s="1"/>
      <c r="B909" s="91"/>
      <c r="C909" s="1">
        <v>1</v>
      </c>
      <c r="G909" s="68"/>
      <c r="H909" s="28">
        <v>1</v>
      </c>
      <c r="I909" s="28">
        <f t="shared" si="15"/>
        <v>0</v>
      </c>
    </row>
    <row r="910" spans="1:9" ht="15">
      <c r="A910" s="1"/>
      <c r="B910" s="91"/>
      <c r="C910" s="1">
        <v>1</v>
      </c>
      <c r="G910" s="68"/>
      <c r="H910" s="28">
        <v>1</v>
      </c>
      <c r="I910" s="28">
        <f t="shared" si="15"/>
        <v>0</v>
      </c>
    </row>
    <row r="911" spans="1:9" ht="15">
      <c r="A911" s="1"/>
      <c r="B911" s="91"/>
      <c r="C911" s="1">
        <v>1</v>
      </c>
      <c r="G911" s="68"/>
      <c r="H911" s="28">
        <v>1</v>
      </c>
      <c r="I911" s="28">
        <f t="shared" si="15"/>
        <v>0</v>
      </c>
    </row>
    <row r="912" spans="1:9" ht="15">
      <c r="A912" s="1"/>
      <c r="B912" s="91"/>
      <c r="C912" s="1">
        <v>1</v>
      </c>
      <c r="G912" s="68"/>
      <c r="H912" s="28">
        <v>1</v>
      </c>
      <c r="I912" s="28">
        <f t="shared" si="15"/>
        <v>0</v>
      </c>
    </row>
    <row r="913" spans="1:9" ht="15">
      <c r="A913" s="1"/>
      <c r="B913" s="91"/>
      <c r="C913" s="1">
        <v>1</v>
      </c>
      <c r="G913" s="68"/>
      <c r="H913" s="28">
        <v>1</v>
      </c>
      <c r="I913" s="28">
        <f t="shared" si="15"/>
        <v>0</v>
      </c>
    </row>
    <row r="914" spans="1:9" ht="15">
      <c r="A914" s="1"/>
      <c r="B914" s="91"/>
      <c r="C914" s="1">
        <v>1</v>
      </c>
      <c r="G914" s="68"/>
      <c r="H914" s="28">
        <v>1</v>
      </c>
      <c r="I914" s="28">
        <f t="shared" si="15"/>
        <v>0</v>
      </c>
    </row>
    <row r="915" spans="1:9" ht="15">
      <c r="A915" s="1"/>
      <c r="B915" s="91"/>
      <c r="C915" s="1">
        <v>1</v>
      </c>
      <c r="G915" s="68"/>
      <c r="H915" s="28">
        <v>1</v>
      </c>
      <c r="I915" s="28">
        <f t="shared" si="15"/>
        <v>0</v>
      </c>
    </row>
    <row r="916" spans="1:9" ht="15">
      <c r="A916" s="1"/>
      <c r="B916" s="91"/>
      <c r="C916" s="1">
        <v>1</v>
      </c>
      <c r="G916" s="68"/>
      <c r="H916" s="28">
        <v>1</v>
      </c>
      <c r="I916" s="28">
        <f t="shared" si="15"/>
        <v>0</v>
      </c>
    </row>
    <row r="917" spans="1:9" ht="15">
      <c r="A917" s="1"/>
      <c r="B917" s="91"/>
      <c r="C917" s="1">
        <v>1</v>
      </c>
      <c r="G917" s="68"/>
      <c r="H917" s="28">
        <v>1</v>
      </c>
      <c r="I917" s="28">
        <f t="shared" si="15"/>
        <v>0</v>
      </c>
    </row>
    <row r="918" spans="1:9" ht="15">
      <c r="A918" s="1"/>
      <c r="B918" s="91"/>
      <c r="C918" s="1">
        <v>1</v>
      </c>
      <c r="G918" s="68"/>
      <c r="H918" s="28">
        <v>1</v>
      </c>
      <c r="I918" s="28">
        <f t="shared" si="15"/>
        <v>0</v>
      </c>
    </row>
    <row r="919" spans="1:9" ht="15">
      <c r="A919" s="1"/>
      <c r="B919" s="91"/>
      <c r="C919" s="1">
        <v>1</v>
      </c>
      <c r="G919" s="68"/>
      <c r="H919" s="28">
        <v>1</v>
      </c>
      <c r="I919" s="28">
        <f t="shared" si="15"/>
        <v>0</v>
      </c>
    </row>
    <row r="920" spans="1:9" ht="15">
      <c r="A920" s="1"/>
      <c r="B920" s="91"/>
      <c r="C920" s="1">
        <v>1</v>
      </c>
      <c r="G920" s="68"/>
      <c r="H920" s="28">
        <v>1</v>
      </c>
      <c r="I920" s="28">
        <f t="shared" si="15"/>
        <v>0</v>
      </c>
    </row>
    <row r="921" spans="1:9" ht="15">
      <c r="A921" s="1"/>
      <c r="B921" s="91"/>
      <c r="C921" s="1">
        <v>1</v>
      </c>
      <c r="G921" s="68"/>
      <c r="H921" s="28">
        <v>1</v>
      </c>
      <c r="I921" s="28">
        <f t="shared" si="15"/>
        <v>0</v>
      </c>
    </row>
    <row r="922" spans="1:9" ht="15">
      <c r="A922" s="1"/>
      <c r="B922" s="91"/>
      <c r="C922" s="1">
        <v>1</v>
      </c>
      <c r="G922" s="68"/>
      <c r="H922" s="28">
        <v>1</v>
      </c>
      <c r="I922" s="28">
        <f t="shared" si="15"/>
        <v>0</v>
      </c>
    </row>
    <row r="923" spans="1:9" ht="15">
      <c r="A923" s="1"/>
      <c r="B923" s="91"/>
      <c r="C923" s="1">
        <v>1</v>
      </c>
      <c r="G923" s="68"/>
      <c r="H923" s="28">
        <v>1</v>
      </c>
      <c r="I923" s="28">
        <f t="shared" si="15"/>
        <v>0</v>
      </c>
    </row>
    <row r="924" spans="1:9" ht="15">
      <c r="A924" s="1"/>
      <c r="B924" s="91"/>
      <c r="C924" s="1">
        <v>1</v>
      </c>
      <c r="G924" s="68"/>
      <c r="H924" s="28">
        <v>1</v>
      </c>
      <c r="I924" s="28">
        <f t="shared" si="15"/>
        <v>0</v>
      </c>
    </row>
    <row r="925" spans="1:9" ht="15">
      <c r="A925" s="1"/>
      <c r="B925" s="91"/>
      <c r="C925" s="1">
        <v>1</v>
      </c>
      <c r="G925" s="68"/>
      <c r="H925" s="28">
        <v>1</v>
      </c>
      <c r="I925" s="28">
        <f t="shared" si="15"/>
        <v>0</v>
      </c>
    </row>
    <row r="926" spans="1:9" ht="15">
      <c r="A926" s="1"/>
      <c r="B926" s="91"/>
      <c r="C926" s="1">
        <v>1</v>
      </c>
      <c r="G926" s="68"/>
      <c r="H926" s="28">
        <v>1</v>
      </c>
      <c r="I926" s="28">
        <f t="shared" si="15"/>
        <v>0</v>
      </c>
    </row>
    <row r="927" spans="1:9" ht="15">
      <c r="A927" s="1"/>
      <c r="B927" s="91"/>
      <c r="C927" s="1">
        <v>1</v>
      </c>
      <c r="G927" s="68"/>
      <c r="H927" s="28">
        <v>1</v>
      </c>
      <c r="I927" s="28">
        <f t="shared" si="15"/>
        <v>0</v>
      </c>
    </row>
    <row r="928" spans="1:9" ht="15">
      <c r="A928" s="1"/>
      <c r="B928" s="91"/>
      <c r="C928" s="1">
        <v>1</v>
      </c>
      <c r="G928" s="68"/>
      <c r="H928" s="28">
        <v>1</v>
      </c>
      <c r="I928" s="28">
        <f t="shared" si="15"/>
        <v>0</v>
      </c>
    </row>
    <row r="929" spans="1:9" ht="15">
      <c r="A929" s="1"/>
      <c r="B929" s="91"/>
      <c r="C929" s="1">
        <v>1</v>
      </c>
      <c r="G929" s="68"/>
      <c r="H929" s="28">
        <v>1</v>
      </c>
      <c r="I929" s="28">
        <f t="shared" si="15"/>
        <v>0</v>
      </c>
    </row>
    <row r="930" spans="1:9" ht="15">
      <c r="A930" s="1"/>
      <c r="B930" s="91"/>
      <c r="C930" s="1">
        <v>1</v>
      </c>
      <c r="G930" s="68"/>
      <c r="H930" s="28">
        <v>1</v>
      </c>
      <c r="I930" s="28">
        <f t="shared" si="15"/>
        <v>0</v>
      </c>
    </row>
    <row r="931" spans="1:9" ht="15">
      <c r="A931" s="1"/>
      <c r="B931" s="91"/>
      <c r="C931" s="1">
        <v>1</v>
      </c>
      <c r="G931" s="68"/>
      <c r="H931" s="28">
        <v>1</v>
      </c>
      <c r="I931" s="28">
        <f t="shared" si="15"/>
        <v>0</v>
      </c>
    </row>
    <row r="932" spans="1:9" ht="15">
      <c r="A932" s="1"/>
      <c r="B932" s="91"/>
      <c r="C932" s="1">
        <v>1</v>
      </c>
      <c r="G932" s="68"/>
      <c r="H932" s="28">
        <v>1</v>
      </c>
      <c r="I932" s="28">
        <f t="shared" si="15"/>
        <v>0</v>
      </c>
    </row>
    <row r="933" spans="1:9" ht="15">
      <c r="A933" s="1"/>
      <c r="B933" s="91"/>
      <c r="C933" s="1">
        <v>1</v>
      </c>
      <c r="G933" s="68"/>
      <c r="H933" s="28">
        <v>1</v>
      </c>
      <c r="I933" s="28">
        <f t="shared" si="15"/>
        <v>0</v>
      </c>
    </row>
    <row r="934" spans="1:9" ht="15">
      <c r="A934" s="1"/>
      <c r="B934" s="91"/>
      <c r="C934" s="1">
        <v>1</v>
      </c>
      <c r="G934" s="68"/>
      <c r="H934" s="28">
        <v>1</v>
      </c>
      <c r="I934" s="28">
        <f t="shared" si="15"/>
        <v>0</v>
      </c>
    </row>
    <row r="935" spans="1:9" ht="15">
      <c r="A935" s="1"/>
      <c r="B935" s="91"/>
      <c r="C935" s="1">
        <v>1</v>
      </c>
      <c r="G935" s="68"/>
      <c r="H935" s="28">
        <v>1</v>
      </c>
      <c r="I935" s="28">
        <f t="shared" si="15"/>
        <v>0</v>
      </c>
    </row>
    <row r="936" spans="1:9" ht="15">
      <c r="A936" s="1"/>
      <c r="B936" s="91"/>
      <c r="C936" s="1">
        <v>1</v>
      </c>
      <c r="G936" s="68"/>
      <c r="H936" s="28">
        <v>1</v>
      </c>
      <c r="I936" s="28">
        <f t="shared" si="15"/>
        <v>0</v>
      </c>
    </row>
    <row r="937" spans="1:9" ht="15">
      <c r="A937" s="1"/>
      <c r="B937" s="91"/>
      <c r="C937" s="1">
        <v>1</v>
      </c>
      <c r="G937" s="68"/>
      <c r="H937" s="28">
        <v>1</v>
      </c>
      <c r="I937" s="28">
        <f t="shared" si="15"/>
        <v>0</v>
      </c>
    </row>
    <row r="938" spans="1:9" ht="15">
      <c r="A938" s="1"/>
      <c r="B938" s="91"/>
      <c r="C938" s="1">
        <v>1</v>
      </c>
      <c r="G938" s="68"/>
      <c r="H938" s="28">
        <v>1</v>
      </c>
      <c r="I938" s="28">
        <f t="shared" si="15"/>
        <v>0</v>
      </c>
    </row>
    <row r="939" spans="1:9" ht="15">
      <c r="A939" s="1"/>
      <c r="B939" s="91"/>
      <c r="C939" s="1">
        <v>1</v>
      </c>
      <c r="G939" s="68"/>
      <c r="H939" s="28">
        <v>1</v>
      </c>
      <c r="I939" s="28">
        <f t="shared" si="15"/>
        <v>0</v>
      </c>
    </row>
    <row r="940" spans="1:9" ht="15">
      <c r="A940" s="1"/>
      <c r="B940" s="91"/>
      <c r="C940" s="1">
        <v>1</v>
      </c>
      <c r="G940" s="68"/>
      <c r="H940" s="28">
        <v>1</v>
      </c>
      <c r="I940" s="28">
        <f t="shared" si="15"/>
        <v>0</v>
      </c>
    </row>
    <row r="941" spans="1:9" ht="15">
      <c r="A941" s="1"/>
      <c r="B941" s="91"/>
      <c r="C941" s="1">
        <v>1</v>
      </c>
      <c r="G941" s="68"/>
      <c r="H941" s="28">
        <v>1</v>
      </c>
      <c r="I941" s="28">
        <f t="shared" si="15"/>
        <v>0</v>
      </c>
    </row>
    <row r="942" spans="1:9" ht="15">
      <c r="A942" s="1"/>
      <c r="B942" s="91"/>
      <c r="C942" s="1">
        <v>1</v>
      </c>
      <c r="G942" s="68"/>
      <c r="H942" s="28">
        <v>1</v>
      </c>
      <c r="I942" s="28">
        <f t="shared" si="15"/>
        <v>0</v>
      </c>
    </row>
    <row r="943" spans="1:9" ht="15">
      <c r="A943" s="1"/>
      <c r="B943" s="91"/>
      <c r="C943" s="1">
        <v>1</v>
      </c>
      <c r="G943" s="68"/>
      <c r="H943" s="28">
        <v>1</v>
      </c>
      <c r="I943" s="28">
        <f t="shared" si="15"/>
        <v>0</v>
      </c>
    </row>
    <row r="944" spans="1:9" ht="15">
      <c r="A944" s="1"/>
      <c r="B944" s="91"/>
      <c r="C944" s="1">
        <v>1</v>
      </c>
      <c r="G944" s="68"/>
      <c r="H944" s="28">
        <v>1</v>
      </c>
      <c r="I944" s="28">
        <f t="shared" si="15"/>
        <v>0</v>
      </c>
    </row>
    <row r="945" spans="1:9" ht="15">
      <c r="A945" s="1"/>
      <c r="B945" s="91"/>
      <c r="C945" s="1">
        <v>1</v>
      </c>
      <c r="G945" s="68"/>
      <c r="H945" s="28">
        <v>1</v>
      </c>
      <c r="I945" s="28">
        <f t="shared" si="15"/>
        <v>0</v>
      </c>
    </row>
    <row r="946" spans="1:9" ht="15">
      <c r="A946" s="1"/>
      <c r="B946" s="91"/>
      <c r="C946" s="1">
        <v>1</v>
      </c>
      <c r="G946" s="68"/>
      <c r="H946" s="28">
        <v>1</v>
      </c>
      <c r="I946" s="28">
        <f t="shared" si="15"/>
        <v>0</v>
      </c>
    </row>
    <row r="947" spans="1:9" ht="15">
      <c r="A947" s="1"/>
      <c r="B947" s="91"/>
      <c r="C947" s="1">
        <v>1</v>
      </c>
      <c r="G947" s="68"/>
      <c r="H947" s="28">
        <v>1</v>
      </c>
      <c r="I947" s="28">
        <f t="shared" si="15"/>
        <v>0</v>
      </c>
    </row>
    <row r="948" spans="1:9" ht="15">
      <c r="A948" s="1"/>
      <c r="B948" s="91"/>
      <c r="C948" s="1">
        <v>1</v>
      </c>
      <c r="G948" s="68"/>
      <c r="H948" s="28">
        <v>1</v>
      </c>
      <c r="I948" s="28">
        <f t="shared" si="15"/>
        <v>0</v>
      </c>
    </row>
    <row r="949" spans="1:9" ht="15">
      <c r="A949" s="1"/>
      <c r="B949" s="91"/>
      <c r="C949" s="1">
        <v>1</v>
      </c>
      <c r="G949" s="68"/>
      <c r="H949" s="28">
        <v>1</v>
      </c>
      <c r="I949" s="28">
        <f t="shared" si="15"/>
        <v>0</v>
      </c>
    </row>
    <row r="950" spans="1:9" ht="15">
      <c r="A950" s="1"/>
      <c r="B950" s="91"/>
      <c r="C950" s="1">
        <v>1</v>
      </c>
      <c r="G950" s="68"/>
      <c r="H950" s="28">
        <v>1</v>
      </c>
      <c r="I950" s="28">
        <f t="shared" si="15"/>
        <v>0</v>
      </c>
    </row>
    <row r="951" spans="1:9" ht="15">
      <c r="A951" s="1"/>
      <c r="B951" s="91"/>
      <c r="C951" s="1">
        <v>1</v>
      </c>
      <c r="G951" s="68"/>
      <c r="H951" s="28">
        <v>1</v>
      </c>
      <c r="I951" s="28">
        <f t="shared" si="15"/>
        <v>0</v>
      </c>
    </row>
    <row r="952" spans="1:9" ht="15">
      <c r="A952" s="1"/>
      <c r="B952" s="91"/>
      <c r="C952" s="1">
        <v>1</v>
      </c>
      <c r="G952" s="68"/>
      <c r="H952" s="28">
        <v>1</v>
      </c>
      <c r="I952" s="28">
        <f t="shared" si="15"/>
        <v>0</v>
      </c>
    </row>
    <row r="953" spans="1:9" ht="15">
      <c r="A953" s="1"/>
      <c r="B953" s="91"/>
      <c r="C953" s="1">
        <v>1</v>
      </c>
      <c r="G953" s="68"/>
      <c r="H953" s="28">
        <v>1</v>
      </c>
      <c r="I953" s="28">
        <f t="shared" si="15"/>
        <v>0</v>
      </c>
    </row>
    <row r="954" spans="1:9" ht="15">
      <c r="A954" s="1"/>
      <c r="B954" s="91"/>
      <c r="C954" s="1">
        <v>1</v>
      </c>
      <c r="G954" s="68"/>
      <c r="H954" s="28">
        <v>1</v>
      </c>
      <c r="I954" s="28">
        <f t="shared" si="15"/>
        <v>0</v>
      </c>
    </row>
    <row r="955" spans="1:9" ht="15">
      <c r="A955" s="1"/>
      <c r="B955" s="91"/>
      <c r="C955" s="1">
        <v>1</v>
      </c>
      <c r="G955" s="68"/>
      <c r="H955" s="28">
        <v>1</v>
      </c>
      <c r="I955" s="28">
        <f t="shared" si="15"/>
        <v>0</v>
      </c>
    </row>
    <row r="956" spans="1:9" ht="15">
      <c r="A956" s="1"/>
      <c r="B956" s="91"/>
      <c r="C956" s="1">
        <v>1</v>
      </c>
      <c r="G956" s="68"/>
      <c r="H956" s="28">
        <v>1</v>
      </c>
      <c r="I956" s="28">
        <f t="shared" si="15"/>
        <v>0</v>
      </c>
    </row>
    <row r="957" spans="1:9" ht="15">
      <c r="A957" s="1"/>
      <c r="B957" s="91"/>
      <c r="C957" s="1">
        <v>1</v>
      </c>
      <c r="G957" s="68"/>
      <c r="H957" s="28">
        <v>1</v>
      </c>
      <c r="I957" s="28">
        <f t="shared" si="15"/>
        <v>0</v>
      </c>
    </row>
    <row r="958" spans="1:9" ht="15">
      <c r="A958" s="1"/>
      <c r="B958" s="91"/>
      <c r="C958" s="1">
        <v>1</v>
      </c>
      <c r="G958" s="68"/>
      <c r="H958" s="28">
        <v>1</v>
      </c>
      <c r="I958" s="28">
        <f t="shared" si="15"/>
        <v>0</v>
      </c>
    </row>
    <row r="959" spans="1:9" ht="15">
      <c r="A959" s="1"/>
      <c r="B959" s="91"/>
      <c r="C959" s="1">
        <v>1</v>
      </c>
      <c r="G959" s="68"/>
      <c r="H959" s="28">
        <v>1</v>
      </c>
      <c r="I959" s="28">
        <f t="shared" si="15"/>
        <v>0</v>
      </c>
    </row>
    <row r="960" spans="1:9" ht="15">
      <c r="A960" s="1"/>
      <c r="B960" s="91"/>
      <c r="C960" s="1">
        <v>1</v>
      </c>
      <c r="G960" s="68"/>
      <c r="H960" s="28">
        <v>1</v>
      </c>
      <c r="I960" s="28">
        <f t="shared" si="15"/>
        <v>0</v>
      </c>
    </row>
    <row r="961" spans="1:9" ht="15">
      <c r="A961" s="1"/>
      <c r="B961" s="91"/>
      <c r="C961" s="1">
        <v>1</v>
      </c>
      <c r="G961" s="68"/>
      <c r="H961" s="28">
        <v>1</v>
      </c>
      <c r="I961" s="28">
        <f t="shared" si="15"/>
        <v>0</v>
      </c>
    </row>
    <row r="962" spans="1:9" ht="15">
      <c r="A962" s="1"/>
      <c r="B962" s="91"/>
      <c r="C962" s="1">
        <v>1</v>
      </c>
      <c r="G962" s="68"/>
      <c r="H962" s="28">
        <v>1</v>
      </c>
      <c r="I962" s="28">
        <f t="shared" si="15"/>
        <v>0</v>
      </c>
    </row>
    <row r="963" spans="1:9" ht="15">
      <c r="A963" s="1"/>
      <c r="B963" s="91"/>
      <c r="C963" s="1">
        <v>1</v>
      </c>
      <c r="G963" s="68"/>
      <c r="H963" s="28">
        <v>1</v>
      </c>
      <c r="I963" s="28">
        <f t="shared" si="15"/>
        <v>0</v>
      </c>
    </row>
    <row r="964" spans="1:9" ht="15">
      <c r="A964" s="1"/>
      <c r="B964" s="91"/>
      <c r="C964" s="1">
        <v>1</v>
      </c>
      <c r="G964" s="68"/>
      <c r="H964" s="28">
        <v>1</v>
      </c>
      <c r="I964" s="28">
        <f t="shared" si="15"/>
        <v>0</v>
      </c>
    </row>
    <row r="965" spans="1:9" ht="15">
      <c r="A965" s="1"/>
      <c r="B965" s="91"/>
      <c r="C965" s="1">
        <v>1</v>
      </c>
      <c r="G965" s="68"/>
      <c r="H965" s="28">
        <v>1</v>
      </c>
      <c r="I965" s="28">
        <f t="shared" ref="I965:I1028" si="16">G965</f>
        <v>0</v>
      </c>
    </row>
    <row r="966" spans="1:9" ht="15">
      <c r="A966" s="1"/>
      <c r="B966" s="91"/>
      <c r="C966" s="1">
        <v>1</v>
      </c>
      <c r="G966" s="68"/>
      <c r="H966" s="28">
        <v>1</v>
      </c>
      <c r="I966" s="28">
        <f t="shared" si="16"/>
        <v>0</v>
      </c>
    </row>
    <row r="967" spans="1:9" ht="15">
      <c r="A967" s="1"/>
      <c r="B967" s="91"/>
      <c r="C967" s="1">
        <v>1</v>
      </c>
      <c r="G967" s="68"/>
      <c r="H967" s="28">
        <v>1</v>
      </c>
      <c r="I967" s="28">
        <f t="shared" si="16"/>
        <v>0</v>
      </c>
    </row>
    <row r="968" spans="1:9" ht="15">
      <c r="A968" s="1"/>
      <c r="B968" s="91"/>
      <c r="C968" s="1">
        <v>1</v>
      </c>
      <c r="G968" s="68"/>
      <c r="H968" s="28">
        <v>1</v>
      </c>
      <c r="I968" s="28">
        <f t="shared" si="16"/>
        <v>0</v>
      </c>
    </row>
    <row r="969" spans="1:9" ht="15">
      <c r="A969" s="1"/>
      <c r="B969" s="91"/>
      <c r="C969" s="1">
        <v>1</v>
      </c>
      <c r="G969" s="68"/>
      <c r="H969" s="28">
        <v>1</v>
      </c>
      <c r="I969" s="28">
        <f t="shared" si="16"/>
        <v>0</v>
      </c>
    </row>
    <row r="970" spans="1:9" ht="15">
      <c r="A970" s="1"/>
      <c r="B970" s="91"/>
      <c r="C970" s="1">
        <v>1</v>
      </c>
      <c r="G970" s="68"/>
      <c r="H970" s="28">
        <v>1</v>
      </c>
      <c r="I970" s="28">
        <f t="shared" si="16"/>
        <v>0</v>
      </c>
    </row>
    <row r="971" spans="1:9" ht="15">
      <c r="A971" s="1"/>
      <c r="B971" s="91"/>
      <c r="C971" s="1">
        <v>1</v>
      </c>
      <c r="G971" s="68"/>
      <c r="H971" s="28">
        <v>1</v>
      </c>
      <c r="I971" s="28">
        <f t="shared" si="16"/>
        <v>0</v>
      </c>
    </row>
    <row r="972" spans="1:9" ht="15">
      <c r="A972" s="1"/>
      <c r="B972" s="91"/>
      <c r="C972" s="1">
        <v>1</v>
      </c>
      <c r="G972" s="68"/>
      <c r="H972" s="28">
        <v>1</v>
      </c>
      <c r="I972" s="28">
        <f t="shared" si="16"/>
        <v>0</v>
      </c>
    </row>
    <row r="973" spans="1:9" ht="15">
      <c r="A973" s="1"/>
      <c r="B973" s="91"/>
      <c r="C973" s="1">
        <v>1</v>
      </c>
      <c r="G973" s="68"/>
      <c r="H973" s="28">
        <v>1</v>
      </c>
      <c r="I973" s="28">
        <f t="shared" si="16"/>
        <v>0</v>
      </c>
    </row>
    <row r="974" spans="1:9" ht="15">
      <c r="A974" s="1"/>
      <c r="B974" s="91"/>
      <c r="C974" s="1">
        <v>1</v>
      </c>
      <c r="G974" s="68"/>
      <c r="H974" s="28">
        <v>1</v>
      </c>
      <c r="I974" s="28">
        <f t="shared" si="16"/>
        <v>0</v>
      </c>
    </row>
    <row r="975" spans="1:9" ht="15">
      <c r="A975" s="1"/>
      <c r="B975" s="91"/>
      <c r="C975" s="1">
        <v>1</v>
      </c>
      <c r="G975" s="68"/>
      <c r="H975" s="28">
        <v>1</v>
      </c>
      <c r="I975" s="28">
        <f t="shared" si="16"/>
        <v>0</v>
      </c>
    </row>
    <row r="976" spans="1:9" ht="15">
      <c r="A976" s="1"/>
      <c r="B976" s="91"/>
      <c r="C976" s="1">
        <v>1</v>
      </c>
      <c r="G976" s="68"/>
      <c r="H976" s="28">
        <v>1</v>
      </c>
      <c r="I976" s="28">
        <f t="shared" si="16"/>
        <v>0</v>
      </c>
    </row>
    <row r="977" spans="1:9" ht="15">
      <c r="A977" s="1"/>
      <c r="B977" s="91"/>
      <c r="C977" s="1">
        <v>1</v>
      </c>
      <c r="G977" s="68"/>
      <c r="H977" s="28">
        <v>1</v>
      </c>
      <c r="I977" s="28">
        <f t="shared" si="16"/>
        <v>0</v>
      </c>
    </row>
    <row r="978" spans="1:9" ht="15">
      <c r="A978" s="1"/>
      <c r="B978" s="91"/>
      <c r="C978" s="1">
        <v>1</v>
      </c>
      <c r="G978" s="68"/>
      <c r="H978" s="28">
        <v>1</v>
      </c>
      <c r="I978" s="28">
        <f t="shared" si="16"/>
        <v>0</v>
      </c>
    </row>
    <row r="979" spans="1:9" ht="15">
      <c r="A979" s="1"/>
      <c r="B979" s="91"/>
      <c r="C979" s="1">
        <v>1</v>
      </c>
      <c r="G979" s="68"/>
      <c r="H979" s="28">
        <v>1</v>
      </c>
      <c r="I979" s="28">
        <f t="shared" si="16"/>
        <v>0</v>
      </c>
    </row>
    <row r="980" spans="1:9" ht="15">
      <c r="A980" s="1"/>
      <c r="B980" s="91"/>
      <c r="C980" s="1">
        <v>1</v>
      </c>
      <c r="G980" s="68"/>
      <c r="H980" s="28">
        <v>1</v>
      </c>
      <c r="I980" s="28">
        <f t="shared" si="16"/>
        <v>0</v>
      </c>
    </row>
    <row r="981" spans="1:9" ht="15">
      <c r="A981" s="1"/>
      <c r="B981" s="91"/>
      <c r="C981" s="1">
        <v>1</v>
      </c>
      <c r="G981" s="68"/>
      <c r="H981" s="28">
        <v>1</v>
      </c>
      <c r="I981" s="28">
        <f t="shared" si="16"/>
        <v>0</v>
      </c>
    </row>
    <row r="982" spans="1:9" ht="15">
      <c r="A982" s="1"/>
      <c r="B982" s="91"/>
      <c r="C982" s="1">
        <v>1</v>
      </c>
      <c r="G982" s="68"/>
      <c r="H982" s="28">
        <v>1</v>
      </c>
      <c r="I982" s="28">
        <f t="shared" si="16"/>
        <v>0</v>
      </c>
    </row>
    <row r="983" spans="1:9" ht="15">
      <c r="A983" s="1"/>
      <c r="B983" s="91"/>
      <c r="C983" s="1">
        <v>1</v>
      </c>
      <c r="G983" s="68"/>
      <c r="H983" s="28">
        <v>1</v>
      </c>
      <c r="I983" s="28">
        <f t="shared" si="16"/>
        <v>0</v>
      </c>
    </row>
    <row r="984" spans="1:9" ht="15">
      <c r="A984" s="1"/>
      <c r="B984" s="91"/>
      <c r="C984" s="1">
        <v>1</v>
      </c>
      <c r="G984" s="68"/>
      <c r="H984" s="28">
        <v>1</v>
      </c>
      <c r="I984" s="28">
        <f t="shared" si="16"/>
        <v>0</v>
      </c>
    </row>
    <row r="985" spans="1:9" ht="15">
      <c r="A985" s="1"/>
      <c r="B985" s="91"/>
      <c r="C985" s="1">
        <v>1</v>
      </c>
      <c r="G985" s="68"/>
      <c r="H985" s="28">
        <v>1</v>
      </c>
      <c r="I985" s="28">
        <f t="shared" si="16"/>
        <v>0</v>
      </c>
    </row>
    <row r="986" spans="1:9" ht="15">
      <c r="A986" s="1"/>
      <c r="B986" s="91"/>
      <c r="C986" s="1">
        <v>1</v>
      </c>
      <c r="G986" s="68"/>
      <c r="H986" s="28">
        <v>1</v>
      </c>
      <c r="I986" s="28">
        <f t="shared" si="16"/>
        <v>0</v>
      </c>
    </row>
    <row r="987" spans="1:9" ht="15">
      <c r="A987" s="1"/>
      <c r="B987" s="91"/>
      <c r="C987" s="1">
        <v>1</v>
      </c>
      <c r="G987" s="68"/>
      <c r="H987" s="28">
        <v>1</v>
      </c>
      <c r="I987" s="28">
        <f t="shared" si="16"/>
        <v>0</v>
      </c>
    </row>
    <row r="988" spans="1:9" ht="15">
      <c r="A988" s="1"/>
      <c r="B988" s="91"/>
      <c r="C988" s="1">
        <v>1</v>
      </c>
      <c r="G988" s="68"/>
      <c r="H988" s="28">
        <v>1</v>
      </c>
      <c r="I988" s="28">
        <f t="shared" si="16"/>
        <v>0</v>
      </c>
    </row>
    <row r="989" spans="1:9" ht="15">
      <c r="A989" s="1"/>
      <c r="B989" s="91"/>
      <c r="C989" s="1">
        <v>1</v>
      </c>
      <c r="G989" s="68"/>
      <c r="H989" s="28">
        <v>1</v>
      </c>
      <c r="I989" s="28">
        <f t="shared" si="16"/>
        <v>0</v>
      </c>
    </row>
    <row r="990" spans="1:9" ht="15">
      <c r="A990" s="1"/>
      <c r="B990" s="91"/>
      <c r="C990" s="1">
        <v>1</v>
      </c>
      <c r="G990" s="68"/>
      <c r="H990" s="28">
        <v>1</v>
      </c>
      <c r="I990" s="28">
        <f t="shared" si="16"/>
        <v>0</v>
      </c>
    </row>
    <row r="991" spans="1:9" ht="15">
      <c r="A991" s="1"/>
      <c r="B991" s="91"/>
      <c r="C991" s="1">
        <v>1</v>
      </c>
      <c r="G991" s="68"/>
      <c r="H991" s="28">
        <v>1</v>
      </c>
      <c r="I991" s="28">
        <f t="shared" si="16"/>
        <v>0</v>
      </c>
    </row>
    <row r="992" spans="1:9" ht="15">
      <c r="A992" s="1"/>
      <c r="B992" s="91"/>
      <c r="C992" s="1">
        <v>1</v>
      </c>
      <c r="G992" s="68"/>
      <c r="H992" s="28">
        <v>1</v>
      </c>
      <c r="I992" s="28">
        <f t="shared" si="16"/>
        <v>0</v>
      </c>
    </row>
    <row r="993" spans="1:9" ht="15">
      <c r="A993" s="1"/>
      <c r="B993" s="91"/>
      <c r="C993" s="1">
        <v>1</v>
      </c>
      <c r="G993" s="68"/>
      <c r="H993" s="28">
        <v>1</v>
      </c>
      <c r="I993" s="28">
        <f t="shared" si="16"/>
        <v>0</v>
      </c>
    </row>
    <row r="994" spans="1:9" ht="15">
      <c r="A994" s="1"/>
      <c r="B994" s="91"/>
      <c r="C994" s="1">
        <v>1</v>
      </c>
      <c r="G994" s="68"/>
      <c r="H994" s="28">
        <v>1</v>
      </c>
      <c r="I994" s="28">
        <f t="shared" si="16"/>
        <v>0</v>
      </c>
    </row>
    <row r="995" spans="1:9" ht="15">
      <c r="A995" s="1"/>
      <c r="B995" s="91"/>
      <c r="C995" s="1">
        <v>1</v>
      </c>
      <c r="G995" s="68"/>
      <c r="H995" s="28">
        <v>1</v>
      </c>
      <c r="I995" s="28">
        <f t="shared" si="16"/>
        <v>0</v>
      </c>
    </row>
    <row r="996" spans="1:9" ht="15">
      <c r="A996" s="1"/>
      <c r="B996" s="91"/>
      <c r="C996" s="1">
        <v>1</v>
      </c>
      <c r="G996" s="68"/>
      <c r="H996" s="28">
        <v>1</v>
      </c>
      <c r="I996" s="28">
        <f t="shared" si="16"/>
        <v>0</v>
      </c>
    </row>
    <row r="997" spans="1:9" ht="15">
      <c r="A997" s="1"/>
      <c r="G997" s="68"/>
      <c r="H997" s="28">
        <v>1</v>
      </c>
      <c r="I997" s="28">
        <f t="shared" si="16"/>
        <v>0</v>
      </c>
    </row>
    <row r="998" spans="1:9" ht="15">
      <c r="A998" s="1"/>
      <c r="G998" s="68"/>
      <c r="H998" s="28">
        <v>1</v>
      </c>
      <c r="I998" s="28">
        <f t="shared" si="16"/>
        <v>0</v>
      </c>
    </row>
    <row r="999" spans="1:9" ht="15">
      <c r="A999" s="1"/>
      <c r="G999" s="68"/>
      <c r="H999" s="28">
        <v>1</v>
      </c>
      <c r="I999" s="28">
        <f t="shared" si="16"/>
        <v>0</v>
      </c>
    </row>
    <row r="1000" spans="1:9" ht="15">
      <c r="A1000" s="1"/>
      <c r="G1000" s="68"/>
      <c r="H1000" s="28">
        <v>1</v>
      </c>
      <c r="I1000" s="28">
        <f t="shared" si="16"/>
        <v>0</v>
      </c>
    </row>
    <row r="1001" spans="1:9" ht="15">
      <c r="A1001" s="1"/>
      <c r="G1001" s="68"/>
      <c r="H1001" s="28">
        <v>1</v>
      </c>
      <c r="I1001" s="28">
        <f t="shared" si="16"/>
        <v>0</v>
      </c>
    </row>
    <row r="1002" spans="1:9" ht="15">
      <c r="A1002" s="1"/>
      <c r="G1002" s="68"/>
      <c r="H1002" s="28">
        <v>1</v>
      </c>
      <c r="I1002" s="28">
        <f t="shared" si="16"/>
        <v>0</v>
      </c>
    </row>
    <row r="1003" spans="1:9" ht="15">
      <c r="A1003" s="1"/>
      <c r="G1003" s="68"/>
      <c r="H1003" s="28">
        <v>1</v>
      </c>
      <c r="I1003" s="28">
        <f t="shared" si="16"/>
        <v>0</v>
      </c>
    </row>
    <row r="1004" spans="1:9" ht="15">
      <c r="A1004" s="1"/>
      <c r="G1004" s="68"/>
      <c r="H1004" s="28">
        <v>1</v>
      </c>
      <c r="I1004" s="28">
        <f t="shared" si="16"/>
        <v>0</v>
      </c>
    </row>
    <row r="1005" spans="1:9" ht="15">
      <c r="A1005" s="1"/>
      <c r="G1005" s="68"/>
      <c r="H1005" s="28">
        <v>1</v>
      </c>
      <c r="I1005" s="28">
        <f t="shared" si="16"/>
        <v>0</v>
      </c>
    </row>
    <row r="1006" spans="1:9" ht="15">
      <c r="A1006" s="1"/>
      <c r="G1006" s="68"/>
      <c r="H1006" s="28">
        <v>1</v>
      </c>
      <c r="I1006" s="28">
        <f t="shared" si="16"/>
        <v>0</v>
      </c>
    </row>
    <row r="1007" spans="1:9" ht="15">
      <c r="A1007" s="1"/>
      <c r="G1007" s="68"/>
      <c r="H1007" s="28">
        <v>1</v>
      </c>
      <c r="I1007" s="28">
        <f t="shared" si="16"/>
        <v>0</v>
      </c>
    </row>
    <row r="1008" spans="1:9" ht="15">
      <c r="A1008" s="1"/>
      <c r="G1008" s="68"/>
      <c r="H1008" s="28">
        <v>1</v>
      </c>
      <c r="I1008" s="28">
        <f t="shared" si="16"/>
        <v>0</v>
      </c>
    </row>
    <row r="1009" spans="1:9" ht="15">
      <c r="A1009" s="1"/>
      <c r="G1009" s="68"/>
      <c r="H1009" s="28">
        <v>1</v>
      </c>
      <c r="I1009" s="28">
        <f t="shared" si="16"/>
        <v>0</v>
      </c>
    </row>
    <row r="1010" spans="1:9" ht="15">
      <c r="A1010" s="1"/>
      <c r="G1010" s="68"/>
      <c r="H1010" s="28">
        <v>1</v>
      </c>
      <c r="I1010" s="28">
        <f t="shared" si="16"/>
        <v>0</v>
      </c>
    </row>
    <row r="1011" spans="1:9" ht="15">
      <c r="A1011" s="1"/>
      <c r="G1011" s="68"/>
      <c r="H1011" s="28">
        <v>1</v>
      </c>
      <c r="I1011" s="28">
        <f t="shared" si="16"/>
        <v>0</v>
      </c>
    </row>
    <row r="1012" spans="1:9" ht="15">
      <c r="A1012" s="1"/>
      <c r="G1012" s="68"/>
      <c r="H1012" s="28">
        <v>1</v>
      </c>
      <c r="I1012" s="28">
        <f t="shared" si="16"/>
        <v>0</v>
      </c>
    </row>
    <row r="1013" spans="1:9" ht="15">
      <c r="A1013" s="1"/>
      <c r="G1013" s="68"/>
      <c r="H1013" s="28">
        <v>1</v>
      </c>
      <c r="I1013" s="28">
        <f t="shared" si="16"/>
        <v>0</v>
      </c>
    </row>
    <row r="1014" spans="1:9" ht="15">
      <c r="A1014" s="1"/>
      <c r="G1014" s="68"/>
      <c r="H1014" s="28">
        <v>1</v>
      </c>
      <c r="I1014" s="28">
        <f t="shared" si="16"/>
        <v>0</v>
      </c>
    </row>
    <row r="1015" spans="1:9" ht="15">
      <c r="A1015" s="1"/>
      <c r="G1015" s="68"/>
      <c r="H1015" s="28">
        <v>1</v>
      </c>
      <c r="I1015" s="28">
        <f t="shared" si="16"/>
        <v>0</v>
      </c>
    </row>
    <row r="1016" spans="1:9" ht="15">
      <c r="A1016" s="1"/>
      <c r="G1016" s="68"/>
      <c r="H1016" s="28">
        <v>1</v>
      </c>
      <c r="I1016" s="28">
        <f t="shared" si="16"/>
        <v>0</v>
      </c>
    </row>
    <row r="1017" spans="1:9" ht="15">
      <c r="A1017" s="1"/>
      <c r="G1017" s="68"/>
      <c r="H1017" s="28">
        <v>1</v>
      </c>
      <c r="I1017" s="28">
        <f t="shared" si="16"/>
        <v>0</v>
      </c>
    </row>
    <row r="1018" spans="1:9" ht="15">
      <c r="A1018" s="1"/>
      <c r="G1018" s="68"/>
      <c r="H1018" s="28">
        <v>1</v>
      </c>
      <c r="I1018" s="28">
        <f t="shared" si="16"/>
        <v>0</v>
      </c>
    </row>
    <row r="1019" spans="1:9" ht="15">
      <c r="A1019" s="1"/>
      <c r="G1019" s="68"/>
      <c r="H1019" s="28">
        <v>1</v>
      </c>
      <c r="I1019" s="28">
        <f t="shared" si="16"/>
        <v>0</v>
      </c>
    </row>
    <row r="1020" spans="1:9" ht="15">
      <c r="A1020" s="1"/>
      <c r="G1020" s="68"/>
      <c r="H1020" s="28">
        <v>1</v>
      </c>
      <c r="I1020" s="28">
        <f t="shared" si="16"/>
        <v>0</v>
      </c>
    </row>
    <row r="1021" spans="1:9" ht="15">
      <c r="A1021" s="1"/>
      <c r="G1021" s="68"/>
      <c r="H1021" s="28">
        <v>1</v>
      </c>
      <c r="I1021" s="28">
        <f t="shared" si="16"/>
        <v>0</v>
      </c>
    </row>
    <row r="1022" spans="1:9" ht="15">
      <c r="A1022" s="1"/>
      <c r="G1022" s="68"/>
      <c r="H1022" s="28">
        <v>1</v>
      </c>
      <c r="I1022" s="28">
        <f t="shared" si="16"/>
        <v>0</v>
      </c>
    </row>
    <row r="1023" spans="1:9" ht="15">
      <c r="A1023" s="1"/>
      <c r="G1023" s="68"/>
      <c r="H1023" s="28">
        <v>1</v>
      </c>
      <c r="I1023" s="28">
        <f t="shared" si="16"/>
        <v>0</v>
      </c>
    </row>
    <row r="1024" spans="1:9" ht="15">
      <c r="A1024" s="1"/>
      <c r="G1024" s="68"/>
      <c r="H1024" s="28">
        <v>1</v>
      </c>
      <c r="I1024" s="28">
        <f t="shared" si="16"/>
        <v>0</v>
      </c>
    </row>
    <row r="1025" spans="1:9" ht="15">
      <c r="A1025" s="1"/>
      <c r="G1025" s="68"/>
      <c r="H1025" s="28">
        <v>1</v>
      </c>
      <c r="I1025" s="28">
        <f t="shared" si="16"/>
        <v>0</v>
      </c>
    </row>
    <row r="1026" spans="1:9" ht="15">
      <c r="A1026" s="1"/>
      <c r="G1026" s="68"/>
      <c r="H1026" s="28">
        <v>1</v>
      </c>
      <c r="I1026" s="28">
        <f t="shared" si="16"/>
        <v>0</v>
      </c>
    </row>
    <row r="1027" spans="1:9" ht="15">
      <c r="A1027" s="1"/>
      <c r="G1027" s="68"/>
      <c r="H1027" s="28">
        <v>1</v>
      </c>
      <c r="I1027" s="28">
        <f t="shared" si="16"/>
        <v>0</v>
      </c>
    </row>
    <row r="1028" spans="1:9" ht="15">
      <c r="A1028" s="1"/>
      <c r="G1028" s="68"/>
      <c r="H1028" s="28">
        <v>1</v>
      </c>
      <c r="I1028" s="28">
        <f t="shared" si="16"/>
        <v>0</v>
      </c>
    </row>
    <row r="1029" spans="1:9" ht="15">
      <c r="A1029" s="1"/>
      <c r="G1029" s="68"/>
      <c r="H1029" s="28">
        <v>1</v>
      </c>
      <c r="I1029" s="28">
        <f t="shared" ref="I1029:I1090" si="17">G1029</f>
        <v>0</v>
      </c>
    </row>
    <row r="1030" spans="1:9" ht="15">
      <c r="A1030" s="1"/>
      <c r="G1030" s="68"/>
      <c r="H1030" s="28">
        <v>1</v>
      </c>
      <c r="I1030" s="28">
        <f t="shared" si="17"/>
        <v>0</v>
      </c>
    </row>
    <row r="1031" spans="1:9" ht="15">
      <c r="A1031" s="1"/>
      <c r="G1031" s="68"/>
      <c r="H1031" s="28">
        <v>1</v>
      </c>
      <c r="I1031" s="28">
        <f t="shared" si="17"/>
        <v>0</v>
      </c>
    </row>
    <row r="1032" spans="1:9" ht="15">
      <c r="A1032" s="1"/>
      <c r="G1032" s="68"/>
      <c r="H1032" s="28">
        <v>1</v>
      </c>
      <c r="I1032" s="28">
        <f t="shared" si="17"/>
        <v>0</v>
      </c>
    </row>
    <row r="1033" spans="1:9" ht="15">
      <c r="A1033" s="1"/>
      <c r="G1033" s="68"/>
      <c r="H1033" s="28">
        <v>1</v>
      </c>
      <c r="I1033" s="28">
        <f t="shared" si="17"/>
        <v>0</v>
      </c>
    </row>
    <row r="1034" spans="1:9" ht="15">
      <c r="A1034" s="1"/>
      <c r="G1034" s="68"/>
      <c r="H1034" s="28">
        <v>1</v>
      </c>
      <c r="I1034" s="28">
        <f t="shared" si="17"/>
        <v>0</v>
      </c>
    </row>
    <row r="1035" spans="1:9" ht="15">
      <c r="A1035" s="1"/>
      <c r="G1035" s="68"/>
      <c r="H1035" s="28">
        <v>1</v>
      </c>
      <c r="I1035" s="28">
        <f t="shared" si="17"/>
        <v>0</v>
      </c>
    </row>
    <row r="1036" spans="1:9" ht="15">
      <c r="A1036" s="1"/>
      <c r="G1036" s="68"/>
      <c r="H1036" s="28">
        <v>1</v>
      </c>
      <c r="I1036" s="28">
        <f t="shared" si="17"/>
        <v>0</v>
      </c>
    </row>
    <row r="1037" spans="1:9" ht="15">
      <c r="A1037" s="1"/>
      <c r="G1037" s="68"/>
      <c r="H1037" s="28">
        <v>1</v>
      </c>
      <c r="I1037" s="28">
        <f t="shared" si="17"/>
        <v>0</v>
      </c>
    </row>
    <row r="1038" spans="1:9" ht="15">
      <c r="A1038" s="1"/>
      <c r="G1038" s="68"/>
      <c r="H1038" s="28">
        <v>1</v>
      </c>
      <c r="I1038" s="28">
        <f t="shared" si="17"/>
        <v>0</v>
      </c>
    </row>
    <row r="1039" spans="1:9" ht="15">
      <c r="A1039" s="1"/>
      <c r="G1039" s="68"/>
      <c r="H1039" s="28">
        <v>1</v>
      </c>
      <c r="I1039" s="28">
        <f t="shared" si="17"/>
        <v>0</v>
      </c>
    </row>
    <row r="1040" spans="1:9" ht="15">
      <c r="A1040" s="1"/>
      <c r="G1040" s="68"/>
      <c r="H1040" s="28">
        <v>1</v>
      </c>
      <c r="I1040" s="28">
        <f t="shared" si="17"/>
        <v>0</v>
      </c>
    </row>
    <row r="1041" spans="1:9" ht="15">
      <c r="A1041" s="1"/>
      <c r="G1041" s="68"/>
      <c r="H1041" s="28">
        <v>1</v>
      </c>
      <c r="I1041" s="28">
        <f t="shared" si="17"/>
        <v>0</v>
      </c>
    </row>
    <row r="1042" spans="1:9" ht="15">
      <c r="A1042" s="1"/>
      <c r="H1042" s="28">
        <v>1</v>
      </c>
      <c r="I1042" s="28">
        <f t="shared" si="17"/>
        <v>0</v>
      </c>
    </row>
    <row r="1043" spans="1:9" ht="15">
      <c r="A1043" s="1"/>
      <c r="H1043" s="28">
        <v>1</v>
      </c>
      <c r="I1043" s="28">
        <f t="shared" si="17"/>
        <v>0</v>
      </c>
    </row>
    <row r="1044" spans="1:9" ht="15">
      <c r="A1044" s="1"/>
      <c r="H1044" s="28">
        <v>1</v>
      </c>
      <c r="I1044" s="28">
        <f t="shared" si="17"/>
        <v>0</v>
      </c>
    </row>
    <row r="1045" spans="1:9" ht="15">
      <c r="A1045" s="1"/>
      <c r="H1045" s="28">
        <v>1</v>
      </c>
      <c r="I1045" s="28">
        <f t="shared" si="17"/>
        <v>0</v>
      </c>
    </row>
    <row r="1046" spans="1:9" ht="15">
      <c r="A1046" s="1"/>
      <c r="H1046" s="28">
        <v>1</v>
      </c>
      <c r="I1046" s="28">
        <f t="shared" si="17"/>
        <v>0</v>
      </c>
    </row>
    <row r="1047" spans="1:9" ht="15">
      <c r="A1047" s="1"/>
      <c r="H1047" s="28">
        <v>1</v>
      </c>
      <c r="I1047" s="28">
        <f t="shared" si="17"/>
        <v>0</v>
      </c>
    </row>
    <row r="1048" spans="1:9" ht="15">
      <c r="A1048" s="1"/>
      <c r="H1048" s="28">
        <v>1</v>
      </c>
      <c r="I1048" s="28">
        <f t="shared" si="17"/>
        <v>0</v>
      </c>
    </row>
    <row r="1049" spans="1:9" ht="15">
      <c r="A1049" s="1"/>
      <c r="H1049" s="28">
        <v>1</v>
      </c>
      <c r="I1049" s="28">
        <f t="shared" si="17"/>
        <v>0</v>
      </c>
    </row>
    <row r="1050" spans="1:9" ht="15">
      <c r="A1050" s="1"/>
      <c r="H1050" s="28">
        <v>1</v>
      </c>
      <c r="I1050" s="28">
        <f t="shared" si="17"/>
        <v>0</v>
      </c>
    </row>
    <row r="1051" spans="1:9" ht="15">
      <c r="A1051" s="1"/>
      <c r="H1051" s="28">
        <v>1</v>
      </c>
      <c r="I1051" s="28">
        <f t="shared" si="17"/>
        <v>0</v>
      </c>
    </row>
    <row r="1052" spans="1:9" ht="15">
      <c r="A1052" s="1"/>
      <c r="H1052" s="28">
        <v>1</v>
      </c>
      <c r="I1052" s="28">
        <f t="shared" si="17"/>
        <v>0</v>
      </c>
    </row>
    <row r="1053" spans="1:9" ht="15">
      <c r="A1053" s="1"/>
      <c r="H1053" s="28">
        <v>1</v>
      </c>
      <c r="I1053" s="28">
        <f t="shared" si="17"/>
        <v>0</v>
      </c>
    </row>
    <row r="1054" spans="1:9" ht="15">
      <c r="A1054" s="1"/>
      <c r="H1054" s="28">
        <v>1</v>
      </c>
      <c r="I1054" s="28">
        <f t="shared" si="17"/>
        <v>0</v>
      </c>
    </row>
    <row r="1055" spans="1:9" ht="15">
      <c r="A1055" s="1"/>
      <c r="H1055" s="28">
        <v>1</v>
      </c>
      <c r="I1055" s="28">
        <f t="shared" si="17"/>
        <v>0</v>
      </c>
    </row>
    <row r="1056" spans="1:9" ht="15">
      <c r="A1056" s="1"/>
      <c r="H1056" s="28">
        <v>1</v>
      </c>
      <c r="I1056" s="28">
        <f t="shared" si="17"/>
        <v>0</v>
      </c>
    </row>
    <row r="1057" spans="1:9" ht="15">
      <c r="A1057" s="1"/>
      <c r="H1057" s="28">
        <v>1</v>
      </c>
      <c r="I1057" s="28">
        <f t="shared" si="17"/>
        <v>0</v>
      </c>
    </row>
    <row r="1058" spans="1:9" ht="15">
      <c r="A1058" s="1"/>
      <c r="H1058" s="28">
        <v>1</v>
      </c>
      <c r="I1058" s="28">
        <f t="shared" si="17"/>
        <v>0</v>
      </c>
    </row>
    <row r="1059" spans="1:9" ht="15">
      <c r="A1059" s="1"/>
      <c r="H1059" s="28">
        <v>1</v>
      </c>
      <c r="I1059" s="28">
        <f t="shared" si="17"/>
        <v>0</v>
      </c>
    </row>
    <row r="1060" spans="1:9" ht="15">
      <c r="A1060" s="1"/>
      <c r="H1060" s="28">
        <v>1</v>
      </c>
      <c r="I1060" s="28">
        <f t="shared" si="17"/>
        <v>0</v>
      </c>
    </row>
    <row r="1061" spans="1:9" ht="15">
      <c r="A1061" s="1"/>
      <c r="H1061" s="28">
        <v>1</v>
      </c>
      <c r="I1061" s="28">
        <f t="shared" si="17"/>
        <v>0</v>
      </c>
    </row>
    <row r="1062" spans="1:9" ht="15">
      <c r="A1062" s="1"/>
      <c r="H1062" s="28">
        <v>1</v>
      </c>
      <c r="I1062" s="28">
        <f t="shared" si="17"/>
        <v>0</v>
      </c>
    </row>
    <row r="1063" spans="1:9" ht="15">
      <c r="A1063" s="1"/>
      <c r="H1063" s="28">
        <v>1</v>
      </c>
      <c r="I1063" s="28">
        <f t="shared" si="17"/>
        <v>0</v>
      </c>
    </row>
    <row r="1064" spans="1:9" ht="15">
      <c r="A1064" s="1"/>
      <c r="H1064" s="28">
        <v>1</v>
      </c>
      <c r="I1064" s="28">
        <f t="shared" si="17"/>
        <v>0</v>
      </c>
    </row>
    <row r="1065" spans="1:9" ht="15">
      <c r="A1065" s="1"/>
      <c r="H1065" s="28">
        <v>1</v>
      </c>
      <c r="I1065" s="28">
        <f t="shared" si="17"/>
        <v>0</v>
      </c>
    </row>
    <row r="1066" spans="1:9" ht="15">
      <c r="A1066" s="1"/>
      <c r="H1066" s="28">
        <v>1</v>
      </c>
      <c r="I1066" s="28">
        <f t="shared" si="17"/>
        <v>0</v>
      </c>
    </row>
    <row r="1067" spans="1:9" ht="15">
      <c r="A1067" s="1"/>
      <c r="H1067" s="28">
        <v>1</v>
      </c>
      <c r="I1067" s="28">
        <f t="shared" si="17"/>
        <v>0</v>
      </c>
    </row>
    <row r="1068" spans="1:9" ht="15">
      <c r="A1068" s="1"/>
      <c r="H1068" s="28">
        <v>1</v>
      </c>
      <c r="I1068" s="28">
        <f t="shared" si="17"/>
        <v>0</v>
      </c>
    </row>
    <row r="1069" spans="1:9" ht="15">
      <c r="A1069" s="1"/>
      <c r="H1069" s="28">
        <v>1</v>
      </c>
      <c r="I1069" s="28">
        <f t="shared" si="17"/>
        <v>0</v>
      </c>
    </row>
    <row r="1070" spans="1:9" ht="15">
      <c r="A1070" s="1"/>
      <c r="H1070" s="28">
        <v>1</v>
      </c>
      <c r="I1070" s="28">
        <f t="shared" si="17"/>
        <v>0</v>
      </c>
    </row>
    <row r="1071" spans="1:9" ht="15">
      <c r="A1071" s="1"/>
      <c r="H1071" s="28">
        <v>1</v>
      </c>
      <c r="I1071" s="28">
        <f t="shared" si="17"/>
        <v>0</v>
      </c>
    </row>
    <row r="1072" spans="1:9" ht="15">
      <c r="A1072" s="1"/>
      <c r="H1072" s="28">
        <v>1</v>
      </c>
      <c r="I1072" s="28">
        <f t="shared" si="17"/>
        <v>0</v>
      </c>
    </row>
    <row r="1073" spans="1:9" ht="15">
      <c r="A1073" s="1"/>
      <c r="H1073" s="28">
        <v>1</v>
      </c>
      <c r="I1073" s="28">
        <f t="shared" si="17"/>
        <v>0</v>
      </c>
    </row>
    <row r="1074" spans="1:9" ht="15">
      <c r="A1074" s="1"/>
      <c r="H1074" s="28">
        <v>1</v>
      </c>
      <c r="I1074" s="28">
        <f t="shared" si="17"/>
        <v>0</v>
      </c>
    </row>
    <row r="1075" spans="1:9" ht="15">
      <c r="A1075" s="1"/>
      <c r="H1075" s="28">
        <v>1</v>
      </c>
      <c r="I1075" s="28">
        <f t="shared" si="17"/>
        <v>0</v>
      </c>
    </row>
    <row r="1076" spans="1:9" ht="15">
      <c r="A1076" s="1"/>
      <c r="H1076" s="28">
        <v>1</v>
      </c>
      <c r="I1076" s="28">
        <f t="shared" si="17"/>
        <v>0</v>
      </c>
    </row>
    <row r="1077" spans="1:9" ht="15">
      <c r="A1077" s="1"/>
      <c r="H1077" s="28">
        <v>1</v>
      </c>
      <c r="I1077" s="28">
        <f t="shared" si="17"/>
        <v>0</v>
      </c>
    </row>
    <row r="1078" spans="1:9" ht="15">
      <c r="A1078" s="1"/>
      <c r="H1078" s="28">
        <v>1</v>
      </c>
      <c r="I1078" s="28">
        <f t="shared" si="17"/>
        <v>0</v>
      </c>
    </row>
    <row r="1079" spans="1:9" ht="15">
      <c r="A1079" s="1"/>
      <c r="H1079" s="28">
        <v>1</v>
      </c>
      <c r="I1079" s="28">
        <f t="shared" si="17"/>
        <v>0</v>
      </c>
    </row>
    <row r="1080" spans="1:9" ht="15">
      <c r="A1080" s="1"/>
      <c r="H1080" s="28">
        <v>1</v>
      </c>
      <c r="I1080" s="28">
        <f t="shared" si="17"/>
        <v>0</v>
      </c>
    </row>
    <row r="1081" spans="1:9" ht="15">
      <c r="A1081" s="1"/>
      <c r="H1081" s="28">
        <v>1</v>
      </c>
      <c r="I1081" s="28">
        <f t="shared" si="17"/>
        <v>0</v>
      </c>
    </row>
    <row r="1082" spans="1:9" ht="15">
      <c r="A1082" s="1"/>
      <c r="H1082" s="28">
        <v>1</v>
      </c>
      <c r="I1082" s="28">
        <f t="shared" si="17"/>
        <v>0</v>
      </c>
    </row>
    <row r="1083" spans="1:9" ht="15">
      <c r="A1083" s="1"/>
      <c r="H1083" s="28">
        <v>1</v>
      </c>
      <c r="I1083" s="28">
        <f t="shared" si="17"/>
        <v>0</v>
      </c>
    </row>
    <row r="1084" spans="1:9" ht="15">
      <c r="A1084" s="1"/>
      <c r="H1084" s="28">
        <v>1</v>
      </c>
      <c r="I1084" s="28">
        <f t="shared" si="17"/>
        <v>0</v>
      </c>
    </row>
    <row r="1085" spans="1:9" ht="15">
      <c r="A1085" s="1"/>
      <c r="H1085" s="28">
        <v>1</v>
      </c>
      <c r="I1085" s="28">
        <f t="shared" si="17"/>
        <v>0</v>
      </c>
    </row>
    <row r="1086" spans="1:9" ht="15">
      <c r="A1086" s="1"/>
      <c r="H1086" s="28">
        <v>1</v>
      </c>
      <c r="I1086" s="28">
        <f t="shared" si="17"/>
        <v>0</v>
      </c>
    </row>
    <row r="1087" spans="1:9" ht="15">
      <c r="A1087" s="1"/>
      <c r="H1087" s="28">
        <v>1</v>
      </c>
      <c r="I1087" s="28">
        <f t="shared" si="17"/>
        <v>0</v>
      </c>
    </row>
    <row r="1088" spans="1:9" ht="15">
      <c r="A1088" s="1"/>
      <c r="H1088" s="28">
        <v>1</v>
      </c>
      <c r="I1088" s="28">
        <f t="shared" si="17"/>
        <v>0</v>
      </c>
    </row>
    <row r="1089" spans="1:9" ht="15">
      <c r="A1089" s="1"/>
      <c r="H1089" s="28">
        <v>1</v>
      </c>
      <c r="I1089" s="28">
        <f t="shared" si="17"/>
        <v>0</v>
      </c>
    </row>
    <row r="1090" spans="1:9" ht="15">
      <c r="A1090" s="1"/>
      <c r="H1090" s="28">
        <v>1</v>
      </c>
      <c r="I1090" s="28">
        <f t="shared" si="17"/>
        <v>0</v>
      </c>
    </row>
    <row r="1091" spans="1:9" ht="15"/>
  </sheetData>
  <sortState ref="A3:A338">
    <sortCondition ref="A3"/>
  </sortState>
  <conditionalFormatting sqref="A1:A2 A568:A1048576">
    <cfRule type="duplicateValues" dxfId="23" priority="7"/>
  </conditionalFormatting>
  <conditionalFormatting sqref="G1 G3:G441 G474:G1048576">
    <cfRule type="duplicateValues" dxfId="22" priority="5"/>
    <cfRule type="duplicateValues" dxfId="21" priority="6"/>
  </conditionalFormatting>
  <conditionalFormatting sqref="G2">
    <cfRule type="duplicateValues" dxfId="20" priority="4"/>
  </conditionalFormatting>
  <conditionalFormatting sqref="A1:A2 G1:G441 G474:G1048576 A568:A1048576">
    <cfRule type="duplicateValues" dxfId="19" priority="3"/>
  </conditionalFormatting>
  <conditionalFormatting sqref="O170 O179:O337">
    <cfRule type="duplicateValues" dxfId="18" priority="2"/>
  </conditionalFormatting>
  <conditionalFormatting sqref="O3:O337">
    <cfRule type="duplicateValues" dxfId="17" priority="1"/>
  </conditionalFormatting>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EM2403"/>
  <sheetViews>
    <sheetView topLeftCell="AP1" workbookViewId="0">
      <selection activeCell="BR46" sqref="BR46"/>
    </sheetView>
  </sheetViews>
  <sheetFormatPr defaultColWidth="9.140625" defaultRowHeight="15"/>
  <cols>
    <col min="1" max="1" width="9.140625" style="1276"/>
    <col min="2" max="2" width="65.28515625" style="2" customWidth="1"/>
    <col min="3" max="3" width="18.42578125" style="2" bestFit="1" customWidth="1"/>
    <col min="4" max="4" width="36.42578125" style="1276" customWidth="1"/>
    <col min="5" max="5" width="12.42578125" style="489" customWidth="1"/>
    <col min="6" max="6" width="12.140625" style="489" customWidth="1"/>
    <col min="7" max="8" width="9.140625" style="489"/>
    <col min="9" max="9" width="10.7109375" style="2" bestFit="1" customWidth="1"/>
    <col min="10" max="10" width="8.42578125" style="2" bestFit="1" customWidth="1"/>
    <col min="11" max="11" width="58.5703125" style="2" customWidth="1"/>
    <col min="12" max="15" width="9.140625" style="2"/>
    <col min="16" max="16" width="30.85546875" style="2" customWidth="1"/>
    <col min="17" max="17" width="31.140625" style="2" bestFit="1" customWidth="1"/>
    <col min="18" max="18" width="61.5703125" style="2" bestFit="1" customWidth="1"/>
    <col min="19" max="34" width="9.140625" style="2"/>
    <col min="35" max="35" width="1.5703125" style="2" customWidth="1"/>
    <col min="36" max="36" width="9.140625" style="2"/>
    <col min="37" max="37" width="9.140625" style="572"/>
    <col min="38" max="38" width="41.7109375" style="572" bestFit="1" customWidth="1"/>
    <col min="39" max="39" width="15.42578125" style="2" customWidth="1"/>
    <col min="40" max="40" width="25.85546875" style="2" customWidth="1"/>
    <col min="41" max="57" width="9.140625" style="2"/>
    <col min="58" max="58" width="10.7109375" style="2" bestFit="1" customWidth="1"/>
    <col min="59" max="59" width="9.140625" style="2"/>
    <col min="60" max="60" width="43.85546875" style="2" bestFit="1" customWidth="1"/>
    <col min="61" max="61" width="9.140625" style="2"/>
    <col min="62" max="62" width="9.140625" style="489"/>
    <col min="63" max="69" width="9.140625" style="2"/>
    <col min="70" max="70" width="38.140625" style="2" bestFit="1" customWidth="1"/>
    <col min="71" max="71" width="9.140625" style="2"/>
    <col min="72" max="72" width="9.140625" style="489"/>
    <col min="73" max="92" width="9.140625" style="2"/>
    <col min="93" max="93" width="35.42578125" style="489" bestFit="1" customWidth="1"/>
    <col min="94" max="94" width="9.140625" style="489"/>
    <col min="95" max="97" width="9.140625" style="2"/>
    <col min="98" max="98" width="9.140625" style="489"/>
    <col min="99" max="99" width="9.140625" style="2"/>
    <col min="100" max="100" width="9.140625" style="489"/>
    <col min="101" max="101" width="9.140625" style="2"/>
    <col min="102" max="102" width="35.42578125" style="2" bestFit="1" customWidth="1"/>
    <col min="103" max="113" width="9.140625" style="2"/>
    <col min="114" max="114" width="10" style="2" bestFit="1" customWidth="1"/>
    <col min="115" max="130" width="9.140625" style="2"/>
    <col min="131" max="131" width="26" style="2" customWidth="1"/>
    <col min="132" max="132" width="27.42578125" style="2" customWidth="1"/>
    <col min="133" max="16384" width="9.140625" style="2"/>
  </cols>
  <sheetData>
    <row r="1" spans="1:143" s="922" customFormat="1">
      <c r="A1" s="1273" t="s">
        <v>7945</v>
      </c>
      <c r="C1" s="922" t="s">
        <v>7946</v>
      </c>
      <c r="D1" s="1277" t="s">
        <v>6307</v>
      </c>
      <c r="I1" s="922" t="s">
        <v>7947</v>
      </c>
      <c r="R1" s="922" t="s">
        <v>7948</v>
      </c>
      <c r="T1" s="922" t="s">
        <v>7949</v>
      </c>
      <c r="AH1" s="922" t="s">
        <v>8721</v>
      </c>
      <c r="AK1" s="1335"/>
      <c r="AL1" s="1335"/>
      <c r="AS1" s="922" t="s">
        <v>5595</v>
      </c>
      <c r="BB1" s="922" t="s">
        <v>7950</v>
      </c>
      <c r="BC1" s="922" t="s">
        <v>7951</v>
      </c>
      <c r="BH1" s="922" t="s">
        <v>7951</v>
      </c>
      <c r="BJ1" s="922" t="s">
        <v>7950</v>
      </c>
      <c r="BK1" s="922" t="s">
        <v>7960</v>
      </c>
      <c r="BR1" s="922" t="s">
        <v>7952</v>
      </c>
      <c r="BU1" s="922" t="s">
        <v>7953</v>
      </c>
      <c r="BX1" s="922" t="s">
        <v>7953</v>
      </c>
      <c r="BY1" s="922" t="s">
        <v>7954</v>
      </c>
      <c r="CI1" s="922" t="s">
        <v>7955</v>
      </c>
      <c r="CN1" s="922" t="s">
        <v>7956</v>
      </c>
      <c r="CV1" s="922" t="s">
        <v>7950</v>
      </c>
      <c r="CW1" s="922" t="s">
        <v>8582</v>
      </c>
      <c r="DB1" s="922" t="s">
        <v>7957</v>
      </c>
      <c r="DH1" s="922" t="s">
        <v>8204</v>
      </c>
      <c r="DN1" s="922" t="s">
        <v>7958</v>
      </c>
      <c r="DT1" s="922" t="s">
        <v>7950</v>
      </c>
      <c r="DU1" s="922" t="s">
        <v>7959</v>
      </c>
      <c r="DZ1" s="922" t="s">
        <v>8544</v>
      </c>
      <c r="EG1" s="922" t="s">
        <v>8547</v>
      </c>
    </row>
    <row r="2" spans="1:143">
      <c r="A2" s="1274" t="s">
        <v>8202</v>
      </c>
      <c r="B2" s="3"/>
      <c r="C2" s="909" t="s">
        <v>8209</v>
      </c>
      <c r="D2" s="1278"/>
      <c r="E2" s="900"/>
      <c r="F2" s="900"/>
      <c r="G2" s="447"/>
      <c r="H2" s="447"/>
      <c r="I2" t="s">
        <v>2216</v>
      </c>
      <c r="J2"/>
      <c r="K2"/>
      <c r="L2"/>
      <c r="M2"/>
      <c r="N2"/>
      <c r="O2" s="3"/>
      <c r="P2" s="3"/>
      <c r="Q2" s="485" t="s">
        <v>2338</v>
      </c>
      <c r="R2" s="485"/>
      <c r="S2" s="3"/>
      <c r="T2" s="923"/>
      <c r="U2" s="923"/>
      <c r="V2" s="923"/>
      <c r="W2" s="923"/>
      <c r="X2" s="923"/>
      <c r="Y2" s="923"/>
      <c r="Z2" s="923"/>
      <c r="AA2" s="923"/>
      <c r="AB2" s="923"/>
      <c r="AC2" s="923"/>
      <c r="AD2" s="923"/>
      <c r="AH2" s="921" t="s">
        <v>8721</v>
      </c>
      <c r="AI2" s="489"/>
      <c r="AJ2" s="489"/>
      <c r="AM2" s="489"/>
      <c r="AN2" s="920"/>
      <c r="AO2" s="489"/>
      <c r="AS2" s="489"/>
      <c r="AT2" s="489"/>
      <c r="AU2" s="489"/>
      <c r="AV2" s="489"/>
      <c r="AW2" s="489"/>
      <c r="BB2" s="2" t="s">
        <v>5162</v>
      </c>
      <c r="BD2" s="2" t="s">
        <v>8581</v>
      </c>
      <c r="BH2" s="2" t="s">
        <v>9250</v>
      </c>
      <c r="BJ2" s="2" t="s">
        <v>5592</v>
      </c>
      <c r="DH2" s="2" t="s">
        <v>6843</v>
      </c>
      <c r="DN2" s="2" t="s">
        <v>6844</v>
      </c>
      <c r="DZ2" s="918" t="s">
        <v>8545</v>
      </c>
      <c r="EA2" s="918"/>
    </row>
    <row r="3" spans="1:143" ht="15.75">
      <c r="A3" s="1274" t="s">
        <v>2351</v>
      </c>
      <c r="B3" s="3"/>
      <c r="C3" s="909" t="s">
        <v>717</v>
      </c>
      <c r="D3" s="1279"/>
      <c r="E3" s="278"/>
      <c r="F3" s="278"/>
      <c r="G3" s="447"/>
      <c r="H3" s="447"/>
      <c r="I3" s="2" t="s">
        <v>2221</v>
      </c>
      <c r="J3" s="2" t="s">
        <v>2217</v>
      </c>
      <c r="K3" t="s">
        <v>2218</v>
      </c>
      <c r="L3"/>
      <c r="M3"/>
      <c r="N3"/>
      <c r="O3" s="3"/>
      <c r="P3" s="3"/>
      <c r="Q3" s="485" t="s">
        <v>2378</v>
      </c>
      <c r="R3" s="485" t="s">
        <v>2339</v>
      </c>
      <c r="S3" s="3"/>
      <c r="T3" s="923" t="s">
        <v>2227</v>
      </c>
      <c r="U3" s="923"/>
      <c r="V3" s="923"/>
      <c r="W3" s="923" t="s">
        <v>910</v>
      </c>
      <c r="X3" s="923"/>
      <c r="Y3" s="923"/>
      <c r="Z3" s="923"/>
      <c r="AA3" s="923"/>
      <c r="AB3" s="923"/>
      <c r="AC3" s="923"/>
      <c r="AD3" s="923"/>
      <c r="AH3" s="1903" t="s">
        <v>1623</v>
      </c>
      <c r="AI3" s="1903"/>
      <c r="AJ3" s="1903"/>
      <c r="AK3" s="1903"/>
      <c r="AL3" s="1903"/>
      <c r="AM3" s="1903"/>
      <c r="AN3" s="1903"/>
      <c r="AO3" s="489"/>
      <c r="AS3" s="489" t="s">
        <v>5595</v>
      </c>
      <c r="AT3" s="489"/>
      <c r="AU3" s="489"/>
      <c r="AV3" s="489"/>
      <c r="AW3" s="489"/>
      <c r="BR3" s="2" t="s">
        <v>9232</v>
      </c>
      <c r="CN3" s="2" t="s">
        <v>7943</v>
      </c>
      <c r="CW3" s="2" t="s">
        <v>6314</v>
      </c>
      <c r="DJ3" s="2">
        <f>SUM(DJ6:DJ338)</f>
        <v>178053248</v>
      </c>
      <c r="DK3" s="489">
        <f>SUM(DK6:DK338)</f>
        <v>32335773.945145003</v>
      </c>
      <c r="DL3" s="2">
        <f>DK3/DJ3</f>
        <v>0.18160732426035275</v>
      </c>
      <c r="DN3" s="2" t="s">
        <v>6303</v>
      </c>
    </row>
    <row r="4" spans="1:143" ht="30">
      <c r="A4" s="1610">
        <v>1015</v>
      </c>
      <c r="B4" s="1611" t="s">
        <v>5442</v>
      </c>
      <c r="C4" s="909" t="str">
        <f t="shared" ref="C4:C24" si="0">IFERROR(IF(VLOOKUP(A4,nobreakpack,1,0)=A4,"No",""),"")</f>
        <v/>
      </c>
      <c r="D4" s="1278">
        <v>1010</v>
      </c>
      <c r="E4" s="1271"/>
      <c r="F4" s="900"/>
      <c r="G4" s="447"/>
      <c r="H4" s="447"/>
      <c r="I4" s="442">
        <v>42776</v>
      </c>
      <c r="J4" t="s">
        <v>2219</v>
      </c>
      <c r="K4" t="s">
        <v>2220</v>
      </c>
      <c r="L4"/>
      <c r="M4"/>
      <c r="N4"/>
      <c r="O4" s="4"/>
      <c r="P4" s="4"/>
      <c r="Q4" s="162" t="s">
        <v>7932</v>
      </c>
      <c r="R4" s="486" t="s">
        <v>1339</v>
      </c>
      <c r="S4" s="3"/>
      <c r="T4" s="923" t="s">
        <v>2228</v>
      </c>
      <c r="U4" s="923"/>
      <c r="V4" s="923">
        <v>1</v>
      </c>
      <c r="W4" s="923" t="s">
        <v>911</v>
      </c>
      <c r="X4" s="923"/>
      <c r="Y4" s="923"/>
      <c r="Z4" s="923"/>
      <c r="AA4" s="923"/>
      <c r="AB4" s="923"/>
      <c r="AC4" s="923"/>
      <c r="AD4" s="923"/>
      <c r="AH4" s="1904" t="s">
        <v>1624</v>
      </c>
      <c r="AI4" s="1904"/>
      <c r="AJ4" s="1337" t="s">
        <v>1625</v>
      </c>
      <c r="AK4" s="1343" t="s">
        <v>1626</v>
      </c>
      <c r="AL4" s="1343" t="s">
        <v>0</v>
      </c>
      <c r="AM4" s="1337" t="s">
        <v>1627</v>
      </c>
      <c r="AN4" s="405" t="s">
        <v>1628</v>
      </c>
      <c r="AO4" s="489"/>
      <c r="AS4" s="489" t="s">
        <v>2579</v>
      </c>
      <c r="AT4" s="489" t="s">
        <v>2580</v>
      </c>
      <c r="AU4" s="489" t="s">
        <v>2581</v>
      </c>
      <c r="AV4" s="489" t="s">
        <v>2582</v>
      </c>
      <c r="AW4" s="489"/>
      <c r="BB4" s="2" t="str">
        <f t="shared" ref="BB4" si="1">CONCATENATE(BC4," - ",BE4)</f>
        <v>Code - Short Name</v>
      </c>
      <c r="BC4" s="2" t="s">
        <v>10</v>
      </c>
      <c r="BD4" s="2" t="s">
        <v>0</v>
      </c>
      <c r="BE4" s="2" t="s">
        <v>5330</v>
      </c>
      <c r="BF4" s="2" t="s">
        <v>5331</v>
      </c>
      <c r="BH4" s="1647" t="s">
        <v>10</v>
      </c>
      <c r="BK4" s="702" t="s">
        <v>10</v>
      </c>
      <c r="BL4" s="702" t="s">
        <v>0</v>
      </c>
      <c r="BM4" s="702" t="s">
        <v>5330</v>
      </c>
      <c r="BR4" s="759" t="s">
        <v>2166</v>
      </c>
      <c r="BS4" s="424" t="s">
        <v>2164</v>
      </c>
      <c r="BT4" s="1304"/>
      <c r="BU4" s="51"/>
      <c r="BV4" s="51"/>
      <c r="BW4" s="51"/>
      <c r="BX4" s="51"/>
      <c r="BY4" s="162" t="s">
        <v>2167</v>
      </c>
      <c r="BZ4" s="51"/>
      <c r="CA4" s="162" t="s">
        <v>2222</v>
      </c>
      <c r="CI4" s="2" t="s">
        <v>6295</v>
      </c>
      <c r="CR4" s="2" t="s">
        <v>6301</v>
      </c>
      <c r="CS4" s="836">
        <f>DL3</f>
        <v>0.18160732426035275</v>
      </c>
      <c r="CT4" s="611"/>
      <c r="DB4" s="2" t="s">
        <v>6643</v>
      </c>
      <c r="DJ4" s="2" t="s">
        <v>6840</v>
      </c>
      <c r="DK4" s="2" t="s">
        <v>6841</v>
      </c>
      <c r="DL4" s="2" t="s">
        <v>6842</v>
      </c>
      <c r="DP4" s="2" t="s">
        <v>6301</v>
      </c>
      <c r="DQ4" s="2">
        <v>0.18454604129068791</v>
      </c>
      <c r="DZ4" s="918" t="s">
        <v>7917</v>
      </c>
      <c r="EA4" s="918" t="s">
        <v>0</v>
      </c>
    </row>
    <row r="5" spans="1:143">
      <c r="A5" s="1610">
        <v>1052</v>
      </c>
      <c r="B5" s="1612" t="s">
        <v>5268</v>
      </c>
      <c r="C5" s="909" t="str">
        <f t="shared" si="0"/>
        <v/>
      </c>
      <c r="D5" s="1278">
        <v>1021</v>
      </c>
      <c r="E5" s="900"/>
      <c r="F5" s="900"/>
      <c r="G5" s="447"/>
      <c r="H5" s="447"/>
      <c r="I5" s="441">
        <v>42835</v>
      </c>
      <c r="J5" t="s">
        <v>2226</v>
      </c>
      <c r="K5" t="s">
        <v>2232</v>
      </c>
      <c r="L5"/>
      <c r="M5"/>
      <c r="N5"/>
      <c r="O5" s="4"/>
      <c r="P5" s="4"/>
      <c r="Q5" s="51"/>
      <c r="R5" s="486" t="s">
        <v>1348</v>
      </c>
      <c r="S5" s="3"/>
      <c r="T5" s="923" t="s">
        <v>2229</v>
      </c>
      <c r="U5" s="923"/>
      <c r="V5" s="923"/>
      <c r="W5" s="923"/>
      <c r="X5" s="923"/>
      <c r="Y5" s="923"/>
      <c r="Z5" s="923"/>
      <c r="AA5" s="923"/>
      <c r="AB5" s="923"/>
      <c r="AC5" s="923"/>
      <c r="AD5" s="923"/>
      <c r="AG5" s="2" t="s">
        <v>4050</v>
      </c>
      <c r="AH5" s="491" t="s">
        <v>5166</v>
      </c>
      <c r="AI5"/>
      <c r="AJ5" t="s">
        <v>8720</v>
      </c>
      <c r="AK5">
        <v>6221</v>
      </c>
      <c r="AL5" t="s">
        <v>8719</v>
      </c>
      <c r="AM5" t="s">
        <v>1639</v>
      </c>
      <c r="AN5" t="s">
        <v>1653</v>
      </c>
      <c r="AO5" t="str">
        <f t="shared" ref="AO5:AO68" si="2">LEFT(AN5,1)</f>
        <v>P</v>
      </c>
      <c r="AS5" s="489" t="s">
        <v>4057</v>
      </c>
      <c r="AT5" s="489">
        <v>1</v>
      </c>
      <c r="AU5" s="574"/>
      <c r="AV5" s="574"/>
      <c r="AW5" s="489"/>
      <c r="AX5" s="2">
        <v>5</v>
      </c>
      <c r="AY5" s="2">
        <f>COUNTIF(AT$5:AT$5001,5)</f>
        <v>1594</v>
      </c>
      <c r="BB5" s="489" t="str">
        <f t="shared" ref="BB5:BB68" si="3">CONCATENATE(BC5," - ",BE5)</f>
        <v>354 - 1/2 IN</v>
      </c>
      <c r="BC5" s="1296" t="s">
        <v>9474</v>
      </c>
      <c r="BD5" s="1297" t="s">
        <v>9251</v>
      </c>
      <c r="BE5" s="1297" t="s">
        <v>9251</v>
      </c>
      <c r="BF5" s="829">
        <v>44852</v>
      </c>
      <c r="BH5" s="1299" t="s">
        <v>9251</v>
      </c>
      <c r="BJ5" s="489" t="str">
        <f>CONCATENATE(BK5," - ",BM5)</f>
        <v>A1 - A11UPLBL</v>
      </c>
      <c r="BK5" s="1299" t="s">
        <v>9130</v>
      </c>
      <c r="BL5" s="1298" t="s">
        <v>9131</v>
      </c>
      <c r="BM5" s="1298" t="s">
        <v>9132</v>
      </c>
      <c r="BR5" s="425" t="s">
        <v>843</v>
      </c>
      <c r="BS5" s="426" t="s">
        <v>2172</v>
      </c>
      <c r="BT5" s="1303" t="s">
        <v>8548</v>
      </c>
      <c r="BU5" s="223" t="s">
        <v>9</v>
      </c>
      <c r="BV5" s="223"/>
      <c r="BW5" s="223"/>
      <c r="BX5" s="223" t="s">
        <v>74</v>
      </c>
      <c r="BY5" s="223" t="s">
        <v>1084</v>
      </c>
      <c r="BZ5" s="51"/>
      <c r="CA5" s="51"/>
      <c r="CI5" s="2" t="s">
        <v>2172</v>
      </c>
      <c r="CJ5" s="2">
        <v>3500</v>
      </c>
      <c r="CN5" s="2" t="s">
        <v>109</v>
      </c>
      <c r="CO5" s="489" t="s">
        <v>6845</v>
      </c>
      <c r="CP5" s="489" t="s">
        <v>6846</v>
      </c>
      <c r="CQ5" s="2" t="s">
        <v>6304</v>
      </c>
      <c r="CR5" s="2" t="s">
        <v>6305</v>
      </c>
      <c r="CS5" s="2" t="s">
        <v>6306</v>
      </c>
      <c r="CW5" s="2" t="s">
        <v>1626</v>
      </c>
      <c r="CY5" s="2" t="s">
        <v>1625</v>
      </c>
      <c r="CZ5" s="572" t="s">
        <v>6315</v>
      </c>
      <c r="DB5" s="2">
        <v>141</v>
      </c>
      <c r="DC5" s="2" t="s">
        <v>6709</v>
      </c>
      <c r="DJ5" s="2">
        <v>178053248</v>
      </c>
      <c r="DK5" s="2">
        <v>32335773.945145003</v>
      </c>
      <c r="DL5" s="2">
        <v>0.18160732426035275</v>
      </c>
      <c r="DN5" s="2" t="s">
        <v>109</v>
      </c>
      <c r="DO5" s="2" t="s">
        <v>6304</v>
      </c>
      <c r="DP5" s="2" t="s">
        <v>6305</v>
      </c>
      <c r="DQ5" s="2" t="s">
        <v>6306</v>
      </c>
      <c r="DU5" s="2" t="s">
        <v>1626</v>
      </c>
      <c r="DW5" s="2" t="s">
        <v>1625</v>
      </c>
      <c r="DZ5" s="1299" t="s">
        <v>718</v>
      </c>
      <c r="EA5" s="1298" t="s">
        <v>1606</v>
      </c>
      <c r="EB5" s="1294" t="str">
        <f>DZ5&amp;" "&amp;EA5</f>
        <v>AM AMERICANA</v>
      </c>
      <c r="EC5" s="1295"/>
      <c r="EG5" s="2" t="s">
        <v>751</v>
      </c>
    </row>
    <row r="6" spans="1:143">
      <c r="A6" s="1610">
        <v>1070</v>
      </c>
      <c r="B6" s="1612" t="s">
        <v>190</v>
      </c>
      <c r="C6" s="909" t="str">
        <f>IFERROR(IF(VLOOKUP(A6,nobreakpack,1,0)=A6,"No",""),"")</f>
        <v>No</v>
      </c>
      <c r="D6" s="1278">
        <v>1031</v>
      </c>
      <c r="E6" s="1271"/>
      <c r="F6" s="900"/>
      <c r="G6" s="447"/>
      <c r="H6" s="447"/>
      <c r="I6"/>
      <c r="J6"/>
      <c r="K6" t="s">
        <v>2233</v>
      </c>
      <c r="L6"/>
      <c r="M6"/>
      <c r="N6"/>
      <c r="O6" s="4"/>
      <c r="P6" s="4"/>
      <c r="Q6" s="51"/>
      <c r="R6" s="486" t="s">
        <v>2336</v>
      </c>
      <c r="S6" s="3"/>
      <c r="T6" s="923" t="s">
        <v>2230</v>
      </c>
      <c r="U6" s="923"/>
      <c r="V6" s="923"/>
      <c r="W6" s="923"/>
      <c r="X6" s="923"/>
      <c r="Y6" s="923"/>
      <c r="Z6" s="923"/>
      <c r="AA6" s="923"/>
      <c r="AB6" s="923"/>
      <c r="AC6" s="923"/>
      <c r="AD6" s="923"/>
      <c r="AG6" s="2" t="s">
        <v>4050</v>
      </c>
      <c r="AH6" t="s">
        <v>5178</v>
      </c>
      <c r="AI6"/>
      <c r="AJ6" t="s">
        <v>1630</v>
      </c>
      <c r="AK6">
        <v>1010</v>
      </c>
      <c r="AL6" t="s">
        <v>186</v>
      </c>
      <c r="AM6" t="s">
        <v>1639</v>
      </c>
      <c r="AN6" t="s">
        <v>1653</v>
      </c>
      <c r="AO6" s="1295" t="str">
        <f t="shared" si="2"/>
        <v>P</v>
      </c>
      <c r="AS6" s="489" t="s">
        <v>2612</v>
      </c>
      <c r="AT6" s="489">
        <v>1</v>
      </c>
      <c r="AU6" s="574"/>
      <c r="AV6" s="574"/>
      <c r="AW6" s="489"/>
      <c r="AX6" s="2">
        <v>4</v>
      </c>
      <c r="AY6" s="489">
        <f>COUNTIF(AT$5:AT$5001,4)</f>
        <v>172</v>
      </c>
      <c r="BB6" s="489" t="str">
        <f t="shared" si="3"/>
        <v>355 - 1/4 IN</v>
      </c>
      <c r="BC6" s="1299" t="s">
        <v>9475</v>
      </c>
      <c r="BD6" s="1298" t="s">
        <v>9476</v>
      </c>
      <c r="BE6" s="1298" t="s">
        <v>9476</v>
      </c>
      <c r="BF6" s="828">
        <v>44852</v>
      </c>
      <c r="BH6" s="1296" t="s">
        <v>5332</v>
      </c>
      <c r="BJ6" s="489" t="str">
        <f t="shared" ref="BJ6:BJ69" si="4">CONCATENATE(BK6," - ",BM6)</f>
        <v>A2 - 3Tier3UpPB</v>
      </c>
      <c r="BK6" s="1296" t="s">
        <v>9133</v>
      </c>
      <c r="BL6" s="1297" t="s">
        <v>9134</v>
      </c>
      <c r="BM6" s="1297" t="s">
        <v>9135</v>
      </c>
      <c r="BR6" s="425" t="s">
        <v>731</v>
      </c>
      <c r="BS6" s="426" t="s">
        <v>2172</v>
      </c>
      <c r="BT6" s="1303" t="s">
        <v>8548</v>
      </c>
      <c r="BU6" s="223" t="s">
        <v>749</v>
      </c>
      <c r="BV6" s="223"/>
      <c r="BW6" s="223"/>
      <c r="BX6" s="223" t="s">
        <v>749</v>
      </c>
      <c r="BY6" s="326" t="s">
        <v>1087</v>
      </c>
      <c r="BZ6" s="51"/>
      <c r="CA6" s="51"/>
      <c r="CI6" s="2" t="s">
        <v>2173</v>
      </c>
      <c r="CJ6" s="2">
        <v>3000</v>
      </c>
      <c r="CN6" s="2">
        <v>141</v>
      </c>
      <c r="CO6" s="489" t="str">
        <f t="shared" ref="CO6:CO69" si="5">IFERROR(VLOOKUP($CN6,catfam,3,0),"")</f>
        <v>DOWN - HOT DEALS</v>
      </c>
      <c r="CP6" s="489" t="str">
        <f t="shared" ref="CP6:CP69" si="6">IFERROR(VLOOKUP($CN6,catfam,4,0),"")</f>
        <v>DOWN</v>
      </c>
      <c r="CQ6" s="2" t="str">
        <f>IFERROR(VLOOKUP($CN6,febcube,3,0),"")</f>
        <v/>
      </c>
      <c r="CR6" s="489" t="str">
        <f t="shared" ref="CR6:CR69" si="7">IFERROR(VLOOKUP($CN6,febcube,4,0),"")</f>
        <v/>
      </c>
      <c r="CS6" s="848">
        <v>1.48</v>
      </c>
      <c r="CV6" s="489">
        <f>CW6+0</f>
        <v>3224</v>
      </c>
      <c r="CW6" s="2" t="s">
        <v>6355</v>
      </c>
      <c r="CX6" s="2" t="s">
        <v>261</v>
      </c>
      <c r="CY6" s="2" t="s">
        <v>1664</v>
      </c>
      <c r="CZ6" s="572"/>
      <c r="DA6" s="489"/>
      <c r="DB6" s="2">
        <v>1010</v>
      </c>
      <c r="DC6" s="2" t="s">
        <v>186</v>
      </c>
      <c r="DD6" s="489"/>
      <c r="DH6" s="2">
        <v>1010</v>
      </c>
      <c r="DI6" s="2" t="s">
        <v>6316</v>
      </c>
      <c r="DJ6" s="2">
        <v>424</v>
      </c>
      <c r="DK6" s="2">
        <v>21.547720000000002</v>
      </c>
      <c r="DL6" s="2">
        <v>5.0820094339622646E-2</v>
      </c>
      <c r="DN6" s="2">
        <v>1010</v>
      </c>
      <c r="DO6" s="2">
        <v>212</v>
      </c>
      <c r="DP6" s="2">
        <v>10.773859999999997</v>
      </c>
      <c r="DQ6" s="2">
        <v>5.0820094339622632E-2</v>
      </c>
      <c r="DT6" s="2">
        <f t="shared" ref="DT6:DT69" si="8">DU6+0</f>
        <v>141</v>
      </c>
      <c r="DU6" s="2" t="s">
        <v>6708</v>
      </c>
      <c r="DV6" s="2" t="s">
        <v>6709</v>
      </c>
      <c r="DW6" s="2" t="s">
        <v>1684</v>
      </c>
      <c r="DZ6" s="1296" t="s">
        <v>13</v>
      </c>
      <c r="EA6" s="1297" t="s">
        <v>7918</v>
      </c>
      <c r="EB6" s="1294" t="str">
        <f t="shared" ref="EB6:EB35" si="9">DZ6&amp;" "&amp;EA6</f>
        <v>BC COASTAL/BEACH DECOR</v>
      </c>
      <c r="EC6" s="1295" t="s">
        <v>7934</v>
      </c>
      <c r="EG6" s="2" t="s">
        <v>777</v>
      </c>
    </row>
    <row r="7" spans="1:143">
      <c r="A7" s="1610">
        <v>1072</v>
      </c>
      <c r="B7" s="1612" t="s">
        <v>6206</v>
      </c>
      <c r="C7" s="909" t="str">
        <f t="shared" si="0"/>
        <v/>
      </c>
      <c r="D7" s="1278">
        <v>1050</v>
      </c>
      <c r="E7" s="1271"/>
      <c r="F7" s="900"/>
      <c r="G7" s="447"/>
      <c r="H7" s="447"/>
      <c r="I7"/>
      <c r="J7"/>
      <c r="K7" t="s">
        <v>2234</v>
      </c>
      <c r="L7"/>
      <c r="M7"/>
      <c r="N7"/>
      <c r="O7" s="4"/>
      <c r="P7" s="4"/>
      <c r="R7" s="486" t="s">
        <v>1355</v>
      </c>
      <c r="S7" s="51"/>
      <c r="T7" s="923" t="s">
        <v>2231</v>
      </c>
      <c r="U7" s="923"/>
      <c r="V7" s="923"/>
      <c r="W7" s="923"/>
      <c r="X7" s="923"/>
      <c r="Y7" s="923"/>
      <c r="Z7" s="923"/>
      <c r="AA7" s="923"/>
      <c r="AB7" s="923"/>
      <c r="AC7" s="923"/>
      <c r="AD7" s="923"/>
      <c r="AG7" s="489" t="s">
        <v>4050</v>
      </c>
      <c r="AH7" t="s">
        <v>476</v>
      </c>
      <c r="AI7"/>
      <c r="AJ7" t="s">
        <v>1629</v>
      </c>
      <c r="AK7">
        <v>1015</v>
      </c>
      <c r="AL7" t="s">
        <v>5442</v>
      </c>
      <c r="AM7" t="s">
        <v>46</v>
      </c>
      <c r="AN7" t="s">
        <v>2376</v>
      </c>
      <c r="AO7" s="1295" t="str">
        <f t="shared" si="2"/>
        <v>B</v>
      </c>
      <c r="AS7" s="489" t="s">
        <v>2615</v>
      </c>
      <c r="AT7" s="489">
        <v>1</v>
      </c>
      <c r="AU7" s="574"/>
      <c r="AV7" s="574"/>
      <c r="AW7" s="489"/>
      <c r="BB7" s="489" t="str">
        <f t="shared" si="3"/>
        <v>336 - 14K GOLD</v>
      </c>
      <c r="BC7" s="1296" t="s">
        <v>9477</v>
      </c>
      <c r="BD7" s="1297" t="s">
        <v>9478</v>
      </c>
      <c r="BE7" s="1297" t="s">
        <v>9478</v>
      </c>
      <c r="BF7" s="829">
        <v>44804</v>
      </c>
      <c r="BH7" s="1299" t="s">
        <v>8318</v>
      </c>
      <c r="BJ7" s="489" t="str">
        <f t="shared" si="4"/>
        <v>A3 - A13UP</v>
      </c>
      <c r="BK7" s="1299" t="s">
        <v>9136</v>
      </c>
      <c r="BL7" s="1298" t="s">
        <v>9137</v>
      </c>
      <c r="BM7" s="1298" t="s">
        <v>9138</v>
      </c>
      <c r="BR7" s="427" t="s">
        <v>844</v>
      </c>
      <c r="BS7" s="426" t="s">
        <v>2172</v>
      </c>
      <c r="BT7" s="1303" t="s">
        <v>8548</v>
      </c>
      <c r="BU7" s="223" t="s">
        <v>486</v>
      </c>
      <c r="BV7" s="223"/>
      <c r="BW7" s="223"/>
      <c r="BX7" s="223" t="s">
        <v>486</v>
      </c>
      <c r="BY7" s="91" t="s">
        <v>1088</v>
      </c>
      <c r="BZ7" s="51" t="s">
        <v>1328</v>
      </c>
      <c r="CA7" s="51"/>
      <c r="CN7" s="2">
        <v>1010</v>
      </c>
      <c r="CO7" s="489" t="str">
        <f t="shared" si="5"/>
        <v>WATERFORD</v>
      </c>
      <c r="CP7" s="489" t="str">
        <f t="shared" si="6"/>
        <v>BARW</v>
      </c>
      <c r="CQ7" s="489">
        <f t="shared" ref="CQ7:CQ69" si="10">IFERROR(VLOOKUP($CN7,febcube,3,0),"")</f>
        <v>424</v>
      </c>
      <c r="CR7" s="489">
        <f t="shared" si="7"/>
        <v>21.547720000000002</v>
      </c>
      <c r="CS7" s="847">
        <f>IFERROR(VLOOKUP($CN7,febcube,5,0),DL$3)</f>
        <v>5.0820094339622646E-2</v>
      </c>
      <c r="CV7" s="489">
        <f t="shared" ref="CV7:CV70" si="11">CW7+0</f>
        <v>6132</v>
      </c>
      <c r="CW7" s="2" t="s">
        <v>6433</v>
      </c>
      <c r="CX7" s="2" t="s">
        <v>6219</v>
      </c>
      <c r="CY7" s="2" t="s">
        <v>1664</v>
      </c>
      <c r="CZ7" s="572"/>
      <c r="DA7" s="489"/>
      <c r="DB7" s="2">
        <v>1013</v>
      </c>
      <c r="DC7" s="2" t="s">
        <v>6796</v>
      </c>
      <c r="DD7" s="489"/>
      <c r="DH7" s="2">
        <v>1015</v>
      </c>
      <c r="DI7" s="2" t="s">
        <v>6317</v>
      </c>
      <c r="DJ7" s="2">
        <v>2237870</v>
      </c>
      <c r="DK7" s="2">
        <v>154657.18732199984</v>
      </c>
      <c r="DL7" s="2">
        <v>6.9109102549299042E-2</v>
      </c>
      <c r="DN7" s="2">
        <v>1015</v>
      </c>
      <c r="DO7" s="2">
        <v>1037038</v>
      </c>
      <c r="DP7" s="2">
        <v>67118.535576000024</v>
      </c>
      <c r="DQ7" s="2">
        <v>6.4721384921285458E-2</v>
      </c>
      <c r="DT7" s="489">
        <f t="shared" si="8"/>
        <v>1010</v>
      </c>
      <c r="DU7" s="2" t="s">
        <v>6316</v>
      </c>
      <c r="DV7" s="2" t="s">
        <v>186</v>
      </c>
      <c r="DW7" s="2" t="s">
        <v>1630</v>
      </c>
      <c r="DZ7" s="1299" t="s">
        <v>1342</v>
      </c>
      <c r="EA7" s="1298" t="s">
        <v>7919</v>
      </c>
      <c r="EB7" s="1294" t="str">
        <f t="shared" si="9"/>
        <v>BO BOTANICAL</v>
      </c>
      <c r="EC7" s="1295" t="s">
        <v>7934</v>
      </c>
      <c r="EG7" s="2" t="s">
        <v>786</v>
      </c>
    </row>
    <row r="8" spans="1:143">
      <c r="A8" s="1610">
        <v>1074</v>
      </c>
      <c r="B8" s="1612" t="s">
        <v>8751</v>
      </c>
      <c r="C8" s="909" t="str">
        <f t="shared" si="0"/>
        <v/>
      </c>
      <c r="D8" s="1278">
        <v>1070</v>
      </c>
      <c r="E8" s="1271"/>
      <c r="F8" s="900"/>
      <c r="G8" s="447"/>
      <c r="H8" s="447"/>
      <c r="I8"/>
      <c r="J8"/>
      <c r="K8" t="s">
        <v>2235</v>
      </c>
      <c r="L8"/>
      <c r="M8"/>
      <c r="N8"/>
      <c r="O8" s="4"/>
      <c r="P8" s="4"/>
      <c r="R8" s="486" t="s">
        <v>752</v>
      </c>
      <c r="S8" s="51"/>
      <c r="T8" s="923"/>
      <c r="U8" s="923"/>
      <c r="V8" s="923"/>
      <c r="W8" s="923"/>
      <c r="X8" s="923"/>
      <c r="Y8" s="923"/>
      <c r="Z8" s="923"/>
      <c r="AA8" s="923"/>
      <c r="AB8" s="923"/>
      <c r="AC8" s="923"/>
      <c r="AD8" s="923"/>
      <c r="AG8" s="489" t="s">
        <v>4050</v>
      </c>
      <c r="AH8" t="s">
        <v>5174</v>
      </c>
      <c r="AI8"/>
      <c r="AJ8" t="s">
        <v>1629</v>
      </c>
      <c r="AK8">
        <v>1018</v>
      </c>
      <c r="AL8" t="s">
        <v>188</v>
      </c>
      <c r="AM8" t="s">
        <v>1639</v>
      </c>
      <c r="AN8" t="s">
        <v>1653</v>
      </c>
      <c r="AO8" s="1295" t="str">
        <f t="shared" si="2"/>
        <v>P</v>
      </c>
      <c r="AS8" s="489" t="s">
        <v>2622</v>
      </c>
      <c r="AT8" s="489">
        <v>1</v>
      </c>
      <c r="AU8" s="574"/>
      <c r="AV8" s="574"/>
      <c r="AW8" s="489"/>
      <c r="BB8" s="489" t="str">
        <f t="shared" si="3"/>
        <v>196 - 1IN+</v>
      </c>
      <c r="BC8" s="1299" t="s">
        <v>8889</v>
      </c>
      <c r="BD8" s="1298" t="s">
        <v>8890</v>
      </c>
      <c r="BE8" s="1298" t="s">
        <v>8890</v>
      </c>
      <c r="BF8" s="828">
        <v>44414</v>
      </c>
      <c r="BH8" s="1296" t="s">
        <v>5333</v>
      </c>
      <c r="BJ8" s="489" t="str">
        <f t="shared" si="4"/>
        <v>A4 - 2Tier3UpPB</v>
      </c>
      <c r="BK8" s="1296" t="s">
        <v>9139</v>
      </c>
      <c r="BL8" s="1297" t="s">
        <v>9140</v>
      </c>
      <c r="BM8" s="1297" t="s">
        <v>9141</v>
      </c>
      <c r="BR8" s="425" t="s">
        <v>846</v>
      </c>
      <c r="BS8" s="426" t="s">
        <v>2172</v>
      </c>
      <c r="BT8" s="1303" t="s">
        <v>8548</v>
      </c>
      <c r="BU8" s="223" t="s">
        <v>750</v>
      </c>
      <c r="BV8" s="223"/>
      <c r="BW8" s="223"/>
      <c r="BX8" s="223" t="s">
        <v>750</v>
      </c>
      <c r="BY8" s="91" t="s">
        <v>1089</v>
      </c>
      <c r="BZ8" s="51" t="s">
        <v>1492</v>
      </c>
      <c r="CA8" s="51"/>
      <c r="CN8" s="2">
        <v>1013</v>
      </c>
      <c r="CO8" s="489" t="str">
        <f t="shared" si="5"/>
        <v>CARD - HOT DEALS</v>
      </c>
      <c r="CP8" s="489" t="str">
        <f t="shared" si="6"/>
        <v>CARD</v>
      </c>
      <c r="CQ8" s="489" t="str">
        <f t="shared" si="10"/>
        <v/>
      </c>
      <c r="CR8" s="489" t="str">
        <f t="shared" si="7"/>
        <v/>
      </c>
      <c r="CS8" s="847">
        <f>IFERROR(VLOOKUP($CN8,febcube,5,0),DL$3)</f>
        <v>0.18160732426035275</v>
      </c>
      <c r="CV8" s="489">
        <f t="shared" si="11"/>
        <v>6151</v>
      </c>
      <c r="CW8" s="2" t="s">
        <v>6434</v>
      </c>
      <c r="CX8" s="2" t="s">
        <v>1602</v>
      </c>
      <c r="CY8" s="2" t="s">
        <v>1664</v>
      </c>
      <c r="CZ8" s="572"/>
      <c r="DA8" s="489"/>
      <c r="DB8" s="2">
        <v>1015</v>
      </c>
      <c r="DC8" s="2" t="s">
        <v>187</v>
      </c>
      <c r="DD8" s="489"/>
      <c r="DH8" s="2">
        <v>1018</v>
      </c>
      <c r="DI8" s="2" t="s">
        <v>2402</v>
      </c>
      <c r="DJ8" s="2">
        <v>254044</v>
      </c>
      <c r="DK8" s="2">
        <v>16713.378809999998</v>
      </c>
      <c r="DL8" s="2">
        <v>6.578930740344191E-2</v>
      </c>
      <c r="DN8" s="2">
        <v>1018</v>
      </c>
      <c r="DO8" s="2">
        <v>127022</v>
      </c>
      <c r="DP8" s="2">
        <v>8356.6894049999974</v>
      </c>
      <c r="DQ8" s="2">
        <v>6.5789307403441896E-2</v>
      </c>
      <c r="DT8" s="489">
        <f t="shared" si="8"/>
        <v>1013</v>
      </c>
      <c r="DU8" s="2" t="s">
        <v>6795</v>
      </c>
      <c r="DV8" s="2" t="s">
        <v>6796</v>
      </c>
      <c r="DW8" s="2" t="s">
        <v>1672</v>
      </c>
      <c r="DZ8" s="1296" t="s">
        <v>90</v>
      </c>
      <c r="EA8" s="1297" t="s">
        <v>8531</v>
      </c>
      <c r="EB8" s="1294" t="str">
        <f t="shared" si="9"/>
        <v>C1 CHRISTMAS 1 wk41 SET</v>
      </c>
      <c r="EC8" s="1295"/>
    </row>
    <row r="9" spans="1:143">
      <c r="A9" s="1610">
        <v>1075</v>
      </c>
      <c r="B9" s="1612" t="s">
        <v>8752</v>
      </c>
      <c r="C9" s="909" t="str">
        <f t="shared" si="0"/>
        <v/>
      </c>
      <c r="D9" s="1278">
        <v>2022</v>
      </c>
      <c r="E9" s="1271"/>
      <c r="F9" s="900"/>
      <c r="G9" s="447"/>
      <c r="H9" s="447"/>
      <c r="I9"/>
      <c r="J9"/>
      <c r="K9" t="s">
        <v>2236</v>
      </c>
      <c r="L9"/>
      <c r="M9"/>
      <c r="N9"/>
      <c r="O9" s="4"/>
      <c r="P9" s="4"/>
      <c r="Q9" s="51"/>
      <c r="R9" s="486" t="s">
        <v>2330</v>
      </c>
      <c r="S9" s="51"/>
      <c r="T9" s="923"/>
      <c r="U9" s="923"/>
      <c r="V9" s="923"/>
      <c r="W9" s="923"/>
      <c r="X9" s="923"/>
      <c r="Y9" s="923"/>
      <c r="Z9" s="923"/>
      <c r="AA9" s="923"/>
      <c r="AB9" s="923"/>
      <c r="AC9" s="923"/>
      <c r="AD9" s="923"/>
      <c r="AG9" s="489" t="s">
        <v>4050</v>
      </c>
      <c r="AH9" t="s">
        <v>476</v>
      </c>
      <c r="AI9"/>
      <c r="AJ9" t="s">
        <v>1630</v>
      </c>
      <c r="AK9">
        <v>1021</v>
      </c>
      <c r="AL9" t="s">
        <v>2551</v>
      </c>
      <c r="AM9" t="s">
        <v>1639</v>
      </c>
      <c r="AN9" t="s">
        <v>1653</v>
      </c>
      <c r="AO9" s="1295" t="str">
        <f t="shared" si="2"/>
        <v>P</v>
      </c>
      <c r="AS9" s="489" t="s">
        <v>2625</v>
      </c>
      <c r="AT9" s="489">
        <v>1</v>
      </c>
      <c r="AU9" s="574"/>
      <c r="AV9" s="574"/>
      <c r="AW9" s="489"/>
      <c r="BB9" s="489" t="str">
        <f t="shared" si="3"/>
        <v>195 - 3/4IN</v>
      </c>
      <c r="BC9" s="1296" t="s">
        <v>8887</v>
      </c>
      <c r="BD9" s="1297" t="s">
        <v>8888</v>
      </c>
      <c r="BE9" s="1297" t="s">
        <v>8888</v>
      </c>
      <c r="BF9" s="829">
        <v>44414</v>
      </c>
      <c r="BH9" s="1299" t="s">
        <v>8998</v>
      </c>
      <c r="BJ9" s="489" t="str">
        <f t="shared" si="4"/>
        <v>A9 - A91UPLBL</v>
      </c>
      <c r="BK9" s="1299" t="s">
        <v>9142</v>
      </c>
      <c r="BL9" s="1298" t="s">
        <v>9143</v>
      </c>
      <c r="BM9" s="1298" t="s">
        <v>9144</v>
      </c>
      <c r="BR9" s="427" t="s">
        <v>737</v>
      </c>
      <c r="BS9" s="426" t="s">
        <v>2172</v>
      </c>
      <c r="BT9" s="531" t="s">
        <v>8549</v>
      </c>
      <c r="BU9" s="223" t="s">
        <v>751</v>
      </c>
      <c r="BV9" s="223"/>
      <c r="BW9" s="223"/>
      <c r="BX9" s="223" t="s">
        <v>751</v>
      </c>
      <c r="BY9" s="91" t="s">
        <v>1090</v>
      </c>
      <c r="BZ9" s="51" t="s">
        <v>1326</v>
      </c>
      <c r="CA9" s="51"/>
      <c r="CN9" s="2">
        <v>1015</v>
      </c>
      <c r="CO9" s="489" t="str">
        <f t="shared" si="5"/>
        <v>ACRYLIC</v>
      </c>
      <c r="CP9" s="489" t="str">
        <f t="shared" si="6"/>
        <v>ACRL</v>
      </c>
      <c r="CQ9" s="489">
        <f t="shared" si="10"/>
        <v>2237870</v>
      </c>
      <c r="CR9" s="489">
        <f t="shared" si="7"/>
        <v>154657.18732199984</v>
      </c>
      <c r="CS9" s="847">
        <f>IFERROR(VLOOKUP($CN9,febcube,5,0),DL$3)</f>
        <v>6.9109102549299042E-2</v>
      </c>
      <c r="CV9" s="489">
        <f t="shared" si="11"/>
        <v>6152</v>
      </c>
      <c r="CW9" s="2" t="s">
        <v>6435</v>
      </c>
      <c r="CX9" s="2" t="s">
        <v>232</v>
      </c>
      <c r="CY9" s="2" t="s">
        <v>1664</v>
      </c>
      <c r="CZ9" s="572"/>
      <c r="DA9" s="489"/>
      <c r="DB9" s="2">
        <v>1018</v>
      </c>
      <c r="DC9" s="2" t="s">
        <v>188</v>
      </c>
      <c r="DD9" s="489"/>
      <c r="DH9" s="2">
        <v>1021</v>
      </c>
      <c r="DI9" s="2" t="s">
        <v>6201</v>
      </c>
      <c r="DJ9" s="2">
        <v>390796</v>
      </c>
      <c r="DK9" s="2">
        <v>29395.884662</v>
      </c>
      <c r="DL9" s="2">
        <v>7.5220536192796242E-2</v>
      </c>
      <c r="DN9" s="2">
        <v>1021</v>
      </c>
      <c r="DO9" s="2">
        <v>197214</v>
      </c>
      <c r="DP9" s="2">
        <v>14914.956879000001</v>
      </c>
      <c r="DQ9" s="2">
        <v>7.5628286424898841E-2</v>
      </c>
      <c r="DT9" s="489">
        <f t="shared" si="8"/>
        <v>1015</v>
      </c>
      <c r="DU9" s="2" t="s">
        <v>6317</v>
      </c>
      <c r="DV9" s="2" t="s">
        <v>187</v>
      </c>
      <c r="DW9" s="2" t="s">
        <v>1629</v>
      </c>
      <c r="DZ9" s="1299" t="s">
        <v>92</v>
      </c>
      <c r="EA9" s="1298" t="s">
        <v>8532</v>
      </c>
      <c r="EB9" s="1294" t="str">
        <f t="shared" si="9"/>
        <v>C2 CHRISTMAS 2 wk43 SET</v>
      </c>
      <c r="EC9" s="1295"/>
    </row>
    <row r="10" spans="1:143">
      <c r="A10" s="1610">
        <v>2022</v>
      </c>
      <c r="B10" s="1612" t="s">
        <v>8586</v>
      </c>
      <c r="C10" s="909" t="str">
        <f t="shared" si="0"/>
        <v>No</v>
      </c>
      <c r="D10" s="1278">
        <v>3065</v>
      </c>
      <c r="E10" s="1271"/>
      <c r="F10" s="900"/>
      <c r="G10" s="447"/>
      <c r="H10" s="447"/>
      <c r="I10" s="441">
        <v>42863</v>
      </c>
      <c r="J10" s="447" t="s">
        <v>2298</v>
      </c>
      <c r="K10" s="447" t="s">
        <v>2299</v>
      </c>
      <c r="L10"/>
      <c r="M10"/>
      <c r="N10"/>
      <c r="O10" s="4"/>
      <c r="P10" s="4"/>
      <c r="Q10" s="51"/>
      <c r="R10" s="486" t="s">
        <v>1377</v>
      </c>
      <c r="S10" s="51"/>
      <c r="T10" s="923"/>
      <c r="U10" s="923"/>
      <c r="V10" s="923"/>
      <c r="W10" s="923"/>
      <c r="X10" s="923"/>
      <c r="Y10" s="923"/>
      <c r="Z10" s="923"/>
      <c r="AA10" s="923"/>
      <c r="AB10" s="923"/>
      <c r="AC10" s="923"/>
      <c r="AD10" s="923"/>
      <c r="AG10" s="489" t="s">
        <v>4050</v>
      </c>
      <c r="AH10" t="s">
        <v>476</v>
      </c>
      <c r="AI10"/>
      <c r="AJ10" t="s">
        <v>1630</v>
      </c>
      <c r="AK10">
        <v>1031</v>
      </c>
      <c r="AL10" t="s">
        <v>6204</v>
      </c>
      <c r="AM10" t="s">
        <v>1639</v>
      </c>
      <c r="AN10" t="s">
        <v>1653</v>
      </c>
      <c r="AO10" s="1295" t="str">
        <f t="shared" si="2"/>
        <v>P</v>
      </c>
      <c r="AS10" s="489" t="s">
        <v>4371</v>
      </c>
      <c r="AT10" s="489">
        <v>1</v>
      </c>
      <c r="AU10" s="574"/>
      <c r="AV10" s="574"/>
      <c r="AW10" s="489"/>
      <c r="BB10" s="489" t="str">
        <f t="shared" si="3"/>
        <v>341 - 4TH</v>
      </c>
      <c r="BC10" s="1296" t="s">
        <v>9479</v>
      </c>
      <c r="BD10" s="1297" t="s">
        <v>9480</v>
      </c>
      <c r="BE10" s="1297" t="s">
        <v>9480</v>
      </c>
      <c r="BF10" s="829">
        <v>44813</v>
      </c>
      <c r="BH10" s="1296" t="s">
        <v>8999</v>
      </c>
      <c r="BJ10" s="489" t="str">
        <f t="shared" si="4"/>
        <v>AC - A1CRD</v>
      </c>
      <c r="BK10" s="1296" t="s">
        <v>9145</v>
      </c>
      <c r="BL10" s="1297" t="s">
        <v>9146</v>
      </c>
      <c r="BM10" s="1297" t="s">
        <v>9147</v>
      </c>
      <c r="BR10" s="427" t="s">
        <v>744</v>
      </c>
      <c r="BS10" s="426" t="s">
        <v>2172</v>
      </c>
      <c r="BT10" s="531" t="s">
        <v>8549</v>
      </c>
      <c r="BU10" s="223" t="s">
        <v>752</v>
      </c>
      <c r="BV10" s="223"/>
      <c r="BW10" s="223"/>
      <c r="BX10" s="223" t="s">
        <v>752</v>
      </c>
      <c r="BY10" s="91" t="s">
        <v>1091</v>
      </c>
      <c r="BZ10" s="51" t="s">
        <v>1332</v>
      </c>
      <c r="CA10" s="51"/>
      <c r="CN10" s="2">
        <v>1018</v>
      </c>
      <c r="CO10" s="489" t="str">
        <f t="shared" si="5"/>
        <v>ACRYLIC SEASONAL</v>
      </c>
      <c r="CP10" s="489" t="str">
        <f t="shared" si="6"/>
        <v>ACRL</v>
      </c>
      <c r="CQ10" s="489">
        <f t="shared" si="10"/>
        <v>254044</v>
      </c>
      <c r="CR10" s="489">
        <f t="shared" si="7"/>
        <v>16713.378809999998</v>
      </c>
      <c r="CS10" s="847">
        <f>IFERROR(VLOOKUP($CN10,febcube,5,0),DL$3)</f>
        <v>6.578930740344191E-2</v>
      </c>
      <c r="CV10" s="489">
        <f t="shared" si="11"/>
        <v>6159</v>
      </c>
      <c r="CW10" s="2" t="s">
        <v>6436</v>
      </c>
      <c r="CX10" s="2" t="s">
        <v>2563</v>
      </c>
      <c r="CY10" s="2" t="s">
        <v>1664</v>
      </c>
      <c r="CZ10" s="572"/>
      <c r="DA10" s="489"/>
      <c r="DB10" s="2">
        <v>1019</v>
      </c>
      <c r="DC10" s="2" t="s">
        <v>6807</v>
      </c>
      <c r="DD10" s="489"/>
      <c r="DH10" s="2">
        <v>1031</v>
      </c>
      <c r="DI10" s="2" t="s">
        <v>6318</v>
      </c>
      <c r="DJ10" s="2">
        <v>162686</v>
      </c>
      <c r="DK10" s="2">
        <v>16165.184874</v>
      </c>
      <c r="DL10" s="2">
        <v>9.9364326825910038E-2</v>
      </c>
      <c r="DN10" s="2">
        <v>1031</v>
      </c>
      <c r="DO10" s="2">
        <v>81661</v>
      </c>
      <c r="DP10" s="2">
        <v>8059.759497</v>
      </c>
      <c r="DQ10" s="2">
        <v>9.8697781033786014E-2</v>
      </c>
      <c r="DT10" s="489">
        <f t="shared" si="8"/>
        <v>1018</v>
      </c>
      <c r="DU10" s="2" t="s">
        <v>2402</v>
      </c>
      <c r="DV10" s="2" t="s">
        <v>188</v>
      </c>
      <c r="DW10" s="2" t="s">
        <v>1629</v>
      </c>
      <c r="DZ10" s="1299" t="s">
        <v>183</v>
      </c>
      <c r="EA10" s="1298" t="s">
        <v>7920</v>
      </c>
      <c r="EB10" s="1294" t="str">
        <f t="shared" si="9"/>
        <v>CF CHRISTMAS FLOW</v>
      </c>
      <c r="EC10" s="1295"/>
    </row>
    <row r="11" spans="1:143">
      <c r="A11" s="1610">
        <v>2030</v>
      </c>
      <c r="B11" s="1612" t="s">
        <v>8753</v>
      </c>
      <c r="C11" s="909" t="str">
        <f t="shared" si="0"/>
        <v/>
      </c>
      <c r="D11" s="1278">
        <v>3186</v>
      </c>
      <c r="E11" s="1271"/>
      <c r="F11" s="900"/>
      <c r="G11" s="447"/>
      <c r="H11" s="447"/>
      <c r="I11" s="447"/>
      <c r="J11" s="447"/>
      <c r="K11" s="447" t="s">
        <v>2300</v>
      </c>
      <c r="L11"/>
      <c r="M11"/>
      <c r="N11"/>
      <c r="O11" s="4"/>
      <c r="P11" s="4"/>
      <c r="Q11" s="162"/>
      <c r="R11" s="486" t="s">
        <v>88</v>
      </c>
      <c r="S11" s="51"/>
      <c r="T11" s="923"/>
      <c r="U11" s="923"/>
      <c r="V11" s="923">
        <v>2</v>
      </c>
      <c r="W11" s="923" t="s">
        <v>912</v>
      </c>
      <c r="X11" s="923"/>
      <c r="Y11" s="923"/>
      <c r="Z11" s="923"/>
      <c r="AA11" s="923"/>
      <c r="AB11" s="923"/>
      <c r="AC11" s="923"/>
      <c r="AD11" s="923"/>
      <c r="AG11" s="489" t="s">
        <v>4050</v>
      </c>
      <c r="AH11" t="s">
        <v>476</v>
      </c>
      <c r="AI11"/>
      <c r="AJ11" t="s">
        <v>1636</v>
      </c>
      <c r="AK11">
        <v>1050</v>
      </c>
      <c r="AL11" t="s">
        <v>6205</v>
      </c>
      <c r="AM11" t="s">
        <v>8722</v>
      </c>
      <c r="AN11" t="s">
        <v>2375</v>
      </c>
      <c r="AO11" s="1295" t="str">
        <f t="shared" si="2"/>
        <v>M</v>
      </c>
      <c r="AS11" s="489" t="s">
        <v>2637</v>
      </c>
      <c r="AT11" s="489">
        <v>1</v>
      </c>
      <c r="AU11" s="574"/>
      <c r="AV11" s="574"/>
      <c r="AW11" s="489"/>
      <c r="BB11" s="489" t="str">
        <f t="shared" si="3"/>
        <v>213 - 5/8IN</v>
      </c>
      <c r="BC11" s="1299" t="s">
        <v>8903</v>
      </c>
      <c r="BD11" s="1298" t="s">
        <v>8904</v>
      </c>
      <c r="BE11" s="1298" t="s">
        <v>8904</v>
      </c>
      <c r="BF11" s="828">
        <v>44511</v>
      </c>
      <c r="BH11" s="1299" t="s">
        <v>9000</v>
      </c>
      <c r="BJ11" s="489" t="str">
        <f t="shared" si="4"/>
        <v>AJ - A1 Jewelry</v>
      </c>
      <c r="BK11" s="1299" t="s">
        <v>9148</v>
      </c>
      <c r="BL11" s="1298" t="s">
        <v>9149</v>
      </c>
      <c r="BM11" s="1298" t="s">
        <v>9150</v>
      </c>
      <c r="BR11" s="427" t="s">
        <v>742</v>
      </c>
      <c r="BS11" s="426" t="s">
        <v>2172</v>
      </c>
      <c r="BT11" s="1303" t="s">
        <v>8548</v>
      </c>
      <c r="BU11" s="223" t="s">
        <v>165</v>
      </c>
      <c r="BV11" s="223"/>
      <c r="BW11" s="223"/>
      <c r="BX11" s="223" t="s">
        <v>165</v>
      </c>
      <c r="BY11" s="91" t="s">
        <v>1092</v>
      </c>
      <c r="BZ11" s="51" t="s">
        <v>1330</v>
      </c>
      <c r="CA11" s="51"/>
      <c r="CN11" s="2">
        <v>1019</v>
      </c>
      <c r="CO11" s="489" t="str">
        <f t="shared" si="5"/>
        <v>ACRL - HOT DEALS</v>
      </c>
      <c r="CP11" s="489" t="str">
        <f t="shared" si="6"/>
        <v>ACRL</v>
      </c>
      <c r="CQ11" s="489" t="str">
        <f t="shared" si="10"/>
        <v/>
      </c>
      <c r="CR11" s="489" t="str">
        <f t="shared" si="7"/>
        <v/>
      </c>
      <c r="CS11" s="848">
        <v>7.0000000000000007E-2</v>
      </c>
      <c r="CV11" s="489">
        <f t="shared" si="11"/>
        <v>6161</v>
      </c>
      <c r="CW11" s="2" t="s">
        <v>6437</v>
      </c>
      <c r="CX11" s="2" t="s">
        <v>6220</v>
      </c>
      <c r="CY11" s="2" t="s">
        <v>1664</v>
      </c>
      <c r="CZ11" s="572"/>
      <c r="DA11" s="489"/>
      <c r="DB11" s="2">
        <v>1021</v>
      </c>
      <c r="DC11" s="2" t="s">
        <v>2551</v>
      </c>
      <c r="DD11" s="489"/>
      <c r="DH11" s="2">
        <v>1050</v>
      </c>
      <c r="DI11" s="2" t="s">
        <v>6319</v>
      </c>
      <c r="DJ11" s="2">
        <v>191672</v>
      </c>
      <c r="DK11" s="2">
        <v>12889.045132000003</v>
      </c>
      <c r="DL11" s="2">
        <v>6.7245320818898974E-2</v>
      </c>
      <c r="DN11" s="2">
        <v>1050</v>
      </c>
      <c r="DO11" s="2">
        <v>195173</v>
      </c>
      <c r="DP11" s="2">
        <v>13670.600785999999</v>
      </c>
      <c r="DQ11" s="2">
        <v>7.0043503896543069E-2</v>
      </c>
      <c r="DT11" s="489">
        <f t="shared" si="8"/>
        <v>1019</v>
      </c>
      <c r="DU11" s="2" t="s">
        <v>4052</v>
      </c>
      <c r="DV11" s="2" t="s">
        <v>6807</v>
      </c>
      <c r="DW11" s="2" t="s">
        <v>1629</v>
      </c>
      <c r="DZ11" s="1296" t="s">
        <v>84</v>
      </c>
      <c r="EA11" s="1297" t="s">
        <v>276</v>
      </c>
      <c r="EB11" s="1294" t="str">
        <f t="shared" si="9"/>
        <v>EA EASTER</v>
      </c>
      <c r="EC11" s="1295"/>
    </row>
    <row r="12" spans="1:143">
      <c r="A12" s="1610">
        <v>2040</v>
      </c>
      <c r="B12" s="1612" t="s">
        <v>193</v>
      </c>
      <c r="C12" s="909" t="str">
        <f t="shared" si="0"/>
        <v/>
      </c>
      <c r="D12" s="1278">
        <v>3191</v>
      </c>
      <c r="E12" s="1271"/>
      <c r="F12" s="900"/>
      <c r="G12" s="447"/>
      <c r="H12" s="447"/>
      <c r="I12" s="447"/>
      <c r="J12" s="447"/>
      <c r="K12" s="447" t="s">
        <v>2301</v>
      </c>
      <c r="L12"/>
      <c r="M12"/>
      <c r="N12"/>
      <c r="O12" s="4"/>
      <c r="P12" s="4"/>
      <c r="Q12" s="51"/>
      <c r="R12" s="486" t="s">
        <v>2328</v>
      </c>
      <c r="S12" s="51"/>
      <c r="T12" s="923"/>
      <c r="U12" s="923"/>
      <c r="V12" s="923"/>
      <c r="W12" s="923"/>
      <c r="X12" s="923"/>
      <c r="Y12" s="923"/>
      <c r="Z12" s="923"/>
      <c r="AA12" s="923"/>
      <c r="AB12" s="923"/>
      <c r="AC12" s="923"/>
      <c r="AD12" s="923"/>
      <c r="AG12" s="489" t="s">
        <v>4050</v>
      </c>
      <c r="AH12" t="s">
        <v>476</v>
      </c>
      <c r="AI12"/>
      <c r="AJ12" t="s">
        <v>1634</v>
      </c>
      <c r="AK12">
        <v>1052</v>
      </c>
      <c r="AL12" t="s">
        <v>5268</v>
      </c>
      <c r="AM12" t="s">
        <v>8722</v>
      </c>
      <c r="AN12" t="s">
        <v>2375</v>
      </c>
      <c r="AO12" s="1295" t="str">
        <f t="shared" si="2"/>
        <v>M</v>
      </c>
      <c r="AS12" s="489" t="s">
        <v>2642</v>
      </c>
      <c r="AT12" s="489">
        <v>1</v>
      </c>
      <c r="AU12" s="574"/>
      <c r="AV12" s="574"/>
      <c r="AW12" s="489"/>
      <c r="BB12" s="489" t="str">
        <f t="shared" si="3"/>
        <v>359 - 800TC COOLIN</v>
      </c>
      <c r="BC12" s="1299" t="s">
        <v>9481</v>
      </c>
      <c r="BD12" s="1298" t="s">
        <v>9482</v>
      </c>
      <c r="BE12" s="1298" t="s">
        <v>9483</v>
      </c>
      <c r="BF12" s="828">
        <v>44879</v>
      </c>
      <c r="BH12" s="1296" t="s">
        <v>5596</v>
      </c>
      <c r="BJ12" s="489" t="str">
        <f t="shared" si="4"/>
        <v>AR - A1 Rug</v>
      </c>
      <c r="BK12" s="1296" t="s">
        <v>486</v>
      </c>
      <c r="BL12" s="1297" t="s">
        <v>9151</v>
      </c>
      <c r="BM12" s="1297" t="s">
        <v>9152</v>
      </c>
      <c r="BR12" s="427" t="s">
        <v>816</v>
      </c>
      <c r="BS12" s="426" t="s">
        <v>2172</v>
      </c>
      <c r="BT12" s="1303" t="s">
        <v>8548</v>
      </c>
      <c r="BU12" s="223" t="s">
        <v>753</v>
      </c>
      <c r="BV12" s="223"/>
      <c r="BW12" s="223"/>
      <c r="BX12" s="223" t="s">
        <v>753</v>
      </c>
      <c r="BY12" s="91" t="s">
        <v>1093</v>
      </c>
      <c r="BZ12" s="51" t="s">
        <v>749</v>
      </c>
      <c r="CA12" s="51"/>
      <c r="CN12" s="2">
        <v>1021</v>
      </c>
      <c r="CO12" s="489" t="str">
        <f t="shared" si="5"/>
        <v>DRINKWARE OPEN STOCK</v>
      </c>
      <c r="CP12" s="489" t="str">
        <f t="shared" si="6"/>
        <v>BARW</v>
      </c>
      <c r="CQ12" s="489">
        <f t="shared" si="10"/>
        <v>390796</v>
      </c>
      <c r="CR12" s="489">
        <f t="shared" si="7"/>
        <v>29395.884662</v>
      </c>
      <c r="CS12" s="847">
        <f t="shared" ref="CS12:CS21" si="12">IFERROR(VLOOKUP($CN12,febcube,5,0),DL$3)</f>
        <v>7.5220536192796242E-2</v>
      </c>
      <c r="CV12" s="489">
        <f t="shared" si="11"/>
        <v>6202</v>
      </c>
      <c r="CW12" s="2" t="s">
        <v>6449</v>
      </c>
      <c r="CX12" s="2" t="s">
        <v>2564</v>
      </c>
      <c r="CY12" s="2" t="s">
        <v>1664</v>
      </c>
      <c r="CZ12" s="572"/>
      <c r="DA12" s="489"/>
      <c r="DB12" s="2">
        <v>1031</v>
      </c>
      <c r="DC12" s="2" t="s">
        <v>6204</v>
      </c>
      <c r="DD12" s="489"/>
      <c r="DH12" s="2">
        <v>1052</v>
      </c>
      <c r="DI12" s="2" t="s">
        <v>6320</v>
      </c>
      <c r="DJ12" s="2">
        <v>917922</v>
      </c>
      <c r="DK12" s="2">
        <v>568928.70076600125</v>
      </c>
      <c r="DL12" s="2">
        <v>0.61980070285492805</v>
      </c>
      <c r="DN12" s="2">
        <v>1052</v>
      </c>
      <c r="DO12" s="2">
        <v>261034</v>
      </c>
      <c r="DP12" s="2">
        <v>132157.43093799998</v>
      </c>
      <c r="DQ12" s="2">
        <v>0.50628435735574662</v>
      </c>
      <c r="DT12" s="489">
        <f t="shared" si="8"/>
        <v>1021</v>
      </c>
      <c r="DU12" s="2" t="s">
        <v>6201</v>
      </c>
      <c r="DV12" s="2" t="s">
        <v>2551</v>
      </c>
      <c r="DW12" s="2" t="s">
        <v>1630</v>
      </c>
      <c r="DZ12" s="1296" t="s">
        <v>1375</v>
      </c>
      <c r="EA12" s="1297" t="s">
        <v>7921</v>
      </c>
      <c r="EB12" s="1294" t="str">
        <f t="shared" si="9"/>
        <v>EU EUROPEAN</v>
      </c>
      <c r="EC12" s="1295" t="s">
        <v>7934</v>
      </c>
    </row>
    <row r="13" spans="1:143">
      <c r="A13" s="1610">
        <v>2044</v>
      </c>
      <c r="B13" s="1612" t="s">
        <v>8587</v>
      </c>
      <c r="C13" s="909" t="str">
        <f t="shared" si="0"/>
        <v/>
      </c>
      <c r="D13" s="1278">
        <v>3195</v>
      </c>
      <c r="E13" s="1271"/>
      <c r="F13" s="900"/>
      <c r="G13" s="447"/>
      <c r="H13" s="447"/>
      <c r="I13"/>
      <c r="J13"/>
      <c r="K13" t="s">
        <v>2302</v>
      </c>
      <c r="L13"/>
      <c r="M13"/>
      <c r="N13"/>
      <c r="O13" s="4"/>
      <c r="P13" s="4"/>
      <c r="Q13" s="51"/>
      <c r="R13" s="486" t="s">
        <v>1418</v>
      </c>
      <c r="S13" s="51"/>
      <c r="T13" s="923"/>
      <c r="U13" s="923"/>
      <c r="V13" s="923"/>
      <c r="W13" s="923"/>
      <c r="X13" s="923"/>
      <c r="Y13" s="923"/>
      <c r="Z13" s="923"/>
      <c r="AA13" s="923"/>
      <c r="AB13" s="923"/>
      <c r="AC13" s="923"/>
      <c r="AD13" s="923"/>
      <c r="AG13" s="489" t="s">
        <v>4050</v>
      </c>
      <c r="AH13" t="s">
        <v>476</v>
      </c>
      <c r="AI13"/>
      <c r="AJ13" t="s">
        <v>6323</v>
      </c>
      <c r="AK13">
        <v>1070</v>
      </c>
      <c r="AL13" t="s">
        <v>190</v>
      </c>
      <c r="AM13" t="s">
        <v>8722</v>
      </c>
      <c r="AN13" t="s">
        <v>2375</v>
      </c>
      <c r="AO13" s="1295" t="str">
        <f t="shared" si="2"/>
        <v>M</v>
      </c>
      <c r="AS13" s="489" t="s">
        <v>2656</v>
      </c>
      <c r="AT13" s="489">
        <v>1</v>
      </c>
      <c r="AU13" s="574"/>
      <c r="AV13" s="574"/>
      <c r="AW13" s="489"/>
      <c r="BB13" s="489" t="str">
        <f t="shared" si="3"/>
        <v>164 - ABSTRACT</v>
      </c>
      <c r="BC13" s="1296" t="s">
        <v>8815</v>
      </c>
      <c r="BD13" s="1297" t="s">
        <v>8816</v>
      </c>
      <c r="BE13" s="1297" t="s">
        <v>8816</v>
      </c>
      <c r="BF13" s="829">
        <v>44320</v>
      </c>
      <c r="BH13" s="1299" t="s">
        <v>9001</v>
      </c>
      <c r="BJ13" s="489" t="str">
        <f t="shared" si="4"/>
        <v>AS - A1 String</v>
      </c>
      <c r="BK13" s="1299" t="s">
        <v>102</v>
      </c>
      <c r="BL13" s="1298" t="s">
        <v>9153</v>
      </c>
      <c r="BM13" s="1298" t="s">
        <v>9154</v>
      </c>
      <c r="BR13" s="427" t="s">
        <v>817</v>
      </c>
      <c r="BS13" s="426" t="s">
        <v>2172</v>
      </c>
      <c r="BT13" s="1303" t="s">
        <v>8548</v>
      </c>
      <c r="BU13" s="223" t="s">
        <v>754</v>
      </c>
      <c r="BV13" s="223"/>
      <c r="BW13" s="223"/>
      <c r="BX13" s="223" t="s">
        <v>754</v>
      </c>
      <c r="BY13" s="91" t="s">
        <v>1094</v>
      </c>
      <c r="BZ13" s="51" t="s">
        <v>718</v>
      </c>
      <c r="CA13" s="51"/>
      <c r="CN13" s="2">
        <v>1031</v>
      </c>
      <c r="CO13" s="489" t="str">
        <f t="shared" si="5"/>
        <v>WINE/CHAMPAGNE OPEN STOCK</v>
      </c>
      <c r="CP13" s="489" t="str">
        <f t="shared" si="6"/>
        <v>BARW</v>
      </c>
      <c r="CQ13" s="489">
        <f t="shared" si="10"/>
        <v>162686</v>
      </c>
      <c r="CR13" s="489">
        <f t="shared" si="7"/>
        <v>16165.184874</v>
      </c>
      <c r="CS13" s="847">
        <f t="shared" si="12"/>
        <v>9.9364326825910038E-2</v>
      </c>
      <c r="CV13" s="489">
        <f t="shared" si="11"/>
        <v>6203</v>
      </c>
      <c r="CW13" s="2" t="s">
        <v>6450</v>
      </c>
      <c r="CX13" s="2" t="s">
        <v>2565</v>
      </c>
      <c r="CY13" s="2" t="s">
        <v>1664</v>
      </c>
      <c r="CZ13" s="572"/>
      <c r="DA13" s="489"/>
      <c r="DB13" s="2">
        <v>1050</v>
      </c>
      <c r="DC13" s="2" t="s">
        <v>6205</v>
      </c>
      <c r="DD13" s="489"/>
      <c r="DH13" s="2">
        <v>1054</v>
      </c>
      <c r="DI13" s="2" t="s">
        <v>6321</v>
      </c>
      <c r="DJ13" s="2">
        <v>214333</v>
      </c>
      <c r="DK13" s="2">
        <v>17553.334160999977</v>
      </c>
      <c r="DL13" s="2">
        <v>8.1897487372453032E-2</v>
      </c>
      <c r="DN13" s="2">
        <v>1054</v>
      </c>
      <c r="DO13" s="2">
        <v>217306</v>
      </c>
      <c r="DP13" s="2">
        <v>17740.820138999992</v>
      </c>
      <c r="DQ13" s="2">
        <v>8.1639808100098438E-2</v>
      </c>
      <c r="DT13" s="489">
        <f t="shared" si="8"/>
        <v>1031</v>
      </c>
      <c r="DU13" s="2" t="s">
        <v>6318</v>
      </c>
      <c r="DV13" s="2" t="s">
        <v>6204</v>
      </c>
      <c r="DW13" s="2" t="s">
        <v>1630</v>
      </c>
      <c r="DZ13" s="1296" t="s">
        <v>383</v>
      </c>
      <c r="EA13" s="1297" t="s">
        <v>7922</v>
      </c>
      <c r="EB13" s="1294" t="str">
        <f t="shared" si="9"/>
        <v>FH FARMHOUSE DECOR</v>
      </c>
      <c r="EC13" s="1295" t="s">
        <v>7934</v>
      </c>
      <c r="EL13" s="2">
        <v>1010</v>
      </c>
      <c r="EM13" s="489" t="str">
        <f>IF(EL13="","",IFERROR(VLOOKUP(EL13,cat,2,0),""))</f>
        <v/>
      </c>
    </row>
    <row r="14" spans="1:143">
      <c r="A14" s="1610">
        <v>2070</v>
      </c>
      <c r="B14" s="1612" t="s">
        <v>6733</v>
      </c>
      <c r="C14" s="909" t="str">
        <f t="shared" si="0"/>
        <v/>
      </c>
      <c r="D14" s="1278">
        <v>3207</v>
      </c>
      <c r="E14" s="1271"/>
      <c r="F14" s="900"/>
      <c r="G14" s="447"/>
      <c r="H14" s="447"/>
      <c r="I14"/>
      <c r="J14"/>
      <c r="K14" t="s">
        <v>2303</v>
      </c>
      <c r="L14"/>
      <c r="M14"/>
      <c r="N14"/>
      <c r="O14" s="4"/>
      <c r="P14" s="4"/>
      <c r="Q14" s="51"/>
      <c r="R14" s="486" t="s">
        <v>1058</v>
      </c>
      <c r="S14" s="51"/>
      <c r="T14" s="923"/>
      <c r="U14" s="923"/>
      <c r="V14" s="923"/>
      <c r="W14" s="923"/>
      <c r="X14" s="923"/>
      <c r="Y14" s="923"/>
      <c r="Z14" s="923"/>
      <c r="AA14" s="923"/>
      <c r="AB14" s="923"/>
      <c r="AC14" s="923"/>
      <c r="AD14" s="923"/>
      <c r="AG14" s="489" t="s">
        <v>4050</v>
      </c>
      <c r="AH14" t="s">
        <v>476</v>
      </c>
      <c r="AI14"/>
      <c r="AJ14" t="s">
        <v>1630</v>
      </c>
      <c r="AK14">
        <v>1072</v>
      </c>
      <c r="AL14" t="s">
        <v>6206</v>
      </c>
      <c r="AM14" t="s">
        <v>8722</v>
      </c>
      <c r="AN14" t="s">
        <v>2375</v>
      </c>
      <c r="AO14" s="1295" t="str">
        <f t="shared" si="2"/>
        <v>M</v>
      </c>
      <c r="AS14" s="489" t="s">
        <v>2658</v>
      </c>
      <c r="AT14" s="489">
        <v>1</v>
      </c>
      <c r="AU14" s="574"/>
      <c r="AV14" s="574"/>
      <c r="AW14" s="489"/>
      <c r="BB14" s="489" t="str">
        <f t="shared" si="3"/>
        <v>314 - ACRYLIC</v>
      </c>
      <c r="BC14" s="1296" t="s">
        <v>9484</v>
      </c>
      <c r="BD14" s="1297" t="s">
        <v>187</v>
      </c>
      <c r="BE14" s="1297" t="s">
        <v>187</v>
      </c>
      <c r="BF14" s="829">
        <v>44770</v>
      </c>
      <c r="BH14" s="1296" t="s">
        <v>5334</v>
      </c>
      <c r="BJ14" s="489" t="str">
        <f t="shared" si="4"/>
        <v>B1 - B11UPLBL</v>
      </c>
      <c r="BK14" s="1296" t="s">
        <v>11</v>
      </c>
      <c r="BL14" s="1297" t="s">
        <v>863</v>
      </c>
      <c r="BM14" s="1297" t="s">
        <v>5503</v>
      </c>
      <c r="BR14" s="427" t="s">
        <v>1055</v>
      </c>
      <c r="BS14" s="426" t="s">
        <v>2172</v>
      </c>
      <c r="BT14" s="531" t="s">
        <v>8549</v>
      </c>
      <c r="BU14" s="223" t="s">
        <v>755</v>
      </c>
      <c r="BV14" s="223"/>
      <c r="BW14" s="223"/>
      <c r="BX14" s="223" t="s">
        <v>755</v>
      </c>
      <c r="BY14" s="91" t="s">
        <v>1095</v>
      </c>
      <c r="BZ14" s="51" t="s">
        <v>1442</v>
      </c>
      <c r="CA14" s="51"/>
      <c r="CN14" s="2">
        <v>1050</v>
      </c>
      <c r="CO14" s="489" t="str">
        <f t="shared" si="5"/>
        <v>GLASS DINNERWARE/SERVEWARE</v>
      </c>
      <c r="CP14" s="489" t="str">
        <f t="shared" si="6"/>
        <v>DINN</v>
      </c>
      <c r="CQ14" s="489">
        <f t="shared" si="10"/>
        <v>191672</v>
      </c>
      <c r="CR14" s="489">
        <f t="shared" si="7"/>
        <v>12889.045132000003</v>
      </c>
      <c r="CS14" s="847">
        <f t="shared" si="12"/>
        <v>6.7245320818898974E-2</v>
      </c>
      <c r="CV14" s="489">
        <f t="shared" si="11"/>
        <v>6435</v>
      </c>
      <c r="CW14" s="2" t="s">
        <v>6477</v>
      </c>
      <c r="CX14" s="2" t="s">
        <v>1607</v>
      </c>
      <c r="CY14" s="2" t="s">
        <v>1664</v>
      </c>
      <c r="CZ14" s="572"/>
      <c r="DA14" s="489"/>
      <c r="DB14" s="2">
        <v>1052</v>
      </c>
      <c r="DC14" s="2" t="s">
        <v>5268</v>
      </c>
      <c r="DD14" s="489"/>
      <c r="DH14" s="2">
        <v>1070</v>
      </c>
      <c r="DI14" s="2" t="s">
        <v>6322</v>
      </c>
      <c r="DJ14" s="2">
        <v>890720</v>
      </c>
      <c r="DK14" s="2">
        <v>101096.8457259999</v>
      </c>
      <c r="DL14" s="2">
        <v>0.11350014115097887</v>
      </c>
      <c r="DN14" s="2">
        <v>1070</v>
      </c>
      <c r="DO14" s="2">
        <v>444772</v>
      </c>
      <c r="DP14" s="2">
        <v>50338.656516999981</v>
      </c>
      <c r="DQ14" s="2">
        <v>0.11317856456116837</v>
      </c>
      <c r="DT14" s="489">
        <f t="shared" si="8"/>
        <v>1050</v>
      </c>
      <c r="DU14" s="2" t="s">
        <v>6319</v>
      </c>
      <c r="DV14" s="2" t="s">
        <v>6205</v>
      </c>
      <c r="DW14" s="2" t="s">
        <v>1636</v>
      </c>
      <c r="DZ14" s="1299" t="s">
        <v>1381</v>
      </c>
      <c r="EA14" s="1298" t="s">
        <v>8533</v>
      </c>
      <c r="EB14" s="1294" t="str">
        <f t="shared" si="9"/>
        <v>GF GIFT</v>
      </c>
      <c r="EC14" s="1295" t="s">
        <v>7934</v>
      </c>
    </row>
    <row r="15" spans="1:143">
      <c r="A15" s="1610">
        <v>2086</v>
      </c>
      <c r="B15" s="1612" t="s">
        <v>6734</v>
      </c>
      <c r="C15" s="909" t="str">
        <f t="shared" si="0"/>
        <v/>
      </c>
      <c r="D15" s="1278">
        <v>3213</v>
      </c>
      <c r="E15" s="1271"/>
      <c r="F15" s="900"/>
      <c r="G15" s="447"/>
      <c r="H15" s="447"/>
      <c r="I15"/>
      <c r="J15"/>
      <c r="K15" t="s">
        <v>2304</v>
      </c>
      <c r="L15"/>
      <c r="M15"/>
      <c r="N15"/>
      <c r="O15" s="4"/>
      <c r="P15" s="4"/>
      <c r="Q15" s="51"/>
      <c r="R15" s="486" t="s">
        <v>2332</v>
      </c>
      <c r="S15" s="51"/>
      <c r="T15" s="923"/>
      <c r="U15" s="923"/>
      <c r="V15" s="923"/>
      <c r="W15" s="923"/>
      <c r="X15" s="923"/>
      <c r="Y15" s="923"/>
      <c r="Z15" s="923"/>
      <c r="AA15" s="923"/>
      <c r="AB15" s="923"/>
      <c r="AC15" s="923"/>
      <c r="AD15" s="923"/>
      <c r="AG15" s="489" t="s">
        <v>4050</v>
      </c>
      <c r="AH15" t="s">
        <v>476</v>
      </c>
      <c r="AI15"/>
      <c r="AJ15" t="s">
        <v>1630</v>
      </c>
      <c r="AK15">
        <v>1074</v>
      </c>
      <c r="AL15" t="s">
        <v>2552</v>
      </c>
      <c r="AM15" t="s">
        <v>8722</v>
      </c>
      <c r="AN15" t="s">
        <v>2375</v>
      </c>
      <c r="AO15" s="1295" t="str">
        <f t="shared" si="2"/>
        <v>M</v>
      </c>
      <c r="AS15" s="489" t="s">
        <v>4376</v>
      </c>
      <c r="AT15" s="489">
        <v>1</v>
      </c>
      <c r="AU15" s="574"/>
      <c r="AV15" s="574"/>
      <c r="AW15" s="489"/>
      <c r="BB15" s="489" t="str">
        <f t="shared" si="3"/>
        <v>38 - AMERICANA</v>
      </c>
      <c r="BC15" s="1299" t="s">
        <v>5236</v>
      </c>
      <c r="BD15" s="1298" t="s">
        <v>1606</v>
      </c>
      <c r="BE15" s="1298" t="s">
        <v>1606</v>
      </c>
      <c r="BF15" s="828">
        <v>42145</v>
      </c>
      <c r="BH15" s="1299" t="s">
        <v>9002</v>
      </c>
      <c r="BJ15" s="489" t="str">
        <f t="shared" si="4"/>
        <v>B3 - B13UP</v>
      </c>
      <c r="BK15" s="1299" t="s">
        <v>12</v>
      </c>
      <c r="BL15" s="1298" t="s">
        <v>861</v>
      </c>
      <c r="BM15" s="1298" t="s">
        <v>5504</v>
      </c>
      <c r="BR15" s="425" t="s">
        <v>1581</v>
      </c>
      <c r="BS15" s="426" t="s">
        <v>2172</v>
      </c>
      <c r="BT15" s="1303" t="s">
        <v>8548</v>
      </c>
      <c r="BU15" s="223" t="s">
        <v>756</v>
      </c>
      <c r="BV15" s="223"/>
      <c r="BW15" s="223"/>
      <c r="BX15" s="223" t="s">
        <v>756</v>
      </c>
      <c r="BY15" s="91" t="s">
        <v>1096</v>
      </c>
      <c r="BZ15" s="51" t="s">
        <v>1329</v>
      </c>
      <c r="CA15" s="51"/>
      <c r="CN15" s="2">
        <v>1052</v>
      </c>
      <c r="CO15" s="489" t="str">
        <f t="shared" si="5"/>
        <v>FARMHOUSE</v>
      </c>
      <c r="CP15" s="489" t="str">
        <f t="shared" si="6"/>
        <v>DECO</v>
      </c>
      <c r="CQ15" s="489">
        <f t="shared" si="10"/>
        <v>917922</v>
      </c>
      <c r="CR15" s="489">
        <f t="shared" si="7"/>
        <v>568928.70076600125</v>
      </c>
      <c r="CS15" s="847">
        <f t="shared" si="12"/>
        <v>0.61980070285492805</v>
      </c>
      <c r="CV15" s="489">
        <f t="shared" si="11"/>
        <v>7110</v>
      </c>
      <c r="CW15" s="2" t="s">
        <v>6505</v>
      </c>
      <c r="CX15" s="2" t="s">
        <v>2574</v>
      </c>
      <c r="CY15" s="2" t="s">
        <v>1664</v>
      </c>
      <c r="CZ15" s="572"/>
      <c r="DA15" s="489"/>
      <c r="DB15" s="2">
        <v>1054</v>
      </c>
      <c r="DC15" s="2" t="s">
        <v>189</v>
      </c>
      <c r="DD15" s="489"/>
      <c r="DH15" s="2">
        <v>1072</v>
      </c>
      <c r="DI15" s="2" t="s">
        <v>6324</v>
      </c>
      <c r="DJ15" s="2">
        <v>139578</v>
      </c>
      <c r="DK15" s="2">
        <v>103834.21489199996</v>
      </c>
      <c r="DL15" s="2">
        <v>0.7439153368869017</v>
      </c>
      <c r="DN15" s="2">
        <v>1072</v>
      </c>
      <c r="DO15" s="2">
        <v>67656</v>
      </c>
      <c r="DP15" s="2">
        <v>51002.102877999991</v>
      </c>
      <c r="DQ15" s="2">
        <v>0.75384449092467765</v>
      </c>
      <c r="DT15" s="489">
        <f t="shared" si="8"/>
        <v>1052</v>
      </c>
      <c r="DU15" s="2" t="s">
        <v>6320</v>
      </c>
      <c r="DV15" s="2" t="s">
        <v>5268</v>
      </c>
      <c r="DW15" s="2" t="s">
        <v>1634</v>
      </c>
      <c r="DZ15" s="1299" t="s">
        <v>1388</v>
      </c>
      <c r="EA15" s="1298" t="s">
        <v>7923</v>
      </c>
      <c r="EB15" s="1294" t="str">
        <f t="shared" si="9"/>
        <v>GL GLOBAL DECOR</v>
      </c>
      <c r="EC15" s="1295" t="s">
        <v>7934</v>
      </c>
      <c r="EM15" s="2" t="e">
        <f>VLOOKUP("1010",cat,2,0)</f>
        <v>#N/A</v>
      </c>
    </row>
    <row r="16" spans="1:143">
      <c r="A16" s="1610">
        <v>3012</v>
      </c>
      <c r="B16" s="1612" t="s">
        <v>8754</v>
      </c>
      <c r="C16" s="909" t="str">
        <f t="shared" si="0"/>
        <v/>
      </c>
      <c r="D16" s="1278" t="s">
        <v>6824</v>
      </c>
      <c r="E16" s="1271"/>
      <c r="F16" s="900"/>
      <c r="G16" s="447"/>
      <c r="H16" s="447"/>
      <c r="I16"/>
      <c r="J16"/>
      <c r="K16" t="s">
        <v>2305</v>
      </c>
      <c r="L16"/>
      <c r="M16"/>
      <c r="N16"/>
      <c r="O16" s="4"/>
      <c r="P16" s="4"/>
      <c r="Q16" s="51"/>
      <c r="R16" s="486" t="s">
        <v>782</v>
      </c>
      <c r="S16" s="3"/>
      <c r="T16" s="923"/>
      <c r="U16" s="923"/>
      <c r="V16" s="923">
        <v>3</v>
      </c>
      <c r="W16" s="923" t="s">
        <v>913</v>
      </c>
      <c r="X16" s="923"/>
      <c r="Y16" s="923"/>
      <c r="Z16" s="923"/>
      <c r="AA16" s="923"/>
      <c r="AB16" s="923"/>
      <c r="AC16" s="923"/>
      <c r="AD16" s="923"/>
      <c r="AG16" s="489" t="s">
        <v>4050</v>
      </c>
      <c r="AH16" t="s">
        <v>476</v>
      </c>
      <c r="AI16"/>
      <c r="AJ16" t="s">
        <v>1630</v>
      </c>
      <c r="AK16">
        <v>1075</v>
      </c>
      <c r="AL16" t="s">
        <v>6207</v>
      </c>
      <c r="AM16" t="s">
        <v>8722</v>
      </c>
      <c r="AN16" t="s">
        <v>2375</v>
      </c>
      <c r="AO16" s="1295" t="str">
        <f t="shared" si="2"/>
        <v>M</v>
      </c>
      <c r="AS16" s="489" t="s">
        <v>2663</v>
      </c>
      <c r="AT16" s="489">
        <v>1</v>
      </c>
      <c r="AU16" s="574"/>
      <c r="AV16" s="574"/>
      <c r="AW16" s="489"/>
      <c r="BB16" s="489" t="str">
        <f t="shared" si="3"/>
        <v>317 - ANIMAL PRINT</v>
      </c>
      <c r="BC16" s="1299" t="s">
        <v>9485</v>
      </c>
      <c r="BD16" s="1298" t="s">
        <v>9486</v>
      </c>
      <c r="BE16" s="1298" t="s">
        <v>9486</v>
      </c>
      <c r="BF16" s="828">
        <v>44770</v>
      </c>
      <c r="BH16" s="1296" t="s">
        <v>9252</v>
      </c>
      <c r="BJ16" s="489" t="str">
        <f t="shared" si="4"/>
        <v>B9 - B91UPLBL</v>
      </c>
      <c r="BK16" s="1296" t="s">
        <v>9155</v>
      </c>
      <c r="BL16" s="1297" t="s">
        <v>9156</v>
      </c>
      <c r="BM16" s="1297" t="s">
        <v>9157</v>
      </c>
      <c r="BR16" s="425" t="s">
        <v>819</v>
      </c>
      <c r="BS16" s="426" t="s">
        <v>2172</v>
      </c>
      <c r="BT16" s="1303" t="s">
        <v>8548</v>
      </c>
      <c r="BU16" s="223" t="s">
        <v>757</v>
      </c>
      <c r="BV16" s="223"/>
      <c r="BW16" s="223"/>
      <c r="BX16" s="223" t="s">
        <v>757</v>
      </c>
      <c r="BY16" s="91" t="s">
        <v>1097</v>
      </c>
      <c r="BZ16" s="51" t="s">
        <v>1331</v>
      </c>
      <c r="CA16" s="51"/>
      <c r="CN16" s="2">
        <v>1054</v>
      </c>
      <c r="CO16" s="489" t="str">
        <f t="shared" si="5"/>
        <v>CRYSTAL BOXED GIFTS</v>
      </c>
      <c r="CP16" s="489" t="str">
        <f t="shared" si="6"/>
        <v>STAY</v>
      </c>
      <c r="CQ16" s="489">
        <f t="shared" si="10"/>
        <v>214333</v>
      </c>
      <c r="CR16" s="489">
        <f t="shared" si="7"/>
        <v>17553.334160999977</v>
      </c>
      <c r="CS16" s="847">
        <f t="shared" si="12"/>
        <v>8.1897487372453032E-2</v>
      </c>
      <c r="CV16" s="489">
        <f t="shared" si="11"/>
        <v>7190</v>
      </c>
      <c r="CW16" s="2" t="s">
        <v>6507</v>
      </c>
      <c r="CX16" s="2" t="s">
        <v>6229</v>
      </c>
      <c r="CY16" s="2" t="s">
        <v>1664</v>
      </c>
      <c r="CZ16" s="572"/>
      <c r="DA16" s="489"/>
      <c r="DB16" s="2">
        <v>1070</v>
      </c>
      <c r="DC16" s="2" t="s">
        <v>190</v>
      </c>
      <c r="DD16" s="489"/>
      <c r="DH16" s="2">
        <v>1074</v>
      </c>
      <c r="DI16" s="2" t="s">
        <v>6325</v>
      </c>
      <c r="DJ16" s="2">
        <v>552114</v>
      </c>
      <c r="DK16" s="2">
        <v>143171.65713999994</v>
      </c>
      <c r="DL16" s="2">
        <v>0.25931538982891206</v>
      </c>
      <c r="DN16" s="2">
        <v>1074</v>
      </c>
      <c r="DO16" s="2">
        <v>265740</v>
      </c>
      <c r="DP16" s="2">
        <v>69056.600854999968</v>
      </c>
      <c r="DQ16" s="2">
        <v>0.25986528507187462</v>
      </c>
      <c r="DT16" s="489">
        <f t="shared" si="8"/>
        <v>1054</v>
      </c>
      <c r="DU16" s="2" t="s">
        <v>6321</v>
      </c>
      <c r="DV16" s="2" t="s">
        <v>189</v>
      </c>
      <c r="DW16" s="2" t="s">
        <v>1665</v>
      </c>
      <c r="DZ16" s="1296" t="s">
        <v>180</v>
      </c>
      <c r="EA16" s="1297" t="s">
        <v>8940</v>
      </c>
      <c r="EB16" s="1294" t="str">
        <f t="shared" si="9"/>
        <v>GS GIFT SEASONAL</v>
      </c>
      <c r="EC16" s="1295"/>
    </row>
    <row r="17" spans="1:133">
      <c r="A17" s="1610">
        <v>3013</v>
      </c>
      <c r="B17" s="1612" t="s">
        <v>8589</v>
      </c>
      <c r="C17" s="909" t="str">
        <f t="shared" si="0"/>
        <v/>
      </c>
      <c r="D17" s="1278" t="s">
        <v>6357</v>
      </c>
      <c r="E17" s="1271"/>
      <c r="F17" s="900"/>
      <c r="G17" s="447"/>
      <c r="H17" s="447"/>
      <c r="I17"/>
      <c r="J17"/>
      <c r="K17" t="s">
        <v>2306</v>
      </c>
      <c r="L17"/>
      <c r="M17"/>
      <c r="N17"/>
      <c r="O17" s="3"/>
      <c r="P17" s="3"/>
      <c r="Q17" s="51"/>
      <c r="R17" s="486" t="s">
        <v>720</v>
      </c>
      <c r="S17" s="3"/>
      <c r="T17" s="923"/>
      <c r="U17" s="923"/>
      <c r="V17" s="923"/>
      <c r="W17" s="923"/>
      <c r="X17" s="923"/>
      <c r="Y17" s="923"/>
      <c r="Z17" s="923"/>
      <c r="AA17" s="923"/>
      <c r="AB17" s="923"/>
      <c r="AC17" s="923"/>
      <c r="AD17" s="923"/>
      <c r="AG17" s="489" t="s">
        <v>4050</v>
      </c>
      <c r="AH17" t="s">
        <v>476</v>
      </c>
      <c r="AI17"/>
      <c r="AJ17" t="s">
        <v>1636</v>
      </c>
      <c r="AK17">
        <v>2022</v>
      </c>
      <c r="AL17" t="s">
        <v>8586</v>
      </c>
      <c r="AM17" t="s">
        <v>1639</v>
      </c>
      <c r="AN17" t="s">
        <v>1653</v>
      </c>
      <c r="AO17" s="1295" t="str">
        <f t="shared" si="2"/>
        <v>P</v>
      </c>
      <c r="AS17" s="489" t="s">
        <v>2669</v>
      </c>
      <c r="AT17" s="489">
        <v>1</v>
      </c>
      <c r="AU17" s="574"/>
      <c r="AV17" s="574"/>
      <c r="AW17" s="489"/>
      <c r="BB17" s="489" t="str">
        <f t="shared" si="3"/>
        <v>102 - ANIMALS</v>
      </c>
      <c r="BC17" s="1299" t="s">
        <v>8214</v>
      </c>
      <c r="BD17" s="1298" t="s">
        <v>8215</v>
      </c>
      <c r="BE17" s="1298" t="s">
        <v>8215</v>
      </c>
      <c r="BF17" s="828">
        <v>44035</v>
      </c>
      <c r="BH17" s="1299" t="s">
        <v>8319</v>
      </c>
      <c r="BJ17" s="489" t="str">
        <f t="shared" si="4"/>
        <v>BC - B1CRD</v>
      </c>
      <c r="BK17" s="1299" t="s">
        <v>13</v>
      </c>
      <c r="BL17" s="1298" t="s">
        <v>922</v>
      </c>
      <c r="BM17" s="1298" t="s">
        <v>5505</v>
      </c>
      <c r="BR17" s="425" t="s">
        <v>727</v>
      </c>
      <c r="BS17" s="426" t="s">
        <v>2172</v>
      </c>
      <c r="BT17" s="1303" t="s">
        <v>8548</v>
      </c>
      <c r="BU17" s="223" t="s">
        <v>758</v>
      </c>
      <c r="BV17" s="223"/>
      <c r="BW17" s="223"/>
      <c r="BX17" s="223" t="s">
        <v>758</v>
      </c>
      <c r="BY17" s="91" t="s">
        <v>1098</v>
      </c>
      <c r="BZ17" s="51" t="s">
        <v>486</v>
      </c>
      <c r="CA17" s="51"/>
      <c r="CN17" s="2">
        <v>1070</v>
      </c>
      <c r="CO17" s="489" t="str">
        <f t="shared" si="5"/>
        <v>METAL BAKEWARE</v>
      </c>
      <c r="CP17" s="489" t="str">
        <f t="shared" si="6"/>
        <v>COOK</v>
      </c>
      <c r="CQ17" s="489">
        <f t="shared" si="10"/>
        <v>890720</v>
      </c>
      <c r="CR17" s="489">
        <f t="shared" si="7"/>
        <v>101096.8457259999</v>
      </c>
      <c r="CS17" s="847">
        <f t="shared" si="12"/>
        <v>0.11350014115097887</v>
      </c>
      <c r="CV17" s="489">
        <f t="shared" si="11"/>
        <v>1015</v>
      </c>
      <c r="CW17" s="2" t="s">
        <v>6317</v>
      </c>
      <c r="CX17" s="2" t="s">
        <v>187</v>
      </c>
      <c r="CY17" s="2" t="s">
        <v>1629</v>
      </c>
      <c r="CZ17" s="572"/>
      <c r="DA17" s="489"/>
      <c r="DB17" s="2">
        <v>1072</v>
      </c>
      <c r="DC17" s="2" t="s">
        <v>6206</v>
      </c>
      <c r="DD17" s="489"/>
      <c r="DH17" s="2">
        <v>1075</v>
      </c>
      <c r="DI17" s="2" t="s">
        <v>6326</v>
      </c>
      <c r="DJ17" s="2">
        <v>443420</v>
      </c>
      <c r="DK17" s="2">
        <v>146336.57877600004</v>
      </c>
      <c r="DL17" s="2">
        <v>0.33001799372152824</v>
      </c>
      <c r="DN17" s="2">
        <v>1075</v>
      </c>
      <c r="DO17" s="2">
        <v>220530</v>
      </c>
      <c r="DP17" s="2">
        <v>72959.92744699998</v>
      </c>
      <c r="DQ17" s="2">
        <v>0.33083901259239096</v>
      </c>
      <c r="DT17" s="489">
        <f t="shared" si="8"/>
        <v>1070</v>
      </c>
      <c r="DU17" s="2" t="s">
        <v>6322</v>
      </c>
      <c r="DV17" s="2" t="s">
        <v>190</v>
      </c>
      <c r="DW17" s="2" t="s">
        <v>6323</v>
      </c>
      <c r="DZ17" s="1296" t="s">
        <v>88</v>
      </c>
      <c r="EA17" s="1297" t="s">
        <v>279</v>
      </c>
      <c r="EB17" s="1294" t="str">
        <f t="shared" si="9"/>
        <v>HR HARVEST</v>
      </c>
      <c r="EC17" s="1295"/>
    </row>
    <row r="18" spans="1:133">
      <c r="A18" s="1610">
        <v>3014</v>
      </c>
      <c r="B18" s="1612" t="s">
        <v>8755</v>
      </c>
      <c r="C18" s="909" t="str">
        <f t="shared" si="0"/>
        <v/>
      </c>
      <c r="D18" s="1278" t="s">
        <v>6825</v>
      </c>
      <c r="E18" s="1271"/>
      <c r="F18" s="900"/>
      <c r="G18" s="447"/>
      <c r="H18" s="447"/>
      <c r="I18" s="441">
        <v>42877</v>
      </c>
      <c r="J18" t="s">
        <v>2307</v>
      </c>
      <c r="K18" t="s">
        <v>2308</v>
      </c>
      <c r="L18"/>
      <c r="M18"/>
      <c r="N18"/>
      <c r="O18" s="3"/>
      <c r="P18" s="3"/>
      <c r="Q18" s="162"/>
      <c r="R18" s="486" t="s">
        <v>2334</v>
      </c>
      <c r="S18" s="3"/>
      <c r="T18" s="923"/>
      <c r="U18" s="923"/>
      <c r="V18" s="923"/>
      <c r="W18" s="923"/>
      <c r="X18" s="923"/>
      <c r="Y18" s="923"/>
      <c r="Z18" s="923"/>
      <c r="AA18" s="923"/>
      <c r="AB18" s="923"/>
      <c r="AC18" s="923"/>
      <c r="AD18" s="923"/>
      <c r="AG18" s="489" t="s">
        <v>4050</v>
      </c>
      <c r="AH18" t="s">
        <v>476</v>
      </c>
      <c r="AI18"/>
      <c r="AJ18" t="s">
        <v>1636</v>
      </c>
      <c r="AK18">
        <v>2025</v>
      </c>
      <c r="AL18" t="s">
        <v>379</v>
      </c>
      <c r="AM18" t="s">
        <v>1639</v>
      </c>
      <c r="AN18" t="s">
        <v>1653</v>
      </c>
      <c r="AO18" s="1295" t="str">
        <f t="shared" si="2"/>
        <v>P</v>
      </c>
      <c r="AS18" s="489" t="s">
        <v>4075</v>
      </c>
      <c r="AT18" s="489">
        <v>1</v>
      </c>
      <c r="AU18" s="574"/>
      <c r="AV18" s="574"/>
      <c r="AW18" s="489"/>
      <c r="BB18" s="489" t="str">
        <f t="shared" si="3"/>
        <v>114 - ANTIMICROBIA</v>
      </c>
      <c r="BC18" s="1296" t="s">
        <v>8240</v>
      </c>
      <c r="BD18" s="1297" t="s">
        <v>8241</v>
      </c>
      <c r="BE18" s="1297" t="s">
        <v>8242</v>
      </c>
      <c r="BF18" s="829">
        <v>44061</v>
      </c>
      <c r="BH18" s="1296" t="s">
        <v>9003</v>
      </c>
      <c r="BJ18" s="489" t="str">
        <f t="shared" si="4"/>
        <v>BJ - B1Jewelry</v>
      </c>
      <c r="BK18" s="1296" t="s">
        <v>14</v>
      </c>
      <c r="BL18" s="1297" t="s">
        <v>862</v>
      </c>
      <c r="BM18" s="1297" t="s">
        <v>5506</v>
      </c>
      <c r="BR18" s="427" t="s">
        <v>1577</v>
      </c>
      <c r="BS18" s="426" t="s">
        <v>2172</v>
      </c>
      <c r="BT18" s="531" t="s">
        <v>8549</v>
      </c>
      <c r="BU18" s="223" t="s">
        <v>759</v>
      </c>
      <c r="BV18" s="223"/>
      <c r="BW18" s="223"/>
      <c r="BX18" s="223" t="s">
        <v>759</v>
      </c>
      <c r="BY18" s="91" t="s">
        <v>1099</v>
      </c>
      <c r="BZ18" s="51" t="s">
        <v>102</v>
      </c>
      <c r="CA18" s="51"/>
      <c r="CN18" s="2">
        <v>1072</v>
      </c>
      <c r="CO18" s="489" t="str">
        <f t="shared" si="5"/>
        <v>PITCHERS/DISPENSERS</v>
      </c>
      <c r="CP18" s="489" t="str">
        <f t="shared" si="6"/>
        <v>BARW</v>
      </c>
      <c r="CQ18" s="489">
        <f t="shared" si="10"/>
        <v>139578</v>
      </c>
      <c r="CR18" s="489">
        <f t="shared" si="7"/>
        <v>103834.21489199996</v>
      </c>
      <c r="CS18" s="847">
        <f t="shared" si="12"/>
        <v>0.7439153368869017</v>
      </c>
      <c r="CV18" s="489">
        <f t="shared" si="11"/>
        <v>1018</v>
      </c>
      <c r="CW18" s="2" t="s">
        <v>2402</v>
      </c>
      <c r="CX18" s="2" t="s">
        <v>188</v>
      </c>
      <c r="CY18" s="2" t="s">
        <v>1629</v>
      </c>
      <c r="CZ18" s="572"/>
      <c r="DA18" s="489"/>
      <c r="DB18" s="2">
        <v>1074</v>
      </c>
      <c r="DC18" s="2" t="s">
        <v>2552</v>
      </c>
      <c r="DD18" s="489"/>
      <c r="DH18" s="2">
        <v>1076</v>
      </c>
      <c r="DI18" s="2" t="s">
        <v>6327</v>
      </c>
      <c r="DJ18" s="2">
        <v>65502</v>
      </c>
      <c r="DK18" s="2">
        <v>10555.541842000001</v>
      </c>
      <c r="DL18" s="2">
        <v>0.16114839000335868</v>
      </c>
      <c r="DN18" s="2">
        <v>1076</v>
      </c>
      <c r="DO18" s="2">
        <v>32751</v>
      </c>
      <c r="DP18" s="2">
        <v>5277.7709210000012</v>
      </c>
      <c r="DQ18" s="2">
        <v>0.1611483900033587</v>
      </c>
      <c r="DT18" s="489">
        <f t="shared" si="8"/>
        <v>1072</v>
      </c>
      <c r="DU18" s="2" t="s">
        <v>6324</v>
      </c>
      <c r="DV18" s="2" t="s">
        <v>6206</v>
      </c>
      <c r="DW18" s="2" t="s">
        <v>1630</v>
      </c>
      <c r="DZ18" s="1299" t="s">
        <v>64</v>
      </c>
      <c r="EA18" s="1298" t="s">
        <v>277</v>
      </c>
      <c r="EB18" s="1294" t="str">
        <f t="shared" si="9"/>
        <v>HW HALLOWEEN</v>
      </c>
      <c r="EC18" s="1295" t="s">
        <v>7934</v>
      </c>
    </row>
    <row r="19" spans="1:133">
      <c r="A19" s="1610">
        <v>3050</v>
      </c>
      <c r="B19" s="1612" t="s">
        <v>195</v>
      </c>
      <c r="C19" s="909" t="str">
        <f t="shared" si="0"/>
        <v/>
      </c>
      <c r="D19" s="1278" t="s">
        <v>6367</v>
      </c>
      <c r="E19" s="1271"/>
      <c r="F19" s="900"/>
      <c r="G19" s="447"/>
      <c r="H19" s="447"/>
      <c r="I19"/>
      <c r="J19"/>
      <c r="K19" t="s">
        <v>2309</v>
      </c>
      <c r="L19"/>
      <c r="M19"/>
      <c r="N19"/>
      <c r="O19" s="3"/>
      <c r="P19" s="3"/>
      <c r="Q19" s="51"/>
      <c r="R19" s="486" t="s">
        <v>4042</v>
      </c>
      <c r="S19" s="3"/>
      <c r="T19" s="923"/>
      <c r="U19" s="923"/>
      <c r="V19" s="923"/>
      <c r="W19" s="923"/>
      <c r="X19" s="923"/>
      <c r="Y19" s="923"/>
      <c r="Z19" s="923"/>
      <c r="AA19" s="923"/>
      <c r="AB19" s="923"/>
      <c r="AC19" s="923"/>
      <c r="AD19" s="923"/>
      <c r="AG19" s="489" t="s">
        <v>4050</v>
      </c>
      <c r="AH19" t="s">
        <v>5176</v>
      </c>
      <c r="AI19"/>
      <c r="AJ19" t="s">
        <v>1636</v>
      </c>
      <c r="AK19">
        <v>2030</v>
      </c>
      <c r="AL19" t="s">
        <v>192</v>
      </c>
      <c r="AM19" t="s">
        <v>8722</v>
      </c>
      <c r="AN19" t="s">
        <v>2375</v>
      </c>
      <c r="AO19" s="1295" t="str">
        <f t="shared" si="2"/>
        <v>M</v>
      </c>
      <c r="AS19" s="489" t="s">
        <v>2691</v>
      </c>
      <c r="AT19" s="489">
        <v>1</v>
      </c>
      <c r="AU19" s="574"/>
      <c r="AV19" s="574"/>
      <c r="AW19" s="489"/>
      <c r="BB19" s="489" t="str">
        <f t="shared" si="3"/>
        <v>59 - APOTHECARY</v>
      </c>
      <c r="BC19" s="1296" t="s">
        <v>5280</v>
      </c>
      <c r="BD19" s="1297" t="s">
        <v>5281</v>
      </c>
      <c r="BE19" s="1297" t="s">
        <v>5281</v>
      </c>
      <c r="BF19" s="829">
        <v>43454</v>
      </c>
      <c r="BH19" s="1299" t="s">
        <v>9253</v>
      </c>
      <c r="BJ19" s="489" t="str">
        <f t="shared" si="4"/>
        <v>BQ - B93Tier</v>
      </c>
      <c r="BK19" s="1299" t="s">
        <v>9158</v>
      </c>
      <c r="BL19" s="1298" t="s">
        <v>9159</v>
      </c>
      <c r="BM19" s="1298" t="s">
        <v>9160</v>
      </c>
      <c r="BR19" s="427" t="s">
        <v>848</v>
      </c>
      <c r="BS19" s="426" t="s">
        <v>2172</v>
      </c>
      <c r="BT19" s="1303" t="s">
        <v>8548</v>
      </c>
      <c r="BU19" s="223" t="s">
        <v>760</v>
      </c>
      <c r="BV19" s="223"/>
      <c r="BW19" s="223"/>
      <c r="BX19" s="223" t="s">
        <v>760</v>
      </c>
      <c r="BY19" s="91" t="s">
        <v>1100</v>
      </c>
      <c r="BZ19" s="51" t="s">
        <v>1335</v>
      </c>
      <c r="CA19" s="51"/>
      <c r="CN19" s="2">
        <v>1074</v>
      </c>
      <c r="CO19" s="489" t="str">
        <f t="shared" si="5"/>
        <v>DRINKWARE SETS</v>
      </c>
      <c r="CP19" s="489" t="str">
        <f t="shared" si="6"/>
        <v>BARW</v>
      </c>
      <c r="CQ19" s="489">
        <f t="shared" si="10"/>
        <v>552114</v>
      </c>
      <c r="CR19" s="489">
        <f t="shared" si="7"/>
        <v>143171.65713999994</v>
      </c>
      <c r="CS19" s="847">
        <f t="shared" si="12"/>
        <v>0.25931538982891206</v>
      </c>
      <c r="CV19" s="489">
        <f t="shared" si="11"/>
        <v>6204</v>
      </c>
      <c r="CW19" s="2" t="s">
        <v>6451</v>
      </c>
      <c r="CX19" s="2" t="s">
        <v>4358</v>
      </c>
      <c r="CY19" s="2" t="s">
        <v>1629</v>
      </c>
      <c r="CZ19" s="572"/>
      <c r="DA19" s="489"/>
      <c r="DB19" s="2">
        <v>1075</v>
      </c>
      <c r="DC19" s="2" t="s">
        <v>6207</v>
      </c>
      <c r="DD19" s="489"/>
      <c r="DH19" s="2">
        <v>2022</v>
      </c>
      <c r="DI19" s="2" t="s">
        <v>6328</v>
      </c>
      <c r="DJ19" s="2">
        <v>1301653</v>
      </c>
      <c r="DK19" s="2">
        <v>94017.009748000011</v>
      </c>
      <c r="DL19" s="2">
        <v>7.2228934860519678E-2</v>
      </c>
      <c r="DN19" s="2">
        <v>2022</v>
      </c>
      <c r="DO19" s="2">
        <v>1270043</v>
      </c>
      <c r="DP19" s="2">
        <v>90793.719996999964</v>
      </c>
      <c r="DQ19" s="2">
        <v>7.148869762441111E-2</v>
      </c>
      <c r="DT19" s="489">
        <f t="shared" si="8"/>
        <v>1074</v>
      </c>
      <c r="DU19" s="2" t="s">
        <v>6325</v>
      </c>
      <c r="DV19" s="2" t="s">
        <v>2552</v>
      </c>
      <c r="DW19" s="2" t="s">
        <v>1630</v>
      </c>
      <c r="DZ19" s="1296" t="s">
        <v>840</v>
      </c>
      <c r="EA19" s="1297" t="s">
        <v>8534</v>
      </c>
      <c r="EB19" s="1294" t="str">
        <f t="shared" si="9"/>
        <v>IT ITALY</v>
      </c>
      <c r="EC19" s="1295" t="s">
        <v>7934</v>
      </c>
    </row>
    <row r="20" spans="1:133">
      <c r="A20" s="1610">
        <v>3054</v>
      </c>
      <c r="B20" s="1612" t="s">
        <v>197</v>
      </c>
      <c r="C20" s="909" t="str">
        <f t="shared" si="0"/>
        <v/>
      </c>
      <c r="D20" s="1278" t="s">
        <v>6407</v>
      </c>
      <c r="E20" s="1271"/>
      <c r="F20" s="900"/>
      <c r="G20" s="447"/>
      <c r="H20" s="447"/>
      <c r="I20" s="441">
        <v>42913</v>
      </c>
      <c r="J20" t="s">
        <v>2312</v>
      </c>
      <c r="K20" t="s">
        <v>2313</v>
      </c>
      <c r="L20"/>
      <c r="M20"/>
      <c r="N20"/>
      <c r="O20" s="3"/>
      <c r="P20" s="3"/>
      <c r="Q20" s="51"/>
      <c r="R20" s="486" t="s">
        <v>155</v>
      </c>
      <c r="S20" s="3"/>
      <c r="T20" s="923"/>
      <c r="U20" s="923"/>
      <c r="V20" s="923"/>
      <c r="W20" s="923"/>
      <c r="X20" s="923"/>
      <c r="Y20" s="923"/>
      <c r="Z20" s="923"/>
      <c r="AA20" s="923"/>
      <c r="AB20" s="923"/>
      <c r="AC20" s="923"/>
      <c r="AD20" s="923"/>
      <c r="AG20" s="489" t="s">
        <v>4050</v>
      </c>
      <c r="AH20" t="s">
        <v>476</v>
      </c>
      <c r="AI20"/>
      <c r="AJ20" t="s">
        <v>1636</v>
      </c>
      <c r="AK20">
        <v>2040</v>
      </c>
      <c r="AL20" t="s">
        <v>193</v>
      </c>
      <c r="AM20" t="s">
        <v>1639</v>
      </c>
      <c r="AN20" t="s">
        <v>1653</v>
      </c>
      <c r="AO20" s="1295" t="str">
        <f t="shared" si="2"/>
        <v>P</v>
      </c>
      <c r="AS20" s="489" t="s">
        <v>4077</v>
      </c>
      <c r="AT20" s="489">
        <v>1</v>
      </c>
      <c r="AU20" s="574"/>
      <c r="AV20" s="574"/>
      <c r="AW20" s="489"/>
      <c r="BB20" s="489" t="str">
        <f t="shared" si="3"/>
        <v>271 - ARCYLIC</v>
      </c>
      <c r="BC20" s="1299" t="s">
        <v>9487</v>
      </c>
      <c r="BD20" s="1298" t="s">
        <v>9488</v>
      </c>
      <c r="BE20" s="1298" t="s">
        <v>9488</v>
      </c>
      <c r="BF20" s="828">
        <v>44721</v>
      </c>
      <c r="BH20" s="1296" t="s">
        <v>8320</v>
      </c>
      <c r="BJ20" s="489" t="str">
        <f t="shared" si="4"/>
        <v>BR - B1RUG</v>
      </c>
      <c r="BK20" s="1296" t="s">
        <v>1076</v>
      </c>
      <c r="BL20" s="1297" t="s">
        <v>9161</v>
      </c>
      <c r="BM20" s="1297" t="s">
        <v>9162</v>
      </c>
      <c r="BR20" s="427" t="s">
        <v>1029</v>
      </c>
      <c r="BS20" s="426" t="s">
        <v>2172</v>
      </c>
      <c r="BT20" s="1303" t="s">
        <v>8548</v>
      </c>
      <c r="BU20" s="223" t="s">
        <v>761</v>
      </c>
      <c r="BV20" s="223"/>
      <c r="BW20" s="223"/>
      <c r="BX20" s="223" t="s">
        <v>761</v>
      </c>
      <c r="BY20" s="91" t="s">
        <v>1101</v>
      </c>
      <c r="BZ20" s="51" t="s">
        <v>1334</v>
      </c>
      <c r="CA20" s="51"/>
      <c r="CN20" s="2">
        <v>1075</v>
      </c>
      <c r="CO20" s="489" t="str">
        <f t="shared" si="5"/>
        <v>WINE/CHAMPAGNE SETS</v>
      </c>
      <c r="CP20" s="489" t="str">
        <f t="shared" si="6"/>
        <v>BARW</v>
      </c>
      <c r="CQ20" s="489">
        <f t="shared" si="10"/>
        <v>443420</v>
      </c>
      <c r="CR20" s="489">
        <f t="shared" si="7"/>
        <v>146336.57877600004</v>
      </c>
      <c r="CS20" s="847">
        <f t="shared" si="12"/>
        <v>0.33001799372152824</v>
      </c>
      <c r="CV20" s="489">
        <f t="shared" si="11"/>
        <v>6926</v>
      </c>
      <c r="CW20" s="2" t="s">
        <v>6490</v>
      </c>
      <c r="CX20" s="2" t="s">
        <v>285</v>
      </c>
      <c r="CY20" s="2" t="s">
        <v>1675</v>
      </c>
      <c r="CZ20" s="572"/>
      <c r="DA20" s="489"/>
      <c r="DB20" s="2">
        <v>1076</v>
      </c>
      <c r="DC20" s="2" t="s">
        <v>1585</v>
      </c>
      <c r="DD20" s="489"/>
      <c r="DH20" s="2">
        <v>2025</v>
      </c>
      <c r="DI20" s="2" t="s">
        <v>6329</v>
      </c>
      <c r="DJ20" s="2">
        <v>39195</v>
      </c>
      <c r="DK20" s="2">
        <v>4715.7182869999988</v>
      </c>
      <c r="DL20" s="2">
        <v>0.12031428210230893</v>
      </c>
      <c r="DN20" s="2">
        <v>2025</v>
      </c>
      <c r="DO20" s="2">
        <v>43181</v>
      </c>
      <c r="DP20" s="2">
        <v>5205.010941999999</v>
      </c>
      <c r="DQ20" s="2">
        <v>0.12053937940297814</v>
      </c>
      <c r="DT20" s="489">
        <f t="shared" si="8"/>
        <v>1075</v>
      </c>
      <c r="DU20" s="2" t="s">
        <v>6326</v>
      </c>
      <c r="DV20" s="2" t="s">
        <v>6207</v>
      </c>
      <c r="DW20" s="2" t="s">
        <v>1630</v>
      </c>
      <c r="DZ20" s="1299" t="s">
        <v>8524</v>
      </c>
      <c r="EA20" s="1298" t="s">
        <v>5423</v>
      </c>
      <c r="EB20" s="1294" t="str">
        <f t="shared" si="9"/>
        <v>KD KIDS</v>
      </c>
      <c r="EC20" s="1295" t="s">
        <v>7934</v>
      </c>
    </row>
    <row r="21" spans="1:133">
      <c r="A21" s="1610">
        <v>3065</v>
      </c>
      <c r="B21" s="1612" t="s">
        <v>199</v>
      </c>
      <c r="C21" s="909" t="str">
        <f t="shared" si="0"/>
        <v>No</v>
      </c>
      <c r="D21" s="1278" t="s">
        <v>6409</v>
      </c>
      <c r="E21" s="1271"/>
      <c r="F21" s="900"/>
      <c r="G21" s="447"/>
      <c r="H21" s="447"/>
      <c r="I21" s="441">
        <v>42930</v>
      </c>
      <c r="J21" t="s">
        <v>2314</v>
      </c>
      <c r="K21" t="s">
        <v>2315</v>
      </c>
      <c r="L21"/>
      <c r="M21"/>
      <c r="N21"/>
      <c r="O21" s="3"/>
      <c r="P21" s="3"/>
      <c r="Q21" s="162"/>
      <c r="R21" s="486" t="s">
        <v>1354</v>
      </c>
      <c r="S21" s="3"/>
      <c r="T21" s="923"/>
      <c r="U21" s="923"/>
      <c r="V21" s="923"/>
      <c r="W21" s="923"/>
      <c r="X21" s="923"/>
      <c r="Y21" s="923"/>
      <c r="Z21" s="923"/>
      <c r="AA21" s="923"/>
      <c r="AB21" s="923"/>
      <c r="AC21" s="923"/>
      <c r="AD21" s="923"/>
      <c r="AG21" s="489" t="s">
        <v>4050</v>
      </c>
      <c r="AH21" t="s">
        <v>476</v>
      </c>
      <c r="AI21"/>
      <c r="AJ21" t="s">
        <v>1636</v>
      </c>
      <c r="AK21">
        <v>2044</v>
      </c>
      <c r="AL21" t="s">
        <v>8587</v>
      </c>
      <c r="AM21" t="s">
        <v>1639</v>
      </c>
      <c r="AN21" t="s">
        <v>1653</v>
      </c>
      <c r="AO21" s="1295" t="str">
        <f t="shared" si="2"/>
        <v>P</v>
      </c>
      <c r="AS21" s="489" t="s">
        <v>2709</v>
      </c>
      <c r="AT21" s="489">
        <v>1</v>
      </c>
      <c r="AU21" s="574"/>
      <c r="AV21" s="574"/>
      <c r="AW21" s="489"/>
      <c r="BB21" s="489" t="str">
        <f t="shared" si="3"/>
        <v>216 - ART INSPIRED</v>
      </c>
      <c r="BC21" s="1296" t="s">
        <v>8908</v>
      </c>
      <c r="BD21" s="1297" t="s">
        <v>8909</v>
      </c>
      <c r="BE21" s="1297" t="s">
        <v>8910</v>
      </c>
      <c r="BF21" s="829">
        <v>44552</v>
      </c>
      <c r="BH21" s="1299" t="s">
        <v>8321</v>
      </c>
      <c r="BJ21" s="489" t="str">
        <f t="shared" si="4"/>
        <v>BS - B1String</v>
      </c>
      <c r="BK21" s="1299" t="s">
        <v>1336</v>
      </c>
      <c r="BL21" s="1298" t="s">
        <v>9163</v>
      </c>
      <c r="BM21" s="1298" t="s">
        <v>9164</v>
      </c>
      <c r="BR21" s="531" t="s">
        <v>739</v>
      </c>
      <c r="BS21" s="426" t="s">
        <v>2172</v>
      </c>
      <c r="BT21" s="1303" t="s">
        <v>8548</v>
      </c>
      <c r="BU21" s="223" t="s">
        <v>762</v>
      </c>
      <c r="BV21" s="223"/>
      <c r="BW21" s="223"/>
      <c r="BX21" s="223" t="s">
        <v>762</v>
      </c>
      <c r="BY21" s="91" t="s">
        <v>1102</v>
      </c>
      <c r="BZ21" s="51" t="s">
        <v>1333</v>
      </c>
      <c r="CA21" s="51"/>
      <c r="CN21" s="2">
        <v>1076</v>
      </c>
      <c r="CO21" s="489" t="str">
        <f t="shared" si="5"/>
        <v>SEASONAL BARWARE</v>
      </c>
      <c r="CP21" s="489" t="str">
        <f t="shared" si="6"/>
        <v>BARW</v>
      </c>
      <c r="CQ21" s="489">
        <f t="shared" si="10"/>
        <v>65502</v>
      </c>
      <c r="CR21" s="489">
        <f t="shared" si="7"/>
        <v>10555.541842000001</v>
      </c>
      <c r="CS21" s="847">
        <f t="shared" si="12"/>
        <v>0.16114839000335868</v>
      </c>
      <c r="CV21" s="489">
        <f t="shared" si="11"/>
        <v>7150</v>
      </c>
      <c r="CW21" s="2" t="s">
        <v>6506</v>
      </c>
      <c r="CX21" s="2" t="s">
        <v>2575</v>
      </c>
      <c r="CY21" s="2" t="s">
        <v>1675</v>
      </c>
      <c r="CZ21" s="572"/>
      <c r="DA21" s="489"/>
      <c r="DB21" s="2">
        <v>1081</v>
      </c>
      <c r="DC21" s="2" t="s">
        <v>6757</v>
      </c>
      <c r="DD21" s="489"/>
      <c r="DH21" s="2">
        <v>2030</v>
      </c>
      <c r="DI21" s="2" t="s">
        <v>6330</v>
      </c>
      <c r="DJ21" s="2">
        <v>523715</v>
      </c>
      <c r="DK21" s="2">
        <v>45207.937905000035</v>
      </c>
      <c r="DL21" s="2">
        <v>8.6321640405564157E-2</v>
      </c>
      <c r="DN21" s="2">
        <v>2030</v>
      </c>
      <c r="DO21" s="2">
        <v>523695</v>
      </c>
      <c r="DP21" s="2">
        <v>45205.32310500004</v>
      </c>
      <c r="DQ21" s="2">
        <v>8.6319944060951587E-2</v>
      </c>
      <c r="DT21" s="489">
        <f t="shared" si="8"/>
        <v>1076</v>
      </c>
      <c r="DU21" s="2" t="s">
        <v>6327</v>
      </c>
      <c r="DV21" s="2" t="s">
        <v>1585</v>
      </c>
      <c r="DW21" s="2" t="s">
        <v>1630</v>
      </c>
      <c r="DZ21" s="1296" t="s">
        <v>1416</v>
      </c>
      <c r="EA21" s="1297" t="s">
        <v>7924</v>
      </c>
      <c r="EB21" s="1294" t="str">
        <f t="shared" si="9"/>
        <v>LB LIBRARY DECOR</v>
      </c>
      <c r="EC21" s="1295" t="s">
        <v>7934</v>
      </c>
    </row>
    <row r="22" spans="1:133">
      <c r="A22" s="1610">
        <v>3067</v>
      </c>
      <c r="B22" s="1612" t="s">
        <v>1587</v>
      </c>
      <c r="C22" s="909" t="str">
        <f t="shared" si="0"/>
        <v/>
      </c>
      <c r="D22" s="1278" t="s">
        <v>6413</v>
      </c>
      <c r="E22" s="1271"/>
      <c r="F22" s="900"/>
      <c r="G22" s="447"/>
      <c r="H22" s="447"/>
      <c r="I22" s="488">
        <v>42955</v>
      </c>
      <c r="J22" t="s">
        <v>2340</v>
      </c>
      <c r="K22" t="s">
        <v>2341</v>
      </c>
      <c r="L22"/>
      <c r="M22"/>
      <c r="N22"/>
      <c r="O22" s="3"/>
      <c r="P22" s="3"/>
      <c r="Q22" s="51"/>
      <c r="R22" s="486" t="s">
        <v>4047</v>
      </c>
      <c r="S22" s="3"/>
      <c r="T22" s="923"/>
      <c r="U22" s="923"/>
      <c r="V22" s="923"/>
      <c r="W22" s="923"/>
      <c r="X22" s="923"/>
      <c r="Y22" s="923"/>
      <c r="Z22" s="923"/>
      <c r="AA22" s="923"/>
      <c r="AB22" s="923"/>
      <c r="AC22" s="923"/>
      <c r="AD22" s="923"/>
      <c r="AG22" s="489" t="s">
        <v>4050</v>
      </c>
      <c r="AH22" t="s">
        <v>476</v>
      </c>
      <c r="AI22"/>
      <c r="AJ22" t="s">
        <v>1634</v>
      </c>
      <c r="AK22">
        <v>2070</v>
      </c>
      <c r="AL22" t="s">
        <v>6733</v>
      </c>
      <c r="AM22" t="s">
        <v>1639</v>
      </c>
      <c r="AN22" t="s">
        <v>1653</v>
      </c>
      <c r="AO22" s="1295" t="str">
        <f t="shared" si="2"/>
        <v>P</v>
      </c>
      <c r="AS22" s="489" t="s">
        <v>2717</v>
      </c>
      <c r="AT22" s="489">
        <v>1</v>
      </c>
      <c r="AU22" s="574"/>
      <c r="AV22" s="574"/>
      <c r="AW22" s="489"/>
      <c r="BB22" s="489" t="str">
        <f t="shared" si="3"/>
        <v>01 - Asian</v>
      </c>
      <c r="BC22" s="1299" t="s">
        <v>476</v>
      </c>
      <c r="BD22" s="1298" t="s">
        <v>5163</v>
      </c>
      <c r="BE22" s="1298" t="s">
        <v>5163</v>
      </c>
      <c r="BF22" s="828">
        <v>39799</v>
      </c>
      <c r="BH22" s="1296" t="s">
        <v>8322</v>
      </c>
      <c r="BJ22" s="489" t="str">
        <f t="shared" si="4"/>
        <v>BT - B92Tier</v>
      </c>
      <c r="BK22" s="1296" t="s">
        <v>15</v>
      </c>
      <c r="BL22" s="1297" t="s">
        <v>923</v>
      </c>
      <c r="BM22" s="1297" t="s">
        <v>5507</v>
      </c>
      <c r="BR22" s="427" t="s">
        <v>2443</v>
      </c>
      <c r="BS22" s="426" t="s">
        <v>2172</v>
      </c>
      <c r="BT22" s="1303" t="s">
        <v>8548</v>
      </c>
      <c r="BU22" s="223" t="s">
        <v>763</v>
      </c>
      <c r="BV22" s="223"/>
      <c r="BW22" s="223"/>
      <c r="BX22" s="223" t="s">
        <v>763</v>
      </c>
      <c r="BY22" s="91" t="s">
        <v>1103</v>
      </c>
      <c r="BZ22" s="51" t="s">
        <v>750</v>
      </c>
      <c r="CA22" s="51"/>
      <c r="CN22" s="2">
        <v>1081</v>
      </c>
      <c r="CO22" s="489" t="str">
        <f t="shared" si="5"/>
        <v>PLTW - HOT DEALS</v>
      </c>
      <c r="CP22" s="489" t="str">
        <f t="shared" si="6"/>
        <v>PLTR</v>
      </c>
      <c r="CQ22" s="489" t="str">
        <f t="shared" si="10"/>
        <v/>
      </c>
      <c r="CR22" s="489" t="str">
        <f t="shared" si="7"/>
        <v/>
      </c>
      <c r="CS22" s="848">
        <v>0.87</v>
      </c>
      <c r="CV22" s="489">
        <f t="shared" si="11"/>
        <v>7600</v>
      </c>
      <c r="CW22" s="2" t="s">
        <v>6508</v>
      </c>
      <c r="CX22" s="2" t="s">
        <v>294</v>
      </c>
      <c r="CY22" s="2" t="s">
        <v>1675</v>
      </c>
      <c r="CZ22" s="572"/>
      <c r="DA22" s="489"/>
      <c r="DB22" s="2">
        <v>2022</v>
      </c>
      <c r="DC22" s="2" t="s">
        <v>8586</v>
      </c>
      <c r="DD22" s="489"/>
      <c r="DH22" s="2">
        <v>2040</v>
      </c>
      <c r="DI22" s="2" t="s">
        <v>6331</v>
      </c>
      <c r="DJ22" s="2">
        <v>637327</v>
      </c>
      <c r="DK22" s="2">
        <v>125265.95857399992</v>
      </c>
      <c r="DL22" s="2">
        <v>0.19654895928463711</v>
      </c>
      <c r="DN22" s="2">
        <v>2040</v>
      </c>
      <c r="DO22" s="2">
        <v>602276</v>
      </c>
      <c r="DP22" s="2">
        <v>75692.62945199995</v>
      </c>
      <c r="DQ22" s="2">
        <v>0.12567764521913533</v>
      </c>
      <c r="DT22" s="489">
        <f t="shared" si="8"/>
        <v>1081</v>
      </c>
      <c r="DU22" s="2" t="s">
        <v>6756</v>
      </c>
      <c r="DV22" s="2" t="s">
        <v>6757</v>
      </c>
      <c r="DW22" s="2" t="s">
        <v>2377</v>
      </c>
      <c r="DZ22" s="1299" t="s">
        <v>8658</v>
      </c>
      <c r="EA22" s="1298" t="s">
        <v>8438</v>
      </c>
      <c r="EB22" s="1294" t="str">
        <f t="shared" si="9"/>
        <v>LX LUXURY</v>
      </c>
      <c r="EC22" s="1295"/>
    </row>
    <row r="23" spans="1:133">
      <c r="A23" s="1610">
        <v>3070</v>
      </c>
      <c r="B23" s="1612" t="s">
        <v>8756</v>
      </c>
      <c r="C23" s="909" t="str">
        <f t="shared" si="0"/>
        <v/>
      </c>
      <c r="D23" s="1278" t="s">
        <v>6416</v>
      </c>
      <c r="E23" s="1271"/>
      <c r="F23" s="900"/>
      <c r="G23" s="447"/>
      <c r="H23" s="447"/>
      <c r="I23"/>
      <c r="J23"/>
      <c r="K23" s="2" t="s">
        <v>2371</v>
      </c>
      <c r="L23"/>
      <c r="M23"/>
      <c r="N23"/>
      <c r="O23" s="3"/>
      <c r="P23" s="3"/>
      <c r="Q23" s="51"/>
      <c r="R23" s="3"/>
      <c r="S23" s="3"/>
      <c r="T23" s="923"/>
      <c r="U23" s="923"/>
      <c r="V23" s="923"/>
      <c r="W23" s="923"/>
      <c r="X23" s="923"/>
      <c r="Y23" s="923"/>
      <c r="Z23" s="923"/>
      <c r="AA23" s="923"/>
      <c r="AB23" s="923"/>
      <c r="AC23" s="923"/>
      <c r="AD23" s="923"/>
      <c r="AG23" s="489" t="s">
        <v>4050</v>
      </c>
      <c r="AH23" t="s">
        <v>476</v>
      </c>
      <c r="AI23"/>
      <c r="AJ23" t="s">
        <v>1634</v>
      </c>
      <c r="AK23">
        <v>2086</v>
      </c>
      <c r="AL23" t="s">
        <v>6734</v>
      </c>
      <c r="AM23" t="s">
        <v>1639</v>
      </c>
      <c r="AN23" t="s">
        <v>1653</v>
      </c>
      <c r="AO23" s="1295" t="str">
        <f t="shared" si="2"/>
        <v>P</v>
      </c>
      <c r="AS23" s="489" t="s">
        <v>4387</v>
      </c>
      <c r="AT23" s="489">
        <v>1</v>
      </c>
      <c r="AU23" s="574"/>
      <c r="AV23" s="574"/>
      <c r="AW23" s="489"/>
      <c r="BB23" s="489" t="str">
        <f t="shared" si="3"/>
        <v>309 - BABY</v>
      </c>
      <c r="BC23" s="1296" t="s">
        <v>9489</v>
      </c>
      <c r="BD23" s="1297" t="s">
        <v>6399</v>
      </c>
      <c r="BE23" s="1297" t="s">
        <v>6399</v>
      </c>
      <c r="BF23" s="829">
        <v>44770</v>
      </c>
      <c r="BH23" s="1299" t="s">
        <v>8323</v>
      </c>
      <c r="BJ23" s="489" t="str">
        <f t="shared" si="4"/>
        <v>BZ - BZRUGNARROW</v>
      </c>
      <c r="BK23" s="1299" t="s">
        <v>97</v>
      </c>
      <c r="BL23" s="1298" t="s">
        <v>924</v>
      </c>
      <c r="BM23" s="1298" t="s">
        <v>5508</v>
      </c>
      <c r="BR23" s="425" t="s">
        <v>728</v>
      </c>
      <c r="BS23" s="426" t="s">
        <v>2172</v>
      </c>
      <c r="BT23" s="1303" t="s">
        <v>8548</v>
      </c>
      <c r="BU23" s="223" t="s">
        <v>764</v>
      </c>
      <c r="BV23" s="223"/>
      <c r="BW23" s="223"/>
      <c r="BX23" s="223" t="s">
        <v>764</v>
      </c>
      <c r="BY23" s="91" t="s">
        <v>1104</v>
      </c>
      <c r="BZ23" s="51" t="s">
        <v>1343</v>
      </c>
      <c r="CA23" s="51"/>
      <c r="CN23" s="2">
        <v>2022</v>
      </c>
      <c r="CO23" s="489" t="str">
        <f t="shared" si="5"/>
        <v>OPEN STOCK DINNERWARE</v>
      </c>
      <c r="CP23" s="489" t="str">
        <f t="shared" si="6"/>
        <v>DINN</v>
      </c>
      <c r="CQ23" s="489">
        <f t="shared" si="10"/>
        <v>1301653</v>
      </c>
      <c r="CR23" s="489">
        <f t="shared" si="7"/>
        <v>94017.009748000011</v>
      </c>
      <c r="CS23" s="847">
        <f>IFERROR(VLOOKUP($CN23,febcube,5,0),DL$3)</f>
        <v>7.2228934860519678E-2</v>
      </c>
      <c r="CV23" s="489">
        <f t="shared" si="11"/>
        <v>8540</v>
      </c>
      <c r="CW23" s="2" t="s">
        <v>6574</v>
      </c>
      <c r="CX23" s="2" t="s">
        <v>325</v>
      </c>
      <c r="CY23" s="2" t="s">
        <v>1675</v>
      </c>
      <c r="CZ23" s="572"/>
      <c r="DA23" s="489"/>
      <c r="DB23" s="2">
        <v>2025</v>
      </c>
      <c r="DC23" s="2" t="s">
        <v>379</v>
      </c>
      <c r="DD23" s="489"/>
      <c r="DH23" s="2">
        <v>2044</v>
      </c>
      <c r="DI23" s="2" t="s">
        <v>6332</v>
      </c>
      <c r="DJ23" s="2">
        <v>855011</v>
      </c>
      <c r="DK23" s="2">
        <v>145418.31384599998</v>
      </c>
      <c r="DL23" s="2">
        <v>0.17007771110079284</v>
      </c>
      <c r="DN23" s="2">
        <v>2044</v>
      </c>
      <c r="DO23" s="2">
        <v>854567</v>
      </c>
      <c r="DP23" s="2">
        <v>143592.18557300005</v>
      </c>
      <c r="DQ23" s="2">
        <v>0.16802917216906346</v>
      </c>
      <c r="DT23" s="489">
        <f t="shared" si="8"/>
        <v>2022</v>
      </c>
      <c r="DU23" s="2" t="s">
        <v>6328</v>
      </c>
      <c r="DV23" s="2" t="s">
        <v>191</v>
      </c>
      <c r="DW23" s="2" t="s">
        <v>1636</v>
      </c>
      <c r="DZ23" s="1296" t="s">
        <v>176</v>
      </c>
      <c r="EA23" s="1297" t="s">
        <v>8535</v>
      </c>
      <c r="EB23" s="1294" t="str">
        <f t="shared" si="9"/>
        <v>O1 Outdoor 1 HOT</v>
      </c>
      <c r="EC23" s="1295"/>
    </row>
    <row r="24" spans="1:133">
      <c r="A24" s="1610">
        <v>3081</v>
      </c>
      <c r="B24" s="1612" t="s">
        <v>6208</v>
      </c>
      <c r="C24" s="909" t="str">
        <f t="shared" si="0"/>
        <v/>
      </c>
      <c r="D24" s="1278" t="s">
        <v>6417</v>
      </c>
      <c r="E24" s="1271"/>
      <c r="F24" s="900"/>
      <c r="G24" s="447"/>
      <c r="H24" s="447"/>
      <c r="I24"/>
      <c r="J24"/>
      <c r="K24" t="s">
        <v>2342</v>
      </c>
      <c r="L24"/>
      <c r="M24"/>
      <c r="N24"/>
      <c r="O24" s="3"/>
      <c r="P24" s="3"/>
      <c r="Q24" s="162"/>
      <c r="R24" s="3"/>
      <c r="S24" s="3"/>
      <c r="T24" s="923"/>
      <c r="U24" s="923"/>
      <c r="V24" s="923"/>
      <c r="W24" s="923"/>
      <c r="X24" s="923"/>
      <c r="Y24" s="923"/>
      <c r="Z24" s="923"/>
      <c r="AA24" s="923"/>
      <c r="AB24" s="923"/>
      <c r="AC24" s="923"/>
      <c r="AD24" s="923"/>
      <c r="AG24" s="489" t="s">
        <v>4050</v>
      </c>
      <c r="AH24" t="s">
        <v>5176</v>
      </c>
      <c r="AI24"/>
      <c r="AJ24" t="s">
        <v>5777</v>
      </c>
      <c r="AK24">
        <v>3012</v>
      </c>
      <c r="AL24" t="s">
        <v>8588</v>
      </c>
      <c r="AM24" t="s">
        <v>1639</v>
      </c>
      <c r="AN24" t="s">
        <v>1653</v>
      </c>
      <c r="AO24" s="1295" t="str">
        <f t="shared" si="2"/>
        <v>P</v>
      </c>
      <c r="AS24" s="489" t="s">
        <v>2735</v>
      </c>
      <c r="AT24" s="489">
        <v>1</v>
      </c>
      <c r="AU24" s="574"/>
      <c r="AV24" s="574"/>
      <c r="AW24" s="489"/>
      <c r="BB24" s="489" t="str">
        <f t="shared" si="3"/>
        <v>332 - BABY</v>
      </c>
      <c r="BC24" s="1296" t="s">
        <v>9490</v>
      </c>
      <c r="BD24" s="1297" t="s">
        <v>6399</v>
      </c>
      <c r="BE24" s="1297" t="s">
        <v>6399</v>
      </c>
      <c r="BF24" s="829">
        <v>44791</v>
      </c>
      <c r="BH24" s="1296" t="s">
        <v>8324</v>
      </c>
      <c r="BJ24" s="489" t="str">
        <f t="shared" si="4"/>
        <v>C1 - C1UP</v>
      </c>
      <c r="BK24" s="1296" t="s">
        <v>90</v>
      </c>
      <c r="BL24" s="1297" t="s">
        <v>925</v>
      </c>
      <c r="BM24" s="1297" t="s">
        <v>5509</v>
      </c>
      <c r="BR24" s="427" t="s">
        <v>1049</v>
      </c>
      <c r="BS24" s="426" t="s">
        <v>2172</v>
      </c>
      <c r="BT24" s="531" t="s">
        <v>8549</v>
      </c>
      <c r="BU24" s="223" t="s">
        <v>765</v>
      </c>
      <c r="BV24" s="223"/>
      <c r="BW24" s="223"/>
      <c r="BX24" s="223" t="s">
        <v>765</v>
      </c>
      <c r="BY24" s="91" t="s">
        <v>1105</v>
      </c>
      <c r="BZ24" s="51" t="s">
        <v>1339</v>
      </c>
      <c r="CA24" s="51"/>
      <c r="CN24" s="2">
        <v>2025</v>
      </c>
      <c r="CO24" s="489" t="str">
        <f t="shared" si="5"/>
        <v>CHARGERS</v>
      </c>
      <c r="CP24" s="489" t="str">
        <f t="shared" si="6"/>
        <v>DINN</v>
      </c>
      <c r="CQ24" s="489">
        <f t="shared" si="10"/>
        <v>39195</v>
      </c>
      <c r="CR24" s="489">
        <f t="shared" si="7"/>
        <v>4715.7182869999988</v>
      </c>
      <c r="CS24" s="847">
        <f>IFERROR(VLOOKUP($CN24,febcube,5,0),DL$3)</f>
        <v>0.12031428210230893</v>
      </c>
      <c r="CV24" s="489">
        <f t="shared" si="11"/>
        <v>8541</v>
      </c>
      <c r="CW24" s="2" t="s">
        <v>6575</v>
      </c>
      <c r="CX24" s="2" t="s">
        <v>326</v>
      </c>
      <c r="CY24" s="2" t="s">
        <v>1675</v>
      </c>
      <c r="CZ24" s="572"/>
      <c r="DA24" s="489"/>
      <c r="DB24" s="2">
        <v>2030</v>
      </c>
      <c r="DC24" s="2" t="s">
        <v>192</v>
      </c>
      <c r="DD24" s="489"/>
      <c r="DH24" s="2">
        <v>2070</v>
      </c>
      <c r="DI24" s="2" t="s">
        <v>6333</v>
      </c>
      <c r="DJ24" s="2">
        <v>944158</v>
      </c>
      <c r="DK24" s="2">
        <v>359763.01141600113</v>
      </c>
      <c r="DL24" s="2">
        <v>0.38104110902624466</v>
      </c>
      <c r="DN24" s="2">
        <v>2070</v>
      </c>
      <c r="DO24" s="2">
        <v>278414</v>
      </c>
      <c r="DP24" s="2">
        <v>103471.08491399983</v>
      </c>
      <c r="DQ24" s="2">
        <v>0.37164469069084111</v>
      </c>
      <c r="DT24" s="489">
        <f t="shared" si="8"/>
        <v>2025</v>
      </c>
      <c r="DU24" s="2" t="s">
        <v>6329</v>
      </c>
      <c r="DV24" s="2" t="s">
        <v>379</v>
      </c>
      <c r="DW24" s="2" t="s">
        <v>1636</v>
      </c>
      <c r="DZ24" s="1299" t="s">
        <v>177</v>
      </c>
      <c r="EA24" s="1298" t="s">
        <v>8536</v>
      </c>
      <c r="EB24" s="1294" t="str">
        <f t="shared" si="9"/>
        <v>O2 Outdoor 2</v>
      </c>
      <c r="EC24" s="1295"/>
    </row>
    <row r="25" spans="1:133">
      <c r="A25" s="1610">
        <v>3082</v>
      </c>
      <c r="B25" s="1612" t="s">
        <v>1588</v>
      </c>
      <c r="C25" s="909" t="str">
        <f>IFERROR(IF(VLOOKUP(#REF!,nobreakpack,1,0)=#REF!,"No",""),"")</f>
        <v/>
      </c>
      <c r="D25" s="1278" t="s">
        <v>6419</v>
      </c>
      <c r="E25" s="1271"/>
      <c r="F25" s="900"/>
      <c r="G25" s="447"/>
      <c r="H25" s="447"/>
      <c r="I25"/>
      <c r="J25"/>
      <c r="K25" t="s">
        <v>2343</v>
      </c>
      <c r="L25"/>
      <c r="M25"/>
      <c r="N25"/>
      <c r="O25" s="3"/>
      <c r="P25" s="3"/>
      <c r="Q25" s="51"/>
      <c r="R25" s="3"/>
      <c r="S25" s="3"/>
      <c r="T25" s="923"/>
      <c r="U25" s="923"/>
      <c r="V25" s="923">
        <v>4</v>
      </c>
      <c r="W25" s="923" t="s">
        <v>914</v>
      </c>
      <c r="X25" s="923"/>
      <c r="Y25" s="923"/>
      <c r="Z25" s="923"/>
      <c r="AA25" s="923"/>
      <c r="AB25" s="923"/>
      <c r="AC25" s="923"/>
      <c r="AD25" s="923"/>
      <c r="AG25" s="489" t="s">
        <v>4050</v>
      </c>
      <c r="AH25" t="s">
        <v>477</v>
      </c>
      <c r="AI25"/>
      <c r="AJ25" t="s">
        <v>5777</v>
      </c>
      <c r="AK25">
        <v>3013</v>
      </c>
      <c r="AL25" t="s">
        <v>8589</v>
      </c>
      <c r="AM25" t="s">
        <v>1639</v>
      </c>
      <c r="AN25" t="s">
        <v>1653</v>
      </c>
      <c r="AO25" s="1295" t="str">
        <f t="shared" si="2"/>
        <v>P</v>
      </c>
      <c r="AS25" s="489" t="s">
        <v>2737</v>
      </c>
      <c r="AT25" s="489">
        <v>1</v>
      </c>
      <c r="AU25" s="574"/>
      <c r="AV25" s="574"/>
      <c r="AW25" s="489"/>
      <c r="BB25" s="489" t="str">
        <f t="shared" si="3"/>
        <v>131 - BABY RIDER</v>
      </c>
      <c r="BC25" s="1299" t="s">
        <v>8276</v>
      </c>
      <c r="BD25" s="1298" t="s">
        <v>8277</v>
      </c>
      <c r="BE25" s="1298" t="s">
        <v>8277</v>
      </c>
      <c r="BF25" s="828">
        <v>44201</v>
      </c>
      <c r="BH25" s="1299" t="s">
        <v>5597</v>
      </c>
      <c r="BJ25" s="489" t="str">
        <f t="shared" si="4"/>
        <v>CC - CCRD</v>
      </c>
      <c r="BK25" s="1299" t="s">
        <v>1357</v>
      </c>
      <c r="BL25" s="1298" t="s">
        <v>9165</v>
      </c>
      <c r="BM25" s="1298" t="s">
        <v>9166</v>
      </c>
      <c r="BR25" s="427" t="s">
        <v>729</v>
      </c>
      <c r="BS25" s="426" t="s">
        <v>2172</v>
      </c>
      <c r="BT25" s="1303" t="s">
        <v>8548</v>
      </c>
      <c r="BU25" s="223" t="s">
        <v>766</v>
      </c>
      <c r="BV25" s="223"/>
      <c r="BW25" s="223"/>
      <c r="BX25" s="223" t="s">
        <v>766</v>
      </c>
      <c r="BY25" s="91" t="s">
        <v>1106</v>
      </c>
      <c r="BZ25" s="51" t="s">
        <v>1338</v>
      </c>
      <c r="CA25" s="51"/>
      <c r="CN25" s="2">
        <v>2030</v>
      </c>
      <c r="CO25" s="489" t="str">
        <f t="shared" si="5"/>
        <v>CMAS DINNERWARE</v>
      </c>
      <c r="CP25" s="489" t="str">
        <f t="shared" si="6"/>
        <v>DINN</v>
      </c>
      <c r="CQ25" s="489">
        <f t="shared" si="10"/>
        <v>523715</v>
      </c>
      <c r="CR25" s="489">
        <f t="shared" si="7"/>
        <v>45207.937905000035</v>
      </c>
      <c r="CS25" s="847">
        <f>IFERROR(VLOOKUP($CN25,febcube,5,0),DL$3)</f>
        <v>8.6321640405564157E-2</v>
      </c>
      <c r="CV25" s="489">
        <f t="shared" si="11"/>
        <v>8543</v>
      </c>
      <c r="CW25" s="2" t="s">
        <v>6576</v>
      </c>
      <c r="CX25" s="2" t="s">
        <v>327</v>
      </c>
      <c r="CY25" s="2" t="s">
        <v>1675</v>
      </c>
      <c r="CZ25" s="572"/>
      <c r="DA25" s="489"/>
      <c r="DB25" s="2">
        <v>2040</v>
      </c>
      <c r="DC25" s="2" t="s">
        <v>193</v>
      </c>
      <c r="DD25" s="489"/>
      <c r="DH25" s="2">
        <v>2086</v>
      </c>
      <c r="DI25" s="2" t="s">
        <v>6334</v>
      </c>
      <c r="DJ25" s="2">
        <v>322728</v>
      </c>
      <c r="DK25" s="2">
        <v>95716.134005999833</v>
      </c>
      <c r="DL25" s="2">
        <v>0.29658453560273618</v>
      </c>
      <c r="DN25" s="2">
        <v>2086</v>
      </c>
      <c r="DO25" s="2">
        <v>568046</v>
      </c>
      <c r="DP25" s="2">
        <v>152463.71233599991</v>
      </c>
      <c r="DQ25" s="2">
        <v>0.26840029211718752</v>
      </c>
      <c r="DT25" s="489">
        <f t="shared" si="8"/>
        <v>2030</v>
      </c>
      <c r="DU25" s="2" t="s">
        <v>6330</v>
      </c>
      <c r="DV25" s="2" t="s">
        <v>192</v>
      </c>
      <c r="DW25" s="2" t="s">
        <v>1636</v>
      </c>
      <c r="DZ25" s="1296" t="s">
        <v>4039</v>
      </c>
      <c r="EA25" s="1297" t="s">
        <v>8537</v>
      </c>
      <c r="EB25" s="1294" t="str">
        <f t="shared" si="9"/>
        <v>O3 Outdoor 3</v>
      </c>
      <c r="EC25" s="1295"/>
    </row>
    <row r="26" spans="1:133">
      <c r="A26" s="1610">
        <v>3090</v>
      </c>
      <c r="B26" s="1612" t="s">
        <v>8591</v>
      </c>
      <c r="C26" s="909" t="str">
        <f t="shared" ref="C26:C44" si="13">IFERROR(IF(VLOOKUP(A25,nobreakpack,1,0)=A25,"No",""),"")</f>
        <v/>
      </c>
      <c r="D26" s="1278" t="s">
        <v>6422</v>
      </c>
      <c r="E26" s="1271"/>
      <c r="F26" s="900"/>
      <c r="G26" s="447"/>
      <c r="H26" s="447"/>
      <c r="I26"/>
      <c r="J26"/>
      <c r="K26" t="s">
        <v>2372</v>
      </c>
      <c r="L26"/>
      <c r="M26"/>
      <c r="N26"/>
      <c r="O26" s="3"/>
      <c r="P26" s="3"/>
      <c r="Q26" s="162"/>
      <c r="R26" s="3"/>
      <c r="S26" s="3"/>
      <c r="T26" s="923"/>
      <c r="U26" s="923"/>
      <c r="V26" s="923"/>
      <c r="W26" s="923"/>
      <c r="X26" s="923"/>
      <c r="Y26" s="923"/>
      <c r="Z26" s="923"/>
      <c r="AA26" s="923"/>
      <c r="AB26" s="923"/>
      <c r="AC26" s="923"/>
      <c r="AD26" s="923"/>
      <c r="AG26" s="489" t="s">
        <v>4050</v>
      </c>
      <c r="AH26" t="s">
        <v>476</v>
      </c>
      <c r="AI26"/>
      <c r="AJ26" t="s">
        <v>1637</v>
      </c>
      <c r="AK26">
        <v>3050</v>
      </c>
      <c r="AL26" t="s">
        <v>195</v>
      </c>
      <c r="AM26" t="s">
        <v>8722</v>
      </c>
      <c r="AN26" t="s">
        <v>2375</v>
      </c>
      <c r="AO26" s="1295" t="str">
        <f t="shared" si="2"/>
        <v>M</v>
      </c>
      <c r="AS26" s="489" t="s">
        <v>2740</v>
      </c>
      <c r="AT26" s="489">
        <v>1</v>
      </c>
      <c r="AU26" s="574"/>
      <c r="AV26" s="574"/>
      <c r="AW26" s="489"/>
      <c r="BB26" s="489" t="str">
        <f t="shared" si="3"/>
        <v>260 - BACK TAB</v>
      </c>
      <c r="BC26" s="1299" t="s">
        <v>8991</v>
      </c>
      <c r="BD26" s="1298" t="s">
        <v>8992</v>
      </c>
      <c r="BE26" s="1298" t="s">
        <v>8992</v>
      </c>
      <c r="BF26" s="828">
        <v>44659</v>
      </c>
      <c r="BH26" s="1296" t="s">
        <v>9004</v>
      </c>
      <c r="BJ26" s="489" t="str">
        <f t="shared" si="4"/>
        <v>CK - CK</v>
      </c>
      <c r="BK26" s="1296" t="s">
        <v>1360</v>
      </c>
      <c r="BL26" s="1297" t="s">
        <v>5538</v>
      </c>
      <c r="BM26" s="1297" t="s">
        <v>1360</v>
      </c>
      <c r="BR26" s="427" t="s">
        <v>823</v>
      </c>
      <c r="BS26" s="426" t="s">
        <v>2172</v>
      </c>
      <c r="BT26" s="1303" t="s">
        <v>8548</v>
      </c>
      <c r="BU26" s="223" t="s">
        <v>767</v>
      </c>
      <c r="BV26" s="223"/>
      <c r="BW26" s="223"/>
      <c r="BX26" s="223" t="s">
        <v>767</v>
      </c>
      <c r="BY26" s="91" t="s">
        <v>1107</v>
      </c>
      <c r="BZ26" s="51" t="s">
        <v>842</v>
      </c>
      <c r="CA26" s="51"/>
      <c r="CN26" s="2">
        <v>2040</v>
      </c>
      <c r="CO26" s="489" t="str">
        <f t="shared" si="5"/>
        <v>MUGS</v>
      </c>
      <c r="CP26" s="489" t="str">
        <f t="shared" si="6"/>
        <v>DINN</v>
      </c>
      <c r="CQ26" s="489">
        <f t="shared" si="10"/>
        <v>637327</v>
      </c>
      <c r="CR26" s="489">
        <f t="shared" si="7"/>
        <v>125265.95857399992</v>
      </c>
      <c r="CS26" s="847">
        <f>IFERROR(VLOOKUP($CN26,febcube,5,0),DL$3)</f>
        <v>0.19654895928463711</v>
      </c>
      <c r="CV26" s="489">
        <f t="shared" si="11"/>
        <v>8545</v>
      </c>
      <c r="CW26" s="2" t="s">
        <v>6577</v>
      </c>
      <c r="CX26" s="2" t="s">
        <v>1621</v>
      </c>
      <c r="CY26" s="2" t="s">
        <v>1675</v>
      </c>
      <c r="CZ26" s="572"/>
      <c r="DA26" s="489"/>
      <c r="DB26" s="2">
        <v>2044</v>
      </c>
      <c r="DC26" s="2" t="s">
        <v>194</v>
      </c>
      <c r="DD26" s="489"/>
      <c r="DH26" s="2">
        <v>3050</v>
      </c>
      <c r="DI26" s="2" t="s">
        <v>6335</v>
      </c>
      <c r="DJ26" s="2">
        <v>91677</v>
      </c>
      <c r="DK26" s="2">
        <v>18751.340030000003</v>
      </c>
      <c r="DL26" s="2">
        <v>0.20453701615454262</v>
      </c>
      <c r="DN26" s="2">
        <v>3050</v>
      </c>
      <c r="DO26" s="2">
        <v>85557</v>
      </c>
      <c r="DP26" s="2">
        <v>18023.774436999996</v>
      </c>
      <c r="DQ26" s="2">
        <v>0.21066393675561318</v>
      </c>
      <c r="DT26" s="489">
        <f t="shared" si="8"/>
        <v>2040</v>
      </c>
      <c r="DU26" s="2" t="s">
        <v>6331</v>
      </c>
      <c r="DV26" s="2" t="s">
        <v>193</v>
      </c>
      <c r="DW26" s="2" t="s">
        <v>1636</v>
      </c>
      <c r="DZ26" s="1296" t="s">
        <v>474</v>
      </c>
      <c r="EA26" s="1297" t="s">
        <v>8538</v>
      </c>
      <c r="EB26" s="1294" t="str">
        <f t="shared" si="9"/>
        <v>OF Outdoor Flow</v>
      </c>
      <c r="EC26" s="1295" t="s">
        <v>7934</v>
      </c>
    </row>
    <row r="27" spans="1:133">
      <c r="A27" s="1610">
        <v>3100</v>
      </c>
      <c r="B27" s="1612" t="s">
        <v>2553</v>
      </c>
      <c r="C27" s="909" t="str">
        <f t="shared" si="13"/>
        <v/>
      </c>
      <c r="D27" s="1278" t="s">
        <v>6423</v>
      </c>
      <c r="E27" s="1271"/>
      <c r="F27" s="900"/>
      <c r="G27" s="447"/>
      <c r="H27" s="447"/>
      <c r="I27"/>
      <c r="J27"/>
      <c r="K27" t="s">
        <v>2373</v>
      </c>
      <c r="L27"/>
      <c r="M27"/>
      <c r="N27"/>
      <c r="O27" s="3"/>
      <c r="P27" s="3"/>
      <c r="Q27" s="162"/>
      <c r="R27" s="3"/>
      <c r="S27" s="3"/>
      <c r="T27" s="923"/>
      <c r="U27" s="923"/>
      <c r="V27" s="923"/>
      <c r="W27" s="923"/>
      <c r="X27" s="923"/>
      <c r="Y27" s="923"/>
      <c r="Z27" s="923"/>
      <c r="AA27" s="923"/>
      <c r="AB27" s="923"/>
      <c r="AC27" s="923"/>
      <c r="AD27" s="923"/>
      <c r="AG27" s="489" t="s">
        <v>4050</v>
      </c>
      <c r="AH27" t="s">
        <v>5176</v>
      </c>
      <c r="AI27"/>
      <c r="AJ27" t="s">
        <v>1637</v>
      </c>
      <c r="AK27">
        <v>3053</v>
      </c>
      <c r="AL27" t="s">
        <v>196</v>
      </c>
      <c r="AM27" t="s">
        <v>1639</v>
      </c>
      <c r="AN27" t="s">
        <v>1653</v>
      </c>
      <c r="AO27" s="1295" t="str">
        <f t="shared" si="2"/>
        <v>P</v>
      </c>
      <c r="AS27" s="489" t="s">
        <v>2741</v>
      </c>
      <c r="AT27" s="489">
        <v>1</v>
      </c>
      <c r="AU27" s="574"/>
      <c r="AV27" s="574"/>
      <c r="AW27" s="489"/>
      <c r="BB27" s="489" t="str">
        <f t="shared" si="3"/>
        <v>29 - BAMBOO</v>
      </c>
      <c r="BC27" s="1299" t="s">
        <v>5219</v>
      </c>
      <c r="BD27" s="1298" t="s">
        <v>5220</v>
      </c>
      <c r="BE27" s="1298" t="s">
        <v>5220</v>
      </c>
      <c r="BF27" s="828">
        <v>41712</v>
      </c>
      <c r="BH27" s="1299" t="s">
        <v>8325</v>
      </c>
      <c r="BJ27" s="489" t="str">
        <f t="shared" si="4"/>
        <v>CS - COSMETIC3T3A</v>
      </c>
      <c r="BK27" s="1299" t="s">
        <v>9167</v>
      </c>
      <c r="BL27" s="1298" t="s">
        <v>9168</v>
      </c>
      <c r="BM27" s="1298" t="s">
        <v>9169</v>
      </c>
      <c r="BR27" s="427" t="s">
        <v>851</v>
      </c>
      <c r="BS27" s="426" t="s">
        <v>2172</v>
      </c>
      <c r="BT27" s="531" t="s">
        <v>8549</v>
      </c>
      <c r="BU27" s="223" t="s">
        <v>768</v>
      </c>
      <c r="BV27" s="223"/>
      <c r="BW27" s="223"/>
      <c r="BX27" s="223" t="s">
        <v>768</v>
      </c>
      <c r="BY27" s="91" t="s">
        <v>1108</v>
      </c>
      <c r="BZ27" s="51" t="s">
        <v>1349</v>
      </c>
      <c r="CA27" s="51"/>
      <c r="CN27" s="2">
        <v>2044</v>
      </c>
      <c r="CO27" s="489" t="str">
        <f t="shared" si="5"/>
        <v>CERAMIC SERVEWARE</v>
      </c>
      <c r="CP27" s="489" t="str">
        <f t="shared" si="6"/>
        <v>DINN</v>
      </c>
      <c r="CQ27" s="489">
        <f t="shared" si="10"/>
        <v>855011</v>
      </c>
      <c r="CR27" s="489">
        <f t="shared" si="7"/>
        <v>145418.31384599998</v>
      </c>
      <c r="CS27" s="847">
        <f>IFERROR(VLOOKUP($CN27,febcube,5,0),DL$3)</f>
        <v>0.17007771110079284</v>
      </c>
      <c r="CV27" s="489">
        <f t="shared" si="11"/>
        <v>8547</v>
      </c>
      <c r="CW27" s="2" t="s">
        <v>6578</v>
      </c>
      <c r="CX27" s="2" t="s">
        <v>328</v>
      </c>
      <c r="CY27" s="2" t="s">
        <v>1675</v>
      </c>
      <c r="CZ27" s="572"/>
      <c r="DA27" s="489"/>
      <c r="DB27" s="2">
        <v>2055</v>
      </c>
      <c r="DC27" s="2" t="s">
        <v>6809</v>
      </c>
      <c r="DD27" s="489"/>
      <c r="DH27" s="2">
        <v>3053</v>
      </c>
      <c r="DI27" s="2" t="s">
        <v>6336</v>
      </c>
      <c r="DJ27" s="2">
        <v>19779</v>
      </c>
      <c r="DK27" s="2">
        <v>1376.1507580000002</v>
      </c>
      <c r="DL27" s="2">
        <v>6.9576356640881756E-2</v>
      </c>
      <c r="DN27" s="2">
        <v>3053</v>
      </c>
      <c r="DO27" s="2">
        <v>19779</v>
      </c>
      <c r="DP27" s="2">
        <v>1376.1507580000002</v>
      </c>
      <c r="DQ27" s="2">
        <v>6.9576356640881756E-2</v>
      </c>
      <c r="DT27" s="489">
        <f t="shared" si="8"/>
        <v>2044</v>
      </c>
      <c r="DU27" s="2" t="s">
        <v>6332</v>
      </c>
      <c r="DV27" s="2" t="s">
        <v>194</v>
      </c>
      <c r="DW27" s="2" t="s">
        <v>1636</v>
      </c>
      <c r="DZ27" s="1299" t="s">
        <v>1450</v>
      </c>
      <c r="EA27" s="1298" t="s">
        <v>8539</v>
      </c>
      <c r="EB27" s="1294" t="str">
        <f t="shared" si="9"/>
        <v>PG PORTUGAL</v>
      </c>
      <c r="EC27" s="1295" t="s">
        <v>7934</v>
      </c>
    </row>
    <row r="28" spans="1:133">
      <c r="A28" s="1610">
        <v>3150</v>
      </c>
      <c r="B28" s="1612" t="s">
        <v>206</v>
      </c>
      <c r="C28" s="909" t="str">
        <f t="shared" si="13"/>
        <v/>
      </c>
      <c r="D28" s="1278" t="s">
        <v>6424</v>
      </c>
      <c r="E28" s="1271"/>
      <c r="F28" s="900"/>
      <c r="G28" s="447"/>
      <c r="H28" s="447"/>
      <c r="I28"/>
      <c r="J28"/>
      <c r="K28" t="s">
        <v>2374</v>
      </c>
      <c r="L28"/>
      <c r="M28"/>
      <c r="N28"/>
      <c r="O28" s="3"/>
      <c r="P28" s="3"/>
      <c r="Q28" s="51"/>
      <c r="R28" s="3"/>
      <c r="S28" s="3"/>
      <c r="T28" s="923"/>
      <c r="U28" s="923"/>
      <c r="V28" s="923"/>
      <c r="W28" s="923"/>
      <c r="X28" s="923"/>
      <c r="Y28" s="923"/>
      <c r="Z28" s="923"/>
      <c r="AA28" s="923"/>
      <c r="AB28" s="923"/>
      <c r="AC28" s="923"/>
      <c r="AD28" s="923"/>
      <c r="AG28" s="489" t="s">
        <v>4050</v>
      </c>
      <c r="AH28" t="s">
        <v>476</v>
      </c>
      <c r="AI28"/>
      <c r="AJ28" t="s">
        <v>1637</v>
      </c>
      <c r="AK28">
        <v>3054</v>
      </c>
      <c r="AL28" t="s">
        <v>197</v>
      </c>
      <c r="AM28" t="s">
        <v>1639</v>
      </c>
      <c r="AN28" t="s">
        <v>1653</v>
      </c>
      <c r="AO28" s="1295" t="str">
        <f t="shared" si="2"/>
        <v>P</v>
      </c>
      <c r="AS28" s="489" t="s">
        <v>2742</v>
      </c>
      <c r="AT28" s="489">
        <v>1</v>
      </c>
      <c r="AU28" s="574"/>
      <c r="AV28" s="574"/>
      <c r="AW28" s="489"/>
      <c r="BB28" s="489" t="str">
        <f t="shared" si="3"/>
        <v>07 - Baseline</v>
      </c>
      <c r="BC28" s="1299" t="s">
        <v>5172</v>
      </c>
      <c r="BD28" s="1298" t="s">
        <v>5173</v>
      </c>
      <c r="BE28" s="1298" t="s">
        <v>5173</v>
      </c>
      <c r="BF28" s="828">
        <v>41071</v>
      </c>
      <c r="BH28" s="1296" t="s">
        <v>9254</v>
      </c>
      <c r="BJ28" s="489" t="str">
        <f t="shared" si="4"/>
        <v>CT - COSMETIC2T3A</v>
      </c>
      <c r="BK28" s="1296" t="s">
        <v>165</v>
      </c>
      <c r="BL28" s="1297" t="s">
        <v>926</v>
      </c>
      <c r="BM28" s="1297" t="s">
        <v>5549</v>
      </c>
      <c r="BR28" s="425" t="s">
        <v>825</v>
      </c>
      <c r="BS28" s="426" t="s">
        <v>2172</v>
      </c>
      <c r="BT28" s="531" t="s">
        <v>8549</v>
      </c>
      <c r="BU28" s="223" t="s">
        <v>769</v>
      </c>
      <c r="BV28" s="223"/>
      <c r="BW28" s="223"/>
      <c r="BX28" s="223" t="s">
        <v>769</v>
      </c>
      <c r="BY28" s="91" t="s">
        <v>1109</v>
      </c>
      <c r="BZ28" s="51" t="s">
        <v>1348</v>
      </c>
      <c r="CA28" s="51"/>
      <c r="CN28" s="2">
        <v>2055</v>
      </c>
      <c r="CO28" s="489" t="str">
        <f t="shared" si="5"/>
        <v>DINN - HOT DEALS</v>
      </c>
      <c r="CP28" s="489" t="str">
        <f t="shared" si="6"/>
        <v>DINN</v>
      </c>
      <c r="CQ28" s="489" t="str">
        <f t="shared" si="10"/>
        <v/>
      </c>
      <c r="CR28" s="489" t="str">
        <f t="shared" si="7"/>
        <v/>
      </c>
      <c r="CS28" s="848">
        <v>0.12</v>
      </c>
      <c r="CV28" s="489">
        <f t="shared" si="11"/>
        <v>8548</v>
      </c>
      <c r="CW28" s="2" t="s">
        <v>6579</v>
      </c>
      <c r="CX28" s="2" t="s">
        <v>329</v>
      </c>
      <c r="CY28" s="2" t="s">
        <v>1675</v>
      </c>
      <c r="CZ28" s="572"/>
      <c r="DA28" s="489"/>
      <c r="DB28" s="2">
        <v>2070</v>
      </c>
      <c r="DC28" s="2" t="s">
        <v>6733</v>
      </c>
      <c r="DD28" s="489"/>
      <c r="DH28" s="2">
        <v>3054</v>
      </c>
      <c r="DI28" s="2" t="s">
        <v>6337</v>
      </c>
      <c r="DJ28" s="2">
        <v>387752</v>
      </c>
      <c r="DK28" s="2">
        <v>526297.95909899927</v>
      </c>
      <c r="DL28" s="2">
        <v>1.3573055950684956</v>
      </c>
      <c r="DN28" s="2">
        <v>3054</v>
      </c>
      <c r="DO28" s="2">
        <v>372164</v>
      </c>
      <c r="DP28" s="2">
        <v>525495.44893199927</v>
      </c>
      <c r="DQ28" s="2">
        <v>1.4119996800657755</v>
      </c>
      <c r="DT28" s="489">
        <f t="shared" si="8"/>
        <v>2055</v>
      </c>
      <c r="DU28" s="2" t="s">
        <v>6808</v>
      </c>
      <c r="DV28" s="2" t="s">
        <v>6809</v>
      </c>
      <c r="DW28" s="2" t="s">
        <v>1636</v>
      </c>
      <c r="DZ28" s="1299" t="s">
        <v>1462</v>
      </c>
      <c r="EA28" s="1298" t="s">
        <v>7925</v>
      </c>
      <c r="EB28" s="1294" t="str">
        <f t="shared" si="9"/>
        <v>SL SOLUTIONS</v>
      </c>
      <c r="EC28" s="1295" t="s">
        <v>7934</v>
      </c>
    </row>
    <row r="29" spans="1:133">
      <c r="A29" s="1610">
        <v>3186</v>
      </c>
      <c r="B29" s="1612" t="s">
        <v>207</v>
      </c>
      <c r="C29" s="909" t="str">
        <f t="shared" si="13"/>
        <v/>
      </c>
      <c r="D29" s="1278" t="s">
        <v>6425</v>
      </c>
      <c r="E29" s="1271"/>
      <c r="F29" s="900"/>
      <c r="G29" s="447"/>
      <c r="H29" s="447"/>
      <c r="I29"/>
      <c r="J29"/>
      <c r="K29" t="s">
        <v>2390</v>
      </c>
      <c r="L29"/>
      <c r="M29"/>
      <c r="N29"/>
      <c r="O29" s="3"/>
      <c r="P29" s="3"/>
      <c r="Q29" s="162"/>
      <c r="R29" s="3"/>
      <c r="S29" s="3"/>
      <c r="T29" s="923"/>
      <c r="U29" s="923"/>
      <c r="V29" s="923"/>
      <c r="W29" s="923"/>
      <c r="X29" s="923"/>
      <c r="Y29" s="923"/>
      <c r="Z29" s="923"/>
      <c r="AA29" s="923"/>
      <c r="AB29" s="923"/>
      <c r="AC29" s="923"/>
      <c r="AD29" s="923"/>
      <c r="AG29" s="489" t="s">
        <v>4050</v>
      </c>
      <c r="AH29" t="s">
        <v>476</v>
      </c>
      <c r="AI29"/>
      <c r="AJ29" t="s">
        <v>1638</v>
      </c>
      <c r="AK29">
        <v>3060</v>
      </c>
      <c r="AL29" t="s">
        <v>198</v>
      </c>
      <c r="AM29" t="s">
        <v>1639</v>
      </c>
      <c r="AN29" t="s">
        <v>1653</v>
      </c>
      <c r="AO29" s="1295" t="str">
        <f t="shared" si="2"/>
        <v>P</v>
      </c>
      <c r="AS29" s="489" t="s">
        <v>2743</v>
      </c>
      <c r="AT29" s="489">
        <v>1</v>
      </c>
      <c r="AU29" s="574"/>
      <c r="AV29" s="574"/>
      <c r="AW29" s="489"/>
      <c r="BB29" s="489" t="str">
        <f t="shared" si="3"/>
        <v>23 - Baseline/Imp</v>
      </c>
      <c r="BC29" s="1299" t="s">
        <v>5206</v>
      </c>
      <c r="BD29" s="1298" t="s">
        <v>5207</v>
      </c>
      <c r="BE29" s="1298" t="s">
        <v>5208</v>
      </c>
      <c r="BF29" s="828">
        <v>41108</v>
      </c>
      <c r="BH29" s="1299" t="s">
        <v>5335</v>
      </c>
      <c r="BJ29" s="489" t="str">
        <f t="shared" si="4"/>
        <v>CU - C1UPLBL</v>
      </c>
      <c r="BK29" s="1299" t="s">
        <v>1362</v>
      </c>
      <c r="BL29" s="1298" t="s">
        <v>9170</v>
      </c>
      <c r="BM29" s="1298" t="s">
        <v>9171</v>
      </c>
      <c r="BR29" s="427" t="s">
        <v>9237</v>
      </c>
      <c r="BS29" s="426" t="s">
        <v>2172</v>
      </c>
      <c r="BT29" s="1303" t="s">
        <v>8548</v>
      </c>
      <c r="BU29" s="163" t="s">
        <v>1058</v>
      </c>
      <c r="BV29" s="223"/>
      <c r="BW29" s="223"/>
      <c r="BX29" s="163" t="s">
        <v>1058</v>
      </c>
      <c r="BY29" s="91" t="s">
        <v>1110</v>
      </c>
      <c r="BZ29" s="51" t="s">
        <v>1337</v>
      </c>
      <c r="CA29" s="51"/>
      <c r="CN29" s="2">
        <v>2070</v>
      </c>
      <c r="CO29" s="489" t="str">
        <f t="shared" si="5"/>
        <v>TRADITIONAL</v>
      </c>
      <c r="CP29" s="489" t="str">
        <f t="shared" si="6"/>
        <v>DECO</v>
      </c>
      <c r="CQ29" s="489">
        <f t="shared" si="10"/>
        <v>944158</v>
      </c>
      <c r="CR29" s="489">
        <f t="shared" si="7"/>
        <v>359763.01141600113</v>
      </c>
      <c r="CS29" s="847">
        <f>IFERROR(VLOOKUP($CN29,febcube,5,0),DL$3)</f>
        <v>0.38104110902624466</v>
      </c>
      <c r="CV29" s="489">
        <f t="shared" si="11"/>
        <v>8562</v>
      </c>
      <c r="CW29" s="2" t="s">
        <v>6587</v>
      </c>
      <c r="CX29" s="2" t="s">
        <v>6238</v>
      </c>
      <c r="CY29" s="2" t="s">
        <v>1675</v>
      </c>
      <c r="CZ29" s="572"/>
      <c r="DA29" s="489"/>
      <c r="DB29" s="2">
        <v>2086</v>
      </c>
      <c r="DC29" s="2" t="s">
        <v>6734</v>
      </c>
      <c r="DD29" s="489"/>
      <c r="DH29" s="2">
        <v>3060</v>
      </c>
      <c r="DI29" s="2" t="s">
        <v>6338</v>
      </c>
      <c r="DJ29" s="2">
        <v>174851</v>
      </c>
      <c r="DK29" s="2">
        <v>5953.1283649999987</v>
      </c>
      <c r="DL29" s="2">
        <v>3.4046864844925098E-2</v>
      </c>
      <c r="DN29" s="2">
        <v>3060</v>
      </c>
      <c r="DO29" s="2">
        <v>172094</v>
      </c>
      <c r="DP29" s="2">
        <v>5988.5786210000006</v>
      </c>
      <c r="DQ29" s="2">
        <v>3.4798299888433068E-2</v>
      </c>
      <c r="DT29" s="489">
        <f t="shared" si="8"/>
        <v>2070</v>
      </c>
      <c r="DU29" s="2" t="s">
        <v>6333</v>
      </c>
      <c r="DV29" s="2" t="s">
        <v>6733</v>
      </c>
      <c r="DW29" s="2" t="s">
        <v>1634</v>
      </c>
      <c r="DZ29" s="1296" t="s">
        <v>8518</v>
      </c>
      <c r="EA29" s="1297" t="s">
        <v>8540</v>
      </c>
      <c r="EB29" s="1294" t="str">
        <f t="shared" si="9"/>
        <v>TK TURKEY</v>
      </c>
      <c r="EC29" s="1295" t="s">
        <v>7934</v>
      </c>
    </row>
    <row r="30" spans="1:133">
      <c r="A30" s="1610">
        <v>3190</v>
      </c>
      <c r="B30" s="1612" t="s">
        <v>208</v>
      </c>
      <c r="C30" s="909" t="str">
        <f t="shared" si="13"/>
        <v>No</v>
      </c>
      <c r="D30" s="1278" t="s">
        <v>6426</v>
      </c>
      <c r="E30" s="1271"/>
      <c r="F30" s="900"/>
      <c r="G30" s="447"/>
      <c r="H30" s="447"/>
      <c r="I30"/>
      <c r="J30"/>
      <c r="K30" t="s">
        <v>2374</v>
      </c>
      <c r="L30"/>
      <c r="M30"/>
      <c r="N30"/>
      <c r="O30" s="3"/>
      <c r="P30" s="3"/>
      <c r="Q30" s="51"/>
      <c r="R30" s="3"/>
      <c r="S30" s="3"/>
      <c r="T30" s="923"/>
      <c r="U30" s="923"/>
      <c r="V30" s="923"/>
      <c r="W30" s="923"/>
      <c r="X30" s="923"/>
      <c r="Y30" s="923"/>
      <c r="Z30" s="923"/>
      <c r="AA30" s="923"/>
      <c r="AB30" s="923"/>
      <c r="AC30" s="923"/>
      <c r="AD30" s="923"/>
      <c r="AG30" s="489" t="s">
        <v>4050</v>
      </c>
      <c r="AH30" t="s">
        <v>476</v>
      </c>
      <c r="AI30"/>
      <c r="AJ30" t="s">
        <v>6323</v>
      </c>
      <c r="AK30">
        <v>3065</v>
      </c>
      <c r="AL30" t="s">
        <v>199</v>
      </c>
      <c r="AM30" t="s">
        <v>1639</v>
      </c>
      <c r="AN30" t="s">
        <v>1653</v>
      </c>
      <c r="AO30" s="1295" t="str">
        <f t="shared" si="2"/>
        <v>P</v>
      </c>
      <c r="AS30" s="489" t="s">
        <v>2760</v>
      </c>
      <c r="AT30" s="489">
        <v>1</v>
      </c>
      <c r="AU30" s="574"/>
      <c r="AV30" s="574"/>
      <c r="AW30" s="489"/>
      <c r="BB30" s="489" t="str">
        <f t="shared" si="3"/>
        <v>298 - BATHROOM</v>
      </c>
      <c r="BC30" s="1296" t="s">
        <v>9491</v>
      </c>
      <c r="BD30" s="1297" t="s">
        <v>9293</v>
      </c>
      <c r="BE30" s="1297" t="s">
        <v>9293</v>
      </c>
      <c r="BF30" s="829">
        <v>44770</v>
      </c>
      <c r="BH30" s="1296" t="s">
        <v>9255</v>
      </c>
      <c r="BJ30" s="489" t="str">
        <f t="shared" si="4"/>
        <v>D1 - 1UpRolled Ad</v>
      </c>
      <c r="BK30" s="1296" t="s">
        <v>9172</v>
      </c>
      <c r="BL30" s="1297" t="s">
        <v>9173</v>
      </c>
      <c r="BM30" s="1297" t="s">
        <v>9174</v>
      </c>
      <c r="BR30" s="427" t="s">
        <v>854</v>
      </c>
      <c r="BS30" s="426" t="s">
        <v>2172</v>
      </c>
      <c r="BT30" s="531" t="s">
        <v>8549</v>
      </c>
      <c r="BU30" s="223" t="s">
        <v>136</v>
      </c>
      <c r="BV30" s="163"/>
      <c r="BW30" s="163"/>
      <c r="BX30" s="223" t="s">
        <v>136</v>
      </c>
      <c r="BY30" s="91" t="s">
        <v>1111</v>
      </c>
      <c r="BZ30" s="51" t="s">
        <v>1350</v>
      </c>
      <c r="CA30" s="51"/>
      <c r="CN30" s="2">
        <v>2086</v>
      </c>
      <c r="CO30" s="489" t="str">
        <f t="shared" si="5"/>
        <v>ORGANIC/GLOBAL</v>
      </c>
      <c r="CP30" s="489" t="str">
        <f t="shared" si="6"/>
        <v>DECO</v>
      </c>
      <c r="CQ30" s="489">
        <f t="shared" si="10"/>
        <v>322728</v>
      </c>
      <c r="CR30" s="489">
        <f t="shared" si="7"/>
        <v>95716.134005999833</v>
      </c>
      <c r="CS30" s="847">
        <f>IFERROR(VLOOKUP($CN30,febcube,5,0),DL$3)</f>
        <v>0.29658453560273618</v>
      </c>
      <c r="CV30" s="489">
        <f t="shared" si="11"/>
        <v>6042</v>
      </c>
      <c r="CW30" s="2" t="s">
        <v>6398</v>
      </c>
      <c r="CX30" s="2" t="s">
        <v>241</v>
      </c>
      <c r="CY30" s="2" t="s">
        <v>6399</v>
      </c>
      <c r="CZ30" s="572"/>
      <c r="DA30" s="489"/>
      <c r="DB30" s="2">
        <v>3050</v>
      </c>
      <c r="DC30" s="2" t="s">
        <v>195</v>
      </c>
      <c r="DD30" s="489"/>
      <c r="DH30" s="2">
        <v>3065</v>
      </c>
      <c r="DI30" s="2" t="s">
        <v>6339</v>
      </c>
      <c r="DJ30" s="2">
        <v>639864</v>
      </c>
      <c r="DK30" s="2">
        <v>164748.96177599989</v>
      </c>
      <c r="DL30" s="2">
        <v>0.25747496620531846</v>
      </c>
      <c r="DN30" s="2">
        <v>3065</v>
      </c>
      <c r="DO30" s="2">
        <v>313407</v>
      </c>
      <c r="DP30" s="2">
        <v>81119.587608999966</v>
      </c>
      <c r="DQ30" s="2">
        <v>0.25883144795425744</v>
      </c>
      <c r="DT30" s="489">
        <f t="shared" si="8"/>
        <v>2086</v>
      </c>
      <c r="DU30" s="2" t="s">
        <v>6334</v>
      </c>
      <c r="DV30" s="2" t="s">
        <v>6734</v>
      </c>
      <c r="DW30" s="2" t="s">
        <v>1634</v>
      </c>
      <c r="DZ30" s="1296" t="s">
        <v>849</v>
      </c>
      <c r="EA30" s="1297" t="s">
        <v>7926</v>
      </c>
      <c r="EB30" s="1294" t="str">
        <f t="shared" si="9"/>
        <v>TR TRADITIONAL DECOR</v>
      </c>
      <c r="EC30" s="1295"/>
    </row>
    <row r="31" spans="1:133">
      <c r="A31" s="1610">
        <v>3191</v>
      </c>
      <c r="B31" s="1612" t="s">
        <v>2554</v>
      </c>
      <c r="C31" s="909" t="str">
        <f t="shared" si="13"/>
        <v/>
      </c>
      <c r="D31" s="1278" t="s">
        <v>6427</v>
      </c>
      <c r="E31" s="1271"/>
      <c r="F31" s="900"/>
      <c r="G31" s="447"/>
      <c r="H31" s="447"/>
      <c r="I31" s="488">
        <v>43038</v>
      </c>
      <c r="J31" t="s">
        <v>2400</v>
      </c>
      <c r="K31" t="s">
        <v>2342</v>
      </c>
      <c r="L31"/>
      <c r="M31"/>
      <c r="N31"/>
      <c r="O31" s="3"/>
      <c r="P31" s="3"/>
      <c r="Q31" s="51"/>
      <c r="R31" s="3"/>
      <c r="S31" s="3"/>
      <c r="T31" s="923"/>
      <c r="U31" s="923"/>
      <c r="V31" s="923"/>
      <c r="W31" s="923"/>
      <c r="X31" s="923"/>
      <c r="Y31" s="923"/>
      <c r="Z31" s="923"/>
      <c r="AA31" s="923"/>
      <c r="AB31" s="923"/>
      <c r="AC31" s="923"/>
      <c r="AD31" s="923"/>
      <c r="AG31" s="489" t="s">
        <v>4050</v>
      </c>
      <c r="AH31" t="s">
        <v>5174</v>
      </c>
      <c r="AI31"/>
      <c r="AJ31" t="s">
        <v>1635</v>
      </c>
      <c r="AK31">
        <v>3067</v>
      </c>
      <c r="AL31" t="s">
        <v>1587</v>
      </c>
      <c r="AM31" t="s">
        <v>1639</v>
      </c>
      <c r="AN31" t="s">
        <v>1653</v>
      </c>
      <c r="AO31" s="1295" t="str">
        <f t="shared" si="2"/>
        <v>P</v>
      </c>
      <c r="AS31" s="489" t="s">
        <v>2779</v>
      </c>
      <c r="AT31" s="489">
        <v>1</v>
      </c>
      <c r="AU31" s="574"/>
      <c r="AV31" s="574"/>
      <c r="AW31" s="489"/>
      <c r="BB31" s="489" t="str">
        <f t="shared" si="3"/>
        <v>116 - BATH SALTS</v>
      </c>
      <c r="BC31" s="1296" t="s">
        <v>8244</v>
      </c>
      <c r="BD31" s="1297" t="s">
        <v>8245</v>
      </c>
      <c r="BE31" s="1297" t="s">
        <v>8246</v>
      </c>
      <c r="BF31" s="829">
        <v>44070</v>
      </c>
      <c r="BH31" s="1296" t="s">
        <v>8326</v>
      </c>
      <c r="BJ31" s="489" t="str">
        <f t="shared" si="4"/>
        <v>DC - DCK</v>
      </c>
      <c r="BK31" s="1299" t="s">
        <v>5524</v>
      </c>
      <c r="BL31" s="1298" t="s">
        <v>5525</v>
      </c>
      <c r="BM31" s="1298" t="s">
        <v>5526</v>
      </c>
      <c r="BR31" s="425" t="s">
        <v>1067</v>
      </c>
      <c r="BS31" s="426" t="s">
        <v>2172</v>
      </c>
      <c r="BT31" s="531" t="s">
        <v>8549</v>
      </c>
      <c r="BU31" s="163" t="s">
        <v>1059</v>
      </c>
      <c r="BV31" s="223"/>
      <c r="BW31" s="223"/>
      <c r="BX31" s="163" t="s">
        <v>1059</v>
      </c>
      <c r="BY31" s="91" t="s">
        <v>1112</v>
      </c>
      <c r="BZ31" s="51" t="s">
        <v>14</v>
      </c>
      <c r="CA31" s="51"/>
      <c r="CN31" s="2">
        <v>3050</v>
      </c>
      <c r="CO31" s="489" t="str">
        <f t="shared" si="5"/>
        <v>STAINLESS FLATWARE SETS</v>
      </c>
      <c r="CP31" s="489" t="str">
        <f t="shared" si="6"/>
        <v>FLAT</v>
      </c>
      <c r="CQ31" s="489">
        <f t="shared" si="10"/>
        <v>91677</v>
      </c>
      <c r="CR31" s="489">
        <f t="shared" si="7"/>
        <v>18751.340030000003</v>
      </c>
      <c r="CS31" s="847">
        <f>IFERROR(VLOOKUP($CN31,febcube,5,0),DL$3)</f>
        <v>0.20453701615454262</v>
      </c>
      <c r="CV31" s="489">
        <f t="shared" si="11"/>
        <v>6806</v>
      </c>
      <c r="CW31" s="2" t="s">
        <v>6487</v>
      </c>
      <c r="CX31" s="2" t="s">
        <v>2571</v>
      </c>
      <c r="CY31" s="2" t="s">
        <v>6399</v>
      </c>
      <c r="CZ31" s="572"/>
      <c r="DA31" s="489"/>
      <c r="DB31" s="2">
        <v>3053</v>
      </c>
      <c r="DC31" s="2" t="s">
        <v>196</v>
      </c>
      <c r="DD31" s="489"/>
      <c r="DH31" s="2">
        <v>3067</v>
      </c>
      <c r="DI31" s="2" t="s">
        <v>6340</v>
      </c>
      <c r="DJ31" s="2">
        <v>48817</v>
      </c>
      <c r="DK31" s="2">
        <v>3916.6377789999997</v>
      </c>
      <c r="DL31" s="2">
        <v>8.0231021549869913E-2</v>
      </c>
      <c r="DN31" s="2">
        <v>3067</v>
      </c>
      <c r="DO31" s="2">
        <v>48817</v>
      </c>
      <c r="DP31" s="2">
        <v>3916.6377789999997</v>
      </c>
      <c r="DQ31" s="2">
        <v>8.0231021549869913E-2</v>
      </c>
      <c r="DT31" s="489">
        <f t="shared" si="8"/>
        <v>3050</v>
      </c>
      <c r="DU31" s="2" t="s">
        <v>6335</v>
      </c>
      <c r="DV31" s="2" t="s">
        <v>195</v>
      </c>
      <c r="DW31" s="2" t="s">
        <v>1637</v>
      </c>
      <c r="DZ31" s="1296" t="s">
        <v>65</v>
      </c>
      <c r="EA31" s="1297" t="s">
        <v>7927</v>
      </c>
      <c r="EB31" s="1294" t="str">
        <f t="shared" si="9"/>
        <v>VA Valentines Day</v>
      </c>
      <c r="EC31" s="1295"/>
    </row>
    <row r="32" spans="1:133">
      <c r="A32" s="1610">
        <v>3192</v>
      </c>
      <c r="B32" s="1612" t="s">
        <v>4037</v>
      </c>
      <c r="C32" s="909" t="str">
        <f t="shared" si="13"/>
        <v>No</v>
      </c>
      <c r="D32" s="1278" t="s">
        <v>6428</v>
      </c>
      <c r="E32" s="900"/>
      <c r="F32" s="900"/>
      <c r="G32" s="447"/>
      <c r="H32" s="447"/>
      <c r="I32"/>
      <c r="J32"/>
      <c r="K32" t="s">
        <v>2401</v>
      </c>
      <c r="L32"/>
      <c r="M32"/>
      <c r="N32"/>
      <c r="O32" s="3"/>
      <c r="P32" s="3"/>
      <c r="Q32" s="51"/>
      <c r="R32" s="3"/>
      <c r="S32" s="3"/>
      <c r="T32" s="923"/>
      <c r="U32" s="923"/>
      <c r="V32" s="923"/>
      <c r="W32" s="923"/>
      <c r="X32" s="923"/>
      <c r="Y32" s="923"/>
      <c r="Z32" s="923"/>
      <c r="AA32" s="923"/>
      <c r="AB32" s="923"/>
      <c r="AC32" s="923"/>
      <c r="AD32" s="923"/>
      <c r="AG32" s="489" t="s">
        <v>4050</v>
      </c>
      <c r="AH32" t="s">
        <v>476</v>
      </c>
      <c r="AI32"/>
      <c r="AJ32" t="s">
        <v>6323</v>
      </c>
      <c r="AK32">
        <v>3070</v>
      </c>
      <c r="AL32" t="s">
        <v>200</v>
      </c>
      <c r="AM32" t="s">
        <v>1639</v>
      </c>
      <c r="AN32" t="s">
        <v>1653</v>
      </c>
      <c r="AO32" s="1295" t="str">
        <f t="shared" si="2"/>
        <v>P</v>
      </c>
      <c r="AS32" s="489" t="s">
        <v>2782</v>
      </c>
      <c r="AT32" s="489">
        <v>1</v>
      </c>
      <c r="AU32" s="574"/>
      <c r="AV32" s="574"/>
      <c r="AW32" s="489"/>
      <c r="BB32" s="489" t="str">
        <f t="shared" si="3"/>
        <v>283 - BEADED</v>
      </c>
      <c r="BC32" s="1296" t="s">
        <v>9492</v>
      </c>
      <c r="BD32" s="1297" t="s">
        <v>9294</v>
      </c>
      <c r="BE32" s="1297" t="s">
        <v>9294</v>
      </c>
      <c r="BF32" s="829">
        <v>44740</v>
      </c>
      <c r="BH32" s="1299" t="s">
        <v>9256</v>
      </c>
      <c r="BJ32" s="489" t="str">
        <f t="shared" si="4"/>
        <v>DF - DFQ</v>
      </c>
      <c r="BK32" s="1296" t="s">
        <v>5527</v>
      </c>
      <c r="BL32" s="1297" t="s">
        <v>5528</v>
      </c>
      <c r="BM32" s="1297" t="s">
        <v>5529</v>
      </c>
      <c r="BR32" s="427" t="s">
        <v>4302</v>
      </c>
      <c r="BS32" s="426" t="s">
        <v>2172</v>
      </c>
      <c r="BT32" s="531" t="s">
        <v>8549</v>
      </c>
      <c r="BU32" s="223" t="s">
        <v>770</v>
      </c>
      <c r="BV32" s="163"/>
      <c r="BW32" s="163"/>
      <c r="BX32" s="223" t="s">
        <v>770</v>
      </c>
      <c r="BY32" s="91" t="s">
        <v>1113</v>
      </c>
      <c r="BZ32" s="51" t="s">
        <v>1341</v>
      </c>
      <c r="CA32" s="51"/>
      <c r="CN32" s="2">
        <v>3053</v>
      </c>
      <c r="CO32" s="489" t="str">
        <f>IFERROR(VLOOKUP($CN32,catfam,3,0),"")</f>
        <v>FLATWARE - CHRISTMAS</v>
      </c>
      <c r="CP32" s="489" t="str">
        <f>IFERROR(VLOOKUP($CN32,catfam,4,0),"")</f>
        <v>FLAT</v>
      </c>
      <c r="CQ32" s="489">
        <f>IFERROR(VLOOKUP($CN32,febcube,3,0),"")</f>
        <v>19779</v>
      </c>
      <c r="CR32" s="489">
        <f>IFERROR(VLOOKUP($CN32,febcube,4,0),"")</f>
        <v>1376.1507580000002</v>
      </c>
      <c r="CS32" s="847">
        <f>IFERROR(VLOOKUP($CN32,febcube,5,0),DL$3)</f>
        <v>6.9576356640881756E-2</v>
      </c>
      <c r="CV32" s="489">
        <f t="shared" si="11"/>
        <v>6807</v>
      </c>
      <c r="CW32" s="2" t="s">
        <v>6488</v>
      </c>
      <c r="CX32" s="2" t="s">
        <v>2572</v>
      </c>
      <c r="CY32" s="2" t="s">
        <v>6399</v>
      </c>
      <c r="CZ32" s="572"/>
      <c r="DA32" s="489"/>
      <c r="DB32" s="2">
        <v>3054</v>
      </c>
      <c r="DC32" s="2" t="s">
        <v>197</v>
      </c>
      <c r="DD32" s="489"/>
      <c r="DH32" s="2">
        <v>3070</v>
      </c>
      <c r="DI32" s="2" t="s">
        <v>6341</v>
      </c>
      <c r="DJ32" s="2">
        <v>441328</v>
      </c>
      <c r="DK32" s="2">
        <v>140349.19325400001</v>
      </c>
      <c r="DL32" s="2">
        <v>0.3180156102807889</v>
      </c>
      <c r="DN32" s="2">
        <v>3070</v>
      </c>
      <c r="DO32" s="2">
        <v>219475</v>
      </c>
      <c r="DP32" s="2">
        <v>70196.858031000025</v>
      </c>
      <c r="DQ32" s="2">
        <v>0.31983988167672867</v>
      </c>
      <c r="DT32" s="489">
        <f t="shared" si="8"/>
        <v>3053</v>
      </c>
      <c r="DU32" s="2" t="s">
        <v>6336</v>
      </c>
      <c r="DV32" s="2" t="s">
        <v>196</v>
      </c>
      <c r="DW32" s="2" t="s">
        <v>1637</v>
      </c>
      <c r="DZ32" s="1299" t="s">
        <v>94</v>
      </c>
      <c r="EA32" s="1298" t="s">
        <v>8541</v>
      </c>
      <c r="EB32" s="1294" t="str">
        <f t="shared" si="9"/>
        <v>W1 WINTER 1 COLD</v>
      </c>
      <c r="EC32" s="1295"/>
    </row>
    <row r="33" spans="1:133">
      <c r="A33" s="1610">
        <v>3195</v>
      </c>
      <c r="B33" s="1612" t="s">
        <v>209</v>
      </c>
      <c r="C33" s="909" t="str">
        <f t="shared" si="13"/>
        <v/>
      </c>
      <c r="D33" s="1278" t="s">
        <v>6429</v>
      </c>
      <c r="E33" s="900"/>
      <c r="F33" s="900"/>
      <c r="G33" s="447"/>
      <c r="H33" s="447"/>
      <c r="I33" s="488">
        <v>43042</v>
      </c>
      <c r="J33" t="s">
        <v>2409</v>
      </c>
      <c r="K33" t="s">
        <v>2410</v>
      </c>
      <c r="L33"/>
      <c r="M33"/>
      <c r="N33"/>
      <c r="O33" s="3"/>
      <c r="P33" s="3"/>
      <c r="Q33" s="51"/>
      <c r="R33" s="3"/>
      <c r="S33" s="3"/>
      <c r="T33" s="923"/>
      <c r="U33" s="923"/>
      <c r="V33" s="923"/>
      <c r="W33" s="923"/>
      <c r="X33" s="923"/>
      <c r="Y33" s="923"/>
      <c r="Z33" s="923"/>
      <c r="AA33" s="923"/>
      <c r="AB33" s="923"/>
      <c r="AC33" s="923"/>
      <c r="AD33" s="923"/>
      <c r="AG33" s="489" t="s">
        <v>4050</v>
      </c>
      <c r="AH33" t="s">
        <v>476</v>
      </c>
      <c r="AI33"/>
      <c r="AJ33" t="s">
        <v>6323</v>
      </c>
      <c r="AK33">
        <v>3071</v>
      </c>
      <c r="AL33" t="s">
        <v>201</v>
      </c>
      <c r="AM33" t="s">
        <v>1639</v>
      </c>
      <c r="AN33" t="s">
        <v>1653</v>
      </c>
      <c r="AO33" s="1295" t="str">
        <f t="shared" si="2"/>
        <v>P</v>
      </c>
      <c r="AS33" s="489" t="s">
        <v>2785</v>
      </c>
      <c r="AT33" s="489">
        <v>1</v>
      </c>
      <c r="AU33" s="574"/>
      <c r="AV33" s="574"/>
      <c r="AW33" s="489"/>
      <c r="BB33" s="489" t="str">
        <f t="shared" si="3"/>
        <v>330 - BEADED</v>
      </c>
      <c r="BC33" s="1296" t="s">
        <v>9493</v>
      </c>
      <c r="BD33" s="1297" t="s">
        <v>9294</v>
      </c>
      <c r="BE33" s="1297" t="s">
        <v>9294</v>
      </c>
      <c r="BF33" s="829">
        <v>44777</v>
      </c>
      <c r="BH33" s="1299" t="s">
        <v>9257</v>
      </c>
      <c r="BJ33" s="489" t="str">
        <f t="shared" si="4"/>
        <v>DK - DKG</v>
      </c>
      <c r="BK33" s="1299" t="s">
        <v>1364</v>
      </c>
      <c r="BL33" s="1298" t="s">
        <v>5530</v>
      </c>
      <c r="BM33" s="1298" t="s">
        <v>5531</v>
      </c>
      <c r="BR33" s="427" t="s">
        <v>828</v>
      </c>
      <c r="BS33" s="426" t="s">
        <v>2172</v>
      </c>
      <c r="BT33" s="531" t="s">
        <v>8549</v>
      </c>
      <c r="BU33" s="223" t="s">
        <v>771</v>
      </c>
      <c r="BV33" s="223"/>
      <c r="BW33" s="223"/>
      <c r="BX33" s="223" t="s">
        <v>771</v>
      </c>
      <c r="BY33" s="91" t="s">
        <v>1114</v>
      </c>
      <c r="BZ33" s="51" t="s">
        <v>1347</v>
      </c>
      <c r="CA33" s="51"/>
      <c r="CN33" s="2">
        <v>3054</v>
      </c>
      <c r="CO33" s="489" t="str">
        <f>IFERROR(VLOOKUP($CN33,catfam,3,0),"")</f>
        <v>FLATWARE ACCESSORIES</v>
      </c>
      <c r="CP33" s="489" t="str">
        <f>IFERROR(VLOOKUP($CN33,catfam,4,0),"")</f>
        <v>FLAT</v>
      </c>
      <c r="CQ33" s="489">
        <f>IFERROR(VLOOKUP($CN33,febcube,3,0),"")</f>
        <v>387752</v>
      </c>
      <c r="CR33" s="489">
        <f>IFERROR(VLOOKUP($CN33,febcube,4,0),"")</f>
        <v>526297.95909899927</v>
      </c>
      <c r="CS33" s="848">
        <v>0.18</v>
      </c>
      <c r="CV33" s="489">
        <f t="shared" si="11"/>
        <v>6808</v>
      </c>
      <c r="CW33" s="2" t="s">
        <v>6489</v>
      </c>
      <c r="CX33" s="2" t="s">
        <v>2573</v>
      </c>
      <c r="CY33" s="2" t="s">
        <v>6399</v>
      </c>
      <c r="CZ33" s="572"/>
      <c r="DA33" s="489"/>
      <c r="DB33" s="2">
        <v>3060</v>
      </c>
      <c r="DC33" s="2" t="s">
        <v>198</v>
      </c>
      <c r="DD33" s="489"/>
      <c r="DH33" s="2">
        <v>3071</v>
      </c>
      <c r="DI33" s="2" t="s">
        <v>6342</v>
      </c>
      <c r="DJ33" s="2">
        <v>100548</v>
      </c>
      <c r="DK33" s="2">
        <v>31673.401961999993</v>
      </c>
      <c r="DL33" s="2">
        <v>0.31500777700202881</v>
      </c>
      <c r="DN33" s="2">
        <v>3071</v>
      </c>
      <c r="DO33" s="2">
        <v>48312</v>
      </c>
      <c r="DP33" s="2">
        <v>15321.265757999998</v>
      </c>
      <c r="DQ33" s="2">
        <v>0.31713168070044706</v>
      </c>
      <c r="DT33" s="489">
        <f t="shared" si="8"/>
        <v>3054</v>
      </c>
      <c r="DU33" s="2" t="s">
        <v>6337</v>
      </c>
      <c r="DV33" s="2" t="s">
        <v>197</v>
      </c>
      <c r="DW33" s="2" t="s">
        <v>1637</v>
      </c>
      <c r="DZ33" s="1296" t="s">
        <v>7930</v>
      </c>
      <c r="EA33" s="1297" t="s">
        <v>8542</v>
      </c>
      <c r="EB33" s="1294" t="str">
        <f t="shared" si="9"/>
        <v>W2 WINTER 2 WARM</v>
      </c>
      <c r="EC33" s="1295"/>
    </row>
    <row r="34" spans="1:133">
      <c r="A34" s="1610">
        <v>3202</v>
      </c>
      <c r="B34" s="1612" t="s">
        <v>210</v>
      </c>
      <c r="C34" s="909" t="str">
        <f t="shared" si="13"/>
        <v>No</v>
      </c>
      <c r="D34" s="1278" t="s">
        <v>6454</v>
      </c>
      <c r="E34" s="900"/>
      <c r="F34" s="900"/>
      <c r="G34" s="447"/>
      <c r="H34" s="447"/>
      <c r="I34" s="488">
        <v>43137</v>
      </c>
      <c r="J34" s="447" t="s">
        <v>2437</v>
      </c>
      <c r="K34" s="447" t="s">
        <v>2438</v>
      </c>
      <c r="L34" s="447"/>
      <c r="M34" s="447"/>
      <c r="N34" s="447"/>
      <c r="O34" s="486"/>
      <c r="P34" s="486"/>
      <c r="Q34" s="3"/>
      <c r="R34" s="3"/>
      <c r="S34" s="3"/>
      <c r="T34" s="923"/>
      <c r="U34" s="923"/>
      <c r="V34" s="923"/>
      <c r="W34" s="923"/>
      <c r="X34" s="923"/>
      <c r="Y34" s="923"/>
      <c r="Z34" s="923"/>
      <c r="AA34" s="923"/>
      <c r="AB34" s="923"/>
      <c r="AC34" s="923"/>
      <c r="AD34" s="923"/>
      <c r="AG34" s="489" t="s">
        <v>4050</v>
      </c>
      <c r="AH34" t="s">
        <v>476</v>
      </c>
      <c r="AI34"/>
      <c r="AJ34" t="s">
        <v>6323</v>
      </c>
      <c r="AK34">
        <v>3072</v>
      </c>
      <c r="AL34" t="s">
        <v>202</v>
      </c>
      <c r="AM34" t="s">
        <v>8722</v>
      </c>
      <c r="AN34" t="s">
        <v>2375</v>
      </c>
      <c r="AO34" s="1295" t="str">
        <f t="shared" si="2"/>
        <v>M</v>
      </c>
      <c r="AS34" s="489" t="s">
        <v>2786</v>
      </c>
      <c r="AT34" s="489">
        <v>1</v>
      </c>
      <c r="AU34" s="574"/>
      <c r="AV34" s="574"/>
      <c r="AW34" s="489"/>
      <c r="BB34" s="489" t="str">
        <f t="shared" si="3"/>
        <v>293 - BEES</v>
      </c>
      <c r="BC34" s="1299" t="s">
        <v>9494</v>
      </c>
      <c r="BD34" s="1298" t="s">
        <v>9295</v>
      </c>
      <c r="BE34" s="1298" t="s">
        <v>9295</v>
      </c>
      <c r="BF34" s="828">
        <v>44742</v>
      </c>
      <c r="BH34" s="1296" t="s">
        <v>9258</v>
      </c>
      <c r="BJ34" s="489" t="str">
        <f t="shared" si="4"/>
        <v>DQ - DQN</v>
      </c>
      <c r="BK34" s="1296" t="s">
        <v>5532</v>
      </c>
      <c r="BL34" s="1297" t="s">
        <v>5533</v>
      </c>
      <c r="BM34" s="1297" t="s">
        <v>5534</v>
      </c>
      <c r="BR34" s="427" t="s">
        <v>1045</v>
      </c>
      <c r="BS34" s="426" t="s">
        <v>2172</v>
      </c>
      <c r="BT34" s="1303" t="s">
        <v>8548</v>
      </c>
      <c r="BU34" s="223" t="s">
        <v>772</v>
      </c>
      <c r="BV34" s="223"/>
      <c r="BW34" s="223"/>
      <c r="BX34" s="223" t="s">
        <v>772</v>
      </c>
      <c r="BY34" s="91" t="s">
        <v>1115</v>
      </c>
      <c r="BZ34" s="51" t="s">
        <v>1342</v>
      </c>
      <c r="CA34" s="51"/>
      <c r="CN34" s="2">
        <v>3060</v>
      </c>
      <c r="CO34" s="489" t="str">
        <f>IFERROR(VLOOKUP($CN34,catfam,3,0),"")</f>
        <v>CUTLERY - OPEN STOCK</v>
      </c>
      <c r="CP34" s="489" t="str">
        <f>IFERROR(VLOOKUP($CN34,catfam,4,0),"")</f>
        <v>GADG</v>
      </c>
      <c r="CQ34" s="489">
        <f>IFERROR(VLOOKUP($CN34,febcube,3,0),"")</f>
        <v>174851</v>
      </c>
      <c r="CR34" s="489">
        <f>IFERROR(VLOOKUP($CN34,febcube,4,0),"")</f>
        <v>5953.1283649999987</v>
      </c>
      <c r="CS34" s="847">
        <f>IFERROR(VLOOKUP($CN34,febcube,5,0),DL$3)</f>
        <v>3.4046864844925098E-2</v>
      </c>
      <c r="CV34" s="489">
        <f t="shared" si="11"/>
        <v>8180</v>
      </c>
      <c r="CW34" s="2" t="s">
        <v>6538</v>
      </c>
      <c r="CX34" s="2" t="s">
        <v>309</v>
      </c>
      <c r="CY34" s="2" t="s">
        <v>6399</v>
      </c>
      <c r="CZ34" s="572"/>
      <c r="DA34" s="489"/>
      <c r="DB34" s="2">
        <v>3065</v>
      </c>
      <c r="DC34" s="2" t="s">
        <v>199</v>
      </c>
      <c r="DD34" s="489"/>
      <c r="DH34" s="2">
        <v>3072</v>
      </c>
      <c r="DI34" s="2" t="s">
        <v>6343</v>
      </c>
      <c r="DJ34" s="2">
        <v>86622</v>
      </c>
      <c r="DK34" s="2">
        <v>52282.845486000006</v>
      </c>
      <c r="DL34" s="2">
        <v>0.60357467486319882</v>
      </c>
      <c r="DN34" s="2">
        <v>3072</v>
      </c>
      <c r="DO34" s="2">
        <v>44319</v>
      </c>
      <c r="DP34" s="2">
        <v>26518.147962000006</v>
      </c>
      <c r="DQ34" s="2">
        <v>0.59834716401543375</v>
      </c>
      <c r="DT34" s="489">
        <f t="shared" si="8"/>
        <v>3060</v>
      </c>
      <c r="DU34" s="2" t="s">
        <v>6338</v>
      </c>
      <c r="DV34" s="2" t="s">
        <v>198</v>
      </c>
      <c r="DW34" s="2" t="s">
        <v>1638</v>
      </c>
      <c r="DZ34" s="1299" t="s">
        <v>7931</v>
      </c>
      <c r="EA34" s="1298" t="s">
        <v>8543</v>
      </c>
      <c r="EB34" s="1294" t="str">
        <f t="shared" si="9"/>
        <v>W3 WINTER 3 HOT</v>
      </c>
      <c r="EC34" s="1295"/>
    </row>
    <row r="35" spans="1:133">
      <c r="A35" s="1610">
        <v>3207</v>
      </c>
      <c r="B35" s="1612" t="s">
        <v>212</v>
      </c>
      <c r="C35" s="909" t="str">
        <f t="shared" si="13"/>
        <v/>
      </c>
      <c r="D35" s="1278" t="s">
        <v>6455</v>
      </c>
      <c r="E35" s="900"/>
      <c r="F35" s="900"/>
      <c r="G35" s="447"/>
      <c r="H35" s="447"/>
      <c r="I35" s="447"/>
      <c r="J35" s="447"/>
      <c r="K35" s="447" t="s">
        <v>2439</v>
      </c>
      <c r="L35" s="447"/>
      <c r="M35" s="447"/>
      <c r="N35" s="447"/>
      <c r="O35" s="486"/>
      <c r="P35" s="486"/>
      <c r="Q35" s="3"/>
      <c r="R35" s="3"/>
      <c r="S35" s="3"/>
      <c r="T35" s="923"/>
      <c r="U35" s="923"/>
      <c r="V35" s="923"/>
      <c r="W35" s="923"/>
      <c r="X35" s="923"/>
      <c r="Y35" s="923"/>
      <c r="Z35" s="923"/>
      <c r="AA35" s="923"/>
      <c r="AB35" s="923"/>
      <c r="AC35" s="923"/>
      <c r="AD35" s="923"/>
      <c r="AG35" s="489" t="s">
        <v>4050</v>
      </c>
      <c r="AH35" t="s">
        <v>476</v>
      </c>
      <c r="AI35"/>
      <c r="AJ35" t="s">
        <v>6323</v>
      </c>
      <c r="AK35">
        <v>3080</v>
      </c>
      <c r="AL35" t="s">
        <v>203</v>
      </c>
      <c r="AM35" t="s">
        <v>2225</v>
      </c>
      <c r="AN35" t="s">
        <v>2310</v>
      </c>
      <c r="AO35" s="1295" t="str">
        <f t="shared" si="2"/>
        <v>A</v>
      </c>
      <c r="AS35" s="489" t="s">
        <v>4091</v>
      </c>
      <c r="AT35" s="489">
        <v>1</v>
      </c>
      <c r="AU35" s="574"/>
      <c r="AV35" s="574"/>
      <c r="AW35" s="489"/>
      <c r="BB35" s="489" t="str">
        <f t="shared" si="3"/>
        <v>304 - BEES</v>
      </c>
      <c r="BC35" s="1299" t="s">
        <v>9495</v>
      </c>
      <c r="BD35" s="1298" t="s">
        <v>9295</v>
      </c>
      <c r="BE35" s="1298" t="s">
        <v>9295</v>
      </c>
      <c r="BF35" s="828">
        <v>44770</v>
      </c>
      <c r="BH35" s="1299" t="s">
        <v>8890</v>
      </c>
      <c r="BJ35" s="489" t="str">
        <f t="shared" si="4"/>
        <v>DT - DTW</v>
      </c>
      <c r="BK35" s="1299" t="s">
        <v>5535</v>
      </c>
      <c r="BL35" s="1298" t="s">
        <v>5536</v>
      </c>
      <c r="BM35" s="1298" t="s">
        <v>5537</v>
      </c>
      <c r="BR35" s="427" t="s">
        <v>2311</v>
      </c>
      <c r="BS35" s="426" t="s">
        <v>2172</v>
      </c>
      <c r="BT35" s="1303" t="s">
        <v>8548</v>
      </c>
      <c r="BU35" s="223" t="s">
        <v>773</v>
      </c>
      <c r="BV35" s="223"/>
      <c r="BW35" s="223"/>
      <c r="BX35" s="223" t="s">
        <v>773</v>
      </c>
      <c r="BY35" s="91" t="s">
        <v>1116</v>
      </c>
      <c r="BZ35" s="51" t="s">
        <v>1076</v>
      </c>
      <c r="CA35" s="51"/>
      <c r="CN35" s="2">
        <v>3065</v>
      </c>
      <c r="CO35" s="489" t="str">
        <f t="shared" si="5"/>
        <v>NON-METAL BAKEWARE</v>
      </c>
      <c r="CP35" s="489" t="str">
        <f t="shared" si="6"/>
        <v>COOK</v>
      </c>
      <c r="CQ35" s="489">
        <f t="shared" si="10"/>
        <v>639864</v>
      </c>
      <c r="CR35" s="489">
        <f t="shared" si="7"/>
        <v>164748.96177599989</v>
      </c>
      <c r="CS35" s="847">
        <f t="shared" ref="CS35:CS39" si="14">IFERROR(VLOOKUP($CN35,febcube,5,0),DL$3)</f>
        <v>0.25747496620531846</v>
      </c>
      <c r="CV35" s="489">
        <f t="shared" si="11"/>
        <v>8185</v>
      </c>
      <c r="CW35" s="2" t="s">
        <v>6539</v>
      </c>
      <c r="CX35" s="2" t="s">
        <v>2578</v>
      </c>
      <c r="CY35" s="2" t="s">
        <v>6399</v>
      </c>
      <c r="CZ35" s="572"/>
      <c r="DA35" s="489"/>
      <c r="DB35" s="2">
        <v>3067</v>
      </c>
      <c r="DC35" s="2" t="s">
        <v>1587</v>
      </c>
      <c r="DD35" s="489"/>
      <c r="DH35" s="2">
        <v>3081</v>
      </c>
      <c r="DI35" s="2" t="s">
        <v>6345</v>
      </c>
      <c r="DJ35" s="2">
        <v>571044</v>
      </c>
      <c r="DK35" s="2">
        <v>111632.76571500013</v>
      </c>
      <c r="DL35" s="2">
        <v>0.1954889040336649</v>
      </c>
      <c r="DN35" s="2">
        <v>3081</v>
      </c>
      <c r="DO35" s="2">
        <v>578071</v>
      </c>
      <c r="DP35" s="2">
        <v>112894.03810300014</v>
      </c>
      <c r="DQ35" s="2">
        <v>0.19529441557005997</v>
      </c>
      <c r="DT35" s="489">
        <f t="shared" si="8"/>
        <v>3065</v>
      </c>
      <c r="DU35" s="2" t="s">
        <v>6339</v>
      </c>
      <c r="DV35" s="2" t="s">
        <v>199</v>
      </c>
      <c r="DW35" s="2" t="s">
        <v>6323</v>
      </c>
      <c r="DZ35" s="1296" t="s">
        <v>181</v>
      </c>
      <c r="EA35" s="1297" t="s">
        <v>7928</v>
      </c>
      <c r="EB35" s="1294" t="str">
        <f t="shared" si="9"/>
        <v>WF WINTER FLOW</v>
      </c>
      <c r="EC35" s="1295"/>
    </row>
    <row r="36" spans="1:133">
      <c r="A36" s="1610">
        <v>3209</v>
      </c>
      <c r="B36" s="1612" t="s">
        <v>8592</v>
      </c>
      <c r="C36" s="909" t="str">
        <f t="shared" si="13"/>
        <v>No</v>
      </c>
      <c r="D36" s="1278" t="s">
        <v>6459</v>
      </c>
      <c r="E36" s="900"/>
      <c r="F36" s="900"/>
      <c r="G36" s="447"/>
      <c r="H36" s="447"/>
      <c r="I36" s="447"/>
      <c r="J36" s="447"/>
      <c r="K36" s="447" t="s">
        <v>2440</v>
      </c>
      <c r="L36" s="447"/>
      <c r="M36" s="447"/>
      <c r="N36" s="447"/>
      <c r="O36" s="486"/>
      <c r="P36" s="486"/>
      <c r="Q36" s="3"/>
      <c r="R36" s="3"/>
      <c r="S36" s="3"/>
      <c r="T36" s="923"/>
      <c r="U36" s="923"/>
      <c r="V36" s="923"/>
      <c r="W36" s="923"/>
      <c r="X36" s="923"/>
      <c r="Y36" s="923"/>
      <c r="Z36" s="923"/>
      <c r="AA36" s="923"/>
      <c r="AB36" s="923"/>
      <c r="AC36" s="923"/>
      <c r="AD36" s="923"/>
      <c r="AG36" s="489" t="s">
        <v>4050</v>
      </c>
      <c r="AH36" t="s">
        <v>476</v>
      </c>
      <c r="AI36"/>
      <c r="AJ36" t="s">
        <v>1635</v>
      </c>
      <c r="AK36">
        <v>3081</v>
      </c>
      <c r="AL36" t="s">
        <v>6208</v>
      </c>
      <c r="AM36" t="s">
        <v>8722</v>
      </c>
      <c r="AN36" t="s">
        <v>2375</v>
      </c>
      <c r="AO36" s="1295" t="str">
        <f t="shared" si="2"/>
        <v>M</v>
      </c>
      <c r="AS36" s="489" t="s">
        <v>2802</v>
      </c>
      <c r="AT36" s="489">
        <v>1</v>
      </c>
      <c r="AU36" s="574"/>
      <c r="AV36" s="574"/>
      <c r="AW36" s="489"/>
      <c r="BB36" s="489" t="str">
        <f t="shared" si="3"/>
        <v>334 - BEES</v>
      </c>
      <c r="BC36" s="1296" t="s">
        <v>9496</v>
      </c>
      <c r="BD36" s="1297" t="s">
        <v>9295</v>
      </c>
      <c r="BE36" s="1297" t="s">
        <v>9295</v>
      </c>
      <c r="BF36" s="829">
        <v>44791</v>
      </c>
      <c r="BH36" s="1296" t="s">
        <v>8327</v>
      </c>
      <c r="BJ36" s="489" t="str">
        <f t="shared" si="4"/>
        <v>DU - DU</v>
      </c>
      <c r="BK36" s="1296" t="s">
        <v>2330</v>
      </c>
      <c r="BL36" s="1297" t="s">
        <v>9175</v>
      </c>
      <c r="BM36" s="1297" t="s">
        <v>2330</v>
      </c>
      <c r="BR36" s="425" t="s">
        <v>1054</v>
      </c>
      <c r="BS36" s="426" t="s">
        <v>2172</v>
      </c>
      <c r="BT36" s="1303" t="s">
        <v>8548</v>
      </c>
      <c r="BU36" s="223" t="s">
        <v>774</v>
      </c>
      <c r="BV36" s="223"/>
      <c r="BW36" s="223"/>
      <c r="BX36" s="223" t="s">
        <v>774</v>
      </c>
      <c r="BY36" s="91" t="s">
        <v>1117</v>
      </c>
      <c r="BZ36" s="51" t="s">
        <v>1336</v>
      </c>
      <c r="CA36" s="51"/>
      <c r="CN36" s="2">
        <v>3067</v>
      </c>
      <c r="CO36" s="489" t="str">
        <f t="shared" si="5"/>
        <v>SEASONAL HOUSEWARES</v>
      </c>
      <c r="CP36" s="489" t="str">
        <f t="shared" si="6"/>
        <v>HOUS</v>
      </c>
      <c r="CQ36" s="489">
        <f t="shared" si="10"/>
        <v>48817</v>
      </c>
      <c r="CR36" s="489">
        <f t="shared" si="7"/>
        <v>3916.6377789999997</v>
      </c>
      <c r="CS36" s="847">
        <f t="shared" si="14"/>
        <v>8.0231021549869913E-2</v>
      </c>
      <c r="CV36" s="489">
        <f t="shared" si="11"/>
        <v>1010</v>
      </c>
      <c r="CW36" s="2" t="s">
        <v>6316</v>
      </c>
      <c r="CX36" s="2" t="s">
        <v>186</v>
      </c>
      <c r="CY36" s="2" t="s">
        <v>1630</v>
      </c>
      <c r="CZ36" s="572"/>
      <c r="DA36" s="489"/>
      <c r="DB36" s="2">
        <v>3070</v>
      </c>
      <c r="DC36" s="2" t="s">
        <v>200</v>
      </c>
      <c r="DD36" s="489"/>
      <c r="DH36" s="2">
        <v>3082</v>
      </c>
      <c r="DI36" s="2" t="s">
        <v>6346</v>
      </c>
      <c r="DJ36" s="2">
        <v>528164</v>
      </c>
      <c r="DK36" s="2">
        <v>83689.059643000204</v>
      </c>
      <c r="DL36" s="2">
        <v>0.15845279050257155</v>
      </c>
      <c r="DN36" s="2">
        <v>3082</v>
      </c>
      <c r="DO36" s="2">
        <v>512701</v>
      </c>
      <c r="DP36" s="2">
        <v>81927.866573000108</v>
      </c>
      <c r="DQ36" s="2">
        <v>0.15979658041041486</v>
      </c>
      <c r="DT36" s="489">
        <f t="shared" si="8"/>
        <v>3067</v>
      </c>
      <c r="DU36" s="2" t="s">
        <v>6340</v>
      </c>
      <c r="DV36" s="2" t="s">
        <v>1587</v>
      </c>
      <c r="DW36" s="2" t="s">
        <v>1635</v>
      </c>
      <c r="DZ36" s="1296"/>
      <c r="EA36" s="1297"/>
      <c r="EB36" s="1294"/>
      <c r="EC36" s="1295"/>
    </row>
    <row r="37" spans="1:133">
      <c r="A37" s="1610">
        <v>3213</v>
      </c>
      <c r="B37" s="1612" t="s">
        <v>214</v>
      </c>
      <c r="C37" s="909" t="str">
        <f t="shared" si="13"/>
        <v/>
      </c>
      <c r="D37" s="1278" t="s">
        <v>6478</v>
      </c>
      <c r="E37" s="900"/>
      <c r="F37" s="900"/>
      <c r="G37" s="447"/>
      <c r="H37" s="447"/>
      <c r="I37" s="447"/>
      <c r="J37" s="447"/>
      <c r="K37" s="447" t="s">
        <v>2441</v>
      </c>
      <c r="L37" s="447"/>
      <c r="M37" s="447"/>
      <c r="N37" s="447"/>
      <c r="O37" s="486"/>
      <c r="P37" s="486"/>
      <c r="Q37" s="3"/>
      <c r="R37" s="3"/>
      <c r="S37" s="3"/>
      <c r="T37" s="923"/>
      <c r="U37" s="923"/>
      <c r="V37" s="923"/>
      <c r="W37" s="923"/>
      <c r="X37" s="923"/>
      <c r="Y37" s="923"/>
      <c r="Z37" s="923"/>
      <c r="AA37" s="923"/>
      <c r="AB37" s="923"/>
      <c r="AC37" s="923"/>
      <c r="AD37" s="923"/>
      <c r="AG37" s="489" t="s">
        <v>4050</v>
      </c>
      <c r="AH37" t="s">
        <v>476</v>
      </c>
      <c r="AI37"/>
      <c r="AJ37" t="s">
        <v>1635</v>
      </c>
      <c r="AK37">
        <v>3082</v>
      </c>
      <c r="AL37" t="s">
        <v>1588</v>
      </c>
      <c r="AM37" t="s">
        <v>1639</v>
      </c>
      <c r="AN37" t="s">
        <v>1653</v>
      </c>
      <c r="AO37" s="1295" t="str">
        <f t="shared" si="2"/>
        <v>P</v>
      </c>
      <c r="AS37" s="489" t="s">
        <v>2812</v>
      </c>
      <c r="AT37" s="489">
        <v>1</v>
      </c>
      <c r="AU37" s="574"/>
      <c r="AV37" s="574"/>
      <c r="AW37" s="489"/>
      <c r="BB37" s="489" t="str">
        <f t="shared" si="3"/>
        <v>08 - Best</v>
      </c>
      <c r="BC37" s="1296" t="s">
        <v>5174</v>
      </c>
      <c r="BD37" s="1297" t="s">
        <v>5175</v>
      </c>
      <c r="BE37" s="1297" t="s">
        <v>5175</v>
      </c>
      <c r="BF37" s="829">
        <v>41071</v>
      </c>
      <c r="BH37" s="1299" t="s">
        <v>9259</v>
      </c>
      <c r="BJ37" s="489" t="str">
        <f t="shared" si="4"/>
        <v>FD - FD</v>
      </c>
      <c r="BK37" s="1299" t="s">
        <v>164</v>
      </c>
      <c r="BL37" s="1298" t="s">
        <v>9176</v>
      </c>
      <c r="BM37" s="1298" t="s">
        <v>164</v>
      </c>
      <c r="BR37" s="427" t="s">
        <v>741</v>
      </c>
      <c r="BS37" s="426" t="s">
        <v>2172</v>
      </c>
      <c r="BT37" s="531" t="s">
        <v>8549</v>
      </c>
      <c r="BU37" s="223" t="s">
        <v>138</v>
      </c>
      <c r="BV37" s="223"/>
      <c r="BW37" s="223"/>
      <c r="BX37" s="223" t="s">
        <v>138</v>
      </c>
      <c r="BY37" s="91" t="s">
        <v>1118</v>
      </c>
      <c r="BZ37" s="51" t="s">
        <v>15</v>
      </c>
      <c r="CA37" s="51"/>
      <c r="CN37" s="2">
        <v>3070</v>
      </c>
      <c r="CO37" s="489" t="str">
        <f t="shared" si="5"/>
        <v>SKILLETS</v>
      </c>
      <c r="CP37" s="489" t="str">
        <f t="shared" si="6"/>
        <v>COOK</v>
      </c>
      <c r="CQ37" s="489">
        <f t="shared" si="10"/>
        <v>441328</v>
      </c>
      <c r="CR37" s="489">
        <f t="shared" si="7"/>
        <v>140349.19325400001</v>
      </c>
      <c r="CS37" s="847">
        <f t="shared" si="14"/>
        <v>0.3180156102807889</v>
      </c>
      <c r="CV37" s="489">
        <f t="shared" si="11"/>
        <v>1021</v>
      </c>
      <c r="CW37" s="2" t="s">
        <v>6201</v>
      </c>
      <c r="CX37" s="2" t="s">
        <v>2551</v>
      </c>
      <c r="CY37" s="2" t="s">
        <v>1630</v>
      </c>
      <c r="CZ37" s="572"/>
      <c r="DA37" s="489"/>
      <c r="DB37" s="2">
        <v>3071</v>
      </c>
      <c r="DC37" s="2" t="s">
        <v>201</v>
      </c>
      <c r="DD37" s="489"/>
      <c r="DH37" s="2">
        <v>3090</v>
      </c>
      <c r="DI37" s="2" t="s">
        <v>6347</v>
      </c>
      <c r="DJ37" s="2">
        <v>168153</v>
      </c>
      <c r="DK37" s="2">
        <v>15723.065664000007</v>
      </c>
      <c r="DL37" s="2">
        <v>9.3504520668676788E-2</v>
      </c>
      <c r="DN37" s="2">
        <v>3090</v>
      </c>
      <c r="DO37" s="2">
        <v>164667</v>
      </c>
      <c r="DP37" s="2">
        <v>15565.031638000009</v>
      </c>
      <c r="DQ37" s="2">
        <v>9.4524292286857783E-2</v>
      </c>
      <c r="DT37" s="489">
        <f t="shared" si="8"/>
        <v>3070</v>
      </c>
      <c r="DU37" s="2" t="s">
        <v>6341</v>
      </c>
      <c r="DV37" s="2" t="s">
        <v>200</v>
      </c>
      <c r="DW37" s="2" t="s">
        <v>6323</v>
      </c>
      <c r="DZ37" s="1296"/>
      <c r="EA37" s="1297"/>
      <c r="EB37" s="1294"/>
      <c r="EC37" s="1295"/>
    </row>
    <row r="38" spans="1:133">
      <c r="A38" s="1610">
        <v>3217</v>
      </c>
      <c r="B38" s="1612" t="s">
        <v>216</v>
      </c>
      <c r="C38" s="909" t="str">
        <f t="shared" si="13"/>
        <v>No</v>
      </c>
      <c r="D38" s="1278" t="s">
        <v>6479</v>
      </c>
      <c r="E38" s="900"/>
      <c r="F38" s="900"/>
      <c r="G38" s="447"/>
      <c r="H38" s="447"/>
      <c r="I38" s="488">
        <v>43173</v>
      </c>
      <c r="J38" s="447" t="s">
        <v>2447</v>
      </c>
      <c r="K38" s="279" t="s">
        <v>2445</v>
      </c>
      <c r="L38" s="517"/>
      <c r="M38" s="517"/>
      <c r="N38" s="517"/>
      <c r="O38" s="517"/>
      <c r="P38" s="517"/>
      <c r="Q38" s="3"/>
      <c r="R38" s="3"/>
      <c r="S38" s="3"/>
      <c r="T38" s="923"/>
      <c r="U38" s="923"/>
      <c r="V38" s="923"/>
      <c r="W38" s="923"/>
      <c r="X38" s="923"/>
      <c r="Y38" s="923"/>
      <c r="Z38" s="923"/>
      <c r="AA38" s="923"/>
      <c r="AB38" s="923"/>
      <c r="AC38" s="923"/>
      <c r="AD38" s="923"/>
      <c r="AG38" s="489" t="s">
        <v>4050</v>
      </c>
      <c r="AH38" t="s">
        <v>476</v>
      </c>
      <c r="AI38"/>
      <c r="AJ38" t="s">
        <v>1638</v>
      </c>
      <c r="AK38">
        <v>3090</v>
      </c>
      <c r="AL38" t="s">
        <v>8591</v>
      </c>
      <c r="AM38" t="s">
        <v>1639</v>
      </c>
      <c r="AN38" t="s">
        <v>1653</v>
      </c>
      <c r="AO38" s="1295" t="str">
        <f t="shared" si="2"/>
        <v>P</v>
      </c>
      <c r="AS38" s="489" t="s">
        <v>2815</v>
      </c>
      <c r="AT38" s="489">
        <v>1</v>
      </c>
      <c r="AU38" s="574"/>
      <c r="AV38" s="574"/>
      <c r="AW38" s="489"/>
      <c r="BB38" s="489" t="str">
        <f t="shared" si="3"/>
        <v>09 - Better</v>
      </c>
      <c r="BC38" s="1299" t="s">
        <v>5176</v>
      </c>
      <c r="BD38" s="1298" t="s">
        <v>5177</v>
      </c>
      <c r="BE38" s="1298" t="s">
        <v>5177</v>
      </c>
      <c r="BF38" s="828">
        <v>41071</v>
      </c>
      <c r="BH38" s="1299" t="s">
        <v>5337</v>
      </c>
      <c r="BJ38" s="489" t="str">
        <f t="shared" si="4"/>
        <v>FG - FDB3COMBO</v>
      </c>
      <c r="BK38" s="1296" t="s">
        <v>9177</v>
      </c>
      <c r="BL38" s="1297" t="s">
        <v>9178</v>
      </c>
      <c r="BM38" s="1297" t="s">
        <v>9179</v>
      </c>
      <c r="BR38" s="425" t="s">
        <v>736</v>
      </c>
      <c r="BS38" s="426" t="s">
        <v>2172</v>
      </c>
      <c r="BT38" s="531" t="s">
        <v>8549</v>
      </c>
      <c r="BU38" s="223" t="s">
        <v>775</v>
      </c>
      <c r="BV38" s="223"/>
      <c r="BW38" s="223"/>
      <c r="BX38" s="223" t="s">
        <v>775</v>
      </c>
      <c r="BY38" s="91" t="s">
        <v>1119</v>
      </c>
      <c r="BZ38" s="51" t="s">
        <v>1345</v>
      </c>
      <c r="CA38" s="51"/>
      <c r="CN38" s="2">
        <v>3071</v>
      </c>
      <c r="CO38" s="489" t="str">
        <f t="shared" si="5"/>
        <v>SAUCE PANS</v>
      </c>
      <c r="CP38" s="489" t="str">
        <f t="shared" si="6"/>
        <v>COOK</v>
      </c>
      <c r="CQ38" s="489">
        <f t="shared" si="10"/>
        <v>100548</v>
      </c>
      <c r="CR38" s="489">
        <f t="shared" si="7"/>
        <v>31673.401961999993</v>
      </c>
      <c r="CS38" s="847">
        <f t="shared" si="14"/>
        <v>0.31500777700202881</v>
      </c>
      <c r="CV38" s="489">
        <f t="shared" si="11"/>
        <v>1031</v>
      </c>
      <c r="CW38" s="2" t="s">
        <v>6318</v>
      </c>
      <c r="CX38" s="2" t="s">
        <v>6204</v>
      </c>
      <c r="CY38" s="2" t="s">
        <v>1630</v>
      </c>
      <c r="CZ38" s="572"/>
      <c r="DA38" s="489"/>
      <c r="DB38" s="2">
        <v>3072</v>
      </c>
      <c r="DC38" s="2" t="s">
        <v>202</v>
      </c>
      <c r="DD38" s="489"/>
      <c r="DH38" s="2">
        <v>3100</v>
      </c>
      <c r="DI38" s="2" t="s">
        <v>6348</v>
      </c>
      <c r="DJ38" s="2">
        <v>675974</v>
      </c>
      <c r="DK38" s="2">
        <v>116948.26457200012</v>
      </c>
      <c r="DL38" s="2">
        <v>0.17300704549583285</v>
      </c>
      <c r="DN38" s="2">
        <v>3100</v>
      </c>
      <c r="DO38" s="2">
        <v>665223</v>
      </c>
      <c r="DP38" s="2">
        <v>115836.38686100021</v>
      </c>
      <c r="DQ38" s="2">
        <v>0.17413166240644146</v>
      </c>
      <c r="DT38" s="489">
        <f t="shared" si="8"/>
        <v>3071</v>
      </c>
      <c r="DU38" s="2" t="s">
        <v>6342</v>
      </c>
      <c r="DV38" s="2" t="s">
        <v>201</v>
      </c>
      <c r="DW38" s="2" t="s">
        <v>6323</v>
      </c>
      <c r="DZ38" s="1299"/>
      <c r="EA38" s="1298"/>
      <c r="EB38" s="1294"/>
      <c r="EC38" s="1295"/>
    </row>
    <row r="39" spans="1:133">
      <c r="A39" s="1610">
        <v>3221</v>
      </c>
      <c r="B39" s="1612" t="s">
        <v>6786</v>
      </c>
      <c r="C39" s="909" t="str">
        <f t="shared" si="13"/>
        <v/>
      </c>
      <c r="D39" s="1278" t="s">
        <v>6480</v>
      </c>
      <c r="E39" s="900"/>
      <c r="F39" s="900"/>
      <c r="G39" s="447"/>
      <c r="H39" s="447"/>
      <c r="I39" s="488">
        <v>43174</v>
      </c>
      <c r="J39" s="447" t="s">
        <v>2444</v>
      </c>
      <c r="K39" s="279" t="s">
        <v>2446</v>
      </c>
      <c r="L39" s="517"/>
      <c r="M39" s="517"/>
      <c r="N39" s="517"/>
      <c r="O39" s="517"/>
      <c r="P39" s="517"/>
      <c r="Q39" s="3"/>
      <c r="R39" s="3"/>
      <c r="S39" s="3"/>
      <c r="T39" s="923"/>
      <c r="U39" s="923"/>
      <c r="V39" s="923"/>
      <c r="W39" s="923"/>
      <c r="X39" s="923"/>
      <c r="Y39" s="923"/>
      <c r="Z39" s="923"/>
      <c r="AA39" s="923"/>
      <c r="AB39" s="923"/>
      <c r="AC39" s="923"/>
      <c r="AD39" s="923"/>
      <c r="AG39" s="489" t="s">
        <v>4050</v>
      </c>
      <c r="AH39" t="s">
        <v>476</v>
      </c>
      <c r="AI39"/>
      <c r="AJ39" t="s">
        <v>1635</v>
      </c>
      <c r="AK39">
        <v>3100</v>
      </c>
      <c r="AL39" t="s">
        <v>2553</v>
      </c>
      <c r="AM39" t="s">
        <v>1639</v>
      </c>
      <c r="AN39" t="s">
        <v>1653</v>
      </c>
      <c r="AO39" s="1295" t="str">
        <f t="shared" si="2"/>
        <v>P</v>
      </c>
      <c r="AS39" s="489" t="s">
        <v>2824</v>
      </c>
      <c r="AT39" s="489">
        <v>1</v>
      </c>
      <c r="AU39" s="574"/>
      <c r="AV39" s="574"/>
      <c r="AW39" s="489"/>
      <c r="BB39" s="489" t="str">
        <f t="shared" si="3"/>
        <v>284 - BEVELED</v>
      </c>
      <c r="BC39" s="1299" t="s">
        <v>9497</v>
      </c>
      <c r="BD39" s="1298" t="s">
        <v>9498</v>
      </c>
      <c r="BE39" s="1298" t="s">
        <v>9498</v>
      </c>
      <c r="BF39" s="828">
        <v>44740</v>
      </c>
      <c r="BH39" s="1296" t="s">
        <v>9260</v>
      </c>
      <c r="BJ39" s="489" t="str">
        <f t="shared" si="4"/>
        <v>FL - FL</v>
      </c>
      <c r="BK39" s="1299" t="s">
        <v>754</v>
      </c>
      <c r="BL39" s="1298" t="s">
        <v>5541</v>
      </c>
      <c r="BM39" s="1298" t="s">
        <v>754</v>
      </c>
      <c r="BR39" s="425" t="s">
        <v>1698</v>
      </c>
      <c r="BS39" s="426" t="s">
        <v>2172</v>
      </c>
      <c r="BT39" s="531" t="s">
        <v>8549</v>
      </c>
      <c r="BU39" s="223" t="s">
        <v>776</v>
      </c>
      <c r="BV39" s="223"/>
      <c r="BW39" s="223"/>
      <c r="BX39" s="223" t="s">
        <v>776</v>
      </c>
      <c r="BY39" s="91" t="s">
        <v>1120</v>
      </c>
      <c r="BZ39" s="51" t="s">
        <v>1344</v>
      </c>
      <c r="CA39" s="51"/>
      <c r="CN39" s="2">
        <v>3072</v>
      </c>
      <c r="CO39" s="489" t="str">
        <f t="shared" si="5"/>
        <v>STOCK POTS</v>
      </c>
      <c r="CP39" s="489" t="str">
        <f t="shared" si="6"/>
        <v>COOK</v>
      </c>
      <c r="CQ39" s="489">
        <f t="shared" si="10"/>
        <v>86622</v>
      </c>
      <c r="CR39" s="489">
        <f t="shared" si="7"/>
        <v>52282.845486000006</v>
      </c>
      <c r="CS39" s="847">
        <f t="shared" si="14"/>
        <v>0.60357467486319882</v>
      </c>
      <c r="CV39" s="489">
        <f t="shared" si="11"/>
        <v>1072</v>
      </c>
      <c r="CW39" s="2" t="s">
        <v>6324</v>
      </c>
      <c r="CX39" s="2" t="s">
        <v>6206</v>
      </c>
      <c r="CY39" s="2" t="s">
        <v>1630</v>
      </c>
      <c r="CZ39" s="572"/>
      <c r="DA39" s="489"/>
      <c r="DB39" s="2">
        <v>3080</v>
      </c>
      <c r="DC39" s="2" t="s">
        <v>203</v>
      </c>
      <c r="DD39" s="489"/>
      <c r="DH39" s="2">
        <v>3150</v>
      </c>
      <c r="DI39" s="2" t="s">
        <v>6349</v>
      </c>
      <c r="DJ39" s="2">
        <v>2116695</v>
      </c>
      <c r="DK39" s="2">
        <v>90216.0123740001</v>
      </c>
      <c r="DL39" s="2">
        <v>4.2621167609882438E-2</v>
      </c>
      <c r="DN39" s="2">
        <v>3150</v>
      </c>
      <c r="DO39" s="2">
        <v>2103731</v>
      </c>
      <c r="DP39" s="2">
        <v>89820.503743999783</v>
      </c>
      <c r="DQ39" s="2">
        <v>4.2695812223140596E-2</v>
      </c>
      <c r="DT39" s="489">
        <f t="shared" si="8"/>
        <v>3072</v>
      </c>
      <c r="DU39" s="2" t="s">
        <v>6343</v>
      </c>
      <c r="DV39" s="2" t="s">
        <v>202</v>
      </c>
      <c r="DW39" s="2" t="s">
        <v>6323</v>
      </c>
      <c r="DZ39" s="1296"/>
      <c r="EA39" s="1297"/>
      <c r="EB39" s="1294"/>
      <c r="EC39" s="1295"/>
    </row>
    <row r="40" spans="1:133">
      <c r="A40" s="1610">
        <v>3223</v>
      </c>
      <c r="B40" s="1612" t="s">
        <v>8593</v>
      </c>
      <c r="C40" s="909" t="str">
        <f t="shared" si="13"/>
        <v/>
      </c>
      <c r="D40" s="1278" t="s">
        <v>6481</v>
      </c>
      <c r="E40" s="900"/>
      <c r="F40" s="900"/>
      <c r="G40" s="447"/>
      <c r="H40" s="447"/>
      <c r="I40" s="447"/>
      <c r="J40" s="447"/>
      <c r="K40" s="279" t="s">
        <v>2448</v>
      </c>
      <c r="L40" s="517"/>
      <c r="M40" s="517"/>
      <c r="N40" s="517"/>
      <c r="O40" s="517"/>
      <c r="P40" s="517"/>
      <c r="Q40" s="3"/>
      <c r="R40" s="3"/>
      <c r="S40" s="3"/>
      <c r="T40" s="923"/>
      <c r="U40" s="923"/>
      <c r="V40" s="923"/>
      <c r="W40" s="923"/>
      <c r="X40" s="923"/>
      <c r="Y40" s="923"/>
      <c r="Z40" s="923"/>
      <c r="AA40" s="923"/>
      <c r="AB40" s="923"/>
      <c r="AC40" s="923"/>
      <c r="AD40" s="923"/>
      <c r="AG40" s="489" t="s">
        <v>4050</v>
      </c>
      <c r="AH40" t="s">
        <v>476</v>
      </c>
      <c r="AI40"/>
      <c r="AJ40" t="s">
        <v>1638</v>
      </c>
      <c r="AK40">
        <v>3150</v>
      </c>
      <c r="AL40" t="s">
        <v>206</v>
      </c>
      <c r="AM40" t="s">
        <v>1639</v>
      </c>
      <c r="AN40" t="s">
        <v>1653</v>
      </c>
      <c r="AO40" s="1295" t="str">
        <f t="shared" si="2"/>
        <v>P</v>
      </c>
      <c r="AS40" s="489" t="s">
        <v>2826</v>
      </c>
      <c r="AT40" s="489">
        <v>1</v>
      </c>
      <c r="AU40" s="574"/>
      <c r="AV40" s="574"/>
      <c r="AW40" s="489"/>
      <c r="BB40" s="489" t="str">
        <f t="shared" si="3"/>
        <v>223 - BIRDS</v>
      </c>
      <c r="BC40" s="1296" t="s">
        <v>8739</v>
      </c>
      <c r="BD40" s="1297" t="s">
        <v>8920</v>
      </c>
      <c r="BE40" s="1297" t="s">
        <v>8920</v>
      </c>
      <c r="BF40" s="829">
        <v>44552</v>
      </c>
      <c r="BH40" s="1299" t="s">
        <v>6148</v>
      </c>
      <c r="BJ40" s="489" t="str">
        <f t="shared" si="4"/>
        <v>FQ - FQ</v>
      </c>
      <c r="BK40" s="1296" t="s">
        <v>5539</v>
      </c>
      <c r="BL40" s="1297" t="s">
        <v>5540</v>
      </c>
      <c r="BM40" s="1297" t="s">
        <v>5539</v>
      </c>
      <c r="BR40" s="427" t="s">
        <v>4304</v>
      </c>
      <c r="BS40" s="426" t="s">
        <v>2172</v>
      </c>
      <c r="BT40" s="1303" t="s">
        <v>8548</v>
      </c>
      <c r="BU40" s="223" t="s">
        <v>777</v>
      </c>
      <c r="BV40" s="223"/>
      <c r="BW40" s="223"/>
      <c r="BX40" s="223" t="s">
        <v>777</v>
      </c>
      <c r="BY40" s="91" t="s">
        <v>1121</v>
      </c>
      <c r="BZ40" s="51" t="s">
        <v>1340</v>
      </c>
      <c r="CA40" s="51"/>
      <c r="CN40" s="2">
        <v>3080</v>
      </c>
      <c r="CO40" s="489" t="str">
        <f t="shared" si="5"/>
        <v>COOKWARE SETS</v>
      </c>
      <c r="CP40" s="489" t="str">
        <f t="shared" si="6"/>
        <v>COOK</v>
      </c>
      <c r="CQ40" s="489" t="str">
        <f t="shared" si="10"/>
        <v/>
      </c>
      <c r="CR40" s="489" t="str">
        <f t="shared" si="7"/>
        <v/>
      </c>
      <c r="CS40" s="848">
        <v>2</v>
      </c>
      <c r="CV40" s="489">
        <f t="shared" si="11"/>
        <v>1074</v>
      </c>
      <c r="CW40" s="2" t="s">
        <v>6325</v>
      </c>
      <c r="CX40" s="2" t="s">
        <v>2552</v>
      </c>
      <c r="CY40" s="2" t="s">
        <v>1630</v>
      </c>
      <c r="CZ40" s="572"/>
      <c r="DA40" s="489"/>
      <c r="DB40" s="2">
        <v>3081</v>
      </c>
      <c r="DC40" s="2" t="s">
        <v>6208</v>
      </c>
      <c r="DD40" s="489"/>
      <c r="DH40" s="2">
        <v>3186</v>
      </c>
      <c r="DI40" s="2" t="s">
        <v>6350</v>
      </c>
      <c r="DJ40" s="2">
        <v>20967</v>
      </c>
      <c r="DK40" s="2">
        <v>52600.020193000018</v>
      </c>
      <c r="DL40" s="2">
        <v>2.5087051172318415</v>
      </c>
      <c r="DN40" s="2">
        <v>3186</v>
      </c>
      <c r="DO40" s="2">
        <v>21558</v>
      </c>
      <c r="DP40" s="2">
        <v>55861.455225999998</v>
      </c>
      <c r="DQ40" s="2">
        <v>2.5912169601076167</v>
      </c>
      <c r="DT40" s="489">
        <f t="shared" si="8"/>
        <v>3080</v>
      </c>
      <c r="DU40" s="2" t="s">
        <v>6344</v>
      </c>
      <c r="DV40" s="2" t="s">
        <v>203</v>
      </c>
      <c r="DW40" s="2" t="s">
        <v>6323</v>
      </c>
      <c r="DZ40" s="1299"/>
      <c r="EA40" s="1298"/>
      <c r="EB40" s="1294"/>
      <c r="EC40" s="1295"/>
    </row>
    <row r="41" spans="1:133">
      <c r="A41" s="1610">
        <v>3224</v>
      </c>
      <c r="B41" s="1612" t="s">
        <v>8594</v>
      </c>
      <c r="C41" s="909" t="str">
        <f t="shared" si="13"/>
        <v/>
      </c>
      <c r="D41" s="1278" t="s">
        <v>6482</v>
      </c>
      <c r="E41" s="900"/>
      <c r="F41" s="900"/>
      <c r="G41" s="447"/>
      <c r="H41" s="447"/>
      <c r="K41" s="2" t="s">
        <v>2449</v>
      </c>
      <c r="L41" s="517"/>
      <c r="M41" s="517"/>
      <c r="N41" s="517"/>
      <c r="O41" s="517"/>
      <c r="P41" s="517"/>
      <c r="Q41" s="3"/>
      <c r="R41" s="3"/>
      <c r="S41" s="3"/>
      <c r="T41" s="923"/>
      <c r="U41" s="923"/>
      <c r="V41" s="923"/>
      <c r="W41" s="923"/>
      <c r="X41" s="923"/>
      <c r="Y41" s="923"/>
      <c r="Z41" s="923"/>
      <c r="AA41" s="923"/>
      <c r="AB41" s="923"/>
      <c r="AC41" s="923"/>
      <c r="AD41" s="923"/>
      <c r="AG41" s="489" t="s">
        <v>4050</v>
      </c>
      <c r="AH41" t="s">
        <v>476</v>
      </c>
      <c r="AI41"/>
      <c r="AJ41" t="s">
        <v>1640</v>
      </c>
      <c r="AK41">
        <v>3186</v>
      </c>
      <c r="AL41" t="s">
        <v>207</v>
      </c>
      <c r="AM41" t="s">
        <v>46</v>
      </c>
      <c r="AN41" t="s">
        <v>2376</v>
      </c>
      <c r="AO41" s="1295" t="str">
        <f t="shared" si="2"/>
        <v>B</v>
      </c>
      <c r="AS41" s="489" t="s">
        <v>4417</v>
      </c>
      <c r="AT41" s="489">
        <v>1</v>
      </c>
      <c r="AU41" s="574"/>
      <c r="AV41" s="574"/>
      <c r="AW41" s="489"/>
      <c r="BB41" s="489" t="str">
        <f t="shared" si="3"/>
        <v>106 - BIRDBUTTERFL</v>
      </c>
      <c r="BC41" s="1299" t="s">
        <v>8224</v>
      </c>
      <c r="BD41" s="1298" t="s">
        <v>8225</v>
      </c>
      <c r="BE41" s="1298" t="s">
        <v>8226</v>
      </c>
      <c r="BF41" s="828">
        <v>44035</v>
      </c>
      <c r="BH41" s="1296" t="s">
        <v>8328</v>
      </c>
      <c r="BJ41" s="489" t="str">
        <f t="shared" si="4"/>
        <v>KG - KG</v>
      </c>
      <c r="BK41" s="1299" t="s">
        <v>1414</v>
      </c>
      <c r="BL41" s="1298" t="s">
        <v>5542</v>
      </c>
      <c r="BM41" s="1298" t="s">
        <v>1414</v>
      </c>
      <c r="BR41" s="452" t="s">
        <v>732</v>
      </c>
      <c r="BS41" s="426" t="s">
        <v>2172</v>
      </c>
      <c r="BT41" s="531" t="s">
        <v>8549</v>
      </c>
      <c r="BU41" s="223" t="s">
        <v>778</v>
      </c>
      <c r="BV41" s="223"/>
      <c r="BW41" s="223"/>
      <c r="BX41" s="223" t="s">
        <v>778</v>
      </c>
      <c r="BY41" s="91" t="s">
        <v>1122</v>
      </c>
      <c r="BZ41" s="51" t="s">
        <v>97</v>
      </c>
      <c r="CA41" s="51"/>
      <c r="CN41" s="2">
        <v>3081</v>
      </c>
      <c r="CO41" s="489" t="str">
        <f t="shared" si="5"/>
        <v>FOOD STORAGE</v>
      </c>
      <c r="CP41" s="489" t="str">
        <f t="shared" si="6"/>
        <v>HOUS</v>
      </c>
      <c r="CQ41" s="489">
        <f t="shared" si="10"/>
        <v>571044</v>
      </c>
      <c r="CR41" s="489">
        <f t="shared" si="7"/>
        <v>111632.76571500013</v>
      </c>
      <c r="CS41" s="847">
        <f>IFERROR(VLOOKUP($CN41,febcube,5,0),DL$3)</f>
        <v>0.1954889040336649</v>
      </c>
      <c r="CV41" s="489">
        <f t="shared" si="11"/>
        <v>1075</v>
      </c>
      <c r="CW41" s="2" t="s">
        <v>6326</v>
      </c>
      <c r="CX41" s="2" t="s">
        <v>6207</v>
      </c>
      <c r="CY41" s="2" t="s">
        <v>1630</v>
      </c>
      <c r="CZ41" s="572"/>
      <c r="DA41" s="489"/>
      <c r="DB41" s="2">
        <v>3082</v>
      </c>
      <c r="DC41" s="2" t="s">
        <v>1588</v>
      </c>
      <c r="DD41" s="489"/>
      <c r="DH41" s="2">
        <v>3190</v>
      </c>
      <c r="DI41" s="2" t="s">
        <v>6351</v>
      </c>
      <c r="DJ41" s="2">
        <v>361389</v>
      </c>
      <c r="DK41" s="2">
        <v>55109.022095999964</v>
      </c>
      <c r="DL41" s="2">
        <v>0.15249225099823172</v>
      </c>
      <c r="DN41" s="2">
        <v>3190</v>
      </c>
      <c r="DO41" s="2">
        <v>381316</v>
      </c>
      <c r="DP41" s="2">
        <v>56964.655542999957</v>
      </c>
      <c r="DQ41" s="2">
        <v>0.14938962840006703</v>
      </c>
      <c r="DT41" s="489">
        <f t="shared" si="8"/>
        <v>3081</v>
      </c>
      <c r="DU41" s="2" t="s">
        <v>6345</v>
      </c>
      <c r="DV41" s="2" t="s">
        <v>6208</v>
      </c>
      <c r="DW41" s="2" t="s">
        <v>1635</v>
      </c>
      <c r="DZ41" s="1299"/>
      <c r="EA41" s="1298"/>
      <c r="EB41" s="1294"/>
      <c r="EC41" s="1295"/>
    </row>
    <row r="42" spans="1:133">
      <c r="A42" s="1610">
        <v>3231</v>
      </c>
      <c r="B42" s="1612" t="s">
        <v>6209</v>
      </c>
      <c r="C42" s="909" t="str">
        <f t="shared" si="13"/>
        <v/>
      </c>
      <c r="D42" s="1278" t="s">
        <v>6484</v>
      </c>
      <c r="E42" s="900"/>
      <c r="F42" s="900"/>
      <c r="G42" s="447"/>
      <c r="H42" s="447"/>
      <c r="I42" s="488">
        <v>43197</v>
      </c>
      <c r="J42" s="447" t="s">
        <v>4019</v>
      </c>
      <c r="K42" s="568" t="s">
        <v>4018</v>
      </c>
      <c r="L42"/>
      <c r="M42"/>
      <c r="N42"/>
      <c r="O42" s="3"/>
      <c r="P42" s="3"/>
      <c r="Q42" s="3"/>
      <c r="R42" s="3"/>
      <c r="S42" s="3"/>
      <c r="T42" s="923"/>
      <c r="U42" s="923"/>
      <c r="V42" s="923"/>
      <c r="W42" s="923"/>
      <c r="X42" s="923"/>
      <c r="Y42" s="923"/>
      <c r="Z42" s="923"/>
      <c r="AA42" s="923"/>
      <c r="AB42" s="923"/>
      <c r="AC42" s="923"/>
      <c r="AD42" s="923"/>
      <c r="AG42" s="489" t="s">
        <v>4050</v>
      </c>
      <c r="AH42" t="s">
        <v>476</v>
      </c>
      <c r="AI42"/>
      <c r="AJ42" t="s">
        <v>1638</v>
      </c>
      <c r="AK42">
        <v>3190</v>
      </c>
      <c r="AL42" t="s">
        <v>208</v>
      </c>
      <c r="AM42" t="s">
        <v>1639</v>
      </c>
      <c r="AN42" t="s">
        <v>1653</v>
      </c>
      <c r="AO42" s="1295" t="str">
        <f t="shared" si="2"/>
        <v>P</v>
      </c>
      <c r="AS42" s="489" t="s">
        <v>2835</v>
      </c>
      <c r="AT42" s="489">
        <v>1</v>
      </c>
      <c r="AU42" s="574"/>
      <c r="AV42" s="574"/>
      <c r="AW42" s="489"/>
      <c r="BB42" s="489" t="str">
        <f t="shared" si="3"/>
        <v>110 - BIRDS/BUTTER</v>
      </c>
      <c r="BC42" s="1296" t="s">
        <v>8233</v>
      </c>
      <c r="BD42" s="1297" t="s">
        <v>8234</v>
      </c>
      <c r="BE42" s="1297" t="s">
        <v>8235</v>
      </c>
      <c r="BF42" s="829">
        <v>44041</v>
      </c>
      <c r="BH42" s="1299" t="s">
        <v>5338</v>
      </c>
      <c r="BJ42" s="489" t="str">
        <f t="shared" si="4"/>
        <v>PA - PERMADHESIVE</v>
      </c>
      <c r="BK42" s="1296" t="s">
        <v>778</v>
      </c>
      <c r="BL42" s="1297" t="s">
        <v>5550</v>
      </c>
      <c r="BM42" s="1297" t="s">
        <v>5551</v>
      </c>
      <c r="BR42" s="425" t="s">
        <v>733</v>
      </c>
      <c r="BS42" s="426" t="s">
        <v>2172</v>
      </c>
      <c r="BT42" s="1303" t="s">
        <v>8548</v>
      </c>
      <c r="BU42" s="223" t="s">
        <v>781</v>
      </c>
      <c r="BV42" s="223"/>
      <c r="BW42" s="223"/>
      <c r="BX42" s="223" t="s">
        <v>781</v>
      </c>
      <c r="BY42" s="91" t="s">
        <v>1123</v>
      </c>
      <c r="BZ42" s="51" t="s">
        <v>751</v>
      </c>
      <c r="CA42" s="51"/>
      <c r="CN42" s="2">
        <v>3082</v>
      </c>
      <c r="CO42" s="489" t="str">
        <f t="shared" si="5"/>
        <v>FOOD PREP</v>
      </c>
      <c r="CP42" s="489" t="str">
        <f t="shared" si="6"/>
        <v>HOUS</v>
      </c>
      <c r="CQ42" s="489">
        <f t="shared" si="10"/>
        <v>528164</v>
      </c>
      <c r="CR42" s="489">
        <f t="shared" si="7"/>
        <v>83689.059643000204</v>
      </c>
      <c r="CS42" s="847">
        <f>IFERROR(VLOOKUP($CN42,febcube,5,0),DL$3)</f>
        <v>0.15845279050257155</v>
      </c>
      <c r="CV42" s="489">
        <f t="shared" si="11"/>
        <v>1076</v>
      </c>
      <c r="CW42" s="2" t="s">
        <v>6327</v>
      </c>
      <c r="CX42" s="2" t="s">
        <v>1585</v>
      </c>
      <c r="CY42" s="2" t="s">
        <v>1630</v>
      </c>
      <c r="CZ42" s="572"/>
      <c r="DA42" s="489"/>
      <c r="DB42" s="2">
        <v>3090</v>
      </c>
      <c r="DC42" s="2" t="s">
        <v>205</v>
      </c>
      <c r="DD42" s="489"/>
      <c r="DH42" s="2">
        <v>3191</v>
      </c>
      <c r="DI42" s="2" t="s">
        <v>6352</v>
      </c>
      <c r="DJ42" s="2">
        <v>189601</v>
      </c>
      <c r="DK42" s="2">
        <v>292650.13599399931</v>
      </c>
      <c r="DL42" s="2">
        <v>1.5435052346453833</v>
      </c>
      <c r="DN42" s="2">
        <v>3191</v>
      </c>
      <c r="DO42" s="2">
        <v>196118</v>
      </c>
      <c r="DP42" s="2">
        <v>294467.54212299979</v>
      </c>
      <c r="DQ42" s="2">
        <v>1.5014814658674869</v>
      </c>
      <c r="DT42" s="489">
        <f t="shared" si="8"/>
        <v>3082</v>
      </c>
      <c r="DU42" s="2" t="s">
        <v>6346</v>
      </c>
      <c r="DV42" s="2" t="s">
        <v>1588</v>
      </c>
      <c r="DW42" s="2" t="s">
        <v>1635</v>
      </c>
      <c r="DZ42" s="1299"/>
      <c r="EA42" s="1298"/>
      <c r="EB42" s="1294"/>
      <c r="EC42" s="1295"/>
    </row>
    <row r="43" spans="1:133">
      <c r="A43" s="1610">
        <v>3233</v>
      </c>
      <c r="B43" s="1612" t="s">
        <v>2347</v>
      </c>
      <c r="C43" s="909" t="str">
        <f t="shared" si="13"/>
        <v/>
      </c>
      <c r="D43" s="1278" t="s">
        <v>6491</v>
      </c>
      <c r="E43" s="900"/>
      <c r="F43" s="900"/>
      <c r="G43" s="447"/>
      <c r="H43" s="447"/>
      <c r="I43" s="488">
        <v>43283</v>
      </c>
      <c r="J43" t="s">
        <v>4025</v>
      </c>
      <c r="K43" s="279" t="s">
        <v>4020</v>
      </c>
      <c r="L43"/>
      <c r="M43"/>
      <c r="N43"/>
      <c r="O43" s="3"/>
      <c r="P43" s="3"/>
      <c r="Q43" s="3"/>
      <c r="R43" s="3"/>
      <c r="S43" s="3"/>
      <c r="T43" s="923"/>
      <c r="U43" s="923"/>
      <c r="V43" s="923">
        <v>5</v>
      </c>
      <c r="W43" s="923" t="s">
        <v>6145</v>
      </c>
      <c r="X43" s="923"/>
      <c r="Y43" s="923"/>
      <c r="Z43" s="923"/>
      <c r="AA43" s="923"/>
      <c r="AB43" s="923"/>
      <c r="AC43" s="923"/>
      <c r="AD43" s="923"/>
      <c r="AG43" s="489" t="s">
        <v>4050</v>
      </c>
      <c r="AH43" t="s">
        <v>476</v>
      </c>
      <c r="AI43"/>
      <c r="AJ43" t="s">
        <v>1640</v>
      </c>
      <c r="AK43">
        <v>3191</v>
      </c>
      <c r="AL43" t="s">
        <v>2554</v>
      </c>
      <c r="AM43" t="s">
        <v>2225</v>
      </c>
      <c r="AN43" t="s">
        <v>2310</v>
      </c>
      <c r="AO43" s="1295" t="str">
        <f t="shared" si="2"/>
        <v>A</v>
      </c>
      <c r="AS43" s="489" t="s">
        <v>4419</v>
      </c>
      <c r="AT43" s="489">
        <v>1</v>
      </c>
      <c r="AU43" s="574"/>
      <c r="AV43" s="574"/>
      <c r="AW43" s="489"/>
      <c r="BB43" s="489" t="str">
        <f t="shared" si="3"/>
        <v>311 - BIRTHDAY</v>
      </c>
      <c r="BC43" s="1299" t="s">
        <v>9499</v>
      </c>
      <c r="BD43" s="1298" t="s">
        <v>9299</v>
      </c>
      <c r="BE43" s="1298" t="s">
        <v>9299</v>
      </c>
      <c r="BF43" s="828">
        <v>44770</v>
      </c>
      <c r="BH43" s="1296" t="s">
        <v>8329</v>
      </c>
      <c r="BJ43" s="489" t="str">
        <f t="shared" si="4"/>
        <v>PB - PIGGYBACK</v>
      </c>
      <c r="BK43" s="1299" t="s">
        <v>5552</v>
      </c>
      <c r="BL43" s="1298" t="s">
        <v>5553</v>
      </c>
      <c r="BM43" s="1298" t="s">
        <v>5554</v>
      </c>
      <c r="BR43" s="427" t="s">
        <v>4306</v>
      </c>
      <c r="BS43" s="426" t="s">
        <v>2172</v>
      </c>
      <c r="BT43" s="1303" t="s">
        <v>8548</v>
      </c>
      <c r="BU43" s="223" t="s">
        <v>782</v>
      </c>
      <c r="BV43" s="223"/>
      <c r="BW43" s="223"/>
      <c r="BX43" s="223" t="s">
        <v>782</v>
      </c>
      <c r="BY43" s="91" t="s">
        <v>1124</v>
      </c>
      <c r="BZ43" s="51" t="s">
        <v>1357</v>
      </c>
      <c r="CA43" s="51"/>
      <c r="CN43" s="2">
        <v>3090</v>
      </c>
      <c r="CO43" s="489" t="str">
        <f t="shared" si="5"/>
        <v>CUTLERY SETS</v>
      </c>
      <c r="CP43" s="489" t="str">
        <f t="shared" si="6"/>
        <v>GADG</v>
      </c>
      <c r="CQ43" s="489">
        <f t="shared" si="10"/>
        <v>168153</v>
      </c>
      <c r="CR43" s="489">
        <f t="shared" si="7"/>
        <v>15723.065664000007</v>
      </c>
      <c r="CS43" s="847">
        <f>IFERROR(VLOOKUP($CN43,febcube,5,0),DL$3)</f>
        <v>9.3504520668676788E-2</v>
      </c>
      <c r="CV43" s="489">
        <f t="shared" si="11"/>
        <v>4031</v>
      </c>
      <c r="CW43" s="2" t="s">
        <v>6361</v>
      </c>
      <c r="CX43" s="2" t="s">
        <v>220</v>
      </c>
      <c r="CY43" s="2" t="s">
        <v>1630</v>
      </c>
      <c r="CZ43" s="572"/>
      <c r="DA43" s="489"/>
      <c r="DB43" s="2">
        <v>3100</v>
      </c>
      <c r="DC43" s="2" t="s">
        <v>2553</v>
      </c>
      <c r="DD43" s="489"/>
      <c r="DH43" s="2">
        <v>3192</v>
      </c>
      <c r="DI43" s="2" t="s">
        <v>6735</v>
      </c>
      <c r="DJ43" s="2">
        <v>106981</v>
      </c>
      <c r="DK43" s="2">
        <v>38122.109851999914</v>
      </c>
      <c r="DL43" s="2">
        <v>0.35634467664351532</v>
      </c>
      <c r="DN43" s="2">
        <v>3209</v>
      </c>
      <c r="DO43" s="2">
        <v>408137</v>
      </c>
      <c r="DP43" s="2">
        <v>68127.760685999994</v>
      </c>
      <c r="DQ43" s="2">
        <v>0.16692375522434869</v>
      </c>
      <c r="DT43" s="489">
        <f t="shared" si="8"/>
        <v>3090</v>
      </c>
      <c r="DU43" s="2" t="s">
        <v>6347</v>
      </c>
      <c r="DV43" s="2" t="s">
        <v>205</v>
      </c>
      <c r="DW43" s="2" t="s">
        <v>1638</v>
      </c>
      <c r="DZ43" s="1296"/>
      <c r="EA43" s="1297"/>
      <c r="EB43" s="1294"/>
      <c r="EC43" s="1295"/>
    </row>
    <row r="44" spans="1:133">
      <c r="A44" s="1610">
        <v>3245</v>
      </c>
      <c r="B44" s="1612" t="s">
        <v>218</v>
      </c>
      <c r="C44" s="909" t="str">
        <f t="shared" si="13"/>
        <v/>
      </c>
      <c r="D44" s="1278" t="s">
        <v>6492</v>
      </c>
      <c r="E44" s="900"/>
      <c r="F44" s="900"/>
      <c r="G44" s="447"/>
      <c r="H44" s="447"/>
      <c r="I44" t="s">
        <v>4026</v>
      </c>
      <c r="J44"/>
      <c r="K44" s="279" t="s">
        <v>4021</v>
      </c>
      <c r="L44"/>
      <c r="M44"/>
      <c r="N44"/>
      <c r="O44" s="3"/>
      <c r="P44" s="3"/>
      <c r="Q44" s="3"/>
      <c r="R44" s="3"/>
      <c r="S44" s="3"/>
      <c r="T44" s="923"/>
      <c r="U44" s="923"/>
      <c r="V44" s="923"/>
      <c r="W44" s="923"/>
      <c r="X44" s="923"/>
      <c r="Y44" s="923"/>
      <c r="Z44" s="923"/>
      <c r="AA44" s="923"/>
      <c r="AB44" s="923"/>
      <c r="AC44" s="923"/>
      <c r="AD44" s="923"/>
      <c r="AG44" s="489" t="s">
        <v>4050</v>
      </c>
      <c r="AH44" t="s">
        <v>476</v>
      </c>
      <c r="AI44"/>
      <c r="AJ44" t="s">
        <v>1634</v>
      </c>
      <c r="AK44">
        <v>3192</v>
      </c>
      <c r="AL44" t="s">
        <v>4037</v>
      </c>
      <c r="AM44" t="s">
        <v>46</v>
      </c>
      <c r="AN44" t="s">
        <v>2376</v>
      </c>
      <c r="AO44" s="1295" t="str">
        <f t="shared" si="2"/>
        <v>B</v>
      </c>
      <c r="AS44" s="489" t="s">
        <v>2843</v>
      </c>
      <c r="AT44" s="489">
        <v>1</v>
      </c>
      <c r="AU44" s="574"/>
      <c r="AV44" s="574"/>
      <c r="AW44" s="489"/>
      <c r="BB44" s="489" t="str">
        <f t="shared" si="3"/>
        <v>300 - BLACK WHITE</v>
      </c>
      <c r="BC44" s="1299" t="s">
        <v>9500</v>
      </c>
      <c r="BD44" s="1298" t="s">
        <v>9300</v>
      </c>
      <c r="BE44" s="1298" t="s">
        <v>9300</v>
      </c>
      <c r="BF44" s="828">
        <v>44770</v>
      </c>
      <c r="BH44" s="1299" t="s">
        <v>9261</v>
      </c>
      <c r="BJ44" s="489" t="str">
        <f t="shared" si="4"/>
        <v>QN - QN</v>
      </c>
      <c r="BK44" s="1296" t="s">
        <v>5543</v>
      </c>
      <c r="BL44" s="1297" t="s">
        <v>5544</v>
      </c>
      <c r="BM44" s="1297" t="s">
        <v>5543</v>
      </c>
      <c r="BR44" s="425" t="s">
        <v>1031</v>
      </c>
      <c r="BS44" s="426" t="s">
        <v>2172</v>
      </c>
      <c r="BT44" s="531" t="s">
        <v>8549</v>
      </c>
      <c r="BU44" s="163" t="s">
        <v>1060</v>
      </c>
      <c r="BV44" s="223"/>
      <c r="BW44" s="223"/>
      <c r="BX44" s="163" t="s">
        <v>1060</v>
      </c>
      <c r="BY44" s="91" t="s">
        <v>1125</v>
      </c>
      <c r="BZ44" s="51" t="s">
        <v>183</v>
      </c>
      <c r="CA44" s="51"/>
      <c r="CN44" s="2">
        <v>3100</v>
      </c>
      <c r="CO44" s="489" t="str">
        <f t="shared" si="5"/>
        <v>KITCHEN COUNTERTOP</v>
      </c>
      <c r="CP44" s="489" t="str">
        <f t="shared" si="6"/>
        <v>HOUS</v>
      </c>
      <c r="CQ44" s="489">
        <f t="shared" si="10"/>
        <v>675974</v>
      </c>
      <c r="CR44" s="489">
        <f t="shared" si="7"/>
        <v>116948.26457200012</v>
      </c>
      <c r="CS44" s="847">
        <f>IFERROR(VLOOKUP($CN44,febcube,5,0),DL$3)</f>
        <v>0.17300704549583285</v>
      </c>
      <c r="CV44" s="489">
        <f t="shared" si="11"/>
        <v>6206</v>
      </c>
      <c r="CW44" s="2" t="s">
        <v>6453</v>
      </c>
      <c r="CX44" s="2" t="s">
        <v>4360</v>
      </c>
      <c r="CY44" s="2" t="s">
        <v>1630</v>
      </c>
      <c r="CZ44" s="572"/>
      <c r="DA44" s="489"/>
      <c r="DB44" s="2">
        <v>3150</v>
      </c>
      <c r="DC44" s="2" t="s">
        <v>206</v>
      </c>
      <c r="DD44" s="489"/>
      <c r="DH44" s="2">
        <v>3195</v>
      </c>
      <c r="DI44" s="2" t="s">
        <v>6820</v>
      </c>
      <c r="DJ44" s="2">
        <v>29674</v>
      </c>
      <c r="DK44" s="2">
        <v>9632.6544819999981</v>
      </c>
      <c r="DL44" s="2">
        <v>0.32461597634292638</v>
      </c>
      <c r="DN44" s="2">
        <v>3223</v>
      </c>
      <c r="DO44" s="2">
        <v>135656</v>
      </c>
      <c r="DP44" s="2">
        <v>4220.4277419999999</v>
      </c>
      <c r="DQ44" s="2">
        <v>3.1111250088459042E-2</v>
      </c>
      <c r="DT44" s="489">
        <f t="shared" si="8"/>
        <v>3100</v>
      </c>
      <c r="DU44" s="2" t="s">
        <v>6348</v>
      </c>
      <c r="DV44" s="2" t="s">
        <v>2553</v>
      </c>
      <c r="DW44" s="2" t="s">
        <v>1635</v>
      </c>
      <c r="DZ44" s="1296"/>
      <c r="EA44" s="1297"/>
      <c r="EB44" s="1294"/>
      <c r="EC44" s="1295"/>
    </row>
    <row r="45" spans="1:133">
      <c r="A45" s="1610">
        <v>3405</v>
      </c>
      <c r="B45" s="1612" t="s">
        <v>5377</v>
      </c>
      <c r="C45" s="909" t="str">
        <f>IFERROR(IF(VLOOKUP(#REF!,nobreakpack,1,0)=#REF!,"No",""),"")</f>
        <v/>
      </c>
      <c r="D45" s="1278" t="s">
        <v>6493</v>
      </c>
      <c r="E45" s="900"/>
      <c r="F45" s="900"/>
      <c r="G45" s="447"/>
      <c r="H45" s="447"/>
      <c r="I45"/>
      <c r="J45"/>
      <c r="K45" s="279" t="s">
        <v>4022</v>
      </c>
      <c r="L45"/>
      <c r="M45"/>
      <c r="N45"/>
      <c r="O45" s="3"/>
      <c r="P45" s="3"/>
      <c r="Q45" s="3"/>
      <c r="R45" s="3"/>
      <c r="S45" s="3"/>
      <c r="T45" s="923"/>
      <c r="U45" s="923"/>
      <c r="V45" s="923">
        <v>6</v>
      </c>
      <c r="W45" s="923" t="s">
        <v>915</v>
      </c>
      <c r="X45" s="923"/>
      <c r="Y45" s="923"/>
      <c r="Z45" s="923"/>
      <c r="AA45" s="923"/>
      <c r="AB45" s="923"/>
      <c r="AC45" s="923"/>
      <c r="AD45" s="923"/>
      <c r="AG45" s="489" t="s">
        <v>4050</v>
      </c>
      <c r="AH45" t="s">
        <v>476</v>
      </c>
      <c r="AI45"/>
      <c r="AJ45" t="s">
        <v>1642</v>
      </c>
      <c r="AK45">
        <v>3195</v>
      </c>
      <c r="AL45" t="s">
        <v>209</v>
      </c>
      <c r="AM45" t="s">
        <v>1639</v>
      </c>
      <c r="AN45" t="s">
        <v>1653</v>
      </c>
      <c r="AO45" s="1295" t="str">
        <f t="shared" si="2"/>
        <v>P</v>
      </c>
      <c r="AS45" s="489" t="s">
        <v>2846</v>
      </c>
      <c r="AT45" s="489">
        <v>1</v>
      </c>
      <c r="AU45" s="574"/>
      <c r="AV45" s="574"/>
      <c r="AW45" s="489"/>
      <c r="BB45" s="489" t="str">
        <f t="shared" si="3"/>
        <v>333 - BLITZ</v>
      </c>
      <c r="BC45" s="1299" t="s">
        <v>9501</v>
      </c>
      <c r="BD45" s="1298" t="s">
        <v>9502</v>
      </c>
      <c r="BE45" s="1298" t="s">
        <v>9502</v>
      </c>
      <c r="BF45" s="828">
        <v>44791</v>
      </c>
      <c r="BH45" s="1296" t="s">
        <v>8330</v>
      </c>
      <c r="BJ45" s="489" t="str">
        <f t="shared" si="4"/>
        <v>RD - RD</v>
      </c>
      <c r="BK45" s="1299" t="s">
        <v>9180</v>
      </c>
      <c r="BL45" s="1298" t="s">
        <v>9181</v>
      </c>
      <c r="BM45" s="1298" t="s">
        <v>9180</v>
      </c>
      <c r="BR45" s="427" t="s">
        <v>836</v>
      </c>
      <c r="BS45" s="426" t="s">
        <v>2172</v>
      </c>
      <c r="BT45" s="1303" t="s">
        <v>8548</v>
      </c>
      <c r="BU45" s="223" t="s">
        <v>783</v>
      </c>
      <c r="BV45" s="223"/>
      <c r="BW45" s="223"/>
      <c r="BX45" s="223" t="s">
        <v>783</v>
      </c>
      <c r="BY45" s="91" t="s">
        <v>1126</v>
      </c>
      <c r="BZ45" s="51" t="s">
        <v>1359</v>
      </c>
      <c r="CA45" s="51"/>
      <c r="CN45" s="2">
        <v>3150</v>
      </c>
      <c r="CO45" s="489" t="str">
        <f t="shared" si="5"/>
        <v>WALL GADGETS</v>
      </c>
      <c r="CP45" s="489" t="str">
        <f t="shared" si="6"/>
        <v>GADG</v>
      </c>
      <c r="CQ45" s="489">
        <f t="shared" si="10"/>
        <v>2116695</v>
      </c>
      <c r="CR45" s="489">
        <f t="shared" si="7"/>
        <v>90216.0123740001</v>
      </c>
      <c r="CS45" s="847">
        <f>IFERROR(VLOOKUP($CN45,febcube,5,0),DL$3)</f>
        <v>4.2621167609882438E-2</v>
      </c>
      <c r="CV45" s="489">
        <f t="shared" si="11"/>
        <v>8531</v>
      </c>
      <c r="CW45" s="2" t="s">
        <v>6571</v>
      </c>
      <c r="CX45" s="2" t="s">
        <v>323</v>
      </c>
      <c r="CY45" s="2" t="s">
        <v>1687</v>
      </c>
      <c r="CZ45" s="572"/>
      <c r="DA45" s="489"/>
      <c r="DB45" s="2">
        <v>3170</v>
      </c>
      <c r="DC45" s="2" t="s">
        <v>6819</v>
      </c>
      <c r="DD45" s="489"/>
      <c r="DH45" s="2">
        <v>3202</v>
      </c>
      <c r="DI45" s="2" t="s">
        <v>6821</v>
      </c>
      <c r="DJ45" s="2">
        <v>43555</v>
      </c>
      <c r="DK45" s="2">
        <v>28165.903615999992</v>
      </c>
      <c r="DL45" s="2">
        <v>0.64667440284697486</v>
      </c>
      <c r="DN45" s="2">
        <v>3224</v>
      </c>
      <c r="DO45" s="2">
        <v>589677</v>
      </c>
      <c r="DP45" s="2">
        <v>35885.496310000082</v>
      </c>
      <c r="DQ45" s="2">
        <v>6.0856191287772934E-2</v>
      </c>
      <c r="DT45" s="489">
        <f t="shared" si="8"/>
        <v>3150</v>
      </c>
      <c r="DU45" s="2" t="s">
        <v>6349</v>
      </c>
      <c r="DV45" s="2" t="s">
        <v>206</v>
      </c>
      <c r="DW45" s="2" t="s">
        <v>1638</v>
      </c>
      <c r="DZ45" s="1299"/>
      <c r="EA45" s="1298"/>
      <c r="EB45" s="1294"/>
      <c r="EC45" s="1295"/>
    </row>
    <row r="46" spans="1:133">
      <c r="A46" s="1610">
        <v>3411</v>
      </c>
      <c r="B46" s="1612" t="s">
        <v>219</v>
      </c>
      <c r="C46" s="909" t="str">
        <f t="shared" ref="C46:C59" si="15">IFERROR(IF(VLOOKUP(A44,nobreakpack,1,0)=A44,"No",""),"")</f>
        <v/>
      </c>
      <c r="D46" s="1278" t="s">
        <v>6494</v>
      </c>
      <c r="E46" s="900"/>
      <c r="F46" s="900"/>
      <c r="G46" s="447"/>
      <c r="H46" s="447"/>
      <c r="I46"/>
      <c r="J46"/>
      <c r="K46" s="279" t="s">
        <v>4023</v>
      </c>
      <c r="L46"/>
      <c r="M46"/>
      <c r="N46"/>
      <c r="O46" s="3"/>
      <c r="P46" s="3"/>
      <c r="Q46" s="3"/>
      <c r="R46" s="3"/>
      <c r="S46" s="3"/>
      <c r="T46" s="923"/>
      <c r="U46" s="923"/>
      <c r="V46" s="923"/>
      <c r="W46" s="923" t="s">
        <v>916</v>
      </c>
      <c r="X46" s="923"/>
      <c r="Y46" s="923"/>
      <c r="Z46" s="923"/>
      <c r="AA46" s="923"/>
      <c r="AB46" s="923"/>
      <c r="AC46" s="923"/>
      <c r="AD46" s="923"/>
      <c r="AG46" s="489" t="s">
        <v>4050</v>
      </c>
      <c r="AH46" t="s">
        <v>476</v>
      </c>
      <c r="AI46"/>
      <c r="AJ46" t="s">
        <v>1642</v>
      </c>
      <c r="AK46">
        <v>3202</v>
      </c>
      <c r="AL46" t="s">
        <v>210</v>
      </c>
      <c r="AM46" t="s">
        <v>1639</v>
      </c>
      <c r="AN46" t="s">
        <v>1653</v>
      </c>
      <c r="AO46" s="1295" t="str">
        <f t="shared" si="2"/>
        <v>P</v>
      </c>
      <c r="AS46" s="489" t="s">
        <v>2847</v>
      </c>
      <c r="AT46" s="489">
        <v>1</v>
      </c>
      <c r="AU46" s="574"/>
      <c r="AV46" s="574"/>
      <c r="AW46" s="489"/>
      <c r="BB46" s="489" t="str">
        <f t="shared" si="3"/>
        <v>80 - BLUE&amp;WHITE</v>
      </c>
      <c r="BC46" s="1299" t="s">
        <v>6270</v>
      </c>
      <c r="BD46" s="1298" t="s">
        <v>6271</v>
      </c>
      <c r="BE46" s="1298" t="s">
        <v>6272</v>
      </c>
      <c r="BF46" s="828">
        <v>43686</v>
      </c>
      <c r="BH46" s="1299" t="s">
        <v>8331</v>
      </c>
      <c r="BJ46" s="489" t="str">
        <f t="shared" si="4"/>
        <v>S0 - SETOF10</v>
      </c>
      <c r="BK46" s="1296" t="s">
        <v>5555</v>
      </c>
      <c r="BL46" s="1297" t="s">
        <v>5556</v>
      </c>
      <c r="BM46" s="1297" t="s">
        <v>5557</v>
      </c>
      <c r="BR46" s="427" t="s">
        <v>838</v>
      </c>
      <c r="BS46" s="426" t="s">
        <v>2172</v>
      </c>
      <c r="BT46" s="1303" t="s">
        <v>8548</v>
      </c>
      <c r="BU46" s="223" t="s">
        <v>784</v>
      </c>
      <c r="BV46" s="223"/>
      <c r="BW46" s="223"/>
      <c r="BX46" s="223" t="s">
        <v>784</v>
      </c>
      <c r="BY46" s="91" t="s">
        <v>1127</v>
      </c>
      <c r="BZ46" s="51" t="s">
        <v>1360</v>
      </c>
      <c r="CA46" s="55"/>
      <c r="CN46" s="2">
        <v>3170</v>
      </c>
      <c r="CO46" s="489" t="str">
        <f t="shared" si="5"/>
        <v>GADG - HOT DEALS</v>
      </c>
      <c r="CP46" s="489" t="str">
        <f t="shared" si="6"/>
        <v>GADG</v>
      </c>
      <c r="CQ46" s="489" t="str">
        <f t="shared" si="10"/>
        <v/>
      </c>
      <c r="CR46" s="489" t="str">
        <f t="shared" si="7"/>
        <v/>
      </c>
      <c r="CS46" s="848">
        <v>0.1</v>
      </c>
      <c r="CV46" s="489">
        <f t="shared" si="11"/>
        <v>8532</v>
      </c>
      <c r="CW46" s="2" t="s">
        <v>6572</v>
      </c>
      <c r="CX46" s="2" t="s">
        <v>324</v>
      </c>
      <c r="CY46" s="2" t="s">
        <v>1687</v>
      </c>
      <c r="CZ46" s="572"/>
      <c r="DA46" s="489"/>
      <c r="DB46" s="2">
        <v>3186</v>
      </c>
      <c r="DC46" s="2" t="s">
        <v>207</v>
      </c>
      <c r="DD46" s="489"/>
      <c r="DH46" s="2">
        <v>3207</v>
      </c>
      <c r="DI46" s="2" t="s">
        <v>6822</v>
      </c>
      <c r="DJ46" s="2">
        <v>57043</v>
      </c>
      <c r="DK46" s="2">
        <v>30822.694170000002</v>
      </c>
      <c r="DL46" s="2">
        <v>0.54034139456199715</v>
      </c>
      <c r="DN46" s="2">
        <v>3231</v>
      </c>
      <c r="DO46" s="2">
        <v>218863</v>
      </c>
      <c r="DP46" s="2">
        <v>13802.47421</v>
      </c>
      <c r="DQ46" s="2">
        <v>6.3064447668175982E-2</v>
      </c>
      <c r="DT46" s="489">
        <f t="shared" si="8"/>
        <v>3170</v>
      </c>
      <c r="DU46" s="2" t="s">
        <v>6818</v>
      </c>
      <c r="DV46" s="2" t="s">
        <v>6819</v>
      </c>
      <c r="DW46" s="2" t="s">
        <v>1638</v>
      </c>
      <c r="DZ46" s="1299"/>
      <c r="EA46" s="1298"/>
      <c r="EB46" s="1294"/>
      <c r="EC46" s="1295"/>
    </row>
    <row r="47" spans="1:133">
      <c r="A47" s="1610">
        <v>3501</v>
      </c>
      <c r="B47" s="1612" t="s">
        <v>5680</v>
      </c>
      <c r="C47" s="909" t="str">
        <f t="shared" si="15"/>
        <v/>
      </c>
      <c r="D47" s="1278" t="s">
        <v>6495</v>
      </c>
      <c r="E47" s="900"/>
      <c r="F47" s="900"/>
      <c r="G47" s="447"/>
      <c r="H47" s="447"/>
      <c r="I47"/>
      <c r="J47"/>
      <c r="K47" s="279" t="s">
        <v>4024</v>
      </c>
      <c r="L47"/>
      <c r="M47"/>
      <c r="N47"/>
      <c r="O47" s="3"/>
      <c r="P47" s="3"/>
      <c r="Q47" s="3"/>
      <c r="R47" s="3"/>
      <c r="S47" s="3"/>
      <c r="T47" s="923"/>
      <c r="U47" s="923"/>
      <c r="V47" s="923"/>
      <c r="W47" s="923"/>
      <c r="X47" s="923"/>
      <c r="Y47" s="923"/>
      <c r="Z47" s="923"/>
      <c r="AA47" s="923"/>
      <c r="AB47" s="923"/>
      <c r="AC47" s="923"/>
      <c r="AD47" s="923"/>
      <c r="AG47" s="489" t="s">
        <v>4050</v>
      </c>
      <c r="AH47" t="s">
        <v>476</v>
      </c>
      <c r="AI47"/>
      <c r="AJ47" t="s">
        <v>1642</v>
      </c>
      <c r="AK47">
        <v>3207</v>
      </c>
      <c r="AL47" t="s">
        <v>212</v>
      </c>
      <c r="AM47" t="s">
        <v>2225</v>
      </c>
      <c r="AN47" t="s">
        <v>2310</v>
      </c>
      <c r="AO47" s="1295" t="str">
        <f t="shared" si="2"/>
        <v>A</v>
      </c>
      <c r="AS47" s="489" t="s">
        <v>2851</v>
      </c>
      <c r="AT47" s="489">
        <v>1</v>
      </c>
      <c r="AU47" s="574"/>
      <c r="AV47" s="574"/>
      <c r="AW47" s="489"/>
      <c r="BB47" s="489" t="str">
        <f t="shared" si="3"/>
        <v>160 - BLUE WHITE</v>
      </c>
      <c r="BC47" s="1296" t="s">
        <v>8803</v>
      </c>
      <c r="BD47" s="1297" t="s">
        <v>8804</v>
      </c>
      <c r="BE47" s="1297" t="s">
        <v>8805</v>
      </c>
      <c r="BF47" s="829">
        <v>44314</v>
      </c>
      <c r="BH47" s="1296" t="s">
        <v>8332</v>
      </c>
      <c r="BJ47" s="489" t="str">
        <f t="shared" si="4"/>
        <v>S2 - SETOF2</v>
      </c>
      <c r="BK47" s="1299" t="s">
        <v>87</v>
      </c>
      <c r="BL47" s="1298" t="s">
        <v>5558</v>
      </c>
      <c r="BM47" s="1298" t="s">
        <v>5559</v>
      </c>
      <c r="BR47" s="425" t="s">
        <v>1065</v>
      </c>
      <c r="BS47" s="426" t="s">
        <v>2172</v>
      </c>
      <c r="BT47" s="531" t="s">
        <v>8549</v>
      </c>
      <c r="BU47" s="223" t="s">
        <v>785</v>
      </c>
      <c r="BV47" s="163"/>
      <c r="BW47" s="163"/>
      <c r="BX47" s="223" t="s">
        <v>785</v>
      </c>
      <c r="BY47" s="91" t="s">
        <v>1128</v>
      </c>
      <c r="BZ47" s="51" t="s">
        <v>1355</v>
      </c>
      <c r="CA47" s="51"/>
      <c r="CN47" s="2">
        <v>3186</v>
      </c>
      <c r="CO47" s="489" t="str">
        <f t="shared" si="5"/>
        <v>FLOOR LAMPS</v>
      </c>
      <c r="CP47" s="489" t="str">
        <f t="shared" si="6"/>
        <v>LAMP</v>
      </c>
      <c r="CQ47" s="489">
        <f t="shared" si="10"/>
        <v>20967</v>
      </c>
      <c r="CR47" s="489">
        <f t="shared" si="7"/>
        <v>52600.020193000018</v>
      </c>
      <c r="CS47" s="847">
        <f>IFERROR(VLOOKUP($CN47,febcube,5,0),DL$3)</f>
        <v>2.5087051172318415</v>
      </c>
      <c r="CV47" s="489">
        <f t="shared" si="11"/>
        <v>8535</v>
      </c>
      <c r="CW47" s="2" t="s">
        <v>6573</v>
      </c>
      <c r="CX47" s="2" t="s">
        <v>2350</v>
      </c>
      <c r="CY47" s="2" t="s">
        <v>1687</v>
      </c>
      <c r="CZ47" s="572"/>
      <c r="DA47" s="489"/>
      <c r="DB47" s="2">
        <v>3190</v>
      </c>
      <c r="DC47" s="2" t="s">
        <v>208</v>
      </c>
      <c r="DD47" s="489"/>
      <c r="DH47" s="2">
        <v>3209</v>
      </c>
      <c r="DI47" s="2" t="s">
        <v>6353</v>
      </c>
      <c r="DJ47" s="2">
        <v>420525</v>
      </c>
      <c r="DK47" s="2">
        <v>69702.755880000012</v>
      </c>
      <c r="DL47" s="2">
        <v>0.1657517528803282</v>
      </c>
      <c r="DN47" s="2">
        <v>3233</v>
      </c>
      <c r="DO47" s="2">
        <v>301302</v>
      </c>
      <c r="DP47" s="2">
        <v>3821.4225130000009</v>
      </c>
      <c r="DQ47" s="2">
        <v>1.2683030690138137E-2</v>
      </c>
      <c r="DT47" s="489">
        <f t="shared" si="8"/>
        <v>3186</v>
      </c>
      <c r="DU47" s="2" t="s">
        <v>6350</v>
      </c>
      <c r="DV47" s="2" t="s">
        <v>207</v>
      </c>
      <c r="DW47" s="2" t="s">
        <v>1640</v>
      </c>
      <c r="DZ47" s="1296"/>
      <c r="EA47" s="1297"/>
      <c r="EB47" s="1294"/>
      <c r="EC47" s="1295"/>
    </row>
    <row r="48" spans="1:133">
      <c r="A48" s="1610">
        <v>3502</v>
      </c>
      <c r="B48" s="1612" t="s">
        <v>8200</v>
      </c>
      <c r="C48" s="909" t="str">
        <f t="shared" si="15"/>
        <v/>
      </c>
      <c r="D48" s="1278" t="s">
        <v>6497</v>
      </c>
      <c r="E48" s="900"/>
      <c r="F48" s="900"/>
      <c r="G48" s="447"/>
      <c r="H48" s="447"/>
      <c r="I48" s="488">
        <v>43336</v>
      </c>
      <c r="J48" t="s">
        <v>4027</v>
      </c>
      <c r="K48" s="787" t="s">
        <v>4032</v>
      </c>
      <c r="L48"/>
      <c r="M48"/>
      <c r="N48"/>
      <c r="O48" s="3"/>
      <c r="P48" s="3"/>
      <c r="Q48" s="3"/>
      <c r="R48" s="3"/>
      <c r="S48" s="3"/>
      <c r="T48" s="790" t="s">
        <v>506</v>
      </c>
      <c r="U48" s="790"/>
      <c r="V48" s="923">
        <v>7</v>
      </c>
      <c r="W48" s="923" t="s">
        <v>917</v>
      </c>
      <c r="X48" s="923"/>
      <c r="Y48" s="923"/>
      <c r="Z48" s="923"/>
      <c r="AA48" s="923"/>
      <c r="AB48" s="923"/>
      <c r="AC48" s="923"/>
      <c r="AD48" s="923"/>
      <c r="AG48" s="489" t="s">
        <v>4050</v>
      </c>
      <c r="AH48" t="s">
        <v>476</v>
      </c>
      <c r="AI48"/>
      <c r="AJ48" t="s">
        <v>5777</v>
      </c>
      <c r="AK48">
        <v>3209</v>
      </c>
      <c r="AL48" t="s">
        <v>8592</v>
      </c>
      <c r="AM48" s="1295" t="s">
        <v>8722</v>
      </c>
      <c r="AN48" t="s">
        <v>2375</v>
      </c>
      <c r="AO48" s="1295" t="str">
        <f t="shared" si="2"/>
        <v>M</v>
      </c>
      <c r="AS48" s="489" t="s">
        <v>4435</v>
      </c>
      <c r="AT48" s="489">
        <v>1</v>
      </c>
      <c r="AU48" s="574"/>
      <c r="AV48" s="574"/>
      <c r="AW48" s="489"/>
      <c r="BB48" s="489" t="str">
        <f t="shared" si="3"/>
        <v>119 - BODAY WASH</v>
      </c>
      <c r="BC48" s="1299" t="s">
        <v>8250</v>
      </c>
      <c r="BD48" s="1298" t="s">
        <v>8251</v>
      </c>
      <c r="BE48" s="1298" t="s">
        <v>8252</v>
      </c>
      <c r="BF48" s="828">
        <v>44070</v>
      </c>
      <c r="BH48" s="1299" t="s">
        <v>5339</v>
      </c>
      <c r="BJ48" s="489" t="str">
        <f t="shared" si="4"/>
        <v>S3 - SETOF3</v>
      </c>
      <c r="BK48" s="1296" t="s">
        <v>4040</v>
      </c>
      <c r="BL48" s="1297" t="s">
        <v>5560</v>
      </c>
      <c r="BM48" s="1297" t="s">
        <v>5561</v>
      </c>
      <c r="BR48" s="427" t="s">
        <v>734</v>
      </c>
      <c r="BS48" s="426" t="s">
        <v>2172</v>
      </c>
      <c r="BT48" s="1303" t="s">
        <v>8548</v>
      </c>
      <c r="BU48" s="223" t="s">
        <v>65</v>
      </c>
      <c r="BV48" s="223"/>
      <c r="BW48" s="223"/>
      <c r="BX48" s="223" t="s">
        <v>65</v>
      </c>
      <c r="BY48" s="91" t="s">
        <v>1129</v>
      </c>
      <c r="BZ48" s="51" t="s">
        <v>1352</v>
      </c>
      <c r="CA48" s="51"/>
      <c r="CN48" s="2">
        <v>3190</v>
      </c>
      <c r="CO48" s="489" t="str">
        <f t="shared" si="5"/>
        <v>BARBEQUE</v>
      </c>
      <c r="CP48" s="489" t="str">
        <f t="shared" si="6"/>
        <v>GADG</v>
      </c>
      <c r="CQ48" s="489">
        <f t="shared" si="10"/>
        <v>361389</v>
      </c>
      <c r="CR48" s="489">
        <f t="shared" si="7"/>
        <v>55109.022095999964</v>
      </c>
      <c r="CS48" s="847">
        <f>IFERROR(VLOOKUP($CN48,febcube,5,0),DL$3)</f>
        <v>0.15249225099823172</v>
      </c>
      <c r="CV48" s="489">
        <f t="shared" si="11"/>
        <v>8550</v>
      </c>
      <c r="CW48" s="2" t="s">
        <v>6580</v>
      </c>
      <c r="CX48" s="2" t="s">
        <v>330</v>
      </c>
      <c r="CY48" s="2" t="s">
        <v>1687</v>
      </c>
      <c r="CZ48" s="572"/>
      <c r="DA48" s="489"/>
      <c r="DB48" s="2">
        <v>3191</v>
      </c>
      <c r="DC48" s="2" t="s">
        <v>2554</v>
      </c>
      <c r="DD48" s="489"/>
      <c r="DH48" s="2">
        <v>3213</v>
      </c>
      <c r="DI48" s="2" t="s">
        <v>6823</v>
      </c>
      <c r="DJ48" s="2">
        <v>8029</v>
      </c>
      <c r="DK48" s="2">
        <v>19031.161106000003</v>
      </c>
      <c r="DL48" s="2">
        <v>2.3703027906339522</v>
      </c>
      <c r="DN48" s="2">
        <v>3405</v>
      </c>
      <c r="DO48" s="2">
        <v>273247</v>
      </c>
      <c r="DP48" s="2">
        <v>233554.4863960002</v>
      </c>
      <c r="DQ48" s="2">
        <v>0.85473760515577557</v>
      </c>
      <c r="DT48" s="489">
        <f t="shared" si="8"/>
        <v>3190</v>
      </c>
      <c r="DU48" s="2" t="s">
        <v>6351</v>
      </c>
      <c r="DV48" s="2" t="s">
        <v>208</v>
      </c>
      <c r="DW48" s="2" t="s">
        <v>1638</v>
      </c>
      <c r="DZ48" s="1299"/>
      <c r="EA48" s="1298"/>
      <c r="EB48" s="1294"/>
      <c r="EC48" s="1295"/>
    </row>
    <row r="49" spans="1:133">
      <c r="A49" s="1610">
        <v>4030</v>
      </c>
      <c r="B49" s="1612" t="s">
        <v>6210</v>
      </c>
      <c r="C49" s="909" t="str">
        <f t="shared" si="15"/>
        <v/>
      </c>
      <c r="D49" s="1278" t="s">
        <v>6498</v>
      </c>
      <c r="E49" s="900"/>
      <c r="F49" s="900"/>
      <c r="G49" s="447"/>
      <c r="H49" s="447"/>
      <c r="I49"/>
      <c r="J49"/>
      <c r="K49" s="787" t="s">
        <v>4033</v>
      </c>
      <c r="L49"/>
      <c r="M49"/>
      <c r="N49"/>
      <c r="O49" s="3"/>
      <c r="P49" s="3"/>
      <c r="Q49" s="3"/>
      <c r="R49" s="3"/>
      <c r="S49" s="3"/>
      <c r="T49" s="790" t="s">
        <v>506</v>
      </c>
      <c r="U49" s="790"/>
      <c r="V49" s="923"/>
      <c r="W49" s="923"/>
      <c r="X49" s="923"/>
      <c r="Y49" s="923"/>
      <c r="Z49" s="923"/>
      <c r="AA49" s="923"/>
      <c r="AB49" s="923"/>
      <c r="AC49" s="923"/>
      <c r="AD49" s="923"/>
      <c r="AG49" s="489" t="s">
        <v>4050</v>
      </c>
      <c r="AH49" t="s">
        <v>476</v>
      </c>
      <c r="AI49"/>
      <c r="AJ49" t="s">
        <v>1642</v>
      </c>
      <c r="AK49">
        <v>3213</v>
      </c>
      <c r="AL49" t="s">
        <v>214</v>
      </c>
      <c r="AM49" t="s">
        <v>1639</v>
      </c>
      <c r="AN49" t="s">
        <v>1653</v>
      </c>
      <c r="AO49" s="1295" t="str">
        <f t="shared" si="2"/>
        <v>P</v>
      </c>
      <c r="AS49" s="489" t="s">
        <v>2872</v>
      </c>
      <c r="AT49" s="489">
        <v>1</v>
      </c>
      <c r="AU49" s="574"/>
      <c r="AV49" s="574"/>
      <c r="AW49" s="489"/>
      <c r="BB49" s="489" t="str">
        <f t="shared" si="3"/>
        <v>175 - BOHEMIAN RHA</v>
      </c>
      <c r="BC49" s="1296" t="s">
        <v>8835</v>
      </c>
      <c r="BD49" s="1297" t="s">
        <v>8836</v>
      </c>
      <c r="BE49" s="1297" t="s">
        <v>8837</v>
      </c>
      <c r="BF49" s="829">
        <v>44327</v>
      </c>
      <c r="BH49" s="1296" t="s">
        <v>9005</v>
      </c>
      <c r="BJ49" s="489" t="str">
        <f t="shared" si="4"/>
        <v>S4 - SETOF4</v>
      </c>
      <c r="BK49" s="1299" t="s">
        <v>5562</v>
      </c>
      <c r="BL49" s="1298" t="s">
        <v>5563</v>
      </c>
      <c r="BM49" s="1298" t="s">
        <v>5564</v>
      </c>
      <c r="BR49" s="427" t="s">
        <v>735</v>
      </c>
      <c r="BS49" s="426" t="s">
        <v>2172</v>
      </c>
      <c r="BT49" s="1303" t="s">
        <v>8548</v>
      </c>
      <c r="BU49" s="163" t="s">
        <v>1061</v>
      </c>
      <c r="BV49" s="223"/>
      <c r="BW49" s="223"/>
      <c r="BX49" s="163" t="s">
        <v>1061</v>
      </c>
      <c r="BY49" s="91" t="s">
        <v>1130</v>
      </c>
      <c r="BZ49" s="51" t="s">
        <v>1048</v>
      </c>
      <c r="CA49" s="51"/>
      <c r="CN49" s="2">
        <v>3191</v>
      </c>
      <c r="CO49" s="489" t="str">
        <f t="shared" si="5"/>
        <v>TABLE LAMPS</v>
      </c>
      <c r="CP49" s="489" t="str">
        <f t="shared" si="6"/>
        <v>LAMP</v>
      </c>
      <c r="CQ49" s="489">
        <f t="shared" si="10"/>
        <v>189601</v>
      </c>
      <c r="CR49" s="489">
        <f t="shared" si="7"/>
        <v>292650.13599399931</v>
      </c>
      <c r="CS49" s="847">
        <f>IFERROR(VLOOKUP($CN49,febcube,5,0),DL$3)</f>
        <v>1.5435052346453833</v>
      </c>
      <c r="CV49" s="489">
        <f t="shared" si="11"/>
        <v>8552</v>
      </c>
      <c r="CW49" s="2" t="s">
        <v>6581</v>
      </c>
      <c r="CX49" s="2" t="s">
        <v>331</v>
      </c>
      <c r="CY49" s="2" t="s">
        <v>1687</v>
      </c>
      <c r="CZ49" s="572"/>
      <c r="DA49" s="489"/>
      <c r="DB49" s="2">
        <v>3192</v>
      </c>
      <c r="DC49" s="2" t="s">
        <v>4037</v>
      </c>
      <c r="DD49" s="489"/>
      <c r="DH49" s="2">
        <v>3217</v>
      </c>
      <c r="DI49" s="2" t="s">
        <v>6824</v>
      </c>
      <c r="DJ49" s="2">
        <v>71010</v>
      </c>
      <c r="DK49" s="2">
        <v>81159.602430000014</v>
      </c>
      <c r="DL49" s="2">
        <v>1.1429320156316014</v>
      </c>
      <c r="DN49" s="2">
        <v>3411</v>
      </c>
      <c r="DO49" s="2">
        <v>204122</v>
      </c>
      <c r="DP49" s="2">
        <v>10609.325521999999</v>
      </c>
      <c r="DQ49" s="2">
        <v>5.1975414320847332E-2</v>
      </c>
      <c r="DT49" s="489">
        <f t="shared" si="8"/>
        <v>3191</v>
      </c>
      <c r="DU49" s="2" t="s">
        <v>6352</v>
      </c>
      <c r="DV49" s="2" t="s">
        <v>2554</v>
      </c>
      <c r="DW49" s="2" t="s">
        <v>1640</v>
      </c>
      <c r="DZ49" s="1296"/>
      <c r="EA49" s="1297"/>
      <c r="EB49" s="1294"/>
      <c r="EC49" s="1295"/>
    </row>
    <row r="50" spans="1:133">
      <c r="A50" s="1610">
        <v>4031</v>
      </c>
      <c r="B50" s="1612" t="s">
        <v>220</v>
      </c>
      <c r="C50" s="909" t="str">
        <f t="shared" si="15"/>
        <v/>
      </c>
      <c r="D50" s="1278" t="s">
        <v>6499</v>
      </c>
      <c r="E50" s="900"/>
      <c r="F50" s="900"/>
      <c r="G50" s="447"/>
      <c r="H50" s="447"/>
      <c r="I50"/>
      <c r="J50"/>
      <c r="K50" s="279" t="s">
        <v>4031</v>
      </c>
      <c r="L50"/>
      <c r="M50"/>
      <c r="N50"/>
      <c r="O50" s="3"/>
      <c r="P50" s="3"/>
      <c r="Q50" s="3"/>
      <c r="R50" s="3"/>
      <c r="S50" s="3"/>
      <c r="T50" s="923"/>
      <c r="U50" s="923"/>
      <c r="V50" s="923">
        <v>8</v>
      </c>
      <c r="W50" s="923" t="s">
        <v>2238</v>
      </c>
      <c r="X50" s="923"/>
      <c r="Y50" s="923"/>
      <c r="Z50" s="923"/>
      <c r="AA50" s="923"/>
      <c r="AB50" s="923"/>
      <c r="AC50" s="923"/>
      <c r="AD50" s="923"/>
      <c r="AG50" s="489" t="s">
        <v>4050</v>
      </c>
      <c r="AH50" t="s">
        <v>476</v>
      </c>
      <c r="AI50"/>
      <c r="AJ50" t="s">
        <v>1642</v>
      </c>
      <c r="AK50">
        <v>3217</v>
      </c>
      <c r="AL50" t="s">
        <v>216</v>
      </c>
      <c r="AM50" t="s">
        <v>2225</v>
      </c>
      <c r="AN50" t="s">
        <v>2310</v>
      </c>
      <c r="AO50" s="1295" t="str">
        <f t="shared" si="2"/>
        <v>A</v>
      </c>
      <c r="AS50" s="489" t="s">
        <v>4436</v>
      </c>
      <c r="AT50" s="489">
        <v>1</v>
      </c>
      <c r="AU50" s="574"/>
      <c r="AV50" s="574"/>
      <c r="AW50" s="489"/>
      <c r="BB50" s="489" t="str">
        <f t="shared" si="3"/>
        <v>285 - BOHO</v>
      </c>
      <c r="BC50" s="1296" t="s">
        <v>9503</v>
      </c>
      <c r="BD50" s="1297" t="s">
        <v>9504</v>
      </c>
      <c r="BE50" s="1297" t="s">
        <v>9504</v>
      </c>
      <c r="BF50" s="829">
        <v>44740</v>
      </c>
      <c r="BH50" s="1299" t="s">
        <v>8333</v>
      </c>
      <c r="BJ50" s="489" t="str">
        <f t="shared" si="4"/>
        <v>S5 - SETOF5</v>
      </c>
      <c r="BK50" s="1296" t="s">
        <v>5565</v>
      </c>
      <c r="BL50" s="1297" t="s">
        <v>5566</v>
      </c>
      <c r="BM50" s="1297" t="s">
        <v>5567</v>
      </c>
      <c r="BR50" s="427"/>
      <c r="BS50" s="426"/>
      <c r="BT50" s="1303" t="s">
        <v>8548</v>
      </c>
      <c r="BU50" s="223" t="s">
        <v>786</v>
      </c>
      <c r="BV50" s="223"/>
      <c r="BW50" s="223"/>
      <c r="BX50" s="223" t="s">
        <v>786</v>
      </c>
      <c r="BY50" s="91" t="s">
        <v>1131</v>
      </c>
      <c r="BZ50" s="51" t="s">
        <v>752</v>
      </c>
      <c r="CA50" s="51"/>
      <c r="CN50" s="2">
        <v>3192</v>
      </c>
      <c r="CO50" s="489" t="str">
        <f t="shared" si="5"/>
        <v>GLASS</v>
      </c>
      <c r="CP50" s="489" t="str">
        <f t="shared" si="6"/>
        <v>DECO</v>
      </c>
      <c r="CQ50" s="489">
        <f t="shared" si="10"/>
        <v>106981</v>
      </c>
      <c r="CR50" s="489">
        <f t="shared" si="7"/>
        <v>38122.109851999914</v>
      </c>
      <c r="CS50" s="847">
        <f>IFERROR(VLOOKUP($CN50,febcube,5,0),DL$3)</f>
        <v>0.35634467664351532</v>
      </c>
      <c r="CV50" s="489">
        <f t="shared" si="11"/>
        <v>8553</v>
      </c>
      <c r="CW50" s="2" t="s">
        <v>6582</v>
      </c>
      <c r="CX50" s="2" t="s">
        <v>332</v>
      </c>
      <c r="CY50" s="2" t="s">
        <v>1687</v>
      </c>
      <c r="CZ50" s="572"/>
      <c r="DA50" s="489"/>
      <c r="DB50" s="2">
        <v>3195</v>
      </c>
      <c r="DC50" s="2" t="s">
        <v>209</v>
      </c>
      <c r="DD50" s="489"/>
      <c r="DH50" s="2">
        <v>3221</v>
      </c>
      <c r="DI50" s="2" t="s">
        <v>6785</v>
      </c>
      <c r="DJ50" s="2">
        <v>86572</v>
      </c>
      <c r="DK50" s="2">
        <v>33738.627923999979</v>
      </c>
      <c r="DL50" s="2">
        <v>0.38971755214156978</v>
      </c>
      <c r="DN50" s="2">
        <v>4030</v>
      </c>
      <c r="DO50" s="2">
        <v>219341</v>
      </c>
      <c r="DP50" s="2">
        <v>19037.452266999968</v>
      </c>
      <c r="DQ50" s="2">
        <v>8.6793861006378051E-2</v>
      </c>
      <c r="DT50" s="489">
        <f t="shared" si="8"/>
        <v>3192</v>
      </c>
      <c r="DU50" s="2" t="s">
        <v>6735</v>
      </c>
      <c r="DV50" s="2" t="s">
        <v>4037</v>
      </c>
      <c r="DW50" s="2" t="s">
        <v>1634</v>
      </c>
      <c r="DZ50" s="1299"/>
      <c r="EA50" s="1298"/>
      <c r="EB50" s="1294"/>
      <c r="EC50" s="1295"/>
    </row>
    <row r="51" spans="1:133">
      <c r="A51" s="1610">
        <v>4033</v>
      </c>
      <c r="B51" s="1612" t="s">
        <v>221</v>
      </c>
      <c r="C51" s="909" t="str">
        <f t="shared" si="15"/>
        <v/>
      </c>
      <c r="D51" s="1278" t="s">
        <v>6500</v>
      </c>
      <c r="E51" s="900"/>
      <c r="F51" s="900"/>
      <c r="G51" s="447"/>
      <c r="H51" s="447"/>
      <c r="I51"/>
      <c r="J51"/>
      <c r="K51" s="787" t="s">
        <v>4028</v>
      </c>
      <c r="L51"/>
      <c r="M51"/>
      <c r="N51"/>
      <c r="O51" s="3"/>
      <c r="P51" s="3"/>
      <c r="Q51" s="3"/>
      <c r="R51" s="3"/>
      <c r="S51" s="3"/>
      <c r="T51" s="923"/>
      <c r="U51" s="923"/>
      <c r="V51" s="923"/>
      <c r="W51" s="923"/>
      <c r="X51" s="923"/>
      <c r="Y51" s="923"/>
      <c r="Z51" s="923"/>
      <c r="AA51" s="923"/>
      <c r="AB51" s="923"/>
      <c r="AC51" s="923"/>
      <c r="AD51" s="923"/>
      <c r="AG51" s="489" t="s">
        <v>4050</v>
      </c>
      <c r="AH51" t="s">
        <v>476</v>
      </c>
      <c r="AI51"/>
      <c r="AJ51" t="s">
        <v>1649</v>
      </c>
      <c r="AK51">
        <v>3221</v>
      </c>
      <c r="AL51" t="s">
        <v>6786</v>
      </c>
      <c r="AM51" t="s">
        <v>46</v>
      </c>
      <c r="AN51" t="s">
        <v>2376</v>
      </c>
      <c r="AO51" s="1295" t="str">
        <f t="shared" si="2"/>
        <v>B</v>
      </c>
      <c r="AS51" s="489" t="s">
        <v>4097</v>
      </c>
      <c r="AT51" s="489">
        <v>1</v>
      </c>
      <c r="AU51" s="574"/>
      <c r="AV51" s="574"/>
      <c r="AW51" s="489"/>
      <c r="BB51" s="489" t="str">
        <f t="shared" si="3"/>
        <v>157 - BOLD RUSTIC</v>
      </c>
      <c r="BC51" s="1296" t="s">
        <v>8797</v>
      </c>
      <c r="BD51" s="1297" t="s">
        <v>8798</v>
      </c>
      <c r="BE51" s="1297" t="s">
        <v>8798</v>
      </c>
      <c r="BF51" s="829">
        <v>44314</v>
      </c>
      <c r="BH51" s="1296" t="s">
        <v>9262</v>
      </c>
      <c r="BJ51" s="489" t="str">
        <f t="shared" si="4"/>
        <v>S6 - SETOF6</v>
      </c>
      <c r="BK51" s="1299" t="s">
        <v>5568</v>
      </c>
      <c r="BL51" s="1298" t="s">
        <v>5569</v>
      </c>
      <c r="BM51" s="1298" t="s">
        <v>5570</v>
      </c>
      <c r="BR51" s="427"/>
      <c r="BS51" s="428"/>
      <c r="BT51" s="531" t="s">
        <v>8549</v>
      </c>
      <c r="BU51" s="223" t="s">
        <v>787</v>
      </c>
      <c r="BV51" s="223"/>
      <c r="BW51" s="223"/>
      <c r="BX51" s="223" t="s">
        <v>787</v>
      </c>
      <c r="BY51" s="91" t="s">
        <v>1132</v>
      </c>
      <c r="BZ51" s="51" t="s">
        <v>1361</v>
      </c>
      <c r="CA51" s="51"/>
      <c r="CN51" s="2">
        <v>3195</v>
      </c>
      <c r="CO51" s="489" t="str">
        <f t="shared" si="5"/>
        <v>IRONS &amp; STEAMERS</v>
      </c>
      <c r="CP51" s="489" t="str">
        <f t="shared" si="6"/>
        <v>KELC</v>
      </c>
      <c r="CQ51" s="489">
        <f t="shared" si="10"/>
        <v>29674</v>
      </c>
      <c r="CR51" s="489">
        <f t="shared" si="7"/>
        <v>9632.6544819999981</v>
      </c>
      <c r="CS51" s="847">
        <f>IFERROR(VLOOKUP($CN51,febcube,5,0),DL$3)</f>
        <v>0.32461597634292638</v>
      </c>
      <c r="CV51" s="489">
        <f t="shared" si="11"/>
        <v>8555</v>
      </c>
      <c r="CW51" s="2" t="s">
        <v>6583</v>
      </c>
      <c r="CX51" s="2" t="s">
        <v>334</v>
      </c>
      <c r="CY51" s="2" t="s">
        <v>1687</v>
      </c>
      <c r="CZ51" s="572"/>
      <c r="DA51" s="489"/>
      <c r="DB51" s="2">
        <v>3199</v>
      </c>
      <c r="DC51" s="2" t="s">
        <v>6739</v>
      </c>
      <c r="DD51" s="489"/>
      <c r="DH51" s="2">
        <v>3223</v>
      </c>
      <c r="DI51" s="2" t="s">
        <v>6354</v>
      </c>
      <c r="DJ51" s="2">
        <v>166468</v>
      </c>
      <c r="DK51" s="2">
        <v>6107.0037679999978</v>
      </c>
      <c r="DL51" s="2">
        <v>3.6685752024413085E-2</v>
      </c>
      <c r="DN51" s="2">
        <v>4031</v>
      </c>
      <c r="DO51" s="2">
        <v>229419</v>
      </c>
      <c r="DP51" s="2">
        <v>25981.250546000007</v>
      </c>
      <c r="DQ51" s="2">
        <v>0.11324803327536083</v>
      </c>
      <c r="DT51" s="489">
        <f t="shared" si="8"/>
        <v>3195</v>
      </c>
      <c r="DU51" s="2" t="s">
        <v>6820</v>
      </c>
      <c r="DV51" s="2" t="s">
        <v>209</v>
      </c>
      <c r="DW51" s="2" t="s">
        <v>1642</v>
      </c>
      <c r="DZ51" s="1296"/>
      <c r="EA51" s="1297"/>
      <c r="EB51" s="1294"/>
      <c r="EC51" s="1295"/>
    </row>
    <row r="52" spans="1:133">
      <c r="A52" s="1610">
        <v>4043</v>
      </c>
      <c r="B52" s="1612" t="s">
        <v>2555</v>
      </c>
      <c r="C52" s="909" t="str">
        <f t="shared" si="15"/>
        <v/>
      </c>
      <c r="D52" s="1278" t="s">
        <v>6501</v>
      </c>
      <c r="E52" s="900"/>
      <c r="F52" s="900"/>
      <c r="G52" s="447"/>
      <c r="H52" s="447"/>
      <c r="I52"/>
      <c r="J52"/>
      <c r="K52" s="279" t="s">
        <v>4029</v>
      </c>
      <c r="L52"/>
      <c r="M52"/>
      <c r="N52"/>
      <c r="O52" s="3"/>
      <c r="P52" s="3"/>
      <c r="Q52" s="3"/>
      <c r="R52" s="3"/>
      <c r="S52" s="3"/>
      <c r="T52" s="923"/>
      <c r="U52" s="923"/>
      <c r="V52" s="923"/>
      <c r="W52" s="923"/>
      <c r="X52" s="923"/>
      <c r="Y52" s="923"/>
      <c r="Z52" s="923"/>
      <c r="AA52" s="923"/>
      <c r="AB52" s="923"/>
      <c r="AC52" s="923"/>
      <c r="AD52" s="923"/>
      <c r="AG52" s="489" t="s">
        <v>4050</v>
      </c>
      <c r="AH52" t="s">
        <v>476</v>
      </c>
      <c r="AI52"/>
      <c r="AJ52" t="s">
        <v>8609</v>
      </c>
      <c r="AK52">
        <v>3223</v>
      </c>
      <c r="AL52" t="s">
        <v>8593</v>
      </c>
      <c r="AM52" t="s">
        <v>1639</v>
      </c>
      <c r="AN52" t="s">
        <v>1653</v>
      </c>
      <c r="AO52" s="1295" t="str">
        <f t="shared" si="2"/>
        <v>P</v>
      </c>
      <c r="AS52" s="489" t="s">
        <v>2896</v>
      </c>
      <c r="AT52" s="489">
        <v>1</v>
      </c>
      <c r="AU52" s="574"/>
      <c r="AV52" s="574"/>
      <c r="AW52" s="489"/>
      <c r="BB52" s="489" t="str">
        <f t="shared" si="3"/>
        <v>295 - BORDER</v>
      </c>
      <c r="BC52" s="1299" t="s">
        <v>9505</v>
      </c>
      <c r="BD52" s="1298" t="s">
        <v>8372</v>
      </c>
      <c r="BE52" s="1298" t="s">
        <v>8372</v>
      </c>
      <c r="BF52" s="828">
        <v>44760</v>
      </c>
      <c r="BH52" s="1299" t="s">
        <v>8334</v>
      </c>
      <c r="BJ52" s="489" t="str">
        <f t="shared" si="4"/>
        <v>S7 - SETOF7</v>
      </c>
      <c r="BK52" s="1296" t="s">
        <v>5571</v>
      </c>
      <c r="BL52" s="1297" t="s">
        <v>5572</v>
      </c>
      <c r="BM52" s="1297" t="s">
        <v>5573</v>
      </c>
      <c r="BR52" s="427"/>
      <c r="BS52" s="428"/>
      <c r="BT52" s="1303" t="s">
        <v>8548</v>
      </c>
      <c r="BU52" s="163" t="s">
        <v>1062</v>
      </c>
      <c r="BV52" s="163"/>
      <c r="BW52" s="163"/>
      <c r="BX52" s="163" t="s">
        <v>1062</v>
      </c>
      <c r="BY52" s="91" t="s">
        <v>1133</v>
      </c>
      <c r="BZ52" s="51" t="s">
        <v>1362</v>
      </c>
      <c r="CA52" s="51"/>
      <c r="CN52" s="2">
        <v>3199</v>
      </c>
      <c r="CO52" s="489" t="str">
        <f t="shared" si="5"/>
        <v>LAMP - HOT DEALS</v>
      </c>
      <c r="CP52" s="489" t="str">
        <f t="shared" si="6"/>
        <v>LAMP</v>
      </c>
      <c r="CQ52" s="489" t="str">
        <f t="shared" si="10"/>
        <v/>
      </c>
      <c r="CR52" s="489" t="str">
        <f t="shared" si="7"/>
        <v/>
      </c>
      <c r="CS52" s="848">
        <v>2.0299999999999998</v>
      </c>
      <c r="CV52" s="489">
        <f t="shared" si="11"/>
        <v>8556</v>
      </c>
      <c r="CW52" s="2" t="s">
        <v>6584</v>
      </c>
      <c r="CX52" s="2" t="s">
        <v>335</v>
      </c>
      <c r="CY52" s="2" t="s">
        <v>1687</v>
      </c>
      <c r="CZ52" s="572"/>
      <c r="DA52" s="489"/>
      <c r="DB52" s="2">
        <v>3201</v>
      </c>
      <c r="DC52" s="2" t="s">
        <v>6759</v>
      </c>
      <c r="DD52" s="489"/>
      <c r="DH52" s="2">
        <v>3224</v>
      </c>
      <c r="DI52" s="2" t="s">
        <v>6355</v>
      </c>
      <c r="DJ52" s="2">
        <v>1157892</v>
      </c>
      <c r="DK52" s="2">
        <v>67433.508207999766</v>
      </c>
      <c r="DL52" s="2">
        <v>5.823816746985018E-2</v>
      </c>
      <c r="DN52" s="2">
        <v>4033</v>
      </c>
      <c r="DO52" s="2">
        <v>127694</v>
      </c>
      <c r="DP52" s="2">
        <v>26059.568585999987</v>
      </c>
      <c r="DQ52" s="2">
        <v>0.2040782541544629</v>
      </c>
      <c r="DT52" s="489">
        <f t="shared" si="8"/>
        <v>3199</v>
      </c>
      <c r="DU52" s="2" t="s">
        <v>6738</v>
      </c>
      <c r="DV52" s="2" t="s">
        <v>6739</v>
      </c>
      <c r="DW52" s="2" t="s">
        <v>1640</v>
      </c>
      <c r="DZ52" s="1299"/>
      <c r="EA52" s="1298"/>
      <c r="EB52" s="1294"/>
      <c r="EC52" s="1295"/>
    </row>
    <row r="53" spans="1:133">
      <c r="A53" s="1610">
        <v>4046</v>
      </c>
      <c r="B53" s="1612" t="s">
        <v>6212</v>
      </c>
      <c r="C53" s="909" t="str">
        <f t="shared" si="15"/>
        <v/>
      </c>
      <c r="D53" s="1278" t="s">
        <v>6502</v>
      </c>
      <c r="E53" s="900"/>
      <c r="F53" s="900"/>
      <c r="G53" s="447"/>
      <c r="H53" s="447"/>
      <c r="I53"/>
      <c r="J53"/>
      <c r="K53" s="534" t="s">
        <v>4030</v>
      </c>
      <c r="L53"/>
      <c r="M53"/>
      <c r="N53"/>
      <c r="O53" s="3"/>
      <c r="P53" s="3"/>
      <c r="Q53" s="3"/>
      <c r="R53" s="3"/>
      <c r="S53" s="3"/>
      <c r="T53" s="923"/>
      <c r="U53" s="923"/>
      <c r="V53" s="923"/>
      <c r="W53" s="923"/>
      <c r="X53" s="923"/>
      <c r="Y53" s="923"/>
      <c r="Z53" s="923"/>
      <c r="AA53" s="923"/>
      <c r="AB53" s="923"/>
      <c r="AC53" s="923"/>
      <c r="AD53" s="923"/>
      <c r="AG53" s="489" t="s">
        <v>4050</v>
      </c>
      <c r="AH53" t="s">
        <v>476</v>
      </c>
      <c r="AI53"/>
      <c r="AJ53" t="s">
        <v>1664</v>
      </c>
      <c r="AK53">
        <v>3224</v>
      </c>
      <c r="AL53" t="s">
        <v>8594</v>
      </c>
      <c r="AM53" t="s">
        <v>1639</v>
      </c>
      <c r="AN53" t="s">
        <v>1653</v>
      </c>
      <c r="AO53" s="1295" t="str">
        <f t="shared" si="2"/>
        <v>P</v>
      </c>
      <c r="AS53" s="489" t="s">
        <v>2897</v>
      </c>
      <c r="AT53" s="489">
        <v>1</v>
      </c>
      <c r="AU53" s="574"/>
      <c r="AV53" s="574"/>
      <c r="AW53" s="489"/>
      <c r="BB53" s="489" t="str">
        <f t="shared" si="3"/>
        <v>297 - BORDER</v>
      </c>
      <c r="BC53" s="1299" t="s">
        <v>9506</v>
      </c>
      <c r="BD53" s="1298" t="s">
        <v>8372</v>
      </c>
      <c r="BE53" s="1298" t="s">
        <v>8372</v>
      </c>
      <c r="BF53" s="828">
        <v>44770</v>
      </c>
      <c r="BH53" s="1296" t="s">
        <v>9006</v>
      </c>
      <c r="BJ53" s="489" t="str">
        <f t="shared" si="4"/>
        <v>S8 - SETOF8</v>
      </c>
      <c r="BK53" s="1299" t="s">
        <v>5574</v>
      </c>
      <c r="BL53" s="1298" t="s">
        <v>5575</v>
      </c>
      <c r="BM53" s="1298" t="s">
        <v>5576</v>
      </c>
      <c r="BR53" s="427"/>
      <c r="BS53" s="428"/>
      <c r="BT53" s="1303" t="s">
        <v>8548</v>
      </c>
      <c r="BU53" s="163" t="s">
        <v>1063</v>
      </c>
      <c r="BV53" s="223"/>
      <c r="BW53" s="223"/>
      <c r="BX53" s="163" t="s">
        <v>1063</v>
      </c>
      <c r="BY53" s="91" t="s">
        <v>1134</v>
      </c>
      <c r="BZ53" s="51" t="s">
        <v>1353</v>
      </c>
      <c r="CA53" s="51"/>
      <c r="CN53" s="2">
        <v>3201</v>
      </c>
      <c r="CO53" s="489" t="str">
        <f t="shared" si="5"/>
        <v>PLTS - HOT DEALS</v>
      </c>
      <c r="CP53" s="489" t="str">
        <f t="shared" si="6"/>
        <v>PLTR</v>
      </c>
      <c r="CQ53" s="489" t="str">
        <f t="shared" si="10"/>
        <v/>
      </c>
      <c r="CR53" s="489" t="str">
        <f t="shared" si="7"/>
        <v/>
      </c>
      <c r="CS53" s="848">
        <v>0.87</v>
      </c>
      <c r="CV53" s="489">
        <f t="shared" si="11"/>
        <v>8558</v>
      </c>
      <c r="CW53" s="2" t="s">
        <v>6585</v>
      </c>
      <c r="CX53" s="2" t="s">
        <v>336</v>
      </c>
      <c r="CY53" s="2" t="s">
        <v>1687</v>
      </c>
      <c r="CZ53" s="572"/>
      <c r="DA53" s="489"/>
      <c r="DB53" s="2">
        <v>3202</v>
      </c>
      <c r="DC53" s="2" t="s">
        <v>210</v>
      </c>
      <c r="DD53" s="489"/>
      <c r="DH53" s="2">
        <v>3231</v>
      </c>
      <c r="DI53" s="2" t="s">
        <v>6356</v>
      </c>
      <c r="DJ53" s="2">
        <v>228356</v>
      </c>
      <c r="DK53" s="2">
        <v>14028.323449000005</v>
      </c>
      <c r="DL53" s="2">
        <v>6.1431814574611596E-2</v>
      </c>
      <c r="DN53" s="2">
        <v>4039</v>
      </c>
      <c r="DO53" s="2">
        <v>99095</v>
      </c>
      <c r="DP53" s="2">
        <v>21347.634388999995</v>
      </c>
      <c r="DQ53" s="2">
        <v>0.21542594872596998</v>
      </c>
      <c r="DT53" s="489">
        <f t="shared" si="8"/>
        <v>3201</v>
      </c>
      <c r="DU53" s="2" t="s">
        <v>6758</v>
      </c>
      <c r="DV53" s="2" t="s">
        <v>6759</v>
      </c>
      <c r="DW53" s="2" t="s">
        <v>2377</v>
      </c>
      <c r="DZ53" s="1296"/>
      <c r="EA53" s="1297"/>
      <c r="EB53" s="1294"/>
      <c r="EC53" s="1295"/>
    </row>
    <row r="54" spans="1:133">
      <c r="A54" s="1610">
        <v>4051</v>
      </c>
      <c r="B54" s="1612" t="s">
        <v>1590</v>
      </c>
      <c r="C54" s="909" t="str">
        <f t="shared" si="15"/>
        <v/>
      </c>
      <c r="D54" s="1278" t="s">
        <v>6503</v>
      </c>
      <c r="E54" s="900"/>
      <c r="F54" s="900"/>
      <c r="G54" s="447"/>
      <c r="H54" s="447"/>
      <c r="I54"/>
      <c r="J54"/>
      <c r="K54" s="447" t="s">
        <v>4034</v>
      </c>
      <c r="L54"/>
      <c r="M54"/>
      <c r="N54"/>
      <c r="O54" s="3"/>
      <c r="P54" s="3"/>
      <c r="Q54" s="3"/>
      <c r="R54" s="3"/>
      <c r="S54" s="3"/>
      <c r="T54" s="923"/>
      <c r="U54" s="923"/>
      <c r="V54" s="923"/>
      <c r="W54" s="924" t="s">
        <v>6144</v>
      </c>
      <c r="X54" s="923"/>
      <c r="Y54" s="923"/>
      <c r="Z54" s="923"/>
      <c r="AA54" s="923"/>
      <c r="AB54" s="923"/>
      <c r="AC54" s="923"/>
      <c r="AD54" s="923"/>
      <c r="AG54" s="489" t="s">
        <v>4050</v>
      </c>
      <c r="AH54" t="s">
        <v>476</v>
      </c>
      <c r="AI54"/>
      <c r="AJ54" t="s">
        <v>8609</v>
      </c>
      <c r="AK54">
        <v>3231</v>
      </c>
      <c r="AL54" t="s">
        <v>6209</v>
      </c>
      <c r="AM54" t="s">
        <v>1639</v>
      </c>
      <c r="AN54" t="s">
        <v>1653</v>
      </c>
      <c r="AO54" s="1295" t="str">
        <f t="shared" si="2"/>
        <v>P</v>
      </c>
      <c r="AS54" s="489" t="s">
        <v>2900</v>
      </c>
      <c r="AT54" s="489">
        <v>1</v>
      </c>
      <c r="AU54" s="574"/>
      <c r="AV54" s="574"/>
      <c r="AW54" s="489"/>
      <c r="BB54" s="489" t="str">
        <f t="shared" si="3"/>
        <v>348 - BOTANICALS</v>
      </c>
      <c r="BC54" s="1299" t="s">
        <v>9507</v>
      </c>
      <c r="BD54" s="1298" t="s">
        <v>9508</v>
      </c>
      <c r="BE54" s="1298" t="s">
        <v>9508</v>
      </c>
      <c r="BF54" s="828">
        <v>44837</v>
      </c>
      <c r="BH54" s="1299" t="s">
        <v>8335</v>
      </c>
      <c r="BJ54" s="489" t="str">
        <f t="shared" si="4"/>
        <v>S9 - SETOF9</v>
      </c>
      <c r="BK54" s="1296" t="s">
        <v>5577</v>
      </c>
      <c r="BL54" s="1297" t="s">
        <v>5578</v>
      </c>
      <c r="BM54" s="1297" t="s">
        <v>5579</v>
      </c>
      <c r="BR54" s="427"/>
      <c r="BS54" s="428"/>
      <c r="BT54" s="1303" t="s">
        <v>8548</v>
      </c>
      <c r="BU54" s="2" t="s">
        <v>8514</v>
      </c>
      <c r="BV54" s="223"/>
      <c r="BW54" s="223"/>
      <c r="BX54" s="489"/>
      <c r="BY54" s="91" t="s">
        <v>1135</v>
      </c>
      <c r="BZ54" s="51" t="s">
        <v>1356</v>
      </c>
      <c r="CA54" s="51"/>
      <c r="CN54" s="2">
        <v>3202</v>
      </c>
      <c r="CO54" s="489" t="str">
        <f t="shared" si="5"/>
        <v>HOT BEVERAGE ELECTRONICS</v>
      </c>
      <c r="CP54" s="489" t="str">
        <f t="shared" si="6"/>
        <v>KELC</v>
      </c>
      <c r="CQ54" s="489">
        <f t="shared" si="10"/>
        <v>43555</v>
      </c>
      <c r="CR54" s="489">
        <f t="shared" si="7"/>
        <v>28165.903615999992</v>
      </c>
      <c r="CS54" s="847">
        <f>IFERROR(VLOOKUP($CN54,febcube,5,0),DL$3)</f>
        <v>0.64667440284697486</v>
      </c>
      <c r="CV54" s="489">
        <f t="shared" si="11"/>
        <v>8560</v>
      </c>
      <c r="CW54" s="2" t="s">
        <v>6586</v>
      </c>
      <c r="CX54" s="2" t="s">
        <v>337</v>
      </c>
      <c r="CY54" s="2" t="s">
        <v>1687</v>
      </c>
      <c r="CZ54" s="572"/>
      <c r="DA54" s="489"/>
      <c r="DB54" s="2">
        <v>3205</v>
      </c>
      <c r="DC54" s="2" t="s">
        <v>6815</v>
      </c>
      <c r="DD54" s="489"/>
      <c r="DH54" s="2">
        <v>3233</v>
      </c>
      <c r="DI54" s="2" t="s">
        <v>6357</v>
      </c>
      <c r="DJ54" s="2">
        <v>303447</v>
      </c>
      <c r="DK54" s="2">
        <v>3857.9424160000003</v>
      </c>
      <c r="DL54" s="2">
        <v>1.2713727326353532E-2</v>
      </c>
      <c r="DN54" s="2">
        <v>4043</v>
      </c>
      <c r="DO54" s="2">
        <v>125375</v>
      </c>
      <c r="DP54" s="2">
        <v>37925.468629999996</v>
      </c>
      <c r="DQ54" s="2">
        <v>0.30249626025922227</v>
      </c>
      <c r="DT54" s="489">
        <f t="shared" si="8"/>
        <v>3202</v>
      </c>
      <c r="DU54" s="2" t="s">
        <v>6821</v>
      </c>
      <c r="DV54" s="2" t="s">
        <v>210</v>
      </c>
      <c r="DW54" s="2" t="s">
        <v>1642</v>
      </c>
      <c r="DZ54" s="1299"/>
      <c r="EA54" s="1298"/>
      <c r="EB54" s="1294"/>
      <c r="EC54" s="1295" t="s">
        <v>7934</v>
      </c>
    </row>
    <row r="55" spans="1:133">
      <c r="A55" s="1610">
        <v>4053</v>
      </c>
      <c r="B55" s="1612" t="s">
        <v>5228</v>
      </c>
      <c r="C55" s="909" t="str">
        <f t="shared" si="15"/>
        <v/>
      </c>
      <c r="D55" s="1278" t="s">
        <v>6504</v>
      </c>
      <c r="E55" s="900"/>
      <c r="F55" s="900"/>
      <c r="G55" s="447"/>
      <c r="H55" s="447"/>
      <c r="I55"/>
      <c r="J55"/>
      <c r="K55" t="s">
        <v>4035</v>
      </c>
      <c r="L55"/>
      <c r="M55"/>
      <c r="N55"/>
      <c r="O55" s="3"/>
      <c r="P55" s="3"/>
      <c r="Q55" s="3"/>
      <c r="R55" s="3"/>
      <c r="S55" s="3"/>
      <c r="T55" s="923"/>
      <c r="U55" s="923"/>
      <c r="V55" s="923"/>
      <c r="W55" s="923" t="s">
        <v>919</v>
      </c>
      <c r="X55" s="923"/>
      <c r="Y55" s="923"/>
      <c r="Z55" s="923"/>
      <c r="AA55" s="923"/>
      <c r="AB55" s="923"/>
      <c r="AC55" s="923"/>
      <c r="AD55" s="923"/>
      <c r="AG55" s="489" t="s">
        <v>4050</v>
      </c>
      <c r="AH55" t="s">
        <v>476</v>
      </c>
      <c r="AI55"/>
      <c r="AJ55" t="s">
        <v>8609</v>
      </c>
      <c r="AK55">
        <v>3233</v>
      </c>
      <c r="AL55" t="s">
        <v>2347</v>
      </c>
      <c r="AM55" t="s">
        <v>1639</v>
      </c>
      <c r="AN55" t="s">
        <v>1653</v>
      </c>
      <c r="AO55" s="1295" t="str">
        <f t="shared" si="2"/>
        <v>P</v>
      </c>
      <c r="AS55" s="489" t="s">
        <v>4099</v>
      </c>
      <c r="AT55" s="489">
        <v>1</v>
      </c>
      <c r="AU55" s="574"/>
      <c r="AV55" s="574"/>
      <c r="AW55" s="489"/>
      <c r="BB55" s="489" t="str">
        <f t="shared" si="3"/>
        <v>278 - BRUSH MAKER</v>
      </c>
      <c r="BC55" s="1296" t="s">
        <v>9509</v>
      </c>
      <c r="BD55" s="1297" t="s">
        <v>9510</v>
      </c>
      <c r="BE55" s="1297" t="s">
        <v>9510</v>
      </c>
      <c r="BF55" s="829">
        <v>44721</v>
      </c>
      <c r="BH55" s="1296" t="s">
        <v>9263</v>
      </c>
      <c r="BJ55" s="489" t="str">
        <f t="shared" si="4"/>
        <v>SA - SAMPLE</v>
      </c>
      <c r="BK55" s="1299" t="s">
        <v>1459</v>
      </c>
      <c r="BL55" s="1298" t="s">
        <v>9182</v>
      </c>
      <c r="BM55" s="1298" t="s">
        <v>9183</v>
      </c>
      <c r="BR55" s="425"/>
      <c r="BS55" s="428"/>
      <c r="BT55" s="531" t="s">
        <v>8549</v>
      </c>
      <c r="BU55" s="2" t="s">
        <v>9240</v>
      </c>
      <c r="BV55" s="163"/>
      <c r="BW55" s="163"/>
      <c r="BX55" s="489"/>
      <c r="BY55" s="91" t="s">
        <v>1136</v>
      </c>
      <c r="BZ55" s="51" t="s">
        <v>1363</v>
      </c>
      <c r="CA55" s="51"/>
      <c r="CN55" s="2">
        <v>3205</v>
      </c>
      <c r="CO55" s="489" t="str">
        <f t="shared" si="5"/>
        <v>SWIM - HOT DEALS</v>
      </c>
      <c r="CP55" s="489" t="str">
        <f t="shared" si="6"/>
        <v>SWIM</v>
      </c>
      <c r="CQ55" s="489" t="str">
        <f t="shared" si="10"/>
        <v/>
      </c>
      <c r="CR55" s="489" t="str">
        <f t="shared" si="7"/>
        <v/>
      </c>
      <c r="CS55" s="848">
        <v>0.31</v>
      </c>
      <c r="CV55" s="489">
        <f t="shared" si="11"/>
        <v>8949</v>
      </c>
      <c r="CW55" s="2" t="s">
        <v>6626</v>
      </c>
      <c r="CX55" s="2" t="s">
        <v>6244</v>
      </c>
      <c r="CY55" s="2" t="s">
        <v>1693</v>
      </c>
      <c r="CZ55" s="572" t="s">
        <v>1578</v>
      </c>
      <c r="DA55" s="489"/>
      <c r="DB55" s="2">
        <v>3207</v>
      </c>
      <c r="DC55" s="2" t="s">
        <v>212</v>
      </c>
      <c r="DD55" s="489"/>
      <c r="DH55" s="2">
        <v>3240</v>
      </c>
      <c r="DI55" s="2" t="s">
        <v>6812</v>
      </c>
      <c r="DJ55" s="2">
        <v>3500</v>
      </c>
      <c r="DK55" s="2">
        <v>9991.2294999999995</v>
      </c>
      <c r="DL55" s="2">
        <v>2.8546369999999999</v>
      </c>
      <c r="DN55" s="2">
        <v>4046</v>
      </c>
      <c r="DO55" s="2">
        <v>198894</v>
      </c>
      <c r="DP55" s="2">
        <v>83167.457904000126</v>
      </c>
      <c r="DQ55" s="2">
        <v>0.41814965712389579</v>
      </c>
      <c r="DT55" s="489">
        <f t="shared" si="8"/>
        <v>3205</v>
      </c>
      <c r="DU55" s="2" t="s">
        <v>6814</v>
      </c>
      <c r="DV55" s="2" t="s">
        <v>6815</v>
      </c>
      <c r="DW55" s="2" t="s">
        <v>6394</v>
      </c>
      <c r="DZ55" s="1296"/>
      <c r="EA55" s="1297"/>
      <c r="EB55" s="1294"/>
      <c r="EC55" s="1295"/>
    </row>
    <row r="56" spans="1:133">
      <c r="A56" s="1610">
        <v>5089</v>
      </c>
      <c r="B56" s="1612" t="s">
        <v>224</v>
      </c>
      <c r="C56" s="909" t="str">
        <f t="shared" si="15"/>
        <v/>
      </c>
      <c r="D56" s="1278" t="s">
        <v>6520</v>
      </c>
      <c r="E56" s="900"/>
      <c r="F56" s="900"/>
      <c r="G56" s="447"/>
      <c r="H56" s="447"/>
      <c r="I56"/>
      <c r="J56"/>
      <c r="K56" t="s">
        <v>4036</v>
      </c>
      <c r="L56"/>
      <c r="M56"/>
      <c r="N56"/>
      <c r="O56" s="3"/>
      <c r="P56" s="3"/>
      <c r="Q56" s="3"/>
      <c r="R56" s="3"/>
      <c r="S56" s="3"/>
      <c r="T56" s="923"/>
      <c r="U56" s="923"/>
      <c r="V56" s="923"/>
      <c r="W56" s="923" t="s">
        <v>918</v>
      </c>
      <c r="X56" s="923"/>
      <c r="Y56" s="923"/>
      <c r="Z56" s="923"/>
      <c r="AA56" s="923"/>
      <c r="AB56" s="923"/>
      <c r="AC56" s="923"/>
      <c r="AD56" s="923"/>
      <c r="AG56" s="489" t="s">
        <v>4050</v>
      </c>
      <c r="AH56" t="s">
        <v>66</v>
      </c>
      <c r="AI56"/>
      <c r="AJ56" t="s">
        <v>8609</v>
      </c>
      <c r="AK56">
        <v>3240</v>
      </c>
      <c r="AL56" t="s">
        <v>8647</v>
      </c>
      <c r="AM56" t="s">
        <v>1639</v>
      </c>
      <c r="AN56" t="s">
        <v>1653</v>
      </c>
      <c r="AO56" s="1295" t="str">
        <f t="shared" si="2"/>
        <v>P</v>
      </c>
      <c r="AS56" s="489" t="s">
        <v>2909</v>
      </c>
      <c r="AT56" s="489">
        <v>1</v>
      </c>
      <c r="AU56" s="574"/>
      <c r="AV56" s="574"/>
      <c r="AW56" s="489"/>
      <c r="BB56" s="489" t="str">
        <f t="shared" si="3"/>
        <v>279 - BRUSH PEN</v>
      </c>
      <c r="BC56" s="1299" t="s">
        <v>9511</v>
      </c>
      <c r="BD56" s="1298" t="s">
        <v>9512</v>
      </c>
      <c r="BE56" s="1298" t="s">
        <v>9512</v>
      </c>
      <c r="BF56" s="828">
        <v>44721</v>
      </c>
      <c r="BH56" s="1299" t="s">
        <v>5598</v>
      </c>
      <c r="BJ56" s="489" t="str">
        <f t="shared" si="4"/>
        <v>SB - SB1UPLBL</v>
      </c>
      <c r="BK56" s="1296" t="s">
        <v>1466</v>
      </c>
      <c r="BL56" s="1297" t="s">
        <v>9184</v>
      </c>
      <c r="BM56" s="1297" t="s">
        <v>9185</v>
      </c>
      <c r="BR56" s="425"/>
      <c r="BS56" s="426"/>
      <c r="BT56" s="531" t="s">
        <v>8549</v>
      </c>
      <c r="BU56" s="2" t="s">
        <v>9241</v>
      </c>
      <c r="BV56" s="163"/>
      <c r="BW56" s="163"/>
      <c r="BX56" s="489"/>
      <c r="BY56" s="91" t="s">
        <v>1137</v>
      </c>
      <c r="BZ56" s="51" t="s">
        <v>968</v>
      </c>
      <c r="CA56" s="51"/>
      <c r="CN56" s="2">
        <v>3207</v>
      </c>
      <c r="CO56" s="489" t="str">
        <f t="shared" si="5"/>
        <v>MISC KITCHEN ELECTRICS</v>
      </c>
      <c r="CP56" s="489" t="str">
        <f t="shared" si="6"/>
        <v>KELC</v>
      </c>
      <c r="CQ56" s="489">
        <f t="shared" si="10"/>
        <v>57043</v>
      </c>
      <c r="CR56" s="489">
        <f t="shared" si="7"/>
        <v>30822.694170000002</v>
      </c>
      <c r="CS56" s="847">
        <f t="shared" ref="CS56:CS63" si="16">IFERROR(VLOOKUP($CN56,febcube,5,0),DL$3)</f>
        <v>0.54034139456199715</v>
      </c>
      <c r="CV56" s="489">
        <f t="shared" si="11"/>
        <v>8950</v>
      </c>
      <c r="CW56" s="2" t="s">
        <v>6627</v>
      </c>
      <c r="CX56" s="2" t="s">
        <v>371</v>
      </c>
      <c r="CY56" s="2" t="s">
        <v>1693</v>
      </c>
      <c r="CZ56" s="572" t="s">
        <v>1578</v>
      </c>
      <c r="DA56" s="489"/>
      <c r="DB56" s="2">
        <v>3209</v>
      </c>
      <c r="DC56" s="2" t="s">
        <v>213</v>
      </c>
      <c r="DD56" s="489"/>
      <c r="DH56" s="2">
        <v>3245</v>
      </c>
      <c r="DI56" s="2" t="s">
        <v>6825</v>
      </c>
      <c r="DJ56" s="2">
        <v>48714</v>
      </c>
      <c r="DK56" s="2">
        <v>38076.674948</v>
      </c>
      <c r="DL56" s="2">
        <v>0.78163720794843372</v>
      </c>
      <c r="DN56" s="2">
        <v>4051</v>
      </c>
      <c r="DO56" s="2">
        <v>220121</v>
      </c>
      <c r="DP56" s="2">
        <v>110900.08862499989</v>
      </c>
      <c r="DQ56" s="2">
        <v>0.50381421411405491</v>
      </c>
      <c r="DT56" s="489">
        <f t="shared" si="8"/>
        <v>3207</v>
      </c>
      <c r="DU56" s="2" t="s">
        <v>6822</v>
      </c>
      <c r="DV56" s="2" t="s">
        <v>212</v>
      </c>
      <c r="DW56" s="2" t="s">
        <v>1642</v>
      </c>
      <c r="DZ56" s="1299"/>
      <c r="EA56" s="1298"/>
      <c r="EB56" s="1294"/>
      <c r="EC56" s="1295"/>
    </row>
    <row r="57" spans="1:133">
      <c r="A57" s="1610">
        <v>5092</v>
      </c>
      <c r="B57" s="1612" t="s">
        <v>226</v>
      </c>
      <c r="C57" s="909" t="str">
        <f t="shared" si="15"/>
        <v/>
      </c>
      <c r="D57" s="1278" t="s">
        <v>6526</v>
      </c>
      <c r="E57" s="900"/>
      <c r="F57" s="900"/>
      <c r="G57" s="447"/>
      <c r="H57" s="447"/>
      <c r="I57" s="488">
        <v>43490</v>
      </c>
      <c r="J57" s="447" t="s">
        <v>4282</v>
      </c>
      <c r="K57" s="584" t="s">
        <v>4283</v>
      </c>
      <c r="L57" s="447"/>
      <c r="M57" s="447"/>
      <c r="N57" s="447"/>
      <c r="O57" s="486"/>
      <c r="P57" s="3"/>
      <c r="Q57" s="3"/>
      <c r="R57" s="3"/>
      <c r="S57" s="3"/>
      <c r="T57" s="923"/>
      <c r="U57" s="923"/>
      <c r="V57" s="923"/>
      <c r="W57" s="925" t="s">
        <v>920</v>
      </c>
      <c r="X57" s="923"/>
      <c r="Y57" s="923"/>
      <c r="Z57" s="923"/>
      <c r="AA57" s="923"/>
      <c r="AB57" s="923"/>
      <c r="AC57" s="923"/>
      <c r="AD57" s="923"/>
      <c r="AG57" s="489" t="s">
        <v>4050</v>
      </c>
      <c r="AH57" t="s">
        <v>476</v>
      </c>
      <c r="AI57"/>
      <c r="AJ57" t="s">
        <v>1642</v>
      </c>
      <c r="AK57">
        <v>3245</v>
      </c>
      <c r="AL57" t="s">
        <v>218</v>
      </c>
      <c r="AM57" t="s">
        <v>1639</v>
      </c>
      <c r="AN57" t="s">
        <v>1653</v>
      </c>
      <c r="AO57" s="1295" t="str">
        <f t="shared" si="2"/>
        <v>P</v>
      </c>
      <c r="AS57" s="489" t="s">
        <v>4460</v>
      </c>
      <c r="AT57" s="489">
        <v>1</v>
      </c>
      <c r="AU57" s="574"/>
      <c r="AV57" s="574"/>
      <c r="AW57" s="489"/>
      <c r="BB57" s="489" t="str">
        <f t="shared" si="3"/>
        <v>286 - BURST</v>
      </c>
      <c r="BC57" s="1299" t="s">
        <v>9513</v>
      </c>
      <c r="BD57" s="1298" t="s">
        <v>9514</v>
      </c>
      <c r="BE57" s="1298" t="s">
        <v>9514</v>
      </c>
      <c r="BF57" s="828">
        <v>44740</v>
      </c>
      <c r="BH57" s="1296" t="s">
        <v>8336</v>
      </c>
      <c r="BJ57" s="489" t="str">
        <f t="shared" si="4"/>
        <v>SK - SK</v>
      </c>
      <c r="BK57" s="1299" t="s">
        <v>1464</v>
      </c>
      <c r="BL57" s="1298" t="s">
        <v>5545</v>
      </c>
      <c r="BM57" s="1298" t="s">
        <v>1464</v>
      </c>
      <c r="BR57" s="430"/>
      <c r="BS57" s="431"/>
      <c r="BT57" s="1303" t="s">
        <v>8548</v>
      </c>
      <c r="BU57" s="163" t="s">
        <v>9242</v>
      </c>
      <c r="BV57" s="51"/>
      <c r="BW57" s="51"/>
      <c r="BX57" s="51"/>
      <c r="BY57" s="91" t="s">
        <v>1138</v>
      </c>
      <c r="BZ57" s="51" t="s">
        <v>753</v>
      </c>
      <c r="CA57" s="51"/>
      <c r="CN57" s="2">
        <v>3209</v>
      </c>
      <c r="CO57" s="489" t="str">
        <f t="shared" si="5"/>
        <v>MENS GIFTS</v>
      </c>
      <c r="CP57" s="489" t="str">
        <f t="shared" si="6"/>
        <v>ELEC</v>
      </c>
      <c r="CQ57" s="489">
        <f t="shared" si="10"/>
        <v>420525</v>
      </c>
      <c r="CR57" s="489">
        <f t="shared" si="7"/>
        <v>69702.755880000012</v>
      </c>
      <c r="CS57" s="847">
        <f t="shared" si="16"/>
        <v>0.1657517528803282</v>
      </c>
      <c r="CV57" s="489">
        <f t="shared" si="11"/>
        <v>8952</v>
      </c>
      <c r="CW57" s="2" t="s">
        <v>6629</v>
      </c>
      <c r="CX57" s="2" t="s">
        <v>373</v>
      </c>
      <c r="CY57" s="2" t="s">
        <v>1693</v>
      </c>
      <c r="CZ57" s="572" t="s">
        <v>1578</v>
      </c>
      <c r="DA57" s="489"/>
      <c r="DB57" s="2">
        <v>3213</v>
      </c>
      <c r="DC57" s="2" t="s">
        <v>214</v>
      </c>
      <c r="DD57" s="489"/>
      <c r="DH57" s="2">
        <v>3405</v>
      </c>
      <c r="DI57" s="2" t="s">
        <v>6358</v>
      </c>
      <c r="DJ57" s="2">
        <v>76237</v>
      </c>
      <c r="DK57" s="2">
        <v>30432.811782999954</v>
      </c>
      <c r="DL57" s="2">
        <v>0.39918690115035943</v>
      </c>
      <c r="DN57" s="2">
        <v>4053</v>
      </c>
      <c r="DO57" s="2">
        <v>234871</v>
      </c>
      <c r="DP57" s="2">
        <v>25539.464431000011</v>
      </c>
      <c r="DQ57" s="2">
        <v>0.10873826241213266</v>
      </c>
      <c r="DT57" s="489">
        <f t="shared" si="8"/>
        <v>3209</v>
      </c>
      <c r="DU57" s="2" t="s">
        <v>6353</v>
      </c>
      <c r="DV57" s="2" t="s">
        <v>213</v>
      </c>
      <c r="DW57" s="2" t="s">
        <v>1643</v>
      </c>
      <c r="DZ57" s="1296"/>
      <c r="EA57" s="1297"/>
      <c r="EB57" s="1294"/>
      <c r="EC57" s="1295"/>
    </row>
    <row r="58" spans="1:133">
      <c r="A58" s="1610">
        <v>5093</v>
      </c>
      <c r="B58" s="1612" t="s">
        <v>227</v>
      </c>
      <c r="C58" s="909" t="str">
        <f t="shared" si="15"/>
        <v/>
      </c>
      <c r="D58" s="1278" t="s">
        <v>6527</v>
      </c>
      <c r="E58" s="900"/>
      <c r="F58" s="900"/>
      <c r="G58" s="447"/>
      <c r="H58" s="447"/>
      <c r="I58" s="447"/>
      <c r="J58" s="447"/>
      <c r="K58" s="584" t="s">
        <v>4284</v>
      </c>
      <c r="L58" s="447"/>
      <c r="M58" s="447"/>
      <c r="N58" s="447"/>
      <c r="O58" s="486"/>
      <c r="P58" s="3"/>
      <c r="Q58" s="3"/>
      <c r="R58" s="3"/>
      <c r="S58" s="3"/>
      <c r="T58" s="923"/>
      <c r="U58" s="923"/>
      <c r="V58" s="923"/>
      <c r="W58" s="923"/>
      <c r="X58" s="923"/>
      <c r="Y58" s="923"/>
      <c r="Z58" s="923"/>
      <c r="AA58" s="923"/>
      <c r="AB58" s="923"/>
      <c r="AC58" s="923"/>
      <c r="AD58" s="923"/>
      <c r="AG58" s="489" t="s">
        <v>4050</v>
      </c>
      <c r="AH58" t="s">
        <v>476</v>
      </c>
      <c r="AI58"/>
      <c r="AJ58" t="s">
        <v>1634</v>
      </c>
      <c r="AK58">
        <v>3405</v>
      </c>
      <c r="AL58" t="s">
        <v>5377</v>
      </c>
      <c r="AM58" t="s">
        <v>1639</v>
      </c>
      <c r="AN58" t="s">
        <v>1653</v>
      </c>
      <c r="AO58" s="1295" t="str">
        <f t="shared" si="2"/>
        <v>P</v>
      </c>
      <c r="AS58" s="489" t="s">
        <v>2919</v>
      </c>
      <c r="AT58" s="489">
        <v>1</v>
      </c>
      <c r="AU58" s="574"/>
      <c r="AV58" s="574"/>
      <c r="AW58" s="489"/>
      <c r="BB58" s="489" t="str">
        <f t="shared" si="3"/>
        <v>239 - CANVAS</v>
      </c>
      <c r="BC58" s="1299" t="s">
        <v>8957</v>
      </c>
      <c r="BD58" s="1298" t="s">
        <v>5369</v>
      </c>
      <c r="BE58" s="1298" t="s">
        <v>5369</v>
      </c>
      <c r="BF58" s="828">
        <v>44599</v>
      </c>
      <c r="BH58" s="1299" t="s">
        <v>8337</v>
      </c>
      <c r="BJ58" s="489" t="str">
        <f t="shared" si="4"/>
        <v>SN - SPCNOCRP</v>
      </c>
      <c r="BK58" s="1296" t="s">
        <v>1460</v>
      </c>
      <c r="BL58" s="1297" t="s">
        <v>9186</v>
      </c>
      <c r="BM58" s="1297" t="s">
        <v>9187</v>
      </c>
      <c r="BR58" s="430"/>
      <c r="BS58" s="431"/>
      <c r="BT58" s="1303" t="s">
        <v>8548</v>
      </c>
      <c r="BU58" s="163" t="s">
        <v>9243</v>
      </c>
      <c r="BV58" s="51"/>
      <c r="BW58" s="51"/>
      <c r="BX58" s="51"/>
      <c r="BY58" s="91" t="s">
        <v>1139</v>
      </c>
      <c r="BZ58" s="51" t="s">
        <v>1365</v>
      </c>
      <c r="CA58" s="51"/>
      <c r="CN58" s="2">
        <v>3213</v>
      </c>
      <c r="CO58" s="489" t="str">
        <f t="shared" si="5"/>
        <v>FLOOR CARE</v>
      </c>
      <c r="CP58" s="489" t="str">
        <f t="shared" si="6"/>
        <v>KELC</v>
      </c>
      <c r="CQ58" s="489">
        <f t="shared" si="10"/>
        <v>8029</v>
      </c>
      <c r="CR58" s="489">
        <f t="shared" si="7"/>
        <v>19031.161106000003</v>
      </c>
      <c r="CS58" s="847">
        <f t="shared" si="16"/>
        <v>2.3703027906339522</v>
      </c>
      <c r="CV58" s="489">
        <f t="shared" si="11"/>
        <v>8957</v>
      </c>
      <c r="CW58" s="2" t="s">
        <v>6630</v>
      </c>
      <c r="CX58" s="2" t="s">
        <v>374</v>
      </c>
      <c r="CY58" s="2" t="s">
        <v>1693</v>
      </c>
      <c r="CZ58" s="572" t="s">
        <v>1578</v>
      </c>
      <c r="DA58" s="489"/>
      <c r="DB58" s="2">
        <v>3217</v>
      </c>
      <c r="DC58" s="2" t="s">
        <v>216</v>
      </c>
      <c r="DD58" s="489"/>
      <c r="DH58" s="2">
        <v>3411</v>
      </c>
      <c r="DI58" s="2" t="s">
        <v>6359</v>
      </c>
      <c r="DJ58" s="2">
        <v>209169</v>
      </c>
      <c r="DK58" s="2">
        <v>11647.418203999998</v>
      </c>
      <c r="DL58" s="2">
        <v>5.5684246728721742E-2</v>
      </c>
      <c r="DN58" s="2">
        <v>5088</v>
      </c>
      <c r="DO58" s="2">
        <v>582066</v>
      </c>
      <c r="DP58" s="2">
        <v>34781.766655999971</v>
      </c>
      <c r="DQ58" s="2">
        <v>5.9755709242594435E-2</v>
      </c>
      <c r="DT58" s="489">
        <f t="shared" si="8"/>
        <v>3213</v>
      </c>
      <c r="DU58" s="2" t="s">
        <v>6823</v>
      </c>
      <c r="DV58" s="2" t="s">
        <v>214</v>
      </c>
      <c r="DW58" s="2" t="s">
        <v>1642</v>
      </c>
      <c r="DZ58" s="1296"/>
      <c r="EA58" s="1297"/>
      <c r="EB58" s="1294"/>
      <c r="EC58" s="1295"/>
    </row>
    <row r="59" spans="1:133">
      <c r="A59" s="1610">
        <v>5094</v>
      </c>
      <c r="B59" s="1612" t="s">
        <v>8595</v>
      </c>
      <c r="C59" s="909" t="str">
        <f t="shared" si="15"/>
        <v/>
      </c>
      <c r="D59" s="1278" t="s">
        <v>6528</v>
      </c>
      <c r="E59" s="900"/>
      <c r="F59" s="900"/>
      <c r="G59" s="447"/>
      <c r="H59" s="447"/>
      <c r="I59" s="447"/>
      <c r="J59" s="447"/>
      <c r="K59" s="584" t="s">
        <v>4285</v>
      </c>
      <c r="L59" s="447"/>
      <c r="M59" s="447"/>
      <c r="N59" s="447"/>
      <c r="O59" s="486"/>
      <c r="P59" s="3"/>
      <c r="Q59" s="3"/>
      <c r="R59" s="3"/>
      <c r="S59" s="3"/>
      <c r="T59" s="923"/>
      <c r="U59" s="923"/>
      <c r="V59" s="923"/>
      <c r="W59" s="923"/>
      <c r="X59" s="923"/>
      <c r="Y59" s="923"/>
      <c r="Z59" s="923"/>
      <c r="AA59" s="923"/>
      <c r="AB59" s="923"/>
      <c r="AC59" s="923"/>
      <c r="AD59" s="923"/>
      <c r="AG59" s="489" t="s">
        <v>4050</v>
      </c>
      <c r="AH59" t="s">
        <v>476</v>
      </c>
      <c r="AI59"/>
      <c r="AJ59" t="s">
        <v>1634</v>
      </c>
      <c r="AK59">
        <v>3411</v>
      </c>
      <c r="AL59" t="s">
        <v>219</v>
      </c>
      <c r="AM59" t="s">
        <v>1639</v>
      </c>
      <c r="AN59" t="s">
        <v>1653</v>
      </c>
      <c r="AO59" s="1295" t="str">
        <f t="shared" si="2"/>
        <v>P</v>
      </c>
      <c r="AS59" s="489" t="s">
        <v>2920</v>
      </c>
      <c r="AT59" s="489">
        <v>1</v>
      </c>
      <c r="AU59" s="574"/>
      <c r="AV59" s="574"/>
      <c r="AW59" s="489"/>
      <c r="BB59" s="489" t="str">
        <f t="shared" si="3"/>
        <v>230 - CARS/TRUCKS</v>
      </c>
      <c r="BC59" s="1296" t="s">
        <v>8935</v>
      </c>
      <c r="BD59" s="1297" t="s">
        <v>8936</v>
      </c>
      <c r="BE59" s="1297" t="s">
        <v>8936</v>
      </c>
      <c r="BF59" s="829">
        <v>44573</v>
      </c>
      <c r="BH59" s="1296" t="s">
        <v>5336</v>
      </c>
      <c r="BJ59" s="489" t="str">
        <f t="shared" si="4"/>
        <v>SP - SPECIAL</v>
      </c>
      <c r="BK59" s="1299" t="s">
        <v>7929</v>
      </c>
      <c r="BL59" s="1298" t="s">
        <v>9188</v>
      </c>
      <c r="BM59" s="1298" t="s">
        <v>9189</v>
      </c>
      <c r="BR59" s="430"/>
      <c r="BS59" s="431"/>
      <c r="BT59" s="531" t="s">
        <v>8549</v>
      </c>
      <c r="BU59" s="163" t="s">
        <v>9244</v>
      </c>
      <c r="BV59" s="51"/>
      <c r="BW59" s="51"/>
      <c r="BX59" s="51"/>
      <c r="BY59" s="91" t="s">
        <v>1140</v>
      </c>
      <c r="BZ59" s="51" t="s">
        <v>1364</v>
      </c>
      <c r="CA59" s="51"/>
      <c r="CN59" s="2">
        <v>3217</v>
      </c>
      <c r="CO59" s="489" t="str">
        <f t="shared" si="5"/>
        <v>COOKING ELECTRICS</v>
      </c>
      <c r="CP59" s="489" t="str">
        <f t="shared" si="6"/>
        <v>KELC</v>
      </c>
      <c r="CQ59" s="489">
        <f t="shared" si="10"/>
        <v>71010</v>
      </c>
      <c r="CR59" s="489">
        <f t="shared" si="7"/>
        <v>81159.602430000014</v>
      </c>
      <c r="CS59" s="847">
        <f t="shared" si="16"/>
        <v>1.1429320156316014</v>
      </c>
      <c r="CV59" s="489">
        <f t="shared" si="11"/>
        <v>8959</v>
      </c>
      <c r="CW59" s="2" t="s">
        <v>6631</v>
      </c>
      <c r="CX59" s="2" t="s">
        <v>375</v>
      </c>
      <c r="CY59" s="2" t="s">
        <v>1693</v>
      </c>
      <c r="CZ59" s="572"/>
      <c r="DA59" s="489"/>
      <c r="DB59" s="2">
        <v>3221</v>
      </c>
      <c r="DC59" s="2" t="s">
        <v>6786</v>
      </c>
      <c r="DD59" s="489"/>
      <c r="DH59" s="2">
        <v>4030</v>
      </c>
      <c r="DI59" s="2" t="s">
        <v>6360</v>
      </c>
      <c r="DJ59" s="2">
        <v>226265</v>
      </c>
      <c r="DK59" s="2">
        <v>19395.185158999982</v>
      </c>
      <c r="DL59" s="2">
        <v>8.5718892267915861E-2</v>
      </c>
      <c r="DN59" s="2">
        <v>5089</v>
      </c>
      <c r="DO59" s="2">
        <v>266243</v>
      </c>
      <c r="DP59" s="2">
        <v>30080.59386699997</v>
      </c>
      <c r="DQ59" s="2">
        <v>0.11298172671957561</v>
      </c>
      <c r="DT59" s="489">
        <f t="shared" si="8"/>
        <v>3217</v>
      </c>
      <c r="DU59" s="2" t="s">
        <v>6824</v>
      </c>
      <c r="DV59" s="2" t="s">
        <v>216</v>
      </c>
      <c r="DW59" s="2" t="s">
        <v>1642</v>
      </c>
      <c r="DZ59" s="1299"/>
      <c r="EA59" s="1298"/>
      <c r="EB59" s="1294"/>
      <c r="EC59" s="1295"/>
    </row>
    <row r="60" spans="1:133">
      <c r="A60" s="1610">
        <v>5096</v>
      </c>
      <c r="B60" s="1612" t="s">
        <v>8450</v>
      </c>
      <c r="C60" s="909" t="str">
        <f>IFERROR(IF(VLOOKUP(#REF!,nobreakpack,1,0)=#REF!,"No",""),"")</f>
        <v/>
      </c>
      <c r="D60" s="1278" t="s">
        <v>6529</v>
      </c>
      <c r="E60" s="900"/>
      <c r="F60" s="900"/>
      <c r="G60" s="447"/>
      <c r="H60" s="447"/>
      <c r="I60" s="447"/>
      <c r="J60" s="447"/>
      <c r="K60" s="584" t="s">
        <v>4286</v>
      </c>
      <c r="L60" s="447"/>
      <c r="M60" s="447"/>
      <c r="N60" s="447"/>
      <c r="O60" s="486"/>
      <c r="P60" s="3"/>
      <c r="Q60" s="3"/>
      <c r="R60" s="3"/>
      <c r="S60" s="3"/>
      <c r="T60" s="923"/>
      <c r="U60" s="923"/>
      <c r="V60" s="923"/>
      <c r="W60" s="923"/>
      <c r="X60" s="923"/>
      <c r="Y60" s="923"/>
      <c r="Z60" s="923"/>
      <c r="AA60" s="923"/>
      <c r="AB60" s="923"/>
      <c r="AC60" s="923"/>
      <c r="AD60" s="923"/>
      <c r="AG60" s="489" t="s">
        <v>4050</v>
      </c>
      <c r="AH60" t="s">
        <v>476</v>
      </c>
      <c r="AI60"/>
      <c r="AJ60" t="s">
        <v>8610</v>
      </c>
      <c r="AK60">
        <v>3500</v>
      </c>
      <c r="AL60" t="s">
        <v>1650</v>
      </c>
      <c r="AM60" t="s">
        <v>8723</v>
      </c>
      <c r="AN60" t="s">
        <v>2375</v>
      </c>
      <c r="AO60" s="1295" t="str">
        <f t="shared" si="2"/>
        <v>M</v>
      </c>
      <c r="AS60" s="489" t="s">
        <v>2927</v>
      </c>
      <c r="AT60" s="489">
        <v>1</v>
      </c>
      <c r="AU60" s="574"/>
      <c r="AV60" s="574"/>
      <c r="AW60" s="489"/>
      <c r="BB60" s="489" t="str">
        <f t="shared" si="3"/>
        <v>287 - CARVED WOOD</v>
      </c>
      <c r="BC60" s="1296" t="s">
        <v>9515</v>
      </c>
      <c r="BD60" s="1297" t="s">
        <v>9516</v>
      </c>
      <c r="BE60" s="1297" t="s">
        <v>9516</v>
      </c>
      <c r="BF60" s="829">
        <v>44740</v>
      </c>
      <c r="BH60" s="1296" t="s">
        <v>8338</v>
      </c>
      <c r="BJ60" s="489" t="str">
        <f t="shared" si="4"/>
        <v>TW - TW</v>
      </c>
      <c r="BK60" s="1296" t="s">
        <v>1480</v>
      </c>
      <c r="BL60" s="1297" t="s">
        <v>5546</v>
      </c>
      <c r="BM60" s="1297" t="s">
        <v>1480</v>
      </c>
      <c r="BR60" s="430"/>
      <c r="BS60" s="431"/>
      <c r="BT60" s="531" t="s">
        <v>8549</v>
      </c>
      <c r="BU60" s="51"/>
      <c r="BV60" s="51"/>
      <c r="BW60" s="51"/>
      <c r="BX60" s="51"/>
      <c r="BY60" s="91" t="s">
        <v>1141</v>
      </c>
      <c r="BZ60" s="51" t="s">
        <v>1366</v>
      </c>
      <c r="CA60" s="51"/>
      <c r="CN60" s="2">
        <v>3221</v>
      </c>
      <c r="CO60" s="489" t="str">
        <f t="shared" si="5"/>
        <v>STEP STOOLS/LADDERS/TRASH</v>
      </c>
      <c r="CP60" s="489" t="str">
        <f t="shared" si="6"/>
        <v>CSHP</v>
      </c>
      <c r="CQ60" s="489">
        <f t="shared" si="10"/>
        <v>86572</v>
      </c>
      <c r="CR60" s="489">
        <f t="shared" si="7"/>
        <v>33738.627923999979</v>
      </c>
      <c r="CS60" s="847">
        <f t="shared" si="16"/>
        <v>0.38971755214156978</v>
      </c>
      <c r="CV60" s="489">
        <f t="shared" si="11"/>
        <v>8964</v>
      </c>
      <c r="CW60" s="2" t="s">
        <v>6632</v>
      </c>
      <c r="CX60" s="2" t="s">
        <v>376</v>
      </c>
      <c r="CY60" s="2" t="s">
        <v>1693</v>
      </c>
      <c r="CZ60" s="572"/>
      <c r="DA60" s="489"/>
      <c r="DB60" s="2">
        <v>3223</v>
      </c>
      <c r="DC60" s="2" t="s">
        <v>1619</v>
      </c>
      <c r="DD60" s="489"/>
      <c r="DH60" s="2">
        <v>4031</v>
      </c>
      <c r="DI60" s="2" t="s">
        <v>6361</v>
      </c>
      <c r="DJ60" s="2">
        <v>447670</v>
      </c>
      <c r="DK60" s="2">
        <v>51321.228119999992</v>
      </c>
      <c r="DL60" s="2">
        <v>0.11464075796903968</v>
      </c>
      <c r="DN60" s="2">
        <v>5091</v>
      </c>
      <c r="DO60" s="2">
        <v>270149</v>
      </c>
      <c r="DP60" s="2">
        <v>8659.1860170000036</v>
      </c>
      <c r="DQ60" s="2">
        <v>3.2053370610292849E-2</v>
      </c>
      <c r="DT60" s="489">
        <f t="shared" si="8"/>
        <v>3221</v>
      </c>
      <c r="DU60" s="2" t="s">
        <v>6785</v>
      </c>
      <c r="DV60" s="2" t="s">
        <v>6786</v>
      </c>
      <c r="DW60" s="2" t="s">
        <v>1649</v>
      </c>
      <c r="DZ60" s="1296"/>
      <c r="EA60" s="1297"/>
      <c r="EB60" s="1294"/>
      <c r="EC60" s="1295"/>
    </row>
    <row r="61" spans="1:133">
      <c r="A61" s="1610">
        <v>5098</v>
      </c>
      <c r="B61" s="1612" t="s">
        <v>8712</v>
      </c>
      <c r="C61" s="909" t="str">
        <f>IFERROR(IF(VLOOKUP(A58,nobreakpack,1,0)=A58,"No",""),"")</f>
        <v/>
      </c>
      <c r="D61" s="1278" t="s">
        <v>6530</v>
      </c>
      <c r="E61" s="900"/>
      <c r="F61" s="900"/>
      <c r="G61" s="447"/>
      <c r="H61" s="447"/>
      <c r="I61" s="447"/>
      <c r="J61" s="447"/>
      <c r="K61" s="584" t="s">
        <v>4287</v>
      </c>
      <c r="L61" s="447"/>
      <c r="M61" s="447"/>
      <c r="N61" s="447"/>
      <c r="O61" s="486"/>
      <c r="P61" s="3"/>
      <c r="Q61" s="3"/>
      <c r="R61" s="3"/>
      <c r="S61" s="3"/>
      <c r="T61" s="923"/>
      <c r="U61" s="923"/>
      <c r="V61" s="923"/>
      <c r="W61" s="923"/>
      <c r="X61" s="923"/>
      <c r="Y61" s="923"/>
      <c r="Z61" s="923"/>
      <c r="AA61" s="923"/>
      <c r="AB61" s="923"/>
      <c r="AC61" s="923"/>
      <c r="AD61" s="923"/>
      <c r="AG61" s="489" t="s">
        <v>4050</v>
      </c>
      <c r="AH61" t="s">
        <v>476</v>
      </c>
      <c r="AI61"/>
      <c r="AJ61" t="s">
        <v>8610</v>
      </c>
      <c r="AK61">
        <v>3501</v>
      </c>
      <c r="AL61" t="s">
        <v>5680</v>
      </c>
      <c r="AM61" s="1295" t="s">
        <v>8722</v>
      </c>
      <c r="AN61" t="s">
        <v>2375</v>
      </c>
      <c r="AO61" s="1295" t="str">
        <f t="shared" si="2"/>
        <v>M</v>
      </c>
      <c r="AS61" s="489" t="s">
        <v>4108</v>
      </c>
      <c r="AT61" s="489">
        <v>1</v>
      </c>
      <c r="AU61" s="574"/>
      <c r="AV61" s="574"/>
      <c r="AW61" s="489"/>
      <c r="BB61" s="489" t="str">
        <f t="shared" si="3"/>
        <v>10 - Casual</v>
      </c>
      <c r="BC61" s="1296" t="s">
        <v>5178</v>
      </c>
      <c r="BD61" s="1297" t="s">
        <v>5179</v>
      </c>
      <c r="BE61" s="1297" t="s">
        <v>5179</v>
      </c>
      <c r="BF61" s="829">
        <v>41071</v>
      </c>
      <c r="BH61" s="1296" t="s">
        <v>8888</v>
      </c>
      <c r="BJ61" s="489" t="str">
        <f t="shared" si="4"/>
        <v>TX - TWXL</v>
      </c>
      <c r="BK61" s="1299" t="s">
        <v>784</v>
      </c>
      <c r="BL61" s="1298" t="s">
        <v>5547</v>
      </c>
      <c r="BM61" s="1298" t="s">
        <v>5548</v>
      </c>
      <c r="BR61" s="430"/>
      <c r="BS61" s="431"/>
      <c r="BT61" s="1303" t="s">
        <v>8548</v>
      </c>
      <c r="BU61" s="51"/>
      <c r="BV61" s="51"/>
      <c r="BW61" s="51"/>
      <c r="BX61" s="51"/>
      <c r="BY61" s="91" t="s">
        <v>1142</v>
      </c>
      <c r="BZ61" s="51" t="s">
        <v>1367</v>
      </c>
      <c r="CA61" s="51"/>
      <c r="CN61" s="2">
        <v>3223</v>
      </c>
      <c r="CO61" s="489" t="str">
        <f t="shared" si="5"/>
        <v>ACCESSORIES</v>
      </c>
      <c r="CP61" s="489" t="str">
        <f t="shared" si="6"/>
        <v>ELEC</v>
      </c>
      <c r="CQ61" s="489">
        <f t="shared" si="10"/>
        <v>166468</v>
      </c>
      <c r="CR61" s="489">
        <f t="shared" si="7"/>
        <v>6107.0037679999978</v>
      </c>
      <c r="CS61" s="847">
        <f t="shared" si="16"/>
        <v>3.6685752024413085E-2</v>
      </c>
      <c r="CV61" s="489">
        <f t="shared" si="11"/>
        <v>8037</v>
      </c>
      <c r="CW61" s="2" t="s">
        <v>6520</v>
      </c>
      <c r="CX61" s="2" t="s">
        <v>6521</v>
      </c>
      <c r="CY61" s="2" t="s">
        <v>1679</v>
      </c>
      <c r="CZ61" s="572"/>
      <c r="DA61" s="489"/>
      <c r="DB61" s="2">
        <v>3224</v>
      </c>
      <c r="DC61" s="2" t="s">
        <v>261</v>
      </c>
      <c r="DD61" s="489"/>
      <c r="DH61" s="2">
        <v>4033</v>
      </c>
      <c r="DI61" s="2" t="s">
        <v>6362</v>
      </c>
      <c r="DJ61" s="2">
        <v>129470</v>
      </c>
      <c r="DK61" s="2">
        <v>24219.894589000007</v>
      </c>
      <c r="DL61" s="2">
        <v>0.18706954961767211</v>
      </c>
      <c r="DN61" s="2">
        <v>5092</v>
      </c>
      <c r="DO61" s="2">
        <v>507673</v>
      </c>
      <c r="DP61" s="2">
        <v>14019.717036000013</v>
      </c>
      <c r="DQ61" s="2">
        <v>2.7615644393142857E-2</v>
      </c>
      <c r="DT61" s="489">
        <f t="shared" si="8"/>
        <v>3223</v>
      </c>
      <c r="DU61" s="2" t="s">
        <v>6354</v>
      </c>
      <c r="DV61" s="2" t="s">
        <v>1619</v>
      </c>
      <c r="DW61" s="2" t="s">
        <v>1643</v>
      </c>
      <c r="DZ61" s="1299"/>
      <c r="EA61" s="1298"/>
      <c r="EB61" s="1294"/>
      <c r="EC61" s="1295"/>
    </row>
    <row r="62" spans="1:133">
      <c r="A62" s="1610">
        <v>5102</v>
      </c>
      <c r="B62" s="1612" t="s">
        <v>8713</v>
      </c>
      <c r="C62" s="909" t="str">
        <f>IFERROR(IF(VLOOKUP(A59,nobreakpack,1,0)=A59,"No",""),"")</f>
        <v/>
      </c>
      <c r="D62" s="1278" t="s">
        <v>6531</v>
      </c>
      <c r="E62" s="900"/>
      <c r="F62" s="900"/>
      <c r="G62" s="447"/>
      <c r="H62" s="447"/>
      <c r="I62" s="612">
        <v>43557</v>
      </c>
      <c r="J62" t="s">
        <v>4349</v>
      </c>
      <c r="K62"/>
      <c r="L62"/>
      <c r="M62"/>
      <c r="N62"/>
      <c r="O62" s="3"/>
      <c r="P62" s="3"/>
      <c r="Q62" s="3"/>
      <c r="R62" s="3"/>
      <c r="S62" s="3"/>
      <c r="T62" s="923"/>
      <c r="U62" s="923"/>
      <c r="V62" s="923"/>
      <c r="W62" s="923"/>
      <c r="X62" s="923"/>
      <c r="Y62" s="923"/>
      <c r="Z62" s="923"/>
      <c r="AA62" s="923"/>
      <c r="AB62" s="923"/>
      <c r="AC62" s="923"/>
      <c r="AD62" s="923"/>
      <c r="AG62" s="489" t="s">
        <v>4050</v>
      </c>
      <c r="AH62" t="s">
        <v>476</v>
      </c>
      <c r="AI62"/>
      <c r="AJ62" t="s">
        <v>8610</v>
      </c>
      <c r="AK62">
        <v>3502</v>
      </c>
      <c r="AL62" t="s">
        <v>8200</v>
      </c>
      <c r="AM62" s="1295" t="s">
        <v>8722</v>
      </c>
      <c r="AN62" t="s">
        <v>2375</v>
      </c>
      <c r="AO62" s="1295" t="str">
        <f t="shared" si="2"/>
        <v>M</v>
      </c>
      <c r="AS62" s="489" t="s">
        <v>2937</v>
      </c>
      <c r="AT62" s="489">
        <v>1</v>
      </c>
      <c r="AU62" s="574"/>
      <c r="AV62" s="574"/>
      <c r="AW62" s="489"/>
      <c r="BB62" s="489" t="str">
        <f t="shared" si="3"/>
        <v>152 - CASUAL BLUES</v>
      </c>
      <c r="BC62" s="1299" t="s">
        <v>8785</v>
      </c>
      <c r="BD62" s="1298" t="s">
        <v>8786</v>
      </c>
      <c r="BE62" s="1298" t="s">
        <v>8786</v>
      </c>
      <c r="BF62" s="828">
        <v>44314</v>
      </c>
      <c r="BH62" s="1299" t="s">
        <v>5341</v>
      </c>
      <c r="BJ62" s="489" t="str">
        <f t="shared" si="4"/>
        <v>WA - WIN108</v>
      </c>
      <c r="BK62" s="1296" t="s">
        <v>786</v>
      </c>
      <c r="BL62" s="1297" t="s">
        <v>5519</v>
      </c>
      <c r="BM62" s="1297" t="s">
        <v>5520</v>
      </c>
      <c r="BR62" s="430"/>
      <c r="BS62" s="431"/>
      <c r="BT62" s="1303" t="s">
        <v>8548</v>
      </c>
      <c r="BU62" s="51"/>
      <c r="BV62" s="51"/>
      <c r="BW62" s="51"/>
      <c r="BX62" s="51"/>
      <c r="BY62" s="91" t="s">
        <v>1143</v>
      </c>
      <c r="BZ62" s="51" t="s">
        <v>1327</v>
      </c>
      <c r="CA62" s="51"/>
      <c r="CN62" s="2">
        <v>3224</v>
      </c>
      <c r="CO62" s="489" t="str">
        <f t="shared" si="5"/>
        <v>GIFTS</v>
      </c>
      <c r="CP62" s="489" t="str">
        <f t="shared" si="6"/>
        <v>ACCY</v>
      </c>
      <c r="CQ62" s="489">
        <f t="shared" si="10"/>
        <v>1157892</v>
      </c>
      <c r="CR62" s="489">
        <f t="shared" si="7"/>
        <v>67433.508207999766</v>
      </c>
      <c r="CS62" s="847">
        <f t="shared" si="16"/>
        <v>5.823816746985018E-2</v>
      </c>
      <c r="CV62" s="489">
        <f t="shared" si="11"/>
        <v>8200</v>
      </c>
      <c r="CW62" s="2" t="s">
        <v>6543</v>
      </c>
      <c r="CX62" s="2" t="s">
        <v>6544</v>
      </c>
      <c r="CY62" s="2" t="s">
        <v>1679</v>
      </c>
      <c r="CZ62" s="572"/>
      <c r="DA62" s="489"/>
      <c r="DB62" s="2">
        <v>3231</v>
      </c>
      <c r="DC62" s="2" t="s">
        <v>6209</v>
      </c>
      <c r="DD62" s="489"/>
      <c r="DH62" s="2">
        <v>4039</v>
      </c>
      <c r="DI62" s="2" t="s">
        <v>6364</v>
      </c>
      <c r="DJ62" s="2">
        <v>93882</v>
      </c>
      <c r="DK62" s="2">
        <v>19507.862577999997</v>
      </c>
      <c r="DL62" s="2">
        <v>0.20779129735199503</v>
      </c>
      <c r="DN62" s="2">
        <v>5093</v>
      </c>
      <c r="DO62" s="2">
        <v>286232</v>
      </c>
      <c r="DP62" s="2">
        <v>66877.053723000063</v>
      </c>
      <c r="DQ62" s="2">
        <v>0.2336463208970348</v>
      </c>
      <c r="DT62" s="489">
        <f t="shared" si="8"/>
        <v>3224</v>
      </c>
      <c r="DU62" s="2" t="s">
        <v>6355</v>
      </c>
      <c r="DV62" s="2" t="s">
        <v>261</v>
      </c>
      <c r="DW62" s="2" t="s">
        <v>1664</v>
      </c>
      <c r="DZ62" s="1299"/>
      <c r="EA62" s="1298"/>
      <c r="EB62" s="1294"/>
      <c r="EC62" s="1295"/>
    </row>
    <row r="63" spans="1:133">
      <c r="A63" s="1610">
        <v>5910</v>
      </c>
      <c r="B63" s="1612" t="s">
        <v>230</v>
      </c>
      <c r="C63" s="909" t="str">
        <f>IFERROR(IF(VLOOKUP(A60,nobreakpack,1,0)=A60,"No",""),"")</f>
        <v/>
      </c>
      <c r="D63" s="1278" t="s">
        <v>6532</v>
      </c>
      <c r="E63" s="900"/>
      <c r="F63" s="900"/>
      <c r="G63" s="447"/>
      <c r="H63" s="447"/>
      <c r="I63"/>
      <c r="J63">
        <v>1</v>
      </c>
      <c r="K63" s="788" t="s">
        <v>4312</v>
      </c>
      <c r="L63"/>
      <c r="M63"/>
      <c r="N63"/>
      <c r="O63" s="3"/>
      <c r="P63" s="3"/>
      <c r="Q63" s="3"/>
      <c r="R63" s="3"/>
      <c r="S63" s="3"/>
      <c r="T63" s="923"/>
      <c r="U63" s="923"/>
      <c r="V63" s="923"/>
      <c r="W63" s="923"/>
      <c r="X63" s="923"/>
      <c r="Y63" s="923"/>
      <c r="Z63" s="923"/>
      <c r="AA63" s="923"/>
      <c r="AB63" s="923"/>
      <c r="AC63" s="923"/>
      <c r="AD63" s="923"/>
      <c r="AG63" s="489" t="s">
        <v>4050</v>
      </c>
      <c r="AH63" t="s">
        <v>476</v>
      </c>
      <c r="AI63"/>
      <c r="AJ63" t="s">
        <v>1635</v>
      </c>
      <c r="AK63">
        <v>4030</v>
      </c>
      <c r="AL63" t="s">
        <v>6210</v>
      </c>
      <c r="AM63" t="s">
        <v>1639</v>
      </c>
      <c r="AN63" t="s">
        <v>1653</v>
      </c>
      <c r="AO63" s="1295" t="str">
        <f t="shared" si="2"/>
        <v>P</v>
      </c>
      <c r="AS63" s="489" t="s">
        <v>4470</v>
      </c>
      <c r="AT63" s="489">
        <v>1</v>
      </c>
      <c r="AU63" s="574"/>
      <c r="AV63" s="574"/>
      <c r="AW63" s="489"/>
      <c r="BB63" s="489" t="str">
        <f t="shared" si="3"/>
        <v>358 - CERAMIC</v>
      </c>
      <c r="BC63" s="1296" t="s">
        <v>9517</v>
      </c>
      <c r="BD63" s="1297" t="s">
        <v>5655</v>
      </c>
      <c r="BE63" s="1297" t="s">
        <v>5655</v>
      </c>
      <c r="BF63" s="829">
        <v>44879</v>
      </c>
      <c r="BH63" s="1296" t="s">
        <v>8339</v>
      </c>
      <c r="BJ63" s="489" t="str">
        <f t="shared" si="4"/>
        <v>WB - WIN84</v>
      </c>
      <c r="BK63" s="1299" t="s">
        <v>5510</v>
      </c>
      <c r="BL63" s="1298" t="s">
        <v>5511</v>
      </c>
      <c r="BM63" s="1298" t="s">
        <v>5512</v>
      </c>
      <c r="BR63" s="430"/>
      <c r="BS63" s="431"/>
      <c r="BT63" s="531" t="s">
        <v>8549</v>
      </c>
      <c r="BU63" s="51"/>
      <c r="BV63" s="51"/>
      <c r="BW63" s="51"/>
      <c r="BX63" s="51"/>
      <c r="BY63" s="91" t="s">
        <v>1144</v>
      </c>
      <c r="BZ63" s="51" t="s">
        <v>1369</v>
      </c>
      <c r="CA63" s="51"/>
      <c r="CN63" s="2">
        <v>3231</v>
      </c>
      <c r="CO63" s="489" t="str">
        <f t="shared" si="5"/>
        <v>AUDIO</v>
      </c>
      <c r="CP63" s="489" t="str">
        <f t="shared" si="6"/>
        <v>ELEC</v>
      </c>
      <c r="CQ63" s="489">
        <f t="shared" si="10"/>
        <v>228356</v>
      </c>
      <c r="CR63" s="489">
        <f t="shared" si="7"/>
        <v>14028.323449000005</v>
      </c>
      <c r="CS63" s="847">
        <f t="shared" si="16"/>
        <v>6.1431814574611596E-2</v>
      </c>
      <c r="CV63" s="489">
        <f t="shared" si="11"/>
        <v>8241</v>
      </c>
      <c r="CW63" s="2" t="s">
        <v>6546</v>
      </c>
      <c r="CX63" s="2" t="s">
        <v>6547</v>
      </c>
      <c r="CY63" s="2" t="s">
        <v>1679</v>
      </c>
      <c r="CZ63" s="572"/>
      <c r="DA63" s="489"/>
      <c r="DB63" s="2">
        <v>3232</v>
      </c>
      <c r="DC63" s="2" t="s">
        <v>6730</v>
      </c>
      <c r="DD63" s="489"/>
      <c r="DH63" s="2">
        <v>4043</v>
      </c>
      <c r="DI63" s="2" t="s">
        <v>6365</v>
      </c>
      <c r="DJ63" s="2">
        <v>128628</v>
      </c>
      <c r="DK63" s="2">
        <v>38603.668777999963</v>
      </c>
      <c r="DL63" s="2">
        <v>0.30011870493205184</v>
      </c>
      <c r="DN63" s="2">
        <v>5094</v>
      </c>
      <c r="DO63" s="2">
        <v>25668</v>
      </c>
      <c r="DP63" s="2">
        <v>14987.987278999999</v>
      </c>
      <c r="DQ63" s="2">
        <v>0.58391722296244342</v>
      </c>
      <c r="DT63" s="489">
        <f t="shared" si="8"/>
        <v>3231</v>
      </c>
      <c r="DU63" s="2" t="s">
        <v>6356</v>
      </c>
      <c r="DV63" s="2" t="s">
        <v>6209</v>
      </c>
      <c r="DW63" s="2" t="s">
        <v>1643</v>
      </c>
      <c r="DZ63" s="1299"/>
      <c r="EA63" s="1298"/>
      <c r="EB63" s="1294"/>
      <c r="EC63" s="1295"/>
    </row>
    <row r="64" spans="1:133">
      <c r="A64" s="1610">
        <v>5920</v>
      </c>
      <c r="B64" s="1612" t="s">
        <v>1594</v>
      </c>
      <c r="C64" s="909" t="str">
        <f>IFERROR(IF(VLOOKUP(A61,nobreakpack,1,0)=A61,"No",""),"")</f>
        <v/>
      </c>
      <c r="D64" s="1278" t="s">
        <v>6541</v>
      </c>
      <c r="E64" s="900"/>
      <c r="F64" s="900"/>
      <c r="G64" s="447"/>
      <c r="H64" s="447"/>
      <c r="I64"/>
      <c r="J64">
        <v>2</v>
      </c>
      <c r="K64" s="584" t="s">
        <v>4326</v>
      </c>
      <c r="L64"/>
      <c r="M64"/>
      <c r="N64"/>
      <c r="O64" s="3"/>
      <c r="P64" s="3"/>
      <c r="Q64" s="3"/>
      <c r="R64" s="3"/>
      <c r="S64" s="3"/>
      <c r="T64" s="923"/>
      <c r="U64" s="923"/>
      <c r="V64" s="923"/>
      <c r="W64" s="923"/>
      <c r="X64" s="923"/>
      <c r="Y64" s="923"/>
      <c r="Z64" s="923"/>
      <c r="AA64" s="923"/>
      <c r="AB64" s="923"/>
      <c r="AC64" s="923"/>
      <c r="AD64" s="923"/>
      <c r="AG64" s="489" t="s">
        <v>4050</v>
      </c>
      <c r="AH64" t="s">
        <v>476</v>
      </c>
      <c r="AI64"/>
      <c r="AJ64" t="s">
        <v>1630</v>
      </c>
      <c r="AK64">
        <v>4031</v>
      </c>
      <c r="AL64" t="s">
        <v>220</v>
      </c>
      <c r="AM64" t="s">
        <v>1639</v>
      </c>
      <c r="AN64" t="s">
        <v>1653</v>
      </c>
      <c r="AO64" s="1295" t="str">
        <f t="shared" si="2"/>
        <v>P</v>
      </c>
      <c r="AS64" s="489" t="s">
        <v>2950</v>
      </c>
      <c r="AT64" s="489">
        <v>1</v>
      </c>
      <c r="AU64" s="574"/>
      <c r="AV64" s="574"/>
      <c r="AW64" s="489"/>
      <c r="BB64" s="489" t="str">
        <f t="shared" si="3"/>
        <v>132 - CHAIR/LOUNGE</v>
      </c>
      <c r="BC64" s="1296" t="s">
        <v>8278</v>
      </c>
      <c r="BD64" s="1297" t="s">
        <v>8279</v>
      </c>
      <c r="BE64" s="1297" t="s">
        <v>8279</v>
      </c>
      <c r="BF64" s="829">
        <v>44201</v>
      </c>
      <c r="BH64" s="1299" t="s">
        <v>5342</v>
      </c>
      <c r="BJ64" s="489" t="str">
        <f t="shared" si="4"/>
        <v>WC - WIN95</v>
      </c>
      <c r="BK64" s="1296" t="s">
        <v>5513</v>
      </c>
      <c r="BL64" s="1297" t="s">
        <v>5514</v>
      </c>
      <c r="BM64" s="1297" t="s">
        <v>5515</v>
      </c>
      <c r="BR64" s="430"/>
      <c r="BS64" s="431"/>
      <c r="BT64" s="1303" t="s">
        <v>8548</v>
      </c>
      <c r="BU64" s="51"/>
      <c r="BV64" s="51"/>
      <c r="BW64" s="51"/>
      <c r="BX64" s="51"/>
      <c r="BY64" s="91" t="s">
        <v>1145</v>
      </c>
      <c r="BZ64" s="51" t="s">
        <v>1373</v>
      </c>
      <c r="CA64" s="51"/>
      <c r="CN64" s="2">
        <v>3232</v>
      </c>
      <c r="CO64" s="489" t="str">
        <f t="shared" si="5"/>
        <v>GRDN - HOT DEALS</v>
      </c>
      <c r="CP64" s="489" t="str">
        <f t="shared" si="6"/>
        <v>GRDN</v>
      </c>
      <c r="CQ64" s="489" t="str">
        <f t="shared" si="10"/>
        <v/>
      </c>
      <c r="CR64" s="489" t="str">
        <f t="shared" si="7"/>
        <v/>
      </c>
      <c r="CS64" s="848">
        <v>0.1</v>
      </c>
      <c r="CV64" s="489">
        <f t="shared" si="11"/>
        <v>8251</v>
      </c>
      <c r="CW64" s="2" t="s">
        <v>6548</v>
      </c>
      <c r="CX64" s="2" t="s">
        <v>1619</v>
      </c>
      <c r="CY64" s="2" t="s">
        <v>1679</v>
      </c>
      <c r="CZ64" s="572"/>
      <c r="DA64" s="489"/>
      <c r="DB64" s="2">
        <v>3233</v>
      </c>
      <c r="DC64" s="2" t="s">
        <v>2347</v>
      </c>
      <c r="DD64" s="489"/>
      <c r="DH64" s="2">
        <v>4046</v>
      </c>
      <c r="DI64" s="2" t="s">
        <v>6366</v>
      </c>
      <c r="DJ64" s="2">
        <v>374198</v>
      </c>
      <c r="DK64" s="2">
        <v>150208.53525599994</v>
      </c>
      <c r="DL64" s="2">
        <v>0.40141458601061453</v>
      </c>
      <c r="DN64" s="2">
        <v>5095</v>
      </c>
      <c r="DO64" s="2">
        <v>279233</v>
      </c>
      <c r="DP64" s="2">
        <v>1510.3835330000013</v>
      </c>
      <c r="DQ64" s="2">
        <v>5.4090438200356025E-3</v>
      </c>
      <c r="DT64" s="489">
        <f t="shared" si="8"/>
        <v>3232</v>
      </c>
      <c r="DU64" s="2" t="s">
        <v>6729</v>
      </c>
      <c r="DV64" s="2" t="s">
        <v>6730</v>
      </c>
      <c r="DW64" s="2" t="s">
        <v>6486</v>
      </c>
      <c r="DZ64" s="1296"/>
      <c r="EA64" s="1297"/>
      <c r="EB64" s="1294"/>
      <c r="EC64" s="1295"/>
    </row>
    <row r="65" spans="1:133">
      <c r="A65" s="1610">
        <v>5930</v>
      </c>
      <c r="B65" s="1612" t="s">
        <v>2559</v>
      </c>
      <c r="C65" s="909" t="str">
        <f>IFERROR(IF(VLOOKUP(#REF!,nobreakpack,1,0)=#REF!,"No",""),"")</f>
        <v/>
      </c>
      <c r="D65" s="1278" t="s">
        <v>6543</v>
      </c>
      <c r="E65" s="900"/>
      <c r="F65" s="900"/>
      <c r="G65" s="447"/>
      <c r="H65" s="447"/>
      <c r="I65"/>
      <c r="J65">
        <v>3</v>
      </c>
      <c r="K65" s="584" t="s">
        <v>4313</v>
      </c>
      <c r="L65"/>
      <c r="M65"/>
      <c r="N65"/>
      <c r="O65" s="3"/>
      <c r="P65" s="3"/>
      <c r="Q65" s="3"/>
      <c r="R65" s="3"/>
      <c r="S65" s="3"/>
      <c r="T65" s="923"/>
      <c r="U65" s="923"/>
      <c r="V65" s="923"/>
      <c r="W65" s="923"/>
      <c r="X65" s="923"/>
      <c r="Y65" s="923"/>
      <c r="Z65" s="923"/>
      <c r="AA65" s="923"/>
      <c r="AB65" s="923"/>
      <c r="AC65" s="923"/>
      <c r="AD65" s="923"/>
      <c r="AG65" s="489" t="s">
        <v>4050</v>
      </c>
      <c r="AH65" t="s">
        <v>476</v>
      </c>
      <c r="AI65"/>
      <c r="AJ65" t="s">
        <v>1635</v>
      </c>
      <c r="AK65">
        <v>4033</v>
      </c>
      <c r="AL65" t="s">
        <v>221</v>
      </c>
      <c r="AM65" t="s">
        <v>1639</v>
      </c>
      <c r="AN65" t="s">
        <v>1653</v>
      </c>
      <c r="AO65" s="1295" t="str">
        <f t="shared" si="2"/>
        <v>P</v>
      </c>
      <c r="AS65" s="489" t="s">
        <v>4111</v>
      </c>
      <c r="AT65" s="489">
        <v>1</v>
      </c>
      <c r="AU65" s="574"/>
      <c r="AV65" s="574"/>
      <c r="AW65" s="489"/>
      <c r="BB65" s="489" t="str">
        <f t="shared" si="3"/>
        <v>39 - CHALKBOARD</v>
      </c>
      <c r="BC65" s="1296" t="s">
        <v>5237</v>
      </c>
      <c r="BD65" s="1297" t="s">
        <v>5238</v>
      </c>
      <c r="BE65" s="1297" t="s">
        <v>5238</v>
      </c>
      <c r="BF65" s="829">
        <v>42145</v>
      </c>
      <c r="BH65" s="1296" t="s">
        <v>8340</v>
      </c>
      <c r="BJ65" s="489" t="str">
        <f t="shared" si="4"/>
        <v>WD - WIN96</v>
      </c>
      <c r="BK65" s="1299" t="s">
        <v>5516</v>
      </c>
      <c r="BL65" s="1298" t="s">
        <v>5517</v>
      </c>
      <c r="BM65" s="1298" t="s">
        <v>5518</v>
      </c>
      <c r="BR65" s="430"/>
      <c r="BS65" s="431"/>
      <c r="BT65" s="1303" t="s">
        <v>8548</v>
      </c>
      <c r="BU65" s="51"/>
      <c r="BV65" s="51"/>
      <c r="BW65" s="51"/>
      <c r="BX65" s="51"/>
      <c r="BY65" s="91" t="s">
        <v>1146</v>
      </c>
      <c r="BZ65" s="51" t="s">
        <v>1057</v>
      </c>
      <c r="CA65" s="51"/>
      <c r="CN65" s="2">
        <v>3233</v>
      </c>
      <c r="CO65" s="489" t="str">
        <f t="shared" si="5"/>
        <v>BATTERIES</v>
      </c>
      <c r="CP65" s="489" t="str">
        <f t="shared" si="6"/>
        <v>ELEC</v>
      </c>
      <c r="CQ65" s="489">
        <f t="shared" si="10"/>
        <v>303447</v>
      </c>
      <c r="CR65" s="489">
        <f t="shared" si="7"/>
        <v>3857.9424160000003</v>
      </c>
      <c r="CS65" s="847">
        <f>IFERROR(VLOOKUP($CN65,febcube,5,0),DL$3)</f>
        <v>1.2713727326353532E-2</v>
      </c>
      <c r="CV65" s="489">
        <f t="shared" si="11"/>
        <v>8320</v>
      </c>
      <c r="CW65" s="2" t="s">
        <v>6553</v>
      </c>
      <c r="CX65" s="2" t="s">
        <v>6237</v>
      </c>
      <c r="CY65" s="2" t="s">
        <v>1679</v>
      </c>
      <c r="CZ65" s="572"/>
      <c r="DA65" s="489"/>
      <c r="DB65" s="2">
        <v>3240</v>
      </c>
      <c r="DC65" s="2" t="s">
        <v>8647</v>
      </c>
      <c r="DD65" s="489"/>
      <c r="DH65" s="2">
        <v>4051</v>
      </c>
      <c r="DI65" s="2" t="s">
        <v>6367</v>
      </c>
      <c r="DJ65" s="2">
        <v>201917</v>
      </c>
      <c r="DK65" s="2">
        <v>117521.20384499987</v>
      </c>
      <c r="DL65" s="2">
        <v>0.58202728767265688</v>
      </c>
      <c r="DN65" s="2">
        <v>5096</v>
      </c>
      <c r="DO65" s="2">
        <v>1342390</v>
      </c>
      <c r="DP65" s="2">
        <v>55815.656515999966</v>
      </c>
      <c r="DQ65" s="2">
        <v>4.157931489060554E-2</v>
      </c>
      <c r="DT65" s="489">
        <f t="shared" si="8"/>
        <v>3233</v>
      </c>
      <c r="DU65" s="2" t="s">
        <v>6357</v>
      </c>
      <c r="DV65" s="2" t="s">
        <v>2347</v>
      </c>
      <c r="DW65" s="2" t="s">
        <v>1643</v>
      </c>
      <c r="DZ65" s="1299"/>
      <c r="EA65" s="1298"/>
      <c r="EB65" s="1294"/>
      <c r="EC65" s="1295"/>
    </row>
    <row r="66" spans="1:133">
      <c r="A66" s="1610">
        <v>5940</v>
      </c>
      <c r="B66" s="1612" t="s">
        <v>2560</v>
      </c>
      <c r="C66" s="909" t="str">
        <f t="shared" ref="C66" si="17">IFERROR(IF(VLOOKUP(A62,nobreakpack,1,0)=A62,"No",""),"")</f>
        <v/>
      </c>
      <c r="D66" s="1278" t="s">
        <v>6545</v>
      </c>
      <c r="E66" s="900"/>
      <c r="F66" s="900"/>
      <c r="G66" s="447"/>
      <c r="H66" s="447"/>
      <c r="I66"/>
      <c r="J66">
        <v>4</v>
      </c>
      <c r="K66" s="642" t="s">
        <v>4318</v>
      </c>
      <c r="L66"/>
      <c r="M66"/>
      <c r="N66"/>
      <c r="O66" s="3"/>
      <c r="P66" s="3"/>
      <c r="Q66" s="3"/>
      <c r="R66" s="3"/>
      <c r="S66" s="3"/>
      <c r="T66" s="923"/>
      <c r="U66" s="923"/>
      <c r="V66" s="923"/>
      <c r="W66" s="923"/>
      <c r="X66" s="923"/>
      <c r="Y66" s="923"/>
      <c r="Z66" s="923"/>
      <c r="AA66" s="923"/>
      <c r="AB66" s="923"/>
      <c r="AC66" s="923"/>
      <c r="AD66" s="923"/>
      <c r="AG66" s="489" t="s">
        <v>4050</v>
      </c>
      <c r="AH66" t="s">
        <v>476</v>
      </c>
      <c r="AI66"/>
      <c r="AJ66" t="s">
        <v>1635</v>
      </c>
      <c r="AK66">
        <v>4034</v>
      </c>
      <c r="AL66" t="s">
        <v>222</v>
      </c>
      <c r="AM66" t="s">
        <v>1639</v>
      </c>
      <c r="AN66" t="s">
        <v>1653</v>
      </c>
      <c r="AO66" s="1295" t="str">
        <f t="shared" si="2"/>
        <v>P</v>
      </c>
      <c r="AS66" s="489" t="s">
        <v>2962</v>
      </c>
      <c r="AT66" s="489">
        <v>1</v>
      </c>
      <c r="AU66" s="574"/>
      <c r="AV66" s="574"/>
      <c r="AW66" s="489"/>
      <c r="BB66" s="489" t="str">
        <f t="shared" si="3"/>
        <v>345 - CHALKBOARD</v>
      </c>
      <c r="BC66" s="1296" t="s">
        <v>9518</v>
      </c>
      <c r="BD66" s="1297" t="s">
        <v>9519</v>
      </c>
      <c r="BE66" s="1297" t="s">
        <v>5238</v>
      </c>
      <c r="BF66" s="829">
        <v>44823</v>
      </c>
      <c r="BH66" s="1299" t="s">
        <v>9264</v>
      </c>
      <c r="BJ66" s="489" t="str">
        <f t="shared" si="4"/>
        <v>WE - WIN63</v>
      </c>
      <c r="BK66" s="1296" t="s">
        <v>5521</v>
      </c>
      <c r="BL66" s="1297" t="s">
        <v>5522</v>
      </c>
      <c r="BM66" s="1297" t="s">
        <v>5523</v>
      </c>
      <c r="BR66" s="430"/>
      <c r="BS66" s="431"/>
      <c r="BT66" s="531" t="s">
        <v>8549</v>
      </c>
      <c r="BU66" s="51"/>
      <c r="BV66" s="51"/>
      <c r="BW66" s="51"/>
      <c r="BX66" s="51"/>
      <c r="BY66" s="91" t="s">
        <v>1147</v>
      </c>
      <c r="BZ66" s="51" t="s">
        <v>1503</v>
      </c>
      <c r="CA66" s="51"/>
      <c r="CN66" s="2">
        <v>3240</v>
      </c>
      <c r="CO66" s="489" t="str">
        <f t="shared" si="5"/>
        <v>ELEC - HOT DEALS</v>
      </c>
      <c r="CP66" s="489" t="str">
        <f t="shared" si="6"/>
        <v>ELEC</v>
      </c>
      <c r="CQ66" s="489">
        <f t="shared" si="10"/>
        <v>3500</v>
      </c>
      <c r="CR66" s="489">
        <f t="shared" si="7"/>
        <v>9991.2294999999995</v>
      </c>
      <c r="CS66" s="847">
        <f>IFERROR(VLOOKUP($CN66,febcube,5,0),DL$3)</f>
        <v>2.8546369999999999</v>
      </c>
      <c r="CV66" s="489">
        <f t="shared" si="11"/>
        <v>8150</v>
      </c>
      <c r="CW66" s="2" t="s">
        <v>6535</v>
      </c>
      <c r="CX66" s="2" t="s">
        <v>6233</v>
      </c>
      <c r="CY66" s="2" t="s">
        <v>1682</v>
      </c>
      <c r="CZ66" s="572"/>
      <c r="DA66" s="489"/>
      <c r="DB66" s="2">
        <v>3245</v>
      </c>
      <c r="DC66" s="2" t="s">
        <v>218</v>
      </c>
      <c r="DD66" s="489"/>
      <c r="DH66" s="2">
        <v>4053</v>
      </c>
      <c r="DI66" s="2" t="s">
        <v>6368</v>
      </c>
      <c r="DJ66" s="2">
        <v>258539</v>
      </c>
      <c r="DK66" s="2">
        <v>42370.775653000106</v>
      </c>
      <c r="DL66" s="2">
        <v>0.16388543180332601</v>
      </c>
      <c r="DN66" s="2">
        <v>5097</v>
      </c>
      <c r="DO66" s="2">
        <v>4745411</v>
      </c>
      <c r="DP66" s="2">
        <v>98100.595694999545</v>
      </c>
      <c r="DQ66" s="2">
        <v>2.0672729020731723E-2</v>
      </c>
      <c r="DT66" s="489">
        <f t="shared" si="8"/>
        <v>3240</v>
      </c>
      <c r="DU66" s="2" t="s">
        <v>6812</v>
      </c>
      <c r="DV66" s="2" t="s">
        <v>6813</v>
      </c>
      <c r="DW66" s="2" t="s">
        <v>1643</v>
      </c>
      <c r="DZ66" s="1296"/>
      <c r="EA66" s="1297"/>
      <c r="EB66" s="1294"/>
      <c r="EC66" s="1295"/>
    </row>
    <row r="67" spans="1:133">
      <c r="A67" s="1610">
        <v>5970</v>
      </c>
      <c r="B67" s="1612" t="s">
        <v>231</v>
      </c>
      <c r="C67" s="909" t="str">
        <f>IFERROR(IF(VLOOKUP(#REF!,nobreakpack,1,0)=#REF!,"No",""),"")</f>
        <v/>
      </c>
      <c r="D67" s="1278" t="s">
        <v>6546</v>
      </c>
      <c r="E67" s="900"/>
      <c r="F67" s="900"/>
      <c r="G67" s="447"/>
      <c r="H67" s="447"/>
      <c r="I67"/>
      <c r="J67">
        <v>5</v>
      </c>
      <c r="K67" s="584" t="s">
        <v>4321</v>
      </c>
      <c r="L67"/>
      <c r="M67"/>
      <c r="N67"/>
      <c r="O67" s="3"/>
      <c r="P67" s="3"/>
      <c r="Q67" s="3"/>
      <c r="R67" s="3"/>
      <c r="S67" s="3"/>
      <c r="T67" s="923"/>
      <c r="U67" s="923"/>
      <c r="V67" s="923"/>
      <c r="W67" s="923"/>
      <c r="X67" s="923"/>
      <c r="Y67" s="923"/>
      <c r="Z67" s="923"/>
      <c r="AA67" s="923"/>
      <c r="AB67" s="923"/>
      <c r="AC67" s="923"/>
      <c r="AD67" s="923"/>
      <c r="AG67" s="489" t="s">
        <v>4050</v>
      </c>
      <c r="AH67" t="s">
        <v>476</v>
      </c>
      <c r="AI67"/>
      <c r="AJ67" t="s">
        <v>1635</v>
      </c>
      <c r="AK67">
        <v>4039</v>
      </c>
      <c r="AL67" t="s">
        <v>6211</v>
      </c>
      <c r="AM67" t="s">
        <v>8722</v>
      </c>
      <c r="AN67" t="s">
        <v>2375</v>
      </c>
      <c r="AO67" s="1295" t="str">
        <f t="shared" si="2"/>
        <v>M</v>
      </c>
      <c r="AS67" s="489" t="s">
        <v>2966</v>
      </c>
      <c r="AT67" s="489">
        <v>1</v>
      </c>
      <c r="AU67" s="574"/>
      <c r="AV67" s="574"/>
      <c r="AW67" s="489"/>
      <c r="BB67" s="489" t="str">
        <f t="shared" si="3"/>
        <v>162 - CHAMPAGNEGLD</v>
      </c>
      <c r="BC67" s="1296" t="s">
        <v>8809</v>
      </c>
      <c r="BD67" s="1297" t="s">
        <v>8810</v>
      </c>
      <c r="BE67" s="1297" t="s">
        <v>8811</v>
      </c>
      <c r="BF67" s="829">
        <v>44314</v>
      </c>
      <c r="BH67" s="1296" t="s">
        <v>9265</v>
      </c>
      <c r="BJ67" s="489" t="str">
        <f t="shared" si="4"/>
        <v>X1 - X1COMBO</v>
      </c>
      <c r="BK67" s="1299" t="s">
        <v>5580</v>
      </c>
      <c r="BL67" s="1298" t="s">
        <v>5581</v>
      </c>
      <c r="BM67" s="1298" t="s">
        <v>5582</v>
      </c>
      <c r="BR67" s="430"/>
      <c r="BS67" s="431"/>
      <c r="BT67" s="531" t="s">
        <v>8549</v>
      </c>
      <c r="BU67" s="51"/>
      <c r="BV67" s="51"/>
      <c r="BW67" s="51"/>
      <c r="BX67" s="51"/>
      <c r="BY67" s="91" t="s">
        <v>1148</v>
      </c>
      <c r="BZ67" s="51" t="s">
        <v>1372</v>
      </c>
      <c r="CA67" s="51"/>
      <c r="CN67" s="2">
        <v>3245</v>
      </c>
      <c r="CO67" s="489" t="str">
        <f t="shared" si="5"/>
        <v>FOOD PREP ELECTRICS</v>
      </c>
      <c r="CP67" s="489" t="str">
        <f t="shared" si="6"/>
        <v>KELC</v>
      </c>
      <c r="CQ67" s="489">
        <f t="shared" si="10"/>
        <v>48714</v>
      </c>
      <c r="CR67" s="489">
        <f t="shared" si="7"/>
        <v>38076.674948</v>
      </c>
      <c r="CS67" s="847">
        <f>IFERROR(VLOOKUP($CN67,febcube,5,0),DL$3)</f>
        <v>0.78163720794843372</v>
      </c>
      <c r="CV67" s="489">
        <f t="shared" si="11"/>
        <v>8160</v>
      </c>
      <c r="CW67" s="2" t="s">
        <v>6536</v>
      </c>
      <c r="CX67" s="2" t="s">
        <v>6234</v>
      </c>
      <c r="CY67" s="2" t="s">
        <v>1682</v>
      </c>
      <c r="CZ67" s="572"/>
      <c r="DA67" s="489"/>
      <c r="DB67" s="2">
        <v>3249</v>
      </c>
      <c r="DC67" s="2" t="s">
        <v>6827</v>
      </c>
      <c r="DD67" s="489"/>
      <c r="DH67" s="2">
        <v>5089</v>
      </c>
      <c r="DI67" s="2" t="s">
        <v>6370</v>
      </c>
      <c r="DJ67" s="2">
        <v>272232</v>
      </c>
      <c r="DK67" s="2">
        <v>30605.676384999977</v>
      </c>
      <c r="DL67" s="2">
        <v>0.11242497717020768</v>
      </c>
      <c r="DN67" s="2">
        <v>5098</v>
      </c>
      <c r="DO67" s="2">
        <v>595946</v>
      </c>
      <c r="DP67" s="2">
        <v>20396.183794000004</v>
      </c>
      <c r="DQ67" s="2">
        <v>3.4224885801733718E-2</v>
      </c>
      <c r="DT67" s="489">
        <f t="shared" si="8"/>
        <v>3245</v>
      </c>
      <c r="DU67" s="2" t="s">
        <v>6825</v>
      </c>
      <c r="DV67" s="2" t="s">
        <v>218</v>
      </c>
      <c r="DW67" s="2" t="s">
        <v>1642</v>
      </c>
      <c r="DZ67" s="1299"/>
      <c r="EA67" s="1298"/>
      <c r="EB67" s="1294"/>
      <c r="EC67" s="1295"/>
    </row>
    <row r="68" spans="1:133">
      <c r="A68" s="1610">
        <v>5988</v>
      </c>
      <c r="B68" s="1612" t="s">
        <v>1655</v>
      </c>
      <c r="C68" s="909" t="str">
        <f t="shared" ref="C68:C93" si="18">IFERROR(IF(VLOOKUP(A63,nobreakpack,1,0)=A63,"No",""),"")</f>
        <v/>
      </c>
      <c r="D68" s="1278" t="s">
        <v>6549</v>
      </c>
      <c r="E68" s="900"/>
      <c r="F68" s="900"/>
      <c r="G68" s="447"/>
      <c r="H68" s="447"/>
      <c r="I68"/>
      <c r="J68">
        <v>6</v>
      </c>
      <c r="K68" s="611" t="s">
        <v>4320</v>
      </c>
      <c r="L68"/>
      <c r="M68"/>
      <c r="N68"/>
      <c r="O68" s="3"/>
      <c r="P68" s="3"/>
      <c r="Q68" s="3"/>
      <c r="R68" s="3"/>
      <c r="S68" s="3"/>
      <c r="T68" s="923"/>
      <c r="U68" s="923"/>
      <c r="V68" s="923"/>
      <c r="W68" s="923"/>
      <c r="X68" s="923"/>
      <c r="Y68" s="923"/>
      <c r="Z68" s="923"/>
      <c r="AA68" s="923"/>
      <c r="AB68" s="923"/>
      <c r="AC68" s="923"/>
      <c r="AD68" s="923"/>
      <c r="AG68" s="489" t="s">
        <v>4050</v>
      </c>
      <c r="AH68" t="s">
        <v>5166</v>
      </c>
      <c r="AI68"/>
      <c r="AJ68" t="s">
        <v>1674</v>
      </c>
      <c r="AK68">
        <v>4043</v>
      </c>
      <c r="AL68" t="s">
        <v>2555</v>
      </c>
      <c r="AM68" t="s">
        <v>46</v>
      </c>
      <c r="AN68" t="s">
        <v>2376</v>
      </c>
      <c r="AO68" s="1295" t="str">
        <f t="shared" si="2"/>
        <v>B</v>
      </c>
      <c r="AS68" s="489" t="s">
        <v>2967</v>
      </c>
      <c r="AT68" s="489">
        <v>1</v>
      </c>
      <c r="AU68" s="574"/>
      <c r="AV68" s="574"/>
      <c r="AW68" s="489"/>
      <c r="BB68" s="489" t="str">
        <f t="shared" si="3"/>
        <v>249 - CHENILLE</v>
      </c>
      <c r="BC68" s="1296" t="s">
        <v>8973</v>
      </c>
      <c r="BD68" s="1297" t="s">
        <v>8974</v>
      </c>
      <c r="BE68" s="1297" t="s">
        <v>8974</v>
      </c>
      <c r="BF68" s="829">
        <v>44601</v>
      </c>
      <c r="BH68" s="1299" t="s">
        <v>9266</v>
      </c>
      <c r="BJ68" s="489" t="str">
        <f t="shared" si="4"/>
        <v>X2 - X2COMBO</v>
      </c>
      <c r="BK68" s="1296" t="s">
        <v>5583</v>
      </c>
      <c r="BL68" s="1297" t="s">
        <v>5584</v>
      </c>
      <c r="BM68" s="1297" t="s">
        <v>5585</v>
      </c>
      <c r="BR68" s="430"/>
      <c r="BS68" s="431"/>
      <c r="BT68" s="1303" t="s">
        <v>8548</v>
      </c>
      <c r="BU68" s="51"/>
      <c r="BV68" s="51"/>
      <c r="BW68" s="51"/>
      <c r="BX68" s="51"/>
      <c r="BY68" s="91" t="s">
        <v>1149</v>
      </c>
      <c r="BZ68" s="51" t="s">
        <v>1066</v>
      </c>
      <c r="CA68" s="51"/>
      <c r="CN68" s="2">
        <v>3249</v>
      </c>
      <c r="CO68" s="489" t="str">
        <f t="shared" si="5"/>
        <v>KELC - HOT DEALS</v>
      </c>
      <c r="CP68" s="489" t="str">
        <f t="shared" si="6"/>
        <v>KELC</v>
      </c>
      <c r="CQ68" s="489" t="str">
        <f t="shared" si="10"/>
        <v/>
      </c>
      <c r="CR68" s="489" t="str">
        <f t="shared" si="7"/>
        <v/>
      </c>
      <c r="CS68" s="848">
        <v>0.97</v>
      </c>
      <c r="CV68" s="489">
        <f t="shared" si="11"/>
        <v>8173</v>
      </c>
      <c r="CW68" s="2" t="s">
        <v>6537</v>
      </c>
      <c r="CX68" s="2" t="s">
        <v>6235</v>
      </c>
      <c r="CY68" s="2" t="s">
        <v>1682</v>
      </c>
      <c r="CZ68" s="572"/>
      <c r="DA68" s="489"/>
      <c r="DB68" s="2">
        <v>3405</v>
      </c>
      <c r="DC68" s="2" t="s">
        <v>5377</v>
      </c>
      <c r="DD68" s="489"/>
      <c r="DH68" s="2">
        <v>5091</v>
      </c>
      <c r="DI68" s="2" t="s">
        <v>6371</v>
      </c>
      <c r="DJ68" s="2">
        <v>547626</v>
      </c>
      <c r="DK68" s="2">
        <v>17612.905670000022</v>
      </c>
      <c r="DL68" s="2">
        <v>3.2162288989200698E-2</v>
      </c>
      <c r="DN68" s="2">
        <v>5099</v>
      </c>
      <c r="DO68" s="2">
        <v>1058115</v>
      </c>
      <c r="DP68" s="2">
        <v>6508.2461230000008</v>
      </c>
      <c r="DQ68" s="2">
        <v>6.1507927994594166E-3</v>
      </c>
      <c r="DT68" s="489">
        <f t="shared" si="8"/>
        <v>3249</v>
      </c>
      <c r="DU68" s="2" t="s">
        <v>6826</v>
      </c>
      <c r="DV68" s="2" t="s">
        <v>6827</v>
      </c>
      <c r="DW68" s="2" t="s">
        <v>1642</v>
      </c>
      <c r="DZ68" s="1296"/>
      <c r="EA68" s="1297"/>
      <c r="EB68" s="1294"/>
      <c r="EC68" s="1295"/>
    </row>
    <row r="69" spans="1:133">
      <c r="A69" s="1610">
        <v>5989</v>
      </c>
      <c r="B69" s="1612" t="s">
        <v>8598</v>
      </c>
      <c r="C69" s="909" t="str">
        <f t="shared" si="18"/>
        <v/>
      </c>
      <c r="D69" s="1278" t="s">
        <v>6587</v>
      </c>
      <c r="E69" s="900"/>
      <c r="F69" s="900"/>
      <c r="G69" s="447"/>
      <c r="H69" s="447"/>
      <c r="I69"/>
      <c r="J69">
        <v>7</v>
      </c>
      <c r="K69" s="584" t="s">
        <v>4314</v>
      </c>
      <c r="L69"/>
      <c r="M69"/>
      <c r="N69"/>
      <c r="O69" s="3"/>
      <c r="P69" s="3"/>
      <c r="Q69" s="3"/>
      <c r="R69" s="3"/>
      <c r="S69" s="3"/>
      <c r="T69" s="923"/>
      <c r="U69" s="923"/>
      <c r="V69" s="923"/>
      <c r="W69" s="923"/>
      <c r="X69" s="923"/>
      <c r="Y69" s="923"/>
      <c r="Z69" s="923"/>
      <c r="AA69" s="923"/>
      <c r="AB69" s="923"/>
      <c r="AC69" s="923"/>
      <c r="AD69" s="923"/>
      <c r="AG69" s="489" t="s">
        <v>4050</v>
      </c>
      <c r="AH69" t="s">
        <v>476</v>
      </c>
      <c r="AI69"/>
      <c r="AJ69" t="s">
        <v>1649</v>
      </c>
      <c r="AK69">
        <v>4046</v>
      </c>
      <c r="AL69" t="s">
        <v>6212</v>
      </c>
      <c r="AM69" t="s">
        <v>8722</v>
      </c>
      <c r="AN69" t="s">
        <v>2375</v>
      </c>
      <c r="AO69" s="1295" t="str">
        <f t="shared" ref="AO69:AO132" si="19">LEFT(AN69,1)</f>
        <v>M</v>
      </c>
      <c r="AS69" s="489" t="s">
        <v>4480</v>
      </c>
      <c r="AT69" s="489">
        <v>1</v>
      </c>
      <c r="AU69" s="574"/>
      <c r="AV69" s="574"/>
      <c r="AW69" s="489"/>
      <c r="BB69" s="489" t="str">
        <f t="shared" ref="BB69:BB132" si="20">CONCATENATE(BC69," - ",BE69)</f>
        <v>43 - CLASSIS</v>
      </c>
      <c r="BC69" s="1296" t="s">
        <v>5245</v>
      </c>
      <c r="BD69" s="1297" t="s">
        <v>5246</v>
      </c>
      <c r="BE69" s="1297" t="s">
        <v>5247</v>
      </c>
      <c r="BF69" s="829">
        <v>42255</v>
      </c>
      <c r="BH69" s="1296" t="s">
        <v>9007</v>
      </c>
      <c r="BJ69" s="489" t="str">
        <f t="shared" si="4"/>
        <v>X3 - X3COMBO</v>
      </c>
      <c r="BK69" s="1299" t="s">
        <v>5586</v>
      </c>
      <c r="BL69" s="1298" t="s">
        <v>5587</v>
      </c>
      <c r="BM69" s="1298" t="s">
        <v>5588</v>
      </c>
      <c r="BR69" s="430"/>
      <c r="BS69" s="431"/>
      <c r="BT69" s="1303" t="s">
        <v>8548</v>
      </c>
      <c r="BU69" s="51"/>
      <c r="BV69" s="51"/>
      <c r="BW69" s="51"/>
      <c r="BX69" s="51"/>
      <c r="BY69" s="91" t="s">
        <v>1150</v>
      </c>
      <c r="BZ69" s="51" t="s">
        <v>1374</v>
      </c>
      <c r="CA69" s="51"/>
      <c r="CN69" s="2">
        <v>3405</v>
      </c>
      <c r="CO69" s="489" t="str">
        <f t="shared" si="5"/>
        <v>COASTAL</v>
      </c>
      <c r="CP69" s="489" t="str">
        <f t="shared" si="6"/>
        <v>DECO</v>
      </c>
      <c r="CQ69" s="489">
        <f t="shared" si="10"/>
        <v>76237</v>
      </c>
      <c r="CR69" s="489">
        <f t="shared" si="7"/>
        <v>30432.811782999954</v>
      </c>
      <c r="CS69" s="847">
        <f t="shared" ref="CS69:CS92" si="21">IFERROR(VLOOKUP($CN69,febcube,5,0),DL$3)</f>
        <v>0.39918690115035943</v>
      </c>
      <c r="CV69" s="489">
        <f t="shared" si="11"/>
        <v>8268</v>
      </c>
      <c r="CW69" s="2" t="s">
        <v>6551</v>
      </c>
      <c r="CX69" s="2" t="s">
        <v>314</v>
      </c>
      <c r="CY69" s="2" t="s">
        <v>1682</v>
      </c>
      <c r="CZ69" s="572"/>
      <c r="DA69" s="489"/>
      <c r="DB69" s="2">
        <v>3411</v>
      </c>
      <c r="DC69" s="2" t="s">
        <v>219</v>
      </c>
      <c r="DD69" s="489"/>
      <c r="DH69" s="2">
        <v>5092</v>
      </c>
      <c r="DI69" s="2" t="s">
        <v>6372</v>
      </c>
      <c r="DJ69" s="2">
        <v>1021460</v>
      </c>
      <c r="DK69" s="2">
        <v>28414.757822000076</v>
      </c>
      <c r="DL69" s="2">
        <v>2.7817788089597319E-2</v>
      </c>
      <c r="DN69" s="2">
        <v>5100</v>
      </c>
      <c r="DO69" s="2">
        <v>1512152</v>
      </c>
      <c r="DP69" s="2">
        <v>20294.015687999996</v>
      </c>
      <c r="DQ69" s="2">
        <v>1.3420618884874004E-2</v>
      </c>
      <c r="DT69" s="489">
        <f t="shared" si="8"/>
        <v>3405</v>
      </c>
      <c r="DU69" s="2" t="s">
        <v>6358</v>
      </c>
      <c r="DV69" s="2" t="s">
        <v>5377</v>
      </c>
      <c r="DW69" s="2" t="s">
        <v>1634</v>
      </c>
      <c r="DZ69" s="1299"/>
      <c r="EA69" s="1298"/>
      <c r="EB69" s="1294"/>
    </row>
    <row r="70" spans="1:133">
      <c r="A70" s="1610">
        <v>6028</v>
      </c>
      <c r="B70" s="1612" t="s">
        <v>233</v>
      </c>
      <c r="C70" s="909" t="str">
        <f t="shared" si="18"/>
        <v/>
      </c>
      <c r="D70" s="1278" t="s">
        <v>6626</v>
      </c>
      <c r="E70" s="900"/>
      <c r="F70" s="900"/>
      <c r="G70" s="447"/>
      <c r="H70" s="447"/>
      <c r="I70"/>
      <c r="J70" s="447">
        <v>8</v>
      </c>
      <c r="K70" s="584" t="s">
        <v>4324</v>
      </c>
      <c r="L70"/>
      <c r="M70"/>
      <c r="N70"/>
      <c r="O70" s="3"/>
      <c r="P70" s="3"/>
      <c r="Q70" s="3"/>
      <c r="R70" s="3"/>
      <c r="S70" s="3"/>
      <c r="T70" s="923"/>
      <c r="U70" s="923"/>
      <c r="V70" s="923"/>
      <c r="W70" s="923"/>
      <c r="X70" s="923"/>
      <c r="Y70" s="923"/>
      <c r="Z70" s="923"/>
      <c r="AA70" s="923"/>
      <c r="AB70" s="923"/>
      <c r="AC70" s="923"/>
      <c r="AD70" s="923"/>
      <c r="AG70" s="489" t="s">
        <v>4050</v>
      </c>
      <c r="AH70" t="s">
        <v>476</v>
      </c>
      <c r="AI70"/>
      <c r="AJ70" t="s">
        <v>1650</v>
      </c>
      <c r="AK70">
        <v>4051</v>
      </c>
      <c r="AL70" t="s">
        <v>1590</v>
      </c>
      <c r="AM70" t="s">
        <v>46</v>
      </c>
      <c r="AN70" t="s">
        <v>2376</v>
      </c>
      <c r="AO70" s="1295" t="str">
        <f t="shared" si="19"/>
        <v>B</v>
      </c>
      <c r="AS70" s="489" t="s">
        <v>2983</v>
      </c>
      <c r="AT70" s="489">
        <v>1</v>
      </c>
      <c r="AU70" s="574"/>
      <c r="AV70" s="574"/>
      <c r="AW70" s="489"/>
      <c r="BB70" s="489" t="str">
        <f t="shared" si="20"/>
        <v>11 - Coastal</v>
      </c>
      <c r="BC70" s="1299" t="s">
        <v>5180</v>
      </c>
      <c r="BD70" s="1298" t="s">
        <v>5181</v>
      </c>
      <c r="BE70" s="1298" t="s">
        <v>5181</v>
      </c>
      <c r="BF70" s="828">
        <v>41071</v>
      </c>
      <c r="BH70" s="1299" t="s">
        <v>5343</v>
      </c>
      <c r="BJ70" s="489" t="str">
        <f t="shared" ref="BJ70" si="22">CONCATENATE(BK70," - ",BM70)</f>
        <v>X4 - X4COMBO</v>
      </c>
      <c r="BK70" s="1296" t="s">
        <v>5589</v>
      </c>
      <c r="BL70" s="1297" t="s">
        <v>5590</v>
      </c>
      <c r="BM70" s="1297" t="s">
        <v>5591</v>
      </c>
      <c r="BR70" s="430" t="s">
        <v>749</v>
      </c>
      <c r="BS70" s="426" t="s">
        <v>2172</v>
      </c>
      <c r="BT70" s="531" t="s">
        <v>8549</v>
      </c>
      <c r="BU70" s="51"/>
      <c r="BV70" s="51"/>
      <c r="BW70" s="51"/>
      <c r="BX70" s="51"/>
      <c r="BY70" s="91" t="s">
        <v>1151</v>
      </c>
      <c r="BZ70" s="51" t="s">
        <v>1375</v>
      </c>
      <c r="CA70" s="51"/>
      <c r="CN70" s="2">
        <v>3411</v>
      </c>
      <c r="CO70" s="489" t="str">
        <f t="shared" ref="CO70:CO133" si="23">IFERROR(VLOOKUP($CN70,catfam,3,0),"")</f>
        <v>PLATE STANDS</v>
      </c>
      <c r="CP70" s="489" t="str">
        <f t="shared" ref="CP70:CP133" si="24">IFERROR(VLOOKUP($CN70,catfam,4,0),"")</f>
        <v>DECO</v>
      </c>
      <c r="CQ70" s="489">
        <f t="shared" ref="CQ70:CQ133" si="25">IFERROR(VLOOKUP($CN70,febcube,3,0),"")</f>
        <v>209169</v>
      </c>
      <c r="CR70" s="489">
        <f t="shared" ref="CR70:CR133" si="26">IFERROR(VLOOKUP($CN70,febcube,4,0),"")</f>
        <v>11647.418203999998</v>
      </c>
      <c r="CS70" s="847">
        <f t="shared" si="21"/>
        <v>5.5684246728721742E-2</v>
      </c>
      <c r="CV70" s="489">
        <f t="shared" si="11"/>
        <v>6166</v>
      </c>
      <c r="CW70" s="2" t="s">
        <v>6439</v>
      </c>
      <c r="CX70" s="2" t="s">
        <v>258</v>
      </c>
      <c r="CY70" s="2" t="s">
        <v>1666</v>
      </c>
      <c r="CZ70" s="572"/>
      <c r="DA70" s="489"/>
      <c r="DB70" s="2">
        <v>4030</v>
      </c>
      <c r="DC70" s="2" t="s">
        <v>6210</v>
      </c>
      <c r="DD70" s="489"/>
      <c r="DH70" s="2">
        <v>5093</v>
      </c>
      <c r="DI70" s="2" t="s">
        <v>6373</v>
      </c>
      <c r="DJ70" s="2">
        <v>592660</v>
      </c>
      <c r="DK70" s="2">
        <v>139230.57752400014</v>
      </c>
      <c r="DL70" s="2">
        <v>0.23492487686700661</v>
      </c>
      <c r="DN70" s="2">
        <v>5101</v>
      </c>
      <c r="DO70" s="2">
        <v>1350</v>
      </c>
      <c r="DP70" s="2">
        <v>106.254468</v>
      </c>
      <c r="DQ70" s="2">
        <v>7.8707013333333339E-2</v>
      </c>
      <c r="DT70" s="489">
        <f t="shared" ref="DT70:DT133" si="27">DU70+0</f>
        <v>3411</v>
      </c>
      <c r="DU70" s="2" t="s">
        <v>6359</v>
      </c>
      <c r="DV70" s="2" t="s">
        <v>219</v>
      </c>
      <c r="DW70" s="2" t="s">
        <v>1634</v>
      </c>
    </row>
    <row r="71" spans="1:133">
      <c r="A71" s="1610">
        <v>6029</v>
      </c>
      <c r="B71" s="1612" t="s">
        <v>234</v>
      </c>
      <c r="C71" s="909" t="str">
        <f t="shared" si="18"/>
        <v/>
      </c>
      <c r="D71" s="1278" t="s">
        <v>6627</v>
      </c>
      <c r="E71" s="900"/>
      <c r="F71" s="900"/>
      <c r="G71" s="447"/>
      <c r="H71" s="447"/>
      <c r="I71"/>
      <c r="J71" s="447"/>
      <c r="K71" s="584" t="s">
        <v>4325</v>
      </c>
      <c r="L71"/>
      <c r="M71"/>
      <c r="N71"/>
      <c r="O71" s="3"/>
      <c r="P71" s="3"/>
      <c r="Q71" s="3"/>
      <c r="R71" s="3"/>
      <c r="S71" s="3"/>
      <c r="T71" s="923"/>
      <c r="U71" s="923"/>
      <c r="V71" s="923"/>
      <c r="W71" s="923"/>
      <c r="X71" s="923"/>
      <c r="Y71" s="923"/>
      <c r="Z71" s="923"/>
      <c r="AA71" s="923"/>
      <c r="AB71" s="923"/>
      <c r="AC71" s="923"/>
      <c r="AD71" s="923"/>
      <c r="AG71" s="489" t="s">
        <v>4050</v>
      </c>
      <c r="AH71" t="s">
        <v>476</v>
      </c>
      <c r="AI71"/>
      <c r="AJ71" t="s">
        <v>1634</v>
      </c>
      <c r="AK71">
        <v>4053</v>
      </c>
      <c r="AL71" t="s">
        <v>5228</v>
      </c>
      <c r="AM71" t="s">
        <v>2225</v>
      </c>
      <c r="AN71" t="s">
        <v>2310</v>
      </c>
      <c r="AO71" s="1295" t="str">
        <f t="shared" si="19"/>
        <v>A</v>
      </c>
      <c r="AS71" s="489" t="s">
        <v>2989</v>
      </c>
      <c r="AT71" s="489">
        <v>1</v>
      </c>
      <c r="AU71" s="574"/>
      <c r="AV71" s="574"/>
      <c r="AW71" s="489"/>
      <c r="BB71" s="489" t="str">
        <f t="shared" si="20"/>
        <v>79 - COLLECTIONS</v>
      </c>
      <c r="BC71" s="1296" t="s">
        <v>6267</v>
      </c>
      <c r="BD71" s="1297" t="s">
        <v>6268</v>
      </c>
      <c r="BE71" s="1297" t="s">
        <v>6269</v>
      </c>
      <c r="BF71" s="829">
        <v>43683</v>
      </c>
      <c r="BH71" s="1296" t="s">
        <v>8341</v>
      </c>
      <c r="BR71" s="430" t="s">
        <v>486</v>
      </c>
      <c r="BS71" s="426" t="s">
        <v>2172</v>
      </c>
      <c r="BT71" s="531" t="s">
        <v>8549</v>
      </c>
      <c r="BU71" s="51"/>
      <c r="BV71" s="51"/>
      <c r="BW71" s="51"/>
      <c r="BX71" s="51"/>
      <c r="BY71" s="91" t="s">
        <v>1152</v>
      </c>
      <c r="BZ71" s="51" t="s">
        <v>1379</v>
      </c>
      <c r="CA71" s="51"/>
      <c r="CN71" s="2">
        <v>4030</v>
      </c>
      <c r="CO71" s="489" t="str">
        <f t="shared" si="23"/>
        <v>TRAYS/COASTERS/TRIVETS/BOWLS</v>
      </c>
      <c r="CP71" s="489" t="str">
        <f t="shared" si="24"/>
        <v>HOUS</v>
      </c>
      <c r="CQ71" s="489">
        <f t="shared" si="25"/>
        <v>226265</v>
      </c>
      <c r="CR71" s="489">
        <f t="shared" si="26"/>
        <v>19395.185158999982</v>
      </c>
      <c r="CS71" s="847">
        <f t="shared" si="21"/>
        <v>8.5718892267915861E-2</v>
      </c>
      <c r="CV71" s="489">
        <f t="shared" ref="CV71:CV134" si="28">CW71+0</f>
        <v>6169</v>
      </c>
      <c r="CW71" s="2" t="s">
        <v>6440</v>
      </c>
      <c r="CX71" s="2" t="s">
        <v>6221</v>
      </c>
      <c r="CY71" s="2" t="s">
        <v>1666</v>
      </c>
      <c r="CZ71" s="572"/>
      <c r="DA71" s="489"/>
      <c r="DB71" s="2">
        <v>4031</v>
      </c>
      <c r="DC71" s="2" t="s">
        <v>220</v>
      </c>
      <c r="DD71" s="489"/>
      <c r="DH71" s="2">
        <v>5094</v>
      </c>
      <c r="DI71" s="2" t="s">
        <v>6374</v>
      </c>
      <c r="DJ71" s="2">
        <v>51128</v>
      </c>
      <c r="DK71" s="2">
        <v>30004.743965999995</v>
      </c>
      <c r="DL71" s="2">
        <v>0.58685542102174926</v>
      </c>
      <c r="DN71" s="2">
        <v>5102</v>
      </c>
      <c r="DO71" s="2">
        <v>1249261</v>
      </c>
      <c r="DP71" s="2">
        <v>37314.423516999967</v>
      </c>
      <c r="DQ71" s="2">
        <v>2.9869197483152012E-2</v>
      </c>
      <c r="DT71" s="489">
        <f t="shared" si="27"/>
        <v>4030</v>
      </c>
      <c r="DU71" s="2" t="s">
        <v>6360</v>
      </c>
      <c r="DV71" s="2" t="s">
        <v>6210</v>
      </c>
      <c r="DW71" s="2" t="s">
        <v>1635</v>
      </c>
    </row>
    <row r="72" spans="1:133">
      <c r="A72" s="1610">
        <v>6030</v>
      </c>
      <c r="B72" s="1612" t="s">
        <v>235</v>
      </c>
      <c r="C72" s="909" t="str">
        <f t="shared" si="18"/>
        <v/>
      </c>
      <c r="D72" s="1278" t="s">
        <v>6629</v>
      </c>
      <c r="E72" s="900"/>
      <c r="F72" s="900"/>
      <c r="G72" s="447"/>
      <c r="H72" s="447"/>
      <c r="I72"/>
      <c r="J72" s="447">
        <v>9</v>
      </c>
      <c r="K72" s="610" t="s">
        <v>4327</v>
      </c>
      <c r="L72"/>
      <c r="M72"/>
      <c r="N72"/>
      <c r="O72" s="3"/>
      <c r="P72" s="3"/>
      <c r="Q72" s="3"/>
      <c r="R72" s="3"/>
      <c r="S72" s="3"/>
      <c r="T72" s="923"/>
      <c r="U72" s="923"/>
      <c r="V72" s="923"/>
      <c r="W72" s="923"/>
      <c r="X72" s="923"/>
      <c r="Y72" s="923"/>
      <c r="Z72" s="923"/>
      <c r="AA72" s="923"/>
      <c r="AB72" s="923"/>
      <c r="AC72" s="923"/>
      <c r="AD72" s="923"/>
      <c r="AG72" s="489" t="s">
        <v>4050</v>
      </c>
      <c r="AH72" t="s">
        <v>476</v>
      </c>
      <c r="AI72"/>
      <c r="AJ72" t="s">
        <v>1638</v>
      </c>
      <c r="AK72">
        <v>5089</v>
      </c>
      <c r="AL72" t="s">
        <v>224</v>
      </c>
      <c r="AM72" t="s">
        <v>1639</v>
      </c>
      <c r="AN72" t="s">
        <v>1653</v>
      </c>
      <c r="AO72" s="1295" t="str">
        <f t="shared" si="19"/>
        <v>P</v>
      </c>
      <c r="AS72" s="489" t="s">
        <v>2990</v>
      </c>
      <c r="AT72" s="489">
        <v>1</v>
      </c>
      <c r="AU72" s="574"/>
      <c r="AV72" s="574"/>
      <c r="AW72" s="489"/>
      <c r="BB72" s="489" t="str">
        <f t="shared" si="20"/>
        <v>12 - Collegiate</v>
      </c>
      <c r="BC72" s="1296" t="s">
        <v>5182</v>
      </c>
      <c r="BD72" s="1297" t="s">
        <v>5183</v>
      </c>
      <c r="BE72" s="1297" t="s">
        <v>5183</v>
      </c>
      <c r="BF72" s="829">
        <v>41071</v>
      </c>
      <c r="BH72" s="1299" t="s">
        <v>9008</v>
      </c>
      <c r="BR72" s="430" t="s">
        <v>750</v>
      </c>
      <c r="BS72" s="426" t="s">
        <v>2172</v>
      </c>
      <c r="BT72" s="531" t="s">
        <v>8549</v>
      </c>
      <c r="BU72" s="51"/>
      <c r="BV72" s="51"/>
      <c r="BW72" s="51"/>
      <c r="BX72" s="51"/>
      <c r="BY72" s="91" t="s">
        <v>1153</v>
      </c>
      <c r="BZ72" s="51" t="s">
        <v>1378</v>
      </c>
      <c r="CA72" s="51"/>
      <c r="CN72" s="2">
        <v>4031</v>
      </c>
      <c r="CO72" s="489" t="str">
        <f t="shared" si="23"/>
        <v>WINE/BAR ACCESS</v>
      </c>
      <c r="CP72" s="489" t="str">
        <f t="shared" si="24"/>
        <v>BARW</v>
      </c>
      <c r="CQ72" s="489">
        <f t="shared" si="25"/>
        <v>447670</v>
      </c>
      <c r="CR72" s="489">
        <f t="shared" si="26"/>
        <v>51321.228119999992</v>
      </c>
      <c r="CS72" s="847">
        <f t="shared" si="21"/>
        <v>0.11464075796903968</v>
      </c>
      <c r="CV72" s="489">
        <f t="shared" si="28"/>
        <v>8101</v>
      </c>
      <c r="CW72" s="2" t="s">
        <v>6526</v>
      </c>
      <c r="CX72" s="2" t="s">
        <v>300</v>
      </c>
      <c r="CY72" s="2" t="s">
        <v>1680</v>
      </c>
      <c r="CZ72" s="572" t="s">
        <v>1578</v>
      </c>
      <c r="DA72" s="489"/>
      <c r="DB72" s="2">
        <v>4033</v>
      </c>
      <c r="DC72" s="2" t="s">
        <v>221</v>
      </c>
      <c r="DD72" s="489"/>
      <c r="DH72" s="2">
        <v>5095</v>
      </c>
      <c r="DI72" s="2" t="s">
        <v>6375</v>
      </c>
      <c r="DJ72" s="2">
        <v>558446</v>
      </c>
      <c r="DK72" s="2">
        <v>3023.9761339999982</v>
      </c>
      <c r="DL72" s="2">
        <v>5.4149839626391775E-3</v>
      </c>
      <c r="DN72" s="2">
        <v>5910</v>
      </c>
      <c r="DO72" s="2">
        <v>73503</v>
      </c>
      <c r="DP72" s="2">
        <v>277648.73424599977</v>
      </c>
      <c r="DQ72" s="2">
        <v>3.7773796205052825</v>
      </c>
      <c r="DT72" s="489">
        <f t="shared" si="27"/>
        <v>4031</v>
      </c>
      <c r="DU72" s="2" t="s">
        <v>6361</v>
      </c>
      <c r="DV72" s="2" t="s">
        <v>220</v>
      </c>
      <c r="DW72" s="2" t="s">
        <v>1630</v>
      </c>
    </row>
    <row r="73" spans="1:133">
      <c r="A73" s="1610">
        <v>6031</v>
      </c>
      <c r="B73" s="1612" t="s">
        <v>236</v>
      </c>
      <c r="C73" s="909" t="str">
        <f t="shared" si="18"/>
        <v/>
      </c>
      <c r="D73" s="1278"/>
      <c r="E73" s="900"/>
      <c r="F73" s="900"/>
      <c r="G73" s="447"/>
      <c r="H73" s="447"/>
      <c r="I73"/>
      <c r="J73" s="447">
        <v>10</v>
      </c>
      <c r="K73" s="788" t="s">
        <v>4315</v>
      </c>
      <c r="L73"/>
      <c r="M73"/>
      <c r="N73"/>
      <c r="O73" s="3"/>
      <c r="P73" s="3"/>
      <c r="Q73" s="3"/>
      <c r="R73" s="3"/>
      <c r="S73" s="3"/>
      <c r="T73" s="923"/>
      <c r="U73" s="923"/>
      <c r="V73" s="923"/>
      <c r="W73" s="923"/>
      <c r="X73" s="923"/>
      <c r="Y73" s="923"/>
      <c r="Z73" s="923"/>
      <c r="AA73" s="923"/>
      <c r="AB73" s="923"/>
      <c r="AC73" s="923"/>
      <c r="AD73" s="923"/>
      <c r="AG73" s="489" t="s">
        <v>4050</v>
      </c>
      <c r="AH73" t="s">
        <v>476</v>
      </c>
      <c r="AI73"/>
      <c r="AJ73" t="s">
        <v>1652</v>
      </c>
      <c r="AK73">
        <v>5092</v>
      </c>
      <c r="AL73" t="s">
        <v>226</v>
      </c>
      <c r="AM73" t="s">
        <v>1639</v>
      </c>
      <c r="AN73" t="s">
        <v>1653</v>
      </c>
      <c r="AO73" s="1295" t="str">
        <f t="shared" si="19"/>
        <v>P</v>
      </c>
      <c r="AS73" s="489" t="s">
        <v>3002</v>
      </c>
      <c r="AT73" s="489">
        <v>1</v>
      </c>
      <c r="AU73" s="574"/>
      <c r="AV73" s="574"/>
      <c r="AW73" s="489"/>
      <c r="BB73" s="489" t="str">
        <f t="shared" si="20"/>
        <v>121 - CONDITIONER</v>
      </c>
      <c r="BC73" s="1296" t="s">
        <v>8256</v>
      </c>
      <c r="BD73" s="1297" t="s">
        <v>8257</v>
      </c>
      <c r="BE73" s="1297" t="s">
        <v>8257</v>
      </c>
      <c r="BF73" s="829">
        <v>44078</v>
      </c>
      <c r="BH73" s="1296" t="s">
        <v>9267</v>
      </c>
      <c r="BR73" s="430" t="s">
        <v>13</v>
      </c>
      <c r="BS73" s="426" t="s">
        <v>2172</v>
      </c>
      <c r="BT73" s="531" t="s">
        <v>8549</v>
      </c>
      <c r="BU73" s="51"/>
      <c r="BV73" s="51"/>
      <c r="BW73" s="51"/>
      <c r="BX73" s="51"/>
      <c r="BY73" s="91" t="s">
        <v>1154</v>
      </c>
      <c r="BZ73" s="51" t="s">
        <v>1376</v>
      </c>
      <c r="CA73" s="51"/>
      <c r="CN73" s="2">
        <v>4033</v>
      </c>
      <c r="CO73" s="489" t="str">
        <f t="shared" si="23"/>
        <v>COFFEE/TEA ACCESS</v>
      </c>
      <c r="CP73" s="489" t="str">
        <f t="shared" si="24"/>
        <v>HOUS</v>
      </c>
      <c r="CQ73" s="489">
        <f t="shared" si="25"/>
        <v>129470</v>
      </c>
      <c r="CR73" s="489">
        <f t="shared" si="26"/>
        <v>24219.894589000007</v>
      </c>
      <c r="CS73" s="847">
        <f t="shared" si="21"/>
        <v>0.18706954961767211</v>
      </c>
      <c r="CV73" s="489">
        <f t="shared" si="28"/>
        <v>8103</v>
      </c>
      <c r="CW73" s="2" t="s">
        <v>6527</v>
      </c>
      <c r="CX73" s="2" t="s">
        <v>301</v>
      </c>
      <c r="CY73" s="2" t="s">
        <v>1680</v>
      </c>
      <c r="CZ73" s="572" t="s">
        <v>1578</v>
      </c>
      <c r="DA73" s="489"/>
      <c r="DB73" s="2">
        <v>4034</v>
      </c>
      <c r="DC73" s="2" t="s">
        <v>222</v>
      </c>
      <c r="DD73" s="489"/>
      <c r="DH73" s="2">
        <v>5096</v>
      </c>
      <c r="DI73" s="2" t="s">
        <v>6376</v>
      </c>
      <c r="DJ73" s="2">
        <v>2680300</v>
      </c>
      <c r="DK73" s="2">
        <v>111585.32682200019</v>
      </c>
      <c r="DL73" s="2">
        <v>4.1631655718389803E-2</v>
      </c>
      <c r="DN73" s="2">
        <v>5920</v>
      </c>
      <c r="DO73" s="2">
        <v>114942</v>
      </c>
      <c r="DP73" s="2">
        <v>380460.11892400018</v>
      </c>
      <c r="DQ73" s="2">
        <v>3.310018260722801</v>
      </c>
      <c r="DT73" s="489">
        <f t="shared" si="27"/>
        <v>4033</v>
      </c>
      <c r="DU73" s="2" t="s">
        <v>6362</v>
      </c>
      <c r="DV73" s="2" t="s">
        <v>221</v>
      </c>
      <c r="DW73" s="2" t="s">
        <v>1635</v>
      </c>
    </row>
    <row r="74" spans="1:133">
      <c r="A74" s="1610">
        <v>6032</v>
      </c>
      <c r="B74" s="1612" t="s">
        <v>237</v>
      </c>
      <c r="C74" s="909" t="str">
        <f t="shared" si="18"/>
        <v/>
      </c>
      <c r="D74" s="1278"/>
      <c r="E74" s="900"/>
      <c r="F74" s="900"/>
      <c r="G74" s="447"/>
      <c r="H74" s="447"/>
      <c r="I74"/>
      <c r="J74" s="447">
        <v>11</v>
      </c>
      <c r="K74" s="584" t="s">
        <v>4316</v>
      </c>
      <c r="L74"/>
      <c r="M74"/>
      <c r="N74"/>
      <c r="O74" s="3"/>
      <c r="P74" s="3"/>
      <c r="Q74" s="3"/>
      <c r="R74" s="3"/>
      <c r="S74" s="3"/>
      <c r="T74" s="923"/>
      <c r="U74" s="923"/>
      <c r="V74" s="923"/>
      <c r="W74" s="923"/>
      <c r="X74" s="923"/>
      <c r="Y74" s="923"/>
      <c r="Z74" s="923"/>
      <c r="AA74" s="923"/>
      <c r="AB74" s="923"/>
      <c r="AC74" s="923"/>
      <c r="AD74" s="923"/>
      <c r="AG74" s="489" t="s">
        <v>4050</v>
      </c>
      <c r="AH74" t="s">
        <v>476</v>
      </c>
      <c r="AI74"/>
      <c r="AJ74" t="s">
        <v>1652</v>
      </c>
      <c r="AK74">
        <v>5093</v>
      </c>
      <c r="AL74" t="s">
        <v>227</v>
      </c>
      <c r="AM74" t="s">
        <v>1639</v>
      </c>
      <c r="AN74" t="s">
        <v>1653</v>
      </c>
      <c r="AO74" s="1295" t="str">
        <f t="shared" si="19"/>
        <v>P</v>
      </c>
      <c r="AS74" s="489" t="s">
        <v>4117</v>
      </c>
      <c r="AT74" s="489">
        <v>1</v>
      </c>
      <c r="AU74" s="574"/>
      <c r="AV74" s="574"/>
      <c r="AW74" s="489"/>
      <c r="BB74" s="489" t="str">
        <f t="shared" si="20"/>
        <v>02 - Contemporary</v>
      </c>
      <c r="BC74" s="1296" t="s">
        <v>477</v>
      </c>
      <c r="BD74" s="1297" t="s">
        <v>5164</v>
      </c>
      <c r="BE74" s="1297" t="s">
        <v>5164</v>
      </c>
      <c r="BF74" s="829">
        <v>39799</v>
      </c>
      <c r="BH74" s="1299" t="s">
        <v>8342</v>
      </c>
      <c r="BR74" s="430" t="s">
        <v>751</v>
      </c>
      <c r="BS74" s="426" t="s">
        <v>2172</v>
      </c>
      <c r="BT74" s="531" t="s">
        <v>8549</v>
      </c>
      <c r="BU74" s="51"/>
      <c r="BV74" s="51"/>
      <c r="BW74" s="51"/>
      <c r="BX74" s="51"/>
      <c r="BY74" s="91" t="s">
        <v>1155</v>
      </c>
      <c r="BZ74" s="51" t="s">
        <v>1435</v>
      </c>
      <c r="CA74" s="51"/>
      <c r="CN74" s="2">
        <v>4034</v>
      </c>
      <c r="CO74" s="489" t="str">
        <f t="shared" si="23"/>
        <v>GOURMET HOUSEWARES</v>
      </c>
      <c r="CP74" s="489" t="str">
        <f t="shared" si="24"/>
        <v>HOUS</v>
      </c>
      <c r="CQ74" s="489" t="str">
        <f t="shared" si="25"/>
        <v/>
      </c>
      <c r="CR74" s="489" t="str">
        <f t="shared" si="26"/>
        <v/>
      </c>
      <c r="CS74" s="847">
        <f t="shared" si="21"/>
        <v>0.18160732426035275</v>
      </c>
      <c r="CV74" s="489">
        <f t="shared" si="28"/>
        <v>8110</v>
      </c>
      <c r="CW74" s="2" t="s">
        <v>6528</v>
      </c>
      <c r="CX74" s="2" t="s">
        <v>302</v>
      </c>
      <c r="CY74" s="2" t="s">
        <v>1680</v>
      </c>
      <c r="CZ74" s="572" t="s">
        <v>1578</v>
      </c>
      <c r="DA74" s="489"/>
      <c r="DB74" s="2">
        <v>4039</v>
      </c>
      <c r="DC74" s="2" t="s">
        <v>6211</v>
      </c>
      <c r="DD74" s="489"/>
      <c r="DH74" s="2">
        <v>5097</v>
      </c>
      <c r="DI74" s="2" t="s">
        <v>6377</v>
      </c>
      <c r="DJ74" s="2">
        <v>9611336</v>
      </c>
      <c r="DK74" s="2">
        <v>201975.64794399912</v>
      </c>
      <c r="DL74" s="2">
        <v>2.1014315589840904E-2</v>
      </c>
      <c r="DN74" s="2">
        <v>5930</v>
      </c>
      <c r="DO74" s="2">
        <v>133138</v>
      </c>
      <c r="DP74" s="2">
        <v>967741.20519599866</v>
      </c>
      <c r="DQ74" s="2">
        <v>7.2687076957442551</v>
      </c>
      <c r="DT74" s="489">
        <f t="shared" si="27"/>
        <v>4034</v>
      </c>
      <c r="DU74" s="2" t="s">
        <v>6363</v>
      </c>
      <c r="DV74" s="2" t="s">
        <v>222</v>
      </c>
      <c r="DW74" s="2" t="s">
        <v>1635</v>
      </c>
    </row>
    <row r="75" spans="1:133">
      <c r="A75" s="1610">
        <v>6036</v>
      </c>
      <c r="B75" s="1612" t="s">
        <v>1595</v>
      </c>
      <c r="C75" s="909" t="str">
        <f t="shared" si="18"/>
        <v/>
      </c>
      <c r="D75" s="1278"/>
      <c r="E75" s="900"/>
      <c r="F75" s="900"/>
      <c r="G75" s="447"/>
      <c r="H75" s="447"/>
      <c r="I75"/>
      <c r="J75" s="447">
        <v>12</v>
      </c>
      <c r="K75" s="584" t="s">
        <v>4317</v>
      </c>
      <c r="L75"/>
      <c r="M75"/>
      <c r="N75"/>
      <c r="O75" s="3"/>
      <c r="P75" s="3"/>
      <c r="Q75" s="3"/>
      <c r="R75" s="3"/>
      <c r="S75" s="3"/>
      <c r="T75" s="923"/>
      <c r="U75" s="923"/>
      <c r="V75" s="923"/>
      <c r="W75" s="923"/>
      <c r="X75" s="923"/>
      <c r="Y75" s="923"/>
      <c r="Z75" s="923"/>
      <c r="AA75" s="923"/>
      <c r="AB75" s="923"/>
      <c r="AC75" s="923"/>
      <c r="AD75" s="923"/>
      <c r="AG75" s="489" t="s">
        <v>4050</v>
      </c>
      <c r="AH75" t="s">
        <v>476</v>
      </c>
      <c r="AI75"/>
      <c r="AJ75" t="s">
        <v>1652</v>
      </c>
      <c r="AK75">
        <v>5094</v>
      </c>
      <c r="AL75" t="s">
        <v>8595</v>
      </c>
      <c r="AM75" t="s">
        <v>1639</v>
      </c>
      <c r="AN75" t="s">
        <v>1653</v>
      </c>
      <c r="AO75" s="1295" t="str">
        <f t="shared" si="19"/>
        <v>P</v>
      </c>
      <c r="AS75" s="489" t="s">
        <v>3022</v>
      </c>
      <c r="AT75" s="489">
        <v>1</v>
      </c>
      <c r="AU75" s="574"/>
      <c r="AV75" s="574"/>
      <c r="AW75" s="489"/>
      <c r="BB75" s="489" t="str">
        <f t="shared" si="20"/>
        <v>123 - COOLING</v>
      </c>
      <c r="BC75" s="1296" t="s">
        <v>8260</v>
      </c>
      <c r="BD75" s="1297" t="s">
        <v>6276</v>
      </c>
      <c r="BE75" s="1297" t="s">
        <v>6276</v>
      </c>
      <c r="BF75" s="829">
        <v>44082</v>
      </c>
      <c r="BH75" s="1296" t="s">
        <v>9268</v>
      </c>
      <c r="BR75" s="430" t="s">
        <v>752</v>
      </c>
      <c r="BS75" s="426" t="s">
        <v>2172</v>
      </c>
      <c r="BT75" s="1303" t="s">
        <v>8548</v>
      </c>
      <c r="BU75" s="51"/>
      <c r="BV75" s="51"/>
      <c r="BW75" s="51"/>
      <c r="BX75" s="51"/>
      <c r="BY75" s="91" t="s">
        <v>1156</v>
      </c>
      <c r="BZ75" s="51" t="s">
        <v>1377</v>
      </c>
      <c r="CA75" s="51"/>
      <c r="CN75" s="2">
        <v>4039</v>
      </c>
      <c r="CO75" s="489" t="str">
        <f t="shared" si="23"/>
        <v>COOLERS/INSULATED</v>
      </c>
      <c r="CP75" s="489" t="str">
        <f t="shared" si="24"/>
        <v>HOUS</v>
      </c>
      <c r="CQ75" s="489">
        <f t="shared" si="25"/>
        <v>93882</v>
      </c>
      <c r="CR75" s="489">
        <f t="shared" si="26"/>
        <v>19507.862577999997</v>
      </c>
      <c r="CS75" s="847">
        <f t="shared" si="21"/>
        <v>0.20779129735199503</v>
      </c>
      <c r="CV75" s="489">
        <f t="shared" si="28"/>
        <v>8112</v>
      </c>
      <c r="CW75" s="2" t="s">
        <v>6529</v>
      </c>
      <c r="CX75" s="2" t="s">
        <v>303</v>
      </c>
      <c r="CY75" s="2" t="s">
        <v>1680</v>
      </c>
      <c r="CZ75" s="572" t="s">
        <v>1578</v>
      </c>
      <c r="DA75" s="489"/>
      <c r="DB75" s="2">
        <v>4043</v>
      </c>
      <c r="DC75" s="2" t="s">
        <v>2555</v>
      </c>
      <c r="DD75" s="489"/>
      <c r="DH75" s="2">
        <v>5098</v>
      </c>
      <c r="DI75" s="2" t="s">
        <v>6378</v>
      </c>
      <c r="DJ75" s="2">
        <v>1208494</v>
      </c>
      <c r="DK75" s="2">
        <v>41212.64649399987</v>
      </c>
      <c r="DL75" s="2">
        <v>3.4102483333802128E-2</v>
      </c>
      <c r="DN75" s="2">
        <v>5940</v>
      </c>
      <c r="DO75" s="2">
        <v>86912</v>
      </c>
      <c r="DP75" s="2">
        <v>971534.07391100144</v>
      </c>
      <c r="DQ75" s="2">
        <v>11.178365172945064</v>
      </c>
      <c r="DT75" s="489">
        <f t="shared" si="27"/>
        <v>4039</v>
      </c>
      <c r="DU75" s="2" t="s">
        <v>6364</v>
      </c>
      <c r="DV75" s="2" t="s">
        <v>6211</v>
      </c>
      <c r="DW75" s="2" t="s">
        <v>1635</v>
      </c>
    </row>
    <row r="76" spans="1:133">
      <c r="A76" s="1610">
        <v>6037</v>
      </c>
      <c r="B76" s="1612" t="s">
        <v>238</v>
      </c>
      <c r="C76" s="909" t="str">
        <f t="shared" si="18"/>
        <v/>
      </c>
      <c r="D76" s="1278"/>
      <c r="E76" s="900"/>
      <c r="F76" s="900"/>
      <c r="G76" s="447"/>
      <c r="H76" s="447"/>
      <c r="I76"/>
      <c r="J76" s="447">
        <v>13</v>
      </c>
      <c r="K76" s="610" t="s">
        <v>4319</v>
      </c>
      <c r="L76"/>
      <c r="M76"/>
      <c r="N76"/>
      <c r="O76" s="3"/>
      <c r="P76" s="3"/>
      <c r="Q76" s="3"/>
      <c r="R76" s="3"/>
      <c r="S76" s="3"/>
      <c r="T76" s="923"/>
      <c r="U76" s="923"/>
      <c r="V76" s="923"/>
      <c r="W76" s="923"/>
      <c r="X76" s="923"/>
      <c r="Y76" s="923"/>
      <c r="Z76" s="923"/>
      <c r="AA76" s="923"/>
      <c r="AB76" s="923"/>
      <c r="AC76" s="923"/>
      <c r="AD76" s="923"/>
      <c r="AG76" s="489" t="s">
        <v>4050</v>
      </c>
      <c r="AH76" t="s">
        <v>476</v>
      </c>
      <c r="AI76"/>
      <c r="AJ76" t="s">
        <v>1652</v>
      </c>
      <c r="AK76">
        <v>5096</v>
      </c>
      <c r="AL76" t="s">
        <v>8450</v>
      </c>
      <c r="AM76" t="s">
        <v>1639</v>
      </c>
      <c r="AN76" t="s">
        <v>1653</v>
      </c>
      <c r="AO76" s="1295" t="str">
        <f t="shared" si="19"/>
        <v>P</v>
      </c>
      <c r="AS76" s="489" t="s">
        <v>4497</v>
      </c>
      <c r="AT76" s="489">
        <v>1</v>
      </c>
      <c r="AU76" s="574"/>
      <c r="AV76" s="574"/>
      <c r="AW76" s="489"/>
      <c r="BB76" s="489" t="str">
        <f t="shared" si="20"/>
        <v>82 - COOLING</v>
      </c>
      <c r="BC76" s="1299" t="s">
        <v>6275</v>
      </c>
      <c r="BD76" s="1298" t="s">
        <v>6276</v>
      </c>
      <c r="BE76" s="1298" t="s">
        <v>6276</v>
      </c>
      <c r="BF76" s="828">
        <v>43719</v>
      </c>
      <c r="BH76" s="1299" t="s">
        <v>9009</v>
      </c>
      <c r="BR76" s="430" t="s">
        <v>165</v>
      </c>
      <c r="BS76" s="426" t="s">
        <v>2172</v>
      </c>
      <c r="BT76" s="531" t="s">
        <v>8549</v>
      </c>
      <c r="BU76" s="51"/>
      <c r="BV76" s="51"/>
      <c r="BW76" s="51"/>
      <c r="BX76" s="51"/>
      <c r="BY76" s="91" t="s">
        <v>1157</v>
      </c>
      <c r="BZ76" s="51" t="s">
        <v>847</v>
      </c>
      <c r="CA76" s="51"/>
      <c r="CN76" s="2">
        <v>4043</v>
      </c>
      <c r="CO76" s="489" t="str">
        <f t="shared" si="23"/>
        <v>BIRD FEEDERS &amp; HOUSES</v>
      </c>
      <c r="CP76" s="489" t="str">
        <f t="shared" si="24"/>
        <v>LGDC</v>
      </c>
      <c r="CQ76" s="489">
        <f t="shared" si="25"/>
        <v>128628</v>
      </c>
      <c r="CR76" s="489">
        <f t="shared" si="26"/>
        <v>38603.668777999963</v>
      </c>
      <c r="CS76" s="847">
        <f t="shared" si="21"/>
        <v>0.30011870493205184</v>
      </c>
      <c r="CV76" s="489">
        <f t="shared" si="28"/>
        <v>8114</v>
      </c>
      <c r="CW76" s="2" t="s">
        <v>6530</v>
      </c>
      <c r="CX76" s="2" t="s">
        <v>304</v>
      </c>
      <c r="CY76" s="2" t="s">
        <v>1680</v>
      </c>
      <c r="CZ76" s="572" t="s">
        <v>1578</v>
      </c>
      <c r="DA76" s="489"/>
      <c r="DB76" s="2">
        <v>4046</v>
      </c>
      <c r="DC76" s="2" t="s">
        <v>6212</v>
      </c>
      <c r="DD76" s="489"/>
      <c r="DH76" s="2">
        <v>5099</v>
      </c>
      <c r="DI76" s="2" t="s">
        <v>6379</v>
      </c>
      <c r="DJ76" s="2">
        <v>2070388</v>
      </c>
      <c r="DK76" s="2">
        <v>12861.612341999937</v>
      </c>
      <c r="DL76" s="2">
        <v>6.2121748879919786E-3</v>
      </c>
      <c r="DN76" s="2">
        <v>6028</v>
      </c>
      <c r="DO76" s="2">
        <v>1064371</v>
      </c>
      <c r="DP76" s="2">
        <v>147169.7525700001</v>
      </c>
      <c r="DQ76" s="2">
        <v>0.13826922433061414</v>
      </c>
      <c r="DT76" s="489">
        <f t="shared" si="27"/>
        <v>4043</v>
      </c>
      <c r="DU76" s="2" t="s">
        <v>6365</v>
      </c>
      <c r="DV76" s="2" t="s">
        <v>2555</v>
      </c>
      <c r="DW76" s="2" t="s">
        <v>1674</v>
      </c>
    </row>
    <row r="77" spans="1:133">
      <c r="A77" s="1610">
        <v>6038</v>
      </c>
      <c r="B77" s="1612" t="s">
        <v>8718</v>
      </c>
      <c r="C77" s="909" t="str">
        <f t="shared" si="18"/>
        <v/>
      </c>
      <c r="D77" s="1278"/>
      <c r="E77" s="900"/>
      <c r="F77" s="900"/>
      <c r="G77" s="447"/>
      <c r="H77" s="447"/>
      <c r="I77"/>
      <c r="J77" s="447">
        <v>14</v>
      </c>
      <c r="K77" s="584" t="s">
        <v>4322</v>
      </c>
      <c r="L77"/>
      <c r="M77"/>
      <c r="N77"/>
      <c r="O77" s="3"/>
      <c r="P77" s="3"/>
      <c r="Q77" s="3"/>
      <c r="R77" s="3"/>
      <c r="S77" s="3"/>
      <c r="T77" s="923"/>
      <c r="U77" s="923"/>
      <c r="V77" s="923"/>
      <c r="W77" s="923"/>
      <c r="X77" s="923"/>
      <c r="Y77" s="923"/>
      <c r="Z77" s="923"/>
      <c r="AA77" s="923"/>
      <c r="AB77" s="923"/>
      <c r="AC77" s="923"/>
      <c r="AD77" s="923"/>
      <c r="AG77" s="489" t="s">
        <v>4050</v>
      </c>
      <c r="AH77" t="s">
        <v>476</v>
      </c>
      <c r="AI77"/>
      <c r="AJ77" t="s">
        <v>1652</v>
      </c>
      <c r="AK77">
        <v>5097</v>
      </c>
      <c r="AL77" t="s">
        <v>6213</v>
      </c>
      <c r="AM77" t="s">
        <v>1639</v>
      </c>
      <c r="AN77" t="s">
        <v>1653</v>
      </c>
      <c r="AO77" s="1295" t="str">
        <f t="shared" si="19"/>
        <v>P</v>
      </c>
      <c r="AS77" s="489" t="s">
        <v>3029</v>
      </c>
      <c r="AT77" s="489">
        <v>1</v>
      </c>
      <c r="AU77" s="574"/>
      <c r="AV77" s="574"/>
      <c r="AW77" s="489"/>
      <c r="BB77" s="489" t="str">
        <f t="shared" si="20"/>
        <v>247 - COTTON</v>
      </c>
      <c r="BC77" s="1296" t="s">
        <v>8969</v>
      </c>
      <c r="BD77" s="1297" t="s">
        <v>8384</v>
      </c>
      <c r="BE77" s="1297" t="s">
        <v>8384</v>
      </c>
      <c r="BF77" s="829">
        <v>44601</v>
      </c>
      <c r="BH77" s="1296" t="s">
        <v>5599</v>
      </c>
      <c r="BR77" s="430" t="s">
        <v>753</v>
      </c>
      <c r="BS77" s="426" t="s">
        <v>2172</v>
      </c>
      <c r="BT77" s="531" t="s">
        <v>8549</v>
      </c>
      <c r="BU77" s="51"/>
      <c r="BV77" s="51"/>
      <c r="BW77" s="51"/>
      <c r="BX77" s="51"/>
      <c r="BY77" s="91" t="s">
        <v>1158</v>
      </c>
      <c r="BZ77" s="51" t="s">
        <v>1380</v>
      </c>
      <c r="CA77" s="51"/>
      <c r="CN77" s="2">
        <v>4046</v>
      </c>
      <c r="CO77" s="489" t="str">
        <f t="shared" si="23"/>
        <v>BASKETS/BINS/CUBES</v>
      </c>
      <c r="CP77" s="489" t="str">
        <f t="shared" si="24"/>
        <v>CSHP</v>
      </c>
      <c r="CQ77" s="489">
        <f t="shared" si="25"/>
        <v>374198</v>
      </c>
      <c r="CR77" s="489">
        <f t="shared" si="26"/>
        <v>150208.53525599994</v>
      </c>
      <c r="CS77" s="847">
        <f t="shared" si="21"/>
        <v>0.40141458601061453</v>
      </c>
      <c r="CV77" s="489">
        <f t="shared" si="28"/>
        <v>8121</v>
      </c>
      <c r="CW77" s="2" t="s">
        <v>6531</v>
      </c>
      <c r="CX77" s="2" t="s">
        <v>305</v>
      </c>
      <c r="CY77" s="2" t="s">
        <v>1680</v>
      </c>
      <c r="CZ77" s="572" t="s">
        <v>1578</v>
      </c>
      <c r="DA77" s="489"/>
      <c r="DB77" s="2">
        <v>4051</v>
      </c>
      <c r="DC77" s="2" t="s">
        <v>1590</v>
      </c>
      <c r="DD77" s="489"/>
      <c r="DH77" s="2">
        <v>5100</v>
      </c>
      <c r="DI77" s="2" t="s">
        <v>6380</v>
      </c>
      <c r="DJ77" s="2">
        <v>3143608</v>
      </c>
      <c r="DK77" s="2">
        <v>42515.798704000073</v>
      </c>
      <c r="DL77" s="2">
        <v>1.3524523001595642E-2</v>
      </c>
      <c r="DN77" s="2">
        <v>6029</v>
      </c>
      <c r="DO77" s="2">
        <v>1039943</v>
      </c>
      <c r="DP77" s="2">
        <v>257732.46319800007</v>
      </c>
      <c r="DQ77" s="2">
        <v>0.24783325932094363</v>
      </c>
      <c r="DT77" s="489">
        <f t="shared" si="27"/>
        <v>4046</v>
      </c>
      <c r="DU77" s="2" t="s">
        <v>6366</v>
      </c>
      <c r="DV77" s="2" t="s">
        <v>6212</v>
      </c>
      <c r="DW77" s="2" t="s">
        <v>1649</v>
      </c>
    </row>
    <row r="78" spans="1:133">
      <c r="A78" s="1610">
        <v>6040</v>
      </c>
      <c r="B78" s="1612" t="s">
        <v>240</v>
      </c>
      <c r="C78" s="909" t="str">
        <f t="shared" si="18"/>
        <v/>
      </c>
      <c r="D78" s="1278"/>
      <c r="E78" s="900"/>
      <c r="F78" s="900"/>
      <c r="G78" s="447"/>
      <c r="H78" s="447"/>
      <c r="I78"/>
      <c r="J78" s="447">
        <v>15</v>
      </c>
      <c r="K78" s="788" t="s">
        <v>4323</v>
      </c>
      <c r="L78"/>
      <c r="M78"/>
      <c r="N78"/>
      <c r="O78" s="3"/>
      <c r="P78" s="3"/>
      <c r="Q78" s="3"/>
      <c r="R78" s="3"/>
      <c r="S78" s="3"/>
      <c r="T78" s="923"/>
      <c r="U78" s="923"/>
      <c r="V78" s="923"/>
      <c r="W78" s="923"/>
      <c r="X78" s="923"/>
      <c r="Y78" s="923"/>
      <c r="Z78" s="923"/>
      <c r="AA78" s="923"/>
      <c r="AB78" s="923"/>
      <c r="AC78" s="923"/>
      <c r="AD78" s="923"/>
      <c r="AG78" s="489" t="s">
        <v>4050</v>
      </c>
      <c r="AH78" t="s">
        <v>476</v>
      </c>
      <c r="AI78"/>
      <c r="AJ78" t="s">
        <v>1652</v>
      </c>
      <c r="AK78">
        <v>5098</v>
      </c>
      <c r="AL78" t="s">
        <v>8712</v>
      </c>
      <c r="AM78" t="s">
        <v>1639</v>
      </c>
      <c r="AN78" t="s">
        <v>1653</v>
      </c>
      <c r="AO78" s="1295" t="str">
        <f t="shared" si="19"/>
        <v>P</v>
      </c>
      <c r="AS78" s="489" t="s">
        <v>3032</v>
      </c>
      <c r="AT78" s="489">
        <v>1</v>
      </c>
      <c r="AU78" s="574"/>
      <c r="AV78" s="574"/>
      <c r="AW78" s="489"/>
      <c r="BB78" s="489" t="str">
        <f t="shared" si="20"/>
        <v>32 - CRAFT</v>
      </c>
      <c r="BC78" s="1296" t="s">
        <v>5225</v>
      </c>
      <c r="BD78" s="1297" t="s">
        <v>5226</v>
      </c>
      <c r="BE78" s="1297" t="s">
        <v>5226</v>
      </c>
      <c r="BF78" s="829">
        <v>41859</v>
      </c>
      <c r="BH78" s="1299" t="s">
        <v>8343</v>
      </c>
      <c r="BR78" s="430" t="s">
        <v>754</v>
      </c>
      <c r="BS78" s="426" t="s">
        <v>2172</v>
      </c>
      <c r="BT78" s="531" t="s">
        <v>8549</v>
      </c>
      <c r="BU78" s="51"/>
      <c r="BV78" s="51"/>
      <c r="BW78" s="51"/>
      <c r="BX78" s="51"/>
      <c r="BY78" s="91" t="s">
        <v>1159</v>
      </c>
      <c r="BZ78" s="51" t="s">
        <v>755</v>
      </c>
      <c r="CA78" s="51"/>
      <c r="CN78" s="2">
        <v>4051</v>
      </c>
      <c r="CO78" s="489" t="str">
        <f t="shared" si="23"/>
        <v>DEC WALL</v>
      </c>
      <c r="CP78" s="489" t="str">
        <f t="shared" si="24"/>
        <v>WALL</v>
      </c>
      <c r="CQ78" s="489">
        <f t="shared" si="25"/>
        <v>201917</v>
      </c>
      <c r="CR78" s="489">
        <f t="shared" si="26"/>
        <v>117521.20384499987</v>
      </c>
      <c r="CS78" s="847">
        <f t="shared" si="21"/>
        <v>0.58202728767265688</v>
      </c>
      <c r="CV78" s="489">
        <f t="shared" si="28"/>
        <v>8127</v>
      </c>
      <c r="CW78" s="2" t="s">
        <v>6532</v>
      </c>
      <c r="CX78" s="2" t="s">
        <v>306</v>
      </c>
      <c r="CY78" s="2" t="s">
        <v>1680</v>
      </c>
      <c r="CZ78" s="572" t="s">
        <v>1578</v>
      </c>
      <c r="DA78" s="489"/>
      <c r="DB78" s="2">
        <v>4053</v>
      </c>
      <c r="DC78" s="2" t="s">
        <v>5228</v>
      </c>
      <c r="DD78" s="489"/>
      <c r="DH78" s="2">
        <v>5101</v>
      </c>
      <c r="DI78" s="2" t="s">
        <v>6381</v>
      </c>
      <c r="DJ78" s="2">
        <v>1192116</v>
      </c>
      <c r="DK78" s="2">
        <v>74993.070807999931</v>
      </c>
      <c r="DL78" s="2">
        <v>6.2907528133168189E-2</v>
      </c>
      <c r="DN78" s="2">
        <v>6030</v>
      </c>
      <c r="DO78" s="2">
        <v>1511082</v>
      </c>
      <c r="DP78" s="2">
        <v>172924.98891299998</v>
      </c>
      <c r="DQ78" s="2">
        <v>0.11443785903941678</v>
      </c>
      <c r="DT78" s="489">
        <f t="shared" si="27"/>
        <v>4051</v>
      </c>
      <c r="DU78" s="2" t="s">
        <v>6367</v>
      </c>
      <c r="DV78" s="2" t="s">
        <v>1590</v>
      </c>
      <c r="DW78" s="2" t="s">
        <v>1650</v>
      </c>
    </row>
    <row r="79" spans="1:133">
      <c r="A79" s="1610">
        <v>6042</v>
      </c>
      <c r="B79" s="1612" t="s">
        <v>5699</v>
      </c>
      <c r="C79" s="909" t="str">
        <f t="shared" si="18"/>
        <v/>
      </c>
      <c r="D79" s="1278"/>
      <c r="E79" s="900"/>
      <c r="F79" s="900"/>
      <c r="G79" s="447"/>
      <c r="H79" s="447"/>
      <c r="I79"/>
      <c r="J79" s="447">
        <v>16</v>
      </c>
      <c r="K79" s="610" t="s">
        <v>4348</v>
      </c>
      <c r="L79"/>
      <c r="M79"/>
      <c r="N79"/>
      <c r="O79" s="3"/>
      <c r="P79" s="3"/>
      <c r="Q79" s="3"/>
      <c r="R79" s="3"/>
      <c r="S79" s="3"/>
      <c r="T79" s="923"/>
      <c r="U79" s="923"/>
      <c r="V79" s="923"/>
      <c r="W79" s="923"/>
      <c r="X79" s="923"/>
      <c r="Y79" s="923"/>
      <c r="Z79" s="923"/>
      <c r="AA79" s="923"/>
      <c r="AB79" s="923"/>
      <c r="AC79" s="923"/>
      <c r="AD79" s="923"/>
      <c r="AG79" s="489" t="s">
        <v>4050</v>
      </c>
      <c r="AH79" t="s">
        <v>476</v>
      </c>
      <c r="AI79"/>
      <c r="AJ79" t="s">
        <v>1652</v>
      </c>
      <c r="AK79">
        <v>5099</v>
      </c>
      <c r="AL79" t="s">
        <v>8597</v>
      </c>
      <c r="AM79" t="s">
        <v>1639</v>
      </c>
      <c r="AN79" t="s">
        <v>1653</v>
      </c>
      <c r="AO79" s="1295" t="str">
        <f t="shared" si="19"/>
        <v>P</v>
      </c>
      <c r="AS79" s="489" t="s">
        <v>3035</v>
      </c>
      <c r="AT79" s="489">
        <v>1</v>
      </c>
      <c r="AU79" s="574"/>
      <c r="AV79" s="574"/>
      <c r="AW79" s="489"/>
      <c r="BB79" s="489" t="str">
        <f t="shared" si="20"/>
        <v>353 - CRAFT MATS</v>
      </c>
      <c r="BC79" s="1299" t="s">
        <v>9520</v>
      </c>
      <c r="BD79" s="1298" t="s">
        <v>9521</v>
      </c>
      <c r="BE79" s="1298" t="s">
        <v>9522</v>
      </c>
      <c r="BF79" s="828">
        <v>44848</v>
      </c>
      <c r="BH79" s="1296" t="s">
        <v>9269</v>
      </c>
      <c r="BR79" s="430" t="s">
        <v>755</v>
      </c>
      <c r="BS79" s="426" t="s">
        <v>2172</v>
      </c>
      <c r="BT79" s="1303" t="s">
        <v>8548</v>
      </c>
      <c r="BU79" s="51"/>
      <c r="BV79" s="51"/>
      <c r="BW79" s="51"/>
      <c r="BX79" s="51"/>
      <c r="BY79" s="91" t="s">
        <v>1160</v>
      </c>
      <c r="BZ79" s="51" t="s">
        <v>1389</v>
      </c>
      <c r="CA79" s="51"/>
      <c r="CN79" s="2">
        <v>4053</v>
      </c>
      <c r="CO79" s="489" t="str">
        <f t="shared" si="23"/>
        <v>LIBRARY</v>
      </c>
      <c r="CP79" s="489" t="str">
        <f t="shared" si="24"/>
        <v>DECO</v>
      </c>
      <c r="CQ79" s="489">
        <f t="shared" si="25"/>
        <v>258539</v>
      </c>
      <c r="CR79" s="489">
        <f t="shared" si="26"/>
        <v>42370.775653000106</v>
      </c>
      <c r="CS79" s="847">
        <f t="shared" si="21"/>
        <v>0.16388543180332601</v>
      </c>
      <c r="CV79" s="489">
        <f t="shared" si="28"/>
        <v>8130</v>
      </c>
      <c r="CW79" s="2" t="s">
        <v>6533</v>
      </c>
      <c r="CX79" s="2" t="s">
        <v>307</v>
      </c>
      <c r="CY79" s="2" t="s">
        <v>1680</v>
      </c>
      <c r="CZ79" s="572" t="s">
        <v>1578</v>
      </c>
      <c r="DA79" s="489"/>
      <c r="DB79" s="2">
        <v>5089</v>
      </c>
      <c r="DC79" s="2" t="s">
        <v>224</v>
      </c>
      <c r="DD79" s="489"/>
      <c r="DH79" s="2">
        <v>5102</v>
      </c>
      <c r="DI79" s="2" t="s">
        <v>6382</v>
      </c>
      <c r="DJ79" s="2">
        <v>2529244</v>
      </c>
      <c r="DK79" s="2">
        <v>74575.940708000257</v>
      </c>
      <c r="DL79" s="2">
        <v>2.9485467083444798E-2</v>
      </c>
      <c r="DN79" s="2">
        <v>6031</v>
      </c>
      <c r="DO79" s="2">
        <v>1152090</v>
      </c>
      <c r="DP79" s="2">
        <v>322632.3692919999</v>
      </c>
      <c r="DQ79" s="2">
        <v>0.28004094236734967</v>
      </c>
      <c r="DT79" s="489">
        <f t="shared" si="27"/>
        <v>4053</v>
      </c>
      <c r="DU79" s="2" t="s">
        <v>6368</v>
      </c>
      <c r="DV79" s="2" t="s">
        <v>5228</v>
      </c>
      <c r="DW79" s="2" t="s">
        <v>1634</v>
      </c>
    </row>
    <row r="80" spans="1:133">
      <c r="A80" s="1610">
        <v>6044</v>
      </c>
      <c r="B80" s="1612" t="s">
        <v>6214</v>
      </c>
      <c r="C80" s="909" t="str">
        <f t="shared" si="18"/>
        <v/>
      </c>
      <c r="D80" s="1278"/>
      <c r="E80" s="900"/>
      <c r="F80" s="900"/>
      <c r="G80" s="447"/>
      <c r="H80" s="447"/>
      <c r="I80"/>
      <c r="J80"/>
      <c r="K80"/>
      <c r="L80"/>
      <c r="M80"/>
      <c r="N80"/>
      <c r="O80" s="3"/>
      <c r="P80" s="3"/>
      <c r="Q80" s="3"/>
      <c r="R80" s="3"/>
      <c r="S80" s="3"/>
      <c r="T80" s="923"/>
      <c r="U80" s="923"/>
      <c r="V80" s="923"/>
      <c r="W80" s="923"/>
      <c r="X80" s="923"/>
      <c r="Y80" s="923"/>
      <c r="Z80" s="923"/>
      <c r="AA80" s="923"/>
      <c r="AB80" s="923"/>
      <c r="AC80" s="923"/>
      <c r="AD80" s="923"/>
      <c r="AG80" s="489" t="s">
        <v>4050</v>
      </c>
      <c r="AH80" t="s">
        <v>476</v>
      </c>
      <c r="AI80"/>
      <c r="AJ80" t="s">
        <v>1652</v>
      </c>
      <c r="AK80">
        <v>5101</v>
      </c>
      <c r="AL80" t="s">
        <v>223</v>
      </c>
      <c r="AM80" t="s">
        <v>1639</v>
      </c>
      <c r="AN80" t="s">
        <v>1653</v>
      </c>
      <c r="AO80" s="1295" t="str">
        <f t="shared" si="19"/>
        <v>P</v>
      </c>
      <c r="AS80" s="489" t="s">
        <v>3040</v>
      </c>
      <c r="AT80" s="489">
        <v>1</v>
      </c>
      <c r="AU80" s="574"/>
      <c r="AV80" s="574"/>
      <c r="AW80" s="489"/>
      <c r="BB80" s="489" t="str">
        <f t="shared" si="20"/>
        <v>235 - CRISP FALL</v>
      </c>
      <c r="BC80" s="1299" t="s">
        <v>8948</v>
      </c>
      <c r="BD80" s="1298" t="s">
        <v>8949</v>
      </c>
      <c r="BE80" s="1298" t="s">
        <v>8949</v>
      </c>
      <c r="BF80" s="828">
        <v>44591</v>
      </c>
      <c r="BH80" s="1299" t="s">
        <v>8344</v>
      </c>
      <c r="BR80" s="430" t="s">
        <v>756</v>
      </c>
      <c r="BS80" s="426" t="s">
        <v>2172</v>
      </c>
      <c r="BT80" s="1303" t="s">
        <v>8548</v>
      </c>
      <c r="BU80" s="51"/>
      <c r="BV80" s="51"/>
      <c r="BW80" s="51"/>
      <c r="BX80" s="51"/>
      <c r="BY80" s="91" t="s">
        <v>1161</v>
      </c>
      <c r="BZ80" s="51" t="s">
        <v>1381</v>
      </c>
      <c r="CA80" s="51"/>
      <c r="CN80" s="2">
        <v>5089</v>
      </c>
      <c r="CO80" s="489" t="str">
        <f t="shared" si="23"/>
        <v>CUTTING BOARDS</v>
      </c>
      <c r="CP80" s="489" t="str">
        <f t="shared" si="24"/>
        <v>GADG</v>
      </c>
      <c r="CQ80" s="489">
        <f t="shared" si="25"/>
        <v>272232</v>
      </c>
      <c r="CR80" s="489">
        <f t="shared" si="26"/>
        <v>30605.676384999977</v>
      </c>
      <c r="CS80" s="847">
        <f t="shared" si="21"/>
        <v>0.11242497717020768</v>
      </c>
      <c r="CV80" s="489">
        <f t="shared" si="28"/>
        <v>8520</v>
      </c>
      <c r="CW80" s="2" t="s">
        <v>6562</v>
      </c>
      <c r="CX80" s="2" t="s">
        <v>6563</v>
      </c>
      <c r="CY80" s="2" t="s">
        <v>1686</v>
      </c>
      <c r="CZ80" s="572"/>
      <c r="DA80" s="489"/>
      <c r="DB80" s="2">
        <v>5091</v>
      </c>
      <c r="DC80" s="2" t="s">
        <v>225</v>
      </c>
      <c r="DD80" s="489"/>
      <c r="DH80" s="2">
        <v>5910</v>
      </c>
      <c r="DI80" s="2" t="s">
        <v>6383</v>
      </c>
      <c r="DJ80" s="2">
        <v>70264</v>
      </c>
      <c r="DK80" s="2">
        <v>267954.25887899991</v>
      </c>
      <c r="DL80" s="2">
        <v>3.8135355072156427</v>
      </c>
      <c r="DN80" s="2">
        <v>6032</v>
      </c>
      <c r="DO80" s="2">
        <v>590729</v>
      </c>
      <c r="DP80" s="2">
        <v>133613.10662799992</v>
      </c>
      <c r="DQ80" s="2">
        <v>0.22618342188719348</v>
      </c>
      <c r="DT80" s="489">
        <f t="shared" si="27"/>
        <v>5089</v>
      </c>
      <c r="DU80" s="2" t="s">
        <v>6370</v>
      </c>
      <c r="DV80" s="2" t="s">
        <v>224</v>
      </c>
      <c r="DW80" s="2" t="s">
        <v>1638</v>
      </c>
    </row>
    <row r="81" spans="1:127">
      <c r="A81" s="1610">
        <v>6045</v>
      </c>
      <c r="B81" s="1612" t="s">
        <v>242</v>
      </c>
      <c r="C81" s="909" t="str">
        <f t="shared" si="18"/>
        <v/>
      </c>
      <c r="D81" s="1278"/>
      <c r="E81" s="900"/>
      <c r="F81" s="900"/>
      <c r="G81" s="447"/>
      <c r="H81" s="447"/>
      <c r="I81" s="488">
        <v>43613</v>
      </c>
      <c r="J81" t="s">
        <v>4881</v>
      </c>
      <c r="K81"/>
      <c r="L81"/>
      <c r="M81"/>
      <c r="N81"/>
      <c r="O81" s="3"/>
      <c r="P81" s="3"/>
      <c r="Q81" s="3"/>
      <c r="R81" s="3"/>
      <c r="S81" s="3"/>
      <c r="T81" s="923"/>
      <c r="U81" s="923"/>
      <c r="V81" s="923"/>
      <c r="W81" s="923"/>
      <c r="X81" s="923"/>
      <c r="Y81" s="923"/>
      <c r="Z81" s="923"/>
      <c r="AA81" s="923"/>
      <c r="AB81" s="923"/>
      <c r="AC81" s="923"/>
      <c r="AD81" s="923"/>
      <c r="AG81" s="489" t="s">
        <v>4050</v>
      </c>
      <c r="AH81" t="s">
        <v>476</v>
      </c>
      <c r="AI81"/>
      <c r="AJ81" t="s">
        <v>1652</v>
      </c>
      <c r="AK81">
        <v>5102</v>
      </c>
      <c r="AL81" t="s">
        <v>8713</v>
      </c>
      <c r="AM81" t="s">
        <v>1639</v>
      </c>
      <c r="AN81" t="s">
        <v>1653</v>
      </c>
      <c r="AO81" s="1295" t="str">
        <f t="shared" si="19"/>
        <v>P</v>
      </c>
      <c r="AS81" s="489" t="s">
        <v>4503</v>
      </c>
      <c r="AT81" s="489">
        <v>1</v>
      </c>
      <c r="AU81" s="574"/>
      <c r="AV81" s="574"/>
      <c r="AW81" s="489"/>
      <c r="BB81" s="489" t="str">
        <f t="shared" si="20"/>
        <v>325 - CUTTING TOOL</v>
      </c>
      <c r="BC81" s="1296" t="s">
        <v>9523</v>
      </c>
      <c r="BD81" s="1297" t="s">
        <v>9524</v>
      </c>
      <c r="BE81" s="1297" t="s">
        <v>9525</v>
      </c>
      <c r="BF81" s="829">
        <v>44770</v>
      </c>
      <c r="BH81" s="1299" t="s">
        <v>5340</v>
      </c>
      <c r="BR81" s="430" t="s">
        <v>757</v>
      </c>
      <c r="BS81" s="426" t="s">
        <v>2172</v>
      </c>
      <c r="BT81" s="1303" t="s">
        <v>8548</v>
      </c>
      <c r="BU81" s="51"/>
      <c r="BV81" s="51"/>
      <c r="BW81" s="51"/>
      <c r="BX81" s="51"/>
      <c r="BY81" s="91" t="s">
        <v>1162</v>
      </c>
      <c r="BZ81" s="51" t="s">
        <v>1385</v>
      </c>
      <c r="CA81" s="51"/>
      <c r="CN81" s="2">
        <v>5091</v>
      </c>
      <c r="CO81" s="489" t="str">
        <f t="shared" si="23"/>
        <v>NOTIONS,SCISSORS,BASKETS</v>
      </c>
      <c r="CP81" s="489" t="str">
        <f t="shared" si="24"/>
        <v>CRFT</v>
      </c>
      <c r="CQ81" s="489">
        <f t="shared" si="25"/>
        <v>547626</v>
      </c>
      <c r="CR81" s="489">
        <f t="shared" si="26"/>
        <v>17612.905670000022</v>
      </c>
      <c r="CS81" s="847">
        <f t="shared" si="21"/>
        <v>3.2162288989200698E-2</v>
      </c>
      <c r="CV81" s="489">
        <f t="shared" si="28"/>
        <v>8521</v>
      </c>
      <c r="CW81" s="2" t="s">
        <v>6564</v>
      </c>
      <c r="CX81" s="2" t="s">
        <v>6565</v>
      </c>
      <c r="CY81" s="2" t="s">
        <v>1686</v>
      </c>
      <c r="CZ81" s="572"/>
      <c r="DA81" s="489"/>
      <c r="DB81" s="2">
        <v>5092</v>
      </c>
      <c r="DC81" s="2" t="s">
        <v>226</v>
      </c>
      <c r="DD81" s="489"/>
      <c r="DH81" s="2">
        <v>5920</v>
      </c>
      <c r="DI81" s="2" t="s">
        <v>6384</v>
      </c>
      <c r="DJ81" s="2">
        <v>116706</v>
      </c>
      <c r="DK81" s="2">
        <v>383011.7230980001</v>
      </c>
      <c r="DL81" s="2">
        <v>3.2818511738728096</v>
      </c>
      <c r="DN81" s="2">
        <v>6036</v>
      </c>
      <c r="DO81" s="2">
        <v>426224</v>
      </c>
      <c r="DP81" s="2">
        <v>132973.83818000005</v>
      </c>
      <c r="DQ81" s="2">
        <v>0.31198111363977638</v>
      </c>
      <c r="DT81" s="489">
        <f t="shared" si="27"/>
        <v>5091</v>
      </c>
      <c r="DU81" s="2" t="s">
        <v>6371</v>
      </c>
      <c r="DV81" s="2" t="s">
        <v>225</v>
      </c>
      <c r="DW81" s="2" t="s">
        <v>1652</v>
      </c>
    </row>
    <row r="82" spans="1:127">
      <c r="A82" s="1610">
        <v>6046</v>
      </c>
      <c r="B82" s="1612" t="s">
        <v>243</v>
      </c>
      <c r="C82" s="909" t="str">
        <f t="shared" si="18"/>
        <v/>
      </c>
      <c r="D82" s="1278"/>
      <c r="E82" s="900"/>
      <c r="F82" s="900"/>
      <c r="G82" s="447"/>
      <c r="H82" s="447"/>
      <c r="J82" s="2">
        <v>1</v>
      </c>
      <c r="K82" s="660" t="s">
        <v>4885</v>
      </c>
      <c r="L82"/>
      <c r="M82"/>
      <c r="N82"/>
      <c r="O82" s="3"/>
      <c r="P82" s="3"/>
      <c r="Q82" s="3"/>
      <c r="R82" s="3"/>
      <c r="S82" s="3"/>
      <c r="T82" s="923"/>
      <c r="U82" s="923"/>
      <c r="V82" s="923"/>
      <c r="W82" s="923"/>
      <c r="X82" s="923"/>
      <c r="Y82" s="923"/>
      <c r="Z82" s="923"/>
      <c r="AA82" s="923"/>
      <c r="AB82" s="923"/>
      <c r="AC82" s="923"/>
      <c r="AD82" s="923"/>
      <c r="AG82" s="489" t="s">
        <v>4050</v>
      </c>
      <c r="AH82" t="s">
        <v>476</v>
      </c>
      <c r="AI82"/>
      <c r="AJ82" t="s">
        <v>1651</v>
      </c>
      <c r="AK82">
        <v>5910</v>
      </c>
      <c r="AL82" t="s">
        <v>230</v>
      </c>
      <c r="AM82" t="s">
        <v>46</v>
      </c>
      <c r="AN82" t="s">
        <v>2376</v>
      </c>
      <c r="AO82" s="1295" t="str">
        <f t="shared" si="19"/>
        <v>B</v>
      </c>
      <c r="AS82" s="489" t="s">
        <v>4121</v>
      </c>
      <c r="AT82" s="489">
        <v>1</v>
      </c>
      <c r="AU82" s="574"/>
      <c r="AV82" s="574"/>
      <c r="AW82" s="489"/>
      <c r="BB82" s="489" t="str">
        <f t="shared" si="20"/>
        <v>305 - DAMASK</v>
      </c>
      <c r="BC82" s="1296" t="s">
        <v>9526</v>
      </c>
      <c r="BD82" s="1297" t="s">
        <v>9527</v>
      </c>
      <c r="BE82" s="1297" t="s">
        <v>9527</v>
      </c>
      <c r="BF82" s="829">
        <v>44770</v>
      </c>
      <c r="BH82" s="1296" t="s">
        <v>8345</v>
      </c>
      <c r="BR82" s="430" t="s">
        <v>758</v>
      </c>
      <c r="BS82" s="426" t="s">
        <v>2172</v>
      </c>
      <c r="BT82" s="531" t="s">
        <v>8549</v>
      </c>
      <c r="BU82" s="51"/>
      <c r="BV82" s="51"/>
      <c r="BW82" s="51"/>
      <c r="BX82" s="51"/>
      <c r="BY82" s="91" t="s">
        <v>1163</v>
      </c>
      <c r="BZ82" s="51" t="s">
        <v>1386</v>
      </c>
      <c r="CA82" s="51"/>
      <c r="CN82" s="2">
        <v>5092</v>
      </c>
      <c r="CO82" s="489" t="str">
        <f t="shared" si="23"/>
        <v>FABRIC/QUILTING</v>
      </c>
      <c r="CP82" s="489" t="str">
        <f t="shared" si="24"/>
        <v>CRFT</v>
      </c>
      <c r="CQ82" s="489">
        <f t="shared" si="25"/>
        <v>1021460</v>
      </c>
      <c r="CR82" s="489">
        <f t="shared" si="26"/>
        <v>28414.757822000076</v>
      </c>
      <c r="CS82" s="847">
        <f t="shared" si="21"/>
        <v>2.7817788089597319E-2</v>
      </c>
      <c r="CV82" s="489">
        <f t="shared" si="28"/>
        <v>8522</v>
      </c>
      <c r="CW82" s="2" t="s">
        <v>6566</v>
      </c>
      <c r="CX82" s="2" t="s">
        <v>6567</v>
      </c>
      <c r="CY82" s="2" t="s">
        <v>1686</v>
      </c>
      <c r="CZ82" s="572"/>
      <c r="DA82" s="489"/>
      <c r="DB82" s="2">
        <v>5093</v>
      </c>
      <c r="DC82" s="2" t="s">
        <v>227</v>
      </c>
      <c r="DD82" s="489"/>
      <c r="DH82" s="2">
        <v>5930</v>
      </c>
      <c r="DI82" s="2" t="s">
        <v>6385</v>
      </c>
      <c r="DJ82" s="2">
        <v>133186</v>
      </c>
      <c r="DK82" s="2">
        <v>967003.2007119992</v>
      </c>
      <c r="DL82" s="2">
        <v>7.2605469096751847</v>
      </c>
      <c r="DN82" s="2">
        <v>6037</v>
      </c>
      <c r="DO82" s="2">
        <v>446192</v>
      </c>
      <c r="DP82" s="2">
        <v>21057.902985000012</v>
      </c>
      <c r="DQ82" s="2">
        <v>4.7194712108240423E-2</v>
      </c>
      <c r="DT82" s="489">
        <f t="shared" si="27"/>
        <v>5092</v>
      </c>
      <c r="DU82" s="2" t="s">
        <v>6372</v>
      </c>
      <c r="DV82" s="2" t="s">
        <v>226</v>
      </c>
      <c r="DW82" s="2" t="s">
        <v>1652</v>
      </c>
    </row>
    <row r="83" spans="1:127">
      <c r="A83" s="1610">
        <v>6049</v>
      </c>
      <c r="B83" s="1612" t="s">
        <v>8649</v>
      </c>
      <c r="C83" s="909" t="str">
        <f t="shared" si="18"/>
        <v/>
      </c>
      <c r="D83" s="1278"/>
      <c r="E83" s="900"/>
      <c r="F83" s="900"/>
      <c r="G83" s="447"/>
      <c r="H83" s="447"/>
      <c r="J83" s="2">
        <v>2</v>
      </c>
      <c r="K83" s="660" t="s">
        <v>4882</v>
      </c>
      <c r="L83"/>
      <c r="M83"/>
      <c r="N83"/>
      <c r="O83" s="3"/>
      <c r="P83" s="3"/>
      <c r="Q83" s="3"/>
      <c r="R83" s="3"/>
      <c r="S83" s="3"/>
      <c r="T83" s="923"/>
      <c r="U83" s="923"/>
      <c r="V83" s="923"/>
      <c r="W83" s="923"/>
      <c r="X83" s="923"/>
      <c r="Y83" s="923"/>
      <c r="Z83" s="923"/>
      <c r="AA83" s="923"/>
      <c r="AB83" s="923"/>
      <c r="AC83" s="923"/>
      <c r="AD83" s="923"/>
      <c r="AG83" s="489" t="s">
        <v>4050</v>
      </c>
      <c r="AH83" t="s">
        <v>476</v>
      </c>
      <c r="AI83"/>
      <c r="AJ83" t="s">
        <v>1651</v>
      </c>
      <c r="AK83">
        <v>5920</v>
      </c>
      <c r="AL83" t="s">
        <v>1594</v>
      </c>
      <c r="AM83" t="s">
        <v>46</v>
      </c>
      <c r="AN83" t="s">
        <v>2376</v>
      </c>
      <c r="AO83" s="1295" t="str">
        <f t="shared" si="19"/>
        <v>B</v>
      </c>
      <c r="AS83" s="489" t="s">
        <v>3068</v>
      </c>
      <c r="AT83" s="489">
        <v>1</v>
      </c>
      <c r="AU83" s="574"/>
      <c r="AV83" s="574"/>
      <c r="AW83" s="489"/>
      <c r="BB83" s="489" t="str">
        <f t="shared" si="20"/>
        <v>321 - DATED</v>
      </c>
      <c r="BC83" s="1296" t="s">
        <v>9528</v>
      </c>
      <c r="BD83" s="1297" t="s">
        <v>9529</v>
      </c>
      <c r="BE83" s="1297" t="s">
        <v>9529</v>
      </c>
      <c r="BF83" s="829">
        <v>44770</v>
      </c>
      <c r="BH83" s="1299" t="s">
        <v>5344</v>
      </c>
      <c r="BR83" s="430" t="s">
        <v>759</v>
      </c>
      <c r="BS83" s="426" t="s">
        <v>2172</v>
      </c>
      <c r="BT83" s="531" t="s">
        <v>8549</v>
      </c>
      <c r="BU83" s="51"/>
      <c r="BV83" s="51"/>
      <c r="BW83" s="51"/>
      <c r="BX83" s="51"/>
      <c r="BY83" s="91" t="s">
        <v>1164</v>
      </c>
      <c r="BZ83" s="51" t="s">
        <v>1388</v>
      </c>
      <c r="CA83" s="51"/>
      <c r="CN83" s="2">
        <v>5093</v>
      </c>
      <c r="CO83" s="489" t="str">
        <f t="shared" si="23"/>
        <v>CRAFT STORAGE</v>
      </c>
      <c r="CP83" s="489" t="str">
        <f t="shared" si="24"/>
        <v>CRFT</v>
      </c>
      <c r="CQ83" s="489">
        <f t="shared" si="25"/>
        <v>592660</v>
      </c>
      <c r="CR83" s="489">
        <f t="shared" si="26"/>
        <v>139230.57752400014</v>
      </c>
      <c r="CS83" s="847">
        <f t="shared" si="21"/>
        <v>0.23492487686700661</v>
      </c>
      <c r="CV83" s="489">
        <f t="shared" si="28"/>
        <v>8523</v>
      </c>
      <c r="CW83" s="2" t="s">
        <v>6568</v>
      </c>
      <c r="CX83" s="2" t="s">
        <v>6569</v>
      </c>
      <c r="CY83" s="2" t="s">
        <v>1686</v>
      </c>
      <c r="CZ83" s="572"/>
      <c r="DA83" s="489"/>
      <c r="DB83" s="2">
        <v>5094</v>
      </c>
      <c r="DC83" s="2" t="s">
        <v>2556</v>
      </c>
      <c r="DD83" s="489"/>
      <c r="DH83" s="2">
        <v>5940</v>
      </c>
      <c r="DI83" s="2" t="s">
        <v>6386</v>
      </c>
      <c r="DJ83" s="2">
        <v>86093</v>
      </c>
      <c r="DK83" s="2">
        <v>961147.7997760016</v>
      </c>
      <c r="DL83" s="2">
        <v>11.164064439338873</v>
      </c>
      <c r="DN83" s="2">
        <v>6038</v>
      </c>
      <c r="DO83" s="2">
        <v>474303</v>
      </c>
      <c r="DP83" s="2">
        <v>73577.856180000046</v>
      </c>
      <c r="DQ83" s="2">
        <v>0.15512838033915038</v>
      </c>
      <c r="DT83" s="489">
        <f t="shared" si="27"/>
        <v>5093</v>
      </c>
      <c r="DU83" s="2" t="s">
        <v>6373</v>
      </c>
      <c r="DV83" s="2" t="s">
        <v>227</v>
      </c>
      <c r="DW83" s="2" t="s">
        <v>1652</v>
      </c>
    </row>
    <row r="84" spans="1:127">
      <c r="A84" s="1610">
        <v>6053</v>
      </c>
      <c r="B84" s="1612" t="s">
        <v>245</v>
      </c>
      <c r="C84" s="909" t="str">
        <f t="shared" si="18"/>
        <v/>
      </c>
      <c r="D84" s="1278"/>
      <c r="E84" s="900"/>
      <c r="F84" s="900"/>
      <c r="G84" s="447"/>
      <c r="H84" s="447"/>
      <c r="J84" s="2">
        <v>3</v>
      </c>
      <c r="K84" s="660" t="s">
        <v>4883</v>
      </c>
      <c r="M84"/>
      <c r="N84"/>
      <c r="O84" s="3"/>
      <c r="P84" s="3"/>
      <c r="Q84" s="3"/>
      <c r="R84" s="3"/>
      <c r="S84" s="3"/>
      <c r="T84" s="923"/>
      <c r="U84" s="923"/>
      <c r="V84" s="923"/>
      <c r="W84" s="923"/>
      <c r="X84" s="923"/>
      <c r="Y84" s="923"/>
      <c r="Z84" s="923"/>
      <c r="AA84" s="923"/>
      <c r="AB84" s="923"/>
      <c r="AC84" s="923"/>
      <c r="AD84" s="923"/>
      <c r="AG84" s="489" t="s">
        <v>4050</v>
      </c>
      <c r="AH84" t="s">
        <v>476</v>
      </c>
      <c r="AI84"/>
      <c r="AJ84" t="s">
        <v>1651</v>
      </c>
      <c r="AK84">
        <v>5930</v>
      </c>
      <c r="AL84" t="s">
        <v>2559</v>
      </c>
      <c r="AM84" t="s">
        <v>46</v>
      </c>
      <c r="AN84" t="s">
        <v>2376</v>
      </c>
      <c r="AO84" s="1295" t="str">
        <f t="shared" si="19"/>
        <v>B</v>
      </c>
      <c r="AS84" s="489" t="s">
        <v>3100</v>
      </c>
      <c r="AT84" s="489">
        <v>1</v>
      </c>
      <c r="AU84" s="574"/>
      <c r="AV84" s="574"/>
      <c r="AW84" s="489"/>
      <c r="BB84" s="489" t="str">
        <f t="shared" si="20"/>
        <v>52 - DAY OF DEAD</v>
      </c>
      <c r="BC84" s="1299" t="s">
        <v>5264</v>
      </c>
      <c r="BD84" s="1298" t="s">
        <v>5265</v>
      </c>
      <c r="BE84" s="1298" t="s">
        <v>5266</v>
      </c>
      <c r="BF84" s="828">
        <v>42727</v>
      </c>
      <c r="BH84" s="1296" t="s">
        <v>9270</v>
      </c>
      <c r="BR84" s="430" t="s">
        <v>760</v>
      </c>
      <c r="BS84" s="426" t="s">
        <v>2172</v>
      </c>
      <c r="BT84" s="531" t="s">
        <v>8549</v>
      </c>
      <c r="BU84" s="51"/>
      <c r="BV84" s="51"/>
      <c r="BW84" s="51"/>
      <c r="BX84" s="51"/>
      <c r="BY84" s="91" t="s">
        <v>1165</v>
      </c>
      <c r="BZ84" s="51" t="s">
        <v>1384</v>
      </c>
      <c r="CA84" s="51"/>
      <c r="CN84" s="2">
        <v>5094</v>
      </c>
      <c r="CO84" s="489" t="str">
        <f t="shared" si="23"/>
        <v>MACHINES</v>
      </c>
      <c r="CP84" s="489" t="str">
        <f t="shared" si="24"/>
        <v>CRFT</v>
      </c>
      <c r="CQ84" s="489">
        <f t="shared" si="25"/>
        <v>51128</v>
      </c>
      <c r="CR84" s="489">
        <f t="shared" si="26"/>
        <v>30004.743965999995</v>
      </c>
      <c r="CS84" s="847">
        <f t="shared" si="21"/>
        <v>0.58685542102174926</v>
      </c>
      <c r="CV84" s="489">
        <f t="shared" si="28"/>
        <v>6078</v>
      </c>
      <c r="CW84" s="2" t="s">
        <v>6415</v>
      </c>
      <c r="CX84" s="2" t="s">
        <v>1597</v>
      </c>
      <c r="CY84" s="2" t="s">
        <v>1662</v>
      </c>
      <c r="CZ84" s="572"/>
      <c r="DA84" s="489"/>
      <c r="DB84" s="2">
        <v>5095</v>
      </c>
      <c r="DC84" s="2" t="s">
        <v>2557</v>
      </c>
      <c r="DD84" s="489"/>
      <c r="DH84" s="2">
        <v>5989</v>
      </c>
      <c r="DI84" s="2" t="s">
        <v>6748</v>
      </c>
      <c r="DJ84" s="2">
        <v>6344</v>
      </c>
      <c r="DK84" s="2">
        <v>124.84992</v>
      </c>
      <c r="DL84" s="2">
        <v>1.968E-2</v>
      </c>
      <c r="DN84" s="2">
        <v>6040</v>
      </c>
      <c r="DO84" s="2">
        <v>1501962</v>
      </c>
      <c r="DP84" s="2">
        <v>430891.448989</v>
      </c>
      <c r="DQ84" s="2">
        <v>0.2868857194715978</v>
      </c>
      <c r="DT84" s="489">
        <f t="shared" si="27"/>
        <v>5094</v>
      </c>
      <c r="DU84" s="2" t="s">
        <v>6374</v>
      </c>
      <c r="DV84" s="2" t="s">
        <v>2556</v>
      </c>
      <c r="DW84" s="2" t="s">
        <v>1652</v>
      </c>
    </row>
    <row r="85" spans="1:127">
      <c r="A85" s="1610">
        <v>6055</v>
      </c>
      <c r="B85" s="1612" t="s">
        <v>246</v>
      </c>
      <c r="C85" s="909" t="str">
        <f t="shared" si="18"/>
        <v/>
      </c>
      <c r="D85" s="1278"/>
      <c r="E85" s="900"/>
      <c r="F85" s="900"/>
      <c r="G85" s="447"/>
      <c r="H85" s="447"/>
      <c r="J85" s="2">
        <v>4</v>
      </c>
      <c r="K85" s="660" t="s">
        <v>4884</v>
      </c>
      <c r="M85"/>
      <c r="N85"/>
      <c r="O85" s="3"/>
      <c r="P85" s="3"/>
      <c r="Q85" s="3"/>
      <c r="R85" s="3"/>
      <c r="S85" s="3"/>
      <c r="T85" s="923"/>
      <c r="U85" s="923"/>
      <c r="V85" s="923"/>
      <c r="W85" s="923"/>
      <c r="X85" s="923"/>
      <c r="Y85" s="923"/>
      <c r="Z85" s="923"/>
      <c r="AA85" s="923"/>
      <c r="AB85" s="923"/>
      <c r="AC85" s="923"/>
      <c r="AD85" s="923"/>
      <c r="AG85" s="489" t="s">
        <v>4050</v>
      </c>
      <c r="AH85" t="s">
        <v>476</v>
      </c>
      <c r="AI85"/>
      <c r="AJ85" t="s">
        <v>1651</v>
      </c>
      <c r="AK85">
        <v>5940</v>
      </c>
      <c r="AL85" t="s">
        <v>2560</v>
      </c>
      <c r="AM85" t="s">
        <v>46</v>
      </c>
      <c r="AN85" t="s">
        <v>2376</v>
      </c>
      <c r="AO85" s="1295" t="str">
        <f t="shared" si="19"/>
        <v>B</v>
      </c>
      <c r="AS85" s="489" t="s">
        <v>4516</v>
      </c>
      <c r="AT85" s="489">
        <v>1</v>
      </c>
      <c r="AU85" s="574"/>
      <c r="AV85" s="574"/>
      <c r="AW85" s="489"/>
      <c r="BB85" s="489" t="str">
        <f t="shared" si="20"/>
        <v>77 - DEALS</v>
      </c>
      <c r="BC85" s="1296" t="s">
        <v>5322</v>
      </c>
      <c r="BD85" s="1297" t="s">
        <v>5323</v>
      </c>
      <c r="BE85" s="1297" t="s">
        <v>5324</v>
      </c>
      <c r="BF85" s="829">
        <v>43616</v>
      </c>
      <c r="BH85" s="1299" t="s">
        <v>8346</v>
      </c>
      <c r="BR85" s="430" t="s">
        <v>761</v>
      </c>
      <c r="BS85" s="426" t="s">
        <v>2172</v>
      </c>
      <c r="BT85" s="531" t="s">
        <v>8549</v>
      </c>
      <c r="BU85" s="51"/>
      <c r="BV85" s="51"/>
      <c r="BW85" s="51"/>
      <c r="BX85" s="51"/>
      <c r="BY85" s="91" t="s">
        <v>1166</v>
      </c>
      <c r="BZ85" s="51" t="s">
        <v>1393</v>
      </c>
      <c r="CA85" s="51"/>
      <c r="CN85" s="2">
        <v>5095</v>
      </c>
      <c r="CO85" s="489" t="str">
        <f t="shared" si="23"/>
        <v>BEADING</v>
      </c>
      <c r="CP85" s="489" t="str">
        <f t="shared" si="24"/>
        <v>CRFT</v>
      </c>
      <c r="CQ85" s="489">
        <f t="shared" si="25"/>
        <v>558446</v>
      </c>
      <c r="CR85" s="489">
        <f t="shared" si="26"/>
        <v>3023.9761339999982</v>
      </c>
      <c r="CS85" s="847">
        <f t="shared" si="21"/>
        <v>5.4149839626391775E-3</v>
      </c>
      <c r="CV85" s="489">
        <f t="shared" si="28"/>
        <v>6079</v>
      </c>
      <c r="CW85" s="2" t="s">
        <v>6416</v>
      </c>
      <c r="CX85" s="2" t="s">
        <v>249</v>
      </c>
      <c r="CY85" s="2" t="s">
        <v>1662</v>
      </c>
      <c r="CZ85" s="572"/>
      <c r="DA85" s="489"/>
      <c r="DB85" s="2">
        <v>5096</v>
      </c>
      <c r="DC85" s="2" t="s">
        <v>228</v>
      </c>
      <c r="DD85" s="489"/>
      <c r="DH85" s="2">
        <v>5992</v>
      </c>
      <c r="DI85" s="2" t="s">
        <v>6667</v>
      </c>
      <c r="DJ85" s="2">
        <v>22706</v>
      </c>
      <c r="DK85" s="2">
        <v>0</v>
      </c>
      <c r="DL85" s="2">
        <v>0</v>
      </c>
      <c r="DN85" s="2">
        <v>6042</v>
      </c>
      <c r="DO85" s="2">
        <v>506475</v>
      </c>
      <c r="DP85" s="2">
        <v>30712.790084999979</v>
      </c>
      <c r="DQ85" s="2">
        <v>6.0640288434769693E-2</v>
      </c>
      <c r="DT85" s="489">
        <f t="shared" si="27"/>
        <v>5095</v>
      </c>
      <c r="DU85" s="2" t="s">
        <v>6375</v>
      </c>
      <c r="DV85" s="2" t="s">
        <v>2557</v>
      </c>
      <c r="DW85" s="2" t="s">
        <v>1652</v>
      </c>
    </row>
    <row r="86" spans="1:127">
      <c r="A86" s="1610">
        <v>6060</v>
      </c>
      <c r="B86" s="1612" t="s">
        <v>4355</v>
      </c>
      <c r="C86" s="909" t="str">
        <f t="shared" si="18"/>
        <v/>
      </c>
      <c r="D86" s="1278"/>
      <c r="E86" s="900"/>
      <c r="F86" s="900"/>
      <c r="G86" s="447"/>
      <c r="H86" s="447"/>
      <c r="M86"/>
      <c r="N86"/>
      <c r="O86" s="3"/>
      <c r="P86" s="3"/>
      <c r="Q86" s="3"/>
      <c r="R86" s="3"/>
      <c r="S86" s="3"/>
      <c r="T86" s="923"/>
      <c r="U86" s="923"/>
      <c r="V86" s="923"/>
      <c r="W86" s="923"/>
      <c r="X86" s="923"/>
      <c r="Y86" s="923"/>
      <c r="Z86" s="923"/>
      <c r="AA86" s="923"/>
      <c r="AB86" s="923"/>
      <c r="AC86" s="923"/>
      <c r="AD86" s="923"/>
      <c r="AG86" s="489" t="s">
        <v>4050</v>
      </c>
      <c r="AH86" t="s">
        <v>476</v>
      </c>
      <c r="AI86"/>
      <c r="AJ86" t="s">
        <v>1651</v>
      </c>
      <c r="AK86">
        <v>5970</v>
      </c>
      <c r="AL86" t="s">
        <v>231</v>
      </c>
      <c r="AM86" t="s">
        <v>46</v>
      </c>
      <c r="AN86" t="s">
        <v>2376</v>
      </c>
      <c r="AO86" s="1295" t="str">
        <f t="shared" si="19"/>
        <v>B</v>
      </c>
      <c r="AS86" s="489" t="s">
        <v>3107</v>
      </c>
      <c r="AT86" s="489">
        <v>1</v>
      </c>
      <c r="AU86" s="574"/>
      <c r="AV86" s="574"/>
      <c r="AW86" s="489"/>
      <c r="BB86" s="489" t="str">
        <f t="shared" si="20"/>
        <v>60 - DECO DRESSER</v>
      </c>
      <c r="BC86" s="1299" t="s">
        <v>5282</v>
      </c>
      <c r="BD86" s="1298" t="s">
        <v>5283</v>
      </c>
      <c r="BE86" s="1298" t="s">
        <v>5283</v>
      </c>
      <c r="BF86" s="828">
        <v>43454</v>
      </c>
      <c r="BH86" s="1296" t="s">
        <v>9271</v>
      </c>
      <c r="BR86" s="430" t="s">
        <v>762</v>
      </c>
      <c r="BS86" s="426" t="s">
        <v>2172</v>
      </c>
      <c r="BT86" s="531" t="s">
        <v>8549</v>
      </c>
      <c r="BU86" s="51"/>
      <c r="BV86" s="51"/>
      <c r="BW86" s="51"/>
      <c r="BX86" s="51"/>
      <c r="BY86" s="91" t="s">
        <v>1167</v>
      </c>
      <c r="BZ86" s="51" t="s">
        <v>1390</v>
      </c>
      <c r="CA86" s="51"/>
      <c r="CN86" s="2">
        <v>5096</v>
      </c>
      <c r="CO86" s="489" t="str">
        <f t="shared" si="23"/>
        <v>CRAFT ACCESSORIES</v>
      </c>
      <c r="CP86" s="489" t="str">
        <f t="shared" si="24"/>
        <v>CRFT</v>
      </c>
      <c r="CQ86" s="489">
        <f t="shared" si="25"/>
        <v>2680300</v>
      </c>
      <c r="CR86" s="489">
        <f t="shared" si="26"/>
        <v>111585.32682200019</v>
      </c>
      <c r="CS86" s="847">
        <f t="shared" si="21"/>
        <v>4.1631655718389803E-2</v>
      </c>
      <c r="CV86" s="489">
        <f t="shared" si="28"/>
        <v>6082</v>
      </c>
      <c r="CW86" s="2" t="s">
        <v>6417</v>
      </c>
      <c r="CX86" s="2" t="s">
        <v>2561</v>
      </c>
      <c r="CY86" s="2" t="s">
        <v>1662</v>
      </c>
      <c r="CZ86" s="572"/>
      <c r="DA86" s="489"/>
      <c r="DB86" s="2">
        <v>5097</v>
      </c>
      <c r="DC86" s="2" t="s">
        <v>6213</v>
      </c>
      <c r="DD86" s="489"/>
      <c r="DH86" s="2">
        <v>5994</v>
      </c>
      <c r="DI86" s="2" t="s">
        <v>6736</v>
      </c>
      <c r="DJ86" s="2">
        <v>86936</v>
      </c>
      <c r="DK86" s="2">
        <v>0</v>
      </c>
      <c r="DL86" s="2">
        <v>0</v>
      </c>
      <c r="DN86" s="2">
        <v>6044</v>
      </c>
      <c r="DO86" s="2">
        <v>499660</v>
      </c>
      <c r="DP86" s="2">
        <v>71959.128175000078</v>
      </c>
      <c r="DQ86" s="2">
        <v>0.14401618735740318</v>
      </c>
      <c r="DT86" s="489">
        <f t="shared" si="27"/>
        <v>5096</v>
      </c>
      <c r="DU86" s="2" t="s">
        <v>6376</v>
      </c>
      <c r="DV86" s="2" t="s">
        <v>228</v>
      </c>
      <c r="DW86" s="2" t="s">
        <v>1652</v>
      </c>
    </row>
    <row r="87" spans="1:127">
      <c r="A87" s="1610">
        <v>6066</v>
      </c>
      <c r="B87" s="1612" t="s">
        <v>4356</v>
      </c>
      <c r="C87" s="909" t="str">
        <f t="shared" si="18"/>
        <v/>
      </c>
      <c r="D87" s="1278"/>
      <c r="E87" s="900"/>
      <c r="F87" s="900"/>
      <c r="G87" s="447"/>
      <c r="H87" s="447"/>
      <c r="I87" s="488">
        <v>43641</v>
      </c>
      <c r="J87" s="447" t="s">
        <v>4880</v>
      </c>
      <c r="K87" s="660"/>
      <c r="L87"/>
      <c r="M87"/>
      <c r="N87"/>
      <c r="O87" s="3"/>
      <c r="P87" s="3"/>
      <c r="Q87" s="3"/>
      <c r="R87" s="3"/>
      <c r="S87" s="3"/>
      <c r="T87" s="923"/>
      <c r="U87" s="923"/>
      <c r="V87" s="923"/>
      <c r="W87" s="923"/>
      <c r="X87" s="923"/>
      <c r="Y87" s="923"/>
      <c r="Z87" s="923"/>
      <c r="AA87" s="923"/>
      <c r="AB87" s="923"/>
      <c r="AC87" s="923"/>
      <c r="AD87" s="923"/>
      <c r="AG87" s="489" t="s">
        <v>4050</v>
      </c>
      <c r="AH87" t="s">
        <v>5328</v>
      </c>
      <c r="AI87"/>
      <c r="AJ87" t="s">
        <v>1682</v>
      </c>
      <c r="AK87">
        <v>5984</v>
      </c>
      <c r="AL87" t="s">
        <v>6680</v>
      </c>
      <c r="AM87" t="s">
        <v>1639</v>
      </c>
      <c r="AN87" t="s">
        <v>1653</v>
      </c>
      <c r="AO87" s="1295" t="str">
        <f t="shared" si="19"/>
        <v>P</v>
      </c>
      <c r="AS87" s="489" t="s">
        <v>3113</v>
      </c>
      <c r="AT87" s="489">
        <v>1</v>
      </c>
      <c r="AU87" s="574"/>
      <c r="AV87" s="574"/>
      <c r="AW87" s="489"/>
      <c r="BB87" s="489" t="str">
        <f t="shared" si="20"/>
        <v>221 - DEER</v>
      </c>
      <c r="BC87" s="1296" t="s">
        <v>8917</v>
      </c>
      <c r="BD87" s="1297" t="s">
        <v>5396</v>
      </c>
      <c r="BE87" s="1297" t="s">
        <v>5396</v>
      </c>
      <c r="BF87" s="829">
        <v>44552</v>
      </c>
      <c r="BH87" s="1299" t="s">
        <v>8347</v>
      </c>
      <c r="BR87" s="430" t="s">
        <v>763</v>
      </c>
      <c r="BS87" s="426" t="s">
        <v>2172</v>
      </c>
      <c r="BT87" s="531"/>
      <c r="BU87" s="51"/>
      <c r="BV87" s="51"/>
      <c r="BW87" s="51"/>
      <c r="BX87" s="51"/>
      <c r="BY87" s="91" t="s">
        <v>1168</v>
      </c>
      <c r="BZ87" s="51" t="s">
        <v>1371</v>
      </c>
      <c r="CA87" s="51"/>
      <c r="CN87" s="2">
        <v>5097</v>
      </c>
      <c r="CO87" s="489" t="str">
        <f t="shared" si="23"/>
        <v>PAPER CRAFTING</v>
      </c>
      <c r="CP87" s="489" t="str">
        <f t="shared" si="24"/>
        <v>CRFT</v>
      </c>
      <c r="CQ87" s="489">
        <f t="shared" si="25"/>
        <v>9611336</v>
      </c>
      <c r="CR87" s="489">
        <f t="shared" si="26"/>
        <v>201975.64794399912</v>
      </c>
      <c r="CS87" s="847">
        <f t="shared" si="21"/>
        <v>2.1014315589840904E-2</v>
      </c>
      <c r="CV87" s="489">
        <f t="shared" si="28"/>
        <v>6083</v>
      </c>
      <c r="CW87" s="2" t="s">
        <v>6418</v>
      </c>
      <c r="CX87" s="2" t="s">
        <v>250</v>
      </c>
      <c r="CY87" s="2" t="s">
        <v>1662</v>
      </c>
      <c r="CZ87" s="572"/>
      <c r="DA87" s="489"/>
      <c r="DB87" s="2">
        <v>5098</v>
      </c>
      <c r="DC87" s="2" t="s">
        <v>229</v>
      </c>
      <c r="DD87" s="489"/>
      <c r="DH87" s="2">
        <v>6028</v>
      </c>
      <c r="DI87" s="2" t="s">
        <v>6388</v>
      </c>
      <c r="DJ87" s="2">
        <v>1042021</v>
      </c>
      <c r="DK87" s="2">
        <v>143639.83029300012</v>
      </c>
      <c r="DL87" s="2">
        <v>0.13784734692774916</v>
      </c>
      <c r="DN87" s="2">
        <v>6045</v>
      </c>
      <c r="DO87" s="2">
        <v>356601</v>
      </c>
      <c r="DP87" s="2">
        <v>464813.50829799951</v>
      </c>
      <c r="DQ87" s="2">
        <v>1.3034554258064321</v>
      </c>
      <c r="DT87" s="489">
        <f t="shared" si="27"/>
        <v>5097</v>
      </c>
      <c r="DU87" s="2" t="s">
        <v>6377</v>
      </c>
      <c r="DV87" s="2" t="s">
        <v>6213</v>
      </c>
      <c r="DW87" s="2" t="s">
        <v>1652</v>
      </c>
    </row>
    <row r="88" spans="1:127">
      <c r="A88" s="1610">
        <v>6068</v>
      </c>
      <c r="B88" s="1612" t="s">
        <v>4357</v>
      </c>
      <c r="C88" s="909" t="str">
        <f t="shared" si="18"/>
        <v/>
      </c>
      <c r="D88" s="1278"/>
      <c r="E88" s="900"/>
      <c r="F88" s="900"/>
      <c r="G88" s="447"/>
      <c r="H88" s="447"/>
      <c r="I88"/>
      <c r="J88" s="447">
        <v>1</v>
      </c>
      <c r="K88" s="660" t="s">
        <v>4886</v>
      </c>
      <c r="L88"/>
      <c r="M88"/>
      <c r="N88"/>
      <c r="O88" s="3"/>
      <c r="P88" s="3"/>
      <c r="Q88" s="3"/>
      <c r="R88" s="3"/>
      <c r="S88" s="3"/>
      <c r="T88" s="923"/>
      <c r="U88" s="923"/>
      <c r="V88" s="923"/>
      <c r="W88" s="923"/>
      <c r="X88" s="923"/>
      <c r="Y88" s="923"/>
      <c r="Z88" s="923"/>
      <c r="AA88" s="923"/>
      <c r="AB88" s="923"/>
      <c r="AC88" s="923"/>
      <c r="AD88" s="923"/>
      <c r="AG88" s="489" t="s">
        <v>4050</v>
      </c>
      <c r="AH88" t="s">
        <v>5328</v>
      </c>
      <c r="AI88"/>
      <c r="AJ88" t="s">
        <v>1664</v>
      </c>
      <c r="AK88">
        <v>5989</v>
      </c>
      <c r="AL88" t="s">
        <v>8598</v>
      </c>
      <c r="AM88" t="s">
        <v>1639</v>
      </c>
      <c r="AN88" t="s">
        <v>1653</v>
      </c>
      <c r="AO88" s="1295" t="str">
        <f t="shared" si="19"/>
        <v>P</v>
      </c>
      <c r="AS88" s="489" t="s">
        <v>3115</v>
      </c>
      <c r="AT88" s="489">
        <v>1</v>
      </c>
      <c r="AU88" s="574"/>
      <c r="AV88" s="574"/>
      <c r="AW88" s="489"/>
      <c r="BB88" s="489" t="str">
        <f t="shared" si="20"/>
        <v>92 - DEMASK</v>
      </c>
      <c r="BC88" s="1299" t="s">
        <v>7845</v>
      </c>
      <c r="BD88" s="1298" t="s">
        <v>8303</v>
      </c>
      <c r="BE88" s="1298" t="s">
        <v>8303</v>
      </c>
      <c r="BF88" s="828">
        <v>44008</v>
      </c>
      <c r="BH88" s="1296" t="s">
        <v>8348</v>
      </c>
      <c r="BR88" s="430" t="s">
        <v>764</v>
      </c>
      <c r="BS88" s="426" t="s">
        <v>2172</v>
      </c>
      <c r="BT88" s="531"/>
      <c r="BU88" s="51"/>
      <c r="BV88" s="51"/>
      <c r="BW88" s="51"/>
      <c r="BX88" s="51"/>
      <c r="BY88" s="91" t="s">
        <v>1169</v>
      </c>
      <c r="BZ88" s="51" t="s">
        <v>1387</v>
      </c>
      <c r="CA88" s="51"/>
      <c r="CN88" s="2">
        <v>5098</v>
      </c>
      <c r="CO88" s="489" t="str">
        <f t="shared" si="23"/>
        <v>CRAFT ART SUPPLIES</v>
      </c>
      <c r="CP88" s="489" t="str">
        <f t="shared" si="24"/>
        <v>CRFT</v>
      </c>
      <c r="CQ88" s="489">
        <f t="shared" si="25"/>
        <v>1208494</v>
      </c>
      <c r="CR88" s="489">
        <f t="shared" si="26"/>
        <v>41212.64649399987</v>
      </c>
      <c r="CS88" s="847">
        <f t="shared" si="21"/>
        <v>3.4102483333802128E-2</v>
      </c>
      <c r="CV88" s="489">
        <f t="shared" si="28"/>
        <v>6087</v>
      </c>
      <c r="CW88" s="2" t="s">
        <v>6420</v>
      </c>
      <c r="CX88" s="2" t="s">
        <v>252</v>
      </c>
      <c r="CY88" s="2" t="s">
        <v>1662</v>
      </c>
      <c r="CZ88" s="572"/>
      <c r="DA88" s="489"/>
      <c r="DB88" s="2">
        <v>5099</v>
      </c>
      <c r="DC88" s="2" t="s">
        <v>1592</v>
      </c>
      <c r="DD88" s="489"/>
      <c r="DH88" s="2">
        <v>6029</v>
      </c>
      <c r="DI88" s="2" t="s">
        <v>6389</v>
      </c>
      <c r="DJ88" s="2">
        <v>1020568</v>
      </c>
      <c r="DK88" s="2">
        <v>254421.86424100003</v>
      </c>
      <c r="DL88" s="2">
        <v>0.24929437748489081</v>
      </c>
      <c r="DN88" s="2">
        <v>6046</v>
      </c>
      <c r="DO88" s="2">
        <v>1718887</v>
      </c>
      <c r="DP88" s="2">
        <v>140644.06753400012</v>
      </c>
      <c r="DQ88" s="2">
        <v>8.1822753638837287E-2</v>
      </c>
      <c r="DT88" s="489">
        <f t="shared" si="27"/>
        <v>5098</v>
      </c>
      <c r="DU88" s="2" t="s">
        <v>6378</v>
      </c>
      <c r="DV88" s="2" t="s">
        <v>229</v>
      </c>
      <c r="DW88" s="2" t="s">
        <v>1652</v>
      </c>
    </row>
    <row r="89" spans="1:127">
      <c r="A89" s="1610">
        <v>6070</v>
      </c>
      <c r="B89" s="1612" t="s">
        <v>6215</v>
      </c>
      <c r="C89" s="909" t="str">
        <f t="shared" si="18"/>
        <v/>
      </c>
      <c r="D89" s="1278"/>
      <c r="E89" s="900"/>
      <c r="F89" s="900"/>
      <c r="G89" s="447"/>
      <c r="H89" s="447"/>
      <c r="I89"/>
      <c r="J89" s="447">
        <v>2</v>
      </c>
      <c r="K89" s="660" t="s">
        <v>4887</v>
      </c>
      <c r="L89"/>
      <c r="M89"/>
      <c r="N89"/>
      <c r="O89" s="3"/>
      <c r="P89" s="3"/>
      <c r="Q89" s="3"/>
      <c r="R89" s="3"/>
      <c r="S89" s="3"/>
      <c r="T89" s="923"/>
      <c r="U89" s="923"/>
      <c r="V89" s="923"/>
      <c r="W89" s="923"/>
      <c r="X89" s="923"/>
      <c r="Y89" s="923"/>
      <c r="Z89" s="923"/>
      <c r="AA89" s="923"/>
      <c r="AB89" s="923"/>
      <c r="AC89" s="923"/>
      <c r="AD89" s="923"/>
      <c r="AG89" s="489" t="s">
        <v>4050</v>
      </c>
      <c r="AH89" t="s">
        <v>5328</v>
      </c>
      <c r="AI89"/>
      <c r="AJ89" t="s">
        <v>1634</v>
      </c>
      <c r="AK89">
        <v>5994</v>
      </c>
      <c r="AL89" t="s">
        <v>6737</v>
      </c>
      <c r="AM89" t="s">
        <v>1639</v>
      </c>
      <c r="AN89" t="s">
        <v>1653</v>
      </c>
      <c r="AO89" s="1295" t="str">
        <f t="shared" si="19"/>
        <v>P</v>
      </c>
      <c r="AS89" s="489" t="s">
        <v>3118</v>
      </c>
      <c r="AT89" s="489">
        <v>1</v>
      </c>
      <c r="AU89" s="574"/>
      <c r="AV89" s="574"/>
      <c r="AW89" s="489"/>
      <c r="BB89" s="489" t="str">
        <f t="shared" si="20"/>
        <v>13 - Designer</v>
      </c>
      <c r="BC89" s="1299" t="s">
        <v>5184</v>
      </c>
      <c r="BD89" s="1298" t="s">
        <v>5185</v>
      </c>
      <c r="BE89" s="1298" t="s">
        <v>5185</v>
      </c>
      <c r="BF89" s="828">
        <v>41071</v>
      </c>
      <c r="BH89" s="1299" t="s">
        <v>9272</v>
      </c>
      <c r="BR89" s="430" t="s">
        <v>765</v>
      </c>
      <c r="BS89" s="426" t="s">
        <v>2172</v>
      </c>
      <c r="BT89" s="531"/>
      <c r="BU89" s="51"/>
      <c r="BV89" s="51"/>
      <c r="BW89" s="51"/>
      <c r="BX89" s="51"/>
      <c r="BY89" s="91" t="s">
        <v>1170</v>
      </c>
      <c r="BZ89" s="51" t="s">
        <v>180</v>
      </c>
      <c r="CA89" s="51"/>
      <c r="CN89" s="2">
        <v>5099</v>
      </c>
      <c r="CO89" s="489" t="str">
        <f t="shared" si="23"/>
        <v>DIES/EMBOSS/STENCIL</v>
      </c>
      <c r="CP89" s="489" t="str">
        <f t="shared" si="24"/>
        <v>CRFT</v>
      </c>
      <c r="CQ89" s="489">
        <f t="shared" si="25"/>
        <v>2070388</v>
      </c>
      <c r="CR89" s="489">
        <f t="shared" si="26"/>
        <v>12861.612341999937</v>
      </c>
      <c r="CS89" s="847">
        <f t="shared" si="21"/>
        <v>6.2121748879919786E-3</v>
      </c>
      <c r="CV89" s="489">
        <f t="shared" si="28"/>
        <v>6099</v>
      </c>
      <c r="CW89" s="2" t="s">
        <v>6421</v>
      </c>
      <c r="CX89" s="2" t="s">
        <v>2348</v>
      </c>
      <c r="CY89" s="2" t="s">
        <v>1662</v>
      </c>
      <c r="CZ89" s="572"/>
      <c r="DA89" s="489"/>
      <c r="DB89" s="2">
        <v>5100</v>
      </c>
      <c r="DC89" s="2" t="s">
        <v>1593</v>
      </c>
      <c r="DD89" s="489"/>
      <c r="DH89" s="2">
        <v>6030</v>
      </c>
      <c r="DI89" s="2" t="s">
        <v>6390</v>
      </c>
      <c r="DJ89" s="2">
        <v>1537103</v>
      </c>
      <c r="DK89" s="2">
        <v>175299.64568200003</v>
      </c>
      <c r="DL89" s="2">
        <v>0.11404547755225254</v>
      </c>
      <c r="DN89" s="2">
        <v>6049</v>
      </c>
      <c r="DO89" s="2">
        <v>774842</v>
      </c>
      <c r="DP89" s="2">
        <v>142353.38190300006</v>
      </c>
      <c r="DQ89" s="2">
        <v>0.18371923811951346</v>
      </c>
      <c r="DT89" s="489">
        <f t="shared" si="27"/>
        <v>5099</v>
      </c>
      <c r="DU89" s="2" t="s">
        <v>6379</v>
      </c>
      <c r="DV89" s="2" t="s">
        <v>1592</v>
      </c>
      <c r="DW89" s="2" t="s">
        <v>1652</v>
      </c>
    </row>
    <row r="90" spans="1:127">
      <c r="A90" s="1610">
        <v>6073</v>
      </c>
      <c r="B90" s="1612" t="s">
        <v>247</v>
      </c>
      <c r="C90" s="909" t="str">
        <f t="shared" si="18"/>
        <v/>
      </c>
      <c r="D90" s="1278"/>
      <c r="E90" s="900"/>
      <c r="F90" s="900"/>
      <c r="G90" s="447"/>
      <c r="H90" s="447"/>
      <c r="I90"/>
      <c r="J90" s="447">
        <v>3</v>
      </c>
      <c r="K90" s="660" t="s">
        <v>4888</v>
      </c>
      <c r="L90"/>
      <c r="M90"/>
      <c r="N90"/>
      <c r="O90" s="3"/>
      <c r="P90" s="3"/>
      <c r="Q90" s="3"/>
      <c r="R90" s="3"/>
      <c r="S90" s="3"/>
      <c r="T90" s="923"/>
      <c r="U90" s="923"/>
      <c r="V90" s="923"/>
      <c r="W90" s="923"/>
      <c r="X90" s="923"/>
      <c r="Y90" s="923"/>
      <c r="Z90" s="923"/>
      <c r="AA90" s="923"/>
      <c r="AB90" s="923"/>
      <c r="AC90" s="923"/>
      <c r="AD90" s="923"/>
      <c r="AG90" s="489" t="s">
        <v>4050</v>
      </c>
      <c r="AH90" t="s">
        <v>476</v>
      </c>
      <c r="AI90"/>
      <c r="AJ90" t="s">
        <v>1657</v>
      </c>
      <c r="AK90">
        <v>6028</v>
      </c>
      <c r="AL90" t="s">
        <v>233</v>
      </c>
      <c r="AM90" t="s">
        <v>1639</v>
      </c>
      <c r="AN90" t="s">
        <v>1653</v>
      </c>
      <c r="AO90" s="1295" t="str">
        <f t="shared" si="19"/>
        <v>P</v>
      </c>
      <c r="AS90" s="489" t="s">
        <v>3119</v>
      </c>
      <c r="AT90" s="489">
        <v>1</v>
      </c>
      <c r="AU90" s="574"/>
      <c r="AV90" s="574"/>
      <c r="AW90" s="489"/>
      <c r="BB90" s="489" t="str">
        <f t="shared" si="20"/>
        <v>61 - DIAMOND GARD</v>
      </c>
      <c r="BC90" s="1296" t="s">
        <v>5284</v>
      </c>
      <c r="BD90" s="1297" t="s">
        <v>5285</v>
      </c>
      <c r="BE90" s="1297" t="s">
        <v>5286</v>
      </c>
      <c r="BF90" s="829">
        <v>43454</v>
      </c>
      <c r="BH90" s="1296" t="s">
        <v>8349</v>
      </c>
      <c r="BR90" s="430" t="s">
        <v>766</v>
      </c>
      <c r="BS90" s="426" t="s">
        <v>2172</v>
      </c>
      <c r="BT90" s="531"/>
      <c r="BU90" s="51"/>
      <c r="BV90" s="51"/>
      <c r="BW90" s="51"/>
      <c r="BX90" s="51"/>
      <c r="BY90" s="91" t="s">
        <v>1171</v>
      </c>
      <c r="BZ90" s="51" t="s">
        <v>1392</v>
      </c>
      <c r="CA90" s="51"/>
      <c r="CN90" s="2">
        <v>5100</v>
      </c>
      <c r="CO90" s="489" t="str">
        <f t="shared" si="23"/>
        <v>STAMPS/INK/MARKERS</v>
      </c>
      <c r="CP90" s="489" t="str">
        <f t="shared" si="24"/>
        <v>CRFT</v>
      </c>
      <c r="CQ90" s="489">
        <f t="shared" si="25"/>
        <v>3143608</v>
      </c>
      <c r="CR90" s="489">
        <f t="shared" si="26"/>
        <v>42515.798704000073</v>
      </c>
      <c r="CS90" s="847">
        <f t="shared" si="21"/>
        <v>1.3524523001595642E-2</v>
      </c>
      <c r="CV90" s="489">
        <f t="shared" si="28"/>
        <v>8600</v>
      </c>
      <c r="CW90" s="2" t="s">
        <v>6588</v>
      </c>
      <c r="CX90" s="2" t="s">
        <v>338</v>
      </c>
      <c r="CY90" s="2" t="s">
        <v>1662</v>
      </c>
      <c r="CZ90" s="572"/>
      <c r="DA90" s="489"/>
      <c r="DB90" s="2">
        <v>5101</v>
      </c>
      <c r="DC90" s="2" t="s">
        <v>223</v>
      </c>
      <c r="DD90" s="489"/>
      <c r="DH90" s="2">
        <v>6031</v>
      </c>
      <c r="DI90" s="2" t="s">
        <v>6391</v>
      </c>
      <c r="DJ90" s="2">
        <v>1147175</v>
      </c>
      <c r="DK90" s="2">
        <v>321563.18991100026</v>
      </c>
      <c r="DL90" s="2">
        <v>0.28030874967725083</v>
      </c>
      <c r="DN90" s="2">
        <v>6053</v>
      </c>
      <c r="DO90" s="2">
        <v>464002</v>
      </c>
      <c r="DP90" s="2">
        <v>27827.752290999993</v>
      </c>
      <c r="DQ90" s="2">
        <v>5.9973345569631152E-2</v>
      </c>
      <c r="DT90" s="489">
        <f t="shared" si="27"/>
        <v>5100</v>
      </c>
      <c r="DU90" s="2" t="s">
        <v>6380</v>
      </c>
      <c r="DV90" s="2" t="s">
        <v>1593</v>
      </c>
      <c r="DW90" s="2" t="s">
        <v>1652</v>
      </c>
    </row>
    <row r="91" spans="1:127">
      <c r="A91" s="1610">
        <v>6075</v>
      </c>
      <c r="B91" s="1612" t="s">
        <v>248</v>
      </c>
      <c r="C91" s="909" t="str">
        <f t="shared" si="18"/>
        <v/>
      </c>
      <c r="D91" s="1278"/>
      <c r="E91" s="900"/>
      <c r="F91" s="900"/>
      <c r="G91" s="447"/>
      <c r="H91" s="447"/>
      <c r="I91"/>
      <c r="J91" s="447">
        <v>4</v>
      </c>
      <c r="K91" s="660" t="s">
        <v>4889</v>
      </c>
      <c r="L91"/>
      <c r="M91"/>
      <c r="N91"/>
      <c r="O91" s="3"/>
      <c r="P91" s="3"/>
      <c r="Q91" s="3"/>
      <c r="R91" s="3"/>
      <c r="S91" s="3"/>
      <c r="T91" s="923"/>
      <c r="U91" s="923"/>
      <c r="V91" s="923"/>
      <c r="W91" s="923"/>
      <c r="X91" s="923"/>
      <c r="Y91" s="923"/>
      <c r="Z91" s="923"/>
      <c r="AA91" s="923"/>
      <c r="AB91" s="923"/>
      <c r="AC91" s="923"/>
      <c r="AD91" s="923"/>
      <c r="AG91" s="489" t="s">
        <v>4050</v>
      </c>
      <c r="AH91" t="s">
        <v>476</v>
      </c>
      <c r="AI91"/>
      <c r="AJ91" t="s">
        <v>1657</v>
      </c>
      <c r="AK91">
        <v>6029</v>
      </c>
      <c r="AL91" t="s">
        <v>234</v>
      </c>
      <c r="AM91" t="s">
        <v>1639</v>
      </c>
      <c r="AN91" t="s">
        <v>1653</v>
      </c>
      <c r="AO91" s="1295" t="str">
        <f t="shared" si="19"/>
        <v>P</v>
      </c>
      <c r="AS91" s="489" t="s">
        <v>3129</v>
      </c>
      <c r="AT91" s="489">
        <v>1</v>
      </c>
      <c r="AU91" s="574"/>
      <c r="AV91" s="574"/>
      <c r="AW91" s="489"/>
      <c r="BB91" s="489" t="str">
        <f t="shared" si="20"/>
        <v>320 - DOTS</v>
      </c>
      <c r="BC91" s="1299" t="s">
        <v>9530</v>
      </c>
      <c r="BD91" s="1298" t="s">
        <v>9531</v>
      </c>
      <c r="BE91" s="1298" t="s">
        <v>9531</v>
      </c>
      <c r="BF91" s="828">
        <v>44770</v>
      </c>
      <c r="BH91" s="1299" t="s">
        <v>9273</v>
      </c>
      <c r="BR91" s="430" t="s">
        <v>767</v>
      </c>
      <c r="BS91" s="426" t="s">
        <v>2172</v>
      </c>
      <c r="BT91" s="531"/>
      <c r="BU91" s="51"/>
      <c r="BV91" s="51"/>
      <c r="BW91" s="51"/>
      <c r="BX91" s="51"/>
      <c r="BY91" s="91" t="s">
        <v>1172</v>
      </c>
      <c r="BZ91" s="51" t="s">
        <v>1391</v>
      </c>
      <c r="CA91" s="51"/>
      <c r="CN91" s="2">
        <v>5101</v>
      </c>
      <c r="CO91" s="489" t="str">
        <f t="shared" si="23"/>
        <v>YARN</v>
      </c>
      <c r="CP91" s="489" t="str">
        <f t="shared" si="24"/>
        <v>CRFT</v>
      </c>
      <c r="CQ91" s="489">
        <f t="shared" si="25"/>
        <v>1192116</v>
      </c>
      <c r="CR91" s="489">
        <f t="shared" si="26"/>
        <v>74993.070807999931</v>
      </c>
      <c r="CS91" s="847">
        <f t="shared" si="21"/>
        <v>6.2907528133168189E-2</v>
      </c>
      <c r="CV91" s="489">
        <f t="shared" si="28"/>
        <v>6284</v>
      </c>
      <c r="CW91" s="2" t="s">
        <v>6466</v>
      </c>
      <c r="CX91" s="2" t="s">
        <v>274</v>
      </c>
      <c r="CY91" s="2" t="s">
        <v>1672</v>
      </c>
      <c r="CZ91" s="572"/>
      <c r="DA91" s="489"/>
      <c r="DB91" s="2">
        <v>5102</v>
      </c>
      <c r="DC91" s="2" t="s">
        <v>2558</v>
      </c>
      <c r="DD91" s="489"/>
      <c r="DH91" s="2">
        <v>6032</v>
      </c>
      <c r="DI91" s="2" t="s">
        <v>6392</v>
      </c>
      <c r="DJ91" s="2">
        <v>588206</v>
      </c>
      <c r="DK91" s="2">
        <v>133517.65584699996</v>
      </c>
      <c r="DL91" s="2">
        <v>0.22699131910759149</v>
      </c>
      <c r="DN91" s="2">
        <v>6055</v>
      </c>
      <c r="DO91" s="2">
        <v>172706</v>
      </c>
      <c r="DP91" s="2">
        <v>21301.098480000008</v>
      </c>
      <c r="DQ91" s="2">
        <v>0.12333733906175817</v>
      </c>
      <c r="DT91" s="489">
        <f t="shared" si="27"/>
        <v>5101</v>
      </c>
      <c r="DU91" s="2" t="s">
        <v>6381</v>
      </c>
      <c r="DV91" s="2" t="s">
        <v>223</v>
      </c>
      <c r="DW91" s="2" t="s">
        <v>1652</v>
      </c>
    </row>
    <row r="92" spans="1:127">
      <c r="A92" s="1610">
        <v>6077</v>
      </c>
      <c r="B92" s="1612" t="s">
        <v>8694</v>
      </c>
      <c r="C92" s="909" t="str">
        <f t="shared" si="18"/>
        <v/>
      </c>
      <c r="D92" s="1278"/>
      <c r="E92" s="900"/>
      <c r="F92" s="900"/>
      <c r="G92" s="447"/>
      <c r="H92" s="447"/>
      <c r="I92"/>
      <c r="J92" s="447">
        <v>5</v>
      </c>
      <c r="K92" s="660" t="s">
        <v>4890</v>
      </c>
      <c r="L92"/>
      <c r="M92"/>
      <c r="N92"/>
      <c r="O92" s="3"/>
      <c r="P92" s="3"/>
      <c r="Q92" s="3"/>
      <c r="R92" s="3"/>
      <c r="S92" s="3"/>
      <c r="T92" s="923"/>
      <c r="U92" s="923"/>
      <c r="V92" s="923"/>
      <c r="W92" s="923"/>
      <c r="X92" s="923"/>
      <c r="Y92" s="923"/>
      <c r="Z92" s="923"/>
      <c r="AA92" s="923"/>
      <c r="AB92" s="923"/>
      <c r="AC92" s="923"/>
      <c r="AD92" s="923"/>
      <c r="AG92" s="489" t="s">
        <v>4050</v>
      </c>
      <c r="AH92" t="s">
        <v>476</v>
      </c>
      <c r="AI92"/>
      <c r="AJ92" t="s">
        <v>1657</v>
      </c>
      <c r="AK92">
        <v>6030</v>
      </c>
      <c r="AL92" t="s">
        <v>235</v>
      </c>
      <c r="AM92" t="s">
        <v>1639</v>
      </c>
      <c r="AN92" t="s">
        <v>1653</v>
      </c>
      <c r="AO92" s="1295" t="str">
        <f t="shared" si="19"/>
        <v>P</v>
      </c>
      <c r="AS92" s="489" t="s">
        <v>3134</v>
      </c>
      <c r="AT92" s="489">
        <v>1</v>
      </c>
      <c r="AU92" s="574"/>
      <c r="AV92" s="574"/>
      <c r="AW92" s="489"/>
      <c r="BB92" s="489" t="str">
        <f t="shared" si="20"/>
        <v>14 - Dressy</v>
      </c>
      <c r="BC92" s="1296" t="s">
        <v>5186</v>
      </c>
      <c r="BD92" s="1297" t="s">
        <v>5187</v>
      </c>
      <c r="BE92" s="1297" t="s">
        <v>5187</v>
      </c>
      <c r="BF92" s="829">
        <v>41071</v>
      </c>
      <c r="BH92" s="1296" t="s">
        <v>6149</v>
      </c>
      <c r="BR92" s="430" t="s">
        <v>768</v>
      </c>
      <c r="BS92" s="426" t="s">
        <v>2172</v>
      </c>
      <c r="BT92" s="1303"/>
      <c r="BU92" s="51"/>
      <c r="BV92" s="51"/>
      <c r="BW92" s="51"/>
      <c r="BX92" s="51"/>
      <c r="BY92" s="91" t="s">
        <v>1173</v>
      </c>
      <c r="BZ92" s="51" t="s">
        <v>1394</v>
      </c>
      <c r="CA92" s="51"/>
      <c r="CN92" s="2">
        <v>5102</v>
      </c>
      <c r="CO92" s="489" t="str">
        <f t="shared" si="23"/>
        <v>PAPER</v>
      </c>
      <c r="CP92" s="489" t="str">
        <f t="shared" si="24"/>
        <v>CRFT</v>
      </c>
      <c r="CQ92" s="489">
        <f t="shared" si="25"/>
        <v>2529244</v>
      </c>
      <c r="CR92" s="489">
        <f t="shared" si="26"/>
        <v>74575.940708000257</v>
      </c>
      <c r="CS92" s="847">
        <f t="shared" si="21"/>
        <v>2.9485467083444798E-2</v>
      </c>
      <c r="CV92" s="489">
        <f t="shared" si="28"/>
        <v>1070</v>
      </c>
      <c r="CW92" s="2" t="s">
        <v>6322</v>
      </c>
      <c r="CX92" s="2" t="s">
        <v>190</v>
      </c>
      <c r="CY92" s="2" t="s">
        <v>6323</v>
      </c>
      <c r="CZ92" s="572"/>
      <c r="DA92" s="489"/>
      <c r="DB92" s="2">
        <v>5900</v>
      </c>
      <c r="DC92" s="2" t="s">
        <v>6769</v>
      </c>
      <c r="DD92" s="489"/>
      <c r="DH92" s="2">
        <v>6036</v>
      </c>
      <c r="DI92" s="2" t="s">
        <v>6393</v>
      </c>
      <c r="DJ92" s="2">
        <v>468210</v>
      </c>
      <c r="DK92" s="2">
        <v>143689.29701900011</v>
      </c>
      <c r="DL92" s="2">
        <v>0.30689070506610305</v>
      </c>
      <c r="DN92" s="2">
        <v>6070</v>
      </c>
      <c r="DO92" s="2">
        <v>275853</v>
      </c>
      <c r="DP92" s="2">
        <v>31057.93576800001</v>
      </c>
      <c r="DQ92" s="2">
        <v>0.11258871851312116</v>
      </c>
      <c r="DT92" s="489">
        <f t="shared" si="27"/>
        <v>5102</v>
      </c>
      <c r="DU92" s="2" t="s">
        <v>6382</v>
      </c>
      <c r="DV92" s="2" t="s">
        <v>2558</v>
      </c>
      <c r="DW92" s="2" t="s">
        <v>1652</v>
      </c>
    </row>
    <row r="93" spans="1:127">
      <c r="A93" s="1610">
        <v>6078</v>
      </c>
      <c r="B93" s="1612" t="s">
        <v>1597</v>
      </c>
      <c r="C93" s="909" t="str">
        <f t="shared" si="18"/>
        <v/>
      </c>
      <c r="D93" s="1278"/>
      <c r="E93" s="900"/>
      <c r="F93" s="900"/>
      <c r="G93" s="447"/>
      <c r="H93" s="447"/>
      <c r="I93"/>
      <c r="J93" s="447">
        <v>6</v>
      </c>
      <c r="K93" s="789" t="s">
        <v>4891</v>
      </c>
      <c r="L93"/>
      <c r="M93"/>
      <c r="N93"/>
      <c r="O93" s="3"/>
      <c r="P93" s="3"/>
      <c r="Q93" s="3"/>
      <c r="R93" s="3"/>
      <c r="S93" s="3"/>
      <c r="T93" s="923"/>
      <c r="U93" s="923"/>
      <c r="V93" s="923"/>
      <c r="W93" s="923"/>
      <c r="X93" s="923"/>
      <c r="Y93" s="923"/>
      <c r="Z93" s="923"/>
      <c r="AA93" s="923"/>
      <c r="AB93" s="923"/>
      <c r="AC93" s="923"/>
      <c r="AD93" s="923"/>
      <c r="AG93" s="489" t="s">
        <v>4050</v>
      </c>
      <c r="AH93" t="s">
        <v>476</v>
      </c>
      <c r="AI93"/>
      <c r="AJ93" t="s">
        <v>1657</v>
      </c>
      <c r="AK93">
        <v>6031</v>
      </c>
      <c r="AL93" t="s">
        <v>236</v>
      </c>
      <c r="AM93" t="s">
        <v>1639</v>
      </c>
      <c r="AN93" t="s">
        <v>1653</v>
      </c>
      <c r="AO93" s="1295" t="str">
        <f t="shared" si="19"/>
        <v>P</v>
      </c>
      <c r="AS93" s="489" t="s">
        <v>3135</v>
      </c>
      <c r="AT93" s="489">
        <v>1</v>
      </c>
      <c r="AU93" s="574"/>
      <c r="AV93" s="574"/>
      <c r="AW93" s="489"/>
      <c r="BB93" s="489" t="str">
        <f t="shared" si="20"/>
        <v>323 - DRY ADHESIVE</v>
      </c>
      <c r="BC93" s="1296" t="s">
        <v>8740</v>
      </c>
      <c r="BD93" s="1297" t="s">
        <v>9532</v>
      </c>
      <c r="BE93" s="1297" t="s">
        <v>9532</v>
      </c>
      <c r="BF93" s="829">
        <v>44770</v>
      </c>
      <c r="BH93" s="1299" t="s">
        <v>6150</v>
      </c>
      <c r="BR93" s="430" t="s">
        <v>769</v>
      </c>
      <c r="BS93" s="426" t="s">
        <v>2172</v>
      </c>
      <c r="BT93" s="53"/>
      <c r="BU93" s="51"/>
      <c r="BV93" s="51"/>
      <c r="BW93" s="51"/>
      <c r="BX93" s="51"/>
      <c r="BY93" s="91" t="s">
        <v>1174</v>
      </c>
      <c r="BZ93" s="51" t="s">
        <v>1395</v>
      </c>
      <c r="CA93" s="51"/>
      <c r="CN93" s="2">
        <v>5900</v>
      </c>
      <c r="CO93" s="489" t="str">
        <f t="shared" si="23"/>
        <v>WALL - HOT DEALS</v>
      </c>
      <c r="CP93" s="489" t="str">
        <f t="shared" si="24"/>
        <v>WALL</v>
      </c>
      <c r="CQ93" s="489" t="str">
        <f t="shared" si="25"/>
        <v/>
      </c>
      <c r="CR93" s="489" t="str">
        <f t="shared" si="26"/>
        <v/>
      </c>
      <c r="CS93" s="848">
        <v>1</v>
      </c>
      <c r="CV93" s="489">
        <f t="shared" si="28"/>
        <v>3065</v>
      </c>
      <c r="CW93" s="2" t="s">
        <v>6339</v>
      </c>
      <c r="CX93" s="2" t="s">
        <v>199</v>
      </c>
      <c r="CY93" s="2" t="s">
        <v>6323</v>
      </c>
      <c r="CZ93" s="572"/>
      <c r="DA93" s="489"/>
      <c r="DB93" s="2">
        <v>5910</v>
      </c>
      <c r="DC93" s="2" t="s">
        <v>230</v>
      </c>
      <c r="DD93" s="489"/>
      <c r="DH93" s="2">
        <v>6037</v>
      </c>
      <c r="DI93" s="2" t="s">
        <v>6395</v>
      </c>
      <c r="DJ93" s="2">
        <v>425525</v>
      </c>
      <c r="DK93" s="2">
        <v>20921.536011000026</v>
      </c>
      <c r="DL93" s="2">
        <v>4.9166408579989482E-2</v>
      </c>
      <c r="DN93" s="2">
        <v>6073</v>
      </c>
      <c r="DO93" s="2">
        <v>576640</v>
      </c>
      <c r="DP93" s="2">
        <v>98207.874567999956</v>
      </c>
      <c r="DQ93" s="2">
        <v>0.17031054829356262</v>
      </c>
      <c r="DT93" s="489">
        <f t="shared" si="27"/>
        <v>5900</v>
      </c>
      <c r="DU93" s="2" t="s">
        <v>6768</v>
      </c>
      <c r="DV93" s="2" t="s">
        <v>6769</v>
      </c>
      <c r="DW93" s="2" t="s">
        <v>1650</v>
      </c>
    </row>
    <row r="94" spans="1:127">
      <c r="A94" s="1610">
        <v>6079</v>
      </c>
      <c r="B94" s="1612" t="s">
        <v>249</v>
      </c>
      <c r="C94" s="909" t="str">
        <f>IFERROR(IF(VLOOKUP(#REF!,nobreakpack,1,0)=#REF!,"No",""),"")</f>
        <v/>
      </c>
      <c r="D94" s="1278"/>
      <c r="E94" s="900"/>
      <c r="F94" s="900"/>
      <c r="G94" s="447"/>
      <c r="H94" s="447"/>
      <c r="I94"/>
      <c r="J94"/>
      <c r="K94"/>
      <c r="L94"/>
      <c r="M94"/>
      <c r="N94"/>
      <c r="O94" s="3"/>
      <c r="P94" s="3"/>
      <c r="Q94" s="3"/>
      <c r="R94" s="3"/>
      <c r="S94" s="3"/>
      <c r="T94" s="923"/>
      <c r="U94" s="923"/>
      <c r="V94" s="923"/>
      <c r="W94" s="923"/>
      <c r="X94" s="923"/>
      <c r="Y94" s="923"/>
      <c r="Z94" s="923"/>
      <c r="AA94" s="923"/>
      <c r="AB94" s="923"/>
      <c r="AC94" s="923"/>
      <c r="AD94" s="923"/>
      <c r="AG94" s="489" t="s">
        <v>4050</v>
      </c>
      <c r="AH94" t="s">
        <v>476</v>
      </c>
      <c r="AI94"/>
      <c r="AJ94" t="s">
        <v>1657</v>
      </c>
      <c r="AK94">
        <v>6032</v>
      </c>
      <c r="AL94" t="s">
        <v>237</v>
      </c>
      <c r="AM94" t="s">
        <v>1639</v>
      </c>
      <c r="AN94" t="s">
        <v>1653</v>
      </c>
      <c r="AO94" s="1295" t="str">
        <f t="shared" si="19"/>
        <v>P</v>
      </c>
      <c r="AS94" s="489" t="s">
        <v>3136</v>
      </c>
      <c r="AT94" s="489">
        <v>1</v>
      </c>
      <c r="AU94" s="574"/>
      <c r="AV94" s="574"/>
      <c r="AW94" s="489"/>
      <c r="BB94" s="489" t="str">
        <f t="shared" si="20"/>
        <v>177 - DRY SHAMPOO</v>
      </c>
      <c r="BC94" s="1296" t="s">
        <v>8841</v>
      </c>
      <c r="BD94" s="1297" t="s">
        <v>8842</v>
      </c>
      <c r="BE94" s="1297" t="s">
        <v>8842</v>
      </c>
      <c r="BF94" s="829">
        <v>44358</v>
      </c>
      <c r="BH94" s="1296" t="s">
        <v>8350</v>
      </c>
      <c r="BR94" s="430" t="s">
        <v>1058</v>
      </c>
      <c r="BS94" s="426" t="s">
        <v>2172</v>
      </c>
      <c r="BT94" s="53"/>
      <c r="BU94" s="51"/>
      <c r="BV94" s="51"/>
      <c r="BW94" s="51"/>
      <c r="BX94" s="51"/>
      <c r="BY94" s="91" t="s">
        <v>1175</v>
      </c>
      <c r="BZ94" s="51" t="s">
        <v>1399</v>
      </c>
      <c r="CA94" s="51"/>
      <c r="CN94" s="2">
        <v>5910</v>
      </c>
      <c r="CO94" s="489" t="str">
        <f t="shared" si="23"/>
        <v>BENCHES/OTTOMANS</v>
      </c>
      <c r="CP94" s="489" t="str">
        <f t="shared" si="24"/>
        <v>FURN</v>
      </c>
      <c r="CQ94" s="489">
        <f t="shared" si="25"/>
        <v>70264</v>
      </c>
      <c r="CR94" s="489">
        <f t="shared" si="26"/>
        <v>267954.25887899991</v>
      </c>
      <c r="CS94" s="847">
        <f>IFERROR(VLOOKUP($CN94,febcube,5,0),DL$3)</f>
        <v>3.8135355072156427</v>
      </c>
      <c r="CV94" s="489">
        <f t="shared" si="28"/>
        <v>3070</v>
      </c>
      <c r="CW94" s="2" t="s">
        <v>6341</v>
      </c>
      <c r="CX94" s="2" t="s">
        <v>200</v>
      </c>
      <c r="CY94" s="2" t="s">
        <v>6323</v>
      </c>
      <c r="CZ94" s="572"/>
      <c r="DA94" s="489"/>
      <c r="DB94" s="2">
        <v>5920</v>
      </c>
      <c r="DC94" s="2" t="s">
        <v>1594</v>
      </c>
      <c r="DD94" s="489"/>
      <c r="DH94" s="2">
        <v>6038</v>
      </c>
      <c r="DI94" s="2" t="s">
        <v>6396</v>
      </c>
      <c r="DJ94" s="2">
        <v>424328</v>
      </c>
      <c r="DK94" s="2">
        <v>66173.903227000017</v>
      </c>
      <c r="DL94" s="2">
        <v>0.15594988600092385</v>
      </c>
      <c r="DN94" s="2">
        <v>6075</v>
      </c>
      <c r="DO94" s="2">
        <v>622752</v>
      </c>
      <c r="DP94" s="2">
        <v>141069.52178399989</v>
      </c>
      <c r="DQ94" s="2">
        <v>0.22652600358409108</v>
      </c>
      <c r="DT94" s="489">
        <f t="shared" si="27"/>
        <v>5910</v>
      </c>
      <c r="DU94" s="2" t="s">
        <v>6383</v>
      </c>
      <c r="DV94" s="2" t="s">
        <v>230</v>
      </c>
      <c r="DW94" s="2" t="s">
        <v>1651</v>
      </c>
    </row>
    <row r="95" spans="1:127">
      <c r="A95" s="1610">
        <v>6082</v>
      </c>
      <c r="B95" s="1612" t="s">
        <v>2561</v>
      </c>
      <c r="C95" s="909" t="str">
        <f>IFERROR(IF(VLOOKUP(A89,nobreakpack,1,0)=A89,"No",""),"")</f>
        <v/>
      </c>
      <c r="D95" s="1278"/>
      <c r="E95" s="900"/>
      <c r="F95" s="900"/>
      <c r="G95" s="447"/>
      <c r="H95" s="447"/>
      <c r="I95"/>
      <c r="J95"/>
      <c r="K95"/>
      <c r="L95"/>
      <c r="M95"/>
      <c r="N95"/>
      <c r="O95" s="3"/>
      <c r="P95" s="3"/>
      <c r="Q95" s="3"/>
      <c r="R95" s="3"/>
      <c r="S95" s="3"/>
      <c r="T95" s="923"/>
      <c r="U95" s="923"/>
      <c r="V95" s="923"/>
      <c r="W95" s="923"/>
      <c r="X95" s="923"/>
      <c r="Y95" s="923"/>
      <c r="Z95" s="923"/>
      <c r="AA95" s="923"/>
      <c r="AB95" s="923"/>
      <c r="AC95" s="923"/>
      <c r="AD95" s="923"/>
      <c r="AG95" s="489" t="s">
        <v>4050</v>
      </c>
      <c r="AH95" t="s">
        <v>5168</v>
      </c>
      <c r="AI95"/>
      <c r="AJ95" t="s">
        <v>1657</v>
      </c>
      <c r="AK95">
        <v>6036</v>
      </c>
      <c r="AL95" t="s">
        <v>1595</v>
      </c>
      <c r="AM95" t="s">
        <v>1639</v>
      </c>
      <c r="AN95" t="s">
        <v>1653</v>
      </c>
      <c r="AO95" s="1295" t="str">
        <f t="shared" si="19"/>
        <v>P</v>
      </c>
      <c r="AS95" s="489" t="s">
        <v>4528</v>
      </c>
      <c r="AT95" s="489">
        <v>1</v>
      </c>
      <c r="AU95" s="574"/>
      <c r="AV95" s="574"/>
      <c r="AW95" s="489"/>
      <c r="BB95" s="489" t="str">
        <f t="shared" si="20"/>
        <v>282 - DUVET</v>
      </c>
      <c r="BC95" s="1299" t="s">
        <v>9533</v>
      </c>
      <c r="BD95" s="1298" t="s">
        <v>9534</v>
      </c>
      <c r="BE95" s="1298" t="s">
        <v>9534</v>
      </c>
      <c r="BF95" s="828">
        <v>44736</v>
      </c>
      <c r="BH95" s="1299" t="s">
        <v>5600</v>
      </c>
      <c r="BR95" s="430" t="s">
        <v>136</v>
      </c>
      <c r="BS95" s="426" t="s">
        <v>2172</v>
      </c>
      <c r="BT95" s="53"/>
      <c r="BU95" s="51"/>
      <c r="BV95" s="51"/>
      <c r="BW95" s="51"/>
      <c r="BX95" s="51"/>
      <c r="BY95" s="91" t="s">
        <v>1176</v>
      </c>
      <c r="BZ95" s="51" t="s">
        <v>1397</v>
      </c>
      <c r="CA95" s="51"/>
      <c r="CN95" s="2">
        <v>5920</v>
      </c>
      <c r="CO95" s="489" t="str">
        <f t="shared" si="23"/>
        <v>OCCASSIONAL TABLES</v>
      </c>
      <c r="CP95" s="489" t="str">
        <f t="shared" si="24"/>
        <v>FURN</v>
      </c>
      <c r="CQ95" s="489">
        <f t="shared" si="25"/>
        <v>116706</v>
      </c>
      <c r="CR95" s="489">
        <f t="shared" si="26"/>
        <v>383011.7230980001</v>
      </c>
      <c r="CS95" s="847">
        <f>IFERROR(VLOOKUP($CN95,febcube,5,0),DL$3)</f>
        <v>3.2818511738728096</v>
      </c>
      <c r="CV95" s="489">
        <f t="shared" si="28"/>
        <v>3071</v>
      </c>
      <c r="CW95" s="2" t="s">
        <v>6342</v>
      </c>
      <c r="CX95" s="2" t="s">
        <v>201</v>
      </c>
      <c r="CY95" s="2" t="s">
        <v>6323</v>
      </c>
      <c r="CZ95" s="572"/>
      <c r="DA95" s="489"/>
      <c r="DB95" s="2">
        <v>5930</v>
      </c>
      <c r="DC95" s="2" t="s">
        <v>2559</v>
      </c>
      <c r="DD95" s="489"/>
      <c r="DH95" s="2">
        <v>6040</v>
      </c>
      <c r="DI95" s="2" t="s">
        <v>6397</v>
      </c>
      <c r="DJ95" s="2">
        <v>1487896</v>
      </c>
      <c r="DK95" s="2">
        <v>422486.92241299979</v>
      </c>
      <c r="DL95" s="2">
        <v>0.28394922925594246</v>
      </c>
      <c r="DN95" s="2">
        <v>6076</v>
      </c>
      <c r="DO95" s="2">
        <v>10960</v>
      </c>
      <c r="DP95" s="2">
        <v>33026.84835700001</v>
      </c>
      <c r="DQ95" s="2">
        <v>3.0133985727189789</v>
      </c>
      <c r="DT95" s="489">
        <f t="shared" si="27"/>
        <v>5920</v>
      </c>
      <c r="DU95" s="2" t="s">
        <v>6384</v>
      </c>
      <c r="DV95" s="2" t="s">
        <v>1594</v>
      </c>
      <c r="DW95" s="2" t="s">
        <v>1651</v>
      </c>
    </row>
    <row r="96" spans="1:127">
      <c r="A96" s="1610">
        <v>6083</v>
      </c>
      <c r="B96" s="1612" t="s">
        <v>250</v>
      </c>
      <c r="C96" s="909" t="str">
        <f>IFERROR(IF(VLOOKUP(A90,nobreakpack,1,0)=A90,"No",""),"")</f>
        <v/>
      </c>
      <c r="D96" s="1278"/>
      <c r="E96" s="900"/>
      <c r="F96" s="900"/>
      <c r="G96" s="447"/>
      <c r="H96" s="447"/>
      <c r="I96"/>
      <c r="J96"/>
      <c r="K96"/>
      <c r="L96"/>
      <c r="M96"/>
      <c r="N96"/>
      <c r="O96" s="3"/>
      <c r="P96" s="3"/>
      <c r="Q96" s="3"/>
      <c r="R96" s="3"/>
      <c r="S96" s="3"/>
      <c r="T96" s="923"/>
      <c r="U96" s="923"/>
      <c r="V96" s="923"/>
      <c r="W96" s="923"/>
      <c r="X96" s="923"/>
      <c r="Y96" s="923"/>
      <c r="Z96" s="923"/>
      <c r="AA96" s="923"/>
      <c r="AB96" s="923"/>
      <c r="AC96" s="923"/>
      <c r="AD96" s="923"/>
      <c r="AG96" s="489" t="s">
        <v>4050</v>
      </c>
      <c r="AH96" t="s">
        <v>476</v>
      </c>
      <c r="AI96"/>
      <c r="AJ96" t="s">
        <v>1658</v>
      </c>
      <c r="AK96">
        <v>6037</v>
      </c>
      <c r="AL96" t="s">
        <v>238</v>
      </c>
      <c r="AM96" t="s">
        <v>1639</v>
      </c>
      <c r="AN96" t="s">
        <v>1653</v>
      </c>
      <c r="AO96" s="1295" t="str">
        <f t="shared" si="19"/>
        <v>P</v>
      </c>
      <c r="AS96" s="489" t="s">
        <v>3146</v>
      </c>
      <c r="AT96" s="489">
        <v>1</v>
      </c>
      <c r="AU96" s="574"/>
      <c r="AV96" s="574"/>
      <c r="AW96" s="489"/>
      <c r="BB96" s="489" t="str">
        <f t="shared" si="20"/>
        <v>234 - EARTHBOUND</v>
      </c>
      <c r="BC96" s="1296" t="s">
        <v>8945</v>
      </c>
      <c r="BD96" s="1297" t="s">
        <v>8946</v>
      </c>
      <c r="BE96" s="1297" t="s">
        <v>8947</v>
      </c>
      <c r="BF96" s="829">
        <v>44591</v>
      </c>
      <c r="BH96" s="1296" t="s">
        <v>9274</v>
      </c>
      <c r="BR96" s="430" t="s">
        <v>1059</v>
      </c>
      <c r="BS96" s="426" t="s">
        <v>2172</v>
      </c>
      <c r="BT96" s="53"/>
      <c r="BU96" s="51"/>
      <c r="BV96" s="51"/>
      <c r="BW96" s="51"/>
      <c r="BX96" s="51"/>
      <c r="BY96" s="91" t="s">
        <v>1177</v>
      </c>
      <c r="BZ96" s="51" t="s">
        <v>1398</v>
      </c>
      <c r="CA96" s="51"/>
      <c r="CN96" s="2">
        <v>5930</v>
      </c>
      <c r="CO96" s="489" t="str">
        <f t="shared" si="23"/>
        <v>ACCENT FURNITURE/CABINETS</v>
      </c>
      <c r="CP96" s="489" t="str">
        <f t="shared" si="24"/>
        <v>FURN</v>
      </c>
      <c r="CQ96" s="489">
        <f t="shared" si="25"/>
        <v>133186</v>
      </c>
      <c r="CR96" s="489">
        <f t="shared" si="26"/>
        <v>967003.2007119992</v>
      </c>
      <c r="CS96" s="847">
        <f>IFERROR(VLOOKUP($CN96,febcube,5,0),DL$3)</f>
        <v>7.2605469096751847</v>
      </c>
      <c r="CV96" s="489">
        <f t="shared" si="28"/>
        <v>3072</v>
      </c>
      <c r="CW96" s="2" t="s">
        <v>6343</v>
      </c>
      <c r="CX96" s="2" t="s">
        <v>202</v>
      </c>
      <c r="CY96" s="2" t="s">
        <v>6323</v>
      </c>
      <c r="CZ96" s="572"/>
      <c r="DA96" s="489"/>
      <c r="DB96" s="2">
        <v>5939</v>
      </c>
      <c r="DC96" s="2" t="s">
        <v>6776</v>
      </c>
      <c r="DD96" s="489"/>
      <c r="DH96" s="2">
        <v>6042</v>
      </c>
      <c r="DI96" s="2" t="s">
        <v>6398</v>
      </c>
      <c r="DJ96" s="2">
        <v>1076830</v>
      </c>
      <c r="DK96" s="2">
        <v>63115.115687999845</v>
      </c>
      <c r="DL96" s="2">
        <v>5.8611958886732207E-2</v>
      </c>
      <c r="DN96" s="2">
        <v>6077</v>
      </c>
      <c r="DO96" s="2">
        <v>197373</v>
      </c>
      <c r="DP96" s="2">
        <v>47622.410464999979</v>
      </c>
      <c r="DQ96" s="2">
        <v>0.24128128196359167</v>
      </c>
      <c r="DT96" s="489">
        <f t="shared" si="27"/>
        <v>5930</v>
      </c>
      <c r="DU96" s="2" t="s">
        <v>6385</v>
      </c>
      <c r="DV96" s="2" t="s">
        <v>2559</v>
      </c>
      <c r="DW96" s="2" t="s">
        <v>1651</v>
      </c>
    </row>
    <row r="97" spans="1:127">
      <c r="A97" s="1610">
        <v>6086</v>
      </c>
      <c r="B97" s="1612" t="s">
        <v>251</v>
      </c>
      <c r="C97" s="909" t="str">
        <f>IFERROR(IF(VLOOKUP(#REF!,nobreakpack,1,0)=#REF!,"No",""),"")</f>
        <v/>
      </c>
      <c r="D97" s="1278"/>
      <c r="E97" s="900"/>
      <c r="F97" s="900"/>
      <c r="G97" s="447"/>
      <c r="H97" s="447"/>
      <c r="I97"/>
      <c r="J97"/>
      <c r="K97" s="659"/>
      <c r="L97"/>
      <c r="M97"/>
      <c r="N97"/>
      <c r="O97" s="3"/>
      <c r="P97" s="3"/>
      <c r="Q97" s="3"/>
      <c r="R97" s="3"/>
      <c r="S97" s="3"/>
      <c r="T97" s="923"/>
      <c r="U97" s="923"/>
      <c r="V97" s="923"/>
      <c r="W97" s="923"/>
      <c r="X97" s="923"/>
      <c r="Y97" s="923"/>
      <c r="Z97" s="923"/>
      <c r="AA97" s="923"/>
      <c r="AB97" s="923"/>
      <c r="AC97" s="923"/>
      <c r="AD97" s="923"/>
      <c r="AG97" s="489" t="s">
        <v>4050</v>
      </c>
      <c r="AH97" t="s">
        <v>5168</v>
      </c>
      <c r="AI97"/>
      <c r="AJ97" t="s">
        <v>1657</v>
      </c>
      <c r="AK97">
        <v>6038</v>
      </c>
      <c r="AL97" t="s">
        <v>8718</v>
      </c>
      <c r="AM97" t="s">
        <v>8722</v>
      </c>
      <c r="AN97" t="s">
        <v>2375</v>
      </c>
      <c r="AO97" s="1295" t="str">
        <f t="shared" si="19"/>
        <v>M</v>
      </c>
      <c r="AS97" s="489" t="s">
        <v>3147</v>
      </c>
      <c r="AT97" s="489">
        <v>1</v>
      </c>
      <c r="AU97" s="574"/>
      <c r="AV97" s="574"/>
      <c r="AW97" s="489"/>
      <c r="BB97" s="489" t="str">
        <f t="shared" si="20"/>
        <v>83 - EGYPTIAN</v>
      </c>
      <c r="BC97" s="1296" t="s">
        <v>6277</v>
      </c>
      <c r="BD97" s="1297" t="s">
        <v>6278</v>
      </c>
      <c r="BE97" s="1297" t="s">
        <v>6278</v>
      </c>
      <c r="BF97" s="829">
        <v>43804</v>
      </c>
      <c r="BH97" s="1296" t="s">
        <v>9275</v>
      </c>
      <c r="BR97" s="430" t="s">
        <v>770</v>
      </c>
      <c r="BS97" s="426" t="s">
        <v>2172</v>
      </c>
      <c r="BT97" s="53"/>
      <c r="BU97" s="51"/>
      <c r="BV97" s="51"/>
      <c r="BW97" s="51"/>
      <c r="BX97" s="51"/>
      <c r="BY97" s="91" t="s">
        <v>1178</v>
      </c>
      <c r="BZ97" s="51" t="s">
        <v>88</v>
      </c>
      <c r="CA97" s="51"/>
      <c r="CN97" s="2">
        <v>5939</v>
      </c>
      <c r="CO97" s="489" t="str">
        <f t="shared" si="23"/>
        <v>LGFN - HOT DEALS</v>
      </c>
      <c r="CP97" s="489" t="str">
        <f t="shared" si="24"/>
        <v>LGFN</v>
      </c>
      <c r="CQ97" s="489" t="str">
        <f t="shared" si="25"/>
        <v/>
      </c>
      <c r="CR97" s="489" t="str">
        <f t="shared" si="26"/>
        <v/>
      </c>
      <c r="CS97" s="848">
        <v>1.62</v>
      </c>
      <c r="CV97" s="489">
        <f t="shared" si="28"/>
        <v>3080</v>
      </c>
      <c r="CW97" s="2" t="s">
        <v>6344</v>
      </c>
      <c r="CX97" s="2" t="s">
        <v>203</v>
      </c>
      <c r="CY97" s="2" t="s">
        <v>6323</v>
      </c>
      <c r="CZ97" s="572"/>
      <c r="DA97" s="489"/>
      <c r="DB97" s="2">
        <v>5940</v>
      </c>
      <c r="DC97" s="2" t="s">
        <v>2560</v>
      </c>
      <c r="DD97" s="489"/>
      <c r="DH97" s="2">
        <v>6044</v>
      </c>
      <c r="DI97" s="2" t="s">
        <v>6400</v>
      </c>
      <c r="DJ97" s="2">
        <v>496903</v>
      </c>
      <c r="DK97" s="2">
        <v>70500.66786900007</v>
      </c>
      <c r="DL97" s="2">
        <v>0.14188014133341934</v>
      </c>
      <c r="DN97" s="2">
        <v>6078</v>
      </c>
      <c r="DO97" s="2">
        <v>176507</v>
      </c>
      <c r="DP97" s="2">
        <v>11106.471862000006</v>
      </c>
      <c r="DQ97" s="2">
        <v>6.2923690629833412E-2</v>
      </c>
      <c r="DT97" s="489">
        <f t="shared" si="27"/>
        <v>5939</v>
      </c>
      <c r="DU97" s="2" t="s">
        <v>6775</v>
      </c>
      <c r="DV97" s="2" t="s">
        <v>6776</v>
      </c>
      <c r="DW97" s="2" t="s">
        <v>1673</v>
      </c>
    </row>
    <row r="98" spans="1:127">
      <c r="A98" s="1610">
        <v>6087</v>
      </c>
      <c r="B98" s="1612" t="s">
        <v>252</v>
      </c>
      <c r="C98" s="909" t="str">
        <f>IFERROR(IF(VLOOKUP(A91,nobreakpack,1,0)=A91,"No",""),"")</f>
        <v/>
      </c>
      <c r="D98" s="1278"/>
      <c r="E98" s="900"/>
      <c r="F98" s="900"/>
      <c r="G98" s="447"/>
      <c r="H98" s="447"/>
      <c r="I98" s="488">
        <v>43699</v>
      </c>
      <c r="J98" s="447" t="s">
        <v>6122</v>
      </c>
      <c r="K98" s="279"/>
      <c r="L98"/>
      <c r="M98"/>
      <c r="N98"/>
      <c r="O98" s="3"/>
      <c r="P98" s="3"/>
      <c r="Q98" s="3"/>
      <c r="R98" s="3"/>
      <c r="S98" s="3"/>
      <c r="T98" s="923"/>
      <c r="U98" s="923"/>
      <c r="V98" s="923"/>
      <c r="W98" s="923"/>
      <c r="X98" s="923"/>
      <c r="Y98" s="923"/>
      <c r="Z98" s="923"/>
      <c r="AA98" s="923"/>
      <c r="AB98" s="923"/>
      <c r="AC98" s="923"/>
      <c r="AD98" s="923"/>
      <c r="AG98" s="489" t="s">
        <v>4050</v>
      </c>
      <c r="AH98" t="s">
        <v>476</v>
      </c>
      <c r="AI98"/>
      <c r="AJ98" t="s">
        <v>1657</v>
      </c>
      <c r="AK98">
        <v>6040</v>
      </c>
      <c r="AL98" t="s">
        <v>240</v>
      </c>
      <c r="AM98" t="s">
        <v>1639</v>
      </c>
      <c r="AN98" t="s">
        <v>1653</v>
      </c>
      <c r="AO98" s="1295" t="str">
        <f t="shared" si="19"/>
        <v>P</v>
      </c>
      <c r="AS98" s="489" t="s">
        <v>3148</v>
      </c>
      <c r="AT98" s="489">
        <v>1</v>
      </c>
      <c r="AU98" s="574"/>
      <c r="AV98" s="574"/>
      <c r="AW98" s="489"/>
      <c r="BB98" s="489" t="str">
        <f t="shared" si="20"/>
        <v>212 - ELASTIC</v>
      </c>
      <c r="BC98" s="1296" t="s">
        <v>8901</v>
      </c>
      <c r="BD98" s="1297" t="s">
        <v>8902</v>
      </c>
      <c r="BE98" s="1297" t="s">
        <v>8902</v>
      </c>
      <c r="BF98" s="829">
        <v>44508</v>
      </c>
      <c r="BH98" s="1299" t="s">
        <v>8351</v>
      </c>
      <c r="BR98" s="430" t="s">
        <v>771</v>
      </c>
      <c r="BS98" s="426" t="s">
        <v>2172</v>
      </c>
      <c r="BT98" s="53"/>
      <c r="BU98" s="51"/>
      <c r="BV98" s="51"/>
      <c r="BW98" s="51"/>
      <c r="BX98" s="51"/>
      <c r="BY98" s="91" t="s">
        <v>1179</v>
      </c>
      <c r="BZ98" s="51" t="s">
        <v>1396</v>
      </c>
      <c r="CA98" s="51"/>
      <c r="CN98" s="2">
        <v>5940</v>
      </c>
      <c r="CO98" s="489" t="str">
        <f t="shared" si="23"/>
        <v>SEATING</v>
      </c>
      <c r="CP98" s="489" t="str">
        <f t="shared" si="24"/>
        <v>FURN</v>
      </c>
      <c r="CQ98" s="489">
        <f t="shared" si="25"/>
        <v>86093</v>
      </c>
      <c r="CR98" s="489">
        <f t="shared" si="26"/>
        <v>961147.7997760016</v>
      </c>
      <c r="CS98" s="847">
        <f>IFERROR(VLOOKUP($CN98,febcube,5,0),DL$3)</f>
        <v>11.164064439338873</v>
      </c>
      <c r="CV98" s="489">
        <f t="shared" si="28"/>
        <v>5088</v>
      </c>
      <c r="CW98" s="2" t="s">
        <v>6369</v>
      </c>
      <c r="CX98" s="2" t="s">
        <v>223</v>
      </c>
      <c r="CY98" s="2" t="s">
        <v>1652</v>
      </c>
      <c r="CZ98" s="572"/>
      <c r="DA98" s="489"/>
      <c r="DB98" s="2">
        <v>5970</v>
      </c>
      <c r="DC98" s="2" t="s">
        <v>231</v>
      </c>
      <c r="DD98" s="489"/>
      <c r="DH98" s="2">
        <v>6045</v>
      </c>
      <c r="DI98" s="2" t="s">
        <v>6401</v>
      </c>
      <c r="DJ98" s="2">
        <v>361047</v>
      </c>
      <c r="DK98" s="2">
        <v>464396.26541100017</v>
      </c>
      <c r="DL98" s="2">
        <v>1.2862487859226088</v>
      </c>
      <c r="DN98" s="2">
        <v>6079</v>
      </c>
      <c r="DO98" s="2">
        <v>1329805</v>
      </c>
      <c r="DP98" s="2">
        <v>98849.34727100005</v>
      </c>
      <c r="DQ98" s="2">
        <v>7.4333716049345619E-2</v>
      </c>
      <c r="DT98" s="489">
        <f t="shared" si="27"/>
        <v>5940</v>
      </c>
      <c r="DU98" s="2" t="s">
        <v>6386</v>
      </c>
      <c r="DV98" s="2" t="s">
        <v>2560</v>
      </c>
      <c r="DW98" s="2" t="s">
        <v>1651</v>
      </c>
    </row>
    <row r="99" spans="1:127">
      <c r="A99" s="1610">
        <v>6099</v>
      </c>
      <c r="B99" s="1612" t="s">
        <v>2348</v>
      </c>
      <c r="C99" s="909" t="str">
        <f>IFERROR(IF(VLOOKUP(A92,nobreakpack,1,0)=A92,"No",""),"")</f>
        <v/>
      </c>
      <c r="D99" s="1278"/>
      <c r="E99" s="900"/>
      <c r="F99" s="900"/>
      <c r="G99" s="447"/>
      <c r="H99" s="447"/>
      <c r="I99" s="447"/>
      <c r="J99" s="447">
        <v>1</v>
      </c>
      <c r="K99" s="111" t="s">
        <v>6123</v>
      </c>
      <c r="L99"/>
      <c r="M99"/>
      <c r="N99"/>
      <c r="O99" s="3"/>
      <c r="P99" s="3"/>
      <c r="Q99" s="3"/>
      <c r="R99" s="3"/>
      <c r="S99" s="3"/>
      <c r="T99" s="923"/>
      <c r="U99" s="923"/>
      <c r="V99" s="923"/>
      <c r="W99" s="923"/>
      <c r="X99" s="923"/>
      <c r="Y99" s="923"/>
      <c r="Z99" s="923"/>
      <c r="AA99" s="923"/>
      <c r="AB99" s="923"/>
      <c r="AC99" s="923"/>
      <c r="AD99" s="923"/>
      <c r="AG99" s="489" t="s">
        <v>4050</v>
      </c>
      <c r="AH99" t="s">
        <v>476</v>
      </c>
      <c r="AI99"/>
      <c r="AJ99" t="s">
        <v>6399</v>
      </c>
      <c r="AK99">
        <v>6042</v>
      </c>
      <c r="AL99" t="s">
        <v>5699</v>
      </c>
      <c r="AM99" t="s">
        <v>1639</v>
      </c>
      <c r="AN99" t="s">
        <v>1653</v>
      </c>
      <c r="AO99" s="1295" t="str">
        <f t="shared" si="19"/>
        <v>P</v>
      </c>
      <c r="AS99" s="489" t="s">
        <v>3156</v>
      </c>
      <c r="AT99" s="489">
        <v>1</v>
      </c>
      <c r="AU99" s="574"/>
      <c r="AV99" s="574"/>
      <c r="AW99" s="489"/>
      <c r="BB99" s="489" t="str">
        <f t="shared" si="20"/>
        <v>58 - ELEGANT</v>
      </c>
      <c r="BC99" s="1299" t="s">
        <v>5278</v>
      </c>
      <c r="BD99" s="1298" t="s">
        <v>5279</v>
      </c>
      <c r="BE99" s="1298" t="s">
        <v>5279</v>
      </c>
      <c r="BF99" s="828">
        <v>42934</v>
      </c>
      <c r="BH99" s="1296" t="s">
        <v>5345</v>
      </c>
      <c r="BR99" s="430" t="s">
        <v>772</v>
      </c>
      <c r="BS99" s="426" t="s">
        <v>2172</v>
      </c>
      <c r="BT99" s="53"/>
      <c r="BU99" s="51"/>
      <c r="BV99" s="51"/>
      <c r="BW99" s="51"/>
      <c r="BX99" s="51"/>
      <c r="BY99" s="91" t="s">
        <v>1180</v>
      </c>
      <c r="BZ99" s="51" t="s">
        <v>1400</v>
      </c>
      <c r="CA99" s="51"/>
      <c r="CN99" s="2">
        <v>5970</v>
      </c>
      <c r="CO99" s="489" t="str">
        <f t="shared" si="23"/>
        <v>BEDROOM FURNITURE</v>
      </c>
      <c r="CP99" s="489" t="str">
        <f t="shared" si="24"/>
        <v>FURN</v>
      </c>
      <c r="CQ99" s="489" t="str">
        <f t="shared" si="25"/>
        <v/>
      </c>
      <c r="CR99" s="489" t="str">
        <f t="shared" si="26"/>
        <v/>
      </c>
      <c r="CS99" s="848">
        <v>6.38</v>
      </c>
      <c r="CV99" s="489">
        <f t="shared" si="28"/>
        <v>5091</v>
      </c>
      <c r="CW99" s="2" t="s">
        <v>6371</v>
      </c>
      <c r="CX99" s="2" t="s">
        <v>225</v>
      </c>
      <c r="CY99" s="2" t="s">
        <v>1652</v>
      </c>
      <c r="CZ99" s="572"/>
      <c r="DA99" s="489"/>
      <c r="DB99" s="2">
        <v>5977</v>
      </c>
      <c r="DC99" s="2" t="s">
        <v>6743</v>
      </c>
      <c r="DD99" s="489"/>
      <c r="DH99" s="2">
        <v>6046</v>
      </c>
      <c r="DI99" s="2" t="s">
        <v>6402</v>
      </c>
      <c r="DJ99" s="2">
        <v>1695963</v>
      </c>
      <c r="DK99" s="2">
        <v>139896.61933100023</v>
      </c>
      <c r="DL99" s="2">
        <v>8.2488013789805692E-2</v>
      </c>
      <c r="DN99" s="2">
        <v>6082</v>
      </c>
      <c r="DO99" s="2">
        <v>4977</v>
      </c>
      <c r="DP99" s="2">
        <v>731.06293200000005</v>
      </c>
      <c r="DQ99" s="2">
        <v>0.14688827245328512</v>
      </c>
      <c r="DT99" s="489">
        <f t="shared" si="27"/>
        <v>5970</v>
      </c>
      <c r="DU99" s="2" t="s">
        <v>6387</v>
      </c>
      <c r="DV99" s="2" t="s">
        <v>231</v>
      </c>
      <c r="DW99" s="2" t="s">
        <v>1651</v>
      </c>
    </row>
    <row r="100" spans="1:127">
      <c r="A100" s="1610">
        <v>6103</v>
      </c>
      <c r="B100" s="1612" t="s">
        <v>1598</v>
      </c>
      <c r="C100" s="909" t="str">
        <f>IFERROR(IF(VLOOKUP(A93,nobreakpack,1,0)=A93,"No",""),"")</f>
        <v/>
      </c>
      <c r="D100" s="1278"/>
      <c r="E100" s="900"/>
      <c r="F100" s="900"/>
      <c r="G100" s="447"/>
      <c r="H100" s="447"/>
      <c r="I100" s="447"/>
      <c r="J100" s="447">
        <v>2</v>
      </c>
      <c r="K100" s="111" t="s">
        <v>6124</v>
      </c>
      <c r="L100"/>
      <c r="M100"/>
      <c r="N100"/>
      <c r="O100" s="3"/>
      <c r="P100" s="3"/>
      <c r="Q100" s="3"/>
      <c r="R100" s="3"/>
      <c r="S100" s="3"/>
      <c r="T100" s="923"/>
      <c r="U100" s="923"/>
      <c r="V100" s="923"/>
      <c r="W100" s="923"/>
      <c r="X100" s="923"/>
      <c r="Y100" s="923"/>
      <c r="Z100" s="923"/>
      <c r="AA100" s="923"/>
      <c r="AB100" s="923"/>
      <c r="AC100" s="923"/>
      <c r="AD100" s="923"/>
      <c r="AG100" s="489" t="s">
        <v>4050</v>
      </c>
      <c r="AH100" t="s">
        <v>476</v>
      </c>
      <c r="AI100"/>
      <c r="AJ100" t="s">
        <v>1658</v>
      </c>
      <c r="AK100">
        <v>6044</v>
      </c>
      <c r="AL100" t="s">
        <v>6214</v>
      </c>
      <c r="AM100" t="s">
        <v>1639</v>
      </c>
      <c r="AN100" t="s">
        <v>1653</v>
      </c>
      <c r="AO100" s="1295" t="str">
        <f t="shared" si="19"/>
        <v>P</v>
      </c>
      <c r="AS100" s="489" t="s">
        <v>4538</v>
      </c>
      <c r="AT100" s="489">
        <v>1</v>
      </c>
      <c r="AU100" s="574"/>
      <c r="AV100" s="574"/>
      <c r="AW100" s="489"/>
      <c r="BB100" s="489" t="str">
        <f t="shared" si="20"/>
        <v>326 - EMBELLISHMEN</v>
      </c>
      <c r="BC100" s="1299" t="s">
        <v>9535</v>
      </c>
      <c r="BD100" s="1298" t="s">
        <v>9536</v>
      </c>
      <c r="BE100" s="1298" t="s">
        <v>9537</v>
      </c>
      <c r="BF100" s="828">
        <v>44770</v>
      </c>
      <c r="BH100" s="1299" t="s">
        <v>9276</v>
      </c>
      <c r="BR100" s="430" t="s">
        <v>773</v>
      </c>
      <c r="BS100" s="426" t="s">
        <v>2172</v>
      </c>
      <c r="BT100" s="53"/>
      <c r="BU100" s="51"/>
      <c r="BV100" s="51"/>
      <c r="BW100" s="51"/>
      <c r="BX100" s="51"/>
      <c r="BY100" s="91" t="s">
        <v>1181</v>
      </c>
      <c r="BZ100" s="51" t="s">
        <v>757</v>
      </c>
      <c r="CA100" s="51"/>
      <c r="CN100" s="2">
        <v>5977</v>
      </c>
      <c r="CO100" s="489" t="str">
        <f t="shared" si="23"/>
        <v>HARV - HOT DEALS</v>
      </c>
      <c r="CP100" s="489" t="str">
        <f t="shared" si="24"/>
        <v>SDCR</v>
      </c>
      <c r="CQ100" s="489" t="str">
        <f t="shared" si="25"/>
        <v/>
      </c>
      <c r="CR100" s="489" t="str">
        <f t="shared" si="26"/>
        <v/>
      </c>
      <c r="CS100" s="848">
        <v>0.28000000000000003</v>
      </c>
      <c r="CV100" s="489">
        <f t="shared" si="28"/>
        <v>5092</v>
      </c>
      <c r="CW100" s="2" t="s">
        <v>6372</v>
      </c>
      <c r="CX100" s="2" t="s">
        <v>226</v>
      </c>
      <c r="CY100" s="2" t="s">
        <v>1652</v>
      </c>
      <c r="CZ100" s="572"/>
      <c r="DA100" s="489"/>
      <c r="DB100" s="2">
        <v>5979</v>
      </c>
      <c r="DC100" s="2" t="s">
        <v>6745</v>
      </c>
      <c r="DD100" s="489"/>
      <c r="DH100" s="2">
        <v>6049</v>
      </c>
      <c r="DI100" s="2" t="s">
        <v>6403</v>
      </c>
      <c r="DJ100" s="2">
        <v>765126</v>
      </c>
      <c r="DK100" s="2">
        <v>145842.58759800001</v>
      </c>
      <c r="DL100" s="2">
        <v>0.19061251035515719</v>
      </c>
      <c r="DN100" s="2">
        <v>6083</v>
      </c>
      <c r="DO100" s="2">
        <v>10449</v>
      </c>
      <c r="DP100" s="2">
        <v>835.05435399999999</v>
      </c>
      <c r="DQ100" s="2">
        <v>7.9917155134462625E-2</v>
      </c>
      <c r="DT100" s="489">
        <f t="shared" si="27"/>
        <v>5977</v>
      </c>
      <c r="DU100" s="2" t="s">
        <v>6742</v>
      </c>
      <c r="DV100" s="2" t="s">
        <v>6743</v>
      </c>
      <c r="DW100" s="2" t="s">
        <v>4038</v>
      </c>
    </row>
    <row r="101" spans="1:127">
      <c r="A101" s="1610">
        <v>6104</v>
      </c>
      <c r="B101" s="1612" t="s">
        <v>1599</v>
      </c>
      <c r="C101" s="909" t="str">
        <f>IFERROR(IF(VLOOKUP(#REF!,nobreakpack,1,0)=#REF!,"No",""),"")</f>
        <v/>
      </c>
      <c r="D101" s="1278"/>
      <c r="E101" s="900"/>
      <c r="F101" s="900"/>
      <c r="G101" s="447"/>
      <c r="H101" s="447"/>
      <c r="I101" s="447"/>
      <c r="J101" s="447">
        <v>3</v>
      </c>
      <c r="K101" s="111" t="s">
        <v>6125</v>
      </c>
      <c r="L101"/>
      <c r="M101"/>
      <c r="N101"/>
      <c r="O101" s="3"/>
      <c r="P101" s="3"/>
      <c r="Q101" s="3"/>
      <c r="R101" s="3"/>
      <c r="S101" s="3"/>
      <c r="T101" s="923"/>
      <c r="U101" s="923"/>
      <c r="V101" s="923"/>
      <c r="W101" s="923"/>
      <c r="X101" s="923"/>
      <c r="Y101" s="923"/>
      <c r="Z101" s="923"/>
      <c r="AA101" s="923"/>
      <c r="AB101" s="923"/>
      <c r="AC101" s="923"/>
      <c r="AD101" s="923"/>
      <c r="AG101" s="489" t="s">
        <v>4050</v>
      </c>
      <c r="AH101" t="s">
        <v>476</v>
      </c>
      <c r="AI101"/>
      <c r="AJ101" t="s">
        <v>1658</v>
      </c>
      <c r="AK101">
        <v>6045</v>
      </c>
      <c r="AL101" t="s">
        <v>242</v>
      </c>
      <c r="AM101" t="s">
        <v>8722</v>
      </c>
      <c r="AN101" t="s">
        <v>2375</v>
      </c>
      <c r="AO101" s="1295" t="str">
        <f t="shared" si="19"/>
        <v>M</v>
      </c>
      <c r="AS101" s="489" t="s">
        <v>3163</v>
      </c>
      <c r="AT101" s="489">
        <v>1</v>
      </c>
      <c r="AU101" s="574"/>
      <c r="AV101" s="574"/>
      <c r="AW101" s="489"/>
      <c r="BB101" s="489" t="str">
        <f t="shared" si="20"/>
        <v>316 - EMBOSSED</v>
      </c>
      <c r="BC101" s="1296" t="s">
        <v>9538</v>
      </c>
      <c r="BD101" s="1297" t="s">
        <v>9539</v>
      </c>
      <c r="BE101" s="1297" t="s">
        <v>9539</v>
      </c>
      <c r="BF101" s="829">
        <v>44770</v>
      </c>
      <c r="BH101" s="1296" t="s">
        <v>9277</v>
      </c>
      <c r="BR101" s="430" t="s">
        <v>774</v>
      </c>
      <c r="BS101" s="426" t="s">
        <v>2172</v>
      </c>
      <c r="BT101" s="53"/>
      <c r="BU101" s="51"/>
      <c r="BV101" s="51"/>
      <c r="BW101" s="51"/>
      <c r="BX101" s="51"/>
      <c r="BY101" s="91" t="s">
        <v>1182</v>
      </c>
      <c r="BZ101" s="51" t="s">
        <v>1404</v>
      </c>
      <c r="CA101" s="51"/>
      <c r="CN101" s="2">
        <v>5979</v>
      </c>
      <c r="CO101" s="489" t="str">
        <f t="shared" si="23"/>
        <v>HLWN - HOT DEALS</v>
      </c>
      <c r="CP101" s="489" t="str">
        <f t="shared" si="24"/>
        <v>SDCR</v>
      </c>
      <c r="CQ101" s="489" t="str">
        <f t="shared" si="25"/>
        <v/>
      </c>
      <c r="CR101" s="489" t="str">
        <f t="shared" si="26"/>
        <v/>
      </c>
      <c r="CS101" s="848">
        <v>0.28000000000000003</v>
      </c>
      <c r="CV101" s="489">
        <f t="shared" si="28"/>
        <v>5093</v>
      </c>
      <c r="CW101" s="2" t="s">
        <v>6373</v>
      </c>
      <c r="CX101" s="2" t="s">
        <v>227</v>
      </c>
      <c r="CY101" s="2" t="s">
        <v>1652</v>
      </c>
      <c r="CZ101" s="572"/>
      <c r="DA101" s="489"/>
      <c r="DB101" s="2">
        <v>5980</v>
      </c>
      <c r="DC101" s="2" t="s">
        <v>6763</v>
      </c>
      <c r="DD101" s="489"/>
      <c r="DH101" s="2">
        <v>6053</v>
      </c>
      <c r="DI101" s="2" t="s">
        <v>6404</v>
      </c>
      <c r="DJ101" s="2">
        <v>464002</v>
      </c>
      <c r="DK101" s="2">
        <v>27827.752290999993</v>
      </c>
      <c r="DL101" s="2">
        <v>5.9973345569631152E-2</v>
      </c>
      <c r="DN101" s="2">
        <v>6086</v>
      </c>
      <c r="DO101" s="2">
        <v>102758</v>
      </c>
      <c r="DP101" s="2">
        <v>42824.388418000024</v>
      </c>
      <c r="DQ101" s="2">
        <v>0.41674992134918959</v>
      </c>
      <c r="DT101" s="489">
        <f t="shared" si="27"/>
        <v>5979</v>
      </c>
      <c r="DU101" s="2" t="s">
        <v>6744</v>
      </c>
      <c r="DV101" s="2" t="s">
        <v>6745</v>
      </c>
      <c r="DW101" s="2" t="s">
        <v>4038</v>
      </c>
    </row>
    <row r="102" spans="1:127">
      <c r="A102" s="1610">
        <v>6105</v>
      </c>
      <c r="B102" s="1612" t="s">
        <v>1600</v>
      </c>
      <c r="C102" s="909" t="str">
        <f t="shared" ref="C102:C122" si="29">IFERROR(IF(VLOOKUP(A94,nobreakpack,1,0)=A94,"No",""),"")</f>
        <v/>
      </c>
      <c r="D102" s="1278"/>
      <c r="E102" s="900"/>
      <c r="F102" s="900"/>
      <c r="G102" s="447"/>
      <c r="H102" s="447"/>
      <c r="I102" s="447"/>
      <c r="J102" s="447">
        <v>4</v>
      </c>
      <c r="K102" s="111" t="s">
        <v>6126</v>
      </c>
      <c r="L102"/>
      <c r="M102"/>
      <c r="N102"/>
      <c r="O102" s="3"/>
      <c r="P102" s="3"/>
      <c r="Q102" s="3"/>
      <c r="R102" s="3"/>
      <c r="S102" s="3"/>
      <c r="T102" s="923"/>
      <c r="U102" s="923"/>
      <c r="V102" s="923"/>
      <c r="W102" s="923"/>
      <c r="X102" s="923"/>
      <c r="Y102" s="923"/>
      <c r="Z102" s="923"/>
      <c r="AA102" s="923"/>
      <c r="AB102" s="923"/>
      <c r="AC102" s="923"/>
      <c r="AD102" s="923"/>
      <c r="AG102" s="489" t="s">
        <v>4050</v>
      </c>
      <c r="AH102" t="s">
        <v>476</v>
      </c>
      <c r="AI102"/>
      <c r="AJ102" t="s">
        <v>1658</v>
      </c>
      <c r="AK102">
        <v>6046</v>
      </c>
      <c r="AL102" t="s">
        <v>243</v>
      </c>
      <c r="AM102" t="s">
        <v>1639</v>
      </c>
      <c r="AN102" t="s">
        <v>1653</v>
      </c>
      <c r="AO102" s="1295" t="str">
        <f t="shared" si="19"/>
        <v>P</v>
      </c>
      <c r="AS102" s="489" t="s">
        <v>3167</v>
      </c>
      <c r="AT102" s="489">
        <v>1</v>
      </c>
      <c r="AU102" s="574"/>
      <c r="AV102" s="574"/>
      <c r="AW102" s="489"/>
      <c r="BB102" s="489" t="str">
        <f t="shared" si="20"/>
        <v>144 - Faith</v>
      </c>
      <c r="BC102" s="1299" t="s">
        <v>9540</v>
      </c>
      <c r="BD102" s="1298" t="s">
        <v>9541</v>
      </c>
      <c r="BE102" s="1298" t="s">
        <v>9541</v>
      </c>
      <c r="BF102" s="828">
        <v>44852</v>
      </c>
      <c r="BH102" s="1299" t="s">
        <v>9278</v>
      </c>
      <c r="BR102" s="430" t="s">
        <v>138</v>
      </c>
      <c r="BS102" s="426" t="s">
        <v>2172</v>
      </c>
      <c r="BT102" s="53"/>
      <c r="BU102" s="51"/>
      <c r="BV102" s="51"/>
      <c r="BW102" s="51"/>
      <c r="BX102" s="51"/>
      <c r="BY102" s="91" t="s">
        <v>1183</v>
      </c>
      <c r="BZ102" s="51" t="s">
        <v>758</v>
      </c>
      <c r="CA102" s="51"/>
      <c r="CN102" s="2">
        <v>5980</v>
      </c>
      <c r="CO102" s="489" t="str">
        <f t="shared" si="23"/>
        <v>XEUR - HOT DEALS</v>
      </c>
      <c r="CP102" s="489" t="str">
        <f t="shared" si="24"/>
        <v>XEUR</v>
      </c>
      <c r="CQ102" s="489" t="str">
        <f t="shared" si="25"/>
        <v/>
      </c>
      <c r="CR102" s="489" t="str">
        <f t="shared" si="26"/>
        <v/>
      </c>
      <c r="CS102" s="847">
        <f>IFERROR(VLOOKUP($CN102,febcube,5,0),DL$3)</f>
        <v>0.18160732426035275</v>
      </c>
      <c r="CV102" s="489">
        <f t="shared" si="28"/>
        <v>5094</v>
      </c>
      <c r="CW102" s="2" t="s">
        <v>6374</v>
      </c>
      <c r="CX102" s="2" t="s">
        <v>2556</v>
      </c>
      <c r="CY102" s="2" t="s">
        <v>1652</v>
      </c>
      <c r="CZ102" s="572"/>
      <c r="DA102" s="489"/>
      <c r="DB102" s="2">
        <v>5981</v>
      </c>
      <c r="DC102" s="2" t="s">
        <v>6811</v>
      </c>
      <c r="DD102" s="489"/>
      <c r="DH102" s="2">
        <v>6055</v>
      </c>
      <c r="DI102" s="2" t="s">
        <v>6406</v>
      </c>
      <c r="DJ102" s="2">
        <v>172706</v>
      </c>
      <c r="DK102" s="2">
        <v>21301.098480000008</v>
      </c>
      <c r="DL102" s="2">
        <v>0.12333733906175817</v>
      </c>
      <c r="DN102" s="2">
        <v>6087</v>
      </c>
      <c r="DO102" s="2">
        <v>347496</v>
      </c>
      <c r="DP102" s="2">
        <v>42917.672452999992</v>
      </c>
      <c r="DQ102" s="2">
        <v>0.12350551503614428</v>
      </c>
      <c r="DT102" s="489">
        <f t="shared" si="27"/>
        <v>5980</v>
      </c>
      <c r="DU102" s="2" t="s">
        <v>6762</v>
      </c>
      <c r="DV102" s="2" t="s">
        <v>6763</v>
      </c>
      <c r="DW102" s="2" t="s">
        <v>4049</v>
      </c>
    </row>
    <row r="103" spans="1:127">
      <c r="A103" s="1610">
        <v>6108</v>
      </c>
      <c r="B103" s="1612" t="s">
        <v>2349</v>
      </c>
      <c r="C103" s="909" t="str">
        <f t="shared" si="29"/>
        <v/>
      </c>
      <c r="D103" s="1278"/>
      <c r="E103" s="900"/>
      <c r="F103" s="900"/>
      <c r="G103" s="447"/>
      <c r="H103" s="447"/>
      <c r="I103" s="447"/>
      <c r="J103" s="447">
        <v>5</v>
      </c>
      <c r="K103" s="111" t="s">
        <v>6127</v>
      </c>
      <c r="L103"/>
      <c r="M103"/>
      <c r="N103"/>
      <c r="O103" s="3"/>
      <c r="P103" s="3"/>
      <c r="Q103" s="3"/>
      <c r="R103" s="3"/>
      <c r="S103" s="3"/>
      <c r="T103" s="923"/>
      <c r="U103" s="923"/>
      <c r="V103" s="923"/>
      <c r="W103" s="923"/>
      <c r="X103" s="923"/>
      <c r="Y103" s="923"/>
      <c r="Z103" s="923"/>
      <c r="AA103" s="923"/>
      <c r="AB103" s="923"/>
      <c r="AC103" s="923"/>
      <c r="AD103" s="923"/>
      <c r="AG103" s="489" t="s">
        <v>4050</v>
      </c>
      <c r="AH103" t="s">
        <v>476</v>
      </c>
      <c r="AI103"/>
      <c r="AJ103" t="s">
        <v>1657</v>
      </c>
      <c r="AK103">
        <v>6049</v>
      </c>
      <c r="AL103" t="s">
        <v>8649</v>
      </c>
      <c r="AM103" t="s">
        <v>1639</v>
      </c>
      <c r="AN103" t="s">
        <v>1653</v>
      </c>
      <c r="AO103" s="1295" t="str">
        <f t="shared" si="19"/>
        <v>P</v>
      </c>
      <c r="AS103" s="489" t="s">
        <v>4541</v>
      </c>
      <c r="AT103" s="489">
        <v>1</v>
      </c>
      <c r="AU103" s="574"/>
      <c r="AV103" s="574"/>
      <c r="AW103" s="489"/>
      <c r="BB103" s="489" t="str">
        <f t="shared" si="20"/>
        <v>127 - FANCY JACQUA</v>
      </c>
      <c r="BC103" s="1296" t="s">
        <v>8266</v>
      </c>
      <c r="BD103" s="1297" t="s">
        <v>8267</v>
      </c>
      <c r="BE103" s="1297" t="s">
        <v>8268</v>
      </c>
      <c r="BF103" s="829">
        <v>44112</v>
      </c>
      <c r="BH103" s="1296" t="s">
        <v>9279</v>
      </c>
      <c r="BR103" s="430" t="s">
        <v>775</v>
      </c>
      <c r="BS103" s="426" t="s">
        <v>2172</v>
      </c>
      <c r="BT103" s="53"/>
      <c r="BU103" s="51"/>
      <c r="BV103" s="51"/>
      <c r="BW103" s="51"/>
      <c r="BX103" s="51"/>
      <c r="BY103" s="91" t="s">
        <v>1184</v>
      </c>
      <c r="BZ103" s="51" t="s">
        <v>759</v>
      </c>
      <c r="CA103" s="51"/>
      <c r="CN103" s="2">
        <v>5981</v>
      </c>
      <c r="CO103" s="489" t="str">
        <f t="shared" si="23"/>
        <v>FLAT - HOT DEALS</v>
      </c>
      <c r="CP103" s="489" t="str">
        <f t="shared" si="24"/>
        <v>FLAT</v>
      </c>
      <c r="CQ103" s="489" t="str">
        <f t="shared" si="25"/>
        <v/>
      </c>
      <c r="CR103" s="489" t="str">
        <f t="shared" si="26"/>
        <v/>
      </c>
      <c r="CS103" s="847">
        <f>IFERROR(VLOOKUP($CN103,febcube,5,0),DL$3)</f>
        <v>0.18160732426035275</v>
      </c>
      <c r="CV103" s="489">
        <f t="shared" si="28"/>
        <v>5095</v>
      </c>
      <c r="CW103" s="2" t="s">
        <v>6375</v>
      </c>
      <c r="CX103" s="2" t="s">
        <v>2557</v>
      </c>
      <c r="CY103" s="2" t="s">
        <v>1652</v>
      </c>
      <c r="CZ103" s="572"/>
      <c r="DA103" s="489"/>
      <c r="DB103" s="2">
        <v>5982</v>
      </c>
      <c r="DC103" s="2" t="s">
        <v>6817</v>
      </c>
      <c r="DD103" s="489"/>
      <c r="DH103" s="2">
        <v>6060</v>
      </c>
      <c r="DI103" s="2" t="s">
        <v>6407</v>
      </c>
      <c r="DJ103" s="2">
        <v>240248</v>
      </c>
      <c r="DK103" s="2">
        <v>78186.59182399993</v>
      </c>
      <c r="DL103" s="2">
        <v>0.32544117671739176</v>
      </c>
      <c r="DN103" s="2">
        <v>6099</v>
      </c>
      <c r="DO103" s="2">
        <v>434738</v>
      </c>
      <c r="DP103" s="2">
        <v>23899.840788000009</v>
      </c>
      <c r="DQ103" s="2">
        <v>5.4975274275540692E-2</v>
      </c>
      <c r="DT103" s="489">
        <f t="shared" si="27"/>
        <v>5981</v>
      </c>
      <c r="DU103" s="2" t="s">
        <v>6810</v>
      </c>
      <c r="DV103" s="2" t="s">
        <v>6811</v>
      </c>
      <c r="DW103" s="2" t="s">
        <v>1637</v>
      </c>
    </row>
    <row r="104" spans="1:127">
      <c r="A104" s="1610">
        <v>6110</v>
      </c>
      <c r="B104" s="1612" t="s">
        <v>6217</v>
      </c>
      <c r="C104" s="909" t="str">
        <f t="shared" si="29"/>
        <v/>
      </c>
      <c r="D104" s="1278"/>
      <c r="E104" s="900"/>
      <c r="F104" s="900"/>
      <c r="G104" s="447"/>
      <c r="H104" s="447"/>
      <c r="I104" s="447"/>
      <c r="J104" s="447">
        <v>6</v>
      </c>
      <c r="K104" s="111" t="s">
        <v>6128</v>
      </c>
      <c r="L104"/>
      <c r="M104"/>
      <c r="N104"/>
      <c r="O104" s="3"/>
      <c r="P104" s="3"/>
      <c r="Q104" s="3"/>
      <c r="R104" s="3"/>
      <c r="S104" s="3"/>
      <c r="T104" s="923"/>
      <c r="U104" s="923"/>
      <c r="V104" s="923"/>
      <c r="W104" s="923"/>
      <c r="X104" s="923"/>
      <c r="Y104" s="923"/>
      <c r="Z104" s="923"/>
      <c r="AA104" s="923"/>
      <c r="AB104" s="923"/>
      <c r="AC104" s="923"/>
      <c r="AD104" s="923"/>
      <c r="AG104" s="489" t="s">
        <v>4050</v>
      </c>
      <c r="AH104" t="s">
        <v>5176</v>
      </c>
      <c r="AI104"/>
      <c r="AJ104" t="s">
        <v>8651</v>
      </c>
      <c r="AK104">
        <v>6053</v>
      </c>
      <c r="AL104" t="s">
        <v>245</v>
      </c>
      <c r="AM104" t="s">
        <v>1639</v>
      </c>
      <c r="AN104" t="s">
        <v>1653</v>
      </c>
      <c r="AO104" s="1295" t="str">
        <f t="shared" si="19"/>
        <v>P</v>
      </c>
      <c r="AS104" s="489" t="s">
        <v>3168</v>
      </c>
      <c r="AT104" s="489">
        <v>1</v>
      </c>
      <c r="AU104" s="574"/>
      <c r="AV104" s="574"/>
      <c r="AW104" s="489"/>
      <c r="BB104" s="489" t="str">
        <f t="shared" si="20"/>
        <v>128 - FANCY STRIPE</v>
      </c>
      <c r="BC104" s="1299" t="s">
        <v>8269</v>
      </c>
      <c r="BD104" s="1298" t="s">
        <v>8270</v>
      </c>
      <c r="BE104" s="1298" t="s">
        <v>8271</v>
      </c>
      <c r="BF104" s="828">
        <v>44112</v>
      </c>
      <c r="BH104" s="1299" t="s">
        <v>8352</v>
      </c>
      <c r="BR104" s="430" t="s">
        <v>776</v>
      </c>
      <c r="BS104" s="426" t="s">
        <v>2172</v>
      </c>
      <c r="BT104" s="53"/>
      <c r="BU104" s="51"/>
      <c r="BV104" s="51"/>
      <c r="BW104" s="51"/>
      <c r="BX104" s="51"/>
      <c r="BY104" s="91" t="s">
        <v>1185</v>
      </c>
      <c r="BZ104" s="51" t="s">
        <v>1346</v>
      </c>
      <c r="CA104" s="51"/>
      <c r="CN104" s="2">
        <v>5982</v>
      </c>
      <c r="CO104" s="489" t="str">
        <f t="shared" si="23"/>
        <v>COOK - HOT DEALS</v>
      </c>
      <c r="CP104" s="489" t="str">
        <f t="shared" si="24"/>
        <v>COOK</v>
      </c>
      <c r="CQ104" s="489" t="str">
        <f t="shared" si="25"/>
        <v/>
      </c>
      <c r="CR104" s="489" t="str">
        <f t="shared" si="26"/>
        <v/>
      </c>
      <c r="CS104" s="848">
        <v>0.32</v>
      </c>
      <c r="CV104" s="489">
        <f t="shared" si="28"/>
        <v>5096</v>
      </c>
      <c r="CW104" s="2" t="s">
        <v>6376</v>
      </c>
      <c r="CX104" s="2" t="s">
        <v>228</v>
      </c>
      <c r="CY104" s="2" t="s">
        <v>1652</v>
      </c>
      <c r="CZ104" s="572"/>
      <c r="DA104" s="489"/>
      <c r="DB104" s="2">
        <v>5983</v>
      </c>
      <c r="DC104" s="2" t="s">
        <v>6778</v>
      </c>
      <c r="DD104" s="489"/>
      <c r="DH104" s="2">
        <v>6066</v>
      </c>
      <c r="DI104" s="2" t="s">
        <v>6408</v>
      </c>
      <c r="DJ104" s="2">
        <v>333795</v>
      </c>
      <c r="DK104" s="2">
        <v>98847.266731999945</v>
      </c>
      <c r="DL104" s="2">
        <v>0.29613165784987777</v>
      </c>
      <c r="DN104" s="2">
        <v>6120</v>
      </c>
      <c r="DO104" s="2">
        <v>466146</v>
      </c>
      <c r="DP104" s="2">
        <v>19384.744072999973</v>
      </c>
      <c r="DQ104" s="2">
        <v>4.1585134427840148E-2</v>
      </c>
      <c r="DT104" s="489">
        <f t="shared" si="27"/>
        <v>5982</v>
      </c>
      <c r="DU104" s="2" t="s">
        <v>6816</v>
      </c>
      <c r="DV104" s="2" t="s">
        <v>6817</v>
      </c>
      <c r="DW104" s="2" t="s">
        <v>6323</v>
      </c>
    </row>
    <row r="105" spans="1:127">
      <c r="A105" s="1610">
        <v>6112</v>
      </c>
      <c r="B105" s="1612" t="s">
        <v>254</v>
      </c>
      <c r="C105" s="909" t="str">
        <f t="shared" si="29"/>
        <v/>
      </c>
      <c r="D105" s="1278"/>
      <c r="E105" s="900"/>
      <c r="F105" s="900"/>
      <c r="G105" s="447"/>
      <c r="H105" s="447"/>
      <c r="I105" s="447"/>
      <c r="J105" s="447">
        <v>7</v>
      </c>
      <c r="K105" s="111" t="s">
        <v>6129</v>
      </c>
      <c r="L105"/>
      <c r="M105"/>
      <c r="N105"/>
      <c r="O105" s="3"/>
      <c r="P105" s="3"/>
      <c r="Q105" s="3"/>
      <c r="R105" s="3"/>
      <c r="S105" s="3"/>
      <c r="T105" s="923"/>
      <c r="U105" s="923"/>
      <c r="V105" s="923"/>
      <c r="W105" s="923"/>
      <c r="X105" s="923"/>
      <c r="Y105" s="923"/>
      <c r="Z105" s="923"/>
      <c r="AA105" s="923"/>
      <c r="AB105" s="923"/>
      <c r="AC105" s="923"/>
      <c r="AD105" s="923"/>
      <c r="AG105" s="489" t="s">
        <v>4050</v>
      </c>
      <c r="AH105" t="s">
        <v>5176</v>
      </c>
      <c r="AI105"/>
      <c r="AJ105" t="s">
        <v>8651</v>
      </c>
      <c r="AK105">
        <v>6055</v>
      </c>
      <c r="AL105" t="s">
        <v>246</v>
      </c>
      <c r="AM105" t="s">
        <v>1639</v>
      </c>
      <c r="AN105" t="s">
        <v>1653</v>
      </c>
      <c r="AO105" s="1295" t="str">
        <f t="shared" si="19"/>
        <v>P</v>
      </c>
      <c r="AS105" s="489" t="s">
        <v>4542</v>
      </c>
      <c r="AT105" s="489">
        <v>1</v>
      </c>
      <c r="AU105" s="574"/>
      <c r="AV105" s="574"/>
      <c r="AW105" s="489"/>
      <c r="BB105" s="489" t="str">
        <f t="shared" si="20"/>
        <v>40 - FARMERSMARKE</v>
      </c>
      <c r="BC105" s="1299" t="s">
        <v>5239</v>
      </c>
      <c r="BD105" s="1298" t="s">
        <v>5240</v>
      </c>
      <c r="BE105" s="1298" t="s">
        <v>5241</v>
      </c>
      <c r="BF105" s="828">
        <v>42145</v>
      </c>
      <c r="BH105" s="1296" t="s">
        <v>9280</v>
      </c>
      <c r="BR105" s="430" t="s">
        <v>777</v>
      </c>
      <c r="BS105" s="426" t="s">
        <v>2172</v>
      </c>
      <c r="BT105" s="53"/>
      <c r="BU105" s="51"/>
      <c r="BV105" s="51"/>
      <c r="BW105" s="51"/>
      <c r="BX105" s="51"/>
      <c r="BY105" s="91" t="s">
        <v>1186</v>
      </c>
      <c r="BZ105" s="51" t="s">
        <v>1403</v>
      </c>
      <c r="CA105" s="51"/>
      <c r="CN105" s="2">
        <v>5983</v>
      </c>
      <c r="CO105" s="489" t="str">
        <f t="shared" si="23"/>
        <v>BOOK - HOT DEALS</v>
      </c>
      <c r="CP105" s="489" t="str">
        <f t="shared" si="24"/>
        <v>BOOK</v>
      </c>
      <c r="CQ105" s="489" t="str">
        <f t="shared" si="25"/>
        <v/>
      </c>
      <c r="CR105" s="489" t="str">
        <f t="shared" si="26"/>
        <v/>
      </c>
      <c r="CS105" s="848">
        <v>0.06</v>
      </c>
      <c r="CV105" s="489">
        <f t="shared" si="28"/>
        <v>5097</v>
      </c>
      <c r="CW105" s="2" t="s">
        <v>6377</v>
      </c>
      <c r="CX105" s="2" t="s">
        <v>6213</v>
      </c>
      <c r="CY105" s="2" t="s">
        <v>1652</v>
      </c>
      <c r="CZ105" s="572"/>
      <c r="DA105" s="489"/>
      <c r="DB105" s="2">
        <v>5984</v>
      </c>
      <c r="DC105" s="2" t="s">
        <v>6680</v>
      </c>
      <c r="DD105" s="489"/>
      <c r="DH105" s="2">
        <v>6068</v>
      </c>
      <c r="DI105" s="2" t="s">
        <v>6409</v>
      </c>
      <c r="DJ105" s="2">
        <v>52947</v>
      </c>
      <c r="DK105" s="2">
        <v>37651.989717999997</v>
      </c>
      <c r="DL105" s="2">
        <v>0.71112602636598854</v>
      </c>
      <c r="DN105" s="2">
        <v>6122</v>
      </c>
      <c r="DO105" s="2">
        <v>109196</v>
      </c>
      <c r="DP105" s="2">
        <v>58312.867243000008</v>
      </c>
      <c r="DQ105" s="2">
        <v>0.53402017695703141</v>
      </c>
      <c r="DT105" s="489">
        <f t="shared" si="27"/>
        <v>5983</v>
      </c>
      <c r="DU105" s="2" t="s">
        <v>6777</v>
      </c>
      <c r="DV105" s="2" t="s">
        <v>6778</v>
      </c>
      <c r="DW105" s="2" t="s">
        <v>1666</v>
      </c>
    </row>
    <row r="106" spans="1:127">
      <c r="A106" s="1610">
        <v>6116</v>
      </c>
      <c r="B106" s="1612" t="s">
        <v>6218</v>
      </c>
      <c r="C106" s="909" t="str">
        <f t="shared" si="29"/>
        <v/>
      </c>
      <c r="D106" s="1278"/>
      <c r="E106" s="900"/>
      <c r="F106" s="900"/>
      <c r="G106" s="447"/>
      <c r="H106" s="447"/>
      <c r="I106" s="447"/>
      <c r="J106" s="447">
        <v>8</v>
      </c>
      <c r="K106" s="111" t="s">
        <v>6130</v>
      </c>
      <c r="L106"/>
      <c r="M106"/>
      <c r="N106"/>
      <c r="O106" s="3"/>
      <c r="P106" s="3"/>
      <c r="Q106" s="3"/>
      <c r="R106" s="3"/>
      <c r="S106" s="3"/>
      <c r="T106" s="923"/>
      <c r="U106" s="923"/>
      <c r="V106" s="923"/>
      <c r="W106" s="923"/>
      <c r="X106" s="923"/>
      <c r="Y106" s="923"/>
      <c r="Z106" s="923"/>
      <c r="AA106" s="923"/>
      <c r="AB106" s="923"/>
      <c r="AC106" s="923"/>
      <c r="AD106" s="923"/>
      <c r="AG106" s="489" t="s">
        <v>4050</v>
      </c>
      <c r="AH106" t="s">
        <v>5176</v>
      </c>
      <c r="AI106"/>
      <c r="AJ106" t="s">
        <v>8651</v>
      </c>
      <c r="AK106">
        <v>6060</v>
      </c>
      <c r="AL106" t="s">
        <v>4355</v>
      </c>
      <c r="AM106" t="s">
        <v>1639</v>
      </c>
      <c r="AN106" t="s">
        <v>1653</v>
      </c>
      <c r="AO106" s="1295" t="str">
        <f t="shared" si="19"/>
        <v>P</v>
      </c>
      <c r="AS106" s="489" t="s">
        <v>3175</v>
      </c>
      <c r="AT106" s="489">
        <v>1</v>
      </c>
      <c r="AU106" s="574"/>
      <c r="AV106" s="574"/>
      <c r="AW106" s="489"/>
      <c r="BB106" s="489" t="str">
        <f t="shared" si="20"/>
        <v>53 - FARMHOUSE</v>
      </c>
      <c r="BC106" s="1296" t="s">
        <v>5267</v>
      </c>
      <c r="BD106" s="1297" t="s">
        <v>5268</v>
      </c>
      <c r="BE106" s="1297" t="s">
        <v>5268</v>
      </c>
      <c r="BF106" s="829">
        <v>42746</v>
      </c>
      <c r="BH106" s="1299" t="s">
        <v>6151</v>
      </c>
      <c r="BR106" s="430" t="s">
        <v>778</v>
      </c>
      <c r="BS106" s="426" t="s">
        <v>2172</v>
      </c>
      <c r="BT106" s="1303" t="s">
        <v>8548</v>
      </c>
      <c r="BU106" s="51"/>
      <c r="BV106" s="51"/>
      <c r="BW106" s="51"/>
      <c r="BX106" s="51"/>
      <c r="BY106" s="91" t="s">
        <v>1187</v>
      </c>
      <c r="BZ106" s="51" t="s">
        <v>1402</v>
      </c>
      <c r="CA106" s="51"/>
      <c r="CN106" s="2">
        <v>5984</v>
      </c>
      <c r="CO106" s="489" t="str">
        <f t="shared" si="23"/>
        <v>BLKT - HOT DEALS</v>
      </c>
      <c r="CP106" s="489" t="str">
        <f t="shared" si="24"/>
        <v>BLKT</v>
      </c>
      <c r="CQ106" s="489" t="str">
        <f t="shared" si="25"/>
        <v/>
      </c>
      <c r="CR106" s="489" t="str">
        <f t="shared" si="26"/>
        <v/>
      </c>
      <c r="CS106" s="848">
        <v>0.81</v>
      </c>
      <c r="CV106" s="489">
        <f t="shared" si="28"/>
        <v>5098</v>
      </c>
      <c r="CW106" s="2" t="s">
        <v>6378</v>
      </c>
      <c r="CX106" s="2" t="s">
        <v>229</v>
      </c>
      <c r="CY106" s="2" t="s">
        <v>1652</v>
      </c>
      <c r="CZ106" s="572"/>
      <c r="DA106" s="489"/>
      <c r="DB106" s="2">
        <v>5985</v>
      </c>
      <c r="DC106" s="2" t="s">
        <v>6773</v>
      </c>
      <c r="DD106" s="489"/>
      <c r="DH106" s="2">
        <v>6070</v>
      </c>
      <c r="DI106" s="2" t="s">
        <v>6410</v>
      </c>
      <c r="DJ106" s="2">
        <v>258858</v>
      </c>
      <c r="DK106" s="2">
        <v>30077.911930000013</v>
      </c>
      <c r="DL106" s="2">
        <v>0.11619463926168019</v>
      </c>
      <c r="DN106" s="2">
        <v>6123</v>
      </c>
      <c r="DO106" s="2">
        <v>211137</v>
      </c>
      <c r="DP106" s="2">
        <v>43808.381050000055</v>
      </c>
      <c r="DQ106" s="2">
        <v>0.20748793934743817</v>
      </c>
      <c r="DT106" s="489">
        <f t="shared" si="27"/>
        <v>5984</v>
      </c>
      <c r="DU106" s="2" t="s">
        <v>6679</v>
      </c>
      <c r="DV106" s="2" t="s">
        <v>6680</v>
      </c>
      <c r="DW106" s="2" t="s">
        <v>1682</v>
      </c>
    </row>
    <row r="107" spans="1:127">
      <c r="A107" s="1610">
        <v>6120</v>
      </c>
      <c r="B107" s="1612" t="s">
        <v>255</v>
      </c>
      <c r="C107" s="909" t="str">
        <f t="shared" si="29"/>
        <v/>
      </c>
      <c r="D107" s="1278"/>
      <c r="E107" s="900"/>
      <c r="F107" s="900"/>
      <c r="G107" s="447"/>
      <c r="H107" s="447"/>
      <c r="I107" s="447"/>
      <c r="J107" s="447">
        <v>9</v>
      </c>
      <c r="K107" s="111" t="s">
        <v>6131</v>
      </c>
      <c r="L107"/>
      <c r="M107"/>
      <c r="N107"/>
      <c r="O107" s="3"/>
      <c r="P107" s="3"/>
      <c r="Q107" s="3"/>
      <c r="R107" s="3"/>
      <c r="S107" s="3"/>
      <c r="T107" s="923"/>
      <c r="U107" s="923"/>
      <c r="V107" s="923"/>
      <c r="W107" s="923"/>
      <c r="X107" s="923"/>
      <c r="Y107" s="923"/>
      <c r="Z107" s="923"/>
      <c r="AA107" s="923"/>
      <c r="AB107" s="923"/>
      <c r="AC107" s="923"/>
      <c r="AD107" s="923"/>
      <c r="AG107" s="489" t="s">
        <v>4050</v>
      </c>
      <c r="AH107" t="s">
        <v>5176</v>
      </c>
      <c r="AI107"/>
      <c r="AJ107" t="s">
        <v>8651</v>
      </c>
      <c r="AK107">
        <v>6066</v>
      </c>
      <c r="AL107" t="s">
        <v>4356</v>
      </c>
      <c r="AM107" t="s">
        <v>8722</v>
      </c>
      <c r="AN107" t="s">
        <v>2375</v>
      </c>
      <c r="AO107" s="1295" t="str">
        <f t="shared" si="19"/>
        <v>M</v>
      </c>
      <c r="AS107" s="489" t="s">
        <v>4142</v>
      </c>
      <c r="AT107" s="489">
        <v>1</v>
      </c>
      <c r="AU107" s="574"/>
      <c r="AV107" s="574"/>
      <c r="AW107" s="489"/>
      <c r="BB107" s="489" t="str">
        <f t="shared" si="20"/>
        <v>173 - FAUX FUR</v>
      </c>
      <c r="BC107" s="1296" t="s">
        <v>8831</v>
      </c>
      <c r="BD107" s="1297" t="s">
        <v>8832</v>
      </c>
      <c r="BE107" s="1297" t="s">
        <v>8832</v>
      </c>
      <c r="BF107" s="829">
        <v>44320</v>
      </c>
      <c r="BH107" s="1296" t="s">
        <v>9281</v>
      </c>
      <c r="BR107" s="430" t="s">
        <v>779</v>
      </c>
      <c r="BS107" s="426" t="s">
        <v>2172</v>
      </c>
      <c r="BT107" s="1303" t="s">
        <v>8548</v>
      </c>
      <c r="BU107" s="51"/>
      <c r="BV107" s="51"/>
      <c r="BW107" s="51"/>
      <c r="BX107" s="51"/>
      <c r="BY107" s="91" t="s">
        <v>1188</v>
      </c>
      <c r="BZ107" s="51" t="s">
        <v>1401</v>
      </c>
      <c r="CA107" s="51"/>
      <c r="CN107" s="2">
        <v>5985</v>
      </c>
      <c r="CO107" s="489" t="str">
        <f t="shared" si="23"/>
        <v>LUGS - HOT DEALS</v>
      </c>
      <c r="CP107" s="489" t="str">
        <f t="shared" si="24"/>
        <v>LUGS</v>
      </c>
      <c r="CQ107" s="489" t="str">
        <f t="shared" si="25"/>
        <v/>
      </c>
      <c r="CR107" s="489" t="str">
        <f t="shared" si="26"/>
        <v/>
      </c>
      <c r="CS107" s="848">
        <v>1.46</v>
      </c>
      <c r="CV107" s="489">
        <f t="shared" si="28"/>
        <v>5099</v>
      </c>
      <c r="CW107" s="2" t="s">
        <v>6379</v>
      </c>
      <c r="CX107" s="2" t="s">
        <v>1592</v>
      </c>
      <c r="CY107" s="2" t="s">
        <v>1652</v>
      </c>
      <c r="CZ107" s="572"/>
      <c r="DA107" s="489"/>
      <c r="DB107" s="2">
        <v>5986</v>
      </c>
      <c r="DC107" s="2" t="s">
        <v>6717</v>
      </c>
      <c r="DD107" s="489"/>
      <c r="DH107" s="2">
        <v>6073</v>
      </c>
      <c r="DI107" s="2" t="s">
        <v>6411</v>
      </c>
      <c r="DJ107" s="2">
        <v>591574</v>
      </c>
      <c r="DK107" s="2">
        <v>101044.748249</v>
      </c>
      <c r="DL107" s="2">
        <v>0.17080660787830432</v>
      </c>
      <c r="DN107" s="2">
        <v>6132</v>
      </c>
      <c r="DO107" s="2">
        <v>145695</v>
      </c>
      <c r="DP107" s="2">
        <v>16859.556450999993</v>
      </c>
      <c r="DQ107" s="2">
        <v>0.11571815402724865</v>
      </c>
      <c r="DT107" s="489">
        <f t="shared" si="27"/>
        <v>5985</v>
      </c>
      <c r="DU107" s="2" t="s">
        <v>6772</v>
      </c>
      <c r="DV107" s="2" t="s">
        <v>6773</v>
      </c>
      <c r="DW107" s="2" t="s">
        <v>1656</v>
      </c>
    </row>
    <row r="108" spans="1:127">
      <c r="A108" s="1610">
        <v>6122</v>
      </c>
      <c r="B108" s="1612" t="s">
        <v>256</v>
      </c>
      <c r="C108" s="909" t="str">
        <f t="shared" si="29"/>
        <v/>
      </c>
      <c r="D108" s="1278"/>
      <c r="E108" s="900"/>
      <c r="F108" s="900"/>
      <c r="G108" s="447"/>
      <c r="H108" s="447"/>
      <c r="I108" s="447"/>
      <c r="J108" s="447">
        <v>10</v>
      </c>
      <c r="K108" s="111" t="s">
        <v>6132</v>
      </c>
      <c r="L108"/>
      <c r="M108"/>
      <c r="N108"/>
      <c r="O108" s="3"/>
      <c r="P108" s="3"/>
      <c r="Q108" s="3"/>
      <c r="R108" s="3"/>
      <c r="S108" s="3"/>
      <c r="T108" s="923"/>
      <c r="U108" s="923"/>
      <c r="V108" s="923"/>
      <c r="W108" s="923"/>
      <c r="X108" s="923"/>
      <c r="Y108" s="923"/>
      <c r="Z108" s="923"/>
      <c r="AA108" s="923"/>
      <c r="AB108" s="923"/>
      <c r="AC108" s="923"/>
      <c r="AD108" s="923"/>
      <c r="AG108" s="489" t="s">
        <v>4050</v>
      </c>
      <c r="AH108" t="s">
        <v>5176</v>
      </c>
      <c r="AI108"/>
      <c r="AJ108" t="s">
        <v>8651</v>
      </c>
      <c r="AK108">
        <v>6068</v>
      </c>
      <c r="AL108" t="s">
        <v>4357</v>
      </c>
      <c r="AM108" t="s">
        <v>1639</v>
      </c>
      <c r="AN108" t="s">
        <v>1653</v>
      </c>
      <c r="AO108" s="1295" t="str">
        <f t="shared" si="19"/>
        <v>P</v>
      </c>
      <c r="AS108" s="489" t="s">
        <v>4147</v>
      </c>
      <c r="AT108" s="489">
        <v>1</v>
      </c>
      <c r="AU108" s="574"/>
      <c r="AV108" s="574"/>
      <c r="AW108" s="489"/>
      <c r="BB108" s="489" t="str">
        <f t="shared" si="20"/>
        <v>228 - Feather Fill</v>
      </c>
      <c r="BC108" s="1299" t="s">
        <v>8931</v>
      </c>
      <c r="BD108" s="1298" t="s">
        <v>8932</v>
      </c>
      <c r="BE108" s="1298" t="s">
        <v>8933</v>
      </c>
      <c r="BF108" s="828">
        <v>44571</v>
      </c>
      <c r="BH108" s="1299" t="s">
        <v>8353</v>
      </c>
      <c r="BR108" s="430" t="s">
        <v>780</v>
      </c>
      <c r="BS108" s="426" t="s">
        <v>2172</v>
      </c>
      <c r="BT108" s="531" t="s">
        <v>8549</v>
      </c>
      <c r="BU108" s="51"/>
      <c r="BV108" s="51"/>
      <c r="BW108" s="51"/>
      <c r="BX108" s="51"/>
      <c r="BY108" s="91" t="s">
        <v>1189</v>
      </c>
      <c r="BZ108" s="51" t="s">
        <v>840</v>
      </c>
      <c r="CA108" s="51"/>
      <c r="CN108" s="2">
        <v>5986</v>
      </c>
      <c r="CO108" s="489" t="str">
        <f t="shared" si="23"/>
        <v>BRUG - HOT DEALS</v>
      </c>
      <c r="CP108" s="489" t="str">
        <f t="shared" si="24"/>
        <v>BRUG</v>
      </c>
      <c r="CQ108" s="489" t="str">
        <f t="shared" si="25"/>
        <v/>
      </c>
      <c r="CR108" s="489" t="str">
        <f t="shared" si="26"/>
        <v/>
      </c>
      <c r="CS108" s="848">
        <v>0.31</v>
      </c>
      <c r="CV108" s="489">
        <f t="shared" si="28"/>
        <v>5100</v>
      </c>
      <c r="CW108" s="2" t="s">
        <v>6380</v>
      </c>
      <c r="CX108" s="2" t="s">
        <v>1593</v>
      </c>
      <c r="CY108" s="2" t="s">
        <v>1652</v>
      </c>
      <c r="CZ108" s="572"/>
      <c r="DA108" s="489"/>
      <c r="DB108" s="2">
        <v>5987</v>
      </c>
      <c r="DC108" s="2" t="s">
        <v>6702</v>
      </c>
      <c r="DD108" s="489"/>
      <c r="DH108" s="2">
        <v>6075</v>
      </c>
      <c r="DI108" s="2" t="s">
        <v>6412</v>
      </c>
      <c r="DJ108" s="2">
        <v>591088</v>
      </c>
      <c r="DK108" s="2">
        <v>138601.65195099998</v>
      </c>
      <c r="DL108" s="2">
        <v>0.23448564672434558</v>
      </c>
      <c r="DN108" s="2">
        <v>6151</v>
      </c>
      <c r="DO108" s="2">
        <v>346613</v>
      </c>
      <c r="DP108" s="2">
        <v>15594.554318999999</v>
      </c>
      <c r="DQ108" s="2">
        <v>4.4991256297369109E-2</v>
      </c>
      <c r="DT108" s="489">
        <f t="shared" si="27"/>
        <v>5986</v>
      </c>
      <c r="DU108" s="2" t="s">
        <v>6716</v>
      </c>
      <c r="DV108" s="2" t="s">
        <v>6717</v>
      </c>
      <c r="DW108" s="2" t="s">
        <v>1686</v>
      </c>
    </row>
    <row r="109" spans="1:127">
      <c r="A109" s="1610">
        <v>6123</v>
      </c>
      <c r="B109" s="1612" t="s">
        <v>2562</v>
      </c>
      <c r="C109" s="909" t="str">
        <f t="shared" si="29"/>
        <v/>
      </c>
      <c r="D109" s="1278"/>
      <c r="E109" s="900"/>
      <c r="F109" s="900"/>
      <c r="G109" s="447"/>
      <c r="H109" s="447"/>
      <c r="I109" s="447"/>
      <c r="J109" s="447">
        <v>11</v>
      </c>
      <c r="K109" s="111" t="s">
        <v>6133</v>
      </c>
      <c r="L109"/>
      <c r="M109"/>
      <c r="N109"/>
      <c r="O109" s="3"/>
      <c r="P109" s="3"/>
      <c r="Q109" s="3"/>
      <c r="R109" s="3"/>
      <c r="S109" s="3"/>
      <c r="T109" s="923"/>
      <c r="U109" s="923"/>
      <c r="V109" s="923"/>
      <c r="W109" s="923"/>
      <c r="X109" s="923"/>
      <c r="Y109" s="923"/>
      <c r="Z109" s="923"/>
      <c r="AA109" s="923"/>
      <c r="AB109" s="923"/>
      <c r="AC109" s="923"/>
      <c r="AD109" s="923"/>
      <c r="AG109" s="489" t="s">
        <v>4050</v>
      </c>
      <c r="AH109" t="s">
        <v>476</v>
      </c>
      <c r="AI109"/>
      <c r="AJ109" t="s">
        <v>1661</v>
      </c>
      <c r="AK109">
        <v>6070</v>
      </c>
      <c r="AL109" t="s">
        <v>6215</v>
      </c>
      <c r="AM109" t="s">
        <v>1639</v>
      </c>
      <c r="AN109" t="s">
        <v>1653</v>
      </c>
      <c r="AO109" s="1295" t="str">
        <f t="shared" si="19"/>
        <v>P</v>
      </c>
      <c r="AS109" s="489" t="s">
        <v>4149</v>
      </c>
      <c r="AT109" s="489">
        <v>1</v>
      </c>
      <c r="AU109" s="574"/>
      <c r="AV109" s="574"/>
      <c r="AW109" s="489"/>
      <c r="BB109" s="489" t="str">
        <f t="shared" si="20"/>
        <v>351 - FLAGS</v>
      </c>
      <c r="BC109" s="1299" t="s">
        <v>9542</v>
      </c>
      <c r="BD109" s="1298" t="s">
        <v>9543</v>
      </c>
      <c r="BE109" s="1298" t="s">
        <v>9543</v>
      </c>
      <c r="BF109" s="828">
        <v>44848</v>
      </c>
      <c r="BH109" s="1296" t="s">
        <v>9011</v>
      </c>
      <c r="BR109" s="430" t="s">
        <v>781</v>
      </c>
      <c r="BS109" s="426" t="s">
        <v>2172</v>
      </c>
      <c r="BT109" s="1303" t="s">
        <v>8548</v>
      </c>
      <c r="BU109" s="51"/>
      <c r="BV109" s="51"/>
      <c r="BW109" s="51"/>
      <c r="BX109" s="51"/>
      <c r="BY109" s="91" t="s">
        <v>1190</v>
      </c>
      <c r="BZ109" s="51" t="s">
        <v>1405</v>
      </c>
      <c r="CA109" s="51"/>
      <c r="CN109" s="2">
        <v>5987</v>
      </c>
      <c r="CO109" s="489" t="str">
        <f t="shared" si="23"/>
        <v>BBED - HOT DEALS</v>
      </c>
      <c r="CP109" s="489" t="str">
        <f t="shared" si="24"/>
        <v>BBED</v>
      </c>
      <c r="CQ109" s="489" t="str">
        <f t="shared" si="25"/>
        <v/>
      </c>
      <c r="CR109" s="489" t="str">
        <f t="shared" si="26"/>
        <v/>
      </c>
      <c r="CS109" s="848">
        <v>2</v>
      </c>
      <c r="CV109" s="489">
        <f t="shared" si="28"/>
        <v>5101</v>
      </c>
      <c r="CW109" s="2" t="s">
        <v>6381</v>
      </c>
      <c r="CX109" s="2" t="s">
        <v>223</v>
      </c>
      <c r="CY109" s="2" t="s">
        <v>1652</v>
      </c>
      <c r="CZ109" s="572"/>
      <c r="DA109" s="489"/>
      <c r="DB109" s="2">
        <v>5989</v>
      </c>
      <c r="DC109" s="2" t="s">
        <v>6749</v>
      </c>
      <c r="DD109" s="489"/>
      <c r="DH109" s="2">
        <v>6076</v>
      </c>
      <c r="DI109" s="2" t="s">
        <v>6413</v>
      </c>
      <c r="DJ109" s="2">
        <v>12046</v>
      </c>
      <c r="DK109" s="2">
        <v>33748.692527000007</v>
      </c>
      <c r="DL109" s="2">
        <v>2.8016513802922138</v>
      </c>
      <c r="DN109" s="2">
        <v>6152</v>
      </c>
      <c r="DO109" s="2">
        <v>106686</v>
      </c>
      <c r="DP109" s="2">
        <v>11246.259559999995</v>
      </c>
      <c r="DQ109" s="2">
        <v>0.1054145769829218</v>
      </c>
      <c r="DT109" s="489">
        <f t="shared" si="27"/>
        <v>5987</v>
      </c>
      <c r="DU109" s="2" t="s">
        <v>6701</v>
      </c>
      <c r="DV109" s="2" t="s">
        <v>6702</v>
      </c>
      <c r="DW109" s="2" t="s">
        <v>1693</v>
      </c>
    </row>
    <row r="110" spans="1:127">
      <c r="A110" s="1610">
        <v>6132</v>
      </c>
      <c r="B110" s="1612" t="s">
        <v>8643</v>
      </c>
      <c r="C110" s="909" t="str">
        <f t="shared" si="29"/>
        <v/>
      </c>
      <c r="D110" s="1278"/>
      <c r="E110" s="900"/>
      <c r="F110" s="900"/>
      <c r="G110" s="447"/>
      <c r="H110" s="447"/>
      <c r="I110"/>
      <c r="J110"/>
      <c r="K110"/>
      <c r="L110"/>
      <c r="M110"/>
      <c r="N110"/>
      <c r="O110" s="3"/>
      <c r="P110" s="3"/>
      <c r="Q110" s="3"/>
      <c r="R110" s="3"/>
      <c r="S110" s="3"/>
      <c r="T110" s="923"/>
      <c r="U110" s="923"/>
      <c r="V110" s="923"/>
      <c r="W110" s="923"/>
      <c r="X110" s="923"/>
      <c r="Y110" s="923"/>
      <c r="Z110" s="923"/>
      <c r="AA110" s="923"/>
      <c r="AB110" s="923"/>
      <c r="AC110" s="923"/>
      <c r="AD110" s="923"/>
      <c r="AG110" s="489" t="s">
        <v>4050</v>
      </c>
      <c r="AH110" t="s">
        <v>476</v>
      </c>
      <c r="AI110"/>
      <c r="AJ110" t="s">
        <v>1661</v>
      </c>
      <c r="AK110">
        <v>6073</v>
      </c>
      <c r="AL110" t="s">
        <v>247</v>
      </c>
      <c r="AM110" t="s">
        <v>46</v>
      </c>
      <c r="AN110" t="s">
        <v>2376</v>
      </c>
      <c r="AO110" s="1295" t="str">
        <f t="shared" si="19"/>
        <v>B</v>
      </c>
      <c r="AS110" s="489" t="s">
        <v>3198</v>
      </c>
      <c r="AT110" s="489">
        <v>1</v>
      </c>
      <c r="AU110" s="574"/>
      <c r="AV110" s="574"/>
      <c r="AW110" s="489"/>
      <c r="BB110" s="489" t="str">
        <f t="shared" si="20"/>
        <v>169 - FLORAL</v>
      </c>
      <c r="BC110" s="1299" t="s">
        <v>8825</v>
      </c>
      <c r="BD110" s="1298" t="s">
        <v>5406</v>
      </c>
      <c r="BE110" s="1298" t="s">
        <v>5406</v>
      </c>
      <c r="BF110" s="828">
        <v>44320</v>
      </c>
      <c r="BH110" s="1299" t="s">
        <v>9010</v>
      </c>
      <c r="BR110" s="430" t="s">
        <v>782</v>
      </c>
      <c r="BS110" s="426" t="s">
        <v>2172</v>
      </c>
      <c r="BT110" s="531" t="s">
        <v>8549</v>
      </c>
      <c r="BU110" s="162" t="s">
        <v>6172</v>
      </c>
      <c r="BV110" s="51"/>
      <c r="BW110" s="51"/>
      <c r="BX110" s="51"/>
      <c r="BY110" s="91" t="s">
        <v>1191</v>
      </c>
      <c r="BZ110" s="51" t="s">
        <v>1407</v>
      </c>
      <c r="CA110" s="51"/>
      <c r="CN110" s="2">
        <v>5989</v>
      </c>
      <c r="CO110" s="489" t="str">
        <f t="shared" si="23"/>
        <v>ACCY - HOT DEALS</v>
      </c>
      <c r="CP110" s="489" t="str">
        <f t="shared" si="24"/>
        <v>ACCY</v>
      </c>
      <c r="CQ110" s="489">
        <f t="shared" si="25"/>
        <v>6344</v>
      </c>
      <c r="CR110" s="489">
        <f t="shared" si="26"/>
        <v>124.84992</v>
      </c>
      <c r="CS110" s="847">
        <f>IFERROR(VLOOKUP($CN110,febcube,5,0),DL$3)</f>
        <v>1.968E-2</v>
      </c>
      <c r="CV110" s="489">
        <f t="shared" si="28"/>
        <v>5102</v>
      </c>
      <c r="CW110" s="2" t="s">
        <v>6382</v>
      </c>
      <c r="CX110" s="2" t="s">
        <v>2558</v>
      </c>
      <c r="CY110" s="2" t="s">
        <v>1652</v>
      </c>
      <c r="CZ110" s="572"/>
      <c r="DA110" s="489"/>
      <c r="DB110" s="2">
        <v>5990</v>
      </c>
      <c r="DC110" s="2" t="s">
        <v>6784</v>
      </c>
      <c r="DD110" s="489"/>
      <c r="DH110" s="2">
        <v>6077</v>
      </c>
      <c r="DI110" s="2" t="s">
        <v>6414</v>
      </c>
      <c r="DJ110" s="2">
        <v>207490</v>
      </c>
      <c r="DK110" s="2">
        <v>50021.835368999942</v>
      </c>
      <c r="DL110" s="2">
        <v>0.24108070446286539</v>
      </c>
      <c r="DN110" s="2">
        <v>6159</v>
      </c>
      <c r="DO110" s="2">
        <v>326232</v>
      </c>
      <c r="DP110" s="2">
        <v>57856.073677</v>
      </c>
      <c r="DQ110" s="2">
        <v>0.17734640892677603</v>
      </c>
      <c r="DT110" s="489">
        <f t="shared" si="27"/>
        <v>5989</v>
      </c>
      <c r="DU110" s="2" t="s">
        <v>6748</v>
      </c>
      <c r="DV110" s="2" t="s">
        <v>6749</v>
      </c>
      <c r="DW110" s="2" t="s">
        <v>1664</v>
      </c>
    </row>
    <row r="111" spans="1:127">
      <c r="A111" s="1610">
        <v>6151</v>
      </c>
      <c r="B111" s="1612" t="s">
        <v>8599</v>
      </c>
      <c r="C111" s="909" t="str">
        <f t="shared" si="29"/>
        <v/>
      </c>
      <c r="D111" s="1278"/>
      <c r="E111" s="900"/>
      <c r="F111" s="900"/>
      <c r="G111" s="447"/>
      <c r="H111" s="447"/>
      <c r="I111"/>
      <c r="J111"/>
      <c r="K111"/>
      <c r="L111"/>
      <c r="M111"/>
      <c r="N111"/>
      <c r="O111" s="3"/>
      <c r="P111" s="3"/>
      <c r="Q111" s="3"/>
      <c r="R111" s="3"/>
      <c r="S111" s="3"/>
      <c r="T111" s="923"/>
      <c r="U111" s="923"/>
      <c r="V111" s="923"/>
      <c r="W111" s="923"/>
      <c r="X111" s="923"/>
      <c r="Y111" s="923"/>
      <c r="Z111" s="923"/>
      <c r="AA111" s="923"/>
      <c r="AB111" s="923"/>
      <c r="AC111" s="923"/>
      <c r="AD111" s="923"/>
      <c r="AG111" s="489" t="s">
        <v>4050</v>
      </c>
      <c r="AH111" t="s">
        <v>476</v>
      </c>
      <c r="AI111"/>
      <c r="AJ111" t="s">
        <v>1661</v>
      </c>
      <c r="AK111">
        <v>6075</v>
      </c>
      <c r="AL111" t="s">
        <v>248</v>
      </c>
      <c r="AM111" t="s">
        <v>46</v>
      </c>
      <c r="AN111" t="s">
        <v>2376</v>
      </c>
      <c r="AO111" s="1295" t="str">
        <f t="shared" si="19"/>
        <v>B</v>
      </c>
      <c r="AS111" s="489" t="s">
        <v>4566</v>
      </c>
      <c r="AT111" s="489">
        <v>1</v>
      </c>
      <c r="AU111" s="574"/>
      <c r="AV111" s="574"/>
      <c r="AW111" s="489"/>
      <c r="BB111" s="489" t="str">
        <f t="shared" si="20"/>
        <v>263 - FLORAL</v>
      </c>
      <c r="BC111" s="1296" t="s">
        <v>8997</v>
      </c>
      <c r="BD111" s="1297" t="s">
        <v>5406</v>
      </c>
      <c r="BE111" s="1297" t="s">
        <v>5406</v>
      </c>
      <c r="BF111" s="829">
        <v>44662</v>
      </c>
      <c r="BH111" s="1299" t="s">
        <v>9012</v>
      </c>
      <c r="BR111" s="430" t="s">
        <v>1060</v>
      </c>
      <c r="BS111" s="426" t="s">
        <v>2172</v>
      </c>
      <c r="BT111" s="531" t="s">
        <v>8549</v>
      </c>
      <c r="BU111" s="51"/>
      <c r="BV111" s="51"/>
      <c r="BW111" s="51"/>
      <c r="BX111" s="51"/>
      <c r="BY111" s="91" t="s">
        <v>1192</v>
      </c>
      <c r="BZ111" s="51" t="s">
        <v>1406</v>
      </c>
      <c r="CA111" s="51"/>
      <c r="CN111" s="2">
        <v>5990</v>
      </c>
      <c r="CO111" s="489" t="str">
        <f t="shared" si="23"/>
        <v>BARW - HOT DEALS</v>
      </c>
      <c r="CP111" s="489" t="str">
        <f t="shared" si="24"/>
        <v>BARW</v>
      </c>
      <c r="CQ111" s="489" t="str">
        <f t="shared" si="25"/>
        <v/>
      </c>
      <c r="CR111" s="489" t="str">
        <f t="shared" si="26"/>
        <v/>
      </c>
      <c r="CS111" s="847">
        <f>IFERROR(VLOOKUP($CN111,febcube,5,0),DL$3)</f>
        <v>0.18160732426035275</v>
      </c>
      <c r="CV111" s="489">
        <f t="shared" si="28"/>
        <v>8989</v>
      </c>
      <c r="CW111" s="2" t="s">
        <v>6633</v>
      </c>
      <c r="CX111" s="2" t="s">
        <v>377</v>
      </c>
      <c r="CY111" s="2" t="s">
        <v>1649</v>
      </c>
      <c r="CZ111" s="572"/>
      <c r="DA111" s="489"/>
      <c r="DB111" s="2">
        <v>5992</v>
      </c>
      <c r="DC111" s="2" t="s">
        <v>6668</v>
      </c>
      <c r="DD111" s="489"/>
      <c r="DH111" s="2">
        <v>6078</v>
      </c>
      <c r="DI111" s="2" t="s">
        <v>6415</v>
      </c>
      <c r="DJ111" s="2">
        <v>353014</v>
      </c>
      <c r="DK111" s="2">
        <v>22212.94372400003</v>
      </c>
      <c r="DL111" s="2">
        <v>6.2923690629833468E-2</v>
      </c>
      <c r="DN111" s="2">
        <v>6161</v>
      </c>
      <c r="DO111" s="2">
        <v>355279</v>
      </c>
      <c r="DP111" s="2">
        <v>98321.791904999991</v>
      </c>
      <c r="DQ111" s="2">
        <v>0.27674529568311101</v>
      </c>
      <c r="DT111" s="489">
        <f t="shared" si="27"/>
        <v>5990</v>
      </c>
      <c r="DU111" s="2" t="s">
        <v>6783</v>
      </c>
      <c r="DV111" s="2" t="s">
        <v>6784</v>
      </c>
      <c r="DW111" s="2" t="s">
        <v>1630</v>
      </c>
    </row>
    <row r="112" spans="1:127">
      <c r="A112" s="1610">
        <v>6159</v>
      </c>
      <c r="B112" s="1612" t="s">
        <v>5858</v>
      </c>
      <c r="C112" s="909" t="str">
        <f t="shared" si="29"/>
        <v/>
      </c>
      <c r="D112" s="1278"/>
      <c r="E112" s="900"/>
      <c r="F112" s="900"/>
      <c r="G112" s="447"/>
      <c r="H112" s="447"/>
      <c r="I112" t="s">
        <v>6282</v>
      </c>
      <c r="J112" t="s">
        <v>6283</v>
      </c>
      <c r="K112" t="s">
        <v>6285</v>
      </c>
      <c r="L112"/>
      <c r="M112"/>
      <c r="N112"/>
      <c r="O112" s="3"/>
      <c r="P112" s="3"/>
      <c r="Q112" s="3"/>
      <c r="R112" s="3"/>
      <c r="S112" s="3"/>
      <c r="T112" s="923"/>
      <c r="U112" s="923"/>
      <c r="V112" s="923"/>
      <c r="W112" s="923"/>
      <c r="X112" s="923"/>
      <c r="Y112" s="923"/>
      <c r="Z112" s="923"/>
      <c r="AA112" s="923"/>
      <c r="AB112" s="923"/>
      <c r="AC112" s="923"/>
      <c r="AD112" s="923"/>
      <c r="AG112" s="489" t="s">
        <v>4050</v>
      </c>
      <c r="AH112" t="s">
        <v>476</v>
      </c>
      <c r="AI112"/>
      <c r="AJ112" t="s">
        <v>1661</v>
      </c>
      <c r="AK112">
        <v>6076</v>
      </c>
      <c r="AL112" t="s">
        <v>1596</v>
      </c>
      <c r="AM112" t="s">
        <v>46</v>
      </c>
      <c r="AN112" t="s">
        <v>2376</v>
      </c>
      <c r="AO112" s="1295" t="str">
        <f t="shared" si="19"/>
        <v>B</v>
      </c>
      <c r="AS112" s="489" t="s">
        <v>4569</v>
      </c>
      <c r="AT112" s="489">
        <v>1</v>
      </c>
      <c r="AU112" s="574"/>
      <c r="AV112" s="574"/>
      <c r="AW112" s="489"/>
      <c r="BB112" s="489" t="str">
        <f t="shared" si="20"/>
        <v>93 - FLORAL</v>
      </c>
      <c r="BC112" s="1296" t="s">
        <v>8304</v>
      </c>
      <c r="BD112" s="1297" t="s">
        <v>5406</v>
      </c>
      <c r="BE112" s="1297" t="s">
        <v>5406</v>
      </c>
      <c r="BF112" s="829">
        <v>44008</v>
      </c>
      <c r="BH112" s="1296" t="s">
        <v>5346</v>
      </c>
      <c r="BR112" s="430" t="s">
        <v>783</v>
      </c>
      <c r="BS112" s="426" t="s">
        <v>2172</v>
      </c>
      <c r="BT112" s="1303" t="s">
        <v>8548</v>
      </c>
      <c r="BU112" s="51"/>
      <c r="BV112" s="51"/>
      <c r="BW112" s="51"/>
      <c r="BX112" s="51"/>
      <c r="BY112" s="91" t="s">
        <v>1193</v>
      </c>
      <c r="BZ112" s="51" t="s">
        <v>1409</v>
      </c>
      <c r="CA112" s="51"/>
      <c r="CN112" s="2">
        <v>5992</v>
      </c>
      <c r="CO112" s="489" t="str">
        <f t="shared" si="23"/>
        <v>BCOV - HOT DEALS</v>
      </c>
      <c r="CP112" s="489" t="str">
        <f t="shared" si="24"/>
        <v>BCOV</v>
      </c>
      <c r="CQ112" s="489">
        <f t="shared" si="25"/>
        <v>22706</v>
      </c>
      <c r="CR112" s="489">
        <f t="shared" si="26"/>
        <v>0</v>
      </c>
      <c r="CS112" s="848">
        <v>1.59</v>
      </c>
      <c r="CV112" s="489">
        <f t="shared" si="28"/>
        <v>1052</v>
      </c>
      <c r="CW112" s="2" t="s">
        <v>6320</v>
      </c>
      <c r="CX112" s="2" t="s">
        <v>1584</v>
      </c>
      <c r="CY112" s="2" t="s">
        <v>1634</v>
      </c>
      <c r="CZ112" s="572"/>
      <c r="DA112" s="489"/>
      <c r="DB112" s="2">
        <v>5993</v>
      </c>
      <c r="DC112" s="2" t="s">
        <v>6771</v>
      </c>
      <c r="DD112" s="489"/>
      <c r="DH112" s="2">
        <v>6079</v>
      </c>
      <c r="DI112" s="2" t="s">
        <v>6416</v>
      </c>
      <c r="DJ112" s="2">
        <v>2739512</v>
      </c>
      <c r="DK112" s="2">
        <v>206510.01573599997</v>
      </c>
      <c r="DL112" s="2">
        <v>7.5382044588963276E-2</v>
      </c>
      <c r="DN112" s="2">
        <v>6163</v>
      </c>
      <c r="DO112" s="2">
        <v>124891</v>
      </c>
      <c r="DP112" s="2">
        <v>3811.747160999998</v>
      </c>
      <c r="DQ112" s="2">
        <v>3.0520591243564373E-2</v>
      </c>
      <c r="DT112" s="489">
        <f t="shared" si="27"/>
        <v>5992</v>
      </c>
      <c r="DU112" s="2" t="s">
        <v>6667</v>
      </c>
      <c r="DV112" s="2" t="s">
        <v>6668</v>
      </c>
      <c r="DW112" s="2" t="s">
        <v>1679</v>
      </c>
    </row>
    <row r="113" spans="1:127">
      <c r="A113" s="1610">
        <v>6161</v>
      </c>
      <c r="B113" s="1612" t="s">
        <v>8650</v>
      </c>
      <c r="C113" s="909" t="str">
        <f t="shared" si="29"/>
        <v/>
      </c>
      <c r="D113" s="1278"/>
      <c r="E113" s="900"/>
      <c r="F113" s="900"/>
      <c r="G113" s="447"/>
      <c r="H113" s="447"/>
      <c r="I113"/>
      <c r="J113">
        <v>1</v>
      </c>
      <c r="K113" t="s">
        <v>6284</v>
      </c>
      <c r="L113"/>
      <c r="M113"/>
      <c r="N113"/>
      <c r="O113" s="3"/>
      <c r="P113" s="3"/>
      <c r="Q113" s="3"/>
      <c r="R113" s="3"/>
      <c r="S113" s="3"/>
      <c r="T113" s="923"/>
      <c r="U113" s="923"/>
      <c r="V113" s="923"/>
      <c r="W113" s="923"/>
      <c r="X113" s="923"/>
      <c r="Y113" s="923"/>
      <c r="Z113" s="923"/>
      <c r="AA113" s="923"/>
      <c r="AB113" s="923"/>
      <c r="AC113" s="923"/>
      <c r="AD113" s="923"/>
      <c r="AG113" s="489" t="s">
        <v>4050</v>
      </c>
      <c r="AH113" t="s">
        <v>476</v>
      </c>
      <c r="AI113"/>
      <c r="AJ113" t="s">
        <v>2377</v>
      </c>
      <c r="AK113">
        <v>6077</v>
      </c>
      <c r="AL113" t="s">
        <v>8694</v>
      </c>
      <c r="AM113" t="s">
        <v>46</v>
      </c>
      <c r="AN113" t="s">
        <v>2376</v>
      </c>
      <c r="AO113" s="1295" t="str">
        <f t="shared" si="19"/>
        <v>B</v>
      </c>
      <c r="AS113" s="489" t="s">
        <v>4572</v>
      </c>
      <c r="AT113" s="489">
        <v>1</v>
      </c>
      <c r="AU113" s="574"/>
      <c r="AV113" s="574"/>
      <c r="AW113" s="489"/>
      <c r="BB113" s="489" t="str">
        <f t="shared" si="20"/>
        <v>181 - FLORAL/MUSEU</v>
      </c>
      <c r="BC113" s="1299" t="s">
        <v>8848</v>
      </c>
      <c r="BD113" s="1298" t="s">
        <v>8849</v>
      </c>
      <c r="BE113" s="1298" t="s">
        <v>8850</v>
      </c>
      <c r="BF113" s="828">
        <v>44371</v>
      </c>
      <c r="BH113" s="1299" t="s">
        <v>9282</v>
      </c>
      <c r="BR113" s="430" t="s">
        <v>784</v>
      </c>
      <c r="BS113" s="426" t="s">
        <v>2172</v>
      </c>
      <c r="BT113" s="1303" t="s">
        <v>8548</v>
      </c>
      <c r="BU113" s="51"/>
      <c r="BV113" s="51"/>
      <c r="BW113" s="51"/>
      <c r="BX113" s="51"/>
      <c r="BY113" s="91" t="s">
        <v>1194</v>
      </c>
      <c r="BZ113" s="51" t="s">
        <v>1414</v>
      </c>
      <c r="CA113" s="51"/>
      <c r="CN113" s="2">
        <v>5993</v>
      </c>
      <c r="CO113" s="489" t="str">
        <f t="shared" si="23"/>
        <v>FURN - HOT DEALS</v>
      </c>
      <c r="CP113" s="489" t="str">
        <f t="shared" si="24"/>
        <v>FURN</v>
      </c>
      <c r="CQ113" s="489" t="str">
        <f t="shared" si="25"/>
        <v/>
      </c>
      <c r="CR113" s="489" t="str">
        <f t="shared" si="26"/>
        <v/>
      </c>
      <c r="CS113" s="848">
        <v>6.38</v>
      </c>
      <c r="CV113" s="489">
        <f t="shared" si="28"/>
        <v>2070</v>
      </c>
      <c r="CW113" s="2" t="s">
        <v>6333</v>
      </c>
      <c r="CX113" s="2" t="s">
        <v>1586</v>
      </c>
      <c r="CY113" s="2" t="s">
        <v>1634</v>
      </c>
      <c r="CZ113" s="572"/>
      <c r="DA113" s="489"/>
      <c r="DB113" s="2">
        <v>5994</v>
      </c>
      <c r="DC113" s="2" t="s">
        <v>6737</v>
      </c>
      <c r="DD113" s="489"/>
      <c r="DH113" s="2">
        <v>6082</v>
      </c>
      <c r="DI113" s="2" t="s">
        <v>6417</v>
      </c>
      <c r="DJ113" s="2">
        <v>12044</v>
      </c>
      <c r="DK113" s="2">
        <v>1684.5483739999995</v>
      </c>
      <c r="DL113" s="2">
        <v>0.13986618847558946</v>
      </c>
      <c r="DN113" s="2">
        <v>6166</v>
      </c>
      <c r="DO113" s="2">
        <v>339261</v>
      </c>
      <c r="DP113" s="2">
        <v>18415.296146000008</v>
      </c>
      <c r="DQ113" s="2">
        <v>5.4280616239414513E-2</v>
      </c>
      <c r="DT113" s="489">
        <f t="shared" si="27"/>
        <v>5993</v>
      </c>
      <c r="DU113" s="2" t="s">
        <v>6770</v>
      </c>
      <c r="DV113" s="2" t="s">
        <v>6771</v>
      </c>
      <c r="DW113" s="2" t="s">
        <v>1651</v>
      </c>
    </row>
    <row r="114" spans="1:127">
      <c r="A114" s="1610">
        <v>6169</v>
      </c>
      <c r="B114" s="1612" t="s">
        <v>8711</v>
      </c>
      <c r="C114" s="909" t="str">
        <f t="shared" si="29"/>
        <v/>
      </c>
      <c r="D114" s="1278"/>
      <c r="E114" s="900"/>
      <c r="F114" s="900"/>
      <c r="G114" s="447"/>
      <c r="H114" s="447"/>
      <c r="I114"/>
      <c r="J114"/>
      <c r="K114"/>
      <c r="L114"/>
      <c r="M114"/>
      <c r="N114"/>
      <c r="O114" s="3"/>
      <c r="P114" s="3"/>
      <c r="Q114" s="3"/>
      <c r="R114" s="3"/>
      <c r="S114" s="3"/>
      <c r="T114" s="923"/>
      <c r="U114" s="923"/>
      <c r="V114" s="923"/>
      <c r="W114" s="923"/>
      <c r="X114" s="923"/>
      <c r="Y114" s="923"/>
      <c r="Z114" s="923"/>
      <c r="AA114" s="923"/>
      <c r="AB114" s="923"/>
      <c r="AC114" s="923"/>
      <c r="AD114" s="923"/>
      <c r="AG114" s="489" t="s">
        <v>4050</v>
      </c>
      <c r="AH114" t="s">
        <v>5184</v>
      </c>
      <c r="AI114"/>
      <c r="AJ114" t="s">
        <v>1662</v>
      </c>
      <c r="AK114">
        <v>6078</v>
      </c>
      <c r="AL114" t="s">
        <v>1597</v>
      </c>
      <c r="AM114" t="s">
        <v>1639</v>
      </c>
      <c r="AN114" t="s">
        <v>1653</v>
      </c>
      <c r="AO114" s="1295" t="str">
        <f t="shared" si="19"/>
        <v>P</v>
      </c>
      <c r="AS114" s="489" t="s">
        <v>3213</v>
      </c>
      <c r="AT114" s="489">
        <v>1</v>
      </c>
      <c r="AU114" s="574"/>
      <c r="AV114" s="574"/>
      <c r="AW114" s="489"/>
      <c r="BB114" s="489" t="str">
        <f t="shared" si="20"/>
        <v>312 - FOAM</v>
      </c>
      <c r="BC114" s="1296" t="s">
        <v>9544</v>
      </c>
      <c r="BD114" s="1297" t="s">
        <v>5707</v>
      </c>
      <c r="BE114" s="1297" t="s">
        <v>5707</v>
      </c>
      <c r="BF114" s="829">
        <v>44770</v>
      </c>
      <c r="BH114" s="1296" t="s">
        <v>9283</v>
      </c>
      <c r="BR114" s="430" t="s">
        <v>785</v>
      </c>
      <c r="BS114" s="426" t="s">
        <v>2172</v>
      </c>
      <c r="BT114" s="1303" t="s">
        <v>8548</v>
      </c>
      <c r="BU114" s="51"/>
      <c r="BV114" s="51"/>
      <c r="BW114" s="51"/>
      <c r="BX114" s="51"/>
      <c r="BY114" s="91" t="s">
        <v>1195</v>
      </c>
      <c r="BZ114" s="51" t="s">
        <v>1351</v>
      </c>
      <c r="CA114" s="51"/>
      <c r="CN114" s="2">
        <v>5994</v>
      </c>
      <c r="CO114" s="489" t="str">
        <f t="shared" si="23"/>
        <v>DECO - HOT DEALS</v>
      </c>
      <c r="CP114" s="489" t="str">
        <f t="shared" si="24"/>
        <v>DECO</v>
      </c>
      <c r="CQ114" s="489">
        <f t="shared" si="25"/>
        <v>86936</v>
      </c>
      <c r="CR114" s="489">
        <f t="shared" si="26"/>
        <v>0</v>
      </c>
      <c r="CS114" s="847">
        <f>IFERROR(VLOOKUP($CN114,febcube,5,0),DL$3)</f>
        <v>0</v>
      </c>
      <c r="CV114" s="489">
        <f t="shared" si="28"/>
        <v>2086</v>
      </c>
      <c r="CW114" s="2" t="s">
        <v>6334</v>
      </c>
      <c r="CX114" s="2" t="s">
        <v>2346</v>
      </c>
      <c r="CY114" s="2" t="s">
        <v>1634</v>
      </c>
      <c r="CZ114" s="572"/>
      <c r="DA114" s="489"/>
      <c r="DB114" s="2">
        <v>6021</v>
      </c>
      <c r="DC114" s="2" t="s">
        <v>6831</v>
      </c>
      <c r="DD114" s="489"/>
      <c r="DH114" s="2">
        <v>6083</v>
      </c>
      <c r="DI114" s="2" t="s">
        <v>6418</v>
      </c>
      <c r="DJ114" s="2">
        <v>24238</v>
      </c>
      <c r="DK114" s="2">
        <v>1839.2442579999999</v>
      </c>
      <c r="DL114" s="2">
        <v>7.5882674230547079E-2</v>
      </c>
      <c r="DN114" s="2">
        <v>6169</v>
      </c>
      <c r="DO114" s="2">
        <v>138849</v>
      </c>
      <c r="DP114" s="2">
        <v>10153.205179999995</v>
      </c>
      <c r="DQ114" s="2">
        <v>7.3124078531354178E-2</v>
      </c>
      <c r="DT114" s="489">
        <f t="shared" si="27"/>
        <v>5994</v>
      </c>
      <c r="DU114" s="2" t="s">
        <v>6736</v>
      </c>
      <c r="DV114" s="2" t="s">
        <v>6737</v>
      </c>
      <c r="DW114" s="2" t="s">
        <v>1634</v>
      </c>
    </row>
    <row r="115" spans="1:127">
      <c r="A115" s="1610">
        <v>6171</v>
      </c>
      <c r="B115" s="1612" t="s">
        <v>1665</v>
      </c>
      <c r="C115" s="909" t="str">
        <f t="shared" si="29"/>
        <v/>
      </c>
      <c r="D115" s="1278"/>
      <c r="E115" s="900"/>
      <c r="F115" s="900"/>
      <c r="G115" s="447"/>
      <c r="H115" s="447"/>
      <c r="I115"/>
      <c r="J115"/>
      <c r="K115"/>
      <c r="L115"/>
      <c r="M115"/>
      <c r="N115"/>
      <c r="O115" s="3"/>
      <c r="P115" s="3"/>
      <c r="Q115" s="3"/>
      <c r="R115" s="3"/>
      <c r="S115" s="3"/>
      <c r="T115" s="923"/>
      <c r="U115" s="923"/>
      <c r="V115" s="923"/>
      <c r="W115" s="923"/>
      <c r="X115" s="923"/>
      <c r="Y115" s="923"/>
      <c r="Z115" s="923"/>
      <c r="AA115" s="923"/>
      <c r="AB115" s="923"/>
      <c r="AC115" s="923"/>
      <c r="AD115" s="923"/>
      <c r="AG115" s="489" t="s">
        <v>4050</v>
      </c>
      <c r="AH115" t="s">
        <v>476</v>
      </c>
      <c r="AI115"/>
      <c r="AJ115" t="s">
        <v>1662</v>
      </c>
      <c r="AK115">
        <v>6079</v>
      </c>
      <c r="AL115" t="s">
        <v>249</v>
      </c>
      <c r="AM115" t="s">
        <v>1639</v>
      </c>
      <c r="AN115" t="s">
        <v>1653</v>
      </c>
      <c r="AO115" s="1295" t="str">
        <f t="shared" si="19"/>
        <v>P</v>
      </c>
      <c r="AS115" s="489" t="s">
        <v>3221</v>
      </c>
      <c r="AT115" s="489">
        <v>1</v>
      </c>
      <c r="AU115" s="574"/>
      <c r="AV115" s="574"/>
      <c r="AW115" s="489"/>
      <c r="BB115" s="489" t="str">
        <f t="shared" si="20"/>
        <v>112 - FOIL</v>
      </c>
      <c r="BC115" s="1296" t="s">
        <v>8237</v>
      </c>
      <c r="BD115" s="1297" t="s">
        <v>8238</v>
      </c>
      <c r="BE115" s="1297" t="s">
        <v>8238</v>
      </c>
      <c r="BF115" s="829">
        <v>44054</v>
      </c>
      <c r="BH115" s="1299" t="s">
        <v>6152</v>
      </c>
      <c r="BR115" s="430" t="s">
        <v>65</v>
      </c>
      <c r="BS115" s="426" t="s">
        <v>2172</v>
      </c>
      <c r="BT115" s="1303" t="s">
        <v>8548</v>
      </c>
      <c r="BU115" s="51"/>
      <c r="BV115" s="51"/>
      <c r="BW115" s="51"/>
      <c r="BX115" s="51"/>
      <c r="BY115" s="91" t="s">
        <v>1196</v>
      </c>
      <c r="BZ115" s="51" t="s">
        <v>1410</v>
      </c>
      <c r="CA115" s="51"/>
      <c r="CN115" s="2">
        <v>6021</v>
      </c>
      <c r="CO115" s="489" t="str">
        <f t="shared" si="23"/>
        <v>TOYS - HOT DEALS</v>
      </c>
      <c r="CP115" s="489" t="str">
        <f t="shared" si="24"/>
        <v>TOYS</v>
      </c>
      <c r="CQ115" s="489" t="str">
        <f t="shared" si="25"/>
        <v/>
      </c>
      <c r="CR115" s="489" t="str">
        <f t="shared" si="26"/>
        <v/>
      </c>
      <c r="CS115" s="848">
        <v>0.26</v>
      </c>
      <c r="CV115" s="489">
        <f t="shared" si="28"/>
        <v>3405</v>
      </c>
      <c r="CW115" s="2" t="s">
        <v>6358</v>
      </c>
      <c r="CX115" s="2" t="s">
        <v>1589</v>
      </c>
      <c r="CY115" s="2" t="s">
        <v>1634</v>
      </c>
      <c r="CZ115" s="572"/>
      <c r="DA115" s="489"/>
      <c r="DB115" s="2">
        <v>6028</v>
      </c>
      <c r="DC115" s="2" t="s">
        <v>233</v>
      </c>
      <c r="DD115" s="489"/>
      <c r="DH115" s="2">
        <v>6086</v>
      </c>
      <c r="DI115" s="2" t="s">
        <v>6419</v>
      </c>
      <c r="DJ115" s="2">
        <v>103356</v>
      </c>
      <c r="DK115" s="2">
        <v>42212.275950000003</v>
      </c>
      <c r="DL115" s="2">
        <v>0.40841630819691166</v>
      </c>
      <c r="DN115" s="2">
        <v>6170</v>
      </c>
      <c r="DO115" s="2">
        <v>1962960</v>
      </c>
      <c r="DP115" s="2">
        <v>45704.396753999798</v>
      </c>
      <c r="DQ115" s="2">
        <v>2.3283407076048313E-2</v>
      </c>
      <c r="DT115" s="489">
        <f t="shared" si="27"/>
        <v>6021</v>
      </c>
      <c r="DU115" s="2" t="s">
        <v>6830</v>
      </c>
      <c r="DV115" s="2" t="s">
        <v>6831</v>
      </c>
      <c r="DW115" s="2" t="s">
        <v>1657</v>
      </c>
    </row>
    <row r="116" spans="1:127">
      <c r="A116" s="1610">
        <v>6190</v>
      </c>
      <c r="B116" s="1612" t="s">
        <v>8757</v>
      </c>
      <c r="C116" s="909" t="str">
        <f t="shared" si="29"/>
        <v/>
      </c>
      <c r="D116" s="1278"/>
      <c r="E116" s="900"/>
      <c r="F116" s="900"/>
      <c r="G116" s="447"/>
      <c r="H116" s="447"/>
      <c r="I116" s="488">
        <v>43866</v>
      </c>
      <c r="J116" t="s">
        <v>6291</v>
      </c>
      <c r="K116" t="s">
        <v>6286</v>
      </c>
      <c r="L116"/>
      <c r="M116"/>
      <c r="N116"/>
      <c r="O116" s="3"/>
      <c r="P116" s="3"/>
      <c r="Q116" s="3"/>
      <c r="R116" s="3"/>
      <c r="S116" s="3"/>
      <c r="T116" s="923"/>
      <c r="U116" s="923"/>
      <c r="V116" s="923"/>
      <c r="W116" s="923"/>
      <c r="X116" s="923"/>
      <c r="Y116" s="923"/>
      <c r="Z116" s="923"/>
      <c r="AA116" s="923"/>
      <c r="AB116" s="923"/>
      <c r="AC116" s="923"/>
      <c r="AD116" s="923"/>
      <c r="AG116" s="489" t="s">
        <v>4050</v>
      </c>
      <c r="AH116" t="s">
        <v>5168</v>
      </c>
      <c r="AI116"/>
      <c r="AJ116" t="s">
        <v>6486</v>
      </c>
      <c r="AK116">
        <v>6082</v>
      </c>
      <c r="AL116" t="s">
        <v>2561</v>
      </c>
      <c r="AM116" t="s">
        <v>1639</v>
      </c>
      <c r="AN116" t="s">
        <v>1653</v>
      </c>
      <c r="AO116" s="1295" t="str">
        <f t="shared" si="19"/>
        <v>P</v>
      </c>
      <c r="AS116" s="489" t="s">
        <v>3223</v>
      </c>
      <c r="AT116" s="489">
        <v>1</v>
      </c>
      <c r="AU116" s="574"/>
      <c r="AV116" s="574"/>
      <c r="AW116" s="489"/>
      <c r="BB116" s="489" t="str">
        <f t="shared" si="20"/>
        <v>107 - FOLK ART</v>
      </c>
      <c r="BC116" s="1296" t="s">
        <v>8227</v>
      </c>
      <c r="BD116" s="1297" t="s">
        <v>8228</v>
      </c>
      <c r="BE116" s="1297" t="s">
        <v>8228</v>
      </c>
      <c r="BF116" s="829">
        <v>44035</v>
      </c>
      <c r="BH116" s="1296" t="s">
        <v>6153</v>
      </c>
      <c r="BR116" s="430" t="s">
        <v>1061</v>
      </c>
      <c r="BS116" s="426" t="s">
        <v>2172</v>
      </c>
      <c r="BT116" s="1303" t="s">
        <v>8548</v>
      </c>
      <c r="BU116" s="51"/>
      <c r="BV116" s="51"/>
      <c r="BW116" s="51"/>
      <c r="BX116" s="51"/>
      <c r="BY116" s="91" t="s">
        <v>1197</v>
      </c>
      <c r="BZ116" s="51" t="s">
        <v>1358</v>
      </c>
      <c r="CA116" s="51"/>
      <c r="CN116" s="2">
        <v>6028</v>
      </c>
      <c r="CO116" s="489" t="str">
        <f t="shared" si="23"/>
        <v>GAMES</v>
      </c>
      <c r="CP116" s="489" t="str">
        <f t="shared" si="24"/>
        <v>TOYS</v>
      </c>
      <c r="CQ116" s="489">
        <f t="shared" si="25"/>
        <v>1042021</v>
      </c>
      <c r="CR116" s="489">
        <f t="shared" si="26"/>
        <v>143639.83029300012</v>
      </c>
      <c r="CS116" s="847">
        <f t="shared" ref="CS116:CS145" si="30">IFERROR(VLOOKUP($CN116,febcube,5,0),DL$3)</f>
        <v>0.13784734692774916</v>
      </c>
      <c r="CV116" s="489">
        <f t="shared" si="28"/>
        <v>3411</v>
      </c>
      <c r="CW116" s="2" t="s">
        <v>6359</v>
      </c>
      <c r="CX116" s="2" t="s">
        <v>219</v>
      </c>
      <c r="CY116" s="2" t="s">
        <v>1634</v>
      </c>
      <c r="CZ116" s="572"/>
      <c r="DA116" s="489"/>
      <c r="DB116" s="2">
        <v>6029</v>
      </c>
      <c r="DC116" s="2" t="s">
        <v>234</v>
      </c>
      <c r="DD116" s="489"/>
      <c r="DH116" s="2">
        <v>6087</v>
      </c>
      <c r="DI116" s="2" t="s">
        <v>6420</v>
      </c>
      <c r="DJ116" s="2">
        <v>701902</v>
      </c>
      <c r="DK116" s="2">
        <v>86638.356744000019</v>
      </c>
      <c r="DL116" s="2">
        <v>0.12343369408264974</v>
      </c>
      <c r="DN116" s="2">
        <v>6171</v>
      </c>
      <c r="DO116" s="2">
        <v>1689505</v>
      </c>
      <c r="DP116" s="2">
        <v>26521.388596000033</v>
      </c>
      <c r="DQ116" s="2">
        <v>1.5697727201754379E-2</v>
      </c>
      <c r="DT116" s="489">
        <f t="shared" si="27"/>
        <v>6028</v>
      </c>
      <c r="DU116" s="2" t="s">
        <v>6388</v>
      </c>
      <c r="DV116" s="2" t="s">
        <v>233</v>
      </c>
      <c r="DW116" s="2" t="s">
        <v>1657</v>
      </c>
    </row>
    <row r="117" spans="1:127">
      <c r="A117" s="1610">
        <v>6191</v>
      </c>
      <c r="B117" s="1612" t="s">
        <v>8758</v>
      </c>
      <c r="C117" s="909" t="str">
        <f t="shared" si="29"/>
        <v/>
      </c>
      <c r="D117" s="1278"/>
      <c r="E117" s="900"/>
      <c r="F117" s="900"/>
      <c r="G117" s="447"/>
      <c r="H117" s="447"/>
      <c r="I117"/>
      <c r="J117">
        <v>1</v>
      </c>
      <c r="K117" t="s">
        <v>6287</v>
      </c>
      <c r="L117"/>
      <c r="M117"/>
      <c r="N117"/>
      <c r="O117" s="3"/>
      <c r="P117" s="3"/>
      <c r="Q117" s="3"/>
      <c r="R117" s="3"/>
      <c r="S117" s="3"/>
      <c r="T117" s="923"/>
      <c r="U117" s="923"/>
      <c r="V117" s="923"/>
      <c r="W117" s="923"/>
      <c r="X117" s="923"/>
      <c r="Y117" s="923"/>
      <c r="Z117" s="923"/>
      <c r="AA117" s="923"/>
      <c r="AB117" s="923"/>
      <c r="AC117" s="923"/>
      <c r="AD117" s="923"/>
      <c r="AG117" s="489" t="s">
        <v>4050</v>
      </c>
      <c r="AH117" t="s">
        <v>476</v>
      </c>
      <c r="AI117"/>
      <c r="AJ117" t="s">
        <v>1662</v>
      </c>
      <c r="AK117">
        <v>6083</v>
      </c>
      <c r="AL117" t="s">
        <v>250</v>
      </c>
      <c r="AM117" t="s">
        <v>1639</v>
      </c>
      <c r="AN117" t="s">
        <v>1653</v>
      </c>
      <c r="AO117" s="1295" t="str">
        <f t="shared" si="19"/>
        <v>P</v>
      </c>
      <c r="AS117" s="489" t="s">
        <v>3228</v>
      </c>
      <c r="AT117" s="489">
        <v>1</v>
      </c>
      <c r="AU117" s="574"/>
      <c r="AV117" s="574"/>
      <c r="AW117" s="489"/>
      <c r="BB117" s="489" t="str">
        <f t="shared" si="20"/>
        <v>251 - FRESH</v>
      </c>
      <c r="BC117" s="1299" t="s">
        <v>8976</v>
      </c>
      <c r="BD117" s="1298" t="s">
        <v>8977</v>
      </c>
      <c r="BE117" s="1298" t="s">
        <v>8977</v>
      </c>
      <c r="BF117" s="828">
        <v>44643</v>
      </c>
      <c r="BH117" s="1299" t="s">
        <v>8354</v>
      </c>
      <c r="BR117" s="430" t="s">
        <v>786</v>
      </c>
      <c r="BS117" s="426" t="s">
        <v>2172</v>
      </c>
      <c r="BT117" s="531" t="s">
        <v>8549</v>
      </c>
      <c r="BU117" s="51"/>
      <c r="BV117" s="51"/>
      <c r="BW117" s="51"/>
      <c r="BX117" s="51"/>
      <c r="BY117" s="91" t="s">
        <v>1198</v>
      </c>
      <c r="BZ117" s="51" t="s">
        <v>1471</v>
      </c>
      <c r="CA117" s="51"/>
      <c r="CN117" s="2">
        <v>6029</v>
      </c>
      <c r="CO117" s="489" t="str">
        <f t="shared" si="23"/>
        <v>BOY TOYS</v>
      </c>
      <c r="CP117" s="489" t="str">
        <f t="shared" si="24"/>
        <v>TOYS</v>
      </c>
      <c r="CQ117" s="489">
        <f t="shared" si="25"/>
        <v>1020568</v>
      </c>
      <c r="CR117" s="489">
        <f t="shared" si="26"/>
        <v>254421.86424100003</v>
      </c>
      <c r="CS117" s="847">
        <f t="shared" si="30"/>
        <v>0.24929437748489081</v>
      </c>
      <c r="CV117" s="489">
        <f t="shared" si="28"/>
        <v>4046</v>
      </c>
      <c r="CW117" s="2" t="s">
        <v>6366</v>
      </c>
      <c r="CX117" s="2" t="s">
        <v>6212</v>
      </c>
      <c r="CY117" s="2" t="s">
        <v>1634</v>
      </c>
      <c r="CZ117" s="572"/>
      <c r="DA117" s="489"/>
      <c r="DB117" s="2">
        <v>6030</v>
      </c>
      <c r="DC117" s="2" t="s">
        <v>235</v>
      </c>
      <c r="DD117" s="489"/>
      <c r="DH117" s="2">
        <v>6099</v>
      </c>
      <c r="DI117" s="2" t="s">
        <v>6421</v>
      </c>
      <c r="DJ117" s="2">
        <v>869468</v>
      </c>
      <c r="DK117" s="2">
        <v>47799.129960000013</v>
      </c>
      <c r="DL117" s="2">
        <v>5.497514567528651E-2</v>
      </c>
      <c r="DN117" s="2">
        <v>6173</v>
      </c>
      <c r="DO117" s="2">
        <v>869423</v>
      </c>
      <c r="DP117" s="2">
        <v>33054.305652999974</v>
      </c>
      <c r="DQ117" s="2">
        <v>3.8018669454339224E-2</v>
      </c>
      <c r="DT117" s="489">
        <f t="shared" si="27"/>
        <v>6029</v>
      </c>
      <c r="DU117" s="2" t="s">
        <v>6389</v>
      </c>
      <c r="DV117" s="2" t="s">
        <v>234</v>
      </c>
      <c r="DW117" s="2" t="s">
        <v>1657</v>
      </c>
    </row>
    <row r="118" spans="1:127">
      <c r="A118" s="1610">
        <v>6192</v>
      </c>
      <c r="B118" s="1612" t="s">
        <v>8759</v>
      </c>
      <c r="C118" s="909" t="str">
        <f t="shared" si="29"/>
        <v/>
      </c>
      <c r="D118" s="1278"/>
      <c r="E118" s="900"/>
      <c r="F118" s="900"/>
      <c r="G118" s="447"/>
      <c r="H118" s="447"/>
      <c r="I118"/>
      <c r="J118">
        <v>2</v>
      </c>
      <c r="K118" t="s">
        <v>6288</v>
      </c>
      <c r="L118"/>
      <c r="M118"/>
      <c r="N118"/>
      <c r="O118" s="3"/>
      <c r="P118" s="3"/>
      <c r="Q118" s="3"/>
      <c r="R118" s="3"/>
      <c r="S118" s="3"/>
      <c r="T118" s="923"/>
      <c r="U118" s="923"/>
      <c r="V118" s="923"/>
      <c r="W118" s="923"/>
      <c r="X118" s="923"/>
      <c r="Y118" s="923"/>
      <c r="Z118" s="923"/>
      <c r="AA118" s="923"/>
      <c r="AB118" s="923"/>
      <c r="AC118" s="923"/>
      <c r="AD118" s="923"/>
      <c r="AG118" s="489" t="s">
        <v>4050</v>
      </c>
      <c r="AH118" t="s">
        <v>476</v>
      </c>
      <c r="AI118"/>
      <c r="AJ118" t="s">
        <v>1661</v>
      </c>
      <c r="AK118">
        <v>6086</v>
      </c>
      <c r="AL118" t="s">
        <v>251</v>
      </c>
      <c r="AM118" t="s">
        <v>1639</v>
      </c>
      <c r="AN118" t="s">
        <v>1653</v>
      </c>
      <c r="AO118" s="1295" t="str">
        <f t="shared" si="19"/>
        <v>P</v>
      </c>
      <c r="AS118" s="489" t="s">
        <v>3232</v>
      </c>
      <c r="AT118" s="489">
        <v>1</v>
      </c>
      <c r="AU118" s="574"/>
      <c r="AV118" s="574"/>
      <c r="AW118" s="489"/>
      <c r="BB118" s="489" t="str">
        <f t="shared" si="20"/>
        <v>76 - FOS BIN</v>
      </c>
      <c r="BC118" s="1299" t="s">
        <v>5319</v>
      </c>
      <c r="BD118" s="1298" t="s">
        <v>5320</v>
      </c>
      <c r="BE118" s="1298" t="s">
        <v>5321</v>
      </c>
      <c r="BF118" s="828">
        <v>43549</v>
      </c>
      <c r="BH118" s="1296" t="s">
        <v>9284</v>
      </c>
      <c r="BR118" s="430" t="s">
        <v>787</v>
      </c>
      <c r="BS118" s="426" t="s">
        <v>2172</v>
      </c>
      <c r="BT118" s="1303" t="s">
        <v>8548</v>
      </c>
      <c r="BU118" s="51"/>
      <c r="BV118" s="51"/>
      <c r="BW118" s="51"/>
      <c r="BX118" s="51"/>
      <c r="BY118" s="91" t="s">
        <v>1199</v>
      </c>
      <c r="BZ118" s="51" t="s">
        <v>1411</v>
      </c>
      <c r="CA118" s="51"/>
      <c r="CN118" s="2">
        <v>6030</v>
      </c>
      <c r="CO118" s="489" t="str">
        <f t="shared" si="23"/>
        <v>PUZZLES</v>
      </c>
      <c r="CP118" s="489" t="str">
        <f t="shared" si="24"/>
        <v>TOYS</v>
      </c>
      <c r="CQ118" s="489">
        <f t="shared" si="25"/>
        <v>1537103</v>
      </c>
      <c r="CR118" s="489">
        <f t="shared" si="26"/>
        <v>175299.64568200003</v>
      </c>
      <c r="CS118" s="847">
        <f t="shared" si="30"/>
        <v>0.11404547755225254</v>
      </c>
      <c r="CV118" s="489">
        <f t="shared" si="28"/>
        <v>4053</v>
      </c>
      <c r="CW118" s="2" t="s">
        <v>6368</v>
      </c>
      <c r="CX118" s="2" t="s">
        <v>1591</v>
      </c>
      <c r="CY118" s="2" t="s">
        <v>1634</v>
      </c>
      <c r="CZ118" s="572"/>
      <c r="DA118" s="489"/>
      <c r="DB118" s="2">
        <v>6031</v>
      </c>
      <c r="DC118" s="2" t="s">
        <v>236</v>
      </c>
      <c r="DD118" s="489"/>
      <c r="DH118" s="2">
        <v>6103</v>
      </c>
      <c r="DI118" s="2" t="s">
        <v>6422</v>
      </c>
      <c r="DJ118" s="2">
        <v>45313</v>
      </c>
      <c r="DK118" s="2">
        <v>25846.423729999984</v>
      </c>
      <c r="DL118" s="2">
        <v>0.57039753999955822</v>
      </c>
      <c r="DN118" s="2">
        <v>6178</v>
      </c>
      <c r="DO118" s="2">
        <v>200567</v>
      </c>
      <c r="DP118" s="2">
        <v>6190.4580709999991</v>
      </c>
      <c r="DQ118" s="2">
        <v>3.086478867909476E-2</v>
      </c>
      <c r="DT118" s="489">
        <f t="shared" si="27"/>
        <v>6030</v>
      </c>
      <c r="DU118" s="2" t="s">
        <v>6390</v>
      </c>
      <c r="DV118" s="2" t="s">
        <v>235</v>
      </c>
      <c r="DW118" s="2" t="s">
        <v>1657</v>
      </c>
    </row>
    <row r="119" spans="1:127">
      <c r="A119" s="1610">
        <v>6193</v>
      </c>
      <c r="B119" s="1612" t="s">
        <v>8760</v>
      </c>
      <c r="C119" s="909" t="str">
        <f t="shared" si="29"/>
        <v/>
      </c>
      <c r="D119" s="1278"/>
      <c r="E119" s="900"/>
      <c r="F119" s="900"/>
      <c r="G119" s="447"/>
      <c r="H119" s="447"/>
      <c r="I119"/>
      <c r="J119">
        <v>3</v>
      </c>
      <c r="K119" t="s">
        <v>6289</v>
      </c>
      <c r="L119"/>
      <c r="M119"/>
      <c r="N119"/>
      <c r="O119" s="3"/>
      <c r="P119" s="3"/>
      <c r="Q119" s="3"/>
      <c r="R119" s="3"/>
      <c r="S119" s="3"/>
      <c r="T119" s="923"/>
      <c r="U119" s="923"/>
      <c r="V119" s="923"/>
      <c r="W119" s="923"/>
      <c r="X119" s="923"/>
      <c r="Y119" s="923"/>
      <c r="Z119" s="923"/>
      <c r="AA119" s="923"/>
      <c r="AB119" s="923"/>
      <c r="AC119" s="923"/>
      <c r="AD119" s="923"/>
      <c r="AG119" s="489" t="s">
        <v>4050</v>
      </c>
      <c r="AH119" t="s">
        <v>476</v>
      </c>
      <c r="AI119"/>
      <c r="AJ119" t="s">
        <v>1662</v>
      </c>
      <c r="AK119">
        <v>6087</v>
      </c>
      <c r="AL119" t="s">
        <v>252</v>
      </c>
      <c r="AM119" t="s">
        <v>1639</v>
      </c>
      <c r="AN119" t="s">
        <v>1653</v>
      </c>
      <c r="AO119" s="1295" t="str">
        <f t="shared" si="19"/>
        <v>P</v>
      </c>
      <c r="AS119" s="489" t="s">
        <v>4579</v>
      </c>
      <c r="AT119" s="489">
        <v>1</v>
      </c>
      <c r="AU119" s="574"/>
      <c r="AV119" s="574"/>
      <c r="AW119" s="489"/>
      <c r="BB119" s="489" t="str">
        <f t="shared" si="20"/>
        <v>318 - FRUIT</v>
      </c>
      <c r="BC119" s="1296" t="s">
        <v>9545</v>
      </c>
      <c r="BD119" s="1297" t="s">
        <v>5408</v>
      </c>
      <c r="BE119" s="1297" t="s">
        <v>5408</v>
      </c>
      <c r="BF119" s="829">
        <v>44770</v>
      </c>
      <c r="BH119" s="1299" t="s">
        <v>9013</v>
      </c>
      <c r="BR119" s="430" t="s">
        <v>1062</v>
      </c>
      <c r="BS119" s="426" t="s">
        <v>2172</v>
      </c>
      <c r="BT119" s="1303" t="s">
        <v>8548</v>
      </c>
      <c r="BU119" s="51"/>
      <c r="BV119" s="51"/>
      <c r="BW119" s="51"/>
      <c r="BX119" s="51"/>
      <c r="BY119" s="91" t="s">
        <v>1200</v>
      </c>
      <c r="BZ119" s="51" t="s">
        <v>1412</v>
      </c>
      <c r="CA119" s="51"/>
      <c r="CN119" s="2">
        <v>6031</v>
      </c>
      <c r="CO119" s="489" t="str">
        <f t="shared" si="23"/>
        <v>GIRL TOYS</v>
      </c>
      <c r="CP119" s="489" t="str">
        <f t="shared" si="24"/>
        <v>TOYS</v>
      </c>
      <c r="CQ119" s="489">
        <f t="shared" si="25"/>
        <v>1147175</v>
      </c>
      <c r="CR119" s="489">
        <f t="shared" si="26"/>
        <v>321563.18991100026</v>
      </c>
      <c r="CS119" s="847">
        <f t="shared" si="30"/>
        <v>0.28030874967725083</v>
      </c>
      <c r="CV119" s="489">
        <f t="shared" si="28"/>
        <v>1050</v>
      </c>
      <c r="CW119" s="2" t="s">
        <v>6319</v>
      </c>
      <c r="CX119" s="2" t="s">
        <v>6205</v>
      </c>
      <c r="CY119" s="2" t="s">
        <v>1636</v>
      </c>
      <c r="CZ119" s="572"/>
      <c r="DA119" s="489"/>
      <c r="DB119" s="2">
        <v>6032</v>
      </c>
      <c r="DC119" s="2" t="s">
        <v>237</v>
      </c>
      <c r="DD119" s="489"/>
      <c r="DH119" s="2">
        <v>6104</v>
      </c>
      <c r="DI119" s="2" t="s">
        <v>6423</v>
      </c>
      <c r="DJ119" s="2">
        <v>44572</v>
      </c>
      <c r="DK119" s="2">
        <v>9808.9507640000011</v>
      </c>
      <c r="DL119" s="2">
        <v>0.22006979188728351</v>
      </c>
      <c r="DN119" s="2">
        <v>6179</v>
      </c>
      <c r="DO119" s="2">
        <v>483995</v>
      </c>
      <c r="DP119" s="2">
        <v>102472.35575299987</v>
      </c>
      <c r="DQ119" s="2">
        <v>0.21172193050134788</v>
      </c>
      <c r="DT119" s="489">
        <f t="shared" si="27"/>
        <v>6031</v>
      </c>
      <c r="DU119" s="2" t="s">
        <v>6391</v>
      </c>
      <c r="DV119" s="2" t="s">
        <v>236</v>
      </c>
      <c r="DW119" s="2" t="s">
        <v>1657</v>
      </c>
    </row>
    <row r="120" spans="1:127">
      <c r="A120" s="1610">
        <v>6194</v>
      </c>
      <c r="B120" s="1612" t="s">
        <v>8761</v>
      </c>
      <c r="C120" s="909" t="str">
        <f t="shared" si="29"/>
        <v/>
      </c>
      <c r="D120" s="1278"/>
      <c r="E120" s="900"/>
      <c r="F120" s="900"/>
      <c r="G120" s="447"/>
      <c r="H120" s="447"/>
      <c r="I120"/>
      <c r="J120">
        <v>4</v>
      </c>
      <c r="K120" t="s">
        <v>6292</v>
      </c>
      <c r="L120"/>
      <c r="M120"/>
      <c r="N120"/>
      <c r="O120" s="3"/>
      <c r="P120" s="3"/>
      <c r="Q120" s="3"/>
      <c r="R120" s="3"/>
      <c r="S120" s="3"/>
      <c r="T120" s="923"/>
      <c r="U120" s="923"/>
      <c r="V120" s="923"/>
      <c r="W120" s="923"/>
      <c r="X120" s="923"/>
      <c r="Y120" s="923"/>
      <c r="Z120" s="923"/>
      <c r="AA120" s="923"/>
      <c r="AB120" s="923"/>
      <c r="AC120" s="923"/>
      <c r="AD120" s="923"/>
      <c r="AG120" s="489" t="s">
        <v>4050</v>
      </c>
      <c r="AH120" t="s">
        <v>5176</v>
      </c>
      <c r="AI120"/>
      <c r="AJ120" t="s">
        <v>1662</v>
      </c>
      <c r="AK120">
        <v>6099</v>
      </c>
      <c r="AL120" t="s">
        <v>2348</v>
      </c>
      <c r="AM120" t="s">
        <v>1639</v>
      </c>
      <c r="AN120" t="s">
        <v>1653</v>
      </c>
      <c r="AO120" s="1295" t="str">
        <f t="shared" si="19"/>
        <v>P</v>
      </c>
      <c r="AS120" s="489" t="s">
        <v>4585</v>
      </c>
      <c r="AT120" s="489">
        <v>1</v>
      </c>
      <c r="AU120" s="574"/>
      <c r="AV120" s="574"/>
      <c r="AW120" s="489"/>
      <c r="BB120" s="489" t="str">
        <f t="shared" si="20"/>
        <v>252 - FRUITY/CITRU</v>
      </c>
      <c r="BC120" s="1296" t="s">
        <v>8978</v>
      </c>
      <c r="BD120" s="1297" t="s">
        <v>8979</v>
      </c>
      <c r="BE120" s="1297" t="s">
        <v>8980</v>
      </c>
      <c r="BF120" s="829">
        <v>44643</v>
      </c>
      <c r="BH120" s="1296" t="s">
        <v>8355</v>
      </c>
      <c r="BR120" s="430" t="s">
        <v>1063</v>
      </c>
      <c r="BS120" s="426" t="s">
        <v>2172</v>
      </c>
      <c r="BT120" s="1303" t="s">
        <v>8548</v>
      </c>
      <c r="BU120" s="51"/>
      <c r="BV120" s="51"/>
      <c r="BW120" s="51"/>
      <c r="BX120" s="51"/>
      <c r="BY120" s="91" t="s">
        <v>1201</v>
      </c>
      <c r="BZ120" s="51" t="s">
        <v>1413</v>
      </c>
      <c r="CA120" s="51"/>
      <c r="CN120" s="2">
        <v>6032</v>
      </c>
      <c r="CO120" s="489" t="str">
        <f t="shared" si="23"/>
        <v>PLUSH TOYS</v>
      </c>
      <c r="CP120" s="489" t="str">
        <f t="shared" si="24"/>
        <v>TOYS</v>
      </c>
      <c r="CQ120" s="489">
        <f t="shared" si="25"/>
        <v>588206</v>
      </c>
      <c r="CR120" s="489">
        <f t="shared" si="26"/>
        <v>133517.65584699996</v>
      </c>
      <c r="CS120" s="847">
        <f t="shared" si="30"/>
        <v>0.22699131910759149</v>
      </c>
      <c r="CV120" s="489">
        <f t="shared" si="28"/>
        <v>2022</v>
      </c>
      <c r="CW120" s="2" t="s">
        <v>6328</v>
      </c>
      <c r="CX120" s="2" t="s">
        <v>191</v>
      </c>
      <c r="CY120" s="2" t="s">
        <v>1636</v>
      </c>
      <c r="CZ120" s="572"/>
      <c r="DA120" s="489"/>
      <c r="DB120" s="2">
        <v>6036</v>
      </c>
      <c r="DC120" s="2" t="s">
        <v>1595</v>
      </c>
      <c r="DD120" s="489"/>
      <c r="DH120" s="2">
        <v>6105</v>
      </c>
      <c r="DI120" s="2" t="s">
        <v>6424</v>
      </c>
      <c r="DJ120" s="2">
        <v>198366</v>
      </c>
      <c r="DK120" s="2">
        <v>9557.2345960000021</v>
      </c>
      <c r="DL120" s="2">
        <v>4.817980196202979E-2</v>
      </c>
      <c r="DN120" s="2">
        <v>6190</v>
      </c>
      <c r="DO120" s="2">
        <v>442177</v>
      </c>
      <c r="DP120" s="2">
        <v>36158.640430999898</v>
      </c>
      <c r="DQ120" s="2">
        <v>8.1774132148438067E-2</v>
      </c>
      <c r="DT120" s="489">
        <f t="shared" si="27"/>
        <v>6032</v>
      </c>
      <c r="DU120" s="2" t="s">
        <v>6392</v>
      </c>
      <c r="DV120" s="2" t="s">
        <v>237</v>
      </c>
      <c r="DW120" s="2" t="s">
        <v>1657</v>
      </c>
    </row>
    <row r="121" spans="1:127">
      <c r="A121" s="1610">
        <v>6195</v>
      </c>
      <c r="B121" s="1612" t="s">
        <v>5818</v>
      </c>
      <c r="C121" s="909" t="str">
        <f t="shared" si="29"/>
        <v/>
      </c>
      <c r="D121" s="1278"/>
      <c r="E121" s="900"/>
      <c r="F121" s="900"/>
      <c r="G121" s="447"/>
      <c r="H121" s="447"/>
      <c r="I121"/>
      <c r="J121"/>
      <c r="K121" t="s">
        <v>6290</v>
      </c>
      <c r="L121"/>
      <c r="M121"/>
      <c r="N121"/>
      <c r="O121" s="3"/>
      <c r="P121" s="3"/>
      <c r="Q121" s="3"/>
      <c r="R121" s="3"/>
      <c r="S121" s="3"/>
      <c r="T121" s="923"/>
      <c r="U121" s="923"/>
      <c r="V121" s="923"/>
      <c r="W121" s="923"/>
      <c r="X121" s="923"/>
      <c r="Y121" s="923"/>
      <c r="Z121" s="923"/>
      <c r="AA121" s="923"/>
      <c r="AB121" s="923"/>
      <c r="AC121" s="923"/>
      <c r="AD121" s="923"/>
      <c r="AG121" s="489" t="s">
        <v>4050</v>
      </c>
      <c r="AH121" t="s">
        <v>5176</v>
      </c>
      <c r="AI121"/>
      <c r="AJ121" t="s">
        <v>4049</v>
      </c>
      <c r="AK121">
        <v>6103</v>
      </c>
      <c r="AL121" t="s">
        <v>1598</v>
      </c>
      <c r="AM121" t="s">
        <v>8722</v>
      </c>
      <c r="AN121" t="s">
        <v>2375</v>
      </c>
      <c r="AO121" s="1295" t="str">
        <f t="shared" si="19"/>
        <v>M</v>
      </c>
      <c r="AS121" s="489" t="s">
        <v>4587</v>
      </c>
      <c r="AT121" s="489">
        <v>1</v>
      </c>
      <c r="AU121" s="574"/>
      <c r="AV121" s="574"/>
      <c r="AW121" s="489"/>
      <c r="BB121" s="489" t="str">
        <f t="shared" si="20"/>
        <v>134 - GAME</v>
      </c>
      <c r="BC121" s="1296" t="s">
        <v>8281</v>
      </c>
      <c r="BD121" s="1297" t="s">
        <v>5713</v>
      </c>
      <c r="BE121" s="1297" t="s">
        <v>5713</v>
      </c>
      <c r="BF121" s="829">
        <v>44201</v>
      </c>
      <c r="BH121" s="1299" t="s">
        <v>5347</v>
      </c>
      <c r="BR121" s="430"/>
      <c r="BS121" s="431"/>
      <c r="BT121" s="1303" t="s">
        <v>8548</v>
      </c>
      <c r="BU121" s="51"/>
      <c r="BV121" s="51"/>
      <c r="BW121" s="51"/>
      <c r="BX121" s="51"/>
      <c r="BY121" s="91" t="s">
        <v>1202</v>
      </c>
      <c r="BZ121" s="51" t="s">
        <v>761</v>
      </c>
      <c r="CA121" s="51"/>
      <c r="CN121" s="2">
        <v>6036</v>
      </c>
      <c r="CO121" s="489" t="str">
        <f t="shared" si="23"/>
        <v>POOL</v>
      </c>
      <c r="CP121" s="489" t="str">
        <f t="shared" si="24"/>
        <v>SWIM</v>
      </c>
      <c r="CQ121" s="489">
        <f t="shared" si="25"/>
        <v>468210</v>
      </c>
      <c r="CR121" s="489">
        <f t="shared" si="26"/>
        <v>143689.29701900011</v>
      </c>
      <c r="CS121" s="847">
        <f t="shared" si="30"/>
        <v>0.30689070506610305</v>
      </c>
      <c r="CV121" s="489">
        <f t="shared" si="28"/>
        <v>2025</v>
      </c>
      <c r="CW121" s="2" t="s">
        <v>6329</v>
      </c>
      <c r="CX121" s="2" t="s">
        <v>379</v>
      </c>
      <c r="CY121" s="2" t="s">
        <v>1636</v>
      </c>
      <c r="CZ121" s="572"/>
      <c r="DA121" s="489"/>
      <c r="DB121" s="2">
        <v>6037</v>
      </c>
      <c r="DC121" s="2" t="s">
        <v>238</v>
      </c>
      <c r="DD121" s="489"/>
      <c r="DH121" s="2">
        <v>6107</v>
      </c>
      <c r="DI121" s="2" t="s">
        <v>6425</v>
      </c>
      <c r="DJ121" s="2">
        <v>26397</v>
      </c>
      <c r="DK121" s="2">
        <v>452.26994200000019</v>
      </c>
      <c r="DL121" s="2">
        <v>1.7133384172443845E-2</v>
      </c>
      <c r="DN121" s="2">
        <v>6191</v>
      </c>
      <c r="DO121" s="2">
        <v>229697</v>
      </c>
      <c r="DP121" s="2">
        <v>24461.464607999955</v>
      </c>
      <c r="DQ121" s="2">
        <v>0.10649448886141288</v>
      </c>
      <c r="DT121" s="489">
        <f t="shared" si="27"/>
        <v>6036</v>
      </c>
      <c r="DU121" s="2" t="s">
        <v>6393</v>
      </c>
      <c r="DV121" s="2" t="s">
        <v>1595</v>
      </c>
      <c r="DW121" s="2" t="s">
        <v>6394</v>
      </c>
    </row>
    <row r="122" spans="1:127">
      <c r="A122" s="1610">
        <v>6201</v>
      </c>
      <c r="B122" s="1612" t="s">
        <v>7259</v>
      </c>
      <c r="C122" s="909" t="str">
        <f t="shared" si="29"/>
        <v/>
      </c>
      <c r="D122" s="1278"/>
      <c r="E122" s="900"/>
      <c r="F122" s="900"/>
      <c r="G122" s="447"/>
      <c r="H122" s="447"/>
      <c r="I122"/>
      <c r="J122"/>
      <c r="K122"/>
      <c r="L122"/>
      <c r="M122"/>
      <c r="N122"/>
      <c r="O122" s="3"/>
      <c r="P122" s="3"/>
      <c r="Q122" s="3"/>
      <c r="R122" s="3"/>
      <c r="S122" s="3"/>
      <c r="T122" s="923"/>
      <c r="U122" s="923"/>
      <c r="V122" s="923"/>
      <c r="W122" s="923"/>
      <c r="X122" s="923"/>
      <c r="Y122" s="923"/>
      <c r="Z122" s="923"/>
      <c r="AA122" s="923"/>
      <c r="AB122" s="923"/>
      <c r="AC122" s="923"/>
      <c r="AD122" s="923"/>
      <c r="AG122" s="489" t="s">
        <v>4050</v>
      </c>
      <c r="AH122" t="s">
        <v>5176</v>
      </c>
      <c r="AI122"/>
      <c r="AJ122" t="s">
        <v>4049</v>
      </c>
      <c r="AK122">
        <v>6104</v>
      </c>
      <c r="AL122" t="s">
        <v>1599</v>
      </c>
      <c r="AM122" t="s">
        <v>8722</v>
      </c>
      <c r="AN122" t="s">
        <v>2375</v>
      </c>
      <c r="AO122" s="1295" t="str">
        <f t="shared" si="19"/>
        <v>M</v>
      </c>
      <c r="AS122" s="489" t="s">
        <v>3259</v>
      </c>
      <c r="AT122" s="489">
        <v>1</v>
      </c>
      <c r="AU122" s="574"/>
      <c r="AV122" s="574"/>
      <c r="AW122" s="489"/>
      <c r="BB122" s="489" t="str">
        <f t="shared" si="20"/>
        <v>319 - GARDEN</v>
      </c>
      <c r="BC122" s="1299" t="s">
        <v>9546</v>
      </c>
      <c r="BD122" s="1298" t="s">
        <v>8763</v>
      </c>
      <c r="BE122" s="1298" t="s">
        <v>8763</v>
      </c>
      <c r="BF122" s="828">
        <v>44770</v>
      </c>
      <c r="BH122" s="1296" t="s">
        <v>8356</v>
      </c>
      <c r="BR122" s="430"/>
      <c r="BS122" s="431"/>
      <c r="BT122" s="1303" t="s">
        <v>8548</v>
      </c>
      <c r="BU122" s="51"/>
      <c r="BV122" s="51"/>
      <c r="BW122" s="51"/>
      <c r="BX122" s="51"/>
      <c r="BY122" s="91" t="s">
        <v>1203</v>
      </c>
      <c r="BZ122" s="51" t="s">
        <v>1408</v>
      </c>
      <c r="CA122" s="51"/>
      <c r="CN122" s="2">
        <v>6037</v>
      </c>
      <c r="CO122" s="489" t="str">
        <f t="shared" si="23"/>
        <v>PET COLLAR/LEADS</v>
      </c>
      <c r="CP122" s="489" t="str">
        <f t="shared" si="24"/>
        <v>PETS</v>
      </c>
      <c r="CQ122" s="489">
        <f t="shared" si="25"/>
        <v>425525</v>
      </c>
      <c r="CR122" s="489">
        <f t="shared" si="26"/>
        <v>20921.536011000026</v>
      </c>
      <c r="CS122" s="847">
        <f t="shared" si="30"/>
        <v>4.9166408579989482E-2</v>
      </c>
      <c r="CV122" s="489">
        <f t="shared" si="28"/>
        <v>2030</v>
      </c>
      <c r="CW122" s="2" t="s">
        <v>6330</v>
      </c>
      <c r="CX122" s="2" t="s">
        <v>192</v>
      </c>
      <c r="CY122" s="2" t="s">
        <v>1636</v>
      </c>
      <c r="CZ122" s="572"/>
      <c r="DA122" s="489"/>
      <c r="DB122" s="2">
        <v>6038</v>
      </c>
      <c r="DC122" s="2" t="s">
        <v>8642</v>
      </c>
      <c r="DD122" s="489"/>
      <c r="DH122" s="2">
        <v>6108</v>
      </c>
      <c r="DI122" s="2" t="s">
        <v>6426</v>
      </c>
      <c r="DJ122" s="2">
        <v>62045</v>
      </c>
      <c r="DK122" s="2">
        <v>2588.8356679999997</v>
      </c>
      <c r="DL122" s="2">
        <v>4.1725129631718906E-2</v>
      </c>
      <c r="DN122" s="2">
        <v>6192</v>
      </c>
      <c r="DO122" s="2">
        <v>127034</v>
      </c>
      <c r="DP122" s="2">
        <v>21712.14314599998</v>
      </c>
      <c r="DQ122" s="2">
        <v>0.17091600001574367</v>
      </c>
      <c r="DT122" s="489">
        <f t="shared" si="27"/>
        <v>6037</v>
      </c>
      <c r="DU122" s="2" t="s">
        <v>6395</v>
      </c>
      <c r="DV122" s="2" t="s">
        <v>238</v>
      </c>
      <c r="DW122" s="2" t="s">
        <v>1658</v>
      </c>
    </row>
    <row r="123" spans="1:127">
      <c r="A123" s="1610">
        <v>6204</v>
      </c>
      <c r="B123" s="1612" t="s">
        <v>4358</v>
      </c>
      <c r="C123" s="909" t="str">
        <f>IFERROR(IF(VLOOKUP(#REF!,nobreakpack,1,0)=#REF!,"No",""),"")</f>
        <v/>
      </c>
      <c r="D123" s="1278"/>
      <c r="E123" s="900"/>
      <c r="F123" s="900"/>
      <c r="G123" s="447"/>
      <c r="H123" s="447"/>
      <c r="I123" s="488">
        <v>43871</v>
      </c>
      <c r="J123" t="s">
        <v>6297</v>
      </c>
      <c r="K123"/>
      <c r="L123"/>
      <c r="M123"/>
      <c r="N123"/>
      <c r="O123" s="3"/>
      <c r="P123" s="3"/>
      <c r="Q123" s="3"/>
      <c r="R123" s="3"/>
      <c r="S123" s="3"/>
      <c r="T123" s="923"/>
      <c r="U123" s="923"/>
      <c r="V123" s="923"/>
      <c r="W123" s="923"/>
      <c r="X123" s="923"/>
      <c r="Y123" s="923"/>
      <c r="Z123" s="923"/>
      <c r="AA123" s="923"/>
      <c r="AB123" s="923"/>
      <c r="AC123" s="923"/>
      <c r="AD123" s="923"/>
      <c r="AG123" s="489" t="s">
        <v>4050</v>
      </c>
      <c r="AH123" t="s">
        <v>5176</v>
      </c>
      <c r="AI123"/>
      <c r="AJ123" t="s">
        <v>4049</v>
      </c>
      <c r="AK123">
        <v>6105</v>
      </c>
      <c r="AL123" t="s">
        <v>1600</v>
      </c>
      <c r="AM123" t="s">
        <v>46</v>
      </c>
      <c r="AN123" t="s">
        <v>2376</v>
      </c>
      <c r="AO123" s="1295" t="str">
        <f t="shared" si="19"/>
        <v>B</v>
      </c>
      <c r="AS123" s="489" t="s">
        <v>3264</v>
      </c>
      <c r="AT123" s="489">
        <v>1</v>
      </c>
      <c r="AU123" s="574"/>
      <c r="AV123" s="574"/>
      <c r="AW123" s="489"/>
      <c r="BB123" s="489" t="str">
        <f t="shared" si="20"/>
        <v>190 - GARDEN PARTY</v>
      </c>
      <c r="BC123" s="1299" t="s">
        <v>8874</v>
      </c>
      <c r="BD123" s="1298" t="s">
        <v>8875</v>
      </c>
      <c r="BE123" s="1298" t="s">
        <v>8875</v>
      </c>
      <c r="BF123" s="828">
        <v>44389</v>
      </c>
      <c r="BH123" s="1299" t="s">
        <v>8357</v>
      </c>
      <c r="BR123" s="430"/>
      <c r="BS123" s="431"/>
      <c r="BT123" s="1303" t="s">
        <v>8548</v>
      </c>
      <c r="BU123" s="51"/>
      <c r="BV123" s="51"/>
      <c r="BW123" s="51"/>
      <c r="BX123" s="51"/>
      <c r="BY123" s="91" t="s">
        <v>1204</v>
      </c>
      <c r="BZ123" s="51" t="s">
        <v>762</v>
      </c>
      <c r="CA123" s="51"/>
      <c r="CN123" s="2">
        <v>6038</v>
      </c>
      <c r="CO123" s="489" t="str">
        <f t="shared" si="23"/>
        <v>SUMMER TOYS</v>
      </c>
      <c r="CP123" s="489" t="str">
        <f t="shared" si="24"/>
        <v>TOYS</v>
      </c>
      <c r="CQ123" s="489">
        <f t="shared" si="25"/>
        <v>424328</v>
      </c>
      <c r="CR123" s="489">
        <f t="shared" si="26"/>
        <v>66173.903227000017</v>
      </c>
      <c r="CS123" s="847">
        <f t="shared" si="30"/>
        <v>0.15594988600092385</v>
      </c>
      <c r="CV123" s="489">
        <f t="shared" si="28"/>
        <v>2040</v>
      </c>
      <c r="CW123" s="2" t="s">
        <v>6331</v>
      </c>
      <c r="CX123" s="2" t="s">
        <v>193</v>
      </c>
      <c r="CY123" s="2" t="s">
        <v>1636</v>
      </c>
      <c r="CZ123" s="572"/>
      <c r="DA123" s="489"/>
      <c r="DB123" s="2">
        <v>6040</v>
      </c>
      <c r="DC123" s="2" t="s">
        <v>240</v>
      </c>
      <c r="DD123" s="489"/>
      <c r="DH123" s="2">
        <v>6110</v>
      </c>
      <c r="DI123" s="2" t="s">
        <v>6427</v>
      </c>
      <c r="DJ123" s="2">
        <v>60918</v>
      </c>
      <c r="DK123" s="2">
        <v>32469.427413000056</v>
      </c>
      <c r="DL123" s="2">
        <v>0.53300219004235294</v>
      </c>
      <c r="DN123" s="2">
        <v>6202</v>
      </c>
      <c r="DO123" s="2">
        <v>154838</v>
      </c>
      <c r="DP123" s="2">
        <v>20021.894055999997</v>
      </c>
      <c r="DQ123" s="2">
        <v>0.12930865844301784</v>
      </c>
      <c r="DT123" s="489">
        <f t="shared" si="27"/>
        <v>6038</v>
      </c>
      <c r="DU123" s="2" t="s">
        <v>6396</v>
      </c>
      <c r="DV123" s="2" t="s">
        <v>239</v>
      </c>
      <c r="DW123" s="2" t="s">
        <v>1657</v>
      </c>
    </row>
    <row r="124" spans="1:127">
      <c r="A124" s="1610">
        <v>6206</v>
      </c>
      <c r="B124" s="1612" t="s">
        <v>4360</v>
      </c>
      <c r="C124" s="909" t="str">
        <f t="shared" ref="C124:C155" si="31">IFERROR(IF(VLOOKUP(A116,nobreakpack,1,0)=A116,"No",""),"")</f>
        <v/>
      </c>
      <c r="D124" s="1278"/>
      <c r="E124" s="900"/>
      <c r="F124" s="900"/>
      <c r="G124" s="447"/>
      <c r="H124" s="447"/>
      <c r="I124"/>
      <c r="J124">
        <v>1</v>
      </c>
      <c r="K124" t="s">
        <v>6298</v>
      </c>
      <c r="L124"/>
      <c r="M124"/>
      <c r="N124"/>
      <c r="O124" s="3"/>
      <c r="P124" s="3"/>
      <c r="Q124" s="3"/>
      <c r="R124" s="3"/>
      <c r="S124" s="3"/>
      <c r="T124" s="923"/>
      <c r="U124" s="923"/>
      <c r="V124" s="923"/>
      <c r="W124" s="923"/>
      <c r="X124" s="923"/>
      <c r="Y124" s="923"/>
      <c r="Z124" s="923"/>
      <c r="AA124" s="923"/>
      <c r="AB124" s="923"/>
      <c r="AC124" s="923"/>
      <c r="AD124" s="923"/>
      <c r="AG124" s="489" t="s">
        <v>4050</v>
      </c>
      <c r="AH124" t="s">
        <v>5176</v>
      </c>
      <c r="AI124"/>
      <c r="AJ124" t="s">
        <v>4049</v>
      </c>
      <c r="AK124">
        <v>6107</v>
      </c>
      <c r="AL124" t="s">
        <v>1601</v>
      </c>
      <c r="AM124" t="s">
        <v>1639</v>
      </c>
      <c r="AN124" t="s">
        <v>1653</v>
      </c>
      <c r="AO124" s="1295" t="str">
        <f t="shared" si="19"/>
        <v>P</v>
      </c>
      <c r="AS124" s="489" t="s">
        <v>4593</v>
      </c>
      <c r="AT124" s="489">
        <v>1</v>
      </c>
      <c r="AU124" s="574"/>
      <c r="AV124" s="574"/>
      <c r="AW124" s="489"/>
      <c r="BB124" s="489" t="str">
        <f t="shared" si="20"/>
        <v>166 - GEO/PATT</v>
      </c>
      <c r="BC124" s="1296" t="s">
        <v>8819</v>
      </c>
      <c r="BD124" s="1297" t="s">
        <v>8820</v>
      </c>
      <c r="BE124" s="1297" t="s">
        <v>8820</v>
      </c>
      <c r="BF124" s="829">
        <v>44320</v>
      </c>
      <c r="BH124" s="1296" t="s">
        <v>9285</v>
      </c>
      <c r="BR124" s="430"/>
      <c r="BS124" s="431"/>
      <c r="BT124" s="1303" t="s">
        <v>8548</v>
      </c>
      <c r="BU124" s="51"/>
      <c r="BV124" s="51"/>
      <c r="BW124" s="51"/>
      <c r="BX124" s="51"/>
      <c r="BY124" s="91" t="s">
        <v>1205</v>
      </c>
      <c r="BZ124" s="51" t="s">
        <v>1416</v>
      </c>
      <c r="CA124" s="51"/>
      <c r="CN124" s="2">
        <v>6040</v>
      </c>
      <c r="CO124" s="489" t="str">
        <f t="shared" si="23"/>
        <v>PRESCHOOL TOYS</v>
      </c>
      <c r="CP124" s="489" t="str">
        <f t="shared" si="24"/>
        <v>TOYS</v>
      </c>
      <c r="CQ124" s="489">
        <f t="shared" si="25"/>
        <v>1487896</v>
      </c>
      <c r="CR124" s="489">
        <f t="shared" si="26"/>
        <v>422486.92241299979</v>
      </c>
      <c r="CS124" s="847">
        <f t="shared" si="30"/>
        <v>0.28394922925594246</v>
      </c>
      <c r="CV124" s="489">
        <f t="shared" si="28"/>
        <v>2044</v>
      </c>
      <c r="CW124" s="2" t="s">
        <v>6332</v>
      </c>
      <c r="CX124" s="2" t="s">
        <v>194</v>
      </c>
      <c r="CY124" s="2" t="s">
        <v>1636</v>
      </c>
      <c r="CZ124" s="572"/>
      <c r="DA124" s="489"/>
      <c r="DB124" s="2">
        <v>6042</v>
      </c>
      <c r="DC124" s="2" t="s">
        <v>241</v>
      </c>
      <c r="DD124" s="489"/>
      <c r="DH124" s="2">
        <v>6112</v>
      </c>
      <c r="DI124" s="2" t="s">
        <v>6428</v>
      </c>
      <c r="DJ124" s="2">
        <v>91016</v>
      </c>
      <c r="DK124" s="2">
        <v>175851.02332100013</v>
      </c>
      <c r="DL124" s="2">
        <v>1.9320891197262033</v>
      </c>
      <c r="DN124" s="2">
        <v>6203</v>
      </c>
      <c r="DO124" s="2">
        <v>202364</v>
      </c>
      <c r="DP124" s="2">
        <v>26540.301568999981</v>
      </c>
      <c r="DQ124" s="2">
        <v>0.13115129948508619</v>
      </c>
      <c r="DT124" s="489">
        <f t="shared" si="27"/>
        <v>6040</v>
      </c>
      <c r="DU124" s="2" t="s">
        <v>6397</v>
      </c>
      <c r="DV124" s="2" t="s">
        <v>240</v>
      </c>
      <c r="DW124" s="2" t="s">
        <v>1657</v>
      </c>
    </row>
    <row r="125" spans="1:127">
      <c r="A125" s="1610">
        <v>6207</v>
      </c>
      <c r="B125" s="1612" t="s">
        <v>8762</v>
      </c>
      <c r="C125" s="909" t="str">
        <f t="shared" si="31"/>
        <v/>
      </c>
      <c r="D125" s="1278"/>
      <c r="E125" s="900"/>
      <c r="F125" s="900"/>
      <c r="G125" s="447"/>
      <c r="H125" s="447"/>
      <c r="I125"/>
      <c r="J125">
        <v>2</v>
      </c>
      <c r="K125" t="s">
        <v>6299</v>
      </c>
      <c r="L125"/>
      <c r="M125"/>
      <c r="N125"/>
      <c r="O125" s="3"/>
      <c r="P125" s="3"/>
      <c r="Q125" s="3"/>
      <c r="R125" s="3"/>
      <c r="S125" s="3"/>
      <c r="T125" s="923"/>
      <c r="U125" s="923"/>
      <c r="V125" s="923"/>
      <c r="W125" s="923"/>
      <c r="X125" s="923"/>
      <c r="Y125" s="923"/>
      <c r="Z125" s="923"/>
      <c r="AA125" s="923"/>
      <c r="AB125" s="923"/>
      <c r="AC125" s="923"/>
      <c r="AD125" s="923"/>
      <c r="AG125" s="489" t="s">
        <v>4050</v>
      </c>
      <c r="AH125" t="s">
        <v>5176</v>
      </c>
      <c r="AI125"/>
      <c r="AJ125" t="s">
        <v>4049</v>
      </c>
      <c r="AK125">
        <v>6108</v>
      </c>
      <c r="AL125" t="s">
        <v>2349</v>
      </c>
      <c r="AM125" t="s">
        <v>1639</v>
      </c>
      <c r="AN125" t="s">
        <v>1653</v>
      </c>
      <c r="AO125" s="1295" t="str">
        <f t="shared" si="19"/>
        <v>P</v>
      </c>
      <c r="AS125" s="489" t="s">
        <v>3284</v>
      </c>
      <c r="AT125" s="489">
        <v>1</v>
      </c>
      <c r="AU125" s="574"/>
      <c r="AV125" s="574"/>
      <c r="AW125" s="489"/>
      <c r="BB125" s="489" t="str">
        <f t="shared" si="20"/>
        <v>142 - GF GIFT</v>
      </c>
      <c r="BC125" s="1299" t="s">
        <v>8775</v>
      </c>
      <c r="BD125" s="1298" t="s">
        <v>8776</v>
      </c>
      <c r="BE125" s="1298" t="s">
        <v>8776</v>
      </c>
      <c r="BF125" s="828">
        <v>44220</v>
      </c>
      <c r="BH125" s="1299" t="s">
        <v>8358</v>
      </c>
      <c r="BR125" s="430"/>
      <c r="BS125" s="431"/>
      <c r="BT125" s="1303" t="s">
        <v>8548</v>
      </c>
      <c r="BU125" s="51"/>
      <c r="BV125" s="51"/>
      <c r="BW125" s="51"/>
      <c r="BX125" s="51"/>
      <c r="BY125" s="91" t="s">
        <v>1206</v>
      </c>
      <c r="BZ125" s="51" t="s">
        <v>1472</v>
      </c>
      <c r="CA125" s="51"/>
      <c r="CN125" s="2">
        <v>6042</v>
      </c>
      <c r="CO125" s="489" t="str">
        <f t="shared" si="23"/>
        <v>LAYETTE ACCESSORIES</v>
      </c>
      <c r="CP125" s="489" t="str">
        <f t="shared" si="24"/>
        <v>BABY</v>
      </c>
      <c r="CQ125" s="489">
        <f t="shared" si="25"/>
        <v>1076830</v>
      </c>
      <c r="CR125" s="489">
        <f t="shared" si="26"/>
        <v>63115.115687999845</v>
      </c>
      <c r="CS125" s="847">
        <f t="shared" si="30"/>
        <v>5.8611958886732207E-2</v>
      </c>
      <c r="CV125" s="489">
        <f t="shared" si="28"/>
        <v>8240</v>
      </c>
      <c r="CW125" s="2" t="s">
        <v>6545</v>
      </c>
      <c r="CX125" s="2" t="s">
        <v>313</v>
      </c>
      <c r="CY125" s="2" t="s">
        <v>1684</v>
      </c>
      <c r="CZ125" s="572"/>
      <c r="DA125" s="489"/>
      <c r="DB125" s="2">
        <v>6044</v>
      </c>
      <c r="DC125" s="2" t="s">
        <v>6214</v>
      </c>
      <c r="DD125" s="489"/>
      <c r="DH125" s="2">
        <v>6116</v>
      </c>
      <c r="DI125" s="2" t="s">
        <v>6429</v>
      </c>
      <c r="DJ125" s="2">
        <v>150911</v>
      </c>
      <c r="DK125" s="2">
        <v>120866.28874400006</v>
      </c>
      <c r="DL125" s="2">
        <v>0.8009110584649235</v>
      </c>
      <c r="DN125" s="2">
        <v>6204</v>
      </c>
      <c r="DO125" s="2">
        <v>647788</v>
      </c>
      <c r="DP125" s="2">
        <v>37195.912279000011</v>
      </c>
      <c r="DQ125" s="2">
        <v>5.7419884713826148E-2</v>
      </c>
      <c r="DT125" s="489">
        <f t="shared" si="27"/>
        <v>6042</v>
      </c>
      <c r="DU125" s="2" t="s">
        <v>6398</v>
      </c>
      <c r="DV125" s="2" t="s">
        <v>241</v>
      </c>
      <c r="DW125" s="2" t="s">
        <v>6399</v>
      </c>
    </row>
    <row r="126" spans="1:127">
      <c r="A126" s="1610">
        <v>6220</v>
      </c>
      <c r="B126" s="1612" t="s">
        <v>340</v>
      </c>
      <c r="C126" s="909" t="str">
        <f t="shared" si="31"/>
        <v/>
      </c>
      <c r="D126" s="1278"/>
      <c r="E126" s="900"/>
      <c r="F126" s="900"/>
      <c r="G126" s="447"/>
      <c r="H126" s="447"/>
      <c r="I126"/>
      <c r="J126">
        <v>3</v>
      </c>
      <c r="K126" t="s">
        <v>6300</v>
      </c>
      <c r="L126"/>
      <c r="M126"/>
      <c r="N126"/>
      <c r="O126" s="3"/>
      <c r="P126" s="3"/>
      <c r="Q126" s="3"/>
      <c r="R126" s="3"/>
      <c r="S126" s="3"/>
      <c r="T126" s="923"/>
      <c r="U126" s="923"/>
      <c r="V126" s="923"/>
      <c r="W126" s="923"/>
      <c r="X126" s="923"/>
      <c r="Y126" s="923"/>
      <c r="Z126" s="923"/>
      <c r="AA126" s="923"/>
      <c r="AB126" s="923"/>
      <c r="AC126" s="923"/>
      <c r="AD126" s="923"/>
      <c r="AG126" s="489" t="s">
        <v>4050</v>
      </c>
      <c r="AH126" t="s">
        <v>476</v>
      </c>
      <c r="AI126"/>
      <c r="AJ126" t="s">
        <v>1650</v>
      </c>
      <c r="AK126">
        <v>6110</v>
      </c>
      <c r="AL126" t="s">
        <v>6217</v>
      </c>
      <c r="AM126" t="s">
        <v>46</v>
      </c>
      <c r="AN126" t="s">
        <v>2376</v>
      </c>
      <c r="AO126" s="1295" t="str">
        <f t="shared" si="19"/>
        <v>B</v>
      </c>
      <c r="AS126" s="489" t="s">
        <v>3291</v>
      </c>
      <c r="AT126" s="489">
        <v>1</v>
      </c>
      <c r="AU126" s="574"/>
      <c r="AV126" s="574"/>
      <c r="AW126" s="489"/>
      <c r="BB126" s="489" t="str">
        <f t="shared" si="20"/>
        <v>232 - GF SEASONAL</v>
      </c>
      <c r="BC126" s="1296" t="s">
        <v>8939</v>
      </c>
      <c r="BD126" s="1297" t="s">
        <v>8940</v>
      </c>
      <c r="BE126" s="1297" t="s">
        <v>8941</v>
      </c>
      <c r="BF126" s="829">
        <v>44588</v>
      </c>
      <c r="BH126" s="1296" t="s">
        <v>5348</v>
      </c>
      <c r="BR126" s="430"/>
      <c r="BS126" s="431"/>
      <c r="BT126" s="1303" t="s">
        <v>8548</v>
      </c>
      <c r="BU126" s="51"/>
      <c r="BV126" s="51"/>
      <c r="BW126" s="51"/>
      <c r="BX126" s="51"/>
      <c r="BY126" s="91" t="s">
        <v>1207</v>
      </c>
      <c r="BZ126" s="51" t="s">
        <v>1420</v>
      </c>
      <c r="CA126" s="51"/>
      <c r="CN126" s="2">
        <v>6044</v>
      </c>
      <c r="CO126" s="489" t="str">
        <f t="shared" si="23"/>
        <v>PET FEEDING SUPPLIES</v>
      </c>
      <c r="CP126" s="489" t="str">
        <f t="shared" si="24"/>
        <v>PETS</v>
      </c>
      <c r="CQ126" s="489">
        <f t="shared" si="25"/>
        <v>496903</v>
      </c>
      <c r="CR126" s="489">
        <f t="shared" si="26"/>
        <v>70500.66786900007</v>
      </c>
      <c r="CS126" s="847">
        <f t="shared" si="30"/>
        <v>0.14188014133341934</v>
      </c>
      <c r="CV126" s="489">
        <f t="shared" si="28"/>
        <v>8266</v>
      </c>
      <c r="CW126" s="2" t="s">
        <v>6549</v>
      </c>
      <c r="CX126" s="2" t="s">
        <v>6550</v>
      </c>
      <c r="CY126" s="2" t="s">
        <v>1684</v>
      </c>
      <c r="CZ126" s="572"/>
      <c r="DA126" s="489"/>
      <c r="DB126" s="2">
        <v>6045</v>
      </c>
      <c r="DC126" s="2" t="s">
        <v>242</v>
      </c>
      <c r="DD126" s="489"/>
      <c r="DH126" s="2">
        <v>6120</v>
      </c>
      <c r="DI126" s="2" t="s">
        <v>6430</v>
      </c>
      <c r="DJ126" s="2">
        <v>465303</v>
      </c>
      <c r="DK126" s="2">
        <v>19349.866991999977</v>
      </c>
      <c r="DL126" s="2">
        <v>4.1585519525986242E-2</v>
      </c>
      <c r="DN126" s="2">
        <v>6205</v>
      </c>
      <c r="DO126" s="2">
        <v>126599</v>
      </c>
      <c r="DP126" s="2">
        <v>87782.724460000027</v>
      </c>
      <c r="DQ126" s="2">
        <v>0.69339192616055445</v>
      </c>
      <c r="DT126" s="489">
        <f t="shared" si="27"/>
        <v>6044</v>
      </c>
      <c r="DU126" s="2" t="s">
        <v>6400</v>
      </c>
      <c r="DV126" s="2" t="s">
        <v>6214</v>
      </c>
      <c r="DW126" s="2" t="s">
        <v>1658</v>
      </c>
    </row>
    <row r="127" spans="1:127">
      <c r="A127" s="1610">
        <v>6221</v>
      </c>
      <c r="B127" s="1612" t="s">
        <v>8719</v>
      </c>
      <c r="C127" s="909" t="str">
        <f t="shared" si="31"/>
        <v/>
      </c>
      <c r="D127" s="1278"/>
      <c r="E127" s="900"/>
      <c r="F127" s="900"/>
      <c r="G127" s="447"/>
      <c r="H127" s="447"/>
      <c r="I127"/>
      <c r="J127">
        <v>4</v>
      </c>
      <c r="K127" t="s">
        <v>6309</v>
      </c>
      <c r="L127"/>
      <c r="M127"/>
      <c r="N127"/>
      <c r="O127" s="3"/>
      <c r="P127" s="3"/>
      <c r="Q127" s="3"/>
      <c r="R127" s="3"/>
      <c r="S127" s="3"/>
      <c r="T127" s="923"/>
      <c r="U127" s="923"/>
      <c r="V127" s="923"/>
      <c r="W127" s="923"/>
      <c r="X127" s="923"/>
      <c r="Y127" s="923"/>
      <c r="Z127" s="923"/>
      <c r="AA127" s="923"/>
      <c r="AB127" s="923"/>
      <c r="AC127" s="923"/>
      <c r="AD127" s="923"/>
      <c r="AG127" s="489" t="s">
        <v>4050</v>
      </c>
      <c r="AH127" t="s">
        <v>476</v>
      </c>
      <c r="AI127"/>
      <c r="AJ127" t="s">
        <v>1650</v>
      </c>
      <c r="AK127">
        <v>6112</v>
      </c>
      <c r="AL127" t="s">
        <v>254</v>
      </c>
      <c r="AM127" t="s">
        <v>46</v>
      </c>
      <c r="AN127" t="s">
        <v>2376</v>
      </c>
      <c r="AO127" s="1295" t="str">
        <f t="shared" si="19"/>
        <v>B</v>
      </c>
      <c r="AS127" s="489" t="s">
        <v>4598</v>
      </c>
      <c r="AT127" s="489">
        <v>1</v>
      </c>
      <c r="AU127" s="574"/>
      <c r="AV127" s="574"/>
      <c r="AW127" s="489"/>
      <c r="BB127" s="489" t="str">
        <f t="shared" si="20"/>
        <v>56 - GIFT FEATURE</v>
      </c>
      <c r="BC127" s="1299" t="s">
        <v>5273</v>
      </c>
      <c r="BD127" s="1298" t="s">
        <v>5274</v>
      </c>
      <c r="BE127" s="1298" t="s">
        <v>5275</v>
      </c>
      <c r="BF127" s="828">
        <v>42851</v>
      </c>
      <c r="BH127" s="1299" t="s">
        <v>9286</v>
      </c>
      <c r="BR127" s="430"/>
      <c r="BS127" s="431"/>
      <c r="BT127" s="1303" t="s">
        <v>8548</v>
      </c>
      <c r="BU127" s="51"/>
      <c r="BV127" s="51"/>
      <c r="BW127" s="51"/>
      <c r="BX127" s="51"/>
      <c r="BY127" s="91" t="s">
        <v>1208</v>
      </c>
      <c r="BZ127" s="51" t="s">
        <v>1469</v>
      </c>
      <c r="CA127" s="51"/>
      <c r="CN127" s="2">
        <v>6045</v>
      </c>
      <c r="CO127" s="489" t="str">
        <f t="shared" si="23"/>
        <v>PET BEDS</v>
      </c>
      <c r="CP127" s="489" t="str">
        <f t="shared" si="24"/>
        <v>PETS</v>
      </c>
      <c r="CQ127" s="489">
        <f t="shared" si="25"/>
        <v>361047</v>
      </c>
      <c r="CR127" s="489">
        <f t="shared" si="26"/>
        <v>464396.26541100017</v>
      </c>
      <c r="CS127" s="847">
        <f t="shared" si="30"/>
        <v>1.2862487859226088</v>
      </c>
      <c r="CV127" s="489">
        <f t="shared" si="28"/>
        <v>8852</v>
      </c>
      <c r="CW127" s="2" t="s">
        <v>6603</v>
      </c>
      <c r="CX127" s="2" t="s">
        <v>6239</v>
      </c>
      <c r="CY127" s="2" t="s">
        <v>1690</v>
      </c>
      <c r="CZ127" s="572"/>
      <c r="DA127" s="489"/>
      <c r="DB127" s="2">
        <v>6046</v>
      </c>
      <c r="DC127" s="2" t="s">
        <v>243</v>
      </c>
      <c r="DD127" s="489"/>
      <c r="DH127" s="2">
        <v>6122</v>
      </c>
      <c r="DI127" s="2" t="s">
        <v>6431</v>
      </c>
      <c r="DJ127" s="2">
        <v>113215</v>
      </c>
      <c r="DK127" s="2">
        <v>59909.582497999996</v>
      </c>
      <c r="DL127" s="2">
        <v>0.52916647527271121</v>
      </c>
      <c r="DN127" s="2">
        <v>6206</v>
      </c>
      <c r="DO127" s="2">
        <v>500849</v>
      </c>
      <c r="DP127" s="2">
        <v>50160.802563999991</v>
      </c>
      <c r="DQ127" s="2">
        <v>0.10015154779983586</v>
      </c>
      <c r="DT127" s="489">
        <f t="shared" si="27"/>
        <v>6045</v>
      </c>
      <c r="DU127" s="2" t="s">
        <v>6401</v>
      </c>
      <c r="DV127" s="2" t="s">
        <v>242</v>
      </c>
      <c r="DW127" s="2" t="s">
        <v>1658</v>
      </c>
    </row>
    <row r="128" spans="1:127">
      <c r="A128" s="1610">
        <v>6222</v>
      </c>
      <c r="B128" s="1612" t="s">
        <v>8715</v>
      </c>
      <c r="C128" s="909" t="str">
        <f t="shared" si="31"/>
        <v/>
      </c>
      <c r="D128" s="1278"/>
      <c r="E128" s="900"/>
      <c r="F128" s="900"/>
      <c r="G128" s="447"/>
      <c r="H128" s="447"/>
      <c r="I128"/>
      <c r="J128">
        <v>5</v>
      </c>
      <c r="K128" t="s">
        <v>6308</v>
      </c>
      <c r="L128"/>
      <c r="M128"/>
      <c r="N128"/>
      <c r="O128" s="3"/>
      <c r="P128" s="3"/>
      <c r="Q128" s="3"/>
      <c r="R128" s="3"/>
      <c r="S128" s="3"/>
      <c r="T128" s="923"/>
      <c r="U128" s="923"/>
      <c r="V128" s="923"/>
      <c r="W128" s="923"/>
      <c r="X128" s="923"/>
      <c r="Y128" s="923"/>
      <c r="Z128" s="923"/>
      <c r="AA128" s="923"/>
      <c r="AB128" s="923"/>
      <c r="AC128" s="923"/>
      <c r="AD128" s="923"/>
      <c r="AG128" s="489" t="s">
        <v>4050</v>
      </c>
      <c r="AH128" t="s">
        <v>476</v>
      </c>
      <c r="AI128"/>
      <c r="AJ128" t="s">
        <v>1650</v>
      </c>
      <c r="AK128">
        <v>6116</v>
      </c>
      <c r="AL128" t="s">
        <v>6218</v>
      </c>
      <c r="AM128" t="s">
        <v>46</v>
      </c>
      <c r="AN128" t="s">
        <v>2376</v>
      </c>
      <c r="AO128" s="1295" t="str">
        <f t="shared" si="19"/>
        <v>B</v>
      </c>
      <c r="AS128" s="489" t="s">
        <v>3302</v>
      </c>
      <c r="AT128" s="489">
        <v>1</v>
      </c>
      <c r="AU128" s="574"/>
      <c r="AV128" s="574"/>
      <c r="AW128" s="489"/>
      <c r="BB128" s="489" t="str">
        <f t="shared" si="20"/>
        <v>307 - GINGHAM</v>
      </c>
      <c r="BC128" s="1296" t="s">
        <v>9547</v>
      </c>
      <c r="BD128" s="1297" t="s">
        <v>9548</v>
      </c>
      <c r="BE128" s="1297" t="s">
        <v>9548</v>
      </c>
      <c r="BF128" s="829">
        <v>44770</v>
      </c>
      <c r="BH128" s="1296" t="s">
        <v>9287</v>
      </c>
      <c r="BR128" s="430"/>
      <c r="BS128" s="431"/>
      <c r="BT128" s="1303" t="s">
        <v>8548</v>
      </c>
      <c r="BU128" s="51"/>
      <c r="BV128" s="51"/>
      <c r="BW128" s="51"/>
      <c r="BX128" s="51"/>
      <c r="BY128" s="91" t="s">
        <v>1209</v>
      </c>
      <c r="BZ128" s="51" t="s">
        <v>1418</v>
      </c>
      <c r="CA128" s="51"/>
      <c r="CN128" s="2">
        <v>6046</v>
      </c>
      <c r="CO128" s="489" t="str">
        <f t="shared" si="23"/>
        <v>PET TOYS</v>
      </c>
      <c r="CP128" s="489" t="str">
        <f t="shared" si="24"/>
        <v>PETS</v>
      </c>
      <c r="CQ128" s="489">
        <f t="shared" si="25"/>
        <v>1695963</v>
      </c>
      <c r="CR128" s="489">
        <f t="shared" si="26"/>
        <v>139896.61933100023</v>
      </c>
      <c r="CS128" s="847">
        <f t="shared" si="30"/>
        <v>8.2488013789805692E-2</v>
      </c>
      <c r="CV128" s="489">
        <f t="shared" si="28"/>
        <v>8854</v>
      </c>
      <c r="CW128" s="2" t="s">
        <v>6604</v>
      </c>
      <c r="CX128" s="2" t="s">
        <v>352</v>
      </c>
      <c r="CY128" s="2" t="s">
        <v>1690</v>
      </c>
      <c r="CZ128" s="572" t="s">
        <v>1578</v>
      </c>
      <c r="DA128" s="489"/>
      <c r="DB128" s="2">
        <v>6049</v>
      </c>
      <c r="DC128" s="2" t="s">
        <v>8641</v>
      </c>
      <c r="DD128" s="489"/>
      <c r="DH128" s="2">
        <v>6123</v>
      </c>
      <c r="DI128" s="2" t="s">
        <v>6432</v>
      </c>
      <c r="DJ128" s="2">
        <v>204644</v>
      </c>
      <c r="DK128" s="2">
        <v>45504.408931000056</v>
      </c>
      <c r="DL128" s="2">
        <v>0.2223588716551673</v>
      </c>
      <c r="DN128" s="2">
        <v>6220</v>
      </c>
      <c r="DO128" s="2">
        <v>1159565</v>
      </c>
      <c r="DP128" s="2">
        <v>49034.784329000024</v>
      </c>
      <c r="DQ128" s="2">
        <v>4.2287223509678222E-2</v>
      </c>
      <c r="DT128" s="489">
        <f t="shared" si="27"/>
        <v>6046</v>
      </c>
      <c r="DU128" s="2" t="s">
        <v>6402</v>
      </c>
      <c r="DV128" s="2" t="s">
        <v>243</v>
      </c>
      <c r="DW128" s="2" t="s">
        <v>1658</v>
      </c>
    </row>
    <row r="129" spans="1:127">
      <c r="A129" s="1610">
        <v>6223</v>
      </c>
      <c r="B129" s="1612" t="s">
        <v>8716</v>
      </c>
      <c r="C129" s="909" t="str">
        <f t="shared" si="31"/>
        <v/>
      </c>
      <c r="D129" s="1278"/>
      <c r="E129" s="900"/>
      <c r="F129" s="900"/>
      <c r="G129" s="447"/>
      <c r="H129" s="447"/>
      <c r="I129"/>
      <c r="J129">
        <v>6</v>
      </c>
      <c r="K129" t="s">
        <v>6310</v>
      </c>
      <c r="L129"/>
      <c r="M129"/>
      <c r="N129"/>
      <c r="O129" s="3"/>
      <c r="P129" s="3"/>
      <c r="Q129" s="3"/>
      <c r="R129" s="3"/>
      <c r="S129" s="3"/>
      <c r="T129" s="923"/>
      <c r="U129" s="923"/>
      <c r="V129" s="923"/>
      <c r="W129" s="923"/>
      <c r="X129" s="923"/>
      <c r="Y129" s="923"/>
      <c r="Z129" s="923"/>
      <c r="AA129" s="923"/>
      <c r="AB129" s="923"/>
      <c r="AC129" s="923"/>
      <c r="AD129" s="923"/>
      <c r="AG129" s="489" t="s">
        <v>4050</v>
      </c>
      <c r="AH129" t="s">
        <v>5174</v>
      </c>
      <c r="AI129"/>
      <c r="AJ129" t="s">
        <v>1658</v>
      </c>
      <c r="AK129">
        <v>6120</v>
      </c>
      <c r="AL129" t="s">
        <v>255</v>
      </c>
      <c r="AM129" t="s">
        <v>1639</v>
      </c>
      <c r="AN129" t="s">
        <v>1653</v>
      </c>
      <c r="AO129" s="1295" t="str">
        <f t="shared" si="19"/>
        <v>P</v>
      </c>
      <c r="AS129" s="489" t="s">
        <v>3328</v>
      </c>
      <c r="AT129" s="489">
        <v>1</v>
      </c>
      <c r="AU129" s="574"/>
      <c r="AV129" s="574"/>
      <c r="AW129" s="489"/>
      <c r="BB129" s="489" t="str">
        <f t="shared" si="20"/>
        <v>237 - GLAM GOLD</v>
      </c>
      <c r="BC129" s="1299" t="s">
        <v>8953</v>
      </c>
      <c r="BD129" s="1298" t="s">
        <v>8954</v>
      </c>
      <c r="BE129" s="1298" t="s">
        <v>8954</v>
      </c>
      <c r="BF129" s="828">
        <v>44591</v>
      </c>
      <c r="BH129" s="1299" t="s">
        <v>9014</v>
      </c>
      <c r="BR129" s="430"/>
      <c r="BS129" s="431"/>
      <c r="BT129" s="1303" t="s">
        <v>8548</v>
      </c>
      <c r="BU129" s="51"/>
      <c r="BV129" s="51"/>
      <c r="BW129" s="51"/>
      <c r="BX129" s="51"/>
      <c r="BY129" s="91" t="s">
        <v>1210</v>
      </c>
      <c r="BZ129" s="51" t="s">
        <v>1417</v>
      </c>
      <c r="CA129" s="51"/>
      <c r="CN129" s="2">
        <v>6049</v>
      </c>
      <c r="CO129" s="489" t="str">
        <f t="shared" si="23"/>
        <v>ARTS &amp; CRAFTS</v>
      </c>
      <c r="CP129" s="489" t="str">
        <f t="shared" si="24"/>
        <v>TOYS</v>
      </c>
      <c r="CQ129" s="489">
        <f t="shared" si="25"/>
        <v>765126</v>
      </c>
      <c r="CR129" s="489">
        <f t="shared" si="26"/>
        <v>145842.58759800001</v>
      </c>
      <c r="CS129" s="847">
        <f t="shared" si="30"/>
        <v>0.19061251035515719</v>
      </c>
      <c r="CV129" s="489">
        <f t="shared" si="28"/>
        <v>8856</v>
      </c>
      <c r="CW129" s="2" t="s">
        <v>6605</v>
      </c>
      <c r="CX129" s="2" t="s">
        <v>6240</v>
      </c>
      <c r="CY129" s="2" t="s">
        <v>1690</v>
      </c>
      <c r="CZ129" s="572"/>
      <c r="DA129" s="489"/>
      <c r="DB129" s="2">
        <v>6053</v>
      </c>
      <c r="DC129" s="2" t="s">
        <v>245</v>
      </c>
      <c r="DD129" s="489"/>
      <c r="DH129" s="2">
        <v>6132</v>
      </c>
      <c r="DI129" s="2" t="s">
        <v>6433</v>
      </c>
      <c r="DJ129" s="2">
        <v>305668</v>
      </c>
      <c r="DK129" s="2">
        <v>38474.052636</v>
      </c>
      <c r="DL129" s="2">
        <v>0.12586876164989466</v>
      </c>
      <c r="DN129" s="2">
        <v>6222</v>
      </c>
      <c r="DO129" s="2">
        <v>1974416</v>
      </c>
      <c r="DP129" s="2">
        <v>67743.576966000008</v>
      </c>
      <c r="DQ129" s="2">
        <v>3.4310690840228204E-2</v>
      </c>
      <c r="DT129" s="489">
        <f t="shared" si="27"/>
        <v>6049</v>
      </c>
      <c r="DU129" s="2" t="s">
        <v>6403</v>
      </c>
      <c r="DV129" s="2" t="s">
        <v>244</v>
      </c>
      <c r="DW129" s="2" t="s">
        <v>1657</v>
      </c>
    </row>
    <row r="130" spans="1:127">
      <c r="A130" s="1610">
        <v>6224</v>
      </c>
      <c r="B130" s="1612" t="s">
        <v>7855</v>
      </c>
      <c r="C130" s="909" t="str">
        <f t="shared" si="31"/>
        <v/>
      </c>
      <c r="D130" s="1278"/>
      <c r="E130" s="900"/>
      <c r="F130" s="900"/>
      <c r="G130" s="447"/>
      <c r="H130" s="447"/>
      <c r="I130"/>
      <c r="J130"/>
      <c r="K130"/>
      <c r="L130"/>
      <c r="M130"/>
      <c r="N130"/>
      <c r="O130" s="3"/>
      <c r="P130" s="3"/>
      <c r="Q130" s="3"/>
      <c r="R130" s="3"/>
      <c r="S130" s="3"/>
      <c r="T130" s="923"/>
      <c r="U130" s="923"/>
      <c r="V130" s="923"/>
      <c r="W130" s="923"/>
      <c r="X130" s="923"/>
      <c r="Y130" s="923"/>
      <c r="Z130" s="923"/>
      <c r="AA130" s="923"/>
      <c r="AB130" s="923"/>
      <c r="AC130" s="923"/>
      <c r="AD130" s="923"/>
      <c r="AG130" s="489" t="s">
        <v>4050</v>
      </c>
      <c r="AH130" t="s">
        <v>476</v>
      </c>
      <c r="AI130"/>
      <c r="AJ130" t="s">
        <v>1658</v>
      </c>
      <c r="AK130">
        <v>6122</v>
      </c>
      <c r="AL130" t="s">
        <v>256</v>
      </c>
      <c r="AM130" t="s">
        <v>1639</v>
      </c>
      <c r="AN130" t="s">
        <v>1653</v>
      </c>
      <c r="AO130" s="1295" t="str">
        <f t="shared" si="19"/>
        <v>P</v>
      </c>
      <c r="AS130" s="489" t="s">
        <v>3348</v>
      </c>
      <c r="AT130" s="489">
        <v>1</v>
      </c>
      <c r="AU130" s="574"/>
      <c r="AV130" s="574"/>
      <c r="AW130" s="489"/>
      <c r="BB130" s="489" t="str">
        <f t="shared" si="20"/>
        <v>296 - GLAM GOLD</v>
      </c>
      <c r="BC130" s="1296" t="s">
        <v>9549</v>
      </c>
      <c r="BD130" s="1297" t="s">
        <v>8954</v>
      </c>
      <c r="BE130" s="1297" t="s">
        <v>8954</v>
      </c>
      <c r="BF130" s="829">
        <v>44761</v>
      </c>
      <c r="BH130" s="1296" t="s">
        <v>8359</v>
      </c>
      <c r="BR130" s="430"/>
      <c r="BS130" s="431"/>
      <c r="BT130" s="531" t="s">
        <v>8549</v>
      </c>
      <c r="BU130" s="51"/>
      <c r="BV130" s="51"/>
      <c r="BW130" s="51"/>
      <c r="BX130" s="51"/>
      <c r="BY130" s="91" t="s">
        <v>1211</v>
      </c>
      <c r="BZ130" s="51" t="s">
        <v>1421</v>
      </c>
      <c r="CA130" s="51"/>
      <c r="CN130" s="2">
        <v>6053</v>
      </c>
      <c r="CO130" s="489" t="str">
        <f t="shared" si="23"/>
        <v>XMAS ORNAMENTS</v>
      </c>
      <c r="CP130" s="489" t="str">
        <f t="shared" si="24"/>
        <v>TRIM</v>
      </c>
      <c r="CQ130" s="489">
        <f t="shared" si="25"/>
        <v>464002</v>
      </c>
      <c r="CR130" s="489">
        <f t="shared" si="26"/>
        <v>27827.752290999993</v>
      </c>
      <c r="CS130" s="847">
        <f t="shared" si="30"/>
        <v>5.9973345569631152E-2</v>
      </c>
      <c r="CV130" s="489">
        <f t="shared" si="28"/>
        <v>8859</v>
      </c>
      <c r="CW130" s="2" t="s">
        <v>6606</v>
      </c>
      <c r="CX130" s="2" t="s">
        <v>353</v>
      </c>
      <c r="CY130" s="2" t="s">
        <v>1690</v>
      </c>
      <c r="CZ130" s="572" t="s">
        <v>1578</v>
      </c>
      <c r="DA130" s="489"/>
      <c r="DB130" s="2">
        <v>6055</v>
      </c>
      <c r="DC130" s="2" t="s">
        <v>246</v>
      </c>
      <c r="DD130" s="489"/>
      <c r="DH130" s="2">
        <v>6151</v>
      </c>
      <c r="DI130" s="2" t="s">
        <v>6434</v>
      </c>
      <c r="DJ130" s="2">
        <v>694164</v>
      </c>
      <c r="DK130" s="2">
        <v>28987.735745999998</v>
      </c>
      <c r="DL130" s="2">
        <v>4.1759203510985873E-2</v>
      </c>
      <c r="DN130" s="2">
        <v>6223</v>
      </c>
      <c r="DO130" s="2">
        <v>561904</v>
      </c>
      <c r="DP130" s="2">
        <v>21681.26326</v>
      </c>
      <c r="DQ130" s="2">
        <v>3.8585351341154359E-2</v>
      </c>
      <c r="DT130" s="489">
        <f t="shared" si="27"/>
        <v>6053</v>
      </c>
      <c r="DU130" s="2" t="s">
        <v>6404</v>
      </c>
      <c r="DV130" s="2" t="s">
        <v>245</v>
      </c>
      <c r="DW130" s="2" t="s">
        <v>1659</v>
      </c>
    </row>
    <row r="131" spans="1:127">
      <c r="A131" s="1610">
        <v>6230</v>
      </c>
      <c r="B131" s="1612" t="s">
        <v>8717</v>
      </c>
      <c r="C131" s="909" t="str">
        <f t="shared" si="31"/>
        <v/>
      </c>
      <c r="D131" s="1278"/>
      <c r="E131" s="900"/>
      <c r="F131" s="900"/>
      <c r="G131" s="447"/>
      <c r="H131" s="447"/>
      <c r="I131"/>
      <c r="J131"/>
      <c r="K131"/>
      <c r="L131"/>
      <c r="M131"/>
      <c r="N131"/>
      <c r="O131" s="3"/>
      <c r="P131" s="3"/>
      <c r="Q131" s="3"/>
      <c r="R131" s="3"/>
      <c r="S131" s="3"/>
      <c r="T131" s="923"/>
      <c r="U131" s="923"/>
      <c r="V131" s="923"/>
      <c r="W131" s="923"/>
      <c r="X131" s="923"/>
      <c r="Y131" s="923"/>
      <c r="Z131" s="923"/>
      <c r="AA131" s="923"/>
      <c r="AB131" s="923"/>
      <c r="AC131" s="923"/>
      <c r="AD131" s="923"/>
      <c r="AG131" s="489" t="s">
        <v>4050</v>
      </c>
      <c r="AH131" t="s">
        <v>476</v>
      </c>
      <c r="AI131"/>
      <c r="AJ131" t="s">
        <v>1658</v>
      </c>
      <c r="AK131">
        <v>6123</v>
      </c>
      <c r="AL131" t="s">
        <v>2562</v>
      </c>
      <c r="AM131" t="s">
        <v>1639</v>
      </c>
      <c r="AN131" t="s">
        <v>1653</v>
      </c>
      <c r="AO131" s="1295" t="str">
        <f t="shared" si="19"/>
        <v>P</v>
      </c>
      <c r="AS131" s="489" t="s">
        <v>3351</v>
      </c>
      <c r="AT131" s="489">
        <v>1</v>
      </c>
      <c r="AU131" s="574"/>
      <c r="AV131" s="574"/>
      <c r="AW131" s="489"/>
      <c r="BB131" s="489" t="str">
        <f t="shared" si="20"/>
        <v>238 - GLAM SILVER</v>
      </c>
      <c r="BC131" s="1296" t="s">
        <v>8955</v>
      </c>
      <c r="BD131" s="1297" t="s">
        <v>8956</v>
      </c>
      <c r="BE131" s="1297" t="s">
        <v>8956</v>
      </c>
      <c r="BF131" s="829">
        <v>44591</v>
      </c>
      <c r="BH131" s="1299" t="s">
        <v>5601</v>
      </c>
      <c r="BR131" s="430"/>
      <c r="BS131" s="431"/>
      <c r="BT131" s="1303" t="s">
        <v>8548</v>
      </c>
      <c r="BU131" s="51"/>
      <c r="BV131" s="51"/>
      <c r="BW131" s="51"/>
      <c r="BX131" s="51"/>
      <c r="BY131" s="91" t="s">
        <v>1212</v>
      </c>
      <c r="BZ131" s="51" t="s">
        <v>1422</v>
      </c>
      <c r="CA131" s="51"/>
      <c r="CN131" s="2">
        <v>6055</v>
      </c>
      <c r="CO131" s="489" t="str">
        <f t="shared" si="23"/>
        <v>TRIM ACCESSORIES</v>
      </c>
      <c r="CP131" s="489" t="str">
        <f t="shared" si="24"/>
        <v>TRIM</v>
      </c>
      <c r="CQ131" s="489">
        <f t="shared" si="25"/>
        <v>172706</v>
      </c>
      <c r="CR131" s="489">
        <f t="shared" si="26"/>
        <v>21301.098480000008</v>
      </c>
      <c r="CS131" s="847">
        <f t="shared" si="30"/>
        <v>0.12333733906175817</v>
      </c>
      <c r="CV131" s="489">
        <f t="shared" si="28"/>
        <v>3209</v>
      </c>
      <c r="CW131" s="2" t="s">
        <v>6353</v>
      </c>
      <c r="CX131" s="2" t="s">
        <v>213</v>
      </c>
      <c r="CY131" s="2" t="s">
        <v>1643</v>
      </c>
      <c r="CZ131" s="572"/>
      <c r="DA131" s="489"/>
      <c r="DB131" s="2">
        <v>6060</v>
      </c>
      <c r="DC131" s="2" t="s">
        <v>4355</v>
      </c>
      <c r="DD131" s="489"/>
      <c r="DH131" s="2">
        <v>6152</v>
      </c>
      <c r="DI131" s="2" t="s">
        <v>6435</v>
      </c>
      <c r="DJ131" s="2">
        <v>227104</v>
      </c>
      <c r="DK131" s="2">
        <v>23435.529119999992</v>
      </c>
      <c r="DL131" s="2">
        <v>0.10319293856559106</v>
      </c>
      <c r="DN131" s="2">
        <v>6224</v>
      </c>
      <c r="DO131" s="2">
        <v>190651</v>
      </c>
      <c r="DP131" s="2">
        <v>8674.8115200000011</v>
      </c>
      <c r="DQ131" s="2">
        <v>4.5501001935473726E-2</v>
      </c>
      <c r="DT131" s="489">
        <f t="shared" si="27"/>
        <v>6055</v>
      </c>
      <c r="DU131" s="2" t="s">
        <v>6406</v>
      </c>
      <c r="DV131" s="2" t="s">
        <v>246</v>
      </c>
      <c r="DW131" s="2" t="s">
        <v>1659</v>
      </c>
    </row>
    <row r="132" spans="1:127">
      <c r="A132" s="1610">
        <v>6252</v>
      </c>
      <c r="B132" s="1612" t="s">
        <v>1670</v>
      </c>
      <c r="C132" s="909" t="str">
        <f t="shared" si="31"/>
        <v/>
      </c>
      <c r="D132" s="1278"/>
      <c r="E132" s="900"/>
      <c r="F132" s="900"/>
      <c r="G132" s="447"/>
      <c r="H132" s="447"/>
      <c r="I132" s="488">
        <v>43874</v>
      </c>
      <c r="J132" t="s">
        <v>6312</v>
      </c>
      <c r="K132"/>
      <c r="L132"/>
      <c r="M132"/>
      <c r="N132"/>
      <c r="O132" s="3"/>
      <c r="P132" s="3"/>
      <c r="Q132" s="3"/>
      <c r="R132" s="3"/>
      <c r="S132" s="3"/>
      <c r="T132" s="923"/>
      <c r="U132" s="923"/>
      <c r="V132" s="923"/>
      <c r="W132" s="923"/>
      <c r="X132" s="923"/>
      <c r="Y132" s="923"/>
      <c r="Z132" s="923"/>
      <c r="AA132" s="923"/>
      <c r="AB132" s="923"/>
      <c r="AC132" s="923"/>
      <c r="AD132" s="923"/>
      <c r="AG132" s="489" t="s">
        <v>4050</v>
      </c>
      <c r="AH132" t="s">
        <v>5168</v>
      </c>
      <c r="AI132"/>
      <c r="AJ132" t="s">
        <v>1664</v>
      </c>
      <c r="AK132">
        <v>6132</v>
      </c>
      <c r="AL132" t="s">
        <v>8643</v>
      </c>
      <c r="AM132" t="s">
        <v>1639</v>
      </c>
      <c r="AN132" t="s">
        <v>1653</v>
      </c>
      <c r="AO132" s="1295" t="str">
        <f t="shared" si="19"/>
        <v>P</v>
      </c>
      <c r="AS132" s="489" t="s">
        <v>4612</v>
      </c>
      <c r="AT132" s="489">
        <v>1</v>
      </c>
      <c r="AU132" s="574"/>
      <c r="AV132" s="574"/>
      <c r="AW132" s="489"/>
      <c r="BB132" s="489" t="str">
        <f t="shared" si="20"/>
        <v>81 - GLAMOUR</v>
      </c>
      <c r="BC132" s="1296" t="s">
        <v>6273</v>
      </c>
      <c r="BD132" s="1297" t="s">
        <v>6274</v>
      </c>
      <c r="BE132" s="1297" t="s">
        <v>6274</v>
      </c>
      <c r="BF132" s="829">
        <v>43686</v>
      </c>
      <c r="BH132" s="1296" t="s">
        <v>9288</v>
      </c>
      <c r="BR132" s="430"/>
      <c r="BS132" s="431"/>
      <c r="BT132" s="1303" t="s">
        <v>8548</v>
      </c>
      <c r="BU132" s="51"/>
      <c r="BV132" s="51"/>
      <c r="BW132" s="51"/>
      <c r="BX132" s="51"/>
      <c r="BY132" s="91" t="s">
        <v>1213</v>
      </c>
      <c r="BZ132" s="51" t="s">
        <v>1415</v>
      </c>
      <c r="CA132" s="51"/>
      <c r="CN132" s="2">
        <v>6060</v>
      </c>
      <c r="CO132" s="489" t="str">
        <f t="shared" si="23"/>
        <v>ICONS &amp; FIGURES</v>
      </c>
      <c r="CP132" s="489" t="str">
        <f t="shared" si="24"/>
        <v>XTOP</v>
      </c>
      <c r="CQ132" s="489">
        <f t="shared" si="25"/>
        <v>240248</v>
      </c>
      <c r="CR132" s="489">
        <f t="shared" si="26"/>
        <v>78186.59182399993</v>
      </c>
      <c r="CS132" s="847">
        <f t="shared" si="30"/>
        <v>0.32544117671739176</v>
      </c>
      <c r="CV132" s="489">
        <f t="shared" si="28"/>
        <v>3223</v>
      </c>
      <c r="CW132" s="2" t="s">
        <v>6354</v>
      </c>
      <c r="CX132" s="2" t="s">
        <v>1619</v>
      </c>
      <c r="CY132" s="2" t="s">
        <v>1643</v>
      </c>
      <c r="CZ132" s="572"/>
      <c r="DA132" s="489"/>
      <c r="DB132" s="2">
        <v>6066</v>
      </c>
      <c r="DC132" s="2" t="s">
        <v>4356</v>
      </c>
      <c r="DD132" s="489"/>
      <c r="DH132" s="2">
        <v>6159</v>
      </c>
      <c r="DI132" s="2" t="s">
        <v>6436</v>
      </c>
      <c r="DJ132" s="2">
        <v>652540</v>
      </c>
      <c r="DK132" s="2">
        <v>115722.71451000003</v>
      </c>
      <c r="DL132" s="2">
        <v>0.17734194763539404</v>
      </c>
      <c r="DN132" s="2">
        <v>6230</v>
      </c>
      <c r="DO132" s="2">
        <v>1202134</v>
      </c>
      <c r="DP132" s="2">
        <v>47922.705122000014</v>
      </c>
      <c r="DQ132" s="2">
        <v>3.9864694885927872E-2</v>
      </c>
      <c r="DT132" s="489">
        <f t="shared" si="27"/>
        <v>6060</v>
      </c>
      <c r="DU132" s="2" t="s">
        <v>6407</v>
      </c>
      <c r="DV132" s="2" t="s">
        <v>4355</v>
      </c>
      <c r="DW132" s="2" t="s">
        <v>1660</v>
      </c>
    </row>
    <row r="133" spans="1:127">
      <c r="A133" s="1610">
        <v>6260</v>
      </c>
      <c r="B133" s="1612" t="s">
        <v>8714</v>
      </c>
      <c r="C133" s="909" t="str">
        <f t="shared" si="31"/>
        <v/>
      </c>
      <c r="D133" s="1278"/>
      <c r="E133" s="900"/>
      <c r="F133" s="900"/>
      <c r="G133" s="447"/>
      <c r="H133" s="447"/>
      <c r="I133"/>
      <c r="J133">
        <v>1</v>
      </c>
      <c r="K133" t="s">
        <v>6313</v>
      </c>
      <c r="L133"/>
      <c r="M133"/>
      <c r="N133"/>
      <c r="O133" s="3"/>
      <c r="P133" s="3"/>
      <c r="Q133" s="3"/>
      <c r="R133" s="3"/>
      <c r="S133" s="3"/>
      <c r="T133" s="923"/>
      <c r="U133" s="923"/>
      <c r="V133" s="923"/>
      <c r="W133" s="923"/>
      <c r="X133" s="923"/>
      <c r="Y133" s="923"/>
      <c r="Z133" s="923"/>
      <c r="AA133" s="923"/>
      <c r="AB133" s="923"/>
      <c r="AC133" s="923"/>
      <c r="AD133" s="923"/>
      <c r="AG133" s="489" t="s">
        <v>4050</v>
      </c>
      <c r="AH133" t="s">
        <v>476</v>
      </c>
      <c r="AI133"/>
      <c r="AJ133" t="s">
        <v>1664</v>
      </c>
      <c r="AK133">
        <v>6151</v>
      </c>
      <c r="AL133" t="s">
        <v>8599</v>
      </c>
      <c r="AM133" t="s">
        <v>1639</v>
      </c>
      <c r="AN133" t="s">
        <v>1653</v>
      </c>
      <c r="AO133" s="1295" t="str">
        <f t="shared" ref="AO133:AO196" si="32">LEFT(AN133,1)</f>
        <v>P</v>
      </c>
      <c r="AS133" s="489" t="s">
        <v>3359</v>
      </c>
      <c r="AT133" s="489">
        <v>1</v>
      </c>
      <c r="AU133" s="574"/>
      <c r="AV133" s="574"/>
      <c r="AW133" s="489"/>
      <c r="BB133" s="489" t="str">
        <f t="shared" ref="BB133:BB196" si="33">CONCATENATE(BC133," - ",BE133)</f>
        <v>242 - GLASS</v>
      </c>
      <c r="BC133" s="1299" t="s">
        <v>8960</v>
      </c>
      <c r="BD133" s="1298" t="s">
        <v>4037</v>
      </c>
      <c r="BE133" s="1298" t="s">
        <v>4037</v>
      </c>
      <c r="BF133" s="828">
        <v>44599</v>
      </c>
      <c r="BH133" s="1299" t="s">
        <v>9015</v>
      </c>
      <c r="BR133" s="430"/>
      <c r="BS133" s="431"/>
      <c r="BT133" s="1303" t="s">
        <v>8548</v>
      </c>
      <c r="BU133" s="51"/>
      <c r="BV133" s="51"/>
      <c r="BW133" s="51"/>
      <c r="BX133" s="51"/>
      <c r="BY133" s="91" t="s">
        <v>1214</v>
      </c>
      <c r="BZ133" s="51" t="s">
        <v>1419</v>
      </c>
      <c r="CA133" s="51"/>
      <c r="CN133" s="2">
        <v>6066</v>
      </c>
      <c r="CO133" s="489" t="str">
        <f t="shared" si="23"/>
        <v>INDOOR DECOR TABLETOP</v>
      </c>
      <c r="CP133" s="489" t="str">
        <f t="shared" si="24"/>
        <v>XTOP</v>
      </c>
      <c r="CQ133" s="489">
        <f t="shared" si="25"/>
        <v>333795</v>
      </c>
      <c r="CR133" s="489">
        <f t="shared" si="26"/>
        <v>98847.266731999945</v>
      </c>
      <c r="CS133" s="847">
        <f t="shared" si="30"/>
        <v>0.29613165784987777</v>
      </c>
      <c r="CV133" s="489">
        <f t="shared" si="28"/>
        <v>3231</v>
      </c>
      <c r="CW133" s="2" t="s">
        <v>6356</v>
      </c>
      <c r="CX133" s="2" t="s">
        <v>6209</v>
      </c>
      <c r="CY133" s="2" t="s">
        <v>1643</v>
      </c>
      <c r="CZ133" s="572"/>
      <c r="DA133" s="489"/>
      <c r="DB133" s="2">
        <v>6068</v>
      </c>
      <c r="DC133" s="2" t="s">
        <v>4357</v>
      </c>
      <c r="DD133" s="489"/>
      <c r="DH133" s="2">
        <v>6161</v>
      </c>
      <c r="DI133" s="2" t="s">
        <v>6437</v>
      </c>
      <c r="DJ133" s="2">
        <v>710220</v>
      </c>
      <c r="DK133" s="2">
        <v>196706.02258399999</v>
      </c>
      <c r="DL133" s="2">
        <v>0.27696491591901101</v>
      </c>
      <c r="DN133" s="2">
        <v>6250</v>
      </c>
      <c r="DO133" s="2">
        <v>570575</v>
      </c>
      <c r="DP133" s="2">
        <v>37514.925341999966</v>
      </c>
      <c r="DQ133" s="2">
        <v>6.5749332413793049E-2</v>
      </c>
      <c r="DT133" s="489">
        <f t="shared" si="27"/>
        <v>6066</v>
      </c>
      <c r="DU133" s="2" t="s">
        <v>6408</v>
      </c>
      <c r="DV133" s="2" t="s">
        <v>4356</v>
      </c>
      <c r="DW133" s="2" t="s">
        <v>1660</v>
      </c>
    </row>
    <row r="134" spans="1:127">
      <c r="A134" s="1610">
        <v>6279</v>
      </c>
      <c r="B134" s="1612" t="s">
        <v>8602</v>
      </c>
      <c r="C134" s="909" t="str">
        <f t="shared" si="31"/>
        <v/>
      </c>
      <c r="D134" s="1278"/>
      <c r="E134" s="900"/>
      <c r="F134" s="900"/>
      <c r="G134" s="447"/>
      <c r="H134" s="447"/>
      <c r="I134"/>
      <c r="J134"/>
      <c r="K134" s="841" t="s">
        <v>6636</v>
      </c>
      <c r="L134"/>
      <c r="M134"/>
      <c r="N134"/>
      <c r="O134" s="3"/>
      <c r="P134" s="3"/>
      <c r="Q134" s="3"/>
      <c r="R134" s="3"/>
      <c r="S134" s="3"/>
      <c r="T134" s="923"/>
      <c r="U134" s="923"/>
      <c r="V134" s="923"/>
      <c r="W134" s="923"/>
      <c r="X134" s="923"/>
      <c r="Y134" s="923"/>
      <c r="Z134" s="923"/>
      <c r="AA134" s="923"/>
      <c r="AB134" s="923"/>
      <c r="AC134" s="923"/>
      <c r="AD134" s="923"/>
      <c r="AG134" s="489" t="s">
        <v>4050</v>
      </c>
      <c r="AH134" t="s">
        <v>476</v>
      </c>
      <c r="AI134"/>
      <c r="AJ134" t="s">
        <v>1664</v>
      </c>
      <c r="AK134">
        <v>6152</v>
      </c>
      <c r="AL134" t="s">
        <v>232</v>
      </c>
      <c r="AM134" t="s">
        <v>1639</v>
      </c>
      <c r="AN134" t="s">
        <v>1653</v>
      </c>
      <c r="AO134" s="1295" t="str">
        <f t="shared" si="32"/>
        <v>P</v>
      </c>
      <c r="AS134" s="489" t="s">
        <v>3360</v>
      </c>
      <c r="AT134" s="489">
        <v>1</v>
      </c>
      <c r="AU134" s="574"/>
      <c r="AV134" s="574"/>
      <c r="AW134" s="489"/>
      <c r="BB134" s="489" t="str">
        <f t="shared" si="33"/>
        <v>217 - GLITZ</v>
      </c>
      <c r="BC134" s="1299" t="s">
        <v>8911</v>
      </c>
      <c r="BD134" s="1298" t="s">
        <v>8912</v>
      </c>
      <c r="BE134" s="1298" t="s">
        <v>8912</v>
      </c>
      <c r="BF134" s="828">
        <v>44552</v>
      </c>
      <c r="BH134" s="1296" t="s">
        <v>8360</v>
      </c>
      <c r="BR134" s="430"/>
      <c r="BS134" s="431"/>
      <c r="BT134" s="1303" t="s">
        <v>8548</v>
      </c>
      <c r="BU134" s="51"/>
      <c r="BV134" s="51"/>
      <c r="BW134" s="51"/>
      <c r="BX134" s="51"/>
      <c r="BY134" s="91" t="s">
        <v>1215</v>
      </c>
      <c r="BZ134" s="51" t="s">
        <v>763</v>
      </c>
      <c r="CA134" s="51"/>
      <c r="CN134" s="2">
        <v>6068</v>
      </c>
      <c r="CO134" s="489" t="str">
        <f t="shared" ref="CO134:CO197" si="34">IFERROR(VLOOKUP($CN134,catfam,3,0),"")</f>
        <v>OUTDOOR DECOR</v>
      </c>
      <c r="CP134" s="489" t="str">
        <f t="shared" ref="CP134:CP197" si="35">IFERROR(VLOOKUP($CN134,catfam,4,0),"")</f>
        <v>XTOP</v>
      </c>
      <c r="CQ134" s="489">
        <f t="shared" ref="CQ134:CQ197" si="36">IFERROR(VLOOKUP($CN134,febcube,3,0),"")</f>
        <v>52947</v>
      </c>
      <c r="CR134" s="489">
        <f t="shared" ref="CR134:CR197" si="37">IFERROR(VLOOKUP($CN134,febcube,4,0),"")</f>
        <v>37651.989717999997</v>
      </c>
      <c r="CS134" s="847">
        <f t="shared" si="30"/>
        <v>0.71112602636598854</v>
      </c>
      <c r="CV134" s="489">
        <f t="shared" si="28"/>
        <v>3233</v>
      </c>
      <c r="CW134" s="2" t="s">
        <v>6357</v>
      </c>
      <c r="CX134" s="2" t="s">
        <v>2347</v>
      </c>
      <c r="CY134" s="2" t="s">
        <v>1643</v>
      </c>
      <c r="CZ134" s="572"/>
      <c r="DA134" s="489"/>
      <c r="DB134" s="2">
        <v>6070</v>
      </c>
      <c r="DC134" s="2" t="s">
        <v>6215</v>
      </c>
      <c r="DD134" s="489"/>
      <c r="DH134" s="2">
        <v>6163</v>
      </c>
      <c r="DI134" s="2" t="s">
        <v>6438</v>
      </c>
      <c r="DJ134" s="2">
        <v>123042</v>
      </c>
      <c r="DK134" s="2">
        <v>3585.921167</v>
      </c>
      <c r="DL134" s="2">
        <v>2.9143879057557581E-2</v>
      </c>
      <c r="DN134" s="2">
        <v>6252</v>
      </c>
      <c r="DO134" s="2">
        <v>1654990</v>
      </c>
      <c r="DP134" s="2">
        <v>38115.524672000007</v>
      </c>
      <c r="DQ134" s="2">
        <v>2.3030667660831793E-2</v>
      </c>
      <c r="DT134" s="489">
        <f t="shared" ref="DT134:DT197" si="38">DU134+0</f>
        <v>6068</v>
      </c>
      <c r="DU134" s="2" t="s">
        <v>6409</v>
      </c>
      <c r="DV134" s="2" t="s">
        <v>4357</v>
      </c>
      <c r="DW134" s="2" t="s">
        <v>1660</v>
      </c>
    </row>
    <row r="135" spans="1:127">
      <c r="A135" s="1610">
        <v>6280</v>
      </c>
      <c r="B135" s="1612" t="s">
        <v>272</v>
      </c>
      <c r="C135" s="909" t="str">
        <f t="shared" si="31"/>
        <v/>
      </c>
      <c r="D135" s="1278"/>
      <c r="E135" s="900"/>
      <c r="F135" s="900"/>
      <c r="G135" s="447"/>
      <c r="H135" s="447"/>
      <c r="I135"/>
      <c r="J135"/>
      <c r="K135"/>
      <c r="L135"/>
      <c r="M135"/>
      <c r="N135"/>
      <c r="O135" s="3"/>
      <c r="P135" s="3"/>
      <c r="Q135" s="3"/>
      <c r="R135" s="3"/>
      <c r="S135" s="3"/>
      <c r="T135" s="923"/>
      <c r="U135" s="923"/>
      <c r="V135" s="923"/>
      <c r="W135" s="923"/>
      <c r="X135" s="923"/>
      <c r="Y135" s="923"/>
      <c r="Z135" s="923"/>
      <c r="AA135" s="923"/>
      <c r="AB135" s="923"/>
      <c r="AC135" s="923"/>
      <c r="AD135" s="923"/>
      <c r="AG135" s="489" t="s">
        <v>4050</v>
      </c>
      <c r="AH135" t="s">
        <v>5172</v>
      </c>
      <c r="AI135"/>
      <c r="AJ135" t="s">
        <v>1664</v>
      </c>
      <c r="AK135">
        <v>6159</v>
      </c>
      <c r="AL135" t="s">
        <v>5858</v>
      </c>
      <c r="AM135" t="s">
        <v>1639</v>
      </c>
      <c r="AN135" t="s">
        <v>1653</v>
      </c>
      <c r="AO135" s="1295" t="str">
        <f t="shared" si="32"/>
        <v>P</v>
      </c>
      <c r="AS135" s="489" t="s">
        <v>4615</v>
      </c>
      <c r="AT135" s="489">
        <v>1</v>
      </c>
      <c r="AU135" s="574"/>
      <c r="AV135" s="574"/>
      <c r="AW135" s="489"/>
      <c r="BB135" s="489" t="str">
        <f t="shared" si="33"/>
        <v>15 - Global</v>
      </c>
      <c r="BC135" s="1296" t="s">
        <v>5188</v>
      </c>
      <c r="BD135" s="1297" t="s">
        <v>5189</v>
      </c>
      <c r="BE135" s="1297" t="s">
        <v>5189</v>
      </c>
      <c r="BF135" s="829">
        <v>41071</v>
      </c>
      <c r="BH135" s="1299" t="s">
        <v>8816</v>
      </c>
      <c r="BR135" s="430"/>
      <c r="BS135" s="431"/>
      <c r="BT135" s="1303" t="s">
        <v>8548</v>
      </c>
      <c r="BU135" s="51"/>
      <c r="BV135" s="51"/>
      <c r="BW135" s="51"/>
      <c r="BX135" s="51"/>
      <c r="BY135" s="91" t="s">
        <v>1216</v>
      </c>
      <c r="BZ135" s="51" t="s">
        <v>1436</v>
      </c>
      <c r="CA135" s="51"/>
      <c r="CN135" s="2">
        <v>6070</v>
      </c>
      <c r="CO135" s="489" t="str">
        <f t="shared" si="34"/>
        <v>FLORAL ACCESSORIES</v>
      </c>
      <c r="CP135" s="489" t="str">
        <f t="shared" si="35"/>
        <v>FOLI</v>
      </c>
      <c r="CQ135" s="489">
        <f t="shared" si="36"/>
        <v>258858</v>
      </c>
      <c r="CR135" s="489">
        <f t="shared" si="37"/>
        <v>30077.911930000013</v>
      </c>
      <c r="CS135" s="847">
        <f t="shared" si="30"/>
        <v>0.11619463926168019</v>
      </c>
      <c r="CV135" s="489">
        <f t="shared" ref="CV135:CV198" si="39">CW135+0</f>
        <v>9121</v>
      </c>
      <c r="CW135" s="2" t="s">
        <v>6635</v>
      </c>
      <c r="CX135" s="2" t="s">
        <v>6245</v>
      </c>
      <c r="CY135" s="2" t="s">
        <v>1643</v>
      </c>
      <c r="CZ135" s="572"/>
      <c r="DA135" s="489"/>
      <c r="DB135" s="2">
        <v>6073</v>
      </c>
      <c r="DC135" s="2" t="s">
        <v>247</v>
      </c>
      <c r="DD135" s="489"/>
      <c r="DH135" s="2">
        <v>6166</v>
      </c>
      <c r="DI135" s="2" t="s">
        <v>6439</v>
      </c>
      <c r="DJ135" s="2">
        <v>677206</v>
      </c>
      <c r="DK135" s="2">
        <v>36635.992824000001</v>
      </c>
      <c r="DL135" s="2">
        <v>5.409874222024022E-2</v>
      </c>
      <c r="DN135" s="2">
        <v>6254</v>
      </c>
      <c r="DO135" s="2">
        <v>677125</v>
      </c>
      <c r="DP135" s="2">
        <v>163438.23072699993</v>
      </c>
      <c r="DQ135" s="2">
        <v>0.24137084102196776</v>
      </c>
      <c r="DT135" s="489">
        <f t="shared" si="38"/>
        <v>6070</v>
      </c>
      <c r="DU135" s="2" t="s">
        <v>6410</v>
      </c>
      <c r="DV135" s="2" t="s">
        <v>6215</v>
      </c>
      <c r="DW135" s="2" t="s">
        <v>1661</v>
      </c>
    </row>
    <row r="136" spans="1:127">
      <c r="A136" s="1610">
        <v>6282</v>
      </c>
      <c r="B136" s="1612" t="s">
        <v>273</v>
      </c>
      <c r="C136" s="909" t="str">
        <f t="shared" si="31"/>
        <v/>
      </c>
      <c r="D136" s="1278"/>
      <c r="E136" s="900"/>
      <c r="F136" s="900"/>
      <c r="G136" s="447"/>
      <c r="H136" s="447"/>
      <c r="I136" s="488">
        <v>43875</v>
      </c>
      <c r="J136" t="s">
        <v>6637</v>
      </c>
      <c r="K136"/>
      <c r="L136"/>
      <c r="M136"/>
      <c r="N136"/>
      <c r="O136" s="3"/>
      <c r="P136" s="3"/>
      <c r="Q136" s="3"/>
      <c r="R136" s="3"/>
      <c r="S136" s="3"/>
      <c r="T136" s="923"/>
      <c r="U136" s="923"/>
      <c r="V136" s="923"/>
      <c r="W136" s="923"/>
      <c r="X136" s="923"/>
      <c r="Y136" s="923"/>
      <c r="Z136" s="923"/>
      <c r="AA136" s="923"/>
      <c r="AB136" s="923"/>
      <c r="AC136" s="923"/>
      <c r="AD136" s="923"/>
      <c r="AG136" s="489" t="s">
        <v>4050</v>
      </c>
      <c r="AH136" t="s">
        <v>5172</v>
      </c>
      <c r="AI136"/>
      <c r="AJ136" t="s">
        <v>1664</v>
      </c>
      <c r="AK136">
        <v>6161</v>
      </c>
      <c r="AL136" t="s">
        <v>8650</v>
      </c>
      <c r="AM136" t="s">
        <v>1639</v>
      </c>
      <c r="AN136" t="s">
        <v>1653</v>
      </c>
      <c r="AO136" s="1295" t="str">
        <f t="shared" si="32"/>
        <v>P</v>
      </c>
      <c r="AS136" s="489" t="s">
        <v>3361</v>
      </c>
      <c r="AT136" s="489">
        <v>1</v>
      </c>
      <c r="AU136" s="574"/>
      <c r="AV136" s="574"/>
      <c r="AW136" s="489"/>
      <c r="BB136" s="489" t="str">
        <f t="shared" si="33"/>
        <v>16 - Global - TT</v>
      </c>
      <c r="BC136" s="1299" t="s">
        <v>5190</v>
      </c>
      <c r="BD136" s="1298" t="s">
        <v>5191</v>
      </c>
      <c r="BE136" s="1298" t="s">
        <v>5192</v>
      </c>
      <c r="BF136" s="828">
        <v>41071</v>
      </c>
      <c r="BH136" s="1296" t="s">
        <v>5602</v>
      </c>
      <c r="BR136" s="430"/>
      <c r="BS136" s="431"/>
      <c r="BT136" s="531" t="s">
        <v>8549</v>
      </c>
      <c r="BU136" s="51"/>
      <c r="BV136" s="51"/>
      <c r="BW136" s="51"/>
      <c r="BX136" s="51"/>
      <c r="BY136" s="91" t="s">
        <v>1217</v>
      </c>
      <c r="BZ136" s="51" t="s">
        <v>764</v>
      </c>
      <c r="CA136" s="51"/>
      <c r="CN136" s="2">
        <v>6073</v>
      </c>
      <c r="CO136" s="489" t="str">
        <f t="shared" si="34"/>
        <v>GREENERY</v>
      </c>
      <c r="CP136" s="489" t="str">
        <f t="shared" si="35"/>
        <v>FOLI</v>
      </c>
      <c r="CQ136" s="489">
        <f t="shared" si="36"/>
        <v>591574</v>
      </c>
      <c r="CR136" s="489">
        <f t="shared" si="37"/>
        <v>101044.748249</v>
      </c>
      <c r="CS136" s="847">
        <f t="shared" si="30"/>
        <v>0.17080660787830432</v>
      </c>
      <c r="CV136" s="489">
        <f t="shared" si="39"/>
        <v>3050</v>
      </c>
      <c r="CW136" s="2" t="s">
        <v>6335</v>
      </c>
      <c r="CX136" s="2" t="s">
        <v>195</v>
      </c>
      <c r="CY136" s="2" t="s">
        <v>1637</v>
      </c>
      <c r="CZ136" s="572"/>
      <c r="DA136" s="489"/>
      <c r="DB136" s="2">
        <v>6075</v>
      </c>
      <c r="DC136" s="2" t="s">
        <v>248</v>
      </c>
      <c r="DD136" s="489"/>
      <c r="DH136" s="2">
        <v>6169</v>
      </c>
      <c r="DI136" s="2" t="s">
        <v>6440</v>
      </c>
      <c r="DJ136" s="2">
        <v>286700</v>
      </c>
      <c r="DK136" s="2">
        <v>20003.32425400001</v>
      </c>
      <c r="DL136" s="2">
        <v>6.9770925197070149E-2</v>
      </c>
      <c r="DN136" s="2">
        <v>6255</v>
      </c>
      <c r="DO136" s="2">
        <v>855448</v>
      </c>
      <c r="DP136" s="2">
        <v>24393.935507000006</v>
      </c>
      <c r="DQ136" s="2">
        <v>2.851597701672107E-2</v>
      </c>
      <c r="DT136" s="489">
        <f t="shared" si="38"/>
        <v>6073</v>
      </c>
      <c r="DU136" s="2" t="s">
        <v>6411</v>
      </c>
      <c r="DV136" s="2" t="s">
        <v>247</v>
      </c>
      <c r="DW136" s="2" t="s">
        <v>1661</v>
      </c>
    </row>
    <row r="137" spans="1:127">
      <c r="A137" s="1610">
        <v>6284</v>
      </c>
      <c r="B137" s="1612" t="s">
        <v>274</v>
      </c>
      <c r="C137" s="909" t="str">
        <f t="shared" si="31"/>
        <v/>
      </c>
      <c r="D137" s="1278"/>
      <c r="E137" s="900"/>
      <c r="F137" s="900"/>
      <c r="G137" s="447"/>
      <c r="H137" s="447"/>
      <c r="I137"/>
      <c r="J137">
        <v>1</v>
      </c>
      <c r="K137" t="s">
        <v>6639</v>
      </c>
      <c r="L137"/>
      <c r="M137"/>
      <c r="N137"/>
      <c r="O137" s="3"/>
      <c r="P137" s="3"/>
      <c r="Q137" s="3"/>
      <c r="R137" s="3"/>
      <c r="S137" s="3"/>
      <c r="T137" s="923"/>
      <c r="U137" s="923"/>
      <c r="V137" s="923"/>
      <c r="W137" s="923"/>
      <c r="X137" s="923"/>
      <c r="Y137" s="923"/>
      <c r="Z137" s="923"/>
      <c r="AA137" s="923"/>
      <c r="AB137" s="923"/>
      <c r="AC137" s="923"/>
      <c r="AD137" s="923"/>
      <c r="AG137" s="489" t="s">
        <v>4050</v>
      </c>
      <c r="AH137" t="s">
        <v>476</v>
      </c>
      <c r="AI137"/>
      <c r="AJ137" t="s">
        <v>1666</v>
      </c>
      <c r="AK137">
        <v>6166</v>
      </c>
      <c r="AL137" t="s">
        <v>6221</v>
      </c>
      <c r="AM137" t="s">
        <v>1639</v>
      </c>
      <c r="AN137" t="s">
        <v>1653</v>
      </c>
      <c r="AO137" s="1295" t="str">
        <f t="shared" si="32"/>
        <v>P</v>
      </c>
      <c r="AS137" s="489" t="s">
        <v>3362</v>
      </c>
      <c r="AT137" s="489">
        <v>1</v>
      </c>
      <c r="AU137" s="574"/>
      <c r="AV137" s="574"/>
      <c r="AW137" s="489"/>
      <c r="BB137" s="489" t="str">
        <f t="shared" si="33"/>
        <v>185 - GLOBAL TRAVE</v>
      </c>
      <c r="BC137" s="1299" t="s">
        <v>8859</v>
      </c>
      <c r="BD137" s="1298" t="s">
        <v>8860</v>
      </c>
      <c r="BE137" s="1298" t="s">
        <v>8861</v>
      </c>
      <c r="BF137" s="828">
        <v>44389</v>
      </c>
      <c r="BH137" s="1299" t="s">
        <v>5349</v>
      </c>
      <c r="BR137" s="430"/>
      <c r="BS137" s="431"/>
      <c r="BT137" s="531" t="s">
        <v>8549</v>
      </c>
      <c r="BU137" s="51"/>
      <c r="BV137" s="51"/>
      <c r="BW137" s="51"/>
      <c r="BX137" s="51"/>
      <c r="BY137" s="91" t="s">
        <v>1218</v>
      </c>
      <c r="BZ137" s="51" t="s">
        <v>1424</v>
      </c>
      <c r="CA137" s="51"/>
      <c r="CN137" s="2">
        <v>6075</v>
      </c>
      <c r="CO137" s="489" t="str">
        <f t="shared" si="34"/>
        <v>EVERYDAY FLORAL</v>
      </c>
      <c r="CP137" s="489" t="str">
        <f t="shared" si="35"/>
        <v>FOLI</v>
      </c>
      <c r="CQ137" s="489">
        <f t="shared" si="36"/>
        <v>591088</v>
      </c>
      <c r="CR137" s="489">
        <f t="shared" si="37"/>
        <v>138601.65195099998</v>
      </c>
      <c r="CS137" s="847">
        <f t="shared" si="30"/>
        <v>0.23448564672434558</v>
      </c>
      <c r="CV137" s="489">
        <f t="shared" si="39"/>
        <v>3053</v>
      </c>
      <c r="CW137" s="2" t="s">
        <v>6336</v>
      </c>
      <c r="CX137" s="2" t="s">
        <v>196</v>
      </c>
      <c r="CY137" s="2" t="s">
        <v>1637</v>
      </c>
      <c r="CZ137" s="572"/>
      <c r="DA137" s="489"/>
      <c r="DB137" s="2">
        <v>6076</v>
      </c>
      <c r="DC137" s="2" t="s">
        <v>1596</v>
      </c>
      <c r="DD137" s="489"/>
      <c r="DH137" s="2">
        <v>6170</v>
      </c>
      <c r="DI137" s="2" t="s">
        <v>6441</v>
      </c>
      <c r="DJ137" s="2">
        <v>1920658</v>
      </c>
      <c r="DK137" s="2">
        <v>45825.299197999826</v>
      </c>
      <c r="DL137" s="2">
        <v>2.3859166597072372E-2</v>
      </c>
      <c r="DN137" s="2">
        <v>6260</v>
      </c>
      <c r="DO137" s="2">
        <v>1170749</v>
      </c>
      <c r="DP137" s="2">
        <v>52349.387336000007</v>
      </c>
      <c r="DQ137" s="2">
        <v>4.4714441213274586E-2</v>
      </c>
      <c r="DT137" s="489">
        <f t="shared" si="38"/>
        <v>6075</v>
      </c>
      <c r="DU137" s="2" t="s">
        <v>6412</v>
      </c>
      <c r="DV137" s="2" t="s">
        <v>248</v>
      </c>
      <c r="DW137" s="2" t="s">
        <v>1661</v>
      </c>
    </row>
    <row r="138" spans="1:127">
      <c r="A138" s="1610">
        <v>6285</v>
      </c>
      <c r="B138" s="1612" t="s">
        <v>275</v>
      </c>
      <c r="C138" s="909" t="str">
        <f t="shared" si="31"/>
        <v/>
      </c>
      <c r="D138" s="1278"/>
      <c r="E138" s="900"/>
      <c r="F138" s="900"/>
      <c r="G138" s="447"/>
      <c r="H138" s="447"/>
      <c r="I138"/>
      <c r="J138"/>
      <c r="K138" t="s">
        <v>6638</v>
      </c>
      <c r="L138"/>
      <c r="M138"/>
      <c r="N138"/>
      <c r="O138" s="3"/>
      <c r="P138" s="3"/>
      <c r="Q138" s="3"/>
      <c r="R138" s="3"/>
      <c r="S138" s="3"/>
      <c r="T138" s="923"/>
      <c r="U138" s="923"/>
      <c r="V138" s="923"/>
      <c r="W138" s="923"/>
      <c r="X138" s="923"/>
      <c r="Y138" s="923"/>
      <c r="Z138" s="923"/>
      <c r="AA138" s="923"/>
      <c r="AB138" s="923"/>
      <c r="AC138" s="923"/>
      <c r="AD138" s="923"/>
      <c r="AG138" s="489" t="s">
        <v>4050</v>
      </c>
      <c r="AH138" t="s">
        <v>476</v>
      </c>
      <c r="AI138"/>
      <c r="AJ138" t="s">
        <v>1666</v>
      </c>
      <c r="AK138">
        <v>6169</v>
      </c>
      <c r="AL138" t="s">
        <v>8711</v>
      </c>
      <c r="AM138" t="s">
        <v>1639</v>
      </c>
      <c r="AN138" t="s">
        <v>1653</v>
      </c>
      <c r="AO138" s="1295" t="str">
        <f t="shared" si="32"/>
        <v>P</v>
      </c>
      <c r="AS138" s="489" t="s">
        <v>3372</v>
      </c>
      <c r="AT138" s="489">
        <v>1</v>
      </c>
      <c r="AU138" s="574"/>
      <c r="AV138" s="574"/>
      <c r="AW138" s="489"/>
      <c r="BB138" s="489" t="str">
        <f t="shared" si="33"/>
        <v>201 - GLOBALTRAVEL</v>
      </c>
      <c r="BC138" s="1296" t="s">
        <v>8893</v>
      </c>
      <c r="BD138" s="1297" t="s">
        <v>8894</v>
      </c>
      <c r="BE138" s="1297" t="s">
        <v>8895</v>
      </c>
      <c r="BF138" s="829">
        <v>44427</v>
      </c>
      <c r="BH138" s="1296" t="s">
        <v>1619</v>
      </c>
      <c r="BR138" s="430"/>
      <c r="BS138" s="431"/>
      <c r="BT138" s="1303" t="s">
        <v>8548</v>
      </c>
      <c r="BU138" s="51"/>
      <c r="BV138" s="51"/>
      <c r="BW138" s="51"/>
      <c r="BX138" s="51"/>
      <c r="BY138" s="91" t="s">
        <v>1219</v>
      </c>
      <c r="BZ138" s="51" t="s">
        <v>1429</v>
      </c>
      <c r="CA138" s="51"/>
      <c r="CN138" s="2">
        <v>6076</v>
      </c>
      <c r="CO138" s="489" t="str">
        <f t="shared" si="34"/>
        <v>TREES/FLOOR PLANTS</v>
      </c>
      <c r="CP138" s="489" t="str">
        <f t="shared" si="35"/>
        <v>FOLI</v>
      </c>
      <c r="CQ138" s="489">
        <f t="shared" si="36"/>
        <v>12046</v>
      </c>
      <c r="CR138" s="489">
        <f t="shared" si="37"/>
        <v>33748.692527000007</v>
      </c>
      <c r="CS138" s="847">
        <f t="shared" si="30"/>
        <v>2.8016513802922138</v>
      </c>
      <c r="CV138" s="489">
        <f t="shared" si="39"/>
        <v>3054</v>
      </c>
      <c r="CW138" s="2" t="s">
        <v>6337</v>
      </c>
      <c r="CX138" s="2" t="s">
        <v>197</v>
      </c>
      <c r="CY138" s="2" t="s">
        <v>1637</v>
      </c>
      <c r="CZ138" s="572"/>
      <c r="DA138" s="489"/>
      <c r="DB138" s="2">
        <v>6077</v>
      </c>
      <c r="DC138" s="2" t="s">
        <v>6216</v>
      </c>
      <c r="DD138" s="489"/>
      <c r="DH138" s="2">
        <v>6171</v>
      </c>
      <c r="DI138" s="2" t="s">
        <v>6442</v>
      </c>
      <c r="DJ138" s="2">
        <v>1583512</v>
      </c>
      <c r="DK138" s="2">
        <v>25392.586456999907</v>
      </c>
      <c r="DL138" s="2">
        <v>1.6035613533083366E-2</v>
      </c>
      <c r="DN138" s="2">
        <v>6280</v>
      </c>
      <c r="DO138" s="2">
        <v>241589</v>
      </c>
      <c r="DP138" s="2">
        <v>16255.526319000008</v>
      </c>
      <c r="DQ138" s="2">
        <v>6.7285871124099228E-2</v>
      </c>
      <c r="DT138" s="489">
        <f t="shared" si="38"/>
        <v>6076</v>
      </c>
      <c r="DU138" s="2" t="s">
        <v>6413</v>
      </c>
      <c r="DV138" s="2" t="s">
        <v>1596</v>
      </c>
      <c r="DW138" s="2" t="s">
        <v>1661</v>
      </c>
    </row>
    <row r="139" spans="1:127">
      <c r="A139" s="1610">
        <v>6321</v>
      </c>
      <c r="B139" s="1612" t="s">
        <v>6224</v>
      </c>
      <c r="C139" s="909" t="str">
        <f t="shared" si="31"/>
        <v/>
      </c>
      <c r="D139" s="1278"/>
      <c r="E139" s="900"/>
      <c r="F139" s="900"/>
      <c r="G139" s="447"/>
      <c r="H139" s="447"/>
      <c r="I139"/>
      <c r="J139"/>
      <c r="K139"/>
      <c r="L139"/>
      <c r="M139"/>
      <c r="N139"/>
      <c r="O139" s="3"/>
      <c r="P139" s="3"/>
      <c r="Q139" s="3"/>
      <c r="R139" s="3"/>
      <c r="S139" s="3"/>
      <c r="T139" s="923"/>
      <c r="U139" s="923"/>
      <c r="V139" s="923"/>
      <c r="W139" s="923"/>
      <c r="X139" s="923"/>
      <c r="Y139" s="923"/>
      <c r="Z139" s="923"/>
      <c r="AA139" s="923"/>
      <c r="AB139" s="923"/>
      <c r="AC139" s="923"/>
      <c r="AD139" s="923"/>
      <c r="AG139" s="489" t="s">
        <v>4050</v>
      </c>
      <c r="AH139" t="s">
        <v>476</v>
      </c>
      <c r="AI139"/>
      <c r="AJ139" t="s">
        <v>1665</v>
      </c>
      <c r="AK139">
        <v>6170</v>
      </c>
      <c r="AL139" t="s">
        <v>8600</v>
      </c>
      <c r="AM139" t="s">
        <v>1639</v>
      </c>
      <c r="AN139" t="s">
        <v>1653</v>
      </c>
      <c r="AO139" s="1295" t="str">
        <f t="shared" si="32"/>
        <v>P</v>
      </c>
      <c r="AS139" s="489" t="s">
        <v>4175</v>
      </c>
      <c r="AT139" s="489">
        <v>1</v>
      </c>
      <c r="AU139" s="574"/>
      <c r="AV139" s="574"/>
      <c r="AW139" s="489"/>
      <c r="BB139" s="489" t="str">
        <f t="shared" si="33"/>
        <v>306 - GNOME</v>
      </c>
      <c r="BC139" s="1299" t="s">
        <v>9550</v>
      </c>
      <c r="BD139" s="1298" t="s">
        <v>9354</v>
      </c>
      <c r="BE139" s="1298" t="s">
        <v>9354</v>
      </c>
      <c r="BF139" s="828">
        <v>44770</v>
      </c>
      <c r="BH139" s="1299" t="s">
        <v>5603</v>
      </c>
      <c r="BR139" s="432"/>
      <c r="BS139" s="433"/>
      <c r="BT139" s="1303" t="s">
        <v>8548</v>
      </c>
      <c r="BU139" s="51"/>
      <c r="BV139" s="51"/>
      <c r="BW139" s="51"/>
      <c r="BX139" s="51"/>
      <c r="BY139" s="91" t="s">
        <v>1220</v>
      </c>
      <c r="BZ139" s="51" t="s">
        <v>1423</v>
      </c>
      <c r="CA139" s="51"/>
      <c r="CN139" s="2">
        <v>6077</v>
      </c>
      <c r="CO139" s="489" t="str">
        <f t="shared" si="34"/>
        <v>INDOOR PLANTERS</v>
      </c>
      <c r="CP139" s="489" t="str">
        <f t="shared" si="35"/>
        <v>PLTR</v>
      </c>
      <c r="CQ139" s="489">
        <f t="shared" si="36"/>
        <v>207490</v>
      </c>
      <c r="CR139" s="489">
        <f t="shared" si="37"/>
        <v>50021.835368999942</v>
      </c>
      <c r="CS139" s="847">
        <f t="shared" si="30"/>
        <v>0.24108070446286539</v>
      </c>
      <c r="CV139" s="489">
        <f t="shared" si="39"/>
        <v>6070</v>
      </c>
      <c r="CW139" s="2" t="s">
        <v>6410</v>
      </c>
      <c r="CX139" s="2" t="s">
        <v>6215</v>
      </c>
      <c r="CY139" s="2" t="s">
        <v>1661</v>
      </c>
      <c r="CZ139" s="572"/>
      <c r="DA139" s="489"/>
      <c r="DB139" s="2">
        <v>6078</v>
      </c>
      <c r="DC139" s="2" t="s">
        <v>1597</v>
      </c>
      <c r="DD139" s="489"/>
      <c r="DH139" s="2">
        <v>6173</v>
      </c>
      <c r="DI139" s="2" t="s">
        <v>6443</v>
      </c>
      <c r="DJ139" s="2">
        <v>860443</v>
      </c>
      <c r="DK139" s="2">
        <v>31800.589195999943</v>
      </c>
      <c r="DL139" s="2">
        <v>3.6958391428601245E-2</v>
      </c>
      <c r="DN139" s="2">
        <v>6282</v>
      </c>
      <c r="DO139" s="2">
        <v>1124502</v>
      </c>
      <c r="DP139" s="2">
        <v>19553.586785000025</v>
      </c>
      <c r="DQ139" s="2">
        <v>1.7388663412781859E-2</v>
      </c>
      <c r="DT139" s="489">
        <f t="shared" si="38"/>
        <v>6077</v>
      </c>
      <c r="DU139" s="2" t="s">
        <v>6414</v>
      </c>
      <c r="DV139" s="2" t="s">
        <v>6216</v>
      </c>
      <c r="DW139" s="2" t="s">
        <v>2377</v>
      </c>
    </row>
    <row r="140" spans="1:127">
      <c r="A140" s="1610">
        <v>6323</v>
      </c>
      <c r="B140" s="1612" t="s">
        <v>6225</v>
      </c>
      <c r="C140" s="909" t="str">
        <f t="shared" si="31"/>
        <v/>
      </c>
      <c r="D140" s="1278"/>
      <c r="E140" s="900"/>
      <c r="F140" s="900"/>
      <c r="G140" s="447"/>
      <c r="H140" s="447"/>
      <c r="I140" s="488">
        <v>43875</v>
      </c>
      <c r="J140" t="s">
        <v>6640</v>
      </c>
      <c r="K140"/>
      <c r="L140"/>
      <c r="M140"/>
      <c r="N140"/>
      <c r="O140" s="3"/>
      <c r="P140" s="3"/>
      <c r="Q140" s="3"/>
      <c r="R140" s="3"/>
      <c r="S140" s="3"/>
      <c r="T140" s="923"/>
      <c r="U140" s="923"/>
      <c r="V140" s="923"/>
      <c r="W140" s="923"/>
      <c r="X140" s="923"/>
      <c r="Y140" s="923"/>
      <c r="Z140" s="923"/>
      <c r="AA140" s="923"/>
      <c r="AB140" s="923"/>
      <c r="AC140" s="923"/>
      <c r="AD140" s="923"/>
      <c r="AG140" s="489" t="s">
        <v>4050</v>
      </c>
      <c r="AH140" t="s">
        <v>476</v>
      </c>
      <c r="AI140"/>
      <c r="AJ140" t="s">
        <v>1665</v>
      </c>
      <c r="AK140">
        <v>6171</v>
      </c>
      <c r="AL140" t="s">
        <v>1665</v>
      </c>
      <c r="AM140" t="s">
        <v>1639</v>
      </c>
      <c r="AN140" t="s">
        <v>1653</v>
      </c>
      <c r="AO140" s="1295" t="str">
        <f t="shared" si="32"/>
        <v>P</v>
      </c>
      <c r="AS140" s="489" t="s">
        <v>3379</v>
      </c>
      <c r="AT140" s="489">
        <v>1</v>
      </c>
      <c r="AU140" s="574"/>
      <c r="AV140" s="574"/>
      <c r="AW140" s="489"/>
      <c r="BB140" s="489" t="str">
        <f t="shared" si="33"/>
        <v>54 - GOLD</v>
      </c>
      <c r="BC140" s="1299" t="s">
        <v>5269</v>
      </c>
      <c r="BD140" s="1298" t="s">
        <v>5270</v>
      </c>
      <c r="BE140" s="1298" t="s">
        <v>5270</v>
      </c>
      <c r="BF140" s="828">
        <v>42746</v>
      </c>
      <c r="BH140" s="1296" t="s">
        <v>5604</v>
      </c>
      <c r="BR140" s="51"/>
      <c r="BS140" s="51"/>
      <c r="BT140" s="1303" t="s">
        <v>8548</v>
      </c>
      <c r="BU140" s="51"/>
      <c r="BV140" s="51"/>
      <c r="BW140" s="51"/>
      <c r="BX140" s="51"/>
      <c r="BY140" s="91" t="s">
        <v>1221</v>
      </c>
      <c r="BZ140" s="51" t="s">
        <v>1428</v>
      </c>
      <c r="CA140" s="51"/>
      <c r="CN140" s="2">
        <v>6078</v>
      </c>
      <c r="CO140" s="489" t="str">
        <f t="shared" si="34"/>
        <v>FALL SEASONAL FRAGRANCE</v>
      </c>
      <c r="CP140" s="489" t="str">
        <f t="shared" si="35"/>
        <v>CADL</v>
      </c>
      <c r="CQ140" s="489">
        <f t="shared" si="36"/>
        <v>353014</v>
      </c>
      <c r="CR140" s="489">
        <f t="shared" si="37"/>
        <v>22212.94372400003</v>
      </c>
      <c r="CS140" s="847">
        <f t="shared" si="30"/>
        <v>6.2923690629833468E-2</v>
      </c>
      <c r="CV140" s="489">
        <f t="shared" si="39"/>
        <v>6073</v>
      </c>
      <c r="CW140" s="2" t="s">
        <v>6411</v>
      </c>
      <c r="CX140" s="2" t="s">
        <v>247</v>
      </c>
      <c r="CY140" s="2" t="s">
        <v>1661</v>
      </c>
      <c r="CZ140" s="572" t="s">
        <v>1578</v>
      </c>
      <c r="DA140" s="489"/>
      <c r="DB140" s="2">
        <v>6079</v>
      </c>
      <c r="DC140" s="2" t="s">
        <v>249</v>
      </c>
      <c r="DD140" s="489"/>
      <c r="DH140" s="2">
        <v>6178</v>
      </c>
      <c r="DI140" s="2" t="s">
        <v>6444</v>
      </c>
      <c r="DJ140" s="2">
        <v>205485</v>
      </c>
      <c r="DK140" s="2">
        <v>6466.786374999996</v>
      </c>
      <c r="DL140" s="2">
        <v>3.1470843978879219E-2</v>
      </c>
      <c r="DN140" s="2">
        <v>6284</v>
      </c>
      <c r="DO140" s="2">
        <v>952971</v>
      </c>
      <c r="DP140" s="2">
        <v>36329.009082999932</v>
      </c>
      <c r="DQ140" s="2">
        <v>3.8121841150465158E-2</v>
      </c>
      <c r="DT140" s="489">
        <f t="shared" si="38"/>
        <v>6078</v>
      </c>
      <c r="DU140" s="2" t="s">
        <v>6415</v>
      </c>
      <c r="DV140" s="2" t="s">
        <v>1597</v>
      </c>
      <c r="DW140" s="2" t="s">
        <v>1662</v>
      </c>
    </row>
    <row r="141" spans="1:127">
      <c r="A141" s="1610">
        <v>6325</v>
      </c>
      <c r="B141" s="1612" t="s">
        <v>278</v>
      </c>
      <c r="C141" s="909" t="str">
        <f t="shared" si="31"/>
        <v/>
      </c>
      <c r="D141" s="1278"/>
      <c r="E141" s="900"/>
      <c r="F141" s="900"/>
      <c r="G141" s="447"/>
      <c r="H141" s="447"/>
      <c r="I141"/>
      <c r="J141">
        <v>1</v>
      </c>
      <c r="K141" t="s">
        <v>6641</v>
      </c>
      <c r="L141"/>
      <c r="M141"/>
      <c r="N141"/>
      <c r="O141" s="3"/>
      <c r="P141" s="3"/>
      <c r="Q141" s="3"/>
      <c r="R141" s="3"/>
      <c r="S141" s="3"/>
      <c r="T141" s="923"/>
      <c r="U141" s="923"/>
      <c r="V141" s="923"/>
      <c r="W141" s="923"/>
      <c r="X141" s="923"/>
      <c r="Y141" s="923"/>
      <c r="Z141" s="923"/>
      <c r="AA141" s="923"/>
      <c r="AB141" s="923"/>
      <c r="AC141" s="923"/>
      <c r="AD141" s="923"/>
      <c r="AG141" s="489" t="s">
        <v>4050</v>
      </c>
      <c r="AH141" t="s">
        <v>476</v>
      </c>
      <c r="AI141"/>
      <c r="AJ141" t="s">
        <v>1665</v>
      </c>
      <c r="AK141">
        <v>6173</v>
      </c>
      <c r="AL141" t="s">
        <v>8601</v>
      </c>
      <c r="AM141" t="s">
        <v>1639</v>
      </c>
      <c r="AN141" t="s">
        <v>1653</v>
      </c>
      <c r="AO141" s="1295" t="str">
        <f t="shared" si="32"/>
        <v>P</v>
      </c>
      <c r="AS141" s="489" t="s">
        <v>3381</v>
      </c>
      <c r="AT141" s="489">
        <v>1</v>
      </c>
      <c r="AU141" s="574"/>
      <c r="AV141" s="574"/>
      <c r="AW141" s="489"/>
      <c r="BB141" s="489" t="str">
        <f t="shared" si="33"/>
        <v>25 - Good</v>
      </c>
      <c r="BC141" s="1299" t="s">
        <v>5211</v>
      </c>
      <c r="BD141" s="1298" t="s">
        <v>5212</v>
      </c>
      <c r="BE141" s="1298" t="s">
        <v>5212</v>
      </c>
      <c r="BF141" s="828">
        <v>41288</v>
      </c>
      <c r="BH141" s="1299" t="s">
        <v>5605</v>
      </c>
      <c r="BR141" s="51"/>
      <c r="BS141" s="51"/>
      <c r="BT141" s="531" t="s">
        <v>8549</v>
      </c>
      <c r="BU141" s="51"/>
      <c r="BV141" s="51"/>
      <c r="BW141" s="51"/>
      <c r="BX141" s="51"/>
      <c r="BY141" s="91" t="s">
        <v>1222</v>
      </c>
      <c r="BZ141" s="51" t="s">
        <v>1438</v>
      </c>
      <c r="CA141" s="51"/>
      <c r="CN141" s="2">
        <v>6079</v>
      </c>
      <c r="CO141" s="489" t="str">
        <f t="shared" si="34"/>
        <v>EVERYDAY WAX</v>
      </c>
      <c r="CP141" s="489" t="str">
        <f t="shared" si="35"/>
        <v>CADL</v>
      </c>
      <c r="CQ141" s="489">
        <f t="shared" si="36"/>
        <v>2739512</v>
      </c>
      <c r="CR141" s="489">
        <f t="shared" si="37"/>
        <v>206510.01573599997</v>
      </c>
      <c r="CS141" s="847">
        <f t="shared" si="30"/>
        <v>7.5382044588963276E-2</v>
      </c>
      <c r="CV141" s="489">
        <f t="shared" si="39"/>
        <v>6075</v>
      </c>
      <c r="CW141" s="2" t="s">
        <v>6412</v>
      </c>
      <c r="CX141" s="2" t="s">
        <v>248</v>
      </c>
      <c r="CY141" s="2" t="s">
        <v>1661</v>
      </c>
      <c r="CZ141" s="572" t="s">
        <v>1578</v>
      </c>
      <c r="DA141" s="489"/>
      <c r="DB141" s="2">
        <v>6082</v>
      </c>
      <c r="DC141" s="2" t="s">
        <v>2561</v>
      </c>
      <c r="DD141" s="489"/>
      <c r="DH141" s="2">
        <v>6179</v>
      </c>
      <c r="DI141" s="2" t="s">
        <v>6445</v>
      </c>
      <c r="DJ141" s="2">
        <v>463036</v>
      </c>
      <c r="DK141" s="2">
        <v>99794.279606999989</v>
      </c>
      <c r="DL141" s="2">
        <v>0.2155216432566798</v>
      </c>
      <c r="DN141" s="2">
        <v>6285</v>
      </c>
      <c r="DO141" s="2">
        <v>615776</v>
      </c>
      <c r="DP141" s="2">
        <v>72737.21768999999</v>
      </c>
      <c r="DQ141" s="2">
        <v>0.11812285261198877</v>
      </c>
      <c r="DT141" s="489">
        <f t="shared" si="38"/>
        <v>6079</v>
      </c>
      <c r="DU141" s="2" t="s">
        <v>6416</v>
      </c>
      <c r="DV141" s="2" t="s">
        <v>249</v>
      </c>
      <c r="DW141" s="2" t="s">
        <v>1662</v>
      </c>
    </row>
    <row r="142" spans="1:127">
      <c r="A142" s="1610">
        <v>6326</v>
      </c>
      <c r="B142" s="1612" t="s">
        <v>2566</v>
      </c>
      <c r="C142" s="909" t="str">
        <f t="shared" si="31"/>
        <v/>
      </c>
      <c r="D142" s="1278"/>
      <c r="E142" s="900"/>
      <c r="F142" s="900"/>
      <c r="G142" s="447"/>
      <c r="H142" s="447"/>
      <c r="I142"/>
      <c r="J142"/>
      <c r="K142" t="s">
        <v>6642</v>
      </c>
      <c r="L142"/>
      <c r="M142"/>
      <c r="N142"/>
      <c r="O142" s="3"/>
      <c r="P142" s="3"/>
      <c r="Q142" s="3"/>
      <c r="R142" s="3"/>
      <c r="S142" s="3"/>
      <c r="T142" s="923"/>
      <c r="U142" s="923"/>
      <c r="V142" s="923"/>
      <c r="W142" s="923"/>
      <c r="X142" s="923"/>
      <c r="Y142" s="923"/>
      <c r="Z142" s="923"/>
      <c r="AA142" s="923"/>
      <c r="AB142" s="923"/>
      <c r="AC142" s="923"/>
      <c r="AD142" s="923"/>
      <c r="AG142" s="489" t="s">
        <v>4050</v>
      </c>
      <c r="AH142" t="s">
        <v>5172</v>
      </c>
      <c r="AI142"/>
      <c r="AJ142" t="s">
        <v>1665</v>
      </c>
      <c r="AK142">
        <v>6178</v>
      </c>
      <c r="AL142" t="s">
        <v>262</v>
      </c>
      <c r="AM142" t="s">
        <v>1639</v>
      </c>
      <c r="AN142" t="s">
        <v>1653</v>
      </c>
      <c r="AO142" s="1295" t="str">
        <f t="shared" si="32"/>
        <v>P</v>
      </c>
      <c r="AS142" s="489" t="s">
        <v>3382</v>
      </c>
      <c r="AT142" s="489">
        <v>1</v>
      </c>
      <c r="AU142" s="574"/>
      <c r="AV142" s="574"/>
      <c r="AW142" s="489"/>
      <c r="BB142" s="489" t="str">
        <f t="shared" si="33"/>
        <v>78 - GOOD LOWDEMO</v>
      </c>
      <c r="BC142" s="1299" t="s">
        <v>5325</v>
      </c>
      <c r="BD142" s="1298" t="s">
        <v>5326</v>
      </c>
      <c r="BE142" s="1298" t="s">
        <v>5327</v>
      </c>
      <c r="BF142" s="828">
        <v>43630</v>
      </c>
      <c r="BH142" s="1296" t="s">
        <v>187</v>
      </c>
      <c r="BR142" s="51"/>
      <c r="BS142" s="51"/>
      <c r="BT142" s="1303" t="s">
        <v>8548</v>
      </c>
      <c r="BU142" s="51"/>
      <c r="BV142" s="51"/>
      <c r="BW142" s="51"/>
      <c r="BX142" s="51"/>
      <c r="BY142" s="91" t="s">
        <v>1223</v>
      </c>
      <c r="BZ142" s="51" t="s">
        <v>767</v>
      </c>
      <c r="CA142" s="51"/>
      <c r="CN142" s="2">
        <v>6082</v>
      </c>
      <c r="CO142" s="489" t="str">
        <f t="shared" si="34"/>
        <v>SUMMER CITRONELLA</v>
      </c>
      <c r="CP142" s="489" t="str">
        <f t="shared" si="35"/>
        <v>CADL</v>
      </c>
      <c r="CQ142" s="489">
        <f t="shared" si="36"/>
        <v>12044</v>
      </c>
      <c r="CR142" s="489">
        <f t="shared" si="37"/>
        <v>1684.5483739999995</v>
      </c>
      <c r="CS142" s="847">
        <f t="shared" si="30"/>
        <v>0.13986618847558946</v>
      </c>
      <c r="CV142" s="489">
        <f t="shared" si="39"/>
        <v>6076</v>
      </c>
      <c r="CW142" s="2" t="s">
        <v>6413</v>
      </c>
      <c r="CX142" s="2" t="s">
        <v>1596</v>
      </c>
      <c r="CY142" s="2" t="s">
        <v>1661</v>
      </c>
      <c r="CZ142" s="572" t="s">
        <v>1578</v>
      </c>
      <c r="DA142" s="489"/>
      <c r="DB142" s="2">
        <v>6083</v>
      </c>
      <c r="DC142" s="2" t="s">
        <v>250</v>
      </c>
      <c r="DD142" s="489"/>
      <c r="DH142" s="2">
        <v>6190</v>
      </c>
      <c r="DI142" s="2" t="s">
        <v>6446</v>
      </c>
      <c r="DJ142" s="2">
        <v>448116</v>
      </c>
      <c r="DK142" s="2">
        <v>36361.053666999949</v>
      </c>
      <c r="DL142" s="2">
        <v>8.1142056224281098E-2</v>
      </c>
      <c r="DN142" s="2">
        <v>6321</v>
      </c>
      <c r="DO142" s="2">
        <v>391091</v>
      </c>
      <c r="DP142" s="2">
        <v>73458.980400000044</v>
      </c>
      <c r="DQ142" s="2">
        <v>0.18783091505557542</v>
      </c>
      <c r="DT142" s="489">
        <f t="shared" si="38"/>
        <v>6082</v>
      </c>
      <c r="DU142" s="2" t="s">
        <v>6417</v>
      </c>
      <c r="DV142" s="2" t="s">
        <v>2561</v>
      </c>
      <c r="DW142" s="2" t="s">
        <v>1662</v>
      </c>
    </row>
    <row r="143" spans="1:127">
      <c r="A143" s="1610">
        <v>6329</v>
      </c>
      <c r="B143" s="1612" t="s">
        <v>2567</v>
      </c>
      <c r="C143" s="909" t="str">
        <f t="shared" si="31"/>
        <v/>
      </c>
      <c r="D143" s="1278"/>
      <c r="E143" s="900"/>
      <c r="F143" s="900"/>
      <c r="G143" s="447"/>
      <c r="H143" s="447"/>
      <c r="I143"/>
      <c r="J143"/>
      <c r="K143"/>
      <c r="L143"/>
      <c r="M143"/>
      <c r="N143"/>
      <c r="O143" s="3"/>
      <c r="P143" s="3"/>
      <c r="Q143" s="3"/>
      <c r="R143" s="3"/>
      <c r="S143" s="3"/>
      <c r="T143" s="923"/>
      <c r="U143" s="923"/>
      <c r="V143" s="923"/>
      <c r="W143" s="923"/>
      <c r="X143" s="923"/>
      <c r="Y143" s="923"/>
      <c r="Z143" s="923"/>
      <c r="AA143" s="923"/>
      <c r="AB143" s="923"/>
      <c r="AC143" s="923"/>
      <c r="AD143" s="923"/>
      <c r="AG143" s="489" t="s">
        <v>4050</v>
      </c>
      <c r="AH143" t="s">
        <v>476</v>
      </c>
      <c r="AI143"/>
      <c r="AJ143" t="s">
        <v>8610</v>
      </c>
      <c r="AK143">
        <v>6179</v>
      </c>
      <c r="AL143" t="s">
        <v>8590</v>
      </c>
      <c r="AM143" t="s">
        <v>8722</v>
      </c>
      <c r="AN143" t="s">
        <v>2375</v>
      </c>
      <c r="AO143" s="1295" t="str">
        <f t="shared" si="32"/>
        <v>M</v>
      </c>
      <c r="AS143" s="489" t="s">
        <v>3388</v>
      </c>
      <c r="AT143" s="489">
        <v>1</v>
      </c>
      <c r="AU143" s="574"/>
      <c r="AV143" s="574"/>
      <c r="AW143" s="489"/>
      <c r="BB143" s="489" t="str">
        <f t="shared" si="33"/>
        <v>308 - GRADUATION</v>
      </c>
      <c r="BC143" s="1299" t="s">
        <v>9551</v>
      </c>
      <c r="BD143" s="1298" t="s">
        <v>9057</v>
      </c>
      <c r="BE143" s="1298" t="s">
        <v>9057</v>
      </c>
      <c r="BF143" s="828">
        <v>44770</v>
      </c>
      <c r="BH143" s="1299" t="s">
        <v>5606</v>
      </c>
      <c r="BR143" s="51"/>
      <c r="BS143" s="51"/>
      <c r="BT143" s="1303" t="s">
        <v>8548</v>
      </c>
      <c r="BU143" s="51"/>
      <c r="BV143" s="51"/>
      <c r="BW143" s="51"/>
      <c r="BX143" s="51"/>
      <c r="BY143" s="91" t="s">
        <v>1224</v>
      </c>
      <c r="BZ143" s="51" t="s">
        <v>768</v>
      </c>
      <c r="CA143" s="51"/>
      <c r="CN143" s="2">
        <v>6083</v>
      </c>
      <c r="CO143" s="489" t="str">
        <f t="shared" si="34"/>
        <v>CANDLE ACCESS</v>
      </c>
      <c r="CP143" s="489" t="str">
        <f t="shared" si="35"/>
        <v>CADL</v>
      </c>
      <c r="CQ143" s="489">
        <f t="shared" si="36"/>
        <v>24238</v>
      </c>
      <c r="CR143" s="489">
        <f t="shared" si="37"/>
        <v>1839.2442579999999</v>
      </c>
      <c r="CS143" s="847">
        <f t="shared" si="30"/>
        <v>7.5882674230547079E-2</v>
      </c>
      <c r="CV143" s="489">
        <f t="shared" si="39"/>
        <v>6086</v>
      </c>
      <c r="CW143" s="2" t="s">
        <v>6419</v>
      </c>
      <c r="CX143" s="2" t="s">
        <v>251</v>
      </c>
      <c r="CY143" s="2" t="s">
        <v>1661</v>
      </c>
      <c r="CZ143" s="572"/>
      <c r="DA143" s="489"/>
      <c r="DB143" s="2">
        <v>6086</v>
      </c>
      <c r="DC143" s="2" t="s">
        <v>251</v>
      </c>
      <c r="DD143" s="489"/>
      <c r="DH143" s="2">
        <v>6191</v>
      </c>
      <c r="DI143" s="2" t="s">
        <v>6447</v>
      </c>
      <c r="DJ143" s="2">
        <v>231766</v>
      </c>
      <c r="DK143" s="2">
        <v>24557.068428999944</v>
      </c>
      <c r="DL143" s="2">
        <v>0.10595630260262483</v>
      </c>
      <c r="DN143" s="2">
        <v>6323</v>
      </c>
      <c r="DO143" s="2">
        <v>367426</v>
      </c>
      <c r="DP143" s="2">
        <v>102029.93286199994</v>
      </c>
      <c r="DQ143" s="2">
        <v>0.27768838585728811</v>
      </c>
      <c r="DT143" s="489">
        <f t="shared" si="38"/>
        <v>6083</v>
      </c>
      <c r="DU143" s="2" t="s">
        <v>6418</v>
      </c>
      <c r="DV143" s="2" t="s">
        <v>250</v>
      </c>
      <c r="DW143" s="2" t="s">
        <v>1662</v>
      </c>
    </row>
    <row r="144" spans="1:127">
      <c r="A144" s="1610">
        <v>6336</v>
      </c>
      <c r="B144" s="1612" t="s">
        <v>6226</v>
      </c>
      <c r="C144" s="909" t="str">
        <f t="shared" si="31"/>
        <v/>
      </c>
      <c r="D144" s="1278"/>
      <c r="E144" s="900"/>
      <c r="F144" s="900"/>
      <c r="G144" s="447"/>
      <c r="H144" s="447"/>
      <c r="I144"/>
      <c r="J144"/>
      <c r="K144"/>
      <c r="L144"/>
      <c r="M144"/>
      <c r="N144"/>
      <c r="O144" s="3"/>
      <c r="P144" s="3"/>
      <c r="Q144" s="3"/>
      <c r="R144" s="3"/>
      <c r="S144" s="3"/>
      <c r="T144" s="923"/>
      <c r="U144" s="923"/>
      <c r="V144" s="923"/>
      <c r="W144" s="923"/>
      <c r="X144" s="923"/>
      <c r="Y144" s="923"/>
      <c r="Z144" s="923"/>
      <c r="AA144" s="923"/>
      <c r="AB144" s="923"/>
      <c r="AC144" s="923"/>
      <c r="AD144" s="923"/>
      <c r="AG144" s="489" t="s">
        <v>4050</v>
      </c>
      <c r="AH144" t="s">
        <v>476</v>
      </c>
      <c r="AI144"/>
      <c r="AJ144" t="s">
        <v>1667</v>
      </c>
      <c r="AK144">
        <v>6190</v>
      </c>
      <c r="AL144" t="s">
        <v>1603</v>
      </c>
      <c r="AM144" t="s">
        <v>1639</v>
      </c>
      <c r="AN144" t="s">
        <v>1653</v>
      </c>
      <c r="AO144" s="1295" t="str">
        <f t="shared" si="32"/>
        <v>P</v>
      </c>
      <c r="AS144" s="489" t="s">
        <v>4625</v>
      </c>
      <c r="AT144" s="489">
        <v>1</v>
      </c>
      <c r="AU144" s="574"/>
      <c r="AV144" s="574"/>
      <c r="AW144" s="489"/>
      <c r="BB144" s="489" t="str">
        <f t="shared" si="33"/>
        <v>186 - GREEN WITH E</v>
      </c>
      <c r="BC144" s="1296" t="s">
        <v>8862</v>
      </c>
      <c r="BD144" s="1297" t="s">
        <v>8863</v>
      </c>
      <c r="BE144" s="1297" t="s">
        <v>8864</v>
      </c>
      <c r="BF144" s="829">
        <v>44389</v>
      </c>
      <c r="BH144" s="1296" t="s">
        <v>5607</v>
      </c>
      <c r="BR144" s="51"/>
      <c r="BS144" s="51"/>
      <c r="BT144" s="1303" t="s">
        <v>8548</v>
      </c>
      <c r="BU144" s="51"/>
      <c r="BV144" s="51"/>
      <c r="BW144" s="51"/>
      <c r="BX144" s="51"/>
      <c r="BY144" s="91" t="s">
        <v>1225</v>
      </c>
      <c r="BZ144" s="51" t="s">
        <v>713</v>
      </c>
      <c r="CA144" s="51"/>
      <c r="CN144" s="2">
        <v>6086</v>
      </c>
      <c r="CO144" s="489" t="str">
        <f t="shared" si="34"/>
        <v>DRIED/NATURAL</v>
      </c>
      <c r="CP144" s="489" t="str">
        <f t="shared" si="35"/>
        <v>FOLI</v>
      </c>
      <c r="CQ144" s="489">
        <f t="shared" si="36"/>
        <v>103356</v>
      </c>
      <c r="CR144" s="489">
        <f t="shared" si="37"/>
        <v>42212.275950000003</v>
      </c>
      <c r="CS144" s="847">
        <f t="shared" si="30"/>
        <v>0.40841630819691166</v>
      </c>
      <c r="CV144" s="489">
        <f t="shared" si="39"/>
        <v>7010</v>
      </c>
      <c r="CW144" s="2" t="s">
        <v>6491</v>
      </c>
      <c r="CX144" s="2" t="s">
        <v>286</v>
      </c>
      <c r="CY144" s="2" t="s">
        <v>1676</v>
      </c>
      <c r="CZ144" s="572"/>
      <c r="DA144" s="489"/>
      <c r="DB144" s="2">
        <v>6087</v>
      </c>
      <c r="DC144" s="2" t="s">
        <v>252</v>
      </c>
      <c r="DD144" s="489"/>
      <c r="DH144" s="2">
        <v>6192</v>
      </c>
      <c r="DI144" s="2" t="s">
        <v>6448</v>
      </c>
      <c r="DJ144" s="2">
        <v>160590</v>
      </c>
      <c r="DK144" s="2">
        <v>33153.385082999965</v>
      </c>
      <c r="DL144" s="2">
        <v>0.20644738204744981</v>
      </c>
      <c r="DN144" s="2">
        <v>6325</v>
      </c>
      <c r="DO144" s="2">
        <v>155772</v>
      </c>
      <c r="DP144" s="2">
        <v>57328.397526000001</v>
      </c>
      <c r="DQ144" s="2">
        <v>0.36802761424389491</v>
      </c>
      <c r="DT144" s="489">
        <f t="shared" si="38"/>
        <v>6086</v>
      </c>
      <c r="DU144" s="2" t="s">
        <v>6419</v>
      </c>
      <c r="DV144" s="2" t="s">
        <v>251</v>
      </c>
      <c r="DW144" s="2" t="s">
        <v>1661</v>
      </c>
    </row>
    <row r="145" spans="1:127">
      <c r="A145" s="1610">
        <v>6659</v>
      </c>
      <c r="B145" s="1612" t="s">
        <v>8695</v>
      </c>
      <c r="C145" s="909" t="str">
        <f t="shared" si="31"/>
        <v/>
      </c>
      <c r="D145" s="1278"/>
      <c r="E145" s="900"/>
      <c r="F145" s="900"/>
      <c r="G145" s="447"/>
      <c r="H145" s="447"/>
      <c r="I145" s="488">
        <v>43888</v>
      </c>
      <c r="J145" t="s">
        <v>6834</v>
      </c>
      <c r="K145"/>
      <c r="L145"/>
      <c r="M145"/>
      <c r="N145"/>
      <c r="O145" s="3"/>
      <c r="P145" s="3"/>
      <c r="Q145" s="3"/>
      <c r="R145" s="3"/>
      <c r="S145" s="3"/>
      <c r="T145" s="923"/>
      <c r="U145" s="923"/>
      <c r="V145" s="923"/>
      <c r="W145" s="923"/>
      <c r="X145" s="923"/>
      <c r="Y145" s="923"/>
      <c r="Z145" s="923"/>
      <c r="AA145" s="923"/>
      <c r="AB145" s="923"/>
      <c r="AC145" s="923"/>
      <c r="AD145" s="923"/>
      <c r="AG145" s="489" t="s">
        <v>4050</v>
      </c>
      <c r="AH145" t="s">
        <v>476</v>
      </c>
      <c r="AI145"/>
      <c r="AJ145" t="s">
        <v>1667</v>
      </c>
      <c r="AK145">
        <v>6191</v>
      </c>
      <c r="AL145" t="s">
        <v>1604</v>
      </c>
      <c r="AM145" t="s">
        <v>1639</v>
      </c>
      <c r="AN145" t="s">
        <v>1653</v>
      </c>
      <c r="AO145" s="1295" t="str">
        <f t="shared" si="32"/>
        <v>P</v>
      </c>
      <c r="AS145" s="489" t="s">
        <v>4626</v>
      </c>
      <c r="AT145" s="489">
        <v>1</v>
      </c>
      <c r="AU145" s="574"/>
      <c r="AV145" s="574"/>
      <c r="AW145" s="489"/>
      <c r="BB145" s="489" t="str">
        <f t="shared" si="33"/>
        <v>257 - GROMMET</v>
      </c>
      <c r="BC145" s="1299" t="s">
        <v>8986</v>
      </c>
      <c r="BD145" s="1298" t="s">
        <v>5412</v>
      </c>
      <c r="BE145" s="1298" t="s">
        <v>5412</v>
      </c>
      <c r="BF145" s="828">
        <v>44659</v>
      </c>
      <c r="BH145" s="1299" t="s">
        <v>8361</v>
      </c>
      <c r="BR145" s="51"/>
      <c r="BS145" s="51"/>
      <c r="BT145" s="1303" t="s">
        <v>8548</v>
      </c>
      <c r="BU145" s="51"/>
      <c r="BV145" s="51"/>
      <c r="BW145" s="51"/>
      <c r="BX145" s="51"/>
      <c r="BY145" s="91" t="s">
        <v>1226</v>
      </c>
      <c r="BZ145" s="51" t="s">
        <v>1430</v>
      </c>
      <c r="CA145" s="51"/>
      <c r="CN145" s="2">
        <v>6087</v>
      </c>
      <c r="CO145" s="489" t="str">
        <f t="shared" si="34"/>
        <v>LED/FLAMELESS CANDLES</v>
      </c>
      <c r="CP145" s="489" t="str">
        <f t="shared" si="35"/>
        <v>CADL</v>
      </c>
      <c r="CQ145" s="489">
        <f t="shared" si="36"/>
        <v>701902</v>
      </c>
      <c r="CR145" s="489">
        <f t="shared" si="37"/>
        <v>86638.356744000019</v>
      </c>
      <c r="CS145" s="847">
        <f t="shared" si="30"/>
        <v>0.12343369408264974</v>
      </c>
      <c r="CV145" s="489">
        <f t="shared" si="39"/>
        <v>7011</v>
      </c>
      <c r="CW145" s="2" t="s">
        <v>6492</v>
      </c>
      <c r="CX145" s="2" t="s">
        <v>1608</v>
      </c>
      <c r="CY145" s="2" t="s">
        <v>1676</v>
      </c>
      <c r="CZ145" s="572"/>
      <c r="DA145" s="489"/>
      <c r="DB145" s="2">
        <v>6089</v>
      </c>
      <c r="DC145" s="2" t="s">
        <v>6728</v>
      </c>
      <c r="DD145" s="489"/>
      <c r="DH145" s="2">
        <v>6202</v>
      </c>
      <c r="DI145" s="2" t="s">
        <v>6449</v>
      </c>
      <c r="DJ145" s="2">
        <v>343498</v>
      </c>
      <c r="DK145" s="2">
        <v>43588.080336000035</v>
      </c>
      <c r="DL145" s="2">
        <v>0.12689471361114193</v>
      </c>
      <c r="DN145" s="2">
        <v>6326</v>
      </c>
      <c r="DO145" s="2">
        <v>323309</v>
      </c>
      <c r="DP145" s="2">
        <v>71085.58038699998</v>
      </c>
      <c r="DQ145" s="2">
        <v>0.21986885730678693</v>
      </c>
      <c r="DT145" s="489">
        <f t="shared" si="38"/>
        <v>6087</v>
      </c>
      <c r="DU145" s="2" t="s">
        <v>6420</v>
      </c>
      <c r="DV145" s="2" t="s">
        <v>252</v>
      </c>
      <c r="DW145" s="2" t="s">
        <v>1662</v>
      </c>
    </row>
    <row r="146" spans="1:127">
      <c r="A146" s="1610">
        <v>6667</v>
      </c>
      <c r="B146" s="1612" t="s">
        <v>2570</v>
      </c>
      <c r="C146" s="909" t="str">
        <f t="shared" si="31"/>
        <v/>
      </c>
      <c r="D146" s="1278"/>
      <c r="E146" s="900"/>
      <c r="F146" s="900"/>
      <c r="G146" s="447"/>
      <c r="H146" s="447"/>
      <c r="I146"/>
      <c r="J146">
        <v>1</v>
      </c>
      <c r="K146" t="s">
        <v>6835</v>
      </c>
      <c r="L146"/>
      <c r="M146"/>
      <c r="N146"/>
      <c r="O146" s="3"/>
      <c r="P146" s="3"/>
      <c r="Q146" s="3"/>
      <c r="R146" s="3"/>
      <c r="S146" s="3"/>
      <c r="T146" s="923"/>
      <c r="U146" s="923"/>
      <c r="V146" s="923"/>
      <c r="W146" s="923"/>
      <c r="X146" s="923"/>
      <c r="Y146" s="923"/>
      <c r="Z146" s="923"/>
      <c r="AA146" s="923"/>
      <c r="AB146" s="923"/>
      <c r="AC146" s="923"/>
      <c r="AD146" s="923"/>
      <c r="AG146" s="489" t="s">
        <v>4050</v>
      </c>
      <c r="AH146" t="s">
        <v>476</v>
      </c>
      <c r="AI146"/>
      <c r="AJ146" t="s">
        <v>1667</v>
      </c>
      <c r="AK146">
        <v>6192</v>
      </c>
      <c r="AL146" t="s">
        <v>1605</v>
      </c>
      <c r="AM146" t="s">
        <v>46</v>
      </c>
      <c r="AN146" t="s">
        <v>2376</v>
      </c>
      <c r="AO146" s="1295" t="str">
        <f t="shared" si="32"/>
        <v>B</v>
      </c>
      <c r="AS146" s="489" t="s">
        <v>4627</v>
      </c>
      <c r="AT146" s="489">
        <v>1</v>
      </c>
      <c r="AU146" s="574"/>
      <c r="AV146" s="574"/>
      <c r="AW146" s="489"/>
      <c r="BB146" s="489" t="str">
        <f t="shared" si="33"/>
        <v>153 - GRNDED GREYS</v>
      </c>
      <c r="BC146" s="1296" t="s">
        <v>8787</v>
      </c>
      <c r="BD146" s="1297" t="s">
        <v>8788</v>
      </c>
      <c r="BE146" s="1297" t="s">
        <v>8789</v>
      </c>
      <c r="BF146" s="829">
        <v>44314</v>
      </c>
      <c r="BH146" s="1296" t="s">
        <v>5608</v>
      </c>
      <c r="BR146" s="51"/>
      <c r="BS146" s="51"/>
      <c r="BT146" s="1303" t="s">
        <v>8548</v>
      </c>
      <c r="BU146" s="51"/>
      <c r="BV146" s="51"/>
      <c r="BW146" s="51"/>
      <c r="BX146" s="51"/>
      <c r="BY146" s="91" t="s">
        <v>1227</v>
      </c>
      <c r="BZ146" s="51" t="s">
        <v>1431</v>
      </c>
      <c r="CA146" s="51"/>
      <c r="CN146" s="2">
        <v>6089</v>
      </c>
      <c r="CO146" s="489" t="str">
        <f t="shared" si="34"/>
        <v>CADL - HOT DEALS</v>
      </c>
      <c r="CP146" s="489" t="str">
        <f t="shared" si="35"/>
        <v>CADL</v>
      </c>
      <c r="CQ146" s="489" t="str">
        <f t="shared" si="36"/>
        <v/>
      </c>
      <c r="CR146" s="489" t="str">
        <f t="shared" si="37"/>
        <v/>
      </c>
      <c r="CS146" s="848">
        <v>0.1</v>
      </c>
      <c r="CV146" s="489">
        <f t="shared" si="39"/>
        <v>7014</v>
      </c>
      <c r="CW146" s="2" t="s">
        <v>6493</v>
      </c>
      <c r="CX146" s="2" t="s">
        <v>1609</v>
      </c>
      <c r="CY146" s="2" t="s">
        <v>1676</v>
      </c>
      <c r="CZ146" s="572"/>
      <c r="DA146" s="489"/>
      <c r="DB146" s="2">
        <v>6094</v>
      </c>
      <c r="DC146" s="2" t="s">
        <v>6800</v>
      </c>
      <c r="DD146" s="489"/>
      <c r="DH146" s="2">
        <v>6203</v>
      </c>
      <c r="DI146" s="2" t="s">
        <v>6450</v>
      </c>
      <c r="DJ146" s="2">
        <v>373698</v>
      </c>
      <c r="DK146" s="2">
        <v>49935.590943999981</v>
      </c>
      <c r="DL146" s="2">
        <v>0.13362552366884484</v>
      </c>
      <c r="DN146" s="2">
        <v>6329</v>
      </c>
      <c r="DO146" s="2">
        <v>281503</v>
      </c>
      <c r="DP146" s="2">
        <v>103563.106052</v>
      </c>
      <c r="DQ146" s="2">
        <v>0.36789343648913159</v>
      </c>
      <c r="DT146" s="489">
        <f t="shared" si="38"/>
        <v>6089</v>
      </c>
      <c r="DU146" s="2" t="s">
        <v>6727</v>
      </c>
      <c r="DV146" s="2" t="s">
        <v>6728</v>
      </c>
      <c r="DW146" s="2" t="s">
        <v>1662</v>
      </c>
    </row>
    <row r="147" spans="1:127">
      <c r="A147" s="1610">
        <v>6669</v>
      </c>
      <c r="B147" s="1612" t="s">
        <v>281</v>
      </c>
      <c r="C147" s="909" t="str">
        <f t="shared" si="31"/>
        <v/>
      </c>
      <c r="D147" s="1278"/>
      <c r="E147" s="900"/>
      <c r="F147" s="900"/>
      <c r="G147" s="447"/>
      <c r="H147" s="447"/>
      <c r="I147"/>
      <c r="J147">
        <v>2</v>
      </c>
      <c r="K147" t="s">
        <v>6836</v>
      </c>
      <c r="L147"/>
      <c r="M147"/>
      <c r="N147"/>
      <c r="O147" s="3"/>
      <c r="P147" s="3"/>
      <c r="Q147" s="3"/>
      <c r="R147" s="3"/>
      <c r="S147" s="3"/>
      <c r="T147" s="923"/>
      <c r="U147" s="923"/>
      <c r="V147" s="923"/>
      <c r="W147" s="923"/>
      <c r="X147" s="923"/>
      <c r="Y147" s="923"/>
      <c r="Z147" s="923"/>
      <c r="AA147" s="923"/>
      <c r="AB147" s="923"/>
      <c r="AC147" s="923"/>
      <c r="AD147" s="923"/>
      <c r="AG147" s="489" t="s">
        <v>4050</v>
      </c>
      <c r="AH147" t="s">
        <v>5168</v>
      </c>
      <c r="AI147"/>
      <c r="AJ147" t="s">
        <v>1664</v>
      </c>
      <c r="AK147">
        <v>6202</v>
      </c>
      <c r="AL147" t="s">
        <v>2564</v>
      </c>
      <c r="AM147" t="s">
        <v>1639</v>
      </c>
      <c r="AN147" t="s">
        <v>1653</v>
      </c>
      <c r="AO147" s="1295" t="str">
        <f t="shared" si="32"/>
        <v>P</v>
      </c>
      <c r="AS147" s="489" t="s">
        <v>4629</v>
      </c>
      <c r="AT147" s="489">
        <v>1</v>
      </c>
      <c r="AU147" s="574"/>
      <c r="AV147" s="574"/>
      <c r="AW147" s="489"/>
      <c r="BB147" s="489" t="str">
        <f t="shared" si="33"/>
        <v>125 - HAIRSPRAY</v>
      </c>
      <c r="BC147" s="1296" t="s">
        <v>8263</v>
      </c>
      <c r="BD147" s="1297" t="s">
        <v>8264</v>
      </c>
      <c r="BE147" s="1297" t="s">
        <v>8264</v>
      </c>
      <c r="BF147" s="829">
        <v>44084</v>
      </c>
      <c r="BH147" s="1299" t="s">
        <v>9289</v>
      </c>
      <c r="BR147" s="51"/>
      <c r="BS147" s="51"/>
      <c r="BT147" s="1303" t="s">
        <v>8548</v>
      </c>
      <c r="BU147" s="51"/>
      <c r="BV147" s="51"/>
      <c r="BW147" s="51"/>
      <c r="BX147" s="51"/>
      <c r="BY147" s="91" t="s">
        <v>1228</v>
      </c>
      <c r="BZ147" s="51" t="s">
        <v>769</v>
      </c>
      <c r="CA147" s="51"/>
      <c r="CN147" s="2">
        <v>6094</v>
      </c>
      <c r="CO147" s="489" t="str">
        <f t="shared" si="34"/>
        <v>PETS - HOT DEALS</v>
      </c>
      <c r="CP147" s="489" t="str">
        <f t="shared" si="35"/>
        <v>PETS</v>
      </c>
      <c r="CQ147" s="489" t="str">
        <f t="shared" si="36"/>
        <v/>
      </c>
      <c r="CR147" s="489" t="str">
        <f t="shared" si="37"/>
        <v/>
      </c>
      <c r="CS147" s="848">
        <v>0.39</v>
      </c>
      <c r="CV147" s="489">
        <f t="shared" si="39"/>
        <v>7016</v>
      </c>
      <c r="CW147" s="2" t="s">
        <v>6494</v>
      </c>
      <c r="CX147" s="2" t="s">
        <v>287</v>
      </c>
      <c r="CY147" s="2" t="s">
        <v>1676</v>
      </c>
      <c r="CZ147" s="572" t="s">
        <v>1578</v>
      </c>
      <c r="DA147" s="489"/>
      <c r="DB147" s="2">
        <v>6099</v>
      </c>
      <c r="DC147" s="2" t="s">
        <v>2348</v>
      </c>
      <c r="DD147" s="489"/>
      <c r="DH147" s="2">
        <v>6204</v>
      </c>
      <c r="DI147" s="2" t="s">
        <v>6451</v>
      </c>
      <c r="DJ147" s="2">
        <v>1330710</v>
      </c>
      <c r="DK147" s="2">
        <v>76276.612314000013</v>
      </c>
      <c r="DL147" s="2">
        <v>5.7320236801406778E-2</v>
      </c>
      <c r="DN147" s="2">
        <v>6336</v>
      </c>
      <c r="DO147" s="2">
        <v>136435</v>
      </c>
      <c r="DP147" s="2">
        <v>35614.500534000006</v>
      </c>
      <c r="DQ147" s="2">
        <v>0.26103639486935176</v>
      </c>
      <c r="DT147" s="489">
        <f t="shared" si="38"/>
        <v>6094</v>
      </c>
      <c r="DU147" s="2" t="s">
        <v>6799</v>
      </c>
      <c r="DV147" s="2" t="s">
        <v>6800</v>
      </c>
      <c r="DW147" s="2" t="s">
        <v>1658</v>
      </c>
    </row>
    <row r="148" spans="1:127">
      <c r="A148" s="1610">
        <v>6671</v>
      </c>
      <c r="B148" s="1612" t="s">
        <v>8380</v>
      </c>
      <c r="C148" s="909" t="str">
        <f t="shared" si="31"/>
        <v/>
      </c>
      <c r="D148" s="1278"/>
      <c r="E148" s="900"/>
      <c r="F148" s="900"/>
      <c r="G148" s="447"/>
      <c r="H148" s="447"/>
      <c r="I148"/>
      <c r="J148">
        <v>3</v>
      </c>
      <c r="K148" t="s">
        <v>6837</v>
      </c>
      <c r="L148"/>
      <c r="M148"/>
      <c r="N148"/>
      <c r="O148" s="3"/>
      <c r="P148" s="3"/>
      <c r="Q148" s="3"/>
      <c r="R148" s="3"/>
      <c r="S148" s="3"/>
      <c r="T148" s="923"/>
      <c r="U148" s="923"/>
      <c r="V148" s="923"/>
      <c r="W148" s="923"/>
      <c r="X148" s="923"/>
      <c r="Y148" s="923"/>
      <c r="Z148" s="923"/>
      <c r="AA148" s="923"/>
      <c r="AB148" s="923"/>
      <c r="AC148" s="923"/>
      <c r="AD148" s="923"/>
      <c r="AG148" s="489" t="s">
        <v>4050</v>
      </c>
      <c r="AH148" t="s">
        <v>5168</v>
      </c>
      <c r="AI148"/>
      <c r="AJ148" t="s">
        <v>1664</v>
      </c>
      <c r="AK148">
        <v>6203</v>
      </c>
      <c r="AL148" t="s">
        <v>2565</v>
      </c>
      <c r="AM148" t="s">
        <v>1639</v>
      </c>
      <c r="AN148" t="s">
        <v>1653</v>
      </c>
      <c r="AO148" s="1295" t="str">
        <f t="shared" si="32"/>
        <v>P</v>
      </c>
      <c r="AS148" s="489" t="s">
        <v>4631</v>
      </c>
      <c r="AT148" s="489">
        <v>1</v>
      </c>
      <c r="AU148" s="574"/>
      <c r="AV148" s="574"/>
      <c r="AW148" s="489"/>
      <c r="BB148" s="489" t="str">
        <f t="shared" si="33"/>
        <v>87 - HALF MOON</v>
      </c>
      <c r="BC148" s="1296" t="s">
        <v>8294</v>
      </c>
      <c r="BD148" s="1297" t="s">
        <v>8295</v>
      </c>
      <c r="BE148" s="1297" t="s">
        <v>8296</v>
      </c>
      <c r="BF148" s="829">
        <v>43992</v>
      </c>
      <c r="BH148" s="1296" t="s">
        <v>5609</v>
      </c>
      <c r="BR148" s="51"/>
      <c r="BS148" s="51"/>
      <c r="BT148" s="1303" t="s">
        <v>8548</v>
      </c>
      <c r="BU148" s="51"/>
      <c r="BV148" s="51"/>
      <c r="BW148" s="51"/>
      <c r="BX148" s="51"/>
      <c r="BY148" s="91" t="s">
        <v>1229</v>
      </c>
      <c r="BZ148" s="51" t="s">
        <v>1058</v>
      </c>
      <c r="CA148" s="51"/>
      <c r="CN148" s="2">
        <v>6099</v>
      </c>
      <c r="CO148" s="489" t="str">
        <f t="shared" si="34"/>
        <v>CHRISTMAS SEASONAL FRAGRANCE</v>
      </c>
      <c r="CP148" s="489" t="str">
        <f t="shared" si="35"/>
        <v>CADL</v>
      </c>
      <c r="CQ148" s="489">
        <f t="shared" si="36"/>
        <v>869468</v>
      </c>
      <c r="CR148" s="489">
        <f t="shared" si="37"/>
        <v>47799.129960000013</v>
      </c>
      <c r="CS148" s="847">
        <f t="shared" ref="CS148:CS166" si="40">IFERROR(VLOOKUP($CN148,febcube,5,0),DL$3)</f>
        <v>5.497514567528651E-2</v>
      </c>
      <c r="CV148" s="489">
        <f t="shared" si="39"/>
        <v>7017</v>
      </c>
      <c r="CW148" s="2" t="s">
        <v>6495</v>
      </c>
      <c r="CX148" s="2" t="s">
        <v>288</v>
      </c>
      <c r="CY148" s="2" t="s">
        <v>1676</v>
      </c>
      <c r="CZ148" s="572"/>
      <c r="DA148" s="489"/>
      <c r="DB148" s="2">
        <v>6103</v>
      </c>
      <c r="DC148" s="2" t="s">
        <v>1598</v>
      </c>
      <c r="DD148" s="489"/>
      <c r="DH148" s="2">
        <v>6205</v>
      </c>
      <c r="DI148" s="2" t="s">
        <v>6452</v>
      </c>
      <c r="DJ148" s="2">
        <v>121535</v>
      </c>
      <c r="DK148" s="2">
        <v>86593.902154000025</v>
      </c>
      <c r="DL148" s="2">
        <v>0.7125017661908094</v>
      </c>
      <c r="DN148" s="2">
        <v>6337</v>
      </c>
      <c r="DO148" s="2">
        <v>54</v>
      </c>
      <c r="DP148" s="2">
        <v>0.51202800000000004</v>
      </c>
      <c r="DQ148" s="2">
        <v>9.4820000000000008E-3</v>
      </c>
      <c r="DT148" s="489">
        <f t="shared" si="38"/>
        <v>6099</v>
      </c>
      <c r="DU148" s="2" t="s">
        <v>6421</v>
      </c>
      <c r="DV148" s="2" t="s">
        <v>2348</v>
      </c>
      <c r="DW148" s="2" t="s">
        <v>1662</v>
      </c>
    </row>
    <row r="149" spans="1:127">
      <c r="A149" s="1610">
        <v>6672</v>
      </c>
      <c r="B149" s="1612" t="s">
        <v>232</v>
      </c>
      <c r="C149" s="909" t="str">
        <f t="shared" si="31"/>
        <v/>
      </c>
      <c r="D149" s="1278"/>
      <c r="E149" s="900"/>
      <c r="F149" s="900"/>
      <c r="G149" s="447"/>
      <c r="H149" s="447"/>
      <c r="I149"/>
      <c r="J149">
        <v>4</v>
      </c>
      <c r="K149" t="s">
        <v>6838</v>
      </c>
      <c r="L149"/>
      <c r="M149"/>
      <c r="N149"/>
      <c r="O149" s="3"/>
      <c r="P149" s="3"/>
      <c r="Q149" s="3"/>
      <c r="R149" s="3"/>
      <c r="S149" s="3"/>
      <c r="T149" s="923"/>
      <c r="U149" s="923"/>
      <c r="V149" s="923"/>
      <c r="W149" s="923"/>
      <c r="X149" s="923"/>
      <c r="Y149" s="923"/>
      <c r="Z149" s="923"/>
      <c r="AA149" s="923"/>
      <c r="AB149" s="923"/>
      <c r="AC149" s="923"/>
      <c r="AD149" s="923"/>
      <c r="AG149" s="489" t="s">
        <v>4050</v>
      </c>
      <c r="AH149" t="s">
        <v>476</v>
      </c>
      <c r="AI149"/>
      <c r="AJ149" t="s">
        <v>1629</v>
      </c>
      <c r="AK149">
        <v>6204</v>
      </c>
      <c r="AL149" t="s">
        <v>4358</v>
      </c>
      <c r="AM149" t="s">
        <v>1639</v>
      </c>
      <c r="AN149" t="s">
        <v>1653</v>
      </c>
      <c r="AO149" s="1295" t="str">
        <f t="shared" si="32"/>
        <v>P</v>
      </c>
      <c r="AS149" s="489" t="s">
        <v>4636</v>
      </c>
      <c r="AT149" s="489">
        <v>1</v>
      </c>
      <c r="AU149" s="574"/>
      <c r="AV149" s="574"/>
      <c r="AW149" s="489"/>
      <c r="BB149" s="489" t="str">
        <f t="shared" si="33"/>
        <v>120 - HANDSANITIZE</v>
      </c>
      <c r="BC149" s="1299" t="s">
        <v>8253</v>
      </c>
      <c r="BD149" s="1298" t="s">
        <v>8254</v>
      </c>
      <c r="BE149" s="1298" t="s">
        <v>8255</v>
      </c>
      <c r="BF149" s="828">
        <v>44070</v>
      </c>
      <c r="BH149" s="1296" t="s">
        <v>5350</v>
      </c>
      <c r="BR149" s="51"/>
      <c r="BS149" s="51"/>
      <c r="BT149" s="1303" t="s">
        <v>8548</v>
      </c>
      <c r="BU149" s="51"/>
      <c r="BV149" s="51"/>
      <c r="BW149" s="51"/>
      <c r="BX149" s="51"/>
      <c r="BY149" s="91" t="s">
        <v>1230</v>
      </c>
      <c r="BZ149" s="51" t="s">
        <v>1432</v>
      </c>
      <c r="CA149" s="51"/>
      <c r="CN149" s="2">
        <v>6103</v>
      </c>
      <c r="CO149" s="489" t="str">
        <f t="shared" si="34"/>
        <v>STEINBACH</v>
      </c>
      <c r="CP149" s="489" t="str">
        <f t="shared" si="35"/>
        <v>XEUR</v>
      </c>
      <c r="CQ149" s="489">
        <f t="shared" si="36"/>
        <v>45313</v>
      </c>
      <c r="CR149" s="489">
        <f t="shared" si="37"/>
        <v>25846.423729999984</v>
      </c>
      <c r="CS149" s="847">
        <f t="shared" si="40"/>
        <v>0.57039753999955822</v>
      </c>
      <c r="CV149" s="489">
        <f t="shared" si="39"/>
        <v>7021</v>
      </c>
      <c r="CW149" s="2" t="s">
        <v>6497</v>
      </c>
      <c r="CX149" s="2" t="s">
        <v>1610</v>
      </c>
      <c r="CY149" s="2" t="s">
        <v>1676</v>
      </c>
      <c r="CZ149" s="572" t="s">
        <v>1578</v>
      </c>
      <c r="DA149" s="489"/>
      <c r="DB149" s="2">
        <v>6104</v>
      </c>
      <c r="DC149" s="2" t="s">
        <v>1599</v>
      </c>
      <c r="DD149" s="489"/>
      <c r="DH149" s="2">
        <v>6206</v>
      </c>
      <c r="DI149" s="2" t="s">
        <v>6453</v>
      </c>
      <c r="DJ149" s="2">
        <v>1027802</v>
      </c>
      <c r="DK149" s="2">
        <v>103107.75576800005</v>
      </c>
      <c r="DL149" s="2">
        <v>0.10031869539853011</v>
      </c>
      <c r="DN149" s="2">
        <v>6338</v>
      </c>
      <c r="DO149" s="2">
        <v>418</v>
      </c>
      <c r="DP149" s="2">
        <v>271.69306799999998</v>
      </c>
      <c r="DQ149" s="2">
        <v>0.64998341626794254</v>
      </c>
      <c r="DT149" s="489">
        <f t="shared" si="38"/>
        <v>6103</v>
      </c>
      <c r="DU149" s="2" t="s">
        <v>6422</v>
      </c>
      <c r="DV149" s="2" t="s">
        <v>1598</v>
      </c>
      <c r="DW149" s="2" t="s">
        <v>4049</v>
      </c>
    </row>
    <row r="150" spans="1:127">
      <c r="A150" s="1610">
        <v>6675</v>
      </c>
      <c r="B150" s="1612" t="s">
        <v>4357</v>
      </c>
      <c r="C150" s="909" t="str">
        <f t="shared" si="31"/>
        <v/>
      </c>
      <c r="D150" s="1278"/>
      <c r="E150" s="900"/>
      <c r="F150" s="900"/>
      <c r="G150" s="447"/>
      <c r="H150" s="447"/>
      <c r="I150"/>
      <c r="J150">
        <v>5</v>
      </c>
      <c r="K150" t="s">
        <v>6839</v>
      </c>
      <c r="L150"/>
      <c r="M150"/>
      <c r="N150"/>
      <c r="O150" s="3"/>
      <c r="P150" s="3"/>
      <c r="Q150" s="3"/>
      <c r="R150" s="3"/>
      <c r="S150" s="3"/>
      <c r="T150" s="923"/>
      <c r="U150" s="923"/>
      <c r="V150" s="923"/>
      <c r="W150" s="923"/>
      <c r="X150" s="923"/>
      <c r="Y150" s="923"/>
      <c r="Z150" s="923"/>
      <c r="AA150" s="923"/>
      <c r="AB150" s="923"/>
      <c r="AC150" s="923"/>
      <c r="AD150" s="923"/>
      <c r="AG150" s="489" t="s">
        <v>4050</v>
      </c>
      <c r="AH150" t="s">
        <v>476</v>
      </c>
      <c r="AI150"/>
      <c r="AJ150" t="s">
        <v>1657</v>
      </c>
      <c r="AK150">
        <v>6205</v>
      </c>
      <c r="AL150" t="s">
        <v>4359</v>
      </c>
      <c r="AM150" t="s">
        <v>8722</v>
      </c>
      <c r="AN150" t="s">
        <v>2375</v>
      </c>
      <c r="AO150" s="1295" t="str">
        <f t="shared" si="32"/>
        <v>M</v>
      </c>
      <c r="AS150" s="489" t="s">
        <v>4637</v>
      </c>
      <c r="AT150" s="489">
        <v>1</v>
      </c>
      <c r="AU150" s="574"/>
      <c r="AV150" s="574"/>
      <c r="AW150" s="489"/>
      <c r="BB150" s="489" t="str">
        <f t="shared" si="33"/>
        <v>122 - HANDWASH</v>
      </c>
      <c r="BC150" s="1299" t="s">
        <v>8258</v>
      </c>
      <c r="BD150" s="1298" t="s">
        <v>8259</v>
      </c>
      <c r="BE150" s="1298" t="s">
        <v>8259</v>
      </c>
      <c r="BF150" s="828">
        <v>44078</v>
      </c>
      <c r="BH150" s="1299" t="s">
        <v>8362</v>
      </c>
      <c r="BR150" s="51"/>
      <c r="BS150" s="51"/>
      <c r="BT150" s="531" t="s">
        <v>8549</v>
      </c>
      <c r="BU150" s="51"/>
      <c r="BV150" s="51"/>
      <c r="BW150" s="51"/>
      <c r="BX150" s="51"/>
      <c r="BY150" s="91" t="s">
        <v>1231</v>
      </c>
      <c r="BZ150" s="51" t="s">
        <v>1427</v>
      </c>
      <c r="CA150" s="51"/>
      <c r="CN150" s="2">
        <v>6104</v>
      </c>
      <c r="CO150" s="489" t="str">
        <f t="shared" si="34"/>
        <v>GLASSER</v>
      </c>
      <c r="CP150" s="489" t="str">
        <f t="shared" si="35"/>
        <v>XEUR</v>
      </c>
      <c r="CQ150" s="489">
        <f t="shared" si="36"/>
        <v>44572</v>
      </c>
      <c r="CR150" s="489">
        <f t="shared" si="37"/>
        <v>9808.9507640000011</v>
      </c>
      <c r="CS150" s="847">
        <f t="shared" si="40"/>
        <v>0.22006979188728351</v>
      </c>
      <c r="CV150" s="489">
        <f t="shared" si="39"/>
        <v>7022</v>
      </c>
      <c r="CW150" s="2" t="s">
        <v>6498</v>
      </c>
      <c r="CX150" s="2" t="s">
        <v>290</v>
      </c>
      <c r="CY150" s="2" t="s">
        <v>1676</v>
      </c>
      <c r="CZ150" s="572"/>
      <c r="DA150" s="489"/>
      <c r="DB150" s="2">
        <v>6105</v>
      </c>
      <c r="DC150" s="2" t="s">
        <v>1600</v>
      </c>
      <c r="DD150" s="489"/>
      <c r="DH150" s="2">
        <v>6207</v>
      </c>
      <c r="DI150" s="2" t="s">
        <v>6787</v>
      </c>
      <c r="DJ150" s="2">
        <v>158786</v>
      </c>
      <c r="DK150" s="2">
        <v>28010.889818000018</v>
      </c>
      <c r="DL150" s="2">
        <v>0.17640654603050657</v>
      </c>
      <c r="DN150" s="2">
        <v>6435</v>
      </c>
      <c r="DO150" s="2">
        <v>592621</v>
      </c>
      <c r="DP150" s="2">
        <v>29091.786416999992</v>
      </c>
      <c r="DQ150" s="2">
        <v>4.9090036325071154E-2</v>
      </c>
      <c r="DT150" s="489">
        <f t="shared" si="38"/>
        <v>6104</v>
      </c>
      <c r="DU150" s="2" t="s">
        <v>6423</v>
      </c>
      <c r="DV150" s="2" t="s">
        <v>1599</v>
      </c>
      <c r="DW150" s="2" t="s">
        <v>4049</v>
      </c>
    </row>
    <row r="151" spans="1:127">
      <c r="A151" s="1610">
        <v>6676</v>
      </c>
      <c r="B151" s="1612" t="s">
        <v>283</v>
      </c>
      <c r="C151" s="909" t="str">
        <f t="shared" si="31"/>
        <v/>
      </c>
      <c r="D151" s="1278"/>
      <c r="E151" s="900"/>
      <c r="F151" s="900"/>
      <c r="G151" s="447"/>
      <c r="H151" s="447"/>
      <c r="I151"/>
      <c r="J151">
        <v>6</v>
      </c>
      <c r="K151" t="s">
        <v>6847</v>
      </c>
      <c r="L151"/>
      <c r="M151"/>
      <c r="N151"/>
      <c r="O151" s="3"/>
      <c r="P151" s="3"/>
      <c r="Q151" s="3"/>
      <c r="R151" s="3"/>
      <c r="S151" s="3"/>
      <c r="T151" s="923"/>
      <c r="U151" s="923"/>
      <c r="V151" s="923"/>
      <c r="W151" s="923"/>
      <c r="X151" s="923"/>
      <c r="Y151" s="923"/>
      <c r="Z151" s="923"/>
      <c r="AA151" s="923"/>
      <c r="AB151" s="923"/>
      <c r="AC151" s="923"/>
      <c r="AD151" s="923"/>
      <c r="AG151" s="489" t="s">
        <v>4050</v>
      </c>
      <c r="AH151" t="s">
        <v>476</v>
      </c>
      <c r="AI151"/>
      <c r="AJ151" t="s">
        <v>1630</v>
      </c>
      <c r="AK151">
        <v>6206</v>
      </c>
      <c r="AL151" t="s">
        <v>4360</v>
      </c>
      <c r="AM151" t="s">
        <v>1639</v>
      </c>
      <c r="AN151" t="s">
        <v>1653</v>
      </c>
      <c r="AO151" s="1295" t="str">
        <f t="shared" si="32"/>
        <v>P</v>
      </c>
      <c r="AS151" s="489" t="s">
        <v>4644</v>
      </c>
      <c r="AT151" s="489">
        <v>1</v>
      </c>
      <c r="AU151" s="574"/>
      <c r="AV151" s="574"/>
      <c r="AW151" s="489"/>
      <c r="BB151" s="489" t="str">
        <f t="shared" si="33"/>
        <v>288 - HANGING</v>
      </c>
      <c r="BC151" s="1299" t="s">
        <v>9552</v>
      </c>
      <c r="BD151" s="1298" t="s">
        <v>9553</v>
      </c>
      <c r="BE151" s="1298" t="s">
        <v>9553</v>
      </c>
      <c r="BF151" s="828">
        <v>44740</v>
      </c>
      <c r="BH151" s="1299" t="s">
        <v>9016</v>
      </c>
      <c r="BR151" s="51"/>
      <c r="BS151" s="51"/>
      <c r="BT151" s="1303" t="s">
        <v>8548</v>
      </c>
      <c r="BU151" s="51"/>
      <c r="BV151" s="51"/>
      <c r="BW151" s="51"/>
      <c r="BX151" s="51"/>
      <c r="BY151" s="91" t="s">
        <v>1232</v>
      </c>
      <c r="BZ151" s="51" t="s">
        <v>1425</v>
      </c>
      <c r="CA151" s="51"/>
      <c r="CN151" s="2">
        <v>6105</v>
      </c>
      <c r="CO151" s="489" t="str">
        <f t="shared" si="34"/>
        <v>POLISH POTTERY</v>
      </c>
      <c r="CP151" s="489" t="str">
        <f t="shared" si="35"/>
        <v>XEUR</v>
      </c>
      <c r="CQ151" s="489">
        <f t="shared" si="36"/>
        <v>198366</v>
      </c>
      <c r="CR151" s="489">
        <f t="shared" si="37"/>
        <v>9557.2345960000021</v>
      </c>
      <c r="CS151" s="847">
        <f t="shared" si="40"/>
        <v>4.817980196202979E-2</v>
      </c>
      <c r="CV151" s="489">
        <f t="shared" si="39"/>
        <v>7023</v>
      </c>
      <c r="CW151" s="2" t="s">
        <v>6499</v>
      </c>
      <c r="CX151" s="2" t="s">
        <v>291</v>
      </c>
      <c r="CY151" s="2" t="s">
        <v>1676</v>
      </c>
      <c r="CZ151" s="572"/>
      <c r="DA151" s="489"/>
      <c r="DB151" s="2">
        <v>6107</v>
      </c>
      <c r="DC151" s="2" t="s">
        <v>1601</v>
      </c>
      <c r="DD151" s="489"/>
      <c r="DH151" s="2">
        <v>6220</v>
      </c>
      <c r="DI151" s="2" t="s">
        <v>6454</v>
      </c>
      <c r="DJ151" s="2">
        <v>1205649</v>
      </c>
      <c r="DK151" s="2">
        <v>50998.51933600007</v>
      </c>
      <c r="DL151" s="2">
        <v>4.2299640555418759E-2</v>
      </c>
      <c r="DN151" s="2">
        <v>6659</v>
      </c>
      <c r="DO151" s="2">
        <v>29542</v>
      </c>
      <c r="DP151" s="2">
        <v>53634.555460000032</v>
      </c>
      <c r="DQ151" s="2">
        <v>1.8155356935887899</v>
      </c>
      <c r="DT151" s="489">
        <f t="shared" si="38"/>
        <v>6105</v>
      </c>
      <c r="DU151" s="2" t="s">
        <v>6424</v>
      </c>
      <c r="DV151" s="2" t="s">
        <v>1600</v>
      </c>
      <c r="DW151" s="2" t="s">
        <v>4049</v>
      </c>
    </row>
    <row r="152" spans="1:127">
      <c r="A152" s="1610">
        <v>6691</v>
      </c>
      <c r="B152" s="1612" t="s">
        <v>8699</v>
      </c>
      <c r="C152" s="909" t="str">
        <f t="shared" si="31"/>
        <v/>
      </c>
      <c r="D152" s="1278"/>
      <c r="E152" s="900"/>
      <c r="F152" s="900"/>
      <c r="G152" s="447"/>
      <c r="H152" s="447"/>
      <c r="I152"/>
      <c r="J152">
        <v>7</v>
      </c>
      <c r="K152" t="s">
        <v>6848</v>
      </c>
      <c r="L152"/>
      <c r="M152"/>
      <c r="N152"/>
      <c r="O152" s="3"/>
      <c r="P152" s="3"/>
      <c r="Q152" s="3"/>
      <c r="R152" s="3"/>
      <c r="S152" s="3"/>
      <c r="T152" s="923"/>
      <c r="U152" s="923"/>
      <c r="V152" s="923"/>
      <c r="W152" s="923"/>
      <c r="X152" s="923"/>
      <c r="Y152" s="923"/>
      <c r="Z152" s="923"/>
      <c r="AA152" s="923"/>
      <c r="AB152" s="923"/>
      <c r="AC152" s="923"/>
      <c r="AD152" s="923"/>
      <c r="AG152" s="489" t="s">
        <v>4050</v>
      </c>
      <c r="AH152" t="s">
        <v>476</v>
      </c>
      <c r="AI152"/>
      <c r="AJ152" t="s">
        <v>1649</v>
      </c>
      <c r="AK152">
        <v>6207</v>
      </c>
      <c r="AL152" t="s">
        <v>6788</v>
      </c>
      <c r="AM152" t="s">
        <v>8722</v>
      </c>
      <c r="AN152" t="s">
        <v>2375</v>
      </c>
      <c r="AO152" s="1295" t="str">
        <f t="shared" si="32"/>
        <v>M</v>
      </c>
      <c r="AS152" s="489" t="s">
        <v>4648</v>
      </c>
      <c r="AT152" s="489">
        <v>1</v>
      </c>
      <c r="AU152" s="574"/>
      <c r="AV152" s="574"/>
      <c r="AW152" s="489"/>
      <c r="BB152" s="489" t="str">
        <f t="shared" si="33"/>
        <v>35 - HARVEST</v>
      </c>
      <c r="BC152" s="1299" t="s">
        <v>5231</v>
      </c>
      <c r="BD152" s="1298" t="s">
        <v>279</v>
      </c>
      <c r="BE152" s="1298" t="s">
        <v>279</v>
      </c>
      <c r="BF152" s="828">
        <v>41859</v>
      </c>
      <c r="BH152" s="1296" t="s">
        <v>1606</v>
      </c>
      <c r="BR152" s="51"/>
      <c r="BS152" s="51"/>
      <c r="BT152" s="1303" t="s">
        <v>8548</v>
      </c>
      <c r="BU152" s="51"/>
      <c r="BV152" s="51"/>
      <c r="BW152" s="51"/>
      <c r="BX152" s="51"/>
      <c r="BY152" s="91" t="s">
        <v>1233</v>
      </c>
      <c r="BZ152" s="51" t="s">
        <v>1434</v>
      </c>
      <c r="CA152" s="51"/>
      <c r="CN152" s="2">
        <v>6107</v>
      </c>
      <c r="CO152" s="489" t="str">
        <f t="shared" si="34"/>
        <v>GERMANY/OTHER</v>
      </c>
      <c r="CP152" s="489" t="str">
        <f t="shared" si="35"/>
        <v>XEUR</v>
      </c>
      <c r="CQ152" s="489">
        <f t="shared" si="36"/>
        <v>26397</v>
      </c>
      <c r="CR152" s="489">
        <f t="shared" si="37"/>
        <v>452.26994200000019</v>
      </c>
      <c r="CS152" s="847">
        <f t="shared" si="40"/>
        <v>1.7133384172443845E-2</v>
      </c>
      <c r="CV152" s="489">
        <f t="shared" si="39"/>
        <v>7025</v>
      </c>
      <c r="CW152" s="2" t="s">
        <v>6500</v>
      </c>
      <c r="CX152" s="2" t="s">
        <v>292</v>
      </c>
      <c r="CY152" s="2" t="s">
        <v>1676</v>
      </c>
      <c r="CZ152" s="572"/>
      <c r="DA152" s="489"/>
      <c r="DB152" s="2">
        <v>6108</v>
      </c>
      <c r="DC152" s="2" t="s">
        <v>2349</v>
      </c>
      <c r="DD152" s="489"/>
      <c r="DH152" s="2">
        <v>6222</v>
      </c>
      <c r="DI152" s="2" t="s">
        <v>6455</v>
      </c>
      <c r="DJ152" s="2">
        <v>1950367</v>
      </c>
      <c r="DK152" s="2">
        <v>65791.315709000031</v>
      </c>
      <c r="DL152" s="2">
        <v>3.3732787577414935E-2</v>
      </c>
      <c r="DN152" s="2">
        <v>6667</v>
      </c>
      <c r="DO152" s="2">
        <v>53310</v>
      </c>
      <c r="DP152" s="2">
        <v>49532.670855999997</v>
      </c>
      <c r="DQ152" s="2">
        <v>0.92914407908459951</v>
      </c>
      <c r="DT152" s="489">
        <f t="shared" si="38"/>
        <v>6107</v>
      </c>
      <c r="DU152" s="2" t="s">
        <v>6425</v>
      </c>
      <c r="DV152" s="2" t="s">
        <v>1601</v>
      </c>
      <c r="DW152" s="2" t="s">
        <v>4049</v>
      </c>
    </row>
    <row r="153" spans="1:127">
      <c r="A153" s="1610">
        <v>6692</v>
      </c>
      <c r="B153" s="1612" t="s">
        <v>8700</v>
      </c>
      <c r="C153" s="909" t="str">
        <f t="shared" si="31"/>
        <v/>
      </c>
      <c r="D153" s="1278"/>
      <c r="E153" s="900"/>
      <c r="F153" s="900"/>
      <c r="G153" s="447"/>
      <c r="H153" s="447"/>
      <c r="I153"/>
      <c r="J153"/>
      <c r="K153"/>
      <c r="L153"/>
      <c r="M153"/>
      <c r="N153"/>
      <c r="O153" s="3"/>
      <c r="P153" s="3"/>
      <c r="Q153" s="3"/>
      <c r="R153" s="3"/>
      <c r="S153" s="3"/>
      <c r="T153" s="923"/>
      <c r="U153" s="923"/>
      <c r="V153" s="923"/>
      <c r="W153" s="923"/>
      <c r="X153" s="923"/>
      <c r="Y153" s="923"/>
      <c r="Z153" s="923"/>
      <c r="AA153" s="923"/>
      <c r="AB153" s="923"/>
      <c r="AC153" s="923"/>
      <c r="AD153" s="923"/>
      <c r="AG153" s="489" t="s">
        <v>4050</v>
      </c>
      <c r="AH153" t="s">
        <v>476</v>
      </c>
      <c r="AI153"/>
      <c r="AJ153" t="s">
        <v>1668</v>
      </c>
      <c r="AK153">
        <v>6220</v>
      </c>
      <c r="AL153" t="s">
        <v>340</v>
      </c>
      <c r="AM153" t="s">
        <v>1639</v>
      </c>
      <c r="AN153" t="s">
        <v>1653</v>
      </c>
      <c r="AO153" s="1295" t="str">
        <f t="shared" si="32"/>
        <v>P</v>
      </c>
      <c r="AS153" s="489" t="s">
        <v>4649</v>
      </c>
      <c r="AT153" s="489">
        <v>1</v>
      </c>
      <c r="AU153" s="574"/>
      <c r="AV153" s="574"/>
      <c r="AW153" s="489"/>
      <c r="BB153" s="489" t="str">
        <f t="shared" si="33"/>
        <v>95 - HEAVY WEIGHT</v>
      </c>
      <c r="BC153" s="1296" t="s">
        <v>8306</v>
      </c>
      <c r="BD153" s="1297" t="s">
        <v>8307</v>
      </c>
      <c r="BE153" s="1297" t="s">
        <v>8308</v>
      </c>
      <c r="BF153" s="829">
        <v>44018</v>
      </c>
      <c r="BH153" s="1299" t="s">
        <v>5351</v>
      </c>
      <c r="BR153" s="51"/>
      <c r="BS153" s="51"/>
      <c r="BT153" s="531" t="s">
        <v>8549</v>
      </c>
      <c r="BU153" s="51"/>
      <c r="BV153" s="51"/>
      <c r="BW153" s="51"/>
      <c r="BX153" s="51"/>
      <c r="BY153" s="91" t="s">
        <v>1234</v>
      </c>
      <c r="BZ153" s="51" t="s">
        <v>1426</v>
      </c>
      <c r="CA153" s="51"/>
      <c r="CN153" s="2">
        <v>6108</v>
      </c>
      <c r="CO153" s="489" t="str">
        <f t="shared" si="34"/>
        <v>EUROPE OTHER</v>
      </c>
      <c r="CP153" s="489" t="str">
        <f t="shared" si="35"/>
        <v>XEUR</v>
      </c>
      <c r="CQ153" s="489">
        <f t="shared" si="36"/>
        <v>62045</v>
      </c>
      <c r="CR153" s="489">
        <f t="shared" si="37"/>
        <v>2588.8356679999997</v>
      </c>
      <c r="CS153" s="847">
        <f t="shared" si="40"/>
        <v>4.1725129631718906E-2</v>
      </c>
      <c r="CV153" s="489">
        <f t="shared" si="39"/>
        <v>7026</v>
      </c>
      <c r="CW153" s="2" t="s">
        <v>6501</v>
      </c>
      <c r="CX153" s="2" t="s">
        <v>1611</v>
      </c>
      <c r="CY153" s="2" t="s">
        <v>1676</v>
      </c>
      <c r="CZ153" s="572"/>
      <c r="DA153" s="489"/>
      <c r="DB153" s="2">
        <v>6110</v>
      </c>
      <c r="DC153" s="2" t="s">
        <v>6217</v>
      </c>
      <c r="DD153" s="489"/>
      <c r="DH153" s="2">
        <v>6223</v>
      </c>
      <c r="DI153" s="2" t="s">
        <v>6456</v>
      </c>
      <c r="DJ153" s="2">
        <v>556949</v>
      </c>
      <c r="DK153" s="2">
        <v>21584.672974000001</v>
      </c>
      <c r="DL153" s="2">
        <v>3.8755205546647901E-2</v>
      </c>
      <c r="DN153" s="2">
        <v>6669</v>
      </c>
      <c r="DO153" s="2">
        <v>178376</v>
      </c>
      <c r="DP153" s="2">
        <v>523691.73235000024</v>
      </c>
      <c r="DQ153" s="2">
        <v>2.9358867356034457</v>
      </c>
      <c r="DT153" s="489">
        <f t="shared" si="38"/>
        <v>6108</v>
      </c>
      <c r="DU153" s="2" t="s">
        <v>6426</v>
      </c>
      <c r="DV153" s="2" t="s">
        <v>2349</v>
      </c>
      <c r="DW153" s="2" t="s">
        <v>4049</v>
      </c>
    </row>
    <row r="154" spans="1:127">
      <c r="A154" s="1610">
        <v>6693</v>
      </c>
      <c r="B154" s="1612" t="s">
        <v>8701</v>
      </c>
      <c r="C154" s="909" t="str">
        <f t="shared" si="31"/>
        <v/>
      </c>
      <c r="D154" s="1278"/>
      <c r="E154" s="900"/>
      <c r="F154" s="900"/>
      <c r="G154" s="447"/>
      <c r="H154" s="447"/>
      <c r="I154" s="488">
        <v>43889</v>
      </c>
      <c r="J154" t="s">
        <v>6851</v>
      </c>
      <c r="K154"/>
      <c r="L154"/>
      <c r="M154"/>
      <c r="N154"/>
      <c r="O154" s="3"/>
      <c r="P154" s="3"/>
      <c r="Q154" s="3"/>
      <c r="R154" s="3"/>
      <c r="S154" s="3"/>
      <c r="T154" s="923"/>
      <c r="U154" s="923"/>
      <c r="V154" s="923"/>
      <c r="W154" s="923"/>
      <c r="X154" s="923"/>
      <c r="Y154" s="923"/>
      <c r="Z154" s="923"/>
      <c r="AA154" s="923"/>
      <c r="AB154" s="923"/>
      <c r="AC154" s="923"/>
      <c r="AD154" s="923"/>
      <c r="AG154" s="489" t="s">
        <v>4050</v>
      </c>
      <c r="AH154" t="s">
        <v>476</v>
      </c>
      <c r="AI154"/>
      <c r="AJ154" t="s">
        <v>1668</v>
      </c>
      <c r="AK154">
        <v>6222</v>
      </c>
      <c r="AL154" t="s">
        <v>8715</v>
      </c>
      <c r="AM154" t="s">
        <v>1639</v>
      </c>
      <c r="AN154" t="s">
        <v>1653</v>
      </c>
      <c r="AO154" s="1295" t="str">
        <f t="shared" si="32"/>
        <v>P</v>
      </c>
      <c r="AS154" s="489" t="s">
        <v>3443</v>
      </c>
      <c r="AT154" s="489">
        <v>1</v>
      </c>
      <c r="AU154" s="574"/>
      <c r="AV154" s="574"/>
      <c r="AW154" s="489"/>
      <c r="BB154" s="489" t="str">
        <f t="shared" si="33"/>
        <v>62 - HEXDECO</v>
      </c>
      <c r="BC154" s="1299" t="s">
        <v>5287</v>
      </c>
      <c r="BD154" s="1298" t="s">
        <v>5288</v>
      </c>
      <c r="BE154" s="1298" t="s">
        <v>5289</v>
      </c>
      <c r="BF154" s="828">
        <v>43454</v>
      </c>
      <c r="BH154" s="1296" t="s">
        <v>5610</v>
      </c>
      <c r="BR154" s="51"/>
      <c r="BS154" s="51"/>
      <c r="BT154" s="1303" t="s">
        <v>8548</v>
      </c>
      <c r="BU154" s="51"/>
      <c r="BV154" s="51"/>
      <c r="BW154" s="51"/>
      <c r="BX154" s="51"/>
      <c r="BY154" s="91" t="s">
        <v>1235</v>
      </c>
      <c r="BZ154" s="51" t="s">
        <v>1437</v>
      </c>
      <c r="CA154" s="51"/>
      <c r="CN154" s="2">
        <v>6110</v>
      </c>
      <c r="CO154" s="489" t="str">
        <f t="shared" si="34"/>
        <v>UNDER GLASS ART</v>
      </c>
      <c r="CP154" s="489" t="str">
        <f t="shared" si="35"/>
        <v>WALL</v>
      </c>
      <c r="CQ154" s="489">
        <f t="shared" si="36"/>
        <v>60918</v>
      </c>
      <c r="CR154" s="489">
        <f t="shared" si="37"/>
        <v>32469.427413000056</v>
      </c>
      <c r="CS154" s="847">
        <f t="shared" si="40"/>
        <v>0.53300219004235294</v>
      </c>
      <c r="CV154" s="489">
        <f t="shared" si="39"/>
        <v>7027</v>
      </c>
      <c r="CW154" s="2" t="s">
        <v>6502</v>
      </c>
      <c r="CX154" s="2" t="s">
        <v>1612</v>
      </c>
      <c r="CY154" s="2" t="s">
        <v>1676</v>
      </c>
      <c r="CZ154" s="572"/>
      <c r="DA154" s="489"/>
      <c r="DB154" s="2">
        <v>6112</v>
      </c>
      <c r="DC154" s="2" t="s">
        <v>254</v>
      </c>
      <c r="DD154" s="489"/>
      <c r="DH154" s="2">
        <v>6224</v>
      </c>
      <c r="DI154" s="2" t="s">
        <v>6457</v>
      </c>
      <c r="DJ154" s="2">
        <v>189344</v>
      </c>
      <c r="DK154" s="2">
        <v>8694.5180259999961</v>
      </c>
      <c r="DL154" s="2">
        <v>4.591916314221732E-2</v>
      </c>
      <c r="DN154" s="2">
        <v>6671</v>
      </c>
      <c r="DO154" s="2">
        <v>576260</v>
      </c>
      <c r="DP154" s="2">
        <v>412357.08231500012</v>
      </c>
      <c r="DQ154" s="2">
        <v>0.71557470987922145</v>
      </c>
      <c r="DT154" s="489">
        <f t="shared" si="38"/>
        <v>6110</v>
      </c>
      <c r="DU154" s="2" t="s">
        <v>6427</v>
      </c>
      <c r="DV154" s="2" t="s">
        <v>6217</v>
      </c>
      <c r="DW154" s="2" t="s">
        <v>1650</v>
      </c>
    </row>
    <row r="155" spans="1:127">
      <c r="A155" s="1610">
        <v>6720</v>
      </c>
      <c r="B155" s="1612" t="s">
        <v>8763</v>
      </c>
      <c r="C155" s="909" t="str">
        <f t="shared" si="31"/>
        <v/>
      </c>
      <c r="D155" s="1278"/>
      <c r="E155" s="900"/>
      <c r="F155" s="900"/>
      <c r="G155" s="447"/>
      <c r="H155" s="447"/>
      <c r="I155"/>
      <c r="J155">
        <v>1</v>
      </c>
      <c r="K155" t="s">
        <v>6852</v>
      </c>
      <c r="L155"/>
      <c r="M155"/>
      <c r="N155"/>
      <c r="O155" s="3"/>
      <c r="P155" s="3"/>
      <c r="Q155" s="3"/>
      <c r="R155" s="3"/>
      <c r="S155" s="3"/>
      <c r="T155" s="923"/>
      <c r="U155" s="923"/>
      <c r="V155" s="923"/>
      <c r="W155" s="923"/>
      <c r="X155" s="923"/>
      <c r="Y155" s="923"/>
      <c r="Z155" s="923"/>
      <c r="AA155" s="923"/>
      <c r="AB155" s="923"/>
      <c r="AC155" s="923"/>
      <c r="AD155" s="923"/>
      <c r="AG155" s="489" t="s">
        <v>4050</v>
      </c>
      <c r="AH155" t="s">
        <v>5174</v>
      </c>
      <c r="AI155"/>
      <c r="AJ155" t="s">
        <v>1668</v>
      </c>
      <c r="AK155">
        <v>6223</v>
      </c>
      <c r="AL155" t="s">
        <v>8716</v>
      </c>
      <c r="AM155" t="s">
        <v>1639</v>
      </c>
      <c r="AN155" t="s">
        <v>1653</v>
      </c>
      <c r="AO155" s="1295" t="str">
        <f t="shared" si="32"/>
        <v>P</v>
      </c>
      <c r="AS155" s="489" t="s">
        <v>4656</v>
      </c>
      <c r="AT155" s="489">
        <v>1</v>
      </c>
      <c r="AU155" s="574"/>
      <c r="AV155" s="574"/>
      <c r="AW155" s="489"/>
      <c r="BB155" s="489" t="str">
        <f t="shared" si="33"/>
        <v>172 - HIDE/FUR</v>
      </c>
      <c r="BC155" s="1299" t="s">
        <v>8829</v>
      </c>
      <c r="BD155" s="1298" t="s">
        <v>8830</v>
      </c>
      <c r="BE155" s="1298" t="s">
        <v>8830</v>
      </c>
      <c r="BF155" s="828">
        <v>44320</v>
      </c>
      <c r="BH155" s="1299" t="s">
        <v>5352</v>
      </c>
      <c r="BR155" s="51"/>
      <c r="BS155" s="51"/>
      <c r="BT155" s="1303" t="s">
        <v>8548</v>
      </c>
      <c r="BU155" s="51"/>
      <c r="BV155" s="51"/>
      <c r="BW155" s="51"/>
      <c r="BX155" s="51"/>
      <c r="BY155" s="91" t="s">
        <v>1236</v>
      </c>
      <c r="BZ155" s="51" t="s">
        <v>1439</v>
      </c>
      <c r="CA155" s="51"/>
      <c r="CN155" s="2">
        <v>6112</v>
      </c>
      <c r="CO155" s="489" t="str">
        <f t="shared" si="34"/>
        <v>MIRRORS</v>
      </c>
      <c r="CP155" s="489" t="str">
        <f t="shared" si="35"/>
        <v>WALL</v>
      </c>
      <c r="CQ155" s="489">
        <f t="shared" si="36"/>
        <v>91016</v>
      </c>
      <c r="CR155" s="489">
        <f t="shared" si="37"/>
        <v>175851.02332100013</v>
      </c>
      <c r="CS155" s="847">
        <f t="shared" si="40"/>
        <v>1.9320891197262033</v>
      </c>
      <c r="CV155" s="489">
        <f t="shared" si="39"/>
        <v>7028</v>
      </c>
      <c r="CW155" s="2" t="s">
        <v>6503</v>
      </c>
      <c r="CX155" s="2" t="s">
        <v>1613</v>
      </c>
      <c r="CY155" s="2" t="s">
        <v>1676</v>
      </c>
      <c r="CZ155" s="572"/>
      <c r="DA155" s="489"/>
      <c r="DB155" s="2">
        <v>6116</v>
      </c>
      <c r="DC155" s="2" t="s">
        <v>6218</v>
      </c>
      <c r="DD155" s="489"/>
      <c r="DH155" s="2">
        <v>6230</v>
      </c>
      <c r="DI155" s="2" t="s">
        <v>6458</v>
      </c>
      <c r="DJ155" s="2">
        <v>1202127</v>
      </c>
      <c r="DK155" s="2">
        <v>47922.615903000013</v>
      </c>
      <c r="DL155" s="2">
        <v>3.98648528009104E-2</v>
      </c>
      <c r="DN155" s="2">
        <v>6672</v>
      </c>
      <c r="DO155" s="2">
        <v>124619</v>
      </c>
      <c r="DP155" s="2">
        <v>129035.54570000025</v>
      </c>
      <c r="DQ155" s="2">
        <v>1.0354403879023284</v>
      </c>
      <c r="DT155" s="489">
        <f t="shared" si="38"/>
        <v>6112</v>
      </c>
      <c r="DU155" s="2" t="s">
        <v>6428</v>
      </c>
      <c r="DV155" s="2" t="s">
        <v>254</v>
      </c>
      <c r="DW155" s="2" t="s">
        <v>1650</v>
      </c>
    </row>
    <row r="156" spans="1:127">
      <c r="A156" s="1610">
        <v>6732</v>
      </c>
      <c r="B156" s="1612" t="s">
        <v>8708</v>
      </c>
      <c r="C156" s="909" t="str">
        <f t="shared" ref="C156:C177" si="41">IFERROR(IF(VLOOKUP(A148,nobreakpack,1,0)=A148,"No",""),"")</f>
        <v/>
      </c>
      <c r="D156" s="1278"/>
      <c r="E156" s="900"/>
      <c r="F156" s="900"/>
      <c r="G156" s="447"/>
      <c r="H156" s="447"/>
      <c r="I156"/>
      <c r="J156"/>
      <c r="K156"/>
      <c r="L156"/>
      <c r="M156"/>
      <c r="N156"/>
      <c r="O156" s="3"/>
      <c r="P156" s="3"/>
      <c r="Q156" s="3"/>
      <c r="R156" s="3"/>
      <c r="S156" s="3"/>
      <c r="T156" s="923"/>
      <c r="U156" s="923"/>
      <c r="V156" s="923"/>
      <c r="W156" s="923"/>
      <c r="X156" s="923"/>
      <c r="Y156" s="923"/>
      <c r="Z156" s="923"/>
      <c r="AA156" s="923"/>
      <c r="AB156" s="923"/>
      <c r="AC156" s="923"/>
      <c r="AD156" s="923"/>
      <c r="AG156" s="489" t="s">
        <v>4050</v>
      </c>
      <c r="AH156" t="s">
        <v>476</v>
      </c>
      <c r="AI156"/>
      <c r="AJ156" t="s">
        <v>1668</v>
      </c>
      <c r="AK156">
        <v>6224</v>
      </c>
      <c r="AL156" t="s">
        <v>7855</v>
      </c>
      <c r="AM156" t="s">
        <v>1639</v>
      </c>
      <c r="AN156" t="s">
        <v>1653</v>
      </c>
      <c r="AO156" s="1295" t="str">
        <f t="shared" si="32"/>
        <v>P</v>
      </c>
      <c r="AS156" s="489" t="s">
        <v>4657</v>
      </c>
      <c r="AT156" s="489">
        <v>1</v>
      </c>
      <c r="AU156" s="574"/>
      <c r="AV156" s="574"/>
      <c r="AW156" s="489"/>
      <c r="BB156" s="489" t="str">
        <f t="shared" si="33"/>
        <v>36 - HOLIDAY</v>
      </c>
      <c r="BC156" s="1296" t="s">
        <v>5232</v>
      </c>
      <c r="BD156" s="1297" t="s">
        <v>5233</v>
      </c>
      <c r="BE156" s="1297" t="s">
        <v>5233</v>
      </c>
      <c r="BF156" s="829">
        <v>41859</v>
      </c>
      <c r="BH156" s="1296" t="s">
        <v>5353</v>
      </c>
      <c r="BR156" s="51"/>
      <c r="BS156" s="51"/>
      <c r="BT156" s="531" t="s">
        <v>8549</v>
      </c>
      <c r="BU156" s="51"/>
      <c r="BV156" s="51"/>
      <c r="BW156" s="51"/>
      <c r="BX156" s="51"/>
      <c r="BY156" s="91" t="s">
        <v>1237</v>
      </c>
      <c r="BZ156" s="51" t="s">
        <v>136</v>
      </c>
      <c r="CA156" s="51"/>
      <c r="CN156" s="2">
        <v>6116</v>
      </c>
      <c r="CO156" s="489" t="str">
        <f t="shared" si="34"/>
        <v>CANVAS ART</v>
      </c>
      <c r="CP156" s="489" t="str">
        <f t="shared" si="35"/>
        <v>WALL</v>
      </c>
      <c r="CQ156" s="489">
        <f t="shared" si="36"/>
        <v>150911</v>
      </c>
      <c r="CR156" s="489">
        <f t="shared" si="37"/>
        <v>120866.28874400006</v>
      </c>
      <c r="CS156" s="847">
        <f t="shared" si="40"/>
        <v>0.8009110584649235</v>
      </c>
      <c r="CV156" s="489">
        <f t="shared" si="39"/>
        <v>7034</v>
      </c>
      <c r="CW156" s="2" t="s">
        <v>6504</v>
      </c>
      <c r="CX156" s="2" t="s">
        <v>293</v>
      </c>
      <c r="CY156" s="2" t="s">
        <v>1676</v>
      </c>
      <c r="CZ156" s="572"/>
      <c r="DA156" s="489"/>
      <c r="DB156" s="2">
        <v>6120</v>
      </c>
      <c r="DC156" s="2" t="s">
        <v>255</v>
      </c>
      <c r="DD156" s="489"/>
      <c r="DH156" s="2">
        <v>6250</v>
      </c>
      <c r="DI156" s="2" t="s">
        <v>6459</v>
      </c>
      <c r="DJ156" s="2">
        <v>552723</v>
      </c>
      <c r="DK156" s="2">
        <v>36319.848551999996</v>
      </c>
      <c r="DL156" s="2">
        <v>6.5710760275942914E-2</v>
      </c>
      <c r="DN156" s="2">
        <v>6675</v>
      </c>
      <c r="DO156" s="2">
        <v>1113764</v>
      </c>
      <c r="DP156" s="2">
        <v>324479.93675100052</v>
      </c>
      <c r="DQ156" s="2">
        <v>0.29133634841043571</v>
      </c>
      <c r="DT156" s="489">
        <f t="shared" si="38"/>
        <v>6116</v>
      </c>
      <c r="DU156" s="2" t="s">
        <v>6429</v>
      </c>
      <c r="DV156" s="2" t="s">
        <v>6218</v>
      </c>
      <c r="DW156" s="2" t="s">
        <v>1650</v>
      </c>
    </row>
    <row r="157" spans="1:127">
      <c r="A157" s="1610">
        <v>6734</v>
      </c>
      <c r="B157" s="1612" t="s">
        <v>5778</v>
      </c>
      <c r="C157" s="909" t="str">
        <f t="shared" si="41"/>
        <v/>
      </c>
      <c r="D157" s="1278"/>
      <c r="E157" s="900"/>
      <c r="F157" s="900"/>
      <c r="G157" s="447"/>
      <c r="H157" s="447"/>
      <c r="I157"/>
      <c r="J157"/>
      <c r="K157"/>
      <c r="L157"/>
      <c r="M157"/>
      <c r="N157"/>
      <c r="O157" s="3"/>
      <c r="P157" s="3"/>
      <c r="Q157" s="3"/>
      <c r="R157" s="3"/>
      <c r="S157" s="3"/>
      <c r="T157" s="923"/>
      <c r="U157" s="923"/>
      <c r="V157" s="923"/>
      <c r="W157" s="923"/>
      <c r="X157" s="923"/>
      <c r="Y157" s="923"/>
      <c r="Z157" s="923"/>
      <c r="AA157" s="923"/>
      <c r="AB157" s="923"/>
      <c r="AC157" s="923"/>
      <c r="AD157" s="923"/>
      <c r="AG157" s="489" t="s">
        <v>4050</v>
      </c>
      <c r="AH157" t="s">
        <v>5176</v>
      </c>
      <c r="AI157"/>
      <c r="AJ157" t="s">
        <v>1668</v>
      </c>
      <c r="AK157">
        <v>6230</v>
      </c>
      <c r="AL157" t="s">
        <v>8717</v>
      </c>
      <c r="AM157" t="s">
        <v>1639</v>
      </c>
      <c r="AN157" t="s">
        <v>1653</v>
      </c>
      <c r="AO157" s="1295" t="str">
        <f t="shared" si="32"/>
        <v>P</v>
      </c>
      <c r="AS157" s="489" t="s">
        <v>4179</v>
      </c>
      <c r="AT157" s="489">
        <v>1</v>
      </c>
      <c r="AU157" s="574"/>
      <c r="AV157" s="574"/>
      <c r="AW157" s="489"/>
      <c r="BB157" s="489" t="str">
        <f t="shared" si="33"/>
        <v>268 - HLLYWD GLAM</v>
      </c>
      <c r="BC157" s="1299" t="s">
        <v>9554</v>
      </c>
      <c r="BD157" s="1298" t="s">
        <v>9555</v>
      </c>
      <c r="BE157" s="1298" t="s">
        <v>9556</v>
      </c>
      <c r="BF157" s="828">
        <v>44715</v>
      </c>
      <c r="BH157" s="1299" t="s">
        <v>8241</v>
      </c>
      <c r="BR157" s="51"/>
      <c r="BS157" s="51"/>
      <c r="BT157" s="53"/>
      <c r="BU157" s="51"/>
      <c r="BV157" s="51"/>
      <c r="BW157" s="51"/>
      <c r="BX157" s="51"/>
      <c r="BY157" s="91" t="s">
        <v>1238</v>
      </c>
      <c r="BZ157" s="51" t="s">
        <v>770</v>
      </c>
      <c r="CA157" s="51"/>
      <c r="CN157" s="2">
        <v>6120</v>
      </c>
      <c r="CO157" s="489" t="str">
        <f t="shared" si="34"/>
        <v>PET APPAREL</v>
      </c>
      <c r="CP157" s="489" t="str">
        <f t="shared" si="35"/>
        <v>PETS</v>
      </c>
      <c r="CQ157" s="489">
        <f t="shared" si="36"/>
        <v>465303</v>
      </c>
      <c r="CR157" s="489">
        <f t="shared" si="37"/>
        <v>19349.866991999977</v>
      </c>
      <c r="CS157" s="847">
        <f t="shared" si="40"/>
        <v>4.1585519525986242E-2</v>
      </c>
      <c r="CV157" s="489">
        <f t="shared" si="39"/>
        <v>6190</v>
      </c>
      <c r="CW157" s="2" t="s">
        <v>6446</v>
      </c>
      <c r="CX157" s="2" t="s">
        <v>1603</v>
      </c>
      <c r="CY157" s="2" t="s">
        <v>1667</v>
      </c>
      <c r="CZ157" s="572"/>
      <c r="DA157" s="489"/>
      <c r="DB157" s="2">
        <v>6122</v>
      </c>
      <c r="DC157" s="2" t="s">
        <v>256</v>
      </c>
      <c r="DD157" s="489"/>
      <c r="DH157" s="2">
        <v>6252</v>
      </c>
      <c r="DI157" s="2" t="s">
        <v>6460</v>
      </c>
      <c r="DJ157" s="2">
        <v>1647027</v>
      </c>
      <c r="DK157" s="2">
        <v>37455.128965999982</v>
      </c>
      <c r="DL157" s="2">
        <v>2.2741053404710415E-2</v>
      </c>
      <c r="DN157" s="2">
        <v>6676</v>
      </c>
      <c r="DO157" s="2">
        <v>7709</v>
      </c>
      <c r="DP157" s="2">
        <v>133342.16370800004</v>
      </c>
      <c r="DQ157" s="2">
        <v>17.296946907251268</v>
      </c>
      <c r="DT157" s="489">
        <f t="shared" si="38"/>
        <v>6120</v>
      </c>
      <c r="DU157" s="2" t="s">
        <v>6430</v>
      </c>
      <c r="DV157" s="2" t="s">
        <v>255</v>
      </c>
      <c r="DW157" s="2" t="s">
        <v>1658</v>
      </c>
    </row>
    <row r="158" spans="1:127">
      <c r="A158" s="1610">
        <v>6735</v>
      </c>
      <c r="B158" s="1612" t="s">
        <v>5655</v>
      </c>
      <c r="C158" s="909" t="str">
        <f t="shared" si="41"/>
        <v/>
      </c>
      <c r="D158" s="1278"/>
      <c r="E158" s="900"/>
      <c r="F158" s="900"/>
      <c r="G158" s="447"/>
      <c r="H158" s="447"/>
      <c r="I158" s="488">
        <v>43894</v>
      </c>
      <c r="J158" t="s">
        <v>6853</v>
      </c>
      <c r="K158"/>
      <c r="L158"/>
      <c r="M158"/>
      <c r="N158"/>
      <c r="O158" s="3"/>
      <c r="P158" s="3"/>
      <c r="Q158" s="3"/>
      <c r="R158" s="3"/>
      <c r="S158" s="3"/>
      <c r="T158" s="923"/>
      <c r="U158" s="923"/>
      <c r="V158" s="923"/>
      <c r="W158" s="923"/>
      <c r="X158" s="923"/>
      <c r="Y158" s="923"/>
      <c r="Z158" s="923"/>
      <c r="AA158" s="923"/>
      <c r="AB158" s="923"/>
      <c r="AC158" s="923"/>
      <c r="AD158" s="923"/>
      <c r="AG158" s="489" t="s">
        <v>4050</v>
      </c>
      <c r="AH158" t="s">
        <v>476</v>
      </c>
      <c r="AI158"/>
      <c r="AJ158" t="s">
        <v>1670</v>
      </c>
      <c r="AK158">
        <v>6250</v>
      </c>
      <c r="AL158" t="s">
        <v>267</v>
      </c>
      <c r="AM158" t="s">
        <v>1639</v>
      </c>
      <c r="AN158" t="s">
        <v>1653</v>
      </c>
      <c r="AO158" s="1295" t="str">
        <f t="shared" si="32"/>
        <v>P</v>
      </c>
      <c r="AS158" s="489" t="s">
        <v>3451</v>
      </c>
      <c r="AT158" s="489">
        <v>1</v>
      </c>
      <c r="AU158" s="574"/>
      <c r="AV158" s="574"/>
      <c r="AW158" s="489"/>
      <c r="BB158" s="489" t="str">
        <f t="shared" si="33"/>
        <v>344 - HOMESTEAD</v>
      </c>
      <c r="BC158" s="1299" t="s">
        <v>9557</v>
      </c>
      <c r="BD158" s="1298" t="s">
        <v>8952</v>
      </c>
      <c r="BE158" s="1298" t="s">
        <v>8952</v>
      </c>
      <c r="BF158" s="828">
        <v>44823</v>
      </c>
      <c r="BH158" s="1296" t="s">
        <v>9017</v>
      </c>
      <c r="BR158" s="51"/>
      <c r="BS158" s="51"/>
      <c r="BT158" s="53"/>
      <c r="BU158" s="51"/>
      <c r="BV158" s="51"/>
      <c r="BW158" s="51"/>
      <c r="BX158" s="51"/>
      <c r="BY158" s="91" t="s">
        <v>1239</v>
      </c>
      <c r="BZ158" s="51" t="s">
        <v>1447</v>
      </c>
      <c r="CA158" s="51"/>
      <c r="CN158" s="2">
        <v>6122</v>
      </c>
      <c r="CO158" s="489" t="str">
        <f t="shared" si="34"/>
        <v>PET TRAVEL EQUIPMENT</v>
      </c>
      <c r="CP158" s="489" t="str">
        <f t="shared" si="35"/>
        <v>PETS</v>
      </c>
      <c r="CQ158" s="489">
        <f t="shared" si="36"/>
        <v>113215</v>
      </c>
      <c r="CR158" s="489">
        <f t="shared" si="37"/>
        <v>59909.582497999996</v>
      </c>
      <c r="CS158" s="847">
        <f t="shared" si="40"/>
        <v>0.52916647527271121</v>
      </c>
      <c r="CV158" s="489">
        <f t="shared" si="39"/>
        <v>6191</v>
      </c>
      <c r="CW158" s="2" t="s">
        <v>6447</v>
      </c>
      <c r="CX158" s="2" t="s">
        <v>1604</v>
      </c>
      <c r="CY158" s="2" t="s">
        <v>1667</v>
      </c>
      <c r="CZ158" s="572"/>
      <c r="DA158" s="489"/>
      <c r="DB158" s="2">
        <v>6123</v>
      </c>
      <c r="DC158" s="2" t="s">
        <v>2562</v>
      </c>
      <c r="DD158" s="489"/>
      <c r="DH158" s="2">
        <v>6254</v>
      </c>
      <c r="DI158" s="2" t="s">
        <v>6461</v>
      </c>
      <c r="DJ158" s="2">
        <v>656393</v>
      </c>
      <c r="DK158" s="2">
        <v>159961.58730399955</v>
      </c>
      <c r="DL158" s="2">
        <v>0.24369788724742578</v>
      </c>
      <c r="DN158" s="2">
        <v>6720</v>
      </c>
      <c r="DO158" s="2">
        <v>1212076</v>
      </c>
      <c r="DP158" s="2">
        <v>126856.39932300027</v>
      </c>
      <c r="DQ158" s="2">
        <v>0.1046604332756364</v>
      </c>
      <c r="DT158" s="489">
        <f t="shared" si="38"/>
        <v>6122</v>
      </c>
      <c r="DU158" s="2" t="s">
        <v>6431</v>
      </c>
      <c r="DV158" s="2" t="s">
        <v>256</v>
      </c>
      <c r="DW158" s="2" t="s">
        <v>1658</v>
      </c>
    </row>
    <row r="159" spans="1:127">
      <c r="A159" s="1610">
        <v>6736</v>
      </c>
      <c r="B159" s="1612" t="s">
        <v>8696</v>
      </c>
      <c r="C159" s="909" t="str">
        <f t="shared" si="41"/>
        <v/>
      </c>
      <c r="D159" s="1278"/>
      <c r="E159" s="900"/>
      <c r="F159" s="900"/>
      <c r="G159" s="447"/>
      <c r="H159" s="447"/>
      <c r="I159"/>
      <c r="J159">
        <v>1</v>
      </c>
      <c r="K159" t="s">
        <v>6854</v>
      </c>
      <c r="L159"/>
      <c r="M159"/>
      <c r="N159"/>
      <c r="O159" s="3"/>
      <c r="P159" s="3"/>
      <c r="Q159" s="3"/>
      <c r="R159" s="3"/>
      <c r="S159" s="3"/>
      <c r="T159" s="923"/>
      <c r="U159" s="923"/>
      <c r="V159" s="923"/>
      <c r="W159" s="923"/>
      <c r="X159" s="923"/>
      <c r="Y159" s="923"/>
      <c r="Z159" s="923"/>
      <c r="AA159" s="923"/>
      <c r="AB159" s="923"/>
      <c r="AC159" s="923"/>
      <c r="AD159" s="923"/>
      <c r="AG159" s="489" t="s">
        <v>4050</v>
      </c>
      <c r="AH159" t="s">
        <v>476</v>
      </c>
      <c r="AI159"/>
      <c r="AJ159" t="s">
        <v>1670</v>
      </c>
      <c r="AK159">
        <v>6252</v>
      </c>
      <c r="AL159" t="s">
        <v>268</v>
      </c>
      <c r="AM159" t="s">
        <v>1639</v>
      </c>
      <c r="AN159" t="s">
        <v>1653</v>
      </c>
      <c r="AO159" s="1295" t="str">
        <f t="shared" si="32"/>
        <v>P</v>
      </c>
      <c r="AS159" s="489" t="s">
        <v>3457</v>
      </c>
      <c r="AT159" s="489">
        <v>1</v>
      </c>
      <c r="AU159" s="574"/>
      <c r="AV159" s="574"/>
      <c r="AW159" s="489"/>
      <c r="BB159" s="489" t="str">
        <f t="shared" si="33"/>
        <v>236 - HOMESTEAD</v>
      </c>
      <c r="BC159" s="1296" t="s">
        <v>8950</v>
      </c>
      <c r="BD159" s="1297" t="s">
        <v>8951</v>
      </c>
      <c r="BE159" s="1297" t="s">
        <v>8952</v>
      </c>
      <c r="BF159" s="829">
        <v>44591</v>
      </c>
      <c r="BH159" s="1299" t="s">
        <v>5611</v>
      </c>
      <c r="BR159" s="51"/>
      <c r="BS159" s="51"/>
      <c r="BT159" s="53"/>
      <c r="BU159" s="51"/>
      <c r="BV159" s="51"/>
      <c r="BW159" s="51"/>
      <c r="BX159" s="51"/>
      <c r="BY159" s="91" t="s">
        <v>1240</v>
      </c>
      <c r="BZ159" s="51" t="s">
        <v>1445</v>
      </c>
      <c r="CA159" s="51"/>
      <c r="CN159" s="2">
        <v>6123</v>
      </c>
      <c r="CO159" s="489" t="str">
        <f t="shared" si="34"/>
        <v>PET HOME ACCESSORIES</v>
      </c>
      <c r="CP159" s="489" t="str">
        <f t="shared" si="35"/>
        <v>PETS</v>
      </c>
      <c r="CQ159" s="489">
        <f t="shared" si="36"/>
        <v>204644</v>
      </c>
      <c r="CR159" s="489">
        <f t="shared" si="37"/>
        <v>45504.408931000056</v>
      </c>
      <c r="CS159" s="847">
        <f t="shared" si="40"/>
        <v>0.2223588716551673</v>
      </c>
      <c r="CV159" s="489">
        <f t="shared" si="39"/>
        <v>6192</v>
      </c>
      <c r="CW159" s="2" t="s">
        <v>6448</v>
      </c>
      <c r="CX159" s="2" t="s">
        <v>1605</v>
      </c>
      <c r="CY159" s="2" t="s">
        <v>1667</v>
      </c>
      <c r="CZ159" s="572" t="s">
        <v>1578</v>
      </c>
      <c r="DA159" s="489"/>
      <c r="DB159" s="2">
        <v>6132</v>
      </c>
      <c r="DC159" s="2" t="s">
        <v>8643</v>
      </c>
      <c r="DD159" s="489"/>
      <c r="DH159" s="2">
        <v>6255</v>
      </c>
      <c r="DI159" s="2" t="s">
        <v>6462</v>
      </c>
      <c r="DJ159" s="2">
        <v>830810</v>
      </c>
      <c r="DK159" s="2">
        <v>23625.581381000015</v>
      </c>
      <c r="DL159" s="2">
        <v>2.8436804300622301E-2</v>
      </c>
      <c r="DN159" s="2">
        <v>6806</v>
      </c>
      <c r="DO159" s="2">
        <v>105238</v>
      </c>
      <c r="DP159" s="2">
        <v>7978.1373120000044</v>
      </c>
      <c r="DQ159" s="2">
        <v>7.5810423155134116E-2</v>
      </c>
      <c r="DT159" s="489">
        <f t="shared" si="38"/>
        <v>6123</v>
      </c>
      <c r="DU159" s="2" t="s">
        <v>6432</v>
      </c>
      <c r="DV159" s="2" t="s">
        <v>2562</v>
      </c>
      <c r="DW159" s="2" t="s">
        <v>1658</v>
      </c>
    </row>
    <row r="160" spans="1:127">
      <c r="A160" s="1610">
        <v>6737</v>
      </c>
      <c r="B160" s="1612" t="s">
        <v>8273</v>
      </c>
      <c r="C160" s="909" t="str">
        <f t="shared" si="41"/>
        <v/>
      </c>
      <c r="D160" s="1278"/>
      <c r="E160" s="900"/>
      <c r="F160" s="900"/>
      <c r="G160" s="447"/>
      <c r="H160" s="447"/>
      <c r="I160"/>
      <c r="J160">
        <v>2</v>
      </c>
      <c r="K160" t="s">
        <v>6855</v>
      </c>
      <c r="L160"/>
      <c r="M160"/>
      <c r="N160"/>
      <c r="O160" s="3"/>
      <c r="P160" s="3"/>
      <c r="Q160" s="3"/>
      <c r="R160" s="3"/>
      <c r="S160" s="3"/>
      <c r="T160" s="923"/>
      <c r="U160" s="923"/>
      <c r="V160" s="923"/>
      <c r="W160" s="923"/>
      <c r="X160" s="923"/>
      <c r="Y160" s="923"/>
      <c r="Z160" s="923"/>
      <c r="AA160" s="923"/>
      <c r="AB160" s="923"/>
      <c r="AC160" s="923"/>
      <c r="AD160" s="923"/>
      <c r="AG160" s="489" t="s">
        <v>4050</v>
      </c>
      <c r="AH160" t="s">
        <v>476</v>
      </c>
      <c r="AI160"/>
      <c r="AJ160" t="s">
        <v>1670</v>
      </c>
      <c r="AK160">
        <v>6254</v>
      </c>
      <c r="AL160" t="s">
        <v>269</v>
      </c>
      <c r="AM160" t="s">
        <v>2225</v>
      </c>
      <c r="AN160" t="s">
        <v>2310</v>
      </c>
      <c r="AO160" s="1295" t="str">
        <f t="shared" si="32"/>
        <v>A</v>
      </c>
      <c r="AS160" s="489" t="s">
        <v>4183</v>
      </c>
      <c r="AT160" s="489">
        <v>1</v>
      </c>
      <c r="AU160" s="574"/>
      <c r="AV160" s="574"/>
      <c r="AW160" s="489"/>
      <c r="BB160" s="489" t="str">
        <f t="shared" si="33"/>
        <v>63 - HUMIDOR</v>
      </c>
      <c r="BC160" s="1296" t="s">
        <v>5290</v>
      </c>
      <c r="BD160" s="1297" t="s">
        <v>5291</v>
      </c>
      <c r="BE160" s="1297" t="s">
        <v>5291</v>
      </c>
      <c r="BF160" s="829">
        <v>43454</v>
      </c>
      <c r="BH160" s="1296" t="s">
        <v>9290</v>
      </c>
      <c r="BR160" s="51"/>
      <c r="BS160" s="51"/>
      <c r="BT160" s="53"/>
      <c r="BU160" s="51"/>
      <c r="BV160" s="51"/>
      <c r="BW160" s="51"/>
      <c r="BX160" s="51"/>
      <c r="BY160" s="91" t="s">
        <v>1241</v>
      </c>
      <c r="BZ160" s="51" t="s">
        <v>1444</v>
      </c>
      <c r="CA160" s="51"/>
      <c r="CN160" s="2">
        <v>6132</v>
      </c>
      <c r="CO160" s="489" t="str">
        <f t="shared" si="34"/>
        <v>ACCY - SPRING/SUMMER</v>
      </c>
      <c r="CP160" s="489" t="str">
        <f t="shared" si="35"/>
        <v>ACCY</v>
      </c>
      <c r="CQ160" s="489">
        <f t="shared" si="36"/>
        <v>305668</v>
      </c>
      <c r="CR160" s="489">
        <f t="shared" si="37"/>
        <v>38474.052636</v>
      </c>
      <c r="CS160" s="847">
        <f t="shared" si="40"/>
        <v>0.12586876164989466</v>
      </c>
      <c r="CV160" s="489">
        <f t="shared" si="39"/>
        <v>5910</v>
      </c>
      <c r="CW160" s="2" t="s">
        <v>6383</v>
      </c>
      <c r="CX160" s="2" t="s">
        <v>230</v>
      </c>
      <c r="CY160" s="2" t="s">
        <v>1651</v>
      </c>
      <c r="CZ160" s="572" t="s">
        <v>1578</v>
      </c>
      <c r="DA160" s="489"/>
      <c r="DB160" s="2">
        <v>6151</v>
      </c>
      <c r="DC160" s="2" t="s">
        <v>1602</v>
      </c>
      <c r="DD160" s="489"/>
      <c r="DH160" s="2">
        <v>6260</v>
      </c>
      <c r="DI160" s="2" t="s">
        <v>6463</v>
      </c>
      <c r="DJ160" s="2">
        <v>1170765</v>
      </c>
      <c r="DK160" s="2">
        <v>52351.276339000011</v>
      </c>
      <c r="DL160" s="2">
        <v>4.4715443610801493E-2</v>
      </c>
      <c r="DN160" s="2">
        <v>6807</v>
      </c>
      <c r="DO160" s="2">
        <v>255162</v>
      </c>
      <c r="DP160" s="2">
        <v>15235.644224</v>
      </c>
      <c r="DQ160" s="2">
        <v>5.9709691192262167E-2</v>
      </c>
      <c r="DT160" s="489">
        <f t="shared" si="38"/>
        <v>6132</v>
      </c>
      <c r="DU160" s="2" t="s">
        <v>6433</v>
      </c>
      <c r="DV160" s="2" t="s">
        <v>6219</v>
      </c>
      <c r="DW160" s="2" t="s">
        <v>1664</v>
      </c>
    </row>
    <row r="161" spans="1:127">
      <c r="A161" s="1610">
        <v>6739</v>
      </c>
      <c r="B161" s="1612" t="s">
        <v>8698</v>
      </c>
      <c r="C161" s="909" t="str">
        <f t="shared" si="41"/>
        <v/>
      </c>
      <c r="D161" s="1278"/>
      <c r="E161" s="900"/>
      <c r="F161" s="900"/>
      <c r="G161" s="447"/>
      <c r="H161" s="447"/>
      <c r="I161"/>
      <c r="J161">
        <v>3</v>
      </c>
      <c r="K161" t="s">
        <v>6856</v>
      </c>
      <c r="L161"/>
      <c r="M161"/>
      <c r="N161"/>
      <c r="O161" s="3"/>
      <c r="P161" s="3"/>
      <c r="Q161" s="3"/>
      <c r="R161" s="3"/>
      <c r="S161" s="3"/>
      <c r="T161" s="923"/>
      <c r="U161" s="923"/>
      <c r="V161" s="923"/>
      <c r="W161" s="923"/>
      <c r="X161" s="923"/>
      <c r="Y161" s="923"/>
      <c r="Z161" s="923"/>
      <c r="AA161" s="923"/>
      <c r="AB161" s="923"/>
      <c r="AC161" s="923"/>
      <c r="AD161" s="923"/>
      <c r="AG161" s="489" t="s">
        <v>4050</v>
      </c>
      <c r="AH161" t="s">
        <v>476</v>
      </c>
      <c r="AI161"/>
      <c r="AJ161" t="s">
        <v>1670</v>
      </c>
      <c r="AK161">
        <v>6255</v>
      </c>
      <c r="AL161" t="s">
        <v>270</v>
      </c>
      <c r="AM161" t="s">
        <v>1639</v>
      </c>
      <c r="AN161" t="s">
        <v>1653</v>
      </c>
      <c r="AO161" s="1295" t="str">
        <f t="shared" si="32"/>
        <v>P</v>
      </c>
      <c r="AS161" s="489" t="s">
        <v>3480</v>
      </c>
      <c r="AT161" s="489">
        <v>1</v>
      </c>
      <c r="AU161" s="574"/>
      <c r="AV161" s="574"/>
      <c r="AW161" s="489"/>
      <c r="BB161" s="489" t="str">
        <f t="shared" si="33"/>
        <v>105 - ICONIC</v>
      </c>
      <c r="BC161" s="1296" t="s">
        <v>8222</v>
      </c>
      <c r="BD161" s="1297" t="s">
        <v>8223</v>
      </c>
      <c r="BE161" s="1297" t="s">
        <v>8223</v>
      </c>
      <c r="BF161" s="829">
        <v>44035</v>
      </c>
      <c r="BH161" s="1299" t="s">
        <v>8363</v>
      </c>
      <c r="BR161" s="51"/>
      <c r="BS161" s="51"/>
      <c r="BT161" s="53"/>
      <c r="BU161" s="51"/>
      <c r="BV161" s="51"/>
      <c r="BW161" s="51"/>
      <c r="BX161" s="51"/>
      <c r="BY161" s="91" t="s">
        <v>1242</v>
      </c>
      <c r="BZ161" s="51" t="s">
        <v>857</v>
      </c>
      <c r="CA161" s="51"/>
      <c r="CN161" s="2">
        <v>6151</v>
      </c>
      <c r="CO161" s="489" t="str">
        <f t="shared" si="34"/>
        <v>WOMENS SOCKS</v>
      </c>
      <c r="CP161" s="489" t="str">
        <f t="shared" si="35"/>
        <v>ACCY</v>
      </c>
      <c r="CQ161" s="489">
        <f t="shared" si="36"/>
        <v>694164</v>
      </c>
      <c r="CR161" s="489">
        <f t="shared" si="37"/>
        <v>28987.735745999998</v>
      </c>
      <c r="CS161" s="847">
        <f t="shared" si="40"/>
        <v>4.1759203510985873E-2</v>
      </c>
      <c r="CV161" s="489">
        <f t="shared" si="39"/>
        <v>5920</v>
      </c>
      <c r="CW161" s="2" t="s">
        <v>6384</v>
      </c>
      <c r="CX161" s="2" t="s">
        <v>1594</v>
      </c>
      <c r="CY161" s="2" t="s">
        <v>1651</v>
      </c>
      <c r="CZ161" s="572" t="s">
        <v>1578</v>
      </c>
      <c r="DA161" s="489"/>
      <c r="DB161" s="2">
        <v>6152</v>
      </c>
      <c r="DC161" s="2" t="s">
        <v>232</v>
      </c>
      <c r="DD161" s="489"/>
      <c r="DH161" s="2">
        <v>6280</v>
      </c>
      <c r="DI161" s="2" t="s">
        <v>6464</v>
      </c>
      <c r="DJ161" s="2">
        <v>241589</v>
      </c>
      <c r="DK161" s="2">
        <v>16255.526319000008</v>
      </c>
      <c r="DL161" s="2">
        <v>6.7285871124099228E-2</v>
      </c>
      <c r="DN161" s="2">
        <v>6808</v>
      </c>
      <c r="DO161" s="2">
        <v>157125</v>
      </c>
      <c r="DP161" s="2">
        <v>47375.311787999941</v>
      </c>
      <c r="DQ161" s="2">
        <v>0.30151351973269652</v>
      </c>
      <c r="DT161" s="489">
        <f t="shared" si="38"/>
        <v>6151</v>
      </c>
      <c r="DU161" s="2" t="s">
        <v>6434</v>
      </c>
      <c r="DV161" s="2" t="s">
        <v>1602</v>
      </c>
      <c r="DW161" s="2" t="s">
        <v>1664</v>
      </c>
    </row>
    <row r="162" spans="1:127">
      <c r="A162" s="1610">
        <v>6806</v>
      </c>
      <c r="B162" s="1612" t="s">
        <v>8646</v>
      </c>
      <c r="C162" s="909" t="str">
        <f t="shared" si="41"/>
        <v/>
      </c>
      <c r="D162" s="1278"/>
      <c r="E162" s="900"/>
      <c r="F162" s="900"/>
      <c r="G162" s="447"/>
      <c r="H162" s="447"/>
      <c r="I162"/>
      <c r="J162">
        <v>4</v>
      </c>
      <c r="K162" t="s">
        <v>6857</v>
      </c>
      <c r="L162"/>
      <c r="M162"/>
      <c r="N162"/>
      <c r="O162" s="3"/>
      <c r="P162" s="3"/>
      <c r="Q162" s="3"/>
      <c r="R162" s="3"/>
      <c r="S162" s="3"/>
      <c r="T162" s="923"/>
      <c r="U162" s="923"/>
      <c r="V162" s="923"/>
      <c r="W162" s="923"/>
      <c r="X162" s="923"/>
      <c r="Y162" s="923"/>
      <c r="Z162" s="923"/>
      <c r="AA162" s="923"/>
      <c r="AB162" s="923"/>
      <c r="AC162" s="923"/>
      <c r="AD162" s="923"/>
      <c r="AG162" s="489" t="s">
        <v>4050</v>
      </c>
      <c r="AH162" t="s">
        <v>5176</v>
      </c>
      <c r="AI162"/>
      <c r="AJ162" t="s">
        <v>1670</v>
      </c>
      <c r="AK162">
        <v>6260</v>
      </c>
      <c r="AL162" t="s">
        <v>8714</v>
      </c>
      <c r="AM162" t="s">
        <v>1639</v>
      </c>
      <c r="AN162" t="s">
        <v>1653</v>
      </c>
      <c r="AO162" s="1295" t="str">
        <f t="shared" si="32"/>
        <v>P</v>
      </c>
      <c r="AS162" s="489" t="s">
        <v>4673</v>
      </c>
      <c r="AT162" s="489">
        <v>1</v>
      </c>
      <c r="AU162" s="574"/>
      <c r="AV162" s="574"/>
      <c r="AW162" s="489"/>
      <c r="BB162" s="489" t="str">
        <f t="shared" si="33"/>
        <v>215 - ICONS</v>
      </c>
      <c r="BC162" s="1299" t="s">
        <v>8906</v>
      </c>
      <c r="BD162" s="1298" t="s">
        <v>8907</v>
      </c>
      <c r="BE162" s="1298" t="s">
        <v>8907</v>
      </c>
      <c r="BF162" s="828">
        <v>44552</v>
      </c>
      <c r="BH162" s="1296" t="s">
        <v>9291</v>
      </c>
      <c r="BR162" s="51"/>
      <c r="BS162" s="51"/>
      <c r="BT162" s="53"/>
      <c r="BU162" s="51"/>
      <c r="BV162" s="51"/>
      <c r="BW162" s="51"/>
      <c r="BX162" s="51"/>
      <c r="BY162" s="91" t="s">
        <v>1243</v>
      </c>
      <c r="BZ162" s="51" t="s">
        <v>60</v>
      </c>
      <c r="CA162" s="51"/>
      <c r="CN162" s="2">
        <v>6152</v>
      </c>
      <c r="CO162" s="489" t="str">
        <f t="shared" si="34"/>
        <v>UMBRELLAS</v>
      </c>
      <c r="CP162" s="489" t="str">
        <f t="shared" si="35"/>
        <v>ACCY</v>
      </c>
      <c r="CQ162" s="489">
        <f t="shared" si="36"/>
        <v>227104</v>
      </c>
      <c r="CR162" s="489">
        <f t="shared" si="37"/>
        <v>23435.529119999992</v>
      </c>
      <c r="CS162" s="847">
        <f t="shared" si="40"/>
        <v>0.10319293856559106</v>
      </c>
      <c r="CV162" s="489">
        <f t="shared" si="39"/>
        <v>5930</v>
      </c>
      <c r="CW162" s="2" t="s">
        <v>6385</v>
      </c>
      <c r="CX162" s="2" t="s">
        <v>2559</v>
      </c>
      <c r="CY162" s="2" t="s">
        <v>1651</v>
      </c>
      <c r="CZ162" s="572" t="s">
        <v>1578</v>
      </c>
      <c r="DA162" s="489"/>
      <c r="DB162" s="2">
        <v>6159</v>
      </c>
      <c r="DC162" s="2" t="s">
        <v>2563</v>
      </c>
      <c r="DD162" s="489"/>
      <c r="DH162" s="2">
        <v>6282</v>
      </c>
      <c r="DI162" s="2" t="s">
        <v>6465</v>
      </c>
      <c r="DJ162" s="2">
        <v>1124502</v>
      </c>
      <c r="DK162" s="2">
        <v>19553.586785000025</v>
      </c>
      <c r="DL162" s="2">
        <v>1.7388663412781859E-2</v>
      </c>
      <c r="DN162" s="2">
        <v>6926</v>
      </c>
      <c r="DO162" s="2">
        <v>1655918</v>
      </c>
      <c r="DP162" s="2">
        <v>132884.60340300019</v>
      </c>
      <c r="DQ162" s="2">
        <v>8.0248299374123713E-2</v>
      </c>
      <c r="DT162" s="489">
        <f t="shared" si="38"/>
        <v>6152</v>
      </c>
      <c r="DU162" s="2" t="s">
        <v>6435</v>
      </c>
      <c r="DV162" s="2" t="s">
        <v>232</v>
      </c>
      <c r="DW162" s="2" t="s">
        <v>1664</v>
      </c>
    </row>
    <row r="163" spans="1:127">
      <c r="A163" s="1610">
        <v>6807</v>
      </c>
      <c r="B163" s="1612" t="s">
        <v>1619</v>
      </c>
      <c r="C163" s="909" t="str">
        <f t="shared" si="41"/>
        <v/>
      </c>
      <c r="D163" s="1278"/>
      <c r="E163" s="900"/>
      <c r="F163" s="900"/>
      <c r="G163" s="447"/>
      <c r="H163" s="447"/>
      <c r="I163"/>
      <c r="J163"/>
      <c r="K163"/>
      <c r="L163"/>
      <c r="M163"/>
      <c r="N163"/>
      <c r="O163" s="3"/>
      <c r="P163" s="3"/>
      <c r="Q163" s="3"/>
      <c r="R163" s="3"/>
      <c r="S163" s="3"/>
      <c r="T163" s="923"/>
      <c r="U163" s="923"/>
      <c r="V163" s="923"/>
      <c r="W163" s="923"/>
      <c r="X163" s="923"/>
      <c r="Y163" s="923"/>
      <c r="Z163" s="923"/>
      <c r="AA163" s="923"/>
      <c r="AB163" s="923"/>
      <c r="AC163" s="923"/>
      <c r="AD163" s="923"/>
      <c r="AG163" s="489" t="s">
        <v>4050</v>
      </c>
      <c r="AH163" t="s">
        <v>477</v>
      </c>
      <c r="AI163"/>
      <c r="AJ163" t="s">
        <v>1665</v>
      </c>
      <c r="AK163">
        <v>6279</v>
      </c>
      <c r="AL163" t="s">
        <v>8602</v>
      </c>
      <c r="AM163" t="s">
        <v>1639</v>
      </c>
      <c r="AN163" t="s">
        <v>1653</v>
      </c>
      <c r="AO163" s="1295" t="str">
        <f t="shared" si="32"/>
        <v>P</v>
      </c>
      <c r="AS163" s="489" t="s">
        <v>4674</v>
      </c>
      <c r="AT163" s="489">
        <v>1</v>
      </c>
      <c r="AU163" s="574"/>
      <c r="AV163" s="574"/>
      <c r="AW163" s="489"/>
      <c r="BB163" s="489" t="str">
        <f t="shared" si="33"/>
        <v>22 - Impulse</v>
      </c>
      <c r="BC163" s="1296" t="s">
        <v>5204</v>
      </c>
      <c r="BD163" s="1297" t="s">
        <v>5205</v>
      </c>
      <c r="BE163" s="1297" t="s">
        <v>5205</v>
      </c>
      <c r="BF163" s="829">
        <v>41108</v>
      </c>
      <c r="BH163" s="1299" t="s">
        <v>5354</v>
      </c>
      <c r="BR163" s="51"/>
      <c r="BS163" s="51"/>
      <c r="BT163" s="53"/>
      <c r="BU163" s="51"/>
      <c r="BV163" s="51"/>
      <c r="BW163" s="51"/>
      <c r="BX163" s="51"/>
      <c r="BY163" s="91" t="s">
        <v>1244</v>
      </c>
      <c r="BZ163" s="51" t="s">
        <v>1441</v>
      </c>
      <c r="CA163" s="51"/>
      <c r="CN163" s="2">
        <v>6159</v>
      </c>
      <c r="CO163" s="489" t="str">
        <f t="shared" si="34"/>
        <v>FALL FOOTWEAR</v>
      </c>
      <c r="CP163" s="489" t="str">
        <f t="shared" si="35"/>
        <v>ACCY</v>
      </c>
      <c r="CQ163" s="489">
        <f t="shared" si="36"/>
        <v>652540</v>
      </c>
      <c r="CR163" s="489">
        <f t="shared" si="37"/>
        <v>115722.71451000003</v>
      </c>
      <c r="CS163" s="847">
        <f t="shared" si="40"/>
        <v>0.17734194763539404</v>
      </c>
      <c r="CV163" s="489">
        <f t="shared" si="39"/>
        <v>5940</v>
      </c>
      <c r="CW163" s="2" t="s">
        <v>6386</v>
      </c>
      <c r="CX163" s="2" t="s">
        <v>2560</v>
      </c>
      <c r="CY163" s="2" t="s">
        <v>1651</v>
      </c>
      <c r="CZ163" s="572" t="s">
        <v>1578</v>
      </c>
      <c r="DA163" s="489"/>
      <c r="DB163" s="2">
        <v>6161</v>
      </c>
      <c r="DC163" s="2" t="s">
        <v>8644</v>
      </c>
      <c r="DD163" s="489"/>
      <c r="DH163" s="2">
        <v>6284</v>
      </c>
      <c r="DI163" s="2" t="s">
        <v>6466</v>
      </c>
      <c r="DJ163" s="2">
        <v>1905942</v>
      </c>
      <c r="DK163" s="2">
        <v>72658.018166000169</v>
      </c>
      <c r="DL163" s="2">
        <v>3.8121841150465317E-2</v>
      </c>
      <c r="DN163" s="2">
        <v>7010</v>
      </c>
      <c r="DO163" s="2">
        <v>5604298</v>
      </c>
      <c r="DP163" s="2">
        <v>177606.18559200023</v>
      </c>
      <c r="DQ163" s="2">
        <v>3.169106739006388E-2</v>
      </c>
      <c r="DT163" s="489">
        <f t="shared" si="38"/>
        <v>6159</v>
      </c>
      <c r="DU163" s="2" t="s">
        <v>6436</v>
      </c>
      <c r="DV163" s="2" t="s">
        <v>2563</v>
      </c>
      <c r="DW163" s="2" t="s">
        <v>1664</v>
      </c>
    </row>
    <row r="164" spans="1:127">
      <c r="A164" s="1610">
        <v>6808</v>
      </c>
      <c r="B164" s="1612" t="s">
        <v>8645</v>
      </c>
      <c r="C164" s="909" t="str">
        <f t="shared" si="41"/>
        <v/>
      </c>
      <c r="D164" s="1278"/>
      <c r="E164" s="900"/>
      <c r="F164" s="900"/>
      <c r="G164" s="447"/>
      <c r="H164" s="447"/>
      <c r="I164"/>
      <c r="J164"/>
      <c r="K164"/>
      <c r="L164"/>
      <c r="M164"/>
      <c r="N164"/>
      <c r="O164" s="3"/>
      <c r="P164" s="3"/>
      <c r="Q164" s="3"/>
      <c r="R164" s="3"/>
      <c r="S164" s="3"/>
      <c r="T164" s="923"/>
      <c r="U164" s="923"/>
      <c r="V164" s="923"/>
      <c r="W164" s="923"/>
      <c r="X164" s="923"/>
      <c r="Y164" s="923"/>
      <c r="Z164" s="923"/>
      <c r="AA164" s="923"/>
      <c r="AB164" s="923"/>
      <c r="AC164" s="923"/>
      <c r="AD164" s="923"/>
      <c r="AG164" s="489" t="s">
        <v>4050</v>
      </c>
      <c r="AH164" t="s">
        <v>5176</v>
      </c>
      <c r="AI164"/>
      <c r="AJ164" t="s">
        <v>1668</v>
      </c>
      <c r="AK164">
        <v>6280</v>
      </c>
      <c r="AL164" t="s">
        <v>272</v>
      </c>
      <c r="AM164" t="s">
        <v>1639</v>
      </c>
      <c r="AN164" t="s">
        <v>1653</v>
      </c>
      <c r="AO164" s="1295" t="str">
        <f t="shared" si="32"/>
        <v>P</v>
      </c>
      <c r="AS164" s="489" t="s">
        <v>3482</v>
      </c>
      <c r="AT164" s="489">
        <v>1</v>
      </c>
      <c r="AU164" s="574"/>
      <c r="AV164" s="574"/>
      <c r="AW164" s="489"/>
      <c r="BB164" s="489" t="str">
        <f t="shared" si="33"/>
        <v>246 - INDR/OUTDOOR</v>
      </c>
      <c r="BC164" s="1299" t="s">
        <v>8966</v>
      </c>
      <c r="BD164" s="1298" t="s">
        <v>8967</v>
      </c>
      <c r="BE164" s="1298" t="s">
        <v>8968</v>
      </c>
      <c r="BF164" s="828">
        <v>44601</v>
      </c>
      <c r="BH164" s="1296" t="s">
        <v>8364</v>
      </c>
      <c r="BR164" s="51"/>
      <c r="BS164" s="51"/>
      <c r="BT164" s="53"/>
      <c r="BU164" s="51"/>
      <c r="BV164" s="51"/>
      <c r="BW164" s="51"/>
      <c r="BX164" s="51"/>
      <c r="BY164" s="91" t="s">
        <v>1245</v>
      </c>
      <c r="BZ164" s="51" t="s">
        <v>1440</v>
      </c>
      <c r="CA164" s="51"/>
      <c r="CN164" s="2">
        <v>6161</v>
      </c>
      <c r="CO164" s="489" t="str">
        <f t="shared" si="34"/>
        <v>ACCY - FALL/WINTER</v>
      </c>
      <c r="CP164" s="489" t="str">
        <f t="shared" si="35"/>
        <v>ACCY</v>
      </c>
      <c r="CQ164" s="489">
        <f t="shared" si="36"/>
        <v>710220</v>
      </c>
      <c r="CR164" s="489">
        <f t="shared" si="37"/>
        <v>196706.02258399999</v>
      </c>
      <c r="CS164" s="847">
        <f t="shared" si="40"/>
        <v>0.27696491591901101</v>
      </c>
      <c r="CV164" s="489">
        <f t="shared" si="39"/>
        <v>5970</v>
      </c>
      <c r="CW164" s="2" t="s">
        <v>6387</v>
      </c>
      <c r="CX164" s="2" t="s">
        <v>231</v>
      </c>
      <c r="CY164" s="2" t="s">
        <v>1651</v>
      </c>
      <c r="CZ164" s="572" t="s">
        <v>1578</v>
      </c>
      <c r="DA164" s="489"/>
      <c r="DB164" s="2">
        <v>6163</v>
      </c>
      <c r="DC164" s="2" t="s">
        <v>257</v>
      </c>
      <c r="DD164" s="489"/>
      <c r="DH164" s="2">
        <v>6285</v>
      </c>
      <c r="DI164" s="2" t="s">
        <v>6467</v>
      </c>
      <c r="DJ164" s="2">
        <v>615779</v>
      </c>
      <c r="DK164" s="2">
        <v>72737.993348999997</v>
      </c>
      <c r="DL164" s="2">
        <v>0.11812353677049721</v>
      </c>
      <c r="DN164" s="2">
        <v>7011</v>
      </c>
      <c r="DO164" s="2">
        <v>2746452</v>
      </c>
      <c r="DP164" s="2">
        <v>829685.04510100046</v>
      </c>
      <c r="DQ164" s="2">
        <v>0.30209340818663516</v>
      </c>
      <c r="DT164" s="489">
        <f t="shared" si="38"/>
        <v>6161</v>
      </c>
      <c r="DU164" s="2" t="s">
        <v>6437</v>
      </c>
      <c r="DV164" s="2" t="s">
        <v>6220</v>
      </c>
      <c r="DW164" s="2" t="s">
        <v>1664</v>
      </c>
    </row>
    <row r="165" spans="1:127">
      <c r="A165" s="1610">
        <v>6815</v>
      </c>
      <c r="B165" s="1612" t="s">
        <v>7374</v>
      </c>
      <c r="C165" s="909" t="str">
        <f t="shared" si="41"/>
        <v/>
      </c>
      <c r="D165" s="1278"/>
      <c r="E165" s="900"/>
      <c r="F165" s="900"/>
      <c r="G165" s="447"/>
      <c r="H165" s="447"/>
      <c r="I165" s="488">
        <v>43906</v>
      </c>
      <c r="J165" t="s">
        <v>7936</v>
      </c>
      <c r="K165"/>
      <c r="L165"/>
      <c r="M165"/>
      <c r="N165"/>
      <c r="O165" s="3"/>
      <c r="P165" s="3"/>
      <c r="Q165" s="3"/>
      <c r="R165" s="3"/>
      <c r="S165" s="3"/>
      <c r="T165" s="923"/>
      <c r="U165" s="923"/>
      <c r="V165" s="923"/>
      <c r="W165" s="923"/>
      <c r="X165" s="923"/>
      <c r="Y165" s="923"/>
      <c r="Z165" s="923"/>
      <c r="AA165" s="923"/>
      <c r="AB165" s="923"/>
      <c r="AC165" s="923"/>
      <c r="AD165" s="923"/>
      <c r="AG165" s="489" t="s">
        <v>4050</v>
      </c>
      <c r="AH165" t="s">
        <v>5176</v>
      </c>
      <c r="AI165"/>
      <c r="AJ165" t="s">
        <v>1670</v>
      </c>
      <c r="AK165">
        <v>6282</v>
      </c>
      <c r="AL165" t="s">
        <v>273</v>
      </c>
      <c r="AM165" t="s">
        <v>1639</v>
      </c>
      <c r="AN165" t="s">
        <v>1653</v>
      </c>
      <c r="AO165" s="1295" t="str">
        <f t="shared" si="32"/>
        <v>P</v>
      </c>
      <c r="AS165" s="489" t="s">
        <v>3491</v>
      </c>
      <c r="AT165" s="489">
        <v>1</v>
      </c>
      <c r="AU165" s="574"/>
      <c r="AV165" s="574"/>
      <c r="AW165" s="489"/>
      <c r="BB165" s="489" t="str">
        <f t="shared" si="33"/>
        <v>21 - Industrial</v>
      </c>
      <c r="BC165" s="1299" t="s">
        <v>5202</v>
      </c>
      <c r="BD165" s="1298" t="s">
        <v>5203</v>
      </c>
      <c r="BE165" s="1298" t="s">
        <v>5203</v>
      </c>
      <c r="BF165" s="828">
        <v>41107</v>
      </c>
      <c r="BH165" s="1299" t="s">
        <v>6399</v>
      </c>
      <c r="BR165" s="51"/>
      <c r="BS165" s="51"/>
      <c r="BT165" s="53"/>
      <c r="BU165" s="51"/>
      <c r="BV165" s="51"/>
      <c r="BW165" s="51"/>
      <c r="BX165" s="51"/>
      <c r="BY165" s="91" t="s">
        <v>1246</v>
      </c>
      <c r="BZ165" s="51" t="s">
        <v>1446</v>
      </c>
      <c r="CA165" s="51"/>
      <c r="CN165" s="2">
        <v>6163</v>
      </c>
      <c r="CO165" s="489" t="str">
        <f t="shared" si="34"/>
        <v>PENS</v>
      </c>
      <c r="CP165" s="489" t="str">
        <f t="shared" si="35"/>
        <v>STAY</v>
      </c>
      <c r="CQ165" s="489">
        <f t="shared" si="36"/>
        <v>123042</v>
      </c>
      <c r="CR165" s="489">
        <f t="shared" si="37"/>
        <v>3585.921167</v>
      </c>
      <c r="CS165" s="847">
        <f t="shared" si="40"/>
        <v>2.9143879057557581E-2</v>
      </c>
      <c r="CV165" s="489">
        <f t="shared" si="39"/>
        <v>3060</v>
      </c>
      <c r="CW165" s="2" t="s">
        <v>6338</v>
      </c>
      <c r="CX165" s="2" t="s">
        <v>198</v>
      </c>
      <c r="CY165" s="2" t="s">
        <v>1638</v>
      </c>
      <c r="CZ165" s="572"/>
      <c r="DA165" s="489"/>
      <c r="DB165" s="2">
        <v>6166</v>
      </c>
      <c r="DC165" s="2" t="s">
        <v>258</v>
      </c>
      <c r="DD165" s="489"/>
      <c r="DH165" s="2">
        <v>6321</v>
      </c>
      <c r="DI165" s="2" t="s">
        <v>6468</v>
      </c>
      <c r="DJ165" s="2">
        <v>330671</v>
      </c>
      <c r="DK165" s="2">
        <v>64165.525701000013</v>
      </c>
      <c r="DL165" s="2">
        <v>0.194046425906717</v>
      </c>
      <c r="DN165" s="2">
        <v>7014</v>
      </c>
      <c r="DO165" s="2">
        <v>2135409</v>
      </c>
      <c r="DP165" s="2">
        <v>109854.13643899997</v>
      </c>
      <c r="DQ165" s="2">
        <v>5.1444072980398589E-2</v>
      </c>
      <c r="DT165" s="489">
        <f t="shared" si="38"/>
        <v>6163</v>
      </c>
      <c r="DU165" s="2" t="s">
        <v>6438</v>
      </c>
      <c r="DV165" s="2" t="s">
        <v>257</v>
      </c>
      <c r="DW165" s="2" t="s">
        <v>1665</v>
      </c>
    </row>
    <row r="166" spans="1:127">
      <c r="A166" s="1610">
        <v>6926</v>
      </c>
      <c r="B166" s="1612" t="s">
        <v>285</v>
      </c>
      <c r="C166" s="909" t="str">
        <f t="shared" si="41"/>
        <v/>
      </c>
      <c r="D166" s="1278"/>
      <c r="E166" s="900"/>
      <c r="F166" s="900"/>
      <c r="G166" s="447"/>
      <c r="H166" s="447"/>
      <c r="I166"/>
      <c r="J166">
        <v>1</v>
      </c>
      <c r="K166" s="443" t="s">
        <v>7937</v>
      </c>
      <c r="L166"/>
      <c r="M166"/>
      <c r="N166"/>
      <c r="O166" s="3"/>
      <c r="P166" s="3"/>
      <c r="Q166" s="3"/>
      <c r="R166" s="3"/>
      <c r="S166" s="3"/>
      <c r="T166" s="923"/>
      <c r="U166" s="923"/>
      <c r="V166" s="923"/>
      <c r="W166" s="923"/>
      <c r="X166" s="923"/>
      <c r="Y166" s="923"/>
      <c r="Z166" s="923"/>
      <c r="AA166" s="923"/>
      <c r="AB166" s="923"/>
      <c r="AC166" s="923"/>
      <c r="AD166" s="923"/>
      <c r="AG166" s="489" t="s">
        <v>4050</v>
      </c>
      <c r="AH166" t="s">
        <v>5176</v>
      </c>
      <c r="AI166"/>
      <c r="AJ166" t="s">
        <v>1672</v>
      </c>
      <c r="AK166">
        <v>6284</v>
      </c>
      <c r="AL166" t="s">
        <v>274</v>
      </c>
      <c r="AM166" t="s">
        <v>1639</v>
      </c>
      <c r="AN166" t="s">
        <v>1653</v>
      </c>
      <c r="AO166" s="1295" t="str">
        <f t="shared" si="32"/>
        <v>P</v>
      </c>
      <c r="AS166" s="489" t="s">
        <v>3493</v>
      </c>
      <c r="AT166" s="489">
        <v>1</v>
      </c>
      <c r="AU166" s="574"/>
      <c r="AV166" s="574"/>
      <c r="AW166" s="489"/>
      <c r="BB166" s="489" t="str">
        <f t="shared" si="33"/>
        <v>101 - INSPIRATIONA</v>
      </c>
      <c r="BC166" s="1296" t="s">
        <v>8212</v>
      </c>
      <c r="BD166" s="1297" t="s">
        <v>5745</v>
      </c>
      <c r="BE166" s="1297" t="s">
        <v>8213</v>
      </c>
      <c r="BF166" s="829">
        <v>44035</v>
      </c>
      <c r="BH166" s="1296" t="s">
        <v>5612</v>
      </c>
      <c r="BR166" s="51"/>
      <c r="BS166" s="51"/>
      <c r="BT166" s="53"/>
      <c r="BU166" s="51"/>
      <c r="BV166" s="51"/>
      <c r="BW166" s="51"/>
      <c r="BX166" s="51"/>
      <c r="BY166" s="91" t="s">
        <v>1247</v>
      </c>
      <c r="BZ166" s="51" t="s">
        <v>1443</v>
      </c>
      <c r="CA166" s="51"/>
      <c r="CN166" s="2">
        <v>6166</v>
      </c>
      <c r="CO166" s="489" t="str">
        <f t="shared" si="34"/>
        <v>KIDS BOOKS</v>
      </c>
      <c r="CP166" s="489" t="str">
        <f t="shared" si="35"/>
        <v>BOOK</v>
      </c>
      <c r="CQ166" s="489">
        <f t="shared" si="36"/>
        <v>677206</v>
      </c>
      <c r="CR166" s="489">
        <f t="shared" si="37"/>
        <v>36635.992824000001</v>
      </c>
      <c r="CS166" s="847">
        <f t="shared" si="40"/>
        <v>5.409874222024022E-2</v>
      </c>
      <c r="CV166" s="489">
        <f t="shared" si="39"/>
        <v>3090</v>
      </c>
      <c r="CW166" s="2" t="s">
        <v>6347</v>
      </c>
      <c r="CX166" s="2" t="s">
        <v>205</v>
      </c>
      <c r="CY166" s="2" t="s">
        <v>1638</v>
      </c>
      <c r="CZ166" s="572"/>
      <c r="DA166" s="489"/>
      <c r="DB166" s="2">
        <v>6167</v>
      </c>
      <c r="DC166" s="2" t="s">
        <v>6649</v>
      </c>
      <c r="DD166" s="489"/>
      <c r="DH166" s="2">
        <v>6323</v>
      </c>
      <c r="DI166" s="2" t="s">
        <v>6469</v>
      </c>
      <c r="DJ166" s="2">
        <v>367426</v>
      </c>
      <c r="DK166" s="2">
        <v>102029.93286199994</v>
      </c>
      <c r="DL166" s="2">
        <v>0.27768838585728811</v>
      </c>
      <c r="DN166" s="2">
        <v>7016</v>
      </c>
      <c r="DO166" s="2">
        <v>911040</v>
      </c>
      <c r="DP166" s="2">
        <v>25197.247162999967</v>
      </c>
      <c r="DQ166" s="2">
        <v>2.76576738266157E-2</v>
      </c>
      <c r="DT166" s="489">
        <f t="shared" si="38"/>
        <v>6166</v>
      </c>
      <c r="DU166" s="2" t="s">
        <v>6439</v>
      </c>
      <c r="DV166" s="2" t="s">
        <v>258</v>
      </c>
      <c r="DW166" s="2" t="s">
        <v>1666</v>
      </c>
    </row>
    <row r="167" spans="1:127">
      <c r="A167" s="1610">
        <v>7010</v>
      </c>
      <c r="B167" s="1612" t="s">
        <v>8604</v>
      </c>
      <c r="C167" s="909" t="str">
        <f t="shared" si="41"/>
        <v/>
      </c>
      <c r="D167" s="1278"/>
      <c r="E167" s="900"/>
      <c r="F167" s="900"/>
      <c r="G167" s="447"/>
      <c r="H167" s="447"/>
      <c r="I167"/>
      <c r="J167">
        <v>2</v>
      </c>
      <c r="K167" t="s">
        <v>7938</v>
      </c>
      <c r="L167"/>
      <c r="M167"/>
      <c r="N167"/>
      <c r="O167" s="3"/>
      <c r="P167" s="3"/>
      <c r="Q167" s="3"/>
      <c r="R167" s="3"/>
      <c r="S167" s="3"/>
      <c r="T167" s="923"/>
      <c r="U167" s="923"/>
      <c r="V167" s="923"/>
      <c r="W167" s="923"/>
      <c r="X167" s="923"/>
      <c r="Y167" s="923"/>
      <c r="Z167" s="923"/>
      <c r="AA167" s="923"/>
      <c r="AB167" s="923"/>
      <c r="AC167" s="923"/>
      <c r="AD167" s="923"/>
      <c r="AG167" s="489" t="s">
        <v>4050</v>
      </c>
      <c r="AH167" t="s">
        <v>5176</v>
      </c>
      <c r="AI167"/>
      <c r="AJ167" t="s">
        <v>1670</v>
      </c>
      <c r="AK167">
        <v>6285</v>
      </c>
      <c r="AL167" t="s">
        <v>275</v>
      </c>
      <c r="AM167" t="s">
        <v>1639</v>
      </c>
      <c r="AN167" t="s">
        <v>1653</v>
      </c>
      <c r="AO167" s="1295" t="str">
        <f t="shared" si="32"/>
        <v>P</v>
      </c>
      <c r="AS167" s="489" t="s">
        <v>4677</v>
      </c>
      <c r="AT167" s="489">
        <v>1</v>
      </c>
      <c r="AU167" s="574"/>
      <c r="AV167" s="574"/>
      <c r="AW167" s="489"/>
      <c r="BB167" s="489" t="str">
        <f t="shared" si="33"/>
        <v>96 - JR CUB</v>
      </c>
      <c r="BC167" s="1299" t="s">
        <v>8309</v>
      </c>
      <c r="BD167" s="1298" t="s">
        <v>8310</v>
      </c>
      <c r="BE167" s="1298" t="s">
        <v>8311</v>
      </c>
      <c r="BF167" s="828">
        <v>44018</v>
      </c>
      <c r="BH167" s="1299" t="s">
        <v>5355</v>
      </c>
      <c r="BR167" s="51"/>
      <c r="BS167" s="51"/>
      <c r="BT167" s="53"/>
      <c r="BU167" s="51"/>
      <c r="BV167" s="51"/>
      <c r="BW167" s="51"/>
      <c r="BX167" s="51"/>
      <c r="BY167" s="91" t="s">
        <v>1248</v>
      </c>
      <c r="BZ167" s="51" t="s">
        <v>1448</v>
      </c>
      <c r="CA167" s="51"/>
      <c r="CN167" s="2">
        <v>6167</v>
      </c>
      <c r="CO167" s="489" t="str">
        <f t="shared" si="34"/>
        <v>KITC - HOT DEALS</v>
      </c>
      <c r="CP167" s="489" t="str">
        <f t="shared" si="35"/>
        <v>KITC</v>
      </c>
      <c r="CQ167" s="489" t="str">
        <f t="shared" si="36"/>
        <v/>
      </c>
      <c r="CR167" s="489" t="str">
        <f t="shared" si="37"/>
        <v/>
      </c>
      <c r="CS167" s="848">
        <v>0.06</v>
      </c>
      <c r="CV167" s="489">
        <f t="shared" si="39"/>
        <v>3150</v>
      </c>
      <c r="CW167" s="2" t="s">
        <v>6349</v>
      </c>
      <c r="CX167" s="2" t="s">
        <v>206</v>
      </c>
      <c r="CY167" s="2" t="s">
        <v>1638</v>
      </c>
      <c r="CZ167" s="572"/>
      <c r="DA167" s="489"/>
      <c r="DB167" s="2">
        <v>6169</v>
      </c>
      <c r="DC167" s="2" t="s">
        <v>6221</v>
      </c>
      <c r="DD167" s="489"/>
      <c r="DH167" s="2">
        <v>6325</v>
      </c>
      <c r="DI167" s="2" t="s">
        <v>6470</v>
      </c>
      <c r="DJ167" s="2">
        <v>155772</v>
      </c>
      <c r="DK167" s="2">
        <v>57328.397526000001</v>
      </c>
      <c r="DL167" s="2">
        <v>0.36802761424389491</v>
      </c>
      <c r="DN167" s="2">
        <v>7017</v>
      </c>
      <c r="DO167" s="2">
        <v>1678193</v>
      </c>
      <c r="DP167" s="2">
        <v>104051.577198</v>
      </c>
      <c r="DQ167" s="2">
        <v>6.2002151837124812E-2</v>
      </c>
      <c r="DT167" s="489">
        <f t="shared" si="38"/>
        <v>6167</v>
      </c>
      <c r="DU167" s="2" t="s">
        <v>6648</v>
      </c>
      <c r="DV167" s="2" t="s">
        <v>6649</v>
      </c>
      <c r="DW167" s="2" t="s">
        <v>1692</v>
      </c>
    </row>
    <row r="168" spans="1:127">
      <c r="A168" s="1610">
        <v>7011</v>
      </c>
      <c r="B168" s="1612" t="s">
        <v>1608</v>
      </c>
      <c r="C168" s="909" t="str">
        <f t="shared" si="41"/>
        <v/>
      </c>
      <c r="D168" s="1278"/>
      <c r="E168" s="900"/>
      <c r="F168" s="900"/>
      <c r="G168" s="447"/>
      <c r="H168" s="447"/>
      <c r="I168"/>
      <c r="J168"/>
      <c r="K168" s="841" t="s">
        <v>7939</v>
      </c>
      <c r="L168"/>
      <c r="M168"/>
      <c r="N168"/>
      <c r="O168" s="3"/>
      <c r="P168" s="3"/>
      <c r="Q168" s="3"/>
      <c r="R168" s="3"/>
      <c r="S168" s="3"/>
      <c r="T168" s="923"/>
      <c r="U168" s="923"/>
      <c r="V168" s="923"/>
      <c r="W168" s="923"/>
      <c r="X168" s="923"/>
      <c r="Y168" s="923"/>
      <c r="Z168" s="923"/>
      <c r="AA168" s="923"/>
      <c r="AB168" s="923"/>
      <c r="AC168" s="923"/>
      <c r="AD168" s="923"/>
      <c r="AG168" s="489" t="s">
        <v>4050</v>
      </c>
      <c r="AH168" t="s">
        <v>5180</v>
      </c>
      <c r="AI168"/>
      <c r="AJ168" t="s">
        <v>8652</v>
      </c>
      <c r="AK168">
        <v>6321</v>
      </c>
      <c r="AL168" t="s">
        <v>6224</v>
      </c>
      <c r="AM168" t="s">
        <v>1639</v>
      </c>
      <c r="AN168" t="s">
        <v>1653</v>
      </c>
      <c r="AO168" s="1295" t="str">
        <f t="shared" si="32"/>
        <v>P</v>
      </c>
      <c r="AS168" s="489" t="s">
        <v>3499</v>
      </c>
      <c r="AT168" s="489">
        <v>1</v>
      </c>
      <c r="AU168" s="574"/>
      <c r="AV168" s="574"/>
      <c r="AW168" s="489"/>
      <c r="BB168" s="489" t="str">
        <f t="shared" si="33"/>
        <v>99 - JUMBO</v>
      </c>
      <c r="BC168" s="1296" t="s">
        <v>8317</v>
      </c>
      <c r="BD168" s="1297" t="s">
        <v>5422</v>
      </c>
      <c r="BE168" s="1297" t="s">
        <v>5422</v>
      </c>
      <c r="BF168" s="829">
        <v>44018</v>
      </c>
      <c r="BH168" s="1296" t="s">
        <v>8365</v>
      </c>
      <c r="BR168" s="51"/>
      <c r="BS168" s="51"/>
      <c r="BT168" s="53"/>
      <c r="BU168" s="51"/>
      <c r="BV168" s="51"/>
      <c r="BW168" s="51"/>
      <c r="BX168" s="51"/>
      <c r="BY168" s="91" t="s">
        <v>1249</v>
      </c>
      <c r="BZ168" s="51" t="s">
        <v>778</v>
      </c>
      <c r="CA168" s="51"/>
      <c r="CN168" s="2">
        <v>6169</v>
      </c>
      <c r="CO168" s="489" t="str">
        <f t="shared" si="34"/>
        <v>BOOKS</v>
      </c>
      <c r="CP168" s="489" t="str">
        <f t="shared" si="35"/>
        <v>BOOK</v>
      </c>
      <c r="CQ168" s="489">
        <f t="shared" si="36"/>
        <v>286700</v>
      </c>
      <c r="CR168" s="489">
        <f t="shared" si="37"/>
        <v>20003.32425400001</v>
      </c>
      <c r="CS168" s="847">
        <f t="shared" ref="CS168:CS182" si="42">IFERROR(VLOOKUP($CN168,febcube,5,0),DL$3)</f>
        <v>6.9770925197070149E-2</v>
      </c>
      <c r="CV168" s="489">
        <f t="shared" si="39"/>
        <v>3190</v>
      </c>
      <c r="CW168" s="2" t="s">
        <v>6351</v>
      </c>
      <c r="CX168" s="2" t="s">
        <v>208</v>
      </c>
      <c r="CY168" s="2" t="s">
        <v>1638</v>
      </c>
      <c r="CZ168" s="572"/>
      <c r="DA168" s="489"/>
      <c r="DB168" s="2">
        <v>6170</v>
      </c>
      <c r="DC168" s="2" t="s">
        <v>259</v>
      </c>
      <c r="DD168" s="489"/>
      <c r="DH168" s="2">
        <v>6326</v>
      </c>
      <c r="DI168" s="2" t="s">
        <v>6472</v>
      </c>
      <c r="DJ168" s="2">
        <v>323309</v>
      </c>
      <c r="DK168" s="2">
        <v>71085.58038699998</v>
      </c>
      <c r="DL168" s="2">
        <v>0.21986885730678693</v>
      </c>
      <c r="DN168" s="2">
        <v>7019</v>
      </c>
      <c r="DO168" s="2">
        <v>636967</v>
      </c>
      <c r="DP168" s="2">
        <v>31899.335198999961</v>
      </c>
      <c r="DQ168" s="2">
        <v>5.0080043705560823E-2</v>
      </c>
      <c r="DT168" s="489">
        <f t="shared" si="38"/>
        <v>6169</v>
      </c>
      <c r="DU168" s="2" t="s">
        <v>6440</v>
      </c>
      <c r="DV168" s="2" t="s">
        <v>6221</v>
      </c>
      <c r="DW168" s="2" t="s">
        <v>1666</v>
      </c>
    </row>
    <row r="169" spans="1:127">
      <c r="A169" s="1610">
        <v>7014</v>
      </c>
      <c r="B169" s="1612" t="s">
        <v>5668</v>
      </c>
      <c r="C169" s="909" t="str">
        <f t="shared" si="41"/>
        <v/>
      </c>
      <c r="D169" s="1278"/>
      <c r="E169" s="900"/>
      <c r="F169" s="900"/>
      <c r="G169" s="447"/>
      <c r="H169" s="447"/>
      <c r="I169"/>
      <c r="J169">
        <v>3</v>
      </c>
      <c r="K169" t="s">
        <v>7941</v>
      </c>
      <c r="L169"/>
      <c r="M169"/>
      <c r="N169"/>
      <c r="O169" s="3"/>
      <c r="P169" s="3"/>
      <c r="Q169" s="3"/>
      <c r="R169" s="3"/>
      <c r="S169" s="3"/>
      <c r="T169" s="923"/>
      <c r="U169" s="923"/>
      <c r="V169" s="923"/>
      <c r="W169" s="923"/>
      <c r="X169" s="923"/>
      <c r="Y169" s="923"/>
      <c r="Z169" s="923"/>
      <c r="AA169" s="923"/>
      <c r="AB169" s="923"/>
      <c r="AC169" s="923"/>
      <c r="AD169" s="923"/>
      <c r="AG169" s="489" t="s">
        <v>4050</v>
      </c>
      <c r="AH169" t="s">
        <v>5182</v>
      </c>
      <c r="AI169"/>
      <c r="AJ169" t="s">
        <v>8724</v>
      </c>
      <c r="AK169">
        <v>6323</v>
      </c>
      <c r="AL169" t="s">
        <v>6225</v>
      </c>
      <c r="AM169" t="s">
        <v>1639</v>
      </c>
      <c r="AN169" t="s">
        <v>1653</v>
      </c>
      <c r="AO169" s="1295" t="str">
        <f t="shared" si="32"/>
        <v>P</v>
      </c>
      <c r="AS169" s="489" t="s">
        <v>3503</v>
      </c>
      <c r="AT169" s="489">
        <v>1</v>
      </c>
      <c r="AU169" s="574"/>
      <c r="AV169" s="574"/>
      <c r="AW169" s="489"/>
      <c r="BB169" s="489" t="str">
        <f t="shared" si="33"/>
        <v>250 - JUTE</v>
      </c>
      <c r="BC169" s="1296" t="s">
        <v>8975</v>
      </c>
      <c r="BD169" s="1297" t="s">
        <v>8428</v>
      </c>
      <c r="BE169" s="1297" t="s">
        <v>8428</v>
      </c>
      <c r="BF169" s="829">
        <v>44601</v>
      </c>
      <c r="BH169" s="1299" t="s">
        <v>5613</v>
      </c>
      <c r="BR169" s="51"/>
      <c r="BS169" s="51"/>
      <c r="BT169" s="53"/>
      <c r="BU169" s="51"/>
      <c r="BV169" s="51"/>
      <c r="BW169" s="51"/>
      <c r="BX169" s="51"/>
      <c r="BY169" s="91" t="s">
        <v>1250</v>
      </c>
      <c r="BZ169" s="51" t="s">
        <v>1452</v>
      </c>
      <c r="CA169" s="51"/>
      <c r="CN169" s="2">
        <v>6170</v>
      </c>
      <c r="CO169" s="489" t="str">
        <f t="shared" si="34"/>
        <v>STATIONERY ITEMS</v>
      </c>
      <c r="CP169" s="489" t="str">
        <f t="shared" si="35"/>
        <v>STAY</v>
      </c>
      <c r="CQ169" s="489">
        <f t="shared" si="36"/>
        <v>1920658</v>
      </c>
      <c r="CR169" s="489">
        <f t="shared" si="37"/>
        <v>45825.299197999826</v>
      </c>
      <c r="CS169" s="847">
        <f t="shared" si="42"/>
        <v>2.3859166597072372E-2</v>
      </c>
      <c r="CV169" s="489">
        <f t="shared" si="39"/>
        <v>6720</v>
      </c>
      <c r="CW169" s="2" t="s">
        <v>6485</v>
      </c>
      <c r="CX169" s="2" t="s">
        <v>284</v>
      </c>
      <c r="CY169" s="2" t="s">
        <v>6486</v>
      </c>
      <c r="CZ169" s="572"/>
      <c r="DA169" s="489"/>
      <c r="DB169" s="2">
        <v>6171</v>
      </c>
      <c r="DC169" s="2" t="s">
        <v>260</v>
      </c>
      <c r="DD169" s="489"/>
      <c r="DH169" s="2">
        <v>6329</v>
      </c>
      <c r="DI169" s="2" t="s">
        <v>6473</v>
      </c>
      <c r="DJ169" s="2">
        <v>281503</v>
      </c>
      <c r="DK169" s="2">
        <v>103563.106052</v>
      </c>
      <c r="DL169" s="2">
        <v>0.36789343648913159</v>
      </c>
      <c r="DN169" s="2">
        <v>7021</v>
      </c>
      <c r="DO169" s="2">
        <v>299196</v>
      </c>
      <c r="DP169" s="2">
        <v>21440.713482000006</v>
      </c>
      <c r="DQ169" s="2">
        <v>7.1661096679100006E-2</v>
      </c>
      <c r="DT169" s="489">
        <f t="shared" si="38"/>
        <v>6170</v>
      </c>
      <c r="DU169" s="2" t="s">
        <v>6441</v>
      </c>
      <c r="DV169" s="2" t="s">
        <v>259</v>
      </c>
      <c r="DW169" s="2" t="s">
        <v>1665</v>
      </c>
    </row>
    <row r="170" spans="1:127">
      <c r="A170" s="1610">
        <v>7016</v>
      </c>
      <c r="B170" s="1612" t="s">
        <v>8607</v>
      </c>
      <c r="C170" s="909" t="str">
        <f t="shared" si="41"/>
        <v/>
      </c>
      <c r="D170" s="1278"/>
      <c r="E170" s="900"/>
      <c r="F170" s="900"/>
      <c r="G170" s="447"/>
      <c r="H170" s="447"/>
      <c r="I170"/>
      <c r="J170">
        <v>4</v>
      </c>
      <c r="K170" t="s">
        <v>7940</v>
      </c>
      <c r="L170"/>
      <c r="M170"/>
      <c r="N170"/>
      <c r="O170" s="3"/>
      <c r="P170" s="3"/>
      <c r="Q170" s="3"/>
      <c r="R170" s="3"/>
      <c r="S170" s="3"/>
      <c r="T170" s="923"/>
      <c r="U170" s="923"/>
      <c r="V170" s="923"/>
      <c r="W170" s="923"/>
      <c r="X170" s="923"/>
      <c r="Y170" s="923"/>
      <c r="Z170" s="923"/>
      <c r="AA170" s="923"/>
      <c r="AB170" s="923"/>
      <c r="AC170" s="923"/>
      <c r="AD170" s="923"/>
      <c r="AG170" s="489" t="s">
        <v>4050</v>
      </c>
      <c r="AH170" t="s">
        <v>5184</v>
      </c>
      <c r="AI170"/>
      <c r="AJ170" t="s">
        <v>8653</v>
      </c>
      <c r="AK170">
        <v>6325</v>
      </c>
      <c r="AL170" t="s">
        <v>278</v>
      </c>
      <c r="AM170" t="s">
        <v>1639</v>
      </c>
      <c r="AN170" t="s">
        <v>1653</v>
      </c>
      <c r="AO170" s="1295" t="str">
        <f t="shared" si="32"/>
        <v>P</v>
      </c>
      <c r="AS170" s="489" t="s">
        <v>3507</v>
      </c>
      <c r="AT170" s="489">
        <v>1</v>
      </c>
      <c r="AU170" s="574"/>
      <c r="AV170" s="574"/>
      <c r="AW170" s="489"/>
      <c r="BB170" s="489" t="str">
        <f t="shared" si="33"/>
        <v>256 - JUVENILE</v>
      </c>
      <c r="BC170" s="1296" t="s">
        <v>8985</v>
      </c>
      <c r="BD170" s="1297" t="s">
        <v>8429</v>
      </c>
      <c r="BE170" s="1297" t="s">
        <v>8429</v>
      </c>
      <c r="BF170" s="829">
        <v>44659</v>
      </c>
      <c r="BH170" s="1296" t="s">
        <v>9018</v>
      </c>
      <c r="BR170" s="51"/>
      <c r="BS170" s="51"/>
      <c r="BT170" s="53"/>
      <c r="BU170" s="51"/>
      <c r="BV170" s="51"/>
      <c r="BW170" s="51"/>
      <c r="BX170" s="51"/>
      <c r="BY170" s="91" t="s">
        <v>1251</v>
      </c>
      <c r="BZ170" s="51" t="s">
        <v>1382</v>
      </c>
      <c r="CA170" s="51"/>
      <c r="CN170" s="2">
        <v>6171</v>
      </c>
      <c r="CO170" s="489" t="str">
        <f t="shared" si="34"/>
        <v>EVERYDAY CARDS</v>
      </c>
      <c r="CP170" s="489" t="str">
        <f t="shared" si="35"/>
        <v>STAY</v>
      </c>
      <c r="CQ170" s="489">
        <f t="shared" si="36"/>
        <v>1583512</v>
      </c>
      <c r="CR170" s="489">
        <f t="shared" si="37"/>
        <v>25392.586456999907</v>
      </c>
      <c r="CS170" s="847">
        <f t="shared" si="42"/>
        <v>1.6035613533083366E-2</v>
      </c>
      <c r="CV170" s="489">
        <f t="shared" si="39"/>
        <v>3067</v>
      </c>
      <c r="CW170" s="2" t="s">
        <v>6340</v>
      </c>
      <c r="CX170" s="2" t="s">
        <v>1587</v>
      </c>
      <c r="CY170" s="2" t="s">
        <v>1635</v>
      </c>
      <c r="CZ170" s="572"/>
      <c r="DA170" s="489"/>
      <c r="DB170" s="2">
        <v>6173</v>
      </c>
      <c r="DC170" s="2" t="s">
        <v>261</v>
      </c>
      <c r="DD170" s="489"/>
      <c r="DH170" s="2">
        <v>6336</v>
      </c>
      <c r="DI170" s="2" t="s">
        <v>6474</v>
      </c>
      <c r="DJ170" s="2">
        <v>136443</v>
      </c>
      <c r="DK170" s="2">
        <v>35615.899902000005</v>
      </c>
      <c r="DL170" s="2">
        <v>0.26103134570479986</v>
      </c>
      <c r="DN170" s="2">
        <v>7022</v>
      </c>
      <c r="DO170" s="2">
        <v>489081</v>
      </c>
      <c r="DP170" s="2">
        <v>57922.526342000034</v>
      </c>
      <c r="DQ170" s="2">
        <v>0.11843135665053443</v>
      </c>
      <c r="DT170" s="489">
        <f t="shared" si="38"/>
        <v>6171</v>
      </c>
      <c r="DU170" s="2" t="s">
        <v>6442</v>
      </c>
      <c r="DV170" s="2" t="s">
        <v>260</v>
      </c>
      <c r="DW170" s="2" t="s">
        <v>1665</v>
      </c>
    </row>
    <row r="171" spans="1:127">
      <c r="A171" s="1610">
        <v>7017</v>
      </c>
      <c r="B171" s="1612" t="s">
        <v>261</v>
      </c>
      <c r="C171" s="909" t="str">
        <f t="shared" si="41"/>
        <v/>
      </c>
      <c r="D171" s="1278"/>
      <c r="E171" s="900"/>
      <c r="F171" s="900"/>
      <c r="G171" s="447"/>
      <c r="H171" s="447"/>
      <c r="I171"/>
      <c r="J171">
        <v>5</v>
      </c>
      <c r="K171" t="s">
        <v>7942</v>
      </c>
      <c r="L171"/>
      <c r="M171"/>
      <c r="N171"/>
      <c r="O171" s="3"/>
      <c r="P171" s="3"/>
      <c r="Q171" s="3"/>
      <c r="R171" s="3"/>
      <c r="S171" s="3"/>
      <c r="T171" s="923"/>
      <c r="U171" s="923"/>
      <c r="V171" s="923"/>
      <c r="W171" s="923"/>
      <c r="X171" s="923"/>
      <c r="Y171" s="923"/>
      <c r="Z171" s="923"/>
      <c r="AA171" s="923"/>
      <c r="AB171" s="923"/>
      <c r="AC171" s="923"/>
      <c r="AD171" s="923"/>
      <c r="AG171" s="489" t="s">
        <v>4050</v>
      </c>
      <c r="AH171" t="s">
        <v>5184</v>
      </c>
      <c r="AI171"/>
      <c r="AJ171" t="s">
        <v>8653</v>
      </c>
      <c r="AK171">
        <v>6326</v>
      </c>
      <c r="AL171" t="s">
        <v>2566</v>
      </c>
      <c r="AM171" t="s">
        <v>1639</v>
      </c>
      <c r="AN171" t="s">
        <v>1653</v>
      </c>
      <c r="AO171" s="1295" t="str">
        <f t="shared" si="32"/>
        <v>P</v>
      </c>
      <c r="AS171" s="489" t="s">
        <v>4689</v>
      </c>
      <c r="AT171" s="489">
        <v>1</v>
      </c>
      <c r="AU171" s="574"/>
      <c r="AV171" s="574"/>
      <c r="AW171" s="489"/>
      <c r="BB171" s="489" t="str">
        <f t="shared" si="33"/>
        <v>218 - KIDS</v>
      </c>
      <c r="BC171" s="1296" t="s">
        <v>8913</v>
      </c>
      <c r="BD171" s="1297" t="s">
        <v>5423</v>
      </c>
      <c r="BE171" s="1297" t="s">
        <v>5423</v>
      </c>
      <c r="BF171" s="829">
        <v>44552</v>
      </c>
      <c r="BH171" s="1299" t="s">
        <v>5356</v>
      </c>
      <c r="BR171" s="51"/>
      <c r="BS171" s="51"/>
      <c r="BT171" s="53"/>
      <c r="BU171" s="51"/>
      <c r="BV171" s="51"/>
      <c r="BW171" s="51"/>
      <c r="BX171" s="51"/>
      <c r="BY171" s="91" t="s">
        <v>1252</v>
      </c>
      <c r="BZ171" s="51" t="s">
        <v>1450</v>
      </c>
      <c r="CA171" s="51"/>
      <c r="CN171" s="2">
        <v>6173</v>
      </c>
      <c r="CO171" s="489" t="str">
        <f t="shared" si="34"/>
        <v>GIFTS</v>
      </c>
      <c r="CP171" s="489" t="str">
        <f t="shared" si="35"/>
        <v>STAY</v>
      </c>
      <c r="CQ171" s="489">
        <f t="shared" si="36"/>
        <v>860443</v>
      </c>
      <c r="CR171" s="489">
        <f t="shared" si="37"/>
        <v>31800.589195999943</v>
      </c>
      <c r="CS171" s="847">
        <f t="shared" si="42"/>
        <v>3.6958391428601245E-2</v>
      </c>
      <c r="CV171" s="489">
        <f t="shared" si="39"/>
        <v>3081</v>
      </c>
      <c r="CW171" s="2" t="s">
        <v>6345</v>
      </c>
      <c r="CX171" s="2" t="s">
        <v>6208</v>
      </c>
      <c r="CY171" s="2" t="s">
        <v>1635</v>
      </c>
      <c r="CZ171" s="572"/>
      <c r="DA171" s="489"/>
      <c r="DB171" s="2">
        <v>6178</v>
      </c>
      <c r="DC171" s="2" t="s">
        <v>262</v>
      </c>
      <c r="DD171" s="489"/>
      <c r="DH171" s="2">
        <v>6337</v>
      </c>
      <c r="DI171" s="2" t="s">
        <v>6475</v>
      </c>
      <c r="DJ171" s="2">
        <v>48</v>
      </c>
      <c r="DK171" s="2">
        <v>0.45513600000000004</v>
      </c>
      <c r="DL171" s="2">
        <v>9.4820000000000008E-3</v>
      </c>
      <c r="DN171" s="2">
        <v>7023</v>
      </c>
      <c r="DO171" s="2">
        <v>932100</v>
      </c>
      <c r="DP171" s="2">
        <v>43873.737236000023</v>
      </c>
      <c r="DQ171" s="2">
        <v>4.7069774955476908E-2</v>
      </c>
      <c r="DT171" s="489">
        <f t="shared" si="38"/>
        <v>6173</v>
      </c>
      <c r="DU171" s="2" t="s">
        <v>6443</v>
      </c>
      <c r="DV171" s="2" t="s">
        <v>261</v>
      </c>
      <c r="DW171" s="2" t="s">
        <v>1665</v>
      </c>
    </row>
    <row r="172" spans="1:127">
      <c r="A172" s="1610">
        <v>7019</v>
      </c>
      <c r="B172" s="1612" t="s">
        <v>289</v>
      </c>
      <c r="C172" s="909" t="str">
        <f t="shared" si="41"/>
        <v/>
      </c>
      <c r="D172" s="1278"/>
      <c r="E172" s="900"/>
      <c r="F172" s="900"/>
      <c r="G172" s="447"/>
      <c r="H172" s="447"/>
      <c r="I172" s="488"/>
      <c r="J172"/>
      <c r="K172"/>
      <c r="L172"/>
      <c r="M172"/>
      <c r="N172"/>
      <c r="O172" s="3"/>
      <c r="P172" s="3"/>
      <c r="Q172" s="3"/>
      <c r="R172" s="3"/>
      <c r="S172" s="3"/>
      <c r="T172" s="923"/>
      <c r="U172" s="923"/>
      <c r="V172" s="923"/>
      <c r="W172" s="923"/>
      <c r="X172" s="923"/>
      <c r="Y172" s="923"/>
      <c r="Z172" s="923"/>
      <c r="AA172" s="923"/>
      <c r="AB172" s="923"/>
      <c r="AC172" s="923"/>
      <c r="AD172" s="923"/>
      <c r="AG172" s="489" t="s">
        <v>4050</v>
      </c>
      <c r="AH172" t="s">
        <v>5176</v>
      </c>
      <c r="AI172"/>
      <c r="AJ172" t="s">
        <v>8725</v>
      </c>
      <c r="AK172">
        <v>6329</v>
      </c>
      <c r="AL172" t="s">
        <v>2567</v>
      </c>
      <c r="AM172" t="s">
        <v>1639</v>
      </c>
      <c r="AN172" t="s">
        <v>1653</v>
      </c>
      <c r="AO172" s="1295" t="str">
        <f t="shared" si="32"/>
        <v>P</v>
      </c>
      <c r="AS172" s="489" t="s">
        <v>3515</v>
      </c>
      <c r="AT172" s="489">
        <v>1</v>
      </c>
      <c r="AU172" s="574"/>
      <c r="AV172" s="574"/>
      <c r="AW172" s="489"/>
      <c r="BB172" s="489" t="str">
        <f t="shared" si="33"/>
        <v>109 - KITCHEN</v>
      </c>
      <c r="BC172" s="1296" t="s">
        <v>8231</v>
      </c>
      <c r="BD172" s="1297" t="s">
        <v>8232</v>
      </c>
      <c r="BE172" s="1297" t="s">
        <v>8232</v>
      </c>
      <c r="BF172" s="829">
        <v>44035</v>
      </c>
      <c r="BH172" s="1296" t="s">
        <v>5614</v>
      </c>
      <c r="BR172" s="51"/>
      <c r="BS172" s="51"/>
      <c r="BT172" s="53"/>
      <c r="BU172" s="51"/>
      <c r="BV172" s="51"/>
      <c r="BW172" s="51"/>
      <c r="BX172" s="51"/>
      <c r="BY172" s="91" t="s">
        <v>1253</v>
      </c>
      <c r="BZ172" s="51" t="s">
        <v>480</v>
      </c>
      <c r="CA172" s="51"/>
      <c r="CN172" s="2">
        <v>6178</v>
      </c>
      <c r="CO172" s="489" t="str">
        <f t="shared" si="34"/>
        <v>CALENDARS</v>
      </c>
      <c r="CP172" s="489" t="str">
        <f t="shared" si="35"/>
        <v>STAY</v>
      </c>
      <c r="CQ172" s="489">
        <f t="shared" si="36"/>
        <v>205485</v>
      </c>
      <c r="CR172" s="489">
        <f t="shared" si="37"/>
        <v>6466.786374999996</v>
      </c>
      <c r="CS172" s="847">
        <f t="shared" si="42"/>
        <v>3.1470843978879219E-2</v>
      </c>
      <c r="CV172" s="489">
        <f t="shared" si="39"/>
        <v>3082</v>
      </c>
      <c r="CW172" s="2" t="s">
        <v>6346</v>
      </c>
      <c r="CX172" s="2" t="s">
        <v>1588</v>
      </c>
      <c r="CY172" s="2" t="s">
        <v>1635</v>
      </c>
      <c r="CZ172" s="572"/>
      <c r="DA172" s="489"/>
      <c r="DB172" s="2">
        <v>6179</v>
      </c>
      <c r="DC172" s="2" t="s">
        <v>263</v>
      </c>
      <c r="DD172" s="489"/>
      <c r="DH172" s="2">
        <v>6338</v>
      </c>
      <c r="DI172" s="2" t="s">
        <v>6476</v>
      </c>
      <c r="DJ172" s="2">
        <v>246</v>
      </c>
      <c r="DK172" s="2">
        <v>162.72601600000002</v>
      </c>
      <c r="DL172" s="2">
        <v>0.66148786991869923</v>
      </c>
      <c r="DN172" s="2">
        <v>7025</v>
      </c>
      <c r="DO172" s="2">
        <v>1330726</v>
      </c>
      <c r="DP172" s="2">
        <v>149872.69560599996</v>
      </c>
      <c r="DQ172" s="2">
        <v>0.11262475942154881</v>
      </c>
      <c r="DT172" s="489">
        <f t="shared" si="38"/>
        <v>6178</v>
      </c>
      <c r="DU172" s="2" t="s">
        <v>6444</v>
      </c>
      <c r="DV172" s="2" t="s">
        <v>262</v>
      </c>
      <c r="DW172" s="2" t="s">
        <v>1665</v>
      </c>
    </row>
    <row r="173" spans="1:127">
      <c r="A173" s="1610">
        <v>7021</v>
      </c>
      <c r="B173" s="1612" t="s">
        <v>1610</v>
      </c>
      <c r="C173" s="909" t="str">
        <f t="shared" si="41"/>
        <v/>
      </c>
      <c r="D173" s="1278"/>
      <c r="E173" s="900"/>
      <c r="F173" s="900"/>
      <c r="G173" s="447"/>
      <c r="H173" s="447"/>
      <c r="I173" s="488">
        <v>44006</v>
      </c>
      <c r="J173" s="447" t="s">
        <v>8081</v>
      </c>
      <c r="L173"/>
      <c r="M173"/>
      <c r="N173"/>
      <c r="O173" s="3"/>
      <c r="P173" s="3"/>
      <c r="Q173" s="3"/>
      <c r="R173" s="3"/>
      <c r="S173" s="3"/>
      <c r="T173" s="923"/>
      <c r="U173" s="923"/>
      <c r="V173" s="923"/>
      <c r="W173" s="923"/>
      <c r="X173" s="923"/>
      <c r="Y173" s="923"/>
      <c r="Z173" s="923"/>
      <c r="AA173" s="923"/>
      <c r="AB173" s="923"/>
      <c r="AC173" s="923"/>
      <c r="AD173" s="923"/>
      <c r="AG173" s="489" t="s">
        <v>4050</v>
      </c>
      <c r="AH173" t="s">
        <v>5176</v>
      </c>
      <c r="AI173"/>
      <c r="AJ173" t="s">
        <v>8651</v>
      </c>
      <c r="AK173">
        <v>6330</v>
      </c>
      <c r="AL173" t="s">
        <v>6761</v>
      </c>
      <c r="AM173" t="s">
        <v>1639</v>
      </c>
      <c r="AN173" t="s">
        <v>1653</v>
      </c>
      <c r="AO173" s="1295" t="str">
        <f t="shared" si="32"/>
        <v>P</v>
      </c>
      <c r="AS173" s="489" t="s">
        <v>3518</v>
      </c>
      <c r="AT173" s="489">
        <v>1</v>
      </c>
      <c r="AU173" s="574"/>
      <c r="AV173" s="574"/>
      <c r="AW173" s="489"/>
      <c r="BB173" s="489" t="str">
        <f t="shared" si="33"/>
        <v>97 - LARGE</v>
      </c>
      <c r="BC173" s="1296" t="s">
        <v>8312</v>
      </c>
      <c r="BD173" s="1297" t="s">
        <v>8313</v>
      </c>
      <c r="BE173" s="1297" t="s">
        <v>8313</v>
      </c>
      <c r="BF173" s="829">
        <v>44018</v>
      </c>
      <c r="BH173" s="1299" t="s">
        <v>5220</v>
      </c>
      <c r="BR173" s="51"/>
      <c r="BS173" s="51"/>
      <c r="BT173" s="53"/>
      <c r="BU173" s="51"/>
      <c r="BV173" s="51"/>
      <c r="BW173" s="51"/>
      <c r="BX173" s="51"/>
      <c r="BY173" s="91" t="s">
        <v>1254</v>
      </c>
      <c r="BZ173" s="51" t="s">
        <v>156</v>
      </c>
      <c r="CA173" s="51"/>
      <c r="CN173" s="2">
        <v>6179</v>
      </c>
      <c r="CO173" s="489" t="str">
        <f t="shared" si="34"/>
        <v>HOME OFFICE</v>
      </c>
      <c r="CP173" s="489" t="str">
        <f t="shared" si="35"/>
        <v>STAY</v>
      </c>
      <c r="CQ173" s="489">
        <f t="shared" si="36"/>
        <v>463036</v>
      </c>
      <c r="CR173" s="489">
        <f t="shared" si="37"/>
        <v>99794.279606999989</v>
      </c>
      <c r="CS173" s="847">
        <f t="shared" si="42"/>
        <v>0.2155216432566798</v>
      </c>
      <c r="CV173" s="489">
        <f t="shared" si="39"/>
        <v>3100</v>
      </c>
      <c r="CW173" s="2" t="s">
        <v>6348</v>
      </c>
      <c r="CX173" s="2" t="s">
        <v>2553</v>
      </c>
      <c r="CY173" s="2" t="s">
        <v>1635</v>
      </c>
      <c r="CZ173" s="572"/>
      <c r="DA173" s="489"/>
      <c r="DB173" s="2">
        <v>6190</v>
      </c>
      <c r="DC173" s="2" t="s">
        <v>1603</v>
      </c>
      <c r="DD173" s="489"/>
      <c r="DH173" s="2">
        <v>6435</v>
      </c>
      <c r="DI173" s="2" t="s">
        <v>6477</v>
      </c>
      <c r="DJ173" s="2">
        <v>1185758</v>
      </c>
      <c r="DK173" s="2">
        <v>58213.902561999937</v>
      </c>
      <c r="DL173" s="2">
        <v>4.9094252420814312E-2</v>
      </c>
      <c r="DN173" s="2">
        <v>7026</v>
      </c>
      <c r="DO173" s="2">
        <v>1024666</v>
      </c>
      <c r="DP173" s="2">
        <v>40147.784348999958</v>
      </c>
      <c r="DQ173" s="2">
        <v>3.9181337478749134E-2</v>
      </c>
      <c r="DT173" s="489">
        <f t="shared" si="38"/>
        <v>6179</v>
      </c>
      <c r="DU173" s="2" t="s">
        <v>6445</v>
      </c>
      <c r="DV173" s="2" t="s">
        <v>263</v>
      </c>
      <c r="DW173" s="2" t="s">
        <v>1665</v>
      </c>
    </row>
    <row r="174" spans="1:127">
      <c r="A174" s="1610">
        <v>7022</v>
      </c>
      <c r="B174" s="1612" t="s">
        <v>290</v>
      </c>
      <c r="C174" s="909" t="str">
        <f t="shared" si="41"/>
        <v/>
      </c>
      <c r="D174" s="1278"/>
      <c r="E174" s="900"/>
      <c r="F174" s="900"/>
      <c r="G174" s="447"/>
      <c r="H174" s="447"/>
      <c r="I174" s="447"/>
      <c r="J174" s="447">
        <v>1</v>
      </c>
      <c r="K174" t="s">
        <v>8082</v>
      </c>
      <c r="L174"/>
      <c r="M174"/>
      <c r="N174"/>
      <c r="O174" s="3"/>
      <c r="P174" s="3"/>
      <c r="Q174" s="3"/>
      <c r="R174" s="3"/>
      <c r="S174" s="3"/>
      <c r="T174" s="923"/>
      <c r="U174" s="923"/>
      <c r="V174" s="923"/>
      <c r="W174" s="923"/>
      <c r="X174" s="923"/>
      <c r="Y174" s="923"/>
      <c r="Z174" s="923"/>
      <c r="AA174" s="923"/>
      <c r="AB174" s="923"/>
      <c r="AC174" s="923"/>
      <c r="AD174" s="923"/>
      <c r="AG174" s="489" t="s">
        <v>4050</v>
      </c>
      <c r="AH174" t="s">
        <v>5176</v>
      </c>
      <c r="AI174"/>
      <c r="AJ174" t="s">
        <v>1661</v>
      </c>
      <c r="AK174">
        <v>6332</v>
      </c>
      <c r="AL174" t="s">
        <v>8201</v>
      </c>
      <c r="AM174" s="1295" t="s">
        <v>8722</v>
      </c>
      <c r="AN174" t="s">
        <v>2375</v>
      </c>
      <c r="AO174" s="1295" t="str">
        <f t="shared" si="32"/>
        <v>M</v>
      </c>
      <c r="AS174" s="489" t="s">
        <v>3523</v>
      </c>
      <c r="AT174" s="489">
        <v>1</v>
      </c>
      <c r="AU174" s="574"/>
      <c r="AV174" s="574"/>
      <c r="AW174" s="489"/>
      <c r="BB174" s="489" t="str">
        <f t="shared" si="33"/>
        <v>294 - LEMONS</v>
      </c>
      <c r="BC174" s="1296" t="s">
        <v>9558</v>
      </c>
      <c r="BD174" s="1297" t="s">
        <v>9559</v>
      </c>
      <c r="BE174" s="1297" t="s">
        <v>9559</v>
      </c>
      <c r="BF174" s="829">
        <v>44742</v>
      </c>
      <c r="BH174" s="1296" t="s">
        <v>5615</v>
      </c>
      <c r="BR174" s="51"/>
      <c r="BS174" s="51"/>
      <c r="BT174" s="53"/>
      <c r="BU174" s="51"/>
      <c r="BV174" s="51"/>
      <c r="BW174" s="51"/>
      <c r="BX174" s="51"/>
      <c r="BY174" s="91" t="s">
        <v>1255</v>
      </c>
      <c r="BZ174" s="51" t="s">
        <v>103</v>
      </c>
      <c r="CA174" s="51"/>
      <c r="CN174" s="2">
        <v>6190</v>
      </c>
      <c r="CO174" s="489" t="str">
        <f t="shared" si="34"/>
        <v>3X3, 4X4 &amp; 4X6 FRAMES</v>
      </c>
      <c r="CP174" s="489" t="str">
        <f t="shared" si="35"/>
        <v>FRAM</v>
      </c>
      <c r="CQ174" s="489">
        <f t="shared" si="36"/>
        <v>448116</v>
      </c>
      <c r="CR174" s="489">
        <f t="shared" si="37"/>
        <v>36361.053666999949</v>
      </c>
      <c r="CS174" s="847">
        <f t="shared" si="42"/>
        <v>8.1142056224281098E-2</v>
      </c>
      <c r="CV174" s="489">
        <f t="shared" si="39"/>
        <v>4030</v>
      </c>
      <c r="CW174" s="2" t="s">
        <v>6360</v>
      </c>
      <c r="CX174" s="2" t="s">
        <v>6210</v>
      </c>
      <c r="CY174" s="2" t="s">
        <v>1635</v>
      </c>
      <c r="CZ174" s="572"/>
      <c r="DA174" s="489"/>
      <c r="DB174" s="2">
        <v>6191</v>
      </c>
      <c r="DC174" s="2" t="s">
        <v>1604</v>
      </c>
      <c r="DD174" s="489"/>
      <c r="DH174" s="2">
        <v>6659</v>
      </c>
      <c r="DI174" s="2" t="s">
        <v>6478</v>
      </c>
      <c r="DJ174" s="2">
        <v>28323</v>
      </c>
      <c r="DK174" s="2">
        <v>46884.785319000002</v>
      </c>
      <c r="DL174" s="2">
        <v>1.6553608487448364</v>
      </c>
      <c r="DN174" s="2">
        <v>7027</v>
      </c>
      <c r="DO174" s="2">
        <v>3377803</v>
      </c>
      <c r="DP174" s="2">
        <v>205185.34275499993</v>
      </c>
      <c r="DQ174" s="2">
        <v>6.0745207093190437E-2</v>
      </c>
      <c r="DT174" s="489">
        <f t="shared" si="38"/>
        <v>6190</v>
      </c>
      <c r="DU174" s="2" t="s">
        <v>6446</v>
      </c>
      <c r="DV174" s="2" t="s">
        <v>1603</v>
      </c>
      <c r="DW174" s="2" t="s">
        <v>1667</v>
      </c>
    </row>
    <row r="175" spans="1:127">
      <c r="A175" s="1610">
        <v>7023</v>
      </c>
      <c r="B175" s="1612" t="s">
        <v>291</v>
      </c>
      <c r="C175" s="909" t="str">
        <f t="shared" si="41"/>
        <v/>
      </c>
      <c r="D175" s="1278"/>
      <c r="E175" s="900"/>
      <c r="F175" s="900"/>
      <c r="G175" s="447"/>
      <c r="H175" s="447"/>
      <c r="I175" s="447"/>
      <c r="J175" s="447">
        <v>2</v>
      </c>
      <c r="K175" t="s">
        <v>8083</v>
      </c>
      <c r="L175"/>
      <c r="M175"/>
      <c r="N175"/>
      <c r="O175" s="3"/>
      <c r="P175" s="3"/>
      <c r="Q175" s="3"/>
      <c r="R175" s="3"/>
      <c r="S175" s="3"/>
      <c r="T175" s="923"/>
      <c r="U175" s="923"/>
      <c r="V175" s="923"/>
      <c r="W175" s="923"/>
      <c r="X175" s="923"/>
      <c r="Y175" s="923"/>
      <c r="Z175" s="923"/>
      <c r="AA175" s="923"/>
      <c r="AB175" s="923"/>
      <c r="AC175" s="923"/>
      <c r="AD175" s="923"/>
      <c r="AG175" s="489" t="s">
        <v>4050</v>
      </c>
      <c r="AH175" t="s">
        <v>5168</v>
      </c>
      <c r="AI175"/>
      <c r="AJ175" t="s">
        <v>8654</v>
      </c>
      <c r="AK175">
        <v>6336</v>
      </c>
      <c r="AL175" t="s">
        <v>6226</v>
      </c>
      <c r="AM175" t="s">
        <v>1639</v>
      </c>
      <c r="AN175" t="s">
        <v>1653</v>
      </c>
      <c r="AO175" s="1295" t="str">
        <f t="shared" si="32"/>
        <v>P</v>
      </c>
      <c r="AS175" s="489" t="s">
        <v>4690</v>
      </c>
      <c r="AT175" s="489">
        <v>1</v>
      </c>
      <c r="AU175" s="574"/>
      <c r="AV175" s="574"/>
      <c r="AW175" s="489"/>
      <c r="BB175" s="489" t="str">
        <f t="shared" si="33"/>
        <v>301 - LEMONS</v>
      </c>
      <c r="BC175" s="1296" t="s">
        <v>9560</v>
      </c>
      <c r="BD175" s="1297" t="s">
        <v>9559</v>
      </c>
      <c r="BE175" s="1297" t="s">
        <v>9559</v>
      </c>
      <c r="BF175" s="829">
        <v>44770</v>
      </c>
      <c r="BH175" s="1299" t="s">
        <v>5616</v>
      </c>
      <c r="BR175" s="51"/>
      <c r="BS175" s="51"/>
      <c r="BT175" s="53"/>
      <c r="BU175" s="51"/>
      <c r="BV175" s="51"/>
      <c r="BW175" s="51"/>
      <c r="BX175" s="51"/>
      <c r="BY175" s="91" t="s">
        <v>1256</v>
      </c>
      <c r="BZ175" s="51" t="s">
        <v>1473</v>
      </c>
      <c r="CA175" s="51"/>
      <c r="CN175" s="2">
        <v>6191</v>
      </c>
      <c r="CO175" s="489" t="str">
        <f t="shared" si="34"/>
        <v>5X7 FRAMES</v>
      </c>
      <c r="CP175" s="489" t="str">
        <f t="shared" si="35"/>
        <v>FRAM</v>
      </c>
      <c r="CQ175" s="489">
        <f t="shared" si="36"/>
        <v>231766</v>
      </c>
      <c r="CR175" s="489">
        <f t="shared" si="37"/>
        <v>24557.068428999944</v>
      </c>
      <c r="CS175" s="847">
        <f t="shared" si="42"/>
        <v>0.10595630260262483</v>
      </c>
      <c r="CV175" s="489">
        <f t="shared" si="39"/>
        <v>4033</v>
      </c>
      <c r="CW175" s="2" t="s">
        <v>6362</v>
      </c>
      <c r="CX175" s="2" t="s">
        <v>221</v>
      </c>
      <c r="CY175" s="2" t="s">
        <v>1635</v>
      </c>
      <c r="CZ175" s="572"/>
      <c r="DA175" s="489"/>
      <c r="DB175" s="2">
        <v>6192</v>
      </c>
      <c r="DC175" s="2" t="s">
        <v>1605</v>
      </c>
      <c r="DD175" s="489"/>
      <c r="DH175" s="2">
        <v>6667</v>
      </c>
      <c r="DI175" s="2" t="s">
        <v>6479</v>
      </c>
      <c r="DJ175" s="2">
        <v>53119</v>
      </c>
      <c r="DK175" s="2">
        <v>49024.638046000015</v>
      </c>
      <c r="DL175" s="2">
        <v>0.92292095193810153</v>
      </c>
      <c r="DN175" s="2">
        <v>7028</v>
      </c>
      <c r="DO175" s="2">
        <v>654752</v>
      </c>
      <c r="DP175" s="2">
        <v>320550.47600000014</v>
      </c>
      <c r="DQ175" s="2">
        <v>0.48957540564977298</v>
      </c>
      <c r="DT175" s="489">
        <f t="shared" si="38"/>
        <v>6191</v>
      </c>
      <c r="DU175" s="2" t="s">
        <v>6447</v>
      </c>
      <c r="DV175" s="2" t="s">
        <v>1604</v>
      </c>
      <c r="DW175" s="2" t="s">
        <v>1667</v>
      </c>
    </row>
    <row r="176" spans="1:127">
      <c r="A176" s="1610">
        <v>7025</v>
      </c>
      <c r="B176" s="1612" t="s">
        <v>1609</v>
      </c>
      <c r="C176" s="909" t="str">
        <f t="shared" si="41"/>
        <v/>
      </c>
      <c r="D176" s="1278"/>
      <c r="E176" s="900"/>
      <c r="F176" s="900"/>
      <c r="G176" s="447"/>
      <c r="H176" s="447"/>
      <c r="J176" s="447"/>
      <c r="K176"/>
      <c r="L176"/>
      <c r="M176"/>
      <c r="N176"/>
      <c r="O176" s="3"/>
      <c r="P176" s="3"/>
      <c r="Q176" s="3"/>
      <c r="R176" s="3"/>
      <c r="S176" s="3"/>
      <c r="T176" s="923"/>
      <c r="U176" s="923"/>
      <c r="V176" s="923"/>
      <c r="W176" s="923"/>
      <c r="X176" s="923"/>
      <c r="Y176" s="923"/>
      <c r="Z176" s="923"/>
      <c r="AA176" s="923"/>
      <c r="AB176" s="923"/>
      <c r="AC176" s="923"/>
      <c r="AD176" s="923"/>
      <c r="AG176" s="489" t="s">
        <v>4050</v>
      </c>
      <c r="AH176" t="s">
        <v>5172</v>
      </c>
      <c r="AI176"/>
      <c r="AJ176" t="s">
        <v>1664</v>
      </c>
      <c r="AK176">
        <v>6435</v>
      </c>
      <c r="AL176" t="s">
        <v>1607</v>
      </c>
      <c r="AM176" t="s">
        <v>1639</v>
      </c>
      <c r="AN176" t="s">
        <v>1653</v>
      </c>
      <c r="AO176" s="1295" t="str">
        <f t="shared" si="32"/>
        <v>P</v>
      </c>
      <c r="AS176" s="489" t="s">
        <v>3526</v>
      </c>
      <c r="AT176" s="489">
        <v>1</v>
      </c>
      <c r="AU176" s="574"/>
      <c r="AV176" s="574"/>
      <c r="AW176" s="489"/>
      <c r="BB176" s="489" t="str">
        <f t="shared" si="33"/>
        <v>33 - LIBRARY</v>
      </c>
      <c r="BC176" s="1299" t="s">
        <v>5227</v>
      </c>
      <c r="BD176" s="1298" t="s">
        <v>5228</v>
      </c>
      <c r="BE176" s="1298" t="s">
        <v>5228</v>
      </c>
      <c r="BF176" s="828">
        <v>41859</v>
      </c>
      <c r="BH176" s="1296" t="s">
        <v>9292</v>
      </c>
      <c r="BR176" s="51"/>
      <c r="BS176" s="51"/>
      <c r="BT176" s="51"/>
      <c r="BU176" s="51"/>
      <c r="BV176" s="51"/>
      <c r="BW176" s="51"/>
      <c r="BX176" s="51"/>
      <c r="BY176" s="91" t="s">
        <v>1257</v>
      </c>
      <c r="BZ176" s="51" t="s">
        <v>1453</v>
      </c>
      <c r="CA176" s="51"/>
      <c r="CN176" s="2">
        <v>6192</v>
      </c>
      <c r="CO176" s="489" t="str">
        <f t="shared" si="34"/>
        <v>8X10 &amp; LARGER FRAMES</v>
      </c>
      <c r="CP176" s="489" t="str">
        <f t="shared" si="35"/>
        <v>FRAM</v>
      </c>
      <c r="CQ176" s="489">
        <f t="shared" si="36"/>
        <v>160590</v>
      </c>
      <c r="CR176" s="489">
        <f t="shared" si="37"/>
        <v>33153.385082999965</v>
      </c>
      <c r="CS176" s="847">
        <f t="shared" si="42"/>
        <v>0.20644738204744981</v>
      </c>
      <c r="CV176" s="489">
        <f t="shared" si="39"/>
        <v>4034</v>
      </c>
      <c r="CW176" s="2" t="s">
        <v>6363</v>
      </c>
      <c r="CX176" s="2" t="s">
        <v>222</v>
      </c>
      <c r="CY176" s="2" t="s">
        <v>1635</v>
      </c>
      <c r="CZ176" s="572"/>
      <c r="DA176" s="489"/>
      <c r="DB176" s="2">
        <v>6202</v>
      </c>
      <c r="DC176" s="2" t="s">
        <v>2564</v>
      </c>
      <c r="DD176" s="489"/>
      <c r="DH176" s="2">
        <v>6669</v>
      </c>
      <c r="DI176" s="2" t="s">
        <v>6480</v>
      </c>
      <c r="DJ176" s="2">
        <v>180498</v>
      </c>
      <c r="DK176" s="2">
        <v>525835.77570000023</v>
      </c>
      <c r="DL176" s="2">
        <v>2.9132498736828123</v>
      </c>
      <c r="DN176" s="2">
        <v>7034</v>
      </c>
      <c r="DO176" s="2">
        <v>3816697</v>
      </c>
      <c r="DP176" s="2">
        <v>153022.80289500018</v>
      </c>
      <c r="DQ176" s="2">
        <v>4.0092992159188996E-2</v>
      </c>
      <c r="DT176" s="489">
        <f t="shared" si="38"/>
        <v>6192</v>
      </c>
      <c r="DU176" s="2" t="s">
        <v>6448</v>
      </c>
      <c r="DV176" s="2" t="s">
        <v>1605</v>
      </c>
      <c r="DW176" s="2" t="s">
        <v>1667</v>
      </c>
    </row>
    <row r="177" spans="1:127">
      <c r="A177" s="1610">
        <v>7026</v>
      </c>
      <c r="B177" s="1612" t="s">
        <v>1611</v>
      </c>
      <c r="C177" s="909" t="str">
        <f t="shared" si="41"/>
        <v/>
      </c>
      <c r="D177" s="1278"/>
      <c r="E177" s="900"/>
      <c r="F177" s="900"/>
      <c r="G177" s="447"/>
      <c r="H177" s="447"/>
      <c r="I177" s="488">
        <v>44036</v>
      </c>
      <c r="J177" t="s">
        <v>8084</v>
      </c>
      <c r="K177"/>
      <c r="L177"/>
      <c r="M177"/>
      <c r="N177"/>
      <c r="O177" s="3"/>
      <c r="P177" s="3"/>
      <c r="Q177" s="3"/>
      <c r="R177" s="3"/>
      <c r="S177" s="3"/>
      <c r="T177" s="923"/>
      <c r="U177" s="923"/>
      <c r="V177" s="923"/>
      <c r="W177" s="923"/>
      <c r="X177" s="923"/>
      <c r="Y177" s="923"/>
      <c r="Z177" s="923"/>
      <c r="AA177" s="923"/>
      <c r="AB177" s="923"/>
      <c r="AC177" s="923"/>
      <c r="AD177" s="923"/>
      <c r="AG177" s="489" t="s">
        <v>4050</v>
      </c>
      <c r="AH177" t="s">
        <v>477</v>
      </c>
      <c r="AI177"/>
      <c r="AJ177" t="s">
        <v>2377</v>
      </c>
      <c r="AK177">
        <v>6659</v>
      </c>
      <c r="AL177" t="s">
        <v>8695</v>
      </c>
      <c r="AM177" t="s">
        <v>46</v>
      </c>
      <c r="AN177" t="s">
        <v>2376</v>
      </c>
      <c r="AO177" s="1295" t="str">
        <f t="shared" si="32"/>
        <v>B</v>
      </c>
      <c r="AS177" s="489" t="s">
        <v>4691</v>
      </c>
      <c r="AT177" s="489">
        <v>1</v>
      </c>
      <c r="AU177" s="574"/>
      <c r="AV177" s="574"/>
      <c r="AW177" s="489"/>
      <c r="BB177" s="489" t="str">
        <f t="shared" si="33"/>
        <v>328 - LINEN</v>
      </c>
      <c r="BC177" s="1299" t="s">
        <v>9561</v>
      </c>
      <c r="BD177" s="1298" t="s">
        <v>5760</v>
      </c>
      <c r="BE177" s="1298" t="s">
        <v>5760</v>
      </c>
      <c r="BF177" s="828">
        <v>44770</v>
      </c>
      <c r="BH177" s="1299" t="s">
        <v>5357</v>
      </c>
      <c r="BR177" s="51"/>
      <c r="BS177" s="51"/>
      <c r="BT177" s="51"/>
      <c r="BU177" s="51"/>
      <c r="BV177" s="51"/>
      <c r="BW177" s="51"/>
      <c r="BX177" s="51"/>
      <c r="BY177" s="91" t="s">
        <v>1258</v>
      </c>
      <c r="BZ177" s="51" t="s">
        <v>157</v>
      </c>
      <c r="CA177" s="51"/>
      <c r="CN177" s="2">
        <v>6202</v>
      </c>
      <c r="CO177" s="489" t="str">
        <f t="shared" si="34"/>
        <v>SPRING/SUMMER FOOTWEAR</v>
      </c>
      <c r="CP177" s="489" t="str">
        <f t="shared" si="35"/>
        <v>ACCY</v>
      </c>
      <c r="CQ177" s="489">
        <f t="shared" si="36"/>
        <v>343498</v>
      </c>
      <c r="CR177" s="489">
        <f t="shared" si="37"/>
        <v>43588.080336000035</v>
      </c>
      <c r="CS177" s="847">
        <f t="shared" si="42"/>
        <v>0.12689471361114193</v>
      </c>
      <c r="CV177" s="489">
        <f t="shared" si="39"/>
        <v>4039</v>
      </c>
      <c r="CW177" s="2" t="s">
        <v>6364</v>
      </c>
      <c r="CX177" s="2" t="s">
        <v>6211</v>
      </c>
      <c r="CY177" s="2" t="s">
        <v>1635</v>
      </c>
      <c r="CZ177" s="572"/>
      <c r="DA177" s="489"/>
      <c r="DB177" s="2">
        <v>6203</v>
      </c>
      <c r="DC177" s="2" t="s">
        <v>2565</v>
      </c>
      <c r="DD177" s="489"/>
      <c r="DH177" s="2">
        <v>6671</v>
      </c>
      <c r="DI177" s="2" t="s">
        <v>6481</v>
      </c>
      <c r="DJ177" s="2">
        <v>578143</v>
      </c>
      <c r="DK177" s="2">
        <v>418774.66052700015</v>
      </c>
      <c r="DL177" s="2">
        <v>0.72434442780938302</v>
      </c>
      <c r="DN177" s="2">
        <v>7110</v>
      </c>
      <c r="DO177" s="2">
        <v>234859</v>
      </c>
      <c r="DP177" s="2">
        <v>9338.7780170000096</v>
      </c>
      <c r="DQ177" s="2">
        <v>3.9763338926760351E-2</v>
      </c>
      <c r="DT177" s="489">
        <f t="shared" si="38"/>
        <v>6202</v>
      </c>
      <c r="DU177" s="2" t="s">
        <v>6449</v>
      </c>
      <c r="DV177" s="2" t="s">
        <v>2564</v>
      </c>
      <c r="DW177" s="2" t="s">
        <v>1664</v>
      </c>
    </row>
    <row r="178" spans="1:127">
      <c r="A178" s="1610">
        <v>7027</v>
      </c>
      <c r="B178" s="1612" t="s">
        <v>1612</v>
      </c>
      <c r="C178" s="909" t="str">
        <f>IFERROR(IF(VLOOKUP(#REF!,nobreakpack,1,0)=#REF!,"No",""),"")</f>
        <v/>
      </c>
      <c r="D178" s="1278"/>
      <c r="E178" s="900"/>
      <c r="F178" s="900"/>
      <c r="G178" s="447"/>
      <c r="H178" s="447"/>
      <c r="I178"/>
      <c r="J178">
        <v>1</v>
      </c>
      <c r="K178" t="s">
        <v>8085</v>
      </c>
      <c r="L178"/>
      <c r="M178"/>
      <c r="N178"/>
      <c r="O178" s="3"/>
      <c r="P178" s="3"/>
      <c r="Q178" s="3"/>
      <c r="R178" s="3"/>
      <c r="S178" s="3"/>
      <c r="T178" s="923"/>
      <c r="U178" s="923"/>
      <c r="V178" s="923"/>
      <c r="W178" s="923"/>
      <c r="X178" s="923"/>
      <c r="Y178" s="923"/>
      <c r="Z178" s="923"/>
      <c r="AA178" s="923"/>
      <c r="AB178" s="923"/>
      <c r="AC178" s="923"/>
      <c r="AD178" s="923"/>
      <c r="AG178" s="489" t="s">
        <v>4050</v>
      </c>
      <c r="AH178" t="s">
        <v>477</v>
      </c>
      <c r="AI178"/>
      <c r="AJ178" t="s">
        <v>1673</v>
      </c>
      <c r="AK178">
        <v>6667</v>
      </c>
      <c r="AL178" t="s">
        <v>2570</v>
      </c>
      <c r="AM178" t="s">
        <v>46</v>
      </c>
      <c r="AN178" t="s">
        <v>2376</v>
      </c>
      <c r="AO178" s="1295" t="str">
        <f t="shared" si="32"/>
        <v>B</v>
      </c>
      <c r="AS178" s="489" t="s">
        <v>4694</v>
      </c>
      <c r="AT178" s="489">
        <v>1</v>
      </c>
      <c r="AU178" s="574"/>
      <c r="AV178" s="574"/>
      <c r="AW178" s="489"/>
      <c r="BB178" s="489" t="str">
        <f t="shared" si="33"/>
        <v>17 - Lodge</v>
      </c>
      <c r="BC178" s="1296" t="s">
        <v>5193</v>
      </c>
      <c r="BD178" s="1297" t="s">
        <v>5194</v>
      </c>
      <c r="BE178" s="1297" t="s">
        <v>5194</v>
      </c>
      <c r="BF178" s="829">
        <v>41071</v>
      </c>
      <c r="BH178" s="1296" t="s">
        <v>5617</v>
      </c>
      <c r="BR178" s="51"/>
      <c r="BS178" s="51"/>
      <c r="BT178" s="51"/>
      <c r="BU178" s="51"/>
      <c r="BV178" s="51"/>
      <c r="BW178" s="51"/>
      <c r="BX178" s="51"/>
      <c r="BY178" s="91" t="s">
        <v>1259</v>
      </c>
      <c r="BZ178" s="51" t="s">
        <v>852</v>
      </c>
      <c r="CA178" s="51"/>
      <c r="CN178" s="2">
        <v>6203</v>
      </c>
      <c r="CO178" s="489" t="str">
        <f t="shared" si="34"/>
        <v>SPRING/SUMMER HATS</v>
      </c>
      <c r="CP178" s="489" t="str">
        <f t="shared" si="35"/>
        <v>ACCY</v>
      </c>
      <c r="CQ178" s="489">
        <f t="shared" si="36"/>
        <v>373698</v>
      </c>
      <c r="CR178" s="489">
        <f t="shared" si="37"/>
        <v>49935.590943999981</v>
      </c>
      <c r="CS178" s="847">
        <f t="shared" si="42"/>
        <v>0.13362552366884484</v>
      </c>
      <c r="CV178" s="489">
        <f t="shared" si="39"/>
        <v>5089</v>
      </c>
      <c r="CW178" s="2" t="s">
        <v>6370</v>
      </c>
      <c r="CX178" s="2" t="s">
        <v>224</v>
      </c>
      <c r="CY178" s="2" t="s">
        <v>1635</v>
      </c>
      <c r="CZ178" s="572"/>
      <c r="DA178" s="489"/>
      <c r="DB178" s="2">
        <v>6204</v>
      </c>
      <c r="DC178" s="2" t="s">
        <v>4358</v>
      </c>
      <c r="DD178" s="489"/>
      <c r="DH178" s="2">
        <v>6672</v>
      </c>
      <c r="DI178" s="2" t="s">
        <v>6482</v>
      </c>
      <c r="DJ178" s="2">
        <v>125150</v>
      </c>
      <c r="DK178" s="2">
        <v>129972.38090100016</v>
      </c>
      <c r="DL178" s="2">
        <v>1.0385328078385949</v>
      </c>
      <c r="DN178" s="2">
        <v>7150</v>
      </c>
      <c r="DO178" s="2">
        <v>613824</v>
      </c>
      <c r="DP178" s="2">
        <v>14825.118087999965</v>
      </c>
      <c r="DQ178" s="2">
        <v>2.4152066533729481E-2</v>
      </c>
      <c r="DT178" s="489">
        <f t="shared" si="38"/>
        <v>6203</v>
      </c>
      <c r="DU178" s="2" t="s">
        <v>6450</v>
      </c>
      <c r="DV178" s="2" t="s">
        <v>2565</v>
      </c>
      <c r="DW178" s="2" t="s">
        <v>1664</v>
      </c>
    </row>
    <row r="179" spans="1:127">
      <c r="A179" s="1610">
        <v>7028</v>
      </c>
      <c r="B179" s="1612" t="s">
        <v>1613</v>
      </c>
      <c r="C179" s="909" t="str">
        <f>IFERROR(IF(VLOOKUP(A170,nobreakpack,1,0)=A170,"No",""),"")</f>
        <v/>
      </c>
      <c r="D179" s="1278"/>
      <c r="E179" s="900"/>
      <c r="F179" s="900"/>
      <c r="G179" s="447"/>
      <c r="H179" s="447"/>
      <c r="I179"/>
      <c r="J179"/>
      <c r="K179"/>
      <c r="L179"/>
      <c r="M179"/>
      <c r="N179"/>
      <c r="O179" s="3"/>
      <c r="P179" s="3"/>
      <c r="Q179" s="3"/>
      <c r="R179" s="3"/>
      <c r="S179" s="3"/>
      <c r="T179" s="923"/>
      <c r="U179" s="923"/>
      <c r="V179" s="923"/>
      <c r="W179" s="923"/>
      <c r="X179" s="923"/>
      <c r="Y179" s="923"/>
      <c r="Z179" s="923"/>
      <c r="AA179" s="923"/>
      <c r="AB179" s="923"/>
      <c r="AC179" s="923"/>
      <c r="AD179" s="923"/>
      <c r="AG179" s="489" t="s">
        <v>4050</v>
      </c>
      <c r="AH179" t="s">
        <v>477</v>
      </c>
      <c r="AI179"/>
      <c r="AJ179" t="s">
        <v>1673</v>
      </c>
      <c r="AK179">
        <v>6669</v>
      </c>
      <c r="AL179" t="s">
        <v>281</v>
      </c>
      <c r="AM179" t="s">
        <v>46</v>
      </c>
      <c r="AN179" t="s">
        <v>2376</v>
      </c>
      <c r="AO179" s="1295" t="str">
        <f t="shared" si="32"/>
        <v>B</v>
      </c>
      <c r="AS179" s="489" t="s">
        <v>3530</v>
      </c>
      <c r="AT179" s="489">
        <v>1</v>
      </c>
      <c r="AU179" s="574"/>
      <c r="AV179" s="574"/>
      <c r="AW179" s="489"/>
      <c r="BB179" s="489" t="str">
        <f t="shared" si="33"/>
        <v>118 - LOTION</v>
      </c>
      <c r="BC179" s="1296" t="s">
        <v>8249</v>
      </c>
      <c r="BD179" s="1297" t="s">
        <v>5765</v>
      </c>
      <c r="BE179" s="1297" t="s">
        <v>5765</v>
      </c>
      <c r="BF179" s="829">
        <v>44070</v>
      </c>
      <c r="BH179" s="1299" t="s">
        <v>1687</v>
      </c>
      <c r="BR179" s="51"/>
      <c r="BS179" s="51"/>
      <c r="BT179" s="51"/>
      <c r="BU179" s="51"/>
      <c r="BV179" s="51"/>
      <c r="BW179" s="51"/>
      <c r="BX179" s="51"/>
      <c r="BY179" s="91" t="s">
        <v>1260</v>
      </c>
      <c r="BZ179" s="51" t="s">
        <v>1449</v>
      </c>
      <c r="CA179" s="51"/>
      <c r="CN179" s="2">
        <v>6204</v>
      </c>
      <c r="CO179" s="489" t="str">
        <f t="shared" si="34"/>
        <v>PARTY PACKS</v>
      </c>
      <c r="CP179" s="489" t="str">
        <f t="shared" si="35"/>
        <v>ACRL</v>
      </c>
      <c r="CQ179" s="489">
        <f t="shared" si="36"/>
        <v>1330710</v>
      </c>
      <c r="CR179" s="489">
        <f t="shared" si="37"/>
        <v>76276.612314000013</v>
      </c>
      <c r="CS179" s="847">
        <f t="shared" si="42"/>
        <v>5.7320236801406778E-2</v>
      </c>
      <c r="CV179" s="489">
        <f t="shared" si="39"/>
        <v>8905</v>
      </c>
      <c r="CW179" s="2" t="s">
        <v>6620</v>
      </c>
      <c r="CX179" s="2" t="s">
        <v>6242</v>
      </c>
      <c r="CY179" s="2" t="s">
        <v>1635</v>
      </c>
      <c r="CZ179" s="572"/>
      <c r="DA179" s="489"/>
      <c r="DB179" s="2">
        <v>6205</v>
      </c>
      <c r="DC179" s="2" t="s">
        <v>4359</v>
      </c>
      <c r="DD179" s="489"/>
      <c r="DH179" s="2">
        <v>6675</v>
      </c>
      <c r="DI179" s="2" t="s">
        <v>6483</v>
      </c>
      <c r="DJ179" s="2">
        <v>953803</v>
      </c>
      <c r="DK179" s="2">
        <v>253734.54892499978</v>
      </c>
      <c r="DL179" s="2">
        <v>0.26602406254226479</v>
      </c>
      <c r="DN179" s="2">
        <v>7190</v>
      </c>
      <c r="DO179" s="2">
        <v>259824</v>
      </c>
      <c r="DP179" s="2">
        <v>44623.267678000033</v>
      </c>
      <c r="DQ179" s="2">
        <v>0.17174421022692296</v>
      </c>
      <c r="DT179" s="489">
        <f t="shared" si="38"/>
        <v>6204</v>
      </c>
      <c r="DU179" s="2" t="s">
        <v>6451</v>
      </c>
      <c r="DV179" s="2" t="s">
        <v>4358</v>
      </c>
      <c r="DW179" s="2" t="s">
        <v>1629</v>
      </c>
    </row>
    <row r="180" spans="1:127" ht="15.75" thickBot="1">
      <c r="A180" s="1610">
        <v>7034</v>
      </c>
      <c r="B180" s="1612" t="s">
        <v>293</v>
      </c>
      <c r="C180" s="909" t="str">
        <f>IFERROR(IF(VLOOKUP(A171,nobreakpack,1,0)=A171,"No",""),"")</f>
        <v/>
      </c>
      <c r="D180" s="1278"/>
      <c r="E180" s="900"/>
      <c r="F180" s="900"/>
      <c r="G180" s="447"/>
      <c r="H180" s="447"/>
      <c r="I180" s="488">
        <v>43852</v>
      </c>
      <c r="J180" t="s">
        <v>8550</v>
      </c>
      <c r="K180"/>
      <c r="L180"/>
      <c r="M180"/>
      <c r="N180"/>
      <c r="O180" s="3"/>
      <c r="P180" s="3"/>
      <c r="Q180" s="3"/>
      <c r="R180" s="3"/>
      <c r="S180" s="3"/>
      <c r="T180" s="923"/>
      <c r="U180" s="923"/>
      <c r="V180" s="923"/>
      <c r="W180" s="923"/>
      <c r="X180" s="923"/>
      <c r="Y180" s="923"/>
      <c r="Z180" s="923"/>
      <c r="AA180" s="923"/>
      <c r="AB180" s="923"/>
      <c r="AC180" s="923"/>
      <c r="AD180" s="923"/>
      <c r="AG180" s="489" t="s">
        <v>4050</v>
      </c>
      <c r="AH180" t="s">
        <v>477</v>
      </c>
      <c r="AI180"/>
      <c r="AJ180" t="s">
        <v>2377</v>
      </c>
      <c r="AK180">
        <v>6671</v>
      </c>
      <c r="AL180" t="s">
        <v>8380</v>
      </c>
      <c r="AM180" t="s">
        <v>46</v>
      </c>
      <c r="AN180" t="s">
        <v>2376</v>
      </c>
      <c r="AO180" s="1295" t="str">
        <f t="shared" si="32"/>
        <v>B</v>
      </c>
      <c r="AS180" s="489" t="s">
        <v>3531</v>
      </c>
      <c r="AT180" s="489">
        <v>1</v>
      </c>
      <c r="AU180" s="574"/>
      <c r="AV180" s="574"/>
      <c r="AW180" s="489"/>
      <c r="BB180" s="489" t="str">
        <f t="shared" si="33"/>
        <v>192 - LUXURY LIBRA</v>
      </c>
      <c r="BC180" s="1299" t="s">
        <v>8879</v>
      </c>
      <c r="BD180" s="1298" t="s">
        <v>8880</v>
      </c>
      <c r="BE180" s="1298" t="s">
        <v>8881</v>
      </c>
      <c r="BF180" s="828">
        <v>44389</v>
      </c>
      <c r="BH180" s="1296" t="s">
        <v>9019</v>
      </c>
      <c r="BR180" s="51"/>
      <c r="BS180" s="51"/>
      <c r="BT180" s="51"/>
      <c r="BU180" s="51"/>
      <c r="BV180" s="51"/>
      <c r="BW180" s="51"/>
      <c r="BX180" s="51"/>
      <c r="BY180" s="91" t="s">
        <v>1261</v>
      </c>
      <c r="BZ180" s="51" t="s">
        <v>1451</v>
      </c>
      <c r="CA180" s="51"/>
      <c r="CN180" s="2">
        <v>6205</v>
      </c>
      <c r="CO180" s="489" t="str">
        <f t="shared" si="34"/>
        <v>OUTDOOR GAMES</v>
      </c>
      <c r="CP180" s="489" t="str">
        <f t="shared" si="35"/>
        <v>TOYS</v>
      </c>
      <c r="CQ180" s="489">
        <f t="shared" si="36"/>
        <v>121535</v>
      </c>
      <c r="CR180" s="489">
        <f t="shared" si="37"/>
        <v>86593.902154000025</v>
      </c>
      <c r="CS180" s="847">
        <f t="shared" si="42"/>
        <v>0.7125017661908094</v>
      </c>
      <c r="CV180" s="489">
        <f t="shared" si="39"/>
        <v>8902</v>
      </c>
      <c r="CW180" s="2" t="s">
        <v>6618</v>
      </c>
      <c r="CX180" s="2" t="s">
        <v>6241</v>
      </c>
      <c r="CY180" s="2" t="s">
        <v>1692</v>
      </c>
      <c r="CZ180" s="572"/>
      <c r="DA180" s="489"/>
      <c r="DB180" s="2">
        <v>6206</v>
      </c>
      <c r="DC180" s="2" t="s">
        <v>4360</v>
      </c>
      <c r="DD180" s="489"/>
      <c r="DH180" s="2">
        <v>6676</v>
      </c>
      <c r="DI180" s="2" t="s">
        <v>6484</v>
      </c>
      <c r="DJ180" s="2">
        <v>7350</v>
      </c>
      <c r="DK180" s="2">
        <v>122762.86014700007</v>
      </c>
      <c r="DL180" s="2">
        <v>16.7024299519728</v>
      </c>
      <c r="DN180" s="2">
        <v>7600</v>
      </c>
      <c r="DO180" s="2">
        <v>177941</v>
      </c>
      <c r="DP180" s="2">
        <v>53127.226628999953</v>
      </c>
      <c r="DQ180" s="2">
        <v>0.29856652839424275</v>
      </c>
      <c r="DT180" s="489">
        <f t="shared" si="38"/>
        <v>6205</v>
      </c>
      <c r="DU180" s="2" t="s">
        <v>6452</v>
      </c>
      <c r="DV180" s="2" t="s">
        <v>4359</v>
      </c>
      <c r="DW180" s="2" t="s">
        <v>1657</v>
      </c>
    </row>
    <row r="181" spans="1:127" ht="16.5" thickBot="1">
      <c r="A181" s="1610">
        <v>7150</v>
      </c>
      <c r="B181" s="1612" t="s">
        <v>2575</v>
      </c>
      <c r="C181" s="909" t="str">
        <f>IFERROR(IF(VLOOKUP(#REF!,nobreakpack,1,0)=#REF!,"No",""),"")</f>
        <v/>
      </c>
      <c r="D181" s="1278"/>
      <c r="E181" s="900"/>
      <c r="F181" s="900"/>
      <c r="G181" s="447"/>
      <c r="H181" s="447"/>
      <c r="I181"/>
      <c r="J181" s="1305">
        <v>1</v>
      </c>
      <c r="K181" s="1305" t="s">
        <v>8551</v>
      </c>
      <c r="L181"/>
      <c r="M181"/>
      <c r="N181"/>
      <c r="O181" s="3"/>
      <c r="P181" s="3"/>
      <c r="Q181" s="3"/>
      <c r="R181" s="3"/>
      <c r="S181" s="3"/>
      <c r="T181" s="923"/>
      <c r="U181" s="923"/>
      <c r="V181" s="923"/>
      <c r="W181" s="923"/>
      <c r="X181" s="923"/>
      <c r="Y181" s="923"/>
      <c r="Z181" s="923"/>
      <c r="AA181" s="923"/>
      <c r="AB181" s="923"/>
      <c r="AC181" s="923"/>
      <c r="AD181" s="923"/>
      <c r="AG181" s="489" t="s">
        <v>4050</v>
      </c>
      <c r="AH181" t="s">
        <v>477</v>
      </c>
      <c r="AI181"/>
      <c r="AJ181" t="s">
        <v>1673</v>
      </c>
      <c r="AK181">
        <v>6672</v>
      </c>
      <c r="AL181" t="s">
        <v>232</v>
      </c>
      <c r="AM181" t="s">
        <v>46</v>
      </c>
      <c r="AN181" t="s">
        <v>2376</v>
      </c>
      <c r="AO181" s="1295" t="str">
        <f t="shared" si="32"/>
        <v>B</v>
      </c>
      <c r="AS181" s="489" t="s">
        <v>4695</v>
      </c>
      <c r="AT181" s="489">
        <v>1</v>
      </c>
      <c r="AU181" s="574"/>
      <c r="AV181" s="574"/>
      <c r="AW181" s="489"/>
      <c r="BB181" s="489" t="str">
        <f t="shared" si="33"/>
        <v>245 - MCHN MDE PLY</v>
      </c>
      <c r="BC181" s="1296" t="s">
        <v>8963</v>
      </c>
      <c r="BD181" s="1297" t="s">
        <v>8964</v>
      </c>
      <c r="BE181" s="1297" t="s">
        <v>8965</v>
      </c>
      <c r="BF181" s="829">
        <v>44601</v>
      </c>
      <c r="BH181" s="1299" t="s">
        <v>9293</v>
      </c>
      <c r="BR181" s="51"/>
      <c r="BS181" s="51"/>
      <c r="BT181" s="51"/>
      <c r="BU181" s="51"/>
      <c r="BV181" s="51"/>
      <c r="BW181" s="51"/>
      <c r="BX181" s="51"/>
      <c r="BY181" s="91" t="s">
        <v>1262</v>
      </c>
      <c r="BZ181" s="51" t="s">
        <v>1454</v>
      </c>
      <c r="CA181" s="51"/>
      <c r="CN181" s="2">
        <v>6206</v>
      </c>
      <c r="CO181" s="489" t="str">
        <f t="shared" si="34"/>
        <v>HYDRATION</v>
      </c>
      <c r="CP181" s="489" t="str">
        <f t="shared" si="35"/>
        <v>BARW</v>
      </c>
      <c r="CQ181" s="489">
        <f t="shared" si="36"/>
        <v>1027802</v>
      </c>
      <c r="CR181" s="489">
        <f t="shared" si="37"/>
        <v>103107.75576800005</v>
      </c>
      <c r="CS181" s="847">
        <f t="shared" si="42"/>
        <v>0.10031869539853011</v>
      </c>
      <c r="CV181" s="489">
        <f t="shared" si="39"/>
        <v>8904</v>
      </c>
      <c r="CW181" s="2" t="s">
        <v>6619</v>
      </c>
      <c r="CX181" s="2" t="s">
        <v>365</v>
      </c>
      <c r="CY181" s="2" t="s">
        <v>1692</v>
      </c>
      <c r="CZ181" s="572"/>
      <c r="DA181" s="489"/>
      <c r="DB181" s="2">
        <v>6207</v>
      </c>
      <c r="DC181" s="2" t="s">
        <v>6788</v>
      </c>
      <c r="DD181" s="489"/>
      <c r="DH181" s="2">
        <v>6720</v>
      </c>
      <c r="DI181" s="2" t="s">
        <v>6485</v>
      </c>
      <c r="DJ181" s="2">
        <v>1161097</v>
      </c>
      <c r="DK181" s="2">
        <v>121184.12375599996</v>
      </c>
      <c r="DL181" s="2">
        <v>0.10437037022402086</v>
      </c>
      <c r="DN181" s="2">
        <v>7610</v>
      </c>
      <c r="DO181" s="2">
        <v>72247</v>
      </c>
      <c r="DP181" s="2">
        <v>75895.91217900005</v>
      </c>
      <c r="DQ181" s="2">
        <v>1.0505060719337833</v>
      </c>
      <c r="DT181" s="489">
        <f t="shared" si="38"/>
        <v>6206</v>
      </c>
      <c r="DU181" s="2" t="s">
        <v>6453</v>
      </c>
      <c r="DV181" s="2" t="s">
        <v>4360</v>
      </c>
      <c r="DW181" s="2" t="s">
        <v>1630</v>
      </c>
    </row>
    <row r="182" spans="1:127" ht="15.75" thickBot="1">
      <c r="A182" s="1610">
        <v>7600</v>
      </c>
      <c r="B182" s="1612" t="s">
        <v>8710</v>
      </c>
      <c r="C182" s="909" t="str">
        <f t="shared" ref="C182:C187" si="43">IFERROR(IF(VLOOKUP(A172,nobreakpack,1,0)=A172,"No",""),"")</f>
        <v/>
      </c>
      <c r="D182" s="1278"/>
      <c r="E182" s="900"/>
      <c r="F182" s="900"/>
      <c r="G182" s="447"/>
      <c r="H182" s="447"/>
      <c r="I182"/>
      <c r="J182" s="1900"/>
      <c r="K182" s="1306" t="s">
        <v>8552</v>
      </c>
      <c r="L182"/>
      <c r="M182"/>
      <c r="N182"/>
      <c r="O182" s="3"/>
      <c r="P182" s="3"/>
      <c r="Q182" s="3"/>
      <c r="R182" s="3"/>
      <c r="S182" s="3"/>
      <c r="T182" s="923"/>
      <c r="U182" s="923"/>
      <c r="V182" s="923"/>
      <c r="W182" s="923"/>
      <c r="X182" s="923"/>
      <c r="Y182" s="923"/>
      <c r="Z182" s="923"/>
      <c r="AA182" s="923"/>
      <c r="AB182" s="923"/>
      <c r="AC182" s="923"/>
      <c r="AD182" s="923"/>
      <c r="AG182" s="489" t="s">
        <v>4050</v>
      </c>
      <c r="AH182" t="s">
        <v>5166</v>
      </c>
      <c r="AI182"/>
      <c r="AJ182" t="s">
        <v>1674</v>
      </c>
      <c r="AK182">
        <v>6675</v>
      </c>
      <c r="AL182" t="s">
        <v>8726</v>
      </c>
      <c r="AM182" t="s">
        <v>46</v>
      </c>
      <c r="AN182" t="s">
        <v>2376</v>
      </c>
      <c r="AO182" s="1295" t="str">
        <f t="shared" si="32"/>
        <v>B</v>
      </c>
      <c r="AS182" s="489" t="s">
        <v>3535</v>
      </c>
      <c r="AT182" s="489">
        <v>1</v>
      </c>
      <c r="AU182" s="574"/>
      <c r="AV182" s="574"/>
      <c r="AW182" s="489"/>
      <c r="BB182" s="489" t="str">
        <f t="shared" si="33"/>
        <v>248 - MACH WASHABL</v>
      </c>
      <c r="BC182" s="1299" t="s">
        <v>8970</v>
      </c>
      <c r="BD182" s="1298" t="s">
        <v>8971</v>
      </c>
      <c r="BE182" s="1298" t="s">
        <v>8972</v>
      </c>
      <c r="BF182" s="828">
        <v>44601</v>
      </c>
      <c r="BH182" s="1296" t="s">
        <v>9020</v>
      </c>
      <c r="BR182" s="51"/>
      <c r="BS182" s="51"/>
      <c r="BT182" s="51"/>
      <c r="BU182" s="51"/>
      <c r="BV182" s="51"/>
      <c r="BW182" s="51"/>
      <c r="BX182" s="51"/>
      <c r="BY182" s="91" t="s">
        <v>1263</v>
      </c>
      <c r="BZ182" s="51" t="s">
        <v>1455</v>
      </c>
      <c r="CA182" s="51"/>
      <c r="CN182" s="2">
        <v>6207</v>
      </c>
      <c r="CO182" s="489" t="str">
        <f t="shared" si="34"/>
        <v>CLEANING TOOLS</v>
      </c>
      <c r="CP182" s="489" t="str">
        <f t="shared" si="35"/>
        <v>CSHP</v>
      </c>
      <c r="CQ182" s="489">
        <f t="shared" si="36"/>
        <v>158786</v>
      </c>
      <c r="CR182" s="489">
        <f t="shared" si="37"/>
        <v>28010.889818000018</v>
      </c>
      <c r="CS182" s="847">
        <f t="shared" si="42"/>
        <v>0.17640654603050657</v>
      </c>
      <c r="CV182" s="489">
        <f t="shared" si="39"/>
        <v>8912</v>
      </c>
      <c r="CW182" s="2" t="s">
        <v>6622</v>
      </c>
      <c r="CX182" s="2" t="s">
        <v>368</v>
      </c>
      <c r="CY182" s="2" t="s">
        <v>1692</v>
      </c>
      <c r="CZ182" s="572"/>
      <c r="DA182" s="489"/>
      <c r="DB182" s="2">
        <v>6208</v>
      </c>
      <c r="DC182" s="2" t="s">
        <v>6688</v>
      </c>
      <c r="DD182" s="489"/>
      <c r="DH182" s="2">
        <v>6806</v>
      </c>
      <c r="DI182" s="2" t="s">
        <v>6487</v>
      </c>
      <c r="DJ182" s="2">
        <v>237260</v>
      </c>
      <c r="DK182" s="2">
        <v>18685.34372400002</v>
      </c>
      <c r="DL182" s="2">
        <v>7.8754715181657345E-2</v>
      </c>
      <c r="DN182" s="2">
        <v>7612</v>
      </c>
      <c r="DO182" s="2">
        <v>137592</v>
      </c>
      <c r="DP182" s="2">
        <v>220834.94472200013</v>
      </c>
      <c r="DQ182" s="2">
        <v>1.6049984353886864</v>
      </c>
      <c r="DT182" s="489">
        <f t="shared" si="38"/>
        <v>6207</v>
      </c>
      <c r="DU182" s="2" t="s">
        <v>6787</v>
      </c>
      <c r="DV182" s="2" t="s">
        <v>6788</v>
      </c>
      <c r="DW182" s="2" t="s">
        <v>1649</v>
      </c>
    </row>
    <row r="183" spans="1:127" ht="15.75" thickBot="1">
      <c r="A183" s="1610">
        <v>7610</v>
      </c>
      <c r="B183" s="1612" t="s">
        <v>295</v>
      </c>
      <c r="C183" s="909" t="str">
        <f t="shared" si="43"/>
        <v/>
      </c>
      <c r="D183" s="1278"/>
      <c r="E183" s="900"/>
      <c r="F183" s="900"/>
      <c r="G183" s="447"/>
      <c r="H183" s="447"/>
      <c r="I183"/>
      <c r="J183" s="1901"/>
      <c r="K183" s="1306" t="s">
        <v>8553</v>
      </c>
      <c r="L183"/>
      <c r="M183"/>
      <c r="N183"/>
      <c r="O183" s="3"/>
      <c r="P183" s="3"/>
      <c r="Q183" s="3"/>
      <c r="R183" s="3"/>
      <c r="S183" s="3"/>
      <c r="T183" s="923"/>
      <c r="U183" s="923"/>
      <c r="V183" s="923"/>
      <c r="W183" s="923"/>
      <c r="X183" s="923"/>
      <c r="Y183" s="923"/>
      <c r="Z183" s="923"/>
      <c r="AA183" s="923"/>
      <c r="AB183" s="923"/>
      <c r="AC183" s="923"/>
      <c r="AD183" s="923"/>
      <c r="AG183" s="489" t="s">
        <v>4050</v>
      </c>
      <c r="AH183" t="s">
        <v>477</v>
      </c>
      <c r="AI183"/>
      <c r="AJ183" t="s">
        <v>1673</v>
      </c>
      <c r="AK183">
        <v>6676</v>
      </c>
      <c r="AL183" t="s">
        <v>283</v>
      </c>
      <c r="AM183" t="s">
        <v>46</v>
      </c>
      <c r="AN183" t="s">
        <v>2376</v>
      </c>
      <c r="AO183" s="1295" t="str">
        <f t="shared" si="32"/>
        <v>B</v>
      </c>
      <c r="AS183" s="489" t="s">
        <v>4703</v>
      </c>
      <c r="AT183" s="489">
        <v>1</v>
      </c>
      <c r="AU183" s="574"/>
      <c r="AV183" s="574"/>
      <c r="AW183" s="489"/>
      <c r="BB183" s="489" t="str">
        <f t="shared" si="33"/>
        <v>331 - MARBLE</v>
      </c>
      <c r="BC183" s="1299" t="s">
        <v>9562</v>
      </c>
      <c r="BD183" s="1298" t="s">
        <v>5772</v>
      </c>
      <c r="BE183" s="1298" t="s">
        <v>5772</v>
      </c>
      <c r="BF183" s="828">
        <v>44791</v>
      </c>
      <c r="BH183" s="1299" t="s">
        <v>5618</v>
      </c>
      <c r="BR183" s="51"/>
      <c r="BS183" s="51"/>
      <c r="BT183" s="51"/>
      <c r="BU183" s="51"/>
      <c r="BV183" s="51"/>
      <c r="BW183" s="51"/>
      <c r="BX183" s="51"/>
      <c r="BY183" s="91" t="s">
        <v>1264</v>
      </c>
      <c r="BZ183" s="51" t="s">
        <v>1456</v>
      </c>
      <c r="CA183" s="51"/>
      <c r="CN183" s="2">
        <v>6208</v>
      </c>
      <c r="CO183" s="489" t="str">
        <f t="shared" si="34"/>
        <v>THRW - HOT DEALS</v>
      </c>
      <c r="CP183" s="489" t="str">
        <f t="shared" si="35"/>
        <v>THRW</v>
      </c>
      <c r="CQ183" s="489" t="str">
        <f t="shared" si="36"/>
        <v/>
      </c>
      <c r="CR183" s="489" t="str">
        <f t="shared" si="37"/>
        <v/>
      </c>
      <c r="CS183" s="848">
        <v>0.36</v>
      </c>
      <c r="CV183" s="489">
        <f t="shared" si="39"/>
        <v>8913</v>
      </c>
      <c r="CW183" s="2" t="s">
        <v>6623</v>
      </c>
      <c r="CX183" s="2" t="s">
        <v>369</v>
      </c>
      <c r="CY183" s="2" t="s">
        <v>1692</v>
      </c>
      <c r="CZ183" s="572"/>
      <c r="DA183" s="489"/>
      <c r="DB183" s="2">
        <v>6219</v>
      </c>
      <c r="DC183" s="2" t="s">
        <v>6767</v>
      </c>
      <c r="DD183" s="489"/>
      <c r="DH183" s="2">
        <v>6807</v>
      </c>
      <c r="DI183" s="2" t="s">
        <v>6488</v>
      </c>
      <c r="DJ183" s="2">
        <v>526876</v>
      </c>
      <c r="DK183" s="2">
        <v>31491.004687999979</v>
      </c>
      <c r="DL183" s="2">
        <v>5.9769290474418986E-2</v>
      </c>
      <c r="DN183" s="2">
        <v>7620</v>
      </c>
      <c r="DO183" s="2">
        <v>120918</v>
      </c>
      <c r="DP183" s="2">
        <v>67596.964808000048</v>
      </c>
      <c r="DQ183" s="2">
        <v>0.55903144947815919</v>
      </c>
      <c r="DT183" s="489">
        <f t="shared" si="38"/>
        <v>6208</v>
      </c>
      <c r="DU183" s="2" t="s">
        <v>6687</v>
      </c>
      <c r="DV183" s="2" t="s">
        <v>6688</v>
      </c>
      <c r="DW183" s="2" t="s">
        <v>1683</v>
      </c>
    </row>
    <row r="184" spans="1:127" ht="15.75" thickBot="1">
      <c r="A184" s="1610">
        <v>7612</v>
      </c>
      <c r="B184" s="1612" t="s">
        <v>1614</v>
      </c>
      <c r="C184" s="909" t="str">
        <f t="shared" si="43"/>
        <v/>
      </c>
      <c r="D184" s="1278"/>
      <c r="E184" s="900"/>
      <c r="F184" s="900"/>
      <c r="G184" s="447"/>
      <c r="H184" s="447"/>
      <c r="I184"/>
      <c r="J184" s="1902"/>
      <c r="K184" s="1306" t="s">
        <v>8554</v>
      </c>
      <c r="L184"/>
      <c r="M184"/>
      <c r="N184"/>
      <c r="O184" s="3"/>
      <c r="P184" s="3"/>
      <c r="Q184" s="3"/>
      <c r="R184" s="3"/>
      <c r="S184" s="3"/>
      <c r="T184" s="923"/>
      <c r="U184" s="923"/>
      <c r="V184" s="923"/>
      <c r="W184" s="923"/>
      <c r="X184" s="923"/>
      <c r="Y184" s="923"/>
      <c r="Z184" s="923"/>
      <c r="AA184" s="923"/>
      <c r="AB184" s="923"/>
      <c r="AC184" s="923"/>
      <c r="AD184" s="923"/>
      <c r="AG184" s="489" t="s">
        <v>4050</v>
      </c>
      <c r="AH184" s="1295" t="s">
        <v>477</v>
      </c>
      <c r="AI184" s="1295"/>
      <c r="AJ184" s="1295" t="s">
        <v>1674</v>
      </c>
      <c r="AK184" s="1295">
        <v>6691</v>
      </c>
      <c r="AL184" s="1295" t="s">
        <v>8699</v>
      </c>
      <c r="AM184" s="1295" t="s">
        <v>46</v>
      </c>
      <c r="AN184" s="1295" t="s">
        <v>2376</v>
      </c>
      <c r="AO184" s="1295" t="str">
        <f t="shared" si="32"/>
        <v>B</v>
      </c>
      <c r="AS184" s="489" t="s">
        <v>4706</v>
      </c>
      <c r="AT184" s="489">
        <v>1</v>
      </c>
      <c r="AU184" s="574"/>
      <c r="AV184" s="574"/>
      <c r="AW184" s="489"/>
      <c r="BB184" s="489" t="str">
        <f t="shared" si="33"/>
        <v>335 - MARBLE</v>
      </c>
      <c r="BC184" s="1299" t="s">
        <v>9563</v>
      </c>
      <c r="BD184" s="1298" t="s">
        <v>5772</v>
      </c>
      <c r="BE184" s="1298" t="s">
        <v>5772</v>
      </c>
      <c r="BF184" s="828">
        <v>44791</v>
      </c>
      <c r="BH184" s="1296" t="s">
        <v>5619</v>
      </c>
      <c r="BR184" s="51"/>
      <c r="BS184" s="51"/>
      <c r="BT184" s="51"/>
      <c r="BU184" s="51"/>
      <c r="BV184" s="51"/>
      <c r="BW184" s="51"/>
      <c r="BX184" s="51"/>
      <c r="BY184" s="91" t="s">
        <v>1265</v>
      </c>
      <c r="BZ184" s="51" t="s">
        <v>1461</v>
      </c>
      <c r="CA184" s="51"/>
      <c r="CN184" s="2">
        <v>6219</v>
      </c>
      <c r="CO184" s="489" t="str">
        <f t="shared" si="34"/>
        <v>FRAM - HOT DEALS</v>
      </c>
      <c r="CP184" s="489" t="str">
        <f t="shared" si="35"/>
        <v>FRAM</v>
      </c>
      <c r="CQ184" s="489" t="str">
        <f t="shared" si="36"/>
        <v/>
      </c>
      <c r="CR184" s="489" t="str">
        <f t="shared" si="37"/>
        <v/>
      </c>
      <c r="CS184" s="848">
        <v>0.13</v>
      </c>
      <c r="CV184" s="489">
        <f t="shared" si="39"/>
        <v>8914</v>
      </c>
      <c r="CW184" s="2" t="s">
        <v>6624</v>
      </c>
      <c r="CX184" s="2" t="s">
        <v>370</v>
      </c>
      <c r="CY184" s="2" t="s">
        <v>1692</v>
      </c>
      <c r="CZ184" s="572"/>
      <c r="DA184" s="489"/>
      <c r="DB184" s="2">
        <v>6220</v>
      </c>
      <c r="DC184" s="2" t="s">
        <v>6222</v>
      </c>
      <c r="DD184" s="489"/>
      <c r="DH184" s="2">
        <v>6808</v>
      </c>
      <c r="DI184" s="2" t="s">
        <v>6489</v>
      </c>
      <c r="DJ184" s="2">
        <v>316248</v>
      </c>
      <c r="DK184" s="2">
        <v>94992.053966000007</v>
      </c>
      <c r="DL184" s="2">
        <v>0.30037203070375151</v>
      </c>
      <c r="DN184" s="2">
        <v>7621</v>
      </c>
      <c r="DO184" s="2">
        <v>68361</v>
      </c>
      <c r="DP184" s="2">
        <v>115150.34812999991</v>
      </c>
      <c r="DQ184" s="2">
        <v>1.6844450509793583</v>
      </c>
      <c r="DT184" s="489">
        <f t="shared" si="38"/>
        <v>6219</v>
      </c>
      <c r="DU184" s="2" t="s">
        <v>6766</v>
      </c>
      <c r="DV184" s="2" t="s">
        <v>6767</v>
      </c>
      <c r="DW184" s="2" t="s">
        <v>1667</v>
      </c>
    </row>
    <row r="185" spans="1:127" ht="15.75" thickBot="1">
      <c r="A185" s="1610">
        <v>7620</v>
      </c>
      <c r="B185" s="1612" t="s">
        <v>6774</v>
      </c>
      <c r="C185" s="909" t="str">
        <f t="shared" si="43"/>
        <v/>
      </c>
      <c r="D185" s="1278"/>
      <c r="E185" s="900"/>
      <c r="F185" s="900"/>
      <c r="G185" s="447"/>
      <c r="H185" s="447"/>
      <c r="I185"/>
      <c r="J185" s="1307">
        <v>2</v>
      </c>
      <c r="K185" s="1307" t="s">
        <v>8555</v>
      </c>
      <c r="L185"/>
      <c r="M185"/>
      <c r="N185"/>
      <c r="O185" s="3"/>
      <c r="P185" s="3"/>
      <c r="Q185" s="3"/>
      <c r="R185" s="3"/>
      <c r="S185" s="3"/>
      <c r="T185" s="923"/>
      <c r="U185" s="923"/>
      <c r="V185" s="923"/>
      <c r="W185" s="923"/>
      <c r="X185" s="923"/>
      <c r="Y185" s="923"/>
      <c r="Z185" s="923"/>
      <c r="AA185" s="923"/>
      <c r="AB185" s="923"/>
      <c r="AC185" s="923"/>
      <c r="AD185" s="923"/>
      <c r="AG185" s="489" t="s">
        <v>4050</v>
      </c>
      <c r="AH185" s="1295" t="s">
        <v>477</v>
      </c>
      <c r="AI185" s="1295"/>
      <c r="AJ185" s="1295" t="s">
        <v>1674</v>
      </c>
      <c r="AK185" s="1295">
        <v>6692</v>
      </c>
      <c r="AL185" s="1295" t="s">
        <v>8700</v>
      </c>
      <c r="AM185" s="1295" t="s">
        <v>8722</v>
      </c>
      <c r="AN185" s="1295" t="s">
        <v>2375</v>
      </c>
      <c r="AO185" s="1295" t="str">
        <f t="shared" si="32"/>
        <v>M</v>
      </c>
      <c r="AS185" s="489" t="s">
        <v>4193</v>
      </c>
      <c r="AT185" s="489">
        <v>1</v>
      </c>
      <c r="AU185" s="574"/>
      <c r="AV185" s="574"/>
      <c r="AW185" s="489"/>
      <c r="BB185" s="489" t="str">
        <f t="shared" si="33"/>
        <v>310 - MASCULINE</v>
      </c>
      <c r="BC185" s="1296" t="s">
        <v>9564</v>
      </c>
      <c r="BD185" s="1297" t="s">
        <v>9385</v>
      </c>
      <c r="BE185" s="1297" t="s">
        <v>9385</v>
      </c>
      <c r="BF185" s="829">
        <v>44770</v>
      </c>
      <c r="BH185" s="1299" t="s">
        <v>9021</v>
      </c>
      <c r="BR185" s="51"/>
      <c r="BS185" s="51"/>
      <c r="BT185" s="51"/>
      <c r="BU185" s="51"/>
      <c r="BV185" s="51"/>
      <c r="BW185" s="51"/>
      <c r="BX185" s="51"/>
      <c r="BY185" s="91" t="s">
        <v>1266</v>
      </c>
      <c r="BZ185" s="51" t="s">
        <v>72</v>
      </c>
      <c r="CA185" s="51"/>
      <c r="CN185" s="2">
        <v>6220</v>
      </c>
      <c r="CO185" s="489" t="str">
        <f t="shared" si="34"/>
        <v>COORDINATES</v>
      </c>
      <c r="CP185" s="489" t="str">
        <f t="shared" si="35"/>
        <v>PART</v>
      </c>
      <c r="CQ185" s="489">
        <f t="shared" si="36"/>
        <v>1205649</v>
      </c>
      <c r="CR185" s="489">
        <f t="shared" si="37"/>
        <v>50998.51933600007</v>
      </c>
      <c r="CS185" s="847">
        <f>IFERROR(VLOOKUP($CN185,febcube,5,0),DL$3)</f>
        <v>4.2299640555418759E-2</v>
      </c>
      <c r="CV185" s="489">
        <f t="shared" si="39"/>
        <v>8915</v>
      </c>
      <c r="CW185" s="2" t="s">
        <v>6625</v>
      </c>
      <c r="CX185" s="2" t="s">
        <v>6243</v>
      </c>
      <c r="CY185" s="2" t="s">
        <v>1692</v>
      </c>
      <c r="CZ185" s="572"/>
      <c r="DA185" s="489"/>
      <c r="DB185" s="2">
        <v>6222</v>
      </c>
      <c r="DC185" s="2" t="s">
        <v>6223</v>
      </c>
      <c r="DD185" s="489"/>
      <c r="DH185" s="2">
        <v>6926</v>
      </c>
      <c r="DI185" s="2" t="s">
        <v>6490</v>
      </c>
      <c r="DJ185" s="2">
        <v>3351870</v>
      </c>
      <c r="DK185" s="2">
        <v>270316.3207520002</v>
      </c>
      <c r="DL185" s="2">
        <v>8.0646421475773292E-2</v>
      </c>
      <c r="DN185" s="2">
        <v>7650</v>
      </c>
      <c r="DO185" s="2">
        <v>381432</v>
      </c>
      <c r="DP185" s="2">
        <v>77816.795048000029</v>
      </c>
      <c r="DQ185" s="2">
        <v>0.20401223559638423</v>
      </c>
      <c r="DT185" s="489">
        <f t="shared" si="38"/>
        <v>6220</v>
      </c>
      <c r="DU185" s="2" t="s">
        <v>6454</v>
      </c>
      <c r="DV185" s="2" t="s">
        <v>6222</v>
      </c>
      <c r="DW185" s="2" t="s">
        <v>1668</v>
      </c>
    </row>
    <row r="186" spans="1:127" ht="15.75" thickBot="1">
      <c r="A186" s="1610">
        <v>7621</v>
      </c>
      <c r="B186" s="1612" t="s">
        <v>2577</v>
      </c>
      <c r="C186" s="909" t="str">
        <f t="shared" si="43"/>
        <v/>
      </c>
      <c r="D186" s="1278"/>
      <c r="E186" s="900"/>
      <c r="F186" s="900"/>
      <c r="G186" s="447"/>
      <c r="H186" s="447"/>
      <c r="I186"/>
      <c r="J186" s="1900"/>
      <c r="K186" s="1306" t="s">
        <v>8556</v>
      </c>
      <c r="L186"/>
      <c r="M186"/>
      <c r="N186"/>
      <c r="O186" s="3"/>
      <c r="P186" s="3"/>
      <c r="Q186" s="3"/>
      <c r="R186" s="3"/>
      <c r="S186" s="3"/>
      <c r="T186" s="923"/>
      <c r="U186" s="923"/>
      <c r="V186" s="923"/>
      <c r="W186" s="923"/>
      <c r="X186" s="923"/>
      <c r="Y186" s="923"/>
      <c r="Z186" s="923"/>
      <c r="AA186" s="923"/>
      <c r="AB186" s="923"/>
      <c r="AC186" s="923"/>
      <c r="AD186" s="923"/>
      <c r="AG186" s="489" t="s">
        <v>4050</v>
      </c>
      <c r="AH186" s="1295" t="s">
        <v>477</v>
      </c>
      <c r="AI186" s="1295"/>
      <c r="AJ186" s="1295" t="s">
        <v>1674</v>
      </c>
      <c r="AK186" s="1295">
        <v>6693</v>
      </c>
      <c r="AL186" s="1295" t="s">
        <v>8701</v>
      </c>
      <c r="AM186" s="1295" t="s">
        <v>8722</v>
      </c>
      <c r="AN186" s="1295" t="s">
        <v>2375</v>
      </c>
      <c r="AO186" s="1295" t="str">
        <f t="shared" si="32"/>
        <v>M</v>
      </c>
      <c r="AS186" s="489" t="s">
        <v>3562</v>
      </c>
      <c r="AT186" s="489">
        <v>1</v>
      </c>
      <c r="AU186" s="574"/>
      <c r="AV186" s="574"/>
      <c r="AW186" s="489"/>
      <c r="BB186" s="489" t="str">
        <f t="shared" si="33"/>
        <v>136 - MATTRESS</v>
      </c>
      <c r="BC186" s="1296" t="s">
        <v>8284</v>
      </c>
      <c r="BD186" s="1297" t="s">
        <v>8285</v>
      </c>
      <c r="BE186" s="1297" t="s">
        <v>8285</v>
      </c>
      <c r="BF186" s="829">
        <v>44201</v>
      </c>
      <c r="BH186" s="1296" t="s">
        <v>9022</v>
      </c>
      <c r="BR186" s="51"/>
      <c r="BS186" s="51"/>
      <c r="BT186" s="51"/>
      <c r="BU186" s="51"/>
      <c r="BV186" s="51"/>
      <c r="BW186" s="51"/>
      <c r="BX186" s="51"/>
      <c r="BY186" s="91" t="s">
        <v>1267</v>
      </c>
      <c r="BZ186" s="51" t="s">
        <v>1457</v>
      </c>
      <c r="CA186" s="51"/>
      <c r="CN186" s="2">
        <v>6222</v>
      </c>
      <c r="CO186" s="489" t="str">
        <f t="shared" si="34"/>
        <v>EVERYDAY</v>
      </c>
      <c r="CP186" s="489" t="str">
        <f t="shared" si="35"/>
        <v>PART</v>
      </c>
      <c r="CQ186" s="489">
        <f t="shared" si="36"/>
        <v>1950367</v>
      </c>
      <c r="CR186" s="489">
        <f t="shared" si="37"/>
        <v>65791.315709000031</v>
      </c>
      <c r="CS186" s="847">
        <f>IFERROR(VLOOKUP($CN186,febcube,5,0),DL$3)</f>
        <v>3.3732787577414935E-2</v>
      </c>
      <c r="CV186" s="489">
        <f t="shared" si="39"/>
        <v>3186</v>
      </c>
      <c r="CW186" s="2" t="s">
        <v>6350</v>
      </c>
      <c r="CX186" s="2" t="s">
        <v>207</v>
      </c>
      <c r="CY186" s="2" t="s">
        <v>1640</v>
      </c>
      <c r="CZ186" s="572" t="s">
        <v>1578</v>
      </c>
      <c r="DA186" s="489"/>
      <c r="DB186" s="2">
        <v>6223</v>
      </c>
      <c r="DC186" s="2" t="s">
        <v>264</v>
      </c>
      <c r="DD186" s="489"/>
      <c r="DH186" s="2">
        <v>7010</v>
      </c>
      <c r="DI186" s="2" t="s">
        <v>6491</v>
      </c>
      <c r="DJ186" s="2">
        <v>5516332</v>
      </c>
      <c r="DK186" s="2">
        <v>175213.13887600024</v>
      </c>
      <c r="DL186" s="2">
        <v>3.1762616694571727E-2</v>
      </c>
      <c r="DN186" s="2">
        <v>7670</v>
      </c>
      <c r="DO186" s="2">
        <v>1600</v>
      </c>
      <c r="DP186" s="2">
        <v>5480.1187300000001</v>
      </c>
      <c r="DQ186" s="2">
        <v>3.4250742062500001</v>
      </c>
      <c r="DT186" s="489">
        <f t="shared" si="38"/>
        <v>6222</v>
      </c>
      <c r="DU186" s="2" t="s">
        <v>6455</v>
      </c>
      <c r="DV186" s="2" t="s">
        <v>6223</v>
      </c>
      <c r="DW186" s="2" t="s">
        <v>1668</v>
      </c>
    </row>
    <row r="187" spans="1:127" ht="15.75" thickBot="1">
      <c r="A187" s="1610">
        <v>7650</v>
      </c>
      <c r="B187" s="1612" t="s">
        <v>296</v>
      </c>
      <c r="C187" s="909" t="str">
        <f t="shared" si="43"/>
        <v/>
      </c>
      <c r="D187" s="1278"/>
      <c r="E187" s="900"/>
      <c r="F187" s="900"/>
      <c r="G187" s="447"/>
      <c r="H187" s="447"/>
      <c r="I187"/>
      <c r="J187" s="1901"/>
      <c r="K187" s="1306" t="s">
        <v>8557</v>
      </c>
      <c r="L187"/>
      <c r="M187"/>
      <c r="N187"/>
      <c r="O187" s="3"/>
      <c r="P187" s="3"/>
      <c r="Q187" s="3"/>
      <c r="R187" s="3"/>
      <c r="S187" s="3"/>
      <c r="T187" s="923"/>
      <c r="U187" s="923"/>
      <c r="V187" s="923"/>
      <c r="W187" s="923"/>
      <c r="X187" s="923"/>
      <c r="Y187" s="923"/>
      <c r="Z187" s="923"/>
      <c r="AA187" s="923"/>
      <c r="AB187" s="923"/>
      <c r="AC187" s="923"/>
      <c r="AD187" s="923"/>
      <c r="AG187" s="489" t="s">
        <v>4050</v>
      </c>
      <c r="AH187" s="1295" t="s">
        <v>477</v>
      </c>
      <c r="AI187" s="1295"/>
      <c r="AJ187" s="1295" t="s">
        <v>1674</v>
      </c>
      <c r="AK187" s="1295">
        <v>6694</v>
      </c>
      <c r="AL187" s="1295" t="s">
        <v>8702</v>
      </c>
      <c r="AM187" s="1295" t="s">
        <v>8722</v>
      </c>
      <c r="AN187" s="1295" t="s">
        <v>2375</v>
      </c>
      <c r="AO187" s="1295" t="str">
        <f t="shared" si="32"/>
        <v>M</v>
      </c>
      <c r="AS187" s="489" t="s">
        <v>3565</v>
      </c>
      <c r="AT187" s="489">
        <v>1</v>
      </c>
      <c r="AU187" s="574"/>
      <c r="AV187" s="574"/>
      <c r="AW187" s="489"/>
      <c r="BB187" s="489" t="str">
        <f t="shared" si="33"/>
        <v>264 - MC INSPIRED</v>
      </c>
      <c r="BC187" s="1299" t="s">
        <v>9565</v>
      </c>
      <c r="BD187" s="1298" t="s">
        <v>9566</v>
      </c>
      <c r="BE187" s="1298" t="s">
        <v>9566</v>
      </c>
      <c r="BF187" s="828">
        <v>44706</v>
      </c>
      <c r="BH187" s="1299" t="s">
        <v>9294</v>
      </c>
      <c r="BR187" s="51"/>
      <c r="BS187" s="51"/>
      <c r="BT187" s="51"/>
      <c r="BU187" s="51"/>
      <c r="BV187" s="51"/>
      <c r="BW187" s="51"/>
      <c r="BX187" s="51"/>
      <c r="BY187" s="91" t="s">
        <v>1268</v>
      </c>
      <c r="BZ187" s="51" t="s">
        <v>1459</v>
      </c>
      <c r="CA187" s="51"/>
      <c r="CN187" s="2">
        <v>6223</v>
      </c>
      <c r="CO187" s="489" t="str">
        <f t="shared" si="34"/>
        <v>SEASONAL(NON XMAS) PARTY</v>
      </c>
      <c r="CP187" s="489" t="str">
        <f t="shared" si="35"/>
        <v>PART</v>
      </c>
      <c r="CQ187" s="489">
        <f t="shared" si="36"/>
        <v>556949</v>
      </c>
      <c r="CR187" s="489">
        <f t="shared" si="37"/>
        <v>21584.672974000001</v>
      </c>
      <c r="CS187" s="847">
        <f>IFERROR(VLOOKUP($CN187,febcube,5,0),DL$3)</f>
        <v>3.8755205546647901E-2</v>
      </c>
      <c r="CV187" s="489">
        <f t="shared" si="39"/>
        <v>3191</v>
      </c>
      <c r="CW187" s="2" t="s">
        <v>6352</v>
      </c>
      <c r="CX187" s="2" t="s">
        <v>2554</v>
      </c>
      <c r="CY187" s="2" t="s">
        <v>1640</v>
      </c>
      <c r="CZ187" s="572"/>
      <c r="DA187" s="489"/>
      <c r="DB187" s="2">
        <v>6224</v>
      </c>
      <c r="DC187" s="2" t="s">
        <v>265</v>
      </c>
      <c r="DD187" s="489"/>
      <c r="DH187" s="2">
        <v>7011</v>
      </c>
      <c r="DI187" s="2" t="s">
        <v>6492</v>
      </c>
      <c r="DJ187" s="2">
        <v>2738217</v>
      </c>
      <c r="DK187" s="2">
        <v>865760.83784400043</v>
      </c>
      <c r="DL187" s="2">
        <v>0.31617685444360344</v>
      </c>
      <c r="DN187" s="2">
        <v>8011</v>
      </c>
      <c r="DO187" s="2">
        <v>115346</v>
      </c>
      <c r="DP187" s="2">
        <v>34973.033771999995</v>
      </c>
      <c r="DQ187" s="2">
        <v>0.30320109732457123</v>
      </c>
      <c r="DT187" s="489">
        <f t="shared" si="38"/>
        <v>6223</v>
      </c>
      <c r="DU187" s="2" t="s">
        <v>6456</v>
      </c>
      <c r="DV187" s="2" t="s">
        <v>264</v>
      </c>
      <c r="DW187" s="2" t="s">
        <v>1668</v>
      </c>
    </row>
    <row r="188" spans="1:127" ht="15.75" thickBot="1">
      <c r="A188" s="1610">
        <v>7670</v>
      </c>
      <c r="B188" s="1612" t="s">
        <v>297</v>
      </c>
      <c r="C188" s="909" t="str">
        <f>IFERROR(IF(VLOOKUP(#REF!,nobreakpack,1,0)=#REF!,"No",""),"")</f>
        <v/>
      </c>
      <c r="D188" s="1278"/>
      <c r="E188" s="900"/>
      <c r="F188" s="900"/>
      <c r="G188" s="447"/>
      <c r="H188" s="447"/>
      <c r="I188"/>
      <c r="J188" s="1902"/>
      <c r="K188" s="1306" t="s">
        <v>8558</v>
      </c>
      <c r="L188"/>
      <c r="M188"/>
      <c r="N188"/>
      <c r="O188" s="3"/>
      <c r="P188" s="3"/>
      <c r="Q188" s="3"/>
      <c r="R188" s="3"/>
      <c r="S188" s="3"/>
      <c r="T188" s="923"/>
      <c r="U188" s="923"/>
      <c r="V188" s="923"/>
      <c r="W188" s="923"/>
      <c r="X188" s="923"/>
      <c r="Y188" s="923"/>
      <c r="Z188" s="923"/>
      <c r="AA188" s="923"/>
      <c r="AB188" s="923"/>
      <c r="AC188" s="923"/>
      <c r="AD188" s="923"/>
      <c r="AG188" s="489" t="s">
        <v>4050</v>
      </c>
      <c r="AH188" t="s">
        <v>5166</v>
      </c>
      <c r="AI188"/>
      <c r="AJ188" s="1295" t="s">
        <v>1674</v>
      </c>
      <c r="AK188">
        <v>6695</v>
      </c>
      <c r="AL188" t="s">
        <v>8703</v>
      </c>
      <c r="AM188" t="s">
        <v>46</v>
      </c>
      <c r="AN188" t="s">
        <v>2376</v>
      </c>
      <c r="AO188" s="1295" t="str">
        <f t="shared" si="32"/>
        <v>B</v>
      </c>
      <c r="AS188" s="489" t="s">
        <v>4708</v>
      </c>
      <c r="AT188" s="489">
        <v>1</v>
      </c>
      <c r="AU188" s="574"/>
      <c r="AV188" s="574"/>
      <c r="AW188" s="489"/>
      <c r="BB188" s="489" t="str">
        <f t="shared" si="33"/>
        <v>31 - MEDIA</v>
      </c>
      <c r="BC188" s="1299" t="s">
        <v>5223</v>
      </c>
      <c r="BD188" s="1298" t="s">
        <v>5224</v>
      </c>
      <c r="BE188" s="1298" t="s">
        <v>5224</v>
      </c>
      <c r="BF188" s="828">
        <v>41859</v>
      </c>
      <c r="BH188" s="1296" t="s">
        <v>8693</v>
      </c>
      <c r="BR188" s="51"/>
      <c r="BS188" s="51"/>
      <c r="BT188" s="51"/>
      <c r="BU188" s="51"/>
      <c r="BV188" s="51"/>
      <c r="BW188" s="51"/>
      <c r="BX188" s="51"/>
      <c r="BY188" s="91" t="s">
        <v>1269</v>
      </c>
      <c r="BZ188" s="51" t="s">
        <v>1466</v>
      </c>
      <c r="CA188" s="51"/>
      <c r="CN188" s="2">
        <v>6224</v>
      </c>
      <c r="CO188" s="489" t="str">
        <f t="shared" si="34"/>
        <v>MISC. PARTY GOODS</v>
      </c>
      <c r="CP188" s="489" t="str">
        <f t="shared" si="35"/>
        <v>PART</v>
      </c>
      <c r="CQ188" s="489">
        <f t="shared" si="36"/>
        <v>189344</v>
      </c>
      <c r="CR188" s="489">
        <f t="shared" si="37"/>
        <v>8694.5180259999961</v>
      </c>
      <c r="CS188" s="847">
        <f>IFERROR(VLOOKUP($CN188,febcube,5,0),DL$3)</f>
        <v>4.591916314221732E-2</v>
      </c>
      <c r="CV188" s="489">
        <f t="shared" si="39"/>
        <v>4043</v>
      </c>
      <c r="CW188" s="2" t="s">
        <v>6365</v>
      </c>
      <c r="CX188" s="2" t="s">
        <v>2555</v>
      </c>
      <c r="CY188" s="2" t="s">
        <v>1674</v>
      </c>
      <c r="CZ188" s="572" t="s">
        <v>1578</v>
      </c>
      <c r="DA188" s="489"/>
      <c r="DB188" s="2">
        <v>6229</v>
      </c>
      <c r="DC188" s="2" t="s">
        <v>6798</v>
      </c>
      <c r="DD188" s="489"/>
      <c r="DH188" s="2">
        <v>7014</v>
      </c>
      <c r="DI188" s="2" t="s">
        <v>6493</v>
      </c>
      <c r="DJ188" s="2">
        <v>2138477</v>
      </c>
      <c r="DK188" s="2">
        <v>111073.92008899998</v>
      </c>
      <c r="DL188" s="2">
        <v>5.1940666226010367E-2</v>
      </c>
      <c r="DN188" s="2">
        <v>8012</v>
      </c>
      <c r="DO188" s="2">
        <v>417200</v>
      </c>
      <c r="DP188" s="2">
        <v>147698.75289300006</v>
      </c>
      <c r="DQ188" s="2">
        <v>0.35402385640699918</v>
      </c>
      <c r="DT188" s="489">
        <f t="shared" si="38"/>
        <v>6224</v>
      </c>
      <c r="DU188" s="2" t="s">
        <v>6457</v>
      </c>
      <c r="DV188" s="2" t="s">
        <v>265</v>
      </c>
      <c r="DW188" s="2" t="s">
        <v>1668</v>
      </c>
    </row>
    <row r="189" spans="1:127" ht="15.75" thickBot="1">
      <c r="A189" s="1610">
        <v>8011</v>
      </c>
      <c r="B189" s="1612" t="s">
        <v>6660</v>
      </c>
      <c r="C189" s="909" t="str">
        <f>IFERROR(IF(VLOOKUP(A178,nobreakpack,1,0)=A178,"No",""),"")</f>
        <v/>
      </c>
      <c r="D189" s="1278"/>
      <c r="E189" s="900"/>
      <c r="F189" s="900"/>
      <c r="G189" s="447"/>
      <c r="H189" s="447"/>
      <c r="I189"/>
      <c r="J189" s="1306">
        <v>3</v>
      </c>
      <c r="K189" s="1306" t="s">
        <v>8559</v>
      </c>
      <c r="L189"/>
      <c r="M189"/>
      <c r="N189"/>
      <c r="O189" s="3"/>
      <c r="P189" s="3"/>
      <c r="Q189" s="3"/>
      <c r="R189" s="3"/>
      <c r="S189" s="3"/>
      <c r="T189" s="923"/>
      <c r="U189" s="923"/>
      <c r="V189" s="923"/>
      <c r="W189" s="923"/>
      <c r="X189" s="923"/>
      <c r="Y189" s="923"/>
      <c r="Z189" s="923"/>
      <c r="AA189" s="923"/>
      <c r="AB189" s="923"/>
      <c r="AC189" s="923"/>
      <c r="AD189" s="923"/>
      <c r="AG189" s="489" t="s">
        <v>4050</v>
      </c>
      <c r="AH189" t="s">
        <v>5166</v>
      </c>
      <c r="AI189"/>
      <c r="AJ189" t="s">
        <v>6486</v>
      </c>
      <c r="AK189">
        <v>6720</v>
      </c>
      <c r="AL189" t="s">
        <v>8704</v>
      </c>
      <c r="AM189" t="s">
        <v>46</v>
      </c>
      <c r="AN189" t="s">
        <v>2376</v>
      </c>
      <c r="AO189" s="1295" t="str">
        <f t="shared" si="32"/>
        <v>B</v>
      </c>
      <c r="AS189" s="489" t="s">
        <v>4195</v>
      </c>
      <c r="AT189" s="489">
        <v>1</v>
      </c>
      <c r="AU189" s="574"/>
      <c r="AV189" s="574"/>
      <c r="AW189" s="489"/>
      <c r="BB189" s="489" t="str">
        <f t="shared" si="33"/>
        <v>187 - MEDITERRANEA</v>
      </c>
      <c r="BC189" s="1299" t="s">
        <v>8865</v>
      </c>
      <c r="BD189" s="1298" t="s">
        <v>8866</v>
      </c>
      <c r="BE189" s="1298" t="s">
        <v>8867</v>
      </c>
      <c r="BF189" s="828">
        <v>44389</v>
      </c>
      <c r="BH189" s="1299" t="s">
        <v>9295</v>
      </c>
      <c r="BR189" s="51"/>
      <c r="BS189" s="51"/>
      <c r="BT189" s="51"/>
      <c r="BU189" s="51"/>
      <c r="BV189" s="51"/>
      <c r="BW189" s="51"/>
      <c r="BX189" s="51"/>
      <c r="BY189" s="91" t="s">
        <v>1270</v>
      </c>
      <c r="BZ189" s="51" t="s">
        <v>782</v>
      </c>
      <c r="CA189" s="51"/>
      <c r="CN189" s="2">
        <v>6229</v>
      </c>
      <c r="CO189" s="489" t="str">
        <f t="shared" si="34"/>
        <v>PART - HOT DEALS</v>
      </c>
      <c r="CP189" s="489" t="str">
        <f t="shared" si="35"/>
        <v>PART</v>
      </c>
      <c r="CQ189" s="489" t="str">
        <f t="shared" si="36"/>
        <v/>
      </c>
      <c r="CR189" s="489" t="str">
        <f t="shared" si="37"/>
        <v/>
      </c>
      <c r="CS189" s="848">
        <v>0.04</v>
      </c>
      <c r="CV189" s="489">
        <f t="shared" si="39"/>
        <v>6675</v>
      </c>
      <c r="CW189" s="2" t="s">
        <v>6483</v>
      </c>
      <c r="CX189" s="2" t="s">
        <v>282</v>
      </c>
      <c r="CY189" s="2" t="s">
        <v>1674</v>
      </c>
      <c r="CZ189" s="572" t="s">
        <v>1578</v>
      </c>
      <c r="DA189" s="489"/>
      <c r="DB189" s="2">
        <v>6230</v>
      </c>
      <c r="DC189" s="2" t="s">
        <v>266</v>
      </c>
      <c r="DD189" s="489"/>
      <c r="DH189" s="2">
        <v>7016</v>
      </c>
      <c r="DI189" s="2" t="s">
        <v>6494</v>
      </c>
      <c r="DJ189" s="2">
        <v>918323</v>
      </c>
      <c r="DK189" s="2">
        <v>25300.114860999965</v>
      </c>
      <c r="DL189" s="2">
        <v>2.7550344335271974E-2</v>
      </c>
      <c r="DN189" s="2">
        <v>8013</v>
      </c>
      <c r="DO189" s="2">
        <v>287166</v>
      </c>
      <c r="DP189" s="2">
        <v>109793.77010999997</v>
      </c>
      <c r="DQ189" s="2">
        <v>0.38233554846325807</v>
      </c>
      <c r="DT189" s="489">
        <f t="shared" si="38"/>
        <v>6229</v>
      </c>
      <c r="DU189" s="2" t="s">
        <v>6797</v>
      </c>
      <c r="DV189" s="2" t="s">
        <v>6798</v>
      </c>
      <c r="DW189" s="2" t="s">
        <v>1668</v>
      </c>
    </row>
    <row r="190" spans="1:127" ht="15.75" thickBot="1">
      <c r="A190" s="1610">
        <v>8012</v>
      </c>
      <c r="B190" s="1612" t="s">
        <v>6661</v>
      </c>
      <c r="C190" s="909" t="str">
        <f>IFERROR(IF(VLOOKUP(A179,nobreakpack,1,0)=A179,"No",""),"")</f>
        <v/>
      </c>
      <c r="D190" s="1278"/>
      <c r="E190" s="900"/>
      <c r="F190" s="900"/>
      <c r="G190" s="447"/>
      <c r="H190" s="447"/>
      <c r="I190"/>
      <c r="J190" s="1900"/>
      <c r="K190" s="1306" t="s">
        <v>751</v>
      </c>
      <c r="L190"/>
      <c r="M190"/>
      <c r="N190"/>
      <c r="O190" s="3"/>
      <c r="P190" s="3"/>
      <c r="Q190" s="3"/>
      <c r="R190" s="3"/>
      <c r="S190" s="3"/>
      <c r="T190" s="923"/>
      <c r="U190" s="923"/>
      <c r="V190" s="923"/>
      <c r="W190" s="923"/>
      <c r="X190" s="923"/>
      <c r="Y190" s="923"/>
      <c r="Z190" s="923"/>
      <c r="AA190" s="923"/>
      <c r="AB190" s="923"/>
      <c r="AC190" s="923"/>
      <c r="AD190" s="923"/>
      <c r="AG190" s="489" t="s">
        <v>4050</v>
      </c>
      <c r="AH190" s="1508" t="s">
        <v>477</v>
      </c>
      <c r="AI190" s="1508"/>
      <c r="AJ190" s="1508" t="s">
        <v>1674</v>
      </c>
      <c r="AK190">
        <v>6728</v>
      </c>
      <c r="AL190" t="s">
        <v>8705</v>
      </c>
      <c r="AM190" t="s">
        <v>1639</v>
      </c>
      <c r="AN190" t="s">
        <v>1653</v>
      </c>
      <c r="AO190" s="1295" t="str">
        <f t="shared" si="32"/>
        <v>P</v>
      </c>
      <c r="AS190" s="489" t="s">
        <v>3569</v>
      </c>
      <c r="AT190" s="489">
        <v>1</v>
      </c>
      <c r="AU190" s="574"/>
      <c r="AV190" s="574"/>
      <c r="AW190" s="489"/>
      <c r="BB190" s="489" t="str">
        <f t="shared" si="33"/>
        <v>100 - MEDIUM</v>
      </c>
      <c r="BC190" s="1299" t="s">
        <v>8210</v>
      </c>
      <c r="BD190" s="1298" t="s">
        <v>8211</v>
      </c>
      <c r="BE190" s="1298" t="s">
        <v>8211</v>
      </c>
      <c r="BF190" s="828">
        <v>44018</v>
      </c>
      <c r="BH190" s="1296" t="s">
        <v>9296</v>
      </c>
      <c r="BR190" s="51"/>
      <c r="BS190" s="51"/>
      <c r="BT190" s="51"/>
      <c r="BU190" s="51"/>
      <c r="BV190" s="51"/>
      <c r="BW190" s="51"/>
      <c r="BX190" s="51"/>
      <c r="BY190" s="91" t="s">
        <v>1271</v>
      </c>
      <c r="BZ190" s="51" t="s">
        <v>1060</v>
      </c>
      <c r="CA190" s="51"/>
      <c r="CN190" s="2">
        <v>6230</v>
      </c>
      <c r="CO190" s="489" t="str">
        <f t="shared" si="34"/>
        <v>XMAS PARTY COORDINATES</v>
      </c>
      <c r="CP190" s="489" t="str">
        <f t="shared" si="35"/>
        <v>XPTY</v>
      </c>
      <c r="CQ190" s="489">
        <f t="shared" si="36"/>
        <v>1202127</v>
      </c>
      <c r="CR190" s="489">
        <f t="shared" si="37"/>
        <v>47922.615903000013</v>
      </c>
      <c r="CS190" s="847">
        <f>IFERROR(VLOOKUP($CN190,febcube,5,0),DL$3)</f>
        <v>3.98648528009104E-2</v>
      </c>
      <c r="CV190" s="489">
        <f t="shared" si="39"/>
        <v>6667</v>
      </c>
      <c r="CW190" s="2" t="s">
        <v>6479</v>
      </c>
      <c r="CX190" s="2" t="s">
        <v>2570</v>
      </c>
      <c r="CY190" s="2" t="s">
        <v>1673</v>
      </c>
      <c r="CZ190" s="572" t="s">
        <v>1578</v>
      </c>
      <c r="DA190" s="489"/>
      <c r="DB190" s="2">
        <v>6250</v>
      </c>
      <c r="DC190" s="2" t="s">
        <v>267</v>
      </c>
      <c r="DD190" s="489"/>
      <c r="DH190" s="2">
        <v>7017</v>
      </c>
      <c r="DI190" s="2" t="s">
        <v>6495</v>
      </c>
      <c r="DJ190" s="2">
        <v>1642607</v>
      </c>
      <c r="DK190" s="2">
        <v>102940.30704300004</v>
      </c>
      <c r="DL190" s="2">
        <v>6.2668859345540368E-2</v>
      </c>
      <c r="DN190" s="2">
        <v>8014</v>
      </c>
      <c r="DO190" s="2">
        <v>324305</v>
      </c>
      <c r="DP190" s="2">
        <v>20777.700579</v>
      </c>
      <c r="DQ190" s="2">
        <v>6.4068394193737374E-2</v>
      </c>
      <c r="DT190" s="489">
        <f t="shared" si="38"/>
        <v>6230</v>
      </c>
      <c r="DU190" s="2" t="s">
        <v>6458</v>
      </c>
      <c r="DV190" s="2" t="s">
        <v>266</v>
      </c>
      <c r="DW190" s="2" t="s">
        <v>1669</v>
      </c>
    </row>
    <row r="191" spans="1:127" ht="15.75" thickBot="1">
      <c r="A191" s="1610">
        <v>8013</v>
      </c>
      <c r="B191" s="1612" t="s">
        <v>6662</v>
      </c>
      <c r="C191" s="909" t="str">
        <f>IFERROR(IF(VLOOKUP(#REF!,nobreakpack,1,0)=#REF!,"No",""),"")</f>
        <v/>
      </c>
      <c r="D191" s="1278"/>
      <c r="E191" s="900"/>
      <c r="F191" s="900"/>
      <c r="G191" s="447"/>
      <c r="H191" s="447"/>
      <c r="I191"/>
      <c r="J191" s="1901"/>
      <c r="K191" s="1306" t="s">
        <v>777</v>
      </c>
      <c r="L191"/>
      <c r="M191"/>
      <c r="N191"/>
      <c r="O191" s="3"/>
      <c r="P191" s="3"/>
      <c r="Q191" s="3"/>
      <c r="R191" s="3"/>
      <c r="S191" s="3"/>
      <c r="T191" s="923"/>
      <c r="U191" s="923"/>
      <c r="V191" s="923"/>
      <c r="W191" s="923"/>
      <c r="X191" s="923"/>
      <c r="Y191" s="923"/>
      <c r="Z191" s="923"/>
      <c r="AA191" s="923"/>
      <c r="AB191" s="923"/>
      <c r="AC191" s="923"/>
      <c r="AD191" s="923"/>
      <c r="AG191" s="489" t="s">
        <v>4050</v>
      </c>
      <c r="AH191" s="1508" t="s">
        <v>477</v>
      </c>
      <c r="AI191" s="1508"/>
      <c r="AJ191" s="1508" t="s">
        <v>1674</v>
      </c>
      <c r="AK191">
        <v>6730</v>
      </c>
      <c r="AL191" t="s">
        <v>8706</v>
      </c>
      <c r="AM191" t="s">
        <v>1639</v>
      </c>
      <c r="AN191" t="s">
        <v>1653</v>
      </c>
      <c r="AO191" s="1295" t="str">
        <f t="shared" si="32"/>
        <v>P</v>
      </c>
      <c r="AS191" s="489" t="s">
        <v>3585</v>
      </c>
      <c r="AT191" s="489">
        <v>1</v>
      </c>
      <c r="AU191" s="574"/>
      <c r="AV191" s="574"/>
      <c r="AW191" s="489"/>
      <c r="BB191" s="489" t="str">
        <f t="shared" si="33"/>
        <v>233 - MELLOW TRAD</v>
      </c>
      <c r="BC191" s="1299" t="s">
        <v>8942</v>
      </c>
      <c r="BD191" s="1298" t="s">
        <v>8943</v>
      </c>
      <c r="BE191" s="1298" t="s">
        <v>8944</v>
      </c>
      <c r="BF191" s="828">
        <v>44591</v>
      </c>
      <c r="BH191" s="1299" t="s">
        <v>5358</v>
      </c>
      <c r="BR191" s="51"/>
      <c r="BS191" s="51"/>
      <c r="BT191" s="51"/>
      <c r="BU191" s="51"/>
      <c r="BV191" s="51"/>
      <c r="BW191" s="51"/>
      <c r="BX191" s="51"/>
      <c r="BY191" s="91" t="s">
        <v>1272</v>
      </c>
      <c r="BZ191" s="51" t="s">
        <v>1478</v>
      </c>
      <c r="CA191" s="51"/>
      <c r="CN191" s="2">
        <v>6250</v>
      </c>
      <c r="CO191" s="489" t="str">
        <f t="shared" si="34"/>
        <v>EVERYDAY GIFTWRAP/RIBBON</v>
      </c>
      <c r="CP191" s="489" t="str">
        <f t="shared" si="35"/>
        <v>WRAP</v>
      </c>
      <c r="CQ191" s="489">
        <f t="shared" si="36"/>
        <v>552723</v>
      </c>
      <c r="CR191" s="489">
        <f t="shared" si="37"/>
        <v>36319.848551999996</v>
      </c>
      <c r="CS191" s="847">
        <f>IFERROR(VLOOKUP($CN191,febcube,5,0),DL$3)</f>
        <v>6.5710760275942914E-2</v>
      </c>
      <c r="CV191" s="489">
        <f t="shared" si="39"/>
        <v>6669</v>
      </c>
      <c r="CW191" s="2" t="s">
        <v>6480</v>
      </c>
      <c r="CX191" s="2" t="s">
        <v>281</v>
      </c>
      <c r="CY191" s="2" t="s">
        <v>1673</v>
      </c>
      <c r="CZ191" s="572" t="s">
        <v>1578</v>
      </c>
      <c r="DA191" s="489"/>
      <c r="DB191" s="2">
        <v>6252</v>
      </c>
      <c r="DC191" s="2" t="s">
        <v>268</v>
      </c>
      <c r="DD191" s="489"/>
      <c r="DH191" s="2">
        <v>7019</v>
      </c>
      <c r="DI191" s="2" t="s">
        <v>6496</v>
      </c>
      <c r="DJ191" s="2">
        <v>646323</v>
      </c>
      <c r="DK191" s="2">
        <v>32531.732816999967</v>
      </c>
      <c r="DL191" s="2">
        <v>5.0333552754582407E-2</v>
      </c>
      <c r="DN191" s="2">
        <v>8026</v>
      </c>
      <c r="DO191" s="2">
        <v>34354</v>
      </c>
      <c r="DP191" s="2">
        <v>10084.315519000003</v>
      </c>
      <c r="DQ191" s="2">
        <v>0.2935412330150784</v>
      </c>
      <c r="DT191" s="489">
        <f t="shared" si="38"/>
        <v>6250</v>
      </c>
      <c r="DU191" s="2" t="s">
        <v>6459</v>
      </c>
      <c r="DV191" s="2" t="s">
        <v>267</v>
      </c>
      <c r="DW191" s="2" t="s">
        <v>1670</v>
      </c>
    </row>
    <row r="192" spans="1:127" ht="15.75" thickBot="1">
      <c r="A192" s="1610">
        <v>8014</v>
      </c>
      <c r="B192" s="1612" t="s">
        <v>298</v>
      </c>
      <c r="C192" s="909" t="str">
        <f t="shared" ref="C192:C220" si="44">IFERROR(IF(VLOOKUP(A180,nobreakpack,1,0)=A180,"No",""),"")</f>
        <v/>
      </c>
      <c r="D192" s="1278"/>
      <c r="E192" s="900"/>
      <c r="F192" s="900"/>
      <c r="G192" s="447"/>
      <c r="H192" s="447"/>
      <c r="I192"/>
      <c r="J192" s="1901"/>
      <c r="K192" s="1306" t="s">
        <v>786</v>
      </c>
      <c r="L192"/>
      <c r="M192"/>
      <c r="N192"/>
      <c r="O192" s="3"/>
      <c r="P192" s="3"/>
      <c r="Q192" s="3"/>
      <c r="R192" s="3"/>
      <c r="S192" s="3"/>
      <c r="T192" s="923"/>
      <c r="U192" s="923"/>
      <c r="V192" s="923"/>
      <c r="W192" s="923"/>
      <c r="X192" s="923"/>
      <c r="Y192" s="923"/>
      <c r="Z192" s="923"/>
      <c r="AA192" s="923"/>
      <c r="AB192" s="923"/>
      <c r="AC192" s="923"/>
      <c r="AD192" s="923"/>
      <c r="AG192" s="489" t="s">
        <v>4050</v>
      </c>
      <c r="AH192" s="1508" t="s">
        <v>477</v>
      </c>
      <c r="AI192" s="1508"/>
      <c r="AJ192" s="1508" t="s">
        <v>1674</v>
      </c>
      <c r="AK192">
        <v>6731</v>
      </c>
      <c r="AL192" t="s">
        <v>8707</v>
      </c>
      <c r="AM192" t="s">
        <v>1639</v>
      </c>
      <c r="AN192" t="s">
        <v>1653</v>
      </c>
      <c r="AO192" s="1295" t="str">
        <f t="shared" si="32"/>
        <v>P</v>
      </c>
      <c r="AS192" s="489" t="s">
        <v>3599</v>
      </c>
      <c r="AT192" s="489">
        <v>1</v>
      </c>
      <c r="AU192" s="574"/>
      <c r="AV192" s="574"/>
      <c r="AW192" s="489"/>
      <c r="BB192" s="489" t="str">
        <f t="shared" si="33"/>
        <v>265 - MELLOW YELLW</v>
      </c>
      <c r="BC192" s="1296" t="s">
        <v>9567</v>
      </c>
      <c r="BD192" s="1297" t="s">
        <v>9568</v>
      </c>
      <c r="BE192" s="1297" t="s">
        <v>9569</v>
      </c>
      <c r="BF192" s="829">
        <v>44715</v>
      </c>
      <c r="BH192" s="1296" t="s">
        <v>5359</v>
      </c>
      <c r="BR192" s="51"/>
      <c r="BS192" s="51"/>
      <c r="BT192" s="51"/>
      <c r="BU192" s="51"/>
      <c r="BV192" s="51"/>
      <c r="BW192" s="51"/>
      <c r="BX192" s="51"/>
      <c r="BY192" s="91" t="s">
        <v>1273</v>
      </c>
      <c r="BZ192" s="51" t="s">
        <v>1463</v>
      </c>
      <c r="CA192" s="51"/>
      <c r="CN192" s="2">
        <v>6252</v>
      </c>
      <c r="CO192" s="489" t="str">
        <f t="shared" si="34"/>
        <v>EVERYDAY BAGS</v>
      </c>
      <c r="CP192" s="489" t="str">
        <f t="shared" si="35"/>
        <v>WRAP</v>
      </c>
      <c r="CQ192" s="489">
        <f t="shared" si="36"/>
        <v>1647027</v>
      </c>
      <c r="CR192" s="489">
        <f t="shared" si="37"/>
        <v>37455.128965999982</v>
      </c>
      <c r="CS192" s="847">
        <f>IFERROR(VLOOKUP($CN192,febcube,5,0),DL$3)</f>
        <v>2.2741053404710415E-2</v>
      </c>
      <c r="CV192" s="489">
        <f t="shared" si="39"/>
        <v>6672</v>
      </c>
      <c r="CW192" s="2" t="s">
        <v>6482</v>
      </c>
      <c r="CX192" s="2" t="s">
        <v>232</v>
      </c>
      <c r="CY192" s="2" t="s">
        <v>1673</v>
      </c>
      <c r="CZ192" s="572" t="s">
        <v>1578</v>
      </c>
      <c r="DA192" s="489"/>
      <c r="DB192" s="2">
        <v>6254</v>
      </c>
      <c r="DC192" s="2" t="s">
        <v>269</v>
      </c>
      <c r="DD192" s="489"/>
      <c r="DH192" s="2">
        <v>7021</v>
      </c>
      <c r="DI192" s="2" t="s">
        <v>6497</v>
      </c>
      <c r="DJ192" s="2">
        <v>297554</v>
      </c>
      <c r="DK192" s="2">
        <v>21308.891316000012</v>
      </c>
      <c r="DL192" s="2">
        <v>7.1613526674149941E-2</v>
      </c>
      <c r="DN192" s="2">
        <v>8037</v>
      </c>
      <c r="DO192" s="2">
        <v>1335</v>
      </c>
      <c r="DP192" s="2">
        <v>680.88786399999992</v>
      </c>
      <c r="DQ192" s="2">
        <v>0.51002836254681638</v>
      </c>
      <c r="DT192" s="489">
        <f t="shared" si="38"/>
        <v>6252</v>
      </c>
      <c r="DU192" s="2" t="s">
        <v>6460</v>
      </c>
      <c r="DV192" s="2" t="s">
        <v>268</v>
      </c>
      <c r="DW192" s="2" t="s">
        <v>1670</v>
      </c>
    </row>
    <row r="193" spans="1:127" ht="15.75" thickBot="1">
      <c r="A193" s="1610">
        <v>8026</v>
      </c>
      <c r="B193" s="1612" t="s">
        <v>6663</v>
      </c>
      <c r="C193" s="909" t="str">
        <f t="shared" si="44"/>
        <v/>
      </c>
      <c r="D193" s="1278"/>
      <c r="E193" s="900"/>
      <c r="F193" s="900"/>
      <c r="G193" s="447"/>
      <c r="H193" s="447"/>
      <c r="I193"/>
      <c r="J193" s="1901"/>
      <c r="K193" s="1306" t="s">
        <v>138</v>
      </c>
      <c r="L193"/>
      <c r="M193"/>
      <c r="N193"/>
      <c r="O193" s="3"/>
      <c r="P193" s="3"/>
      <c r="Q193" s="3"/>
      <c r="R193" s="3"/>
      <c r="S193" s="3"/>
      <c r="T193" s="923"/>
      <c r="U193" s="923"/>
      <c r="V193" s="923"/>
      <c r="W193" s="923"/>
      <c r="X193" s="923"/>
      <c r="Y193" s="923"/>
      <c r="Z193" s="923"/>
      <c r="AA193" s="923"/>
      <c r="AB193" s="923"/>
      <c r="AC193" s="923"/>
      <c r="AD193" s="923"/>
      <c r="AG193" s="489" t="s">
        <v>4050</v>
      </c>
      <c r="AH193" s="1508" t="s">
        <v>477</v>
      </c>
      <c r="AI193" s="1508"/>
      <c r="AJ193" s="1508" t="s">
        <v>1674</v>
      </c>
      <c r="AK193">
        <v>6732</v>
      </c>
      <c r="AL193" t="s">
        <v>8708</v>
      </c>
      <c r="AM193" t="s">
        <v>1639</v>
      </c>
      <c r="AN193" t="s">
        <v>1653</v>
      </c>
      <c r="AO193" s="1295" t="str">
        <f t="shared" si="32"/>
        <v>P</v>
      </c>
      <c r="AS193" s="489" t="s">
        <v>3602</v>
      </c>
      <c r="AT193" s="489">
        <v>1</v>
      </c>
      <c r="AU193" s="574"/>
      <c r="AV193" s="574"/>
      <c r="AW193" s="489"/>
      <c r="BB193" s="489" t="str">
        <f t="shared" si="33"/>
        <v>57 - MENS GIFTS</v>
      </c>
      <c r="BC193" s="1296" t="s">
        <v>5276</v>
      </c>
      <c r="BD193" s="1297" t="s">
        <v>5277</v>
      </c>
      <c r="BE193" s="1297" t="s">
        <v>213</v>
      </c>
      <c r="BF193" s="829">
        <v>42851</v>
      </c>
      <c r="BH193" s="1299" t="s">
        <v>5360</v>
      </c>
      <c r="BR193" s="51"/>
      <c r="BS193" s="51"/>
      <c r="BT193" s="51"/>
      <c r="BU193" s="51"/>
      <c r="BV193" s="51"/>
      <c r="BW193" s="51"/>
      <c r="BX193" s="51"/>
      <c r="BY193" s="91" t="s">
        <v>1274</v>
      </c>
      <c r="BZ193" s="51" t="s">
        <v>1470</v>
      </c>
      <c r="CA193" s="51"/>
      <c r="CN193" s="2">
        <v>6254</v>
      </c>
      <c r="CO193" s="489" t="str">
        <f t="shared" si="34"/>
        <v>EVERYDAY BOXES</v>
      </c>
      <c r="CP193" s="489" t="str">
        <f t="shared" si="35"/>
        <v>WRAP</v>
      </c>
      <c r="CQ193" s="489">
        <f t="shared" si="36"/>
        <v>656393</v>
      </c>
      <c r="CR193" s="489">
        <f t="shared" si="37"/>
        <v>159961.58730399955</v>
      </c>
      <c r="CS193" s="847">
        <f>IFERROR(VLOOKUP($CN193,febcube,5,0),DL$3)</f>
        <v>0.24369788724742578</v>
      </c>
      <c r="CV193" s="489">
        <f t="shared" si="39"/>
        <v>6676</v>
      </c>
      <c r="CW193" s="2" t="s">
        <v>6484</v>
      </c>
      <c r="CX193" s="2" t="s">
        <v>283</v>
      </c>
      <c r="CY193" s="2" t="s">
        <v>1673</v>
      </c>
      <c r="CZ193" s="572" t="s">
        <v>1578</v>
      </c>
      <c r="DA193" s="489"/>
      <c r="DB193" s="2">
        <v>6255</v>
      </c>
      <c r="DC193" s="2" t="s">
        <v>270</v>
      </c>
      <c r="DD193" s="489"/>
      <c r="DH193" s="2">
        <v>7022</v>
      </c>
      <c r="DI193" s="2" t="s">
        <v>6498</v>
      </c>
      <c r="DJ193" s="2">
        <v>501089</v>
      </c>
      <c r="DK193" s="2">
        <v>58421.081912000038</v>
      </c>
      <c r="DL193" s="2">
        <v>0.1165882346489347</v>
      </c>
      <c r="DN193" s="2">
        <v>8039</v>
      </c>
      <c r="DO193" s="2">
        <v>71342</v>
      </c>
      <c r="DP193" s="2">
        <v>18287.259300000005</v>
      </c>
      <c r="DQ193" s="2">
        <v>0.25633230495360382</v>
      </c>
      <c r="DT193" s="489">
        <f t="shared" si="38"/>
        <v>6254</v>
      </c>
      <c r="DU193" s="2" t="s">
        <v>6461</v>
      </c>
      <c r="DV193" s="2" t="s">
        <v>269</v>
      </c>
      <c r="DW193" s="2" t="s">
        <v>1670</v>
      </c>
    </row>
    <row r="194" spans="1:127" ht="15.75" thickBot="1">
      <c r="A194" s="1610">
        <v>8037</v>
      </c>
      <c r="B194" s="1612" t="s">
        <v>6521</v>
      </c>
      <c r="C194" s="909" t="str">
        <f t="shared" si="44"/>
        <v/>
      </c>
      <c r="D194" s="1278"/>
      <c r="E194" s="900"/>
      <c r="F194" s="900"/>
      <c r="G194" s="447"/>
      <c r="H194" s="447"/>
      <c r="I194"/>
      <c r="J194" s="1901"/>
      <c r="K194" s="1306" t="s">
        <v>772</v>
      </c>
      <c r="L194"/>
      <c r="M194"/>
      <c r="N194"/>
      <c r="O194" s="3"/>
      <c r="P194" s="3"/>
      <c r="Q194" s="3"/>
      <c r="R194" s="3"/>
      <c r="S194" s="3"/>
      <c r="T194" s="923"/>
      <c r="U194" s="923"/>
      <c r="V194" s="923"/>
      <c r="W194" s="923"/>
      <c r="X194" s="923"/>
      <c r="Y194" s="923"/>
      <c r="Z194" s="923"/>
      <c r="AA194" s="923"/>
      <c r="AB194" s="923"/>
      <c r="AC194" s="923"/>
      <c r="AD194" s="923"/>
      <c r="AG194" s="489" t="s">
        <v>4050</v>
      </c>
      <c r="AH194" s="1508" t="s">
        <v>477</v>
      </c>
      <c r="AI194" s="1508"/>
      <c r="AJ194" s="1508" t="s">
        <v>1674</v>
      </c>
      <c r="AK194">
        <v>6733</v>
      </c>
      <c r="AL194" t="s">
        <v>8709</v>
      </c>
      <c r="AM194" t="s">
        <v>1639</v>
      </c>
      <c r="AN194" t="s">
        <v>1653</v>
      </c>
      <c r="AO194" s="1295" t="str">
        <f t="shared" si="32"/>
        <v>P</v>
      </c>
      <c r="AS194" s="489" t="s">
        <v>3604</v>
      </c>
      <c r="AT194" s="489">
        <v>1</v>
      </c>
      <c r="AU194" s="574"/>
      <c r="AV194" s="574"/>
      <c r="AW194" s="489"/>
      <c r="BB194" s="489" t="str">
        <f t="shared" si="33"/>
        <v>64 - MERCURY</v>
      </c>
      <c r="BC194" s="1299" t="s">
        <v>5292</v>
      </c>
      <c r="BD194" s="1298" t="s">
        <v>5293</v>
      </c>
      <c r="BE194" s="1298" t="s">
        <v>5293</v>
      </c>
      <c r="BF194" s="828">
        <v>43454</v>
      </c>
      <c r="BH194" s="1296" t="s">
        <v>5620</v>
      </c>
      <c r="BR194" s="51"/>
      <c r="BS194" s="51"/>
      <c r="BT194" s="51"/>
      <c r="BU194" s="51"/>
      <c r="BV194" s="51"/>
      <c r="BW194" s="51"/>
      <c r="BX194" s="51"/>
      <c r="BY194" s="91" t="s">
        <v>1275</v>
      </c>
      <c r="BZ194" s="51" t="s">
        <v>1465</v>
      </c>
      <c r="CA194" s="51"/>
      <c r="CN194" s="2">
        <v>6255</v>
      </c>
      <c r="CO194" s="489" t="str">
        <f t="shared" si="34"/>
        <v>EVERYDAY TISSUE</v>
      </c>
      <c r="CP194" s="489" t="str">
        <f t="shared" si="35"/>
        <v>WRAP</v>
      </c>
      <c r="CQ194" s="489">
        <f t="shared" si="36"/>
        <v>830810</v>
      </c>
      <c r="CR194" s="489">
        <f t="shared" si="37"/>
        <v>23625.581381000015</v>
      </c>
      <c r="CS194" s="847">
        <f>IFERROR(VLOOKUP($CN194,febcube,5,0),DL$3)</f>
        <v>2.8436804300622301E-2</v>
      </c>
      <c r="CV194" s="489">
        <f t="shared" si="39"/>
        <v>7610</v>
      </c>
      <c r="CW194" s="2" t="s">
        <v>6509</v>
      </c>
      <c r="CX194" s="2" t="s">
        <v>295</v>
      </c>
      <c r="CY194" s="2" t="s">
        <v>1656</v>
      </c>
      <c r="CZ194" s="572" t="s">
        <v>1578</v>
      </c>
      <c r="DA194" s="489"/>
      <c r="DB194" s="2">
        <v>6259</v>
      </c>
      <c r="DC194" s="2" t="s">
        <v>6804</v>
      </c>
      <c r="DD194" s="489"/>
      <c r="DH194" s="2">
        <v>7023</v>
      </c>
      <c r="DI194" s="2" t="s">
        <v>6499</v>
      </c>
      <c r="DJ194" s="2">
        <v>899059</v>
      </c>
      <c r="DK194" s="2">
        <v>43186.120053000006</v>
      </c>
      <c r="DL194" s="2">
        <v>4.8034800889596795E-2</v>
      </c>
      <c r="DN194" s="2">
        <v>8042</v>
      </c>
      <c r="DO194" s="2">
        <v>19836</v>
      </c>
      <c r="DP194" s="2">
        <v>7938.3097010000038</v>
      </c>
      <c r="DQ194" s="2">
        <v>0.40019710128050029</v>
      </c>
      <c r="DT194" s="489">
        <f t="shared" si="38"/>
        <v>6255</v>
      </c>
      <c r="DU194" s="2" t="s">
        <v>6462</v>
      </c>
      <c r="DV194" s="2" t="s">
        <v>270</v>
      </c>
      <c r="DW194" s="2" t="s">
        <v>1670</v>
      </c>
    </row>
    <row r="195" spans="1:127" ht="15.75" thickBot="1">
      <c r="A195" s="1610">
        <v>8039</v>
      </c>
      <c r="B195" s="1612" t="s">
        <v>6664</v>
      </c>
      <c r="C195" s="909" t="str">
        <f t="shared" si="44"/>
        <v/>
      </c>
      <c r="D195" s="1278"/>
      <c r="E195" s="900"/>
      <c r="F195" s="900"/>
      <c r="G195" s="447"/>
      <c r="H195" s="447"/>
      <c r="I195"/>
      <c r="J195" s="1901"/>
      <c r="K195" s="1306" t="s">
        <v>763</v>
      </c>
      <c r="L195"/>
      <c r="M195"/>
      <c r="N195"/>
      <c r="O195" s="3"/>
      <c r="P195" s="3"/>
      <c r="Q195" s="3"/>
      <c r="R195" s="3"/>
      <c r="S195" s="3"/>
      <c r="T195" s="923"/>
      <c r="U195" s="923"/>
      <c r="V195" s="923"/>
      <c r="W195" s="923"/>
      <c r="X195" s="923"/>
      <c r="Y195" s="923"/>
      <c r="Z195" s="923"/>
      <c r="AA195" s="923"/>
      <c r="AB195" s="923"/>
      <c r="AC195" s="923"/>
      <c r="AD195" s="923"/>
      <c r="AG195" s="489" t="s">
        <v>4050</v>
      </c>
      <c r="AH195" s="1508" t="s">
        <v>477</v>
      </c>
      <c r="AI195" s="1508"/>
      <c r="AJ195" s="1508" t="s">
        <v>2377</v>
      </c>
      <c r="AK195">
        <v>6734</v>
      </c>
      <c r="AL195" t="s">
        <v>5778</v>
      </c>
      <c r="AM195" t="s">
        <v>46</v>
      </c>
      <c r="AN195" t="s">
        <v>2376</v>
      </c>
      <c r="AO195" s="1295" t="str">
        <f t="shared" si="32"/>
        <v>B</v>
      </c>
      <c r="AS195" s="489" t="s">
        <v>3609</v>
      </c>
      <c r="AT195" s="489">
        <v>1</v>
      </c>
      <c r="AU195" s="574"/>
      <c r="AV195" s="574"/>
      <c r="AW195" s="489"/>
      <c r="BB195" s="489" t="str">
        <f t="shared" si="33"/>
        <v>214 - METAL</v>
      </c>
      <c r="BC195" s="1296" t="s">
        <v>8905</v>
      </c>
      <c r="BD195" s="1297" t="s">
        <v>5778</v>
      </c>
      <c r="BE195" s="1297" t="s">
        <v>5778</v>
      </c>
      <c r="BF195" s="829">
        <v>44533</v>
      </c>
      <c r="BH195" s="1299" t="s">
        <v>8366</v>
      </c>
      <c r="BR195" s="51"/>
      <c r="BS195" s="51"/>
      <c r="BT195" s="51"/>
      <c r="BU195" s="51"/>
      <c r="BV195" s="51"/>
      <c r="BW195" s="51"/>
      <c r="BX195" s="51"/>
      <c r="BY195" s="91" t="s">
        <v>1276</v>
      </c>
      <c r="BZ195" s="51" t="s">
        <v>1476</v>
      </c>
      <c r="CA195" s="51"/>
      <c r="CN195" s="2">
        <v>6259</v>
      </c>
      <c r="CO195" s="489" t="str">
        <f t="shared" si="34"/>
        <v>WRAP - HOT DEALS</v>
      </c>
      <c r="CP195" s="489" t="str">
        <f t="shared" si="35"/>
        <v>WRAP</v>
      </c>
      <c r="CQ195" s="489" t="str">
        <f t="shared" si="36"/>
        <v/>
      </c>
      <c r="CR195" s="489" t="str">
        <f t="shared" si="37"/>
        <v/>
      </c>
      <c r="CS195" s="848">
        <v>0.09</v>
      </c>
      <c r="CV195" s="489">
        <f t="shared" si="39"/>
        <v>7612</v>
      </c>
      <c r="CW195" s="2" t="s">
        <v>6510</v>
      </c>
      <c r="CX195" s="2" t="s">
        <v>1614</v>
      </c>
      <c r="CY195" s="2" t="s">
        <v>1656</v>
      </c>
      <c r="CZ195" s="572" t="s">
        <v>1578</v>
      </c>
      <c r="DA195" s="489"/>
      <c r="DB195" s="2">
        <v>6260</v>
      </c>
      <c r="DC195" s="2" t="s">
        <v>271</v>
      </c>
      <c r="DD195" s="489"/>
      <c r="DH195" s="2">
        <v>7025</v>
      </c>
      <c r="DI195" s="2" t="s">
        <v>6500</v>
      </c>
      <c r="DJ195" s="2">
        <v>1322188</v>
      </c>
      <c r="DK195" s="2">
        <v>153133.11140900003</v>
      </c>
      <c r="DL195" s="2">
        <v>0.11581795584969765</v>
      </c>
      <c r="DN195" s="2">
        <v>8047</v>
      </c>
      <c r="DO195" s="2">
        <v>42396</v>
      </c>
      <c r="DP195" s="2">
        <v>10779.291900999997</v>
      </c>
      <c r="DQ195" s="2">
        <v>0.25425256866213786</v>
      </c>
      <c r="DT195" s="489">
        <f t="shared" si="38"/>
        <v>6259</v>
      </c>
      <c r="DU195" s="2" t="s">
        <v>6803</v>
      </c>
      <c r="DV195" s="2" t="s">
        <v>6804</v>
      </c>
      <c r="DW195" s="2" t="s">
        <v>1670</v>
      </c>
    </row>
    <row r="196" spans="1:127" ht="15.75" thickBot="1">
      <c r="A196" s="1610">
        <v>8047</v>
      </c>
      <c r="B196" s="1612" t="s">
        <v>6231</v>
      </c>
      <c r="C196" s="909" t="str">
        <f t="shared" si="44"/>
        <v/>
      </c>
      <c r="D196" s="1278"/>
      <c r="E196" s="900"/>
      <c r="F196" s="900"/>
      <c r="G196" s="447"/>
      <c r="H196" s="447"/>
      <c r="I196"/>
      <c r="J196" s="1901"/>
      <c r="K196" s="1306" t="s">
        <v>781</v>
      </c>
      <c r="L196"/>
      <c r="M196"/>
      <c r="N196"/>
      <c r="O196" s="3"/>
      <c r="P196" s="3"/>
      <c r="Q196" s="3"/>
      <c r="R196" s="3"/>
      <c r="S196" s="3"/>
      <c r="T196" s="923"/>
      <c r="U196" s="923"/>
      <c r="V196" s="923"/>
      <c r="W196" s="923"/>
      <c r="X196" s="923"/>
      <c r="Y196" s="923"/>
      <c r="Z196" s="923"/>
      <c r="AA196" s="923"/>
      <c r="AB196" s="923"/>
      <c r="AC196" s="923"/>
      <c r="AD196" s="923"/>
      <c r="AG196" s="489" t="s">
        <v>4050</v>
      </c>
      <c r="AH196" s="1508" t="s">
        <v>477</v>
      </c>
      <c r="AI196" s="1508"/>
      <c r="AJ196" s="1508" t="s">
        <v>2377</v>
      </c>
      <c r="AK196">
        <v>6735</v>
      </c>
      <c r="AL196" t="s">
        <v>5655</v>
      </c>
      <c r="AM196" t="s">
        <v>46</v>
      </c>
      <c r="AN196" t="s">
        <v>2376</v>
      </c>
      <c r="AO196" s="1295" t="str">
        <f t="shared" si="32"/>
        <v>B</v>
      </c>
      <c r="AS196" s="489" t="s">
        <v>4719</v>
      </c>
      <c r="AT196" s="489">
        <v>1</v>
      </c>
      <c r="AU196" s="574"/>
      <c r="AV196" s="574"/>
      <c r="AW196" s="489"/>
      <c r="BB196" s="489" t="str">
        <f t="shared" si="33"/>
        <v>241 - METAL</v>
      </c>
      <c r="BC196" s="1296" t="s">
        <v>8959</v>
      </c>
      <c r="BD196" s="1297" t="s">
        <v>5778</v>
      </c>
      <c r="BE196" s="1297" t="s">
        <v>5778</v>
      </c>
      <c r="BF196" s="829">
        <v>44599</v>
      </c>
      <c r="BH196" s="1296" t="s">
        <v>5621</v>
      </c>
      <c r="BR196" s="51"/>
      <c r="BS196" s="51"/>
      <c r="BT196" s="51"/>
      <c r="BU196" s="51"/>
      <c r="BV196" s="51"/>
      <c r="BW196" s="51"/>
      <c r="BX196" s="51"/>
      <c r="BY196" s="91" t="s">
        <v>1277</v>
      </c>
      <c r="BZ196" s="51" t="s">
        <v>1464</v>
      </c>
      <c r="CA196" s="51"/>
      <c r="CN196" s="2">
        <v>6260</v>
      </c>
      <c r="CO196" s="489" t="str">
        <f t="shared" si="34"/>
        <v>XMAS GIFTWRAP</v>
      </c>
      <c r="CP196" s="489" t="str">
        <f t="shared" si="35"/>
        <v>XPAP</v>
      </c>
      <c r="CQ196" s="489">
        <f t="shared" si="36"/>
        <v>1170765</v>
      </c>
      <c r="CR196" s="489">
        <f t="shared" si="37"/>
        <v>52351.276339000011</v>
      </c>
      <c r="CS196" s="847">
        <f>IFERROR(VLOOKUP($CN196,febcube,5,0),DL$3)</f>
        <v>4.4715443610801493E-2</v>
      </c>
      <c r="CV196" s="489">
        <f t="shared" si="39"/>
        <v>7620</v>
      </c>
      <c r="CW196" s="2" t="s">
        <v>6511</v>
      </c>
      <c r="CX196" s="2" t="s">
        <v>2576</v>
      </c>
      <c r="CY196" s="2" t="s">
        <v>1656</v>
      </c>
      <c r="CZ196" s="572" t="s">
        <v>1578</v>
      </c>
      <c r="DA196" s="489"/>
      <c r="DB196" s="2">
        <v>6271</v>
      </c>
      <c r="DC196" s="2" t="s">
        <v>6790</v>
      </c>
      <c r="DD196" s="489"/>
      <c r="DH196" s="2">
        <v>7026</v>
      </c>
      <c r="DI196" s="2" t="s">
        <v>6501</v>
      </c>
      <c r="DJ196" s="2">
        <v>990398</v>
      </c>
      <c r="DK196" s="2">
        <v>39015.051655999996</v>
      </c>
      <c r="DL196" s="2">
        <v>3.9393306181959166E-2</v>
      </c>
      <c r="DN196" s="2">
        <v>8052</v>
      </c>
      <c r="DO196" s="2">
        <v>45516</v>
      </c>
      <c r="DP196" s="2">
        <v>21164.998777999994</v>
      </c>
      <c r="DQ196" s="2">
        <v>0.46500129137006752</v>
      </c>
      <c r="DT196" s="489">
        <f t="shared" si="38"/>
        <v>6260</v>
      </c>
      <c r="DU196" s="2" t="s">
        <v>6463</v>
      </c>
      <c r="DV196" s="2" t="s">
        <v>271</v>
      </c>
      <c r="DW196" s="2" t="s">
        <v>1671</v>
      </c>
    </row>
    <row r="197" spans="1:127" ht="15.75" thickBot="1">
      <c r="A197" s="1610">
        <v>8052</v>
      </c>
      <c r="B197" s="1612" t="s">
        <v>6232</v>
      </c>
      <c r="C197" s="909" t="str">
        <f t="shared" si="44"/>
        <v/>
      </c>
      <c r="D197" s="1278"/>
      <c r="E197" s="900"/>
      <c r="F197" s="900"/>
      <c r="G197" s="447"/>
      <c r="H197" s="447"/>
      <c r="I197"/>
      <c r="J197" s="1901"/>
      <c r="K197" s="1306" t="s">
        <v>771</v>
      </c>
      <c r="L197"/>
      <c r="M197"/>
      <c r="N197"/>
      <c r="O197" s="3"/>
      <c r="P197" s="3"/>
      <c r="Q197" s="3"/>
      <c r="R197" s="3"/>
      <c r="S197" s="3"/>
      <c r="T197" s="923"/>
      <c r="U197" s="923"/>
      <c r="V197" s="923"/>
      <c r="W197" s="923"/>
      <c r="X197" s="923"/>
      <c r="Y197" s="923"/>
      <c r="Z197" s="923"/>
      <c r="AA197" s="923"/>
      <c r="AB197" s="923"/>
      <c r="AC197" s="923"/>
      <c r="AD197" s="923"/>
      <c r="AG197" s="489" t="s">
        <v>4050</v>
      </c>
      <c r="AH197" s="1508" t="s">
        <v>477</v>
      </c>
      <c r="AI197" s="1508"/>
      <c r="AJ197" s="1508" t="s">
        <v>2377</v>
      </c>
      <c r="AK197">
        <v>6736</v>
      </c>
      <c r="AL197" t="s">
        <v>8696</v>
      </c>
      <c r="AM197" t="s">
        <v>46</v>
      </c>
      <c r="AN197" t="s">
        <v>2376</v>
      </c>
      <c r="AO197" s="1295" t="str">
        <f t="shared" ref="AO197:AO260" si="45">LEFT(AN197,1)</f>
        <v>B</v>
      </c>
      <c r="AS197" s="489" t="s">
        <v>4199</v>
      </c>
      <c r="AT197" s="489">
        <v>1</v>
      </c>
      <c r="AU197" s="574"/>
      <c r="AV197" s="574"/>
      <c r="AW197" s="489"/>
      <c r="BB197" s="489" t="str">
        <f t="shared" ref="BB197:BB260" si="46">CONCATENATE(BC197," - ",BE197)</f>
        <v>329 - METAL</v>
      </c>
      <c r="BC197" s="1296" t="s">
        <v>9570</v>
      </c>
      <c r="BD197" s="1297" t="s">
        <v>5778</v>
      </c>
      <c r="BE197" s="1297" t="s">
        <v>5778</v>
      </c>
      <c r="BF197" s="829">
        <v>44770</v>
      </c>
      <c r="BH197" s="1299" t="s">
        <v>9297</v>
      </c>
      <c r="BR197" s="51"/>
      <c r="BS197" s="51"/>
      <c r="BT197" s="51"/>
      <c r="BU197" s="51"/>
      <c r="BV197" s="51"/>
      <c r="BW197" s="51"/>
      <c r="BX197" s="51"/>
      <c r="BY197" s="91" t="s">
        <v>1278</v>
      </c>
      <c r="BZ197" s="51" t="s">
        <v>1462</v>
      </c>
      <c r="CA197" s="51"/>
      <c r="CN197" s="2">
        <v>6271</v>
      </c>
      <c r="CO197" s="489" t="str">
        <f t="shared" si="34"/>
        <v>CSHP - HOT DEALS</v>
      </c>
      <c r="CP197" s="489" t="str">
        <f t="shared" si="35"/>
        <v>CSHP</v>
      </c>
      <c r="CQ197" s="489" t="str">
        <f t="shared" si="36"/>
        <v/>
      </c>
      <c r="CR197" s="489" t="str">
        <f t="shared" si="37"/>
        <v/>
      </c>
      <c r="CS197" s="847">
        <f>IFERROR(VLOOKUP($CN197,febcube,5,0),DL$3)</f>
        <v>0.18160732426035275</v>
      </c>
      <c r="CV197" s="489">
        <f t="shared" si="39"/>
        <v>7621</v>
      </c>
      <c r="CW197" s="2" t="s">
        <v>6512</v>
      </c>
      <c r="CX197" s="2" t="s">
        <v>2577</v>
      </c>
      <c r="CY197" s="2" t="s">
        <v>1656</v>
      </c>
      <c r="CZ197" s="572" t="s">
        <v>1578</v>
      </c>
      <c r="DA197" s="489"/>
      <c r="DB197" s="2">
        <v>6274</v>
      </c>
      <c r="DC197" s="2" t="s">
        <v>6780</v>
      </c>
      <c r="DD197" s="489"/>
      <c r="DH197" s="2">
        <v>7027</v>
      </c>
      <c r="DI197" s="2" t="s">
        <v>6502</v>
      </c>
      <c r="DJ197" s="2">
        <v>3347651</v>
      </c>
      <c r="DK197" s="2">
        <v>203525.33044699972</v>
      </c>
      <c r="DL197" s="2">
        <v>6.0796460099036526E-2</v>
      </c>
      <c r="DN197" s="2">
        <v>8101</v>
      </c>
      <c r="DO197" s="2">
        <v>86398</v>
      </c>
      <c r="DP197" s="2">
        <v>184687.74312900007</v>
      </c>
      <c r="DQ197" s="2">
        <v>2.1376391019352305</v>
      </c>
      <c r="DT197" s="489">
        <f t="shared" si="38"/>
        <v>6271</v>
      </c>
      <c r="DU197" s="2" t="s">
        <v>6789</v>
      </c>
      <c r="DV197" s="2" t="s">
        <v>6790</v>
      </c>
      <c r="DW197" s="2" t="s">
        <v>1649</v>
      </c>
    </row>
    <row r="198" spans="1:127" ht="15.75" thickBot="1">
      <c r="A198" s="1610">
        <v>8101</v>
      </c>
      <c r="B198" s="1612" t="s">
        <v>8687</v>
      </c>
      <c r="C198" s="909" t="str">
        <f t="shared" si="44"/>
        <v/>
      </c>
      <c r="D198" s="1278"/>
      <c r="E198" s="900"/>
      <c r="F198" s="900"/>
      <c r="G198" s="447"/>
      <c r="H198" s="447"/>
      <c r="I198"/>
      <c r="J198" s="1901"/>
      <c r="K198" s="1306" t="s">
        <v>165</v>
      </c>
      <c r="L198"/>
      <c r="M198"/>
      <c r="N198"/>
      <c r="O198" s="3"/>
      <c r="P198" s="3"/>
      <c r="Q198" s="3"/>
      <c r="R198" s="3"/>
      <c r="S198" s="3"/>
      <c r="T198" s="923"/>
      <c r="U198" s="923"/>
      <c r="V198" s="923"/>
      <c r="W198" s="923"/>
      <c r="X198" s="923"/>
      <c r="Y198" s="923"/>
      <c r="Z198" s="923"/>
      <c r="AA198" s="923"/>
      <c r="AB198" s="923"/>
      <c r="AC198" s="923"/>
      <c r="AD198" s="923"/>
      <c r="AG198" s="489" t="s">
        <v>4050</v>
      </c>
      <c r="AH198" s="1508" t="s">
        <v>477</v>
      </c>
      <c r="AI198" s="1508"/>
      <c r="AJ198" s="1508" t="s">
        <v>2377</v>
      </c>
      <c r="AK198">
        <v>6737</v>
      </c>
      <c r="AL198" t="s">
        <v>8273</v>
      </c>
      <c r="AM198" t="s">
        <v>46</v>
      </c>
      <c r="AN198" t="s">
        <v>2376</v>
      </c>
      <c r="AO198" s="1295" t="str">
        <f t="shared" si="45"/>
        <v>B</v>
      </c>
      <c r="AS198" s="489" t="s">
        <v>3617</v>
      </c>
      <c r="AT198" s="489">
        <v>1</v>
      </c>
      <c r="AU198" s="574"/>
      <c r="AV198" s="574"/>
      <c r="AW198" s="489"/>
      <c r="BB198" s="489" t="str">
        <f t="shared" si="46"/>
        <v>113 - METALLIC</v>
      </c>
      <c r="BC198" s="1299" t="s">
        <v>8239</v>
      </c>
      <c r="BD198" s="1298" t="s">
        <v>5430</v>
      </c>
      <c r="BE198" s="1298" t="s">
        <v>5430</v>
      </c>
      <c r="BF198" s="828">
        <v>44054</v>
      </c>
      <c r="BH198" s="1296" t="s">
        <v>9298</v>
      </c>
      <c r="BR198" s="51"/>
      <c r="BS198" s="51"/>
      <c r="BT198" s="51"/>
      <c r="BU198" s="51"/>
      <c r="BV198" s="51"/>
      <c r="BW198" s="51"/>
      <c r="BX198" s="51"/>
      <c r="BY198" s="91" t="s">
        <v>1279</v>
      </c>
      <c r="BZ198" s="51" t="s">
        <v>491</v>
      </c>
      <c r="CA198" s="51"/>
      <c r="CN198" s="2">
        <v>6274</v>
      </c>
      <c r="CO198" s="489" t="str">
        <f t="shared" ref="CO198:CO261" si="47">IFERROR(VLOOKUP($CN198,catfam,3,0),"")</f>
        <v>CRFT - HOT DEALS</v>
      </c>
      <c r="CP198" s="489" t="str">
        <f t="shared" ref="CP198:CP261" si="48">IFERROR(VLOOKUP($CN198,catfam,4,0),"")</f>
        <v>CRFT</v>
      </c>
      <c r="CQ198" s="489" t="str">
        <f t="shared" ref="CQ198:CQ261" si="49">IFERROR(VLOOKUP($CN198,febcube,3,0),"")</f>
        <v/>
      </c>
      <c r="CR198" s="489" t="str">
        <f t="shared" ref="CR198:CR261" si="50">IFERROR(VLOOKUP($CN198,febcube,4,0),"")</f>
        <v/>
      </c>
      <c r="CS198" s="848">
        <v>0.09</v>
      </c>
      <c r="CV198" s="489">
        <f t="shared" si="39"/>
        <v>7650</v>
      </c>
      <c r="CW198" s="2" t="s">
        <v>6513</v>
      </c>
      <c r="CX198" s="2" t="s">
        <v>296</v>
      </c>
      <c r="CY198" s="2" t="s">
        <v>1656</v>
      </c>
      <c r="CZ198" s="572"/>
      <c r="DA198" s="489"/>
      <c r="DB198" s="2">
        <v>6279</v>
      </c>
      <c r="DC198" s="2" t="s">
        <v>6782</v>
      </c>
      <c r="DD198" s="489"/>
      <c r="DH198" s="2">
        <v>7028</v>
      </c>
      <c r="DI198" s="2" t="s">
        <v>6503</v>
      </c>
      <c r="DJ198" s="2">
        <v>661186</v>
      </c>
      <c r="DK198" s="2">
        <v>322627.36415400001</v>
      </c>
      <c r="DL198" s="2">
        <v>0.48795250376444754</v>
      </c>
      <c r="DN198" s="2">
        <v>8103</v>
      </c>
      <c r="DO198" s="2">
        <v>249621</v>
      </c>
      <c r="DP198" s="2">
        <v>405709.38045299996</v>
      </c>
      <c r="DQ198" s="2">
        <v>1.6253014788539424</v>
      </c>
      <c r="DT198" s="489">
        <f t="shared" ref="DT198:DT261" si="51">DU198+0</f>
        <v>6274</v>
      </c>
      <c r="DU198" s="2" t="s">
        <v>6779</v>
      </c>
      <c r="DV198" s="2" t="s">
        <v>6780</v>
      </c>
      <c r="DW198" s="2" t="s">
        <v>1652</v>
      </c>
    </row>
    <row r="199" spans="1:127" ht="15.75" thickBot="1">
      <c r="A199" s="1610">
        <v>8103</v>
      </c>
      <c r="B199" s="1612" t="s">
        <v>8688</v>
      </c>
      <c r="C199" s="909" t="str">
        <f t="shared" si="44"/>
        <v/>
      </c>
      <c r="D199" s="1278"/>
      <c r="E199" s="900"/>
      <c r="F199" s="900"/>
      <c r="G199" s="447"/>
      <c r="H199" s="447"/>
      <c r="I199"/>
      <c r="J199" s="1901"/>
      <c r="K199" s="1306" t="s">
        <v>765</v>
      </c>
      <c r="L199"/>
      <c r="M199"/>
      <c r="N199"/>
      <c r="O199" s="3"/>
      <c r="P199" s="3"/>
      <c r="Q199" s="3"/>
      <c r="R199" s="3"/>
      <c r="S199" s="3"/>
      <c r="T199" s="923"/>
      <c r="U199" s="923"/>
      <c r="V199" s="923"/>
      <c r="W199" s="923"/>
      <c r="X199" s="923"/>
      <c r="Y199" s="923"/>
      <c r="Z199" s="923"/>
      <c r="AA199" s="923"/>
      <c r="AB199" s="923"/>
      <c r="AC199" s="923"/>
      <c r="AD199" s="923"/>
      <c r="AG199" s="489" t="s">
        <v>4050</v>
      </c>
      <c r="AH199" s="1508" t="s">
        <v>477</v>
      </c>
      <c r="AI199" s="1508"/>
      <c r="AJ199" s="1508" t="s">
        <v>2377</v>
      </c>
      <c r="AK199">
        <v>6738</v>
      </c>
      <c r="AL199" t="s">
        <v>8697</v>
      </c>
      <c r="AM199" t="s">
        <v>46</v>
      </c>
      <c r="AN199" t="s">
        <v>2376</v>
      </c>
      <c r="AO199" s="1295" t="str">
        <f t="shared" si="45"/>
        <v>B</v>
      </c>
      <c r="AS199" s="489" t="s">
        <v>3620</v>
      </c>
      <c r="AT199" s="489">
        <v>1</v>
      </c>
      <c r="AU199" s="574"/>
      <c r="AV199" s="574"/>
      <c r="AW199" s="489"/>
      <c r="BB199" s="489" t="str">
        <f t="shared" si="46"/>
        <v>161 - METALLIC LUX</v>
      </c>
      <c r="BC199" s="1299" t="s">
        <v>8806</v>
      </c>
      <c r="BD199" s="1298" t="s">
        <v>8807</v>
      </c>
      <c r="BE199" s="1298" t="s">
        <v>8808</v>
      </c>
      <c r="BF199" s="828">
        <v>44314</v>
      </c>
      <c r="BH199" s="1299" t="s">
        <v>5622</v>
      </c>
      <c r="BR199" s="51"/>
      <c r="BS199" s="51"/>
      <c r="BT199" s="51"/>
      <c r="BU199" s="51"/>
      <c r="BV199" s="51"/>
      <c r="BW199" s="51"/>
      <c r="BX199" s="51"/>
      <c r="BY199" s="91" t="s">
        <v>1280</v>
      </c>
      <c r="BZ199" s="51" t="s">
        <v>1460</v>
      </c>
      <c r="CA199" s="51"/>
      <c r="CN199" s="2">
        <v>6279</v>
      </c>
      <c r="CO199" s="489" t="str">
        <f t="shared" si="47"/>
        <v>STAY - HOT DEALS</v>
      </c>
      <c r="CP199" s="489" t="str">
        <f t="shared" si="48"/>
        <v>STAY</v>
      </c>
      <c r="CQ199" s="489" t="str">
        <f t="shared" si="49"/>
        <v/>
      </c>
      <c r="CR199" s="489" t="str">
        <f t="shared" si="50"/>
        <v/>
      </c>
      <c r="CS199" s="848">
        <v>0.06</v>
      </c>
      <c r="CV199" s="489">
        <f t="shared" ref="CV199:CV262" si="52">CW199+0</f>
        <v>7670</v>
      </c>
      <c r="CW199" s="2" t="s">
        <v>6514</v>
      </c>
      <c r="CX199" s="2" t="s">
        <v>297</v>
      </c>
      <c r="CY199" s="2" t="s">
        <v>1656</v>
      </c>
      <c r="CZ199" s="572" t="s">
        <v>1578</v>
      </c>
      <c r="DA199" s="489"/>
      <c r="DB199" s="2">
        <v>6280</v>
      </c>
      <c r="DC199" s="2" t="s">
        <v>272</v>
      </c>
      <c r="DD199" s="489"/>
      <c r="DH199" s="2">
        <v>7034</v>
      </c>
      <c r="DI199" s="2" t="s">
        <v>6504</v>
      </c>
      <c r="DJ199" s="2">
        <v>3867174</v>
      </c>
      <c r="DK199" s="2">
        <v>154586.50235800009</v>
      </c>
      <c r="DL199" s="2">
        <v>3.9974022983708536E-2</v>
      </c>
      <c r="DN199" s="2">
        <v>8110</v>
      </c>
      <c r="DO199" s="2">
        <v>69459</v>
      </c>
      <c r="DP199" s="2">
        <v>76687.230413999991</v>
      </c>
      <c r="DQ199" s="2">
        <v>1.1040647059992224</v>
      </c>
      <c r="DT199" s="489">
        <f t="shared" si="51"/>
        <v>6279</v>
      </c>
      <c r="DU199" s="2" t="s">
        <v>6781</v>
      </c>
      <c r="DV199" s="2" t="s">
        <v>6782</v>
      </c>
      <c r="DW199" s="2" t="s">
        <v>1665</v>
      </c>
    </row>
    <row r="200" spans="1:127" ht="15.75" thickBot="1">
      <c r="A200" s="1610">
        <v>8104</v>
      </c>
      <c r="B200" s="1612" t="s">
        <v>8689</v>
      </c>
      <c r="C200" s="909" t="str">
        <f t="shared" si="44"/>
        <v/>
      </c>
      <c r="D200" s="1278"/>
      <c r="E200" s="900"/>
      <c r="F200" s="900"/>
      <c r="G200" s="447"/>
      <c r="H200" s="447"/>
      <c r="I200"/>
      <c r="J200" s="1902"/>
      <c r="K200" s="1306" t="s">
        <v>1061</v>
      </c>
      <c r="L200"/>
      <c r="M200"/>
      <c r="N200"/>
      <c r="O200" s="3"/>
      <c r="P200" s="3"/>
      <c r="Q200" s="3"/>
      <c r="R200" s="3"/>
      <c r="S200" s="3"/>
      <c r="T200" s="923"/>
      <c r="U200" s="923"/>
      <c r="V200" s="923"/>
      <c r="W200" s="923"/>
      <c r="X200" s="923"/>
      <c r="Y200" s="923"/>
      <c r="Z200" s="923"/>
      <c r="AA200" s="923"/>
      <c r="AB200" s="923"/>
      <c r="AC200" s="923"/>
      <c r="AD200" s="923"/>
      <c r="AG200" s="489" t="s">
        <v>4050</v>
      </c>
      <c r="AH200" s="1508" t="s">
        <v>477</v>
      </c>
      <c r="AI200" s="1508"/>
      <c r="AJ200" s="1508" t="s">
        <v>2377</v>
      </c>
      <c r="AK200">
        <v>6739</v>
      </c>
      <c r="AL200" t="s">
        <v>8698</v>
      </c>
      <c r="AM200" t="s">
        <v>46</v>
      </c>
      <c r="AN200" t="s">
        <v>2376</v>
      </c>
      <c r="AO200" s="1295" t="str">
        <f t="shared" si="45"/>
        <v>B</v>
      </c>
      <c r="AS200" s="489" t="s">
        <v>3623</v>
      </c>
      <c r="AT200" s="489">
        <v>1</v>
      </c>
      <c r="AU200" s="574"/>
      <c r="AV200" s="574"/>
      <c r="AW200" s="489"/>
      <c r="BB200" s="489" t="str">
        <f t="shared" si="46"/>
        <v>94 - MINI</v>
      </c>
      <c r="BC200" s="1299" t="s">
        <v>8305</v>
      </c>
      <c r="BD200" s="1298" t="s">
        <v>5431</v>
      </c>
      <c r="BE200" s="1298" t="s">
        <v>5431</v>
      </c>
      <c r="BF200" s="828">
        <v>44012</v>
      </c>
      <c r="BH200" s="1296" t="s">
        <v>5623</v>
      </c>
      <c r="BR200" s="51"/>
      <c r="BS200" s="51"/>
      <c r="BT200" s="51"/>
      <c r="BU200" s="51"/>
      <c r="BV200" s="51"/>
      <c r="BW200" s="51"/>
      <c r="BX200" s="51"/>
      <c r="BY200" s="91" t="s">
        <v>1281</v>
      </c>
      <c r="BZ200" s="51" t="s">
        <v>1467</v>
      </c>
      <c r="CA200" s="51"/>
      <c r="CN200" s="2">
        <v>6280</v>
      </c>
      <c r="CO200" s="489" t="str">
        <f t="shared" si="47"/>
        <v>XMAS PARTY ACCESSORIES</v>
      </c>
      <c r="CP200" s="489" t="str">
        <f t="shared" si="48"/>
        <v>XPTY</v>
      </c>
      <c r="CQ200" s="489">
        <f t="shared" si="49"/>
        <v>241589</v>
      </c>
      <c r="CR200" s="489">
        <f t="shared" si="50"/>
        <v>16255.526319000008</v>
      </c>
      <c r="CS200" s="847">
        <f>IFERROR(VLOOKUP($CN200,febcube,5,0),DL$3)</f>
        <v>6.7285871124099228E-2</v>
      </c>
      <c r="CV200" s="489">
        <f t="shared" si="52"/>
        <v>6220</v>
      </c>
      <c r="CW200" s="2" t="s">
        <v>6454</v>
      </c>
      <c r="CX200" s="2" t="s">
        <v>6222</v>
      </c>
      <c r="CY200" s="2" t="s">
        <v>1668</v>
      </c>
      <c r="CZ200" s="572"/>
      <c r="DA200" s="489"/>
      <c r="DB200" s="2">
        <v>6282</v>
      </c>
      <c r="DC200" s="2" t="s">
        <v>273</v>
      </c>
      <c r="DD200" s="489"/>
      <c r="DH200" s="2">
        <v>7110</v>
      </c>
      <c r="DI200" s="2" t="s">
        <v>6505</v>
      </c>
      <c r="DJ200" s="2">
        <v>496102</v>
      </c>
      <c r="DK200" s="2">
        <v>19556.407384000002</v>
      </c>
      <c r="DL200" s="2">
        <v>3.9420134133706382E-2</v>
      </c>
      <c r="DN200" s="2">
        <v>8112</v>
      </c>
      <c r="DO200" s="2">
        <v>40031</v>
      </c>
      <c r="DP200" s="2">
        <v>42698.947030999989</v>
      </c>
      <c r="DQ200" s="2">
        <v>1.066647024331143</v>
      </c>
      <c r="DT200" s="489">
        <f t="shared" si="51"/>
        <v>6280</v>
      </c>
      <c r="DU200" s="2" t="s">
        <v>6464</v>
      </c>
      <c r="DV200" s="2" t="s">
        <v>272</v>
      </c>
      <c r="DW200" s="2" t="s">
        <v>1669</v>
      </c>
    </row>
    <row r="201" spans="1:127" ht="15.75" thickBot="1">
      <c r="A201" s="1610">
        <v>8110</v>
      </c>
      <c r="B201" s="1612" t="s">
        <v>8690</v>
      </c>
      <c r="C201" s="909" t="str">
        <f t="shared" si="44"/>
        <v/>
      </c>
      <c r="D201" s="1278"/>
      <c r="E201" s="900"/>
      <c r="F201" s="900"/>
      <c r="G201" s="447"/>
      <c r="H201" s="447"/>
      <c r="I201"/>
      <c r="J201" s="1308">
        <v>4</v>
      </c>
      <c r="K201" s="1308" t="s">
        <v>8560</v>
      </c>
      <c r="L201"/>
      <c r="M201"/>
      <c r="N201"/>
      <c r="O201" s="3"/>
      <c r="P201" s="3"/>
      <c r="Q201" s="3"/>
      <c r="R201" s="3"/>
      <c r="S201" s="3"/>
      <c r="T201" s="923"/>
      <c r="U201" s="923"/>
      <c r="V201" s="923"/>
      <c r="W201" s="923"/>
      <c r="X201" s="923"/>
      <c r="Y201" s="923"/>
      <c r="Z201" s="923"/>
      <c r="AA201" s="923"/>
      <c r="AB201" s="923"/>
      <c r="AC201" s="923"/>
      <c r="AD201" s="923"/>
      <c r="AG201" s="489" t="s">
        <v>4050</v>
      </c>
      <c r="AH201" t="s">
        <v>5174</v>
      </c>
      <c r="AI201"/>
      <c r="AJ201" t="s">
        <v>6399</v>
      </c>
      <c r="AK201">
        <v>6806</v>
      </c>
      <c r="AL201" t="s">
        <v>8646</v>
      </c>
      <c r="AM201" t="s">
        <v>1639</v>
      </c>
      <c r="AN201" t="s">
        <v>1653</v>
      </c>
      <c r="AO201" s="1295" t="str">
        <f t="shared" si="45"/>
        <v>P</v>
      </c>
      <c r="AS201" s="489" t="s">
        <v>3628</v>
      </c>
      <c r="AT201" s="489">
        <v>1</v>
      </c>
      <c r="AU201" s="574"/>
      <c r="AV201" s="574"/>
      <c r="AW201" s="489"/>
      <c r="BB201" s="489" t="str">
        <f t="shared" si="46"/>
        <v>48 - MLB</v>
      </c>
      <c r="BC201" s="1299" t="s">
        <v>5256</v>
      </c>
      <c r="BD201" s="1298" t="s">
        <v>5257</v>
      </c>
      <c r="BE201" s="1298" t="s">
        <v>5257</v>
      </c>
      <c r="BF201" s="828">
        <v>42466</v>
      </c>
      <c r="BH201" s="1299" t="s">
        <v>5361</v>
      </c>
      <c r="BR201" s="51"/>
      <c r="BS201" s="51"/>
      <c r="BT201" s="51"/>
      <c r="BU201" s="51"/>
      <c r="BV201" s="51"/>
      <c r="BW201" s="51"/>
      <c r="BX201" s="51"/>
      <c r="BY201" s="91" t="s">
        <v>1282</v>
      </c>
      <c r="BZ201" s="51" t="s">
        <v>1475</v>
      </c>
      <c r="CA201" s="51"/>
      <c r="CN201" s="2">
        <v>6282</v>
      </c>
      <c r="CO201" s="489" t="str">
        <f t="shared" si="47"/>
        <v>XMAS BAGS</v>
      </c>
      <c r="CP201" s="489" t="str">
        <f t="shared" si="48"/>
        <v>XPAP</v>
      </c>
      <c r="CQ201" s="489">
        <f t="shared" si="49"/>
        <v>1124502</v>
      </c>
      <c r="CR201" s="489">
        <f t="shared" si="50"/>
        <v>19553.586785000025</v>
      </c>
      <c r="CS201" s="847">
        <f>IFERROR(VLOOKUP($CN201,febcube,5,0),DL$3)</f>
        <v>1.7388663412781859E-2</v>
      </c>
      <c r="CV201" s="489">
        <f t="shared" si="52"/>
        <v>6222</v>
      </c>
      <c r="CW201" s="2" t="s">
        <v>6455</v>
      </c>
      <c r="CX201" s="2" t="s">
        <v>6223</v>
      </c>
      <c r="CY201" s="2" t="s">
        <v>1668</v>
      </c>
      <c r="CZ201" s="572"/>
      <c r="DA201" s="489"/>
      <c r="DB201" s="2">
        <v>6284</v>
      </c>
      <c r="DC201" s="2" t="s">
        <v>274</v>
      </c>
      <c r="DD201" s="489"/>
      <c r="DH201" s="2">
        <v>7150</v>
      </c>
      <c r="DI201" s="2" t="s">
        <v>6506</v>
      </c>
      <c r="DJ201" s="2">
        <v>1186236</v>
      </c>
      <c r="DK201" s="2">
        <v>28920.831565999804</v>
      </c>
      <c r="DL201" s="2">
        <v>2.4380335418921532E-2</v>
      </c>
      <c r="DN201" s="2">
        <v>8114</v>
      </c>
      <c r="DO201" s="2">
        <v>64154</v>
      </c>
      <c r="DP201" s="2">
        <v>66581.189295000004</v>
      </c>
      <c r="DQ201" s="2">
        <v>1.0378337951647598</v>
      </c>
      <c r="DT201" s="489">
        <f t="shared" si="51"/>
        <v>6282</v>
      </c>
      <c r="DU201" s="2" t="s">
        <v>6465</v>
      </c>
      <c r="DV201" s="2" t="s">
        <v>273</v>
      </c>
      <c r="DW201" s="2" t="s">
        <v>1671</v>
      </c>
    </row>
    <row r="202" spans="1:127" ht="15.75" thickBot="1">
      <c r="A202" s="1610">
        <v>8112</v>
      </c>
      <c r="B202" s="1612" t="s">
        <v>8691</v>
      </c>
      <c r="C202" s="909" t="str">
        <f t="shared" si="44"/>
        <v/>
      </c>
      <c r="D202" s="1278"/>
      <c r="E202" s="900"/>
      <c r="F202" s="900"/>
      <c r="G202" s="447"/>
      <c r="H202" s="447"/>
      <c r="I202"/>
      <c r="J202" s="1308">
        <v>5</v>
      </c>
      <c r="K202" s="1308" t="s">
        <v>8561</v>
      </c>
      <c r="L202"/>
      <c r="M202"/>
      <c r="N202"/>
      <c r="O202" s="3"/>
      <c r="P202" s="3"/>
      <c r="Q202" s="3"/>
      <c r="R202" s="3"/>
      <c r="S202" s="3"/>
      <c r="T202" s="923"/>
      <c r="U202" s="923"/>
      <c r="V202" s="923"/>
      <c r="W202" s="923"/>
      <c r="X202" s="923"/>
      <c r="Y202" s="923"/>
      <c r="Z202" s="923"/>
      <c r="AA202" s="923"/>
      <c r="AB202" s="923"/>
      <c r="AC202" s="923"/>
      <c r="AD202" s="923"/>
      <c r="AG202" s="489" t="s">
        <v>4050</v>
      </c>
      <c r="AH202" t="s">
        <v>476</v>
      </c>
      <c r="AI202"/>
      <c r="AJ202" t="s">
        <v>6399</v>
      </c>
      <c r="AK202">
        <v>6807</v>
      </c>
      <c r="AL202" t="s">
        <v>1619</v>
      </c>
      <c r="AM202" t="s">
        <v>1639</v>
      </c>
      <c r="AN202" t="s">
        <v>1653</v>
      </c>
      <c r="AO202" s="1295" t="str">
        <f t="shared" si="45"/>
        <v>P</v>
      </c>
      <c r="AS202" s="489" t="s">
        <v>4201</v>
      </c>
      <c r="AT202" s="489">
        <v>1</v>
      </c>
      <c r="AU202" s="574"/>
      <c r="AV202" s="574"/>
      <c r="AW202" s="489"/>
      <c r="BB202" s="489" t="str">
        <f t="shared" si="46"/>
        <v>266 - MODERN EARTH</v>
      </c>
      <c r="BC202" s="1299" t="s">
        <v>9571</v>
      </c>
      <c r="BD202" s="1298" t="s">
        <v>9572</v>
      </c>
      <c r="BE202" s="1298" t="s">
        <v>9572</v>
      </c>
      <c r="BF202" s="828">
        <v>44715</v>
      </c>
      <c r="BH202" s="1296" t="s">
        <v>5624</v>
      </c>
      <c r="BR202" s="51"/>
      <c r="BS202" s="51"/>
      <c r="BT202" s="51"/>
      <c r="BU202" s="51"/>
      <c r="BV202" s="51"/>
      <c r="BW202" s="51"/>
      <c r="BX202" s="51"/>
      <c r="BY202" s="91" t="s">
        <v>1283</v>
      </c>
      <c r="BZ202" s="51" t="s">
        <v>155</v>
      </c>
      <c r="CA202" s="51"/>
      <c r="CN202" s="2">
        <v>6284</v>
      </c>
      <c r="CO202" s="489" t="str">
        <f t="shared" si="47"/>
        <v>XMAS CARDS &amp; STATIONERY</v>
      </c>
      <c r="CP202" s="489" t="str">
        <f t="shared" si="48"/>
        <v>CARD</v>
      </c>
      <c r="CQ202" s="489">
        <f t="shared" si="49"/>
        <v>1905942</v>
      </c>
      <c r="CR202" s="489">
        <f t="shared" si="50"/>
        <v>72658.018166000169</v>
      </c>
      <c r="CS202" s="847">
        <f>IFERROR(VLOOKUP($CN202,febcube,5,0),DL$3)</f>
        <v>3.8121841150465317E-2</v>
      </c>
      <c r="CV202" s="489">
        <f t="shared" si="52"/>
        <v>6223</v>
      </c>
      <c r="CW202" s="2" t="s">
        <v>6456</v>
      </c>
      <c r="CX202" s="2" t="s">
        <v>264</v>
      </c>
      <c r="CY202" s="2" t="s">
        <v>1668</v>
      </c>
      <c r="CZ202" s="572"/>
      <c r="DA202" s="489"/>
      <c r="DB202" s="2">
        <v>6285</v>
      </c>
      <c r="DC202" s="2" t="s">
        <v>275</v>
      </c>
      <c r="DD202" s="489"/>
      <c r="DH202" s="2">
        <v>7190</v>
      </c>
      <c r="DI202" s="2" t="s">
        <v>6507</v>
      </c>
      <c r="DJ202" s="2">
        <v>519698</v>
      </c>
      <c r="DK202" s="2">
        <v>89249.279252000037</v>
      </c>
      <c r="DL202" s="2">
        <v>0.17173296655365239</v>
      </c>
      <c r="DN202" s="2">
        <v>8121</v>
      </c>
      <c r="DO202" s="2">
        <v>58042</v>
      </c>
      <c r="DP202" s="2">
        <v>79436.377554000035</v>
      </c>
      <c r="DQ202" s="2">
        <v>1.3686016600737403</v>
      </c>
      <c r="DT202" s="489">
        <f t="shared" si="51"/>
        <v>6284</v>
      </c>
      <c r="DU202" s="2" t="s">
        <v>6466</v>
      </c>
      <c r="DV202" s="2" t="s">
        <v>274</v>
      </c>
      <c r="DW202" s="2" t="s">
        <v>1672</v>
      </c>
    </row>
    <row r="203" spans="1:127" ht="15.75" thickBot="1">
      <c r="A203" s="1610">
        <v>8114</v>
      </c>
      <c r="B203" s="1612" t="s">
        <v>302</v>
      </c>
      <c r="C203" s="909" t="str">
        <f t="shared" si="44"/>
        <v/>
      </c>
      <c r="D203" s="1278"/>
      <c r="E203" s="900"/>
      <c r="F203" s="900"/>
      <c r="G203" s="447"/>
      <c r="H203" s="447"/>
      <c r="I203"/>
      <c r="J203" s="1308">
        <v>6</v>
      </c>
      <c r="K203" s="1308" t="s">
        <v>8562</v>
      </c>
      <c r="L203"/>
      <c r="M203"/>
      <c r="N203"/>
      <c r="O203" s="3"/>
      <c r="P203" s="3"/>
      <c r="Q203" s="3"/>
      <c r="R203" s="3"/>
      <c r="S203" s="3"/>
      <c r="T203" s="923"/>
      <c r="U203" s="923"/>
      <c r="V203" s="923"/>
      <c r="W203" s="923"/>
      <c r="X203" s="923"/>
      <c r="Y203" s="923"/>
      <c r="Z203" s="923"/>
      <c r="AA203" s="923"/>
      <c r="AB203" s="923"/>
      <c r="AC203" s="923"/>
      <c r="AD203" s="923"/>
      <c r="AG203" s="489" t="s">
        <v>4050</v>
      </c>
      <c r="AH203" t="s">
        <v>476</v>
      </c>
      <c r="AI203"/>
      <c r="AJ203" t="s">
        <v>6399</v>
      </c>
      <c r="AK203">
        <v>6808</v>
      </c>
      <c r="AL203" t="s">
        <v>8727</v>
      </c>
      <c r="AM203" t="s">
        <v>1639</v>
      </c>
      <c r="AN203" t="s">
        <v>1653</v>
      </c>
      <c r="AO203" s="1295" t="str">
        <f t="shared" si="45"/>
        <v>P</v>
      </c>
      <c r="AS203" s="489" t="s">
        <v>3636</v>
      </c>
      <c r="AT203" s="489">
        <v>1</v>
      </c>
      <c r="AU203" s="574"/>
      <c r="AV203" s="574"/>
      <c r="AW203" s="489"/>
      <c r="BB203" s="489" t="str">
        <f t="shared" si="46"/>
        <v>299 - MODERN FLORA</v>
      </c>
      <c r="BC203" s="1299" t="s">
        <v>9573</v>
      </c>
      <c r="BD203" s="1298" t="s">
        <v>9391</v>
      </c>
      <c r="BE203" s="1298" t="s">
        <v>9574</v>
      </c>
      <c r="BF203" s="828">
        <v>44770</v>
      </c>
      <c r="BH203" s="1299" t="s">
        <v>5625</v>
      </c>
      <c r="BR203" s="51"/>
      <c r="BS203" s="51"/>
      <c r="BT203" s="51"/>
      <c r="BU203" s="51"/>
      <c r="BV203" s="51"/>
      <c r="BW203" s="51"/>
      <c r="BX203" s="51"/>
      <c r="BY203" s="91" t="s">
        <v>1284</v>
      </c>
      <c r="BZ203" s="51" t="s">
        <v>1370</v>
      </c>
      <c r="CA203" s="51"/>
      <c r="CN203" s="2">
        <v>6285</v>
      </c>
      <c r="CO203" s="489" t="str">
        <f t="shared" si="47"/>
        <v>XMAS BOXES</v>
      </c>
      <c r="CP203" s="489" t="str">
        <f t="shared" si="48"/>
        <v>XPAP</v>
      </c>
      <c r="CQ203" s="489">
        <f t="shared" si="49"/>
        <v>615779</v>
      </c>
      <c r="CR203" s="489">
        <f t="shared" si="50"/>
        <v>72737.993348999997</v>
      </c>
      <c r="CS203" s="847">
        <f>IFERROR(VLOOKUP($CN203,febcube,5,0),DL$3)</f>
        <v>0.11812353677049721</v>
      </c>
      <c r="CV203" s="489">
        <f t="shared" si="52"/>
        <v>6224</v>
      </c>
      <c r="CW203" s="2" t="s">
        <v>6457</v>
      </c>
      <c r="CX203" s="2" t="s">
        <v>265</v>
      </c>
      <c r="CY203" s="2" t="s">
        <v>1668</v>
      </c>
      <c r="CZ203" s="572"/>
      <c r="DA203" s="489"/>
      <c r="DB203" s="2">
        <v>6289</v>
      </c>
      <c r="DC203" s="2" t="s">
        <v>6802</v>
      </c>
      <c r="DD203" s="489"/>
      <c r="DH203" s="2">
        <v>7600</v>
      </c>
      <c r="DI203" s="2" t="s">
        <v>6508</v>
      </c>
      <c r="DJ203" s="2">
        <v>357900</v>
      </c>
      <c r="DK203" s="2">
        <v>107487.7368520001</v>
      </c>
      <c r="DL203" s="2">
        <v>0.3003289657781506</v>
      </c>
      <c r="DN203" s="2">
        <v>8127</v>
      </c>
      <c r="DO203" s="2">
        <v>99524</v>
      </c>
      <c r="DP203" s="2">
        <v>109899.62254899996</v>
      </c>
      <c r="DQ203" s="2">
        <v>1.1042524672340337</v>
      </c>
      <c r="DT203" s="489">
        <f t="shared" si="51"/>
        <v>6285</v>
      </c>
      <c r="DU203" s="2" t="s">
        <v>6467</v>
      </c>
      <c r="DV203" s="2" t="s">
        <v>275</v>
      </c>
      <c r="DW203" s="2" t="s">
        <v>1671</v>
      </c>
    </row>
    <row r="204" spans="1:127" ht="15.75" thickBot="1">
      <c r="A204" s="1610">
        <v>8121</v>
      </c>
      <c r="B204" s="1612" t="s">
        <v>305</v>
      </c>
      <c r="C204" s="909" t="str">
        <f t="shared" si="44"/>
        <v/>
      </c>
      <c r="D204" s="1278"/>
      <c r="E204" s="900"/>
      <c r="F204" s="900"/>
      <c r="G204" s="447"/>
      <c r="H204" s="447"/>
      <c r="I204"/>
      <c r="J204" s="1308">
        <v>7</v>
      </c>
      <c r="K204" s="1308" t="s">
        <v>8563</v>
      </c>
      <c r="L204"/>
      <c r="M204"/>
      <c r="N204"/>
      <c r="O204" s="3"/>
      <c r="P204" s="3"/>
      <c r="Q204" s="3"/>
      <c r="R204" s="3"/>
      <c r="S204" s="3"/>
      <c r="T204" s="923"/>
      <c r="U204" s="923"/>
      <c r="V204" s="923"/>
      <c r="W204" s="923"/>
      <c r="X204" s="923"/>
      <c r="Y204" s="923"/>
      <c r="Z204" s="923"/>
      <c r="AA204" s="923"/>
      <c r="AB204" s="923"/>
      <c r="AC204" s="923"/>
      <c r="AD204" s="923"/>
      <c r="AG204" s="489" t="s">
        <v>4050</v>
      </c>
      <c r="AH204" t="s">
        <v>66</v>
      </c>
      <c r="AI204"/>
      <c r="AJ204" t="s">
        <v>6399</v>
      </c>
      <c r="AK204">
        <v>6815</v>
      </c>
      <c r="AL204" t="s">
        <v>7374</v>
      </c>
      <c r="AM204" t="s">
        <v>1639</v>
      </c>
      <c r="AN204" t="s">
        <v>1653</v>
      </c>
      <c r="AO204" s="1295" t="str">
        <f t="shared" si="45"/>
        <v>P</v>
      </c>
      <c r="AS204" s="489" t="s">
        <v>4734</v>
      </c>
      <c r="AT204" s="489">
        <v>1</v>
      </c>
      <c r="AU204" s="574"/>
      <c r="AV204" s="574"/>
      <c r="AW204" s="489"/>
      <c r="BB204" s="489" t="str">
        <f t="shared" si="46"/>
        <v>167 - MODERN GEO</v>
      </c>
      <c r="BC204" s="1299" t="s">
        <v>8821</v>
      </c>
      <c r="BD204" s="1298" t="s">
        <v>8822</v>
      </c>
      <c r="BE204" s="1298" t="s">
        <v>8822</v>
      </c>
      <c r="BF204" s="828">
        <v>44320</v>
      </c>
      <c r="BH204" s="1299" t="s">
        <v>8367</v>
      </c>
      <c r="BR204" s="51"/>
      <c r="BS204" s="51"/>
      <c r="BT204" s="51"/>
      <c r="BU204" s="51"/>
      <c r="BV204" s="51"/>
      <c r="BW204" s="51"/>
      <c r="BX204" s="51"/>
      <c r="BY204" s="91" t="s">
        <v>1285</v>
      </c>
      <c r="BZ204" s="51" t="s">
        <v>1479</v>
      </c>
      <c r="CA204" s="51"/>
      <c r="CN204" s="2">
        <v>6289</v>
      </c>
      <c r="CO204" s="489" t="str">
        <f t="shared" si="47"/>
        <v>XPTY - HOT DEALS</v>
      </c>
      <c r="CP204" s="489" t="str">
        <f t="shared" si="48"/>
        <v>XPTY</v>
      </c>
      <c r="CQ204" s="489" t="str">
        <f t="shared" si="49"/>
        <v/>
      </c>
      <c r="CR204" s="489" t="str">
        <f t="shared" si="50"/>
        <v/>
      </c>
      <c r="CS204" s="848">
        <v>0.05</v>
      </c>
      <c r="CV204" s="489">
        <f t="shared" si="52"/>
        <v>6037</v>
      </c>
      <c r="CW204" s="2" t="s">
        <v>6395</v>
      </c>
      <c r="CX204" s="2" t="s">
        <v>238</v>
      </c>
      <c r="CY204" s="2" t="s">
        <v>1658</v>
      </c>
      <c r="CZ204" s="572"/>
      <c r="DA204" s="489"/>
      <c r="DB204" s="2">
        <v>6321</v>
      </c>
      <c r="DC204" s="2" t="s">
        <v>6224</v>
      </c>
      <c r="DD204" s="489"/>
      <c r="DH204" s="2">
        <v>7610</v>
      </c>
      <c r="DI204" s="2" t="s">
        <v>6509</v>
      </c>
      <c r="DJ204" s="2">
        <v>189185</v>
      </c>
      <c r="DK204" s="2">
        <v>133550.41837200016</v>
      </c>
      <c r="DL204" s="2">
        <v>0.70592498544810722</v>
      </c>
      <c r="DN204" s="2">
        <v>8130</v>
      </c>
      <c r="DO204" s="2">
        <v>187456</v>
      </c>
      <c r="DP204" s="2">
        <v>9599.2806049999999</v>
      </c>
      <c r="DQ204" s="2">
        <v>5.1208180079592013E-2</v>
      </c>
      <c r="DT204" s="489">
        <f t="shared" si="51"/>
        <v>6289</v>
      </c>
      <c r="DU204" s="2" t="s">
        <v>6801</v>
      </c>
      <c r="DV204" s="2" t="s">
        <v>6802</v>
      </c>
      <c r="DW204" s="2" t="s">
        <v>1669</v>
      </c>
    </row>
    <row r="205" spans="1:127" ht="15.75" thickBot="1">
      <c r="A205" s="1610">
        <v>8127</v>
      </c>
      <c r="B205" s="1612" t="s">
        <v>306</v>
      </c>
      <c r="C205" s="909" t="str">
        <f t="shared" si="44"/>
        <v/>
      </c>
      <c r="D205" s="1278"/>
      <c r="E205" s="900"/>
      <c r="F205" s="900"/>
      <c r="G205" s="447"/>
      <c r="H205" s="447"/>
      <c r="I205"/>
      <c r="J205" s="1308">
        <v>8</v>
      </c>
      <c r="K205" s="1308" t="s">
        <v>8564</v>
      </c>
      <c r="L205"/>
      <c r="M205"/>
      <c r="N205"/>
      <c r="O205" s="3"/>
      <c r="P205" s="3"/>
      <c r="Q205" s="3"/>
      <c r="R205" s="3"/>
      <c r="S205" s="3"/>
      <c r="T205" s="923"/>
      <c r="U205" s="923"/>
      <c r="V205" s="923"/>
      <c r="W205" s="923"/>
      <c r="X205" s="923"/>
      <c r="Y205" s="923"/>
      <c r="Z205" s="923"/>
      <c r="AA205" s="923"/>
      <c r="AB205" s="923"/>
      <c r="AC205" s="923"/>
      <c r="AD205" s="923"/>
      <c r="AG205" s="489" t="s">
        <v>4050</v>
      </c>
      <c r="AH205" t="s">
        <v>476</v>
      </c>
      <c r="AI205"/>
      <c r="AJ205" t="s">
        <v>6399</v>
      </c>
      <c r="AK205">
        <v>6816</v>
      </c>
      <c r="AL205" t="s">
        <v>8603</v>
      </c>
      <c r="AM205" t="s">
        <v>1639</v>
      </c>
      <c r="AN205" t="s">
        <v>1653</v>
      </c>
      <c r="AO205" s="1295" t="str">
        <f t="shared" si="45"/>
        <v>P</v>
      </c>
      <c r="AS205" s="489" t="s">
        <v>3650</v>
      </c>
      <c r="AT205" s="489">
        <v>1</v>
      </c>
      <c r="AU205" s="574"/>
      <c r="AV205" s="574"/>
      <c r="AW205" s="489"/>
      <c r="BB205" s="489" t="str">
        <f t="shared" si="46"/>
        <v>349 - MODERN FLORA</v>
      </c>
      <c r="BC205" s="1296" t="s">
        <v>9575</v>
      </c>
      <c r="BD205" s="1297" t="s">
        <v>9576</v>
      </c>
      <c r="BE205" s="1297" t="s">
        <v>9574</v>
      </c>
      <c r="BF205" s="829">
        <v>44839</v>
      </c>
      <c r="BH205" s="1296" t="s">
        <v>5626</v>
      </c>
      <c r="BR205" s="51"/>
      <c r="BS205" s="51"/>
      <c r="BT205" s="51"/>
      <c r="BU205" s="51"/>
      <c r="BV205" s="51"/>
      <c r="BW205" s="51"/>
      <c r="BX205" s="51"/>
      <c r="BY205" s="91" t="s">
        <v>1286</v>
      </c>
      <c r="BZ205" s="51" t="s">
        <v>1477</v>
      </c>
      <c r="CA205" s="51"/>
      <c r="CN205" s="2">
        <v>6321</v>
      </c>
      <c r="CO205" s="489" t="str">
        <f t="shared" si="47"/>
        <v>EASTER DECOR &amp; FLORAL</v>
      </c>
      <c r="CP205" s="489" t="str">
        <f t="shared" si="48"/>
        <v>SDCR</v>
      </c>
      <c r="CQ205" s="489">
        <f t="shared" si="49"/>
        <v>330671</v>
      </c>
      <c r="CR205" s="489">
        <f t="shared" si="50"/>
        <v>64165.525701000013</v>
      </c>
      <c r="CS205" s="847">
        <f>IFERROR(VLOOKUP($CN205,febcube,5,0),DL$3)</f>
        <v>0.194046425906717</v>
      </c>
      <c r="CV205" s="489">
        <f t="shared" si="52"/>
        <v>6044</v>
      </c>
      <c r="CW205" s="2" t="s">
        <v>6400</v>
      </c>
      <c r="CX205" s="2" t="s">
        <v>6214</v>
      </c>
      <c r="CY205" s="2" t="s">
        <v>1658</v>
      </c>
      <c r="CZ205" s="572"/>
      <c r="DA205" s="489"/>
      <c r="DB205" s="2">
        <v>6323</v>
      </c>
      <c r="DC205" s="2" t="s">
        <v>6225</v>
      </c>
      <c r="DD205" s="489"/>
      <c r="DH205" s="2">
        <v>7612</v>
      </c>
      <c r="DI205" s="2" t="s">
        <v>6510</v>
      </c>
      <c r="DJ205" s="2">
        <v>113746</v>
      </c>
      <c r="DK205" s="2">
        <v>183094.58663200002</v>
      </c>
      <c r="DL205" s="2">
        <v>1.6096793437307688</v>
      </c>
      <c r="DN205" s="2">
        <v>8140</v>
      </c>
      <c r="DO205" s="2">
        <v>181439</v>
      </c>
      <c r="DP205" s="2">
        <v>6701.1339480000124</v>
      </c>
      <c r="DQ205" s="2">
        <v>3.693326102987788E-2</v>
      </c>
      <c r="DT205" s="489">
        <f t="shared" si="51"/>
        <v>6321</v>
      </c>
      <c r="DU205" s="2" t="s">
        <v>6468</v>
      </c>
      <c r="DV205" s="2" t="s">
        <v>6224</v>
      </c>
      <c r="DW205" s="2" t="s">
        <v>4038</v>
      </c>
    </row>
    <row r="206" spans="1:127" ht="15.75" thickBot="1">
      <c r="A206" s="1610">
        <v>8130</v>
      </c>
      <c r="B206" s="1612" t="s">
        <v>307</v>
      </c>
      <c r="C206" s="909" t="str">
        <f t="shared" si="44"/>
        <v/>
      </c>
      <c r="D206" s="1278"/>
      <c r="E206" s="900"/>
      <c r="F206" s="900"/>
      <c r="G206" s="447"/>
      <c r="H206" s="447"/>
      <c r="I206"/>
      <c r="J206" s="1308">
        <v>9</v>
      </c>
      <c r="K206" s="1308" t="s">
        <v>8565</v>
      </c>
      <c r="L206"/>
      <c r="M206"/>
      <c r="N206"/>
      <c r="O206" s="3"/>
      <c r="P206" s="3"/>
      <c r="Q206" s="3"/>
      <c r="R206" s="3"/>
      <c r="S206" s="3"/>
      <c r="T206" s="923"/>
      <c r="U206" s="923"/>
      <c r="V206" s="923"/>
      <c r="W206" s="923"/>
      <c r="X206" s="923"/>
      <c r="Y206" s="923"/>
      <c r="Z206" s="923"/>
      <c r="AA206" s="923"/>
      <c r="AB206" s="923"/>
      <c r="AC206" s="923"/>
      <c r="AD206" s="923"/>
      <c r="AG206" s="489" t="s">
        <v>4050</v>
      </c>
      <c r="AH206" t="s">
        <v>476</v>
      </c>
      <c r="AI206"/>
      <c r="AJ206" t="s">
        <v>1675</v>
      </c>
      <c r="AK206">
        <v>6926</v>
      </c>
      <c r="AL206" t="s">
        <v>285</v>
      </c>
      <c r="AM206" t="s">
        <v>1639</v>
      </c>
      <c r="AN206" t="s">
        <v>1653</v>
      </c>
      <c r="AO206" s="1295" t="str">
        <f t="shared" si="45"/>
        <v>P</v>
      </c>
      <c r="AS206" s="489" t="s">
        <v>3660</v>
      </c>
      <c r="AT206" s="489">
        <v>1</v>
      </c>
      <c r="AU206" s="574"/>
      <c r="AV206" s="574"/>
      <c r="AW206" s="489"/>
      <c r="BB206" s="489" t="str">
        <f t="shared" si="46"/>
        <v>178 - MONTHLY THEM</v>
      </c>
      <c r="BC206" s="1299" t="s">
        <v>8843</v>
      </c>
      <c r="BD206" s="1298" t="s">
        <v>8844</v>
      </c>
      <c r="BE206" s="1298" t="s">
        <v>8845</v>
      </c>
      <c r="BF206" s="828">
        <v>44370</v>
      </c>
      <c r="BH206" s="1296" t="s">
        <v>9299</v>
      </c>
      <c r="BR206" s="51"/>
      <c r="BS206" s="51"/>
      <c r="BT206" s="51"/>
      <c r="BU206" s="51"/>
      <c r="BV206" s="51"/>
      <c r="BW206" s="51"/>
      <c r="BX206" s="51"/>
      <c r="BY206" s="91" t="s">
        <v>1287</v>
      </c>
      <c r="BZ206" s="51" t="s">
        <v>1488</v>
      </c>
      <c r="CA206" s="51"/>
      <c r="CN206" s="2">
        <v>6323</v>
      </c>
      <c r="CO206" s="489" t="str">
        <f t="shared" si="47"/>
        <v>HALLOWEEN DECOR &amp; FLORAL</v>
      </c>
      <c r="CP206" s="489" t="str">
        <f t="shared" si="48"/>
        <v>SDCR</v>
      </c>
      <c r="CQ206" s="489">
        <f t="shared" si="49"/>
        <v>367426</v>
      </c>
      <c r="CR206" s="489">
        <f t="shared" si="50"/>
        <v>102029.93286199994</v>
      </c>
      <c r="CS206" s="847">
        <f>IFERROR(VLOOKUP($CN206,febcube,5,0),DL$3)</f>
        <v>0.27768838585728811</v>
      </c>
      <c r="CV206" s="489">
        <f t="shared" si="52"/>
        <v>6045</v>
      </c>
      <c r="CW206" s="2" t="s">
        <v>6401</v>
      </c>
      <c r="CX206" s="2" t="s">
        <v>242</v>
      </c>
      <c r="CY206" s="2" t="s">
        <v>1658</v>
      </c>
      <c r="CZ206" s="572" t="s">
        <v>1578</v>
      </c>
      <c r="DA206" s="489"/>
      <c r="DB206" s="2">
        <v>6325</v>
      </c>
      <c r="DC206" s="2" t="s">
        <v>278</v>
      </c>
      <c r="DD206" s="489"/>
      <c r="DH206" s="2">
        <v>7620</v>
      </c>
      <c r="DI206" s="2" t="s">
        <v>6511</v>
      </c>
      <c r="DJ206" s="2">
        <v>34003</v>
      </c>
      <c r="DK206" s="2">
        <v>60065.55493099997</v>
      </c>
      <c r="DL206" s="2">
        <v>1.7664781028438659</v>
      </c>
      <c r="DN206" s="2">
        <v>8150</v>
      </c>
      <c r="DO206" s="2">
        <v>204498</v>
      </c>
      <c r="DP206" s="2">
        <v>136842.64011500007</v>
      </c>
      <c r="DQ206" s="2">
        <v>0.6691637087648783</v>
      </c>
      <c r="DT206" s="489">
        <f t="shared" si="51"/>
        <v>6323</v>
      </c>
      <c r="DU206" s="2" t="s">
        <v>6469</v>
      </c>
      <c r="DV206" s="2" t="s">
        <v>6225</v>
      </c>
      <c r="DW206" s="2" t="s">
        <v>4038</v>
      </c>
    </row>
    <row r="207" spans="1:127" ht="15.75" thickBot="1">
      <c r="A207" s="1610">
        <v>8150</v>
      </c>
      <c r="B207" s="1612" t="s">
        <v>6233</v>
      </c>
      <c r="C207" s="909" t="str">
        <f t="shared" si="44"/>
        <v/>
      </c>
      <c r="D207" s="1278"/>
      <c r="E207" s="900"/>
      <c r="F207" s="900"/>
      <c r="G207" s="447"/>
      <c r="H207" s="447"/>
      <c r="I207"/>
      <c r="J207" s="1308">
        <v>10</v>
      </c>
      <c r="K207" s="1308" t="s">
        <v>8566</v>
      </c>
      <c r="L207"/>
      <c r="M207"/>
      <c r="N207"/>
      <c r="O207" s="3"/>
      <c r="P207" s="3"/>
      <c r="Q207" s="3"/>
      <c r="R207" s="3"/>
      <c r="S207" s="3"/>
      <c r="T207" s="923"/>
      <c r="U207" s="923"/>
      <c r="V207" s="923"/>
      <c r="W207" s="923"/>
      <c r="X207" s="923"/>
      <c r="Y207" s="923"/>
      <c r="Z207" s="923"/>
      <c r="AA207" s="923"/>
      <c r="AB207" s="923"/>
      <c r="AC207" s="923"/>
      <c r="AD207" s="923"/>
      <c r="AG207" s="489" t="s">
        <v>4050</v>
      </c>
      <c r="AH207" t="s">
        <v>476</v>
      </c>
      <c r="AI207"/>
      <c r="AJ207" t="s">
        <v>1676</v>
      </c>
      <c r="AK207">
        <v>7010</v>
      </c>
      <c r="AL207" t="s">
        <v>8604</v>
      </c>
      <c r="AM207" t="s">
        <v>2225</v>
      </c>
      <c r="AN207" t="s">
        <v>2310</v>
      </c>
      <c r="AO207" s="1295" t="str">
        <f t="shared" si="45"/>
        <v>A</v>
      </c>
      <c r="AS207" s="489" t="s">
        <v>4205</v>
      </c>
      <c r="AT207" s="489">
        <v>1</v>
      </c>
      <c r="AU207" s="574"/>
      <c r="AV207" s="574"/>
      <c r="AW207" s="489"/>
      <c r="BB207" s="489" t="str">
        <f t="shared" si="46"/>
        <v>155 - MOODY BLUES</v>
      </c>
      <c r="BC207" s="1296" t="s">
        <v>8792</v>
      </c>
      <c r="BD207" s="1297" t="s">
        <v>8793</v>
      </c>
      <c r="BE207" s="1297" t="s">
        <v>8793</v>
      </c>
      <c r="BF207" s="829">
        <v>44314</v>
      </c>
      <c r="BH207" s="1299" t="s">
        <v>9300</v>
      </c>
      <c r="BR207" s="51"/>
      <c r="BS207" s="51"/>
      <c r="BT207" s="51"/>
      <c r="BU207" s="51"/>
      <c r="BV207" s="51"/>
      <c r="BW207" s="51"/>
      <c r="BX207" s="51"/>
      <c r="BY207" s="91" t="s">
        <v>1288</v>
      </c>
      <c r="BZ207" s="51" t="s">
        <v>1354</v>
      </c>
      <c r="CA207" s="51"/>
      <c r="CN207" s="2">
        <v>6325</v>
      </c>
      <c r="CO207" s="489" t="str">
        <f t="shared" si="47"/>
        <v>FALL FLORAL</v>
      </c>
      <c r="CP207" s="489" t="str">
        <f t="shared" si="48"/>
        <v>SDCR</v>
      </c>
      <c r="CQ207" s="489">
        <f t="shared" si="49"/>
        <v>155772</v>
      </c>
      <c r="CR207" s="489">
        <f t="shared" si="50"/>
        <v>57328.397526000001</v>
      </c>
      <c r="CS207" s="847">
        <f>IFERROR(VLOOKUP($CN207,febcube,5,0),DL$3)</f>
        <v>0.36802761424389491</v>
      </c>
      <c r="CV207" s="489">
        <f t="shared" si="52"/>
        <v>6046</v>
      </c>
      <c r="CW207" s="2" t="s">
        <v>6402</v>
      </c>
      <c r="CX207" s="2" t="s">
        <v>243</v>
      </c>
      <c r="CY207" s="2" t="s">
        <v>1658</v>
      </c>
      <c r="CZ207" s="572"/>
      <c r="DA207" s="489"/>
      <c r="DB207" s="2">
        <v>6326</v>
      </c>
      <c r="DC207" s="2" t="s">
        <v>2566</v>
      </c>
      <c r="DD207" s="489"/>
      <c r="DH207" s="2">
        <v>7621</v>
      </c>
      <c r="DI207" s="2" t="s">
        <v>6512</v>
      </c>
      <c r="DJ207" s="2">
        <v>62756</v>
      </c>
      <c r="DK207" s="2">
        <v>110234.15743799988</v>
      </c>
      <c r="DL207" s="2">
        <v>1.7565516833131474</v>
      </c>
      <c r="DN207" s="2">
        <v>8160</v>
      </c>
      <c r="DO207" s="2">
        <v>150296</v>
      </c>
      <c r="DP207" s="2">
        <v>103577.264945</v>
      </c>
      <c r="DQ207" s="2">
        <v>0.68915516677090538</v>
      </c>
      <c r="DT207" s="489">
        <f t="shared" si="51"/>
        <v>6325</v>
      </c>
      <c r="DU207" s="2" t="s">
        <v>6470</v>
      </c>
      <c r="DV207" s="2" t="s">
        <v>278</v>
      </c>
      <c r="DW207" s="2" t="s">
        <v>4038</v>
      </c>
    </row>
    <row r="208" spans="1:127" ht="15.75" thickBot="1">
      <c r="A208" s="1610">
        <v>8160</v>
      </c>
      <c r="B208" s="1612" t="s">
        <v>6234</v>
      </c>
      <c r="C208" s="909" t="str">
        <f t="shared" si="44"/>
        <v/>
      </c>
      <c r="D208" s="1278"/>
      <c r="E208" s="900"/>
      <c r="F208" s="900"/>
      <c r="G208" s="447"/>
      <c r="H208" s="447"/>
      <c r="I208"/>
      <c r="J208" s="1306">
        <v>11</v>
      </c>
      <c r="K208" s="1306" t="s">
        <v>8567</v>
      </c>
      <c r="L208"/>
      <c r="M208"/>
      <c r="N208"/>
      <c r="O208" s="3"/>
      <c r="P208" s="3"/>
      <c r="Q208" s="3"/>
      <c r="R208" s="3"/>
      <c r="S208" s="3"/>
      <c r="T208" s="923"/>
      <c r="U208" s="923"/>
      <c r="V208" s="923"/>
      <c r="W208" s="923"/>
      <c r="X208" s="923"/>
      <c r="Y208" s="923"/>
      <c r="Z208" s="923"/>
      <c r="AA208" s="923"/>
      <c r="AB208" s="923"/>
      <c r="AC208" s="923"/>
      <c r="AD208" s="923"/>
      <c r="AG208" s="489" t="s">
        <v>4050</v>
      </c>
      <c r="AH208" t="s">
        <v>476</v>
      </c>
      <c r="AI208"/>
      <c r="AJ208" t="s">
        <v>1676</v>
      </c>
      <c r="AK208">
        <v>7011</v>
      </c>
      <c r="AL208" t="s">
        <v>8605</v>
      </c>
      <c r="AM208" t="s">
        <v>1676</v>
      </c>
      <c r="AN208" t="s">
        <v>2310</v>
      </c>
      <c r="AO208" s="1295" t="str">
        <f t="shared" si="45"/>
        <v>A</v>
      </c>
      <c r="AS208" s="489" t="s">
        <v>4750</v>
      </c>
      <c r="AT208" s="489">
        <v>1</v>
      </c>
      <c r="AU208" s="574"/>
      <c r="AV208" s="574"/>
      <c r="AW208" s="489"/>
      <c r="BB208" s="489" t="str">
        <f t="shared" si="46"/>
        <v>151 - MOROCCAN ESC</v>
      </c>
      <c r="BC208" s="1296" t="s">
        <v>8782</v>
      </c>
      <c r="BD208" s="1297" t="s">
        <v>8783</v>
      </c>
      <c r="BE208" s="1297" t="s">
        <v>8784</v>
      </c>
      <c r="BF208" s="829">
        <v>44314</v>
      </c>
      <c r="BH208" s="1296" t="s">
        <v>5362</v>
      </c>
      <c r="BR208" s="51"/>
      <c r="BS208" s="51"/>
      <c r="BT208" s="51"/>
      <c r="BU208" s="51"/>
      <c r="BV208" s="51"/>
      <c r="BW208" s="51"/>
      <c r="BX208" s="51"/>
      <c r="BY208" s="91" t="s">
        <v>1289</v>
      </c>
      <c r="BZ208" s="51" t="s">
        <v>1383</v>
      </c>
      <c r="CA208" s="51"/>
      <c r="CN208" s="2">
        <v>6326</v>
      </c>
      <c r="CO208" s="489" t="str">
        <f t="shared" si="47"/>
        <v>HARVEST DECOR</v>
      </c>
      <c r="CP208" s="489" t="str">
        <f t="shared" si="48"/>
        <v>SDCR</v>
      </c>
      <c r="CQ208" s="489">
        <f t="shared" si="49"/>
        <v>323309</v>
      </c>
      <c r="CR208" s="489">
        <f t="shared" si="50"/>
        <v>71085.58038699998</v>
      </c>
      <c r="CS208" s="847">
        <f>IFERROR(VLOOKUP($CN208,febcube,5,0),DL$3)</f>
        <v>0.21986885730678693</v>
      </c>
      <c r="CV208" s="489">
        <f t="shared" si="52"/>
        <v>6120</v>
      </c>
      <c r="CW208" s="2" t="s">
        <v>6430</v>
      </c>
      <c r="CX208" s="2" t="s">
        <v>255</v>
      </c>
      <c r="CY208" s="2" t="s">
        <v>1658</v>
      </c>
      <c r="CZ208" s="572"/>
      <c r="DA208" s="489"/>
      <c r="DB208" s="2">
        <v>6329</v>
      </c>
      <c r="DC208" s="2" t="s">
        <v>2567</v>
      </c>
      <c r="DD208" s="489"/>
      <c r="DH208" s="2">
        <v>7650</v>
      </c>
      <c r="DI208" s="2" t="s">
        <v>6513</v>
      </c>
      <c r="DJ208" s="2">
        <v>354396</v>
      </c>
      <c r="DK208" s="2">
        <v>71499.277550000013</v>
      </c>
      <c r="DL208" s="2">
        <v>0.20174967423447221</v>
      </c>
      <c r="DN208" s="2">
        <v>8173</v>
      </c>
      <c r="DO208" s="2">
        <v>6662</v>
      </c>
      <c r="DP208" s="2">
        <v>8547.9241050000001</v>
      </c>
      <c r="DQ208" s="2">
        <v>1.2830867764935454</v>
      </c>
      <c r="DT208" s="489">
        <f t="shared" si="51"/>
        <v>6326</v>
      </c>
      <c r="DU208" s="2" t="s">
        <v>6472</v>
      </c>
      <c r="DV208" s="2" t="s">
        <v>2566</v>
      </c>
      <c r="DW208" s="2" t="s">
        <v>4038</v>
      </c>
    </row>
    <row r="209" spans="1:127" ht="15.75" thickBot="1">
      <c r="A209" s="1610">
        <v>8169</v>
      </c>
      <c r="B209" s="1612" t="s">
        <v>6682</v>
      </c>
      <c r="C209" s="909" t="str">
        <f t="shared" si="44"/>
        <v/>
      </c>
      <c r="D209" s="1278"/>
      <c r="E209" s="900"/>
      <c r="F209" s="900"/>
      <c r="G209" s="447"/>
      <c r="H209" s="447"/>
      <c r="I209"/>
      <c r="J209" s="1309">
        <v>12</v>
      </c>
      <c r="K209" s="1309" t="s">
        <v>8568</v>
      </c>
      <c r="L209"/>
      <c r="M209"/>
      <c r="N209"/>
      <c r="O209" s="3"/>
      <c r="P209" s="3"/>
      <c r="Q209" s="3"/>
      <c r="R209" s="3"/>
      <c r="S209" s="3"/>
      <c r="T209" s="923"/>
      <c r="U209" s="923"/>
      <c r="V209" s="923"/>
      <c r="W209" s="923"/>
      <c r="X209" s="923"/>
      <c r="Y209" s="923"/>
      <c r="Z209" s="923"/>
      <c r="AA209" s="923"/>
      <c r="AB209" s="923"/>
      <c r="AC209" s="923"/>
      <c r="AD209" s="923"/>
      <c r="AG209" s="489" t="s">
        <v>4050</v>
      </c>
      <c r="AH209" t="s">
        <v>476</v>
      </c>
      <c r="AI209"/>
      <c r="AJ209" t="s">
        <v>1676</v>
      </c>
      <c r="AK209">
        <v>7014</v>
      </c>
      <c r="AL209" t="s">
        <v>8606</v>
      </c>
      <c r="AM209" t="s">
        <v>1676</v>
      </c>
      <c r="AN209" t="s">
        <v>2310</v>
      </c>
      <c r="AO209" s="1295" t="str">
        <f t="shared" si="45"/>
        <v>A</v>
      </c>
      <c r="AS209" s="489" t="s">
        <v>3720</v>
      </c>
      <c r="AT209" s="489">
        <v>1</v>
      </c>
      <c r="AU209" s="574"/>
      <c r="AV209" s="574"/>
      <c r="AW209" s="489"/>
      <c r="BB209" s="489" t="str">
        <f t="shared" si="46"/>
        <v>289 - MOSAIC</v>
      </c>
      <c r="BC209" s="1296" t="s">
        <v>9577</v>
      </c>
      <c r="BD209" s="1297" t="s">
        <v>5434</v>
      </c>
      <c r="BE209" s="1297" t="s">
        <v>5434</v>
      </c>
      <c r="BF209" s="829">
        <v>44740</v>
      </c>
      <c r="BH209" s="1299" t="s">
        <v>9023</v>
      </c>
      <c r="BR209" s="51"/>
      <c r="BS209" s="51"/>
      <c r="BT209" s="51"/>
      <c r="BU209" s="51"/>
      <c r="BV209" s="51"/>
      <c r="BW209" s="51"/>
      <c r="BX209" s="51"/>
      <c r="BY209" s="91" t="s">
        <v>1290</v>
      </c>
      <c r="BZ209" s="51" t="s">
        <v>1484</v>
      </c>
      <c r="CA209" s="51"/>
      <c r="CN209" s="2">
        <v>6329</v>
      </c>
      <c r="CO209" s="489" t="str">
        <f t="shared" si="47"/>
        <v>CHRISTMAS FLORAL</v>
      </c>
      <c r="CP209" s="489" t="str">
        <f t="shared" si="48"/>
        <v>SDCR</v>
      </c>
      <c r="CQ209" s="489">
        <f t="shared" si="49"/>
        <v>281503</v>
      </c>
      <c r="CR209" s="489">
        <f t="shared" si="50"/>
        <v>103563.106052</v>
      </c>
      <c r="CS209" s="847">
        <f>IFERROR(VLOOKUP($CN209,febcube,5,0),DL$3)</f>
        <v>0.36789343648913159</v>
      </c>
      <c r="CV209" s="489">
        <f t="shared" si="52"/>
        <v>6122</v>
      </c>
      <c r="CW209" s="2" t="s">
        <v>6431</v>
      </c>
      <c r="CX209" s="2" t="s">
        <v>256</v>
      </c>
      <c r="CY209" s="2" t="s">
        <v>1658</v>
      </c>
      <c r="CZ209" s="572"/>
      <c r="DA209" s="489"/>
      <c r="DB209" s="2">
        <v>6330</v>
      </c>
      <c r="DC209" s="2" t="s">
        <v>6761</v>
      </c>
      <c r="DD209" s="489"/>
      <c r="DH209" s="2">
        <v>7670</v>
      </c>
      <c r="DI209" s="2" t="s">
        <v>6514</v>
      </c>
      <c r="DJ209" s="2">
        <v>1593</v>
      </c>
      <c r="DK209" s="2">
        <v>5453.5113240000001</v>
      </c>
      <c r="DL209" s="2">
        <v>3.4234220489642184</v>
      </c>
      <c r="DN209" s="2">
        <v>8180</v>
      </c>
      <c r="DO209" s="2">
        <v>348948</v>
      </c>
      <c r="DP209" s="2">
        <v>43620.132925000042</v>
      </c>
      <c r="DQ209" s="2">
        <v>0.12500467956543682</v>
      </c>
      <c r="DT209" s="489">
        <f t="shared" si="51"/>
        <v>6329</v>
      </c>
      <c r="DU209" s="2" t="s">
        <v>6473</v>
      </c>
      <c r="DV209" s="2" t="s">
        <v>2567</v>
      </c>
      <c r="DW209" s="2" t="s">
        <v>4038</v>
      </c>
    </row>
    <row r="210" spans="1:127" ht="15.75" thickBot="1">
      <c r="A210" s="1610">
        <v>8171</v>
      </c>
      <c r="B210" s="1612" t="s">
        <v>6684</v>
      </c>
      <c r="C210" s="909" t="str">
        <f t="shared" si="44"/>
        <v/>
      </c>
      <c r="D210" s="1278"/>
      <c r="E210" s="900"/>
      <c r="F210" s="900"/>
      <c r="G210" s="447"/>
      <c r="H210" s="447"/>
      <c r="I210"/>
      <c r="J210" s="1309">
        <v>13</v>
      </c>
      <c r="K210" s="1309" t="s">
        <v>8569</v>
      </c>
      <c r="L210"/>
      <c r="M210"/>
      <c r="N210"/>
      <c r="O210" s="3"/>
      <c r="P210" s="3"/>
      <c r="Q210" s="3"/>
      <c r="R210" s="3"/>
      <c r="S210" s="3"/>
      <c r="T210" s="923"/>
      <c r="U210" s="923"/>
      <c r="V210" s="923"/>
      <c r="W210" s="923"/>
      <c r="X210" s="923"/>
      <c r="Y210" s="923"/>
      <c r="Z210" s="923"/>
      <c r="AA210" s="923"/>
      <c r="AB210" s="923"/>
      <c r="AC210" s="923"/>
      <c r="AD210" s="923"/>
      <c r="AG210" s="489" t="s">
        <v>4050</v>
      </c>
      <c r="AH210" t="s">
        <v>476</v>
      </c>
      <c r="AI210"/>
      <c r="AJ210" t="s">
        <v>1676</v>
      </c>
      <c r="AK210">
        <v>7016</v>
      </c>
      <c r="AL210" t="s">
        <v>8607</v>
      </c>
      <c r="AM210" t="s">
        <v>1676</v>
      </c>
      <c r="AN210" t="s">
        <v>2310</v>
      </c>
      <c r="AO210" s="1295" t="str">
        <f t="shared" si="45"/>
        <v>A</v>
      </c>
      <c r="AS210" s="489" t="s">
        <v>3723</v>
      </c>
      <c r="AT210" s="489">
        <v>1</v>
      </c>
      <c r="AU210" s="574"/>
      <c r="AV210" s="574"/>
      <c r="AW210" s="489"/>
      <c r="BB210" s="489" t="str">
        <f t="shared" si="46"/>
        <v>103 - MUSEUMART</v>
      </c>
      <c r="BC210" s="1296" t="s">
        <v>8216</v>
      </c>
      <c r="BD210" s="1297" t="s">
        <v>8217</v>
      </c>
      <c r="BE210" s="1297" t="s">
        <v>8218</v>
      </c>
      <c r="BF210" s="829">
        <v>44035</v>
      </c>
      <c r="BH210" s="1296" t="s">
        <v>8368</v>
      </c>
      <c r="BR210" s="51"/>
      <c r="BS210" s="51"/>
      <c r="BT210" s="51"/>
      <c r="BU210" s="51"/>
      <c r="BV210" s="51"/>
      <c r="BW210" s="51"/>
      <c r="BX210" s="51"/>
      <c r="BY210" s="91" t="s">
        <v>1291</v>
      </c>
      <c r="BZ210" s="51" t="s">
        <v>1483</v>
      </c>
      <c r="CA210" s="51"/>
      <c r="CN210" s="2">
        <v>6330</v>
      </c>
      <c r="CO210" s="489" t="str">
        <f t="shared" si="47"/>
        <v>TRIM - HOT DEALS</v>
      </c>
      <c r="CP210" s="489" t="str">
        <f t="shared" si="48"/>
        <v>TRIM</v>
      </c>
      <c r="CQ210" s="489" t="str">
        <f t="shared" si="49"/>
        <v/>
      </c>
      <c r="CR210" s="489" t="str">
        <f t="shared" si="50"/>
        <v/>
      </c>
      <c r="CS210" s="848">
        <v>0.09</v>
      </c>
      <c r="CV210" s="489">
        <f t="shared" si="52"/>
        <v>6123</v>
      </c>
      <c r="CW210" s="2" t="s">
        <v>6432</v>
      </c>
      <c r="CX210" s="2" t="s">
        <v>2562</v>
      </c>
      <c r="CY210" s="2" t="s">
        <v>1658</v>
      </c>
      <c r="CZ210" s="572"/>
      <c r="DA210" s="489"/>
      <c r="DB210" s="2">
        <v>6331</v>
      </c>
      <c r="DC210" s="2" t="s">
        <v>6765</v>
      </c>
      <c r="DD210" s="489"/>
      <c r="DH210" s="2">
        <v>8011</v>
      </c>
      <c r="DI210" s="2" t="s">
        <v>6515</v>
      </c>
      <c r="DJ210" s="2">
        <v>710997</v>
      </c>
      <c r="DK210" s="2">
        <v>243916.32809900024</v>
      </c>
      <c r="DL210" s="2">
        <v>0.34306238718166215</v>
      </c>
      <c r="DN210" s="2">
        <v>8185</v>
      </c>
      <c r="DO210" s="2">
        <v>101669</v>
      </c>
      <c r="DP210" s="2">
        <v>8404.1344689999969</v>
      </c>
      <c r="DQ210" s="2">
        <v>8.2661720573626155E-2</v>
      </c>
      <c r="DT210" s="489">
        <f t="shared" si="51"/>
        <v>6330</v>
      </c>
      <c r="DU210" s="2" t="s">
        <v>6760</v>
      </c>
      <c r="DV210" s="2" t="s">
        <v>6761</v>
      </c>
      <c r="DW210" s="2" t="s">
        <v>1659</v>
      </c>
    </row>
    <row r="211" spans="1:127" ht="15.75" thickBot="1">
      <c r="A211" s="1610">
        <v>8173</v>
      </c>
      <c r="B211" s="1612" t="s">
        <v>6235</v>
      </c>
      <c r="C211" s="909" t="str">
        <f t="shared" si="44"/>
        <v/>
      </c>
      <c r="D211" s="1278"/>
      <c r="E211" s="900"/>
      <c r="F211" s="900"/>
      <c r="G211" s="447"/>
      <c r="H211" s="447"/>
      <c r="I211"/>
      <c r="J211" s="1306">
        <v>14</v>
      </c>
      <c r="K211" s="1306" t="s">
        <v>8570</v>
      </c>
      <c r="L211"/>
      <c r="M211"/>
      <c r="N211"/>
      <c r="O211" s="3"/>
      <c r="P211" s="3"/>
      <c r="Q211" s="3"/>
      <c r="R211" s="3"/>
      <c r="S211" s="3"/>
      <c r="T211" s="923"/>
      <c r="U211" s="923"/>
      <c r="V211" s="923"/>
      <c r="W211" s="923"/>
      <c r="X211" s="923"/>
      <c r="Y211" s="923"/>
      <c r="Z211" s="923"/>
      <c r="AA211" s="923"/>
      <c r="AB211" s="923"/>
      <c r="AC211" s="923"/>
      <c r="AD211" s="923"/>
      <c r="AG211" s="489" t="s">
        <v>4050</v>
      </c>
      <c r="AH211" t="s">
        <v>5176</v>
      </c>
      <c r="AI211"/>
      <c r="AJ211" t="s">
        <v>1676</v>
      </c>
      <c r="AK211">
        <v>7017</v>
      </c>
      <c r="AL211" t="s">
        <v>8608</v>
      </c>
      <c r="AM211" t="s">
        <v>1676</v>
      </c>
      <c r="AN211" t="s">
        <v>2310</v>
      </c>
      <c r="AO211" s="1295" t="str">
        <f t="shared" si="45"/>
        <v>A</v>
      </c>
      <c r="AS211" s="489" t="s">
        <v>4754</v>
      </c>
      <c r="AT211" s="489">
        <v>1</v>
      </c>
      <c r="AU211" s="574"/>
      <c r="AV211" s="574"/>
      <c r="AW211" s="489"/>
      <c r="BB211" s="489" t="str">
        <f t="shared" si="46"/>
        <v>75 - MUST</v>
      </c>
      <c r="BC211" s="1296" t="s">
        <v>5316</v>
      </c>
      <c r="BD211" s="1297" t="s">
        <v>5317</v>
      </c>
      <c r="BE211" s="1297" t="s">
        <v>5318</v>
      </c>
      <c r="BF211" s="829">
        <v>43532</v>
      </c>
      <c r="BH211" s="1299" t="s">
        <v>5627</v>
      </c>
      <c r="BR211" s="51"/>
      <c r="BS211" s="51"/>
      <c r="BT211" s="51"/>
      <c r="BU211" s="51"/>
      <c r="BV211" s="51"/>
      <c r="BW211" s="51"/>
      <c r="BX211" s="51"/>
      <c r="BY211" s="91" t="s">
        <v>1292</v>
      </c>
      <c r="BZ211" s="51" t="s">
        <v>1481</v>
      </c>
      <c r="CA211" s="51"/>
      <c r="CN211" s="2">
        <v>6331</v>
      </c>
      <c r="CO211" s="489" t="str">
        <f t="shared" si="47"/>
        <v>XTOP - HOT DEALS</v>
      </c>
      <c r="CP211" s="489" t="str">
        <f t="shared" si="48"/>
        <v>XTOP</v>
      </c>
      <c r="CQ211" s="489" t="str">
        <f t="shared" si="49"/>
        <v/>
      </c>
      <c r="CR211" s="489" t="str">
        <f t="shared" si="50"/>
        <v/>
      </c>
      <c r="CS211" s="848">
        <v>0.44</v>
      </c>
      <c r="CV211" s="489">
        <f t="shared" si="52"/>
        <v>7019</v>
      </c>
      <c r="CW211" s="2" t="s">
        <v>6496</v>
      </c>
      <c r="CX211" s="2" t="s">
        <v>289</v>
      </c>
      <c r="CY211" s="2" t="s">
        <v>1658</v>
      </c>
      <c r="CZ211" s="572"/>
      <c r="DA211" s="489"/>
      <c r="DB211" s="2">
        <v>6332</v>
      </c>
      <c r="DC211" s="2" t="s">
        <v>6741</v>
      </c>
      <c r="DD211" s="489"/>
      <c r="DH211" s="2">
        <v>8012</v>
      </c>
      <c r="DI211" s="2" t="s">
        <v>6516</v>
      </c>
      <c r="DJ211" s="2">
        <v>123913</v>
      </c>
      <c r="DK211" s="2">
        <v>65245.141358999987</v>
      </c>
      <c r="DL211" s="2">
        <v>0.52653992203400757</v>
      </c>
      <c r="DN211" s="2">
        <v>8190</v>
      </c>
      <c r="DO211" s="2">
        <v>622551</v>
      </c>
      <c r="DP211" s="2">
        <v>219195.18606400001</v>
      </c>
      <c r="DQ211" s="2">
        <v>0.35209193473948319</v>
      </c>
      <c r="DT211" s="489">
        <f t="shared" si="51"/>
        <v>6331</v>
      </c>
      <c r="DU211" s="2" t="s">
        <v>6764</v>
      </c>
      <c r="DV211" s="2" t="s">
        <v>6765</v>
      </c>
      <c r="DW211" s="2" t="s">
        <v>1660</v>
      </c>
    </row>
    <row r="212" spans="1:127" ht="15.75" thickBot="1">
      <c r="A212" s="1610">
        <v>8176</v>
      </c>
      <c r="B212" s="1612" t="s">
        <v>6690</v>
      </c>
      <c r="C212" s="909" t="str">
        <f t="shared" si="44"/>
        <v/>
      </c>
      <c r="D212" s="1278"/>
      <c r="E212" s="900"/>
      <c r="F212" s="900"/>
      <c r="G212" s="447"/>
      <c r="H212" s="447"/>
      <c r="I212"/>
      <c r="J212" s="1306">
        <v>15</v>
      </c>
      <c r="K212" s="1306" t="s">
        <v>8571</v>
      </c>
      <c r="L212"/>
      <c r="M212"/>
      <c r="N212"/>
      <c r="O212" s="3"/>
      <c r="P212" s="3"/>
      <c r="Q212" s="3"/>
      <c r="R212" s="3"/>
      <c r="S212" s="3"/>
      <c r="T212" s="923"/>
      <c r="U212" s="923"/>
      <c r="V212" s="923"/>
      <c r="W212" s="923"/>
      <c r="X212" s="923"/>
      <c r="Y212" s="923"/>
      <c r="Z212" s="923"/>
      <c r="AA212" s="923"/>
      <c r="AB212" s="923"/>
      <c r="AC212" s="923"/>
      <c r="AD212" s="923"/>
      <c r="AG212" s="489" t="s">
        <v>4050</v>
      </c>
      <c r="AH212" t="s">
        <v>476</v>
      </c>
      <c r="AI212"/>
      <c r="AJ212" t="s">
        <v>1658</v>
      </c>
      <c r="AK212">
        <v>7019</v>
      </c>
      <c r="AL212" t="s">
        <v>289</v>
      </c>
      <c r="AM212" t="s">
        <v>1676</v>
      </c>
      <c r="AN212" t="s">
        <v>2310</v>
      </c>
      <c r="AO212" s="1295" t="str">
        <f t="shared" si="45"/>
        <v>A</v>
      </c>
      <c r="AS212" s="489" t="s">
        <v>3736</v>
      </c>
      <c r="AT212" s="489">
        <v>1</v>
      </c>
      <c r="AU212" s="574"/>
      <c r="AV212" s="574"/>
      <c r="AW212" s="489"/>
      <c r="BB212" s="489" t="str">
        <f t="shared" si="46"/>
        <v>55 - NAPA STYLE</v>
      </c>
      <c r="BC212" s="1296" t="s">
        <v>5271</v>
      </c>
      <c r="BD212" s="1297" t="s">
        <v>5272</v>
      </c>
      <c r="BE212" s="1297" t="s">
        <v>5272</v>
      </c>
      <c r="BF212" s="829">
        <v>42746</v>
      </c>
      <c r="BH212" s="1296" t="s">
        <v>9024</v>
      </c>
      <c r="BR212" s="51"/>
      <c r="BS212" s="51"/>
      <c r="BT212" s="51"/>
      <c r="BU212" s="51"/>
      <c r="BV212" s="51"/>
      <c r="BW212" s="51"/>
      <c r="BX212" s="51"/>
      <c r="BY212" s="91" t="s">
        <v>1293</v>
      </c>
      <c r="BZ212" s="51" t="s">
        <v>1487</v>
      </c>
      <c r="CA212" s="51"/>
      <c r="CN212" s="2">
        <v>6332</v>
      </c>
      <c r="CO212" s="489" t="str">
        <f t="shared" si="47"/>
        <v>FOLI - HOT DEALS</v>
      </c>
      <c r="CP212" s="489" t="str">
        <f t="shared" si="48"/>
        <v>FOLI</v>
      </c>
      <c r="CQ212" s="489" t="str">
        <f t="shared" si="49"/>
        <v/>
      </c>
      <c r="CR212" s="489" t="str">
        <f t="shared" si="50"/>
        <v/>
      </c>
      <c r="CS212" s="847">
        <f>IFERROR(VLOOKUP($CN212,febcube,5,0),DL$3)</f>
        <v>0.18160732426035275</v>
      </c>
      <c r="CV212" s="489">
        <f t="shared" si="52"/>
        <v>9104</v>
      </c>
      <c r="CW212" s="2" t="s">
        <v>6634</v>
      </c>
      <c r="CX212" s="2" t="s">
        <v>378</v>
      </c>
      <c r="CY212" s="2" t="s">
        <v>1658</v>
      </c>
      <c r="CZ212" s="572"/>
      <c r="DA212" s="489"/>
      <c r="DB212" s="2">
        <v>6334</v>
      </c>
      <c r="DC212" s="2" t="s">
        <v>6747</v>
      </c>
      <c r="DD212" s="489"/>
      <c r="DH212" s="2">
        <v>8013</v>
      </c>
      <c r="DI212" s="2" t="s">
        <v>6517</v>
      </c>
      <c r="DJ212" s="2">
        <v>82539</v>
      </c>
      <c r="DK212" s="2">
        <v>19481.595676000026</v>
      </c>
      <c r="DL212" s="2">
        <v>0.23602897631422753</v>
      </c>
      <c r="DN212" s="2">
        <v>8195</v>
      </c>
      <c r="DO212" s="2">
        <v>248765</v>
      </c>
      <c r="DP212" s="2">
        <v>75020.708553999939</v>
      </c>
      <c r="DQ212" s="2">
        <v>0.30157260287419829</v>
      </c>
      <c r="DT212" s="489">
        <f t="shared" si="51"/>
        <v>6332</v>
      </c>
      <c r="DU212" s="2" t="s">
        <v>6740</v>
      </c>
      <c r="DV212" s="2" t="s">
        <v>6741</v>
      </c>
      <c r="DW212" s="2" t="s">
        <v>1661</v>
      </c>
    </row>
    <row r="213" spans="1:127" ht="15.75" thickBot="1">
      <c r="A213" s="1610">
        <v>8177</v>
      </c>
      <c r="B213" s="1612" t="s">
        <v>6686</v>
      </c>
      <c r="C213" s="909" t="str">
        <f t="shared" si="44"/>
        <v/>
      </c>
      <c r="D213" s="1278"/>
      <c r="E213" s="900"/>
      <c r="F213" s="900"/>
      <c r="G213" s="447"/>
      <c r="H213" s="447"/>
      <c r="I213"/>
      <c r="J213" s="1306">
        <v>16</v>
      </c>
      <c r="K213" s="1306" t="s">
        <v>8572</v>
      </c>
      <c r="L213"/>
      <c r="M213"/>
      <c r="N213"/>
      <c r="O213" s="3"/>
      <c r="P213" s="3"/>
      <c r="Q213" s="3"/>
      <c r="R213" s="3"/>
      <c r="S213" s="3"/>
      <c r="T213" s="923"/>
      <c r="U213" s="923"/>
      <c r="V213" s="923"/>
      <c r="W213" s="923"/>
      <c r="X213" s="923"/>
      <c r="Y213" s="923"/>
      <c r="Z213" s="923"/>
      <c r="AA213" s="923"/>
      <c r="AB213" s="923"/>
      <c r="AC213" s="923"/>
      <c r="AD213" s="923"/>
      <c r="AG213" s="489" t="s">
        <v>4050</v>
      </c>
      <c r="AH213" t="s">
        <v>476</v>
      </c>
      <c r="AI213"/>
      <c r="AJ213" t="s">
        <v>1676</v>
      </c>
      <c r="AK213">
        <v>7021</v>
      </c>
      <c r="AL213" t="s">
        <v>1610</v>
      </c>
      <c r="AM213" t="s">
        <v>46</v>
      </c>
      <c r="AN213" t="s">
        <v>2376</v>
      </c>
      <c r="AO213" s="1295" t="str">
        <f t="shared" si="45"/>
        <v>B</v>
      </c>
      <c r="AS213" s="489" t="s">
        <v>3746</v>
      </c>
      <c r="AT213" s="489">
        <v>1</v>
      </c>
      <c r="AU213" s="574"/>
      <c r="AV213" s="574"/>
      <c r="AW213" s="489"/>
      <c r="BB213" s="489" t="str">
        <f t="shared" si="46"/>
        <v>176 - NAT NEUT HAR</v>
      </c>
      <c r="BC213" s="1299" t="s">
        <v>8838</v>
      </c>
      <c r="BD213" s="1298" t="s">
        <v>8839</v>
      </c>
      <c r="BE213" s="1298" t="s">
        <v>8840</v>
      </c>
      <c r="BF213" s="828">
        <v>44327</v>
      </c>
      <c r="BH213" s="1299" t="s">
        <v>8369</v>
      </c>
      <c r="BR213" s="51"/>
      <c r="BS213" s="51"/>
      <c r="BT213" s="51"/>
      <c r="BU213" s="51"/>
      <c r="BV213" s="51"/>
      <c r="BW213" s="51"/>
      <c r="BX213" s="51"/>
      <c r="BY213" s="91" t="s">
        <v>1294</v>
      </c>
      <c r="BZ213" s="51" t="s">
        <v>783</v>
      </c>
      <c r="CA213" s="51"/>
      <c r="CN213" s="2">
        <v>6334</v>
      </c>
      <c r="CO213" s="489" t="str">
        <f t="shared" si="47"/>
        <v>ESTR - HOT DEALS</v>
      </c>
      <c r="CP213" s="489" t="str">
        <f t="shared" si="48"/>
        <v>SDCR</v>
      </c>
      <c r="CQ213" s="489" t="str">
        <f t="shared" si="49"/>
        <v/>
      </c>
      <c r="CR213" s="489" t="str">
        <f t="shared" si="50"/>
        <v/>
      </c>
      <c r="CS213" s="848">
        <v>0.28000000000000003</v>
      </c>
      <c r="CV213" s="489">
        <f t="shared" si="52"/>
        <v>6077</v>
      </c>
      <c r="CW213" s="2" t="s">
        <v>6414</v>
      </c>
      <c r="CX213" s="2" t="s">
        <v>6216</v>
      </c>
      <c r="CY213" s="2" t="s">
        <v>2377</v>
      </c>
      <c r="CZ213" s="572" t="s">
        <v>1578</v>
      </c>
      <c r="DA213" s="489"/>
      <c r="DB213" s="2">
        <v>6335</v>
      </c>
      <c r="DC213" s="2" t="s">
        <v>6806</v>
      </c>
      <c r="DD213" s="489"/>
      <c r="DH213" s="2">
        <v>8014</v>
      </c>
      <c r="DI213" s="2" t="s">
        <v>6518</v>
      </c>
      <c r="DJ213" s="2">
        <v>330925</v>
      </c>
      <c r="DK213" s="2">
        <v>21120.222981000003</v>
      </c>
      <c r="DL213" s="2">
        <v>6.3821781312986339E-2</v>
      </c>
      <c r="DN213" s="2">
        <v>8196</v>
      </c>
      <c r="DO213" s="2">
        <v>255590</v>
      </c>
      <c r="DP213" s="2">
        <v>68793.511029999994</v>
      </c>
      <c r="DQ213" s="2">
        <v>0.26915572217222894</v>
      </c>
      <c r="DT213" s="489">
        <f t="shared" si="51"/>
        <v>6334</v>
      </c>
      <c r="DU213" s="2" t="s">
        <v>6746</v>
      </c>
      <c r="DV213" s="2" t="s">
        <v>6747</v>
      </c>
      <c r="DW213" s="2" t="s">
        <v>4038</v>
      </c>
    </row>
    <row r="214" spans="1:127" ht="15.75" thickBot="1">
      <c r="A214" s="1610">
        <v>8180</v>
      </c>
      <c r="B214" s="1612" t="s">
        <v>309</v>
      </c>
      <c r="C214" s="909" t="str">
        <f t="shared" si="44"/>
        <v/>
      </c>
      <c r="D214" s="1278"/>
      <c r="E214" s="900"/>
      <c r="F214" s="900"/>
      <c r="G214" s="447"/>
      <c r="H214" s="447"/>
      <c r="I214"/>
      <c r="J214" s="1309">
        <v>17</v>
      </c>
      <c r="K214" s="1309" t="s">
        <v>8573</v>
      </c>
      <c r="L214"/>
      <c r="M214"/>
      <c r="N214"/>
      <c r="O214" s="3"/>
      <c r="P214" s="3"/>
      <c r="Q214" s="3"/>
      <c r="R214" s="3"/>
      <c r="S214" s="3"/>
      <c r="T214" s="923"/>
      <c r="U214" s="923"/>
      <c r="V214" s="923"/>
      <c r="W214" s="923"/>
      <c r="X214" s="923"/>
      <c r="Y214" s="923"/>
      <c r="Z214" s="923"/>
      <c r="AA214" s="923"/>
      <c r="AB214" s="923"/>
      <c r="AC214" s="923"/>
      <c r="AD214" s="923"/>
      <c r="AG214" s="489" t="s">
        <v>4050</v>
      </c>
      <c r="AH214" t="s">
        <v>476</v>
      </c>
      <c r="AI214"/>
      <c r="AJ214" t="s">
        <v>1676</v>
      </c>
      <c r="AK214">
        <v>7022</v>
      </c>
      <c r="AL214" t="s">
        <v>290</v>
      </c>
      <c r="AM214" t="s">
        <v>2225</v>
      </c>
      <c r="AN214" t="s">
        <v>2310</v>
      </c>
      <c r="AO214" s="1295" t="str">
        <f t="shared" si="45"/>
        <v>A</v>
      </c>
      <c r="AS214" s="489" t="s">
        <v>3752</v>
      </c>
      <c r="AT214" s="489">
        <v>1</v>
      </c>
      <c r="AU214" s="574"/>
      <c r="AV214" s="574"/>
      <c r="AW214" s="489"/>
      <c r="BB214" s="489" t="str">
        <f t="shared" si="46"/>
        <v>44 - NATURAL</v>
      </c>
      <c r="BC214" s="1299" t="s">
        <v>5248</v>
      </c>
      <c r="BD214" s="1298" t="s">
        <v>5249</v>
      </c>
      <c r="BE214" s="1298" t="s">
        <v>5249</v>
      </c>
      <c r="BF214" s="828">
        <v>42255</v>
      </c>
      <c r="BH214" s="1296" t="s">
        <v>8370</v>
      </c>
      <c r="BR214" s="51"/>
      <c r="BS214" s="51"/>
      <c r="BT214" s="51"/>
      <c r="BU214" s="51"/>
      <c r="BV214" s="51"/>
      <c r="BW214" s="51"/>
      <c r="BX214" s="51"/>
      <c r="BY214" s="91" t="s">
        <v>1295</v>
      </c>
      <c r="BZ214" s="51" t="s">
        <v>1485</v>
      </c>
      <c r="CA214" s="51"/>
      <c r="CN214" s="2">
        <v>6335</v>
      </c>
      <c r="CO214" s="489" t="str">
        <f t="shared" si="47"/>
        <v>XPAP - HOT DEALS</v>
      </c>
      <c r="CP214" s="489" t="str">
        <f t="shared" si="48"/>
        <v>XPAP</v>
      </c>
      <c r="CQ214" s="489" t="str">
        <f t="shared" si="49"/>
        <v/>
      </c>
      <c r="CR214" s="489" t="str">
        <f t="shared" si="50"/>
        <v/>
      </c>
      <c r="CS214" s="848">
        <v>0.06</v>
      </c>
      <c r="CV214" s="489">
        <f t="shared" si="52"/>
        <v>6659</v>
      </c>
      <c r="CW214" s="2" t="s">
        <v>6478</v>
      </c>
      <c r="CX214" s="2" t="s">
        <v>6227</v>
      </c>
      <c r="CY214" s="2" t="s">
        <v>2377</v>
      </c>
      <c r="CZ214" s="572" t="s">
        <v>1578</v>
      </c>
      <c r="DA214" s="489"/>
      <c r="DB214" s="2">
        <v>6336</v>
      </c>
      <c r="DC214" s="2" t="s">
        <v>6226</v>
      </c>
      <c r="DD214" s="489"/>
      <c r="DH214" s="2">
        <v>8026</v>
      </c>
      <c r="DI214" s="2" t="s">
        <v>6519</v>
      </c>
      <c r="DJ214" s="2">
        <v>44746</v>
      </c>
      <c r="DK214" s="2">
        <v>15254.508334000004</v>
      </c>
      <c r="DL214" s="2">
        <v>0.34091334049970956</v>
      </c>
      <c r="DN214" s="2">
        <v>8200</v>
      </c>
      <c r="DO214" s="2">
        <v>137550</v>
      </c>
      <c r="DP214" s="2">
        <v>382861.32914900029</v>
      </c>
      <c r="DQ214" s="2">
        <v>2.7834338724027647</v>
      </c>
      <c r="DT214" s="489">
        <f t="shared" si="51"/>
        <v>6335</v>
      </c>
      <c r="DU214" s="2" t="s">
        <v>6805</v>
      </c>
      <c r="DV214" s="2" t="s">
        <v>6806</v>
      </c>
      <c r="DW214" s="2" t="s">
        <v>1671</v>
      </c>
    </row>
    <row r="215" spans="1:127" ht="15.75" thickBot="1">
      <c r="A215" s="1610">
        <v>8185</v>
      </c>
      <c r="B215" s="1612" t="s">
        <v>2578</v>
      </c>
      <c r="C215" s="909" t="str">
        <f t="shared" si="44"/>
        <v/>
      </c>
      <c r="D215" s="1278"/>
      <c r="E215" s="900"/>
      <c r="F215" s="900"/>
      <c r="G215" s="447"/>
      <c r="H215" s="447"/>
      <c r="I215"/>
      <c r="J215" s="1309">
        <v>18</v>
      </c>
      <c r="K215" s="1309" t="s">
        <v>8574</v>
      </c>
      <c r="L215"/>
      <c r="M215"/>
      <c r="N215"/>
      <c r="O215" s="3"/>
      <c r="P215" s="3"/>
      <c r="Q215" s="3"/>
      <c r="R215" s="3"/>
      <c r="S215" s="3"/>
      <c r="T215" s="923"/>
      <c r="U215" s="923"/>
      <c r="V215" s="923"/>
      <c r="W215" s="923"/>
      <c r="X215" s="923"/>
      <c r="Y215" s="923"/>
      <c r="Z215" s="923"/>
      <c r="AA215" s="923"/>
      <c r="AB215" s="923"/>
      <c r="AC215" s="923"/>
      <c r="AD215" s="923"/>
      <c r="AG215" s="489" t="s">
        <v>4050</v>
      </c>
      <c r="AH215" t="s">
        <v>476</v>
      </c>
      <c r="AI215"/>
      <c r="AJ215" t="s">
        <v>1676</v>
      </c>
      <c r="AK215">
        <v>7023</v>
      </c>
      <c r="AL215" t="s">
        <v>291</v>
      </c>
      <c r="AM215" t="s">
        <v>2225</v>
      </c>
      <c r="AN215" t="s">
        <v>2310</v>
      </c>
      <c r="AO215" s="1295" t="str">
        <f t="shared" si="45"/>
        <v>A</v>
      </c>
      <c r="AS215" s="489" t="s">
        <v>4761</v>
      </c>
      <c r="AT215" s="489">
        <v>1</v>
      </c>
      <c r="AU215" s="574"/>
      <c r="AV215" s="574"/>
      <c r="AW215" s="489"/>
      <c r="BB215" s="489" t="str">
        <f t="shared" si="46"/>
        <v>158 - NTRL NEUT HR</v>
      </c>
      <c r="BC215" s="1299" t="s">
        <v>8799</v>
      </c>
      <c r="BD215" s="1298" t="s">
        <v>8800</v>
      </c>
      <c r="BE215" s="1298" t="s">
        <v>8801</v>
      </c>
      <c r="BF215" s="828">
        <v>44314</v>
      </c>
      <c r="BH215" s="1299" t="s">
        <v>8371</v>
      </c>
      <c r="BR215" s="51"/>
      <c r="BS215" s="51"/>
      <c r="BT215" s="51"/>
      <c r="BU215" s="51"/>
      <c r="BV215" s="51"/>
      <c r="BW215" s="51"/>
      <c r="BX215" s="51"/>
      <c r="BY215" s="91" t="s">
        <v>1296</v>
      </c>
      <c r="BZ215" s="51" t="s">
        <v>1368</v>
      </c>
      <c r="CA215" s="51"/>
      <c r="CN215" s="2">
        <v>6336</v>
      </c>
      <c r="CO215" s="489" t="str">
        <f t="shared" si="47"/>
        <v>AMERICANA DECOR &amp; FLORAL</v>
      </c>
      <c r="CP215" s="489" t="str">
        <f t="shared" si="48"/>
        <v>SDCR</v>
      </c>
      <c r="CQ215" s="489">
        <f t="shared" si="49"/>
        <v>136443</v>
      </c>
      <c r="CR215" s="489">
        <f t="shared" si="50"/>
        <v>35615.899902000005</v>
      </c>
      <c r="CS215" s="847">
        <f t="shared" ref="CS215:CS225" si="53">IFERROR(VLOOKUP($CN215,febcube,5,0),DL$3)</f>
        <v>0.26103134570479986</v>
      </c>
      <c r="CV215" s="489">
        <f t="shared" si="52"/>
        <v>6671</v>
      </c>
      <c r="CW215" s="2" t="s">
        <v>6481</v>
      </c>
      <c r="CX215" s="2" t="s">
        <v>6228</v>
      </c>
      <c r="CY215" s="2" t="s">
        <v>2377</v>
      </c>
      <c r="CZ215" s="572" t="s">
        <v>1578</v>
      </c>
      <c r="DA215" s="489"/>
      <c r="DB215" s="2">
        <v>6337</v>
      </c>
      <c r="DC215" s="2" t="s">
        <v>2568</v>
      </c>
      <c r="DD215" s="489"/>
      <c r="DH215" s="2">
        <v>8039</v>
      </c>
      <c r="DI215" s="2" t="s">
        <v>6522</v>
      </c>
      <c r="DJ215" s="2">
        <v>24412</v>
      </c>
      <c r="DK215" s="2">
        <v>6727.7422770000039</v>
      </c>
      <c r="DL215" s="2">
        <v>0.27559160564476504</v>
      </c>
      <c r="DN215" s="2">
        <v>8240</v>
      </c>
      <c r="DO215" s="2">
        <v>26244</v>
      </c>
      <c r="DP215" s="2">
        <v>41241.501821999991</v>
      </c>
      <c r="DQ215" s="2">
        <v>1.571464023090992</v>
      </c>
      <c r="DT215" s="489">
        <f t="shared" si="51"/>
        <v>6336</v>
      </c>
      <c r="DU215" s="2" t="s">
        <v>6474</v>
      </c>
      <c r="DV215" s="2" t="s">
        <v>6226</v>
      </c>
      <c r="DW215" s="2" t="s">
        <v>4038</v>
      </c>
    </row>
    <row r="216" spans="1:127" ht="15.75" thickBot="1">
      <c r="A216" s="1610">
        <v>8186</v>
      </c>
      <c r="B216" s="1612" t="s">
        <v>6692</v>
      </c>
      <c r="C216" s="909" t="str">
        <f t="shared" si="44"/>
        <v/>
      </c>
      <c r="D216" s="1278"/>
      <c r="E216" s="900"/>
      <c r="F216" s="900"/>
      <c r="G216" s="447"/>
      <c r="H216" s="447"/>
      <c r="I216"/>
      <c r="J216" s="1309">
        <v>19</v>
      </c>
      <c r="K216" s="1309" t="s">
        <v>8575</v>
      </c>
      <c r="L216"/>
      <c r="M216"/>
      <c r="N216"/>
      <c r="O216" s="3"/>
      <c r="P216" s="3"/>
      <c r="Q216" s="3"/>
      <c r="R216" s="3"/>
      <c r="S216" s="3"/>
      <c r="T216" s="923"/>
      <c r="U216" s="923"/>
      <c r="V216" s="923"/>
      <c r="W216" s="923"/>
      <c r="X216" s="923"/>
      <c r="Y216" s="923"/>
      <c r="Z216" s="923"/>
      <c r="AA216" s="923"/>
      <c r="AB216" s="923"/>
      <c r="AC216" s="923"/>
      <c r="AD216" s="923"/>
      <c r="AG216" s="489" t="s">
        <v>4050</v>
      </c>
      <c r="AH216" t="s">
        <v>476</v>
      </c>
      <c r="AI216"/>
      <c r="AJ216" t="s">
        <v>1676</v>
      </c>
      <c r="AK216">
        <v>7025</v>
      </c>
      <c r="AL216" t="s">
        <v>1609</v>
      </c>
      <c r="AM216" t="s">
        <v>1676</v>
      </c>
      <c r="AN216" t="s">
        <v>2310</v>
      </c>
      <c r="AO216" s="1295" t="str">
        <f t="shared" si="45"/>
        <v>A</v>
      </c>
      <c r="AS216" s="489" t="s">
        <v>3754</v>
      </c>
      <c r="AT216" s="489">
        <v>1</v>
      </c>
      <c r="AU216" s="574"/>
      <c r="AV216" s="574"/>
      <c r="AW216" s="489"/>
      <c r="BB216" s="489" t="str">
        <f t="shared" si="46"/>
        <v>184 - NATURAL ORGA</v>
      </c>
      <c r="BC216" s="1296" t="s">
        <v>8856</v>
      </c>
      <c r="BD216" s="1297" t="s">
        <v>8857</v>
      </c>
      <c r="BE216" s="1297" t="s">
        <v>8858</v>
      </c>
      <c r="BF216" s="829">
        <v>44389</v>
      </c>
      <c r="BH216" s="1296" t="s">
        <v>9301</v>
      </c>
      <c r="BR216" s="51"/>
      <c r="BS216" s="51"/>
      <c r="BT216" s="51"/>
      <c r="BU216" s="51"/>
      <c r="BV216" s="51"/>
      <c r="BW216" s="51"/>
      <c r="BX216" s="51"/>
      <c r="BY216" s="91" t="s">
        <v>1297</v>
      </c>
      <c r="BZ216" s="51" t="s">
        <v>849</v>
      </c>
      <c r="CA216" s="51"/>
      <c r="CN216" s="2">
        <v>6337</v>
      </c>
      <c r="CO216" s="489" t="str">
        <f t="shared" si="47"/>
        <v>VALENTINES DECOR</v>
      </c>
      <c r="CP216" s="489" t="str">
        <f t="shared" si="48"/>
        <v>SDCR</v>
      </c>
      <c r="CQ216" s="489">
        <f t="shared" si="49"/>
        <v>48</v>
      </c>
      <c r="CR216" s="489">
        <f t="shared" si="50"/>
        <v>0.45513600000000004</v>
      </c>
      <c r="CS216" s="847">
        <f t="shared" si="53"/>
        <v>9.4820000000000008E-3</v>
      </c>
      <c r="CV216" s="489">
        <f t="shared" si="52"/>
        <v>8860</v>
      </c>
      <c r="CW216" s="2" t="s">
        <v>6607</v>
      </c>
      <c r="CX216" s="2" t="s">
        <v>354</v>
      </c>
      <c r="CY216" s="2" t="s">
        <v>1691</v>
      </c>
      <c r="CZ216" s="572" t="s">
        <v>1578</v>
      </c>
      <c r="DA216" s="489"/>
      <c r="DB216" s="2">
        <v>6338</v>
      </c>
      <c r="DC216" s="2" t="s">
        <v>2569</v>
      </c>
      <c r="DD216" s="489"/>
      <c r="DH216" s="2">
        <v>8047</v>
      </c>
      <c r="DI216" s="2" t="s">
        <v>6524</v>
      </c>
      <c r="DJ216" s="2">
        <v>43751</v>
      </c>
      <c r="DK216" s="2">
        <v>11024.453043</v>
      </c>
      <c r="DL216" s="2">
        <v>0.251981738543119</v>
      </c>
      <c r="DN216" s="2">
        <v>8241</v>
      </c>
      <c r="DO216" s="2">
        <v>52155</v>
      </c>
      <c r="DP216" s="2">
        <v>23312.167168000018</v>
      </c>
      <c r="DQ216" s="2">
        <v>0.44697856711724704</v>
      </c>
      <c r="DT216" s="489">
        <f t="shared" si="51"/>
        <v>6337</v>
      </c>
      <c r="DU216" s="2" t="s">
        <v>6475</v>
      </c>
      <c r="DV216" s="2" t="s">
        <v>2568</v>
      </c>
      <c r="DW216" s="2" t="s">
        <v>4038</v>
      </c>
    </row>
    <row r="217" spans="1:127" ht="15.75" thickBot="1">
      <c r="A217" s="1610">
        <v>8190</v>
      </c>
      <c r="B217" s="1612" t="s">
        <v>6693</v>
      </c>
      <c r="C217" s="909" t="str">
        <f t="shared" si="44"/>
        <v/>
      </c>
      <c r="D217" s="1278"/>
      <c r="E217" s="900"/>
      <c r="F217" s="900"/>
      <c r="G217" s="447"/>
      <c r="H217" s="447"/>
      <c r="I217"/>
      <c r="J217" s="1310">
        <v>20</v>
      </c>
      <c r="K217" s="1310" t="s">
        <v>8576</v>
      </c>
      <c r="L217"/>
      <c r="M217"/>
      <c r="N217"/>
      <c r="O217" s="3"/>
      <c r="P217" s="3"/>
      <c r="Q217" s="3"/>
      <c r="R217" s="3"/>
      <c r="S217" s="3"/>
      <c r="T217" s="923"/>
      <c r="U217" s="923"/>
      <c r="V217" s="923"/>
      <c r="W217" s="923"/>
      <c r="X217" s="923"/>
      <c r="Y217" s="923"/>
      <c r="Z217" s="923"/>
      <c r="AA217" s="923"/>
      <c r="AB217" s="923"/>
      <c r="AC217" s="923"/>
      <c r="AD217" s="923"/>
      <c r="AG217" s="489" t="s">
        <v>4050</v>
      </c>
      <c r="AH217" t="s">
        <v>476</v>
      </c>
      <c r="AI217"/>
      <c r="AJ217" t="s">
        <v>1676</v>
      </c>
      <c r="AK217">
        <v>7026</v>
      </c>
      <c r="AL217" t="s">
        <v>1611</v>
      </c>
      <c r="AM217" t="s">
        <v>2225</v>
      </c>
      <c r="AN217" t="s">
        <v>2310</v>
      </c>
      <c r="AO217" s="1295" t="str">
        <f t="shared" si="45"/>
        <v>A</v>
      </c>
      <c r="AS217" s="489" t="s">
        <v>3760</v>
      </c>
      <c r="AT217" s="489">
        <v>1</v>
      </c>
      <c r="AU217" s="574"/>
      <c r="AV217" s="574"/>
      <c r="AW217" s="489"/>
      <c r="BB217" s="489" t="str">
        <f t="shared" si="46"/>
        <v>51 - NAUTICAL</v>
      </c>
      <c r="BC217" s="1296" t="s">
        <v>5262</v>
      </c>
      <c r="BD217" s="1297" t="s">
        <v>5263</v>
      </c>
      <c r="BE217" s="1297" t="s">
        <v>5263</v>
      </c>
      <c r="BF217" s="829">
        <v>42523</v>
      </c>
      <c r="BH217" s="1299" t="s">
        <v>5363</v>
      </c>
      <c r="BR217" s="51"/>
      <c r="BS217" s="51"/>
      <c r="BT217" s="51"/>
      <c r="BU217" s="51"/>
      <c r="BV217" s="51"/>
      <c r="BW217" s="51"/>
      <c r="BX217" s="51"/>
      <c r="BY217" s="91" t="s">
        <v>1298</v>
      </c>
      <c r="BZ217" s="51" t="s">
        <v>1486</v>
      </c>
      <c r="CA217" s="51"/>
      <c r="CN217" s="2">
        <v>6338</v>
      </c>
      <c r="CO217" s="489" t="str">
        <f t="shared" si="47"/>
        <v>MARDI GRAS DECOR</v>
      </c>
      <c r="CP217" s="489" t="str">
        <f t="shared" si="48"/>
        <v>SDCR</v>
      </c>
      <c r="CQ217" s="489">
        <f t="shared" si="49"/>
        <v>246</v>
      </c>
      <c r="CR217" s="489">
        <f t="shared" si="50"/>
        <v>162.72601600000002</v>
      </c>
      <c r="CS217" s="847">
        <f t="shared" si="53"/>
        <v>0.66148786991869923</v>
      </c>
      <c r="CV217" s="489">
        <f t="shared" si="52"/>
        <v>8862</v>
      </c>
      <c r="CW217" s="2" t="s">
        <v>6608</v>
      </c>
      <c r="CX217" s="2" t="s">
        <v>355</v>
      </c>
      <c r="CY217" s="2" t="s">
        <v>1691</v>
      </c>
      <c r="CZ217" s="572" t="s">
        <v>1578</v>
      </c>
      <c r="DA217" s="489"/>
      <c r="DB217" s="2">
        <v>6435</v>
      </c>
      <c r="DC217" s="2" t="s">
        <v>1607</v>
      </c>
      <c r="DD217" s="489"/>
      <c r="DH217" s="2">
        <v>8052</v>
      </c>
      <c r="DI217" s="2" t="s">
        <v>6525</v>
      </c>
      <c r="DJ217" s="2">
        <v>45516</v>
      </c>
      <c r="DK217" s="2">
        <v>21164.998777999994</v>
      </c>
      <c r="DL217" s="2">
        <v>0.46500129137006752</v>
      </c>
      <c r="DN217" s="2">
        <v>8251</v>
      </c>
      <c r="DO217" s="2">
        <v>67528</v>
      </c>
      <c r="DP217" s="2">
        <v>31108.281635000007</v>
      </c>
      <c r="DQ217" s="2">
        <v>0.46067233791908552</v>
      </c>
      <c r="DT217" s="489">
        <f t="shared" si="51"/>
        <v>6338</v>
      </c>
      <c r="DU217" s="2" t="s">
        <v>6476</v>
      </c>
      <c r="DV217" s="2" t="s">
        <v>2569</v>
      </c>
      <c r="DW217" s="2" t="s">
        <v>4038</v>
      </c>
    </row>
    <row r="218" spans="1:127" ht="15.75" thickBot="1">
      <c r="A218" s="1610">
        <v>8194</v>
      </c>
      <c r="B218" s="1612" t="s">
        <v>6695</v>
      </c>
      <c r="C218" s="909" t="str">
        <f t="shared" si="44"/>
        <v/>
      </c>
      <c r="D218" s="1278"/>
      <c r="E218" s="900"/>
      <c r="F218" s="900"/>
      <c r="G218" s="447"/>
      <c r="H218" s="447"/>
      <c r="I218"/>
      <c r="J218" s="1310">
        <v>21</v>
      </c>
      <c r="K218" s="1310" t="s">
        <v>8577</v>
      </c>
      <c r="L218"/>
      <c r="M218"/>
      <c r="N218"/>
      <c r="O218" s="3"/>
      <c r="P218" s="3"/>
      <c r="Q218" s="3"/>
      <c r="R218" s="3"/>
      <c r="S218" s="3"/>
      <c r="T218" s="923"/>
      <c r="U218" s="923"/>
      <c r="V218" s="923"/>
      <c r="W218" s="923"/>
      <c r="X218" s="923"/>
      <c r="Y218" s="923"/>
      <c r="Z218" s="923"/>
      <c r="AA218" s="923"/>
      <c r="AB218" s="923"/>
      <c r="AC218" s="923"/>
      <c r="AD218" s="923"/>
      <c r="AG218" s="489" t="s">
        <v>4050</v>
      </c>
      <c r="AH218" t="s">
        <v>476</v>
      </c>
      <c r="AI218"/>
      <c r="AJ218" t="s">
        <v>1676</v>
      </c>
      <c r="AK218">
        <v>7027</v>
      </c>
      <c r="AL218" t="s">
        <v>1612</v>
      </c>
      <c r="AM218" t="s">
        <v>2225</v>
      </c>
      <c r="AN218" t="s">
        <v>2310</v>
      </c>
      <c r="AO218" s="1295" t="str">
        <f t="shared" si="45"/>
        <v>A</v>
      </c>
      <c r="AS218" s="489" t="s">
        <v>4217</v>
      </c>
      <c r="AT218" s="489">
        <v>1</v>
      </c>
      <c r="AU218" s="574"/>
      <c r="AV218" s="574"/>
      <c r="AW218" s="489"/>
      <c r="BB218" s="489" t="str">
        <f t="shared" si="46"/>
        <v>191 - NAUTICAL ESC</v>
      </c>
      <c r="BC218" s="1296" t="s">
        <v>8876</v>
      </c>
      <c r="BD218" s="1297" t="s">
        <v>8877</v>
      </c>
      <c r="BE218" s="1297" t="s">
        <v>8878</v>
      </c>
      <c r="BF218" s="829">
        <v>44389</v>
      </c>
      <c r="BH218" s="1296" t="s">
        <v>9025</v>
      </c>
      <c r="BR218" s="51"/>
      <c r="BS218" s="51"/>
      <c r="BT218" s="51"/>
      <c r="BU218" s="51"/>
      <c r="BV218" s="51"/>
      <c r="BW218" s="51"/>
      <c r="BX218" s="51"/>
      <c r="BY218" s="91" t="s">
        <v>1299</v>
      </c>
      <c r="BZ218" s="51" t="s">
        <v>1489</v>
      </c>
      <c r="CA218" s="51"/>
      <c r="CN218" s="2">
        <v>6435</v>
      </c>
      <c r="CO218" s="489" t="str">
        <f t="shared" si="47"/>
        <v>WMN SOCKS FALL/WINTER</v>
      </c>
      <c r="CP218" s="489" t="str">
        <f t="shared" si="48"/>
        <v>ACCY</v>
      </c>
      <c r="CQ218" s="489">
        <f t="shared" si="49"/>
        <v>1185758</v>
      </c>
      <c r="CR218" s="489">
        <f t="shared" si="50"/>
        <v>58213.902561999937</v>
      </c>
      <c r="CS218" s="847">
        <f t="shared" si="53"/>
        <v>4.9094252420814312E-2</v>
      </c>
      <c r="CV218" s="489">
        <f t="shared" si="52"/>
        <v>8863</v>
      </c>
      <c r="CW218" s="2" t="s">
        <v>6609</v>
      </c>
      <c r="CX218" s="2" t="s">
        <v>356</v>
      </c>
      <c r="CY218" s="2" t="s">
        <v>1691</v>
      </c>
      <c r="CZ218" s="572" t="s">
        <v>1578</v>
      </c>
      <c r="DA218" s="489"/>
      <c r="DB218" s="2">
        <v>6659</v>
      </c>
      <c r="DC218" s="2" t="s">
        <v>6227</v>
      </c>
      <c r="DD218" s="489"/>
      <c r="DH218" s="2">
        <v>8101</v>
      </c>
      <c r="DI218" s="2" t="s">
        <v>6526</v>
      </c>
      <c r="DJ218" s="2">
        <v>190172</v>
      </c>
      <c r="DK218" s="2">
        <v>409216.99570400018</v>
      </c>
      <c r="DL218" s="2">
        <v>2.1518256930778463</v>
      </c>
      <c r="DN218" s="2">
        <v>8266</v>
      </c>
      <c r="DO218" s="2">
        <v>45112</v>
      </c>
      <c r="DP218" s="2">
        <v>73009.541429000004</v>
      </c>
      <c r="DQ218" s="2">
        <v>1.6184062207173258</v>
      </c>
      <c r="DT218" s="489">
        <f t="shared" si="51"/>
        <v>6435</v>
      </c>
      <c r="DU218" s="2" t="s">
        <v>6477</v>
      </c>
      <c r="DV218" s="2" t="s">
        <v>1607</v>
      </c>
      <c r="DW218" s="2" t="s">
        <v>1664</v>
      </c>
    </row>
    <row r="219" spans="1:127" ht="15.75" thickBot="1">
      <c r="A219" s="1610">
        <v>8195</v>
      </c>
      <c r="B219" s="1612" t="s">
        <v>6655</v>
      </c>
      <c r="C219" s="909" t="str">
        <f t="shared" si="44"/>
        <v/>
      </c>
      <c r="D219" s="1278"/>
      <c r="E219" s="900"/>
      <c r="F219" s="900"/>
      <c r="G219" s="447"/>
      <c r="H219" s="447"/>
      <c r="I219"/>
      <c r="J219" s="1310">
        <v>22</v>
      </c>
      <c r="K219" s="1310" t="s">
        <v>8578</v>
      </c>
      <c r="L219"/>
      <c r="M219"/>
      <c r="N219"/>
      <c r="O219" s="3"/>
      <c r="P219" s="3"/>
      <c r="Q219" s="3"/>
      <c r="R219" s="3"/>
      <c r="S219" s="3"/>
      <c r="T219" s="923"/>
      <c r="U219" s="923"/>
      <c r="V219" s="923"/>
      <c r="W219" s="923"/>
      <c r="X219" s="923"/>
      <c r="Y219" s="923"/>
      <c r="Z219" s="923"/>
      <c r="AA219" s="923"/>
      <c r="AB219" s="923"/>
      <c r="AC219" s="923"/>
      <c r="AD219" s="923"/>
      <c r="AG219" s="489" t="s">
        <v>4050</v>
      </c>
      <c r="AH219" t="s">
        <v>476</v>
      </c>
      <c r="AI219"/>
      <c r="AJ219" t="s">
        <v>1676</v>
      </c>
      <c r="AK219">
        <v>7028</v>
      </c>
      <c r="AL219" t="s">
        <v>1613</v>
      </c>
      <c r="AM219" t="s">
        <v>2225</v>
      </c>
      <c r="AN219" t="s">
        <v>2310</v>
      </c>
      <c r="AO219" s="1295" t="str">
        <f t="shared" si="45"/>
        <v>A</v>
      </c>
      <c r="AS219" s="489" t="s">
        <v>3761</v>
      </c>
      <c r="AT219" s="489">
        <v>1</v>
      </c>
      <c r="AU219" s="574"/>
      <c r="AV219" s="574"/>
      <c r="AW219" s="489"/>
      <c r="BB219" s="489" t="str">
        <f t="shared" si="46"/>
        <v>269 - NAUTICL TRAV</v>
      </c>
      <c r="BC219" s="1296" t="s">
        <v>9578</v>
      </c>
      <c r="BD219" s="1297" t="s">
        <v>9579</v>
      </c>
      <c r="BE219" s="1297" t="s">
        <v>9580</v>
      </c>
      <c r="BF219" s="829">
        <v>44715</v>
      </c>
      <c r="BH219" s="1299" t="s">
        <v>1666</v>
      </c>
      <c r="BR219" s="51"/>
      <c r="BS219" s="51"/>
      <c r="BT219" s="51"/>
      <c r="BU219" s="51"/>
      <c r="BV219" s="51"/>
      <c r="BW219" s="51"/>
      <c r="BX219" s="51"/>
      <c r="BY219" s="91" t="s">
        <v>1300</v>
      </c>
      <c r="BZ219" s="51" t="s">
        <v>1480</v>
      </c>
      <c r="CA219" s="51"/>
      <c r="CN219" s="2">
        <v>6659</v>
      </c>
      <c r="CO219" s="489" t="str">
        <f t="shared" si="47"/>
        <v>PATIO ACCESSORIES</v>
      </c>
      <c r="CP219" s="489" t="str">
        <f t="shared" si="48"/>
        <v>PLTR</v>
      </c>
      <c r="CQ219" s="489">
        <f t="shared" si="49"/>
        <v>28323</v>
      </c>
      <c r="CR219" s="489">
        <f t="shared" si="50"/>
        <v>46884.785319000002</v>
      </c>
      <c r="CS219" s="847">
        <f t="shared" si="53"/>
        <v>1.6553608487448364</v>
      </c>
      <c r="CV219" s="489">
        <f t="shared" si="52"/>
        <v>8864</v>
      </c>
      <c r="CW219" s="2" t="s">
        <v>6610</v>
      </c>
      <c r="CX219" s="2" t="s">
        <v>357</v>
      </c>
      <c r="CY219" s="2" t="s">
        <v>1691</v>
      </c>
      <c r="CZ219" s="572" t="s">
        <v>1578</v>
      </c>
      <c r="DA219" s="489"/>
      <c r="DB219" s="2">
        <v>6667</v>
      </c>
      <c r="DC219" s="2" t="s">
        <v>2570</v>
      </c>
      <c r="DD219" s="489"/>
      <c r="DH219" s="2">
        <v>8103</v>
      </c>
      <c r="DI219" s="2" t="s">
        <v>6527</v>
      </c>
      <c r="DJ219" s="2">
        <v>523808</v>
      </c>
      <c r="DK219" s="2">
        <v>856145.48417399998</v>
      </c>
      <c r="DL219" s="2">
        <v>1.6344643155010996</v>
      </c>
      <c r="DN219" s="2">
        <v>8268</v>
      </c>
      <c r="DO219" s="2">
        <v>33079</v>
      </c>
      <c r="DP219" s="2">
        <v>25795.730389999993</v>
      </c>
      <c r="DQ219" s="2">
        <v>0.77982195320293823</v>
      </c>
      <c r="DT219" s="489">
        <f t="shared" si="51"/>
        <v>6659</v>
      </c>
      <c r="DU219" s="2" t="s">
        <v>6478</v>
      </c>
      <c r="DV219" s="2" t="s">
        <v>6227</v>
      </c>
      <c r="DW219" s="2" t="s">
        <v>2377</v>
      </c>
    </row>
    <row r="220" spans="1:127" ht="15.75" thickBot="1">
      <c r="A220" s="1610">
        <v>8196</v>
      </c>
      <c r="B220" s="1612" t="s">
        <v>312</v>
      </c>
      <c r="C220" s="909" t="str">
        <f t="shared" si="44"/>
        <v/>
      </c>
      <c r="D220" s="1278"/>
      <c r="E220" s="900"/>
      <c r="F220" s="900"/>
      <c r="G220" s="447"/>
      <c r="H220" s="447"/>
      <c r="I220"/>
      <c r="J220" s="1310">
        <v>23</v>
      </c>
      <c r="K220" s="1310" t="s">
        <v>8579</v>
      </c>
      <c r="L220"/>
      <c r="M220"/>
      <c r="N220"/>
      <c r="O220" s="3"/>
      <c r="P220" s="3"/>
      <c r="Q220" s="3"/>
      <c r="R220" s="3"/>
      <c r="S220" s="3"/>
      <c r="T220" s="923"/>
      <c r="U220" s="923"/>
      <c r="V220" s="923"/>
      <c r="W220" s="923"/>
      <c r="X220" s="923"/>
      <c r="Y220" s="923"/>
      <c r="Z220" s="923"/>
      <c r="AA220" s="923"/>
      <c r="AB220" s="923"/>
      <c r="AC220" s="923"/>
      <c r="AD220" s="923"/>
      <c r="AG220" s="489" t="s">
        <v>4050</v>
      </c>
      <c r="AH220" t="s">
        <v>476</v>
      </c>
      <c r="AI220"/>
      <c r="AJ220" t="s">
        <v>1676</v>
      </c>
      <c r="AK220">
        <v>7034</v>
      </c>
      <c r="AL220" t="s">
        <v>293</v>
      </c>
      <c r="AM220" t="s">
        <v>2225</v>
      </c>
      <c r="AN220" t="s">
        <v>2310</v>
      </c>
      <c r="AO220" s="1295" t="str">
        <f t="shared" si="45"/>
        <v>A</v>
      </c>
      <c r="AS220" s="489" t="s">
        <v>3768</v>
      </c>
      <c r="AT220" s="489">
        <v>1</v>
      </c>
      <c r="AU220" s="574"/>
      <c r="AV220" s="574"/>
      <c r="AW220" s="489"/>
      <c r="BB220" s="489" t="str">
        <f t="shared" si="46"/>
        <v>47 - NBA</v>
      </c>
      <c r="BC220" s="1296" t="s">
        <v>5254</v>
      </c>
      <c r="BD220" s="1297" t="s">
        <v>5255</v>
      </c>
      <c r="BE220" s="1297" t="s">
        <v>5255</v>
      </c>
      <c r="BF220" s="829">
        <v>42466</v>
      </c>
      <c r="BH220" s="1296" t="s">
        <v>5628</v>
      </c>
      <c r="BR220" s="51"/>
      <c r="BS220" s="51"/>
      <c r="BT220" s="51"/>
      <c r="BU220" s="51"/>
      <c r="BV220" s="51"/>
      <c r="BW220" s="51"/>
      <c r="BX220" s="51"/>
      <c r="BY220" s="91" t="s">
        <v>1301</v>
      </c>
      <c r="BZ220" s="51" t="s">
        <v>1482</v>
      </c>
      <c r="CA220" s="51"/>
      <c r="CN220" s="2">
        <v>6667</v>
      </c>
      <c r="CO220" s="489" t="str">
        <f t="shared" si="47"/>
        <v>UMBRELLA BASES</v>
      </c>
      <c r="CP220" s="489" t="str">
        <f t="shared" si="48"/>
        <v>LGFN</v>
      </c>
      <c r="CQ220" s="489">
        <f t="shared" si="49"/>
        <v>53119</v>
      </c>
      <c r="CR220" s="489">
        <f t="shared" si="50"/>
        <v>49024.638046000015</v>
      </c>
      <c r="CS220" s="847">
        <f t="shared" si="53"/>
        <v>0.92292095193810153</v>
      </c>
      <c r="CV220" s="489">
        <f t="shared" si="52"/>
        <v>8865</v>
      </c>
      <c r="CW220" s="2" t="s">
        <v>6611</v>
      </c>
      <c r="CX220" s="2" t="s">
        <v>358</v>
      </c>
      <c r="CY220" s="2" t="s">
        <v>1691</v>
      </c>
      <c r="CZ220" s="572" t="s">
        <v>1578</v>
      </c>
      <c r="DA220" s="489"/>
      <c r="DB220" s="2">
        <v>6669</v>
      </c>
      <c r="DC220" s="2" t="s">
        <v>281</v>
      </c>
      <c r="DD220" s="489"/>
      <c r="DH220" s="2">
        <v>8110</v>
      </c>
      <c r="DI220" s="2" t="s">
        <v>6528</v>
      </c>
      <c r="DJ220" s="2">
        <v>147154</v>
      </c>
      <c r="DK220" s="2">
        <v>167734.50371400002</v>
      </c>
      <c r="DL220" s="2">
        <v>1.1398569098631368</v>
      </c>
      <c r="DN220" s="2">
        <v>8269</v>
      </c>
      <c r="DO220" s="2">
        <v>39466</v>
      </c>
      <c r="DP220" s="2">
        <v>20064.197599999996</v>
      </c>
      <c r="DQ220" s="2">
        <v>0.50839197283737891</v>
      </c>
      <c r="DT220" s="489">
        <f t="shared" si="51"/>
        <v>6667</v>
      </c>
      <c r="DU220" s="2" t="s">
        <v>6479</v>
      </c>
      <c r="DV220" s="2" t="s">
        <v>2570</v>
      </c>
      <c r="DW220" s="2" t="s">
        <v>1673</v>
      </c>
    </row>
    <row r="221" spans="1:127" ht="15.75" thickBot="1">
      <c r="A221" s="1610">
        <v>8200</v>
      </c>
      <c r="B221" s="1612" t="s">
        <v>6544</v>
      </c>
      <c r="C221" s="909" t="str">
        <f>IFERROR(IF(VLOOKUP(#REF!,nobreakpack,1,0)=#REF!,"No",""),"")</f>
        <v/>
      </c>
      <c r="D221" s="1278"/>
      <c r="E221" s="900"/>
      <c r="F221" s="900"/>
      <c r="G221" s="447"/>
      <c r="H221" s="447"/>
      <c r="I221"/>
      <c r="J221" s="1310">
        <v>24</v>
      </c>
      <c r="K221" s="1310" t="s">
        <v>8580</v>
      </c>
      <c r="L221"/>
      <c r="M221"/>
      <c r="N221"/>
      <c r="O221" s="3"/>
      <c r="P221" s="3"/>
      <c r="Q221" s="3"/>
      <c r="R221" s="3"/>
      <c r="S221" s="3"/>
      <c r="T221" s="923"/>
      <c r="U221" s="923"/>
      <c r="V221" s="923"/>
      <c r="W221" s="923"/>
      <c r="X221" s="923"/>
      <c r="Y221" s="923"/>
      <c r="Z221" s="923"/>
      <c r="AA221" s="923"/>
      <c r="AB221" s="923"/>
      <c r="AC221" s="923"/>
      <c r="AD221" s="923"/>
      <c r="AG221" s="489" t="s">
        <v>4050</v>
      </c>
      <c r="AH221" t="s">
        <v>476</v>
      </c>
      <c r="AI221"/>
      <c r="AJ221" t="s">
        <v>1664</v>
      </c>
      <c r="AK221">
        <v>7110</v>
      </c>
      <c r="AL221" t="s">
        <v>2574</v>
      </c>
      <c r="AM221" t="s">
        <v>1639</v>
      </c>
      <c r="AN221" t="s">
        <v>1653</v>
      </c>
      <c r="AO221" s="1295" t="str">
        <f t="shared" si="45"/>
        <v>P</v>
      </c>
      <c r="AS221" s="489" t="s">
        <v>4218</v>
      </c>
      <c r="AT221" s="489">
        <v>1</v>
      </c>
      <c r="AU221" s="574"/>
      <c r="AV221" s="574"/>
      <c r="AW221" s="489"/>
      <c r="BB221" s="489" t="str">
        <f t="shared" si="46"/>
        <v>50 - NCAA</v>
      </c>
      <c r="BC221" s="1299" t="s">
        <v>5260</v>
      </c>
      <c r="BD221" s="1298" t="s">
        <v>5261</v>
      </c>
      <c r="BE221" s="1298" t="s">
        <v>5261</v>
      </c>
      <c r="BF221" s="828">
        <v>42466</v>
      </c>
      <c r="BH221" s="1299" t="s">
        <v>5629</v>
      </c>
      <c r="BR221" s="51"/>
      <c r="BS221" s="51"/>
      <c r="BT221" s="51"/>
      <c r="BU221" s="51"/>
      <c r="BV221" s="51"/>
      <c r="BW221" s="51"/>
      <c r="BX221" s="51"/>
      <c r="BY221" s="91" t="s">
        <v>1302</v>
      </c>
      <c r="BZ221" s="51" t="s">
        <v>1491</v>
      </c>
      <c r="CA221" s="51"/>
      <c r="CN221" s="2">
        <v>6669</v>
      </c>
      <c r="CO221" s="489" t="str">
        <f t="shared" si="47"/>
        <v>SMALL PATIO</v>
      </c>
      <c r="CP221" s="489" t="str">
        <f t="shared" si="48"/>
        <v>LGFN</v>
      </c>
      <c r="CQ221" s="489">
        <f t="shared" si="49"/>
        <v>180498</v>
      </c>
      <c r="CR221" s="489">
        <f t="shared" si="50"/>
        <v>525835.77570000023</v>
      </c>
      <c r="CS221" s="847">
        <f t="shared" si="53"/>
        <v>2.9132498736828123</v>
      </c>
      <c r="CV221" s="489">
        <f t="shared" si="52"/>
        <v>8866</v>
      </c>
      <c r="CW221" s="2" t="s">
        <v>6612</v>
      </c>
      <c r="CX221" s="2" t="s">
        <v>359</v>
      </c>
      <c r="CY221" s="2" t="s">
        <v>1691</v>
      </c>
      <c r="CZ221" s="572" t="s">
        <v>1578</v>
      </c>
      <c r="DA221" s="489"/>
      <c r="DB221" s="2">
        <v>6671</v>
      </c>
      <c r="DC221" s="2" t="s">
        <v>6228</v>
      </c>
      <c r="DD221" s="489"/>
      <c r="DH221" s="2">
        <v>8112</v>
      </c>
      <c r="DI221" s="2" t="s">
        <v>6529</v>
      </c>
      <c r="DJ221" s="2">
        <v>75286</v>
      </c>
      <c r="DK221" s="2">
        <v>81368.810558000041</v>
      </c>
      <c r="DL221" s="2">
        <v>1.0807960385463438</v>
      </c>
      <c r="DN221" s="2">
        <v>8320</v>
      </c>
      <c r="DO221" s="2">
        <v>286887</v>
      </c>
      <c r="DP221" s="2">
        <v>269523.95907699998</v>
      </c>
      <c r="DQ221" s="2">
        <v>0.93947777026146173</v>
      </c>
      <c r="DT221" s="489">
        <f t="shared" si="51"/>
        <v>6669</v>
      </c>
      <c r="DU221" s="2" t="s">
        <v>6480</v>
      </c>
      <c r="DV221" s="2" t="s">
        <v>281</v>
      </c>
      <c r="DW221" s="2" t="s">
        <v>1673</v>
      </c>
    </row>
    <row r="222" spans="1:127">
      <c r="A222" s="1610">
        <v>8220</v>
      </c>
      <c r="B222" s="1612" t="s">
        <v>6670</v>
      </c>
      <c r="C222" s="909" t="str">
        <f t="shared" ref="C222:C254" si="54">IFERROR(IF(VLOOKUP(A209,nobreakpack,1,0)=A209,"No",""),"")</f>
        <v/>
      </c>
      <c r="D222" s="1278"/>
      <c r="E222" s="900"/>
      <c r="F222" s="900"/>
      <c r="G222" s="447"/>
      <c r="H222" s="447"/>
      <c r="I222"/>
      <c r="J222"/>
      <c r="K222"/>
      <c r="L222"/>
      <c r="M222"/>
      <c r="N222"/>
      <c r="O222" s="3"/>
      <c r="P222" s="3"/>
      <c r="Q222" s="3"/>
      <c r="R222" s="3"/>
      <c r="S222" s="3"/>
      <c r="T222" s="923"/>
      <c r="U222" s="923"/>
      <c r="V222" s="923"/>
      <c r="W222" s="923"/>
      <c r="X222" s="923"/>
      <c r="Y222" s="923"/>
      <c r="Z222" s="923"/>
      <c r="AA222" s="923"/>
      <c r="AB222" s="923"/>
      <c r="AC222" s="923"/>
      <c r="AD222" s="923"/>
      <c r="AG222" s="489" t="s">
        <v>4050</v>
      </c>
      <c r="AH222" t="s">
        <v>476</v>
      </c>
      <c r="AI222"/>
      <c r="AJ222" t="s">
        <v>1664</v>
      </c>
      <c r="AK222">
        <v>7150</v>
      </c>
      <c r="AL222" t="s">
        <v>2575</v>
      </c>
      <c r="AM222" t="s">
        <v>1639</v>
      </c>
      <c r="AN222" t="s">
        <v>1653</v>
      </c>
      <c r="AO222" s="1295" t="str">
        <f t="shared" si="45"/>
        <v>P</v>
      </c>
      <c r="AS222" s="489" t="s">
        <v>3782</v>
      </c>
      <c r="AT222" s="489">
        <v>1</v>
      </c>
      <c r="AU222" s="574"/>
      <c r="AV222" s="574"/>
      <c r="AW222" s="489"/>
      <c r="BB222" s="489" t="str">
        <f t="shared" si="46"/>
        <v>150 - NEWTRADITION</v>
      </c>
      <c r="BC222" s="1299" t="s">
        <v>8779</v>
      </c>
      <c r="BD222" s="1298" t="s">
        <v>8780</v>
      </c>
      <c r="BE222" s="1298" t="s">
        <v>8781</v>
      </c>
      <c r="BF222" s="828">
        <v>44314</v>
      </c>
      <c r="BH222" s="1296" t="s">
        <v>8372</v>
      </c>
      <c r="BR222" s="51"/>
      <c r="BS222" s="51"/>
      <c r="BT222" s="51"/>
      <c r="BU222" s="51"/>
      <c r="BV222" s="51"/>
      <c r="BW222" s="51"/>
      <c r="BX222" s="51"/>
      <c r="BY222" s="91" t="s">
        <v>1303</v>
      </c>
      <c r="BZ222" s="51" t="s">
        <v>1490</v>
      </c>
      <c r="CA222" s="51"/>
      <c r="CN222" s="2">
        <v>6671</v>
      </c>
      <c r="CO222" s="489" t="str">
        <f t="shared" si="47"/>
        <v>OUTDOOR PLANTERS</v>
      </c>
      <c r="CP222" s="489" t="str">
        <f t="shared" si="48"/>
        <v>PLTR</v>
      </c>
      <c r="CQ222" s="489">
        <f t="shared" si="49"/>
        <v>578143</v>
      </c>
      <c r="CR222" s="489">
        <f t="shared" si="50"/>
        <v>418774.66052700015</v>
      </c>
      <c r="CS222" s="847">
        <f t="shared" si="53"/>
        <v>0.72434442780938302</v>
      </c>
      <c r="CV222" s="489">
        <f t="shared" si="52"/>
        <v>8870</v>
      </c>
      <c r="CW222" s="2" t="s">
        <v>6613</v>
      </c>
      <c r="CX222" s="2" t="s">
        <v>360</v>
      </c>
      <c r="CY222" s="2" t="s">
        <v>1691</v>
      </c>
      <c r="CZ222" s="572" t="s">
        <v>1578</v>
      </c>
      <c r="DA222" s="489"/>
      <c r="DB222" s="2">
        <v>6672</v>
      </c>
      <c r="DC222" s="2" t="s">
        <v>232</v>
      </c>
      <c r="DD222" s="489"/>
      <c r="DH222" s="2">
        <v>8114</v>
      </c>
      <c r="DI222" s="2" t="s">
        <v>6530</v>
      </c>
      <c r="DJ222" s="2">
        <v>140520</v>
      </c>
      <c r="DK222" s="2">
        <v>147293.783994</v>
      </c>
      <c r="DL222" s="2">
        <v>1.0482051237830914</v>
      </c>
      <c r="DN222" s="2">
        <v>8500</v>
      </c>
      <c r="DO222" s="2">
        <v>1280322</v>
      </c>
      <c r="DP222" s="2">
        <v>177545.17136199964</v>
      </c>
      <c r="DQ222" s="2">
        <v>0.13867228038102886</v>
      </c>
      <c r="DT222" s="489">
        <f t="shared" si="51"/>
        <v>6671</v>
      </c>
      <c r="DU222" s="2" t="s">
        <v>6481</v>
      </c>
      <c r="DV222" s="2" t="s">
        <v>6228</v>
      </c>
      <c r="DW222" s="2" t="s">
        <v>2377</v>
      </c>
    </row>
    <row r="223" spans="1:127">
      <c r="A223" s="1610">
        <v>8221</v>
      </c>
      <c r="B223" s="1612" t="s">
        <v>6672</v>
      </c>
      <c r="C223" s="909" t="str">
        <f t="shared" si="54"/>
        <v/>
      </c>
      <c r="D223" s="1278"/>
      <c r="E223" s="900"/>
      <c r="F223" s="900"/>
      <c r="G223" s="447"/>
      <c r="H223" s="447"/>
      <c r="I223"/>
      <c r="J223"/>
      <c r="K223"/>
      <c r="L223"/>
      <c r="M223"/>
      <c r="N223"/>
      <c r="O223" s="3"/>
      <c r="P223" s="3"/>
      <c r="Q223" s="3"/>
      <c r="R223" s="3"/>
      <c r="S223" s="3"/>
      <c r="T223" s="923"/>
      <c r="U223" s="923"/>
      <c r="V223" s="923"/>
      <c r="W223" s="923"/>
      <c r="X223" s="923"/>
      <c r="Y223" s="923"/>
      <c r="Z223" s="923"/>
      <c r="AA223" s="923"/>
      <c r="AB223" s="923"/>
      <c r="AC223" s="923"/>
      <c r="AD223" s="923"/>
      <c r="AG223" s="489" t="s">
        <v>4050</v>
      </c>
      <c r="AH223" t="s">
        <v>5172</v>
      </c>
      <c r="AI223"/>
      <c r="AJ223" t="s">
        <v>1664</v>
      </c>
      <c r="AK223">
        <v>7190</v>
      </c>
      <c r="AL223" t="s">
        <v>6229</v>
      </c>
      <c r="AM223" t="s">
        <v>1639</v>
      </c>
      <c r="AN223" t="s">
        <v>1653</v>
      </c>
      <c r="AO223" s="1295" t="str">
        <f t="shared" si="45"/>
        <v>P</v>
      </c>
      <c r="AS223" s="489" t="s">
        <v>3785</v>
      </c>
      <c r="AT223" s="489">
        <v>1</v>
      </c>
      <c r="AU223" s="574"/>
      <c r="AV223" s="574"/>
      <c r="AW223" s="489"/>
      <c r="BB223" s="489" t="str">
        <f t="shared" si="46"/>
        <v>46 - NFL</v>
      </c>
      <c r="BC223" s="1299" t="s">
        <v>5252</v>
      </c>
      <c r="BD223" s="1298" t="s">
        <v>5253</v>
      </c>
      <c r="BE223" s="1298" t="s">
        <v>5253</v>
      </c>
      <c r="BF223" s="828">
        <v>42466</v>
      </c>
      <c r="BH223" s="1299" t="s">
        <v>5364</v>
      </c>
      <c r="BR223" s="51"/>
      <c r="BS223" s="51"/>
      <c r="BT223" s="51"/>
      <c r="BU223" s="51"/>
      <c r="BV223" s="51"/>
      <c r="BW223" s="51"/>
      <c r="BX223" s="51"/>
      <c r="BY223" s="91" t="s">
        <v>1304</v>
      </c>
      <c r="BZ223" s="51" t="s">
        <v>1493</v>
      </c>
      <c r="CA223" s="51"/>
      <c r="CN223" s="2">
        <v>6672</v>
      </c>
      <c r="CO223" s="489" t="str">
        <f t="shared" si="47"/>
        <v>UMBRELLAS</v>
      </c>
      <c r="CP223" s="489" t="str">
        <f t="shared" si="48"/>
        <v>LGFN</v>
      </c>
      <c r="CQ223" s="489">
        <f t="shared" si="49"/>
        <v>125150</v>
      </c>
      <c r="CR223" s="489">
        <f t="shared" si="50"/>
        <v>129972.38090100016</v>
      </c>
      <c r="CS223" s="847">
        <f t="shared" si="53"/>
        <v>1.0385328078385949</v>
      </c>
      <c r="CV223" s="489">
        <f t="shared" si="52"/>
        <v>8871</v>
      </c>
      <c r="CW223" s="2" t="s">
        <v>6614</v>
      </c>
      <c r="CX223" s="2" t="s">
        <v>361</v>
      </c>
      <c r="CY223" s="2" t="s">
        <v>1691</v>
      </c>
      <c r="CZ223" s="572" t="s">
        <v>1578</v>
      </c>
      <c r="DA223" s="489"/>
      <c r="DB223" s="2">
        <v>6675</v>
      </c>
      <c r="DC223" s="2" t="s">
        <v>282</v>
      </c>
      <c r="DD223" s="489"/>
      <c r="DH223" s="2">
        <v>8121</v>
      </c>
      <c r="DI223" s="2" t="s">
        <v>6531</v>
      </c>
      <c r="DJ223" s="2">
        <v>131046</v>
      </c>
      <c r="DK223" s="2">
        <v>187394.61948599998</v>
      </c>
      <c r="DL223" s="2">
        <v>1.4299911442241655</v>
      </c>
      <c r="DN223" s="2">
        <v>8501</v>
      </c>
      <c r="DO223" s="2">
        <v>217772</v>
      </c>
      <c r="DP223" s="2">
        <v>67078.617052000001</v>
      </c>
      <c r="DQ223" s="2">
        <v>0.3080222299101813</v>
      </c>
      <c r="DT223" s="489">
        <f t="shared" si="51"/>
        <v>6672</v>
      </c>
      <c r="DU223" s="2" t="s">
        <v>6482</v>
      </c>
      <c r="DV223" s="2" t="s">
        <v>232</v>
      </c>
      <c r="DW223" s="2" t="s">
        <v>1673</v>
      </c>
    </row>
    <row r="224" spans="1:127">
      <c r="A224" s="1610">
        <v>8226</v>
      </c>
      <c r="B224" s="1612" t="s">
        <v>6711</v>
      </c>
      <c r="C224" s="909" t="str">
        <f t="shared" si="54"/>
        <v/>
      </c>
      <c r="D224" s="1278"/>
      <c r="E224" s="900"/>
      <c r="F224" s="900"/>
      <c r="G224" s="447"/>
      <c r="H224" s="447"/>
      <c r="I224" t="s">
        <v>8661</v>
      </c>
      <c r="J224" t="s">
        <v>8662</v>
      </c>
      <c r="K224"/>
      <c r="L224"/>
      <c r="M224"/>
      <c r="N224"/>
      <c r="O224" s="3"/>
      <c r="P224" s="3"/>
      <c r="Q224" s="3"/>
      <c r="R224" s="3"/>
      <c r="S224" s="3"/>
      <c r="T224" s="923"/>
      <c r="U224" s="923"/>
      <c r="V224" s="923"/>
      <c r="W224" s="923"/>
      <c r="X224" s="923"/>
      <c r="Y224" s="923"/>
      <c r="Z224" s="923"/>
      <c r="AA224" s="923"/>
      <c r="AB224" s="923"/>
      <c r="AC224" s="923"/>
      <c r="AD224" s="923"/>
      <c r="AG224" s="489" t="s">
        <v>4050</v>
      </c>
      <c r="AH224" t="s">
        <v>476</v>
      </c>
      <c r="AI224"/>
      <c r="AJ224" t="s">
        <v>1675</v>
      </c>
      <c r="AK224">
        <v>7600</v>
      </c>
      <c r="AL224" t="s">
        <v>8728</v>
      </c>
      <c r="AM224" t="s">
        <v>1639</v>
      </c>
      <c r="AN224" t="s">
        <v>1653</v>
      </c>
      <c r="AO224" s="1295" t="str">
        <f t="shared" si="45"/>
        <v>P</v>
      </c>
      <c r="AS224" s="489" t="s">
        <v>3786</v>
      </c>
      <c r="AT224" s="489">
        <v>1</v>
      </c>
      <c r="AU224" s="574"/>
      <c r="AV224" s="574"/>
      <c r="AW224" s="489"/>
      <c r="BB224" s="489" t="str">
        <f t="shared" si="46"/>
        <v>49 - NHL</v>
      </c>
      <c r="BC224" s="1296" t="s">
        <v>5258</v>
      </c>
      <c r="BD224" s="1297" t="s">
        <v>5259</v>
      </c>
      <c r="BE224" s="1297" t="s">
        <v>5259</v>
      </c>
      <c r="BF224" s="829">
        <v>42466</v>
      </c>
      <c r="BH224" s="1296" t="s">
        <v>5630</v>
      </c>
      <c r="BR224" s="51"/>
      <c r="BS224" s="51"/>
      <c r="BT224" s="51"/>
      <c r="BU224" s="51"/>
      <c r="BV224" s="51"/>
      <c r="BW224" s="51"/>
      <c r="BX224" s="51"/>
      <c r="BY224" s="91" t="s">
        <v>1305</v>
      </c>
      <c r="BZ224" s="51" t="s">
        <v>1494</v>
      </c>
      <c r="CA224" s="51"/>
      <c r="CN224" s="2">
        <v>6675</v>
      </c>
      <c r="CO224" s="489" t="str">
        <f t="shared" si="47"/>
        <v>YARD DECOR</v>
      </c>
      <c r="CP224" s="489" t="str">
        <f t="shared" si="48"/>
        <v>LGDC</v>
      </c>
      <c r="CQ224" s="489">
        <f t="shared" si="49"/>
        <v>953803</v>
      </c>
      <c r="CR224" s="489">
        <f t="shared" si="50"/>
        <v>253734.54892499978</v>
      </c>
      <c r="CS224" s="847">
        <f t="shared" si="53"/>
        <v>0.26602406254226479</v>
      </c>
      <c r="CV224" s="489">
        <f t="shared" si="52"/>
        <v>8872</v>
      </c>
      <c r="CW224" s="2" t="s">
        <v>6615</v>
      </c>
      <c r="CX224" s="2" t="s">
        <v>362</v>
      </c>
      <c r="CY224" s="2" t="s">
        <v>1691</v>
      </c>
      <c r="CZ224" s="572" t="s">
        <v>1578</v>
      </c>
      <c r="DA224" s="489"/>
      <c r="DB224" s="2">
        <v>6676</v>
      </c>
      <c r="DC224" s="2" t="s">
        <v>283</v>
      </c>
      <c r="DD224" s="489"/>
      <c r="DH224" s="2">
        <v>8127</v>
      </c>
      <c r="DI224" s="2" t="s">
        <v>6532</v>
      </c>
      <c r="DJ224" s="2">
        <v>202416</v>
      </c>
      <c r="DK224" s="2">
        <v>228818.58982200004</v>
      </c>
      <c r="DL224" s="2">
        <v>1.1304372669255396</v>
      </c>
      <c r="DN224" s="2">
        <v>8502</v>
      </c>
      <c r="DO224" s="2">
        <v>693476</v>
      </c>
      <c r="DP224" s="2">
        <v>86211.812135000073</v>
      </c>
      <c r="DQ224" s="2">
        <v>0.12431837891289688</v>
      </c>
      <c r="DT224" s="489">
        <f t="shared" si="51"/>
        <v>6675</v>
      </c>
      <c r="DU224" s="2" t="s">
        <v>6483</v>
      </c>
      <c r="DV224" s="2" t="s">
        <v>282</v>
      </c>
      <c r="DW224" s="2" t="s">
        <v>1674</v>
      </c>
    </row>
    <row r="225" spans="1:127">
      <c r="A225" s="1610">
        <v>8227</v>
      </c>
      <c r="B225" s="1612" t="s">
        <v>6713</v>
      </c>
      <c r="C225" s="909" t="str">
        <f t="shared" si="54"/>
        <v/>
      </c>
      <c r="D225" s="1278"/>
      <c r="E225" s="900"/>
      <c r="F225" s="900"/>
      <c r="G225" s="447"/>
      <c r="H225" s="447"/>
      <c r="J225" s="2">
        <v>1</v>
      </c>
      <c r="K225" t="s">
        <v>8663</v>
      </c>
      <c r="L225"/>
      <c r="M225"/>
      <c r="N225"/>
      <c r="O225" s="3"/>
      <c r="P225" s="3"/>
      <c r="Q225" s="3"/>
      <c r="R225" s="3"/>
      <c r="S225" s="3"/>
      <c r="T225" s="923"/>
      <c r="U225" s="923"/>
      <c r="V225" s="923"/>
      <c r="W225" s="923"/>
      <c r="X225" s="923"/>
      <c r="Y225" s="923"/>
      <c r="Z225" s="923"/>
      <c r="AA225" s="923"/>
      <c r="AB225" s="923"/>
      <c r="AC225" s="923"/>
      <c r="AD225" s="923"/>
      <c r="AG225" s="489" t="s">
        <v>4050</v>
      </c>
      <c r="AH225" t="s">
        <v>476</v>
      </c>
      <c r="AI225"/>
      <c r="AJ225" t="s">
        <v>1656</v>
      </c>
      <c r="AK225">
        <v>7610</v>
      </c>
      <c r="AL225" t="s">
        <v>295</v>
      </c>
      <c r="AM225" t="s">
        <v>46</v>
      </c>
      <c r="AN225" t="s">
        <v>2376</v>
      </c>
      <c r="AO225" s="1295" t="str">
        <f t="shared" si="45"/>
        <v>B</v>
      </c>
      <c r="AS225" s="489" t="s">
        <v>3795</v>
      </c>
      <c r="AT225" s="489">
        <v>1</v>
      </c>
      <c r="AU225" s="574"/>
      <c r="AV225" s="574"/>
      <c r="AW225" s="489"/>
      <c r="BB225" s="489" t="str">
        <f t="shared" si="46"/>
        <v>28 - NOSTALGIA</v>
      </c>
      <c r="BC225" s="1296" t="s">
        <v>5217</v>
      </c>
      <c r="BD225" s="1297" t="s">
        <v>5218</v>
      </c>
      <c r="BE225" s="1297" t="s">
        <v>5218</v>
      </c>
      <c r="BF225" s="829">
        <v>41712</v>
      </c>
      <c r="BH225" s="1299" t="s">
        <v>5631</v>
      </c>
      <c r="BR225" s="51"/>
      <c r="BS225" s="51"/>
      <c r="BT225" s="51"/>
      <c r="BU225" s="51"/>
      <c r="BV225" s="51"/>
      <c r="BW225" s="51"/>
      <c r="BX225" s="51"/>
      <c r="BY225" s="91" t="s">
        <v>1306</v>
      </c>
      <c r="BZ225" s="51" t="s">
        <v>1495</v>
      </c>
      <c r="CA225" s="51"/>
      <c r="CN225" s="2">
        <v>6676</v>
      </c>
      <c r="CO225" s="489" t="str">
        <f t="shared" si="47"/>
        <v>LARGE PATIO</v>
      </c>
      <c r="CP225" s="489" t="str">
        <f t="shared" si="48"/>
        <v>LGFN</v>
      </c>
      <c r="CQ225" s="489">
        <f t="shared" si="49"/>
        <v>7350</v>
      </c>
      <c r="CR225" s="489">
        <f t="shared" si="50"/>
        <v>122762.86014700007</v>
      </c>
      <c r="CS225" s="847">
        <f t="shared" si="53"/>
        <v>16.7024299519728</v>
      </c>
      <c r="CV225" s="489">
        <f t="shared" si="52"/>
        <v>8888</v>
      </c>
      <c r="CW225" s="2" t="s">
        <v>6616</v>
      </c>
      <c r="CX225" s="2" t="s">
        <v>363</v>
      </c>
      <c r="CY225" s="2" t="s">
        <v>1691</v>
      </c>
      <c r="CZ225" s="572" t="s">
        <v>1578</v>
      </c>
      <c r="DA225" s="489"/>
      <c r="DB225" s="2">
        <v>6690</v>
      </c>
      <c r="DC225" s="2" t="s">
        <v>6732</v>
      </c>
      <c r="DD225" s="489"/>
      <c r="DH225" s="2">
        <v>8130</v>
      </c>
      <c r="DI225" s="2" t="s">
        <v>6533</v>
      </c>
      <c r="DJ225" s="2">
        <v>375324</v>
      </c>
      <c r="DK225" s="2">
        <v>19074.543814000001</v>
      </c>
      <c r="DL225" s="2">
        <v>5.0821540359795803E-2</v>
      </c>
      <c r="DN225" s="2">
        <v>8504</v>
      </c>
      <c r="DO225" s="2">
        <v>532559</v>
      </c>
      <c r="DP225" s="2">
        <v>50479.588293000023</v>
      </c>
      <c r="DQ225" s="2">
        <v>9.4786846702431135E-2</v>
      </c>
      <c r="DT225" s="489">
        <f t="shared" si="51"/>
        <v>6676</v>
      </c>
      <c r="DU225" s="2" t="s">
        <v>6484</v>
      </c>
      <c r="DV225" s="2" t="s">
        <v>283</v>
      </c>
      <c r="DW225" s="2" t="s">
        <v>1673</v>
      </c>
    </row>
    <row r="226" spans="1:127">
      <c r="A226" s="1610">
        <v>8240</v>
      </c>
      <c r="B226" s="1612" t="s">
        <v>313</v>
      </c>
      <c r="C226" s="909" t="str">
        <f t="shared" si="54"/>
        <v/>
      </c>
      <c r="D226" s="1278"/>
      <c r="E226" s="900"/>
      <c r="F226" s="900"/>
      <c r="G226" s="447"/>
      <c r="H226" s="447"/>
      <c r="I226"/>
      <c r="J226" s="2">
        <v>2</v>
      </c>
      <c r="K226" t="s">
        <v>8664</v>
      </c>
      <c r="L226"/>
      <c r="M226"/>
      <c r="N226"/>
      <c r="O226" s="3"/>
      <c r="P226" s="3"/>
      <c r="Q226" s="3"/>
      <c r="R226" s="3"/>
      <c r="S226" s="3"/>
      <c r="T226" s="923"/>
      <c r="U226" s="923"/>
      <c r="V226" s="923"/>
      <c r="W226" s="923"/>
      <c r="X226" s="923"/>
      <c r="Y226" s="923"/>
      <c r="Z226" s="923"/>
      <c r="AA226" s="923"/>
      <c r="AB226" s="923"/>
      <c r="AC226" s="923"/>
      <c r="AD226" s="923"/>
      <c r="AG226" s="489" t="s">
        <v>4050</v>
      </c>
      <c r="AH226" t="s">
        <v>476</v>
      </c>
      <c r="AI226"/>
      <c r="AJ226" t="s">
        <v>1656</v>
      </c>
      <c r="AK226">
        <v>7612</v>
      </c>
      <c r="AL226" t="s">
        <v>1614</v>
      </c>
      <c r="AM226" t="s">
        <v>46</v>
      </c>
      <c r="AN226" t="s">
        <v>2376</v>
      </c>
      <c r="AO226" s="1295" t="str">
        <f t="shared" si="45"/>
        <v>B</v>
      </c>
      <c r="AS226" s="489" t="s">
        <v>4770</v>
      </c>
      <c r="AT226" s="489">
        <v>1</v>
      </c>
      <c r="AU226" s="574"/>
      <c r="AV226" s="574"/>
      <c r="AW226" s="489"/>
      <c r="BB226" s="489" t="str">
        <f t="shared" si="46"/>
        <v>138 - NOVELTY</v>
      </c>
      <c r="BC226" s="1296" t="s">
        <v>8288</v>
      </c>
      <c r="BD226" s="1297" t="s">
        <v>5789</v>
      </c>
      <c r="BE226" s="1297" t="s">
        <v>5789</v>
      </c>
      <c r="BF226" s="829">
        <v>44201</v>
      </c>
      <c r="BH226" s="1296" t="s">
        <v>5365</v>
      </c>
      <c r="BR226" s="51"/>
      <c r="BS226" s="51"/>
      <c r="BT226" s="51"/>
      <c r="BU226" s="51"/>
      <c r="BV226" s="51"/>
      <c r="BW226" s="51"/>
      <c r="BX226" s="51"/>
      <c r="BY226" s="91" t="s">
        <v>1307</v>
      </c>
      <c r="BZ226" s="51" t="s">
        <v>1496</v>
      </c>
      <c r="CA226" s="51"/>
      <c r="CN226" s="2">
        <v>6690</v>
      </c>
      <c r="CO226" s="489" t="str">
        <f t="shared" si="47"/>
        <v>LGDC - HOT DEALS</v>
      </c>
      <c r="CP226" s="489" t="str">
        <f t="shared" si="48"/>
        <v>LGDC</v>
      </c>
      <c r="CQ226" s="489" t="str">
        <f t="shared" si="49"/>
        <v/>
      </c>
      <c r="CR226" s="489" t="str">
        <f t="shared" si="50"/>
        <v/>
      </c>
      <c r="CS226" s="848">
        <v>0.28000000000000003</v>
      </c>
      <c r="CV226" s="489">
        <f t="shared" si="52"/>
        <v>8889</v>
      </c>
      <c r="CW226" s="2" t="s">
        <v>6617</v>
      </c>
      <c r="CX226" s="2" t="s">
        <v>364</v>
      </c>
      <c r="CY226" s="2" t="s">
        <v>1691</v>
      </c>
      <c r="CZ226" s="572" t="s">
        <v>1578</v>
      </c>
      <c r="DA226" s="489"/>
      <c r="DB226" s="2">
        <v>6720</v>
      </c>
      <c r="DC226" s="2" t="s">
        <v>284</v>
      </c>
      <c r="DD226" s="489"/>
      <c r="DH226" s="2">
        <v>8140</v>
      </c>
      <c r="DI226" s="2" t="s">
        <v>6534</v>
      </c>
      <c r="DJ226" s="2">
        <v>174869</v>
      </c>
      <c r="DK226" s="2">
        <v>6447.2277460000096</v>
      </c>
      <c r="DL226" s="2">
        <v>3.6868900411164987E-2</v>
      </c>
      <c r="DN226" s="2">
        <v>8506</v>
      </c>
      <c r="DO226" s="2">
        <v>98030</v>
      </c>
      <c r="DP226" s="2">
        <v>30628.425958999997</v>
      </c>
      <c r="DQ226" s="2">
        <v>0.31243931407732323</v>
      </c>
      <c r="DT226" s="489">
        <f t="shared" si="51"/>
        <v>6690</v>
      </c>
      <c r="DU226" s="2" t="s">
        <v>6731</v>
      </c>
      <c r="DV226" s="2" t="s">
        <v>6732</v>
      </c>
      <c r="DW226" s="2" t="s">
        <v>1674</v>
      </c>
    </row>
    <row r="227" spans="1:127">
      <c r="A227" s="1610">
        <v>8241</v>
      </c>
      <c r="B227" s="1612" t="s">
        <v>6547</v>
      </c>
      <c r="C227" s="909" t="str">
        <f t="shared" si="54"/>
        <v/>
      </c>
      <c r="D227" s="1278"/>
      <c r="E227" s="900"/>
      <c r="F227" s="900"/>
      <c r="G227" s="447"/>
      <c r="H227" s="447"/>
      <c r="I227"/>
      <c r="J227" s="2">
        <v>3</v>
      </c>
      <c r="K227" t="s">
        <v>8665</v>
      </c>
      <c r="L227"/>
      <c r="M227"/>
      <c r="N227"/>
      <c r="O227" s="3"/>
      <c r="P227" s="3"/>
      <c r="Q227" s="3"/>
      <c r="R227" s="3"/>
      <c r="S227" s="3"/>
      <c r="T227" s="923"/>
      <c r="U227" s="923"/>
      <c r="V227" s="923"/>
      <c r="W227" s="923"/>
      <c r="X227" s="923"/>
      <c r="Y227" s="923"/>
      <c r="Z227" s="923"/>
      <c r="AA227" s="923"/>
      <c r="AB227" s="923"/>
      <c r="AC227" s="923"/>
      <c r="AD227" s="923"/>
      <c r="AG227" s="489" t="s">
        <v>4050</v>
      </c>
      <c r="AH227" t="s">
        <v>476</v>
      </c>
      <c r="AI227"/>
      <c r="AJ227" t="s">
        <v>1656</v>
      </c>
      <c r="AK227">
        <v>7620</v>
      </c>
      <c r="AL227" t="s">
        <v>6774</v>
      </c>
      <c r="AM227" t="s">
        <v>46</v>
      </c>
      <c r="AN227" t="s">
        <v>2376</v>
      </c>
      <c r="AO227" s="1295" t="str">
        <f t="shared" si="45"/>
        <v>B</v>
      </c>
      <c r="AS227" s="489" t="s">
        <v>4773</v>
      </c>
      <c r="AT227" s="489">
        <v>1</v>
      </c>
      <c r="AU227" s="574"/>
      <c r="AV227" s="574"/>
      <c r="AW227" s="489"/>
      <c r="BB227" s="489" t="str">
        <f t="shared" si="46"/>
        <v>315 - OIL</v>
      </c>
      <c r="BC227" s="1299" t="s">
        <v>9581</v>
      </c>
      <c r="BD227" s="1298" t="s">
        <v>5792</v>
      </c>
      <c r="BE227" s="1298" t="s">
        <v>5792</v>
      </c>
      <c r="BF227" s="828">
        <v>44770</v>
      </c>
      <c r="BH227" s="1299" t="s">
        <v>8373</v>
      </c>
      <c r="BR227" s="51"/>
      <c r="BS227" s="51"/>
      <c r="BT227" s="51"/>
      <c r="BU227" s="51"/>
      <c r="BV227" s="51"/>
      <c r="BW227" s="51"/>
      <c r="BX227" s="51"/>
      <c r="BY227" s="91" t="s">
        <v>1308</v>
      </c>
      <c r="BZ227" s="51" t="s">
        <v>1497</v>
      </c>
      <c r="CA227" s="51"/>
      <c r="CN227" s="2">
        <v>6720</v>
      </c>
      <c r="CO227" s="489" t="str">
        <f t="shared" si="47"/>
        <v>GARDENING</v>
      </c>
      <c r="CP227" s="489" t="str">
        <f t="shared" si="48"/>
        <v>GRDN</v>
      </c>
      <c r="CQ227" s="489">
        <f t="shared" si="49"/>
        <v>1161097</v>
      </c>
      <c r="CR227" s="489">
        <f t="shared" si="50"/>
        <v>121184.12375599996</v>
      </c>
      <c r="CS227" s="847">
        <f>IFERROR(VLOOKUP($CN227,febcube,5,0),DL$3)</f>
        <v>0.10437037022402086</v>
      </c>
      <c r="CV227" s="489">
        <f t="shared" si="52"/>
        <v>6321</v>
      </c>
      <c r="CW227" s="2" t="s">
        <v>6468</v>
      </c>
      <c r="CX227" s="2" t="s">
        <v>6224</v>
      </c>
      <c r="CY227" s="2" t="s">
        <v>4038</v>
      </c>
      <c r="CZ227" s="572"/>
      <c r="DA227" s="489"/>
      <c r="DB227" s="2">
        <v>6806</v>
      </c>
      <c r="DC227" s="2" t="s">
        <v>8646</v>
      </c>
      <c r="DD227" s="489"/>
      <c r="DH227" s="2">
        <v>8150</v>
      </c>
      <c r="DI227" s="2" t="s">
        <v>6535</v>
      </c>
      <c r="DJ227" s="2">
        <v>317900</v>
      </c>
      <c r="DK227" s="2">
        <v>210042.20075399987</v>
      </c>
      <c r="DL227" s="2">
        <v>0.66071783816923524</v>
      </c>
      <c r="DN227" s="2">
        <v>8507</v>
      </c>
      <c r="DO227" s="2">
        <v>460530</v>
      </c>
      <c r="DP227" s="2">
        <v>78958.443050000162</v>
      </c>
      <c r="DQ227" s="2">
        <v>0.17145124758430538</v>
      </c>
      <c r="DT227" s="489">
        <f t="shared" si="51"/>
        <v>6720</v>
      </c>
      <c r="DU227" s="2" t="s">
        <v>6485</v>
      </c>
      <c r="DV227" s="2" t="s">
        <v>284</v>
      </c>
      <c r="DW227" s="2" t="s">
        <v>6486</v>
      </c>
    </row>
    <row r="228" spans="1:127">
      <c r="A228" s="1610">
        <v>8251</v>
      </c>
      <c r="B228" s="1612" t="s">
        <v>1619</v>
      </c>
      <c r="C228" s="909" t="str">
        <f t="shared" si="54"/>
        <v/>
      </c>
      <c r="D228" s="1278"/>
      <c r="E228" s="900"/>
      <c r="F228" s="900"/>
      <c r="G228" s="447"/>
      <c r="H228" s="447"/>
      <c r="I228"/>
      <c r="J228" s="2">
        <v>4</v>
      </c>
      <c r="K228" t="s">
        <v>8666</v>
      </c>
      <c r="L228"/>
      <c r="M228"/>
      <c r="N228"/>
      <c r="O228" s="3"/>
      <c r="P228" s="3"/>
      <c r="Q228" s="3"/>
      <c r="R228" s="3"/>
      <c r="S228" s="3"/>
      <c r="T228" s="923"/>
      <c r="U228" s="923"/>
      <c r="V228" s="923"/>
      <c r="W228" s="923"/>
      <c r="X228" s="923"/>
      <c r="Y228" s="923"/>
      <c r="Z228" s="923"/>
      <c r="AA228" s="923"/>
      <c r="AB228" s="923"/>
      <c r="AC228" s="923"/>
      <c r="AD228" s="923"/>
      <c r="AG228" s="489" t="s">
        <v>4050</v>
      </c>
      <c r="AH228" t="s">
        <v>476</v>
      </c>
      <c r="AI228"/>
      <c r="AJ228" t="s">
        <v>1656</v>
      </c>
      <c r="AK228">
        <v>7621</v>
      </c>
      <c r="AL228" t="s">
        <v>2577</v>
      </c>
      <c r="AM228" t="s">
        <v>46</v>
      </c>
      <c r="AN228" t="s">
        <v>2376</v>
      </c>
      <c r="AO228" s="1295" t="str">
        <f t="shared" si="45"/>
        <v>B</v>
      </c>
      <c r="AS228" s="489" t="s">
        <v>4774</v>
      </c>
      <c r="AT228" s="489">
        <v>1</v>
      </c>
      <c r="AU228" s="574"/>
      <c r="AV228" s="574"/>
      <c r="AW228" s="489"/>
      <c r="BB228" s="489" t="str">
        <f t="shared" si="46"/>
        <v>84 - ORGANIC</v>
      </c>
      <c r="BC228" s="1299" t="s">
        <v>6279</v>
      </c>
      <c r="BD228" s="1298" t="s">
        <v>6280</v>
      </c>
      <c r="BE228" s="1298" t="s">
        <v>6280</v>
      </c>
      <c r="BF228" s="828">
        <v>43804</v>
      </c>
      <c r="BH228" s="1296" t="s">
        <v>5632</v>
      </c>
      <c r="BR228" s="51"/>
      <c r="BS228" s="51"/>
      <c r="BT228" s="51"/>
      <c r="BU228" s="51"/>
      <c r="BV228" s="51"/>
      <c r="BW228" s="51"/>
      <c r="BX228" s="51"/>
      <c r="BY228" s="91" t="s">
        <v>1309</v>
      </c>
      <c r="BZ228" s="51" t="s">
        <v>65</v>
      </c>
      <c r="CA228" s="51"/>
      <c r="CN228" s="2">
        <v>6806</v>
      </c>
      <c r="CO228" s="489" t="str">
        <f t="shared" si="47"/>
        <v>BABY SEASONAL</v>
      </c>
      <c r="CP228" s="489" t="str">
        <f t="shared" si="48"/>
        <v>BABY</v>
      </c>
      <c r="CQ228" s="489">
        <f t="shared" si="49"/>
        <v>237260</v>
      </c>
      <c r="CR228" s="489">
        <f t="shared" si="50"/>
        <v>18685.34372400002</v>
      </c>
      <c r="CS228" s="847">
        <f>IFERROR(VLOOKUP($CN228,febcube,5,0),DL$3)</f>
        <v>7.8754715181657345E-2</v>
      </c>
      <c r="CV228" s="489">
        <f t="shared" si="52"/>
        <v>6323</v>
      </c>
      <c r="CW228" s="2" t="s">
        <v>6469</v>
      </c>
      <c r="CX228" s="2" t="s">
        <v>6225</v>
      </c>
      <c r="CY228" s="2" t="s">
        <v>4038</v>
      </c>
      <c r="CZ228" s="572"/>
      <c r="DA228" s="489"/>
      <c r="DB228" s="2">
        <v>6807</v>
      </c>
      <c r="DC228" s="2" t="s">
        <v>1619</v>
      </c>
      <c r="DD228" s="489"/>
      <c r="DH228" s="2">
        <v>8160</v>
      </c>
      <c r="DI228" s="2" t="s">
        <v>6536</v>
      </c>
      <c r="DJ228" s="2">
        <v>143996</v>
      </c>
      <c r="DK228" s="2">
        <v>74414.528289999987</v>
      </c>
      <c r="DL228" s="2">
        <v>0.51678191262257278</v>
      </c>
      <c r="DN228" s="2">
        <v>8511</v>
      </c>
      <c r="DO228" s="2">
        <v>112052</v>
      </c>
      <c r="DP228" s="2">
        <v>7788.5305900000003</v>
      </c>
      <c r="DQ228" s="2">
        <v>6.9508180041409351E-2</v>
      </c>
      <c r="DT228" s="489">
        <f t="shared" si="51"/>
        <v>6806</v>
      </c>
      <c r="DU228" s="2" t="s">
        <v>6487</v>
      </c>
      <c r="DV228" s="2" t="s">
        <v>2571</v>
      </c>
      <c r="DW228" s="2" t="s">
        <v>6399</v>
      </c>
    </row>
    <row r="229" spans="1:127">
      <c r="A229" s="1610">
        <v>8262</v>
      </c>
      <c r="B229" s="1612" t="s">
        <v>6674</v>
      </c>
      <c r="C229" s="909" t="str">
        <f t="shared" si="54"/>
        <v/>
      </c>
      <c r="D229" s="1278"/>
      <c r="E229" s="900"/>
      <c r="F229" s="900"/>
      <c r="G229" s="447"/>
      <c r="H229" s="447"/>
      <c r="I229"/>
      <c r="J229" s="2">
        <v>5</v>
      </c>
      <c r="K229" t="s">
        <v>8667</v>
      </c>
      <c r="L229"/>
      <c r="M229"/>
      <c r="N229"/>
      <c r="O229" s="3"/>
      <c r="P229" s="3"/>
      <c r="Q229" s="3"/>
      <c r="R229" s="3"/>
      <c r="S229" s="3"/>
      <c r="T229" s="923"/>
      <c r="U229" s="923"/>
      <c r="V229" s="923"/>
      <c r="W229" s="923"/>
      <c r="X229" s="923"/>
      <c r="Y229" s="923"/>
      <c r="Z229" s="923"/>
      <c r="AA229" s="923"/>
      <c r="AB229" s="923"/>
      <c r="AC229" s="923"/>
      <c r="AD229" s="923"/>
      <c r="AG229" s="489" t="s">
        <v>4050</v>
      </c>
      <c r="AH229" t="s">
        <v>476</v>
      </c>
      <c r="AI229"/>
      <c r="AJ229" t="s">
        <v>1656</v>
      </c>
      <c r="AK229">
        <v>7650</v>
      </c>
      <c r="AL229" t="s">
        <v>296</v>
      </c>
      <c r="AM229" t="s">
        <v>46</v>
      </c>
      <c r="AN229" t="s">
        <v>2376</v>
      </c>
      <c r="AO229" s="1295" t="str">
        <f t="shared" si="45"/>
        <v>B</v>
      </c>
      <c r="AS229" s="489" t="s">
        <v>3811</v>
      </c>
      <c r="AT229" s="489">
        <v>1</v>
      </c>
      <c r="AU229" s="574"/>
      <c r="AV229" s="574"/>
      <c r="AW229" s="489"/>
      <c r="BB229" s="489" t="str">
        <f t="shared" si="46"/>
        <v>226 - ORN/WREATH</v>
      </c>
      <c r="BC229" s="1299" t="s">
        <v>8926</v>
      </c>
      <c r="BD229" s="1298" t="s">
        <v>8927</v>
      </c>
      <c r="BE229" s="1298" t="s">
        <v>8927</v>
      </c>
      <c r="BF229" s="828">
        <v>44552</v>
      </c>
      <c r="BH229" s="1299" t="s">
        <v>5633</v>
      </c>
      <c r="BR229" s="51"/>
      <c r="BS229" s="51"/>
      <c r="BT229" s="51"/>
      <c r="BU229" s="51"/>
      <c r="BV229" s="51"/>
      <c r="BW229" s="51"/>
      <c r="BX229" s="51"/>
      <c r="BY229" s="91" t="s">
        <v>1310</v>
      </c>
      <c r="BZ229" s="51" t="s">
        <v>1474</v>
      </c>
      <c r="CA229" s="51"/>
      <c r="CN229" s="2">
        <v>6807</v>
      </c>
      <c r="CO229" s="489" t="str">
        <f t="shared" si="47"/>
        <v>BABY ACCESSORIES</v>
      </c>
      <c r="CP229" s="489" t="str">
        <f t="shared" si="48"/>
        <v>BABY</v>
      </c>
      <c r="CQ229" s="489">
        <f t="shared" si="49"/>
        <v>526876</v>
      </c>
      <c r="CR229" s="489">
        <f t="shared" si="50"/>
        <v>31491.004687999979</v>
      </c>
      <c r="CS229" s="847">
        <f>IFERROR(VLOOKUP($CN229,febcube,5,0),DL$3)</f>
        <v>5.9769290474418986E-2</v>
      </c>
      <c r="CV229" s="489">
        <f t="shared" si="52"/>
        <v>6326</v>
      </c>
      <c r="CW229" s="2" t="s">
        <v>6472</v>
      </c>
      <c r="CX229" s="2" t="s">
        <v>2566</v>
      </c>
      <c r="CY229" s="2" t="s">
        <v>4038</v>
      </c>
      <c r="CZ229" s="572"/>
      <c r="DA229" s="489"/>
      <c r="DB229" s="2">
        <v>6808</v>
      </c>
      <c r="DC229" s="2" t="s">
        <v>8645</v>
      </c>
      <c r="DD229" s="489"/>
      <c r="DH229" s="2">
        <v>8169</v>
      </c>
      <c r="DI229" s="2" t="s">
        <v>6681</v>
      </c>
      <c r="DJ229" s="2">
        <v>109310</v>
      </c>
      <c r="DK229" s="2">
        <v>76840.661073999989</v>
      </c>
      <c r="DL229" s="2">
        <v>0.70296094661055708</v>
      </c>
      <c r="DN229" s="2">
        <v>8517</v>
      </c>
      <c r="DO229" s="2">
        <v>436121</v>
      </c>
      <c r="DP229" s="2">
        <v>36871.722887999997</v>
      </c>
      <c r="DQ229" s="2">
        <v>8.4544708665714327E-2</v>
      </c>
      <c r="DT229" s="489">
        <f t="shared" si="51"/>
        <v>6807</v>
      </c>
      <c r="DU229" s="2" t="s">
        <v>6488</v>
      </c>
      <c r="DV229" s="2" t="s">
        <v>2572</v>
      </c>
      <c r="DW229" s="2" t="s">
        <v>6399</v>
      </c>
    </row>
    <row r="230" spans="1:127">
      <c r="A230" s="1610">
        <v>8263</v>
      </c>
      <c r="B230" s="1612" t="s">
        <v>6676</v>
      </c>
      <c r="C230" s="909" t="str">
        <f t="shared" si="54"/>
        <v/>
      </c>
      <c r="D230" s="1278"/>
      <c r="E230" s="900"/>
      <c r="F230" s="900"/>
      <c r="G230" s="447"/>
      <c r="H230" s="447"/>
      <c r="I230"/>
      <c r="J230" s="2">
        <v>6</v>
      </c>
      <c r="K230" s="279" t="s">
        <v>8668</v>
      </c>
      <c r="L230"/>
      <c r="M230"/>
      <c r="N230"/>
      <c r="O230" s="3"/>
      <c r="P230" s="3"/>
      <c r="Q230" s="3"/>
      <c r="R230" s="3"/>
      <c r="S230" s="3"/>
      <c r="T230" s="923"/>
      <c r="U230" s="923"/>
      <c r="V230" s="923"/>
      <c r="W230" s="923"/>
      <c r="X230" s="923"/>
      <c r="Y230" s="923"/>
      <c r="Z230" s="923"/>
      <c r="AA230" s="923"/>
      <c r="AB230" s="923"/>
      <c r="AC230" s="923"/>
      <c r="AD230" s="923"/>
      <c r="AG230" s="489" t="s">
        <v>4050</v>
      </c>
      <c r="AH230" t="s">
        <v>476</v>
      </c>
      <c r="AI230"/>
      <c r="AJ230" t="s">
        <v>1656</v>
      </c>
      <c r="AK230">
        <v>7670</v>
      </c>
      <c r="AL230" t="s">
        <v>297</v>
      </c>
      <c r="AM230" t="s">
        <v>46</v>
      </c>
      <c r="AN230" t="s">
        <v>2376</v>
      </c>
      <c r="AO230" s="1295" t="str">
        <f t="shared" si="45"/>
        <v>B</v>
      </c>
      <c r="AS230" s="489" t="s">
        <v>3824</v>
      </c>
      <c r="AT230" s="489">
        <v>1</v>
      </c>
      <c r="AU230" s="574"/>
      <c r="AV230" s="574"/>
      <c r="AW230" s="489"/>
      <c r="BB230" s="489" t="str">
        <f t="shared" si="46"/>
        <v>290 - ORNATE</v>
      </c>
      <c r="BC230" s="1296" t="s">
        <v>9582</v>
      </c>
      <c r="BD230" s="1297" t="s">
        <v>9583</v>
      </c>
      <c r="BE230" s="1297" t="s">
        <v>9583</v>
      </c>
      <c r="BF230" s="829">
        <v>44740</v>
      </c>
      <c r="BH230" s="1296" t="s">
        <v>5634</v>
      </c>
      <c r="BR230" s="51"/>
      <c r="BS230" s="51"/>
      <c r="BT230" s="51"/>
      <c r="BU230" s="51"/>
      <c r="BV230" s="51"/>
      <c r="BW230" s="51"/>
      <c r="BX230" s="51"/>
      <c r="BY230" s="91" t="s">
        <v>1311</v>
      </c>
      <c r="BZ230" s="51" t="s">
        <v>1499</v>
      </c>
      <c r="CA230" s="51"/>
      <c r="CN230" s="2">
        <v>6808</v>
      </c>
      <c r="CO230" s="489" t="str">
        <f t="shared" si="47"/>
        <v>BABY DECOR</v>
      </c>
      <c r="CP230" s="489" t="str">
        <f t="shared" si="48"/>
        <v>BABY</v>
      </c>
      <c r="CQ230" s="489">
        <f t="shared" si="49"/>
        <v>316248</v>
      </c>
      <c r="CR230" s="489">
        <f t="shared" si="50"/>
        <v>94992.053966000007</v>
      </c>
      <c r="CS230" s="847">
        <f>IFERROR(VLOOKUP($CN230,febcube,5,0),DL$3)</f>
        <v>0.30037203070375151</v>
      </c>
      <c r="CV230" s="489">
        <f t="shared" si="52"/>
        <v>6336</v>
      </c>
      <c r="CW230" s="2" t="s">
        <v>6474</v>
      </c>
      <c r="CX230" s="2" t="s">
        <v>6226</v>
      </c>
      <c r="CY230" s="2" t="s">
        <v>4038</v>
      </c>
      <c r="CZ230" s="572"/>
      <c r="DA230" s="489"/>
      <c r="DB230" s="2">
        <v>6816</v>
      </c>
      <c r="DC230" s="2" t="s">
        <v>6751</v>
      </c>
      <c r="DD230" s="489"/>
      <c r="DH230" s="2">
        <v>8171</v>
      </c>
      <c r="DI230" s="2" t="s">
        <v>6683</v>
      </c>
      <c r="DJ230" s="2">
        <v>72492</v>
      </c>
      <c r="DK230" s="2">
        <v>62177.676299999985</v>
      </c>
      <c r="DL230" s="2">
        <v>0.85771776609832784</v>
      </c>
      <c r="DN230" s="2">
        <v>8520</v>
      </c>
      <c r="DO230" s="2">
        <v>282472</v>
      </c>
      <c r="DP230" s="2">
        <v>70654.121445000157</v>
      </c>
      <c r="DQ230" s="2">
        <v>0.25012787619657934</v>
      </c>
      <c r="DT230" s="489">
        <f t="shared" si="51"/>
        <v>6808</v>
      </c>
      <c r="DU230" s="2" t="s">
        <v>6489</v>
      </c>
      <c r="DV230" s="2" t="s">
        <v>2573</v>
      </c>
      <c r="DW230" s="2" t="s">
        <v>6399</v>
      </c>
    </row>
    <row r="231" spans="1:127">
      <c r="A231" s="1610">
        <v>8265</v>
      </c>
      <c r="B231" s="1612" t="s">
        <v>6678</v>
      </c>
      <c r="C231" s="909" t="str">
        <f t="shared" si="54"/>
        <v/>
      </c>
      <c r="D231" s="1278"/>
      <c r="E231" s="900"/>
      <c r="F231" s="900"/>
      <c r="G231" s="447"/>
      <c r="H231" s="447"/>
      <c r="I231"/>
      <c r="J231" s="489"/>
      <c r="K231"/>
      <c r="L231"/>
      <c r="M231"/>
      <c r="N231"/>
      <c r="O231" s="3"/>
      <c r="P231" s="3"/>
      <c r="Q231" s="3"/>
      <c r="R231" s="3"/>
      <c r="S231" s="3"/>
      <c r="T231" s="923"/>
      <c r="U231" s="923"/>
      <c r="V231" s="923"/>
      <c r="W231" s="923"/>
      <c r="X231" s="923"/>
      <c r="Y231" s="923"/>
      <c r="Z231" s="923"/>
      <c r="AA231" s="923"/>
      <c r="AB231" s="923"/>
      <c r="AC231" s="923"/>
      <c r="AD231" s="923"/>
      <c r="AG231" s="489" t="s">
        <v>4050</v>
      </c>
      <c r="AH231" t="s">
        <v>476</v>
      </c>
      <c r="AI231"/>
      <c r="AJ231" t="s">
        <v>1678</v>
      </c>
      <c r="AK231">
        <v>8011</v>
      </c>
      <c r="AL231" t="s">
        <v>6660</v>
      </c>
      <c r="AM231" t="s">
        <v>1639</v>
      </c>
      <c r="AN231" t="s">
        <v>1653</v>
      </c>
      <c r="AO231" s="1295" t="str">
        <f t="shared" si="45"/>
        <v>P</v>
      </c>
      <c r="AS231" s="489" t="s">
        <v>3830</v>
      </c>
      <c r="AT231" s="489">
        <v>1</v>
      </c>
      <c r="AU231" s="574"/>
      <c r="AV231" s="574"/>
      <c r="AW231" s="489"/>
      <c r="BB231" s="489" t="str">
        <f t="shared" si="46"/>
        <v>180 - OTHER</v>
      </c>
      <c r="BC231" s="1296" t="s">
        <v>8847</v>
      </c>
      <c r="BD231" s="1297" t="s">
        <v>8450</v>
      </c>
      <c r="BE231" s="1297" t="s">
        <v>8450</v>
      </c>
      <c r="BF231" s="829">
        <v>44370</v>
      </c>
      <c r="BH231" s="1299" t="s">
        <v>5635</v>
      </c>
      <c r="BR231" s="51"/>
      <c r="BS231" s="51"/>
      <c r="BT231" s="51"/>
      <c r="BU231" s="51"/>
      <c r="BV231" s="51"/>
      <c r="BW231" s="51"/>
      <c r="BX231" s="51"/>
      <c r="BY231" s="91" t="s">
        <v>1312</v>
      </c>
      <c r="BZ231" s="51" t="s">
        <v>1500</v>
      </c>
      <c r="CA231" s="51"/>
      <c r="CN231" s="2">
        <v>6816</v>
      </c>
      <c r="CO231" s="489" t="str">
        <f t="shared" si="47"/>
        <v>BABY - HOT DEALS</v>
      </c>
      <c r="CP231" s="489" t="str">
        <f t="shared" si="48"/>
        <v>BABY</v>
      </c>
      <c r="CQ231" s="489" t="str">
        <f t="shared" si="49"/>
        <v/>
      </c>
      <c r="CR231" s="489" t="str">
        <f t="shared" si="50"/>
        <v/>
      </c>
      <c r="CS231" s="848">
        <v>0.13</v>
      </c>
      <c r="CV231" s="489">
        <f t="shared" si="52"/>
        <v>6337</v>
      </c>
      <c r="CW231" s="2" t="s">
        <v>6475</v>
      </c>
      <c r="CX231" s="2" t="s">
        <v>2568</v>
      </c>
      <c r="CY231" s="2" t="s">
        <v>4038</v>
      </c>
      <c r="CZ231" s="572"/>
      <c r="DA231" s="489"/>
      <c r="DB231" s="2">
        <v>6926</v>
      </c>
      <c r="DC231" s="2" t="s">
        <v>285</v>
      </c>
      <c r="DD231" s="489"/>
      <c r="DH231" s="2">
        <v>8173</v>
      </c>
      <c r="DI231" s="2" t="s">
        <v>6537</v>
      </c>
      <c r="DJ231" s="2">
        <v>13324</v>
      </c>
      <c r="DK231" s="2">
        <v>17095.848209999996</v>
      </c>
      <c r="DL231" s="2">
        <v>1.2830867764935452</v>
      </c>
      <c r="DN231" s="2">
        <v>8521</v>
      </c>
      <c r="DO231" s="2">
        <v>202356</v>
      </c>
      <c r="DP231" s="2">
        <v>47159.546899000015</v>
      </c>
      <c r="DQ231" s="2">
        <v>0.23305237748818922</v>
      </c>
      <c r="DT231" s="489">
        <f t="shared" si="51"/>
        <v>6816</v>
      </c>
      <c r="DU231" s="2" t="s">
        <v>6750</v>
      </c>
      <c r="DV231" s="2" t="s">
        <v>6751</v>
      </c>
      <c r="DW231" s="2" t="s">
        <v>6399</v>
      </c>
    </row>
    <row r="232" spans="1:127">
      <c r="A232" s="1610">
        <v>8266</v>
      </c>
      <c r="B232" s="1612" t="s">
        <v>6550</v>
      </c>
      <c r="C232" s="909" t="str">
        <f t="shared" si="54"/>
        <v/>
      </c>
      <c r="D232" s="1278"/>
      <c r="E232" s="900"/>
      <c r="F232" s="900"/>
      <c r="G232" s="447"/>
      <c r="H232" s="447"/>
      <c r="I232"/>
      <c r="J232" s="489"/>
      <c r="K232"/>
      <c r="L232"/>
      <c r="M232"/>
      <c r="N232"/>
      <c r="O232" s="3"/>
      <c r="P232" s="3"/>
      <c r="Q232" s="3"/>
      <c r="R232" s="3"/>
      <c r="S232" s="3"/>
      <c r="T232" s="923"/>
      <c r="U232" s="923"/>
      <c r="V232" s="923"/>
      <c r="W232" s="923"/>
      <c r="X232" s="923"/>
      <c r="Y232" s="923"/>
      <c r="Z232" s="923"/>
      <c r="AA232" s="923"/>
      <c r="AB232" s="923"/>
      <c r="AC232" s="923"/>
      <c r="AD232" s="923"/>
      <c r="AG232" s="489" t="s">
        <v>4050</v>
      </c>
      <c r="AH232" t="s">
        <v>476</v>
      </c>
      <c r="AI232"/>
      <c r="AJ232" t="s">
        <v>1678</v>
      </c>
      <c r="AK232">
        <v>8012</v>
      </c>
      <c r="AL232" t="s">
        <v>6661</v>
      </c>
      <c r="AM232" t="s">
        <v>1639</v>
      </c>
      <c r="AN232" t="s">
        <v>1653</v>
      </c>
      <c r="AO232" s="1295" t="str">
        <f t="shared" si="45"/>
        <v>P</v>
      </c>
      <c r="AS232" s="489" t="s">
        <v>4224</v>
      </c>
      <c r="AT232" s="489">
        <v>1</v>
      </c>
      <c r="AU232" s="574"/>
      <c r="AV232" s="574"/>
      <c r="AW232" s="489"/>
      <c r="BB232" s="489" t="str">
        <f t="shared" si="46"/>
        <v>362 - PADFOLIO</v>
      </c>
      <c r="BC232" s="1299" t="s">
        <v>9584</v>
      </c>
      <c r="BD232" s="1298" t="s">
        <v>9585</v>
      </c>
      <c r="BE232" s="1298" t="s">
        <v>9585</v>
      </c>
      <c r="BF232" s="828">
        <v>44879</v>
      </c>
      <c r="BH232" s="1296" t="s">
        <v>5636</v>
      </c>
      <c r="BR232" s="51"/>
      <c r="BS232" s="51"/>
      <c r="BT232" s="51"/>
      <c r="BU232" s="51"/>
      <c r="BV232" s="51"/>
      <c r="BW232" s="51"/>
      <c r="BX232" s="51"/>
      <c r="BY232" s="91" t="s">
        <v>1313</v>
      </c>
      <c r="BZ232" s="51" t="s">
        <v>1501</v>
      </c>
      <c r="CA232" s="51"/>
      <c r="CN232" s="2">
        <v>6926</v>
      </c>
      <c r="CO232" s="489" t="str">
        <f t="shared" si="47"/>
        <v>BODYCARE</v>
      </c>
      <c r="CP232" s="489" t="str">
        <f t="shared" si="48"/>
        <v>BABO</v>
      </c>
      <c r="CQ232" s="489">
        <f t="shared" si="49"/>
        <v>3351870</v>
      </c>
      <c r="CR232" s="489">
        <f t="shared" si="50"/>
        <v>270316.3207520002</v>
      </c>
      <c r="CS232" s="847">
        <f t="shared" ref="CS232:CS238" si="55">IFERROR(VLOOKUP($CN232,febcube,5,0),DL$3)</f>
        <v>8.0646421475773292E-2</v>
      </c>
      <c r="CV232" s="489">
        <f t="shared" si="52"/>
        <v>6338</v>
      </c>
      <c r="CW232" s="2" t="s">
        <v>6476</v>
      </c>
      <c r="CX232" s="2" t="s">
        <v>2569</v>
      </c>
      <c r="CY232" s="2" t="s">
        <v>4038</v>
      </c>
      <c r="CZ232" s="572"/>
      <c r="DA232" s="489"/>
      <c r="DB232" s="2">
        <v>7010</v>
      </c>
      <c r="DC232" s="2" t="s">
        <v>286</v>
      </c>
      <c r="DD232" s="489"/>
      <c r="DH232" s="2">
        <v>8176</v>
      </c>
      <c r="DI232" s="2" t="s">
        <v>6689</v>
      </c>
      <c r="DJ232" s="2">
        <v>41344</v>
      </c>
      <c r="DK232" s="2">
        <v>12879.221296999998</v>
      </c>
      <c r="DL232" s="2">
        <v>0.31151367301180338</v>
      </c>
      <c r="DN232" s="2">
        <v>8522</v>
      </c>
      <c r="DO232" s="2">
        <v>46776</v>
      </c>
      <c r="DP232" s="2">
        <v>8268.7329819999995</v>
      </c>
      <c r="DQ232" s="2">
        <v>0.17677298148623224</v>
      </c>
      <c r="DT232" s="489">
        <f t="shared" si="51"/>
        <v>6926</v>
      </c>
      <c r="DU232" s="2" t="s">
        <v>6490</v>
      </c>
      <c r="DV232" s="2" t="s">
        <v>285</v>
      </c>
      <c r="DW232" s="2" t="s">
        <v>1675</v>
      </c>
    </row>
    <row r="233" spans="1:127">
      <c r="A233" s="1610">
        <v>8267</v>
      </c>
      <c r="B233" s="1612" t="s">
        <v>6697</v>
      </c>
      <c r="C233" s="909" t="str">
        <f t="shared" si="54"/>
        <v/>
      </c>
      <c r="D233" s="1278"/>
      <c r="E233" s="900"/>
      <c r="F233" s="900"/>
      <c r="G233" s="447"/>
      <c r="H233" s="447"/>
      <c r="I233"/>
      <c r="J233"/>
      <c r="K233"/>
      <c r="L233"/>
      <c r="M233"/>
      <c r="N233"/>
      <c r="O233" s="3"/>
      <c r="P233" s="3"/>
      <c r="Q233" s="3"/>
      <c r="R233" s="3"/>
      <c r="S233" s="3"/>
      <c r="T233" s="923"/>
      <c r="U233" s="923"/>
      <c r="V233" s="923"/>
      <c r="W233" s="923"/>
      <c r="X233" s="923"/>
      <c r="Y233" s="923"/>
      <c r="Z233" s="923"/>
      <c r="AA233" s="923"/>
      <c r="AB233" s="923"/>
      <c r="AC233" s="923"/>
      <c r="AD233" s="923"/>
      <c r="AG233" s="489" t="s">
        <v>4050</v>
      </c>
      <c r="AH233" t="s">
        <v>476</v>
      </c>
      <c r="AI233"/>
      <c r="AJ233" t="s">
        <v>1678</v>
      </c>
      <c r="AK233">
        <v>8013</v>
      </c>
      <c r="AL233" t="s">
        <v>6662</v>
      </c>
      <c r="AM233" t="s">
        <v>1639</v>
      </c>
      <c r="AN233" t="s">
        <v>1653</v>
      </c>
      <c r="AO233" s="1295" t="str">
        <f t="shared" si="45"/>
        <v>P</v>
      </c>
      <c r="AS233" s="489" t="s">
        <v>3845</v>
      </c>
      <c r="AT233" s="489">
        <v>1</v>
      </c>
      <c r="AU233" s="574"/>
      <c r="AV233" s="574"/>
      <c r="AW233" s="489"/>
      <c r="BB233" s="489" t="str">
        <f t="shared" si="46"/>
        <v>277 - PAINT STICK</v>
      </c>
      <c r="BC233" s="1299" t="s">
        <v>9586</v>
      </c>
      <c r="BD233" s="1298" t="s">
        <v>9395</v>
      </c>
      <c r="BE233" s="1298" t="s">
        <v>9395</v>
      </c>
      <c r="BF233" s="828">
        <v>44721</v>
      </c>
      <c r="BH233" s="1299" t="s">
        <v>5637</v>
      </c>
      <c r="BR233" s="51"/>
      <c r="BS233" s="51"/>
      <c r="BT233" s="51"/>
      <c r="BU233" s="51"/>
      <c r="BV233" s="51"/>
      <c r="BW233" s="51"/>
      <c r="BX233" s="51"/>
      <c r="BY233" s="91" t="s">
        <v>1314</v>
      </c>
      <c r="BZ233" s="51" t="s">
        <v>1051</v>
      </c>
      <c r="CA233" s="51"/>
      <c r="CN233" s="2">
        <v>7010</v>
      </c>
      <c r="CO233" s="489" t="str">
        <f t="shared" si="47"/>
        <v>CHOCOLATE CANDY</v>
      </c>
      <c r="CP233" s="489" t="str">
        <f t="shared" si="48"/>
        <v>FOOD</v>
      </c>
      <c r="CQ233" s="489">
        <f t="shared" si="49"/>
        <v>5516332</v>
      </c>
      <c r="CR233" s="489">
        <f t="shared" si="50"/>
        <v>175213.13887600024</v>
      </c>
      <c r="CS233" s="847">
        <f t="shared" si="55"/>
        <v>3.1762616694571727E-2</v>
      </c>
      <c r="CV233" s="489">
        <f t="shared" si="52"/>
        <v>6325</v>
      </c>
      <c r="CW233" s="2" t="s">
        <v>6470</v>
      </c>
      <c r="CX233" s="2" t="s">
        <v>278</v>
      </c>
      <c r="CY233" s="2" t="s">
        <v>6471</v>
      </c>
      <c r="CZ233" s="572"/>
      <c r="DA233" s="489"/>
      <c r="DB233" s="2">
        <v>7011</v>
      </c>
      <c r="DC233" s="2" t="s">
        <v>1608</v>
      </c>
      <c r="DD233" s="489"/>
      <c r="DH233" s="2">
        <v>8177</v>
      </c>
      <c r="DI233" s="2" t="s">
        <v>6685</v>
      </c>
      <c r="DJ233" s="2">
        <v>95146</v>
      </c>
      <c r="DK233" s="2">
        <v>78730.965813999996</v>
      </c>
      <c r="DL233" s="2">
        <v>0.82747530967145222</v>
      </c>
      <c r="DN233" s="2">
        <v>8523</v>
      </c>
      <c r="DO233" s="2">
        <v>243543</v>
      </c>
      <c r="DP233" s="2">
        <v>110730.72075800002</v>
      </c>
      <c r="DQ233" s="2">
        <v>0.45466599638667515</v>
      </c>
      <c r="DT233" s="489">
        <f t="shared" si="51"/>
        <v>7010</v>
      </c>
      <c r="DU233" s="2" t="s">
        <v>6491</v>
      </c>
      <c r="DV233" s="2" t="s">
        <v>286</v>
      </c>
      <c r="DW233" s="2" t="s">
        <v>1676</v>
      </c>
    </row>
    <row r="234" spans="1:127">
      <c r="A234" s="1610">
        <v>8268</v>
      </c>
      <c r="B234" s="1612" t="s">
        <v>314</v>
      </c>
      <c r="C234" s="909" t="str">
        <f t="shared" si="54"/>
        <v/>
      </c>
      <c r="D234" s="1278"/>
      <c r="E234" s="900"/>
      <c r="F234" s="900"/>
      <c r="G234" s="447"/>
      <c r="H234" s="447"/>
      <c r="I234"/>
      <c r="J234"/>
      <c r="K234"/>
      <c r="L234"/>
      <c r="M234"/>
      <c r="N234"/>
      <c r="O234" s="3"/>
      <c r="P234" s="3"/>
      <c r="Q234" s="3"/>
      <c r="R234" s="3"/>
      <c r="S234" s="3"/>
      <c r="T234" s="923"/>
      <c r="U234" s="923"/>
      <c r="V234" s="923"/>
      <c r="W234" s="923"/>
      <c r="X234" s="923"/>
      <c r="Y234" s="923"/>
      <c r="Z234" s="923"/>
      <c r="AA234" s="923"/>
      <c r="AB234" s="923"/>
      <c r="AC234" s="923"/>
      <c r="AD234" s="923"/>
      <c r="AG234" s="489" t="s">
        <v>4050</v>
      </c>
      <c r="AH234" t="s">
        <v>476</v>
      </c>
      <c r="AI234"/>
      <c r="AJ234" t="s">
        <v>1678</v>
      </c>
      <c r="AK234">
        <v>8014</v>
      </c>
      <c r="AL234" t="s">
        <v>298</v>
      </c>
      <c r="AM234" t="s">
        <v>1639</v>
      </c>
      <c r="AN234" t="s">
        <v>1653</v>
      </c>
      <c r="AO234" s="1295" t="str">
        <f t="shared" si="45"/>
        <v>P</v>
      </c>
      <c r="AS234" s="489" t="s">
        <v>3846</v>
      </c>
      <c r="AT234" s="489">
        <v>1</v>
      </c>
      <c r="AU234" s="574"/>
      <c r="AV234" s="574"/>
      <c r="AW234" s="489"/>
      <c r="BB234" s="489" t="str">
        <f t="shared" si="46"/>
        <v>274 - PANEL</v>
      </c>
      <c r="BC234" s="1296" t="s">
        <v>9587</v>
      </c>
      <c r="BD234" s="1297" t="s">
        <v>9399</v>
      </c>
      <c r="BE234" s="1297" t="s">
        <v>9399</v>
      </c>
      <c r="BF234" s="829">
        <v>44721</v>
      </c>
      <c r="BH234" s="1296" t="s">
        <v>5638</v>
      </c>
      <c r="BR234" s="51"/>
      <c r="BS234" s="51"/>
      <c r="BT234" s="51"/>
      <c r="BU234" s="51"/>
      <c r="BV234" s="51"/>
      <c r="BW234" s="51"/>
      <c r="BX234" s="51"/>
      <c r="BY234" s="91" t="s">
        <v>1315</v>
      </c>
      <c r="BZ234" s="51" t="s">
        <v>1498</v>
      </c>
      <c r="CA234" s="51"/>
      <c r="CN234" s="2">
        <v>7011</v>
      </c>
      <c r="CO234" s="489" t="str">
        <f t="shared" si="47"/>
        <v>SNACKS</v>
      </c>
      <c r="CP234" s="489" t="str">
        <f t="shared" si="48"/>
        <v>FOOD</v>
      </c>
      <c r="CQ234" s="489">
        <f t="shared" si="49"/>
        <v>2738217</v>
      </c>
      <c r="CR234" s="489">
        <f t="shared" si="50"/>
        <v>865760.83784400043</v>
      </c>
      <c r="CS234" s="847">
        <f t="shared" si="55"/>
        <v>0.31617685444360344</v>
      </c>
      <c r="CV234" s="489">
        <f t="shared" si="52"/>
        <v>6329</v>
      </c>
      <c r="CW234" s="2" t="s">
        <v>6473</v>
      </c>
      <c r="CX234" s="2" t="s">
        <v>2567</v>
      </c>
      <c r="CY234" s="2" t="s">
        <v>6471</v>
      </c>
      <c r="CZ234" s="572"/>
      <c r="DA234" s="489"/>
      <c r="DB234" s="2">
        <v>7014</v>
      </c>
      <c r="DC234" s="2" t="s">
        <v>1609</v>
      </c>
      <c r="DD234" s="489"/>
      <c r="DH234" s="2">
        <v>8180</v>
      </c>
      <c r="DI234" s="2" t="s">
        <v>6538</v>
      </c>
      <c r="DJ234" s="2">
        <v>713802</v>
      </c>
      <c r="DK234" s="2">
        <v>90629.867178000117</v>
      </c>
      <c r="DL234" s="2">
        <v>0.12696779664108551</v>
      </c>
      <c r="DN234" s="2">
        <v>8529</v>
      </c>
      <c r="DO234" s="2">
        <v>520094</v>
      </c>
      <c r="DP234" s="2">
        <v>49964.566973000052</v>
      </c>
      <c r="DQ234" s="2">
        <v>9.6068339517471943E-2</v>
      </c>
      <c r="DT234" s="489">
        <f t="shared" si="51"/>
        <v>7011</v>
      </c>
      <c r="DU234" s="2" t="s">
        <v>6492</v>
      </c>
      <c r="DV234" s="2" t="s">
        <v>1608</v>
      </c>
      <c r="DW234" s="2" t="s">
        <v>1676</v>
      </c>
    </row>
    <row r="235" spans="1:127">
      <c r="A235" s="1610">
        <v>8269</v>
      </c>
      <c r="B235" s="1612" t="s">
        <v>6698</v>
      </c>
      <c r="C235" s="909" t="str">
        <f t="shared" si="54"/>
        <v/>
      </c>
      <c r="D235" s="1278"/>
      <c r="E235" s="900"/>
      <c r="F235" s="900"/>
      <c r="G235" s="447"/>
      <c r="H235" s="447"/>
      <c r="I235"/>
      <c r="J235"/>
      <c r="K235"/>
      <c r="L235"/>
      <c r="M235"/>
      <c r="N235"/>
      <c r="O235" s="3"/>
      <c r="P235" s="3"/>
      <c r="Q235" s="3"/>
      <c r="R235" s="3"/>
      <c r="S235" s="3"/>
      <c r="T235" s="923"/>
      <c r="U235" s="923"/>
      <c r="V235" s="923"/>
      <c r="W235" s="923"/>
      <c r="X235" s="923"/>
      <c r="Y235" s="923"/>
      <c r="Z235" s="923"/>
      <c r="AA235" s="923"/>
      <c r="AB235" s="923"/>
      <c r="AC235" s="923"/>
      <c r="AD235" s="923"/>
      <c r="AG235" s="489" t="s">
        <v>4050</v>
      </c>
      <c r="AH235" t="s">
        <v>476</v>
      </c>
      <c r="AI235"/>
      <c r="AJ235" t="s">
        <v>1678</v>
      </c>
      <c r="AK235">
        <v>8026</v>
      </c>
      <c r="AL235" t="s">
        <v>6663</v>
      </c>
      <c r="AM235" t="s">
        <v>1639</v>
      </c>
      <c r="AN235" t="s">
        <v>1653</v>
      </c>
      <c r="AO235" s="1295" t="str">
        <f t="shared" si="45"/>
        <v>P</v>
      </c>
      <c r="AS235" s="489" t="s">
        <v>3847</v>
      </c>
      <c r="AT235" s="489">
        <v>1</v>
      </c>
      <c r="AU235" s="574"/>
      <c r="AV235" s="574"/>
      <c r="AW235" s="489"/>
      <c r="BB235" s="489" t="str">
        <f t="shared" si="46"/>
        <v>273 - PAPER PAD</v>
      </c>
      <c r="BC235" s="1299" t="s">
        <v>9588</v>
      </c>
      <c r="BD235" s="1298" t="s">
        <v>9401</v>
      </c>
      <c r="BE235" s="1298" t="s">
        <v>9401</v>
      </c>
      <c r="BF235" s="828">
        <v>44721</v>
      </c>
      <c r="BH235" s="1299" t="s">
        <v>5639</v>
      </c>
      <c r="BR235" s="51"/>
      <c r="BS235" s="51"/>
      <c r="BT235" s="51"/>
      <c r="BU235" s="51"/>
      <c r="BV235" s="51"/>
      <c r="BW235" s="51"/>
      <c r="BX235" s="51"/>
      <c r="BY235" s="91" t="s">
        <v>1316</v>
      </c>
      <c r="BZ235" s="51" t="s">
        <v>181</v>
      </c>
      <c r="CA235" s="51"/>
      <c r="CN235" s="2">
        <v>7014</v>
      </c>
      <c r="CO235" s="489" t="str">
        <f t="shared" si="47"/>
        <v>BEVERAGES</v>
      </c>
      <c r="CP235" s="489" t="str">
        <f t="shared" si="48"/>
        <v>FOOD</v>
      </c>
      <c r="CQ235" s="489">
        <f t="shared" si="49"/>
        <v>2138477</v>
      </c>
      <c r="CR235" s="489">
        <f t="shared" si="50"/>
        <v>111073.92008899998</v>
      </c>
      <c r="CS235" s="847">
        <f t="shared" si="55"/>
        <v>5.1940666226010367E-2</v>
      </c>
      <c r="CV235" s="489">
        <f t="shared" si="52"/>
        <v>8011</v>
      </c>
      <c r="CW235" s="2" t="s">
        <v>6515</v>
      </c>
      <c r="CX235" s="2" t="s">
        <v>1615</v>
      </c>
      <c r="CY235" s="2" t="s">
        <v>1678</v>
      </c>
      <c r="CZ235" s="572"/>
      <c r="DA235" s="489"/>
      <c r="DB235" s="2">
        <v>7016</v>
      </c>
      <c r="DC235" s="2" t="s">
        <v>287</v>
      </c>
      <c r="DD235" s="489"/>
      <c r="DH235" s="2">
        <v>8185</v>
      </c>
      <c r="DI235" s="2" t="s">
        <v>6539</v>
      </c>
      <c r="DJ235" s="2">
        <v>202448</v>
      </c>
      <c r="DK235" s="2">
        <v>16475.876296000013</v>
      </c>
      <c r="DL235" s="2">
        <v>8.1383250493954062E-2</v>
      </c>
      <c r="DN235" s="2">
        <v>8531</v>
      </c>
      <c r="DO235" s="2">
        <v>208528</v>
      </c>
      <c r="DP235" s="2">
        <v>34687.504135999996</v>
      </c>
      <c r="DQ235" s="2">
        <v>0.16634458747026776</v>
      </c>
      <c r="DT235" s="489">
        <f t="shared" si="51"/>
        <v>7014</v>
      </c>
      <c r="DU235" s="2" t="s">
        <v>6493</v>
      </c>
      <c r="DV235" s="2" t="s">
        <v>1609</v>
      </c>
      <c r="DW235" s="2" t="s">
        <v>1676</v>
      </c>
    </row>
    <row r="236" spans="1:127">
      <c r="A236" s="1610">
        <v>8320</v>
      </c>
      <c r="B236" s="1612" t="s">
        <v>8764</v>
      </c>
      <c r="C236" s="909" t="str">
        <f t="shared" si="54"/>
        <v/>
      </c>
      <c r="D236" s="1278"/>
      <c r="E236" s="900"/>
      <c r="F236" s="900"/>
      <c r="G236" s="447"/>
      <c r="H236" s="447"/>
      <c r="I236"/>
      <c r="J236"/>
      <c r="K236"/>
      <c r="L236"/>
      <c r="M236"/>
      <c r="N236"/>
      <c r="O236" s="3"/>
      <c r="P236" s="3"/>
      <c r="Q236" s="3"/>
      <c r="R236" s="3"/>
      <c r="S236" s="3"/>
      <c r="T236" s="923"/>
      <c r="U236" s="923"/>
      <c r="V236" s="923"/>
      <c r="W236" s="923"/>
      <c r="X236" s="923"/>
      <c r="Y236" s="923"/>
      <c r="Z236" s="923"/>
      <c r="AA236" s="923"/>
      <c r="AB236" s="923"/>
      <c r="AC236" s="923"/>
      <c r="AD236" s="923"/>
      <c r="AG236" s="489" t="s">
        <v>4050</v>
      </c>
      <c r="AH236" t="s">
        <v>476</v>
      </c>
      <c r="AI236"/>
      <c r="AJ236" t="s">
        <v>1679</v>
      </c>
      <c r="AK236">
        <v>8037</v>
      </c>
      <c r="AL236" t="s">
        <v>6521</v>
      </c>
      <c r="AM236" t="s">
        <v>8722</v>
      </c>
      <c r="AN236" t="s">
        <v>2375</v>
      </c>
      <c r="AO236" s="1295" t="str">
        <f t="shared" si="45"/>
        <v>M</v>
      </c>
      <c r="AS236" s="489" t="s">
        <v>3864</v>
      </c>
      <c r="AT236" s="489">
        <v>1</v>
      </c>
      <c r="AU236" s="574"/>
      <c r="AV236" s="574"/>
      <c r="AW236" s="489"/>
      <c r="BB236" s="489" t="str">
        <f t="shared" si="46"/>
        <v>41 - PARIS</v>
      </c>
      <c r="BC236" s="1296" t="s">
        <v>5242</v>
      </c>
      <c r="BD236" s="1297" t="s">
        <v>5243</v>
      </c>
      <c r="BE236" s="1297" t="s">
        <v>5243</v>
      </c>
      <c r="BF236" s="829">
        <v>42145</v>
      </c>
      <c r="BH236" s="1296" t="s">
        <v>5640</v>
      </c>
      <c r="BR236" s="51"/>
      <c r="BS236" s="51"/>
      <c r="BT236" s="51"/>
      <c r="BU236" s="51"/>
      <c r="BV236" s="51"/>
      <c r="BW236" s="51"/>
      <c r="BX236" s="51"/>
      <c r="BY236" s="91" t="s">
        <v>1317</v>
      </c>
      <c r="BZ236" s="51" t="s">
        <v>1502</v>
      </c>
      <c r="CA236" s="51"/>
      <c r="CN236" s="2">
        <v>7016</v>
      </c>
      <c r="CO236" s="489" t="str">
        <f t="shared" si="47"/>
        <v>PRESERVES/HONEY/SYRUPS</v>
      </c>
      <c r="CP236" s="489" t="str">
        <f t="shared" si="48"/>
        <v>FOOD</v>
      </c>
      <c r="CQ236" s="489">
        <f t="shared" si="49"/>
        <v>918323</v>
      </c>
      <c r="CR236" s="489">
        <f t="shared" si="50"/>
        <v>25300.114860999965</v>
      </c>
      <c r="CS236" s="847">
        <f t="shared" si="55"/>
        <v>2.7550344335271974E-2</v>
      </c>
      <c r="CV236" s="489">
        <f t="shared" si="52"/>
        <v>8012</v>
      </c>
      <c r="CW236" s="2" t="s">
        <v>6516</v>
      </c>
      <c r="CX236" s="2" t="s">
        <v>1616</v>
      </c>
      <c r="CY236" s="2" t="s">
        <v>1678</v>
      </c>
      <c r="CZ236" s="572"/>
      <c r="DA236" s="489"/>
      <c r="DB236" s="2">
        <v>7017</v>
      </c>
      <c r="DC236" s="2" t="s">
        <v>288</v>
      </c>
      <c r="DD236" s="489"/>
      <c r="DH236" s="2">
        <v>8186</v>
      </c>
      <c r="DI236" s="2" t="s">
        <v>6691</v>
      </c>
      <c r="DJ236" s="2">
        <v>25511</v>
      </c>
      <c r="DK236" s="2">
        <v>6085.6969990000025</v>
      </c>
      <c r="DL236" s="2">
        <v>0.2385518795421584</v>
      </c>
      <c r="DN236" s="2">
        <v>8532</v>
      </c>
      <c r="DO236" s="2">
        <v>497987</v>
      </c>
      <c r="DP236" s="2">
        <v>37936.216244999989</v>
      </c>
      <c r="DQ236" s="2">
        <v>7.6179129666035433E-2</v>
      </c>
      <c r="DT236" s="489">
        <f t="shared" si="51"/>
        <v>7016</v>
      </c>
      <c r="DU236" s="2" t="s">
        <v>6494</v>
      </c>
      <c r="DV236" s="2" t="s">
        <v>287</v>
      </c>
      <c r="DW236" s="2" t="s">
        <v>1676</v>
      </c>
    </row>
    <row r="237" spans="1:127">
      <c r="A237" s="1610">
        <v>8339</v>
      </c>
      <c r="B237" s="1612" t="s">
        <v>6700</v>
      </c>
      <c r="C237" s="909" t="str">
        <f t="shared" si="54"/>
        <v/>
      </c>
      <c r="D237" s="1278"/>
      <c r="E237" s="900"/>
      <c r="F237" s="900"/>
      <c r="G237" s="447"/>
      <c r="H237" s="447"/>
      <c r="I237"/>
      <c r="J237"/>
      <c r="K237"/>
      <c r="L237"/>
      <c r="M237"/>
      <c r="N237"/>
      <c r="O237" s="3"/>
      <c r="P237" s="3"/>
      <c r="Q237" s="3"/>
      <c r="R237" s="3"/>
      <c r="S237" s="3"/>
      <c r="T237" s="923"/>
      <c r="U237" s="923"/>
      <c r="V237" s="923"/>
      <c r="W237" s="923"/>
      <c r="X237" s="923"/>
      <c r="Y237" s="923"/>
      <c r="Z237" s="923"/>
      <c r="AA237" s="923"/>
      <c r="AB237" s="923"/>
      <c r="AC237" s="923"/>
      <c r="AD237" s="923"/>
      <c r="AG237" s="489" t="s">
        <v>4050</v>
      </c>
      <c r="AH237" t="s">
        <v>476</v>
      </c>
      <c r="AI237"/>
      <c r="AJ237" t="s">
        <v>1678</v>
      </c>
      <c r="AK237">
        <v>8039</v>
      </c>
      <c r="AL237" t="s">
        <v>6664</v>
      </c>
      <c r="AM237" t="s">
        <v>1639</v>
      </c>
      <c r="AN237" t="s">
        <v>1653</v>
      </c>
      <c r="AO237" s="1295" t="str">
        <f t="shared" si="45"/>
        <v>P</v>
      </c>
      <c r="AS237" s="489" t="s">
        <v>4232</v>
      </c>
      <c r="AT237" s="489">
        <v>1</v>
      </c>
      <c r="AU237" s="574"/>
      <c r="AV237" s="574"/>
      <c r="AW237" s="489"/>
      <c r="BB237" s="489" t="str">
        <f t="shared" si="46"/>
        <v>275 - PASTEL</v>
      </c>
      <c r="BC237" s="1299" t="s">
        <v>9589</v>
      </c>
      <c r="BD237" s="1298" t="s">
        <v>9405</v>
      </c>
      <c r="BE237" s="1298" t="s">
        <v>9405</v>
      </c>
      <c r="BF237" s="828">
        <v>44721</v>
      </c>
      <c r="BH237" s="1299" t="s">
        <v>5641</v>
      </c>
      <c r="BR237" s="51"/>
      <c r="BS237" s="51"/>
      <c r="BT237" s="51"/>
      <c r="BU237" s="51"/>
      <c r="BV237" s="51"/>
      <c r="BW237" s="51"/>
      <c r="BX237" s="51"/>
      <c r="BY237" s="91" t="s">
        <v>1318</v>
      </c>
      <c r="BZ237" s="51" t="s">
        <v>1458</v>
      </c>
      <c r="CA237" s="51"/>
      <c r="CN237" s="2">
        <v>7017</v>
      </c>
      <c r="CO237" s="489" t="str">
        <f t="shared" si="47"/>
        <v>HOLIDAY/SEASONAL</v>
      </c>
      <c r="CP237" s="489" t="str">
        <f t="shared" si="48"/>
        <v>FOOD</v>
      </c>
      <c r="CQ237" s="489">
        <f t="shared" si="49"/>
        <v>1642607</v>
      </c>
      <c r="CR237" s="489">
        <f t="shared" si="50"/>
        <v>102940.30704300004</v>
      </c>
      <c r="CS237" s="847">
        <f t="shared" si="55"/>
        <v>6.2668859345540368E-2</v>
      </c>
      <c r="CV237" s="489">
        <f t="shared" si="52"/>
        <v>8013</v>
      </c>
      <c r="CW237" s="2" t="s">
        <v>6517</v>
      </c>
      <c r="CX237" s="2" t="s">
        <v>1617</v>
      </c>
      <c r="CY237" s="2" t="s">
        <v>1678</v>
      </c>
      <c r="CZ237" s="572"/>
      <c r="DA237" s="489"/>
      <c r="DB237" s="2">
        <v>7019</v>
      </c>
      <c r="DC237" s="2" t="s">
        <v>289</v>
      </c>
      <c r="DD237" s="489"/>
      <c r="DH237" s="2">
        <v>8190</v>
      </c>
      <c r="DI237" s="2" t="s">
        <v>6540</v>
      </c>
      <c r="DJ237" s="2">
        <v>42275</v>
      </c>
      <c r="DK237" s="2">
        <v>12735.248945000003</v>
      </c>
      <c r="DL237" s="2">
        <v>0.30124775742164406</v>
      </c>
      <c r="DN237" s="2">
        <v>8535</v>
      </c>
      <c r="DO237" s="2">
        <v>361852</v>
      </c>
      <c r="DP237" s="2">
        <v>63470.143363999974</v>
      </c>
      <c r="DQ237" s="2">
        <v>0.17540359971480046</v>
      </c>
      <c r="DT237" s="489">
        <f t="shared" si="51"/>
        <v>7017</v>
      </c>
      <c r="DU237" s="2" t="s">
        <v>6495</v>
      </c>
      <c r="DV237" s="2" t="s">
        <v>288</v>
      </c>
      <c r="DW237" s="2" t="s">
        <v>1676</v>
      </c>
    </row>
    <row r="238" spans="1:127">
      <c r="A238" s="1610">
        <v>8500</v>
      </c>
      <c r="B238" s="1612" t="s">
        <v>6720</v>
      </c>
      <c r="C238" s="909" t="str">
        <f t="shared" si="54"/>
        <v/>
      </c>
      <c r="D238" s="1278"/>
      <c r="E238" s="900"/>
      <c r="F238" s="900"/>
      <c r="G238" s="447"/>
      <c r="H238" s="447"/>
      <c r="I238"/>
      <c r="J238"/>
      <c r="K238"/>
      <c r="L238"/>
      <c r="M238"/>
      <c r="N238"/>
      <c r="O238" s="3"/>
      <c r="P238" s="3"/>
      <c r="Q238" s="3"/>
      <c r="R238" s="3"/>
      <c r="S238" s="3"/>
      <c r="T238" s="923"/>
      <c r="U238" s="923"/>
      <c r="V238" s="923"/>
      <c r="W238" s="923"/>
      <c r="X238" s="923"/>
      <c r="Y238" s="923"/>
      <c r="Z238" s="923"/>
      <c r="AA238" s="923"/>
      <c r="AB238" s="923"/>
      <c r="AC238" s="923"/>
      <c r="AD238" s="923"/>
      <c r="AG238" s="489" t="s">
        <v>4050</v>
      </c>
      <c r="AH238" t="s">
        <v>5178</v>
      </c>
      <c r="AI238"/>
      <c r="AJ238" t="s">
        <v>1678</v>
      </c>
      <c r="AK238">
        <v>8047</v>
      </c>
      <c r="AL238" t="s">
        <v>6231</v>
      </c>
      <c r="AM238" t="s">
        <v>1639</v>
      </c>
      <c r="AN238" t="s">
        <v>1653</v>
      </c>
      <c r="AO238" s="1295" t="str">
        <f t="shared" si="45"/>
        <v>P</v>
      </c>
      <c r="AS238" s="489" t="s">
        <v>3866</v>
      </c>
      <c r="AT238" s="489">
        <v>1</v>
      </c>
      <c r="AU238" s="574"/>
      <c r="AV238" s="574"/>
      <c r="AW238" s="489"/>
      <c r="BB238" s="489" t="str">
        <f t="shared" si="46"/>
        <v>37 - PATTERN</v>
      </c>
      <c r="BC238" s="1296" t="s">
        <v>5234</v>
      </c>
      <c r="BD238" s="1297" t="s">
        <v>5235</v>
      </c>
      <c r="BE238" s="1297" t="s">
        <v>5235</v>
      </c>
      <c r="BF238" s="829">
        <v>41862</v>
      </c>
      <c r="BH238" s="1296" t="s">
        <v>5642</v>
      </c>
      <c r="BR238" s="51"/>
      <c r="BS238" s="51"/>
      <c r="BT238" s="51"/>
      <c r="BU238" s="51"/>
      <c r="BV238" s="51"/>
      <c r="BW238" s="51"/>
      <c r="BX238" s="51"/>
      <c r="BY238" s="91" t="s">
        <v>1319</v>
      </c>
      <c r="BZ238" s="51" t="s">
        <v>1504</v>
      </c>
      <c r="CA238" s="51"/>
      <c r="CN238" s="2">
        <v>7019</v>
      </c>
      <c r="CO238" s="489" t="str">
        <f t="shared" si="47"/>
        <v>PET TREATS</v>
      </c>
      <c r="CP238" s="489" t="str">
        <f t="shared" si="48"/>
        <v>PETS</v>
      </c>
      <c r="CQ238" s="489">
        <f t="shared" si="49"/>
        <v>646323</v>
      </c>
      <c r="CR238" s="489">
        <f t="shared" si="50"/>
        <v>32531.732816999967</v>
      </c>
      <c r="CS238" s="847">
        <f t="shared" si="55"/>
        <v>5.0333552754582407E-2</v>
      </c>
      <c r="CV238" s="489">
        <f t="shared" si="52"/>
        <v>8014</v>
      </c>
      <c r="CW238" s="2" t="s">
        <v>6518</v>
      </c>
      <c r="CX238" s="2" t="s">
        <v>298</v>
      </c>
      <c r="CY238" s="2" t="s">
        <v>1678</v>
      </c>
      <c r="CZ238" s="572"/>
      <c r="DA238" s="489"/>
      <c r="DB238" s="2">
        <v>7020</v>
      </c>
      <c r="DC238" s="2" t="s">
        <v>6833</v>
      </c>
      <c r="DD238" s="489"/>
      <c r="DH238" s="2">
        <v>8194</v>
      </c>
      <c r="DI238" s="2" t="s">
        <v>6694</v>
      </c>
      <c r="DJ238" s="2">
        <v>49906</v>
      </c>
      <c r="DK238" s="2">
        <v>22313.921770000001</v>
      </c>
      <c r="DL238" s="2">
        <v>0.44711901915601332</v>
      </c>
      <c r="DN238" s="2">
        <v>8540</v>
      </c>
      <c r="DO238" s="2">
        <v>956204</v>
      </c>
      <c r="DP238" s="2">
        <v>54561.15704800003</v>
      </c>
      <c r="DQ238" s="2">
        <v>5.7060163990110928E-2</v>
      </c>
      <c r="DT238" s="489">
        <f t="shared" si="51"/>
        <v>7019</v>
      </c>
      <c r="DU238" s="2" t="s">
        <v>6496</v>
      </c>
      <c r="DV238" s="2" t="s">
        <v>289</v>
      </c>
      <c r="DW238" s="2" t="s">
        <v>1658</v>
      </c>
    </row>
    <row r="239" spans="1:127">
      <c r="A239" s="1610">
        <v>8501</v>
      </c>
      <c r="B239" s="1612" t="s">
        <v>1620</v>
      </c>
      <c r="C239" s="909" t="str">
        <f t="shared" si="54"/>
        <v/>
      </c>
      <c r="D239" s="1278"/>
      <c r="E239" s="900"/>
      <c r="F239" s="900"/>
      <c r="G239" s="447"/>
      <c r="H239" s="447"/>
      <c r="I239"/>
      <c r="J239"/>
      <c r="K239"/>
      <c r="L239"/>
      <c r="M239"/>
      <c r="N239"/>
      <c r="O239" s="3"/>
      <c r="P239" s="3"/>
      <c r="Q239" s="3"/>
      <c r="R239" s="3"/>
      <c r="S239" s="3"/>
      <c r="T239" s="923"/>
      <c r="U239" s="923"/>
      <c r="V239" s="923"/>
      <c r="W239" s="923"/>
      <c r="X239" s="923"/>
      <c r="Y239" s="923"/>
      <c r="Z239" s="923"/>
      <c r="AA239" s="923"/>
      <c r="AB239" s="923"/>
      <c r="AC239" s="923"/>
      <c r="AD239" s="923"/>
      <c r="AG239" s="489" t="s">
        <v>4050</v>
      </c>
      <c r="AH239" t="s">
        <v>5172</v>
      </c>
      <c r="AI239"/>
      <c r="AJ239" t="s">
        <v>1678</v>
      </c>
      <c r="AK239">
        <v>8052</v>
      </c>
      <c r="AL239" t="s">
        <v>6232</v>
      </c>
      <c r="AM239" t="s">
        <v>1639</v>
      </c>
      <c r="AN239" t="s">
        <v>1653</v>
      </c>
      <c r="AO239" s="1295" t="str">
        <f t="shared" si="45"/>
        <v>P</v>
      </c>
      <c r="AS239" s="489" t="s">
        <v>3876</v>
      </c>
      <c r="AT239" s="489">
        <v>1</v>
      </c>
      <c r="AU239" s="574"/>
      <c r="AV239" s="574"/>
      <c r="AW239" s="489"/>
      <c r="BB239" s="489" t="str">
        <f t="shared" si="46"/>
        <v>174 - PATTERNS</v>
      </c>
      <c r="BC239" s="1299" t="s">
        <v>8833</v>
      </c>
      <c r="BD239" s="1298" t="s">
        <v>8834</v>
      </c>
      <c r="BE239" s="1298" t="s">
        <v>8834</v>
      </c>
      <c r="BF239" s="828">
        <v>44320</v>
      </c>
      <c r="BH239" s="1299" t="s">
        <v>6154</v>
      </c>
      <c r="BR239" s="51"/>
      <c r="BS239" s="51"/>
      <c r="BT239" s="51"/>
      <c r="BU239" s="51"/>
      <c r="BV239" s="51"/>
      <c r="BW239" s="51"/>
      <c r="BX239" s="51"/>
      <c r="BY239" s="91" t="s">
        <v>1320</v>
      </c>
      <c r="BZ239" s="51" t="s">
        <v>1433</v>
      </c>
      <c r="CA239" s="51"/>
      <c r="CN239" s="2">
        <v>7020</v>
      </c>
      <c r="CO239" s="489" t="str">
        <f t="shared" si="47"/>
        <v>FOOD - HOT DEALS</v>
      </c>
      <c r="CP239" s="489" t="str">
        <f t="shared" si="48"/>
        <v>FOOD</v>
      </c>
      <c r="CQ239" s="489" t="str">
        <f t="shared" si="49"/>
        <v/>
      </c>
      <c r="CR239" s="489" t="str">
        <f t="shared" si="50"/>
        <v/>
      </c>
      <c r="CS239" s="848">
        <v>0.12</v>
      </c>
      <c r="CV239" s="489">
        <f t="shared" si="52"/>
        <v>8026</v>
      </c>
      <c r="CW239" s="2" t="s">
        <v>6519</v>
      </c>
      <c r="CX239" s="2" t="s">
        <v>299</v>
      </c>
      <c r="CY239" s="2" t="s">
        <v>1678</v>
      </c>
      <c r="CZ239" s="572"/>
      <c r="DA239" s="489"/>
      <c r="DB239" s="2">
        <v>7021</v>
      </c>
      <c r="DC239" s="2" t="s">
        <v>1610</v>
      </c>
      <c r="DD239" s="489"/>
      <c r="DH239" s="2">
        <v>8195</v>
      </c>
      <c r="DI239" s="2" t="s">
        <v>6541</v>
      </c>
      <c r="DJ239" s="2">
        <v>76706</v>
      </c>
      <c r="DK239" s="2">
        <v>22747.07218700002</v>
      </c>
      <c r="DL239" s="2">
        <v>0.29654879914217946</v>
      </c>
      <c r="DN239" s="2">
        <v>8541</v>
      </c>
      <c r="DO239" s="2">
        <v>836799</v>
      </c>
      <c r="DP239" s="2">
        <v>21381.580429000009</v>
      </c>
      <c r="DQ239" s="2">
        <v>2.5551632386032978E-2</v>
      </c>
      <c r="DT239" s="489">
        <f t="shared" si="51"/>
        <v>7020</v>
      </c>
      <c r="DU239" s="2" t="s">
        <v>6832</v>
      </c>
      <c r="DV239" s="2" t="s">
        <v>6833</v>
      </c>
      <c r="DW239" s="2" t="s">
        <v>1676</v>
      </c>
    </row>
    <row r="240" spans="1:127">
      <c r="A240" s="1610">
        <v>8502</v>
      </c>
      <c r="B240" s="1612" t="s">
        <v>6721</v>
      </c>
      <c r="C240" s="909" t="str">
        <f t="shared" si="54"/>
        <v/>
      </c>
      <c r="D240" s="1278"/>
      <c r="E240" s="900"/>
      <c r="F240" s="900"/>
      <c r="G240" s="447"/>
      <c r="H240" s="447"/>
      <c r="I240"/>
      <c r="J240"/>
      <c r="K240"/>
      <c r="L240"/>
      <c r="M240"/>
      <c r="N240"/>
      <c r="O240" s="3"/>
      <c r="P240" s="3"/>
      <c r="Q240" s="3"/>
      <c r="R240" s="3"/>
      <c r="S240" s="3"/>
      <c r="T240" s="923"/>
      <c r="U240" s="923"/>
      <c r="V240" s="923"/>
      <c r="W240" s="923"/>
      <c r="X240" s="923"/>
      <c r="Y240" s="923"/>
      <c r="Z240" s="923"/>
      <c r="AA240" s="923"/>
      <c r="AB240" s="923"/>
      <c r="AC240" s="923"/>
      <c r="AD240" s="923"/>
      <c r="AG240" s="489" t="s">
        <v>4050</v>
      </c>
      <c r="AH240" t="s">
        <v>476</v>
      </c>
      <c r="AI240"/>
      <c r="AJ240" t="s">
        <v>1680</v>
      </c>
      <c r="AK240">
        <v>8101</v>
      </c>
      <c r="AL240" t="s">
        <v>8687</v>
      </c>
      <c r="AM240" s="1295" t="s">
        <v>8722</v>
      </c>
      <c r="AN240" t="s">
        <v>2375</v>
      </c>
      <c r="AO240" s="1295" t="str">
        <f t="shared" si="45"/>
        <v>M</v>
      </c>
      <c r="AS240" s="489" t="s">
        <v>3891</v>
      </c>
      <c r="AT240" s="489">
        <v>1</v>
      </c>
      <c r="AU240" s="574"/>
      <c r="AV240" s="574"/>
      <c r="AW240" s="489"/>
      <c r="BB240" s="489" t="str">
        <f t="shared" si="46"/>
        <v>108 - PDQ</v>
      </c>
      <c r="BC240" s="1299" t="s">
        <v>8229</v>
      </c>
      <c r="BD240" s="1298" t="s">
        <v>8230</v>
      </c>
      <c r="BE240" s="1298" t="s">
        <v>8230</v>
      </c>
      <c r="BF240" s="828">
        <v>44035</v>
      </c>
      <c r="BH240" s="1296" t="s">
        <v>9026</v>
      </c>
      <c r="BR240" s="51"/>
      <c r="BS240" s="51"/>
      <c r="BT240" s="51"/>
      <c r="BU240" s="51"/>
      <c r="BV240" s="51"/>
      <c r="BW240" s="51"/>
      <c r="BX240" s="51"/>
      <c r="BY240" s="91" t="s">
        <v>1321</v>
      </c>
      <c r="BZ240" s="51" t="s">
        <v>1505</v>
      </c>
      <c r="CA240" s="51"/>
      <c r="CN240" s="2">
        <v>7021</v>
      </c>
      <c r="CO240" s="489" t="str">
        <f t="shared" si="47"/>
        <v>OIL/VINEGAR</v>
      </c>
      <c r="CP240" s="489" t="str">
        <f t="shared" si="48"/>
        <v>FOOD</v>
      </c>
      <c r="CQ240" s="489">
        <f t="shared" si="49"/>
        <v>297554</v>
      </c>
      <c r="CR240" s="489">
        <f t="shared" si="50"/>
        <v>21308.891316000012</v>
      </c>
      <c r="CS240" s="847">
        <f t="shared" ref="CS240:CS250" si="56">IFERROR(VLOOKUP($CN240,febcube,5,0),DL$3)</f>
        <v>7.1613526674149941E-2</v>
      </c>
      <c r="CV240" s="489">
        <f t="shared" si="52"/>
        <v>8039</v>
      </c>
      <c r="CW240" s="2" t="s">
        <v>6522</v>
      </c>
      <c r="CX240" s="2" t="s">
        <v>1618</v>
      </c>
      <c r="CY240" s="2" t="s">
        <v>1678</v>
      </c>
      <c r="CZ240" s="572"/>
      <c r="DA240" s="489"/>
      <c r="DB240" s="2">
        <v>7022</v>
      </c>
      <c r="DC240" s="2" t="s">
        <v>290</v>
      </c>
      <c r="DD240" s="489"/>
      <c r="DH240" s="2">
        <v>8196</v>
      </c>
      <c r="DI240" s="2" t="s">
        <v>6542</v>
      </c>
      <c r="DJ240" s="2">
        <v>267519</v>
      </c>
      <c r="DK240" s="2">
        <v>75288.015098000003</v>
      </c>
      <c r="DL240" s="2">
        <v>0.28143053427233206</v>
      </c>
      <c r="DN240" s="2">
        <v>8543</v>
      </c>
      <c r="DO240" s="2">
        <v>1512983</v>
      </c>
      <c r="DP240" s="2">
        <v>51336.70601800007</v>
      </c>
      <c r="DQ240" s="2">
        <v>3.393078839484652E-2</v>
      </c>
      <c r="DT240" s="489">
        <f t="shared" si="51"/>
        <v>7021</v>
      </c>
      <c r="DU240" s="2" t="s">
        <v>6497</v>
      </c>
      <c r="DV240" s="2" t="s">
        <v>1610</v>
      </c>
      <c r="DW240" s="2" t="s">
        <v>1676</v>
      </c>
    </row>
    <row r="241" spans="1:127">
      <c r="A241" s="1610">
        <v>8504</v>
      </c>
      <c r="B241" s="1612" t="s">
        <v>6722</v>
      </c>
      <c r="C241" s="909" t="str">
        <f t="shared" si="54"/>
        <v/>
      </c>
      <c r="D241" s="1278"/>
      <c r="E241" s="900"/>
      <c r="F241" s="900"/>
      <c r="G241" s="447"/>
      <c r="H241" s="447"/>
      <c r="I241" t="s">
        <v>8742</v>
      </c>
      <c r="J241" t="s">
        <v>8743</v>
      </c>
      <c r="K241" t="s">
        <v>8744</v>
      </c>
      <c r="L241"/>
      <c r="M241"/>
      <c r="N241"/>
      <c r="O241" s="3"/>
      <c r="P241" s="3"/>
      <c r="Q241" s="3"/>
      <c r="R241" s="3"/>
      <c r="S241" s="3"/>
      <c r="T241" s="923"/>
      <c r="U241" s="923"/>
      <c r="V241" s="923"/>
      <c r="W241" s="923"/>
      <c r="X241" s="923"/>
      <c r="Y241" s="923"/>
      <c r="Z241" s="923"/>
      <c r="AA241" s="923"/>
      <c r="AB241" s="923"/>
      <c r="AC241" s="923"/>
      <c r="AD241" s="923"/>
      <c r="AG241" s="489" t="s">
        <v>4050</v>
      </c>
      <c r="AH241" t="s">
        <v>476</v>
      </c>
      <c r="AI241"/>
      <c r="AJ241" t="s">
        <v>1680</v>
      </c>
      <c r="AK241">
        <v>8103</v>
      </c>
      <c r="AL241" t="s">
        <v>8688</v>
      </c>
      <c r="AM241" s="1295" t="s">
        <v>8722</v>
      </c>
      <c r="AN241" t="s">
        <v>2375</v>
      </c>
      <c r="AO241" s="1295" t="str">
        <f t="shared" si="45"/>
        <v>M</v>
      </c>
      <c r="AS241" s="489" t="s">
        <v>3894</v>
      </c>
      <c r="AT241" s="489">
        <v>1</v>
      </c>
      <c r="AU241" s="574"/>
      <c r="AV241" s="574"/>
      <c r="AW241" s="489"/>
      <c r="BB241" s="489" t="str">
        <f t="shared" si="46"/>
        <v>224 - PEACE/JOY/NO</v>
      </c>
      <c r="BC241" s="1299" t="s">
        <v>8921</v>
      </c>
      <c r="BD241" s="1298" t="s">
        <v>8922</v>
      </c>
      <c r="BE241" s="1298" t="s">
        <v>8923</v>
      </c>
      <c r="BF241" s="828">
        <v>44552</v>
      </c>
      <c r="BH241" s="1299" t="s">
        <v>9027</v>
      </c>
      <c r="BT241" s="51"/>
      <c r="BU241" s="51"/>
      <c r="BV241" s="51"/>
      <c r="BW241" s="51"/>
      <c r="BX241" s="51"/>
      <c r="BY241" s="91" t="s">
        <v>1322</v>
      </c>
      <c r="BZ241" s="51" t="s">
        <v>1468</v>
      </c>
      <c r="CA241" s="51"/>
      <c r="CN241" s="2">
        <v>7022</v>
      </c>
      <c r="CO241" s="489" t="str">
        <f t="shared" si="47"/>
        <v>PASTA/RICE/BEANS/GRAINS</v>
      </c>
      <c r="CP241" s="489" t="str">
        <f t="shared" si="48"/>
        <v>FOOD</v>
      </c>
      <c r="CQ241" s="489">
        <f t="shared" si="49"/>
        <v>501089</v>
      </c>
      <c r="CR241" s="489">
        <f t="shared" si="50"/>
        <v>58421.081912000038</v>
      </c>
      <c r="CS241" s="847">
        <f t="shared" si="56"/>
        <v>0.1165882346489347</v>
      </c>
      <c r="CV241" s="489">
        <f t="shared" si="52"/>
        <v>8042</v>
      </c>
      <c r="CW241" s="2" t="s">
        <v>6523</v>
      </c>
      <c r="CX241" s="2" t="s">
        <v>6230</v>
      </c>
      <c r="CY241" s="2" t="s">
        <v>1678</v>
      </c>
      <c r="CZ241" s="572"/>
      <c r="DA241" s="489"/>
      <c r="DB241" s="2">
        <v>7023</v>
      </c>
      <c r="DC241" s="2" t="s">
        <v>291</v>
      </c>
      <c r="DD241" s="489"/>
      <c r="DH241" s="2">
        <v>8200</v>
      </c>
      <c r="DI241" s="2" t="s">
        <v>6543</v>
      </c>
      <c r="DJ241" s="2">
        <v>91462</v>
      </c>
      <c r="DK241" s="2">
        <v>218725.61451199994</v>
      </c>
      <c r="DL241" s="2">
        <v>2.3914370395574114</v>
      </c>
      <c r="DN241" s="2">
        <v>8545</v>
      </c>
      <c r="DO241" s="2">
        <v>421751</v>
      </c>
      <c r="DP241" s="2">
        <v>23649.870927999997</v>
      </c>
      <c r="DQ241" s="2">
        <v>5.6075435335067363E-2</v>
      </c>
      <c r="DT241" s="489">
        <f t="shared" si="51"/>
        <v>7022</v>
      </c>
      <c r="DU241" s="2" t="s">
        <v>6498</v>
      </c>
      <c r="DV241" s="2" t="s">
        <v>290</v>
      </c>
      <c r="DW241" s="2" t="s">
        <v>1676</v>
      </c>
    </row>
    <row r="242" spans="1:127">
      <c r="A242" s="1610">
        <v>8506</v>
      </c>
      <c r="B242" s="1612" t="s">
        <v>318</v>
      </c>
      <c r="C242" s="909" t="str">
        <f t="shared" si="54"/>
        <v/>
      </c>
      <c r="D242" s="1278"/>
      <c r="E242" s="900"/>
      <c r="F242" s="900"/>
      <c r="G242" s="447"/>
      <c r="H242" s="447"/>
      <c r="I242"/>
      <c r="J242"/>
      <c r="K242"/>
      <c r="L242"/>
      <c r="M242"/>
      <c r="N242"/>
      <c r="O242" s="3"/>
      <c r="P242" s="3"/>
      <c r="Q242" s="3"/>
      <c r="R242" s="3"/>
      <c r="S242" s="3"/>
      <c r="T242" s="923"/>
      <c r="U242" s="923"/>
      <c r="V242" s="923"/>
      <c r="W242" s="923"/>
      <c r="X242" s="923"/>
      <c r="Y242" s="923"/>
      <c r="Z242" s="923"/>
      <c r="AA242" s="923"/>
      <c r="AB242" s="923"/>
      <c r="AC242" s="923"/>
      <c r="AD242" s="923"/>
      <c r="AG242" s="489" t="s">
        <v>4050</v>
      </c>
      <c r="AH242" s="1295" t="s">
        <v>476</v>
      </c>
      <c r="AI242" s="1295"/>
      <c r="AJ242" s="1295" t="s">
        <v>1680</v>
      </c>
      <c r="AK242" s="1295">
        <v>8104</v>
      </c>
      <c r="AL242" s="1295" t="s">
        <v>8689</v>
      </c>
      <c r="AM242" s="1295" t="s">
        <v>8722</v>
      </c>
      <c r="AN242" s="1295" t="s">
        <v>2375</v>
      </c>
      <c r="AO242" s="1295" t="str">
        <f t="shared" si="45"/>
        <v>M</v>
      </c>
      <c r="AS242" s="489" t="s">
        <v>4802</v>
      </c>
      <c r="AT242" s="489">
        <v>1</v>
      </c>
      <c r="AU242" s="574"/>
      <c r="AV242" s="574"/>
      <c r="AW242" s="489"/>
      <c r="BB242" s="489" t="str">
        <f t="shared" si="46"/>
        <v>281 - PEN</v>
      </c>
      <c r="BC242" s="1296" t="s">
        <v>9590</v>
      </c>
      <c r="BD242" s="1297" t="s">
        <v>9407</v>
      </c>
      <c r="BE242" s="1297" t="s">
        <v>9407</v>
      </c>
      <c r="BF242" s="829">
        <v>44721</v>
      </c>
      <c r="BH242" s="1296" t="s">
        <v>5643</v>
      </c>
      <c r="BT242" s="51"/>
      <c r="BU242" s="51"/>
      <c r="BV242" s="51"/>
      <c r="BW242" s="51"/>
      <c r="BX242" s="51"/>
      <c r="BY242" s="91" t="s">
        <v>1323</v>
      </c>
      <c r="BZ242" s="51" t="s">
        <v>1507</v>
      </c>
      <c r="CA242" s="51"/>
      <c r="CN242" s="2">
        <v>7023</v>
      </c>
      <c r="CO242" s="489" t="str">
        <f t="shared" si="47"/>
        <v>SPICES/HERBS/RUBS</v>
      </c>
      <c r="CP242" s="489" t="str">
        <f t="shared" si="48"/>
        <v>FOOD</v>
      </c>
      <c r="CQ242" s="489">
        <f t="shared" si="49"/>
        <v>899059</v>
      </c>
      <c r="CR242" s="489">
        <f t="shared" si="50"/>
        <v>43186.120053000006</v>
      </c>
      <c r="CS242" s="847">
        <f t="shared" si="56"/>
        <v>4.8034800889596795E-2</v>
      </c>
      <c r="CV242" s="489">
        <f t="shared" si="52"/>
        <v>8047</v>
      </c>
      <c r="CW242" s="2" t="s">
        <v>6524</v>
      </c>
      <c r="CX242" s="2" t="s">
        <v>6231</v>
      </c>
      <c r="CY242" s="2" t="s">
        <v>1678</v>
      </c>
      <c r="CZ242" s="572"/>
      <c r="DA242" s="489"/>
      <c r="DB242" s="2">
        <v>7025</v>
      </c>
      <c r="DC242" s="2" t="s">
        <v>292</v>
      </c>
      <c r="DD242" s="489"/>
      <c r="DH242" s="2">
        <v>8220</v>
      </c>
      <c r="DI242" s="2" t="s">
        <v>6669</v>
      </c>
      <c r="DJ242" s="2">
        <v>16702</v>
      </c>
      <c r="DK242" s="2">
        <v>43448.227310000002</v>
      </c>
      <c r="DL242" s="2">
        <v>2.6013787157226682</v>
      </c>
      <c r="DN242" s="2">
        <v>8547</v>
      </c>
      <c r="DO242" s="2">
        <v>851677</v>
      </c>
      <c r="DP242" s="2">
        <v>44544.799713000029</v>
      </c>
      <c r="DQ242" s="2">
        <v>5.2302457050031913E-2</v>
      </c>
      <c r="DT242" s="489">
        <f t="shared" si="51"/>
        <v>7023</v>
      </c>
      <c r="DU242" s="2" t="s">
        <v>6499</v>
      </c>
      <c r="DV242" s="2" t="s">
        <v>291</v>
      </c>
      <c r="DW242" s="2" t="s">
        <v>1676</v>
      </c>
    </row>
    <row r="243" spans="1:127">
      <c r="A243" s="1610">
        <v>8507</v>
      </c>
      <c r="B243" s="1612" t="s">
        <v>319</v>
      </c>
      <c r="C243" s="909" t="str">
        <f t="shared" si="54"/>
        <v/>
      </c>
      <c r="D243" s="1278"/>
      <c r="E243" s="900"/>
      <c r="F243" s="900"/>
      <c r="G243" s="447"/>
      <c r="H243" s="447"/>
      <c r="I243"/>
      <c r="J243"/>
      <c r="K243"/>
      <c r="L243"/>
      <c r="M243"/>
      <c r="N243"/>
      <c r="O243" s="3"/>
      <c r="P243" s="3"/>
      <c r="Q243" s="3"/>
      <c r="R243" s="3"/>
      <c r="S243" s="3"/>
      <c r="T243" s="923"/>
      <c r="U243" s="923"/>
      <c r="V243" s="923"/>
      <c r="W243" s="923"/>
      <c r="X243" s="923"/>
      <c r="Y243" s="923"/>
      <c r="Z243" s="923"/>
      <c r="AA243" s="923"/>
      <c r="AB243" s="923"/>
      <c r="AC243" s="923"/>
      <c r="AD243" s="923"/>
      <c r="AG243" s="489" t="s">
        <v>4050</v>
      </c>
      <c r="AH243" t="s">
        <v>476</v>
      </c>
      <c r="AI243"/>
      <c r="AJ243" t="s">
        <v>1680</v>
      </c>
      <c r="AK243">
        <v>8110</v>
      </c>
      <c r="AL243" t="s">
        <v>8690</v>
      </c>
      <c r="AM243" s="1295" t="s">
        <v>8722</v>
      </c>
      <c r="AN243" t="s">
        <v>2375</v>
      </c>
      <c r="AO243" s="1295" t="str">
        <f t="shared" si="45"/>
        <v>M</v>
      </c>
      <c r="AS243" s="489" t="s">
        <v>3898</v>
      </c>
      <c r="AT243" s="489">
        <v>1</v>
      </c>
      <c r="AU243" s="574"/>
      <c r="AV243" s="574"/>
      <c r="AW243" s="489"/>
      <c r="BB243" s="489" t="str">
        <f t="shared" si="46"/>
        <v>361 - PEN CUP</v>
      </c>
      <c r="BC243" s="1296" t="s">
        <v>9591</v>
      </c>
      <c r="BD243" s="1297" t="s">
        <v>9592</v>
      </c>
      <c r="BE243" s="1297" t="s">
        <v>9592</v>
      </c>
      <c r="BF243" s="829">
        <v>44879</v>
      </c>
      <c r="BH243" s="1299" t="s">
        <v>6155</v>
      </c>
      <c r="BT243" s="51"/>
      <c r="BU243" s="51"/>
      <c r="BV243" s="51"/>
      <c r="BW243" s="51"/>
      <c r="BX243" s="51"/>
      <c r="BY243" s="91" t="s">
        <v>1324</v>
      </c>
      <c r="BZ243" s="51" t="s">
        <v>1506</v>
      </c>
      <c r="CA243" s="51"/>
      <c r="CN243" s="2">
        <v>7025</v>
      </c>
      <c r="CO243" s="489" t="str">
        <f t="shared" si="47"/>
        <v>COFFEE</v>
      </c>
      <c r="CP243" s="489" t="str">
        <f t="shared" si="48"/>
        <v>FOOD</v>
      </c>
      <c r="CQ243" s="489">
        <f t="shared" si="49"/>
        <v>1322188</v>
      </c>
      <c r="CR243" s="489">
        <f t="shared" si="50"/>
        <v>153133.11140900003</v>
      </c>
      <c r="CS243" s="847">
        <f t="shared" si="56"/>
        <v>0.11581795584969765</v>
      </c>
      <c r="CV243" s="489">
        <f t="shared" si="52"/>
        <v>8052</v>
      </c>
      <c r="CW243" s="2" t="s">
        <v>6525</v>
      </c>
      <c r="CX243" s="2" t="s">
        <v>6232</v>
      </c>
      <c r="CY243" s="2" t="s">
        <v>1678</v>
      </c>
      <c r="CZ243" s="572"/>
      <c r="DA243" s="489"/>
      <c r="DB243" s="2">
        <v>7026</v>
      </c>
      <c r="DC243" s="2" t="s">
        <v>1611</v>
      </c>
      <c r="DD243" s="489"/>
      <c r="DH243" s="2">
        <v>8221</v>
      </c>
      <c r="DI243" s="2" t="s">
        <v>6671</v>
      </c>
      <c r="DJ243" s="2">
        <v>12930</v>
      </c>
      <c r="DK243" s="2">
        <v>22239.852615999996</v>
      </c>
      <c r="DL243" s="2">
        <v>1.7200195372003091</v>
      </c>
      <c r="DN243" s="2">
        <v>8548</v>
      </c>
      <c r="DO243" s="2">
        <v>619699</v>
      </c>
      <c r="DP243" s="2">
        <v>19046.105039999991</v>
      </c>
      <c r="DQ243" s="2">
        <v>3.0734445335558056E-2</v>
      </c>
      <c r="DT243" s="489">
        <f t="shared" si="51"/>
        <v>7025</v>
      </c>
      <c r="DU243" s="2" t="s">
        <v>6500</v>
      </c>
      <c r="DV243" s="2" t="s">
        <v>292</v>
      </c>
      <c r="DW243" s="2" t="s">
        <v>1676</v>
      </c>
    </row>
    <row r="244" spans="1:127">
      <c r="A244" s="1610">
        <v>8511</v>
      </c>
      <c r="B244" s="1612" t="s">
        <v>320</v>
      </c>
      <c r="C244" s="909" t="str">
        <f t="shared" si="54"/>
        <v/>
      </c>
      <c r="D244" s="1278"/>
      <c r="E244" s="900"/>
      <c r="F244" s="900"/>
      <c r="G244" s="447"/>
      <c r="H244" s="447"/>
      <c r="I244" t="s">
        <v>8745</v>
      </c>
      <c r="J244" t="s">
        <v>8746</v>
      </c>
      <c r="K244" t="s">
        <v>8747</v>
      </c>
      <c r="L244"/>
      <c r="M244"/>
      <c r="N244"/>
      <c r="O244" s="3"/>
      <c r="P244" s="3"/>
      <c r="Q244" s="3"/>
      <c r="R244" s="3"/>
      <c r="S244" s="3"/>
      <c r="T244" s="923"/>
      <c r="U244" s="923"/>
      <c r="V244" s="923"/>
      <c r="W244" s="923"/>
      <c r="X244" s="923"/>
      <c r="Y244" s="923"/>
      <c r="Z244" s="923"/>
      <c r="AA244" s="923"/>
      <c r="AB244" s="923"/>
      <c r="AC244" s="923"/>
      <c r="AD244" s="923"/>
      <c r="AG244" s="489" t="s">
        <v>4050</v>
      </c>
      <c r="AH244" t="s">
        <v>476</v>
      </c>
      <c r="AI244"/>
      <c r="AJ244" t="s">
        <v>1680</v>
      </c>
      <c r="AK244">
        <v>8112</v>
      </c>
      <c r="AL244" t="s">
        <v>8691</v>
      </c>
      <c r="AM244" s="1295" t="s">
        <v>8722</v>
      </c>
      <c r="AN244" t="s">
        <v>2375</v>
      </c>
      <c r="AO244" s="1295" t="str">
        <f t="shared" si="45"/>
        <v>M</v>
      </c>
      <c r="AS244" s="489" t="s">
        <v>3913</v>
      </c>
      <c r="AT244" s="489">
        <v>1</v>
      </c>
      <c r="AU244" s="574"/>
      <c r="AV244" s="574"/>
      <c r="AW244" s="489"/>
      <c r="BB244" s="489" t="str">
        <f t="shared" si="46"/>
        <v>280 - PENCIL</v>
      </c>
      <c r="BC244" s="1299" t="s">
        <v>9593</v>
      </c>
      <c r="BD244" s="1298" t="s">
        <v>5802</v>
      </c>
      <c r="BE244" s="1298" t="s">
        <v>5802</v>
      </c>
      <c r="BF244" s="828">
        <v>44721</v>
      </c>
      <c r="BH244" s="1296" t="s">
        <v>9302</v>
      </c>
      <c r="BT244" s="51"/>
      <c r="BU244" s="51"/>
      <c r="BV244" s="51"/>
      <c r="BW244" s="51"/>
      <c r="BX244" s="51"/>
      <c r="BY244" s="91" t="s">
        <v>1325</v>
      </c>
      <c r="BZ244" s="51" t="s">
        <v>1508</v>
      </c>
      <c r="CA244" s="51"/>
      <c r="CN244" s="2">
        <v>7026</v>
      </c>
      <c r="CO244" s="489" t="str">
        <f t="shared" si="47"/>
        <v>CONDMT/VEG/SPRDS</v>
      </c>
      <c r="CP244" s="489" t="str">
        <f t="shared" si="48"/>
        <v>FOOD</v>
      </c>
      <c r="CQ244" s="489">
        <f t="shared" si="49"/>
        <v>990398</v>
      </c>
      <c r="CR244" s="489">
        <f t="shared" si="50"/>
        <v>39015.051655999996</v>
      </c>
      <c r="CS244" s="847">
        <f t="shared" si="56"/>
        <v>3.9393306181959166E-2</v>
      </c>
      <c r="CV244" s="489">
        <f t="shared" si="52"/>
        <v>1054</v>
      </c>
      <c r="CW244" s="2" t="s">
        <v>6321</v>
      </c>
      <c r="CX244" s="2" t="s">
        <v>189</v>
      </c>
      <c r="CY244" s="2" t="s">
        <v>1665</v>
      </c>
      <c r="CZ244" s="572"/>
      <c r="DA244" s="489"/>
      <c r="DB244" s="2">
        <v>7027</v>
      </c>
      <c r="DC244" s="2" t="s">
        <v>1612</v>
      </c>
      <c r="DD244" s="489"/>
      <c r="DH244" s="2">
        <v>8226</v>
      </c>
      <c r="DI244" s="2" t="s">
        <v>6710</v>
      </c>
      <c r="DJ244" s="2">
        <v>21246</v>
      </c>
      <c r="DK244" s="2">
        <v>33752.894645000008</v>
      </c>
      <c r="DL244" s="2">
        <v>1.5886705565753556</v>
      </c>
      <c r="DN244" s="2">
        <v>8550</v>
      </c>
      <c r="DO244" s="2">
        <v>313161</v>
      </c>
      <c r="DP244" s="2">
        <v>48606.955570999991</v>
      </c>
      <c r="DQ244" s="2">
        <v>0.15521394928167936</v>
      </c>
      <c r="DT244" s="489">
        <f t="shared" si="51"/>
        <v>7026</v>
      </c>
      <c r="DU244" s="2" t="s">
        <v>6501</v>
      </c>
      <c r="DV244" s="2" t="s">
        <v>1611</v>
      </c>
      <c r="DW244" s="2" t="s">
        <v>1676</v>
      </c>
    </row>
    <row r="245" spans="1:127">
      <c r="A245" s="1610">
        <v>8517</v>
      </c>
      <c r="B245" s="1612" t="s">
        <v>6725</v>
      </c>
      <c r="C245" s="909" t="str">
        <f t="shared" si="54"/>
        <v/>
      </c>
      <c r="D245" s="1278"/>
      <c r="E245" s="900"/>
      <c r="F245" s="900"/>
      <c r="G245" s="447"/>
      <c r="H245" s="447"/>
      <c r="I245"/>
      <c r="J245"/>
      <c r="K245"/>
      <c r="L245"/>
      <c r="M245"/>
      <c r="N245"/>
      <c r="O245" s="3"/>
      <c r="P245" s="3"/>
      <c r="Q245" s="3"/>
      <c r="R245" s="3"/>
      <c r="S245" s="3"/>
      <c r="T245" s="923"/>
      <c r="U245" s="923"/>
      <c r="V245" s="923"/>
      <c r="W245" s="923"/>
      <c r="X245" s="923"/>
      <c r="Y245" s="923"/>
      <c r="Z245" s="923"/>
      <c r="AA245" s="923"/>
      <c r="AB245" s="923"/>
      <c r="AC245" s="923"/>
      <c r="AD245" s="923"/>
      <c r="AG245" s="489" t="s">
        <v>4050</v>
      </c>
      <c r="AH245" t="s">
        <v>476</v>
      </c>
      <c r="AI245"/>
      <c r="AJ245" t="s">
        <v>1680</v>
      </c>
      <c r="AK245">
        <v>8114</v>
      </c>
      <c r="AL245" t="s">
        <v>302</v>
      </c>
      <c r="AM245" s="1295" t="s">
        <v>8722</v>
      </c>
      <c r="AN245" t="s">
        <v>2375</v>
      </c>
      <c r="AO245" s="1295" t="str">
        <f t="shared" si="45"/>
        <v>M</v>
      </c>
      <c r="AS245" s="489" t="s">
        <v>3928</v>
      </c>
      <c r="AT245" s="489">
        <v>1</v>
      </c>
      <c r="AU245" s="574"/>
      <c r="AV245" s="574"/>
      <c r="AW245" s="489"/>
      <c r="BB245" s="489" t="str">
        <f t="shared" si="46"/>
        <v>73 - PERCALE</v>
      </c>
      <c r="BC245" s="1296" t="s">
        <v>5312</v>
      </c>
      <c r="BD245" s="1297" t="s">
        <v>5313</v>
      </c>
      <c r="BE245" s="1297" t="s">
        <v>5313</v>
      </c>
      <c r="BF245" s="829">
        <v>43455</v>
      </c>
      <c r="BH245" s="1299" t="s">
        <v>5644</v>
      </c>
      <c r="BT245" s="51"/>
      <c r="BU245" s="51"/>
      <c r="BV245" s="51"/>
      <c r="BW245" s="51"/>
      <c r="BX245" s="51"/>
      <c r="BY245" s="91"/>
      <c r="BZ245" s="51"/>
      <c r="CA245" s="51"/>
      <c r="CN245" s="2">
        <v>7027</v>
      </c>
      <c r="CO245" s="489" t="str">
        <f t="shared" si="47"/>
        <v>COOKIES/CAKES</v>
      </c>
      <c r="CP245" s="489" t="str">
        <f t="shared" si="48"/>
        <v>FOOD</v>
      </c>
      <c r="CQ245" s="489">
        <f t="shared" si="49"/>
        <v>3347651</v>
      </c>
      <c r="CR245" s="489">
        <f t="shared" si="50"/>
        <v>203525.33044699972</v>
      </c>
      <c r="CS245" s="847">
        <f t="shared" si="56"/>
        <v>6.0796460099036526E-2</v>
      </c>
      <c r="CV245" s="489">
        <f t="shared" si="52"/>
        <v>6163</v>
      </c>
      <c r="CW245" s="2" t="s">
        <v>6438</v>
      </c>
      <c r="CX245" s="2" t="s">
        <v>257</v>
      </c>
      <c r="CY245" s="2" t="s">
        <v>1665</v>
      </c>
      <c r="CZ245" s="572"/>
      <c r="DA245" s="489"/>
      <c r="DB245" s="2">
        <v>7028</v>
      </c>
      <c r="DC245" s="2" t="s">
        <v>1613</v>
      </c>
      <c r="DD245" s="489"/>
      <c r="DH245" s="2">
        <v>8227</v>
      </c>
      <c r="DI245" s="2" t="s">
        <v>6712</v>
      </c>
      <c r="DJ245" s="2">
        <v>1360</v>
      </c>
      <c r="DK245" s="2">
        <v>1459.4546620000001</v>
      </c>
      <c r="DL245" s="2">
        <v>1.0731284279411766</v>
      </c>
      <c r="DN245" s="2">
        <v>8552</v>
      </c>
      <c r="DO245" s="2">
        <v>96128</v>
      </c>
      <c r="DP245" s="2">
        <v>17051.559402000003</v>
      </c>
      <c r="DQ245" s="2">
        <v>0.17738389857273637</v>
      </c>
      <c r="DT245" s="489">
        <f t="shared" si="51"/>
        <v>7027</v>
      </c>
      <c r="DU245" s="2" t="s">
        <v>6502</v>
      </c>
      <c r="DV245" s="2" t="s">
        <v>1612</v>
      </c>
      <c r="DW245" s="2" t="s">
        <v>1676</v>
      </c>
    </row>
    <row r="246" spans="1:127">
      <c r="A246" s="1610">
        <v>8520</v>
      </c>
      <c r="B246" s="1612" t="s">
        <v>6563</v>
      </c>
      <c r="C246" s="909" t="str">
        <f t="shared" si="54"/>
        <v/>
      </c>
      <c r="D246" s="1278"/>
      <c r="E246" s="900"/>
      <c r="F246" s="900"/>
      <c r="G246" s="447"/>
      <c r="H246" s="447"/>
      <c r="I246"/>
      <c r="J246"/>
      <c r="K246"/>
      <c r="L246"/>
      <c r="M246"/>
      <c r="N246"/>
      <c r="O246" s="3"/>
      <c r="P246" s="3"/>
      <c r="Q246" s="3"/>
      <c r="R246" s="3"/>
      <c r="S246" s="3"/>
      <c r="T246" s="923"/>
      <c r="U246" s="923"/>
      <c r="V246" s="923"/>
      <c r="W246" s="923"/>
      <c r="X246" s="923"/>
      <c r="Y246" s="923"/>
      <c r="Z246" s="923"/>
      <c r="AA246" s="923"/>
      <c r="AB246" s="923"/>
      <c r="AC246" s="923"/>
      <c r="AD246" s="923"/>
      <c r="AG246" s="489" t="s">
        <v>4050</v>
      </c>
      <c r="AH246" t="s">
        <v>476</v>
      </c>
      <c r="AI246"/>
      <c r="AJ246" t="s">
        <v>1680</v>
      </c>
      <c r="AK246">
        <v>8121</v>
      </c>
      <c r="AL246" t="s">
        <v>305</v>
      </c>
      <c r="AM246" t="s">
        <v>46</v>
      </c>
      <c r="AN246" t="s">
        <v>2376</v>
      </c>
      <c r="AO246" s="1295" t="str">
        <f t="shared" si="45"/>
        <v>B</v>
      </c>
      <c r="AS246" s="489" t="s">
        <v>3931</v>
      </c>
      <c r="AT246" s="489">
        <v>1</v>
      </c>
      <c r="AU246" s="574"/>
      <c r="AV246" s="574"/>
      <c r="AW246" s="489"/>
      <c r="BB246" s="489" t="str">
        <f t="shared" si="46"/>
        <v>179 - PETS</v>
      </c>
      <c r="BC246" s="1296" t="s">
        <v>8846</v>
      </c>
      <c r="BD246" s="1297" t="s">
        <v>1658</v>
      </c>
      <c r="BE246" s="1297" t="s">
        <v>1658</v>
      </c>
      <c r="BF246" s="829">
        <v>44370</v>
      </c>
      <c r="BH246" s="1296" t="s">
        <v>9303</v>
      </c>
      <c r="BT246" s="51"/>
      <c r="BU246" s="51"/>
      <c r="BV246" s="51"/>
      <c r="BW246" s="51"/>
      <c r="BX246" s="51"/>
      <c r="BY246" s="91"/>
      <c r="BZ246" s="51"/>
      <c r="CA246" s="51"/>
      <c r="CN246" s="2">
        <v>7028</v>
      </c>
      <c r="CO246" s="489" t="str">
        <f t="shared" si="47"/>
        <v>SAUCES/SOUPS</v>
      </c>
      <c r="CP246" s="489" t="str">
        <f t="shared" si="48"/>
        <v>FOOD</v>
      </c>
      <c r="CQ246" s="489">
        <f t="shared" si="49"/>
        <v>661186</v>
      </c>
      <c r="CR246" s="489">
        <f t="shared" si="50"/>
        <v>322627.36415400001</v>
      </c>
      <c r="CS246" s="847">
        <f t="shared" si="56"/>
        <v>0.48795250376444754</v>
      </c>
      <c r="CV246" s="489">
        <f t="shared" si="52"/>
        <v>6170</v>
      </c>
      <c r="CW246" s="2" t="s">
        <v>6441</v>
      </c>
      <c r="CX246" s="2" t="s">
        <v>259</v>
      </c>
      <c r="CY246" s="2" t="s">
        <v>1665</v>
      </c>
      <c r="CZ246" s="572"/>
      <c r="DA246" s="489"/>
      <c r="DB246" s="2">
        <v>7034</v>
      </c>
      <c r="DC246" s="2" t="s">
        <v>293</v>
      </c>
      <c r="DD246" s="489"/>
      <c r="DH246" s="2">
        <v>8240</v>
      </c>
      <c r="DI246" s="2" t="s">
        <v>6545</v>
      </c>
      <c r="DJ246" s="2">
        <v>24681</v>
      </c>
      <c r="DK246" s="2">
        <v>39504.197276999985</v>
      </c>
      <c r="DL246" s="2">
        <v>1.6005914378266677</v>
      </c>
      <c r="DN246" s="2">
        <v>8553</v>
      </c>
      <c r="DO246" s="2">
        <v>161541</v>
      </c>
      <c r="DP246" s="2">
        <v>18162.836863000011</v>
      </c>
      <c r="DQ246" s="2">
        <v>0.11243484231866839</v>
      </c>
      <c r="DT246" s="489">
        <f t="shared" si="51"/>
        <v>7028</v>
      </c>
      <c r="DU246" s="2" t="s">
        <v>6503</v>
      </c>
      <c r="DV246" s="2" t="s">
        <v>1613</v>
      </c>
      <c r="DW246" s="2" t="s">
        <v>1676</v>
      </c>
    </row>
    <row r="247" spans="1:127">
      <c r="A247" s="1610">
        <v>8521</v>
      </c>
      <c r="B247" s="1612" t="s">
        <v>6565</v>
      </c>
      <c r="C247" s="909" t="str">
        <f t="shared" si="54"/>
        <v/>
      </c>
      <c r="D247" s="1278"/>
      <c r="E247" s="900"/>
      <c r="F247" s="900"/>
      <c r="G247" s="447"/>
      <c r="H247" s="447"/>
      <c r="I247" s="489" t="s">
        <v>9191</v>
      </c>
      <c r="J247" s="489" t="s">
        <v>9192</v>
      </c>
      <c r="K247" s="1295"/>
      <c r="L247"/>
      <c r="M247"/>
      <c r="N247"/>
      <c r="O247" s="3"/>
      <c r="P247" s="3"/>
      <c r="Q247" s="3"/>
      <c r="R247" s="3"/>
      <c r="S247" s="3"/>
      <c r="T247" s="923"/>
      <c r="U247" s="923"/>
      <c r="V247" s="923"/>
      <c r="W247" s="923"/>
      <c r="X247" s="923"/>
      <c r="Y247" s="923"/>
      <c r="Z247" s="923"/>
      <c r="AA247" s="923"/>
      <c r="AB247" s="923"/>
      <c r="AC247" s="923"/>
      <c r="AD247" s="923"/>
      <c r="AG247" s="489" t="s">
        <v>4050</v>
      </c>
      <c r="AH247" t="s">
        <v>476</v>
      </c>
      <c r="AI247"/>
      <c r="AJ247" t="s">
        <v>1680</v>
      </c>
      <c r="AK247">
        <v>8127</v>
      </c>
      <c r="AL247" t="s">
        <v>306</v>
      </c>
      <c r="AM247" t="s">
        <v>46</v>
      </c>
      <c r="AN247" t="s">
        <v>2376</v>
      </c>
      <c r="AO247" s="1295" t="str">
        <f t="shared" si="45"/>
        <v>B</v>
      </c>
      <c r="AS247" s="489" t="s">
        <v>4246</v>
      </c>
      <c r="AT247" s="489">
        <v>1</v>
      </c>
      <c r="AU247" s="574"/>
      <c r="AV247" s="574"/>
      <c r="AW247" s="489"/>
      <c r="BB247" s="489" t="str">
        <f t="shared" si="46"/>
        <v>65 - PHARMACY</v>
      </c>
      <c r="BC247" s="1296" t="s">
        <v>5294</v>
      </c>
      <c r="BD247" s="1297" t="s">
        <v>5295</v>
      </c>
      <c r="BE247" s="1297" t="s">
        <v>5295</v>
      </c>
      <c r="BF247" s="829">
        <v>43454</v>
      </c>
      <c r="BH247" s="1299" t="s">
        <v>9304</v>
      </c>
      <c r="BT247" s="51"/>
      <c r="BU247" s="51"/>
      <c r="BV247" s="51"/>
      <c r="BW247" s="51"/>
      <c r="BX247" s="51"/>
      <c r="BY247" s="91"/>
      <c r="BZ247" s="51"/>
      <c r="CA247" s="51"/>
      <c r="CN247" s="2">
        <v>7034</v>
      </c>
      <c r="CO247" s="489" t="str">
        <f t="shared" si="47"/>
        <v>CANDY</v>
      </c>
      <c r="CP247" s="489" t="str">
        <f t="shared" si="48"/>
        <v>FOOD</v>
      </c>
      <c r="CQ247" s="489">
        <f t="shared" si="49"/>
        <v>3867174</v>
      </c>
      <c r="CR247" s="489">
        <f t="shared" si="50"/>
        <v>154586.50235800009</v>
      </c>
      <c r="CS247" s="847">
        <f t="shared" si="56"/>
        <v>3.9974022983708536E-2</v>
      </c>
      <c r="CV247" s="489">
        <f t="shared" si="52"/>
        <v>6171</v>
      </c>
      <c r="CW247" s="2" t="s">
        <v>6442</v>
      </c>
      <c r="CX247" s="2" t="s">
        <v>260</v>
      </c>
      <c r="CY247" s="2" t="s">
        <v>1665</v>
      </c>
      <c r="CZ247" s="572"/>
      <c r="DA247" s="489"/>
      <c r="DB247" s="2">
        <v>7110</v>
      </c>
      <c r="DC247" s="2" t="s">
        <v>2574</v>
      </c>
      <c r="DD247" s="489"/>
      <c r="DH247" s="2">
        <v>8241</v>
      </c>
      <c r="DI247" s="2" t="s">
        <v>6546</v>
      </c>
      <c r="DJ247" s="2">
        <v>174160</v>
      </c>
      <c r="DK247" s="2">
        <v>535097.88767600013</v>
      </c>
      <c r="DL247" s="2">
        <v>3.072449975172256</v>
      </c>
      <c r="DN247" s="2">
        <v>8555</v>
      </c>
      <c r="DO247" s="2">
        <v>152851</v>
      </c>
      <c r="DP247" s="2">
        <v>91661.621044000043</v>
      </c>
      <c r="DQ247" s="2">
        <v>0.59967956404603207</v>
      </c>
      <c r="DT247" s="489">
        <f t="shared" si="51"/>
        <v>7034</v>
      </c>
      <c r="DU247" s="2" t="s">
        <v>6504</v>
      </c>
      <c r="DV247" s="2" t="s">
        <v>293</v>
      </c>
      <c r="DW247" s="2" t="s">
        <v>1676</v>
      </c>
    </row>
    <row r="248" spans="1:127">
      <c r="A248" s="1610">
        <v>8522</v>
      </c>
      <c r="B248" s="1612" t="s">
        <v>6567</v>
      </c>
      <c r="C248" s="909" t="str">
        <f t="shared" si="54"/>
        <v/>
      </c>
      <c r="D248" s="1278"/>
      <c r="E248" s="900"/>
      <c r="F248" s="900"/>
      <c r="G248" s="447"/>
      <c r="H248" s="447"/>
      <c r="I248" s="489"/>
      <c r="J248" s="489">
        <v>1</v>
      </c>
      <c r="K248" s="1295" t="s">
        <v>9193</v>
      </c>
      <c r="L248"/>
      <c r="M248"/>
      <c r="N248"/>
      <c r="O248" s="3"/>
      <c r="P248" s="3"/>
      <c r="Q248" s="3"/>
      <c r="R248" s="3"/>
      <c r="S248" s="3"/>
      <c r="T248" s="923"/>
      <c r="U248" s="923"/>
      <c r="V248" s="923"/>
      <c r="W248" s="923"/>
      <c r="X248" s="923"/>
      <c r="Y248" s="923"/>
      <c r="Z248" s="923"/>
      <c r="AA248" s="923"/>
      <c r="AB248" s="923"/>
      <c r="AC248" s="923"/>
      <c r="AD248" s="923"/>
      <c r="AG248" s="489" t="s">
        <v>4050</v>
      </c>
      <c r="AH248" t="s">
        <v>476</v>
      </c>
      <c r="AI248"/>
      <c r="AJ248" t="s">
        <v>1680</v>
      </c>
      <c r="AK248">
        <v>8130</v>
      </c>
      <c r="AL248" t="s">
        <v>307</v>
      </c>
      <c r="AM248" t="s">
        <v>46</v>
      </c>
      <c r="AN248" t="s">
        <v>2376</v>
      </c>
      <c r="AO248" s="1295" t="str">
        <f t="shared" si="45"/>
        <v>B</v>
      </c>
      <c r="AS248" s="489" t="s">
        <v>4247</v>
      </c>
      <c r="AT248" s="489">
        <v>1</v>
      </c>
      <c r="AU248" s="574"/>
      <c r="AV248" s="574"/>
      <c r="AW248" s="489"/>
      <c r="BB248" s="489" t="str">
        <f t="shared" si="46"/>
        <v>66 - PHARMACY DEC</v>
      </c>
      <c r="BC248" s="1299" t="s">
        <v>5296</v>
      </c>
      <c r="BD248" s="1298" t="s">
        <v>5297</v>
      </c>
      <c r="BE248" s="1298" t="s">
        <v>5298</v>
      </c>
      <c r="BF248" s="828">
        <v>43454</v>
      </c>
      <c r="BH248" s="1296" t="s">
        <v>8374</v>
      </c>
      <c r="BT248" s="51"/>
      <c r="BU248" s="51"/>
      <c r="BV248" s="51"/>
      <c r="BW248" s="51"/>
      <c r="BX248" s="51"/>
      <c r="BY248" s="91"/>
      <c r="BZ248" s="55"/>
      <c r="CA248" s="51"/>
      <c r="CN248" s="2">
        <v>7110</v>
      </c>
      <c r="CO248" s="489" t="str">
        <f t="shared" si="47"/>
        <v>WELLNESS SOCKS</v>
      </c>
      <c r="CP248" s="489" t="str">
        <f t="shared" si="48"/>
        <v>ACCY</v>
      </c>
      <c r="CQ248" s="489">
        <f t="shared" si="49"/>
        <v>496102</v>
      </c>
      <c r="CR248" s="489">
        <f t="shared" si="50"/>
        <v>19556.407384000002</v>
      </c>
      <c r="CS248" s="847">
        <f t="shared" si="56"/>
        <v>3.9420134133706382E-2</v>
      </c>
      <c r="CV248" s="489">
        <f t="shared" si="52"/>
        <v>6173</v>
      </c>
      <c r="CW248" s="2" t="s">
        <v>6443</v>
      </c>
      <c r="CX248" s="2" t="s">
        <v>261</v>
      </c>
      <c r="CY248" s="2" t="s">
        <v>1665</v>
      </c>
      <c r="CZ248" s="572"/>
      <c r="DA248" s="489"/>
      <c r="DB248" s="2">
        <v>7150</v>
      </c>
      <c r="DC248" s="2" t="s">
        <v>2575</v>
      </c>
      <c r="DD248" s="489"/>
      <c r="DH248" s="2">
        <v>8251</v>
      </c>
      <c r="DI248" s="2" t="s">
        <v>6548</v>
      </c>
      <c r="DJ248" s="2">
        <v>238626</v>
      </c>
      <c r="DK248" s="2">
        <v>109211.20884599998</v>
      </c>
      <c r="DL248" s="2">
        <v>0.45766684621960718</v>
      </c>
      <c r="DN248" s="2">
        <v>8556</v>
      </c>
      <c r="DO248" s="2">
        <v>578942</v>
      </c>
      <c r="DP248" s="2">
        <v>158553.26349300001</v>
      </c>
      <c r="DQ248" s="2">
        <v>0.27386726734802452</v>
      </c>
      <c r="DT248" s="489">
        <f t="shared" si="51"/>
        <v>7110</v>
      </c>
      <c r="DU248" s="2" t="s">
        <v>6505</v>
      </c>
      <c r="DV248" s="2" t="s">
        <v>2574</v>
      </c>
      <c r="DW248" s="2" t="s">
        <v>1664</v>
      </c>
    </row>
    <row r="249" spans="1:127">
      <c r="A249" s="1610">
        <v>8523</v>
      </c>
      <c r="B249" s="1612" t="s">
        <v>6569</v>
      </c>
      <c r="C249" s="909" t="str">
        <f t="shared" si="54"/>
        <v/>
      </c>
      <c r="D249" s="1278"/>
      <c r="E249" s="900"/>
      <c r="F249" s="900"/>
      <c r="G249" s="447"/>
      <c r="H249" s="447"/>
      <c r="I249" s="489"/>
      <c r="J249" s="489">
        <v>2</v>
      </c>
      <c r="K249" s="1295" t="s">
        <v>9194</v>
      </c>
      <c r="L249"/>
      <c r="M249"/>
      <c r="N249"/>
      <c r="O249" s="3"/>
      <c r="P249" s="3"/>
      <c r="Q249" s="3"/>
      <c r="R249" s="3"/>
      <c r="S249" s="3"/>
      <c r="T249" s="923"/>
      <c r="U249" s="923"/>
      <c r="V249" s="923"/>
      <c r="W249" s="923"/>
      <c r="X249" s="923"/>
      <c r="Y249" s="923"/>
      <c r="Z249" s="923"/>
      <c r="AA249" s="923"/>
      <c r="AB249" s="923"/>
      <c r="AC249" s="923"/>
      <c r="AD249" s="923"/>
      <c r="AG249" s="489" t="s">
        <v>4050</v>
      </c>
      <c r="AH249" t="s">
        <v>476</v>
      </c>
      <c r="AI249"/>
      <c r="AJ249" t="s">
        <v>1681</v>
      </c>
      <c r="AK249">
        <v>8140</v>
      </c>
      <c r="AL249" t="s">
        <v>308</v>
      </c>
      <c r="AM249" t="s">
        <v>1639</v>
      </c>
      <c r="AN249" t="s">
        <v>1653</v>
      </c>
      <c r="AO249" s="1295" t="str">
        <f t="shared" si="45"/>
        <v>P</v>
      </c>
      <c r="AS249" s="489" t="s">
        <v>3934</v>
      </c>
      <c r="AT249" s="489">
        <v>1</v>
      </c>
      <c r="AU249" s="574"/>
      <c r="AV249" s="574"/>
      <c r="AW249" s="489"/>
      <c r="BB249" s="489" t="str">
        <f t="shared" si="46"/>
        <v>85 - PIMA</v>
      </c>
      <c r="BC249" s="1296" t="s">
        <v>8291</v>
      </c>
      <c r="BD249" s="1297" t="s">
        <v>8292</v>
      </c>
      <c r="BE249" s="1297" t="s">
        <v>8292</v>
      </c>
      <c r="BF249" s="829">
        <v>43881</v>
      </c>
      <c r="BH249" s="1299" t="s">
        <v>9305</v>
      </c>
      <c r="BT249" s="51"/>
      <c r="BU249" s="51"/>
      <c r="BV249" s="51"/>
      <c r="BW249" s="51"/>
      <c r="BX249" s="51"/>
      <c r="BY249" s="51"/>
      <c r="BZ249" s="51"/>
      <c r="CA249" s="51"/>
      <c r="CN249" s="2">
        <v>7150</v>
      </c>
      <c r="CO249" s="489" t="str">
        <f t="shared" si="47"/>
        <v>EYEWEAR</v>
      </c>
      <c r="CP249" s="489" t="str">
        <f t="shared" si="48"/>
        <v>BABO</v>
      </c>
      <c r="CQ249" s="489">
        <f t="shared" si="49"/>
        <v>1186236</v>
      </c>
      <c r="CR249" s="489">
        <f t="shared" si="50"/>
        <v>28920.831565999804</v>
      </c>
      <c r="CS249" s="847">
        <f t="shared" si="56"/>
        <v>2.4380335418921532E-2</v>
      </c>
      <c r="CV249" s="489">
        <f t="shared" si="52"/>
        <v>6178</v>
      </c>
      <c r="CW249" s="2" t="s">
        <v>6444</v>
      </c>
      <c r="CX249" s="2" t="s">
        <v>262</v>
      </c>
      <c r="CY249" s="2" t="s">
        <v>1665</v>
      </c>
      <c r="CZ249" s="572"/>
      <c r="DA249" s="489"/>
      <c r="DB249" s="2">
        <v>7190</v>
      </c>
      <c r="DC249" s="2" t="s">
        <v>6229</v>
      </c>
      <c r="DD249" s="489"/>
      <c r="DH249" s="2">
        <v>8262</v>
      </c>
      <c r="DI249" s="2" t="s">
        <v>6673</v>
      </c>
      <c r="DJ249" s="2">
        <v>231332</v>
      </c>
      <c r="DK249" s="2">
        <v>200946.34370000008</v>
      </c>
      <c r="DL249" s="2">
        <v>0.86864914365500701</v>
      </c>
      <c r="DN249" s="2">
        <v>8558</v>
      </c>
      <c r="DO249" s="2">
        <v>147368</v>
      </c>
      <c r="DP249" s="2">
        <v>11785.697241999995</v>
      </c>
      <c r="DQ249" s="2">
        <v>7.9974602641007517E-2</v>
      </c>
      <c r="DT249" s="489">
        <f t="shared" si="51"/>
        <v>7150</v>
      </c>
      <c r="DU249" s="2" t="s">
        <v>6506</v>
      </c>
      <c r="DV249" s="2" t="s">
        <v>2575</v>
      </c>
      <c r="DW249" s="2" t="s">
        <v>1675</v>
      </c>
    </row>
    <row r="250" spans="1:127">
      <c r="A250" s="1610">
        <v>8529</v>
      </c>
      <c r="B250" s="1612" t="s">
        <v>6726</v>
      </c>
      <c r="C250" s="909" t="str">
        <f t="shared" si="54"/>
        <v/>
      </c>
      <c r="D250" s="1278"/>
      <c r="E250" s="900"/>
      <c r="F250" s="900"/>
      <c r="G250" s="447"/>
      <c r="H250" s="447"/>
      <c r="I250" s="489"/>
      <c r="J250" s="489">
        <v>3</v>
      </c>
      <c r="K250" s="1295" t="s">
        <v>9195</v>
      </c>
      <c r="L250"/>
      <c r="M250"/>
      <c r="N250"/>
      <c r="O250" s="3"/>
      <c r="P250" s="3"/>
      <c r="Q250" s="3"/>
      <c r="R250" s="3"/>
      <c r="S250" s="3"/>
      <c r="T250" s="923"/>
      <c r="U250" s="923"/>
      <c r="V250" s="923"/>
      <c r="W250" s="923"/>
      <c r="X250" s="923"/>
      <c r="Y250" s="923"/>
      <c r="Z250" s="923"/>
      <c r="AA250" s="923"/>
      <c r="AB250" s="923"/>
      <c r="AC250" s="923"/>
      <c r="AD250" s="923"/>
      <c r="AG250" s="489" t="s">
        <v>4050</v>
      </c>
      <c r="AH250" t="s">
        <v>476</v>
      </c>
      <c r="AI250"/>
      <c r="AJ250" t="s">
        <v>1682</v>
      </c>
      <c r="AK250">
        <v>8150</v>
      </c>
      <c r="AL250" t="s">
        <v>6233</v>
      </c>
      <c r="AM250" t="s">
        <v>8722</v>
      </c>
      <c r="AN250" t="s">
        <v>2375</v>
      </c>
      <c r="AO250" s="1295" t="str">
        <f t="shared" si="45"/>
        <v>M</v>
      </c>
      <c r="AS250" s="489" t="s">
        <v>4816</v>
      </c>
      <c r="AT250" s="489">
        <v>1</v>
      </c>
      <c r="AU250" s="574"/>
      <c r="AV250" s="574"/>
      <c r="AW250" s="489"/>
      <c r="BB250" s="489" t="str">
        <f t="shared" si="46"/>
        <v>262 - PINCH PLEAT</v>
      </c>
      <c r="BC250" s="1299" t="s">
        <v>8995</v>
      </c>
      <c r="BD250" s="1298" t="s">
        <v>8996</v>
      </c>
      <c r="BE250" s="1298" t="s">
        <v>8996</v>
      </c>
      <c r="BF250" s="828">
        <v>44659</v>
      </c>
      <c r="BH250" s="1296" t="s">
        <v>5366</v>
      </c>
      <c r="BT250" s="51"/>
      <c r="BU250" s="51"/>
      <c r="BV250" s="51"/>
      <c r="BW250" s="51"/>
      <c r="BX250" s="51"/>
      <c r="BY250" s="51"/>
      <c r="BZ250" s="51"/>
      <c r="CA250" s="51"/>
      <c r="CN250" s="2">
        <v>7190</v>
      </c>
      <c r="CO250" s="489" t="str">
        <f t="shared" si="47"/>
        <v>MENS FALL/WINTER</v>
      </c>
      <c r="CP250" s="489" t="str">
        <f t="shared" si="48"/>
        <v>ACCY</v>
      </c>
      <c r="CQ250" s="489">
        <f t="shared" si="49"/>
        <v>519698</v>
      </c>
      <c r="CR250" s="489">
        <f t="shared" si="50"/>
        <v>89249.279252000037</v>
      </c>
      <c r="CS250" s="847">
        <f t="shared" si="56"/>
        <v>0.17173296655365239</v>
      </c>
      <c r="CV250" s="489">
        <f t="shared" si="52"/>
        <v>6179</v>
      </c>
      <c r="CW250" s="2" t="s">
        <v>6445</v>
      </c>
      <c r="CX250" s="2" t="s">
        <v>263</v>
      </c>
      <c r="CY250" s="2" t="s">
        <v>1665</v>
      </c>
      <c r="CZ250" s="572"/>
      <c r="DA250" s="489"/>
      <c r="DB250" s="2">
        <v>7562</v>
      </c>
      <c r="DC250" s="2" t="s">
        <v>6654</v>
      </c>
      <c r="DD250" s="489"/>
      <c r="DH250" s="2">
        <v>8263</v>
      </c>
      <c r="DI250" s="2" t="s">
        <v>6675</v>
      </c>
      <c r="DJ250" s="2">
        <v>198714</v>
      </c>
      <c r="DK250" s="2">
        <v>207778.53476400019</v>
      </c>
      <c r="DL250" s="2">
        <v>1.0456159846009854</v>
      </c>
      <c r="DN250" s="2">
        <v>8562</v>
      </c>
      <c r="DO250" s="2">
        <v>63443</v>
      </c>
      <c r="DP250" s="2">
        <v>3990.485279999999</v>
      </c>
      <c r="DQ250" s="2">
        <v>6.2898748167646526E-2</v>
      </c>
      <c r="DT250" s="489">
        <f t="shared" si="51"/>
        <v>7190</v>
      </c>
      <c r="DU250" s="2" t="s">
        <v>6507</v>
      </c>
      <c r="DV250" s="2" t="s">
        <v>6229</v>
      </c>
      <c r="DW250" s="2" t="s">
        <v>1664</v>
      </c>
    </row>
    <row r="251" spans="1:127">
      <c r="A251" s="1610">
        <v>8531</v>
      </c>
      <c r="B251" s="1612" t="s">
        <v>323</v>
      </c>
      <c r="C251" s="909" t="str">
        <f t="shared" si="54"/>
        <v/>
      </c>
      <c r="D251" s="1278"/>
      <c r="E251" s="900"/>
      <c r="F251" s="900"/>
      <c r="G251" s="447"/>
      <c r="H251" s="447"/>
      <c r="I251" s="489"/>
      <c r="J251" s="489">
        <v>4</v>
      </c>
      <c r="K251" s="1295" t="s">
        <v>9196</v>
      </c>
      <c r="L251"/>
      <c r="M251"/>
      <c r="N251"/>
      <c r="O251" s="3"/>
      <c r="P251" s="3"/>
      <c r="Q251" s="3"/>
      <c r="R251" s="3"/>
      <c r="S251" s="3"/>
      <c r="T251" s="923"/>
      <c r="U251" s="923"/>
      <c r="V251" s="923"/>
      <c r="W251" s="923"/>
      <c r="X251" s="923"/>
      <c r="Y251" s="923"/>
      <c r="Z251" s="923"/>
      <c r="AA251" s="923"/>
      <c r="AB251" s="923"/>
      <c r="AC251" s="923"/>
      <c r="AD251" s="923"/>
      <c r="AG251" s="489" t="s">
        <v>4050</v>
      </c>
      <c r="AH251" t="s">
        <v>476</v>
      </c>
      <c r="AI251"/>
      <c r="AJ251" t="s">
        <v>1682</v>
      </c>
      <c r="AK251">
        <v>8160</v>
      </c>
      <c r="AL251" t="s">
        <v>6234</v>
      </c>
      <c r="AM251" t="s">
        <v>8722</v>
      </c>
      <c r="AN251" t="s">
        <v>2375</v>
      </c>
      <c r="AO251" s="1295" t="str">
        <f t="shared" si="45"/>
        <v>M</v>
      </c>
      <c r="AS251" s="489" t="s">
        <v>4817</v>
      </c>
      <c r="AT251" s="489">
        <v>1</v>
      </c>
      <c r="AU251" s="574"/>
      <c r="AV251" s="574"/>
      <c r="AW251" s="489"/>
      <c r="BB251" s="489" t="str">
        <f t="shared" si="46"/>
        <v>229 - PLAID</v>
      </c>
      <c r="BC251" s="1296" t="s">
        <v>8934</v>
      </c>
      <c r="BD251" s="1297" t="s">
        <v>5446</v>
      </c>
      <c r="BE251" s="1297" t="s">
        <v>5446</v>
      </c>
      <c r="BF251" s="829">
        <v>44573</v>
      </c>
      <c r="BH251" s="1299" t="s">
        <v>5367</v>
      </c>
      <c r="BT251" s="51"/>
      <c r="BU251" s="51"/>
      <c r="BV251" s="51"/>
      <c r="BW251" s="51"/>
      <c r="BX251" s="51"/>
      <c r="BY251" s="51"/>
      <c r="BZ251" s="51"/>
      <c r="CA251" s="51"/>
      <c r="CN251" s="2">
        <v>7562</v>
      </c>
      <c r="CO251" s="489" t="str">
        <f t="shared" si="47"/>
        <v>WIND - HOT DEALS</v>
      </c>
      <c r="CP251" s="489" t="str">
        <f t="shared" si="48"/>
        <v>WIND</v>
      </c>
      <c r="CQ251" s="489" t="str">
        <f t="shared" si="49"/>
        <v/>
      </c>
      <c r="CR251" s="489" t="str">
        <f t="shared" si="50"/>
        <v/>
      </c>
      <c r="CS251" s="848">
        <v>0.23</v>
      </c>
      <c r="CV251" s="489">
        <f t="shared" si="52"/>
        <v>6036</v>
      </c>
      <c r="CW251" s="2" t="s">
        <v>6393</v>
      </c>
      <c r="CX251" s="2" t="s">
        <v>1595</v>
      </c>
      <c r="CY251" s="2" t="s">
        <v>6394</v>
      </c>
      <c r="CZ251" s="572"/>
      <c r="DA251" s="489"/>
      <c r="DB251" s="2">
        <v>7600</v>
      </c>
      <c r="DC251" s="2" t="s">
        <v>294</v>
      </c>
      <c r="DD251" s="489"/>
      <c r="DH251" s="2">
        <v>8265</v>
      </c>
      <c r="DI251" s="2" t="s">
        <v>6677</v>
      </c>
      <c r="DJ251" s="2">
        <v>147532</v>
      </c>
      <c r="DK251" s="2">
        <v>118655.3762959999</v>
      </c>
      <c r="DL251" s="2">
        <v>0.80426874370306034</v>
      </c>
      <c r="DN251" s="2">
        <v>8600</v>
      </c>
      <c r="DO251" s="2">
        <v>1224649</v>
      </c>
      <c r="DP251" s="2">
        <v>41365.452877999938</v>
      </c>
      <c r="DQ251" s="2">
        <v>3.3777394892740648E-2</v>
      </c>
      <c r="DT251" s="489">
        <f t="shared" si="51"/>
        <v>7562</v>
      </c>
      <c r="DU251" s="2" t="s">
        <v>6653</v>
      </c>
      <c r="DV251" s="2" t="s">
        <v>6654</v>
      </c>
      <c r="DW251" s="2" t="s">
        <v>1681</v>
      </c>
    </row>
    <row r="252" spans="1:127">
      <c r="A252" s="1610">
        <v>8532</v>
      </c>
      <c r="B252" s="1612" t="s">
        <v>324</v>
      </c>
      <c r="C252" s="909" t="str">
        <f t="shared" si="54"/>
        <v/>
      </c>
      <c r="D252" s="1278"/>
      <c r="E252" s="900"/>
      <c r="F252" s="900"/>
      <c r="G252" s="447"/>
      <c r="H252" s="447"/>
      <c r="I252" s="489"/>
      <c r="J252" s="489">
        <v>5</v>
      </c>
      <c r="K252" s="1295" t="s">
        <v>9197</v>
      </c>
      <c r="L252"/>
      <c r="M252"/>
      <c r="N252"/>
      <c r="O252" s="3"/>
      <c r="P252" s="3"/>
      <c r="Q252" s="3"/>
      <c r="R252" s="3"/>
      <c r="S252" s="3"/>
      <c r="T252" s="923"/>
      <c r="U252" s="923"/>
      <c r="V252" s="923"/>
      <c r="W252" s="923"/>
      <c r="X252" s="923"/>
      <c r="Y252" s="923"/>
      <c r="Z252" s="923"/>
      <c r="AA252" s="923"/>
      <c r="AB252" s="923"/>
      <c r="AC252" s="923"/>
      <c r="AD252" s="923"/>
      <c r="AG252" s="489" t="s">
        <v>4050</v>
      </c>
      <c r="AH252" t="s">
        <v>5172</v>
      </c>
      <c r="AI252"/>
      <c r="AJ252" t="s">
        <v>1682</v>
      </c>
      <c r="AK252">
        <v>8169</v>
      </c>
      <c r="AL252" t="s">
        <v>6682</v>
      </c>
      <c r="AM252" t="s">
        <v>8722</v>
      </c>
      <c r="AN252" t="s">
        <v>2375</v>
      </c>
      <c r="AO252" s="1295" t="str">
        <f t="shared" si="45"/>
        <v>M</v>
      </c>
      <c r="AS252" s="489" t="s">
        <v>3953</v>
      </c>
      <c r="AT252" s="489">
        <v>1</v>
      </c>
      <c r="AU252" s="574"/>
      <c r="AV252" s="574"/>
      <c r="AW252" s="489"/>
      <c r="BB252" s="489" t="str">
        <f t="shared" si="46"/>
        <v>258 - POLE TOP</v>
      </c>
      <c r="BC252" s="1296" t="s">
        <v>8987</v>
      </c>
      <c r="BD252" s="1297" t="s">
        <v>8988</v>
      </c>
      <c r="BE252" s="1297" t="s">
        <v>8988</v>
      </c>
      <c r="BF252" s="829">
        <v>44659</v>
      </c>
      <c r="BH252" s="1296" t="s">
        <v>5368</v>
      </c>
      <c r="BT252" s="51"/>
      <c r="BU252" s="51"/>
      <c r="BV252" s="51"/>
      <c r="BW252" s="51"/>
      <c r="BX252" s="51"/>
      <c r="BY252" s="51"/>
      <c r="BZ252" s="51"/>
      <c r="CA252" s="51"/>
      <c r="CN252" s="2">
        <v>7600</v>
      </c>
      <c r="CO252" s="489" t="str">
        <f t="shared" si="47"/>
        <v>COSMETIC CASES</v>
      </c>
      <c r="CP252" s="489" t="str">
        <f t="shared" si="48"/>
        <v>BABO</v>
      </c>
      <c r="CQ252" s="489">
        <f t="shared" si="49"/>
        <v>357900</v>
      </c>
      <c r="CR252" s="489">
        <f t="shared" si="50"/>
        <v>107487.7368520001</v>
      </c>
      <c r="CS252" s="847">
        <f t="shared" ref="CS252:CS264" si="57">IFERROR(VLOOKUP($CN252,febcube,5,0),DL$3)</f>
        <v>0.3003289657781506</v>
      </c>
      <c r="CV252" s="489">
        <f t="shared" si="52"/>
        <v>8700</v>
      </c>
      <c r="CW252" s="2" t="s">
        <v>6589</v>
      </c>
      <c r="CX252" s="2" t="s">
        <v>339</v>
      </c>
      <c r="CY252" s="2" t="s">
        <v>1689</v>
      </c>
      <c r="CZ252" s="572"/>
      <c r="DA252" s="489"/>
      <c r="DB252" s="2">
        <v>7610</v>
      </c>
      <c r="DC252" s="2" t="s">
        <v>295</v>
      </c>
      <c r="DD252" s="489"/>
      <c r="DH252" s="2">
        <v>8266</v>
      </c>
      <c r="DI252" s="2" t="s">
        <v>6549</v>
      </c>
      <c r="DJ252" s="2">
        <v>25690</v>
      </c>
      <c r="DK252" s="2">
        <v>42885.425529</v>
      </c>
      <c r="DL252" s="2">
        <v>1.6693431502140912</v>
      </c>
      <c r="DN252" s="2">
        <v>8700</v>
      </c>
      <c r="DO252" s="2">
        <v>150385</v>
      </c>
      <c r="DP252" s="2">
        <v>21493.617093000023</v>
      </c>
      <c r="DQ252" s="2">
        <v>0.14292394250091447</v>
      </c>
      <c r="DT252" s="489">
        <f t="shared" si="51"/>
        <v>7600</v>
      </c>
      <c r="DU252" s="2" t="s">
        <v>6508</v>
      </c>
      <c r="DV252" s="2" t="s">
        <v>294</v>
      </c>
      <c r="DW252" s="2" t="s">
        <v>1675</v>
      </c>
    </row>
    <row r="253" spans="1:127">
      <c r="A253" s="1610">
        <v>8535</v>
      </c>
      <c r="B253" s="1612" t="s">
        <v>2350</v>
      </c>
      <c r="C253" s="909" t="str">
        <f t="shared" si="54"/>
        <v/>
      </c>
      <c r="D253" s="1278"/>
      <c r="E253" s="900"/>
      <c r="F253" s="900"/>
      <c r="G253" s="447"/>
      <c r="H253" s="447"/>
      <c r="I253" s="489"/>
      <c r="J253" s="489">
        <v>6</v>
      </c>
      <c r="K253" s="1295" t="s">
        <v>9198</v>
      </c>
      <c r="L253"/>
      <c r="M253"/>
      <c r="N253"/>
      <c r="O253" s="3"/>
      <c r="P253" s="3"/>
      <c r="Q253" s="3"/>
      <c r="R253" s="3"/>
      <c r="S253" s="3"/>
      <c r="T253" s="923"/>
      <c r="U253" s="923"/>
      <c r="V253" s="923"/>
      <c r="W253" s="923"/>
      <c r="X253" s="923"/>
      <c r="Y253" s="923"/>
      <c r="Z253" s="923"/>
      <c r="AA253" s="923"/>
      <c r="AB253" s="923"/>
      <c r="AC253" s="923"/>
      <c r="AD253" s="923"/>
      <c r="AG253" s="489" t="s">
        <v>4050</v>
      </c>
      <c r="AH253" t="s">
        <v>5172</v>
      </c>
      <c r="AI253"/>
      <c r="AJ253" t="s">
        <v>1682</v>
      </c>
      <c r="AK253">
        <v>8171</v>
      </c>
      <c r="AL253" t="s">
        <v>6684</v>
      </c>
      <c r="AM253" t="s">
        <v>8722</v>
      </c>
      <c r="AN253" t="s">
        <v>2375</v>
      </c>
      <c r="AO253" s="1295" t="str">
        <f t="shared" si="45"/>
        <v>M</v>
      </c>
      <c r="AS253" s="489" t="s">
        <v>4250</v>
      </c>
      <c r="AT253" s="489">
        <v>1</v>
      </c>
      <c r="AU253" s="574"/>
      <c r="AV253" s="574"/>
      <c r="AW253" s="489"/>
      <c r="BB253" s="489" t="str">
        <f t="shared" si="46"/>
        <v>227 - Poly Fill</v>
      </c>
      <c r="BC253" s="1296" t="s">
        <v>8928</v>
      </c>
      <c r="BD253" s="1297" t="s">
        <v>8929</v>
      </c>
      <c r="BE253" s="1297" t="s">
        <v>8930</v>
      </c>
      <c r="BF253" s="829">
        <v>44571</v>
      </c>
      <c r="BH253" s="1299" t="s">
        <v>5645</v>
      </c>
      <c r="BT253" s="51"/>
      <c r="BU253" s="51"/>
      <c r="BV253" s="51"/>
      <c r="BW253" s="51"/>
      <c r="BX253" s="51"/>
      <c r="BY253" s="51"/>
      <c r="BZ253" s="51"/>
      <c r="CA253" s="51"/>
      <c r="CN253" s="2">
        <v>7610</v>
      </c>
      <c r="CO253" s="489" t="str">
        <f t="shared" si="47"/>
        <v>DUFFLES/BACKPACKS/GARMENT BAGS</v>
      </c>
      <c r="CP253" s="489" t="str">
        <f t="shared" si="48"/>
        <v>LUGS</v>
      </c>
      <c r="CQ253" s="489">
        <f t="shared" si="49"/>
        <v>189185</v>
      </c>
      <c r="CR253" s="489">
        <f t="shared" si="50"/>
        <v>133550.41837200016</v>
      </c>
      <c r="CS253" s="847">
        <f t="shared" si="57"/>
        <v>0.70592498544810722</v>
      </c>
      <c r="CV253" s="489">
        <f t="shared" si="52"/>
        <v>8701</v>
      </c>
      <c r="CW253" s="2" t="s">
        <v>6590</v>
      </c>
      <c r="CX253" s="2" t="s">
        <v>340</v>
      </c>
      <c r="CY253" s="2" t="s">
        <v>1689</v>
      </c>
      <c r="CZ253" s="572"/>
      <c r="DA253" s="489"/>
      <c r="DB253" s="2">
        <v>7612</v>
      </c>
      <c r="DC253" s="2" t="s">
        <v>1614</v>
      </c>
      <c r="DD253" s="489"/>
      <c r="DH253" s="2">
        <v>8267</v>
      </c>
      <c r="DI253" s="2" t="s">
        <v>6696</v>
      </c>
      <c r="DJ253" s="2">
        <v>152569</v>
      </c>
      <c r="DK253" s="2">
        <v>62565.625664999985</v>
      </c>
      <c r="DL253" s="2">
        <v>0.41008085302387765</v>
      </c>
      <c r="DN253" s="2">
        <v>8701</v>
      </c>
      <c r="DO253" s="2">
        <v>219867</v>
      </c>
      <c r="DP253" s="2">
        <v>22011.686963999997</v>
      </c>
      <c r="DQ253" s="2">
        <v>0.10011364581315066</v>
      </c>
      <c r="DT253" s="489">
        <f t="shared" si="51"/>
        <v>7610</v>
      </c>
      <c r="DU253" s="2" t="s">
        <v>6509</v>
      </c>
      <c r="DV253" s="2" t="s">
        <v>295</v>
      </c>
      <c r="DW253" s="2" t="s">
        <v>1656</v>
      </c>
    </row>
    <row r="254" spans="1:127">
      <c r="A254" s="1610">
        <v>8540</v>
      </c>
      <c r="B254" s="1612" t="s">
        <v>325</v>
      </c>
      <c r="C254" s="909" t="str">
        <f t="shared" si="54"/>
        <v/>
      </c>
      <c r="D254" s="1278"/>
      <c r="E254" s="900"/>
      <c r="F254" s="900"/>
      <c r="G254" s="447"/>
      <c r="H254" s="447"/>
      <c r="I254"/>
      <c r="J254"/>
      <c r="K254"/>
      <c r="L254"/>
      <c r="M254"/>
      <c r="N254"/>
      <c r="O254" s="3"/>
      <c r="P254" s="3"/>
      <c r="Q254" s="3"/>
      <c r="R254" s="3"/>
      <c r="S254" s="3"/>
      <c r="T254" s="923"/>
      <c r="U254" s="923"/>
      <c r="V254" s="923"/>
      <c r="W254" s="923"/>
      <c r="X254" s="923"/>
      <c r="Y254" s="923"/>
      <c r="Z254" s="923"/>
      <c r="AA254" s="923"/>
      <c r="AB254" s="923"/>
      <c r="AC254" s="923"/>
      <c r="AD254" s="923"/>
      <c r="AG254" s="489" t="s">
        <v>4050</v>
      </c>
      <c r="AH254" t="s">
        <v>5172</v>
      </c>
      <c r="AI254"/>
      <c r="AJ254" t="s">
        <v>1682</v>
      </c>
      <c r="AK254">
        <v>8173</v>
      </c>
      <c r="AL254" t="s">
        <v>6235</v>
      </c>
      <c r="AM254" t="s">
        <v>8722</v>
      </c>
      <c r="AN254" t="s">
        <v>2375</v>
      </c>
      <c r="AO254" s="1295" t="str">
        <f t="shared" si="45"/>
        <v>M</v>
      </c>
      <c r="AS254" s="489" t="s">
        <v>4251</v>
      </c>
      <c r="AT254" s="489">
        <v>1</v>
      </c>
      <c r="AU254" s="574"/>
      <c r="AV254" s="574"/>
      <c r="AW254" s="489"/>
      <c r="BB254" s="489" t="str">
        <f t="shared" si="46"/>
        <v>211 - POLYESTER/SP</v>
      </c>
      <c r="BC254" s="1299" t="s">
        <v>8898</v>
      </c>
      <c r="BD254" s="1298" t="s">
        <v>8899</v>
      </c>
      <c r="BE254" s="1298" t="s">
        <v>8900</v>
      </c>
      <c r="BF254" s="828">
        <v>44508</v>
      </c>
      <c r="BH254" s="1296" t="s">
        <v>8375</v>
      </c>
      <c r="BT254" s="51"/>
      <c r="BU254" s="51"/>
      <c r="BV254" s="51"/>
      <c r="BW254" s="51"/>
      <c r="BX254" s="51"/>
      <c r="BY254" s="51"/>
      <c r="BZ254" s="51"/>
      <c r="CA254" s="51"/>
      <c r="CN254" s="2">
        <v>7612</v>
      </c>
      <c r="CO254" s="489" t="str">
        <f t="shared" si="47"/>
        <v>SOFT SIDE UPRIGHTS</v>
      </c>
      <c r="CP254" s="489" t="str">
        <f t="shared" si="48"/>
        <v>LUGS</v>
      </c>
      <c r="CQ254" s="489">
        <f t="shared" si="49"/>
        <v>113746</v>
      </c>
      <c r="CR254" s="489">
        <f t="shared" si="50"/>
        <v>183094.58663200002</v>
      </c>
      <c r="CS254" s="847">
        <f t="shared" si="57"/>
        <v>1.6096793437307688</v>
      </c>
      <c r="CV254" s="489">
        <f t="shared" si="52"/>
        <v>8725</v>
      </c>
      <c r="CW254" s="2" t="s">
        <v>6591</v>
      </c>
      <c r="CX254" s="2" t="s">
        <v>341</v>
      </c>
      <c r="CY254" s="2" t="s">
        <v>1689</v>
      </c>
      <c r="CZ254" s="572"/>
      <c r="DA254" s="489"/>
      <c r="DB254" s="2">
        <v>7620</v>
      </c>
      <c r="DC254" s="2" t="s">
        <v>6774</v>
      </c>
      <c r="DD254" s="489"/>
      <c r="DH254" s="2">
        <v>8268</v>
      </c>
      <c r="DI254" s="2" t="s">
        <v>6551</v>
      </c>
      <c r="DJ254" s="2">
        <v>66828</v>
      </c>
      <c r="DK254" s="2">
        <v>52813.662158000006</v>
      </c>
      <c r="DL254" s="2">
        <v>0.79029242470222072</v>
      </c>
      <c r="DN254" s="2">
        <v>8725</v>
      </c>
      <c r="DO254" s="2">
        <v>111794</v>
      </c>
      <c r="DP254" s="2">
        <v>63295.048853000058</v>
      </c>
      <c r="DQ254" s="2">
        <v>0.56617572367926772</v>
      </c>
      <c r="DT254" s="489">
        <f t="shared" si="51"/>
        <v>7612</v>
      </c>
      <c r="DU254" s="2" t="s">
        <v>6510</v>
      </c>
      <c r="DV254" s="2" t="s">
        <v>1614</v>
      </c>
      <c r="DW254" s="2" t="s">
        <v>1656</v>
      </c>
    </row>
    <row r="255" spans="1:127">
      <c r="A255" s="1610">
        <v>8543</v>
      </c>
      <c r="B255" s="1612" t="s">
        <v>327</v>
      </c>
      <c r="C255" s="909" t="str">
        <f>IFERROR(IF(VLOOKUP(#REF!,nobreakpack,1,0)=#REF!,"No",""),"")</f>
        <v/>
      </c>
      <c r="D255" s="1278"/>
      <c r="E255" s="900"/>
      <c r="F255" s="900"/>
      <c r="G255" s="447"/>
      <c r="H255" s="447"/>
      <c r="I255" s="489" t="s">
        <v>9199</v>
      </c>
      <c r="J255" s="489" t="s">
        <v>9192</v>
      </c>
      <c r="K255" s="1295"/>
      <c r="L255"/>
      <c r="M255"/>
      <c r="N255"/>
      <c r="O255" s="3"/>
      <c r="P255" s="3"/>
      <c r="Q255" s="3"/>
      <c r="R255" s="3"/>
      <c r="S255" s="3"/>
      <c r="T255" s="923"/>
      <c r="U255" s="923"/>
      <c r="V255" s="923"/>
      <c r="W255" s="923"/>
      <c r="X255" s="923"/>
      <c r="Y255" s="923"/>
      <c r="Z255" s="923"/>
      <c r="AA255" s="923"/>
      <c r="AB255" s="923"/>
      <c r="AC255" s="923"/>
      <c r="AD255" s="923"/>
      <c r="AG255" s="489" t="s">
        <v>4050</v>
      </c>
      <c r="AH255" t="s">
        <v>5172</v>
      </c>
      <c r="AI255"/>
      <c r="AJ255" t="s">
        <v>1683</v>
      </c>
      <c r="AK255">
        <v>8176</v>
      </c>
      <c r="AL255" t="s">
        <v>6690</v>
      </c>
      <c r="AM255" t="s">
        <v>1639</v>
      </c>
      <c r="AN255" t="s">
        <v>1653</v>
      </c>
      <c r="AO255" s="1295" t="str">
        <f t="shared" si="45"/>
        <v>P</v>
      </c>
      <c r="AS255" s="489" t="s">
        <v>3964</v>
      </c>
      <c r="AT255" s="489">
        <v>1</v>
      </c>
      <c r="AU255" s="574"/>
      <c r="AV255" s="574"/>
      <c r="AW255" s="489"/>
      <c r="BB255" s="489" t="str">
        <f t="shared" si="46"/>
        <v>133 - POOL</v>
      </c>
      <c r="BC255" s="1299" t="s">
        <v>8280</v>
      </c>
      <c r="BD255" s="1298" t="s">
        <v>1595</v>
      </c>
      <c r="BE255" s="1298" t="s">
        <v>1595</v>
      </c>
      <c r="BF255" s="828">
        <v>44201</v>
      </c>
      <c r="BH255" s="1299" t="s">
        <v>5646</v>
      </c>
      <c r="BT255" s="51"/>
      <c r="BU255" s="51"/>
      <c r="BV255" s="51"/>
      <c r="BW255" s="51"/>
      <c r="BX255" s="51"/>
      <c r="BY255" s="51"/>
      <c r="BZ255" s="51"/>
      <c r="CA255" s="51"/>
      <c r="CN255" s="2">
        <v>7620</v>
      </c>
      <c r="CO255" s="489" t="str">
        <f t="shared" si="47"/>
        <v>SAMSONITE</v>
      </c>
      <c r="CP255" s="489" t="str">
        <f t="shared" si="48"/>
        <v>LUGS</v>
      </c>
      <c r="CQ255" s="489">
        <f t="shared" si="49"/>
        <v>34003</v>
      </c>
      <c r="CR255" s="489">
        <f t="shared" si="50"/>
        <v>60065.55493099997</v>
      </c>
      <c r="CS255" s="847">
        <f t="shared" si="57"/>
        <v>1.7664781028438659</v>
      </c>
      <c r="CV255" s="489">
        <f t="shared" si="52"/>
        <v>8740</v>
      </c>
      <c r="CW255" s="2" t="s">
        <v>6592</v>
      </c>
      <c r="CX255" s="2" t="s">
        <v>342</v>
      </c>
      <c r="CY255" s="2" t="s">
        <v>1689</v>
      </c>
      <c r="CZ255" s="572"/>
      <c r="DA255" s="489"/>
      <c r="DB255" s="2">
        <v>7621</v>
      </c>
      <c r="DC255" s="2" t="s">
        <v>2577</v>
      </c>
      <c r="DD255" s="489"/>
      <c r="DH255" s="2">
        <v>8269</v>
      </c>
      <c r="DI255" s="2" t="s">
        <v>6552</v>
      </c>
      <c r="DJ255" s="2">
        <v>84060</v>
      </c>
      <c r="DK255" s="2">
        <v>38504.721487999996</v>
      </c>
      <c r="DL255" s="2">
        <v>0.45806235412800378</v>
      </c>
      <c r="DN255" s="2">
        <v>8740</v>
      </c>
      <c r="DO255" s="2">
        <v>285195</v>
      </c>
      <c r="DP255" s="2">
        <v>22807.053402999998</v>
      </c>
      <c r="DQ255" s="2">
        <v>7.997003244446782E-2</v>
      </c>
      <c r="DT255" s="489">
        <f t="shared" si="51"/>
        <v>7620</v>
      </c>
      <c r="DU255" s="2" t="s">
        <v>6511</v>
      </c>
      <c r="DV255" s="2" t="s">
        <v>6774</v>
      </c>
      <c r="DW255" s="2" t="s">
        <v>1656</v>
      </c>
    </row>
    <row r="256" spans="1:127">
      <c r="A256" s="1610">
        <v>8545</v>
      </c>
      <c r="B256" s="1612" t="s">
        <v>1621</v>
      </c>
      <c r="C256" s="909" t="str">
        <f>IFERROR(IF(VLOOKUP(A242,nobreakpack,1,0)=A242,"No",""),"")</f>
        <v/>
      </c>
      <c r="D256" s="1278"/>
      <c r="E256" s="900"/>
      <c r="F256" s="900"/>
      <c r="G256" s="447"/>
      <c r="H256" s="447"/>
      <c r="I256" s="489"/>
      <c r="J256" s="489">
        <v>1</v>
      </c>
      <c r="K256" s="1295" t="s">
        <v>9200</v>
      </c>
      <c r="L256"/>
      <c r="M256"/>
      <c r="N256"/>
      <c r="O256" s="3"/>
      <c r="P256" s="3"/>
      <c r="Q256" s="3"/>
      <c r="R256" s="3"/>
      <c r="S256" s="3"/>
      <c r="T256" s="923"/>
      <c r="U256" s="923"/>
      <c r="V256" s="923"/>
      <c r="W256" s="923"/>
      <c r="X256" s="923"/>
      <c r="Y256" s="923"/>
      <c r="Z256" s="923"/>
      <c r="AA256" s="923"/>
      <c r="AB256" s="923"/>
      <c r="AC256" s="923"/>
      <c r="AD256" s="923"/>
      <c r="AG256" s="489" t="s">
        <v>4050</v>
      </c>
      <c r="AH256" t="s">
        <v>5172</v>
      </c>
      <c r="AI256"/>
      <c r="AJ256" t="s">
        <v>1682</v>
      </c>
      <c r="AK256">
        <v>8177</v>
      </c>
      <c r="AL256" t="s">
        <v>6686</v>
      </c>
      <c r="AM256" t="s">
        <v>8722</v>
      </c>
      <c r="AN256" t="s">
        <v>2375</v>
      </c>
      <c r="AO256" s="1295" t="str">
        <f t="shared" si="45"/>
        <v>M</v>
      </c>
      <c r="AS256" s="489" t="s">
        <v>4827</v>
      </c>
      <c r="AT256" s="489">
        <v>1</v>
      </c>
      <c r="AU256" s="574"/>
      <c r="AV256" s="574"/>
      <c r="AW256" s="489"/>
      <c r="BB256" s="489" t="str">
        <f t="shared" si="46"/>
        <v>200 - PORCH</v>
      </c>
      <c r="BC256" s="1299" t="s">
        <v>8891</v>
      </c>
      <c r="BD256" s="1298" t="s">
        <v>8892</v>
      </c>
      <c r="BE256" s="1298" t="s">
        <v>8892</v>
      </c>
      <c r="BF256" s="828">
        <v>44426</v>
      </c>
      <c r="BH256" s="1296" t="s">
        <v>5647</v>
      </c>
      <c r="BT256" s="51"/>
      <c r="BU256" s="51"/>
      <c r="BV256" s="51"/>
      <c r="BW256" s="51"/>
      <c r="BX256" s="51"/>
      <c r="BY256" s="51"/>
      <c r="BZ256" s="51"/>
      <c r="CA256" s="51"/>
      <c r="CN256" s="2">
        <v>7621</v>
      </c>
      <c r="CO256" s="489" t="str">
        <f t="shared" si="47"/>
        <v>HARD SIDE UPRIGHTS</v>
      </c>
      <c r="CP256" s="489" t="str">
        <f t="shared" si="48"/>
        <v>LUGS</v>
      </c>
      <c r="CQ256" s="489">
        <f t="shared" si="49"/>
        <v>62756</v>
      </c>
      <c r="CR256" s="489">
        <f t="shared" si="50"/>
        <v>110234.15743799988</v>
      </c>
      <c r="CS256" s="847">
        <f t="shared" si="57"/>
        <v>1.7565516833131474</v>
      </c>
      <c r="CV256" s="489">
        <f t="shared" si="52"/>
        <v>8770</v>
      </c>
      <c r="CW256" s="2" t="s">
        <v>6593</v>
      </c>
      <c r="CX256" s="2" t="s">
        <v>343</v>
      </c>
      <c r="CY256" s="2" t="s">
        <v>1689</v>
      </c>
      <c r="CZ256" s="572"/>
      <c r="DA256" s="489"/>
      <c r="DB256" s="2">
        <v>7629</v>
      </c>
      <c r="DC256" s="2" t="s">
        <v>6794</v>
      </c>
      <c r="DD256" s="489"/>
      <c r="DH256" s="2">
        <v>8320</v>
      </c>
      <c r="DI256" s="2" t="s">
        <v>6553</v>
      </c>
      <c r="DJ256" s="2">
        <v>3356</v>
      </c>
      <c r="DK256" s="2">
        <v>4609.7740519999998</v>
      </c>
      <c r="DL256" s="2">
        <v>1.3735917914183551</v>
      </c>
      <c r="DN256" s="2">
        <v>8770</v>
      </c>
      <c r="DO256" s="2">
        <v>138558</v>
      </c>
      <c r="DP256" s="2">
        <v>14062.759608000013</v>
      </c>
      <c r="DQ256" s="2">
        <v>0.10149366769150835</v>
      </c>
      <c r="DT256" s="489">
        <f t="shared" si="51"/>
        <v>7621</v>
      </c>
      <c r="DU256" s="2" t="s">
        <v>6512</v>
      </c>
      <c r="DV256" s="2" t="s">
        <v>2577</v>
      </c>
      <c r="DW256" s="2" t="s">
        <v>1656</v>
      </c>
    </row>
    <row r="257" spans="1:127">
      <c r="A257" s="1610">
        <v>8547</v>
      </c>
      <c r="B257" s="1612" t="s">
        <v>328</v>
      </c>
      <c r="C257" s="909" t="str">
        <f>IFERROR(IF(VLOOKUP(A243,nobreakpack,1,0)=A243,"No",""),"")</f>
        <v/>
      </c>
      <c r="D257" s="1278"/>
      <c r="E257" s="900"/>
      <c r="F257" s="900"/>
      <c r="G257" s="447"/>
      <c r="H257" s="447"/>
      <c r="I257" s="489"/>
      <c r="J257" s="489">
        <v>2</v>
      </c>
      <c r="K257" s="1295" t="s">
        <v>9201</v>
      </c>
      <c r="L257"/>
      <c r="M257"/>
      <c r="N257"/>
      <c r="O257" s="3"/>
      <c r="P257" s="3"/>
      <c r="Q257" s="3"/>
      <c r="R257" s="3"/>
      <c r="S257" s="3"/>
      <c r="T257" s="923"/>
      <c r="U257" s="923"/>
      <c r="V257" s="923"/>
      <c r="W257" s="923"/>
      <c r="X257" s="923"/>
      <c r="Y257" s="923"/>
      <c r="Z257" s="923"/>
      <c r="AA257" s="923"/>
      <c r="AB257" s="923"/>
      <c r="AC257" s="923"/>
      <c r="AD257" s="923"/>
      <c r="AG257" s="489" t="s">
        <v>4050</v>
      </c>
      <c r="AH257" t="s">
        <v>476</v>
      </c>
      <c r="AI257"/>
      <c r="AJ257" t="s">
        <v>6399</v>
      </c>
      <c r="AK257">
        <v>8180</v>
      </c>
      <c r="AL257" t="s">
        <v>309</v>
      </c>
      <c r="AM257" t="s">
        <v>1639</v>
      </c>
      <c r="AN257" t="s">
        <v>1653</v>
      </c>
      <c r="AO257" s="1295" t="str">
        <f t="shared" si="45"/>
        <v>P</v>
      </c>
      <c r="AS257" s="489" t="s">
        <v>3968</v>
      </c>
      <c r="AT257" s="489">
        <v>1</v>
      </c>
      <c r="AU257" s="574"/>
      <c r="AV257" s="574"/>
      <c r="AW257" s="489"/>
      <c r="BB257" s="489" t="str">
        <f t="shared" si="46"/>
        <v>126 - PRINT</v>
      </c>
      <c r="BC257" s="1299" t="s">
        <v>8265</v>
      </c>
      <c r="BD257" s="1298" t="s">
        <v>5453</v>
      </c>
      <c r="BE257" s="1298" t="s">
        <v>5453</v>
      </c>
      <c r="BF257" s="828">
        <v>44103</v>
      </c>
      <c r="BH257" s="1299" t="s">
        <v>9306</v>
      </c>
      <c r="BT257" s="51"/>
      <c r="BU257" s="51"/>
      <c r="BV257" s="51"/>
      <c r="BW257" s="51"/>
      <c r="BX257" s="51"/>
      <c r="BY257" s="51"/>
      <c r="BZ257" s="51"/>
      <c r="CA257" s="51"/>
      <c r="CN257" s="2">
        <v>7629</v>
      </c>
      <c r="CO257" s="489" t="str">
        <f t="shared" si="47"/>
        <v>HOUS - HOT DEALS</v>
      </c>
      <c r="CP257" s="489" t="str">
        <f t="shared" si="48"/>
        <v>HOUS</v>
      </c>
      <c r="CQ257" s="489" t="str">
        <f t="shared" si="49"/>
        <v/>
      </c>
      <c r="CR257" s="489" t="str">
        <f t="shared" si="50"/>
        <v/>
      </c>
      <c r="CS257" s="847">
        <f t="shared" si="57"/>
        <v>0.18160732426035275</v>
      </c>
      <c r="CV257" s="489">
        <f t="shared" si="52"/>
        <v>8788</v>
      </c>
      <c r="CW257" s="2" t="s">
        <v>6594</v>
      </c>
      <c r="CX257" s="2" t="s">
        <v>344</v>
      </c>
      <c r="CY257" s="2" t="s">
        <v>1689</v>
      </c>
      <c r="CZ257" s="572"/>
      <c r="DA257" s="489"/>
      <c r="DB257" s="2">
        <v>7650</v>
      </c>
      <c r="DC257" s="2" t="s">
        <v>296</v>
      </c>
      <c r="DD257" s="489"/>
      <c r="DH257" s="2">
        <v>8339</v>
      </c>
      <c r="DI257" s="2" t="s">
        <v>6699</v>
      </c>
      <c r="DJ257" s="2">
        <v>274090</v>
      </c>
      <c r="DK257" s="2">
        <v>92502.647575000025</v>
      </c>
      <c r="DL257" s="2">
        <v>0.33749004916268388</v>
      </c>
      <c r="DN257" s="2">
        <v>8788</v>
      </c>
      <c r="DO257" s="2">
        <v>9428</v>
      </c>
      <c r="DP257" s="2">
        <v>650.01427299999989</v>
      </c>
      <c r="DQ257" s="2">
        <v>6.8945086232498926E-2</v>
      </c>
      <c r="DT257" s="489">
        <f t="shared" si="51"/>
        <v>7629</v>
      </c>
      <c r="DU257" s="2" t="s">
        <v>6793</v>
      </c>
      <c r="DV257" s="2" t="s">
        <v>6794</v>
      </c>
      <c r="DW257" s="2" t="s">
        <v>1635</v>
      </c>
    </row>
    <row r="258" spans="1:127">
      <c r="A258" s="1610">
        <v>8548</v>
      </c>
      <c r="B258" s="1612" t="s">
        <v>329</v>
      </c>
      <c r="C258" s="909" t="str">
        <f>IFERROR(IF(VLOOKUP(#REF!,nobreakpack,1,0)=#REF!,"No",""),"")</f>
        <v/>
      </c>
      <c r="D258" s="1278"/>
      <c r="E258" s="900"/>
      <c r="F258" s="900"/>
      <c r="G258" s="447"/>
      <c r="H258" s="447"/>
      <c r="I258" s="489"/>
      <c r="J258" s="489">
        <v>3</v>
      </c>
      <c r="K258" s="1295" t="s">
        <v>9202</v>
      </c>
      <c r="L258"/>
      <c r="M258"/>
      <c r="N258"/>
      <c r="O258" s="3"/>
      <c r="P258" s="3"/>
      <c r="Q258" s="3"/>
      <c r="R258" s="3"/>
      <c r="S258" s="3"/>
      <c r="T258" s="923"/>
      <c r="U258" s="923"/>
      <c r="V258" s="923"/>
      <c r="W258" s="923"/>
      <c r="X258" s="923"/>
      <c r="Y258" s="923"/>
      <c r="Z258" s="923"/>
      <c r="AA258" s="923"/>
      <c r="AB258" s="923"/>
      <c r="AC258" s="923"/>
      <c r="AD258" s="923"/>
      <c r="AG258" s="489" t="s">
        <v>4050</v>
      </c>
      <c r="AH258" t="s">
        <v>476</v>
      </c>
      <c r="AI258"/>
      <c r="AJ258" t="s">
        <v>6399</v>
      </c>
      <c r="AK258">
        <v>8185</v>
      </c>
      <c r="AL258" t="s">
        <v>2578</v>
      </c>
      <c r="AM258" t="s">
        <v>1639</v>
      </c>
      <c r="AN258" t="s">
        <v>1653</v>
      </c>
      <c r="AO258" s="1295" t="str">
        <f t="shared" si="45"/>
        <v>P</v>
      </c>
      <c r="AS258" s="489" t="s">
        <v>3969</v>
      </c>
      <c r="AT258" s="489">
        <v>1</v>
      </c>
      <c r="AU258" s="574"/>
      <c r="AV258" s="574"/>
      <c r="AW258" s="489"/>
      <c r="BB258" s="489" t="str">
        <f t="shared" si="46"/>
        <v>18 - ProSport</v>
      </c>
      <c r="BC258" s="1299" t="s">
        <v>5195</v>
      </c>
      <c r="BD258" s="1298" t="s">
        <v>5196</v>
      </c>
      <c r="BE258" s="1298" t="s">
        <v>5197</v>
      </c>
      <c r="BF258" s="828">
        <v>41071</v>
      </c>
      <c r="BH258" s="1296" t="s">
        <v>5648</v>
      </c>
      <c r="BT258" s="51"/>
      <c r="BU258" s="51"/>
      <c r="BV258" s="51"/>
      <c r="BW258" s="51"/>
      <c r="BX258" s="51"/>
      <c r="BY258" s="51"/>
      <c r="BZ258" s="51"/>
      <c r="CA258" s="51"/>
      <c r="CN258" s="2">
        <v>7650</v>
      </c>
      <c r="CO258" s="489" t="str">
        <f t="shared" si="47"/>
        <v>LUGGAGE ACC</v>
      </c>
      <c r="CP258" s="489" t="str">
        <f t="shared" si="48"/>
        <v>LUGS</v>
      </c>
      <c r="CQ258" s="489">
        <f t="shared" si="49"/>
        <v>354396</v>
      </c>
      <c r="CR258" s="489">
        <f t="shared" si="50"/>
        <v>71499.277550000013</v>
      </c>
      <c r="CS258" s="847">
        <f t="shared" si="57"/>
        <v>0.20174967423447221</v>
      </c>
      <c r="CV258" s="489">
        <f t="shared" si="52"/>
        <v>8790</v>
      </c>
      <c r="CW258" s="2" t="s">
        <v>6595</v>
      </c>
      <c r="CX258" s="2" t="s">
        <v>345</v>
      </c>
      <c r="CY258" s="2" t="s">
        <v>1689</v>
      </c>
      <c r="CZ258" s="572"/>
      <c r="DA258" s="489"/>
      <c r="DB258" s="2">
        <v>7670</v>
      </c>
      <c r="DC258" s="2" t="s">
        <v>297</v>
      </c>
      <c r="DD258" s="489"/>
      <c r="DH258" s="2">
        <v>8500</v>
      </c>
      <c r="DI258" s="2" t="s">
        <v>6554</v>
      </c>
      <c r="DJ258" s="2">
        <v>1012138</v>
      </c>
      <c r="DK258" s="2">
        <v>147163.738659</v>
      </c>
      <c r="DL258" s="2">
        <v>0.14539888696897063</v>
      </c>
      <c r="DN258" s="2">
        <v>8790</v>
      </c>
      <c r="DO258" s="2">
        <v>68558</v>
      </c>
      <c r="DP258" s="2">
        <v>5048.0368150000013</v>
      </c>
      <c r="DQ258" s="2">
        <v>7.3631623078269509E-2</v>
      </c>
      <c r="DT258" s="489">
        <f t="shared" si="51"/>
        <v>7650</v>
      </c>
      <c r="DU258" s="2" t="s">
        <v>6513</v>
      </c>
      <c r="DV258" s="2" t="s">
        <v>296</v>
      </c>
      <c r="DW258" s="2" t="s">
        <v>1656</v>
      </c>
    </row>
    <row r="259" spans="1:127">
      <c r="A259" s="1610">
        <v>8550</v>
      </c>
      <c r="B259" s="1612" t="s">
        <v>330</v>
      </c>
      <c r="C259" s="909" t="str">
        <f>IFERROR(IF(VLOOKUP(A244,nobreakpack,1,0)=A244,"No",""),"")</f>
        <v/>
      </c>
      <c r="D259" s="1278"/>
      <c r="E259" s="900"/>
      <c r="F259" s="900"/>
      <c r="G259" s="447"/>
      <c r="H259" s="447"/>
      <c r="I259" s="489"/>
      <c r="J259" s="489">
        <v>4</v>
      </c>
      <c r="K259" s="1295" t="s">
        <v>9203</v>
      </c>
      <c r="L259"/>
      <c r="M259"/>
      <c r="N259"/>
      <c r="O259" s="3"/>
      <c r="P259" s="3"/>
      <c r="Q259" s="3"/>
      <c r="R259" s="3"/>
      <c r="S259" s="3"/>
      <c r="T259" s="923"/>
      <c r="U259" s="923"/>
      <c r="V259" s="923"/>
      <c r="W259" s="923"/>
      <c r="X259" s="923"/>
      <c r="Y259" s="923"/>
      <c r="Z259" s="923"/>
      <c r="AA259" s="923"/>
      <c r="AB259" s="923"/>
      <c r="AC259" s="923"/>
      <c r="AD259" s="923"/>
      <c r="AG259" s="489" t="s">
        <v>4050</v>
      </c>
      <c r="AH259" t="s">
        <v>476</v>
      </c>
      <c r="AI259"/>
      <c r="AJ259" t="s">
        <v>1683</v>
      </c>
      <c r="AK259">
        <v>8186</v>
      </c>
      <c r="AL259" t="s">
        <v>6692</v>
      </c>
      <c r="AM259" t="s">
        <v>1639</v>
      </c>
      <c r="AN259" t="s">
        <v>1653</v>
      </c>
      <c r="AO259" s="1295" t="str">
        <f t="shared" si="45"/>
        <v>P</v>
      </c>
      <c r="AS259" s="489" t="s">
        <v>3970</v>
      </c>
      <c r="AT259" s="489">
        <v>1</v>
      </c>
      <c r="AU259" s="574"/>
      <c r="AV259" s="574"/>
      <c r="AW259" s="489"/>
      <c r="BB259" s="489" t="str">
        <f t="shared" si="46"/>
        <v>343 - PUMPKIN</v>
      </c>
      <c r="BC259" s="1296" t="s">
        <v>9594</v>
      </c>
      <c r="BD259" s="1297" t="s">
        <v>8471</v>
      </c>
      <c r="BE259" s="1297" t="s">
        <v>8471</v>
      </c>
      <c r="BF259" s="829">
        <v>44823</v>
      </c>
      <c r="BH259" s="1299" t="s">
        <v>9028</v>
      </c>
      <c r="BT259" s="51"/>
      <c r="BU259" s="51"/>
      <c r="BV259" s="51"/>
      <c r="BW259" s="51"/>
      <c r="BX259" s="51"/>
      <c r="BY259" s="51"/>
      <c r="BZ259" s="51"/>
      <c r="CA259" s="51"/>
      <c r="CN259" s="2">
        <v>7670</v>
      </c>
      <c r="CO259" s="489" t="str">
        <f t="shared" si="47"/>
        <v>DESIGNER LUGGAGE</v>
      </c>
      <c r="CP259" s="489" t="str">
        <f t="shared" si="48"/>
        <v>LUGS</v>
      </c>
      <c r="CQ259" s="489">
        <f t="shared" si="49"/>
        <v>1593</v>
      </c>
      <c r="CR259" s="489">
        <f t="shared" si="50"/>
        <v>5453.5113240000001</v>
      </c>
      <c r="CS259" s="847">
        <f t="shared" si="57"/>
        <v>3.4234220489642184</v>
      </c>
      <c r="CV259" s="489">
        <f t="shared" si="52"/>
        <v>8951</v>
      </c>
      <c r="CW259" s="2" t="s">
        <v>6628</v>
      </c>
      <c r="CX259" s="2" t="s">
        <v>372</v>
      </c>
      <c r="CY259" s="2" t="s">
        <v>1689</v>
      </c>
      <c r="CZ259" s="572"/>
      <c r="DA259" s="489"/>
      <c r="DB259" s="2">
        <v>8011</v>
      </c>
      <c r="DC259" s="2" t="s">
        <v>6660</v>
      </c>
      <c r="DD259" s="489"/>
      <c r="DH259" s="2">
        <v>8501</v>
      </c>
      <c r="DI259" s="2" t="s">
        <v>6555</v>
      </c>
      <c r="DJ259" s="2">
        <v>221875</v>
      </c>
      <c r="DK259" s="2">
        <v>67320.835003000029</v>
      </c>
      <c r="DL259" s="2">
        <v>0.30341784790084519</v>
      </c>
      <c r="DN259" s="2">
        <v>8792</v>
      </c>
      <c r="DO259" s="2">
        <v>36597</v>
      </c>
      <c r="DP259" s="2">
        <v>4925.3774519999988</v>
      </c>
      <c r="DQ259" s="2">
        <v>0.1345841859168784</v>
      </c>
      <c r="DT259" s="489">
        <f t="shared" si="51"/>
        <v>7670</v>
      </c>
      <c r="DU259" s="2" t="s">
        <v>6514</v>
      </c>
      <c r="DV259" s="2" t="s">
        <v>297</v>
      </c>
      <c r="DW259" s="2" t="s">
        <v>1656</v>
      </c>
    </row>
    <row r="260" spans="1:127">
      <c r="A260" s="1610">
        <v>8552</v>
      </c>
      <c r="B260" s="1612" t="s">
        <v>331</v>
      </c>
      <c r="C260" s="909" t="str">
        <f>IFERROR(IF(VLOOKUP(#REF!,nobreakpack,1,0)=#REF!,"No",""),"")</f>
        <v/>
      </c>
      <c r="D260" s="1278"/>
      <c r="E260" s="900"/>
      <c r="F260" s="900"/>
      <c r="G260" s="447"/>
      <c r="H260" s="447"/>
      <c r="I260" s="489"/>
      <c r="J260" s="489">
        <v>5</v>
      </c>
      <c r="K260" s="1295" t="s">
        <v>9204</v>
      </c>
      <c r="L260"/>
      <c r="M260"/>
      <c r="N260"/>
      <c r="O260" s="3"/>
      <c r="P260" s="3"/>
      <c r="Q260" s="3"/>
      <c r="R260" s="3"/>
      <c r="S260" s="3"/>
      <c r="T260" s="923"/>
      <c r="U260" s="923"/>
      <c r="V260" s="923"/>
      <c r="W260" s="923"/>
      <c r="X260" s="923"/>
      <c r="Y260" s="923"/>
      <c r="Z260" s="923"/>
      <c r="AA260" s="923"/>
      <c r="AB260" s="923"/>
      <c r="AC260" s="923"/>
      <c r="AD260" s="923"/>
      <c r="AG260" s="489" t="s">
        <v>4050</v>
      </c>
      <c r="AH260" t="s">
        <v>476</v>
      </c>
      <c r="AI260"/>
      <c r="AJ260" t="s">
        <v>1683</v>
      </c>
      <c r="AK260">
        <v>8190</v>
      </c>
      <c r="AL260" t="s">
        <v>6693</v>
      </c>
      <c r="AM260" t="s">
        <v>1639</v>
      </c>
      <c r="AN260" t="s">
        <v>1653</v>
      </c>
      <c r="AO260" s="1295" t="str">
        <f t="shared" si="45"/>
        <v>P</v>
      </c>
      <c r="AS260" s="489" t="s">
        <v>3980</v>
      </c>
      <c r="AT260" s="489">
        <v>1</v>
      </c>
      <c r="AU260" s="574"/>
      <c r="AV260" s="574"/>
      <c r="AW260" s="489"/>
      <c r="BB260" s="489" t="str">
        <f t="shared" si="46"/>
        <v>342 - RED WHITE BL</v>
      </c>
      <c r="BC260" s="1299" t="s">
        <v>9595</v>
      </c>
      <c r="BD260" s="1298" t="s">
        <v>9596</v>
      </c>
      <c r="BE260" s="1298" t="s">
        <v>9597</v>
      </c>
      <c r="BF260" s="828">
        <v>44813</v>
      </c>
      <c r="BH260" s="1296" t="s">
        <v>5649</v>
      </c>
      <c r="BT260" s="51"/>
      <c r="BU260" s="51"/>
      <c r="BV260" s="51"/>
      <c r="BW260" s="51"/>
      <c r="BX260" s="51"/>
      <c r="BY260" s="51"/>
      <c r="BZ260" s="51"/>
      <c r="CA260" s="51"/>
      <c r="CN260" s="2">
        <v>8011</v>
      </c>
      <c r="CO260" s="489" t="str">
        <f t="shared" si="47"/>
        <v>COTTON SHEET SETS</v>
      </c>
      <c r="CP260" s="489" t="str">
        <f t="shared" si="48"/>
        <v>SHTS</v>
      </c>
      <c r="CQ260" s="489">
        <f t="shared" si="49"/>
        <v>710997</v>
      </c>
      <c r="CR260" s="489">
        <f t="shared" si="50"/>
        <v>243916.32809900024</v>
      </c>
      <c r="CS260" s="847">
        <f t="shared" si="57"/>
        <v>0.34306238718166215</v>
      </c>
      <c r="CV260" s="489">
        <f t="shared" si="52"/>
        <v>8190</v>
      </c>
      <c r="CW260" s="2" t="s">
        <v>6540</v>
      </c>
      <c r="CX260" s="2" t="s">
        <v>310</v>
      </c>
      <c r="CY260" s="2" t="s">
        <v>1683</v>
      </c>
      <c r="CZ260" s="572"/>
      <c r="DA260" s="489"/>
      <c r="DB260" s="2">
        <v>8012</v>
      </c>
      <c r="DC260" s="2" t="s">
        <v>6661</v>
      </c>
      <c r="DD260" s="489"/>
      <c r="DH260" s="2">
        <v>8502</v>
      </c>
      <c r="DI260" s="2" t="s">
        <v>6556</v>
      </c>
      <c r="DJ260" s="2">
        <v>930298</v>
      </c>
      <c r="DK260" s="2">
        <v>92637.173770000052</v>
      </c>
      <c r="DL260" s="2">
        <v>9.9577956493510741E-2</v>
      </c>
      <c r="DN260" s="2">
        <v>8795</v>
      </c>
      <c r="DO260" s="2">
        <v>73348</v>
      </c>
      <c r="DP260" s="2">
        <v>5188.1880949999986</v>
      </c>
      <c r="DQ260" s="2">
        <v>7.0733872702732167E-2</v>
      </c>
      <c r="DT260" s="489">
        <f t="shared" si="51"/>
        <v>8011</v>
      </c>
      <c r="DU260" s="2" t="s">
        <v>6515</v>
      </c>
      <c r="DV260" s="2" t="s">
        <v>6660</v>
      </c>
      <c r="DW260" s="2" t="s">
        <v>1678</v>
      </c>
    </row>
    <row r="261" spans="1:127">
      <c r="A261" s="1610">
        <v>8556</v>
      </c>
      <c r="B261" s="1612" t="s">
        <v>335</v>
      </c>
      <c r="C261" s="909" t="str">
        <f>IFERROR(IF(VLOOKUP(A245,nobreakpack,1,0)=A245,"No",""),"")</f>
        <v/>
      </c>
      <c r="D261" s="1278"/>
      <c r="E261" s="900"/>
      <c r="F261" s="900"/>
      <c r="G261" s="447"/>
      <c r="H261" s="447"/>
      <c r="I261" s="489"/>
      <c r="J261" s="489">
        <v>6</v>
      </c>
      <c r="K261" s="1295" t="s">
        <v>9205</v>
      </c>
      <c r="L261"/>
      <c r="M261"/>
      <c r="N261"/>
      <c r="O261" s="3"/>
      <c r="P261" s="3"/>
      <c r="Q261" s="3"/>
      <c r="R261" s="3"/>
      <c r="S261" s="3"/>
      <c r="T261" s="923"/>
      <c r="U261" s="923"/>
      <c r="V261" s="923"/>
      <c r="W261" s="923"/>
      <c r="X261" s="923"/>
      <c r="Y261" s="923"/>
      <c r="Z261" s="923"/>
      <c r="AA261" s="923"/>
      <c r="AB261" s="923"/>
      <c r="AC261" s="923"/>
      <c r="AD261" s="923"/>
      <c r="AG261" s="489" t="s">
        <v>4050</v>
      </c>
      <c r="AH261" t="s">
        <v>476</v>
      </c>
      <c r="AI261"/>
      <c r="AJ261" t="s">
        <v>1683</v>
      </c>
      <c r="AK261">
        <v>8194</v>
      </c>
      <c r="AL261" t="s">
        <v>6695</v>
      </c>
      <c r="AM261" t="s">
        <v>1639</v>
      </c>
      <c r="AN261" t="s">
        <v>1653</v>
      </c>
      <c r="AO261" s="1295" t="str">
        <f t="shared" ref="AO261:AO324" si="58">LEFT(AN261,1)</f>
        <v>P</v>
      </c>
      <c r="AS261" s="489" t="s">
        <v>3986</v>
      </c>
      <c r="AT261" s="489">
        <v>1</v>
      </c>
      <c r="AU261" s="574"/>
      <c r="AV261" s="574"/>
      <c r="AW261" s="489"/>
      <c r="BB261" s="489" t="str">
        <f t="shared" ref="BB261:BB324" si="59">CONCATENATE(BC261," - ",BE261)</f>
        <v>67 - REED DIFUSER</v>
      </c>
      <c r="BC261" s="1296" t="s">
        <v>5299</v>
      </c>
      <c r="BD261" s="1297" t="s">
        <v>5300</v>
      </c>
      <c r="BE261" s="1297" t="s">
        <v>5301</v>
      </c>
      <c r="BF261" s="829">
        <v>43454</v>
      </c>
      <c r="BH261" s="1299" t="s">
        <v>8376</v>
      </c>
      <c r="BT261" s="51"/>
      <c r="BU261" s="51"/>
      <c r="BV261" s="51"/>
      <c r="BW261" s="51"/>
      <c r="BX261" s="51"/>
      <c r="BY261" s="51"/>
      <c r="BZ261" s="51"/>
      <c r="CA261" s="51"/>
      <c r="CN261" s="2">
        <v>8012</v>
      </c>
      <c r="CO261" s="489" t="str">
        <f t="shared" si="47"/>
        <v>CVC SHEET SETS</v>
      </c>
      <c r="CP261" s="489" t="str">
        <f t="shared" si="48"/>
        <v>SHTS</v>
      </c>
      <c r="CQ261" s="489">
        <f t="shared" si="49"/>
        <v>123913</v>
      </c>
      <c r="CR261" s="489">
        <f t="shared" si="50"/>
        <v>65245.141358999987</v>
      </c>
      <c r="CS261" s="847">
        <f t="shared" si="57"/>
        <v>0.52653992203400757</v>
      </c>
      <c r="CV261" s="489">
        <f t="shared" si="52"/>
        <v>8269</v>
      </c>
      <c r="CW261" s="2" t="s">
        <v>6552</v>
      </c>
      <c r="CX261" s="2" t="s">
        <v>6236</v>
      </c>
      <c r="CY261" s="2" t="s">
        <v>1683</v>
      </c>
      <c r="CZ261" s="572"/>
      <c r="DA261" s="489"/>
      <c r="DB261" s="2">
        <v>8013</v>
      </c>
      <c r="DC261" s="2" t="s">
        <v>6662</v>
      </c>
      <c r="DD261" s="489"/>
      <c r="DH261" s="2">
        <v>8504</v>
      </c>
      <c r="DI261" s="2" t="s">
        <v>6557</v>
      </c>
      <c r="DJ261" s="2">
        <v>160073</v>
      </c>
      <c r="DK261" s="2">
        <v>7999.2187880000001</v>
      </c>
      <c r="DL261" s="2">
        <v>4.9972317555115477E-2</v>
      </c>
      <c r="DN261" s="2">
        <v>8796</v>
      </c>
      <c r="DO261" s="2">
        <v>11763</v>
      </c>
      <c r="DP261" s="2">
        <v>429.93176799999992</v>
      </c>
      <c r="DQ261" s="2">
        <v>3.6549499957493826E-2</v>
      </c>
      <c r="DT261" s="489">
        <f t="shared" si="51"/>
        <v>8012</v>
      </c>
      <c r="DU261" s="2" t="s">
        <v>6516</v>
      </c>
      <c r="DV261" s="2" t="s">
        <v>6661</v>
      </c>
      <c r="DW261" s="2" t="s">
        <v>1678</v>
      </c>
    </row>
    <row r="262" spans="1:127">
      <c r="A262" s="1610">
        <v>8557</v>
      </c>
      <c r="B262" s="1612" t="s">
        <v>6719</v>
      </c>
      <c r="C262" s="909" t="str">
        <f>IFERROR(IF(VLOOKUP(#REF!,nobreakpack,1,0)=#REF!,"No",""),"")</f>
        <v/>
      </c>
      <c r="D262" s="1278"/>
      <c r="E262" s="900"/>
      <c r="F262" s="900"/>
      <c r="G262" s="447"/>
      <c r="H262" s="447"/>
      <c r="I262"/>
      <c r="J262"/>
      <c r="K262"/>
      <c r="L262"/>
      <c r="M262"/>
      <c r="N262"/>
      <c r="O262" s="3"/>
      <c r="P262" s="3"/>
      <c r="Q262" s="3"/>
      <c r="R262" s="3"/>
      <c r="S262" s="3"/>
      <c r="T262" s="923"/>
      <c r="U262" s="923"/>
      <c r="V262" s="923"/>
      <c r="W262" s="923"/>
      <c r="X262" s="923"/>
      <c r="Y262" s="923"/>
      <c r="Z262" s="923"/>
      <c r="AA262" s="923"/>
      <c r="AB262" s="923"/>
      <c r="AC262" s="923"/>
      <c r="AD262" s="923"/>
      <c r="AG262" s="489" t="s">
        <v>4050</v>
      </c>
      <c r="AH262" t="s">
        <v>476</v>
      </c>
      <c r="AI262"/>
      <c r="AJ262" t="s">
        <v>1681</v>
      </c>
      <c r="AK262">
        <v>8195</v>
      </c>
      <c r="AL262" t="s">
        <v>6655</v>
      </c>
      <c r="AM262" t="s">
        <v>1639</v>
      </c>
      <c r="AN262" t="s">
        <v>1653</v>
      </c>
      <c r="AO262" s="1295" t="str">
        <f t="shared" si="58"/>
        <v>P</v>
      </c>
      <c r="AS262" s="489" t="s">
        <v>4829</v>
      </c>
      <c r="AT262" s="489">
        <v>1</v>
      </c>
      <c r="AU262" s="574"/>
      <c r="AV262" s="574"/>
      <c r="AW262" s="489"/>
      <c r="BB262" s="489" t="str">
        <f t="shared" si="59"/>
        <v>19 - Religion</v>
      </c>
      <c r="BC262" s="1296" t="s">
        <v>5198</v>
      </c>
      <c r="BD262" s="1297" t="s">
        <v>5199</v>
      </c>
      <c r="BE262" s="1297" t="s">
        <v>5199</v>
      </c>
      <c r="BF262" s="829">
        <v>41071</v>
      </c>
      <c r="BH262" s="1296" t="s">
        <v>5369</v>
      </c>
      <c r="BT262" s="51"/>
      <c r="BU262" s="51"/>
      <c r="BV262" s="51"/>
      <c r="BW262" s="51"/>
      <c r="BX262" s="51"/>
      <c r="BY262" s="51"/>
      <c r="BZ262" s="51"/>
      <c r="CA262" s="51"/>
      <c r="CN262" s="2">
        <v>8013</v>
      </c>
      <c r="CO262" s="489" t="str">
        <f t="shared" ref="CO262:CO325" si="60">IFERROR(VLOOKUP($CN262,catfam,3,0),"")</f>
        <v>MICROFIBER SHEET SETS</v>
      </c>
      <c r="CP262" s="489" t="str">
        <f t="shared" ref="CP262:CP325" si="61">IFERROR(VLOOKUP($CN262,catfam,4,0),"")</f>
        <v>SHTS</v>
      </c>
      <c r="CQ262" s="489">
        <f t="shared" ref="CQ262:CQ325" si="62">IFERROR(VLOOKUP($CN262,febcube,3,0),"")</f>
        <v>82539</v>
      </c>
      <c r="CR262" s="489">
        <f t="shared" ref="CR262:CR325" si="63">IFERROR(VLOOKUP($CN262,febcube,4,0),"")</f>
        <v>19481.595676000026</v>
      </c>
      <c r="CS262" s="847">
        <f t="shared" si="57"/>
        <v>0.23602897631422753</v>
      </c>
      <c r="CV262" s="489">
        <f t="shared" si="52"/>
        <v>8500</v>
      </c>
      <c r="CW262" s="2" t="s">
        <v>6554</v>
      </c>
      <c r="CX262" s="2" t="s">
        <v>315</v>
      </c>
      <c r="CY262" s="2" t="s">
        <v>1685</v>
      </c>
      <c r="CZ262" s="572"/>
      <c r="DA262" s="489"/>
      <c r="DB262" s="2">
        <v>8014</v>
      </c>
      <c r="DC262" s="2" t="s">
        <v>298</v>
      </c>
      <c r="DD262" s="489"/>
      <c r="DH262" s="2">
        <v>8506</v>
      </c>
      <c r="DI262" s="2" t="s">
        <v>6558</v>
      </c>
      <c r="DJ262" s="2">
        <v>96261</v>
      </c>
      <c r="DK262" s="2">
        <v>30214.622122000004</v>
      </c>
      <c r="DL262" s="2">
        <v>0.31388227965635102</v>
      </c>
      <c r="DN262" s="2">
        <v>8797</v>
      </c>
      <c r="DO262" s="2">
        <v>70720</v>
      </c>
      <c r="DP262" s="2">
        <v>7879.3769249999987</v>
      </c>
      <c r="DQ262" s="2">
        <v>0.11141652891685519</v>
      </c>
      <c r="DT262" s="489">
        <f t="shared" ref="DT262:DT325" si="64">DU262+0</f>
        <v>8013</v>
      </c>
      <c r="DU262" s="2" t="s">
        <v>6517</v>
      </c>
      <c r="DV262" s="2" t="s">
        <v>6662</v>
      </c>
      <c r="DW262" s="2" t="s">
        <v>1678</v>
      </c>
    </row>
    <row r="263" spans="1:127">
      <c r="A263" s="1610">
        <v>8600</v>
      </c>
      <c r="B263" s="1612" t="s">
        <v>338</v>
      </c>
      <c r="C263" s="909" t="str">
        <f>IFERROR(IF(VLOOKUP(A246,nobreakpack,1,0)=A246,"No",""),"")</f>
        <v/>
      </c>
      <c r="D263" s="1278"/>
      <c r="E263" s="900"/>
      <c r="F263" s="900"/>
      <c r="G263" s="447"/>
      <c r="H263" s="447"/>
      <c r="I263" s="489" t="s">
        <v>9206</v>
      </c>
      <c r="J263" s="489" t="s">
        <v>9207</v>
      </c>
      <c r="K263" s="1295"/>
      <c r="L263"/>
      <c r="M263"/>
      <c r="N263"/>
      <c r="O263" s="3"/>
      <c r="P263" s="3"/>
      <c r="Q263" s="3"/>
      <c r="R263" s="3"/>
      <c r="S263" s="3"/>
      <c r="T263" s="923"/>
      <c r="U263" s="923"/>
      <c r="V263" s="923"/>
      <c r="W263" s="923"/>
      <c r="X263" s="923"/>
      <c r="Y263" s="923"/>
      <c r="Z263" s="923"/>
      <c r="AA263" s="923"/>
      <c r="AB263" s="923"/>
      <c r="AC263" s="923"/>
      <c r="AD263" s="923"/>
      <c r="AG263" s="489" t="s">
        <v>4050</v>
      </c>
      <c r="AH263" t="s">
        <v>476</v>
      </c>
      <c r="AI263"/>
      <c r="AJ263" t="s">
        <v>1681</v>
      </c>
      <c r="AK263">
        <v>8196</v>
      </c>
      <c r="AL263" t="s">
        <v>312</v>
      </c>
      <c r="AM263" t="s">
        <v>46</v>
      </c>
      <c r="AN263" t="s">
        <v>2376</v>
      </c>
      <c r="AO263" s="1295" t="str">
        <f t="shared" si="58"/>
        <v>B</v>
      </c>
      <c r="AS263" s="489" t="s">
        <v>3993</v>
      </c>
      <c r="AT263" s="489">
        <v>1</v>
      </c>
      <c r="AU263" s="574"/>
      <c r="AV263" s="574"/>
      <c r="AW263" s="489"/>
      <c r="BB263" s="489" t="str">
        <f t="shared" si="59"/>
        <v>24 - Rev Share</v>
      </c>
      <c r="BC263" s="1296" t="s">
        <v>5209</v>
      </c>
      <c r="BD263" s="1297" t="s">
        <v>5210</v>
      </c>
      <c r="BE263" s="1297" t="s">
        <v>5210</v>
      </c>
      <c r="BF263" s="829">
        <v>41214</v>
      </c>
      <c r="BH263" s="1299" t="s">
        <v>9307</v>
      </c>
      <c r="BT263" s="51"/>
      <c r="BU263" s="51"/>
      <c r="BV263" s="51"/>
      <c r="BW263" s="51"/>
      <c r="BX263" s="51"/>
      <c r="BY263" s="51"/>
      <c r="BZ263" s="51"/>
      <c r="CA263" s="51"/>
      <c r="CN263" s="2">
        <v>8014</v>
      </c>
      <c r="CO263" s="489" t="str">
        <f t="shared" si="60"/>
        <v>PILLOW CASES</v>
      </c>
      <c r="CP263" s="489" t="str">
        <f t="shared" si="61"/>
        <v>SHTS</v>
      </c>
      <c r="CQ263" s="489">
        <f t="shared" si="62"/>
        <v>330925</v>
      </c>
      <c r="CR263" s="489">
        <f t="shared" si="63"/>
        <v>21120.222981000003</v>
      </c>
      <c r="CS263" s="847">
        <f t="shared" si="57"/>
        <v>6.3821781312986339E-2</v>
      </c>
      <c r="CV263" s="489">
        <f t="shared" ref="CV263:CV326" si="65">CW263+0</f>
        <v>8501</v>
      </c>
      <c r="CW263" s="2" t="s">
        <v>6555</v>
      </c>
      <c r="CX263" s="2" t="s">
        <v>1620</v>
      </c>
      <c r="CY263" s="2" t="s">
        <v>1685</v>
      </c>
      <c r="CZ263" s="572"/>
      <c r="DA263" s="489"/>
      <c r="DB263" s="2">
        <v>8026</v>
      </c>
      <c r="DC263" s="2" t="s">
        <v>6663</v>
      </c>
      <c r="DD263" s="489"/>
      <c r="DH263" s="2">
        <v>8507</v>
      </c>
      <c r="DI263" s="2" t="s">
        <v>6559</v>
      </c>
      <c r="DJ263" s="2">
        <v>468212</v>
      </c>
      <c r="DK263" s="2">
        <v>78811.754239999937</v>
      </c>
      <c r="DL263" s="2">
        <v>0.16832493451684266</v>
      </c>
      <c r="DN263" s="2">
        <v>8799</v>
      </c>
      <c r="DO263" s="2">
        <v>42677</v>
      </c>
      <c r="DP263" s="2">
        <v>2718.8237500000009</v>
      </c>
      <c r="DQ263" s="2">
        <v>6.3707002600932608E-2</v>
      </c>
      <c r="DT263" s="489">
        <f t="shared" si="64"/>
        <v>8014</v>
      </c>
      <c r="DU263" s="2" t="s">
        <v>6518</v>
      </c>
      <c r="DV263" s="2" t="s">
        <v>298</v>
      </c>
      <c r="DW263" s="2" t="s">
        <v>1678</v>
      </c>
    </row>
    <row r="264" spans="1:127">
      <c r="A264" s="1610">
        <v>8700</v>
      </c>
      <c r="B264" s="1612" t="s">
        <v>339</v>
      </c>
      <c r="C264" s="909" t="str">
        <f>IFERROR(IF(VLOOKUP(#REF!,nobreakpack,1,0)=#REF!,"No",""),"")</f>
        <v/>
      </c>
      <c r="D264" s="1278"/>
      <c r="E264" s="900"/>
      <c r="F264" s="900"/>
      <c r="G264" s="447"/>
      <c r="H264" s="447"/>
      <c r="I264" s="489"/>
      <c r="J264" s="489">
        <v>1</v>
      </c>
      <c r="K264" s="1295" t="s">
        <v>9212</v>
      </c>
      <c r="L264"/>
      <c r="M264"/>
      <c r="N264"/>
      <c r="O264" s="3"/>
      <c r="P264" s="3"/>
      <c r="Q264" s="3"/>
      <c r="R264" s="3"/>
      <c r="S264" s="3"/>
      <c r="T264" s="923"/>
      <c r="U264" s="923"/>
      <c r="V264" s="923"/>
      <c r="W264" s="923"/>
      <c r="X264" s="923"/>
      <c r="Y264" s="923"/>
      <c r="Z264" s="923"/>
      <c r="AA264" s="923"/>
      <c r="AB264" s="923"/>
      <c r="AC264" s="923"/>
      <c r="AD264" s="923"/>
      <c r="AG264" s="489" t="s">
        <v>4050</v>
      </c>
      <c r="AH264" t="s">
        <v>476</v>
      </c>
      <c r="AI264"/>
      <c r="AJ264" t="s">
        <v>1679</v>
      </c>
      <c r="AK264">
        <v>8200</v>
      </c>
      <c r="AL264" t="s">
        <v>6544</v>
      </c>
      <c r="AM264" t="s">
        <v>8722</v>
      </c>
      <c r="AN264" t="s">
        <v>2375</v>
      </c>
      <c r="AO264" s="1295" t="str">
        <f t="shared" si="58"/>
        <v>M</v>
      </c>
      <c r="AS264" s="489" t="s">
        <v>3997</v>
      </c>
      <c r="AT264" s="489">
        <v>1</v>
      </c>
      <c r="AU264" s="574"/>
      <c r="AV264" s="574"/>
      <c r="AW264" s="489"/>
      <c r="BB264" s="489" t="str">
        <f t="shared" si="59"/>
        <v>89 - RIA</v>
      </c>
      <c r="BC264" s="1296" t="s">
        <v>8299</v>
      </c>
      <c r="BD264" s="1297" t="s">
        <v>8300</v>
      </c>
      <c r="BE264" s="1297" t="s">
        <v>8300</v>
      </c>
      <c r="BF264" s="829">
        <v>43993</v>
      </c>
      <c r="BH264" s="1296" t="s">
        <v>5650</v>
      </c>
      <c r="BT264" s="51"/>
      <c r="BU264" s="51"/>
      <c r="BV264" s="51"/>
      <c r="BW264" s="51"/>
      <c r="BX264" s="51"/>
      <c r="BY264" s="51"/>
      <c r="BZ264" s="51"/>
      <c r="CA264" s="51"/>
      <c r="CN264" s="2">
        <v>8026</v>
      </c>
      <c r="CO264" s="489" t="str">
        <f t="shared" si="60"/>
        <v>COOLING SHEET SETS</v>
      </c>
      <c r="CP264" s="489" t="str">
        <f t="shared" si="61"/>
        <v>SHTS</v>
      </c>
      <c r="CQ264" s="489">
        <f t="shared" si="62"/>
        <v>44746</v>
      </c>
      <c r="CR264" s="489">
        <f t="shared" si="63"/>
        <v>15254.508334000004</v>
      </c>
      <c r="CS264" s="847">
        <f t="shared" si="57"/>
        <v>0.34091334049970956</v>
      </c>
      <c r="CV264" s="489">
        <f t="shared" si="65"/>
        <v>8502</v>
      </c>
      <c r="CW264" s="2" t="s">
        <v>6556</v>
      </c>
      <c r="CX264" s="2" t="s">
        <v>316</v>
      </c>
      <c r="CY264" s="2" t="s">
        <v>1685</v>
      </c>
      <c r="CZ264" s="572"/>
      <c r="DA264" s="489"/>
      <c r="DB264" s="2">
        <v>8037</v>
      </c>
      <c r="DC264" s="2" t="s">
        <v>6521</v>
      </c>
      <c r="DD264" s="489"/>
      <c r="DH264" s="2">
        <v>8511</v>
      </c>
      <c r="DI264" s="2" t="s">
        <v>6560</v>
      </c>
      <c r="DJ264" s="2">
        <v>112053</v>
      </c>
      <c r="DK264" s="2">
        <v>7788.558567</v>
      </c>
      <c r="DL264" s="2">
        <v>6.9507809402693368E-2</v>
      </c>
      <c r="DN264" s="2">
        <v>8840</v>
      </c>
      <c r="DO264" s="2">
        <v>382337</v>
      </c>
      <c r="DP264" s="2">
        <v>97851.86849700012</v>
      </c>
      <c r="DQ264" s="2">
        <v>0.25593094180526632</v>
      </c>
      <c r="DT264" s="489">
        <f t="shared" si="64"/>
        <v>8026</v>
      </c>
      <c r="DU264" s="2" t="s">
        <v>6519</v>
      </c>
      <c r="DV264" s="2" t="s">
        <v>6663</v>
      </c>
      <c r="DW264" s="2" t="s">
        <v>1678</v>
      </c>
    </row>
    <row r="265" spans="1:127">
      <c r="A265" s="1610">
        <v>8701</v>
      </c>
      <c r="B265" s="1612" t="s">
        <v>340</v>
      </c>
      <c r="C265" s="909" t="str">
        <f>IFERROR(IF(VLOOKUP(A247,nobreakpack,1,0)=A247,"No",""),"")</f>
        <v/>
      </c>
      <c r="D265" s="1278"/>
      <c r="E265" s="900"/>
      <c r="F265" s="900"/>
      <c r="G265" s="447"/>
      <c r="H265" s="447"/>
      <c r="I265" s="489"/>
      <c r="J265" s="489">
        <v>2</v>
      </c>
      <c r="K265" s="1295" t="s">
        <v>9208</v>
      </c>
      <c r="L265"/>
      <c r="M265"/>
      <c r="N265"/>
      <c r="O265" s="3"/>
      <c r="P265" s="3"/>
      <c r="Q265" s="3"/>
      <c r="R265" s="3"/>
      <c r="S265" s="3"/>
      <c r="T265" s="923"/>
      <c r="U265" s="923"/>
      <c r="V265" s="923"/>
      <c r="W265" s="923"/>
      <c r="X265" s="923"/>
      <c r="Y265" s="923"/>
      <c r="Z265" s="923"/>
      <c r="AA265" s="923"/>
      <c r="AB265" s="923"/>
      <c r="AC265" s="923"/>
      <c r="AD265" s="923"/>
      <c r="AG265" s="489" t="s">
        <v>4050</v>
      </c>
      <c r="AH265" t="s">
        <v>476</v>
      </c>
      <c r="AI265"/>
      <c r="AJ265" t="s">
        <v>1679</v>
      </c>
      <c r="AK265">
        <v>8220</v>
      </c>
      <c r="AL265" t="s">
        <v>6670</v>
      </c>
      <c r="AM265" t="s">
        <v>8722</v>
      </c>
      <c r="AN265" t="s">
        <v>2375</v>
      </c>
      <c r="AO265" s="1295" t="str">
        <f t="shared" si="58"/>
        <v>M</v>
      </c>
      <c r="AS265" s="489" t="s">
        <v>4255</v>
      </c>
      <c r="AT265" s="489">
        <v>1</v>
      </c>
      <c r="AU265" s="574"/>
      <c r="AV265" s="574"/>
      <c r="AW265" s="489"/>
      <c r="BB265" s="489" t="str">
        <f t="shared" si="59"/>
        <v>139 - RIDER</v>
      </c>
      <c r="BC265" s="1299" t="s">
        <v>8289</v>
      </c>
      <c r="BD265" s="1298" t="s">
        <v>8290</v>
      </c>
      <c r="BE265" s="1298" t="s">
        <v>8290</v>
      </c>
      <c r="BF265" s="828">
        <v>44201</v>
      </c>
      <c r="BH265" s="1299" t="s">
        <v>9029</v>
      </c>
      <c r="BT265" s="51"/>
      <c r="BU265" s="51"/>
      <c r="BV265" s="51"/>
      <c r="BW265" s="51"/>
      <c r="BX265" s="51"/>
      <c r="BY265" s="51"/>
      <c r="BZ265" s="51"/>
      <c r="CA265" s="51"/>
      <c r="CN265" s="2">
        <v>8037</v>
      </c>
      <c r="CO265" s="489" t="str">
        <f t="shared" si="60"/>
        <v>LUXURY COMFORTERS</v>
      </c>
      <c r="CP265" s="489" t="str">
        <f t="shared" si="61"/>
        <v>BCOV</v>
      </c>
      <c r="CQ265" s="489" t="str">
        <f t="shared" si="62"/>
        <v/>
      </c>
      <c r="CR265" s="489" t="str">
        <f t="shared" si="63"/>
        <v/>
      </c>
      <c r="CS265" s="848">
        <v>2.39</v>
      </c>
      <c r="CV265" s="489">
        <f t="shared" si="65"/>
        <v>8504</v>
      </c>
      <c r="CW265" s="2" t="s">
        <v>6557</v>
      </c>
      <c r="CX265" s="2" t="s">
        <v>317</v>
      </c>
      <c r="CY265" s="2" t="s">
        <v>1685</v>
      </c>
      <c r="CZ265" s="572"/>
      <c r="DA265" s="489"/>
      <c r="DB265" s="2">
        <v>8039</v>
      </c>
      <c r="DC265" s="2" t="s">
        <v>6664</v>
      </c>
      <c r="DD265" s="489"/>
      <c r="DH265" s="2">
        <v>8517</v>
      </c>
      <c r="DI265" s="2" t="s">
        <v>6561</v>
      </c>
      <c r="DJ265" s="2">
        <v>167858</v>
      </c>
      <c r="DK265" s="2">
        <v>47592.760380000007</v>
      </c>
      <c r="DL265" s="2">
        <v>0.28352989062183515</v>
      </c>
      <c r="DN265" s="2">
        <v>8842</v>
      </c>
      <c r="DO265" s="2">
        <v>45645</v>
      </c>
      <c r="DP265" s="2">
        <v>15517.881283000006</v>
      </c>
      <c r="DQ265" s="2">
        <v>0.33996891845766253</v>
      </c>
      <c r="DT265" s="489">
        <f t="shared" si="64"/>
        <v>8037</v>
      </c>
      <c r="DU265" s="2" t="s">
        <v>6520</v>
      </c>
      <c r="DV265" s="2" t="s">
        <v>6521</v>
      </c>
      <c r="DW265" s="2" t="s">
        <v>1679</v>
      </c>
    </row>
    <row r="266" spans="1:127">
      <c r="A266" s="1610">
        <v>8725</v>
      </c>
      <c r="B266" s="1612" t="s">
        <v>341</v>
      </c>
      <c r="C266" s="909" t="str">
        <f>IFERROR(IF(VLOOKUP(#REF!,nobreakpack,1,0)=#REF!,"No",""),"")</f>
        <v/>
      </c>
      <c r="D266" s="1278"/>
      <c r="E266" s="900"/>
      <c r="F266" s="900"/>
      <c r="G266" s="447"/>
      <c r="H266" s="447"/>
      <c r="I266" s="489"/>
      <c r="J266" s="489">
        <v>3</v>
      </c>
      <c r="K266" s="1295" t="s">
        <v>9209</v>
      </c>
      <c r="L266"/>
      <c r="M266"/>
      <c r="N266"/>
      <c r="O266" s="3"/>
      <c r="P266" s="3"/>
      <c r="Q266" s="3"/>
      <c r="R266" s="3"/>
      <c r="S266" s="3"/>
      <c r="T266" s="923"/>
      <c r="U266" s="923"/>
      <c r="V266" s="923"/>
      <c r="W266" s="923"/>
      <c r="X266" s="923"/>
      <c r="Y266" s="923"/>
      <c r="Z266" s="923"/>
      <c r="AA266" s="923"/>
      <c r="AB266" s="923"/>
      <c r="AC266" s="923"/>
      <c r="AD266" s="923"/>
      <c r="AG266" s="489" t="s">
        <v>4050</v>
      </c>
      <c r="AH266" t="s">
        <v>476</v>
      </c>
      <c r="AI266"/>
      <c r="AJ266" t="s">
        <v>1679</v>
      </c>
      <c r="AK266">
        <v>8221</v>
      </c>
      <c r="AL266" t="s">
        <v>6672</v>
      </c>
      <c r="AM266" t="s">
        <v>8722</v>
      </c>
      <c r="AN266" t="s">
        <v>2375</v>
      </c>
      <c r="AO266" s="1295" t="str">
        <f t="shared" si="58"/>
        <v>M</v>
      </c>
      <c r="AS266" s="489" t="s">
        <v>4004</v>
      </c>
      <c r="AT266" s="489">
        <v>1</v>
      </c>
      <c r="AU266" s="574"/>
      <c r="AV266" s="574"/>
      <c r="AW266" s="489"/>
      <c r="BB266" s="489" t="str">
        <f t="shared" si="59"/>
        <v>255 - ROD POCKET</v>
      </c>
      <c r="BC266" s="1299" t="s">
        <v>8984</v>
      </c>
      <c r="BD266" s="1298" t="s">
        <v>5459</v>
      </c>
      <c r="BE266" s="1298" t="s">
        <v>5459</v>
      </c>
      <c r="BF266" s="828">
        <v>44659</v>
      </c>
      <c r="BH266" s="1296" t="s">
        <v>8377</v>
      </c>
      <c r="BT266" s="51"/>
      <c r="BU266" s="51"/>
      <c r="BV266" s="51"/>
      <c r="BW266" s="51"/>
      <c r="BX266" s="51"/>
      <c r="BY266" s="51"/>
      <c r="BZ266" s="51"/>
      <c r="CA266" s="51"/>
      <c r="CN266" s="2">
        <v>8039</v>
      </c>
      <c r="CO266" s="489" t="str">
        <f t="shared" si="60"/>
        <v>BAMBOO SHEET SETS</v>
      </c>
      <c r="CP266" s="489" t="str">
        <f t="shared" si="61"/>
        <v>SHTS</v>
      </c>
      <c r="CQ266" s="489">
        <f t="shared" si="62"/>
        <v>24412</v>
      </c>
      <c r="CR266" s="489">
        <f t="shared" si="63"/>
        <v>6727.7422770000039</v>
      </c>
      <c r="CS266" s="847">
        <f>IFERROR(VLOOKUP($CN266,febcube,5,0),DL$3)</f>
        <v>0.27559160564476504</v>
      </c>
      <c r="CV266" s="489">
        <f t="shared" si="65"/>
        <v>8506</v>
      </c>
      <c r="CW266" s="2" t="s">
        <v>6558</v>
      </c>
      <c r="CX266" s="2" t="s">
        <v>318</v>
      </c>
      <c r="CY266" s="2" t="s">
        <v>1685</v>
      </c>
      <c r="CZ266" s="572"/>
      <c r="DA266" s="489"/>
      <c r="DB266" s="2">
        <v>8042</v>
      </c>
      <c r="DC266" s="2" t="s">
        <v>6230</v>
      </c>
      <c r="DD266" s="489"/>
      <c r="DH266" s="2">
        <v>8520</v>
      </c>
      <c r="DI266" s="2" t="s">
        <v>6562</v>
      </c>
      <c r="DJ266" s="2">
        <v>702076</v>
      </c>
      <c r="DK266" s="2">
        <v>170722.61199799998</v>
      </c>
      <c r="DL266" s="2">
        <v>0.24316827807530805</v>
      </c>
      <c r="DN266" s="2">
        <v>8852</v>
      </c>
      <c r="DO266" s="2">
        <v>1035535</v>
      </c>
      <c r="DP266" s="2">
        <v>719872.07910800062</v>
      </c>
      <c r="DQ266" s="2">
        <v>0.69516924015895221</v>
      </c>
      <c r="DT266" s="489">
        <f t="shared" si="64"/>
        <v>8039</v>
      </c>
      <c r="DU266" s="2" t="s">
        <v>6522</v>
      </c>
      <c r="DV266" s="2" t="s">
        <v>6664</v>
      </c>
      <c r="DW266" s="2" t="s">
        <v>1678</v>
      </c>
    </row>
    <row r="267" spans="1:127">
      <c r="A267" s="1610">
        <v>8740</v>
      </c>
      <c r="B267" s="1612" t="s">
        <v>342</v>
      </c>
      <c r="C267" s="909" t="str">
        <f t="shared" ref="C267:C272" si="66">IFERROR(IF(VLOOKUP(A248,nobreakpack,1,0)=A248,"No",""),"")</f>
        <v/>
      </c>
      <c r="D267" s="1278"/>
      <c r="E267" s="900"/>
      <c r="F267" s="900"/>
      <c r="G267" s="447"/>
      <c r="H267" s="447"/>
      <c r="I267" s="489"/>
      <c r="J267" s="489">
        <v>4</v>
      </c>
      <c r="K267" s="1295" t="s">
        <v>9210</v>
      </c>
      <c r="L267"/>
      <c r="M267"/>
      <c r="N267"/>
      <c r="O267" s="3"/>
      <c r="P267" s="3"/>
      <c r="Q267" s="3"/>
      <c r="R267" s="3"/>
      <c r="S267" s="3"/>
      <c r="T267" s="923"/>
      <c r="U267" s="923"/>
      <c r="V267" s="923"/>
      <c r="W267" s="923"/>
      <c r="X267" s="923"/>
      <c r="Y267" s="923"/>
      <c r="Z267" s="923"/>
      <c r="AA267" s="923"/>
      <c r="AB267" s="923"/>
      <c r="AC267" s="923"/>
      <c r="AD267" s="923"/>
      <c r="AG267" s="489" t="s">
        <v>4050</v>
      </c>
      <c r="AH267" t="s">
        <v>476</v>
      </c>
      <c r="AI267"/>
      <c r="AJ267" t="s">
        <v>1684</v>
      </c>
      <c r="AK267">
        <v>8226</v>
      </c>
      <c r="AL267" t="s">
        <v>6711</v>
      </c>
      <c r="AM267" t="s">
        <v>8722</v>
      </c>
      <c r="AN267" t="s">
        <v>2375</v>
      </c>
      <c r="AO267" s="1295" t="str">
        <f t="shared" si="58"/>
        <v>M</v>
      </c>
      <c r="AS267" s="489" t="s">
        <v>4011</v>
      </c>
      <c r="AT267" s="489">
        <v>1</v>
      </c>
      <c r="AU267" s="574"/>
      <c r="AV267" s="574"/>
      <c r="AW267" s="489"/>
      <c r="BB267" s="489" t="str">
        <f t="shared" si="59"/>
        <v>30 - ROOSTER</v>
      </c>
      <c r="BC267" s="1296" t="s">
        <v>5221</v>
      </c>
      <c r="BD267" s="1297" t="s">
        <v>5222</v>
      </c>
      <c r="BE267" s="1297" t="s">
        <v>5222</v>
      </c>
      <c r="BF267" s="829">
        <v>41712</v>
      </c>
      <c r="BH267" s="1299" t="s">
        <v>8378</v>
      </c>
      <c r="BT267" s="51"/>
      <c r="BU267" s="51"/>
      <c r="BV267" s="51"/>
      <c r="BW267" s="51"/>
      <c r="BX267" s="51"/>
      <c r="BY267" s="51"/>
      <c r="BZ267" s="51"/>
      <c r="CA267" s="51"/>
      <c r="CN267" s="2">
        <v>8042</v>
      </c>
      <c r="CO267" s="489" t="str">
        <f t="shared" si="60"/>
        <v>NP CAL KING SHEET SETS</v>
      </c>
      <c r="CP267" s="489" t="str">
        <f t="shared" si="61"/>
        <v>SHTS</v>
      </c>
      <c r="CQ267" s="489" t="str">
        <f t="shared" si="62"/>
        <v/>
      </c>
      <c r="CR267" s="489" t="str">
        <f t="shared" si="63"/>
        <v/>
      </c>
      <c r="CS267" s="848">
        <v>0.3</v>
      </c>
      <c r="CV267" s="489">
        <f t="shared" si="65"/>
        <v>8507</v>
      </c>
      <c r="CW267" s="2" t="s">
        <v>6559</v>
      </c>
      <c r="CX267" s="2" t="s">
        <v>319</v>
      </c>
      <c r="CY267" s="2" t="s">
        <v>1685</v>
      </c>
      <c r="CZ267" s="572"/>
      <c r="DA267" s="489"/>
      <c r="DB267" s="2">
        <v>8047</v>
      </c>
      <c r="DC267" s="2" t="s">
        <v>6231</v>
      </c>
      <c r="DD267" s="489"/>
      <c r="DH267" s="2">
        <v>8521</v>
      </c>
      <c r="DI267" s="2" t="s">
        <v>6564</v>
      </c>
      <c r="DJ267" s="2">
        <v>213656</v>
      </c>
      <c r="DK267" s="2">
        <v>50790.894022</v>
      </c>
      <c r="DL267" s="2">
        <v>0.23772276005354401</v>
      </c>
      <c r="DN267" s="2">
        <v>8854</v>
      </c>
      <c r="DO267" s="2">
        <v>431469</v>
      </c>
      <c r="DP267" s="2">
        <v>529511.51909899956</v>
      </c>
      <c r="DQ267" s="2">
        <v>1.2272295787159671</v>
      </c>
      <c r="DT267" s="489">
        <f t="shared" si="64"/>
        <v>8042</v>
      </c>
      <c r="DU267" s="2" t="s">
        <v>6523</v>
      </c>
      <c r="DV267" s="2" t="s">
        <v>6230</v>
      </c>
      <c r="DW267" s="2" t="s">
        <v>1678</v>
      </c>
    </row>
    <row r="268" spans="1:127">
      <c r="A268" s="1610">
        <v>8770</v>
      </c>
      <c r="B268" s="1612" t="s">
        <v>343</v>
      </c>
      <c r="C268" s="909" t="str">
        <f t="shared" si="66"/>
        <v/>
      </c>
      <c r="D268" s="1278"/>
      <c r="E268" s="900"/>
      <c r="F268" s="900"/>
      <c r="G268" s="447"/>
      <c r="H268" s="447"/>
      <c r="I268" s="489"/>
      <c r="J268" s="489">
        <v>5</v>
      </c>
      <c r="K268" s="1295" t="s">
        <v>9211</v>
      </c>
      <c r="L268"/>
      <c r="M268"/>
      <c r="N268"/>
      <c r="O268" s="3"/>
      <c r="P268" s="3"/>
      <c r="Q268" s="3"/>
      <c r="R268" s="3"/>
      <c r="S268" s="3"/>
      <c r="T268" s="923"/>
      <c r="U268" s="923"/>
      <c r="V268" s="923"/>
      <c r="W268" s="923"/>
      <c r="X268" s="923"/>
      <c r="Y268" s="923"/>
      <c r="Z268" s="923"/>
      <c r="AA268" s="923"/>
      <c r="AB268" s="923"/>
      <c r="AC268" s="923"/>
      <c r="AD268" s="923"/>
      <c r="AG268" s="489" t="s">
        <v>4050</v>
      </c>
      <c r="AH268" t="s">
        <v>476</v>
      </c>
      <c r="AI268"/>
      <c r="AJ268" t="s">
        <v>1684</v>
      </c>
      <c r="AK268">
        <v>8227</v>
      </c>
      <c r="AL268" t="s">
        <v>6713</v>
      </c>
      <c r="AM268" t="s">
        <v>8722</v>
      </c>
      <c r="AN268" t="s">
        <v>2375</v>
      </c>
      <c r="AO268" s="1295" t="str">
        <f t="shared" si="58"/>
        <v>M</v>
      </c>
      <c r="AS268" s="489" t="s">
        <v>4017</v>
      </c>
      <c r="AT268" s="489">
        <v>1</v>
      </c>
      <c r="AU268" s="574"/>
      <c r="AV268" s="574"/>
      <c r="AW268" s="489"/>
      <c r="BB268" s="489" t="str">
        <f t="shared" si="59"/>
        <v>86 - ROUND</v>
      </c>
      <c r="BC268" s="1299" t="s">
        <v>8293</v>
      </c>
      <c r="BD268" s="1298" t="s">
        <v>5823</v>
      </c>
      <c r="BE268" s="1298" t="s">
        <v>5823</v>
      </c>
      <c r="BF268" s="828">
        <v>43992</v>
      </c>
      <c r="BH268" s="1296" t="s">
        <v>9308</v>
      </c>
      <c r="BT268" s="51"/>
      <c r="BU268" s="51"/>
      <c r="BV268" s="51"/>
      <c r="BW268" s="51"/>
      <c r="BX268" s="51"/>
      <c r="BY268" s="51"/>
      <c r="BZ268" s="51"/>
      <c r="CA268" s="51"/>
      <c r="CN268" s="2">
        <v>8047</v>
      </c>
      <c r="CO268" s="489" t="str">
        <f t="shared" si="60"/>
        <v>LUXURY SHEET SETS</v>
      </c>
      <c r="CP268" s="489" t="str">
        <f t="shared" si="61"/>
        <v>SHTS</v>
      </c>
      <c r="CQ268" s="489">
        <f t="shared" si="62"/>
        <v>43751</v>
      </c>
      <c r="CR268" s="489">
        <f t="shared" si="63"/>
        <v>11024.453043</v>
      </c>
      <c r="CS268" s="847">
        <f>IFERROR(VLOOKUP($CN268,febcube,5,0),DL$3)</f>
        <v>0.251981738543119</v>
      </c>
      <c r="CV268" s="489">
        <f t="shared" si="65"/>
        <v>8511</v>
      </c>
      <c r="CW268" s="2" t="s">
        <v>6560</v>
      </c>
      <c r="CX268" s="2" t="s">
        <v>320</v>
      </c>
      <c r="CY268" s="2" t="s">
        <v>1685</v>
      </c>
      <c r="CZ268" s="572"/>
      <c r="DA268" s="489"/>
      <c r="DB268" s="2">
        <v>8052</v>
      </c>
      <c r="DC268" s="2" t="s">
        <v>6232</v>
      </c>
      <c r="DD268" s="489"/>
      <c r="DH268" s="2">
        <v>8522</v>
      </c>
      <c r="DI268" s="2" t="s">
        <v>6566</v>
      </c>
      <c r="DJ268" s="2">
        <v>189224</v>
      </c>
      <c r="DK268" s="2">
        <v>42847.621526000032</v>
      </c>
      <c r="DL268" s="2">
        <v>0.22643862050268482</v>
      </c>
      <c r="DN268" s="2">
        <v>8856</v>
      </c>
      <c r="DO268" s="2">
        <v>81835</v>
      </c>
      <c r="DP268" s="2">
        <v>41097.936964999979</v>
      </c>
      <c r="DQ268" s="2">
        <v>0.50220488745646708</v>
      </c>
      <c r="DT268" s="489">
        <f t="shared" si="64"/>
        <v>8047</v>
      </c>
      <c r="DU268" s="2" t="s">
        <v>6524</v>
      </c>
      <c r="DV268" s="2" t="s">
        <v>6231</v>
      </c>
      <c r="DW268" s="2" t="s">
        <v>1678</v>
      </c>
    </row>
    <row r="269" spans="1:127">
      <c r="A269" s="1610">
        <v>8788</v>
      </c>
      <c r="B269" s="1612" t="s">
        <v>344</v>
      </c>
      <c r="C269" s="909" t="str">
        <f t="shared" si="66"/>
        <v/>
      </c>
      <c r="D269" s="1278"/>
      <c r="E269" s="900"/>
      <c r="F269" s="900"/>
      <c r="G269" s="447"/>
      <c r="H269" s="447"/>
      <c r="I269"/>
      <c r="J269"/>
      <c r="K269"/>
      <c r="L269"/>
      <c r="M269"/>
      <c r="N269"/>
      <c r="O269" s="3"/>
      <c r="P269" s="3"/>
      <c r="Q269" s="3"/>
      <c r="R269" s="3"/>
      <c r="S269" s="3"/>
      <c r="T269" s="923"/>
      <c r="U269" s="923"/>
      <c r="V269" s="923"/>
      <c r="W269" s="923"/>
      <c r="X269" s="923"/>
      <c r="Y269" s="923"/>
      <c r="Z269" s="923"/>
      <c r="AA269" s="923"/>
      <c r="AB269" s="923"/>
      <c r="AC269" s="923"/>
      <c r="AD269" s="923"/>
      <c r="AG269" s="489" t="s">
        <v>4050</v>
      </c>
      <c r="AH269" t="s">
        <v>476</v>
      </c>
      <c r="AI269"/>
      <c r="AJ269" t="s">
        <v>1684</v>
      </c>
      <c r="AK269">
        <v>8240</v>
      </c>
      <c r="AL269" t="s">
        <v>313</v>
      </c>
      <c r="AM269" t="s">
        <v>8722</v>
      </c>
      <c r="AN269" t="s">
        <v>2375</v>
      </c>
      <c r="AO269" s="1295" t="str">
        <f t="shared" si="58"/>
        <v>M</v>
      </c>
      <c r="AS269" s="489" t="s">
        <v>2624</v>
      </c>
      <c r="AT269" s="489">
        <v>2</v>
      </c>
      <c r="AU269" s="574"/>
      <c r="AV269" s="574"/>
      <c r="AW269" s="489"/>
      <c r="BB269" s="489" t="str">
        <f t="shared" si="59"/>
        <v>98 - RTG BOX</v>
      </c>
      <c r="BC269" s="1299" t="s">
        <v>8314</v>
      </c>
      <c r="BD269" s="1298" t="s">
        <v>8315</v>
      </c>
      <c r="BE269" s="1298" t="s">
        <v>8316</v>
      </c>
      <c r="BF269" s="828">
        <v>44018</v>
      </c>
      <c r="BH269" s="1299" t="s">
        <v>5651</v>
      </c>
      <c r="BT269" s="51"/>
      <c r="BU269" s="51"/>
      <c r="BV269" s="51"/>
      <c r="BW269" s="51"/>
      <c r="BX269" s="51"/>
      <c r="BY269" s="51"/>
      <c r="BZ269" s="51"/>
      <c r="CA269" s="51"/>
      <c r="CN269" s="2">
        <v>8052</v>
      </c>
      <c r="CO269" s="489" t="str">
        <f t="shared" si="60"/>
        <v>FLANNEL SHEET SETS</v>
      </c>
      <c r="CP269" s="489" t="str">
        <f t="shared" si="61"/>
        <v>SHTS</v>
      </c>
      <c r="CQ269" s="489">
        <f t="shared" si="62"/>
        <v>45516</v>
      </c>
      <c r="CR269" s="489">
        <f t="shared" si="63"/>
        <v>21164.998777999994</v>
      </c>
      <c r="CS269" s="847">
        <f>IFERROR(VLOOKUP($CN269,febcube,5,0),DL$3)</f>
        <v>0.46500129137006752</v>
      </c>
      <c r="CV269" s="489">
        <f t="shared" si="65"/>
        <v>8517</v>
      </c>
      <c r="CW269" s="2" t="s">
        <v>6561</v>
      </c>
      <c r="CX269" s="2" t="s">
        <v>321</v>
      </c>
      <c r="CY269" s="2" t="s">
        <v>1685</v>
      </c>
      <c r="CZ269" s="572"/>
      <c r="DA269" s="489"/>
      <c r="DB269" s="2">
        <v>8089</v>
      </c>
      <c r="DC269" s="2" t="s">
        <v>6666</v>
      </c>
      <c r="DD269" s="489"/>
      <c r="DH269" s="2">
        <v>8523</v>
      </c>
      <c r="DI269" s="2" t="s">
        <v>6568</v>
      </c>
      <c r="DJ269" s="2">
        <v>117360</v>
      </c>
      <c r="DK269" s="2">
        <v>46927.23298999999</v>
      </c>
      <c r="DL269" s="2">
        <v>0.39985713181663252</v>
      </c>
      <c r="DN269" s="2">
        <v>8859</v>
      </c>
      <c r="DO269" s="2">
        <v>47814</v>
      </c>
      <c r="DP269" s="2">
        <v>32308.347945000009</v>
      </c>
      <c r="DQ269" s="2">
        <v>0.67570895438574496</v>
      </c>
      <c r="DT269" s="489">
        <f t="shared" si="64"/>
        <v>8052</v>
      </c>
      <c r="DU269" s="2" t="s">
        <v>6525</v>
      </c>
      <c r="DV269" s="2" t="s">
        <v>6232</v>
      </c>
      <c r="DW269" s="2" t="s">
        <v>1678</v>
      </c>
    </row>
    <row r="270" spans="1:127">
      <c r="A270" s="1610">
        <v>8790</v>
      </c>
      <c r="B270" s="1612" t="s">
        <v>345</v>
      </c>
      <c r="C270" s="909" t="str">
        <f t="shared" si="66"/>
        <v/>
      </c>
      <c r="D270" s="1278"/>
      <c r="E270" s="900"/>
      <c r="F270" s="900"/>
      <c r="G270" s="447"/>
      <c r="H270" s="447"/>
      <c r="I270" t="s">
        <v>9233</v>
      </c>
      <c r="J270" t="s">
        <v>9234</v>
      </c>
      <c r="K270" t="s">
        <v>9235</v>
      </c>
      <c r="L270"/>
      <c r="M270"/>
      <c r="N270"/>
      <c r="O270" s="3"/>
      <c r="P270" s="3"/>
      <c r="Q270" s="3"/>
      <c r="R270" s="3"/>
      <c r="S270" s="3"/>
      <c r="T270" s="923"/>
      <c r="U270" s="923"/>
      <c r="V270" s="923"/>
      <c r="W270" s="923"/>
      <c r="X270" s="923"/>
      <c r="Y270" s="923"/>
      <c r="Z270" s="923"/>
      <c r="AA270" s="923"/>
      <c r="AB270" s="923"/>
      <c r="AC270" s="923"/>
      <c r="AD270" s="923"/>
      <c r="AG270" s="489" t="s">
        <v>4050</v>
      </c>
      <c r="AH270" t="s">
        <v>476</v>
      </c>
      <c r="AI270"/>
      <c r="AJ270" t="s">
        <v>1679</v>
      </c>
      <c r="AK270">
        <v>8241</v>
      </c>
      <c r="AL270" t="s">
        <v>6547</v>
      </c>
      <c r="AM270" t="s">
        <v>8722</v>
      </c>
      <c r="AN270" t="s">
        <v>2375</v>
      </c>
      <c r="AO270" s="1295" t="str">
        <f t="shared" si="58"/>
        <v>M</v>
      </c>
      <c r="AS270" s="489" t="s">
        <v>4374</v>
      </c>
      <c r="AT270" s="489">
        <v>2</v>
      </c>
      <c r="AU270" s="574"/>
      <c r="AV270" s="574"/>
      <c r="AW270" s="489"/>
      <c r="BB270" s="489" t="str">
        <f t="shared" si="59"/>
        <v>88 - RUNNER</v>
      </c>
      <c r="BC270" s="1299" t="s">
        <v>8297</v>
      </c>
      <c r="BD270" s="1298" t="s">
        <v>8298</v>
      </c>
      <c r="BE270" s="1298" t="s">
        <v>8298</v>
      </c>
      <c r="BF270" s="828">
        <v>43993</v>
      </c>
      <c r="BH270" s="1296" t="s">
        <v>5370</v>
      </c>
      <c r="BT270" s="51"/>
      <c r="BU270" s="51"/>
      <c r="BV270" s="51"/>
      <c r="BW270" s="51"/>
      <c r="BX270" s="51"/>
      <c r="BY270" s="51"/>
      <c r="BZ270" s="51"/>
      <c r="CA270" s="51"/>
      <c r="CN270" s="2">
        <v>8089</v>
      </c>
      <c r="CO270" s="489" t="str">
        <f t="shared" si="60"/>
        <v>SHTS - HOT DEALS</v>
      </c>
      <c r="CP270" s="489" t="str">
        <f t="shared" si="61"/>
        <v>SHTS</v>
      </c>
      <c r="CQ270" s="489" t="str">
        <f t="shared" si="62"/>
        <v/>
      </c>
      <c r="CR270" s="489" t="str">
        <f t="shared" si="63"/>
        <v/>
      </c>
      <c r="CS270" s="848">
        <v>0.3</v>
      </c>
      <c r="CV270" s="489">
        <f t="shared" si="65"/>
        <v>8529</v>
      </c>
      <c r="CW270" s="2" t="s">
        <v>6570</v>
      </c>
      <c r="CX270" s="2" t="s">
        <v>322</v>
      </c>
      <c r="CY270" s="2" t="s">
        <v>1685</v>
      </c>
      <c r="CZ270" s="572"/>
      <c r="DA270" s="489"/>
      <c r="DB270" s="2">
        <v>8101</v>
      </c>
      <c r="DC270" s="2" t="s">
        <v>6705</v>
      </c>
      <c r="DD270" s="489"/>
      <c r="DH270" s="2">
        <v>8529</v>
      </c>
      <c r="DI270" s="2" t="s">
        <v>6570</v>
      </c>
      <c r="DJ270" s="2">
        <v>1100915</v>
      </c>
      <c r="DK270" s="2">
        <v>101186.06584800009</v>
      </c>
      <c r="DL270" s="2">
        <v>9.1910879448458854E-2</v>
      </c>
      <c r="DN270" s="2">
        <v>8860</v>
      </c>
      <c r="DO270" s="2">
        <v>112782</v>
      </c>
      <c r="DP270" s="2">
        <v>28107.419588999997</v>
      </c>
      <c r="DQ270" s="2">
        <v>0.24921902066819171</v>
      </c>
      <c r="DT270" s="489">
        <f t="shared" si="64"/>
        <v>8089</v>
      </c>
      <c r="DU270" s="2" t="s">
        <v>6665</v>
      </c>
      <c r="DV270" s="2" t="s">
        <v>6666</v>
      </c>
      <c r="DW270" s="2" t="s">
        <v>1678</v>
      </c>
    </row>
    <row r="271" spans="1:127">
      <c r="A271" s="1610">
        <v>8792</v>
      </c>
      <c r="B271" s="1612" t="s">
        <v>346</v>
      </c>
      <c r="C271" s="909" t="str">
        <f t="shared" si="66"/>
        <v/>
      </c>
      <c r="D271" s="1278"/>
      <c r="E271" s="900"/>
      <c r="F271" s="900"/>
      <c r="G271" s="447"/>
      <c r="H271" s="447"/>
      <c r="I271"/>
      <c r="J271"/>
      <c r="K271"/>
      <c r="L271"/>
      <c r="M271"/>
      <c r="N271"/>
      <c r="O271" s="3"/>
      <c r="P271" s="3"/>
      <c r="Q271" s="3"/>
      <c r="R271" s="3"/>
      <c r="S271" s="3"/>
      <c r="T271" s="923"/>
      <c r="U271" s="923"/>
      <c r="V271" s="923"/>
      <c r="W271" s="923"/>
      <c r="X271" s="923"/>
      <c r="Y271" s="923"/>
      <c r="Z271" s="923"/>
      <c r="AA271" s="923"/>
      <c r="AB271" s="923"/>
      <c r="AC271" s="923"/>
      <c r="AD271" s="923"/>
      <c r="AG271" s="489" t="s">
        <v>4050</v>
      </c>
      <c r="AH271" t="s">
        <v>476</v>
      </c>
      <c r="AI271"/>
      <c r="AJ271" t="s">
        <v>1679</v>
      </c>
      <c r="AK271">
        <v>8251</v>
      </c>
      <c r="AL271" t="s">
        <v>1619</v>
      </c>
      <c r="AM271" t="s">
        <v>1639</v>
      </c>
      <c r="AN271" t="s">
        <v>1653</v>
      </c>
      <c r="AO271" s="1295" t="str">
        <f t="shared" si="58"/>
        <v>P</v>
      </c>
      <c r="AS271" s="489" t="s">
        <v>4375</v>
      </c>
      <c r="AT271" s="489">
        <v>2</v>
      </c>
      <c r="AU271" s="574"/>
      <c r="AV271" s="574"/>
      <c r="AW271" s="489"/>
      <c r="BB271" s="489" t="str">
        <f t="shared" si="59"/>
        <v>219 - SANTA</v>
      </c>
      <c r="BC271" s="1299" t="s">
        <v>8914</v>
      </c>
      <c r="BD271" s="1298" t="s">
        <v>5462</v>
      </c>
      <c r="BE271" s="1298" t="s">
        <v>5462</v>
      </c>
      <c r="BF271" s="828">
        <v>44552</v>
      </c>
      <c r="BH271" s="1299" t="s">
        <v>5652</v>
      </c>
      <c r="BT271" s="51"/>
      <c r="BU271" s="51"/>
      <c r="BV271" s="51"/>
      <c r="BW271" s="51"/>
      <c r="BX271" s="51"/>
      <c r="BY271" s="51"/>
      <c r="BZ271" s="51"/>
      <c r="CA271" s="51"/>
      <c r="CN271" s="2">
        <v>8101</v>
      </c>
      <c r="CO271" s="489" t="str">
        <f t="shared" si="60"/>
        <v>POLY BPIL- KING</v>
      </c>
      <c r="CP271" s="489" t="str">
        <f t="shared" si="61"/>
        <v>BPIL</v>
      </c>
      <c r="CQ271" s="489">
        <f t="shared" si="62"/>
        <v>190172</v>
      </c>
      <c r="CR271" s="489">
        <f t="shared" si="63"/>
        <v>409216.99570400018</v>
      </c>
      <c r="CS271" s="847">
        <f t="shared" ref="CS271:CS302" si="67">IFERROR(VLOOKUP($CN271,febcube,5,0),DL$3)</f>
        <v>2.1518256930778463</v>
      </c>
      <c r="CV271" s="489">
        <f t="shared" si="65"/>
        <v>6028</v>
      </c>
      <c r="CW271" s="2" t="s">
        <v>6388</v>
      </c>
      <c r="CX271" s="2" t="s">
        <v>233</v>
      </c>
      <c r="CY271" s="2" t="s">
        <v>1657</v>
      </c>
      <c r="CZ271" s="572"/>
      <c r="DA271" s="489"/>
      <c r="DB271" s="2">
        <v>8103</v>
      </c>
      <c r="DC271" s="2" t="s">
        <v>301</v>
      </c>
      <c r="DD271" s="489"/>
      <c r="DH271" s="2">
        <v>8531</v>
      </c>
      <c r="DI271" s="2" t="s">
        <v>6571</v>
      </c>
      <c r="DJ271" s="2">
        <v>448454</v>
      </c>
      <c r="DK271" s="2">
        <v>72863.339600000021</v>
      </c>
      <c r="DL271" s="2">
        <v>0.16247673027779888</v>
      </c>
      <c r="DN271" s="2">
        <v>8862</v>
      </c>
      <c r="DO271" s="2">
        <v>344809</v>
      </c>
      <c r="DP271" s="2">
        <v>109184.82698399984</v>
      </c>
      <c r="DQ271" s="2">
        <v>0.31665306585384906</v>
      </c>
      <c r="DT271" s="489">
        <f t="shared" si="64"/>
        <v>8101</v>
      </c>
      <c r="DU271" s="2" t="s">
        <v>6526</v>
      </c>
      <c r="DV271" s="2" t="s">
        <v>6705</v>
      </c>
      <c r="DW271" s="2" t="s">
        <v>1680</v>
      </c>
    </row>
    <row r="272" spans="1:127">
      <c r="A272" s="1610">
        <v>8840</v>
      </c>
      <c r="B272" s="1612" t="s">
        <v>6656</v>
      </c>
      <c r="C272" s="909" t="str">
        <f t="shared" si="66"/>
        <v/>
      </c>
      <c r="D272" s="1278"/>
      <c r="E272" s="900"/>
      <c r="F272" s="900"/>
      <c r="G272" s="447"/>
      <c r="H272" s="447"/>
      <c r="I272" t="s">
        <v>9238</v>
      </c>
      <c r="J272" t="s">
        <v>9239</v>
      </c>
      <c r="K272" t="s">
        <v>9236</v>
      </c>
      <c r="L272"/>
      <c r="M272"/>
      <c r="N272"/>
      <c r="O272" s="3"/>
      <c r="P272" s="3"/>
      <c r="Q272" s="3"/>
      <c r="R272" s="3"/>
      <c r="S272" s="3"/>
      <c r="T272" s="923"/>
      <c r="U272" s="923"/>
      <c r="V272" s="923"/>
      <c r="W272" s="923"/>
      <c r="X272" s="923"/>
      <c r="Y272" s="923"/>
      <c r="Z272" s="923"/>
      <c r="AA272" s="923"/>
      <c r="AB272" s="923"/>
      <c r="AC272" s="923"/>
      <c r="AD272" s="923"/>
      <c r="AG272" s="489" t="s">
        <v>4050</v>
      </c>
      <c r="AH272" t="s">
        <v>476</v>
      </c>
      <c r="AI272"/>
      <c r="AJ272" t="s">
        <v>1679</v>
      </c>
      <c r="AK272">
        <v>8262</v>
      </c>
      <c r="AL272" t="s">
        <v>6674</v>
      </c>
      <c r="AM272" t="s">
        <v>8722</v>
      </c>
      <c r="AN272" t="s">
        <v>2375</v>
      </c>
      <c r="AO272" s="1295" t="str">
        <f t="shared" si="58"/>
        <v>M</v>
      </c>
      <c r="AS272" s="489" t="s">
        <v>2670</v>
      </c>
      <c r="AT272" s="489">
        <v>2</v>
      </c>
      <c r="AU272" s="574"/>
      <c r="AV272" s="574"/>
      <c r="AW272" s="489"/>
      <c r="BB272" s="489" t="str">
        <f t="shared" si="59"/>
        <v>74 - SATEEN</v>
      </c>
      <c r="BC272" s="1299" t="s">
        <v>5314</v>
      </c>
      <c r="BD272" s="1298" t="s">
        <v>5315</v>
      </c>
      <c r="BE272" s="1298" t="s">
        <v>5315</v>
      </c>
      <c r="BF272" s="828">
        <v>43455</v>
      </c>
      <c r="BH272" s="1296" t="s">
        <v>6156</v>
      </c>
      <c r="BT272" s="51"/>
      <c r="BU272" s="51"/>
      <c r="BV272" s="51"/>
      <c r="BW272" s="51"/>
      <c r="BX272" s="51"/>
      <c r="BY272" s="51"/>
      <c r="BZ272" s="51"/>
      <c r="CA272" s="51"/>
      <c r="CN272" s="2">
        <v>8103</v>
      </c>
      <c r="CO272" s="489" t="str">
        <f t="shared" si="60"/>
        <v>POLY BPIL - JUMBO</v>
      </c>
      <c r="CP272" s="489" t="str">
        <f t="shared" si="61"/>
        <v>BPIL</v>
      </c>
      <c r="CQ272" s="489">
        <f t="shared" si="62"/>
        <v>523808</v>
      </c>
      <c r="CR272" s="489">
        <f t="shared" si="63"/>
        <v>856145.48417399998</v>
      </c>
      <c r="CS272" s="847">
        <f t="shared" si="67"/>
        <v>1.6344643155010996</v>
      </c>
      <c r="CV272" s="489">
        <f t="shared" si="65"/>
        <v>6029</v>
      </c>
      <c r="CW272" s="2" t="s">
        <v>6389</v>
      </c>
      <c r="CX272" s="2" t="s">
        <v>234</v>
      </c>
      <c r="CY272" s="2" t="s">
        <v>1657</v>
      </c>
      <c r="CZ272" s="572"/>
      <c r="DA272" s="489"/>
      <c r="DB272" s="2">
        <v>8110</v>
      </c>
      <c r="DC272" s="2" t="s">
        <v>302</v>
      </c>
      <c r="DD272" s="489"/>
      <c r="DH272" s="2">
        <v>8532</v>
      </c>
      <c r="DI272" s="2" t="s">
        <v>6572</v>
      </c>
      <c r="DJ272" s="2">
        <v>1039688</v>
      </c>
      <c r="DK272" s="2">
        <v>85164.557446000254</v>
      </c>
      <c r="DL272" s="2">
        <v>8.1913571615715733E-2</v>
      </c>
      <c r="DN272" s="2">
        <v>8863</v>
      </c>
      <c r="DO272" s="2">
        <v>122318</v>
      </c>
      <c r="DP272" s="2">
        <v>230123.13652300026</v>
      </c>
      <c r="DQ272" s="2">
        <v>1.8813513671168614</v>
      </c>
      <c r="DT272" s="489">
        <f t="shared" si="64"/>
        <v>8103</v>
      </c>
      <c r="DU272" s="2" t="s">
        <v>6527</v>
      </c>
      <c r="DV272" s="2" t="s">
        <v>301</v>
      </c>
      <c r="DW272" s="2" t="s">
        <v>1680</v>
      </c>
    </row>
    <row r="273" spans="1:127">
      <c r="A273" s="1610">
        <v>8842</v>
      </c>
      <c r="B273" s="1612" t="s">
        <v>6657</v>
      </c>
      <c r="C273" s="909" t="str">
        <f>IFERROR(IF(VLOOKUP(#REF!,nobreakpack,1,0)=#REF!,"No",""),"")</f>
        <v/>
      </c>
      <c r="D273" s="1278"/>
      <c r="E273" s="900"/>
      <c r="F273" s="900"/>
      <c r="G273" s="447"/>
      <c r="H273" s="447"/>
      <c r="I273"/>
      <c r="J273"/>
      <c r="K273"/>
      <c r="L273"/>
      <c r="M273"/>
      <c r="N273"/>
      <c r="O273" s="3"/>
      <c r="P273" s="3"/>
      <c r="Q273" s="3"/>
      <c r="R273" s="3"/>
      <c r="S273" s="3"/>
      <c r="T273" s="923"/>
      <c r="U273" s="923"/>
      <c r="V273" s="923"/>
      <c r="W273" s="923"/>
      <c r="X273" s="923"/>
      <c r="Y273" s="923"/>
      <c r="Z273" s="923"/>
      <c r="AA273" s="923"/>
      <c r="AB273" s="923"/>
      <c r="AC273" s="923"/>
      <c r="AD273" s="923"/>
      <c r="AG273" s="489" t="s">
        <v>4050</v>
      </c>
      <c r="AH273" t="s">
        <v>476</v>
      </c>
      <c r="AI273"/>
      <c r="AJ273" t="s">
        <v>1679</v>
      </c>
      <c r="AK273">
        <v>8263</v>
      </c>
      <c r="AL273" t="s">
        <v>6676</v>
      </c>
      <c r="AM273" t="s">
        <v>8722</v>
      </c>
      <c r="AN273" t="s">
        <v>2375</v>
      </c>
      <c r="AO273" s="1295" t="str">
        <f t="shared" si="58"/>
        <v>M</v>
      </c>
      <c r="AS273" s="489" t="s">
        <v>2685</v>
      </c>
      <c r="AT273" s="489">
        <v>2</v>
      </c>
      <c r="AU273" s="574"/>
      <c r="AV273" s="574"/>
      <c r="AW273" s="489"/>
      <c r="BB273" s="489" t="str">
        <f t="shared" si="59"/>
        <v>222 - SCENES</v>
      </c>
      <c r="BC273" s="1299" t="s">
        <v>8918</v>
      </c>
      <c r="BD273" s="1298" t="s">
        <v>8919</v>
      </c>
      <c r="BE273" s="1298" t="s">
        <v>8919</v>
      </c>
      <c r="BF273" s="828">
        <v>44552</v>
      </c>
      <c r="BH273" s="1299" t="s">
        <v>5653</v>
      </c>
      <c r="BT273" s="51"/>
      <c r="BU273" s="51"/>
      <c r="BV273" s="51"/>
      <c r="BW273" s="51"/>
      <c r="BX273" s="51"/>
      <c r="BY273" s="51"/>
      <c r="BZ273" s="51"/>
      <c r="CA273" s="51"/>
      <c r="CN273" s="2">
        <v>8110</v>
      </c>
      <c r="CO273" s="489" t="str">
        <f t="shared" si="60"/>
        <v>FOAM PILLOWS</v>
      </c>
      <c r="CP273" s="489" t="str">
        <f t="shared" si="61"/>
        <v>BPIL</v>
      </c>
      <c r="CQ273" s="489">
        <f t="shared" si="62"/>
        <v>147154</v>
      </c>
      <c r="CR273" s="489">
        <f t="shared" si="63"/>
        <v>167734.50371400002</v>
      </c>
      <c r="CS273" s="847">
        <f t="shared" si="67"/>
        <v>1.1398569098631368</v>
      </c>
      <c r="CV273" s="489">
        <f t="shared" si="65"/>
        <v>6030</v>
      </c>
      <c r="CW273" s="2" t="s">
        <v>6390</v>
      </c>
      <c r="CX273" s="2" t="s">
        <v>235</v>
      </c>
      <c r="CY273" s="2" t="s">
        <v>1657</v>
      </c>
      <c r="CZ273" s="572"/>
      <c r="DA273" s="489"/>
      <c r="DB273" s="2">
        <v>8112</v>
      </c>
      <c r="DC273" s="2" t="s">
        <v>303</v>
      </c>
      <c r="DD273" s="489"/>
      <c r="DH273" s="2">
        <v>8535</v>
      </c>
      <c r="DI273" s="2" t="s">
        <v>6573</v>
      </c>
      <c r="DJ273" s="2">
        <v>724790</v>
      </c>
      <c r="DK273" s="2">
        <v>128242.42838599994</v>
      </c>
      <c r="DL273" s="2">
        <v>0.17693735893983076</v>
      </c>
      <c r="DN273" s="2">
        <v>8864</v>
      </c>
      <c r="DO273" s="2">
        <v>97360</v>
      </c>
      <c r="DP273" s="2">
        <v>63714.844655999994</v>
      </c>
      <c r="DQ273" s="2">
        <v>0.65442527378800319</v>
      </c>
      <c r="DT273" s="489">
        <f t="shared" si="64"/>
        <v>8110</v>
      </c>
      <c r="DU273" s="2" t="s">
        <v>6528</v>
      </c>
      <c r="DV273" s="2" t="s">
        <v>302</v>
      </c>
      <c r="DW273" s="2" t="s">
        <v>1680</v>
      </c>
    </row>
    <row r="274" spans="1:127">
      <c r="A274" s="1610">
        <v>8852</v>
      </c>
      <c r="B274" s="1612" t="s">
        <v>8765</v>
      </c>
      <c r="C274" s="909" t="str">
        <f t="shared" ref="C274:C305" si="68">IFERROR(IF(VLOOKUP(A254,nobreakpack,1,0)=A254,"No",""),"")</f>
        <v/>
      </c>
      <c r="D274" s="1278"/>
      <c r="E274" s="900"/>
      <c r="F274" s="900"/>
      <c r="G274" s="447"/>
      <c r="H274" s="447"/>
      <c r="I274" t="s">
        <v>9245</v>
      </c>
      <c r="J274" t="s">
        <v>9246</v>
      </c>
      <c r="K274" t="s">
        <v>9247</v>
      </c>
      <c r="L274"/>
      <c r="M274"/>
      <c r="N274"/>
      <c r="O274" s="3"/>
      <c r="P274" s="3"/>
      <c r="Q274" s="3"/>
      <c r="R274" s="3"/>
      <c r="S274" s="3"/>
      <c r="T274" s="923"/>
      <c r="U274" s="923"/>
      <c r="V274" s="923"/>
      <c r="W274" s="923"/>
      <c r="X274" s="923"/>
      <c r="Y274" s="923"/>
      <c r="Z274" s="923"/>
      <c r="AA274" s="923"/>
      <c r="AB274" s="923"/>
      <c r="AC274" s="923"/>
      <c r="AD274" s="923"/>
      <c r="AG274" s="489" t="s">
        <v>4050</v>
      </c>
      <c r="AH274" t="s">
        <v>476</v>
      </c>
      <c r="AI274"/>
      <c r="AJ274" t="s">
        <v>1679</v>
      </c>
      <c r="AK274">
        <v>8265</v>
      </c>
      <c r="AL274" t="s">
        <v>6678</v>
      </c>
      <c r="AM274" t="s">
        <v>8722</v>
      </c>
      <c r="AN274" t="s">
        <v>2375</v>
      </c>
      <c r="AO274" s="1295" t="str">
        <f t="shared" si="58"/>
        <v>M</v>
      </c>
      <c r="AS274" s="489" t="s">
        <v>2690</v>
      </c>
      <c r="AT274" s="489">
        <v>2</v>
      </c>
      <c r="AU274" s="574"/>
      <c r="AV274" s="574"/>
      <c r="AW274" s="489"/>
      <c r="BB274" s="489" t="str">
        <f t="shared" si="59"/>
        <v>104 - SCREENSAVERS</v>
      </c>
      <c r="BC274" s="1299" t="s">
        <v>8219</v>
      </c>
      <c r="BD274" s="1298" t="s">
        <v>8220</v>
      </c>
      <c r="BE274" s="1298" t="s">
        <v>8221</v>
      </c>
      <c r="BF274" s="828">
        <v>44035</v>
      </c>
      <c r="BH274" s="1296" t="s">
        <v>8379</v>
      </c>
      <c r="BT274" s="51"/>
      <c r="BU274" s="51"/>
      <c r="BV274" s="51"/>
      <c r="BW274" s="51"/>
      <c r="BX274" s="51"/>
      <c r="BY274" s="51"/>
      <c r="BZ274" s="51"/>
      <c r="CA274" s="51"/>
      <c r="CN274" s="2">
        <v>8112</v>
      </c>
      <c r="CO274" s="489" t="str">
        <f t="shared" si="60"/>
        <v>SHAPES PILLOWS</v>
      </c>
      <c r="CP274" s="489" t="str">
        <f t="shared" si="61"/>
        <v>BPIL</v>
      </c>
      <c r="CQ274" s="489">
        <f t="shared" si="62"/>
        <v>75286</v>
      </c>
      <c r="CR274" s="489">
        <f t="shared" si="63"/>
        <v>81368.810558000041</v>
      </c>
      <c r="CS274" s="847">
        <f t="shared" si="67"/>
        <v>1.0807960385463438</v>
      </c>
      <c r="CV274" s="489">
        <f t="shared" si="65"/>
        <v>6031</v>
      </c>
      <c r="CW274" s="2" t="s">
        <v>6391</v>
      </c>
      <c r="CX274" s="2" t="s">
        <v>236</v>
      </c>
      <c r="CY274" s="2" t="s">
        <v>1657</v>
      </c>
      <c r="CZ274" s="572"/>
      <c r="DA274" s="489"/>
      <c r="DB274" s="2">
        <v>8114</v>
      </c>
      <c r="DC274" s="2" t="s">
        <v>304</v>
      </c>
      <c r="DD274" s="489"/>
      <c r="DH274" s="2">
        <v>8540</v>
      </c>
      <c r="DI274" s="2" t="s">
        <v>6574</v>
      </c>
      <c r="DJ274" s="2">
        <v>1990026</v>
      </c>
      <c r="DK274" s="2">
        <v>117566.23188199961</v>
      </c>
      <c r="DL274" s="2">
        <v>5.9077736613491291E-2</v>
      </c>
      <c r="DN274" s="2">
        <v>8865</v>
      </c>
      <c r="DO274" s="2">
        <v>58846</v>
      </c>
      <c r="DP274" s="2">
        <v>31293.956195000002</v>
      </c>
      <c r="DQ274" s="2">
        <v>0.53179410996499343</v>
      </c>
      <c r="DT274" s="489">
        <f t="shared" si="64"/>
        <v>8112</v>
      </c>
      <c r="DU274" s="2" t="s">
        <v>6529</v>
      </c>
      <c r="DV274" s="2" t="s">
        <v>303</v>
      </c>
      <c r="DW274" s="2" t="s">
        <v>1680</v>
      </c>
    </row>
    <row r="275" spans="1:127">
      <c r="A275" s="1610">
        <v>8853</v>
      </c>
      <c r="B275" s="1612" t="s">
        <v>8766</v>
      </c>
      <c r="C275" s="909" t="str">
        <f t="shared" si="68"/>
        <v/>
      </c>
      <c r="D275" s="1278"/>
      <c r="E275" s="900"/>
      <c r="F275" s="900"/>
      <c r="G275" s="447"/>
      <c r="H275" s="447"/>
      <c r="I275"/>
      <c r="J275"/>
      <c r="K275" s="489" t="s">
        <v>9240</v>
      </c>
      <c r="L275"/>
      <c r="M275"/>
      <c r="N275"/>
      <c r="O275" s="3"/>
      <c r="P275" s="3"/>
      <c r="Q275" s="3"/>
      <c r="R275" s="3"/>
      <c r="S275" s="3"/>
      <c r="T275" s="923"/>
      <c r="U275" s="923"/>
      <c r="V275" s="923"/>
      <c r="W275" s="923"/>
      <c r="X275" s="923"/>
      <c r="Y275" s="923"/>
      <c r="Z275" s="923"/>
      <c r="AA275" s="923"/>
      <c r="AB275" s="923"/>
      <c r="AC275" s="923"/>
      <c r="AD275" s="923"/>
      <c r="AG275" s="489" t="s">
        <v>4050</v>
      </c>
      <c r="AH275" t="s">
        <v>476</v>
      </c>
      <c r="AI275"/>
      <c r="AJ275" t="s">
        <v>1684</v>
      </c>
      <c r="AK275">
        <v>8266</v>
      </c>
      <c r="AL275" t="s">
        <v>6550</v>
      </c>
      <c r="AM275" t="s">
        <v>8722</v>
      </c>
      <c r="AN275" t="s">
        <v>2375</v>
      </c>
      <c r="AO275" s="1295" t="str">
        <f t="shared" si="58"/>
        <v>M</v>
      </c>
      <c r="AS275" s="489" t="s">
        <v>4395</v>
      </c>
      <c r="AT275" s="489">
        <v>2</v>
      </c>
      <c r="AU275" s="574"/>
      <c r="AV275" s="574"/>
      <c r="AW275" s="489"/>
      <c r="BB275" s="489" t="str">
        <f t="shared" si="59"/>
        <v>225 - SENTIMENTS</v>
      </c>
      <c r="BC275" s="1296" t="s">
        <v>8924</v>
      </c>
      <c r="BD275" s="1297" t="s">
        <v>8925</v>
      </c>
      <c r="BE275" s="1297" t="s">
        <v>8925</v>
      </c>
      <c r="BF275" s="829">
        <v>44552</v>
      </c>
      <c r="BH275" s="1299" t="s">
        <v>9309</v>
      </c>
      <c r="BT275" s="51"/>
      <c r="BU275" s="51"/>
      <c r="BV275" s="51"/>
      <c r="BW275" s="51"/>
      <c r="BX275" s="51"/>
      <c r="BY275" s="51"/>
      <c r="BZ275" s="51"/>
      <c r="CA275" s="51"/>
      <c r="CN275" s="2">
        <v>8114</v>
      </c>
      <c r="CO275" s="489" t="str">
        <f t="shared" si="60"/>
        <v>EURO PILLOWS</v>
      </c>
      <c r="CP275" s="489" t="str">
        <f t="shared" si="61"/>
        <v>BPIL</v>
      </c>
      <c r="CQ275" s="489">
        <f t="shared" si="62"/>
        <v>140520</v>
      </c>
      <c r="CR275" s="489">
        <f t="shared" si="63"/>
        <v>147293.783994</v>
      </c>
      <c r="CS275" s="847">
        <f t="shared" si="67"/>
        <v>1.0482051237830914</v>
      </c>
      <c r="CV275" s="489">
        <f t="shared" si="65"/>
        <v>6032</v>
      </c>
      <c r="CW275" s="2" t="s">
        <v>6392</v>
      </c>
      <c r="CX275" s="2" t="s">
        <v>237</v>
      </c>
      <c r="CY275" s="2" t="s">
        <v>1657</v>
      </c>
      <c r="CZ275" s="572"/>
      <c r="DA275" s="489"/>
      <c r="DB275" s="2">
        <v>8121</v>
      </c>
      <c r="DC275" s="2" t="s">
        <v>305</v>
      </c>
      <c r="DD275" s="489"/>
      <c r="DH275" s="2">
        <v>8541</v>
      </c>
      <c r="DI275" s="2" t="s">
        <v>6575</v>
      </c>
      <c r="DJ275" s="2">
        <v>1686952</v>
      </c>
      <c r="DK275" s="2">
        <v>42779.539358000016</v>
      </c>
      <c r="DL275" s="2">
        <v>2.5359073262309784E-2</v>
      </c>
      <c r="DN275" s="2">
        <v>8866</v>
      </c>
      <c r="DO275" s="2">
        <v>58913</v>
      </c>
      <c r="DP275" s="2">
        <v>270601.97232800018</v>
      </c>
      <c r="DQ275" s="2">
        <v>4.5932472005839147</v>
      </c>
      <c r="DT275" s="489">
        <f t="shared" si="64"/>
        <v>8114</v>
      </c>
      <c r="DU275" s="2" t="s">
        <v>6530</v>
      </c>
      <c r="DV275" s="2" t="s">
        <v>304</v>
      </c>
      <c r="DW275" s="2" t="s">
        <v>1680</v>
      </c>
    </row>
    <row r="276" spans="1:127">
      <c r="A276" s="1610">
        <v>8854</v>
      </c>
      <c r="B276" s="1612" t="s">
        <v>352</v>
      </c>
      <c r="C276" s="909" t="str">
        <f t="shared" si="68"/>
        <v/>
      </c>
      <c r="D276" s="1278"/>
      <c r="E276" s="900"/>
      <c r="F276" s="900"/>
      <c r="G276" s="447"/>
      <c r="H276" s="447"/>
      <c r="I276"/>
      <c r="J276"/>
      <c r="K276" s="489" t="s">
        <v>9241</v>
      </c>
      <c r="L276"/>
      <c r="M276"/>
      <c r="N276"/>
      <c r="O276" s="3"/>
      <c r="P276" s="3"/>
      <c r="Q276" s="3"/>
      <c r="R276" s="3"/>
      <c r="S276" s="3"/>
      <c r="T276" s="923"/>
      <c r="U276" s="923"/>
      <c r="V276" s="923"/>
      <c r="W276" s="923"/>
      <c r="X276" s="923"/>
      <c r="Y276" s="923"/>
      <c r="Z276" s="923"/>
      <c r="AA276" s="923"/>
      <c r="AB276" s="923"/>
      <c r="AC276" s="923"/>
      <c r="AD276" s="923"/>
      <c r="AG276" s="489" t="s">
        <v>4050</v>
      </c>
      <c r="AH276" t="s">
        <v>476</v>
      </c>
      <c r="AI276"/>
      <c r="AJ276" t="s">
        <v>1683</v>
      </c>
      <c r="AK276">
        <v>8267</v>
      </c>
      <c r="AL276" t="s">
        <v>6697</v>
      </c>
      <c r="AM276" t="s">
        <v>1639</v>
      </c>
      <c r="AN276" t="s">
        <v>1653</v>
      </c>
      <c r="AO276" s="1295" t="str">
        <f t="shared" si="58"/>
        <v>P</v>
      </c>
      <c r="AS276" s="489" t="s">
        <v>2787</v>
      </c>
      <c r="AT276" s="489">
        <v>2</v>
      </c>
      <c r="AU276" s="574"/>
      <c r="AV276" s="574"/>
      <c r="AW276" s="489"/>
      <c r="BB276" s="489" t="str">
        <f t="shared" si="59"/>
        <v>244 - SHAG</v>
      </c>
      <c r="BC276" s="1299" t="s">
        <v>8962</v>
      </c>
      <c r="BD276" s="1298" t="s">
        <v>8479</v>
      </c>
      <c r="BE276" s="1298" t="s">
        <v>8479</v>
      </c>
      <c r="BF276" s="828">
        <v>44601</v>
      </c>
      <c r="BH276" s="1296" t="s">
        <v>5654</v>
      </c>
      <c r="BT276" s="51"/>
      <c r="BU276" s="51"/>
      <c r="BV276" s="51"/>
      <c r="BW276" s="51"/>
      <c r="BX276" s="51"/>
      <c r="BY276" s="51"/>
      <c r="BZ276" s="51"/>
      <c r="CA276" s="51"/>
      <c r="CN276" s="2">
        <v>8121</v>
      </c>
      <c r="CO276" s="489" t="str">
        <f t="shared" si="60"/>
        <v>DOWN PILLOWS</v>
      </c>
      <c r="CP276" s="489" t="str">
        <f t="shared" si="61"/>
        <v>BPIL</v>
      </c>
      <c r="CQ276" s="489">
        <f t="shared" si="62"/>
        <v>131046</v>
      </c>
      <c r="CR276" s="489">
        <f t="shared" si="63"/>
        <v>187394.61948599998</v>
      </c>
      <c r="CS276" s="847">
        <f t="shared" si="67"/>
        <v>1.4299911442241655</v>
      </c>
      <c r="CV276" s="489">
        <f t="shared" si="65"/>
        <v>6038</v>
      </c>
      <c r="CW276" s="2" t="s">
        <v>6396</v>
      </c>
      <c r="CX276" s="2" t="s">
        <v>239</v>
      </c>
      <c r="CY276" s="2" t="s">
        <v>1657</v>
      </c>
      <c r="CZ276" s="572"/>
      <c r="DA276" s="489"/>
      <c r="DB276" s="2">
        <v>8127</v>
      </c>
      <c r="DC276" s="2" t="s">
        <v>306</v>
      </c>
      <c r="DD276" s="489"/>
      <c r="DH276" s="2">
        <v>8543</v>
      </c>
      <c r="DI276" s="2" t="s">
        <v>6576</v>
      </c>
      <c r="DJ276" s="2">
        <v>2951692</v>
      </c>
      <c r="DK276" s="2">
        <v>98023.507883999991</v>
      </c>
      <c r="DL276" s="2">
        <v>3.3209260276478705E-2</v>
      </c>
      <c r="DN276" s="2">
        <v>8870</v>
      </c>
      <c r="DO276" s="2">
        <v>384143</v>
      </c>
      <c r="DP276" s="2">
        <v>169168.97747900034</v>
      </c>
      <c r="DQ276" s="2">
        <v>0.44038021642721681</v>
      </c>
      <c r="DT276" s="489">
        <f t="shared" si="64"/>
        <v>8121</v>
      </c>
      <c r="DU276" s="2" t="s">
        <v>6531</v>
      </c>
      <c r="DV276" s="2" t="s">
        <v>305</v>
      </c>
      <c r="DW276" s="2" t="s">
        <v>1680</v>
      </c>
    </row>
    <row r="277" spans="1:127">
      <c r="A277" s="1610">
        <v>8856</v>
      </c>
      <c r="B277" s="1612" t="s">
        <v>6240</v>
      </c>
      <c r="C277" s="909" t="str">
        <f t="shared" si="68"/>
        <v/>
      </c>
      <c r="D277" s="1278"/>
      <c r="E277" s="900"/>
      <c r="F277" s="900"/>
      <c r="G277" s="447"/>
      <c r="H277" s="447"/>
      <c r="I277"/>
      <c r="J277"/>
      <c r="K277" s="163" t="s">
        <v>9242</v>
      </c>
      <c r="L277"/>
      <c r="M277"/>
      <c r="N277"/>
      <c r="O277" s="3"/>
      <c r="P277" s="3"/>
      <c r="Q277" s="3"/>
      <c r="R277" s="3"/>
      <c r="S277" s="3"/>
      <c r="T277" s="923"/>
      <c r="U277" s="923"/>
      <c r="V277" s="923"/>
      <c r="W277" s="923"/>
      <c r="X277" s="923"/>
      <c r="Y277" s="923"/>
      <c r="Z277" s="923"/>
      <c r="AA277" s="923"/>
      <c r="AB277" s="923"/>
      <c r="AC277" s="923"/>
      <c r="AD277" s="923"/>
      <c r="AG277" s="489" t="s">
        <v>4050</v>
      </c>
      <c r="AH277" t="s">
        <v>476</v>
      </c>
      <c r="AI277"/>
      <c r="AJ277" t="s">
        <v>1682</v>
      </c>
      <c r="AK277">
        <v>8268</v>
      </c>
      <c r="AL277" t="s">
        <v>314</v>
      </c>
      <c r="AM277" t="s">
        <v>8722</v>
      </c>
      <c r="AN277" t="s">
        <v>2375</v>
      </c>
      <c r="AO277" s="1295" t="str">
        <f t="shared" si="58"/>
        <v>M</v>
      </c>
      <c r="AS277" s="489" t="s">
        <v>4407</v>
      </c>
      <c r="AT277" s="489">
        <v>2</v>
      </c>
      <c r="AU277" s="574"/>
      <c r="AV277" s="574"/>
      <c r="AW277" s="489"/>
      <c r="BB277" s="489" t="str">
        <f t="shared" si="59"/>
        <v>90 - SHALOM</v>
      </c>
      <c r="BC277" s="1299" t="s">
        <v>7819</v>
      </c>
      <c r="BD277" s="1298" t="s">
        <v>8301</v>
      </c>
      <c r="BE277" s="1298" t="s">
        <v>8301</v>
      </c>
      <c r="BF277" s="828">
        <v>44001</v>
      </c>
      <c r="BH277" s="1299" t="s">
        <v>5371</v>
      </c>
      <c r="CN277" s="2">
        <v>8127</v>
      </c>
      <c r="CO277" s="489" t="str">
        <f t="shared" si="60"/>
        <v>FEATHER PILLOWS</v>
      </c>
      <c r="CP277" s="489" t="str">
        <f t="shared" si="61"/>
        <v>BPIL</v>
      </c>
      <c r="CQ277" s="489">
        <f t="shared" si="62"/>
        <v>202416</v>
      </c>
      <c r="CR277" s="489">
        <f t="shared" si="63"/>
        <v>228818.58982200004</v>
      </c>
      <c r="CS277" s="847">
        <f t="shared" si="67"/>
        <v>1.1304372669255396</v>
      </c>
      <c r="CV277" s="489">
        <f t="shared" si="65"/>
        <v>6040</v>
      </c>
      <c r="CW277" s="2" t="s">
        <v>6397</v>
      </c>
      <c r="CX277" s="2" t="s">
        <v>240</v>
      </c>
      <c r="CY277" s="2" t="s">
        <v>1657</v>
      </c>
      <c r="CZ277" s="572"/>
      <c r="DA277" s="489"/>
      <c r="DB277" s="2">
        <v>8130</v>
      </c>
      <c r="DC277" s="2" t="s">
        <v>307</v>
      </c>
      <c r="DD277" s="489"/>
      <c r="DH277" s="2">
        <v>8545</v>
      </c>
      <c r="DI277" s="2" t="s">
        <v>6577</v>
      </c>
      <c r="DJ277" s="2">
        <v>848320</v>
      </c>
      <c r="DK277" s="2">
        <v>47792.301386000028</v>
      </c>
      <c r="DL277" s="2">
        <v>5.6337586507450049E-2</v>
      </c>
      <c r="DN277" s="2">
        <v>8871</v>
      </c>
      <c r="DO277" s="2">
        <v>261399</v>
      </c>
      <c r="DP277" s="2">
        <v>75654.414054999987</v>
      </c>
      <c r="DQ277" s="2">
        <v>0.28942120687148759</v>
      </c>
      <c r="DT277" s="489">
        <f t="shared" si="64"/>
        <v>8127</v>
      </c>
      <c r="DU277" s="2" t="s">
        <v>6532</v>
      </c>
      <c r="DV277" s="2" t="s">
        <v>306</v>
      </c>
      <c r="DW277" s="2" t="s">
        <v>1680</v>
      </c>
    </row>
    <row r="278" spans="1:127">
      <c r="A278" s="1610">
        <v>8859</v>
      </c>
      <c r="B278" s="1612" t="s">
        <v>8693</v>
      </c>
      <c r="C278" s="909" t="str">
        <f t="shared" si="68"/>
        <v/>
      </c>
      <c r="D278" s="1278"/>
      <c r="E278" s="900"/>
      <c r="F278" s="900"/>
      <c r="G278" s="447"/>
      <c r="H278" s="447"/>
      <c r="I278"/>
      <c r="J278"/>
      <c r="K278" s="163" t="s">
        <v>9243</v>
      </c>
      <c r="L278"/>
      <c r="M278"/>
      <c r="N278"/>
      <c r="O278" s="3"/>
      <c r="P278" s="3"/>
      <c r="Q278" s="3"/>
      <c r="R278" s="3"/>
      <c r="S278" s="3"/>
      <c r="T278" s="923"/>
      <c r="U278" s="923"/>
      <c r="V278" s="923"/>
      <c r="W278" s="923"/>
      <c r="X278" s="923"/>
      <c r="Y278" s="923"/>
      <c r="Z278" s="923"/>
      <c r="AA278" s="923"/>
      <c r="AB278" s="923"/>
      <c r="AC278" s="923"/>
      <c r="AD278" s="923"/>
      <c r="AG278" s="489" t="s">
        <v>4050</v>
      </c>
      <c r="AH278" t="s">
        <v>476</v>
      </c>
      <c r="AI278"/>
      <c r="AJ278" t="s">
        <v>1683</v>
      </c>
      <c r="AK278">
        <v>8269</v>
      </c>
      <c r="AL278" t="s">
        <v>6698</v>
      </c>
      <c r="AM278" t="s">
        <v>8722</v>
      </c>
      <c r="AN278" t="s">
        <v>2375</v>
      </c>
      <c r="AO278" s="1295" t="str">
        <f t="shared" si="58"/>
        <v>M</v>
      </c>
      <c r="AS278" s="489" t="s">
        <v>4408</v>
      </c>
      <c r="AT278" s="489">
        <v>2</v>
      </c>
      <c r="AU278" s="574"/>
      <c r="AV278" s="574"/>
      <c r="AW278" s="489"/>
      <c r="BB278" s="489" t="str">
        <f t="shared" si="59"/>
        <v>117 - SHAMPOO</v>
      </c>
      <c r="BC278" s="1299" t="s">
        <v>8247</v>
      </c>
      <c r="BD278" s="1298" t="s">
        <v>8248</v>
      </c>
      <c r="BE278" s="1298" t="s">
        <v>8248</v>
      </c>
      <c r="BF278" s="828">
        <v>44070</v>
      </c>
      <c r="BH278" s="1296" t="s">
        <v>5655</v>
      </c>
      <c r="CN278" s="2">
        <v>8130</v>
      </c>
      <c r="CO278" s="489" t="str">
        <f t="shared" si="60"/>
        <v>PILLOW PROTECTORS</v>
      </c>
      <c r="CP278" s="489" t="str">
        <f t="shared" si="61"/>
        <v>BPIL</v>
      </c>
      <c r="CQ278" s="489">
        <f t="shared" si="62"/>
        <v>375324</v>
      </c>
      <c r="CR278" s="489">
        <f t="shared" si="63"/>
        <v>19074.543814000001</v>
      </c>
      <c r="CS278" s="847">
        <f t="shared" si="67"/>
        <v>5.0821540359795803E-2</v>
      </c>
      <c r="CV278" s="489">
        <f t="shared" si="65"/>
        <v>6049</v>
      </c>
      <c r="CW278" s="2" t="s">
        <v>6403</v>
      </c>
      <c r="CX278" s="2" t="s">
        <v>244</v>
      </c>
      <c r="CY278" s="2" t="s">
        <v>1657</v>
      </c>
      <c r="CZ278" s="572"/>
      <c r="DA278" s="489"/>
      <c r="DB278" s="2">
        <v>8140</v>
      </c>
      <c r="DC278" s="2" t="s">
        <v>308</v>
      </c>
      <c r="DD278" s="489"/>
      <c r="DH278" s="2">
        <v>8547</v>
      </c>
      <c r="DI278" s="2" t="s">
        <v>6578</v>
      </c>
      <c r="DJ278" s="2">
        <v>1714388</v>
      </c>
      <c r="DK278" s="2">
        <v>88383.637251999855</v>
      </c>
      <c r="DL278" s="2">
        <v>5.1554045672274805E-2</v>
      </c>
      <c r="DN278" s="2">
        <v>8872</v>
      </c>
      <c r="DO278" s="2">
        <v>79555</v>
      </c>
      <c r="DP278" s="2">
        <v>26998.998589000013</v>
      </c>
      <c r="DQ278" s="2">
        <v>0.33937525723084677</v>
      </c>
      <c r="DT278" s="489">
        <f t="shared" si="64"/>
        <v>8130</v>
      </c>
      <c r="DU278" s="2" t="s">
        <v>6533</v>
      </c>
      <c r="DV278" s="2" t="s">
        <v>307</v>
      </c>
      <c r="DW278" s="2" t="s">
        <v>1680</v>
      </c>
    </row>
    <row r="279" spans="1:127">
      <c r="A279" s="1610">
        <v>8860</v>
      </c>
      <c r="B279" s="1612" t="s">
        <v>354</v>
      </c>
      <c r="C279" s="909" t="str">
        <f t="shared" si="68"/>
        <v/>
      </c>
      <c r="D279" s="1278"/>
      <c r="E279" s="900"/>
      <c r="F279" s="900"/>
      <c r="G279" s="447"/>
      <c r="H279" s="447"/>
      <c r="I279"/>
      <c r="J279"/>
      <c r="K279" s="163" t="s">
        <v>9244</v>
      </c>
      <c r="L279"/>
      <c r="M279"/>
      <c r="N279"/>
      <c r="O279" s="3"/>
      <c r="P279" s="3"/>
      <c r="Q279" s="3"/>
      <c r="R279" s="3"/>
      <c r="S279" s="3"/>
      <c r="T279" s="923"/>
      <c r="U279" s="923"/>
      <c r="V279" s="923"/>
      <c r="W279" s="923"/>
      <c r="X279" s="923"/>
      <c r="Y279" s="923"/>
      <c r="Z279" s="923"/>
      <c r="AA279" s="923"/>
      <c r="AB279" s="923"/>
      <c r="AC279" s="923"/>
      <c r="AD279" s="923"/>
      <c r="AG279" s="489" t="s">
        <v>4050</v>
      </c>
      <c r="AH279" t="s">
        <v>476</v>
      </c>
      <c r="AI279"/>
      <c r="AJ279" t="s">
        <v>1679</v>
      </c>
      <c r="AK279">
        <v>8320</v>
      </c>
      <c r="AL279" t="s">
        <v>6237</v>
      </c>
      <c r="AM279" t="s">
        <v>8722</v>
      </c>
      <c r="AN279" t="s">
        <v>2375</v>
      </c>
      <c r="AO279" s="1295" t="str">
        <f t="shared" si="58"/>
        <v>M</v>
      </c>
      <c r="AS279" s="489" t="s">
        <v>4418</v>
      </c>
      <c r="AT279" s="489">
        <v>2</v>
      </c>
      <c r="AU279" s="574"/>
      <c r="AV279" s="574"/>
      <c r="AW279" s="489"/>
      <c r="BB279" s="489" t="str">
        <f t="shared" si="59"/>
        <v>291 - SHELVES</v>
      </c>
      <c r="BC279" s="1299" t="s">
        <v>9598</v>
      </c>
      <c r="BD279" s="1298" t="s">
        <v>9599</v>
      </c>
      <c r="BE279" s="1298" t="s">
        <v>9599</v>
      </c>
      <c r="BF279" s="828">
        <v>44740</v>
      </c>
      <c r="BH279" s="1299" t="s">
        <v>5372</v>
      </c>
      <c r="CN279" s="2">
        <v>8140</v>
      </c>
      <c r="CO279" s="489" t="str">
        <f t="shared" si="60"/>
        <v>WINDOW TIEBACKS &amp; TASSELS</v>
      </c>
      <c r="CP279" s="489" t="str">
        <f t="shared" si="61"/>
        <v>WIND</v>
      </c>
      <c r="CQ279" s="489">
        <f t="shared" si="62"/>
        <v>174869</v>
      </c>
      <c r="CR279" s="489">
        <f t="shared" si="63"/>
        <v>6447.2277460000096</v>
      </c>
      <c r="CS279" s="847">
        <f t="shared" si="67"/>
        <v>3.6868900411164987E-2</v>
      </c>
      <c r="CV279" s="489">
        <f t="shared" si="65"/>
        <v>6205</v>
      </c>
      <c r="CW279" s="2" t="s">
        <v>6452</v>
      </c>
      <c r="CX279" s="2" t="s">
        <v>4359</v>
      </c>
      <c r="CY279" s="2" t="s">
        <v>1657</v>
      </c>
      <c r="CZ279" s="572"/>
      <c r="DA279" s="489"/>
      <c r="DB279" s="2">
        <v>8150</v>
      </c>
      <c r="DC279" s="2" t="s">
        <v>6233</v>
      </c>
      <c r="DD279" s="489"/>
      <c r="DH279" s="2">
        <v>8548</v>
      </c>
      <c r="DI279" s="2" t="s">
        <v>6579</v>
      </c>
      <c r="DJ279" s="2">
        <v>1291820</v>
      </c>
      <c r="DK279" s="2">
        <v>38959.627853999991</v>
      </c>
      <c r="DL279" s="2">
        <v>3.0158712401108508E-2</v>
      </c>
      <c r="DN279" s="2">
        <v>8888</v>
      </c>
      <c r="DO279" s="2">
        <v>61722</v>
      </c>
      <c r="DP279" s="2">
        <v>76005.208235000115</v>
      </c>
      <c r="DQ279" s="2">
        <v>1.231411947684782</v>
      </c>
      <c r="DT279" s="489">
        <f t="shared" si="64"/>
        <v>8140</v>
      </c>
      <c r="DU279" s="2" t="s">
        <v>6534</v>
      </c>
      <c r="DV279" s="2" t="s">
        <v>308</v>
      </c>
      <c r="DW279" s="2" t="s">
        <v>1681</v>
      </c>
    </row>
    <row r="280" spans="1:127">
      <c r="A280" s="1610">
        <v>8862</v>
      </c>
      <c r="B280" s="1612" t="s">
        <v>355</v>
      </c>
      <c r="C280" s="909" t="str">
        <f t="shared" si="68"/>
        <v/>
      </c>
      <c r="D280" s="1278"/>
      <c r="E280" s="900"/>
      <c r="F280" s="900"/>
      <c r="G280" s="447"/>
      <c r="H280" s="447"/>
      <c r="I280"/>
      <c r="J280"/>
      <c r="K280"/>
      <c r="L280"/>
      <c r="M280"/>
      <c r="N280"/>
      <c r="O280" s="3"/>
      <c r="P280" s="3"/>
      <c r="Q280" s="3"/>
      <c r="R280" s="3"/>
      <c r="S280" s="3"/>
      <c r="T280" s="923"/>
      <c r="U280" s="923"/>
      <c r="V280" s="923"/>
      <c r="W280" s="923"/>
      <c r="X280" s="923"/>
      <c r="Y280" s="923"/>
      <c r="Z280" s="923"/>
      <c r="AA280" s="923"/>
      <c r="AB280" s="923"/>
      <c r="AC280" s="923"/>
      <c r="AD280" s="923"/>
      <c r="AG280" s="489" t="s">
        <v>4050</v>
      </c>
      <c r="AH280" t="s">
        <v>477</v>
      </c>
      <c r="AI280"/>
      <c r="AJ280" t="s">
        <v>1683</v>
      </c>
      <c r="AK280">
        <v>8339</v>
      </c>
      <c r="AL280" t="s">
        <v>6700</v>
      </c>
      <c r="AM280" t="s">
        <v>1639</v>
      </c>
      <c r="AN280" t="s">
        <v>1653</v>
      </c>
      <c r="AO280" s="1295" t="str">
        <f t="shared" si="58"/>
        <v>P</v>
      </c>
      <c r="AS280" s="489" t="s">
        <v>4462</v>
      </c>
      <c r="AT280" s="489">
        <v>2</v>
      </c>
      <c r="AU280" s="574"/>
      <c r="AV280" s="574"/>
      <c r="AW280" s="489"/>
      <c r="BB280" s="489" t="str">
        <f t="shared" si="59"/>
        <v>276 - SKETCHBOOK</v>
      </c>
      <c r="BC280" s="1296" t="s">
        <v>9600</v>
      </c>
      <c r="BD280" s="1297" t="s">
        <v>9431</v>
      </c>
      <c r="BE280" s="1297" t="s">
        <v>9431</v>
      </c>
      <c r="BF280" s="829">
        <v>44721</v>
      </c>
      <c r="BH280" s="1296" t="s">
        <v>5373</v>
      </c>
      <c r="CN280" s="2">
        <v>8150</v>
      </c>
      <c r="CO280" s="489" t="str">
        <f t="shared" si="60"/>
        <v>PLUSH BLANKETS</v>
      </c>
      <c r="CP280" s="489" t="str">
        <f t="shared" si="61"/>
        <v>BLKT</v>
      </c>
      <c r="CQ280" s="489">
        <f t="shared" si="62"/>
        <v>317900</v>
      </c>
      <c r="CR280" s="489">
        <f t="shared" si="63"/>
        <v>210042.20075399987</v>
      </c>
      <c r="CS280" s="847">
        <f t="shared" si="67"/>
        <v>0.66071783816923524</v>
      </c>
      <c r="CV280" s="489">
        <f t="shared" si="65"/>
        <v>6053</v>
      </c>
      <c r="CW280" s="2" t="s">
        <v>6404</v>
      </c>
      <c r="CX280" s="2" t="s">
        <v>245</v>
      </c>
      <c r="CY280" s="2" t="s">
        <v>1659</v>
      </c>
      <c r="CZ280" s="572"/>
      <c r="DA280" s="489"/>
      <c r="DB280" s="2">
        <v>8160</v>
      </c>
      <c r="DC280" s="2" t="s">
        <v>6234</v>
      </c>
      <c r="DD280" s="489"/>
      <c r="DH280" s="2">
        <v>8550</v>
      </c>
      <c r="DI280" s="2" t="s">
        <v>6580</v>
      </c>
      <c r="DJ280" s="2">
        <v>637992</v>
      </c>
      <c r="DK280" s="2">
        <v>99014.91643399997</v>
      </c>
      <c r="DL280" s="2">
        <v>0.15519773983686311</v>
      </c>
      <c r="DN280" s="2">
        <v>8889</v>
      </c>
      <c r="DO280" s="2">
        <v>93</v>
      </c>
      <c r="DP280" s="2">
        <v>488.42189300000001</v>
      </c>
      <c r="DQ280" s="2">
        <v>5.2518483118279571</v>
      </c>
      <c r="DT280" s="489">
        <f t="shared" si="64"/>
        <v>8150</v>
      </c>
      <c r="DU280" s="2" t="s">
        <v>6535</v>
      </c>
      <c r="DV280" s="2" t="s">
        <v>6233</v>
      </c>
      <c r="DW280" s="2" t="s">
        <v>1682</v>
      </c>
    </row>
    <row r="281" spans="1:127">
      <c r="A281" s="1610">
        <v>8863</v>
      </c>
      <c r="B281" s="1612" t="s">
        <v>356</v>
      </c>
      <c r="C281" s="909" t="str">
        <f t="shared" si="68"/>
        <v/>
      </c>
      <c r="D281" s="1278"/>
      <c r="E281" s="900"/>
      <c r="F281" s="900"/>
      <c r="G281" s="447"/>
      <c r="H281" s="447"/>
      <c r="I281"/>
      <c r="J281"/>
      <c r="K281"/>
      <c r="L281"/>
      <c r="M281"/>
      <c r="N281"/>
      <c r="O281" s="3"/>
      <c r="P281" s="3"/>
      <c r="Q281" s="3"/>
      <c r="R281" s="3"/>
      <c r="S281" s="3"/>
      <c r="T281" s="923"/>
      <c r="U281" s="923"/>
      <c r="V281" s="923"/>
      <c r="W281" s="923"/>
      <c r="X281" s="923"/>
      <c r="Y281" s="923"/>
      <c r="Z281" s="923"/>
      <c r="AA281" s="923"/>
      <c r="AB281" s="923"/>
      <c r="AC281" s="923"/>
      <c r="AD281" s="923"/>
      <c r="AG281" s="489" t="s">
        <v>4050</v>
      </c>
      <c r="AH281" t="s">
        <v>476</v>
      </c>
      <c r="AI281"/>
      <c r="AJ281" t="s">
        <v>1685</v>
      </c>
      <c r="AK281">
        <v>8500</v>
      </c>
      <c r="AL281" t="s">
        <v>6720</v>
      </c>
      <c r="AM281" t="s">
        <v>1639</v>
      </c>
      <c r="AN281" t="s">
        <v>1653</v>
      </c>
      <c r="AO281" s="1295" t="str">
        <f t="shared" si="58"/>
        <v>P</v>
      </c>
      <c r="AS281" s="489" t="s">
        <v>4467</v>
      </c>
      <c r="AT281" s="489">
        <v>2</v>
      </c>
      <c r="AU281" s="574"/>
      <c r="AV281" s="574"/>
      <c r="AW281" s="489"/>
      <c r="BB281" s="489" t="str">
        <f t="shared" si="59"/>
        <v>68 - SM BUBBLE</v>
      </c>
      <c r="BC281" s="1299" t="s">
        <v>5302</v>
      </c>
      <c r="BD281" s="1298" t="s">
        <v>5303</v>
      </c>
      <c r="BE281" s="1298" t="s">
        <v>5303</v>
      </c>
      <c r="BF281" s="828">
        <v>43454</v>
      </c>
      <c r="BH281" s="1299" t="s">
        <v>9310</v>
      </c>
      <c r="CN281" s="2">
        <v>8160</v>
      </c>
      <c r="CO281" s="489" t="str">
        <f t="shared" si="60"/>
        <v>COTTON BLANKETS</v>
      </c>
      <c r="CP281" s="489" t="str">
        <f t="shared" si="61"/>
        <v>BLKT</v>
      </c>
      <c r="CQ281" s="489">
        <f t="shared" si="62"/>
        <v>143996</v>
      </c>
      <c r="CR281" s="489">
        <f t="shared" si="63"/>
        <v>74414.528289999987</v>
      </c>
      <c r="CS281" s="847">
        <f t="shared" si="67"/>
        <v>0.51678191262257278</v>
      </c>
      <c r="CV281" s="489">
        <f t="shared" si="65"/>
        <v>6054</v>
      </c>
      <c r="CW281" s="2" t="s">
        <v>6405</v>
      </c>
      <c r="CX281" s="2" t="s">
        <v>4354</v>
      </c>
      <c r="CY281" s="2" t="s">
        <v>1659</v>
      </c>
      <c r="CZ281" s="572"/>
      <c r="DA281" s="489"/>
      <c r="DB281" s="2">
        <v>8169</v>
      </c>
      <c r="DC281" s="2" t="s">
        <v>6682</v>
      </c>
      <c r="DD281" s="489"/>
      <c r="DH281" s="2">
        <v>8552</v>
      </c>
      <c r="DI281" s="2" t="s">
        <v>6581</v>
      </c>
      <c r="DJ281" s="2">
        <v>198882</v>
      </c>
      <c r="DK281" s="2">
        <v>35712.839946000015</v>
      </c>
      <c r="DL281" s="2">
        <v>0.17956798476483551</v>
      </c>
      <c r="DN281" s="2">
        <v>8902</v>
      </c>
      <c r="DO281" s="2">
        <v>384848</v>
      </c>
      <c r="DP281" s="2">
        <v>20225.751587999985</v>
      </c>
      <c r="DQ281" s="2">
        <v>5.2555168762732259E-2</v>
      </c>
      <c r="DT281" s="489">
        <f t="shared" si="64"/>
        <v>8160</v>
      </c>
      <c r="DU281" s="2" t="s">
        <v>6536</v>
      </c>
      <c r="DV281" s="2" t="s">
        <v>6234</v>
      </c>
      <c r="DW281" s="2" t="s">
        <v>1682</v>
      </c>
    </row>
    <row r="282" spans="1:127">
      <c r="A282" s="1610">
        <v>8864</v>
      </c>
      <c r="B282" s="1612" t="s">
        <v>357</v>
      </c>
      <c r="C282" s="909" t="str">
        <f t="shared" si="68"/>
        <v/>
      </c>
      <c r="D282" s="1278"/>
      <c r="E282" s="900"/>
      <c r="F282" s="900"/>
      <c r="G282" s="447"/>
      <c r="H282" s="447"/>
      <c r="I282"/>
      <c r="J282"/>
      <c r="K282"/>
      <c r="L282"/>
      <c r="M282"/>
      <c r="N282"/>
      <c r="O282" s="3"/>
      <c r="P282" s="3"/>
      <c r="Q282" s="3"/>
      <c r="R282" s="3"/>
      <c r="S282" s="3"/>
      <c r="T282" s="923"/>
      <c r="U282" s="923"/>
      <c r="V282" s="923"/>
      <c r="W282" s="923"/>
      <c r="X282" s="923"/>
      <c r="Y282" s="923"/>
      <c r="Z282" s="923"/>
      <c r="AA282" s="923"/>
      <c r="AB282" s="923"/>
      <c r="AC282" s="923"/>
      <c r="AD282" s="923"/>
      <c r="AG282" s="489" t="s">
        <v>4050</v>
      </c>
      <c r="AH282" t="s">
        <v>476</v>
      </c>
      <c r="AI282"/>
      <c r="AJ282" t="s">
        <v>1685</v>
      </c>
      <c r="AK282">
        <v>8501</v>
      </c>
      <c r="AL282" t="s">
        <v>1620</v>
      </c>
      <c r="AM282" t="s">
        <v>1639</v>
      </c>
      <c r="AN282" t="s">
        <v>1653</v>
      </c>
      <c r="AO282" s="1295" t="str">
        <f t="shared" si="58"/>
        <v>P</v>
      </c>
      <c r="AS282" s="489" t="s">
        <v>4468</v>
      </c>
      <c r="AT282" s="489">
        <v>2</v>
      </c>
      <c r="AU282" s="574"/>
      <c r="AV282" s="574"/>
      <c r="AW282" s="489"/>
      <c r="BB282" s="489" t="str">
        <f t="shared" si="59"/>
        <v>69 - SM MAISON</v>
      </c>
      <c r="BC282" s="1296" t="s">
        <v>5304</v>
      </c>
      <c r="BD282" s="1297" t="s">
        <v>5305</v>
      </c>
      <c r="BE282" s="1297" t="s">
        <v>5305</v>
      </c>
      <c r="BF282" s="829">
        <v>43454</v>
      </c>
      <c r="BH282" s="1296" t="s">
        <v>5238</v>
      </c>
      <c r="CN282" s="2">
        <v>8169</v>
      </c>
      <c r="CO282" s="489" t="str">
        <f t="shared" si="60"/>
        <v>SHERPA BLANKET</v>
      </c>
      <c r="CP282" s="489" t="str">
        <f t="shared" si="61"/>
        <v>BLKT</v>
      </c>
      <c r="CQ282" s="489">
        <f t="shared" si="62"/>
        <v>109310</v>
      </c>
      <c r="CR282" s="489">
        <f t="shared" si="63"/>
        <v>76840.661073999989</v>
      </c>
      <c r="CS282" s="847">
        <f t="shared" si="67"/>
        <v>0.70296094661055708</v>
      </c>
      <c r="CV282" s="489">
        <f t="shared" si="65"/>
        <v>6055</v>
      </c>
      <c r="CW282" s="2" t="s">
        <v>6406</v>
      </c>
      <c r="CX282" s="2" t="s">
        <v>246</v>
      </c>
      <c r="CY282" s="2" t="s">
        <v>1659</v>
      </c>
      <c r="CZ282" s="572"/>
      <c r="DA282" s="489"/>
      <c r="DB282" s="2">
        <v>8171</v>
      </c>
      <c r="DC282" s="2" t="s">
        <v>6684</v>
      </c>
      <c r="DD282" s="489"/>
      <c r="DH282" s="2">
        <v>8553</v>
      </c>
      <c r="DI282" s="2" t="s">
        <v>6582</v>
      </c>
      <c r="DJ282" s="2">
        <v>317748</v>
      </c>
      <c r="DK282" s="2">
        <v>36074.414406000018</v>
      </c>
      <c r="DL282" s="2">
        <v>0.11353152311265537</v>
      </c>
      <c r="DN282" s="2">
        <v>8904</v>
      </c>
      <c r="DO282" s="2">
        <v>929405</v>
      </c>
      <c r="DP282" s="2">
        <v>56297.284743999924</v>
      </c>
      <c r="DQ282" s="2">
        <v>6.0573468771956171E-2</v>
      </c>
      <c r="DT282" s="489">
        <f t="shared" si="64"/>
        <v>8169</v>
      </c>
      <c r="DU282" s="2" t="s">
        <v>6681</v>
      </c>
      <c r="DV282" s="2" t="s">
        <v>6682</v>
      </c>
      <c r="DW282" s="2" t="s">
        <v>1682</v>
      </c>
    </row>
    <row r="283" spans="1:127">
      <c r="A283" s="1610">
        <v>8865</v>
      </c>
      <c r="B283" s="1612" t="s">
        <v>358</v>
      </c>
      <c r="C283" s="909" t="str">
        <f t="shared" si="68"/>
        <v/>
      </c>
      <c r="D283" s="1278"/>
      <c r="E283" s="900"/>
      <c r="F283" s="900"/>
      <c r="G283" s="447"/>
      <c r="H283" s="447"/>
      <c r="I283"/>
      <c r="J283"/>
      <c r="K283"/>
      <c r="L283"/>
      <c r="M283"/>
      <c r="N283"/>
      <c r="O283" s="3"/>
      <c r="P283" s="3"/>
      <c r="Q283" s="3"/>
      <c r="R283" s="3"/>
      <c r="S283" s="3"/>
      <c r="T283" s="923"/>
      <c r="U283" s="923"/>
      <c r="V283" s="923"/>
      <c r="W283" s="923"/>
      <c r="X283" s="923"/>
      <c r="Y283" s="923"/>
      <c r="Z283" s="923"/>
      <c r="AA283" s="923"/>
      <c r="AB283" s="923"/>
      <c r="AC283" s="923"/>
      <c r="AD283" s="923"/>
      <c r="AG283" s="489" t="s">
        <v>4050</v>
      </c>
      <c r="AH283" t="s">
        <v>476</v>
      </c>
      <c r="AI283"/>
      <c r="AJ283" t="s">
        <v>1685</v>
      </c>
      <c r="AK283">
        <v>8502</v>
      </c>
      <c r="AL283" t="s">
        <v>6721</v>
      </c>
      <c r="AM283" t="s">
        <v>1639</v>
      </c>
      <c r="AN283" t="s">
        <v>1653</v>
      </c>
      <c r="AO283" s="1295" t="str">
        <f t="shared" si="58"/>
        <v>P</v>
      </c>
      <c r="AS283" s="489" t="s">
        <v>2947</v>
      </c>
      <c r="AT283" s="489">
        <v>2</v>
      </c>
      <c r="AU283" s="574"/>
      <c r="AV283" s="574"/>
      <c r="AW283" s="489"/>
      <c r="BB283" s="489" t="str">
        <f t="shared" si="59"/>
        <v>70 - SM URBAN</v>
      </c>
      <c r="BC283" s="1299" t="s">
        <v>5306</v>
      </c>
      <c r="BD283" s="1298" t="s">
        <v>5307</v>
      </c>
      <c r="BE283" s="1298" t="s">
        <v>5307</v>
      </c>
      <c r="BF283" s="828">
        <v>43454</v>
      </c>
      <c r="BH283" s="1299" t="s">
        <v>9030</v>
      </c>
      <c r="CN283" s="2">
        <v>8171</v>
      </c>
      <c r="CO283" s="489" t="str">
        <f t="shared" si="60"/>
        <v>LUXURY BLANKET</v>
      </c>
      <c r="CP283" s="489" t="str">
        <f t="shared" si="61"/>
        <v>BLKT</v>
      </c>
      <c r="CQ283" s="489">
        <f t="shared" si="62"/>
        <v>72492</v>
      </c>
      <c r="CR283" s="489">
        <f t="shared" si="63"/>
        <v>62177.676299999985</v>
      </c>
      <c r="CS283" s="847">
        <f t="shared" si="67"/>
        <v>0.85771776609832784</v>
      </c>
      <c r="CV283" s="489">
        <f t="shared" si="65"/>
        <v>4051</v>
      </c>
      <c r="CW283" s="2" t="s">
        <v>6367</v>
      </c>
      <c r="CX283" s="2" t="s">
        <v>1590</v>
      </c>
      <c r="CY283" s="2" t="s">
        <v>1650</v>
      </c>
      <c r="CZ283" s="572" t="s">
        <v>1578</v>
      </c>
      <c r="DA283" s="489"/>
      <c r="DB283" s="2">
        <v>8173</v>
      </c>
      <c r="DC283" s="2" t="s">
        <v>6235</v>
      </c>
      <c r="DD283" s="489"/>
      <c r="DH283" s="2">
        <v>8555</v>
      </c>
      <c r="DI283" s="2" t="s">
        <v>6583</v>
      </c>
      <c r="DJ283" s="2">
        <v>309218</v>
      </c>
      <c r="DK283" s="2">
        <v>186199.02802599993</v>
      </c>
      <c r="DL283" s="2">
        <v>0.60216102563886942</v>
      </c>
      <c r="DN283" s="2">
        <v>8905</v>
      </c>
      <c r="DO283" s="2">
        <v>580120</v>
      </c>
      <c r="DP283" s="2">
        <v>83310.926814999839</v>
      </c>
      <c r="DQ283" s="2">
        <v>0.14360981661552755</v>
      </c>
      <c r="DT283" s="489">
        <f t="shared" si="64"/>
        <v>8171</v>
      </c>
      <c r="DU283" s="2" t="s">
        <v>6683</v>
      </c>
      <c r="DV283" s="2" t="s">
        <v>6684</v>
      </c>
      <c r="DW283" s="2" t="s">
        <v>1682</v>
      </c>
    </row>
    <row r="284" spans="1:127">
      <c r="A284" s="1610">
        <v>8866</v>
      </c>
      <c r="B284" s="1612" t="s">
        <v>359</v>
      </c>
      <c r="C284" s="909" t="str">
        <f t="shared" si="68"/>
        <v/>
      </c>
      <c r="D284" s="1278"/>
      <c r="E284" s="900"/>
      <c r="F284" s="900"/>
      <c r="G284" s="447"/>
      <c r="H284" s="447"/>
      <c r="I284"/>
      <c r="J284"/>
      <c r="K284"/>
      <c r="L284"/>
      <c r="M284"/>
      <c r="N284"/>
      <c r="O284" s="3"/>
      <c r="P284" s="3"/>
      <c r="Q284" s="3"/>
      <c r="R284" s="3"/>
      <c r="S284" s="3"/>
      <c r="T284" s="923"/>
      <c r="U284" s="923"/>
      <c r="V284" s="923"/>
      <c r="W284" s="923"/>
      <c r="X284" s="923"/>
      <c r="Y284" s="923"/>
      <c r="Z284" s="923"/>
      <c r="AA284" s="923"/>
      <c r="AB284" s="923"/>
      <c r="AC284" s="923"/>
      <c r="AD284" s="923"/>
      <c r="AG284" s="489" t="s">
        <v>4050</v>
      </c>
      <c r="AH284" t="s">
        <v>476</v>
      </c>
      <c r="AI284"/>
      <c r="AJ284" t="s">
        <v>1685</v>
      </c>
      <c r="AK284">
        <v>8504</v>
      </c>
      <c r="AL284" t="s">
        <v>6722</v>
      </c>
      <c r="AM284" t="s">
        <v>1639</v>
      </c>
      <c r="AN284" t="s">
        <v>1653</v>
      </c>
      <c r="AO284" s="1295" t="str">
        <f t="shared" si="58"/>
        <v>P</v>
      </c>
      <c r="AS284" s="489" t="s">
        <v>2954</v>
      </c>
      <c r="AT284" s="489">
        <v>2</v>
      </c>
      <c r="AU284" s="574"/>
      <c r="AV284" s="574"/>
      <c r="AW284" s="489"/>
      <c r="BB284" s="489" t="str">
        <f t="shared" si="59"/>
        <v>220 - SNOWMEN</v>
      </c>
      <c r="BC284" s="1299" t="s">
        <v>8915</v>
      </c>
      <c r="BD284" s="1298" t="s">
        <v>8916</v>
      </c>
      <c r="BE284" s="1298" t="s">
        <v>8916</v>
      </c>
      <c r="BF284" s="828">
        <v>44552</v>
      </c>
      <c r="BH284" s="1296" t="s">
        <v>5656</v>
      </c>
      <c r="CN284" s="2">
        <v>8173</v>
      </c>
      <c r="CO284" s="489" t="str">
        <f t="shared" si="60"/>
        <v>HEATED BLANKET</v>
      </c>
      <c r="CP284" s="489" t="str">
        <f t="shared" si="61"/>
        <v>BLKT</v>
      </c>
      <c r="CQ284" s="489">
        <f t="shared" si="62"/>
        <v>13324</v>
      </c>
      <c r="CR284" s="489">
        <f t="shared" si="63"/>
        <v>17095.848209999996</v>
      </c>
      <c r="CS284" s="847">
        <f t="shared" si="67"/>
        <v>1.2830867764935452</v>
      </c>
      <c r="CV284" s="489">
        <f t="shared" si="65"/>
        <v>6110</v>
      </c>
      <c r="CW284" s="2" t="s">
        <v>6427</v>
      </c>
      <c r="CX284" s="2" t="s">
        <v>6217</v>
      </c>
      <c r="CY284" s="2" t="s">
        <v>1650</v>
      </c>
      <c r="CZ284" s="572" t="s">
        <v>1578</v>
      </c>
      <c r="DA284" s="489"/>
      <c r="DB284" s="2">
        <v>8176</v>
      </c>
      <c r="DC284" s="2" t="s">
        <v>6690</v>
      </c>
      <c r="DD284" s="489"/>
      <c r="DH284" s="2">
        <v>8556</v>
      </c>
      <c r="DI284" s="2" t="s">
        <v>6584</v>
      </c>
      <c r="DJ284" s="2">
        <v>1138162</v>
      </c>
      <c r="DK284" s="2">
        <v>313480.90364199993</v>
      </c>
      <c r="DL284" s="2">
        <v>0.27542731495340728</v>
      </c>
      <c r="DN284" s="2">
        <v>8909</v>
      </c>
      <c r="DO284" s="2">
        <v>253637</v>
      </c>
      <c r="DP284" s="2">
        <v>14344.259735000005</v>
      </c>
      <c r="DQ284" s="2">
        <v>5.6554287170247262E-2</v>
      </c>
      <c r="DT284" s="489">
        <f t="shared" si="64"/>
        <v>8173</v>
      </c>
      <c r="DU284" s="2" t="s">
        <v>6537</v>
      </c>
      <c r="DV284" s="2" t="s">
        <v>6235</v>
      </c>
      <c r="DW284" s="2" t="s">
        <v>1682</v>
      </c>
    </row>
    <row r="285" spans="1:127">
      <c r="A285" s="1610">
        <v>8870</v>
      </c>
      <c r="B285" s="1612" t="s">
        <v>360</v>
      </c>
      <c r="C285" s="909" t="str">
        <f t="shared" si="68"/>
        <v/>
      </c>
      <c r="D285" s="1278"/>
      <c r="E285" s="900"/>
      <c r="F285" s="900"/>
      <c r="G285" s="447"/>
      <c r="H285" s="447"/>
      <c r="I285"/>
      <c r="J285"/>
      <c r="K285"/>
      <c r="L285"/>
      <c r="M285"/>
      <c r="N285"/>
      <c r="O285" s="3"/>
      <c r="P285" s="3"/>
      <c r="Q285" s="3"/>
      <c r="R285" s="3"/>
      <c r="S285" s="3"/>
      <c r="T285" s="923"/>
      <c r="U285" s="923"/>
      <c r="V285" s="923"/>
      <c r="W285" s="923"/>
      <c r="X285" s="923"/>
      <c r="Y285" s="923"/>
      <c r="Z285" s="923"/>
      <c r="AA285" s="923"/>
      <c r="AB285" s="923"/>
      <c r="AC285" s="923"/>
      <c r="AD285" s="923"/>
      <c r="AG285" s="489" t="s">
        <v>4050</v>
      </c>
      <c r="AH285" t="s">
        <v>476</v>
      </c>
      <c r="AI285"/>
      <c r="AJ285" t="s">
        <v>1685</v>
      </c>
      <c r="AK285">
        <v>8506</v>
      </c>
      <c r="AL285" t="s">
        <v>318</v>
      </c>
      <c r="AM285" t="s">
        <v>1639</v>
      </c>
      <c r="AN285" t="s">
        <v>1653</v>
      </c>
      <c r="AO285" s="1295" t="str">
        <f t="shared" si="58"/>
        <v>P</v>
      </c>
      <c r="AS285" s="489" t="s">
        <v>2972</v>
      </c>
      <c r="AT285" s="489">
        <v>2</v>
      </c>
      <c r="AU285" s="574"/>
      <c r="AV285" s="574"/>
      <c r="AW285" s="489"/>
      <c r="BB285" s="489" t="str">
        <f t="shared" si="59"/>
        <v>140 - SOLAR</v>
      </c>
      <c r="BC285" s="1299" t="s">
        <v>8771</v>
      </c>
      <c r="BD285" s="1298" t="s">
        <v>8483</v>
      </c>
      <c r="BE285" s="1298" t="s">
        <v>8483</v>
      </c>
      <c r="BF285" s="828">
        <v>44203</v>
      </c>
      <c r="BH285" s="1299" t="s">
        <v>5657</v>
      </c>
      <c r="CN285" s="2">
        <v>8176</v>
      </c>
      <c r="CO285" s="489" t="str">
        <f t="shared" si="60"/>
        <v>FAUX FUR THROWS</v>
      </c>
      <c r="CP285" s="489" t="str">
        <f t="shared" si="61"/>
        <v>THRW</v>
      </c>
      <c r="CQ285" s="489">
        <f t="shared" si="62"/>
        <v>41344</v>
      </c>
      <c r="CR285" s="489">
        <f t="shared" si="63"/>
        <v>12879.221296999998</v>
      </c>
      <c r="CS285" s="847">
        <f t="shared" si="67"/>
        <v>0.31151367301180338</v>
      </c>
      <c r="CV285" s="489">
        <f t="shared" si="65"/>
        <v>6112</v>
      </c>
      <c r="CW285" s="2" t="s">
        <v>6428</v>
      </c>
      <c r="CX285" s="2" t="s">
        <v>254</v>
      </c>
      <c r="CY285" s="2" t="s">
        <v>1650</v>
      </c>
      <c r="CZ285" s="572" t="s">
        <v>1578</v>
      </c>
      <c r="DA285" s="489"/>
      <c r="DB285" s="2">
        <v>8177</v>
      </c>
      <c r="DC285" s="2" t="s">
        <v>6686</v>
      </c>
      <c r="DD285" s="489"/>
      <c r="DH285" s="2">
        <v>8557</v>
      </c>
      <c r="DI285" s="2" t="s">
        <v>6718</v>
      </c>
      <c r="DJ285" s="2">
        <v>400192</v>
      </c>
      <c r="DK285" s="2">
        <v>183991.48920600006</v>
      </c>
      <c r="DL285" s="2">
        <v>0.45975803915620517</v>
      </c>
      <c r="DN285" s="2">
        <v>8912</v>
      </c>
      <c r="DO285" s="2">
        <v>21096</v>
      </c>
      <c r="DP285" s="2">
        <v>1004.959926</v>
      </c>
      <c r="DQ285" s="2">
        <v>4.7637463310580205E-2</v>
      </c>
      <c r="DT285" s="489">
        <f t="shared" si="64"/>
        <v>8176</v>
      </c>
      <c r="DU285" s="2" t="s">
        <v>6689</v>
      </c>
      <c r="DV285" s="2" t="s">
        <v>6690</v>
      </c>
      <c r="DW285" s="2" t="s">
        <v>1683</v>
      </c>
    </row>
    <row r="286" spans="1:127">
      <c r="A286" s="1610">
        <v>8871</v>
      </c>
      <c r="B286" s="1612" t="s">
        <v>361</v>
      </c>
      <c r="C286" s="909" t="str">
        <f t="shared" si="68"/>
        <v/>
      </c>
      <c r="D286" s="1278"/>
      <c r="E286" s="900"/>
      <c r="F286" s="900"/>
      <c r="G286" s="447"/>
      <c r="H286" s="447"/>
      <c r="I286"/>
      <c r="J286"/>
      <c r="K286"/>
      <c r="L286"/>
      <c r="M286"/>
      <c r="N286"/>
      <c r="O286" s="3"/>
      <c r="P286" s="3"/>
      <c r="Q286" s="3"/>
      <c r="R286" s="3"/>
      <c r="S286" s="3"/>
      <c r="T286" s="923"/>
      <c r="U286" s="923"/>
      <c r="V286" s="923"/>
      <c r="W286" s="923"/>
      <c r="X286" s="923"/>
      <c r="Y286" s="923"/>
      <c r="Z286" s="923"/>
      <c r="AA286" s="923"/>
      <c r="AB286" s="923"/>
      <c r="AC286" s="923"/>
      <c r="AD286" s="923"/>
      <c r="AG286" s="489" t="s">
        <v>4050</v>
      </c>
      <c r="AH286" t="s">
        <v>5168</v>
      </c>
      <c r="AI286"/>
      <c r="AJ286" t="s">
        <v>1685</v>
      </c>
      <c r="AK286">
        <v>8507</v>
      </c>
      <c r="AL286" t="s">
        <v>319</v>
      </c>
      <c r="AM286" t="s">
        <v>1639</v>
      </c>
      <c r="AN286" t="s">
        <v>1653</v>
      </c>
      <c r="AO286" s="1295" t="str">
        <f t="shared" si="58"/>
        <v>P</v>
      </c>
      <c r="AS286" s="489" t="s">
        <v>2991</v>
      </c>
      <c r="AT286" s="489">
        <v>2</v>
      </c>
      <c r="AU286" s="574"/>
      <c r="AV286" s="574"/>
      <c r="AW286" s="489"/>
      <c r="BB286" s="489" t="str">
        <f t="shared" si="59"/>
        <v>06 - Solid Color</v>
      </c>
      <c r="BC286" s="1296" t="s">
        <v>5170</v>
      </c>
      <c r="BD286" s="1297" t="s">
        <v>5171</v>
      </c>
      <c r="BE286" s="1297" t="s">
        <v>5171</v>
      </c>
      <c r="BF286" s="829">
        <v>40714</v>
      </c>
      <c r="BH286" s="1296" t="s">
        <v>5374</v>
      </c>
      <c r="CN286" s="2">
        <v>8177</v>
      </c>
      <c r="CO286" s="489" t="str">
        <f t="shared" si="60"/>
        <v>WEIGHTED BLANKET</v>
      </c>
      <c r="CP286" s="489" t="str">
        <f t="shared" si="61"/>
        <v>BLKT</v>
      </c>
      <c r="CQ286" s="489">
        <f t="shared" si="62"/>
        <v>95146</v>
      </c>
      <c r="CR286" s="489">
        <f t="shared" si="63"/>
        <v>78730.965813999996</v>
      </c>
      <c r="CS286" s="847">
        <f t="shared" si="67"/>
        <v>0.82747530967145222</v>
      </c>
      <c r="CV286" s="489">
        <f t="shared" si="65"/>
        <v>6116</v>
      </c>
      <c r="CW286" s="2" t="s">
        <v>6429</v>
      </c>
      <c r="CX286" s="2" t="s">
        <v>6218</v>
      </c>
      <c r="CY286" s="2" t="s">
        <v>1650</v>
      </c>
      <c r="CZ286" s="572" t="s">
        <v>1578</v>
      </c>
      <c r="DA286" s="489"/>
      <c r="DB286" s="2">
        <v>8180</v>
      </c>
      <c r="DC286" s="2" t="s">
        <v>309</v>
      </c>
      <c r="DD286" s="489"/>
      <c r="DH286" s="2">
        <v>8558</v>
      </c>
      <c r="DI286" s="2" t="s">
        <v>6585</v>
      </c>
      <c r="DJ286" s="2">
        <v>300992</v>
      </c>
      <c r="DK286" s="2">
        <v>24752.850378000014</v>
      </c>
      <c r="DL286" s="2">
        <v>8.2237569031735111E-2</v>
      </c>
      <c r="DN286" s="2">
        <v>8913</v>
      </c>
      <c r="DO286" s="2">
        <v>252150</v>
      </c>
      <c r="DP286" s="2">
        <v>12828.537755999989</v>
      </c>
      <c r="DQ286" s="2">
        <v>5.0876612159428868E-2</v>
      </c>
      <c r="DT286" s="489">
        <f t="shared" si="64"/>
        <v>8177</v>
      </c>
      <c r="DU286" s="2" t="s">
        <v>6685</v>
      </c>
      <c r="DV286" s="2" t="s">
        <v>6686</v>
      </c>
      <c r="DW286" s="2" t="s">
        <v>1682</v>
      </c>
    </row>
    <row r="287" spans="1:127">
      <c r="A287" s="1610">
        <v>8888</v>
      </c>
      <c r="B287" s="1612" t="s">
        <v>363</v>
      </c>
      <c r="C287" s="909" t="str">
        <f t="shared" si="68"/>
        <v/>
      </c>
      <c r="D287" s="1278"/>
      <c r="E287" s="900"/>
      <c r="F287" s="900"/>
      <c r="G287" s="447"/>
      <c r="H287" s="447"/>
      <c r="I287"/>
      <c r="J287"/>
      <c r="K287"/>
      <c r="L287"/>
      <c r="M287"/>
      <c r="N287"/>
      <c r="O287" s="3"/>
      <c r="P287" s="3"/>
      <c r="Q287" s="3"/>
      <c r="R287" s="3"/>
      <c r="S287" s="3"/>
      <c r="T287" s="923"/>
      <c r="U287" s="923"/>
      <c r="V287" s="923"/>
      <c r="W287" s="923"/>
      <c r="X287" s="923"/>
      <c r="Y287" s="923"/>
      <c r="Z287" s="923"/>
      <c r="AA287" s="923"/>
      <c r="AB287" s="923"/>
      <c r="AC287" s="923"/>
      <c r="AD287" s="923"/>
      <c r="AG287" s="489" t="s">
        <v>4050</v>
      </c>
      <c r="AH287" t="s">
        <v>5176</v>
      </c>
      <c r="AI287"/>
      <c r="AJ287" t="s">
        <v>1685</v>
      </c>
      <c r="AK287">
        <v>8511</v>
      </c>
      <c r="AL287" t="s">
        <v>320</v>
      </c>
      <c r="AM287" t="s">
        <v>1639</v>
      </c>
      <c r="AN287" t="s">
        <v>1653</v>
      </c>
      <c r="AO287" s="1295" t="str">
        <f t="shared" si="58"/>
        <v>P</v>
      </c>
      <c r="AS287" s="489" t="s">
        <v>3010</v>
      </c>
      <c r="AT287" s="489">
        <v>2</v>
      </c>
      <c r="AU287" s="574"/>
      <c r="AV287" s="574"/>
      <c r="AW287" s="489"/>
      <c r="BB287" s="489" t="str">
        <f t="shared" si="59"/>
        <v>165 - SOLIDS</v>
      </c>
      <c r="BC287" s="1299" t="s">
        <v>8817</v>
      </c>
      <c r="BD287" s="1298" t="s">
        <v>8818</v>
      </c>
      <c r="BE287" s="1298" t="s">
        <v>8818</v>
      </c>
      <c r="BF287" s="828">
        <v>44320</v>
      </c>
      <c r="BH287" s="1299" t="s">
        <v>9311</v>
      </c>
      <c r="CN287" s="2">
        <v>8180</v>
      </c>
      <c r="CO287" s="489" t="str">
        <f t="shared" si="60"/>
        <v>BABY BLANKETS</v>
      </c>
      <c r="CP287" s="489" t="str">
        <f t="shared" si="61"/>
        <v>BABY</v>
      </c>
      <c r="CQ287" s="489">
        <f t="shared" si="62"/>
        <v>713802</v>
      </c>
      <c r="CR287" s="489">
        <f t="shared" si="63"/>
        <v>90629.867178000117</v>
      </c>
      <c r="CS287" s="847">
        <f t="shared" si="67"/>
        <v>0.12696779664108551</v>
      </c>
      <c r="CV287" s="489">
        <f t="shared" si="65"/>
        <v>8140</v>
      </c>
      <c r="CW287" s="2" t="s">
        <v>6534</v>
      </c>
      <c r="CX287" s="2" t="s">
        <v>308</v>
      </c>
      <c r="CY287" s="2" t="s">
        <v>1681</v>
      </c>
      <c r="CZ287" s="572"/>
      <c r="DA287" s="489"/>
      <c r="DB287" s="2">
        <v>8185</v>
      </c>
      <c r="DC287" s="2" t="s">
        <v>2578</v>
      </c>
      <c r="DD287" s="489"/>
      <c r="DH287" s="2">
        <v>8562</v>
      </c>
      <c r="DI287" s="2" t="s">
        <v>6587</v>
      </c>
      <c r="DJ287" s="2">
        <v>75366</v>
      </c>
      <c r="DK287" s="2">
        <v>1828.1440700000005</v>
      </c>
      <c r="DL287" s="2">
        <v>2.4256880688904817E-2</v>
      </c>
      <c r="DN287" s="2">
        <v>8914</v>
      </c>
      <c r="DO287" s="2">
        <v>80693</v>
      </c>
      <c r="DP287" s="2">
        <v>3763.5180219999988</v>
      </c>
      <c r="DQ287" s="2">
        <v>4.6639956650514902E-2</v>
      </c>
      <c r="DT287" s="489">
        <f t="shared" si="64"/>
        <v>8180</v>
      </c>
      <c r="DU287" s="2" t="s">
        <v>6538</v>
      </c>
      <c r="DV287" s="2" t="s">
        <v>309</v>
      </c>
      <c r="DW287" s="2" t="s">
        <v>6399</v>
      </c>
    </row>
    <row r="288" spans="1:127">
      <c r="A288" s="1610">
        <v>8902</v>
      </c>
      <c r="B288" s="1612" t="s">
        <v>6241</v>
      </c>
      <c r="C288" s="909" t="str">
        <f t="shared" si="68"/>
        <v/>
      </c>
      <c r="D288" s="1278"/>
      <c r="E288" s="900"/>
      <c r="F288" s="900"/>
      <c r="G288" s="447"/>
      <c r="H288" s="447"/>
      <c r="I288"/>
      <c r="J288"/>
      <c r="K288"/>
      <c r="L288"/>
      <c r="M288"/>
      <c r="N288"/>
      <c r="O288" s="3"/>
      <c r="P288" s="3"/>
      <c r="Q288" s="3"/>
      <c r="R288" s="3"/>
      <c r="S288" s="3"/>
      <c r="T288" s="923"/>
      <c r="U288" s="923"/>
      <c r="V288" s="923"/>
      <c r="W288" s="923"/>
      <c r="X288" s="923"/>
      <c r="Y288" s="923"/>
      <c r="Z288" s="923"/>
      <c r="AA288" s="923"/>
      <c r="AB288" s="923"/>
      <c r="AC288" s="923"/>
      <c r="AD288" s="923"/>
      <c r="AG288" s="489" t="s">
        <v>4050</v>
      </c>
      <c r="AH288" t="s">
        <v>477</v>
      </c>
      <c r="AI288"/>
      <c r="AJ288" t="s">
        <v>1685</v>
      </c>
      <c r="AK288">
        <v>8514</v>
      </c>
      <c r="AL288" t="s">
        <v>8648</v>
      </c>
      <c r="AM288" t="s">
        <v>1639</v>
      </c>
      <c r="AN288" t="s">
        <v>1653</v>
      </c>
      <c r="AO288" s="1295" t="str">
        <f t="shared" si="58"/>
        <v>P</v>
      </c>
      <c r="AS288" s="489" t="s">
        <v>5938</v>
      </c>
      <c r="AT288" s="489">
        <v>2</v>
      </c>
      <c r="AU288" s="574"/>
      <c r="AV288" s="574"/>
      <c r="AW288" s="489"/>
      <c r="BB288" s="489" t="str">
        <f t="shared" si="59"/>
        <v>188 - SOPHISTICATE</v>
      </c>
      <c r="BC288" s="1296" t="s">
        <v>8868</v>
      </c>
      <c r="BD288" s="1297" t="s">
        <v>8869</v>
      </c>
      <c r="BE288" s="1297" t="s">
        <v>8870</v>
      </c>
      <c r="BF288" s="829">
        <v>44389</v>
      </c>
      <c r="BH288" s="1296" t="s">
        <v>9312</v>
      </c>
      <c r="CN288" s="2">
        <v>8185</v>
      </c>
      <c r="CO288" s="489" t="str">
        <f t="shared" si="60"/>
        <v>BABY BATH</v>
      </c>
      <c r="CP288" s="489" t="str">
        <f t="shared" si="61"/>
        <v>BABY</v>
      </c>
      <c r="CQ288" s="489">
        <f t="shared" si="62"/>
        <v>202448</v>
      </c>
      <c r="CR288" s="489">
        <f t="shared" si="63"/>
        <v>16475.876296000013</v>
      </c>
      <c r="CS288" s="847">
        <f t="shared" si="67"/>
        <v>8.1383250493954062E-2</v>
      </c>
      <c r="CV288" s="489">
        <f t="shared" si="65"/>
        <v>8195</v>
      </c>
      <c r="CW288" s="2" t="s">
        <v>6541</v>
      </c>
      <c r="CX288" s="2" t="s">
        <v>311</v>
      </c>
      <c r="CY288" s="2" t="s">
        <v>1681</v>
      </c>
      <c r="CZ288" s="572"/>
      <c r="DA288" s="489"/>
      <c r="DB288" s="2">
        <v>8186</v>
      </c>
      <c r="DC288" s="2" t="s">
        <v>6692</v>
      </c>
      <c r="DD288" s="489"/>
      <c r="DH288" s="2">
        <v>8600</v>
      </c>
      <c r="DI288" s="2" t="s">
        <v>6588</v>
      </c>
      <c r="DJ288" s="2">
        <v>2540676</v>
      </c>
      <c r="DK288" s="2">
        <v>89224.774071999709</v>
      </c>
      <c r="DL288" s="2">
        <v>3.5118517304843166E-2</v>
      </c>
      <c r="DN288" s="2">
        <v>8915</v>
      </c>
      <c r="DO288" s="2">
        <v>66698</v>
      </c>
      <c r="DP288" s="2">
        <v>2824.3817159999994</v>
      </c>
      <c r="DQ288" s="2">
        <v>4.2345823203094539E-2</v>
      </c>
      <c r="DT288" s="489">
        <f t="shared" si="64"/>
        <v>8185</v>
      </c>
      <c r="DU288" s="2" t="s">
        <v>6539</v>
      </c>
      <c r="DV288" s="2" t="s">
        <v>2578</v>
      </c>
      <c r="DW288" s="2" t="s">
        <v>6399</v>
      </c>
    </row>
    <row r="289" spans="1:127">
      <c r="A289" s="1610">
        <v>8904</v>
      </c>
      <c r="B289" s="1612" t="s">
        <v>365</v>
      </c>
      <c r="C289" s="909" t="str">
        <f t="shared" si="68"/>
        <v/>
      </c>
      <c r="D289" s="1278"/>
      <c r="E289" s="900"/>
      <c r="F289" s="900"/>
      <c r="G289" s="447"/>
      <c r="H289" s="447"/>
      <c r="I289"/>
      <c r="J289"/>
      <c r="K289"/>
      <c r="L289"/>
      <c r="M289"/>
      <c r="N289"/>
      <c r="O289" s="3"/>
      <c r="P289" s="3"/>
      <c r="Q289" s="3"/>
      <c r="R289" s="3"/>
      <c r="S289" s="3"/>
      <c r="T289" s="923"/>
      <c r="U289" s="923"/>
      <c r="V289" s="923"/>
      <c r="W289" s="923"/>
      <c r="X289" s="923"/>
      <c r="Y289" s="923"/>
      <c r="Z289" s="923"/>
      <c r="AA289" s="923"/>
      <c r="AB289" s="923"/>
      <c r="AC289" s="923"/>
      <c r="AD289" s="923"/>
      <c r="AG289" s="489" t="s">
        <v>4050</v>
      </c>
      <c r="AH289" t="s">
        <v>476</v>
      </c>
      <c r="AI289"/>
      <c r="AJ289" t="s">
        <v>1685</v>
      </c>
      <c r="AK289">
        <v>8517</v>
      </c>
      <c r="AL289" t="s">
        <v>6725</v>
      </c>
      <c r="AM289" t="s">
        <v>1639</v>
      </c>
      <c r="AN289" t="s">
        <v>1653</v>
      </c>
      <c r="AO289" s="1295" t="str">
        <f t="shared" si="58"/>
        <v>P</v>
      </c>
      <c r="AS289" s="489" t="s">
        <v>4128</v>
      </c>
      <c r="AT289" s="489">
        <v>2</v>
      </c>
      <c r="AU289" s="574"/>
      <c r="AV289" s="574"/>
      <c r="AW289" s="489"/>
      <c r="BB289" s="489" t="str">
        <f t="shared" si="59"/>
        <v>04 - Southwest</v>
      </c>
      <c r="BC289" s="1296" t="s">
        <v>5166</v>
      </c>
      <c r="BD289" s="1297" t="s">
        <v>5167</v>
      </c>
      <c r="BE289" s="1297" t="s">
        <v>5167</v>
      </c>
      <c r="BF289" s="829">
        <v>39799</v>
      </c>
      <c r="BH289" s="1299" t="s">
        <v>9313</v>
      </c>
      <c r="CN289" s="2">
        <v>8186</v>
      </c>
      <c r="CO289" s="489" t="str">
        <f t="shared" si="60"/>
        <v>LUXURY THROWS</v>
      </c>
      <c r="CP289" s="489" t="str">
        <f t="shared" si="61"/>
        <v>THRW</v>
      </c>
      <c r="CQ289" s="489">
        <f t="shared" si="62"/>
        <v>25511</v>
      </c>
      <c r="CR289" s="489">
        <f t="shared" si="63"/>
        <v>6085.6969990000025</v>
      </c>
      <c r="CS289" s="847">
        <f t="shared" si="67"/>
        <v>0.2385518795421584</v>
      </c>
      <c r="CV289" s="489">
        <f t="shared" si="65"/>
        <v>8196</v>
      </c>
      <c r="CW289" s="2" t="s">
        <v>6542</v>
      </c>
      <c r="CX289" s="2" t="s">
        <v>312</v>
      </c>
      <c r="CY289" s="2" t="s">
        <v>1681</v>
      </c>
      <c r="CZ289" s="572"/>
      <c r="DA289" s="489"/>
      <c r="DB289" s="2">
        <v>8190</v>
      </c>
      <c r="DC289" s="2" t="s">
        <v>6693</v>
      </c>
      <c r="DD289" s="489"/>
      <c r="DH289" s="2">
        <v>8700</v>
      </c>
      <c r="DI289" s="2" t="s">
        <v>6589</v>
      </c>
      <c r="DJ289" s="2">
        <v>153397</v>
      </c>
      <c r="DK289" s="2">
        <v>22110.096843999985</v>
      </c>
      <c r="DL289" s="2">
        <v>0.14413643581034821</v>
      </c>
      <c r="DN289" s="2">
        <v>8949</v>
      </c>
      <c r="DO289" s="2">
        <v>55152</v>
      </c>
      <c r="DP289" s="2">
        <v>120859.06202700001</v>
      </c>
      <c r="DQ289" s="2">
        <v>2.191381310324195</v>
      </c>
      <c r="DT289" s="489">
        <f t="shared" si="64"/>
        <v>8186</v>
      </c>
      <c r="DU289" s="2" t="s">
        <v>6691</v>
      </c>
      <c r="DV289" s="2" t="s">
        <v>6692</v>
      </c>
      <c r="DW289" s="2" t="s">
        <v>1683</v>
      </c>
    </row>
    <row r="290" spans="1:127">
      <c r="A290" s="1610">
        <v>8905</v>
      </c>
      <c r="B290" s="1612" t="s">
        <v>6242</v>
      </c>
      <c r="C290" s="909" t="str">
        <f t="shared" si="68"/>
        <v/>
      </c>
      <c r="D290" s="1278"/>
      <c r="E290" s="900"/>
      <c r="F290" s="900"/>
      <c r="G290" s="447"/>
      <c r="H290" s="447"/>
      <c r="I290"/>
      <c r="J290"/>
      <c r="K290"/>
      <c r="L290"/>
      <c r="M290"/>
      <c r="N290"/>
      <c r="O290" s="3"/>
      <c r="P290" s="3"/>
      <c r="Q290" s="3"/>
      <c r="R290" s="3"/>
      <c r="S290" s="3"/>
      <c r="T290" s="923"/>
      <c r="U290" s="923"/>
      <c r="V290" s="923"/>
      <c r="W290" s="923"/>
      <c r="X290" s="923"/>
      <c r="Y290" s="923"/>
      <c r="Z290" s="923"/>
      <c r="AA290" s="923"/>
      <c r="AB290" s="923"/>
      <c r="AC290" s="923"/>
      <c r="AD290" s="923"/>
      <c r="AG290" s="489" t="s">
        <v>4050</v>
      </c>
      <c r="AH290" t="s">
        <v>476</v>
      </c>
      <c r="AI290"/>
      <c r="AJ290" t="s">
        <v>1686</v>
      </c>
      <c r="AK290">
        <v>8520</v>
      </c>
      <c r="AL290" t="s">
        <v>6563</v>
      </c>
      <c r="AM290" t="s">
        <v>1639</v>
      </c>
      <c r="AN290" t="s">
        <v>1653</v>
      </c>
      <c r="AO290" s="1295" t="str">
        <f t="shared" si="58"/>
        <v>P</v>
      </c>
      <c r="AS290" s="489" t="s">
        <v>4525</v>
      </c>
      <c r="AT290" s="489">
        <v>2</v>
      </c>
      <c r="AU290" s="574"/>
      <c r="AV290" s="574"/>
      <c r="AW290" s="489"/>
      <c r="BB290" s="489" t="str">
        <f t="shared" si="59"/>
        <v>270 - SW STUDIES</v>
      </c>
      <c r="BC290" s="1296" t="s">
        <v>9601</v>
      </c>
      <c r="BD290" s="1297" t="s">
        <v>9602</v>
      </c>
      <c r="BE290" s="1297" t="s">
        <v>9603</v>
      </c>
      <c r="BF290" s="829">
        <v>44715</v>
      </c>
      <c r="BH290" s="1296" t="s">
        <v>5375</v>
      </c>
      <c r="CN290" s="2">
        <v>8190</v>
      </c>
      <c r="CO290" s="489" t="str">
        <f t="shared" si="60"/>
        <v>CHENILLE THROWS</v>
      </c>
      <c r="CP290" s="489" t="str">
        <f t="shared" si="61"/>
        <v>THRW</v>
      </c>
      <c r="CQ290" s="489">
        <f t="shared" si="62"/>
        <v>42275</v>
      </c>
      <c r="CR290" s="489">
        <f t="shared" si="63"/>
        <v>12735.248945000003</v>
      </c>
      <c r="CS290" s="847">
        <f t="shared" si="67"/>
        <v>0.30124775742164406</v>
      </c>
      <c r="CV290" s="489">
        <f t="shared" si="65"/>
        <v>8840</v>
      </c>
      <c r="CW290" s="2" t="s">
        <v>6601</v>
      </c>
      <c r="CX290" s="2" t="s">
        <v>351</v>
      </c>
      <c r="CY290" s="2" t="s">
        <v>1681</v>
      </c>
      <c r="CZ290" s="572"/>
      <c r="DA290" s="489"/>
      <c r="DB290" s="2">
        <v>8194</v>
      </c>
      <c r="DC290" s="2" t="s">
        <v>6695</v>
      </c>
      <c r="DD290" s="489"/>
      <c r="DH290" s="2">
        <v>8701</v>
      </c>
      <c r="DI290" s="2" t="s">
        <v>6590</v>
      </c>
      <c r="DJ290" s="2">
        <v>241770</v>
      </c>
      <c r="DK290" s="2">
        <v>23916.790766000013</v>
      </c>
      <c r="DL290" s="2">
        <v>9.8923732332382067E-2</v>
      </c>
      <c r="DN290" s="2">
        <v>8950</v>
      </c>
      <c r="DO290" s="2">
        <v>74076</v>
      </c>
      <c r="DP290" s="2">
        <v>125859.56104699997</v>
      </c>
      <c r="DQ290" s="2">
        <v>1.6990598985771366</v>
      </c>
      <c r="DT290" s="489">
        <f t="shared" si="64"/>
        <v>8190</v>
      </c>
      <c r="DU290" s="2" t="s">
        <v>6540</v>
      </c>
      <c r="DV290" s="2" t="s">
        <v>6693</v>
      </c>
      <c r="DW290" s="2" t="s">
        <v>1683</v>
      </c>
    </row>
    <row r="291" spans="1:127">
      <c r="A291" s="1610">
        <v>8907</v>
      </c>
      <c r="B291" s="1612" t="s">
        <v>366</v>
      </c>
      <c r="C291" s="909" t="str">
        <f t="shared" si="68"/>
        <v/>
      </c>
      <c r="D291" s="1278"/>
      <c r="E291" s="900"/>
      <c r="F291" s="900"/>
      <c r="G291" s="447"/>
      <c r="H291" s="447"/>
      <c r="I291"/>
      <c r="J291"/>
      <c r="K291"/>
      <c r="L291"/>
      <c r="M291"/>
      <c r="N291"/>
      <c r="O291" s="3"/>
      <c r="P291" s="3"/>
      <c r="Q291" s="3"/>
      <c r="R291" s="3"/>
      <c r="S291" s="3"/>
      <c r="T291" s="923"/>
      <c r="U291" s="923"/>
      <c r="V291" s="923"/>
      <c r="W291" s="923"/>
      <c r="X291" s="923"/>
      <c r="Y291" s="923"/>
      <c r="Z291" s="923"/>
      <c r="AA291" s="923"/>
      <c r="AB291" s="923"/>
      <c r="AC291" s="923"/>
      <c r="AD291" s="923"/>
      <c r="AG291" s="489" t="s">
        <v>4050</v>
      </c>
      <c r="AH291" t="s">
        <v>476</v>
      </c>
      <c r="AI291"/>
      <c r="AJ291" t="s">
        <v>1686</v>
      </c>
      <c r="AK291">
        <v>8521</v>
      </c>
      <c r="AL291" t="s">
        <v>6565</v>
      </c>
      <c r="AM291" t="s">
        <v>1639</v>
      </c>
      <c r="AN291" t="s">
        <v>1653</v>
      </c>
      <c r="AO291" s="1295" t="str">
        <f t="shared" si="58"/>
        <v>P</v>
      </c>
      <c r="AS291" s="489" t="s">
        <v>4534</v>
      </c>
      <c r="AT291" s="489">
        <v>2</v>
      </c>
      <c r="AU291" s="574"/>
      <c r="AV291" s="574"/>
      <c r="AW291" s="489"/>
      <c r="BB291" s="489" t="str">
        <f t="shared" si="59"/>
        <v>193 - SPICE MARKET</v>
      </c>
      <c r="BC291" s="1296" t="s">
        <v>8882</v>
      </c>
      <c r="BD291" s="1297" t="s">
        <v>8883</v>
      </c>
      <c r="BE291" s="1297" t="s">
        <v>8883</v>
      </c>
      <c r="BF291" s="829">
        <v>44389</v>
      </c>
      <c r="BH291" s="1299" t="s">
        <v>5658</v>
      </c>
      <c r="CN291" s="2">
        <v>8194</v>
      </c>
      <c r="CO291" s="489" t="str">
        <f t="shared" si="60"/>
        <v>SEASONALTHROWS</v>
      </c>
      <c r="CP291" s="489" t="str">
        <f t="shared" si="61"/>
        <v>THRW</v>
      </c>
      <c r="CQ291" s="489">
        <f t="shared" si="62"/>
        <v>49906</v>
      </c>
      <c r="CR291" s="489">
        <f t="shared" si="63"/>
        <v>22313.921770000001</v>
      </c>
      <c r="CS291" s="847">
        <f t="shared" si="67"/>
        <v>0.44711901915601332</v>
      </c>
      <c r="CV291" s="489">
        <f t="shared" si="65"/>
        <v>8842</v>
      </c>
      <c r="CW291" s="2" t="s">
        <v>6602</v>
      </c>
      <c r="CX291" s="2" t="s">
        <v>1622</v>
      </c>
      <c r="CY291" s="2" t="s">
        <v>1681</v>
      </c>
      <c r="CZ291" s="572"/>
      <c r="DA291" s="489"/>
      <c r="DB291" s="2">
        <v>8195</v>
      </c>
      <c r="DC291" s="2" t="s">
        <v>6655</v>
      </c>
      <c r="DD291" s="489"/>
      <c r="DH291" s="2">
        <v>8725</v>
      </c>
      <c r="DI291" s="2" t="s">
        <v>6591</v>
      </c>
      <c r="DJ291" s="2">
        <v>100429</v>
      </c>
      <c r="DK291" s="2">
        <v>59929.988237999991</v>
      </c>
      <c r="DL291" s="2">
        <v>0.59673986834480075</v>
      </c>
      <c r="DN291" s="2">
        <v>8951</v>
      </c>
      <c r="DO291" s="2">
        <v>18386</v>
      </c>
      <c r="DP291" s="2">
        <v>1479.1549710000006</v>
      </c>
      <c r="DQ291" s="2">
        <v>8.0450069128684909E-2</v>
      </c>
      <c r="DT291" s="489">
        <f t="shared" si="64"/>
        <v>8194</v>
      </c>
      <c r="DU291" s="2" t="s">
        <v>6694</v>
      </c>
      <c r="DV291" s="2" t="s">
        <v>6695</v>
      </c>
      <c r="DW291" s="2" t="s">
        <v>1683</v>
      </c>
    </row>
    <row r="292" spans="1:127">
      <c r="A292" s="1610">
        <v>8909</v>
      </c>
      <c r="B292" s="1612" t="s">
        <v>367</v>
      </c>
      <c r="C292" s="909" t="str">
        <f t="shared" si="68"/>
        <v/>
      </c>
      <c r="D292" s="1278"/>
      <c r="E292" s="900"/>
      <c r="F292" s="900"/>
      <c r="G292" s="447"/>
      <c r="H292" s="447"/>
      <c r="I292"/>
      <c r="J292"/>
      <c r="K292"/>
      <c r="L292"/>
      <c r="M292"/>
      <c r="N292"/>
      <c r="O292" s="3"/>
      <c r="P292" s="3"/>
      <c r="Q292" s="3"/>
      <c r="R292" s="3"/>
      <c r="S292" s="3"/>
      <c r="T292" s="923"/>
      <c r="U292" s="923"/>
      <c r="V292" s="923"/>
      <c r="W292" s="923"/>
      <c r="X292" s="923"/>
      <c r="Y292" s="923"/>
      <c r="Z292" s="923"/>
      <c r="AA292" s="923"/>
      <c r="AB292" s="923"/>
      <c r="AC292" s="923"/>
      <c r="AD292" s="923"/>
      <c r="AG292" s="489" t="s">
        <v>4050</v>
      </c>
      <c r="AH292" t="s">
        <v>476</v>
      </c>
      <c r="AI292"/>
      <c r="AJ292" t="s">
        <v>1686</v>
      </c>
      <c r="AK292">
        <v>8522</v>
      </c>
      <c r="AL292" t="s">
        <v>6567</v>
      </c>
      <c r="AM292" t="s">
        <v>1639</v>
      </c>
      <c r="AN292" t="s">
        <v>1653</v>
      </c>
      <c r="AO292" s="1295" t="str">
        <f t="shared" si="58"/>
        <v>P</v>
      </c>
      <c r="AS292" s="489" t="s">
        <v>4547</v>
      </c>
      <c r="AT292" s="489">
        <v>2</v>
      </c>
      <c r="AU292" s="574"/>
      <c r="AV292" s="574"/>
      <c r="AW292" s="489"/>
      <c r="BB292" s="489" t="str">
        <f t="shared" si="59"/>
        <v>240 - SPINNERS</v>
      </c>
      <c r="BC292" s="1299" t="s">
        <v>8958</v>
      </c>
      <c r="BD292" s="1298" t="s">
        <v>8485</v>
      </c>
      <c r="BE292" s="1298" t="s">
        <v>8485</v>
      </c>
      <c r="BF292" s="828">
        <v>44599</v>
      </c>
      <c r="BH292" s="1296" t="s">
        <v>9314</v>
      </c>
      <c r="CN292" s="2">
        <v>8195</v>
      </c>
      <c r="CO292" s="489" t="str">
        <f t="shared" si="60"/>
        <v>BLACKOUT ROOM DARKENING</v>
      </c>
      <c r="CP292" s="489" t="str">
        <f t="shared" si="61"/>
        <v>WIND</v>
      </c>
      <c r="CQ292" s="489">
        <f t="shared" si="62"/>
        <v>76706</v>
      </c>
      <c r="CR292" s="489">
        <f t="shared" si="63"/>
        <v>22747.07218700002</v>
      </c>
      <c r="CS292" s="847">
        <f t="shared" si="67"/>
        <v>0.29654879914217946</v>
      </c>
      <c r="CV292" s="489">
        <f t="shared" si="65"/>
        <v>6250</v>
      </c>
      <c r="CW292" s="2" t="s">
        <v>6459</v>
      </c>
      <c r="CX292" s="2" t="s">
        <v>267</v>
      </c>
      <c r="CY292" s="2" t="s">
        <v>1670</v>
      </c>
      <c r="CZ292" s="572"/>
      <c r="DA292" s="489"/>
      <c r="DB292" s="2">
        <v>8196</v>
      </c>
      <c r="DC292" s="2" t="s">
        <v>312</v>
      </c>
      <c r="DD292" s="489"/>
      <c r="DH292" s="2">
        <v>8740</v>
      </c>
      <c r="DI292" s="2" t="s">
        <v>6592</v>
      </c>
      <c r="DJ292" s="2">
        <v>287317</v>
      </c>
      <c r="DK292" s="2">
        <v>22291.541911999997</v>
      </c>
      <c r="DL292" s="2">
        <v>7.7585182610148365E-2</v>
      </c>
      <c r="DN292" s="2">
        <v>8952</v>
      </c>
      <c r="DO292" s="2">
        <v>45455</v>
      </c>
      <c r="DP292" s="2">
        <v>114239.714638</v>
      </c>
      <c r="DQ292" s="2">
        <v>2.5132485895501047</v>
      </c>
      <c r="DT292" s="489">
        <f t="shared" si="64"/>
        <v>8195</v>
      </c>
      <c r="DU292" s="2" t="s">
        <v>6541</v>
      </c>
      <c r="DV292" s="2" t="s">
        <v>6655</v>
      </c>
      <c r="DW292" s="2" t="s">
        <v>1681</v>
      </c>
    </row>
    <row r="293" spans="1:127">
      <c r="A293" s="1610">
        <v>8912</v>
      </c>
      <c r="B293" s="1612" t="s">
        <v>368</v>
      </c>
      <c r="C293" s="909" t="str">
        <f t="shared" si="68"/>
        <v/>
      </c>
      <c r="D293" s="1278"/>
      <c r="E293" s="900"/>
      <c r="F293" s="900"/>
      <c r="G293" s="447"/>
      <c r="H293" s="447"/>
      <c r="I293"/>
      <c r="J293"/>
      <c r="K293"/>
      <c r="L293"/>
      <c r="M293"/>
      <c r="N293"/>
      <c r="O293" s="3"/>
      <c r="P293" s="3"/>
      <c r="Q293" s="3"/>
      <c r="R293" s="3"/>
      <c r="S293" s="3"/>
      <c r="T293" s="923"/>
      <c r="U293" s="923"/>
      <c r="V293" s="923"/>
      <c r="W293" s="923"/>
      <c r="X293" s="923"/>
      <c r="Y293" s="923"/>
      <c r="Z293" s="923"/>
      <c r="AA293" s="923"/>
      <c r="AB293" s="923"/>
      <c r="AC293" s="923"/>
      <c r="AD293" s="923"/>
      <c r="AG293" s="489" t="s">
        <v>4050</v>
      </c>
      <c r="AH293" t="s">
        <v>476</v>
      </c>
      <c r="AI293"/>
      <c r="AJ293" t="s">
        <v>1686</v>
      </c>
      <c r="AK293">
        <v>8523</v>
      </c>
      <c r="AL293" t="s">
        <v>6569</v>
      </c>
      <c r="AM293" t="s">
        <v>1639</v>
      </c>
      <c r="AN293" t="s">
        <v>1653</v>
      </c>
      <c r="AO293" s="1295" t="str">
        <f t="shared" si="58"/>
        <v>P</v>
      </c>
      <c r="AS293" s="489" t="s">
        <v>4551</v>
      </c>
      <c r="AT293" s="489">
        <v>2</v>
      </c>
      <c r="AU293" s="574"/>
      <c r="AV293" s="574"/>
      <c r="AW293" s="489"/>
      <c r="BB293" s="489" t="str">
        <f t="shared" si="59"/>
        <v>350 - STARS</v>
      </c>
      <c r="BC293" s="1296" t="s">
        <v>9604</v>
      </c>
      <c r="BD293" s="1297" t="s">
        <v>9605</v>
      </c>
      <c r="BE293" s="1297" t="s">
        <v>9605</v>
      </c>
      <c r="BF293" s="829">
        <v>44848</v>
      </c>
      <c r="BH293" s="1299" t="s">
        <v>9315</v>
      </c>
      <c r="CN293" s="2">
        <v>8196</v>
      </c>
      <c r="CO293" s="489" t="str">
        <f t="shared" si="60"/>
        <v>WINDOW HARDWARE</v>
      </c>
      <c r="CP293" s="489" t="str">
        <f t="shared" si="61"/>
        <v>WIND</v>
      </c>
      <c r="CQ293" s="489">
        <f t="shared" si="62"/>
        <v>267519</v>
      </c>
      <c r="CR293" s="489">
        <f t="shared" si="63"/>
        <v>75288.015098000003</v>
      </c>
      <c r="CS293" s="847">
        <f t="shared" si="67"/>
        <v>0.28143053427233206</v>
      </c>
      <c r="CV293" s="489">
        <f t="shared" si="65"/>
        <v>6252</v>
      </c>
      <c r="CW293" s="2" t="s">
        <v>6460</v>
      </c>
      <c r="CX293" s="2" t="s">
        <v>268</v>
      </c>
      <c r="CY293" s="2" t="s">
        <v>1670</v>
      </c>
      <c r="CZ293" s="572"/>
      <c r="DA293" s="489"/>
      <c r="DB293" s="2">
        <v>8200</v>
      </c>
      <c r="DC293" s="2" t="s">
        <v>6544</v>
      </c>
      <c r="DD293" s="489"/>
      <c r="DH293" s="2">
        <v>8770</v>
      </c>
      <c r="DI293" s="2" t="s">
        <v>6593</v>
      </c>
      <c r="DJ293" s="2">
        <v>139840</v>
      </c>
      <c r="DK293" s="2">
        <v>14243.487217000011</v>
      </c>
      <c r="DL293" s="2">
        <v>0.10185560080806644</v>
      </c>
      <c r="DN293" s="2">
        <v>8957</v>
      </c>
      <c r="DO293" s="2">
        <v>22617</v>
      </c>
      <c r="DP293" s="2">
        <v>230912.30864099995</v>
      </c>
      <c r="DQ293" s="2">
        <v>10.209678942432681</v>
      </c>
      <c r="DT293" s="489">
        <f t="shared" si="64"/>
        <v>8196</v>
      </c>
      <c r="DU293" s="2" t="s">
        <v>6542</v>
      </c>
      <c r="DV293" s="2" t="s">
        <v>312</v>
      </c>
      <c r="DW293" s="2" t="s">
        <v>1681</v>
      </c>
    </row>
    <row r="294" spans="1:127">
      <c r="A294" s="1610">
        <v>8913</v>
      </c>
      <c r="B294" s="1612" t="s">
        <v>369</v>
      </c>
      <c r="C294" s="909" t="str">
        <f t="shared" si="68"/>
        <v/>
      </c>
      <c r="D294" s="1278"/>
      <c r="E294" s="900"/>
      <c r="F294" s="900"/>
      <c r="G294" s="447"/>
      <c r="H294" s="447"/>
      <c r="I294"/>
      <c r="J294"/>
      <c r="K294"/>
      <c r="L294"/>
      <c r="M294"/>
      <c r="N294"/>
      <c r="O294" s="3"/>
      <c r="P294" s="3"/>
      <c r="Q294" s="3"/>
      <c r="R294" s="3"/>
      <c r="S294" s="3"/>
      <c r="T294" s="923"/>
      <c r="U294" s="923"/>
      <c r="V294" s="923"/>
      <c r="W294" s="923"/>
      <c r="X294" s="923"/>
      <c r="Y294" s="923"/>
      <c r="Z294" s="923"/>
      <c r="AA294" s="923"/>
      <c r="AB294" s="923"/>
      <c r="AC294" s="923"/>
      <c r="AD294" s="923"/>
      <c r="AG294" s="489" t="s">
        <v>4050</v>
      </c>
      <c r="AH294" t="s">
        <v>476</v>
      </c>
      <c r="AI294"/>
      <c r="AJ294" t="s">
        <v>1685</v>
      </c>
      <c r="AK294">
        <v>8529</v>
      </c>
      <c r="AL294" t="s">
        <v>6726</v>
      </c>
      <c r="AM294" t="s">
        <v>1639</v>
      </c>
      <c r="AN294" t="s">
        <v>1653</v>
      </c>
      <c r="AO294" s="1295" t="str">
        <f t="shared" si="58"/>
        <v>P</v>
      </c>
      <c r="AS294" s="489" t="s">
        <v>4574</v>
      </c>
      <c r="AT294" s="489">
        <v>2</v>
      </c>
      <c r="AU294" s="574"/>
      <c r="AV294" s="574"/>
      <c r="AW294" s="489"/>
      <c r="BB294" s="489" t="str">
        <f t="shared" si="59"/>
        <v>360 - STATUE</v>
      </c>
      <c r="BC294" s="1299" t="s">
        <v>9606</v>
      </c>
      <c r="BD294" s="1298" t="s">
        <v>9607</v>
      </c>
      <c r="BE294" s="1298" t="s">
        <v>9607</v>
      </c>
      <c r="BF294" s="828">
        <v>44879</v>
      </c>
      <c r="BH294" s="1296" t="s">
        <v>5659</v>
      </c>
      <c r="CN294" s="2">
        <v>8200</v>
      </c>
      <c r="CO294" s="489" t="str">
        <f t="shared" si="60"/>
        <v>SOLID COMFORTERS</v>
      </c>
      <c r="CP294" s="489" t="str">
        <f t="shared" si="61"/>
        <v>BCOV</v>
      </c>
      <c r="CQ294" s="489">
        <f t="shared" si="62"/>
        <v>91462</v>
      </c>
      <c r="CR294" s="489">
        <f t="shared" si="63"/>
        <v>218725.61451199994</v>
      </c>
      <c r="CS294" s="847">
        <f t="shared" si="67"/>
        <v>2.3914370395574114</v>
      </c>
      <c r="CV294" s="489">
        <f t="shared" si="65"/>
        <v>6254</v>
      </c>
      <c r="CW294" s="2" t="s">
        <v>6461</v>
      </c>
      <c r="CX294" s="2" t="s">
        <v>269</v>
      </c>
      <c r="CY294" s="2" t="s">
        <v>1670</v>
      </c>
      <c r="CZ294" s="572"/>
      <c r="DA294" s="489"/>
      <c r="DB294" s="2">
        <v>8220</v>
      </c>
      <c r="DC294" s="2" t="s">
        <v>6670</v>
      </c>
      <c r="DD294" s="489"/>
      <c r="DH294" s="2">
        <v>8788</v>
      </c>
      <c r="DI294" s="2" t="s">
        <v>6594</v>
      </c>
      <c r="DJ294" s="2">
        <v>9428</v>
      </c>
      <c r="DK294" s="2">
        <v>650.01427299999989</v>
      </c>
      <c r="DL294" s="2">
        <v>6.8945086232498926E-2</v>
      </c>
      <c r="DN294" s="2">
        <v>8959</v>
      </c>
      <c r="DO294" s="2">
        <v>108219</v>
      </c>
      <c r="DP294" s="2">
        <v>12506.575887999996</v>
      </c>
      <c r="DQ294" s="2">
        <v>0.11556728382261891</v>
      </c>
      <c r="DT294" s="489">
        <f t="shared" si="64"/>
        <v>8200</v>
      </c>
      <c r="DU294" s="2" t="s">
        <v>6543</v>
      </c>
      <c r="DV294" s="2" t="s">
        <v>6544</v>
      </c>
      <c r="DW294" s="2" t="s">
        <v>1679</v>
      </c>
    </row>
    <row r="295" spans="1:127">
      <c r="A295" s="1610">
        <v>8914</v>
      </c>
      <c r="B295" s="1612" t="s">
        <v>370</v>
      </c>
      <c r="C295" s="909" t="str">
        <f t="shared" si="68"/>
        <v/>
      </c>
      <c r="D295" s="1278"/>
      <c r="E295" s="900"/>
      <c r="F295" s="900"/>
      <c r="G295" s="447"/>
      <c r="H295" s="447"/>
      <c r="I295"/>
      <c r="J295"/>
      <c r="K295"/>
      <c r="L295"/>
      <c r="M295"/>
      <c r="N295"/>
      <c r="O295" s="3"/>
      <c r="P295" s="3"/>
      <c r="Q295" s="3"/>
      <c r="R295" s="3"/>
      <c r="S295" s="3"/>
      <c r="T295" s="923"/>
      <c r="U295" s="923"/>
      <c r="V295" s="923"/>
      <c r="W295" s="923"/>
      <c r="X295" s="923"/>
      <c r="Y295" s="923"/>
      <c r="Z295" s="923"/>
      <c r="AA295" s="923"/>
      <c r="AB295" s="923"/>
      <c r="AC295" s="923"/>
      <c r="AD295" s="923"/>
      <c r="AG295" s="489" t="s">
        <v>4050</v>
      </c>
      <c r="AH295" t="s">
        <v>476</v>
      </c>
      <c r="AI295"/>
      <c r="AJ295" t="s">
        <v>1687</v>
      </c>
      <c r="AK295">
        <v>8531</v>
      </c>
      <c r="AL295" t="s">
        <v>323</v>
      </c>
      <c r="AM295" t="s">
        <v>1639</v>
      </c>
      <c r="AN295" t="s">
        <v>1653</v>
      </c>
      <c r="AO295" s="1295" t="str">
        <f t="shared" si="58"/>
        <v>P</v>
      </c>
      <c r="AS295" s="489" t="s">
        <v>4586</v>
      </c>
      <c r="AT295" s="489">
        <v>2</v>
      </c>
      <c r="AU295" s="574"/>
      <c r="AV295" s="574"/>
      <c r="AW295" s="489"/>
      <c r="BB295" s="489" t="str">
        <f t="shared" si="59"/>
        <v>91 - STRIPE</v>
      </c>
      <c r="BC295" s="1296" t="s">
        <v>6862</v>
      </c>
      <c r="BD295" s="1297" t="s">
        <v>8302</v>
      </c>
      <c r="BE295" s="1297" t="s">
        <v>8302</v>
      </c>
      <c r="BF295" s="829">
        <v>44008</v>
      </c>
      <c r="BH295" s="1299" t="s">
        <v>8380</v>
      </c>
      <c r="CN295" s="2">
        <v>8220</v>
      </c>
      <c r="CO295" s="489" t="str">
        <f t="shared" si="60"/>
        <v>BED IN A BAG</v>
      </c>
      <c r="CP295" s="489" t="str">
        <f t="shared" si="61"/>
        <v>BCOV</v>
      </c>
      <c r="CQ295" s="489">
        <f t="shared" si="62"/>
        <v>16702</v>
      </c>
      <c r="CR295" s="489">
        <f t="shared" si="63"/>
        <v>43448.227310000002</v>
      </c>
      <c r="CS295" s="847">
        <f t="shared" si="67"/>
        <v>2.6013787157226682</v>
      </c>
      <c r="CV295" s="489">
        <f t="shared" si="65"/>
        <v>6255</v>
      </c>
      <c r="CW295" s="2" t="s">
        <v>6462</v>
      </c>
      <c r="CX295" s="2" t="s">
        <v>270</v>
      </c>
      <c r="CY295" s="2" t="s">
        <v>1670</v>
      </c>
      <c r="CZ295" s="572"/>
      <c r="DA295" s="489"/>
      <c r="DB295" s="2">
        <v>8221</v>
      </c>
      <c r="DC295" s="2" t="s">
        <v>6672</v>
      </c>
      <c r="DD295" s="489"/>
      <c r="DH295" s="2">
        <v>8790</v>
      </c>
      <c r="DI295" s="2" t="s">
        <v>6595</v>
      </c>
      <c r="DJ295" s="2">
        <v>68558</v>
      </c>
      <c r="DK295" s="2">
        <v>5048.0368150000013</v>
      </c>
      <c r="DL295" s="2">
        <v>7.3631623078269509E-2</v>
      </c>
      <c r="DN295" s="2">
        <v>8964</v>
      </c>
      <c r="DO295" s="2">
        <v>5336</v>
      </c>
      <c r="DP295" s="2">
        <v>306.67894000000001</v>
      </c>
      <c r="DQ295" s="2">
        <v>5.7473564467766122E-2</v>
      </c>
      <c r="DT295" s="489">
        <f t="shared" si="64"/>
        <v>8220</v>
      </c>
      <c r="DU295" s="2" t="s">
        <v>6669</v>
      </c>
      <c r="DV295" s="2" t="s">
        <v>6670</v>
      </c>
      <c r="DW295" s="2" t="s">
        <v>1679</v>
      </c>
    </row>
    <row r="296" spans="1:127">
      <c r="A296" s="1610">
        <v>8915</v>
      </c>
      <c r="B296" s="1612" t="s">
        <v>8767</v>
      </c>
      <c r="C296" s="909" t="str">
        <f t="shared" si="68"/>
        <v/>
      </c>
      <c r="D296" s="1278"/>
      <c r="E296" s="900"/>
      <c r="F296" s="900"/>
      <c r="G296" s="447"/>
      <c r="H296" s="447"/>
      <c r="I296"/>
      <c r="J296"/>
      <c r="K296"/>
      <c r="L296"/>
      <c r="M296"/>
      <c r="N296"/>
      <c r="O296" s="3"/>
      <c r="P296" s="3"/>
      <c r="Q296" s="3"/>
      <c r="R296" s="3"/>
      <c r="S296" s="3"/>
      <c r="T296" s="923"/>
      <c r="U296" s="923"/>
      <c r="V296" s="923"/>
      <c r="W296" s="923"/>
      <c r="X296" s="923"/>
      <c r="Y296" s="923"/>
      <c r="Z296" s="923"/>
      <c r="AA296" s="923"/>
      <c r="AB296" s="923"/>
      <c r="AC296" s="923"/>
      <c r="AD296" s="923"/>
      <c r="AG296" s="489" t="s">
        <v>4050</v>
      </c>
      <c r="AH296" t="s">
        <v>476</v>
      </c>
      <c r="AI296"/>
      <c r="AJ296" t="s">
        <v>1687</v>
      </c>
      <c r="AK296">
        <v>8532</v>
      </c>
      <c r="AL296" t="s">
        <v>324</v>
      </c>
      <c r="AM296" t="s">
        <v>1639</v>
      </c>
      <c r="AN296" t="s">
        <v>1653</v>
      </c>
      <c r="AO296" s="1295" t="str">
        <f t="shared" si="58"/>
        <v>P</v>
      </c>
      <c r="AS296" s="489" t="s">
        <v>4604</v>
      </c>
      <c r="AT296" s="489">
        <v>2</v>
      </c>
      <c r="AU296" s="574"/>
      <c r="AV296" s="574"/>
      <c r="AW296" s="489"/>
      <c r="BB296" s="489" t="str">
        <f t="shared" si="59"/>
        <v>168 - STRIPES</v>
      </c>
      <c r="BC296" s="1296" t="s">
        <v>8823</v>
      </c>
      <c r="BD296" s="1297" t="s">
        <v>8824</v>
      </c>
      <c r="BE296" s="1297" t="s">
        <v>8824</v>
      </c>
      <c r="BF296" s="829">
        <v>44320</v>
      </c>
      <c r="BH296" s="1296" t="s">
        <v>5376</v>
      </c>
      <c r="CN296" s="2">
        <v>8221</v>
      </c>
      <c r="CO296" s="489" t="str">
        <f t="shared" si="60"/>
        <v>KIDS BEDDING</v>
      </c>
      <c r="CP296" s="489" t="str">
        <f t="shared" si="61"/>
        <v>BCOV</v>
      </c>
      <c r="CQ296" s="489">
        <f t="shared" si="62"/>
        <v>12930</v>
      </c>
      <c r="CR296" s="489">
        <f t="shared" si="63"/>
        <v>22239.852615999996</v>
      </c>
      <c r="CS296" s="847">
        <f t="shared" si="67"/>
        <v>1.7200195372003091</v>
      </c>
      <c r="CV296" s="489">
        <f t="shared" si="65"/>
        <v>6103</v>
      </c>
      <c r="CW296" s="2" t="s">
        <v>6422</v>
      </c>
      <c r="CX296" s="2" t="s">
        <v>1598</v>
      </c>
      <c r="CY296" s="2" t="s">
        <v>4049</v>
      </c>
      <c r="CZ296" s="572"/>
      <c r="DA296" s="489"/>
      <c r="DB296" s="2">
        <v>8226</v>
      </c>
      <c r="DC296" s="2" t="s">
        <v>6711</v>
      </c>
      <c r="DD296" s="489"/>
      <c r="DH296" s="2">
        <v>8792</v>
      </c>
      <c r="DI296" s="2" t="s">
        <v>6596</v>
      </c>
      <c r="DJ296" s="2">
        <v>36597</v>
      </c>
      <c r="DK296" s="2">
        <v>4925.3774519999988</v>
      </c>
      <c r="DL296" s="2">
        <v>0.1345841859168784</v>
      </c>
      <c r="DN296" s="2">
        <v>8989</v>
      </c>
      <c r="DO296" s="2">
        <v>492673</v>
      </c>
      <c r="DP296" s="2">
        <v>186257.76084999996</v>
      </c>
      <c r="DQ296" s="2">
        <v>0.37805554769593619</v>
      </c>
      <c r="DT296" s="489">
        <f t="shared" si="64"/>
        <v>8221</v>
      </c>
      <c r="DU296" s="2" t="s">
        <v>6671</v>
      </c>
      <c r="DV296" s="2" t="s">
        <v>6672</v>
      </c>
      <c r="DW296" s="2" t="s">
        <v>1679</v>
      </c>
    </row>
    <row r="297" spans="1:127">
      <c r="A297" s="1610">
        <v>8916</v>
      </c>
      <c r="B297" s="1612" t="s">
        <v>8692</v>
      </c>
      <c r="C297" s="909" t="str">
        <f t="shared" si="68"/>
        <v/>
      </c>
      <c r="D297" s="1278"/>
      <c r="E297" s="900"/>
      <c r="F297" s="900"/>
      <c r="G297" s="447"/>
      <c r="H297" s="447"/>
      <c r="I297"/>
      <c r="J297"/>
      <c r="K297"/>
      <c r="L297"/>
      <c r="M297"/>
      <c r="N297"/>
      <c r="O297" s="3"/>
      <c r="P297" s="3"/>
      <c r="Q297" s="3"/>
      <c r="R297" s="3"/>
      <c r="S297" s="3"/>
      <c r="T297" s="923"/>
      <c r="U297" s="923"/>
      <c r="V297" s="923"/>
      <c r="W297" s="923"/>
      <c r="X297" s="923"/>
      <c r="Y297" s="923"/>
      <c r="Z297" s="923"/>
      <c r="AA297" s="923"/>
      <c r="AB297" s="923"/>
      <c r="AC297" s="923"/>
      <c r="AD297" s="923"/>
      <c r="AG297" s="489" t="s">
        <v>4050</v>
      </c>
      <c r="AH297" t="s">
        <v>476</v>
      </c>
      <c r="AI297"/>
      <c r="AJ297" t="s">
        <v>1687</v>
      </c>
      <c r="AK297">
        <v>8535</v>
      </c>
      <c r="AL297" t="s">
        <v>2350</v>
      </c>
      <c r="AM297" t="s">
        <v>8722</v>
      </c>
      <c r="AN297" t="s">
        <v>2375</v>
      </c>
      <c r="AO297" s="1295" t="str">
        <f t="shared" si="58"/>
        <v>M</v>
      </c>
      <c r="AS297" s="489" t="s">
        <v>3380</v>
      </c>
      <c r="AT297" s="489">
        <v>2</v>
      </c>
      <c r="AU297" s="574"/>
      <c r="AV297" s="574"/>
      <c r="AW297" s="489"/>
      <c r="BB297" s="489" t="str">
        <f t="shared" si="59"/>
        <v>124 - STYLING</v>
      </c>
      <c r="BC297" s="1299" t="s">
        <v>8261</v>
      </c>
      <c r="BD297" s="1298" t="s">
        <v>8262</v>
      </c>
      <c r="BE297" s="1298" t="s">
        <v>8262</v>
      </c>
      <c r="BF297" s="828">
        <v>44084</v>
      </c>
      <c r="BH297" s="1299" t="s">
        <v>5660</v>
      </c>
      <c r="CN297" s="2">
        <v>8226</v>
      </c>
      <c r="CO297" s="489" t="str">
        <f t="shared" si="60"/>
        <v>DOWN ALT MICROFIBER COMF</v>
      </c>
      <c r="CP297" s="489" t="str">
        <f t="shared" si="61"/>
        <v>DOWN</v>
      </c>
      <c r="CQ297" s="489">
        <f t="shared" si="62"/>
        <v>21246</v>
      </c>
      <c r="CR297" s="489">
        <f t="shared" si="63"/>
        <v>33752.894645000008</v>
      </c>
      <c r="CS297" s="847">
        <f t="shared" si="67"/>
        <v>1.5886705565753556</v>
      </c>
      <c r="CV297" s="489">
        <f t="shared" si="65"/>
        <v>6104</v>
      </c>
      <c r="CW297" s="2" t="s">
        <v>6423</v>
      </c>
      <c r="CX297" s="2" t="s">
        <v>1599</v>
      </c>
      <c r="CY297" s="2" t="s">
        <v>4049</v>
      </c>
      <c r="CZ297" s="572"/>
      <c r="DA297" s="489"/>
      <c r="DB297" s="2">
        <v>8227</v>
      </c>
      <c r="DC297" s="2" t="s">
        <v>6713</v>
      </c>
      <c r="DD297" s="489"/>
      <c r="DH297" s="2">
        <v>8795</v>
      </c>
      <c r="DI297" s="2" t="s">
        <v>6597</v>
      </c>
      <c r="DJ297" s="2">
        <v>73348</v>
      </c>
      <c r="DK297" s="2">
        <v>5188.1880949999986</v>
      </c>
      <c r="DL297" s="2">
        <v>7.0733872702732167E-2</v>
      </c>
      <c r="DN297" s="2">
        <v>9104</v>
      </c>
      <c r="DO297" s="2">
        <v>613624</v>
      </c>
      <c r="DP297" s="2">
        <v>45670.845982000057</v>
      </c>
      <c r="DQ297" s="2">
        <v>7.4428063410166584E-2</v>
      </c>
      <c r="DT297" s="489">
        <f t="shared" si="64"/>
        <v>8226</v>
      </c>
      <c r="DU297" s="2" t="s">
        <v>6710</v>
      </c>
      <c r="DV297" s="2" t="s">
        <v>6711</v>
      </c>
      <c r="DW297" s="2" t="s">
        <v>1684</v>
      </c>
    </row>
    <row r="298" spans="1:127">
      <c r="A298" s="1610">
        <v>8949</v>
      </c>
      <c r="B298" s="1612" t="s">
        <v>8681</v>
      </c>
      <c r="C298" s="909" t="str">
        <f t="shared" si="68"/>
        <v/>
      </c>
      <c r="D298" s="1278"/>
      <c r="E298" s="900"/>
      <c r="F298" s="900"/>
      <c r="G298" s="447"/>
      <c r="H298" s="447"/>
      <c r="I298"/>
      <c r="J298"/>
      <c r="K298"/>
      <c r="L298"/>
      <c r="M298"/>
      <c r="N298"/>
      <c r="O298" s="3"/>
      <c r="P298" s="3"/>
      <c r="Q298" s="3"/>
      <c r="R298" s="3"/>
      <c r="S298" s="3"/>
      <c r="T298" s="923"/>
      <c r="U298" s="923"/>
      <c r="V298" s="923"/>
      <c r="W298" s="923"/>
      <c r="X298" s="923"/>
      <c r="Y298" s="923"/>
      <c r="Z298" s="923"/>
      <c r="AA298" s="923"/>
      <c r="AB298" s="923"/>
      <c r="AC298" s="923"/>
      <c r="AD298" s="923"/>
      <c r="AG298" s="489" t="s">
        <v>4050</v>
      </c>
      <c r="AH298" t="s">
        <v>476</v>
      </c>
      <c r="AI298"/>
      <c r="AJ298" t="s">
        <v>1675</v>
      </c>
      <c r="AK298">
        <v>8540</v>
      </c>
      <c r="AL298" t="s">
        <v>325</v>
      </c>
      <c r="AM298" t="s">
        <v>1639</v>
      </c>
      <c r="AN298" t="s">
        <v>1653</v>
      </c>
      <c r="AO298" s="1295" t="str">
        <f t="shared" si="58"/>
        <v>P</v>
      </c>
      <c r="AS298" s="489" t="s">
        <v>3390</v>
      </c>
      <c r="AT298" s="489">
        <v>2</v>
      </c>
      <c r="AU298" s="574"/>
      <c r="AV298" s="574"/>
      <c r="AW298" s="489"/>
      <c r="BB298" s="489" t="str">
        <f t="shared" si="59"/>
        <v>302 - SUCCULENTS</v>
      </c>
      <c r="BC298" s="1299" t="s">
        <v>9608</v>
      </c>
      <c r="BD298" s="1298" t="s">
        <v>9440</v>
      </c>
      <c r="BE298" s="1298" t="s">
        <v>9440</v>
      </c>
      <c r="BF298" s="828">
        <v>44770</v>
      </c>
      <c r="BH298" s="1296" t="s">
        <v>5661</v>
      </c>
      <c r="CN298" s="2">
        <v>8227</v>
      </c>
      <c r="CO298" s="489" t="str">
        <f t="shared" si="60"/>
        <v>LUXURY DOWN COMFORTER</v>
      </c>
      <c r="CP298" s="489" t="str">
        <f t="shared" si="61"/>
        <v>DOWN</v>
      </c>
      <c r="CQ298" s="489">
        <f t="shared" si="62"/>
        <v>1360</v>
      </c>
      <c r="CR298" s="489">
        <f t="shared" si="63"/>
        <v>1459.4546620000001</v>
      </c>
      <c r="CS298" s="847">
        <f t="shared" si="67"/>
        <v>1.0731284279411766</v>
      </c>
      <c r="CV298" s="489">
        <f t="shared" si="65"/>
        <v>6105</v>
      </c>
      <c r="CW298" s="2" t="s">
        <v>6424</v>
      </c>
      <c r="CX298" s="2" t="s">
        <v>1600</v>
      </c>
      <c r="CY298" s="2" t="s">
        <v>4049</v>
      </c>
      <c r="CZ298" s="572"/>
      <c r="DA298" s="489"/>
      <c r="DB298" s="2">
        <v>8240</v>
      </c>
      <c r="DC298" s="2" t="s">
        <v>313</v>
      </c>
      <c r="DD298" s="489"/>
      <c r="DH298" s="2">
        <v>8796</v>
      </c>
      <c r="DI298" s="2" t="s">
        <v>6598</v>
      </c>
      <c r="DJ298" s="2">
        <v>11763</v>
      </c>
      <c r="DK298" s="2">
        <v>429.93176799999992</v>
      </c>
      <c r="DL298" s="2">
        <v>3.6549499957493826E-2</v>
      </c>
      <c r="DN298" s="2">
        <v>9121</v>
      </c>
      <c r="DO298" s="2">
        <v>393500</v>
      </c>
      <c r="DP298" s="2">
        <v>11985.564374000014</v>
      </c>
      <c r="DQ298" s="2">
        <v>3.0458867532401561E-2</v>
      </c>
      <c r="DT298" s="489">
        <f t="shared" si="64"/>
        <v>8227</v>
      </c>
      <c r="DU298" s="2" t="s">
        <v>6712</v>
      </c>
      <c r="DV298" s="2" t="s">
        <v>6713</v>
      </c>
      <c r="DW298" s="2" t="s">
        <v>1684</v>
      </c>
    </row>
    <row r="299" spans="1:127">
      <c r="A299" s="1610">
        <v>8950</v>
      </c>
      <c r="B299" s="1612" t="s">
        <v>8682</v>
      </c>
      <c r="C299" s="909" t="str">
        <f t="shared" si="68"/>
        <v/>
      </c>
      <c r="D299" s="1278"/>
      <c r="E299" s="900"/>
      <c r="F299" s="900"/>
      <c r="G299" s="447"/>
      <c r="H299" s="447"/>
      <c r="I299"/>
      <c r="J299"/>
      <c r="K299"/>
      <c r="L299"/>
      <c r="M299"/>
      <c r="N299"/>
      <c r="O299" s="3"/>
      <c r="P299" s="3"/>
      <c r="Q299" s="3"/>
      <c r="R299" s="3"/>
      <c r="S299" s="3"/>
      <c r="T299" s="923"/>
      <c r="U299" s="923"/>
      <c r="V299" s="923"/>
      <c r="W299" s="923"/>
      <c r="X299" s="923"/>
      <c r="Y299" s="923"/>
      <c r="Z299" s="923"/>
      <c r="AA299" s="923"/>
      <c r="AB299" s="923"/>
      <c r="AC299" s="923"/>
      <c r="AD299" s="923"/>
      <c r="AG299" s="489" t="s">
        <v>4050</v>
      </c>
      <c r="AH299" t="s">
        <v>476</v>
      </c>
      <c r="AI299"/>
      <c r="AJ299" t="s">
        <v>1675</v>
      </c>
      <c r="AK299">
        <v>8541</v>
      </c>
      <c r="AL299" t="s">
        <v>326</v>
      </c>
      <c r="AM299" t="s">
        <v>1639</v>
      </c>
      <c r="AN299" t="s">
        <v>1653</v>
      </c>
      <c r="AO299" s="1295" t="str">
        <f t="shared" si="58"/>
        <v>P</v>
      </c>
      <c r="AS299" s="489" t="s">
        <v>3406</v>
      </c>
      <c r="AT299" s="489">
        <v>2</v>
      </c>
      <c r="AU299" s="574"/>
      <c r="AV299" s="574"/>
      <c r="AW299" s="489"/>
      <c r="BB299" s="489" t="str">
        <f t="shared" si="59"/>
        <v>115 - SUITCASE</v>
      </c>
      <c r="BC299" s="1299" t="s">
        <v>8243</v>
      </c>
      <c r="BD299" s="1298" t="s">
        <v>5884</v>
      </c>
      <c r="BE299" s="1298" t="s">
        <v>5884</v>
      </c>
      <c r="BF299" s="828">
        <v>44069</v>
      </c>
      <c r="BH299" s="1299" t="s">
        <v>5662</v>
      </c>
      <c r="CN299" s="2">
        <v>8240</v>
      </c>
      <c r="CO299" s="489" t="str">
        <f t="shared" si="60"/>
        <v>DOWN COMF</v>
      </c>
      <c r="CP299" s="489" t="str">
        <f t="shared" si="61"/>
        <v>DOWN</v>
      </c>
      <c r="CQ299" s="489">
        <f t="shared" si="62"/>
        <v>24681</v>
      </c>
      <c r="CR299" s="489">
        <f t="shared" si="63"/>
        <v>39504.197276999985</v>
      </c>
      <c r="CS299" s="847">
        <f t="shared" si="67"/>
        <v>1.6005914378266677</v>
      </c>
      <c r="CV299" s="489">
        <f t="shared" si="65"/>
        <v>6107</v>
      </c>
      <c r="CW299" s="2" t="s">
        <v>6425</v>
      </c>
      <c r="CX299" s="2" t="s">
        <v>1601</v>
      </c>
      <c r="CY299" s="2" t="s">
        <v>4049</v>
      </c>
      <c r="CZ299" s="572"/>
      <c r="DA299" s="489"/>
      <c r="DB299" s="2">
        <v>8241</v>
      </c>
      <c r="DC299" s="2" t="s">
        <v>6547</v>
      </c>
      <c r="DD299" s="489"/>
      <c r="DH299" s="2">
        <v>8797</v>
      </c>
      <c r="DI299" s="2" t="s">
        <v>6599</v>
      </c>
      <c r="DJ299" s="2">
        <v>70722</v>
      </c>
      <c r="DK299" s="2">
        <v>7879.6685909999997</v>
      </c>
      <c r="DL299" s="2">
        <v>0.11141750220581996</v>
      </c>
      <c r="DN299" s="2" t="e">
        <v>#VALUE!</v>
      </c>
      <c r="DO299" s="2">
        <v>133802833</v>
      </c>
      <c r="DP299" s="2">
        <v>24692783.143629018</v>
      </c>
      <c r="DQ299" s="2">
        <v>0.18454604129068791</v>
      </c>
      <c r="DT299" s="489">
        <f t="shared" si="64"/>
        <v>8240</v>
      </c>
      <c r="DU299" s="2" t="s">
        <v>6545</v>
      </c>
      <c r="DV299" s="2" t="s">
        <v>313</v>
      </c>
      <c r="DW299" s="2" t="s">
        <v>1684</v>
      </c>
    </row>
    <row r="300" spans="1:127">
      <c r="A300" s="1610">
        <v>8951</v>
      </c>
      <c r="B300" s="1612" t="s">
        <v>6652</v>
      </c>
      <c r="C300" s="909" t="str">
        <f t="shared" si="68"/>
        <v/>
      </c>
      <c r="D300" s="1278"/>
      <c r="E300" s="900"/>
      <c r="F300" s="900"/>
      <c r="G300" s="447"/>
      <c r="H300" s="447"/>
      <c r="I300"/>
      <c r="J300"/>
      <c r="K300"/>
      <c r="L300"/>
      <c r="M300"/>
      <c r="N300"/>
      <c r="O300" s="3"/>
      <c r="P300" s="3"/>
      <c r="Q300" s="3"/>
      <c r="R300" s="3"/>
      <c r="S300" s="3"/>
      <c r="T300" s="923"/>
      <c r="U300" s="923"/>
      <c r="V300" s="923"/>
      <c r="W300" s="923"/>
      <c r="X300" s="923"/>
      <c r="Y300" s="923"/>
      <c r="Z300" s="923"/>
      <c r="AA300" s="923"/>
      <c r="AB300" s="923"/>
      <c r="AC300" s="923"/>
      <c r="AD300" s="923"/>
      <c r="AG300" s="489" t="s">
        <v>4050</v>
      </c>
      <c r="AH300" t="s">
        <v>476</v>
      </c>
      <c r="AI300"/>
      <c r="AJ300" t="s">
        <v>1675</v>
      </c>
      <c r="AK300">
        <v>8543</v>
      </c>
      <c r="AL300" t="s">
        <v>327</v>
      </c>
      <c r="AM300" t="s">
        <v>1639</v>
      </c>
      <c r="AN300" t="s">
        <v>1653</v>
      </c>
      <c r="AO300" s="1295" t="str">
        <f t="shared" si="58"/>
        <v>P</v>
      </c>
      <c r="AS300" s="489" t="s">
        <v>4650</v>
      </c>
      <c r="AT300" s="489">
        <v>2</v>
      </c>
      <c r="AU300" s="574"/>
      <c r="AV300" s="574"/>
      <c r="AW300" s="489"/>
      <c r="BB300" s="489" t="str">
        <f t="shared" si="59"/>
        <v>340 - SUMMER BBQ</v>
      </c>
      <c r="BC300" s="1299" t="s">
        <v>9609</v>
      </c>
      <c r="BD300" s="1298" t="s">
        <v>9610</v>
      </c>
      <c r="BE300" s="1298" t="s">
        <v>9611</v>
      </c>
      <c r="BF300" s="828">
        <v>44813</v>
      </c>
      <c r="BH300" s="1296" t="s">
        <v>8381</v>
      </c>
      <c r="CN300" s="2">
        <v>8241</v>
      </c>
      <c r="CO300" s="489" t="str">
        <f t="shared" si="60"/>
        <v>PRINT COMFORTERS</v>
      </c>
      <c r="CP300" s="489" t="str">
        <f t="shared" si="61"/>
        <v>BCOV</v>
      </c>
      <c r="CQ300" s="489">
        <f t="shared" si="62"/>
        <v>174160</v>
      </c>
      <c r="CR300" s="489">
        <f t="shared" si="63"/>
        <v>535097.88767600013</v>
      </c>
      <c r="CS300" s="847">
        <f t="shared" si="67"/>
        <v>3.072449975172256</v>
      </c>
      <c r="CV300" s="489">
        <f t="shared" si="65"/>
        <v>6108</v>
      </c>
      <c r="CW300" s="2" t="s">
        <v>6426</v>
      </c>
      <c r="CX300" s="2" t="s">
        <v>2349</v>
      </c>
      <c r="CY300" s="2" t="s">
        <v>4049</v>
      </c>
      <c r="CZ300" s="572"/>
      <c r="DA300" s="489"/>
      <c r="DB300" s="2">
        <v>8251</v>
      </c>
      <c r="DC300" s="2" t="s">
        <v>1619</v>
      </c>
      <c r="DD300" s="489"/>
      <c r="DH300" s="2">
        <v>8799</v>
      </c>
      <c r="DI300" s="2" t="s">
        <v>6600</v>
      </c>
      <c r="DJ300" s="2">
        <v>42677</v>
      </c>
      <c r="DK300" s="2">
        <v>2718.8237500000009</v>
      </c>
      <c r="DL300" s="2">
        <v>6.3707002600932608E-2</v>
      </c>
      <c r="DT300" s="489">
        <f t="shared" si="64"/>
        <v>8241</v>
      </c>
      <c r="DU300" s="2" t="s">
        <v>6546</v>
      </c>
      <c r="DV300" s="2" t="s">
        <v>6547</v>
      </c>
      <c r="DW300" s="2" t="s">
        <v>1679</v>
      </c>
    </row>
    <row r="301" spans="1:127">
      <c r="A301" s="1610">
        <v>8952</v>
      </c>
      <c r="B301" s="1612" t="s">
        <v>8683</v>
      </c>
      <c r="C301" s="909" t="str">
        <f t="shared" si="68"/>
        <v/>
      </c>
      <c r="D301" s="1278"/>
      <c r="E301" s="900"/>
      <c r="F301" s="900"/>
      <c r="G301" s="447"/>
      <c r="H301" s="447"/>
      <c r="I301"/>
      <c r="J301"/>
      <c r="K301"/>
      <c r="L301"/>
      <c r="M301"/>
      <c r="N301"/>
      <c r="O301" s="3"/>
      <c r="P301" s="3"/>
      <c r="Q301" s="3"/>
      <c r="R301" s="3"/>
      <c r="S301" s="3"/>
      <c r="T301" s="923"/>
      <c r="U301" s="923"/>
      <c r="V301" s="923"/>
      <c r="W301" s="923"/>
      <c r="X301" s="923"/>
      <c r="Y301" s="923"/>
      <c r="Z301" s="923"/>
      <c r="AA301" s="923"/>
      <c r="AB301" s="923"/>
      <c r="AC301" s="923"/>
      <c r="AD301" s="923"/>
      <c r="AG301" s="489" t="s">
        <v>4050</v>
      </c>
      <c r="AH301" t="s">
        <v>5174</v>
      </c>
      <c r="AI301"/>
      <c r="AJ301" t="s">
        <v>1675</v>
      </c>
      <c r="AK301">
        <v>8545</v>
      </c>
      <c r="AL301" t="s">
        <v>1621</v>
      </c>
      <c r="AM301" t="s">
        <v>1639</v>
      </c>
      <c r="AN301" t="s">
        <v>1653</v>
      </c>
      <c r="AO301" s="1295" t="str">
        <f t="shared" si="58"/>
        <v>P</v>
      </c>
      <c r="AS301" s="489" t="s">
        <v>3586</v>
      </c>
      <c r="AT301" s="489">
        <v>2</v>
      </c>
      <c r="AU301" s="574"/>
      <c r="AV301" s="574"/>
      <c r="AW301" s="489"/>
      <c r="BB301" s="489" t="str">
        <f t="shared" si="59"/>
        <v>346 - SUMMER COCKT</v>
      </c>
      <c r="BC301" s="1299" t="s">
        <v>9612</v>
      </c>
      <c r="BD301" s="1298" t="s">
        <v>9613</v>
      </c>
      <c r="BE301" s="1298" t="s">
        <v>9614</v>
      </c>
      <c r="BF301" s="828">
        <v>44837</v>
      </c>
      <c r="BH301" s="1299" t="s">
        <v>9031</v>
      </c>
      <c r="CN301" s="2">
        <v>8251</v>
      </c>
      <c r="CO301" s="489" t="str">
        <f t="shared" si="60"/>
        <v>ACCESSORIES</v>
      </c>
      <c r="CP301" s="489" t="str">
        <f t="shared" si="61"/>
        <v>BCOV</v>
      </c>
      <c r="CQ301" s="489">
        <f t="shared" si="62"/>
        <v>238626</v>
      </c>
      <c r="CR301" s="489">
        <f t="shared" si="63"/>
        <v>109211.20884599998</v>
      </c>
      <c r="CS301" s="847">
        <f t="shared" si="67"/>
        <v>0.45766684621960718</v>
      </c>
      <c r="CV301" s="489">
        <f t="shared" si="65"/>
        <v>6260</v>
      </c>
      <c r="CW301" s="2" t="s">
        <v>6463</v>
      </c>
      <c r="CX301" s="2" t="s">
        <v>271</v>
      </c>
      <c r="CY301" s="2" t="s">
        <v>1671</v>
      </c>
      <c r="CZ301" s="572"/>
      <c r="DA301" s="489"/>
      <c r="DB301" s="2">
        <v>8262</v>
      </c>
      <c r="DC301" s="2" t="s">
        <v>6674</v>
      </c>
      <c r="DD301" s="489"/>
      <c r="DH301" s="2">
        <v>8840</v>
      </c>
      <c r="DI301" s="2" t="s">
        <v>6601</v>
      </c>
      <c r="DJ301" s="2">
        <v>205444</v>
      </c>
      <c r="DK301" s="2">
        <v>44727.471271000031</v>
      </c>
      <c r="DL301" s="2">
        <v>0.21771125596756308</v>
      </c>
      <c r="DT301" s="489">
        <f t="shared" si="64"/>
        <v>8251</v>
      </c>
      <c r="DU301" s="2" t="s">
        <v>6548</v>
      </c>
      <c r="DV301" s="2" t="s">
        <v>1619</v>
      </c>
      <c r="DW301" s="2" t="s">
        <v>1679</v>
      </c>
    </row>
    <row r="302" spans="1:127">
      <c r="A302" s="1610">
        <v>8957</v>
      </c>
      <c r="B302" s="1612" t="s">
        <v>8684</v>
      </c>
      <c r="C302" s="909" t="str">
        <f t="shared" si="68"/>
        <v/>
      </c>
      <c r="D302" s="1278"/>
      <c r="E302" s="900"/>
      <c r="F302" s="900"/>
      <c r="G302" s="447"/>
      <c r="H302" s="447"/>
      <c r="I302"/>
      <c r="J302"/>
      <c r="K302"/>
      <c r="L302"/>
      <c r="M302"/>
      <c r="N302"/>
      <c r="O302" s="3"/>
      <c r="P302" s="3"/>
      <c r="Q302" s="3"/>
      <c r="R302" s="3"/>
      <c r="S302" s="3"/>
      <c r="T302" s="923"/>
      <c r="U302" s="923"/>
      <c r="V302" s="923"/>
      <c r="W302" s="923"/>
      <c r="X302" s="923"/>
      <c r="Y302" s="923"/>
      <c r="Z302" s="923"/>
      <c r="AA302" s="923"/>
      <c r="AB302" s="923"/>
      <c r="AC302" s="923"/>
      <c r="AD302" s="923"/>
      <c r="AG302" s="489" t="s">
        <v>4050</v>
      </c>
      <c r="AH302" t="s">
        <v>476</v>
      </c>
      <c r="AI302"/>
      <c r="AJ302" t="s">
        <v>1675</v>
      </c>
      <c r="AK302">
        <v>8547</v>
      </c>
      <c r="AL302" t="s">
        <v>328</v>
      </c>
      <c r="AM302" t="s">
        <v>1639</v>
      </c>
      <c r="AN302" t="s">
        <v>1653</v>
      </c>
      <c r="AO302" s="1295" t="str">
        <f t="shared" si="58"/>
        <v>P</v>
      </c>
      <c r="AS302" s="489" t="s">
        <v>3588</v>
      </c>
      <c r="AT302" s="489">
        <v>2</v>
      </c>
      <c r="AU302" s="574"/>
      <c r="AV302" s="574"/>
      <c r="AW302" s="489"/>
      <c r="BB302" s="489" t="str">
        <f t="shared" si="59"/>
        <v>338 - SUMER FLORAL</v>
      </c>
      <c r="BC302" s="1296" t="s">
        <v>9615</v>
      </c>
      <c r="BD302" s="1297" t="s">
        <v>9616</v>
      </c>
      <c r="BE302" s="1297" t="s">
        <v>9617</v>
      </c>
      <c r="BF302" s="829">
        <v>44813</v>
      </c>
      <c r="BH302" s="1296" t="s">
        <v>5377</v>
      </c>
      <c r="CN302" s="2">
        <v>8262</v>
      </c>
      <c r="CO302" s="489" t="str">
        <f t="shared" si="60"/>
        <v>SOLID QUILTS</v>
      </c>
      <c r="CP302" s="489" t="str">
        <f t="shared" si="61"/>
        <v>BCOV</v>
      </c>
      <c r="CQ302" s="489">
        <f t="shared" si="62"/>
        <v>231332</v>
      </c>
      <c r="CR302" s="489">
        <f t="shared" si="63"/>
        <v>200946.34370000008</v>
      </c>
      <c r="CS302" s="847">
        <f t="shared" si="67"/>
        <v>0.86864914365500701</v>
      </c>
      <c r="CV302" s="489">
        <f t="shared" si="65"/>
        <v>6282</v>
      </c>
      <c r="CW302" s="2" t="s">
        <v>6465</v>
      </c>
      <c r="CX302" s="2" t="s">
        <v>273</v>
      </c>
      <c r="CY302" s="2" t="s">
        <v>1671</v>
      </c>
      <c r="CZ302" s="572"/>
      <c r="DA302" s="489"/>
      <c r="DB302" s="2">
        <v>8263</v>
      </c>
      <c r="DC302" s="2" t="s">
        <v>6676</v>
      </c>
      <c r="DD302" s="489"/>
      <c r="DH302" s="2">
        <v>8842</v>
      </c>
      <c r="DI302" s="2" t="s">
        <v>6602</v>
      </c>
      <c r="DJ302" s="2">
        <v>405076</v>
      </c>
      <c r="DK302" s="2">
        <v>125357.08815500008</v>
      </c>
      <c r="DL302" s="2">
        <v>0.30946560189939687</v>
      </c>
      <c r="DT302" s="489">
        <f t="shared" si="64"/>
        <v>8262</v>
      </c>
      <c r="DU302" s="2" t="s">
        <v>6673</v>
      </c>
      <c r="DV302" s="2" t="s">
        <v>6674</v>
      </c>
      <c r="DW302" s="2" t="s">
        <v>1679</v>
      </c>
    </row>
    <row r="303" spans="1:127">
      <c r="A303" s="1610">
        <v>8959</v>
      </c>
      <c r="B303" s="1612" t="s">
        <v>8685</v>
      </c>
      <c r="C303" s="909" t="str">
        <f t="shared" si="68"/>
        <v/>
      </c>
      <c r="D303" s="1278"/>
      <c r="E303" s="900"/>
      <c r="F303" s="900"/>
      <c r="G303" s="447"/>
      <c r="H303" s="447"/>
      <c r="I303"/>
      <c r="J303"/>
      <c r="K303"/>
      <c r="L303"/>
      <c r="M303"/>
      <c r="N303"/>
      <c r="O303" s="3"/>
      <c r="P303" s="3"/>
      <c r="Q303" s="3"/>
      <c r="R303" s="3"/>
      <c r="S303" s="3"/>
      <c r="T303" s="923"/>
      <c r="U303" s="923"/>
      <c r="V303" s="923"/>
      <c r="W303" s="923"/>
      <c r="X303" s="923"/>
      <c r="Y303" s="923"/>
      <c r="Z303" s="923"/>
      <c r="AA303" s="923"/>
      <c r="AB303" s="923"/>
      <c r="AC303" s="923"/>
      <c r="AD303" s="923"/>
      <c r="AG303" s="489" t="s">
        <v>4050</v>
      </c>
      <c r="AH303" t="s">
        <v>476</v>
      </c>
      <c r="AI303"/>
      <c r="AJ303" t="s">
        <v>1675</v>
      </c>
      <c r="AK303">
        <v>8548</v>
      </c>
      <c r="AL303" t="s">
        <v>329</v>
      </c>
      <c r="AM303" t="s">
        <v>1639</v>
      </c>
      <c r="AN303" t="s">
        <v>1653</v>
      </c>
      <c r="AO303" s="1295" t="str">
        <f t="shared" si="58"/>
        <v>P</v>
      </c>
      <c r="AS303" s="489" t="s">
        <v>3607</v>
      </c>
      <c r="AT303" s="489">
        <v>2</v>
      </c>
      <c r="AU303" s="574"/>
      <c r="AV303" s="574"/>
      <c r="AW303" s="489"/>
      <c r="BB303" s="489" t="str">
        <f t="shared" si="59"/>
        <v>337 - SUMMER FRUIT</v>
      </c>
      <c r="BC303" s="1299" t="s">
        <v>9618</v>
      </c>
      <c r="BD303" s="1298" t="s">
        <v>9619</v>
      </c>
      <c r="BE303" s="1298" t="s">
        <v>9620</v>
      </c>
      <c r="BF303" s="828">
        <v>44813</v>
      </c>
      <c r="BH303" s="1299" t="s">
        <v>9032</v>
      </c>
      <c r="CN303" s="2">
        <v>8263</v>
      </c>
      <c r="CO303" s="489" t="str">
        <f t="shared" si="60"/>
        <v>PRINT QUILTS</v>
      </c>
      <c r="CP303" s="489" t="str">
        <f t="shared" si="61"/>
        <v>BCOV</v>
      </c>
      <c r="CQ303" s="489">
        <f t="shared" si="62"/>
        <v>198714</v>
      </c>
      <c r="CR303" s="489">
        <f t="shared" si="63"/>
        <v>207778.53476400019</v>
      </c>
      <c r="CS303" s="847">
        <f t="shared" ref="CS303:CS334" si="69">IFERROR(VLOOKUP($CN303,febcube,5,0),DL$3)</f>
        <v>1.0456159846009854</v>
      </c>
      <c r="CV303" s="489">
        <f t="shared" si="65"/>
        <v>6285</v>
      </c>
      <c r="CW303" s="2" t="s">
        <v>6467</v>
      </c>
      <c r="CX303" s="2" t="s">
        <v>275</v>
      </c>
      <c r="CY303" s="2" t="s">
        <v>1671</v>
      </c>
      <c r="CZ303" s="572"/>
      <c r="DA303" s="489"/>
      <c r="DB303" s="2">
        <v>8265</v>
      </c>
      <c r="DC303" s="2" t="s">
        <v>6678</v>
      </c>
      <c r="DD303" s="489"/>
      <c r="DH303" s="2">
        <v>8852</v>
      </c>
      <c r="DI303" s="2" t="s">
        <v>6603</v>
      </c>
      <c r="DJ303" s="2">
        <v>892263</v>
      </c>
      <c r="DK303" s="2">
        <v>627040.10145599849</v>
      </c>
      <c r="DL303" s="2">
        <v>0.70275255328977948</v>
      </c>
      <c r="DT303" s="489">
        <f t="shared" si="64"/>
        <v>8263</v>
      </c>
      <c r="DU303" s="2" t="s">
        <v>6675</v>
      </c>
      <c r="DV303" s="2" t="s">
        <v>6676</v>
      </c>
      <c r="DW303" s="2" t="s">
        <v>1679</v>
      </c>
    </row>
    <row r="304" spans="1:127">
      <c r="A304" s="1610">
        <v>8964</v>
      </c>
      <c r="B304" s="1612" t="s">
        <v>8768</v>
      </c>
      <c r="C304" s="909" t="str">
        <f t="shared" si="68"/>
        <v/>
      </c>
      <c r="D304" s="1278"/>
      <c r="E304" s="900"/>
      <c r="F304" s="900"/>
      <c r="G304" s="447"/>
      <c r="H304" s="447"/>
      <c r="I304"/>
      <c r="J304"/>
      <c r="K304"/>
      <c r="L304"/>
      <c r="M304"/>
      <c r="N304"/>
      <c r="O304" s="3"/>
      <c r="P304" s="3"/>
      <c r="Q304" s="3"/>
      <c r="R304" s="3"/>
      <c r="S304" s="3"/>
      <c r="T304" s="923"/>
      <c r="U304" s="923"/>
      <c r="V304" s="923"/>
      <c r="W304" s="923"/>
      <c r="X304" s="923"/>
      <c r="Y304" s="923"/>
      <c r="Z304" s="923"/>
      <c r="AA304" s="923"/>
      <c r="AB304" s="923"/>
      <c r="AC304" s="923"/>
      <c r="AD304" s="923"/>
      <c r="AG304" s="489" t="s">
        <v>4050</v>
      </c>
      <c r="AH304" t="s">
        <v>476</v>
      </c>
      <c r="AI304"/>
      <c r="AJ304" t="s">
        <v>1687</v>
      </c>
      <c r="AK304">
        <v>8550</v>
      </c>
      <c r="AL304" t="s">
        <v>330</v>
      </c>
      <c r="AM304" t="s">
        <v>1639</v>
      </c>
      <c r="AN304" t="s">
        <v>1653</v>
      </c>
      <c r="AO304" s="1295" t="str">
        <f t="shared" si="58"/>
        <v>P</v>
      </c>
      <c r="AS304" s="489" t="s">
        <v>5939</v>
      </c>
      <c r="AT304" s="489">
        <v>2</v>
      </c>
      <c r="AU304" s="574"/>
      <c r="AV304" s="574"/>
      <c r="AW304" s="489"/>
      <c r="BB304" s="489" t="str">
        <f t="shared" si="59"/>
        <v>339 - SUMMER POOL</v>
      </c>
      <c r="BC304" s="1299" t="s">
        <v>9621</v>
      </c>
      <c r="BD304" s="1298" t="s">
        <v>9622</v>
      </c>
      <c r="BE304" s="1298" t="s">
        <v>9623</v>
      </c>
      <c r="BF304" s="828">
        <v>44813</v>
      </c>
      <c r="BH304" s="1296" t="s">
        <v>9033</v>
      </c>
      <c r="CN304" s="2">
        <v>8265</v>
      </c>
      <c r="CO304" s="489" t="str">
        <f t="shared" si="60"/>
        <v>LUXURY QUILTS</v>
      </c>
      <c r="CP304" s="489" t="str">
        <f t="shared" si="61"/>
        <v>BCOV</v>
      </c>
      <c r="CQ304" s="489">
        <f t="shared" si="62"/>
        <v>147532</v>
      </c>
      <c r="CR304" s="489">
        <f t="shared" si="63"/>
        <v>118655.3762959999</v>
      </c>
      <c r="CS304" s="847">
        <f t="shared" si="69"/>
        <v>0.80426874370306034</v>
      </c>
      <c r="CV304" s="489">
        <f t="shared" si="65"/>
        <v>6230</v>
      </c>
      <c r="CW304" s="2" t="s">
        <v>6458</v>
      </c>
      <c r="CX304" s="2" t="s">
        <v>266</v>
      </c>
      <c r="CY304" s="2" t="s">
        <v>1669</v>
      </c>
      <c r="CZ304" s="572"/>
      <c r="DA304" s="489"/>
      <c r="DB304" s="2">
        <v>8266</v>
      </c>
      <c r="DC304" s="2" t="s">
        <v>6550</v>
      </c>
      <c r="DD304" s="489"/>
      <c r="DH304" s="2">
        <v>8853</v>
      </c>
      <c r="DI304" s="2" t="s">
        <v>6754</v>
      </c>
      <c r="DJ304" s="2">
        <v>117065</v>
      </c>
      <c r="DK304" s="2">
        <v>105889.49251899993</v>
      </c>
      <c r="DL304" s="2">
        <v>0.90453587766625321</v>
      </c>
      <c r="DT304" s="489">
        <f t="shared" si="64"/>
        <v>8265</v>
      </c>
      <c r="DU304" s="2" t="s">
        <v>6677</v>
      </c>
      <c r="DV304" s="2" t="s">
        <v>6678</v>
      </c>
      <c r="DW304" s="2" t="s">
        <v>1679</v>
      </c>
    </row>
    <row r="305" spans="1:127">
      <c r="A305" s="1610">
        <v>8969</v>
      </c>
      <c r="B305" s="1612" t="s">
        <v>8686</v>
      </c>
      <c r="C305" s="909" t="str">
        <f t="shared" si="68"/>
        <v/>
      </c>
      <c r="D305" s="1278"/>
      <c r="E305" s="900"/>
      <c r="F305" s="900"/>
      <c r="G305" s="447"/>
      <c r="H305" s="447"/>
      <c r="I305"/>
      <c r="J305"/>
      <c r="K305"/>
      <c r="L305"/>
      <c r="M305"/>
      <c r="N305"/>
      <c r="O305" s="3"/>
      <c r="P305" s="3"/>
      <c r="Q305" s="3"/>
      <c r="R305" s="3"/>
      <c r="S305" s="3"/>
      <c r="T305" s="923"/>
      <c r="U305" s="923"/>
      <c r="V305" s="923"/>
      <c r="W305" s="923"/>
      <c r="X305" s="923"/>
      <c r="Y305" s="923"/>
      <c r="Z305" s="923"/>
      <c r="AA305" s="923"/>
      <c r="AB305" s="923"/>
      <c r="AC305" s="923"/>
      <c r="AD305" s="923"/>
      <c r="AG305" s="489" t="s">
        <v>4050</v>
      </c>
      <c r="AH305" t="s">
        <v>476</v>
      </c>
      <c r="AI305"/>
      <c r="AJ305" t="s">
        <v>1687</v>
      </c>
      <c r="AK305">
        <v>8552</v>
      </c>
      <c r="AL305" t="s">
        <v>331</v>
      </c>
      <c r="AM305" t="s">
        <v>1639</v>
      </c>
      <c r="AN305" t="s">
        <v>1653</v>
      </c>
      <c r="AO305" s="1295" t="str">
        <f t="shared" si="58"/>
        <v>P</v>
      </c>
      <c r="AS305" s="489" t="s">
        <v>3638</v>
      </c>
      <c r="AT305" s="489">
        <v>2</v>
      </c>
      <c r="AU305" s="574"/>
      <c r="AV305" s="574"/>
      <c r="AW305" s="489"/>
      <c r="BB305" s="489" t="str">
        <f t="shared" si="59"/>
        <v>130 - SUPIMA</v>
      </c>
      <c r="BC305" s="1296" t="s">
        <v>8274</v>
      </c>
      <c r="BD305" s="1297" t="s">
        <v>8275</v>
      </c>
      <c r="BE305" s="1297" t="s">
        <v>8275</v>
      </c>
      <c r="BF305" s="829">
        <v>44181</v>
      </c>
      <c r="BH305" s="1299" t="s">
        <v>9034</v>
      </c>
      <c r="CN305" s="2">
        <v>8266</v>
      </c>
      <c r="CO305" s="489" t="str">
        <f t="shared" si="60"/>
        <v>DOWN ALT COTTON COMF</v>
      </c>
      <c r="CP305" s="489" t="str">
        <f t="shared" si="61"/>
        <v>DOWN</v>
      </c>
      <c r="CQ305" s="489">
        <f t="shared" si="62"/>
        <v>25690</v>
      </c>
      <c r="CR305" s="489">
        <f t="shared" si="63"/>
        <v>42885.425529</v>
      </c>
      <c r="CS305" s="847">
        <f t="shared" si="69"/>
        <v>1.6693431502140912</v>
      </c>
      <c r="CV305" s="489">
        <f t="shared" si="65"/>
        <v>6280</v>
      </c>
      <c r="CW305" s="2" t="s">
        <v>6464</v>
      </c>
      <c r="CX305" s="2" t="s">
        <v>272</v>
      </c>
      <c r="CY305" s="2" t="s">
        <v>1669</v>
      </c>
      <c r="CZ305" s="572"/>
      <c r="DA305" s="489"/>
      <c r="DB305" s="2">
        <v>8267</v>
      </c>
      <c r="DC305" s="2" t="s">
        <v>6697</v>
      </c>
      <c r="DD305" s="489"/>
      <c r="DH305" s="2">
        <v>8854</v>
      </c>
      <c r="DI305" s="2" t="s">
        <v>6604</v>
      </c>
      <c r="DJ305" s="2">
        <v>439011</v>
      </c>
      <c r="DK305" s="2">
        <v>536118.95263500023</v>
      </c>
      <c r="DL305" s="2">
        <v>1.2211970830685341</v>
      </c>
      <c r="DT305" s="489">
        <f t="shared" si="64"/>
        <v>8266</v>
      </c>
      <c r="DU305" s="2" t="s">
        <v>6549</v>
      </c>
      <c r="DV305" s="2" t="s">
        <v>6550</v>
      </c>
      <c r="DW305" s="2" t="s">
        <v>1684</v>
      </c>
    </row>
    <row r="306" spans="1:127">
      <c r="A306" s="1610">
        <v>8985</v>
      </c>
      <c r="B306" s="1612" t="s">
        <v>204</v>
      </c>
      <c r="C306" s="909" t="str">
        <f t="shared" ref="C306:C337" si="70">IFERROR(IF(VLOOKUP(A286,nobreakpack,1,0)=A286,"No",""),"")</f>
        <v/>
      </c>
      <c r="D306" s="1278"/>
      <c r="E306" s="900"/>
      <c r="F306" s="900"/>
      <c r="G306" s="447"/>
      <c r="H306" s="447"/>
      <c r="I306"/>
      <c r="J306"/>
      <c r="K306"/>
      <c r="L306"/>
      <c r="M306"/>
      <c r="N306"/>
      <c r="O306" s="3"/>
      <c r="P306" s="3"/>
      <c r="Q306" s="3"/>
      <c r="R306" s="3"/>
      <c r="S306" s="3"/>
      <c r="T306" s="923"/>
      <c r="U306" s="923"/>
      <c r="V306" s="923"/>
      <c r="W306" s="923"/>
      <c r="X306" s="923"/>
      <c r="Y306" s="923"/>
      <c r="Z306" s="923"/>
      <c r="AA306" s="923"/>
      <c r="AB306" s="923"/>
      <c r="AC306" s="923"/>
      <c r="AD306" s="923"/>
      <c r="AG306" s="489" t="s">
        <v>4050</v>
      </c>
      <c r="AH306" t="s">
        <v>476</v>
      </c>
      <c r="AI306"/>
      <c r="AJ306" t="s">
        <v>1687</v>
      </c>
      <c r="AK306">
        <v>8553</v>
      </c>
      <c r="AL306" t="s">
        <v>332</v>
      </c>
      <c r="AM306" t="s">
        <v>8722</v>
      </c>
      <c r="AN306" t="s">
        <v>2375</v>
      </c>
      <c r="AO306" s="1295" t="str">
        <f t="shared" si="58"/>
        <v>M</v>
      </c>
      <c r="AS306" s="489" t="s">
        <v>4733</v>
      </c>
      <c r="AT306" s="489">
        <v>2</v>
      </c>
      <c r="AU306" s="574"/>
      <c r="AV306" s="574"/>
      <c r="AW306" s="489"/>
      <c r="BB306" s="489" t="str">
        <f t="shared" si="59"/>
        <v>253 - SWEET</v>
      </c>
      <c r="BC306" s="1299" t="s">
        <v>8981</v>
      </c>
      <c r="BD306" s="1298" t="s">
        <v>5478</v>
      </c>
      <c r="BE306" s="1298" t="s">
        <v>5478</v>
      </c>
      <c r="BF306" s="828">
        <v>44643</v>
      </c>
      <c r="BH306" s="1296" t="s">
        <v>9035</v>
      </c>
      <c r="CN306" s="2">
        <v>8267</v>
      </c>
      <c r="CO306" s="489" t="str">
        <f t="shared" si="60"/>
        <v>MID-WEIGHT THROWS</v>
      </c>
      <c r="CP306" s="489" t="str">
        <f t="shared" si="61"/>
        <v>THRW</v>
      </c>
      <c r="CQ306" s="489">
        <f t="shared" si="62"/>
        <v>152569</v>
      </c>
      <c r="CR306" s="489">
        <f t="shared" si="63"/>
        <v>62565.625664999985</v>
      </c>
      <c r="CS306" s="847">
        <f t="shared" si="69"/>
        <v>0.41008085302387765</v>
      </c>
      <c r="CV306" s="489">
        <f t="shared" si="65"/>
        <v>8792</v>
      </c>
      <c r="CW306" s="2" t="s">
        <v>6596</v>
      </c>
      <c r="CX306" s="2" t="s">
        <v>346</v>
      </c>
      <c r="CY306" s="2" t="s">
        <v>1688</v>
      </c>
      <c r="CZ306" s="572"/>
      <c r="DA306" s="489"/>
      <c r="DB306" s="2">
        <v>8268</v>
      </c>
      <c r="DC306" s="2" t="s">
        <v>314</v>
      </c>
      <c r="DD306" s="489"/>
      <c r="DH306" s="2">
        <v>8856</v>
      </c>
      <c r="DI306" s="2" t="s">
        <v>6605</v>
      </c>
      <c r="DJ306" s="2">
        <v>133153</v>
      </c>
      <c r="DK306" s="2">
        <v>70109.832335999949</v>
      </c>
      <c r="DL306" s="2">
        <v>0.5265358823008115</v>
      </c>
      <c r="DT306" s="489">
        <f t="shared" si="64"/>
        <v>8267</v>
      </c>
      <c r="DU306" s="2" t="s">
        <v>6696</v>
      </c>
      <c r="DV306" s="2" t="s">
        <v>6697</v>
      </c>
      <c r="DW306" s="2" t="s">
        <v>1683</v>
      </c>
    </row>
    <row r="307" spans="1:127">
      <c r="A307" s="1610">
        <v>8989</v>
      </c>
      <c r="B307" s="1612" t="s">
        <v>377</v>
      </c>
      <c r="C307" s="909" t="str">
        <f t="shared" si="70"/>
        <v/>
      </c>
      <c r="D307" s="1278"/>
      <c r="E307" s="900"/>
      <c r="F307" s="900"/>
      <c r="G307" s="447"/>
      <c r="H307" s="447"/>
      <c r="I307"/>
      <c r="J307"/>
      <c r="K307"/>
      <c r="L307"/>
      <c r="M307"/>
      <c r="N307"/>
      <c r="O307" s="3"/>
      <c r="P307" s="3"/>
      <c r="Q307" s="3"/>
      <c r="R307" s="3"/>
      <c r="S307" s="3"/>
      <c r="T307" s="923"/>
      <c r="U307" s="923"/>
      <c r="V307" s="923"/>
      <c r="W307" s="923"/>
      <c r="X307" s="923"/>
      <c r="Y307" s="923"/>
      <c r="Z307" s="923"/>
      <c r="AA307" s="923"/>
      <c r="AB307" s="923"/>
      <c r="AC307" s="923"/>
      <c r="AD307" s="923"/>
      <c r="AG307" s="489" t="s">
        <v>4050</v>
      </c>
      <c r="AH307" t="s">
        <v>476</v>
      </c>
      <c r="AI307"/>
      <c r="AJ307" t="s">
        <v>1687</v>
      </c>
      <c r="AK307">
        <v>8555</v>
      </c>
      <c r="AL307" t="s">
        <v>334</v>
      </c>
      <c r="AM307" t="s">
        <v>8722</v>
      </c>
      <c r="AN307" t="s">
        <v>2375</v>
      </c>
      <c r="AO307" s="1295" t="str">
        <f t="shared" si="58"/>
        <v>M</v>
      </c>
      <c r="AS307" s="489" t="s">
        <v>3663</v>
      </c>
      <c r="AT307" s="489">
        <v>2</v>
      </c>
      <c r="AU307" s="574"/>
      <c r="AV307" s="574"/>
      <c r="AW307" s="489"/>
      <c r="BB307" s="489" t="str">
        <f t="shared" si="59"/>
        <v>259 - TAB TOP</v>
      </c>
      <c r="BC307" s="1299" t="s">
        <v>8989</v>
      </c>
      <c r="BD307" s="1298" t="s">
        <v>8990</v>
      </c>
      <c r="BE307" s="1298" t="s">
        <v>8990</v>
      </c>
      <c r="BF307" s="828">
        <v>44659</v>
      </c>
      <c r="BH307" s="1299" t="s">
        <v>5663</v>
      </c>
      <c r="CN307" s="2">
        <v>8268</v>
      </c>
      <c r="CO307" s="489" t="str">
        <f t="shared" si="60"/>
        <v>DOWN ALT BLANKETS</v>
      </c>
      <c r="CP307" s="489" t="str">
        <f t="shared" si="61"/>
        <v>BLKT</v>
      </c>
      <c r="CQ307" s="489">
        <f t="shared" si="62"/>
        <v>66828</v>
      </c>
      <c r="CR307" s="489">
        <f t="shared" si="63"/>
        <v>52813.662158000006</v>
      </c>
      <c r="CS307" s="847">
        <f t="shared" si="69"/>
        <v>0.79029242470222072</v>
      </c>
      <c r="CV307" s="489">
        <f t="shared" si="65"/>
        <v>8795</v>
      </c>
      <c r="CW307" s="2" t="s">
        <v>6597</v>
      </c>
      <c r="CX307" s="2" t="s">
        <v>347</v>
      </c>
      <c r="CY307" s="2" t="s">
        <v>1688</v>
      </c>
      <c r="CZ307" s="572"/>
      <c r="DA307" s="489"/>
      <c r="DB307" s="2">
        <v>8269</v>
      </c>
      <c r="DC307" s="2" t="s">
        <v>6698</v>
      </c>
      <c r="DD307" s="489"/>
      <c r="DH307" s="2">
        <v>8859</v>
      </c>
      <c r="DI307" s="2" t="s">
        <v>6606</v>
      </c>
      <c r="DJ307" s="2">
        <v>41984</v>
      </c>
      <c r="DK307" s="2">
        <v>25085.068509000001</v>
      </c>
      <c r="DL307" s="2">
        <v>0.59749115160537347</v>
      </c>
      <c r="DT307" s="489">
        <f t="shared" si="64"/>
        <v>8268</v>
      </c>
      <c r="DU307" s="2" t="s">
        <v>6551</v>
      </c>
      <c r="DV307" s="2" t="s">
        <v>314</v>
      </c>
      <c r="DW307" s="2" t="s">
        <v>1682</v>
      </c>
    </row>
    <row r="308" spans="1:127">
      <c r="A308" s="1610">
        <v>9104</v>
      </c>
      <c r="B308" s="1612" t="s">
        <v>378</v>
      </c>
      <c r="C308" s="909" t="str">
        <f t="shared" si="70"/>
        <v/>
      </c>
      <c r="D308" s="1278"/>
      <c r="E308" s="900"/>
      <c r="F308" s="900"/>
      <c r="G308" s="447"/>
      <c r="H308" s="447"/>
      <c r="I308"/>
      <c r="J308"/>
      <c r="K308"/>
      <c r="L308"/>
      <c r="M308"/>
      <c r="N308"/>
      <c r="O308" s="3"/>
      <c r="P308" s="3"/>
      <c r="Q308" s="3"/>
      <c r="R308" s="3"/>
      <c r="S308" s="3"/>
      <c r="T308" s="923"/>
      <c r="U308" s="923"/>
      <c r="V308" s="923"/>
      <c r="W308" s="923"/>
      <c r="X308" s="923"/>
      <c r="Y308" s="923"/>
      <c r="Z308" s="923"/>
      <c r="AA308" s="923"/>
      <c r="AB308" s="923"/>
      <c r="AC308" s="923"/>
      <c r="AD308" s="923"/>
      <c r="AG308" s="489" t="s">
        <v>4050</v>
      </c>
      <c r="AH308" t="s">
        <v>476</v>
      </c>
      <c r="AI308"/>
      <c r="AJ308" t="s">
        <v>1687</v>
      </c>
      <c r="AK308">
        <v>8556</v>
      </c>
      <c r="AL308" t="s">
        <v>335</v>
      </c>
      <c r="AM308" t="s">
        <v>1639</v>
      </c>
      <c r="AN308" t="s">
        <v>1653</v>
      </c>
      <c r="AO308" s="1295" t="str">
        <f t="shared" si="58"/>
        <v>P</v>
      </c>
      <c r="AS308" s="489" t="s">
        <v>5940</v>
      </c>
      <c r="AT308" s="489">
        <v>2</v>
      </c>
      <c r="AU308" s="574"/>
      <c r="AV308" s="574"/>
      <c r="AW308" s="489"/>
      <c r="BB308" s="489" t="str">
        <f t="shared" si="59"/>
        <v>129 - TALAVERA</v>
      </c>
      <c r="BC308" s="1296" t="s">
        <v>8272</v>
      </c>
      <c r="BD308" s="1297" t="s">
        <v>8273</v>
      </c>
      <c r="BE308" s="1297" t="s">
        <v>8273</v>
      </c>
      <c r="BF308" s="829">
        <v>44139</v>
      </c>
      <c r="BH308" s="1296" t="s">
        <v>9036</v>
      </c>
      <c r="CN308" s="2">
        <v>8269</v>
      </c>
      <c r="CO308" s="489" t="str">
        <f t="shared" si="60"/>
        <v>SHERPA/DOWN ALT THROWS</v>
      </c>
      <c r="CP308" s="489" t="str">
        <f t="shared" si="61"/>
        <v>THRW</v>
      </c>
      <c r="CQ308" s="489">
        <f t="shared" si="62"/>
        <v>84060</v>
      </c>
      <c r="CR308" s="489">
        <f t="shared" si="63"/>
        <v>38504.721487999996</v>
      </c>
      <c r="CS308" s="847">
        <f t="shared" si="69"/>
        <v>0.45806235412800378</v>
      </c>
      <c r="CV308" s="489">
        <f t="shared" si="65"/>
        <v>8796</v>
      </c>
      <c r="CW308" s="2" t="s">
        <v>6598</v>
      </c>
      <c r="CX308" s="2" t="s">
        <v>348</v>
      </c>
      <c r="CY308" s="2" t="s">
        <v>1688</v>
      </c>
      <c r="CZ308" s="572"/>
      <c r="DA308" s="489"/>
      <c r="DB308" s="2">
        <v>8320</v>
      </c>
      <c r="DC308" s="2" t="s">
        <v>6237</v>
      </c>
      <c r="DD308" s="489"/>
      <c r="DH308" s="2">
        <v>8860</v>
      </c>
      <c r="DI308" s="2" t="s">
        <v>6607</v>
      </c>
      <c r="DJ308" s="2">
        <v>111743</v>
      </c>
      <c r="DK308" s="2">
        <v>27686.808944000008</v>
      </c>
      <c r="DL308" s="2">
        <v>0.2477721999946306</v>
      </c>
      <c r="DT308" s="489">
        <f t="shared" si="64"/>
        <v>8269</v>
      </c>
      <c r="DU308" s="2" t="s">
        <v>6552</v>
      </c>
      <c r="DV308" s="2" t="s">
        <v>6698</v>
      </c>
      <c r="DW308" s="2" t="s">
        <v>1683</v>
      </c>
    </row>
    <row r="309" spans="1:127">
      <c r="A309" s="1610">
        <v>9121</v>
      </c>
      <c r="B309" s="1612" t="s">
        <v>6245</v>
      </c>
      <c r="C309" s="909" t="str">
        <f t="shared" si="70"/>
        <v/>
      </c>
      <c r="D309" s="1278"/>
      <c r="E309" s="900"/>
      <c r="F309" s="900"/>
      <c r="G309" s="447"/>
      <c r="H309" s="447"/>
      <c r="I309"/>
      <c r="J309"/>
      <c r="K309"/>
      <c r="L309"/>
      <c r="M309"/>
      <c r="N309"/>
      <c r="O309" s="3"/>
      <c r="P309" s="3"/>
      <c r="Q309" s="3"/>
      <c r="R309" s="3"/>
      <c r="S309" s="3"/>
      <c r="T309" s="923"/>
      <c r="U309" s="923"/>
      <c r="V309" s="923"/>
      <c r="W309" s="923"/>
      <c r="X309" s="923"/>
      <c r="Y309" s="923"/>
      <c r="Z309" s="923"/>
      <c r="AA309" s="923"/>
      <c r="AB309" s="923"/>
      <c r="AC309" s="923"/>
      <c r="AD309" s="923"/>
      <c r="AG309" s="489" t="s">
        <v>4050</v>
      </c>
      <c r="AH309" t="s">
        <v>66</v>
      </c>
      <c r="AI309"/>
      <c r="AJ309" t="s">
        <v>1686</v>
      </c>
      <c r="AK309">
        <v>8557</v>
      </c>
      <c r="AL309" t="s">
        <v>6719</v>
      </c>
      <c r="AM309" t="s">
        <v>1639</v>
      </c>
      <c r="AN309" t="s">
        <v>1653</v>
      </c>
      <c r="AO309" s="1295" t="str">
        <f t="shared" si="58"/>
        <v>P</v>
      </c>
      <c r="AS309" s="489" t="s">
        <v>3715</v>
      </c>
      <c r="AT309" s="489">
        <v>2</v>
      </c>
      <c r="AU309" s="574"/>
      <c r="AV309" s="574"/>
      <c r="AW309" s="489"/>
      <c r="BB309" s="489" t="str">
        <f t="shared" si="59"/>
        <v>356 - TEAL CORAL</v>
      </c>
      <c r="BC309" s="1296" t="s">
        <v>9624</v>
      </c>
      <c r="BD309" s="1297" t="s">
        <v>9625</v>
      </c>
      <c r="BE309" s="1297" t="s">
        <v>9625</v>
      </c>
      <c r="BF309" s="829">
        <v>44853</v>
      </c>
      <c r="BH309" s="1299" t="s">
        <v>9037</v>
      </c>
      <c r="CN309" s="2">
        <v>8320</v>
      </c>
      <c r="CO309" s="489" t="str">
        <f t="shared" si="60"/>
        <v>NP BEDSPREADS</v>
      </c>
      <c r="CP309" s="489" t="str">
        <f t="shared" si="61"/>
        <v>BCOV</v>
      </c>
      <c r="CQ309" s="489">
        <f t="shared" si="62"/>
        <v>3356</v>
      </c>
      <c r="CR309" s="489">
        <f t="shared" si="63"/>
        <v>4609.7740519999998</v>
      </c>
      <c r="CS309" s="847">
        <f t="shared" si="69"/>
        <v>1.3735917914183551</v>
      </c>
      <c r="CV309" s="489">
        <f t="shared" si="65"/>
        <v>8797</v>
      </c>
      <c r="CW309" s="2" t="s">
        <v>6599</v>
      </c>
      <c r="CX309" s="2" t="s">
        <v>349</v>
      </c>
      <c r="CY309" s="2" t="s">
        <v>1688</v>
      </c>
      <c r="CZ309" s="572"/>
      <c r="DA309" s="489"/>
      <c r="DB309" s="2">
        <v>8339</v>
      </c>
      <c r="DC309" s="2" t="s">
        <v>6700</v>
      </c>
      <c r="DD309" s="489"/>
      <c r="DH309" s="2">
        <v>8862</v>
      </c>
      <c r="DI309" s="2" t="s">
        <v>6608</v>
      </c>
      <c r="DJ309" s="2">
        <v>350667</v>
      </c>
      <c r="DK309" s="2">
        <v>109456.05987899944</v>
      </c>
      <c r="DL309" s="2">
        <v>0.31213675617893738</v>
      </c>
      <c r="DT309" s="489">
        <f t="shared" si="64"/>
        <v>8320</v>
      </c>
      <c r="DU309" s="2" t="s">
        <v>6553</v>
      </c>
      <c r="DV309" s="2" t="s">
        <v>6237</v>
      </c>
      <c r="DW309" s="2" t="s">
        <v>1679</v>
      </c>
    </row>
    <row r="310" spans="1:127">
      <c r="A310" s="1610">
        <v>9852</v>
      </c>
      <c r="B310" s="1612" t="s">
        <v>8769</v>
      </c>
      <c r="C310" s="909" t="str">
        <f t="shared" si="70"/>
        <v/>
      </c>
      <c r="D310" s="1278"/>
      <c r="E310" s="900"/>
      <c r="F310" s="900"/>
      <c r="G310" s="447"/>
      <c r="H310" s="447"/>
      <c r="I310"/>
      <c r="J310"/>
      <c r="K310"/>
      <c r="L310"/>
      <c r="M310"/>
      <c r="N310"/>
      <c r="O310" s="3"/>
      <c r="P310" s="3"/>
      <c r="Q310" s="3"/>
      <c r="R310" s="3"/>
      <c r="S310" s="3"/>
      <c r="T310" s="923"/>
      <c r="U310" s="923"/>
      <c r="V310" s="923"/>
      <c r="W310" s="923"/>
      <c r="X310" s="923"/>
      <c r="Y310" s="923"/>
      <c r="Z310" s="923"/>
      <c r="AA310" s="923"/>
      <c r="AB310" s="923"/>
      <c r="AC310" s="923"/>
      <c r="AD310" s="923"/>
      <c r="AG310" s="489" t="s">
        <v>4050</v>
      </c>
      <c r="AH310" t="s">
        <v>476</v>
      </c>
      <c r="AI310"/>
      <c r="AJ310" t="s">
        <v>1687</v>
      </c>
      <c r="AK310">
        <v>8558</v>
      </c>
      <c r="AL310" t="s">
        <v>336</v>
      </c>
      <c r="AM310" t="s">
        <v>46</v>
      </c>
      <c r="AN310" t="s">
        <v>2376</v>
      </c>
      <c r="AO310" s="1295" t="str">
        <f t="shared" si="58"/>
        <v>B</v>
      </c>
      <c r="AS310" s="489" t="s">
        <v>4755</v>
      </c>
      <c r="AT310" s="489">
        <v>2</v>
      </c>
      <c r="AU310" s="574"/>
      <c r="AV310" s="574"/>
      <c r="AW310" s="489"/>
      <c r="BB310" s="489" t="str">
        <f t="shared" si="59"/>
        <v>352 - TEAL CORAL</v>
      </c>
      <c r="BC310" s="1296" t="s">
        <v>9626</v>
      </c>
      <c r="BD310" s="1297" t="s">
        <v>9627</v>
      </c>
      <c r="BE310" s="1297" t="s">
        <v>9625</v>
      </c>
      <c r="BF310" s="829">
        <v>44848</v>
      </c>
      <c r="BH310" s="1296" t="s">
        <v>8382</v>
      </c>
      <c r="CN310" s="2">
        <v>8339</v>
      </c>
      <c r="CO310" s="489" t="str">
        <f t="shared" si="60"/>
        <v>PLUSH THROWS</v>
      </c>
      <c r="CP310" s="489" t="str">
        <f t="shared" si="61"/>
        <v>THRW</v>
      </c>
      <c r="CQ310" s="489">
        <f t="shared" si="62"/>
        <v>274090</v>
      </c>
      <c r="CR310" s="489">
        <f t="shared" si="63"/>
        <v>92502.647575000025</v>
      </c>
      <c r="CS310" s="847">
        <f t="shared" si="69"/>
        <v>0.33749004916268388</v>
      </c>
      <c r="CV310" s="489">
        <f t="shared" si="65"/>
        <v>8799</v>
      </c>
      <c r="CW310" s="2" t="s">
        <v>6600</v>
      </c>
      <c r="CX310" s="2" t="s">
        <v>350</v>
      </c>
      <c r="CY310" s="2" t="s">
        <v>1688</v>
      </c>
      <c r="CZ310" s="572"/>
      <c r="DA310" s="489"/>
      <c r="DB310" s="2">
        <v>8500</v>
      </c>
      <c r="DC310" s="2" t="s">
        <v>6720</v>
      </c>
      <c r="DD310" s="489"/>
      <c r="DH310" s="2">
        <v>8863</v>
      </c>
      <c r="DI310" s="2" t="s">
        <v>6609</v>
      </c>
      <c r="DJ310" s="2">
        <v>124579</v>
      </c>
      <c r="DK310" s="2">
        <v>234839.25917800039</v>
      </c>
      <c r="DL310" s="2">
        <v>1.8850629654917794</v>
      </c>
      <c r="DT310" s="489">
        <f t="shared" si="64"/>
        <v>8339</v>
      </c>
      <c r="DU310" s="2" t="s">
        <v>6699</v>
      </c>
      <c r="DV310" s="2" t="s">
        <v>6700</v>
      </c>
      <c r="DW310" s="2" t="s">
        <v>1683</v>
      </c>
    </row>
    <row r="311" spans="1:127">
      <c r="A311" s="1610">
        <v>9853</v>
      </c>
      <c r="B311" s="1612" t="s">
        <v>8770</v>
      </c>
      <c r="C311" s="909" t="str">
        <f t="shared" si="70"/>
        <v/>
      </c>
      <c r="D311" s="1278"/>
      <c r="E311" s="900"/>
      <c r="F311" s="900"/>
      <c r="G311" s="447"/>
      <c r="H311" s="447"/>
      <c r="I311"/>
      <c r="J311"/>
      <c r="K311"/>
      <c r="L311"/>
      <c r="M311"/>
      <c r="N311"/>
      <c r="O311" s="3"/>
      <c r="P311" s="3"/>
      <c r="Q311" s="3"/>
      <c r="R311" s="3"/>
      <c r="S311" s="3"/>
      <c r="T311" s="923"/>
      <c r="U311" s="923"/>
      <c r="V311" s="923"/>
      <c r="W311" s="923"/>
      <c r="X311" s="923"/>
      <c r="Y311" s="923"/>
      <c r="Z311" s="923"/>
      <c r="AA311" s="923"/>
      <c r="AB311" s="923"/>
      <c r="AC311" s="923"/>
      <c r="AD311" s="923"/>
      <c r="AG311" s="489" t="s">
        <v>4050</v>
      </c>
      <c r="AH311" t="s">
        <v>5176</v>
      </c>
      <c r="AI311"/>
      <c r="AJ311" t="s">
        <v>1687</v>
      </c>
      <c r="AK311">
        <v>8560</v>
      </c>
      <c r="AL311" t="s">
        <v>337</v>
      </c>
      <c r="AM311" t="s">
        <v>1639</v>
      </c>
      <c r="AN311" t="s">
        <v>1653</v>
      </c>
      <c r="AO311" s="1295" t="str">
        <f t="shared" si="58"/>
        <v>P</v>
      </c>
      <c r="AS311" s="489" t="s">
        <v>3765</v>
      </c>
      <c r="AT311" s="489">
        <v>2</v>
      </c>
      <c r="AU311" s="574"/>
      <c r="AV311" s="574"/>
      <c r="AW311" s="489"/>
      <c r="BB311" s="489" t="str">
        <f t="shared" si="59"/>
        <v>141 - TEXAS COLLEC</v>
      </c>
      <c r="BC311" s="1296" t="s">
        <v>8772</v>
      </c>
      <c r="BD311" s="1297" t="s">
        <v>8773</v>
      </c>
      <c r="BE311" s="1297" t="s">
        <v>8774</v>
      </c>
      <c r="BF311" s="829">
        <v>44210</v>
      </c>
      <c r="BH311" s="1299" t="s">
        <v>9038</v>
      </c>
      <c r="CN311" s="2">
        <v>8500</v>
      </c>
      <c r="CO311" s="489" t="str">
        <f t="shared" si="60"/>
        <v>BATH TOWELS</v>
      </c>
      <c r="CP311" s="489" t="str">
        <f t="shared" si="61"/>
        <v>TOWL</v>
      </c>
      <c r="CQ311" s="489">
        <f t="shared" si="62"/>
        <v>1012138</v>
      </c>
      <c r="CR311" s="489">
        <f t="shared" si="63"/>
        <v>147163.738659</v>
      </c>
      <c r="CS311" s="847">
        <f t="shared" si="69"/>
        <v>0.14539888696897063</v>
      </c>
      <c r="CV311" s="489">
        <f t="shared" si="65"/>
        <v>8909</v>
      </c>
      <c r="CW311" s="2" t="s">
        <v>6621</v>
      </c>
      <c r="CX311" s="2" t="s">
        <v>367</v>
      </c>
      <c r="CY311" s="2" t="s">
        <v>1688</v>
      </c>
      <c r="CZ311" s="572"/>
      <c r="DA311" s="489"/>
      <c r="DB311" s="2">
        <v>8501</v>
      </c>
      <c r="DC311" s="2" t="s">
        <v>1620</v>
      </c>
      <c r="DD311" s="489"/>
      <c r="DH311" s="2">
        <v>8864</v>
      </c>
      <c r="DI311" s="2" t="s">
        <v>6610</v>
      </c>
      <c r="DJ311" s="2">
        <v>99789</v>
      </c>
      <c r="DK311" s="2">
        <v>62710.060524000037</v>
      </c>
      <c r="DL311" s="2">
        <v>0.62842658533505735</v>
      </c>
      <c r="DT311" s="489">
        <f t="shared" si="64"/>
        <v>8500</v>
      </c>
      <c r="DU311" s="2" t="s">
        <v>6554</v>
      </c>
      <c r="DV311" s="2" t="s">
        <v>6720</v>
      </c>
      <c r="DW311" s="2" t="s">
        <v>1685</v>
      </c>
    </row>
    <row r="312" spans="1:127">
      <c r="A312"/>
      <c r="B312" s="1338"/>
      <c r="C312" s="909" t="str">
        <f t="shared" si="70"/>
        <v/>
      </c>
      <c r="D312" s="1278"/>
      <c r="E312" s="900"/>
      <c r="F312" s="900"/>
      <c r="G312" s="447"/>
      <c r="H312" s="447"/>
      <c r="I312"/>
      <c r="J312"/>
      <c r="K312"/>
      <c r="L312"/>
      <c r="M312"/>
      <c r="N312"/>
      <c r="O312" s="3"/>
      <c r="P312" s="3"/>
      <c r="Q312" s="3"/>
      <c r="R312" s="3"/>
      <c r="S312" s="3"/>
      <c r="T312" s="923"/>
      <c r="U312" s="923"/>
      <c r="V312" s="923"/>
      <c r="W312" s="923"/>
      <c r="X312" s="923"/>
      <c r="Y312" s="923"/>
      <c r="Z312" s="923"/>
      <c r="AA312" s="923"/>
      <c r="AB312" s="923"/>
      <c r="AC312" s="923"/>
      <c r="AD312" s="923"/>
      <c r="AG312" s="489" t="s">
        <v>4050</v>
      </c>
      <c r="AH312" t="s">
        <v>476</v>
      </c>
      <c r="AI312"/>
      <c r="AJ312" t="s">
        <v>1675</v>
      </c>
      <c r="AK312">
        <v>8562</v>
      </c>
      <c r="AL312" t="s">
        <v>6238</v>
      </c>
      <c r="AM312" t="s">
        <v>1639</v>
      </c>
      <c r="AN312" t="s">
        <v>1653</v>
      </c>
      <c r="AO312" s="1295" t="str">
        <f t="shared" si="58"/>
        <v>P</v>
      </c>
      <c r="AS312" s="489" t="s">
        <v>5941</v>
      </c>
      <c r="AT312" s="489">
        <v>2</v>
      </c>
      <c r="AU312" s="574"/>
      <c r="AV312" s="574"/>
      <c r="AW312" s="489"/>
      <c r="BB312" s="489" t="str">
        <f t="shared" si="59"/>
        <v>210 - TEXTURE</v>
      </c>
      <c r="BC312" s="1296" t="s">
        <v>8896</v>
      </c>
      <c r="BD312" s="1297" t="s">
        <v>8897</v>
      </c>
      <c r="BE312" s="1297" t="s">
        <v>8897</v>
      </c>
      <c r="BF312" s="829">
        <v>44428</v>
      </c>
      <c r="BH312" s="1296" t="s">
        <v>9316</v>
      </c>
      <c r="CN312" s="2">
        <v>8501</v>
      </c>
      <c r="CO312" s="489" t="str">
        <f t="shared" si="60"/>
        <v>ROBES &amp; WRAPS</v>
      </c>
      <c r="CP312" s="489" t="str">
        <f t="shared" si="61"/>
        <v>TOWL</v>
      </c>
      <c r="CQ312" s="489">
        <f t="shared" si="62"/>
        <v>221875</v>
      </c>
      <c r="CR312" s="489">
        <f t="shared" si="63"/>
        <v>67320.835003000029</v>
      </c>
      <c r="CS312" s="847">
        <f t="shared" si="69"/>
        <v>0.30341784790084519</v>
      </c>
      <c r="CV312" s="489">
        <f t="shared" si="65"/>
        <v>6060</v>
      </c>
      <c r="CW312" s="2" t="s">
        <v>6407</v>
      </c>
      <c r="CX312" s="2" t="s">
        <v>4355</v>
      </c>
      <c r="CY312" s="2" t="s">
        <v>1660</v>
      </c>
      <c r="CZ312" s="572"/>
      <c r="DA312" s="489"/>
      <c r="DB312" s="2">
        <v>8502</v>
      </c>
      <c r="DC312" s="2" t="s">
        <v>6721</v>
      </c>
      <c r="DD312" s="489"/>
      <c r="DH312" s="2">
        <v>8865</v>
      </c>
      <c r="DI312" s="2" t="s">
        <v>6611</v>
      </c>
      <c r="DJ312" s="2">
        <v>60399</v>
      </c>
      <c r="DK312" s="2">
        <v>32434.820763999967</v>
      </c>
      <c r="DL312" s="2">
        <v>0.53700923465620243</v>
      </c>
      <c r="DT312" s="489">
        <f t="shared" si="64"/>
        <v>8501</v>
      </c>
      <c r="DU312" s="2" t="s">
        <v>6555</v>
      </c>
      <c r="DV312" s="2" t="s">
        <v>1620</v>
      </c>
      <c r="DW312" s="2" t="s">
        <v>1685</v>
      </c>
    </row>
    <row r="313" spans="1:127">
      <c r="A313"/>
      <c r="B313" s="1338"/>
      <c r="C313" s="909" t="str">
        <f t="shared" si="70"/>
        <v/>
      </c>
      <c r="D313" s="1278"/>
      <c r="E313" s="900"/>
      <c r="F313" s="900"/>
      <c r="G313" s="447"/>
      <c r="H313" s="447"/>
      <c r="I313"/>
      <c r="J313"/>
      <c r="K313"/>
      <c r="L313"/>
      <c r="M313"/>
      <c r="N313"/>
      <c r="O313" s="3"/>
      <c r="P313" s="3"/>
      <c r="Q313" s="3"/>
      <c r="R313" s="3"/>
      <c r="S313" s="3"/>
      <c r="T313" s="923"/>
      <c r="U313" s="923"/>
      <c r="V313" s="923"/>
      <c r="W313" s="923"/>
      <c r="X313" s="923"/>
      <c r="Y313" s="923"/>
      <c r="Z313" s="923"/>
      <c r="AA313" s="923"/>
      <c r="AB313" s="923"/>
      <c r="AC313" s="923"/>
      <c r="AD313" s="923"/>
      <c r="AG313" s="489" t="s">
        <v>4050</v>
      </c>
      <c r="AH313" t="s">
        <v>476</v>
      </c>
      <c r="AI313"/>
      <c r="AJ313" t="s">
        <v>1662</v>
      </c>
      <c r="AK313">
        <v>8600</v>
      </c>
      <c r="AL313" t="s">
        <v>338</v>
      </c>
      <c r="AM313" t="s">
        <v>1639</v>
      </c>
      <c r="AN313" t="s">
        <v>1653</v>
      </c>
      <c r="AO313" s="1295" t="str">
        <f t="shared" si="58"/>
        <v>P</v>
      </c>
      <c r="AS313" s="489" t="s">
        <v>3817</v>
      </c>
      <c r="AT313" s="489">
        <v>2</v>
      </c>
      <c r="AU313" s="574"/>
      <c r="AV313" s="574"/>
      <c r="AW313" s="489"/>
      <c r="BB313" s="489" t="str">
        <f t="shared" si="59"/>
        <v>194 - THE MINIMALM</v>
      </c>
      <c r="BC313" s="1299" t="s">
        <v>8884</v>
      </c>
      <c r="BD313" s="1298" t="s">
        <v>8885</v>
      </c>
      <c r="BE313" s="1298" t="s">
        <v>8886</v>
      </c>
      <c r="BF313" s="828">
        <v>44389</v>
      </c>
      <c r="BH313" s="1299" t="s">
        <v>5664</v>
      </c>
      <c r="CN313" s="2">
        <v>8502</v>
      </c>
      <c r="CO313" s="489" t="str">
        <f t="shared" si="60"/>
        <v>HAND TOWELS</v>
      </c>
      <c r="CP313" s="489" t="str">
        <f t="shared" si="61"/>
        <v>TOWL</v>
      </c>
      <c r="CQ313" s="489">
        <f t="shared" si="62"/>
        <v>930298</v>
      </c>
      <c r="CR313" s="489">
        <f t="shared" si="63"/>
        <v>92637.173770000052</v>
      </c>
      <c r="CS313" s="847">
        <f t="shared" si="69"/>
        <v>9.9577956493510741E-2</v>
      </c>
      <c r="CV313" s="489">
        <f t="shared" si="65"/>
        <v>6066</v>
      </c>
      <c r="CW313" s="2" t="s">
        <v>6408</v>
      </c>
      <c r="CX313" s="2" t="s">
        <v>4356</v>
      </c>
      <c r="CY313" s="2" t="s">
        <v>1660</v>
      </c>
      <c r="CZ313" s="572"/>
      <c r="DA313" s="489"/>
      <c r="DB313" s="2">
        <v>8504</v>
      </c>
      <c r="DC313" s="2" t="s">
        <v>6722</v>
      </c>
      <c r="DD313" s="489"/>
      <c r="DH313" s="2">
        <v>8866</v>
      </c>
      <c r="DI313" s="2" t="s">
        <v>6612</v>
      </c>
      <c r="DJ313" s="2">
        <v>59725</v>
      </c>
      <c r="DK313" s="2">
        <v>274698.1442659999</v>
      </c>
      <c r="DL313" s="2">
        <v>4.5993829094349081</v>
      </c>
      <c r="DT313" s="489">
        <f t="shared" si="64"/>
        <v>8502</v>
      </c>
      <c r="DU313" s="2" t="s">
        <v>6556</v>
      </c>
      <c r="DV313" s="2" t="s">
        <v>6721</v>
      </c>
      <c r="DW313" s="2" t="s">
        <v>1685</v>
      </c>
    </row>
    <row r="314" spans="1:127">
      <c r="A314"/>
      <c r="B314" s="1338"/>
      <c r="C314" s="909" t="str">
        <f t="shared" si="70"/>
        <v/>
      </c>
      <c r="D314" s="1278"/>
      <c r="E314" s="900"/>
      <c r="F314" s="900"/>
      <c r="G314" s="447"/>
      <c r="H314" s="447"/>
      <c r="I314"/>
      <c r="J314"/>
      <c r="K314"/>
      <c r="L314"/>
      <c r="M314"/>
      <c r="N314"/>
      <c r="O314" s="3"/>
      <c r="P314" s="3"/>
      <c r="Q314" s="3"/>
      <c r="R314" s="3"/>
      <c r="S314" s="3"/>
      <c r="T314" s="923"/>
      <c r="U314" s="923"/>
      <c r="V314" s="923"/>
      <c r="W314" s="923"/>
      <c r="X314" s="923"/>
      <c r="Y314" s="923"/>
      <c r="Z314" s="923"/>
      <c r="AA314" s="923"/>
      <c r="AB314" s="923"/>
      <c r="AC314" s="923"/>
      <c r="AD314" s="923"/>
      <c r="AG314" s="489" t="s">
        <v>4050</v>
      </c>
      <c r="AH314" t="s">
        <v>476</v>
      </c>
      <c r="AI314"/>
      <c r="AJ314" t="s">
        <v>1689</v>
      </c>
      <c r="AK314">
        <v>8700</v>
      </c>
      <c r="AL314" t="s">
        <v>339</v>
      </c>
      <c r="AM314" t="s">
        <v>1639</v>
      </c>
      <c r="AN314" t="s">
        <v>1653</v>
      </c>
      <c r="AO314" s="1295" t="str">
        <f t="shared" si="58"/>
        <v>P</v>
      </c>
      <c r="AS314" s="489" t="s">
        <v>4807</v>
      </c>
      <c r="AT314" s="489">
        <v>2</v>
      </c>
      <c r="AU314" s="574"/>
      <c r="AV314" s="574"/>
      <c r="AW314" s="489"/>
      <c r="BB314" s="489" t="str">
        <f t="shared" si="59"/>
        <v>183 - TIDEWATER</v>
      </c>
      <c r="BC314" s="1299" t="s">
        <v>8854</v>
      </c>
      <c r="BD314" s="1298" t="s">
        <v>8855</v>
      </c>
      <c r="BE314" s="1298" t="s">
        <v>8855</v>
      </c>
      <c r="BF314" s="828">
        <v>44389</v>
      </c>
      <c r="BH314" s="1296" t="s">
        <v>5665</v>
      </c>
      <c r="CN314" s="2">
        <v>8504</v>
      </c>
      <c r="CO314" s="489" t="str">
        <f t="shared" si="60"/>
        <v>FINGERTIP TOWELS</v>
      </c>
      <c r="CP314" s="489" t="str">
        <f t="shared" si="61"/>
        <v>TOWL</v>
      </c>
      <c r="CQ314" s="489">
        <f t="shared" si="62"/>
        <v>160073</v>
      </c>
      <c r="CR314" s="489">
        <f t="shared" si="63"/>
        <v>7999.2187880000001</v>
      </c>
      <c r="CS314" s="847">
        <f t="shared" si="69"/>
        <v>4.9972317555115477E-2</v>
      </c>
      <c r="CV314" s="489">
        <f t="shared" si="65"/>
        <v>6068</v>
      </c>
      <c r="CW314" s="2" t="s">
        <v>6409</v>
      </c>
      <c r="CX314" s="2" t="s">
        <v>4357</v>
      </c>
      <c r="CY314" s="2" t="s">
        <v>1660</v>
      </c>
      <c r="CZ314" s="572"/>
      <c r="DA314" s="489"/>
      <c r="DB314" s="2">
        <v>8506</v>
      </c>
      <c r="DC314" s="2" t="s">
        <v>318</v>
      </c>
      <c r="DD314" s="489"/>
      <c r="DH314" s="2">
        <v>8870</v>
      </c>
      <c r="DI314" s="2" t="s">
        <v>6613</v>
      </c>
      <c r="DJ314" s="2">
        <v>372595</v>
      </c>
      <c r="DK314" s="2">
        <v>166919.94084800026</v>
      </c>
      <c r="DL314" s="2">
        <v>0.44799297051221904</v>
      </c>
      <c r="DT314" s="489">
        <f t="shared" si="64"/>
        <v>8504</v>
      </c>
      <c r="DU314" s="2" t="s">
        <v>6557</v>
      </c>
      <c r="DV314" s="2" t="s">
        <v>6722</v>
      </c>
      <c r="DW314" s="2" t="s">
        <v>1685</v>
      </c>
    </row>
    <row r="315" spans="1:127">
      <c r="A315"/>
      <c r="B315" s="1338"/>
      <c r="C315" s="909" t="str">
        <f t="shared" si="70"/>
        <v/>
      </c>
      <c r="D315" s="1278"/>
      <c r="E315" s="900"/>
      <c r="F315" s="900"/>
      <c r="G315" s="447"/>
      <c r="H315" s="447"/>
      <c r="I315"/>
      <c r="J315"/>
      <c r="K315"/>
      <c r="L315"/>
      <c r="M315"/>
      <c r="N315"/>
      <c r="O315" s="3"/>
      <c r="P315" s="3"/>
      <c r="Q315" s="3"/>
      <c r="R315" s="3"/>
      <c r="S315" s="3"/>
      <c r="T315" s="923"/>
      <c r="U315" s="923"/>
      <c r="V315" s="923"/>
      <c r="W315" s="923"/>
      <c r="X315" s="923"/>
      <c r="Y315" s="923"/>
      <c r="Z315" s="923"/>
      <c r="AA315" s="923"/>
      <c r="AB315" s="923"/>
      <c r="AC315" s="923"/>
      <c r="AD315" s="923"/>
      <c r="AG315" s="489" t="s">
        <v>4050</v>
      </c>
      <c r="AH315" t="s">
        <v>476</v>
      </c>
      <c r="AI315"/>
      <c r="AJ315" t="s">
        <v>1689</v>
      </c>
      <c r="AK315">
        <v>8701</v>
      </c>
      <c r="AL315" t="s">
        <v>340</v>
      </c>
      <c r="AM315" t="s">
        <v>1639</v>
      </c>
      <c r="AN315" t="s">
        <v>1653</v>
      </c>
      <c r="AO315" s="1295" t="str">
        <f t="shared" si="58"/>
        <v>P</v>
      </c>
      <c r="AS315" s="489" t="s">
        <v>3962</v>
      </c>
      <c r="AT315" s="489">
        <v>2</v>
      </c>
      <c r="AU315" s="574"/>
      <c r="AV315" s="574"/>
      <c r="AW315" s="489"/>
      <c r="BB315" s="489" t="str">
        <f t="shared" si="59"/>
        <v>189 - TIMELESS TRA</v>
      </c>
      <c r="BC315" s="1299" t="s">
        <v>8871</v>
      </c>
      <c r="BD315" s="1298" t="s">
        <v>8872</v>
      </c>
      <c r="BE315" s="1298" t="s">
        <v>8873</v>
      </c>
      <c r="BF315" s="828">
        <v>44389</v>
      </c>
      <c r="BH315" s="1299" t="s">
        <v>5666</v>
      </c>
      <c r="CN315" s="2">
        <v>8506</v>
      </c>
      <c r="CO315" s="489" t="str">
        <f t="shared" si="60"/>
        <v>BATH SHEETS</v>
      </c>
      <c r="CP315" s="489" t="str">
        <f t="shared" si="61"/>
        <v>TOWL</v>
      </c>
      <c r="CQ315" s="489">
        <f t="shared" si="62"/>
        <v>96261</v>
      </c>
      <c r="CR315" s="489">
        <f t="shared" si="63"/>
        <v>30214.622122000004</v>
      </c>
      <c r="CS315" s="847">
        <f t="shared" si="69"/>
        <v>0.31388227965635102</v>
      </c>
      <c r="CV315" s="489">
        <f t="shared" si="65"/>
        <v>2022</v>
      </c>
      <c r="CW315" s="491">
        <v>2022</v>
      </c>
      <c r="CX315" s="1295" t="s">
        <v>8586</v>
      </c>
      <c r="CY315" s="489" t="s">
        <v>1636</v>
      </c>
      <c r="CZ315" s="572"/>
      <c r="DA315" s="489"/>
      <c r="DB315" s="2">
        <v>8507</v>
      </c>
      <c r="DC315" s="2" t="s">
        <v>319</v>
      </c>
      <c r="DD315" s="489"/>
      <c r="DH315" s="2">
        <v>8871</v>
      </c>
      <c r="DI315" s="2" t="s">
        <v>6614</v>
      </c>
      <c r="DJ315" s="2">
        <v>260091</v>
      </c>
      <c r="DK315" s="2">
        <v>75276.95091900001</v>
      </c>
      <c r="DL315" s="2">
        <v>0.28942543540145566</v>
      </c>
      <c r="DT315" s="489">
        <f t="shared" si="64"/>
        <v>8506</v>
      </c>
      <c r="DU315" s="2" t="s">
        <v>6558</v>
      </c>
      <c r="DV315" s="2" t="s">
        <v>318</v>
      </c>
      <c r="DW315" s="2" t="s">
        <v>1685</v>
      </c>
    </row>
    <row r="316" spans="1:127">
      <c r="A316"/>
      <c r="B316" s="1338"/>
      <c r="C316" s="909" t="str">
        <f t="shared" si="70"/>
        <v/>
      </c>
      <c r="D316" s="1278"/>
      <c r="E316" s="900"/>
      <c r="F316" s="900"/>
      <c r="G316" s="447"/>
      <c r="H316" s="447"/>
      <c r="I316"/>
      <c r="J316"/>
      <c r="K316"/>
      <c r="L316"/>
      <c r="M316"/>
      <c r="N316"/>
      <c r="O316" s="3"/>
      <c r="P316" s="3"/>
      <c r="Q316" s="3"/>
      <c r="R316" s="3"/>
      <c r="S316" s="3"/>
      <c r="T316" s="923"/>
      <c r="U316" s="923"/>
      <c r="V316" s="923"/>
      <c r="W316" s="923"/>
      <c r="X316" s="923"/>
      <c r="Y316" s="923"/>
      <c r="Z316" s="923"/>
      <c r="AA316" s="923"/>
      <c r="AB316" s="923"/>
      <c r="AC316" s="923"/>
      <c r="AD316" s="923"/>
      <c r="AG316" s="489" t="s">
        <v>4050</v>
      </c>
      <c r="AH316" t="s">
        <v>477</v>
      </c>
      <c r="AI316"/>
      <c r="AJ316" t="s">
        <v>1689</v>
      </c>
      <c r="AK316">
        <v>8725</v>
      </c>
      <c r="AL316" t="s">
        <v>341</v>
      </c>
      <c r="AM316" t="s">
        <v>1639</v>
      </c>
      <c r="AN316" t="s">
        <v>1653</v>
      </c>
      <c r="AO316" s="1295" t="str">
        <f t="shared" si="58"/>
        <v>P</v>
      </c>
      <c r="AS316" s="489" t="s">
        <v>3979</v>
      </c>
      <c r="AT316" s="489">
        <v>2</v>
      </c>
      <c r="AU316" s="574"/>
      <c r="AV316" s="574"/>
      <c r="AW316" s="489"/>
      <c r="BB316" s="489" t="str">
        <f t="shared" si="59"/>
        <v>71 - TIN</v>
      </c>
      <c r="BC316" s="1296" t="s">
        <v>5308</v>
      </c>
      <c r="BD316" s="1297" t="s">
        <v>5309</v>
      </c>
      <c r="BE316" s="1297" t="s">
        <v>5309</v>
      </c>
      <c r="BF316" s="829">
        <v>43454</v>
      </c>
      <c r="BH316" s="1296" t="s">
        <v>5378</v>
      </c>
      <c r="CN316" s="2">
        <v>8507</v>
      </c>
      <c r="CO316" s="489" t="str">
        <f t="shared" si="60"/>
        <v>BEACH TOWELS</v>
      </c>
      <c r="CP316" s="489" t="str">
        <f t="shared" si="61"/>
        <v>TOWL</v>
      </c>
      <c r="CQ316" s="489">
        <f t="shared" si="62"/>
        <v>468212</v>
      </c>
      <c r="CR316" s="489">
        <f t="shared" si="63"/>
        <v>78811.754239999937</v>
      </c>
      <c r="CS316" s="847">
        <f t="shared" si="69"/>
        <v>0.16832493451684266</v>
      </c>
      <c r="CV316" s="489">
        <f t="shared" si="65"/>
        <v>2044</v>
      </c>
      <c r="CW316" s="491">
        <v>2044</v>
      </c>
      <c r="CX316" s="1295" t="s">
        <v>8587</v>
      </c>
      <c r="CY316" s="489" t="s">
        <v>1636</v>
      </c>
      <c r="CZ316" s="572"/>
      <c r="DA316" s="489"/>
      <c r="DB316" s="2">
        <v>8511</v>
      </c>
      <c r="DC316" s="2" t="s">
        <v>320</v>
      </c>
      <c r="DD316" s="489"/>
      <c r="DH316" s="2">
        <v>8872</v>
      </c>
      <c r="DI316" s="2" t="s">
        <v>6615</v>
      </c>
      <c r="DJ316" s="2">
        <v>79555</v>
      </c>
      <c r="DK316" s="2">
        <v>26998.998589000013</v>
      </c>
      <c r="DL316" s="2">
        <v>0.33937525723084677</v>
      </c>
      <c r="DT316" s="489">
        <f t="shared" si="64"/>
        <v>8507</v>
      </c>
      <c r="DU316" s="2" t="s">
        <v>6559</v>
      </c>
      <c r="DV316" s="2" t="s">
        <v>319</v>
      </c>
      <c r="DW316" s="2" t="s">
        <v>1685</v>
      </c>
    </row>
    <row r="317" spans="1:127">
      <c r="A317"/>
      <c r="B317" s="1338"/>
      <c r="C317" s="909" t="str">
        <f t="shared" si="70"/>
        <v/>
      </c>
      <c r="D317" s="1278"/>
      <c r="E317" s="900"/>
      <c r="F317" s="900"/>
      <c r="G317" s="447"/>
      <c r="H317" s="447"/>
      <c r="I317"/>
      <c r="J317"/>
      <c r="K317"/>
      <c r="L317"/>
      <c r="M317"/>
      <c r="N317"/>
      <c r="O317" s="3"/>
      <c r="P317" s="3"/>
      <c r="Q317" s="3"/>
      <c r="R317" s="3"/>
      <c r="S317" s="3"/>
      <c r="T317" s="923"/>
      <c r="U317" s="923"/>
      <c r="V317" s="923"/>
      <c r="W317" s="923"/>
      <c r="X317" s="923"/>
      <c r="Y317" s="923"/>
      <c r="Z317" s="923"/>
      <c r="AA317" s="923"/>
      <c r="AB317" s="923"/>
      <c r="AC317" s="923"/>
      <c r="AD317" s="923"/>
      <c r="AG317" s="489" t="s">
        <v>4050</v>
      </c>
      <c r="AH317" t="s">
        <v>476</v>
      </c>
      <c r="AI317"/>
      <c r="AJ317" t="s">
        <v>1689</v>
      </c>
      <c r="AK317">
        <v>8740</v>
      </c>
      <c r="AL317" t="s">
        <v>342</v>
      </c>
      <c r="AM317" t="s">
        <v>1639</v>
      </c>
      <c r="AN317" t="s">
        <v>1653</v>
      </c>
      <c r="AO317" s="1295" t="str">
        <f t="shared" si="58"/>
        <v>P</v>
      </c>
      <c r="AS317" s="489" t="s">
        <v>4837</v>
      </c>
      <c r="AT317" s="489">
        <v>2</v>
      </c>
      <c r="AU317" s="574"/>
      <c r="AV317" s="574"/>
      <c r="AW317" s="489"/>
      <c r="BB317" s="489" t="str">
        <f t="shared" si="59"/>
        <v>135 - TOY</v>
      </c>
      <c r="BC317" s="1299" t="s">
        <v>8282</v>
      </c>
      <c r="BD317" s="1298" t="s">
        <v>8283</v>
      </c>
      <c r="BE317" s="1298" t="s">
        <v>8283</v>
      </c>
      <c r="BF317" s="828">
        <v>44201</v>
      </c>
      <c r="BH317" s="1299" t="s">
        <v>5667</v>
      </c>
      <c r="CN317" s="2">
        <v>8511</v>
      </c>
      <c r="CO317" s="489" t="str">
        <f t="shared" si="60"/>
        <v>XMAS TOWELS</v>
      </c>
      <c r="CP317" s="489" t="str">
        <f t="shared" si="61"/>
        <v>TOWL</v>
      </c>
      <c r="CQ317" s="489">
        <f t="shared" si="62"/>
        <v>112053</v>
      </c>
      <c r="CR317" s="489">
        <f t="shared" si="63"/>
        <v>7788.558567</v>
      </c>
      <c r="CS317" s="847">
        <f t="shared" si="69"/>
        <v>6.9507809402693368E-2</v>
      </c>
      <c r="CV317" s="489">
        <f t="shared" si="65"/>
        <v>3012</v>
      </c>
      <c r="CW317" s="491">
        <v>3012</v>
      </c>
      <c r="CX317" s="1295" t="s">
        <v>8588</v>
      </c>
      <c r="CY317" s="489" t="s">
        <v>5777</v>
      </c>
      <c r="CZ317" s="572"/>
      <c r="DA317" s="489"/>
      <c r="DB317" s="2">
        <v>8514</v>
      </c>
      <c r="DC317" s="2" t="s">
        <v>8640</v>
      </c>
      <c r="DD317" s="489"/>
      <c r="DH317" s="2">
        <v>8888</v>
      </c>
      <c r="DI317" s="2" t="s">
        <v>6616</v>
      </c>
      <c r="DJ317" s="2">
        <v>70208</v>
      </c>
      <c r="DK317" s="2">
        <v>86466.233230000056</v>
      </c>
      <c r="DL317" s="2">
        <v>1.2315723739459898</v>
      </c>
      <c r="DT317" s="489">
        <f t="shared" si="64"/>
        <v>8511</v>
      </c>
      <c r="DU317" s="2" t="s">
        <v>6560</v>
      </c>
      <c r="DV317" s="2" t="s">
        <v>320</v>
      </c>
      <c r="DW317" s="2" t="s">
        <v>1685</v>
      </c>
    </row>
    <row r="318" spans="1:127">
      <c r="A318"/>
      <c r="B318" s="1338"/>
      <c r="C318" s="909" t="str">
        <f t="shared" si="70"/>
        <v/>
      </c>
      <c r="D318" s="1278"/>
      <c r="E318" s="900"/>
      <c r="F318" s="900"/>
      <c r="G318" s="447"/>
      <c r="H318" s="447"/>
      <c r="I318"/>
      <c r="J318"/>
      <c r="K318"/>
      <c r="L318"/>
      <c r="M318"/>
      <c r="N318"/>
      <c r="O318" s="3"/>
      <c r="P318" s="3"/>
      <c r="Q318" s="3"/>
      <c r="R318" s="3"/>
      <c r="S318" s="3"/>
      <c r="T318" s="923"/>
      <c r="U318" s="923"/>
      <c r="V318" s="923"/>
      <c r="W318" s="923"/>
      <c r="X318" s="923"/>
      <c r="Y318" s="923"/>
      <c r="Z318" s="923"/>
      <c r="AA318" s="923"/>
      <c r="AB318" s="923"/>
      <c r="AC318" s="923"/>
      <c r="AD318" s="923"/>
      <c r="AG318" s="489" t="s">
        <v>4050</v>
      </c>
      <c r="AH318" t="s">
        <v>476</v>
      </c>
      <c r="AI318"/>
      <c r="AJ318" t="s">
        <v>1689</v>
      </c>
      <c r="AK318">
        <v>8770</v>
      </c>
      <c r="AL318" t="s">
        <v>343</v>
      </c>
      <c r="AM318" t="s">
        <v>1639</v>
      </c>
      <c r="AN318" t="s">
        <v>1653</v>
      </c>
      <c r="AO318" s="1295" t="str">
        <f t="shared" si="58"/>
        <v>P</v>
      </c>
      <c r="AS318" s="489" t="s">
        <v>4839</v>
      </c>
      <c r="AT318" s="489">
        <v>2</v>
      </c>
      <c r="AU318" s="574"/>
      <c r="AV318" s="574"/>
      <c r="AW318" s="489"/>
      <c r="BB318" s="489" t="str">
        <f t="shared" si="59"/>
        <v>03 - Traditional</v>
      </c>
      <c r="BC318" s="1299" t="s">
        <v>66</v>
      </c>
      <c r="BD318" s="1298" t="s">
        <v>5165</v>
      </c>
      <c r="BE318" s="1298" t="s">
        <v>5165</v>
      </c>
      <c r="BF318" s="828">
        <v>39799</v>
      </c>
      <c r="BH318" s="1296" t="s">
        <v>5379</v>
      </c>
      <c r="CN318" s="2">
        <v>8514</v>
      </c>
      <c r="CO318" s="489" t="str">
        <f t="shared" si="60"/>
        <v>TOWL - HOT DEALS</v>
      </c>
      <c r="CP318" s="489" t="str">
        <f t="shared" si="61"/>
        <v>TOWL</v>
      </c>
      <c r="CQ318" s="489" t="str">
        <f t="shared" si="62"/>
        <v/>
      </c>
      <c r="CR318" s="489" t="str">
        <f t="shared" si="63"/>
        <v/>
      </c>
      <c r="CS318" s="847">
        <f t="shared" si="69"/>
        <v>0.18160732426035275</v>
      </c>
      <c r="CV318" s="489">
        <f t="shared" si="65"/>
        <v>3013</v>
      </c>
      <c r="CW318" s="491">
        <v>3013</v>
      </c>
      <c r="CX318" s="1295" t="s">
        <v>8589</v>
      </c>
      <c r="CY318" s="489" t="s">
        <v>5777</v>
      </c>
      <c r="CZ318" s="572"/>
      <c r="DA318" s="489"/>
      <c r="DB318" s="2">
        <v>8517</v>
      </c>
      <c r="DC318" s="2" t="s">
        <v>6725</v>
      </c>
      <c r="DD318" s="489"/>
      <c r="DH318" s="2">
        <v>8889</v>
      </c>
      <c r="DI318" s="2" t="s">
        <v>6617</v>
      </c>
      <c r="DJ318" s="2">
        <v>103</v>
      </c>
      <c r="DK318" s="2">
        <v>526.47744899999998</v>
      </c>
      <c r="DL318" s="2">
        <v>5.1114315436893198</v>
      </c>
      <c r="DT318" s="489">
        <f t="shared" si="64"/>
        <v>8514</v>
      </c>
      <c r="DU318" s="2" t="s">
        <v>6723</v>
      </c>
      <c r="DV318" s="2" t="s">
        <v>6724</v>
      </c>
      <c r="DW318" s="2" t="s">
        <v>1685</v>
      </c>
    </row>
    <row r="319" spans="1:127">
      <c r="A319"/>
      <c r="B319" s="1338"/>
      <c r="C319" s="909" t="str">
        <f t="shared" si="70"/>
        <v/>
      </c>
      <c r="D319" s="1278"/>
      <c r="E319" s="900"/>
      <c r="F319" s="900"/>
      <c r="G319" s="447"/>
      <c r="H319" s="447"/>
      <c r="I319"/>
      <c r="J319"/>
      <c r="K319"/>
      <c r="L319"/>
      <c r="M319"/>
      <c r="N319"/>
      <c r="O319" s="3"/>
      <c r="P319" s="3"/>
      <c r="Q319" s="3"/>
      <c r="R319" s="3"/>
      <c r="S319" s="3"/>
      <c r="T319" s="923"/>
      <c r="U319" s="923"/>
      <c r="V319" s="923"/>
      <c r="W319" s="923"/>
      <c r="X319" s="923"/>
      <c r="Y319" s="923"/>
      <c r="Z319" s="923"/>
      <c r="AA319" s="923"/>
      <c r="AB319" s="923"/>
      <c r="AC319" s="923"/>
      <c r="AD319" s="923"/>
      <c r="AG319" s="489" t="s">
        <v>4050</v>
      </c>
      <c r="AH319" t="s">
        <v>5182</v>
      </c>
      <c r="AI319"/>
      <c r="AJ319" t="s">
        <v>1689</v>
      </c>
      <c r="AK319">
        <v>8788</v>
      </c>
      <c r="AL319" t="s">
        <v>344</v>
      </c>
      <c r="AM319" t="s">
        <v>1639</v>
      </c>
      <c r="AN319" t="s">
        <v>1653</v>
      </c>
      <c r="AO319" s="1295" t="str">
        <f t="shared" si="58"/>
        <v>P</v>
      </c>
      <c r="AS319" s="489" t="s">
        <v>4016</v>
      </c>
      <c r="AT319" s="489">
        <v>2</v>
      </c>
      <c r="AU319" s="574"/>
      <c r="AV319" s="574"/>
      <c r="AW319" s="489"/>
      <c r="BB319" s="489" t="str">
        <f t="shared" si="59"/>
        <v>171 - TRADITIONAL</v>
      </c>
      <c r="BC319" s="1296" t="s">
        <v>8828</v>
      </c>
      <c r="BD319" s="1297" t="s">
        <v>6733</v>
      </c>
      <c r="BE319" s="1297" t="s">
        <v>6733</v>
      </c>
      <c r="BF319" s="829">
        <v>44320</v>
      </c>
      <c r="BH319" s="1299" t="s">
        <v>8257</v>
      </c>
      <c r="CN319" s="2">
        <v>8517</v>
      </c>
      <c r="CO319" s="489" t="str">
        <f t="shared" si="60"/>
        <v>TOWEL SETS</v>
      </c>
      <c r="CP319" s="489" t="str">
        <f t="shared" si="61"/>
        <v>TOWL</v>
      </c>
      <c r="CQ319" s="489">
        <f t="shared" si="62"/>
        <v>167858</v>
      </c>
      <c r="CR319" s="489">
        <f t="shared" si="63"/>
        <v>47592.760380000007</v>
      </c>
      <c r="CS319" s="847">
        <f t="shared" si="69"/>
        <v>0.28352989062183515</v>
      </c>
      <c r="CV319" s="489">
        <f t="shared" si="65"/>
        <v>3051</v>
      </c>
      <c r="CW319" s="491">
        <v>3051</v>
      </c>
      <c r="CX319" s="1295" t="s">
        <v>8590</v>
      </c>
      <c r="CY319" s="489" t="s">
        <v>8610</v>
      </c>
      <c r="CZ319" s="572"/>
      <c r="DA319" s="489"/>
      <c r="DB319" s="2">
        <v>8520</v>
      </c>
      <c r="DC319" s="2" t="s">
        <v>6563</v>
      </c>
      <c r="DD319" s="489"/>
      <c r="DH319" s="2">
        <v>8902</v>
      </c>
      <c r="DI319" s="2" t="s">
        <v>6618</v>
      </c>
      <c r="DJ319" s="2">
        <v>378390</v>
      </c>
      <c r="DK319" s="2">
        <v>20129.361761999975</v>
      </c>
      <c r="DL319" s="2">
        <v>5.3197393593910978E-2</v>
      </c>
      <c r="DT319" s="489">
        <f t="shared" si="64"/>
        <v>8517</v>
      </c>
      <c r="DU319" s="2" t="s">
        <v>6561</v>
      </c>
      <c r="DV319" s="2" t="s">
        <v>6725</v>
      </c>
      <c r="DW319" s="2" t="s">
        <v>1685</v>
      </c>
    </row>
    <row r="320" spans="1:127">
      <c r="A320"/>
      <c r="B320" s="1338"/>
      <c r="C320" s="909" t="str">
        <f t="shared" si="70"/>
        <v/>
      </c>
      <c r="D320" s="1278"/>
      <c r="E320" s="900"/>
      <c r="F320" s="900"/>
      <c r="G320" s="447"/>
      <c r="H320" s="447"/>
      <c r="I320"/>
      <c r="J320"/>
      <c r="K320"/>
      <c r="L320"/>
      <c r="M320"/>
      <c r="N320"/>
      <c r="O320" s="3"/>
      <c r="P320" s="3"/>
      <c r="Q320" s="3"/>
      <c r="R320" s="3"/>
      <c r="S320" s="3"/>
      <c r="T320" s="923"/>
      <c r="U320" s="923"/>
      <c r="V320" s="923"/>
      <c r="W320" s="923"/>
      <c r="X320" s="923"/>
      <c r="Y320" s="923"/>
      <c r="Z320" s="923"/>
      <c r="AA320" s="923"/>
      <c r="AB320" s="923"/>
      <c r="AC320" s="923"/>
      <c r="AD320" s="923"/>
      <c r="AG320" s="489" t="s">
        <v>4050</v>
      </c>
      <c r="AH320" t="s">
        <v>5184</v>
      </c>
      <c r="AI320"/>
      <c r="AJ320" t="s">
        <v>1689</v>
      </c>
      <c r="AK320">
        <v>8790</v>
      </c>
      <c r="AL320" t="s">
        <v>345</v>
      </c>
      <c r="AM320" t="s">
        <v>1639</v>
      </c>
      <c r="AN320" t="s">
        <v>1653</v>
      </c>
      <c r="AO320" s="1295" t="str">
        <f t="shared" si="58"/>
        <v>P</v>
      </c>
      <c r="AS320" s="489" t="s">
        <v>2585</v>
      </c>
      <c r="AT320" s="489">
        <v>3</v>
      </c>
      <c r="AU320" s="574"/>
      <c r="AV320" s="574"/>
      <c r="AW320" s="489"/>
      <c r="BB320" s="489" t="str">
        <f t="shared" si="59"/>
        <v>156 - TRNS HARVEST</v>
      </c>
      <c r="BC320" s="1299" t="s">
        <v>8794</v>
      </c>
      <c r="BD320" s="1298" t="s">
        <v>8795</v>
      </c>
      <c r="BE320" s="1298" t="s">
        <v>8796</v>
      </c>
      <c r="BF320" s="828">
        <v>44314</v>
      </c>
      <c r="BH320" s="1296" t="s">
        <v>5380</v>
      </c>
      <c r="CN320" s="2">
        <v>8520</v>
      </c>
      <c r="CO320" s="489" t="str">
        <f t="shared" si="60"/>
        <v>SOLID COTTON BATH RUG</v>
      </c>
      <c r="CP320" s="489" t="str">
        <f t="shared" si="61"/>
        <v>BRUG</v>
      </c>
      <c r="CQ320" s="489">
        <f t="shared" si="62"/>
        <v>702076</v>
      </c>
      <c r="CR320" s="489">
        <f t="shared" si="63"/>
        <v>170722.61199799998</v>
      </c>
      <c r="CS320" s="847">
        <f t="shared" si="69"/>
        <v>0.24316827807530805</v>
      </c>
      <c r="CV320" s="489">
        <f t="shared" si="65"/>
        <v>3090</v>
      </c>
      <c r="CW320" s="491">
        <v>3090</v>
      </c>
      <c r="CX320" s="1295" t="s">
        <v>8591</v>
      </c>
      <c r="CY320" s="489" t="s">
        <v>1638</v>
      </c>
      <c r="CZ320" s="572"/>
      <c r="DA320" s="489"/>
      <c r="DB320" s="2">
        <v>8521</v>
      </c>
      <c r="DC320" s="2" t="s">
        <v>6565</v>
      </c>
      <c r="DD320" s="489"/>
      <c r="DH320" s="2">
        <v>8904</v>
      </c>
      <c r="DI320" s="2" t="s">
        <v>6619</v>
      </c>
      <c r="DJ320" s="2">
        <v>800782</v>
      </c>
      <c r="DK320" s="2">
        <v>42728.423547999933</v>
      </c>
      <c r="DL320" s="2">
        <v>5.3358371626734784E-2</v>
      </c>
      <c r="DT320" s="489">
        <f t="shared" si="64"/>
        <v>8520</v>
      </c>
      <c r="DU320" s="2" t="s">
        <v>6562</v>
      </c>
      <c r="DV320" s="2" t="s">
        <v>6563</v>
      </c>
      <c r="DW320" s="2" t="s">
        <v>1686</v>
      </c>
    </row>
    <row r="321" spans="1:127">
      <c r="A321"/>
      <c r="B321" s="1338"/>
      <c r="C321" s="909" t="str">
        <f t="shared" si="70"/>
        <v/>
      </c>
      <c r="D321" s="1278"/>
      <c r="E321" s="900"/>
      <c r="F321" s="900"/>
      <c r="G321" s="447"/>
      <c r="H321" s="447"/>
      <c r="I321"/>
      <c r="J321"/>
      <c r="K321"/>
      <c r="L321"/>
      <c r="M321"/>
      <c r="N321"/>
      <c r="O321" s="3"/>
      <c r="P321" s="3"/>
      <c r="Q321" s="3"/>
      <c r="R321" s="3"/>
      <c r="S321" s="3"/>
      <c r="T321" s="923"/>
      <c r="U321" s="923"/>
      <c r="V321" s="923"/>
      <c r="W321" s="923"/>
      <c r="X321" s="923"/>
      <c r="Y321" s="923"/>
      <c r="Z321" s="923"/>
      <c r="AA321" s="923"/>
      <c r="AB321" s="923"/>
      <c r="AC321" s="923"/>
      <c r="AD321" s="923"/>
      <c r="AG321" s="489" t="s">
        <v>4050</v>
      </c>
      <c r="AH321" t="s">
        <v>5176</v>
      </c>
      <c r="AI321"/>
      <c r="AJ321" t="s">
        <v>1689</v>
      </c>
      <c r="AK321">
        <v>8792</v>
      </c>
      <c r="AL321" t="s">
        <v>346</v>
      </c>
      <c r="AM321" t="s">
        <v>1639</v>
      </c>
      <c r="AN321" t="s">
        <v>1653</v>
      </c>
      <c r="AO321" s="1295" t="str">
        <f t="shared" si="58"/>
        <v>P</v>
      </c>
      <c r="AS321" s="489" t="s">
        <v>4364</v>
      </c>
      <c r="AT321" s="489">
        <v>3</v>
      </c>
      <c r="AU321" s="574"/>
      <c r="AV321" s="574"/>
      <c r="AW321" s="489"/>
      <c r="BB321" s="489" t="str">
        <f t="shared" si="59"/>
        <v>163 - T2HR</v>
      </c>
      <c r="BC321" s="1299" t="s">
        <v>8812</v>
      </c>
      <c r="BD321" s="1298" t="s">
        <v>8813</v>
      </c>
      <c r="BE321" s="1298" t="s">
        <v>8814</v>
      </c>
      <c r="BF321" s="828">
        <v>44314</v>
      </c>
      <c r="BH321" s="1299" t="s">
        <v>9039</v>
      </c>
      <c r="CN321" s="2">
        <v>8521</v>
      </c>
      <c r="CO321" s="489" t="str">
        <f t="shared" si="60"/>
        <v>NOODLE BATH RUG</v>
      </c>
      <c r="CP321" s="489" t="str">
        <f t="shared" si="61"/>
        <v>BRUG</v>
      </c>
      <c r="CQ321" s="489">
        <f t="shared" si="62"/>
        <v>213656</v>
      </c>
      <c r="CR321" s="489">
        <f t="shared" si="63"/>
        <v>50790.894022</v>
      </c>
      <c r="CS321" s="847">
        <f t="shared" si="69"/>
        <v>0.23772276005354401</v>
      </c>
      <c r="CV321" s="489">
        <f t="shared" si="65"/>
        <v>3209</v>
      </c>
      <c r="CW321" s="491">
        <v>3209</v>
      </c>
      <c r="CX321" s="1295" t="s">
        <v>8592</v>
      </c>
      <c r="CY321" s="489" t="s">
        <v>5777</v>
      </c>
      <c r="CZ321" s="572"/>
      <c r="DA321" s="489"/>
      <c r="DB321" s="2">
        <v>8522</v>
      </c>
      <c r="DC321" s="2" t="s">
        <v>6567</v>
      </c>
      <c r="DD321" s="489"/>
      <c r="DH321" s="2">
        <v>8905</v>
      </c>
      <c r="DI321" s="2" t="s">
        <v>6620</v>
      </c>
      <c r="DJ321" s="2">
        <v>574415</v>
      </c>
      <c r="DK321" s="2">
        <v>74066.697390999965</v>
      </c>
      <c r="DL321" s="2">
        <v>0.12894283295352657</v>
      </c>
      <c r="DT321" s="489">
        <f t="shared" si="64"/>
        <v>8521</v>
      </c>
      <c r="DU321" s="2" t="s">
        <v>6564</v>
      </c>
      <c r="DV321" s="2" t="s">
        <v>6565</v>
      </c>
      <c r="DW321" s="2" t="s">
        <v>1686</v>
      </c>
    </row>
    <row r="322" spans="1:127">
      <c r="A322"/>
      <c r="B322" s="1338"/>
      <c r="C322" s="909" t="str">
        <f t="shared" si="70"/>
        <v/>
      </c>
      <c r="D322" s="1278"/>
      <c r="E322" s="900"/>
      <c r="F322" s="900"/>
      <c r="G322" s="447"/>
      <c r="H322" s="447"/>
      <c r="I322"/>
      <c r="J322"/>
      <c r="K322"/>
      <c r="L322"/>
      <c r="M322"/>
      <c r="N322"/>
      <c r="O322" s="3"/>
      <c r="P322" s="3"/>
      <c r="Q322" s="3"/>
      <c r="R322" s="3"/>
      <c r="S322" s="3"/>
      <c r="T322" s="923"/>
      <c r="U322" s="923"/>
      <c r="V322" s="923"/>
      <c r="W322" s="923"/>
      <c r="X322" s="923"/>
      <c r="Y322" s="923"/>
      <c r="Z322" s="923"/>
      <c r="AA322" s="923"/>
      <c r="AB322" s="923"/>
      <c r="AC322" s="923"/>
      <c r="AD322" s="923"/>
      <c r="AG322" s="489" t="s">
        <v>4050</v>
      </c>
      <c r="AH322" t="s">
        <v>5176</v>
      </c>
      <c r="AI322"/>
      <c r="AJ322" t="s">
        <v>1691</v>
      </c>
      <c r="AK322">
        <v>8794</v>
      </c>
      <c r="AL322" t="s">
        <v>6645</v>
      </c>
      <c r="AM322" t="s">
        <v>46</v>
      </c>
      <c r="AN322" t="s">
        <v>2376</v>
      </c>
      <c r="AO322" s="1295" t="str">
        <f t="shared" si="58"/>
        <v>B</v>
      </c>
      <c r="AS322" s="489" t="s">
        <v>4059</v>
      </c>
      <c r="AT322" s="489">
        <v>3</v>
      </c>
      <c r="AU322" s="574"/>
      <c r="AV322" s="574"/>
      <c r="AW322" s="489"/>
      <c r="BB322" s="489" t="str">
        <f t="shared" si="59"/>
        <v>26 - TRANSITIONAL</v>
      </c>
      <c r="BC322" s="1296" t="s">
        <v>5213</v>
      </c>
      <c r="BD322" s="1297" t="s">
        <v>5214</v>
      </c>
      <c r="BE322" s="1297" t="s">
        <v>5214</v>
      </c>
      <c r="BF322" s="829">
        <v>41712</v>
      </c>
      <c r="BH322" s="1296" t="s">
        <v>5668</v>
      </c>
      <c r="CN322" s="2">
        <v>8522</v>
      </c>
      <c r="CO322" s="489" t="str">
        <f t="shared" si="60"/>
        <v>MEMORY FOAM BATH RUG</v>
      </c>
      <c r="CP322" s="489" t="str">
        <f t="shared" si="61"/>
        <v>BRUG</v>
      </c>
      <c r="CQ322" s="489">
        <f t="shared" si="62"/>
        <v>189224</v>
      </c>
      <c r="CR322" s="489">
        <f t="shared" si="63"/>
        <v>42847.621526000032</v>
      </c>
      <c r="CS322" s="847">
        <f t="shared" si="69"/>
        <v>0.22643862050268482</v>
      </c>
      <c r="CV322" s="489">
        <f t="shared" si="65"/>
        <v>3223</v>
      </c>
      <c r="CW322" s="491">
        <v>3223</v>
      </c>
      <c r="CX322" s="1295" t="s">
        <v>8593</v>
      </c>
      <c r="CY322" s="489" t="s">
        <v>8609</v>
      </c>
      <c r="CZ322" s="572"/>
      <c r="DA322" s="489"/>
      <c r="DB322" s="2">
        <v>8523</v>
      </c>
      <c r="DC322" s="2" t="s">
        <v>6569</v>
      </c>
      <c r="DD322" s="489"/>
      <c r="DH322" s="2">
        <v>8907</v>
      </c>
      <c r="DI322" s="2" t="s">
        <v>6791</v>
      </c>
      <c r="DJ322" s="2">
        <v>189668</v>
      </c>
      <c r="DK322" s="2">
        <v>54896.447519999994</v>
      </c>
      <c r="DL322" s="2">
        <v>0.28943441972288414</v>
      </c>
      <c r="DT322" s="489">
        <f t="shared" si="64"/>
        <v>8522</v>
      </c>
      <c r="DU322" s="2" t="s">
        <v>6566</v>
      </c>
      <c r="DV322" s="2" t="s">
        <v>6567</v>
      </c>
      <c r="DW322" s="2" t="s">
        <v>1686</v>
      </c>
    </row>
    <row r="323" spans="1:127">
      <c r="A323"/>
      <c r="B323" s="1338"/>
      <c r="C323" s="909" t="str">
        <f t="shared" si="70"/>
        <v/>
      </c>
      <c r="D323" s="1278"/>
      <c r="E323" s="900"/>
      <c r="F323" s="900"/>
      <c r="G323" s="447"/>
      <c r="H323" s="447"/>
      <c r="I323"/>
      <c r="J323"/>
      <c r="K323"/>
      <c r="L323"/>
      <c r="M323"/>
      <c r="N323"/>
      <c r="O323" s="3"/>
      <c r="P323" s="3"/>
      <c r="Q323" s="3"/>
      <c r="R323" s="3"/>
      <c r="S323" s="3"/>
      <c r="T323" s="923"/>
      <c r="U323" s="923"/>
      <c r="V323" s="923"/>
      <c r="W323" s="923"/>
      <c r="X323" s="923"/>
      <c r="Y323" s="923"/>
      <c r="Z323" s="923"/>
      <c r="AA323" s="923"/>
      <c r="AB323" s="923"/>
      <c r="AC323" s="923"/>
      <c r="AD323" s="923"/>
      <c r="AG323" s="489" t="s">
        <v>4050</v>
      </c>
      <c r="AH323" t="s">
        <v>5176</v>
      </c>
      <c r="AI323"/>
      <c r="AJ323" t="s">
        <v>1689</v>
      </c>
      <c r="AK323">
        <v>8795</v>
      </c>
      <c r="AL323" t="s">
        <v>347</v>
      </c>
      <c r="AM323" t="s">
        <v>1639</v>
      </c>
      <c r="AN323" t="s">
        <v>1653</v>
      </c>
      <c r="AO323" s="1295" t="str">
        <f t="shared" si="58"/>
        <v>P</v>
      </c>
      <c r="AS323" s="489" t="s">
        <v>2590</v>
      </c>
      <c r="AT323" s="489">
        <v>3</v>
      </c>
      <c r="AU323" s="574"/>
      <c r="AV323" s="574"/>
      <c r="AW323" s="489"/>
      <c r="BB323" s="489" t="str">
        <f t="shared" si="59"/>
        <v>34 - TRAVEL</v>
      </c>
      <c r="BC323" s="1296" t="s">
        <v>5229</v>
      </c>
      <c r="BD323" s="1297" t="s">
        <v>5230</v>
      </c>
      <c r="BE323" s="1297" t="s">
        <v>5230</v>
      </c>
      <c r="BF323" s="829">
        <v>41859</v>
      </c>
      <c r="BH323" s="1299" t="s">
        <v>6276</v>
      </c>
      <c r="CN323" s="2">
        <v>8523</v>
      </c>
      <c r="CO323" s="489" t="str">
        <f t="shared" si="60"/>
        <v>SYNTHETIC BATH RUG SETS</v>
      </c>
      <c r="CP323" s="489" t="str">
        <f t="shared" si="61"/>
        <v>BRUG</v>
      </c>
      <c r="CQ323" s="489">
        <f t="shared" si="62"/>
        <v>117360</v>
      </c>
      <c r="CR323" s="489">
        <f t="shared" si="63"/>
        <v>46927.23298999999</v>
      </c>
      <c r="CS323" s="847">
        <f t="shared" si="69"/>
        <v>0.39985713181663252</v>
      </c>
      <c r="CV323" s="489">
        <f t="shared" si="65"/>
        <v>3224</v>
      </c>
      <c r="CW323" s="491">
        <v>3224</v>
      </c>
      <c r="CX323" s="1295" t="s">
        <v>8594</v>
      </c>
      <c r="CY323" s="489" t="s">
        <v>1664</v>
      </c>
      <c r="CZ323" s="572"/>
      <c r="DA323" s="489"/>
      <c r="DB323" s="2">
        <v>8529</v>
      </c>
      <c r="DC323" s="2" t="s">
        <v>6726</v>
      </c>
      <c r="DD323" s="489"/>
      <c r="DH323" s="2">
        <v>8909</v>
      </c>
      <c r="DI323" s="2" t="s">
        <v>6621</v>
      </c>
      <c r="DJ323" s="2">
        <v>253640</v>
      </c>
      <c r="DK323" s="2">
        <v>14344.318763000005</v>
      </c>
      <c r="DL323" s="2">
        <v>5.6553850981706372E-2</v>
      </c>
      <c r="DT323" s="489">
        <f t="shared" si="64"/>
        <v>8523</v>
      </c>
      <c r="DU323" s="2" t="s">
        <v>6568</v>
      </c>
      <c r="DV323" s="2" t="s">
        <v>6569</v>
      </c>
      <c r="DW323" s="2" t="s">
        <v>1686</v>
      </c>
    </row>
    <row r="324" spans="1:127">
      <c r="A324"/>
      <c r="B324" s="1338"/>
      <c r="C324" s="909" t="str">
        <f t="shared" si="70"/>
        <v/>
      </c>
      <c r="D324" s="1278"/>
      <c r="E324" s="900"/>
      <c r="F324" s="900"/>
      <c r="G324" s="447"/>
      <c r="H324" s="447"/>
      <c r="I324"/>
      <c r="J324"/>
      <c r="K324"/>
      <c r="L324"/>
      <c r="M324"/>
      <c r="N324"/>
      <c r="O324" s="3"/>
      <c r="P324" s="3"/>
      <c r="Q324" s="3"/>
      <c r="R324" s="3"/>
      <c r="S324" s="3"/>
      <c r="T324" s="923"/>
      <c r="U324" s="923"/>
      <c r="V324" s="923"/>
      <c r="W324" s="923"/>
      <c r="X324" s="923"/>
      <c r="Y324" s="923"/>
      <c r="Z324" s="923"/>
      <c r="AA324" s="923"/>
      <c r="AB324" s="923"/>
      <c r="AC324" s="923"/>
      <c r="AD324" s="923"/>
      <c r="AG324" s="489" t="s">
        <v>4050</v>
      </c>
      <c r="AH324" t="s">
        <v>5176</v>
      </c>
      <c r="AI324"/>
      <c r="AJ324" t="s">
        <v>1689</v>
      </c>
      <c r="AK324">
        <v>8796</v>
      </c>
      <c r="AL324" t="s">
        <v>348</v>
      </c>
      <c r="AM324" t="s">
        <v>1639</v>
      </c>
      <c r="AN324" t="s">
        <v>1653</v>
      </c>
      <c r="AO324" s="1295" t="str">
        <f t="shared" si="58"/>
        <v>P</v>
      </c>
      <c r="AS324" s="489" t="s">
        <v>2591</v>
      </c>
      <c r="AT324" s="489">
        <v>3</v>
      </c>
      <c r="AU324" s="574"/>
      <c r="AV324" s="574"/>
      <c r="AW324" s="489"/>
      <c r="BB324" s="489" t="str">
        <f t="shared" si="59"/>
        <v>182 - TRAVEL/SCENI</v>
      </c>
      <c r="BC324" s="1296" t="s">
        <v>8851</v>
      </c>
      <c r="BD324" s="1297" t="s">
        <v>8852</v>
      </c>
      <c r="BE324" s="1297" t="s">
        <v>8853</v>
      </c>
      <c r="BF324" s="829">
        <v>44371</v>
      </c>
      <c r="BH324" s="1296" t="s">
        <v>5669</v>
      </c>
      <c r="CN324" s="2">
        <v>8529</v>
      </c>
      <c r="CO324" s="489" t="str">
        <f t="shared" si="60"/>
        <v>WASH CLOTHS</v>
      </c>
      <c r="CP324" s="489" t="str">
        <f t="shared" si="61"/>
        <v>TOWL</v>
      </c>
      <c r="CQ324" s="489">
        <f t="shared" si="62"/>
        <v>1100915</v>
      </c>
      <c r="CR324" s="489">
        <f t="shared" si="63"/>
        <v>101186.06584800009</v>
      </c>
      <c r="CS324" s="847">
        <f t="shared" si="69"/>
        <v>9.1910879448458854E-2</v>
      </c>
      <c r="CV324" s="489">
        <f t="shared" si="65"/>
        <v>3500</v>
      </c>
      <c r="CW324" s="491">
        <v>3500</v>
      </c>
      <c r="CX324" s="1295" t="s">
        <v>1650</v>
      </c>
      <c r="CY324" s="489" t="s">
        <v>8610</v>
      </c>
      <c r="CZ324" s="572"/>
      <c r="DA324" s="489"/>
      <c r="DB324" s="2">
        <v>8531</v>
      </c>
      <c r="DC324" s="2" t="s">
        <v>323</v>
      </c>
      <c r="DD324" s="489"/>
      <c r="DH324" s="2">
        <v>8912</v>
      </c>
      <c r="DI324" s="2" t="s">
        <v>6622</v>
      </c>
      <c r="DJ324" s="2">
        <v>21096</v>
      </c>
      <c r="DK324" s="2">
        <v>1004.959926</v>
      </c>
      <c r="DL324" s="2">
        <v>4.7637463310580205E-2</v>
      </c>
      <c r="DT324" s="489">
        <f t="shared" si="64"/>
        <v>8529</v>
      </c>
      <c r="DU324" s="2" t="s">
        <v>6570</v>
      </c>
      <c r="DV324" s="2" t="s">
        <v>6726</v>
      </c>
      <c r="DW324" s="2" t="s">
        <v>1685</v>
      </c>
    </row>
    <row r="325" spans="1:127">
      <c r="A325"/>
      <c r="B325" s="1338"/>
      <c r="C325" s="909" t="str">
        <f t="shared" si="70"/>
        <v/>
      </c>
      <c r="D325" s="1278"/>
      <c r="E325" s="900"/>
      <c r="F325" s="900"/>
      <c r="G325" s="447"/>
      <c r="H325" s="447"/>
      <c r="I325"/>
      <c r="J325"/>
      <c r="K325"/>
      <c r="L325"/>
      <c r="M325"/>
      <c r="N325"/>
      <c r="O325" s="3"/>
      <c r="P325" s="3"/>
      <c r="Q325" s="3"/>
      <c r="R325" s="3"/>
      <c r="S325" s="3"/>
      <c r="T325" s="923"/>
      <c r="U325" s="923"/>
      <c r="V325" s="923"/>
      <c r="W325" s="923"/>
      <c r="X325" s="923"/>
      <c r="Y325" s="923"/>
      <c r="Z325" s="923"/>
      <c r="AA325" s="923"/>
      <c r="AB325" s="923"/>
      <c r="AC325" s="923"/>
      <c r="AD325" s="923"/>
      <c r="AG325" s="489" t="s">
        <v>4050</v>
      </c>
      <c r="AH325" t="s">
        <v>5176</v>
      </c>
      <c r="AI325"/>
      <c r="AJ325" t="s">
        <v>1689</v>
      </c>
      <c r="AK325">
        <v>8797</v>
      </c>
      <c r="AL325" t="s">
        <v>349</v>
      </c>
      <c r="AM325" t="s">
        <v>1639</v>
      </c>
      <c r="AN325" t="s">
        <v>1653</v>
      </c>
      <c r="AO325" s="1295" t="str">
        <f t="shared" ref="AO325:AO374" si="71">LEFT(AN325,1)</f>
        <v>P</v>
      </c>
      <c r="AS325" s="489" t="s">
        <v>2595</v>
      </c>
      <c r="AT325" s="489">
        <v>3</v>
      </c>
      <c r="AU325" s="574"/>
      <c r="AV325" s="574"/>
      <c r="AW325" s="489"/>
      <c r="BB325" s="489" t="str">
        <f t="shared" ref="BB325:BB351" si="72">CONCATENATE(BC325," - ",BE325)</f>
        <v>170 - TRIBAL</v>
      </c>
      <c r="BC325" s="1299" t="s">
        <v>8826</v>
      </c>
      <c r="BD325" s="1298" t="s">
        <v>8827</v>
      </c>
      <c r="BE325" s="1298" t="s">
        <v>8827</v>
      </c>
      <c r="BF325" s="828">
        <v>44320</v>
      </c>
      <c r="BH325" s="1299" t="s">
        <v>8383</v>
      </c>
      <c r="CN325" s="2">
        <v>8531</v>
      </c>
      <c r="CO325" s="489" t="str">
        <f t="shared" si="60"/>
        <v>SHOWER CURTAINS</v>
      </c>
      <c r="CP325" s="489" t="str">
        <f t="shared" si="61"/>
        <v>BATH</v>
      </c>
      <c r="CQ325" s="489">
        <f t="shared" si="62"/>
        <v>448454</v>
      </c>
      <c r="CR325" s="489">
        <f t="shared" si="63"/>
        <v>72863.339600000021</v>
      </c>
      <c r="CS325" s="847">
        <f t="shared" si="69"/>
        <v>0.16247673027779888</v>
      </c>
      <c r="CV325" s="489">
        <f t="shared" si="65"/>
        <v>3501</v>
      </c>
      <c r="CW325" s="491">
        <v>3501</v>
      </c>
      <c r="CX325" s="1295" t="s">
        <v>5680</v>
      </c>
      <c r="CY325" s="489" t="s">
        <v>8610</v>
      </c>
      <c r="CZ325" s="572"/>
      <c r="DA325" s="489"/>
      <c r="DB325" s="2">
        <v>8532</v>
      </c>
      <c r="DC325" s="2" t="s">
        <v>324</v>
      </c>
      <c r="DD325" s="489"/>
      <c r="DH325" s="2">
        <v>8913</v>
      </c>
      <c r="DI325" s="2" t="s">
        <v>6623</v>
      </c>
      <c r="DJ325" s="2">
        <v>259042</v>
      </c>
      <c r="DK325" s="2">
        <v>13577.420335999981</v>
      </c>
      <c r="DL325" s="2">
        <v>5.2413972776615303E-2</v>
      </c>
      <c r="DT325" s="489">
        <f t="shared" si="64"/>
        <v>8531</v>
      </c>
      <c r="DU325" s="2" t="s">
        <v>6571</v>
      </c>
      <c r="DV325" s="2" t="s">
        <v>323</v>
      </c>
      <c r="DW325" s="2" t="s">
        <v>1687</v>
      </c>
    </row>
    <row r="326" spans="1:127">
      <c r="A326"/>
      <c r="B326" s="1338"/>
      <c r="C326" s="909" t="str">
        <f t="shared" si="70"/>
        <v/>
      </c>
      <c r="D326" s="1278"/>
      <c r="E326" s="900"/>
      <c r="F326" s="900"/>
      <c r="G326" s="447"/>
      <c r="H326" s="447"/>
      <c r="I326"/>
      <c r="J326"/>
      <c r="K326"/>
      <c r="L326"/>
      <c r="M326"/>
      <c r="N326"/>
      <c r="O326" s="3"/>
      <c r="P326" s="3"/>
      <c r="Q326" s="3"/>
      <c r="R326" s="3"/>
      <c r="S326" s="3"/>
      <c r="T326" s="923"/>
      <c r="U326" s="923"/>
      <c r="V326" s="923"/>
      <c r="W326" s="923"/>
      <c r="X326" s="923"/>
      <c r="Y326" s="923"/>
      <c r="Z326" s="923"/>
      <c r="AA326" s="923"/>
      <c r="AB326" s="923"/>
      <c r="AC326" s="923"/>
      <c r="AD326" s="923"/>
      <c r="AG326" s="489" t="s">
        <v>4050</v>
      </c>
      <c r="AH326" t="s">
        <v>5176</v>
      </c>
      <c r="AI326"/>
      <c r="AJ326" t="s">
        <v>1689</v>
      </c>
      <c r="AK326">
        <v>8799</v>
      </c>
      <c r="AL326" t="s">
        <v>350</v>
      </c>
      <c r="AM326" t="s">
        <v>1639</v>
      </c>
      <c r="AN326" t="s">
        <v>1653</v>
      </c>
      <c r="AO326" s="1295" t="str">
        <f t="shared" si="71"/>
        <v>P</v>
      </c>
      <c r="AS326" s="489" t="s">
        <v>2598</v>
      </c>
      <c r="AT326" s="489">
        <v>3</v>
      </c>
      <c r="AU326" s="574"/>
      <c r="AV326" s="574"/>
      <c r="AW326" s="489"/>
      <c r="BB326" s="489" t="str">
        <f t="shared" si="72"/>
        <v>05 - Tropical</v>
      </c>
      <c r="BC326" s="1299" t="s">
        <v>5168</v>
      </c>
      <c r="BD326" s="1298" t="s">
        <v>5169</v>
      </c>
      <c r="BE326" s="1298" t="s">
        <v>5169</v>
      </c>
      <c r="BF326" s="828">
        <v>40714</v>
      </c>
      <c r="BH326" s="1296" t="s">
        <v>5670</v>
      </c>
      <c r="CN326" s="2">
        <v>8532</v>
      </c>
      <c r="CO326" s="489" t="str">
        <f t="shared" ref="CO326:CO389" si="73">IFERROR(VLOOKUP($CN326,catfam,3,0),"")</f>
        <v>SHOWER LINERS/TUB MATS</v>
      </c>
      <c r="CP326" s="489" t="str">
        <f t="shared" ref="CP326:CP389" si="74">IFERROR(VLOOKUP($CN326,catfam,4,0),"")</f>
        <v>BATH</v>
      </c>
      <c r="CQ326" s="489">
        <f t="shared" ref="CQ326:CQ389" si="75">IFERROR(VLOOKUP($CN326,febcube,3,0),"")</f>
        <v>1039688</v>
      </c>
      <c r="CR326" s="489">
        <f t="shared" ref="CR326:CR389" si="76">IFERROR(VLOOKUP($CN326,febcube,4,0),"")</f>
        <v>85164.557446000254</v>
      </c>
      <c r="CS326" s="847">
        <f t="shared" si="69"/>
        <v>8.1913571615715733E-2</v>
      </c>
      <c r="CV326" s="489">
        <f t="shared" si="65"/>
        <v>3502</v>
      </c>
      <c r="CW326" s="491">
        <v>3502</v>
      </c>
      <c r="CX326" s="1295" t="s">
        <v>8200</v>
      </c>
      <c r="CY326" s="489" t="s">
        <v>8610</v>
      </c>
      <c r="CZ326" s="572"/>
      <c r="DA326" s="489"/>
      <c r="DB326" s="2">
        <v>8535</v>
      </c>
      <c r="DC326" s="2" t="s">
        <v>2350</v>
      </c>
      <c r="DD326" s="489"/>
      <c r="DH326" s="2">
        <v>8914</v>
      </c>
      <c r="DI326" s="2" t="s">
        <v>6624</v>
      </c>
      <c r="DJ326" s="2">
        <v>80693</v>
      </c>
      <c r="DK326" s="2">
        <v>3763.5180219999988</v>
      </c>
      <c r="DL326" s="2">
        <v>4.6639956650514902E-2</v>
      </c>
      <c r="DT326" s="489">
        <f t="shared" ref="DT326:DT389" si="77">DU326+0</f>
        <v>8532</v>
      </c>
      <c r="DU326" s="2" t="s">
        <v>6572</v>
      </c>
      <c r="DV326" s="2" t="s">
        <v>324</v>
      </c>
      <c r="DW326" s="2" t="s">
        <v>1687</v>
      </c>
    </row>
    <row r="327" spans="1:127">
      <c r="A327"/>
      <c r="B327" s="1338"/>
      <c r="C327" s="909" t="str">
        <f t="shared" si="70"/>
        <v/>
      </c>
      <c r="D327" s="1278"/>
      <c r="E327" s="900"/>
      <c r="F327" s="900"/>
      <c r="G327" s="447"/>
      <c r="H327" s="447"/>
      <c r="I327"/>
      <c r="J327"/>
      <c r="K327"/>
      <c r="L327"/>
      <c r="M327"/>
      <c r="N327"/>
      <c r="O327" s="3"/>
      <c r="P327" s="3"/>
      <c r="Q327" s="3"/>
      <c r="R327" s="3"/>
      <c r="S327" s="3"/>
      <c r="T327" s="923"/>
      <c r="U327" s="923"/>
      <c r="V327" s="923"/>
      <c r="W327" s="923"/>
      <c r="X327" s="923"/>
      <c r="Y327" s="923"/>
      <c r="Z327" s="923"/>
      <c r="AA327" s="923"/>
      <c r="AB327" s="923"/>
      <c r="AC327" s="923"/>
      <c r="AD327" s="923"/>
      <c r="AG327" s="489" t="s">
        <v>4050</v>
      </c>
      <c r="AH327" t="s">
        <v>476</v>
      </c>
      <c r="AI327"/>
      <c r="AJ327" t="s">
        <v>1681</v>
      </c>
      <c r="AK327">
        <v>8840</v>
      </c>
      <c r="AL327" t="s">
        <v>6656</v>
      </c>
      <c r="AM327" t="s">
        <v>1639</v>
      </c>
      <c r="AN327" t="s">
        <v>1653</v>
      </c>
      <c r="AO327" s="1295" t="str">
        <f t="shared" si="71"/>
        <v>P</v>
      </c>
      <c r="AS327" s="489" t="s">
        <v>2600</v>
      </c>
      <c r="AT327" s="489">
        <v>3</v>
      </c>
      <c r="AU327" s="574"/>
      <c r="AV327" s="574"/>
      <c r="AW327" s="489"/>
      <c r="BB327" s="489" t="str">
        <f t="shared" si="72"/>
        <v>347 - TROPICAL FLO</v>
      </c>
      <c r="BC327" s="1296" t="s">
        <v>9628</v>
      </c>
      <c r="BD327" s="1297" t="s">
        <v>9629</v>
      </c>
      <c r="BE327" s="1297" t="s">
        <v>9630</v>
      </c>
      <c r="BF327" s="829">
        <v>44837</v>
      </c>
      <c r="BH327" s="1299" t="s">
        <v>5671</v>
      </c>
      <c r="CN327" s="2">
        <v>8535</v>
      </c>
      <c r="CO327" s="489" t="str">
        <f t="shared" si="73"/>
        <v>BATH ORGANIZATION</v>
      </c>
      <c r="CP327" s="489" t="str">
        <f t="shared" si="74"/>
        <v>BATH</v>
      </c>
      <c r="CQ327" s="489">
        <f t="shared" si="75"/>
        <v>724790</v>
      </c>
      <c r="CR327" s="489">
        <f t="shared" si="76"/>
        <v>128242.42838599994</v>
      </c>
      <c r="CS327" s="847">
        <f t="shared" si="69"/>
        <v>0.17693735893983076</v>
      </c>
      <c r="CV327" s="489">
        <f t="shared" ref="CV327:CV345" si="78">CW327+0</f>
        <v>5094</v>
      </c>
      <c r="CW327" s="491">
        <v>5094</v>
      </c>
      <c r="CX327" s="1295" t="s">
        <v>8595</v>
      </c>
      <c r="CY327" s="489" t="s">
        <v>1652</v>
      </c>
      <c r="CZ327" s="572"/>
      <c r="DA327" s="489"/>
      <c r="DB327" s="2">
        <v>8540</v>
      </c>
      <c r="DC327" s="2" t="s">
        <v>325</v>
      </c>
      <c r="DD327" s="489"/>
      <c r="DH327" s="2">
        <v>8915</v>
      </c>
      <c r="DI327" s="2" t="s">
        <v>6625</v>
      </c>
      <c r="DJ327" s="2">
        <v>204067</v>
      </c>
      <c r="DK327" s="2">
        <v>17489.425866999998</v>
      </c>
      <c r="DL327" s="2">
        <v>8.5704331748886392E-2</v>
      </c>
      <c r="DT327" s="489">
        <f t="shared" si="77"/>
        <v>8535</v>
      </c>
      <c r="DU327" s="2" t="s">
        <v>6573</v>
      </c>
      <c r="DV327" s="2" t="s">
        <v>2350</v>
      </c>
      <c r="DW327" s="2" t="s">
        <v>1687</v>
      </c>
    </row>
    <row r="328" spans="1:127">
      <c r="A328"/>
      <c r="B328" s="1338"/>
      <c r="C328" s="909" t="str">
        <f t="shared" si="70"/>
        <v/>
      </c>
      <c r="D328" s="1278"/>
      <c r="E328" s="900"/>
      <c r="F328" s="900"/>
      <c r="G328" s="447"/>
      <c r="H328" s="447"/>
      <c r="I328"/>
      <c r="J328"/>
      <c r="K328"/>
      <c r="L328"/>
      <c r="M328"/>
      <c r="N328"/>
      <c r="O328" s="3"/>
      <c r="P328" s="3"/>
      <c r="Q328" s="3"/>
      <c r="R328" s="3"/>
      <c r="S328" s="3"/>
      <c r="T328" s="923"/>
      <c r="U328" s="923"/>
      <c r="V328" s="923"/>
      <c r="W328" s="923"/>
      <c r="X328" s="923"/>
      <c r="Y328" s="923"/>
      <c r="Z328" s="923"/>
      <c r="AA328" s="923"/>
      <c r="AB328" s="923"/>
      <c r="AC328" s="923"/>
      <c r="AD328" s="923"/>
      <c r="AG328" s="489" t="s">
        <v>4050</v>
      </c>
      <c r="AH328" t="s">
        <v>476</v>
      </c>
      <c r="AI328"/>
      <c r="AJ328" t="s">
        <v>1681</v>
      </c>
      <c r="AK328">
        <v>8842</v>
      </c>
      <c r="AL328" t="s">
        <v>6657</v>
      </c>
      <c r="AM328" t="s">
        <v>1639</v>
      </c>
      <c r="AN328" t="s">
        <v>1653</v>
      </c>
      <c r="AO328" s="1295" t="str">
        <f t="shared" si="71"/>
        <v>P</v>
      </c>
      <c r="AS328" s="489" t="s">
        <v>2601</v>
      </c>
      <c r="AT328" s="489">
        <v>3</v>
      </c>
      <c r="AU328" s="574"/>
      <c r="AV328" s="574"/>
      <c r="AW328" s="489"/>
      <c r="BB328" s="489" t="str">
        <f t="shared" si="72"/>
        <v>357 - TROPICAL FLO</v>
      </c>
      <c r="BC328" s="1299" t="s">
        <v>9631</v>
      </c>
      <c r="BD328" s="1298" t="s">
        <v>9629</v>
      </c>
      <c r="BE328" s="1298" t="s">
        <v>9630</v>
      </c>
      <c r="BF328" s="828">
        <v>44855</v>
      </c>
      <c r="BH328" s="1296" t="s">
        <v>5381</v>
      </c>
      <c r="CN328" s="2">
        <v>8540</v>
      </c>
      <c r="CO328" s="489" t="str">
        <f t="shared" si="73"/>
        <v>HAIRCARE</v>
      </c>
      <c r="CP328" s="489" t="str">
        <f t="shared" si="74"/>
        <v>BABO</v>
      </c>
      <c r="CQ328" s="489">
        <f t="shared" si="75"/>
        <v>1990026</v>
      </c>
      <c r="CR328" s="489">
        <f t="shared" si="76"/>
        <v>117566.23188199961</v>
      </c>
      <c r="CS328" s="847">
        <f t="shared" si="69"/>
        <v>5.9077736613491291E-2</v>
      </c>
      <c r="CV328" s="489">
        <f t="shared" si="78"/>
        <v>5096</v>
      </c>
      <c r="CW328" s="491">
        <v>5096</v>
      </c>
      <c r="CX328" s="1295" t="s">
        <v>8596</v>
      </c>
      <c r="CY328" s="489" t="s">
        <v>1652</v>
      </c>
      <c r="CZ328" s="572"/>
      <c r="DA328" s="489"/>
      <c r="DB328" s="2">
        <v>8541</v>
      </c>
      <c r="DC328" s="2" t="s">
        <v>326</v>
      </c>
      <c r="DD328" s="489"/>
      <c r="DH328" s="2">
        <v>8949</v>
      </c>
      <c r="DI328" s="2" t="s">
        <v>6626</v>
      </c>
      <c r="DJ328" s="2">
        <v>57264</v>
      </c>
      <c r="DK328" s="2">
        <v>120822.14058999997</v>
      </c>
      <c r="DL328" s="2">
        <v>2.1099144417085771</v>
      </c>
      <c r="DT328" s="489">
        <f t="shared" si="77"/>
        <v>8540</v>
      </c>
      <c r="DU328" s="2" t="s">
        <v>6574</v>
      </c>
      <c r="DV328" s="2" t="s">
        <v>325</v>
      </c>
      <c r="DW328" s="2" t="s">
        <v>1675</v>
      </c>
    </row>
    <row r="329" spans="1:127">
      <c r="A329"/>
      <c r="B329" s="1338"/>
      <c r="C329" s="909" t="str">
        <f t="shared" si="70"/>
        <v/>
      </c>
      <c r="D329" s="1278"/>
      <c r="E329" s="900"/>
      <c r="F329" s="900"/>
      <c r="G329" s="447"/>
      <c r="H329" s="447"/>
      <c r="I329"/>
      <c r="J329"/>
      <c r="K329"/>
      <c r="L329"/>
      <c r="M329"/>
      <c r="N329"/>
      <c r="O329" s="3"/>
      <c r="P329" s="3"/>
      <c r="Q329" s="3"/>
      <c r="R329" s="3"/>
      <c r="S329" s="3"/>
      <c r="T329" s="923"/>
      <c r="U329" s="923"/>
      <c r="V329" s="923"/>
      <c r="W329" s="923"/>
      <c r="X329" s="923"/>
      <c r="Y329" s="923"/>
      <c r="Z329" s="923"/>
      <c r="AA329" s="923"/>
      <c r="AB329" s="923"/>
      <c r="AC329" s="923"/>
      <c r="AD329" s="923"/>
      <c r="AG329" s="489" t="s">
        <v>4050</v>
      </c>
      <c r="AH329" t="s">
        <v>476</v>
      </c>
      <c r="AI329"/>
      <c r="AJ329" t="s">
        <v>1690</v>
      </c>
      <c r="AK329">
        <v>8852</v>
      </c>
      <c r="AL329" t="s">
        <v>6239</v>
      </c>
      <c r="AM329" t="s">
        <v>8722</v>
      </c>
      <c r="AN329" t="s">
        <v>2375</v>
      </c>
      <c r="AO329" s="1295" t="str">
        <f t="shared" si="71"/>
        <v>M</v>
      </c>
      <c r="AS329" s="489" t="s">
        <v>5942</v>
      </c>
      <c r="AT329" s="489">
        <v>3</v>
      </c>
      <c r="AU329" s="574"/>
      <c r="AV329" s="574"/>
      <c r="AW329" s="489"/>
      <c r="BB329" s="489" t="str">
        <f t="shared" si="72"/>
        <v>137 - TUBE</v>
      </c>
      <c r="BC329" s="1299" t="s">
        <v>8286</v>
      </c>
      <c r="BD329" s="1298" t="s">
        <v>8287</v>
      </c>
      <c r="BE329" s="1298" t="s">
        <v>8287</v>
      </c>
      <c r="BF329" s="828">
        <v>44201</v>
      </c>
      <c r="BH329" s="1299" t="s">
        <v>8384</v>
      </c>
      <c r="CN329" s="2">
        <v>8541</v>
      </c>
      <c r="CO329" s="489" t="str">
        <f t="shared" si="73"/>
        <v>SOAP</v>
      </c>
      <c r="CP329" s="489" t="str">
        <f t="shared" si="74"/>
        <v>BABO</v>
      </c>
      <c r="CQ329" s="489">
        <f t="shared" si="75"/>
        <v>1686952</v>
      </c>
      <c r="CR329" s="489">
        <f t="shared" si="76"/>
        <v>42779.539358000016</v>
      </c>
      <c r="CS329" s="847">
        <f t="shared" si="69"/>
        <v>2.5359073262309784E-2</v>
      </c>
      <c r="CV329" s="489">
        <f t="shared" si="78"/>
        <v>5099</v>
      </c>
      <c r="CW329" s="491">
        <v>5099</v>
      </c>
      <c r="CX329" s="1295" t="s">
        <v>8597</v>
      </c>
      <c r="CY329" s="489" t="s">
        <v>1652</v>
      </c>
      <c r="CZ329" s="572"/>
      <c r="DA329" s="489"/>
      <c r="DB329" s="2">
        <v>8543</v>
      </c>
      <c r="DC329" s="2" t="s">
        <v>327</v>
      </c>
      <c r="DD329" s="489"/>
      <c r="DH329" s="2">
        <v>8950</v>
      </c>
      <c r="DI329" s="2" t="s">
        <v>6627</v>
      </c>
      <c r="DJ329" s="2">
        <v>149820</v>
      </c>
      <c r="DK329" s="2">
        <v>253396.1504999999</v>
      </c>
      <c r="DL329" s="2">
        <v>1.6913372747296749</v>
      </c>
      <c r="DT329" s="489">
        <f t="shared" si="77"/>
        <v>8541</v>
      </c>
      <c r="DU329" s="2" t="s">
        <v>6575</v>
      </c>
      <c r="DV329" s="2" t="s">
        <v>326</v>
      </c>
      <c r="DW329" s="2" t="s">
        <v>1675</v>
      </c>
    </row>
    <row r="330" spans="1:127">
      <c r="A330"/>
      <c r="B330" s="1338"/>
      <c r="C330" s="909" t="str">
        <f t="shared" si="70"/>
        <v/>
      </c>
      <c r="D330" s="1278"/>
      <c r="E330" s="900"/>
      <c r="F330" s="900"/>
      <c r="G330" s="447"/>
      <c r="H330" s="447"/>
      <c r="I330"/>
      <c r="J330"/>
      <c r="K330"/>
      <c r="L330"/>
      <c r="M330"/>
      <c r="N330"/>
      <c r="O330" s="3"/>
      <c r="P330" s="3"/>
      <c r="Q330" s="3"/>
      <c r="R330" s="3"/>
      <c r="S330" s="3"/>
      <c r="T330" s="923"/>
      <c r="U330" s="923"/>
      <c r="V330" s="923"/>
      <c r="W330" s="923"/>
      <c r="X330" s="923"/>
      <c r="Y330" s="923"/>
      <c r="Z330" s="923"/>
      <c r="AA330" s="923"/>
      <c r="AB330" s="923"/>
      <c r="AC330" s="923"/>
      <c r="AD330" s="923"/>
      <c r="AG330" s="489" t="s">
        <v>4050</v>
      </c>
      <c r="AH330" t="s">
        <v>5328</v>
      </c>
      <c r="AI330"/>
      <c r="AJ330" t="s">
        <v>1690</v>
      </c>
      <c r="AK330">
        <v>8853</v>
      </c>
      <c r="AL330" t="s">
        <v>6755</v>
      </c>
      <c r="AM330" t="s">
        <v>8722</v>
      </c>
      <c r="AN330" t="s">
        <v>2375</v>
      </c>
      <c r="AO330" s="1295" t="str">
        <f t="shared" si="71"/>
        <v>M</v>
      </c>
      <c r="AS330" s="489" t="s">
        <v>4060</v>
      </c>
      <c r="AT330" s="489">
        <v>3</v>
      </c>
      <c r="AU330" s="574"/>
      <c r="AV330" s="574"/>
      <c r="AW330" s="489"/>
      <c r="BB330" s="489" t="str">
        <f t="shared" si="72"/>
        <v>261 - TWIST TAB</v>
      </c>
      <c r="BC330" s="1296" t="s">
        <v>8993</v>
      </c>
      <c r="BD330" s="1297" t="s">
        <v>8994</v>
      </c>
      <c r="BE330" s="1297" t="s">
        <v>8994</v>
      </c>
      <c r="BF330" s="829">
        <v>44659</v>
      </c>
      <c r="BH330" s="1296" t="s">
        <v>9317</v>
      </c>
      <c r="CN330" s="2">
        <v>8543</v>
      </c>
      <c r="CO330" s="489" t="str">
        <f t="shared" si="73"/>
        <v>COSMETICS</v>
      </c>
      <c r="CP330" s="489" t="str">
        <f t="shared" si="74"/>
        <v>BABO</v>
      </c>
      <c r="CQ330" s="489">
        <f t="shared" si="75"/>
        <v>2951692</v>
      </c>
      <c r="CR330" s="489">
        <f t="shared" si="76"/>
        <v>98023.507883999991</v>
      </c>
      <c r="CS330" s="847">
        <f t="shared" si="69"/>
        <v>3.3209260276478705E-2</v>
      </c>
      <c r="CV330" s="489">
        <f t="shared" si="78"/>
        <v>5989</v>
      </c>
      <c r="CW330" s="491">
        <v>5989</v>
      </c>
      <c r="CX330" s="1295" t="s">
        <v>8598</v>
      </c>
      <c r="CY330" s="489" t="s">
        <v>1664</v>
      </c>
      <c r="CZ330" s="572"/>
      <c r="DA330" s="489"/>
      <c r="DB330" s="2">
        <v>8545</v>
      </c>
      <c r="DC330" s="2" t="s">
        <v>1621</v>
      </c>
      <c r="DD330" s="489"/>
      <c r="DH330" s="2">
        <v>8952</v>
      </c>
      <c r="DI330" s="2" t="s">
        <v>6629</v>
      </c>
      <c r="DJ330" s="2">
        <v>93092</v>
      </c>
      <c r="DK330" s="2">
        <v>231604.68095200002</v>
      </c>
      <c r="DL330" s="2">
        <v>2.487911753448202</v>
      </c>
      <c r="DT330" s="489">
        <f t="shared" si="77"/>
        <v>8543</v>
      </c>
      <c r="DU330" s="2" t="s">
        <v>6576</v>
      </c>
      <c r="DV330" s="2" t="s">
        <v>327</v>
      </c>
      <c r="DW330" s="2" t="s">
        <v>1675</v>
      </c>
    </row>
    <row r="331" spans="1:127">
      <c r="A331"/>
      <c r="B331" s="1338"/>
      <c r="C331" s="909" t="str">
        <f t="shared" si="70"/>
        <v/>
      </c>
      <c r="D331" s="1278"/>
      <c r="E331" s="900"/>
      <c r="F331" s="900"/>
      <c r="G331" s="447"/>
      <c r="H331" s="447"/>
      <c r="I331"/>
      <c r="J331"/>
      <c r="K331"/>
      <c r="L331"/>
      <c r="M331"/>
      <c r="N331"/>
      <c r="O331" s="3"/>
      <c r="P331" s="3"/>
      <c r="Q331" s="3"/>
      <c r="R331" s="3"/>
      <c r="S331" s="3"/>
      <c r="T331" s="923"/>
      <c r="U331" s="923"/>
      <c r="V331" s="923"/>
      <c r="W331" s="923"/>
      <c r="X331" s="923"/>
      <c r="Y331" s="923"/>
      <c r="Z331" s="923"/>
      <c r="AA331" s="923"/>
      <c r="AB331" s="923"/>
      <c r="AC331" s="923"/>
      <c r="AD331" s="923"/>
      <c r="AG331" s="489" t="s">
        <v>4050</v>
      </c>
      <c r="AH331" t="s">
        <v>477</v>
      </c>
      <c r="AI331"/>
      <c r="AJ331" t="s">
        <v>1690</v>
      </c>
      <c r="AK331">
        <v>8854</v>
      </c>
      <c r="AL331" t="s">
        <v>352</v>
      </c>
      <c r="AM331" t="s">
        <v>46</v>
      </c>
      <c r="AN331" t="s">
        <v>2376</v>
      </c>
      <c r="AO331" s="1295" t="str">
        <f t="shared" si="71"/>
        <v>B</v>
      </c>
      <c r="AS331" s="489" t="s">
        <v>2620</v>
      </c>
      <c r="AT331" s="489">
        <v>3</v>
      </c>
      <c r="AU331" s="574"/>
      <c r="AV331" s="574"/>
      <c r="AW331" s="489"/>
      <c r="BB331" s="489" t="str">
        <f t="shared" si="72"/>
        <v>143 - TYPOGRAPHY</v>
      </c>
      <c r="BC331" s="1296" t="s">
        <v>8777</v>
      </c>
      <c r="BD331" s="1297" t="s">
        <v>8778</v>
      </c>
      <c r="BE331" s="1297" t="s">
        <v>8778</v>
      </c>
      <c r="BF331" s="829">
        <v>44239</v>
      </c>
      <c r="BH331" s="1299" t="s">
        <v>8385</v>
      </c>
      <c r="CN331" s="2">
        <v>8545</v>
      </c>
      <c r="CO331" s="489" t="str">
        <f t="shared" si="73"/>
        <v>SEASONAL BABO</v>
      </c>
      <c r="CP331" s="489" t="str">
        <f t="shared" si="74"/>
        <v>BABO</v>
      </c>
      <c r="CQ331" s="489">
        <f t="shared" si="75"/>
        <v>848320</v>
      </c>
      <c r="CR331" s="489">
        <f t="shared" si="76"/>
        <v>47792.301386000028</v>
      </c>
      <c r="CS331" s="847">
        <f t="shared" si="69"/>
        <v>5.6337586507450049E-2</v>
      </c>
      <c r="CV331" s="489">
        <f t="shared" si="78"/>
        <v>6151</v>
      </c>
      <c r="CW331" s="491">
        <v>6151</v>
      </c>
      <c r="CX331" s="1295" t="s">
        <v>8599</v>
      </c>
      <c r="CY331" s="489" t="s">
        <v>1664</v>
      </c>
      <c r="CZ331" s="572"/>
      <c r="DA331" s="489"/>
      <c r="DB331" s="2">
        <v>8547</v>
      </c>
      <c r="DC331" s="2" t="s">
        <v>328</v>
      </c>
      <c r="DD331" s="489"/>
      <c r="DH331" s="2">
        <v>8957</v>
      </c>
      <c r="DI331" s="2" t="s">
        <v>6630</v>
      </c>
      <c r="DJ331" s="2">
        <v>51302</v>
      </c>
      <c r="DK331" s="2">
        <v>479891.80820599996</v>
      </c>
      <c r="DL331" s="2">
        <v>9.3542514562005366</v>
      </c>
      <c r="DT331" s="489">
        <f t="shared" si="77"/>
        <v>8545</v>
      </c>
      <c r="DU331" s="2" t="s">
        <v>6577</v>
      </c>
      <c r="DV331" s="2" t="s">
        <v>1621</v>
      </c>
      <c r="DW331" s="2" t="s">
        <v>1675</v>
      </c>
    </row>
    <row r="332" spans="1:127">
      <c r="A332"/>
      <c r="B332" s="1338"/>
      <c r="C332" s="909" t="str">
        <f t="shared" si="70"/>
        <v/>
      </c>
      <c r="D332" s="1278"/>
      <c r="E332" s="900"/>
      <c r="F332" s="900"/>
      <c r="G332" s="447"/>
      <c r="H332" s="447"/>
      <c r="I332"/>
      <c r="J332"/>
      <c r="K332"/>
      <c r="L332"/>
      <c r="M332"/>
      <c r="N332"/>
      <c r="O332" s="3"/>
      <c r="P332" s="3"/>
      <c r="Q332" s="3"/>
      <c r="R332" s="3"/>
      <c r="S332" s="3"/>
      <c r="T332" s="923"/>
      <c r="U332" s="923"/>
      <c r="V332" s="923"/>
      <c r="W332" s="923"/>
      <c r="X332" s="923"/>
      <c r="Y332" s="923"/>
      <c r="Z332" s="923"/>
      <c r="AA332" s="923"/>
      <c r="AB332" s="923"/>
      <c r="AC332" s="923"/>
      <c r="AD332" s="923"/>
      <c r="AG332" s="489" t="s">
        <v>4050</v>
      </c>
      <c r="AH332" t="s">
        <v>5176</v>
      </c>
      <c r="AI332"/>
      <c r="AJ332" t="s">
        <v>1690</v>
      </c>
      <c r="AK332">
        <v>8856</v>
      </c>
      <c r="AL332" t="s">
        <v>6240</v>
      </c>
      <c r="AM332" t="s">
        <v>8722</v>
      </c>
      <c r="AN332" t="s">
        <v>2375</v>
      </c>
      <c r="AO332" s="1295" t="str">
        <f t="shared" si="71"/>
        <v>M</v>
      </c>
      <c r="AS332" s="489" t="s">
        <v>4061</v>
      </c>
      <c r="AT332" s="489">
        <v>3</v>
      </c>
      <c r="AU332" s="574"/>
      <c r="AV332" s="574"/>
      <c r="AW332" s="489"/>
      <c r="BB332" s="489" t="str">
        <f t="shared" si="72"/>
        <v>UNK - Unassigned</v>
      </c>
      <c r="BC332" s="1299" t="s">
        <v>5328</v>
      </c>
      <c r="BD332" s="1298" t="s">
        <v>5329</v>
      </c>
      <c r="BE332" s="1298" t="s">
        <v>5329</v>
      </c>
      <c r="BF332" s="828">
        <v>39799</v>
      </c>
      <c r="BH332" s="1296" t="s">
        <v>5672</v>
      </c>
      <c r="CN332" s="2">
        <v>8547</v>
      </c>
      <c r="CO332" s="489" t="str">
        <f t="shared" si="73"/>
        <v>SPA ACCESSORIES</v>
      </c>
      <c r="CP332" s="489" t="str">
        <f t="shared" si="74"/>
        <v>BABO</v>
      </c>
      <c r="CQ332" s="489">
        <f t="shared" si="75"/>
        <v>1714388</v>
      </c>
      <c r="CR332" s="489">
        <f t="shared" si="76"/>
        <v>88383.637251999855</v>
      </c>
      <c r="CS332" s="847">
        <f t="shared" si="69"/>
        <v>5.1554045672274805E-2</v>
      </c>
      <c r="CV332" s="489">
        <f t="shared" si="78"/>
        <v>6159</v>
      </c>
      <c r="CW332" s="491">
        <v>6159</v>
      </c>
      <c r="CX332" s="1295" t="s">
        <v>5858</v>
      </c>
      <c r="CY332" s="489" t="s">
        <v>1664</v>
      </c>
      <c r="CZ332" s="572"/>
      <c r="DA332" s="489"/>
      <c r="DB332" s="2">
        <v>8548</v>
      </c>
      <c r="DC332" s="2" t="s">
        <v>329</v>
      </c>
      <c r="DD332" s="489"/>
      <c r="DH332" s="2">
        <v>8959</v>
      </c>
      <c r="DI332" s="2" t="s">
        <v>6631</v>
      </c>
      <c r="DJ332" s="2">
        <v>199998</v>
      </c>
      <c r="DK332" s="2">
        <v>23414.284218000001</v>
      </c>
      <c r="DL332" s="2">
        <v>0.11707259181591816</v>
      </c>
      <c r="DT332" s="489">
        <f t="shared" si="77"/>
        <v>8547</v>
      </c>
      <c r="DU332" s="2" t="s">
        <v>6578</v>
      </c>
      <c r="DV332" s="2" t="s">
        <v>328</v>
      </c>
      <c r="DW332" s="2" t="s">
        <v>1675</v>
      </c>
    </row>
    <row r="333" spans="1:127">
      <c r="A333"/>
      <c r="B333" s="1338"/>
      <c r="C333" s="909" t="str">
        <f t="shared" si="70"/>
        <v/>
      </c>
      <c r="D333" s="1278"/>
      <c r="E333" s="900"/>
      <c r="F333" s="900"/>
      <c r="G333" s="447"/>
      <c r="H333" s="447"/>
      <c r="I333"/>
      <c r="J333"/>
      <c r="K333"/>
      <c r="L333"/>
      <c r="M333"/>
      <c r="N333"/>
      <c r="O333" s="3"/>
      <c r="P333" s="3"/>
      <c r="Q333" s="3"/>
      <c r="R333" s="3"/>
      <c r="S333" s="3"/>
      <c r="T333" s="923"/>
      <c r="U333" s="923"/>
      <c r="V333" s="923"/>
      <c r="W333" s="923"/>
      <c r="X333" s="923"/>
      <c r="Y333" s="923"/>
      <c r="Z333" s="923"/>
      <c r="AA333" s="923"/>
      <c r="AB333" s="923"/>
      <c r="AC333" s="923"/>
      <c r="AD333" s="923"/>
      <c r="AG333" s="489" t="s">
        <v>4050</v>
      </c>
      <c r="AH333" t="s">
        <v>476</v>
      </c>
      <c r="AI333"/>
      <c r="AJ333" t="s">
        <v>1690</v>
      </c>
      <c r="AK333">
        <v>8859</v>
      </c>
      <c r="AL333" t="s">
        <v>8693</v>
      </c>
      <c r="AM333" t="s">
        <v>8611</v>
      </c>
      <c r="AN333" t="s">
        <v>2375</v>
      </c>
      <c r="AO333" s="1295" t="str">
        <f t="shared" si="71"/>
        <v>M</v>
      </c>
      <c r="AS333" s="489" t="s">
        <v>2627</v>
      </c>
      <c r="AT333" s="489">
        <v>3</v>
      </c>
      <c r="AU333" s="574"/>
      <c r="AV333" s="574"/>
      <c r="AW333" s="489"/>
      <c r="BB333" s="489" t="str">
        <f t="shared" si="72"/>
        <v>322 - UNDATED</v>
      </c>
      <c r="BC333" s="1299" t="s">
        <v>9632</v>
      </c>
      <c r="BD333" s="1298" t="s">
        <v>9633</v>
      </c>
      <c r="BE333" s="1298" t="s">
        <v>9633</v>
      </c>
      <c r="BF333" s="828">
        <v>44770</v>
      </c>
      <c r="BH333" s="1299" t="s">
        <v>9318</v>
      </c>
      <c r="CN333" s="2">
        <v>8548</v>
      </c>
      <c r="CO333" s="489" t="str">
        <f t="shared" si="73"/>
        <v>BEAUTY TOOLS</v>
      </c>
      <c r="CP333" s="489" t="str">
        <f t="shared" si="74"/>
        <v>BABO</v>
      </c>
      <c r="CQ333" s="489">
        <f t="shared" si="75"/>
        <v>1291820</v>
      </c>
      <c r="CR333" s="489">
        <f t="shared" si="76"/>
        <v>38959.627853999991</v>
      </c>
      <c r="CS333" s="847">
        <f t="shared" si="69"/>
        <v>3.0158712401108508E-2</v>
      </c>
      <c r="CV333" s="489">
        <f t="shared" si="78"/>
        <v>6170</v>
      </c>
      <c r="CW333" s="491">
        <v>6170</v>
      </c>
      <c r="CX333" s="1295" t="s">
        <v>8600</v>
      </c>
      <c r="CY333" s="489" t="s">
        <v>1665</v>
      </c>
      <c r="CZ333" s="572"/>
      <c r="DA333" s="489"/>
      <c r="DB333" s="2">
        <v>8550</v>
      </c>
      <c r="DC333" s="2" t="s">
        <v>330</v>
      </c>
      <c r="DD333" s="489"/>
      <c r="DH333" s="2">
        <v>8964</v>
      </c>
      <c r="DI333" s="2" t="s">
        <v>6632</v>
      </c>
      <c r="DJ333" s="2">
        <v>10672</v>
      </c>
      <c r="DK333" s="2">
        <v>613.35788000000014</v>
      </c>
      <c r="DL333" s="2">
        <v>5.7473564467766129E-2</v>
      </c>
      <c r="DT333" s="489">
        <f t="shared" si="77"/>
        <v>8548</v>
      </c>
      <c r="DU333" s="2" t="s">
        <v>6579</v>
      </c>
      <c r="DV333" s="2" t="s">
        <v>329</v>
      </c>
      <c r="DW333" s="2" t="s">
        <v>1675</v>
      </c>
    </row>
    <row r="334" spans="1:127">
      <c r="A334"/>
      <c r="B334" s="1338"/>
      <c r="C334" s="909" t="str">
        <f t="shared" si="70"/>
        <v/>
      </c>
      <c r="D334" s="1278"/>
      <c r="E334" s="900"/>
      <c r="F334" s="900"/>
      <c r="G334" s="447"/>
      <c r="H334" s="447"/>
      <c r="I334"/>
      <c r="J334"/>
      <c r="K334"/>
      <c r="L334"/>
      <c r="M334"/>
      <c r="N334"/>
      <c r="O334" s="3"/>
      <c r="P334" s="3"/>
      <c r="Q334" s="3"/>
      <c r="R334" s="3"/>
      <c r="S334" s="3"/>
      <c r="T334" s="923"/>
      <c r="U334" s="923"/>
      <c r="V334" s="923"/>
      <c r="W334" s="923"/>
      <c r="X334" s="923"/>
      <c r="Y334" s="923"/>
      <c r="Z334" s="923"/>
      <c r="AA334" s="923"/>
      <c r="AB334" s="923"/>
      <c r="AC334" s="923"/>
      <c r="AD334" s="923"/>
      <c r="AG334" s="489" t="s">
        <v>4050</v>
      </c>
      <c r="AH334" t="s">
        <v>476</v>
      </c>
      <c r="AI334"/>
      <c r="AJ334" t="s">
        <v>1691</v>
      </c>
      <c r="AK334">
        <v>8860</v>
      </c>
      <c r="AL334" t="s">
        <v>354</v>
      </c>
      <c r="AM334" t="s">
        <v>46</v>
      </c>
      <c r="AN334" t="s">
        <v>2376</v>
      </c>
      <c r="AO334" s="1295" t="str">
        <f t="shared" si="71"/>
        <v>B</v>
      </c>
      <c r="AS334" s="489" t="s">
        <v>4370</v>
      </c>
      <c r="AT334" s="489">
        <v>3</v>
      </c>
      <c r="AU334" s="574"/>
      <c r="AV334" s="574"/>
      <c r="AW334" s="489"/>
      <c r="BB334" s="489" t="str">
        <f t="shared" si="72"/>
        <v>20 - Upscale</v>
      </c>
      <c r="BC334" s="1296" t="s">
        <v>5200</v>
      </c>
      <c r="BD334" s="1297" t="s">
        <v>5201</v>
      </c>
      <c r="BE334" s="1297" t="s">
        <v>5201</v>
      </c>
      <c r="BF334" s="829">
        <v>41071</v>
      </c>
      <c r="BH334" s="1296" t="s">
        <v>5673</v>
      </c>
      <c r="CN334" s="2">
        <v>8550</v>
      </c>
      <c r="CO334" s="489" t="str">
        <f t="shared" si="73"/>
        <v>BATH ACC COORD GROUPS</v>
      </c>
      <c r="CP334" s="489" t="str">
        <f t="shared" si="74"/>
        <v>BATH</v>
      </c>
      <c r="CQ334" s="489">
        <f t="shared" si="75"/>
        <v>637992</v>
      </c>
      <c r="CR334" s="489">
        <f t="shared" si="76"/>
        <v>99014.91643399997</v>
      </c>
      <c r="CS334" s="847">
        <f t="shared" si="69"/>
        <v>0.15519773983686311</v>
      </c>
      <c r="CV334" s="489">
        <f t="shared" si="78"/>
        <v>6173</v>
      </c>
      <c r="CW334" s="491">
        <v>6173</v>
      </c>
      <c r="CX334" s="1295" t="s">
        <v>8601</v>
      </c>
      <c r="CY334" s="489" t="s">
        <v>1665</v>
      </c>
      <c r="CZ334" s="572"/>
      <c r="DA334" s="489"/>
      <c r="DB334" s="2">
        <v>8552</v>
      </c>
      <c r="DC334" s="2" t="s">
        <v>331</v>
      </c>
      <c r="DD334" s="489"/>
      <c r="DH334" s="2">
        <v>8969</v>
      </c>
      <c r="DI334" s="2" t="s">
        <v>6703</v>
      </c>
      <c r="DJ334" s="2">
        <v>56126</v>
      </c>
      <c r="DK334" s="2">
        <v>122405.80917000001</v>
      </c>
      <c r="DL334" s="2">
        <v>2.18091097120764</v>
      </c>
      <c r="DT334" s="489">
        <f t="shared" si="77"/>
        <v>8550</v>
      </c>
      <c r="DU334" s="2" t="s">
        <v>6580</v>
      </c>
      <c r="DV334" s="2" t="s">
        <v>330</v>
      </c>
      <c r="DW334" s="2" t="s">
        <v>1687</v>
      </c>
    </row>
    <row r="335" spans="1:127">
      <c r="A335"/>
      <c r="B335" s="1338"/>
      <c r="C335" s="909" t="str">
        <f t="shared" si="70"/>
        <v/>
      </c>
      <c r="D335" s="1278"/>
      <c r="E335" s="900"/>
      <c r="F335" s="900"/>
      <c r="G335" s="447"/>
      <c r="H335" s="447"/>
      <c r="I335"/>
      <c r="J335"/>
      <c r="K335"/>
      <c r="L335"/>
      <c r="M335"/>
      <c r="N335"/>
      <c r="O335" s="3"/>
      <c r="P335" s="3"/>
      <c r="Q335" s="3"/>
      <c r="R335" s="3"/>
      <c r="S335" s="3"/>
      <c r="T335" s="923"/>
      <c r="U335" s="923"/>
      <c r="V335" s="923"/>
      <c r="W335" s="923"/>
      <c r="X335" s="923"/>
      <c r="Y335" s="923"/>
      <c r="Z335" s="923"/>
      <c r="AA335" s="923"/>
      <c r="AB335" s="923"/>
      <c r="AC335" s="923"/>
      <c r="AD335" s="923"/>
      <c r="AG335" s="489" t="s">
        <v>4050</v>
      </c>
      <c r="AH335" t="s">
        <v>476</v>
      </c>
      <c r="AI335"/>
      <c r="AJ335" t="s">
        <v>1691</v>
      </c>
      <c r="AK335">
        <v>8862</v>
      </c>
      <c r="AL335" t="s">
        <v>355</v>
      </c>
      <c r="AM335" t="s">
        <v>46</v>
      </c>
      <c r="AN335" t="s">
        <v>2376</v>
      </c>
      <c r="AO335" s="1295" t="str">
        <f t="shared" si="71"/>
        <v>B</v>
      </c>
      <c r="AS335" s="489" t="s">
        <v>2641</v>
      </c>
      <c r="AT335" s="489">
        <v>3</v>
      </c>
      <c r="AU335" s="574"/>
      <c r="AV335" s="574"/>
      <c r="AW335" s="489"/>
      <c r="BB335" s="489" t="str">
        <f t="shared" si="72"/>
        <v>72 - URBAN</v>
      </c>
      <c r="BC335" s="1299" t="s">
        <v>5310</v>
      </c>
      <c r="BD335" s="1298" t="s">
        <v>5311</v>
      </c>
      <c r="BE335" s="1298" t="s">
        <v>5311</v>
      </c>
      <c r="BF335" s="828">
        <v>43454</v>
      </c>
      <c r="BH335" s="1299" t="s">
        <v>9319</v>
      </c>
      <c r="CN335" s="2">
        <v>8552</v>
      </c>
      <c r="CO335" s="489" t="str">
        <f t="shared" si="73"/>
        <v>BATH ELECTRICS</v>
      </c>
      <c r="CP335" s="489" t="str">
        <f t="shared" si="74"/>
        <v>BATH</v>
      </c>
      <c r="CQ335" s="489">
        <f t="shared" si="75"/>
        <v>198882</v>
      </c>
      <c r="CR335" s="489">
        <f t="shared" si="76"/>
        <v>35712.839946000015</v>
      </c>
      <c r="CS335" s="847">
        <f t="shared" ref="CS335:CS343" si="79">IFERROR(VLOOKUP($CN335,febcube,5,0),DL$3)</f>
        <v>0.17956798476483551</v>
      </c>
      <c r="CV335" s="489">
        <f t="shared" si="78"/>
        <v>6279</v>
      </c>
      <c r="CW335" s="491">
        <v>6279</v>
      </c>
      <c r="CX335" s="1295" t="s">
        <v>8602</v>
      </c>
      <c r="CY335" s="489" t="s">
        <v>1665</v>
      </c>
      <c r="CZ335" s="572"/>
      <c r="DA335" s="489"/>
      <c r="DB335" s="2">
        <v>8553</v>
      </c>
      <c r="DC335" s="2" t="s">
        <v>332</v>
      </c>
      <c r="DD335" s="489"/>
      <c r="DH335" s="2">
        <v>8985</v>
      </c>
      <c r="DI335" s="2" t="s">
        <v>6792</v>
      </c>
      <c r="DJ335" s="2">
        <v>100056</v>
      </c>
      <c r="DK335" s="2">
        <v>33382.104188000027</v>
      </c>
      <c r="DL335" s="2">
        <v>0.33363420672423472</v>
      </c>
      <c r="DT335" s="489">
        <f t="shared" si="77"/>
        <v>8552</v>
      </c>
      <c r="DU335" s="2" t="s">
        <v>6581</v>
      </c>
      <c r="DV335" s="2" t="s">
        <v>331</v>
      </c>
      <c r="DW335" s="2" t="s">
        <v>1687</v>
      </c>
    </row>
    <row r="336" spans="1:127">
      <c r="A336"/>
      <c r="B336" s="1338"/>
      <c r="C336" s="909" t="str">
        <f t="shared" si="70"/>
        <v/>
      </c>
      <c r="D336" s="1278"/>
      <c r="E336" s="900"/>
      <c r="F336" s="900"/>
      <c r="G336" s="447"/>
      <c r="H336" s="447"/>
      <c r="I336"/>
      <c r="J336"/>
      <c r="K336"/>
      <c r="L336"/>
      <c r="M336"/>
      <c r="N336"/>
      <c r="O336" s="3"/>
      <c r="P336" s="3"/>
      <c r="Q336" s="3"/>
      <c r="R336" s="3"/>
      <c r="S336" s="3"/>
      <c r="T336" s="923"/>
      <c r="U336" s="923"/>
      <c r="V336" s="923"/>
      <c r="W336" s="923"/>
      <c r="X336" s="923"/>
      <c r="Y336" s="923"/>
      <c r="Z336" s="923"/>
      <c r="AA336" s="923"/>
      <c r="AB336" s="923"/>
      <c r="AC336" s="923"/>
      <c r="AD336" s="923"/>
      <c r="AG336" s="489" t="s">
        <v>4050</v>
      </c>
      <c r="AH336" t="s">
        <v>476</v>
      </c>
      <c r="AI336"/>
      <c r="AJ336" t="s">
        <v>1691</v>
      </c>
      <c r="AK336">
        <v>8863</v>
      </c>
      <c r="AL336" t="s">
        <v>356</v>
      </c>
      <c r="AM336" t="s">
        <v>46</v>
      </c>
      <c r="AN336" t="s">
        <v>2376</v>
      </c>
      <c r="AO336" s="1295" t="str">
        <f t="shared" si="71"/>
        <v>B</v>
      </c>
      <c r="AS336" s="489" t="s">
        <v>2649</v>
      </c>
      <c r="AT336" s="489">
        <v>3</v>
      </c>
      <c r="AU336" s="574"/>
      <c r="AV336" s="574"/>
      <c r="AW336" s="489"/>
      <c r="BB336" s="489" t="str">
        <f t="shared" si="72"/>
        <v>303 - VINEYARD</v>
      </c>
      <c r="BC336" s="1296" t="s">
        <v>9634</v>
      </c>
      <c r="BD336" s="1297" t="s">
        <v>9469</v>
      </c>
      <c r="BE336" s="1297" t="s">
        <v>9469</v>
      </c>
      <c r="BF336" s="829">
        <v>44770</v>
      </c>
      <c r="BH336" s="1296" t="s">
        <v>5382</v>
      </c>
      <c r="CN336" s="2">
        <v>8553</v>
      </c>
      <c r="CO336" s="489" t="str">
        <f t="shared" si="73"/>
        <v>BATH HARDWARE</v>
      </c>
      <c r="CP336" s="489" t="str">
        <f t="shared" si="74"/>
        <v>BATH</v>
      </c>
      <c r="CQ336" s="489">
        <f t="shared" si="75"/>
        <v>317748</v>
      </c>
      <c r="CR336" s="489">
        <f t="shared" si="76"/>
        <v>36074.414406000018</v>
      </c>
      <c r="CS336" s="847">
        <f t="shared" si="79"/>
        <v>0.11353152311265537</v>
      </c>
      <c r="CV336" s="489">
        <f t="shared" si="78"/>
        <v>6815</v>
      </c>
      <c r="CW336" s="491">
        <v>6815</v>
      </c>
      <c r="CX336" s="1295" t="s">
        <v>7374</v>
      </c>
      <c r="CY336" s="489" t="s">
        <v>6399</v>
      </c>
      <c r="CZ336" s="572"/>
      <c r="DA336" s="489"/>
      <c r="DB336" s="2">
        <v>8555</v>
      </c>
      <c r="DC336" s="2" t="s">
        <v>334</v>
      </c>
      <c r="DD336" s="489"/>
      <c r="DH336" s="2">
        <v>8989</v>
      </c>
      <c r="DI336" s="2" t="s">
        <v>6633</v>
      </c>
      <c r="DJ336" s="2">
        <v>934732</v>
      </c>
      <c r="DK336" s="2">
        <v>351276.16019400017</v>
      </c>
      <c r="DL336" s="2">
        <v>0.37580414513892768</v>
      </c>
      <c r="DT336" s="489">
        <f t="shared" si="77"/>
        <v>8553</v>
      </c>
      <c r="DU336" s="2" t="s">
        <v>6582</v>
      </c>
      <c r="DV336" s="2" t="s">
        <v>332</v>
      </c>
      <c r="DW336" s="2" t="s">
        <v>1687</v>
      </c>
    </row>
    <row r="337" spans="1:127">
      <c r="A337"/>
      <c r="B337" s="1338"/>
      <c r="C337" s="909" t="str">
        <f t="shared" si="70"/>
        <v/>
      </c>
      <c r="D337" s="1278"/>
      <c r="E337" s="900"/>
      <c r="F337" s="900"/>
      <c r="G337" s="447"/>
      <c r="H337" s="447"/>
      <c r="I337"/>
      <c r="J337"/>
      <c r="K337"/>
      <c r="L337"/>
      <c r="M337"/>
      <c r="N337"/>
      <c r="O337" s="3"/>
      <c r="P337" s="3"/>
      <c r="Q337" s="3"/>
      <c r="R337" s="3"/>
      <c r="S337" s="3"/>
      <c r="T337" s="923"/>
      <c r="U337" s="923"/>
      <c r="V337" s="923"/>
      <c r="W337" s="923"/>
      <c r="X337" s="923"/>
      <c r="Y337" s="923"/>
      <c r="Z337" s="923"/>
      <c r="AA337" s="923"/>
      <c r="AB337" s="923"/>
      <c r="AC337" s="923"/>
      <c r="AD337" s="923"/>
      <c r="AG337" s="489" t="s">
        <v>4050</v>
      </c>
      <c r="AH337" t="s">
        <v>476</v>
      </c>
      <c r="AI337"/>
      <c r="AJ337" t="s">
        <v>1691</v>
      </c>
      <c r="AK337">
        <v>8864</v>
      </c>
      <c r="AL337" t="s">
        <v>357</v>
      </c>
      <c r="AM337" t="s">
        <v>46</v>
      </c>
      <c r="AN337" t="s">
        <v>2376</v>
      </c>
      <c r="AO337" s="1295" t="str">
        <f t="shared" si="71"/>
        <v>B</v>
      </c>
      <c r="AS337" s="489" t="s">
        <v>2654</v>
      </c>
      <c r="AT337" s="489">
        <v>3</v>
      </c>
      <c r="AU337" s="574"/>
      <c r="AV337" s="574"/>
      <c r="AW337" s="489"/>
      <c r="BB337" s="489" t="str">
        <f t="shared" si="72"/>
        <v>27 - VINTAGE</v>
      </c>
      <c r="BC337" s="1299" t="s">
        <v>5215</v>
      </c>
      <c r="BD337" s="1298" t="s">
        <v>5216</v>
      </c>
      <c r="BE337" s="1298" t="s">
        <v>5216</v>
      </c>
      <c r="BF337" s="828">
        <v>41712</v>
      </c>
      <c r="BH337" s="1299" t="s">
        <v>9320</v>
      </c>
      <c r="CN337" s="2">
        <v>8555</v>
      </c>
      <c r="CO337" s="489" t="str">
        <f t="shared" si="73"/>
        <v>SHOWER CADDY</v>
      </c>
      <c r="CP337" s="489" t="str">
        <f t="shared" si="74"/>
        <v>BATH</v>
      </c>
      <c r="CQ337" s="489">
        <f t="shared" si="75"/>
        <v>309218</v>
      </c>
      <c r="CR337" s="489">
        <f t="shared" si="76"/>
        <v>186199.02802599993</v>
      </c>
      <c r="CS337" s="847">
        <f t="shared" si="79"/>
        <v>0.60216102563886942</v>
      </c>
      <c r="CV337" s="489">
        <f t="shared" si="78"/>
        <v>6816</v>
      </c>
      <c r="CW337" s="491">
        <v>6816</v>
      </c>
      <c r="CX337" s="1295" t="s">
        <v>8603</v>
      </c>
      <c r="CY337" s="489" t="s">
        <v>6399</v>
      </c>
      <c r="CZ337" s="572"/>
      <c r="DA337" s="489"/>
      <c r="DB337" s="2">
        <v>8556</v>
      </c>
      <c r="DC337" s="2" t="s">
        <v>335</v>
      </c>
      <c r="DD337" s="489"/>
      <c r="DH337" s="2">
        <v>9104</v>
      </c>
      <c r="DI337" s="2" t="s">
        <v>6634</v>
      </c>
      <c r="DJ337" s="2">
        <v>622477</v>
      </c>
      <c r="DK337" s="2">
        <v>46144.424600000078</v>
      </c>
      <c r="DL337" s="2">
        <v>7.4130328670778317E-2</v>
      </c>
      <c r="DT337" s="489">
        <f t="shared" si="77"/>
        <v>8555</v>
      </c>
      <c r="DU337" s="2" t="s">
        <v>6583</v>
      </c>
      <c r="DV337" s="2" t="s">
        <v>334</v>
      </c>
      <c r="DW337" s="2" t="s">
        <v>1687</v>
      </c>
    </row>
    <row r="338" spans="1:127">
      <c r="A338"/>
      <c r="B338" s="1338"/>
      <c r="C338" s="909" t="str">
        <f t="shared" ref="C338:C369" si="80">IFERROR(IF(VLOOKUP(A318,nobreakpack,1,0)=A318,"No",""),"")</f>
        <v/>
      </c>
      <c r="D338" s="1278"/>
      <c r="E338" s="900"/>
      <c r="F338" s="900"/>
      <c r="G338" s="447"/>
      <c r="H338" s="447"/>
      <c r="I338"/>
      <c r="J338"/>
      <c r="K338"/>
      <c r="L338"/>
      <c r="M338"/>
      <c r="N338"/>
      <c r="O338" s="3"/>
      <c r="P338" s="3"/>
      <c r="Q338" s="3"/>
      <c r="R338" s="3"/>
      <c r="S338" s="3"/>
      <c r="T338" s="923"/>
      <c r="U338" s="923"/>
      <c r="V338" s="923"/>
      <c r="W338" s="923"/>
      <c r="X338" s="923"/>
      <c r="Y338" s="923"/>
      <c r="Z338" s="923"/>
      <c r="AA338" s="923"/>
      <c r="AB338" s="923"/>
      <c r="AC338" s="923"/>
      <c r="AD338" s="923"/>
      <c r="AG338" s="489" t="s">
        <v>4050</v>
      </c>
      <c r="AH338" t="s">
        <v>476</v>
      </c>
      <c r="AI338"/>
      <c r="AJ338" t="s">
        <v>1691</v>
      </c>
      <c r="AK338">
        <v>8865</v>
      </c>
      <c r="AL338" t="s">
        <v>358</v>
      </c>
      <c r="AM338" t="s">
        <v>46</v>
      </c>
      <c r="AN338" t="s">
        <v>2376</v>
      </c>
      <c r="AO338" s="1295" t="str">
        <f t="shared" si="71"/>
        <v>B</v>
      </c>
      <c r="AS338" s="489" t="s">
        <v>2671</v>
      </c>
      <c r="AT338" s="489">
        <v>3</v>
      </c>
      <c r="AU338" s="574"/>
      <c r="AV338" s="574"/>
      <c r="AW338" s="489"/>
      <c r="BB338" s="489" t="str">
        <f t="shared" si="72"/>
        <v>42 - VINTAGE</v>
      </c>
      <c r="BC338" s="1299" t="s">
        <v>5244</v>
      </c>
      <c r="BD338" s="1298" t="s">
        <v>5216</v>
      </c>
      <c r="BE338" s="1298" t="s">
        <v>5216</v>
      </c>
      <c r="BF338" s="828">
        <v>42145</v>
      </c>
      <c r="BH338" s="1296" t="s">
        <v>9040</v>
      </c>
      <c r="CN338" s="2">
        <v>8556</v>
      </c>
      <c r="CO338" s="489" t="str">
        <f t="shared" si="73"/>
        <v>BATH ACCESSORIES ITEMS</v>
      </c>
      <c r="CP338" s="489" t="str">
        <f t="shared" si="74"/>
        <v>BATH</v>
      </c>
      <c r="CQ338" s="489">
        <f t="shared" si="75"/>
        <v>1138162</v>
      </c>
      <c r="CR338" s="489">
        <f t="shared" si="76"/>
        <v>313480.90364199993</v>
      </c>
      <c r="CS338" s="847">
        <f t="shared" si="79"/>
        <v>0.27542731495340728</v>
      </c>
      <c r="CV338" s="489">
        <f t="shared" si="78"/>
        <v>7010</v>
      </c>
      <c r="CW338" s="491">
        <v>7010</v>
      </c>
      <c r="CX338" s="1295" t="s">
        <v>8604</v>
      </c>
      <c r="CY338" s="489" t="s">
        <v>1676</v>
      </c>
      <c r="CZ338" s="572"/>
      <c r="DA338" s="489"/>
      <c r="DB338" s="2">
        <v>8557</v>
      </c>
      <c r="DC338" s="2" t="s">
        <v>6719</v>
      </c>
      <c r="DD338" s="489"/>
      <c r="DH338" s="2">
        <v>9121</v>
      </c>
      <c r="DI338" s="2" t="s">
        <v>6635</v>
      </c>
      <c r="DJ338" s="2">
        <v>370505</v>
      </c>
      <c r="DK338" s="2">
        <v>10448.769866000004</v>
      </c>
      <c r="DL338" s="2">
        <v>2.8201427419333083E-2</v>
      </c>
      <c r="DT338" s="489">
        <f t="shared" si="77"/>
        <v>8556</v>
      </c>
      <c r="DU338" s="2" t="s">
        <v>6584</v>
      </c>
      <c r="DV338" s="2" t="s">
        <v>335</v>
      </c>
      <c r="DW338" s="2" t="s">
        <v>1687</v>
      </c>
    </row>
    <row r="339" spans="1:127">
      <c r="A339"/>
      <c r="B339" s="1338"/>
      <c r="C339" s="909" t="str">
        <f t="shared" si="80"/>
        <v/>
      </c>
      <c r="D339" s="1278"/>
      <c r="E339" s="900"/>
      <c r="F339" s="900"/>
      <c r="G339" s="447"/>
      <c r="H339" s="447"/>
      <c r="I339"/>
      <c r="J339"/>
      <c r="K339"/>
      <c r="L339"/>
      <c r="M339"/>
      <c r="N339"/>
      <c r="O339" s="3"/>
      <c r="P339" s="3"/>
      <c r="Q339" s="3"/>
      <c r="R339" s="3"/>
      <c r="S339" s="3"/>
      <c r="T339" s="923"/>
      <c r="U339" s="923"/>
      <c r="V339" s="923"/>
      <c r="W339" s="923"/>
      <c r="X339" s="923"/>
      <c r="Y339" s="923"/>
      <c r="Z339" s="923"/>
      <c r="AA339" s="923"/>
      <c r="AB339" s="923"/>
      <c r="AC339" s="923"/>
      <c r="AD339" s="923"/>
      <c r="AG339" s="489" t="s">
        <v>4050</v>
      </c>
      <c r="AH339" t="s">
        <v>476</v>
      </c>
      <c r="AI339"/>
      <c r="AJ339" t="s">
        <v>1691</v>
      </c>
      <c r="AK339">
        <v>8866</v>
      </c>
      <c r="AL339" t="s">
        <v>359</v>
      </c>
      <c r="AM339" t="s">
        <v>46</v>
      </c>
      <c r="AN339" t="s">
        <v>2376</v>
      </c>
      <c r="AO339" s="1295" t="str">
        <f t="shared" si="71"/>
        <v>B</v>
      </c>
      <c r="AS339" s="489" t="s">
        <v>2673</v>
      </c>
      <c r="AT339" s="489">
        <v>3</v>
      </c>
      <c r="AU339" s="574"/>
      <c r="AV339" s="574"/>
      <c r="AW339" s="489"/>
      <c r="BB339" s="489" t="str">
        <f t="shared" si="72"/>
        <v>267 - VIN GRDN PTY</v>
      </c>
      <c r="BC339" s="1296" t="s">
        <v>9635</v>
      </c>
      <c r="BD339" s="1297" t="s">
        <v>9636</v>
      </c>
      <c r="BE339" s="1297" t="s">
        <v>9637</v>
      </c>
      <c r="BF339" s="829">
        <v>44715</v>
      </c>
      <c r="BH339" s="1299" t="s">
        <v>5674</v>
      </c>
      <c r="CN339" s="2">
        <v>8557</v>
      </c>
      <c r="CO339" s="489" t="str">
        <f t="shared" si="73"/>
        <v>COTTON BATH RUG SETS</v>
      </c>
      <c r="CP339" s="489" t="str">
        <f t="shared" si="74"/>
        <v>BRUG</v>
      </c>
      <c r="CQ339" s="489">
        <f t="shared" si="75"/>
        <v>400192</v>
      </c>
      <c r="CR339" s="489">
        <f t="shared" si="76"/>
        <v>183991.48920600006</v>
      </c>
      <c r="CS339" s="847">
        <f t="shared" si="79"/>
        <v>0.45975803915620517</v>
      </c>
      <c r="CV339" s="489">
        <f t="shared" si="78"/>
        <v>7011</v>
      </c>
      <c r="CW339" s="491">
        <v>7011</v>
      </c>
      <c r="CX339" s="1295" t="s">
        <v>8605</v>
      </c>
      <c r="CY339" s="489" t="s">
        <v>1676</v>
      </c>
      <c r="CZ339" s="572"/>
      <c r="DA339" s="489"/>
      <c r="DB339" s="2">
        <v>8558</v>
      </c>
      <c r="DC339" s="2" t="s">
        <v>336</v>
      </c>
      <c r="DD339" s="489"/>
      <c r="DT339" s="489">
        <f t="shared" si="77"/>
        <v>8557</v>
      </c>
      <c r="DU339" s="2" t="s">
        <v>6718</v>
      </c>
      <c r="DV339" s="2" t="s">
        <v>6719</v>
      </c>
      <c r="DW339" s="2" t="s">
        <v>1686</v>
      </c>
    </row>
    <row r="340" spans="1:127">
      <c r="A340"/>
      <c r="B340" s="1338"/>
      <c r="C340" s="909" t="str">
        <f t="shared" si="80"/>
        <v/>
      </c>
      <c r="D340" s="1278"/>
      <c r="E340" s="900"/>
      <c r="F340" s="900"/>
      <c r="G340" s="447"/>
      <c r="H340" s="447"/>
      <c r="I340"/>
      <c r="J340"/>
      <c r="K340"/>
      <c r="L340"/>
      <c r="M340"/>
      <c r="N340"/>
      <c r="O340" s="3"/>
      <c r="P340" s="3"/>
      <c r="Q340" s="3"/>
      <c r="R340" s="3"/>
      <c r="S340" s="3"/>
      <c r="T340" s="923"/>
      <c r="U340" s="923"/>
      <c r="V340" s="923"/>
      <c r="W340" s="923"/>
      <c r="X340" s="923"/>
      <c r="Y340" s="923"/>
      <c r="Z340" s="923"/>
      <c r="AA340" s="923"/>
      <c r="AB340" s="923"/>
      <c r="AC340" s="923"/>
      <c r="AD340" s="923"/>
      <c r="AG340" s="489" t="s">
        <v>4050</v>
      </c>
      <c r="AH340" t="s">
        <v>476</v>
      </c>
      <c r="AI340"/>
      <c r="AJ340" t="s">
        <v>1691</v>
      </c>
      <c r="AK340">
        <v>8870</v>
      </c>
      <c r="AL340" t="s">
        <v>360</v>
      </c>
      <c r="AM340" t="s">
        <v>46</v>
      </c>
      <c r="AN340" t="s">
        <v>2376</v>
      </c>
      <c r="AO340" s="1295" t="str">
        <f t="shared" si="71"/>
        <v>B</v>
      </c>
      <c r="AS340" s="489" t="s">
        <v>2678</v>
      </c>
      <c r="AT340" s="489">
        <v>3</v>
      </c>
      <c r="AU340" s="574"/>
      <c r="AV340" s="574"/>
      <c r="AW340" s="489"/>
      <c r="BB340" s="489" t="str">
        <f t="shared" si="72"/>
        <v>154 - WARM COMFORT</v>
      </c>
      <c r="BC340" s="1299" t="s">
        <v>8790</v>
      </c>
      <c r="BD340" s="1298" t="s">
        <v>8791</v>
      </c>
      <c r="BE340" s="1298" t="s">
        <v>8791</v>
      </c>
      <c r="BF340" s="828">
        <v>44314</v>
      </c>
      <c r="BH340" s="1296" t="s">
        <v>5675</v>
      </c>
      <c r="CN340" s="2">
        <v>8558</v>
      </c>
      <c r="CO340" s="489" t="str">
        <f t="shared" si="73"/>
        <v>SHOWER RODS/RINGS</v>
      </c>
      <c r="CP340" s="489" t="str">
        <f t="shared" si="74"/>
        <v>BATH</v>
      </c>
      <c r="CQ340" s="489">
        <f t="shared" si="75"/>
        <v>300992</v>
      </c>
      <c r="CR340" s="489">
        <f t="shared" si="76"/>
        <v>24752.850378000014</v>
      </c>
      <c r="CS340" s="847">
        <f t="shared" si="79"/>
        <v>8.2237569031735111E-2</v>
      </c>
      <c r="CV340" s="489">
        <f t="shared" si="78"/>
        <v>7014</v>
      </c>
      <c r="CW340" s="491">
        <v>7014</v>
      </c>
      <c r="CX340" s="1295" t="s">
        <v>8606</v>
      </c>
      <c r="CY340" s="489" t="s">
        <v>1676</v>
      </c>
      <c r="CZ340" s="572"/>
      <c r="DA340" s="489"/>
      <c r="DB340" s="2">
        <v>8560</v>
      </c>
      <c r="DC340" s="2" t="s">
        <v>337</v>
      </c>
      <c r="DD340" s="489"/>
      <c r="DT340" s="489">
        <f t="shared" si="77"/>
        <v>8558</v>
      </c>
      <c r="DU340" s="2" t="s">
        <v>6585</v>
      </c>
      <c r="DV340" s="2" t="s">
        <v>336</v>
      </c>
      <c r="DW340" s="2" t="s">
        <v>1687</v>
      </c>
    </row>
    <row r="341" spans="1:127">
      <c r="A341"/>
      <c r="B341" s="1338"/>
      <c r="C341" s="909" t="str">
        <f t="shared" si="80"/>
        <v/>
      </c>
      <c r="D341" s="1278"/>
      <c r="E341" s="900"/>
      <c r="F341" s="900"/>
      <c r="G341" s="447"/>
      <c r="H341" s="447"/>
      <c r="I341"/>
      <c r="J341"/>
      <c r="K341"/>
      <c r="L341"/>
      <c r="M341"/>
      <c r="N341"/>
      <c r="O341" s="3"/>
      <c r="P341" s="3"/>
      <c r="Q341" s="3"/>
      <c r="R341" s="3"/>
      <c r="S341" s="3"/>
      <c r="T341" s="923"/>
      <c r="U341" s="923"/>
      <c r="V341" s="923"/>
      <c r="W341" s="923"/>
      <c r="X341" s="923"/>
      <c r="Y341" s="923"/>
      <c r="Z341" s="923"/>
      <c r="AA341" s="923"/>
      <c r="AB341" s="923"/>
      <c r="AC341" s="923"/>
      <c r="AD341" s="923"/>
      <c r="AG341" s="489" t="s">
        <v>4050</v>
      </c>
      <c r="AH341" t="s">
        <v>476</v>
      </c>
      <c r="AI341"/>
      <c r="AJ341" t="s">
        <v>1691</v>
      </c>
      <c r="AK341">
        <v>8871</v>
      </c>
      <c r="AL341" t="s">
        <v>361</v>
      </c>
      <c r="AM341" t="s">
        <v>46</v>
      </c>
      <c r="AN341" t="s">
        <v>2376</v>
      </c>
      <c r="AO341" s="1295" t="str">
        <f t="shared" si="71"/>
        <v>B</v>
      </c>
      <c r="AS341" s="489" t="s">
        <v>2679</v>
      </c>
      <c r="AT341" s="489">
        <v>3</v>
      </c>
      <c r="AU341" s="574"/>
      <c r="AV341" s="574"/>
      <c r="AW341" s="489"/>
      <c r="BB341" s="489" t="str">
        <f t="shared" si="72"/>
        <v>272 - WATERCOLOR</v>
      </c>
      <c r="BC341" s="1296" t="s">
        <v>9638</v>
      </c>
      <c r="BD341" s="1297" t="s">
        <v>9471</v>
      </c>
      <c r="BE341" s="1297" t="s">
        <v>9471</v>
      </c>
      <c r="BF341" s="829">
        <v>44721</v>
      </c>
      <c r="BH341" s="1299" t="s">
        <v>8949</v>
      </c>
      <c r="CN341" s="2">
        <v>8560</v>
      </c>
      <c r="CO341" s="489" t="str">
        <f t="shared" si="73"/>
        <v>XMAS BATH</v>
      </c>
      <c r="CP341" s="489" t="str">
        <f t="shared" si="74"/>
        <v>BATH</v>
      </c>
      <c r="CQ341" s="489" t="str">
        <f t="shared" si="75"/>
        <v/>
      </c>
      <c r="CR341" s="489" t="str">
        <f t="shared" si="76"/>
        <v/>
      </c>
      <c r="CS341" s="847">
        <f t="shared" si="79"/>
        <v>0.18160732426035275</v>
      </c>
      <c r="CV341" s="489">
        <f t="shared" si="78"/>
        <v>7016</v>
      </c>
      <c r="CW341" s="491">
        <v>7016</v>
      </c>
      <c r="CX341" s="1295" t="s">
        <v>8607</v>
      </c>
      <c r="CY341" s="489" t="s">
        <v>1676</v>
      </c>
      <c r="CZ341" s="572" t="s">
        <v>1578</v>
      </c>
      <c r="DA341" s="489"/>
      <c r="DB341" s="2">
        <v>8562</v>
      </c>
      <c r="DC341" s="2" t="s">
        <v>6238</v>
      </c>
      <c r="DD341" s="489"/>
      <c r="DT341" s="489">
        <f t="shared" si="77"/>
        <v>8560</v>
      </c>
      <c r="DU341" s="2" t="s">
        <v>6586</v>
      </c>
      <c r="DV341" s="2" t="s">
        <v>337</v>
      </c>
      <c r="DW341" s="2" t="s">
        <v>1687</v>
      </c>
    </row>
    <row r="342" spans="1:127">
      <c r="A342"/>
      <c r="B342" s="1338"/>
      <c r="C342" s="909" t="str">
        <f t="shared" si="80"/>
        <v/>
      </c>
      <c r="D342" s="1278"/>
      <c r="E342" s="900"/>
      <c r="F342" s="900"/>
      <c r="G342" s="447"/>
      <c r="H342" s="447"/>
      <c r="I342"/>
      <c r="J342"/>
      <c r="K342"/>
      <c r="L342"/>
      <c r="M342"/>
      <c r="N342"/>
      <c r="O342" s="3"/>
      <c r="P342" s="3"/>
      <c r="Q342" s="3"/>
      <c r="R342" s="3"/>
      <c r="S342" s="3"/>
      <c r="T342" s="923"/>
      <c r="U342" s="923"/>
      <c r="V342" s="923"/>
      <c r="W342" s="923"/>
      <c r="X342" s="923"/>
      <c r="Y342" s="923"/>
      <c r="Z342" s="923"/>
      <c r="AA342" s="923"/>
      <c r="AB342" s="923"/>
      <c r="AC342" s="923"/>
      <c r="AD342" s="923"/>
      <c r="AG342" s="489" t="s">
        <v>4050</v>
      </c>
      <c r="AH342" t="s">
        <v>5174</v>
      </c>
      <c r="AI342"/>
      <c r="AJ342" t="s">
        <v>1691</v>
      </c>
      <c r="AK342">
        <v>8872</v>
      </c>
      <c r="AL342" t="s">
        <v>362</v>
      </c>
      <c r="AM342" t="s">
        <v>46</v>
      </c>
      <c r="AN342" t="s">
        <v>2376</v>
      </c>
      <c r="AO342" s="1295" t="str">
        <f t="shared" si="71"/>
        <v>B</v>
      </c>
      <c r="AS342" s="489" t="s">
        <v>4380</v>
      </c>
      <c r="AT342" s="489">
        <v>3</v>
      </c>
      <c r="AU342" s="574"/>
      <c r="AV342" s="574"/>
      <c r="AW342" s="489"/>
      <c r="BB342" s="489" t="str">
        <f t="shared" si="72"/>
        <v>313 - WATERCOLOR</v>
      </c>
      <c r="BC342" s="1299" t="s">
        <v>9639</v>
      </c>
      <c r="BD342" s="1298" t="s">
        <v>9471</v>
      </c>
      <c r="BE342" s="1298" t="s">
        <v>9471</v>
      </c>
      <c r="BF342" s="828">
        <v>44770</v>
      </c>
      <c r="BH342" s="1296" t="s">
        <v>5383</v>
      </c>
      <c r="CN342" s="2">
        <v>8562</v>
      </c>
      <c r="CO342" s="489" t="str">
        <f t="shared" si="73"/>
        <v>PERSONAL HEALTH</v>
      </c>
      <c r="CP342" s="489" t="str">
        <f t="shared" si="74"/>
        <v>BABO</v>
      </c>
      <c r="CQ342" s="489">
        <f t="shared" si="75"/>
        <v>75366</v>
      </c>
      <c r="CR342" s="489">
        <f t="shared" si="76"/>
        <v>1828.1440700000005</v>
      </c>
      <c r="CS342" s="847">
        <f t="shared" si="79"/>
        <v>2.4256880688904817E-2</v>
      </c>
      <c r="CV342" s="489">
        <f t="shared" si="78"/>
        <v>7017</v>
      </c>
      <c r="CW342" s="491">
        <v>7017</v>
      </c>
      <c r="CX342" s="1295" t="s">
        <v>8608</v>
      </c>
      <c r="CY342" s="489" t="s">
        <v>1676</v>
      </c>
      <c r="CZ342" s="572"/>
      <c r="DA342" s="489"/>
      <c r="DB342" s="2">
        <v>8569</v>
      </c>
      <c r="DC342" s="2" t="s">
        <v>6715</v>
      </c>
      <c r="DD342" s="489"/>
      <c r="DT342" s="489">
        <f t="shared" si="77"/>
        <v>8562</v>
      </c>
      <c r="DU342" s="2" t="s">
        <v>6587</v>
      </c>
      <c r="DV342" s="2" t="s">
        <v>6238</v>
      </c>
      <c r="DW342" s="2" t="s">
        <v>1675</v>
      </c>
    </row>
    <row r="343" spans="1:127">
      <c r="A343"/>
      <c r="B343" s="1338"/>
      <c r="C343" s="909" t="str">
        <f t="shared" si="80"/>
        <v/>
      </c>
      <c r="D343" s="1278"/>
      <c r="E343" s="900"/>
      <c r="F343" s="900"/>
      <c r="G343" s="447"/>
      <c r="H343" s="447"/>
      <c r="I343"/>
      <c r="J343"/>
      <c r="K343"/>
      <c r="L343"/>
      <c r="M343"/>
      <c r="N343"/>
      <c r="O343" s="3"/>
      <c r="P343" s="3"/>
      <c r="Q343" s="3"/>
      <c r="R343" s="3"/>
      <c r="S343" s="3"/>
      <c r="T343" s="923"/>
      <c r="U343" s="923"/>
      <c r="V343" s="923"/>
      <c r="W343" s="923"/>
      <c r="X343" s="923"/>
      <c r="Y343" s="923"/>
      <c r="Z343" s="923"/>
      <c r="AA343" s="923"/>
      <c r="AB343" s="923"/>
      <c r="AC343" s="923"/>
      <c r="AD343" s="923"/>
      <c r="AG343" s="489" t="s">
        <v>4050</v>
      </c>
      <c r="AH343" t="s">
        <v>477</v>
      </c>
      <c r="AI343"/>
      <c r="AJ343" t="s">
        <v>1691</v>
      </c>
      <c r="AK343">
        <v>8888</v>
      </c>
      <c r="AL343" t="s">
        <v>363</v>
      </c>
      <c r="AM343" t="s">
        <v>46</v>
      </c>
      <c r="AN343" t="s">
        <v>2376</v>
      </c>
      <c r="AO343" s="1295" t="str">
        <f t="shared" si="71"/>
        <v>B</v>
      </c>
      <c r="AS343" s="489" t="s">
        <v>2706</v>
      </c>
      <c r="AT343" s="489">
        <v>3</v>
      </c>
      <c r="AU343" s="574"/>
      <c r="AV343" s="574"/>
      <c r="AW343" s="489"/>
      <c r="BB343" s="489" t="str">
        <f t="shared" si="72"/>
        <v>324 - WET ADHESIVE</v>
      </c>
      <c r="BC343" s="1299" t="s">
        <v>9640</v>
      </c>
      <c r="BD343" s="1298" t="s">
        <v>9641</v>
      </c>
      <c r="BE343" s="1298" t="s">
        <v>9641</v>
      </c>
      <c r="BF343" s="828">
        <v>44770</v>
      </c>
      <c r="BH343" s="1299" t="s">
        <v>5676</v>
      </c>
      <c r="CN343" s="2">
        <v>8569</v>
      </c>
      <c r="CO343" s="489" t="str">
        <f t="shared" si="73"/>
        <v>BATH - HOT DEALS</v>
      </c>
      <c r="CP343" s="489" t="str">
        <f t="shared" si="74"/>
        <v>BATH</v>
      </c>
      <c r="CQ343" s="489" t="str">
        <f t="shared" si="75"/>
        <v/>
      </c>
      <c r="CR343" s="489" t="str">
        <f t="shared" si="76"/>
        <v/>
      </c>
      <c r="CS343" s="847">
        <f t="shared" si="79"/>
        <v>0.18160732426035275</v>
      </c>
      <c r="CV343" s="489">
        <f t="shared" si="78"/>
        <v>7025</v>
      </c>
      <c r="CW343" s="491">
        <v>7025</v>
      </c>
      <c r="CX343" s="1295" t="s">
        <v>1609</v>
      </c>
      <c r="CY343" s="489" t="s">
        <v>1676</v>
      </c>
      <c r="CZ343" s="572"/>
      <c r="DA343" s="489"/>
      <c r="DB343" s="2">
        <v>8570</v>
      </c>
      <c r="DC343" s="2" t="s">
        <v>6829</v>
      </c>
      <c r="DD343" s="489"/>
      <c r="DT343" s="489">
        <f t="shared" si="77"/>
        <v>8569</v>
      </c>
      <c r="DU343" s="2" t="s">
        <v>6714</v>
      </c>
      <c r="DV343" s="2" t="s">
        <v>6715</v>
      </c>
      <c r="DW343" s="2" t="s">
        <v>1687</v>
      </c>
    </row>
    <row r="344" spans="1:127">
      <c r="A344"/>
      <c r="B344" s="1338"/>
      <c r="C344" s="909" t="str">
        <f t="shared" si="80"/>
        <v/>
      </c>
      <c r="D344" s="1278"/>
      <c r="E344" s="900"/>
      <c r="F344" s="900"/>
      <c r="G344" s="447"/>
      <c r="H344" s="447"/>
      <c r="I344"/>
      <c r="J344"/>
      <c r="K344"/>
      <c r="L344"/>
      <c r="M344"/>
      <c r="N344"/>
      <c r="O344" s="3"/>
      <c r="P344" s="3"/>
      <c r="Q344" s="3"/>
      <c r="R344" s="3"/>
      <c r="S344" s="3"/>
      <c r="T344" s="923"/>
      <c r="U344" s="923"/>
      <c r="V344" s="923"/>
      <c r="W344" s="923"/>
      <c r="X344" s="923"/>
      <c r="Y344" s="923"/>
      <c r="Z344" s="923"/>
      <c r="AA344" s="923"/>
      <c r="AB344" s="923"/>
      <c r="AC344" s="923"/>
      <c r="AD344" s="923"/>
      <c r="AG344" s="489" t="s">
        <v>4050</v>
      </c>
      <c r="AH344" t="s">
        <v>476</v>
      </c>
      <c r="AI344"/>
      <c r="AJ344" t="s">
        <v>1691</v>
      </c>
      <c r="AK344">
        <v>8889</v>
      </c>
      <c r="AL344" t="s">
        <v>364</v>
      </c>
      <c r="AM344" t="s">
        <v>46</v>
      </c>
      <c r="AN344" t="s">
        <v>2376</v>
      </c>
      <c r="AO344" s="1295" t="str">
        <f t="shared" si="71"/>
        <v>B</v>
      </c>
      <c r="AS344" s="489" t="s">
        <v>4385</v>
      </c>
      <c r="AT344" s="489">
        <v>3</v>
      </c>
      <c r="AU344" s="574"/>
      <c r="AV344" s="574"/>
      <c r="AW344" s="489"/>
      <c r="BB344" s="489" t="str">
        <f t="shared" si="72"/>
        <v>45 - WHIMSICAL</v>
      </c>
      <c r="BC344" s="1296" t="s">
        <v>5250</v>
      </c>
      <c r="BD344" s="1297" t="s">
        <v>5251</v>
      </c>
      <c r="BE344" s="1297" t="s">
        <v>5251</v>
      </c>
      <c r="BF344" s="829">
        <v>42255</v>
      </c>
      <c r="BH344" s="1296" t="s">
        <v>6157</v>
      </c>
      <c r="CN344" s="2">
        <v>8570</v>
      </c>
      <c r="CO344" s="489" t="str">
        <f t="shared" si="73"/>
        <v>BABO - HOT DEALS</v>
      </c>
      <c r="CP344" s="489" t="str">
        <f t="shared" si="74"/>
        <v>BABO</v>
      </c>
      <c r="CQ344" s="489" t="str">
        <f t="shared" si="75"/>
        <v/>
      </c>
      <c r="CR344" s="489" t="str">
        <f t="shared" si="76"/>
        <v/>
      </c>
      <c r="CS344" s="848">
        <v>0.04</v>
      </c>
      <c r="CV344" s="489">
        <f t="shared" si="78"/>
        <v>3192</v>
      </c>
      <c r="CW344" s="1504">
        <v>3192</v>
      </c>
      <c r="CX344" s="2" t="s">
        <v>4037</v>
      </c>
      <c r="CY344" s="2" t="s">
        <v>1634</v>
      </c>
      <c r="CZ344" s="572"/>
      <c r="DA344" s="489"/>
      <c r="DB344" s="2">
        <v>8600</v>
      </c>
      <c r="DC344" s="2" t="s">
        <v>338</v>
      </c>
      <c r="DD344" s="489"/>
      <c r="DT344" s="489">
        <f t="shared" si="77"/>
        <v>8570</v>
      </c>
      <c r="DU344" s="2" t="s">
        <v>6828</v>
      </c>
      <c r="DV344" s="2" t="s">
        <v>6829</v>
      </c>
      <c r="DW344" s="2" t="s">
        <v>1675</v>
      </c>
    </row>
    <row r="345" spans="1:127">
      <c r="A345"/>
      <c r="B345" s="1338"/>
      <c r="C345" s="909" t="str">
        <f t="shared" si="80"/>
        <v/>
      </c>
      <c r="D345" s="1278"/>
      <c r="E345" s="900"/>
      <c r="F345" s="900"/>
      <c r="G345" s="447"/>
      <c r="H345" s="447"/>
      <c r="I345"/>
      <c r="J345"/>
      <c r="K345"/>
      <c r="L345"/>
      <c r="M345"/>
      <c r="N345"/>
      <c r="O345" s="3"/>
      <c r="P345" s="3"/>
      <c r="Q345" s="3"/>
      <c r="R345" s="3"/>
      <c r="S345" s="3"/>
      <c r="T345" s="923"/>
      <c r="U345" s="923"/>
      <c r="V345" s="923"/>
      <c r="W345" s="923"/>
      <c r="X345" s="923"/>
      <c r="Y345" s="923"/>
      <c r="Z345" s="923"/>
      <c r="AA345" s="923"/>
      <c r="AB345" s="923"/>
      <c r="AC345" s="923"/>
      <c r="AD345" s="923"/>
      <c r="AG345" s="489" t="s">
        <v>4050</v>
      </c>
      <c r="AH345" t="s">
        <v>476</v>
      </c>
      <c r="AI345"/>
      <c r="AJ345" t="s">
        <v>1692</v>
      </c>
      <c r="AK345">
        <v>8902</v>
      </c>
      <c r="AL345" t="s">
        <v>6241</v>
      </c>
      <c r="AM345" t="s">
        <v>1639</v>
      </c>
      <c r="AN345" t="s">
        <v>1653</v>
      </c>
      <c r="AO345" s="1295" t="str">
        <f t="shared" si="71"/>
        <v>P</v>
      </c>
      <c r="AS345" s="489" t="s">
        <v>2726</v>
      </c>
      <c r="AT345" s="489">
        <v>3</v>
      </c>
      <c r="AU345" s="574"/>
      <c r="AV345" s="574"/>
      <c r="AW345" s="489"/>
      <c r="BB345" s="489" t="str">
        <f t="shared" si="72"/>
        <v>292 - WINDOWPANE</v>
      </c>
      <c r="BC345" s="1296" t="s">
        <v>9642</v>
      </c>
      <c r="BD345" s="1297" t="s">
        <v>9643</v>
      </c>
      <c r="BE345" s="1297" t="s">
        <v>9643</v>
      </c>
      <c r="BF345" s="829">
        <v>44740</v>
      </c>
      <c r="BH345" s="1299" t="s">
        <v>5384</v>
      </c>
      <c r="CN345" s="2">
        <v>8600</v>
      </c>
      <c r="CO345" s="489" t="str">
        <f t="shared" si="73"/>
        <v>HOME FRAGRANCE</v>
      </c>
      <c r="CP345" s="489" t="str">
        <f t="shared" si="74"/>
        <v>CADL</v>
      </c>
      <c r="CQ345" s="489">
        <f t="shared" si="75"/>
        <v>2540676</v>
      </c>
      <c r="CR345" s="489">
        <f t="shared" si="76"/>
        <v>89224.774071999709</v>
      </c>
      <c r="CS345" s="847">
        <f t="shared" ref="CS345:CS352" si="81">IFERROR(VLOOKUP($CN345,febcube,5,0),DL$3)</f>
        <v>3.5118517304843166E-2</v>
      </c>
      <c r="CV345" s="489">
        <f t="shared" si="78"/>
        <v>3221</v>
      </c>
      <c r="CW345" s="1504">
        <v>3221</v>
      </c>
      <c r="CX345" s="2" t="s">
        <v>6786</v>
      </c>
      <c r="CY345" s="2" t="s">
        <v>1649</v>
      </c>
      <c r="CZ345" s="572" t="s">
        <v>1578</v>
      </c>
      <c r="DA345" s="489"/>
      <c r="DB345" s="2">
        <v>8700</v>
      </c>
      <c r="DC345" s="2" t="s">
        <v>339</v>
      </c>
      <c r="DD345" s="489"/>
      <c r="DT345" s="489">
        <f t="shared" si="77"/>
        <v>8600</v>
      </c>
      <c r="DU345" s="2" t="s">
        <v>6588</v>
      </c>
      <c r="DV345" s="2" t="s">
        <v>338</v>
      </c>
      <c r="DW345" s="2" t="s">
        <v>1662</v>
      </c>
    </row>
    <row r="346" spans="1:127">
      <c r="A346"/>
      <c r="B346" s="1338"/>
      <c r="C346" s="909" t="str">
        <f t="shared" si="80"/>
        <v/>
      </c>
      <c r="D346" s="1278"/>
      <c r="E346" s="900"/>
      <c r="F346" s="900"/>
      <c r="G346" s="447"/>
      <c r="H346" s="447"/>
      <c r="I346"/>
      <c r="J346"/>
      <c r="K346"/>
      <c r="L346"/>
      <c r="M346"/>
      <c r="N346"/>
      <c r="O346" s="3"/>
      <c r="P346" s="3"/>
      <c r="Q346" s="3"/>
      <c r="R346" s="3"/>
      <c r="S346" s="3"/>
      <c r="T346" s="923"/>
      <c r="U346" s="923"/>
      <c r="V346" s="923"/>
      <c r="W346" s="923"/>
      <c r="X346" s="923"/>
      <c r="Y346" s="923"/>
      <c r="Z346" s="923"/>
      <c r="AA346" s="923"/>
      <c r="AB346" s="923"/>
      <c r="AC346" s="923"/>
      <c r="AD346" s="923"/>
      <c r="AG346" s="489" t="s">
        <v>4050</v>
      </c>
      <c r="AH346" t="s">
        <v>476</v>
      </c>
      <c r="AI346"/>
      <c r="AJ346" t="s">
        <v>1692</v>
      </c>
      <c r="AK346">
        <v>8904</v>
      </c>
      <c r="AL346" t="s">
        <v>365</v>
      </c>
      <c r="AM346" t="s">
        <v>1639</v>
      </c>
      <c r="AN346" t="s">
        <v>1653</v>
      </c>
      <c r="AO346" s="1295" t="str">
        <f t="shared" si="71"/>
        <v>P</v>
      </c>
      <c r="AS346" s="489" t="s">
        <v>2728</v>
      </c>
      <c r="AT346" s="489">
        <v>3</v>
      </c>
      <c r="AU346" s="574"/>
      <c r="AV346" s="574"/>
      <c r="AW346" s="489"/>
      <c r="BB346" s="489" t="str">
        <f t="shared" si="72"/>
        <v>327 - WOOD</v>
      </c>
      <c r="BC346" s="1296" t="s">
        <v>9644</v>
      </c>
      <c r="BD346" s="1297" t="s">
        <v>5932</v>
      </c>
      <c r="BE346" s="1297" t="s">
        <v>5932</v>
      </c>
      <c r="BF346" s="829">
        <v>44770</v>
      </c>
      <c r="BH346" s="1296" t="s">
        <v>5677</v>
      </c>
      <c r="CN346" s="2">
        <v>8700</v>
      </c>
      <c r="CO346" s="489" t="str">
        <f t="shared" si="73"/>
        <v>TABLECLOTHS</v>
      </c>
      <c r="CP346" s="489" t="str">
        <f t="shared" si="74"/>
        <v>TABL</v>
      </c>
      <c r="CQ346" s="489">
        <f t="shared" si="75"/>
        <v>153397</v>
      </c>
      <c r="CR346" s="489">
        <f t="shared" si="76"/>
        <v>22110.096843999985</v>
      </c>
      <c r="CS346" s="847">
        <f t="shared" si="81"/>
        <v>0.14413643581034821</v>
      </c>
      <c r="CZ346" s="572"/>
      <c r="DA346" s="489"/>
      <c r="DB346" s="2">
        <v>8701</v>
      </c>
      <c r="DC346" s="2" t="s">
        <v>340</v>
      </c>
      <c r="DD346" s="489"/>
      <c r="DT346" s="489">
        <f t="shared" si="77"/>
        <v>8700</v>
      </c>
      <c r="DU346" s="2" t="s">
        <v>6589</v>
      </c>
      <c r="DV346" s="2" t="s">
        <v>339</v>
      </c>
      <c r="DW346" s="2" t="s">
        <v>1689</v>
      </c>
    </row>
    <row r="347" spans="1:127">
      <c r="A347"/>
      <c r="B347" s="1338"/>
      <c r="C347" s="909" t="str">
        <f t="shared" si="80"/>
        <v/>
      </c>
      <c r="D347" s="1278"/>
      <c r="E347" s="900"/>
      <c r="F347" s="900"/>
      <c r="G347" s="447"/>
      <c r="H347" s="447"/>
      <c r="I347"/>
      <c r="J347"/>
      <c r="K347"/>
      <c r="L347"/>
      <c r="M347"/>
      <c r="N347"/>
      <c r="O347" s="3"/>
      <c r="P347" s="3"/>
      <c r="Q347" s="3"/>
      <c r="R347" s="3"/>
      <c r="S347" s="3"/>
      <c r="T347" s="923"/>
      <c r="U347" s="923"/>
      <c r="V347" s="923"/>
      <c r="W347" s="923"/>
      <c r="X347" s="923"/>
      <c r="Y347" s="923"/>
      <c r="Z347" s="923"/>
      <c r="AA347" s="923"/>
      <c r="AB347" s="923"/>
      <c r="AC347" s="923"/>
      <c r="AD347" s="923"/>
      <c r="AG347" s="489" t="s">
        <v>4050</v>
      </c>
      <c r="AH347" t="s">
        <v>476</v>
      </c>
      <c r="AI347"/>
      <c r="AJ347" t="s">
        <v>1635</v>
      </c>
      <c r="AK347">
        <v>8905</v>
      </c>
      <c r="AL347" t="s">
        <v>6242</v>
      </c>
      <c r="AM347" t="s">
        <v>1639</v>
      </c>
      <c r="AN347" t="s">
        <v>1653</v>
      </c>
      <c r="AO347" s="1295" t="str">
        <f t="shared" si="71"/>
        <v>P</v>
      </c>
      <c r="AS347" s="489" t="s">
        <v>2730</v>
      </c>
      <c r="AT347" s="489">
        <v>3</v>
      </c>
      <c r="AU347" s="574"/>
      <c r="AV347" s="574"/>
      <c r="AW347" s="489"/>
      <c r="BB347" s="489" t="str">
        <f t="shared" si="72"/>
        <v>159 - WOODLAND</v>
      </c>
      <c r="BC347" s="1296" t="s">
        <v>8802</v>
      </c>
      <c r="BD347" s="1297" t="s">
        <v>5500</v>
      </c>
      <c r="BE347" s="1297" t="s">
        <v>5500</v>
      </c>
      <c r="BF347" s="829">
        <v>44314</v>
      </c>
      <c r="BH347" s="1299" t="s">
        <v>9041</v>
      </c>
      <c r="CN347" s="2">
        <v>8701</v>
      </c>
      <c r="CO347" s="489" t="str">
        <f t="shared" si="73"/>
        <v>NAPKINS</v>
      </c>
      <c r="CP347" s="489" t="str">
        <f t="shared" si="74"/>
        <v>TABL</v>
      </c>
      <c r="CQ347" s="489">
        <f t="shared" si="75"/>
        <v>241770</v>
      </c>
      <c r="CR347" s="489">
        <f t="shared" si="76"/>
        <v>23916.790766000013</v>
      </c>
      <c r="CS347" s="847">
        <f t="shared" si="81"/>
        <v>9.8923732332382067E-2</v>
      </c>
      <c r="CZ347" s="572"/>
      <c r="DA347" s="489"/>
      <c r="DB347" s="2">
        <v>8725</v>
      </c>
      <c r="DC347" s="2" t="s">
        <v>341</v>
      </c>
      <c r="DD347" s="489"/>
      <c r="DT347" s="489">
        <f t="shared" si="77"/>
        <v>8701</v>
      </c>
      <c r="DU347" s="2" t="s">
        <v>6590</v>
      </c>
      <c r="DV347" s="2" t="s">
        <v>340</v>
      </c>
      <c r="DW347" s="2" t="s">
        <v>1689</v>
      </c>
    </row>
    <row r="348" spans="1:127">
      <c r="A348"/>
      <c r="B348" s="1338"/>
      <c r="C348" s="909" t="str">
        <f t="shared" si="80"/>
        <v/>
      </c>
      <c r="D348" s="1278"/>
      <c r="E348" s="900"/>
      <c r="F348" s="900"/>
      <c r="G348" s="447"/>
      <c r="H348" s="447"/>
      <c r="I348"/>
      <c r="J348"/>
      <c r="K348"/>
      <c r="L348"/>
      <c r="M348"/>
      <c r="N348"/>
      <c r="O348" s="3"/>
      <c r="P348" s="3"/>
      <c r="Q348" s="3"/>
      <c r="R348" s="3"/>
      <c r="S348" s="3"/>
      <c r="T348" s="923"/>
      <c r="U348" s="923"/>
      <c r="V348" s="923"/>
      <c r="W348" s="923"/>
      <c r="X348" s="923"/>
      <c r="Y348" s="923"/>
      <c r="Z348" s="923"/>
      <c r="AA348" s="923"/>
      <c r="AB348" s="923"/>
      <c r="AC348" s="923"/>
      <c r="AD348" s="923"/>
      <c r="AG348" s="489" t="s">
        <v>4050</v>
      </c>
      <c r="AH348" t="s">
        <v>476</v>
      </c>
      <c r="AI348"/>
      <c r="AJ348" t="s">
        <v>1649</v>
      </c>
      <c r="AK348">
        <v>8907</v>
      </c>
      <c r="AL348" t="s">
        <v>366</v>
      </c>
      <c r="AM348" t="s">
        <v>1639</v>
      </c>
      <c r="AN348" t="s">
        <v>1653</v>
      </c>
      <c r="AO348" s="1295" t="str">
        <f t="shared" si="71"/>
        <v>P</v>
      </c>
      <c r="AS348" s="489" t="s">
        <v>4390</v>
      </c>
      <c r="AT348" s="489">
        <v>3</v>
      </c>
      <c r="AU348" s="574"/>
      <c r="AV348" s="574"/>
      <c r="AW348" s="489"/>
      <c r="BB348" s="489" t="str">
        <f t="shared" si="72"/>
        <v>254 - WOODSY</v>
      </c>
      <c r="BC348" s="1296" t="s">
        <v>8982</v>
      </c>
      <c r="BD348" s="1297" t="s">
        <v>8983</v>
      </c>
      <c r="BE348" s="1297" t="s">
        <v>8983</v>
      </c>
      <c r="BF348" s="829">
        <v>44643</v>
      </c>
      <c r="BH348" s="1296" t="s">
        <v>5678</v>
      </c>
      <c r="CN348" s="2">
        <v>8725</v>
      </c>
      <c r="CO348" s="489" t="str">
        <f t="shared" si="73"/>
        <v>OUTDOOR TABLE  LINENS</v>
      </c>
      <c r="CP348" s="489" t="str">
        <f t="shared" si="74"/>
        <v>TABL</v>
      </c>
      <c r="CQ348" s="489">
        <f t="shared" si="75"/>
        <v>100429</v>
      </c>
      <c r="CR348" s="489">
        <f t="shared" si="76"/>
        <v>59929.988237999991</v>
      </c>
      <c r="CS348" s="847">
        <f t="shared" si="81"/>
        <v>0.59673986834480075</v>
      </c>
      <c r="CZ348" s="572"/>
      <c r="DA348" s="489"/>
      <c r="DB348" s="2">
        <v>8740</v>
      </c>
      <c r="DC348" s="2" t="s">
        <v>342</v>
      </c>
      <c r="DD348" s="489"/>
      <c r="DT348" s="489">
        <f t="shared" si="77"/>
        <v>8725</v>
      </c>
      <c r="DU348" s="2" t="s">
        <v>6591</v>
      </c>
      <c r="DV348" s="2" t="s">
        <v>341</v>
      </c>
      <c r="DW348" s="2" t="s">
        <v>1689</v>
      </c>
    </row>
    <row r="349" spans="1:127">
      <c r="A349"/>
      <c r="B349" s="1338"/>
      <c r="C349" s="909" t="str">
        <f t="shared" si="80"/>
        <v/>
      </c>
      <c r="D349" s="1278"/>
      <c r="E349" s="900"/>
      <c r="F349" s="900"/>
      <c r="G349" s="447"/>
      <c r="H349" s="447"/>
      <c r="I349"/>
      <c r="J349"/>
      <c r="K349"/>
      <c r="L349"/>
      <c r="M349"/>
      <c r="N349"/>
      <c r="O349" s="3"/>
      <c r="P349" s="3"/>
      <c r="Q349" s="3"/>
      <c r="R349" s="3"/>
      <c r="S349" s="3"/>
      <c r="T349" s="923"/>
      <c r="U349" s="923"/>
      <c r="V349" s="923"/>
      <c r="W349" s="923"/>
      <c r="X349" s="923"/>
      <c r="Y349" s="923"/>
      <c r="Z349" s="923"/>
      <c r="AA349" s="923"/>
      <c r="AB349" s="923"/>
      <c r="AC349" s="923"/>
      <c r="AD349" s="923"/>
      <c r="AG349" s="489" t="s">
        <v>4050</v>
      </c>
      <c r="AH349" t="s">
        <v>5176</v>
      </c>
      <c r="AI349"/>
      <c r="AJ349" t="s">
        <v>1692</v>
      </c>
      <c r="AK349">
        <v>8909</v>
      </c>
      <c r="AL349" t="s">
        <v>367</v>
      </c>
      <c r="AM349" t="s">
        <v>1639</v>
      </c>
      <c r="AN349" t="s">
        <v>1653</v>
      </c>
      <c r="AO349" s="1295" t="str">
        <f t="shared" si="71"/>
        <v>P</v>
      </c>
      <c r="AS349" s="489" t="s">
        <v>2748</v>
      </c>
      <c r="AT349" s="489">
        <v>3</v>
      </c>
      <c r="AU349" s="574"/>
      <c r="AV349" s="574"/>
      <c r="AW349" s="489"/>
      <c r="BB349" s="489" t="str">
        <f t="shared" si="72"/>
        <v>243 - WOOL</v>
      </c>
      <c r="BC349" s="1296" t="s">
        <v>8961</v>
      </c>
      <c r="BD349" s="1297" t="s">
        <v>8506</v>
      </c>
      <c r="BE349" s="1297" t="s">
        <v>8506</v>
      </c>
      <c r="BF349" s="829">
        <v>44601</v>
      </c>
      <c r="BH349" s="1299" t="s">
        <v>9321</v>
      </c>
      <c r="CN349" s="2">
        <v>8740</v>
      </c>
      <c r="CO349" s="489" t="str">
        <f t="shared" si="73"/>
        <v>PLACEMATS</v>
      </c>
      <c r="CP349" s="489" t="str">
        <f t="shared" si="74"/>
        <v>TABL</v>
      </c>
      <c r="CQ349" s="489">
        <f t="shared" si="75"/>
        <v>287317</v>
      </c>
      <c r="CR349" s="489">
        <f t="shared" si="76"/>
        <v>22291.541911999997</v>
      </c>
      <c r="CS349" s="847">
        <f t="shared" si="81"/>
        <v>7.7585182610148365E-2</v>
      </c>
      <c r="CZ349" s="572"/>
      <c r="DA349" s="489"/>
      <c r="DB349" s="2">
        <v>8749</v>
      </c>
      <c r="DC349" s="2" t="s">
        <v>6651</v>
      </c>
      <c r="DD349" s="489"/>
      <c r="DT349" s="489">
        <f t="shared" si="77"/>
        <v>8740</v>
      </c>
      <c r="DU349" s="2" t="s">
        <v>6592</v>
      </c>
      <c r="DV349" s="2" t="s">
        <v>342</v>
      </c>
      <c r="DW349" s="2" t="s">
        <v>1689</v>
      </c>
    </row>
    <row r="350" spans="1:127">
      <c r="A350"/>
      <c r="B350" s="1338"/>
      <c r="C350" s="909" t="str">
        <f t="shared" si="80"/>
        <v/>
      </c>
      <c r="D350" s="1278"/>
      <c r="E350" s="900"/>
      <c r="F350" s="900"/>
      <c r="G350" s="447"/>
      <c r="H350" s="447"/>
      <c r="I350"/>
      <c r="J350"/>
      <c r="K350"/>
      <c r="L350"/>
      <c r="M350"/>
      <c r="N350"/>
      <c r="O350" s="3"/>
      <c r="P350" s="3"/>
      <c r="Q350" s="3"/>
      <c r="R350" s="3"/>
      <c r="S350" s="3"/>
      <c r="T350" s="923"/>
      <c r="U350" s="923"/>
      <c r="V350" s="923"/>
      <c r="W350" s="923"/>
      <c r="X350" s="923"/>
      <c r="Y350" s="923"/>
      <c r="Z350" s="923"/>
      <c r="AA350" s="923"/>
      <c r="AB350" s="923"/>
      <c r="AC350" s="923"/>
      <c r="AD350" s="923"/>
      <c r="AG350" s="489" t="s">
        <v>4050</v>
      </c>
      <c r="AH350" t="s">
        <v>5182</v>
      </c>
      <c r="AI350"/>
      <c r="AJ350" t="s">
        <v>1692</v>
      </c>
      <c r="AK350">
        <v>8912</v>
      </c>
      <c r="AL350" t="s">
        <v>368</v>
      </c>
      <c r="AM350" t="s">
        <v>1639</v>
      </c>
      <c r="AN350" t="s">
        <v>1653</v>
      </c>
      <c r="AO350" s="1295" t="str">
        <f t="shared" si="71"/>
        <v>P</v>
      </c>
      <c r="AS350" s="489" t="s">
        <v>2770</v>
      </c>
      <c r="AT350" s="489">
        <v>3</v>
      </c>
      <c r="AU350" s="574"/>
      <c r="AV350" s="574"/>
      <c r="AW350" s="489"/>
      <c r="BB350" s="489" t="str">
        <f t="shared" si="72"/>
        <v>231 - WORDS</v>
      </c>
      <c r="BC350" s="1299" t="s">
        <v>8937</v>
      </c>
      <c r="BD350" s="1298" t="s">
        <v>8938</v>
      </c>
      <c r="BE350" s="1298" t="s">
        <v>8938</v>
      </c>
      <c r="BF350" s="828">
        <v>44573</v>
      </c>
      <c r="BH350" s="1296" t="s">
        <v>9322</v>
      </c>
      <c r="CN350" s="2">
        <v>8749</v>
      </c>
      <c r="CO350" s="489" t="str">
        <f t="shared" si="73"/>
        <v>TABL - HOT DEALS</v>
      </c>
      <c r="CP350" s="489" t="str">
        <f t="shared" si="74"/>
        <v>TABL</v>
      </c>
      <c r="CQ350" s="489" t="str">
        <f t="shared" si="75"/>
        <v/>
      </c>
      <c r="CR350" s="489" t="str">
        <f t="shared" si="76"/>
        <v/>
      </c>
      <c r="CS350" s="847">
        <f t="shared" si="81"/>
        <v>0.18160732426035275</v>
      </c>
      <c r="CZ350" s="572"/>
      <c r="DA350" s="489"/>
      <c r="DB350" s="2">
        <v>8770</v>
      </c>
      <c r="DC350" s="2" t="s">
        <v>343</v>
      </c>
      <c r="DD350" s="489"/>
      <c r="DT350" s="489">
        <f t="shared" si="77"/>
        <v>8749</v>
      </c>
      <c r="DU350" s="2" t="s">
        <v>6650</v>
      </c>
      <c r="DV350" s="2" t="s">
        <v>6651</v>
      </c>
      <c r="DW350" s="2" t="s">
        <v>1689</v>
      </c>
    </row>
    <row r="351" spans="1:127">
      <c r="A351"/>
      <c r="B351" s="1338"/>
      <c r="C351" s="909" t="str">
        <f t="shared" si="80"/>
        <v/>
      </c>
      <c r="D351" s="1278"/>
      <c r="E351" s="900"/>
      <c r="F351" s="900"/>
      <c r="G351" s="447"/>
      <c r="H351" s="447"/>
      <c r="I351"/>
      <c r="J351"/>
      <c r="K351"/>
      <c r="L351"/>
      <c r="M351"/>
      <c r="N351"/>
      <c r="O351" s="3"/>
      <c r="P351" s="3"/>
      <c r="Q351" s="3"/>
      <c r="R351" s="3"/>
      <c r="S351" s="3"/>
      <c r="T351" s="923"/>
      <c r="U351" s="923"/>
      <c r="V351" s="923"/>
      <c r="W351" s="923"/>
      <c r="X351" s="923"/>
      <c r="Y351" s="923"/>
      <c r="Z351" s="923"/>
      <c r="AA351" s="923"/>
      <c r="AB351" s="923"/>
      <c r="AC351" s="923"/>
      <c r="AD351" s="923"/>
      <c r="AG351" s="489" t="s">
        <v>4050</v>
      </c>
      <c r="AH351" t="s">
        <v>476</v>
      </c>
      <c r="AI351"/>
      <c r="AJ351" t="s">
        <v>1692</v>
      </c>
      <c r="AK351">
        <v>8913</v>
      </c>
      <c r="AL351" t="s">
        <v>369</v>
      </c>
      <c r="AM351" t="s">
        <v>1639</v>
      </c>
      <c r="AN351" t="s">
        <v>1653</v>
      </c>
      <c r="AO351" s="1295" t="str">
        <f t="shared" si="71"/>
        <v>P</v>
      </c>
      <c r="AS351" s="489" t="s">
        <v>4401</v>
      </c>
      <c r="AT351" s="489">
        <v>3</v>
      </c>
      <c r="AU351" s="574"/>
      <c r="AV351" s="574"/>
      <c r="AW351" s="489"/>
      <c r="BB351" s="489" t="str">
        <f t="shared" si="72"/>
        <v>111 - XL</v>
      </c>
      <c r="BC351" s="1299" t="s">
        <v>8236</v>
      </c>
      <c r="BD351" s="1298" t="s">
        <v>5936</v>
      </c>
      <c r="BE351" s="1298" t="s">
        <v>5936</v>
      </c>
      <c r="BF351" s="828">
        <v>44048</v>
      </c>
      <c r="BH351" s="1299" t="s">
        <v>8386</v>
      </c>
      <c r="CN351" s="2">
        <v>8770</v>
      </c>
      <c r="CO351" s="489" t="str">
        <f t="shared" si="73"/>
        <v>TABLE RUNNERS</v>
      </c>
      <c r="CP351" s="489" t="str">
        <f t="shared" si="74"/>
        <v>TABL</v>
      </c>
      <c r="CQ351" s="489">
        <f t="shared" si="75"/>
        <v>139840</v>
      </c>
      <c r="CR351" s="489">
        <f t="shared" si="76"/>
        <v>14243.487217000011</v>
      </c>
      <c r="CS351" s="847">
        <f t="shared" si="81"/>
        <v>0.10185560080806644</v>
      </c>
      <c r="CZ351" s="572"/>
      <c r="DA351" s="489"/>
      <c r="DB351" s="2">
        <v>8788</v>
      </c>
      <c r="DC351" s="2" t="s">
        <v>344</v>
      </c>
      <c r="DD351" s="489"/>
      <c r="DT351" s="489">
        <f t="shared" si="77"/>
        <v>8770</v>
      </c>
      <c r="DU351" s="2" t="s">
        <v>6593</v>
      </c>
      <c r="DV351" s="2" t="s">
        <v>343</v>
      </c>
      <c r="DW351" s="2" t="s">
        <v>1689</v>
      </c>
    </row>
    <row r="352" spans="1:127">
      <c r="A352"/>
      <c r="B352" s="1338"/>
      <c r="C352" s="909" t="str">
        <f t="shared" si="80"/>
        <v/>
      </c>
      <c r="D352" s="1279"/>
      <c r="E352" s="900"/>
      <c r="F352" s="278"/>
      <c r="H352" s="447"/>
      <c r="I352"/>
      <c r="J352"/>
      <c r="K352"/>
      <c r="L352"/>
      <c r="M352"/>
      <c r="N352"/>
      <c r="O352" s="3"/>
      <c r="P352" s="3"/>
      <c r="Q352" s="3"/>
      <c r="R352" s="3"/>
      <c r="S352" s="3"/>
      <c r="T352" s="923"/>
      <c r="U352" s="923"/>
      <c r="V352" s="923"/>
      <c r="W352" s="923"/>
      <c r="X352" s="923"/>
      <c r="Y352" s="923"/>
      <c r="Z352" s="923"/>
      <c r="AA352" s="923"/>
      <c r="AB352" s="923"/>
      <c r="AC352" s="923"/>
      <c r="AD352" s="923"/>
      <c r="AG352" s="489" t="s">
        <v>4050</v>
      </c>
      <c r="AH352" t="s">
        <v>5184</v>
      </c>
      <c r="AI352"/>
      <c r="AJ352" t="s">
        <v>1692</v>
      </c>
      <c r="AK352">
        <v>8914</v>
      </c>
      <c r="AL352" t="s">
        <v>370</v>
      </c>
      <c r="AM352" t="s">
        <v>1639</v>
      </c>
      <c r="AN352" t="s">
        <v>1653</v>
      </c>
      <c r="AO352" s="1295" t="str">
        <f t="shared" si="71"/>
        <v>P</v>
      </c>
      <c r="AS352" s="489" t="s">
        <v>4405</v>
      </c>
      <c r="AT352" s="489">
        <v>3</v>
      </c>
      <c r="AU352" s="574"/>
      <c r="AV352" s="574"/>
      <c r="AW352" s="489"/>
      <c r="BH352" s="1296" t="s">
        <v>8387</v>
      </c>
      <c r="CN352" s="2">
        <v>8788</v>
      </c>
      <c r="CO352" s="489" t="str">
        <f t="shared" si="73"/>
        <v>HALLOWEEN TABLE</v>
      </c>
      <c r="CP352" s="489" t="str">
        <f t="shared" si="74"/>
        <v>TABL</v>
      </c>
      <c r="CQ352" s="489">
        <f t="shared" si="75"/>
        <v>9428</v>
      </c>
      <c r="CR352" s="489">
        <f t="shared" si="76"/>
        <v>650.01427299999989</v>
      </c>
      <c r="CS352" s="847">
        <f t="shared" si="81"/>
        <v>6.8945086232498926E-2</v>
      </c>
      <c r="CZ352" s="572"/>
      <c r="DA352" s="489"/>
      <c r="DB352" s="2">
        <v>8789</v>
      </c>
      <c r="DC352" s="2" t="s">
        <v>6659</v>
      </c>
      <c r="DD352" s="489"/>
      <c r="DT352" s="489">
        <f t="shared" si="77"/>
        <v>8788</v>
      </c>
      <c r="DU352" s="2" t="s">
        <v>6594</v>
      </c>
      <c r="DV352" s="2" t="s">
        <v>344</v>
      </c>
      <c r="DW352" s="2" t="s">
        <v>1689</v>
      </c>
    </row>
    <row r="353" spans="1:127">
      <c r="A353"/>
      <c r="B353" s="1338"/>
      <c r="C353" s="909" t="str">
        <f t="shared" si="80"/>
        <v/>
      </c>
      <c r="D353" s="1278"/>
      <c r="E353" s="900"/>
      <c r="F353" s="900"/>
      <c r="H353" s="447"/>
      <c r="I353"/>
      <c r="J353"/>
      <c r="K353"/>
      <c r="L353"/>
      <c r="M353"/>
      <c r="N353"/>
      <c r="O353" s="3"/>
      <c r="P353" s="3"/>
      <c r="Q353" s="3"/>
      <c r="R353" s="3"/>
      <c r="S353" s="3"/>
      <c r="T353" s="923"/>
      <c r="U353" s="923"/>
      <c r="V353" s="923"/>
      <c r="W353" s="923"/>
      <c r="X353" s="923"/>
      <c r="Y353" s="923"/>
      <c r="Z353" s="923"/>
      <c r="AA353" s="923"/>
      <c r="AB353" s="923"/>
      <c r="AC353" s="923"/>
      <c r="AD353" s="923"/>
      <c r="AG353" s="489" t="s">
        <v>4050</v>
      </c>
      <c r="AH353" t="s">
        <v>476</v>
      </c>
      <c r="AI353"/>
      <c r="AJ353" t="s">
        <v>1692</v>
      </c>
      <c r="AK353">
        <v>8915</v>
      </c>
      <c r="AL353" t="s">
        <v>6243</v>
      </c>
      <c r="AM353" t="s">
        <v>1639</v>
      </c>
      <c r="AN353" t="s">
        <v>1653</v>
      </c>
      <c r="AO353" s="1295" t="str">
        <f t="shared" si="71"/>
        <v>P</v>
      </c>
      <c r="AS353" s="489" t="s">
        <v>5943</v>
      </c>
      <c r="AT353" s="489">
        <v>3</v>
      </c>
      <c r="AU353" s="574"/>
      <c r="AV353" s="574"/>
      <c r="AW353" s="489"/>
      <c r="BH353" s="1299" t="s">
        <v>5385</v>
      </c>
      <c r="CN353" s="2">
        <v>8789</v>
      </c>
      <c r="CO353" s="489" t="str">
        <f t="shared" si="73"/>
        <v>XTEX - HOT DEALS</v>
      </c>
      <c r="CP353" s="489" t="str">
        <f t="shared" si="74"/>
        <v>XTEX</v>
      </c>
      <c r="CQ353" s="489" t="str">
        <f t="shared" si="75"/>
        <v/>
      </c>
      <c r="CR353" s="489" t="str">
        <f t="shared" si="76"/>
        <v/>
      </c>
      <c r="CS353" s="848">
        <v>0.08</v>
      </c>
      <c r="CZ353" s="572"/>
      <c r="DA353" s="489"/>
      <c r="DB353" s="2">
        <v>8790</v>
      </c>
      <c r="DC353" s="2" t="s">
        <v>345</v>
      </c>
      <c r="DD353" s="489"/>
      <c r="DT353" s="489">
        <f t="shared" si="77"/>
        <v>8789</v>
      </c>
      <c r="DU353" s="2" t="s">
        <v>6658</v>
      </c>
      <c r="DV353" s="2" t="s">
        <v>6659</v>
      </c>
      <c r="DW353" s="2" t="s">
        <v>1688</v>
      </c>
    </row>
    <row r="354" spans="1:127">
      <c r="A354"/>
      <c r="B354" s="1338"/>
      <c r="C354" s="909" t="str">
        <f t="shared" si="80"/>
        <v/>
      </c>
      <c r="D354" s="1278"/>
      <c r="E354" s="900"/>
      <c r="F354" s="900"/>
      <c r="H354" s="447"/>
      <c r="I354"/>
      <c r="J354"/>
      <c r="K354"/>
      <c r="L354"/>
      <c r="M354"/>
      <c r="N354"/>
      <c r="O354" s="3"/>
      <c r="P354" s="3"/>
      <c r="Q354" s="3"/>
      <c r="R354" s="3"/>
      <c r="S354" s="3"/>
      <c r="T354" s="923"/>
      <c r="U354" s="923"/>
      <c r="V354" s="923"/>
      <c r="W354" s="923"/>
      <c r="X354" s="923"/>
      <c r="Y354" s="923"/>
      <c r="Z354" s="923"/>
      <c r="AA354" s="923"/>
      <c r="AB354" s="923"/>
      <c r="AC354" s="923"/>
      <c r="AD354" s="923"/>
      <c r="AG354" s="489" t="s">
        <v>4050</v>
      </c>
      <c r="AH354" s="1295" t="s">
        <v>476</v>
      </c>
      <c r="AI354" s="1295"/>
      <c r="AJ354" s="1295" t="s">
        <v>1692</v>
      </c>
      <c r="AK354" s="1295">
        <v>8916</v>
      </c>
      <c r="AL354" s="1295" t="s">
        <v>8692</v>
      </c>
      <c r="AM354" s="1295" t="s">
        <v>1639</v>
      </c>
      <c r="AN354" s="1295" t="s">
        <v>1653</v>
      </c>
      <c r="AO354" s="1295" t="str">
        <f t="shared" si="71"/>
        <v>P</v>
      </c>
      <c r="AS354" s="489" t="s">
        <v>4406</v>
      </c>
      <c r="AT354" s="489">
        <v>3</v>
      </c>
      <c r="AU354" s="574"/>
      <c r="AV354" s="574"/>
      <c r="AW354" s="489"/>
      <c r="BH354" s="1296" t="s">
        <v>9323</v>
      </c>
      <c r="CN354" s="2">
        <v>8790</v>
      </c>
      <c r="CO354" s="489" t="str">
        <f t="shared" si="73"/>
        <v>HARVEST TABLE</v>
      </c>
      <c r="CP354" s="489" t="str">
        <f t="shared" si="74"/>
        <v>TABL</v>
      </c>
      <c r="CQ354" s="489">
        <f t="shared" si="75"/>
        <v>68558</v>
      </c>
      <c r="CR354" s="489">
        <f t="shared" si="76"/>
        <v>5048.0368150000013</v>
      </c>
      <c r="CS354" s="847">
        <f>IFERROR(VLOOKUP($CN354,febcube,5,0),DL$3)</f>
        <v>7.3631623078269509E-2</v>
      </c>
      <c r="CZ354" s="572"/>
      <c r="DA354" s="489"/>
      <c r="DB354" s="2">
        <v>8792</v>
      </c>
      <c r="DC354" s="2" t="s">
        <v>346</v>
      </c>
      <c r="DD354" s="489"/>
      <c r="DT354" s="489">
        <f t="shared" si="77"/>
        <v>8790</v>
      </c>
      <c r="DU354" s="2" t="s">
        <v>6595</v>
      </c>
      <c r="DV354" s="2" t="s">
        <v>345</v>
      </c>
      <c r="DW354" s="2" t="s">
        <v>1689</v>
      </c>
    </row>
    <row r="355" spans="1:127">
      <c r="A355"/>
      <c r="B355" s="1338"/>
      <c r="C355" s="909" t="str">
        <f t="shared" si="80"/>
        <v/>
      </c>
      <c r="D355" s="1278"/>
      <c r="E355" s="900"/>
      <c r="F355" s="900"/>
      <c r="H355" s="447"/>
      <c r="I355"/>
      <c r="J355"/>
      <c r="K355"/>
      <c r="L355"/>
      <c r="M355"/>
      <c r="N355"/>
      <c r="O355" s="3"/>
      <c r="P355" s="3"/>
      <c r="Q355" s="3"/>
      <c r="R355" s="3"/>
      <c r="S355" s="3"/>
      <c r="T355" s="923"/>
      <c r="U355" s="923"/>
      <c r="V355" s="923"/>
      <c r="W355" s="923"/>
      <c r="X355" s="923"/>
      <c r="Y355" s="923"/>
      <c r="Z355" s="923"/>
      <c r="AA355" s="923"/>
      <c r="AB355" s="923"/>
      <c r="AC355" s="923"/>
      <c r="AD355" s="923"/>
      <c r="AG355" s="489" t="s">
        <v>4050</v>
      </c>
      <c r="AH355" t="s">
        <v>476</v>
      </c>
      <c r="AI355"/>
      <c r="AJ355" t="s">
        <v>1693</v>
      </c>
      <c r="AK355">
        <v>8949</v>
      </c>
      <c r="AL355" t="s">
        <v>8681</v>
      </c>
      <c r="AM355" s="1295" t="s">
        <v>8722</v>
      </c>
      <c r="AN355" t="s">
        <v>2375</v>
      </c>
      <c r="AO355" s="1295" t="str">
        <f t="shared" si="71"/>
        <v>M</v>
      </c>
      <c r="AS355" s="489" t="s">
        <v>2796</v>
      </c>
      <c r="AT355" s="489">
        <v>3</v>
      </c>
      <c r="AU355" s="574"/>
      <c r="AV355" s="574"/>
      <c r="AW355" s="489"/>
      <c r="BH355" s="1299" t="s">
        <v>5386</v>
      </c>
      <c r="CN355" s="2">
        <v>8792</v>
      </c>
      <c r="CO355" s="489" t="str">
        <f t="shared" si="73"/>
        <v>XMAS TABLECLOTHS</v>
      </c>
      <c r="CP355" s="489" t="str">
        <f t="shared" si="74"/>
        <v>XTEX</v>
      </c>
      <c r="CQ355" s="489">
        <f t="shared" si="75"/>
        <v>36597</v>
      </c>
      <c r="CR355" s="489">
        <f t="shared" si="76"/>
        <v>4925.3774519999988</v>
      </c>
      <c r="CS355" s="847">
        <f>IFERROR(VLOOKUP($CN355,febcube,5,0),DL$3)</f>
        <v>0.1345841859168784</v>
      </c>
      <c r="CZ355" s="572"/>
      <c r="DA355" s="489"/>
      <c r="DB355" s="2">
        <v>8794</v>
      </c>
      <c r="DC355" s="2" t="s">
        <v>6645</v>
      </c>
      <c r="DD355" s="489"/>
      <c r="DT355" s="489">
        <f t="shared" si="77"/>
        <v>8792</v>
      </c>
      <c r="DU355" s="2" t="s">
        <v>6596</v>
      </c>
      <c r="DV355" s="2" t="s">
        <v>346</v>
      </c>
      <c r="DW355" s="2" t="s">
        <v>1688</v>
      </c>
    </row>
    <row r="356" spans="1:127">
      <c r="A356"/>
      <c r="B356" s="1338"/>
      <c r="C356" s="909" t="str">
        <f t="shared" si="80"/>
        <v/>
      </c>
      <c r="D356" s="1278"/>
      <c r="E356" s="900"/>
      <c r="F356" s="900"/>
      <c r="H356" s="447"/>
      <c r="I356"/>
      <c r="J356"/>
      <c r="K356"/>
      <c r="L356"/>
      <c r="M356"/>
      <c r="N356"/>
      <c r="O356" s="3"/>
      <c r="P356" s="3"/>
      <c r="Q356" s="3"/>
      <c r="R356" s="3"/>
      <c r="S356" s="3"/>
      <c r="T356" s="923"/>
      <c r="U356" s="923"/>
      <c r="V356" s="923"/>
      <c r="W356" s="923"/>
      <c r="X356" s="923"/>
      <c r="Y356" s="923"/>
      <c r="Z356" s="923"/>
      <c r="AA356" s="923"/>
      <c r="AB356" s="923"/>
      <c r="AC356" s="923"/>
      <c r="AD356" s="923"/>
      <c r="AG356" s="489" t="s">
        <v>4050</v>
      </c>
      <c r="AH356" t="s">
        <v>476</v>
      </c>
      <c r="AI356"/>
      <c r="AJ356" t="s">
        <v>1693</v>
      </c>
      <c r="AK356">
        <v>8950</v>
      </c>
      <c r="AL356" t="s">
        <v>8682</v>
      </c>
      <c r="AM356" s="1295" t="s">
        <v>8722</v>
      </c>
      <c r="AN356" t="s">
        <v>2375</v>
      </c>
      <c r="AO356" s="1295" t="str">
        <f t="shared" si="71"/>
        <v>M</v>
      </c>
      <c r="AS356" s="489" t="s">
        <v>2798</v>
      </c>
      <c r="AT356" s="489">
        <v>3</v>
      </c>
      <c r="AU356" s="574"/>
      <c r="AV356" s="574"/>
      <c r="AW356" s="489"/>
      <c r="BH356" s="1296" t="s">
        <v>5387</v>
      </c>
      <c r="CN356" s="2">
        <v>8794</v>
      </c>
      <c r="CO356" s="489" t="str">
        <f t="shared" si="73"/>
        <v>REVERSE ROLL RUGS</v>
      </c>
      <c r="CP356" s="489" t="str">
        <f t="shared" si="74"/>
        <v>RRUG</v>
      </c>
      <c r="CQ356" s="489" t="str">
        <f t="shared" si="75"/>
        <v/>
      </c>
      <c r="CR356" s="489" t="str">
        <f t="shared" si="76"/>
        <v/>
      </c>
      <c r="CS356" s="848">
        <v>1.59</v>
      </c>
      <c r="CZ356" s="572"/>
      <c r="DA356" s="489"/>
      <c r="DB356" s="2">
        <v>8795</v>
      </c>
      <c r="DC356" s="2" t="s">
        <v>347</v>
      </c>
      <c r="DD356" s="489"/>
      <c r="DT356" s="489">
        <f t="shared" si="77"/>
        <v>8794</v>
      </c>
      <c r="DU356" s="2" t="s">
        <v>6644</v>
      </c>
      <c r="DV356" s="2" t="s">
        <v>6645</v>
      </c>
      <c r="DW356" s="2" t="s">
        <v>1691</v>
      </c>
    </row>
    <row r="357" spans="1:127">
      <c r="A357"/>
      <c r="B357" s="1338"/>
      <c r="C357" s="909" t="str">
        <f t="shared" si="80"/>
        <v/>
      </c>
      <c r="D357" s="1278"/>
      <c r="E357" s="900"/>
      <c r="F357" s="900"/>
      <c r="H357" s="447"/>
      <c r="I357"/>
      <c r="J357"/>
      <c r="K357"/>
      <c r="L357"/>
      <c r="M357"/>
      <c r="N357"/>
      <c r="O357" s="3"/>
      <c r="P357" s="3"/>
      <c r="Q357" s="3"/>
      <c r="R357" s="3"/>
      <c r="S357" s="3"/>
      <c r="T357" s="923"/>
      <c r="U357" s="923"/>
      <c r="V357" s="923"/>
      <c r="W357" s="923"/>
      <c r="X357" s="923"/>
      <c r="Y357" s="923"/>
      <c r="Z357" s="923"/>
      <c r="AA357" s="923"/>
      <c r="AB357" s="923"/>
      <c r="AC357" s="923"/>
      <c r="AD357" s="923"/>
      <c r="AG357" s="489" t="s">
        <v>4050</v>
      </c>
      <c r="AH357" t="s">
        <v>476</v>
      </c>
      <c r="AI357"/>
      <c r="AJ357" t="s">
        <v>1689</v>
      </c>
      <c r="AK357">
        <v>8951</v>
      </c>
      <c r="AL357" t="s">
        <v>6652</v>
      </c>
      <c r="AM357" t="s">
        <v>1639</v>
      </c>
      <c r="AN357" t="s">
        <v>1653</v>
      </c>
      <c r="AO357" s="1295" t="str">
        <f t="shared" si="71"/>
        <v>P</v>
      </c>
      <c r="AS357" s="489" t="s">
        <v>5944</v>
      </c>
      <c r="AT357" s="489">
        <v>3</v>
      </c>
      <c r="AU357" s="574"/>
      <c r="AV357" s="574"/>
      <c r="AW357" s="489"/>
      <c r="BH357" s="1299" t="s">
        <v>5388</v>
      </c>
      <c r="CN357" s="2">
        <v>8795</v>
      </c>
      <c r="CO357" s="489" t="str">
        <f t="shared" si="73"/>
        <v>XMAS PLACEMATS</v>
      </c>
      <c r="CP357" s="489" t="str">
        <f t="shared" si="74"/>
        <v>XTEX</v>
      </c>
      <c r="CQ357" s="489">
        <f t="shared" si="75"/>
        <v>73348</v>
      </c>
      <c r="CR357" s="489">
        <f t="shared" si="76"/>
        <v>5188.1880949999986</v>
      </c>
      <c r="CS357" s="847">
        <f>IFERROR(VLOOKUP($CN357,febcube,5,0),DL$3)</f>
        <v>7.0733872702732167E-2</v>
      </c>
      <c r="CZ357" s="572"/>
      <c r="DA357" s="489"/>
      <c r="DB357" s="2">
        <v>8796</v>
      </c>
      <c r="DC357" s="2" t="s">
        <v>348</v>
      </c>
      <c r="DD357" s="489"/>
      <c r="DT357" s="489">
        <f t="shared" si="77"/>
        <v>8795</v>
      </c>
      <c r="DU357" s="2" t="s">
        <v>6597</v>
      </c>
      <c r="DV357" s="2" t="s">
        <v>347</v>
      </c>
      <c r="DW357" s="2" t="s">
        <v>1688</v>
      </c>
    </row>
    <row r="358" spans="1:127">
      <c r="A358"/>
      <c r="B358" s="1338"/>
      <c r="C358" s="909" t="str">
        <f t="shared" si="80"/>
        <v/>
      </c>
      <c r="D358" s="1278"/>
      <c r="E358" s="900"/>
      <c r="F358" s="900"/>
      <c r="H358" s="447"/>
      <c r="I358"/>
      <c r="J358"/>
      <c r="K358"/>
      <c r="L358"/>
      <c r="M358"/>
      <c r="N358"/>
      <c r="O358" s="3"/>
      <c r="P358" s="3"/>
      <c r="Q358" s="3"/>
      <c r="R358" s="3"/>
      <c r="S358" s="3"/>
      <c r="T358" s="923"/>
      <c r="U358" s="923"/>
      <c r="V358" s="923"/>
      <c r="W358" s="923"/>
      <c r="X358" s="923"/>
      <c r="Y358" s="923"/>
      <c r="Z358" s="923"/>
      <c r="AA358" s="923"/>
      <c r="AB358" s="923"/>
      <c r="AC358" s="923"/>
      <c r="AD358" s="923"/>
      <c r="AG358" s="489" t="s">
        <v>4050</v>
      </c>
      <c r="AH358" t="s">
        <v>476</v>
      </c>
      <c r="AI358"/>
      <c r="AJ358" t="s">
        <v>1693</v>
      </c>
      <c r="AK358">
        <v>8952</v>
      </c>
      <c r="AL358" t="s">
        <v>8683</v>
      </c>
      <c r="AM358" s="1295" t="s">
        <v>8722</v>
      </c>
      <c r="AN358" t="s">
        <v>2375</v>
      </c>
      <c r="AO358" s="1295" t="str">
        <f t="shared" si="71"/>
        <v>M</v>
      </c>
      <c r="AS358" s="489" t="s">
        <v>2819</v>
      </c>
      <c r="AT358" s="489">
        <v>3</v>
      </c>
      <c r="AU358" s="574"/>
      <c r="AV358" s="574"/>
      <c r="AW358" s="489"/>
      <c r="BH358" s="1296" t="s">
        <v>5389</v>
      </c>
      <c r="CN358" s="2">
        <v>8796</v>
      </c>
      <c r="CO358" s="489" t="str">
        <f t="shared" si="73"/>
        <v>XMAS NAPKIN RINGS</v>
      </c>
      <c r="CP358" s="489" t="str">
        <f t="shared" si="74"/>
        <v>XTEX</v>
      </c>
      <c r="CQ358" s="489">
        <f t="shared" si="75"/>
        <v>11763</v>
      </c>
      <c r="CR358" s="489">
        <f t="shared" si="76"/>
        <v>429.93176799999992</v>
      </c>
      <c r="CS358" s="847">
        <f>IFERROR(VLOOKUP($CN358,febcube,5,0),DL$3)</f>
        <v>3.6549499957493826E-2</v>
      </c>
      <c r="CZ358" s="572"/>
      <c r="DA358" s="489"/>
      <c r="DB358" s="2">
        <v>8797</v>
      </c>
      <c r="DC358" s="2" t="s">
        <v>349</v>
      </c>
      <c r="DD358" s="489"/>
      <c r="DT358" s="489">
        <f t="shared" si="77"/>
        <v>8796</v>
      </c>
      <c r="DU358" s="2" t="s">
        <v>6598</v>
      </c>
      <c r="DV358" s="2" t="s">
        <v>348</v>
      </c>
      <c r="DW358" s="2" t="s">
        <v>1688</v>
      </c>
    </row>
    <row r="359" spans="1:127">
      <c r="A359"/>
      <c r="B359" s="1338"/>
      <c r="C359" s="909" t="str">
        <f t="shared" si="80"/>
        <v/>
      </c>
      <c r="D359" s="1278"/>
      <c r="E359" s="900"/>
      <c r="F359" s="900"/>
      <c r="H359" s="447"/>
      <c r="I359"/>
      <c r="J359"/>
      <c r="K359"/>
      <c r="L359"/>
      <c r="M359"/>
      <c r="N359"/>
      <c r="O359" s="3"/>
      <c r="P359" s="3"/>
      <c r="Q359" s="3"/>
      <c r="R359" s="3"/>
      <c r="S359" s="3"/>
      <c r="T359" s="923"/>
      <c r="U359" s="923"/>
      <c r="V359" s="923"/>
      <c r="W359" s="923"/>
      <c r="X359" s="923"/>
      <c r="Y359" s="923"/>
      <c r="Z359" s="923"/>
      <c r="AA359" s="923"/>
      <c r="AB359" s="923"/>
      <c r="AC359" s="923"/>
      <c r="AD359" s="923"/>
      <c r="AG359" s="489" t="s">
        <v>4050</v>
      </c>
      <c r="AH359" t="s">
        <v>476</v>
      </c>
      <c r="AI359"/>
      <c r="AJ359" t="s">
        <v>1693</v>
      </c>
      <c r="AK359">
        <v>8957</v>
      </c>
      <c r="AL359" t="s">
        <v>8684</v>
      </c>
      <c r="AM359" s="1295" t="s">
        <v>8722</v>
      </c>
      <c r="AN359" t="s">
        <v>2375</v>
      </c>
      <c r="AO359" s="1295" t="str">
        <f t="shared" si="71"/>
        <v>M</v>
      </c>
      <c r="AS359" s="489" t="s">
        <v>4416</v>
      </c>
      <c r="AT359" s="489">
        <v>3</v>
      </c>
      <c r="AU359" s="574"/>
      <c r="AV359" s="574"/>
      <c r="AW359" s="489"/>
      <c r="BH359" s="1299" t="s">
        <v>5390</v>
      </c>
      <c r="CN359" s="2">
        <v>8797</v>
      </c>
      <c r="CO359" s="489" t="str">
        <f t="shared" si="73"/>
        <v>XMAS TABLE RUNNERS/TOPPERS</v>
      </c>
      <c r="CP359" s="489" t="str">
        <f t="shared" si="74"/>
        <v>XTEX</v>
      </c>
      <c r="CQ359" s="489">
        <f t="shared" si="75"/>
        <v>70722</v>
      </c>
      <c r="CR359" s="489">
        <f t="shared" si="76"/>
        <v>7879.6685909999997</v>
      </c>
      <c r="CS359" s="847">
        <f>IFERROR(VLOOKUP($CN359,febcube,5,0),DL$3)</f>
        <v>0.11141750220581996</v>
      </c>
      <c r="CZ359" s="572"/>
      <c r="DA359" s="489"/>
      <c r="DB359" s="2">
        <v>8799</v>
      </c>
      <c r="DC359" s="2" t="s">
        <v>350</v>
      </c>
      <c r="DD359" s="489"/>
      <c r="DT359" s="489">
        <f t="shared" si="77"/>
        <v>8797</v>
      </c>
      <c r="DU359" s="2" t="s">
        <v>6599</v>
      </c>
      <c r="DV359" s="2" t="s">
        <v>349</v>
      </c>
      <c r="DW359" s="2" t="s">
        <v>1688</v>
      </c>
    </row>
    <row r="360" spans="1:127">
      <c r="A360"/>
      <c r="B360" s="1338"/>
      <c r="C360" s="909" t="str">
        <f t="shared" si="80"/>
        <v/>
      </c>
      <c r="D360" s="1278"/>
      <c r="E360" s="900"/>
      <c r="F360" s="900"/>
      <c r="H360" s="447"/>
      <c r="I360"/>
      <c r="J360"/>
      <c r="K360"/>
      <c r="L360"/>
      <c r="M360"/>
      <c r="N360"/>
      <c r="O360" s="3"/>
      <c r="P360" s="3"/>
      <c r="Q360" s="3"/>
      <c r="R360" s="3"/>
      <c r="S360" s="3"/>
      <c r="T360" s="923"/>
      <c r="U360" s="923"/>
      <c r="V360" s="923"/>
      <c r="W360" s="923"/>
      <c r="X360" s="923"/>
      <c r="Y360" s="923"/>
      <c r="Z360" s="923"/>
      <c r="AA360" s="923"/>
      <c r="AB360" s="923"/>
      <c r="AC360" s="923"/>
      <c r="AD360" s="923"/>
      <c r="AG360" s="489" t="s">
        <v>4050</v>
      </c>
      <c r="AH360" t="s">
        <v>476</v>
      </c>
      <c r="AI360"/>
      <c r="AJ360" t="s">
        <v>1693</v>
      </c>
      <c r="AK360">
        <v>8959</v>
      </c>
      <c r="AL360" t="s">
        <v>8685</v>
      </c>
      <c r="AM360" s="1295" t="s">
        <v>8722</v>
      </c>
      <c r="AN360" t="s">
        <v>2375</v>
      </c>
      <c r="AO360" s="1295" t="str">
        <f t="shared" si="71"/>
        <v>M</v>
      </c>
      <c r="AS360" s="489" t="s">
        <v>2837</v>
      </c>
      <c r="AT360" s="489">
        <v>3</v>
      </c>
      <c r="AU360" s="574"/>
      <c r="AV360" s="574"/>
      <c r="AW360" s="489"/>
      <c r="BH360" s="1296" t="s">
        <v>5391</v>
      </c>
      <c r="CN360" s="2">
        <v>8799</v>
      </c>
      <c r="CO360" s="489" t="str">
        <f t="shared" si="73"/>
        <v>XMAS NAPKINS</v>
      </c>
      <c r="CP360" s="489" t="str">
        <f t="shared" si="74"/>
        <v>XTEX</v>
      </c>
      <c r="CQ360" s="489">
        <f t="shared" si="75"/>
        <v>42677</v>
      </c>
      <c r="CR360" s="489">
        <f t="shared" si="76"/>
        <v>2718.8237500000009</v>
      </c>
      <c r="CS360" s="847">
        <f>IFERROR(VLOOKUP($CN360,febcube,5,0),DL$3)</f>
        <v>6.3707002600932608E-2</v>
      </c>
      <c r="CZ360" s="572"/>
      <c r="DA360" s="489"/>
      <c r="DB360" s="2">
        <v>8838</v>
      </c>
      <c r="DC360" s="2" t="s">
        <v>6753</v>
      </c>
      <c r="DD360" s="489"/>
      <c r="DT360" s="489">
        <f t="shared" si="77"/>
        <v>8799</v>
      </c>
      <c r="DU360" s="2" t="s">
        <v>6600</v>
      </c>
      <c r="DV360" s="2" t="s">
        <v>350</v>
      </c>
      <c r="DW360" s="2" t="s">
        <v>1688</v>
      </c>
    </row>
    <row r="361" spans="1:127">
      <c r="A361"/>
      <c r="B361" s="1338"/>
      <c r="C361" s="909" t="str">
        <f t="shared" si="80"/>
        <v/>
      </c>
      <c r="D361" s="1278"/>
      <c r="E361" s="900"/>
      <c r="F361" s="900"/>
      <c r="H361" s="447"/>
      <c r="I361"/>
      <c r="J361"/>
      <c r="K361"/>
      <c r="L361"/>
      <c r="M361"/>
      <c r="N361"/>
      <c r="O361" s="3"/>
      <c r="P361" s="3"/>
      <c r="Q361" s="3"/>
      <c r="R361" s="3"/>
      <c r="S361" s="3"/>
      <c r="T361" s="923"/>
      <c r="U361" s="923"/>
      <c r="V361" s="923"/>
      <c r="W361" s="923"/>
      <c r="X361" s="923"/>
      <c r="Y361" s="923"/>
      <c r="Z361" s="923"/>
      <c r="AA361" s="923"/>
      <c r="AB361" s="923"/>
      <c r="AC361" s="923"/>
      <c r="AD361" s="923"/>
      <c r="AG361" s="489" t="s">
        <v>4050</v>
      </c>
      <c r="AH361" t="s">
        <v>476</v>
      </c>
      <c r="AI361"/>
      <c r="AJ361" t="s">
        <v>1693</v>
      </c>
      <c r="AK361">
        <v>8964</v>
      </c>
      <c r="AL361" t="s">
        <v>376</v>
      </c>
      <c r="AM361" t="s">
        <v>1639</v>
      </c>
      <c r="AN361" t="s">
        <v>1653</v>
      </c>
      <c r="AO361" s="1295" t="str">
        <f t="shared" si="71"/>
        <v>P</v>
      </c>
      <c r="AS361" s="489" t="s">
        <v>2842</v>
      </c>
      <c r="AT361" s="489">
        <v>3</v>
      </c>
      <c r="AU361" s="574"/>
      <c r="AV361" s="574"/>
      <c r="AW361" s="489"/>
      <c r="BH361" s="1299" t="s">
        <v>5392</v>
      </c>
      <c r="CN361" s="2">
        <v>8838</v>
      </c>
      <c r="CO361" s="489" t="str">
        <f t="shared" si="73"/>
        <v>DPIL - HOT DEALS</v>
      </c>
      <c r="CP361" s="489" t="str">
        <f t="shared" si="74"/>
        <v>DPIL</v>
      </c>
      <c r="CQ361" s="489" t="str">
        <f t="shared" si="75"/>
        <v/>
      </c>
      <c r="CR361" s="489" t="str">
        <f t="shared" si="76"/>
        <v/>
      </c>
      <c r="CS361" s="848">
        <v>0.8</v>
      </c>
      <c r="CZ361" s="572"/>
      <c r="DA361" s="489"/>
      <c r="DB361" s="2">
        <v>8839</v>
      </c>
      <c r="DC361" s="2" t="s">
        <v>6707</v>
      </c>
      <c r="DD361" s="489"/>
      <c r="DT361" s="489">
        <f t="shared" si="77"/>
        <v>8838</v>
      </c>
      <c r="DU361" s="2" t="s">
        <v>6752</v>
      </c>
      <c r="DV361" s="2" t="s">
        <v>6753</v>
      </c>
      <c r="DW361" s="2" t="s">
        <v>1690</v>
      </c>
    </row>
    <row r="362" spans="1:127">
      <c r="A362"/>
      <c r="B362" s="1338"/>
      <c r="C362" s="909" t="str">
        <f t="shared" si="80"/>
        <v/>
      </c>
      <c r="D362" s="1278"/>
      <c r="E362" s="900"/>
      <c r="F362" s="900"/>
      <c r="H362" s="447"/>
      <c r="I362"/>
      <c r="J362"/>
      <c r="K362"/>
      <c r="L362"/>
      <c r="M362"/>
      <c r="N362"/>
      <c r="O362" s="3"/>
      <c r="P362" s="3"/>
      <c r="Q362" s="3"/>
      <c r="R362" s="3"/>
      <c r="S362" s="3"/>
      <c r="T362" s="923"/>
      <c r="U362" s="923"/>
      <c r="V362" s="923"/>
      <c r="W362" s="923"/>
      <c r="X362" s="923"/>
      <c r="Y362" s="923"/>
      <c r="Z362" s="923"/>
      <c r="AA362" s="923"/>
      <c r="AB362" s="923"/>
      <c r="AC362" s="923"/>
      <c r="AD362" s="923"/>
      <c r="AG362" s="489" t="s">
        <v>4050</v>
      </c>
      <c r="AH362" t="s">
        <v>476</v>
      </c>
      <c r="AI362"/>
      <c r="AJ362" t="s">
        <v>1693</v>
      </c>
      <c r="AK362">
        <v>8969</v>
      </c>
      <c r="AL362" t="s">
        <v>8686</v>
      </c>
      <c r="AM362" s="1295" t="s">
        <v>8722</v>
      </c>
      <c r="AN362" t="s">
        <v>2375</v>
      </c>
      <c r="AO362" s="1295" t="str">
        <f t="shared" si="71"/>
        <v>M</v>
      </c>
      <c r="AS362" s="489" t="s">
        <v>4423</v>
      </c>
      <c r="AT362" s="489">
        <v>3</v>
      </c>
      <c r="AU362" s="574"/>
      <c r="AV362" s="574"/>
      <c r="AW362" s="489"/>
      <c r="BH362" s="1296" t="s">
        <v>5393</v>
      </c>
      <c r="CN362" s="2">
        <v>8839</v>
      </c>
      <c r="CO362" s="489" t="str">
        <f t="shared" si="73"/>
        <v>BPIL - HOT DEALS</v>
      </c>
      <c r="CP362" s="489" t="str">
        <f t="shared" si="74"/>
        <v>BPIL</v>
      </c>
      <c r="CQ362" s="489" t="str">
        <f t="shared" si="75"/>
        <v/>
      </c>
      <c r="CR362" s="489" t="str">
        <f t="shared" si="76"/>
        <v/>
      </c>
      <c r="CS362" s="848">
        <v>1.37</v>
      </c>
      <c r="CZ362" s="572"/>
      <c r="DA362" s="489"/>
      <c r="DB362" s="2">
        <v>8840</v>
      </c>
      <c r="DC362" s="2" t="s">
        <v>6656</v>
      </c>
      <c r="DD362" s="489"/>
      <c r="DT362" s="489">
        <f t="shared" si="77"/>
        <v>8839</v>
      </c>
      <c r="DU362" s="2" t="s">
        <v>6706</v>
      </c>
      <c r="DV362" s="2" t="s">
        <v>6707</v>
      </c>
      <c r="DW362" s="2" t="s">
        <v>1680</v>
      </c>
    </row>
    <row r="363" spans="1:127">
      <c r="A363"/>
      <c r="B363" s="1338"/>
      <c r="C363" s="909" t="str">
        <f t="shared" si="80"/>
        <v/>
      </c>
      <c r="D363" s="1278"/>
      <c r="E363" s="900"/>
      <c r="F363" s="900"/>
      <c r="H363" s="447"/>
      <c r="I363"/>
      <c r="J363"/>
      <c r="K363"/>
      <c r="L363"/>
      <c r="M363"/>
      <c r="N363"/>
      <c r="O363" s="3"/>
      <c r="P363" s="3"/>
      <c r="Q363" s="3"/>
      <c r="R363" s="3"/>
      <c r="S363" s="3"/>
      <c r="T363" s="923"/>
      <c r="U363" s="923"/>
      <c r="V363" s="923"/>
      <c r="W363" s="923"/>
      <c r="X363" s="923"/>
      <c r="Y363" s="923"/>
      <c r="Z363" s="923"/>
      <c r="AA363" s="923"/>
      <c r="AB363" s="923"/>
      <c r="AC363" s="923"/>
      <c r="AD363" s="923"/>
      <c r="AG363" s="489" t="s">
        <v>4050</v>
      </c>
      <c r="AH363" t="s">
        <v>476</v>
      </c>
      <c r="AI363"/>
      <c r="AJ363" t="s">
        <v>1649</v>
      </c>
      <c r="AK363">
        <v>8985</v>
      </c>
      <c r="AL363" t="s">
        <v>204</v>
      </c>
      <c r="AM363" t="s">
        <v>1639</v>
      </c>
      <c r="AN363" t="s">
        <v>1653</v>
      </c>
      <c r="AO363" s="1295" t="str">
        <f t="shared" si="71"/>
        <v>P</v>
      </c>
      <c r="AS363" s="489" t="s">
        <v>4425</v>
      </c>
      <c r="AT363" s="489">
        <v>3</v>
      </c>
      <c r="AU363" s="574"/>
      <c r="AV363" s="574"/>
      <c r="AW363" s="489"/>
      <c r="BH363" s="1299" t="s">
        <v>5394</v>
      </c>
      <c r="CN363" s="2">
        <v>8840</v>
      </c>
      <c r="CO363" s="489" t="str">
        <f t="shared" si="73"/>
        <v>SHEER CURTAINS</v>
      </c>
      <c r="CP363" s="489" t="str">
        <f t="shared" si="74"/>
        <v>WIND</v>
      </c>
      <c r="CQ363" s="489">
        <f t="shared" si="75"/>
        <v>205444</v>
      </c>
      <c r="CR363" s="489">
        <f t="shared" si="76"/>
        <v>44727.471271000031</v>
      </c>
      <c r="CS363" s="847">
        <f t="shared" ref="CS363:CS378" si="82">IFERROR(VLOOKUP($CN363,febcube,5,0),DL$3)</f>
        <v>0.21771125596756308</v>
      </c>
      <c r="CZ363" s="572"/>
      <c r="DA363" s="489"/>
      <c r="DB363" s="2">
        <v>8842</v>
      </c>
      <c r="DC363" s="2" t="s">
        <v>6657</v>
      </c>
      <c r="DD363" s="489"/>
      <c r="DT363" s="489">
        <f t="shared" si="77"/>
        <v>8840</v>
      </c>
      <c r="DU363" s="2" t="s">
        <v>6601</v>
      </c>
      <c r="DV363" s="2" t="s">
        <v>6656</v>
      </c>
      <c r="DW363" s="2" t="s">
        <v>1681</v>
      </c>
    </row>
    <row r="364" spans="1:127">
      <c r="A364"/>
      <c r="B364" s="1338"/>
      <c r="C364" s="909" t="str">
        <f t="shared" si="80"/>
        <v/>
      </c>
      <c r="D364" s="1278"/>
      <c r="E364" s="900"/>
      <c r="F364" s="900"/>
      <c r="H364" s="447"/>
      <c r="I364"/>
      <c r="J364"/>
      <c r="K364"/>
      <c r="L364"/>
      <c r="M364"/>
      <c r="N364"/>
      <c r="O364" s="3"/>
      <c r="P364" s="3"/>
      <c r="Q364" s="3"/>
      <c r="R364" s="3"/>
      <c r="S364" s="3"/>
      <c r="T364" s="923"/>
      <c r="U364" s="923"/>
      <c r="V364" s="923"/>
      <c r="W364" s="923"/>
      <c r="X364" s="923"/>
      <c r="Y364" s="923"/>
      <c r="Z364" s="923"/>
      <c r="AA364" s="923"/>
      <c r="AB364" s="923"/>
      <c r="AC364" s="923"/>
      <c r="AD364" s="923"/>
      <c r="AG364" s="489" t="s">
        <v>4050</v>
      </c>
      <c r="AH364" t="s">
        <v>476</v>
      </c>
      <c r="AI364"/>
      <c r="AJ364" t="s">
        <v>1649</v>
      </c>
      <c r="AK364">
        <v>8989</v>
      </c>
      <c r="AL364" t="s">
        <v>377</v>
      </c>
      <c r="AM364" t="s">
        <v>2225</v>
      </c>
      <c r="AN364" t="s">
        <v>2310</v>
      </c>
      <c r="AO364" s="1295" t="str">
        <f t="shared" si="71"/>
        <v>A</v>
      </c>
      <c r="AS364" s="489" t="s">
        <v>2861</v>
      </c>
      <c r="AT364" s="489">
        <v>3</v>
      </c>
      <c r="AU364" s="574"/>
      <c r="AV364" s="574"/>
      <c r="AW364" s="489"/>
      <c r="BH364" s="1296" t="s">
        <v>9324</v>
      </c>
      <c r="CN364" s="2">
        <v>8842</v>
      </c>
      <c r="CO364" s="489" t="str">
        <f t="shared" si="73"/>
        <v>FASHION CURTAINS</v>
      </c>
      <c r="CP364" s="489" t="str">
        <f t="shared" si="74"/>
        <v>WIND</v>
      </c>
      <c r="CQ364" s="489">
        <f t="shared" si="75"/>
        <v>405076</v>
      </c>
      <c r="CR364" s="489">
        <f t="shared" si="76"/>
        <v>125357.08815500008</v>
      </c>
      <c r="CS364" s="847">
        <f t="shared" si="82"/>
        <v>0.30946560189939687</v>
      </c>
      <c r="CZ364" s="572"/>
      <c r="DA364" s="489"/>
      <c r="DB364" s="2">
        <v>8852</v>
      </c>
      <c r="DC364" s="2" t="s">
        <v>6239</v>
      </c>
      <c r="DD364" s="489"/>
      <c r="DT364" s="489">
        <f t="shared" si="77"/>
        <v>8842</v>
      </c>
      <c r="DU364" s="2" t="s">
        <v>6602</v>
      </c>
      <c r="DV364" s="2" t="s">
        <v>6657</v>
      </c>
      <c r="DW364" s="2" t="s">
        <v>1681</v>
      </c>
    </row>
    <row r="365" spans="1:127">
      <c r="A365"/>
      <c r="B365" s="1338"/>
      <c r="C365" s="909" t="str">
        <f t="shared" si="80"/>
        <v/>
      </c>
      <c r="D365" s="1278"/>
      <c r="E365" s="900"/>
      <c r="F365" s="900"/>
      <c r="H365" s="447"/>
      <c r="I365"/>
      <c r="J365"/>
      <c r="K365"/>
      <c r="L365"/>
      <c r="M365"/>
      <c r="N365"/>
      <c r="O365" s="3"/>
      <c r="P365" s="3"/>
      <c r="Q365" s="3"/>
      <c r="R365" s="3"/>
      <c r="S365" s="3"/>
      <c r="T365" s="923"/>
      <c r="U365" s="923"/>
      <c r="V365" s="923"/>
      <c r="W365" s="923"/>
      <c r="X365" s="923"/>
      <c r="Y365" s="923"/>
      <c r="Z365" s="923"/>
      <c r="AA365" s="923"/>
      <c r="AB365" s="923"/>
      <c r="AC365" s="923"/>
      <c r="AD365" s="923"/>
      <c r="AG365" s="489" t="s">
        <v>4050</v>
      </c>
      <c r="AH365" t="s">
        <v>476</v>
      </c>
      <c r="AI365"/>
      <c r="AJ365" t="s">
        <v>1658</v>
      </c>
      <c r="AK365">
        <v>9104</v>
      </c>
      <c r="AL365" t="s">
        <v>378</v>
      </c>
      <c r="AM365" t="s">
        <v>1639</v>
      </c>
      <c r="AN365" t="s">
        <v>1653</v>
      </c>
      <c r="AO365" s="1295" t="str">
        <f t="shared" si="71"/>
        <v>P</v>
      </c>
      <c r="AS365" s="489" t="s">
        <v>4434</v>
      </c>
      <c r="AT365" s="489">
        <v>3</v>
      </c>
      <c r="AU365" s="574"/>
      <c r="AV365" s="574"/>
      <c r="AW365" s="489"/>
      <c r="BH365" s="1299" t="s">
        <v>5679</v>
      </c>
      <c r="CN365" s="2">
        <v>8852</v>
      </c>
      <c r="CO365" s="489" t="str">
        <f t="shared" si="73"/>
        <v>SINGLE CORE THROW PILLOWS</v>
      </c>
      <c r="CP365" s="489" t="str">
        <f t="shared" si="74"/>
        <v>DPIL</v>
      </c>
      <c r="CQ365" s="489">
        <f t="shared" si="75"/>
        <v>892263</v>
      </c>
      <c r="CR365" s="489">
        <f t="shared" si="76"/>
        <v>627040.10145599849</v>
      </c>
      <c r="CS365" s="847">
        <f t="shared" si="82"/>
        <v>0.70275255328977948</v>
      </c>
      <c r="CZ365" s="572"/>
      <c r="DA365" s="489"/>
      <c r="DB365" s="2">
        <v>8853</v>
      </c>
      <c r="DC365" s="2" t="s">
        <v>6755</v>
      </c>
      <c r="DD365" s="489"/>
      <c r="DT365" s="489">
        <f t="shared" si="77"/>
        <v>8852</v>
      </c>
      <c r="DU365" s="2" t="s">
        <v>6603</v>
      </c>
      <c r="DV365" s="2" t="s">
        <v>6239</v>
      </c>
      <c r="DW365" s="2" t="s">
        <v>1690</v>
      </c>
    </row>
    <row r="366" spans="1:127">
      <c r="A366" s="1339"/>
      <c r="B366" s="1338"/>
      <c r="C366" s="909" t="str">
        <f t="shared" si="80"/>
        <v/>
      </c>
      <c r="D366" s="1278"/>
      <c r="E366" s="900"/>
      <c r="F366" s="900"/>
      <c r="H366" s="447"/>
      <c r="I366"/>
      <c r="J366"/>
      <c r="K366"/>
      <c r="L366"/>
      <c r="M366"/>
      <c r="N366"/>
      <c r="O366" s="3"/>
      <c r="P366" s="3"/>
      <c r="Q366" s="3"/>
      <c r="R366" s="3"/>
      <c r="S366" s="3"/>
      <c r="T366" s="923"/>
      <c r="U366" s="923"/>
      <c r="V366" s="923"/>
      <c r="W366" s="923"/>
      <c r="X366" s="923"/>
      <c r="Y366" s="923"/>
      <c r="Z366" s="923"/>
      <c r="AA366" s="923"/>
      <c r="AB366" s="923"/>
      <c r="AC366" s="923"/>
      <c r="AD366" s="923"/>
      <c r="AG366" s="489" t="s">
        <v>4050</v>
      </c>
      <c r="AH366" t="s">
        <v>476</v>
      </c>
      <c r="AI366"/>
      <c r="AJ366" t="s">
        <v>8609</v>
      </c>
      <c r="AK366">
        <v>9121</v>
      </c>
      <c r="AL366" t="s">
        <v>6245</v>
      </c>
      <c r="AM366" t="s">
        <v>1639</v>
      </c>
      <c r="AN366" t="s">
        <v>1653</v>
      </c>
      <c r="AO366" s="1295" t="str">
        <f t="shared" si="71"/>
        <v>P</v>
      </c>
      <c r="AS366" s="489" t="s">
        <v>4439</v>
      </c>
      <c r="AT366" s="489">
        <v>3</v>
      </c>
      <c r="AU366" s="574"/>
      <c r="AV366" s="574"/>
      <c r="AW366" s="489"/>
      <c r="BH366" s="1296" t="s">
        <v>5395</v>
      </c>
      <c r="CN366" s="2">
        <v>8853</v>
      </c>
      <c r="CO366" s="489" t="str">
        <f t="shared" si="73"/>
        <v>2PK CORE THROW PILLOWS</v>
      </c>
      <c r="CP366" s="489" t="str">
        <f t="shared" si="74"/>
        <v>DPIL</v>
      </c>
      <c r="CQ366" s="489">
        <f t="shared" si="75"/>
        <v>117065</v>
      </c>
      <c r="CR366" s="489">
        <f t="shared" si="76"/>
        <v>105889.49251899993</v>
      </c>
      <c r="CS366" s="847">
        <f t="shared" si="82"/>
        <v>0.90453587766625321</v>
      </c>
      <c r="CZ366" s="572"/>
      <c r="DA366" s="489"/>
      <c r="DB366" s="2">
        <v>8854</v>
      </c>
      <c r="DC366" s="2" t="s">
        <v>352</v>
      </c>
      <c r="DD366" s="489"/>
      <c r="DT366" s="489">
        <f t="shared" si="77"/>
        <v>8853</v>
      </c>
      <c r="DU366" s="2" t="s">
        <v>6754</v>
      </c>
      <c r="DV366" s="2" t="s">
        <v>6755</v>
      </c>
      <c r="DW366" s="2" t="s">
        <v>1690</v>
      </c>
    </row>
    <row r="367" spans="1:127">
      <c r="A367" s="1339"/>
      <c r="B367" s="1338"/>
      <c r="C367" s="909" t="str">
        <f t="shared" si="80"/>
        <v/>
      </c>
      <c r="D367" s="1278"/>
      <c r="E367" s="900"/>
      <c r="F367" s="900"/>
      <c r="H367" s="447"/>
      <c r="I367"/>
      <c r="J367"/>
      <c r="K367"/>
      <c r="L367"/>
      <c r="M367"/>
      <c r="N367"/>
      <c r="O367" s="3"/>
      <c r="P367" s="3"/>
      <c r="Q367" s="3"/>
      <c r="R367" s="3"/>
      <c r="S367" s="3"/>
      <c r="T367" s="923"/>
      <c r="U367" s="923"/>
      <c r="V367" s="923"/>
      <c r="W367" s="923"/>
      <c r="X367" s="923"/>
      <c r="Y367" s="923"/>
      <c r="Z367" s="923"/>
      <c r="AA367" s="923"/>
      <c r="AB367" s="923"/>
      <c r="AC367" s="923"/>
      <c r="AD367" s="923"/>
      <c r="AG367" s="489" t="s">
        <v>4050</v>
      </c>
      <c r="AH367" s="1295" t="s">
        <v>5328</v>
      </c>
      <c r="AI367" s="1295"/>
      <c r="AJ367" s="489" t="s">
        <v>1631</v>
      </c>
      <c r="AK367" s="1295">
        <v>6201</v>
      </c>
      <c r="AL367" s="1295" t="s">
        <v>7259</v>
      </c>
      <c r="AM367" s="1613" t="s">
        <v>1639</v>
      </c>
      <c r="AN367" s="1613" t="s">
        <v>1653</v>
      </c>
      <c r="AO367" s="1295" t="str">
        <f t="shared" si="71"/>
        <v>P</v>
      </c>
      <c r="AS367" s="489" t="s">
        <v>5945</v>
      </c>
      <c r="AT367" s="489">
        <v>3</v>
      </c>
      <c r="AU367" s="574"/>
      <c r="AV367" s="574"/>
      <c r="AW367" s="489"/>
      <c r="BH367" s="1299" t="s">
        <v>5396</v>
      </c>
      <c r="CN367" s="2">
        <v>8854</v>
      </c>
      <c r="CO367" s="489" t="str">
        <f t="shared" si="73"/>
        <v>OUTDOOR CUSHIONS</v>
      </c>
      <c r="CP367" s="489" t="str">
        <f t="shared" si="74"/>
        <v>DPIL</v>
      </c>
      <c r="CQ367" s="489">
        <f t="shared" si="75"/>
        <v>439011</v>
      </c>
      <c r="CR367" s="489">
        <f t="shared" si="76"/>
        <v>536118.95263500023</v>
      </c>
      <c r="CS367" s="847">
        <f t="shared" si="82"/>
        <v>1.2211970830685341</v>
      </c>
      <c r="CZ367" s="572"/>
      <c r="DA367" s="489"/>
      <c r="DB367" s="2">
        <v>8856</v>
      </c>
      <c r="DC367" s="2" t="s">
        <v>6240</v>
      </c>
      <c r="DD367" s="489"/>
      <c r="DT367" s="489">
        <f t="shared" si="77"/>
        <v>8854</v>
      </c>
      <c r="DU367" s="2" t="s">
        <v>6604</v>
      </c>
      <c r="DV367" s="2" t="s">
        <v>352</v>
      </c>
      <c r="DW367" s="2" t="s">
        <v>1690</v>
      </c>
    </row>
    <row r="368" spans="1:127">
      <c r="A368" s="1339"/>
      <c r="B368" s="1338"/>
      <c r="C368" s="909" t="str">
        <f t="shared" si="80"/>
        <v/>
      </c>
      <c r="D368" s="1278"/>
      <c r="E368" s="900"/>
      <c r="F368" s="900"/>
      <c r="H368" s="447"/>
      <c r="I368"/>
      <c r="J368"/>
      <c r="K368"/>
      <c r="L368"/>
      <c r="M368"/>
      <c r="N368"/>
      <c r="O368" s="3"/>
      <c r="P368" s="3"/>
      <c r="Q368" s="3"/>
      <c r="R368" s="3"/>
      <c r="S368" s="3"/>
      <c r="T368" s="923"/>
      <c r="U368" s="923"/>
      <c r="V368" s="923"/>
      <c r="W368" s="923"/>
      <c r="X368" s="923"/>
      <c r="Y368" s="923"/>
      <c r="Z368" s="923"/>
      <c r="AA368" s="923"/>
      <c r="AB368" s="923"/>
      <c r="AC368" s="923"/>
      <c r="AD368" s="923"/>
      <c r="AG368" s="489" t="s">
        <v>4050</v>
      </c>
      <c r="AH368" s="1295" t="s">
        <v>5328</v>
      </c>
      <c r="AI368" s="489"/>
      <c r="AJ368" s="489" t="s">
        <v>1631</v>
      </c>
      <c r="AK368" s="572">
        <v>5988</v>
      </c>
      <c r="AL368" s="1562" t="s">
        <v>1655</v>
      </c>
      <c r="AM368" s="1613" t="s">
        <v>1639</v>
      </c>
      <c r="AN368" s="1613" t="s">
        <v>1653</v>
      </c>
      <c r="AO368" s="1295" t="str">
        <f t="shared" si="71"/>
        <v>P</v>
      </c>
      <c r="AS368" s="489" t="s">
        <v>4445</v>
      </c>
      <c r="AT368" s="489">
        <v>3</v>
      </c>
      <c r="AU368" s="574"/>
      <c r="AV368" s="574"/>
      <c r="AW368" s="489"/>
      <c r="BH368" s="1296" t="s">
        <v>5397</v>
      </c>
      <c r="CN368" s="2">
        <v>8856</v>
      </c>
      <c r="CO368" s="489" t="str">
        <f t="shared" si="73"/>
        <v>SEASONAL PILLOWS</v>
      </c>
      <c r="CP368" s="489" t="str">
        <f t="shared" si="74"/>
        <v>DPIL</v>
      </c>
      <c r="CQ368" s="489">
        <f t="shared" si="75"/>
        <v>133153</v>
      </c>
      <c r="CR368" s="489">
        <f t="shared" si="76"/>
        <v>70109.832335999949</v>
      </c>
      <c r="CS368" s="847">
        <f t="shared" si="82"/>
        <v>0.5265358823008115</v>
      </c>
      <c r="CZ368" s="572"/>
      <c r="DA368" s="489"/>
      <c r="DB368" s="2">
        <v>8859</v>
      </c>
      <c r="DC368" s="2" t="s">
        <v>353</v>
      </c>
      <c r="DD368" s="489"/>
      <c r="DT368" s="489">
        <f t="shared" si="77"/>
        <v>8856</v>
      </c>
      <c r="DU368" s="2" t="s">
        <v>6605</v>
      </c>
      <c r="DV368" s="2" t="s">
        <v>6240</v>
      </c>
      <c r="DW368" s="2" t="s">
        <v>1690</v>
      </c>
    </row>
    <row r="369" spans="1:127">
      <c r="A369" s="1339"/>
      <c r="B369" s="1338"/>
      <c r="C369" s="909" t="str">
        <f t="shared" si="80"/>
        <v/>
      </c>
      <c r="D369" s="1278"/>
      <c r="E369" s="900"/>
      <c r="F369" s="900"/>
      <c r="H369" s="447"/>
      <c r="I369"/>
      <c r="J369"/>
      <c r="K369"/>
      <c r="L369"/>
      <c r="M369"/>
      <c r="N369"/>
      <c r="O369" s="3"/>
      <c r="P369" s="3"/>
      <c r="Q369" s="3"/>
      <c r="R369" s="3"/>
      <c r="S369" s="3"/>
      <c r="T369" s="923"/>
      <c r="U369" s="923"/>
      <c r="V369" s="923"/>
      <c r="W369" s="923"/>
      <c r="X369" s="923"/>
      <c r="Y369" s="923"/>
      <c r="Z369" s="923"/>
      <c r="AA369" s="923"/>
      <c r="AB369" s="923"/>
      <c r="AC369" s="923"/>
      <c r="AD369" s="923"/>
      <c r="AG369" s="489" t="s">
        <v>4050</v>
      </c>
      <c r="AH369" s="489">
        <v>4</v>
      </c>
      <c r="AI369" s="489"/>
      <c r="AJ369" s="1295" t="s">
        <v>8609</v>
      </c>
      <c r="AK369" s="572">
        <v>3014</v>
      </c>
      <c r="AL369" s="1562" t="s">
        <v>8755</v>
      </c>
      <c r="AM369" s="1613" t="s">
        <v>1639</v>
      </c>
      <c r="AN369" s="1613" t="s">
        <v>1653</v>
      </c>
      <c r="AO369" s="1295" t="str">
        <f t="shared" si="71"/>
        <v>P</v>
      </c>
      <c r="AS369" s="489" t="s">
        <v>4446</v>
      </c>
      <c r="AT369" s="489">
        <v>3</v>
      </c>
      <c r="AU369" s="574"/>
      <c r="AV369" s="574"/>
      <c r="AW369" s="489"/>
      <c r="BH369" s="1299" t="s">
        <v>5680</v>
      </c>
      <c r="CN369" s="2">
        <v>8859</v>
      </c>
      <c r="CO369" s="489" t="str">
        <f t="shared" si="73"/>
        <v>FURNITURE PADS</v>
      </c>
      <c r="CP369" s="489" t="str">
        <f t="shared" si="74"/>
        <v>DPIL</v>
      </c>
      <c r="CQ369" s="489">
        <f t="shared" si="75"/>
        <v>41984</v>
      </c>
      <c r="CR369" s="489">
        <f t="shared" si="76"/>
        <v>25085.068509000001</v>
      </c>
      <c r="CS369" s="847">
        <f t="shared" si="82"/>
        <v>0.59749115160537347</v>
      </c>
      <c r="CZ369" s="572"/>
      <c r="DA369" s="489"/>
      <c r="DB369" s="2">
        <v>8860</v>
      </c>
      <c r="DC369" s="2" t="s">
        <v>354</v>
      </c>
      <c r="DD369" s="489"/>
      <c r="DT369" s="489">
        <f t="shared" si="77"/>
        <v>8859</v>
      </c>
      <c r="DU369" s="2" t="s">
        <v>6606</v>
      </c>
      <c r="DV369" s="2" t="s">
        <v>353</v>
      </c>
      <c r="DW369" s="2" t="s">
        <v>1690</v>
      </c>
    </row>
    <row r="370" spans="1:127">
      <c r="A370" s="1339"/>
      <c r="B370" s="1338"/>
      <c r="C370" s="909" t="str">
        <f t="shared" ref="C370:C399" si="83">IFERROR(IF(VLOOKUP(A350,nobreakpack,1,0)=A350,"No",""),"")</f>
        <v/>
      </c>
      <c r="D370" s="1278"/>
      <c r="E370" s="900"/>
      <c r="F370" s="900"/>
      <c r="H370" s="447"/>
      <c r="I370"/>
      <c r="J370"/>
      <c r="K370"/>
      <c r="L370"/>
      <c r="M370"/>
      <c r="N370"/>
      <c r="O370" s="3"/>
      <c r="P370" s="3"/>
      <c r="Q370" s="3"/>
      <c r="R370" s="3"/>
      <c r="S370" s="3"/>
      <c r="T370" s="923"/>
      <c r="U370" s="923"/>
      <c r="V370" s="923"/>
      <c r="W370" s="923"/>
      <c r="X370" s="923"/>
      <c r="Y370" s="923"/>
      <c r="Z370" s="923"/>
      <c r="AA370" s="923"/>
      <c r="AB370" s="923"/>
      <c r="AC370" s="923"/>
      <c r="AD370" s="923"/>
      <c r="AG370" s="489" t="s">
        <v>4050</v>
      </c>
      <c r="AH370" s="489">
        <v>2</v>
      </c>
      <c r="AI370" s="489"/>
      <c r="AJ370" s="489" t="s">
        <v>1667</v>
      </c>
      <c r="AK370" s="572">
        <v>6193</v>
      </c>
      <c r="AL370" s="1562" t="s">
        <v>8760</v>
      </c>
      <c r="AM370" s="1613" t="s">
        <v>1639</v>
      </c>
      <c r="AN370" s="1613" t="s">
        <v>1653</v>
      </c>
      <c r="AO370" s="1295" t="str">
        <f t="shared" si="71"/>
        <v>P</v>
      </c>
      <c r="AS370" s="489" t="s">
        <v>4454</v>
      </c>
      <c r="AT370" s="489">
        <v>3</v>
      </c>
      <c r="AU370" s="574"/>
      <c r="AV370" s="574"/>
      <c r="AW370" s="489"/>
      <c r="BH370" s="1296" t="s">
        <v>9325</v>
      </c>
      <c r="CN370" s="2">
        <v>8860</v>
      </c>
      <c r="CO370" s="489" t="str">
        <f t="shared" si="73"/>
        <v>RUG PADS</v>
      </c>
      <c r="CP370" s="489" t="str">
        <f t="shared" si="74"/>
        <v>RRUG</v>
      </c>
      <c r="CQ370" s="489">
        <f t="shared" si="75"/>
        <v>111743</v>
      </c>
      <c r="CR370" s="489">
        <f t="shared" si="76"/>
        <v>27686.808944000008</v>
      </c>
      <c r="CS370" s="847">
        <f t="shared" si="82"/>
        <v>0.2477721999946306</v>
      </c>
      <c r="CZ370" s="572"/>
      <c r="DA370" s="489"/>
      <c r="DB370" s="2">
        <v>8862</v>
      </c>
      <c r="DC370" s="2" t="s">
        <v>355</v>
      </c>
      <c r="DD370" s="489"/>
      <c r="DT370" s="489">
        <f t="shared" si="77"/>
        <v>8860</v>
      </c>
      <c r="DU370" s="2" t="s">
        <v>6607</v>
      </c>
      <c r="DV370" s="2" t="s">
        <v>354</v>
      </c>
      <c r="DW370" s="2" t="s">
        <v>1691</v>
      </c>
    </row>
    <row r="371" spans="1:127">
      <c r="A371" s="1339"/>
      <c r="B371" s="1338"/>
      <c r="C371" s="909" t="str">
        <f t="shared" si="83"/>
        <v/>
      </c>
      <c r="D371" s="1278"/>
      <c r="E371" s="900"/>
      <c r="F371" s="900"/>
      <c r="H371" s="447"/>
      <c r="I371"/>
      <c r="J371"/>
      <c r="K371"/>
      <c r="L371"/>
      <c r="M371"/>
      <c r="N371"/>
      <c r="O371" s="3"/>
      <c r="P371" s="3"/>
      <c r="Q371" s="3"/>
      <c r="R371" s="3"/>
      <c r="S371" s="3"/>
      <c r="T371" s="923"/>
      <c r="U371" s="923"/>
      <c r="V371" s="923"/>
      <c r="W371" s="923"/>
      <c r="X371" s="923"/>
      <c r="Y371" s="923"/>
      <c r="Z371" s="923"/>
      <c r="AA371" s="923"/>
      <c r="AB371" s="923"/>
      <c r="AC371" s="923"/>
      <c r="AD371" s="923"/>
      <c r="AG371" s="489" t="s">
        <v>4050</v>
      </c>
      <c r="AH371" s="489">
        <v>2</v>
      </c>
      <c r="AI371" s="489"/>
      <c r="AJ371" s="489" t="s">
        <v>1667</v>
      </c>
      <c r="AK371" s="572">
        <v>6194</v>
      </c>
      <c r="AL371" s="1562" t="s">
        <v>8761</v>
      </c>
      <c r="AM371" s="1613" t="s">
        <v>1639</v>
      </c>
      <c r="AN371" s="1613" t="s">
        <v>1653</v>
      </c>
      <c r="AO371" s="1295" t="str">
        <f t="shared" si="71"/>
        <v>P</v>
      </c>
      <c r="AS371" s="489" t="s">
        <v>4458</v>
      </c>
      <c r="AT371" s="489">
        <v>3</v>
      </c>
      <c r="AU371" s="574"/>
      <c r="AV371" s="574"/>
      <c r="AW371" s="489"/>
      <c r="BH371" s="1299" t="s">
        <v>8388</v>
      </c>
      <c r="CN371" s="2">
        <v>8862</v>
      </c>
      <c r="CO371" s="489" t="str">
        <f t="shared" si="73"/>
        <v>RUGS XS 2X3-2X4</v>
      </c>
      <c r="CP371" s="489" t="str">
        <f t="shared" si="74"/>
        <v>RRUG</v>
      </c>
      <c r="CQ371" s="489">
        <f t="shared" si="75"/>
        <v>350667</v>
      </c>
      <c r="CR371" s="489">
        <f t="shared" si="76"/>
        <v>109456.05987899944</v>
      </c>
      <c r="CS371" s="847">
        <f t="shared" si="82"/>
        <v>0.31213675617893738</v>
      </c>
      <c r="CZ371" s="572"/>
      <c r="DA371" s="489"/>
      <c r="DB371" s="2">
        <v>8863</v>
      </c>
      <c r="DC371" s="2" t="s">
        <v>356</v>
      </c>
      <c r="DD371" s="489"/>
      <c r="DT371" s="489">
        <f t="shared" si="77"/>
        <v>8862</v>
      </c>
      <c r="DU371" s="2" t="s">
        <v>6608</v>
      </c>
      <c r="DV371" s="2" t="s">
        <v>355</v>
      </c>
      <c r="DW371" s="2" t="s">
        <v>1691</v>
      </c>
    </row>
    <row r="372" spans="1:127">
      <c r="A372" s="1339"/>
      <c r="B372" s="1338"/>
      <c r="C372" s="909" t="str">
        <f t="shared" si="83"/>
        <v/>
      </c>
      <c r="D372" s="1278"/>
      <c r="E372" s="900"/>
      <c r="F372" s="900"/>
      <c r="H372" s="447"/>
      <c r="I372"/>
      <c r="J372"/>
      <c r="K372"/>
      <c r="L372"/>
      <c r="M372"/>
      <c r="N372"/>
      <c r="O372" s="3"/>
      <c r="P372" s="3"/>
      <c r="Q372" s="3"/>
      <c r="R372" s="3"/>
      <c r="S372" s="3"/>
      <c r="T372" s="923"/>
      <c r="U372" s="923"/>
      <c r="V372" s="923"/>
      <c r="W372" s="923"/>
      <c r="X372" s="923"/>
      <c r="Y372" s="923"/>
      <c r="Z372" s="923"/>
      <c r="AA372" s="923"/>
      <c r="AB372" s="923"/>
      <c r="AC372" s="923"/>
      <c r="AD372" s="923"/>
      <c r="AG372" s="489" t="s">
        <v>4050</v>
      </c>
      <c r="AH372" s="489">
        <v>2</v>
      </c>
      <c r="AI372" s="489"/>
      <c r="AJ372" s="489" t="s">
        <v>1667</v>
      </c>
      <c r="AK372" s="572">
        <v>6195</v>
      </c>
      <c r="AL372" s="1562" t="s">
        <v>5818</v>
      </c>
      <c r="AM372" s="1613" t="s">
        <v>1639</v>
      </c>
      <c r="AN372" s="1613" t="s">
        <v>1653</v>
      </c>
      <c r="AO372" s="1295" t="str">
        <f t="shared" si="71"/>
        <v>P</v>
      </c>
      <c r="AS372" s="489" t="s">
        <v>5946</v>
      </c>
      <c r="AT372" s="489">
        <v>3</v>
      </c>
      <c r="AU372" s="574"/>
      <c r="AV372" s="574"/>
      <c r="AW372" s="489"/>
      <c r="BH372" s="1296" t="s">
        <v>9326</v>
      </c>
      <c r="CN372" s="2">
        <v>8863</v>
      </c>
      <c r="CO372" s="489" t="str">
        <f t="shared" si="73"/>
        <v>RUGS MD 5X7-6X9</v>
      </c>
      <c r="CP372" s="489" t="str">
        <f t="shared" si="74"/>
        <v>RRUG</v>
      </c>
      <c r="CQ372" s="489">
        <f t="shared" si="75"/>
        <v>124579</v>
      </c>
      <c r="CR372" s="489">
        <f t="shared" si="76"/>
        <v>234839.25917800039</v>
      </c>
      <c r="CS372" s="847">
        <f t="shared" si="82"/>
        <v>1.8850629654917794</v>
      </c>
      <c r="CZ372" s="572"/>
      <c r="DA372" s="489"/>
      <c r="DB372" s="2">
        <v>8864</v>
      </c>
      <c r="DC372" s="2" t="s">
        <v>357</v>
      </c>
      <c r="DD372" s="489"/>
      <c r="DT372" s="489">
        <f t="shared" si="77"/>
        <v>8863</v>
      </c>
      <c r="DU372" s="2" t="s">
        <v>6609</v>
      </c>
      <c r="DV372" s="2" t="s">
        <v>356</v>
      </c>
      <c r="DW372" s="2" t="s">
        <v>1691</v>
      </c>
    </row>
    <row r="373" spans="1:127">
      <c r="A373" s="1339"/>
      <c r="B373" s="1338"/>
      <c r="C373" s="909" t="str">
        <f t="shared" si="83"/>
        <v/>
      </c>
      <c r="D373" s="1278"/>
      <c r="E373" s="900"/>
      <c r="F373" s="900"/>
      <c r="H373" s="447"/>
      <c r="I373"/>
      <c r="J373"/>
      <c r="K373"/>
      <c r="L373"/>
      <c r="M373"/>
      <c r="N373"/>
      <c r="O373" s="3"/>
      <c r="P373" s="3"/>
      <c r="Q373" s="3"/>
      <c r="R373" s="3"/>
      <c r="S373" s="3"/>
      <c r="T373" s="923"/>
      <c r="U373" s="923"/>
      <c r="V373" s="923"/>
      <c r="W373" s="923"/>
      <c r="X373" s="923"/>
      <c r="Y373" s="923"/>
      <c r="Z373" s="923"/>
      <c r="AA373" s="923"/>
      <c r="AB373" s="923"/>
      <c r="AC373" s="923"/>
      <c r="AD373" s="923"/>
      <c r="AG373" s="489" t="s">
        <v>4050</v>
      </c>
      <c r="AH373" s="489">
        <v>2</v>
      </c>
      <c r="AI373" s="489"/>
      <c r="AJ373" s="489" t="s">
        <v>1690</v>
      </c>
      <c r="AK373" s="572">
        <v>9852</v>
      </c>
      <c r="AL373" s="1562" t="s">
        <v>8769</v>
      </c>
      <c r="AM373" s="1613" t="s">
        <v>8722</v>
      </c>
      <c r="AN373" s="1613" t="s">
        <v>2375</v>
      </c>
      <c r="AO373" s="1295" t="str">
        <f t="shared" si="71"/>
        <v>M</v>
      </c>
      <c r="AS373" s="489" t="s">
        <v>2910</v>
      </c>
      <c r="AT373" s="489">
        <v>3</v>
      </c>
      <c r="AU373" s="574"/>
      <c r="AV373" s="574"/>
      <c r="AW373" s="489"/>
      <c r="BH373" s="1299" t="s">
        <v>8389</v>
      </c>
      <c r="CN373" s="2">
        <v>8864</v>
      </c>
      <c r="CO373" s="489" t="str">
        <f t="shared" si="73"/>
        <v>RUGS SM 3X5-4X6</v>
      </c>
      <c r="CP373" s="489" t="str">
        <f t="shared" si="74"/>
        <v>RRUG</v>
      </c>
      <c r="CQ373" s="489">
        <f t="shared" si="75"/>
        <v>99789</v>
      </c>
      <c r="CR373" s="489">
        <f t="shared" si="76"/>
        <v>62710.060524000037</v>
      </c>
      <c r="CS373" s="847">
        <f t="shared" si="82"/>
        <v>0.62842658533505735</v>
      </c>
      <c r="CZ373" s="572"/>
      <c r="DA373" s="489"/>
      <c r="DB373" s="2">
        <v>8865</v>
      </c>
      <c r="DC373" s="2" t="s">
        <v>358</v>
      </c>
      <c r="DD373" s="489"/>
      <c r="DT373" s="489">
        <f t="shared" si="77"/>
        <v>8864</v>
      </c>
      <c r="DU373" s="2" t="s">
        <v>6610</v>
      </c>
      <c r="DV373" s="2" t="s">
        <v>357</v>
      </c>
      <c r="DW373" s="2" t="s">
        <v>1691</v>
      </c>
    </row>
    <row r="374" spans="1:127">
      <c r="A374" s="1339"/>
      <c r="B374" s="1338"/>
      <c r="C374" s="909" t="str">
        <f t="shared" si="83"/>
        <v/>
      </c>
      <c r="D374" s="1278"/>
      <c r="E374" s="900"/>
      <c r="F374" s="900"/>
      <c r="H374" s="447"/>
      <c r="I374"/>
      <c r="J374"/>
      <c r="K374"/>
      <c r="L374"/>
      <c r="M374"/>
      <c r="N374"/>
      <c r="O374" s="3"/>
      <c r="P374" s="3"/>
      <c r="Q374" s="3"/>
      <c r="R374" s="3"/>
      <c r="S374" s="3"/>
      <c r="T374" s="923"/>
      <c r="U374" s="923"/>
      <c r="V374" s="923"/>
      <c r="W374" s="923"/>
      <c r="X374" s="923"/>
      <c r="Y374" s="923"/>
      <c r="Z374" s="923"/>
      <c r="AA374" s="923"/>
      <c r="AB374" s="923"/>
      <c r="AC374" s="923"/>
      <c r="AD374" s="923"/>
      <c r="AG374" s="489" t="s">
        <v>4050</v>
      </c>
      <c r="AH374" s="489">
        <v>2</v>
      </c>
      <c r="AI374" s="489"/>
      <c r="AJ374" s="489" t="s">
        <v>1690</v>
      </c>
      <c r="AK374" s="572">
        <v>9853</v>
      </c>
      <c r="AL374" s="1562" t="s">
        <v>8770</v>
      </c>
      <c r="AM374" s="1613" t="s">
        <v>8722</v>
      </c>
      <c r="AN374" s="1613" t="s">
        <v>2375</v>
      </c>
      <c r="AO374" s="1295" t="str">
        <f t="shared" si="71"/>
        <v>M</v>
      </c>
      <c r="AS374" s="489" t="s">
        <v>2911</v>
      </c>
      <c r="AT374" s="489">
        <v>3</v>
      </c>
      <c r="AU374" s="574"/>
      <c r="AV374" s="574"/>
      <c r="AW374" s="489"/>
      <c r="BH374" s="1296" t="s">
        <v>5398</v>
      </c>
      <c r="CN374" s="2">
        <v>8865</v>
      </c>
      <c r="CO374" s="489" t="str">
        <f t="shared" si="73"/>
        <v>RUG RUNNERS</v>
      </c>
      <c r="CP374" s="489" t="str">
        <f t="shared" si="74"/>
        <v>RRUG</v>
      </c>
      <c r="CQ374" s="489">
        <f t="shared" si="75"/>
        <v>60399</v>
      </c>
      <c r="CR374" s="489">
        <f t="shared" si="76"/>
        <v>32434.820763999967</v>
      </c>
      <c r="CS374" s="847">
        <f t="shared" si="82"/>
        <v>0.53700923465620243</v>
      </c>
      <c r="CZ374" s="572"/>
      <c r="DA374" s="489"/>
      <c r="DB374" s="2">
        <v>8866</v>
      </c>
      <c r="DC374" s="2" t="s">
        <v>359</v>
      </c>
      <c r="DD374" s="489"/>
      <c r="DT374" s="489">
        <f t="shared" si="77"/>
        <v>8865</v>
      </c>
      <c r="DU374" s="2" t="s">
        <v>6611</v>
      </c>
      <c r="DV374" s="2" t="s">
        <v>358</v>
      </c>
      <c r="DW374" s="2" t="s">
        <v>1691</v>
      </c>
    </row>
    <row r="375" spans="1:127">
      <c r="A375" s="1339"/>
      <c r="B375" s="1338"/>
      <c r="C375" s="909" t="str">
        <f t="shared" si="83"/>
        <v/>
      </c>
      <c r="D375" s="1278"/>
      <c r="E375" s="900"/>
      <c r="F375" s="900"/>
      <c r="H375" s="447"/>
      <c r="I375"/>
      <c r="J375"/>
      <c r="K375"/>
      <c r="L375"/>
      <c r="M375"/>
      <c r="N375"/>
      <c r="O375" s="3"/>
      <c r="P375" s="3"/>
      <c r="Q375" s="3"/>
      <c r="R375" s="3"/>
      <c r="S375" s="3"/>
      <c r="T375" s="923"/>
      <c r="U375" s="923"/>
      <c r="V375" s="923"/>
      <c r="W375" s="923"/>
      <c r="X375" s="923"/>
      <c r="Y375" s="923"/>
      <c r="Z375" s="923"/>
      <c r="AA375" s="923"/>
      <c r="AB375" s="923"/>
      <c r="AC375" s="923"/>
      <c r="AD375" s="923"/>
      <c r="AG375" s="489" t="s">
        <v>4050</v>
      </c>
      <c r="AL375" s="1334"/>
      <c r="AS375" s="489" t="s">
        <v>5947</v>
      </c>
      <c r="AT375" s="489">
        <v>3</v>
      </c>
      <c r="AU375" s="574"/>
      <c r="AV375" s="574"/>
      <c r="AW375" s="489"/>
      <c r="BH375" s="1299" t="s">
        <v>5681</v>
      </c>
      <c r="CN375" s="2">
        <v>8866</v>
      </c>
      <c r="CO375" s="489" t="str">
        <f t="shared" si="73"/>
        <v>RUGS LG 7X10&amp;UP</v>
      </c>
      <c r="CP375" s="489" t="str">
        <f t="shared" si="74"/>
        <v>RRUG</v>
      </c>
      <c r="CQ375" s="489">
        <f t="shared" si="75"/>
        <v>59725</v>
      </c>
      <c r="CR375" s="489">
        <f t="shared" si="76"/>
        <v>274698.1442659999</v>
      </c>
      <c r="CS375" s="847">
        <f t="shared" si="82"/>
        <v>4.5993829094349081</v>
      </c>
      <c r="CZ375" s="572"/>
      <c r="DA375" s="489"/>
      <c r="DB375" s="2">
        <v>8870</v>
      </c>
      <c r="DC375" s="2" t="s">
        <v>360</v>
      </c>
      <c r="DD375" s="489"/>
      <c r="DT375" s="489">
        <f t="shared" si="77"/>
        <v>8866</v>
      </c>
      <c r="DU375" s="2" t="s">
        <v>6612</v>
      </c>
      <c r="DV375" s="2" t="s">
        <v>359</v>
      </c>
      <c r="DW375" s="2" t="s">
        <v>1691</v>
      </c>
    </row>
    <row r="376" spans="1:127">
      <c r="A376" s="1339"/>
      <c r="B376" s="1338"/>
      <c r="C376" s="909" t="str">
        <f t="shared" si="83"/>
        <v/>
      </c>
      <c r="D376" s="1278"/>
      <c r="E376" s="900"/>
      <c r="F376" s="900"/>
      <c r="H376" s="447"/>
      <c r="I376"/>
      <c r="J376"/>
      <c r="K376"/>
      <c r="L376"/>
      <c r="M376"/>
      <c r="N376"/>
      <c r="O376" s="3"/>
      <c r="P376" s="3"/>
      <c r="Q376" s="3"/>
      <c r="R376" s="3"/>
      <c r="S376" s="3"/>
      <c r="T376" s="923"/>
      <c r="U376" s="923"/>
      <c r="V376" s="923"/>
      <c r="W376" s="923"/>
      <c r="X376" s="923"/>
      <c r="Y376" s="923"/>
      <c r="Z376" s="923"/>
      <c r="AA376" s="923"/>
      <c r="AB376" s="923"/>
      <c r="AC376" s="923"/>
      <c r="AD376" s="923"/>
      <c r="AG376" s="489" t="s">
        <v>4050</v>
      </c>
      <c r="AL376" s="1334"/>
      <c r="AS376" s="489" t="s">
        <v>2928</v>
      </c>
      <c r="AT376" s="489">
        <v>3</v>
      </c>
      <c r="AU376" s="574"/>
      <c r="AV376" s="574"/>
      <c r="AW376" s="489"/>
      <c r="BH376" s="1296" t="s">
        <v>9327</v>
      </c>
      <c r="CN376" s="2">
        <v>8870</v>
      </c>
      <c r="CO376" s="489" t="str">
        <f t="shared" si="73"/>
        <v>DOORMATS</v>
      </c>
      <c r="CP376" s="489" t="str">
        <f t="shared" si="74"/>
        <v>RRUG</v>
      </c>
      <c r="CQ376" s="489">
        <f t="shared" si="75"/>
        <v>372595</v>
      </c>
      <c r="CR376" s="489">
        <f t="shared" si="76"/>
        <v>166919.94084800026</v>
      </c>
      <c r="CS376" s="847">
        <f t="shared" si="82"/>
        <v>0.44799297051221904</v>
      </c>
      <c r="CZ376" s="572"/>
      <c r="DA376" s="489"/>
      <c r="DB376" s="2">
        <v>8871</v>
      </c>
      <c r="DC376" s="2" t="s">
        <v>361</v>
      </c>
      <c r="DD376" s="489"/>
      <c r="DT376" s="489">
        <f t="shared" si="77"/>
        <v>8870</v>
      </c>
      <c r="DU376" s="2" t="s">
        <v>6613</v>
      </c>
      <c r="DV376" s="2" t="s">
        <v>360</v>
      </c>
      <c r="DW376" s="2" t="s">
        <v>1691</v>
      </c>
    </row>
    <row r="377" spans="1:127">
      <c r="A377" s="1339"/>
      <c r="B377" s="1338"/>
      <c r="C377" s="909" t="str">
        <f t="shared" si="83"/>
        <v/>
      </c>
      <c r="D377" s="1278"/>
      <c r="E377" s="900"/>
      <c r="F377" s="900"/>
      <c r="H377" s="447"/>
      <c r="I377"/>
      <c r="J377"/>
      <c r="K377"/>
      <c r="L377"/>
      <c r="M377"/>
      <c r="N377"/>
      <c r="O377" s="3"/>
      <c r="P377" s="3"/>
      <c r="Q377" s="3"/>
      <c r="R377" s="3"/>
      <c r="S377" s="3"/>
      <c r="T377" s="923"/>
      <c r="U377" s="923"/>
      <c r="V377" s="923"/>
      <c r="W377" s="923"/>
      <c r="X377" s="923"/>
      <c r="Y377" s="923"/>
      <c r="Z377" s="923"/>
      <c r="AA377" s="923"/>
      <c r="AB377" s="923"/>
      <c r="AC377" s="923"/>
      <c r="AD377" s="923"/>
      <c r="AG377" s="489" t="s">
        <v>4050</v>
      </c>
      <c r="AL377" s="1334"/>
      <c r="AS377" s="489" t="s">
        <v>2938</v>
      </c>
      <c r="AT377" s="489">
        <v>3</v>
      </c>
      <c r="AU377" s="574"/>
      <c r="AV377" s="574"/>
      <c r="AW377" s="489"/>
      <c r="BH377" s="1299" t="s">
        <v>5682</v>
      </c>
      <c r="CN377" s="2">
        <v>8871</v>
      </c>
      <c r="CO377" s="489" t="str">
        <f t="shared" si="73"/>
        <v>KITCHEN MATS</v>
      </c>
      <c r="CP377" s="489" t="str">
        <f t="shared" si="74"/>
        <v>RRUG</v>
      </c>
      <c r="CQ377" s="489">
        <f t="shared" si="75"/>
        <v>260091</v>
      </c>
      <c r="CR377" s="489">
        <f t="shared" si="76"/>
        <v>75276.95091900001</v>
      </c>
      <c r="CS377" s="847">
        <f t="shared" si="82"/>
        <v>0.28942543540145566</v>
      </c>
      <c r="CZ377" s="572"/>
      <c r="DA377" s="489"/>
      <c r="DB377" s="2">
        <v>8872</v>
      </c>
      <c r="DC377" s="2" t="s">
        <v>362</v>
      </c>
      <c r="DD377" s="489"/>
      <c r="DT377" s="489">
        <f t="shared" si="77"/>
        <v>8871</v>
      </c>
      <c r="DU377" s="2" t="s">
        <v>6614</v>
      </c>
      <c r="DV377" s="2" t="s">
        <v>361</v>
      </c>
      <c r="DW377" s="2" t="s">
        <v>1691</v>
      </c>
    </row>
    <row r="378" spans="1:127">
      <c r="A378" s="1339"/>
      <c r="B378" s="1338"/>
      <c r="C378" s="909" t="str">
        <f t="shared" si="83"/>
        <v/>
      </c>
      <c r="D378" s="1278"/>
      <c r="E378" s="900"/>
      <c r="F378" s="900"/>
      <c r="H378" s="447"/>
      <c r="I378"/>
      <c r="J378"/>
      <c r="K378"/>
      <c r="L378"/>
      <c r="M378"/>
      <c r="N378"/>
      <c r="O378" s="3"/>
      <c r="P378" s="3"/>
      <c r="Q378" s="3"/>
      <c r="R378" s="3"/>
      <c r="S378" s="3"/>
      <c r="T378" s="923"/>
      <c r="U378" s="923"/>
      <c r="V378" s="923"/>
      <c r="W378" s="923"/>
      <c r="X378" s="923"/>
      <c r="Y378" s="923"/>
      <c r="Z378" s="923"/>
      <c r="AA378" s="923"/>
      <c r="AB378" s="923"/>
      <c r="AC378" s="923"/>
      <c r="AD378" s="923"/>
      <c r="AG378" s="489" t="s">
        <v>4050</v>
      </c>
      <c r="AL378" s="1334"/>
      <c r="AS378" s="489" t="s">
        <v>4466</v>
      </c>
      <c r="AT378" s="489">
        <v>3</v>
      </c>
      <c r="AU378" s="574"/>
      <c r="AV378" s="574"/>
      <c r="AW378" s="489"/>
      <c r="BH378" s="1296" t="s">
        <v>9328</v>
      </c>
      <c r="CN378" s="2">
        <v>8872</v>
      </c>
      <c r="CO378" s="489" t="str">
        <f t="shared" si="73"/>
        <v>SEASONAL RUGS &amp; MATS</v>
      </c>
      <c r="CP378" s="489" t="str">
        <f t="shared" si="74"/>
        <v>RRUG</v>
      </c>
      <c r="CQ378" s="489">
        <f t="shared" si="75"/>
        <v>79555</v>
      </c>
      <c r="CR378" s="489">
        <f t="shared" si="76"/>
        <v>26998.998589000013</v>
      </c>
      <c r="CS378" s="847">
        <f t="shared" si="82"/>
        <v>0.33937525723084677</v>
      </c>
      <c r="CZ378" s="572"/>
      <c r="DA378" s="489"/>
      <c r="DB378" s="2">
        <v>8887</v>
      </c>
      <c r="DC378" s="2" t="s">
        <v>6647</v>
      </c>
      <c r="DD378" s="489"/>
      <c r="DT378" s="489">
        <f t="shared" si="77"/>
        <v>8872</v>
      </c>
      <c r="DU378" s="2" t="s">
        <v>6615</v>
      </c>
      <c r="DV378" s="2" t="s">
        <v>362</v>
      </c>
      <c r="DW378" s="2" t="s">
        <v>1691</v>
      </c>
    </row>
    <row r="379" spans="1:127">
      <c r="A379" s="1339"/>
      <c r="B379" s="1338"/>
      <c r="C379" s="909" t="str">
        <f t="shared" si="83"/>
        <v/>
      </c>
      <c r="D379" s="1278"/>
      <c r="E379" s="900"/>
      <c r="F379" s="900"/>
      <c r="H379" s="447"/>
      <c r="I379"/>
      <c r="J379"/>
      <c r="K379"/>
      <c r="L379"/>
      <c r="M379"/>
      <c r="N379"/>
      <c r="O379" s="3"/>
      <c r="P379" s="3"/>
      <c r="Q379" s="3"/>
      <c r="R379" s="3"/>
      <c r="S379" s="3"/>
      <c r="T379" s="923"/>
      <c r="U379" s="923"/>
      <c r="V379" s="923"/>
      <c r="W379" s="923"/>
      <c r="X379" s="923"/>
      <c r="Y379" s="923"/>
      <c r="Z379" s="923"/>
      <c r="AA379" s="923"/>
      <c r="AB379" s="923"/>
      <c r="AC379" s="923"/>
      <c r="AD379" s="923"/>
      <c r="AG379" s="489" t="s">
        <v>4050</v>
      </c>
      <c r="AL379" s="1334"/>
      <c r="AS379" s="489" t="s">
        <v>5948</v>
      </c>
      <c r="AT379" s="489">
        <v>3</v>
      </c>
      <c r="AU379" s="574"/>
      <c r="AV379" s="574"/>
      <c r="AW379" s="489"/>
      <c r="BH379" s="1299" t="s">
        <v>5683</v>
      </c>
      <c r="CN379" s="2">
        <v>8887</v>
      </c>
      <c r="CO379" s="489" t="str">
        <f t="shared" si="73"/>
        <v>RRUG - HOT DEALS</v>
      </c>
      <c r="CP379" s="489" t="str">
        <f t="shared" si="74"/>
        <v>RRUG</v>
      </c>
      <c r="CQ379" s="489" t="str">
        <f t="shared" si="75"/>
        <v/>
      </c>
      <c r="CR379" s="489" t="str">
        <f t="shared" si="76"/>
        <v/>
      </c>
      <c r="CS379" s="848">
        <v>1.03</v>
      </c>
      <c r="CZ379" s="572"/>
      <c r="DA379" s="489"/>
      <c r="DB379" s="2">
        <v>8888</v>
      </c>
      <c r="DC379" s="2" t="s">
        <v>363</v>
      </c>
      <c r="DD379" s="489"/>
      <c r="DT379" s="489">
        <f t="shared" si="77"/>
        <v>8887</v>
      </c>
      <c r="DU379" s="2" t="s">
        <v>6646</v>
      </c>
      <c r="DV379" s="2" t="s">
        <v>6647</v>
      </c>
      <c r="DW379" s="2" t="s">
        <v>1691</v>
      </c>
    </row>
    <row r="380" spans="1:127">
      <c r="A380" s="1339"/>
      <c r="B380" s="1338"/>
      <c r="C380" s="909" t="str">
        <f t="shared" si="83"/>
        <v/>
      </c>
      <c r="D380" s="1278"/>
      <c r="E380" s="900"/>
      <c r="F380" s="900"/>
      <c r="H380" s="447"/>
      <c r="I380"/>
      <c r="J380"/>
      <c r="K380"/>
      <c r="L380"/>
      <c r="M380"/>
      <c r="N380"/>
      <c r="O380" s="3"/>
      <c r="P380" s="3"/>
      <c r="Q380" s="3"/>
      <c r="R380" s="3"/>
      <c r="S380" s="3"/>
      <c r="T380" s="923"/>
      <c r="U380" s="923"/>
      <c r="V380" s="923"/>
      <c r="W380" s="923"/>
      <c r="X380" s="923"/>
      <c r="Y380" s="923"/>
      <c r="Z380" s="923"/>
      <c r="AA380" s="923"/>
      <c r="AB380" s="923"/>
      <c r="AC380" s="923"/>
      <c r="AD380" s="923"/>
      <c r="AG380" s="489" t="s">
        <v>4050</v>
      </c>
      <c r="AL380" s="1334"/>
      <c r="AS380" s="489" t="s">
        <v>2945</v>
      </c>
      <c r="AT380" s="489">
        <v>3</v>
      </c>
      <c r="AU380" s="574"/>
      <c r="AV380" s="574"/>
      <c r="AW380" s="489"/>
      <c r="BH380" s="1296" t="s">
        <v>5684</v>
      </c>
      <c r="CN380" s="2">
        <v>8888</v>
      </c>
      <c r="CO380" s="489" t="str">
        <f t="shared" si="73"/>
        <v>OUTDOOR RUGS</v>
      </c>
      <c r="CP380" s="489" t="str">
        <f t="shared" si="74"/>
        <v>RRUG</v>
      </c>
      <c r="CQ380" s="489">
        <f t="shared" si="75"/>
        <v>70208</v>
      </c>
      <c r="CR380" s="489">
        <f t="shared" si="76"/>
        <v>86466.233230000056</v>
      </c>
      <c r="CS380" s="847">
        <f t="shared" ref="CS380:CS392" si="84">IFERROR(VLOOKUP($CN380,febcube,5,0),DL$3)</f>
        <v>1.2315723739459898</v>
      </c>
      <c r="CZ380" s="572"/>
      <c r="DA380" s="489"/>
      <c r="DB380" s="2">
        <v>8889</v>
      </c>
      <c r="DC380" s="2" t="s">
        <v>364</v>
      </c>
      <c r="DD380" s="489"/>
      <c r="DT380" s="489">
        <f t="shared" si="77"/>
        <v>8888</v>
      </c>
      <c r="DU380" s="2" t="s">
        <v>6616</v>
      </c>
      <c r="DV380" s="2" t="s">
        <v>363</v>
      </c>
      <c r="DW380" s="2" t="s">
        <v>1691</v>
      </c>
    </row>
    <row r="381" spans="1:127">
      <c r="A381" s="1339"/>
      <c r="B381" s="1338"/>
      <c r="C381" s="909" t="str">
        <f t="shared" si="83"/>
        <v/>
      </c>
      <c r="D381" s="1278"/>
      <c r="E381" s="900"/>
      <c r="F381" s="900"/>
      <c r="H381" s="447"/>
      <c r="I381"/>
      <c r="J381"/>
      <c r="K381"/>
      <c r="L381"/>
      <c r="M381"/>
      <c r="N381"/>
      <c r="O381" s="3"/>
      <c r="P381" s="3"/>
      <c r="Q381" s="3"/>
      <c r="R381" s="3"/>
      <c r="S381" s="3"/>
      <c r="T381" s="923"/>
      <c r="U381" s="923"/>
      <c r="V381" s="923"/>
      <c r="W381" s="923"/>
      <c r="X381" s="923"/>
      <c r="Y381" s="923"/>
      <c r="Z381" s="923"/>
      <c r="AA381" s="923"/>
      <c r="AB381" s="923"/>
      <c r="AC381" s="923"/>
      <c r="AD381" s="923"/>
      <c r="AG381" s="489" t="s">
        <v>4050</v>
      </c>
      <c r="AL381" s="1334"/>
      <c r="AS381" s="489" t="s">
        <v>2946</v>
      </c>
      <c r="AT381" s="489">
        <v>3</v>
      </c>
      <c r="AU381" s="574"/>
      <c r="AV381" s="574"/>
      <c r="AW381" s="489"/>
      <c r="BH381" s="1299" t="s">
        <v>9042</v>
      </c>
      <c r="CN381" s="2">
        <v>8889</v>
      </c>
      <c r="CO381" s="489" t="str">
        <f t="shared" si="73"/>
        <v>RUGS OVERSIZED</v>
      </c>
      <c r="CP381" s="489" t="str">
        <f t="shared" si="74"/>
        <v>RRUG</v>
      </c>
      <c r="CQ381" s="489">
        <f t="shared" si="75"/>
        <v>103</v>
      </c>
      <c r="CR381" s="489">
        <f t="shared" si="76"/>
        <v>526.47744899999998</v>
      </c>
      <c r="CS381" s="847">
        <f t="shared" si="84"/>
        <v>5.1114315436893198</v>
      </c>
      <c r="CZ381" s="572"/>
      <c r="DA381" s="489"/>
      <c r="DB381" s="2">
        <v>8902</v>
      </c>
      <c r="DC381" s="2" t="s">
        <v>6241</v>
      </c>
      <c r="DD381" s="489"/>
      <c r="DT381" s="489">
        <f t="shared" si="77"/>
        <v>8889</v>
      </c>
      <c r="DU381" s="2" t="s">
        <v>6617</v>
      </c>
      <c r="DV381" s="2" t="s">
        <v>364</v>
      </c>
      <c r="DW381" s="2" t="s">
        <v>1691</v>
      </c>
    </row>
    <row r="382" spans="1:127">
      <c r="A382" s="1339"/>
      <c r="B382" s="1338"/>
      <c r="C382" s="909" t="str">
        <f t="shared" si="83"/>
        <v/>
      </c>
      <c r="D382" s="1278"/>
      <c r="E382" s="900"/>
      <c r="F382" s="900"/>
      <c r="H382" s="447"/>
      <c r="I382"/>
      <c r="J382"/>
      <c r="K382"/>
      <c r="L382"/>
      <c r="M382"/>
      <c r="N382"/>
      <c r="O382" s="3"/>
      <c r="P382" s="3"/>
      <c r="Q382" s="3"/>
      <c r="R382" s="3"/>
      <c r="S382" s="3"/>
      <c r="T382" s="923"/>
      <c r="U382" s="923"/>
      <c r="V382" s="923"/>
      <c r="W382" s="923"/>
      <c r="X382" s="923"/>
      <c r="Y382" s="923"/>
      <c r="Z382" s="923"/>
      <c r="AA382" s="923"/>
      <c r="AB382" s="923"/>
      <c r="AC382" s="923"/>
      <c r="AD382" s="923"/>
      <c r="AG382" s="489" t="s">
        <v>4050</v>
      </c>
      <c r="AL382" s="1334"/>
      <c r="AS382" s="489" t="s">
        <v>4471</v>
      </c>
      <c r="AT382" s="489">
        <v>3</v>
      </c>
      <c r="AU382" s="574"/>
      <c r="AV382" s="574"/>
      <c r="AW382" s="489"/>
      <c r="BH382" s="1296" t="s">
        <v>9043</v>
      </c>
      <c r="CN382" s="2">
        <v>8902</v>
      </c>
      <c r="CO382" s="489" t="str">
        <f t="shared" si="73"/>
        <v>OVEN MITT &amp; POT HOLDER</v>
      </c>
      <c r="CP382" s="489" t="str">
        <f t="shared" si="74"/>
        <v>KITC</v>
      </c>
      <c r="CQ382" s="489">
        <f t="shared" si="75"/>
        <v>378390</v>
      </c>
      <c r="CR382" s="489">
        <f t="shared" si="76"/>
        <v>20129.361761999975</v>
      </c>
      <c r="CS382" s="847">
        <f t="shared" si="84"/>
        <v>5.3197393593910978E-2</v>
      </c>
      <c r="CZ382" s="572"/>
      <c r="DA382" s="489"/>
      <c r="DB382" s="2">
        <v>8904</v>
      </c>
      <c r="DC382" s="2" t="s">
        <v>365</v>
      </c>
      <c r="DD382" s="489"/>
      <c r="DT382" s="489">
        <f t="shared" si="77"/>
        <v>8902</v>
      </c>
      <c r="DU382" s="2" t="s">
        <v>6618</v>
      </c>
      <c r="DV382" s="2" t="s">
        <v>6241</v>
      </c>
      <c r="DW382" s="2" t="s">
        <v>1692</v>
      </c>
    </row>
    <row r="383" spans="1:127">
      <c r="A383" s="1339"/>
      <c r="B383" s="1338"/>
      <c r="C383" s="909" t="str">
        <f t="shared" si="83"/>
        <v/>
      </c>
      <c r="D383" s="1278"/>
      <c r="E383" s="900"/>
      <c r="F383" s="900"/>
      <c r="H383" s="447"/>
      <c r="I383"/>
      <c r="J383"/>
      <c r="K383"/>
      <c r="L383"/>
      <c r="M383"/>
      <c r="N383"/>
      <c r="O383" s="3"/>
      <c r="P383" s="3"/>
      <c r="Q383" s="3"/>
      <c r="R383" s="3"/>
      <c r="S383" s="3"/>
      <c r="T383" s="923"/>
      <c r="U383" s="923"/>
      <c r="V383" s="923"/>
      <c r="W383" s="923"/>
      <c r="X383" s="923"/>
      <c r="Y383" s="923"/>
      <c r="Z383" s="923"/>
      <c r="AA383" s="923"/>
      <c r="AB383" s="923"/>
      <c r="AC383" s="923"/>
      <c r="AD383" s="923"/>
      <c r="AG383" s="489" t="s">
        <v>4050</v>
      </c>
      <c r="AL383" s="1334"/>
      <c r="AS383" s="489" t="s">
        <v>4476</v>
      </c>
      <c r="AT383" s="489">
        <v>3</v>
      </c>
      <c r="AU383" s="574"/>
      <c r="AV383" s="574"/>
      <c r="AW383" s="489"/>
      <c r="BH383" s="1299" t="s">
        <v>9329</v>
      </c>
      <c r="CN383" s="2">
        <v>8904</v>
      </c>
      <c r="CO383" s="489" t="str">
        <f t="shared" si="73"/>
        <v>KITC TOWELS</v>
      </c>
      <c r="CP383" s="489" t="str">
        <f t="shared" si="74"/>
        <v>KITC</v>
      </c>
      <c r="CQ383" s="489">
        <f t="shared" si="75"/>
        <v>800782</v>
      </c>
      <c r="CR383" s="489">
        <f t="shared" si="76"/>
        <v>42728.423547999933</v>
      </c>
      <c r="CS383" s="847">
        <f t="shared" si="84"/>
        <v>5.3358371626734784E-2</v>
      </c>
      <c r="CZ383" s="572"/>
      <c r="DA383" s="489"/>
      <c r="DB383" s="2">
        <v>8905</v>
      </c>
      <c r="DC383" s="2" t="s">
        <v>6242</v>
      </c>
      <c r="DD383" s="489"/>
      <c r="DT383" s="489">
        <f t="shared" si="77"/>
        <v>8904</v>
      </c>
      <c r="DU383" s="2" t="s">
        <v>6619</v>
      </c>
      <c r="DV383" s="2" t="s">
        <v>365</v>
      </c>
      <c r="DW383" s="2" t="s">
        <v>1692</v>
      </c>
    </row>
    <row r="384" spans="1:127">
      <c r="A384" s="1339"/>
      <c r="B384" s="1338"/>
      <c r="C384" s="909" t="str">
        <f t="shared" si="83"/>
        <v/>
      </c>
      <c r="D384" s="1278"/>
      <c r="E384" s="900"/>
      <c r="F384" s="900"/>
      <c r="H384" s="447"/>
      <c r="I384"/>
      <c r="J384"/>
      <c r="K384"/>
      <c r="L384"/>
      <c r="M384"/>
      <c r="N384"/>
      <c r="O384" s="3"/>
      <c r="P384" s="3"/>
      <c r="Q384" s="3"/>
      <c r="R384" s="3"/>
      <c r="S384" s="3"/>
      <c r="T384" s="923"/>
      <c r="U384" s="923"/>
      <c r="V384" s="923"/>
      <c r="W384" s="923"/>
      <c r="X384" s="923"/>
      <c r="Y384" s="923"/>
      <c r="Z384" s="923"/>
      <c r="AA384" s="923"/>
      <c r="AB384" s="923"/>
      <c r="AC384" s="923"/>
      <c r="AD384" s="923"/>
      <c r="AG384" s="489" t="s">
        <v>4050</v>
      </c>
      <c r="AL384" s="1334"/>
      <c r="AS384" s="489" t="s">
        <v>2974</v>
      </c>
      <c r="AT384" s="489">
        <v>3</v>
      </c>
      <c r="AU384" s="574"/>
      <c r="AV384" s="574"/>
      <c r="AW384" s="489"/>
      <c r="BH384" s="1296" t="s">
        <v>9330</v>
      </c>
      <c r="CN384" s="2">
        <v>8905</v>
      </c>
      <c r="CO384" s="489" t="str">
        <f t="shared" si="73"/>
        <v>KITCHEN ORGANIZATION</v>
      </c>
      <c r="CP384" s="489" t="str">
        <f t="shared" si="74"/>
        <v>HOUS</v>
      </c>
      <c r="CQ384" s="489">
        <f t="shared" si="75"/>
        <v>574415</v>
      </c>
      <c r="CR384" s="489">
        <f t="shared" si="76"/>
        <v>74066.697390999965</v>
      </c>
      <c r="CS384" s="847">
        <f t="shared" si="84"/>
        <v>0.12894283295352657</v>
      </c>
      <c r="CZ384" s="572"/>
      <c r="DA384" s="489"/>
      <c r="DB384" s="2">
        <v>8907</v>
      </c>
      <c r="DC384" s="2" t="s">
        <v>366</v>
      </c>
      <c r="DD384" s="489"/>
      <c r="DT384" s="489">
        <f t="shared" si="77"/>
        <v>8905</v>
      </c>
      <c r="DU384" s="2" t="s">
        <v>6620</v>
      </c>
      <c r="DV384" s="2" t="s">
        <v>6242</v>
      </c>
      <c r="DW384" s="2" t="s">
        <v>1635</v>
      </c>
    </row>
    <row r="385" spans="1:127">
      <c r="A385" s="1339"/>
      <c r="B385" s="1338"/>
      <c r="C385" s="909" t="str">
        <f t="shared" si="83"/>
        <v/>
      </c>
      <c r="D385" s="1278"/>
      <c r="E385" s="900"/>
      <c r="F385" s="900"/>
      <c r="H385" s="447"/>
      <c r="I385"/>
      <c r="J385"/>
      <c r="K385"/>
      <c r="L385"/>
      <c r="M385"/>
      <c r="N385"/>
      <c r="O385" s="3"/>
      <c r="P385" s="3"/>
      <c r="Q385" s="3"/>
      <c r="R385" s="3"/>
      <c r="S385" s="3"/>
      <c r="T385" s="923"/>
      <c r="U385" s="923"/>
      <c r="V385" s="923"/>
      <c r="W385" s="923"/>
      <c r="X385" s="923"/>
      <c r="Y385" s="923"/>
      <c r="Z385" s="923"/>
      <c r="AA385" s="923"/>
      <c r="AB385" s="923"/>
      <c r="AC385" s="923"/>
      <c r="AD385" s="923"/>
      <c r="AG385" s="489" t="s">
        <v>4050</v>
      </c>
      <c r="AL385" s="1334"/>
      <c r="AS385" s="489" t="s">
        <v>4479</v>
      </c>
      <c r="AT385" s="489">
        <v>3</v>
      </c>
      <c r="AU385" s="574"/>
      <c r="AV385" s="574"/>
      <c r="AW385" s="489"/>
      <c r="BH385" s="1299" t="s">
        <v>9331</v>
      </c>
      <c r="CN385" s="2">
        <v>8907</v>
      </c>
      <c r="CO385" s="489" t="str">
        <f t="shared" si="73"/>
        <v>LAUNDRY</v>
      </c>
      <c r="CP385" s="489" t="str">
        <f t="shared" si="74"/>
        <v>CSHP</v>
      </c>
      <c r="CQ385" s="489">
        <f t="shared" si="75"/>
        <v>189668</v>
      </c>
      <c r="CR385" s="489">
        <f t="shared" si="76"/>
        <v>54896.447519999994</v>
      </c>
      <c r="CS385" s="847">
        <f t="shared" si="84"/>
        <v>0.28943441972288414</v>
      </c>
      <c r="CZ385" s="572"/>
      <c r="DA385" s="489"/>
      <c r="DB385" s="2">
        <v>8909</v>
      </c>
      <c r="DC385" s="2" t="s">
        <v>367</v>
      </c>
      <c r="DD385" s="489"/>
      <c r="DT385" s="489">
        <f t="shared" si="77"/>
        <v>8907</v>
      </c>
      <c r="DU385" s="2" t="s">
        <v>6791</v>
      </c>
      <c r="DV385" s="2" t="s">
        <v>366</v>
      </c>
      <c r="DW385" s="2" t="s">
        <v>1649</v>
      </c>
    </row>
    <row r="386" spans="1:127">
      <c r="A386" s="1339"/>
      <c r="B386" s="1338"/>
      <c r="C386" s="909" t="str">
        <f t="shared" si="83"/>
        <v/>
      </c>
      <c r="D386" s="1278"/>
      <c r="E386" s="900"/>
      <c r="F386" s="900"/>
      <c r="H386" s="447"/>
      <c r="I386"/>
      <c r="J386"/>
      <c r="K386"/>
      <c r="L386"/>
      <c r="M386"/>
      <c r="N386"/>
      <c r="O386" s="3"/>
      <c r="P386" s="3"/>
      <c r="Q386" s="3"/>
      <c r="R386" s="3"/>
      <c r="S386" s="3"/>
      <c r="T386" s="923"/>
      <c r="U386" s="923"/>
      <c r="V386" s="923"/>
      <c r="W386" s="923"/>
      <c r="X386" s="923"/>
      <c r="Y386" s="923"/>
      <c r="Z386" s="923"/>
      <c r="AA386" s="923"/>
      <c r="AB386" s="923"/>
      <c r="AC386" s="923"/>
      <c r="AD386" s="923"/>
      <c r="AG386" s="489" t="s">
        <v>4050</v>
      </c>
      <c r="AL386" s="1334"/>
      <c r="AS386" s="489" t="s">
        <v>2996</v>
      </c>
      <c r="AT386" s="489">
        <v>3</v>
      </c>
      <c r="AU386" s="574"/>
      <c r="AV386" s="574"/>
      <c r="AW386" s="489"/>
      <c r="BH386" s="1296" t="s">
        <v>9044</v>
      </c>
      <c r="CN386" s="2">
        <v>8909</v>
      </c>
      <c r="CO386" s="489" t="str">
        <f t="shared" si="73"/>
        <v>XMAS KITCHEN</v>
      </c>
      <c r="CP386" s="489" t="str">
        <f t="shared" si="74"/>
        <v>XTEX</v>
      </c>
      <c r="CQ386" s="489">
        <f t="shared" si="75"/>
        <v>253640</v>
      </c>
      <c r="CR386" s="489">
        <f t="shared" si="76"/>
        <v>14344.318763000005</v>
      </c>
      <c r="CS386" s="847">
        <f t="shared" si="84"/>
        <v>5.6553850981706372E-2</v>
      </c>
      <c r="CZ386" s="572"/>
      <c r="DA386" s="489"/>
      <c r="DB386" s="2">
        <v>8912</v>
      </c>
      <c r="DC386" s="2" t="s">
        <v>368</v>
      </c>
      <c r="DD386" s="489"/>
      <c r="DT386" s="489">
        <f t="shared" si="77"/>
        <v>8909</v>
      </c>
      <c r="DU386" s="2" t="s">
        <v>6621</v>
      </c>
      <c r="DV386" s="2" t="s">
        <v>367</v>
      </c>
      <c r="DW386" s="2" t="s">
        <v>1688</v>
      </c>
    </row>
    <row r="387" spans="1:127">
      <c r="A387" s="1339"/>
      <c r="B387" s="1338"/>
      <c r="C387" s="909" t="str">
        <f t="shared" si="83"/>
        <v/>
      </c>
      <c r="D387" s="1278"/>
      <c r="E387" s="900"/>
      <c r="F387" s="900"/>
      <c r="H387" s="447"/>
      <c r="I387"/>
      <c r="J387"/>
      <c r="K387"/>
      <c r="L387"/>
      <c r="M387"/>
      <c r="N387"/>
      <c r="O387" s="3"/>
      <c r="P387" s="3"/>
      <c r="Q387" s="3"/>
      <c r="R387" s="3"/>
      <c r="S387" s="3"/>
      <c r="T387" s="923"/>
      <c r="U387" s="923"/>
      <c r="V387" s="923"/>
      <c r="W387" s="923"/>
      <c r="X387" s="923"/>
      <c r="Y387" s="923"/>
      <c r="Z387" s="923"/>
      <c r="AA387" s="923"/>
      <c r="AB387" s="923"/>
      <c r="AC387" s="923"/>
      <c r="AD387" s="923"/>
      <c r="AG387" s="489" t="s">
        <v>4050</v>
      </c>
      <c r="AL387" s="1334"/>
      <c r="AS387" s="489" t="s">
        <v>4489</v>
      </c>
      <c r="AT387" s="489">
        <v>3</v>
      </c>
      <c r="AU387" s="574"/>
      <c r="AV387" s="574"/>
      <c r="AW387" s="489"/>
      <c r="BH387" s="1299" t="s">
        <v>5685</v>
      </c>
      <c r="CN387" s="2">
        <v>8912</v>
      </c>
      <c r="CO387" s="489" t="str">
        <f t="shared" si="73"/>
        <v>HALLOWEEN KITCHEN</v>
      </c>
      <c r="CP387" s="489" t="str">
        <f t="shared" si="74"/>
        <v>KITC</v>
      </c>
      <c r="CQ387" s="489">
        <f t="shared" si="75"/>
        <v>21096</v>
      </c>
      <c r="CR387" s="489">
        <f t="shared" si="76"/>
        <v>1004.959926</v>
      </c>
      <c r="CS387" s="847">
        <f t="shared" si="84"/>
        <v>4.7637463310580205E-2</v>
      </c>
      <c r="CZ387" s="572"/>
      <c r="DA387" s="489"/>
      <c r="DB387" s="2">
        <v>8913</v>
      </c>
      <c r="DC387" s="2" t="s">
        <v>369</v>
      </c>
      <c r="DD387" s="489"/>
      <c r="DT387" s="489">
        <f t="shared" si="77"/>
        <v>8912</v>
      </c>
      <c r="DU387" s="2" t="s">
        <v>6622</v>
      </c>
      <c r="DV387" s="2" t="s">
        <v>368</v>
      </c>
      <c r="DW387" s="2" t="s">
        <v>1692</v>
      </c>
    </row>
    <row r="388" spans="1:127">
      <c r="A388" s="1339"/>
      <c r="B388" s="1338"/>
      <c r="C388" s="909" t="str">
        <f t="shared" si="83"/>
        <v/>
      </c>
      <c r="D388" s="1278"/>
      <c r="E388" s="900"/>
      <c r="F388" s="900"/>
      <c r="H388" s="447"/>
      <c r="I388"/>
      <c r="J388"/>
      <c r="K388"/>
      <c r="L388"/>
      <c r="M388"/>
      <c r="N388"/>
      <c r="O388" s="3"/>
      <c r="P388" s="3"/>
      <c r="Q388" s="3"/>
      <c r="R388" s="3"/>
      <c r="S388" s="3"/>
      <c r="T388" s="923"/>
      <c r="U388" s="923"/>
      <c r="V388" s="923"/>
      <c r="W388" s="923"/>
      <c r="X388" s="923"/>
      <c r="Y388" s="923"/>
      <c r="Z388" s="923"/>
      <c r="AA388" s="923"/>
      <c r="AB388" s="923"/>
      <c r="AC388" s="923"/>
      <c r="AD388" s="923"/>
      <c r="AG388" s="489" t="s">
        <v>4050</v>
      </c>
      <c r="AL388" s="1334"/>
      <c r="AS388" s="489" t="s">
        <v>5949</v>
      </c>
      <c r="AT388" s="489">
        <v>3</v>
      </c>
      <c r="AU388" s="574"/>
      <c r="AV388" s="574"/>
      <c r="AW388" s="489"/>
      <c r="BH388" s="1296" t="s">
        <v>5686</v>
      </c>
      <c r="CN388" s="2">
        <v>8913</v>
      </c>
      <c r="CO388" s="489" t="str">
        <f t="shared" si="73"/>
        <v>KITC DISHCLOTHS</v>
      </c>
      <c r="CP388" s="489" t="str">
        <f t="shared" si="74"/>
        <v>KITC</v>
      </c>
      <c r="CQ388" s="489">
        <f t="shared" si="75"/>
        <v>259042</v>
      </c>
      <c r="CR388" s="489">
        <f t="shared" si="76"/>
        <v>13577.420335999981</v>
      </c>
      <c r="CS388" s="847">
        <f t="shared" si="84"/>
        <v>5.2413972776615303E-2</v>
      </c>
      <c r="CZ388" s="572"/>
      <c r="DA388" s="489"/>
      <c r="DB388" s="2">
        <v>8914</v>
      </c>
      <c r="DC388" s="2" t="s">
        <v>370</v>
      </c>
      <c r="DD388" s="489"/>
      <c r="DT388" s="489">
        <f t="shared" si="77"/>
        <v>8913</v>
      </c>
      <c r="DU388" s="2" t="s">
        <v>6623</v>
      </c>
      <c r="DV388" s="2" t="s">
        <v>369</v>
      </c>
      <c r="DW388" s="2" t="s">
        <v>1692</v>
      </c>
    </row>
    <row r="389" spans="1:127">
      <c r="A389" s="1339"/>
      <c r="B389" s="1338"/>
      <c r="C389" s="909" t="str">
        <f t="shared" si="83"/>
        <v/>
      </c>
      <c r="D389" s="1278"/>
      <c r="E389" s="900"/>
      <c r="F389" s="900"/>
      <c r="H389" s="447"/>
      <c r="I389"/>
      <c r="J389"/>
      <c r="K389"/>
      <c r="L389"/>
      <c r="M389"/>
      <c r="N389"/>
      <c r="O389" s="3"/>
      <c r="P389" s="3"/>
      <c r="Q389" s="3"/>
      <c r="R389" s="3"/>
      <c r="S389" s="3"/>
      <c r="T389" s="923"/>
      <c r="U389" s="923"/>
      <c r="V389" s="923"/>
      <c r="W389" s="923"/>
      <c r="X389" s="923"/>
      <c r="Y389" s="923"/>
      <c r="Z389" s="923"/>
      <c r="AA389" s="923"/>
      <c r="AB389" s="923"/>
      <c r="AC389" s="923"/>
      <c r="AD389" s="923"/>
      <c r="AG389" s="489" t="s">
        <v>4050</v>
      </c>
      <c r="AL389" s="1334"/>
      <c r="AS389" s="489" t="s">
        <v>4494</v>
      </c>
      <c r="AT389" s="489">
        <v>3</v>
      </c>
      <c r="AU389" s="574"/>
      <c r="AV389" s="574"/>
      <c r="AW389" s="489"/>
      <c r="BH389" s="1299" t="s">
        <v>5687</v>
      </c>
      <c r="CN389" s="2">
        <v>8914</v>
      </c>
      <c r="CO389" s="489" t="str">
        <f t="shared" si="73"/>
        <v>HARVEST KITCHEN</v>
      </c>
      <c r="CP389" s="489" t="str">
        <f t="shared" si="74"/>
        <v>KITC</v>
      </c>
      <c r="CQ389" s="489">
        <f t="shared" si="75"/>
        <v>80693</v>
      </c>
      <c r="CR389" s="489">
        <f t="shared" si="76"/>
        <v>3763.5180219999988</v>
      </c>
      <c r="CS389" s="847">
        <f t="shared" si="84"/>
        <v>4.6639956650514902E-2</v>
      </c>
      <c r="CZ389" s="572"/>
      <c r="DA389" s="489"/>
      <c r="DB389" s="2">
        <v>8915</v>
      </c>
      <c r="DC389" s="2" t="s">
        <v>6243</v>
      </c>
      <c r="DD389" s="489"/>
      <c r="DT389" s="489">
        <f t="shared" si="77"/>
        <v>8914</v>
      </c>
      <c r="DU389" s="2" t="s">
        <v>6624</v>
      </c>
      <c r="DV389" s="2" t="s">
        <v>370</v>
      </c>
      <c r="DW389" s="2" t="s">
        <v>1692</v>
      </c>
    </row>
    <row r="390" spans="1:127">
      <c r="A390" s="1339"/>
      <c r="B390" s="1338"/>
      <c r="C390" s="909" t="str">
        <f t="shared" si="83"/>
        <v/>
      </c>
      <c r="D390" s="1278"/>
      <c r="E390" s="900"/>
      <c r="F390" s="900"/>
      <c r="H390" s="447"/>
      <c r="I390"/>
      <c r="J390"/>
      <c r="K390"/>
      <c r="L390"/>
      <c r="M390"/>
      <c r="N390"/>
      <c r="O390" s="3"/>
      <c r="P390" s="3"/>
      <c r="Q390" s="3"/>
      <c r="R390" s="3"/>
      <c r="S390" s="3"/>
      <c r="T390" s="923"/>
      <c r="U390" s="923"/>
      <c r="V390" s="923"/>
      <c r="W390" s="923"/>
      <c r="X390" s="923"/>
      <c r="Y390" s="923"/>
      <c r="Z390" s="923"/>
      <c r="AA390" s="923"/>
      <c r="AB390" s="923"/>
      <c r="AC390" s="923"/>
      <c r="AD390" s="923"/>
      <c r="AG390" s="489" t="s">
        <v>4050</v>
      </c>
      <c r="AL390" s="1334"/>
      <c r="AS390" s="489" t="s">
        <v>3025</v>
      </c>
      <c r="AT390" s="489">
        <v>3</v>
      </c>
      <c r="AU390" s="574"/>
      <c r="AV390" s="574"/>
      <c r="AW390" s="489"/>
      <c r="BH390" s="1296" t="s">
        <v>5688</v>
      </c>
      <c r="CN390" s="2">
        <v>8915</v>
      </c>
      <c r="CO390" s="489" t="str">
        <f t="shared" ref="CO390:CO402" si="85">IFERROR(VLOOKUP($CN390,catfam,3,0),"")</f>
        <v>DRYING MATS/APRONS</v>
      </c>
      <c r="CP390" s="489" t="str">
        <f t="shared" ref="CP390:CP402" si="86">IFERROR(VLOOKUP($CN390,catfam,4,0),"")</f>
        <v>KITC</v>
      </c>
      <c r="CQ390" s="489">
        <f t="shared" ref="CQ390:CQ402" si="87">IFERROR(VLOOKUP($CN390,febcube,3,0),"")</f>
        <v>204067</v>
      </c>
      <c r="CR390" s="489">
        <f t="shared" ref="CR390:CR402" si="88">IFERROR(VLOOKUP($CN390,febcube,4,0),"")</f>
        <v>17489.425866999998</v>
      </c>
      <c r="CS390" s="847">
        <f t="shared" si="84"/>
        <v>8.5704331748886392E-2</v>
      </c>
      <c r="CZ390" s="572"/>
      <c r="DA390" s="489"/>
      <c r="DB390" s="2">
        <v>8949</v>
      </c>
      <c r="DC390" s="2" t="s">
        <v>6244</v>
      </c>
      <c r="DD390" s="489"/>
      <c r="DT390" s="489">
        <f t="shared" ref="DT390:DT402" si="89">DU390+0</f>
        <v>8915</v>
      </c>
      <c r="DU390" s="2" t="s">
        <v>6625</v>
      </c>
      <c r="DV390" s="2" t="s">
        <v>6243</v>
      </c>
      <c r="DW390" s="2" t="s">
        <v>1692</v>
      </c>
    </row>
    <row r="391" spans="1:127">
      <c r="A391" s="1339"/>
      <c r="B391" s="1338"/>
      <c r="C391" s="909" t="str">
        <f t="shared" si="83"/>
        <v/>
      </c>
      <c r="D391" s="1278"/>
      <c r="E391" s="900"/>
      <c r="F391" s="900"/>
      <c r="H391" s="447"/>
      <c r="I391"/>
      <c r="J391"/>
      <c r="K391"/>
      <c r="L391"/>
      <c r="M391"/>
      <c r="N391"/>
      <c r="O391" s="3"/>
      <c r="P391" s="3"/>
      <c r="Q391" s="3"/>
      <c r="R391" s="3"/>
      <c r="S391" s="3"/>
      <c r="T391" s="923"/>
      <c r="U391" s="923"/>
      <c r="V391" s="923"/>
      <c r="W391" s="923"/>
      <c r="X391" s="923"/>
      <c r="Y391" s="923"/>
      <c r="Z391" s="923"/>
      <c r="AA391" s="923"/>
      <c r="AB391" s="923"/>
      <c r="AC391" s="923"/>
      <c r="AD391" s="923"/>
      <c r="AG391" s="489" t="s">
        <v>4050</v>
      </c>
      <c r="AL391" s="1334"/>
      <c r="AS391" s="489" t="s">
        <v>4495</v>
      </c>
      <c r="AT391" s="489">
        <v>3</v>
      </c>
      <c r="AU391" s="574"/>
      <c r="AV391" s="574"/>
      <c r="AW391" s="489"/>
      <c r="BH391" s="1299" t="s">
        <v>5689</v>
      </c>
      <c r="CN391" s="2">
        <v>8949</v>
      </c>
      <c r="CO391" s="489" t="str">
        <f t="shared" si="85"/>
        <v>MATTRESS PADS TWIN</v>
      </c>
      <c r="CP391" s="489" t="str">
        <f t="shared" si="86"/>
        <v>BBED</v>
      </c>
      <c r="CQ391" s="489">
        <f t="shared" si="87"/>
        <v>57264</v>
      </c>
      <c r="CR391" s="489">
        <f t="shared" si="88"/>
        <v>120822.14058999997</v>
      </c>
      <c r="CS391" s="847">
        <f t="shared" si="84"/>
        <v>2.1099144417085771</v>
      </c>
      <c r="CZ391" s="572"/>
      <c r="DA391" s="489"/>
      <c r="DB391" s="2">
        <v>8950</v>
      </c>
      <c r="DC391" s="2" t="s">
        <v>371</v>
      </c>
      <c r="DD391" s="489"/>
      <c r="DT391" s="489">
        <f t="shared" si="89"/>
        <v>8949</v>
      </c>
      <c r="DU391" s="2" t="s">
        <v>6626</v>
      </c>
      <c r="DV391" s="2" t="s">
        <v>6244</v>
      </c>
      <c r="DW391" s="2" t="s">
        <v>1693</v>
      </c>
    </row>
    <row r="392" spans="1:127">
      <c r="A392" s="1339"/>
      <c r="B392" s="1338"/>
      <c r="C392" s="909" t="str">
        <f t="shared" si="83"/>
        <v/>
      </c>
      <c r="D392" s="1278"/>
      <c r="E392" s="900"/>
      <c r="F392" s="900"/>
      <c r="H392" s="447"/>
      <c r="I392"/>
      <c r="J392"/>
      <c r="K392"/>
      <c r="L392"/>
      <c r="M392"/>
      <c r="N392"/>
      <c r="O392" s="3"/>
      <c r="P392" s="3"/>
      <c r="Q392" s="3"/>
      <c r="R392" s="3"/>
      <c r="S392" s="3"/>
      <c r="T392" s="923"/>
      <c r="U392" s="923"/>
      <c r="V392" s="923"/>
      <c r="W392" s="923"/>
      <c r="X392" s="923"/>
      <c r="Y392" s="923"/>
      <c r="Z392" s="923"/>
      <c r="AA392" s="923"/>
      <c r="AB392" s="923"/>
      <c r="AC392" s="923"/>
      <c r="AD392" s="923"/>
      <c r="AG392" s="489" t="s">
        <v>4050</v>
      </c>
      <c r="AL392" s="1334"/>
      <c r="AS392" s="489" t="s">
        <v>4496</v>
      </c>
      <c r="AT392" s="489">
        <v>3</v>
      </c>
      <c r="AU392" s="574"/>
      <c r="AV392" s="574"/>
      <c r="AW392" s="489"/>
      <c r="BH392" s="1296" t="s">
        <v>5690</v>
      </c>
      <c r="CN392" s="2">
        <v>8950</v>
      </c>
      <c r="CO392" s="489" t="str">
        <f t="shared" si="85"/>
        <v>MATTRESS PADS QUEEN</v>
      </c>
      <c r="CP392" s="489" t="str">
        <f t="shared" si="86"/>
        <v>BBED</v>
      </c>
      <c r="CQ392" s="489">
        <f t="shared" si="87"/>
        <v>149820</v>
      </c>
      <c r="CR392" s="489">
        <f t="shared" si="88"/>
        <v>253396.1504999999</v>
      </c>
      <c r="CS392" s="847">
        <f t="shared" si="84"/>
        <v>1.6913372747296749</v>
      </c>
      <c r="CZ392" s="572"/>
      <c r="DA392" s="489"/>
      <c r="DB392" s="2">
        <v>8951</v>
      </c>
      <c r="DC392" s="2" t="s">
        <v>6652</v>
      </c>
      <c r="DD392" s="489"/>
      <c r="DT392" s="489">
        <f t="shared" si="89"/>
        <v>8950</v>
      </c>
      <c r="DU392" s="2" t="s">
        <v>6627</v>
      </c>
      <c r="DV392" s="2" t="s">
        <v>371</v>
      </c>
      <c r="DW392" s="2" t="s">
        <v>1693</v>
      </c>
    </row>
    <row r="393" spans="1:127">
      <c r="A393" s="1339"/>
      <c r="B393" s="1338"/>
      <c r="C393" s="909" t="str">
        <f t="shared" si="83"/>
        <v/>
      </c>
      <c r="D393" s="1278"/>
      <c r="E393" s="900"/>
      <c r="F393" s="900"/>
      <c r="H393" s="447"/>
      <c r="I393"/>
      <c r="J393"/>
      <c r="K393"/>
      <c r="L393"/>
      <c r="M393"/>
      <c r="N393"/>
      <c r="O393" s="3"/>
      <c r="P393" s="3"/>
      <c r="Q393" s="3"/>
      <c r="R393" s="3"/>
      <c r="S393" s="3"/>
      <c r="T393" s="923"/>
      <c r="U393" s="923"/>
      <c r="V393" s="923"/>
      <c r="W393" s="923"/>
      <c r="X393" s="923"/>
      <c r="Y393" s="923"/>
      <c r="Z393" s="923"/>
      <c r="AA393" s="923"/>
      <c r="AB393" s="923"/>
      <c r="AC393" s="923"/>
      <c r="AD393" s="923"/>
      <c r="AG393" s="489" t="s">
        <v>4050</v>
      </c>
      <c r="AL393" s="1334"/>
      <c r="AS393" s="489" t="s">
        <v>3034</v>
      </c>
      <c r="AT393" s="489">
        <v>3</v>
      </c>
      <c r="AU393" s="574"/>
      <c r="AV393" s="574"/>
      <c r="AW393" s="489"/>
      <c r="BH393" s="1299" t="s">
        <v>5691</v>
      </c>
      <c r="CN393" s="2">
        <v>8951</v>
      </c>
      <c r="CO393" s="489" t="str">
        <f t="shared" si="85"/>
        <v>NP NAPKIN RINGS</v>
      </c>
      <c r="CP393" s="489" t="str">
        <f t="shared" si="86"/>
        <v>TABL</v>
      </c>
      <c r="CQ393" s="489" t="str">
        <f t="shared" si="87"/>
        <v/>
      </c>
      <c r="CR393" s="489" t="str">
        <f t="shared" si="88"/>
        <v/>
      </c>
      <c r="CS393" s="848">
        <v>0.04</v>
      </c>
      <c r="CZ393" s="572"/>
      <c r="DA393" s="489"/>
      <c r="DB393" s="2">
        <v>8952</v>
      </c>
      <c r="DC393" s="2" t="s">
        <v>373</v>
      </c>
      <c r="DD393" s="489"/>
      <c r="DT393" s="489">
        <f t="shared" si="89"/>
        <v>8951</v>
      </c>
      <c r="DU393" s="2" t="s">
        <v>6628</v>
      </c>
      <c r="DV393" s="2" t="s">
        <v>6652</v>
      </c>
      <c r="DW393" s="2" t="s">
        <v>1689</v>
      </c>
    </row>
    <row r="394" spans="1:127">
      <c r="A394" s="1339"/>
      <c r="B394" s="1338"/>
      <c r="C394" s="909" t="str">
        <f t="shared" si="83"/>
        <v/>
      </c>
      <c r="D394" s="1278"/>
      <c r="E394" s="900"/>
      <c r="F394" s="900"/>
      <c r="H394" s="447"/>
      <c r="I394"/>
      <c r="J394"/>
      <c r="K394"/>
      <c r="L394"/>
      <c r="M394"/>
      <c r="N394"/>
      <c r="O394" s="3"/>
      <c r="P394" s="3"/>
      <c r="Q394" s="3"/>
      <c r="R394" s="3"/>
      <c r="S394" s="3"/>
      <c r="T394" s="923"/>
      <c r="U394" s="923"/>
      <c r="V394" s="923"/>
      <c r="W394" s="923"/>
      <c r="X394" s="923"/>
      <c r="Y394" s="923"/>
      <c r="Z394" s="923"/>
      <c r="AA394" s="923"/>
      <c r="AB394" s="923"/>
      <c r="AC394" s="923"/>
      <c r="AD394" s="923"/>
      <c r="AG394" s="489" t="s">
        <v>4050</v>
      </c>
      <c r="AL394" s="1334"/>
      <c r="AS394" s="489" t="s">
        <v>3045</v>
      </c>
      <c r="AT394" s="489">
        <v>3</v>
      </c>
      <c r="AU394" s="574"/>
      <c r="AV394" s="574"/>
      <c r="AW394" s="489"/>
      <c r="BH394" s="1296" t="s">
        <v>8390</v>
      </c>
      <c r="CN394" s="2">
        <v>8952</v>
      </c>
      <c r="CO394" s="489" t="str">
        <f t="shared" si="85"/>
        <v>MATTRESS PADS KG/CK</v>
      </c>
      <c r="CP394" s="489" t="str">
        <f t="shared" si="86"/>
        <v>BBED</v>
      </c>
      <c r="CQ394" s="489">
        <f t="shared" si="87"/>
        <v>93092</v>
      </c>
      <c r="CR394" s="489">
        <f t="shared" si="88"/>
        <v>231604.68095200002</v>
      </c>
      <c r="CS394" s="847">
        <f t="shared" ref="CS394:CS402" si="90">IFERROR(VLOOKUP($CN394,febcube,5,0),DL$3)</f>
        <v>2.487911753448202</v>
      </c>
      <c r="CZ394" s="572"/>
      <c r="DA394" s="489"/>
      <c r="DB394" s="2">
        <v>8957</v>
      </c>
      <c r="DC394" s="2" t="s">
        <v>374</v>
      </c>
      <c r="DD394" s="489"/>
      <c r="DT394" s="489">
        <f t="shared" si="89"/>
        <v>8952</v>
      </c>
      <c r="DU394" s="2" t="s">
        <v>6629</v>
      </c>
      <c r="DV394" s="2" t="s">
        <v>373</v>
      </c>
      <c r="DW394" s="2" t="s">
        <v>1693</v>
      </c>
    </row>
    <row r="395" spans="1:127">
      <c r="A395" s="1339"/>
      <c r="B395" s="1338"/>
      <c r="C395" s="909" t="str">
        <f t="shared" si="83"/>
        <v/>
      </c>
      <c r="D395" s="1278"/>
      <c r="E395" s="900"/>
      <c r="F395" s="900"/>
      <c r="H395" s="447"/>
      <c r="I395"/>
      <c r="J395"/>
      <c r="K395"/>
      <c r="L395"/>
      <c r="M395"/>
      <c r="N395"/>
      <c r="O395" s="3"/>
      <c r="P395" s="3"/>
      <c r="Q395" s="3"/>
      <c r="R395" s="3"/>
      <c r="S395" s="3"/>
      <c r="T395" s="923"/>
      <c r="U395" s="923"/>
      <c r="V395" s="923"/>
      <c r="W395" s="923"/>
      <c r="X395" s="923"/>
      <c r="Y395" s="923"/>
      <c r="Z395" s="923"/>
      <c r="AA395" s="923"/>
      <c r="AB395" s="923"/>
      <c r="AC395" s="923"/>
      <c r="AD395" s="923"/>
      <c r="AG395" s="489" t="s">
        <v>4050</v>
      </c>
      <c r="AL395" s="1334"/>
      <c r="AS395" s="489" t="s">
        <v>3047</v>
      </c>
      <c r="AT395" s="489">
        <v>3</v>
      </c>
      <c r="AU395" s="574"/>
      <c r="AV395" s="574"/>
      <c r="AW395" s="489"/>
      <c r="BH395" s="1299" t="s">
        <v>5692</v>
      </c>
      <c r="CN395" s="2">
        <v>8957</v>
      </c>
      <c r="CO395" s="489" t="str">
        <f t="shared" si="85"/>
        <v>FOAM PADS</v>
      </c>
      <c r="CP395" s="489" t="str">
        <f t="shared" si="86"/>
        <v>BBED</v>
      </c>
      <c r="CQ395" s="489">
        <f t="shared" si="87"/>
        <v>51302</v>
      </c>
      <c r="CR395" s="489">
        <f t="shared" si="88"/>
        <v>479891.80820599996</v>
      </c>
      <c r="CS395" s="847">
        <f t="shared" si="90"/>
        <v>9.3542514562005366</v>
      </c>
      <c r="CZ395" s="572"/>
      <c r="DA395" s="489"/>
      <c r="DB395" s="2">
        <v>8959</v>
      </c>
      <c r="DC395" s="2" t="s">
        <v>375</v>
      </c>
      <c r="DD395" s="489"/>
      <c r="DT395" s="489">
        <f t="shared" si="89"/>
        <v>8957</v>
      </c>
      <c r="DU395" s="2" t="s">
        <v>6630</v>
      </c>
      <c r="DV395" s="2" t="s">
        <v>374</v>
      </c>
      <c r="DW395" s="2" t="s">
        <v>1693</v>
      </c>
    </row>
    <row r="396" spans="1:127">
      <c r="A396" s="1339"/>
      <c r="B396" s="1338"/>
      <c r="C396" s="909" t="str">
        <f t="shared" si="83"/>
        <v/>
      </c>
      <c r="D396" s="1278"/>
      <c r="E396" s="900"/>
      <c r="F396" s="900"/>
      <c r="H396" s="447"/>
      <c r="I396"/>
      <c r="J396"/>
      <c r="K396"/>
      <c r="L396"/>
      <c r="M396"/>
      <c r="N396"/>
      <c r="O396" s="3"/>
      <c r="P396" s="3"/>
      <c r="Q396" s="3"/>
      <c r="R396" s="3"/>
      <c r="S396" s="3"/>
      <c r="T396" s="923"/>
      <c r="U396" s="923"/>
      <c r="V396" s="923"/>
      <c r="W396" s="923"/>
      <c r="X396" s="923"/>
      <c r="Y396" s="923"/>
      <c r="Z396" s="923"/>
      <c r="AA396" s="923"/>
      <c r="AB396" s="923"/>
      <c r="AC396" s="923"/>
      <c r="AD396" s="923"/>
      <c r="AG396" s="489" t="s">
        <v>4050</v>
      </c>
      <c r="AL396" s="1334"/>
      <c r="AS396" s="489" t="s">
        <v>5950</v>
      </c>
      <c r="AT396" s="489">
        <v>3</v>
      </c>
      <c r="AU396" s="574"/>
      <c r="AV396" s="574"/>
      <c r="AW396" s="489"/>
      <c r="BH396" s="1296" t="s">
        <v>9045</v>
      </c>
      <c r="CN396" s="2">
        <v>8959</v>
      </c>
      <c r="CO396" s="489" t="str">
        <f t="shared" si="85"/>
        <v>BASIC BED SKIRTS</v>
      </c>
      <c r="CP396" s="489" t="str">
        <f t="shared" si="86"/>
        <v>BBED</v>
      </c>
      <c r="CQ396" s="489">
        <f t="shared" si="87"/>
        <v>199998</v>
      </c>
      <c r="CR396" s="489">
        <f t="shared" si="88"/>
        <v>23414.284218000001</v>
      </c>
      <c r="CS396" s="847">
        <f t="shared" si="90"/>
        <v>0.11707259181591816</v>
      </c>
      <c r="CZ396" s="572"/>
      <c r="DA396" s="489"/>
      <c r="DB396" s="2">
        <v>8964</v>
      </c>
      <c r="DC396" s="2" t="s">
        <v>376</v>
      </c>
      <c r="DD396" s="489"/>
      <c r="DT396" s="489">
        <f t="shared" si="89"/>
        <v>8959</v>
      </c>
      <c r="DU396" s="2" t="s">
        <v>6631</v>
      </c>
      <c r="DV396" s="2" t="s">
        <v>375</v>
      </c>
      <c r="DW396" s="2" t="s">
        <v>1693</v>
      </c>
    </row>
    <row r="397" spans="1:127">
      <c r="A397" s="1339"/>
      <c r="B397" s="1338"/>
      <c r="C397" s="909" t="str">
        <f t="shared" si="83"/>
        <v/>
      </c>
      <c r="D397" s="1278"/>
      <c r="E397" s="900"/>
      <c r="F397" s="900"/>
      <c r="H397" s="447"/>
      <c r="I397"/>
      <c r="J397"/>
      <c r="K397"/>
      <c r="L397"/>
      <c r="M397"/>
      <c r="N397"/>
      <c r="O397" s="3"/>
      <c r="P397" s="3"/>
      <c r="Q397" s="3"/>
      <c r="R397" s="3"/>
      <c r="S397" s="3"/>
      <c r="T397" s="923"/>
      <c r="U397" s="923"/>
      <c r="V397" s="923"/>
      <c r="W397" s="923"/>
      <c r="X397" s="923"/>
      <c r="Y397" s="923"/>
      <c r="Z397" s="923"/>
      <c r="AA397" s="923"/>
      <c r="AB397" s="923"/>
      <c r="AC397" s="923"/>
      <c r="AD397" s="923"/>
      <c r="AG397" s="489" t="s">
        <v>4050</v>
      </c>
      <c r="AL397" s="1334"/>
      <c r="AS397" s="489" t="s">
        <v>3052</v>
      </c>
      <c r="AT397" s="489">
        <v>3</v>
      </c>
      <c r="AU397" s="574"/>
      <c r="AV397" s="574"/>
      <c r="AW397" s="489"/>
      <c r="BH397" s="1299" t="s">
        <v>9332</v>
      </c>
      <c r="CN397" s="2">
        <v>8964</v>
      </c>
      <c r="CO397" s="489" t="str">
        <f t="shared" si="85"/>
        <v>BASIC PILLOW SHAM</v>
      </c>
      <c r="CP397" s="489" t="str">
        <f t="shared" si="86"/>
        <v>BBED</v>
      </c>
      <c r="CQ397" s="489">
        <f t="shared" si="87"/>
        <v>10672</v>
      </c>
      <c r="CR397" s="489">
        <f t="shared" si="88"/>
        <v>613.35788000000014</v>
      </c>
      <c r="CS397" s="847">
        <f t="shared" si="90"/>
        <v>5.7473564467766129E-2</v>
      </c>
      <c r="CZ397" s="572"/>
      <c r="DA397" s="489"/>
      <c r="DB397" s="2">
        <v>8969</v>
      </c>
      <c r="DC397" s="2" t="s">
        <v>6704</v>
      </c>
      <c r="DD397" s="489"/>
      <c r="DT397" s="489">
        <f t="shared" si="89"/>
        <v>8964</v>
      </c>
      <c r="DU397" s="2" t="s">
        <v>6632</v>
      </c>
      <c r="DV397" s="2" t="s">
        <v>376</v>
      </c>
      <c r="DW397" s="2" t="s">
        <v>1693</v>
      </c>
    </row>
    <row r="398" spans="1:127">
      <c r="A398" s="1339"/>
      <c r="B398" s="1338"/>
      <c r="C398" s="909" t="str">
        <f t="shared" si="83"/>
        <v/>
      </c>
      <c r="D398" s="1278"/>
      <c r="E398" s="900"/>
      <c r="F398" s="900"/>
      <c r="H398" s="447"/>
      <c r="I398"/>
      <c r="J398"/>
      <c r="K398"/>
      <c r="L398"/>
      <c r="M398"/>
      <c r="N398"/>
      <c r="O398" s="3"/>
      <c r="P398" s="3"/>
      <c r="Q398" s="3"/>
      <c r="R398" s="3"/>
      <c r="S398" s="3"/>
      <c r="T398" s="923"/>
      <c r="U398" s="923"/>
      <c r="V398" s="923"/>
      <c r="W398" s="923"/>
      <c r="X398" s="923"/>
      <c r="Y398" s="923"/>
      <c r="Z398" s="923"/>
      <c r="AA398" s="923"/>
      <c r="AB398" s="923"/>
      <c r="AC398" s="923"/>
      <c r="AD398" s="923"/>
      <c r="AG398" s="489" t="s">
        <v>4050</v>
      </c>
      <c r="AL398" s="1334"/>
      <c r="AS398" s="489" t="s">
        <v>4504</v>
      </c>
      <c r="AT398" s="489">
        <v>3</v>
      </c>
      <c r="AU398" s="574"/>
      <c r="AV398" s="574"/>
      <c r="AW398" s="489"/>
      <c r="BH398" s="1296" t="s">
        <v>8391</v>
      </c>
      <c r="CN398" s="2">
        <v>8969</v>
      </c>
      <c r="CO398" s="489" t="str">
        <f t="shared" si="85"/>
        <v>MATTRESS PADS FULL</v>
      </c>
      <c r="CP398" s="489" t="str">
        <f t="shared" si="86"/>
        <v>BBED</v>
      </c>
      <c r="CQ398" s="489">
        <f t="shared" si="87"/>
        <v>56126</v>
      </c>
      <c r="CR398" s="489">
        <f t="shared" si="88"/>
        <v>122405.80917000001</v>
      </c>
      <c r="CS398" s="847">
        <f t="shared" si="90"/>
        <v>2.18091097120764</v>
      </c>
      <c r="CZ398" s="572"/>
      <c r="DA398" s="489"/>
      <c r="DB398" s="2">
        <v>8985</v>
      </c>
      <c r="DC398" s="2" t="s">
        <v>204</v>
      </c>
      <c r="DD398" s="489"/>
      <c r="DT398" s="489">
        <f t="shared" si="89"/>
        <v>8969</v>
      </c>
      <c r="DU398" s="2" t="s">
        <v>6703</v>
      </c>
      <c r="DV398" s="2" t="s">
        <v>6704</v>
      </c>
      <c r="DW398" s="2" t="s">
        <v>1693</v>
      </c>
    </row>
    <row r="399" spans="1:127">
      <c r="A399" s="1339"/>
      <c r="B399" s="1338"/>
      <c r="C399" s="909" t="str">
        <f t="shared" si="83"/>
        <v/>
      </c>
      <c r="D399" s="1278"/>
      <c r="E399" s="900"/>
      <c r="F399" s="900"/>
      <c r="H399" s="447"/>
      <c r="I399"/>
      <c r="J399"/>
      <c r="K399"/>
      <c r="L399"/>
      <c r="M399"/>
      <c r="N399"/>
      <c r="O399" s="3"/>
      <c r="P399" s="3"/>
      <c r="Q399" s="3"/>
      <c r="R399" s="3"/>
      <c r="S399" s="3"/>
      <c r="T399" s="923"/>
      <c r="U399" s="923"/>
      <c r="V399" s="923"/>
      <c r="W399" s="923"/>
      <c r="X399" s="923"/>
      <c r="Y399" s="923"/>
      <c r="Z399" s="923"/>
      <c r="AA399" s="923"/>
      <c r="AB399" s="923"/>
      <c r="AC399" s="923"/>
      <c r="AD399" s="923"/>
      <c r="AG399" s="489" t="s">
        <v>4050</v>
      </c>
      <c r="AL399" s="1334"/>
      <c r="AS399" s="489" t="s">
        <v>3053</v>
      </c>
      <c r="AT399" s="489">
        <v>3</v>
      </c>
      <c r="AU399" s="574"/>
      <c r="AV399" s="574"/>
      <c r="AW399" s="489"/>
      <c r="BH399" s="1299" t="s">
        <v>8392</v>
      </c>
      <c r="CN399" s="2">
        <v>8985</v>
      </c>
      <c r="CO399" s="489" t="str">
        <f t="shared" si="85"/>
        <v>STORAGE</v>
      </c>
      <c r="CP399" s="489" t="str">
        <f t="shared" si="86"/>
        <v>CSHP</v>
      </c>
      <c r="CQ399" s="489">
        <f t="shared" si="87"/>
        <v>100056</v>
      </c>
      <c r="CR399" s="489">
        <f t="shared" si="88"/>
        <v>33382.104188000027</v>
      </c>
      <c r="CS399" s="847">
        <f t="shared" si="90"/>
        <v>0.33363420672423472</v>
      </c>
      <c r="CZ399" s="572"/>
      <c r="DA399" s="489"/>
      <c r="DB399" s="2">
        <v>8989</v>
      </c>
      <c r="DC399" s="2" t="s">
        <v>377</v>
      </c>
      <c r="DD399" s="489"/>
      <c r="DT399" s="489">
        <f t="shared" si="89"/>
        <v>8985</v>
      </c>
      <c r="DU399" s="2" t="s">
        <v>6792</v>
      </c>
      <c r="DV399" s="2" t="s">
        <v>204</v>
      </c>
      <c r="DW399" s="2" t="s">
        <v>1649</v>
      </c>
    </row>
    <row r="400" spans="1:127">
      <c r="A400" s="1339"/>
      <c r="B400" s="1338"/>
      <c r="C400" s="909"/>
      <c r="D400" s="1278"/>
      <c r="E400" s="900"/>
      <c r="F400" s="900"/>
      <c r="H400" s="447"/>
      <c r="I400"/>
      <c r="J400"/>
      <c r="K400"/>
      <c r="L400"/>
      <c r="M400"/>
      <c r="N400"/>
      <c r="O400" s="3"/>
      <c r="P400" s="3"/>
      <c r="Q400" s="3"/>
      <c r="R400" s="3"/>
      <c r="S400" s="3"/>
      <c r="T400" s="923"/>
      <c r="U400" s="923"/>
      <c r="V400" s="923"/>
      <c r="W400" s="923"/>
      <c r="X400" s="923"/>
      <c r="Y400" s="923"/>
      <c r="Z400" s="923"/>
      <c r="AA400" s="923"/>
      <c r="AB400" s="923"/>
      <c r="AC400" s="923"/>
      <c r="AD400" s="923"/>
      <c r="AG400" s="489" t="s">
        <v>4050</v>
      </c>
      <c r="AL400" s="1334"/>
      <c r="AS400" s="489" t="s">
        <v>3054</v>
      </c>
      <c r="AT400" s="489">
        <v>3</v>
      </c>
      <c r="AU400" s="574"/>
      <c r="AV400" s="574"/>
      <c r="AW400" s="489"/>
      <c r="BH400" s="1296" t="s">
        <v>5693</v>
      </c>
      <c r="CN400" s="2">
        <v>8989</v>
      </c>
      <c r="CO400" s="489" t="str">
        <f t="shared" si="85"/>
        <v>HANGERS</v>
      </c>
      <c r="CP400" s="489" t="str">
        <f t="shared" si="86"/>
        <v>CSHP</v>
      </c>
      <c r="CQ400" s="489">
        <f t="shared" si="87"/>
        <v>934732</v>
      </c>
      <c r="CR400" s="489">
        <f t="shared" si="88"/>
        <v>351276.16019400017</v>
      </c>
      <c r="CS400" s="847">
        <f t="shared" si="90"/>
        <v>0.37580414513892768</v>
      </c>
      <c r="CZ400" s="572"/>
      <c r="DA400" s="489"/>
      <c r="DB400" s="2">
        <v>9104</v>
      </c>
      <c r="DC400" s="2" t="s">
        <v>378</v>
      </c>
      <c r="DD400" s="489"/>
      <c r="DT400" s="489">
        <f t="shared" si="89"/>
        <v>8989</v>
      </c>
      <c r="DU400" s="2" t="s">
        <v>6633</v>
      </c>
      <c r="DV400" s="2" t="s">
        <v>377</v>
      </c>
      <c r="DW400" s="2" t="s">
        <v>1649</v>
      </c>
    </row>
    <row r="401" spans="1:127">
      <c r="A401" s="1339"/>
      <c r="B401" s="1338"/>
      <c r="C401" s="909"/>
      <c r="D401" s="1278"/>
      <c r="E401" s="900"/>
      <c r="F401" s="900"/>
      <c r="H401" s="447"/>
      <c r="I401"/>
      <c r="J401"/>
      <c r="K401"/>
      <c r="L401"/>
      <c r="M401"/>
      <c r="N401"/>
      <c r="O401" s="3"/>
      <c r="P401" s="3"/>
      <c r="Q401" s="3"/>
      <c r="R401" s="3"/>
      <c r="S401" s="3"/>
      <c r="T401" s="923"/>
      <c r="U401" s="923"/>
      <c r="V401" s="923"/>
      <c r="W401" s="923"/>
      <c r="X401" s="923"/>
      <c r="Y401" s="923"/>
      <c r="Z401" s="923"/>
      <c r="AA401" s="923"/>
      <c r="AB401" s="923"/>
      <c r="AC401" s="923"/>
      <c r="AD401" s="923"/>
      <c r="AG401" s="489" t="s">
        <v>4050</v>
      </c>
      <c r="AL401" s="1334"/>
      <c r="AS401" s="489" t="s">
        <v>3066</v>
      </c>
      <c r="AT401" s="489">
        <v>3</v>
      </c>
      <c r="AU401" s="574"/>
      <c r="AV401" s="574"/>
      <c r="AW401" s="489"/>
      <c r="BH401" s="1299" t="s">
        <v>5399</v>
      </c>
      <c r="CN401" s="2">
        <v>9104</v>
      </c>
      <c r="CO401" s="489" t="str">
        <f t="shared" si="85"/>
        <v>PET GROOMING</v>
      </c>
      <c r="CP401" s="489" t="str">
        <f t="shared" si="86"/>
        <v>PETS</v>
      </c>
      <c r="CQ401" s="489">
        <f t="shared" si="87"/>
        <v>622477</v>
      </c>
      <c r="CR401" s="489">
        <f t="shared" si="88"/>
        <v>46144.424600000078</v>
      </c>
      <c r="CS401" s="847">
        <f t="shared" si="90"/>
        <v>7.4130328670778317E-2</v>
      </c>
      <c r="CZ401" s="572"/>
      <c r="DA401" s="489"/>
      <c r="DB401" s="2">
        <v>9121</v>
      </c>
      <c r="DC401" s="2" t="s">
        <v>6245</v>
      </c>
      <c r="DD401" s="489"/>
      <c r="DT401" s="489">
        <f t="shared" si="89"/>
        <v>9104</v>
      </c>
      <c r="DU401" s="2" t="s">
        <v>6634</v>
      </c>
      <c r="DV401" s="2" t="s">
        <v>378</v>
      </c>
      <c r="DW401" s="2" t="s">
        <v>1658</v>
      </c>
    </row>
    <row r="402" spans="1:127">
      <c r="A402" s="1339"/>
      <c r="B402" s="1338"/>
      <c r="C402" s="909"/>
      <c r="D402" s="1278"/>
      <c r="E402" s="900"/>
      <c r="F402" s="900"/>
      <c r="H402" s="447"/>
      <c r="I402"/>
      <c r="J402"/>
      <c r="K402"/>
      <c r="L402"/>
      <c r="M402"/>
      <c r="N402"/>
      <c r="O402" s="3"/>
      <c r="P402" s="3"/>
      <c r="Q402" s="3"/>
      <c r="R402" s="3"/>
      <c r="S402" s="3"/>
      <c r="T402" s="923"/>
      <c r="U402" s="923"/>
      <c r="V402" s="923"/>
      <c r="W402" s="923"/>
      <c r="X402" s="923"/>
      <c r="Y402" s="923"/>
      <c r="Z402" s="923"/>
      <c r="AA402" s="923"/>
      <c r="AB402" s="923"/>
      <c r="AC402" s="923"/>
      <c r="AD402" s="923"/>
      <c r="AG402" s="489" t="s">
        <v>4050</v>
      </c>
      <c r="AL402" s="1334"/>
      <c r="AS402" s="489" t="s">
        <v>4506</v>
      </c>
      <c r="AT402" s="489">
        <v>3</v>
      </c>
      <c r="AU402" s="574"/>
      <c r="AV402" s="574"/>
      <c r="AW402" s="489"/>
      <c r="BH402" s="1296" t="s">
        <v>6158</v>
      </c>
      <c r="CN402" s="2">
        <v>9121</v>
      </c>
      <c r="CO402" s="489" t="str">
        <f t="shared" si="85"/>
        <v>CHARGERS/CABLES</v>
      </c>
      <c r="CP402" s="489" t="str">
        <f t="shared" si="86"/>
        <v>ELEC</v>
      </c>
      <c r="CQ402" s="489">
        <f t="shared" si="87"/>
        <v>370505</v>
      </c>
      <c r="CR402" s="489">
        <f t="shared" si="88"/>
        <v>10448.769866000004</v>
      </c>
      <c r="CS402" s="847">
        <f t="shared" si="90"/>
        <v>2.8201427419333083E-2</v>
      </c>
      <c r="CZ402" s="572"/>
      <c r="DB402" s="2">
        <v>2022</v>
      </c>
      <c r="DC402" s="1295" t="s">
        <v>8586</v>
      </c>
      <c r="DT402" s="489">
        <f t="shared" si="89"/>
        <v>9121</v>
      </c>
      <c r="DU402" s="2" t="s">
        <v>6635</v>
      </c>
      <c r="DV402" s="2" t="s">
        <v>6245</v>
      </c>
      <c r="DW402" s="2" t="s">
        <v>1643</v>
      </c>
    </row>
    <row r="403" spans="1:127">
      <c r="A403" s="1339"/>
      <c r="B403" s="1338"/>
      <c r="C403" s="909"/>
      <c r="D403" s="1278"/>
      <c r="E403" s="900"/>
      <c r="F403" s="900"/>
      <c r="H403" s="447"/>
      <c r="I403"/>
      <c r="J403"/>
      <c r="K403"/>
      <c r="L403"/>
      <c r="M403"/>
      <c r="N403"/>
      <c r="O403" s="3"/>
      <c r="P403" s="3"/>
      <c r="Q403" s="3"/>
      <c r="R403" s="3"/>
      <c r="S403" s="3"/>
      <c r="T403" s="923"/>
      <c r="U403" s="923"/>
      <c r="V403" s="923"/>
      <c r="W403" s="923"/>
      <c r="X403" s="923"/>
      <c r="Y403" s="923"/>
      <c r="Z403" s="923"/>
      <c r="AA403" s="923"/>
      <c r="AB403" s="923"/>
      <c r="AC403" s="923"/>
      <c r="AD403" s="923"/>
      <c r="AG403" s="489" t="s">
        <v>4050</v>
      </c>
      <c r="AL403" s="1334"/>
      <c r="AS403" s="489" t="s">
        <v>3080</v>
      </c>
      <c r="AT403" s="489">
        <v>3</v>
      </c>
      <c r="AU403" s="574"/>
      <c r="AV403" s="574"/>
      <c r="AW403" s="489"/>
      <c r="BH403" s="1299" t="s">
        <v>9333</v>
      </c>
      <c r="CZ403" s="572"/>
      <c r="DB403" s="2">
        <v>2044</v>
      </c>
      <c r="DC403" s="1295" t="s">
        <v>8587</v>
      </c>
      <c r="DT403" s="489">
        <f t="shared" ref="DT403:DT431" si="91">DU403+0</f>
        <v>2022</v>
      </c>
      <c r="DU403" s="491">
        <v>2022</v>
      </c>
      <c r="DV403" s="1295" t="s">
        <v>8586</v>
      </c>
      <c r="DW403" s="2" t="s">
        <v>1636</v>
      </c>
    </row>
    <row r="404" spans="1:127">
      <c r="A404" s="1339"/>
      <c r="B404" s="1338"/>
      <c r="C404" s="909"/>
      <c r="D404" s="1278"/>
      <c r="E404" s="900"/>
      <c r="F404" s="900"/>
      <c r="H404" s="447"/>
      <c r="I404"/>
      <c r="J404"/>
      <c r="K404"/>
      <c r="L404"/>
      <c r="M404"/>
      <c r="N404"/>
      <c r="O404" s="3"/>
      <c r="P404" s="3"/>
      <c r="Q404" s="3"/>
      <c r="R404" s="3"/>
      <c r="S404" s="3"/>
      <c r="T404" s="923"/>
      <c r="U404" s="923"/>
      <c r="V404" s="923"/>
      <c r="W404" s="923"/>
      <c r="X404" s="923"/>
      <c r="Y404" s="923"/>
      <c r="Z404" s="923"/>
      <c r="AA404" s="923"/>
      <c r="AB404" s="923"/>
      <c r="AC404" s="923"/>
      <c r="AD404" s="923"/>
      <c r="AG404" s="489" t="s">
        <v>4050</v>
      </c>
      <c r="AL404" s="1334"/>
      <c r="AS404" s="489" t="s">
        <v>4130</v>
      </c>
      <c r="AT404" s="489">
        <v>3</v>
      </c>
      <c r="AU404" s="574"/>
      <c r="AV404" s="574"/>
      <c r="AW404" s="489"/>
      <c r="BH404" s="1296" t="s">
        <v>8393</v>
      </c>
      <c r="CZ404" s="572"/>
      <c r="DB404" s="2">
        <v>3012</v>
      </c>
      <c r="DC404" s="1295" t="s">
        <v>8588</v>
      </c>
      <c r="DT404" s="489">
        <f t="shared" si="91"/>
        <v>2044</v>
      </c>
      <c r="DU404" s="491">
        <v>2044</v>
      </c>
      <c r="DV404" s="1295" t="s">
        <v>8587</v>
      </c>
      <c r="DW404" s="2" t="s">
        <v>1636</v>
      </c>
    </row>
    <row r="405" spans="1:127">
      <c r="A405" s="1339"/>
      <c r="B405" s="1338"/>
      <c r="C405" s="909"/>
      <c r="D405" s="1278"/>
      <c r="E405" s="900"/>
      <c r="F405" s="900"/>
      <c r="H405" s="447"/>
      <c r="I405"/>
      <c r="J405"/>
      <c r="K405"/>
      <c r="L405"/>
      <c r="M405"/>
      <c r="N405"/>
      <c r="O405" s="3"/>
      <c r="P405" s="3"/>
      <c r="Q405" s="3"/>
      <c r="R405" s="3"/>
      <c r="S405" s="3"/>
      <c r="T405" s="923"/>
      <c r="U405" s="923"/>
      <c r="V405" s="923"/>
      <c r="W405" s="923"/>
      <c r="X405" s="923"/>
      <c r="Y405" s="923"/>
      <c r="Z405" s="923"/>
      <c r="AA405" s="923"/>
      <c r="AB405" s="923"/>
      <c r="AC405" s="923"/>
      <c r="AD405" s="923"/>
      <c r="AG405" s="489" t="s">
        <v>4050</v>
      </c>
      <c r="AL405" s="1334"/>
      <c r="AS405" s="489" t="s">
        <v>3086</v>
      </c>
      <c r="AT405" s="489">
        <v>3</v>
      </c>
      <c r="AU405" s="574"/>
      <c r="AV405" s="574"/>
      <c r="AW405" s="489"/>
      <c r="BH405" s="1299" t="s">
        <v>5400</v>
      </c>
      <c r="CZ405" s="572"/>
      <c r="DB405" s="2">
        <v>3013</v>
      </c>
      <c r="DC405" s="1295" t="s">
        <v>8589</v>
      </c>
      <c r="DT405" s="489">
        <f t="shared" si="91"/>
        <v>3012</v>
      </c>
      <c r="DU405" s="491">
        <v>3012</v>
      </c>
      <c r="DV405" s="1295" t="s">
        <v>8588</v>
      </c>
      <c r="DW405" s="2" t="s">
        <v>5777</v>
      </c>
    </row>
    <row r="406" spans="1:127">
      <c r="A406" s="1339"/>
      <c r="B406" s="1338"/>
      <c r="C406" s="909"/>
      <c r="D406" s="1278"/>
      <c r="E406" s="900"/>
      <c r="F406" s="900"/>
      <c r="H406" s="447"/>
      <c r="I406"/>
      <c r="J406"/>
      <c r="K406"/>
      <c r="L406"/>
      <c r="M406"/>
      <c r="N406"/>
      <c r="O406" s="3"/>
      <c r="P406" s="3"/>
      <c r="Q406" s="3"/>
      <c r="R406" s="3"/>
      <c r="S406" s="3"/>
      <c r="T406" s="923"/>
      <c r="U406" s="923"/>
      <c r="V406" s="923"/>
      <c r="W406" s="923"/>
      <c r="X406" s="923"/>
      <c r="Y406" s="923"/>
      <c r="Z406" s="923"/>
      <c r="AA406" s="923"/>
      <c r="AB406" s="923"/>
      <c r="AC406" s="923"/>
      <c r="AD406" s="923"/>
      <c r="AG406" s="489" t="s">
        <v>4050</v>
      </c>
      <c r="AL406" s="1334"/>
      <c r="AS406" s="489" t="s">
        <v>4518</v>
      </c>
      <c r="AT406" s="489">
        <v>3</v>
      </c>
      <c r="AU406" s="574"/>
      <c r="AV406" s="574"/>
      <c r="AW406" s="489"/>
      <c r="BH406" s="1296" t="s">
        <v>9046</v>
      </c>
      <c r="CZ406" s="572"/>
      <c r="DB406" s="2">
        <v>3051</v>
      </c>
      <c r="DC406" s="1295" t="s">
        <v>8590</v>
      </c>
      <c r="DT406" s="489">
        <f t="shared" si="91"/>
        <v>3013</v>
      </c>
      <c r="DU406" s="491">
        <v>3013</v>
      </c>
      <c r="DV406" s="1295" t="s">
        <v>8589</v>
      </c>
      <c r="DW406" s="2" t="s">
        <v>5777</v>
      </c>
    </row>
    <row r="407" spans="1:127">
      <c r="A407" s="1339"/>
      <c r="B407" s="1338"/>
      <c r="C407" s="909"/>
      <c r="D407" s="1278"/>
      <c r="E407" s="900"/>
      <c r="F407" s="900"/>
      <c r="H407" s="447"/>
      <c r="I407"/>
      <c r="J407"/>
      <c r="K407"/>
      <c r="L407"/>
      <c r="M407"/>
      <c r="N407"/>
      <c r="O407" s="3"/>
      <c r="P407" s="3"/>
      <c r="Q407" s="3"/>
      <c r="R407" s="3"/>
      <c r="S407" s="3"/>
      <c r="T407" s="923"/>
      <c r="U407" s="923"/>
      <c r="V407" s="923"/>
      <c r="W407" s="923"/>
      <c r="X407" s="923"/>
      <c r="Y407" s="923"/>
      <c r="Z407" s="923"/>
      <c r="AA407" s="923"/>
      <c r="AB407" s="923"/>
      <c r="AC407" s="923"/>
      <c r="AD407" s="923"/>
      <c r="AG407" s="489" t="s">
        <v>4050</v>
      </c>
      <c r="AL407" s="1334"/>
      <c r="AS407" s="489" t="s">
        <v>3109</v>
      </c>
      <c r="AT407" s="489">
        <v>3</v>
      </c>
      <c r="AU407" s="574"/>
      <c r="AV407" s="574"/>
      <c r="AW407" s="489"/>
      <c r="BH407" s="1299" t="s">
        <v>9047</v>
      </c>
      <c r="CZ407" s="572"/>
      <c r="DB407" s="2">
        <v>3090</v>
      </c>
      <c r="DC407" s="1295" t="s">
        <v>8591</v>
      </c>
      <c r="DT407" s="489">
        <f t="shared" si="91"/>
        <v>3051</v>
      </c>
      <c r="DU407" s="491">
        <v>3051</v>
      </c>
      <c r="DV407" s="1295" t="s">
        <v>8590</v>
      </c>
      <c r="DW407" s="2" t="s">
        <v>8610</v>
      </c>
    </row>
    <row r="408" spans="1:127">
      <c r="A408" s="1339"/>
      <c r="B408" s="1338"/>
      <c r="C408" s="909"/>
      <c r="D408" s="1278"/>
      <c r="E408" s="900"/>
      <c r="F408" s="900"/>
      <c r="H408" s="447"/>
      <c r="I408"/>
      <c r="J408"/>
      <c r="K408"/>
      <c r="L408"/>
      <c r="M408"/>
      <c r="N408"/>
      <c r="O408" s="3"/>
      <c r="P408" s="3"/>
      <c r="Q408" s="3"/>
      <c r="R408" s="3"/>
      <c r="S408" s="3"/>
      <c r="T408" s="923"/>
      <c r="U408" s="923"/>
      <c r="V408" s="923"/>
      <c r="W408" s="923"/>
      <c r="X408" s="923"/>
      <c r="Y408" s="923"/>
      <c r="Z408" s="923"/>
      <c r="AA408" s="923"/>
      <c r="AB408" s="923"/>
      <c r="AC408" s="923"/>
      <c r="AD408" s="923"/>
      <c r="AG408" s="489" t="s">
        <v>4050</v>
      </c>
      <c r="AL408" s="1334"/>
      <c r="AS408" s="489" t="s">
        <v>3111</v>
      </c>
      <c r="AT408" s="489">
        <v>3</v>
      </c>
      <c r="AU408" s="574"/>
      <c r="AV408" s="574"/>
      <c r="AW408" s="489"/>
      <c r="BH408" s="1296" t="s">
        <v>5401</v>
      </c>
      <c r="CZ408" s="572"/>
      <c r="DB408" s="2">
        <v>3209</v>
      </c>
      <c r="DC408" s="1295" t="s">
        <v>8592</v>
      </c>
      <c r="DT408" s="489">
        <f t="shared" si="91"/>
        <v>3090</v>
      </c>
      <c r="DU408" s="491">
        <v>3090</v>
      </c>
      <c r="DV408" s="1295" t="s">
        <v>8591</v>
      </c>
      <c r="DW408" s="2" t="s">
        <v>1638</v>
      </c>
    </row>
    <row r="409" spans="1:127">
      <c r="A409" s="1339"/>
      <c r="B409" s="1338"/>
      <c r="C409" s="909"/>
      <c r="D409" s="1278"/>
      <c r="E409" s="900"/>
      <c r="F409" s="900"/>
      <c r="H409" s="447"/>
      <c r="I409"/>
      <c r="J409"/>
      <c r="K409"/>
      <c r="L409"/>
      <c r="M409"/>
      <c r="N409"/>
      <c r="O409" s="3"/>
      <c r="P409" s="3"/>
      <c r="Q409" s="3"/>
      <c r="R409" s="3"/>
      <c r="S409" s="3"/>
      <c r="T409" s="923"/>
      <c r="U409" s="923"/>
      <c r="V409" s="923"/>
      <c r="W409" s="923"/>
      <c r="X409" s="923"/>
      <c r="Y409" s="923"/>
      <c r="Z409" s="923"/>
      <c r="AA409" s="923"/>
      <c r="AB409" s="923"/>
      <c r="AC409" s="923"/>
      <c r="AD409" s="923"/>
      <c r="AG409" s="489" t="s">
        <v>4050</v>
      </c>
      <c r="AL409" s="1334"/>
      <c r="AS409" s="489" t="s">
        <v>5951</v>
      </c>
      <c r="AT409" s="489">
        <v>3</v>
      </c>
      <c r="AU409" s="574"/>
      <c r="AV409" s="574"/>
      <c r="AW409" s="489"/>
      <c r="BH409" s="1299" t="s">
        <v>8394</v>
      </c>
      <c r="CZ409" s="572"/>
      <c r="DB409" s="2">
        <v>3223</v>
      </c>
      <c r="DC409" s="1295" t="s">
        <v>8593</v>
      </c>
      <c r="DT409" s="489">
        <f t="shared" si="91"/>
        <v>3209</v>
      </c>
      <c r="DU409" s="491">
        <v>3209</v>
      </c>
      <c r="DV409" s="1295" t="s">
        <v>8592</v>
      </c>
      <c r="DW409" s="2" t="s">
        <v>5777</v>
      </c>
    </row>
    <row r="410" spans="1:127">
      <c r="A410" s="1339"/>
      <c r="B410" s="1338"/>
      <c r="C410" s="909"/>
      <c r="D410" s="1278"/>
      <c r="E410" s="900"/>
      <c r="F410" s="900"/>
      <c r="H410" s="447"/>
      <c r="I410"/>
      <c r="J410"/>
      <c r="K410"/>
      <c r="L410"/>
      <c r="M410"/>
      <c r="N410"/>
      <c r="O410" s="3"/>
      <c r="P410" s="3"/>
      <c r="Q410" s="3"/>
      <c r="R410" s="3"/>
      <c r="S410" s="3"/>
      <c r="T410" s="923"/>
      <c r="U410" s="923"/>
      <c r="V410" s="923"/>
      <c r="W410" s="923"/>
      <c r="X410" s="923"/>
      <c r="Y410" s="923"/>
      <c r="Z410" s="923"/>
      <c r="AA410" s="923"/>
      <c r="AB410" s="923"/>
      <c r="AC410" s="923"/>
      <c r="AD410" s="923"/>
      <c r="AG410" s="489" t="s">
        <v>4050</v>
      </c>
      <c r="AS410" s="489" t="s">
        <v>5952</v>
      </c>
      <c r="AT410" s="489">
        <v>3</v>
      </c>
      <c r="AU410" s="574"/>
      <c r="AV410" s="574"/>
      <c r="AW410" s="489"/>
      <c r="BH410" s="1296" t="s">
        <v>9334</v>
      </c>
      <c r="CZ410" s="572"/>
      <c r="DB410" s="2">
        <v>3224</v>
      </c>
      <c r="DC410" s="1295" t="s">
        <v>8594</v>
      </c>
      <c r="DT410" s="489">
        <f t="shared" si="91"/>
        <v>3223</v>
      </c>
      <c r="DU410" s="491">
        <v>3223</v>
      </c>
      <c r="DV410" s="1295" t="s">
        <v>8593</v>
      </c>
      <c r="DW410" s="2" t="s">
        <v>8609</v>
      </c>
    </row>
    <row r="411" spans="1:127">
      <c r="A411" s="1339"/>
      <c r="B411" s="1338"/>
      <c r="C411" s="909"/>
      <c r="D411" s="1278"/>
      <c r="E411" s="900"/>
      <c r="F411" s="900"/>
      <c r="H411" s="447"/>
      <c r="I411"/>
      <c r="J411"/>
      <c r="K411"/>
      <c r="L411"/>
      <c r="M411"/>
      <c r="N411"/>
      <c r="O411" s="3"/>
      <c r="P411" s="3"/>
      <c r="Q411" s="3"/>
      <c r="R411" s="3"/>
      <c r="S411" s="3"/>
      <c r="T411" s="923"/>
      <c r="U411" s="923"/>
      <c r="V411" s="923"/>
      <c r="W411" s="923"/>
      <c r="X411" s="923"/>
      <c r="Y411" s="923"/>
      <c r="Z411" s="923"/>
      <c r="AA411" s="923"/>
      <c r="AB411" s="923"/>
      <c r="AC411" s="923"/>
      <c r="AD411" s="923"/>
      <c r="AG411" s="489" t="s">
        <v>4050</v>
      </c>
      <c r="AS411" s="489" t="s">
        <v>3127</v>
      </c>
      <c r="AT411" s="489">
        <v>3</v>
      </c>
      <c r="AU411" s="574"/>
      <c r="AV411" s="574"/>
      <c r="AW411" s="489"/>
      <c r="BH411" s="1299" t="s">
        <v>8395</v>
      </c>
      <c r="CZ411" s="572"/>
      <c r="DB411" s="2">
        <v>3500</v>
      </c>
      <c r="DC411" s="1295" t="s">
        <v>1650</v>
      </c>
      <c r="DT411" s="489">
        <f t="shared" si="91"/>
        <v>3224</v>
      </c>
      <c r="DU411" s="491">
        <v>3224</v>
      </c>
      <c r="DV411" s="1295" t="s">
        <v>8594</v>
      </c>
      <c r="DW411" s="2" t="s">
        <v>1664</v>
      </c>
    </row>
    <row r="412" spans="1:127">
      <c r="A412" s="1339"/>
      <c r="B412" s="1338"/>
      <c r="C412" s="909"/>
      <c r="D412" s="1278"/>
      <c r="E412" s="900"/>
      <c r="F412" s="900"/>
      <c r="H412" s="447"/>
      <c r="I412"/>
      <c r="J412"/>
      <c r="K412"/>
      <c r="L412"/>
      <c r="M412"/>
      <c r="N412"/>
      <c r="O412" s="3"/>
      <c r="P412" s="3"/>
      <c r="Q412" s="3"/>
      <c r="R412" s="3"/>
      <c r="S412" s="3"/>
      <c r="T412" s="923"/>
      <c r="U412" s="923"/>
      <c r="V412" s="923"/>
      <c r="W412" s="923"/>
      <c r="X412" s="923"/>
      <c r="Y412" s="923"/>
      <c r="Z412" s="923"/>
      <c r="AA412" s="923"/>
      <c r="AB412" s="923"/>
      <c r="AC412" s="923"/>
      <c r="AD412" s="923"/>
      <c r="AG412" s="489" t="s">
        <v>4050</v>
      </c>
      <c r="AS412" s="489" t="s">
        <v>3133</v>
      </c>
      <c r="AT412" s="489">
        <v>3</v>
      </c>
      <c r="AU412" s="574"/>
      <c r="AV412" s="574"/>
      <c r="AW412" s="489"/>
      <c r="BH412" s="1296" t="s">
        <v>9335</v>
      </c>
      <c r="CZ412" s="572"/>
      <c r="DB412" s="2">
        <v>3501</v>
      </c>
      <c r="DC412" s="1295" t="s">
        <v>5680</v>
      </c>
      <c r="DT412" s="489">
        <f t="shared" si="91"/>
        <v>3500</v>
      </c>
      <c r="DU412" s="491">
        <v>3500</v>
      </c>
      <c r="DV412" s="1295" t="s">
        <v>1650</v>
      </c>
      <c r="DW412" s="2" t="s">
        <v>8610</v>
      </c>
    </row>
    <row r="413" spans="1:127">
      <c r="A413" s="1339"/>
      <c r="B413" s="1338"/>
      <c r="C413" s="909"/>
      <c r="D413" s="1278"/>
      <c r="E413" s="900"/>
      <c r="F413" s="900"/>
      <c r="H413" s="447"/>
      <c r="I413"/>
      <c r="J413"/>
      <c r="K413"/>
      <c r="L413"/>
      <c r="M413"/>
      <c r="N413"/>
      <c r="O413" s="3"/>
      <c r="P413" s="3"/>
      <c r="Q413" s="3"/>
      <c r="R413" s="3"/>
      <c r="S413" s="3"/>
      <c r="T413" s="923"/>
      <c r="U413" s="923"/>
      <c r="V413" s="923"/>
      <c r="W413" s="923"/>
      <c r="X413" s="923"/>
      <c r="Y413" s="923"/>
      <c r="Z413" s="923"/>
      <c r="AA413" s="923"/>
      <c r="AB413" s="923"/>
      <c r="AC413" s="923"/>
      <c r="AD413" s="923"/>
      <c r="AG413" s="489" t="s">
        <v>4050</v>
      </c>
      <c r="AS413" s="489" t="s">
        <v>3139</v>
      </c>
      <c r="AT413" s="489">
        <v>3</v>
      </c>
      <c r="AU413" s="574"/>
      <c r="AV413" s="574"/>
      <c r="AW413" s="489"/>
      <c r="BH413" s="1299" t="s">
        <v>9336</v>
      </c>
      <c r="CZ413" s="572"/>
      <c r="DB413" s="2">
        <v>3502</v>
      </c>
      <c r="DC413" s="1295" t="s">
        <v>8200</v>
      </c>
      <c r="DT413" s="489">
        <f t="shared" si="91"/>
        <v>3501</v>
      </c>
      <c r="DU413" s="491">
        <v>3501</v>
      </c>
      <c r="DV413" s="1295" t="s">
        <v>5680</v>
      </c>
      <c r="DW413" s="2" t="s">
        <v>8610</v>
      </c>
    </row>
    <row r="414" spans="1:127">
      <c r="A414" s="1339"/>
      <c r="B414" s="1338"/>
      <c r="C414" s="909"/>
      <c r="D414" s="1278"/>
      <c r="E414" s="900"/>
      <c r="F414" s="900"/>
      <c r="H414" s="447"/>
      <c r="I414"/>
      <c r="J414"/>
      <c r="K414"/>
      <c r="L414"/>
      <c r="M414"/>
      <c r="N414"/>
      <c r="O414" s="3"/>
      <c r="P414" s="3"/>
      <c r="Q414" s="3"/>
      <c r="R414" s="3"/>
      <c r="S414" s="3"/>
      <c r="T414" s="923"/>
      <c r="U414" s="923"/>
      <c r="V414" s="923"/>
      <c r="W414" s="923"/>
      <c r="X414" s="923"/>
      <c r="Y414" s="923"/>
      <c r="Z414" s="923"/>
      <c r="AA414" s="923"/>
      <c r="AB414" s="923"/>
      <c r="AC414" s="923"/>
      <c r="AD414" s="923"/>
      <c r="AG414" s="489" t="s">
        <v>4050</v>
      </c>
      <c r="AS414" s="489" t="s">
        <v>3157</v>
      </c>
      <c r="AT414" s="489">
        <v>3</v>
      </c>
      <c r="AU414" s="574"/>
      <c r="AV414" s="574"/>
      <c r="AW414" s="489"/>
      <c r="BH414" s="1296" t="s">
        <v>8396</v>
      </c>
      <c r="CZ414" s="572"/>
      <c r="DB414" s="2">
        <v>5094</v>
      </c>
      <c r="DC414" s="1295" t="s">
        <v>8595</v>
      </c>
      <c r="DT414" s="489">
        <f t="shared" si="91"/>
        <v>3502</v>
      </c>
      <c r="DU414" s="491">
        <v>3502</v>
      </c>
      <c r="DV414" s="1295" t="s">
        <v>8200</v>
      </c>
      <c r="DW414" s="2" t="s">
        <v>8610</v>
      </c>
    </row>
    <row r="415" spans="1:127">
      <c r="A415" s="1339"/>
      <c r="B415" s="1338"/>
      <c r="C415" s="909"/>
      <c r="D415" s="1278"/>
      <c r="E415" s="900"/>
      <c r="F415" s="900"/>
      <c r="H415" s="447"/>
      <c r="I415"/>
      <c r="J415"/>
      <c r="K415"/>
      <c r="L415"/>
      <c r="M415"/>
      <c r="N415"/>
      <c r="O415" s="3"/>
      <c r="P415" s="3"/>
      <c r="Q415" s="3"/>
      <c r="R415" s="3"/>
      <c r="S415" s="3"/>
      <c r="T415" s="923"/>
      <c r="U415" s="923"/>
      <c r="V415" s="923"/>
      <c r="W415" s="923"/>
      <c r="X415" s="923"/>
      <c r="Y415" s="923"/>
      <c r="Z415" s="923"/>
      <c r="AA415" s="923"/>
      <c r="AB415" s="923"/>
      <c r="AC415" s="923"/>
      <c r="AD415" s="923"/>
      <c r="AG415" s="489" t="s">
        <v>4050</v>
      </c>
      <c r="AS415" s="489" t="s">
        <v>3164</v>
      </c>
      <c r="AT415" s="489">
        <v>3</v>
      </c>
      <c r="AU415" s="574"/>
      <c r="AV415" s="574"/>
      <c r="AW415" s="489"/>
      <c r="BH415" s="1299" t="s">
        <v>9337</v>
      </c>
      <c r="CZ415" s="572"/>
      <c r="DB415" s="2">
        <v>5096</v>
      </c>
      <c r="DC415" s="1295" t="s">
        <v>8596</v>
      </c>
      <c r="DT415" s="489">
        <f t="shared" si="91"/>
        <v>5094</v>
      </c>
      <c r="DU415" s="491">
        <v>5094</v>
      </c>
      <c r="DV415" s="1295" t="s">
        <v>8595</v>
      </c>
      <c r="DW415" s="2" t="s">
        <v>1652</v>
      </c>
    </row>
    <row r="416" spans="1:127">
      <c r="A416"/>
      <c r="B416"/>
      <c r="C416" s="909"/>
      <c r="D416" s="1278"/>
      <c r="E416" s="900"/>
      <c r="F416" s="900"/>
      <c r="H416" s="447"/>
      <c r="I416"/>
      <c r="J416"/>
      <c r="K416"/>
      <c r="L416"/>
      <c r="M416"/>
      <c r="N416"/>
      <c r="O416" s="3"/>
      <c r="P416" s="3"/>
      <c r="Q416" s="3"/>
      <c r="R416" s="3"/>
      <c r="S416" s="3"/>
      <c r="T416" s="923"/>
      <c r="U416" s="923"/>
      <c r="V416" s="923"/>
      <c r="W416" s="923"/>
      <c r="X416" s="923"/>
      <c r="Y416" s="923"/>
      <c r="Z416" s="923"/>
      <c r="AA416" s="923"/>
      <c r="AB416" s="923"/>
      <c r="AC416" s="923"/>
      <c r="AD416" s="923"/>
      <c r="AG416" s="489" t="s">
        <v>4050</v>
      </c>
      <c r="AS416" s="489" t="s">
        <v>4138</v>
      </c>
      <c r="AT416" s="489">
        <v>3</v>
      </c>
      <c r="AU416" s="574"/>
      <c r="AV416" s="574"/>
      <c r="AW416" s="489"/>
      <c r="BH416" s="1296" t="s">
        <v>9338</v>
      </c>
      <c r="CZ416" s="572"/>
      <c r="DB416" s="2">
        <v>5099</v>
      </c>
      <c r="DC416" s="1295" t="s">
        <v>8597</v>
      </c>
      <c r="DT416" s="489">
        <f t="shared" si="91"/>
        <v>5096</v>
      </c>
      <c r="DU416" s="491">
        <v>5096</v>
      </c>
      <c r="DV416" s="1295" t="s">
        <v>8596</v>
      </c>
      <c r="DW416" s="2" t="s">
        <v>1652</v>
      </c>
    </row>
    <row r="417" spans="1:127">
      <c r="A417"/>
      <c r="B417"/>
      <c r="C417" s="909"/>
      <c r="D417" s="1278"/>
      <c r="E417" s="900"/>
      <c r="F417" s="900"/>
      <c r="H417" s="447"/>
      <c r="I417"/>
      <c r="J417"/>
      <c r="K417"/>
      <c r="L417"/>
      <c r="M417"/>
      <c r="N417"/>
      <c r="O417" s="3"/>
      <c r="P417" s="3"/>
      <c r="Q417" s="3"/>
      <c r="R417" s="3"/>
      <c r="S417" s="3"/>
      <c r="T417" s="923"/>
      <c r="U417" s="923"/>
      <c r="V417" s="923"/>
      <c r="W417" s="923"/>
      <c r="X417" s="923"/>
      <c r="Y417" s="923"/>
      <c r="Z417" s="923"/>
      <c r="AA417" s="923"/>
      <c r="AB417" s="923"/>
      <c r="AC417" s="923"/>
      <c r="AD417" s="923"/>
      <c r="AG417" s="489" t="s">
        <v>4050</v>
      </c>
      <c r="AS417" s="489" t="s">
        <v>4553</v>
      </c>
      <c r="AT417" s="489">
        <v>3</v>
      </c>
      <c r="AU417" s="574"/>
      <c r="AV417" s="574"/>
      <c r="AW417" s="489"/>
      <c r="BH417" s="1299" t="s">
        <v>8397</v>
      </c>
      <c r="CZ417" s="572"/>
      <c r="DB417" s="2">
        <v>5989</v>
      </c>
      <c r="DC417" s="1295" t="s">
        <v>8598</v>
      </c>
      <c r="DT417" s="489">
        <f t="shared" si="91"/>
        <v>5099</v>
      </c>
      <c r="DU417" s="491">
        <v>5099</v>
      </c>
      <c r="DV417" s="1295" t="s">
        <v>8597</v>
      </c>
      <c r="DW417" s="2" t="s">
        <v>1652</v>
      </c>
    </row>
    <row r="418" spans="1:127">
      <c r="A418"/>
      <c r="B418"/>
      <c r="C418" s="909"/>
      <c r="D418" s="1278"/>
      <c r="E418" s="900"/>
      <c r="F418" s="900"/>
      <c r="H418" s="447"/>
      <c r="I418"/>
      <c r="J418"/>
      <c r="K418"/>
      <c r="L418"/>
      <c r="M418"/>
      <c r="N418"/>
      <c r="O418" s="3"/>
      <c r="P418" s="3"/>
      <c r="Q418" s="3"/>
      <c r="R418" s="3"/>
      <c r="S418" s="3"/>
      <c r="T418" s="923"/>
      <c r="U418" s="923"/>
      <c r="V418" s="923"/>
      <c r="W418" s="923"/>
      <c r="X418" s="923"/>
      <c r="Y418" s="923"/>
      <c r="Z418" s="923"/>
      <c r="AA418" s="923"/>
      <c r="AB418" s="923"/>
      <c r="AC418" s="923"/>
      <c r="AD418" s="923"/>
      <c r="AG418" s="489" t="s">
        <v>4050</v>
      </c>
      <c r="AS418" s="489" t="s">
        <v>4555</v>
      </c>
      <c r="AT418" s="489">
        <v>3</v>
      </c>
      <c r="AU418" s="574"/>
      <c r="AV418" s="574"/>
      <c r="AW418" s="489"/>
      <c r="BH418" s="1296" t="s">
        <v>5402</v>
      </c>
      <c r="CZ418" s="572"/>
      <c r="DB418" s="2">
        <v>6151</v>
      </c>
      <c r="DC418" s="1295" t="s">
        <v>8599</v>
      </c>
      <c r="DT418" s="489">
        <f t="shared" si="91"/>
        <v>5989</v>
      </c>
      <c r="DU418" s="491">
        <v>5989</v>
      </c>
      <c r="DV418" s="1295" t="s">
        <v>8598</v>
      </c>
      <c r="DW418" s="2" t="s">
        <v>1664</v>
      </c>
    </row>
    <row r="419" spans="1:127">
      <c r="A419"/>
      <c r="B419"/>
      <c r="C419" s="909"/>
      <c r="D419" s="1278"/>
      <c r="E419" s="900"/>
      <c r="F419" s="900"/>
      <c r="H419" s="447"/>
      <c r="I419"/>
      <c r="J419"/>
      <c r="K419"/>
      <c r="L419"/>
      <c r="M419"/>
      <c r="N419"/>
      <c r="O419" s="3"/>
      <c r="P419" s="3"/>
      <c r="Q419" s="3"/>
      <c r="R419" s="3"/>
      <c r="S419" s="3"/>
      <c r="T419" s="923"/>
      <c r="U419" s="923"/>
      <c r="V419" s="923"/>
      <c r="W419" s="923"/>
      <c r="X419" s="923"/>
      <c r="Y419" s="923"/>
      <c r="Z419" s="923"/>
      <c r="AA419" s="923"/>
      <c r="AB419" s="923"/>
      <c r="AC419" s="923"/>
      <c r="AD419" s="923"/>
      <c r="AG419" s="489" t="s">
        <v>4050</v>
      </c>
      <c r="AS419" s="489" t="s">
        <v>3183</v>
      </c>
      <c r="AT419" s="489">
        <v>3</v>
      </c>
      <c r="AU419" s="574"/>
      <c r="AV419" s="574"/>
      <c r="AW419" s="489"/>
      <c r="BH419" s="1299" t="s">
        <v>9339</v>
      </c>
      <c r="CZ419" s="572"/>
      <c r="DB419" s="2">
        <v>6159</v>
      </c>
      <c r="DC419" s="1295" t="s">
        <v>5858</v>
      </c>
      <c r="DT419" s="489">
        <f t="shared" si="91"/>
        <v>6151</v>
      </c>
      <c r="DU419" s="491">
        <v>6151</v>
      </c>
      <c r="DV419" s="1295" t="s">
        <v>8599</v>
      </c>
      <c r="DW419" s="2" t="s">
        <v>1664</v>
      </c>
    </row>
    <row r="420" spans="1:127">
      <c r="A420"/>
      <c r="B420"/>
      <c r="C420" s="909"/>
      <c r="D420" s="1278"/>
      <c r="E420" s="900"/>
      <c r="F420" s="900"/>
      <c r="H420" s="447"/>
      <c r="I420"/>
      <c r="J420"/>
      <c r="K420"/>
      <c r="L420"/>
      <c r="M420"/>
      <c r="N420"/>
      <c r="O420" s="3"/>
      <c r="P420" s="3"/>
      <c r="Q420" s="3"/>
      <c r="R420" s="3"/>
      <c r="S420" s="3"/>
      <c r="T420" s="923"/>
      <c r="U420" s="923"/>
      <c r="V420" s="923"/>
      <c r="W420" s="923"/>
      <c r="X420" s="923"/>
      <c r="Y420" s="923"/>
      <c r="Z420" s="923"/>
      <c r="AA420" s="923"/>
      <c r="AB420" s="923"/>
      <c r="AC420" s="923"/>
      <c r="AD420" s="923"/>
      <c r="AG420" s="489" t="s">
        <v>4050</v>
      </c>
      <c r="AS420" s="489" t="s">
        <v>4557</v>
      </c>
      <c r="AT420" s="489">
        <v>3</v>
      </c>
      <c r="AU420" s="574"/>
      <c r="AV420" s="574"/>
      <c r="AW420" s="489"/>
      <c r="BH420" s="1296" t="s">
        <v>8398</v>
      </c>
      <c r="CZ420" s="572"/>
      <c r="DB420" s="2">
        <v>6170</v>
      </c>
      <c r="DC420" s="1295" t="s">
        <v>8600</v>
      </c>
      <c r="DT420" s="489">
        <f t="shared" si="91"/>
        <v>6159</v>
      </c>
      <c r="DU420" s="491">
        <v>6159</v>
      </c>
      <c r="DV420" s="1295" t="s">
        <v>5858</v>
      </c>
      <c r="DW420" s="2" t="s">
        <v>1664</v>
      </c>
    </row>
    <row r="421" spans="1:127">
      <c r="A421"/>
      <c r="B421"/>
      <c r="C421" s="909"/>
      <c r="D421" s="1278"/>
      <c r="E421" s="900"/>
      <c r="F421" s="900"/>
      <c r="H421" s="447"/>
      <c r="I421"/>
      <c r="J421"/>
      <c r="K421"/>
      <c r="L421"/>
      <c r="M421"/>
      <c r="N421"/>
      <c r="O421" s="3"/>
      <c r="P421" s="3"/>
      <c r="Q421" s="3"/>
      <c r="R421" s="3"/>
      <c r="S421" s="3"/>
      <c r="T421" s="923"/>
      <c r="U421" s="923"/>
      <c r="V421" s="923"/>
      <c r="W421" s="923"/>
      <c r="X421" s="923"/>
      <c r="Y421" s="923"/>
      <c r="Z421" s="923"/>
      <c r="AA421" s="923"/>
      <c r="AB421" s="923"/>
      <c r="AC421" s="923"/>
      <c r="AD421" s="923"/>
      <c r="AG421" s="489" t="s">
        <v>4050</v>
      </c>
      <c r="AS421" s="489" t="s">
        <v>4561</v>
      </c>
      <c r="AT421" s="489">
        <v>3</v>
      </c>
      <c r="AU421" s="574"/>
      <c r="AV421" s="574"/>
      <c r="AW421" s="489"/>
      <c r="BH421" s="1299" t="s">
        <v>7921</v>
      </c>
      <c r="CZ421" s="572"/>
      <c r="DB421" s="2">
        <v>6173</v>
      </c>
      <c r="DC421" s="1295" t="s">
        <v>8601</v>
      </c>
      <c r="DT421" s="489">
        <f t="shared" si="91"/>
        <v>6170</v>
      </c>
      <c r="DU421" s="491">
        <v>6170</v>
      </c>
      <c r="DV421" s="1295" t="s">
        <v>8600</v>
      </c>
      <c r="DW421" s="2" t="s">
        <v>1665</v>
      </c>
    </row>
    <row r="422" spans="1:127">
      <c r="A422"/>
      <c r="B422"/>
      <c r="C422" s="909"/>
      <c r="D422" s="1278"/>
      <c r="E422" s="900"/>
      <c r="F422" s="900"/>
      <c r="H422" s="447"/>
      <c r="I422"/>
      <c r="J422"/>
      <c r="K422"/>
      <c r="L422"/>
      <c r="M422"/>
      <c r="N422"/>
      <c r="O422" s="3"/>
      <c r="P422" s="3"/>
      <c r="Q422" s="3"/>
      <c r="R422" s="3"/>
      <c r="S422" s="3"/>
      <c r="T422" s="923"/>
      <c r="U422" s="923"/>
      <c r="V422" s="923"/>
      <c r="W422" s="923"/>
      <c r="X422" s="923"/>
      <c r="Y422" s="923"/>
      <c r="Z422" s="923"/>
      <c r="AA422" s="923"/>
      <c r="AB422" s="923"/>
      <c r="AC422" s="923"/>
      <c r="AD422" s="923"/>
      <c r="AG422" s="489" t="s">
        <v>4050</v>
      </c>
      <c r="AS422" s="489" t="s">
        <v>4562</v>
      </c>
      <c r="AT422" s="489">
        <v>3</v>
      </c>
      <c r="AU422" s="574"/>
      <c r="AV422" s="574"/>
      <c r="AW422" s="489"/>
      <c r="BH422" s="1296" t="s">
        <v>5694</v>
      </c>
      <c r="CZ422" s="572"/>
      <c r="DB422" s="2">
        <v>6279</v>
      </c>
      <c r="DC422" s="1295" t="s">
        <v>8602</v>
      </c>
      <c r="DT422" s="489">
        <f t="shared" si="91"/>
        <v>6173</v>
      </c>
      <c r="DU422" s="491">
        <v>6173</v>
      </c>
      <c r="DV422" s="1295" t="s">
        <v>8601</v>
      </c>
      <c r="DW422" s="2" t="s">
        <v>1665</v>
      </c>
    </row>
    <row r="423" spans="1:127">
      <c r="A423"/>
      <c r="B423"/>
      <c r="C423" s="909"/>
      <c r="D423" s="1278"/>
      <c r="E423" s="900"/>
      <c r="F423" s="900"/>
      <c r="G423" s="900"/>
      <c r="H423" s="447"/>
      <c r="I423"/>
      <c r="J423"/>
      <c r="K423"/>
      <c r="L423"/>
      <c r="M423"/>
      <c r="N423"/>
      <c r="O423" s="3"/>
      <c r="P423" s="3"/>
      <c r="Q423" s="3"/>
      <c r="R423" s="3"/>
      <c r="S423" s="3"/>
      <c r="T423" s="923"/>
      <c r="U423" s="923"/>
      <c r="V423" s="923"/>
      <c r="W423" s="923"/>
      <c r="X423" s="923"/>
      <c r="Y423" s="923"/>
      <c r="Z423" s="923"/>
      <c r="AA423" s="923"/>
      <c r="AB423" s="923"/>
      <c r="AC423" s="923"/>
      <c r="AD423" s="923"/>
      <c r="AG423" s="489" t="s">
        <v>4050</v>
      </c>
      <c r="AS423" s="489" t="s">
        <v>3197</v>
      </c>
      <c r="AT423" s="489">
        <v>3</v>
      </c>
      <c r="AU423" s="574"/>
      <c r="AV423" s="574"/>
      <c r="AW423" s="489"/>
      <c r="BH423" s="1299" t="s">
        <v>5695</v>
      </c>
      <c r="CZ423" s="572"/>
      <c r="DB423" s="2">
        <v>6815</v>
      </c>
      <c r="DC423" s="1295" t="s">
        <v>7374</v>
      </c>
      <c r="DT423" s="489">
        <f t="shared" si="91"/>
        <v>6279</v>
      </c>
      <c r="DU423" s="491">
        <v>6279</v>
      </c>
      <c r="DV423" s="1295" t="s">
        <v>8602</v>
      </c>
      <c r="DW423" s="2" t="s">
        <v>1665</v>
      </c>
    </row>
    <row r="424" spans="1:127">
      <c r="A424"/>
      <c r="B424"/>
      <c r="C424" s="909"/>
      <c r="D424" s="1278"/>
      <c r="E424" s="900"/>
      <c r="F424" s="900"/>
      <c r="G424" s="572"/>
      <c r="H424" s="447"/>
      <c r="I424"/>
      <c r="J424"/>
      <c r="K424"/>
      <c r="L424"/>
      <c r="M424"/>
      <c r="N424"/>
      <c r="O424" s="3"/>
      <c r="P424" s="3"/>
      <c r="Q424" s="3"/>
      <c r="R424" s="3"/>
      <c r="S424" s="3"/>
      <c r="T424" s="923"/>
      <c r="U424" s="923"/>
      <c r="V424" s="923"/>
      <c r="W424" s="923"/>
      <c r="X424" s="923"/>
      <c r="Y424" s="923"/>
      <c r="Z424" s="923"/>
      <c r="AA424" s="923"/>
      <c r="AB424" s="923"/>
      <c r="AC424" s="923"/>
      <c r="AD424" s="923"/>
      <c r="AG424" s="489" t="s">
        <v>4050</v>
      </c>
      <c r="AS424" s="489" t="s">
        <v>3207</v>
      </c>
      <c r="AT424" s="489">
        <v>3</v>
      </c>
      <c r="AU424" s="574"/>
      <c r="AV424" s="574"/>
      <c r="AW424" s="489"/>
      <c r="BH424" s="1296" t="s">
        <v>8399</v>
      </c>
      <c r="CZ424" s="572"/>
      <c r="DB424" s="2">
        <v>6816</v>
      </c>
      <c r="DC424" s="1295" t="s">
        <v>8603</v>
      </c>
      <c r="DT424" s="489">
        <f t="shared" si="91"/>
        <v>6815</v>
      </c>
      <c r="DU424" s="491">
        <v>6815</v>
      </c>
      <c r="DV424" s="1295" t="s">
        <v>7374</v>
      </c>
      <c r="DW424" s="2" t="s">
        <v>6399</v>
      </c>
    </row>
    <row r="425" spans="1:127">
      <c r="A425"/>
      <c r="B425"/>
      <c r="C425" s="909"/>
      <c r="D425" s="1278"/>
      <c r="E425" s="900"/>
      <c r="F425" s="900"/>
      <c r="G425" s="572"/>
      <c r="H425" s="447"/>
      <c r="I425"/>
      <c r="J425"/>
      <c r="K425"/>
      <c r="L425"/>
      <c r="M425"/>
      <c r="N425"/>
      <c r="O425" s="3"/>
      <c r="P425" s="3"/>
      <c r="Q425" s="3"/>
      <c r="R425" s="3"/>
      <c r="S425" s="3"/>
      <c r="T425" s="923"/>
      <c r="U425" s="923"/>
      <c r="V425" s="923"/>
      <c r="W425" s="923"/>
      <c r="X425" s="923"/>
      <c r="Y425" s="923"/>
      <c r="Z425" s="923"/>
      <c r="AA425" s="923"/>
      <c r="AB425" s="923"/>
      <c r="AC425" s="923"/>
      <c r="AD425" s="923"/>
      <c r="AG425" s="489" t="s">
        <v>4050</v>
      </c>
      <c r="AS425" s="489" t="s">
        <v>4567</v>
      </c>
      <c r="AT425" s="489">
        <v>3</v>
      </c>
      <c r="AU425" s="574"/>
      <c r="AV425" s="574"/>
      <c r="AW425" s="489"/>
      <c r="BH425" s="1299" t="s">
        <v>5696</v>
      </c>
      <c r="CZ425" s="572"/>
      <c r="DB425" s="2">
        <v>7010</v>
      </c>
      <c r="DC425" s="1295" t="s">
        <v>8604</v>
      </c>
      <c r="DT425" s="489">
        <f t="shared" si="91"/>
        <v>6816</v>
      </c>
      <c r="DU425" s="491">
        <v>6816</v>
      </c>
      <c r="DV425" s="1295" t="s">
        <v>8603</v>
      </c>
      <c r="DW425" s="2" t="s">
        <v>6399</v>
      </c>
    </row>
    <row r="426" spans="1:127">
      <c r="A426"/>
      <c r="B426"/>
      <c r="C426" s="909"/>
      <c r="D426" s="1278"/>
      <c r="E426" s="900"/>
      <c r="F426" s="900"/>
      <c r="H426" s="447"/>
      <c r="I426"/>
      <c r="J426"/>
      <c r="K426"/>
      <c r="L426"/>
      <c r="M426"/>
      <c r="N426"/>
      <c r="O426" s="3"/>
      <c r="P426" s="3"/>
      <c r="Q426" s="3"/>
      <c r="R426" s="3"/>
      <c r="S426" s="3"/>
      <c r="T426" s="923"/>
      <c r="U426" s="923"/>
      <c r="V426" s="923"/>
      <c r="W426" s="923"/>
      <c r="X426" s="923"/>
      <c r="Y426" s="923"/>
      <c r="Z426" s="923"/>
      <c r="AA426" s="923"/>
      <c r="AB426" s="923"/>
      <c r="AC426" s="923"/>
      <c r="AD426" s="923"/>
      <c r="AG426" s="489" t="s">
        <v>4050</v>
      </c>
      <c r="AS426" s="489" t="s">
        <v>3210</v>
      </c>
      <c r="AT426" s="489">
        <v>3</v>
      </c>
      <c r="AU426" s="574"/>
      <c r="AV426" s="574"/>
      <c r="AW426" s="489"/>
      <c r="BH426" s="1296" t="s">
        <v>9340</v>
      </c>
      <c r="CZ426" s="572"/>
      <c r="DB426" s="2">
        <v>7011</v>
      </c>
      <c r="DC426" s="1295" t="s">
        <v>8605</v>
      </c>
      <c r="DT426" s="489">
        <f t="shared" si="91"/>
        <v>7010</v>
      </c>
      <c r="DU426" s="491">
        <v>7010</v>
      </c>
      <c r="DV426" s="1295" t="s">
        <v>8604</v>
      </c>
      <c r="DW426" s="2" t="s">
        <v>1676</v>
      </c>
    </row>
    <row r="427" spans="1:127">
      <c r="A427"/>
      <c r="B427"/>
      <c r="C427" s="909"/>
      <c r="D427" s="1278"/>
      <c r="E427" s="900"/>
      <c r="F427" s="900"/>
      <c r="H427" s="447"/>
      <c r="I427"/>
      <c r="J427"/>
      <c r="K427"/>
      <c r="L427"/>
      <c r="M427"/>
      <c r="N427"/>
      <c r="O427" s="3"/>
      <c r="P427" s="3"/>
      <c r="Q427" s="3"/>
      <c r="R427" s="3"/>
      <c r="S427" s="3"/>
      <c r="T427" s="923"/>
      <c r="U427" s="923"/>
      <c r="V427" s="923"/>
      <c r="W427" s="923"/>
      <c r="X427" s="923"/>
      <c r="Y427" s="923"/>
      <c r="Z427" s="923"/>
      <c r="AA427" s="923"/>
      <c r="AB427" s="923"/>
      <c r="AC427" s="923"/>
      <c r="AD427" s="923"/>
      <c r="AG427" s="489" t="s">
        <v>4050</v>
      </c>
      <c r="AS427" s="489" t="s">
        <v>3224</v>
      </c>
      <c r="AT427" s="489">
        <v>3</v>
      </c>
      <c r="AU427" s="574"/>
      <c r="AV427" s="574"/>
      <c r="AW427" s="489"/>
      <c r="BH427" s="1299" t="s">
        <v>9048</v>
      </c>
      <c r="CZ427" s="572"/>
      <c r="DB427" s="2">
        <v>7014</v>
      </c>
      <c r="DC427" s="1295" t="s">
        <v>8606</v>
      </c>
      <c r="DT427" s="489">
        <f t="shared" si="91"/>
        <v>7011</v>
      </c>
      <c r="DU427" s="491">
        <v>7011</v>
      </c>
      <c r="DV427" s="1295" t="s">
        <v>8605</v>
      </c>
      <c r="DW427" s="2" t="s">
        <v>1676</v>
      </c>
    </row>
    <row r="428" spans="1:127">
      <c r="A428"/>
      <c r="B428"/>
      <c r="C428" s="909"/>
      <c r="D428" s="1278"/>
      <c r="E428" s="900"/>
      <c r="F428" s="900"/>
      <c r="H428" s="447"/>
      <c r="I428"/>
      <c r="J428"/>
      <c r="K428"/>
      <c r="L428"/>
      <c r="M428"/>
      <c r="N428"/>
      <c r="O428" s="3"/>
      <c r="P428" s="3"/>
      <c r="Q428" s="3"/>
      <c r="R428" s="3"/>
      <c r="S428" s="3"/>
      <c r="T428" s="923"/>
      <c r="U428" s="923"/>
      <c r="V428" s="923"/>
      <c r="W428" s="923"/>
      <c r="X428" s="923"/>
      <c r="Y428" s="923"/>
      <c r="Z428" s="923"/>
      <c r="AA428" s="923"/>
      <c r="AB428" s="923"/>
      <c r="AC428" s="923"/>
      <c r="AD428" s="923"/>
      <c r="AG428" s="489" t="s">
        <v>4050</v>
      </c>
      <c r="AS428" s="489" t="s">
        <v>3225</v>
      </c>
      <c r="AT428" s="489">
        <v>3</v>
      </c>
      <c r="AU428" s="574"/>
      <c r="AV428" s="574"/>
      <c r="AW428" s="489"/>
      <c r="BH428" s="1296" t="s">
        <v>9341</v>
      </c>
      <c r="CZ428" s="572"/>
      <c r="DB428" s="2">
        <v>7016</v>
      </c>
      <c r="DC428" s="1295" t="s">
        <v>8607</v>
      </c>
      <c r="DT428" s="489">
        <f t="shared" si="91"/>
        <v>7014</v>
      </c>
      <c r="DU428" s="491">
        <v>7014</v>
      </c>
      <c r="DV428" s="1295" t="s">
        <v>8606</v>
      </c>
      <c r="DW428" s="2" t="s">
        <v>1676</v>
      </c>
    </row>
    <row r="429" spans="1:127">
      <c r="A429" s="1275"/>
      <c r="B429" s="567"/>
      <c r="C429" s="909"/>
      <c r="D429" s="1278"/>
      <c r="E429" s="900"/>
      <c r="F429" s="900"/>
      <c r="H429" s="447"/>
      <c r="I429"/>
      <c r="J429"/>
      <c r="K429"/>
      <c r="L429"/>
      <c r="M429"/>
      <c r="N429"/>
      <c r="O429" s="3"/>
      <c r="P429" s="3"/>
      <c r="Q429" s="3"/>
      <c r="R429" s="3"/>
      <c r="S429" s="3"/>
      <c r="T429" s="923"/>
      <c r="U429" s="923"/>
      <c r="V429" s="923"/>
      <c r="W429" s="923"/>
      <c r="X429" s="923"/>
      <c r="Y429" s="923"/>
      <c r="Z429" s="923"/>
      <c r="AA429" s="923"/>
      <c r="AB429" s="923"/>
      <c r="AC429" s="923"/>
      <c r="AD429" s="923"/>
      <c r="AG429" s="489" t="s">
        <v>4050</v>
      </c>
      <c r="AS429" s="489" t="s">
        <v>5953</v>
      </c>
      <c r="AT429" s="489">
        <v>3</v>
      </c>
      <c r="AU429" s="574"/>
      <c r="AV429" s="574"/>
      <c r="AW429" s="489"/>
      <c r="BH429" s="1299" t="s">
        <v>9049</v>
      </c>
      <c r="CZ429" s="572"/>
      <c r="DB429" s="2">
        <v>7017</v>
      </c>
      <c r="DC429" s="1295" t="s">
        <v>8608</v>
      </c>
      <c r="DT429" s="489">
        <f t="shared" si="91"/>
        <v>7016</v>
      </c>
      <c r="DU429" s="491">
        <v>7016</v>
      </c>
      <c r="DV429" s="1295" t="s">
        <v>8607</v>
      </c>
      <c r="DW429" s="2" t="s">
        <v>1676</v>
      </c>
    </row>
    <row r="430" spans="1:127">
      <c r="A430" s="1275"/>
      <c r="B430" s="567"/>
      <c r="C430" s="909"/>
      <c r="D430" s="1278"/>
      <c r="E430" s="900"/>
      <c r="F430" s="900"/>
      <c r="H430" s="447"/>
      <c r="I430"/>
      <c r="J430"/>
      <c r="K430"/>
      <c r="L430"/>
      <c r="M430"/>
      <c r="N430"/>
      <c r="O430" s="3"/>
      <c r="P430" s="3"/>
      <c r="Q430" s="3"/>
      <c r="R430" s="3"/>
      <c r="S430" s="3"/>
      <c r="T430" s="923"/>
      <c r="U430" s="923"/>
      <c r="V430" s="923"/>
      <c r="W430" s="923"/>
      <c r="X430" s="923"/>
      <c r="Y430" s="923"/>
      <c r="Z430" s="923"/>
      <c r="AA430" s="923"/>
      <c r="AB430" s="923"/>
      <c r="AC430" s="923"/>
      <c r="AD430" s="923"/>
      <c r="AG430" s="489" t="s">
        <v>4050</v>
      </c>
      <c r="AS430" s="489" t="s">
        <v>3233</v>
      </c>
      <c r="AT430" s="489">
        <v>3</v>
      </c>
      <c r="AU430" s="574"/>
      <c r="AV430" s="574"/>
      <c r="AW430" s="489"/>
      <c r="BH430" s="1296" t="s">
        <v>5403</v>
      </c>
      <c r="CZ430" s="572"/>
      <c r="DB430" s="2">
        <v>7025</v>
      </c>
      <c r="DC430" s="1295" t="s">
        <v>1609</v>
      </c>
      <c r="DT430" s="489">
        <f t="shared" si="91"/>
        <v>7017</v>
      </c>
      <c r="DU430" s="491">
        <v>7017</v>
      </c>
      <c r="DV430" s="1295" t="s">
        <v>8608</v>
      </c>
      <c r="DW430" s="2" t="s">
        <v>1676</v>
      </c>
    </row>
    <row r="431" spans="1:127">
      <c r="A431" s="1275"/>
      <c r="B431" s="567"/>
      <c r="C431" s="909"/>
      <c r="D431" s="1278"/>
      <c r="E431" s="900"/>
      <c r="F431" s="900"/>
      <c r="H431" s="447"/>
      <c r="I431"/>
      <c r="J431"/>
      <c r="K431"/>
      <c r="L431"/>
      <c r="M431"/>
      <c r="N431"/>
      <c r="O431" s="3"/>
      <c r="P431" s="3"/>
      <c r="Q431" s="3"/>
      <c r="R431" s="3"/>
      <c r="S431" s="3"/>
      <c r="T431" s="923"/>
      <c r="U431" s="923"/>
      <c r="V431" s="923"/>
      <c r="W431" s="923"/>
      <c r="X431" s="923"/>
      <c r="Y431" s="923"/>
      <c r="Z431" s="923"/>
      <c r="AA431" s="923"/>
      <c r="AB431" s="923"/>
      <c r="AC431" s="923"/>
      <c r="AD431" s="923"/>
      <c r="AG431" s="489" t="s">
        <v>4050</v>
      </c>
      <c r="AS431" s="489" t="s">
        <v>3237</v>
      </c>
      <c r="AT431" s="489">
        <v>3</v>
      </c>
      <c r="AU431" s="574"/>
      <c r="AV431" s="574"/>
      <c r="AW431" s="489"/>
      <c r="BH431" s="1299" t="s">
        <v>8400</v>
      </c>
      <c r="CV431" s="489">
        <f t="shared" ref="CV431:CV432" si="92">CW431+0</f>
        <v>8969</v>
      </c>
      <c r="CW431" s="2">
        <v>8969</v>
      </c>
      <c r="CX431" s="1038" t="s">
        <v>6704</v>
      </c>
      <c r="CY431" s="2" t="s">
        <v>8655</v>
      </c>
      <c r="CZ431" s="572"/>
      <c r="DA431" s="2" t="s">
        <v>1578</v>
      </c>
      <c r="DT431" s="489">
        <f t="shared" si="91"/>
        <v>7025</v>
      </c>
      <c r="DU431" s="491">
        <v>7025</v>
      </c>
      <c r="DV431" s="1295" t="s">
        <v>1609</v>
      </c>
      <c r="DW431" s="2" t="s">
        <v>1676</v>
      </c>
    </row>
    <row r="432" spans="1:127">
      <c r="A432" s="1275"/>
      <c r="B432" s="567"/>
      <c r="C432" s="909"/>
      <c r="D432" s="492"/>
      <c r="E432" s="900"/>
      <c r="F432" s="447"/>
      <c r="H432" s="447"/>
      <c r="I432"/>
      <c r="J432"/>
      <c r="K432"/>
      <c r="L432"/>
      <c r="M432"/>
      <c r="N432"/>
      <c r="O432" s="3"/>
      <c r="P432" s="3"/>
      <c r="Q432" s="3"/>
      <c r="R432" s="3"/>
      <c r="S432" s="3"/>
      <c r="T432" s="923"/>
      <c r="U432" s="923"/>
      <c r="V432" s="923"/>
      <c r="W432" s="923"/>
      <c r="X432" s="923"/>
      <c r="Y432" s="923"/>
      <c r="Z432" s="923"/>
      <c r="AA432" s="923"/>
      <c r="AB432" s="923"/>
      <c r="AC432" s="923"/>
      <c r="AD432" s="923"/>
      <c r="AG432" s="489" t="s">
        <v>4050</v>
      </c>
      <c r="AS432" s="489" t="s">
        <v>3242</v>
      </c>
      <c r="AT432" s="489">
        <v>3</v>
      </c>
      <c r="AU432" s="574"/>
      <c r="AV432" s="574"/>
      <c r="AW432" s="489"/>
      <c r="BH432" s="1296" t="s">
        <v>5240</v>
      </c>
      <c r="CV432" s="489">
        <f t="shared" si="92"/>
        <v>3221</v>
      </c>
      <c r="CW432" s="2">
        <v>3221</v>
      </c>
      <c r="CX432" s="489" t="s">
        <v>6786</v>
      </c>
      <c r="CY432" s="2" t="s">
        <v>8655</v>
      </c>
      <c r="CZ432" s="572"/>
      <c r="DA432" s="2" t="s">
        <v>1578</v>
      </c>
      <c r="DT432"/>
      <c r="DU432"/>
      <c r="DV432"/>
    </row>
    <row r="433" spans="1:126">
      <c r="A433" s="1275"/>
      <c r="B433" s="567"/>
      <c r="C433" s="909"/>
      <c r="D433" s="492"/>
      <c r="E433" s="900"/>
      <c r="F433" s="447"/>
      <c r="H433" s="447"/>
      <c r="I433"/>
      <c r="J433"/>
      <c r="K433"/>
      <c r="L433"/>
      <c r="M433"/>
      <c r="N433"/>
      <c r="O433" s="3"/>
      <c r="P433" s="3"/>
      <c r="Q433" s="3"/>
      <c r="R433" s="3"/>
      <c r="S433" s="3"/>
      <c r="T433" s="923"/>
      <c r="U433" s="923"/>
      <c r="V433" s="923"/>
      <c r="W433" s="923"/>
      <c r="X433" s="923"/>
      <c r="Y433" s="923"/>
      <c r="Z433" s="923"/>
      <c r="AA433" s="923"/>
      <c r="AB433" s="923"/>
      <c r="AC433" s="923"/>
      <c r="AD433" s="923"/>
      <c r="AG433" s="489" t="s">
        <v>4050</v>
      </c>
      <c r="AS433" s="489" t="s">
        <v>3258</v>
      </c>
      <c r="AT433" s="489">
        <v>3</v>
      </c>
      <c r="AU433" s="574"/>
      <c r="AV433" s="574"/>
      <c r="AW433" s="489"/>
      <c r="BH433" s="1299" t="s">
        <v>5268</v>
      </c>
      <c r="CZ433" s="572"/>
      <c r="DT433"/>
      <c r="DU433"/>
      <c r="DV433"/>
    </row>
    <row r="434" spans="1:126">
      <c r="A434" s="1275"/>
      <c r="B434" s="567"/>
      <c r="C434" s="909"/>
      <c r="D434" s="492"/>
      <c r="E434" s="900"/>
      <c r="F434" s="447"/>
      <c r="H434" s="447"/>
      <c r="I434"/>
      <c r="J434"/>
      <c r="K434"/>
      <c r="L434"/>
      <c r="M434"/>
      <c r="N434"/>
      <c r="O434" s="3"/>
      <c r="P434" s="3"/>
      <c r="Q434" s="3"/>
      <c r="R434" s="3"/>
      <c r="S434" s="3"/>
      <c r="T434" s="923"/>
      <c r="U434" s="923"/>
      <c r="V434" s="923"/>
      <c r="W434" s="923"/>
      <c r="X434" s="923"/>
      <c r="Y434" s="923"/>
      <c r="Z434" s="923"/>
      <c r="AA434" s="923"/>
      <c r="AB434" s="923"/>
      <c r="AC434" s="923"/>
      <c r="AD434" s="923"/>
      <c r="AG434" s="489" t="s">
        <v>4050</v>
      </c>
      <c r="AS434" s="489" t="s">
        <v>4589</v>
      </c>
      <c r="AT434" s="489">
        <v>3</v>
      </c>
      <c r="AU434" s="574"/>
      <c r="AV434" s="574"/>
      <c r="AW434" s="489"/>
      <c r="BH434" s="1296" t="s">
        <v>5697</v>
      </c>
      <c r="CZ434" s="572"/>
      <c r="DT434"/>
      <c r="DU434"/>
      <c r="DV434"/>
    </row>
    <row r="435" spans="1:126">
      <c r="A435" s="1275"/>
      <c r="B435" s="567"/>
      <c r="C435" s="909"/>
      <c r="D435" s="492"/>
      <c r="E435" s="900"/>
      <c r="F435" s="447"/>
      <c r="G435" s="447"/>
      <c r="H435" s="447"/>
      <c r="I435"/>
      <c r="J435"/>
      <c r="K435"/>
      <c r="L435"/>
      <c r="M435"/>
      <c r="N435"/>
      <c r="O435" s="3"/>
      <c r="P435" s="3"/>
      <c r="Q435" s="3"/>
      <c r="R435" s="3"/>
      <c r="S435" s="3"/>
      <c r="T435" s="923"/>
      <c r="U435" s="923"/>
      <c r="V435" s="923"/>
      <c r="W435" s="923"/>
      <c r="X435" s="923"/>
      <c r="Y435" s="923"/>
      <c r="Z435" s="923"/>
      <c r="AA435" s="923"/>
      <c r="AB435" s="923"/>
      <c r="AC435" s="923"/>
      <c r="AD435" s="923"/>
      <c r="AG435" s="489" t="s">
        <v>4050</v>
      </c>
      <c r="AS435" s="489" t="s">
        <v>3288</v>
      </c>
      <c r="AT435" s="489">
        <v>3</v>
      </c>
      <c r="AU435" s="574"/>
      <c r="AV435" s="574"/>
      <c r="AW435" s="489"/>
      <c r="BH435" s="1299" t="s">
        <v>8401</v>
      </c>
      <c r="CZ435" s="572"/>
      <c r="DT435"/>
      <c r="DU435"/>
      <c r="DV435"/>
    </row>
    <row r="436" spans="1:126">
      <c r="A436" s="1275"/>
      <c r="B436" s="567"/>
      <c r="C436" s="909"/>
      <c r="D436" s="492"/>
      <c r="E436" s="900"/>
      <c r="F436" s="447"/>
      <c r="G436" s="447"/>
      <c r="H436" s="447"/>
      <c r="I436"/>
      <c r="J436"/>
      <c r="K436"/>
      <c r="L436"/>
      <c r="M436"/>
      <c r="N436"/>
      <c r="O436" s="3"/>
      <c r="P436" s="3"/>
      <c r="Q436" s="3"/>
      <c r="R436" s="3"/>
      <c r="S436" s="3"/>
      <c r="T436" s="923"/>
      <c r="U436" s="923"/>
      <c r="V436" s="923"/>
      <c r="W436" s="923"/>
      <c r="X436" s="923"/>
      <c r="Y436" s="923"/>
      <c r="Z436" s="923"/>
      <c r="AA436" s="923"/>
      <c r="AB436" s="923"/>
      <c r="AC436" s="923"/>
      <c r="AD436" s="923"/>
      <c r="AG436" s="489" t="s">
        <v>4050</v>
      </c>
      <c r="AS436" s="489" t="s">
        <v>4596</v>
      </c>
      <c r="AT436" s="489">
        <v>3</v>
      </c>
      <c r="AU436" s="574"/>
      <c r="AV436" s="574"/>
      <c r="AW436" s="489"/>
      <c r="BH436" s="1296" t="s">
        <v>8402</v>
      </c>
      <c r="CZ436" s="572"/>
      <c r="DT436"/>
      <c r="DU436"/>
      <c r="DV436"/>
    </row>
    <row r="437" spans="1:126">
      <c r="A437" s="1275"/>
      <c r="B437" s="567"/>
      <c r="C437" s="909"/>
      <c r="D437" s="492"/>
      <c r="E437" s="900"/>
      <c r="F437" s="447"/>
      <c r="G437" s="447"/>
      <c r="H437" s="447"/>
      <c r="I437"/>
      <c r="J437"/>
      <c r="K437"/>
      <c r="L437"/>
      <c r="M437"/>
      <c r="N437"/>
      <c r="O437" s="3"/>
      <c r="P437" s="3"/>
      <c r="Q437" s="3"/>
      <c r="R437" s="3"/>
      <c r="S437" s="3"/>
      <c r="T437" s="923"/>
      <c r="U437" s="923"/>
      <c r="V437" s="923"/>
      <c r="W437" s="923"/>
      <c r="X437" s="923"/>
      <c r="Y437" s="923"/>
      <c r="Z437" s="923"/>
      <c r="AA437" s="923"/>
      <c r="AB437" s="923"/>
      <c r="AC437" s="923"/>
      <c r="AD437" s="923"/>
      <c r="AG437" s="489" t="s">
        <v>4050</v>
      </c>
      <c r="AS437" s="489" t="s">
        <v>4597</v>
      </c>
      <c r="AT437" s="489">
        <v>3</v>
      </c>
      <c r="AU437" s="574"/>
      <c r="AV437" s="574"/>
      <c r="AW437" s="489"/>
      <c r="BH437" s="1299" t="s">
        <v>9050</v>
      </c>
      <c r="CZ437" s="572"/>
      <c r="DT437"/>
      <c r="DU437"/>
      <c r="DV437"/>
    </row>
    <row r="438" spans="1:126">
      <c r="A438" s="1275"/>
      <c r="B438" s="567"/>
      <c r="C438" s="909"/>
      <c r="D438" s="492"/>
      <c r="E438" s="900"/>
      <c r="F438" s="447"/>
      <c r="G438" s="447"/>
      <c r="H438" s="447"/>
      <c r="I438"/>
      <c r="J438"/>
      <c r="K438"/>
      <c r="L438"/>
      <c r="M438"/>
      <c r="N438"/>
      <c r="O438" s="3"/>
      <c r="P438" s="3"/>
      <c r="Q438" s="3"/>
      <c r="R438" s="3"/>
      <c r="S438" s="3"/>
      <c r="T438" s="923"/>
      <c r="U438" s="923"/>
      <c r="V438" s="923"/>
      <c r="W438" s="923"/>
      <c r="X438" s="923"/>
      <c r="Y438" s="923"/>
      <c r="Z438" s="923"/>
      <c r="AA438" s="923"/>
      <c r="AB438" s="923"/>
      <c r="AC438" s="923"/>
      <c r="AD438" s="923"/>
      <c r="AG438" s="489" t="s">
        <v>4050</v>
      </c>
      <c r="AS438" s="489" t="s">
        <v>3295</v>
      </c>
      <c r="AT438" s="489">
        <v>3</v>
      </c>
      <c r="AU438" s="574"/>
      <c r="AV438" s="574"/>
      <c r="AW438" s="489"/>
      <c r="BH438" s="1296" t="s">
        <v>8403</v>
      </c>
      <c r="CZ438" s="572"/>
      <c r="DT438"/>
      <c r="DU438"/>
      <c r="DV438"/>
    </row>
    <row r="439" spans="1:126">
      <c r="A439" s="1275"/>
      <c r="B439" s="567"/>
      <c r="C439" s="909"/>
      <c r="D439" s="492"/>
      <c r="E439" s="900"/>
      <c r="F439" s="447"/>
      <c r="G439" s="447"/>
      <c r="H439" s="447"/>
      <c r="I439"/>
      <c r="J439"/>
      <c r="K439"/>
      <c r="L439"/>
      <c r="M439"/>
      <c r="N439"/>
      <c r="O439" s="3"/>
      <c r="P439" s="3"/>
      <c r="Q439" s="3"/>
      <c r="R439" s="3"/>
      <c r="S439" s="3"/>
      <c r="T439" s="923"/>
      <c r="U439" s="923"/>
      <c r="V439" s="923"/>
      <c r="W439" s="923"/>
      <c r="X439" s="923"/>
      <c r="Y439" s="923"/>
      <c r="Z439" s="923"/>
      <c r="AA439" s="923"/>
      <c r="AB439" s="923"/>
      <c r="AC439" s="923"/>
      <c r="AD439" s="923"/>
      <c r="AG439" s="489" t="s">
        <v>4050</v>
      </c>
      <c r="AS439" s="489" t="s">
        <v>3304</v>
      </c>
      <c r="AT439" s="489">
        <v>3</v>
      </c>
      <c r="AU439" s="574"/>
      <c r="AV439" s="574"/>
      <c r="AW439" s="489"/>
      <c r="BH439" s="1299" t="s">
        <v>5698</v>
      </c>
      <c r="CZ439" s="572"/>
      <c r="DT439"/>
      <c r="DU439"/>
      <c r="DV439"/>
    </row>
    <row r="440" spans="1:126">
      <c r="A440" s="1275"/>
      <c r="B440" s="567"/>
      <c r="C440" s="909"/>
      <c r="D440" s="492"/>
      <c r="E440" s="900"/>
      <c r="F440" s="447"/>
      <c r="G440" s="447"/>
      <c r="H440" s="447"/>
      <c r="I440"/>
      <c r="J440"/>
      <c r="K440"/>
      <c r="L440"/>
      <c r="M440"/>
      <c r="N440"/>
      <c r="O440" s="3"/>
      <c r="P440" s="3"/>
      <c r="Q440" s="3"/>
      <c r="R440" s="3"/>
      <c r="S440" s="3"/>
      <c r="T440" s="923"/>
      <c r="U440" s="923"/>
      <c r="V440" s="923"/>
      <c r="W440" s="923"/>
      <c r="X440" s="923"/>
      <c r="Y440" s="923"/>
      <c r="Z440" s="923"/>
      <c r="AA440" s="923"/>
      <c r="AB440" s="923"/>
      <c r="AC440" s="923"/>
      <c r="AD440" s="923"/>
      <c r="AG440" s="489" t="s">
        <v>4050</v>
      </c>
      <c r="AS440" s="489" t="s">
        <v>3311</v>
      </c>
      <c r="AT440" s="489">
        <v>3</v>
      </c>
      <c r="AU440" s="574"/>
      <c r="AV440" s="574"/>
      <c r="AW440" s="489"/>
      <c r="BH440" s="1296" t="s">
        <v>5699</v>
      </c>
      <c r="CZ440" s="572"/>
      <c r="DT440"/>
      <c r="DU440"/>
      <c r="DV440"/>
    </row>
    <row r="441" spans="1:126">
      <c r="A441" s="1275"/>
      <c r="B441" s="567"/>
      <c r="C441" s="909"/>
      <c r="D441" s="492"/>
      <c r="E441" s="900"/>
      <c r="F441" s="447"/>
      <c r="G441" s="447"/>
      <c r="H441" s="447"/>
      <c r="I441"/>
      <c r="J441"/>
      <c r="K441"/>
      <c r="L441"/>
      <c r="M441"/>
      <c r="N441"/>
      <c r="O441" s="3"/>
      <c r="P441" s="3"/>
      <c r="Q441" s="3"/>
      <c r="R441" s="3"/>
      <c r="S441" s="3"/>
      <c r="T441" s="923"/>
      <c r="U441" s="923"/>
      <c r="V441" s="923"/>
      <c r="W441" s="923"/>
      <c r="X441" s="923"/>
      <c r="Y441" s="923"/>
      <c r="Z441" s="923"/>
      <c r="AA441" s="923"/>
      <c r="AB441" s="923"/>
      <c r="AC441" s="923"/>
      <c r="AD441" s="923"/>
      <c r="AG441" s="489" t="s">
        <v>4050</v>
      </c>
      <c r="AS441" s="489" t="s">
        <v>3322</v>
      </c>
      <c r="AT441" s="489">
        <v>3</v>
      </c>
      <c r="AU441" s="574"/>
      <c r="AV441" s="574"/>
      <c r="AW441" s="489"/>
      <c r="BH441" s="1299" t="s">
        <v>5700</v>
      </c>
      <c r="CZ441" s="572"/>
      <c r="DT441"/>
      <c r="DU441"/>
      <c r="DV441"/>
    </row>
    <row r="442" spans="1:126">
      <c r="A442" s="1275"/>
      <c r="B442" s="567"/>
      <c r="C442" s="909"/>
      <c r="D442" s="492"/>
      <c r="E442" s="900"/>
      <c r="F442" s="447"/>
      <c r="G442" s="447"/>
      <c r="H442" s="447"/>
      <c r="I442"/>
      <c r="J442"/>
      <c r="K442"/>
      <c r="L442"/>
      <c r="M442"/>
      <c r="N442"/>
      <c r="O442" s="3"/>
      <c r="P442" s="3"/>
      <c r="Q442" s="3"/>
      <c r="R442" s="3"/>
      <c r="S442" s="3"/>
      <c r="T442" s="923"/>
      <c r="U442" s="923"/>
      <c r="V442" s="923"/>
      <c r="W442" s="923"/>
      <c r="X442" s="923"/>
      <c r="Y442" s="923"/>
      <c r="Z442" s="923"/>
      <c r="AA442" s="923"/>
      <c r="AB442" s="923"/>
      <c r="AC442" s="923"/>
      <c r="AD442" s="923"/>
      <c r="AG442" s="489" t="s">
        <v>4050</v>
      </c>
      <c r="AS442" s="489" t="s">
        <v>3323</v>
      </c>
      <c r="AT442" s="489">
        <v>3</v>
      </c>
      <c r="AU442" s="574"/>
      <c r="AV442" s="574"/>
      <c r="AW442" s="489"/>
      <c r="BH442" s="1296" t="s">
        <v>8404</v>
      </c>
      <c r="CZ442" s="572"/>
    </row>
    <row r="443" spans="1:126">
      <c r="A443" s="1275"/>
      <c r="B443" s="567"/>
      <c r="C443" s="909"/>
      <c r="D443" s="492"/>
      <c r="E443" s="900"/>
      <c r="F443" s="447"/>
      <c r="G443" s="447"/>
      <c r="H443" s="447"/>
      <c r="I443"/>
      <c r="J443"/>
      <c r="K443"/>
      <c r="L443"/>
      <c r="M443"/>
      <c r="N443"/>
      <c r="O443" s="3"/>
      <c r="P443" s="3"/>
      <c r="Q443" s="3"/>
      <c r="R443" s="3"/>
      <c r="S443" s="3"/>
      <c r="T443" s="923"/>
      <c r="U443" s="923"/>
      <c r="V443" s="923"/>
      <c r="W443" s="923"/>
      <c r="X443" s="923"/>
      <c r="Y443" s="923"/>
      <c r="Z443" s="923"/>
      <c r="AA443" s="923"/>
      <c r="AB443" s="923"/>
      <c r="AC443" s="923"/>
      <c r="AD443" s="923"/>
      <c r="AG443" s="489" t="s">
        <v>4050</v>
      </c>
      <c r="AS443" s="489" t="s">
        <v>3326</v>
      </c>
      <c r="AT443" s="489">
        <v>3</v>
      </c>
      <c r="AU443" s="574"/>
      <c r="AV443" s="574"/>
      <c r="AW443" s="489"/>
      <c r="BH443" s="1299" t="s">
        <v>9342</v>
      </c>
      <c r="CZ443" s="572"/>
    </row>
    <row r="444" spans="1:126">
      <c r="A444" s="1275"/>
      <c r="B444" s="567"/>
      <c r="C444" s="909"/>
      <c r="D444" s="492"/>
      <c r="E444" s="900"/>
      <c r="F444" s="447"/>
      <c r="G444" s="447"/>
      <c r="H444" s="447"/>
      <c r="I444"/>
      <c r="J444"/>
      <c r="K444"/>
      <c r="L444"/>
      <c r="M444"/>
      <c r="N444"/>
      <c r="O444" s="3"/>
      <c r="P444" s="3"/>
      <c r="Q444" s="3"/>
      <c r="R444" s="3"/>
      <c r="S444" s="3"/>
      <c r="T444" s="923"/>
      <c r="U444" s="923"/>
      <c r="V444" s="923"/>
      <c r="W444" s="923"/>
      <c r="X444" s="923"/>
      <c r="Y444" s="923"/>
      <c r="Z444" s="923"/>
      <c r="AA444" s="923"/>
      <c r="AB444" s="923"/>
      <c r="AC444" s="923"/>
      <c r="AD444" s="923"/>
      <c r="AG444" s="489" t="s">
        <v>4050</v>
      </c>
      <c r="AS444" s="489" t="s">
        <v>3331</v>
      </c>
      <c r="AT444" s="489">
        <v>3</v>
      </c>
      <c r="AU444" s="574"/>
      <c r="AV444" s="574"/>
      <c r="AW444" s="489"/>
      <c r="BH444" s="1296" t="s">
        <v>5701</v>
      </c>
      <c r="CZ444" s="572"/>
    </row>
    <row r="445" spans="1:126">
      <c r="A445" s="1275"/>
      <c r="B445" s="567"/>
      <c r="C445" s="909"/>
      <c r="D445" s="492"/>
      <c r="E445" s="900"/>
      <c r="F445" s="447"/>
      <c r="G445" s="447"/>
      <c r="H445" s="447"/>
      <c r="I445"/>
      <c r="J445"/>
      <c r="K445"/>
      <c r="L445"/>
      <c r="M445"/>
      <c r="N445"/>
      <c r="O445" s="3"/>
      <c r="P445" s="3"/>
      <c r="Q445" s="3"/>
      <c r="R445" s="3"/>
      <c r="S445" s="3"/>
      <c r="T445" s="923"/>
      <c r="U445" s="923"/>
      <c r="V445" s="923"/>
      <c r="W445" s="923"/>
      <c r="X445" s="923"/>
      <c r="Y445" s="923"/>
      <c r="Z445" s="923"/>
      <c r="AA445" s="923"/>
      <c r="AB445" s="923"/>
      <c r="AC445" s="923"/>
      <c r="AD445" s="923"/>
      <c r="AG445" s="489" t="s">
        <v>4050</v>
      </c>
      <c r="AS445" s="489" t="s">
        <v>3335</v>
      </c>
      <c r="AT445" s="489">
        <v>3</v>
      </c>
      <c r="AU445" s="574"/>
      <c r="AV445" s="574"/>
      <c r="AW445" s="489"/>
      <c r="BH445" s="1299" t="s">
        <v>9343</v>
      </c>
      <c r="CZ445" s="572"/>
    </row>
    <row r="446" spans="1:126">
      <c r="A446" s="1275"/>
      <c r="B446" s="567"/>
      <c r="C446" s="909"/>
      <c r="D446" s="492"/>
      <c r="E446" s="900"/>
      <c r="F446" s="447"/>
      <c r="G446" s="447"/>
      <c r="H446" s="447"/>
      <c r="I446"/>
      <c r="J446"/>
      <c r="K446"/>
      <c r="L446"/>
      <c r="M446"/>
      <c r="N446"/>
      <c r="O446" s="3"/>
      <c r="P446" s="3"/>
      <c r="Q446" s="3"/>
      <c r="R446" s="3"/>
      <c r="S446" s="3"/>
      <c r="T446" s="923"/>
      <c r="U446" s="923"/>
      <c r="V446" s="923"/>
      <c r="W446" s="923"/>
      <c r="X446" s="923"/>
      <c r="Y446" s="923"/>
      <c r="Z446" s="923"/>
      <c r="AA446" s="923"/>
      <c r="AB446" s="923"/>
      <c r="AC446" s="923"/>
      <c r="AD446" s="923"/>
      <c r="AG446" s="489" t="s">
        <v>4050</v>
      </c>
      <c r="AS446" s="489" t="s">
        <v>4605</v>
      </c>
      <c r="AT446" s="489">
        <v>3</v>
      </c>
      <c r="AU446" s="574"/>
      <c r="AV446" s="574"/>
      <c r="AW446" s="489"/>
      <c r="BH446" s="1296" t="s">
        <v>8405</v>
      </c>
      <c r="CZ446" s="572"/>
    </row>
    <row r="447" spans="1:126">
      <c r="A447" s="1275"/>
      <c r="B447" s="567"/>
      <c r="C447" s="909"/>
      <c r="D447" s="492"/>
      <c r="E447" s="900"/>
      <c r="F447" s="447"/>
      <c r="G447" s="447"/>
      <c r="H447" s="447"/>
      <c r="I447"/>
      <c r="J447"/>
      <c r="K447"/>
      <c r="L447"/>
      <c r="M447"/>
      <c r="N447"/>
      <c r="O447" s="3"/>
      <c r="P447" s="3"/>
      <c r="Q447" s="3"/>
      <c r="R447" s="3"/>
      <c r="S447" s="3"/>
      <c r="T447" s="923"/>
      <c r="U447" s="923"/>
      <c r="V447" s="923"/>
      <c r="W447" s="923"/>
      <c r="X447" s="923"/>
      <c r="Y447" s="923"/>
      <c r="Z447" s="923"/>
      <c r="AA447" s="923"/>
      <c r="AB447" s="923"/>
      <c r="AC447" s="923"/>
      <c r="AD447" s="923"/>
      <c r="AG447" s="489" t="s">
        <v>4050</v>
      </c>
      <c r="AS447" s="489" t="s">
        <v>3346</v>
      </c>
      <c r="AT447" s="489">
        <v>3</v>
      </c>
      <c r="AU447" s="574"/>
      <c r="AV447" s="574"/>
      <c r="AW447" s="489"/>
      <c r="BH447" s="1299" t="s">
        <v>8406</v>
      </c>
      <c r="CZ447" s="572"/>
    </row>
    <row r="448" spans="1:126">
      <c r="A448" s="1275"/>
      <c r="B448" s="567"/>
      <c r="C448" s="909"/>
      <c r="D448" s="492"/>
      <c r="E448" s="900"/>
      <c r="F448" s="447"/>
      <c r="G448" s="447"/>
      <c r="H448" s="447"/>
      <c r="I448"/>
      <c r="J448"/>
      <c r="K448"/>
      <c r="L448"/>
      <c r="M448"/>
      <c r="N448"/>
      <c r="O448" s="3"/>
      <c r="P448" s="3"/>
      <c r="Q448" s="3"/>
      <c r="R448" s="3"/>
      <c r="S448" s="3"/>
      <c r="T448" s="923"/>
      <c r="U448" s="923"/>
      <c r="V448" s="923"/>
      <c r="W448" s="923"/>
      <c r="X448" s="923"/>
      <c r="Y448" s="923"/>
      <c r="Z448" s="923"/>
      <c r="AA448" s="923"/>
      <c r="AB448" s="923"/>
      <c r="AC448" s="923"/>
      <c r="AD448" s="923"/>
      <c r="AG448" s="489" t="s">
        <v>4050</v>
      </c>
      <c r="AS448" s="489" t="s">
        <v>3347</v>
      </c>
      <c r="AT448" s="489">
        <v>3</v>
      </c>
      <c r="AU448" s="574"/>
      <c r="AV448" s="574"/>
      <c r="AW448" s="489"/>
      <c r="BH448" s="1296" t="s">
        <v>5404</v>
      </c>
      <c r="CZ448" s="572"/>
    </row>
    <row r="449" spans="1:104">
      <c r="A449" s="1275"/>
      <c r="B449" s="567"/>
      <c r="C449" s="909"/>
      <c r="D449" s="492"/>
      <c r="E449" s="900"/>
      <c r="F449" s="447"/>
      <c r="G449" s="447"/>
      <c r="H449" s="447"/>
      <c r="I449"/>
      <c r="J449"/>
      <c r="K449"/>
      <c r="L449"/>
      <c r="M449"/>
      <c r="N449"/>
      <c r="O449" s="3"/>
      <c r="P449" s="3"/>
      <c r="Q449" s="3"/>
      <c r="R449" s="3"/>
      <c r="S449" s="3"/>
      <c r="T449" s="923"/>
      <c r="U449" s="923"/>
      <c r="V449" s="923"/>
      <c r="W449" s="923"/>
      <c r="X449" s="923"/>
      <c r="Y449" s="923"/>
      <c r="Z449" s="923"/>
      <c r="AA449" s="923"/>
      <c r="AB449" s="923"/>
      <c r="AC449" s="923"/>
      <c r="AD449" s="923"/>
      <c r="AG449" s="489" t="s">
        <v>4050</v>
      </c>
      <c r="AS449" s="489" t="s">
        <v>4607</v>
      </c>
      <c r="AT449" s="489">
        <v>3</v>
      </c>
      <c r="AU449" s="574"/>
      <c r="AV449" s="574"/>
      <c r="AW449" s="489"/>
      <c r="BH449" s="1299" t="s">
        <v>9344</v>
      </c>
      <c r="CZ449" s="572"/>
    </row>
    <row r="450" spans="1:104">
      <c r="A450" s="1275"/>
      <c r="B450" s="567"/>
      <c r="C450" s="909"/>
      <c r="D450" s="492"/>
      <c r="E450" s="900"/>
      <c r="F450" s="447"/>
      <c r="G450" s="447"/>
      <c r="H450" s="447"/>
      <c r="I450"/>
      <c r="J450"/>
      <c r="K450"/>
      <c r="L450"/>
      <c r="M450"/>
      <c r="N450"/>
      <c r="O450" s="3"/>
      <c r="P450" s="3"/>
      <c r="Q450" s="3"/>
      <c r="R450" s="3"/>
      <c r="S450" s="3"/>
      <c r="T450" s="923"/>
      <c r="U450" s="923"/>
      <c r="V450" s="923"/>
      <c r="W450" s="923"/>
      <c r="X450" s="923"/>
      <c r="Y450" s="923"/>
      <c r="Z450" s="923"/>
      <c r="AA450" s="923"/>
      <c r="AB450" s="923"/>
      <c r="AC450" s="923"/>
      <c r="AD450" s="923"/>
      <c r="AG450" s="489" t="s">
        <v>4050</v>
      </c>
      <c r="AS450" s="489" t="s">
        <v>4608</v>
      </c>
      <c r="AT450" s="489">
        <v>3</v>
      </c>
      <c r="AU450" s="574"/>
      <c r="AV450" s="574"/>
      <c r="AW450" s="489"/>
      <c r="BH450" s="1296" t="s">
        <v>5702</v>
      </c>
      <c r="CZ450" s="572"/>
    </row>
    <row r="451" spans="1:104">
      <c r="A451" s="1275"/>
      <c r="B451" s="567"/>
      <c r="C451" s="909"/>
      <c r="D451" s="492"/>
      <c r="E451" s="900"/>
      <c r="F451" s="447"/>
      <c r="G451" s="447"/>
      <c r="H451" s="447"/>
      <c r="I451"/>
      <c r="J451"/>
      <c r="K451"/>
      <c r="L451"/>
      <c r="M451"/>
      <c r="N451"/>
      <c r="O451" s="3"/>
      <c r="P451" s="3"/>
      <c r="Q451" s="3"/>
      <c r="R451" s="3"/>
      <c r="S451" s="3"/>
      <c r="T451" s="923"/>
      <c r="U451" s="923"/>
      <c r="V451" s="923"/>
      <c r="W451" s="923"/>
      <c r="X451" s="923"/>
      <c r="Y451" s="923"/>
      <c r="Z451" s="923"/>
      <c r="AA451" s="923"/>
      <c r="AB451" s="923"/>
      <c r="AC451" s="923"/>
      <c r="AD451" s="923"/>
      <c r="AG451" s="489" t="s">
        <v>4050</v>
      </c>
      <c r="AS451" s="489" t="s">
        <v>3377</v>
      </c>
      <c r="AT451" s="489">
        <v>3</v>
      </c>
      <c r="AU451" s="574"/>
      <c r="AV451" s="574"/>
      <c r="AW451" s="489"/>
      <c r="BH451" s="1299" t="s">
        <v>9345</v>
      </c>
      <c r="CZ451" s="572"/>
    </row>
    <row r="452" spans="1:104">
      <c r="A452" s="1275"/>
      <c r="B452" s="567"/>
      <c r="C452" s="909"/>
      <c r="D452" s="492"/>
      <c r="E452" s="900"/>
      <c r="F452" s="447"/>
      <c r="G452" s="447"/>
      <c r="H452" s="447"/>
      <c r="I452"/>
      <c r="J452"/>
      <c r="K452"/>
      <c r="L452"/>
      <c r="M452"/>
      <c r="N452"/>
      <c r="O452" s="3"/>
      <c r="P452" s="3"/>
      <c r="Q452" s="3"/>
      <c r="R452" s="3"/>
      <c r="S452" s="3"/>
      <c r="T452" s="923"/>
      <c r="U452" s="923"/>
      <c r="V452" s="923"/>
      <c r="W452" s="923"/>
      <c r="X452" s="923"/>
      <c r="Y452" s="923"/>
      <c r="Z452" s="923"/>
      <c r="AA452" s="923"/>
      <c r="AB452" s="923"/>
      <c r="AC452" s="923"/>
      <c r="AD452" s="923"/>
      <c r="AG452" s="489" t="s">
        <v>4050</v>
      </c>
      <c r="AS452" s="489" t="s">
        <v>5954</v>
      </c>
      <c r="AT452" s="489">
        <v>3</v>
      </c>
      <c r="AU452" s="574"/>
      <c r="AV452" s="574"/>
      <c r="AW452" s="489"/>
      <c r="BH452" s="1296" t="s">
        <v>5405</v>
      </c>
      <c r="CZ452" s="572"/>
    </row>
    <row r="453" spans="1:104">
      <c r="A453" s="1275"/>
      <c r="B453" s="567"/>
      <c r="C453" s="909"/>
      <c r="D453" s="492"/>
      <c r="E453" s="900"/>
      <c r="F453" s="447"/>
      <c r="G453" s="447"/>
      <c r="H453" s="447"/>
      <c r="I453"/>
      <c r="J453"/>
      <c r="K453"/>
      <c r="L453"/>
      <c r="M453"/>
      <c r="N453"/>
      <c r="O453" s="3"/>
      <c r="P453" s="3"/>
      <c r="Q453" s="3"/>
      <c r="R453" s="3"/>
      <c r="S453" s="3"/>
      <c r="T453" s="923"/>
      <c r="U453" s="923"/>
      <c r="V453" s="923"/>
      <c r="W453" s="923"/>
      <c r="X453" s="923"/>
      <c r="Y453" s="923"/>
      <c r="Z453" s="923"/>
      <c r="AA453" s="923"/>
      <c r="AB453" s="923"/>
      <c r="AC453" s="923"/>
      <c r="AD453" s="923"/>
      <c r="AG453" s="489" t="s">
        <v>4050</v>
      </c>
      <c r="AS453" s="489" t="s">
        <v>5955</v>
      </c>
      <c r="AT453" s="489">
        <v>3</v>
      </c>
      <c r="AU453" s="574"/>
      <c r="AV453" s="574"/>
      <c r="AW453" s="489"/>
      <c r="BH453" s="1299" t="s">
        <v>9346</v>
      </c>
      <c r="CZ453" s="572"/>
    </row>
    <row r="454" spans="1:104">
      <c r="A454" s="1275"/>
      <c r="B454" s="567"/>
      <c r="C454" s="909"/>
      <c r="D454" s="492"/>
      <c r="E454" s="900"/>
      <c r="F454" s="447"/>
      <c r="G454" s="447"/>
      <c r="H454" s="447"/>
      <c r="I454"/>
      <c r="J454"/>
      <c r="K454"/>
      <c r="L454"/>
      <c r="M454"/>
      <c r="N454"/>
      <c r="O454" s="3"/>
      <c r="P454" s="3"/>
      <c r="Q454" s="3"/>
      <c r="R454" s="3"/>
      <c r="S454" s="3"/>
      <c r="T454" s="923"/>
      <c r="U454" s="923"/>
      <c r="V454" s="923"/>
      <c r="W454" s="923"/>
      <c r="X454" s="923"/>
      <c r="Y454" s="923"/>
      <c r="Z454" s="923"/>
      <c r="AA454" s="923"/>
      <c r="AB454" s="923"/>
      <c r="AC454" s="923"/>
      <c r="AD454" s="923"/>
      <c r="AG454" s="489" t="s">
        <v>4050</v>
      </c>
      <c r="AS454" s="489" t="s">
        <v>3385</v>
      </c>
      <c r="AT454" s="489">
        <v>3</v>
      </c>
      <c r="AU454" s="574"/>
      <c r="AV454" s="574"/>
      <c r="AW454" s="489"/>
      <c r="BH454" s="1296" t="s">
        <v>9347</v>
      </c>
      <c r="CZ454" s="572"/>
    </row>
    <row r="455" spans="1:104">
      <c r="A455" s="1275"/>
      <c r="B455" s="567"/>
      <c r="C455" s="909"/>
      <c r="D455" s="492"/>
      <c r="E455" s="900"/>
      <c r="F455" s="447"/>
      <c r="G455" s="447"/>
      <c r="H455" s="447"/>
      <c r="I455"/>
      <c r="J455"/>
      <c r="K455"/>
      <c r="L455"/>
      <c r="M455"/>
      <c r="N455"/>
      <c r="O455" s="3"/>
      <c r="P455" s="3"/>
      <c r="Q455" s="3"/>
      <c r="R455" s="3"/>
      <c r="S455" s="3"/>
      <c r="T455" s="923"/>
      <c r="U455" s="923"/>
      <c r="V455" s="923"/>
      <c r="W455" s="923"/>
      <c r="X455" s="923"/>
      <c r="Y455" s="923"/>
      <c r="Z455" s="923"/>
      <c r="AA455" s="923"/>
      <c r="AB455" s="923"/>
      <c r="AC455" s="923"/>
      <c r="AD455" s="923"/>
      <c r="AG455" s="489" t="s">
        <v>4050</v>
      </c>
      <c r="AS455" s="489" t="s">
        <v>3387</v>
      </c>
      <c r="AT455" s="489">
        <v>3</v>
      </c>
      <c r="AU455" s="574"/>
      <c r="AV455" s="574"/>
      <c r="AW455" s="489"/>
      <c r="BH455" s="1299" t="s">
        <v>9348</v>
      </c>
      <c r="CZ455" s="572"/>
    </row>
    <row r="456" spans="1:104">
      <c r="A456" s="1275"/>
      <c r="B456" s="567"/>
      <c r="C456" s="909"/>
      <c r="D456" s="492"/>
      <c r="E456" s="900"/>
      <c r="F456" s="447"/>
      <c r="G456" s="447"/>
      <c r="H456" s="447"/>
      <c r="I456"/>
      <c r="J456"/>
      <c r="K456"/>
      <c r="L456"/>
      <c r="M456"/>
      <c r="N456"/>
      <c r="O456" s="3"/>
      <c r="P456" s="3"/>
      <c r="Q456" s="3"/>
      <c r="R456" s="3"/>
      <c r="S456" s="3"/>
      <c r="T456" s="923"/>
      <c r="U456" s="923"/>
      <c r="V456" s="923"/>
      <c r="W456" s="923"/>
      <c r="X456" s="923"/>
      <c r="Y456" s="923"/>
      <c r="Z456" s="923"/>
      <c r="AA456" s="923"/>
      <c r="AB456" s="923"/>
      <c r="AC456" s="923"/>
      <c r="AD456" s="923"/>
      <c r="AG456" s="489" t="s">
        <v>4050</v>
      </c>
      <c r="AS456" s="489" t="s">
        <v>3396</v>
      </c>
      <c r="AT456" s="489">
        <v>3</v>
      </c>
      <c r="AU456" s="574"/>
      <c r="AV456" s="574"/>
      <c r="AW456" s="489"/>
      <c r="BH456" s="1296" t="s">
        <v>5703</v>
      </c>
      <c r="CZ456" s="572"/>
    </row>
    <row r="457" spans="1:104">
      <c r="A457" s="1275"/>
      <c r="B457" s="567"/>
      <c r="C457" s="909"/>
      <c r="D457" s="492"/>
      <c r="E457" s="900"/>
      <c r="F457" s="447"/>
      <c r="G457" s="447"/>
      <c r="H457" s="447"/>
      <c r="I457"/>
      <c r="J457"/>
      <c r="K457"/>
      <c r="L457"/>
      <c r="M457"/>
      <c r="N457"/>
      <c r="O457" s="3"/>
      <c r="P457" s="3"/>
      <c r="Q457" s="3"/>
      <c r="R457" s="3"/>
      <c r="S457" s="3"/>
      <c r="T457" s="923"/>
      <c r="U457" s="923"/>
      <c r="V457" s="923"/>
      <c r="W457" s="923"/>
      <c r="X457" s="923"/>
      <c r="Y457" s="923"/>
      <c r="Z457" s="923"/>
      <c r="AA457" s="923"/>
      <c r="AB457" s="923"/>
      <c r="AC457" s="923"/>
      <c r="AD457" s="923"/>
      <c r="AG457" s="489" t="s">
        <v>4050</v>
      </c>
      <c r="AS457" s="489" t="s">
        <v>3407</v>
      </c>
      <c r="AT457" s="489">
        <v>3</v>
      </c>
      <c r="AU457" s="574"/>
      <c r="AV457" s="574"/>
      <c r="AW457" s="489"/>
      <c r="BH457" s="1299" t="s">
        <v>5704</v>
      </c>
      <c r="CZ457" s="572"/>
    </row>
    <row r="458" spans="1:104">
      <c r="A458" s="1275"/>
      <c r="B458" s="567"/>
      <c r="C458" s="909"/>
      <c r="D458" s="492"/>
      <c r="E458" s="900"/>
      <c r="F458" s="447"/>
      <c r="G458" s="447"/>
      <c r="H458" s="447"/>
      <c r="I458"/>
      <c r="J458"/>
      <c r="K458"/>
      <c r="L458"/>
      <c r="M458"/>
      <c r="N458"/>
      <c r="O458" s="3"/>
      <c r="P458" s="3"/>
      <c r="Q458" s="3"/>
      <c r="R458" s="3"/>
      <c r="S458" s="3"/>
      <c r="T458" s="923"/>
      <c r="U458" s="923"/>
      <c r="V458" s="923"/>
      <c r="W458" s="923"/>
      <c r="X458" s="923"/>
      <c r="Y458" s="923"/>
      <c r="Z458" s="923"/>
      <c r="AA458" s="923"/>
      <c r="AB458" s="923"/>
      <c r="AC458" s="923"/>
      <c r="AD458" s="923"/>
      <c r="AG458" s="489" t="s">
        <v>4050</v>
      </c>
      <c r="AS458" s="489" t="s">
        <v>3413</v>
      </c>
      <c r="AT458" s="489">
        <v>3</v>
      </c>
      <c r="AU458" s="574"/>
      <c r="AV458" s="574"/>
      <c r="AW458" s="489"/>
      <c r="BH458" s="1296" t="s">
        <v>5705</v>
      </c>
      <c r="CZ458" s="572"/>
    </row>
    <row r="459" spans="1:104">
      <c r="A459" s="1275"/>
      <c r="B459" s="567"/>
      <c r="C459" s="909"/>
      <c r="D459" s="492"/>
      <c r="E459" s="900"/>
      <c r="F459" s="447"/>
      <c r="G459" s="447"/>
      <c r="H459" s="447"/>
      <c r="I459"/>
      <c r="J459"/>
      <c r="K459"/>
      <c r="L459"/>
      <c r="M459"/>
      <c r="N459"/>
      <c r="O459" s="3"/>
      <c r="P459" s="3"/>
      <c r="Q459" s="3"/>
      <c r="R459" s="3"/>
      <c r="S459" s="3"/>
      <c r="T459" s="923"/>
      <c r="U459" s="923"/>
      <c r="V459" s="923"/>
      <c r="W459" s="923"/>
      <c r="X459" s="923"/>
      <c r="Y459" s="923"/>
      <c r="Z459" s="923"/>
      <c r="AA459" s="923"/>
      <c r="AB459" s="923"/>
      <c r="AC459" s="923"/>
      <c r="AD459" s="923"/>
      <c r="AG459" s="489" t="s">
        <v>4050</v>
      </c>
      <c r="AS459" s="489" t="s">
        <v>4176</v>
      </c>
      <c r="AT459" s="489">
        <v>3</v>
      </c>
      <c r="AU459" s="574"/>
      <c r="AV459" s="574"/>
      <c r="AW459" s="489"/>
      <c r="BH459" s="1299" t="s">
        <v>5406</v>
      </c>
      <c r="CZ459" s="572"/>
    </row>
    <row r="460" spans="1:104">
      <c r="A460" s="1275"/>
      <c r="B460" s="567"/>
      <c r="C460" s="909"/>
      <c r="D460" s="492"/>
      <c r="E460" s="900"/>
      <c r="F460" s="447"/>
      <c r="G460" s="447"/>
      <c r="H460" s="447"/>
      <c r="I460"/>
      <c r="J460"/>
      <c r="K460"/>
      <c r="L460"/>
      <c r="M460"/>
      <c r="N460"/>
      <c r="O460" s="3"/>
      <c r="P460" s="3"/>
      <c r="Q460" s="3"/>
      <c r="R460" s="3"/>
      <c r="S460" s="3"/>
      <c r="T460" s="923"/>
      <c r="U460" s="923"/>
      <c r="V460" s="923"/>
      <c r="W460" s="923"/>
      <c r="X460" s="923"/>
      <c r="Y460" s="923"/>
      <c r="Z460" s="923"/>
      <c r="AA460" s="923"/>
      <c r="AB460" s="923"/>
      <c r="AC460" s="923"/>
      <c r="AD460" s="923"/>
      <c r="AG460" s="489" t="s">
        <v>4050</v>
      </c>
      <c r="AS460" s="489" t="s">
        <v>4645</v>
      </c>
      <c r="AT460" s="489">
        <v>3</v>
      </c>
      <c r="AU460" s="574"/>
      <c r="AV460" s="574"/>
      <c r="AW460" s="489"/>
      <c r="BH460" s="1296" t="s">
        <v>9051</v>
      </c>
      <c r="CZ460" s="572"/>
    </row>
    <row r="461" spans="1:104">
      <c r="A461" s="1275"/>
      <c r="B461" s="567"/>
      <c r="C461" s="909"/>
      <c r="D461" s="492"/>
      <c r="E461" s="900"/>
      <c r="F461" s="447"/>
      <c r="G461" s="447"/>
      <c r="H461" s="447"/>
      <c r="I461"/>
      <c r="J461"/>
      <c r="K461"/>
      <c r="L461"/>
      <c r="M461"/>
      <c r="N461"/>
      <c r="O461" s="3"/>
      <c r="P461" s="3"/>
      <c r="Q461" s="3"/>
      <c r="R461" s="3"/>
      <c r="S461" s="3"/>
      <c r="T461" s="923"/>
      <c r="U461" s="923"/>
      <c r="V461" s="923"/>
      <c r="W461" s="923"/>
      <c r="X461" s="923"/>
      <c r="Y461" s="923"/>
      <c r="Z461" s="923"/>
      <c r="AA461" s="923"/>
      <c r="AB461" s="923"/>
      <c r="AC461" s="923"/>
      <c r="AD461" s="923"/>
      <c r="AG461" s="489" t="s">
        <v>4050</v>
      </c>
      <c r="AS461" s="489" t="s">
        <v>4647</v>
      </c>
      <c r="AT461" s="489">
        <v>3</v>
      </c>
      <c r="AU461" s="574"/>
      <c r="AV461" s="574"/>
      <c r="AW461" s="489"/>
      <c r="BH461" s="1299" t="s">
        <v>9052</v>
      </c>
      <c r="CZ461" s="572"/>
    </row>
    <row r="462" spans="1:104">
      <c r="A462" s="1275"/>
      <c r="B462" s="567"/>
      <c r="C462" s="909"/>
      <c r="D462" s="492"/>
      <c r="E462" s="900"/>
      <c r="F462" s="447"/>
      <c r="G462" s="447"/>
      <c r="H462" s="447"/>
      <c r="I462"/>
      <c r="J462"/>
      <c r="K462"/>
      <c r="L462"/>
      <c r="M462"/>
      <c r="N462"/>
      <c r="O462" s="3"/>
      <c r="P462" s="3"/>
      <c r="Q462" s="3"/>
      <c r="R462" s="3"/>
      <c r="S462" s="3"/>
      <c r="T462" s="923"/>
      <c r="U462" s="923"/>
      <c r="V462" s="923"/>
      <c r="W462" s="923"/>
      <c r="X462" s="923"/>
      <c r="Y462" s="923"/>
      <c r="Z462" s="923"/>
      <c r="AA462" s="923"/>
      <c r="AB462" s="923"/>
      <c r="AC462" s="923"/>
      <c r="AD462" s="923"/>
      <c r="AG462" s="489" t="s">
        <v>4050</v>
      </c>
      <c r="AS462" s="489" t="s">
        <v>3433</v>
      </c>
      <c r="AT462" s="489">
        <v>3</v>
      </c>
      <c r="AU462" s="574"/>
      <c r="AV462" s="574"/>
      <c r="AW462" s="489"/>
      <c r="BH462" s="1296" t="s">
        <v>5706</v>
      </c>
      <c r="CZ462" s="572"/>
    </row>
    <row r="463" spans="1:104">
      <c r="A463" s="1275"/>
      <c r="B463" s="567"/>
      <c r="C463" s="909"/>
      <c r="D463" s="492"/>
      <c r="E463" s="900"/>
      <c r="F463" s="447"/>
      <c r="G463" s="447"/>
      <c r="H463" s="447"/>
      <c r="I463"/>
      <c r="J463"/>
      <c r="K463"/>
      <c r="L463"/>
      <c r="M463"/>
      <c r="N463"/>
      <c r="O463" s="3"/>
      <c r="P463" s="3"/>
      <c r="Q463" s="3"/>
      <c r="R463" s="3"/>
      <c r="S463" s="3"/>
      <c r="T463" s="923"/>
      <c r="U463" s="923"/>
      <c r="V463" s="923"/>
      <c r="W463" s="923"/>
      <c r="X463" s="923"/>
      <c r="Y463" s="923"/>
      <c r="Z463" s="923"/>
      <c r="AA463" s="923"/>
      <c r="AB463" s="923"/>
      <c r="AC463" s="923"/>
      <c r="AD463" s="923"/>
      <c r="AG463" s="489" t="s">
        <v>4050</v>
      </c>
      <c r="AS463" s="489" t="s">
        <v>3437</v>
      </c>
      <c r="AT463" s="489">
        <v>3</v>
      </c>
      <c r="AU463" s="574"/>
      <c r="AV463" s="574"/>
      <c r="AW463" s="489"/>
      <c r="BH463" s="1299" t="s">
        <v>5707</v>
      </c>
      <c r="CZ463" s="572"/>
    </row>
    <row r="464" spans="1:104">
      <c r="A464" s="1275"/>
      <c r="B464" s="567"/>
      <c r="C464" s="909"/>
      <c r="D464" s="492"/>
      <c r="E464" s="900"/>
      <c r="F464" s="447"/>
      <c r="G464" s="447"/>
      <c r="H464" s="447"/>
      <c r="I464"/>
      <c r="J464"/>
      <c r="K464"/>
      <c r="L464"/>
      <c r="M464"/>
      <c r="N464"/>
      <c r="O464" s="3"/>
      <c r="P464" s="3"/>
      <c r="Q464" s="3"/>
      <c r="R464" s="3"/>
      <c r="S464" s="3"/>
      <c r="T464" s="923"/>
      <c r="U464" s="923"/>
      <c r="V464" s="923"/>
      <c r="W464" s="923"/>
      <c r="X464" s="923"/>
      <c r="Y464" s="923"/>
      <c r="Z464" s="923"/>
      <c r="AA464" s="923"/>
      <c r="AB464" s="923"/>
      <c r="AC464" s="923"/>
      <c r="AD464" s="923"/>
      <c r="AG464" s="489" t="s">
        <v>4050</v>
      </c>
      <c r="AS464" s="489" t="s">
        <v>4653</v>
      </c>
      <c r="AT464" s="489">
        <v>3</v>
      </c>
      <c r="AU464" s="574"/>
      <c r="AV464" s="574"/>
      <c r="AW464" s="489"/>
      <c r="BH464" s="1296" t="s">
        <v>8407</v>
      </c>
      <c r="CZ464" s="572"/>
    </row>
    <row r="465" spans="1:104">
      <c r="A465" s="1275"/>
      <c r="B465" s="567"/>
      <c r="C465" s="909"/>
      <c r="D465" s="492"/>
      <c r="E465" s="900"/>
      <c r="F465" s="447"/>
      <c r="G465" s="447"/>
      <c r="H465" s="447"/>
      <c r="I465"/>
      <c r="J465"/>
      <c r="K465"/>
      <c r="L465"/>
      <c r="M465"/>
      <c r="N465"/>
      <c r="O465" s="3"/>
      <c r="P465" s="3"/>
      <c r="Q465" s="3"/>
      <c r="R465" s="3"/>
      <c r="S465" s="3"/>
      <c r="T465" s="923"/>
      <c r="U465" s="923"/>
      <c r="V465" s="923"/>
      <c r="W465" s="923"/>
      <c r="X465" s="923"/>
      <c r="Y465" s="923"/>
      <c r="Z465" s="923"/>
      <c r="AA465" s="923"/>
      <c r="AB465" s="923"/>
      <c r="AC465" s="923"/>
      <c r="AD465" s="923"/>
      <c r="AG465" s="489" t="s">
        <v>4050</v>
      </c>
      <c r="AS465" s="489" t="s">
        <v>3445</v>
      </c>
      <c r="AT465" s="489">
        <v>3</v>
      </c>
      <c r="AU465" s="574"/>
      <c r="AV465" s="574"/>
      <c r="AW465" s="489"/>
      <c r="BH465" s="1299" t="s">
        <v>5407</v>
      </c>
      <c r="CZ465" s="572"/>
    </row>
    <row r="466" spans="1:104">
      <c r="A466" s="1275"/>
      <c r="B466" s="567"/>
      <c r="C466" s="909"/>
      <c r="D466" s="492"/>
      <c r="E466" s="900"/>
      <c r="F466" s="447"/>
      <c r="G466" s="447"/>
      <c r="H466" s="447"/>
      <c r="I466"/>
      <c r="J466"/>
      <c r="K466"/>
      <c r="L466"/>
      <c r="M466"/>
      <c r="N466"/>
      <c r="O466" s="3"/>
      <c r="P466" s="3"/>
      <c r="Q466" s="3"/>
      <c r="R466" s="3"/>
      <c r="S466" s="3"/>
      <c r="T466" s="923"/>
      <c r="U466" s="923"/>
      <c r="V466" s="923"/>
      <c r="W466" s="923"/>
      <c r="X466" s="923"/>
      <c r="Y466" s="923"/>
      <c r="Z466" s="923"/>
      <c r="AA466" s="923"/>
      <c r="AB466" s="923"/>
      <c r="AC466" s="923"/>
      <c r="AD466" s="923"/>
      <c r="AG466" s="489" t="s">
        <v>4050</v>
      </c>
      <c r="AS466" s="489" t="s">
        <v>4180</v>
      </c>
      <c r="AT466" s="489">
        <v>3</v>
      </c>
      <c r="AU466" s="574"/>
      <c r="AV466" s="574"/>
      <c r="AW466" s="489"/>
      <c r="BH466" s="1296" t="s">
        <v>1676</v>
      </c>
      <c r="CZ466" s="572"/>
    </row>
    <row r="467" spans="1:104">
      <c r="A467" s="1275"/>
      <c r="B467" s="567"/>
      <c r="C467" s="909"/>
      <c r="D467" s="492"/>
      <c r="E467" s="900"/>
      <c r="F467" s="447"/>
      <c r="G467" s="447"/>
      <c r="H467" s="447"/>
      <c r="I467"/>
      <c r="J467"/>
      <c r="K467"/>
      <c r="L467"/>
      <c r="M467"/>
      <c r="N467"/>
      <c r="O467" s="3"/>
      <c r="P467" s="3"/>
      <c r="Q467" s="3"/>
      <c r="R467" s="3"/>
      <c r="S467" s="3"/>
      <c r="T467" s="923"/>
      <c r="U467" s="923"/>
      <c r="V467" s="923"/>
      <c r="W467" s="923"/>
      <c r="X467" s="923"/>
      <c r="Y467" s="923"/>
      <c r="Z467" s="923"/>
      <c r="AA467" s="923"/>
      <c r="AB467" s="923"/>
      <c r="AC467" s="923"/>
      <c r="AD467" s="923"/>
      <c r="AG467" s="489" t="s">
        <v>4050</v>
      </c>
      <c r="AS467" s="489" t="s">
        <v>5956</v>
      </c>
      <c r="AT467" s="489">
        <v>3</v>
      </c>
      <c r="AU467" s="574"/>
      <c r="AV467" s="574"/>
      <c r="AW467" s="489"/>
      <c r="BH467" s="1299" t="s">
        <v>5708</v>
      </c>
      <c r="CZ467" s="572"/>
    </row>
    <row r="468" spans="1:104">
      <c r="A468" s="1275"/>
      <c r="B468" s="567"/>
      <c r="C468" s="909"/>
      <c r="D468" s="492"/>
      <c r="E468" s="900"/>
      <c r="F468" s="447"/>
      <c r="G468" s="447"/>
      <c r="H468" s="447"/>
      <c r="I468"/>
      <c r="J468"/>
      <c r="K468"/>
      <c r="L468"/>
      <c r="M468"/>
      <c r="N468"/>
      <c r="O468" s="3"/>
      <c r="P468" s="3"/>
      <c r="Q468" s="3"/>
      <c r="R468" s="3"/>
      <c r="S468" s="3"/>
      <c r="T468" s="923"/>
      <c r="U468" s="923"/>
      <c r="V468" s="923"/>
      <c r="W468" s="923"/>
      <c r="X468" s="923"/>
      <c r="Y468" s="923"/>
      <c r="Z468" s="923"/>
      <c r="AA468" s="923"/>
      <c r="AB468" s="923"/>
      <c r="AC468" s="923"/>
      <c r="AD468" s="923"/>
      <c r="AG468" s="489" t="s">
        <v>4050</v>
      </c>
      <c r="AS468" s="489" t="s">
        <v>4185</v>
      </c>
      <c r="AT468" s="489">
        <v>3</v>
      </c>
      <c r="AU468" s="574"/>
      <c r="AV468" s="574"/>
      <c r="AW468" s="489"/>
      <c r="BH468" s="1296" t="s">
        <v>9349</v>
      </c>
      <c r="CZ468" s="572"/>
    </row>
    <row r="469" spans="1:104">
      <c r="A469" s="1275"/>
      <c r="B469" s="567"/>
      <c r="C469" s="909"/>
      <c r="D469" s="492"/>
      <c r="E469" s="900"/>
      <c r="F469" s="447"/>
      <c r="G469" s="447"/>
      <c r="H469" s="447"/>
      <c r="I469"/>
      <c r="J469"/>
      <c r="K469"/>
      <c r="L469"/>
      <c r="M469"/>
      <c r="N469"/>
      <c r="O469" s="3"/>
      <c r="P469" s="3"/>
      <c r="Q469" s="3"/>
      <c r="R469" s="3"/>
      <c r="S469" s="3"/>
      <c r="T469" s="923"/>
      <c r="U469" s="923"/>
      <c r="V469" s="923"/>
      <c r="W469" s="923"/>
      <c r="X469" s="923"/>
      <c r="Y469" s="923"/>
      <c r="Z469" s="923"/>
      <c r="AA469" s="923"/>
      <c r="AB469" s="923"/>
      <c r="AC469" s="923"/>
      <c r="AD469" s="923"/>
      <c r="AG469" s="489" t="s">
        <v>4050</v>
      </c>
      <c r="AS469" s="489" t="s">
        <v>4663</v>
      </c>
      <c r="AT469" s="489">
        <v>3</v>
      </c>
      <c r="AU469" s="574"/>
      <c r="AV469" s="574"/>
      <c r="AW469" s="489"/>
      <c r="BH469" s="1299" t="s">
        <v>5709</v>
      </c>
      <c r="CZ469" s="572"/>
    </row>
    <row r="470" spans="1:104">
      <c r="A470" s="1275"/>
      <c r="B470" s="567"/>
      <c r="C470" s="909"/>
      <c r="D470" s="492"/>
      <c r="E470" s="900"/>
      <c r="F470" s="447"/>
      <c r="G470" s="447"/>
      <c r="H470" s="447"/>
      <c r="I470"/>
      <c r="J470"/>
      <c r="K470"/>
      <c r="L470"/>
      <c r="M470"/>
      <c r="N470"/>
      <c r="O470" s="3"/>
      <c r="P470" s="3"/>
      <c r="Q470" s="3"/>
      <c r="R470" s="3"/>
      <c r="S470" s="3"/>
      <c r="T470" s="923"/>
      <c r="U470" s="923"/>
      <c r="V470" s="923"/>
      <c r="W470" s="923"/>
      <c r="X470" s="923"/>
      <c r="Y470" s="923"/>
      <c r="Z470" s="923"/>
      <c r="AA470" s="923"/>
      <c r="AB470" s="923"/>
      <c r="AC470" s="923"/>
      <c r="AD470" s="923"/>
      <c r="AG470" s="489" t="s">
        <v>4050</v>
      </c>
      <c r="AS470" s="489" t="s">
        <v>4665</v>
      </c>
      <c r="AT470" s="489">
        <v>3</v>
      </c>
      <c r="AU470" s="574"/>
      <c r="AV470" s="574"/>
      <c r="AW470" s="489"/>
      <c r="BH470" s="1296" t="s">
        <v>9350</v>
      </c>
      <c r="CZ470" s="572"/>
    </row>
    <row r="471" spans="1:104">
      <c r="A471" s="1275"/>
      <c r="B471" s="567"/>
      <c r="C471" s="909"/>
      <c r="D471" s="492"/>
      <c r="E471" s="900"/>
      <c r="F471" s="447"/>
      <c r="G471" s="447"/>
      <c r="H471" s="447"/>
      <c r="I471"/>
      <c r="J471"/>
      <c r="K471"/>
      <c r="L471"/>
      <c r="M471"/>
      <c r="N471"/>
      <c r="O471" s="3"/>
      <c r="P471" s="3"/>
      <c r="Q471" s="3"/>
      <c r="R471" s="3"/>
      <c r="S471" s="3"/>
      <c r="T471" s="923"/>
      <c r="U471" s="923"/>
      <c r="V471" s="923"/>
      <c r="W471" s="923"/>
      <c r="X471" s="923"/>
      <c r="Y471" s="923"/>
      <c r="Z471" s="923"/>
      <c r="AA471" s="923"/>
      <c r="AB471" s="923"/>
      <c r="AC471" s="923"/>
      <c r="AD471" s="923"/>
      <c r="AG471" s="489" t="s">
        <v>4050</v>
      </c>
      <c r="AS471" s="489" t="s">
        <v>3468</v>
      </c>
      <c r="AT471" s="489">
        <v>3</v>
      </c>
      <c r="AU471" s="574"/>
      <c r="AV471" s="574"/>
      <c r="AW471" s="489"/>
      <c r="BH471" s="1299" t="s">
        <v>8408</v>
      </c>
      <c r="CZ471" s="572"/>
    </row>
    <row r="472" spans="1:104">
      <c r="A472" s="1275"/>
      <c r="B472" s="567"/>
      <c r="C472" s="909"/>
      <c r="D472" s="492"/>
      <c r="E472" s="900"/>
      <c r="F472" s="447"/>
      <c r="G472" s="447"/>
      <c r="H472" s="447"/>
      <c r="I472"/>
      <c r="J472"/>
      <c r="K472"/>
      <c r="L472"/>
      <c r="M472"/>
      <c r="N472"/>
      <c r="O472" s="3"/>
      <c r="P472" s="3"/>
      <c r="Q472" s="3"/>
      <c r="R472" s="3"/>
      <c r="S472" s="3"/>
      <c r="T472" s="923"/>
      <c r="U472" s="923"/>
      <c r="V472" s="923"/>
      <c r="W472" s="923"/>
      <c r="X472" s="923"/>
      <c r="Y472" s="923"/>
      <c r="Z472" s="923"/>
      <c r="AA472" s="923"/>
      <c r="AB472" s="923"/>
      <c r="AC472" s="923"/>
      <c r="AD472" s="923"/>
      <c r="AG472" s="489" t="s">
        <v>4050</v>
      </c>
      <c r="AS472" s="489" t="s">
        <v>3474</v>
      </c>
      <c r="AT472" s="489">
        <v>3</v>
      </c>
      <c r="AU472" s="574"/>
      <c r="AV472" s="574"/>
      <c r="AW472" s="489"/>
      <c r="BH472" s="1296" t="s">
        <v>5710</v>
      </c>
      <c r="CZ472" s="572"/>
    </row>
    <row r="473" spans="1:104">
      <c r="A473" s="1275"/>
      <c r="B473" s="567"/>
      <c r="C473" s="909"/>
      <c r="D473" s="492"/>
      <c r="E473" s="900"/>
      <c r="F473" s="447"/>
      <c r="G473" s="447"/>
      <c r="H473" s="447"/>
      <c r="I473"/>
      <c r="J473"/>
      <c r="K473"/>
      <c r="L473"/>
      <c r="M473"/>
      <c r="N473"/>
      <c r="O473" s="3"/>
      <c r="P473" s="3"/>
      <c r="Q473" s="3"/>
      <c r="R473" s="3"/>
      <c r="S473" s="3"/>
      <c r="T473" s="923"/>
      <c r="U473" s="923"/>
      <c r="V473" s="923"/>
      <c r="W473" s="923"/>
      <c r="X473" s="923"/>
      <c r="Y473" s="923"/>
      <c r="Z473" s="923"/>
      <c r="AA473" s="923"/>
      <c r="AB473" s="923"/>
      <c r="AC473" s="923"/>
      <c r="AD473" s="923"/>
      <c r="AG473" s="489" t="s">
        <v>4050</v>
      </c>
      <c r="AS473" s="489" t="s">
        <v>4670</v>
      </c>
      <c r="AT473" s="489">
        <v>3</v>
      </c>
      <c r="AU473" s="574"/>
      <c r="AV473" s="574"/>
      <c r="AW473" s="489"/>
      <c r="BH473" s="1299" t="s">
        <v>8977</v>
      </c>
      <c r="CZ473" s="572"/>
    </row>
    <row r="474" spans="1:104">
      <c r="A474" s="1275"/>
      <c r="B474" s="567"/>
      <c r="C474" s="909"/>
      <c r="D474" s="492"/>
      <c r="E474" s="900"/>
      <c r="F474" s="447"/>
      <c r="G474" s="447"/>
      <c r="H474" s="447"/>
      <c r="I474"/>
      <c r="J474"/>
      <c r="K474"/>
      <c r="L474"/>
      <c r="M474"/>
      <c r="N474"/>
      <c r="O474" s="3"/>
      <c r="P474" s="3"/>
      <c r="Q474" s="3"/>
      <c r="R474" s="3"/>
      <c r="S474" s="3"/>
      <c r="T474" s="923"/>
      <c r="U474" s="923"/>
      <c r="V474" s="923"/>
      <c r="W474" s="923"/>
      <c r="X474" s="923"/>
      <c r="Y474" s="923"/>
      <c r="Z474" s="923"/>
      <c r="AA474" s="923"/>
      <c r="AB474" s="923"/>
      <c r="AC474" s="923"/>
      <c r="AD474" s="923"/>
      <c r="AG474" s="489" t="s">
        <v>4050</v>
      </c>
      <c r="AS474" s="489" t="s">
        <v>3477</v>
      </c>
      <c r="AT474" s="489">
        <v>3</v>
      </c>
      <c r="AU474" s="574"/>
      <c r="AV474" s="574"/>
      <c r="AW474" s="489"/>
      <c r="BH474" s="1296" t="s">
        <v>9351</v>
      </c>
      <c r="CZ474" s="572"/>
    </row>
    <row r="475" spans="1:104">
      <c r="A475" s="1275"/>
      <c r="B475" s="567"/>
      <c r="C475" s="909"/>
      <c r="D475" s="492"/>
      <c r="E475" s="900"/>
      <c r="F475" s="447"/>
      <c r="G475" s="447"/>
      <c r="H475" s="447"/>
      <c r="I475"/>
      <c r="J475"/>
      <c r="K475"/>
      <c r="L475"/>
      <c r="M475"/>
      <c r="N475"/>
      <c r="O475" s="3"/>
      <c r="P475" s="3"/>
      <c r="Q475" s="3"/>
      <c r="R475" s="3"/>
      <c r="S475" s="3"/>
      <c r="T475" s="923"/>
      <c r="U475" s="923"/>
      <c r="V475" s="923"/>
      <c r="W475" s="923"/>
      <c r="X475" s="923"/>
      <c r="Y475" s="923"/>
      <c r="Z475" s="923"/>
      <c r="AA475" s="923"/>
      <c r="AB475" s="923"/>
      <c r="AC475" s="923"/>
      <c r="AD475" s="923"/>
      <c r="AG475" s="489" t="s">
        <v>4050</v>
      </c>
      <c r="AS475" s="489" t="s">
        <v>3479</v>
      </c>
      <c r="AT475" s="489">
        <v>3</v>
      </c>
      <c r="AU475" s="574"/>
      <c r="AV475" s="574"/>
      <c r="AW475" s="489"/>
      <c r="BH475" s="1299" t="s">
        <v>5408</v>
      </c>
      <c r="CZ475" s="572"/>
    </row>
    <row r="476" spans="1:104">
      <c r="A476" s="1275"/>
      <c r="B476" s="567"/>
      <c r="C476" s="909"/>
      <c r="D476" s="492"/>
      <c r="E476" s="900"/>
      <c r="F476" s="447"/>
      <c r="G476" s="447"/>
      <c r="H476" s="447"/>
      <c r="I476"/>
      <c r="J476"/>
      <c r="K476"/>
      <c r="L476"/>
      <c r="M476"/>
      <c r="N476"/>
      <c r="O476" s="3"/>
      <c r="P476" s="3"/>
      <c r="Q476" s="3"/>
      <c r="R476" s="3"/>
      <c r="S476" s="3"/>
      <c r="T476" s="923"/>
      <c r="U476" s="923"/>
      <c r="V476" s="923"/>
      <c r="W476" s="923"/>
      <c r="X476" s="923"/>
      <c r="Y476" s="923"/>
      <c r="Z476" s="923"/>
      <c r="AA476" s="923"/>
      <c r="AB476" s="923"/>
      <c r="AC476" s="923"/>
      <c r="AD476" s="923"/>
      <c r="AG476" s="489" t="s">
        <v>4050</v>
      </c>
      <c r="AS476" s="489" t="s">
        <v>3508</v>
      </c>
      <c r="AT476" s="489">
        <v>3</v>
      </c>
      <c r="AU476" s="574"/>
      <c r="AV476" s="574"/>
      <c r="AW476" s="489"/>
      <c r="BH476" s="1296" t="s">
        <v>5711</v>
      </c>
      <c r="CZ476" s="572"/>
    </row>
    <row r="477" spans="1:104">
      <c r="A477" s="1275"/>
      <c r="B477" s="567"/>
      <c r="C477" s="909"/>
      <c r="D477" s="492"/>
      <c r="E477" s="900"/>
      <c r="F477" s="447"/>
      <c r="G477" s="447"/>
      <c r="H477" s="447"/>
      <c r="I477"/>
      <c r="J477"/>
      <c r="K477"/>
      <c r="L477"/>
      <c r="M477"/>
      <c r="N477"/>
      <c r="O477" s="3"/>
      <c r="P477" s="3"/>
      <c r="Q477" s="3"/>
      <c r="R477" s="3"/>
      <c r="S477" s="3"/>
      <c r="T477" s="923"/>
      <c r="U477" s="923"/>
      <c r="V477" s="923"/>
      <c r="W477" s="923"/>
      <c r="X477" s="923"/>
      <c r="Y477" s="923"/>
      <c r="Z477" s="923"/>
      <c r="AA477" s="923"/>
      <c r="AB477" s="923"/>
      <c r="AC477" s="923"/>
      <c r="AD477" s="923"/>
      <c r="AG477" s="489" t="s">
        <v>4050</v>
      </c>
      <c r="AS477" s="489" t="s">
        <v>4688</v>
      </c>
      <c r="AT477" s="489">
        <v>3</v>
      </c>
      <c r="AU477" s="574"/>
      <c r="AV477" s="574"/>
      <c r="AW477" s="489"/>
      <c r="BH477" s="1299" t="s">
        <v>5712</v>
      </c>
      <c r="CZ477" s="572"/>
    </row>
    <row r="478" spans="1:104">
      <c r="A478" s="1275"/>
      <c r="B478" s="567"/>
      <c r="C478" s="909"/>
      <c r="D478" s="492"/>
      <c r="E478" s="900"/>
      <c r="F478" s="447"/>
      <c r="G478" s="447"/>
      <c r="H478" s="447"/>
      <c r="I478"/>
      <c r="J478"/>
      <c r="K478"/>
      <c r="L478"/>
      <c r="M478"/>
      <c r="N478"/>
      <c r="O478" s="3"/>
      <c r="P478" s="3"/>
      <c r="Q478" s="3"/>
      <c r="R478" s="3"/>
      <c r="S478" s="3"/>
      <c r="T478" s="923"/>
      <c r="U478" s="923"/>
      <c r="V478" s="923"/>
      <c r="W478" s="923"/>
      <c r="X478" s="923"/>
      <c r="Y478" s="923"/>
      <c r="Z478" s="923"/>
      <c r="AA478" s="923"/>
      <c r="AB478" s="923"/>
      <c r="AC478" s="923"/>
      <c r="AD478" s="923"/>
      <c r="AG478" s="489" t="s">
        <v>4050</v>
      </c>
      <c r="AS478" s="489" t="s">
        <v>3545</v>
      </c>
      <c r="AT478" s="489">
        <v>3</v>
      </c>
      <c r="AU478" s="574"/>
      <c r="AV478" s="574"/>
      <c r="AW478" s="489"/>
      <c r="BH478" s="1296" t="s">
        <v>6281</v>
      </c>
      <c r="CZ478" s="572"/>
    </row>
    <row r="479" spans="1:104">
      <c r="A479" s="1275"/>
      <c r="B479" s="567"/>
      <c r="C479" s="909"/>
      <c r="D479" s="492"/>
      <c r="E479" s="900"/>
      <c r="F479" s="447"/>
      <c r="G479" s="447"/>
      <c r="H479" s="447"/>
      <c r="I479"/>
      <c r="J479"/>
      <c r="K479"/>
      <c r="L479"/>
      <c r="M479"/>
      <c r="N479"/>
      <c r="O479" s="3"/>
      <c r="P479" s="3"/>
      <c r="Q479" s="3"/>
      <c r="R479" s="3"/>
      <c r="S479" s="3"/>
      <c r="T479" s="923"/>
      <c r="U479" s="923"/>
      <c r="V479" s="923"/>
      <c r="W479" s="923"/>
      <c r="X479" s="923"/>
      <c r="Y479" s="923"/>
      <c r="Z479" s="923"/>
      <c r="AA479" s="923"/>
      <c r="AB479" s="923"/>
      <c r="AC479" s="923"/>
      <c r="AD479" s="923"/>
      <c r="AG479" s="489" t="s">
        <v>4050</v>
      </c>
      <c r="AS479" s="489" t="s">
        <v>4704</v>
      </c>
      <c r="AT479" s="489">
        <v>3</v>
      </c>
      <c r="AU479" s="574"/>
      <c r="AV479" s="574"/>
      <c r="AW479" s="489"/>
      <c r="BH479" s="1299" t="s">
        <v>5409</v>
      </c>
      <c r="CZ479" s="572"/>
    </row>
    <row r="480" spans="1:104">
      <c r="A480" s="1275"/>
      <c r="B480" s="567"/>
      <c r="C480" s="909"/>
      <c r="D480" s="492"/>
      <c r="E480" s="900"/>
      <c r="F480" s="447"/>
      <c r="G480" s="447"/>
      <c r="H480" s="447"/>
      <c r="I480"/>
      <c r="J480"/>
      <c r="K480"/>
      <c r="L480"/>
      <c r="M480"/>
      <c r="N480"/>
      <c r="O480" s="3"/>
      <c r="P480" s="3"/>
      <c r="Q480" s="3"/>
      <c r="R480" s="3"/>
      <c r="S480" s="3"/>
      <c r="T480" s="923"/>
      <c r="U480" s="923"/>
      <c r="V480" s="923"/>
      <c r="W480" s="923"/>
      <c r="X480" s="923"/>
      <c r="Y480" s="923"/>
      <c r="Z480" s="923"/>
      <c r="AA480" s="923"/>
      <c r="AB480" s="923"/>
      <c r="AC480" s="923"/>
      <c r="AD480" s="923"/>
      <c r="AG480" s="489" t="s">
        <v>4050</v>
      </c>
      <c r="AS480" s="489" t="s">
        <v>3549</v>
      </c>
      <c r="AT480" s="489">
        <v>3</v>
      </c>
      <c r="AU480" s="574"/>
      <c r="AV480" s="574"/>
      <c r="AW480" s="489"/>
      <c r="BH480" s="1296" t="s">
        <v>8409</v>
      </c>
      <c r="CZ480" s="572"/>
    </row>
    <row r="481" spans="1:104">
      <c r="A481" s="1275"/>
      <c r="B481" s="567"/>
      <c r="C481" s="909"/>
      <c r="D481" s="492"/>
      <c r="E481" s="900"/>
      <c r="F481" s="447"/>
      <c r="G481" s="447"/>
      <c r="H481" s="447"/>
      <c r="I481"/>
      <c r="J481"/>
      <c r="K481"/>
      <c r="L481"/>
      <c r="M481"/>
      <c r="N481"/>
      <c r="O481" s="3"/>
      <c r="P481" s="3"/>
      <c r="Q481" s="3"/>
      <c r="R481" s="3"/>
      <c r="S481" s="3"/>
      <c r="T481" s="923"/>
      <c r="U481" s="923"/>
      <c r="V481" s="923"/>
      <c r="W481" s="923"/>
      <c r="X481" s="923"/>
      <c r="Y481" s="923"/>
      <c r="Z481" s="923"/>
      <c r="AA481" s="923"/>
      <c r="AB481" s="923"/>
      <c r="AC481" s="923"/>
      <c r="AD481" s="923"/>
      <c r="AG481" s="489" t="s">
        <v>4050</v>
      </c>
      <c r="AS481" s="489" t="s">
        <v>5957</v>
      </c>
      <c r="AT481" s="489">
        <v>3</v>
      </c>
      <c r="AU481" s="574"/>
      <c r="AV481" s="574"/>
      <c r="AW481" s="489"/>
      <c r="BH481" s="1299" t="s">
        <v>5713</v>
      </c>
      <c r="CZ481" s="572"/>
    </row>
    <row r="482" spans="1:104">
      <c r="A482" s="1275"/>
      <c r="B482" s="567"/>
      <c r="C482" s="909"/>
      <c r="D482" s="492"/>
      <c r="E482" s="900"/>
      <c r="F482" s="447"/>
      <c r="G482" s="447"/>
      <c r="H482" s="447"/>
      <c r="I482"/>
      <c r="J482"/>
      <c r="K482"/>
      <c r="L482"/>
      <c r="M482"/>
      <c r="N482"/>
      <c r="O482" s="3"/>
      <c r="P482" s="3"/>
      <c r="Q482" s="3"/>
      <c r="R482" s="3"/>
      <c r="S482" s="3"/>
      <c r="T482" s="923"/>
      <c r="U482" s="923"/>
      <c r="V482" s="923"/>
      <c r="W482" s="923"/>
      <c r="X482" s="923"/>
      <c r="Y482" s="923"/>
      <c r="Z482" s="923"/>
      <c r="AA482" s="923"/>
      <c r="AB482" s="923"/>
      <c r="AC482" s="923"/>
      <c r="AD482" s="923"/>
      <c r="AG482" s="489" t="s">
        <v>4050</v>
      </c>
      <c r="AS482" s="489" t="s">
        <v>4707</v>
      </c>
      <c r="AT482" s="489">
        <v>3</v>
      </c>
      <c r="AU482" s="574"/>
      <c r="AV482" s="574"/>
      <c r="AW482" s="489"/>
      <c r="BH482" s="1296" t="s">
        <v>8410</v>
      </c>
      <c r="CZ482" s="572"/>
    </row>
    <row r="483" spans="1:104">
      <c r="A483" s="1275"/>
      <c r="B483" s="567"/>
      <c r="C483" s="909"/>
      <c r="D483" s="492"/>
      <c r="E483" s="900"/>
      <c r="F483" s="447"/>
      <c r="G483" s="447"/>
      <c r="H483" s="447"/>
      <c r="I483"/>
      <c r="J483"/>
      <c r="K483"/>
      <c r="L483"/>
      <c r="M483"/>
      <c r="N483"/>
      <c r="O483" s="3"/>
      <c r="P483" s="3"/>
      <c r="Q483" s="3"/>
      <c r="R483" s="3"/>
      <c r="S483" s="3"/>
      <c r="AG483" s="489" t="s">
        <v>4050</v>
      </c>
      <c r="AS483" s="489" t="s">
        <v>4194</v>
      </c>
      <c r="AT483" s="489">
        <v>3</v>
      </c>
      <c r="AU483" s="574"/>
      <c r="AV483" s="574"/>
      <c r="AW483" s="489"/>
      <c r="BH483" s="1299" t="s">
        <v>5714</v>
      </c>
      <c r="CZ483" s="572"/>
    </row>
    <row r="484" spans="1:104">
      <c r="A484" s="1275"/>
      <c r="B484" s="567"/>
      <c r="C484" s="909"/>
      <c r="D484" s="492"/>
      <c r="E484" s="900"/>
      <c r="F484" s="447"/>
      <c r="G484" s="447"/>
      <c r="H484" s="447"/>
      <c r="I484"/>
      <c r="J484"/>
      <c r="K484"/>
      <c r="L484"/>
      <c r="M484"/>
      <c r="N484"/>
      <c r="O484" s="3"/>
      <c r="P484" s="3"/>
      <c r="Q484" s="3"/>
      <c r="R484" s="3"/>
      <c r="S484" s="3"/>
      <c r="AG484" s="489" t="s">
        <v>4050</v>
      </c>
      <c r="AS484" s="489" t="s">
        <v>3568</v>
      </c>
      <c r="AT484" s="489">
        <v>3</v>
      </c>
      <c r="AU484" s="574"/>
      <c r="AV484" s="574"/>
      <c r="AW484" s="489"/>
      <c r="BH484" s="1296" t="s">
        <v>9352</v>
      </c>
      <c r="CZ484" s="572"/>
    </row>
    <row r="485" spans="1:104">
      <c r="A485" s="1275"/>
      <c r="B485" s="567"/>
      <c r="C485" s="909"/>
      <c r="D485" s="492"/>
      <c r="E485" s="900"/>
      <c r="F485" s="447"/>
      <c r="G485" s="447"/>
      <c r="H485" s="447"/>
      <c r="I485"/>
      <c r="J485"/>
      <c r="K485"/>
      <c r="L485"/>
      <c r="M485"/>
      <c r="N485"/>
      <c r="O485" s="3"/>
      <c r="P485" s="3"/>
      <c r="Q485" s="3"/>
      <c r="R485" s="3"/>
      <c r="S485" s="3"/>
      <c r="AG485" s="489" t="s">
        <v>4050</v>
      </c>
      <c r="AS485" s="489" t="s">
        <v>3570</v>
      </c>
      <c r="AT485" s="489">
        <v>3</v>
      </c>
      <c r="AU485" s="574"/>
      <c r="AV485" s="574"/>
      <c r="AW485" s="489"/>
      <c r="BH485" s="1299" t="s">
        <v>8776</v>
      </c>
      <c r="CZ485" s="572"/>
    </row>
    <row r="486" spans="1:104">
      <c r="A486" s="1275"/>
      <c r="B486" s="567"/>
      <c r="C486" s="909"/>
      <c r="D486" s="492"/>
      <c r="E486" s="900"/>
      <c r="F486" s="447"/>
      <c r="G486" s="447"/>
      <c r="H486" s="447"/>
      <c r="I486"/>
      <c r="J486"/>
      <c r="K486"/>
      <c r="L486"/>
      <c r="M486"/>
      <c r="N486"/>
      <c r="O486" s="3"/>
      <c r="P486" s="3"/>
      <c r="Q486" s="3"/>
      <c r="R486" s="3"/>
      <c r="S486" s="3"/>
      <c r="AG486" s="489" t="s">
        <v>4050</v>
      </c>
      <c r="AS486" s="489" t="s">
        <v>4711</v>
      </c>
      <c r="AT486" s="489">
        <v>3</v>
      </c>
      <c r="AU486" s="574"/>
      <c r="AV486" s="574"/>
      <c r="AW486" s="489"/>
      <c r="BH486" s="1296" t="s">
        <v>5715</v>
      </c>
      <c r="CZ486" s="572"/>
    </row>
    <row r="487" spans="1:104">
      <c r="A487" s="1275"/>
      <c r="B487" s="567"/>
      <c r="C487" s="909"/>
      <c r="D487" s="492"/>
      <c r="E487" s="900"/>
      <c r="F487" s="447"/>
      <c r="G487" s="447"/>
      <c r="H487" s="447"/>
      <c r="I487"/>
      <c r="J487"/>
      <c r="K487"/>
      <c r="L487"/>
      <c r="M487"/>
      <c r="N487"/>
      <c r="O487" s="3"/>
      <c r="P487" s="3"/>
      <c r="Q487" s="3"/>
      <c r="R487" s="3"/>
      <c r="S487" s="3"/>
      <c r="AG487" s="489" t="s">
        <v>4050</v>
      </c>
      <c r="AS487" s="489" t="s">
        <v>3589</v>
      </c>
      <c r="AT487" s="489">
        <v>3</v>
      </c>
      <c r="AU487" s="574"/>
      <c r="AV487" s="574"/>
      <c r="AW487" s="489"/>
      <c r="BH487" s="1299" t="s">
        <v>9053</v>
      </c>
      <c r="CZ487" s="572"/>
    </row>
    <row r="488" spans="1:104">
      <c r="A488" s="1275"/>
      <c r="B488" s="567"/>
      <c r="C488" s="909"/>
      <c r="D488" s="492"/>
      <c r="E488" s="900"/>
      <c r="F488" s="447"/>
      <c r="G488" s="447"/>
      <c r="H488" s="447"/>
      <c r="I488"/>
      <c r="J488"/>
      <c r="K488"/>
      <c r="L488"/>
      <c r="M488"/>
      <c r="N488"/>
      <c r="O488" s="3"/>
      <c r="P488" s="3"/>
      <c r="Q488" s="3"/>
      <c r="R488" s="3"/>
      <c r="S488" s="3"/>
      <c r="AG488" s="489" t="s">
        <v>4050</v>
      </c>
      <c r="AS488" s="489" t="s">
        <v>3594</v>
      </c>
      <c r="AT488" s="489">
        <v>3</v>
      </c>
      <c r="AU488" s="574"/>
      <c r="AV488" s="574"/>
      <c r="AW488" s="489"/>
      <c r="BH488" s="1296" t="s">
        <v>5716</v>
      </c>
      <c r="CZ488" s="572"/>
    </row>
    <row r="489" spans="1:104">
      <c r="A489" s="1275"/>
      <c r="B489" s="567"/>
      <c r="C489" s="909"/>
      <c r="D489" s="492"/>
      <c r="E489" s="900"/>
      <c r="F489" s="447"/>
      <c r="G489" s="447"/>
      <c r="H489" s="447"/>
      <c r="I489"/>
      <c r="J489"/>
      <c r="K489"/>
      <c r="L489"/>
      <c r="M489"/>
      <c r="N489"/>
      <c r="O489" s="3"/>
      <c r="P489" s="3"/>
      <c r="Q489" s="3"/>
      <c r="R489" s="3"/>
      <c r="S489" s="3"/>
      <c r="AG489" s="489" t="s">
        <v>4050</v>
      </c>
      <c r="AS489" s="489" t="s">
        <v>3613</v>
      </c>
      <c r="AT489" s="489">
        <v>3</v>
      </c>
      <c r="AU489" s="574"/>
      <c r="AV489" s="574"/>
      <c r="AW489" s="489"/>
      <c r="BH489" s="1299" t="s">
        <v>9054</v>
      </c>
      <c r="CZ489" s="572"/>
    </row>
    <row r="490" spans="1:104">
      <c r="A490" s="1275"/>
      <c r="B490" s="567"/>
      <c r="C490" s="909"/>
      <c r="D490" s="492"/>
      <c r="E490" s="900"/>
      <c r="F490" s="447"/>
      <c r="G490" s="447"/>
      <c r="H490" s="447"/>
      <c r="I490"/>
      <c r="J490"/>
      <c r="K490"/>
      <c r="L490"/>
      <c r="M490"/>
      <c r="N490"/>
      <c r="O490" s="3"/>
      <c r="P490" s="3"/>
      <c r="Q490" s="3"/>
      <c r="R490" s="3"/>
      <c r="S490" s="3"/>
      <c r="AG490" s="489" t="s">
        <v>4050</v>
      </c>
      <c r="AS490" s="489" t="s">
        <v>5958</v>
      </c>
      <c r="AT490" s="489">
        <v>3</v>
      </c>
      <c r="AU490" s="574"/>
      <c r="AV490" s="574"/>
      <c r="AW490" s="489"/>
      <c r="BH490" s="1296" t="s">
        <v>9055</v>
      </c>
      <c r="CZ490" s="572"/>
    </row>
    <row r="491" spans="1:104">
      <c r="A491" s="1275"/>
      <c r="B491" s="567"/>
      <c r="C491" s="909"/>
      <c r="D491" s="492"/>
      <c r="E491" s="900"/>
      <c r="F491" s="447"/>
      <c r="G491" s="447"/>
      <c r="H491" s="447"/>
      <c r="I491"/>
      <c r="J491"/>
      <c r="K491"/>
      <c r="L491"/>
      <c r="M491"/>
      <c r="N491"/>
      <c r="O491" s="3"/>
      <c r="P491" s="3"/>
      <c r="Q491" s="3"/>
      <c r="R491" s="3"/>
      <c r="S491" s="3"/>
      <c r="AG491" s="489" t="s">
        <v>4050</v>
      </c>
      <c r="AS491" s="489" t="s">
        <v>4732</v>
      </c>
      <c r="AT491" s="489">
        <v>3</v>
      </c>
      <c r="AU491" s="574"/>
      <c r="AV491" s="574"/>
      <c r="AW491" s="489"/>
      <c r="BH491" s="1299" t="s">
        <v>9353</v>
      </c>
      <c r="CZ491" s="572"/>
    </row>
    <row r="492" spans="1:104">
      <c r="A492" s="1275"/>
      <c r="B492" s="567"/>
      <c r="C492" s="909"/>
      <c r="D492" s="492"/>
      <c r="E492" s="900"/>
      <c r="F492" s="447"/>
      <c r="G492" s="447"/>
      <c r="H492" s="447"/>
      <c r="I492"/>
      <c r="J492"/>
      <c r="K492"/>
      <c r="L492"/>
      <c r="M492"/>
      <c r="N492"/>
      <c r="O492" s="3"/>
      <c r="P492" s="3"/>
      <c r="Q492" s="3"/>
      <c r="R492" s="3"/>
      <c r="S492" s="3"/>
      <c r="AG492" s="489" t="s">
        <v>4050</v>
      </c>
      <c r="AS492" s="489" t="s">
        <v>3649</v>
      </c>
      <c r="AT492" s="489">
        <v>3</v>
      </c>
      <c r="AU492" s="574"/>
      <c r="AV492" s="574"/>
      <c r="AW492" s="489"/>
      <c r="BH492" s="1296" t="s">
        <v>5717</v>
      </c>
      <c r="CZ492" s="572"/>
    </row>
    <row r="493" spans="1:104">
      <c r="A493" s="1275"/>
      <c r="B493" s="567"/>
      <c r="C493" s="909"/>
      <c r="D493" s="492"/>
      <c r="E493" s="900"/>
      <c r="F493" s="447"/>
      <c r="G493" s="447"/>
      <c r="H493" s="447"/>
      <c r="I493"/>
      <c r="J493"/>
      <c r="K493"/>
      <c r="L493"/>
      <c r="M493"/>
      <c r="N493"/>
      <c r="O493" s="3"/>
      <c r="P493" s="3"/>
      <c r="Q493" s="3"/>
      <c r="R493" s="3"/>
      <c r="S493" s="3"/>
      <c r="AG493" s="489" t="s">
        <v>4050</v>
      </c>
      <c r="AS493" s="489" t="s">
        <v>3655</v>
      </c>
      <c r="AT493" s="489">
        <v>3</v>
      </c>
      <c r="AU493" s="574"/>
      <c r="AV493" s="574"/>
      <c r="AW493" s="489"/>
      <c r="BH493" s="1299" t="s">
        <v>5718</v>
      </c>
      <c r="CZ493" s="572"/>
    </row>
    <row r="494" spans="1:104">
      <c r="A494" s="1275"/>
      <c r="B494" s="567"/>
      <c r="C494" s="909"/>
      <c r="D494" s="492"/>
      <c r="E494" s="900"/>
      <c r="F494" s="447"/>
      <c r="G494" s="447"/>
      <c r="H494" s="447"/>
      <c r="I494"/>
      <c r="J494"/>
      <c r="K494"/>
      <c r="L494"/>
      <c r="M494"/>
      <c r="N494"/>
      <c r="O494" s="3"/>
      <c r="P494" s="3"/>
      <c r="Q494" s="3"/>
      <c r="R494" s="3"/>
      <c r="S494" s="3"/>
      <c r="AG494" s="489" t="s">
        <v>4050</v>
      </c>
      <c r="AS494" s="489" t="s">
        <v>5959</v>
      </c>
      <c r="AT494" s="489">
        <v>3</v>
      </c>
      <c r="AU494" s="574"/>
      <c r="AV494" s="574"/>
      <c r="AW494" s="489"/>
      <c r="BH494" s="1296" t="s">
        <v>5719</v>
      </c>
      <c r="CZ494" s="572"/>
    </row>
    <row r="495" spans="1:104">
      <c r="A495" s="1275"/>
      <c r="B495" s="567"/>
      <c r="C495" s="909"/>
      <c r="D495" s="492"/>
      <c r="E495" s="900"/>
      <c r="F495" s="447"/>
      <c r="G495" s="447"/>
      <c r="H495" s="447"/>
      <c r="I495"/>
      <c r="J495"/>
      <c r="K495"/>
      <c r="L495"/>
      <c r="M495"/>
      <c r="N495"/>
      <c r="O495" s="3"/>
      <c r="P495" s="3"/>
      <c r="Q495" s="3"/>
      <c r="R495" s="3"/>
      <c r="S495" s="3"/>
      <c r="AG495" s="489" t="s">
        <v>4050</v>
      </c>
      <c r="AS495" s="489" t="s">
        <v>3669</v>
      </c>
      <c r="AT495" s="489">
        <v>3</v>
      </c>
      <c r="AU495" s="574"/>
      <c r="AV495" s="574"/>
      <c r="AW495" s="489"/>
      <c r="BH495" s="1299" t="s">
        <v>5720</v>
      </c>
      <c r="CZ495" s="572"/>
    </row>
    <row r="496" spans="1:104">
      <c r="A496" s="1275"/>
      <c r="B496" s="567"/>
      <c r="C496" s="909"/>
      <c r="D496" s="492"/>
      <c r="E496" s="900"/>
      <c r="F496" s="447"/>
      <c r="G496" s="447"/>
      <c r="H496" s="447"/>
      <c r="I496"/>
      <c r="J496"/>
      <c r="K496"/>
      <c r="L496"/>
      <c r="M496"/>
      <c r="N496"/>
      <c r="O496" s="3"/>
      <c r="P496" s="3"/>
      <c r="Q496" s="3"/>
      <c r="R496" s="3"/>
      <c r="S496" s="3"/>
      <c r="AG496" s="489" t="s">
        <v>4050</v>
      </c>
      <c r="AS496" s="489" t="s">
        <v>3670</v>
      </c>
      <c r="AT496" s="489">
        <v>3</v>
      </c>
      <c r="AU496" s="574"/>
      <c r="AV496" s="574"/>
      <c r="AW496" s="489"/>
      <c r="BH496" s="1296" t="s">
        <v>5721</v>
      </c>
      <c r="CZ496" s="572"/>
    </row>
    <row r="497" spans="1:104">
      <c r="A497" s="1275"/>
      <c r="B497" s="567"/>
      <c r="C497" s="909"/>
      <c r="D497" s="492"/>
      <c r="E497" s="900"/>
      <c r="F497" s="447"/>
      <c r="G497" s="447"/>
      <c r="H497" s="447"/>
      <c r="I497"/>
      <c r="J497"/>
      <c r="K497"/>
      <c r="L497"/>
      <c r="M497"/>
      <c r="N497"/>
      <c r="O497" s="3"/>
      <c r="P497" s="3"/>
      <c r="Q497" s="3"/>
      <c r="R497" s="3"/>
      <c r="S497" s="3"/>
      <c r="AG497" s="489" t="s">
        <v>4050</v>
      </c>
      <c r="AS497" s="489" t="s">
        <v>4740</v>
      </c>
      <c r="AT497" s="489">
        <v>3</v>
      </c>
      <c r="AU497" s="574"/>
      <c r="AV497" s="574"/>
      <c r="AW497" s="489"/>
      <c r="BH497" s="1299" t="s">
        <v>5722</v>
      </c>
      <c r="CZ497" s="572"/>
    </row>
    <row r="498" spans="1:104">
      <c r="A498" s="1275"/>
      <c r="B498" s="567"/>
      <c r="C498" s="909"/>
      <c r="D498" s="492"/>
      <c r="E498" s="900"/>
      <c r="F498" s="447"/>
      <c r="G498" s="447"/>
      <c r="H498" s="447"/>
      <c r="I498"/>
      <c r="J498"/>
      <c r="K498"/>
      <c r="L498"/>
      <c r="M498"/>
      <c r="N498"/>
      <c r="O498" s="3"/>
      <c r="P498" s="3"/>
      <c r="Q498" s="3"/>
      <c r="R498" s="3"/>
      <c r="S498" s="3"/>
      <c r="AG498" s="489" t="s">
        <v>4050</v>
      </c>
      <c r="AS498" s="489" t="s">
        <v>3677</v>
      </c>
      <c r="AT498" s="489">
        <v>3</v>
      </c>
      <c r="AU498" s="574"/>
      <c r="AV498" s="574"/>
      <c r="AW498" s="489"/>
      <c r="BH498" s="1296" t="s">
        <v>5723</v>
      </c>
      <c r="CZ498" s="572"/>
    </row>
    <row r="499" spans="1:104">
      <c r="A499" s="1275"/>
      <c r="B499" s="567"/>
      <c r="C499" s="909"/>
      <c r="D499" s="492"/>
      <c r="E499" s="900"/>
      <c r="F499" s="447"/>
      <c r="G499" s="447"/>
      <c r="H499" s="447"/>
      <c r="I499"/>
      <c r="J499"/>
      <c r="K499"/>
      <c r="L499"/>
      <c r="M499"/>
      <c r="N499"/>
      <c r="O499" s="3"/>
      <c r="P499" s="3"/>
      <c r="Q499" s="3"/>
      <c r="R499" s="3"/>
      <c r="S499" s="3"/>
      <c r="AG499" s="489" t="s">
        <v>4050</v>
      </c>
      <c r="AS499" s="489" t="s">
        <v>4742</v>
      </c>
      <c r="AT499" s="489">
        <v>3</v>
      </c>
      <c r="AU499" s="574"/>
      <c r="AV499" s="574"/>
      <c r="AW499" s="489"/>
      <c r="BH499" s="1299" t="s">
        <v>4037</v>
      </c>
      <c r="CZ499" s="572"/>
    </row>
    <row r="500" spans="1:104">
      <c r="A500" s="1275"/>
      <c r="B500" s="567"/>
      <c r="C500" s="909"/>
      <c r="D500" s="492"/>
      <c r="E500" s="900"/>
      <c r="F500" s="447"/>
      <c r="G500" s="447"/>
      <c r="H500" s="447"/>
      <c r="I500"/>
      <c r="J500"/>
      <c r="K500"/>
      <c r="L500"/>
      <c r="M500"/>
      <c r="N500"/>
      <c r="O500" s="3"/>
      <c r="P500" s="3"/>
      <c r="Q500" s="3"/>
      <c r="R500" s="3"/>
      <c r="S500" s="3"/>
      <c r="AG500" s="489" t="s">
        <v>4050</v>
      </c>
      <c r="AS500" s="489" t="s">
        <v>3691</v>
      </c>
      <c r="AT500" s="489">
        <v>3</v>
      </c>
      <c r="AU500" s="574"/>
      <c r="AV500" s="574"/>
      <c r="AW500" s="489"/>
      <c r="BH500" s="1296" t="s">
        <v>5724</v>
      </c>
      <c r="CZ500" s="572"/>
    </row>
    <row r="501" spans="1:104">
      <c r="A501" s="1275"/>
      <c r="B501" s="567"/>
      <c r="C501" s="909"/>
      <c r="D501" s="492"/>
      <c r="E501" s="900"/>
      <c r="F501" s="447"/>
      <c r="G501" s="447"/>
      <c r="H501" s="447"/>
      <c r="I501"/>
      <c r="J501"/>
      <c r="K501"/>
      <c r="L501"/>
      <c r="M501"/>
      <c r="N501"/>
      <c r="O501" s="3"/>
      <c r="P501" s="3"/>
      <c r="Q501" s="3"/>
      <c r="R501" s="3"/>
      <c r="S501" s="3"/>
      <c r="AG501" s="489" t="s">
        <v>4050</v>
      </c>
      <c r="AS501" s="489" t="s">
        <v>4211</v>
      </c>
      <c r="AT501" s="489">
        <v>3</v>
      </c>
      <c r="AU501" s="574"/>
      <c r="AV501" s="574"/>
      <c r="AW501" s="489"/>
      <c r="BH501" s="1299" t="s">
        <v>8912</v>
      </c>
      <c r="CZ501" s="572"/>
    </row>
    <row r="502" spans="1:104">
      <c r="A502" s="1275"/>
      <c r="B502" s="567"/>
      <c r="C502" s="909"/>
      <c r="D502" s="492"/>
      <c r="E502" s="900"/>
      <c r="F502" s="447"/>
      <c r="G502" s="447"/>
      <c r="H502" s="447"/>
      <c r="I502"/>
      <c r="J502"/>
      <c r="K502"/>
      <c r="L502"/>
      <c r="M502"/>
      <c r="N502"/>
      <c r="O502" s="3"/>
      <c r="P502" s="3"/>
      <c r="Q502" s="3"/>
      <c r="R502" s="3"/>
      <c r="S502" s="3"/>
      <c r="AG502" s="489" t="s">
        <v>4050</v>
      </c>
      <c r="AS502" s="489" t="s">
        <v>4749</v>
      </c>
      <c r="AT502" s="489">
        <v>3</v>
      </c>
      <c r="AU502" s="574"/>
      <c r="AV502" s="574"/>
      <c r="AW502" s="489"/>
      <c r="BH502" s="1296" t="s">
        <v>5725</v>
      </c>
      <c r="CZ502" s="572"/>
    </row>
    <row r="503" spans="1:104">
      <c r="A503" s="1275"/>
      <c r="B503" s="567"/>
      <c r="C503" s="909"/>
      <c r="D503" s="492"/>
      <c r="E503" s="900"/>
      <c r="F503" s="447"/>
      <c r="G503" s="447"/>
      <c r="H503" s="447"/>
      <c r="I503"/>
      <c r="J503"/>
      <c r="K503"/>
      <c r="L503"/>
      <c r="M503"/>
      <c r="N503"/>
      <c r="O503" s="3"/>
      <c r="P503" s="3"/>
      <c r="Q503" s="3"/>
      <c r="R503" s="3"/>
      <c r="S503" s="3"/>
      <c r="AG503" s="489" t="s">
        <v>4050</v>
      </c>
      <c r="AS503" s="489" t="s">
        <v>3707</v>
      </c>
      <c r="AT503" s="489">
        <v>3</v>
      </c>
      <c r="AU503" s="574"/>
      <c r="AV503" s="574"/>
      <c r="AW503" s="489"/>
      <c r="BH503" s="1299" t="s">
        <v>5726</v>
      </c>
      <c r="CZ503" s="572"/>
    </row>
    <row r="504" spans="1:104">
      <c r="A504" s="1274"/>
      <c r="B504" s="3"/>
      <c r="C504" s="909"/>
      <c r="D504" s="492"/>
      <c r="E504" s="900"/>
      <c r="F504" s="447"/>
      <c r="G504" s="447"/>
      <c r="H504" s="447"/>
      <c r="I504"/>
      <c r="J504"/>
      <c r="K504"/>
      <c r="L504"/>
      <c r="M504"/>
      <c r="N504"/>
      <c r="O504" s="3"/>
      <c r="P504" s="3"/>
      <c r="Q504" s="3"/>
      <c r="R504" s="3"/>
      <c r="S504" s="3"/>
      <c r="AG504" s="489" t="s">
        <v>4050</v>
      </c>
      <c r="AS504" s="489" t="s">
        <v>3708</v>
      </c>
      <c r="AT504" s="489">
        <v>3</v>
      </c>
      <c r="AU504" s="574"/>
      <c r="AV504" s="574"/>
      <c r="AW504" s="489"/>
      <c r="BH504" s="1296" t="s">
        <v>9354</v>
      </c>
      <c r="CZ504" s="572"/>
    </row>
    <row r="505" spans="1:104">
      <c r="A505" s="1274"/>
      <c r="B505" s="3"/>
      <c r="C505" s="909"/>
      <c r="D505" s="492"/>
      <c r="E505" s="900"/>
      <c r="F505" s="447"/>
      <c r="G505" s="447"/>
      <c r="H505" s="447"/>
      <c r="I505"/>
      <c r="J505"/>
      <c r="K505"/>
      <c r="L505"/>
      <c r="M505"/>
      <c r="N505"/>
      <c r="O505" s="3"/>
      <c r="P505" s="3"/>
      <c r="Q505" s="3"/>
      <c r="R505" s="3"/>
      <c r="S505" s="3"/>
      <c r="AG505" s="489" t="s">
        <v>4050</v>
      </c>
      <c r="AS505" s="489" t="s">
        <v>3709</v>
      </c>
      <c r="AT505" s="489">
        <v>3</v>
      </c>
      <c r="AU505" s="574"/>
      <c r="AV505" s="574"/>
      <c r="AW505" s="489"/>
      <c r="BH505" s="1299" t="s">
        <v>5727</v>
      </c>
      <c r="CZ505" s="572"/>
    </row>
    <row r="506" spans="1:104">
      <c r="A506" s="1274"/>
      <c r="B506" s="3"/>
      <c r="C506" s="909"/>
      <c r="D506" s="492"/>
      <c r="E506" s="900"/>
      <c r="F506" s="447"/>
      <c r="G506" s="447"/>
      <c r="H506" s="447"/>
      <c r="I506"/>
      <c r="J506"/>
      <c r="K506"/>
      <c r="L506"/>
      <c r="M506"/>
      <c r="N506"/>
      <c r="O506" s="3"/>
      <c r="P506" s="3"/>
      <c r="Q506" s="3"/>
      <c r="R506" s="3"/>
      <c r="S506" s="3"/>
      <c r="AG506" s="489" t="s">
        <v>4050</v>
      </c>
      <c r="AS506" s="489" t="s">
        <v>3710</v>
      </c>
      <c r="AT506" s="489">
        <v>3</v>
      </c>
      <c r="AU506" s="574"/>
      <c r="AV506" s="574"/>
      <c r="AW506" s="489"/>
      <c r="BH506" s="1296" t="s">
        <v>5410</v>
      </c>
      <c r="CZ506" s="572"/>
    </row>
    <row r="507" spans="1:104">
      <c r="A507" s="1274"/>
      <c r="B507" s="3"/>
      <c r="C507" s="909"/>
      <c r="D507" s="492"/>
      <c r="E507" s="900"/>
      <c r="F507" s="447"/>
      <c r="G507" s="447"/>
      <c r="H507" s="447"/>
      <c r="I507"/>
      <c r="J507"/>
      <c r="K507"/>
      <c r="L507"/>
      <c r="M507"/>
      <c r="N507"/>
      <c r="O507" s="3"/>
      <c r="P507" s="3"/>
      <c r="Q507" s="3"/>
      <c r="R507" s="3"/>
      <c r="S507" s="3"/>
      <c r="AG507" s="489" t="s">
        <v>4050</v>
      </c>
      <c r="AS507" s="489" t="s">
        <v>3716</v>
      </c>
      <c r="AT507" s="489">
        <v>3</v>
      </c>
      <c r="AU507" s="574"/>
      <c r="AV507" s="574"/>
      <c r="AW507" s="489"/>
      <c r="BH507" s="1299" t="s">
        <v>9056</v>
      </c>
      <c r="CZ507" s="572"/>
    </row>
    <row r="508" spans="1:104">
      <c r="A508" s="1274"/>
      <c r="B508" s="3"/>
      <c r="C508" s="909"/>
      <c r="D508" s="492"/>
      <c r="E508" s="900"/>
      <c r="F508" s="447"/>
      <c r="G508" s="447"/>
      <c r="H508" s="447"/>
      <c r="I508"/>
      <c r="J508"/>
      <c r="K508"/>
      <c r="L508"/>
      <c r="M508"/>
      <c r="N508"/>
      <c r="O508" s="3"/>
      <c r="P508" s="3"/>
      <c r="Q508" s="3"/>
      <c r="R508" s="3"/>
      <c r="S508" s="3"/>
      <c r="AG508" s="489" t="s">
        <v>4050</v>
      </c>
      <c r="AS508" s="489" t="s">
        <v>3717</v>
      </c>
      <c r="AT508" s="489">
        <v>3</v>
      </c>
      <c r="AU508" s="574"/>
      <c r="AV508" s="574"/>
      <c r="AW508" s="489"/>
      <c r="BH508" s="1296" t="s">
        <v>9057</v>
      </c>
      <c r="CZ508" s="572"/>
    </row>
    <row r="509" spans="1:104">
      <c r="A509" s="1274"/>
      <c r="B509" s="3"/>
      <c r="C509" s="909"/>
      <c r="D509" s="492"/>
      <c r="E509" s="900"/>
      <c r="F509" s="447"/>
      <c r="G509" s="447"/>
      <c r="H509" s="447"/>
      <c r="I509"/>
      <c r="J509"/>
      <c r="K509"/>
      <c r="L509"/>
      <c r="M509"/>
      <c r="N509"/>
      <c r="O509" s="3"/>
      <c r="P509" s="3"/>
      <c r="Q509" s="3"/>
      <c r="R509" s="3"/>
      <c r="S509" s="3"/>
      <c r="AG509" s="489" t="s">
        <v>4050</v>
      </c>
      <c r="AS509" s="489" t="s">
        <v>3725</v>
      </c>
      <c r="AT509" s="489">
        <v>3</v>
      </c>
      <c r="AU509" s="574"/>
      <c r="AV509" s="574"/>
      <c r="AW509" s="489"/>
      <c r="BH509" s="1299" t="s">
        <v>247</v>
      </c>
      <c r="CZ509" s="572"/>
    </row>
    <row r="510" spans="1:104">
      <c r="A510" s="1274"/>
      <c r="B510" s="3"/>
      <c r="C510" s="909"/>
      <c r="D510" s="492"/>
      <c r="E510" s="900"/>
      <c r="F510" s="447"/>
      <c r="G510" s="447"/>
      <c r="H510" s="447"/>
      <c r="I510"/>
      <c r="J510"/>
      <c r="K510"/>
      <c r="L510"/>
      <c r="M510"/>
      <c r="N510"/>
      <c r="O510" s="3"/>
      <c r="P510" s="3"/>
      <c r="Q510" s="3"/>
      <c r="R510" s="3"/>
      <c r="S510" s="3"/>
      <c r="AG510" s="489" t="s">
        <v>4050</v>
      </c>
      <c r="AS510" s="489" t="s">
        <v>3732</v>
      </c>
      <c r="AT510" s="489">
        <v>3</v>
      </c>
      <c r="AU510" s="574"/>
      <c r="AV510" s="574"/>
      <c r="AW510" s="489"/>
      <c r="BH510" s="1296" t="s">
        <v>5411</v>
      </c>
      <c r="CZ510" s="572"/>
    </row>
    <row r="511" spans="1:104">
      <c r="A511" s="1274"/>
      <c r="B511" s="3"/>
      <c r="C511" s="909"/>
      <c r="D511" s="492"/>
      <c r="E511" s="900"/>
      <c r="F511" s="447"/>
      <c r="G511" s="447"/>
      <c r="H511" s="447"/>
      <c r="I511"/>
      <c r="J511"/>
      <c r="K511"/>
      <c r="L511"/>
      <c r="M511"/>
      <c r="N511"/>
      <c r="O511" s="3"/>
      <c r="P511" s="3"/>
      <c r="Q511" s="3"/>
      <c r="R511" s="3"/>
      <c r="S511" s="3"/>
      <c r="AG511" s="489" t="s">
        <v>4050</v>
      </c>
      <c r="AS511" s="489" t="s">
        <v>4759</v>
      </c>
      <c r="AT511" s="489">
        <v>3</v>
      </c>
      <c r="AU511" s="574"/>
      <c r="AV511" s="574"/>
      <c r="AW511" s="489"/>
      <c r="BH511" s="1299" t="s">
        <v>5412</v>
      </c>
      <c r="CZ511" s="572"/>
    </row>
    <row r="512" spans="1:104">
      <c r="A512" s="1274"/>
      <c r="B512" s="3"/>
      <c r="C512" s="909"/>
      <c r="D512" s="492"/>
      <c r="E512" s="900"/>
      <c r="F512" s="447"/>
      <c r="G512" s="447"/>
      <c r="H512" s="447"/>
      <c r="I512"/>
      <c r="J512"/>
      <c r="K512"/>
      <c r="L512"/>
      <c r="M512"/>
      <c r="N512"/>
      <c r="O512" s="3"/>
      <c r="P512" s="3"/>
      <c r="Q512" s="3"/>
      <c r="R512" s="3"/>
      <c r="S512" s="3"/>
      <c r="AG512" s="489" t="s">
        <v>4050</v>
      </c>
      <c r="AS512" s="489" t="s">
        <v>4762</v>
      </c>
      <c r="AT512" s="489">
        <v>3</v>
      </c>
      <c r="AU512" s="574"/>
      <c r="AV512" s="574"/>
      <c r="AW512" s="489"/>
      <c r="BH512" s="1296" t="s">
        <v>8411</v>
      </c>
      <c r="CZ512" s="572"/>
    </row>
    <row r="513" spans="1:104">
      <c r="A513" s="1274"/>
      <c r="B513" s="3"/>
      <c r="C513" s="909"/>
      <c r="D513" s="492"/>
      <c r="E513" s="900"/>
      <c r="F513" s="447"/>
      <c r="G513" s="447"/>
      <c r="H513" s="447"/>
      <c r="I513"/>
      <c r="J513"/>
      <c r="K513"/>
      <c r="L513"/>
      <c r="M513"/>
      <c r="N513"/>
      <c r="O513" s="3"/>
      <c r="P513" s="3"/>
      <c r="Q513" s="3"/>
      <c r="R513" s="3"/>
      <c r="S513" s="3"/>
      <c r="AG513" s="489" t="s">
        <v>4050</v>
      </c>
      <c r="AS513" s="489" t="s">
        <v>3766</v>
      </c>
      <c r="AT513" s="489">
        <v>3</v>
      </c>
      <c r="AU513" s="574"/>
      <c r="AV513" s="574"/>
      <c r="AW513" s="489"/>
      <c r="BH513" s="1299" t="s">
        <v>9058</v>
      </c>
      <c r="CZ513" s="572"/>
    </row>
    <row r="514" spans="1:104">
      <c r="A514" s="1274"/>
      <c r="B514" s="3"/>
      <c r="C514" s="909"/>
      <c r="D514" s="492"/>
      <c r="E514" s="900"/>
      <c r="F514" s="447"/>
      <c r="G514" s="447"/>
      <c r="H514" s="447"/>
      <c r="I514"/>
      <c r="J514"/>
      <c r="K514"/>
      <c r="L514"/>
      <c r="M514"/>
      <c r="N514"/>
      <c r="O514" s="3"/>
      <c r="P514" s="3"/>
      <c r="Q514" s="3"/>
      <c r="R514" s="3"/>
      <c r="S514" s="3"/>
      <c r="AG514" s="489" t="s">
        <v>4050</v>
      </c>
      <c r="AS514" s="489" t="s">
        <v>4765</v>
      </c>
      <c r="AT514" s="489">
        <v>3</v>
      </c>
      <c r="AU514" s="574"/>
      <c r="AV514" s="574"/>
      <c r="AW514" s="489"/>
      <c r="BH514" s="1296" t="s">
        <v>5728</v>
      </c>
      <c r="CZ514" s="572"/>
    </row>
    <row r="515" spans="1:104">
      <c r="A515" s="1274"/>
      <c r="B515" s="3"/>
      <c r="C515" s="909"/>
      <c r="D515" s="492"/>
      <c r="E515" s="900"/>
      <c r="F515" s="447"/>
      <c r="G515" s="447"/>
      <c r="H515" s="447"/>
      <c r="I515"/>
      <c r="J515"/>
      <c r="K515"/>
      <c r="L515"/>
      <c r="M515"/>
      <c r="N515"/>
      <c r="O515" s="3"/>
      <c r="P515" s="3"/>
      <c r="Q515" s="3"/>
      <c r="R515" s="3"/>
      <c r="S515" s="3"/>
      <c r="AG515" s="489" t="s">
        <v>4050</v>
      </c>
      <c r="AS515" s="489" t="s">
        <v>3784</v>
      </c>
      <c r="AT515" s="489">
        <v>3</v>
      </c>
      <c r="AU515" s="574"/>
      <c r="AV515" s="574"/>
      <c r="AW515" s="489"/>
      <c r="BH515" s="1299" t="s">
        <v>9355</v>
      </c>
      <c r="CZ515" s="572"/>
    </row>
    <row r="516" spans="1:104">
      <c r="A516" s="1274"/>
      <c r="B516" s="3"/>
      <c r="C516" s="909"/>
      <c r="D516" s="492"/>
      <c r="E516" s="900"/>
      <c r="F516" s="447"/>
      <c r="G516" s="447"/>
      <c r="H516" s="447"/>
      <c r="I516"/>
      <c r="J516"/>
      <c r="K516"/>
      <c r="L516"/>
      <c r="M516"/>
      <c r="N516"/>
      <c r="O516" s="3"/>
      <c r="P516" s="3"/>
      <c r="Q516" s="3"/>
      <c r="R516" s="3"/>
      <c r="S516" s="3"/>
      <c r="AG516" s="489" t="s">
        <v>4050</v>
      </c>
      <c r="AS516" s="489" t="s">
        <v>5960</v>
      </c>
      <c r="AT516" s="489">
        <v>3</v>
      </c>
      <c r="AU516" s="574"/>
      <c r="AV516" s="574"/>
      <c r="AW516" s="489"/>
      <c r="BH516" s="1296" t="s">
        <v>8412</v>
      </c>
      <c r="CZ516" s="572"/>
    </row>
    <row r="517" spans="1:104">
      <c r="A517" s="1274"/>
      <c r="B517" s="3"/>
      <c r="C517" s="909"/>
      <c r="D517" s="492"/>
      <c r="E517" s="900"/>
      <c r="F517" s="447"/>
      <c r="G517" s="447"/>
      <c r="H517" s="447"/>
      <c r="I517"/>
      <c r="J517"/>
      <c r="K517"/>
      <c r="L517"/>
      <c r="M517"/>
      <c r="N517"/>
      <c r="O517" s="3"/>
      <c r="P517" s="3"/>
      <c r="Q517" s="3"/>
      <c r="R517" s="3"/>
      <c r="S517" s="3"/>
      <c r="AG517" s="489" t="s">
        <v>4050</v>
      </c>
      <c r="AS517" s="489" t="s">
        <v>3793</v>
      </c>
      <c r="AT517" s="489">
        <v>3</v>
      </c>
      <c r="AU517" s="574"/>
      <c r="AV517" s="574"/>
      <c r="AW517" s="489"/>
      <c r="BH517" s="1299" t="s">
        <v>5729</v>
      </c>
      <c r="CZ517" s="572"/>
    </row>
    <row r="518" spans="1:104">
      <c r="A518" s="1274"/>
      <c r="B518" s="3"/>
      <c r="C518" s="909"/>
      <c r="D518" s="492"/>
      <c r="E518" s="900"/>
      <c r="F518" s="447"/>
      <c r="G518" s="447"/>
      <c r="H518" s="447"/>
      <c r="I518"/>
      <c r="J518"/>
      <c r="K518"/>
      <c r="L518"/>
      <c r="M518"/>
      <c r="N518"/>
      <c r="O518" s="3"/>
      <c r="P518" s="3"/>
      <c r="Q518" s="3"/>
      <c r="R518" s="3"/>
      <c r="S518" s="3"/>
      <c r="AG518" s="489" t="s">
        <v>4050</v>
      </c>
      <c r="AS518" s="489" t="s">
        <v>4768</v>
      </c>
      <c r="AT518" s="489">
        <v>3</v>
      </c>
      <c r="AU518" s="574"/>
      <c r="AV518" s="574"/>
      <c r="AW518" s="489"/>
      <c r="BH518" s="1296" t="s">
        <v>8264</v>
      </c>
      <c r="CZ518" s="572"/>
    </row>
    <row r="519" spans="1:104">
      <c r="A519" s="1274"/>
      <c r="B519" s="3"/>
      <c r="C519" s="909"/>
      <c r="D519" s="492"/>
      <c r="E519" s="900"/>
      <c r="F519" s="447"/>
      <c r="G519" s="447"/>
      <c r="H519" s="447"/>
      <c r="I519"/>
      <c r="J519"/>
      <c r="K519"/>
      <c r="L519"/>
      <c r="M519"/>
      <c r="N519"/>
      <c r="O519" s="3"/>
      <c r="P519" s="3"/>
      <c r="Q519" s="3"/>
      <c r="R519" s="3"/>
      <c r="S519" s="3"/>
      <c r="AG519" s="489" t="s">
        <v>4050</v>
      </c>
      <c r="AS519" s="489" t="s">
        <v>3806</v>
      </c>
      <c r="AT519" s="489">
        <v>3</v>
      </c>
      <c r="AU519" s="574"/>
      <c r="AV519" s="574"/>
      <c r="AW519" s="489"/>
      <c r="BH519" s="1299" t="s">
        <v>9356</v>
      </c>
      <c r="CZ519" s="572"/>
    </row>
    <row r="520" spans="1:104">
      <c r="A520" s="1274"/>
      <c r="B520" s="3"/>
      <c r="C520" s="909"/>
      <c r="D520" s="492"/>
      <c r="E520" s="900"/>
      <c r="F520" s="447"/>
      <c r="G520" s="447"/>
      <c r="H520" s="447"/>
      <c r="I520"/>
      <c r="J520"/>
      <c r="K520"/>
      <c r="L520"/>
      <c r="M520"/>
      <c r="N520"/>
      <c r="O520" s="3"/>
      <c r="P520" s="3"/>
      <c r="Q520" s="3"/>
      <c r="R520" s="3"/>
      <c r="S520" s="3"/>
      <c r="AG520" s="489" t="s">
        <v>4050</v>
      </c>
      <c r="AS520" s="489" t="s">
        <v>4777</v>
      </c>
      <c r="AT520" s="489">
        <v>3</v>
      </c>
      <c r="AU520" s="574"/>
      <c r="AV520" s="574"/>
      <c r="AW520" s="489"/>
      <c r="BH520" s="1296" t="s">
        <v>5730</v>
      </c>
      <c r="CZ520" s="572"/>
    </row>
    <row r="521" spans="1:104">
      <c r="A521" s="1274"/>
      <c r="B521" s="3"/>
      <c r="C521" s="909"/>
      <c r="D521" s="492"/>
      <c r="E521" s="900"/>
      <c r="F521" s="447"/>
      <c r="G521" s="447"/>
      <c r="H521" s="447"/>
      <c r="I521"/>
      <c r="J521"/>
      <c r="K521"/>
      <c r="L521"/>
      <c r="M521"/>
      <c r="N521"/>
      <c r="O521" s="3"/>
      <c r="P521" s="3"/>
      <c r="Q521" s="3"/>
      <c r="R521" s="3"/>
      <c r="S521" s="3"/>
      <c r="AG521" s="489" t="s">
        <v>4050</v>
      </c>
      <c r="AS521" s="489" t="s">
        <v>3814</v>
      </c>
      <c r="AT521" s="489">
        <v>3</v>
      </c>
      <c r="AU521" s="574"/>
      <c r="AV521" s="574"/>
      <c r="AW521" s="489"/>
      <c r="BH521" s="1299" t="s">
        <v>9059</v>
      </c>
      <c r="CZ521" s="572"/>
    </row>
    <row r="522" spans="1:104">
      <c r="A522" s="1274"/>
      <c r="B522" s="3"/>
      <c r="C522" s="909"/>
      <c r="D522" s="492"/>
      <c r="E522" s="900"/>
      <c r="F522" s="447"/>
      <c r="G522" s="447"/>
      <c r="H522" s="447"/>
      <c r="I522"/>
      <c r="J522"/>
      <c r="K522"/>
      <c r="L522"/>
      <c r="M522"/>
      <c r="N522"/>
      <c r="O522" s="3"/>
      <c r="P522" s="3"/>
      <c r="Q522" s="3"/>
      <c r="R522" s="3"/>
      <c r="S522" s="3"/>
      <c r="AG522" s="489" t="s">
        <v>4050</v>
      </c>
      <c r="AS522" s="489" t="s">
        <v>5961</v>
      </c>
      <c r="AT522" s="489">
        <v>3</v>
      </c>
      <c r="AU522" s="574"/>
      <c r="AV522" s="574"/>
      <c r="AW522" s="489"/>
      <c r="BH522" s="1296" t="s">
        <v>9060</v>
      </c>
      <c r="CZ522" s="572"/>
    </row>
    <row r="523" spans="1:104">
      <c r="A523" s="1274"/>
      <c r="B523" s="3"/>
      <c r="C523" s="909"/>
      <c r="D523" s="492"/>
      <c r="E523" s="900"/>
      <c r="F523" s="447"/>
      <c r="G523" s="447"/>
      <c r="H523" s="447"/>
      <c r="I523"/>
      <c r="J523"/>
      <c r="K523"/>
      <c r="L523"/>
      <c r="M523"/>
      <c r="N523"/>
      <c r="O523" s="3"/>
      <c r="P523" s="3"/>
      <c r="Q523" s="3"/>
      <c r="R523" s="3"/>
      <c r="S523" s="3"/>
      <c r="AG523" s="489" t="s">
        <v>4050</v>
      </c>
      <c r="AS523" s="489" t="s">
        <v>4781</v>
      </c>
      <c r="AT523" s="489">
        <v>3</v>
      </c>
      <c r="AU523" s="574"/>
      <c r="AV523" s="574"/>
      <c r="AW523" s="489"/>
      <c r="BH523" s="1299" t="s">
        <v>9357</v>
      </c>
      <c r="CZ523" s="572"/>
    </row>
    <row r="524" spans="1:104">
      <c r="A524" s="1274"/>
      <c r="B524" s="3"/>
      <c r="C524" s="909"/>
      <c r="D524" s="492"/>
      <c r="E524" s="900"/>
      <c r="F524" s="447"/>
      <c r="G524" s="447"/>
      <c r="H524" s="447"/>
      <c r="I524"/>
      <c r="J524"/>
      <c r="K524"/>
      <c r="L524"/>
      <c r="M524"/>
      <c r="N524"/>
      <c r="O524" s="3"/>
      <c r="P524" s="3"/>
      <c r="Q524" s="3"/>
      <c r="R524" s="3"/>
      <c r="S524" s="3"/>
      <c r="AG524" s="489" t="s">
        <v>4050</v>
      </c>
      <c r="AS524" s="489" t="s">
        <v>3835</v>
      </c>
      <c r="AT524" s="489">
        <v>3</v>
      </c>
      <c r="AU524" s="574"/>
      <c r="AV524" s="574"/>
      <c r="AW524" s="489"/>
      <c r="BH524" s="1296" t="s">
        <v>9061</v>
      </c>
      <c r="CZ524" s="572"/>
    </row>
    <row r="525" spans="1:104">
      <c r="A525" s="1274"/>
      <c r="B525" s="3"/>
      <c r="C525" s="909"/>
      <c r="D525" s="492"/>
      <c r="E525" s="900"/>
      <c r="F525" s="447"/>
      <c r="G525" s="447"/>
      <c r="H525" s="447"/>
      <c r="I525"/>
      <c r="J525"/>
      <c r="K525"/>
      <c r="L525"/>
      <c r="M525"/>
      <c r="N525"/>
      <c r="O525" s="3"/>
      <c r="P525" s="3"/>
      <c r="Q525" s="3"/>
      <c r="R525" s="3"/>
      <c r="S525" s="3"/>
      <c r="AG525" s="489" t="s">
        <v>4050</v>
      </c>
      <c r="AS525" s="489" t="s">
        <v>3839</v>
      </c>
      <c r="AT525" s="489">
        <v>3</v>
      </c>
      <c r="AU525" s="574"/>
      <c r="AV525" s="574"/>
      <c r="AW525" s="489"/>
      <c r="BH525" s="1299" t="s">
        <v>9358</v>
      </c>
      <c r="CZ525" s="572"/>
    </row>
    <row r="526" spans="1:104">
      <c r="A526" s="1274"/>
      <c r="B526" s="3"/>
      <c r="C526" s="909"/>
      <c r="D526" s="492"/>
      <c r="E526" s="900"/>
      <c r="F526" s="447"/>
      <c r="G526" s="447"/>
      <c r="H526" s="447"/>
      <c r="I526"/>
      <c r="J526"/>
      <c r="K526"/>
      <c r="L526"/>
      <c r="M526"/>
      <c r="N526"/>
      <c r="O526" s="3"/>
      <c r="P526" s="3"/>
      <c r="Q526" s="3"/>
      <c r="R526" s="3"/>
      <c r="S526" s="3"/>
      <c r="AG526" s="489" t="s">
        <v>4050</v>
      </c>
      <c r="AS526" s="489" t="s">
        <v>3843</v>
      </c>
      <c r="AT526" s="489">
        <v>3</v>
      </c>
      <c r="AU526" s="574"/>
      <c r="AV526" s="574"/>
      <c r="AW526" s="489"/>
      <c r="BH526" s="1296" t="s">
        <v>9359</v>
      </c>
      <c r="CZ526" s="572"/>
    </row>
    <row r="527" spans="1:104">
      <c r="A527" s="1274"/>
      <c r="B527" s="3"/>
      <c r="C527" s="909"/>
      <c r="D527" s="492"/>
      <c r="E527" s="900"/>
      <c r="F527" s="447"/>
      <c r="G527" s="447"/>
      <c r="H527" s="447"/>
      <c r="I527"/>
      <c r="J527"/>
      <c r="K527"/>
      <c r="L527"/>
      <c r="M527"/>
      <c r="N527"/>
      <c r="O527" s="3"/>
      <c r="P527" s="3"/>
      <c r="Q527" s="3"/>
      <c r="R527" s="3"/>
      <c r="S527" s="3"/>
      <c r="AG527" s="489" t="s">
        <v>4050</v>
      </c>
      <c r="AS527" s="489" t="s">
        <v>3844</v>
      </c>
      <c r="AT527" s="489">
        <v>3</v>
      </c>
      <c r="AU527" s="574"/>
      <c r="AV527" s="574"/>
      <c r="AW527" s="489"/>
      <c r="BH527" s="1299" t="s">
        <v>8254</v>
      </c>
      <c r="CZ527" s="572"/>
    </row>
    <row r="528" spans="1:104">
      <c r="A528" s="1274"/>
      <c r="B528" s="3"/>
      <c r="C528" s="909"/>
      <c r="D528" s="492"/>
      <c r="E528" s="900"/>
      <c r="F528" s="447"/>
      <c r="G528" s="447"/>
      <c r="H528" s="447"/>
      <c r="I528"/>
      <c r="J528"/>
      <c r="K528"/>
      <c r="L528"/>
      <c r="M528"/>
      <c r="N528"/>
      <c r="O528" s="3"/>
      <c r="P528" s="3"/>
      <c r="Q528" s="3"/>
      <c r="R528" s="3"/>
      <c r="S528" s="3"/>
      <c r="AG528" s="489" t="s">
        <v>4050</v>
      </c>
      <c r="AS528" s="489" t="s">
        <v>4234</v>
      </c>
      <c r="AT528" s="489">
        <v>3</v>
      </c>
      <c r="AU528" s="574"/>
      <c r="AV528" s="574"/>
      <c r="AW528" s="489"/>
      <c r="BH528" s="1296" t="s">
        <v>8413</v>
      </c>
      <c r="CZ528" s="572"/>
    </row>
    <row r="529" spans="1:104">
      <c r="A529" s="1274"/>
      <c r="B529" s="3"/>
      <c r="C529" s="909"/>
      <c r="D529" s="492"/>
      <c r="E529" s="900"/>
      <c r="F529" s="447"/>
      <c r="G529" s="447"/>
      <c r="H529" s="447"/>
      <c r="I529"/>
      <c r="J529"/>
      <c r="K529"/>
      <c r="L529"/>
      <c r="M529"/>
      <c r="N529"/>
      <c r="O529" s="3"/>
      <c r="P529" s="3"/>
      <c r="Q529" s="3"/>
      <c r="R529" s="3"/>
      <c r="S529" s="3"/>
      <c r="AG529" s="489" t="s">
        <v>4050</v>
      </c>
      <c r="AS529" s="489" t="s">
        <v>3870</v>
      </c>
      <c r="AT529" s="489">
        <v>3</v>
      </c>
      <c r="AU529" s="574"/>
      <c r="AV529" s="574"/>
      <c r="AW529" s="489"/>
      <c r="BH529" s="1299" t="s">
        <v>8414</v>
      </c>
      <c r="CZ529" s="572"/>
    </row>
    <row r="530" spans="1:104">
      <c r="A530" s="1274"/>
      <c r="B530" s="3"/>
      <c r="C530" s="909"/>
      <c r="D530" s="492"/>
      <c r="E530" s="900"/>
      <c r="F530" s="447"/>
      <c r="G530" s="447"/>
      <c r="H530" s="447"/>
      <c r="I530"/>
      <c r="J530"/>
      <c r="K530"/>
      <c r="L530"/>
      <c r="M530"/>
      <c r="N530"/>
      <c r="O530" s="3"/>
      <c r="P530" s="3"/>
      <c r="Q530" s="3"/>
      <c r="R530" s="3"/>
      <c r="S530" s="3"/>
      <c r="AG530" s="489" t="s">
        <v>4050</v>
      </c>
      <c r="AS530" s="489" t="s">
        <v>3871</v>
      </c>
      <c r="AT530" s="489">
        <v>3</v>
      </c>
      <c r="AU530" s="574"/>
      <c r="AV530" s="574"/>
      <c r="AW530" s="489"/>
      <c r="BH530" s="1296" t="s">
        <v>5731</v>
      </c>
      <c r="CZ530" s="572"/>
    </row>
    <row r="531" spans="1:104">
      <c r="A531" s="1274"/>
      <c r="B531" s="3"/>
      <c r="C531" s="909"/>
      <c r="D531" s="492"/>
      <c r="E531" s="900"/>
      <c r="F531" s="447"/>
      <c r="G531" s="447"/>
      <c r="H531" s="447"/>
      <c r="I531"/>
      <c r="J531"/>
      <c r="K531"/>
      <c r="L531"/>
      <c r="M531"/>
      <c r="N531"/>
      <c r="O531" s="3"/>
      <c r="P531" s="3"/>
      <c r="Q531" s="3"/>
      <c r="R531" s="3"/>
      <c r="S531" s="3"/>
      <c r="AG531" s="489" t="s">
        <v>4050</v>
      </c>
      <c r="AS531" s="489" t="s">
        <v>4801</v>
      </c>
      <c r="AT531" s="489">
        <v>3</v>
      </c>
      <c r="AU531" s="574"/>
      <c r="AV531" s="574"/>
      <c r="AW531" s="489"/>
      <c r="BH531" s="1299" t="s">
        <v>9360</v>
      </c>
      <c r="CZ531" s="572"/>
    </row>
    <row r="532" spans="1:104">
      <c r="A532" s="1274"/>
      <c r="B532" s="3"/>
      <c r="C532" s="909"/>
      <c r="D532" s="492"/>
      <c r="E532" s="900"/>
      <c r="F532" s="447"/>
      <c r="G532" s="447"/>
      <c r="H532" s="447"/>
      <c r="I532"/>
      <c r="J532"/>
      <c r="K532"/>
      <c r="L532"/>
      <c r="M532"/>
      <c r="N532"/>
      <c r="O532" s="3"/>
      <c r="P532" s="3"/>
      <c r="Q532" s="3"/>
      <c r="R532" s="3"/>
      <c r="S532" s="3"/>
      <c r="AG532" s="489" t="s">
        <v>4050</v>
      </c>
      <c r="AS532" s="489" t="s">
        <v>3927</v>
      </c>
      <c r="AT532" s="489">
        <v>3</v>
      </c>
      <c r="AU532" s="574"/>
      <c r="AV532" s="574"/>
      <c r="AW532" s="489"/>
      <c r="BH532" s="1296" t="s">
        <v>9361</v>
      </c>
      <c r="CZ532" s="572"/>
    </row>
    <row r="533" spans="1:104">
      <c r="A533" s="1274"/>
      <c r="B533" s="3"/>
      <c r="C533" s="909"/>
      <c r="D533" s="492"/>
      <c r="E533" s="900"/>
      <c r="F533" s="447"/>
      <c r="G533" s="447"/>
      <c r="H533" s="447"/>
      <c r="I533"/>
      <c r="J533"/>
      <c r="K533"/>
      <c r="L533"/>
      <c r="M533"/>
      <c r="N533"/>
      <c r="O533" s="3"/>
      <c r="P533" s="3"/>
      <c r="Q533" s="3"/>
      <c r="R533" s="3"/>
      <c r="S533" s="3"/>
      <c r="AG533" s="489" t="s">
        <v>4050</v>
      </c>
      <c r="AS533" s="489" t="s">
        <v>3930</v>
      </c>
      <c r="AT533" s="489">
        <v>3</v>
      </c>
      <c r="AU533" s="574"/>
      <c r="AV533" s="574"/>
      <c r="AW533" s="489"/>
      <c r="BH533" s="1299" t="s">
        <v>5413</v>
      </c>
      <c r="CZ533" s="572"/>
    </row>
    <row r="534" spans="1:104">
      <c r="A534" s="1274"/>
      <c r="B534" s="3"/>
      <c r="C534" s="909"/>
      <c r="D534" s="492"/>
      <c r="E534" s="900"/>
      <c r="F534" s="447"/>
      <c r="G534" s="447"/>
      <c r="H534" s="447"/>
      <c r="I534"/>
      <c r="J534"/>
      <c r="K534"/>
      <c r="L534"/>
      <c r="M534"/>
      <c r="N534"/>
      <c r="O534" s="3"/>
      <c r="P534" s="3"/>
      <c r="Q534" s="3"/>
      <c r="R534" s="3"/>
      <c r="S534" s="3"/>
      <c r="AG534" s="489" t="s">
        <v>4050</v>
      </c>
      <c r="AS534" s="489" t="s">
        <v>4814</v>
      </c>
      <c r="AT534" s="489">
        <v>3</v>
      </c>
      <c r="AU534" s="574"/>
      <c r="AV534" s="574"/>
      <c r="AW534" s="489"/>
      <c r="BH534" s="1296" t="s">
        <v>8415</v>
      </c>
      <c r="CZ534" s="572"/>
    </row>
    <row r="535" spans="1:104">
      <c r="A535" s="1274"/>
      <c r="B535" s="3"/>
      <c r="C535" s="909"/>
      <c r="D535" s="492"/>
      <c r="E535" s="900"/>
      <c r="F535" s="447"/>
      <c r="G535" s="447"/>
      <c r="H535" s="447"/>
      <c r="I535"/>
      <c r="J535"/>
      <c r="K535"/>
      <c r="L535"/>
      <c r="M535"/>
      <c r="N535"/>
      <c r="O535" s="3"/>
      <c r="P535" s="3"/>
      <c r="Q535" s="3"/>
      <c r="R535" s="3"/>
      <c r="S535" s="3"/>
      <c r="AG535" s="489" t="s">
        <v>4050</v>
      </c>
      <c r="AS535" s="489" t="s">
        <v>3933</v>
      </c>
      <c r="AT535" s="489">
        <v>3</v>
      </c>
      <c r="AU535" s="574"/>
      <c r="AV535" s="574"/>
      <c r="AW535" s="489"/>
      <c r="BH535" s="1299" t="s">
        <v>5732</v>
      </c>
      <c r="CZ535" s="572"/>
    </row>
    <row r="536" spans="1:104">
      <c r="A536" s="1274"/>
      <c r="B536" s="3"/>
      <c r="C536" s="909"/>
      <c r="D536" s="492"/>
      <c r="E536" s="900"/>
      <c r="F536" s="447"/>
      <c r="G536" s="447"/>
      <c r="H536" s="447"/>
      <c r="I536"/>
      <c r="J536"/>
      <c r="K536"/>
      <c r="L536"/>
      <c r="M536"/>
      <c r="N536"/>
      <c r="O536" s="3"/>
      <c r="P536" s="3"/>
      <c r="Q536" s="3"/>
      <c r="R536" s="3"/>
      <c r="S536" s="3"/>
      <c r="AG536" s="489" t="s">
        <v>4050</v>
      </c>
      <c r="AS536" s="489" t="s">
        <v>3945</v>
      </c>
      <c r="AT536" s="489">
        <v>3</v>
      </c>
      <c r="AU536" s="574"/>
      <c r="AV536" s="574"/>
      <c r="AW536" s="489"/>
      <c r="BH536" s="1296" t="s">
        <v>8416</v>
      </c>
      <c r="CZ536" s="572"/>
    </row>
    <row r="537" spans="1:104">
      <c r="A537" s="1274"/>
      <c r="B537" s="3"/>
      <c r="C537" s="909"/>
      <c r="D537" s="492"/>
      <c r="E537" s="900"/>
      <c r="F537" s="447"/>
      <c r="G537" s="447"/>
      <c r="H537" s="447"/>
      <c r="I537"/>
      <c r="J537"/>
      <c r="K537"/>
      <c r="L537"/>
      <c r="M537"/>
      <c r="N537"/>
      <c r="O537" s="3"/>
      <c r="P537" s="3"/>
      <c r="Q537" s="3"/>
      <c r="R537" s="3"/>
      <c r="S537" s="3"/>
      <c r="AG537" s="489" t="s">
        <v>4050</v>
      </c>
      <c r="AS537" s="489" t="s">
        <v>3947</v>
      </c>
      <c r="AT537" s="489">
        <v>3</v>
      </c>
      <c r="AU537" s="574"/>
      <c r="AV537" s="574"/>
      <c r="AW537" s="489"/>
      <c r="BH537" s="1299" t="s">
        <v>5733</v>
      </c>
      <c r="CZ537" s="572"/>
    </row>
    <row r="538" spans="1:104">
      <c r="A538" s="1274"/>
      <c r="B538" s="3"/>
      <c r="C538" s="909"/>
      <c r="D538" s="492"/>
      <c r="E538" s="900"/>
      <c r="F538" s="447"/>
      <c r="G538" s="447"/>
      <c r="H538" s="447"/>
      <c r="I538"/>
      <c r="J538"/>
      <c r="K538"/>
      <c r="L538"/>
      <c r="M538"/>
      <c r="N538"/>
      <c r="O538" s="3"/>
      <c r="P538" s="3"/>
      <c r="Q538" s="3"/>
      <c r="R538" s="3"/>
      <c r="S538" s="3"/>
      <c r="AG538" s="489" t="s">
        <v>4050</v>
      </c>
      <c r="AS538" s="489" t="s">
        <v>4825</v>
      </c>
      <c r="AT538" s="489">
        <v>3</v>
      </c>
      <c r="AU538" s="574"/>
      <c r="AV538" s="574"/>
      <c r="AW538" s="489"/>
      <c r="BH538" s="1296" t="s">
        <v>5734</v>
      </c>
      <c r="CZ538" s="572"/>
    </row>
    <row r="539" spans="1:104">
      <c r="A539" s="1274"/>
      <c r="B539" s="3"/>
      <c r="C539" s="909"/>
      <c r="D539" s="492"/>
      <c r="E539" s="900"/>
      <c r="F539" s="447"/>
      <c r="G539" s="447"/>
      <c r="H539" s="447"/>
      <c r="I539"/>
      <c r="J539"/>
      <c r="K539"/>
      <c r="L539"/>
      <c r="M539"/>
      <c r="N539"/>
      <c r="O539" s="3"/>
      <c r="P539" s="3"/>
      <c r="Q539" s="3"/>
      <c r="R539" s="3"/>
      <c r="S539" s="3"/>
      <c r="AG539" s="489" t="s">
        <v>4050</v>
      </c>
      <c r="AS539" s="489" t="s">
        <v>5962</v>
      </c>
      <c r="AT539" s="489">
        <v>3</v>
      </c>
      <c r="AU539" s="574"/>
      <c r="AV539" s="574"/>
      <c r="AW539" s="489"/>
      <c r="BH539" s="1299" t="s">
        <v>5735</v>
      </c>
      <c r="CZ539" s="572"/>
    </row>
    <row r="540" spans="1:104">
      <c r="A540" s="1274"/>
      <c r="B540" s="3"/>
      <c r="C540" s="909"/>
      <c r="D540" s="492"/>
      <c r="E540" s="900"/>
      <c r="F540" s="447"/>
      <c r="G540" s="447"/>
      <c r="H540" s="447"/>
      <c r="I540"/>
      <c r="J540"/>
      <c r="K540"/>
      <c r="L540"/>
      <c r="M540"/>
      <c r="N540"/>
      <c r="O540" s="3"/>
      <c r="P540" s="3"/>
      <c r="Q540" s="3"/>
      <c r="R540" s="3"/>
      <c r="S540" s="3"/>
      <c r="AG540" s="489" t="s">
        <v>4050</v>
      </c>
      <c r="AS540" s="489" t="s">
        <v>5963</v>
      </c>
      <c r="AT540" s="489">
        <v>3</v>
      </c>
      <c r="AU540" s="574"/>
      <c r="AV540" s="574"/>
      <c r="AW540" s="489"/>
      <c r="BH540" s="1296" t="s">
        <v>8417</v>
      </c>
      <c r="CZ540" s="572"/>
    </row>
    <row r="541" spans="1:104">
      <c r="A541" s="1274"/>
      <c r="B541" s="3"/>
      <c r="C541" s="909"/>
      <c r="D541" s="492"/>
      <c r="E541" s="900"/>
      <c r="F541" s="447"/>
      <c r="G541" s="447"/>
      <c r="H541" s="447"/>
      <c r="I541"/>
      <c r="J541"/>
      <c r="K541"/>
      <c r="L541"/>
      <c r="M541"/>
      <c r="N541"/>
      <c r="O541" s="3"/>
      <c r="P541" s="3"/>
      <c r="Q541" s="3"/>
      <c r="R541" s="3"/>
      <c r="S541" s="3"/>
      <c r="AG541" s="489" t="s">
        <v>4050</v>
      </c>
      <c r="AS541" s="489" t="s">
        <v>3982</v>
      </c>
      <c r="AT541" s="489">
        <v>3</v>
      </c>
      <c r="AU541" s="574"/>
      <c r="AV541" s="574"/>
      <c r="AW541" s="489"/>
      <c r="BH541" s="1299" t="s">
        <v>9062</v>
      </c>
      <c r="CZ541" s="572"/>
    </row>
    <row r="542" spans="1:104">
      <c r="A542" s="1274"/>
      <c r="B542" s="3"/>
      <c r="C542" s="909"/>
      <c r="D542" s="492"/>
      <c r="E542" s="900"/>
      <c r="F542" s="447"/>
      <c r="G542" s="447"/>
      <c r="H542" s="447"/>
      <c r="I542"/>
      <c r="J542"/>
      <c r="K542"/>
      <c r="L542"/>
      <c r="M542"/>
      <c r="N542"/>
      <c r="O542" s="3"/>
      <c r="P542" s="3"/>
      <c r="Q542" s="3"/>
      <c r="R542" s="3"/>
      <c r="S542" s="3"/>
      <c r="AG542" s="489" t="s">
        <v>4050</v>
      </c>
      <c r="AS542" s="489" t="s">
        <v>3996</v>
      </c>
      <c r="AT542" s="489">
        <v>3</v>
      </c>
      <c r="AU542" s="574"/>
      <c r="AV542" s="574"/>
      <c r="AW542" s="489"/>
      <c r="BH542" s="1296" t="s">
        <v>9063</v>
      </c>
      <c r="CZ542" s="572"/>
    </row>
    <row r="543" spans="1:104">
      <c r="A543" s="1274"/>
      <c r="B543" s="3"/>
      <c r="C543" s="909"/>
      <c r="D543" s="492"/>
      <c r="E543" s="900"/>
      <c r="F543" s="447"/>
      <c r="G543" s="447"/>
      <c r="H543" s="447"/>
      <c r="I543"/>
      <c r="J543"/>
      <c r="K543"/>
      <c r="L543"/>
      <c r="M543"/>
      <c r="N543"/>
      <c r="O543" s="3"/>
      <c r="P543" s="3"/>
      <c r="Q543" s="3"/>
      <c r="R543" s="3"/>
      <c r="S543" s="3"/>
      <c r="AG543" s="489" t="s">
        <v>4050</v>
      </c>
      <c r="AS543" s="489" t="s">
        <v>4005</v>
      </c>
      <c r="AT543" s="489">
        <v>3</v>
      </c>
      <c r="AU543" s="574"/>
      <c r="AV543" s="574"/>
      <c r="AW543" s="489"/>
      <c r="BH543" s="1299" t="s">
        <v>8307</v>
      </c>
      <c r="CZ543" s="572"/>
    </row>
    <row r="544" spans="1:104">
      <c r="A544" s="1274"/>
      <c r="B544" s="3"/>
      <c r="C544" s="909"/>
      <c r="D544" s="492"/>
      <c r="E544" s="900"/>
      <c r="F544" s="447"/>
      <c r="G544" s="447"/>
      <c r="H544" s="447"/>
      <c r="I544"/>
      <c r="J544"/>
      <c r="K544"/>
      <c r="L544"/>
      <c r="M544"/>
      <c r="N544"/>
      <c r="O544" s="3"/>
      <c r="P544" s="3"/>
      <c r="Q544" s="3"/>
      <c r="R544" s="3"/>
      <c r="S544" s="3"/>
      <c r="AG544" s="489" t="s">
        <v>4050</v>
      </c>
      <c r="AS544" s="489" t="s">
        <v>2584</v>
      </c>
      <c r="AT544" s="489">
        <v>4</v>
      </c>
      <c r="AU544" s="574"/>
      <c r="AV544" s="574"/>
      <c r="AW544" s="489"/>
      <c r="BH544" s="1296" t="s">
        <v>5736</v>
      </c>
      <c r="CZ544" s="572"/>
    </row>
    <row r="545" spans="1:104">
      <c r="A545" s="1274"/>
      <c r="B545" s="3"/>
      <c r="C545" s="909"/>
      <c r="D545" s="492"/>
      <c r="E545" s="900"/>
      <c r="F545" s="447"/>
      <c r="G545" s="447"/>
      <c r="H545" s="447"/>
      <c r="I545"/>
      <c r="J545"/>
      <c r="K545"/>
      <c r="L545"/>
      <c r="M545"/>
      <c r="N545"/>
      <c r="O545" s="3"/>
      <c r="P545" s="3"/>
      <c r="Q545" s="3"/>
      <c r="R545" s="3"/>
      <c r="S545" s="3"/>
      <c r="AG545" s="489" t="s">
        <v>4050</v>
      </c>
      <c r="AS545" s="489" t="s">
        <v>2603</v>
      </c>
      <c r="AT545" s="489">
        <v>4</v>
      </c>
      <c r="AU545" s="574"/>
      <c r="AV545" s="574"/>
      <c r="AW545" s="489"/>
      <c r="BH545" s="1299" t="s">
        <v>5414</v>
      </c>
      <c r="CZ545" s="572"/>
    </row>
    <row r="546" spans="1:104">
      <c r="A546" s="1274"/>
      <c r="B546" s="3"/>
      <c r="C546" s="909"/>
      <c r="D546" s="492"/>
      <c r="E546" s="900"/>
      <c r="F546" s="447"/>
      <c r="G546" s="447"/>
      <c r="H546" s="447"/>
      <c r="I546"/>
      <c r="J546"/>
      <c r="K546"/>
      <c r="L546"/>
      <c r="M546"/>
      <c r="N546"/>
      <c r="O546" s="3"/>
      <c r="P546" s="3"/>
      <c r="Q546" s="3"/>
      <c r="R546" s="3"/>
      <c r="S546" s="3"/>
      <c r="AG546" s="489" t="s">
        <v>4050</v>
      </c>
      <c r="AS546" s="489" t="s">
        <v>2617</v>
      </c>
      <c r="AT546" s="489">
        <v>4</v>
      </c>
      <c r="AU546" s="574"/>
      <c r="AV546" s="574"/>
      <c r="AW546" s="489"/>
      <c r="BH546" s="1296" t="s">
        <v>9362</v>
      </c>
      <c r="CZ546" s="572"/>
    </row>
    <row r="547" spans="1:104">
      <c r="A547" s="1274"/>
      <c r="B547" s="3"/>
      <c r="C547" s="909"/>
      <c r="D547" s="492"/>
      <c r="E547" s="900"/>
      <c r="F547" s="447"/>
      <c r="G547" s="447"/>
      <c r="H547" s="447"/>
      <c r="I547"/>
      <c r="J547"/>
      <c r="K547"/>
      <c r="L547"/>
      <c r="M547"/>
      <c r="N547"/>
      <c r="O547" s="3"/>
      <c r="P547" s="3"/>
      <c r="Q547" s="3"/>
      <c r="R547" s="3"/>
      <c r="S547" s="3"/>
      <c r="AG547" s="489" t="s">
        <v>4050</v>
      </c>
      <c r="AS547" s="489" t="s">
        <v>2618</v>
      </c>
      <c r="AT547" s="489">
        <v>4</v>
      </c>
      <c r="AU547" s="574"/>
      <c r="AV547" s="574"/>
      <c r="AW547" s="489"/>
      <c r="BH547" s="1299" t="s">
        <v>8418</v>
      </c>
      <c r="CZ547" s="572"/>
    </row>
    <row r="548" spans="1:104">
      <c r="A548" s="1274"/>
      <c r="B548" s="3"/>
      <c r="C548" s="909"/>
      <c r="D548" s="492"/>
      <c r="E548" s="900"/>
      <c r="F548" s="447"/>
      <c r="G548" s="447"/>
      <c r="H548" s="447"/>
      <c r="I548"/>
      <c r="J548"/>
      <c r="K548"/>
      <c r="L548"/>
      <c r="M548"/>
      <c r="N548"/>
      <c r="O548" s="3"/>
      <c r="P548" s="3"/>
      <c r="Q548" s="3"/>
      <c r="R548" s="3"/>
      <c r="S548" s="3"/>
      <c r="AG548" s="489" t="s">
        <v>4050</v>
      </c>
      <c r="AS548" s="489" t="s">
        <v>2636</v>
      </c>
      <c r="AT548" s="489">
        <v>4</v>
      </c>
      <c r="AU548" s="574"/>
      <c r="AV548" s="574"/>
      <c r="AW548" s="489"/>
      <c r="BH548" s="1296" t="s">
        <v>5737</v>
      </c>
      <c r="CZ548" s="572"/>
    </row>
    <row r="549" spans="1:104">
      <c r="A549" s="1274"/>
      <c r="B549" s="3"/>
      <c r="C549" s="909"/>
      <c r="D549" s="492"/>
      <c r="E549" s="447"/>
      <c r="F549" s="447"/>
      <c r="G549" s="447"/>
      <c r="H549" s="447"/>
      <c r="I549"/>
      <c r="J549"/>
      <c r="K549"/>
      <c r="L549"/>
      <c r="M549"/>
      <c r="N549"/>
      <c r="O549" s="3"/>
      <c r="P549" s="3"/>
      <c r="Q549" s="3"/>
      <c r="R549" s="3"/>
      <c r="S549" s="3"/>
      <c r="AG549" s="489" t="s">
        <v>4050</v>
      </c>
      <c r="AS549" s="489" t="s">
        <v>2647</v>
      </c>
      <c r="AT549" s="489">
        <v>4</v>
      </c>
      <c r="AU549" s="574"/>
      <c r="AV549" s="574"/>
      <c r="AW549" s="489"/>
      <c r="BH549" s="1299" t="s">
        <v>5415</v>
      </c>
      <c r="CZ549" s="572"/>
    </row>
    <row r="550" spans="1:104">
      <c r="A550" s="1274"/>
      <c r="B550" s="3"/>
      <c r="C550" s="909"/>
      <c r="D550" s="492"/>
      <c r="E550" s="447"/>
      <c r="F550" s="447"/>
      <c r="G550" s="447"/>
      <c r="H550" s="447"/>
      <c r="I550"/>
      <c r="J550"/>
      <c r="K550"/>
      <c r="L550"/>
      <c r="M550"/>
      <c r="N550"/>
      <c r="O550" s="3"/>
      <c r="P550" s="3"/>
      <c r="Q550" s="3"/>
      <c r="R550" s="3"/>
      <c r="S550" s="3"/>
      <c r="AG550" s="489" t="s">
        <v>4050</v>
      </c>
      <c r="AS550" s="489" t="s">
        <v>2683</v>
      </c>
      <c r="AT550" s="489">
        <v>4</v>
      </c>
      <c r="AU550" s="574"/>
      <c r="AV550" s="574"/>
      <c r="AW550" s="489"/>
      <c r="BH550" s="1296" t="s">
        <v>5738</v>
      </c>
      <c r="CZ550" s="572"/>
    </row>
    <row r="551" spans="1:104">
      <c r="A551" s="1274"/>
      <c r="B551" s="3"/>
      <c r="C551" s="909"/>
      <c r="D551" s="492"/>
      <c r="E551" s="447"/>
      <c r="F551" s="447"/>
      <c r="G551" s="447"/>
      <c r="H551" s="447"/>
      <c r="I551"/>
      <c r="J551"/>
      <c r="K551"/>
      <c r="L551"/>
      <c r="M551"/>
      <c r="N551"/>
      <c r="O551" s="3"/>
      <c r="P551" s="3"/>
      <c r="Q551" s="3"/>
      <c r="R551" s="3"/>
      <c r="S551" s="3"/>
      <c r="AG551" s="489" t="s">
        <v>4050</v>
      </c>
      <c r="AS551" s="489" t="s">
        <v>5964</v>
      </c>
      <c r="AT551" s="489">
        <v>4</v>
      </c>
      <c r="AU551" s="574"/>
      <c r="AV551" s="574"/>
      <c r="AW551" s="489"/>
      <c r="BH551" s="1299" t="s">
        <v>5416</v>
      </c>
      <c r="CZ551" s="572"/>
    </row>
    <row r="552" spans="1:104">
      <c r="A552" s="1274"/>
      <c r="B552" s="3"/>
      <c r="C552" s="909"/>
      <c r="D552" s="492"/>
      <c r="E552" s="447"/>
      <c r="F552" s="447"/>
      <c r="G552" s="447"/>
      <c r="H552" s="447"/>
      <c r="I552"/>
      <c r="J552"/>
      <c r="K552"/>
      <c r="L552"/>
      <c r="M552"/>
      <c r="N552"/>
      <c r="O552" s="3"/>
      <c r="P552" s="3"/>
      <c r="Q552" s="3"/>
      <c r="R552" s="3"/>
      <c r="S552" s="3"/>
      <c r="AG552" s="489" t="s">
        <v>4050</v>
      </c>
      <c r="AS552" s="489" t="s">
        <v>5965</v>
      </c>
      <c r="AT552" s="489">
        <v>4</v>
      </c>
      <c r="AU552" s="574"/>
      <c r="AV552" s="574"/>
      <c r="AW552" s="489"/>
      <c r="BH552" s="1296" t="s">
        <v>9363</v>
      </c>
      <c r="CZ552" s="572"/>
    </row>
    <row r="553" spans="1:104">
      <c r="A553" s="1274"/>
      <c r="B553" s="3"/>
      <c r="C553" s="909"/>
      <c r="D553" s="492"/>
      <c r="E553" s="447"/>
      <c r="F553" s="447"/>
      <c r="G553" s="447"/>
      <c r="H553" s="447"/>
      <c r="I553"/>
      <c r="J553"/>
      <c r="K553"/>
      <c r="L553"/>
      <c r="M553"/>
      <c r="N553"/>
      <c r="O553" s="3"/>
      <c r="P553" s="3"/>
      <c r="Q553" s="3"/>
      <c r="R553" s="3"/>
      <c r="S553" s="3"/>
      <c r="AG553" s="489" t="s">
        <v>4050</v>
      </c>
      <c r="AS553" s="489" t="s">
        <v>2686</v>
      </c>
      <c r="AT553" s="489">
        <v>4</v>
      </c>
      <c r="AU553" s="574"/>
      <c r="AV553" s="574"/>
      <c r="AW553" s="489"/>
      <c r="BH553" s="1299" t="s">
        <v>8419</v>
      </c>
      <c r="CZ553" s="572"/>
    </row>
    <row r="554" spans="1:104">
      <c r="A554" s="1274"/>
      <c r="B554" s="3"/>
      <c r="C554" s="909"/>
      <c r="D554" s="492"/>
      <c r="E554" s="447"/>
      <c r="F554" s="447"/>
      <c r="G554" s="447"/>
      <c r="H554" s="447"/>
      <c r="I554"/>
      <c r="J554"/>
      <c r="K554"/>
      <c r="L554"/>
      <c r="M554"/>
      <c r="N554"/>
      <c r="O554" s="3"/>
      <c r="P554" s="3"/>
      <c r="Q554" s="3"/>
      <c r="R554" s="3"/>
      <c r="S554" s="3"/>
      <c r="AG554" s="489" t="s">
        <v>4050</v>
      </c>
      <c r="AS554" s="489" t="s">
        <v>4383</v>
      </c>
      <c r="AT554" s="489">
        <v>4</v>
      </c>
      <c r="AU554" s="574"/>
      <c r="AV554" s="574"/>
      <c r="AW554" s="489"/>
      <c r="BH554" s="1296" t="s">
        <v>8420</v>
      </c>
      <c r="CZ554" s="572"/>
    </row>
    <row r="555" spans="1:104">
      <c r="A555" s="1274"/>
      <c r="B555" s="3"/>
      <c r="C555" s="909"/>
      <c r="D555" s="492"/>
      <c r="E555" s="447"/>
      <c r="F555" s="447"/>
      <c r="G555" s="447"/>
      <c r="H555" s="447"/>
      <c r="I555"/>
      <c r="J555"/>
      <c r="K555"/>
      <c r="L555"/>
      <c r="M555"/>
      <c r="N555"/>
      <c r="O555" s="3"/>
      <c r="P555" s="3"/>
      <c r="Q555" s="3"/>
      <c r="R555" s="3"/>
      <c r="S555" s="3"/>
      <c r="AG555" s="489" t="s">
        <v>4050</v>
      </c>
      <c r="AS555" s="489" t="s">
        <v>2703</v>
      </c>
      <c r="AT555" s="489">
        <v>4</v>
      </c>
      <c r="AU555" s="574"/>
      <c r="AV555" s="574"/>
      <c r="AW555" s="489"/>
      <c r="BH555" s="1299" t="s">
        <v>9064</v>
      </c>
      <c r="CZ555" s="572"/>
    </row>
    <row r="556" spans="1:104">
      <c r="A556" s="1274"/>
      <c r="B556" s="3"/>
      <c r="C556" s="909"/>
      <c r="D556" s="492"/>
      <c r="E556" s="447"/>
      <c r="F556" s="447"/>
      <c r="G556" s="447"/>
      <c r="H556" s="447"/>
      <c r="I556"/>
      <c r="J556"/>
      <c r="K556"/>
      <c r="L556"/>
      <c r="M556"/>
      <c r="N556"/>
      <c r="O556" s="3"/>
      <c r="P556" s="3"/>
      <c r="Q556" s="3"/>
      <c r="R556" s="3"/>
      <c r="S556" s="3"/>
      <c r="AG556" s="489" t="s">
        <v>4050</v>
      </c>
      <c r="AS556" s="489" t="s">
        <v>2713</v>
      </c>
      <c r="AT556" s="489">
        <v>4</v>
      </c>
      <c r="AU556" s="574"/>
      <c r="AV556" s="574"/>
      <c r="AW556" s="489"/>
      <c r="BH556" s="1296" t="s">
        <v>8421</v>
      </c>
      <c r="CZ556" s="572"/>
    </row>
    <row r="557" spans="1:104">
      <c r="A557" s="1274"/>
      <c r="B557" s="3"/>
      <c r="C557" s="909"/>
      <c r="D557" s="492"/>
      <c r="E557" s="447"/>
      <c r="F557" s="447"/>
      <c r="G557" s="447"/>
      <c r="H557" s="447"/>
      <c r="I557"/>
      <c r="J557"/>
      <c r="K557"/>
      <c r="L557"/>
      <c r="M557"/>
      <c r="N557"/>
      <c r="O557" s="3"/>
      <c r="P557" s="3"/>
      <c r="Q557" s="3"/>
      <c r="R557" s="3"/>
      <c r="S557" s="3"/>
      <c r="AG557" s="489" t="s">
        <v>4050</v>
      </c>
      <c r="AS557" s="489" t="s">
        <v>2716</v>
      </c>
      <c r="AT557" s="489">
        <v>4</v>
      </c>
      <c r="AU557" s="574"/>
      <c r="AV557" s="574"/>
      <c r="AW557" s="489"/>
      <c r="BH557" s="1299" t="s">
        <v>8422</v>
      </c>
      <c r="CZ557" s="572"/>
    </row>
    <row r="558" spans="1:104">
      <c r="A558" s="1274"/>
      <c r="B558" s="3"/>
      <c r="C558" s="909"/>
      <c r="D558" s="492"/>
      <c r="E558" s="447"/>
      <c r="F558" s="447"/>
      <c r="G558" s="447"/>
      <c r="H558" s="447"/>
      <c r="I558"/>
      <c r="J558"/>
      <c r="K558"/>
      <c r="L558"/>
      <c r="M558"/>
      <c r="N558"/>
      <c r="O558" s="3"/>
      <c r="P558" s="3"/>
      <c r="Q558" s="3"/>
      <c r="R558" s="3"/>
      <c r="S558" s="3"/>
      <c r="AG558" s="489" t="s">
        <v>4050</v>
      </c>
      <c r="AS558" s="489" t="s">
        <v>2720</v>
      </c>
      <c r="AT558" s="489">
        <v>4</v>
      </c>
      <c r="AU558" s="574"/>
      <c r="AV558" s="574"/>
      <c r="AW558" s="489"/>
      <c r="BH558" s="1296" t="s">
        <v>5417</v>
      </c>
      <c r="CZ558" s="572"/>
    </row>
    <row r="559" spans="1:104">
      <c r="A559" s="1274"/>
      <c r="B559" s="3"/>
      <c r="C559" s="909"/>
      <c r="D559" s="492"/>
      <c r="E559" s="447"/>
      <c r="F559" s="447"/>
      <c r="G559" s="447"/>
      <c r="H559" s="447"/>
      <c r="I559"/>
      <c r="J559"/>
      <c r="K559"/>
      <c r="L559"/>
      <c r="M559"/>
      <c r="N559"/>
      <c r="O559" s="3"/>
      <c r="P559" s="3"/>
      <c r="Q559" s="3"/>
      <c r="R559" s="3"/>
      <c r="S559" s="3"/>
      <c r="AG559" s="489" t="s">
        <v>4050</v>
      </c>
      <c r="AS559" s="489" t="s">
        <v>2729</v>
      </c>
      <c r="AT559" s="489">
        <v>4</v>
      </c>
      <c r="AU559" s="574"/>
      <c r="AV559" s="574"/>
      <c r="AW559" s="489"/>
      <c r="BH559" s="1299" t="s">
        <v>5739</v>
      </c>
      <c r="CZ559" s="572"/>
    </row>
    <row r="560" spans="1:104">
      <c r="A560" s="1274"/>
      <c r="B560" s="3"/>
      <c r="C560" s="909"/>
      <c r="D560" s="492"/>
      <c r="E560" s="447"/>
      <c r="F560" s="447"/>
      <c r="G560" s="447"/>
      <c r="H560" s="447"/>
      <c r="I560"/>
      <c r="J560"/>
      <c r="K560"/>
      <c r="L560"/>
      <c r="M560"/>
      <c r="N560"/>
      <c r="O560" s="3"/>
      <c r="P560" s="3"/>
      <c r="Q560" s="3"/>
      <c r="R560" s="3"/>
      <c r="S560" s="3"/>
      <c r="AG560" s="489" t="s">
        <v>4050</v>
      </c>
      <c r="AS560" s="489" t="s">
        <v>2777</v>
      </c>
      <c r="AT560" s="489">
        <v>4</v>
      </c>
      <c r="AU560" s="574"/>
      <c r="AV560" s="574"/>
      <c r="AW560" s="489"/>
      <c r="BH560" s="1296" t="s">
        <v>5740</v>
      </c>
      <c r="CZ560" s="572"/>
    </row>
    <row r="561" spans="1:104">
      <c r="A561" s="1274"/>
      <c r="B561" s="3"/>
      <c r="C561" s="909"/>
      <c r="D561" s="492"/>
      <c r="E561" s="447"/>
      <c r="F561" s="447"/>
      <c r="G561" s="447"/>
      <c r="H561" s="447"/>
      <c r="I561"/>
      <c r="J561"/>
      <c r="K561"/>
      <c r="L561"/>
      <c r="M561"/>
      <c r="N561"/>
      <c r="O561" s="3"/>
      <c r="P561" s="3"/>
      <c r="Q561" s="3"/>
      <c r="R561" s="3"/>
      <c r="S561" s="3"/>
      <c r="AG561" s="489" t="s">
        <v>4050</v>
      </c>
      <c r="AS561" s="489" t="s">
        <v>4396</v>
      </c>
      <c r="AT561" s="489">
        <v>4</v>
      </c>
      <c r="AU561" s="574"/>
      <c r="AV561" s="574"/>
      <c r="AW561" s="489"/>
      <c r="BH561" s="1299" t="s">
        <v>5741</v>
      </c>
      <c r="CZ561" s="572"/>
    </row>
    <row r="562" spans="1:104">
      <c r="A562" s="1274"/>
      <c r="B562" s="3"/>
      <c r="C562" s="909"/>
      <c r="D562" s="492"/>
      <c r="E562" s="447"/>
      <c r="F562" s="447"/>
      <c r="G562" s="447"/>
      <c r="H562" s="447"/>
      <c r="I562"/>
      <c r="J562"/>
      <c r="K562"/>
      <c r="L562"/>
      <c r="M562"/>
      <c r="N562"/>
      <c r="O562" s="3"/>
      <c r="P562" s="3"/>
      <c r="Q562" s="3"/>
      <c r="R562" s="3"/>
      <c r="S562" s="3"/>
      <c r="AG562" s="489" t="s">
        <v>4050</v>
      </c>
      <c r="AS562" s="489" t="s">
        <v>2800</v>
      </c>
      <c r="AT562" s="489">
        <v>4</v>
      </c>
      <c r="AU562" s="574"/>
      <c r="AV562" s="574"/>
      <c r="AW562" s="489"/>
      <c r="BH562" s="1296" t="s">
        <v>5742</v>
      </c>
      <c r="CZ562" s="572"/>
    </row>
    <row r="563" spans="1:104">
      <c r="A563" s="1274"/>
      <c r="B563" s="3"/>
      <c r="C563" s="909"/>
      <c r="D563" s="492"/>
      <c r="E563" s="447"/>
      <c r="F563" s="447"/>
      <c r="G563" s="447"/>
      <c r="H563" s="447"/>
      <c r="I563"/>
      <c r="J563"/>
      <c r="K563"/>
      <c r="L563"/>
      <c r="M563"/>
      <c r="N563"/>
      <c r="O563" s="3"/>
      <c r="P563" s="3"/>
      <c r="Q563" s="3"/>
      <c r="R563" s="3"/>
      <c r="S563" s="3"/>
      <c r="AG563" s="489" t="s">
        <v>4050</v>
      </c>
      <c r="AS563" s="489" t="s">
        <v>2809</v>
      </c>
      <c r="AT563" s="489">
        <v>4</v>
      </c>
      <c r="AU563" s="574"/>
      <c r="AV563" s="574"/>
      <c r="AW563" s="489"/>
      <c r="BH563" s="1299" t="s">
        <v>5743</v>
      </c>
      <c r="CZ563" s="572"/>
    </row>
    <row r="564" spans="1:104">
      <c r="A564" s="1274"/>
      <c r="B564" s="3"/>
      <c r="C564" s="909"/>
      <c r="D564" s="492"/>
      <c r="E564" s="447"/>
      <c r="F564" s="447"/>
      <c r="G564" s="447"/>
      <c r="H564" s="447"/>
      <c r="I564"/>
      <c r="J564"/>
      <c r="K564"/>
      <c r="L564"/>
      <c r="M564"/>
      <c r="N564"/>
      <c r="O564" s="3"/>
      <c r="P564" s="3"/>
      <c r="Q564" s="3"/>
      <c r="R564" s="3"/>
      <c r="S564" s="3"/>
      <c r="AG564" s="489" t="s">
        <v>4050</v>
      </c>
      <c r="AS564" s="489" t="s">
        <v>2817</v>
      </c>
      <c r="AT564" s="489">
        <v>4</v>
      </c>
      <c r="AU564" s="574"/>
      <c r="AV564" s="574"/>
      <c r="AW564" s="489"/>
      <c r="BH564" s="1296" t="s">
        <v>9364</v>
      </c>
      <c r="CZ564" s="572"/>
    </row>
    <row r="565" spans="1:104">
      <c r="A565" s="1274"/>
      <c r="B565" s="3"/>
      <c r="C565" s="909"/>
      <c r="D565" s="492"/>
      <c r="E565" s="447"/>
      <c r="F565" s="447"/>
      <c r="G565" s="447"/>
      <c r="H565" s="447"/>
      <c r="I565"/>
      <c r="J565"/>
      <c r="K565"/>
      <c r="L565"/>
      <c r="M565"/>
      <c r="N565"/>
      <c r="O565" s="3"/>
      <c r="P565" s="3"/>
      <c r="Q565" s="3"/>
      <c r="R565" s="3"/>
      <c r="S565" s="3"/>
      <c r="AG565" s="489" t="s">
        <v>4050</v>
      </c>
      <c r="AS565" s="489" t="s">
        <v>2818</v>
      </c>
      <c r="AT565" s="489">
        <v>4</v>
      </c>
      <c r="AU565" s="574"/>
      <c r="AV565" s="574"/>
      <c r="AW565" s="489"/>
      <c r="BH565" s="1299" t="s">
        <v>9065</v>
      </c>
      <c r="CZ565" s="572"/>
    </row>
    <row r="566" spans="1:104">
      <c r="A566" s="1274"/>
      <c r="B566" s="3"/>
      <c r="C566" s="909"/>
      <c r="D566" s="492"/>
      <c r="E566" s="447"/>
      <c r="F566" s="447"/>
      <c r="G566" s="447"/>
      <c r="H566" s="447"/>
      <c r="I566"/>
      <c r="J566"/>
      <c r="K566"/>
      <c r="L566"/>
      <c r="M566"/>
      <c r="N566"/>
      <c r="O566" s="3"/>
      <c r="P566" s="3"/>
      <c r="Q566" s="3"/>
      <c r="R566" s="3"/>
      <c r="S566" s="3"/>
      <c r="AG566" s="489" t="s">
        <v>4050</v>
      </c>
      <c r="AS566" s="489" t="s">
        <v>2821</v>
      </c>
      <c r="AT566" s="489">
        <v>4</v>
      </c>
      <c r="AU566" s="574"/>
      <c r="AV566" s="574"/>
      <c r="AW566" s="489"/>
      <c r="BH566" s="1296" t="s">
        <v>5418</v>
      </c>
      <c r="CZ566" s="572"/>
    </row>
    <row r="567" spans="1:104">
      <c r="A567" s="1274"/>
      <c r="B567" s="3"/>
      <c r="C567" s="909"/>
      <c r="D567" s="492"/>
      <c r="E567" s="447"/>
      <c r="F567" s="447"/>
      <c r="G567" s="447"/>
      <c r="H567" s="447"/>
      <c r="I567"/>
      <c r="J567"/>
      <c r="K567"/>
      <c r="L567"/>
      <c r="M567"/>
      <c r="N567"/>
      <c r="O567" s="3"/>
      <c r="P567" s="3"/>
      <c r="Q567" s="3"/>
      <c r="R567" s="3"/>
      <c r="S567" s="3"/>
      <c r="AG567" s="489" t="s">
        <v>4050</v>
      </c>
      <c r="AS567" s="489" t="s">
        <v>2830</v>
      </c>
      <c r="AT567" s="489">
        <v>4</v>
      </c>
      <c r="AU567" s="574"/>
      <c r="AV567" s="574"/>
      <c r="AW567" s="489"/>
      <c r="BH567" s="1299" t="s">
        <v>9066</v>
      </c>
      <c r="CZ567" s="572"/>
    </row>
    <row r="568" spans="1:104">
      <c r="A568" s="1274"/>
      <c r="B568" s="3"/>
      <c r="C568" s="909"/>
      <c r="D568" s="492"/>
      <c r="E568" s="447"/>
      <c r="F568" s="447"/>
      <c r="G568" s="447"/>
      <c r="H568" s="447"/>
      <c r="I568"/>
      <c r="J568"/>
      <c r="K568"/>
      <c r="L568"/>
      <c r="M568"/>
      <c r="N568"/>
      <c r="O568" s="3"/>
      <c r="P568" s="3"/>
      <c r="Q568" s="3"/>
      <c r="R568" s="3"/>
      <c r="S568" s="3"/>
      <c r="AG568" s="489" t="s">
        <v>4050</v>
      </c>
      <c r="AS568" s="489" t="s">
        <v>2832</v>
      </c>
      <c r="AT568" s="489">
        <v>4</v>
      </c>
      <c r="AU568" s="574"/>
      <c r="AV568" s="574"/>
      <c r="AW568" s="489"/>
      <c r="BH568" s="1296" t="s">
        <v>8423</v>
      </c>
      <c r="CZ568" s="572"/>
    </row>
    <row r="569" spans="1:104">
      <c r="A569" s="1274"/>
      <c r="B569" s="3"/>
      <c r="C569" s="909"/>
      <c r="D569" s="492"/>
      <c r="E569" s="447"/>
      <c r="F569" s="447"/>
      <c r="G569" s="447"/>
      <c r="H569" s="447"/>
      <c r="I569"/>
      <c r="J569"/>
      <c r="K569"/>
      <c r="L569"/>
      <c r="M569"/>
      <c r="N569"/>
      <c r="O569" s="3"/>
      <c r="P569" s="3"/>
      <c r="Q569" s="3"/>
      <c r="R569" s="3"/>
      <c r="S569" s="3"/>
      <c r="AG569" s="489" t="s">
        <v>4050</v>
      </c>
      <c r="AS569" s="489" t="s">
        <v>2833</v>
      </c>
      <c r="AT569" s="489">
        <v>4</v>
      </c>
      <c r="AU569" s="574"/>
      <c r="AV569" s="574"/>
      <c r="AW569" s="489"/>
      <c r="BH569" s="1299" t="s">
        <v>5419</v>
      </c>
      <c r="CZ569" s="572"/>
    </row>
    <row r="570" spans="1:104">
      <c r="A570" s="1274"/>
      <c r="B570" s="3"/>
      <c r="C570" s="909"/>
      <c r="D570" s="492"/>
      <c r="E570" s="447"/>
      <c r="F570" s="447"/>
      <c r="G570" s="447"/>
      <c r="H570" s="447"/>
      <c r="I570"/>
      <c r="J570"/>
      <c r="K570"/>
      <c r="L570"/>
      <c r="M570"/>
      <c r="N570"/>
      <c r="O570" s="3"/>
      <c r="P570" s="3"/>
      <c r="Q570" s="3"/>
      <c r="R570" s="3"/>
      <c r="S570" s="3"/>
      <c r="AG570" s="489" t="s">
        <v>4050</v>
      </c>
      <c r="AS570" s="489" t="s">
        <v>2838</v>
      </c>
      <c r="AT570" s="489">
        <v>4</v>
      </c>
      <c r="AU570" s="574"/>
      <c r="AV570" s="574"/>
      <c r="AW570" s="489"/>
      <c r="BH570" s="1296" t="s">
        <v>5420</v>
      </c>
      <c r="CZ570" s="572"/>
    </row>
    <row r="571" spans="1:104">
      <c r="A571" s="1274"/>
      <c r="B571" s="3"/>
      <c r="C571" s="909"/>
      <c r="D571" s="492"/>
      <c r="E571" s="447"/>
      <c r="F571" s="447"/>
      <c r="G571" s="447"/>
      <c r="H571" s="447"/>
      <c r="I571"/>
      <c r="J571"/>
      <c r="K571"/>
      <c r="L571"/>
      <c r="M571"/>
      <c r="N571"/>
      <c r="O571" s="3"/>
      <c r="P571" s="3"/>
      <c r="Q571" s="3"/>
      <c r="R571" s="3"/>
      <c r="S571" s="3"/>
      <c r="AG571" s="489" t="s">
        <v>4050</v>
      </c>
      <c r="AS571" s="489" t="s">
        <v>4429</v>
      </c>
      <c r="AT571" s="489">
        <v>4</v>
      </c>
      <c r="AU571" s="574"/>
      <c r="AV571" s="574"/>
      <c r="AW571" s="489"/>
      <c r="BH571" s="1299" t="s">
        <v>5744</v>
      </c>
      <c r="CZ571" s="572"/>
    </row>
    <row r="572" spans="1:104">
      <c r="A572" s="1274"/>
      <c r="B572" s="3"/>
      <c r="C572" s="909"/>
      <c r="D572" s="492"/>
      <c r="E572" s="447"/>
      <c r="F572" s="447"/>
      <c r="G572" s="447"/>
      <c r="H572" s="447"/>
      <c r="I572"/>
      <c r="J572"/>
      <c r="K572"/>
      <c r="L572"/>
      <c r="M572"/>
      <c r="N572"/>
      <c r="O572" s="3"/>
      <c r="P572" s="3"/>
      <c r="Q572" s="3"/>
      <c r="R572" s="3"/>
      <c r="S572" s="3"/>
      <c r="AG572" s="489" t="s">
        <v>4050</v>
      </c>
      <c r="AS572" s="489" t="s">
        <v>2860</v>
      </c>
      <c r="AT572" s="489">
        <v>4</v>
      </c>
      <c r="AU572" s="574"/>
      <c r="AV572" s="574"/>
      <c r="AW572" s="489"/>
      <c r="BH572" s="1296" t="s">
        <v>5421</v>
      </c>
      <c r="CZ572" s="572"/>
    </row>
    <row r="573" spans="1:104">
      <c r="A573" s="1274"/>
      <c r="B573" s="3"/>
      <c r="C573" s="909"/>
      <c r="D573" s="492"/>
      <c r="E573" s="447"/>
      <c r="F573" s="447"/>
      <c r="G573" s="447"/>
      <c r="H573" s="447"/>
      <c r="I573"/>
      <c r="J573"/>
      <c r="K573"/>
      <c r="L573"/>
      <c r="M573"/>
      <c r="N573"/>
      <c r="O573" s="3"/>
      <c r="P573" s="3"/>
      <c r="Q573" s="3"/>
      <c r="R573" s="3"/>
      <c r="S573" s="3"/>
      <c r="AG573" s="489" t="s">
        <v>4050</v>
      </c>
      <c r="AS573" s="489" t="s">
        <v>2875</v>
      </c>
      <c r="AT573" s="489">
        <v>4</v>
      </c>
      <c r="AU573" s="574"/>
      <c r="AV573" s="574"/>
      <c r="AW573" s="489"/>
      <c r="BH573" s="1299" t="s">
        <v>8424</v>
      </c>
      <c r="CZ573" s="572"/>
    </row>
    <row r="574" spans="1:104">
      <c r="A574" s="1274"/>
      <c r="B574" s="3"/>
      <c r="C574" s="909"/>
      <c r="D574" s="492"/>
      <c r="E574" s="447"/>
      <c r="F574" s="447"/>
      <c r="G574" s="447"/>
      <c r="H574" s="447"/>
      <c r="I574"/>
      <c r="J574"/>
      <c r="K574"/>
      <c r="L574"/>
      <c r="M574"/>
      <c r="N574"/>
      <c r="O574" s="3"/>
      <c r="P574" s="3"/>
      <c r="Q574" s="3"/>
      <c r="R574" s="3"/>
      <c r="S574" s="3"/>
      <c r="AG574" s="489" t="s">
        <v>4050</v>
      </c>
      <c r="AS574" s="489" t="s">
        <v>2885</v>
      </c>
      <c r="AT574" s="489">
        <v>4</v>
      </c>
      <c r="AU574" s="574"/>
      <c r="AV574" s="574"/>
      <c r="AW574" s="489"/>
      <c r="BH574" s="1296" t="s">
        <v>5745</v>
      </c>
      <c r="CZ574" s="572"/>
    </row>
    <row r="575" spans="1:104">
      <c r="A575" s="1274"/>
      <c r="B575" s="3"/>
      <c r="C575" s="909"/>
      <c r="D575" s="492"/>
      <c r="E575" s="447"/>
      <c r="F575" s="447"/>
      <c r="G575" s="447"/>
      <c r="H575" s="447"/>
      <c r="I575"/>
      <c r="J575"/>
      <c r="K575"/>
      <c r="L575"/>
      <c r="M575"/>
      <c r="N575"/>
      <c r="O575" s="3"/>
      <c r="P575" s="3"/>
      <c r="Q575" s="3"/>
      <c r="R575" s="3"/>
      <c r="S575" s="3"/>
      <c r="AG575" s="489" t="s">
        <v>4050</v>
      </c>
      <c r="AS575" s="489" t="s">
        <v>4104</v>
      </c>
      <c r="AT575" s="489">
        <v>4</v>
      </c>
      <c r="AU575" s="574"/>
      <c r="AV575" s="574"/>
      <c r="AW575" s="489"/>
      <c r="BH575" s="1299" t="s">
        <v>8425</v>
      </c>
      <c r="CZ575" s="572"/>
    </row>
    <row r="576" spans="1:104">
      <c r="A576" s="1274"/>
      <c r="B576" s="3"/>
      <c r="C576" s="909"/>
      <c r="D576" s="492"/>
      <c r="E576" s="447"/>
      <c r="F576" s="447"/>
      <c r="G576" s="447"/>
      <c r="H576" s="447"/>
      <c r="I576"/>
      <c r="J576"/>
      <c r="K576"/>
      <c r="L576"/>
      <c r="M576"/>
      <c r="N576"/>
      <c r="O576" s="3"/>
      <c r="P576" s="3"/>
      <c r="Q576" s="3"/>
      <c r="R576" s="3"/>
      <c r="S576" s="3"/>
      <c r="AG576" s="489" t="s">
        <v>4050</v>
      </c>
      <c r="AS576" s="489" t="s">
        <v>4451</v>
      </c>
      <c r="AT576" s="489">
        <v>4</v>
      </c>
      <c r="AU576" s="574"/>
      <c r="AV576" s="574"/>
      <c r="AW576" s="489"/>
      <c r="BH576" s="1296" t="s">
        <v>5746</v>
      </c>
      <c r="CZ576" s="572"/>
    </row>
    <row r="577" spans="1:104">
      <c r="A577" s="1274"/>
      <c r="B577" s="3"/>
      <c r="C577" s="909"/>
      <c r="D577" s="492"/>
      <c r="E577" s="447"/>
      <c r="F577" s="447"/>
      <c r="G577" s="447"/>
      <c r="H577" s="447"/>
      <c r="I577"/>
      <c r="J577"/>
      <c r="K577"/>
      <c r="L577"/>
      <c r="M577"/>
      <c r="N577"/>
      <c r="O577" s="3"/>
      <c r="P577" s="3"/>
      <c r="Q577" s="3"/>
      <c r="R577" s="3"/>
      <c r="S577" s="3"/>
      <c r="AG577" s="489" t="s">
        <v>4050</v>
      </c>
      <c r="AS577" s="489" t="s">
        <v>2914</v>
      </c>
      <c r="AT577" s="489">
        <v>4</v>
      </c>
      <c r="AU577" s="574"/>
      <c r="AV577" s="574"/>
      <c r="AW577" s="489"/>
      <c r="BH577" s="1299" t="s">
        <v>8426</v>
      </c>
      <c r="CZ577" s="572"/>
    </row>
    <row r="578" spans="1:104">
      <c r="A578" s="1274"/>
      <c r="B578" s="3"/>
      <c r="C578" s="909"/>
      <c r="D578" s="492"/>
      <c r="E578" s="447"/>
      <c r="F578" s="447"/>
      <c r="G578" s="447"/>
      <c r="H578" s="447"/>
      <c r="I578"/>
      <c r="J578"/>
      <c r="K578"/>
      <c r="L578"/>
      <c r="M578"/>
      <c r="N578"/>
      <c r="O578" s="3"/>
      <c r="P578" s="3"/>
      <c r="Q578" s="3"/>
      <c r="R578" s="3"/>
      <c r="S578" s="3"/>
      <c r="AG578" s="489" t="s">
        <v>4050</v>
      </c>
      <c r="AS578" s="489" t="s">
        <v>2921</v>
      </c>
      <c r="AT578" s="489">
        <v>4</v>
      </c>
      <c r="AU578" s="574"/>
      <c r="AV578" s="574"/>
      <c r="AW578" s="489"/>
      <c r="BH578" s="1296" t="s">
        <v>5747</v>
      </c>
      <c r="CZ578" s="572"/>
    </row>
    <row r="579" spans="1:104">
      <c r="A579" s="1274"/>
      <c r="B579" s="3"/>
      <c r="C579" s="909"/>
      <c r="D579" s="492"/>
      <c r="E579" s="447"/>
      <c r="F579" s="447"/>
      <c r="G579" s="447"/>
      <c r="H579" s="447"/>
      <c r="I579"/>
      <c r="J579"/>
      <c r="K579"/>
      <c r="L579"/>
      <c r="M579"/>
      <c r="N579"/>
      <c r="O579" s="3"/>
      <c r="P579" s="3"/>
      <c r="Q579" s="3"/>
      <c r="R579" s="3"/>
      <c r="S579" s="3"/>
      <c r="AG579" s="489" t="s">
        <v>4050</v>
      </c>
      <c r="AS579" s="489" t="s">
        <v>2926</v>
      </c>
      <c r="AT579" s="489">
        <v>4</v>
      </c>
      <c r="AU579" s="574"/>
      <c r="AV579" s="574"/>
      <c r="AW579" s="489"/>
      <c r="BH579" s="1299" t="s">
        <v>9365</v>
      </c>
      <c r="CZ579" s="572"/>
    </row>
    <row r="580" spans="1:104">
      <c r="A580" s="1274"/>
      <c r="B580" s="3"/>
      <c r="C580" s="909"/>
      <c r="D580" s="492"/>
      <c r="E580" s="447"/>
      <c r="F580" s="447"/>
      <c r="G580" s="447"/>
      <c r="H580" s="447"/>
      <c r="I580"/>
      <c r="J580"/>
      <c r="K580"/>
      <c r="L580"/>
      <c r="M580"/>
      <c r="N580"/>
      <c r="O580" s="3"/>
      <c r="P580" s="3"/>
      <c r="Q580" s="3"/>
      <c r="R580" s="3"/>
      <c r="S580" s="3"/>
      <c r="AG580" s="489" t="s">
        <v>4050</v>
      </c>
      <c r="AS580" s="489" t="s">
        <v>4463</v>
      </c>
      <c r="AT580" s="489">
        <v>4</v>
      </c>
      <c r="AU580" s="574"/>
      <c r="AV580" s="574"/>
      <c r="AW580" s="489"/>
      <c r="BH580" s="1296" t="s">
        <v>5748</v>
      </c>
      <c r="CZ580" s="572"/>
    </row>
    <row r="581" spans="1:104">
      <c r="A581" s="1274"/>
      <c r="B581" s="3"/>
      <c r="C581" s="909"/>
      <c r="D581" s="492"/>
      <c r="E581" s="447"/>
      <c r="F581" s="447"/>
      <c r="G581" s="447"/>
      <c r="H581" s="447"/>
      <c r="I581"/>
      <c r="J581"/>
      <c r="K581"/>
      <c r="L581"/>
      <c r="M581"/>
      <c r="N581"/>
      <c r="O581" s="3"/>
      <c r="P581" s="3"/>
      <c r="Q581" s="3"/>
      <c r="R581" s="3"/>
      <c r="S581" s="3"/>
      <c r="AG581" s="489" t="s">
        <v>4050</v>
      </c>
      <c r="AS581" s="489" t="s">
        <v>4107</v>
      </c>
      <c r="AT581" s="489">
        <v>4</v>
      </c>
      <c r="AU581" s="574"/>
      <c r="AV581" s="574"/>
      <c r="AW581" s="489"/>
      <c r="BH581" s="1299" t="s">
        <v>5749</v>
      </c>
      <c r="CZ581" s="572"/>
    </row>
    <row r="582" spans="1:104">
      <c r="A582" s="1274"/>
      <c r="B582" s="3"/>
      <c r="C582" s="909"/>
      <c r="D582" s="492"/>
      <c r="E582" s="447"/>
      <c r="F582" s="447"/>
      <c r="G582" s="447"/>
      <c r="H582" s="447"/>
      <c r="I582"/>
      <c r="J582"/>
      <c r="K582"/>
      <c r="L582"/>
      <c r="M582"/>
      <c r="N582"/>
      <c r="O582" s="3"/>
      <c r="P582" s="3"/>
      <c r="Q582" s="3"/>
      <c r="R582" s="3"/>
      <c r="S582" s="3"/>
      <c r="AG582" s="489" t="s">
        <v>4050</v>
      </c>
      <c r="AS582" s="489" t="s">
        <v>4113</v>
      </c>
      <c r="AT582" s="489">
        <v>4</v>
      </c>
      <c r="AU582" s="574"/>
      <c r="AV582" s="574"/>
      <c r="AW582" s="489"/>
      <c r="BH582" s="1296" t="s">
        <v>8427</v>
      </c>
      <c r="CZ582" s="572"/>
    </row>
    <row r="583" spans="1:104">
      <c r="A583" s="1274"/>
      <c r="B583" s="3"/>
      <c r="C583" s="909"/>
      <c r="D583" s="492"/>
      <c r="E583" s="447"/>
      <c r="F583" s="447"/>
      <c r="G583" s="447"/>
      <c r="H583" s="447"/>
      <c r="I583"/>
      <c r="J583"/>
      <c r="K583"/>
      <c r="L583"/>
      <c r="M583"/>
      <c r="N583"/>
      <c r="O583" s="3"/>
      <c r="P583" s="3"/>
      <c r="Q583" s="3"/>
      <c r="R583" s="3"/>
      <c r="S583" s="3"/>
      <c r="AG583" s="489" t="s">
        <v>4050</v>
      </c>
      <c r="AS583" s="489" t="s">
        <v>4474</v>
      </c>
      <c r="AT583" s="489">
        <v>4</v>
      </c>
      <c r="AU583" s="574"/>
      <c r="AV583" s="574"/>
      <c r="AW583" s="489"/>
      <c r="BH583" s="1299" t="s">
        <v>5422</v>
      </c>
      <c r="CZ583" s="572"/>
    </row>
    <row r="584" spans="1:104">
      <c r="A584" s="1274"/>
      <c r="B584" s="3"/>
      <c r="C584" s="909"/>
      <c r="D584" s="492"/>
      <c r="E584" s="447"/>
      <c r="F584" s="447"/>
      <c r="G584" s="447"/>
      <c r="H584" s="447"/>
      <c r="I584"/>
      <c r="J584"/>
      <c r="K584"/>
      <c r="L584"/>
      <c r="M584"/>
      <c r="N584"/>
      <c r="O584" s="3"/>
      <c r="P584" s="3"/>
      <c r="Q584" s="3"/>
      <c r="R584" s="3"/>
      <c r="S584" s="3"/>
      <c r="AG584" s="489" t="s">
        <v>4050</v>
      </c>
      <c r="AS584" s="489" t="s">
        <v>2964</v>
      </c>
      <c r="AT584" s="489">
        <v>4</v>
      </c>
      <c r="AU584" s="574"/>
      <c r="AV584" s="574"/>
      <c r="AW584" s="489"/>
      <c r="BH584" s="1296" t="s">
        <v>8428</v>
      </c>
      <c r="CZ584" s="572"/>
    </row>
    <row r="585" spans="1:104">
      <c r="A585" s="1274"/>
      <c r="B585" s="3"/>
      <c r="C585" s="909"/>
      <c r="D585" s="492"/>
      <c r="E585" s="447"/>
      <c r="F585" s="447"/>
      <c r="G585" s="447"/>
      <c r="H585" s="447"/>
      <c r="I585"/>
      <c r="J585"/>
      <c r="K585"/>
      <c r="L585"/>
      <c r="M585"/>
      <c r="N585"/>
      <c r="O585" s="3"/>
      <c r="P585" s="3"/>
      <c r="Q585" s="3"/>
      <c r="R585" s="3"/>
      <c r="S585" s="3"/>
      <c r="AG585" s="489" t="s">
        <v>4050</v>
      </c>
      <c r="AS585" s="489" t="s">
        <v>2965</v>
      </c>
      <c r="AT585" s="489">
        <v>4</v>
      </c>
      <c r="AU585" s="574"/>
      <c r="AV585" s="574"/>
      <c r="AW585" s="489"/>
      <c r="BH585" s="1299" t="s">
        <v>9067</v>
      </c>
      <c r="CZ585" s="572"/>
    </row>
    <row r="586" spans="1:104">
      <c r="A586" s="1274"/>
      <c r="B586" s="3"/>
      <c r="C586" s="909"/>
      <c r="D586" s="492"/>
      <c r="E586" s="447"/>
      <c r="F586" s="447"/>
      <c r="G586" s="447"/>
      <c r="H586" s="447"/>
      <c r="I586"/>
      <c r="J586"/>
      <c r="K586"/>
      <c r="L586"/>
      <c r="M586"/>
      <c r="N586"/>
      <c r="O586" s="3"/>
      <c r="P586" s="3"/>
      <c r="Q586" s="3"/>
      <c r="R586" s="3"/>
      <c r="S586" s="3"/>
      <c r="AG586" s="489" t="s">
        <v>4050</v>
      </c>
      <c r="AS586" s="489" t="s">
        <v>2975</v>
      </c>
      <c r="AT586" s="489">
        <v>4</v>
      </c>
      <c r="AU586" s="574"/>
      <c r="AV586" s="574"/>
      <c r="AW586" s="489"/>
      <c r="BH586" s="1296" t="s">
        <v>8429</v>
      </c>
      <c r="CZ586" s="572"/>
    </row>
    <row r="587" spans="1:104">
      <c r="A587" s="1274"/>
      <c r="B587" s="3"/>
      <c r="C587" s="909"/>
      <c r="D587" s="492"/>
      <c r="E587" s="447"/>
      <c r="F587" s="447"/>
      <c r="G587" s="447"/>
      <c r="H587" s="447"/>
      <c r="I587"/>
      <c r="J587"/>
      <c r="K587"/>
      <c r="L587"/>
      <c r="M587"/>
      <c r="N587"/>
      <c r="O587" s="3"/>
      <c r="P587" s="3"/>
      <c r="Q587" s="3"/>
      <c r="R587" s="3"/>
      <c r="S587" s="3"/>
      <c r="AG587" s="489" t="s">
        <v>4050</v>
      </c>
      <c r="AS587" s="489" t="s">
        <v>2977</v>
      </c>
      <c r="AT587" s="489">
        <v>4</v>
      </c>
      <c r="AU587" s="574"/>
      <c r="AV587" s="574"/>
      <c r="AW587" s="489"/>
      <c r="BH587" s="1299" t="s">
        <v>8524</v>
      </c>
      <c r="CZ587" s="572"/>
    </row>
    <row r="588" spans="1:104">
      <c r="A588" s="1274"/>
      <c r="B588" s="3"/>
      <c r="C588" s="909"/>
      <c r="D588" s="492"/>
      <c r="E588" s="447"/>
      <c r="F588" s="447"/>
      <c r="G588" s="447"/>
      <c r="H588" s="447"/>
      <c r="I588"/>
      <c r="J588"/>
      <c r="K588"/>
      <c r="L588"/>
      <c r="M588"/>
      <c r="N588"/>
      <c r="O588" s="3"/>
      <c r="P588" s="3"/>
      <c r="Q588" s="3"/>
      <c r="R588" s="3"/>
      <c r="S588" s="3"/>
      <c r="AG588" s="489" t="s">
        <v>4050</v>
      </c>
      <c r="AS588" s="489" t="s">
        <v>2978</v>
      </c>
      <c r="AT588" s="489">
        <v>4</v>
      </c>
      <c r="AU588" s="574"/>
      <c r="AV588" s="574"/>
      <c r="AW588" s="489"/>
      <c r="BH588" s="1296" t="s">
        <v>5750</v>
      </c>
      <c r="CZ588" s="572"/>
    </row>
    <row r="589" spans="1:104">
      <c r="A589" s="1274"/>
      <c r="B589" s="3"/>
      <c r="C589" s="909"/>
      <c r="D589" s="492"/>
      <c r="E589" s="447"/>
      <c r="F589" s="447"/>
      <c r="G589" s="447"/>
      <c r="H589" s="447"/>
      <c r="I589"/>
      <c r="J589"/>
      <c r="K589"/>
      <c r="L589"/>
      <c r="M589"/>
      <c r="N589"/>
      <c r="O589" s="3"/>
      <c r="P589" s="3"/>
      <c r="Q589" s="3"/>
      <c r="R589" s="3"/>
      <c r="S589" s="3"/>
      <c r="AG589" s="489" t="s">
        <v>4050</v>
      </c>
      <c r="AS589" s="489" t="s">
        <v>2981</v>
      </c>
      <c r="AT589" s="489">
        <v>4</v>
      </c>
      <c r="AU589" s="574"/>
      <c r="AV589" s="574"/>
      <c r="AW589" s="489"/>
      <c r="BH589" s="1299" t="s">
        <v>5751</v>
      </c>
      <c r="CZ589" s="572"/>
    </row>
    <row r="590" spans="1:104">
      <c r="A590" s="1274"/>
      <c r="B590" s="3"/>
      <c r="C590" s="909"/>
      <c r="D590" s="492"/>
      <c r="E590" s="447"/>
      <c r="F590" s="447"/>
      <c r="G590" s="447"/>
      <c r="H590" s="447"/>
      <c r="I590"/>
      <c r="J590"/>
      <c r="K590"/>
      <c r="L590"/>
      <c r="M590"/>
      <c r="N590"/>
      <c r="O590" s="3"/>
      <c r="P590" s="3"/>
      <c r="Q590" s="3"/>
      <c r="R590" s="3"/>
      <c r="S590" s="3"/>
      <c r="AG590" s="489" t="s">
        <v>4050</v>
      </c>
      <c r="AS590" s="489" t="s">
        <v>4482</v>
      </c>
      <c r="AT590" s="489">
        <v>4</v>
      </c>
      <c r="AU590" s="574"/>
      <c r="AV590" s="574"/>
      <c r="AW590" s="489"/>
      <c r="BH590" s="1296" t="s">
        <v>5423</v>
      </c>
      <c r="CZ590" s="572"/>
    </row>
    <row r="591" spans="1:104">
      <c r="A591" s="1274"/>
      <c r="B591" s="3"/>
      <c r="C591" s="909"/>
      <c r="D591" s="492"/>
      <c r="E591" s="447"/>
      <c r="F591" s="447"/>
      <c r="G591" s="447"/>
      <c r="H591" s="447"/>
      <c r="I591"/>
      <c r="J591"/>
      <c r="K591"/>
      <c r="L591"/>
      <c r="M591"/>
      <c r="N591"/>
      <c r="O591" s="3"/>
      <c r="P591" s="3"/>
      <c r="Q591" s="3"/>
      <c r="R591" s="3"/>
      <c r="S591" s="3"/>
      <c r="AG591" s="489" t="s">
        <v>4050</v>
      </c>
      <c r="AS591" s="489" t="s">
        <v>2992</v>
      </c>
      <c r="AT591" s="489">
        <v>4</v>
      </c>
      <c r="AU591" s="574"/>
      <c r="AV591" s="574"/>
      <c r="AW591" s="489"/>
      <c r="BH591" s="1299" t="s">
        <v>9068</v>
      </c>
      <c r="CZ591" s="572"/>
    </row>
    <row r="592" spans="1:104">
      <c r="A592" s="1274"/>
      <c r="B592" s="3"/>
      <c r="C592" s="909"/>
      <c r="D592" s="492"/>
      <c r="E592" s="447"/>
      <c r="F592" s="447"/>
      <c r="G592" s="447"/>
      <c r="H592" s="447"/>
      <c r="I592"/>
      <c r="J592"/>
      <c r="K592"/>
      <c r="L592"/>
      <c r="M592"/>
      <c r="N592"/>
      <c r="O592" s="3"/>
      <c r="P592" s="3"/>
      <c r="Q592" s="3"/>
      <c r="R592" s="3"/>
      <c r="S592" s="3"/>
      <c r="AG592" s="489" t="s">
        <v>4050</v>
      </c>
      <c r="AS592" s="489" t="s">
        <v>3001</v>
      </c>
      <c r="AT592" s="489">
        <v>4</v>
      </c>
      <c r="AU592" s="574"/>
      <c r="AV592" s="574"/>
      <c r="AW592" s="489"/>
      <c r="BH592" s="1296" t="s">
        <v>5752</v>
      </c>
      <c r="CZ592" s="572"/>
    </row>
    <row r="593" spans="1:104">
      <c r="A593" s="1274"/>
      <c r="B593" s="3"/>
      <c r="C593" s="909"/>
      <c r="D593" s="492"/>
      <c r="E593" s="447"/>
      <c r="F593" s="447"/>
      <c r="G593" s="447"/>
      <c r="H593" s="447"/>
      <c r="I593"/>
      <c r="J593"/>
      <c r="K593"/>
      <c r="L593"/>
      <c r="M593"/>
      <c r="N593"/>
      <c r="O593" s="3"/>
      <c r="P593" s="3"/>
      <c r="Q593" s="3"/>
      <c r="R593" s="3"/>
      <c r="S593" s="3"/>
      <c r="AG593" s="489" t="s">
        <v>4050</v>
      </c>
      <c r="AS593" s="489" t="s">
        <v>3021</v>
      </c>
      <c r="AT593" s="489">
        <v>4</v>
      </c>
      <c r="AU593" s="574"/>
      <c r="AV593" s="574"/>
      <c r="AW593" s="489"/>
      <c r="BH593" s="1299" t="s">
        <v>5753</v>
      </c>
      <c r="CZ593" s="572"/>
    </row>
    <row r="594" spans="1:104">
      <c r="A594" s="1274"/>
      <c r="B594" s="3"/>
      <c r="C594" s="909"/>
      <c r="D594" s="492"/>
      <c r="E594" s="447"/>
      <c r="F594" s="447"/>
      <c r="G594" s="447"/>
      <c r="H594" s="447"/>
      <c r="I594"/>
      <c r="J594"/>
      <c r="K594"/>
      <c r="L594"/>
      <c r="M594"/>
      <c r="N594"/>
      <c r="O594" s="3"/>
      <c r="P594" s="3"/>
      <c r="Q594" s="3"/>
      <c r="R594" s="3"/>
      <c r="S594" s="3"/>
      <c r="AG594" s="489" t="s">
        <v>4050</v>
      </c>
      <c r="AS594" s="489" t="s">
        <v>3026</v>
      </c>
      <c r="AT594" s="489">
        <v>4</v>
      </c>
      <c r="AU594" s="574"/>
      <c r="AV594" s="574"/>
      <c r="AW594" s="489"/>
      <c r="BH594" s="1296" t="s">
        <v>8430</v>
      </c>
      <c r="CZ594" s="572"/>
    </row>
    <row r="595" spans="1:104">
      <c r="A595" s="1274"/>
      <c r="B595" s="3"/>
      <c r="C595" s="909"/>
      <c r="D595" s="492"/>
      <c r="E595" s="447"/>
      <c r="F595" s="447"/>
      <c r="G595" s="447"/>
      <c r="H595" s="447"/>
      <c r="I595"/>
      <c r="J595"/>
      <c r="K595"/>
      <c r="L595"/>
      <c r="M595"/>
      <c r="N595"/>
      <c r="O595" s="3"/>
      <c r="P595" s="3"/>
      <c r="Q595" s="3"/>
      <c r="R595" s="3"/>
      <c r="S595" s="3"/>
      <c r="AG595" s="489" t="s">
        <v>4050</v>
      </c>
      <c r="AS595" s="489" t="s">
        <v>3028</v>
      </c>
      <c r="AT595" s="489">
        <v>4</v>
      </c>
      <c r="AU595" s="574"/>
      <c r="AV595" s="574"/>
      <c r="AW595" s="489"/>
      <c r="BH595" s="1299" t="s">
        <v>9069</v>
      </c>
      <c r="CZ595" s="572"/>
    </row>
    <row r="596" spans="1:104">
      <c r="A596" s="1274"/>
      <c r="B596" s="3"/>
      <c r="C596" s="909"/>
      <c r="D596" s="492"/>
      <c r="E596" s="447"/>
      <c r="F596" s="447"/>
      <c r="G596" s="447"/>
      <c r="H596" s="447"/>
      <c r="I596"/>
      <c r="J596"/>
      <c r="K596"/>
      <c r="L596"/>
      <c r="M596"/>
      <c r="N596"/>
      <c r="O596" s="3"/>
      <c r="P596" s="3"/>
      <c r="Q596" s="3"/>
      <c r="R596" s="3"/>
      <c r="S596" s="3"/>
      <c r="AG596" s="489" t="s">
        <v>4050</v>
      </c>
      <c r="AS596" s="489" t="s">
        <v>3030</v>
      </c>
      <c r="AT596" s="489">
        <v>4</v>
      </c>
      <c r="AU596" s="574"/>
      <c r="AV596" s="574"/>
      <c r="AW596" s="489"/>
      <c r="BH596" s="1296" t="s">
        <v>5754</v>
      </c>
      <c r="CZ596" s="572"/>
    </row>
    <row r="597" spans="1:104">
      <c r="A597" s="1274"/>
      <c r="B597" s="3"/>
      <c r="C597" s="909"/>
      <c r="D597" s="492"/>
      <c r="E597" s="447"/>
      <c r="F597" s="447"/>
      <c r="G597" s="447"/>
      <c r="H597" s="447"/>
      <c r="I597"/>
      <c r="J597"/>
      <c r="K597"/>
      <c r="L597"/>
      <c r="M597"/>
      <c r="N597"/>
      <c r="O597" s="3"/>
      <c r="P597" s="3"/>
      <c r="Q597" s="3"/>
      <c r="R597" s="3"/>
      <c r="S597" s="3"/>
      <c r="AG597" s="489" t="s">
        <v>4050</v>
      </c>
      <c r="AS597" s="489" t="s">
        <v>3063</v>
      </c>
      <c r="AT597" s="489">
        <v>4</v>
      </c>
      <c r="AU597" s="574"/>
      <c r="AV597" s="574"/>
      <c r="AW597" s="489"/>
      <c r="BH597" s="1299" t="s">
        <v>8431</v>
      </c>
      <c r="CZ597" s="572"/>
    </row>
    <row r="598" spans="1:104">
      <c r="A598" s="1274"/>
      <c r="B598" s="3"/>
      <c r="C598" s="909"/>
      <c r="D598" s="492"/>
      <c r="E598" s="447"/>
      <c r="F598" s="447"/>
      <c r="G598" s="447"/>
      <c r="H598" s="447"/>
      <c r="I598"/>
      <c r="J598"/>
      <c r="K598"/>
      <c r="L598"/>
      <c r="M598"/>
      <c r="N598"/>
      <c r="O598" s="3"/>
      <c r="P598" s="3"/>
      <c r="Q598" s="3"/>
      <c r="R598" s="3"/>
      <c r="S598" s="3"/>
      <c r="AG598" s="489" t="s">
        <v>4050</v>
      </c>
      <c r="AS598" s="489" t="s">
        <v>3069</v>
      </c>
      <c r="AT598" s="489">
        <v>4</v>
      </c>
      <c r="AU598" s="574"/>
      <c r="AV598" s="574"/>
      <c r="AW598" s="489"/>
      <c r="BH598" s="1296" t="s">
        <v>5424</v>
      </c>
      <c r="CZ598" s="572"/>
    </row>
    <row r="599" spans="1:104">
      <c r="A599" s="1274"/>
      <c r="B599" s="3"/>
      <c r="C599" s="909"/>
      <c r="D599" s="492"/>
      <c r="E599" s="447"/>
      <c r="F599" s="447"/>
      <c r="G599" s="447"/>
      <c r="H599" s="447"/>
      <c r="I599"/>
      <c r="J599"/>
      <c r="K599"/>
      <c r="L599"/>
      <c r="M599"/>
      <c r="N599"/>
      <c r="O599" s="3"/>
      <c r="P599" s="3"/>
      <c r="Q599" s="3"/>
      <c r="R599" s="3"/>
      <c r="S599" s="3"/>
      <c r="AG599" s="489" t="s">
        <v>4050</v>
      </c>
      <c r="AS599" s="489" t="s">
        <v>3073</v>
      </c>
      <c r="AT599" s="489">
        <v>4</v>
      </c>
      <c r="AU599" s="574"/>
      <c r="AV599" s="574"/>
      <c r="AW599" s="489"/>
      <c r="BH599" s="1299" t="s">
        <v>9366</v>
      </c>
      <c r="CZ599" s="572"/>
    </row>
    <row r="600" spans="1:104">
      <c r="A600" s="1274"/>
      <c r="B600" s="3"/>
      <c r="C600" s="909"/>
      <c r="D600" s="492"/>
      <c r="E600" s="447"/>
      <c r="F600" s="447"/>
      <c r="G600" s="447"/>
      <c r="H600" s="447"/>
      <c r="I600"/>
      <c r="J600"/>
      <c r="K600"/>
      <c r="L600"/>
      <c r="M600"/>
      <c r="N600"/>
      <c r="O600" s="3"/>
      <c r="P600" s="3"/>
      <c r="Q600" s="3"/>
      <c r="R600" s="3"/>
      <c r="S600" s="3"/>
      <c r="AG600" s="489" t="s">
        <v>4050</v>
      </c>
      <c r="AS600" s="489" t="s">
        <v>3076</v>
      </c>
      <c r="AT600" s="489">
        <v>4</v>
      </c>
      <c r="AU600" s="574"/>
      <c r="AV600" s="574"/>
      <c r="AW600" s="489"/>
      <c r="BH600" s="1296" t="s">
        <v>5755</v>
      </c>
      <c r="CZ600" s="572"/>
    </row>
    <row r="601" spans="1:104">
      <c r="A601" s="1274"/>
      <c r="B601" s="3"/>
      <c r="C601" s="909"/>
      <c r="D601" s="492"/>
      <c r="E601" s="447"/>
      <c r="F601" s="447"/>
      <c r="G601" s="447"/>
      <c r="H601" s="447"/>
      <c r="I601"/>
      <c r="J601"/>
      <c r="K601"/>
      <c r="L601"/>
      <c r="M601"/>
      <c r="N601"/>
      <c r="O601" s="3"/>
      <c r="P601" s="3"/>
      <c r="Q601" s="3"/>
      <c r="R601" s="3"/>
      <c r="S601" s="3"/>
      <c r="AG601" s="489" t="s">
        <v>4050</v>
      </c>
      <c r="AS601" s="489" t="s">
        <v>3078</v>
      </c>
      <c r="AT601" s="489">
        <v>4</v>
      </c>
      <c r="AU601" s="574"/>
      <c r="AV601" s="574"/>
      <c r="AW601" s="489"/>
      <c r="BH601" s="1299" t="s">
        <v>5756</v>
      </c>
      <c r="CZ601" s="572"/>
    </row>
    <row r="602" spans="1:104">
      <c r="A602" s="1274"/>
      <c r="B602" s="3"/>
      <c r="C602" s="909"/>
      <c r="D602" s="492"/>
      <c r="E602" s="447"/>
      <c r="F602" s="447"/>
      <c r="G602" s="447"/>
      <c r="H602" s="447"/>
      <c r="I602"/>
      <c r="J602"/>
      <c r="K602"/>
      <c r="L602"/>
      <c r="M602"/>
      <c r="N602"/>
      <c r="O602" s="3"/>
      <c r="P602" s="3"/>
      <c r="Q602" s="3"/>
      <c r="R602" s="3"/>
      <c r="S602" s="3"/>
      <c r="AG602" s="489" t="s">
        <v>4050</v>
      </c>
      <c r="AS602" s="489" t="s">
        <v>3079</v>
      </c>
      <c r="AT602" s="489">
        <v>4</v>
      </c>
      <c r="AU602" s="574"/>
      <c r="AV602" s="574"/>
      <c r="AW602" s="489"/>
      <c r="BH602" s="1296" t="s">
        <v>8432</v>
      </c>
      <c r="CZ602" s="572"/>
    </row>
    <row r="603" spans="1:104">
      <c r="A603" s="1274"/>
      <c r="B603" s="3"/>
      <c r="C603" s="909"/>
      <c r="D603" s="492"/>
      <c r="E603" s="447"/>
      <c r="F603" s="447"/>
      <c r="G603" s="447"/>
      <c r="H603" s="447"/>
      <c r="I603"/>
      <c r="J603"/>
      <c r="K603"/>
      <c r="L603"/>
      <c r="M603"/>
      <c r="N603"/>
      <c r="O603" s="3"/>
      <c r="P603" s="3"/>
      <c r="Q603" s="3"/>
      <c r="R603" s="3"/>
      <c r="S603" s="3"/>
      <c r="AG603" s="489" t="s">
        <v>4050</v>
      </c>
      <c r="AS603" s="489" t="s">
        <v>3087</v>
      </c>
      <c r="AT603" s="489">
        <v>4</v>
      </c>
      <c r="AU603" s="574"/>
      <c r="AV603" s="574"/>
      <c r="AW603" s="489"/>
      <c r="BH603" s="1299" t="s">
        <v>9367</v>
      </c>
      <c r="CZ603" s="572"/>
    </row>
    <row r="604" spans="1:104">
      <c r="A604" s="1274"/>
      <c r="B604" s="3"/>
      <c r="C604" s="909"/>
      <c r="D604" s="492"/>
      <c r="E604" s="447"/>
      <c r="F604" s="447"/>
      <c r="G604" s="447"/>
      <c r="H604" s="447"/>
      <c r="I604"/>
      <c r="J604"/>
      <c r="K604"/>
      <c r="L604"/>
      <c r="M604"/>
      <c r="N604"/>
      <c r="O604" s="3"/>
      <c r="P604" s="3"/>
      <c r="Q604" s="3"/>
      <c r="R604" s="3"/>
      <c r="S604" s="3"/>
      <c r="AG604" s="489" t="s">
        <v>4050</v>
      </c>
      <c r="AS604" s="489" t="s">
        <v>3090</v>
      </c>
      <c r="AT604" s="489">
        <v>4</v>
      </c>
      <c r="AU604" s="574"/>
      <c r="AV604" s="574"/>
      <c r="AW604" s="489"/>
      <c r="BH604" s="1296" t="s">
        <v>9368</v>
      </c>
      <c r="CZ604" s="572"/>
    </row>
    <row r="605" spans="1:104">
      <c r="A605" s="1274"/>
      <c r="B605" s="3"/>
      <c r="C605" s="909"/>
      <c r="D605" s="492"/>
      <c r="E605" s="447"/>
      <c r="F605" s="447"/>
      <c r="G605" s="447"/>
      <c r="H605" s="447"/>
      <c r="I605"/>
      <c r="J605"/>
      <c r="K605"/>
      <c r="L605"/>
      <c r="M605"/>
      <c r="N605"/>
      <c r="O605" s="3"/>
      <c r="P605" s="3"/>
      <c r="Q605" s="3"/>
      <c r="R605" s="3"/>
      <c r="S605" s="3"/>
      <c r="AG605" s="489" t="s">
        <v>4050</v>
      </c>
      <c r="AS605" s="489" t="s">
        <v>3126</v>
      </c>
      <c r="AT605" s="489">
        <v>4</v>
      </c>
      <c r="AU605" s="574"/>
      <c r="AV605" s="574"/>
      <c r="AW605" s="489"/>
      <c r="BH605" s="1299" t="s">
        <v>5425</v>
      </c>
      <c r="CZ605" s="572"/>
    </row>
    <row r="606" spans="1:104">
      <c r="A606" s="1274"/>
      <c r="B606" s="3"/>
      <c r="C606" s="909"/>
      <c r="D606" s="492"/>
      <c r="E606" s="447"/>
      <c r="F606" s="447"/>
      <c r="G606" s="447"/>
      <c r="H606" s="447"/>
      <c r="I606"/>
      <c r="J606"/>
      <c r="K606"/>
      <c r="L606"/>
      <c r="M606"/>
      <c r="N606"/>
      <c r="O606" s="3"/>
      <c r="P606" s="3"/>
      <c r="Q606" s="3"/>
      <c r="R606" s="3"/>
      <c r="S606" s="3"/>
      <c r="AG606" s="489" t="s">
        <v>4050</v>
      </c>
      <c r="AS606" s="489" t="s">
        <v>3128</v>
      </c>
      <c r="AT606" s="489">
        <v>4</v>
      </c>
      <c r="AU606" s="574"/>
      <c r="AV606" s="574"/>
      <c r="AW606" s="489"/>
      <c r="BH606" s="1296" t="s">
        <v>366</v>
      </c>
      <c r="CZ606" s="572"/>
    </row>
    <row r="607" spans="1:104">
      <c r="A607" s="1274"/>
      <c r="B607" s="3"/>
      <c r="C607" s="909"/>
      <c r="D607" s="492"/>
      <c r="E607" s="447"/>
      <c r="F607" s="447"/>
      <c r="G607" s="447"/>
      <c r="H607" s="447"/>
      <c r="I607"/>
      <c r="J607"/>
      <c r="K607"/>
      <c r="L607"/>
      <c r="M607"/>
      <c r="N607"/>
      <c r="O607" s="3"/>
      <c r="P607" s="3"/>
      <c r="Q607" s="3"/>
      <c r="R607" s="3"/>
      <c r="S607" s="3"/>
      <c r="AG607" s="489" t="s">
        <v>4050</v>
      </c>
      <c r="AS607" s="489" t="s">
        <v>3130</v>
      </c>
      <c r="AT607" s="489">
        <v>4</v>
      </c>
      <c r="AU607" s="574"/>
      <c r="AV607" s="574"/>
      <c r="AW607" s="489"/>
      <c r="BH607" s="1299" t="s">
        <v>9369</v>
      </c>
      <c r="CZ607" s="572"/>
    </row>
    <row r="608" spans="1:104">
      <c r="A608" s="1274"/>
      <c r="B608" s="3"/>
      <c r="C608" s="909"/>
      <c r="D608" s="492"/>
      <c r="E608" s="447"/>
      <c r="F608" s="447"/>
      <c r="G608" s="447"/>
      <c r="H608" s="447"/>
      <c r="I608"/>
      <c r="J608"/>
      <c r="K608"/>
      <c r="L608"/>
      <c r="M608"/>
      <c r="N608"/>
      <c r="O608" s="3"/>
      <c r="P608" s="3"/>
      <c r="Q608" s="3"/>
      <c r="R608" s="3"/>
      <c r="S608" s="3"/>
      <c r="AG608" s="489" t="s">
        <v>4050</v>
      </c>
      <c r="AS608" s="489" t="s">
        <v>3141</v>
      </c>
      <c r="AT608" s="489">
        <v>4</v>
      </c>
      <c r="AU608" s="574"/>
      <c r="AV608" s="574"/>
      <c r="AW608" s="489"/>
      <c r="BH608" s="1296" t="s">
        <v>9370</v>
      </c>
      <c r="CZ608" s="572"/>
    </row>
    <row r="609" spans="1:104">
      <c r="A609" s="1274"/>
      <c r="B609" s="3"/>
      <c r="C609" s="909"/>
      <c r="D609" s="492"/>
      <c r="E609" s="447"/>
      <c r="F609" s="447"/>
      <c r="G609" s="447"/>
      <c r="H609" s="447"/>
      <c r="I609"/>
      <c r="J609"/>
      <c r="K609"/>
      <c r="L609"/>
      <c r="M609"/>
      <c r="N609"/>
      <c r="O609" s="3"/>
      <c r="P609" s="3"/>
      <c r="Q609" s="3"/>
      <c r="R609" s="3"/>
      <c r="S609" s="3"/>
      <c r="AG609" s="489" t="s">
        <v>4050</v>
      </c>
      <c r="AS609" s="489" t="s">
        <v>3143</v>
      </c>
      <c r="AT609" s="489">
        <v>4</v>
      </c>
      <c r="AU609" s="574"/>
      <c r="AV609" s="574"/>
      <c r="AW609" s="489"/>
      <c r="BH609" s="1299" t="s">
        <v>5757</v>
      </c>
      <c r="CZ609" s="572"/>
    </row>
    <row r="610" spans="1:104">
      <c r="A610" s="1274"/>
      <c r="B610" s="3"/>
      <c r="C610" s="909"/>
      <c r="D610" s="492"/>
      <c r="E610" s="447"/>
      <c r="F610" s="447"/>
      <c r="G610" s="447"/>
      <c r="H610" s="447"/>
      <c r="I610"/>
      <c r="J610"/>
      <c r="K610"/>
      <c r="L610"/>
      <c r="M610"/>
      <c r="N610"/>
      <c r="O610" s="3"/>
      <c r="P610" s="3"/>
      <c r="Q610" s="3"/>
      <c r="R610" s="3"/>
      <c r="S610" s="3"/>
      <c r="AG610" s="489" t="s">
        <v>4050</v>
      </c>
      <c r="AS610" s="489" t="s">
        <v>4533</v>
      </c>
      <c r="AT610" s="489">
        <v>4</v>
      </c>
      <c r="AU610" s="574"/>
      <c r="AV610" s="574"/>
      <c r="AW610" s="489"/>
      <c r="BH610" s="1296" t="s">
        <v>9371</v>
      </c>
      <c r="CZ610" s="572"/>
    </row>
    <row r="611" spans="1:104">
      <c r="A611" s="1274"/>
      <c r="B611" s="3"/>
      <c r="C611" s="909"/>
      <c r="D611" s="492"/>
      <c r="E611" s="447"/>
      <c r="F611" s="447"/>
      <c r="G611" s="447"/>
      <c r="H611" s="447"/>
      <c r="I611"/>
      <c r="J611"/>
      <c r="K611"/>
      <c r="L611"/>
      <c r="M611"/>
      <c r="N611"/>
      <c r="O611" s="3"/>
      <c r="P611" s="3"/>
      <c r="Q611" s="3"/>
      <c r="R611" s="3"/>
      <c r="S611" s="3"/>
      <c r="AG611" s="489" t="s">
        <v>4050</v>
      </c>
      <c r="AS611" s="489" t="s">
        <v>3153</v>
      </c>
      <c r="AT611" s="489">
        <v>4</v>
      </c>
      <c r="AU611" s="574"/>
      <c r="AV611" s="574"/>
      <c r="AW611" s="489"/>
      <c r="BH611" s="1299" t="s">
        <v>5426</v>
      </c>
      <c r="CZ611" s="572"/>
    </row>
    <row r="612" spans="1:104">
      <c r="A612" s="1274"/>
      <c r="B612" s="3"/>
      <c r="C612" s="909"/>
      <c r="D612" s="492"/>
      <c r="E612" s="447"/>
      <c r="F612" s="447"/>
      <c r="G612" s="447"/>
      <c r="H612" s="447"/>
      <c r="I612"/>
      <c r="J612"/>
      <c r="K612"/>
      <c r="L612"/>
      <c r="M612"/>
      <c r="N612"/>
      <c r="O612" s="3"/>
      <c r="P612" s="3"/>
      <c r="Q612" s="3"/>
      <c r="R612" s="3"/>
      <c r="S612" s="3"/>
      <c r="AG612" s="489" t="s">
        <v>4050</v>
      </c>
      <c r="AS612" s="489" t="s">
        <v>3162</v>
      </c>
      <c r="AT612" s="489">
        <v>4</v>
      </c>
      <c r="AU612" s="574"/>
      <c r="AV612" s="574"/>
      <c r="AW612" s="489"/>
      <c r="BH612" s="1296" t="s">
        <v>8433</v>
      </c>
      <c r="CZ612" s="572"/>
    </row>
    <row r="613" spans="1:104">
      <c r="A613" s="1274"/>
      <c r="B613" s="3"/>
      <c r="C613" s="909"/>
      <c r="D613" s="492"/>
      <c r="E613" s="447"/>
      <c r="F613" s="447"/>
      <c r="G613" s="447"/>
      <c r="H613" s="447"/>
      <c r="I613"/>
      <c r="J613"/>
      <c r="K613"/>
      <c r="L613"/>
      <c r="M613"/>
      <c r="N613"/>
      <c r="O613" s="3"/>
      <c r="P613" s="3"/>
      <c r="Q613" s="3"/>
      <c r="R613" s="3"/>
      <c r="S613" s="3"/>
      <c r="AG613" s="489" t="s">
        <v>4050</v>
      </c>
      <c r="AS613" s="489" t="s">
        <v>3171</v>
      </c>
      <c r="AT613" s="489">
        <v>4</v>
      </c>
      <c r="AU613" s="574"/>
      <c r="AV613" s="574"/>
      <c r="AW613" s="489"/>
      <c r="BH613" s="1299" t="s">
        <v>5758</v>
      </c>
      <c r="CZ613" s="572"/>
    </row>
    <row r="614" spans="1:104">
      <c r="A614" s="1274"/>
      <c r="B614" s="3"/>
      <c r="C614" s="909"/>
      <c r="D614" s="492"/>
      <c r="E614" s="447"/>
      <c r="F614" s="447"/>
      <c r="G614" s="447"/>
      <c r="H614" s="447"/>
      <c r="I614"/>
      <c r="J614"/>
      <c r="K614"/>
      <c r="L614"/>
      <c r="M614"/>
      <c r="N614"/>
      <c r="O614" s="3"/>
      <c r="P614" s="3"/>
      <c r="Q614" s="3"/>
      <c r="R614" s="3"/>
      <c r="S614" s="3"/>
      <c r="AS614" s="489" t="s">
        <v>3179</v>
      </c>
      <c r="AT614" s="489">
        <v>4</v>
      </c>
      <c r="AU614" s="574"/>
      <c r="AV614" s="574"/>
      <c r="AW614" s="489"/>
      <c r="BH614" s="1296" t="s">
        <v>9372</v>
      </c>
      <c r="CZ614" s="572"/>
    </row>
    <row r="615" spans="1:104">
      <c r="A615" s="1274"/>
      <c r="B615" s="3"/>
      <c r="C615" s="909"/>
      <c r="D615" s="492"/>
      <c r="E615" s="447"/>
      <c r="F615" s="447"/>
      <c r="G615" s="447"/>
      <c r="H615" s="447"/>
      <c r="I615"/>
      <c r="J615"/>
      <c r="K615"/>
      <c r="L615"/>
      <c r="M615"/>
      <c r="N615"/>
      <c r="O615" s="3"/>
      <c r="P615" s="3"/>
      <c r="Q615" s="3"/>
      <c r="R615" s="3"/>
      <c r="S615" s="3"/>
      <c r="AS615" s="489" t="s">
        <v>3184</v>
      </c>
      <c r="AT615" s="489">
        <v>4</v>
      </c>
      <c r="AU615" s="574"/>
      <c r="AV615" s="574"/>
      <c r="AW615" s="489"/>
      <c r="BH615" s="1299" t="s">
        <v>9070</v>
      </c>
      <c r="CZ615" s="572"/>
    </row>
    <row r="616" spans="1:104">
      <c r="A616" s="1274"/>
      <c r="B616" s="3"/>
      <c r="C616" s="909"/>
      <c r="D616" s="492"/>
      <c r="E616" s="447"/>
      <c r="F616" s="447"/>
      <c r="G616" s="447"/>
      <c r="H616" s="447"/>
      <c r="I616"/>
      <c r="J616"/>
      <c r="K616"/>
      <c r="L616"/>
      <c r="M616"/>
      <c r="N616"/>
      <c r="O616" s="3"/>
      <c r="P616" s="3"/>
      <c r="Q616" s="3"/>
      <c r="R616" s="3"/>
      <c r="S616" s="3"/>
      <c r="AS616" s="489" t="s">
        <v>4559</v>
      </c>
      <c r="AT616" s="489">
        <v>4</v>
      </c>
      <c r="AU616" s="574"/>
      <c r="AV616" s="574"/>
      <c r="AW616" s="489"/>
      <c r="BH616" s="1296" t="s">
        <v>8434</v>
      </c>
      <c r="CZ616" s="572"/>
    </row>
    <row r="617" spans="1:104">
      <c r="A617" s="1274"/>
      <c r="B617" s="3"/>
      <c r="C617" s="909"/>
      <c r="D617" s="492"/>
      <c r="E617" s="447"/>
      <c r="F617" s="447"/>
      <c r="G617" s="447"/>
      <c r="H617" s="447"/>
      <c r="I617"/>
      <c r="J617"/>
      <c r="K617"/>
      <c r="L617"/>
      <c r="M617"/>
      <c r="N617"/>
      <c r="O617" s="3"/>
      <c r="P617" s="3"/>
      <c r="Q617" s="3"/>
      <c r="R617" s="3"/>
      <c r="S617" s="3"/>
      <c r="AS617" s="489" t="s">
        <v>3186</v>
      </c>
      <c r="AT617" s="489">
        <v>4</v>
      </c>
      <c r="AU617" s="574"/>
      <c r="AV617" s="574"/>
      <c r="AW617" s="489"/>
      <c r="BH617" s="1299" t="s">
        <v>5427</v>
      </c>
      <c r="CZ617" s="572"/>
    </row>
    <row r="618" spans="1:104">
      <c r="A618" s="1274"/>
      <c r="B618" s="3"/>
      <c r="C618" s="909"/>
      <c r="D618" s="492"/>
      <c r="E618" s="447"/>
      <c r="F618" s="447"/>
      <c r="G618" s="447"/>
      <c r="H618" s="447"/>
      <c r="I618"/>
      <c r="J618"/>
      <c r="K618"/>
      <c r="L618"/>
      <c r="M618"/>
      <c r="N618"/>
      <c r="O618" s="3"/>
      <c r="P618" s="3"/>
      <c r="Q618" s="3"/>
      <c r="R618" s="3"/>
      <c r="S618" s="3"/>
      <c r="AS618" s="489" t="s">
        <v>3187</v>
      </c>
      <c r="AT618" s="489">
        <v>4</v>
      </c>
      <c r="AU618" s="574"/>
      <c r="AV618" s="574"/>
      <c r="AW618" s="489"/>
      <c r="BH618" s="1296" t="s">
        <v>964</v>
      </c>
      <c r="CZ618" s="572"/>
    </row>
    <row r="619" spans="1:104">
      <c r="A619" s="1274"/>
      <c r="B619" s="3"/>
      <c r="C619" s="909"/>
      <c r="D619" s="492"/>
      <c r="E619" s="447"/>
      <c r="F619" s="447"/>
      <c r="G619" s="447"/>
      <c r="H619" s="447"/>
      <c r="I619"/>
      <c r="J619"/>
      <c r="K619"/>
      <c r="L619"/>
      <c r="M619"/>
      <c r="N619"/>
      <c r="O619" s="3"/>
      <c r="P619" s="3"/>
      <c r="Q619" s="3"/>
      <c r="R619" s="3"/>
      <c r="S619" s="3"/>
      <c r="AS619" s="489" t="s">
        <v>3193</v>
      </c>
      <c r="AT619" s="489">
        <v>4</v>
      </c>
      <c r="AU619" s="574"/>
      <c r="AV619" s="574"/>
      <c r="AW619" s="489"/>
      <c r="BH619" s="1299" t="s">
        <v>9071</v>
      </c>
      <c r="CZ619" s="572"/>
    </row>
    <row r="620" spans="1:104">
      <c r="A620" s="1274"/>
      <c r="B620" s="3"/>
      <c r="C620" s="909"/>
      <c r="D620" s="492"/>
      <c r="E620" s="447"/>
      <c r="F620" s="447"/>
      <c r="G620" s="447"/>
      <c r="H620" s="447"/>
      <c r="I620"/>
      <c r="J620"/>
      <c r="K620"/>
      <c r="L620"/>
      <c r="M620"/>
      <c r="N620"/>
      <c r="O620" s="3"/>
      <c r="P620" s="3"/>
      <c r="Q620" s="3"/>
      <c r="R620" s="3"/>
      <c r="S620" s="3"/>
      <c r="AS620" s="489" t="s">
        <v>3194</v>
      </c>
      <c r="AT620" s="489">
        <v>4</v>
      </c>
      <c r="AU620" s="574"/>
      <c r="AV620" s="574"/>
      <c r="AW620" s="489"/>
      <c r="BH620" s="1296" t="s">
        <v>5759</v>
      </c>
      <c r="CZ620" s="572"/>
    </row>
    <row r="621" spans="1:104">
      <c r="A621" s="1274"/>
      <c r="B621" s="3"/>
      <c r="C621" s="909"/>
      <c r="D621" s="492"/>
      <c r="E621" s="447"/>
      <c r="F621" s="447"/>
      <c r="G621" s="447"/>
      <c r="H621" s="447"/>
      <c r="I621"/>
      <c r="J621"/>
      <c r="K621"/>
      <c r="L621"/>
      <c r="M621"/>
      <c r="N621"/>
      <c r="O621" s="3"/>
      <c r="P621" s="3"/>
      <c r="Q621" s="3"/>
      <c r="R621" s="3"/>
      <c r="S621" s="3"/>
      <c r="AS621" s="489" t="s">
        <v>3208</v>
      </c>
      <c r="AT621" s="489">
        <v>4</v>
      </c>
      <c r="AU621" s="574"/>
      <c r="AV621" s="574"/>
      <c r="AW621" s="489"/>
      <c r="BH621" s="1299" t="s">
        <v>9373</v>
      </c>
      <c r="CZ621" s="572"/>
    </row>
    <row r="622" spans="1:104">
      <c r="A622" s="1274"/>
      <c r="B622" s="3"/>
      <c r="C622" s="909"/>
      <c r="D622" s="492"/>
      <c r="E622" s="447"/>
      <c r="F622" s="447"/>
      <c r="G622" s="447"/>
      <c r="H622" s="447"/>
      <c r="I622"/>
      <c r="J622"/>
      <c r="K622"/>
      <c r="L622"/>
      <c r="M622"/>
      <c r="N622"/>
      <c r="O622" s="3"/>
      <c r="P622" s="3"/>
      <c r="Q622" s="3"/>
      <c r="R622" s="3"/>
      <c r="S622" s="3"/>
      <c r="AS622" s="489" t="s">
        <v>3235</v>
      </c>
      <c r="AT622" s="489">
        <v>4</v>
      </c>
      <c r="AU622" s="574"/>
      <c r="AV622" s="574"/>
      <c r="AW622" s="489"/>
      <c r="BH622" s="1296" t="s">
        <v>8435</v>
      </c>
      <c r="CZ622" s="572"/>
    </row>
    <row r="623" spans="1:104">
      <c r="A623" s="1274"/>
      <c r="B623" s="3"/>
      <c r="C623" s="909"/>
      <c r="D623" s="492"/>
      <c r="E623" s="447"/>
      <c r="F623" s="447"/>
      <c r="G623" s="447"/>
      <c r="H623" s="447"/>
      <c r="I623"/>
      <c r="J623"/>
      <c r="K623"/>
      <c r="L623"/>
      <c r="M623"/>
      <c r="N623"/>
      <c r="O623" s="3"/>
      <c r="P623" s="3"/>
      <c r="Q623" s="3"/>
      <c r="R623" s="3"/>
      <c r="S623" s="3"/>
      <c r="AS623" s="489" t="s">
        <v>3236</v>
      </c>
      <c r="AT623" s="489">
        <v>4</v>
      </c>
      <c r="AU623" s="574"/>
      <c r="AV623" s="574"/>
      <c r="AW623" s="489"/>
      <c r="BH623" s="1299" t="s">
        <v>5428</v>
      </c>
      <c r="CZ623" s="572"/>
    </row>
    <row r="624" spans="1:104">
      <c r="A624" s="1274"/>
      <c r="B624" s="3"/>
      <c r="C624" s="909"/>
      <c r="D624" s="492"/>
      <c r="E624" s="447"/>
      <c r="F624" s="447"/>
      <c r="G624" s="447"/>
      <c r="H624" s="447"/>
      <c r="I624"/>
      <c r="J624"/>
      <c r="K624"/>
      <c r="L624"/>
      <c r="M624"/>
      <c r="N624"/>
      <c r="O624" s="3"/>
      <c r="P624" s="3"/>
      <c r="Q624" s="3"/>
      <c r="R624" s="3"/>
      <c r="S624" s="3"/>
      <c r="AS624" s="489" t="s">
        <v>4582</v>
      </c>
      <c r="AT624" s="489">
        <v>4</v>
      </c>
      <c r="AU624" s="574"/>
      <c r="AV624" s="574"/>
      <c r="AW624" s="489"/>
      <c r="BH624" s="1296" t="s">
        <v>8436</v>
      </c>
      <c r="CZ624" s="572"/>
    </row>
    <row r="625" spans="1:104">
      <c r="A625" s="1274"/>
      <c r="B625" s="3"/>
      <c r="C625" s="909"/>
      <c r="D625" s="492"/>
      <c r="E625" s="447"/>
      <c r="F625" s="447"/>
      <c r="G625" s="447"/>
      <c r="H625" s="447"/>
      <c r="I625"/>
      <c r="J625"/>
      <c r="K625"/>
      <c r="L625"/>
      <c r="M625"/>
      <c r="N625"/>
      <c r="O625" s="3"/>
      <c r="P625" s="3"/>
      <c r="Q625" s="3"/>
      <c r="R625" s="3"/>
      <c r="S625" s="3"/>
      <c r="AS625" s="489" t="s">
        <v>4584</v>
      </c>
      <c r="AT625" s="489">
        <v>4</v>
      </c>
      <c r="AU625" s="574"/>
      <c r="AV625" s="574"/>
      <c r="AW625" s="489"/>
      <c r="BH625" s="1299" t="s">
        <v>5760</v>
      </c>
      <c r="CZ625" s="572"/>
    </row>
    <row r="626" spans="1:104">
      <c r="A626" s="1274"/>
      <c r="B626" s="3"/>
      <c r="C626" s="909"/>
      <c r="D626" s="492"/>
      <c r="E626" s="447"/>
      <c r="F626" s="447"/>
      <c r="G626" s="447"/>
      <c r="H626" s="447"/>
      <c r="I626"/>
      <c r="J626"/>
      <c r="K626"/>
      <c r="L626"/>
      <c r="M626"/>
      <c r="N626"/>
      <c r="O626" s="3"/>
      <c r="P626" s="3"/>
      <c r="Q626" s="3"/>
      <c r="R626" s="3"/>
      <c r="S626" s="3"/>
      <c r="AS626" s="489" t="s">
        <v>3271</v>
      </c>
      <c r="AT626" s="489">
        <v>4</v>
      </c>
      <c r="AU626" s="574"/>
      <c r="AV626" s="574"/>
      <c r="AW626" s="489"/>
      <c r="BH626" s="1296" t="s">
        <v>5761</v>
      </c>
      <c r="CZ626" s="572"/>
    </row>
    <row r="627" spans="1:104">
      <c r="A627" s="1274"/>
      <c r="B627" s="3"/>
      <c r="C627" s="909"/>
      <c r="D627" s="492"/>
      <c r="E627" s="447"/>
      <c r="F627" s="447"/>
      <c r="G627" s="447"/>
      <c r="H627" s="447"/>
      <c r="I627"/>
      <c r="J627"/>
      <c r="K627"/>
      <c r="L627"/>
      <c r="M627"/>
      <c r="N627"/>
      <c r="O627" s="3"/>
      <c r="P627" s="3"/>
      <c r="Q627" s="3"/>
      <c r="R627" s="3"/>
      <c r="S627" s="3"/>
      <c r="AS627" s="489" t="s">
        <v>5966</v>
      </c>
      <c r="AT627" s="489">
        <v>4</v>
      </c>
      <c r="AU627" s="574"/>
      <c r="AV627" s="574"/>
      <c r="AW627" s="489"/>
      <c r="BH627" s="1299" t="s">
        <v>5762</v>
      </c>
      <c r="CZ627" s="572"/>
    </row>
    <row r="628" spans="1:104">
      <c r="C628" s="909"/>
      <c r="D628" s="492"/>
      <c r="E628" s="447"/>
      <c r="F628" s="447"/>
      <c r="G628" s="447"/>
      <c r="H628" s="447"/>
      <c r="I628"/>
      <c r="J628"/>
      <c r="K628"/>
      <c r="L628"/>
      <c r="M628"/>
      <c r="N628"/>
      <c r="O628" s="3"/>
      <c r="P628" s="3"/>
      <c r="Q628" s="3"/>
      <c r="R628" s="3"/>
      <c r="S628" s="3"/>
      <c r="AS628" s="489" t="s">
        <v>3275</v>
      </c>
      <c r="AT628" s="489">
        <v>4</v>
      </c>
      <c r="AU628" s="574"/>
      <c r="AV628" s="574"/>
      <c r="AW628" s="489"/>
      <c r="BH628" s="1296" t="s">
        <v>9374</v>
      </c>
      <c r="CZ628" s="572"/>
    </row>
    <row r="629" spans="1:104">
      <c r="C629" s="909"/>
      <c r="D629" s="492"/>
      <c r="E629" s="447"/>
      <c r="F629" s="447"/>
      <c r="G629" s="447"/>
      <c r="H629" s="447"/>
      <c r="I629"/>
      <c r="J629"/>
      <c r="K629"/>
      <c r="L629"/>
      <c r="M629"/>
      <c r="N629"/>
      <c r="O629" s="3"/>
      <c r="P629" s="3"/>
      <c r="Q629" s="3"/>
      <c r="R629" s="3"/>
      <c r="S629" s="3"/>
      <c r="AS629" s="489" t="s">
        <v>3276</v>
      </c>
      <c r="AT629" s="489">
        <v>4</v>
      </c>
      <c r="AU629" s="574"/>
      <c r="AV629" s="574"/>
      <c r="AW629" s="489"/>
      <c r="BH629" s="1299" t="s">
        <v>5763</v>
      </c>
      <c r="CZ629" s="572"/>
    </row>
    <row r="630" spans="1:104">
      <c r="C630" s="909"/>
      <c r="D630" s="492"/>
      <c r="E630" s="447"/>
      <c r="F630" s="447"/>
      <c r="G630" s="447"/>
      <c r="H630" s="447"/>
      <c r="I630"/>
      <c r="J630"/>
      <c r="K630"/>
      <c r="L630"/>
      <c r="M630"/>
      <c r="N630"/>
      <c r="O630" s="3"/>
      <c r="P630" s="3"/>
      <c r="Q630" s="3"/>
      <c r="R630" s="3"/>
      <c r="S630" s="3"/>
      <c r="AS630" s="489" t="s">
        <v>3279</v>
      </c>
      <c r="AT630" s="489">
        <v>4</v>
      </c>
      <c r="AU630" s="574"/>
      <c r="AV630" s="574"/>
      <c r="AW630" s="489"/>
      <c r="BH630" s="1296" t="s">
        <v>9375</v>
      </c>
      <c r="CZ630" s="572"/>
    </row>
    <row r="631" spans="1:104">
      <c r="C631" s="909"/>
      <c r="D631" s="492"/>
      <c r="E631" s="447"/>
      <c r="F631" s="447"/>
      <c r="G631" s="447"/>
      <c r="H631" s="447"/>
      <c r="I631"/>
      <c r="J631"/>
      <c r="K631"/>
      <c r="L631"/>
      <c r="M631"/>
      <c r="N631"/>
      <c r="O631" s="3"/>
      <c r="P631" s="3"/>
      <c r="Q631" s="3"/>
      <c r="R631" s="3"/>
      <c r="S631" s="3"/>
      <c r="AS631" s="489" t="s">
        <v>3292</v>
      </c>
      <c r="AT631" s="489">
        <v>4</v>
      </c>
      <c r="AU631" s="574"/>
      <c r="AV631" s="574"/>
      <c r="AW631" s="489"/>
      <c r="BH631" s="1299" t="s">
        <v>9072</v>
      </c>
      <c r="CZ631" s="572"/>
    </row>
    <row r="632" spans="1:104">
      <c r="C632" s="909"/>
      <c r="D632" s="492"/>
      <c r="E632" s="447"/>
      <c r="F632" s="447"/>
      <c r="G632" s="447"/>
      <c r="H632" s="447"/>
      <c r="I632"/>
      <c r="J632"/>
      <c r="K632"/>
      <c r="L632"/>
      <c r="M632"/>
      <c r="N632"/>
      <c r="O632" s="3"/>
      <c r="P632" s="3"/>
      <c r="Q632" s="3"/>
      <c r="R632" s="3"/>
      <c r="S632" s="3"/>
      <c r="AS632" s="489" t="s">
        <v>3299</v>
      </c>
      <c r="AT632" s="489">
        <v>4</v>
      </c>
      <c r="AU632" s="574"/>
      <c r="AV632" s="574"/>
      <c r="AW632" s="489"/>
      <c r="BH632" s="1296" t="s">
        <v>5764</v>
      </c>
      <c r="CZ632" s="572"/>
    </row>
    <row r="633" spans="1:104">
      <c r="C633" s="909"/>
      <c r="D633" s="492"/>
      <c r="E633" s="447"/>
      <c r="F633" s="447"/>
      <c r="G633" s="447"/>
      <c r="H633" s="447"/>
      <c r="I633"/>
      <c r="J633"/>
      <c r="K633"/>
      <c r="L633"/>
      <c r="M633"/>
      <c r="N633"/>
      <c r="O633" s="3"/>
      <c r="P633" s="3"/>
      <c r="Q633" s="3"/>
      <c r="R633" s="3"/>
      <c r="S633" s="3"/>
      <c r="AS633" s="489" t="s">
        <v>3303</v>
      </c>
      <c r="AT633" s="489">
        <v>4</v>
      </c>
      <c r="AU633" s="574"/>
      <c r="AV633" s="574"/>
      <c r="AW633" s="489"/>
      <c r="BH633" s="1299" t="s">
        <v>9376</v>
      </c>
      <c r="CZ633" s="572"/>
    </row>
    <row r="634" spans="1:104">
      <c r="C634" s="909"/>
      <c r="D634" s="492"/>
      <c r="E634" s="447"/>
      <c r="F634" s="447"/>
      <c r="G634" s="447"/>
      <c r="H634" s="447"/>
      <c r="I634"/>
      <c r="J634"/>
      <c r="K634"/>
      <c r="L634"/>
      <c r="M634"/>
      <c r="N634"/>
      <c r="O634" s="3"/>
      <c r="P634" s="3"/>
      <c r="Q634" s="3"/>
      <c r="R634" s="3"/>
      <c r="S634" s="3"/>
      <c r="AS634" s="489" t="s">
        <v>3306</v>
      </c>
      <c r="AT634" s="489">
        <v>4</v>
      </c>
      <c r="AU634" s="574"/>
      <c r="AV634" s="574"/>
      <c r="AW634" s="489"/>
      <c r="BH634" s="1296" t="s">
        <v>9377</v>
      </c>
      <c r="CZ634" s="572"/>
    </row>
    <row r="635" spans="1:104">
      <c r="C635" s="909"/>
      <c r="D635" s="492"/>
      <c r="E635" s="447"/>
      <c r="F635" s="447"/>
      <c r="G635" s="447"/>
      <c r="H635" s="447"/>
      <c r="I635"/>
      <c r="J635"/>
      <c r="K635"/>
      <c r="L635"/>
      <c r="M635"/>
      <c r="N635"/>
      <c r="O635" s="3"/>
      <c r="P635" s="3"/>
      <c r="Q635" s="3"/>
      <c r="R635" s="3"/>
      <c r="S635" s="3"/>
      <c r="AS635" s="489" t="s">
        <v>3317</v>
      </c>
      <c r="AT635" s="489">
        <v>4</v>
      </c>
      <c r="AU635" s="574"/>
      <c r="AV635" s="574"/>
      <c r="AW635" s="489"/>
      <c r="BH635" s="1299" t="s">
        <v>9378</v>
      </c>
      <c r="CZ635" s="572"/>
    </row>
    <row r="636" spans="1:104">
      <c r="C636" s="909"/>
      <c r="D636" s="492"/>
      <c r="E636" s="447"/>
      <c r="F636" s="447"/>
      <c r="G636" s="447"/>
      <c r="H636" s="447"/>
      <c r="I636"/>
      <c r="J636"/>
      <c r="K636"/>
      <c r="L636"/>
      <c r="M636"/>
      <c r="N636"/>
      <c r="O636" s="3"/>
      <c r="P636" s="3"/>
      <c r="Q636" s="3"/>
      <c r="R636" s="3"/>
      <c r="S636" s="3"/>
      <c r="AS636" s="489" t="s">
        <v>3319</v>
      </c>
      <c r="AT636" s="489">
        <v>4</v>
      </c>
      <c r="AU636" s="574"/>
      <c r="AV636" s="574"/>
      <c r="AW636" s="489"/>
      <c r="BH636" s="1296" t="s">
        <v>9379</v>
      </c>
      <c r="CZ636" s="572"/>
    </row>
    <row r="637" spans="1:104">
      <c r="C637" s="909"/>
      <c r="D637" s="492"/>
      <c r="E637" s="447"/>
      <c r="F637" s="447"/>
      <c r="G637" s="447"/>
      <c r="H637" s="447"/>
      <c r="I637"/>
      <c r="J637"/>
      <c r="K637"/>
      <c r="L637"/>
      <c r="M637"/>
      <c r="N637"/>
      <c r="O637" s="3"/>
      <c r="P637" s="3"/>
      <c r="Q637" s="3"/>
      <c r="R637" s="3"/>
      <c r="S637" s="3"/>
      <c r="AS637" s="489" t="s">
        <v>3325</v>
      </c>
      <c r="AT637" s="489">
        <v>4</v>
      </c>
      <c r="AU637" s="574"/>
      <c r="AV637" s="574"/>
      <c r="AW637" s="489"/>
      <c r="BH637" s="1299" t="s">
        <v>9073</v>
      </c>
      <c r="CZ637" s="572"/>
    </row>
    <row r="638" spans="1:104">
      <c r="C638" s="909"/>
      <c r="D638" s="492"/>
      <c r="E638" s="447"/>
      <c r="F638" s="447"/>
      <c r="G638" s="447"/>
      <c r="H638" s="447"/>
      <c r="I638"/>
      <c r="J638"/>
      <c r="K638"/>
      <c r="L638"/>
      <c r="M638"/>
      <c r="N638"/>
      <c r="O638" s="3"/>
      <c r="P638" s="3"/>
      <c r="Q638" s="3"/>
      <c r="R638" s="3"/>
      <c r="S638" s="3"/>
      <c r="AS638" s="489" t="s">
        <v>3333</v>
      </c>
      <c r="AT638" s="489">
        <v>4</v>
      </c>
      <c r="AU638" s="574"/>
      <c r="AV638" s="574"/>
      <c r="AW638" s="489"/>
      <c r="BH638" s="1296" t="s">
        <v>5765</v>
      </c>
      <c r="CZ638" s="572"/>
    </row>
    <row r="639" spans="1:104">
      <c r="C639" s="909"/>
      <c r="D639" s="492"/>
      <c r="E639" s="447"/>
      <c r="F639" s="447"/>
      <c r="G639" s="447"/>
      <c r="H639" s="447"/>
      <c r="I639"/>
      <c r="J639"/>
      <c r="K639"/>
      <c r="L639"/>
      <c r="M639"/>
      <c r="N639"/>
      <c r="O639" s="3"/>
      <c r="P639" s="3"/>
      <c r="Q639" s="3"/>
      <c r="R639" s="3"/>
      <c r="S639" s="3"/>
      <c r="AS639" s="489" t="s">
        <v>3339</v>
      </c>
      <c r="AT639" s="489">
        <v>4</v>
      </c>
      <c r="AU639" s="574"/>
      <c r="AV639" s="574"/>
      <c r="AW639" s="489"/>
      <c r="BH639" s="1299" t="s">
        <v>5766</v>
      </c>
      <c r="CZ639" s="572"/>
    </row>
    <row r="640" spans="1:104">
      <c r="C640" s="909"/>
      <c r="D640" s="492"/>
      <c r="E640" s="447"/>
      <c r="F640" s="447"/>
      <c r="G640" s="447"/>
      <c r="H640" s="447"/>
      <c r="I640"/>
      <c r="J640"/>
      <c r="K640"/>
      <c r="L640"/>
      <c r="M640"/>
      <c r="N640"/>
      <c r="O640" s="3"/>
      <c r="P640" s="3"/>
      <c r="Q640" s="3"/>
      <c r="R640" s="3"/>
      <c r="S640" s="3"/>
      <c r="AS640" s="489" t="s">
        <v>3343</v>
      </c>
      <c r="AT640" s="489">
        <v>4</v>
      </c>
      <c r="AU640" s="574"/>
      <c r="AV640" s="574"/>
      <c r="AW640" s="489"/>
      <c r="BH640" s="1296" t="s">
        <v>9074</v>
      </c>
      <c r="CZ640" s="572"/>
    </row>
    <row r="641" spans="3:104">
      <c r="C641" s="909"/>
      <c r="D641" s="492"/>
      <c r="E641" s="447"/>
      <c r="F641" s="447"/>
      <c r="G641" s="447"/>
      <c r="H641" s="447"/>
      <c r="I641"/>
      <c r="J641"/>
      <c r="K641"/>
      <c r="L641"/>
      <c r="M641"/>
      <c r="N641"/>
      <c r="O641" s="3"/>
      <c r="P641" s="3"/>
      <c r="Q641" s="3"/>
      <c r="R641" s="3"/>
      <c r="S641" s="3"/>
      <c r="AS641" s="489" t="s">
        <v>3344</v>
      </c>
      <c r="AT641" s="489">
        <v>4</v>
      </c>
      <c r="AU641" s="574"/>
      <c r="AV641" s="574"/>
      <c r="AW641" s="489"/>
      <c r="BH641" s="1299" t="s">
        <v>5767</v>
      </c>
      <c r="CZ641" s="572"/>
    </row>
    <row r="642" spans="3:104">
      <c r="C642" s="909"/>
      <c r="D642" s="492"/>
      <c r="E642" s="447"/>
      <c r="F642" s="447"/>
      <c r="G642" s="447"/>
      <c r="H642" s="447"/>
      <c r="I642"/>
      <c r="J642"/>
      <c r="K642"/>
      <c r="L642"/>
      <c r="M642"/>
      <c r="N642"/>
      <c r="O642" s="3"/>
      <c r="P642" s="3"/>
      <c r="Q642" s="3"/>
      <c r="R642" s="3"/>
      <c r="S642" s="3"/>
      <c r="AS642" s="489" t="s">
        <v>4171</v>
      </c>
      <c r="AT642" s="489">
        <v>4</v>
      </c>
      <c r="AU642" s="574"/>
      <c r="AV642" s="574"/>
      <c r="AW642" s="489"/>
      <c r="BH642" s="1296" t="s">
        <v>5768</v>
      </c>
      <c r="CZ642" s="572"/>
    </row>
    <row r="643" spans="3:104">
      <c r="C643" s="909"/>
      <c r="D643" s="492"/>
      <c r="E643" s="447"/>
      <c r="F643" s="447"/>
      <c r="G643" s="447"/>
      <c r="H643" s="447"/>
      <c r="I643"/>
      <c r="J643"/>
      <c r="K643"/>
      <c r="L643"/>
      <c r="M643"/>
      <c r="N643"/>
      <c r="O643" s="3"/>
      <c r="P643" s="3"/>
      <c r="Q643" s="3"/>
      <c r="R643" s="3"/>
      <c r="S643" s="3"/>
      <c r="AS643" s="489" t="s">
        <v>5967</v>
      </c>
      <c r="AT643" s="489">
        <v>4</v>
      </c>
      <c r="AU643" s="574"/>
      <c r="AV643" s="574"/>
      <c r="AW643" s="489"/>
      <c r="BH643" s="1299" t="s">
        <v>5769</v>
      </c>
      <c r="CZ643" s="572"/>
    </row>
    <row r="644" spans="3:104">
      <c r="C644" s="909"/>
      <c r="D644" s="492"/>
      <c r="E644" s="447"/>
      <c r="F644" s="447"/>
      <c r="G644" s="447"/>
      <c r="H644" s="447"/>
      <c r="I644"/>
      <c r="J644"/>
      <c r="K644"/>
      <c r="L644"/>
      <c r="M644"/>
      <c r="N644"/>
      <c r="O644" s="3"/>
      <c r="P644" s="3"/>
      <c r="Q644" s="3"/>
      <c r="R644" s="3"/>
      <c r="S644" s="3"/>
      <c r="AS644" s="489" t="s">
        <v>3395</v>
      </c>
      <c r="AT644" s="489">
        <v>4</v>
      </c>
      <c r="AU644" s="574"/>
      <c r="AV644" s="574"/>
      <c r="AW644" s="489"/>
      <c r="BH644" s="1296" t="s">
        <v>8437</v>
      </c>
      <c r="CZ644" s="572"/>
    </row>
    <row r="645" spans="3:104">
      <c r="C645" s="909"/>
      <c r="D645" s="492"/>
      <c r="E645" s="447"/>
      <c r="F645" s="447"/>
      <c r="G645" s="447"/>
      <c r="H645" s="447"/>
      <c r="I645"/>
      <c r="J645"/>
      <c r="K645"/>
      <c r="L645"/>
      <c r="M645"/>
      <c r="N645"/>
      <c r="O645" s="3"/>
      <c r="P645" s="3"/>
      <c r="Q645" s="3"/>
      <c r="R645" s="3"/>
      <c r="S645" s="3"/>
      <c r="AS645" s="489" t="s">
        <v>3398</v>
      </c>
      <c r="AT645" s="489">
        <v>4</v>
      </c>
      <c r="AU645" s="574"/>
      <c r="AV645" s="574"/>
      <c r="AW645" s="489"/>
      <c r="BH645" s="1299" t="s">
        <v>8438</v>
      </c>
      <c r="CZ645" s="572"/>
    </row>
    <row r="646" spans="3:104">
      <c r="C646" s="909"/>
      <c r="D646" s="492"/>
      <c r="E646" s="447"/>
      <c r="F646" s="447"/>
      <c r="G646" s="447"/>
      <c r="H646" s="447"/>
      <c r="I646"/>
      <c r="J646"/>
      <c r="K646"/>
      <c r="L646"/>
      <c r="M646"/>
      <c r="N646"/>
      <c r="O646" s="3"/>
      <c r="P646" s="3"/>
      <c r="Q646" s="3"/>
      <c r="R646" s="3"/>
      <c r="S646" s="3"/>
      <c r="AS646" s="489" t="s">
        <v>3401</v>
      </c>
      <c r="AT646" s="489">
        <v>4</v>
      </c>
      <c r="AU646" s="574"/>
      <c r="AV646" s="574"/>
      <c r="AW646" s="489"/>
      <c r="BH646" s="1296" t="s">
        <v>8439</v>
      </c>
      <c r="CZ646" s="572"/>
    </row>
    <row r="647" spans="3:104">
      <c r="C647" s="909"/>
      <c r="D647" s="492"/>
      <c r="E647" s="447"/>
      <c r="F647" s="447"/>
      <c r="G647" s="447"/>
      <c r="H647" s="447"/>
      <c r="I647"/>
      <c r="J647"/>
      <c r="K647"/>
      <c r="L647"/>
      <c r="M647"/>
      <c r="N647"/>
      <c r="O647" s="3"/>
      <c r="P647" s="3"/>
      <c r="R647" s="3"/>
      <c r="S647" s="3"/>
      <c r="AS647" s="489" t="s">
        <v>3410</v>
      </c>
      <c r="AT647" s="489">
        <v>4</v>
      </c>
      <c r="AU647" s="574"/>
      <c r="AV647" s="574"/>
      <c r="AW647" s="489"/>
      <c r="BH647" s="1299" t="s">
        <v>6159</v>
      </c>
      <c r="CZ647" s="572"/>
    </row>
    <row r="648" spans="3:104">
      <c r="C648" s="572"/>
      <c r="D648" s="1274"/>
      <c r="E648" s="486"/>
      <c r="F648" s="486"/>
      <c r="G648" s="486"/>
      <c r="H648" s="486"/>
      <c r="I648" s="3"/>
      <c r="J648" s="3"/>
      <c r="K648" s="3"/>
      <c r="L648" s="3"/>
      <c r="M648" s="3"/>
      <c r="N648" s="3"/>
      <c r="O648" s="3"/>
      <c r="P648" s="3"/>
      <c r="R648" s="3"/>
      <c r="S648" s="3"/>
      <c r="AS648" s="489" t="s">
        <v>3414</v>
      </c>
      <c r="AT648" s="489">
        <v>4</v>
      </c>
      <c r="AU648" s="574"/>
      <c r="AV648" s="574"/>
      <c r="AW648" s="489"/>
      <c r="BH648" s="1296" t="s">
        <v>5770</v>
      </c>
      <c r="CZ648" s="572"/>
    </row>
    <row r="649" spans="3:104">
      <c r="C649" s="572"/>
      <c r="AS649" s="489" t="s">
        <v>3421</v>
      </c>
      <c r="AT649" s="489">
        <v>4</v>
      </c>
      <c r="AU649" s="574"/>
      <c r="AV649" s="574"/>
      <c r="AW649" s="489"/>
      <c r="BH649" s="1299" t="s">
        <v>9380</v>
      </c>
      <c r="CZ649" s="572"/>
    </row>
    <row r="650" spans="3:104">
      <c r="C650" s="572"/>
      <c r="AS650" s="489" t="s">
        <v>5968</v>
      </c>
      <c r="AT650" s="489">
        <v>4</v>
      </c>
      <c r="AU650" s="574"/>
      <c r="AV650" s="574"/>
      <c r="AW650" s="489"/>
      <c r="BH650" s="1296" t="s">
        <v>8440</v>
      </c>
      <c r="CZ650" s="572"/>
    </row>
    <row r="651" spans="3:104">
      <c r="C651" s="572"/>
      <c r="AS651" s="489" t="s">
        <v>3442</v>
      </c>
      <c r="AT651" s="489">
        <v>4</v>
      </c>
      <c r="AU651" s="574"/>
      <c r="AV651" s="574"/>
      <c r="AW651" s="489"/>
      <c r="BH651" s="1299" t="s">
        <v>5771</v>
      </c>
      <c r="CZ651" s="572"/>
    </row>
    <row r="652" spans="3:104">
      <c r="C652" s="572"/>
      <c r="AS652" s="489" t="s">
        <v>3459</v>
      </c>
      <c r="AT652" s="489">
        <v>4</v>
      </c>
      <c r="AU652" s="574"/>
      <c r="AV652" s="574"/>
      <c r="AW652" s="489"/>
      <c r="BH652" s="1296" t="s">
        <v>9381</v>
      </c>
      <c r="CZ652" s="572"/>
    </row>
    <row r="653" spans="3:104">
      <c r="C653" s="572"/>
      <c r="AS653" s="489" t="s">
        <v>4669</v>
      </c>
      <c r="AT653" s="489">
        <v>4</v>
      </c>
      <c r="AU653" s="574"/>
      <c r="AV653" s="574"/>
      <c r="AW653" s="489"/>
      <c r="BH653" s="1299" t="s">
        <v>9075</v>
      </c>
      <c r="CZ653" s="572"/>
    </row>
    <row r="654" spans="3:104">
      <c r="C654" s="572"/>
      <c r="AS654" s="489" t="s">
        <v>3487</v>
      </c>
      <c r="AT654" s="489">
        <v>4</v>
      </c>
      <c r="AU654" s="574"/>
      <c r="AV654" s="574"/>
      <c r="AW654" s="489"/>
      <c r="BH654" s="1296" t="s">
        <v>9382</v>
      </c>
      <c r="CZ654" s="572"/>
    </row>
    <row r="655" spans="3:104">
      <c r="C655" s="572"/>
      <c r="AS655" s="489" t="s">
        <v>3497</v>
      </c>
      <c r="AT655" s="489">
        <v>4</v>
      </c>
      <c r="AU655" s="574"/>
      <c r="AV655" s="574"/>
      <c r="AW655" s="489"/>
      <c r="BH655" s="1299" t="s">
        <v>5772</v>
      </c>
      <c r="CZ655" s="572"/>
    </row>
    <row r="656" spans="3:104">
      <c r="C656" s="572"/>
      <c r="AS656" s="489" t="s">
        <v>5969</v>
      </c>
      <c r="AT656" s="489">
        <v>4</v>
      </c>
      <c r="AU656" s="574"/>
      <c r="AV656" s="574"/>
      <c r="AW656" s="489"/>
      <c r="BH656" s="1296" t="s">
        <v>9383</v>
      </c>
      <c r="CZ656" s="572"/>
    </row>
    <row r="657" spans="3:104">
      <c r="C657" s="572"/>
      <c r="AS657" s="489" t="s">
        <v>5970</v>
      </c>
      <c r="AT657" s="489">
        <v>4</v>
      </c>
      <c r="AU657" s="574"/>
      <c r="AV657" s="574"/>
      <c r="AW657" s="489"/>
      <c r="BH657" s="1299" t="s">
        <v>9384</v>
      </c>
      <c r="CZ657" s="572"/>
    </row>
    <row r="658" spans="3:104">
      <c r="C658" s="572"/>
      <c r="AS658" s="489" t="s">
        <v>3511</v>
      </c>
      <c r="AT658" s="489">
        <v>4</v>
      </c>
      <c r="AU658" s="574"/>
      <c r="AV658" s="574"/>
      <c r="AW658" s="489"/>
      <c r="BH658" s="1296" t="s">
        <v>5773</v>
      </c>
      <c r="CZ658" s="572"/>
    </row>
    <row r="659" spans="3:104">
      <c r="C659" s="572"/>
      <c r="AS659" s="489" t="s">
        <v>3512</v>
      </c>
      <c r="AT659" s="489">
        <v>4</v>
      </c>
      <c r="AU659" s="574"/>
      <c r="AV659" s="574"/>
      <c r="AW659" s="489"/>
      <c r="BH659" s="1299" t="s">
        <v>5774</v>
      </c>
      <c r="CZ659" s="572"/>
    </row>
    <row r="660" spans="3:104">
      <c r="C660" s="572"/>
      <c r="AS660" s="489" t="s">
        <v>3513</v>
      </c>
      <c r="AT660" s="489">
        <v>4</v>
      </c>
      <c r="AU660" s="574"/>
      <c r="AV660" s="574"/>
      <c r="AW660" s="489"/>
      <c r="BH660" s="1296" t="s">
        <v>9385</v>
      </c>
      <c r="CZ660" s="572"/>
    </row>
    <row r="661" spans="3:104">
      <c r="C661" s="572"/>
      <c r="AS661" s="489" t="s">
        <v>3522</v>
      </c>
      <c r="AT661" s="489">
        <v>4</v>
      </c>
      <c r="AU661" s="574"/>
      <c r="AV661" s="574"/>
      <c r="AW661" s="489"/>
      <c r="BH661" s="1299" t="s">
        <v>5775</v>
      </c>
      <c r="CZ661" s="572"/>
    </row>
    <row r="662" spans="3:104">
      <c r="C662" s="572"/>
      <c r="AS662" s="489" t="s">
        <v>3534</v>
      </c>
      <c r="AT662" s="489">
        <v>4</v>
      </c>
      <c r="AU662" s="574"/>
      <c r="AV662" s="574"/>
      <c r="AW662" s="489"/>
      <c r="BH662" s="1296" t="s">
        <v>9076</v>
      </c>
      <c r="CZ662" s="572"/>
    </row>
    <row r="663" spans="3:104">
      <c r="C663" s="572"/>
      <c r="AS663" s="489" t="s">
        <v>4192</v>
      </c>
      <c r="AT663" s="489">
        <v>4</v>
      </c>
      <c r="AU663" s="574"/>
      <c r="AV663" s="574"/>
      <c r="AW663" s="489"/>
      <c r="BH663" s="1299" t="s">
        <v>764</v>
      </c>
      <c r="CZ663" s="572"/>
    </row>
    <row r="664" spans="3:104">
      <c r="C664" s="572"/>
      <c r="AS664" s="489" t="s">
        <v>4698</v>
      </c>
      <c r="AT664" s="489">
        <v>4</v>
      </c>
      <c r="AU664" s="574"/>
      <c r="AV664" s="574"/>
      <c r="AW664" s="489"/>
      <c r="BH664" s="1296" t="s">
        <v>9386</v>
      </c>
      <c r="CZ664" s="572"/>
    </row>
    <row r="665" spans="3:104">
      <c r="C665" s="572"/>
      <c r="AS665" s="489" t="s">
        <v>3544</v>
      </c>
      <c r="AT665" s="489">
        <v>4</v>
      </c>
      <c r="AU665" s="574"/>
      <c r="AV665" s="574"/>
      <c r="AW665" s="489"/>
      <c r="BH665" s="1299" t="s">
        <v>5776</v>
      </c>
      <c r="CZ665" s="572"/>
    </row>
    <row r="666" spans="3:104">
      <c r="C666" s="572"/>
      <c r="AS666" s="489" t="s">
        <v>3555</v>
      </c>
      <c r="AT666" s="489">
        <v>4</v>
      </c>
      <c r="AU666" s="574"/>
      <c r="AV666" s="574"/>
      <c r="AW666" s="489"/>
      <c r="BH666" s="1296" t="s">
        <v>9387</v>
      </c>
      <c r="CZ666" s="572"/>
    </row>
    <row r="667" spans="3:104">
      <c r="C667" s="572"/>
      <c r="AS667" s="489" t="s">
        <v>3572</v>
      </c>
      <c r="AT667" s="489">
        <v>4</v>
      </c>
      <c r="AU667" s="574"/>
      <c r="AV667" s="574"/>
      <c r="AW667" s="489"/>
      <c r="BH667" s="1299" t="s">
        <v>9388</v>
      </c>
      <c r="CZ667" s="572"/>
    </row>
    <row r="668" spans="3:104">
      <c r="C668" s="572"/>
      <c r="AS668" s="489" t="s">
        <v>3573</v>
      </c>
      <c r="AT668" s="489">
        <v>4</v>
      </c>
      <c r="AU668" s="574"/>
      <c r="AV668" s="574"/>
      <c r="AW668" s="489"/>
      <c r="BH668" s="1296" t="s">
        <v>8441</v>
      </c>
      <c r="CZ668" s="572"/>
    </row>
    <row r="669" spans="3:104">
      <c r="C669" s="572"/>
      <c r="AS669" s="489" t="s">
        <v>3578</v>
      </c>
      <c r="AT669" s="489">
        <v>4</v>
      </c>
      <c r="AU669" s="574"/>
      <c r="AV669" s="574"/>
      <c r="AW669" s="489"/>
      <c r="BH669" s="1299" t="s">
        <v>5777</v>
      </c>
      <c r="CZ669" s="572"/>
    </row>
    <row r="670" spans="3:104">
      <c r="C670" s="572"/>
      <c r="AS670" s="489" t="s">
        <v>3579</v>
      </c>
      <c r="AT670" s="489">
        <v>4</v>
      </c>
      <c r="AU670" s="574"/>
      <c r="AV670" s="574"/>
      <c r="AW670" s="489"/>
      <c r="BH670" s="1296" t="s">
        <v>8442</v>
      </c>
      <c r="CZ670" s="572"/>
    </row>
    <row r="671" spans="3:104">
      <c r="C671" s="572"/>
      <c r="AS671" s="489" t="s">
        <v>3581</v>
      </c>
      <c r="AT671" s="489">
        <v>4</v>
      </c>
      <c r="AU671" s="574"/>
      <c r="AV671" s="574"/>
      <c r="AW671" s="489"/>
      <c r="BH671" s="1299" t="s">
        <v>5429</v>
      </c>
      <c r="CZ671" s="572"/>
    </row>
    <row r="672" spans="3:104">
      <c r="C672" s="572"/>
      <c r="AS672" s="489" t="s">
        <v>3584</v>
      </c>
      <c r="AT672" s="489">
        <v>4</v>
      </c>
      <c r="AU672" s="574"/>
      <c r="AV672" s="574"/>
      <c r="AW672" s="489"/>
      <c r="BH672" s="1296" t="s">
        <v>5778</v>
      </c>
      <c r="CZ672" s="572"/>
    </row>
    <row r="673" spans="3:104">
      <c r="C673" s="572"/>
      <c r="AS673" s="489" t="s">
        <v>3587</v>
      </c>
      <c r="AT673" s="489">
        <v>4</v>
      </c>
      <c r="AU673" s="574"/>
      <c r="AV673" s="574"/>
      <c r="AW673" s="489"/>
      <c r="BH673" s="1299" t="s">
        <v>6160</v>
      </c>
      <c r="CZ673" s="572"/>
    </row>
    <row r="674" spans="3:104">
      <c r="C674" s="572"/>
      <c r="AS674" s="489" t="s">
        <v>3590</v>
      </c>
      <c r="AT674" s="489">
        <v>4</v>
      </c>
      <c r="AU674" s="574"/>
      <c r="AV674" s="574"/>
      <c r="AW674" s="489"/>
      <c r="BH674" s="1296" t="s">
        <v>5430</v>
      </c>
      <c r="CZ674" s="572"/>
    </row>
    <row r="675" spans="3:104">
      <c r="C675" s="572"/>
      <c r="AS675" s="489" t="s">
        <v>3618</v>
      </c>
      <c r="AT675" s="489">
        <v>4</v>
      </c>
      <c r="AU675" s="574"/>
      <c r="AV675" s="574"/>
      <c r="AW675" s="489"/>
      <c r="BH675" s="1299" t="s">
        <v>8443</v>
      </c>
      <c r="CZ675" s="572"/>
    </row>
    <row r="676" spans="3:104">
      <c r="C676" s="572"/>
      <c r="AS676" s="489" t="s">
        <v>5971</v>
      </c>
      <c r="AT676" s="489">
        <v>4</v>
      </c>
      <c r="AU676" s="574"/>
      <c r="AV676" s="574"/>
      <c r="AW676" s="489"/>
      <c r="BH676" s="1296" t="s">
        <v>8444</v>
      </c>
      <c r="CZ676" s="572"/>
    </row>
    <row r="677" spans="3:104">
      <c r="C677" s="572"/>
      <c r="AS677" s="489" t="s">
        <v>3674</v>
      </c>
      <c r="AT677" s="489">
        <v>4</v>
      </c>
      <c r="AU677" s="574"/>
      <c r="AV677" s="574"/>
      <c r="AW677" s="489"/>
      <c r="BH677" s="1299" t="s">
        <v>8445</v>
      </c>
      <c r="CZ677" s="572"/>
    </row>
    <row r="678" spans="3:104">
      <c r="C678" s="572"/>
      <c r="AS678" s="489" t="s">
        <v>3675</v>
      </c>
      <c r="AT678" s="489">
        <v>4</v>
      </c>
      <c r="AU678" s="574"/>
      <c r="AV678" s="574"/>
      <c r="AW678" s="489"/>
      <c r="BH678" s="1296" t="s">
        <v>5431</v>
      </c>
      <c r="CZ678" s="572"/>
    </row>
    <row r="679" spans="3:104">
      <c r="C679" s="572"/>
      <c r="AS679" s="489" t="s">
        <v>4741</v>
      </c>
      <c r="AT679" s="489">
        <v>4</v>
      </c>
      <c r="AU679" s="574"/>
      <c r="AV679" s="574"/>
      <c r="AW679" s="489"/>
      <c r="BH679" s="1299" t="s">
        <v>8446</v>
      </c>
      <c r="CZ679" s="572"/>
    </row>
    <row r="680" spans="3:104">
      <c r="C680" s="572"/>
      <c r="AS680" s="489" t="s">
        <v>3703</v>
      </c>
      <c r="AT680" s="489">
        <v>4</v>
      </c>
      <c r="AU680" s="574"/>
      <c r="AV680" s="574"/>
      <c r="AW680" s="489"/>
      <c r="BH680" s="1296" t="s">
        <v>9389</v>
      </c>
      <c r="CZ680" s="572"/>
    </row>
    <row r="681" spans="3:104">
      <c r="C681" s="572"/>
      <c r="AS681" s="489" t="s">
        <v>3704</v>
      </c>
      <c r="AT681" s="489">
        <v>4</v>
      </c>
      <c r="AU681" s="574"/>
      <c r="AV681" s="574"/>
      <c r="AW681" s="489"/>
      <c r="BH681" s="1299" t="s">
        <v>5779</v>
      </c>
      <c r="CZ681" s="572"/>
    </row>
    <row r="682" spans="3:104">
      <c r="C682" s="572"/>
      <c r="AS682" s="489" t="s">
        <v>3729</v>
      </c>
      <c r="AT682" s="489">
        <v>4</v>
      </c>
      <c r="AU682" s="574"/>
      <c r="AV682" s="574"/>
      <c r="AW682" s="489"/>
      <c r="BH682" s="1296" t="s">
        <v>9077</v>
      </c>
      <c r="CZ682" s="572"/>
    </row>
    <row r="683" spans="3:104">
      <c r="C683" s="572"/>
      <c r="AS683" s="489" t="s">
        <v>4214</v>
      </c>
      <c r="AT683" s="489">
        <v>4</v>
      </c>
      <c r="AU683" s="574"/>
      <c r="AV683" s="574"/>
      <c r="AW683" s="489"/>
      <c r="BH683" s="1299" t="s">
        <v>5780</v>
      </c>
      <c r="CZ683" s="572"/>
    </row>
    <row r="684" spans="3:104">
      <c r="C684" s="572"/>
      <c r="AS684" s="489" t="s">
        <v>3742</v>
      </c>
      <c r="AT684" s="489">
        <v>4</v>
      </c>
      <c r="AU684" s="574"/>
      <c r="AV684" s="574"/>
      <c r="AW684" s="489"/>
      <c r="BH684" s="1296" t="s">
        <v>5432</v>
      </c>
      <c r="CZ684" s="572"/>
    </row>
    <row r="685" spans="3:104">
      <c r="C685" s="572"/>
      <c r="AS685" s="489" t="s">
        <v>3773</v>
      </c>
      <c r="AT685" s="489">
        <v>4</v>
      </c>
      <c r="AU685" s="574"/>
      <c r="AV685" s="574"/>
      <c r="AW685" s="489"/>
      <c r="BH685" s="1299" t="s">
        <v>5781</v>
      </c>
      <c r="CZ685" s="572"/>
    </row>
    <row r="686" spans="3:104">
      <c r="C686" s="572"/>
      <c r="AS686" s="489" t="s">
        <v>3777</v>
      </c>
      <c r="AT686" s="489">
        <v>4</v>
      </c>
      <c r="AU686" s="574"/>
      <c r="AV686" s="574"/>
      <c r="AW686" s="489"/>
      <c r="BH686" s="1296" t="s">
        <v>9390</v>
      </c>
      <c r="CZ686" s="572"/>
    </row>
    <row r="687" spans="3:104">
      <c r="C687" s="572"/>
      <c r="AS687" s="489" t="s">
        <v>3778</v>
      </c>
      <c r="AT687" s="489">
        <v>4</v>
      </c>
      <c r="AU687" s="574"/>
      <c r="AV687" s="574"/>
      <c r="AW687" s="489"/>
      <c r="BH687" s="1299" t="s">
        <v>9391</v>
      </c>
      <c r="CZ687" s="572"/>
    </row>
    <row r="688" spans="3:104">
      <c r="C688" s="572"/>
      <c r="AS688" s="489" t="s">
        <v>3797</v>
      </c>
      <c r="AT688" s="489">
        <v>4</v>
      </c>
      <c r="AU688" s="574"/>
      <c r="AV688" s="574"/>
      <c r="AW688" s="489"/>
      <c r="BH688" s="1296" t="s">
        <v>5782</v>
      </c>
      <c r="CZ688" s="572"/>
    </row>
    <row r="689" spans="3:104">
      <c r="C689" s="572"/>
      <c r="AS689" s="489" t="s">
        <v>3801</v>
      </c>
      <c r="AT689" s="489">
        <v>4</v>
      </c>
      <c r="AU689" s="574"/>
      <c r="AV689" s="574"/>
      <c r="AW689" s="489"/>
      <c r="BH689" s="1299" t="s">
        <v>5433</v>
      </c>
      <c r="CZ689" s="572"/>
    </row>
    <row r="690" spans="3:104">
      <c r="C690" s="572"/>
      <c r="AS690" s="489" t="s">
        <v>3807</v>
      </c>
      <c r="AT690" s="489">
        <v>4</v>
      </c>
      <c r="AU690" s="574"/>
      <c r="AV690" s="574"/>
      <c r="AW690" s="489"/>
      <c r="BH690" s="1296" t="s">
        <v>5434</v>
      </c>
      <c r="CZ690" s="572"/>
    </row>
    <row r="691" spans="3:104">
      <c r="C691" s="572"/>
      <c r="AS691" s="489" t="s">
        <v>3810</v>
      </c>
      <c r="AT691" s="489">
        <v>4</v>
      </c>
      <c r="AU691" s="574"/>
      <c r="AV691" s="574"/>
      <c r="AW691" s="489"/>
      <c r="BH691" s="1299" t="s">
        <v>9078</v>
      </c>
      <c r="CZ691" s="572"/>
    </row>
    <row r="692" spans="3:104">
      <c r="C692" s="572"/>
      <c r="AS692" s="489" t="s">
        <v>3816</v>
      </c>
      <c r="AT692" s="489">
        <v>4</v>
      </c>
      <c r="AU692" s="574"/>
      <c r="AV692" s="574"/>
      <c r="AW692" s="489"/>
      <c r="BH692" s="1296" t="s">
        <v>9079</v>
      </c>
      <c r="CZ692" s="572"/>
    </row>
    <row r="693" spans="3:104">
      <c r="C693" s="572"/>
      <c r="AS693" s="489" t="s">
        <v>3821</v>
      </c>
      <c r="AT693" s="489">
        <v>4</v>
      </c>
      <c r="AU693" s="574"/>
      <c r="AV693" s="574"/>
      <c r="AW693" s="489"/>
      <c r="BH693" s="1299" t="s">
        <v>9392</v>
      </c>
      <c r="CZ693" s="572"/>
    </row>
    <row r="694" spans="3:104">
      <c r="C694" s="572"/>
      <c r="AS694" s="489" t="s">
        <v>5972</v>
      </c>
      <c r="AT694" s="489">
        <v>4</v>
      </c>
      <c r="AU694" s="574"/>
      <c r="AV694" s="574"/>
      <c r="AW694" s="489"/>
      <c r="BH694" s="1296" t="s">
        <v>9080</v>
      </c>
      <c r="CZ694" s="572"/>
    </row>
    <row r="695" spans="3:104">
      <c r="C695" s="572"/>
      <c r="AS695" s="489" t="s">
        <v>4225</v>
      </c>
      <c r="AT695" s="489">
        <v>4</v>
      </c>
      <c r="AU695" s="574"/>
      <c r="AV695" s="574"/>
      <c r="AW695" s="489"/>
      <c r="BH695" s="1299" t="s">
        <v>5783</v>
      </c>
      <c r="CZ695" s="572"/>
    </row>
    <row r="696" spans="3:104">
      <c r="C696" s="572"/>
      <c r="AS696" s="489" t="s">
        <v>5973</v>
      </c>
      <c r="AT696" s="489">
        <v>4</v>
      </c>
      <c r="AU696" s="574"/>
      <c r="AV696" s="574"/>
      <c r="AW696" s="489"/>
      <c r="BH696" s="1296" t="s">
        <v>9081</v>
      </c>
      <c r="CZ696" s="572"/>
    </row>
    <row r="697" spans="3:104">
      <c r="C697" s="572"/>
      <c r="AS697" s="489" t="s">
        <v>4794</v>
      </c>
      <c r="AT697" s="489">
        <v>4</v>
      </c>
      <c r="AU697" s="574"/>
      <c r="AV697" s="574"/>
      <c r="AW697" s="489"/>
      <c r="BH697" s="1299" t="s">
        <v>9082</v>
      </c>
      <c r="CZ697" s="572"/>
    </row>
    <row r="698" spans="3:104">
      <c r="C698" s="572"/>
      <c r="AS698" s="489" t="s">
        <v>3848</v>
      </c>
      <c r="AT698" s="489">
        <v>4</v>
      </c>
      <c r="AU698" s="574"/>
      <c r="AV698" s="574"/>
      <c r="AW698" s="489"/>
      <c r="BH698" s="1296" t="s">
        <v>5435</v>
      </c>
      <c r="CZ698" s="572"/>
    </row>
    <row r="699" spans="3:104">
      <c r="C699" s="572"/>
      <c r="AS699" s="489" t="s">
        <v>3852</v>
      </c>
      <c r="AT699" s="489">
        <v>4</v>
      </c>
      <c r="AU699" s="574"/>
      <c r="AV699" s="574"/>
      <c r="AW699" s="489"/>
      <c r="BH699" s="1299" t="s">
        <v>5784</v>
      </c>
      <c r="CZ699" s="572"/>
    </row>
    <row r="700" spans="3:104">
      <c r="C700" s="572"/>
      <c r="AS700" s="489" t="s">
        <v>4797</v>
      </c>
      <c r="AT700" s="489">
        <v>4</v>
      </c>
      <c r="AU700" s="574"/>
      <c r="AV700" s="574"/>
      <c r="AW700" s="489"/>
      <c r="BH700" s="1296" t="s">
        <v>5436</v>
      </c>
      <c r="CZ700" s="572"/>
    </row>
    <row r="701" spans="3:104">
      <c r="C701" s="572"/>
      <c r="AS701" s="489" t="s">
        <v>3873</v>
      </c>
      <c r="AT701" s="489">
        <v>4</v>
      </c>
      <c r="AU701" s="574"/>
      <c r="AV701" s="574"/>
      <c r="AW701" s="489"/>
      <c r="BH701" s="1299" t="s">
        <v>9393</v>
      </c>
      <c r="CZ701" s="572"/>
    </row>
    <row r="702" spans="3:104">
      <c r="C702" s="572"/>
      <c r="AS702" s="489" t="s">
        <v>3886</v>
      </c>
      <c r="AT702" s="489">
        <v>4</v>
      </c>
      <c r="AU702" s="574"/>
      <c r="AV702" s="574"/>
      <c r="AW702" s="489"/>
      <c r="BH702" s="1296" t="s">
        <v>9083</v>
      </c>
      <c r="CZ702" s="572"/>
    </row>
    <row r="703" spans="3:104">
      <c r="C703" s="572"/>
      <c r="AS703" s="489" t="s">
        <v>3893</v>
      </c>
      <c r="AT703" s="489">
        <v>4</v>
      </c>
      <c r="AU703" s="574"/>
      <c r="AV703" s="574"/>
      <c r="AW703" s="489"/>
      <c r="BH703" s="1299" t="s">
        <v>136</v>
      </c>
      <c r="CZ703" s="572"/>
    </row>
    <row r="704" spans="3:104">
      <c r="C704" s="572"/>
      <c r="AS704" s="489" t="s">
        <v>3907</v>
      </c>
      <c r="AT704" s="489">
        <v>4</v>
      </c>
      <c r="AU704" s="574"/>
      <c r="AV704" s="574"/>
      <c r="AW704" s="489"/>
      <c r="BH704" s="1296" t="s">
        <v>6161</v>
      </c>
      <c r="CZ704" s="572"/>
    </row>
    <row r="705" spans="3:104">
      <c r="C705" s="572"/>
      <c r="AS705" s="489" t="s">
        <v>4240</v>
      </c>
      <c r="AT705" s="489">
        <v>4</v>
      </c>
      <c r="AU705" s="574"/>
      <c r="AV705" s="574"/>
      <c r="AW705" s="489"/>
      <c r="BH705" s="1299" t="s">
        <v>5437</v>
      </c>
      <c r="CZ705" s="572"/>
    </row>
    <row r="706" spans="3:104">
      <c r="C706" s="572"/>
      <c r="AS706" s="489" t="s">
        <v>3911</v>
      </c>
      <c r="AT706" s="489">
        <v>4</v>
      </c>
      <c r="AU706" s="574"/>
      <c r="AV706" s="574"/>
      <c r="AW706" s="489"/>
      <c r="BH706" s="1296" t="s">
        <v>8447</v>
      </c>
      <c r="CZ706" s="572"/>
    </row>
    <row r="707" spans="3:104">
      <c r="C707" s="572"/>
      <c r="AS707" s="489" t="s">
        <v>3919</v>
      </c>
      <c r="AT707" s="489">
        <v>4</v>
      </c>
      <c r="AU707" s="574"/>
      <c r="AV707" s="574"/>
      <c r="AW707" s="489"/>
      <c r="BH707" s="1299" t="s">
        <v>5438</v>
      </c>
      <c r="CZ707" s="572"/>
    </row>
    <row r="708" spans="3:104">
      <c r="C708" s="572"/>
      <c r="AS708" s="489" t="s">
        <v>3921</v>
      </c>
      <c r="AT708" s="489">
        <v>4</v>
      </c>
      <c r="AU708" s="574"/>
      <c r="AV708" s="574"/>
      <c r="AW708" s="489"/>
      <c r="BH708" s="1296" t="s">
        <v>9084</v>
      </c>
      <c r="CZ708" s="572"/>
    </row>
    <row r="709" spans="3:104">
      <c r="C709" s="572"/>
      <c r="AS709" s="489" t="s">
        <v>3922</v>
      </c>
      <c r="AT709" s="489">
        <v>4</v>
      </c>
      <c r="AU709" s="574"/>
      <c r="AV709" s="574"/>
      <c r="AW709" s="489"/>
      <c r="BH709" s="1299" t="s">
        <v>9085</v>
      </c>
      <c r="CZ709" s="572"/>
    </row>
    <row r="710" spans="3:104">
      <c r="C710" s="572"/>
      <c r="AS710" s="489" t="s">
        <v>3924</v>
      </c>
      <c r="AT710" s="489">
        <v>4</v>
      </c>
      <c r="AU710" s="574"/>
      <c r="AV710" s="574"/>
      <c r="AW710" s="489"/>
      <c r="BH710" s="1296" t="s">
        <v>8448</v>
      </c>
      <c r="CZ710" s="572"/>
    </row>
    <row r="711" spans="3:104">
      <c r="C711" s="572"/>
      <c r="AS711" s="489" t="s">
        <v>3939</v>
      </c>
      <c r="AT711" s="489">
        <v>4</v>
      </c>
      <c r="AU711" s="574"/>
      <c r="AV711" s="574"/>
      <c r="AW711" s="489"/>
      <c r="BH711" s="1299" t="s">
        <v>5785</v>
      </c>
      <c r="CZ711" s="572"/>
    </row>
    <row r="712" spans="3:104">
      <c r="C712" s="572"/>
      <c r="AS712" s="489" t="s">
        <v>3987</v>
      </c>
      <c r="AT712" s="489">
        <v>4</v>
      </c>
      <c r="AU712" s="574"/>
      <c r="AV712" s="574"/>
      <c r="AW712" s="489"/>
      <c r="BH712" s="1296" t="s">
        <v>5439</v>
      </c>
      <c r="CZ712" s="572"/>
    </row>
    <row r="713" spans="3:104">
      <c r="C713" s="572"/>
      <c r="AS713" s="489" t="s">
        <v>4254</v>
      </c>
      <c r="AT713" s="489">
        <v>4</v>
      </c>
      <c r="AU713" s="574"/>
      <c r="AV713" s="574"/>
      <c r="AW713" s="489"/>
      <c r="BH713" s="1299" t="s">
        <v>5786</v>
      </c>
      <c r="CZ713" s="572"/>
    </row>
    <row r="714" spans="3:104">
      <c r="C714" s="572"/>
      <c r="AS714" s="489" t="s">
        <v>3998</v>
      </c>
      <c r="AT714" s="489">
        <v>4</v>
      </c>
      <c r="AU714" s="574"/>
      <c r="AV714" s="574"/>
      <c r="AW714" s="489"/>
      <c r="BH714" s="1296" t="s">
        <v>5787</v>
      </c>
      <c r="CZ714" s="572"/>
    </row>
    <row r="715" spans="3:104">
      <c r="C715" s="572"/>
      <c r="AS715" s="489" t="s">
        <v>4015</v>
      </c>
      <c r="AT715" s="489">
        <v>4</v>
      </c>
      <c r="AU715" s="574"/>
      <c r="AV715" s="574"/>
      <c r="AW715" s="489"/>
      <c r="BH715" s="1299" t="s">
        <v>5788</v>
      </c>
      <c r="CZ715" s="572"/>
    </row>
    <row r="716" spans="3:104">
      <c r="C716" s="572"/>
      <c r="AS716" s="489" t="s">
        <v>2583</v>
      </c>
      <c r="AT716" s="489">
        <v>5</v>
      </c>
      <c r="AU716" s="574"/>
      <c r="AV716" s="574"/>
      <c r="AW716" s="489"/>
      <c r="BH716" s="1296" t="s">
        <v>5789</v>
      </c>
      <c r="CZ716" s="572"/>
    </row>
    <row r="717" spans="3:104">
      <c r="C717" s="572"/>
      <c r="AS717" s="489" t="s">
        <v>2586</v>
      </c>
      <c r="AT717" s="489">
        <v>5</v>
      </c>
      <c r="AU717" s="574"/>
      <c r="AV717" s="574"/>
      <c r="AW717" s="489"/>
      <c r="BH717" s="1299" t="s">
        <v>9086</v>
      </c>
      <c r="CZ717" s="572"/>
    </row>
    <row r="718" spans="3:104">
      <c r="C718" s="572"/>
      <c r="AS718" s="489" t="s">
        <v>2587</v>
      </c>
      <c r="AT718" s="489">
        <v>5</v>
      </c>
      <c r="AU718" s="574"/>
      <c r="AV718" s="574"/>
      <c r="AW718" s="489"/>
      <c r="BH718" s="1296" t="s">
        <v>9087</v>
      </c>
      <c r="CZ718" s="572"/>
    </row>
    <row r="719" spans="3:104">
      <c r="C719" s="572"/>
      <c r="AS719" s="489" t="s">
        <v>4362</v>
      </c>
      <c r="AT719" s="489">
        <v>5</v>
      </c>
      <c r="AU719" s="574"/>
      <c r="AV719" s="574"/>
      <c r="AW719" s="489"/>
      <c r="BH719" s="1299" t="s">
        <v>5790</v>
      </c>
      <c r="CZ719" s="572"/>
    </row>
    <row r="720" spans="3:104">
      <c r="C720" s="572"/>
      <c r="AS720" s="489" t="s">
        <v>4363</v>
      </c>
      <c r="AT720" s="489">
        <v>5</v>
      </c>
      <c r="AU720" s="574"/>
      <c r="AV720" s="574"/>
      <c r="AW720" s="489"/>
      <c r="BH720" s="1296" t="s">
        <v>5440</v>
      </c>
      <c r="CZ720" s="572"/>
    </row>
    <row r="721" spans="3:104">
      <c r="C721" s="572"/>
      <c r="AS721" s="489" t="s">
        <v>4058</v>
      </c>
      <c r="AT721" s="489">
        <v>5</v>
      </c>
      <c r="AU721" s="574"/>
      <c r="AV721" s="574"/>
      <c r="AW721" s="489"/>
      <c r="BH721" s="1299" t="s">
        <v>9088</v>
      </c>
      <c r="CZ721" s="572"/>
    </row>
    <row r="722" spans="3:104">
      <c r="C722" s="572"/>
      <c r="AS722" s="489" t="s">
        <v>2588</v>
      </c>
      <c r="AT722" s="489">
        <v>5</v>
      </c>
      <c r="AU722" s="574"/>
      <c r="AV722" s="574"/>
      <c r="AW722" s="489"/>
      <c r="BH722" s="1296" t="s">
        <v>8449</v>
      </c>
      <c r="CZ722" s="572"/>
    </row>
    <row r="723" spans="3:104">
      <c r="C723" s="572"/>
      <c r="AS723" s="489" t="s">
        <v>5974</v>
      </c>
      <c r="AT723" s="489">
        <v>5</v>
      </c>
      <c r="AU723" s="574"/>
      <c r="AV723" s="574"/>
      <c r="AW723" s="489"/>
      <c r="BH723" s="1299" t="s">
        <v>5791</v>
      </c>
      <c r="CZ723" s="572"/>
    </row>
    <row r="724" spans="3:104">
      <c r="C724" s="572"/>
      <c r="AS724" s="489" t="s">
        <v>2589</v>
      </c>
      <c r="AT724" s="489">
        <v>5</v>
      </c>
      <c r="AU724" s="574"/>
      <c r="AV724" s="574"/>
      <c r="AW724" s="489"/>
      <c r="BH724" s="1296" t="s">
        <v>5792</v>
      </c>
      <c r="CZ724" s="572"/>
    </row>
    <row r="725" spans="3:104">
      <c r="C725" s="572"/>
      <c r="AS725" s="489" t="s">
        <v>2592</v>
      </c>
      <c r="AT725" s="489">
        <v>5</v>
      </c>
      <c r="AU725" s="574"/>
      <c r="AV725" s="574"/>
      <c r="AW725" s="489"/>
      <c r="BH725" s="1299" t="s">
        <v>5441</v>
      </c>
      <c r="CZ725" s="572"/>
    </row>
    <row r="726" spans="3:104">
      <c r="C726" s="572"/>
      <c r="AS726" s="489" t="s">
        <v>4365</v>
      </c>
      <c r="AT726" s="489">
        <v>5</v>
      </c>
      <c r="AU726" s="574"/>
      <c r="AV726" s="574"/>
      <c r="AW726" s="489"/>
      <c r="BH726" s="1296" t="s">
        <v>5793</v>
      </c>
      <c r="CZ726" s="572"/>
    </row>
    <row r="727" spans="3:104">
      <c r="C727" s="572"/>
      <c r="AS727" s="489" t="s">
        <v>2593</v>
      </c>
      <c r="AT727" s="489">
        <v>5</v>
      </c>
      <c r="AU727" s="574"/>
      <c r="AV727" s="574"/>
      <c r="AW727" s="489"/>
      <c r="BH727" s="1299" t="s">
        <v>6280</v>
      </c>
      <c r="CZ727" s="572"/>
    </row>
    <row r="728" spans="3:104">
      <c r="C728" s="572"/>
      <c r="AS728" s="489" t="s">
        <v>2594</v>
      </c>
      <c r="AT728" s="489">
        <v>5</v>
      </c>
      <c r="AU728" s="574"/>
      <c r="AV728" s="574"/>
      <c r="AW728" s="489"/>
      <c r="BH728" s="1296" t="s">
        <v>5794</v>
      </c>
      <c r="CZ728" s="572"/>
    </row>
    <row r="729" spans="3:104">
      <c r="C729" s="572"/>
      <c r="AS729" s="489" t="s">
        <v>2596</v>
      </c>
      <c r="AT729" s="489">
        <v>5</v>
      </c>
      <c r="AU729" s="574"/>
      <c r="AV729" s="574"/>
      <c r="AW729" s="489"/>
      <c r="BH729" s="1299" t="s">
        <v>5795</v>
      </c>
      <c r="CZ729" s="572"/>
    </row>
    <row r="730" spans="3:104">
      <c r="C730" s="572"/>
      <c r="AS730" s="489" t="s">
        <v>2597</v>
      </c>
      <c r="AT730" s="489">
        <v>5</v>
      </c>
      <c r="AU730" s="574"/>
      <c r="AV730" s="574"/>
      <c r="AW730" s="489"/>
      <c r="BH730" s="1296" t="s">
        <v>8450</v>
      </c>
      <c r="CZ730" s="572"/>
    </row>
    <row r="731" spans="3:104">
      <c r="C731" s="572"/>
      <c r="AS731" s="489" t="s">
        <v>2599</v>
      </c>
      <c r="AT731" s="489">
        <v>5</v>
      </c>
      <c r="AU731" s="574"/>
      <c r="AV731" s="574"/>
      <c r="AW731" s="489"/>
      <c r="BH731" s="1299" t="s">
        <v>5442</v>
      </c>
      <c r="CZ731" s="572"/>
    </row>
    <row r="732" spans="3:104">
      <c r="C732" s="572"/>
      <c r="AS732" s="489" t="s">
        <v>2602</v>
      </c>
      <c r="AT732" s="489">
        <v>5</v>
      </c>
      <c r="AU732" s="574"/>
      <c r="AV732" s="574"/>
      <c r="AW732" s="489"/>
      <c r="BH732" s="1296" t="s">
        <v>5796</v>
      </c>
      <c r="CZ732" s="572"/>
    </row>
    <row r="733" spans="3:104">
      <c r="C733" s="572"/>
      <c r="AS733" s="489" t="s">
        <v>2604</v>
      </c>
      <c r="AT733" s="489">
        <v>5</v>
      </c>
      <c r="AU733" s="574"/>
      <c r="AV733" s="574"/>
      <c r="AW733" s="489"/>
      <c r="BH733" s="1299" t="s">
        <v>5443</v>
      </c>
      <c r="CZ733" s="572"/>
    </row>
    <row r="734" spans="3:104">
      <c r="C734" s="572"/>
      <c r="AS734" s="489" t="s">
        <v>2605</v>
      </c>
      <c r="AT734" s="489">
        <v>5</v>
      </c>
      <c r="AU734" s="574"/>
      <c r="AV734" s="574"/>
      <c r="AW734" s="489"/>
      <c r="BH734" s="1296" t="s">
        <v>9394</v>
      </c>
      <c r="CZ734" s="572"/>
    </row>
    <row r="735" spans="3:104">
      <c r="C735" s="572"/>
      <c r="AS735" s="489" t="s">
        <v>2606</v>
      </c>
      <c r="AT735" s="489">
        <v>5</v>
      </c>
      <c r="AU735" s="574"/>
      <c r="AV735" s="574"/>
      <c r="AW735" s="489"/>
      <c r="BH735" s="1299" t="s">
        <v>5797</v>
      </c>
      <c r="CZ735" s="572"/>
    </row>
    <row r="736" spans="3:104">
      <c r="C736" s="572"/>
      <c r="AS736" s="489" t="s">
        <v>2607</v>
      </c>
      <c r="AT736" s="489">
        <v>5</v>
      </c>
      <c r="AU736" s="574"/>
      <c r="AV736" s="574"/>
      <c r="AW736" s="489"/>
      <c r="BH736" s="1296" t="s">
        <v>5798</v>
      </c>
      <c r="CZ736" s="572"/>
    </row>
    <row r="737" spans="3:104">
      <c r="C737" s="572"/>
      <c r="AS737" s="489" t="s">
        <v>2608</v>
      </c>
      <c r="AT737" s="489">
        <v>5</v>
      </c>
      <c r="AU737" s="574"/>
      <c r="AV737" s="574"/>
      <c r="AW737" s="489"/>
      <c r="BH737" s="1299" t="s">
        <v>5799</v>
      </c>
      <c r="CZ737" s="572"/>
    </row>
    <row r="738" spans="3:104">
      <c r="C738" s="572"/>
      <c r="AS738" s="489" t="s">
        <v>2609</v>
      </c>
      <c r="AT738" s="489">
        <v>5</v>
      </c>
      <c r="AU738" s="574"/>
      <c r="AV738" s="574"/>
      <c r="AW738" s="489"/>
      <c r="BH738" s="1296" t="s">
        <v>9395</v>
      </c>
      <c r="CZ738" s="572"/>
    </row>
    <row r="739" spans="3:104">
      <c r="C739" s="572"/>
      <c r="AS739" s="489" t="s">
        <v>2610</v>
      </c>
      <c r="AT739" s="489">
        <v>5</v>
      </c>
      <c r="AU739" s="574"/>
      <c r="AV739" s="574"/>
      <c r="AW739" s="489"/>
      <c r="BH739" s="1299" t="s">
        <v>9396</v>
      </c>
      <c r="CZ739" s="572"/>
    </row>
    <row r="740" spans="3:104">
      <c r="C740" s="572"/>
      <c r="AS740" s="489" t="s">
        <v>2611</v>
      </c>
      <c r="AT740" s="489">
        <v>5</v>
      </c>
      <c r="AU740" s="574"/>
      <c r="AV740" s="574"/>
      <c r="AW740" s="489"/>
      <c r="BH740" s="1296" t="s">
        <v>9397</v>
      </c>
      <c r="CZ740" s="572"/>
    </row>
    <row r="741" spans="3:104">
      <c r="C741" s="572"/>
      <c r="AS741" s="489" t="s">
        <v>2613</v>
      </c>
      <c r="AT741" s="489">
        <v>5</v>
      </c>
      <c r="AU741" s="574"/>
      <c r="AV741" s="574"/>
      <c r="AW741" s="489"/>
      <c r="BH741" s="1299" t="s">
        <v>8451</v>
      </c>
    </row>
    <row r="742" spans="3:104">
      <c r="C742" s="572"/>
      <c r="AS742" s="489" t="s">
        <v>5975</v>
      </c>
      <c r="AT742" s="489">
        <v>5</v>
      </c>
      <c r="AU742" s="574"/>
      <c r="AV742" s="574"/>
      <c r="AW742" s="489"/>
      <c r="BH742" s="1296" t="s">
        <v>9398</v>
      </c>
    </row>
    <row r="743" spans="3:104">
      <c r="C743" s="572"/>
      <c r="AS743" s="489" t="s">
        <v>4366</v>
      </c>
      <c r="AT743" s="489">
        <v>5</v>
      </c>
      <c r="AU743" s="574"/>
      <c r="AV743" s="574"/>
      <c r="AW743" s="489"/>
      <c r="BH743" s="1299" t="s">
        <v>9399</v>
      </c>
    </row>
    <row r="744" spans="3:104">
      <c r="C744" s="572"/>
      <c r="AS744" s="489" t="s">
        <v>2614</v>
      </c>
      <c r="AT744" s="489">
        <v>5</v>
      </c>
      <c r="AU744" s="574"/>
      <c r="AV744" s="574"/>
      <c r="AW744" s="489"/>
      <c r="BH744" s="1296" t="s">
        <v>5800</v>
      </c>
    </row>
    <row r="745" spans="3:104">
      <c r="C745" s="572"/>
      <c r="AS745" s="489" t="s">
        <v>4367</v>
      </c>
      <c r="AT745" s="489">
        <v>5</v>
      </c>
      <c r="AU745" s="574"/>
      <c r="AV745" s="574"/>
      <c r="AW745" s="489"/>
      <c r="BH745" s="1299" t="s">
        <v>9089</v>
      </c>
    </row>
    <row r="746" spans="3:104">
      <c r="C746" s="572"/>
      <c r="AS746" s="489" t="s">
        <v>2616</v>
      </c>
      <c r="AT746" s="489">
        <v>5</v>
      </c>
      <c r="AU746" s="574"/>
      <c r="AV746" s="574"/>
      <c r="AW746" s="489"/>
      <c r="BH746" s="1296" t="s">
        <v>9400</v>
      </c>
    </row>
    <row r="747" spans="3:104">
      <c r="C747" s="572"/>
      <c r="AS747" s="489" t="s">
        <v>4368</v>
      </c>
      <c r="AT747" s="489">
        <v>5</v>
      </c>
      <c r="AU747" s="574"/>
      <c r="AV747" s="574"/>
      <c r="AW747" s="489"/>
      <c r="BH747" s="1299" t="s">
        <v>2558</v>
      </c>
    </row>
    <row r="748" spans="3:104">
      <c r="C748" s="572"/>
      <c r="AS748" s="489" t="s">
        <v>2619</v>
      </c>
      <c r="AT748" s="489">
        <v>5</v>
      </c>
      <c r="AU748" s="574"/>
      <c r="AV748" s="574"/>
      <c r="AW748" s="489"/>
      <c r="BH748" s="1296" t="s">
        <v>9401</v>
      </c>
    </row>
    <row r="749" spans="3:104">
      <c r="C749" s="572"/>
      <c r="AS749" s="489" t="s">
        <v>2621</v>
      </c>
      <c r="AT749" s="489">
        <v>5</v>
      </c>
      <c r="AU749" s="574"/>
      <c r="AV749" s="574"/>
      <c r="AW749" s="489"/>
      <c r="BH749" s="1299" t="s">
        <v>9402</v>
      </c>
    </row>
    <row r="750" spans="3:104">
      <c r="C750" s="572"/>
      <c r="AS750" s="489" t="s">
        <v>2623</v>
      </c>
      <c r="AT750" s="489">
        <v>5</v>
      </c>
      <c r="AU750" s="574"/>
      <c r="AV750" s="574"/>
      <c r="AW750" s="489"/>
      <c r="BH750" s="1296" t="s">
        <v>9403</v>
      </c>
    </row>
    <row r="751" spans="3:104">
      <c r="C751" s="572"/>
      <c r="AS751" s="489" t="s">
        <v>2626</v>
      </c>
      <c r="AT751" s="489">
        <v>5</v>
      </c>
      <c r="AU751" s="574"/>
      <c r="AV751" s="574"/>
      <c r="AW751" s="489"/>
      <c r="BH751" s="1299" t="s">
        <v>8452</v>
      </c>
    </row>
    <row r="752" spans="3:104">
      <c r="C752" s="572"/>
      <c r="AS752" s="489" t="s">
        <v>2628</v>
      </c>
      <c r="AT752" s="489">
        <v>5</v>
      </c>
      <c r="AU752" s="574"/>
      <c r="AV752" s="574"/>
      <c r="AW752" s="489"/>
      <c r="BH752" s="1296" t="s">
        <v>5243</v>
      </c>
    </row>
    <row r="753" spans="3:60">
      <c r="C753" s="572"/>
      <c r="AS753" s="489" t="s">
        <v>4369</v>
      </c>
      <c r="AT753" s="489">
        <v>5</v>
      </c>
      <c r="AU753" s="574"/>
      <c r="AV753" s="574"/>
      <c r="AW753" s="489"/>
      <c r="BH753" s="1299" t="s">
        <v>9404</v>
      </c>
    </row>
    <row r="754" spans="3:60">
      <c r="C754" s="572"/>
      <c r="AS754" s="489" t="s">
        <v>2629</v>
      </c>
      <c r="AT754" s="489">
        <v>5</v>
      </c>
      <c r="AU754" s="574"/>
      <c r="AV754" s="574"/>
      <c r="AW754" s="489"/>
      <c r="BH754" s="1296" t="s">
        <v>9405</v>
      </c>
    </row>
    <row r="755" spans="3:60">
      <c r="C755" s="572"/>
      <c r="AS755" s="489" t="s">
        <v>2630</v>
      </c>
      <c r="AT755" s="489">
        <v>5</v>
      </c>
      <c r="AU755" s="574"/>
      <c r="AV755" s="574"/>
      <c r="AW755" s="489"/>
      <c r="BH755" s="1299" t="s">
        <v>9406</v>
      </c>
    </row>
    <row r="756" spans="3:60">
      <c r="C756" s="572"/>
      <c r="AS756" s="489" t="s">
        <v>2631</v>
      </c>
      <c r="AT756" s="489">
        <v>5</v>
      </c>
      <c r="AU756" s="574"/>
      <c r="AV756" s="574"/>
      <c r="AW756" s="489"/>
      <c r="BH756" s="1296" t="s">
        <v>5444</v>
      </c>
    </row>
    <row r="757" spans="3:60">
      <c r="C757" s="572"/>
      <c r="AS757" s="489" t="s">
        <v>2632</v>
      </c>
      <c r="AT757" s="489">
        <v>5</v>
      </c>
      <c r="AU757" s="574"/>
      <c r="AV757" s="574"/>
      <c r="AW757" s="489"/>
      <c r="BH757" s="1299" t="s">
        <v>5801</v>
      </c>
    </row>
    <row r="758" spans="3:60">
      <c r="C758" s="572"/>
      <c r="AS758" s="489" t="s">
        <v>4372</v>
      </c>
      <c r="AT758" s="489">
        <v>5</v>
      </c>
      <c r="AU758" s="574"/>
      <c r="AV758" s="574"/>
      <c r="AW758" s="489"/>
      <c r="BH758" s="1296" t="s">
        <v>9407</v>
      </c>
    </row>
    <row r="759" spans="3:60">
      <c r="C759" s="572"/>
      <c r="AS759" s="489" t="s">
        <v>2633</v>
      </c>
      <c r="AT759" s="489">
        <v>5</v>
      </c>
      <c r="AU759" s="574"/>
      <c r="AV759" s="574"/>
      <c r="AW759" s="489"/>
      <c r="BH759" s="1299" t="s">
        <v>5802</v>
      </c>
    </row>
    <row r="760" spans="3:60">
      <c r="C760" s="572"/>
      <c r="AS760" s="489" t="s">
        <v>2634</v>
      </c>
      <c r="AT760" s="489">
        <v>5</v>
      </c>
      <c r="AU760" s="574"/>
      <c r="AV760" s="574"/>
      <c r="AW760" s="489"/>
      <c r="BH760" s="1296" t="s">
        <v>9408</v>
      </c>
    </row>
    <row r="761" spans="3:60">
      <c r="C761" s="572"/>
      <c r="AS761" s="489" t="s">
        <v>2635</v>
      </c>
      <c r="AT761" s="489">
        <v>5</v>
      </c>
      <c r="AU761" s="574"/>
      <c r="AV761" s="574"/>
      <c r="AW761" s="489"/>
      <c r="BH761" s="1299" t="s">
        <v>8453</v>
      </c>
    </row>
    <row r="762" spans="3:60">
      <c r="C762" s="572"/>
      <c r="AS762" s="489" t="s">
        <v>2638</v>
      </c>
      <c r="AT762" s="489">
        <v>5</v>
      </c>
      <c r="AU762" s="574"/>
      <c r="AV762" s="574"/>
      <c r="AW762" s="489"/>
      <c r="BH762" s="1296" t="s">
        <v>9409</v>
      </c>
    </row>
    <row r="763" spans="3:60">
      <c r="C763" s="572"/>
      <c r="AS763" s="489" t="s">
        <v>2639</v>
      </c>
      <c r="AT763" s="489">
        <v>5</v>
      </c>
      <c r="AU763" s="574"/>
      <c r="AV763" s="574"/>
      <c r="AW763" s="489"/>
      <c r="BH763" s="1299" t="s">
        <v>8454</v>
      </c>
    </row>
    <row r="764" spans="3:60">
      <c r="C764" s="572"/>
      <c r="AS764" s="489" t="s">
        <v>2640</v>
      </c>
      <c r="AT764" s="489">
        <v>5</v>
      </c>
      <c r="AU764" s="574"/>
      <c r="AV764" s="574"/>
      <c r="AW764" s="489"/>
      <c r="BH764" s="1296" t="s">
        <v>8455</v>
      </c>
    </row>
    <row r="765" spans="3:60">
      <c r="C765" s="572"/>
      <c r="AS765" s="489" t="s">
        <v>5976</v>
      </c>
      <c r="AT765" s="489">
        <v>5</v>
      </c>
      <c r="AU765" s="574"/>
      <c r="AV765" s="574"/>
      <c r="AW765" s="489"/>
      <c r="BH765" s="1299" t="s">
        <v>5803</v>
      </c>
    </row>
    <row r="766" spans="3:60">
      <c r="C766" s="572"/>
      <c r="AS766" s="489" t="s">
        <v>2643</v>
      </c>
      <c r="AT766" s="489">
        <v>5</v>
      </c>
      <c r="AU766" s="574"/>
      <c r="AV766" s="574"/>
      <c r="AW766" s="489"/>
      <c r="BH766" s="1296" t="s">
        <v>1658</v>
      </c>
    </row>
    <row r="767" spans="3:60">
      <c r="C767" s="572"/>
      <c r="AS767" s="489" t="s">
        <v>4373</v>
      </c>
      <c r="AT767" s="489">
        <v>5</v>
      </c>
      <c r="AU767" s="574"/>
      <c r="AV767" s="574"/>
      <c r="AW767" s="489"/>
      <c r="BH767" s="1299" t="s">
        <v>5804</v>
      </c>
    </row>
    <row r="768" spans="3:60">
      <c r="C768" s="572"/>
      <c r="AS768" s="489" t="s">
        <v>2644</v>
      </c>
      <c r="AT768" s="489">
        <v>5</v>
      </c>
      <c r="AU768" s="574"/>
      <c r="AV768" s="574"/>
      <c r="AW768" s="489"/>
      <c r="BH768" s="1296" t="s">
        <v>5805</v>
      </c>
    </row>
    <row r="769" spans="3:60">
      <c r="C769" s="572"/>
      <c r="AS769" s="489" t="s">
        <v>2645</v>
      </c>
      <c r="AT769" s="489">
        <v>5</v>
      </c>
      <c r="AU769" s="574"/>
      <c r="AV769" s="574"/>
      <c r="AW769" s="489"/>
      <c r="BH769" s="1299" t="s">
        <v>9410</v>
      </c>
    </row>
    <row r="770" spans="3:60">
      <c r="C770" s="572"/>
      <c r="AS770" s="489" t="s">
        <v>2646</v>
      </c>
      <c r="AT770" s="489">
        <v>5</v>
      </c>
      <c r="AU770" s="574"/>
      <c r="AV770" s="574"/>
      <c r="AW770" s="489"/>
      <c r="BH770" s="1296" t="s">
        <v>5806</v>
      </c>
    </row>
    <row r="771" spans="3:60">
      <c r="C771" s="572"/>
      <c r="AS771" s="489" t="s">
        <v>2648</v>
      </c>
      <c r="AT771" s="489">
        <v>5</v>
      </c>
      <c r="AU771" s="574"/>
      <c r="AV771" s="574"/>
      <c r="AW771" s="489"/>
      <c r="BH771" s="1299" t="s">
        <v>5445</v>
      </c>
    </row>
    <row r="772" spans="3:60">
      <c r="C772" s="572"/>
      <c r="AS772" s="489" t="s">
        <v>2650</v>
      </c>
      <c r="AT772" s="489">
        <v>5</v>
      </c>
      <c r="AU772" s="574"/>
      <c r="AV772" s="574"/>
      <c r="AW772" s="489"/>
      <c r="BH772" s="1296" t="s">
        <v>9090</v>
      </c>
    </row>
    <row r="773" spans="3:60">
      <c r="C773" s="572"/>
      <c r="AS773" s="489" t="s">
        <v>2651</v>
      </c>
      <c r="AT773" s="489">
        <v>5</v>
      </c>
      <c r="AU773" s="574"/>
      <c r="AV773" s="574"/>
      <c r="AW773" s="489"/>
      <c r="BH773" s="1299" t="s">
        <v>9091</v>
      </c>
    </row>
    <row r="774" spans="3:60">
      <c r="C774" s="572"/>
      <c r="AS774" s="489" t="s">
        <v>2652</v>
      </c>
      <c r="AT774" s="489">
        <v>5</v>
      </c>
      <c r="AU774" s="574"/>
      <c r="AV774" s="574"/>
      <c r="AW774" s="489"/>
      <c r="BH774" s="1296" t="s">
        <v>5807</v>
      </c>
    </row>
    <row r="775" spans="3:60">
      <c r="C775" s="572"/>
      <c r="AS775" s="489" t="s">
        <v>2653</v>
      </c>
      <c r="AT775" s="489">
        <v>5</v>
      </c>
      <c r="AU775" s="574"/>
      <c r="AV775" s="574"/>
      <c r="AW775" s="489"/>
      <c r="BH775" s="1299" t="s">
        <v>5808</v>
      </c>
    </row>
    <row r="776" spans="3:60">
      <c r="C776" s="572"/>
      <c r="AS776" s="489" t="s">
        <v>2655</v>
      </c>
      <c r="AT776" s="489">
        <v>5</v>
      </c>
      <c r="AU776" s="574"/>
      <c r="AV776" s="574"/>
      <c r="AW776" s="489"/>
      <c r="BH776" s="1296" t="s">
        <v>342</v>
      </c>
    </row>
    <row r="777" spans="3:60">
      <c r="C777" s="572"/>
      <c r="AS777" s="489" t="s">
        <v>2657</v>
      </c>
      <c r="AT777" s="489">
        <v>5</v>
      </c>
      <c r="AU777" s="574"/>
      <c r="AV777" s="574"/>
      <c r="AW777" s="489"/>
      <c r="BH777" s="1299" t="s">
        <v>5446</v>
      </c>
    </row>
    <row r="778" spans="3:60">
      <c r="C778" s="572"/>
      <c r="AS778" s="489" t="s">
        <v>4062</v>
      </c>
      <c r="AT778" s="489">
        <v>5</v>
      </c>
      <c r="AU778" s="574"/>
      <c r="AV778" s="574"/>
      <c r="AW778" s="489"/>
      <c r="BH778" s="1296" t="s">
        <v>9411</v>
      </c>
    </row>
    <row r="779" spans="3:60">
      <c r="C779" s="572"/>
      <c r="AS779" s="489" t="s">
        <v>2659</v>
      </c>
      <c r="AT779" s="489">
        <v>5</v>
      </c>
      <c r="AU779" s="574"/>
      <c r="AV779" s="574"/>
      <c r="AW779" s="489"/>
      <c r="BH779" s="1299" t="s">
        <v>9412</v>
      </c>
    </row>
    <row r="780" spans="3:60">
      <c r="C780" s="572"/>
      <c r="AS780" s="489" t="s">
        <v>2660</v>
      </c>
      <c r="AT780" s="489">
        <v>5</v>
      </c>
      <c r="AU780" s="574"/>
      <c r="AV780" s="574"/>
      <c r="AW780" s="489"/>
      <c r="BH780" s="1296" t="s">
        <v>9092</v>
      </c>
    </row>
    <row r="781" spans="3:60">
      <c r="C781" s="572"/>
      <c r="AS781" s="489" t="s">
        <v>4063</v>
      </c>
      <c r="AT781" s="489">
        <v>5</v>
      </c>
      <c r="AU781" s="574"/>
      <c r="AV781" s="574"/>
      <c r="AW781" s="489"/>
      <c r="BH781" s="1299" t="s">
        <v>8456</v>
      </c>
    </row>
    <row r="782" spans="3:60">
      <c r="C782" s="572"/>
      <c r="AS782" s="489" t="s">
        <v>2661</v>
      </c>
      <c r="AT782" s="489">
        <v>5</v>
      </c>
      <c r="AU782" s="574"/>
      <c r="AV782" s="574"/>
      <c r="AW782" s="489"/>
      <c r="BH782" s="1296" t="s">
        <v>5447</v>
      </c>
    </row>
    <row r="783" spans="3:60">
      <c r="C783" s="572"/>
      <c r="AS783" s="489" t="s">
        <v>2662</v>
      </c>
      <c r="AT783" s="489">
        <v>5</v>
      </c>
      <c r="AU783" s="574"/>
      <c r="AV783" s="574"/>
      <c r="AW783" s="489"/>
      <c r="BH783" s="1299" t="s">
        <v>8457</v>
      </c>
    </row>
    <row r="784" spans="3:60">
      <c r="C784" s="572"/>
      <c r="AS784" s="489" t="s">
        <v>4064</v>
      </c>
      <c r="AT784" s="489">
        <v>5</v>
      </c>
      <c r="AU784" s="574"/>
      <c r="AV784" s="574"/>
      <c r="AW784" s="489"/>
      <c r="BH784" s="1296" t="s">
        <v>5448</v>
      </c>
    </row>
    <row r="785" spans="3:60">
      <c r="C785" s="572"/>
      <c r="AS785" s="489" t="s">
        <v>4065</v>
      </c>
      <c r="AT785" s="489">
        <v>5</v>
      </c>
      <c r="AU785" s="574"/>
      <c r="AV785" s="574"/>
      <c r="AW785" s="489"/>
      <c r="BH785" s="1299" t="s">
        <v>5809</v>
      </c>
    </row>
    <row r="786" spans="3:60">
      <c r="C786" s="572"/>
      <c r="AS786" s="489" t="s">
        <v>2664</v>
      </c>
      <c r="AT786" s="489">
        <v>5</v>
      </c>
      <c r="AU786" s="574"/>
      <c r="AV786" s="574"/>
      <c r="AW786" s="489"/>
      <c r="BH786" s="1296" t="s">
        <v>5449</v>
      </c>
    </row>
    <row r="787" spans="3:60">
      <c r="C787" s="572"/>
      <c r="AS787" s="489" t="s">
        <v>2665</v>
      </c>
      <c r="AT787" s="489">
        <v>5</v>
      </c>
      <c r="AU787" s="574"/>
      <c r="AV787" s="574"/>
      <c r="AW787" s="489"/>
      <c r="BH787" s="1299" t="s">
        <v>8458</v>
      </c>
    </row>
    <row r="788" spans="3:60">
      <c r="C788" s="572"/>
      <c r="AS788" s="489" t="s">
        <v>2666</v>
      </c>
      <c r="AT788" s="489">
        <v>5</v>
      </c>
      <c r="AU788" s="574"/>
      <c r="AV788" s="574"/>
      <c r="AW788" s="489"/>
      <c r="BH788" s="1296" t="s">
        <v>8459</v>
      </c>
    </row>
    <row r="789" spans="3:60">
      <c r="C789" s="572"/>
      <c r="AS789" s="489" t="s">
        <v>2667</v>
      </c>
      <c r="AT789" s="489">
        <v>5</v>
      </c>
      <c r="AU789" s="574"/>
      <c r="AV789" s="574"/>
      <c r="AW789" s="489"/>
      <c r="BH789" s="1299" t="s">
        <v>9413</v>
      </c>
    </row>
    <row r="790" spans="3:60">
      <c r="C790" s="572"/>
      <c r="AS790" s="489" t="s">
        <v>4066</v>
      </c>
      <c r="AT790" s="489">
        <v>5</v>
      </c>
      <c r="AU790" s="574"/>
      <c r="AV790" s="574"/>
      <c r="AW790" s="489"/>
      <c r="BH790" s="1296" t="s">
        <v>8460</v>
      </c>
    </row>
    <row r="791" spans="3:60">
      <c r="C791" s="572"/>
      <c r="AS791" s="489" t="s">
        <v>2668</v>
      </c>
      <c r="AT791" s="489">
        <v>5</v>
      </c>
      <c r="AU791" s="574"/>
      <c r="AV791" s="574"/>
      <c r="AW791" s="489"/>
      <c r="BH791" s="1299" t="s">
        <v>8461</v>
      </c>
    </row>
    <row r="792" spans="3:60">
      <c r="C792" s="572"/>
      <c r="AS792" s="489" t="s">
        <v>4067</v>
      </c>
      <c r="AT792" s="489">
        <v>5</v>
      </c>
      <c r="AU792" s="574"/>
      <c r="AV792" s="574"/>
      <c r="AW792" s="489"/>
      <c r="BH792" s="1296" t="s">
        <v>8462</v>
      </c>
    </row>
    <row r="793" spans="3:60">
      <c r="C793" s="572"/>
      <c r="AS793" s="489" t="s">
        <v>2672</v>
      </c>
      <c r="AT793" s="489">
        <v>5</v>
      </c>
      <c r="AU793" s="574"/>
      <c r="AV793" s="574"/>
      <c r="AW793" s="489"/>
      <c r="BH793" s="1299" t="s">
        <v>8463</v>
      </c>
    </row>
    <row r="794" spans="3:60">
      <c r="C794" s="572"/>
      <c r="AS794" s="489" t="s">
        <v>2674</v>
      </c>
      <c r="AT794" s="489">
        <v>5</v>
      </c>
      <c r="AU794" s="574"/>
      <c r="AV794" s="574"/>
      <c r="AW794" s="489"/>
      <c r="BH794" s="1296" t="s">
        <v>8464</v>
      </c>
    </row>
    <row r="795" spans="3:60">
      <c r="C795" s="572"/>
      <c r="AS795" s="489" t="s">
        <v>2675</v>
      </c>
      <c r="AT795" s="489">
        <v>5</v>
      </c>
      <c r="AU795" s="574"/>
      <c r="AV795" s="574"/>
      <c r="AW795" s="489"/>
      <c r="BH795" s="1299" t="s">
        <v>5450</v>
      </c>
    </row>
    <row r="796" spans="3:60">
      <c r="C796" s="572"/>
      <c r="AS796" s="489" t="s">
        <v>2676</v>
      </c>
      <c r="AT796" s="489">
        <v>5</v>
      </c>
      <c r="AU796" s="574"/>
      <c r="AV796" s="574"/>
      <c r="AW796" s="489"/>
      <c r="BH796" s="1296" t="s">
        <v>8465</v>
      </c>
    </row>
    <row r="797" spans="3:60">
      <c r="C797" s="572"/>
      <c r="AS797" s="489" t="s">
        <v>2677</v>
      </c>
      <c r="AT797" s="489">
        <v>5</v>
      </c>
      <c r="AU797" s="574"/>
      <c r="AV797" s="574"/>
      <c r="AW797" s="489"/>
      <c r="BH797" s="1299" t="s">
        <v>9414</v>
      </c>
    </row>
    <row r="798" spans="3:60">
      <c r="C798" s="572"/>
      <c r="AS798" s="489" t="s">
        <v>2680</v>
      </c>
      <c r="AT798" s="489">
        <v>5</v>
      </c>
      <c r="AU798" s="574"/>
      <c r="AV798" s="574"/>
      <c r="AW798" s="489"/>
      <c r="BH798" s="1296" t="s">
        <v>5810</v>
      </c>
    </row>
    <row r="799" spans="3:60">
      <c r="C799" s="572"/>
      <c r="AS799" s="489" t="s">
        <v>2681</v>
      </c>
      <c r="AT799" s="489">
        <v>5</v>
      </c>
      <c r="AU799" s="574"/>
      <c r="AV799" s="574"/>
      <c r="AW799" s="489"/>
      <c r="BH799" s="1299" t="s">
        <v>5811</v>
      </c>
    </row>
    <row r="800" spans="3:60">
      <c r="C800" s="572"/>
      <c r="AS800" s="489" t="s">
        <v>2682</v>
      </c>
      <c r="AT800" s="489">
        <v>5</v>
      </c>
      <c r="AU800" s="574"/>
      <c r="AV800" s="574"/>
      <c r="AW800" s="489"/>
      <c r="BH800" s="1296" t="s">
        <v>8466</v>
      </c>
    </row>
    <row r="801" spans="3:60">
      <c r="C801" s="572"/>
      <c r="AS801" s="489" t="s">
        <v>4068</v>
      </c>
      <c r="AT801" s="489">
        <v>5</v>
      </c>
      <c r="AU801" s="574"/>
      <c r="AV801" s="574"/>
      <c r="AW801" s="489"/>
      <c r="BH801" s="1299" t="s">
        <v>5812</v>
      </c>
    </row>
    <row r="802" spans="3:60">
      <c r="C802" s="572"/>
      <c r="AS802" s="489" t="s">
        <v>4069</v>
      </c>
      <c r="AT802" s="489">
        <v>5</v>
      </c>
      <c r="AU802" s="574"/>
      <c r="AV802" s="574"/>
      <c r="AW802" s="489"/>
      <c r="BH802" s="1296" t="s">
        <v>9415</v>
      </c>
    </row>
    <row r="803" spans="3:60">
      <c r="C803" s="572"/>
      <c r="AS803" s="489" t="s">
        <v>4070</v>
      </c>
      <c r="AT803" s="489">
        <v>5</v>
      </c>
      <c r="AU803" s="574"/>
      <c r="AV803" s="574"/>
      <c r="AW803" s="489"/>
      <c r="BH803" s="1299" t="s">
        <v>8539</v>
      </c>
    </row>
    <row r="804" spans="3:60">
      <c r="C804" s="572"/>
      <c r="AS804" s="489" t="s">
        <v>4377</v>
      </c>
      <c r="AT804" s="489">
        <v>5</v>
      </c>
      <c r="AU804" s="574"/>
      <c r="AV804" s="574"/>
      <c r="AW804" s="489"/>
      <c r="BH804" s="1296" t="s">
        <v>5451</v>
      </c>
    </row>
    <row r="805" spans="3:60">
      <c r="C805" s="572"/>
      <c r="AS805" s="489" t="s">
        <v>4071</v>
      </c>
      <c r="AT805" s="489">
        <v>5</v>
      </c>
      <c r="AU805" s="574"/>
      <c r="AV805" s="574"/>
      <c r="AW805" s="489"/>
      <c r="BH805" s="1299" t="s">
        <v>9416</v>
      </c>
    </row>
    <row r="806" spans="3:60">
      <c r="C806" s="572"/>
      <c r="AS806" s="489" t="s">
        <v>4072</v>
      </c>
      <c r="AT806" s="489">
        <v>5</v>
      </c>
      <c r="AU806" s="574"/>
      <c r="AV806" s="574"/>
      <c r="AW806" s="489"/>
      <c r="BH806" s="1296" t="s">
        <v>8467</v>
      </c>
    </row>
    <row r="807" spans="3:60">
      <c r="C807" s="572"/>
      <c r="AS807" s="489" t="s">
        <v>4073</v>
      </c>
      <c r="AT807" s="489">
        <v>5</v>
      </c>
      <c r="AU807" s="574"/>
      <c r="AV807" s="574"/>
      <c r="AW807" s="489"/>
      <c r="BH807" s="1299" t="s">
        <v>8468</v>
      </c>
    </row>
    <row r="808" spans="3:60">
      <c r="C808" s="572"/>
      <c r="AS808" s="489" t="s">
        <v>4074</v>
      </c>
      <c r="AT808" s="489">
        <v>5</v>
      </c>
      <c r="AU808" s="574"/>
      <c r="AV808" s="574"/>
      <c r="AW808" s="489"/>
      <c r="BH808" s="1296" t="s">
        <v>5452</v>
      </c>
    </row>
    <row r="809" spans="3:60">
      <c r="C809" s="572"/>
      <c r="AS809" s="489" t="s">
        <v>4378</v>
      </c>
      <c r="AT809" s="489">
        <v>5</v>
      </c>
      <c r="AU809" s="574"/>
      <c r="AV809" s="574"/>
      <c r="AW809" s="489"/>
      <c r="BH809" s="1299" t="s">
        <v>5453</v>
      </c>
    </row>
    <row r="810" spans="3:60">
      <c r="C810" s="572"/>
      <c r="AS810" s="489" t="s">
        <v>4379</v>
      </c>
      <c r="AT810" s="489">
        <v>5</v>
      </c>
      <c r="AU810" s="574"/>
      <c r="AV810" s="574"/>
      <c r="AW810" s="489"/>
      <c r="BH810" s="1296" t="s">
        <v>8469</v>
      </c>
    </row>
    <row r="811" spans="3:60">
      <c r="C811" s="572"/>
      <c r="AS811" s="489" t="s">
        <v>5977</v>
      </c>
      <c r="AT811" s="489">
        <v>5</v>
      </c>
      <c r="AU811" s="574"/>
      <c r="AV811" s="574"/>
      <c r="AW811" s="489"/>
      <c r="BH811" s="1299" t="s">
        <v>8470</v>
      </c>
    </row>
    <row r="812" spans="3:60">
      <c r="C812" s="572"/>
      <c r="AS812" s="489" t="s">
        <v>4381</v>
      </c>
      <c r="AT812" s="489">
        <v>5</v>
      </c>
      <c r="AU812" s="574"/>
      <c r="AV812" s="574"/>
      <c r="AW812" s="489"/>
      <c r="BH812" s="1296" t="s">
        <v>9093</v>
      </c>
    </row>
    <row r="813" spans="3:60">
      <c r="C813" s="572"/>
      <c r="AS813" s="489" t="s">
        <v>5978</v>
      </c>
      <c r="AT813" s="489">
        <v>5</v>
      </c>
      <c r="AU813" s="574"/>
      <c r="AV813" s="574"/>
      <c r="AW813" s="489"/>
      <c r="BH813" s="1299" t="s">
        <v>9094</v>
      </c>
    </row>
    <row r="814" spans="3:60">
      <c r="C814" s="572"/>
      <c r="AS814" s="489" t="s">
        <v>5979</v>
      </c>
      <c r="AT814" s="489">
        <v>5</v>
      </c>
      <c r="AU814" s="574"/>
      <c r="AV814" s="574"/>
      <c r="AW814" s="489"/>
      <c r="BH814" s="1296" t="s">
        <v>6162</v>
      </c>
    </row>
    <row r="815" spans="3:60">
      <c r="C815" s="572"/>
      <c r="AS815" s="489" t="s">
        <v>4382</v>
      </c>
      <c r="AT815" s="489">
        <v>5</v>
      </c>
      <c r="AU815" s="574"/>
      <c r="AV815" s="574"/>
      <c r="AW815" s="489"/>
      <c r="BH815" s="1299" t="s">
        <v>8471</v>
      </c>
    </row>
    <row r="816" spans="3:60">
      <c r="C816" s="572"/>
      <c r="AS816" s="489" t="s">
        <v>5980</v>
      </c>
      <c r="AT816" s="489">
        <v>5</v>
      </c>
      <c r="AU816" s="574"/>
      <c r="AV816" s="574"/>
      <c r="AW816" s="489"/>
      <c r="BH816" s="1296" t="s">
        <v>9417</v>
      </c>
    </row>
    <row r="817" spans="3:60">
      <c r="C817" s="572"/>
      <c r="AS817" s="489" t="s">
        <v>5981</v>
      </c>
      <c r="AT817" s="489">
        <v>5</v>
      </c>
      <c r="AU817" s="574"/>
      <c r="AV817" s="574"/>
      <c r="AW817" s="489"/>
      <c r="BH817" s="1299" t="s">
        <v>5813</v>
      </c>
    </row>
    <row r="818" spans="3:60">
      <c r="C818" s="572"/>
      <c r="AS818" s="489" t="s">
        <v>5982</v>
      </c>
      <c r="AT818" s="489">
        <v>5</v>
      </c>
      <c r="AU818" s="574"/>
      <c r="AV818" s="574"/>
      <c r="AW818" s="489"/>
      <c r="BH818" s="1296" t="s">
        <v>5814</v>
      </c>
    </row>
    <row r="819" spans="3:60">
      <c r="C819" s="572"/>
      <c r="AS819" s="489" t="s">
        <v>5983</v>
      </c>
      <c r="AT819" s="489">
        <v>5</v>
      </c>
      <c r="AU819" s="574"/>
      <c r="AV819" s="574"/>
      <c r="AW819" s="489"/>
      <c r="BH819" s="1299" t="s">
        <v>9095</v>
      </c>
    </row>
    <row r="820" spans="3:60">
      <c r="C820" s="572"/>
      <c r="AS820" s="489" t="s">
        <v>5984</v>
      </c>
      <c r="AT820" s="489">
        <v>5</v>
      </c>
      <c r="AU820" s="574"/>
      <c r="AV820" s="574"/>
      <c r="AW820" s="489"/>
      <c r="BH820" s="1296" t="s">
        <v>5454</v>
      </c>
    </row>
    <row r="821" spans="3:60">
      <c r="C821" s="572"/>
      <c r="AS821" s="489" t="s">
        <v>5985</v>
      </c>
      <c r="AT821" s="489">
        <v>5</v>
      </c>
      <c r="AU821" s="574"/>
      <c r="AV821" s="574"/>
      <c r="AW821" s="489"/>
      <c r="BH821" s="1299" t="s">
        <v>8472</v>
      </c>
    </row>
    <row r="822" spans="3:60">
      <c r="C822" s="572"/>
      <c r="AS822" s="489" t="s">
        <v>2684</v>
      </c>
      <c r="AT822" s="489">
        <v>5</v>
      </c>
      <c r="AU822" s="574"/>
      <c r="AV822" s="574"/>
      <c r="AW822" s="489"/>
      <c r="BH822" s="1296" t="s">
        <v>8473</v>
      </c>
    </row>
    <row r="823" spans="3:60">
      <c r="C823" s="572"/>
      <c r="AS823" s="489" t="s">
        <v>2687</v>
      </c>
      <c r="AT823" s="489">
        <v>5</v>
      </c>
      <c r="AU823" s="574"/>
      <c r="AV823" s="574"/>
      <c r="AW823" s="489"/>
      <c r="BH823" s="1299" t="s">
        <v>9418</v>
      </c>
    </row>
    <row r="824" spans="3:60">
      <c r="C824" s="572"/>
      <c r="AS824" s="489" t="s">
        <v>2688</v>
      </c>
      <c r="AT824" s="489">
        <v>5</v>
      </c>
      <c r="AU824" s="574"/>
      <c r="AV824" s="574"/>
      <c r="AW824" s="489"/>
      <c r="BH824" s="1296" t="s">
        <v>9096</v>
      </c>
    </row>
    <row r="825" spans="3:60">
      <c r="C825" s="572"/>
      <c r="AS825" s="489" t="s">
        <v>2689</v>
      </c>
      <c r="AT825" s="489">
        <v>5</v>
      </c>
      <c r="AU825" s="574"/>
      <c r="AV825" s="574"/>
      <c r="AW825" s="489"/>
      <c r="BH825" s="1299" t="s">
        <v>8474</v>
      </c>
    </row>
    <row r="826" spans="3:60">
      <c r="C826" s="572"/>
      <c r="AS826" s="489" t="s">
        <v>2692</v>
      </c>
      <c r="AT826" s="489">
        <v>5</v>
      </c>
      <c r="AU826" s="574"/>
      <c r="AV826" s="574"/>
      <c r="AW826" s="489"/>
      <c r="BH826" s="1296" t="s">
        <v>9097</v>
      </c>
    </row>
    <row r="827" spans="3:60">
      <c r="C827" s="572"/>
      <c r="AS827" s="489" t="s">
        <v>2693</v>
      </c>
      <c r="AT827" s="489">
        <v>5</v>
      </c>
      <c r="AU827" s="574"/>
      <c r="AV827" s="574"/>
      <c r="AW827" s="489"/>
      <c r="BH827" s="1299" t="s">
        <v>5455</v>
      </c>
    </row>
    <row r="828" spans="3:60">
      <c r="C828" s="572"/>
      <c r="AS828" s="489" t="s">
        <v>2694</v>
      </c>
      <c r="AT828" s="489">
        <v>5</v>
      </c>
      <c r="AU828" s="574"/>
      <c r="AV828" s="574"/>
      <c r="AW828" s="489"/>
      <c r="BH828" s="1296" t="s">
        <v>8475</v>
      </c>
    </row>
    <row r="829" spans="3:60">
      <c r="C829" s="572"/>
      <c r="AS829" s="489" t="s">
        <v>2695</v>
      </c>
      <c r="AT829" s="489">
        <v>5</v>
      </c>
      <c r="AU829" s="574"/>
      <c r="AV829" s="574"/>
      <c r="AW829" s="489"/>
      <c r="BH829" s="1299" t="s">
        <v>9419</v>
      </c>
    </row>
    <row r="830" spans="3:60">
      <c r="C830" s="572"/>
      <c r="AS830" s="489" t="s">
        <v>2696</v>
      </c>
      <c r="AT830" s="489">
        <v>5</v>
      </c>
      <c r="AU830" s="574"/>
      <c r="AV830" s="574"/>
      <c r="AW830" s="489"/>
      <c r="BH830" s="1296" t="s">
        <v>5815</v>
      </c>
    </row>
    <row r="831" spans="3:60">
      <c r="C831" s="572"/>
      <c r="AS831" s="489" t="s">
        <v>2697</v>
      </c>
      <c r="AT831" s="489">
        <v>5</v>
      </c>
      <c r="AU831" s="574"/>
      <c r="AV831" s="574"/>
      <c r="AW831" s="489"/>
      <c r="BH831" s="1299" t="s">
        <v>5816</v>
      </c>
    </row>
    <row r="832" spans="3:60">
      <c r="C832" s="572"/>
      <c r="AS832" s="489" t="s">
        <v>2698</v>
      </c>
      <c r="AT832" s="489">
        <v>5</v>
      </c>
      <c r="AU832" s="574"/>
      <c r="AV832" s="574"/>
      <c r="AW832" s="489"/>
      <c r="BH832" s="1296" t="s">
        <v>9420</v>
      </c>
    </row>
    <row r="833" spans="3:60">
      <c r="C833" s="572"/>
      <c r="AS833" s="489" t="s">
        <v>2699</v>
      </c>
      <c r="AT833" s="489">
        <v>5</v>
      </c>
      <c r="AU833" s="574"/>
      <c r="AV833" s="574"/>
      <c r="AW833" s="489"/>
      <c r="BH833" s="1299" t="s">
        <v>9421</v>
      </c>
    </row>
    <row r="834" spans="3:60">
      <c r="C834" s="572"/>
      <c r="AS834" s="489" t="s">
        <v>2700</v>
      </c>
      <c r="AT834" s="489">
        <v>5</v>
      </c>
      <c r="AU834" s="574"/>
      <c r="AV834" s="574"/>
      <c r="AW834" s="489"/>
      <c r="BH834" s="1296" t="s">
        <v>9422</v>
      </c>
    </row>
    <row r="835" spans="3:60">
      <c r="C835" s="572"/>
      <c r="AS835" s="489" t="s">
        <v>2701</v>
      </c>
      <c r="AT835" s="489">
        <v>5</v>
      </c>
      <c r="AU835" s="574"/>
      <c r="AV835" s="574"/>
      <c r="AW835" s="489"/>
      <c r="BH835" s="1299" t="s">
        <v>5456</v>
      </c>
    </row>
    <row r="836" spans="3:60">
      <c r="C836" s="572"/>
      <c r="AS836" s="489" t="s">
        <v>2702</v>
      </c>
      <c r="AT836" s="489">
        <v>5</v>
      </c>
      <c r="AU836" s="574"/>
      <c r="AV836" s="574"/>
      <c r="AW836" s="489"/>
      <c r="BH836" s="1296" t="s">
        <v>9423</v>
      </c>
    </row>
    <row r="837" spans="3:60">
      <c r="C837" s="572"/>
      <c r="AS837" s="489" t="s">
        <v>4076</v>
      </c>
      <c r="AT837" s="489">
        <v>5</v>
      </c>
      <c r="AU837" s="574"/>
      <c r="AV837" s="574"/>
      <c r="AW837" s="489"/>
      <c r="BH837" s="1299" t="s">
        <v>8476</v>
      </c>
    </row>
    <row r="838" spans="3:60">
      <c r="C838" s="572"/>
      <c r="AS838" s="489" t="s">
        <v>4384</v>
      </c>
      <c r="AT838" s="489">
        <v>5</v>
      </c>
      <c r="AU838" s="574"/>
      <c r="AV838" s="574"/>
      <c r="AW838" s="489"/>
      <c r="BH838" s="1296" t="s">
        <v>5817</v>
      </c>
    </row>
    <row r="839" spans="3:60">
      <c r="C839" s="572"/>
      <c r="AS839" s="489" t="s">
        <v>2704</v>
      </c>
      <c r="AT839" s="489">
        <v>5</v>
      </c>
      <c r="AU839" s="574"/>
      <c r="AV839" s="574"/>
      <c r="AW839" s="489"/>
      <c r="BH839" s="1299" t="s">
        <v>5457</v>
      </c>
    </row>
    <row r="840" spans="3:60">
      <c r="C840" s="572"/>
      <c r="AS840" s="489" t="s">
        <v>2705</v>
      </c>
      <c r="AT840" s="489">
        <v>5</v>
      </c>
      <c r="AU840" s="574"/>
      <c r="AV840" s="574"/>
      <c r="AW840" s="489"/>
      <c r="BH840" s="1296" t="s">
        <v>8477</v>
      </c>
    </row>
    <row r="841" spans="3:60">
      <c r="C841" s="572"/>
      <c r="AS841" s="489" t="s">
        <v>2707</v>
      </c>
      <c r="AT841" s="489">
        <v>5</v>
      </c>
      <c r="AU841" s="574"/>
      <c r="AV841" s="574"/>
      <c r="AW841" s="489"/>
      <c r="BH841" s="1299" t="s">
        <v>5818</v>
      </c>
    </row>
    <row r="842" spans="3:60">
      <c r="C842" s="572"/>
      <c r="AS842" s="489" t="s">
        <v>4078</v>
      </c>
      <c r="AT842" s="489">
        <v>5</v>
      </c>
      <c r="AU842" s="574"/>
      <c r="AV842" s="574"/>
      <c r="AW842" s="489"/>
      <c r="BH842" s="1296" t="s">
        <v>5458</v>
      </c>
    </row>
    <row r="843" spans="3:60">
      <c r="C843" s="572"/>
      <c r="AS843" s="489" t="s">
        <v>2708</v>
      </c>
      <c r="AT843" s="489">
        <v>5</v>
      </c>
      <c r="AU843" s="574"/>
      <c r="AV843" s="574"/>
      <c r="AW843" s="489"/>
      <c r="BH843" s="1299" t="s">
        <v>6163</v>
      </c>
    </row>
    <row r="844" spans="3:60">
      <c r="C844" s="572"/>
      <c r="AS844" s="489" t="s">
        <v>4079</v>
      </c>
      <c r="AT844" s="489">
        <v>5</v>
      </c>
      <c r="AU844" s="574"/>
      <c r="AV844" s="574"/>
      <c r="AW844" s="489"/>
      <c r="BH844" s="1296" t="s">
        <v>8478</v>
      </c>
    </row>
    <row r="845" spans="3:60">
      <c r="C845" s="572"/>
      <c r="AS845" s="489" t="s">
        <v>2710</v>
      </c>
      <c r="AT845" s="489">
        <v>5</v>
      </c>
      <c r="AU845" s="574"/>
      <c r="AV845" s="574"/>
      <c r="AW845" s="489"/>
      <c r="BH845" s="1299" t="s">
        <v>9098</v>
      </c>
    </row>
    <row r="846" spans="3:60">
      <c r="C846" s="572"/>
      <c r="AS846" s="489" t="s">
        <v>2711</v>
      </c>
      <c r="AT846" s="489">
        <v>5</v>
      </c>
      <c r="AU846" s="574"/>
      <c r="AV846" s="574"/>
      <c r="AW846" s="489"/>
      <c r="BH846" s="1296" t="s">
        <v>5819</v>
      </c>
    </row>
    <row r="847" spans="3:60">
      <c r="C847" s="572"/>
      <c r="AS847" s="489" t="s">
        <v>5986</v>
      </c>
      <c r="AT847" s="489">
        <v>5</v>
      </c>
      <c r="AU847" s="574"/>
      <c r="AV847" s="574"/>
      <c r="AW847" s="489"/>
      <c r="BH847" s="1299" t="s">
        <v>5820</v>
      </c>
    </row>
    <row r="848" spans="3:60">
      <c r="C848" s="572"/>
      <c r="AS848" s="489" t="s">
        <v>2712</v>
      </c>
      <c r="AT848" s="489">
        <v>5</v>
      </c>
      <c r="AU848" s="574"/>
      <c r="AV848" s="574"/>
      <c r="AW848" s="489"/>
      <c r="BH848" s="1296" t="s">
        <v>5459</v>
      </c>
    </row>
    <row r="849" spans="3:60">
      <c r="C849" s="572"/>
      <c r="AS849" s="489" t="s">
        <v>2714</v>
      </c>
      <c r="AT849" s="489">
        <v>5</v>
      </c>
      <c r="AU849" s="574"/>
      <c r="AV849" s="574"/>
      <c r="AW849" s="489"/>
      <c r="BH849" s="1299" t="s">
        <v>5821</v>
      </c>
    </row>
    <row r="850" spans="3:60">
      <c r="C850" s="572"/>
      <c r="AS850" s="489" t="s">
        <v>2715</v>
      </c>
      <c r="AT850" s="489">
        <v>5</v>
      </c>
      <c r="AU850" s="574"/>
      <c r="AV850" s="574"/>
      <c r="AW850" s="489"/>
      <c r="BH850" s="1296" t="s">
        <v>5822</v>
      </c>
    </row>
    <row r="851" spans="3:60">
      <c r="C851" s="572"/>
      <c r="AS851" s="489" t="s">
        <v>2718</v>
      </c>
      <c r="AT851" s="489">
        <v>5</v>
      </c>
      <c r="AU851" s="574"/>
      <c r="AV851" s="574"/>
      <c r="AW851" s="489"/>
      <c r="BH851" s="1299" t="s">
        <v>9099</v>
      </c>
    </row>
    <row r="852" spans="3:60">
      <c r="C852" s="572"/>
      <c r="AS852" s="489" t="s">
        <v>2719</v>
      </c>
      <c r="AT852" s="489">
        <v>5</v>
      </c>
      <c r="AU852" s="574"/>
      <c r="AV852" s="574"/>
      <c r="AW852" s="489"/>
      <c r="BH852" s="1296" t="s">
        <v>9424</v>
      </c>
    </row>
    <row r="853" spans="3:60">
      <c r="C853" s="572"/>
      <c r="AS853" s="489" t="s">
        <v>2721</v>
      </c>
      <c r="AT853" s="489">
        <v>5</v>
      </c>
      <c r="AU853" s="574"/>
      <c r="AV853" s="574"/>
      <c r="AW853" s="489"/>
      <c r="BH853" s="1299" t="s">
        <v>5823</v>
      </c>
    </row>
    <row r="854" spans="3:60">
      <c r="C854" s="572"/>
      <c r="AS854" s="489" t="s">
        <v>2722</v>
      </c>
      <c r="AT854" s="489">
        <v>5</v>
      </c>
      <c r="AU854" s="574"/>
      <c r="AV854" s="574"/>
      <c r="AW854" s="489"/>
      <c r="BH854" s="1296" t="s">
        <v>6164</v>
      </c>
    </row>
    <row r="855" spans="3:60">
      <c r="C855" s="572"/>
      <c r="AS855" s="489" t="s">
        <v>4386</v>
      </c>
      <c r="AT855" s="489">
        <v>5</v>
      </c>
      <c r="AU855" s="574"/>
      <c r="AV855" s="574"/>
      <c r="AW855" s="489"/>
      <c r="BH855" s="1299" t="s">
        <v>107</v>
      </c>
    </row>
    <row r="856" spans="3:60">
      <c r="C856" s="572"/>
      <c r="AS856" s="489" t="s">
        <v>2723</v>
      </c>
      <c r="AT856" s="489">
        <v>5</v>
      </c>
      <c r="AU856" s="574"/>
      <c r="AV856" s="574"/>
      <c r="AW856" s="489"/>
      <c r="BH856" s="1296" t="s">
        <v>5824</v>
      </c>
    </row>
    <row r="857" spans="3:60">
      <c r="C857" s="572"/>
      <c r="AS857" s="489" t="s">
        <v>5987</v>
      </c>
      <c r="AT857" s="489">
        <v>5</v>
      </c>
      <c r="AU857" s="574"/>
      <c r="AV857" s="574"/>
      <c r="AW857" s="489"/>
      <c r="BH857" s="1299" t="s">
        <v>5460</v>
      </c>
    </row>
    <row r="858" spans="3:60">
      <c r="C858" s="572"/>
      <c r="AS858" s="489" t="s">
        <v>2724</v>
      </c>
      <c r="AT858" s="489">
        <v>5</v>
      </c>
      <c r="AU858" s="574"/>
      <c r="AV858" s="574"/>
      <c r="AW858" s="489"/>
      <c r="BH858" s="1296" t="s">
        <v>6165</v>
      </c>
    </row>
    <row r="859" spans="3:60">
      <c r="C859" s="572"/>
      <c r="AS859" s="489" t="s">
        <v>2725</v>
      </c>
      <c r="AT859" s="489">
        <v>5</v>
      </c>
      <c r="AU859" s="574"/>
      <c r="AV859" s="574"/>
      <c r="AW859" s="489"/>
      <c r="BH859" s="1299" t="s">
        <v>5825</v>
      </c>
    </row>
    <row r="860" spans="3:60">
      <c r="C860" s="572"/>
      <c r="AS860" s="489" t="s">
        <v>4388</v>
      </c>
      <c r="AT860" s="489">
        <v>5</v>
      </c>
      <c r="AU860" s="574"/>
      <c r="AV860" s="574"/>
      <c r="AW860" s="489"/>
      <c r="BH860" s="1296" t="s">
        <v>5826</v>
      </c>
    </row>
    <row r="861" spans="3:60">
      <c r="C861" s="572"/>
      <c r="AS861" s="489" t="s">
        <v>2727</v>
      </c>
      <c r="AT861" s="489">
        <v>5</v>
      </c>
      <c r="AU861" s="574"/>
      <c r="AV861" s="574"/>
      <c r="AW861" s="489"/>
      <c r="BH861" s="1299" t="s">
        <v>5827</v>
      </c>
    </row>
    <row r="862" spans="3:60">
      <c r="C862" s="572"/>
      <c r="AS862" s="489" t="s">
        <v>4389</v>
      </c>
      <c r="AT862" s="489">
        <v>5</v>
      </c>
      <c r="AU862" s="574"/>
      <c r="AV862" s="574"/>
      <c r="AW862" s="489"/>
      <c r="BH862" s="1296" t="s">
        <v>5828</v>
      </c>
    </row>
    <row r="863" spans="3:60">
      <c r="C863" s="572"/>
      <c r="AS863" s="489" t="s">
        <v>2731</v>
      </c>
      <c r="AT863" s="489">
        <v>5</v>
      </c>
      <c r="AU863" s="574"/>
      <c r="AV863" s="574"/>
      <c r="AW863" s="489"/>
      <c r="BH863" s="1299" t="s">
        <v>5829</v>
      </c>
    </row>
    <row r="864" spans="3:60">
      <c r="C864" s="572"/>
      <c r="AS864" s="489" t="s">
        <v>2732</v>
      </c>
      <c r="AT864" s="489">
        <v>5</v>
      </c>
      <c r="AU864" s="574"/>
      <c r="AV864" s="574"/>
      <c r="AW864" s="489"/>
      <c r="BH864" s="1296" t="s">
        <v>5830</v>
      </c>
    </row>
    <row r="865" spans="3:60">
      <c r="C865" s="572"/>
      <c r="AS865" s="489" t="s">
        <v>2733</v>
      </c>
      <c r="AT865" s="489">
        <v>5</v>
      </c>
      <c r="AU865" s="574"/>
      <c r="AV865" s="574"/>
      <c r="AW865" s="489"/>
      <c r="BH865" s="1299" t="s">
        <v>8298</v>
      </c>
    </row>
    <row r="866" spans="3:60">
      <c r="C866" s="572"/>
      <c r="AS866" s="489" t="s">
        <v>4080</v>
      </c>
      <c r="AT866" s="489">
        <v>5</v>
      </c>
      <c r="AU866" s="574"/>
      <c r="AV866" s="574"/>
      <c r="AW866" s="489"/>
      <c r="BH866" s="1296" t="s">
        <v>5461</v>
      </c>
    </row>
    <row r="867" spans="3:60">
      <c r="C867" s="572"/>
      <c r="AS867" s="489" t="s">
        <v>2734</v>
      </c>
      <c r="AT867" s="489">
        <v>5</v>
      </c>
      <c r="AU867" s="574"/>
      <c r="AV867" s="574"/>
      <c r="AW867" s="489"/>
      <c r="BH867" s="1299" t="s">
        <v>9100</v>
      </c>
    </row>
    <row r="868" spans="3:60">
      <c r="C868" s="572"/>
      <c r="AS868" s="489" t="s">
        <v>2736</v>
      </c>
      <c r="AT868" s="489">
        <v>5</v>
      </c>
      <c r="AU868" s="574"/>
      <c r="AV868" s="574"/>
      <c r="AW868" s="489"/>
      <c r="BH868" s="1296" t="s">
        <v>5831</v>
      </c>
    </row>
    <row r="869" spans="3:60">
      <c r="C869" s="572"/>
      <c r="AS869" s="489" t="s">
        <v>2738</v>
      </c>
      <c r="AT869" s="489">
        <v>5</v>
      </c>
      <c r="AU869" s="574"/>
      <c r="AV869" s="574"/>
      <c r="AW869" s="489"/>
      <c r="BH869" s="1299" t="s">
        <v>5832</v>
      </c>
    </row>
    <row r="870" spans="3:60">
      <c r="C870" s="572"/>
      <c r="AS870" s="489" t="s">
        <v>2739</v>
      </c>
      <c r="AT870" s="489">
        <v>5</v>
      </c>
      <c r="AU870" s="574"/>
      <c r="AV870" s="574"/>
      <c r="AW870" s="489"/>
      <c r="BH870" s="1296" t="s">
        <v>5833</v>
      </c>
    </row>
    <row r="871" spans="3:60">
      <c r="C871" s="572"/>
      <c r="AS871" s="489" t="s">
        <v>4391</v>
      </c>
      <c r="AT871" s="489">
        <v>5</v>
      </c>
      <c r="AU871" s="574"/>
      <c r="AV871" s="574"/>
      <c r="AW871" s="489"/>
      <c r="BH871" s="1299" t="s">
        <v>5462</v>
      </c>
    </row>
    <row r="872" spans="3:60">
      <c r="C872" s="572"/>
      <c r="AS872" s="489" t="s">
        <v>5988</v>
      </c>
      <c r="AT872" s="489">
        <v>5</v>
      </c>
      <c r="AU872" s="574"/>
      <c r="AV872" s="574"/>
      <c r="AW872" s="489"/>
      <c r="BH872" s="1296" t="s">
        <v>5834</v>
      </c>
    </row>
    <row r="873" spans="3:60">
      <c r="C873" s="572"/>
      <c r="AS873" s="489" t="s">
        <v>2744</v>
      </c>
      <c r="AT873" s="489">
        <v>5</v>
      </c>
      <c r="AU873" s="574"/>
      <c r="AV873" s="574"/>
      <c r="AW873" s="489"/>
      <c r="BH873" s="1299" t="s">
        <v>5835</v>
      </c>
    </row>
    <row r="874" spans="3:60">
      <c r="C874" s="572"/>
      <c r="AS874" s="489" t="s">
        <v>2745</v>
      </c>
      <c r="AT874" s="489">
        <v>5</v>
      </c>
      <c r="AU874" s="574"/>
      <c r="AV874" s="574"/>
      <c r="AW874" s="489"/>
      <c r="BH874" s="1296" t="s">
        <v>5836</v>
      </c>
    </row>
    <row r="875" spans="3:60">
      <c r="C875" s="572"/>
      <c r="AS875" s="489" t="s">
        <v>2746</v>
      </c>
      <c r="AT875" s="489">
        <v>5</v>
      </c>
      <c r="AU875" s="574"/>
      <c r="AV875" s="574"/>
      <c r="AW875" s="489"/>
      <c r="BH875" s="1299" t="s">
        <v>5463</v>
      </c>
    </row>
    <row r="876" spans="3:60">
      <c r="C876" s="572"/>
      <c r="AS876" s="489" t="s">
        <v>4081</v>
      </c>
      <c r="AT876" s="489">
        <v>5</v>
      </c>
      <c r="AU876" s="574"/>
      <c r="AV876" s="574"/>
      <c r="AW876" s="489"/>
      <c r="BH876" s="1296" t="s">
        <v>9101</v>
      </c>
    </row>
    <row r="877" spans="3:60">
      <c r="C877" s="572"/>
      <c r="AS877" s="489" t="s">
        <v>2747</v>
      </c>
      <c r="AT877" s="489">
        <v>5</v>
      </c>
      <c r="AU877" s="574"/>
      <c r="AV877" s="574"/>
      <c r="AW877" s="489"/>
      <c r="BH877" s="1299" t="s">
        <v>9425</v>
      </c>
    </row>
    <row r="878" spans="3:60">
      <c r="C878" s="572"/>
      <c r="AS878" s="489" t="s">
        <v>5989</v>
      </c>
      <c r="AT878" s="489">
        <v>5</v>
      </c>
      <c r="AU878" s="574"/>
      <c r="AV878" s="574"/>
      <c r="AW878" s="489"/>
      <c r="BH878" s="1296" t="s">
        <v>9102</v>
      </c>
    </row>
    <row r="879" spans="3:60">
      <c r="C879" s="572"/>
      <c r="AS879" s="489" t="s">
        <v>2749</v>
      </c>
      <c r="AT879" s="489">
        <v>5</v>
      </c>
      <c r="AU879" s="574"/>
      <c r="AV879" s="574"/>
      <c r="AW879" s="489"/>
      <c r="BH879" s="1299" t="s">
        <v>5837</v>
      </c>
    </row>
    <row r="880" spans="3:60">
      <c r="C880" s="572"/>
      <c r="AS880" s="489" t="s">
        <v>4082</v>
      </c>
      <c r="AT880" s="489">
        <v>5</v>
      </c>
      <c r="AU880" s="574"/>
      <c r="AV880" s="574"/>
      <c r="AW880" s="489"/>
      <c r="BH880" s="1296" t="s">
        <v>5838</v>
      </c>
    </row>
    <row r="881" spans="3:60">
      <c r="C881" s="572"/>
      <c r="AS881" s="489" t="s">
        <v>2750</v>
      </c>
      <c r="AT881" s="489">
        <v>5</v>
      </c>
      <c r="AU881" s="574"/>
      <c r="AV881" s="574"/>
      <c r="AW881" s="489"/>
      <c r="BH881" s="1299" t="s">
        <v>5839</v>
      </c>
    </row>
    <row r="882" spans="3:60">
      <c r="C882" s="572"/>
      <c r="AS882" s="489" t="s">
        <v>2751</v>
      </c>
      <c r="AT882" s="489">
        <v>5</v>
      </c>
      <c r="AU882" s="574"/>
      <c r="AV882" s="574"/>
      <c r="AW882" s="489"/>
      <c r="BH882" s="1296" t="s">
        <v>5840</v>
      </c>
    </row>
    <row r="883" spans="3:60">
      <c r="C883" s="572"/>
      <c r="AS883" s="489" t="s">
        <v>4392</v>
      </c>
      <c r="AT883" s="489">
        <v>5</v>
      </c>
      <c r="AU883" s="574"/>
      <c r="AV883" s="574"/>
      <c r="AW883" s="489"/>
      <c r="BH883" s="1299" t="s">
        <v>5464</v>
      </c>
    </row>
    <row r="884" spans="3:60">
      <c r="C884" s="572"/>
      <c r="AS884" s="489" t="s">
        <v>4083</v>
      </c>
      <c r="AT884" s="489">
        <v>5</v>
      </c>
      <c r="AU884" s="574"/>
      <c r="AV884" s="574"/>
      <c r="AW884" s="489"/>
      <c r="BH884" s="1296" t="s">
        <v>5841</v>
      </c>
    </row>
    <row r="885" spans="3:60">
      <c r="C885" s="572"/>
      <c r="AS885" s="489" t="s">
        <v>2752</v>
      </c>
      <c r="AT885" s="489">
        <v>5</v>
      </c>
      <c r="AU885" s="574"/>
      <c r="AV885" s="574"/>
      <c r="AW885" s="489"/>
      <c r="BH885" s="1299" t="s">
        <v>8479</v>
      </c>
    </row>
    <row r="886" spans="3:60">
      <c r="C886" s="572"/>
      <c r="AS886" s="489" t="s">
        <v>2753</v>
      </c>
      <c r="AT886" s="489">
        <v>5</v>
      </c>
      <c r="AU886" s="574"/>
      <c r="AV886" s="574"/>
      <c r="AW886" s="489"/>
      <c r="BH886" s="1296" t="s">
        <v>8248</v>
      </c>
    </row>
    <row r="887" spans="3:60">
      <c r="C887" s="572"/>
      <c r="AS887" s="489" t="s">
        <v>2754</v>
      </c>
      <c r="AT887" s="489">
        <v>5</v>
      </c>
      <c r="AU887" s="574"/>
      <c r="AV887" s="574"/>
      <c r="AW887" s="489"/>
      <c r="BH887" s="1299" t="s">
        <v>5465</v>
      </c>
    </row>
    <row r="888" spans="3:60">
      <c r="C888" s="572"/>
      <c r="AS888" s="489" t="s">
        <v>4084</v>
      </c>
      <c r="AT888" s="489">
        <v>5</v>
      </c>
      <c r="AU888" s="574"/>
      <c r="AV888" s="574"/>
      <c r="AW888" s="489"/>
      <c r="BH888" s="1296" t="s">
        <v>5842</v>
      </c>
    </row>
    <row r="889" spans="3:60">
      <c r="C889" s="572"/>
      <c r="AS889" s="489" t="s">
        <v>4085</v>
      </c>
      <c r="AT889" s="489">
        <v>5</v>
      </c>
      <c r="AU889" s="574"/>
      <c r="AV889" s="574"/>
      <c r="AW889" s="489"/>
      <c r="BH889" s="1299" t="s">
        <v>5843</v>
      </c>
    </row>
    <row r="890" spans="3:60">
      <c r="C890" s="572"/>
      <c r="AS890" s="489" t="s">
        <v>4393</v>
      </c>
      <c r="AT890" s="489">
        <v>5</v>
      </c>
      <c r="AU890" s="574"/>
      <c r="AV890" s="574"/>
      <c r="AW890" s="489"/>
      <c r="BH890" s="1296" t="s">
        <v>9426</v>
      </c>
    </row>
    <row r="891" spans="3:60">
      <c r="C891" s="572"/>
      <c r="AS891" s="489" t="s">
        <v>2755</v>
      </c>
      <c r="AT891" s="489">
        <v>5</v>
      </c>
      <c r="AU891" s="574"/>
      <c r="AV891" s="574"/>
      <c r="AW891" s="489"/>
      <c r="BH891" s="1299" t="s">
        <v>9103</v>
      </c>
    </row>
    <row r="892" spans="3:60">
      <c r="C892" s="572"/>
      <c r="AS892" s="489" t="s">
        <v>4394</v>
      </c>
      <c r="AT892" s="489">
        <v>5</v>
      </c>
      <c r="AU892" s="574"/>
      <c r="AV892" s="574"/>
      <c r="AW892" s="489"/>
      <c r="BH892" s="1296" t="s">
        <v>9104</v>
      </c>
    </row>
    <row r="893" spans="3:60">
      <c r="C893" s="572"/>
      <c r="AS893" s="489" t="s">
        <v>2756</v>
      </c>
      <c r="AT893" s="489">
        <v>5</v>
      </c>
      <c r="AU893" s="574"/>
      <c r="AV893" s="574"/>
      <c r="AW893" s="489"/>
      <c r="BH893" s="1299" t="s">
        <v>5844</v>
      </c>
    </row>
    <row r="894" spans="3:60">
      <c r="C894" s="572"/>
      <c r="AS894" s="489" t="s">
        <v>2757</v>
      </c>
      <c r="AT894" s="489">
        <v>5</v>
      </c>
      <c r="AU894" s="574"/>
      <c r="AV894" s="574"/>
      <c r="AW894" s="489"/>
      <c r="BH894" s="1296" t="s">
        <v>9427</v>
      </c>
    </row>
    <row r="895" spans="3:60">
      <c r="C895" s="572"/>
      <c r="AS895" s="489" t="s">
        <v>2758</v>
      </c>
      <c r="AT895" s="489">
        <v>5</v>
      </c>
      <c r="AU895" s="574"/>
      <c r="AV895" s="574"/>
      <c r="AW895" s="489"/>
      <c r="BH895" s="1299" t="s">
        <v>9428</v>
      </c>
    </row>
    <row r="896" spans="3:60">
      <c r="C896" s="572"/>
      <c r="AS896" s="489" t="s">
        <v>2759</v>
      </c>
      <c r="AT896" s="489">
        <v>5</v>
      </c>
      <c r="AU896" s="574"/>
      <c r="AV896" s="574"/>
      <c r="AW896" s="489"/>
      <c r="BH896" s="1296" t="s">
        <v>6166</v>
      </c>
    </row>
    <row r="897" spans="3:60">
      <c r="C897" s="572"/>
      <c r="AS897" s="489" t="s">
        <v>2761</v>
      </c>
      <c r="AT897" s="489">
        <v>5</v>
      </c>
      <c r="AU897" s="574"/>
      <c r="AV897" s="574"/>
      <c r="AW897" s="489"/>
      <c r="BH897" s="1299" t="s">
        <v>5845</v>
      </c>
    </row>
    <row r="898" spans="3:60">
      <c r="C898" s="572"/>
      <c r="AS898" s="489" t="s">
        <v>2762</v>
      </c>
      <c r="AT898" s="489">
        <v>5</v>
      </c>
      <c r="AU898" s="574"/>
      <c r="AV898" s="574"/>
      <c r="AW898" s="489"/>
      <c r="BH898" s="1296" t="s">
        <v>5846</v>
      </c>
    </row>
    <row r="899" spans="3:60">
      <c r="C899" s="572"/>
      <c r="AS899" s="489" t="s">
        <v>2763</v>
      </c>
      <c r="AT899" s="489">
        <v>5</v>
      </c>
      <c r="AU899" s="574"/>
      <c r="AV899" s="574"/>
      <c r="AW899" s="489"/>
      <c r="BH899" s="1299" t="s">
        <v>5847</v>
      </c>
    </row>
    <row r="900" spans="3:60">
      <c r="C900" s="572"/>
      <c r="AS900" s="489" t="s">
        <v>2764</v>
      </c>
      <c r="AT900" s="489">
        <v>5</v>
      </c>
      <c r="AU900" s="574"/>
      <c r="AV900" s="574"/>
      <c r="AW900" s="489"/>
      <c r="BH900" s="1296" t="s">
        <v>5848</v>
      </c>
    </row>
    <row r="901" spans="3:60">
      <c r="C901" s="572"/>
      <c r="AS901" s="489" t="s">
        <v>2765</v>
      </c>
      <c r="AT901" s="489">
        <v>5</v>
      </c>
      <c r="AU901" s="574"/>
      <c r="AV901" s="574"/>
      <c r="AW901" s="489"/>
      <c r="BH901" s="1299" t="s">
        <v>5466</v>
      </c>
    </row>
    <row r="902" spans="3:60">
      <c r="C902" s="572"/>
      <c r="AS902" s="489" t="s">
        <v>2766</v>
      </c>
      <c r="AT902" s="489">
        <v>5</v>
      </c>
      <c r="AU902" s="574"/>
      <c r="AV902" s="574"/>
      <c r="AW902" s="489"/>
      <c r="BH902" s="1296" t="s">
        <v>9429</v>
      </c>
    </row>
    <row r="903" spans="3:60">
      <c r="C903" s="572"/>
      <c r="AS903" s="489" t="s">
        <v>2767</v>
      </c>
      <c r="AT903" s="489">
        <v>5</v>
      </c>
      <c r="AU903" s="574"/>
      <c r="AV903" s="574"/>
      <c r="AW903" s="489"/>
      <c r="BH903" s="1299" t="s">
        <v>5849</v>
      </c>
    </row>
    <row r="904" spans="3:60">
      <c r="C904" s="572"/>
      <c r="AS904" s="489" t="s">
        <v>2768</v>
      </c>
      <c r="AT904" s="489">
        <v>5</v>
      </c>
      <c r="AU904" s="574"/>
      <c r="AV904" s="574"/>
      <c r="AW904" s="489"/>
      <c r="BH904" s="1296" t="s">
        <v>9430</v>
      </c>
    </row>
    <row r="905" spans="3:60">
      <c r="C905" s="572"/>
      <c r="AS905" s="489" t="s">
        <v>2769</v>
      </c>
      <c r="AT905" s="489">
        <v>5</v>
      </c>
      <c r="AU905" s="574"/>
      <c r="AV905" s="574"/>
      <c r="AW905" s="489"/>
      <c r="BH905" s="1299" t="s">
        <v>5850</v>
      </c>
    </row>
    <row r="906" spans="3:60">
      <c r="C906" s="572"/>
      <c r="AS906" s="489" t="s">
        <v>2771</v>
      </c>
      <c r="AT906" s="489">
        <v>5</v>
      </c>
      <c r="AU906" s="574"/>
      <c r="AV906" s="574"/>
      <c r="AW906" s="489"/>
      <c r="BH906" s="1296" t="s">
        <v>5851</v>
      </c>
    </row>
    <row r="907" spans="3:60">
      <c r="C907" s="572"/>
      <c r="AS907" s="489" t="s">
        <v>2772</v>
      </c>
      <c r="AT907" s="489">
        <v>5</v>
      </c>
      <c r="AU907" s="574"/>
      <c r="AV907" s="574"/>
      <c r="AW907" s="489"/>
      <c r="BH907" s="1299" t="s">
        <v>8480</v>
      </c>
    </row>
    <row r="908" spans="3:60">
      <c r="C908" s="572"/>
      <c r="AS908" s="489" t="s">
        <v>2773</v>
      </c>
      <c r="AT908" s="489">
        <v>5</v>
      </c>
      <c r="AU908" s="574"/>
      <c r="AV908" s="574"/>
      <c r="AW908" s="489"/>
      <c r="BH908" s="1296" t="s">
        <v>5852</v>
      </c>
    </row>
    <row r="909" spans="3:60">
      <c r="C909" s="572"/>
      <c r="AS909" s="489" t="s">
        <v>2774</v>
      </c>
      <c r="AT909" s="489">
        <v>5</v>
      </c>
      <c r="AU909" s="574"/>
      <c r="AV909" s="574"/>
      <c r="AW909" s="489"/>
      <c r="BH909" s="1299" t="s">
        <v>5853</v>
      </c>
    </row>
    <row r="910" spans="3:60">
      <c r="C910" s="572"/>
      <c r="AS910" s="489" t="s">
        <v>2775</v>
      </c>
      <c r="AT910" s="489">
        <v>5</v>
      </c>
      <c r="AU910" s="574"/>
      <c r="AV910" s="574"/>
      <c r="AW910" s="489"/>
      <c r="BH910" s="1296" t="s">
        <v>5854</v>
      </c>
    </row>
    <row r="911" spans="3:60">
      <c r="C911" s="572"/>
      <c r="AS911" s="489" t="s">
        <v>2776</v>
      </c>
      <c r="AT911" s="489">
        <v>5</v>
      </c>
      <c r="AU911" s="574"/>
      <c r="AV911" s="574"/>
      <c r="AW911" s="489"/>
      <c r="BH911" s="1299" t="s">
        <v>5855</v>
      </c>
    </row>
    <row r="912" spans="3:60">
      <c r="C912" s="572"/>
      <c r="AS912" s="489" t="s">
        <v>2778</v>
      </c>
      <c r="AT912" s="489">
        <v>5</v>
      </c>
      <c r="AU912" s="574"/>
      <c r="AV912" s="574"/>
      <c r="AW912" s="489"/>
      <c r="BH912" s="1296" t="s">
        <v>9431</v>
      </c>
    </row>
    <row r="913" spans="3:60">
      <c r="C913" s="572"/>
      <c r="AS913" s="489" t="s">
        <v>2780</v>
      </c>
      <c r="AT913" s="489">
        <v>5</v>
      </c>
      <c r="AU913" s="574"/>
      <c r="AV913" s="574"/>
      <c r="AW913" s="489"/>
      <c r="BH913" s="1299" t="s">
        <v>5467</v>
      </c>
    </row>
    <row r="914" spans="3:60">
      <c r="C914" s="572"/>
      <c r="AS914" s="489" t="s">
        <v>2781</v>
      </c>
      <c r="AT914" s="489">
        <v>5</v>
      </c>
      <c r="AU914" s="574"/>
      <c r="AV914" s="574"/>
      <c r="AW914" s="489"/>
      <c r="BH914" s="1296" t="s">
        <v>1462</v>
      </c>
    </row>
    <row r="915" spans="3:60">
      <c r="C915" s="572"/>
      <c r="AS915" s="489" t="s">
        <v>2783</v>
      </c>
      <c r="AT915" s="489">
        <v>5</v>
      </c>
      <c r="AU915" s="574"/>
      <c r="AV915" s="574"/>
      <c r="AW915" s="489"/>
      <c r="BH915" s="1299" t="s">
        <v>9432</v>
      </c>
    </row>
    <row r="916" spans="3:60">
      <c r="C916" s="572"/>
      <c r="AS916" s="489" t="s">
        <v>5990</v>
      </c>
      <c r="AT916" s="489">
        <v>5</v>
      </c>
      <c r="AU916" s="574"/>
      <c r="AV916" s="574"/>
      <c r="AW916" s="489"/>
      <c r="BH916" s="1296" t="s">
        <v>5856</v>
      </c>
    </row>
    <row r="917" spans="3:60">
      <c r="C917" s="572"/>
      <c r="AS917" s="489" t="s">
        <v>4397</v>
      </c>
      <c r="AT917" s="489">
        <v>5</v>
      </c>
      <c r="AU917" s="574"/>
      <c r="AV917" s="574"/>
      <c r="AW917" s="489"/>
      <c r="BH917" s="1299" t="s">
        <v>5857</v>
      </c>
    </row>
    <row r="918" spans="3:60">
      <c r="C918" s="572"/>
      <c r="AS918" s="489" t="s">
        <v>5991</v>
      </c>
      <c r="AT918" s="489">
        <v>5</v>
      </c>
      <c r="AU918" s="574"/>
      <c r="AV918" s="574"/>
      <c r="AW918" s="489"/>
      <c r="BH918" s="1296" t="s">
        <v>5858</v>
      </c>
    </row>
    <row r="919" spans="3:60">
      <c r="C919" s="572"/>
      <c r="AS919" s="489" t="s">
        <v>2784</v>
      </c>
      <c r="AT919" s="489">
        <v>5</v>
      </c>
      <c r="AU919" s="574"/>
      <c r="AV919" s="574"/>
      <c r="AW919" s="489"/>
      <c r="BH919" s="1299" t="s">
        <v>8481</v>
      </c>
    </row>
    <row r="920" spans="3:60">
      <c r="C920" s="572"/>
      <c r="AS920" s="489" t="s">
        <v>4086</v>
      </c>
      <c r="AT920" s="489">
        <v>5</v>
      </c>
      <c r="AU920" s="574"/>
      <c r="AV920" s="574"/>
      <c r="AW920" s="489"/>
      <c r="BH920" s="1296" t="s">
        <v>8482</v>
      </c>
    </row>
    <row r="921" spans="3:60">
      <c r="C921" s="572"/>
      <c r="AS921" s="489" t="s">
        <v>4087</v>
      </c>
      <c r="AT921" s="489">
        <v>5</v>
      </c>
      <c r="AU921" s="574"/>
      <c r="AV921" s="574"/>
      <c r="AW921" s="489"/>
      <c r="BH921" s="1299" t="s">
        <v>491</v>
      </c>
    </row>
    <row r="922" spans="3:60">
      <c r="C922" s="572"/>
      <c r="AS922" s="489" t="s">
        <v>4088</v>
      </c>
      <c r="AT922" s="489">
        <v>5</v>
      </c>
      <c r="AU922" s="574"/>
      <c r="AV922" s="574"/>
      <c r="AW922" s="489"/>
      <c r="BH922" s="1296" t="s">
        <v>5468</v>
      </c>
    </row>
    <row r="923" spans="3:60">
      <c r="C923" s="572"/>
      <c r="AS923" s="489" t="s">
        <v>4089</v>
      </c>
      <c r="AT923" s="489">
        <v>5</v>
      </c>
      <c r="AU923" s="574"/>
      <c r="AV923" s="574"/>
      <c r="AW923" s="489"/>
      <c r="BH923" s="1299" t="s">
        <v>5859</v>
      </c>
    </row>
    <row r="924" spans="3:60">
      <c r="C924" s="572"/>
      <c r="AS924" s="489" t="s">
        <v>4090</v>
      </c>
      <c r="AT924" s="489">
        <v>5</v>
      </c>
      <c r="AU924" s="574"/>
      <c r="AV924" s="574"/>
      <c r="AW924" s="489"/>
      <c r="BH924" s="1296" t="s">
        <v>5860</v>
      </c>
    </row>
    <row r="925" spans="3:60">
      <c r="C925" s="572"/>
      <c r="AS925" s="489" t="s">
        <v>4398</v>
      </c>
      <c r="AT925" s="489">
        <v>5</v>
      </c>
      <c r="AU925" s="574"/>
      <c r="AV925" s="574"/>
      <c r="AW925" s="489"/>
      <c r="BH925" s="1299" t="s">
        <v>9105</v>
      </c>
    </row>
    <row r="926" spans="3:60">
      <c r="C926" s="572"/>
      <c r="AS926" s="489" t="s">
        <v>4399</v>
      </c>
      <c r="AT926" s="489">
        <v>5</v>
      </c>
      <c r="AU926" s="574"/>
      <c r="AV926" s="574"/>
      <c r="AW926" s="489"/>
      <c r="BH926" s="1296" t="s">
        <v>9433</v>
      </c>
    </row>
    <row r="927" spans="3:60">
      <c r="C927" s="572"/>
      <c r="AS927" s="489" t="s">
        <v>4400</v>
      </c>
      <c r="AT927" s="489">
        <v>5</v>
      </c>
      <c r="AU927" s="574"/>
      <c r="AV927" s="574"/>
      <c r="AW927" s="489"/>
      <c r="BH927" s="1299" t="s">
        <v>9106</v>
      </c>
    </row>
    <row r="928" spans="3:60">
      <c r="C928" s="572"/>
      <c r="AS928" s="489" t="s">
        <v>4402</v>
      </c>
      <c r="AT928" s="489">
        <v>5</v>
      </c>
      <c r="AU928" s="574"/>
      <c r="AV928" s="574"/>
      <c r="AW928" s="489"/>
      <c r="BH928" s="1296" t="s">
        <v>5469</v>
      </c>
    </row>
    <row r="929" spans="3:60">
      <c r="C929" s="572"/>
      <c r="AS929" s="489" t="s">
        <v>4403</v>
      </c>
      <c r="AT929" s="489">
        <v>5</v>
      </c>
      <c r="AU929" s="574"/>
      <c r="AV929" s="574"/>
      <c r="AW929" s="489"/>
      <c r="BH929" s="1299" t="s">
        <v>5861</v>
      </c>
    </row>
    <row r="930" spans="3:60">
      <c r="C930" s="572"/>
      <c r="AS930" s="489" t="s">
        <v>5992</v>
      </c>
      <c r="AT930" s="489">
        <v>5</v>
      </c>
      <c r="AU930" s="574"/>
      <c r="AV930" s="574"/>
      <c r="AW930" s="489"/>
      <c r="BH930" s="1296" t="s">
        <v>5862</v>
      </c>
    </row>
    <row r="931" spans="3:60">
      <c r="C931" s="572"/>
      <c r="AS931" s="489" t="s">
        <v>4404</v>
      </c>
      <c r="AT931" s="489">
        <v>5</v>
      </c>
      <c r="AU931" s="574"/>
      <c r="AV931" s="574"/>
      <c r="AW931" s="489"/>
      <c r="BH931" s="1299" t="s">
        <v>5863</v>
      </c>
    </row>
    <row r="932" spans="3:60">
      <c r="C932" s="572"/>
      <c r="AS932" s="489" t="s">
        <v>5993</v>
      </c>
      <c r="AT932" s="489">
        <v>5</v>
      </c>
      <c r="AU932" s="574"/>
      <c r="AV932" s="574"/>
      <c r="AW932" s="489"/>
      <c r="BH932" s="1296" t="s">
        <v>8483</v>
      </c>
    </row>
    <row r="933" spans="3:60">
      <c r="C933" s="572"/>
      <c r="AS933" s="489" t="s">
        <v>5994</v>
      </c>
      <c r="AT933" s="489">
        <v>5</v>
      </c>
      <c r="AU933" s="574"/>
      <c r="AV933" s="574"/>
      <c r="AW933" s="489"/>
      <c r="BH933" s="1299" t="s">
        <v>5864</v>
      </c>
    </row>
    <row r="934" spans="3:60">
      <c r="C934" s="572"/>
      <c r="AS934" s="489" t="s">
        <v>5995</v>
      </c>
      <c r="AT934" s="489">
        <v>5</v>
      </c>
      <c r="AU934" s="574"/>
      <c r="AV934" s="574"/>
      <c r="AW934" s="489"/>
      <c r="BH934" s="1296" t="s">
        <v>8484</v>
      </c>
    </row>
    <row r="935" spans="3:60">
      <c r="C935" s="572"/>
      <c r="AS935" s="489" t="s">
        <v>5996</v>
      </c>
      <c r="AT935" s="489">
        <v>5</v>
      </c>
      <c r="AU935" s="574"/>
      <c r="AV935" s="574"/>
      <c r="AW935" s="489"/>
      <c r="BH935" s="1299" t="s">
        <v>5865</v>
      </c>
    </row>
    <row r="936" spans="3:60">
      <c r="C936" s="572"/>
      <c r="AS936" s="489" t="s">
        <v>2788</v>
      </c>
      <c r="AT936" s="489">
        <v>5</v>
      </c>
      <c r="AU936" s="574"/>
      <c r="AV936" s="574"/>
      <c r="AW936" s="489"/>
      <c r="BH936" s="1296" t="s">
        <v>5470</v>
      </c>
    </row>
    <row r="937" spans="3:60">
      <c r="C937" s="572"/>
      <c r="AS937" s="489" t="s">
        <v>2789</v>
      </c>
      <c r="AT937" s="489">
        <v>5</v>
      </c>
      <c r="AU937" s="574"/>
      <c r="AV937" s="574"/>
      <c r="AW937" s="489"/>
      <c r="BH937" s="1299" t="s">
        <v>5471</v>
      </c>
    </row>
    <row r="938" spans="3:60">
      <c r="C938" s="572"/>
      <c r="AS938" s="489" t="s">
        <v>2790</v>
      </c>
      <c r="AT938" s="489">
        <v>5</v>
      </c>
      <c r="AU938" s="574"/>
      <c r="AV938" s="574"/>
      <c r="AW938" s="489"/>
      <c r="BH938" s="1296" t="s">
        <v>8485</v>
      </c>
    </row>
    <row r="939" spans="3:60">
      <c r="C939" s="572"/>
      <c r="AS939" s="489" t="s">
        <v>2791</v>
      </c>
      <c r="AT939" s="489">
        <v>5</v>
      </c>
      <c r="AU939" s="574"/>
      <c r="AV939" s="574"/>
      <c r="AW939" s="489"/>
      <c r="BH939" s="1299" t="s">
        <v>5866</v>
      </c>
    </row>
    <row r="940" spans="3:60">
      <c r="C940" s="572"/>
      <c r="AS940" s="489" t="s">
        <v>2792</v>
      </c>
      <c r="AT940" s="489">
        <v>5</v>
      </c>
      <c r="AU940" s="574"/>
      <c r="AV940" s="574"/>
      <c r="AW940" s="489"/>
      <c r="BH940" s="1296" t="s">
        <v>5867</v>
      </c>
    </row>
    <row r="941" spans="3:60">
      <c r="C941" s="572"/>
      <c r="AS941" s="489" t="s">
        <v>2793</v>
      </c>
      <c r="AT941" s="489">
        <v>5</v>
      </c>
      <c r="AU941" s="574"/>
      <c r="AV941" s="574"/>
      <c r="AW941" s="489"/>
      <c r="BH941" s="1299" t="s">
        <v>5868</v>
      </c>
    </row>
    <row r="942" spans="3:60">
      <c r="C942" s="572"/>
      <c r="AS942" s="489" t="s">
        <v>2794</v>
      </c>
      <c r="AT942" s="489">
        <v>5</v>
      </c>
      <c r="AU942" s="574"/>
      <c r="AV942" s="574"/>
      <c r="AW942" s="489"/>
      <c r="BH942" s="1296" t="s">
        <v>9107</v>
      </c>
    </row>
    <row r="943" spans="3:60">
      <c r="C943" s="572"/>
      <c r="AS943" s="489" t="s">
        <v>2795</v>
      </c>
      <c r="AT943" s="489">
        <v>5</v>
      </c>
      <c r="AU943" s="574"/>
      <c r="AV943" s="574"/>
      <c r="AW943" s="489"/>
      <c r="BH943" s="1299" t="s">
        <v>9434</v>
      </c>
    </row>
    <row r="944" spans="3:60">
      <c r="C944" s="572"/>
      <c r="AS944" s="489" t="s">
        <v>2797</v>
      </c>
      <c r="AT944" s="489">
        <v>5</v>
      </c>
      <c r="AU944" s="574"/>
      <c r="AV944" s="574"/>
      <c r="AW944" s="489"/>
      <c r="BH944" s="1296" t="s">
        <v>5869</v>
      </c>
    </row>
    <row r="945" spans="3:60">
      <c r="C945" s="572"/>
      <c r="AS945" s="489" t="s">
        <v>2799</v>
      </c>
      <c r="AT945" s="489">
        <v>5</v>
      </c>
      <c r="AU945" s="574"/>
      <c r="AV945" s="574"/>
      <c r="AW945" s="489"/>
      <c r="BH945" s="1299" t="s">
        <v>5870</v>
      </c>
    </row>
    <row r="946" spans="3:60">
      <c r="C946" s="572"/>
      <c r="AS946" s="489" t="s">
        <v>2801</v>
      </c>
      <c r="AT946" s="489">
        <v>5</v>
      </c>
      <c r="AU946" s="574"/>
      <c r="AV946" s="574"/>
      <c r="AW946" s="489"/>
      <c r="BH946" s="1296" t="s">
        <v>5871</v>
      </c>
    </row>
    <row r="947" spans="3:60">
      <c r="C947" s="572"/>
      <c r="AS947" s="489" t="s">
        <v>2803</v>
      </c>
      <c r="AT947" s="489">
        <v>5</v>
      </c>
      <c r="AU947" s="574"/>
      <c r="AV947" s="574"/>
      <c r="AW947" s="489"/>
      <c r="BH947" s="1299" t="s">
        <v>2531</v>
      </c>
    </row>
    <row r="948" spans="3:60">
      <c r="C948" s="572"/>
      <c r="AS948" s="489" t="s">
        <v>2804</v>
      </c>
      <c r="AT948" s="489">
        <v>5</v>
      </c>
      <c r="AU948" s="574"/>
      <c r="AV948" s="574"/>
      <c r="AW948" s="489"/>
      <c r="BH948" s="1296" t="s">
        <v>8486</v>
      </c>
    </row>
    <row r="949" spans="3:60">
      <c r="C949" s="572"/>
      <c r="AS949" s="489" t="s">
        <v>2805</v>
      </c>
      <c r="AT949" s="489">
        <v>5</v>
      </c>
      <c r="AU949" s="574"/>
      <c r="AV949" s="574"/>
      <c r="AW949" s="489"/>
      <c r="BH949" s="1299" t="s">
        <v>8487</v>
      </c>
    </row>
    <row r="950" spans="3:60">
      <c r="C950" s="572"/>
      <c r="AS950" s="489" t="s">
        <v>2806</v>
      </c>
      <c r="AT950" s="489">
        <v>5</v>
      </c>
      <c r="AU950" s="574"/>
      <c r="AV950" s="574"/>
      <c r="AW950" s="489"/>
      <c r="BH950" s="1296" t="s">
        <v>8488</v>
      </c>
    </row>
    <row r="951" spans="3:60">
      <c r="C951" s="572"/>
      <c r="AS951" s="489" t="s">
        <v>2807</v>
      </c>
      <c r="AT951" s="489">
        <v>5</v>
      </c>
      <c r="AU951" s="574"/>
      <c r="AV951" s="574"/>
      <c r="AW951" s="489"/>
      <c r="BH951" s="1299" t="s">
        <v>8489</v>
      </c>
    </row>
    <row r="952" spans="3:60">
      <c r="C952" s="572"/>
      <c r="AS952" s="489" t="s">
        <v>2808</v>
      </c>
      <c r="AT952" s="489">
        <v>5</v>
      </c>
      <c r="AU952" s="574"/>
      <c r="AV952" s="574"/>
      <c r="AW952" s="489"/>
      <c r="BH952" s="1296" t="s">
        <v>8490</v>
      </c>
    </row>
    <row r="953" spans="3:60">
      <c r="C953" s="572"/>
      <c r="AS953" s="489" t="s">
        <v>2810</v>
      </c>
      <c r="AT953" s="489">
        <v>5</v>
      </c>
      <c r="AU953" s="574"/>
      <c r="AV953" s="574"/>
      <c r="AW953" s="489"/>
      <c r="BH953" s="1299" t="s">
        <v>9108</v>
      </c>
    </row>
    <row r="954" spans="3:60">
      <c r="C954" s="572"/>
      <c r="AS954" s="489" t="s">
        <v>2811</v>
      </c>
      <c r="AT954" s="489">
        <v>5</v>
      </c>
      <c r="AU954" s="574"/>
      <c r="AV954" s="574"/>
      <c r="AW954" s="489"/>
      <c r="BH954" s="1296" t="s">
        <v>5872</v>
      </c>
    </row>
    <row r="955" spans="3:60">
      <c r="C955" s="572"/>
      <c r="AS955" s="489" t="s">
        <v>5997</v>
      </c>
      <c r="AT955" s="489">
        <v>5</v>
      </c>
      <c r="AU955" s="574"/>
      <c r="AV955" s="574"/>
      <c r="AW955" s="489"/>
      <c r="BH955" s="1299" t="s">
        <v>5873</v>
      </c>
    </row>
    <row r="956" spans="3:60">
      <c r="C956" s="572"/>
      <c r="AS956" s="489" t="s">
        <v>4409</v>
      </c>
      <c r="AT956" s="489">
        <v>5</v>
      </c>
      <c r="AU956" s="574"/>
      <c r="AV956" s="574"/>
      <c r="AW956" s="489"/>
      <c r="BH956" s="1296" t="s">
        <v>9435</v>
      </c>
    </row>
    <row r="957" spans="3:60">
      <c r="C957" s="572"/>
      <c r="AS957" s="489" t="s">
        <v>4092</v>
      </c>
      <c r="AT957" s="489">
        <v>5</v>
      </c>
      <c r="AU957" s="574"/>
      <c r="AV957" s="574"/>
      <c r="AW957" s="489"/>
      <c r="BH957" s="1299" t="s">
        <v>5472</v>
      </c>
    </row>
    <row r="958" spans="3:60">
      <c r="C958" s="572"/>
      <c r="AS958" s="489" t="s">
        <v>2813</v>
      </c>
      <c r="AT958" s="489">
        <v>5</v>
      </c>
      <c r="AU958" s="574"/>
      <c r="AV958" s="574"/>
      <c r="AW958" s="489"/>
      <c r="BH958" s="1296" t="s">
        <v>5473</v>
      </c>
    </row>
    <row r="959" spans="3:60">
      <c r="C959" s="572"/>
      <c r="AS959" s="489" t="s">
        <v>2814</v>
      </c>
      <c r="AT959" s="489">
        <v>5</v>
      </c>
      <c r="AU959" s="574"/>
      <c r="AV959" s="574"/>
      <c r="AW959" s="489"/>
      <c r="BH959" s="1299" t="s">
        <v>9436</v>
      </c>
    </row>
    <row r="960" spans="3:60">
      <c r="C960" s="572"/>
      <c r="AS960" s="489" t="s">
        <v>2816</v>
      </c>
      <c r="AT960" s="489">
        <v>5</v>
      </c>
      <c r="AU960" s="574"/>
      <c r="AV960" s="574"/>
      <c r="AW960" s="489"/>
      <c r="BH960" s="1296" t="s">
        <v>5874</v>
      </c>
    </row>
    <row r="961" spans="3:60">
      <c r="C961" s="572"/>
      <c r="AS961" s="489" t="s">
        <v>5998</v>
      </c>
      <c r="AT961" s="489">
        <v>5</v>
      </c>
      <c r="AU961" s="574"/>
      <c r="AV961" s="574"/>
      <c r="AW961" s="489"/>
      <c r="BH961" s="1299" t="s">
        <v>5875</v>
      </c>
    </row>
    <row r="962" spans="3:60">
      <c r="C962" s="572"/>
      <c r="AS962" s="489" t="s">
        <v>2820</v>
      </c>
      <c r="AT962" s="489">
        <v>5</v>
      </c>
      <c r="AU962" s="574"/>
      <c r="AV962" s="574"/>
      <c r="AW962" s="489"/>
      <c r="BH962" s="1296" t="s">
        <v>5876</v>
      </c>
    </row>
    <row r="963" spans="3:60">
      <c r="C963" s="572"/>
      <c r="AS963" s="489" t="s">
        <v>4410</v>
      </c>
      <c r="AT963" s="489">
        <v>5</v>
      </c>
      <c r="AU963" s="574"/>
      <c r="AV963" s="574"/>
      <c r="AW963" s="489"/>
      <c r="BH963" s="1299" t="s">
        <v>9437</v>
      </c>
    </row>
    <row r="964" spans="3:60">
      <c r="C964" s="572"/>
      <c r="AS964" s="489" t="s">
        <v>4411</v>
      </c>
      <c r="AT964" s="489">
        <v>5</v>
      </c>
      <c r="AU964" s="574"/>
      <c r="AV964" s="574"/>
      <c r="AW964" s="489"/>
      <c r="BH964" s="1296" t="s">
        <v>5877</v>
      </c>
    </row>
    <row r="965" spans="3:60">
      <c r="C965" s="572"/>
      <c r="AS965" s="489" t="s">
        <v>4412</v>
      </c>
      <c r="AT965" s="489">
        <v>5</v>
      </c>
      <c r="AU965" s="574"/>
      <c r="AV965" s="574"/>
      <c r="AW965" s="489"/>
      <c r="BH965" s="1299" t="s">
        <v>9438</v>
      </c>
    </row>
    <row r="966" spans="3:60">
      <c r="C966" s="572"/>
      <c r="AS966" s="489" t="s">
        <v>2822</v>
      </c>
      <c r="AT966" s="489">
        <v>5</v>
      </c>
      <c r="AU966" s="574"/>
      <c r="AV966" s="574"/>
      <c r="AW966" s="489"/>
      <c r="BH966" s="1296" t="s">
        <v>9439</v>
      </c>
    </row>
    <row r="967" spans="3:60">
      <c r="C967" s="572"/>
      <c r="AS967" s="489" t="s">
        <v>2823</v>
      </c>
      <c r="AT967" s="489">
        <v>5</v>
      </c>
      <c r="AU967" s="574"/>
      <c r="AV967" s="574"/>
      <c r="AW967" s="489"/>
      <c r="BH967" s="1299" t="s">
        <v>5878</v>
      </c>
    </row>
    <row r="968" spans="3:60">
      <c r="C968" s="572"/>
      <c r="AS968" s="489" t="s">
        <v>2825</v>
      </c>
      <c r="AT968" s="489">
        <v>5</v>
      </c>
      <c r="AU968" s="574"/>
      <c r="AV968" s="574"/>
      <c r="AW968" s="489"/>
      <c r="BH968" s="1296" t="s">
        <v>5879</v>
      </c>
    </row>
    <row r="969" spans="3:60">
      <c r="C969" s="572"/>
      <c r="AS969" s="489" t="s">
        <v>4093</v>
      </c>
      <c r="AT969" s="489">
        <v>5</v>
      </c>
      <c r="AU969" s="574"/>
      <c r="AV969" s="574"/>
      <c r="AW969" s="489"/>
      <c r="BH969" s="1299" t="s">
        <v>5474</v>
      </c>
    </row>
    <row r="970" spans="3:60">
      <c r="C970" s="572"/>
      <c r="AS970" s="489" t="s">
        <v>4413</v>
      </c>
      <c r="AT970" s="489">
        <v>5</v>
      </c>
      <c r="AU970" s="574"/>
      <c r="AV970" s="574"/>
      <c r="AW970" s="489"/>
      <c r="BH970" s="1296" t="s">
        <v>5880</v>
      </c>
    </row>
    <row r="971" spans="3:60">
      <c r="C971" s="572"/>
      <c r="AS971" s="489" t="s">
        <v>2827</v>
      </c>
      <c r="AT971" s="489">
        <v>5</v>
      </c>
      <c r="AU971" s="574"/>
      <c r="AV971" s="574"/>
      <c r="AW971" s="489"/>
      <c r="BH971" s="1299" t="s">
        <v>204</v>
      </c>
    </row>
    <row r="972" spans="3:60">
      <c r="C972" s="572"/>
      <c r="AS972" s="489" t="s">
        <v>4414</v>
      </c>
      <c r="AT972" s="489">
        <v>5</v>
      </c>
      <c r="AU972" s="574"/>
      <c r="AV972" s="574"/>
      <c r="AW972" s="489"/>
      <c r="BH972" s="1296" t="s">
        <v>5881</v>
      </c>
    </row>
    <row r="973" spans="3:60">
      <c r="C973" s="572"/>
      <c r="AS973" s="489" t="s">
        <v>2828</v>
      </c>
      <c r="AT973" s="489">
        <v>5</v>
      </c>
      <c r="AU973" s="574"/>
      <c r="AV973" s="574"/>
      <c r="AW973" s="489"/>
      <c r="BH973" s="1299" t="s">
        <v>8491</v>
      </c>
    </row>
    <row r="974" spans="3:60">
      <c r="C974" s="572"/>
      <c r="AS974" s="489" t="s">
        <v>4415</v>
      </c>
      <c r="AT974" s="489">
        <v>5</v>
      </c>
      <c r="AU974" s="574"/>
      <c r="AV974" s="574"/>
      <c r="AW974" s="489"/>
      <c r="BH974" s="1296" t="s">
        <v>8302</v>
      </c>
    </row>
    <row r="975" spans="3:60">
      <c r="C975" s="572"/>
      <c r="AS975" s="489" t="s">
        <v>4094</v>
      </c>
      <c r="AT975" s="489">
        <v>5</v>
      </c>
      <c r="AU975" s="574"/>
      <c r="AV975" s="574"/>
      <c r="AW975" s="489"/>
      <c r="BH975" s="1299" t="s">
        <v>5882</v>
      </c>
    </row>
    <row r="976" spans="3:60">
      <c r="C976" s="572"/>
      <c r="AS976" s="489" t="s">
        <v>2829</v>
      </c>
      <c r="AT976" s="489">
        <v>5</v>
      </c>
      <c r="AU976" s="574"/>
      <c r="AV976" s="574"/>
      <c r="AW976" s="489"/>
      <c r="BH976" s="1296" t="s">
        <v>8262</v>
      </c>
    </row>
    <row r="977" spans="1:60">
      <c r="C977" s="572"/>
      <c r="AS977" s="489" t="s">
        <v>2831</v>
      </c>
      <c r="AT977" s="489">
        <v>5</v>
      </c>
      <c r="AU977" s="574"/>
      <c r="AV977" s="574"/>
      <c r="AW977" s="489"/>
      <c r="BH977" s="1299" t="s">
        <v>9440</v>
      </c>
    </row>
    <row r="978" spans="1:60">
      <c r="C978" s="572"/>
      <c r="AS978" s="489" t="s">
        <v>4095</v>
      </c>
      <c r="AT978" s="489">
        <v>5</v>
      </c>
      <c r="AU978" s="574"/>
      <c r="AV978" s="574"/>
      <c r="AW978" s="489"/>
      <c r="BH978" s="1296" t="s">
        <v>5883</v>
      </c>
    </row>
    <row r="979" spans="1:60">
      <c r="C979" s="572"/>
      <c r="AS979" s="489" t="s">
        <v>2834</v>
      </c>
      <c r="AT979" s="489">
        <v>5</v>
      </c>
      <c r="AU979" s="574"/>
      <c r="AV979" s="574"/>
      <c r="AW979" s="489"/>
      <c r="BH979" s="1299" t="s">
        <v>5884</v>
      </c>
    </row>
    <row r="980" spans="1:60">
      <c r="A980" s="1276" t="s">
        <v>1626</v>
      </c>
      <c r="C980" s="572"/>
      <c r="AS980" s="489" t="s">
        <v>2836</v>
      </c>
      <c r="AT980" s="489">
        <v>5</v>
      </c>
      <c r="AU980" s="574"/>
      <c r="AV980" s="574"/>
      <c r="AW980" s="489"/>
      <c r="BH980" s="1296" t="s">
        <v>5475</v>
      </c>
    </row>
    <row r="981" spans="1:60">
      <c r="A981" s="1276">
        <v>0</v>
      </c>
      <c r="B981" s="2" t="s">
        <v>6858</v>
      </c>
      <c r="C981" s="572"/>
      <c r="AS981" s="489" t="s">
        <v>4420</v>
      </c>
      <c r="AT981" s="489">
        <v>5</v>
      </c>
      <c r="AU981" s="574"/>
      <c r="AV981" s="574"/>
      <c r="AW981" s="489"/>
      <c r="BH981" s="1299" t="s">
        <v>9441</v>
      </c>
    </row>
    <row r="982" spans="1:60">
      <c r="A982" s="1276">
        <v>138</v>
      </c>
      <c r="B982" s="2" t="s">
        <v>6861</v>
      </c>
      <c r="C982" s="572"/>
      <c r="AS982" s="489" t="s">
        <v>2839</v>
      </c>
      <c r="AT982" s="489">
        <v>5</v>
      </c>
      <c r="AU982" s="574"/>
      <c r="AV982" s="574"/>
      <c r="AW982" s="489"/>
      <c r="BH982" s="1296" t="s">
        <v>1677</v>
      </c>
    </row>
    <row r="983" spans="1:60">
      <c r="A983" s="1276">
        <v>139</v>
      </c>
      <c r="B983" s="2" t="s">
        <v>6865</v>
      </c>
      <c r="C983" s="572"/>
      <c r="AS983" s="489" t="s">
        <v>2840</v>
      </c>
      <c r="AT983" s="489">
        <v>5</v>
      </c>
      <c r="AU983" s="574"/>
      <c r="AV983" s="574"/>
      <c r="AW983" s="489"/>
      <c r="BH983" s="1299" t="s">
        <v>5885</v>
      </c>
    </row>
    <row r="984" spans="1:60">
      <c r="A984" s="1276">
        <v>140</v>
      </c>
      <c r="B984" s="2" t="s">
        <v>6867</v>
      </c>
      <c r="C984" s="572"/>
      <c r="AS984" s="489" t="s">
        <v>2841</v>
      </c>
      <c r="AT984" s="489">
        <v>5</v>
      </c>
      <c r="AU984" s="574"/>
      <c r="AV984" s="574"/>
      <c r="AW984" s="489"/>
      <c r="BH984" s="1296" t="s">
        <v>5476</v>
      </c>
    </row>
    <row r="985" spans="1:60">
      <c r="A985" s="1276">
        <v>141</v>
      </c>
      <c r="B985" s="2" t="s">
        <v>6709</v>
      </c>
      <c r="C985" s="572"/>
      <c r="AS985" s="489" t="s">
        <v>4421</v>
      </c>
      <c r="AT985" s="489">
        <v>5</v>
      </c>
      <c r="AU985" s="574"/>
      <c r="AV985" s="574"/>
      <c r="AW985" s="489"/>
      <c r="BH985" s="1299" t="s">
        <v>5477</v>
      </c>
    </row>
    <row r="986" spans="1:60">
      <c r="A986" s="1276">
        <v>142</v>
      </c>
      <c r="B986" s="2" t="s">
        <v>6870</v>
      </c>
      <c r="C986" s="572"/>
      <c r="AS986" s="489" t="s">
        <v>2844</v>
      </c>
      <c r="AT986" s="489">
        <v>5</v>
      </c>
      <c r="AU986" s="574"/>
      <c r="AV986" s="574"/>
      <c r="AW986" s="489"/>
      <c r="BH986" s="1296" t="s">
        <v>5478</v>
      </c>
    </row>
    <row r="987" spans="1:60">
      <c r="A987" s="1276">
        <v>143</v>
      </c>
      <c r="B987" s="2" t="s">
        <v>6871</v>
      </c>
      <c r="C987" s="572"/>
      <c r="AS987" s="489" t="s">
        <v>5999</v>
      </c>
      <c r="AT987" s="489">
        <v>5</v>
      </c>
      <c r="AU987" s="574"/>
      <c r="AV987" s="574"/>
      <c r="AW987" s="489"/>
      <c r="BH987" s="1299" t="s">
        <v>5886</v>
      </c>
    </row>
    <row r="988" spans="1:60">
      <c r="A988" s="1276">
        <v>144</v>
      </c>
      <c r="B988" s="2" t="s">
        <v>6872</v>
      </c>
      <c r="C988" s="572"/>
      <c r="AS988" s="489" t="s">
        <v>2845</v>
      </c>
      <c r="AT988" s="489">
        <v>5</v>
      </c>
      <c r="AU988" s="574"/>
      <c r="AV988" s="574"/>
      <c r="AW988" s="489"/>
      <c r="BH988" s="1296" t="s">
        <v>5887</v>
      </c>
    </row>
    <row r="989" spans="1:60">
      <c r="A989" s="1276">
        <v>145</v>
      </c>
      <c r="B989" s="2" t="s">
        <v>6873</v>
      </c>
      <c r="C989" s="572"/>
      <c r="AS989" s="489" t="s">
        <v>4422</v>
      </c>
      <c r="AT989" s="489">
        <v>5</v>
      </c>
      <c r="AU989" s="574"/>
      <c r="AV989" s="574"/>
      <c r="AW989" s="489"/>
      <c r="BH989" s="1299" t="s">
        <v>9442</v>
      </c>
    </row>
    <row r="990" spans="1:60">
      <c r="A990" s="1276">
        <v>146</v>
      </c>
      <c r="B990" s="2" t="s">
        <v>6874</v>
      </c>
      <c r="C990" s="572"/>
      <c r="AS990" s="489" t="s">
        <v>6000</v>
      </c>
      <c r="AT990" s="489">
        <v>5</v>
      </c>
      <c r="AU990" s="574"/>
      <c r="AV990" s="574"/>
      <c r="AW990" s="489"/>
      <c r="BH990" s="1296" t="s">
        <v>9109</v>
      </c>
    </row>
    <row r="991" spans="1:60">
      <c r="A991" s="1276">
        <v>147</v>
      </c>
      <c r="B991" s="2" t="s">
        <v>6875</v>
      </c>
      <c r="C991" s="572"/>
      <c r="AS991" s="489" t="s">
        <v>2848</v>
      </c>
      <c r="AT991" s="489">
        <v>5</v>
      </c>
      <c r="AU991" s="574"/>
      <c r="AV991" s="574"/>
      <c r="AW991" s="489"/>
      <c r="BH991" s="1299" t="s">
        <v>9443</v>
      </c>
    </row>
    <row r="992" spans="1:60">
      <c r="A992" s="1276">
        <v>148</v>
      </c>
      <c r="B992" s="2" t="s">
        <v>6876</v>
      </c>
      <c r="C992" s="572"/>
      <c r="AS992" s="489" t="s">
        <v>2849</v>
      </c>
      <c r="AT992" s="489">
        <v>5</v>
      </c>
      <c r="AU992" s="574"/>
      <c r="AV992" s="574"/>
      <c r="AW992" s="489"/>
      <c r="BH992" s="1296" t="s">
        <v>9444</v>
      </c>
    </row>
    <row r="993" spans="1:60">
      <c r="A993" s="1276">
        <v>149</v>
      </c>
      <c r="B993" s="2" t="s">
        <v>6877</v>
      </c>
      <c r="C993" s="572"/>
      <c r="AS993" s="489" t="s">
        <v>2850</v>
      </c>
      <c r="AT993" s="489">
        <v>5</v>
      </c>
      <c r="AU993" s="574"/>
      <c r="AV993" s="574"/>
      <c r="AW993" s="489"/>
      <c r="BH993" s="1299" t="s">
        <v>5888</v>
      </c>
    </row>
    <row r="994" spans="1:60">
      <c r="A994" s="1276">
        <v>1000</v>
      </c>
      <c r="B994" s="2" t="s">
        <v>6878</v>
      </c>
      <c r="C994" s="572"/>
      <c r="AS994" s="489" t="s">
        <v>4424</v>
      </c>
      <c r="AT994" s="489">
        <v>5</v>
      </c>
      <c r="AU994" s="574"/>
      <c r="AV994" s="574"/>
      <c r="AW994" s="489"/>
      <c r="BH994" s="1296" t="s">
        <v>5889</v>
      </c>
    </row>
    <row r="995" spans="1:60">
      <c r="A995" s="1276">
        <v>1010</v>
      </c>
      <c r="B995" s="2" t="s">
        <v>186</v>
      </c>
      <c r="C995" s="572"/>
      <c r="AS995" s="489" t="s">
        <v>6001</v>
      </c>
      <c r="AT995" s="489">
        <v>5</v>
      </c>
      <c r="AU995" s="574"/>
      <c r="AV995" s="574"/>
      <c r="AW995" s="489"/>
      <c r="BH995" s="1299" t="s">
        <v>5479</v>
      </c>
    </row>
    <row r="996" spans="1:60">
      <c r="A996" s="1276">
        <v>1011</v>
      </c>
      <c r="B996" s="2" t="s">
        <v>6880</v>
      </c>
      <c r="C996" s="572"/>
      <c r="AS996" s="489" t="s">
        <v>4426</v>
      </c>
      <c r="AT996" s="489">
        <v>5</v>
      </c>
      <c r="AU996" s="574"/>
      <c r="AV996" s="574"/>
      <c r="AW996" s="489"/>
      <c r="BH996" s="1296" t="s">
        <v>9445</v>
      </c>
    </row>
    <row r="997" spans="1:60">
      <c r="A997" s="1276">
        <v>1012</v>
      </c>
      <c r="B997" s="2" t="s">
        <v>6881</v>
      </c>
      <c r="C997" s="572"/>
      <c r="AS997" s="489" t="s">
        <v>2852</v>
      </c>
      <c r="AT997" s="489">
        <v>5</v>
      </c>
      <c r="AU997" s="574"/>
      <c r="AV997" s="574"/>
      <c r="AW997" s="489"/>
      <c r="BH997" s="1299" t="s">
        <v>5890</v>
      </c>
    </row>
    <row r="998" spans="1:60">
      <c r="A998" s="1276">
        <v>1013</v>
      </c>
      <c r="B998" s="2" t="s">
        <v>6796</v>
      </c>
      <c r="C998" s="572"/>
      <c r="AS998" s="489" t="s">
        <v>2853</v>
      </c>
      <c r="AT998" s="489">
        <v>5</v>
      </c>
      <c r="AU998" s="574"/>
      <c r="AV998" s="574"/>
      <c r="AW998" s="489"/>
      <c r="BH998" s="1296" t="s">
        <v>5891</v>
      </c>
    </row>
    <row r="999" spans="1:60">
      <c r="A999" s="1276">
        <v>1014</v>
      </c>
      <c r="B999" s="2" t="s">
        <v>6882</v>
      </c>
      <c r="C999" s="572"/>
      <c r="AS999" s="489" t="s">
        <v>4427</v>
      </c>
      <c r="AT999" s="489">
        <v>5</v>
      </c>
      <c r="AU999" s="574"/>
      <c r="AV999" s="574"/>
      <c r="AW999" s="489"/>
      <c r="BH999" s="1299" t="s">
        <v>9110</v>
      </c>
    </row>
    <row r="1000" spans="1:60">
      <c r="A1000" s="1276">
        <v>1015</v>
      </c>
      <c r="B1000" s="2" t="s">
        <v>187</v>
      </c>
      <c r="C1000" s="572" t="s">
        <v>1624</v>
      </c>
      <c r="AS1000" s="489" t="s">
        <v>2854</v>
      </c>
      <c r="AT1000" s="489">
        <v>5</v>
      </c>
      <c r="AU1000" s="574"/>
      <c r="AV1000" s="574"/>
      <c r="AW1000" s="489"/>
      <c r="BH1000" s="1296" t="s">
        <v>5892</v>
      </c>
    </row>
    <row r="1001" spans="1:60">
      <c r="A1001" s="1276">
        <v>1018</v>
      </c>
      <c r="B1001" s="2" t="s">
        <v>188</v>
      </c>
      <c r="C1001" s="572" t="s">
        <v>6859</v>
      </c>
      <c r="E1001" s="489" t="s">
        <v>1625</v>
      </c>
      <c r="AS1001" s="489" t="s">
        <v>4428</v>
      </c>
      <c r="AT1001" s="489">
        <v>5</v>
      </c>
      <c r="AU1001" s="574"/>
      <c r="AV1001" s="574"/>
      <c r="AW1001" s="489"/>
      <c r="BH1001" s="1299" t="s">
        <v>5893</v>
      </c>
    </row>
    <row r="1002" spans="1:60">
      <c r="A1002" s="1276">
        <v>1019</v>
      </c>
      <c r="B1002" s="2" t="s">
        <v>6807</v>
      </c>
      <c r="C1002" s="572" t="s">
        <v>6862</v>
      </c>
      <c r="D1002" s="1276" t="s">
        <v>6858</v>
      </c>
      <c r="E1002" s="489" t="s">
        <v>6860</v>
      </c>
      <c r="AS1002" s="489" t="s">
        <v>4430</v>
      </c>
      <c r="AT1002" s="489">
        <v>5</v>
      </c>
      <c r="AU1002" s="574"/>
      <c r="AV1002" s="574"/>
      <c r="AW1002" s="489"/>
      <c r="BH1002" s="1296" t="s">
        <v>5480</v>
      </c>
    </row>
    <row r="1003" spans="1:60">
      <c r="A1003" s="1276">
        <v>1020</v>
      </c>
      <c r="B1003" s="2" t="s">
        <v>6883</v>
      </c>
      <c r="C1003" s="572" t="s">
        <v>6862</v>
      </c>
      <c r="D1003" s="1276" t="s">
        <v>6863</v>
      </c>
      <c r="E1003" s="489" t="s">
        <v>6864</v>
      </c>
      <c r="AS1003" s="489" t="s">
        <v>2855</v>
      </c>
      <c r="AT1003" s="489">
        <v>5</v>
      </c>
      <c r="AU1003" s="574"/>
      <c r="AV1003" s="574"/>
      <c r="AW1003" s="489"/>
      <c r="BH1003" s="1299" t="s">
        <v>9111</v>
      </c>
    </row>
    <row r="1004" spans="1:60">
      <c r="A1004" s="1276">
        <v>1021</v>
      </c>
      <c r="B1004" s="2" t="s">
        <v>2551</v>
      </c>
      <c r="C1004" s="572" t="s">
        <v>6862</v>
      </c>
      <c r="D1004" s="1276" t="s">
        <v>6863</v>
      </c>
      <c r="E1004" s="489" t="s">
        <v>6866</v>
      </c>
      <c r="AS1004" s="489" t="s">
        <v>2856</v>
      </c>
      <c r="AT1004" s="489">
        <v>5</v>
      </c>
      <c r="AU1004" s="574"/>
      <c r="AV1004" s="574"/>
      <c r="AW1004" s="489"/>
      <c r="BH1004" s="1296" t="s">
        <v>8492</v>
      </c>
    </row>
    <row r="1005" spans="1:60">
      <c r="A1005" s="1276">
        <v>1022</v>
      </c>
      <c r="B1005" s="2" t="s">
        <v>6884</v>
      </c>
      <c r="C1005" s="572" t="s">
        <v>476</v>
      </c>
      <c r="D1005" s="1276" t="s">
        <v>6863</v>
      </c>
      <c r="E1005" s="489" t="s">
        <v>6868</v>
      </c>
      <c r="AS1005" s="489" t="s">
        <v>2857</v>
      </c>
      <c r="AT1005" s="489">
        <v>5</v>
      </c>
      <c r="AU1005" s="574"/>
      <c r="AV1005" s="574"/>
      <c r="AW1005" s="489"/>
      <c r="BH1005" s="1299" t="s">
        <v>5894</v>
      </c>
    </row>
    <row r="1006" spans="1:60">
      <c r="A1006" s="1276">
        <v>1023</v>
      </c>
      <c r="B1006" s="2" t="s">
        <v>6885</v>
      </c>
      <c r="C1006" s="572" t="s">
        <v>6862</v>
      </c>
      <c r="D1006" s="1276" t="s">
        <v>6869</v>
      </c>
      <c r="E1006" s="489" t="s">
        <v>1684</v>
      </c>
      <c r="AS1006" s="489" t="s">
        <v>2858</v>
      </c>
      <c r="AT1006" s="489">
        <v>5</v>
      </c>
      <c r="AU1006" s="574"/>
      <c r="AV1006" s="574"/>
      <c r="AW1006" s="489"/>
      <c r="BH1006" s="1296" t="s">
        <v>5895</v>
      </c>
    </row>
    <row r="1007" spans="1:60">
      <c r="A1007" s="1276">
        <v>1024</v>
      </c>
      <c r="B1007" s="2" t="s">
        <v>6886</v>
      </c>
      <c r="C1007" s="572" t="s">
        <v>6862</v>
      </c>
      <c r="D1007" s="1276" t="s">
        <v>6863</v>
      </c>
      <c r="E1007" s="489" t="s">
        <v>1631</v>
      </c>
      <c r="AS1007" s="489" t="s">
        <v>2859</v>
      </c>
      <c r="AT1007" s="489">
        <v>5</v>
      </c>
      <c r="AU1007" s="574"/>
      <c r="AV1007" s="574"/>
      <c r="AW1007" s="489"/>
      <c r="BH1007" s="1299" t="s">
        <v>5896</v>
      </c>
    </row>
    <row r="1008" spans="1:60">
      <c r="A1008" s="1276">
        <v>1030</v>
      </c>
      <c r="B1008" s="2" t="s">
        <v>1632</v>
      </c>
      <c r="C1008" s="572" t="s">
        <v>6862</v>
      </c>
      <c r="D1008" s="1276" t="s">
        <v>6863</v>
      </c>
      <c r="E1008" s="489" t="s">
        <v>1631</v>
      </c>
      <c r="AS1008" s="489" t="s">
        <v>4431</v>
      </c>
      <c r="AT1008" s="489">
        <v>5</v>
      </c>
      <c r="AU1008" s="574"/>
      <c r="AV1008" s="574"/>
      <c r="AW1008" s="489"/>
      <c r="BH1008" s="1296" t="s">
        <v>9112</v>
      </c>
    </row>
    <row r="1009" spans="1:60">
      <c r="A1009" s="1276">
        <v>1031</v>
      </c>
      <c r="B1009" s="2" t="s">
        <v>6204</v>
      </c>
      <c r="C1009" s="572" t="s">
        <v>6862</v>
      </c>
      <c r="D1009" s="1276" t="s">
        <v>6863</v>
      </c>
      <c r="E1009" s="489" t="s">
        <v>1631</v>
      </c>
      <c r="AS1009" s="489" t="s">
        <v>2862</v>
      </c>
      <c r="AT1009" s="489">
        <v>5</v>
      </c>
      <c r="AU1009" s="574"/>
      <c r="AV1009" s="574"/>
      <c r="AW1009" s="489"/>
      <c r="BH1009" s="1299" t="s">
        <v>5897</v>
      </c>
    </row>
    <row r="1010" spans="1:60">
      <c r="A1010" s="1276">
        <v>1040</v>
      </c>
      <c r="B1010" s="2" t="s">
        <v>6887</v>
      </c>
      <c r="C1010" s="572" t="s">
        <v>6862</v>
      </c>
      <c r="D1010" s="1276" t="s">
        <v>6863</v>
      </c>
      <c r="E1010" s="489" t="s">
        <v>1631</v>
      </c>
      <c r="AS1010" s="489" t="s">
        <v>4432</v>
      </c>
      <c r="AT1010" s="489">
        <v>5</v>
      </c>
      <c r="AU1010" s="574"/>
      <c r="AV1010" s="574"/>
      <c r="AW1010" s="489"/>
      <c r="BH1010" s="1296" t="s">
        <v>5898</v>
      </c>
    </row>
    <row r="1011" spans="1:60">
      <c r="A1011" s="1276">
        <v>1041</v>
      </c>
      <c r="B1011" s="2" t="s">
        <v>6888</v>
      </c>
      <c r="C1011" s="572" t="s">
        <v>6862</v>
      </c>
      <c r="D1011" s="1276" t="s">
        <v>6863</v>
      </c>
      <c r="E1011" s="489" t="s">
        <v>1631</v>
      </c>
      <c r="AS1011" s="489" t="s">
        <v>2863</v>
      </c>
      <c r="AT1011" s="489">
        <v>5</v>
      </c>
      <c r="AU1011" s="574"/>
      <c r="AV1011" s="574"/>
      <c r="AW1011" s="489"/>
      <c r="BH1011" s="1299" t="s">
        <v>9113</v>
      </c>
    </row>
    <row r="1012" spans="1:60">
      <c r="A1012" s="1276">
        <v>1042</v>
      </c>
      <c r="B1012" s="2" t="s">
        <v>6889</v>
      </c>
      <c r="C1012" s="572" t="s">
        <v>6862</v>
      </c>
      <c r="D1012" s="1276" t="s">
        <v>6863</v>
      </c>
      <c r="E1012" s="489" t="s">
        <v>1631</v>
      </c>
      <c r="AS1012" s="489" t="s">
        <v>2864</v>
      </c>
      <c r="AT1012" s="489">
        <v>5</v>
      </c>
      <c r="AU1012" s="574"/>
      <c r="AV1012" s="574"/>
      <c r="AW1012" s="489"/>
      <c r="BH1012" s="1296" t="s">
        <v>9446</v>
      </c>
    </row>
    <row r="1013" spans="1:60">
      <c r="A1013" s="1276">
        <v>1043</v>
      </c>
      <c r="B1013" s="2" t="s">
        <v>6890</v>
      </c>
      <c r="C1013" s="572" t="s">
        <v>6862</v>
      </c>
      <c r="D1013" s="1276" t="s">
        <v>6863</v>
      </c>
      <c r="E1013" s="489" t="s">
        <v>1631</v>
      </c>
      <c r="AS1013" s="489" t="s">
        <v>4433</v>
      </c>
      <c r="AT1013" s="489">
        <v>5</v>
      </c>
      <c r="AU1013" s="574"/>
      <c r="AV1013" s="574"/>
      <c r="AW1013" s="489"/>
      <c r="BH1013" s="1299" t="s">
        <v>9447</v>
      </c>
    </row>
    <row r="1014" spans="1:60">
      <c r="A1014" s="1276">
        <v>1044</v>
      </c>
      <c r="B1014" s="2" t="s">
        <v>6891</v>
      </c>
      <c r="C1014" s="572" t="s">
        <v>6862</v>
      </c>
      <c r="D1014" s="1276" t="s">
        <v>6863</v>
      </c>
      <c r="E1014" s="489" t="s">
        <v>1631</v>
      </c>
      <c r="AS1014" s="489" t="s">
        <v>2865</v>
      </c>
      <c r="AT1014" s="489">
        <v>5</v>
      </c>
      <c r="AU1014" s="574"/>
      <c r="AV1014" s="574"/>
      <c r="AW1014" s="489"/>
      <c r="BH1014" s="1296" t="s">
        <v>9114</v>
      </c>
    </row>
    <row r="1015" spans="1:60">
      <c r="A1015" s="1276">
        <v>1045</v>
      </c>
      <c r="B1015" s="2" t="s">
        <v>1633</v>
      </c>
      <c r="C1015" s="572" t="s">
        <v>66</v>
      </c>
      <c r="D1015" s="1276" t="s">
        <v>6863</v>
      </c>
      <c r="E1015" s="489" t="s">
        <v>1631</v>
      </c>
      <c r="AS1015" s="489" t="s">
        <v>2866</v>
      </c>
      <c r="AT1015" s="489">
        <v>5</v>
      </c>
      <c r="AU1015" s="574"/>
      <c r="AV1015" s="574"/>
      <c r="AW1015" s="489"/>
      <c r="BH1015" s="1299" t="s">
        <v>5481</v>
      </c>
    </row>
    <row r="1016" spans="1:60">
      <c r="A1016" s="1276">
        <v>1050</v>
      </c>
      <c r="B1016" s="2" t="s">
        <v>6205</v>
      </c>
      <c r="C1016" s="572" t="s">
        <v>6862</v>
      </c>
      <c r="D1016" s="1276" t="s">
        <v>6879</v>
      </c>
      <c r="E1016" s="489" t="s">
        <v>1630</v>
      </c>
      <c r="AS1016" s="489" t="s">
        <v>2867</v>
      </c>
      <c r="AT1016" s="489">
        <v>5</v>
      </c>
      <c r="AU1016" s="574"/>
      <c r="AV1016" s="574"/>
      <c r="AW1016" s="489"/>
      <c r="BH1016" s="1296" t="s">
        <v>8493</v>
      </c>
    </row>
    <row r="1017" spans="1:60">
      <c r="A1017" s="1276">
        <v>1051</v>
      </c>
      <c r="B1017" s="2" t="s">
        <v>6892</v>
      </c>
      <c r="C1017" s="572" t="s">
        <v>6862</v>
      </c>
      <c r="D1017" s="1276" t="s">
        <v>6863</v>
      </c>
      <c r="E1017" s="489" t="s">
        <v>1648</v>
      </c>
      <c r="AS1017" s="489" t="s">
        <v>4096</v>
      </c>
      <c r="AT1017" s="489">
        <v>5</v>
      </c>
      <c r="AU1017" s="574"/>
      <c r="AV1017" s="574"/>
      <c r="AW1017" s="489"/>
      <c r="BH1017" s="1299" t="s">
        <v>5899</v>
      </c>
    </row>
    <row r="1018" spans="1:60">
      <c r="A1018" s="1276">
        <v>1052</v>
      </c>
      <c r="B1018" s="2" t="s">
        <v>5268</v>
      </c>
      <c r="C1018" s="572" t="s">
        <v>66</v>
      </c>
      <c r="D1018" s="1276" t="s">
        <v>6863</v>
      </c>
      <c r="E1018" s="489" t="s">
        <v>1631</v>
      </c>
      <c r="AS1018" s="489" t="s">
        <v>2868</v>
      </c>
      <c r="AT1018" s="489">
        <v>5</v>
      </c>
      <c r="AU1018" s="574"/>
      <c r="AV1018" s="574"/>
      <c r="AW1018" s="489"/>
      <c r="BH1018" s="1296" t="s">
        <v>9448</v>
      </c>
    </row>
    <row r="1019" spans="1:60">
      <c r="A1019" s="1276">
        <v>1053</v>
      </c>
      <c r="B1019" s="2" t="s">
        <v>6894</v>
      </c>
      <c r="C1019" s="572" t="s">
        <v>6862</v>
      </c>
      <c r="D1019" s="1276" t="s">
        <v>6879</v>
      </c>
      <c r="E1019" s="489" t="s">
        <v>1672</v>
      </c>
      <c r="AS1019" s="489" t="s">
        <v>2869</v>
      </c>
      <c r="AT1019" s="489">
        <v>5</v>
      </c>
      <c r="AU1019" s="574"/>
      <c r="AV1019" s="574"/>
      <c r="AW1019" s="489"/>
      <c r="BH1019" s="1299" t="s">
        <v>9449</v>
      </c>
    </row>
    <row r="1020" spans="1:60">
      <c r="A1020" s="1276">
        <v>1054</v>
      </c>
      <c r="B1020" s="2" t="s">
        <v>189</v>
      </c>
      <c r="C1020" s="572" t="s">
        <v>66</v>
      </c>
      <c r="D1020" s="1276" t="s">
        <v>6863</v>
      </c>
      <c r="E1020" s="489" t="s">
        <v>1631</v>
      </c>
      <c r="AS1020" s="489" t="s">
        <v>2870</v>
      </c>
      <c r="AT1020" s="489">
        <v>5</v>
      </c>
      <c r="AU1020" s="574"/>
      <c r="AV1020" s="574"/>
      <c r="AW1020" s="489"/>
      <c r="BH1020" s="1296" t="s">
        <v>9450</v>
      </c>
    </row>
    <row r="1021" spans="1:60">
      <c r="A1021" s="1276">
        <v>1055</v>
      </c>
      <c r="B1021" s="2" t="s">
        <v>6895</v>
      </c>
      <c r="C1021" s="572" t="s">
        <v>66</v>
      </c>
      <c r="D1021" s="1276" t="s">
        <v>6879</v>
      </c>
      <c r="E1021" s="489" t="s">
        <v>1629</v>
      </c>
      <c r="AS1021" s="489" t="s">
        <v>2871</v>
      </c>
      <c r="AT1021" s="489">
        <v>5</v>
      </c>
      <c r="AU1021" s="574"/>
      <c r="AV1021" s="574"/>
      <c r="AW1021" s="489"/>
      <c r="BH1021" s="1299" t="s">
        <v>9451</v>
      </c>
    </row>
    <row r="1022" spans="1:60">
      <c r="A1022" s="1276">
        <v>1056</v>
      </c>
      <c r="B1022" s="2" t="s">
        <v>6896</v>
      </c>
      <c r="C1022" s="572" t="s">
        <v>66</v>
      </c>
      <c r="D1022" s="1276" t="s">
        <v>6879</v>
      </c>
      <c r="E1022" s="489" t="s">
        <v>1629</v>
      </c>
      <c r="AS1022" s="489" t="s">
        <v>2873</v>
      </c>
      <c r="AT1022" s="489">
        <v>5</v>
      </c>
      <c r="AU1022" s="574"/>
      <c r="AV1022" s="574"/>
      <c r="AW1022" s="489"/>
      <c r="BH1022" s="1296" t="s">
        <v>9452</v>
      </c>
    </row>
    <row r="1023" spans="1:60">
      <c r="A1023" s="1276">
        <v>1057</v>
      </c>
      <c r="B1023" s="2" t="s">
        <v>6897</v>
      </c>
      <c r="C1023" s="572" t="s">
        <v>6862</v>
      </c>
      <c r="D1023" s="1276" t="s">
        <v>6879</v>
      </c>
      <c r="E1023" s="489" t="s">
        <v>1629</v>
      </c>
      <c r="AS1023" s="489" t="s">
        <v>2874</v>
      </c>
      <c r="AT1023" s="489">
        <v>5</v>
      </c>
      <c r="AU1023" s="574"/>
      <c r="AV1023" s="574"/>
      <c r="AW1023" s="489"/>
      <c r="BH1023" s="1299" t="s">
        <v>5900</v>
      </c>
    </row>
    <row r="1024" spans="1:60">
      <c r="A1024" s="1276">
        <v>1058</v>
      </c>
      <c r="B1024" s="2" t="s">
        <v>6898</v>
      </c>
      <c r="C1024" s="572" t="s">
        <v>66</v>
      </c>
      <c r="D1024" s="1276" t="s">
        <v>6863</v>
      </c>
      <c r="E1024" s="489" t="s">
        <v>1631</v>
      </c>
      <c r="AS1024" s="489" t="s">
        <v>4437</v>
      </c>
      <c r="AT1024" s="489">
        <v>5</v>
      </c>
      <c r="AU1024" s="574"/>
      <c r="AV1024" s="574"/>
      <c r="AW1024" s="489"/>
      <c r="BH1024" s="1296" t="s">
        <v>5482</v>
      </c>
    </row>
    <row r="1025" spans="1:60">
      <c r="A1025" s="1276">
        <v>1059</v>
      </c>
      <c r="B1025" s="2" t="s">
        <v>6899</v>
      </c>
      <c r="C1025" s="572" t="s">
        <v>6862</v>
      </c>
      <c r="D1025" s="1276" t="s">
        <v>6879</v>
      </c>
      <c r="E1025" s="489" t="s">
        <v>1630</v>
      </c>
      <c r="AS1025" s="489" t="s">
        <v>2876</v>
      </c>
      <c r="AT1025" s="489">
        <v>5</v>
      </c>
      <c r="AU1025" s="574"/>
      <c r="AV1025" s="574"/>
      <c r="AW1025" s="489"/>
      <c r="BH1025" s="1299" t="s">
        <v>9453</v>
      </c>
    </row>
    <row r="1026" spans="1:60">
      <c r="A1026" s="1276">
        <v>1060</v>
      </c>
      <c r="B1026" s="2" t="s">
        <v>6900</v>
      </c>
      <c r="C1026" s="572" t="s">
        <v>6862</v>
      </c>
      <c r="D1026" s="1276" t="s">
        <v>6863</v>
      </c>
      <c r="E1026" s="489" t="s">
        <v>1631</v>
      </c>
      <c r="AS1026" s="489" t="s">
        <v>2877</v>
      </c>
      <c r="AT1026" s="489">
        <v>5</v>
      </c>
      <c r="AU1026" s="574"/>
      <c r="AV1026" s="574"/>
      <c r="AW1026" s="489"/>
      <c r="BH1026" s="1296" t="s">
        <v>5901</v>
      </c>
    </row>
    <row r="1027" spans="1:60">
      <c r="A1027" s="1276">
        <v>1061</v>
      </c>
      <c r="B1027" s="2" t="s">
        <v>6901</v>
      </c>
      <c r="C1027" s="572" t="s">
        <v>6862</v>
      </c>
      <c r="D1027" s="1276" t="s">
        <v>6863</v>
      </c>
      <c r="E1027" s="489" t="s">
        <v>1631</v>
      </c>
      <c r="AS1027" s="489" t="s">
        <v>2878</v>
      </c>
      <c r="AT1027" s="489">
        <v>5</v>
      </c>
      <c r="AU1027" s="574"/>
      <c r="AV1027" s="574"/>
      <c r="AW1027" s="489"/>
      <c r="BH1027" s="1299" t="s">
        <v>5483</v>
      </c>
    </row>
    <row r="1028" spans="1:60">
      <c r="A1028" s="1276">
        <v>1062</v>
      </c>
      <c r="B1028" s="2" t="s">
        <v>6902</v>
      </c>
      <c r="C1028" s="572" t="s">
        <v>6862</v>
      </c>
      <c r="D1028" s="1276" t="s">
        <v>6863</v>
      </c>
      <c r="E1028" s="489" t="s">
        <v>1631</v>
      </c>
      <c r="AS1028" s="489" t="s">
        <v>4438</v>
      </c>
      <c r="AT1028" s="489">
        <v>5</v>
      </c>
      <c r="AU1028" s="574"/>
      <c r="AV1028" s="574"/>
      <c r="AW1028" s="489"/>
      <c r="BH1028" s="1296" t="s">
        <v>5902</v>
      </c>
    </row>
    <row r="1029" spans="1:60">
      <c r="A1029" s="1276">
        <v>1063</v>
      </c>
      <c r="B1029" s="2" t="s">
        <v>6903</v>
      </c>
      <c r="C1029" s="572" t="s">
        <v>66</v>
      </c>
      <c r="D1029" s="1276" t="s">
        <v>6863</v>
      </c>
      <c r="E1029" s="489" t="s">
        <v>1631</v>
      </c>
      <c r="AS1029" s="489" t="s">
        <v>2879</v>
      </c>
      <c r="AT1029" s="489">
        <v>5</v>
      </c>
      <c r="AU1029" s="574"/>
      <c r="AV1029" s="574"/>
      <c r="AW1029" s="489"/>
      <c r="BH1029" s="1299" t="s">
        <v>5903</v>
      </c>
    </row>
    <row r="1030" spans="1:60">
      <c r="A1030" s="1276">
        <v>1070</v>
      </c>
      <c r="B1030" s="2" t="s">
        <v>190</v>
      </c>
      <c r="C1030" s="572" t="s">
        <v>6862</v>
      </c>
      <c r="D1030" s="1276" t="s">
        <v>6879</v>
      </c>
      <c r="E1030" s="489" t="s">
        <v>1630</v>
      </c>
      <c r="AS1030" s="489" t="s">
        <v>2880</v>
      </c>
      <c r="AT1030" s="489">
        <v>5</v>
      </c>
      <c r="AU1030" s="574"/>
      <c r="AV1030" s="574"/>
      <c r="AW1030" s="489"/>
      <c r="BH1030" s="1296" t="s">
        <v>5484</v>
      </c>
    </row>
    <row r="1031" spans="1:60">
      <c r="A1031" s="1276">
        <v>1071</v>
      </c>
      <c r="B1031" s="2" t="s">
        <v>6904</v>
      </c>
      <c r="C1031" s="572" t="s">
        <v>6862</v>
      </c>
      <c r="D1031" s="1276" t="s">
        <v>6863</v>
      </c>
      <c r="E1031" s="489" t="s">
        <v>1631</v>
      </c>
      <c r="AS1031" s="489" t="s">
        <v>2881</v>
      </c>
      <c r="AT1031" s="489">
        <v>5</v>
      </c>
      <c r="AU1031" s="574"/>
      <c r="AV1031" s="574"/>
      <c r="AW1031" s="489"/>
      <c r="BH1031" s="1299" t="s">
        <v>8494</v>
      </c>
    </row>
    <row r="1032" spans="1:60">
      <c r="A1032" s="1276">
        <v>1072</v>
      </c>
      <c r="B1032" s="2" t="s">
        <v>6206</v>
      </c>
      <c r="C1032" s="572" t="s">
        <v>6862</v>
      </c>
      <c r="D1032" s="1276" t="s">
        <v>6863</v>
      </c>
      <c r="E1032" s="489" t="s">
        <v>1631</v>
      </c>
      <c r="AS1032" s="489" t="s">
        <v>2882</v>
      </c>
      <c r="AT1032" s="489">
        <v>5</v>
      </c>
      <c r="AU1032" s="574"/>
      <c r="AV1032" s="574"/>
      <c r="AW1032" s="489"/>
      <c r="BH1032" s="1296" t="s">
        <v>9115</v>
      </c>
    </row>
    <row r="1033" spans="1:60">
      <c r="A1033" s="1276">
        <v>1073</v>
      </c>
      <c r="B1033" s="2" t="s">
        <v>6905</v>
      </c>
      <c r="C1033" s="572" t="s">
        <v>6862</v>
      </c>
      <c r="D1033" s="1276" t="s">
        <v>6863</v>
      </c>
      <c r="E1033" s="489" t="s">
        <v>1631</v>
      </c>
      <c r="AS1033" s="489" t="s">
        <v>4440</v>
      </c>
      <c r="AT1033" s="489">
        <v>5</v>
      </c>
      <c r="AU1033" s="574"/>
      <c r="AV1033" s="574"/>
      <c r="AW1033" s="489"/>
      <c r="BH1033" s="1299" t="s">
        <v>5904</v>
      </c>
    </row>
    <row r="1034" spans="1:60">
      <c r="A1034" s="1276">
        <v>1074</v>
      </c>
      <c r="B1034" s="2" t="s">
        <v>2552</v>
      </c>
      <c r="C1034" s="572" t="s">
        <v>6862</v>
      </c>
      <c r="D1034" s="1276" t="s">
        <v>6863</v>
      </c>
      <c r="E1034" s="489" t="s">
        <v>1631</v>
      </c>
      <c r="AS1034" s="489" t="s">
        <v>4441</v>
      </c>
      <c r="AT1034" s="489">
        <v>5</v>
      </c>
      <c r="AU1034" s="574"/>
      <c r="AV1034" s="574"/>
      <c r="AW1034" s="489"/>
      <c r="BH1034" s="1296" t="s">
        <v>8495</v>
      </c>
    </row>
    <row r="1035" spans="1:60">
      <c r="A1035" s="1276">
        <v>1075</v>
      </c>
      <c r="B1035" s="2" t="s">
        <v>6207</v>
      </c>
      <c r="C1035" s="572" t="s">
        <v>6862</v>
      </c>
      <c r="D1035" s="1276" t="s">
        <v>6863</v>
      </c>
      <c r="E1035" s="489" t="s">
        <v>1631</v>
      </c>
      <c r="AS1035" s="489" t="s">
        <v>2883</v>
      </c>
      <c r="AT1035" s="489">
        <v>5</v>
      </c>
      <c r="AU1035" s="574"/>
      <c r="AV1035" s="574"/>
      <c r="AW1035" s="489"/>
      <c r="BH1035" s="1299" t="s">
        <v>5905</v>
      </c>
    </row>
    <row r="1036" spans="1:60">
      <c r="A1036" s="1276">
        <v>1076</v>
      </c>
      <c r="B1036" s="2" t="s">
        <v>1585</v>
      </c>
      <c r="C1036" s="572" t="s">
        <v>66</v>
      </c>
      <c r="D1036" s="1276" t="s">
        <v>6863</v>
      </c>
      <c r="E1036" s="489" t="s">
        <v>1631</v>
      </c>
      <c r="AS1036" s="489" t="s">
        <v>2884</v>
      </c>
      <c r="AT1036" s="489">
        <v>5</v>
      </c>
      <c r="AU1036" s="574"/>
      <c r="AV1036" s="574"/>
      <c r="AW1036" s="489"/>
      <c r="BH1036" s="1296" t="s">
        <v>5485</v>
      </c>
    </row>
    <row r="1037" spans="1:60">
      <c r="A1037" s="1276">
        <v>1080</v>
      </c>
      <c r="B1037" s="2" t="s">
        <v>6906</v>
      </c>
      <c r="C1037" s="572" t="s">
        <v>6862</v>
      </c>
      <c r="D1037" s="1276" t="s">
        <v>6879</v>
      </c>
      <c r="E1037" s="489" t="s">
        <v>1636</v>
      </c>
      <c r="AS1037" s="489" t="s">
        <v>4442</v>
      </c>
      <c r="AT1037" s="489">
        <v>5</v>
      </c>
      <c r="AU1037" s="574"/>
      <c r="AV1037" s="574"/>
      <c r="AW1037" s="489"/>
      <c r="BH1037" s="1299" t="s">
        <v>5906</v>
      </c>
    </row>
    <row r="1038" spans="1:60">
      <c r="A1038" s="1276">
        <v>1081</v>
      </c>
      <c r="B1038" s="2" t="s">
        <v>6757</v>
      </c>
      <c r="C1038" s="2" t="s">
        <v>477</v>
      </c>
      <c r="D1038" s="1276" t="s">
        <v>6863</v>
      </c>
      <c r="E1038" s="489" t="s">
        <v>1631</v>
      </c>
      <c r="AS1038" s="489" t="s">
        <v>2886</v>
      </c>
      <c r="AT1038" s="489">
        <v>5</v>
      </c>
      <c r="AU1038" s="574"/>
      <c r="AV1038" s="574"/>
      <c r="AW1038" s="489"/>
      <c r="BH1038" s="1296" t="s">
        <v>5907</v>
      </c>
    </row>
    <row r="1039" spans="1:60">
      <c r="A1039" s="1276">
        <v>1082</v>
      </c>
      <c r="B1039" s="2" t="s">
        <v>6907</v>
      </c>
      <c r="C1039" s="2" t="s">
        <v>6862</v>
      </c>
      <c r="D1039" s="1276" t="s">
        <v>6893</v>
      </c>
      <c r="E1039" s="489" t="s">
        <v>1634</v>
      </c>
      <c r="AS1039" s="489" t="s">
        <v>2887</v>
      </c>
      <c r="AT1039" s="489">
        <v>5</v>
      </c>
      <c r="AU1039" s="574"/>
      <c r="AV1039" s="574"/>
      <c r="AW1039" s="489"/>
      <c r="BH1039" s="1299" t="s">
        <v>5486</v>
      </c>
    </row>
    <row r="1040" spans="1:60">
      <c r="A1040" s="1276">
        <v>1083</v>
      </c>
      <c r="B1040" s="2" t="s">
        <v>6908</v>
      </c>
      <c r="C1040" s="2" t="s">
        <v>477</v>
      </c>
      <c r="D1040" s="1276" t="s">
        <v>6863</v>
      </c>
      <c r="E1040" s="489" t="s">
        <v>1631</v>
      </c>
      <c r="AS1040" s="489" t="s">
        <v>2888</v>
      </c>
      <c r="AT1040" s="489">
        <v>5</v>
      </c>
      <c r="AU1040" s="574"/>
      <c r="AV1040" s="574"/>
      <c r="AW1040" s="489"/>
      <c r="BH1040" s="1296" t="s">
        <v>1657</v>
      </c>
    </row>
    <row r="1041" spans="1:60">
      <c r="A1041" s="1276">
        <v>1090</v>
      </c>
      <c r="B1041" s="2" t="s">
        <v>6909</v>
      </c>
      <c r="C1041" s="2" t="s">
        <v>6862</v>
      </c>
      <c r="D1041" s="1276" t="s">
        <v>6893</v>
      </c>
      <c r="E1041" s="489" t="s">
        <v>1665</v>
      </c>
      <c r="AS1041" s="489" t="s">
        <v>2889</v>
      </c>
      <c r="AT1041" s="489">
        <v>5</v>
      </c>
      <c r="AU1041" s="574"/>
      <c r="AV1041" s="574"/>
      <c r="AW1041" s="489"/>
      <c r="BH1041" s="1299" t="s">
        <v>5908</v>
      </c>
    </row>
    <row r="1042" spans="1:60">
      <c r="A1042" s="1276">
        <v>1091</v>
      </c>
      <c r="B1042" s="2" t="s">
        <v>6910</v>
      </c>
      <c r="C1042" s="2" t="s">
        <v>6862</v>
      </c>
      <c r="D1042" s="1276" t="s">
        <v>6863</v>
      </c>
      <c r="E1042" s="489" t="s">
        <v>1631</v>
      </c>
      <c r="AS1042" s="489" t="s">
        <v>2890</v>
      </c>
      <c r="AT1042" s="489">
        <v>5</v>
      </c>
      <c r="AU1042" s="574"/>
      <c r="AV1042" s="574"/>
      <c r="AW1042" s="489"/>
      <c r="BH1042" s="1296" t="s">
        <v>6733</v>
      </c>
    </row>
    <row r="1043" spans="1:60">
      <c r="A1043" s="1276">
        <v>1092</v>
      </c>
      <c r="B1043" s="2" t="s">
        <v>6911</v>
      </c>
      <c r="C1043" s="2" t="s">
        <v>6862</v>
      </c>
      <c r="D1043" s="1276" t="s">
        <v>6863</v>
      </c>
      <c r="E1043" s="489" t="s">
        <v>1631</v>
      </c>
      <c r="AS1043" s="489" t="s">
        <v>2891</v>
      </c>
      <c r="AT1043" s="489">
        <v>5</v>
      </c>
      <c r="AU1043" s="574"/>
      <c r="AV1043" s="574"/>
      <c r="AW1043" s="489"/>
      <c r="BH1043" s="1299" t="s">
        <v>5909</v>
      </c>
    </row>
    <row r="1044" spans="1:60">
      <c r="A1044" s="1276">
        <v>1094</v>
      </c>
      <c r="B1044" s="2" t="s">
        <v>6912</v>
      </c>
      <c r="C1044" s="2" t="s">
        <v>6862</v>
      </c>
      <c r="D1044" s="1276" t="s">
        <v>6863</v>
      </c>
      <c r="E1044" s="489" t="s">
        <v>1631</v>
      </c>
      <c r="AS1044" s="489" t="s">
        <v>2892</v>
      </c>
      <c r="AT1044" s="489">
        <v>5</v>
      </c>
      <c r="AU1044" s="574"/>
      <c r="AV1044" s="574"/>
      <c r="AW1044" s="489"/>
      <c r="BH1044" s="1296" t="s">
        <v>5214</v>
      </c>
    </row>
    <row r="1045" spans="1:60">
      <c r="A1045" s="1276">
        <v>1095</v>
      </c>
      <c r="B1045" s="2" t="s">
        <v>6913</v>
      </c>
      <c r="C1045" s="2" t="s">
        <v>6862</v>
      </c>
      <c r="D1045" s="1276" t="s">
        <v>6863</v>
      </c>
      <c r="E1045" s="489" t="s">
        <v>1631</v>
      </c>
      <c r="AS1045" s="489" t="s">
        <v>2893</v>
      </c>
      <c r="AT1045" s="489">
        <v>5</v>
      </c>
      <c r="AU1045" s="574"/>
      <c r="AV1045" s="574"/>
      <c r="AW1045" s="489"/>
      <c r="BH1045" s="1299" t="s">
        <v>9116</v>
      </c>
    </row>
    <row r="1046" spans="1:60">
      <c r="A1046" s="1276">
        <v>1096</v>
      </c>
      <c r="B1046" s="2" t="s">
        <v>6914</v>
      </c>
      <c r="C1046" s="2" t="s">
        <v>6862</v>
      </c>
      <c r="D1046" s="1276" t="s">
        <v>6863</v>
      </c>
      <c r="E1046" s="489" t="s">
        <v>1631</v>
      </c>
      <c r="AS1046" s="489" t="s">
        <v>6002</v>
      </c>
      <c r="AT1046" s="489">
        <v>5</v>
      </c>
      <c r="AU1046" s="574"/>
      <c r="AV1046" s="574"/>
      <c r="AW1046" s="489"/>
      <c r="BH1046" s="1296" t="s">
        <v>5487</v>
      </c>
    </row>
    <row r="1047" spans="1:60">
      <c r="A1047" s="1276">
        <v>2000</v>
      </c>
      <c r="B1047" s="2" t="s">
        <v>6915</v>
      </c>
      <c r="C1047" s="2" t="s">
        <v>6862</v>
      </c>
      <c r="D1047" s="1276" t="s">
        <v>6863</v>
      </c>
      <c r="E1047" s="489" t="s">
        <v>1631</v>
      </c>
      <c r="AS1047" s="489" t="s">
        <v>2894</v>
      </c>
      <c r="AT1047" s="489">
        <v>5</v>
      </c>
      <c r="AU1047" s="574"/>
      <c r="AV1047" s="574"/>
      <c r="AW1047" s="489"/>
      <c r="BH1047" s="1299" t="s">
        <v>5488</v>
      </c>
    </row>
    <row r="1048" spans="1:60">
      <c r="A1048" s="1276">
        <v>2001</v>
      </c>
      <c r="B1048" s="2" t="s">
        <v>6916</v>
      </c>
      <c r="C1048" s="2" t="s">
        <v>6862</v>
      </c>
      <c r="D1048" s="1276" t="s">
        <v>6863</v>
      </c>
      <c r="E1048" s="489" t="s">
        <v>1631</v>
      </c>
      <c r="AS1048" s="489" t="s">
        <v>2895</v>
      </c>
      <c r="AT1048" s="489">
        <v>5</v>
      </c>
      <c r="AU1048" s="574"/>
      <c r="AV1048" s="574"/>
      <c r="AW1048" s="489"/>
      <c r="BH1048" s="1296" t="s">
        <v>5489</v>
      </c>
    </row>
    <row r="1049" spans="1:60">
      <c r="A1049" s="1276">
        <v>2010</v>
      </c>
      <c r="B1049" s="2" t="s">
        <v>6917</v>
      </c>
      <c r="C1049" s="2" t="s">
        <v>6862</v>
      </c>
      <c r="D1049" s="1276" t="s">
        <v>6863</v>
      </c>
      <c r="E1049" s="489" t="s">
        <v>1631</v>
      </c>
      <c r="AS1049" s="489" t="s">
        <v>2898</v>
      </c>
      <c r="AT1049" s="489">
        <v>5</v>
      </c>
      <c r="AU1049" s="574"/>
      <c r="AV1049" s="574"/>
      <c r="AW1049" s="489"/>
      <c r="BH1049" s="1299" t="s">
        <v>8496</v>
      </c>
    </row>
    <row r="1050" spans="1:60">
      <c r="A1050" s="1276">
        <v>2011</v>
      </c>
      <c r="B1050" s="2" t="s">
        <v>6918</v>
      </c>
      <c r="C1050" s="2" t="s">
        <v>66</v>
      </c>
      <c r="D1050" s="1276" t="s">
        <v>6863</v>
      </c>
      <c r="E1050" s="489" t="s">
        <v>1631</v>
      </c>
      <c r="AS1050" s="489" t="s">
        <v>2899</v>
      </c>
      <c r="AT1050" s="489">
        <v>5</v>
      </c>
      <c r="AU1050" s="574"/>
      <c r="AV1050" s="574"/>
      <c r="AW1050" s="489"/>
      <c r="BH1050" s="1299" t="s">
        <v>5910</v>
      </c>
    </row>
    <row r="1051" spans="1:60">
      <c r="A1051" s="1276">
        <v>2012</v>
      </c>
      <c r="B1051" s="2" t="s">
        <v>6919</v>
      </c>
      <c r="C1051" s="2" t="s">
        <v>6862</v>
      </c>
      <c r="D1051" s="1276" t="s">
        <v>6879</v>
      </c>
      <c r="E1051" s="489" t="s">
        <v>6323</v>
      </c>
      <c r="AS1051" s="489" t="s">
        <v>2901</v>
      </c>
      <c r="AT1051" s="489">
        <v>5</v>
      </c>
      <c r="AU1051" s="574"/>
      <c r="AV1051" s="574"/>
      <c r="AW1051" s="489"/>
      <c r="BH1051" s="1296" t="s">
        <v>8498</v>
      </c>
    </row>
    <row r="1052" spans="1:60">
      <c r="A1052" s="1276">
        <v>2013</v>
      </c>
      <c r="B1052" s="2" t="s">
        <v>6920</v>
      </c>
      <c r="C1052" s="2" t="s">
        <v>66</v>
      </c>
      <c r="D1052" s="1276" t="s">
        <v>6863</v>
      </c>
      <c r="E1052" s="489" t="s">
        <v>1631</v>
      </c>
      <c r="AS1052" s="489" t="s">
        <v>4443</v>
      </c>
      <c r="AT1052" s="489">
        <v>5</v>
      </c>
      <c r="AU1052" s="574"/>
      <c r="AV1052" s="574"/>
      <c r="AW1052" s="489"/>
      <c r="BH1052" s="1296" t="s">
        <v>8497</v>
      </c>
    </row>
    <row r="1053" spans="1:60">
      <c r="A1053" s="1276">
        <v>2020</v>
      </c>
      <c r="B1053" s="2" t="s">
        <v>6921</v>
      </c>
      <c r="C1053" s="2" t="s">
        <v>6862</v>
      </c>
      <c r="D1053" s="1276" t="s">
        <v>6879</v>
      </c>
      <c r="E1053" s="489" t="s">
        <v>1630</v>
      </c>
      <c r="AS1053" s="489" t="s">
        <v>2902</v>
      </c>
      <c r="AT1053" s="489">
        <v>5</v>
      </c>
      <c r="AU1053" s="574"/>
      <c r="AV1053" s="574"/>
      <c r="AW1053" s="489"/>
      <c r="BH1053" s="1299" t="s">
        <v>5490</v>
      </c>
    </row>
    <row r="1054" spans="1:60">
      <c r="A1054" s="1276">
        <v>2021</v>
      </c>
      <c r="B1054" s="2" t="s">
        <v>6922</v>
      </c>
      <c r="C1054" s="2" t="s">
        <v>66</v>
      </c>
      <c r="D1054" s="1276" t="s">
        <v>6863</v>
      </c>
      <c r="E1054" s="489" t="s">
        <v>1631</v>
      </c>
      <c r="AS1054" s="489" t="s">
        <v>2903</v>
      </c>
      <c r="AT1054" s="489">
        <v>5</v>
      </c>
      <c r="AU1054" s="574"/>
      <c r="AV1054" s="574"/>
      <c r="AW1054" s="489"/>
      <c r="BH1054" s="1296" t="s">
        <v>5491</v>
      </c>
    </row>
    <row r="1055" spans="1:60">
      <c r="A1055" s="1276">
        <v>2022</v>
      </c>
      <c r="B1055" s="2" t="s">
        <v>8586</v>
      </c>
      <c r="C1055" s="2" t="s">
        <v>66</v>
      </c>
      <c r="D1055" s="1276" t="s">
        <v>6879</v>
      </c>
      <c r="E1055" s="489" t="s">
        <v>1630</v>
      </c>
      <c r="AS1055" s="489" t="s">
        <v>2904</v>
      </c>
      <c r="AT1055" s="489">
        <v>5</v>
      </c>
      <c r="AU1055" s="574"/>
      <c r="AV1055" s="574"/>
      <c r="AW1055" s="489"/>
      <c r="BH1055" s="1299" t="s">
        <v>5492</v>
      </c>
    </row>
    <row r="1056" spans="1:60">
      <c r="A1056" s="1276">
        <v>2023</v>
      </c>
      <c r="B1056" s="2" t="s">
        <v>6923</v>
      </c>
      <c r="C1056" s="2" t="s">
        <v>66</v>
      </c>
      <c r="D1056" s="1276" t="s">
        <v>6879</v>
      </c>
      <c r="E1056" s="489" t="s">
        <v>1630</v>
      </c>
      <c r="AS1056" s="489" t="s">
        <v>2905</v>
      </c>
      <c r="AT1056" s="489">
        <v>5</v>
      </c>
      <c r="AU1056" s="574"/>
      <c r="AV1056" s="574"/>
      <c r="AW1056" s="489"/>
      <c r="BH1056" s="1296" t="s">
        <v>9117</v>
      </c>
    </row>
    <row r="1057" spans="1:60">
      <c r="A1057" s="1276">
        <v>2024</v>
      </c>
      <c r="B1057" s="2" t="s">
        <v>6924</v>
      </c>
      <c r="C1057" s="2" t="s">
        <v>6862</v>
      </c>
      <c r="D1057" s="1276" t="s">
        <v>6879</v>
      </c>
      <c r="E1057" s="489" t="s">
        <v>1630</v>
      </c>
      <c r="AS1057" s="489" t="s">
        <v>4098</v>
      </c>
      <c r="AT1057" s="489">
        <v>5</v>
      </c>
      <c r="AU1057" s="574"/>
      <c r="AV1057" s="574"/>
      <c r="AW1057" s="489"/>
      <c r="BH1057" s="1299" t="s">
        <v>5493</v>
      </c>
    </row>
    <row r="1058" spans="1:60">
      <c r="A1058" s="1276">
        <v>2025</v>
      </c>
      <c r="B1058" s="2" t="s">
        <v>379</v>
      </c>
      <c r="C1058" s="2" t="s">
        <v>477</v>
      </c>
      <c r="D1058" s="1276" t="s">
        <v>6863</v>
      </c>
      <c r="E1058" s="489" t="s">
        <v>1631</v>
      </c>
      <c r="AS1058" s="489" t="s">
        <v>2906</v>
      </c>
      <c r="AT1058" s="489">
        <v>5</v>
      </c>
      <c r="AU1058" s="574"/>
      <c r="AV1058" s="574"/>
      <c r="AW1058" s="489"/>
      <c r="BH1058" s="1296" t="s">
        <v>5911</v>
      </c>
    </row>
    <row r="1059" spans="1:60">
      <c r="A1059" s="1276">
        <v>2030</v>
      </c>
      <c r="B1059" s="2" t="s">
        <v>192</v>
      </c>
      <c r="C1059" s="2" t="s">
        <v>6862</v>
      </c>
      <c r="D1059" s="1276" t="s">
        <v>6893</v>
      </c>
      <c r="E1059" s="489" t="s">
        <v>2377</v>
      </c>
      <c r="AS1059" s="489" t="s">
        <v>2907</v>
      </c>
      <c r="AT1059" s="489">
        <v>5</v>
      </c>
      <c r="AU1059" s="574"/>
      <c r="AV1059" s="574"/>
      <c r="AW1059" s="489"/>
      <c r="BH1059" s="1299" t="s">
        <v>9118</v>
      </c>
    </row>
    <row r="1060" spans="1:60">
      <c r="A1060" s="1276">
        <v>2032</v>
      </c>
      <c r="B1060" s="2" t="s">
        <v>6927</v>
      </c>
      <c r="C1060" s="2" t="s">
        <v>6862</v>
      </c>
      <c r="D1060" s="1276" t="s">
        <v>6863</v>
      </c>
      <c r="E1060" s="489" t="s">
        <v>1631</v>
      </c>
      <c r="AS1060" s="489" t="s">
        <v>4100</v>
      </c>
      <c r="AT1060" s="489">
        <v>5</v>
      </c>
      <c r="AU1060" s="574"/>
      <c r="AV1060" s="574"/>
      <c r="AW1060" s="489"/>
      <c r="BH1060" s="1296" t="s">
        <v>9119</v>
      </c>
    </row>
    <row r="1061" spans="1:60">
      <c r="A1061" s="1276">
        <v>2033</v>
      </c>
      <c r="B1061" s="2" t="s">
        <v>6928</v>
      </c>
      <c r="C1061" s="2" t="s">
        <v>6862</v>
      </c>
      <c r="D1061" s="1276" t="s">
        <v>6863</v>
      </c>
      <c r="E1061" s="489" t="s">
        <v>1631</v>
      </c>
      <c r="AS1061" s="489" t="s">
        <v>4101</v>
      </c>
      <c r="AT1061" s="489">
        <v>5</v>
      </c>
      <c r="AU1061" s="574"/>
      <c r="AV1061" s="574"/>
      <c r="AW1061" s="489"/>
      <c r="BH1061" s="1299" t="s">
        <v>5494</v>
      </c>
    </row>
    <row r="1062" spans="1:60">
      <c r="A1062" s="1276">
        <v>2040</v>
      </c>
      <c r="B1062" s="2" t="s">
        <v>193</v>
      </c>
      <c r="C1062" s="2" t="s">
        <v>6862</v>
      </c>
      <c r="D1062" s="1276" t="s">
        <v>6863</v>
      </c>
      <c r="E1062" s="489" t="s">
        <v>1631</v>
      </c>
      <c r="AS1062" s="489" t="s">
        <v>6003</v>
      </c>
      <c r="AT1062" s="489">
        <v>5</v>
      </c>
      <c r="AU1062" s="574"/>
      <c r="AV1062" s="574"/>
      <c r="AW1062" s="489"/>
      <c r="BH1062" s="1296" t="s">
        <v>9454</v>
      </c>
    </row>
    <row r="1063" spans="1:60">
      <c r="A1063" s="1276">
        <v>2041</v>
      </c>
      <c r="B1063" s="2" t="s">
        <v>6929</v>
      </c>
      <c r="C1063" s="2" t="s">
        <v>6862</v>
      </c>
      <c r="D1063" s="1276" t="s">
        <v>6863</v>
      </c>
      <c r="E1063" s="489" t="s">
        <v>1631</v>
      </c>
      <c r="AS1063" s="489" t="s">
        <v>4102</v>
      </c>
      <c r="AT1063" s="489">
        <v>5</v>
      </c>
      <c r="AU1063" s="574"/>
      <c r="AV1063" s="574"/>
      <c r="AW1063" s="489"/>
      <c r="BH1063" s="1299" t="s">
        <v>8499</v>
      </c>
    </row>
    <row r="1064" spans="1:60">
      <c r="A1064" s="1276">
        <v>2042</v>
      </c>
      <c r="B1064" s="2" t="s">
        <v>6892</v>
      </c>
      <c r="C1064" s="2" t="s">
        <v>6862</v>
      </c>
      <c r="D1064" s="1276" t="s">
        <v>6863</v>
      </c>
      <c r="E1064" s="489" t="s">
        <v>1631</v>
      </c>
      <c r="AS1064" s="489" t="s">
        <v>4103</v>
      </c>
      <c r="AT1064" s="489">
        <v>5</v>
      </c>
      <c r="AU1064" s="574"/>
      <c r="AV1064" s="574"/>
      <c r="AW1064" s="489"/>
      <c r="BH1064" s="1296" t="s">
        <v>5912</v>
      </c>
    </row>
    <row r="1065" spans="1:60">
      <c r="A1065" s="1276">
        <v>2043</v>
      </c>
      <c r="B1065" s="2" t="s">
        <v>6930</v>
      </c>
      <c r="C1065" s="2" t="s">
        <v>6862</v>
      </c>
      <c r="D1065" s="1276" t="s">
        <v>6863</v>
      </c>
      <c r="E1065" s="489" t="s">
        <v>1631</v>
      </c>
      <c r="AS1065" s="489" t="s">
        <v>4105</v>
      </c>
      <c r="AT1065" s="489">
        <v>5</v>
      </c>
      <c r="AU1065" s="574"/>
      <c r="AV1065" s="574"/>
      <c r="AW1065" s="489"/>
      <c r="BH1065" s="1299" t="s">
        <v>5495</v>
      </c>
    </row>
    <row r="1066" spans="1:60">
      <c r="A1066" s="1276">
        <v>2044</v>
      </c>
      <c r="B1066" s="2" t="s">
        <v>194</v>
      </c>
      <c r="C1066" s="2" t="s">
        <v>6862</v>
      </c>
      <c r="D1066" s="1276" t="s">
        <v>6863</v>
      </c>
      <c r="E1066" s="489" t="s">
        <v>1631</v>
      </c>
      <c r="AS1066" s="489" t="s">
        <v>4106</v>
      </c>
      <c r="AT1066" s="489">
        <v>5</v>
      </c>
      <c r="AU1066" s="574"/>
      <c r="AV1066" s="574"/>
      <c r="AW1066" s="489"/>
      <c r="BH1066" s="1296" t="s">
        <v>8500</v>
      </c>
    </row>
    <row r="1067" spans="1:60">
      <c r="A1067" s="1276">
        <v>2050</v>
      </c>
      <c r="B1067" s="2" t="s">
        <v>6931</v>
      </c>
      <c r="C1067" s="2" t="s">
        <v>6862</v>
      </c>
      <c r="D1067" s="1276" t="s">
        <v>6863</v>
      </c>
      <c r="E1067" s="489" t="s">
        <v>1631</v>
      </c>
      <c r="AS1067" s="489" t="s">
        <v>4444</v>
      </c>
      <c r="AT1067" s="489">
        <v>5</v>
      </c>
      <c r="AU1067" s="574"/>
      <c r="AV1067" s="574"/>
      <c r="AW1067" s="489"/>
      <c r="BH1067" s="1299" t="s">
        <v>9455</v>
      </c>
    </row>
    <row r="1068" spans="1:60">
      <c r="A1068" s="1276">
        <v>2051</v>
      </c>
      <c r="B1068" s="2" t="s">
        <v>6932</v>
      </c>
      <c r="C1068" s="2" t="s">
        <v>6862</v>
      </c>
      <c r="D1068" s="1276" t="s">
        <v>6863</v>
      </c>
      <c r="E1068" s="489" t="s">
        <v>1631</v>
      </c>
      <c r="AS1068" s="489" t="s">
        <v>4447</v>
      </c>
      <c r="AT1068" s="489">
        <v>5</v>
      </c>
      <c r="AU1068" s="574"/>
      <c r="AV1068" s="574"/>
      <c r="AW1068" s="489"/>
      <c r="BH1068" s="1296" t="s">
        <v>9456</v>
      </c>
    </row>
    <row r="1069" spans="1:60">
      <c r="A1069" s="1276">
        <v>2052</v>
      </c>
      <c r="B1069" s="2" t="s">
        <v>6933</v>
      </c>
      <c r="C1069" s="2" t="s">
        <v>6862</v>
      </c>
      <c r="D1069" s="1276" t="s">
        <v>6863</v>
      </c>
      <c r="E1069" s="489" t="s">
        <v>1631</v>
      </c>
      <c r="AS1069" s="489" t="s">
        <v>4448</v>
      </c>
      <c r="AT1069" s="489">
        <v>5</v>
      </c>
      <c r="AU1069" s="574"/>
      <c r="AV1069" s="574"/>
      <c r="AW1069" s="489"/>
      <c r="BH1069" s="1299" t="s">
        <v>9120</v>
      </c>
    </row>
    <row r="1070" spans="1:60">
      <c r="A1070" s="1276">
        <v>2053</v>
      </c>
      <c r="B1070" s="2" t="s">
        <v>6934</v>
      </c>
      <c r="C1070" s="2" t="s">
        <v>6862</v>
      </c>
      <c r="D1070" s="1276" t="s">
        <v>6863</v>
      </c>
      <c r="E1070" s="489" t="s">
        <v>1631</v>
      </c>
      <c r="AS1070" s="489" t="s">
        <v>4449</v>
      </c>
      <c r="AT1070" s="489">
        <v>5</v>
      </c>
      <c r="AU1070" s="574"/>
      <c r="AV1070" s="574"/>
      <c r="AW1070" s="489"/>
      <c r="BH1070" s="1296" t="s">
        <v>9457</v>
      </c>
    </row>
    <row r="1071" spans="1:60">
      <c r="A1071" s="1276">
        <v>2054</v>
      </c>
      <c r="B1071" s="2" t="s">
        <v>6935</v>
      </c>
      <c r="C1071" s="2" t="s">
        <v>6862</v>
      </c>
      <c r="D1071" s="1276" t="s">
        <v>6863</v>
      </c>
      <c r="E1071" s="489" t="s">
        <v>1631</v>
      </c>
      <c r="AS1071" s="489" t="s">
        <v>6004</v>
      </c>
      <c r="AT1071" s="489">
        <v>5</v>
      </c>
      <c r="AU1071" s="574"/>
      <c r="AV1071" s="574"/>
      <c r="AW1071" s="489"/>
      <c r="BH1071" s="1299" t="s">
        <v>9458</v>
      </c>
    </row>
    <row r="1072" spans="1:60">
      <c r="A1072" s="1276">
        <v>2055</v>
      </c>
      <c r="B1072" s="2" t="s">
        <v>6809</v>
      </c>
      <c r="C1072" s="2" t="s">
        <v>6862</v>
      </c>
      <c r="D1072" s="1276" t="s">
        <v>6863</v>
      </c>
      <c r="E1072" s="489" t="s">
        <v>1631</v>
      </c>
      <c r="AS1072" s="489" t="s">
        <v>4450</v>
      </c>
      <c r="AT1072" s="489">
        <v>5</v>
      </c>
      <c r="AU1072" s="574"/>
      <c r="AV1072" s="574"/>
      <c r="AW1072" s="489"/>
      <c r="BH1072" s="1296" t="s">
        <v>9459</v>
      </c>
    </row>
    <row r="1073" spans="1:60">
      <c r="A1073" s="1276">
        <v>2060</v>
      </c>
      <c r="B1073" s="2" t="s">
        <v>6936</v>
      </c>
      <c r="C1073" s="2" t="s">
        <v>6862</v>
      </c>
      <c r="D1073" s="1276" t="s">
        <v>6863</v>
      </c>
      <c r="E1073" s="489" t="s">
        <v>1631</v>
      </c>
      <c r="AS1073" s="489" t="s">
        <v>4452</v>
      </c>
      <c r="AT1073" s="489">
        <v>5</v>
      </c>
      <c r="AU1073" s="574"/>
      <c r="AV1073" s="574"/>
      <c r="AW1073" s="489"/>
      <c r="BH1073" s="1299" t="s">
        <v>9460</v>
      </c>
    </row>
    <row r="1074" spans="1:60">
      <c r="A1074" s="1276">
        <v>2061</v>
      </c>
      <c r="B1074" s="2" t="s">
        <v>6937</v>
      </c>
      <c r="C1074" s="2" t="s">
        <v>6862</v>
      </c>
      <c r="D1074" s="1276" t="s">
        <v>6863</v>
      </c>
      <c r="E1074" s="489" t="s">
        <v>1631</v>
      </c>
      <c r="AS1074" s="489" t="s">
        <v>4453</v>
      </c>
      <c r="AT1074" s="489">
        <v>5</v>
      </c>
      <c r="AU1074" s="574"/>
      <c r="AV1074" s="574"/>
      <c r="AW1074" s="489"/>
      <c r="BH1074" s="1296" t="s">
        <v>9461</v>
      </c>
    </row>
    <row r="1075" spans="1:60">
      <c r="A1075" s="1276">
        <v>2062</v>
      </c>
      <c r="B1075" s="2" t="s">
        <v>6938</v>
      </c>
      <c r="C1075" s="2" t="s">
        <v>66</v>
      </c>
      <c r="D1075" s="1276" t="s">
        <v>6863</v>
      </c>
      <c r="E1075" s="489" t="s">
        <v>1631</v>
      </c>
      <c r="AS1075" s="489" t="s">
        <v>4455</v>
      </c>
      <c r="AT1075" s="489">
        <v>5</v>
      </c>
      <c r="AU1075" s="574"/>
      <c r="AV1075" s="574"/>
      <c r="AW1075" s="489"/>
      <c r="BH1075" s="1299" t="s">
        <v>9462</v>
      </c>
    </row>
    <row r="1076" spans="1:60">
      <c r="A1076" s="1276">
        <v>2070</v>
      </c>
      <c r="B1076" s="2" t="s">
        <v>6733</v>
      </c>
      <c r="C1076" s="2" t="s">
        <v>6862</v>
      </c>
      <c r="D1076" s="1276" t="s">
        <v>6879</v>
      </c>
      <c r="E1076" s="489" t="s">
        <v>1636</v>
      </c>
      <c r="AS1076" s="489" t="s">
        <v>4456</v>
      </c>
      <c r="AT1076" s="489">
        <v>5</v>
      </c>
      <c r="AU1076" s="574"/>
      <c r="AV1076" s="574"/>
      <c r="AW1076" s="489"/>
      <c r="BH1076" s="1296" t="s">
        <v>9463</v>
      </c>
    </row>
    <row r="1077" spans="1:60">
      <c r="A1077" s="1276">
        <v>2071</v>
      </c>
      <c r="B1077" s="2" t="s">
        <v>6939</v>
      </c>
      <c r="C1077" s="2" t="s">
        <v>5170</v>
      </c>
      <c r="D1077" s="1276" t="s">
        <v>6863</v>
      </c>
      <c r="E1077" s="489" t="s">
        <v>1631</v>
      </c>
      <c r="AS1077" s="489" t="s">
        <v>4457</v>
      </c>
      <c r="AT1077" s="489">
        <v>5</v>
      </c>
      <c r="AU1077" s="574"/>
      <c r="AV1077" s="574"/>
      <c r="AW1077" s="489"/>
      <c r="BH1077" s="1299" t="s">
        <v>9464</v>
      </c>
    </row>
    <row r="1078" spans="1:60">
      <c r="A1078" s="1276">
        <v>2072</v>
      </c>
      <c r="B1078" s="2" t="s">
        <v>6940</v>
      </c>
      <c r="C1078" s="2" t="s">
        <v>66</v>
      </c>
      <c r="D1078" s="1276" t="s">
        <v>6925</v>
      </c>
      <c r="E1078" s="489" t="s">
        <v>6926</v>
      </c>
      <c r="AS1078" s="489" t="s">
        <v>4459</v>
      </c>
      <c r="AT1078" s="489">
        <v>5</v>
      </c>
      <c r="AU1078" s="574"/>
      <c r="AV1078" s="574"/>
      <c r="AW1078" s="489"/>
      <c r="BH1078" s="1296" t="s">
        <v>8778</v>
      </c>
    </row>
    <row r="1079" spans="1:60">
      <c r="A1079" s="1276">
        <v>2075</v>
      </c>
      <c r="B1079" s="2" t="s">
        <v>6941</v>
      </c>
      <c r="C1079" s="2" t="s">
        <v>66</v>
      </c>
      <c r="D1079" s="1276" t="s">
        <v>6879</v>
      </c>
      <c r="E1079" s="489" t="s">
        <v>1636</v>
      </c>
      <c r="AS1079" s="489" t="s">
        <v>6005</v>
      </c>
      <c r="AT1079" s="489">
        <v>5</v>
      </c>
      <c r="AU1079" s="574"/>
      <c r="AV1079" s="574"/>
      <c r="AW1079" s="489"/>
      <c r="BH1079" s="1299" t="s">
        <v>232</v>
      </c>
    </row>
    <row r="1080" spans="1:60">
      <c r="A1080" s="1276">
        <v>2080</v>
      </c>
      <c r="B1080" s="2" t="s">
        <v>6942</v>
      </c>
      <c r="C1080" s="2" t="s">
        <v>6862</v>
      </c>
      <c r="D1080" s="1276" t="s">
        <v>6879</v>
      </c>
      <c r="E1080" s="489" t="s">
        <v>1636</v>
      </c>
      <c r="AS1080" s="489" t="s">
        <v>6006</v>
      </c>
      <c r="AT1080" s="489">
        <v>5</v>
      </c>
      <c r="AU1080" s="574"/>
      <c r="AV1080" s="574"/>
      <c r="AW1080" s="489"/>
      <c r="BH1080" s="1296" t="s">
        <v>8501</v>
      </c>
    </row>
    <row r="1081" spans="1:60">
      <c r="A1081" s="1276">
        <v>2081</v>
      </c>
      <c r="B1081" s="2" t="s">
        <v>6943</v>
      </c>
      <c r="C1081" s="2" t="s">
        <v>6862</v>
      </c>
      <c r="D1081" s="1276" t="s">
        <v>6863</v>
      </c>
      <c r="E1081" s="489" t="s">
        <v>1631</v>
      </c>
      <c r="AS1081" s="489" t="s">
        <v>6007</v>
      </c>
      <c r="AT1081" s="489">
        <v>5</v>
      </c>
      <c r="AU1081" s="574"/>
      <c r="AV1081" s="574"/>
      <c r="AW1081" s="489"/>
      <c r="BH1081" s="1299" t="s">
        <v>9465</v>
      </c>
    </row>
    <row r="1082" spans="1:60">
      <c r="A1082" s="1276">
        <v>2082</v>
      </c>
      <c r="B1082" s="2" t="s">
        <v>6944</v>
      </c>
      <c r="C1082" s="2" t="s">
        <v>66</v>
      </c>
      <c r="D1082" s="1276" t="s">
        <v>6863</v>
      </c>
      <c r="E1082" s="489" t="s">
        <v>1631</v>
      </c>
      <c r="AS1082" s="489" t="s">
        <v>6008</v>
      </c>
      <c r="AT1082" s="489">
        <v>5</v>
      </c>
      <c r="AU1082" s="574"/>
      <c r="AV1082" s="574"/>
      <c r="AW1082" s="489"/>
      <c r="BH1082" s="1296" t="s">
        <v>5913</v>
      </c>
    </row>
    <row r="1083" spans="1:60">
      <c r="A1083" s="1276">
        <v>2083</v>
      </c>
      <c r="B1083" s="2" t="s">
        <v>6945</v>
      </c>
      <c r="C1083" s="2" t="s">
        <v>6862</v>
      </c>
      <c r="D1083" s="1276" t="s">
        <v>6879</v>
      </c>
      <c r="E1083" s="489" t="s">
        <v>1636</v>
      </c>
      <c r="AS1083" s="489" t="s">
        <v>6009</v>
      </c>
      <c r="AT1083" s="489">
        <v>5</v>
      </c>
      <c r="AU1083" s="574"/>
      <c r="AV1083" s="574"/>
      <c r="AW1083" s="489"/>
      <c r="BH1083" s="1299" t="s">
        <v>9121</v>
      </c>
    </row>
    <row r="1084" spans="1:60">
      <c r="A1084" s="1276">
        <v>2084</v>
      </c>
      <c r="B1084" s="2" t="s">
        <v>6946</v>
      </c>
      <c r="C1084" s="2" t="s">
        <v>6862</v>
      </c>
      <c r="D1084" s="1276" t="s">
        <v>6863</v>
      </c>
      <c r="E1084" s="489" t="s">
        <v>1631</v>
      </c>
      <c r="AS1084" s="489" t="s">
        <v>6010</v>
      </c>
      <c r="AT1084" s="489">
        <v>5</v>
      </c>
      <c r="AU1084" s="574"/>
      <c r="AV1084" s="574"/>
      <c r="AW1084" s="489"/>
      <c r="BH1084" s="1296" t="s">
        <v>9122</v>
      </c>
    </row>
    <row r="1085" spans="1:60">
      <c r="A1085" s="1276">
        <v>2085</v>
      </c>
      <c r="B1085" s="2" t="s">
        <v>6947</v>
      </c>
      <c r="C1085" s="2" t="s">
        <v>6862</v>
      </c>
      <c r="D1085" s="1276" t="s">
        <v>6863</v>
      </c>
      <c r="E1085" s="489" t="s">
        <v>1631</v>
      </c>
      <c r="AS1085" s="489" t="s">
        <v>6011</v>
      </c>
      <c r="AT1085" s="489">
        <v>5</v>
      </c>
      <c r="AU1085" s="574"/>
      <c r="AV1085" s="574"/>
      <c r="AW1085" s="489"/>
      <c r="BH1085" s="1299" t="s">
        <v>9123</v>
      </c>
    </row>
    <row r="1086" spans="1:60">
      <c r="A1086" s="1276">
        <v>2086</v>
      </c>
      <c r="B1086" s="2" t="s">
        <v>6734</v>
      </c>
      <c r="C1086" s="2" t="s">
        <v>66</v>
      </c>
      <c r="D1086" s="1276" t="s">
        <v>6863</v>
      </c>
      <c r="E1086" s="489" t="s">
        <v>1631</v>
      </c>
      <c r="AS1086" s="489" t="s">
        <v>2908</v>
      </c>
      <c r="AT1086" s="489">
        <v>5</v>
      </c>
      <c r="AU1086" s="574"/>
      <c r="AV1086" s="574"/>
      <c r="AW1086" s="489"/>
      <c r="BH1086" s="1296" t="s">
        <v>5496</v>
      </c>
    </row>
    <row r="1087" spans="1:60">
      <c r="A1087" s="1276">
        <v>2090</v>
      </c>
      <c r="B1087" s="2" t="s">
        <v>6949</v>
      </c>
      <c r="C1087" s="2" t="s">
        <v>6862</v>
      </c>
      <c r="D1087" s="1276" t="s">
        <v>6879</v>
      </c>
      <c r="E1087" s="489" t="s">
        <v>1636</v>
      </c>
      <c r="AS1087" s="489" t="s">
        <v>4461</v>
      </c>
      <c r="AT1087" s="489">
        <v>5</v>
      </c>
      <c r="AU1087" s="574"/>
      <c r="AV1087" s="574"/>
      <c r="AW1087" s="489"/>
      <c r="BH1087" s="1299" t="s">
        <v>5914</v>
      </c>
    </row>
    <row r="1088" spans="1:60">
      <c r="A1088" s="1276">
        <v>2091</v>
      </c>
      <c r="B1088" s="2" t="s">
        <v>6950</v>
      </c>
      <c r="C1088" s="2" t="s">
        <v>6862</v>
      </c>
      <c r="D1088" s="1276" t="s">
        <v>6863</v>
      </c>
      <c r="E1088" s="489" t="s">
        <v>1631</v>
      </c>
      <c r="AS1088" s="489" t="s">
        <v>2912</v>
      </c>
      <c r="AT1088" s="489">
        <v>5</v>
      </c>
      <c r="AU1088" s="574"/>
      <c r="AV1088" s="574"/>
      <c r="AW1088" s="489"/>
      <c r="BH1088" s="1296" t="s">
        <v>5915</v>
      </c>
    </row>
    <row r="1089" spans="1:60">
      <c r="A1089" s="1276">
        <v>2092</v>
      </c>
      <c r="B1089" s="2" t="s">
        <v>6951</v>
      </c>
      <c r="C1089" s="2" t="s">
        <v>6862</v>
      </c>
      <c r="D1089" s="1276" t="s">
        <v>6863</v>
      </c>
      <c r="E1089" s="489" t="s">
        <v>1631</v>
      </c>
      <c r="AS1089" s="489" t="s">
        <v>2913</v>
      </c>
      <c r="AT1089" s="489">
        <v>5</v>
      </c>
      <c r="AU1089" s="574"/>
      <c r="AV1089" s="574"/>
      <c r="AW1089" s="489"/>
      <c r="BH1089" s="1299" t="s">
        <v>9466</v>
      </c>
    </row>
    <row r="1090" spans="1:60">
      <c r="A1090" s="1276">
        <v>2093</v>
      </c>
      <c r="B1090" s="2" t="s">
        <v>6952</v>
      </c>
      <c r="C1090" s="2" t="s">
        <v>6862</v>
      </c>
      <c r="D1090" s="1276" t="s">
        <v>6863</v>
      </c>
      <c r="E1090" s="489" t="s">
        <v>1631</v>
      </c>
      <c r="AS1090" s="489" t="s">
        <v>2915</v>
      </c>
      <c r="AT1090" s="489">
        <v>5</v>
      </c>
      <c r="AU1090" s="574"/>
      <c r="AV1090" s="574"/>
      <c r="AW1090" s="489"/>
      <c r="BH1090" s="1296" t="s">
        <v>9124</v>
      </c>
    </row>
    <row r="1091" spans="1:60">
      <c r="A1091" s="1276">
        <v>2094</v>
      </c>
      <c r="B1091" s="2" t="s">
        <v>6953</v>
      </c>
      <c r="C1091" s="2" t="s">
        <v>6862</v>
      </c>
      <c r="D1091" s="1276" t="s">
        <v>6863</v>
      </c>
      <c r="E1091" s="489" t="s">
        <v>1631</v>
      </c>
      <c r="AS1091" s="489" t="s">
        <v>2916</v>
      </c>
      <c r="AT1091" s="489">
        <v>5</v>
      </c>
      <c r="AU1091" s="574"/>
      <c r="AV1091" s="574"/>
      <c r="AW1091" s="489"/>
      <c r="BH1091" s="1299" t="s">
        <v>9467</v>
      </c>
    </row>
    <row r="1092" spans="1:60">
      <c r="A1092" s="1276">
        <v>2095</v>
      </c>
      <c r="B1092" s="2" t="s">
        <v>6954</v>
      </c>
      <c r="C1092" s="2" t="s">
        <v>66</v>
      </c>
      <c r="D1092" s="1276" t="s">
        <v>6863</v>
      </c>
      <c r="E1092" s="489" t="s">
        <v>1631</v>
      </c>
      <c r="AS1092" s="489" t="s">
        <v>2917</v>
      </c>
      <c r="AT1092" s="489">
        <v>5</v>
      </c>
      <c r="AU1092" s="574"/>
      <c r="AV1092" s="574"/>
      <c r="AW1092" s="489"/>
      <c r="BH1092" s="1296" t="s">
        <v>5916</v>
      </c>
    </row>
    <row r="1093" spans="1:60">
      <c r="A1093" s="1276">
        <v>2096</v>
      </c>
      <c r="B1093" s="2" t="s">
        <v>6955</v>
      </c>
      <c r="C1093" s="2" t="s">
        <v>6862</v>
      </c>
      <c r="D1093" s="1276" t="s">
        <v>6879</v>
      </c>
      <c r="E1093" s="489" t="s">
        <v>1636</v>
      </c>
      <c r="AS1093" s="489" t="s">
        <v>2918</v>
      </c>
      <c r="AT1093" s="489">
        <v>5</v>
      </c>
      <c r="AU1093" s="574"/>
      <c r="AV1093" s="574"/>
      <c r="AW1093" s="489"/>
      <c r="BH1093" s="1299" t="s">
        <v>9468</v>
      </c>
    </row>
    <row r="1094" spans="1:60">
      <c r="A1094" s="1276">
        <v>2098</v>
      </c>
      <c r="B1094" s="2" t="s">
        <v>6956</v>
      </c>
      <c r="C1094" s="2" t="s">
        <v>6862</v>
      </c>
      <c r="D1094" s="1276" t="s">
        <v>6863</v>
      </c>
      <c r="E1094" s="489" t="s">
        <v>1631</v>
      </c>
      <c r="AS1094" s="489" t="s">
        <v>2922</v>
      </c>
      <c r="AT1094" s="489">
        <v>5</v>
      </c>
      <c r="AU1094" s="574"/>
      <c r="AV1094" s="574"/>
      <c r="AW1094" s="489"/>
      <c r="BH1094" s="1296" t="s">
        <v>5917</v>
      </c>
    </row>
    <row r="1095" spans="1:60">
      <c r="A1095" s="1276">
        <v>2099</v>
      </c>
      <c r="B1095" s="2" t="s">
        <v>6957</v>
      </c>
      <c r="C1095" s="2" t="s">
        <v>6862</v>
      </c>
      <c r="D1095" s="1276" t="s">
        <v>6863</v>
      </c>
      <c r="E1095" s="489" t="s">
        <v>1631</v>
      </c>
      <c r="AS1095" s="489" t="s">
        <v>2923</v>
      </c>
      <c r="AT1095" s="489">
        <v>5</v>
      </c>
      <c r="AU1095" s="574"/>
      <c r="AV1095" s="574"/>
      <c r="AW1095" s="489"/>
      <c r="BH1095" s="1299" t="s">
        <v>9469</v>
      </c>
    </row>
    <row r="1096" spans="1:60">
      <c r="A1096" s="1276">
        <v>3000</v>
      </c>
      <c r="B1096" s="2" t="s">
        <v>6958</v>
      </c>
      <c r="C1096" s="2" t="s">
        <v>477</v>
      </c>
      <c r="D1096" s="1276" t="s">
        <v>6863</v>
      </c>
      <c r="E1096" s="489" t="s">
        <v>1631</v>
      </c>
      <c r="AS1096" s="489" t="s">
        <v>2924</v>
      </c>
      <c r="AT1096" s="489">
        <v>5</v>
      </c>
      <c r="AU1096" s="574"/>
      <c r="AV1096" s="574"/>
      <c r="AW1096" s="489"/>
      <c r="BH1096" s="1296" t="s">
        <v>5216</v>
      </c>
    </row>
    <row r="1097" spans="1:60">
      <c r="A1097" s="1276">
        <v>3001</v>
      </c>
      <c r="B1097" s="2" t="s">
        <v>6959</v>
      </c>
      <c r="C1097" s="2" t="s">
        <v>6862</v>
      </c>
      <c r="D1097" s="1276" t="s">
        <v>6893</v>
      </c>
      <c r="E1097" s="489" t="s">
        <v>1634</v>
      </c>
      <c r="AS1097" s="489" t="s">
        <v>2925</v>
      </c>
      <c r="AT1097" s="489">
        <v>5</v>
      </c>
      <c r="AU1097" s="574"/>
      <c r="AV1097" s="574"/>
      <c r="AW1097" s="489"/>
      <c r="BH1097" s="1299" t="s">
        <v>5497</v>
      </c>
    </row>
    <row r="1098" spans="1:60">
      <c r="A1098" s="1276">
        <v>3007</v>
      </c>
      <c r="B1098" s="2" t="s">
        <v>6960</v>
      </c>
      <c r="C1098" s="2" t="s">
        <v>6862</v>
      </c>
      <c r="D1098" s="1276" t="s">
        <v>6863</v>
      </c>
      <c r="E1098" s="489" t="s">
        <v>1631</v>
      </c>
      <c r="AS1098" s="489" t="s">
        <v>4464</v>
      </c>
      <c r="AT1098" s="489">
        <v>5</v>
      </c>
      <c r="AU1098" s="574"/>
      <c r="AV1098" s="574"/>
      <c r="AW1098" s="489"/>
      <c r="BH1098" s="1296" t="s">
        <v>5918</v>
      </c>
    </row>
    <row r="1099" spans="1:60">
      <c r="A1099" s="1276">
        <v>3008</v>
      </c>
      <c r="B1099" s="2" t="s">
        <v>6962</v>
      </c>
      <c r="C1099" s="2" t="s">
        <v>6862</v>
      </c>
      <c r="D1099" s="1276" t="s">
        <v>6863</v>
      </c>
      <c r="E1099" s="489" t="s">
        <v>1631</v>
      </c>
      <c r="AS1099" s="489" t="s">
        <v>2929</v>
      </c>
      <c r="AT1099" s="489">
        <v>5</v>
      </c>
      <c r="AU1099" s="574"/>
      <c r="AV1099" s="574"/>
      <c r="AW1099" s="489"/>
      <c r="BH1099" s="1299" t="s">
        <v>5919</v>
      </c>
    </row>
    <row r="1100" spans="1:60">
      <c r="A1100" s="1276">
        <v>3009</v>
      </c>
      <c r="B1100" s="2" t="s">
        <v>6963</v>
      </c>
      <c r="C1100" s="2" t="s">
        <v>6862</v>
      </c>
      <c r="D1100" s="1276" t="s">
        <v>6863</v>
      </c>
      <c r="E1100" s="489" t="s">
        <v>1631</v>
      </c>
      <c r="AS1100" s="489" t="s">
        <v>6012</v>
      </c>
      <c r="AT1100" s="489">
        <v>5</v>
      </c>
      <c r="AU1100" s="574"/>
      <c r="AV1100" s="574"/>
      <c r="AW1100" s="489"/>
      <c r="BH1100" s="1296" t="s">
        <v>9125</v>
      </c>
    </row>
    <row r="1101" spans="1:60">
      <c r="A1101" s="1276">
        <v>3010</v>
      </c>
      <c r="B1101" s="2" t="s">
        <v>6964</v>
      </c>
      <c r="C1101" s="2" t="s">
        <v>6862</v>
      </c>
      <c r="D1101" s="1276" t="s">
        <v>6863</v>
      </c>
      <c r="E1101" s="489" t="s">
        <v>1631</v>
      </c>
      <c r="AS1101" s="489" t="s">
        <v>2930</v>
      </c>
      <c r="AT1101" s="489">
        <v>5</v>
      </c>
      <c r="AU1101" s="574"/>
      <c r="AV1101" s="574"/>
      <c r="AW1101" s="489"/>
      <c r="BH1101" s="1299" t="s">
        <v>5920</v>
      </c>
    </row>
    <row r="1102" spans="1:60">
      <c r="A1102" s="1276">
        <v>3011</v>
      </c>
      <c r="B1102" s="2" t="s">
        <v>6965</v>
      </c>
      <c r="C1102" s="2" t="s">
        <v>6862</v>
      </c>
      <c r="D1102" s="1276" t="s">
        <v>6863</v>
      </c>
      <c r="E1102" s="489" t="s">
        <v>1631</v>
      </c>
      <c r="AS1102" s="489" t="s">
        <v>2931</v>
      </c>
      <c r="AT1102" s="489">
        <v>5</v>
      </c>
      <c r="AU1102" s="574"/>
      <c r="AV1102" s="574"/>
      <c r="AW1102" s="489"/>
      <c r="BH1102" s="1296" t="s">
        <v>1650</v>
      </c>
    </row>
    <row r="1103" spans="1:60">
      <c r="A1103" s="1276">
        <v>3012</v>
      </c>
      <c r="B1103" s="2" t="s">
        <v>6966</v>
      </c>
      <c r="C1103" s="2" t="s">
        <v>6862</v>
      </c>
      <c r="D1103" s="1276" t="s">
        <v>6863</v>
      </c>
      <c r="E1103" s="489" t="s">
        <v>1631</v>
      </c>
      <c r="AS1103" s="489" t="s">
        <v>2932</v>
      </c>
      <c r="AT1103" s="489">
        <v>5</v>
      </c>
      <c r="AU1103" s="574"/>
      <c r="AV1103" s="574"/>
      <c r="AW1103" s="489"/>
      <c r="BH1103" s="1299" t="s">
        <v>5921</v>
      </c>
    </row>
    <row r="1104" spans="1:60">
      <c r="A1104" s="1276">
        <v>3013</v>
      </c>
      <c r="B1104" s="2" t="s">
        <v>6967</v>
      </c>
      <c r="C1104" s="2" t="s">
        <v>6862</v>
      </c>
      <c r="D1104" s="1276" t="s">
        <v>6863</v>
      </c>
      <c r="E1104" s="489" t="s">
        <v>1631</v>
      </c>
      <c r="AS1104" s="489" t="s">
        <v>2933</v>
      </c>
      <c r="AT1104" s="489">
        <v>5</v>
      </c>
      <c r="AU1104" s="574"/>
      <c r="AV1104" s="574"/>
      <c r="AW1104" s="489"/>
      <c r="BH1104" s="1296" t="s">
        <v>5498</v>
      </c>
    </row>
    <row r="1105" spans="1:60">
      <c r="A1105" s="1276">
        <v>3018</v>
      </c>
      <c r="B1105" s="2" t="s">
        <v>6968</v>
      </c>
      <c r="C1105" s="2" t="s">
        <v>6862</v>
      </c>
      <c r="D1105" s="1276" t="s">
        <v>6863</v>
      </c>
      <c r="E1105" s="489" t="s">
        <v>1631</v>
      </c>
      <c r="AS1105" s="489" t="s">
        <v>6013</v>
      </c>
      <c r="AT1105" s="489">
        <v>5</v>
      </c>
      <c r="AU1105" s="574"/>
      <c r="AV1105" s="574"/>
      <c r="AW1105" s="489"/>
      <c r="BH1105" s="1299" t="s">
        <v>8502</v>
      </c>
    </row>
    <row r="1106" spans="1:60">
      <c r="A1106" s="1276">
        <v>3019</v>
      </c>
      <c r="B1106" s="2" t="s">
        <v>6969</v>
      </c>
      <c r="C1106" s="2" t="s">
        <v>477</v>
      </c>
      <c r="D1106" s="1276" t="s">
        <v>6863</v>
      </c>
      <c r="E1106" s="489" t="s">
        <v>6948</v>
      </c>
      <c r="AS1106" s="489" t="s">
        <v>2934</v>
      </c>
      <c r="AT1106" s="489">
        <v>5</v>
      </c>
      <c r="AU1106" s="574"/>
      <c r="AV1106" s="574"/>
      <c r="AW1106" s="489"/>
      <c r="BH1106" s="1296" t="s">
        <v>8503</v>
      </c>
    </row>
    <row r="1107" spans="1:60">
      <c r="A1107" s="1276">
        <v>3020</v>
      </c>
      <c r="B1107" s="2" t="s">
        <v>6970</v>
      </c>
      <c r="C1107" s="2" t="s">
        <v>6862</v>
      </c>
      <c r="D1107" s="1276" t="s">
        <v>6893</v>
      </c>
      <c r="E1107" s="489" t="s">
        <v>1634</v>
      </c>
      <c r="AS1107" s="489" t="s">
        <v>2935</v>
      </c>
      <c r="AT1107" s="489">
        <v>5</v>
      </c>
      <c r="AU1107" s="574"/>
      <c r="AV1107" s="574"/>
      <c r="AW1107" s="489"/>
      <c r="BH1107" s="1299" t="s">
        <v>5922</v>
      </c>
    </row>
    <row r="1108" spans="1:60">
      <c r="A1108" s="1276">
        <v>3021</v>
      </c>
      <c r="B1108" s="2" t="s">
        <v>6971</v>
      </c>
      <c r="C1108" s="2" t="s">
        <v>6862</v>
      </c>
      <c r="D1108" s="1276" t="s">
        <v>6863</v>
      </c>
      <c r="E1108" s="489" t="s">
        <v>6948</v>
      </c>
      <c r="AS1108" s="489" t="s">
        <v>2936</v>
      </c>
      <c r="AT1108" s="489">
        <v>5</v>
      </c>
      <c r="AU1108" s="574"/>
      <c r="AV1108" s="574"/>
      <c r="AW1108" s="489"/>
      <c r="BH1108" s="1296" t="s">
        <v>5923</v>
      </c>
    </row>
    <row r="1109" spans="1:60">
      <c r="A1109" s="1276">
        <v>3022</v>
      </c>
      <c r="B1109" s="2" t="s">
        <v>6972</v>
      </c>
      <c r="C1109" s="2" t="s">
        <v>6862</v>
      </c>
      <c r="D1109" s="1276" t="s">
        <v>6863</v>
      </c>
      <c r="E1109" s="489" t="s">
        <v>6948</v>
      </c>
      <c r="AS1109" s="489" t="s">
        <v>4465</v>
      </c>
      <c r="AT1109" s="489">
        <v>5</v>
      </c>
      <c r="AU1109" s="574"/>
      <c r="AV1109" s="574"/>
      <c r="AW1109" s="489"/>
      <c r="BH1109" s="1299" t="s">
        <v>5924</v>
      </c>
    </row>
    <row r="1110" spans="1:60">
      <c r="A1110" s="1276">
        <v>3023</v>
      </c>
      <c r="B1110" s="2" t="s">
        <v>6973</v>
      </c>
      <c r="C1110" s="2" t="s">
        <v>6862</v>
      </c>
      <c r="D1110" s="1276" t="s">
        <v>6863</v>
      </c>
      <c r="E1110" s="489" t="s">
        <v>1631</v>
      </c>
      <c r="AS1110" s="489" t="s">
        <v>2939</v>
      </c>
      <c r="AT1110" s="489">
        <v>5</v>
      </c>
      <c r="AU1110" s="574"/>
      <c r="AV1110" s="574"/>
      <c r="AW1110" s="489"/>
      <c r="BH1110" s="1296" t="s">
        <v>9470</v>
      </c>
    </row>
    <row r="1111" spans="1:60">
      <c r="A1111" s="1276">
        <v>3024</v>
      </c>
      <c r="B1111" s="2" t="s">
        <v>6974</v>
      </c>
      <c r="C1111" s="2" t="s">
        <v>6862</v>
      </c>
      <c r="D1111" s="1276" t="s">
        <v>6863</v>
      </c>
      <c r="E1111" s="489" t="s">
        <v>1631</v>
      </c>
      <c r="AS1111" s="489" t="s">
        <v>4109</v>
      </c>
      <c r="AT1111" s="489">
        <v>5</v>
      </c>
      <c r="AU1111" s="574"/>
      <c r="AV1111" s="574"/>
      <c r="AW1111" s="489"/>
      <c r="BH1111" s="1299" t="s">
        <v>6167</v>
      </c>
    </row>
    <row r="1112" spans="1:60">
      <c r="A1112" s="1276">
        <v>3025</v>
      </c>
      <c r="B1112" s="2" t="s">
        <v>6975</v>
      </c>
      <c r="C1112" s="2" t="s">
        <v>6862</v>
      </c>
      <c r="D1112" s="1276" t="s">
        <v>6863</v>
      </c>
      <c r="E1112" s="489" t="s">
        <v>1631</v>
      </c>
      <c r="AS1112" s="489" t="s">
        <v>2940</v>
      </c>
      <c r="AT1112" s="489">
        <v>5</v>
      </c>
      <c r="AU1112" s="574"/>
      <c r="AV1112" s="574"/>
      <c r="AW1112" s="489"/>
      <c r="BH1112" s="1296" t="s">
        <v>9471</v>
      </c>
    </row>
    <row r="1113" spans="1:60">
      <c r="A1113" s="1276">
        <v>3026</v>
      </c>
      <c r="B1113" s="2" t="s">
        <v>6976</v>
      </c>
      <c r="C1113" s="2" t="s">
        <v>6862</v>
      </c>
      <c r="D1113" s="1276" t="s">
        <v>6863</v>
      </c>
      <c r="E1113" s="489" t="s">
        <v>1631</v>
      </c>
      <c r="AS1113" s="489" t="s">
        <v>2941</v>
      </c>
      <c r="AT1113" s="489">
        <v>5</v>
      </c>
      <c r="AU1113" s="574"/>
      <c r="AV1113" s="574"/>
      <c r="AW1113" s="489"/>
      <c r="BH1113" s="1299" t="s">
        <v>8504</v>
      </c>
    </row>
    <row r="1114" spans="1:60">
      <c r="A1114" s="1276">
        <v>3027</v>
      </c>
      <c r="B1114" s="2" t="s">
        <v>6977</v>
      </c>
      <c r="C1114" s="2" t="s">
        <v>6862</v>
      </c>
      <c r="D1114" s="1276" t="s">
        <v>6863</v>
      </c>
      <c r="E1114" s="489" t="s">
        <v>1631</v>
      </c>
      <c r="AS1114" s="489" t="s">
        <v>2942</v>
      </c>
      <c r="AT1114" s="489">
        <v>5</v>
      </c>
      <c r="AU1114" s="574"/>
      <c r="AV1114" s="574"/>
      <c r="AW1114" s="489"/>
      <c r="BH1114" s="1296" t="s">
        <v>9126</v>
      </c>
    </row>
    <row r="1115" spans="1:60">
      <c r="A1115" s="1276">
        <v>3028</v>
      </c>
      <c r="B1115" s="2" t="s">
        <v>6978</v>
      </c>
      <c r="C1115" s="2" t="s">
        <v>6862</v>
      </c>
      <c r="D1115" s="1276" t="s">
        <v>6863</v>
      </c>
      <c r="E1115" s="489" t="s">
        <v>1631</v>
      </c>
      <c r="AS1115" s="489" t="s">
        <v>2943</v>
      </c>
      <c r="AT1115" s="489">
        <v>5</v>
      </c>
      <c r="AU1115" s="574"/>
      <c r="AV1115" s="574"/>
      <c r="AW1115" s="489"/>
      <c r="BH1115" s="1299" t="s">
        <v>9127</v>
      </c>
    </row>
    <row r="1116" spans="1:60">
      <c r="A1116" s="1276">
        <v>3029</v>
      </c>
      <c r="B1116" s="2" t="s">
        <v>6976</v>
      </c>
      <c r="C1116" s="2" t="s">
        <v>6862</v>
      </c>
      <c r="D1116" s="1276" t="s">
        <v>6863</v>
      </c>
      <c r="E1116" s="489" t="s">
        <v>1631</v>
      </c>
      <c r="AS1116" s="489" t="s">
        <v>2944</v>
      </c>
      <c r="AT1116" s="489">
        <v>5</v>
      </c>
      <c r="AU1116" s="574"/>
      <c r="AV1116" s="574"/>
      <c r="AW1116" s="489"/>
      <c r="BH1116" s="1296" t="s">
        <v>6168</v>
      </c>
    </row>
    <row r="1117" spans="1:60">
      <c r="A1117" s="1276">
        <v>3030</v>
      </c>
      <c r="B1117" s="2" t="s">
        <v>6979</v>
      </c>
      <c r="C1117" s="2" t="s">
        <v>6862</v>
      </c>
      <c r="D1117" s="1276" t="s">
        <v>6863</v>
      </c>
      <c r="E1117" s="489" t="s">
        <v>1631</v>
      </c>
      <c r="AS1117" s="489" t="s">
        <v>4110</v>
      </c>
      <c r="AT1117" s="489">
        <v>5</v>
      </c>
      <c r="AU1117" s="574"/>
      <c r="AV1117" s="574"/>
      <c r="AW1117" s="489"/>
      <c r="BH1117" s="1299" t="s">
        <v>5925</v>
      </c>
    </row>
    <row r="1118" spans="1:60">
      <c r="A1118" s="1276">
        <v>3031</v>
      </c>
      <c r="B1118" s="2" t="s">
        <v>6980</v>
      </c>
      <c r="C1118" s="2" t="s">
        <v>6862</v>
      </c>
      <c r="D1118" s="1276" t="s">
        <v>6863</v>
      </c>
      <c r="E1118" s="489" t="s">
        <v>1631</v>
      </c>
      <c r="AS1118" s="489" t="s">
        <v>4469</v>
      </c>
      <c r="AT1118" s="489">
        <v>5</v>
      </c>
      <c r="AU1118" s="574"/>
      <c r="AV1118" s="574"/>
      <c r="AW1118" s="489"/>
      <c r="BH1118" s="1296" t="s">
        <v>5926</v>
      </c>
    </row>
    <row r="1119" spans="1:60">
      <c r="A1119" s="1276">
        <v>3032</v>
      </c>
      <c r="B1119" s="2" t="s">
        <v>6981</v>
      </c>
      <c r="C1119" s="2" t="s">
        <v>6862</v>
      </c>
      <c r="D1119" s="1276" t="s">
        <v>6863</v>
      </c>
      <c r="E1119" s="489" t="s">
        <v>6961</v>
      </c>
      <c r="AS1119" s="489" t="s">
        <v>2948</v>
      </c>
      <c r="AT1119" s="489">
        <v>5</v>
      </c>
      <c r="AU1119" s="574"/>
      <c r="AV1119" s="574"/>
      <c r="AW1119" s="489"/>
      <c r="BH1119" s="1299" t="s">
        <v>5927</v>
      </c>
    </row>
    <row r="1120" spans="1:60">
      <c r="A1120" s="1276">
        <v>3040</v>
      </c>
      <c r="B1120" s="2" t="s">
        <v>6982</v>
      </c>
      <c r="C1120" s="2" t="s">
        <v>6862</v>
      </c>
      <c r="D1120" s="1276" t="s">
        <v>6863</v>
      </c>
      <c r="E1120" s="489" t="s">
        <v>1631</v>
      </c>
      <c r="AS1120" s="489" t="s">
        <v>2949</v>
      </c>
      <c r="AT1120" s="489">
        <v>5</v>
      </c>
      <c r="AU1120" s="574"/>
      <c r="AV1120" s="574"/>
      <c r="AW1120" s="489"/>
      <c r="BH1120" s="1296" t="s">
        <v>5928</v>
      </c>
    </row>
    <row r="1121" spans="1:60">
      <c r="A1121" s="1276">
        <v>3050</v>
      </c>
      <c r="B1121" s="2" t="s">
        <v>195</v>
      </c>
      <c r="C1121" s="2" t="s">
        <v>6862</v>
      </c>
      <c r="D1121" s="1276" t="s">
        <v>6863</v>
      </c>
      <c r="E1121" s="489" t="s">
        <v>1631</v>
      </c>
      <c r="AS1121" s="489" t="s">
        <v>2951</v>
      </c>
      <c r="AT1121" s="489">
        <v>5</v>
      </c>
      <c r="AU1121" s="574"/>
      <c r="AV1121" s="574"/>
      <c r="AW1121" s="489"/>
      <c r="BH1121" s="1299" t="s">
        <v>5929</v>
      </c>
    </row>
    <row r="1122" spans="1:60">
      <c r="A1122" s="1276">
        <v>3051</v>
      </c>
      <c r="B1122" s="2" t="s">
        <v>6983</v>
      </c>
      <c r="C1122" s="2" t="s">
        <v>6862</v>
      </c>
      <c r="D1122" s="1276" t="s">
        <v>6863</v>
      </c>
      <c r="E1122" s="489" t="s">
        <v>6961</v>
      </c>
      <c r="AS1122" s="489" t="s">
        <v>2952</v>
      </c>
      <c r="AT1122" s="489">
        <v>5</v>
      </c>
      <c r="AU1122" s="574"/>
      <c r="AV1122" s="574"/>
      <c r="AW1122" s="489"/>
      <c r="BH1122" s="1296" t="s">
        <v>5499</v>
      </c>
    </row>
    <row r="1123" spans="1:60">
      <c r="A1123" s="1276">
        <v>3052</v>
      </c>
      <c r="B1123" s="2" t="s">
        <v>6984</v>
      </c>
      <c r="C1123" s="2" t="s">
        <v>6862</v>
      </c>
      <c r="D1123" s="1276" t="s">
        <v>6863</v>
      </c>
      <c r="E1123" s="489" t="s">
        <v>1631</v>
      </c>
      <c r="AS1123" s="489" t="s">
        <v>2953</v>
      </c>
      <c r="AT1123" s="489">
        <v>5</v>
      </c>
      <c r="AU1123" s="574"/>
      <c r="AV1123" s="574"/>
      <c r="AW1123" s="489"/>
      <c r="BH1123" s="1299" t="s">
        <v>9128</v>
      </c>
    </row>
    <row r="1124" spans="1:60">
      <c r="A1124" s="1276">
        <v>3053</v>
      </c>
      <c r="B1124" s="2" t="s">
        <v>196</v>
      </c>
      <c r="C1124" s="2" t="s">
        <v>6862</v>
      </c>
      <c r="D1124" s="1276" t="s">
        <v>6863</v>
      </c>
      <c r="E1124" s="489" t="s">
        <v>6961</v>
      </c>
      <c r="AS1124" s="489" t="s">
        <v>6014</v>
      </c>
      <c r="AT1124" s="489">
        <v>5</v>
      </c>
      <c r="AU1124" s="574"/>
      <c r="AV1124" s="574"/>
      <c r="AW1124" s="489"/>
      <c r="BH1124" s="1296" t="s">
        <v>5930</v>
      </c>
    </row>
    <row r="1125" spans="1:60">
      <c r="A1125" s="1276">
        <v>3054</v>
      </c>
      <c r="B1125" s="2" t="s">
        <v>197</v>
      </c>
      <c r="C1125" s="2" t="s">
        <v>6862</v>
      </c>
      <c r="D1125" s="1276" t="s">
        <v>6863</v>
      </c>
      <c r="E1125" s="489" t="s">
        <v>6961</v>
      </c>
      <c r="AS1125" s="489" t="s">
        <v>4472</v>
      </c>
      <c r="AT1125" s="489">
        <v>5</v>
      </c>
      <c r="AU1125" s="574"/>
      <c r="AV1125" s="574"/>
      <c r="AW1125" s="489"/>
      <c r="BH1125" s="1299" t="s">
        <v>5931</v>
      </c>
    </row>
    <row r="1126" spans="1:60">
      <c r="A1126" s="1276">
        <v>3060</v>
      </c>
      <c r="B1126" s="2" t="s">
        <v>198</v>
      </c>
      <c r="C1126" s="2" t="s">
        <v>6862</v>
      </c>
      <c r="D1126" s="1276" t="s">
        <v>6863</v>
      </c>
      <c r="E1126" s="489" t="s">
        <v>1631</v>
      </c>
      <c r="AS1126" s="489" t="s">
        <v>2955</v>
      </c>
      <c r="AT1126" s="489">
        <v>5</v>
      </c>
      <c r="AU1126" s="574"/>
      <c r="AV1126" s="574"/>
      <c r="AW1126" s="489"/>
      <c r="BH1126" s="1296" t="s">
        <v>8505</v>
      </c>
    </row>
    <row r="1127" spans="1:60">
      <c r="A1127" s="1276">
        <v>3065</v>
      </c>
      <c r="B1127" s="2" t="s">
        <v>199</v>
      </c>
      <c r="C1127" s="2" t="s">
        <v>6862</v>
      </c>
      <c r="D1127" s="1276" t="s">
        <v>6863</v>
      </c>
      <c r="E1127" s="489" t="s">
        <v>1631</v>
      </c>
      <c r="AS1127" s="489" t="s">
        <v>2956</v>
      </c>
      <c r="AT1127" s="489">
        <v>5</v>
      </c>
      <c r="AU1127" s="574"/>
      <c r="AV1127" s="574"/>
      <c r="AW1127" s="489"/>
      <c r="BH1127" s="1299" t="s">
        <v>5932</v>
      </c>
    </row>
    <row r="1128" spans="1:60">
      <c r="A1128" s="1276">
        <v>3066</v>
      </c>
      <c r="B1128" s="2" t="s">
        <v>6985</v>
      </c>
      <c r="C1128" s="2" t="s">
        <v>6862</v>
      </c>
      <c r="D1128" s="1276" t="s">
        <v>6863</v>
      </c>
      <c r="E1128" s="489" t="s">
        <v>1631</v>
      </c>
      <c r="AS1128" s="489" t="s">
        <v>2957</v>
      </c>
      <c r="AT1128" s="489">
        <v>5</v>
      </c>
      <c r="AU1128" s="574"/>
      <c r="AV1128" s="574"/>
      <c r="AW1128" s="489"/>
      <c r="BH1128" s="1296" t="s">
        <v>5500</v>
      </c>
    </row>
    <row r="1129" spans="1:60">
      <c r="A1129" s="1276">
        <v>3067</v>
      </c>
      <c r="B1129" s="2" t="s">
        <v>1587</v>
      </c>
      <c r="C1129" s="2" t="s">
        <v>6862</v>
      </c>
      <c r="D1129" s="1276" t="s">
        <v>6863</v>
      </c>
      <c r="E1129" s="489" t="s">
        <v>1631</v>
      </c>
      <c r="AS1129" s="489" t="s">
        <v>2958</v>
      </c>
      <c r="AT1129" s="489">
        <v>5</v>
      </c>
      <c r="AU1129" s="574"/>
      <c r="AV1129" s="574"/>
      <c r="AW1129" s="489"/>
      <c r="BH1129" s="1299" t="s">
        <v>5933</v>
      </c>
    </row>
    <row r="1130" spans="1:60">
      <c r="A1130" s="1276">
        <v>3070</v>
      </c>
      <c r="B1130" s="2" t="s">
        <v>200</v>
      </c>
      <c r="C1130" s="2" t="s">
        <v>6862</v>
      </c>
      <c r="D1130" s="1276" t="s">
        <v>6863</v>
      </c>
      <c r="E1130" s="489" t="s">
        <v>1631</v>
      </c>
      <c r="AS1130" s="489" t="s">
        <v>2959</v>
      </c>
      <c r="AT1130" s="489">
        <v>5</v>
      </c>
      <c r="AU1130" s="574"/>
      <c r="AV1130" s="574"/>
      <c r="AW1130" s="489"/>
      <c r="BH1130" s="1296" t="s">
        <v>6169</v>
      </c>
    </row>
    <row r="1131" spans="1:60">
      <c r="A1131" s="1276">
        <v>3071</v>
      </c>
      <c r="B1131" s="2" t="s">
        <v>201</v>
      </c>
      <c r="C1131" s="2" t="s">
        <v>6862</v>
      </c>
      <c r="D1131" s="1276" t="s">
        <v>6863</v>
      </c>
      <c r="E1131" s="489" t="s">
        <v>1631</v>
      </c>
      <c r="AS1131" s="489" t="s">
        <v>2960</v>
      </c>
      <c r="AT1131" s="489">
        <v>5</v>
      </c>
      <c r="AU1131" s="574"/>
      <c r="AV1131" s="574"/>
      <c r="AW1131" s="489"/>
      <c r="BH1131" s="1299" t="s">
        <v>8983</v>
      </c>
    </row>
    <row r="1132" spans="1:60">
      <c r="A1132" s="1276">
        <v>3072</v>
      </c>
      <c r="B1132" s="2" t="s">
        <v>202</v>
      </c>
      <c r="C1132" s="2" t="s">
        <v>6862</v>
      </c>
      <c r="D1132" s="1276" t="s">
        <v>6863</v>
      </c>
      <c r="E1132" s="489" t="s">
        <v>1631</v>
      </c>
      <c r="AS1132" s="489" t="s">
        <v>2961</v>
      </c>
      <c r="AT1132" s="489">
        <v>5</v>
      </c>
      <c r="AU1132" s="574"/>
      <c r="AV1132" s="574"/>
      <c r="AW1132" s="489"/>
      <c r="BH1132" s="1296" t="s">
        <v>9129</v>
      </c>
    </row>
    <row r="1133" spans="1:60">
      <c r="A1133" s="1276">
        <v>3080</v>
      </c>
      <c r="B1133" s="2" t="s">
        <v>203</v>
      </c>
      <c r="C1133" s="2" t="s">
        <v>6862</v>
      </c>
      <c r="D1133" s="1276" t="s">
        <v>6863</v>
      </c>
      <c r="E1133" s="489" t="s">
        <v>1631</v>
      </c>
      <c r="AS1133" s="489" t="s">
        <v>2963</v>
      </c>
      <c r="AT1133" s="489">
        <v>5</v>
      </c>
      <c r="AU1133" s="574"/>
      <c r="AV1133" s="574"/>
      <c r="AW1133" s="489"/>
      <c r="BH1133" s="1299" t="s">
        <v>8506</v>
      </c>
    </row>
    <row r="1134" spans="1:60">
      <c r="A1134" s="1276">
        <v>3081</v>
      </c>
      <c r="B1134" s="2" t="s">
        <v>6208</v>
      </c>
      <c r="C1134" s="2" t="s">
        <v>6862</v>
      </c>
      <c r="D1134" s="1276" t="s">
        <v>6863</v>
      </c>
      <c r="E1134" s="489" t="s">
        <v>1631</v>
      </c>
      <c r="AS1134" s="489" t="s">
        <v>4473</v>
      </c>
      <c r="AT1134" s="489">
        <v>5</v>
      </c>
      <c r="AU1134" s="574"/>
      <c r="AV1134" s="574"/>
      <c r="AW1134" s="489"/>
      <c r="BH1134" s="1296" t="s">
        <v>8507</v>
      </c>
    </row>
    <row r="1135" spans="1:60">
      <c r="A1135" s="1276">
        <v>3082</v>
      </c>
      <c r="B1135" s="2" t="s">
        <v>1588</v>
      </c>
      <c r="C1135" s="2" t="s">
        <v>6862</v>
      </c>
      <c r="D1135" s="1276" t="s">
        <v>6863</v>
      </c>
      <c r="E1135" s="489" t="s">
        <v>1631</v>
      </c>
      <c r="AS1135" s="489" t="s">
        <v>4112</v>
      </c>
      <c r="AT1135" s="489">
        <v>5</v>
      </c>
      <c r="AU1135" s="574"/>
      <c r="AV1135" s="574"/>
      <c r="AW1135" s="489"/>
      <c r="BH1135" s="1299" t="s">
        <v>8508</v>
      </c>
    </row>
    <row r="1136" spans="1:60">
      <c r="A1136" s="1276">
        <v>3090</v>
      </c>
      <c r="B1136" s="2" t="s">
        <v>205</v>
      </c>
      <c r="C1136" s="2" t="s">
        <v>6862</v>
      </c>
      <c r="D1136" s="1276" t="s">
        <v>6863</v>
      </c>
      <c r="E1136" s="489" t="s">
        <v>1631</v>
      </c>
      <c r="AS1136" s="489" t="s">
        <v>4475</v>
      </c>
      <c r="AT1136" s="489">
        <v>5</v>
      </c>
      <c r="AU1136" s="574"/>
      <c r="AV1136" s="574"/>
      <c r="AW1136" s="489"/>
      <c r="BH1136" s="1296" t="s">
        <v>8509</v>
      </c>
    </row>
    <row r="1137" spans="1:60">
      <c r="A1137" s="1276">
        <v>3100</v>
      </c>
      <c r="B1137" s="2" t="s">
        <v>2553</v>
      </c>
      <c r="C1137" s="2" t="s">
        <v>6862</v>
      </c>
      <c r="D1137" s="1276" t="s">
        <v>6863</v>
      </c>
      <c r="E1137" s="489" t="s">
        <v>1631</v>
      </c>
      <c r="AS1137" s="489" t="s">
        <v>6015</v>
      </c>
      <c r="AT1137" s="489">
        <v>5</v>
      </c>
      <c r="AU1137" s="574"/>
      <c r="AV1137" s="574"/>
      <c r="AW1137" s="489"/>
      <c r="BH1137" s="1299" t="s">
        <v>5934</v>
      </c>
    </row>
    <row r="1138" spans="1:60">
      <c r="A1138" s="1276">
        <v>3101</v>
      </c>
      <c r="B1138" s="2" t="s">
        <v>6986</v>
      </c>
      <c r="C1138" s="2" t="s">
        <v>6862</v>
      </c>
      <c r="D1138" s="1276" t="s">
        <v>6863</v>
      </c>
      <c r="E1138" s="489" t="s">
        <v>1631</v>
      </c>
      <c r="AS1138" s="489" t="s">
        <v>6016</v>
      </c>
      <c r="AT1138" s="489">
        <v>5</v>
      </c>
      <c r="AU1138" s="574"/>
      <c r="AV1138" s="574"/>
      <c r="AW1138" s="489"/>
      <c r="BH1138" s="1296" t="s">
        <v>8510</v>
      </c>
    </row>
    <row r="1139" spans="1:60">
      <c r="A1139" s="1276">
        <v>3102</v>
      </c>
      <c r="B1139" s="2" t="s">
        <v>6987</v>
      </c>
      <c r="C1139" s="2" t="s">
        <v>6862</v>
      </c>
      <c r="D1139" s="1276" t="s">
        <v>6863</v>
      </c>
      <c r="E1139" s="489" t="s">
        <v>1631</v>
      </c>
      <c r="AS1139" s="489" t="s">
        <v>2968</v>
      </c>
      <c r="AT1139" s="489">
        <v>5</v>
      </c>
      <c r="AU1139" s="574"/>
      <c r="AV1139" s="574"/>
      <c r="AW1139" s="489"/>
      <c r="BH1139" s="1299" t="s">
        <v>6170</v>
      </c>
    </row>
    <row r="1140" spans="1:60">
      <c r="A1140" s="1276">
        <v>3110</v>
      </c>
      <c r="B1140" s="2" t="s">
        <v>6988</v>
      </c>
      <c r="C1140" s="2" t="s">
        <v>6862</v>
      </c>
      <c r="D1140" s="1276" t="s">
        <v>6863</v>
      </c>
      <c r="E1140" s="489" t="s">
        <v>1631</v>
      </c>
      <c r="AS1140" s="489" t="s">
        <v>4477</v>
      </c>
      <c r="AT1140" s="489">
        <v>5</v>
      </c>
      <c r="AU1140" s="574"/>
      <c r="AV1140" s="574"/>
      <c r="AW1140" s="489"/>
      <c r="BH1140" s="1296" t="s">
        <v>1670</v>
      </c>
    </row>
    <row r="1141" spans="1:60">
      <c r="A1141" s="1276">
        <v>3120</v>
      </c>
      <c r="B1141" s="2" t="s">
        <v>6989</v>
      </c>
      <c r="C1141" s="2" t="s">
        <v>66</v>
      </c>
      <c r="D1141" s="1276" t="s">
        <v>6863</v>
      </c>
      <c r="E1141" s="489" t="s">
        <v>1631</v>
      </c>
      <c r="AS1141" s="489" t="s">
        <v>2969</v>
      </c>
      <c r="AT1141" s="489">
        <v>5</v>
      </c>
      <c r="AU1141" s="574"/>
      <c r="AV1141" s="574"/>
      <c r="AW1141" s="489"/>
      <c r="BH1141" s="1299" t="s">
        <v>6171</v>
      </c>
    </row>
    <row r="1142" spans="1:60">
      <c r="A1142" s="1276">
        <v>3140</v>
      </c>
      <c r="B1142" s="2" t="s">
        <v>6990</v>
      </c>
      <c r="C1142" s="2" t="s">
        <v>6862</v>
      </c>
      <c r="D1142" s="1276" t="s">
        <v>6879</v>
      </c>
      <c r="E1142" s="489" t="s">
        <v>1637</v>
      </c>
      <c r="AS1142" s="489" t="s">
        <v>2970</v>
      </c>
      <c r="AT1142" s="489">
        <v>5</v>
      </c>
      <c r="AU1142" s="574"/>
      <c r="AV1142" s="574"/>
      <c r="AW1142" s="489"/>
      <c r="BH1142" s="1296" t="s">
        <v>5935</v>
      </c>
    </row>
    <row r="1143" spans="1:60">
      <c r="A1143" s="1276">
        <v>3141</v>
      </c>
      <c r="B1143" s="2" t="s">
        <v>6990</v>
      </c>
      <c r="C1143" s="2" t="s">
        <v>6862</v>
      </c>
      <c r="D1143" s="1276" t="s">
        <v>6863</v>
      </c>
      <c r="E1143" s="489" t="s">
        <v>1631</v>
      </c>
      <c r="AS1143" s="489" t="s">
        <v>2971</v>
      </c>
      <c r="AT1143" s="489">
        <v>5</v>
      </c>
      <c r="AU1143" s="574"/>
      <c r="AV1143" s="574"/>
      <c r="AW1143" s="489"/>
      <c r="BH1143" s="1299" t="s">
        <v>5501</v>
      </c>
    </row>
    <row r="1144" spans="1:60">
      <c r="A1144" s="1276">
        <v>3150</v>
      </c>
      <c r="B1144" s="2" t="s">
        <v>206</v>
      </c>
      <c r="C1144" s="2" t="s">
        <v>66</v>
      </c>
      <c r="D1144" s="1276" t="s">
        <v>6863</v>
      </c>
      <c r="E1144" s="489" t="s">
        <v>1631</v>
      </c>
      <c r="AS1144" s="489" t="s">
        <v>2973</v>
      </c>
      <c r="AT1144" s="489">
        <v>5</v>
      </c>
      <c r="AU1144" s="574"/>
      <c r="AV1144" s="574"/>
      <c r="AW1144" s="489"/>
      <c r="BH1144" s="1296" t="s">
        <v>5936</v>
      </c>
    </row>
    <row r="1145" spans="1:60">
      <c r="A1145" s="1276">
        <v>3170</v>
      </c>
      <c r="B1145" s="2" t="s">
        <v>6819</v>
      </c>
      <c r="C1145" s="2" t="s">
        <v>66</v>
      </c>
      <c r="D1145" s="1276" t="s">
        <v>6879</v>
      </c>
      <c r="E1145" s="489" t="s">
        <v>1637</v>
      </c>
      <c r="AS1145" s="489" t="s">
        <v>4478</v>
      </c>
      <c r="AT1145" s="489">
        <v>5</v>
      </c>
      <c r="AU1145" s="574"/>
      <c r="AV1145" s="574"/>
      <c r="AW1145" s="489"/>
      <c r="BH1145" s="1299" t="s">
        <v>9472</v>
      </c>
    </row>
    <row r="1146" spans="1:60">
      <c r="A1146" s="1276">
        <v>3180</v>
      </c>
      <c r="B1146" s="2" t="s">
        <v>6991</v>
      </c>
      <c r="C1146" s="2" t="s">
        <v>66</v>
      </c>
      <c r="D1146" s="1276" t="s">
        <v>6879</v>
      </c>
      <c r="E1146" s="489" t="s">
        <v>1637</v>
      </c>
      <c r="AS1146" s="489" t="s">
        <v>6017</v>
      </c>
      <c r="AT1146" s="489">
        <v>5</v>
      </c>
      <c r="AU1146" s="574"/>
      <c r="AV1146" s="574"/>
      <c r="AW1146" s="489"/>
      <c r="BH1146" s="1296" t="s">
        <v>9473</v>
      </c>
    </row>
    <row r="1147" spans="1:60">
      <c r="A1147" s="1276">
        <v>3181</v>
      </c>
      <c r="B1147" s="2" t="s">
        <v>6992</v>
      </c>
      <c r="C1147" s="2" t="s">
        <v>66</v>
      </c>
      <c r="D1147" s="1276" t="s">
        <v>6879</v>
      </c>
      <c r="E1147" s="489" t="s">
        <v>1638</v>
      </c>
      <c r="AS1147" s="489" t="s">
        <v>2976</v>
      </c>
      <c r="AT1147" s="489">
        <v>5</v>
      </c>
      <c r="AU1147" s="574"/>
      <c r="AV1147" s="574"/>
      <c r="AW1147" s="489"/>
      <c r="BH1147" s="1299" t="s">
        <v>8511</v>
      </c>
    </row>
    <row r="1148" spans="1:60">
      <c r="A1148" s="1276">
        <v>3182</v>
      </c>
      <c r="B1148" s="2" t="s">
        <v>6993</v>
      </c>
      <c r="C1148" s="2" t="s">
        <v>6862</v>
      </c>
      <c r="D1148" s="1276" t="s">
        <v>6879</v>
      </c>
      <c r="E1148" s="489" t="s">
        <v>6323</v>
      </c>
      <c r="AS1148" s="489" t="s">
        <v>2979</v>
      </c>
      <c r="AT1148" s="489">
        <v>5</v>
      </c>
      <c r="AU1148" s="574"/>
      <c r="AV1148" s="574"/>
      <c r="AW1148" s="489"/>
      <c r="BH1148" s="1296" t="s">
        <v>5937</v>
      </c>
    </row>
    <row r="1149" spans="1:60">
      <c r="A1149" s="1276">
        <v>3183</v>
      </c>
      <c r="B1149" s="2" t="s">
        <v>6994</v>
      </c>
      <c r="C1149" s="2" t="s">
        <v>66</v>
      </c>
      <c r="D1149" s="1276" t="s">
        <v>6863</v>
      </c>
      <c r="E1149" s="489" t="s">
        <v>1631</v>
      </c>
      <c r="AS1149" s="489" t="s">
        <v>6018</v>
      </c>
      <c r="AT1149" s="489">
        <v>5</v>
      </c>
      <c r="AU1149" s="574"/>
      <c r="AV1149" s="574"/>
      <c r="AW1149" s="489"/>
      <c r="BH1149" s="1299" t="s">
        <v>8512</v>
      </c>
    </row>
    <row r="1150" spans="1:60">
      <c r="A1150" s="1276">
        <v>3184</v>
      </c>
      <c r="B1150" s="2" t="s">
        <v>6995</v>
      </c>
      <c r="C1150" s="2" t="s">
        <v>66</v>
      </c>
      <c r="D1150" s="1276" t="s">
        <v>6879</v>
      </c>
      <c r="E1150" s="489" t="s">
        <v>1635</v>
      </c>
      <c r="AS1150" s="489" t="s">
        <v>2980</v>
      </c>
      <c r="AT1150" s="489">
        <v>5</v>
      </c>
      <c r="AU1150" s="574"/>
      <c r="AV1150" s="574"/>
      <c r="AW1150" s="489"/>
      <c r="BH1150" s="1296" t="s">
        <v>8513</v>
      </c>
    </row>
    <row r="1151" spans="1:60">
      <c r="A1151" s="1276">
        <v>3185</v>
      </c>
      <c r="B1151" s="2" t="s">
        <v>6996</v>
      </c>
      <c r="C1151" s="2" t="s">
        <v>66</v>
      </c>
      <c r="D1151" s="1276" t="s">
        <v>6879</v>
      </c>
      <c r="E1151" s="489" t="s">
        <v>6323</v>
      </c>
      <c r="AS1151" s="489" t="s">
        <v>4114</v>
      </c>
      <c r="AT1151" s="489">
        <v>5</v>
      </c>
      <c r="AU1151" s="574"/>
      <c r="AV1151" s="574"/>
      <c r="AW1151" s="489"/>
    </row>
    <row r="1152" spans="1:60">
      <c r="A1152" s="1276">
        <v>3186</v>
      </c>
      <c r="B1152" s="2" t="s">
        <v>207</v>
      </c>
      <c r="C1152" s="2" t="s">
        <v>66</v>
      </c>
      <c r="D1152" s="1276" t="s">
        <v>6879</v>
      </c>
      <c r="E1152" s="489" t="s">
        <v>6323</v>
      </c>
      <c r="AS1152" s="489" t="s">
        <v>2982</v>
      </c>
      <c r="AT1152" s="489">
        <v>5</v>
      </c>
      <c r="AU1152" s="574"/>
      <c r="AV1152" s="574"/>
      <c r="AW1152" s="489"/>
    </row>
    <row r="1153" spans="1:49">
      <c r="A1153" s="1276">
        <v>3187</v>
      </c>
      <c r="B1153" s="2" t="s">
        <v>6997</v>
      </c>
      <c r="C1153" s="2" t="s">
        <v>66</v>
      </c>
      <c r="D1153" s="1276" t="s">
        <v>6879</v>
      </c>
      <c r="E1153" s="489" t="s">
        <v>6323</v>
      </c>
      <c r="AS1153" s="489" t="s">
        <v>4481</v>
      </c>
      <c r="AT1153" s="489">
        <v>5</v>
      </c>
      <c r="AU1153" s="574"/>
      <c r="AV1153" s="574"/>
      <c r="AW1153" s="489"/>
    </row>
    <row r="1154" spans="1:49">
      <c r="A1154" s="1276">
        <v>3188</v>
      </c>
      <c r="B1154" s="2" t="s">
        <v>6998</v>
      </c>
      <c r="C1154" s="2" t="s">
        <v>66</v>
      </c>
      <c r="D1154" s="1276" t="s">
        <v>6879</v>
      </c>
      <c r="E1154" s="489" t="s">
        <v>6323</v>
      </c>
      <c r="AS1154" s="489" t="s">
        <v>2984</v>
      </c>
      <c r="AT1154" s="489">
        <v>5</v>
      </c>
      <c r="AU1154" s="574"/>
      <c r="AV1154" s="574"/>
      <c r="AW1154" s="489"/>
    </row>
    <row r="1155" spans="1:49">
      <c r="A1155" s="1276">
        <v>3189</v>
      </c>
      <c r="B1155" s="2" t="s">
        <v>6999</v>
      </c>
      <c r="C1155" s="2" t="s">
        <v>66</v>
      </c>
      <c r="D1155" s="1276" t="s">
        <v>6879</v>
      </c>
      <c r="E1155" s="489" t="s">
        <v>1635</v>
      </c>
      <c r="AS1155" s="489" t="s">
        <v>2985</v>
      </c>
      <c r="AT1155" s="489">
        <v>5</v>
      </c>
      <c r="AU1155" s="574"/>
      <c r="AV1155" s="574"/>
      <c r="AW1155" s="489"/>
    </row>
    <row r="1156" spans="1:49">
      <c r="A1156" s="1276">
        <v>3190</v>
      </c>
      <c r="B1156" s="2" t="s">
        <v>208</v>
      </c>
      <c r="C1156" s="2" t="s">
        <v>66</v>
      </c>
      <c r="D1156" s="1276" t="s">
        <v>6879</v>
      </c>
      <c r="E1156" s="489" t="s">
        <v>1635</v>
      </c>
      <c r="AS1156" s="489" t="s">
        <v>2986</v>
      </c>
      <c r="AT1156" s="489">
        <v>5</v>
      </c>
      <c r="AU1156" s="574"/>
      <c r="AV1156" s="574"/>
      <c r="AW1156" s="489"/>
    </row>
    <row r="1157" spans="1:49">
      <c r="A1157" s="1276">
        <v>3191</v>
      </c>
      <c r="B1157" s="2" t="s">
        <v>2554</v>
      </c>
      <c r="C1157" s="2" t="s">
        <v>66</v>
      </c>
      <c r="D1157" s="1276" t="s">
        <v>6879</v>
      </c>
      <c r="E1157" s="489" t="s">
        <v>1638</v>
      </c>
      <c r="AS1157" s="489" t="s">
        <v>2987</v>
      </c>
      <c r="AT1157" s="489">
        <v>5</v>
      </c>
      <c r="AU1157" s="574"/>
      <c r="AV1157" s="574"/>
      <c r="AW1157" s="489"/>
    </row>
    <row r="1158" spans="1:49">
      <c r="A1158" s="1276">
        <v>3192</v>
      </c>
      <c r="B1158" s="2" t="s">
        <v>4037</v>
      </c>
      <c r="C1158" s="2" t="s">
        <v>6862</v>
      </c>
      <c r="D1158" s="1276" t="s">
        <v>6879</v>
      </c>
      <c r="E1158" s="489" t="s">
        <v>1635</v>
      </c>
      <c r="AS1158" s="489" t="s">
        <v>2988</v>
      </c>
      <c r="AT1158" s="489">
        <v>5</v>
      </c>
      <c r="AU1158" s="574"/>
      <c r="AV1158" s="574"/>
      <c r="AW1158" s="489"/>
    </row>
    <row r="1159" spans="1:49">
      <c r="A1159" s="1276">
        <v>3193</v>
      </c>
      <c r="B1159" s="2" t="s">
        <v>7000</v>
      </c>
      <c r="C1159" s="2" t="s">
        <v>6862</v>
      </c>
      <c r="D1159" s="1276" t="s">
        <v>6863</v>
      </c>
      <c r="E1159" s="489" t="s">
        <v>1631</v>
      </c>
      <c r="AS1159" s="489" t="s">
        <v>4483</v>
      </c>
      <c r="AT1159" s="489">
        <v>5</v>
      </c>
      <c r="AU1159" s="574"/>
      <c r="AV1159" s="574"/>
      <c r="AW1159" s="489"/>
    </row>
    <row r="1160" spans="1:49">
      <c r="A1160" s="1276">
        <v>3194</v>
      </c>
      <c r="B1160" s="2" t="s">
        <v>7001</v>
      </c>
      <c r="C1160" s="2" t="s">
        <v>6862</v>
      </c>
      <c r="D1160" s="1276" t="s">
        <v>6863</v>
      </c>
      <c r="E1160" s="489" t="s">
        <v>1631</v>
      </c>
      <c r="AS1160" s="489" t="s">
        <v>4115</v>
      </c>
      <c r="AT1160" s="489">
        <v>5</v>
      </c>
      <c r="AU1160" s="574"/>
      <c r="AV1160" s="574"/>
      <c r="AW1160" s="489"/>
    </row>
    <row r="1161" spans="1:49">
      <c r="A1161" s="1276">
        <v>3195</v>
      </c>
      <c r="B1161" s="2" t="s">
        <v>209</v>
      </c>
      <c r="C1161" s="2" t="s">
        <v>6862</v>
      </c>
      <c r="D1161" s="1276" t="s">
        <v>6863</v>
      </c>
      <c r="E1161" s="489" t="s">
        <v>1631</v>
      </c>
      <c r="AS1161" s="489" t="s">
        <v>2993</v>
      </c>
      <c r="AT1161" s="489">
        <v>5</v>
      </c>
      <c r="AU1161" s="574"/>
      <c r="AV1161" s="574"/>
      <c r="AW1161" s="489"/>
    </row>
    <row r="1162" spans="1:49">
      <c r="A1162" s="1276">
        <v>3196</v>
      </c>
      <c r="B1162" s="2" t="s">
        <v>7002</v>
      </c>
      <c r="C1162" s="2" t="s">
        <v>6862</v>
      </c>
      <c r="D1162" s="1276" t="s">
        <v>6863</v>
      </c>
      <c r="E1162" s="489" t="s">
        <v>1631</v>
      </c>
      <c r="AS1162" s="489" t="s">
        <v>2994</v>
      </c>
      <c r="AT1162" s="489">
        <v>5</v>
      </c>
      <c r="AU1162" s="574"/>
      <c r="AV1162" s="574"/>
      <c r="AW1162" s="489"/>
    </row>
    <row r="1163" spans="1:49">
      <c r="A1163" s="1276">
        <v>3197</v>
      </c>
      <c r="B1163" s="2" t="s">
        <v>7003</v>
      </c>
      <c r="C1163" s="2" t="s">
        <v>6862</v>
      </c>
      <c r="D1163" s="1276" t="s">
        <v>6863</v>
      </c>
      <c r="E1163" s="489" t="s">
        <v>1631</v>
      </c>
      <c r="AS1163" s="489" t="s">
        <v>2995</v>
      </c>
      <c r="AT1163" s="489">
        <v>5</v>
      </c>
      <c r="AU1163" s="574"/>
      <c r="AV1163" s="574"/>
      <c r="AW1163" s="489"/>
    </row>
    <row r="1164" spans="1:49">
      <c r="A1164" s="1276">
        <v>3199</v>
      </c>
      <c r="B1164" s="2" t="s">
        <v>6739</v>
      </c>
      <c r="C1164" s="2" t="s">
        <v>66</v>
      </c>
      <c r="D1164" s="1276" t="s">
        <v>6863</v>
      </c>
      <c r="E1164" s="489" t="s">
        <v>1631</v>
      </c>
      <c r="AS1164" s="489" t="s">
        <v>2997</v>
      </c>
      <c r="AT1164" s="489">
        <v>5</v>
      </c>
      <c r="AU1164" s="574"/>
      <c r="AV1164" s="574"/>
      <c r="AW1164" s="489"/>
    </row>
    <row r="1165" spans="1:49">
      <c r="A1165" s="1276">
        <v>3200</v>
      </c>
      <c r="B1165" s="2" t="s">
        <v>6895</v>
      </c>
      <c r="C1165" s="2" t="s">
        <v>66</v>
      </c>
      <c r="D1165" s="1276" t="s">
        <v>6879</v>
      </c>
      <c r="E1165" s="489" t="s">
        <v>1638</v>
      </c>
      <c r="AS1165" s="489" t="s">
        <v>2998</v>
      </c>
      <c r="AT1165" s="489">
        <v>5</v>
      </c>
      <c r="AU1165" s="574"/>
      <c r="AV1165" s="574"/>
      <c r="AW1165" s="489"/>
    </row>
    <row r="1166" spans="1:49">
      <c r="A1166" s="1276">
        <v>3201</v>
      </c>
      <c r="B1166" s="2" t="s">
        <v>6759</v>
      </c>
      <c r="C1166" s="2" t="s">
        <v>6862</v>
      </c>
      <c r="D1166" s="1276" t="s">
        <v>6879</v>
      </c>
      <c r="E1166" s="489" t="s">
        <v>1638</v>
      </c>
      <c r="AS1166" s="489" t="s">
        <v>4116</v>
      </c>
      <c r="AT1166" s="489">
        <v>5</v>
      </c>
      <c r="AU1166" s="574"/>
      <c r="AV1166" s="574"/>
      <c r="AW1166" s="489"/>
    </row>
    <row r="1167" spans="1:49">
      <c r="A1167" s="1276">
        <v>3202</v>
      </c>
      <c r="B1167" s="2" t="s">
        <v>210</v>
      </c>
      <c r="C1167" s="2" t="s">
        <v>6862</v>
      </c>
      <c r="D1167" s="1276" t="s">
        <v>6863</v>
      </c>
      <c r="E1167" s="489" t="s">
        <v>1631</v>
      </c>
      <c r="AS1167" s="489" t="s">
        <v>6019</v>
      </c>
      <c r="AT1167" s="489">
        <v>5</v>
      </c>
      <c r="AU1167" s="574"/>
      <c r="AV1167" s="574"/>
      <c r="AW1167" s="489"/>
    </row>
    <row r="1168" spans="1:49">
      <c r="A1168" s="1276">
        <v>3203</v>
      </c>
      <c r="B1168" s="2" t="s">
        <v>211</v>
      </c>
      <c r="C1168" s="2" t="s">
        <v>6862</v>
      </c>
      <c r="D1168" s="1276" t="s">
        <v>6863</v>
      </c>
      <c r="E1168" s="489" t="s">
        <v>1631</v>
      </c>
      <c r="AS1168" s="489" t="s">
        <v>2999</v>
      </c>
      <c r="AT1168" s="489">
        <v>5</v>
      </c>
      <c r="AU1168" s="574"/>
      <c r="AV1168" s="574"/>
      <c r="AW1168" s="489"/>
    </row>
    <row r="1169" spans="1:49">
      <c r="A1169" s="1276">
        <v>3204</v>
      </c>
      <c r="B1169" s="2" t="s">
        <v>7004</v>
      </c>
      <c r="C1169" s="2" t="s">
        <v>6862</v>
      </c>
      <c r="D1169" s="1276" t="s">
        <v>6863</v>
      </c>
      <c r="E1169" s="489" t="s">
        <v>1631</v>
      </c>
      <c r="AS1169" s="489" t="s">
        <v>4484</v>
      </c>
      <c r="AT1169" s="489">
        <v>5</v>
      </c>
      <c r="AU1169" s="574"/>
      <c r="AV1169" s="574"/>
      <c r="AW1169" s="489"/>
    </row>
    <row r="1170" spans="1:49">
      <c r="A1170" s="1276">
        <v>3205</v>
      </c>
      <c r="B1170" s="2" t="s">
        <v>6815</v>
      </c>
      <c r="C1170" s="2" t="s">
        <v>6862</v>
      </c>
      <c r="D1170" s="1276" t="s">
        <v>6863</v>
      </c>
      <c r="E1170" s="489" t="s">
        <v>1631</v>
      </c>
      <c r="AS1170" s="489" t="s">
        <v>3000</v>
      </c>
      <c r="AT1170" s="489">
        <v>5</v>
      </c>
      <c r="AU1170" s="574"/>
      <c r="AV1170" s="574"/>
      <c r="AW1170" s="489"/>
    </row>
    <row r="1171" spans="1:49">
      <c r="A1171" s="1276">
        <v>3206</v>
      </c>
      <c r="B1171" s="2" t="s">
        <v>1645</v>
      </c>
      <c r="C1171" s="2" t="s">
        <v>6862</v>
      </c>
      <c r="D1171" s="1276" t="s">
        <v>6863</v>
      </c>
      <c r="E1171" s="489" t="s">
        <v>1631</v>
      </c>
      <c r="AS1171" s="489" t="s">
        <v>4485</v>
      </c>
      <c r="AT1171" s="489">
        <v>5</v>
      </c>
      <c r="AU1171" s="574"/>
      <c r="AV1171" s="574"/>
      <c r="AW1171" s="489"/>
    </row>
    <row r="1172" spans="1:49">
      <c r="A1172" s="1276">
        <v>3207</v>
      </c>
      <c r="B1172" s="2" t="s">
        <v>212</v>
      </c>
      <c r="C1172" s="2" t="s">
        <v>477</v>
      </c>
      <c r="D1172" s="1276" t="s">
        <v>6863</v>
      </c>
      <c r="E1172" s="489" t="s">
        <v>1631</v>
      </c>
      <c r="AS1172" s="489" t="s">
        <v>3003</v>
      </c>
      <c r="AT1172" s="489">
        <v>5</v>
      </c>
      <c r="AU1172" s="574"/>
      <c r="AV1172" s="574"/>
      <c r="AW1172" s="489"/>
    </row>
    <row r="1173" spans="1:49">
      <c r="A1173" s="1276">
        <v>3208</v>
      </c>
      <c r="B1173" s="2" t="s">
        <v>7005</v>
      </c>
      <c r="C1173" s="2" t="s">
        <v>6862</v>
      </c>
      <c r="D1173" s="1276" t="s">
        <v>6893</v>
      </c>
      <c r="E1173" s="489" t="s">
        <v>1640</v>
      </c>
      <c r="AS1173" s="489" t="s">
        <v>4486</v>
      </c>
      <c r="AT1173" s="489">
        <v>5</v>
      </c>
      <c r="AU1173" s="574"/>
      <c r="AV1173" s="574"/>
      <c r="AW1173" s="489"/>
    </row>
    <row r="1174" spans="1:49">
      <c r="A1174" s="1276">
        <v>3209</v>
      </c>
      <c r="B1174" s="2" t="s">
        <v>213</v>
      </c>
      <c r="C1174" s="2" t="s">
        <v>6862</v>
      </c>
      <c r="D1174" s="1276" t="s">
        <v>6863</v>
      </c>
      <c r="E1174" s="489" t="s">
        <v>1631</v>
      </c>
      <c r="AS1174" s="489" t="s">
        <v>3004</v>
      </c>
      <c r="AT1174" s="489">
        <v>5</v>
      </c>
      <c r="AU1174" s="574"/>
      <c r="AV1174" s="574"/>
      <c r="AW1174" s="489"/>
    </row>
    <row r="1175" spans="1:49">
      <c r="A1175" s="1276">
        <v>3210</v>
      </c>
      <c r="B1175" s="2" t="s">
        <v>7006</v>
      </c>
      <c r="C1175" s="2" t="s">
        <v>6862</v>
      </c>
      <c r="D1175" s="1276" t="s">
        <v>6863</v>
      </c>
      <c r="E1175" s="489" t="s">
        <v>1631</v>
      </c>
      <c r="AS1175" s="489" t="s">
        <v>3005</v>
      </c>
      <c r="AT1175" s="489">
        <v>5</v>
      </c>
      <c r="AU1175" s="574"/>
      <c r="AV1175" s="574"/>
      <c r="AW1175" s="489"/>
    </row>
    <row r="1176" spans="1:49">
      <c r="A1176" s="1276">
        <v>3211</v>
      </c>
      <c r="B1176" s="2" t="s">
        <v>7007</v>
      </c>
      <c r="C1176" s="2" t="s">
        <v>66</v>
      </c>
      <c r="D1176" s="1276" t="s">
        <v>6863</v>
      </c>
      <c r="E1176" s="489" t="s">
        <v>1631</v>
      </c>
      <c r="AS1176" s="489" t="s">
        <v>4487</v>
      </c>
      <c r="AT1176" s="489">
        <v>5</v>
      </c>
      <c r="AU1176" s="574"/>
      <c r="AV1176" s="574"/>
      <c r="AW1176" s="489"/>
    </row>
    <row r="1177" spans="1:49">
      <c r="A1177" s="1276">
        <v>3212</v>
      </c>
      <c r="B1177" s="2" t="s">
        <v>7008</v>
      </c>
      <c r="C1177" s="2" t="s">
        <v>477</v>
      </c>
      <c r="D1177" s="1276" t="s">
        <v>6879</v>
      </c>
      <c r="E1177" s="489" t="s">
        <v>1638</v>
      </c>
      <c r="AS1177" s="489" t="s">
        <v>4488</v>
      </c>
      <c r="AT1177" s="489">
        <v>5</v>
      </c>
      <c r="AU1177" s="574"/>
      <c r="AV1177" s="574"/>
      <c r="AW1177" s="489"/>
    </row>
    <row r="1178" spans="1:49">
      <c r="A1178" s="1276">
        <v>3213</v>
      </c>
      <c r="B1178" s="2" t="s">
        <v>214</v>
      </c>
      <c r="C1178" s="2" t="s">
        <v>477</v>
      </c>
      <c r="D1178" s="1276" t="s">
        <v>6893</v>
      </c>
      <c r="E1178" s="489" t="s">
        <v>1640</v>
      </c>
      <c r="AS1178" s="489" t="s">
        <v>3006</v>
      </c>
      <c r="AT1178" s="489">
        <v>5</v>
      </c>
      <c r="AU1178" s="574"/>
      <c r="AV1178" s="574"/>
      <c r="AW1178" s="489"/>
    </row>
    <row r="1179" spans="1:49">
      <c r="A1179" s="1276">
        <v>3214</v>
      </c>
      <c r="B1179" s="2" t="s">
        <v>215</v>
      </c>
      <c r="C1179" s="2" t="s">
        <v>5170</v>
      </c>
      <c r="D1179" s="1276" t="s">
        <v>6893</v>
      </c>
      <c r="E1179" s="489" t="s">
        <v>1634</v>
      </c>
      <c r="AS1179" s="489" t="s">
        <v>4490</v>
      </c>
      <c r="AT1179" s="489">
        <v>5</v>
      </c>
      <c r="AU1179" s="574"/>
      <c r="AV1179" s="574"/>
      <c r="AW1179" s="489"/>
    </row>
    <row r="1180" spans="1:49">
      <c r="A1180" s="1276">
        <v>3215</v>
      </c>
      <c r="B1180" s="2" t="s">
        <v>7009</v>
      </c>
      <c r="C1180" s="2" t="s">
        <v>6862</v>
      </c>
      <c r="D1180" s="1276" t="s">
        <v>6925</v>
      </c>
      <c r="E1180" s="489" t="s">
        <v>1641</v>
      </c>
      <c r="AS1180" s="489" t="s">
        <v>3007</v>
      </c>
      <c r="AT1180" s="489">
        <v>5</v>
      </c>
      <c r="AU1180" s="574"/>
      <c r="AV1180" s="574"/>
      <c r="AW1180" s="489"/>
    </row>
    <row r="1181" spans="1:49">
      <c r="A1181" s="1276">
        <v>3216</v>
      </c>
      <c r="B1181" s="2" t="s">
        <v>7010</v>
      </c>
      <c r="C1181" s="2" t="s">
        <v>66</v>
      </c>
      <c r="D1181" s="1276" t="s">
        <v>6863</v>
      </c>
      <c r="E1181" s="489" t="s">
        <v>1631</v>
      </c>
      <c r="AS1181" s="489" t="s">
        <v>3008</v>
      </c>
      <c r="AT1181" s="489">
        <v>5</v>
      </c>
      <c r="AU1181" s="574"/>
      <c r="AV1181" s="574"/>
      <c r="AW1181" s="489"/>
    </row>
    <row r="1182" spans="1:49">
      <c r="A1182" s="1276">
        <v>3217</v>
      </c>
      <c r="B1182" s="2" t="s">
        <v>216</v>
      </c>
      <c r="C1182" s="2" t="s">
        <v>6862</v>
      </c>
      <c r="D1182" s="1276" t="s">
        <v>6879</v>
      </c>
      <c r="E1182" s="489" t="s">
        <v>1642</v>
      </c>
      <c r="AS1182" s="489" t="s">
        <v>3009</v>
      </c>
      <c r="AT1182" s="489">
        <v>5</v>
      </c>
      <c r="AU1182" s="574"/>
      <c r="AV1182" s="574"/>
      <c r="AW1182" s="489"/>
    </row>
    <row r="1183" spans="1:49">
      <c r="A1183" s="1276">
        <v>3218</v>
      </c>
      <c r="B1183" s="2" t="s">
        <v>7011</v>
      </c>
      <c r="C1183" s="2" t="s">
        <v>6862</v>
      </c>
      <c r="D1183" s="1276" t="s">
        <v>6863</v>
      </c>
      <c r="E1183" s="489" t="s">
        <v>1631</v>
      </c>
      <c r="AS1183" s="489" t="s">
        <v>3011</v>
      </c>
      <c r="AT1183" s="489">
        <v>5</v>
      </c>
      <c r="AU1183" s="574"/>
      <c r="AV1183" s="574"/>
      <c r="AW1183" s="489"/>
    </row>
    <row r="1184" spans="1:49">
      <c r="A1184" s="1276">
        <v>3219</v>
      </c>
      <c r="B1184" s="2" t="s">
        <v>7012</v>
      </c>
      <c r="C1184" s="2" t="s">
        <v>477</v>
      </c>
      <c r="D1184" s="1276" t="s">
        <v>6863</v>
      </c>
      <c r="E1184" s="489" t="s">
        <v>1631</v>
      </c>
      <c r="AS1184" s="489" t="s">
        <v>3012</v>
      </c>
      <c r="AT1184" s="489">
        <v>5</v>
      </c>
      <c r="AU1184" s="574"/>
      <c r="AV1184" s="574"/>
      <c r="AW1184" s="489"/>
    </row>
    <row r="1185" spans="1:49">
      <c r="A1185" s="1276">
        <v>3220</v>
      </c>
      <c r="B1185" s="2" t="s">
        <v>7013</v>
      </c>
      <c r="C1185" s="2" t="s">
        <v>6862</v>
      </c>
      <c r="D1185" s="1276" t="s">
        <v>6893</v>
      </c>
      <c r="E1185" s="489" t="s">
        <v>1640</v>
      </c>
      <c r="AS1185" s="489" t="s">
        <v>3013</v>
      </c>
      <c r="AT1185" s="489">
        <v>5</v>
      </c>
      <c r="AU1185" s="574"/>
      <c r="AV1185" s="574"/>
      <c r="AW1185" s="489"/>
    </row>
    <row r="1186" spans="1:49">
      <c r="A1186" s="1276">
        <v>3221</v>
      </c>
      <c r="B1186" s="2" t="s">
        <v>6786</v>
      </c>
      <c r="C1186" s="2" t="s">
        <v>477</v>
      </c>
      <c r="D1186" s="1276" t="s">
        <v>6863</v>
      </c>
      <c r="E1186" s="489" t="s">
        <v>1631</v>
      </c>
      <c r="AS1186" s="489" t="s">
        <v>3014</v>
      </c>
      <c r="AT1186" s="489">
        <v>5</v>
      </c>
      <c r="AU1186" s="574"/>
      <c r="AV1186" s="574"/>
      <c r="AW1186" s="489"/>
    </row>
    <row r="1187" spans="1:49">
      <c r="A1187" s="1276">
        <v>3222</v>
      </c>
      <c r="B1187" s="2" t="s">
        <v>7014</v>
      </c>
      <c r="C1187" s="2" t="s">
        <v>66</v>
      </c>
      <c r="D1187" s="1276" t="s">
        <v>6893</v>
      </c>
      <c r="E1187" s="489" t="s">
        <v>2377</v>
      </c>
      <c r="AS1187" s="489" t="s">
        <v>3015</v>
      </c>
      <c r="AT1187" s="489">
        <v>5</v>
      </c>
      <c r="AU1187" s="574"/>
      <c r="AV1187" s="574"/>
      <c r="AW1187" s="489"/>
    </row>
    <row r="1188" spans="1:49">
      <c r="A1188" s="1276">
        <v>3223</v>
      </c>
      <c r="B1188" s="2" t="s">
        <v>1619</v>
      </c>
      <c r="C1188" s="2" t="s">
        <v>5170</v>
      </c>
      <c r="D1188" s="1276" t="s">
        <v>6879</v>
      </c>
      <c r="E1188" s="489" t="s">
        <v>1642</v>
      </c>
      <c r="AS1188" s="489" t="s">
        <v>4118</v>
      </c>
      <c r="AT1188" s="489">
        <v>5</v>
      </c>
      <c r="AU1188" s="574"/>
      <c r="AV1188" s="574"/>
      <c r="AW1188" s="489"/>
    </row>
    <row r="1189" spans="1:49">
      <c r="A1189" s="1276">
        <v>3224</v>
      </c>
      <c r="B1189" s="2" t="s">
        <v>8594</v>
      </c>
      <c r="C1189" s="2" t="s">
        <v>6862</v>
      </c>
      <c r="D1189" s="1276" t="s">
        <v>6925</v>
      </c>
      <c r="E1189" s="489" t="s">
        <v>1644</v>
      </c>
      <c r="AS1189" s="489" t="s">
        <v>3016</v>
      </c>
      <c r="AT1189" s="489">
        <v>5</v>
      </c>
      <c r="AU1189" s="574"/>
      <c r="AV1189" s="574"/>
      <c r="AW1189" s="489"/>
    </row>
    <row r="1190" spans="1:49">
      <c r="A1190" s="1276">
        <v>3225</v>
      </c>
      <c r="B1190" s="2" t="s">
        <v>7015</v>
      </c>
      <c r="C1190" s="2" t="s">
        <v>66</v>
      </c>
      <c r="D1190" s="1276" t="s">
        <v>6863</v>
      </c>
      <c r="E1190" s="489" t="s">
        <v>1631</v>
      </c>
      <c r="AS1190" s="489" t="s">
        <v>3017</v>
      </c>
      <c r="AT1190" s="489">
        <v>5</v>
      </c>
      <c r="AU1190" s="574"/>
      <c r="AV1190" s="574"/>
      <c r="AW1190" s="489"/>
    </row>
    <row r="1191" spans="1:49">
      <c r="A1191" s="1276">
        <v>3230</v>
      </c>
      <c r="B1191" s="2" t="s">
        <v>7016</v>
      </c>
      <c r="C1191" s="2" t="s">
        <v>6862</v>
      </c>
      <c r="D1191" s="1276" t="s">
        <v>6879</v>
      </c>
      <c r="E1191" s="489" t="s">
        <v>6394</v>
      </c>
      <c r="AS1191" s="489" t="s">
        <v>3018</v>
      </c>
      <c r="AT1191" s="489">
        <v>5</v>
      </c>
      <c r="AU1191" s="574"/>
      <c r="AV1191" s="574"/>
      <c r="AW1191" s="489"/>
    </row>
    <row r="1192" spans="1:49">
      <c r="A1192" s="1276">
        <v>3231</v>
      </c>
      <c r="B1192" s="2" t="s">
        <v>6209</v>
      </c>
      <c r="C1192" s="2" t="s">
        <v>66</v>
      </c>
      <c r="D1192" s="1276" t="s">
        <v>6863</v>
      </c>
      <c r="E1192" s="489" t="s">
        <v>1631</v>
      </c>
      <c r="AS1192" s="489" t="s">
        <v>4119</v>
      </c>
      <c r="AT1192" s="489">
        <v>5</v>
      </c>
      <c r="AU1192" s="574"/>
      <c r="AV1192" s="574"/>
      <c r="AW1192" s="489"/>
    </row>
    <row r="1193" spans="1:49">
      <c r="A1193" s="1276">
        <v>3232</v>
      </c>
      <c r="B1193" s="2" t="s">
        <v>6730</v>
      </c>
      <c r="C1193" s="2" t="s">
        <v>6862</v>
      </c>
      <c r="D1193" s="1276" t="s">
        <v>6879</v>
      </c>
      <c r="E1193" s="489" t="s">
        <v>1642</v>
      </c>
      <c r="AS1193" s="489" t="s">
        <v>4491</v>
      </c>
      <c r="AT1193" s="489">
        <v>5</v>
      </c>
      <c r="AU1193" s="574"/>
      <c r="AV1193" s="574"/>
      <c r="AW1193" s="489"/>
    </row>
    <row r="1194" spans="1:49">
      <c r="A1194" s="1276">
        <v>3233</v>
      </c>
      <c r="B1194" s="2" t="s">
        <v>2347</v>
      </c>
      <c r="C1194" s="2" t="s">
        <v>66</v>
      </c>
      <c r="D1194" s="1276" t="s">
        <v>6863</v>
      </c>
      <c r="E1194" s="489" t="s">
        <v>1631</v>
      </c>
      <c r="AS1194" s="489" t="s">
        <v>4492</v>
      </c>
      <c r="AT1194" s="489">
        <v>5</v>
      </c>
      <c r="AU1194" s="574"/>
      <c r="AV1194" s="574"/>
      <c r="AW1194" s="489"/>
    </row>
    <row r="1195" spans="1:49">
      <c r="A1195" s="1276">
        <v>3234</v>
      </c>
      <c r="B1195" s="2" t="s">
        <v>7017</v>
      </c>
      <c r="C1195" s="2" t="s">
        <v>6862</v>
      </c>
      <c r="D1195" s="1276" t="s">
        <v>6879</v>
      </c>
      <c r="E1195" s="489" t="s">
        <v>1643</v>
      </c>
      <c r="AS1195" s="489" t="s">
        <v>4120</v>
      </c>
      <c r="AT1195" s="489">
        <v>5</v>
      </c>
      <c r="AU1195" s="574"/>
      <c r="AV1195" s="574"/>
      <c r="AW1195" s="489"/>
    </row>
    <row r="1196" spans="1:49">
      <c r="A1196" s="1276">
        <v>3235</v>
      </c>
      <c r="B1196" s="2" t="s">
        <v>7018</v>
      </c>
      <c r="C1196" s="2" t="s">
        <v>6862</v>
      </c>
      <c r="D1196" s="1276" t="s">
        <v>6863</v>
      </c>
      <c r="E1196" s="489" t="s">
        <v>1631</v>
      </c>
      <c r="AS1196" s="489" t="s">
        <v>4493</v>
      </c>
      <c r="AT1196" s="489">
        <v>5</v>
      </c>
      <c r="AU1196" s="574"/>
      <c r="AV1196" s="574"/>
      <c r="AW1196" s="489"/>
    </row>
    <row r="1197" spans="1:49">
      <c r="A1197" s="1276">
        <v>3236</v>
      </c>
      <c r="B1197" s="2" t="s">
        <v>7019</v>
      </c>
      <c r="C1197" s="2" t="s">
        <v>6862</v>
      </c>
      <c r="D1197" s="1276" t="s">
        <v>6863</v>
      </c>
      <c r="E1197" s="489" t="s">
        <v>1631</v>
      </c>
      <c r="AS1197" s="489" t="s">
        <v>6020</v>
      </c>
      <c r="AT1197" s="489">
        <v>5</v>
      </c>
      <c r="AU1197" s="574"/>
      <c r="AV1197" s="574"/>
      <c r="AW1197" s="489"/>
    </row>
    <row r="1198" spans="1:49">
      <c r="A1198" s="1276">
        <v>3237</v>
      </c>
      <c r="B1198" s="2" t="s">
        <v>217</v>
      </c>
      <c r="C1198" s="2" t="s">
        <v>66</v>
      </c>
      <c r="D1198" s="1276" t="s">
        <v>6863</v>
      </c>
      <c r="E1198" s="489" t="s">
        <v>1631</v>
      </c>
      <c r="AS1198" s="489" t="s">
        <v>3019</v>
      </c>
      <c r="AT1198" s="489">
        <v>5</v>
      </c>
      <c r="AU1198" s="574"/>
      <c r="AV1198" s="574"/>
      <c r="AW1198" s="489"/>
    </row>
    <row r="1199" spans="1:49">
      <c r="A1199" s="1276">
        <v>3238</v>
      </c>
      <c r="B1199" s="2" t="s">
        <v>7020</v>
      </c>
      <c r="C1199" s="2" t="s">
        <v>5170</v>
      </c>
      <c r="D1199" s="1276" t="s">
        <v>6879</v>
      </c>
      <c r="E1199" s="489" t="s">
        <v>1642</v>
      </c>
      <c r="AS1199" s="489" t="s">
        <v>3020</v>
      </c>
      <c r="AT1199" s="489">
        <v>5</v>
      </c>
      <c r="AU1199" s="574"/>
      <c r="AV1199" s="574"/>
      <c r="AW1199" s="489"/>
    </row>
    <row r="1200" spans="1:49">
      <c r="A1200" s="1276">
        <v>3240</v>
      </c>
      <c r="B1200" s="2" t="s">
        <v>8647</v>
      </c>
      <c r="C1200" s="2" t="s">
        <v>5170</v>
      </c>
      <c r="D1200" s="1276" t="s">
        <v>6925</v>
      </c>
      <c r="E1200" s="489" t="s">
        <v>1641</v>
      </c>
      <c r="AS1200" s="489" t="s">
        <v>3023</v>
      </c>
      <c r="AT1200" s="489">
        <v>5</v>
      </c>
      <c r="AU1200" s="574"/>
      <c r="AV1200" s="574"/>
      <c r="AW1200" s="489"/>
    </row>
    <row r="1201" spans="1:49">
      <c r="A1201" s="1276">
        <v>3245</v>
      </c>
      <c r="B1201" s="2" t="s">
        <v>218</v>
      </c>
      <c r="C1201" s="2" t="s">
        <v>6862</v>
      </c>
      <c r="D1201" s="1276" t="s">
        <v>6925</v>
      </c>
      <c r="E1201" s="489" t="s">
        <v>6926</v>
      </c>
      <c r="AS1201" s="489" t="s">
        <v>3024</v>
      </c>
      <c r="AT1201" s="489">
        <v>5</v>
      </c>
      <c r="AU1201" s="574"/>
      <c r="AV1201" s="574"/>
      <c r="AW1201" s="489"/>
    </row>
    <row r="1202" spans="1:49">
      <c r="A1202" s="1276">
        <v>3249</v>
      </c>
      <c r="B1202" s="2" t="s">
        <v>6827</v>
      </c>
      <c r="C1202" s="2" t="s">
        <v>66</v>
      </c>
      <c r="D1202" s="1276" t="s">
        <v>6863</v>
      </c>
      <c r="E1202" s="489" t="s">
        <v>1631</v>
      </c>
      <c r="AS1202" s="489" t="s">
        <v>3027</v>
      </c>
      <c r="AT1202" s="489">
        <v>5</v>
      </c>
      <c r="AU1202" s="574"/>
      <c r="AV1202" s="574"/>
      <c r="AW1202" s="489"/>
    </row>
    <row r="1203" spans="1:49">
      <c r="A1203" s="1276">
        <v>3300</v>
      </c>
      <c r="B1203" s="2" t="s">
        <v>7021</v>
      </c>
      <c r="C1203" s="2" t="s">
        <v>6862</v>
      </c>
      <c r="D1203" s="1276" t="s">
        <v>6879</v>
      </c>
      <c r="E1203" s="489" t="s">
        <v>1642</v>
      </c>
      <c r="AS1203" s="489" t="s">
        <v>3031</v>
      </c>
      <c r="AT1203" s="489">
        <v>5</v>
      </c>
      <c r="AU1203" s="574"/>
      <c r="AV1203" s="574"/>
      <c r="AW1203" s="489"/>
    </row>
    <row r="1204" spans="1:49">
      <c r="A1204" s="1276">
        <v>3401</v>
      </c>
      <c r="B1204" s="2" t="s">
        <v>7022</v>
      </c>
      <c r="C1204" s="2" t="s">
        <v>6862</v>
      </c>
      <c r="D1204" s="1276" t="s">
        <v>6863</v>
      </c>
      <c r="E1204" s="489" t="s">
        <v>1631</v>
      </c>
      <c r="AS1204" s="489" t="s">
        <v>3033</v>
      </c>
      <c r="AT1204" s="489">
        <v>5</v>
      </c>
      <c r="AU1204" s="574"/>
      <c r="AV1204" s="574"/>
      <c r="AW1204" s="489"/>
    </row>
    <row r="1205" spans="1:49">
      <c r="A1205" s="1276">
        <v>3403</v>
      </c>
      <c r="B1205" s="2" t="s">
        <v>7023</v>
      </c>
      <c r="C1205" s="2" t="s">
        <v>6862</v>
      </c>
      <c r="D1205" s="1276" t="s">
        <v>6863</v>
      </c>
      <c r="E1205" s="489" t="s">
        <v>1631</v>
      </c>
      <c r="AS1205" s="489" t="s">
        <v>4498</v>
      </c>
      <c r="AT1205" s="489">
        <v>5</v>
      </c>
      <c r="AU1205" s="574"/>
      <c r="AV1205" s="574"/>
      <c r="AW1205" s="489"/>
    </row>
    <row r="1206" spans="1:49">
      <c r="A1206" s="1276">
        <v>3405</v>
      </c>
      <c r="B1206" s="2" t="s">
        <v>5377</v>
      </c>
      <c r="C1206" s="2" t="s">
        <v>66</v>
      </c>
      <c r="D1206" s="1276" t="s">
        <v>6863</v>
      </c>
      <c r="E1206" s="489" t="s">
        <v>1631</v>
      </c>
      <c r="AS1206" s="489" t="s">
        <v>3036</v>
      </c>
      <c r="AT1206" s="489">
        <v>5</v>
      </c>
      <c r="AU1206" s="574"/>
      <c r="AV1206" s="574"/>
      <c r="AW1206" s="489"/>
    </row>
    <row r="1207" spans="1:49">
      <c r="A1207" s="1276">
        <v>3406</v>
      </c>
      <c r="B1207" s="2" t="s">
        <v>7024</v>
      </c>
      <c r="C1207" s="2" t="s">
        <v>6862</v>
      </c>
      <c r="D1207" s="1276" t="s">
        <v>6879</v>
      </c>
      <c r="E1207" s="489" t="s">
        <v>1649</v>
      </c>
      <c r="AS1207" s="489" t="s">
        <v>3037</v>
      </c>
      <c r="AT1207" s="489">
        <v>5</v>
      </c>
      <c r="AU1207" s="574"/>
      <c r="AV1207" s="574"/>
      <c r="AW1207" s="489"/>
    </row>
    <row r="1208" spans="1:49">
      <c r="A1208" s="1276">
        <v>3407</v>
      </c>
      <c r="B1208" s="2" t="s">
        <v>7025</v>
      </c>
      <c r="C1208" s="2" t="s">
        <v>66</v>
      </c>
      <c r="D1208" s="1276" t="s">
        <v>6863</v>
      </c>
      <c r="E1208" s="489" t="s">
        <v>1631</v>
      </c>
      <c r="AS1208" s="489" t="s">
        <v>3038</v>
      </c>
      <c r="AT1208" s="489">
        <v>5</v>
      </c>
      <c r="AU1208" s="574"/>
      <c r="AV1208" s="574"/>
      <c r="AW1208" s="489"/>
    </row>
    <row r="1209" spans="1:49">
      <c r="A1209" s="1276">
        <v>3409</v>
      </c>
      <c r="B1209" s="2" t="s">
        <v>7026</v>
      </c>
      <c r="C1209" s="2" t="s">
        <v>477</v>
      </c>
      <c r="D1209" s="1276" t="s">
        <v>6879</v>
      </c>
      <c r="E1209" s="489" t="s">
        <v>1643</v>
      </c>
      <c r="AS1209" s="489" t="s">
        <v>4499</v>
      </c>
      <c r="AT1209" s="489">
        <v>5</v>
      </c>
      <c r="AU1209" s="574"/>
      <c r="AV1209" s="574"/>
      <c r="AW1209" s="489"/>
    </row>
    <row r="1210" spans="1:49">
      <c r="A1210" s="1276">
        <v>3411</v>
      </c>
      <c r="B1210" s="2" t="s">
        <v>219</v>
      </c>
      <c r="C1210" s="2" t="s">
        <v>6862</v>
      </c>
      <c r="D1210" s="1276" t="s">
        <v>6893</v>
      </c>
      <c r="E1210" s="489" t="s">
        <v>1664</v>
      </c>
      <c r="AS1210" s="489" t="s">
        <v>3039</v>
      </c>
      <c r="AT1210" s="489">
        <v>5</v>
      </c>
      <c r="AU1210" s="574"/>
      <c r="AV1210" s="574"/>
      <c r="AW1210" s="489"/>
    </row>
    <row r="1211" spans="1:49">
      <c r="A1211" s="1276">
        <v>3413</v>
      </c>
      <c r="B1211" s="2" t="s">
        <v>7027</v>
      </c>
      <c r="C1211" s="2" t="s">
        <v>6862</v>
      </c>
      <c r="D1211" s="1276" t="s">
        <v>6863</v>
      </c>
      <c r="E1211" s="489" t="s">
        <v>1631</v>
      </c>
      <c r="AS1211" s="489" t="s">
        <v>4500</v>
      </c>
      <c r="AT1211" s="489">
        <v>5</v>
      </c>
      <c r="AU1211" s="574"/>
      <c r="AV1211" s="574"/>
      <c r="AW1211" s="489"/>
    </row>
    <row r="1212" spans="1:49">
      <c r="A1212" s="1276">
        <v>3415</v>
      </c>
      <c r="B1212" s="2" t="s">
        <v>7028</v>
      </c>
      <c r="C1212" s="2" t="s">
        <v>66</v>
      </c>
      <c r="D1212" s="1276" t="s">
        <v>6863</v>
      </c>
      <c r="E1212" s="489" t="s">
        <v>1631</v>
      </c>
      <c r="AS1212" s="489" t="s">
        <v>3041</v>
      </c>
      <c r="AT1212" s="489">
        <v>5</v>
      </c>
      <c r="AU1212" s="574"/>
      <c r="AV1212" s="574"/>
      <c r="AW1212" s="489"/>
    </row>
    <row r="1213" spans="1:49">
      <c r="A1213" s="1276">
        <v>3600</v>
      </c>
      <c r="B1213" s="2" t="s">
        <v>1647</v>
      </c>
      <c r="C1213" s="2" t="s">
        <v>477</v>
      </c>
      <c r="D1213" s="1276" t="s">
        <v>6879</v>
      </c>
      <c r="E1213" s="489" t="s">
        <v>1643</v>
      </c>
      <c r="AS1213" s="489" t="s">
        <v>3042</v>
      </c>
      <c r="AT1213" s="489">
        <v>5</v>
      </c>
      <c r="AU1213" s="574"/>
      <c r="AV1213" s="574"/>
      <c r="AW1213" s="489"/>
    </row>
    <row r="1214" spans="1:49">
      <c r="A1214" s="1276">
        <v>4000</v>
      </c>
      <c r="B1214" s="2" t="s">
        <v>6933</v>
      </c>
      <c r="C1214" s="2" t="s">
        <v>66</v>
      </c>
      <c r="D1214" s="1276" t="s">
        <v>6893</v>
      </c>
      <c r="E1214" s="489" t="s">
        <v>6486</v>
      </c>
      <c r="AS1214" s="489" t="s">
        <v>3043</v>
      </c>
      <c r="AT1214" s="489">
        <v>5</v>
      </c>
      <c r="AU1214" s="574"/>
      <c r="AV1214" s="574"/>
      <c r="AW1214" s="489"/>
    </row>
    <row r="1215" spans="1:49">
      <c r="A1215" s="1276">
        <v>4010</v>
      </c>
      <c r="B1215" s="2" t="s">
        <v>6958</v>
      </c>
      <c r="C1215" s="2" t="s">
        <v>6862</v>
      </c>
      <c r="D1215" s="1276" t="s">
        <v>6879</v>
      </c>
      <c r="E1215" s="489" t="s">
        <v>1643</v>
      </c>
      <c r="AS1215" s="489" t="s">
        <v>3044</v>
      </c>
      <c r="AT1215" s="489">
        <v>5</v>
      </c>
      <c r="AU1215" s="574"/>
      <c r="AV1215" s="574"/>
      <c r="AW1215" s="489"/>
    </row>
    <row r="1216" spans="1:49">
      <c r="A1216" s="1276">
        <v>4020</v>
      </c>
      <c r="B1216" s="2" t="s">
        <v>7029</v>
      </c>
      <c r="C1216" s="2" t="s">
        <v>6862</v>
      </c>
      <c r="D1216" s="1276" t="s">
        <v>6863</v>
      </c>
      <c r="E1216" s="489" t="s">
        <v>1631</v>
      </c>
      <c r="AS1216" s="489" t="s">
        <v>3046</v>
      </c>
      <c r="AT1216" s="489">
        <v>5</v>
      </c>
      <c r="AU1216" s="574"/>
      <c r="AV1216" s="574"/>
      <c r="AW1216" s="489"/>
    </row>
    <row r="1217" spans="1:49">
      <c r="A1217" s="1276">
        <v>4030</v>
      </c>
      <c r="B1217" s="2" t="s">
        <v>6210</v>
      </c>
      <c r="C1217" s="2" t="s">
        <v>6862</v>
      </c>
      <c r="D1217" s="1276" t="s">
        <v>6863</v>
      </c>
      <c r="E1217" s="489" t="s">
        <v>1631</v>
      </c>
      <c r="AS1217" s="489" t="s">
        <v>3048</v>
      </c>
      <c r="AT1217" s="489">
        <v>5</v>
      </c>
      <c r="AU1217" s="574"/>
      <c r="AV1217" s="574"/>
      <c r="AW1217" s="489"/>
    </row>
    <row r="1218" spans="1:49">
      <c r="A1218" s="1276">
        <v>4031</v>
      </c>
      <c r="B1218" s="2" t="s">
        <v>220</v>
      </c>
      <c r="C1218" s="2" t="s">
        <v>5170</v>
      </c>
      <c r="D1218" s="1276" t="s">
        <v>6863</v>
      </c>
      <c r="E1218" s="489" t="s">
        <v>1631</v>
      </c>
      <c r="AS1218" s="489" t="s">
        <v>3049</v>
      </c>
      <c r="AT1218" s="489">
        <v>5</v>
      </c>
      <c r="AU1218" s="574"/>
      <c r="AV1218" s="574"/>
      <c r="AW1218" s="489"/>
    </row>
    <row r="1219" spans="1:49">
      <c r="A1219" s="1276">
        <v>4032</v>
      </c>
      <c r="B1219" s="2" t="s">
        <v>7030</v>
      </c>
      <c r="C1219" s="2" t="s">
        <v>6862</v>
      </c>
      <c r="D1219" s="1276" t="s">
        <v>6925</v>
      </c>
      <c r="E1219" s="489" t="s">
        <v>1644</v>
      </c>
      <c r="AS1219" s="489" t="s">
        <v>3050</v>
      </c>
      <c r="AT1219" s="489">
        <v>5</v>
      </c>
      <c r="AU1219" s="574"/>
      <c r="AV1219" s="574"/>
      <c r="AW1219" s="489"/>
    </row>
    <row r="1220" spans="1:49">
      <c r="A1220" s="1276">
        <v>4033</v>
      </c>
      <c r="B1220" s="2" t="s">
        <v>221</v>
      </c>
      <c r="C1220" s="2" t="s">
        <v>66</v>
      </c>
      <c r="D1220" s="1276" t="s">
        <v>6863</v>
      </c>
      <c r="E1220" s="489" t="s">
        <v>1631</v>
      </c>
      <c r="AS1220" s="489" t="s">
        <v>4501</v>
      </c>
      <c r="AT1220" s="489">
        <v>5</v>
      </c>
      <c r="AU1220" s="574"/>
      <c r="AV1220" s="574"/>
      <c r="AW1220" s="489"/>
    </row>
    <row r="1221" spans="1:49">
      <c r="A1221" s="1276">
        <v>4034</v>
      </c>
      <c r="B1221" s="2" t="s">
        <v>222</v>
      </c>
      <c r="C1221" s="2" t="s">
        <v>66</v>
      </c>
      <c r="D1221" s="1276" t="s">
        <v>6879</v>
      </c>
      <c r="E1221" s="489" t="s">
        <v>1643</v>
      </c>
      <c r="AS1221" s="489" t="s">
        <v>3051</v>
      </c>
      <c r="AT1221" s="489">
        <v>5</v>
      </c>
      <c r="AU1221" s="574"/>
      <c r="AV1221" s="574"/>
      <c r="AW1221" s="489"/>
    </row>
    <row r="1222" spans="1:49">
      <c r="A1222" s="1276">
        <v>4035</v>
      </c>
      <c r="B1222" s="2" t="s">
        <v>7031</v>
      </c>
      <c r="C1222" s="2" t="s">
        <v>66</v>
      </c>
      <c r="D1222" s="1276" t="s">
        <v>6879</v>
      </c>
      <c r="E1222" s="489" t="s">
        <v>1642</v>
      </c>
      <c r="AS1222" s="489" t="s">
        <v>4502</v>
      </c>
      <c r="AT1222" s="489">
        <v>5</v>
      </c>
      <c r="AU1222" s="574"/>
      <c r="AV1222" s="574"/>
      <c r="AW1222" s="489"/>
    </row>
    <row r="1223" spans="1:49">
      <c r="A1223" s="1276">
        <v>4039</v>
      </c>
      <c r="B1223" s="2" t="s">
        <v>6211</v>
      </c>
      <c r="C1223" s="2" t="s">
        <v>6862</v>
      </c>
      <c r="D1223" s="1276" t="s">
        <v>6879</v>
      </c>
      <c r="E1223" s="489" t="s">
        <v>1642</v>
      </c>
      <c r="AS1223" s="489" t="s">
        <v>4505</v>
      </c>
      <c r="AT1223" s="489">
        <v>5</v>
      </c>
      <c r="AU1223" s="574"/>
      <c r="AV1223" s="574"/>
      <c r="AW1223" s="489"/>
    </row>
    <row r="1224" spans="1:49">
      <c r="A1224" s="1276">
        <v>4040</v>
      </c>
      <c r="B1224" s="2" t="s">
        <v>7032</v>
      </c>
      <c r="C1224" s="2" t="s">
        <v>6862</v>
      </c>
      <c r="D1224" s="1276" t="s">
        <v>6863</v>
      </c>
      <c r="E1224" s="489" t="s">
        <v>1631</v>
      </c>
      <c r="AS1224" s="489" t="s">
        <v>3055</v>
      </c>
      <c r="AT1224" s="489">
        <v>5</v>
      </c>
      <c r="AU1224" s="574"/>
      <c r="AV1224" s="574"/>
      <c r="AW1224" s="489"/>
    </row>
    <row r="1225" spans="1:49">
      <c r="A1225" s="1276">
        <v>4041</v>
      </c>
      <c r="B1225" s="2" t="s">
        <v>7033</v>
      </c>
      <c r="C1225" s="2" t="s">
        <v>6862</v>
      </c>
      <c r="D1225" s="1276" t="s">
        <v>6863</v>
      </c>
      <c r="E1225" s="489" t="s">
        <v>1631</v>
      </c>
      <c r="AS1225" s="489" t="s">
        <v>3056</v>
      </c>
      <c r="AT1225" s="489">
        <v>5</v>
      </c>
      <c r="AU1225" s="574"/>
      <c r="AV1225" s="574"/>
      <c r="AW1225" s="489"/>
    </row>
    <row r="1226" spans="1:49">
      <c r="A1226" s="1276">
        <v>4042</v>
      </c>
      <c r="B1226" s="2" t="s">
        <v>7034</v>
      </c>
      <c r="C1226" s="2" t="s">
        <v>477</v>
      </c>
      <c r="D1226" s="1276" t="s">
        <v>6863</v>
      </c>
      <c r="E1226" s="489" t="s">
        <v>1631</v>
      </c>
      <c r="AS1226" s="489" t="s">
        <v>3057</v>
      </c>
      <c r="AT1226" s="489">
        <v>5</v>
      </c>
      <c r="AU1226" s="574"/>
      <c r="AV1226" s="574"/>
      <c r="AW1226" s="489"/>
    </row>
    <row r="1227" spans="1:49">
      <c r="A1227" s="1276">
        <v>4043</v>
      </c>
      <c r="B1227" s="2" t="s">
        <v>2555</v>
      </c>
      <c r="C1227" s="2" t="s">
        <v>6862</v>
      </c>
      <c r="D1227" s="1276" t="s">
        <v>6893</v>
      </c>
      <c r="E1227" s="489" t="s">
        <v>1634</v>
      </c>
      <c r="AS1227" s="489" t="s">
        <v>3058</v>
      </c>
      <c r="AT1227" s="489">
        <v>5</v>
      </c>
      <c r="AU1227" s="574"/>
      <c r="AV1227" s="574"/>
      <c r="AW1227" s="489"/>
    </row>
    <row r="1228" spans="1:49">
      <c r="A1228" s="1276">
        <v>4044</v>
      </c>
      <c r="B1228" s="2" t="s">
        <v>7035</v>
      </c>
      <c r="C1228" s="2" t="s">
        <v>6862</v>
      </c>
      <c r="D1228" s="1276" t="s">
        <v>6863</v>
      </c>
      <c r="E1228" s="489" t="s">
        <v>1631</v>
      </c>
      <c r="AS1228" s="489" t="s">
        <v>3059</v>
      </c>
      <c r="AT1228" s="489">
        <v>5</v>
      </c>
      <c r="AU1228" s="574"/>
      <c r="AV1228" s="574"/>
      <c r="AW1228" s="489"/>
    </row>
    <row r="1229" spans="1:49">
      <c r="A1229" s="1276">
        <v>4045</v>
      </c>
      <c r="B1229" s="2" t="s">
        <v>7036</v>
      </c>
      <c r="C1229" s="2" t="s">
        <v>6862</v>
      </c>
      <c r="D1229" s="1276" t="s">
        <v>6863</v>
      </c>
      <c r="E1229" s="489" t="s">
        <v>1631</v>
      </c>
      <c r="AS1229" s="489" t="s">
        <v>6021</v>
      </c>
      <c r="AT1229" s="489">
        <v>5</v>
      </c>
      <c r="AU1229" s="574"/>
      <c r="AV1229" s="574"/>
      <c r="AW1229" s="489"/>
    </row>
    <row r="1230" spans="1:49">
      <c r="A1230" s="1276">
        <v>4046</v>
      </c>
      <c r="B1230" s="2" t="s">
        <v>6212</v>
      </c>
      <c r="C1230" s="2" t="s">
        <v>477</v>
      </c>
      <c r="D1230" s="1276" t="s">
        <v>6863</v>
      </c>
      <c r="E1230" s="489" t="s">
        <v>1631</v>
      </c>
      <c r="AS1230" s="489" t="s">
        <v>3060</v>
      </c>
      <c r="AT1230" s="489">
        <v>5</v>
      </c>
      <c r="AU1230" s="574"/>
      <c r="AV1230" s="574"/>
      <c r="AW1230" s="489"/>
    </row>
    <row r="1231" spans="1:49">
      <c r="A1231" s="1276">
        <v>4047</v>
      </c>
      <c r="B1231" s="2" t="s">
        <v>7037</v>
      </c>
      <c r="C1231" s="2" t="s">
        <v>6862</v>
      </c>
      <c r="D1231" s="1276" t="s">
        <v>6893</v>
      </c>
      <c r="E1231" s="489" t="s">
        <v>1634</v>
      </c>
      <c r="AS1231" s="489" t="s">
        <v>4122</v>
      </c>
      <c r="AT1231" s="489">
        <v>5</v>
      </c>
      <c r="AU1231" s="574"/>
      <c r="AV1231" s="574"/>
      <c r="AW1231" s="489"/>
    </row>
    <row r="1232" spans="1:49">
      <c r="A1232" s="1276">
        <v>4050</v>
      </c>
      <c r="B1232" s="2" t="s">
        <v>7038</v>
      </c>
      <c r="C1232" s="2" t="s">
        <v>6862</v>
      </c>
      <c r="D1232" s="1276" t="s">
        <v>6863</v>
      </c>
      <c r="E1232" s="489" t="s">
        <v>1631</v>
      </c>
      <c r="AS1232" s="489" t="s">
        <v>4123</v>
      </c>
      <c r="AT1232" s="489">
        <v>5</v>
      </c>
      <c r="AU1232" s="574"/>
      <c r="AV1232" s="574"/>
      <c r="AW1232" s="489"/>
    </row>
    <row r="1233" spans="1:49">
      <c r="A1233" s="1276">
        <v>4051</v>
      </c>
      <c r="B1233" s="2" t="s">
        <v>1590</v>
      </c>
      <c r="C1233" s="2" t="s">
        <v>5170</v>
      </c>
      <c r="D1233" s="1276" t="s">
        <v>6863</v>
      </c>
      <c r="E1233" s="489" t="s">
        <v>1631</v>
      </c>
      <c r="AS1233" s="489" t="s">
        <v>4124</v>
      </c>
      <c r="AT1233" s="489">
        <v>5</v>
      </c>
      <c r="AU1233" s="574"/>
      <c r="AV1233" s="574"/>
      <c r="AW1233" s="489"/>
    </row>
    <row r="1234" spans="1:49">
      <c r="A1234" s="1276">
        <v>4052</v>
      </c>
      <c r="B1234" s="2" t="s">
        <v>7039</v>
      </c>
      <c r="C1234" s="2" t="s">
        <v>6862</v>
      </c>
      <c r="D1234" s="1276" t="s">
        <v>6925</v>
      </c>
      <c r="E1234" s="489" t="s">
        <v>1646</v>
      </c>
      <c r="AS1234" s="489" t="s">
        <v>4125</v>
      </c>
      <c r="AT1234" s="489">
        <v>5</v>
      </c>
      <c r="AU1234" s="574"/>
      <c r="AV1234" s="574"/>
      <c r="AW1234" s="489"/>
    </row>
    <row r="1235" spans="1:49">
      <c r="A1235" s="1276">
        <v>4053</v>
      </c>
      <c r="B1235" s="2" t="s">
        <v>5228</v>
      </c>
      <c r="C1235" s="2" t="s">
        <v>6862</v>
      </c>
      <c r="D1235" s="1276" t="s">
        <v>6863</v>
      </c>
      <c r="E1235" s="489" t="s">
        <v>1631</v>
      </c>
      <c r="AS1235" s="489" t="s">
        <v>4126</v>
      </c>
      <c r="AT1235" s="489">
        <v>5</v>
      </c>
      <c r="AU1235" s="574"/>
      <c r="AV1235" s="574"/>
      <c r="AW1235" s="489"/>
    </row>
    <row r="1236" spans="1:49">
      <c r="A1236" s="1276">
        <v>4054</v>
      </c>
      <c r="B1236" s="2" t="s">
        <v>7040</v>
      </c>
      <c r="C1236" s="2" t="s">
        <v>6862</v>
      </c>
      <c r="D1236" s="1276" t="s">
        <v>6863</v>
      </c>
      <c r="E1236" s="489" t="s">
        <v>1631</v>
      </c>
      <c r="AS1236" s="489" t="s">
        <v>6022</v>
      </c>
      <c r="AT1236" s="489">
        <v>5</v>
      </c>
      <c r="AU1236" s="574"/>
      <c r="AV1236" s="574"/>
      <c r="AW1236" s="489"/>
    </row>
    <row r="1237" spans="1:49">
      <c r="A1237" s="1276">
        <v>4055</v>
      </c>
      <c r="B1237" s="2" t="s">
        <v>7041</v>
      </c>
      <c r="C1237" s="2" t="s">
        <v>66</v>
      </c>
      <c r="D1237" s="1276" t="s">
        <v>6863</v>
      </c>
      <c r="E1237" s="489" t="s">
        <v>1631</v>
      </c>
      <c r="AS1237" s="489" t="s">
        <v>3061</v>
      </c>
      <c r="AT1237" s="489">
        <v>5</v>
      </c>
      <c r="AU1237" s="574"/>
      <c r="AV1237" s="574"/>
      <c r="AW1237" s="489"/>
    </row>
    <row r="1238" spans="1:49">
      <c r="A1238" s="1276">
        <v>4060</v>
      </c>
      <c r="B1238" s="2" t="s">
        <v>7042</v>
      </c>
      <c r="C1238" s="2" t="s">
        <v>66</v>
      </c>
      <c r="D1238" s="1276" t="s">
        <v>6879</v>
      </c>
      <c r="E1238" s="489" t="s">
        <v>1635</v>
      </c>
      <c r="AS1238" s="489" t="s">
        <v>4127</v>
      </c>
      <c r="AT1238" s="489">
        <v>5</v>
      </c>
      <c r="AU1238" s="574"/>
      <c r="AV1238" s="574"/>
      <c r="AW1238" s="489"/>
    </row>
    <row r="1239" spans="1:49">
      <c r="A1239" s="1276">
        <v>4061</v>
      </c>
      <c r="B1239" s="2" t="s">
        <v>7043</v>
      </c>
      <c r="C1239" s="2" t="s">
        <v>6862</v>
      </c>
      <c r="D1239" s="1276" t="s">
        <v>6879</v>
      </c>
      <c r="E1239" s="489" t="s">
        <v>1630</v>
      </c>
      <c r="AS1239" s="489" t="s">
        <v>3062</v>
      </c>
      <c r="AT1239" s="489">
        <v>5</v>
      </c>
      <c r="AU1239" s="574"/>
      <c r="AV1239" s="574"/>
      <c r="AW1239" s="489"/>
    </row>
    <row r="1240" spans="1:49">
      <c r="A1240" s="1276">
        <v>4062</v>
      </c>
      <c r="B1240" s="2" t="s">
        <v>7044</v>
      </c>
      <c r="C1240" s="2" t="s">
        <v>66</v>
      </c>
      <c r="D1240" s="1276" t="s">
        <v>6863</v>
      </c>
      <c r="E1240" s="489" t="s">
        <v>1631</v>
      </c>
      <c r="AS1240" s="489" t="s">
        <v>3064</v>
      </c>
      <c r="AT1240" s="489">
        <v>5</v>
      </c>
      <c r="AU1240" s="574"/>
      <c r="AV1240" s="574"/>
      <c r="AW1240" s="489"/>
    </row>
    <row r="1241" spans="1:49">
      <c r="A1241" s="1276">
        <v>4063</v>
      </c>
      <c r="B1241" s="2" t="s">
        <v>7045</v>
      </c>
      <c r="C1241" s="2" t="s">
        <v>66</v>
      </c>
      <c r="D1241" s="1276" t="s">
        <v>6879</v>
      </c>
      <c r="E1241" s="489" t="s">
        <v>1635</v>
      </c>
      <c r="AS1241" s="489" t="s">
        <v>6023</v>
      </c>
      <c r="AT1241" s="489">
        <v>5</v>
      </c>
      <c r="AU1241" s="574"/>
      <c r="AV1241" s="574"/>
      <c r="AW1241" s="489"/>
    </row>
    <row r="1242" spans="1:49">
      <c r="A1242" s="1276">
        <v>4064</v>
      </c>
      <c r="B1242" s="2" t="s">
        <v>7046</v>
      </c>
      <c r="C1242" s="2" t="s">
        <v>6862</v>
      </c>
      <c r="D1242" s="1276" t="s">
        <v>6879</v>
      </c>
      <c r="E1242" s="489" t="s">
        <v>1635</v>
      </c>
      <c r="AS1242" s="489" t="s">
        <v>3065</v>
      </c>
      <c r="AT1242" s="489">
        <v>5</v>
      </c>
      <c r="AU1242" s="574"/>
      <c r="AV1242" s="574"/>
      <c r="AW1242" s="489"/>
    </row>
    <row r="1243" spans="1:49">
      <c r="A1243" s="1276">
        <v>4065</v>
      </c>
      <c r="B1243" s="2" t="s">
        <v>7047</v>
      </c>
      <c r="C1243" s="2" t="s">
        <v>66</v>
      </c>
      <c r="D1243" s="1276" t="s">
        <v>6863</v>
      </c>
      <c r="E1243" s="489" t="s">
        <v>1631</v>
      </c>
      <c r="AS1243" s="489" t="s">
        <v>3067</v>
      </c>
      <c r="AT1243" s="489">
        <v>5</v>
      </c>
      <c r="AU1243" s="574"/>
      <c r="AV1243" s="574"/>
      <c r="AW1243" s="489"/>
    </row>
    <row r="1244" spans="1:49">
      <c r="A1244" s="1276">
        <v>4066</v>
      </c>
      <c r="B1244" s="2" t="s">
        <v>7048</v>
      </c>
      <c r="C1244" s="2" t="s">
        <v>6862</v>
      </c>
      <c r="D1244" s="1276" t="s">
        <v>6879</v>
      </c>
      <c r="E1244" s="489" t="s">
        <v>1635</v>
      </c>
      <c r="AS1244" s="489" t="s">
        <v>4129</v>
      </c>
      <c r="AT1244" s="489">
        <v>5</v>
      </c>
      <c r="AU1244" s="574"/>
      <c r="AV1244" s="574"/>
      <c r="AW1244" s="489"/>
    </row>
    <row r="1245" spans="1:49">
      <c r="A1245" s="1276">
        <v>4100</v>
      </c>
      <c r="B1245" s="2" t="s">
        <v>7049</v>
      </c>
      <c r="C1245" s="2" t="s">
        <v>6862</v>
      </c>
      <c r="D1245" s="1276" t="s">
        <v>6863</v>
      </c>
      <c r="E1245" s="489" t="s">
        <v>1631</v>
      </c>
      <c r="AS1245" s="489" t="s">
        <v>3070</v>
      </c>
      <c r="AT1245" s="489">
        <v>5</v>
      </c>
      <c r="AU1245" s="574"/>
      <c r="AV1245" s="574"/>
      <c r="AW1245" s="489"/>
    </row>
    <row r="1246" spans="1:49">
      <c r="A1246" s="1276">
        <v>4170</v>
      </c>
      <c r="B1246" s="2" t="s">
        <v>7050</v>
      </c>
      <c r="C1246" s="2" t="s">
        <v>6862</v>
      </c>
      <c r="D1246" s="1276" t="s">
        <v>6863</v>
      </c>
      <c r="E1246" s="489" t="s">
        <v>1631</v>
      </c>
      <c r="AS1246" s="489" t="s">
        <v>3071</v>
      </c>
      <c r="AT1246" s="489">
        <v>5</v>
      </c>
      <c r="AU1246" s="574"/>
      <c r="AV1246" s="574"/>
      <c r="AW1246" s="489"/>
    </row>
    <row r="1247" spans="1:49">
      <c r="A1247" s="1276">
        <v>5000</v>
      </c>
      <c r="B1247" s="2" t="s">
        <v>7051</v>
      </c>
      <c r="C1247" s="2" t="s">
        <v>477</v>
      </c>
      <c r="D1247" s="1276" t="s">
        <v>6863</v>
      </c>
      <c r="E1247" s="489" t="s">
        <v>1631</v>
      </c>
      <c r="AS1247" s="489" t="s">
        <v>3072</v>
      </c>
      <c r="AT1247" s="489">
        <v>5</v>
      </c>
      <c r="AU1247" s="574"/>
      <c r="AV1247" s="574"/>
      <c r="AW1247" s="489"/>
    </row>
    <row r="1248" spans="1:49">
      <c r="A1248" s="1276">
        <v>5010</v>
      </c>
      <c r="B1248" s="2" t="s">
        <v>7052</v>
      </c>
      <c r="C1248" s="2" t="s">
        <v>6862</v>
      </c>
      <c r="D1248" s="1276" t="s">
        <v>6893</v>
      </c>
      <c r="E1248" s="489" t="s">
        <v>1674</v>
      </c>
      <c r="AS1248" s="489" t="s">
        <v>4507</v>
      </c>
      <c r="AT1248" s="489">
        <v>5</v>
      </c>
      <c r="AU1248" s="574"/>
      <c r="AV1248" s="574"/>
      <c r="AW1248" s="489"/>
    </row>
    <row r="1249" spans="1:49">
      <c r="A1249" s="1276">
        <v>5020</v>
      </c>
      <c r="B1249" s="2" t="s">
        <v>7053</v>
      </c>
      <c r="C1249" s="2" t="s">
        <v>6862</v>
      </c>
      <c r="D1249" s="1276" t="s">
        <v>6863</v>
      </c>
      <c r="E1249" s="489" t="s">
        <v>1631</v>
      </c>
      <c r="AS1249" s="489" t="s">
        <v>3074</v>
      </c>
      <c r="AT1249" s="489">
        <v>5</v>
      </c>
      <c r="AU1249" s="574"/>
      <c r="AV1249" s="574"/>
      <c r="AW1249" s="489"/>
    </row>
    <row r="1250" spans="1:49">
      <c r="A1250" s="1276">
        <v>5030</v>
      </c>
      <c r="B1250" s="2" t="s">
        <v>7054</v>
      </c>
      <c r="C1250" s="2" t="s">
        <v>66</v>
      </c>
      <c r="D1250" s="1276" t="s">
        <v>6863</v>
      </c>
      <c r="E1250" s="489" t="s">
        <v>1631</v>
      </c>
      <c r="AS1250" s="489" t="s">
        <v>3075</v>
      </c>
      <c r="AT1250" s="489">
        <v>5</v>
      </c>
      <c r="AU1250" s="574"/>
      <c r="AV1250" s="574"/>
      <c r="AW1250" s="489"/>
    </row>
    <row r="1251" spans="1:49">
      <c r="A1251" s="1276">
        <v>5040</v>
      </c>
      <c r="B1251" s="2" t="s">
        <v>7055</v>
      </c>
      <c r="C1251" s="2" t="s">
        <v>6862</v>
      </c>
      <c r="D1251" s="1276" t="s">
        <v>6879</v>
      </c>
      <c r="E1251" s="489" t="s">
        <v>1649</v>
      </c>
      <c r="AS1251" s="489" t="s">
        <v>4508</v>
      </c>
      <c r="AT1251" s="489">
        <v>5</v>
      </c>
      <c r="AU1251" s="574"/>
      <c r="AV1251" s="574"/>
      <c r="AW1251" s="489"/>
    </row>
    <row r="1252" spans="1:49">
      <c r="A1252" s="1276">
        <v>5050</v>
      </c>
      <c r="B1252" s="2" t="s">
        <v>7056</v>
      </c>
      <c r="C1252" s="2" t="s">
        <v>6862</v>
      </c>
      <c r="D1252" s="1276" t="s">
        <v>6863</v>
      </c>
      <c r="E1252" s="489" t="s">
        <v>1631</v>
      </c>
      <c r="AS1252" s="489" t="s">
        <v>4509</v>
      </c>
      <c r="AT1252" s="489">
        <v>5</v>
      </c>
      <c r="AU1252" s="574"/>
      <c r="AV1252" s="574"/>
      <c r="AW1252" s="489"/>
    </row>
    <row r="1253" spans="1:49">
      <c r="A1253" s="1276">
        <v>5051</v>
      </c>
      <c r="B1253" s="2" t="s">
        <v>7057</v>
      </c>
      <c r="C1253" s="2" t="s">
        <v>477</v>
      </c>
      <c r="D1253" s="1276" t="s">
        <v>6863</v>
      </c>
      <c r="E1253" s="489" t="s">
        <v>1631</v>
      </c>
      <c r="AS1253" s="489" t="s">
        <v>3077</v>
      </c>
      <c r="AT1253" s="489">
        <v>5</v>
      </c>
      <c r="AU1253" s="574"/>
      <c r="AV1253" s="574"/>
      <c r="AW1253" s="489"/>
    </row>
    <row r="1254" spans="1:49">
      <c r="A1254" s="1276">
        <v>5060</v>
      </c>
      <c r="B1254" s="2" t="s">
        <v>6881</v>
      </c>
      <c r="C1254" s="2" t="s">
        <v>6862</v>
      </c>
      <c r="D1254" s="1276" t="s">
        <v>6893</v>
      </c>
      <c r="E1254" s="489" t="s">
        <v>1650</v>
      </c>
      <c r="AS1254" s="489" t="s">
        <v>3081</v>
      </c>
      <c r="AT1254" s="489">
        <v>5</v>
      </c>
      <c r="AU1254" s="574"/>
      <c r="AV1254" s="574"/>
      <c r="AW1254" s="489"/>
    </row>
    <row r="1255" spans="1:49">
      <c r="A1255" s="1276">
        <v>5070</v>
      </c>
      <c r="B1255" s="2" t="s">
        <v>7058</v>
      </c>
      <c r="C1255" s="2" t="s">
        <v>477</v>
      </c>
      <c r="D1255" s="1276" t="s">
        <v>6863</v>
      </c>
      <c r="E1255" s="489" t="s">
        <v>1631</v>
      </c>
      <c r="AS1255" s="489" t="s">
        <v>4510</v>
      </c>
      <c r="AT1255" s="489">
        <v>5</v>
      </c>
      <c r="AU1255" s="574"/>
      <c r="AV1255" s="574"/>
      <c r="AW1255" s="489"/>
    </row>
    <row r="1256" spans="1:49">
      <c r="A1256" s="1276">
        <v>5071</v>
      </c>
      <c r="B1256" s="2" t="s">
        <v>7059</v>
      </c>
      <c r="C1256" s="2" t="s">
        <v>6862</v>
      </c>
      <c r="D1256" s="1276" t="s">
        <v>6893</v>
      </c>
      <c r="E1256" s="489" t="s">
        <v>1634</v>
      </c>
      <c r="AS1256" s="489" t="s">
        <v>3082</v>
      </c>
      <c r="AT1256" s="489">
        <v>5</v>
      </c>
      <c r="AU1256" s="574"/>
      <c r="AV1256" s="574"/>
      <c r="AW1256" s="489"/>
    </row>
    <row r="1257" spans="1:49">
      <c r="A1257" s="1276">
        <v>5072</v>
      </c>
      <c r="B1257" s="2" t="s">
        <v>7060</v>
      </c>
      <c r="C1257" s="2" t="s">
        <v>6862</v>
      </c>
      <c r="D1257" s="1276" t="s">
        <v>6863</v>
      </c>
      <c r="E1257" s="489" t="s">
        <v>1631</v>
      </c>
      <c r="AS1257" s="489" t="s">
        <v>3083</v>
      </c>
      <c r="AT1257" s="489">
        <v>5</v>
      </c>
      <c r="AU1257" s="574"/>
      <c r="AV1257" s="574"/>
      <c r="AW1257" s="489"/>
    </row>
    <row r="1258" spans="1:49">
      <c r="A1258" s="1276">
        <v>5073</v>
      </c>
      <c r="B1258" s="2" t="s">
        <v>7061</v>
      </c>
      <c r="C1258" s="2" t="s">
        <v>6862</v>
      </c>
      <c r="D1258" s="1276" t="s">
        <v>6863</v>
      </c>
      <c r="E1258" s="489" t="s">
        <v>1631</v>
      </c>
      <c r="AS1258" s="489" t="s">
        <v>3084</v>
      </c>
      <c r="AT1258" s="489">
        <v>5</v>
      </c>
      <c r="AU1258" s="574"/>
      <c r="AV1258" s="574"/>
      <c r="AW1258" s="489"/>
    </row>
    <row r="1259" spans="1:49">
      <c r="A1259" s="1276">
        <v>5074</v>
      </c>
      <c r="B1259" s="2" t="s">
        <v>7062</v>
      </c>
      <c r="C1259" s="2" t="s">
        <v>6862</v>
      </c>
      <c r="D1259" s="1276" t="s">
        <v>6863</v>
      </c>
      <c r="E1259" s="489" t="s">
        <v>1631</v>
      </c>
      <c r="AS1259" s="489" t="s">
        <v>3085</v>
      </c>
      <c r="AT1259" s="489">
        <v>5</v>
      </c>
      <c r="AU1259" s="574"/>
      <c r="AV1259" s="574"/>
      <c r="AW1259" s="489"/>
    </row>
    <row r="1260" spans="1:49">
      <c r="A1260" s="1276">
        <v>5075</v>
      </c>
      <c r="B1260" s="2" t="s">
        <v>7063</v>
      </c>
      <c r="C1260" s="2" t="s">
        <v>6862</v>
      </c>
      <c r="D1260" s="1276" t="s">
        <v>6863</v>
      </c>
      <c r="E1260" s="489" t="s">
        <v>1631</v>
      </c>
      <c r="AS1260" s="489" t="s">
        <v>6024</v>
      </c>
      <c r="AT1260" s="489">
        <v>5</v>
      </c>
      <c r="AU1260" s="574"/>
      <c r="AV1260" s="574"/>
      <c r="AW1260" s="489"/>
    </row>
    <row r="1261" spans="1:49">
      <c r="A1261" s="1276">
        <v>5076</v>
      </c>
      <c r="B1261" s="2" t="s">
        <v>7064</v>
      </c>
      <c r="C1261" s="2" t="s">
        <v>6862</v>
      </c>
      <c r="D1261" s="1276" t="s">
        <v>6863</v>
      </c>
      <c r="E1261" s="489" t="s">
        <v>1631</v>
      </c>
      <c r="AS1261" s="489" t="s">
        <v>6025</v>
      </c>
      <c r="AT1261" s="489">
        <v>5</v>
      </c>
      <c r="AU1261" s="574"/>
      <c r="AV1261" s="574"/>
      <c r="AW1261" s="489"/>
    </row>
    <row r="1262" spans="1:49">
      <c r="A1262" s="1276">
        <v>5077</v>
      </c>
      <c r="B1262" s="2" t="s">
        <v>7038</v>
      </c>
      <c r="C1262" s="2" t="s">
        <v>6862</v>
      </c>
      <c r="D1262" s="1276" t="s">
        <v>6863</v>
      </c>
      <c r="E1262" s="489" t="s">
        <v>1631</v>
      </c>
      <c r="AS1262" s="489" t="s">
        <v>4511</v>
      </c>
      <c r="AT1262" s="489">
        <v>5</v>
      </c>
      <c r="AU1262" s="574"/>
      <c r="AV1262" s="574"/>
      <c r="AW1262" s="489"/>
    </row>
    <row r="1263" spans="1:49">
      <c r="A1263" s="1276">
        <v>5078</v>
      </c>
      <c r="B1263" s="2" t="s">
        <v>7057</v>
      </c>
      <c r="C1263" s="2" t="s">
        <v>6862</v>
      </c>
      <c r="D1263" s="1276" t="s">
        <v>6863</v>
      </c>
      <c r="E1263" s="489" t="s">
        <v>1631</v>
      </c>
      <c r="AS1263" s="489" t="s">
        <v>4512</v>
      </c>
      <c r="AT1263" s="489">
        <v>5</v>
      </c>
      <c r="AU1263" s="574"/>
      <c r="AV1263" s="574"/>
      <c r="AW1263" s="489"/>
    </row>
    <row r="1264" spans="1:49">
      <c r="A1264" s="1276">
        <v>5079</v>
      </c>
      <c r="B1264" s="2" t="s">
        <v>7065</v>
      </c>
      <c r="C1264" s="2" t="s">
        <v>6862</v>
      </c>
      <c r="D1264" s="1276" t="s">
        <v>6863</v>
      </c>
      <c r="E1264" s="489" t="s">
        <v>1631</v>
      </c>
      <c r="AS1264" s="489" t="s">
        <v>3088</v>
      </c>
      <c r="AT1264" s="489">
        <v>5</v>
      </c>
      <c r="AU1264" s="574"/>
      <c r="AV1264" s="574"/>
      <c r="AW1264" s="489"/>
    </row>
    <row r="1265" spans="1:49">
      <c r="A1265" s="1276">
        <v>5080</v>
      </c>
      <c r="B1265" s="2" t="s">
        <v>7066</v>
      </c>
      <c r="C1265" s="2" t="s">
        <v>6862</v>
      </c>
      <c r="D1265" s="1276" t="s">
        <v>6863</v>
      </c>
      <c r="E1265" s="489" t="s">
        <v>1631</v>
      </c>
      <c r="AS1265" s="489" t="s">
        <v>6026</v>
      </c>
      <c r="AT1265" s="489">
        <v>5</v>
      </c>
      <c r="AU1265" s="574"/>
      <c r="AV1265" s="574"/>
      <c r="AW1265" s="489"/>
    </row>
    <row r="1266" spans="1:49">
      <c r="A1266" s="1276">
        <v>5081</v>
      </c>
      <c r="B1266" s="2" t="s">
        <v>7067</v>
      </c>
      <c r="C1266" s="2" t="s">
        <v>6862</v>
      </c>
      <c r="D1266" s="1276" t="s">
        <v>6863</v>
      </c>
      <c r="E1266" s="489" t="s">
        <v>1631</v>
      </c>
      <c r="AS1266" s="489" t="s">
        <v>3089</v>
      </c>
      <c r="AT1266" s="489">
        <v>5</v>
      </c>
      <c r="AU1266" s="574"/>
      <c r="AV1266" s="574"/>
      <c r="AW1266" s="489"/>
    </row>
    <row r="1267" spans="1:49">
      <c r="A1267" s="1276">
        <v>5082</v>
      </c>
      <c r="B1267" s="2" t="s">
        <v>7068</v>
      </c>
      <c r="C1267" s="2" t="s">
        <v>6862</v>
      </c>
      <c r="D1267" s="1276" t="s">
        <v>6863</v>
      </c>
      <c r="E1267" s="489" t="s">
        <v>1631</v>
      </c>
      <c r="AS1267" s="489" t="s">
        <v>4513</v>
      </c>
      <c r="AT1267" s="489">
        <v>5</v>
      </c>
      <c r="AU1267" s="574"/>
      <c r="AV1267" s="574"/>
      <c r="AW1267" s="489"/>
    </row>
    <row r="1268" spans="1:49">
      <c r="A1268" s="1276">
        <v>5083</v>
      </c>
      <c r="B1268" s="2" t="s">
        <v>7069</v>
      </c>
      <c r="C1268" s="2" t="s">
        <v>6862</v>
      </c>
      <c r="D1268" s="1276" t="s">
        <v>6863</v>
      </c>
      <c r="E1268" s="489" t="s">
        <v>1631</v>
      </c>
      <c r="AS1268" s="489" t="s">
        <v>4131</v>
      </c>
      <c r="AT1268" s="489">
        <v>5</v>
      </c>
      <c r="AU1268" s="574"/>
      <c r="AV1268" s="574"/>
      <c r="AW1268" s="489"/>
    </row>
    <row r="1269" spans="1:49">
      <c r="A1269" s="1276">
        <v>5084</v>
      </c>
      <c r="B1269" s="2" t="s">
        <v>7070</v>
      </c>
      <c r="C1269" s="2" t="s">
        <v>6862</v>
      </c>
      <c r="D1269" s="1276" t="s">
        <v>6863</v>
      </c>
      <c r="E1269" s="489" t="s">
        <v>1631</v>
      </c>
      <c r="AS1269" s="489" t="s">
        <v>3091</v>
      </c>
      <c r="AT1269" s="489">
        <v>5</v>
      </c>
      <c r="AU1269" s="574"/>
      <c r="AV1269" s="574"/>
      <c r="AW1269" s="489"/>
    </row>
    <row r="1270" spans="1:49">
      <c r="A1270" s="1276">
        <v>5085</v>
      </c>
      <c r="B1270" s="2" t="s">
        <v>7071</v>
      </c>
      <c r="C1270" s="2" t="s">
        <v>6862</v>
      </c>
      <c r="D1270" s="1276" t="s">
        <v>6863</v>
      </c>
      <c r="E1270" s="489" t="s">
        <v>1631</v>
      </c>
      <c r="AS1270" s="489" t="s">
        <v>4132</v>
      </c>
      <c r="AT1270" s="489">
        <v>5</v>
      </c>
      <c r="AU1270" s="574"/>
      <c r="AV1270" s="574"/>
      <c r="AW1270" s="489"/>
    </row>
    <row r="1271" spans="1:49">
      <c r="A1271" s="1276">
        <v>5086</v>
      </c>
      <c r="B1271" s="2" t="s">
        <v>7072</v>
      </c>
      <c r="C1271" s="2" t="s">
        <v>6862</v>
      </c>
      <c r="D1271" s="1276" t="s">
        <v>6863</v>
      </c>
      <c r="E1271" s="489" t="s">
        <v>1631</v>
      </c>
      <c r="AS1271" s="489" t="s">
        <v>3092</v>
      </c>
      <c r="AT1271" s="489">
        <v>5</v>
      </c>
      <c r="AU1271" s="574"/>
      <c r="AV1271" s="574"/>
      <c r="AW1271" s="489"/>
    </row>
    <row r="1272" spans="1:49">
      <c r="A1272" s="1276">
        <v>5087</v>
      </c>
      <c r="B1272" s="2" t="s">
        <v>7073</v>
      </c>
      <c r="C1272" s="2" t="s">
        <v>6862</v>
      </c>
      <c r="D1272" s="1276" t="s">
        <v>6863</v>
      </c>
      <c r="E1272" s="489" t="s">
        <v>1631</v>
      </c>
      <c r="AS1272" s="489" t="s">
        <v>3093</v>
      </c>
      <c r="AT1272" s="489">
        <v>5</v>
      </c>
      <c r="AU1272" s="574"/>
      <c r="AV1272" s="574"/>
      <c r="AW1272" s="489"/>
    </row>
    <row r="1273" spans="1:49">
      <c r="A1273" s="1276">
        <v>5088</v>
      </c>
      <c r="B1273" s="2" t="s">
        <v>7074</v>
      </c>
      <c r="C1273" s="2" t="s">
        <v>6862</v>
      </c>
      <c r="D1273" s="1276" t="s">
        <v>6863</v>
      </c>
      <c r="E1273" s="489" t="s">
        <v>1631</v>
      </c>
      <c r="AS1273" s="489" t="s">
        <v>3094</v>
      </c>
      <c r="AT1273" s="489">
        <v>5</v>
      </c>
      <c r="AU1273" s="574"/>
      <c r="AV1273" s="574"/>
      <c r="AW1273" s="489"/>
    </row>
    <row r="1274" spans="1:49">
      <c r="A1274" s="1276">
        <v>5089</v>
      </c>
      <c r="B1274" s="2" t="s">
        <v>224</v>
      </c>
      <c r="C1274" s="2" t="s">
        <v>6862</v>
      </c>
      <c r="D1274" s="1276" t="s">
        <v>6863</v>
      </c>
      <c r="E1274" s="489" t="s">
        <v>1631</v>
      </c>
      <c r="AS1274" s="489" t="s">
        <v>3095</v>
      </c>
      <c r="AT1274" s="489">
        <v>5</v>
      </c>
      <c r="AU1274" s="574"/>
      <c r="AV1274" s="574"/>
      <c r="AW1274" s="489"/>
    </row>
    <row r="1275" spans="1:49">
      <c r="A1275" s="1276">
        <v>5090</v>
      </c>
      <c r="B1275" s="2" t="s">
        <v>7075</v>
      </c>
      <c r="C1275" s="2" t="s">
        <v>6862</v>
      </c>
      <c r="D1275" s="1276" t="s">
        <v>6863</v>
      </c>
      <c r="E1275" s="489" t="s">
        <v>1631</v>
      </c>
      <c r="AS1275" s="489" t="s">
        <v>3096</v>
      </c>
      <c r="AT1275" s="489">
        <v>5</v>
      </c>
      <c r="AU1275" s="574"/>
      <c r="AV1275" s="574"/>
      <c r="AW1275" s="489"/>
    </row>
    <row r="1276" spans="1:49">
      <c r="A1276" s="1276">
        <v>5091</v>
      </c>
      <c r="B1276" s="2" t="s">
        <v>225</v>
      </c>
      <c r="C1276" s="2" t="s">
        <v>6862</v>
      </c>
      <c r="D1276" s="1276" t="s">
        <v>6863</v>
      </c>
      <c r="E1276" s="489" t="s">
        <v>1631</v>
      </c>
      <c r="AS1276" s="489" t="s">
        <v>4514</v>
      </c>
      <c r="AT1276" s="489">
        <v>5</v>
      </c>
      <c r="AU1276" s="574"/>
      <c r="AV1276" s="574"/>
      <c r="AW1276" s="489"/>
    </row>
    <row r="1277" spans="1:49">
      <c r="A1277" s="1276">
        <v>5092</v>
      </c>
      <c r="B1277" s="2" t="s">
        <v>226</v>
      </c>
      <c r="C1277" s="2" t="s">
        <v>6862</v>
      </c>
      <c r="D1277" s="1276" t="s">
        <v>6863</v>
      </c>
      <c r="E1277" s="489" t="s">
        <v>1631</v>
      </c>
      <c r="AS1277" s="489" t="s">
        <v>4133</v>
      </c>
      <c r="AT1277" s="489">
        <v>5</v>
      </c>
      <c r="AU1277" s="574"/>
      <c r="AV1277" s="574"/>
      <c r="AW1277" s="489"/>
    </row>
    <row r="1278" spans="1:49">
      <c r="A1278" s="1276">
        <v>5093</v>
      </c>
      <c r="B1278" s="2" t="s">
        <v>227</v>
      </c>
      <c r="C1278" s="2" t="s">
        <v>6862</v>
      </c>
      <c r="D1278" s="1276" t="s">
        <v>6863</v>
      </c>
      <c r="E1278" s="489" t="s">
        <v>1631</v>
      </c>
      <c r="AS1278" s="489" t="s">
        <v>3097</v>
      </c>
      <c r="AT1278" s="489">
        <v>5</v>
      </c>
      <c r="AU1278" s="574"/>
      <c r="AV1278" s="574"/>
      <c r="AW1278" s="489"/>
    </row>
    <row r="1279" spans="1:49">
      <c r="A1279" s="1276">
        <v>5094</v>
      </c>
      <c r="B1279" s="2" t="s">
        <v>2556</v>
      </c>
      <c r="C1279" s="2" t="s">
        <v>6862</v>
      </c>
      <c r="D1279" s="1276" t="s">
        <v>6863</v>
      </c>
      <c r="E1279" s="489" t="s">
        <v>1631</v>
      </c>
      <c r="AS1279" s="489" t="s">
        <v>3098</v>
      </c>
      <c r="AT1279" s="489">
        <v>5</v>
      </c>
      <c r="AU1279" s="574"/>
      <c r="AV1279" s="574"/>
      <c r="AW1279" s="489"/>
    </row>
    <row r="1280" spans="1:49">
      <c r="A1280" s="1276">
        <v>5095</v>
      </c>
      <c r="B1280" s="2" t="s">
        <v>2557</v>
      </c>
      <c r="C1280" s="2" t="s">
        <v>6862</v>
      </c>
      <c r="D1280" s="1276" t="s">
        <v>6863</v>
      </c>
      <c r="E1280" s="489" t="s">
        <v>1631</v>
      </c>
      <c r="AS1280" s="489" t="s">
        <v>3099</v>
      </c>
      <c r="AT1280" s="489">
        <v>5</v>
      </c>
      <c r="AU1280" s="574"/>
      <c r="AV1280" s="574"/>
      <c r="AW1280" s="489"/>
    </row>
    <row r="1281" spans="1:49">
      <c r="A1281" s="1276">
        <v>5096</v>
      </c>
      <c r="B1281" s="2" t="s">
        <v>228</v>
      </c>
      <c r="C1281" s="2" t="s">
        <v>6862</v>
      </c>
      <c r="D1281" s="1276" t="s">
        <v>6863</v>
      </c>
      <c r="E1281" s="489" t="s">
        <v>1631</v>
      </c>
      <c r="AS1281" s="489" t="s">
        <v>3101</v>
      </c>
      <c r="AT1281" s="489">
        <v>5</v>
      </c>
      <c r="AU1281" s="574"/>
      <c r="AV1281" s="574"/>
      <c r="AW1281" s="489"/>
    </row>
    <row r="1282" spans="1:49">
      <c r="A1282" s="1276">
        <v>5097</v>
      </c>
      <c r="B1282" s="2" t="s">
        <v>6213</v>
      </c>
      <c r="C1282" s="2" t="s">
        <v>6862</v>
      </c>
      <c r="D1282" s="1276" t="s">
        <v>6863</v>
      </c>
      <c r="E1282" s="489" t="s">
        <v>1631</v>
      </c>
      <c r="AS1282" s="489" t="s">
        <v>3102</v>
      </c>
      <c r="AT1282" s="489">
        <v>5</v>
      </c>
      <c r="AU1282" s="574"/>
      <c r="AV1282" s="574"/>
      <c r="AW1282" s="489"/>
    </row>
    <row r="1283" spans="1:49">
      <c r="A1283" s="1276">
        <v>5098</v>
      </c>
      <c r="B1283" s="2" t="s">
        <v>229</v>
      </c>
      <c r="C1283" s="2" t="s">
        <v>6862</v>
      </c>
      <c r="D1283" s="1276" t="s">
        <v>6863</v>
      </c>
      <c r="E1283" s="489" t="s">
        <v>1631</v>
      </c>
      <c r="AS1283" s="489" t="s">
        <v>3103</v>
      </c>
      <c r="AT1283" s="489">
        <v>5</v>
      </c>
      <c r="AU1283" s="574"/>
      <c r="AV1283" s="574"/>
      <c r="AW1283" s="489"/>
    </row>
    <row r="1284" spans="1:49">
      <c r="A1284" s="1276">
        <v>5099</v>
      </c>
      <c r="B1284" s="2" t="s">
        <v>1592</v>
      </c>
      <c r="C1284" s="2" t="s">
        <v>6862</v>
      </c>
      <c r="D1284" s="1276" t="s">
        <v>6863</v>
      </c>
      <c r="E1284" s="489" t="s">
        <v>1631</v>
      </c>
      <c r="AS1284" s="489" t="s">
        <v>3104</v>
      </c>
      <c r="AT1284" s="489">
        <v>5</v>
      </c>
      <c r="AU1284" s="574"/>
      <c r="AV1284" s="574"/>
      <c r="AW1284" s="489"/>
    </row>
    <row r="1285" spans="1:49">
      <c r="A1285" s="1276">
        <v>5100</v>
      </c>
      <c r="B1285" s="2" t="s">
        <v>1593</v>
      </c>
      <c r="C1285" s="2" t="s">
        <v>6862</v>
      </c>
      <c r="D1285" s="1276" t="s">
        <v>6863</v>
      </c>
      <c r="E1285" s="489" t="s">
        <v>1631</v>
      </c>
      <c r="AS1285" s="489" t="s">
        <v>4515</v>
      </c>
      <c r="AT1285" s="489">
        <v>5</v>
      </c>
      <c r="AU1285" s="574"/>
      <c r="AV1285" s="574"/>
      <c r="AW1285" s="489"/>
    </row>
    <row r="1286" spans="1:49">
      <c r="A1286" s="1276">
        <v>5101</v>
      </c>
      <c r="B1286" s="2" t="s">
        <v>223</v>
      </c>
      <c r="C1286" s="2" t="s">
        <v>6862</v>
      </c>
      <c r="D1286" s="1276" t="s">
        <v>6863</v>
      </c>
      <c r="E1286" s="489" t="s">
        <v>1631</v>
      </c>
      <c r="AS1286" s="489" t="s">
        <v>3105</v>
      </c>
      <c r="AT1286" s="489">
        <v>5</v>
      </c>
      <c r="AU1286" s="574"/>
      <c r="AV1286" s="574"/>
      <c r="AW1286" s="489"/>
    </row>
    <row r="1287" spans="1:49">
      <c r="A1287" s="1276">
        <v>5102</v>
      </c>
      <c r="B1287" s="2" t="s">
        <v>2558</v>
      </c>
      <c r="C1287" s="2" t="s">
        <v>6862</v>
      </c>
      <c r="D1287" s="1276" t="s">
        <v>6863</v>
      </c>
      <c r="E1287" s="489" t="s">
        <v>1631</v>
      </c>
      <c r="AS1287" s="489" t="s">
        <v>4517</v>
      </c>
      <c r="AT1287" s="489">
        <v>5</v>
      </c>
      <c r="AU1287" s="574"/>
      <c r="AV1287" s="574"/>
      <c r="AW1287" s="489"/>
    </row>
    <row r="1288" spans="1:49">
      <c r="A1288" s="1276">
        <v>5104</v>
      </c>
      <c r="B1288" s="2" t="s">
        <v>7076</v>
      </c>
      <c r="C1288" s="2" t="s">
        <v>6862</v>
      </c>
      <c r="D1288" s="1276" t="s">
        <v>6863</v>
      </c>
      <c r="E1288" s="489" t="s">
        <v>1631</v>
      </c>
      <c r="AS1288" s="489" t="s">
        <v>3106</v>
      </c>
      <c r="AT1288" s="489">
        <v>5</v>
      </c>
      <c r="AU1288" s="574"/>
      <c r="AV1288" s="574"/>
      <c r="AW1288" s="489"/>
    </row>
    <row r="1289" spans="1:49">
      <c r="A1289" s="1276">
        <v>5106</v>
      </c>
      <c r="B1289" s="2" t="s">
        <v>7077</v>
      </c>
      <c r="C1289" s="2" t="s">
        <v>6862</v>
      </c>
      <c r="D1289" s="1276" t="s">
        <v>6863</v>
      </c>
      <c r="E1289" s="489" t="s">
        <v>1631</v>
      </c>
      <c r="AS1289" s="489" t="s">
        <v>3108</v>
      </c>
      <c r="AT1289" s="489">
        <v>5</v>
      </c>
      <c r="AU1289" s="574"/>
      <c r="AV1289" s="574"/>
      <c r="AW1289" s="489"/>
    </row>
    <row r="1290" spans="1:49">
      <c r="A1290" s="1276">
        <v>5110</v>
      </c>
      <c r="B1290" s="2" t="s">
        <v>6987</v>
      </c>
      <c r="C1290" s="2" t="s">
        <v>6862</v>
      </c>
      <c r="D1290" s="1276" t="s">
        <v>6863</v>
      </c>
      <c r="E1290" s="489" t="s">
        <v>1631</v>
      </c>
      <c r="AS1290" s="489" t="s">
        <v>3110</v>
      </c>
      <c r="AT1290" s="489">
        <v>5</v>
      </c>
      <c r="AU1290" s="574"/>
      <c r="AV1290" s="574"/>
      <c r="AW1290" s="489"/>
    </row>
    <row r="1291" spans="1:49">
      <c r="A1291" s="1276">
        <v>5120</v>
      </c>
      <c r="B1291" s="2" t="s">
        <v>7078</v>
      </c>
      <c r="C1291" s="2" t="s">
        <v>6862</v>
      </c>
      <c r="D1291" s="1276" t="s">
        <v>6863</v>
      </c>
      <c r="E1291" s="489" t="s">
        <v>1631</v>
      </c>
      <c r="AS1291" s="489" t="s">
        <v>3112</v>
      </c>
      <c r="AT1291" s="489">
        <v>5</v>
      </c>
      <c r="AU1291" s="574"/>
      <c r="AV1291" s="574"/>
      <c r="AW1291" s="489"/>
    </row>
    <row r="1292" spans="1:49">
      <c r="A1292" s="1276">
        <v>5125</v>
      </c>
      <c r="B1292" s="2" t="s">
        <v>7079</v>
      </c>
      <c r="C1292" s="2" t="s">
        <v>6862</v>
      </c>
      <c r="D1292" s="1276" t="s">
        <v>6863</v>
      </c>
      <c r="E1292" s="489" t="s">
        <v>1631</v>
      </c>
      <c r="AS1292" s="489" t="s">
        <v>3114</v>
      </c>
      <c r="AT1292" s="489">
        <v>5</v>
      </c>
      <c r="AU1292" s="574"/>
      <c r="AV1292" s="574"/>
      <c r="AW1292" s="489"/>
    </row>
    <row r="1293" spans="1:49">
      <c r="A1293" s="1276">
        <v>5130</v>
      </c>
      <c r="B1293" s="2" t="s">
        <v>7080</v>
      </c>
      <c r="C1293" s="2" t="s">
        <v>6862</v>
      </c>
      <c r="D1293" s="1276" t="s">
        <v>6863</v>
      </c>
      <c r="E1293" s="489" t="s">
        <v>1631</v>
      </c>
      <c r="AS1293" s="489" t="s">
        <v>3116</v>
      </c>
      <c r="AT1293" s="489">
        <v>5</v>
      </c>
      <c r="AU1293" s="574"/>
      <c r="AV1293" s="574"/>
      <c r="AW1293" s="489"/>
    </row>
    <row r="1294" spans="1:49">
      <c r="A1294" s="1276">
        <v>5135</v>
      </c>
      <c r="B1294" s="2" t="s">
        <v>7081</v>
      </c>
      <c r="C1294" s="2" t="s">
        <v>66</v>
      </c>
      <c r="D1294" s="1276" t="s">
        <v>6863</v>
      </c>
      <c r="E1294" s="489" t="s">
        <v>1631</v>
      </c>
      <c r="AS1294" s="489" t="s">
        <v>3117</v>
      </c>
      <c r="AT1294" s="489">
        <v>5</v>
      </c>
      <c r="AU1294" s="574"/>
      <c r="AV1294" s="574"/>
      <c r="AW1294" s="489"/>
    </row>
    <row r="1295" spans="1:49">
      <c r="A1295" s="1276">
        <v>5140</v>
      </c>
      <c r="B1295" s="2" t="s">
        <v>7082</v>
      </c>
      <c r="C1295" s="2" t="s">
        <v>6862</v>
      </c>
      <c r="D1295" s="1276" t="s">
        <v>6879</v>
      </c>
      <c r="E1295" s="489" t="s">
        <v>1638</v>
      </c>
      <c r="AS1295" s="489" t="s">
        <v>4519</v>
      </c>
      <c r="AT1295" s="489">
        <v>5</v>
      </c>
      <c r="AU1295" s="574"/>
      <c r="AV1295" s="574"/>
      <c r="AW1295" s="489"/>
    </row>
    <row r="1296" spans="1:49">
      <c r="A1296" s="1276">
        <v>5145</v>
      </c>
      <c r="B1296" s="2" t="s">
        <v>7083</v>
      </c>
      <c r="C1296" s="2" t="s">
        <v>477</v>
      </c>
      <c r="D1296" s="1276" t="s">
        <v>6863</v>
      </c>
      <c r="E1296" s="489" t="s">
        <v>1631</v>
      </c>
      <c r="AS1296" s="489" t="s">
        <v>3120</v>
      </c>
      <c r="AT1296" s="489">
        <v>5</v>
      </c>
      <c r="AU1296" s="574"/>
      <c r="AV1296" s="574"/>
      <c r="AW1296" s="489"/>
    </row>
    <row r="1297" spans="1:49">
      <c r="A1297" s="1276">
        <v>5150</v>
      </c>
      <c r="B1297" s="2" t="s">
        <v>7085</v>
      </c>
      <c r="C1297" s="2" t="s">
        <v>477</v>
      </c>
      <c r="D1297" s="1276" t="s">
        <v>6893</v>
      </c>
      <c r="E1297" s="489" t="s">
        <v>1652</v>
      </c>
      <c r="AS1297" s="489" t="s">
        <v>4134</v>
      </c>
      <c r="AT1297" s="489">
        <v>5</v>
      </c>
      <c r="AU1297" s="574"/>
      <c r="AV1297" s="574"/>
      <c r="AW1297" s="489"/>
    </row>
    <row r="1298" spans="1:49">
      <c r="A1298" s="1276">
        <v>5155</v>
      </c>
      <c r="B1298" s="2" t="s">
        <v>7086</v>
      </c>
      <c r="C1298" s="2" t="s">
        <v>477</v>
      </c>
      <c r="D1298" s="1276" t="s">
        <v>6893</v>
      </c>
      <c r="E1298" s="489" t="s">
        <v>1652</v>
      </c>
      <c r="AS1298" s="489" t="s">
        <v>4520</v>
      </c>
      <c r="AT1298" s="489">
        <v>5</v>
      </c>
      <c r="AU1298" s="574"/>
      <c r="AV1298" s="574"/>
      <c r="AW1298" s="489"/>
    </row>
    <row r="1299" spans="1:49">
      <c r="A1299" s="1276">
        <v>5160</v>
      </c>
      <c r="B1299" s="2" t="s">
        <v>7087</v>
      </c>
      <c r="C1299" s="2" t="s">
        <v>477</v>
      </c>
      <c r="D1299" s="1276" t="s">
        <v>6893</v>
      </c>
      <c r="E1299" s="489" t="s">
        <v>1652</v>
      </c>
      <c r="AS1299" s="489" t="s">
        <v>4521</v>
      </c>
      <c r="AT1299" s="489">
        <v>5</v>
      </c>
      <c r="AU1299" s="574"/>
      <c r="AV1299" s="574"/>
      <c r="AW1299" s="489"/>
    </row>
    <row r="1300" spans="1:49">
      <c r="A1300" s="1276">
        <v>5165</v>
      </c>
      <c r="B1300" s="2" t="s">
        <v>7088</v>
      </c>
      <c r="C1300" s="2" t="s">
        <v>477</v>
      </c>
      <c r="D1300" s="1276" t="s">
        <v>6893</v>
      </c>
      <c r="E1300" s="489" t="s">
        <v>1652</v>
      </c>
      <c r="AS1300" s="489" t="s">
        <v>4522</v>
      </c>
      <c r="AT1300" s="489">
        <v>5</v>
      </c>
      <c r="AU1300" s="574"/>
      <c r="AV1300" s="574"/>
      <c r="AW1300" s="489"/>
    </row>
    <row r="1301" spans="1:49">
      <c r="A1301" s="1276">
        <v>5204</v>
      </c>
      <c r="B1301" s="2" t="s">
        <v>7089</v>
      </c>
      <c r="C1301" s="2" t="s">
        <v>477</v>
      </c>
      <c r="D1301" s="1276" t="s">
        <v>6893</v>
      </c>
      <c r="E1301" s="489" t="s">
        <v>1652</v>
      </c>
      <c r="AS1301" s="489" t="s">
        <v>6027</v>
      </c>
      <c r="AT1301" s="489">
        <v>5</v>
      </c>
      <c r="AU1301" s="574"/>
      <c r="AV1301" s="574"/>
      <c r="AW1301" s="489"/>
    </row>
    <row r="1302" spans="1:49">
      <c r="A1302" s="1276">
        <v>5208</v>
      </c>
      <c r="B1302" s="2" t="s">
        <v>7090</v>
      </c>
      <c r="C1302" s="2" t="s">
        <v>477</v>
      </c>
      <c r="D1302" s="1276" t="s">
        <v>6893</v>
      </c>
      <c r="E1302" s="489" t="s">
        <v>1652</v>
      </c>
      <c r="AS1302" s="489" t="s">
        <v>6028</v>
      </c>
      <c r="AT1302" s="489">
        <v>5</v>
      </c>
      <c r="AU1302" s="574"/>
      <c r="AV1302" s="574"/>
      <c r="AW1302" s="489"/>
    </row>
    <row r="1303" spans="1:49">
      <c r="A1303" s="1276">
        <v>5300</v>
      </c>
      <c r="B1303" s="2" t="s">
        <v>7091</v>
      </c>
      <c r="C1303" s="2" t="s">
        <v>477</v>
      </c>
      <c r="D1303" s="1276" t="s">
        <v>6893</v>
      </c>
      <c r="E1303" s="489" t="s">
        <v>1652</v>
      </c>
      <c r="AS1303" s="489" t="s">
        <v>4135</v>
      </c>
      <c r="AT1303" s="489">
        <v>5</v>
      </c>
      <c r="AU1303" s="574"/>
      <c r="AV1303" s="574"/>
      <c r="AW1303" s="489"/>
    </row>
    <row r="1304" spans="1:49">
      <c r="A1304" s="1276">
        <v>5304</v>
      </c>
      <c r="B1304" s="2" t="s">
        <v>7092</v>
      </c>
      <c r="C1304" s="2" t="s">
        <v>477</v>
      </c>
      <c r="D1304" s="1276" t="s">
        <v>6893</v>
      </c>
      <c r="E1304" s="489" t="s">
        <v>1652</v>
      </c>
      <c r="AS1304" s="489" t="s">
        <v>3121</v>
      </c>
      <c r="AT1304" s="489">
        <v>5</v>
      </c>
      <c r="AU1304" s="574"/>
      <c r="AV1304" s="574"/>
      <c r="AW1304" s="489"/>
    </row>
    <row r="1305" spans="1:49">
      <c r="A1305" s="1276">
        <v>5311</v>
      </c>
      <c r="B1305" s="2" t="s">
        <v>7093</v>
      </c>
      <c r="C1305" s="2" t="s">
        <v>477</v>
      </c>
      <c r="D1305" s="1276" t="s">
        <v>6893</v>
      </c>
      <c r="E1305" s="489" t="s">
        <v>1652</v>
      </c>
      <c r="AS1305" s="489" t="s">
        <v>3122</v>
      </c>
      <c r="AT1305" s="489">
        <v>5</v>
      </c>
      <c r="AU1305" s="574"/>
      <c r="AV1305" s="574"/>
      <c r="AW1305" s="489"/>
    </row>
    <row r="1306" spans="1:49">
      <c r="A1306" s="1276">
        <v>5401</v>
      </c>
      <c r="B1306" s="2" t="s">
        <v>7094</v>
      </c>
      <c r="C1306" s="2" t="s">
        <v>477</v>
      </c>
      <c r="D1306" s="1276" t="s">
        <v>6893</v>
      </c>
      <c r="E1306" s="489" t="s">
        <v>1652</v>
      </c>
      <c r="AS1306" s="489" t="s">
        <v>3123</v>
      </c>
      <c r="AT1306" s="489">
        <v>5</v>
      </c>
      <c r="AU1306" s="574"/>
      <c r="AV1306" s="574"/>
      <c r="AW1306" s="489"/>
    </row>
    <row r="1307" spans="1:49">
      <c r="A1307" s="1276">
        <v>5402</v>
      </c>
      <c r="B1307" s="2" t="s">
        <v>7095</v>
      </c>
      <c r="C1307" s="2" t="s">
        <v>477</v>
      </c>
      <c r="D1307" s="1276" t="s">
        <v>6893</v>
      </c>
      <c r="E1307" s="489" t="s">
        <v>1652</v>
      </c>
      <c r="AS1307" s="489" t="s">
        <v>4523</v>
      </c>
      <c r="AT1307" s="489">
        <v>5</v>
      </c>
      <c r="AU1307" s="574"/>
      <c r="AV1307" s="574"/>
      <c r="AW1307" s="489"/>
    </row>
    <row r="1308" spans="1:49">
      <c r="A1308" s="1276">
        <v>5500</v>
      </c>
      <c r="B1308" s="2" t="s">
        <v>7096</v>
      </c>
      <c r="C1308" s="2" t="s">
        <v>6862</v>
      </c>
      <c r="D1308" s="1276" t="s">
        <v>6893</v>
      </c>
      <c r="E1308" s="489" t="s">
        <v>1652</v>
      </c>
      <c r="AS1308" s="489" t="s">
        <v>3124</v>
      </c>
      <c r="AT1308" s="489">
        <v>5</v>
      </c>
      <c r="AU1308" s="574"/>
      <c r="AV1308" s="574"/>
      <c r="AW1308" s="489"/>
    </row>
    <row r="1309" spans="1:49">
      <c r="A1309" s="1276">
        <v>5503</v>
      </c>
      <c r="B1309" s="2" t="s">
        <v>7097</v>
      </c>
      <c r="C1309" s="2" t="s">
        <v>6862</v>
      </c>
      <c r="D1309" s="1276" t="s">
        <v>6863</v>
      </c>
      <c r="E1309" s="489" t="s">
        <v>1631</v>
      </c>
      <c r="AS1309" s="489" t="s">
        <v>4524</v>
      </c>
      <c r="AT1309" s="489">
        <v>5</v>
      </c>
      <c r="AU1309" s="574"/>
      <c r="AV1309" s="574"/>
      <c r="AW1309" s="489"/>
    </row>
    <row r="1310" spans="1:49">
      <c r="A1310" s="1276">
        <v>5603</v>
      </c>
      <c r="B1310" s="2" t="s">
        <v>7098</v>
      </c>
      <c r="C1310" s="2" t="s">
        <v>6862</v>
      </c>
      <c r="D1310" s="1276" t="s">
        <v>6863</v>
      </c>
      <c r="E1310" s="489" t="s">
        <v>1631</v>
      </c>
      <c r="AS1310" s="489" t="s">
        <v>3125</v>
      </c>
      <c r="AT1310" s="489">
        <v>5</v>
      </c>
      <c r="AU1310" s="574"/>
      <c r="AV1310" s="574"/>
      <c r="AW1310" s="489"/>
    </row>
    <row r="1311" spans="1:49">
      <c r="A1311" s="1276">
        <v>5605</v>
      </c>
      <c r="B1311" s="2" t="s">
        <v>7099</v>
      </c>
      <c r="C1311" s="2" t="s">
        <v>6862</v>
      </c>
      <c r="D1311" s="1276" t="s">
        <v>6863</v>
      </c>
      <c r="E1311" s="489" t="s">
        <v>1631</v>
      </c>
      <c r="AS1311" s="489" t="s">
        <v>3131</v>
      </c>
      <c r="AT1311" s="489">
        <v>5</v>
      </c>
      <c r="AU1311" s="574"/>
      <c r="AV1311" s="574"/>
      <c r="AW1311" s="489"/>
    </row>
    <row r="1312" spans="1:49">
      <c r="A1312" s="1276">
        <v>5611</v>
      </c>
      <c r="B1312" s="2" t="s">
        <v>7100</v>
      </c>
      <c r="C1312" s="2" t="s">
        <v>6862</v>
      </c>
      <c r="D1312" s="1276" t="s">
        <v>6863</v>
      </c>
      <c r="E1312" s="489" t="s">
        <v>1631</v>
      </c>
      <c r="AS1312" s="489" t="s">
        <v>3132</v>
      </c>
      <c r="AT1312" s="489">
        <v>5</v>
      </c>
      <c r="AU1312" s="574"/>
      <c r="AV1312" s="574"/>
      <c r="AW1312" s="489"/>
    </row>
    <row r="1313" spans="1:49">
      <c r="A1313" s="1276">
        <v>5615</v>
      </c>
      <c r="B1313" s="2" t="s">
        <v>7101</v>
      </c>
      <c r="C1313" s="2" t="s">
        <v>6862</v>
      </c>
      <c r="D1313" s="1276" t="s">
        <v>6863</v>
      </c>
      <c r="E1313" s="489" t="s">
        <v>1631</v>
      </c>
      <c r="AS1313" s="489" t="s">
        <v>4526</v>
      </c>
      <c r="AT1313" s="489">
        <v>5</v>
      </c>
      <c r="AU1313" s="574"/>
      <c r="AV1313" s="574"/>
      <c r="AW1313" s="489"/>
    </row>
    <row r="1314" spans="1:49">
      <c r="A1314" s="1276">
        <v>5616</v>
      </c>
      <c r="B1314" s="2" t="s">
        <v>7102</v>
      </c>
      <c r="C1314" s="2" t="s">
        <v>6862</v>
      </c>
      <c r="D1314" s="1276" t="s">
        <v>6863</v>
      </c>
      <c r="E1314" s="489" t="s">
        <v>1631</v>
      </c>
      <c r="AS1314" s="489" t="s">
        <v>4527</v>
      </c>
      <c r="AT1314" s="489">
        <v>5</v>
      </c>
      <c r="AU1314" s="574"/>
      <c r="AV1314" s="574"/>
      <c r="AW1314" s="489"/>
    </row>
    <row r="1315" spans="1:49">
      <c r="A1315" s="1276">
        <v>5700</v>
      </c>
      <c r="B1315" s="2" t="s">
        <v>7103</v>
      </c>
      <c r="C1315" s="2" t="s">
        <v>6862</v>
      </c>
      <c r="D1315" s="1276" t="s">
        <v>6863</v>
      </c>
      <c r="E1315" s="489" t="s">
        <v>1631</v>
      </c>
      <c r="AS1315" s="489" t="s">
        <v>3137</v>
      </c>
      <c r="AT1315" s="489">
        <v>5</v>
      </c>
      <c r="AU1315" s="574"/>
      <c r="AV1315" s="574"/>
      <c r="AW1315" s="489"/>
    </row>
    <row r="1316" spans="1:49">
      <c r="A1316" s="1276">
        <v>5800</v>
      </c>
      <c r="B1316" s="2" t="s">
        <v>7104</v>
      </c>
      <c r="C1316" s="2" t="s">
        <v>6862</v>
      </c>
      <c r="D1316" s="1276" t="s">
        <v>6863</v>
      </c>
      <c r="E1316" s="489" t="s">
        <v>1631</v>
      </c>
      <c r="AS1316" s="489" t="s">
        <v>3138</v>
      </c>
      <c r="AT1316" s="489">
        <v>5</v>
      </c>
      <c r="AU1316" s="574"/>
      <c r="AV1316" s="574"/>
      <c r="AW1316" s="489"/>
    </row>
    <row r="1317" spans="1:49">
      <c r="A1317" s="1276">
        <v>5801</v>
      </c>
      <c r="B1317" s="2" t="s">
        <v>7105</v>
      </c>
      <c r="C1317" s="2" t="s">
        <v>6862</v>
      </c>
      <c r="D1317" s="1276" t="s">
        <v>6863</v>
      </c>
      <c r="E1317" s="489" t="s">
        <v>7084</v>
      </c>
      <c r="AS1317" s="489" t="s">
        <v>3140</v>
      </c>
      <c r="AT1317" s="489">
        <v>5</v>
      </c>
      <c r="AU1317" s="574"/>
      <c r="AV1317" s="574"/>
      <c r="AW1317" s="489"/>
    </row>
    <row r="1318" spans="1:49">
      <c r="A1318" s="1276">
        <v>5900</v>
      </c>
      <c r="B1318" s="2" t="s">
        <v>6769</v>
      </c>
      <c r="C1318" s="2" t="s">
        <v>6862</v>
      </c>
      <c r="D1318" s="1276" t="s">
        <v>6863</v>
      </c>
      <c r="E1318" s="489" t="s">
        <v>1631</v>
      </c>
      <c r="AS1318" s="489" t="s">
        <v>3142</v>
      </c>
      <c r="AT1318" s="489">
        <v>5</v>
      </c>
      <c r="AU1318" s="574"/>
      <c r="AV1318" s="574"/>
      <c r="AW1318" s="489"/>
    </row>
    <row r="1319" spans="1:49">
      <c r="A1319" s="1276">
        <v>5901</v>
      </c>
      <c r="B1319" s="2" t="s">
        <v>7106</v>
      </c>
      <c r="C1319" s="2" t="s">
        <v>6862</v>
      </c>
      <c r="D1319" s="1276" t="s">
        <v>6863</v>
      </c>
      <c r="E1319" s="489" t="s">
        <v>1631</v>
      </c>
      <c r="AS1319" s="489" t="s">
        <v>4529</v>
      </c>
      <c r="AT1319" s="489">
        <v>5</v>
      </c>
      <c r="AU1319" s="574"/>
      <c r="AV1319" s="574"/>
      <c r="AW1319" s="489"/>
    </row>
    <row r="1320" spans="1:49">
      <c r="A1320" s="1276">
        <v>5902</v>
      </c>
      <c r="B1320" s="2" t="s">
        <v>7107</v>
      </c>
      <c r="C1320" s="2" t="s">
        <v>6862</v>
      </c>
      <c r="D1320" s="1276" t="s">
        <v>6863</v>
      </c>
      <c r="E1320" s="489" t="s">
        <v>1631</v>
      </c>
      <c r="AS1320" s="489" t="s">
        <v>3144</v>
      </c>
      <c r="AT1320" s="489">
        <v>5</v>
      </c>
      <c r="AU1320" s="574"/>
      <c r="AV1320" s="574"/>
      <c r="AW1320" s="489"/>
    </row>
    <row r="1321" spans="1:49">
      <c r="A1321" s="1276">
        <v>5903</v>
      </c>
      <c r="B1321" s="2" t="s">
        <v>7108</v>
      </c>
      <c r="C1321" s="2" t="s">
        <v>6862</v>
      </c>
      <c r="D1321" s="1276" t="s">
        <v>6863</v>
      </c>
      <c r="E1321" s="489" t="s">
        <v>1631</v>
      </c>
      <c r="AS1321" s="489" t="s">
        <v>3145</v>
      </c>
      <c r="AT1321" s="489">
        <v>5</v>
      </c>
      <c r="AU1321" s="574"/>
      <c r="AV1321" s="574"/>
      <c r="AW1321" s="489"/>
    </row>
    <row r="1322" spans="1:49">
      <c r="A1322" s="1276">
        <v>5904</v>
      </c>
      <c r="B1322" s="2" t="s">
        <v>7109</v>
      </c>
      <c r="C1322" s="2" t="s">
        <v>6862</v>
      </c>
      <c r="D1322" s="1276" t="s">
        <v>6863</v>
      </c>
      <c r="E1322" s="489" t="s">
        <v>1631</v>
      </c>
      <c r="AS1322" s="489" t="s">
        <v>4530</v>
      </c>
      <c r="AT1322" s="489">
        <v>5</v>
      </c>
      <c r="AU1322" s="574"/>
      <c r="AV1322" s="574"/>
      <c r="AW1322" s="489"/>
    </row>
    <row r="1323" spans="1:49">
      <c r="A1323" s="1276">
        <v>5905</v>
      </c>
      <c r="B1323" s="2" t="s">
        <v>7110</v>
      </c>
      <c r="C1323" s="2" t="s">
        <v>6862</v>
      </c>
      <c r="D1323" s="1276" t="s">
        <v>6863</v>
      </c>
      <c r="E1323" s="489" t="s">
        <v>1631</v>
      </c>
      <c r="AS1323" s="489" t="s">
        <v>4531</v>
      </c>
      <c r="AT1323" s="489">
        <v>5</v>
      </c>
      <c r="AU1323" s="574"/>
      <c r="AV1323" s="574"/>
      <c r="AW1323" s="489"/>
    </row>
    <row r="1324" spans="1:49">
      <c r="A1324" s="1276">
        <v>5906</v>
      </c>
      <c r="B1324" s="2" t="s">
        <v>7111</v>
      </c>
      <c r="C1324" s="2" t="s">
        <v>6862</v>
      </c>
      <c r="D1324" s="1276" t="s">
        <v>6863</v>
      </c>
      <c r="E1324" s="489" t="s">
        <v>1631</v>
      </c>
      <c r="AS1324" s="489" t="s">
        <v>4532</v>
      </c>
      <c r="AT1324" s="489">
        <v>5</v>
      </c>
      <c r="AU1324" s="574"/>
      <c r="AV1324" s="574"/>
      <c r="AW1324" s="489"/>
    </row>
    <row r="1325" spans="1:49">
      <c r="A1325" s="1276">
        <v>5907</v>
      </c>
      <c r="B1325" s="2" t="s">
        <v>7112</v>
      </c>
      <c r="C1325" s="2" t="s">
        <v>6862</v>
      </c>
      <c r="D1325" s="1276" t="s">
        <v>6863</v>
      </c>
      <c r="E1325" s="489" t="s">
        <v>1631</v>
      </c>
      <c r="AS1325" s="489" t="s">
        <v>3149</v>
      </c>
      <c r="AT1325" s="489">
        <v>5</v>
      </c>
      <c r="AU1325" s="574"/>
      <c r="AV1325" s="574"/>
      <c r="AW1325" s="489"/>
    </row>
    <row r="1326" spans="1:49">
      <c r="A1326" s="1276">
        <v>5908</v>
      </c>
      <c r="B1326" s="2" t="s">
        <v>7113</v>
      </c>
      <c r="C1326" s="2" t="s">
        <v>6862</v>
      </c>
      <c r="D1326" s="1276" t="s">
        <v>6863</v>
      </c>
      <c r="E1326" s="489" t="s">
        <v>1631</v>
      </c>
      <c r="AS1326" s="489" t="s">
        <v>3150</v>
      </c>
      <c r="AT1326" s="489">
        <v>5</v>
      </c>
      <c r="AU1326" s="574"/>
      <c r="AV1326" s="574"/>
      <c r="AW1326" s="489"/>
    </row>
    <row r="1327" spans="1:49">
      <c r="A1327" s="1276">
        <v>5909</v>
      </c>
      <c r="B1327" s="2" t="s">
        <v>7114</v>
      </c>
      <c r="C1327" s="2" t="s">
        <v>6862</v>
      </c>
      <c r="D1327" s="1276" t="s">
        <v>6863</v>
      </c>
      <c r="E1327" s="489" t="s">
        <v>1631</v>
      </c>
      <c r="AS1327" s="489" t="s">
        <v>3151</v>
      </c>
      <c r="AT1327" s="489">
        <v>5</v>
      </c>
      <c r="AU1327" s="574"/>
      <c r="AV1327" s="574"/>
      <c r="AW1327" s="489"/>
    </row>
    <row r="1328" spans="1:49">
      <c r="A1328" s="1276">
        <v>5910</v>
      </c>
      <c r="B1328" s="2" t="s">
        <v>230</v>
      </c>
      <c r="C1328" s="2" t="s">
        <v>6862</v>
      </c>
      <c r="D1328" s="1276" t="s">
        <v>6863</v>
      </c>
      <c r="E1328" s="489" t="s">
        <v>1631</v>
      </c>
      <c r="AS1328" s="489" t="s">
        <v>4136</v>
      </c>
      <c r="AT1328" s="489">
        <v>5</v>
      </c>
      <c r="AU1328" s="574"/>
      <c r="AV1328" s="574"/>
      <c r="AW1328" s="489"/>
    </row>
    <row r="1329" spans="1:49">
      <c r="A1329" s="1276">
        <v>5920</v>
      </c>
      <c r="B1329" s="2" t="s">
        <v>1594</v>
      </c>
      <c r="C1329" s="2" t="s">
        <v>6862</v>
      </c>
      <c r="D1329" s="1276" t="s">
        <v>6863</v>
      </c>
      <c r="E1329" s="489" t="s">
        <v>1631</v>
      </c>
      <c r="AS1329" s="489" t="s">
        <v>3152</v>
      </c>
      <c r="AT1329" s="489">
        <v>5</v>
      </c>
      <c r="AU1329" s="574"/>
      <c r="AV1329" s="574"/>
      <c r="AW1329" s="489"/>
    </row>
    <row r="1330" spans="1:49">
      <c r="A1330" s="1276">
        <v>5921</v>
      </c>
      <c r="B1330" s="2" t="s">
        <v>7116</v>
      </c>
      <c r="C1330" s="2" t="s">
        <v>6862</v>
      </c>
      <c r="D1330" s="1276" t="s">
        <v>6863</v>
      </c>
      <c r="E1330" s="489" t="s">
        <v>1631</v>
      </c>
      <c r="AS1330" s="489" t="s">
        <v>6029</v>
      </c>
      <c r="AT1330" s="489">
        <v>5</v>
      </c>
      <c r="AU1330" s="574"/>
      <c r="AV1330" s="574"/>
      <c r="AW1330" s="489"/>
    </row>
    <row r="1331" spans="1:49">
      <c r="A1331" s="1276">
        <v>5930</v>
      </c>
      <c r="B1331" s="2" t="s">
        <v>2559</v>
      </c>
      <c r="C1331" s="2" t="s">
        <v>6862</v>
      </c>
      <c r="D1331" s="1276" t="s">
        <v>6863</v>
      </c>
      <c r="E1331" s="489" t="s">
        <v>1631</v>
      </c>
      <c r="AS1331" s="489" t="s">
        <v>4535</v>
      </c>
      <c r="AT1331" s="489">
        <v>5</v>
      </c>
      <c r="AU1331" s="574"/>
      <c r="AV1331" s="574"/>
      <c r="AW1331" s="489"/>
    </row>
    <row r="1332" spans="1:49">
      <c r="A1332" s="1276">
        <v>5931</v>
      </c>
      <c r="B1332" s="2" t="s">
        <v>7117</v>
      </c>
      <c r="C1332" s="2" t="s">
        <v>6862</v>
      </c>
      <c r="D1332" s="1276" t="s">
        <v>6863</v>
      </c>
      <c r="E1332" s="489" t="s">
        <v>1631</v>
      </c>
      <c r="AS1332" s="489" t="s">
        <v>3154</v>
      </c>
      <c r="AT1332" s="489">
        <v>5</v>
      </c>
      <c r="AU1332" s="574"/>
      <c r="AV1332" s="574"/>
      <c r="AW1332" s="489"/>
    </row>
    <row r="1333" spans="1:49">
      <c r="A1333" s="1276">
        <v>5939</v>
      </c>
      <c r="B1333" s="2" t="s">
        <v>6776</v>
      </c>
      <c r="C1333" s="2" t="s">
        <v>6862</v>
      </c>
      <c r="D1333" s="1276" t="s">
        <v>6863</v>
      </c>
      <c r="E1333" s="489" t="s">
        <v>1631</v>
      </c>
      <c r="AS1333" s="489" t="s">
        <v>3155</v>
      </c>
      <c r="AT1333" s="489">
        <v>5</v>
      </c>
      <c r="AU1333" s="574"/>
      <c r="AV1333" s="574"/>
      <c r="AW1333" s="489"/>
    </row>
    <row r="1334" spans="1:49">
      <c r="A1334" s="1276">
        <v>5940</v>
      </c>
      <c r="B1334" s="2" t="s">
        <v>2560</v>
      </c>
      <c r="C1334" s="2" t="s">
        <v>6862</v>
      </c>
      <c r="D1334" s="1276" t="s">
        <v>6863</v>
      </c>
      <c r="E1334" s="489" t="s">
        <v>1631</v>
      </c>
      <c r="AS1334" s="489" t="s">
        <v>3158</v>
      </c>
      <c r="AT1334" s="489">
        <v>5</v>
      </c>
      <c r="AU1334" s="574"/>
      <c r="AV1334" s="574"/>
      <c r="AW1334" s="489"/>
    </row>
    <row r="1335" spans="1:49">
      <c r="A1335" s="1276">
        <v>5950</v>
      </c>
      <c r="B1335" s="2" t="s">
        <v>7118</v>
      </c>
      <c r="C1335" s="2" t="s">
        <v>6862</v>
      </c>
      <c r="D1335" s="1276" t="s">
        <v>6863</v>
      </c>
      <c r="E1335" s="489" t="s">
        <v>1631</v>
      </c>
      <c r="AS1335" s="489" t="s">
        <v>3159</v>
      </c>
      <c r="AT1335" s="489">
        <v>5</v>
      </c>
      <c r="AU1335" s="574"/>
      <c r="AV1335" s="574"/>
      <c r="AW1335" s="489"/>
    </row>
    <row r="1336" spans="1:49">
      <c r="A1336" s="1276">
        <v>5960</v>
      </c>
      <c r="B1336" s="2" t="s">
        <v>7119</v>
      </c>
      <c r="C1336" s="2" t="s">
        <v>6862</v>
      </c>
      <c r="D1336" s="1276" t="s">
        <v>6863</v>
      </c>
      <c r="E1336" s="489" t="s">
        <v>1631</v>
      </c>
      <c r="AS1336" s="489" t="s">
        <v>4536</v>
      </c>
      <c r="AT1336" s="489">
        <v>5</v>
      </c>
      <c r="AU1336" s="574"/>
      <c r="AV1336" s="574"/>
      <c r="AW1336" s="489"/>
    </row>
    <row r="1337" spans="1:49">
      <c r="A1337" s="1276">
        <v>5970</v>
      </c>
      <c r="B1337" s="2" t="s">
        <v>231</v>
      </c>
      <c r="C1337" s="2" t="s">
        <v>6862</v>
      </c>
      <c r="D1337" s="1276" t="s">
        <v>6863</v>
      </c>
      <c r="E1337" s="489" t="s">
        <v>1631</v>
      </c>
      <c r="AS1337" s="489" t="s">
        <v>3160</v>
      </c>
      <c r="AT1337" s="489">
        <v>5</v>
      </c>
      <c r="AU1337" s="574"/>
      <c r="AV1337" s="574"/>
      <c r="AW1337" s="489"/>
    </row>
    <row r="1338" spans="1:49">
      <c r="A1338" s="1276">
        <v>5975</v>
      </c>
      <c r="B1338" s="2" t="s">
        <v>7120</v>
      </c>
      <c r="C1338" s="2" t="s">
        <v>477</v>
      </c>
      <c r="D1338" s="1276" t="s">
        <v>6863</v>
      </c>
      <c r="E1338" s="489" t="s">
        <v>1631</v>
      </c>
      <c r="AS1338" s="489" t="s">
        <v>3161</v>
      </c>
      <c r="AT1338" s="489">
        <v>5</v>
      </c>
      <c r="AU1338" s="574"/>
      <c r="AV1338" s="574"/>
      <c r="AW1338" s="489"/>
    </row>
    <row r="1339" spans="1:49">
      <c r="A1339" s="1276">
        <v>5976</v>
      </c>
      <c r="B1339" s="2" t="s">
        <v>7121</v>
      </c>
      <c r="C1339" s="2" t="s">
        <v>6862</v>
      </c>
      <c r="D1339" s="1276" t="s">
        <v>6893</v>
      </c>
      <c r="E1339" s="489" t="s">
        <v>1650</v>
      </c>
      <c r="AS1339" s="489" t="s">
        <v>4537</v>
      </c>
      <c r="AT1339" s="489">
        <v>5</v>
      </c>
      <c r="AU1339" s="574"/>
      <c r="AV1339" s="574"/>
      <c r="AW1339" s="489"/>
    </row>
    <row r="1340" spans="1:49">
      <c r="A1340" s="1276">
        <v>5977</v>
      </c>
      <c r="B1340" s="2" t="s">
        <v>6743</v>
      </c>
      <c r="C1340" s="2" t="s">
        <v>6862</v>
      </c>
      <c r="D1340" s="1276" t="s">
        <v>6863</v>
      </c>
      <c r="E1340" s="489" t="s">
        <v>1631</v>
      </c>
      <c r="AS1340" s="489" t="s">
        <v>3165</v>
      </c>
      <c r="AT1340" s="489">
        <v>5</v>
      </c>
      <c r="AU1340" s="574"/>
      <c r="AV1340" s="574"/>
      <c r="AW1340" s="489"/>
    </row>
    <row r="1341" spans="1:49">
      <c r="A1341" s="1276">
        <v>5979</v>
      </c>
      <c r="B1341" s="2" t="s">
        <v>6745</v>
      </c>
      <c r="C1341" s="2" t="s">
        <v>6862</v>
      </c>
      <c r="D1341" s="1276" t="s">
        <v>6863</v>
      </c>
      <c r="E1341" s="489" t="s">
        <v>1631</v>
      </c>
      <c r="AS1341" s="489" t="s">
        <v>4539</v>
      </c>
      <c r="AT1341" s="489">
        <v>5</v>
      </c>
      <c r="AU1341" s="574"/>
      <c r="AV1341" s="574"/>
      <c r="AW1341" s="489"/>
    </row>
    <row r="1342" spans="1:49">
      <c r="A1342" s="1276">
        <v>5980</v>
      </c>
      <c r="B1342" s="2" t="s">
        <v>6763</v>
      </c>
      <c r="C1342" s="2" t="s">
        <v>6862</v>
      </c>
      <c r="D1342" s="1276" t="s">
        <v>6863</v>
      </c>
      <c r="E1342" s="489" t="s">
        <v>1631</v>
      </c>
      <c r="AS1342" s="489" t="s">
        <v>3166</v>
      </c>
      <c r="AT1342" s="489">
        <v>5</v>
      </c>
      <c r="AU1342" s="574"/>
      <c r="AV1342" s="574"/>
      <c r="AW1342" s="489"/>
    </row>
    <row r="1343" spans="1:49">
      <c r="A1343" s="1276">
        <v>5981</v>
      </c>
      <c r="B1343" s="2" t="s">
        <v>6811</v>
      </c>
      <c r="C1343" s="2" t="s">
        <v>6862</v>
      </c>
      <c r="D1343" s="1276" t="s">
        <v>6863</v>
      </c>
      <c r="E1343" s="489" t="s">
        <v>1631</v>
      </c>
      <c r="AS1343" s="489" t="s">
        <v>4540</v>
      </c>
      <c r="AT1343" s="489">
        <v>5</v>
      </c>
      <c r="AU1343" s="574"/>
      <c r="AV1343" s="574"/>
      <c r="AW1343" s="489"/>
    </row>
    <row r="1344" spans="1:49">
      <c r="A1344" s="1276">
        <v>5982</v>
      </c>
      <c r="B1344" s="2" t="s">
        <v>6817</v>
      </c>
      <c r="C1344" s="2" t="s">
        <v>6862</v>
      </c>
      <c r="D1344" s="1276" t="s">
        <v>6863</v>
      </c>
      <c r="E1344" s="489" t="s">
        <v>1631</v>
      </c>
      <c r="AS1344" s="489" t="s">
        <v>3169</v>
      </c>
      <c r="AT1344" s="489">
        <v>5</v>
      </c>
      <c r="AU1344" s="574"/>
      <c r="AV1344" s="574"/>
      <c r="AW1344" s="489"/>
    </row>
    <row r="1345" spans="1:49">
      <c r="A1345" s="1276">
        <v>5983</v>
      </c>
      <c r="B1345" s="2" t="s">
        <v>6778</v>
      </c>
      <c r="C1345" s="2" t="s">
        <v>6862</v>
      </c>
      <c r="D1345" s="1276" t="s">
        <v>6863</v>
      </c>
      <c r="E1345" s="489" t="s">
        <v>1631</v>
      </c>
      <c r="AS1345" s="489" t="s">
        <v>6030</v>
      </c>
      <c r="AT1345" s="489">
        <v>5</v>
      </c>
      <c r="AU1345" s="574"/>
      <c r="AV1345" s="574"/>
      <c r="AW1345" s="489"/>
    </row>
    <row r="1346" spans="1:49">
      <c r="A1346" s="1276">
        <v>5984</v>
      </c>
      <c r="B1346" s="2" t="s">
        <v>6680</v>
      </c>
      <c r="C1346" s="2" t="s">
        <v>6862</v>
      </c>
      <c r="D1346" s="1276" t="s">
        <v>6863</v>
      </c>
      <c r="E1346" s="489" t="s">
        <v>1631</v>
      </c>
      <c r="AS1346" s="489" t="s">
        <v>4543</v>
      </c>
      <c r="AT1346" s="489">
        <v>5</v>
      </c>
      <c r="AU1346" s="574"/>
      <c r="AV1346" s="574"/>
      <c r="AW1346" s="489"/>
    </row>
    <row r="1347" spans="1:49">
      <c r="A1347" s="1276">
        <v>5985</v>
      </c>
      <c r="B1347" s="2" t="s">
        <v>6773</v>
      </c>
      <c r="C1347" s="2" t="s">
        <v>6862</v>
      </c>
      <c r="D1347" s="1276" t="s">
        <v>6863</v>
      </c>
      <c r="E1347" s="489" t="s">
        <v>1631</v>
      </c>
      <c r="AS1347" s="489" t="s">
        <v>4544</v>
      </c>
      <c r="AT1347" s="489">
        <v>5</v>
      </c>
      <c r="AU1347" s="574"/>
      <c r="AV1347" s="574"/>
      <c r="AW1347" s="489"/>
    </row>
    <row r="1348" spans="1:49">
      <c r="A1348" s="1276">
        <v>5986</v>
      </c>
      <c r="B1348" s="2" t="s">
        <v>6717</v>
      </c>
      <c r="C1348" s="2" t="s">
        <v>477</v>
      </c>
      <c r="D1348" s="1276" t="s">
        <v>6863</v>
      </c>
      <c r="E1348" s="489" t="s">
        <v>7115</v>
      </c>
      <c r="AS1348" s="489" t="s">
        <v>4545</v>
      </c>
      <c r="AT1348" s="489">
        <v>5</v>
      </c>
      <c r="AU1348" s="574"/>
      <c r="AV1348" s="574"/>
      <c r="AW1348" s="489"/>
    </row>
    <row r="1349" spans="1:49">
      <c r="A1349" s="1276">
        <v>5987</v>
      </c>
      <c r="B1349" s="2" t="s">
        <v>6702</v>
      </c>
      <c r="C1349" s="2" t="s">
        <v>477</v>
      </c>
      <c r="D1349" s="1276" t="s">
        <v>6893</v>
      </c>
      <c r="E1349" s="489" t="s">
        <v>1651</v>
      </c>
      <c r="AS1349" s="489" t="s">
        <v>3170</v>
      </c>
      <c r="AT1349" s="489">
        <v>5</v>
      </c>
      <c r="AU1349" s="574"/>
      <c r="AV1349" s="574"/>
      <c r="AW1349" s="489"/>
    </row>
    <row r="1350" spans="1:49">
      <c r="A1350" s="1276">
        <v>5988</v>
      </c>
      <c r="B1350" s="2" t="s">
        <v>1655</v>
      </c>
      <c r="C1350" s="2" t="s">
        <v>6862</v>
      </c>
      <c r="D1350" s="1276" t="s">
        <v>6893</v>
      </c>
      <c r="E1350" s="489" t="s">
        <v>1651</v>
      </c>
      <c r="AS1350" s="489" t="s">
        <v>4546</v>
      </c>
      <c r="AT1350" s="489">
        <v>5</v>
      </c>
      <c r="AU1350" s="574"/>
      <c r="AV1350" s="574"/>
      <c r="AW1350" s="489"/>
    </row>
    <row r="1351" spans="1:49">
      <c r="A1351" s="1276">
        <v>5989</v>
      </c>
      <c r="B1351" s="2" t="s">
        <v>6749</v>
      </c>
      <c r="C1351" s="2" t="s">
        <v>477</v>
      </c>
      <c r="D1351" s="1276" t="s">
        <v>6863</v>
      </c>
      <c r="E1351" s="489" t="s">
        <v>1631</v>
      </c>
      <c r="AS1351" s="489" t="s">
        <v>3172</v>
      </c>
      <c r="AT1351" s="489">
        <v>5</v>
      </c>
      <c r="AU1351" s="574"/>
      <c r="AV1351" s="574"/>
      <c r="AW1351" s="489"/>
    </row>
    <row r="1352" spans="1:49">
      <c r="A1352" s="1276">
        <v>5990</v>
      </c>
      <c r="B1352" s="2" t="s">
        <v>6784</v>
      </c>
      <c r="C1352" s="2" t="s">
        <v>6862</v>
      </c>
      <c r="D1352" s="1276" t="s">
        <v>6893</v>
      </c>
      <c r="E1352" s="489" t="s">
        <v>1651</v>
      </c>
      <c r="AS1352" s="489" t="s">
        <v>3173</v>
      </c>
      <c r="AT1352" s="489">
        <v>5</v>
      </c>
      <c r="AU1352" s="574"/>
      <c r="AV1352" s="574"/>
      <c r="AW1352" s="489"/>
    </row>
    <row r="1353" spans="1:49">
      <c r="A1353" s="1276">
        <v>5991</v>
      </c>
      <c r="B1353" s="2" t="s">
        <v>7122</v>
      </c>
      <c r="C1353" s="2" t="s">
        <v>477</v>
      </c>
      <c r="D1353" s="1276" t="s">
        <v>6863</v>
      </c>
      <c r="E1353" s="489" t="s">
        <v>1631</v>
      </c>
      <c r="AS1353" s="489" t="s">
        <v>3174</v>
      </c>
      <c r="AT1353" s="489">
        <v>5</v>
      </c>
      <c r="AU1353" s="574"/>
      <c r="AV1353" s="574"/>
      <c r="AW1353" s="489"/>
    </row>
    <row r="1354" spans="1:49">
      <c r="A1354" s="1276">
        <v>5992</v>
      </c>
      <c r="B1354" s="2" t="s">
        <v>6668</v>
      </c>
      <c r="C1354" s="2" t="s">
        <v>477</v>
      </c>
      <c r="D1354" s="1276" t="s">
        <v>6893</v>
      </c>
      <c r="E1354" s="489" t="s">
        <v>1673</v>
      </c>
      <c r="AS1354" s="489" t="s">
        <v>4548</v>
      </c>
      <c r="AT1354" s="489">
        <v>5</v>
      </c>
      <c r="AU1354" s="574"/>
      <c r="AV1354" s="574"/>
      <c r="AW1354" s="489"/>
    </row>
    <row r="1355" spans="1:49">
      <c r="A1355" s="1276">
        <v>5993</v>
      </c>
      <c r="B1355" s="2" t="s">
        <v>6771</v>
      </c>
      <c r="C1355" s="2" t="s">
        <v>6862</v>
      </c>
      <c r="D1355" s="1276" t="s">
        <v>6893</v>
      </c>
      <c r="E1355" s="489" t="s">
        <v>1651</v>
      </c>
      <c r="AS1355" s="489" t="s">
        <v>4549</v>
      </c>
      <c r="AT1355" s="489">
        <v>5</v>
      </c>
      <c r="AU1355" s="574"/>
      <c r="AV1355" s="574"/>
      <c r="AW1355" s="489"/>
    </row>
    <row r="1356" spans="1:49">
      <c r="A1356" s="1276">
        <v>5994</v>
      </c>
      <c r="B1356" s="2" t="s">
        <v>6737</v>
      </c>
      <c r="C1356" s="2" t="s">
        <v>6862</v>
      </c>
      <c r="D1356" s="1276" t="s">
        <v>6863</v>
      </c>
      <c r="E1356" s="489" t="s">
        <v>1631</v>
      </c>
      <c r="AS1356" s="489" t="s">
        <v>3176</v>
      </c>
      <c r="AT1356" s="489">
        <v>5</v>
      </c>
      <c r="AU1356" s="574"/>
      <c r="AV1356" s="574"/>
      <c r="AW1356" s="489"/>
    </row>
    <row r="1357" spans="1:49">
      <c r="A1357" s="1276">
        <v>5998</v>
      </c>
      <c r="B1357" s="2" t="s">
        <v>7124</v>
      </c>
      <c r="C1357" s="2" t="s">
        <v>477</v>
      </c>
      <c r="D1357" s="1276" t="s">
        <v>6863</v>
      </c>
      <c r="E1357" s="489" t="s">
        <v>1631</v>
      </c>
      <c r="AS1357" s="489" t="s">
        <v>3177</v>
      </c>
      <c r="AT1357" s="489">
        <v>5</v>
      </c>
      <c r="AU1357" s="574"/>
      <c r="AV1357" s="574"/>
      <c r="AW1357" s="489"/>
    </row>
    <row r="1358" spans="1:49">
      <c r="A1358" s="1276">
        <v>5999</v>
      </c>
      <c r="B1358" s="2" t="s">
        <v>7126</v>
      </c>
      <c r="C1358" s="2" t="s">
        <v>6862</v>
      </c>
      <c r="D1358" s="1276" t="s">
        <v>6893</v>
      </c>
      <c r="E1358" s="489" t="s">
        <v>1651</v>
      </c>
      <c r="AS1358" s="489" t="s">
        <v>4137</v>
      </c>
      <c r="AT1358" s="489">
        <v>5</v>
      </c>
      <c r="AU1358" s="574"/>
      <c r="AV1358" s="574"/>
      <c r="AW1358" s="489"/>
    </row>
    <row r="1359" spans="1:49">
      <c r="A1359" s="1276">
        <v>6000</v>
      </c>
      <c r="B1359" s="2" t="s">
        <v>7127</v>
      </c>
      <c r="C1359" s="2" t="s">
        <v>6862</v>
      </c>
      <c r="D1359" s="1276" t="s">
        <v>6863</v>
      </c>
      <c r="E1359" s="489" t="s">
        <v>1631</v>
      </c>
      <c r="AS1359" s="489" t="s">
        <v>4139</v>
      </c>
      <c r="AT1359" s="489">
        <v>5</v>
      </c>
      <c r="AU1359" s="574"/>
      <c r="AV1359" s="574"/>
      <c r="AW1359" s="489"/>
    </row>
    <row r="1360" spans="1:49">
      <c r="A1360" s="1276">
        <v>6001</v>
      </c>
      <c r="B1360" s="2" t="s">
        <v>7128</v>
      </c>
      <c r="C1360" s="2" t="s">
        <v>477</v>
      </c>
      <c r="D1360" s="1276" t="s">
        <v>6863</v>
      </c>
      <c r="E1360" s="489" t="s">
        <v>1631</v>
      </c>
      <c r="AS1360" s="489" t="s">
        <v>4140</v>
      </c>
      <c r="AT1360" s="489">
        <v>5</v>
      </c>
      <c r="AU1360" s="574"/>
      <c r="AV1360" s="574"/>
      <c r="AW1360" s="489"/>
    </row>
    <row r="1361" spans="1:49">
      <c r="A1361" s="1276">
        <v>6002</v>
      </c>
      <c r="B1361" s="2" t="s">
        <v>7129</v>
      </c>
      <c r="C1361" s="2" t="s">
        <v>477</v>
      </c>
      <c r="D1361" s="1276" t="s">
        <v>6893</v>
      </c>
      <c r="E1361" s="489" t="s">
        <v>4038</v>
      </c>
      <c r="AS1361" s="489" t="s">
        <v>4141</v>
      </c>
      <c r="AT1361" s="489">
        <v>5</v>
      </c>
      <c r="AU1361" s="574"/>
      <c r="AV1361" s="574"/>
      <c r="AW1361" s="489"/>
    </row>
    <row r="1362" spans="1:49">
      <c r="A1362" s="1276">
        <v>6003</v>
      </c>
      <c r="B1362" s="2" t="s">
        <v>6916</v>
      </c>
      <c r="C1362" s="2" t="s">
        <v>477</v>
      </c>
      <c r="D1362" s="1276" t="s">
        <v>6893</v>
      </c>
      <c r="E1362" s="489" t="s">
        <v>4038</v>
      </c>
      <c r="AS1362" s="489" t="s">
        <v>3178</v>
      </c>
      <c r="AT1362" s="489">
        <v>5</v>
      </c>
      <c r="AU1362" s="574"/>
      <c r="AV1362" s="574"/>
      <c r="AW1362" s="489"/>
    </row>
    <row r="1363" spans="1:49">
      <c r="A1363" s="1276">
        <v>6004</v>
      </c>
      <c r="B1363" s="2" t="s">
        <v>7130</v>
      </c>
      <c r="C1363" s="2" t="s">
        <v>66</v>
      </c>
      <c r="D1363" s="1276" t="s">
        <v>6893</v>
      </c>
      <c r="E1363" s="489" t="s">
        <v>4049</v>
      </c>
      <c r="AS1363" s="489" t="s">
        <v>3180</v>
      </c>
      <c r="AT1363" s="489">
        <v>5</v>
      </c>
      <c r="AU1363" s="574"/>
      <c r="AV1363" s="574"/>
      <c r="AW1363" s="489"/>
    </row>
    <row r="1364" spans="1:49">
      <c r="A1364" s="1276">
        <v>6005</v>
      </c>
      <c r="B1364" s="2" t="s">
        <v>6916</v>
      </c>
      <c r="C1364" s="2" t="s">
        <v>66</v>
      </c>
      <c r="D1364" s="1276" t="s">
        <v>6879</v>
      </c>
      <c r="E1364" s="489" t="s">
        <v>1637</v>
      </c>
      <c r="AS1364" s="489" t="s">
        <v>4550</v>
      </c>
      <c r="AT1364" s="489">
        <v>5</v>
      </c>
      <c r="AU1364" s="574"/>
      <c r="AV1364" s="574"/>
      <c r="AW1364" s="489"/>
    </row>
    <row r="1365" spans="1:49">
      <c r="A1365" s="1276">
        <v>6006</v>
      </c>
      <c r="B1365" s="2" t="s">
        <v>7131</v>
      </c>
      <c r="C1365" s="2" t="s">
        <v>477</v>
      </c>
      <c r="D1365" s="1276" t="s">
        <v>6879</v>
      </c>
      <c r="E1365" s="489" t="s">
        <v>6323</v>
      </c>
      <c r="AS1365" s="489" t="s">
        <v>4552</v>
      </c>
      <c r="AT1365" s="489">
        <v>5</v>
      </c>
      <c r="AU1365" s="574"/>
      <c r="AV1365" s="574"/>
      <c r="AW1365" s="489"/>
    </row>
    <row r="1366" spans="1:49">
      <c r="A1366" s="1276">
        <v>6007</v>
      </c>
      <c r="B1366" s="2" t="s">
        <v>7132</v>
      </c>
      <c r="C1366" s="2" t="s">
        <v>476</v>
      </c>
      <c r="D1366" s="1276" t="s">
        <v>6893</v>
      </c>
      <c r="E1366" s="489" t="s">
        <v>1666</v>
      </c>
      <c r="AS1366" s="489" t="s">
        <v>4554</v>
      </c>
      <c r="AT1366" s="489">
        <v>5</v>
      </c>
      <c r="AU1366" s="574"/>
      <c r="AV1366" s="574"/>
      <c r="AW1366" s="489"/>
    </row>
    <row r="1367" spans="1:49">
      <c r="A1367" s="1276">
        <v>6008</v>
      </c>
      <c r="B1367" s="2" t="s">
        <v>7133</v>
      </c>
      <c r="C1367" s="2" t="s">
        <v>477</v>
      </c>
      <c r="D1367" s="1276" t="s">
        <v>6869</v>
      </c>
      <c r="E1367" s="489" t="s">
        <v>1682</v>
      </c>
      <c r="AS1367" s="489" t="s">
        <v>3181</v>
      </c>
      <c r="AT1367" s="489">
        <v>5</v>
      </c>
      <c r="AU1367" s="574"/>
      <c r="AV1367" s="574"/>
      <c r="AW1367" s="489"/>
    </row>
    <row r="1368" spans="1:49">
      <c r="A1368" s="1276">
        <v>6009</v>
      </c>
      <c r="B1368" s="2" t="s">
        <v>7135</v>
      </c>
      <c r="C1368" s="2" t="s">
        <v>476</v>
      </c>
      <c r="D1368" s="1276" t="s">
        <v>6893</v>
      </c>
      <c r="E1368" s="489" t="s">
        <v>1656</v>
      </c>
      <c r="AS1368" s="489" t="s">
        <v>3182</v>
      </c>
      <c r="AT1368" s="489">
        <v>5</v>
      </c>
      <c r="AU1368" s="574"/>
      <c r="AV1368" s="574"/>
      <c r="AW1368" s="489"/>
    </row>
    <row r="1369" spans="1:49">
      <c r="A1369" s="1276">
        <v>6010</v>
      </c>
      <c r="B1369" s="2" t="s">
        <v>7136</v>
      </c>
      <c r="C1369" s="2" t="s">
        <v>476</v>
      </c>
      <c r="D1369" s="1276" t="s">
        <v>6869</v>
      </c>
      <c r="E1369" s="489" t="s">
        <v>1686</v>
      </c>
      <c r="AS1369" s="489" t="s">
        <v>4556</v>
      </c>
      <c r="AT1369" s="489">
        <v>5</v>
      </c>
      <c r="AU1369" s="574"/>
      <c r="AV1369" s="574"/>
      <c r="AW1369" s="489"/>
    </row>
    <row r="1370" spans="1:49">
      <c r="A1370" s="1276">
        <v>6011</v>
      </c>
      <c r="B1370" s="2" t="s">
        <v>7137</v>
      </c>
      <c r="C1370" s="2" t="s">
        <v>5168</v>
      </c>
      <c r="D1370" s="1276" t="s">
        <v>6869</v>
      </c>
      <c r="E1370" s="489" t="s">
        <v>1693</v>
      </c>
      <c r="AS1370" s="489" t="s">
        <v>4143</v>
      </c>
      <c r="AT1370" s="489">
        <v>5</v>
      </c>
      <c r="AU1370" s="574"/>
      <c r="AV1370" s="574"/>
      <c r="AW1370" s="489"/>
    </row>
    <row r="1371" spans="1:49">
      <c r="A1371" s="1276">
        <v>6012</v>
      </c>
      <c r="B1371" s="2" t="s">
        <v>7138</v>
      </c>
      <c r="C1371" s="2" t="s">
        <v>477</v>
      </c>
      <c r="D1371" s="1276" t="s">
        <v>5324</v>
      </c>
      <c r="E1371" s="489" t="s">
        <v>1654</v>
      </c>
      <c r="AS1371" s="489" t="s">
        <v>3185</v>
      </c>
      <c r="AT1371" s="489">
        <v>5</v>
      </c>
      <c r="AU1371" s="574"/>
      <c r="AV1371" s="574"/>
      <c r="AW1371" s="489"/>
    </row>
    <row r="1372" spans="1:49">
      <c r="A1372" s="1276">
        <v>6013</v>
      </c>
      <c r="B1372" s="2" t="s">
        <v>7139</v>
      </c>
      <c r="C1372" s="2" t="s">
        <v>66</v>
      </c>
      <c r="D1372" s="1276" t="s">
        <v>6893</v>
      </c>
      <c r="E1372" s="489" t="s">
        <v>1664</v>
      </c>
      <c r="AS1372" s="489" t="s">
        <v>4144</v>
      </c>
      <c r="AT1372" s="489">
        <v>5</v>
      </c>
      <c r="AU1372" s="574"/>
      <c r="AV1372" s="574"/>
      <c r="AW1372" s="489"/>
    </row>
    <row r="1373" spans="1:49">
      <c r="A1373" s="1276">
        <v>6014</v>
      </c>
      <c r="B1373" s="2" t="s">
        <v>7140</v>
      </c>
      <c r="C1373" s="2" t="s">
        <v>5170</v>
      </c>
      <c r="D1373" s="1276" t="s">
        <v>6879</v>
      </c>
      <c r="E1373" s="489" t="s">
        <v>1630</v>
      </c>
      <c r="AS1373" s="489" t="s">
        <v>4145</v>
      </c>
      <c r="AT1373" s="489">
        <v>5</v>
      </c>
      <c r="AU1373" s="574"/>
      <c r="AV1373" s="574"/>
      <c r="AW1373" s="489"/>
    </row>
    <row r="1374" spans="1:49">
      <c r="A1374" s="1276">
        <v>6015</v>
      </c>
      <c r="B1374" s="2" t="s">
        <v>7141</v>
      </c>
      <c r="C1374" s="2" t="s">
        <v>476</v>
      </c>
      <c r="D1374" s="1276" t="s">
        <v>6925</v>
      </c>
      <c r="E1374" s="489" t="s">
        <v>7123</v>
      </c>
      <c r="AS1374" s="489" t="s">
        <v>4146</v>
      </c>
      <c r="AT1374" s="489">
        <v>5</v>
      </c>
      <c r="AU1374" s="574"/>
      <c r="AV1374" s="574"/>
      <c r="AW1374" s="489"/>
    </row>
    <row r="1375" spans="1:49">
      <c r="A1375" s="1276">
        <v>6016</v>
      </c>
      <c r="B1375" s="2" t="s">
        <v>7142</v>
      </c>
      <c r="C1375" s="2" t="s">
        <v>477</v>
      </c>
      <c r="D1375" s="1276" t="s">
        <v>6869</v>
      </c>
      <c r="E1375" s="489" t="s">
        <v>1679</v>
      </c>
      <c r="AS1375" s="489" t="s">
        <v>6031</v>
      </c>
      <c r="AT1375" s="489">
        <v>5</v>
      </c>
      <c r="AU1375" s="574"/>
      <c r="AV1375" s="574"/>
      <c r="AW1375" s="489"/>
    </row>
    <row r="1376" spans="1:49">
      <c r="A1376" s="1276">
        <v>6017</v>
      </c>
      <c r="B1376" s="2" t="s">
        <v>7143</v>
      </c>
      <c r="C1376" s="2" t="s">
        <v>477</v>
      </c>
      <c r="D1376" s="1276" t="s">
        <v>6893</v>
      </c>
      <c r="E1376" s="489" t="s">
        <v>1651</v>
      </c>
      <c r="AS1376" s="489" t="s">
        <v>4558</v>
      </c>
      <c r="AT1376" s="489">
        <v>5</v>
      </c>
      <c r="AU1376" s="574"/>
      <c r="AV1376" s="574"/>
      <c r="AW1376" s="489"/>
    </row>
    <row r="1377" spans="1:49">
      <c r="A1377" s="1276">
        <v>6018</v>
      </c>
      <c r="B1377" s="2" t="s">
        <v>7144</v>
      </c>
      <c r="C1377" s="2" t="s">
        <v>6862</v>
      </c>
      <c r="D1377" s="1276" t="s">
        <v>6893</v>
      </c>
      <c r="E1377" s="489" t="s">
        <v>1634</v>
      </c>
      <c r="AS1377" s="489" t="s">
        <v>6032</v>
      </c>
      <c r="AT1377" s="489">
        <v>5</v>
      </c>
      <c r="AU1377" s="574"/>
      <c r="AV1377" s="574"/>
      <c r="AW1377" s="489"/>
    </row>
    <row r="1378" spans="1:49">
      <c r="A1378" s="1276">
        <v>6019</v>
      </c>
      <c r="B1378" s="2" t="s">
        <v>7145</v>
      </c>
      <c r="C1378" s="2" t="s">
        <v>6862</v>
      </c>
      <c r="D1378" s="1276" t="s">
        <v>6863</v>
      </c>
      <c r="E1378" s="489" t="s">
        <v>7125</v>
      </c>
      <c r="AS1378" s="489" t="s">
        <v>6033</v>
      </c>
      <c r="AT1378" s="489">
        <v>5</v>
      </c>
      <c r="AU1378" s="574"/>
      <c r="AV1378" s="574"/>
      <c r="AW1378" s="489"/>
    </row>
    <row r="1379" spans="1:49">
      <c r="A1379" s="1276">
        <v>6020</v>
      </c>
      <c r="B1379" s="2" t="s">
        <v>7146</v>
      </c>
      <c r="C1379" s="2" t="s">
        <v>5170</v>
      </c>
      <c r="D1379" s="1276" t="s">
        <v>6863</v>
      </c>
      <c r="E1379" s="489" t="s">
        <v>7115</v>
      </c>
      <c r="AS1379" s="489" t="s">
        <v>6034</v>
      </c>
      <c r="AT1379" s="489">
        <v>5</v>
      </c>
      <c r="AU1379" s="574"/>
      <c r="AV1379" s="574"/>
      <c r="AW1379" s="489"/>
    </row>
    <row r="1380" spans="1:49">
      <c r="A1380" s="1276">
        <v>6021</v>
      </c>
      <c r="B1380" s="2" t="s">
        <v>6831</v>
      </c>
      <c r="C1380" s="2" t="s">
        <v>5170</v>
      </c>
      <c r="D1380" s="1276" t="s">
        <v>6925</v>
      </c>
      <c r="E1380" s="489" t="s">
        <v>1646</v>
      </c>
      <c r="AS1380" s="489" t="s">
        <v>6035</v>
      </c>
      <c r="AT1380" s="489">
        <v>5</v>
      </c>
      <c r="AU1380" s="574"/>
      <c r="AV1380" s="574"/>
      <c r="AW1380" s="489"/>
    </row>
    <row r="1381" spans="1:49">
      <c r="A1381" s="1276">
        <v>6022</v>
      </c>
      <c r="B1381" s="2" t="s">
        <v>7147</v>
      </c>
      <c r="C1381" s="2" t="s">
        <v>6862</v>
      </c>
      <c r="D1381" s="1276" t="s">
        <v>6925</v>
      </c>
      <c r="E1381" s="489" t="s">
        <v>1646</v>
      </c>
      <c r="AS1381" s="489" t="s">
        <v>4560</v>
      </c>
      <c r="AT1381" s="489">
        <v>5</v>
      </c>
      <c r="AU1381" s="574"/>
      <c r="AV1381" s="574"/>
      <c r="AW1381" s="489"/>
    </row>
    <row r="1382" spans="1:49">
      <c r="A1382" s="1276">
        <v>6023</v>
      </c>
      <c r="B1382" s="2" t="s">
        <v>7148</v>
      </c>
      <c r="C1382" s="2" t="s">
        <v>6862</v>
      </c>
      <c r="D1382" s="1276" t="s">
        <v>6863</v>
      </c>
      <c r="E1382" s="489" t="s">
        <v>1631</v>
      </c>
      <c r="AS1382" s="489" t="s">
        <v>3188</v>
      </c>
      <c r="AT1382" s="489">
        <v>5</v>
      </c>
      <c r="AU1382" s="574"/>
      <c r="AV1382" s="574"/>
      <c r="AW1382" s="489"/>
    </row>
    <row r="1383" spans="1:49">
      <c r="A1383" s="1276">
        <v>6024</v>
      </c>
      <c r="B1383" s="2" t="s">
        <v>7149</v>
      </c>
      <c r="C1383" s="2" t="s">
        <v>6862</v>
      </c>
      <c r="D1383" s="1276" t="s">
        <v>6863</v>
      </c>
      <c r="E1383" s="489" t="s">
        <v>1631</v>
      </c>
      <c r="AS1383" s="489" t="s">
        <v>4148</v>
      </c>
      <c r="AT1383" s="489">
        <v>5</v>
      </c>
      <c r="AU1383" s="574"/>
      <c r="AV1383" s="574"/>
      <c r="AW1383" s="489"/>
    </row>
    <row r="1384" spans="1:49">
      <c r="A1384" s="1276">
        <v>6025</v>
      </c>
      <c r="B1384" s="2" t="s">
        <v>7150</v>
      </c>
      <c r="C1384" s="2" t="s">
        <v>6862</v>
      </c>
      <c r="D1384" s="1276" t="s">
        <v>6863</v>
      </c>
      <c r="E1384" s="489" t="s">
        <v>1631</v>
      </c>
      <c r="AS1384" s="489" t="s">
        <v>4563</v>
      </c>
      <c r="AT1384" s="489">
        <v>5</v>
      </c>
      <c r="AU1384" s="574"/>
      <c r="AV1384" s="574"/>
      <c r="AW1384" s="489"/>
    </row>
    <row r="1385" spans="1:49">
      <c r="A1385" s="1276">
        <v>6026</v>
      </c>
      <c r="B1385" s="2" t="s">
        <v>7151</v>
      </c>
      <c r="C1385" s="2" t="s">
        <v>6862</v>
      </c>
      <c r="D1385" s="1276" t="s">
        <v>6863</v>
      </c>
      <c r="E1385" s="489" t="s">
        <v>1631</v>
      </c>
      <c r="AS1385" s="489" t="s">
        <v>3189</v>
      </c>
      <c r="AT1385" s="489">
        <v>5</v>
      </c>
      <c r="AU1385" s="574"/>
      <c r="AV1385" s="574"/>
      <c r="AW1385" s="489"/>
    </row>
    <row r="1386" spans="1:49">
      <c r="A1386" s="1276">
        <v>6027</v>
      </c>
      <c r="B1386" s="2" t="s">
        <v>7152</v>
      </c>
      <c r="C1386" s="2" t="s">
        <v>6862</v>
      </c>
      <c r="D1386" s="1276" t="s">
        <v>6863</v>
      </c>
      <c r="E1386" s="489" t="s">
        <v>7115</v>
      </c>
      <c r="AS1386" s="489" t="s">
        <v>4564</v>
      </c>
      <c r="AT1386" s="489">
        <v>5</v>
      </c>
      <c r="AU1386" s="574"/>
      <c r="AV1386" s="574"/>
      <c r="AW1386" s="489"/>
    </row>
    <row r="1387" spans="1:49">
      <c r="A1387" s="1276">
        <v>6028</v>
      </c>
      <c r="B1387" s="2" t="s">
        <v>233</v>
      </c>
      <c r="C1387" s="2" t="s">
        <v>6862</v>
      </c>
      <c r="D1387" s="1276" t="s">
        <v>6863</v>
      </c>
      <c r="E1387" s="489" t="s">
        <v>1631</v>
      </c>
      <c r="AS1387" s="489" t="s">
        <v>3190</v>
      </c>
      <c r="AT1387" s="489">
        <v>5</v>
      </c>
      <c r="AU1387" s="574"/>
      <c r="AV1387" s="574"/>
      <c r="AW1387" s="489"/>
    </row>
    <row r="1388" spans="1:49">
      <c r="A1388" s="1276">
        <v>6029</v>
      </c>
      <c r="B1388" s="2" t="s">
        <v>234</v>
      </c>
      <c r="C1388" s="2" t="s">
        <v>6862</v>
      </c>
      <c r="D1388" s="1276" t="s">
        <v>6863</v>
      </c>
      <c r="E1388" s="489" t="s">
        <v>7134</v>
      </c>
      <c r="AS1388" s="489" t="s">
        <v>3191</v>
      </c>
      <c r="AT1388" s="489">
        <v>5</v>
      </c>
      <c r="AU1388" s="574"/>
      <c r="AV1388" s="574"/>
      <c r="AW1388" s="489"/>
    </row>
    <row r="1389" spans="1:49">
      <c r="A1389" s="1276">
        <v>6030</v>
      </c>
      <c r="B1389" s="2" t="s">
        <v>235</v>
      </c>
      <c r="C1389" s="2" t="s">
        <v>6862</v>
      </c>
      <c r="D1389" s="1276" t="s">
        <v>6863</v>
      </c>
      <c r="E1389" s="489" t="s">
        <v>7115</v>
      </c>
      <c r="AS1389" s="489" t="s">
        <v>4565</v>
      </c>
      <c r="AT1389" s="489">
        <v>5</v>
      </c>
      <c r="AU1389" s="574"/>
      <c r="AV1389" s="574"/>
      <c r="AW1389" s="489"/>
    </row>
    <row r="1390" spans="1:49">
      <c r="A1390" s="1276">
        <v>6031</v>
      </c>
      <c r="B1390" s="2" t="s">
        <v>236</v>
      </c>
      <c r="C1390" s="2" t="s">
        <v>6862</v>
      </c>
      <c r="D1390" s="1276" t="s">
        <v>6863</v>
      </c>
      <c r="E1390" s="489" t="s">
        <v>1631</v>
      </c>
      <c r="AS1390" s="489" t="s">
        <v>6036</v>
      </c>
      <c r="AT1390" s="489">
        <v>5</v>
      </c>
      <c r="AU1390" s="574"/>
      <c r="AV1390" s="574"/>
      <c r="AW1390" s="489"/>
    </row>
    <row r="1391" spans="1:49">
      <c r="A1391" s="1276">
        <v>6032</v>
      </c>
      <c r="B1391" s="2" t="s">
        <v>237</v>
      </c>
      <c r="C1391" s="2" t="s">
        <v>6862</v>
      </c>
      <c r="D1391" s="1276" t="s">
        <v>6863</v>
      </c>
      <c r="E1391" s="489" t="s">
        <v>1631</v>
      </c>
      <c r="AS1391" s="489" t="s">
        <v>3192</v>
      </c>
      <c r="AT1391" s="489">
        <v>5</v>
      </c>
      <c r="AU1391" s="574"/>
      <c r="AV1391" s="574"/>
      <c r="AW1391" s="489"/>
    </row>
    <row r="1392" spans="1:49">
      <c r="A1392" s="1276">
        <v>6033</v>
      </c>
      <c r="B1392" s="2" t="s">
        <v>7153</v>
      </c>
      <c r="C1392" s="2" t="s">
        <v>6862</v>
      </c>
      <c r="D1392" s="1276" t="s">
        <v>6863</v>
      </c>
      <c r="E1392" s="489" t="s">
        <v>1631</v>
      </c>
      <c r="AS1392" s="489" t="s">
        <v>3195</v>
      </c>
      <c r="AT1392" s="489">
        <v>5</v>
      </c>
      <c r="AU1392" s="574"/>
      <c r="AV1392" s="574"/>
      <c r="AW1392" s="489"/>
    </row>
    <row r="1393" spans="1:49">
      <c r="A1393" s="1276">
        <v>6034</v>
      </c>
      <c r="B1393" s="2" t="s">
        <v>7154</v>
      </c>
      <c r="C1393" s="2" t="s">
        <v>6862</v>
      </c>
      <c r="D1393" s="1276" t="s">
        <v>6863</v>
      </c>
      <c r="E1393" s="489" t="s">
        <v>7125</v>
      </c>
      <c r="AS1393" s="489" t="s">
        <v>3196</v>
      </c>
      <c r="AT1393" s="489">
        <v>5</v>
      </c>
      <c r="AU1393" s="574"/>
      <c r="AV1393" s="574"/>
      <c r="AW1393" s="489"/>
    </row>
    <row r="1394" spans="1:49">
      <c r="A1394" s="1276">
        <v>6035</v>
      </c>
      <c r="B1394" s="2" t="s">
        <v>7155</v>
      </c>
      <c r="C1394" s="2" t="s">
        <v>6862</v>
      </c>
      <c r="D1394" s="1276" t="s">
        <v>6863</v>
      </c>
      <c r="E1394" s="489" t="s">
        <v>7125</v>
      </c>
      <c r="AS1394" s="489" t="s">
        <v>4150</v>
      </c>
      <c r="AT1394" s="489">
        <v>5</v>
      </c>
      <c r="AU1394" s="574"/>
      <c r="AV1394" s="574"/>
      <c r="AW1394" s="489"/>
    </row>
    <row r="1395" spans="1:49">
      <c r="A1395" s="1276">
        <v>6036</v>
      </c>
      <c r="B1395" s="2" t="s">
        <v>1595</v>
      </c>
      <c r="C1395" s="2" t="s">
        <v>6862</v>
      </c>
      <c r="D1395" s="1276" t="s">
        <v>6863</v>
      </c>
      <c r="E1395" s="489" t="s">
        <v>7125</v>
      </c>
      <c r="AS1395" s="489" t="s">
        <v>3199</v>
      </c>
      <c r="AT1395" s="489">
        <v>5</v>
      </c>
      <c r="AU1395" s="574"/>
      <c r="AV1395" s="574"/>
      <c r="AW1395" s="489"/>
    </row>
    <row r="1396" spans="1:49">
      <c r="A1396" s="1276">
        <v>6037</v>
      </c>
      <c r="B1396" s="2" t="s">
        <v>238</v>
      </c>
      <c r="C1396" s="2" t="s">
        <v>6862</v>
      </c>
      <c r="D1396" s="1276" t="s">
        <v>6863</v>
      </c>
      <c r="E1396" s="489" t="s">
        <v>1631</v>
      </c>
      <c r="AS1396" s="489" t="s">
        <v>3200</v>
      </c>
      <c r="AT1396" s="489">
        <v>5</v>
      </c>
      <c r="AU1396" s="574"/>
      <c r="AV1396" s="574"/>
      <c r="AW1396" s="489"/>
    </row>
    <row r="1397" spans="1:49">
      <c r="A1397" s="1276">
        <v>6038</v>
      </c>
      <c r="B1397" s="2" t="s">
        <v>239</v>
      </c>
      <c r="C1397" s="2" t="s">
        <v>6862</v>
      </c>
      <c r="D1397" s="1276" t="s">
        <v>6863</v>
      </c>
      <c r="E1397" s="489" t="s">
        <v>7125</v>
      </c>
      <c r="AS1397" s="489" t="s">
        <v>3201</v>
      </c>
      <c r="AT1397" s="489">
        <v>5</v>
      </c>
      <c r="AU1397" s="574"/>
      <c r="AV1397" s="574"/>
      <c r="AW1397" s="489"/>
    </row>
    <row r="1398" spans="1:49">
      <c r="A1398" s="1276">
        <v>6039</v>
      </c>
      <c r="B1398" s="2" t="s">
        <v>7156</v>
      </c>
      <c r="C1398" s="2" t="s">
        <v>6862</v>
      </c>
      <c r="D1398" s="1276" t="s">
        <v>6863</v>
      </c>
      <c r="E1398" s="489" t="s">
        <v>7125</v>
      </c>
      <c r="AS1398" s="489" t="s">
        <v>3202</v>
      </c>
      <c r="AT1398" s="489">
        <v>5</v>
      </c>
      <c r="AU1398" s="574"/>
      <c r="AV1398" s="574"/>
      <c r="AW1398" s="489"/>
    </row>
    <row r="1399" spans="1:49">
      <c r="A1399" s="1276">
        <v>6040</v>
      </c>
      <c r="B1399" s="2" t="s">
        <v>240</v>
      </c>
      <c r="C1399" s="2" t="s">
        <v>6862</v>
      </c>
      <c r="D1399" s="1276" t="s">
        <v>6863</v>
      </c>
      <c r="E1399" s="489" t="s">
        <v>1631</v>
      </c>
      <c r="AS1399" s="489" t="s">
        <v>3203</v>
      </c>
      <c r="AT1399" s="489">
        <v>5</v>
      </c>
      <c r="AU1399" s="574"/>
      <c r="AV1399" s="574"/>
      <c r="AW1399" s="489"/>
    </row>
    <row r="1400" spans="1:49">
      <c r="A1400" s="1276">
        <v>6041</v>
      </c>
      <c r="B1400" s="2" t="s">
        <v>7157</v>
      </c>
      <c r="C1400" s="2" t="s">
        <v>66</v>
      </c>
      <c r="D1400" s="1276" t="s">
        <v>6863</v>
      </c>
      <c r="E1400" s="489" t="s">
        <v>1631</v>
      </c>
      <c r="AS1400" s="489" t="s">
        <v>3204</v>
      </c>
      <c r="AT1400" s="489">
        <v>5</v>
      </c>
      <c r="AU1400" s="574"/>
      <c r="AV1400" s="574"/>
      <c r="AW1400" s="489"/>
    </row>
    <row r="1401" spans="1:49">
      <c r="A1401" s="1276">
        <v>6042</v>
      </c>
      <c r="B1401" s="2" t="s">
        <v>241</v>
      </c>
      <c r="C1401" s="2" t="s">
        <v>6862</v>
      </c>
      <c r="D1401" s="1276" t="s">
        <v>6879</v>
      </c>
      <c r="E1401" s="489" t="s">
        <v>1657</v>
      </c>
      <c r="AS1401" s="489" t="s">
        <v>3205</v>
      </c>
      <c r="AT1401" s="489">
        <v>5</v>
      </c>
      <c r="AU1401" s="574"/>
      <c r="AV1401" s="574"/>
      <c r="AW1401" s="489"/>
    </row>
    <row r="1402" spans="1:49">
      <c r="A1402" s="1276">
        <v>6043</v>
      </c>
      <c r="B1402" s="2" t="s">
        <v>7159</v>
      </c>
      <c r="C1402" s="2" t="s">
        <v>6862</v>
      </c>
      <c r="D1402" s="1276" t="s">
        <v>6863</v>
      </c>
      <c r="E1402" s="489" t="s">
        <v>1631</v>
      </c>
      <c r="AS1402" s="489" t="s">
        <v>3206</v>
      </c>
      <c r="AT1402" s="489">
        <v>5</v>
      </c>
      <c r="AU1402" s="574"/>
      <c r="AV1402" s="574"/>
      <c r="AW1402" s="489"/>
    </row>
    <row r="1403" spans="1:49">
      <c r="A1403" s="1276">
        <v>6044</v>
      </c>
      <c r="B1403" s="2" t="s">
        <v>6214</v>
      </c>
      <c r="C1403" s="2" t="s">
        <v>6862</v>
      </c>
      <c r="D1403" s="1276" t="s">
        <v>6863</v>
      </c>
      <c r="E1403" s="489" t="s">
        <v>1631</v>
      </c>
      <c r="AS1403" s="489" t="s">
        <v>3209</v>
      </c>
      <c r="AT1403" s="489">
        <v>5</v>
      </c>
      <c r="AU1403" s="574"/>
      <c r="AV1403" s="574"/>
      <c r="AW1403" s="489"/>
    </row>
    <row r="1404" spans="1:49">
      <c r="A1404" s="1276">
        <v>6045</v>
      </c>
      <c r="B1404" s="2" t="s">
        <v>242</v>
      </c>
      <c r="C1404" s="2" t="s">
        <v>6862</v>
      </c>
      <c r="D1404" s="1276" t="s">
        <v>6863</v>
      </c>
      <c r="E1404" s="489" t="s">
        <v>1631</v>
      </c>
      <c r="AS1404" s="489" t="s">
        <v>4151</v>
      </c>
      <c r="AT1404" s="489">
        <v>5</v>
      </c>
      <c r="AU1404" s="574"/>
      <c r="AV1404" s="574"/>
      <c r="AW1404" s="489"/>
    </row>
    <row r="1405" spans="1:49">
      <c r="A1405" s="1276">
        <v>6046</v>
      </c>
      <c r="B1405" s="2" t="s">
        <v>243</v>
      </c>
      <c r="C1405" s="2" t="s">
        <v>6862</v>
      </c>
      <c r="D1405" s="1276" t="s">
        <v>6863</v>
      </c>
      <c r="E1405" s="489" t="s">
        <v>1631</v>
      </c>
      <c r="AS1405" s="489" t="s">
        <v>4568</v>
      </c>
      <c r="AT1405" s="489">
        <v>5</v>
      </c>
      <c r="AU1405" s="574"/>
      <c r="AV1405" s="574"/>
      <c r="AW1405" s="489"/>
    </row>
    <row r="1406" spans="1:49">
      <c r="A1406" s="1276">
        <v>6047</v>
      </c>
      <c r="B1406" s="2" t="s">
        <v>7160</v>
      </c>
      <c r="C1406" s="2" t="s">
        <v>6862</v>
      </c>
      <c r="D1406" s="1276" t="s">
        <v>6863</v>
      </c>
      <c r="E1406" s="489" t="s">
        <v>1631</v>
      </c>
      <c r="AS1406" s="489" t="s">
        <v>4570</v>
      </c>
      <c r="AT1406" s="489">
        <v>5</v>
      </c>
      <c r="AU1406" s="574"/>
      <c r="AV1406" s="574"/>
      <c r="AW1406" s="489"/>
    </row>
    <row r="1407" spans="1:49">
      <c r="A1407" s="1276">
        <v>6048</v>
      </c>
      <c r="B1407" s="2" t="s">
        <v>7161</v>
      </c>
      <c r="C1407" s="2" t="s">
        <v>66</v>
      </c>
      <c r="D1407" s="1276" t="s">
        <v>6863</v>
      </c>
      <c r="E1407" s="489" t="s">
        <v>1631</v>
      </c>
      <c r="AS1407" s="489" t="s">
        <v>4571</v>
      </c>
      <c r="AT1407" s="489">
        <v>5</v>
      </c>
      <c r="AU1407" s="574"/>
      <c r="AV1407" s="574"/>
      <c r="AW1407" s="489"/>
    </row>
    <row r="1408" spans="1:49">
      <c r="A1408" s="1276">
        <v>6049</v>
      </c>
      <c r="B1408" s="2" t="s">
        <v>8649</v>
      </c>
      <c r="C1408" s="2" t="s">
        <v>66</v>
      </c>
      <c r="D1408" s="1276" t="s">
        <v>6879</v>
      </c>
      <c r="E1408" s="489" t="s">
        <v>1657</v>
      </c>
      <c r="AS1408" s="489" t="s">
        <v>3211</v>
      </c>
      <c r="AT1408" s="489">
        <v>5</v>
      </c>
      <c r="AU1408" s="574"/>
      <c r="AV1408" s="574"/>
      <c r="AW1408" s="489"/>
    </row>
    <row r="1409" spans="1:49">
      <c r="A1409" s="1276">
        <v>6050</v>
      </c>
      <c r="B1409" s="2" t="s">
        <v>7162</v>
      </c>
      <c r="C1409" s="2" t="s">
        <v>66</v>
      </c>
      <c r="D1409" s="1276" t="s">
        <v>6879</v>
      </c>
      <c r="E1409" s="489" t="s">
        <v>1657</v>
      </c>
      <c r="AS1409" s="489" t="s">
        <v>3212</v>
      </c>
      <c r="AT1409" s="489">
        <v>5</v>
      </c>
      <c r="AU1409" s="574"/>
      <c r="AV1409" s="574"/>
      <c r="AW1409" s="489"/>
    </row>
    <row r="1410" spans="1:49">
      <c r="A1410" s="1276">
        <v>6051</v>
      </c>
      <c r="B1410" s="2" t="s">
        <v>7163</v>
      </c>
      <c r="C1410" s="2" t="s">
        <v>66</v>
      </c>
      <c r="D1410" s="1276" t="s">
        <v>6879</v>
      </c>
      <c r="E1410" s="489" t="s">
        <v>1657</v>
      </c>
      <c r="AS1410" s="489" t="s">
        <v>3214</v>
      </c>
      <c r="AT1410" s="489">
        <v>5</v>
      </c>
      <c r="AU1410" s="574"/>
      <c r="AV1410" s="574"/>
      <c r="AW1410" s="489"/>
    </row>
    <row r="1411" spans="1:49">
      <c r="A1411" s="1276">
        <v>6052</v>
      </c>
      <c r="B1411" s="2" t="s">
        <v>7164</v>
      </c>
      <c r="C1411" s="2" t="s">
        <v>66</v>
      </c>
      <c r="D1411" s="1276" t="s">
        <v>6879</v>
      </c>
      <c r="E1411" s="489" t="s">
        <v>1657</v>
      </c>
      <c r="AS1411" s="489" t="s">
        <v>4573</v>
      </c>
      <c r="AT1411" s="489">
        <v>5</v>
      </c>
      <c r="AU1411" s="574"/>
      <c r="AV1411" s="574"/>
      <c r="AW1411" s="489"/>
    </row>
    <row r="1412" spans="1:49">
      <c r="A1412" s="1276">
        <v>6053</v>
      </c>
      <c r="B1412" s="2" t="s">
        <v>245</v>
      </c>
      <c r="C1412" s="2" t="s">
        <v>6862</v>
      </c>
      <c r="D1412" s="1276" t="s">
        <v>6879</v>
      </c>
      <c r="E1412" s="489" t="s">
        <v>1657</v>
      </c>
      <c r="AS1412" s="489" t="s">
        <v>3215</v>
      </c>
      <c r="AT1412" s="489">
        <v>5</v>
      </c>
      <c r="AU1412" s="574"/>
      <c r="AV1412" s="574"/>
      <c r="AW1412" s="489"/>
    </row>
    <row r="1413" spans="1:49">
      <c r="A1413" s="1276">
        <v>6054</v>
      </c>
      <c r="B1413" s="2" t="s">
        <v>4354</v>
      </c>
      <c r="C1413" s="2" t="s">
        <v>6862</v>
      </c>
      <c r="D1413" s="1276" t="s">
        <v>6863</v>
      </c>
      <c r="E1413" s="489" t="s">
        <v>1631</v>
      </c>
      <c r="AS1413" s="489" t="s">
        <v>3216</v>
      </c>
      <c r="AT1413" s="489">
        <v>5</v>
      </c>
      <c r="AU1413" s="574"/>
      <c r="AV1413" s="574"/>
      <c r="AW1413" s="489"/>
    </row>
    <row r="1414" spans="1:49">
      <c r="A1414" s="1276">
        <v>6055</v>
      </c>
      <c r="B1414" s="2" t="s">
        <v>246</v>
      </c>
      <c r="C1414" s="2" t="s">
        <v>6862</v>
      </c>
      <c r="D1414" s="1276" t="s">
        <v>6863</v>
      </c>
      <c r="E1414" s="489" t="s">
        <v>1631</v>
      </c>
      <c r="AS1414" s="489" t="s">
        <v>4575</v>
      </c>
      <c r="AT1414" s="489">
        <v>5</v>
      </c>
      <c r="AU1414" s="574"/>
      <c r="AV1414" s="574"/>
      <c r="AW1414" s="489"/>
    </row>
    <row r="1415" spans="1:49">
      <c r="A1415" s="1276">
        <v>6056</v>
      </c>
      <c r="B1415" s="2" t="s">
        <v>7165</v>
      </c>
      <c r="C1415" s="2" t="s">
        <v>66</v>
      </c>
      <c r="D1415" s="1276" t="s">
        <v>6863</v>
      </c>
      <c r="E1415" s="489" t="s">
        <v>1631</v>
      </c>
      <c r="AS1415" s="489" t="s">
        <v>3217</v>
      </c>
      <c r="AT1415" s="489">
        <v>5</v>
      </c>
      <c r="AU1415" s="574"/>
      <c r="AV1415" s="574"/>
      <c r="AW1415" s="489"/>
    </row>
    <row r="1416" spans="1:49">
      <c r="A1416" s="1276">
        <v>6057</v>
      </c>
      <c r="B1416" s="2" t="s">
        <v>7166</v>
      </c>
      <c r="C1416" s="2" t="s">
        <v>66</v>
      </c>
      <c r="D1416" s="1276" t="s">
        <v>6879</v>
      </c>
      <c r="E1416" s="489" t="s">
        <v>6394</v>
      </c>
      <c r="AS1416" s="489" t="s">
        <v>3218</v>
      </c>
      <c r="AT1416" s="489">
        <v>5</v>
      </c>
      <c r="AU1416" s="574"/>
      <c r="AV1416" s="574"/>
      <c r="AW1416" s="489"/>
    </row>
    <row r="1417" spans="1:49">
      <c r="A1417" s="1276">
        <v>6058</v>
      </c>
      <c r="B1417" s="2" t="s">
        <v>7167</v>
      </c>
      <c r="C1417" s="2" t="s">
        <v>66</v>
      </c>
      <c r="D1417" s="1276" t="s">
        <v>6879</v>
      </c>
      <c r="E1417" s="489" t="s">
        <v>1658</v>
      </c>
      <c r="AS1417" s="489" t="s">
        <v>3219</v>
      </c>
      <c r="AT1417" s="489">
        <v>5</v>
      </c>
      <c r="AU1417" s="574"/>
      <c r="AV1417" s="574"/>
      <c r="AW1417" s="489"/>
    </row>
    <row r="1418" spans="1:49">
      <c r="A1418" s="1276">
        <v>6059</v>
      </c>
      <c r="B1418" s="2" t="s">
        <v>7168</v>
      </c>
      <c r="C1418" s="2" t="s">
        <v>6862</v>
      </c>
      <c r="D1418" s="1276" t="s">
        <v>6879</v>
      </c>
      <c r="E1418" s="489" t="s">
        <v>1657</v>
      </c>
      <c r="AS1418" s="489" t="s">
        <v>3220</v>
      </c>
      <c r="AT1418" s="489">
        <v>5</v>
      </c>
      <c r="AU1418" s="574"/>
      <c r="AV1418" s="574"/>
      <c r="AW1418" s="489"/>
    </row>
    <row r="1419" spans="1:49">
      <c r="A1419" s="1276">
        <v>6060</v>
      </c>
      <c r="B1419" s="2" t="s">
        <v>4355</v>
      </c>
      <c r="C1419" s="2" t="s">
        <v>66</v>
      </c>
      <c r="D1419" s="1276" t="s">
        <v>6863</v>
      </c>
      <c r="E1419" s="489" t="s">
        <v>1631</v>
      </c>
      <c r="AS1419" s="489" t="s">
        <v>3222</v>
      </c>
      <c r="AT1419" s="489">
        <v>5</v>
      </c>
      <c r="AU1419" s="574"/>
      <c r="AV1419" s="574"/>
      <c r="AW1419" s="489"/>
    </row>
    <row r="1420" spans="1:49">
      <c r="A1420" s="1276">
        <v>6061</v>
      </c>
      <c r="B1420" s="2" t="s">
        <v>7169</v>
      </c>
      <c r="C1420" s="2" t="s">
        <v>6862</v>
      </c>
      <c r="D1420" s="1276" t="s">
        <v>6879</v>
      </c>
      <c r="E1420" s="489" t="s">
        <v>1657</v>
      </c>
      <c r="AS1420" s="489" t="s">
        <v>4152</v>
      </c>
      <c r="AT1420" s="489">
        <v>5</v>
      </c>
      <c r="AU1420" s="574"/>
      <c r="AV1420" s="574"/>
      <c r="AW1420" s="489"/>
    </row>
    <row r="1421" spans="1:49">
      <c r="A1421" s="1276">
        <v>6062</v>
      </c>
      <c r="B1421" s="2" t="s">
        <v>7170</v>
      </c>
      <c r="C1421" s="2" t="s">
        <v>477</v>
      </c>
      <c r="D1421" s="1276" t="s">
        <v>6863</v>
      </c>
      <c r="E1421" s="489" t="s">
        <v>7158</v>
      </c>
      <c r="AS1421" s="489" t="s">
        <v>3226</v>
      </c>
      <c r="AT1421" s="489">
        <v>5</v>
      </c>
      <c r="AU1421" s="574"/>
      <c r="AV1421" s="574"/>
      <c r="AW1421" s="489"/>
    </row>
    <row r="1422" spans="1:49">
      <c r="A1422" s="1276">
        <v>6063</v>
      </c>
      <c r="B1422" s="2" t="s">
        <v>7171</v>
      </c>
      <c r="C1422" s="2" t="s">
        <v>6862</v>
      </c>
      <c r="D1422" s="1276" t="s">
        <v>6893</v>
      </c>
      <c r="E1422" s="489" t="s">
        <v>6399</v>
      </c>
      <c r="AS1422" s="489" t="s">
        <v>4153</v>
      </c>
      <c r="AT1422" s="489">
        <v>5</v>
      </c>
      <c r="AU1422" s="574"/>
      <c r="AV1422" s="574"/>
      <c r="AW1422" s="489"/>
    </row>
    <row r="1423" spans="1:49">
      <c r="A1423" s="1276">
        <v>6064</v>
      </c>
      <c r="B1423" s="2" t="s">
        <v>7172</v>
      </c>
      <c r="C1423" s="2" t="s">
        <v>66</v>
      </c>
      <c r="D1423" s="1276" t="s">
        <v>6863</v>
      </c>
      <c r="E1423" s="489" t="s">
        <v>1631</v>
      </c>
      <c r="AS1423" s="489" t="s">
        <v>4576</v>
      </c>
      <c r="AT1423" s="489">
        <v>5</v>
      </c>
      <c r="AU1423" s="574"/>
      <c r="AV1423" s="574"/>
      <c r="AW1423" s="489"/>
    </row>
    <row r="1424" spans="1:49">
      <c r="A1424" s="1276">
        <v>6065</v>
      </c>
      <c r="B1424" s="2" t="s">
        <v>7173</v>
      </c>
      <c r="C1424" s="2" t="s">
        <v>66</v>
      </c>
      <c r="D1424" s="1276" t="s">
        <v>6879</v>
      </c>
      <c r="E1424" s="489" t="s">
        <v>1658</v>
      </c>
      <c r="AS1424" s="489" t="s">
        <v>6037</v>
      </c>
      <c r="AT1424" s="489">
        <v>5</v>
      </c>
      <c r="AU1424" s="574"/>
      <c r="AV1424" s="574"/>
      <c r="AW1424" s="489"/>
    </row>
    <row r="1425" spans="1:49">
      <c r="A1425" s="1276">
        <v>6066</v>
      </c>
      <c r="B1425" s="2" t="s">
        <v>4356</v>
      </c>
      <c r="C1425" s="2" t="s">
        <v>66</v>
      </c>
      <c r="D1425" s="1276" t="s">
        <v>6879</v>
      </c>
      <c r="E1425" s="489" t="s">
        <v>1658</v>
      </c>
      <c r="AS1425" s="489" t="s">
        <v>6038</v>
      </c>
      <c r="AT1425" s="489">
        <v>5</v>
      </c>
      <c r="AU1425" s="574"/>
      <c r="AV1425" s="574"/>
      <c r="AW1425" s="489"/>
    </row>
    <row r="1426" spans="1:49">
      <c r="A1426" s="1276">
        <v>6067</v>
      </c>
      <c r="B1426" s="2" t="s">
        <v>7174</v>
      </c>
      <c r="C1426" s="2" t="s">
        <v>6862</v>
      </c>
      <c r="D1426" s="1276" t="s">
        <v>6879</v>
      </c>
      <c r="E1426" s="489" t="s">
        <v>1658</v>
      </c>
      <c r="AS1426" s="489" t="s">
        <v>3227</v>
      </c>
      <c r="AT1426" s="489">
        <v>5</v>
      </c>
      <c r="AU1426" s="574"/>
      <c r="AV1426" s="574"/>
      <c r="AW1426" s="489"/>
    </row>
    <row r="1427" spans="1:49">
      <c r="A1427" s="1276">
        <v>6068</v>
      </c>
      <c r="B1427" s="2" t="s">
        <v>4357</v>
      </c>
      <c r="C1427" s="2" t="s">
        <v>6862</v>
      </c>
      <c r="D1427" s="1276" t="s">
        <v>6863</v>
      </c>
      <c r="E1427" s="489" t="s">
        <v>1631</v>
      </c>
      <c r="AS1427" s="489" t="s">
        <v>4577</v>
      </c>
      <c r="AT1427" s="489">
        <v>5</v>
      </c>
      <c r="AU1427" s="574"/>
      <c r="AV1427" s="574"/>
      <c r="AW1427" s="489"/>
    </row>
    <row r="1428" spans="1:49">
      <c r="A1428" s="1276">
        <v>6069</v>
      </c>
      <c r="B1428" s="2" t="s">
        <v>7175</v>
      </c>
      <c r="C1428" s="2" t="s">
        <v>66</v>
      </c>
      <c r="D1428" s="1276" t="s">
        <v>6863</v>
      </c>
      <c r="E1428" s="489" t="s">
        <v>1631</v>
      </c>
      <c r="AS1428" s="489" t="s">
        <v>4154</v>
      </c>
      <c r="AT1428" s="489">
        <v>5</v>
      </c>
      <c r="AU1428" s="574"/>
      <c r="AV1428" s="574"/>
      <c r="AW1428" s="489"/>
    </row>
    <row r="1429" spans="1:49">
      <c r="A1429" s="1276">
        <v>6070</v>
      </c>
      <c r="B1429" s="2" t="s">
        <v>6215</v>
      </c>
      <c r="C1429" s="2" t="s">
        <v>6862</v>
      </c>
      <c r="D1429" s="1276" t="s">
        <v>6879</v>
      </c>
      <c r="E1429" s="489" t="s">
        <v>1657</v>
      </c>
      <c r="AS1429" s="489" t="s">
        <v>3229</v>
      </c>
      <c r="AT1429" s="489">
        <v>5</v>
      </c>
      <c r="AU1429" s="574"/>
      <c r="AV1429" s="574"/>
      <c r="AW1429" s="489"/>
    </row>
    <row r="1430" spans="1:49">
      <c r="A1430" s="1276">
        <v>6071</v>
      </c>
      <c r="B1430" s="2" t="s">
        <v>7176</v>
      </c>
      <c r="C1430" s="2" t="s">
        <v>6862</v>
      </c>
      <c r="D1430" s="1276" t="s">
        <v>6863</v>
      </c>
      <c r="E1430" s="489" t="s">
        <v>1631</v>
      </c>
      <c r="AS1430" s="489" t="s">
        <v>3230</v>
      </c>
      <c r="AT1430" s="489">
        <v>5</v>
      </c>
      <c r="AU1430" s="574"/>
      <c r="AV1430" s="574"/>
      <c r="AW1430" s="489"/>
    </row>
    <row r="1431" spans="1:49">
      <c r="A1431" s="1276">
        <v>6072</v>
      </c>
      <c r="B1431" s="2" t="s">
        <v>7177</v>
      </c>
      <c r="C1431" s="2" t="s">
        <v>6862</v>
      </c>
      <c r="D1431" s="1276" t="s">
        <v>6863</v>
      </c>
      <c r="E1431" s="489" t="s">
        <v>1631</v>
      </c>
      <c r="AS1431" s="489" t="s">
        <v>4578</v>
      </c>
      <c r="AT1431" s="489">
        <v>5</v>
      </c>
      <c r="AU1431" s="574"/>
      <c r="AV1431" s="574"/>
      <c r="AW1431" s="489"/>
    </row>
    <row r="1432" spans="1:49">
      <c r="A1432" s="1276">
        <v>6073</v>
      </c>
      <c r="B1432" s="2" t="s">
        <v>247</v>
      </c>
      <c r="C1432" s="2" t="s">
        <v>477</v>
      </c>
      <c r="D1432" s="1276" t="s">
        <v>6863</v>
      </c>
      <c r="E1432" s="489" t="s">
        <v>1631</v>
      </c>
      <c r="AS1432" s="489" t="s">
        <v>3231</v>
      </c>
      <c r="AT1432" s="489">
        <v>5</v>
      </c>
      <c r="AU1432" s="574"/>
      <c r="AV1432" s="574"/>
      <c r="AW1432" s="489"/>
    </row>
    <row r="1433" spans="1:49">
      <c r="A1433" s="1276">
        <v>6074</v>
      </c>
      <c r="B1433" s="2" t="s">
        <v>7178</v>
      </c>
      <c r="C1433" s="2" t="s">
        <v>6862</v>
      </c>
      <c r="D1433" s="1276" t="s">
        <v>6893</v>
      </c>
      <c r="E1433" s="489" t="s">
        <v>1659</v>
      </c>
      <c r="AS1433" s="489" t="s">
        <v>3234</v>
      </c>
      <c r="AT1433" s="489">
        <v>5</v>
      </c>
      <c r="AU1433" s="574"/>
      <c r="AV1433" s="574"/>
      <c r="AW1433" s="489"/>
    </row>
    <row r="1434" spans="1:49">
      <c r="A1434" s="1276">
        <v>6075</v>
      </c>
      <c r="B1434" s="2" t="s">
        <v>248</v>
      </c>
      <c r="C1434" s="2" t="s">
        <v>477</v>
      </c>
      <c r="D1434" s="1276" t="s">
        <v>6863</v>
      </c>
      <c r="E1434" s="489" t="s">
        <v>1631</v>
      </c>
      <c r="AS1434" s="489" t="s">
        <v>4155</v>
      </c>
      <c r="AT1434" s="489">
        <v>5</v>
      </c>
      <c r="AU1434" s="574"/>
      <c r="AV1434" s="574"/>
      <c r="AW1434" s="489"/>
    </row>
    <row r="1435" spans="1:49">
      <c r="A1435" s="1276">
        <v>6076</v>
      </c>
      <c r="B1435" s="2" t="s">
        <v>1596</v>
      </c>
      <c r="C1435" s="2" t="s">
        <v>6862</v>
      </c>
      <c r="D1435" s="1276" t="s">
        <v>6893</v>
      </c>
      <c r="E1435" s="489" t="s">
        <v>1659</v>
      </c>
      <c r="AS1435" s="489" t="s">
        <v>4580</v>
      </c>
      <c r="AT1435" s="489">
        <v>5</v>
      </c>
      <c r="AU1435" s="574"/>
      <c r="AV1435" s="574"/>
      <c r="AW1435" s="489"/>
    </row>
    <row r="1436" spans="1:49">
      <c r="A1436" s="1276">
        <v>6077</v>
      </c>
      <c r="B1436" s="2" t="s">
        <v>6216</v>
      </c>
      <c r="C1436" s="2" t="s">
        <v>6862</v>
      </c>
      <c r="D1436" s="1276" t="s">
        <v>6863</v>
      </c>
      <c r="E1436" s="489" t="s">
        <v>1631</v>
      </c>
      <c r="AS1436" s="489" t="s">
        <v>3238</v>
      </c>
      <c r="AT1436" s="489">
        <v>5</v>
      </c>
      <c r="AU1436" s="574"/>
      <c r="AV1436" s="574"/>
      <c r="AW1436" s="489"/>
    </row>
    <row r="1437" spans="1:49">
      <c r="A1437" s="1276">
        <v>6078</v>
      </c>
      <c r="B1437" s="2" t="s">
        <v>1597</v>
      </c>
      <c r="C1437" s="2" t="s">
        <v>6862</v>
      </c>
      <c r="D1437" s="1276" t="s">
        <v>6863</v>
      </c>
      <c r="E1437" s="489" t="s">
        <v>1631</v>
      </c>
      <c r="AS1437" s="489" t="s">
        <v>4156</v>
      </c>
      <c r="AT1437" s="489">
        <v>5</v>
      </c>
      <c r="AU1437" s="574"/>
      <c r="AV1437" s="574"/>
      <c r="AW1437" s="489"/>
    </row>
    <row r="1438" spans="1:49">
      <c r="A1438" s="1276">
        <v>6079</v>
      </c>
      <c r="B1438" s="2" t="s">
        <v>249</v>
      </c>
      <c r="C1438" s="2" t="s">
        <v>6862</v>
      </c>
      <c r="D1438" s="1276" t="s">
        <v>6863</v>
      </c>
      <c r="E1438" s="489" t="s">
        <v>1631</v>
      </c>
      <c r="AS1438" s="489" t="s">
        <v>3239</v>
      </c>
      <c r="AT1438" s="489">
        <v>5</v>
      </c>
      <c r="AU1438" s="574"/>
      <c r="AV1438" s="574"/>
      <c r="AW1438" s="489"/>
    </row>
    <row r="1439" spans="1:49">
      <c r="A1439" s="1276">
        <v>6080</v>
      </c>
      <c r="B1439" s="2" t="s">
        <v>7179</v>
      </c>
      <c r="C1439" s="2" t="s">
        <v>477</v>
      </c>
      <c r="D1439" s="1276" t="s">
        <v>6863</v>
      </c>
      <c r="E1439" s="489" t="s">
        <v>1631</v>
      </c>
      <c r="AS1439" s="489" t="s">
        <v>4157</v>
      </c>
      <c r="AT1439" s="489">
        <v>5</v>
      </c>
      <c r="AU1439" s="574"/>
      <c r="AV1439" s="574"/>
      <c r="AW1439" s="489"/>
    </row>
    <row r="1440" spans="1:49">
      <c r="A1440" s="1276">
        <v>6081</v>
      </c>
      <c r="B1440" s="2" t="s">
        <v>7180</v>
      </c>
      <c r="C1440" s="2" t="s">
        <v>6862</v>
      </c>
      <c r="D1440" s="1276" t="s">
        <v>6893</v>
      </c>
      <c r="E1440" s="489" t="s">
        <v>1660</v>
      </c>
      <c r="AS1440" s="489" t="s">
        <v>3240</v>
      </c>
      <c r="AT1440" s="489">
        <v>5</v>
      </c>
      <c r="AU1440" s="574"/>
      <c r="AV1440" s="574"/>
      <c r="AW1440" s="489"/>
    </row>
    <row r="1441" spans="1:49">
      <c r="A1441" s="1276">
        <v>6082</v>
      </c>
      <c r="B1441" s="2" t="s">
        <v>2561</v>
      </c>
      <c r="C1441" s="2" t="s">
        <v>6862</v>
      </c>
      <c r="D1441" s="1276" t="s">
        <v>6863</v>
      </c>
      <c r="E1441" s="489" t="s">
        <v>1631</v>
      </c>
      <c r="AS1441" s="489" t="s">
        <v>3241</v>
      </c>
      <c r="AT1441" s="489">
        <v>5</v>
      </c>
      <c r="AU1441" s="574"/>
      <c r="AV1441" s="574"/>
      <c r="AW1441" s="489"/>
    </row>
    <row r="1442" spans="1:49">
      <c r="A1442" s="1276">
        <v>6083</v>
      </c>
      <c r="B1442" s="2" t="s">
        <v>250</v>
      </c>
      <c r="C1442" s="2" t="s">
        <v>6862</v>
      </c>
      <c r="D1442" s="1276" t="s">
        <v>6863</v>
      </c>
      <c r="E1442" s="489" t="s">
        <v>1631</v>
      </c>
      <c r="AS1442" s="489" t="s">
        <v>4581</v>
      </c>
      <c r="AT1442" s="489">
        <v>5</v>
      </c>
      <c r="AU1442" s="574"/>
      <c r="AV1442" s="574"/>
      <c r="AW1442" s="489"/>
    </row>
    <row r="1443" spans="1:49">
      <c r="A1443" s="1276">
        <v>6084</v>
      </c>
      <c r="B1443" s="2" t="s">
        <v>7129</v>
      </c>
      <c r="C1443" s="2" t="s">
        <v>6862</v>
      </c>
      <c r="D1443" s="1276" t="s">
        <v>6863</v>
      </c>
      <c r="E1443" s="489" t="s">
        <v>1631</v>
      </c>
      <c r="AS1443" s="489" t="s">
        <v>3243</v>
      </c>
      <c r="AT1443" s="489">
        <v>5</v>
      </c>
      <c r="AU1443" s="574"/>
      <c r="AV1443" s="574"/>
      <c r="AW1443" s="489"/>
    </row>
    <row r="1444" spans="1:49">
      <c r="A1444" s="1276">
        <v>6085</v>
      </c>
      <c r="B1444" s="2" t="s">
        <v>7181</v>
      </c>
      <c r="C1444" s="2" t="s">
        <v>6862</v>
      </c>
      <c r="D1444" s="1276" t="s">
        <v>6863</v>
      </c>
      <c r="E1444" s="489" t="s">
        <v>1631</v>
      </c>
      <c r="AS1444" s="489" t="s">
        <v>3244</v>
      </c>
      <c r="AT1444" s="489">
        <v>5</v>
      </c>
      <c r="AU1444" s="574"/>
      <c r="AV1444" s="574"/>
      <c r="AW1444" s="489"/>
    </row>
    <row r="1445" spans="1:49">
      <c r="A1445" s="1276">
        <v>6086</v>
      </c>
      <c r="B1445" s="2" t="s">
        <v>251</v>
      </c>
      <c r="C1445" s="2" t="s">
        <v>477</v>
      </c>
      <c r="D1445" s="1276" t="s">
        <v>6863</v>
      </c>
      <c r="E1445" s="489" t="s">
        <v>1631</v>
      </c>
      <c r="AS1445" s="489" t="s">
        <v>3245</v>
      </c>
      <c r="AT1445" s="489">
        <v>5</v>
      </c>
      <c r="AU1445" s="574"/>
      <c r="AV1445" s="574"/>
      <c r="AW1445" s="489"/>
    </row>
    <row r="1446" spans="1:49">
      <c r="A1446" s="1276">
        <v>6087</v>
      </c>
      <c r="B1446" s="2" t="s">
        <v>252</v>
      </c>
      <c r="C1446" s="2" t="s">
        <v>6862</v>
      </c>
      <c r="D1446" s="1276" t="s">
        <v>6893</v>
      </c>
      <c r="E1446" s="489" t="s">
        <v>1660</v>
      </c>
      <c r="AS1446" s="489" t="s">
        <v>4583</v>
      </c>
      <c r="AT1446" s="489">
        <v>5</v>
      </c>
      <c r="AU1446" s="574"/>
      <c r="AV1446" s="574"/>
      <c r="AW1446" s="489"/>
    </row>
    <row r="1447" spans="1:49">
      <c r="A1447" s="1276">
        <v>6089</v>
      </c>
      <c r="B1447" s="2" t="s">
        <v>6728</v>
      </c>
      <c r="C1447" s="2" t="s">
        <v>477</v>
      </c>
      <c r="D1447" s="1276" t="s">
        <v>6863</v>
      </c>
      <c r="E1447" s="489" t="s">
        <v>1631</v>
      </c>
      <c r="AS1447" s="489" t="s">
        <v>3246</v>
      </c>
      <c r="AT1447" s="489">
        <v>5</v>
      </c>
      <c r="AU1447" s="574"/>
      <c r="AV1447" s="574"/>
      <c r="AW1447" s="489"/>
    </row>
    <row r="1448" spans="1:49">
      <c r="A1448" s="1276">
        <v>6090</v>
      </c>
      <c r="B1448" s="2" t="s">
        <v>7182</v>
      </c>
      <c r="C1448" s="2" t="s">
        <v>6862</v>
      </c>
      <c r="D1448" s="1276" t="s">
        <v>6893</v>
      </c>
      <c r="E1448" s="489" t="s">
        <v>1660</v>
      </c>
      <c r="AS1448" s="489" t="s">
        <v>3247</v>
      </c>
      <c r="AT1448" s="489">
        <v>5</v>
      </c>
      <c r="AU1448" s="574"/>
      <c r="AV1448" s="574"/>
      <c r="AW1448" s="489"/>
    </row>
    <row r="1449" spans="1:49">
      <c r="A1449" s="1276">
        <v>6091</v>
      </c>
      <c r="B1449" s="2" t="s">
        <v>7183</v>
      </c>
      <c r="C1449" s="2" t="s">
        <v>477</v>
      </c>
      <c r="D1449" s="1276" t="s">
        <v>6863</v>
      </c>
      <c r="E1449" s="489" t="s">
        <v>1631</v>
      </c>
      <c r="AS1449" s="489" t="s">
        <v>3248</v>
      </c>
      <c r="AT1449" s="489">
        <v>5</v>
      </c>
      <c r="AU1449" s="574"/>
      <c r="AV1449" s="574"/>
      <c r="AW1449" s="489"/>
    </row>
    <row r="1450" spans="1:49">
      <c r="A1450" s="1276">
        <v>6092</v>
      </c>
      <c r="B1450" s="2" t="s">
        <v>7184</v>
      </c>
      <c r="C1450" s="2" t="s">
        <v>6862</v>
      </c>
      <c r="D1450" s="1276" t="s">
        <v>6893</v>
      </c>
      <c r="E1450" s="489" t="s">
        <v>1661</v>
      </c>
      <c r="AS1450" s="489" t="s">
        <v>3249</v>
      </c>
      <c r="AT1450" s="489">
        <v>5</v>
      </c>
      <c r="AU1450" s="574"/>
      <c r="AV1450" s="574"/>
      <c r="AW1450" s="489"/>
    </row>
    <row r="1451" spans="1:49">
      <c r="A1451" s="1276">
        <v>6093</v>
      </c>
      <c r="B1451" s="2" t="s">
        <v>7185</v>
      </c>
      <c r="C1451" s="2" t="s">
        <v>6862</v>
      </c>
      <c r="D1451" s="1276" t="s">
        <v>6863</v>
      </c>
      <c r="E1451" s="489" t="s">
        <v>1631</v>
      </c>
      <c r="AS1451" s="489" t="s">
        <v>3250</v>
      </c>
      <c r="AT1451" s="489">
        <v>5</v>
      </c>
      <c r="AU1451" s="574"/>
      <c r="AV1451" s="574"/>
      <c r="AW1451" s="489"/>
    </row>
    <row r="1452" spans="1:49">
      <c r="A1452" s="1276">
        <v>6094</v>
      </c>
      <c r="B1452" s="2" t="s">
        <v>6800</v>
      </c>
      <c r="C1452" s="2" t="s">
        <v>477</v>
      </c>
      <c r="D1452" s="1276" t="s">
        <v>6863</v>
      </c>
      <c r="E1452" s="489" t="s">
        <v>1631</v>
      </c>
      <c r="AS1452" s="489" t="s">
        <v>3251</v>
      </c>
      <c r="AT1452" s="489">
        <v>5</v>
      </c>
      <c r="AU1452" s="574"/>
      <c r="AV1452" s="574"/>
      <c r="AW1452" s="489"/>
    </row>
    <row r="1453" spans="1:49">
      <c r="A1453" s="1276">
        <v>6095</v>
      </c>
      <c r="B1453" s="2" t="s">
        <v>7186</v>
      </c>
      <c r="C1453" s="2" t="s">
        <v>5170</v>
      </c>
      <c r="D1453" s="1276" t="s">
        <v>6893</v>
      </c>
      <c r="E1453" s="489" t="s">
        <v>1661</v>
      </c>
      <c r="AS1453" s="489" t="s">
        <v>3252</v>
      </c>
      <c r="AT1453" s="489">
        <v>5</v>
      </c>
      <c r="AU1453" s="574"/>
      <c r="AV1453" s="574"/>
      <c r="AW1453" s="489"/>
    </row>
    <row r="1454" spans="1:49">
      <c r="A1454" s="1276">
        <v>6096</v>
      </c>
      <c r="B1454" s="2" t="s">
        <v>7187</v>
      </c>
      <c r="C1454" s="2" t="s">
        <v>477</v>
      </c>
      <c r="D1454" s="1276" t="s">
        <v>6925</v>
      </c>
      <c r="E1454" s="489" t="s">
        <v>6926</v>
      </c>
      <c r="AS1454" s="489" t="s">
        <v>3253</v>
      </c>
      <c r="AT1454" s="489">
        <v>5</v>
      </c>
      <c r="AU1454" s="574"/>
      <c r="AV1454" s="574"/>
      <c r="AW1454" s="489"/>
    </row>
    <row r="1455" spans="1:49">
      <c r="A1455" s="1276">
        <v>6097</v>
      </c>
      <c r="B1455" s="2" t="s">
        <v>7188</v>
      </c>
      <c r="C1455" s="2" t="s">
        <v>477</v>
      </c>
      <c r="D1455" s="1276" t="s">
        <v>6893</v>
      </c>
      <c r="E1455" s="489" t="s">
        <v>1661</v>
      </c>
      <c r="AS1455" s="489" t="s">
        <v>3254</v>
      </c>
      <c r="AT1455" s="489">
        <v>5</v>
      </c>
      <c r="AU1455" s="574"/>
      <c r="AV1455" s="574"/>
      <c r="AW1455" s="489"/>
    </row>
    <row r="1456" spans="1:49">
      <c r="A1456" s="1276">
        <v>6098</v>
      </c>
      <c r="B1456" s="2" t="s">
        <v>7189</v>
      </c>
      <c r="C1456" s="2" t="s">
        <v>477</v>
      </c>
      <c r="D1456" s="1276" t="s">
        <v>6893</v>
      </c>
      <c r="E1456" s="489" t="s">
        <v>1661</v>
      </c>
      <c r="AS1456" s="489" t="s">
        <v>3255</v>
      </c>
      <c r="AT1456" s="489">
        <v>5</v>
      </c>
      <c r="AU1456" s="574"/>
      <c r="AV1456" s="574"/>
      <c r="AW1456" s="489"/>
    </row>
    <row r="1457" spans="1:49">
      <c r="A1457" s="1276">
        <v>6099</v>
      </c>
      <c r="B1457" s="2" t="s">
        <v>2348</v>
      </c>
      <c r="C1457" s="2" t="s">
        <v>477</v>
      </c>
      <c r="D1457" s="1276" t="s">
        <v>6893</v>
      </c>
      <c r="E1457" s="489" t="s">
        <v>2377</v>
      </c>
      <c r="AS1457" s="489" t="s">
        <v>3256</v>
      </c>
      <c r="AT1457" s="489">
        <v>5</v>
      </c>
      <c r="AU1457" s="574"/>
      <c r="AV1457" s="574"/>
      <c r="AW1457" s="489"/>
    </row>
    <row r="1458" spans="1:49">
      <c r="A1458" s="1276">
        <v>6100</v>
      </c>
      <c r="B1458" s="2" t="s">
        <v>7190</v>
      </c>
      <c r="C1458" s="2" t="s">
        <v>477</v>
      </c>
      <c r="D1458" s="1276" t="s">
        <v>6893</v>
      </c>
      <c r="E1458" s="489" t="s">
        <v>1662</v>
      </c>
      <c r="AS1458" s="489" t="s">
        <v>3257</v>
      </c>
      <c r="AT1458" s="489">
        <v>5</v>
      </c>
      <c r="AU1458" s="574"/>
      <c r="AV1458" s="574"/>
      <c r="AW1458" s="489"/>
    </row>
    <row r="1459" spans="1:49">
      <c r="A1459" s="1276">
        <v>6101</v>
      </c>
      <c r="B1459" s="2" t="s">
        <v>7191</v>
      </c>
      <c r="C1459" s="2" t="s">
        <v>6862</v>
      </c>
      <c r="D1459" s="1276" t="s">
        <v>6893</v>
      </c>
      <c r="E1459" s="489" t="s">
        <v>1662</v>
      </c>
      <c r="AS1459" s="489" t="s">
        <v>4588</v>
      </c>
      <c r="AT1459" s="489">
        <v>5</v>
      </c>
      <c r="AU1459" s="574"/>
      <c r="AV1459" s="574"/>
      <c r="AW1459" s="489"/>
    </row>
    <row r="1460" spans="1:49">
      <c r="A1460" s="1276">
        <v>6102</v>
      </c>
      <c r="B1460" s="2" t="s">
        <v>253</v>
      </c>
      <c r="C1460" s="2" t="s">
        <v>6862</v>
      </c>
      <c r="D1460" s="1276" t="s">
        <v>6863</v>
      </c>
      <c r="E1460" s="489" t="s">
        <v>1631</v>
      </c>
      <c r="AS1460" s="489" t="s">
        <v>3260</v>
      </c>
      <c r="AT1460" s="489">
        <v>5</v>
      </c>
      <c r="AU1460" s="574"/>
      <c r="AV1460" s="574"/>
      <c r="AW1460" s="489"/>
    </row>
    <row r="1461" spans="1:49">
      <c r="A1461" s="1276">
        <v>6103</v>
      </c>
      <c r="B1461" s="2" t="s">
        <v>1598</v>
      </c>
      <c r="C1461" s="2" t="s">
        <v>477</v>
      </c>
      <c r="D1461" s="1276" t="s">
        <v>6863</v>
      </c>
      <c r="E1461" s="489" t="s">
        <v>1631</v>
      </c>
      <c r="AS1461" s="489" t="s">
        <v>3261</v>
      </c>
      <c r="AT1461" s="489">
        <v>5</v>
      </c>
      <c r="AU1461" s="574"/>
      <c r="AV1461" s="574"/>
      <c r="AW1461" s="489"/>
    </row>
    <row r="1462" spans="1:49">
      <c r="A1462" s="1276">
        <v>6104</v>
      </c>
      <c r="B1462" s="2" t="s">
        <v>1599</v>
      </c>
      <c r="C1462" s="2" t="s">
        <v>477</v>
      </c>
      <c r="D1462" s="1276" t="s">
        <v>6893</v>
      </c>
      <c r="E1462" s="489" t="s">
        <v>1662</v>
      </c>
      <c r="AS1462" s="489" t="s">
        <v>3262</v>
      </c>
      <c r="AT1462" s="489">
        <v>5</v>
      </c>
      <c r="AU1462" s="574"/>
      <c r="AV1462" s="574"/>
      <c r="AW1462" s="489"/>
    </row>
    <row r="1463" spans="1:49">
      <c r="A1463" s="1276">
        <v>6105</v>
      </c>
      <c r="B1463" s="2" t="s">
        <v>1600</v>
      </c>
      <c r="C1463" s="2" t="s">
        <v>6862</v>
      </c>
      <c r="D1463" s="1276" t="s">
        <v>6893</v>
      </c>
      <c r="E1463" s="489" t="s">
        <v>1662</v>
      </c>
      <c r="AS1463" s="489" t="s">
        <v>3263</v>
      </c>
      <c r="AT1463" s="489">
        <v>5</v>
      </c>
      <c r="AU1463" s="574"/>
      <c r="AV1463" s="574"/>
      <c r="AW1463" s="489"/>
    </row>
    <row r="1464" spans="1:49">
      <c r="A1464" s="1276">
        <v>6106</v>
      </c>
      <c r="B1464" s="2" t="s">
        <v>7192</v>
      </c>
      <c r="C1464" s="2" t="s">
        <v>6862</v>
      </c>
      <c r="D1464" s="1276" t="s">
        <v>6863</v>
      </c>
      <c r="E1464" s="489" t="s">
        <v>1631</v>
      </c>
      <c r="AS1464" s="489" t="s">
        <v>3265</v>
      </c>
      <c r="AT1464" s="489">
        <v>5</v>
      </c>
      <c r="AU1464" s="574"/>
      <c r="AV1464" s="574"/>
      <c r="AW1464" s="489"/>
    </row>
    <row r="1465" spans="1:49">
      <c r="A1465" s="1276">
        <v>6107</v>
      </c>
      <c r="B1465" s="2" t="s">
        <v>1601</v>
      </c>
      <c r="C1465" s="2" t="s">
        <v>477</v>
      </c>
      <c r="D1465" s="1276" t="s">
        <v>6863</v>
      </c>
      <c r="E1465" s="489" t="s">
        <v>1631</v>
      </c>
      <c r="AS1465" s="489" t="s">
        <v>3266</v>
      </c>
      <c r="AT1465" s="489">
        <v>5</v>
      </c>
      <c r="AU1465" s="574"/>
      <c r="AV1465" s="574"/>
      <c r="AW1465" s="489"/>
    </row>
    <row r="1466" spans="1:49">
      <c r="A1466" s="1276">
        <v>6108</v>
      </c>
      <c r="B1466" s="2" t="s">
        <v>2349</v>
      </c>
      <c r="C1466" s="2" t="s">
        <v>477</v>
      </c>
      <c r="D1466" s="1276" t="s">
        <v>6893</v>
      </c>
      <c r="E1466" s="489" t="s">
        <v>1661</v>
      </c>
      <c r="AS1466" s="489" t="s">
        <v>3267</v>
      </c>
      <c r="AT1466" s="489">
        <v>5</v>
      </c>
      <c r="AU1466" s="574"/>
      <c r="AV1466" s="574"/>
      <c r="AW1466" s="489"/>
    </row>
    <row r="1467" spans="1:49">
      <c r="A1467" s="1276">
        <v>6109</v>
      </c>
      <c r="B1467" s="2" t="s">
        <v>7193</v>
      </c>
      <c r="C1467" s="2" t="s">
        <v>477</v>
      </c>
      <c r="D1467" s="1276" t="s">
        <v>6893</v>
      </c>
      <c r="E1467" s="489" t="s">
        <v>1662</v>
      </c>
      <c r="AS1467" s="489" t="s">
        <v>3268</v>
      </c>
      <c r="AT1467" s="489">
        <v>5</v>
      </c>
      <c r="AU1467" s="574"/>
      <c r="AV1467" s="574"/>
      <c r="AW1467" s="489"/>
    </row>
    <row r="1468" spans="1:49">
      <c r="A1468" s="1276">
        <v>6110</v>
      </c>
      <c r="B1468" s="2" t="s">
        <v>6217</v>
      </c>
      <c r="C1468" s="2" t="s">
        <v>6862</v>
      </c>
      <c r="D1468" s="1276" t="s">
        <v>6893</v>
      </c>
      <c r="E1468" s="489" t="s">
        <v>1662</v>
      </c>
      <c r="AS1468" s="489" t="s">
        <v>3269</v>
      </c>
      <c r="AT1468" s="489">
        <v>5</v>
      </c>
      <c r="AU1468" s="574"/>
      <c r="AV1468" s="574"/>
      <c r="AW1468" s="489"/>
    </row>
    <row r="1469" spans="1:49">
      <c r="A1469" s="1276">
        <v>6111</v>
      </c>
      <c r="B1469" s="2" t="s">
        <v>7194</v>
      </c>
      <c r="C1469" s="2" t="s">
        <v>6862</v>
      </c>
      <c r="D1469" s="1276" t="s">
        <v>6863</v>
      </c>
      <c r="E1469" s="489" t="s">
        <v>1631</v>
      </c>
      <c r="AS1469" s="489" t="s">
        <v>3270</v>
      </c>
      <c r="AT1469" s="489">
        <v>5</v>
      </c>
      <c r="AU1469" s="574"/>
      <c r="AV1469" s="574"/>
      <c r="AW1469" s="489"/>
    </row>
    <row r="1470" spans="1:49">
      <c r="A1470" s="1276">
        <v>6112</v>
      </c>
      <c r="B1470" s="2" t="s">
        <v>254</v>
      </c>
      <c r="C1470" s="2" t="s">
        <v>6862</v>
      </c>
      <c r="D1470" s="1276" t="s">
        <v>6863</v>
      </c>
      <c r="E1470" s="489" t="s">
        <v>1631</v>
      </c>
      <c r="AS1470" s="489" t="s">
        <v>3272</v>
      </c>
      <c r="AT1470" s="489">
        <v>5</v>
      </c>
      <c r="AU1470" s="574"/>
      <c r="AV1470" s="574"/>
      <c r="AW1470" s="489"/>
    </row>
    <row r="1471" spans="1:49">
      <c r="A1471" s="1276">
        <v>6113</v>
      </c>
      <c r="B1471" s="2" t="s">
        <v>7195</v>
      </c>
      <c r="C1471" s="2" t="s">
        <v>6862</v>
      </c>
      <c r="D1471" s="1276" t="s">
        <v>6863</v>
      </c>
      <c r="E1471" s="489" t="s">
        <v>1631</v>
      </c>
      <c r="AS1471" s="489" t="s">
        <v>3273</v>
      </c>
      <c r="AT1471" s="489">
        <v>5</v>
      </c>
      <c r="AU1471" s="574"/>
      <c r="AV1471" s="574"/>
      <c r="AW1471" s="489"/>
    </row>
    <row r="1472" spans="1:49">
      <c r="A1472" s="1276">
        <v>6114</v>
      </c>
      <c r="B1472" s="2" t="s">
        <v>7196</v>
      </c>
      <c r="C1472" s="2" t="s">
        <v>66</v>
      </c>
      <c r="D1472" s="1276" t="s">
        <v>6863</v>
      </c>
      <c r="E1472" s="489" t="s">
        <v>1631</v>
      </c>
      <c r="AS1472" s="489" t="s">
        <v>3274</v>
      </c>
      <c r="AT1472" s="489">
        <v>5</v>
      </c>
      <c r="AU1472" s="574"/>
      <c r="AV1472" s="574"/>
      <c r="AW1472" s="489"/>
    </row>
    <row r="1473" spans="1:49">
      <c r="A1473" s="1276">
        <v>6115</v>
      </c>
      <c r="B1473" s="2" t="s">
        <v>7197</v>
      </c>
      <c r="C1473" s="2" t="s">
        <v>6862</v>
      </c>
      <c r="D1473" s="1276" t="s">
        <v>6879</v>
      </c>
      <c r="E1473" s="489" t="s">
        <v>1658</v>
      </c>
      <c r="AS1473" s="489" t="s">
        <v>4158</v>
      </c>
      <c r="AT1473" s="489">
        <v>5</v>
      </c>
      <c r="AU1473" s="574"/>
      <c r="AV1473" s="574"/>
      <c r="AW1473" s="489"/>
    </row>
    <row r="1474" spans="1:49">
      <c r="A1474" s="1276">
        <v>6116</v>
      </c>
      <c r="B1474" s="2" t="s">
        <v>6218</v>
      </c>
      <c r="C1474" s="2" t="s">
        <v>6862</v>
      </c>
      <c r="D1474" s="1276" t="s">
        <v>6863</v>
      </c>
      <c r="E1474" s="489" t="s">
        <v>1631</v>
      </c>
      <c r="AS1474" s="489" t="s">
        <v>4159</v>
      </c>
      <c r="AT1474" s="489">
        <v>5</v>
      </c>
      <c r="AU1474" s="574"/>
      <c r="AV1474" s="574"/>
      <c r="AW1474" s="489"/>
    </row>
    <row r="1475" spans="1:49">
      <c r="A1475" s="1276">
        <v>6117</v>
      </c>
      <c r="B1475" s="2" t="s">
        <v>7198</v>
      </c>
      <c r="C1475" s="2" t="s">
        <v>6862</v>
      </c>
      <c r="D1475" s="1276" t="s">
        <v>6863</v>
      </c>
      <c r="E1475" s="489" t="s">
        <v>7134</v>
      </c>
      <c r="AS1475" s="489" t="s">
        <v>4160</v>
      </c>
      <c r="AT1475" s="489">
        <v>5</v>
      </c>
      <c r="AU1475" s="574"/>
      <c r="AV1475" s="574"/>
      <c r="AW1475" s="489"/>
    </row>
    <row r="1476" spans="1:49">
      <c r="A1476" s="1276">
        <v>6118</v>
      </c>
      <c r="B1476" s="2" t="s">
        <v>7199</v>
      </c>
      <c r="C1476" s="2" t="s">
        <v>6862</v>
      </c>
      <c r="D1476" s="1276" t="s">
        <v>6863</v>
      </c>
      <c r="E1476" s="489" t="s">
        <v>7134</v>
      </c>
      <c r="AS1476" s="489" t="s">
        <v>4590</v>
      </c>
      <c r="AT1476" s="489">
        <v>5</v>
      </c>
      <c r="AU1476" s="574"/>
      <c r="AV1476" s="574"/>
      <c r="AW1476" s="489"/>
    </row>
    <row r="1477" spans="1:49">
      <c r="A1477" s="1276">
        <v>6119</v>
      </c>
      <c r="B1477" s="2" t="s">
        <v>7200</v>
      </c>
      <c r="C1477" s="2" t="s">
        <v>477</v>
      </c>
      <c r="D1477" s="1276" t="s">
        <v>6863</v>
      </c>
      <c r="E1477" s="489" t="s">
        <v>7134</v>
      </c>
      <c r="AS1477" s="489" t="s">
        <v>6039</v>
      </c>
      <c r="AT1477" s="489">
        <v>5</v>
      </c>
      <c r="AU1477" s="574"/>
      <c r="AV1477" s="574"/>
      <c r="AW1477" s="489"/>
    </row>
    <row r="1478" spans="1:49">
      <c r="A1478" s="1276">
        <v>6120</v>
      </c>
      <c r="B1478" s="2" t="s">
        <v>255</v>
      </c>
      <c r="C1478" s="2" t="s">
        <v>6862</v>
      </c>
      <c r="D1478" s="1276" t="s">
        <v>6893</v>
      </c>
      <c r="E1478" s="489" t="s">
        <v>1662</v>
      </c>
      <c r="AS1478" s="489" t="s">
        <v>6040</v>
      </c>
      <c r="AT1478" s="489">
        <v>5</v>
      </c>
      <c r="AU1478" s="574"/>
      <c r="AV1478" s="574"/>
      <c r="AW1478" s="489"/>
    </row>
    <row r="1479" spans="1:49">
      <c r="A1479" s="1276">
        <v>6121</v>
      </c>
      <c r="B1479" s="2" t="s">
        <v>7201</v>
      </c>
      <c r="C1479" s="2" t="s">
        <v>6862</v>
      </c>
      <c r="D1479" s="1276" t="s">
        <v>6863</v>
      </c>
      <c r="E1479" s="489" t="s">
        <v>1631</v>
      </c>
      <c r="AS1479" s="489" t="s">
        <v>3277</v>
      </c>
      <c r="AT1479" s="489">
        <v>5</v>
      </c>
      <c r="AU1479" s="574"/>
      <c r="AV1479" s="574"/>
      <c r="AW1479" s="489"/>
    </row>
    <row r="1480" spans="1:49">
      <c r="A1480" s="1276">
        <v>6122</v>
      </c>
      <c r="B1480" s="2" t="s">
        <v>256</v>
      </c>
      <c r="C1480" s="2" t="s">
        <v>6862</v>
      </c>
      <c r="D1480" s="1276" t="s">
        <v>6863</v>
      </c>
      <c r="E1480" s="489" t="s">
        <v>1663</v>
      </c>
      <c r="AS1480" s="489" t="s">
        <v>3278</v>
      </c>
      <c r="AT1480" s="489">
        <v>5</v>
      </c>
      <c r="AU1480" s="574"/>
      <c r="AV1480" s="574"/>
      <c r="AW1480" s="489"/>
    </row>
    <row r="1481" spans="1:49">
      <c r="A1481" s="1276">
        <v>6123</v>
      </c>
      <c r="B1481" s="2" t="s">
        <v>2562</v>
      </c>
      <c r="C1481" s="2" t="s">
        <v>477</v>
      </c>
      <c r="D1481" s="1276" t="s">
        <v>6863</v>
      </c>
      <c r="E1481" s="489" t="s">
        <v>1663</v>
      </c>
      <c r="AS1481" s="489" t="s">
        <v>4591</v>
      </c>
      <c r="AT1481" s="489">
        <v>5</v>
      </c>
      <c r="AU1481" s="574"/>
      <c r="AV1481" s="574"/>
      <c r="AW1481" s="489"/>
    </row>
    <row r="1482" spans="1:49">
      <c r="A1482" s="1276">
        <v>6124</v>
      </c>
      <c r="B1482" s="2" t="s">
        <v>7201</v>
      </c>
      <c r="C1482" s="2" t="s">
        <v>477</v>
      </c>
      <c r="D1482" s="1276" t="s">
        <v>6893</v>
      </c>
      <c r="E1482" s="489" t="s">
        <v>4049</v>
      </c>
      <c r="AS1482" s="489" t="s">
        <v>6041</v>
      </c>
      <c r="AT1482" s="489">
        <v>5</v>
      </c>
      <c r="AU1482" s="574"/>
      <c r="AV1482" s="574"/>
      <c r="AW1482" s="489"/>
    </row>
    <row r="1483" spans="1:49">
      <c r="A1483" s="1276">
        <v>6125</v>
      </c>
      <c r="B1483" s="2" t="s">
        <v>7201</v>
      </c>
      <c r="C1483" s="2" t="s">
        <v>477</v>
      </c>
      <c r="D1483" s="1276" t="s">
        <v>6893</v>
      </c>
      <c r="E1483" s="489" t="s">
        <v>4049</v>
      </c>
      <c r="AS1483" s="489" t="s">
        <v>4161</v>
      </c>
      <c r="AT1483" s="489">
        <v>5</v>
      </c>
      <c r="AU1483" s="574"/>
      <c r="AV1483" s="574"/>
      <c r="AW1483" s="489"/>
    </row>
    <row r="1484" spans="1:49">
      <c r="A1484" s="1276">
        <v>6126</v>
      </c>
      <c r="B1484" s="2" t="s">
        <v>7201</v>
      </c>
      <c r="C1484" s="2" t="s">
        <v>6862</v>
      </c>
      <c r="D1484" s="1276" t="s">
        <v>6893</v>
      </c>
      <c r="E1484" s="489" t="s">
        <v>4049</v>
      </c>
      <c r="AS1484" s="489" t="s">
        <v>4592</v>
      </c>
      <c r="AT1484" s="489">
        <v>5</v>
      </c>
      <c r="AU1484" s="574"/>
      <c r="AV1484" s="574"/>
      <c r="AW1484" s="489"/>
    </row>
    <row r="1485" spans="1:49">
      <c r="A1485" s="1276">
        <v>6127</v>
      </c>
      <c r="B1485" s="2" t="s">
        <v>7201</v>
      </c>
      <c r="C1485" s="2" t="s">
        <v>477</v>
      </c>
      <c r="D1485" s="1276" t="s">
        <v>6863</v>
      </c>
      <c r="E1485" s="489" t="s">
        <v>1631</v>
      </c>
      <c r="AS1485" s="489" t="s">
        <v>3280</v>
      </c>
      <c r="AT1485" s="489">
        <v>5</v>
      </c>
      <c r="AU1485" s="574"/>
      <c r="AV1485" s="574"/>
      <c r="AW1485" s="489"/>
    </row>
    <row r="1486" spans="1:49">
      <c r="A1486" s="1276">
        <v>6128</v>
      </c>
      <c r="B1486" s="2" t="s">
        <v>7201</v>
      </c>
      <c r="C1486" s="2" t="s">
        <v>477</v>
      </c>
      <c r="D1486" s="1276" t="s">
        <v>6893</v>
      </c>
      <c r="E1486" s="489" t="s">
        <v>4049</v>
      </c>
      <c r="AS1486" s="489" t="s">
        <v>3281</v>
      </c>
      <c r="AT1486" s="489">
        <v>5</v>
      </c>
      <c r="AU1486" s="574"/>
      <c r="AV1486" s="574"/>
      <c r="AW1486" s="489"/>
    </row>
    <row r="1487" spans="1:49">
      <c r="A1487" s="1276">
        <v>6129</v>
      </c>
      <c r="B1487" s="2" t="s">
        <v>7201</v>
      </c>
      <c r="C1487" s="2" t="s">
        <v>6862</v>
      </c>
      <c r="D1487" s="1276" t="s">
        <v>6893</v>
      </c>
      <c r="E1487" s="489" t="s">
        <v>4049</v>
      </c>
      <c r="AS1487" s="489" t="s">
        <v>3282</v>
      </c>
      <c r="AT1487" s="489">
        <v>5</v>
      </c>
      <c r="AU1487" s="574"/>
      <c r="AV1487" s="574"/>
      <c r="AW1487" s="489"/>
    </row>
    <row r="1488" spans="1:49">
      <c r="A1488" s="1276">
        <v>6130</v>
      </c>
      <c r="B1488" s="2" t="s">
        <v>7202</v>
      </c>
      <c r="C1488" s="2" t="s">
        <v>477</v>
      </c>
      <c r="D1488" s="1276" t="s">
        <v>6863</v>
      </c>
      <c r="E1488" s="489" t="s">
        <v>1631</v>
      </c>
      <c r="AS1488" s="489" t="s">
        <v>3283</v>
      </c>
      <c r="AT1488" s="489">
        <v>5</v>
      </c>
      <c r="AU1488" s="574"/>
      <c r="AV1488" s="574"/>
      <c r="AW1488" s="489"/>
    </row>
    <row r="1489" spans="1:49">
      <c r="A1489" s="1276">
        <v>6131</v>
      </c>
      <c r="B1489" s="2" t="s">
        <v>7201</v>
      </c>
      <c r="C1489" s="2" t="s">
        <v>6862</v>
      </c>
      <c r="D1489" s="1276" t="s">
        <v>6893</v>
      </c>
      <c r="E1489" s="489" t="s">
        <v>1650</v>
      </c>
      <c r="AS1489" s="489" t="s">
        <v>3285</v>
      </c>
      <c r="AT1489" s="489">
        <v>5</v>
      </c>
      <c r="AU1489" s="574"/>
      <c r="AV1489" s="574"/>
      <c r="AW1489" s="489"/>
    </row>
    <row r="1490" spans="1:49">
      <c r="A1490" s="1276">
        <v>6132</v>
      </c>
      <c r="B1490" s="2" t="s">
        <v>6219</v>
      </c>
      <c r="C1490" s="2" t="s">
        <v>477</v>
      </c>
      <c r="D1490" s="1276" t="s">
        <v>6863</v>
      </c>
      <c r="E1490" s="489" t="s">
        <v>1631</v>
      </c>
      <c r="AS1490" s="489" t="s">
        <v>3286</v>
      </c>
      <c r="AT1490" s="489">
        <v>5</v>
      </c>
      <c r="AU1490" s="574"/>
      <c r="AV1490" s="574"/>
      <c r="AW1490" s="489"/>
    </row>
    <row r="1491" spans="1:49">
      <c r="A1491" s="1276">
        <v>6133</v>
      </c>
      <c r="B1491" s="2" t="s">
        <v>7203</v>
      </c>
      <c r="C1491" s="2" t="s">
        <v>6862</v>
      </c>
      <c r="D1491" s="1276" t="s">
        <v>6893</v>
      </c>
      <c r="E1491" s="489" t="s">
        <v>1650</v>
      </c>
      <c r="AS1491" s="489" t="s">
        <v>4594</v>
      </c>
      <c r="AT1491" s="489">
        <v>5</v>
      </c>
      <c r="AU1491" s="574"/>
      <c r="AV1491" s="574"/>
      <c r="AW1491" s="489"/>
    </row>
    <row r="1492" spans="1:49">
      <c r="A1492" s="1276">
        <v>6134</v>
      </c>
      <c r="B1492" s="2" t="s">
        <v>7204</v>
      </c>
      <c r="C1492" s="2" t="s">
        <v>6862</v>
      </c>
      <c r="D1492" s="1276" t="s">
        <v>6863</v>
      </c>
      <c r="E1492" s="489" t="s">
        <v>1631</v>
      </c>
      <c r="AS1492" s="489" t="s">
        <v>3287</v>
      </c>
      <c r="AT1492" s="489">
        <v>5</v>
      </c>
      <c r="AU1492" s="574"/>
      <c r="AV1492" s="574"/>
      <c r="AW1492" s="489"/>
    </row>
    <row r="1493" spans="1:49">
      <c r="A1493" s="1276">
        <v>6135</v>
      </c>
      <c r="B1493" s="2" t="s">
        <v>7205</v>
      </c>
      <c r="C1493" s="2" t="s">
        <v>6862</v>
      </c>
      <c r="D1493" s="1276" t="s">
        <v>6863</v>
      </c>
      <c r="E1493" s="489" t="s">
        <v>1631</v>
      </c>
      <c r="AS1493" s="489" t="s">
        <v>4595</v>
      </c>
      <c r="AT1493" s="489">
        <v>5</v>
      </c>
      <c r="AU1493" s="574"/>
      <c r="AV1493" s="574"/>
      <c r="AW1493" s="489"/>
    </row>
    <row r="1494" spans="1:49">
      <c r="A1494" s="1276">
        <v>6136</v>
      </c>
      <c r="B1494" s="2" t="s">
        <v>7206</v>
      </c>
      <c r="C1494" s="2" t="s">
        <v>477</v>
      </c>
      <c r="D1494" s="1276" t="s">
        <v>6863</v>
      </c>
      <c r="E1494" s="489" t="s">
        <v>1631</v>
      </c>
      <c r="AS1494" s="489" t="s">
        <v>3289</v>
      </c>
      <c r="AT1494" s="489">
        <v>5</v>
      </c>
      <c r="AU1494" s="574"/>
      <c r="AV1494" s="574"/>
      <c r="AW1494" s="489"/>
    </row>
    <row r="1495" spans="1:49">
      <c r="A1495" s="1276">
        <v>6137</v>
      </c>
      <c r="B1495" s="2" t="s">
        <v>7207</v>
      </c>
      <c r="C1495" s="2" t="s">
        <v>6862</v>
      </c>
      <c r="D1495" s="1276" t="s">
        <v>6893</v>
      </c>
      <c r="E1495" s="489" t="s">
        <v>1650</v>
      </c>
      <c r="AS1495" s="489" t="s">
        <v>4162</v>
      </c>
      <c r="AT1495" s="489">
        <v>5</v>
      </c>
      <c r="AU1495" s="574"/>
      <c r="AV1495" s="574"/>
      <c r="AW1495" s="489"/>
    </row>
    <row r="1496" spans="1:49">
      <c r="A1496" s="1276">
        <v>6138</v>
      </c>
      <c r="B1496" s="2" t="s">
        <v>7209</v>
      </c>
      <c r="C1496" s="2" t="s">
        <v>6862</v>
      </c>
      <c r="D1496" s="1276" t="s">
        <v>6863</v>
      </c>
      <c r="E1496" s="489" t="s">
        <v>1631</v>
      </c>
      <c r="AS1496" s="489" t="s">
        <v>3290</v>
      </c>
      <c r="AT1496" s="489">
        <v>5</v>
      </c>
      <c r="AU1496" s="574"/>
      <c r="AV1496" s="574"/>
      <c r="AW1496" s="489"/>
    </row>
    <row r="1497" spans="1:49">
      <c r="A1497" s="1276">
        <v>6139</v>
      </c>
      <c r="B1497" s="2" t="s">
        <v>7210</v>
      </c>
      <c r="C1497" s="2" t="s">
        <v>6862</v>
      </c>
      <c r="D1497" s="1276" t="s">
        <v>6863</v>
      </c>
      <c r="E1497" s="489" t="s">
        <v>1631</v>
      </c>
      <c r="AS1497" s="489" t="s">
        <v>3293</v>
      </c>
      <c r="AT1497" s="489">
        <v>5</v>
      </c>
      <c r="AU1497" s="574"/>
      <c r="AV1497" s="574"/>
      <c r="AW1497" s="489"/>
    </row>
    <row r="1498" spans="1:49">
      <c r="A1498" s="1276">
        <v>6140</v>
      </c>
      <c r="B1498" s="2" t="s">
        <v>7211</v>
      </c>
      <c r="C1498" s="2" t="s">
        <v>66</v>
      </c>
      <c r="D1498" s="1276" t="s">
        <v>6863</v>
      </c>
      <c r="E1498" s="489" t="s">
        <v>1631</v>
      </c>
      <c r="AS1498" s="489" t="s">
        <v>3294</v>
      </c>
      <c r="AT1498" s="489">
        <v>5</v>
      </c>
      <c r="AU1498" s="574"/>
      <c r="AV1498" s="574"/>
      <c r="AW1498" s="489"/>
    </row>
    <row r="1499" spans="1:49">
      <c r="A1499" s="1276">
        <v>6141</v>
      </c>
      <c r="B1499" s="2" t="s">
        <v>7213</v>
      </c>
      <c r="C1499" s="2" t="s">
        <v>6862</v>
      </c>
      <c r="D1499" s="1276" t="s">
        <v>6879</v>
      </c>
      <c r="E1499" s="489" t="s">
        <v>1658</v>
      </c>
      <c r="AS1499" s="489" t="s">
        <v>6042</v>
      </c>
      <c r="AT1499" s="489">
        <v>5</v>
      </c>
      <c r="AU1499" s="574"/>
      <c r="AV1499" s="574"/>
      <c r="AW1499" s="489"/>
    </row>
    <row r="1500" spans="1:49">
      <c r="A1500" s="1276">
        <v>6142</v>
      </c>
      <c r="B1500" s="2" t="s">
        <v>7214</v>
      </c>
      <c r="C1500" s="2" t="s">
        <v>66</v>
      </c>
      <c r="D1500" s="1276" t="s">
        <v>6863</v>
      </c>
      <c r="E1500" s="489" t="s">
        <v>1631</v>
      </c>
      <c r="AS1500" s="489" t="s">
        <v>4599</v>
      </c>
      <c r="AT1500" s="489">
        <v>5</v>
      </c>
      <c r="AU1500" s="574"/>
      <c r="AV1500" s="574"/>
      <c r="AW1500" s="489"/>
    </row>
    <row r="1501" spans="1:49">
      <c r="A1501" s="1276">
        <v>6143</v>
      </c>
      <c r="B1501" s="2" t="s">
        <v>7215</v>
      </c>
      <c r="C1501" s="2" t="s">
        <v>66</v>
      </c>
      <c r="D1501" s="1276" t="s">
        <v>6879</v>
      </c>
      <c r="E1501" s="489" t="s">
        <v>1658</v>
      </c>
      <c r="AS1501" s="489" t="s">
        <v>3296</v>
      </c>
      <c r="AT1501" s="489">
        <v>5</v>
      </c>
      <c r="AU1501" s="574"/>
      <c r="AV1501" s="574"/>
      <c r="AW1501" s="489"/>
    </row>
    <row r="1502" spans="1:49">
      <c r="A1502" s="1276">
        <v>6144</v>
      </c>
      <c r="B1502" s="2" t="s">
        <v>7216</v>
      </c>
      <c r="C1502" s="2" t="s">
        <v>6862</v>
      </c>
      <c r="D1502" s="1276" t="s">
        <v>6879</v>
      </c>
      <c r="E1502" s="489" t="s">
        <v>1658</v>
      </c>
      <c r="AS1502" s="489" t="s">
        <v>3297</v>
      </c>
      <c r="AT1502" s="489">
        <v>5</v>
      </c>
      <c r="AU1502" s="574"/>
      <c r="AV1502" s="574"/>
      <c r="AW1502" s="489"/>
    </row>
    <row r="1503" spans="1:49">
      <c r="A1503" s="1276">
        <v>6145</v>
      </c>
      <c r="B1503" s="2" t="s">
        <v>7217</v>
      </c>
      <c r="C1503" s="2" t="s">
        <v>6862</v>
      </c>
      <c r="D1503" s="1276" t="s">
        <v>6863</v>
      </c>
      <c r="E1503" s="489" t="s">
        <v>1631</v>
      </c>
      <c r="AS1503" s="489" t="s">
        <v>3298</v>
      </c>
      <c r="AT1503" s="489">
        <v>5</v>
      </c>
      <c r="AU1503" s="574"/>
      <c r="AV1503" s="574"/>
      <c r="AW1503" s="489"/>
    </row>
    <row r="1504" spans="1:49">
      <c r="A1504" s="1276">
        <v>6146</v>
      </c>
      <c r="B1504" s="2" t="s">
        <v>7218</v>
      </c>
      <c r="C1504" s="2" t="s">
        <v>6862</v>
      </c>
      <c r="D1504" s="1276" t="s">
        <v>6863</v>
      </c>
      <c r="E1504" s="489" t="s">
        <v>1631</v>
      </c>
      <c r="AS1504" s="489" t="s">
        <v>3300</v>
      </c>
      <c r="AT1504" s="489">
        <v>5</v>
      </c>
      <c r="AU1504" s="574"/>
      <c r="AV1504" s="574"/>
      <c r="AW1504" s="489"/>
    </row>
    <row r="1505" spans="1:49">
      <c r="A1505" s="1276">
        <v>6147</v>
      </c>
      <c r="B1505" s="2" t="s">
        <v>7219</v>
      </c>
      <c r="C1505" s="2" t="s">
        <v>6862</v>
      </c>
      <c r="D1505" s="1276" t="s">
        <v>6863</v>
      </c>
      <c r="E1505" s="489" t="s">
        <v>1631</v>
      </c>
      <c r="AS1505" s="489" t="s">
        <v>3301</v>
      </c>
      <c r="AT1505" s="489">
        <v>5</v>
      </c>
      <c r="AU1505" s="574"/>
      <c r="AV1505" s="574"/>
      <c r="AW1505" s="489"/>
    </row>
    <row r="1506" spans="1:49">
      <c r="A1506" s="1276">
        <v>6148</v>
      </c>
      <c r="B1506" s="2" t="s">
        <v>7220</v>
      </c>
      <c r="C1506" s="2" t="s">
        <v>6862</v>
      </c>
      <c r="D1506" s="1276" t="s">
        <v>6863</v>
      </c>
      <c r="E1506" s="489" t="s">
        <v>1631</v>
      </c>
      <c r="AS1506" s="489" t="s">
        <v>3305</v>
      </c>
      <c r="AT1506" s="489">
        <v>5</v>
      </c>
      <c r="AU1506" s="574"/>
      <c r="AV1506" s="574"/>
      <c r="AW1506" s="489"/>
    </row>
    <row r="1507" spans="1:49">
      <c r="A1507" s="1276">
        <v>6149</v>
      </c>
      <c r="B1507" s="2" t="s">
        <v>7221</v>
      </c>
      <c r="C1507" s="2" t="s">
        <v>6862</v>
      </c>
      <c r="D1507" s="1276" t="s">
        <v>6863</v>
      </c>
      <c r="E1507" s="489" t="s">
        <v>1631</v>
      </c>
      <c r="AS1507" s="489" t="s">
        <v>3307</v>
      </c>
      <c r="AT1507" s="489">
        <v>5</v>
      </c>
      <c r="AU1507" s="574"/>
      <c r="AV1507" s="574"/>
      <c r="AW1507" s="489"/>
    </row>
    <row r="1508" spans="1:49">
      <c r="A1508" s="1276">
        <v>6150</v>
      </c>
      <c r="B1508" s="2" t="s">
        <v>7222</v>
      </c>
      <c r="C1508" s="2" t="s">
        <v>6862</v>
      </c>
      <c r="D1508" s="1276" t="s">
        <v>6863</v>
      </c>
      <c r="E1508" s="489" t="s">
        <v>1631</v>
      </c>
      <c r="AS1508" s="489" t="s">
        <v>3308</v>
      </c>
      <c r="AT1508" s="489">
        <v>5</v>
      </c>
      <c r="AU1508" s="574"/>
      <c r="AV1508" s="574"/>
      <c r="AW1508" s="489"/>
    </row>
    <row r="1509" spans="1:49">
      <c r="A1509" s="1276">
        <v>6151</v>
      </c>
      <c r="B1509" s="2" t="s">
        <v>8599</v>
      </c>
      <c r="C1509" s="2" t="s">
        <v>6862</v>
      </c>
      <c r="D1509" s="1276" t="s">
        <v>6863</v>
      </c>
      <c r="E1509" s="489" t="s">
        <v>1631</v>
      </c>
      <c r="AS1509" s="489" t="s">
        <v>3309</v>
      </c>
      <c r="AT1509" s="489">
        <v>5</v>
      </c>
      <c r="AU1509" s="574"/>
      <c r="AV1509" s="574"/>
      <c r="AW1509" s="489"/>
    </row>
    <row r="1510" spans="1:49">
      <c r="A1510" s="1276">
        <v>6152</v>
      </c>
      <c r="B1510" s="2" t="s">
        <v>232</v>
      </c>
      <c r="C1510" s="2" t="s">
        <v>477</v>
      </c>
      <c r="D1510" s="1276" t="s">
        <v>6863</v>
      </c>
      <c r="E1510" s="489" t="s">
        <v>1631</v>
      </c>
      <c r="AS1510" s="489" t="s">
        <v>3310</v>
      </c>
      <c r="AT1510" s="489">
        <v>5</v>
      </c>
      <c r="AU1510" s="574"/>
      <c r="AV1510" s="574"/>
      <c r="AW1510" s="489"/>
    </row>
    <row r="1511" spans="1:49">
      <c r="A1511" s="1276">
        <v>6153</v>
      </c>
      <c r="B1511" s="2" t="s">
        <v>7223</v>
      </c>
      <c r="C1511" s="2" t="s">
        <v>6862</v>
      </c>
      <c r="D1511" s="1276" t="s">
        <v>6893</v>
      </c>
      <c r="E1511" s="489" t="s">
        <v>1664</v>
      </c>
      <c r="AS1511" s="489" t="s">
        <v>3312</v>
      </c>
      <c r="AT1511" s="489">
        <v>5</v>
      </c>
      <c r="AU1511" s="574"/>
      <c r="AV1511" s="574"/>
      <c r="AW1511" s="489"/>
    </row>
    <row r="1512" spans="1:49">
      <c r="A1512" s="1276">
        <v>6154</v>
      </c>
      <c r="B1512" s="2" t="s">
        <v>7224</v>
      </c>
      <c r="C1512" s="2" t="s">
        <v>6862</v>
      </c>
      <c r="D1512" s="1276" t="s">
        <v>6863</v>
      </c>
      <c r="E1512" s="489" t="s">
        <v>1631</v>
      </c>
      <c r="AS1512" s="489" t="s">
        <v>4600</v>
      </c>
      <c r="AT1512" s="489">
        <v>5</v>
      </c>
      <c r="AU1512" s="574"/>
      <c r="AV1512" s="574"/>
      <c r="AW1512" s="489"/>
    </row>
    <row r="1513" spans="1:49">
      <c r="A1513" s="1276">
        <v>6155</v>
      </c>
      <c r="B1513" s="2" t="s">
        <v>7225</v>
      </c>
      <c r="C1513" s="2" t="s">
        <v>6862</v>
      </c>
      <c r="D1513" s="1276" t="s">
        <v>6863</v>
      </c>
      <c r="E1513" s="489" t="s">
        <v>1631</v>
      </c>
      <c r="AS1513" s="489" t="s">
        <v>4163</v>
      </c>
      <c r="AT1513" s="489">
        <v>5</v>
      </c>
      <c r="AU1513" s="574"/>
      <c r="AV1513" s="574"/>
      <c r="AW1513" s="489"/>
    </row>
    <row r="1514" spans="1:49">
      <c r="A1514" s="1276">
        <v>6156</v>
      </c>
      <c r="B1514" s="2" t="s">
        <v>7226</v>
      </c>
      <c r="C1514" s="2" t="s">
        <v>6862</v>
      </c>
      <c r="D1514" s="1276" t="s">
        <v>6863</v>
      </c>
      <c r="E1514" s="489" t="s">
        <v>1631</v>
      </c>
      <c r="AS1514" s="489" t="s">
        <v>3313</v>
      </c>
      <c r="AT1514" s="489">
        <v>5</v>
      </c>
      <c r="AU1514" s="574"/>
      <c r="AV1514" s="574"/>
      <c r="AW1514" s="489"/>
    </row>
    <row r="1515" spans="1:49">
      <c r="A1515" s="1276">
        <v>6157</v>
      </c>
      <c r="B1515" s="2" t="s">
        <v>7227</v>
      </c>
      <c r="C1515" s="2" t="s">
        <v>6862</v>
      </c>
      <c r="D1515" s="1276" t="s">
        <v>6863</v>
      </c>
      <c r="E1515" s="489" t="s">
        <v>7084</v>
      </c>
      <c r="AS1515" s="489" t="s">
        <v>4164</v>
      </c>
      <c r="AT1515" s="489">
        <v>5</v>
      </c>
      <c r="AU1515" s="574"/>
      <c r="AV1515" s="574"/>
      <c r="AW1515" s="489"/>
    </row>
    <row r="1516" spans="1:49">
      <c r="A1516" s="1276">
        <v>6158</v>
      </c>
      <c r="B1516" s="2" t="s">
        <v>7228</v>
      </c>
      <c r="C1516" s="2" t="s">
        <v>6862</v>
      </c>
      <c r="D1516" s="1276" t="s">
        <v>6863</v>
      </c>
      <c r="E1516" s="489" t="s">
        <v>7208</v>
      </c>
      <c r="AS1516" s="489" t="s">
        <v>4165</v>
      </c>
      <c r="AT1516" s="489">
        <v>5</v>
      </c>
      <c r="AU1516" s="574"/>
      <c r="AV1516" s="574"/>
      <c r="AW1516" s="489"/>
    </row>
    <row r="1517" spans="1:49">
      <c r="A1517" s="1276">
        <v>6159</v>
      </c>
      <c r="B1517" s="2" t="s">
        <v>2563</v>
      </c>
      <c r="C1517" s="2" t="s">
        <v>6862</v>
      </c>
      <c r="D1517" s="1276" t="s">
        <v>6863</v>
      </c>
      <c r="E1517" s="489" t="s">
        <v>1631</v>
      </c>
      <c r="AS1517" s="489" t="s">
        <v>4166</v>
      </c>
      <c r="AT1517" s="489">
        <v>5</v>
      </c>
      <c r="AU1517" s="574"/>
      <c r="AV1517" s="574"/>
      <c r="AW1517" s="489"/>
    </row>
    <row r="1518" spans="1:49">
      <c r="A1518" s="1276">
        <v>6160</v>
      </c>
      <c r="B1518" s="2" t="s">
        <v>7229</v>
      </c>
      <c r="C1518" s="2" t="s">
        <v>6862</v>
      </c>
      <c r="D1518" s="1276" t="s">
        <v>6863</v>
      </c>
      <c r="E1518" s="489" t="s">
        <v>7208</v>
      </c>
      <c r="AS1518" s="489" t="s">
        <v>4601</v>
      </c>
      <c r="AT1518" s="489">
        <v>5</v>
      </c>
      <c r="AU1518" s="574"/>
      <c r="AV1518" s="574"/>
      <c r="AW1518" s="489"/>
    </row>
    <row r="1519" spans="1:49">
      <c r="A1519" s="1276">
        <v>6161</v>
      </c>
      <c r="B1519" s="2" t="s">
        <v>6220</v>
      </c>
      <c r="C1519" s="2" t="s">
        <v>6862</v>
      </c>
      <c r="D1519" s="1276" t="s">
        <v>6863</v>
      </c>
      <c r="E1519" s="489" t="s">
        <v>7212</v>
      </c>
      <c r="AS1519" s="489" t="s">
        <v>6043</v>
      </c>
      <c r="AT1519" s="489">
        <v>5</v>
      </c>
      <c r="AU1519" s="574"/>
      <c r="AV1519" s="574"/>
      <c r="AW1519" s="489"/>
    </row>
    <row r="1520" spans="1:49">
      <c r="A1520" s="1276">
        <v>6162</v>
      </c>
      <c r="B1520" s="2" t="s">
        <v>7230</v>
      </c>
      <c r="C1520" s="2" t="s">
        <v>6862</v>
      </c>
      <c r="D1520" s="1276" t="s">
        <v>6863</v>
      </c>
      <c r="E1520" s="489" t="s">
        <v>7212</v>
      </c>
      <c r="AS1520" s="489" t="s">
        <v>6044</v>
      </c>
      <c r="AT1520" s="489">
        <v>5</v>
      </c>
      <c r="AU1520" s="574"/>
      <c r="AV1520" s="574"/>
      <c r="AW1520" s="489"/>
    </row>
    <row r="1521" spans="1:49">
      <c r="A1521" s="1276">
        <v>6163</v>
      </c>
      <c r="B1521" s="2" t="s">
        <v>257</v>
      </c>
      <c r="C1521" s="2" t="s">
        <v>6862</v>
      </c>
      <c r="D1521" s="1276" t="s">
        <v>6863</v>
      </c>
      <c r="E1521" s="489" t="s">
        <v>7212</v>
      </c>
      <c r="AS1521" s="489" t="s">
        <v>3314</v>
      </c>
      <c r="AT1521" s="489">
        <v>5</v>
      </c>
      <c r="AU1521" s="574"/>
      <c r="AV1521" s="574"/>
      <c r="AW1521" s="489"/>
    </row>
    <row r="1522" spans="1:49">
      <c r="A1522" s="1276">
        <v>6164</v>
      </c>
      <c r="B1522" s="2" t="s">
        <v>7231</v>
      </c>
      <c r="C1522" s="2" t="s">
        <v>6862</v>
      </c>
      <c r="D1522" s="1276" t="s">
        <v>6863</v>
      </c>
      <c r="E1522" s="489" t="s">
        <v>7212</v>
      </c>
      <c r="AS1522" s="489" t="s">
        <v>4602</v>
      </c>
      <c r="AT1522" s="489">
        <v>5</v>
      </c>
      <c r="AU1522" s="574"/>
      <c r="AV1522" s="574"/>
      <c r="AW1522" s="489"/>
    </row>
    <row r="1523" spans="1:49">
      <c r="A1523" s="1276">
        <v>6165</v>
      </c>
      <c r="B1523" s="2" t="s">
        <v>7233</v>
      </c>
      <c r="C1523" s="2" t="s">
        <v>6862</v>
      </c>
      <c r="D1523" s="1276" t="s">
        <v>6863</v>
      </c>
      <c r="E1523" s="489" t="s">
        <v>7212</v>
      </c>
      <c r="AS1523" s="489" t="s">
        <v>3315</v>
      </c>
      <c r="AT1523" s="489">
        <v>5</v>
      </c>
      <c r="AU1523" s="574"/>
      <c r="AV1523" s="574"/>
      <c r="AW1523" s="489"/>
    </row>
    <row r="1524" spans="1:49">
      <c r="A1524" s="1276">
        <v>6166</v>
      </c>
      <c r="B1524" s="2" t="s">
        <v>258</v>
      </c>
      <c r="C1524" s="2" t="s">
        <v>6862</v>
      </c>
      <c r="D1524" s="1276" t="s">
        <v>6863</v>
      </c>
      <c r="E1524" s="489" t="s">
        <v>7212</v>
      </c>
      <c r="AS1524" s="489" t="s">
        <v>3316</v>
      </c>
      <c r="AT1524" s="489">
        <v>5</v>
      </c>
      <c r="AU1524" s="574"/>
      <c r="AV1524" s="574"/>
      <c r="AW1524" s="489"/>
    </row>
    <row r="1525" spans="1:49">
      <c r="A1525" s="1276">
        <v>6167</v>
      </c>
      <c r="B1525" s="2" t="s">
        <v>6649</v>
      </c>
      <c r="C1525" s="2" t="s">
        <v>6862</v>
      </c>
      <c r="D1525" s="1276" t="s">
        <v>6863</v>
      </c>
      <c r="E1525" s="489" t="s">
        <v>7212</v>
      </c>
      <c r="AS1525" s="489" t="s">
        <v>3318</v>
      </c>
      <c r="AT1525" s="489">
        <v>5</v>
      </c>
      <c r="AU1525" s="574"/>
      <c r="AV1525" s="574"/>
      <c r="AW1525" s="489"/>
    </row>
    <row r="1526" spans="1:49">
      <c r="A1526" s="1276">
        <v>6168</v>
      </c>
      <c r="B1526" s="2" t="s">
        <v>7234</v>
      </c>
      <c r="C1526" s="2" t="s">
        <v>6862</v>
      </c>
      <c r="D1526" s="1276" t="s">
        <v>6863</v>
      </c>
      <c r="E1526" s="489" t="s">
        <v>7212</v>
      </c>
      <c r="AS1526" s="489" t="s">
        <v>3320</v>
      </c>
      <c r="AT1526" s="489">
        <v>5</v>
      </c>
      <c r="AU1526" s="574"/>
      <c r="AV1526" s="574"/>
      <c r="AW1526" s="489"/>
    </row>
    <row r="1527" spans="1:49">
      <c r="A1527" s="1276">
        <v>6169</v>
      </c>
      <c r="B1527" s="2" t="s">
        <v>6221</v>
      </c>
      <c r="C1527" s="2" t="s">
        <v>6862</v>
      </c>
      <c r="D1527" s="1276" t="s">
        <v>6863</v>
      </c>
      <c r="E1527" s="489" t="s">
        <v>7212</v>
      </c>
      <c r="AS1527" s="489" t="s">
        <v>3321</v>
      </c>
      <c r="AT1527" s="489">
        <v>5</v>
      </c>
      <c r="AU1527" s="574"/>
      <c r="AV1527" s="574"/>
      <c r="AW1527" s="489"/>
    </row>
    <row r="1528" spans="1:49">
      <c r="A1528" s="1276">
        <v>6170</v>
      </c>
      <c r="B1528" s="2" t="s">
        <v>259</v>
      </c>
      <c r="C1528" s="2" t="s">
        <v>6862</v>
      </c>
      <c r="D1528" s="1276" t="s">
        <v>6863</v>
      </c>
      <c r="E1528" s="489" t="s">
        <v>1631</v>
      </c>
      <c r="AS1528" s="489" t="s">
        <v>3324</v>
      </c>
      <c r="AT1528" s="489">
        <v>5</v>
      </c>
      <c r="AU1528" s="574"/>
      <c r="AV1528" s="574"/>
      <c r="AW1528" s="489"/>
    </row>
    <row r="1529" spans="1:49">
      <c r="A1529" s="1276">
        <v>6171</v>
      </c>
      <c r="B1529" s="2" t="s">
        <v>260</v>
      </c>
      <c r="C1529" s="2" t="s">
        <v>477</v>
      </c>
      <c r="D1529" s="1276" t="s">
        <v>6863</v>
      </c>
      <c r="E1529" s="489" t="s">
        <v>1631</v>
      </c>
      <c r="AS1529" s="489" t="s">
        <v>3327</v>
      </c>
      <c r="AT1529" s="489">
        <v>5</v>
      </c>
      <c r="AU1529" s="574"/>
      <c r="AV1529" s="574"/>
      <c r="AW1529" s="489"/>
    </row>
    <row r="1530" spans="1:49">
      <c r="A1530" s="1276">
        <v>6172</v>
      </c>
      <c r="B1530" s="2" t="s">
        <v>7235</v>
      </c>
      <c r="C1530" s="2" t="s">
        <v>477</v>
      </c>
      <c r="D1530" s="1276" t="s">
        <v>6893</v>
      </c>
      <c r="E1530" s="489" t="s">
        <v>1664</v>
      </c>
      <c r="AS1530" s="489" t="s">
        <v>3329</v>
      </c>
      <c r="AT1530" s="489">
        <v>5</v>
      </c>
      <c r="AU1530" s="574"/>
      <c r="AV1530" s="574"/>
      <c r="AW1530" s="489"/>
    </row>
    <row r="1531" spans="1:49">
      <c r="A1531" s="1276">
        <v>6173</v>
      </c>
      <c r="B1531" s="2" t="s">
        <v>261</v>
      </c>
      <c r="C1531" s="2" t="s">
        <v>6862</v>
      </c>
      <c r="D1531" s="1276" t="s">
        <v>6893</v>
      </c>
      <c r="E1531" s="489" t="s">
        <v>1664</v>
      </c>
      <c r="AS1531" s="489" t="s">
        <v>3330</v>
      </c>
      <c r="AT1531" s="489">
        <v>5</v>
      </c>
      <c r="AU1531" s="574"/>
      <c r="AV1531" s="574"/>
      <c r="AW1531" s="489"/>
    </row>
    <row r="1532" spans="1:49">
      <c r="A1532" s="1276">
        <v>6174</v>
      </c>
      <c r="B1532" s="2" t="s">
        <v>7236</v>
      </c>
      <c r="C1532" s="2" t="s">
        <v>6862</v>
      </c>
      <c r="D1532" s="1276" t="s">
        <v>6863</v>
      </c>
      <c r="E1532" s="489" t="s">
        <v>1631</v>
      </c>
      <c r="AS1532" s="489" t="s">
        <v>4167</v>
      </c>
      <c r="AT1532" s="489">
        <v>5</v>
      </c>
      <c r="AU1532" s="574"/>
      <c r="AV1532" s="574"/>
      <c r="AW1532" s="489"/>
    </row>
    <row r="1533" spans="1:49">
      <c r="A1533" s="1276">
        <v>6175</v>
      </c>
      <c r="B1533" s="2" t="s">
        <v>7237</v>
      </c>
      <c r="C1533" s="2" t="s">
        <v>6862</v>
      </c>
      <c r="D1533" s="1276" t="s">
        <v>6863</v>
      </c>
      <c r="E1533" s="489" t="s">
        <v>7115</v>
      </c>
      <c r="AS1533" s="489" t="s">
        <v>3332</v>
      </c>
      <c r="AT1533" s="489">
        <v>5</v>
      </c>
      <c r="AU1533" s="574"/>
      <c r="AV1533" s="574"/>
      <c r="AW1533" s="489"/>
    </row>
    <row r="1534" spans="1:49">
      <c r="A1534" s="1276">
        <v>6176</v>
      </c>
      <c r="B1534" s="2" t="s">
        <v>7239</v>
      </c>
      <c r="C1534" s="2" t="s">
        <v>6862</v>
      </c>
      <c r="D1534" s="1276" t="s">
        <v>6863</v>
      </c>
      <c r="E1534" s="489" t="s">
        <v>1631</v>
      </c>
      <c r="AS1534" s="489" t="s">
        <v>3334</v>
      </c>
      <c r="AT1534" s="489">
        <v>5</v>
      </c>
      <c r="AU1534" s="574"/>
      <c r="AV1534" s="574"/>
      <c r="AW1534" s="489"/>
    </row>
    <row r="1535" spans="1:49">
      <c r="A1535" s="1276">
        <v>6177</v>
      </c>
      <c r="B1535" s="2" t="s">
        <v>7240</v>
      </c>
      <c r="C1535" s="2" t="s">
        <v>6862</v>
      </c>
      <c r="D1535" s="1276" t="s">
        <v>6863</v>
      </c>
      <c r="E1535" s="489" t="s">
        <v>1631</v>
      </c>
      <c r="AS1535" s="489" t="s">
        <v>4603</v>
      </c>
      <c r="AT1535" s="489">
        <v>5</v>
      </c>
      <c r="AU1535" s="574"/>
      <c r="AV1535" s="574"/>
      <c r="AW1535" s="489"/>
    </row>
    <row r="1536" spans="1:49">
      <c r="A1536" s="1276">
        <v>6178</v>
      </c>
      <c r="B1536" s="2" t="s">
        <v>262</v>
      </c>
      <c r="C1536" s="2" t="s">
        <v>6862</v>
      </c>
      <c r="D1536" s="1276" t="s">
        <v>6863</v>
      </c>
      <c r="E1536" s="489" t="s">
        <v>7084</v>
      </c>
      <c r="AS1536" s="489" t="s">
        <v>3336</v>
      </c>
      <c r="AT1536" s="489">
        <v>5</v>
      </c>
      <c r="AU1536" s="574"/>
      <c r="AV1536" s="574"/>
      <c r="AW1536" s="489"/>
    </row>
    <row r="1537" spans="1:49">
      <c r="A1537" s="1276">
        <v>6179</v>
      </c>
      <c r="B1537" s="2" t="s">
        <v>263</v>
      </c>
      <c r="C1537" s="2" t="s">
        <v>477</v>
      </c>
      <c r="D1537" s="1276" t="s">
        <v>6863</v>
      </c>
      <c r="E1537" s="489" t="s">
        <v>7212</v>
      </c>
      <c r="AS1537" s="489" t="s">
        <v>3337</v>
      </c>
      <c r="AT1537" s="489">
        <v>5</v>
      </c>
      <c r="AU1537" s="574"/>
      <c r="AV1537" s="574"/>
      <c r="AW1537" s="489"/>
    </row>
    <row r="1538" spans="1:49">
      <c r="A1538" s="1276">
        <v>6180</v>
      </c>
      <c r="B1538" s="2" t="s">
        <v>7241</v>
      </c>
      <c r="C1538" s="2" t="s">
        <v>6862</v>
      </c>
      <c r="D1538" s="1276" t="s">
        <v>6893</v>
      </c>
      <c r="E1538" s="489" t="s">
        <v>1664</v>
      </c>
      <c r="AS1538" s="489" t="s">
        <v>3338</v>
      </c>
      <c r="AT1538" s="489">
        <v>5</v>
      </c>
      <c r="AU1538" s="574"/>
      <c r="AV1538" s="574"/>
      <c r="AW1538" s="489"/>
    </row>
    <row r="1539" spans="1:49">
      <c r="A1539" s="1276">
        <v>6181</v>
      </c>
      <c r="B1539" s="2" t="s">
        <v>7242</v>
      </c>
      <c r="C1539" s="2" t="s">
        <v>477</v>
      </c>
      <c r="D1539" s="1276" t="s">
        <v>6863</v>
      </c>
      <c r="E1539" s="489" t="s">
        <v>1631</v>
      </c>
      <c r="AS1539" s="489" t="s">
        <v>3340</v>
      </c>
      <c r="AT1539" s="489">
        <v>5</v>
      </c>
      <c r="AU1539" s="574"/>
      <c r="AV1539" s="574"/>
      <c r="AW1539" s="489"/>
    </row>
    <row r="1540" spans="1:49">
      <c r="A1540" s="1276">
        <v>6182</v>
      </c>
      <c r="B1540" s="2" t="s">
        <v>7243</v>
      </c>
      <c r="C1540" s="2" t="s">
        <v>6862</v>
      </c>
      <c r="D1540" s="1276" t="s">
        <v>6893</v>
      </c>
      <c r="E1540" s="489" t="s">
        <v>1664</v>
      </c>
      <c r="AS1540" s="489" t="s">
        <v>3341</v>
      </c>
      <c r="AT1540" s="489">
        <v>5</v>
      </c>
      <c r="AU1540" s="574"/>
      <c r="AV1540" s="574"/>
      <c r="AW1540" s="489"/>
    </row>
    <row r="1541" spans="1:49">
      <c r="A1541" s="1276">
        <v>6183</v>
      </c>
      <c r="B1541" s="2" t="s">
        <v>7244</v>
      </c>
      <c r="C1541" s="2" t="s">
        <v>477</v>
      </c>
      <c r="D1541" s="1276" t="s">
        <v>6863</v>
      </c>
      <c r="E1541" s="489" t="s">
        <v>7084</v>
      </c>
      <c r="AS1541" s="489" t="s">
        <v>4168</v>
      </c>
      <c r="AT1541" s="489">
        <v>5</v>
      </c>
      <c r="AU1541" s="574"/>
      <c r="AV1541" s="574"/>
      <c r="AW1541" s="489"/>
    </row>
    <row r="1542" spans="1:49">
      <c r="A1542" s="1276">
        <v>6184</v>
      </c>
      <c r="B1542" s="2" t="s">
        <v>7245</v>
      </c>
      <c r="C1542" s="2" t="s">
        <v>6862</v>
      </c>
      <c r="D1542" s="1276" t="s">
        <v>6893</v>
      </c>
      <c r="E1542" s="489" t="s">
        <v>1665</v>
      </c>
      <c r="AS1542" s="489" t="s">
        <v>3342</v>
      </c>
      <c r="AT1542" s="489">
        <v>5</v>
      </c>
      <c r="AU1542" s="574"/>
      <c r="AV1542" s="574"/>
      <c r="AW1542" s="489"/>
    </row>
    <row r="1543" spans="1:49">
      <c r="A1543" s="1276">
        <v>6185</v>
      </c>
      <c r="B1543" s="2" t="s">
        <v>7246</v>
      </c>
      <c r="C1543" s="2" t="s">
        <v>6862</v>
      </c>
      <c r="D1543" s="1276" t="s">
        <v>6863</v>
      </c>
      <c r="E1543" s="489" t="s">
        <v>7232</v>
      </c>
      <c r="AS1543" s="489" t="s">
        <v>3345</v>
      </c>
      <c r="AT1543" s="489">
        <v>5</v>
      </c>
      <c r="AU1543" s="574"/>
      <c r="AV1543" s="574"/>
      <c r="AW1543" s="489"/>
    </row>
    <row r="1544" spans="1:49">
      <c r="A1544" s="1276">
        <v>6186</v>
      </c>
      <c r="B1544" s="2" t="s">
        <v>7247</v>
      </c>
      <c r="C1544" s="2" t="s">
        <v>477</v>
      </c>
      <c r="D1544" s="1276" t="s">
        <v>6863</v>
      </c>
      <c r="E1544" s="489" t="s">
        <v>1631</v>
      </c>
      <c r="AS1544" s="489" t="s">
        <v>4606</v>
      </c>
      <c r="AT1544" s="489">
        <v>5</v>
      </c>
      <c r="AU1544" s="574"/>
      <c r="AV1544" s="574"/>
      <c r="AW1544" s="489"/>
    </row>
    <row r="1545" spans="1:49">
      <c r="A1545" s="1276">
        <v>6187</v>
      </c>
      <c r="B1545" s="2" t="s">
        <v>7248</v>
      </c>
      <c r="C1545" s="2" t="s">
        <v>476</v>
      </c>
      <c r="D1545" s="1276" t="s">
        <v>6893</v>
      </c>
      <c r="E1545" s="489" t="s">
        <v>1666</v>
      </c>
      <c r="AS1545" s="489" t="s">
        <v>4169</v>
      </c>
      <c r="AT1545" s="489">
        <v>5</v>
      </c>
      <c r="AU1545" s="574"/>
      <c r="AV1545" s="574"/>
      <c r="AW1545" s="489"/>
    </row>
    <row r="1546" spans="1:49">
      <c r="A1546" s="1276">
        <v>6188</v>
      </c>
      <c r="B1546" s="2" t="s">
        <v>7249</v>
      </c>
      <c r="C1546" s="2" t="s">
        <v>6862</v>
      </c>
      <c r="D1546" s="1276" t="s">
        <v>6869</v>
      </c>
      <c r="E1546" s="489" t="s">
        <v>1692</v>
      </c>
      <c r="AS1546" s="489" t="s">
        <v>3349</v>
      </c>
      <c r="AT1546" s="489">
        <v>5</v>
      </c>
      <c r="AU1546" s="574"/>
      <c r="AV1546" s="574"/>
      <c r="AW1546" s="489"/>
    </row>
    <row r="1547" spans="1:49">
      <c r="A1547" s="1276">
        <v>6189</v>
      </c>
      <c r="B1547" s="2" t="s">
        <v>7250</v>
      </c>
      <c r="C1547" s="2" t="s">
        <v>477</v>
      </c>
      <c r="D1547" s="1276" t="s">
        <v>6863</v>
      </c>
      <c r="E1547" s="489" t="s">
        <v>1631</v>
      </c>
      <c r="AS1547" s="489" t="s">
        <v>3350</v>
      </c>
      <c r="AT1547" s="489">
        <v>5</v>
      </c>
      <c r="AU1547" s="574"/>
      <c r="AV1547" s="574"/>
      <c r="AW1547" s="489"/>
    </row>
    <row r="1548" spans="1:49">
      <c r="A1548" s="1276">
        <v>6190</v>
      </c>
      <c r="B1548" s="2" t="s">
        <v>1603</v>
      </c>
      <c r="C1548" s="2" t="s">
        <v>477</v>
      </c>
      <c r="D1548" s="1276" t="s">
        <v>6893</v>
      </c>
      <c r="E1548" s="489" t="s">
        <v>1666</v>
      </c>
      <c r="AS1548" s="489" t="s">
        <v>4609</v>
      </c>
      <c r="AT1548" s="489">
        <v>5</v>
      </c>
      <c r="AU1548" s="574"/>
      <c r="AV1548" s="574"/>
      <c r="AW1548" s="489"/>
    </row>
    <row r="1549" spans="1:49">
      <c r="A1549" s="1276">
        <v>6191</v>
      </c>
      <c r="B1549" s="2" t="s">
        <v>1604</v>
      </c>
      <c r="C1549" s="2" t="s">
        <v>477</v>
      </c>
      <c r="D1549" s="1276" t="s">
        <v>6893</v>
      </c>
      <c r="E1549" s="489" t="s">
        <v>1665</v>
      </c>
      <c r="AS1549" s="489" t="s">
        <v>4610</v>
      </c>
      <c r="AT1549" s="489">
        <v>5</v>
      </c>
      <c r="AU1549" s="574"/>
      <c r="AV1549" s="574"/>
      <c r="AW1549" s="489"/>
    </row>
    <row r="1550" spans="1:49">
      <c r="A1550" s="1276">
        <v>6192</v>
      </c>
      <c r="B1550" s="2" t="s">
        <v>1605</v>
      </c>
      <c r="C1550" s="2" t="s">
        <v>6862</v>
      </c>
      <c r="D1550" s="1276" t="s">
        <v>6893</v>
      </c>
      <c r="E1550" s="489" t="s">
        <v>1665</v>
      </c>
      <c r="AS1550" s="489" t="s">
        <v>3352</v>
      </c>
      <c r="AT1550" s="489">
        <v>5</v>
      </c>
      <c r="AU1550" s="574"/>
      <c r="AV1550" s="574"/>
      <c r="AW1550" s="489"/>
    </row>
    <row r="1551" spans="1:49">
      <c r="A1551" s="1276">
        <v>6193</v>
      </c>
      <c r="B1551" s="2" t="s">
        <v>7251</v>
      </c>
      <c r="C1551" s="2" t="s">
        <v>477</v>
      </c>
      <c r="D1551" s="1276" t="s">
        <v>6863</v>
      </c>
      <c r="E1551" s="489" t="s">
        <v>1631</v>
      </c>
      <c r="AS1551" s="489" t="s">
        <v>4611</v>
      </c>
      <c r="AT1551" s="489">
        <v>5</v>
      </c>
      <c r="AU1551" s="574"/>
      <c r="AV1551" s="574"/>
      <c r="AW1551" s="489"/>
    </row>
    <row r="1552" spans="1:49">
      <c r="A1552" s="1276">
        <v>6194</v>
      </c>
      <c r="B1552" s="2" t="s">
        <v>7252</v>
      </c>
      <c r="C1552" s="2" t="s">
        <v>6862</v>
      </c>
      <c r="D1552" s="1276" t="s">
        <v>6893</v>
      </c>
      <c r="E1552" s="489" t="s">
        <v>1665</v>
      </c>
      <c r="AS1552" s="489" t="s">
        <v>3353</v>
      </c>
      <c r="AT1552" s="489">
        <v>5</v>
      </c>
      <c r="AU1552" s="574"/>
      <c r="AV1552" s="574"/>
      <c r="AW1552" s="489"/>
    </row>
    <row r="1553" spans="1:49">
      <c r="A1553" s="1276">
        <v>6195</v>
      </c>
      <c r="B1553" s="2" t="s">
        <v>7253</v>
      </c>
      <c r="C1553" s="2" t="s">
        <v>6862</v>
      </c>
      <c r="D1553" s="1276" t="s">
        <v>6863</v>
      </c>
      <c r="E1553" s="489" t="s">
        <v>1631</v>
      </c>
      <c r="AS1553" s="489" t="s">
        <v>3354</v>
      </c>
      <c r="AT1553" s="489">
        <v>5</v>
      </c>
      <c r="AU1553" s="574"/>
      <c r="AV1553" s="574"/>
      <c r="AW1553" s="489"/>
    </row>
    <row r="1554" spans="1:49">
      <c r="A1554" s="1276">
        <v>6196</v>
      </c>
      <c r="B1554" s="2" t="s">
        <v>7254</v>
      </c>
      <c r="C1554" s="2" t="s">
        <v>6862</v>
      </c>
      <c r="D1554" s="1276" t="s">
        <v>6863</v>
      </c>
      <c r="E1554" s="489" t="s">
        <v>7238</v>
      </c>
      <c r="AS1554" s="489" t="s">
        <v>3355</v>
      </c>
      <c r="AT1554" s="489">
        <v>5</v>
      </c>
      <c r="AU1554" s="574"/>
      <c r="AV1554" s="574"/>
      <c r="AW1554" s="489"/>
    </row>
    <row r="1555" spans="1:49">
      <c r="A1555" s="1276">
        <v>6197</v>
      </c>
      <c r="B1555" s="2" t="s">
        <v>7255</v>
      </c>
      <c r="C1555" s="2" t="s">
        <v>6862</v>
      </c>
      <c r="D1555" s="1276" t="s">
        <v>6863</v>
      </c>
      <c r="E1555" s="489" t="s">
        <v>1631</v>
      </c>
      <c r="AS1555" s="489" t="s">
        <v>4613</v>
      </c>
      <c r="AT1555" s="489">
        <v>5</v>
      </c>
      <c r="AU1555" s="574"/>
      <c r="AV1555" s="574"/>
      <c r="AW1555" s="489"/>
    </row>
    <row r="1556" spans="1:49">
      <c r="A1556" s="1276">
        <v>6198</v>
      </c>
      <c r="B1556" s="2" t="s">
        <v>7256</v>
      </c>
      <c r="C1556" s="2" t="s">
        <v>477</v>
      </c>
      <c r="D1556" s="1276" t="s">
        <v>6863</v>
      </c>
      <c r="E1556" s="489" t="s">
        <v>1631</v>
      </c>
      <c r="AS1556" s="489" t="s">
        <v>3356</v>
      </c>
      <c r="AT1556" s="489">
        <v>5</v>
      </c>
      <c r="AU1556" s="574"/>
      <c r="AV1556" s="574"/>
      <c r="AW1556" s="489"/>
    </row>
    <row r="1557" spans="1:49">
      <c r="A1557" s="1276">
        <v>6199</v>
      </c>
      <c r="B1557" s="2" t="s">
        <v>7257</v>
      </c>
      <c r="C1557" s="2" t="s">
        <v>477</v>
      </c>
      <c r="D1557" s="1276" t="s">
        <v>6893</v>
      </c>
      <c r="E1557" s="489" t="s">
        <v>1665</v>
      </c>
      <c r="AS1557" s="489" t="s">
        <v>3357</v>
      </c>
      <c r="AT1557" s="489">
        <v>5</v>
      </c>
      <c r="AU1557" s="574"/>
      <c r="AV1557" s="574"/>
      <c r="AW1557" s="489"/>
    </row>
    <row r="1558" spans="1:49">
      <c r="A1558" s="1276">
        <v>6200</v>
      </c>
      <c r="B1558" s="2" t="s">
        <v>7258</v>
      </c>
      <c r="C1558" s="2" t="s">
        <v>6862</v>
      </c>
      <c r="D1558" s="1276" t="s">
        <v>6893</v>
      </c>
      <c r="E1558" s="489" t="s">
        <v>1665</v>
      </c>
      <c r="AS1558" s="489" t="s">
        <v>4170</v>
      </c>
      <c r="AT1558" s="489">
        <v>5</v>
      </c>
      <c r="AU1558" s="574"/>
      <c r="AV1558" s="574"/>
      <c r="AW1558" s="489"/>
    </row>
    <row r="1559" spans="1:49">
      <c r="A1559" s="1276">
        <v>6201</v>
      </c>
      <c r="B1559" s="2" t="s">
        <v>7259</v>
      </c>
      <c r="C1559" s="2" t="s">
        <v>6862</v>
      </c>
      <c r="D1559" s="1276" t="s">
        <v>6863</v>
      </c>
      <c r="E1559" s="489" t="s">
        <v>1631</v>
      </c>
      <c r="AS1559" s="489" t="s">
        <v>3358</v>
      </c>
      <c r="AT1559" s="489">
        <v>5</v>
      </c>
      <c r="AU1559" s="574"/>
      <c r="AV1559" s="574"/>
      <c r="AW1559" s="489"/>
    </row>
    <row r="1560" spans="1:49">
      <c r="A1560" s="1276">
        <v>6202</v>
      </c>
      <c r="B1560" s="2" t="s">
        <v>2564</v>
      </c>
      <c r="C1560" s="2" t="s">
        <v>6862</v>
      </c>
      <c r="D1560" s="1276" t="s">
        <v>6863</v>
      </c>
      <c r="E1560" s="489" t="s">
        <v>1631</v>
      </c>
      <c r="AS1560" s="489" t="s">
        <v>4614</v>
      </c>
      <c r="AT1560" s="489">
        <v>5</v>
      </c>
      <c r="AU1560" s="574"/>
      <c r="AV1560" s="574"/>
      <c r="AW1560" s="489"/>
    </row>
    <row r="1561" spans="1:49">
      <c r="A1561" s="1276">
        <v>6203</v>
      </c>
      <c r="B1561" s="2" t="s">
        <v>2565</v>
      </c>
      <c r="C1561" s="2" t="s">
        <v>6862</v>
      </c>
      <c r="D1561" s="1276" t="s">
        <v>6863</v>
      </c>
      <c r="E1561" s="489" t="s">
        <v>1631</v>
      </c>
      <c r="AS1561" s="489" t="s">
        <v>4616</v>
      </c>
      <c r="AT1561" s="489">
        <v>5</v>
      </c>
      <c r="AU1561" s="574"/>
      <c r="AV1561" s="574"/>
      <c r="AW1561" s="489"/>
    </row>
    <row r="1562" spans="1:49">
      <c r="A1562" s="1276">
        <v>6204</v>
      </c>
      <c r="B1562" s="2" t="s">
        <v>4358</v>
      </c>
      <c r="C1562" s="2" t="s">
        <v>6862</v>
      </c>
      <c r="D1562" s="1276" t="s">
        <v>6863</v>
      </c>
      <c r="E1562" s="489" t="s">
        <v>1631</v>
      </c>
      <c r="AS1562" s="489" t="s">
        <v>4617</v>
      </c>
      <c r="AT1562" s="489">
        <v>5</v>
      </c>
      <c r="AU1562" s="574"/>
      <c r="AV1562" s="574"/>
      <c r="AW1562" s="489"/>
    </row>
    <row r="1563" spans="1:49">
      <c r="A1563" s="1276">
        <v>6205</v>
      </c>
      <c r="B1563" s="2" t="s">
        <v>4359</v>
      </c>
      <c r="C1563" s="2" t="s">
        <v>6862</v>
      </c>
      <c r="D1563" s="1276" t="s">
        <v>6863</v>
      </c>
      <c r="E1563" s="489" t="s">
        <v>1631</v>
      </c>
      <c r="AS1563" s="489" t="s">
        <v>4618</v>
      </c>
      <c r="AT1563" s="489">
        <v>5</v>
      </c>
      <c r="AU1563" s="574"/>
      <c r="AV1563" s="574"/>
      <c r="AW1563" s="489"/>
    </row>
    <row r="1564" spans="1:49">
      <c r="A1564" s="1276">
        <v>6206</v>
      </c>
      <c r="B1564" s="2" t="s">
        <v>4360</v>
      </c>
      <c r="C1564" s="2" t="s">
        <v>6862</v>
      </c>
      <c r="D1564" s="1276" t="s">
        <v>6863</v>
      </c>
      <c r="E1564" s="489" t="s">
        <v>1631</v>
      </c>
      <c r="AS1564" s="489" t="s">
        <v>3363</v>
      </c>
      <c r="AT1564" s="489">
        <v>5</v>
      </c>
      <c r="AU1564" s="574"/>
      <c r="AV1564" s="574"/>
      <c r="AW1564" s="489"/>
    </row>
    <row r="1565" spans="1:49">
      <c r="A1565" s="1276">
        <v>6207</v>
      </c>
      <c r="B1565" s="2" t="s">
        <v>6788</v>
      </c>
      <c r="C1565" s="2" t="s">
        <v>6862</v>
      </c>
      <c r="D1565" s="1276" t="s">
        <v>6863</v>
      </c>
      <c r="E1565" s="489" t="s">
        <v>1631</v>
      </c>
      <c r="AS1565" s="489" t="s">
        <v>3364</v>
      </c>
      <c r="AT1565" s="489">
        <v>5</v>
      </c>
      <c r="AU1565" s="574"/>
      <c r="AV1565" s="574"/>
      <c r="AW1565" s="489"/>
    </row>
    <row r="1566" spans="1:49">
      <c r="A1566" s="1276">
        <v>6208</v>
      </c>
      <c r="B1566" s="2" t="s">
        <v>6688</v>
      </c>
      <c r="C1566" s="2" t="s">
        <v>6862</v>
      </c>
      <c r="D1566" s="1276" t="s">
        <v>6863</v>
      </c>
      <c r="E1566" s="489" t="s">
        <v>1631</v>
      </c>
      <c r="AS1566" s="489" t="s">
        <v>3365</v>
      </c>
      <c r="AT1566" s="489">
        <v>5</v>
      </c>
      <c r="AU1566" s="574"/>
      <c r="AV1566" s="574"/>
      <c r="AW1566" s="489"/>
    </row>
    <row r="1567" spans="1:49">
      <c r="A1567" s="1276">
        <v>6209</v>
      </c>
      <c r="B1567" s="2" t="s">
        <v>7261</v>
      </c>
      <c r="C1567" s="2" t="s">
        <v>6862</v>
      </c>
      <c r="D1567" s="1276" t="s">
        <v>6863</v>
      </c>
      <c r="E1567" s="489" t="s">
        <v>1631</v>
      </c>
      <c r="AS1567" s="489" t="s">
        <v>3366</v>
      </c>
      <c r="AT1567" s="489">
        <v>5</v>
      </c>
      <c r="AU1567" s="574"/>
      <c r="AV1567" s="574"/>
      <c r="AW1567" s="489"/>
    </row>
    <row r="1568" spans="1:49">
      <c r="A1568" s="1276">
        <v>6210</v>
      </c>
      <c r="B1568" s="2" t="s">
        <v>7262</v>
      </c>
      <c r="C1568" s="2" t="s">
        <v>477</v>
      </c>
      <c r="D1568" s="1276" t="s">
        <v>6863</v>
      </c>
      <c r="E1568" s="489" t="s">
        <v>1631</v>
      </c>
      <c r="AS1568" s="489" t="s">
        <v>4619</v>
      </c>
      <c r="AT1568" s="489">
        <v>5</v>
      </c>
      <c r="AU1568" s="574"/>
      <c r="AV1568" s="574"/>
      <c r="AW1568" s="489"/>
    </row>
    <row r="1569" spans="1:49">
      <c r="A1569" s="1276">
        <v>6211</v>
      </c>
      <c r="B1569" s="2" t="s">
        <v>7263</v>
      </c>
      <c r="C1569" s="2" t="s">
        <v>477</v>
      </c>
      <c r="D1569" s="1276" t="s">
        <v>6893</v>
      </c>
      <c r="E1569" s="489" t="s">
        <v>1667</v>
      </c>
      <c r="AS1569" s="489" t="s">
        <v>3367</v>
      </c>
      <c r="AT1569" s="489">
        <v>5</v>
      </c>
      <c r="AU1569" s="574"/>
      <c r="AV1569" s="574"/>
      <c r="AW1569" s="489"/>
    </row>
    <row r="1570" spans="1:49">
      <c r="A1570" s="1276">
        <v>6212</v>
      </c>
      <c r="B1570" s="2" t="s">
        <v>7264</v>
      </c>
      <c r="C1570" s="2" t="s">
        <v>477</v>
      </c>
      <c r="D1570" s="1276" t="s">
        <v>6893</v>
      </c>
      <c r="E1570" s="489" t="s">
        <v>1667</v>
      </c>
      <c r="AS1570" s="489" t="s">
        <v>3368</v>
      </c>
      <c r="AT1570" s="489">
        <v>5</v>
      </c>
      <c r="AU1570" s="574"/>
      <c r="AV1570" s="574"/>
      <c r="AW1570" s="489"/>
    </row>
    <row r="1571" spans="1:49">
      <c r="A1571" s="1276">
        <v>6213</v>
      </c>
      <c r="B1571" s="2" t="s">
        <v>7265</v>
      </c>
      <c r="C1571" s="2" t="s">
        <v>6862</v>
      </c>
      <c r="D1571" s="1276" t="s">
        <v>6893</v>
      </c>
      <c r="E1571" s="489" t="s">
        <v>1667</v>
      </c>
      <c r="AS1571" s="489" t="s">
        <v>3369</v>
      </c>
      <c r="AT1571" s="489">
        <v>5</v>
      </c>
      <c r="AU1571" s="574"/>
      <c r="AV1571" s="574"/>
      <c r="AW1571" s="489"/>
    </row>
    <row r="1572" spans="1:49">
      <c r="A1572" s="1276">
        <v>6214</v>
      </c>
      <c r="B1572" s="2" t="s">
        <v>7266</v>
      </c>
      <c r="C1572" s="2" t="s">
        <v>6862</v>
      </c>
      <c r="D1572" s="1276" t="s">
        <v>6863</v>
      </c>
      <c r="E1572" s="489" t="s">
        <v>1631</v>
      </c>
      <c r="AS1572" s="489" t="s">
        <v>3370</v>
      </c>
      <c r="AT1572" s="489">
        <v>5</v>
      </c>
      <c r="AU1572" s="574"/>
      <c r="AV1572" s="574"/>
      <c r="AW1572" s="489"/>
    </row>
    <row r="1573" spans="1:49">
      <c r="A1573" s="1276">
        <v>6215</v>
      </c>
      <c r="B1573" s="2" t="s">
        <v>7267</v>
      </c>
      <c r="C1573" s="2" t="s">
        <v>6862</v>
      </c>
      <c r="D1573" s="1276" t="s">
        <v>6863</v>
      </c>
      <c r="E1573" s="489" t="s">
        <v>1631</v>
      </c>
      <c r="AS1573" s="489" t="s">
        <v>4620</v>
      </c>
      <c r="AT1573" s="489">
        <v>5</v>
      </c>
      <c r="AU1573" s="574"/>
      <c r="AV1573" s="574"/>
      <c r="AW1573" s="489"/>
    </row>
    <row r="1574" spans="1:49">
      <c r="A1574" s="1276">
        <v>6219</v>
      </c>
      <c r="B1574" s="2" t="s">
        <v>6767</v>
      </c>
      <c r="C1574" s="2" t="s">
        <v>6862</v>
      </c>
      <c r="D1574" s="1276" t="s">
        <v>6863</v>
      </c>
      <c r="E1574" s="489" t="s">
        <v>1631</v>
      </c>
      <c r="AS1574" s="489" t="s">
        <v>3371</v>
      </c>
      <c r="AT1574" s="489">
        <v>5</v>
      </c>
      <c r="AU1574" s="574"/>
      <c r="AV1574" s="574"/>
      <c r="AW1574" s="489"/>
    </row>
    <row r="1575" spans="1:49">
      <c r="A1575" s="1276">
        <v>6220</v>
      </c>
      <c r="B1575" s="2" t="s">
        <v>6222</v>
      </c>
      <c r="C1575" s="2" t="s">
        <v>6862</v>
      </c>
      <c r="D1575" s="1276" t="s">
        <v>6863</v>
      </c>
      <c r="E1575" s="489" t="s">
        <v>1631</v>
      </c>
      <c r="AS1575" s="489" t="s">
        <v>3373</v>
      </c>
      <c r="AT1575" s="489">
        <v>5</v>
      </c>
      <c r="AU1575" s="574"/>
      <c r="AV1575" s="574"/>
      <c r="AW1575" s="489"/>
    </row>
    <row r="1576" spans="1:49">
      <c r="A1576" s="1276">
        <v>6221</v>
      </c>
      <c r="B1576" s="2" t="s">
        <v>7268</v>
      </c>
      <c r="C1576" s="2" t="s">
        <v>6862</v>
      </c>
      <c r="D1576" s="1276" t="s">
        <v>6863</v>
      </c>
      <c r="E1576" s="489" t="s">
        <v>1631</v>
      </c>
      <c r="AS1576" s="489" t="s">
        <v>3374</v>
      </c>
      <c r="AT1576" s="489">
        <v>5</v>
      </c>
      <c r="AU1576" s="574"/>
      <c r="AV1576" s="574"/>
      <c r="AW1576" s="489"/>
    </row>
    <row r="1577" spans="1:49">
      <c r="A1577" s="1276">
        <v>6222</v>
      </c>
      <c r="B1577" s="2" t="s">
        <v>6223</v>
      </c>
      <c r="C1577" s="2" t="s">
        <v>6862</v>
      </c>
      <c r="D1577" s="1276" t="s">
        <v>6863</v>
      </c>
      <c r="E1577" s="489" t="s">
        <v>1631</v>
      </c>
      <c r="AS1577" s="489" t="s">
        <v>3375</v>
      </c>
      <c r="AT1577" s="489">
        <v>5</v>
      </c>
      <c r="AU1577" s="574"/>
      <c r="AV1577" s="574"/>
      <c r="AW1577" s="489"/>
    </row>
    <row r="1578" spans="1:49">
      <c r="A1578" s="1276">
        <v>6223</v>
      </c>
      <c r="B1578" s="2" t="s">
        <v>264</v>
      </c>
      <c r="C1578" s="2" t="s">
        <v>6862</v>
      </c>
      <c r="D1578" s="1276" t="s">
        <v>6863</v>
      </c>
      <c r="E1578" s="489" t="s">
        <v>1631</v>
      </c>
      <c r="AS1578" s="489" t="s">
        <v>4621</v>
      </c>
      <c r="AT1578" s="489">
        <v>5</v>
      </c>
      <c r="AU1578" s="574"/>
      <c r="AV1578" s="574"/>
      <c r="AW1578" s="489"/>
    </row>
    <row r="1579" spans="1:49">
      <c r="A1579" s="1276">
        <v>6224</v>
      </c>
      <c r="B1579" s="2" t="s">
        <v>265</v>
      </c>
      <c r="C1579" s="2" t="s">
        <v>5168</v>
      </c>
      <c r="D1579" s="1276" t="s">
        <v>6863</v>
      </c>
      <c r="E1579" s="489" t="s">
        <v>1631</v>
      </c>
      <c r="AS1579" s="489" t="s">
        <v>3376</v>
      </c>
      <c r="AT1579" s="489">
        <v>5</v>
      </c>
      <c r="AU1579" s="574"/>
      <c r="AV1579" s="574"/>
      <c r="AW1579" s="489"/>
    </row>
    <row r="1580" spans="1:49">
      <c r="A1580" s="1276">
        <v>6229</v>
      </c>
      <c r="B1580" s="2" t="s">
        <v>6798</v>
      </c>
      <c r="C1580" s="2" t="s">
        <v>477</v>
      </c>
      <c r="D1580" s="1276" t="s">
        <v>5324</v>
      </c>
      <c r="E1580" s="489" t="s">
        <v>7260</v>
      </c>
      <c r="AS1580" s="489" t="s">
        <v>4172</v>
      </c>
      <c r="AT1580" s="489">
        <v>5</v>
      </c>
      <c r="AU1580" s="574"/>
      <c r="AV1580" s="574"/>
      <c r="AW1580" s="489"/>
    </row>
    <row r="1581" spans="1:49">
      <c r="A1581" s="1276">
        <v>6230</v>
      </c>
      <c r="B1581" s="2" t="s">
        <v>266</v>
      </c>
      <c r="C1581" s="2" t="s">
        <v>477</v>
      </c>
      <c r="D1581" s="1276" t="s">
        <v>6893</v>
      </c>
      <c r="E1581" s="489" t="s">
        <v>1664</v>
      </c>
      <c r="AS1581" s="489" t="s">
        <v>4173</v>
      </c>
      <c r="AT1581" s="489">
        <v>5</v>
      </c>
      <c r="AU1581" s="574"/>
      <c r="AV1581" s="574"/>
      <c r="AW1581" s="489"/>
    </row>
    <row r="1582" spans="1:49">
      <c r="A1582" s="1276">
        <v>6231</v>
      </c>
      <c r="B1582" s="2" t="s">
        <v>7269</v>
      </c>
      <c r="C1582" s="2" t="s">
        <v>66</v>
      </c>
      <c r="D1582" s="1276" t="s">
        <v>6893</v>
      </c>
      <c r="E1582" s="489" t="s">
        <v>1664</v>
      </c>
      <c r="AS1582" s="489" t="s">
        <v>4174</v>
      </c>
      <c r="AT1582" s="489">
        <v>5</v>
      </c>
      <c r="AU1582" s="574"/>
      <c r="AV1582" s="574"/>
      <c r="AW1582" s="489"/>
    </row>
    <row r="1583" spans="1:49">
      <c r="A1583" s="1276">
        <v>6250</v>
      </c>
      <c r="B1583" s="2" t="s">
        <v>267</v>
      </c>
      <c r="C1583" s="2" t="s">
        <v>66</v>
      </c>
      <c r="D1583" s="1276" t="s">
        <v>6879</v>
      </c>
      <c r="E1583" s="489" t="s">
        <v>1629</v>
      </c>
      <c r="AS1583" s="489" t="s">
        <v>4622</v>
      </c>
      <c r="AT1583" s="489">
        <v>5</v>
      </c>
      <c r="AU1583" s="574"/>
      <c r="AV1583" s="574"/>
      <c r="AW1583" s="489"/>
    </row>
    <row r="1584" spans="1:49">
      <c r="A1584" s="1276">
        <v>6251</v>
      </c>
      <c r="B1584" s="2" t="s">
        <v>7270</v>
      </c>
      <c r="C1584" s="2" t="s">
        <v>66</v>
      </c>
      <c r="D1584" s="1276" t="s">
        <v>6879</v>
      </c>
      <c r="E1584" s="489" t="s">
        <v>1657</v>
      </c>
      <c r="AS1584" s="489" t="s">
        <v>4623</v>
      </c>
      <c r="AT1584" s="489">
        <v>5</v>
      </c>
      <c r="AU1584" s="574"/>
      <c r="AV1584" s="574"/>
      <c r="AW1584" s="489"/>
    </row>
    <row r="1585" spans="1:49">
      <c r="A1585" s="1276">
        <v>6252</v>
      </c>
      <c r="B1585" s="2" t="s">
        <v>268</v>
      </c>
      <c r="C1585" s="2" t="s">
        <v>66</v>
      </c>
      <c r="D1585" s="1276" t="s">
        <v>6879</v>
      </c>
      <c r="E1585" s="489" t="s">
        <v>1630</v>
      </c>
      <c r="AS1585" s="489" t="s">
        <v>3378</v>
      </c>
      <c r="AT1585" s="489">
        <v>5</v>
      </c>
      <c r="AU1585" s="574"/>
      <c r="AV1585" s="574"/>
      <c r="AW1585" s="489"/>
    </row>
    <row r="1586" spans="1:49">
      <c r="A1586" s="1276">
        <v>6253</v>
      </c>
      <c r="B1586" s="2" t="s">
        <v>7271</v>
      </c>
      <c r="C1586" s="2" t="s">
        <v>476</v>
      </c>
      <c r="D1586" s="1276" t="s">
        <v>6879</v>
      </c>
      <c r="E1586" s="489" t="s">
        <v>1649</v>
      </c>
      <c r="AS1586" s="489" t="s">
        <v>4624</v>
      </c>
      <c r="AT1586" s="489">
        <v>5</v>
      </c>
      <c r="AU1586" s="574"/>
      <c r="AV1586" s="574"/>
      <c r="AW1586" s="489"/>
    </row>
    <row r="1587" spans="1:49">
      <c r="A1587" s="1276">
        <v>6254</v>
      </c>
      <c r="B1587" s="2" t="s">
        <v>269</v>
      </c>
      <c r="C1587" s="2" t="s">
        <v>6862</v>
      </c>
      <c r="D1587" s="1276" t="s">
        <v>6869</v>
      </c>
      <c r="E1587" s="489" t="s">
        <v>1683</v>
      </c>
      <c r="AS1587" s="489" t="s">
        <v>3383</v>
      </c>
      <c r="AT1587" s="489">
        <v>5</v>
      </c>
      <c r="AU1587" s="574"/>
      <c r="AV1587" s="574"/>
      <c r="AW1587" s="489"/>
    </row>
    <row r="1588" spans="1:49">
      <c r="A1588" s="1276">
        <v>6255</v>
      </c>
      <c r="B1588" s="2" t="s">
        <v>270</v>
      </c>
      <c r="C1588" s="2" t="s">
        <v>6862</v>
      </c>
      <c r="D1588" s="1276" t="s">
        <v>6863</v>
      </c>
      <c r="E1588" s="489" t="s">
        <v>1631</v>
      </c>
      <c r="AS1588" s="489" t="s">
        <v>3384</v>
      </c>
      <c r="AT1588" s="489">
        <v>5</v>
      </c>
      <c r="AU1588" s="574"/>
      <c r="AV1588" s="574"/>
      <c r="AW1588" s="489"/>
    </row>
    <row r="1589" spans="1:49">
      <c r="A1589" s="1276">
        <v>6259</v>
      </c>
      <c r="B1589" s="2" t="s">
        <v>6804</v>
      </c>
      <c r="C1589" s="2" t="s">
        <v>6862</v>
      </c>
      <c r="D1589" s="1276" t="s">
        <v>6863</v>
      </c>
      <c r="E1589" s="489" t="s">
        <v>1631</v>
      </c>
      <c r="AS1589" s="489" t="s">
        <v>6045</v>
      </c>
      <c r="AT1589" s="489">
        <v>5</v>
      </c>
      <c r="AU1589" s="574"/>
      <c r="AV1589" s="574"/>
      <c r="AW1589" s="489"/>
    </row>
    <row r="1590" spans="1:49">
      <c r="A1590" s="1276">
        <v>6260</v>
      </c>
      <c r="B1590" s="2" t="s">
        <v>271</v>
      </c>
      <c r="C1590" s="2" t="s">
        <v>6862</v>
      </c>
      <c r="D1590" s="1276" t="s">
        <v>6863</v>
      </c>
      <c r="E1590" s="489" t="s">
        <v>1631</v>
      </c>
      <c r="AS1590" s="489" t="s">
        <v>3386</v>
      </c>
      <c r="AT1590" s="489">
        <v>5</v>
      </c>
      <c r="AU1590" s="574"/>
      <c r="AV1590" s="574"/>
      <c r="AW1590" s="489"/>
    </row>
    <row r="1591" spans="1:49">
      <c r="A1591" s="1276">
        <v>6261</v>
      </c>
      <c r="B1591" s="2" t="s">
        <v>7272</v>
      </c>
      <c r="C1591" s="2" t="s">
        <v>6862</v>
      </c>
      <c r="D1591" s="1276" t="s">
        <v>6863</v>
      </c>
      <c r="E1591" s="489" t="s">
        <v>1631</v>
      </c>
      <c r="AS1591" s="489" t="s">
        <v>3389</v>
      </c>
      <c r="AT1591" s="489">
        <v>5</v>
      </c>
      <c r="AU1591" s="574"/>
      <c r="AV1591" s="574"/>
      <c r="AW1591" s="489"/>
    </row>
    <row r="1592" spans="1:49">
      <c r="A1592" s="1276">
        <v>6270</v>
      </c>
      <c r="B1592" s="2" t="s">
        <v>7273</v>
      </c>
      <c r="C1592" s="2" t="s">
        <v>6862</v>
      </c>
      <c r="D1592" s="1276" t="s">
        <v>6863</v>
      </c>
      <c r="E1592" s="489" t="s">
        <v>1631</v>
      </c>
      <c r="AS1592" s="489" t="s">
        <v>3391</v>
      </c>
      <c r="AT1592" s="489">
        <v>5</v>
      </c>
      <c r="AU1592" s="574"/>
      <c r="AV1592" s="574"/>
      <c r="AW1592" s="489"/>
    </row>
    <row r="1593" spans="1:49">
      <c r="A1593" s="1276">
        <v>6271</v>
      </c>
      <c r="B1593" s="2" t="s">
        <v>6790</v>
      </c>
      <c r="C1593" s="2" t="s">
        <v>6862</v>
      </c>
      <c r="D1593" s="1276" t="s">
        <v>6863</v>
      </c>
      <c r="E1593" s="489" t="s">
        <v>1631</v>
      </c>
      <c r="AS1593" s="489" t="s">
        <v>3392</v>
      </c>
      <c r="AT1593" s="489">
        <v>5</v>
      </c>
      <c r="AU1593" s="574"/>
      <c r="AV1593" s="574"/>
      <c r="AW1593" s="489"/>
    </row>
    <row r="1594" spans="1:49">
      <c r="A1594" s="1276">
        <v>6272</v>
      </c>
      <c r="B1594" s="2" t="s">
        <v>7274</v>
      </c>
      <c r="C1594" s="2" t="s">
        <v>477</v>
      </c>
      <c r="D1594" s="1276" t="s">
        <v>6863</v>
      </c>
      <c r="E1594" s="489" t="s">
        <v>1631</v>
      </c>
      <c r="AS1594" s="489" t="s">
        <v>3393</v>
      </c>
      <c r="AT1594" s="489">
        <v>5</v>
      </c>
      <c r="AU1594" s="574"/>
      <c r="AV1594" s="574"/>
      <c r="AW1594" s="489"/>
    </row>
    <row r="1595" spans="1:49">
      <c r="A1595" s="1276">
        <v>6273</v>
      </c>
      <c r="B1595" s="2" t="s">
        <v>7275</v>
      </c>
      <c r="C1595" s="2" t="s">
        <v>66</v>
      </c>
      <c r="D1595" s="1276" t="s">
        <v>6893</v>
      </c>
      <c r="E1595" s="489" t="s">
        <v>1667</v>
      </c>
      <c r="AS1595" s="489" t="s">
        <v>3394</v>
      </c>
      <c r="AT1595" s="489">
        <v>5</v>
      </c>
      <c r="AU1595" s="574"/>
      <c r="AV1595" s="574"/>
      <c r="AW1595" s="489"/>
    </row>
    <row r="1596" spans="1:49">
      <c r="A1596" s="1276">
        <v>6274</v>
      </c>
      <c r="B1596" s="2" t="s">
        <v>6780</v>
      </c>
      <c r="C1596" s="2" t="s">
        <v>6862</v>
      </c>
      <c r="D1596" s="1276" t="s">
        <v>6879</v>
      </c>
      <c r="E1596" s="489" t="s">
        <v>1668</v>
      </c>
      <c r="AS1596" s="489" t="s">
        <v>4628</v>
      </c>
      <c r="AT1596" s="489">
        <v>5</v>
      </c>
      <c r="AU1596" s="574"/>
      <c r="AV1596" s="574"/>
      <c r="AW1596" s="489"/>
    </row>
    <row r="1597" spans="1:49">
      <c r="A1597" s="1276">
        <v>6278</v>
      </c>
      <c r="B1597" s="2" t="s">
        <v>7276</v>
      </c>
      <c r="C1597" s="2" t="s">
        <v>66</v>
      </c>
      <c r="D1597" s="1276" t="s">
        <v>6863</v>
      </c>
      <c r="E1597" s="489" t="s">
        <v>1631</v>
      </c>
      <c r="AS1597" s="489" t="s">
        <v>4630</v>
      </c>
      <c r="AT1597" s="489">
        <v>5</v>
      </c>
      <c r="AU1597" s="574"/>
      <c r="AV1597" s="574"/>
      <c r="AW1597" s="489"/>
    </row>
    <row r="1598" spans="1:49">
      <c r="A1598" s="1276">
        <v>6279</v>
      </c>
      <c r="B1598" s="2" t="s">
        <v>6782</v>
      </c>
      <c r="C1598" s="2" t="s">
        <v>66</v>
      </c>
      <c r="D1598" s="1276" t="s">
        <v>6879</v>
      </c>
      <c r="E1598" s="489" t="s">
        <v>1668</v>
      </c>
      <c r="AS1598" s="489" t="s">
        <v>3397</v>
      </c>
      <c r="AT1598" s="489">
        <v>5</v>
      </c>
      <c r="AU1598" s="574"/>
      <c r="AV1598" s="574"/>
      <c r="AW1598" s="489"/>
    </row>
    <row r="1599" spans="1:49">
      <c r="A1599" s="1276">
        <v>6280</v>
      </c>
      <c r="B1599" s="2" t="s">
        <v>272</v>
      </c>
      <c r="C1599" s="2" t="s">
        <v>66</v>
      </c>
      <c r="D1599" s="1276" t="s">
        <v>6879</v>
      </c>
      <c r="E1599" s="489" t="s">
        <v>1668</v>
      </c>
      <c r="AS1599" s="489" t="s">
        <v>3399</v>
      </c>
      <c r="AT1599" s="489">
        <v>5</v>
      </c>
      <c r="AU1599" s="574"/>
      <c r="AV1599" s="574"/>
      <c r="AW1599" s="489"/>
    </row>
    <row r="1600" spans="1:49">
      <c r="A1600" s="1276">
        <v>6281</v>
      </c>
      <c r="B1600" s="2" t="s">
        <v>7277</v>
      </c>
      <c r="C1600" s="2" t="s">
        <v>66</v>
      </c>
      <c r="D1600" s="1276" t="s">
        <v>6879</v>
      </c>
      <c r="E1600" s="489" t="s">
        <v>1668</v>
      </c>
      <c r="AS1600" s="489" t="s">
        <v>4632</v>
      </c>
      <c r="AT1600" s="489">
        <v>5</v>
      </c>
      <c r="AU1600" s="574"/>
      <c r="AV1600" s="574"/>
      <c r="AW1600" s="489"/>
    </row>
    <row r="1601" spans="1:49">
      <c r="A1601" s="1276">
        <v>6282</v>
      </c>
      <c r="B1601" s="2" t="s">
        <v>273</v>
      </c>
      <c r="C1601" s="2" t="s">
        <v>66</v>
      </c>
      <c r="D1601" s="1276" t="s">
        <v>6879</v>
      </c>
      <c r="E1601" s="489" t="s">
        <v>1668</v>
      </c>
      <c r="AS1601" s="489" t="s">
        <v>6046</v>
      </c>
      <c r="AT1601" s="489">
        <v>5</v>
      </c>
      <c r="AU1601" s="574"/>
      <c r="AV1601" s="574"/>
      <c r="AW1601" s="489"/>
    </row>
    <row r="1602" spans="1:49">
      <c r="A1602" s="1276">
        <v>6283</v>
      </c>
      <c r="B1602" s="2" t="s">
        <v>7278</v>
      </c>
      <c r="C1602" s="2" t="s">
        <v>6862</v>
      </c>
      <c r="D1602" s="1276" t="s">
        <v>6879</v>
      </c>
      <c r="E1602" s="489" t="s">
        <v>1669</v>
      </c>
      <c r="AS1602" s="489" t="s">
        <v>3400</v>
      </c>
      <c r="AT1602" s="489">
        <v>5</v>
      </c>
      <c r="AU1602" s="574"/>
      <c r="AV1602" s="574"/>
      <c r="AW1602" s="489"/>
    </row>
    <row r="1603" spans="1:49">
      <c r="A1603" s="1276">
        <v>6284</v>
      </c>
      <c r="B1603" s="2" t="s">
        <v>274</v>
      </c>
      <c r="C1603" s="2" t="s">
        <v>66</v>
      </c>
      <c r="D1603" s="1276" t="s">
        <v>6863</v>
      </c>
      <c r="E1603" s="489" t="s">
        <v>1631</v>
      </c>
      <c r="AS1603" s="489" t="s">
        <v>4633</v>
      </c>
      <c r="AT1603" s="489">
        <v>5</v>
      </c>
      <c r="AU1603" s="574"/>
      <c r="AV1603" s="574"/>
      <c r="AW1603" s="489"/>
    </row>
    <row r="1604" spans="1:49">
      <c r="A1604" s="1276">
        <v>6285</v>
      </c>
      <c r="B1604" s="2" t="s">
        <v>275</v>
      </c>
      <c r="C1604" s="2" t="s">
        <v>6862</v>
      </c>
      <c r="D1604" s="1276" t="s">
        <v>6879</v>
      </c>
      <c r="E1604" s="489" t="s">
        <v>1670</v>
      </c>
      <c r="AS1604" s="489" t="s">
        <v>6047</v>
      </c>
      <c r="AT1604" s="489">
        <v>5</v>
      </c>
      <c r="AU1604" s="574"/>
      <c r="AV1604" s="574"/>
      <c r="AW1604" s="489"/>
    </row>
    <row r="1605" spans="1:49">
      <c r="A1605" s="1276">
        <v>6286</v>
      </c>
      <c r="B1605" s="2" t="s">
        <v>7279</v>
      </c>
      <c r="C1605" s="2" t="s">
        <v>66</v>
      </c>
      <c r="D1605" s="1276" t="s">
        <v>6863</v>
      </c>
      <c r="E1605" s="489" t="s">
        <v>1631</v>
      </c>
      <c r="AS1605" s="489" t="s">
        <v>3402</v>
      </c>
      <c r="AT1605" s="489">
        <v>5</v>
      </c>
      <c r="AU1605" s="574"/>
      <c r="AV1605" s="574"/>
      <c r="AW1605" s="489"/>
    </row>
    <row r="1606" spans="1:49">
      <c r="A1606" s="1276">
        <v>6288</v>
      </c>
      <c r="B1606" s="2" t="s">
        <v>7280</v>
      </c>
      <c r="C1606" s="2" t="s">
        <v>6862</v>
      </c>
      <c r="D1606" s="1276" t="s">
        <v>6879</v>
      </c>
      <c r="E1606" s="489" t="s">
        <v>1670</v>
      </c>
      <c r="AS1606" s="489" t="s">
        <v>4634</v>
      </c>
      <c r="AT1606" s="489">
        <v>5</v>
      </c>
      <c r="AU1606" s="574"/>
      <c r="AV1606" s="574"/>
      <c r="AW1606" s="489"/>
    </row>
    <row r="1607" spans="1:49">
      <c r="A1607" s="1276">
        <v>6289</v>
      </c>
      <c r="B1607" s="2" t="s">
        <v>6802</v>
      </c>
      <c r="C1607" s="2" t="s">
        <v>66</v>
      </c>
      <c r="D1607" s="1276" t="s">
        <v>6863</v>
      </c>
      <c r="E1607" s="489" t="s">
        <v>1631</v>
      </c>
      <c r="AS1607" s="489" t="s">
        <v>3403</v>
      </c>
      <c r="AT1607" s="489">
        <v>5</v>
      </c>
      <c r="AU1607" s="574"/>
      <c r="AV1607" s="574"/>
      <c r="AW1607" s="489"/>
    </row>
    <row r="1608" spans="1:49">
      <c r="A1608" s="1276">
        <v>6300</v>
      </c>
      <c r="B1608" s="2" t="s">
        <v>7281</v>
      </c>
      <c r="C1608" s="2" t="s">
        <v>66</v>
      </c>
      <c r="D1608" s="1276" t="s">
        <v>6879</v>
      </c>
      <c r="E1608" s="489" t="s">
        <v>1670</v>
      </c>
      <c r="AS1608" s="489" t="s">
        <v>3404</v>
      </c>
      <c r="AT1608" s="489">
        <v>5</v>
      </c>
      <c r="AU1608" s="574"/>
      <c r="AV1608" s="574"/>
      <c r="AW1608" s="489"/>
    </row>
    <row r="1609" spans="1:49">
      <c r="A1609" s="1276">
        <v>6310</v>
      </c>
      <c r="B1609" s="2" t="s">
        <v>7282</v>
      </c>
      <c r="C1609" s="2" t="s">
        <v>66</v>
      </c>
      <c r="D1609" s="1276" t="s">
        <v>6879</v>
      </c>
      <c r="E1609" s="489" t="s">
        <v>1670</v>
      </c>
      <c r="AS1609" s="489" t="s">
        <v>4635</v>
      </c>
      <c r="AT1609" s="489">
        <v>5</v>
      </c>
      <c r="AU1609" s="574"/>
      <c r="AV1609" s="574"/>
      <c r="AW1609" s="489"/>
    </row>
    <row r="1610" spans="1:49">
      <c r="A1610" s="1276">
        <v>6313</v>
      </c>
      <c r="B1610" s="2" t="s">
        <v>7283</v>
      </c>
      <c r="C1610" s="2" t="s">
        <v>66</v>
      </c>
      <c r="D1610" s="1276" t="s">
        <v>6879</v>
      </c>
      <c r="E1610" s="489" t="s">
        <v>1670</v>
      </c>
      <c r="AS1610" s="489" t="s">
        <v>3405</v>
      </c>
      <c r="AT1610" s="489">
        <v>5</v>
      </c>
      <c r="AU1610" s="574"/>
      <c r="AV1610" s="574"/>
      <c r="AW1610" s="489"/>
    </row>
    <row r="1611" spans="1:49">
      <c r="A1611" s="1276">
        <v>6314</v>
      </c>
      <c r="B1611" s="2" t="s">
        <v>7284</v>
      </c>
      <c r="C1611" s="2" t="s">
        <v>6862</v>
      </c>
      <c r="D1611" s="1276" t="s">
        <v>6879</v>
      </c>
      <c r="E1611" s="489" t="s">
        <v>1671</v>
      </c>
      <c r="AS1611" s="489" t="s">
        <v>3408</v>
      </c>
      <c r="AT1611" s="489">
        <v>5</v>
      </c>
      <c r="AU1611" s="574"/>
      <c r="AV1611" s="574"/>
      <c r="AW1611" s="489"/>
    </row>
    <row r="1612" spans="1:49">
      <c r="A1612" s="1276">
        <v>6315</v>
      </c>
      <c r="B1612" s="2" t="s">
        <v>7285</v>
      </c>
      <c r="C1612" s="2" t="s">
        <v>6862</v>
      </c>
      <c r="D1612" s="1276" t="s">
        <v>6863</v>
      </c>
      <c r="E1612" s="489" t="s">
        <v>1631</v>
      </c>
      <c r="AS1612" s="489" t="s">
        <v>3409</v>
      </c>
      <c r="AT1612" s="489">
        <v>5</v>
      </c>
      <c r="AU1612" s="574"/>
      <c r="AV1612" s="574"/>
      <c r="AW1612" s="489"/>
    </row>
    <row r="1613" spans="1:49">
      <c r="A1613" s="1276">
        <v>6316</v>
      </c>
      <c r="B1613" s="2" t="s">
        <v>7286</v>
      </c>
      <c r="C1613" s="2" t="s">
        <v>66</v>
      </c>
      <c r="D1613" s="1276" t="s">
        <v>6863</v>
      </c>
      <c r="E1613" s="489" t="s">
        <v>1631</v>
      </c>
      <c r="AS1613" s="489" t="s">
        <v>3411</v>
      </c>
      <c r="AT1613" s="489">
        <v>5</v>
      </c>
      <c r="AU1613" s="574"/>
      <c r="AV1613" s="574"/>
      <c r="AW1613" s="489"/>
    </row>
    <row r="1614" spans="1:49">
      <c r="A1614" s="1276">
        <v>6320</v>
      </c>
      <c r="B1614" s="2" t="s">
        <v>7287</v>
      </c>
      <c r="C1614" s="2" t="s">
        <v>6862</v>
      </c>
      <c r="D1614" s="1276" t="s">
        <v>6879</v>
      </c>
      <c r="E1614" s="489" t="s">
        <v>1649</v>
      </c>
      <c r="AS1614" s="489" t="s">
        <v>3412</v>
      </c>
      <c r="AT1614" s="489">
        <v>5</v>
      </c>
      <c r="AU1614" s="574"/>
      <c r="AV1614" s="574"/>
      <c r="AW1614" s="489"/>
    </row>
    <row r="1615" spans="1:49">
      <c r="A1615" s="1276">
        <v>6321</v>
      </c>
      <c r="B1615" s="2" t="s">
        <v>6224</v>
      </c>
      <c r="C1615" s="2" t="s">
        <v>6862</v>
      </c>
      <c r="D1615" s="1276" t="s">
        <v>6863</v>
      </c>
      <c r="E1615" s="489" t="s">
        <v>1631</v>
      </c>
      <c r="AS1615" s="489" t="s">
        <v>3415</v>
      </c>
      <c r="AT1615" s="489">
        <v>5</v>
      </c>
      <c r="AU1615" s="574"/>
      <c r="AV1615" s="574"/>
      <c r="AW1615" s="489"/>
    </row>
    <row r="1616" spans="1:49">
      <c r="A1616" s="1276">
        <v>6322</v>
      </c>
      <c r="B1616" s="2" t="s">
        <v>7288</v>
      </c>
      <c r="C1616" s="2" t="s">
        <v>477</v>
      </c>
      <c r="D1616" s="1276" t="s">
        <v>6863</v>
      </c>
      <c r="E1616" s="489" t="s">
        <v>1631</v>
      </c>
      <c r="AS1616" s="489" t="s">
        <v>3416</v>
      </c>
      <c r="AT1616" s="489">
        <v>5</v>
      </c>
      <c r="AU1616" s="574"/>
      <c r="AV1616" s="574"/>
      <c r="AW1616" s="489"/>
    </row>
    <row r="1617" spans="1:49">
      <c r="A1617" s="1276">
        <v>6323</v>
      </c>
      <c r="B1617" s="2" t="s">
        <v>6225</v>
      </c>
      <c r="C1617" s="2" t="s">
        <v>6862</v>
      </c>
      <c r="D1617" s="1276" t="s">
        <v>6893</v>
      </c>
      <c r="E1617" s="489" t="s">
        <v>1652</v>
      </c>
      <c r="AS1617" s="489" t="s">
        <v>3417</v>
      </c>
      <c r="AT1617" s="489">
        <v>5</v>
      </c>
      <c r="AU1617" s="574"/>
      <c r="AV1617" s="574"/>
      <c r="AW1617" s="489"/>
    </row>
    <row r="1618" spans="1:49">
      <c r="A1618" s="1276">
        <v>6324</v>
      </c>
      <c r="B1618" s="2" t="s">
        <v>7289</v>
      </c>
      <c r="C1618" s="2" t="s">
        <v>477</v>
      </c>
      <c r="D1618" s="1276" t="s">
        <v>6863</v>
      </c>
      <c r="E1618" s="489" t="s">
        <v>1631</v>
      </c>
      <c r="AS1618" s="489" t="s">
        <v>3418</v>
      </c>
      <c r="AT1618" s="489">
        <v>5</v>
      </c>
      <c r="AU1618" s="574"/>
      <c r="AV1618" s="574"/>
      <c r="AW1618" s="489"/>
    </row>
    <row r="1619" spans="1:49">
      <c r="A1619" s="1276">
        <v>6325</v>
      </c>
      <c r="B1619" s="2" t="s">
        <v>278</v>
      </c>
      <c r="C1619" s="2" t="s">
        <v>66</v>
      </c>
      <c r="D1619" s="1276" t="s">
        <v>6893</v>
      </c>
      <c r="E1619" s="489" t="s">
        <v>1665</v>
      </c>
      <c r="AS1619" s="489" t="s">
        <v>3419</v>
      </c>
      <c r="AT1619" s="489">
        <v>5</v>
      </c>
      <c r="AU1619" s="574"/>
      <c r="AV1619" s="574"/>
      <c r="AW1619" s="489"/>
    </row>
    <row r="1620" spans="1:49">
      <c r="A1620" s="1276">
        <v>6326</v>
      </c>
      <c r="B1620" s="2" t="s">
        <v>2566</v>
      </c>
      <c r="C1620" s="2" t="s">
        <v>6862</v>
      </c>
      <c r="D1620" s="1276" t="s">
        <v>6879</v>
      </c>
      <c r="E1620" s="489" t="s">
        <v>1669</v>
      </c>
      <c r="AS1620" s="489" t="s">
        <v>3420</v>
      </c>
      <c r="AT1620" s="489">
        <v>5</v>
      </c>
      <c r="AU1620" s="574"/>
      <c r="AV1620" s="574"/>
      <c r="AW1620" s="489"/>
    </row>
    <row r="1621" spans="1:49">
      <c r="A1621" s="1276">
        <v>6327</v>
      </c>
      <c r="B1621" s="2" t="s">
        <v>7290</v>
      </c>
      <c r="C1621" s="2" t="s">
        <v>66</v>
      </c>
      <c r="D1621" s="1276" t="s">
        <v>6863</v>
      </c>
      <c r="E1621" s="489" t="s">
        <v>1631</v>
      </c>
      <c r="AS1621" s="489" t="s">
        <v>4638</v>
      </c>
      <c r="AT1621" s="489">
        <v>5</v>
      </c>
      <c r="AU1621" s="574"/>
      <c r="AV1621" s="574"/>
      <c r="AW1621" s="489"/>
    </row>
    <row r="1622" spans="1:49">
      <c r="A1622" s="1276">
        <v>6328</v>
      </c>
      <c r="B1622" s="2" t="s">
        <v>7291</v>
      </c>
      <c r="C1622" s="2" t="s">
        <v>6862</v>
      </c>
      <c r="D1622" s="1276" t="s">
        <v>6879</v>
      </c>
      <c r="E1622" s="489" t="s">
        <v>1671</v>
      </c>
      <c r="AS1622" s="489" t="s">
        <v>4639</v>
      </c>
      <c r="AT1622" s="489">
        <v>5</v>
      </c>
      <c r="AU1622" s="574"/>
      <c r="AV1622" s="574"/>
      <c r="AW1622" s="489"/>
    </row>
    <row r="1623" spans="1:49">
      <c r="A1623" s="1276">
        <v>6329</v>
      </c>
      <c r="B1623" s="2" t="s">
        <v>2567</v>
      </c>
      <c r="C1623" s="2" t="s">
        <v>66</v>
      </c>
      <c r="D1623" s="1276" t="s">
        <v>6863</v>
      </c>
      <c r="E1623" s="489" t="s">
        <v>1631</v>
      </c>
      <c r="AS1623" s="489" t="s">
        <v>4640</v>
      </c>
      <c r="AT1623" s="489">
        <v>5</v>
      </c>
      <c r="AU1623" s="574"/>
      <c r="AV1623" s="574"/>
      <c r="AW1623" s="489"/>
    </row>
    <row r="1624" spans="1:49">
      <c r="A1624" s="1276">
        <v>6330</v>
      </c>
      <c r="B1624" s="2" t="s">
        <v>6761</v>
      </c>
      <c r="C1624" s="2" t="s">
        <v>66</v>
      </c>
      <c r="D1624" s="1276" t="s">
        <v>6879</v>
      </c>
      <c r="E1624" s="489" t="s">
        <v>1672</v>
      </c>
      <c r="AS1624" s="489" t="s">
        <v>4641</v>
      </c>
      <c r="AT1624" s="489">
        <v>5</v>
      </c>
      <c r="AU1624" s="574"/>
      <c r="AV1624" s="574"/>
      <c r="AW1624" s="489"/>
    </row>
    <row r="1625" spans="1:49">
      <c r="A1625" s="1276">
        <v>6331</v>
      </c>
      <c r="B1625" s="2" t="s">
        <v>6765</v>
      </c>
      <c r="C1625" s="2" t="s">
        <v>6862</v>
      </c>
      <c r="D1625" s="1276" t="s">
        <v>6879</v>
      </c>
      <c r="E1625" s="489" t="s">
        <v>1671</v>
      </c>
      <c r="AS1625" s="489" t="s">
        <v>3422</v>
      </c>
      <c r="AT1625" s="489">
        <v>5</v>
      </c>
      <c r="AU1625" s="574"/>
      <c r="AV1625" s="574"/>
      <c r="AW1625" s="489"/>
    </row>
    <row r="1626" spans="1:49">
      <c r="A1626" s="1276">
        <v>6332</v>
      </c>
      <c r="B1626" s="2" t="s">
        <v>6741</v>
      </c>
      <c r="C1626" s="2" t="s">
        <v>6862</v>
      </c>
      <c r="D1626" s="1276" t="s">
        <v>6863</v>
      </c>
      <c r="E1626" s="489" t="s">
        <v>1631</v>
      </c>
      <c r="AS1626" s="489" t="s">
        <v>3423</v>
      </c>
      <c r="AT1626" s="489">
        <v>5</v>
      </c>
      <c r="AU1626" s="574"/>
      <c r="AV1626" s="574"/>
      <c r="AW1626" s="489"/>
    </row>
    <row r="1627" spans="1:49">
      <c r="A1627" s="1276">
        <v>6333</v>
      </c>
      <c r="B1627" s="2" t="s">
        <v>7292</v>
      </c>
      <c r="C1627" s="2" t="s">
        <v>66</v>
      </c>
      <c r="D1627" s="1276" t="s">
        <v>6863</v>
      </c>
      <c r="E1627" s="489" t="s">
        <v>1631</v>
      </c>
      <c r="AS1627" s="489" t="s">
        <v>4177</v>
      </c>
      <c r="AT1627" s="489">
        <v>5</v>
      </c>
      <c r="AU1627" s="574"/>
      <c r="AV1627" s="574"/>
      <c r="AW1627" s="489"/>
    </row>
    <row r="1628" spans="1:49">
      <c r="A1628" s="1276">
        <v>6334</v>
      </c>
      <c r="B1628" s="2" t="s">
        <v>6747</v>
      </c>
      <c r="C1628" s="2" t="s">
        <v>6862</v>
      </c>
      <c r="D1628" s="1276" t="s">
        <v>6879</v>
      </c>
      <c r="E1628" s="489" t="s">
        <v>1669</v>
      </c>
      <c r="AS1628" s="489" t="s">
        <v>4642</v>
      </c>
      <c r="AT1628" s="489">
        <v>5</v>
      </c>
      <c r="AU1628" s="574"/>
      <c r="AV1628" s="574"/>
      <c r="AW1628" s="489"/>
    </row>
    <row r="1629" spans="1:49">
      <c r="A1629" s="1276">
        <v>6335</v>
      </c>
      <c r="B1629" s="2" t="s">
        <v>6806</v>
      </c>
      <c r="C1629" s="2" t="s">
        <v>6862</v>
      </c>
      <c r="D1629" s="1276" t="s">
        <v>6863</v>
      </c>
      <c r="E1629" s="489" t="s">
        <v>1631</v>
      </c>
      <c r="AS1629" s="489" t="s">
        <v>4643</v>
      </c>
      <c r="AT1629" s="489">
        <v>5</v>
      </c>
      <c r="AU1629" s="574"/>
      <c r="AV1629" s="574"/>
      <c r="AW1629" s="489"/>
    </row>
    <row r="1630" spans="1:49">
      <c r="A1630" s="1276">
        <v>6336</v>
      </c>
      <c r="B1630" s="2" t="s">
        <v>6226</v>
      </c>
      <c r="C1630" s="2" t="s">
        <v>6862</v>
      </c>
      <c r="D1630" s="1276" t="s">
        <v>6863</v>
      </c>
      <c r="E1630" s="489" t="s">
        <v>1631</v>
      </c>
      <c r="AS1630" s="489" t="s">
        <v>6048</v>
      </c>
      <c r="AT1630" s="489">
        <v>5</v>
      </c>
      <c r="AU1630" s="574"/>
      <c r="AV1630" s="574"/>
      <c r="AW1630" s="489"/>
    </row>
    <row r="1631" spans="1:49">
      <c r="A1631" s="1276">
        <v>6337</v>
      </c>
      <c r="B1631" s="2" t="s">
        <v>2568</v>
      </c>
      <c r="C1631" s="2" t="s">
        <v>6862</v>
      </c>
      <c r="D1631" s="1276" t="s">
        <v>6863</v>
      </c>
      <c r="E1631" s="489" t="s">
        <v>1631</v>
      </c>
      <c r="AS1631" s="489" t="s">
        <v>3424</v>
      </c>
      <c r="AT1631" s="489">
        <v>5</v>
      </c>
      <c r="AU1631" s="574"/>
      <c r="AV1631" s="574"/>
      <c r="AW1631" s="489"/>
    </row>
    <row r="1632" spans="1:49">
      <c r="A1632" s="1276">
        <v>6338</v>
      </c>
      <c r="B1632" s="2" t="s">
        <v>2569</v>
      </c>
      <c r="C1632" s="2" t="s">
        <v>6862</v>
      </c>
      <c r="D1632" s="1276" t="s">
        <v>6863</v>
      </c>
      <c r="E1632" s="489" t="s">
        <v>1631</v>
      </c>
      <c r="AS1632" s="489" t="s">
        <v>3425</v>
      </c>
      <c r="AT1632" s="489">
        <v>5</v>
      </c>
      <c r="AU1632" s="574"/>
      <c r="AV1632" s="574"/>
      <c r="AW1632" s="489"/>
    </row>
    <row r="1633" spans="1:49">
      <c r="A1633" s="1276">
        <v>6400</v>
      </c>
      <c r="B1633" s="2" t="s">
        <v>7293</v>
      </c>
      <c r="C1633" s="2" t="s">
        <v>6862</v>
      </c>
      <c r="D1633" s="1276" t="s">
        <v>6863</v>
      </c>
      <c r="E1633" s="489" t="s">
        <v>1631</v>
      </c>
      <c r="AS1633" s="489" t="s">
        <v>3426</v>
      </c>
      <c r="AT1633" s="489">
        <v>5</v>
      </c>
      <c r="AU1633" s="574"/>
      <c r="AV1633" s="574"/>
      <c r="AW1633" s="489"/>
    </row>
    <row r="1634" spans="1:49">
      <c r="A1634" s="1276">
        <v>6401</v>
      </c>
      <c r="B1634" s="2" t="s">
        <v>7294</v>
      </c>
      <c r="C1634" s="2" t="s">
        <v>6862</v>
      </c>
      <c r="D1634" s="1276" t="s">
        <v>6863</v>
      </c>
      <c r="E1634" s="489" t="s">
        <v>1631</v>
      </c>
      <c r="AS1634" s="489" t="s">
        <v>6049</v>
      </c>
      <c r="AT1634" s="489">
        <v>5</v>
      </c>
      <c r="AU1634" s="574"/>
      <c r="AV1634" s="574"/>
      <c r="AW1634" s="489"/>
    </row>
    <row r="1635" spans="1:49">
      <c r="A1635" s="1276">
        <v>6402</v>
      </c>
      <c r="B1635" s="2" t="s">
        <v>7295</v>
      </c>
      <c r="C1635" s="2" t="s">
        <v>477</v>
      </c>
      <c r="D1635" s="1276" t="s">
        <v>6863</v>
      </c>
      <c r="E1635" s="489" t="s">
        <v>1631</v>
      </c>
      <c r="AS1635" s="489" t="s">
        <v>4178</v>
      </c>
      <c r="AT1635" s="489">
        <v>5</v>
      </c>
      <c r="AU1635" s="574"/>
      <c r="AV1635" s="574"/>
      <c r="AW1635" s="489"/>
    </row>
    <row r="1636" spans="1:49">
      <c r="A1636" s="1276">
        <v>6403</v>
      </c>
      <c r="B1636" s="2" t="s">
        <v>7296</v>
      </c>
      <c r="C1636" s="2" t="s">
        <v>5170</v>
      </c>
      <c r="D1636" s="1276" t="s">
        <v>6893</v>
      </c>
      <c r="E1636" s="489" t="s">
        <v>4038</v>
      </c>
      <c r="AS1636" s="489" t="s">
        <v>3427</v>
      </c>
      <c r="AT1636" s="489">
        <v>5</v>
      </c>
      <c r="AU1636" s="574"/>
      <c r="AV1636" s="574"/>
      <c r="AW1636" s="489"/>
    </row>
    <row r="1637" spans="1:49">
      <c r="A1637" s="1276">
        <v>6404</v>
      </c>
      <c r="B1637" s="2" t="s">
        <v>7297</v>
      </c>
      <c r="C1637" s="2" t="s">
        <v>477</v>
      </c>
      <c r="D1637" s="1276" t="s">
        <v>6925</v>
      </c>
      <c r="E1637" s="489" t="s">
        <v>6926</v>
      </c>
      <c r="AS1637" s="489" t="s">
        <v>3428</v>
      </c>
      <c r="AT1637" s="489">
        <v>5</v>
      </c>
      <c r="AU1637" s="574"/>
      <c r="AV1637" s="574"/>
      <c r="AW1637" s="489"/>
    </row>
    <row r="1638" spans="1:49">
      <c r="A1638" s="1276">
        <v>6405</v>
      </c>
      <c r="B1638" s="2" t="s">
        <v>7298</v>
      </c>
      <c r="C1638" s="2" t="s">
        <v>6862</v>
      </c>
      <c r="D1638" s="1276" t="s">
        <v>6893</v>
      </c>
      <c r="E1638" s="489" t="s">
        <v>4038</v>
      </c>
      <c r="AS1638" s="489" t="s">
        <v>4646</v>
      </c>
      <c r="AT1638" s="489">
        <v>5</v>
      </c>
      <c r="AU1638" s="574"/>
      <c r="AV1638" s="574"/>
      <c r="AW1638" s="489"/>
    </row>
    <row r="1639" spans="1:49">
      <c r="A1639" s="1276">
        <v>6406</v>
      </c>
      <c r="B1639" s="2" t="s">
        <v>7299</v>
      </c>
      <c r="C1639" s="2" t="s">
        <v>477</v>
      </c>
      <c r="D1639" s="1276" t="s">
        <v>6863</v>
      </c>
      <c r="E1639" s="489" t="s">
        <v>1631</v>
      </c>
      <c r="AS1639" s="489" t="s">
        <v>3429</v>
      </c>
      <c r="AT1639" s="489">
        <v>5</v>
      </c>
      <c r="AU1639" s="574"/>
      <c r="AV1639" s="574"/>
      <c r="AW1639" s="489"/>
    </row>
    <row r="1640" spans="1:49">
      <c r="A1640" s="1276">
        <v>6407</v>
      </c>
      <c r="B1640" s="2" t="s">
        <v>7300</v>
      </c>
      <c r="C1640" s="2" t="s">
        <v>477</v>
      </c>
      <c r="D1640" s="1276" t="s">
        <v>6893</v>
      </c>
      <c r="E1640" s="489" t="s">
        <v>4038</v>
      </c>
      <c r="AS1640" s="489" t="s">
        <v>3430</v>
      </c>
      <c r="AT1640" s="489">
        <v>5</v>
      </c>
      <c r="AU1640" s="574"/>
      <c r="AV1640" s="574"/>
      <c r="AW1640" s="489"/>
    </row>
    <row r="1641" spans="1:49">
      <c r="A1641" s="1276">
        <v>6408</v>
      </c>
      <c r="B1641" s="2" t="s">
        <v>7301</v>
      </c>
      <c r="C1641" s="2" t="s">
        <v>5170</v>
      </c>
      <c r="D1641" s="1276" t="s">
        <v>6893</v>
      </c>
      <c r="E1641" s="489" t="s">
        <v>4038</v>
      </c>
      <c r="AS1641" s="489" t="s">
        <v>3431</v>
      </c>
      <c r="AT1641" s="489">
        <v>5</v>
      </c>
      <c r="AU1641" s="574"/>
      <c r="AV1641" s="574"/>
      <c r="AW1641" s="489"/>
    </row>
    <row r="1642" spans="1:49">
      <c r="A1642" s="1276">
        <v>6409</v>
      </c>
      <c r="B1642" s="2" t="s">
        <v>7302</v>
      </c>
      <c r="C1642" s="2" t="s">
        <v>5170</v>
      </c>
      <c r="D1642" s="1276" t="s">
        <v>6925</v>
      </c>
      <c r="E1642" s="489" t="s">
        <v>6926</v>
      </c>
      <c r="AS1642" s="489" t="s">
        <v>3432</v>
      </c>
      <c r="AT1642" s="489">
        <v>5</v>
      </c>
      <c r="AU1642" s="574"/>
      <c r="AV1642" s="574"/>
      <c r="AW1642" s="489"/>
    </row>
    <row r="1643" spans="1:49">
      <c r="A1643" s="1276">
        <v>6410</v>
      </c>
      <c r="B1643" s="2" t="s">
        <v>7303</v>
      </c>
      <c r="C1643" s="2" t="s">
        <v>477</v>
      </c>
      <c r="D1643" s="1276" t="s">
        <v>6925</v>
      </c>
      <c r="E1643" s="489" t="s">
        <v>6926</v>
      </c>
      <c r="AS1643" s="489" t="s">
        <v>3434</v>
      </c>
      <c r="AT1643" s="489">
        <v>5</v>
      </c>
      <c r="AU1643" s="574"/>
      <c r="AV1643" s="574"/>
      <c r="AW1643" s="489"/>
    </row>
    <row r="1644" spans="1:49">
      <c r="A1644" s="1276">
        <v>6411</v>
      </c>
      <c r="B1644" s="2" t="s">
        <v>5690</v>
      </c>
      <c r="C1644" s="2" t="s">
        <v>477</v>
      </c>
      <c r="D1644" s="1276" t="s">
        <v>6893</v>
      </c>
      <c r="E1644" s="489" t="s">
        <v>4038</v>
      </c>
      <c r="AS1644" s="489" t="s">
        <v>3435</v>
      </c>
      <c r="AT1644" s="489">
        <v>5</v>
      </c>
      <c r="AU1644" s="574"/>
      <c r="AV1644" s="574"/>
      <c r="AW1644" s="489"/>
    </row>
    <row r="1645" spans="1:49">
      <c r="A1645" s="1276">
        <v>6412</v>
      </c>
      <c r="B1645" s="2" t="s">
        <v>7304</v>
      </c>
      <c r="C1645" s="2" t="s">
        <v>477</v>
      </c>
      <c r="D1645" s="1276" t="s">
        <v>6893</v>
      </c>
      <c r="E1645" s="489" t="s">
        <v>1659</v>
      </c>
      <c r="AS1645" s="489" t="s">
        <v>3436</v>
      </c>
      <c r="AT1645" s="489">
        <v>5</v>
      </c>
      <c r="AU1645" s="574"/>
      <c r="AV1645" s="574"/>
      <c r="AW1645" s="489"/>
    </row>
    <row r="1646" spans="1:49">
      <c r="A1646" s="1276">
        <v>6413</v>
      </c>
      <c r="B1646" s="2" t="s">
        <v>7305</v>
      </c>
      <c r="C1646" s="2" t="s">
        <v>477</v>
      </c>
      <c r="D1646" s="1276" t="s">
        <v>6893</v>
      </c>
      <c r="E1646" s="489" t="s">
        <v>1660</v>
      </c>
      <c r="AS1646" s="489" t="s">
        <v>4651</v>
      </c>
      <c r="AT1646" s="489">
        <v>5</v>
      </c>
      <c r="AU1646" s="574"/>
      <c r="AV1646" s="574"/>
      <c r="AW1646" s="489"/>
    </row>
    <row r="1647" spans="1:49">
      <c r="A1647" s="1276">
        <v>6414</v>
      </c>
      <c r="B1647" s="2" t="s">
        <v>7306</v>
      </c>
      <c r="C1647" s="2" t="s">
        <v>6862</v>
      </c>
      <c r="D1647" s="1276" t="s">
        <v>6893</v>
      </c>
      <c r="E1647" s="489" t="s">
        <v>1661</v>
      </c>
      <c r="AS1647" s="489" t="s">
        <v>3438</v>
      </c>
      <c r="AT1647" s="489">
        <v>5</v>
      </c>
      <c r="AU1647" s="574"/>
      <c r="AV1647" s="574"/>
      <c r="AW1647" s="489"/>
    </row>
    <row r="1648" spans="1:49">
      <c r="A1648" s="1276">
        <v>6415</v>
      </c>
      <c r="B1648" s="2" t="s">
        <v>7307</v>
      </c>
      <c r="C1648" s="2" t="s">
        <v>477</v>
      </c>
      <c r="D1648" s="1276" t="s">
        <v>6863</v>
      </c>
      <c r="E1648" s="489" t="s">
        <v>1631</v>
      </c>
      <c r="AS1648" s="489" t="s">
        <v>6050</v>
      </c>
      <c r="AT1648" s="489">
        <v>5</v>
      </c>
      <c r="AU1648" s="574"/>
      <c r="AV1648" s="574"/>
      <c r="AW1648" s="489"/>
    </row>
    <row r="1649" spans="1:49">
      <c r="A1649" s="1276">
        <v>6416</v>
      </c>
      <c r="B1649" s="2" t="s">
        <v>7308</v>
      </c>
      <c r="C1649" s="2" t="s">
        <v>66</v>
      </c>
      <c r="D1649" s="1276" t="s">
        <v>6893</v>
      </c>
      <c r="E1649" s="489" t="s">
        <v>4038</v>
      </c>
      <c r="AS1649" s="489" t="s">
        <v>4652</v>
      </c>
      <c r="AT1649" s="489">
        <v>5</v>
      </c>
      <c r="AU1649" s="574"/>
      <c r="AV1649" s="574"/>
      <c r="AW1649" s="489"/>
    </row>
    <row r="1650" spans="1:49">
      <c r="A1650" s="1276">
        <v>6417</v>
      </c>
      <c r="B1650" s="2" t="s">
        <v>7309</v>
      </c>
      <c r="C1650" s="2" t="s">
        <v>477</v>
      </c>
      <c r="D1650" s="1276" t="s">
        <v>6879</v>
      </c>
      <c r="E1650" s="489" t="s">
        <v>1671</v>
      </c>
      <c r="AS1650" s="489" t="s">
        <v>3439</v>
      </c>
      <c r="AT1650" s="489">
        <v>5</v>
      </c>
      <c r="AU1650" s="574"/>
      <c r="AV1650" s="574"/>
      <c r="AW1650" s="489"/>
    </row>
    <row r="1651" spans="1:49">
      <c r="A1651" s="1276">
        <v>6418</v>
      </c>
      <c r="B1651" s="2" t="s">
        <v>7310</v>
      </c>
      <c r="C1651" s="2" t="s">
        <v>477</v>
      </c>
      <c r="D1651" s="1276" t="s">
        <v>6893</v>
      </c>
      <c r="E1651" s="489" t="s">
        <v>4038</v>
      </c>
      <c r="AS1651" s="489" t="s">
        <v>3440</v>
      </c>
      <c r="AT1651" s="489">
        <v>5</v>
      </c>
      <c r="AU1651" s="574"/>
      <c r="AV1651" s="574"/>
      <c r="AW1651" s="489"/>
    </row>
    <row r="1652" spans="1:49">
      <c r="A1652" s="1276">
        <v>6419</v>
      </c>
      <c r="B1652" s="2" t="s">
        <v>7311</v>
      </c>
      <c r="C1652" s="2" t="s">
        <v>477</v>
      </c>
      <c r="D1652" s="1276" t="s">
        <v>6893</v>
      </c>
      <c r="E1652" s="489" t="s">
        <v>4038</v>
      </c>
      <c r="AS1652" s="489" t="s">
        <v>4654</v>
      </c>
      <c r="AT1652" s="489">
        <v>5</v>
      </c>
      <c r="AU1652" s="574"/>
      <c r="AV1652" s="574"/>
      <c r="AW1652" s="489"/>
    </row>
    <row r="1653" spans="1:49">
      <c r="A1653" s="1276">
        <v>6420</v>
      </c>
      <c r="B1653" s="2" t="s">
        <v>7312</v>
      </c>
      <c r="C1653" s="2" t="s">
        <v>6862</v>
      </c>
      <c r="D1653" s="1276" t="s">
        <v>6893</v>
      </c>
      <c r="E1653" s="489" t="s">
        <v>4038</v>
      </c>
      <c r="AS1653" s="489" t="s">
        <v>3441</v>
      </c>
      <c r="AT1653" s="489">
        <v>5</v>
      </c>
      <c r="AU1653" s="574"/>
      <c r="AV1653" s="574"/>
      <c r="AW1653" s="489"/>
    </row>
    <row r="1654" spans="1:49">
      <c r="A1654" s="1276">
        <v>6421</v>
      </c>
      <c r="B1654" s="2" t="s">
        <v>7313</v>
      </c>
      <c r="C1654" s="2" t="s">
        <v>6862</v>
      </c>
      <c r="D1654" s="1276" t="s">
        <v>6863</v>
      </c>
      <c r="E1654" s="489" t="s">
        <v>7212</v>
      </c>
      <c r="AS1654" s="489" t="s">
        <v>3444</v>
      </c>
      <c r="AT1654" s="489">
        <v>5</v>
      </c>
      <c r="AU1654" s="574"/>
      <c r="AV1654" s="574"/>
      <c r="AW1654" s="489"/>
    </row>
    <row r="1655" spans="1:49">
      <c r="A1655" s="1276">
        <v>6422</v>
      </c>
      <c r="B1655" s="2" t="s">
        <v>7314</v>
      </c>
      <c r="C1655" s="2" t="s">
        <v>6862</v>
      </c>
      <c r="D1655" s="1276" t="s">
        <v>6863</v>
      </c>
      <c r="E1655" s="489" t="s">
        <v>7212</v>
      </c>
      <c r="AS1655" s="489" t="s">
        <v>4655</v>
      </c>
      <c r="AT1655" s="489">
        <v>5</v>
      </c>
      <c r="AU1655" s="574"/>
      <c r="AV1655" s="574"/>
      <c r="AW1655" s="489"/>
    </row>
    <row r="1656" spans="1:49">
      <c r="A1656" s="1276">
        <v>6423</v>
      </c>
      <c r="B1656" s="2" t="s">
        <v>7315</v>
      </c>
      <c r="C1656" s="2" t="s">
        <v>6862</v>
      </c>
      <c r="D1656" s="1276" t="s">
        <v>6863</v>
      </c>
      <c r="E1656" s="489" t="s">
        <v>7212</v>
      </c>
      <c r="AS1656" s="489" t="s">
        <v>3446</v>
      </c>
      <c r="AT1656" s="489">
        <v>5</v>
      </c>
      <c r="AU1656" s="574"/>
      <c r="AV1656" s="574"/>
      <c r="AW1656" s="489"/>
    </row>
    <row r="1657" spans="1:49">
      <c r="A1657" s="1276">
        <v>6424</v>
      </c>
      <c r="B1657" s="2" t="s">
        <v>7316</v>
      </c>
      <c r="C1657" s="2" t="s">
        <v>6862</v>
      </c>
      <c r="D1657" s="1276" t="s">
        <v>6863</v>
      </c>
      <c r="E1657" s="489" t="s">
        <v>7212</v>
      </c>
      <c r="AS1657" s="489" t="s">
        <v>3447</v>
      </c>
      <c r="AT1657" s="489">
        <v>5</v>
      </c>
      <c r="AU1657" s="574"/>
      <c r="AV1657" s="574"/>
      <c r="AW1657" s="489"/>
    </row>
    <row r="1658" spans="1:49">
      <c r="A1658" s="1276">
        <v>6425</v>
      </c>
      <c r="B1658" s="2" t="s">
        <v>7317</v>
      </c>
      <c r="C1658" s="2" t="s">
        <v>6862</v>
      </c>
      <c r="D1658" s="1276" t="s">
        <v>6863</v>
      </c>
      <c r="E1658" s="489" t="s">
        <v>7212</v>
      </c>
      <c r="AS1658" s="489" t="s">
        <v>3448</v>
      </c>
      <c r="AT1658" s="489">
        <v>5</v>
      </c>
      <c r="AU1658" s="574"/>
      <c r="AV1658" s="574"/>
      <c r="AW1658" s="489"/>
    </row>
    <row r="1659" spans="1:49">
      <c r="A1659" s="1276">
        <v>6426</v>
      </c>
      <c r="B1659" s="2" t="s">
        <v>7318</v>
      </c>
      <c r="C1659" s="2" t="s">
        <v>6862</v>
      </c>
      <c r="D1659" s="1276" t="s">
        <v>6863</v>
      </c>
      <c r="E1659" s="489" t="s">
        <v>7212</v>
      </c>
      <c r="AS1659" s="489" t="s">
        <v>3449</v>
      </c>
      <c r="AT1659" s="489">
        <v>5</v>
      </c>
      <c r="AU1659" s="574"/>
      <c r="AV1659" s="574"/>
      <c r="AW1659" s="489"/>
    </row>
    <row r="1660" spans="1:49">
      <c r="A1660" s="1276">
        <v>6427</v>
      </c>
      <c r="B1660" s="2" t="s">
        <v>7319</v>
      </c>
      <c r="C1660" s="2" t="s">
        <v>6862</v>
      </c>
      <c r="D1660" s="1276" t="s">
        <v>6863</v>
      </c>
      <c r="E1660" s="489" t="s">
        <v>7212</v>
      </c>
      <c r="AS1660" s="489" t="s">
        <v>3450</v>
      </c>
      <c r="AT1660" s="489">
        <v>5</v>
      </c>
      <c r="AU1660" s="574"/>
      <c r="AV1660" s="574"/>
      <c r="AW1660" s="489"/>
    </row>
    <row r="1661" spans="1:49">
      <c r="A1661" s="1276">
        <v>6428</v>
      </c>
      <c r="B1661" s="2" t="s">
        <v>7320</v>
      </c>
      <c r="C1661" s="2" t="s">
        <v>6862</v>
      </c>
      <c r="D1661" s="1276" t="s">
        <v>6863</v>
      </c>
      <c r="E1661" s="489" t="s">
        <v>7212</v>
      </c>
      <c r="AS1661" s="489" t="s">
        <v>4658</v>
      </c>
      <c r="AT1661" s="489">
        <v>5</v>
      </c>
      <c r="AU1661" s="574"/>
      <c r="AV1661" s="574"/>
      <c r="AW1661" s="489"/>
    </row>
    <row r="1662" spans="1:49">
      <c r="A1662" s="1276">
        <v>6430</v>
      </c>
      <c r="B1662" s="2" t="s">
        <v>7322</v>
      </c>
      <c r="C1662" s="2" t="s">
        <v>6862</v>
      </c>
      <c r="D1662" s="1276" t="s">
        <v>6863</v>
      </c>
      <c r="E1662" s="489" t="s">
        <v>7212</v>
      </c>
      <c r="AS1662" s="489" t="s">
        <v>3452</v>
      </c>
      <c r="AT1662" s="489">
        <v>5</v>
      </c>
      <c r="AU1662" s="574"/>
      <c r="AV1662" s="574"/>
      <c r="AW1662" s="489"/>
    </row>
    <row r="1663" spans="1:49">
      <c r="A1663" s="1276">
        <v>6431</v>
      </c>
      <c r="B1663" s="2" t="s">
        <v>7323</v>
      </c>
      <c r="C1663" s="2" t="s">
        <v>6862</v>
      </c>
      <c r="D1663" s="1276" t="s">
        <v>6863</v>
      </c>
      <c r="E1663" s="489" t="s">
        <v>7212</v>
      </c>
      <c r="AS1663" s="489" t="s">
        <v>3453</v>
      </c>
      <c r="AT1663" s="489">
        <v>5</v>
      </c>
      <c r="AU1663" s="574"/>
      <c r="AV1663" s="574"/>
      <c r="AW1663" s="489"/>
    </row>
    <row r="1664" spans="1:49">
      <c r="A1664" s="1276">
        <v>6432</v>
      </c>
      <c r="B1664" s="2" t="s">
        <v>7324</v>
      </c>
      <c r="C1664" s="2" t="s">
        <v>6862</v>
      </c>
      <c r="D1664" s="1276" t="s">
        <v>6863</v>
      </c>
      <c r="E1664" s="489" t="s">
        <v>7212</v>
      </c>
      <c r="AS1664" s="489" t="s">
        <v>3454</v>
      </c>
      <c r="AT1664" s="489">
        <v>5</v>
      </c>
      <c r="AU1664" s="574"/>
      <c r="AV1664" s="574"/>
      <c r="AW1664" s="489"/>
    </row>
    <row r="1665" spans="1:49">
      <c r="A1665" s="1276">
        <v>6433</v>
      </c>
      <c r="B1665" s="2" t="s">
        <v>7325</v>
      </c>
      <c r="C1665" s="2" t="s">
        <v>6862</v>
      </c>
      <c r="D1665" s="1276" t="s">
        <v>6863</v>
      </c>
      <c r="E1665" s="489" t="s">
        <v>7212</v>
      </c>
      <c r="AS1665" s="489" t="s">
        <v>3455</v>
      </c>
      <c r="AT1665" s="489">
        <v>5</v>
      </c>
      <c r="AU1665" s="574"/>
      <c r="AV1665" s="574"/>
      <c r="AW1665" s="489"/>
    </row>
    <row r="1666" spans="1:49">
      <c r="A1666" s="1276">
        <v>6434</v>
      </c>
      <c r="B1666" s="2" t="s">
        <v>7326</v>
      </c>
      <c r="C1666" s="2" t="s">
        <v>6862</v>
      </c>
      <c r="D1666" s="1276" t="s">
        <v>6863</v>
      </c>
      <c r="E1666" s="489" t="s">
        <v>7212</v>
      </c>
      <c r="AS1666" s="489" t="s">
        <v>4659</v>
      </c>
      <c r="AT1666" s="489">
        <v>5</v>
      </c>
      <c r="AU1666" s="574"/>
      <c r="AV1666" s="574"/>
      <c r="AW1666" s="489"/>
    </row>
    <row r="1667" spans="1:49">
      <c r="A1667" s="1276">
        <v>6435</v>
      </c>
      <c r="B1667" s="2" t="s">
        <v>1607</v>
      </c>
      <c r="C1667" s="2" t="s">
        <v>6862</v>
      </c>
      <c r="D1667" s="1276" t="s">
        <v>6863</v>
      </c>
      <c r="E1667" s="489" t="s">
        <v>7212</v>
      </c>
      <c r="AS1667" s="489" t="s">
        <v>3456</v>
      </c>
      <c r="AT1667" s="489">
        <v>5</v>
      </c>
      <c r="AU1667" s="574"/>
      <c r="AV1667" s="574"/>
      <c r="AW1667" s="489"/>
    </row>
    <row r="1668" spans="1:49">
      <c r="A1668" s="1276">
        <v>6436</v>
      </c>
      <c r="B1668" s="2" t="s">
        <v>7327</v>
      </c>
      <c r="C1668" s="2" t="s">
        <v>6862</v>
      </c>
      <c r="D1668" s="1276" t="s">
        <v>6863</v>
      </c>
      <c r="E1668" s="489" t="s">
        <v>7084</v>
      </c>
      <c r="AS1668" s="489" t="s">
        <v>3458</v>
      </c>
      <c r="AT1668" s="489">
        <v>5</v>
      </c>
      <c r="AU1668" s="574"/>
      <c r="AV1668" s="574"/>
      <c r="AW1668" s="489"/>
    </row>
    <row r="1669" spans="1:49">
      <c r="A1669" s="1276">
        <v>6437</v>
      </c>
      <c r="B1669" s="2" t="s">
        <v>7328</v>
      </c>
      <c r="C1669" s="2" t="s">
        <v>6862</v>
      </c>
      <c r="D1669" s="1276" t="s">
        <v>6863</v>
      </c>
      <c r="E1669" s="489" t="s">
        <v>7084</v>
      </c>
      <c r="AS1669" s="489" t="s">
        <v>3460</v>
      </c>
      <c r="AT1669" s="489">
        <v>5</v>
      </c>
      <c r="AU1669" s="574"/>
      <c r="AV1669" s="574"/>
      <c r="AW1669" s="489"/>
    </row>
    <row r="1670" spans="1:49">
      <c r="A1670" s="1276">
        <v>6438</v>
      </c>
      <c r="B1670" s="2" t="s">
        <v>7329</v>
      </c>
      <c r="C1670" s="2" t="s">
        <v>6862</v>
      </c>
      <c r="D1670" s="1276" t="s">
        <v>6863</v>
      </c>
      <c r="E1670" s="489" t="s">
        <v>7084</v>
      </c>
      <c r="AS1670" s="489" t="s">
        <v>3461</v>
      </c>
      <c r="AT1670" s="489">
        <v>5</v>
      </c>
      <c r="AU1670" s="574"/>
      <c r="AV1670" s="574"/>
      <c r="AW1670" s="489"/>
    </row>
    <row r="1671" spans="1:49">
      <c r="A1671" s="1276">
        <v>6439</v>
      </c>
      <c r="B1671" s="2" t="s">
        <v>7330</v>
      </c>
      <c r="C1671" s="2" t="s">
        <v>6862</v>
      </c>
      <c r="D1671" s="1276" t="s">
        <v>6863</v>
      </c>
      <c r="E1671" s="489" t="s">
        <v>7084</v>
      </c>
      <c r="AS1671" s="489" t="s">
        <v>3462</v>
      </c>
      <c r="AT1671" s="489">
        <v>5</v>
      </c>
      <c r="AU1671" s="574"/>
      <c r="AV1671" s="574"/>
      <c r="AW1671" s="489"/>
    </row>
    <row r="1672" spans="1:49">
      <c r="A1672" s="1276">
        <v>6440</v>
      </c>
      <c r="B1672" s="2" t="s">
        <v>7331</v>
      </c>
      <c r="C1672" s="2" t="s">
        <v>6862</v>
      </c>
      <c r="D1672" s="1276" t="s">
        <v>6863</v>
      </c>
      <c r="E1672" s="489" t="s">
        <v>7084</v>
      </c>
      <c r="AS1672" s="489" t="s">
        <v>3463</v>
      </c>
      <c r="AT1672" s="489">
        <v>5</v>
      </c>
      <c r="AU1672" s="574"/>
      <c r="AV1672" s="574"/>
      <c r="AW1672" s="489"/>
    </row>
    <row r="1673" spans="1:49">
      <c r="A1673" s="1276">
        <v>6441</v>
      </c>
      <c r="B1673" s="2" t="s">
        <v>7332</v>
      </c>
      <c r="C1673" s="2" t="s">
        <v>6862</v>
      </c>
      <c r="D1673" s="1276" t="s">
        <v>6863</v>
      </c>
      <c r="E1673" s="489" t="s">
        <v>7084</v>
      </c>
      <c r="AS1673" s="489" t="s">
        <v>6051</v>
      </c>
      <c r="AT1673" s="489">
        <v>5</v>
      </c>
      <c r="AU1673" s="574"/>
      <c r="AV1673" s="574"/>
      <c r="AW1673" s="489"/>
    </row>
    <row r="1674" spans="1:49">
      <c r="A1674" s="1276">
        <v>6445</v>
      </c>
      <c r="B1674" s="2" t="s">
        <v>7333</v>
      </c>
      <c r="C1674" s="2" t="s">
        <v>6862</v>
      </c>
      <c r="D1674" s="1276" t="s">
        <v>6863</v>
      </c>
      <c r="E1674" s="489" t="s">
        <v>7084</v>
      </c>
      <c r="AS1674" s="489" t="s">
        <v>3464</v>
      </c>
      <c r="AT1674" s="489">
        <v>5</v>
      </c>
      <c r="AU1674" s="574"/>
      <c r="AV1674" s="574"/>
      <c r="AW1674" s="489"/>
    </row>
    <row r="1675" spans="1:49">
      <c r="A1675" s="1276">
        <v>6450</v>
      </c>
      <c r="B1675" s="2" t="s">
        <v>7334</v>
      </c>
      <c r="C1675" s="2" t="s">
        <v>6862</v>
      </c>
      <c r="D1675" s="1276" t="s">
        <v>6863</v>
      </c>
      <c r="E1675" s="489" t="s">
        <v>7084</v>
      </c>
      <c r="AS1675" s="489" t="s">
        <v>4660</v>
      </c>
      <c r="AT1675" s="489">
        <v>5</v>
      </c>
      <c r="AU1675" s="489"/>
      <c r="AV1675" s="489"/>
      <c r="AW1675" s="489"/>
    </row>
    <row r="1676" spans="1:49">
      <c r="A1676" s="1276">
        <v>6451</v>
      </c>
      <c r="B1676" s="2" t="s">
        <v>7336</v>
      </c>
      <c r="C1676" s="2" t="s">
        <v>6862</v>
      </c>
      <c r="D1676" s="1276" t="s">
        <v>6863</v>
      </c>
      <c r="E1676" s="489" t="s">
        <v>7212</v>
      </c>
      <c r="AS1676" s="489" t="s">
        <v>4661</v>
      </c>
      <c r="AT1676" s="489">
        <v>5</v>
      </c>
      <c r="AU1676" s="489"/>
      <c r="AV1676" s="489"/>
      <c r="AW1676" s="489"/>
    </row>
    <row r="1677" spans="1:49">
      <c r="A1677" s="1276">
        <v>6452</v>
      </c>
      <c r="B1677" s="2" t="s">
        <v>7337</v>
      </c>
      <c r="C1677" s="2" t="s">
        <v>6862</v>
      </c>
      <c r="D1677" s="1276" t="s">
        <v>6863</v>
      </c>
      <c r="E1677" s="489" t="s">
        <v>7232</v>
      </c>
      <c r="AS1677" s="489" t="s">
        <v>6052</v>
      </c>
      <c r="AT1677" s="489">
        <v>5</v>
      </c>
      <c r="AU1677" s="489"/>
      <c r="AV1677" s="489"/>
      <c r="AW1677" s="489"/>
    </row>
    <row r="1678" spans="1:49">
      <c r="A1678" s="1276">
        <v>6453</v>
      </c>
      <c r="B1678" s="2" t="s">
        <v>280</v>
      </c>
      <c r="C1678" s="2" t="s">
        <v>6862</v>
      </c>
      <c r="D1678" s="1276" t="s">
        <v>6863</v>
      </c>
      <c r="E1678" s="489" t="s">
        <v>7232</v>
      </c>
      <c r="AS1678" s="489" t="s">
        <v>4181</v>
      </c>
      <c r="AT1678" s="489">
        <v>5</v>
      </c>
      <c r="AU1678" s="489"/>
      <c r="AV1678" s="489"/>
      <c r="AW1678" s="489"/>
    </row>
    <row r="1679" spans="1:49">
      <c r="A1679" s="1276">
        <v>6454</v>
      </c>
      <c r="B1679" s="2" t="s">
        <v>7338</v>
      </c>
      <c r="C1679" s="2" t="s">
        <v>6862</v>
      </c>
      <c r="D1679" s="1276" t="s">
        <v>6863</v>
      </c>
      <c r="E1679" s="489" t="s">
        <v>7212</v>
      </c>
      <c r="AS1679" s="489" t="s">
        <v>4182</v>
      </c>
      <c r="AT1679" s="489">
        <v>5</v>
      </c>
      <c r="AU1679" s="489"/>
      <c r="AV1679" s="489"/>
      <c r="AW1679" s="489"/>
    </row>
    <row r="1680" spans="1:49">
      <c r="A1680" s="1276">
        <v>6455</v>
      </c>
      <c r="B1680" s="2" t="s">
        <v>7339</v>
      </c>
      <c r="C1680" s="2" t="s">
        <v>6862</v>
      </c>
      <c r="D1680" s="1276" t="s">
        <v>6863</v>
      </c>
      <c r="E1680" s="489" t="s">
        <v>7232</v>
      </c>
      <c r="AS1680" s="489" t="s">
        <v>4184</v>
      </c>
      <c r="AT1680" s="489">
        <v>5</v>
      </c>
      <c r="AU1680" s="489"/>
      <c r="AV1680" s="489"/>
      <c r="AW1680" s="489"/>
    </row>
    <row r="1681" spans="1:49">
      <c r="A1681" s="1276">
        <v>6456</v>
      </c>
      <c r="B1681" s="2" t="s">
        <v>7340</v>
      </c>
      <c r="C1681" s="2" t="s">
        <v>6862</v>
      </c>
      <c r="D1681" s="1276" t="s">
        <v>6863</v>
      </c>
      <c r="E1681" s="489" t="s">
        <v>7134</v>
      </c>
      <c r="AS1681" s="489" t="s">
        <v>6053</v>
      </c>
      <c r="AT1681" s="489">
        <v>5</v>
      </c>
      <c r="AU1681" s="489"/>
      <c r="AV1681" s="489"/>
      <c r="AW1681" s="489"/>
    </row>
    <row r="1682" spans="1:49">
      <c r="A1682" s="1276">
        <v>6457</v>
      </c>
      <c r="B1682" s="2" t="s">
        <v>7341</v>
      </c>
      <c r="C1682" s="2" t="s">
        <v>6862</v>
      </c>
      <c r="D1682" s="1276" t="s">
        <v>6863</v>
      </c>
      <c r="E1682" s="489" t="s">
        <v>7321</v>
      </c>
      <c r="AS1682" s="489" t="s">
        <v>4662</v>
      </c>
      <c r="AT1682" s="489">
        <v>5</v>
      </c>
      <c r="AU1682" s="489"/>
      <c r="AV1682" s="489"/>
      <c r="AW1682" s="489"/>
    </row>
    <row r="1683" spans="1:49">
      <c r="A1683" s="1276">
        <v>6458</v>
      </c>
      <c r="B1683" s="2" t="s">
        <v>7342</v>
      </c>
      <c r="C1683" s="2" t="s">
        <v>6862</v>
      </c>
      <c r="D1683" s="1276" t="s">
        <v>6863</v>
      </c>
      <c r="E1683" s="489" t="s">
        <v>1631</v>
      </c>
      <c r="AS1683" s="489" t="s">
        <v>4664</v>
      </c>
      <c r="AT1683" s="489">
        <v>5</v>
      </c>
      <c r="AU1683" s="489"/>
      <c r="AV1683" s="489"/>
      <c r="AW1683" s="489"/>
    </row>
    <row r="1684" spans="1:49">
      <c r="A1684" s="1276">
        <v>6459</v>
      </c>
      <c r="B1684" s="2" t="s">
        <v>7343</v>
      </c>
      <c r="C1684" s="2" t="s">
        <v>6862</v>
      </c>
      <c r="D1684" s="1276" t="s">
        <v>6863</v>
      </c>
      <c r="E1684" s="489" t="s">
        <v>7212</v>
      </c>
      <c r="AS1684" s="489" t="s">
        <v>4666</v>
      </c>
      <c r="AT1684" s="489">
        <v>5</v>
      </c>
      <c r="AU1684" s="489"/>
      <c r="AV1684" s="489"/>
      <c r="AW1684" s="489"/>
    </row>
    <row r="1685" spans="1:49">
      <c r="A1685" s="1276">
        <v>6460</v>
      </c>
      <c r="B1685" s="2" t="s">
        <v>7344</v>
      </c>
      <c r="C1685" s="2" t="s">
        <v>6862</v>
      </c>
      <c r="D1685" s="1276" t="s">
        <v>6863</v>
      </c>
      <c r="E1685" s="489" t="s">
        <v>7212</v>
      </c>
      <c r="AS1685" s="489" t="s">
        <v>4667</v>
      </c>
      <c r="AT1685" s="489">
        <v>5</v>
      </c>
      <c r="AU1685" s="489"/>
      <c r="AV1685" s="489"/>
      <c r="AW1685" s="489"/>
    </row>
    <row r="1686" spans="1:49">
      <c r="A1686" s="1276">
        <v>6470</v>
      </c>
      <c r="B1686" s="2" t="s">
        <v>7346</v>
      </c>
      <c r="C1686" s="2" t="s">
        <v>6862</v>
      </c>
      <c r="D1686" s="1276" t="s">
        <v>6863</v>
      </c>
      <c r="E1686" s="489" t="s">
        <v>1631</v>
      </c>
      <c r="AS1686" s="489" t="s">
        <v>4668</v>
      </c>
      <c r="AT1686" s="489">
        <v>5</v>
      </c>
      <c r="AU1686" s="489"/>
      <c r="AV1686" s="489"/>
      <c r="AW1686" s="489"/>
    </row>
    <row r="1687" spans="1:49">
      <c r="A1687" s="1276">
        <v>6501</v>
      </c>
      <c r="B1687" s="2" t="s">
        <v>7347</v>
      </c>
      <c r="C1687" s="2" t="s">
        <v>477</v>
      </c>
      <c r="D1687" s="1276" t="s">
        <v>6863</v>
      </c>
      <c r="E1687" s="489" t="s">
        <v>1631</v>
      </c>
      <c r="AS1687" s="489" t="s">
        <v>6054</v>
      </c>
      <c r="AT1687" s="489">
        <v>5</v>
      </c>
      <c r="AU1687" s="489"/>
      <c r="AV1687" s="489"/>
      <c r="AW1687" s="489"/>
    </row>
    <row r="1688" spans="1:49">
      <c r="A1688" s="1276">
        <v>6503</v>
      </c>
      <c r="B1688" s="2" t="s">
        <v>7348</v>
      </c>
      <c r="C1688" s="2" t="s">
        <v>6862</v>
      </c>
      <c r="D1688" s="1276" t="s">
        <v>6893</v>
      </c>
      <c r="E1688" s="489" t="s">
        <v>1664</v>
      </c>
      <c r="AS1688" s="489" t="s">
        <v>6055</v>
      </c>
      <c r="AT1688" s="489">
        <v>5</v>
      </c>
      <c r="AU1688" s="489"/>
      <c r="AV1688" s="489"/>
      <c r="AW1688" s="489"/>
    </row>
    <row r="1689" spans="1:49">
      <c r="A1689" s="1276">
        <v>6600</v>
      </c>
      <c r="B1689" s="2" t="s">
        <v>7349</v>
      </c>
      <c r="C1689" s="2" t="s">
        <v>6862</v>
      </c>
      <c r="D1689" s="1276" t="s">
        <v>6863</v>
      </c>
      <c r="E1689" s="489" t="s">
        <v>1631</v>
      </c>
      <c r="AS1689" s="489" t="s">
        <v>6056</v>
      </c>
      <c r="AT1689" s="489">
        <v>5</v>
      </c>
      <c r="AU1689" s="489"/>
      <c r="AV1689" s="489"/>
      <c r="AW1689" s="489"/>
    </row>
    <row r="1690" spans="1:49">
      <c r="A1690" s="1276">
        <v>6630</v>
      </c>
      <c r="B1690" s="2" t="s">
        <v>7350</v>
      </c>
      <c r="C1690" s="2" t="s">
        <v>6862</v>
      </c>
      <c r="D1690" s="1276" t="s">
        <v>6863</v>
      </c>
      <c r="E1690" s="489" t="s">
        <v>7212</v>
      </c>
      <c r="AS1690" s="489" t="s">
        <v>6057</v>
      </c>
      <c r="AT1690" s="489">
        <v>5</v>
      </c>
      <c r="AU1690" s="489"/>
      <c r="AV1690" s="489"/>
      <c r="AW1690" s="489"/>
    </row>
    <row r="1691" spans="1:49">
      <c r="A1691" s="1276">
        <v>6659</v>
      </c>
      <c r="B1691" s="2" t="s">
        <v>6227</v>
      </c>
      <c r="C1691" s="2" t="s">
        <v>6862</v>
      </c>
      <c r="D1691" s="1276" t="s">
        <v>6863</v>
      </c>
      <c r="E1691" s="489" t="s">
        <v>7212</v>
      </c>
      <c r="AS1691" s="489" t="s">
        <v>6058</v>
      </c>
      <c r="AT1691" s="489">
        <v>5</v>
      </c>
      <c r="AU1691" s="489"/>
      <c r="AV1691" s="489"/>
      <c r="AW1691" s="489"/>
    </row>
    <row r="1692" spans="1:49">
      <c r="A1692" s="1276">
        <v>6660</v>
      </c>
      <c r="B1692" s="2" t="s">
        <v>7351</v>
      </c>
      <c r="C1692" s="2" t="s">
        <v>6862</v>
      </c>
      <c r="D1692" s="1276" t="s">
        <v>6863</v>
      </c>
      <c r="E1692" s="489" t="s">
        <v>7212</v>
      </c>
      <c r="AS1692" s="489" t="s">
        <v>6059</v>
      </c>
      <c r="AT1692" s="489">
        <v>5</v>
      </c>
      <c r="AU1692" s="489"/>
      <c r="AV1692" s="489"/>
      <c r="AW1692" s="489"/>
    </row>
    <row r="1693" spans="1:49">
      <c r="A1693" s="1276">
        <v>6667</v>
      </c>
      <c r="B1693" s="2" t="s">
        <v>2570</v>
      </c>
      <c r="C1693" s="2" t="s">
        <v>6862</v>
      </c>
      <c r="D1693" s="1276" t="s">
        <v>6863</v>
      </c>
      <c r="E1693" s="489" t="s">
        <v>1631</v>
      </c>
      <c r="AS1693" s="489" t="s">
        <v>3465</v>
      </c>
      <c r="AT1693" s="489">
        <v>5</v>
      </c>
      <c r="AU1693" s="489"/>
      <c r="AV1693" s="489"/>
      <c r="AW1693" s="489"/>
    </row>
    <row r="1694" spans="1:49">
      <c r="A1694" s="1276">
        <v>6668</v>
      </c>
      <c r="B1694" s="2" t="s">
        <v>7352</v>
      </c>
      <c r="C1694" s="2" t="s">
        <v>6862</v>
      </c>
      <c r="D1694" s="1276" t="s">
        <v>6863</v>
      </c>
      <c r="E1694" s="489" t="s">
        <v>7232</v>
      </c>
      <c r="AS1694" s="489" t="s">
        <v>3466</v>
      </c>
      <c r="AT1694" s="489">
        <v>5</v>
      </c>
      <c r="AU1694" s="489"/>
      <c r="AV1694" s="489"/>
      <c r="AW1694" s="489"/>
    </row>
    <row r="1695" spans="1:49">
      <c r="A1695" s="1276">
        <v>6669</v>
      </c>
      <c r="B1695" s="2" t="s">
        <v>281</v>
      </c>
      <c r="C1695" s="2" t="s">
        <v>6862</v>
      </c>
      <c r="D1695" s="1276" t="s">
        <v>6863</v>
      </c>
      <c r="E1695" s="489" t="s">
        <v>7232</v>
      </c>
      <c r="AS1695" s="489" t="s">
        <v>3467</v>
      </c>
      <c r="AT1695" s="489">
        <v>5</v>
      </c>
      <c r="AU1695" s="489"/>
      <c r="AV1695" s="489"/>
      <c r="AW1695" s="489"/>
    </row>
    <row r="1696" spans="1:49">
      <c r="A1696" s="1276">
        <v>6670</v>
      </c>
      <c r="B1696" s="2" t="s">
        <v>7353</v>
      </c>
      <c r="C1696" s="2" t="s">
        <v>6862</v>
      </c>
      <c r="D1696" s="1276" t="s">
        <v>6863</v>
      </c>
      <c r="E1696" s="489" t="s">
        <v>7335</v>
      </c>
      <c r="AS1696" s="489" t="s">
        <v>3469</v>
      </c>
      <c r="AT1696" s="489">
        <v>5</v>
      </c>
      <c r="AU1696" s="489"/>
      <c r="AV1696" s="489"/>
      <c r="AW1696" s="489"/>
    </row>
    <row r="1697" spans="1:49">
      <c r="A1697" s="1276">
        <v>6671</v>
      </c>
      <c r="B1697" s="2" t="s">
        <v>6228</v>
      </c>
      <c r="C1697" s="2" t="s">
        <v>6862</v>
      </c>
      <c r="D1697" s="1276" t="s">
        <v>6863</v>
      </c>
      <c r="E1697" s="489" t="s">
        <v>1631</v>
      </c>
      <c r="AS1697" s="489" t="s">
        <v>3470</v>
      </c>
      <c r="AT1697" s="489">
        <v>5</v>
      </c>
      <c r="AU1697" s="489"/>
      <c r="AV1697" s="489"/>
      <c r="AW1697" s="489"/>
    </row>
    <row r="1698" spans="1:49">
      <c r="A1698" s="1276">
        <v>6672</v>
      </c>
      <c r="B1698" s="2" t="s">
        <v>232</v>
      </c>
      <c r="C1698" s="2" t="s">
        <v>5170</v>
      </c>
      <c r="D1698" s="1276" t="s">
        <v>6863</v>
      </c>
      <c r="E1698" s="489" t="s">
        <v>1631</v>
      </c>
      <c r="AS1698" s="489" t="s">
        <v>3471</v>
      </c>
      <c r="AT1698" s="489">
        <v>5</v>
      </c>
      <c r="AU1698" s="489"/>
      <c r="AV1698" s="489"/>
      <c r="AW1698" s="489"/>
    </row>
    <row r="1699" spans="1:49">
      <c r="A1699" s="1276">
        <v>6673</v>
      </c>
      <c r="B1699" s="2" t="s">
        <v>7354</v>
      </c>
      <c r="C1699" s="2" t="s">
        <v>6862</v>
      </c>
      <c r="D1699" s="1276" t="s">
        <v>6925</v>
      </c>
      <c r="E1699" s="489" t="s">
        <v>1644</v>
      </c>
      <c r="AS1699" s="489" t="s">
        <v>3472</v>
      </c>
      <c r="AT1699" s="489">
        <v>5</v>
      </c>
      <c r="AU1699" s="489"/>
      <c r="AV1699" s="489"/>
      <c r="AW1699" s="489"/>
    </row>
    <row r="1700" spans="1:49">
      <c r="A1700" s="1276">
        <v>6674</v>
      </c>
      <c r="B1700" s="2" t="s">
        <v>7355</v>
      </c>
      <c r="C1700" s="2" t="s">
        <v>6862</v>
      </c>
      <c r="D1700" s="1276" t="s">
        <v>6863</v>
      </c>
      <c r="E1700" s="489" t="s">
        <v>1631</v>
      </c>
      <c r="AS1700" s="489" t="s">
        <v>3473</v>
      </c>
      <c r="AT1700" s="489">
        <v>5</v>
      </c>
      <c r="AU1700" s="489"/>
      <c r="AV1700" s="489"/>
      <c r="AW1700" s="489"/>
    </row>
    <row r="1701" spans="1:49">
      <c r="A1701" s="1276">
        <v>6675</v>
      </c>
      <c r="B1701" s="2" t="s">
        <v>282</v>
      </c>
      <c r="C1701" s="2" t="s">
        <v>6862</v>
      </c>
      <c r="D1701" s="1276" t="s">
        <v>6863</v>
      </c>
      <c r="E1701" s="489" t="s">
        <v>1631</v>
      </c>
      <c r="AS1701" s="489" t="s">
        <v>3475</v>
      </c>
      <c r="AT1701" s="489">
        <v>5</v>
      </c>
      <c r="AU1701" s="489"/>
      <c r="AV1701" s="489"/>
      <c r="AW1701" s="489"/>
    </row>
    <row r="1702" spans="1:49">
      <c r="A1702" s="1276">
        <v>6676</v>
      </c>
      <c r="B1702" s="2" t="s">
        <v>283</v>
      </c>
      <c r="C1702" s="2" t="s">
        <v>6862</v>
      </c>
      <c r="D1702" s="1276" t="s">
        <v>6863</v>
      </c>
      <c r="E1702" s="489" t="s">
        <v>1631</v>
      </c>
      <c r="AS1702" s="489" t="s">
        <v>4671</v>
      </c>
      <c r="AT1702" s="489">
        <v>5</v>
      </c>
      <c r="AU1702" s="489"/>
      <c r="AV1702" s="489"/>
      <c r="AW1702" s="489"/>
    </row>
    <row r="1703" spans="1:49">
      <c r="A1703" s="1276">
        <v>6677</v>
      </c>
      <c r="B1703" s="2" t="s">
        <v>7356</v>
      </c>
      <c r="C1703" s="2" t="s">
        <v>6862</v>
      </c>
      <c r="D1703" s="1276" t="s">
        <v>6863</v>
      </c>
      <c r="E1703" s="489" t="s">
        <v>1631</v>
      </c>
      <c r="AS1703" s="489" t="s">
        <v>3476</v>
      </c>
      <c r="AT1703" s="489">
        <v>5</v>
      </c>
      <c r="AU1703" s="489"/>
      <c r="AV1703" s="489"/>
      <c r="AW1703" s="489"/>
    </row>
    <row r="1704" spans="1:49">
      <c r="A1704" s="1276">
        <v>6678</v>
      </c>
      <c r="B1704" s="2" t="s">
        <v>7357</v>
      </c>
      <c r="C1704" s="2" t="s">
        <v>6862</v>
      </c>
      <c r="D1704" s="1276" t="s">
        <v>6863</v>
      </c>
      <c r="E1704" s="489" t="s">
        <v>1631</v>
      </c>
      <c r="AS1704" s="489" t="s">
        <v>4186</v>
      </c>
      <c r="AT1704" s="489">
        <v>5</v>
      </c>
      <c r="AU1704" s="489"/>
      <c r="AV1704" s="489"/>
      <c r="AW1704" s="489"/>
    </row>
    <row r="1705" spans="1:49">
      <c r="A1705" s="1276">
        <v>6679</v>
      </c>
      <c r="B1705" s="2" t="s">
        <v>7358</v>
      </c>
      <c r="C1705" s="2" t="s">
        <v>6862</v>
      </c>
      <c r="D1705" s="1276" t="s">
        <v>6863</v>
      </c>
      <c r="E1705" s="489" t="s">
        <v>1631</v>
      </c>
      <c r="AS1705" s="489" t="s">
        <v>3478</v>
      </c>
      <c r="AT1705" s="489">
        <v>5</v>
      </c>
      <c r="AU1705" s="489"/>
      <c r="AV1705" s="489"/>
      <c r="AW1705" s="489"/>
    </row>
    <row r="1706" spans="1:49">
      <c r="A1706" s="1276">
        <v>6680</v>
      </c>
      <c r="B1706" s="2" t="s">
        <v>7359</v>
      </c>
      <c r="C1706" s="2" t="s">
        <v>6862</v>
      </c>
      <c r="D1706" s="1276" t="s">
        <v>6863</v>
      </c>
      <c r="E1706" s="489" t="s">
        <v>7345</v>
      </c>
      <c r="AS1706" s="489" t="s">
        <v>4672</v>
      </c>
      <c r="AT1706" s="489">
        <v>5</v>
      </c>
      <c r="AU1706" s="489"/>
      <c r="AV1706" s="489"/>
      <c r="AW1706" s="489"/>
    </row>
    <row r="1707" spans="1:49">
      <c r="A1707" s="1276">
        <v>6681</v>
      </c>
      <c r="B1707" s="2" t="s">
        <v>7360</v>
      </c>
      <c r="C1707" s="2" t="s">
        <v>6862</v>
      </c>
      <c r="D1707" s="1276" t="s">
        <v>6863</v>
      </c>
      <c r="E1707" s="489" t="s">
        <v>1631</v>
      </c>
      <c r="AS1707" s="489" t="s">
        <v>3481</v>
      </c>
      <c r="AT1707" s="489">
        <v>5</v>
      </c>
      <c r="AU1707" s="489"/>
      <c r="AV1707" s="489"/>
      <c r="AW1707" s="489"/>
    </row>
    <row r="1708" spans="1:49">
      <c r="A1708" s="1276">
        <v>6682</v>
      </c>
      <c r="B1708" s="2" t="s">
        <v>7361</v>
      </c>
      <c r="C1708" s="2" t="s">
        <v>6862</v>
      </c>
      <c r="D1708" s="1276" t="s">
        <v>6863</v>
      </c>
      <c r="E1708" s="489" t="s">
        <v>1631</v>
      </c>
      <c r="AS1708" s="489" t="s">
        <v>4187</v>
      </c>
      <c r="AT1708" s="489">
        <v>5</v>
      </c>
      <c r="AU1708" s="489"/>
      <c r="AV1708" s="489"/>
      <c r="AW1708" s="489"/>
    </row>
    <row r="1709" spans="1:49">
      <c r="A1709" s="1276">
        <v>6684</v>
      </c>
      <c r="B1709" s="2" t="s">
        <v>7362</v>
      </c>
      <c r="C1709" s="2" t="s">
        <v>6862</v>
      </c>
      <c r="D1709" s="1276" t="s">
        <v>6863</v>
      </c>
      <c r="E1709" s="489" t="s">
        <v>1631</v>
      </c>
      <c r="AS1709" s="489" t="s">
        <v>6060</v>
      </c>
      <c r="AT1709" s="489">
        <v>5</v>
      </c>
      <c r="AU1709" s="489"/>
      <c r="AV1709" s="489"/>
      <c r="AW1709" s="489"/>
    </row>
    <row r="1710" spans="1:49">
      <c r="A1710" s="1276">
        <v>6686</v>
      </c>
      <c r="B1710" s="2" t="s">
        <v>7069</v>
      </c>
      <c r="C1710" s="2" t="s">
        <v>6862</v>
      </c>
      <c r="D1710" s="1276" t="s">
        <v>6863</v>
      </c>
      <c r="E1710" s="489" t="s">
        <v>1631</v>
      </c>
      <c r="AS1710" s="489" t="s">
        <v>3483</v>
      </c>
      <c r="AT1710" s="489">
        <v>5</v>
      </c>
      <c r="AU1710" s="489"/>
      <c r="AV1710" s="489"/>
      <c r="AW1710" s="489"/>
    </row>
    <row r="1711" spans="1:49">
      <c r="A1711" s="1276">
        <v>6687</v>
      </c>
      <c r="B1711" s="2" t="s">
        <v>7363</v>
      </c>
      <c r="C1711" s="2" t="s">
        <v>477</v>
      </c>
      <c r="D1711" s="1276" t="s">
        <v>6863</v>
      </c>
      <c r="E1711" s="489" t="s">
        <v>1631</v>
      </c>
      <c r="AS1711" s="489" t="s">
        <v>3484</v>
      </c>
      <c r="AT1711" s="489">
        <v>5</v>
      </c>
      <c r="AU1711" s="489"/>
      <c r="AV1711" s="489"/>
      <c r="AW1711" s="489"/>
    </row>
    <row r="1712" spans="1:49">
      <c r="A1712" s="1276">
        <v>6690</v>
      </c>
      <c r="B1712" s="2" t="s">
        <v>6732</v>
      </c>
      <c r="C1712" s="2" t="s">
        <v>6862</v>
      </c>
      <c r="D1712" s="1276" t="s">
        <v>6893</v>
      </c>
      <c r="E1712" s="489" t="s">
        <v>2377</v>
      </c>
      <c r="AS1712" s="489" t="s">
        <v>3485</v>
      </c>
      <c r="AT1712" s="489">
        <v>5</v>
      </c>
      <c r="AU1712" s="489"/>
      <c r="AV1712" s="489"/>
      <c r="AW1712" s="489"/>
    </row>
    <row r="1713" spans="1:49">
      <c r="A1713" s="1276">
        <v>6710</v>
      </c>
      <c r="B1713" s="2" t="s">
        <v>7364</v>
      </c>
      <c r="C1713" s="2" t="s">
        <v>477</v>
      </c>
      <c r="D1713" s="1276" t="s">
        <v>6863</v>
      </c>
      <c r="E1713" s="489" t="s">
        <v>1631</v>
      </c>
      <c r="AS1713" s="489" t="s">
        <v>3486</v>
      </c>
      <c r="AT1713" s="489">
        <v>5</v>
      </c>
      <c r="AU1713" s="489"/>
      <c r="AV1713" s="489"/>
      <c r="AW1713" s="489"/>
    </row>
    <row r="1714" spans="1:49">
      <c r="A1714" s="1276">
        <v>6720</v>
      </c>
      <c r="B1714" s="2" t="s">
        <v>284</v>
      </c>
      <c r="C1714" s="2" t="s">
        <v>6862</v>
      </c>
      <c r="D1714" s="1276" t="s">
        <v>6893</v>
      </c>
      <c r="E1714" s="489" t="s">
        <v>1673</v>
      </c>
      <c r="AS1714" s="489" t="s">
        <v>3488</v>
      </c>
      <c r="AT1714" s="489">
        <v>5</v>
      </c>
      <c r="AU1714" s="489"/>
      <c r="AV1714" s="489"/>
      <c r="AW1714" s="489"/>
    </row>
    <row r="1715" spans="1:49">
      <c r="A1715" s="1276">
        <v>6721</v>
      </c>
      <c r="B1715" s="2" t="s">
        <v>7365</v>
      </c>
      <c r="C1715" s="2" t="s">
        <v>477</v>
      </c>
      <c r="D1715" s="1276" t="s">
        <v>6863</v>
      </c>
      <c r="E1715" s="489" t="s">
        <v>1631</v>
      </c>
      <c r="AS1715" s="489" t="s">
        <v>3489</v>
      </c>
      <c r="AT1715" s="489">
        <v>5</v>
      </c>
      <c r="AU1715" s="489"/>
      <c r="AV1715" s="489"/>
      <c r="AW1715" s="489"/>
    </row>
    <row r="1716" spans="1:49">
      <c r="A1716" s="1276">
        <v>6722</v>
      </c>
      <c r="B1716" s="2" t="s">
        <v>7366</v>
      </c>
      <c r="C1716" s="2" t="s">
        <v>6862</v>
      </c>
      <c r="D1716" s="1276" t="s">
        <v>6893</v>
      </c>
      <c r="E1716" s="489" t="s">
        <v>1673</v>
      </c>
      <c r="AS1716" s="489" t="s">
        <v>3490</v>
      </c>
      <c r="AT1716" s="489">
        <v>5</v>
      </c>
      <c r="AU1716" s="489"/>
      <c r="AV1716" s="489"/>
      <c r="AW1716" s="489"/>
    </row>
    <row r="1717" spans="1:49">
      <c r="A1717" s="1276">
        <v>6723</v>
      </c>
      <c r="B1717" s="2" t="s">
        <v>7367</v>
      </c>
      <c r="C1717" s="2" t="s">
        <v>477</v>
      </c>
      <c r="D1717" s="1276" t="s">
        <v>6863</v>
      </c>
      <c r="E1717" s="489" t="s">
        <v>1631</v>
      </c>
      <c r="AS1717" s="489" t="s">
        <v>4675</v>
      </c>
      <c r="AT1717" s="489">
        <v>5</v>
      </c>
      <c r="AU1717" s="489"/>
      <c r="AV1717" s="489"/>
      <c r="AW1717" s="489"/>
    </row>
    <row r="1718" spans="1:49">
      <c r="A1718" s="1276">
        <v>6724</v>
      </c>
      <c r="B1718" s="2" t="s">
        <v>7368</v>
      </c>
      <c r="C1718" s="2" t="s">
        <v>477</v>
      </c>
      <c r="D1718" s="1276" t="s">
        <v>6893</v>
      </c>
      <c r="E1718" s="489" t="s">
        <v>2377</v>
      </c>
      <c r="AS1718" s="489" t="s">
        <v>3492</v>
      </c>
      <c r="AT1718" s="489">
        <v>5</v>
      </c>
      <c r="AU1718" s="489"/>
      <c r="AV1718" s="489"/>
      <c r="AW1718" s="489"/>
    </row>
    <row r="1719" spans="1:49">
      <c r="A1719" s="1276">
        <v>6725</v>
      </c>
      <c r="B1719" s="2" t="s">
        <v>7369</v>
      </c>
      <c r="C1719" s="2" t="s">
        <v>6862</v>
      </c>
      <c r="D1719" s="1276" t="s">
        <v>6893</v>
      </c>
      <c r="E1719" s="489" t="s">
        <v>1673</v>
      </c>
      <c r="AS1719" s="489" t="s">
        <v>3494</v>
      </c>
      <c r="AT1719" s="489">
        <v>5</v>
      </c>
      <c r="AU1719" s="489"/>
      <c r="AV1719" s="489"/>
      <c r="AW1719" s="489"/>
    </row>
    <row r="1720" spans="1:49">
      <c r="A1720" s="1276">
        <v>6726</v>
      </c>
      <c r="B1720" s="2" t="s">
        <v>7370</v>
      </c>
      <c r="C1720" s="2" t="s">
        <v>6862</v>
      </c>
      <c r="D1720" s="1276" t="s">
        <v>6863</v>
      </c>
      <c r="E1720" s="489" t="s">
        <v>1631</v>
      </c>
      <c r="AS1720" s="489" t="s">
        <v>4676</v>
      </c>
      <c r="AT1720" s="489">
        <v>5</v>
      </c>
      <c r="AU1720" s="489"/>
      <c r="AV1720" s="489"/>
      <c r="AW1720" s="489"/>
    </row>
    <row r="1721" spans="1:49">
      <c r="A1721" s="1276">
        <v>6727</v>
      </c>
      <c r="B1721" s="2" t="s">
        <v>7371</v>
      </c>
      <c r="C1721" s="2" t="s">
        <v>477</v>
      </c>
      <c r="D1721" s="1276" t="s">
        <v>6863</v>
      </c>
      <c r="E1721" s="489" t="s">
        <v>1631</v>
      </c>
      <c r="AS1721" s="489" t="s">
        <v>4188</v>
      </c>
      <c r="AT1721" s="489">
        <v>5</v>
      </c>
      <c r="AU1721" s="489"/>
      <c r="AV1721" s="489"/>
      <c r="AW1721" s="489"/>
    </row>
    <row r="1722" spans="1:49">
      <c r="A1722" s="1276">
        <v>6729</v>
      </c>
      <c r="B1722" s="2" t="s">
        <v>7372</v>
      </c>
      <c r="C1722" s="2" t="s">
        <v>477</v>
      </c>
      <c r="D1722" s="1276" t="s">
        <v>6893</v>
      </c>
      <c r="E1722" s="489" t="s">
        <v>1674</v>
      </c>
      <c r="AS1722" s="489" t="s">
        <v>3495</v>
      </c>
      <c r="AT1722" s="489">
        <v>5</v>
      </c>
      <c r="AU1722" s="489"/>
      <c r="AV1722" s="489"/>
      <c r="AW1722" s="489"/>
    </row>
    <row r="1723" spans="1:49">
      <c r="A1723" s="1276">
        <v>6800</v>
      </c>
      <c r="B1723" s="2" t="s">
        <v>7373</v>
      </c>
      <c r="C1723" s="2" t="s">
        <v>6862</v>
      </c>
      <c r="D1723" s="1276" t="s">
        <v>6893</v>
      </c>
      <c r="E1723" s="489" t="s">
        <v>1673</v>
      </c>
      <c r="AS1723" s="489" t="s">
        <v>4678</v>
      </c>
      <c r="AT1723" s="489">
        <v>5</v>
      </c>
      <c r="AU1723" s="489"/>
      <c r="AV1723" s="489"/>
      <c r="AW1723" s="489"/>
    </row>
    <row r="1724" spans="1:49">
      <c r="A1724" s="1276">
        <v>6801</v>
      </c>
      <c r="B1724" s="2" t="s">
        <v>7374</v>
      </c>
      <c r="C1724" s="2" t="s">
        <v>6862</v>
      </c>
      <c r="D1724" s="1276" t="s">
        <v>6863</v>
      </c>
      <c r="E1724" s="489" t="s">
        <v>1631</v>
      </c>
      <c r="AS1724" s="489" t="s">
        <v>3496</v>
      </c>
      <c r="AT1724" s="489">
        <v>5</v>
      </c>
      <c r="AU1724" s="489"/>
      <c r="AV1724" s="489"/>
      <c r="AW1724" s="489"/>
    </row>
    <row r="1725" spans="1:49">
      <c r="A1725" s="1276">
        <v>6802</v>
      </c>
      <c r="B1725" s="2" t="s">
        <v>7375</v>
      </c>
      <c r="C1725" s="2" t="s">
        <v>6862</v>
      </c>
      <c r="D1725" s="1276" t="s">
        <v>6863</v>
      </c>
      <c r="E1725" s="489" t="s">
        <v>1631</v>
      </c>
      <c r="AS1725" s="489" t="s">
        <v>4679</v>
      </c>
      <c r="AT1725" s="489">
        <v>5</v>
      </c>
      <c r="AU1725" s="489"/>
      <c r="AV1725" s="489"/>
      <c r="AW1725" s="489"/>
    </row>
    <row r="1726" spans="1:49">
      <c r="A1726" s="1276">
        <v>6803</v>
      </c>
      <c r="B1726" s="2" t="s">
        <v>7376</v>
      </c>
      <c r="C1726" s="2" t="s">
        <v>6862</v>
      </c>
      <c r="D1726" s="1276" t="s">
        <v>6863</v>
      </c>
      <c r="E1726" s="489" t="s">
        <v>1631</v>
      </c>
      <c r="AS1726" s="489" t="s">
        <v>4680</v>
      </c>
      <c r="AT1726" s="489">
        <v>5</v>
      </c>
      <c r="AU1726" s="489"/>
      <c r="AV1726" s="489"/>
      <c r="AW1726" s="489"/>
    </row>
    <row r="1727" spans="1:49">
      <c r="A1727" s="1276">
        <v>6804</v>
      </c>
      <c r="B1727" s="2" t="s">
        <v>7377</v>
      </c>
      <c r="C1727" s="2" t="s">
        <v>6862</v>
      </c>
      <c r="D1727" s="1276" t="s">
        <v>6863</v>
      </c>
      <c r="E1727" s="489" t="s">
        <v>1631</v>
      </c>
      <c r="AS1727" s="489" t="s">
        <v>3498</v>
      </c>
      <c r="AT1727" s="489">
        <v>5</v>
      </c>
      <c r="AU1727" s="489"/>
      <c r="AV1727" s="489"/>
      <c r="AW1727" s="489"/>
    </row>
    <row r="1728" spans="1:49">
      <c r="A1728" s="1276">
        <v>6805</v>
      </c>
      <c r="B1728" s="2" t="s">
        <v>7378</v>
      </c>
      <c r="C1728" s="2" t="s">
        <v>6862</v>
      </c>
      <c r="D1728" s="1276" t="s">
        <v>6863</v>
      </c>
      <c r="E1728" s="489" t="s">
        <v>1631</v>
      </c>
      <c r="AS1728" s="489" t="s">
        <v>4681</v>
      </c>
      <c r="AT1728" s="489">
        <v>5</v>
      </c>
      <c r="AU1728" s="489"/>
      <c r="AV1728" s="489"/>
      <c r="AW1728" s="489"/>
    </row>
    <row r="1729" spans="1:49">
      <c r="A1729" s="1276">
        <v>6806</v>
      </c>
      <c r="B1729" s="2" t="s">
        <v>2571</v>
      </c>
      <c r="C1729" s="2" t="s">
        <v>6862</v>
      </c>
      <c r="D1729" s="1276" t="s">
        <v>6863</v>
      </c>
      <c r="E1729" s="489" t="s">
        <v>1631</v>
      </c>
      <c r="AS1729" s="489" t="s">
        <v>4682</v>
      </c>
      <c r="AT1729" s="489">
        <v>5</v>
      </c>
      <c r="AU1729" s="489"/>
      <c r="AV1729" s="489"/>
      <c r="AW1729" s="489"/>
    </row>
    <row r="1730" spans="1:49">
      <c r="A1730" s="1276">
        <v>6807</v>
      </c>
      <c r="B1730" s="2" t="s">
        <v>2572</v>
      </c>
      <c r="C1730" s="2" t="s">
        <v>6862</v>
      </c>
      <c r="D1730" s="1276" t="s">
        <v>6863</v>
      </c>
      <c r="E1730" s="489" t="s">
        <v>1631</v>
      </c>
      <c r="AS1730" s="489" t="s">
        <v>4683</v>
      </c>
      <c r="AT1730" s="489">
        <v>5</v>
      </c>
      <c r="AU1730" s="489"/>
      <c r="AV1730" s="489"/>
      <c r="AW1730" s="489"/>
    </row>
    <row r="1731" spans="1:49">
      <c r="A1731" s="1276">
        <v>6808</v>
      </c>
      <c r="B1731" s="2" t="s">
        <v>2573</v>
      </c>
      <c r="C1731" s="2" t="s">
        <v>6862</v>
      </c>
      <c r="D1731" s="1276" t="s">
        <v>6863</v>
      </c>
      <c r="E1731" s="489" t="s">
        <v>1631</v>
      </c>
      <c r="AS1731" s="489" t="s">
        <v>3500</v>
      </c>
      <c r="AT1731" s="489">
        <v>5</v>
      </c>
    </row>
    <row r="1732" spans="1:49">
      <c r="A1732" s="1276">
        <v>6809</v>
      </c>
      <c r="B1732" s="2" t="s">
        <v>7379</v>
      </c>
      <c r="C1732" s="2" t="s">
        <v>477</v>
      </c>
      <c r="D1732" s="1276" t="s">
        <v>6863</v>
      </c>
      <c r="E1732" s="489" t="s">
        <v>1631</v>
      </c>
      <c r="AS1732" s="489" t="s">
        <v>3501</v>
      </c>
      <c r="AT1732" s="489">
        <v>5</v>
      </c>
    </row>
    <row r="1733" spans="1:49">
      <c r="A1733" s="1276">
        <v>6810</v>
      </c>
      <c r="B1733" s="2" t="s">
        <v>7380</v>
      </c>
      <c r="C1733" s="2" t="s">
        <v>6862</v>
      </c>
      <c r="D1733" s="1276" t="s">
        <v>6893</v>
      </c>
      <c r="E1733" s="489" t="s">
        <v>1674</v>
      </c>
      <c r="AS1733" s="489" t="s">
        <v>3502</v>
      </c>
      <c r="AT1733" s="489">
        <v>5</v>
      </c>
    </row>
    <row r="1734" spans="1:49">
      <c r="A1734" s="1276">
        <v>6811</v>
      </c>
      <c r="B1734" s="2" t="s">
        <v>7381</v>
      </c>
      <c r="C1734" s="2" t="s">
        <v>477</v>
      </c>
      <c r="D1734" s="1276" t="s">
        <v>6863</v>
      </c>
      <c r="E1734" s="489" t="s">
        <v>1631</v>
      </c>
      <c r="AS1734" s="489" t="s">
        <v>3504</v>
      </c>
      <c r="AT1734" s="489">
        <v>5</v>
      </c>
    </row>
    <row r="1735" spans="1:49">
      <c r="A1735" s="1276">
        <v>6812</v>
      </c>
      <c r="B1735" s="2" t="s">
        <v>7382</v>
      </c>
      <c r="C1735" s="2" t="s">
        <v>6862</v>
      </c>
      <c r="D1735" s="1276" t="s">
        <v>6893</v>
      </c>
      <c r="E1735" s="489" t="s">
        <v>6486</v>
      </c>
      <c r="AS1735" s="489" t="s">
        <v>3505</v>
      </c>
      <c r="AT1735" s="489">
        <v>5</v>
      </c>
    </row>
    <row r="1736" spans="1:49">
      <c r="A1736" s="1276">
        <v>6813</v>
      </c>
      <c r="B1736" s="2" t="s">
        <v>7383</v>
      </c>
      <c r="C1736" s="2" t="s">
        <v>6862</v>
      </c>
      <c r="D1736" s="1276" t="s">
        <v>6863</v>
      </c>
      <c r="E1736" s="489" t="s">
        <v>1631</v>
      </c>
      <c r="AS1736" s="489" t="s">
        <v>3506</v>
      </c>
      <c r="AT1736" s="489">
        <v>5</v>
      </c>
    </row>
    <row r="1737" spans="1:49">
      <c r="A1737" s="1276">
        <v>6814</v>
      </c>
      <c r="B1737" s="2" t="s">
        <v>7384</v>
      </c>
      <c r="C1737" s="2" t="s">
        <v>6862</v>
      </c>
      <c r="D1737" s="1276" t="s">
        <v>6863</v>
      </c>
      <c r="E1737" s="489" t="s">
        <v>1631</v>
      </c>
      <c r="AS1737" s="489" t="s">
        <v>6061</v>
      </c>
      <c r="AT1737" s="489">
        <v>5</v>
      </c>
    </row>
    <row r="1738" spans="1:49">
      <c r="A1738" s="1276">
        <v>6815</v>
      </c>
      <c r="B1738" s="2" t="s">
        <v>7385</v>
      </c>
      <c r="C1738" s="2" t="s">
        <v>6862</v>
      </c>
      <c r="D1738" s="1276" t="s">
        <v>6863</v>
      </c>
      <c r="E1738" s="489" t="s">
        <v>1631</v>
      </c>
      <c r="AS1738" s="489" t="s">
        <v>3509</v>
      </c>
      <c r="AT1738" s="489">
        <v>5</v>
      </c>
    </row>
    <row r="1739" spans="1:49">
      <c r="A1739" s="1276">
        <v>6816</v>
      </c>
      <c r="B1739" s="2" t="s">
        <v>6751</v>
      </c>
      <c r="C1739" s="2" t="s">
        <v>6862</v>
      </c>
      <c r="D1739" s="1276" t="s">
        <v>6863</v>
      </c>
      <c r="E1739" s="489" t="s">
        <v>1631</v>
      </c>
      <c r="AS1739" s="489" t="s">
        <v>4684</v>
      </c>
      <c r="AT1739" s="489">
        <v>5</v>
      </c>
    </row>
    <row r="1740" spans="1:49">
      <c r="A1740" s="1276">
        <v>6817</v>
      </c>
      <c r="B1740" s="2" t="s">
        <v>7386</v>
      </c>
      <c r="C1740" s="2" t="s">
        <v>6862</v>
      </c>
      <c r="D1740" s="1276" t="s">
        <v>6863</v>
      </c>
      <c r="E1740" s="489" t="s">
        <v>1631</v>
      </c>
      <c r="AS1740" s="489" t="s">
        <v>4189</v>
      </c>
      <c r="AT1740" s="489">
        <v>5</v>
      </c>
    </row>
    <row r="1741" spans="1:49">
      <c r="A1741" s="1276">
        <v>6818</v>
      </c>
      <c r="B1741" s="2" t="s">
        <v>7387</v>
      </c>
      <c r="C1741" s="2" t="s">
        <v>6862</v>
      </c>
      <c r="D1741" s="1276" t="s">
        <v>6863</v>
      </c>
      <c r="E1741" s="489" t="s">
        <v>1631</v>
      </c>
      <c r="AS1741" s="489" t="s">
        <v>4685</v>
      </c>
      <c r="AT1741" s="489">
        <v>5</v>
      </c>
    </row>
    <row r="1742" spans="1:49">
      <c r="A1742" s="1276">
        <v>6819</v>
      </c>
      <c r="B1742" s="2" t="s">
        <v>7388</v>
      </c>
      <c r="C1742" s="2" t="s">
        <v>6862</v>
      </c>
      <c r="D1742" s="1276" t="s">
        <v>6863</v>
      </c>
      <c r="E1742" s="489" t="s">
        <v>1631</v>
      </c>
      <c r="AS1742" s="489" t="s">
        <v>4686</v>
      </c>
      <c r="AT1742" s="489">
        <v>5</v>
      </c>
    </row>
    <row r="1743" spans="1:49">
      <c r="A1743" s="1276">
        <v>6820</v>
      </c>
      <c r="B1743" s="2" t="s">
        <v>7389</v>
      </c>
      <c r="C1743" s="2" t="s">
        <v>6862</v>
      </c>
      <c r="D1743" s="1276" t="s">
        <v>6863</v>
      </c>
      <c r="E1743" s="489" t="s">
        <v>1631</v>
      </c>
      <c r="AS1743" s="489" t="s">
        <v>4687</v>
      </c>
      <c r="AT1743" s="489">
        <v>5</v>
      </c>
    </row>
    <row r="1744" spans="1:49">
      <c r="A1744" s="1276">
        <v>6821</v>
      </c>
      <c r="B1744" s="2" t="s">
        <v>7390</v>
      </c>
      <c r="C1744" s="2" t="s">
        <v>6862</v>
      </c>
      <c r="D1744" s="1276" t="s">
        <v>6863</v>
      </c>
      <c r="E1744" s="489" t="s">
        <v>1631</v>
      </c>
      <c r="AS1744" s="489" t="s">
        <v>6062</v>
      </c>
      <c r="AT1744" s="489">
        <v>5</v>
      </c>
    </row>
    <row r="1745" spans="1:46">
      <c r="A1745" s="1276">
        <v>6830</v>
      </c>
      <c r="B1745" s="2" t="s">
        <v>7391</v>
      </c>
      <c r="C1745" s="2" t="s">
        <v>6862</v>
      </c>
      <c r="D1745" s="1276" t="s">
        <v>6863</v>
      </c>
      <c r="E1745" s="489" t="s">
        <v>7158</v>
      </c>
      <c r="AS1745" s="489" t="s">
        <v>6063</v>
      </c>
      <c r="AT1745" s="489">
        <v>5</v>
      </c>
    </row>
    <row r="1746" spans="1:46">
      <c r="A1746" s="1276">
        <v>6831</v>
      </c>
      <c r="B1746" s="2" t="s">
        <v>7392</v>
      </c>
      <c r="C1746" s="2" t="s">
        <v>6862</v>
      </c>
      <c r="D1746" s="1276" t="s">
        <v>6863</v>
      </c>
      <c r="E1746" s="489" t="s">
        <v>7158</v>
      </c>
      <c r="AS1746" s="489" t="s">
        <v>6064</v>
      </c>
      <c r="AT1746" s="489">
        <v>5</v>
      </c>
    </row>
    <row r="1747" spans="1:46">
      <c r="A1747" s="1276">
        <v>6918</v>
      </c>
      <c r="B1747" s="2" t="s">
        <v>7393</v>
      </c>
      <c r="C1747" s="2" t="s">
        <v>6862</v>
      </c>
      <c r="D1747" s="1276" t="s">
        <v>6863</v>
      </c>
      <c r="E1747" s="489" t="s">
        <v>7158</v>
      </c>
      <c r="AS1747" s="489" t="s">
        <v>3510</v>
      </c>
      <c r="AT1747" s="489">
        <v>5</v>
      </c>
    </row>
    <row r="1748" spans="1:46">
      <c r="A1748" s="1276">
        <v>6919</v>
      </c>
      <c r="B1748" s="2" t="s">
        <v>7394</v>
      </c>
      <c r="C1748" s="2" t="s">
        <v>6862</v>
      </c>
      <c r="D1748" s="1276" t="s">
        <v>6863</v>
      </c>
      <c r="E1748" s="489" t="s">
        <v>1631</v>
      </c>
      <c r="AS1748" s="489" t="s">
        <v>6065</v>
      </c>
      <c r="AT1748" s="489">
        <v>5</v>
      </c>
    </row>
    <row r="1749" spans="1:46">
      <c r="A1749" s="1276">
        <v>6920</v>
      </c>
      <c r="B1749" s="2" t="s">
        <v>7395</v>
      </c>
      <c r="C1749" s="2" t="s">
        <v>477</v>
      </c>
      <c r="D1749" s="1276" t="s">
        <v>6863</v>
      </c>
      <c r="E1749" s="489" t="s">
        <v>7158</v>
      </c>
      <c r="AS1749" s="489" t="s">
        <v>3514</v>
      </c>
      <c r="AT1749" s="489">
        <v>5</v>
      </c>
    </row>
    <row r="1750" spans="1:46">
      <c r="A1750" s="1276">
        <v>6921</v>
      </c>
      <c r="B1750" s="2" t="s">
        <v>7396</v>
      </c>
      <c r="C1750" s="2" t="s">
        <v>477</v>
      </c>
      <c r="D1750" s="1276" t="s">
        <v>6893</v>
      </c>
      <c r="E1750" s="489" t="s">
        <v>6399</v>
      </c>
      <c r="AS1750" s="489" t="s">
        <v>3516</v>
      </c>
      <c r="AT1750" s="489">
        <v>5</v>
      </c>
    </row>
    <row r="1751" spans="1:46">
      <c r="A1751" s="1276">
        <v>6922</v>
      </c>
      <c r="B1751" s="2" t="s">
        <v>7397</v>
      </c>
      <c r="C1751" s="2" t="s">
        <v>477</v>
      </c>
      <c r="D1751" s="1276" t="s">
        <v>6893</v>
      </c>
      <c r="E1751" s="489" t="s">
        <v>6399</v>
      </c>
      <c r="AS1751" s="489" t="s">
        <v>3517</v>
      </c>
      <c r="AT1751" s="489">
        <v>5</v>
      </c>
    </row>
    <row r="1752" spans="1:46">
      <c r="A1752" s="1276">
        <v>6923</v>
      </c>
      <c r="B1752" s="2" t="s">
        <v>7398</v>
      </c>
      <c r="C1752" s="2" t="s">
        <v>6862</v>
      </c>
      <c r="D1752" s="1276" t="s">
        <v>6893</v>
      </c>
      <c r="E1752" s="489" t="s">
        <v>6399</v>
      </c>
      <c r="AS1752" s="489" t="s">
        <v>3519</v>
      </c>
      <c r="AT1752" s="489">
        <v>5</v>
      </c>
    </row>
    <row r="1753" spans="1:46">
      <c r="A1753" s="1276">
        <v>6924</v>
      </c>
      <c r="B1753" s="2" t="s">
        <v>7399</v>
      </c>
      <c r="C1753" s="2" t="s">
        <v>6862</v>
      </c>
      <c r="D1753" s="1276" t="s">
        <v>6863</v>
      </c>
      <c r="E1753" s="489" t="s">
        <v>7158</v>
      </c>
      <c r="AS1753" s="489" t="s">
        <v>3520</v>
      </c>
      <c r="AT1753" s="489">
        <v>5</v>
      </c>
    </row>
    <row r="1754" spans="1:46">
      <c r="A1754" s="1276">
        <v>6925</v>
      </c>
      <c r="B1754" s="2" t="s">
        <v>7400</v>
      </c>
      <c r="C1754" s="2" t="s">
        <v>6862</v>
      </c>
      <c r="D1754" s="1276" t="s">
        <v>6863</v>
      </c>
      <c r="E1754" s="489" t="s">
        <v>7158</v>
      </c>
      <c r="AS1754" s="489" t="s">
        <v>3521</v>
      </c>
      <c r="AT1754" s="489">
        <v>5</v>
      </c>
    </row>
    <row r="1755" spans="1:46">
      <c r="A1755" s="1276">
        <v>6926</v>
      </c>
      <c r="B1755" s="2" t="s">
        <v>285</v>
      </c>
      <c r="C1755" s="2" t="s">
        <v>6862</v>
      </c>
      <c r="D1755" s="1276" t="s">
        <v>6863</v>
      </c>
      <c r="E1755" s="489" t="s">
        <v>7158</v>
      </c>
      <c r="AS1755" s="489" t="s">
        <v>4190</v>
      </c>
      <c r="AT1755" s="489">
        <v>5</v>
      </c>
    </row>
    <row r="1756" spans="1:46">
      <c r="A1756" s="1276">
        <v>6990</v>
      </c>
      <c r="B1756" s="2" t="s">
        <v>7401</v>
      </c>
      <c r="C1756" s="2" t="s">
        <v>6862</v>
      </c>
      <c r="D1756" s="1276" t="s">
        <v>6863</v>
      </c>
      <c r="E1756" s="489" t="s">
        <v>7158</v>
      </c>
      <c r="AS1756" s="489" t="s">
        <v>3524</v>
      </c>
      <c r="AT1756" s="489">
        <v>5</v>
      </c>
    </row>
    <row r="1757" spans="1:46">
      <c r="A1757" s="1276">
        <v>6998</v>
      </c>
      <c r="B1757" s="2" t="s">
        <v>7402</v>
      </c>
      <c r="C1757" s="2" t="s">
        <v>6862</v>
      </c>
      <c r="D1757" s="1276" t="s">
        <v>6863</v>
      </c>
      <c r="E1757" s="489" t="s">
        <v>7158</v>
      </c>
      <c r="AS1757" s="489" t="s">
        <v>3525</v>
      </c>
      <c r="AT1757" s="489">
        <v>5</v>
      </c>
    </row>
    <row r="1758" spans="1:46">
      <c r="A1758" s="1276">
        <v>6999</v>
      </c>
      <c r="B1758" s="2" t="s">
        <v>7403</v>
      </c>
      <c r="C1758" s="2" t="s">
        <v>6862</v>
      </c>
      <c r="D1758" s="1276" t="s">
        <v>6863</v>
      </c>
      <c r="E1758" s="489" t="s">
        <v>7158</v>
      </c>
      <c r="AS1758" s="489" t="s">
        <v>3527</v>
      </c>
      <c r="AT1758" s="489">
        <v>5</v>
      </c>
    </row>
    <row r="1759" spans="1:46">
      <c r="A1759" s="1276">
        <v>7000</v>
      </c>
      <c r="B1759" s="2" t="s">
        <v>7404</v>
      </c>
      <c r="C1759" s="2" t="s">
        <v>477</v>
      </c>
      <c r="D1759" s="1276" t="s">
        <v>6863</v>
      </c>
      <c r="E1759" s="489" t="s">
        <v>7158</v>
      </c>
      <c r="AS1759" s="489" t="s">
        <v>6066</v>
      </c>
      <c r="AT1759" s="489">
        <v>5</v>
      </c>
    </row>
    <row r="1760" spans="1:46">
      <c r="A1760" s="1276">
        <v>7001</v>
      </c>
      <c r="B1760" s="2" t="s">
        <v>7405</v>
      </c>
      <c r="C1760" s="2" t="s">
        <v>6862</v>
      </c>
      <c r="D1760" s="1276" t="s">
        <v>6893</v>
      </c>
      <c r="E1760" s="489" t="s">
        <v>6399</v>
      </c>
      <c r="AS1760" s="489" t="s">
        <v>4191</v>
      </c>
      <c r="AT1760" s="489">
        <v>5</v>
      </c>
    </row>
    <row r="1761" spans="1:46">
      <c r="A1761" s="1276">
        <v>7002</v>
      </c>
      <c r="B1761" s="2" t="s">
        <v>7406</v>
      </c>
      <c r="C1761" s="2" t="s">
        <v>6862</v>
      </c>
      <c r="D1761" s="1276" t="s">
        <v>6863</v>
      </c>
      <c r="E1761" s="489" t="s">
        <v>7158</v>
      </c>
      <c r="AS1761" s="489" t="s">
        <v>4692</v>
      </c>
      <c r="AT1761" s="489">
        <v>5</v>
      </c>
    </row>
    <row r="1762" spans="1:46">
      <c r="A1762" s="1276">
        <v>7009</v>
      </c>
      <c r="B1762" s="2" t="s">
        <v>7407</v>
      </c>
      <c r="C1762" s="2" t="s">
        <v>6862</v>
      </c>
      <c r="D1762" s="1276" t="s">
        <v>6863</v>
      </c>
      <c r="E1762" s="489" t="s">
        <v>1631</v>
      </c>
      <c r="AS1762" s="489" t="s">
        <v>3528</v>
      </c>
      <c r="AT1762" s="489">
        <v>5</v>
      </c>
    </row>
    <row r="1763" spans="1:46">
      <c r="A1763" s="1276">
        <v>7010</v>
      </c>
      <c r="B1763" s="2" t="s">
        <v>286</v>
      </c>
      <c r="C1763" s="2" t="s">
        <v>6862</v>
      </c>
      <c r="D1763" s="1276" t="s">
        <v>6863</v>
      </c>
      <c r="E1763" s="489" t="s">
        <v>7158</v>
      </c>
      <c r="AS1763" s="489" t="s">
        <v>4693</v>
      </c>
      <c r="AT1763" s="489">
        <v>5</v>
      </c>
    </row>
    <row r="1764" spans="1:46">
      <c r="A1764" s="1276">
        <v>7011</v>
      </c>
      <c r="B1764" s="2" t="s">
        <v>1608</v>
      </c>
      <c r="C1764" s="2" t="s">
        <v>6862</v>
      </c>
      <c r="D1764" s="1276" t="s">
        <v>6863</v>
      </c>
      <c r="E1764" s="489" t="s">
        <v>7158</v>
      </c>
      <c r="AS1764" s="489" t="s">
        <v>3529</v>
      </c>
      <c r="AT1764" s="489">
        <v>5</v>
      </c>
    </row>
    <row r="1765" spans="1:46">
      <c r="A1765" s="1276">
        <v>7012</v>
      </c>
      <c r="B1765" s="2" t="s">
        <v>7408</v>
      </c>
      <c r="C1765" s="2" t="s">
        <v>6862</v>
      </c>
      <c r="D1765" s="1276" t="s">
        <v>6863</v>
      </c>
      <c r="E1765" s="489" t="s">
        <v>1631</v>
      </c>
      <c r="AS1765" s="489" t="s">
        <v>3532</v>
      </c>
      <c r="AT1765" s="489">
        <v>5</v>
      </c>
    </row>
    <row r="1766" spans="1:46">
      <c r="A1766" s="1276">
        <v>7013</v>
      </c>
      <c r="B1766" s="2" t="s">
        <v>7409</v>
      </c>
      <c r="C1766" s="2" t="s">
        <v>6862</v>
      </c>
      <c r="D1766" s="1276" t="s">
        <v>6863</v>
      </c>
      <c r="E1766" s="489" t="s">
        <v>7158</v>
      </c>
      <c r="AS1766" s="489" t="s">
        <v>4696</v>
      </c>
      <c r="AT1766" s="489">
        <v>5</v>
      </c>
    </row>
    <row r="1767" spans="1:46">
      <c r="A1767" s="1276">
        <v>7014</v>
      </c>
      <c r="B1767" s="2" t="s">
        <v>1609</v>
      </c>
      <c r="C1767" s="2" t="s">
        <v>6862</v>
      </c>
      <c r="D1767" s="1276" t="s">
        <v>6863</v>
      </c>
      <c r="E1767" s="489" t="s">
        <v>7158</v>
      </c>
      <c r="AS1767" s="489" t="s">
        <v>4697</v>
      </c>
      <c r="AT1767" s="489">
        <v>5</v>
      </c>
    </row>
    <row r="1768" spans="1:46">
      <c r="A1768" s="1276">
        <v>7015</v>
      </c>
      <c r="B1768" s="2" t="s">
        <v>7410</v>
      </c>
      <c r="C1768" s="2" t="s">
        <v>6862</v>
      </c>
      <c r="D1768" s="1276" t="s">
        <v>6863</v>
      </c>
      <c r="E1768" s="489" t="s">
        <v>1631</v>
      </c>
      <c r="AS1768" s="489" t="s">
        <v>3533</v>
      </c>
      <c r="AT1768" s="489">
        <v>5</v>
      </c>
    </row>
    <row r="1769" spans="1:46">
      <c r="A1769" s="1276">
        <v>7016</v>
      </c>
      <c r="B1769" s="2" t="s">
        <v>287</v>
      </c>
      <c r="C1769" s="2" t="s">
        <v>6862</v>
      </c>
      <c r="D1769" s="1276" t="s">
        <v>6863</v>
      </c>
      <c r="E1769" s="489" t="s">
        <v>1631</v>
      </c>
      <c r="AS1769" s="489" t="s">
        <v>3536</v>
      </c>
      <c r="AT1769" s="489">
        <v>5</v>
      </c>
    </row>
    <row r="1770" spans="1:46">
      <c r="A1770" s="1276">
        <v>7017</v>
      </c>
      <c r="B1770" s="2" t="s">
        <v>288</v>
      </c>
      <c r="C1770" s="2" t="s">
        <v>6862</v>
      </c>
      <c r="D1770" s="1276" t="s">
        <v>6863</v>
      </c>
      <c r="E1770" s="489" t="s">
        <v>1631</v>
      </c>
      <c r="AS1770" s="489" t="s">
        <v>3537</v>
      </c>
      <c r="AT1770" s="489">
        <v>5</v>
      </c>
    </row>
    <row r="1771" spans="1:46">
      <c r="A1771" s="1276">
        <v>7018</v>
      </c>
      <c r="B1771" s="2" t="s">
        <v>7411</v>
      </c>
      <c r="C1771" s="2" t="s">
        <v>6862</v>
      </c>
      <c r="D1771" s="1276" t="s">
        <v>6863</v>
      </c>
      <c r="E1771" s="489" t="s">
        <v>1631</v>
      </c>
      <c r="AS1771" s="489" t="s">
        <v>3538</v>
      </c>
      <c r="AT1771" s="489">
        <v>5</v>
      </c>
    </row>
    <row r="1772" spans="1:46">
      <c r="A1772" s="1276">
        <v>7019</v>
      </c>
      <c r="B1772" s="2" t="s">
        <v>289</v>
      </c>
      <c r="C1772" s="2" t="s">
        <v>6862</v>
      </c>
      <c r="D1772" s="1276" t="s">
        <v>6863</v>
      </c>
      <c r="E1772" s="489" t="s">
        <v>1631</v>
      </c>
      <c r="AS1772" s="489" t="s">
        <v>3539</v>
      </c>
      <c r="AT1772" s="489">
        <v>5</v>
      </c>
    </row>
    <row r="1773" spans="1:46">
      <c r="A1773" s="1276">
        <v>7020</v>
      </c>
      <c r="B1773" s="2" t="s">
        <v>6833</v>
      </c>
      <c r="C1773" s="2" t="s">
        <v>6862</v>
      </c>
      <c r="D1773" s="1276" t="s">
        <v>6863</v>
      </c>
      <c r="E1773" s="489" t="s">
        <v>1631</v>
      </c>
      <c r="AS1773" s="489" t="s">
        <v>3540</v>
      </c>
      <c r="AT1773" s="489">
        <v>5</v>
      </c>
    </row>
    <row r="1774" spans="1:46">
      <c r="A1774" s="1276">
        <v>7021</v>
      </c>
      <c r="B1774" s="2" t="s">
        <v>1610</v>
      </c>
      <c r="C1774" s="2" t="s">
        <v>6862</v>
      </c>
      <c r="D1774" s="1276" t="s">
        <v>6863</v>
      </c>
      <c r="E1774" s="489" t="s">
        <v>1631</v>
      </c>
      <c r="AS1774" s="489" t="s">
        <v>3541</v>
      </c>
      <c r="AT1774" s="489">
        <v>5</v>
      </c>
    </row>
    <row r="1775" spans="1:46">
      <c r="A1775" s="1276">
        <v>7022</v>
      </c>
      <c r="B1775" s="2" t="s">
        <v>290</v>
      </c>
      <c r="C1775" s="2" t="s">
        <v>66</v>
      </c>
      <c r="D1775" s="1276" t="s">
        <v>6863</v>
      </c>
      <c r="E1775" s="489" t="s">
        <v>1631</v>
      </c>
      <c r="AS1775" s="489" t="s">
        <v>3542</v>
      </c>
      <c r="AT1775" s="489">
        <v>5</v>
      </c>
    </row>
    <row r="1776" spans="1:46">
      <c r="A1776" s="1276">
        <v>7023</v>
      </c>
      <c r="B1776" s="2" t="s">
        <v>291</v>
      </c>
      <c r="C1776" s="2" t="s">
        <v>6862</v>
      </c>
      <c r="D1776" s="1276" t="s">
        <v>6879</v>
      </c>
      <c r="E1776" s="489" t="s">
        <v>1675</v>
      </c>
      <c r="AS1776" s="489" t="s">
        <v>3543</v>
      </c>
      <c r="AT1776" s="489">
        <v>5</v>
      </c>
    </row>
    <row r="1777" spans="1:46">
      <c r="A1777" s="1276">
        <v>7024</v>
      </c>
      <c r="B1777" s="2" t="s">
        <v>7412</v>
      </c>
      <c r="C1777" s="2" t="s">
        <v>6862</v>
      </c>
      <c r="D1777" s="1276" t="s">
        <v>6863</v>
      </c>
      <c r="E1777" s="489" t="s">
        <v>1631</v>
      </c>
      <c r="AS1777" s="489" t="s">
        <v>4699</v>
      </c>
      <c r="AT1777" s="489">
        <v>5</v>
      </c>
    </row>
    <row r="1778" spans="1:46">
      <c r="A1778" s="1276">
        <v>7025</v>
      </c>
      <c r="B1778" s="2" t="s">
        <v>292</v>
      </c>
      <c r="C1778" s="2" t="s">
        <v>6862</v>
      </c>
      <c r="D1778" s="1276" t="s">
        <v>6863</v>
      </c>
      <c r="E1778" s="489" t="s">
        <v>1631</v>
      </c>
      <c r="AS1778" s="489" t="s">
        <v>4700</v>
      </c>
      <c r="AT1778" s="489">
        <v>5</v>
      </c>
    </row>
    <row r="1779" spans="1:46">
      <c r="A1779" s="1276">
        <v>7026</v>
      </c>
      <c r="B1779" s="2" t="s">
        <v>1611</v>
      </c>
      <c r="C1779" s="2" t="s">
        <v>6862</v>
      </c>
      <c r="D1779" s="1276" t="s">
        <v>6863</v>
      </c>
      <c r="E1779" s="489" t="s">
        <v>1631</v>
      </c>
      <c r="AS1779" s="489" t="s">
        <v>4701</v>
      </c>
      <c r="AT1779" s="489">
        <v>5</v>
      </c>
    </row>
    <row r="1780" spans="1:46">
      <c r="A1780" s="1276">
        <v>7027</v>
      </c>
      <c r="B1780" s="2" t="s">
        <v>1612</v>
      </c>
      <c r="C1780" s="2" t="s">
        <v>6862</v>
      </c>
      <c r="D1780" s="1276" t="s">
        <v>6863</v>
      </c>
      <c r="E1780" s="489" t="s">
        <v>1631</v>
      </c>
      <c r="AS1780" s="489" t="s">
        <v>6067</v>
      </c>
      <c r="AT1780" s="489">
        <v>5</v>
      </c>
    </row>
    <row r="1781" spans="1:46">
      <c r="A1781" s="1276">
        <v>7028</v>
      </c>
      <c r="B1781" s="2" t="s">
        <v>1613</v>
      </c>
      <c r="C1781" s="2" t="s">
        <v>6862</v>
      </c>
      <c r="D1781" s="1276" t="s">
        <v>6863</v>
      </c>
      <c r="E1781" s="489" t="s">
        <v>1631</v>
      </c>
      <c r="AS1781" s="489" t="s">
        <v>6068</v>
      </c>
      <c r="AT1781" s="489">
        <v>5</v>
      </c>
    </row>
    <row r="1782" spans="1:46">
      <c r="A1782" s="1276">
        <v>7029</v>
      </c>
      <c r="B1782" s="2" t="s">
        <v>7413</v>
      </c>
      <c r="C1782" s="2" t="s">
        <v>6862</v>
      </c>
      <c r="D1782" s="1276" t="s">
        <v>6863</v>
      </c>
      <c r="E1782" s="489" t="s">
        <v>1631</v>
      </c>
      <c r="AS1782" s="489" t="s">
        <v>4702</v>
      </c>
      <c r="AT1782" s="489">
        <v>5</v>
      </c>
    </row>
    <row r="1783" spans="1:46">
      <c r="A1783" s="1276">
        <v>7030</v>
      </c>
      <c r="B1783" s="2" t="s">
        <v>7414</v>
      </c>
      <c r="C1783" s="2" t="s">
        <v>66</v>
      </c>
      <c r="D1783" s="1276" t="s">
        <v>6863</v>
      </c>
      <c r="E1783" s="489" t="s">
        <v>1631</v>
      </c>
      <c r="AS1783" s="489" t="s">
        <v>3546</v>
      </c>
      <c r="AT1783" s="489">
        <v>5</v>
      </c>
    </row>
    <row r="1784" spans="1:46">
      <c r="A1784" s="1276">
        <v>7031</v>
      </c>
      <c r="B1784" s="2" t="s">
        <v>7415</v>
      </c>
      <c r="C1784" s="2" t="s">
        <v>66</v>
      </c>
      <c r="D1784" s="1276" t="s">
        <v>6879</v>
      </c>
      <c r="E1784" s="489" t="s">
        <v>1676</v>
      </c>
      <c r="AS1784" s="489" t="s">
        <v>4705</v>
      </c>
      <c r="AT1784" s="489">
        <v>5</v>
      </c>
    </row>
    <row r="1785" spans="1:46">
      <c r="A1785" s="1276">
        <v>7032</v>
      </c>
      <c r="B1785" s="2" t="s">
        <v>7416</v>
      </c>
      <c r="C1785" s="2" t="s">
        <v>6862</v>
      </c>
      <c r="D1785" s="1276" t="s">
        <v>6879</v>
      </c>
      <c r="E1785" s="489" t="s">
        <v>1676</v>
      </c>
      <c r="AS1785" s="489" t="s">
        <v>3547</v>
      </c>
      <c r="AT1785" s="489">
        <v>5</v>
      </c>
    </row>
    <row r="1786" spans="1:46">
      <c r="A1786" s="1276">
        <v>7033</v>
      </c>
      <c r="B1786" s="2" t="s">
        <v>7417</v>
      </c>
      <c r="C1786" s="2" t="s">
        <v>6862</v>
      </c>
      <c r="D1786" s="1276" t="s">
        <v>6863</v>
      </c>
      <c r="E1786" s="489" t="s">
        <v>1631</v>
      </c>
      <c r="AS1786" s="489" t="s">
        <v>3548</v>
      </c>
      <c r="AT1786" s="489">
        <v>5</v>
      </c>
    </row>
    <row r="1787" spans="1:46">
      <c r="A1787" s="1276">
        <v>7034</v>
      </c>
      <c r="B1787" s="2" t="s">
        <v>293</v>
      </c>
      <c r="C1787" s="2" t="s">
        <v>66</v>
      </c>
      <c r="D1787" s="1276" t="s">
        <v>6863</v>
      </c>
      <c r="E1787" s="489" t="s">
        <v>1631</v>
      </c>
      <c r="AS1787" s="489" t="s">
        <v>3550</v>
      </c>
      <c r="AT1787" s="489">
        <v>5</v>
      </c>
    </row>
    <row r="1788" spans="1:46">
      <c r="A1788" s="1276">
        <v>7090</v>
      </c>
      <c r="B1788" s="2" t="s">
        <v>7418</v>
      </c>
      <c r="C1788" s="2" t="s">
        <v>6862</v>
      </c>
      <c r="D1788" s="1276" t="s">
        <v>6879</v>
      </c>
      <c r="E1788" s="489" t="s">
        <v>1676</v>
      </c>
      <c r="AS1788" s="489" t="s">
        <v>3551</v>
      </c>
      <c r="AT1788" s="489">
        <v>5</v>
      </c>
    </row>
    <row r="1789" spans="1:46">
      <c r="A1789" s="1276">
        <v>7100</v>
      </c>
      <c r="B1789" s="2" t="s">
        <v>7419</v>
      </c>
      <c r="C1789" s="2" t="s">
        <v>66</v>
      </c>
      <c r="D1789" s="1276" t="s">
        <v>6863</v>
      </c>
      <c r="E1789" s="489" t="s">
        <v>1631</v>
      </c>
      <c r="AS1789" s="489" t="s">
        <v>3552</v>
      </c>
      <c r="AT1789" s="489">
        <v>5</v>
      </c>
    </row>
    <row r="1790" spans="1:46">
      <c r="A1790" s="1276">
        <v>7101</v>
      </c>
      <c r="B1790" s="2" t="s">
        <v>7420</v>
      </c>
      <c r="C1790" s="2" t="s">
        <v>66</v>
      </c>
      <c r="D1790" s="1276" t="s">
        <v>6879</v>
      </c>
      <c r="E1790" s="489" t="s">
        <v>1676</v>
      </c>
      <c r="AS1790" s="489" t="s">
        <v>3553</v>
      </c>
      <c r="AT1790" s="489">
        <v>5</v>
      </c>
    </row>
    <row r="1791" spans="1:46">
      <c r="A1791" s="1276">
        <v>7102</v>
      </c>
      <c r="B1791" s="2" t="s">
        <v>7421</v>
      </c>
      <c r="C1791" s="2" t="s">
        <v>6862</v>
      </c>
      <c r="D1791" s="1276" t="s">
        <v>6879</v>
      </c>
      <c r="E1791" s="489" t="s">
        <v>1676</v>
      </c>
      <c r="AS1791" s="489" t="s">
        <v>3554</v>
      </c>
      <c r="AT1791" s="489">
        <v>5</v>
      </c>
    </row>
    <row r="1792" spans="1:46">
      <c r="A1792" s="1276">
        <v>7105</v>
      </c>
      <c r="B1792" s="2" t="s">
        <v>7422</v>
      </c>
      <c r="C1792" s="2" t="s">
        <v>66</v>
      </c>
      <c r="D1792" s="1276" t="s">
        <v>6863</v>
      </c>
      <c r="E1792" s="489" t="s">
        <v>1631</v>
      </c>
      <c r="AS1792" s="489" t="s">
        <v>3556</v>
      </c>
      <c r="AT1792" s="489">
        <v>5</v>
      </c>
    </row>
    <row r="1793" spans="1:46">
      <c r="A1793" s="1276">
        <v>7109</v>
      </c>
      <c r="B1793" s="2" t="s">
        <v>7423</v>
      </c>
      <c r="C1793" s="2" t="s">
        <v>66</v>
      </c>
      <c r="D1793" s="1276" t="s">
        <v>6879</v>
      </c>
      <c r="E1793" s="489" t="s">
        <v>1658</v>
      </c>
      <c r="AS1793" s="489" t="s">
        <v>3557</v>
      </c>
      <c r="AT1793" s="489">
        <v>5</v>
      </c>
    </row>
    <row r="1794" spans="1:46">
      <c r="A1794" s="1276">
        <v>7110</v>
      </c>
      <c r="B1794" s="2" t="s">
        <v>2574</v>
      </c>
      <c r="C1794" s="2" t="s">
        <v>66</v>
      </c>
      <c r="D1794" s="1276" t="s">
        <v>6879</v>
      </c>
      <c r="E1794" s="489" t="s">
        <v>1676</v>
      </c>
      <c r="AS1794" s="489" t="s">
        <v>3558</v>
      </c>
      <c r="AT1794" s="489">
        <v>5</v>
      </c>
    </row>
    <row r="1795" spans="1:46">
      <c r="A1795" s="1276">
        <v>7111</v>
      </c>
      <c r="B1795" s="2" t="s">
        <v>7424</v>
      </c>
      <c r="C1795" s="2" t="s">
        <v>66</v>
      </c>
      <c r="D1795" s="1276" t="s">
        <v>6879</v>
      </c>
      <c r="E1795" s="489" t="s">
        <v>1676</v>
      </c>
      <c r="AS1795" s="489" t="s">
        <v>3559</v>
      </c>
      <c r="AT1795" s="489">
        <v>5</v>
      </c>
    </row>
    <row r="1796" spans="1:46">
      <c r="A1796" s="1276">
        <v>7112</v>
      </c>
      <c r="B1796" s="2" t="s">
        <v>7425</v>
      </c>
      <c r="C1796" s="2" t="s">
        <v>66</v>
      </c>
      <c r="D1796" s="1276" t="s">
        <v>6879</v>
      </c>
      <c r="E1796" s="489" t="s">
        <v>1676</v>
      </c>
      <c r="AS1796" s="489" t="s">
        <v>3560</v>
      </c>
      <c r="AT1796" s="489">
        <v>5</v>
      </c>
    </row>
    <row r="1797" spans="1:46">
      <c r="A1797" s="1276">
        <v>7120</v>
      </c>
      <c r="B1797" s="2" t="s">
        <v>7426</v>
      </c>
      <c r="C1797" s="2" t="s">
        <v>6862</v>
      </c>
      <c r="D1797" s="1276" t="s">
        <v>6879</v>
      </c>
      <c r="E1797" s="489" t="s">
        <v>1676</v>
      </c>
      <c r="AS1797" s="489" t="s">
        <v>3561</v>
      </c>
      <c r="AT1797" s="489">
        <v>5</v>
      </c>
    </row>
    <row r="1798" spans="1:46">
      <c r="A1798" s="1276">
        <v>7130</v>
      </c>
      <c r="B1798" s="2" t="s">
        <v>7428</v>
      </c>
      <c r="C1798" s="2" t="s">
        <v>66</v>
      </c>
      <c r="D1798" s="1276" t="s">
        <v>6863</v>
      </c>
      <c r="E1798" s="489" t="s">
        <v>1631</v>
      </c>
      <c r="AS1798" s="489" t="s">
        <v>3563</v>
      </c>
      <c r="AT1798" s="489">
        <v>5</v>
      </c>
    </row>
    <row r="1799" spans="1:46">
      <c r="A1799" s="1276">
        <v>7140</v>
      </c>
      <c r="B1799" s="2" t="s">
        <v>7430</v>
      </c>
      <c r="C1799" s="2" t="s">
        <v>66</v>
      </c>
      <c r="D1799" s="1276" t="s">
        <v>6879</v>
      </c>
      <c r="E1799" s="489" t="s">
        <v>1676</v>
      </c>
      <c r="AS1799" s="489" t="s">
        <v>3564</v>
      </c>
      <c r="AT1799" s="489">
        <v>5</v>
      </c>
    </row>
    <row r="1800" spans="1:46">
      <c r="A1800" s="1276">
        <v>7150</v>
      </c>
      <c r="B1800" s="2" t="s">
        <v>2575</v>
      </c>
      <c r="C1800" s="2" t="s">
        <v>66</v>
      </c>
      <c r="D1800" s="1276" t="s">
        <v>6879</v>
      </c>
      <c r="E1800" s="489" t="s">
        <v>1676</v>
      </c>
      <c r="AS1800" s="489" t="s">
        <v>3566</v>
      </c>
      <c r="AT1800" s="489">
        <v>5</v>
      </c>
    </row>
    <row r="1801" spans="1:46">
      <c r="A1801" s="1276">
        <v>7151</v>
      </c>
      <c r="B1801" s="2" t="s">
        <v>7431</v>
      </c>
      <c r="C1801" s="2" t="s">
        <v>66</v>
      </c>
      <c r="D1801" s="1276" t="s">
        <v>6879</v>
      </c>
      <c r="E1801" s="489" t="s">
        <v>1676</v>
      </c>
      <c r="AS1801" s="489" t="s">
        <v>3567</v>
      </c>
      <c r="AT1801" s="489">
        <v>5</v>
      </c>
    </row>
    <row r="1802" spans="1:46">
      <c r="A1802" s="1276">
        <v>7152</v>
      </c>
      <c r="B1802" s="2" t="s">
        <v>7432</v>
      </c>
      <c r="C1802" s="2" t="s">
        <v>6862</v>
      </c>
      <c r="D1802" s="1276" t="s">
        <v>6879</v>
      </c>
      <c r="E1802" s="489" t="s">
        <v>1676</v>
      </c>
      <c r="AS1802" s="489" t="s">
        <v>3571</v>
      </c>
      <c r="AT1802" s="489">
        <v>5</v>
      </c>
    </row>
    <row r="1803" spans="1:46">
      <c r="A1803" s="1276">
        <v>7160</v>
      </c>
      <c r="B1803" s="2" t="s">
        <v>7433</v>
      </c>
      <c r="C1803" s="2" t="s">
        <v>6862</v>
      </c>
      <c r="D1803" s="1276" t="s">
        <v>6863</v>
      </c>
      <c r="E1803" s="489" t="s">
        <v>1631</v>
      </c>
      <c r="AS1803" s="489" t="s">
        <v>4709</v>
      </c>
      <c r="AT1803" s="489">
        <v>5</v>
      </c>
    </row>
    <row r="1804" spans="1:46">
      <c r="A1804" s="1276">
        <v>7170</v>
      </c>
      <c r="B1804" s="2" t="s">
        <v>7434</v>
      </c>
      <c r="C1804" s="2" t="s">
        <v>6862</v>
      </c>
      <c r="D1804" s="1276" t="s">
        <v>6863</v>
      </c>
      <c r="E1804" s="489" t="s">
        <v>1631</v>
      </c>
      <c r="AS1804" s="489" t="s">
        <v>4710</v>
      </c>
      <c r="AT1804" s="489">
        <v>5</v>
      </c>
    </row>
    <row r="1805" spans="1:46">
      <c r="A1805" s="1276">
        <v>7180</v>
      </c>
      <c r="B1805" s="2" t="s">
        <v>7435</v>
      </c>
      <c r="C1805" s="2" t="s">
        <v>6862</v>
      </c>
      <c r="D1805" s="1276" t="s">
        <v>6863</v>
      </c>
      <c r="E1805" s="489" t="s">
        <v>1631</v>
      </c>
      <c r="AS1805" s="489" t="s">
        <v>3574</v>
      </c>
      <c r="AT1805" s="489">
        <v>5</v>
      </c>
    </row>
    <row r="1806" spans="1:46">
      <c r="A1806" s="1276">
        <v>7190</v>
      </c>
      <c r="B1806" s="2" t="s">
        <v>6229</v>
      </c>
      <c r="C1806" s="2" t="s">
        <v>6862</v>
      </c>
      <c r="D1806" s="1276" t="s">
        <v>6863</v>
      </c>
      <c r="E1806" s="489" t="s">
        <v>1631</v>
      </c>
      <c r="AS1806" s="489" t="s">
        <v>3575</v>
      </c>
      <c r="AT1806" s="489">
        <v>5</v>
      </c>
    </row>
    <row r="1807" spans="1:46">
      <c r="A1807" s="1276">
        <v>7195</v>
      </c>
      <c r="B1807" s="2" t="s">
        <v>7436</v>
      </c>
      <c r="C1807" s="2" t="s">
        <v>66</v>
      </c>
      <c r="D1807" s="1276" t="s">
        <v>6863</v>
      </c>
      <c r="E1807" s="489" t="s">
        <v>1631</v>
      </c>
      <c r="AS1807" s="489" t="s">
        <v>3576</v>
      </c>
      <c r="AT1807" s="489">
        <v>5</v>
      </c>
    </row>
    <row r="1808" spans="1:46">
      <c r="A1808" s="1276">
        <v>7196</v>
      </c>
      <c r="B1808" s="2" t="s">
        <v>7437</v>
      </c>
      <c r="C1808" s="2" t="s">
        <v>6862</v>
      </c>
      <c r="D1808" s="1276" t="s">
        <v>6879</v>
      </c>
      <c r="E1808" s="489" t="s">
        <v>1676</v>
      </c>
      <c r="AS1808" s="489" t="s">
        <v>3577</v>
      </c>
      <c r="AT1808" s="489">
        <v>5</v>
      </c>
    </row>
    <row r="1809" spans="1:46">
      <c r="A1809" s="1276">
        <v>7200</v>
      </c>
      <c r="B1809" s="2" t="s">
        <v>7438</v>
      </c>
      <c r="C1809" s="2" t="s">
        <v>6862</v>
      </c>
      <c r="D1809" s="1276" t="s">
        <v>6863</v>
      </c>
      <c r="E1809" s="489" t="s">
        <v>1631</v>
      </c>
      <c r="AS1809" s="489" t="s">
        <v>3580</v>
      </c>
      <c r="AT1809" s="489">
        <v>5</v>
      </c>
    </row>
    <row r="1810" spans="1:46">
      <c r="A1810" s="1276">
        <v>7210</v>
      </c>
      <c r="B1810" s="2" t="s">
        <v>7439</v>
      </c>
      <c r="C1810" s="2" t="s">
        <v>6862</v>
      </c>
      <c r="D1810" s="1276" t="s">
        <v>6863</v>
      </c>
      <c r="E1810" s="489" t="s">
        <v>7238</v>
      </c>
      <c r="AS1810" s="489" t="s">
        <v>3582</v>
      </c>
      <c r="AT1810" s="489">
        <v>5</v>
      </c>
    </row>
    <row r="1811" spans="1:46">
      <c r="A1811" s="1276">
        <v>7220</v>
      </c>
      <c r="B1811" s="2" t="s">
        <v>7440</v>
      </c>
      <c r="C1811" s="2" t="s">
        <v>6862</v>
      </c>
      <c r="D1811" s="1276" t="s">
        <v>6863</v>
      </c>
      <c r="E1811" s="489" t="s">
        <v>1631</v>
      </c>
      <c r="AS1811" s="489" t="s">
        <v>6069</v>
      </c>
      <c r="AT1811" s="489">
        <v>5</v>
      </c>
    </row>
    <row r="1812" spans="1:46">
      <c r="A1812" s="1276">
        <v>7230</v>
      </c>
      <c r="B1812" s="2" t="s">
        <v>7441</v>
      </c>
      <c r="C1812" s="2" t="s">
        <v>6862</v>
      </c>
      <c r="D1812" s="1276" t="s">
        <v>6863</v>
      </c>
      <c r="E1812" s="489" t="s">
        <v>1631</v>
      </c>
      <c r="AS1812" s="489" t="s">
        <v>3583</v>
      </c>
      <c r="AT1812" s="489">
        <v>5</v>
      </c>
    </row>
    <row r="1813" spans="1:46">
      <c r="A1813" s="1276">
        <v>7235</v>
      </c>
      <c r="B1813" s="2" t="s">
        <v>7442</v>
      </c>
      <c r="C1813" s="2" t="s">
        <v>6862</v>
      </c>
      <c r="D1813" s="1276" t="s">
        <v>6863</v>
      </c>
      <c r="E1813" s="489" t="s">
        <v>7238</v>
      </c>
      <c r="AS1813" s="489" t="s">
        <v>4196</v>
      </c>
      <c r="AT1813" s="489">
        <v>5</v>
      </c>
    </row>
    <row r="1814" spans="1:46">
      <c r="A1814" s="1276">
        <v>7240</v>
      </c>
      <c r="B1814" s="2" t="s">
        <v>7443</v>
      </c>
      <c r="C1814" s="2" t="s">
        <v>477</v>
      </c>
      <c r="D1814" s="1276" t="s">
        <v>6863</v>
      </c>
      <c r="E1814" s="489" t="s">
        <v>7238</v>
      </c>
      <c r="AS1814" s="489" t="s">
        <v>4712</v>
      </c>
      <c r="AT1814" s="489">
        <v>5</v>
      </c>
    </row>
    <row r="1815" spans="1:46">
      <c r="A1815" s="1276">
        <v>7245</v>
      </c>
      <c r="B1815" s="2" t="s">
        <v>7444</v>
      </c>
      <c r="C1815" s="2" t="s">
        <v>6862</v>
      </c>
      <c r="D1815" s="1276" t="s">
        <v>6893</v>
      </c>
      <c r="E1815" s="489" t="s">
        <v>1664</v>
      </c>
      <c r="AS1815" s="489" t="s">
        <v>4713</v>
      </c>
      <c r="AT1815" s="489">
        <v>5</v>
      </c>
    </row>
    <row r="1816" spans="1:46">
      <c r="A1816" s="1276">
        <v>7250</v>
      </c>
      <c r="B1816" s="2" t="s">
        <v>7445</v>
      </c>
      <c r="C1816" s="2" t="s">
        <v>6862</v>
      </c>
      <c r="D1816" s="1276" t="s">
        <v>6863</v>
      </c>
      <c r="E1816" s="489" t="s">
        <v>1631</v>
      </c>
      <c r="AS1816" s="489" t="s">
        <v>3591</v>
      </c>
      <c r="AT1816" s="489">
        <v>5</v>
      </c>
    </row>
    <row r="1817" spans="1:46">
      <c r="A1817" s="1276">
        <v>7260</v>
      </c>
      <c r="B1817" s="2" t="s">
        <v>7446</v>
      </c>
      <c r="C1817" s="2" t="s">
        <v>6862</v>
      </c>
      <c r="D1817" s="1276" t="s">
        <v>6863</v>
      </c>
      <c r="E1817" s="489" t="s">
        <v>1631</v>
      </c>
      <c r="AS1817" s="489" t="s">
        <v>3592</v>
      </c>
      <c r="AT1817" s="489">
        <v>5</v>
      </c>
    </row>
    <row r="1818" spans="1:46">
      <c r="A1818" s="1276">
        <v>7265</v>
      </c>
      <c r="B1818" s="2" t="s">
        <v>7447</v>
      </c>
      <c r="C1818" s="2" t="s">
        <v>6862</v>
      </c>
      <c r="D1818" s="1276" t="s">
        <v>6863</v>
      </c>
      <c r="E1818" s="489" t="s">
        <v>7427</v>
      </c>
      <c r="AS1818" s="489" t="s">
        <v>3593</v>
      </c>
      <c r="AT1818" s="489">
        <v>5</v>
      </c>
    </row>
    <row r="1819" spans="1:46">
      <c r="A1819" s="1276">
        <v>7270</v>
      </c>
      <c r="B1819" s="2" t="s">
        <v>7448</v>
      </c>
      <c r="C1819" s="2" t="s">
        <v>6862</v>
      </c>
      <c r="D1819" s="1276" t="s">
        <v>6863</v>
      </c>
      <c r="E1819" s="489" t="s">
        <v>7429</v>
      </c>
      <c r="AS1819" s="489" t="s">
        <v>3595</v>
      </c>
      <c r="AT1819" s="489">
        <v>5</v>
      </c>
    </row>
    <row r="1820" spans="1:46">
      <c r="A1820" s="1276">
        <v>7271</v>
      </c>
      <c r="B1820" s="2" t="s">
        <v>7449</v>
      </c>
      <c r="C1820" s="2" t="s">
        <v>66</v>
      </c>
      <c r="D1820" s="1276" t="s">
        <v>6863</v>
      </c>
      <c r="E1820" s="489" t="s">
        <v>7427</v>
      </c>
      <c r="AS1820" s="489" t="s">
        <v>4714</v>
      </c>
      <c r="AT1820" s="489">
        <v>5</v>
      </c>
    </row>
    <row r="1821" spans="1:46">
      <c r="A1821" s="1276">
        <v>7280</v>
      </c>
      <c r="B1821" s="2" t="s">
        <v>7450</v>
      </c>
      <c r="C1821" s="2" t="s">
        <v>6862</v>
      </c>
      <c r="D1821" s="1276" t="s">
        <v>6879</v>
      </c>
      <c r="E1821" s="489" t="s">
        <v>1675</v>
      </c>
      <c r="AS1821" s="489" t="s">
        <v>3596</v>
      </c>
      <c r="AT1821" s="489">
        <v>5</v>
      </c>
    </row>
    <row r="1822" spans="1:46">
      <c r="A1822" s="1276">
        <v>7310</v>
      </c>
      <c r="B1822" s="2" t="s">
        <v>7451</v>
      </c>
      <c r="C1822" s="2" t="s">
        <v>6862</v>
      </c>
      <c r="D1822" s="1276" t="s">
        <v>6863</v>
      </c>
      <c r="E1822" s="489" t="s">
        <v>7158</v>
      </c>
      <c r="AS1822" s="489" t="s">
        <v>3597</v>
      </c>
      <c r="AT1822" s="489">
        <v>5</v>
      </c>
    </row>
    <row r="1823" spans="1:46">
      <c r="A1823" s="1276">
        <v>7311</v>
      </c>
      <c r="B1823" s="2" t="s">
        <v>7452</v>
      </c>
      <c r="C1823" s="2" t="s">
        <v>6862</v>
      </c>
      <c r="D1823" s="1276" t="s">
        <v>6863</v>
      </c>
      <c r="E1823" s="489" t="s">
        <v>1631</v>
      </c>
      <c r="AS1823" s="489" t="s">
        <v>3598</v>
      </c>
      <c r="AT1823" s="489">
        <v>5</v>
      </c>
    </row>
    <row r="1824" spans="1:46">
      <c r="A1824" s="1276">
        <v>7312</v>
      </c>
      <c r="B1824" s="2" t="s">
        <v>7453</v>
      </c>
      <c r="C1824" s="2" t="s">
        <v>6862</v>
      </c>
      <c r="D1824" s="1276" t="s">
        <v>6863</v>
      </c>
      <c r="E1824" s="489" t="s">
        <v>7427</v>
      </c>
      <c r="AS1824" s="489" t="s">
        <v>3600</v>
      </c>
      <c r="AT1824" s="489">
        <v>5</v>
      </c>
    </row>
    <row r="1825" spans="1:46">
      <c r="A1825" s="1276">
        <v>7320</v>
      </c>
      <c r="B1825" s="2" t="s">
        <v>7454</v>
      </c>
      <c r="C1825" s="2" t="s">
        <v>6862</v>
      </c>
      <c r="D1825" s="1276" t="s">
        <v>6863</v>
      </c>
      <c r="E1825" s="489" t="s">
        <v>7427</v>
      </c>
      <c r="AS1825" s="489" t="s">
        <v>4197</v>
      </c>
      <c r="AT1825" s="489">
        <v>5</v>
      </c>
    </row>
    <row r="1826" spans="1:46">
      <c r="A1826" s="1276">
        <v>7330</v>
      </c>
      <c r="B1826" s="2" t="s">
        <v>7455</v>
      </c>
      <c r="C1826" s="2" t="s">
        <v>477</v>
      </c>
      <c r="D1826" s="1276" t="s">
        <v>6863</v>
      </c>
      <c r="E1826" s="489" t="s">
        <v>1631</v>
      </c>
      <c r="AS1826" s="489" t="s">
        <v>3601</v>
      </c>
      <c r="AT1826" s="489">
        <v>5</v>
      </c>
    </row>
    <row r="1827" spans="1:46">
      <c r="A1827" s="1276">
        <v>7340</v>
      </c>
      <c r="B1827" s="2" t="s">
        <v>7456</v>
      </c>
      <c r="C1827" s="2" t="s">
        <v>6862</v>
      </c>
      <c r="D1827" s="1276" t="s">
        <v>6893</v>
      </c>
      <c r="E1827" s="489" t="s">
        <v>1664</v>
      </c>
      <c r="AS1827" s="489" t="s">
        <v>4715</v>
      </c>
      <c r="AT1827" s="489">
        <v>5</v>
      </c>
    </row>
    <row r="1828" spans="1:46">
      <c r="A1828" s="1276">
        <v>7360</v>
      </c>
      <c r="B1828" s="2" t="s">
        <v>7457</v>
      </c>
      <c r="C1828" s="2" t="s">
        <v>6862</v>
      </c>
      <c r="D1828" s="1276" t="s">
        <v>6863</v>
      </c>
      <c r="E1828" s="489" t="s">
        <v>7208</v>
      </c>
      <c r="AS1828" s="489" t="s">
        <v>3603</v>
      </c>
      <c r="AT1828" s="489">
        <v>5</v>
      </c>
    </row>
    <row r="1829" spans="1:46">
      <c r="A1829" s="1276">
        <v>7370</v>
      </c>
      <c r="B1829" s="2" t="s">
        <v>7458</v>
      </c>
      <c r="C1829" s="2" t="s">
        <v>6862</v>
      </c>
      <c r="D1829" s="1276" t="s">
        <v>6863</v>
      </c>
      <c r="E1829" s="489" t="s">
        <v>7208</v>
      </c>
      <c r="AS1829" s="489" t="s">
        <v>3605</v>
      </c>
      <c r="AT1829" s="489">
        <v>5</v>
      </c>
    </row>
    <row r="1830" spans="1:46">
      <c r="A1830" s="1276">
        <v>7400</v>
      </c>
      <c r="B1830" s="2" t="s">
        <v>7459</v>
      </c>
      <c r="C1830" s="2" t="s">
        <v>6862</v>
      </c>
      <c r="D1830" s="1276" t="s">
        <v>6863</v>
      </c>
      <c r="E1830" s="489" t="s">
        <v>7429</v>
      </c>
      <c r="AS1830" s="489" t="s">
        <v>3606</v>
      </c>
      <c r="AT1830" s="489">
        <v>5</v>
      </c>
    </row>
    <row r="1831" spans="1:46">
      <c r="A1831" s="1276">
        <v>7410</v>
      </c>
      <c r="B1831" s="2" t="s">
        <v>7460</v>
      </c>
      <c r="C1831" s="2" t="s">
        <v>6862</v>
      </c>
      <c r="D1831" s="1276" t="s">
        <v>6863</v>
      </c>
      <c r="E1831" s="489" t="s">
        <v>7429</v>
      </c>
      <c r="AS1831" s="489" t="s">
        <v>4716</v>
      </c>
      <c r="AT1831" s="489">
        <v>5</v>
      </c>
    </row>
    <row r="1832" spans="1:46">
      <c r="A1832" s="1276">
        <v>7420</v>
      </c>
      <c r="B1832" s="2" t="s">
        <v>7461</v>
      </c>
      <c r="C1832" s="2" t="s">
        <v>6862</v>
      </c>
      <c r="D1832" s="1276" t="s">
        <v>6863</v>
      </c>
      <c r="E1832" s="489" t="s">
        <v>7429</v>
      </c>
      <c r="AS1832" s="489" t="s">
        <v>4717</v>
      </c>
      <c r="AT1832" s="489">
        <v>5</v>
      </c>
    </row>
    <row r="1833" spans="1:46">
      <c r="A1833" s="1276">
        <v>7430</v>
      </c>
      <c r="B1833" s="2" t="s">
        <v>7462</v>
      </c>
      <c r="C1833" s="2" t="s">
        <v>6862</v>
      </c>
      <c r="D1833" s="1276" t="s">
        <v>6863</v>
      </c>
      <c r="E1833" s="489" t="s">
        <v>7429</v>
      </c>
      <c r="AS1833" s="489" t="s">
        <v>6070</v>
      </c>
      <c r="AT1833" s="489">
        <v>5</v>
      </c>
    </row>
    <row r="1834" spans="1:46">
      <c r="A1834" s="1276">
        <v>7440</v>
      </c>
      <c r="B1834" s="2" t="s">
        <v>7463</v>
      </c>
      <c r="C1834" s="2" t="s">
        <v>6862</v>
      </c>
      <c r="D1834" s="1276" t="s">
        <v>6863</v>
      </c>
      <c r="E1834" s="489" t="s">
        <v>7429</v>
      </c>
      <c r="AS1834" s="489" t="s">
        <v>3608</v>
      </c>
      <c r="AT1834" s="489">
        <v>5</v>
      </c>
    </row>
    <row r="1835" spans="1:46">
      <c r="A1835" s="1276">
        <v>7450</v>
      </c>
      <c r="B1835" s="2" t="s">
        <v>7464</v>
      </c>
      <c r="C1835" s="2" t="s">
        <v>6862</v>
      </c>
      <c r="D1835" s="1276" t="s">
        <v>6863</v>
      </c>
      <c r="E1835" s="489" t="s">
        <v>7429</v>
      </c>
      <c r="AS1835" s="489" t="s">
        <v>4718</v>
      </c>
      <c r="AT1835" s="489">
        <v>5</v>
      </c>
    </row>
    <row r="1836" spans="1:46">
      <c r="A1836" s="1276">
        <v>7460</v>
      </c>
      <c r="B1836" s="2" t="s">
        <v>7465</v>
      </c>
      <c r="C1836" s="2" t="s">
        <v>6862</v>
      </c>
      <c r="D1836" s="1276" t="s">
        <v>6863</v>
      </c>
      <c r="E1836" s="489" t="s">
        <v>7429</v>
      </c>
      <c r="AS1836" s="489" t="s">
        <v>3610</v>
      </c>
      <c r="AT1836" s="489">
        <v>5</v>
      </c>
    </row>
    <row r="1837" spans="1:46">
      <c r="A1837" s="1276">
        <v>7480</v>
      </c>
      <c r="B1837" s="2" t="s">
        <v>7466</v>
      </c>
      <c r="C1837" s="2" t="s">
        <v>6862</v>
      </c>
      <c r="D1837" s="1276" t="s">
        <v>6863</v>
      </c>
      <c r="E1837" s="489" t="s">
        <v>7429</v>
      </c>
      <c r="AS1837" s="489" t="s">
        <v>4720</v>
      </c>
      <c r="AT1837" s="489">
        <v>5</v>
      </c>
    </row>
    <row r="1838" spans="1:46">
      <c r="A1838" s="1276">
        <v>7500</v>
      </c>
      <c r="B1838" s="2" t="s">
        <v>7467</v>
      </c>
      <c r="C1838" s="2" t="s">
        <v>6862</v>
      </c>
      <c r="D1838" s="1276" t="s">
        <v>6863</v>
      </c>
      <c r="E1838" s="489" t="s">
        <v>7429</v>
      </c>
      <c r="AS1838" s="489" t="s">
        <v>3611</v>
      </c>
      <c r="AT1838" s="489">
        <v>5</v>
      </c>
    </row>
    <row r="1839" spans="1:46">
      <c r="A1839" s="1276">
        <v>7520</v>
      </c>
      <c r="B1839" s="2" t="s">
        <v>7468</v>
      </c>
      <c r="C1839" s="2" t="s">
        <v>6862</v>
      </c>
      <c r="D1839" s="1276" t="s">
        <v>6863</v>
      </c>
      <c r="E1839" s="489" t="s">
        <v>7429</v>
      </c>
      <c r="AS1839" s="489" t="s">
        <v>4198</v>
      </c>
      <c r="AT1839" s="489">
        <v>5</v>
      </c>
    </row>
    <row r="1840" spans="1:46">
      <c r="A1840" s="1276">
        <v>7530</v>
      </c>
      <c r="B1840" s="2" t="s">
        <v>7469</v>
      </c>
      <c r="C1840" s="2" t="s">
        <v>6862</v>
      </c>
      <c r="D1840" s="1276" t="s">
        <v>6863</v>
      </c>
      <c r="E1840" s="489" t="s">
        <v>1631</v>
      </c>
      <c r="AS1840" s="489" t="s">
        <v>3612</v>
      </c>
      <c r="AT1840" s="489">
        <v>5</v>
      </c>
    </row>
    <row r="1841" spans="1:46">
      <c r="A1841" s="1276">
        <v>7540</v>
      </c>
      <c r="B1841" s="2" t="s">
        <v>7470</v>
      </c>
      <c r="C1841" s="2" t="s">
        <v>6862</v>
      </c>
      <c r="D1841" s="1276" t="s">
        <v>6863</v>
      </c>
      <c r="E1841" s="489" t="s">
        <v>1631</v>
      </c>
      <c r="AS1841" s="489" t="s">
        <v>4721</v>
      </c>
      <c r="AT1841" s="489">
        <v>5</v>
      </c>
    </row>
    <row r="1842" spans="1:46">
      <c r="A1842" s="1276">
        <v>7560</v>
      </c>
      <c r="B1842" s="2" t="s">
        <v>7471</v>
      </c>
      <c r="C1842" s="2" t="s">
        <v>6862</v>
      </c>
      <c r="D1842" s="1276" t="s">
        <v>6863</v>
      </c>
      <c r="E1842" s="489" t="s">
        <v>1631</v>
      </c>
      <c r="AS1842" s="489" t="s">
        <v>4722</v>
      </c>
      <c r="AT1842" s="489">
        <v>5</v>
      </c>
    </row>
    <row r="1843" spans="1:46">
      <c r="A1843" s="1276">
        <v>7561</v>
      </c>
      <c r="B1843" s="2" t="s">
        <v>7472</v>
      </c>
      <c r="C1843" s="2" t="s">
        <v>6862</v>
      </c>
      <c r="D1843" s="1276" t="s">
        <v>6863</v>
      </c>
      <c r="E1843" s="489" t="s">
        <v>1631</v>
      </c>
      <c r="AS1843" s="489" t="s">
        <v>3614</v>
      </c>
      <c r="AT1843" s="489">
        <v>5</v>
      </c>
    </row>
    <row r="1844" spans="1:46">
      <c r="A1844" s="1276">
        <v>7562</v>
      </c>
      <c r="B1844" s="2" t="s">
        <v>6654</v>
      </c>
      <c r="C1844" s="2" t="s">
        <v>6862</v>
      </c>
      <c r="D1844" s="1276" t="s">
        <v>6863</v>
      </c>
      <c r="E1844" s="489" t="s">
        <v>1631</v>
      </c>
      <c r="AS1844" s="489" t="s">
        <v>3615</v>
      </c>
      <c r="AT1844" s="489">
        <v>5</v>
      </c>
    </row>
    <row r="1845" spans="1:46">
      <c r="A1845" s="1276">
        <v>7600</v>
      </c>
      <c r="B1845" s="2" t="s">
        <v>294</v>
      </c>
      <c r="C1845" s="2" t="s">
        <v>6862</v>
      </c>
      <c r="D1845" s="1276" t="s">
        <v>6863</v>
      </c>
      <c r="E1845" s="489" t="s">
        <v>1631</v>
      </c>
      <c r="AS1845" s="489" t="s">
        <v>3616</v>
      </c>
      <c r="AT1845" s="489">
        <v>5</v>
      </c>
    </row>
    <row r="1846" spans="1:46">
      <c r="A1846" s="1276">
        <v>7610</v>
      </c>
      <c r="B1846" s="2" t="s">
        <v>295</v>
      </c>
      <c r="C1846" s="2" t="s">
        <v>6862</v>
      </c>
      <c r="D1846" s="1276" t="s">
        <v>6863</v>
      </c>
      <c r="E1846" s="489" t="s">
        <v>1631</v>
      </c>
      <c r="AS1846" s="489" t="s">
        <v>3619</v>
      </c>
      <c r="AT1846" s="489">
        <v>5</v>
      </c>
    </row>
    <row r="1847" spans="1:46">
      <c r="A1847" s="1276">
        <v>7611</v>
      </c>
      <c r="B1847" s="2" t="s">
        <v>7473</v>
      </c>
      <c r="C1847" s="2" t="s">
        <v>6862</v>
      </c>
      <c r="D1847" s="1276" t="s">
        <v>6863</v>
      </c>
      <c r="E1847" s="489" t="s">
        <v>1631</v>
      </c>
      <c r="AS1847" s="489" t="s">
        <v>3621</v>
      </c>
      <c r="AT1847" s="489">
        <v>5</v>
      </c>
    </row>
    <row r="1848" spans="1:46">
      <c r="A1848" s="1276">
        <v>7612</v>
      </c>
      <c r="B1848" s="2" t="s">
        <v>1614</v>
      </c>
      <c r="C1848" s="2" t="s">
        <v>6862</v>
      </c>
      <c r="D1848" s="1276" t="s">
        <v>6863</v>
      </c>
      <c r="E1848" s="489" t="s">
        <v>1631</v>
      </c>
      <c r="AS1848" s="489" t="s">
        <v>4200</v>
      </c>
      <c r="AT1848" s="489">
        <v>5</v>
      </c>
    </row>
    <row r="1849" spans="1:46">
      <c r="A1849" s="1276">
        <v>7613</v>
      </c>
      <c r="B1849" s="2" t="s">
        <v>7474</v>
      </c>
      <c r="C1849" s="2" t="s">
        <v>6862</v>
      </c>
      <c r="D1849" s="1276" t="s">
        <v>6863</v>
      </c>
      <c r="E1849" s="489" t="s">
        <v>1631</v>
      </c>
      <c r="AS1849" s="489" t="s">
        <v>3622</v>
      </c>
      <c r="AT1849" s="489">
        <v>5</v>
      </c>
    </row>
    <row r="1850" spans="1:46">
      <c r="A1850" s="1276">
        <v>7614</v>
      </c>
      <c r="B1850" s="2" t="s">
        <v>7475</v>
      </c>
      <c r="C1850" s="2" t="s">
        <v>6862</v>
      </c>
      <c r="D1850" s="1276" t="s">
        <v>6863</v>
      </c>
      <c r="E1850" s="489" t="s">
        <v>1631</v>
      </c>
      <c r="AS1850" s="489" t="s">
        <v>3624</v>
      </c>
      <c r="AT1850" s="489">
        <v>5</v>
      </c>
    </row>
    <row r="1851" spans="1:46">
      <c r="A1851" s="1276">
        <v>7620</v>
      </c>
      <c r="B1851" s="2" t="s">
        <v>6774</v>
      </c>
      <c r="C1851" s="2" t="s">
        <v>6862</v>
      </c>
      <c r="D1851" s="1276" t="s">
        <v>6863</v>
      </c>
      <c r="E1851" s="489" t="s">
        <v>1631</v>
      </c>
      <c r="AS1851" s="489" t="s">
        <v>3625</v>
      </c>
      <c r="AT1851" s="489">
        <v>5</v>
      </c>
    </row>
    <row r="1852" spans="1:46">
      <c r="A1852" s="1276">
        <v>7621</v>
      </c>
      <c r="B1852" s="2" t="s">
        <v>2577</v>
      </c>
      <c r="C1852" s="2" t="s">
        <v>6862</v>
      </c>
      <c r="D1852" s="1276" t="s">
        <v>6863</v>
      </c>
      <c r="E1852" s="489" t="s">
        <v>1631</v>
      </c>
      <c r="AS1852" s="489" t="s">
        <v>3626</v>
      </c>
      <c r="AT1852" s="489">
        <v>5</v>
      </c>
    </row>
    <row r="1853" spans="1:46">
      <c r="A1853" s="1276">
        <v>7622</v>
      </c>
      <c r="B1853" s="2" t="s">
        <v>7476</v>
      </c>
      <c r="C1853" s="2" t="s">
        <v>6862</v>
      </c>
      <c r="D1853" s="1276" t="s">
        <v>6863</v>
      </c>
      <c r="E1853" s="489" t="s">
        <v>1631</v>
      </c>
      <c r="AS1853" s="489" t="s">
        <v>3627</v>
      </c>
      <c r="AT1853" s="489">
        <v>5</v>
      </c>
    </row>
    <row r="1854" spans="1:46">
      <c r="A1854" s="1276">
        <v>7623</v>
      </c>
      <c r="B1854" s="2" t="s">
        <v>7477</v>
      </c>
      <c r="C1854" s="2" t="s">
        <v>6862</v>
      </c>
      <c r="D1854" s="1276" t="s">
        <v>6863</v>
      </c>
      <c r="E1854" s="489" t="s">
        <v>1631</v>
      </c>
      <c r="AS1854" s="489" t="s">
        <v>3629</v>
      </c>
      <c r="AT1854" s="489">
        <v>5</v>
      </c>
    </row>
    <row r="1855" spans="1:46">
      <c r="A1855" s="1276">
        <v>7624</v>
      </c>
      <c r="B1855" s="2" t="s">
        <v>7478</v>
      </c>
      <c r="C1855" s="2" t="s">
        <v>6862</v>
      </c>
      <c r="D1855" s="1276" t="s">
        <v>6863</v>
      </c>
      <c r="E1855" s="489" t="s">
        <v>1631</v>
      </c>
      <c r="AS1855" s="489" t="s">
        <v>3630</v>
      </c>
      <c r="AT1855" s="489">
        <v>5</v>
      </c>
    </row>
    <row r="1856" spans="1:46">
      <c r="A1856" s="1276">
        <v>7629</v>
      </c>
      <c r="B1856" s="2" t="s">
        <v>6794</v>
      </c>
      <c r="C1856" s="2" t="s">
        <v>6862</v>
      </c>
      <c r="D1856" s="1276" t="s">
        <v>6863</v>
      </c>
      <c r="E1856" s="489" t="s">
        <v>1631</v>
      </c>
      <c r="AS1856" s="489" t="s">
        <v>3631</v>
      </c>
      <c r="AT1856" s="489">
        <v>5</v>
      </c>
    </row>
    <row r="1857" spans="1:46">
      <c r="A1857" s="1276">
        <v>7630</v>
      </c>
      <c r="B1857" s="2" t="s">
        <v>7479</v>
      </c>
      <c r="C1857" s="2" t="s">
        <v>6862</v>
      </c>
      <c r="D1857" s="1276" t="s">
        <v>6863</v>
      </c>
      <c r="E1857" s="489" t="s">
        <v>1631</v>
      </c>
      <c r="AS1857" s="489" t="s">
        <v>3632</v>
      </c>
      <c r="AT1857" s="489">
        <v>5</v>
      </c>
    </row>
    <row r="1858" spans="1:46">
      <c r="A1858" s="1276">
        <v>7640</v>
      </c>
      <c r="B1858" s="2" t="s">
        <v>7480</v>
      </c>
      <c r="C1858" s="2" t="s">
        <v>6862</v>
      </c>
      <c r="D1858" s="1276" t="s">
        <v>6863</v>
      </c>
      <c r="E1858" s="489" t="s">
        <v>1631</v>
      </c>
      <c r="AS1858" s="489" t="s">
        <v>3633</v>
      </c>
      <c r="AT1858" s="489">
        <v>5</v>
      </c>
    </row>
    <row r="1859" spans="1:46">
      <c r="A1859" s="1276">
        <v>7650</v>
      </c>
      <c r="B1859" s="2" t="s">
        <v>296</v>
      </c>
      <c r="C1859" s="2" t="s">
        <v>6862</v>
      </c>
      <c r="D1859" s="1276" t="s">
        <v>6863</v>
      </c>
      <c r="E1859" s="489" t="s">
        <v>1631</v>
      </c>
      <c r="AS1859" s="489" t="s">
        <v>3634</v>
      </c>
      <c r="AT1859" s="489">
        <v>5</v>
      </c>
    </row>
    <row r="1860" spans="1:46">
      <c r="A1860" s="1276">
        <v>7651</v>
      </c>
      <c r="B1860" s="2" t="s">
        <v>7481</v>
      </c>
      <c r="C1860" s="2" t="s">
        <v>6862</v>
      </c>
      <c r="D1860" s="1276" t="s">
        <v>6863</v>
      </c>
      <c r="E1860" s="489" t="s">
        <v>1631</v>
      </c>
      <c r="AS1860" s="489" t="s">
        <v>6071</v>
      </c>
      <c r="AT1860" s="489">
        <v>5</v>
      </c>
    </row>
    <row r="1861" spans="1:46">
      <c r="A1861" s="1276">
        <v>7660</v>
      </c>
      <c r="B1861" s="2" t="s">
        <v>7482</v>
      </c>
      <c r="C1861" s="2" t="s">
        <v>6862</v>
      </c>
      <c r="D1861" s="1276" t="s">
        <v>6863</v>
      </c>
      <c r="E1861" s="489" t="s">
        <v>1631</v>
      </c>
      <c r="AS1861" s="489" t="s">
        <v>4723</v>
      </c>
      <c r="AT1861" s="489">
        <v>5</v>
      </c>
    </row>
    <row r="1862" spans="1:46">
      <c r="A1862" s="1276">
        <v>7670</v>
      </c>
      <c r="B1862" s="2" t="s">
        <v>297</v>
      </c>
      <c r="C1862" s="2" t="s">
        <v>6862</v>
      </c>
      <c r="D1862" s="1276" t="s">
        <v>6863</v>
      </c>
      <c r="E1862" s="489" t="s">
        <v>1631</v>
      </c>
      <c r="AS1862" s="489" t="s">
        <v>4202</v>
      </c>
      <c r="AT1862" s="489">
        <v>5</v>
      </c>
    </row>
    <row r="1863" spans="1:46">
      <c r="A1863" s="1276">
        <v>7680</v>
      </c>
      <c r="B1863" s="2" t="s">
        <v>7483</v>
      </c>
      <c r="C1863" s="2" t="s">
        <v>6862</v>
      </c>
      <c r="D1863" s="1276" t="s">
        <v>6863</v>
      </c>
      <c r="E1863" s="489" t="s">
        <v>1631</v>
      </c>
      <c r="AS1863" s="489" t="s">
        <v>4724</v>
      </c>
      <c r="AT1863" s="489">
        <v>5</v>
      </c>
    </row>
    <row r="1864" spans="1:46">
      <c r="A1864" s="1276">
        <v>7681</v>
      </c>
      <c r="B1864" s="2" t="s">
        <v>7484</v>
      </c>
      <c r="C1864" s="2" t="s">
        <v>476</v>
      </c>
      <c r="D1864" s="1276" t="s">
        <v>6863</v>
      </c>
      <c r="E1864" s="489" t="s">
        <v>1631</v>
      </c>
      <c r="AS1864" s="489" t="s">
        <v>4725</v>
      </c>
      <c r="AT1864" s="489">
        <v>5</v>
      </c>
    </row>
    <row r="1865" spans="1:46">
      <c r="A1865" s="1276">
        <v>7700</v>
      </c>
      <c r="B1865" s="2" t="s">
        <v>7485</v>
      </c>
      <c r="C1865" s="2" t="s">
        <v>66</v>
      </c>
      <c r="D1865" s="1276" t="s">
        <v>6869</v>
      </c>
      <c r="E1865" s="489" t="s">
        <v>1681</v>
      </c>
      <c r="AS1865" s="489" t="s">
        <v>4726</v>
      </c>
      <c r="AT1865" s="489">
        <v>5</v>
      </c>
    </row>
    <row r="1866" spans="1:46">
      <c r="A1866" s="1276">
        <v>7720</v>
      </c>
      <c r="B1866" s="2" t="s">
        <v>7486</v>
      </c>
      <c r="C1866" s="2" t="s">
        <v>477</v>
      </c>
      <c r="D1866" s="1276" t="s">
        <v>6879</v>
      </c>
      <c r="E1866" s="489" t="s">
        <v>1675</v>
      </c>
      <c r="AS1866" s="489" t="s">
        <v>4203</v>
      </c>
      <c r="AT1866" s="489">
        <v>5</v>
      </c>
    </row>
    <row r="1867" spans="1:46">
      <c r="A1867" s="1276">
        <v>7730</v>
      </c>
      <c r="B1867" s="2" t="s">
        <v>7487</v>
      </c>
      <c r="C1867" s="2" t="s">
        <v>6862</v>
      </c>
      <c r="D1867" s="1276" t="s">
        <v>6893</v>
      </c>
      <c r="E1867" s="489" t="s">
        <v>1656</v>
      </c>
      <c r="AS1867" s="489" t="s">
        <v>4727</v>
      </c>
      <c r="AT1867" s="489">
        <v>5</v>
      </c>
    </row>
    <row r="1868" spans="1:46">
      <c r="A1868" s="1276">
        <v>7980</v>
      </c>
      <c r="B1868" s="2" t="s">
        <v>7488</v>
      </c>
      <c r="C1868" s="2" t="s">
        <v>477</v>
      </c>
      <c r="D1868" s="1276" t="s">
        <v>6863</v>
      </c>
      <c r="E1868" s="489" t="s">
        <v>1631</v>
      </c>
      <c r="AS1868" s="489" t="s">
        <v>4728</v>
      </c>
      <c r="AT1868" s="489">
        <v>5</v>
      </c>
    </row>
    <row r="1869" spans="1:46">
      <c r="A1869" s="1276">
        <v>8000</v>
      </c>
      <c r="B1869" s="2" t="s">
        <v>7489</v>
      </c>
      <c r="C1869" s="2" t="s">
        <v>6862</v>
      </c>
      <c r="D1869" s="1276" t="s">
        <v>6893</v>
      </c>
      <c r="E1869" s="489" t="s">
        <v>1656</v>
      </c>
      <c r="AS1869" s="489" t="s">
        <v>4729</v>
      </c>
      <c r="AT1869" s="489">
        <v>5</v>
      </c>
    </row>
    <row r="1870" spans="1:46">
      <c r="A1870" s="1276">
        <v>8006</v>
      </c>
      <c r="B1870" s="2" t="s">
        <v>7490</v>
      </c>
      <c r="C1870" s="2" t="s">
        <v>6862</v>
      </c>
      <c r="D1870" s="1276" t="s">
        <v>6863</v>
      </c>
      <c r="E1870" s="489" t="s">
        <v>1631</v>
      </c>
      <c r="AS1870" s="489" t="s">
        <v>4730</v>
      </c>
      <c r="AT1870" s="489">
        <v>5</v>
      </c>
    </row>
    <row r="1871" spans="1:46">
      <c r="A1871" s="1276">
        <v>8010</v>
      </c>
      <c r="B1871" s="2" t="s">
        <v>7491</v>
      </c>
      <c r="C1871" s="2" t="s">
        <v>477</v>
      </c>
      <c r="D1871" s="1276" t="s">
        <v>6863</v>
      </c>
      <c r="E1871" s="489" t="s">
        <v>1631</v>
      </c>
      <c r="AS1871" s="489" t="s">
        <v>6072</v>
      </c>
      <c r="AT1871" s="489">
        <v>5</v>
      </c>
    </row>
    <row r="1872" spans="1:46">
      <c r="A1872" s="1276">
        <v>8011</v>
      </c>
      <c r="B1872" s="2" t="s">
        <v>6660</v>
      </c>
      <c r="C1872" s="2" t="s">
        <v>477</v>
      </c>
      <c r="D1872" s="1276" t="s">
        <v>6893</v>
      </c>
      <c r="E1872" s="489" t="s">
        <v>1656</v>
      </c>
      <c r="AS1872" s="489" t="s">
        <v>4731</v>
      </c>
      <c r="AT1872" s="489">
        <v>5</v>
      </c>
    </row>
    <row r="1873" spans="1:46">
      <c r="A1873" s="1276">
        <v>8012</v>
      </c>
      <c r="B1873" s="2" t="s">
        <v>6661</v>
      </c>
      <c r="C1873" s="2" t="s">
        <v>6862</v>
      </c>
      <c r="D1873" s="1276" t="s">
        <v>6893</v>
      </c>
      <c r="E1873" s="489" t="s">
        <v>1656</v>
      </c>
      <c r="AS1873" s="489" t="s">
        <v>6073</v>
      </c>
      <c r="AT1873" s="489">
        <v>5</v>
      </c>
    </row>
    <row r="1874" spans="1:46">
      <c r="A1874" s="1276">
        <v>8013</v>
      </c>
      <c r="B1874" s="2" t="s">
        <v>6662</v>
      </c>
      <c r="C1874" s="2" t="s">
        <v>6862</v>
      </c>
      <c r="D1874" s="1276" t="s">
        <v>6863</v>
      </c>
      <c r="E1874" s="489" t="s">
        <v>1631</v>
      </c>
      <c r="AS1874" s="489" t="s">
        <v>6074</v>
      </c>
      <c r="AT1874" s="489">
        <v>5</v>
      </c>
    </row>
    <row r="1875" spans="1:46">
      <c r="A1875" s="1276">
        <v>8014</v>
      </c>
      <c r="B1875" s="2" t="s">
        <v>298</v>
      </c>
      <c r="C1875" s="2" t="s">
        <v>6862</v>
      </c>
      <c r="D1875" s="1276" t="s">
        <v>6863</v>
      </c>
      <c r="E1875" s="489" t="s">
        <v>1631</v>
      </c>
      <c r="AS1875" s="489" t="s">
        <v>3635</v>
      </c>
      <c r="AT1875" s="489">
        <v>5</v>
      </c>
    </row>
    <row r="1876" spans="1:46">
      <c r="A1876" s="1276">
        <v>8015</v>
      </c>
      <c r="B1876" s="2" t="s">
        <v>7492</v>
      </c>
      <c r="C1876" s="2" t="s">
        <v>66</v>
      </c>
      <c r="D1876" s="1276" t="s">
        <v>6863</v>
      </c>
      <c r="E1876" s="489" t="s">
        <v>1631</v>
      </c>
      <c r="AS1876" s="489" t="s">
        <v>3637</v>
      </c>
      <c r="AT1876" s="489">
        <v>5</v>
      </c>
    </row>
    <row r="1877" spans="1:46">
      <c r="A1877" s="1276">
        <v>8016</v>
      </c>
      <c r="B1877" s="2" t="s">
        <v>7493</v>
      </c>
      <c r="C1877" s="2" t="s">
        <v>6862</v>
      </c>
      <c r="D1877" s="1276" t="s">
        <v>6879</v>
      </c>
      <c r="E1877" s="489" t="s">
        <v>1635</v>
      </c>
      <c r="AS1877" s="489" t="s">
        <v>3639</v>
      </c>
      <c r="AT1877" s="489">
        <v>5</v>
      </c>
    </row>
    <row r="1878" spans="1:46">
      <c r="A1878" s="1276">
        <v>8017</v>
      </c>
      <c r="B1878" s="2" t="s">
        <v>7494</v>
      </c>
      <c r="C1878" s="2" t="s">
        <v>6862</v>
      </c>
      <c r="D1878" s="1276" t="s">
        <v>6863</v>
      </c>
      <c r="E1878" s="489" t="s">
        <v>1631</v>
      </c>
      <c r="AS1878" s="489" t="s">
        <v>3640</v>
      </c>
      <c r="AT1878" s="489">
        <v>5</v>
      </c>
    </row>
    <row r="1879" spans="1:46">
      <c r="A1879" s="1276">
        <v>8018</v>
      </c>
      <c r="B1879" s="2" t="s">
        <v>7495</v>
      </c>
      <c r="C1879" s="2" t="s">
        <v>477</v>
      </c>
      <c r="D1879" s="1276" t="s">
        <v>6863</v>
      </c>
      <c r="E1879" s="489" t="s">
        <v>1631</v>
      </c>
      <c r="AS1879" s="489" t="s">
        <v>3641</v>
      </c>
      <c r="AT1879" s="489">
        <v>5</v>
      </c>
    </row>
    <row r="1880" spans="1:46">
      <c r="A1880" s="1276">
        <v>8019</v>
      </c>
      <c r="B1880" s="2" t="s">
        <v>7496</v>
      </c>
      <c r="C1880" s="2" t="s">
        <v>6862</v>
      </c>
      <c r="D1880" s="1276" t="s">
        <v>6893</v>
      </c>
      <c r="E1880" s="489" t="s">
        <v>1656</v>
      </c>
      <c r="AS1880" s="489" t="s">
        <v>3642</v>
      </c>
      <c r="AT1880" s="489">
        <v>5</v>
      </c>
    </row>
    <row r="1881" spans="1:46">
      <c r="A1881" s="1276">
        <v>8020</v>
      </c>
      <c r="B1881" s="2" t="s">
        <v>7497</v>
      </c>
      <c r="C1881" s="2" t="s">
        <v>6862</v>
      </c>
      <c r="D1881" s="1276" t="s">
        <v>6863</v>
      </c>
      <c r="E1881" s="489" t="s">
        <v>1631</v>
      </c>
      <c r="AS1881" s="489" t="s">
        <v>3643</v>
      </c>
      <c r="AT1881" s="489">
        <v>5</v>
      </c>
    </row>
    <row r="1882" spans="1:46">
      <c r="A1882" s="1276">
        <v>8021</v>
      </c>
      <c r="B1882" s="2" t="s">
        <v>7498</v>
      </c>
      <c r="C1882" s="2" t="s">
        <v>477</v>
      </c>
      <c r="D1882" s="1276" t="s">
        <v>6863</v>
      </c>
      <c r="E1882" s="489" t="s">
        <v>1631</v>
      </c>
      <c r="AS1882" s="489" t="s">
        <v>3644</v>
      </c>
      <c r="AT1882" s="489">
        <v>5</v>
      </c>
    </row>
    <row r="1883" spans="1:46">
      <c r="A1883" s="1276">
        <v>8022</v>
      </c>
      <c r="B1883" s="2" t="s">
        <v>7499</v>
      </c>
      <c r="C1883" s="2" t="s">
        <v>6862</v>
      </c>
      <c r="D1883" s="1276" t="s">
        <v>6893</v>
      </c>
      <c r="E1883" s="489" t="s">
        <v>1656</v>
      </c>
      <c r="AS1883" s="489" t="s">
        <v>3645</v>
      </c>
      <c r="AT1883" s="489">
        <v>5</v>
      </c>
    </row>
    <row r="1884" spans="1:46">
      <c r="A1884" s="1276">
        <v>8023</v>
      </c>
      <c r="B1884" s="2" t="s">
        <v>7500</v>
      </c>
      <c r="C1884" s="2" t="s">
        <v>6862</v>
      </c>
      <c r="D1884" s="1276" t="s">
        <v>6863</v>
      </c>
      <c r="E1884" s="489" t="s">
        <v>1631</v>
      </c>
      <c r="AS1884" s="489" t="s">
        <v>3646</v>
      </c>
      <c r="AT1884" s="489">
        <v>5</v>
      </c>
    </row>
    <row r="1885" spans="1:46">
      <c r="A1885" s="1276">
        <v>8024</v>
      </c>
      <c r="B1885" s="2" t="s">
        <v>7501</v>
      </c>
      <c r="C1885" s="2" t="s">
        <v>6862</v>
      </c>
      <c r="D1885" s="1276" t="s">
        <v>6863</v>
      </c>
      <c r="E1885" s="489" t="s">
        <v>1631</v>
      </c>
      <c r="AS1885" s="489" t="s">
        <v>3647</v>
      </c>
      <c r="AT1885" s="489">
        <v>5</v>
      </c>
    </row>
    <row r="1886" spans="1:46">
      <c r="A1886" s="1276">
        <v>8025</v>
      </c>
      <c r="B1886" s="2" t="s">
        <v>7502</v>
      </c>
      <c r="C1886" s="2" t="s">
        <v>6862</v>
      </c>
      <c r="D1886" s="1276" t="s">
        <v>6863</v>
      </c>
      <c r="E1886" s="489" t="s">
        <v>1631</v>
      </c>
      <c r="AS1886" s="489" t="s">
        <v>3648</v>
      </c>
      <c r="AT1886" s="489">
        <v>5</v>
      </c>
    </row>
    <row r="1887" spans="1:46">
      <c r="A1887" s="1276">
        <v>8026</v>
      </c>
      <c r="B1887" s="2" t="s">
        <v>6663</v>
      </c>
      <c r="C1887" s="2" t="s">
        <v>6862</v>
      </c>
      <c r="D1887" s="1276" t="s">
        <v>6863</v>
      </c>
      <c r="E1887" s="489" t="s">
        <v>1631</v>
      </c>
      <c r="AS1887" s="489" t="s">
        <v>3651</v>
      </c>
      <c r="AT1887" s="489">
        <v>5</v>
      </c>
    </row>
    <row r="1888" spans="1:46">
      <c r="A1888" s="1276">
        <v>8030</v>
      </c>
      <c r="B1888" s="2" t="s">
        <v>7503</v>
      </c>
      <c r="C1888" s="2" t="s">
        <v>6862</v>
      </c>
      <c r="D1888" s="1276" t="s">
        <v>6863</v>
      </c>
      <c r="E1888" s="489" t="s">
        <v>1631</v>
      </c>
      <c r="AS1888" s="489" t="s">
        <v>4735</v>
      </c>
      <c r="AT1888" s="489">
        <v>5</v>
      </c>
    </row>
    <row r="1889" spans="1:46">
      <c r="A1889" s="1276">
        <v>8035</v>
      </c>
      <c r="B1889" s="2" t="s">
        <v>7504</v>
      </c>
      <c r="C1889" s="2" t="s">
        <v>6862</v>
      </c>
      <c r="D1889" s="1276" t="s">
        <v>6863</v>
      </c>
      <c r="E1889" s="489" t="s">
        <v>1631</v>
      </c>
      <c r="AS1889" s="489" t="s">
        <v>3652</v>
      </c>
      <c r="AT1889" s="489">
        <v>5</v>
      </c>
    </row>
    <row r="1890" spans="1:46">
      <c r="A1890" s="1276">
        <v>8036</v>
      </c>
      <c r="B1890" s="2" t="s">
        <v>7505</v>
      </c>
      <c r="C1890" s="2" t="s">
        <v>6862</v>
      </c>
      <c r="D1890" s="1276" t="s">
        <v>6863</v>
      </c>
      <c r="E1890" s="489" t="s">
        <v>1631</v>
      </c>
      <c r="AS1890" s="489" t="s">
        <v>4736</v>
      </c>
      <c r="AT1890" s="489">
        <v>5</v>
      </c>
    </row>
    <row r="1891" spans="1:46">
      <c r="A1891" s="1276">
        <v>8037</v>
      </c>
      <c r="B1891" s="2" t="s">
        <v>6521</v>
      </c>
      <c r="C1891" s="2" t="s">
        <v>6862</v>
      </c>
      <c r="D1891" s="1276" t="s">
        <v>6863</v>
      </c>
      <c r="E1891" s="489" t="s">
        <v>1631</v>
      </c>
      <c r="AS1891" s="489" t="s">
        <v>3653</v>
      </c>
      <c r="AT1891" s="489">
        <v>5</v>
      </c>
    </row>
    <row r="1892" spans="1:46">
      <c r="A1892" s="1276">
        <v>8038</v>
      </c>
      <c r="B1892" s="2" t="s">
        <v>7506</v>
      </c>
      <c r="C1892" s="2" t="s">
        <v>476</v>
      </c>
      <c r="D1892" s="1276" t="s">
        <v>6863</v>
      </c>
      <c r="E1892" s="489" t="s">
        <v>1631</v>
      </c>
      <c r="AS1892" s="489" t="s">
        <v>3654</v>
      </c>
      <c r="AT1892" s="489">
        <v>5</v>
      </c>
    </row>
    <row r="1893" spans="1:46">
      <c r="A1893" s="1276">
        <v>8039</v>
      </c>
      <c r="B1893" s="2" t="s">
        <v>6664</v>
      </c>
      <c r="C1893" s="2" t="s">
        <v>476</v>
      </c>
      <c r="D1893" s="1276" t="s">
        <v>6869</v>
      </c>
      <c r="E1893" s="489" t="s">
        <v>1678</v>
      </c>
      <c r="AS1893" s="489" t="s">
        <v>3656</v>
      </c>
      <c r="AT1893" s="489">
        <v>5</v>
      </c>
    </row>
    <row r="1894" spans="1:46">
      <c r="A1894" s="1276">
        <v>8040</v>
      </c>
      <c r="B1894" s="2" t="s">
        <v>7507</v>
      </c>
      <c r="C1894" s="2" t="s">
        <v>476</v>
      </c>
      <c r="D1894" s="1276" t="s">
        <v>6869</v>
      </c>
      <c r="E1894" s="489" t="s">
        <v>1678</v>
      </c>
      <c r="AS1894" s="489" t="s">
        <v>3657</v>
      </c>
      <c r="AT1894" s="489">
        <v>5</v>
      </c>
    </row>
    <row r="1895" spans="1:46">
      <c r="A1895" s="1276">
        <v>8041</v>
      </c>
      <c r="B1895" s="2" t="s">
        <v>7508</v>
      </c>
      <c r="C1895" s="2" t="s">
        <v>476</v>
      </c>
      <c r="D1895" s="1276" t="s">
        <v>6869</v>
      </c>
      <c r="E1895" s="489" t="s">
        <v>1678</v>
      </c>
      <c r="AS1895" s="489" t="s">
        <v>3658</v>
      </c>
      <c r="AT1895" s="489">
        <v>5</v>
      </c>
    </row>
    <row r="1896" spans="1:46">
      <c r="A1896" s="1276">
        <v>8042</v>
      </c>
      <c r="B1896" s="2" t="s">
        <v>6230</v>
      </c>
      <c r="C1896" s="2" t="s">
        <v>6862</v>
      </c>
      <c r="D1896" s="1276" t="s">
        <v>6869</v>
      </c>
      <c r="E1896" s="489" t="s">
        <v>1678</v>
      </c>
      <c r="AS1896" s="489" t="s">
        <v>4204</v>
      </c>
      <c r="AT1896" s="489">
        <v>5</v>
      </c>
    </row>
    <row r="1897" spans="1:46">
      <c r="A1897" s="1276">
        <v>8043</v>
      </c>
      <c r="B1897" s="2" t="s">
        <v>7509</v>
      </c>
      <c r="C1897" s="2" t="s">
        <v>6862</v>
      </c>
      <c r="D1897" s="1276" t="s">
        <v>6863</v>
      </c>
      <c r="E1897" s="489" t="s">
        <v>1631</v>
      </c>
      <c r="AS1897" s="489" t="s">
        <v>6075</v>
      </c>
      <c r="AT1897" s="489">
        <v>5</v>
      </c>
    </row>
    <row r="1898" spans="1:46">
      <c r="A1898" s="1276">
        <v>8044</v>
      </c>
      <c r="B1898" s="2" t="s">
        <v>7510</v>
      </c>
      <c r="C1898" s="2" t="s">
        <v>6862</v>
      </c>
      <c r="D1898" s="1276" t="s">
        <v>6863</v>
      </c>
      <c r="E1898" s="489" t="s">
        <v>1631</v>
      </c>
      <c r="AS1898" s="489" t="s">
        <v>3659</v>
      </c>
      <c r="AT1898" s="489">
        <v>5</v>
      </c>
    </row>
    <row r="1899" spans="1:46">
      <c r="A1899" s="1276">
        <v>8045</v>
      </c>
      <c r="B1899" s="2" t="s">
        <v>7512</v>
      </c>
      <c r="C1899" s="2" t="s">
        <v>6862</v>
      </c>
      <c r="D1899" s="1276" t="s">
        <v>6863</v>
      </c>
      <c r="E1899" s="489" t="s">
        <v>1631</v>
      </c>
      <c r="AS1899" s="489" t="s">
        <v>4737</v>
      </c>
      <c r="AT1899" s="489">
        <v>5</v>
      </c>
    </row>
    <row r="1900" spans="1:46">
      <c r="A1900" s="1276">
        <v>8046</v>
      </c>
      <c r="B1900" s="2" t="s">
        <v>7513</v>
      </c>
      <c r="C1900" s="2" t="s">
        <v>6862</v>
      </c>
      <c r="D1900" s="1276" t="s">
        <v>6863</v>
      </c>
      <c r="E1900" s="489" t="s">
        <v>1631</v>
      </c>
      <c r="AS1900" s="489" t="s">
        <v>3661</v>
      </c>
      <c r="AT1900" s="489">
        <v>5</v>
      </c>
    </row>
    <row r="1901" spans="1:46">
      <c r="A1901" s="1276">
        <v>8047</v>
      </c>
      <c r="B1901" s="2" t="s">
        <v>6231</v>
      </c>
      <c r="C1901" s="2" t="s">
        <v>6862</v>
      </c>
      <c r="D1901" s="1276" t="s">
        <v>6863</v>
      </c>
      <c r="E1901" s="489" t="s">
        <v>1631</v>
      </c>
      <c r="AS1901" s="489" t="s">
        <v>3662</v>
      </c>
      <c r="AT1901" s="489">
        <v>5</v>
      </c>
    </row>
    <row r="1902" spans="1:46">
      <c r="A1902" s="1276">
        <v>8048</v>
      </c>
      <c r="B1902" s="2" t="s">
        <v>7514</v>
      </c>
      <c r="C1902" s="2" t="s">
        <v>6862</v>
      </c>
      <c r="D1902" s="1276" t="s">
        <v>6863</v>
      </c>
      <c r="E1902" s="489" t="s">
        <v>1631</v>
      </c>
      <c r="AS1902" s="489" t="s">
        <v>3664</v>
      </c>
      <c r="AT1902" s="489">
        <v>5</v>
      </c>
    </row>
    <row r="1903" spans="1:46">
      <c r="A1903" s="1276">
        <v>8049</v>
      </c>
      <c r="B1903" s="2" t="s">
        <v>7515</v>
      </c>
      <c r="C1903" s="2" t="s">
        <v>6862</v>
      </c>
      <c r="D1903" s="1276" t="s">
        <v>6863</v>
      </c>
      <c r="E1903" s="489" t="s">
        <v>1631</v>
      </c>
      <c r="AS1903" s="489" t="s">
        <v>3665</v>
      </c>
      <c r="AT1903" s="489">
        <v>5</v>
      </c>
    </row>
    <row r="1904" spans="1:46">
      <c r="A1904" s="1276">
        <v>8050</v>
      </c>
      <c r="B1904" s="2" t="s">
        <v>7516</v>
      </c>
      <c r="C1904" s="2" t="s">
        <v>6862</v>
      </c>
      <c r="D1904" s="1276" t="s">
        <v>6863</v>
      </c>
      <c r="E1904" s="489" t="s">
        <v>1631</v>
      </c>
      <c r="AS1904" s="489" t="s">
        <v>3666</v>
      </c>
      <c r="AT1904" s="489">
        <v>5</v>
      </c>
    </row>
    <row r="1905" spans="1:46">
      <c r="A1905" s="1276">
        <v>8051</v>
      </c>
      <c r="B1905" s="2" t="s">
        <v>7517</v>
      </c>
      <c r="C1905" s="2" t="s">
        <v>6862</v>
      </c>
      <c r="D1905" s="1276" t="s">
        <v>6863</v>
      </c>
      <c r="E1905" s="489" t="s">
        <v>1631</v>
      </c>
      <c r="AS1905" s="489" t="s">
        <v>4738</v>
      </c>
      <c r="AT1905" s="489">
        <v>5</v>
      </c>
    </row>
    <row r="1906" spans="1:46">
      <c r="A1906" s="1276">
        <v>8052</v>
      </c>
      <c r="B1906" s="2" t="s">
        <v>6232</v>
      </c>
      <c r="C1906" s="2" t="s">
        <v>6862</v>
      </c>
      <c r="D1906" s="1276" t="s">
        <v>6863</v>
      </c>
      <c r="E1906" s="489" t="s">
        <v>1631</v>
      </c>
      <c r="AS1906" s="489" t="s">
        <v>3667</v>
      </c>
      <c r="AT1906" s="489">
        <v>5</v>
      </c>
    </row>
    <row r="1907" spans="1:46">
      <c r="A1907" s="1276">
        <v>8053</v>
      </c>
      <c r="B1907" s="2" t="s">
        <v>7518</v>
      </c>
      <c r="C1907" s="2" t="s">
        <v>476</v>
      </c>
      <c r="D1907" s="1276" t="s">
        <v>6863</v>
      </c>
      <c r="E1907" s="489" t="s">
        <v>1631</v>
      </c>
      <c r="AS1907" s="489" t="s">
        <v>3668</v>
      </c>
      <c r="AT1907" s="489">
        <v>5</v>
      </c>
    </row>
    <row r="1908" spans="1:46">
      <c r="A1908" s="1276">
        <v>8054</v>
      </c>
      <c r="B1908" s="2" t="s">
        <v>7519</v>
      </c>
      <c r="C1908" s="2" t="s">
        <v>6862</v>
      </c>
      <c r="D1908" s="1276" t="s">
        <v>6869</v>
      </c>
      <c r="E1908" s="489" t="s">
        <v>1678</v>
      </c>
      <c r="AS1908" s="489" t="s">
        <v>6076</v>
      </c>
      <c r="AT1908" s="489">
        <v>5</v>
      </c>
    </row>
    <row r="1909" spans="1:46">
      <c r="A1909" s="1276">
        <v>8055</v>
      </c>
      <c r="B1909" s="2" t="s">
        <v>7520</v>
      </c>
      <c r="C1909" s="2" t="s">
        <v>6862</v>
      </c>
      <c r="D1909" s="1276" t="s">
        <v>6863</v>
      </c>
      <c r="E1909" s="489" t="s">
        <v>1631</v>
      </c>
      <c r="AS1909" s="489" t="s">
        <v>3671</v>
      </c>
      <c r="AT1909" s="489">
        <v>5</v>
      </c>
    </row>
    <row r="1910" spans="1:46">
      <c r="A1910" s="1276">
        <v>8056</v>
      </c>
      <c r="B1910" s="2" t="s">
        <v>7521</v>
      </c>
      <c r="C1910" s="2" t="s">
        <v>6862</v>
      </c>
      <c r="D1910" s="1276" t="s">
        <v>6863</v>
      </c>
      <c r="E1910" s="489" t="s">
        <v>1631</v>
      </c>
      <c r="AS1910" s="489" t="s">
        <v>4206</v>
      </c>
      <c r="AT1910" s="489">
        <v>5</v>
      </c>
    </row>
    <row r="1911" spans="1:46">
      <c r="A1911" s="1276">
        <v>8057</v>
      </c>
      <c r="B1911" s="2" t="s">
        <v>7522</v>
      </c>
      <c r="C1911" s="2" t="s">
        <v>476</v>
      </c>
      <c r="D1911" s="1276" t="s">
        <v>6863</v>
      </c>
      <c r="E1911" s="489" t="s">
        <v>1631</v>
      </c>
      <c r="AS1911" s="489" t="s">
        <v>4739</v>
      </c>
      <c r="AT1911" s="489">
        <v>5</v>
      </c>
    </row>
    <row r="1912" spans="1:46">
      <c r="A1912" s="1276">
        <v>8058</v>
      </c>
      <c r="B1912" s="2" t="s">
        <v>7523</v>
      </c>
      <c r="C1912" s="2" t="s">
        <v>6862</v>
      </c>
      <c r="D1912" s="1276" t="s">
        <v>6869</v>
      </c>
      <c r="E1912" s="489" t="s">
        <v>1679</v>
      </c>
      <c r="AS1912" s="489" t="s">
        <v>3672</v>
      </c>
      <c r="AT1912" s="489">
        <v>5</v>
      </c>
    </row>
    <row r="1913" spans="1:46">
      <c r="A1913" s="1276">
        <v>8059</v>
      </c>
      <c r="B1913" s="2" t="s">
        <v>7524</v>
      </c>
      <c r="C1913" s="2" t="s">
        <v>476</v>
      </c>
      <c r="D1913" s="1276" t="s">
        <v>6863</v>
      </c>
      <c r="E1913" s="489" t="s">
        <v>1631</v>
      </c>
      <c r="AS1913" s="489" t="s">
        <v>3673</v>
      </c>
      <c r="AT1913" s="489">
        <v>5</v>
      </c>
    </row>
    <row r="1914" spans="1:46">
      <c r="A1914" s="1276">
        <v>8060</v>
      </c>
      <c r="B1914" s="2" t="s">
        <v>7525</v>
      </c>
      <c r="C1914" s="2" t="s">
        <v>6862</v>
      </c>
      <c r="D1914" s="1276" t="s">
        <v>6869</v>
      </c>
      <c r="E1914" s="489" t="s">
        <v>1678</v>
      </c>
      <c r="AS1914" s="489" t="s">
        <v>3676</v>
      </c>
      <c r="AT1914" s="489">
        <v>5</v>
      </c>
    </row>
    <row r="1915" spans="1:46">
      <c r="A1915" s="1276">
        <v>8061</v>
      </c>
      <c r="B1915" s="2" t="s">
        <v>7526</v>
      </c>
      <c r="C1915" s="2" t="s">
        <v>6862</v>
      </c>
      <c r="D1915" s="1276" t="s">
        <v>6863</v>
      </c>
      <c r="E1915" s="489" t="s">
        <v>1631</v>
      </c>
      <c r="AS1915" s="489" t="s">
        <v>3678</v>
      </c>
      <c r="AT1915" s="489">
        <v>5</v>
      </c>
    </row>
    <row r="1916" spans="1:46">
      <c r="A1916" s="1276">
        <v>8062</v>
      </c>
      <c r="B1916" s="2" t="s">
        <v>7527</v>
      </c>
      <c r="C1916" s="2" t="s">
        <v>476</v>
      </c>
      <c r="D1916" s="1276" t="s">
        <v>6863</v>
      </c>
      <c r="E1916" s="489" t="s">
        <v>1631</v>
      </c>
      <c r="AS1916" s="489" t="s">
        <v>3679</v>
      </c>
      <c r="AT1916" s="489">
        <v>5</v>
      </c>
    </row>
    <row r="1917" spans="1:46">
      <c r="A1917" s="1276">
        <v>8063</v>
      </c>
      <c r="B1917" s="2" t="s">
        <v>7528</v>
      </c>
      <c r="C1917" s="2" t="s">
        <v>6862</v>
      </c>
      <c r="D1917" s="1276" t="s">
        <v>6869</v>
      </c>
      <c r="E1917" s="489" t="s">
        <v>1678</v>
      </c>
      <c r="AS1917" s="489" t="s">
        <v>4207</v>
      </c>
      <c r="AT1917" s="489">
        <v>5</v>
      </c>
    </row>
    <row r="1918" spans="1:46">
      <c r="A1918" s="1276">
        <v>8064</v>
      </c>
      <c r="B1918" s="2" t="s">
        <v>7529</v>
      </c>
      <c r="C1918" s="2" t="s">
        <v>6862</v>
      </c>
      <c r="D1918" s="1276" t="s">
        <v>6863</v>
      </c>
      <c r="E1918" s="489" t="s">
        <v>1631</v>
      </c>
      <c r="AS1918" s="489" t="s">
        <v>3680</v>
      </c>
      <c r="AT1918" s="489">
        <v>5</v>
      </c>
    </row>
    <row r="1919" spans="1:46">
      <c r="A1919" s="1276">
        <v>8065</v>
      </c>
      <c r="B1919" s="2" t="s">
        <v>7530</v>
      </c>
      <c r="C1919" s="2" t="s">
        <v>6862</v>
      </c>
      <c r="D1919" s="1276" t="s">
        <v>6863</v>
      </c>
      <c r="E1919" s="489" t="s">
        <v>7511</v>
      </c>
      <c r="AS1919" s="489" t="s">
        <v>3681</v>
      </c>
      <c r="AT1919" s="489">
        <v>5</v>
      </c>
    </row>
    <row r="1920" spans="1:46">
      <c r="A1920" s="1276">
        <v>8066</v>
      </c>
      <c r="B1920" s="2" t="s">
        <v>7531</v>
      </c>
      <c r="C1920" s="2" t="s">
        <v>6862</v>
      </c>
      <c r="D1920" s="1276" t="s">
        <v>6863</v>
      </c>
      <c r="E1920" s="489" t="s">
        <v>7511</v>
      </c>
      <c r="AS1920" s="489" t="s">
        <v>3682</v>
      </c>
      <c r="AT1920" s="489">
        <v>5</v>
      </c>
    </row>
    <row r="1921" spans="1:46">
      <c r="A1921" s="1276">
        <v>8067</v>
      </c>
      <c r="B1921" s="2" t="s">
        <v>7532</v>
      </c>
      <c r="C1921" s="2" t="s">
        <v>476</v>
      </c>
      <c r="D1921" s="1276" t="s">
        <v>6863</v>
      </c>
      <c r="E1921" s="489" t="s">
        <v>7511</v>
      </c>
      <c r="AS1921" s="489" t="s">
        <v>3683</v>
      </c>
      <c r="AT1921" s="489">
        <v>5</v>
      </c>
    </row>
    <row r="1922" spans="1:46">
      <c r="A1922" s="1276">
        <v>8068</v>
      </c>
      <c r="B1922" s="2" t="s">
        <v>7533</v>
      </c>
      <c r="C1922" s="2" t="s">
        <v>6862</v>
      </c>
      <c r="D1922" s="1276" t="s">
        <v>6869</v>
      </c>
      <c r="E1922" s="489" t="s">
        <v>1678</v>
      </c>
      <c r="AS1922" s="489" t="s">
        <v>3684</v>
      </c>
      <c r="AT1922" s="489">
        <v>5</v>
      </c>
    </row>
    <row r="1923" spans="1:46">
      <c r="A1923" s="1276">
        <v>8069</v>
      </c>
      <c r="B1923" s="2" t="s">
        <v>7534</v>
      </c>
      <c r="C1923" s="2" t="s">
        <v>6862</v>
      </c>
      <c r="D1923" s="1276" t="s">
        <v>6863</v>
      </c>
      <c r="E1923" s="489" t="s">
        <v>1631</v>
      </c>
      <c r="AS1923" s="489" t="s">
        <v>3685</v>
      </c>
      <c r="AT1923" s="489">
        <v>5</v>
      </c>
    </row>
    <row r="1924" spans="1:46">
      <c r="A1924" s="1276">
        <v>8070</v>
      </c>
      <c r="B1924" s="2" t="s">
        <v>7535</v>
      </c>
      <c r="C1924" s="2" t="s">
        <v>6862</v>
      </c>
      <c r="D1924" s="1276" t="s">
        <v>6863</v>
      </c>
      <c r="E1924" s="489" t="s">
        <v>1631</v>
      </c>
      <c r="AS1924" s="489" t="s">
        <v>3686</v>
      </c>
      <c r="AT1924" s="489">
        <v>5</v>
      </c>
    </row>
    <row r="1925" spans="1:46">
      <c r="A1925" s="1276">
        <v>8073</v>
      </c>
      <c r="B1925" s="2" t="s">
        <v>7536</v>
      </c>
      <c r="C1925" s="2" t="s">
        <v>6862</v>
      </c>
      <c r="D1925" s="1276" t="s">
        <v>6863</v>
      </c>
      <c r="E1925" s="489" t="s">
        <v>1631</v>
      </c>
      <c r="AS1925" s="489" t="s">
        <v>3687</v>
      </c>
      <c r="AT1925" s="489">
        <v>5</v>
      </c>
    </row>
    <row r="1926" spans="1:46">
      <c r="A1926" s="1276">
        <v>8074</v>
      </c>
      <c r="B1926" s="2" t="s">
        <v>7537</v>
      </c>
      <c r="C1926" s="2" t="s">
        <v>476</v>
      </c>
      <c r="D1926" s="1276" t="s">
        <v>6863</v>
      </c>
      <c r="E1926" s="489" t="s">
        <v>1631</v>
      </c>
      <c r="AS1926" s="489" t="s">
        <v>3688</v>
      </c>
      <c r="AT1926" s="489">
        <v>5</v>
      </c>
    </row>
    <row r="1927" spans="1:46">
      <c r="A1927" s="1276">
        <v>8075</v>
      </c>
      <c r="B1927" s="2" t="s">
        <v>7538</v>
      </c>
      <c r="C1927" s="2" t="s">
        <v>6862</v>
      </c>
      <c r="D1927" s="1276" t="s">
        <v>6869</v>
      </c>
      <c r="E1927" s="489" t="s">
        <v>1678</v>
      </c>
      <c r="AS1927" s="489" t="s">
        <v>3689</v>
      </c>
      <c r="AT1927" s="489">
        <v>5</v>
      </c>
    </row>
    <row r="1928" spans="1:46">
      <c r="A1928" s="1276">
        <v>8076</v>
      </c>
      <c r="B1928" s="2" t="s">
        <v>7539</v>
      </c>
      <c r="C1928" s="2" t="s">
        <v>6862</v>
      </c>
      <c r="D1928" s="1276" t="s">
        <v>6863</v>
      </c>
      <c r="E1928" s="489" t="s">
        <v>1631</v>
      </c>
      <c r="AS1928" s="489" t="s">
        <v>3690</v>
      </c>
      <c r="AT1928" s="489">
        <v>5</v>
      </c>
    </row>
    <row r="1929" spans="1:46">
      <c r="A1929" s="1276">
        <v>8077</v>
      </c>
      <c r="B1929" s="2" t="s">
        <v>7540</v>
      </c>
      <c r="C1929" s="2" t="s">
        <v>6862</v>
      </c>
      <c r="D1929" s="1276" t="s">
        <v>6863</v>
      </c>
      <c r="E1929" s="489" t="s">
        <v>7511</v>
      </c>
      <c r="AS1929" s="489" t="s">
        <v>4743</v>
      </c>
      <c r="AT1929" s="489">
        <v>5</v>
      </c>
    </row>
    <row r="1930" spans="1:46">
      <c r="A1930" s="1276">
        <v>8080</v>
      </c>
      <c r="B1930" s="2" t="s">
        <v>7541</v>
      </c>
      <c r="C1930" s="2" t="s">
        <v>6862</v>
      </c>
      <c r="D1930" s="1276" t="s">
        <v>6863</v>
      </c>
      <c r="E1930" s="489" t="s">
        <v>7511</v>
      </c>
      <c r="AS1930" s="489" t="s">
        <v>3692</v>
      </c>
      <c r="AT1930" s="489">
        <v>5</v>
      </c>
    </row>
    <row r="1931" spans="1:46">
      <c r="A1931" s="1276">
        <v>8081</v>
      </c>
      <c r="B1931" s="2" t="s">
        <v>7542</v>
      </c>
      <c r="C1931" s="2" t="s">
        <v>6862</v>
      </c>
      <c r="D1931" s="1276" t="s">
        <v>6863</v>
      </c>
      <c r="E1931" s="489" t="s">
        <v>7511</v>
      </c>
      <c r="AS1931" s="489" t="s">
        <v>3693</v>
      </c>
      <c r="AT1931" s="489">
        <v>5</v>
      </c>
    </row>
    <row r="1932" spans="1:46">
      <c r="A1932" s="1276">
        <v>8082</v>
      </c>
      <c r="B1932" s="2" t="s">
        <v>7543</v>
      </c>
      <c r="C1932" s="2" t="s">
        <v>6862</v>
      </c>
      <c r="D1932" s="1276" t="s">
        <v>6863</v>
      </c>
      <c r="E1932" s="489" t="s">
        <v>7511</v>
      </c>
      <c r="AS1932" s="489" t="s">
        <v>3694</v>
      </c>
      <c r="AT1932" s="489">
        <v>5</v>
      </c>
    </row>
    <row r="1933" spans="1:46">
      <c r="A1933" s="1276">
        <v>8083</v>
      </c>
      <c r="B1933" s="2" t="s">
        <v>7544</v>
      </c>
      <c r="C1933" s="2" t="s">
        <v>6862</v>
      </c>
      <c r="D1933" s="1276" t="s">
        <v>6863</v>
      </c>
      <c r="E1933" s="489" t="s">
        <v>7511</v>
      </c>
      <c r="AS1933" s="489" t="s">
        <v>4744</v>
      </c>
      <c r="AT1933" s="489">
        <v>5</v>
      </c>
    </row>
    <row r="1934" spans="1:46">
      <c r="A1934" s="1276">
        <v>8084</v>
      </c>
      <c r="B1934" s="2" t="s">
        <v>7545</v>
      </c>
      <c r="C1934" s="2" t="s">
        <v>6862</v>
      </c>
      <c r="D1934" s="1276" t="s">
        <v>6863</v>
      </c>
      <c r="E1934" s="489" t="s">
        <v>1631</v>
      </c>
      <c r="AS1934" s="489" t="s">
        <v>3695</v>
      </c>
      <c r="AT1934" s="489">
        <v>5</v>
      </c>
    </row>
    <row r="1935" spans="1:46">
      <c r="A1935" s="1276">
        <v>8089</v>
      </c>
      <c r="B1935" s="2" t="s">
        <v>6666</v>
      </c>
      <c r="C1935" s="2" t="s">
        <v>6862</v>
      </c>
      <c r="D1935" s="1276" t="s">
        <v>6863</v>
      </c>
      <c r="E1935" s="489" t="s">
        <v>1631</v>
      </c>
      <c r="AS1935" s="489" t="s">
        <v>6077</v>
      </c>
      <c r="AT1935" s="489">
        <v>5</v>
      </c>
    </row>
    <row r="1936" spans="1:46">
      <c r="A1936" s="1276">
        <v>8090</v>
      </c>
      <c r="B1936" s="2" t="s">
        <v>7546</v>
      </c>
      <c r="C1936" s="2" t="s">
        <v>6862</v>
      </c>
      <c r="D1936" s="1276" t="s">
        <v>6863</v>
      </c>
      <c r="E1936" s="489" t="s">
        <v>7511</v>
      </c>
      <c r="AS1936" s="489" t="s">
        <v>3696</v>
      </c>
      <c r="AT1936" s="489">
        <v>5</v>
      </c>
    </row>
    <row r="1937" spans="1:46">
      <c r="A1937" s="1276">
        <v>8100</v>
      </c>
      <c r="B1937" s="2" t="s">
        <v>7547</v>
      </c>
      <c r="C1937" s="2" t="s">
        <v>6862</v>
      </c>
      <c r="D1937" s="1276" t="s">
        <v>6863</v>
      </c>
      <c r="E1937" s="489" t="s">
        <v>1631</v>
      </c>
      <c r="AS1937" s="489" t="s">
        <v>3697</v>
      </c>
      <c r="AT1937" s="489">
        <v>5</v>
      </c>
    </row>
    <row r="1938" spans="1:46">
      <c r="A1938" s="1276">
        <v>8101</v>
      </c>
      <c r="B1938" s="2" t="s">
        <v>6705</v>
      </c>
      <c r="C1938" s="2" t="s">
        <v>6862</v>
      </c>
      <c r="D1938" s="1276" t="s">
        <v>6863</v>
      </c>
      <c r="E1938" s="489" t="s">
        <v>1631</v>
      </c>
      <c r="AS1938" s="489" t="s">
        <v>3698</v>
      </c>
      <c r="AT1938" s="489">
        <v>5</v>
      </c>
    </row>
    <row r="1939" spans="1:46">
      <c r="A1939" s="1276">
        <v>8102</v>
      </c>
      <c r="B1939" s="2" t="s">
        <v>7548</v>
      </c>
      <c r="C1939" s="2" t="s">
        <v>6862</v>
      </c>
      <c r="D1939" s="1276" t="s">
        <v>6863</v>
      </c>
      <c r="E1939" s="489" t="s">
        <v>7511</v>
      </c>
      <c r="AS1939" s="489" t="s">
        <v>3699</v>
      </c>
      <c r="AT1939" s="489">
        <v>5</v>
      </c>
    </row>
    <row r="1940" spans="1:46">
      <c r="A1940" s="1276">
        <v>8103</v>
      </c>
      <c r="B1940" s="2" t="s">
        <v>301</v>
      </c>
      <c r="C1940" s="2" t="s">
        <v>6862</v>
      </c>
      <c r="D1940" s="1276" t="s">
        <v>6863</v>
      </c>
      <c r="E1940" s="489" t="s">
        <v>7511</v>
      </c>
      <c r="AS1940" s="489" t="s">
        <v>3700</v>
      </c>
      <c r="AT1940" s="489">
        <v>5</v>
      </c>
    </row>
    <row r="1941" spans="1:46">
      <c r="A1941" s="1276">
        <v>8110</v>
      </c>
      <c r="B1941" s="2" t="s">
        <v>302</v>
      </c>
      <c r="C1941" s="2" t="s">
        <v>6862</v>
      </c>
      <c r="D1941" s="1276" t="s">
        <v>6863</v>
      </c>
      <c r="E1941" s="489" t="s">
        <v>7511</v>
      </c>
      <c r="AS1941" s="489" t="s">
        <v>3701</v>
      </c>
      <c r="AT1941" s="489">
        <v>5</v>
      </c>
    </row>
    <row r="1942" spans="1:46">
      <c r="A1942" s="1276">
        <v>8111</v>
      </c>
      <c r="B1942" s="2" t="s">
        <v>7549</v>
      </c>
      <c r="C1942" s="2" t="s">
        <v>6862</v>
      </c>
      <c r="D1942" s="1276" t="s">
        <v>6863</v>
      </c>
      <c r="E1942" s="489" t="s">
        <v>7511</v>
      </c>
      <c r="AS1942" s="489" t="s">
        <v>4208</v>
      </c>
      <c r="AT1942" s="489">
        <v>5</v>
      </c>
    </row>
    <row r="1943" spans="1:46">
      <c r="A1943" s="1276">
        <v>8112</v>
      </c>
      <c r="B1943" s="2" t="s">
        <v>303</v>
      </c>
      <c r="C1943" s="2" t="s">
        <v>6862</v>
      </c>
      <c r="D1943" s="1276" t="s">
        <v>6863</v>
      </c>
      <c r="E1943" s="489" t="s">
        <v>7511</v>
      </c>
      <c r="AS1943" s="489" t="s">
        <v>3702</v>
      </c>
      <c r="AT1943" s="489">
        <v>5</v>
      </c>
    </row>
    <row r="1944" spans="1:46">
      <c r="A1944" s="1276">
        <v>8113</v>
      </c>
      <c r="B1944" s="2" t="s">
        <v>7550</v>
      </c>
      <c r="C1944" s="2" t="s">
        <v>6862</v>
      </c>
      <c r="D1944" s="1276" t="s">
        <v>6863</v>
      </c>
      <c r="E1944" s="489" t="s">
        <v>7511</v>
      </c>
      <c r="AS1944" s="489" t="s">
        <v>4745</v>
      </c>
      <c r="AT1944" s="489">
        <v>5</v>
      </c>
    </row>
    <row r="1945" spans="1:46">
      <c r="A1945" s="1276">
        <v>8114</v>
      </c>
      <c r="B1945" s="2" t="s">
        <v>304</v>
      </c>
      <c r="C1945" s="2" t="s">
        <v>6862</v>
      </c>
      <c r="D1945" s="1276" t="s">
        <v>6863</v>
      </c>
      <c r="E1945" s="489" t="s">
        <v>1631</v>
      </c>
      <c r="AS1945" s="489" t="s">
        <v>4209</v>
      </c>
      <c r="AT1945" s="489">
        <v>5</v>
      </c>
    </row>
    <row r="1946" spans="1:46">
      <c r="A1946" s="1276">
        <v>8115</v>
      </c>
      <c r="B1946" s="2" t="s">
        <v>7551</v>
      </c>
      <c r="C1946" s="2" t="s">
        <v>6862</v>
      </c>
      <c r="D1946" s="1276" t="s">
        <v>6863</v>
      </c>
      <c r="E1946" s="489" t="s">
        <v>1631</v>
      </c>
      <c r="AS1946" s="489" t="s">
        <v>4210</v>
      </c>
      <c r="AT1946" s="489">
        <v>5</v>
      </c>
    </row>
    <row r="1947" spans="1:46">
      <c r="A1947" s="1276">
        <v>8120</v>
      </c>
      <c r="B1947" s="2" t="s">
        <v>7552</v>
      </c>
      <c r="C1947" s="2" t="s">
        <v>6862</v>
      </c>
      <c r="D1947" s="1276" t="s">
        <v>6863</v>
      </c>
      <c r="E1947" s="489" t="s">
        <v>1631</v>
      </c>
      <c r="AS1947" s="489" t="s">
        <v>4746</v>
      </c>
      <c r="AT1947" s="489">
        <v>5</v>
      </c>
    </row>
    <row r="1948" spans="1:46">
      <c r="A1948" s="1276">
        <v>8121</v>
      </c>
      <c r="B1948" s="2" t="s">
        <v>305</v>
      </c>
      <c r="C1948" s="2" t="s">
        <v>6862</v>
      </c>
      <c r="D1948" s="1276" t="s">
        <v>6863</v>
      </c>
      <c r="E1948" s="489" t="s">
        <v>1631</v>
      </c>
      <c r="AS1948" s="489" t="s">
        <v>4747</v>
      </c>
      <c r="AT1948" s="489">
        <v>5</v>
      </c>
    </row>
    <row r="1949" spans="1:46">
      <c r="A1949" s="1276">
        <v>8122</v>
      </c>
      <c r="B1949" s="2" t="s">
        <v>7553</v>
      </c>
      <c r="C1949" s="2" t="s">
        <v>6862</v>
      </c>
      <c r="D1949" s="1276" t="s">
        <v>6863</v>
      </c>
      <c r="E1949" s="489" t="s">
        <v>1631</v>
      </c>
      <c r="AS1949" s="489" t="s">
        <v>4748</v>
      </c>
      <c r="AT1949" s="489">
        <v>5</v>
      </c>
    </row>
    <row r="1950" spans="1:46">
      <c r="A1950" s="1276">
        <v>8123</v>
      </c>
      <c r="B1950" s="2" t="s">
        <v>7554</v>
      </c>
      <c r="C1950" s="2" t="s">
        <v>6862</v>
      </c>
      <c r="D1950" s="1276" t="s">
        <v>6863</v>
      </c>
      <c r="E1950" s="489" t="s">
        <v>1631</v>
      </c>
      <c r="AS1950" s="489" t="s">
        <v>3705</v>
      </c>
      <c r="AT1950" s="489">
        <v>5</v>
      </c>
    </row>
    <row r="1951" spans="1:46">
      <c r="A1951" s="1276">
        <v>8124</v>
      </c>
      <c r="B1951" s="2" t="s">
        <v>7555</v>
      </c>
      <c r="C1951" s="2" t="s">
        <v>6862</v>
      </c>
      <c r="D1951" s="1276" t="s">
        <v>6863</v>
      </c>
      <c r="E1951" s="489" t="s">
        <v>1631</v>
      </c>
      <c r="AS1951" s="489" t="s">
        <v>4212</v>
      </c>
      <c r="AT1951" s="489">
        <v>5</v>
      </c>
    </row>
    <row r="1952" spans="1:46">
      <c r="A1952" s="1276">
        <v>8125</v>
      </c>
      <c r="B1952" s="2" t="s">
        <v>7556</v>
      </c>
      <c r="C1952" s="2" t="s">
        <v>6862</v>
      </c>
      <c r="D1952" s="1276" t="s">
        <v>6863</v>
      </c>
      <c r="E1952" s="489" t="s">
        <v>1631</v>
      </c>
      <c r="AS1952" s="489" t="s">
        <v>6078</v>
      </c>
      <c r="AT1952" s="489">
        <v>5</v>
      </c>
    </row>
    <row r="1953" spans="1:46">
      <c r="A1953" s="1276">
        <v>8126</v>
      </c>
      <c r="B1953" s="2" t="s">
        <v>7557</v>
      </c>
      <c r="C1953" s="2" t="s">
        <v>6862</v>
      </c>
      <c r="D1953" s="1276" t="s">
        <v>6863</v>
      </c>
      <c r="E1953" s="489" t="s">
        <v>1631</v>
      </c>
      <c r="AS1953" s="489" t="s">
        <v>3706</v>
      </c>
      <c r="AT1953" s="489">
        <v>5</v>
      </c>
    </row>
    <row r="1954" spans="1:46">
      <c r="A1954" s="1276">
        <v>8127</v>
      </c>
      <c r="B1954" s="2" t="s">
        <v>306</v>
      </c>
      <c r="C1954" s="2" t="s">
        <v>6862</v>
      </c>
      <c r="D1954" s="1276" t="s">
        <v>6863</v>
      </c>
      <c r="E1954" s="489" t="s">
        <v>1631</v>
      </c>
      <c r="AS1954" s="489" t="s">
        <v>3711</v>
      </c>
      <c r="AT1954" s="489">
        <v>5</v>
      </c>
    </row>
    <row r="1955" spans="1:46">
      <c r="A1955" s="1276">
        <v>8130</v>
      </c>
      <c r="B1955" s="2" t="s">
        <v>307</v>
      </c>
      <c r="C1955" s="2" t="s">
        <v>476</v>
      </c>
      <c r="D1955" s="1276" t="s">
        <v>6863</v>
      </c>
      <c r="E1955" s="489" t="s">
        <v>1631</v>
      </c>
      <c r="AS1955" s="489" t="s">
        <v>3712</v>
      </c>
      <c r="AT1955" s="489">
        <v>5</v>
      </c>
    </row>
    <row r="1956" spans="1:46">
      <c r="A1956" s="1276">
        <v>8131</v>
      </c>
      <c r="B1956" s="2" t="s">
        <v>7558</v>
      </c>
      <c r="C1956" s="2" t="s">
        <v>6862</v>
      </c>
      <c r="D1956" s="1276" t="s">
        <v>6869</v>
      </c>
      <c r="E1956" s="489" t="s">
        <v>1678</v>
      </c>
      <c r="AS1956" s="489" t="s">
        <v>3713</v>
      </c>
      <c r="AT1956" s="489">
        <v>5</v>
      </c>
    </row>
    <row r="1957" spans="1:46">
      <c r="A1957" s="1276">
        <v>8132</v>
      </c>
      <c r="B1957" s="2" t="s">
        <v>7559</v>
      </c>
      <c r="C1957" s="2" t="s">
        <v>6862</v>
      </c>
      <c r="D1957" s="1276" t="s">
        <v>6863</v>
      </c>
      <c r="E1957" s="489" t="s">
        <v>1631</v>
      </c>
      <c r="AS1957" s="489" t="s">
        <v>4213</v>
      </c>
      <c r="AT1957" s="489">
        <v>5</v>
      </c>
    </row>
    <row r="1958" spans="1:46">
      <c r="A1958" s="1276">
        <v>8135</v>
      </c>
      <c r="B1958" s="2" t="s">
        <v>7560</v>
      </c>
      <c r="C1958" s="2" t="s">
        <v>476</v>
      </c>
      <c r="D1958" s="1276" t="s">
        <v>6863</v>
      </c>
      <c r="E1958" s="489" t="s">
        <v>1631</v>
      </c>
      <c r="AS1958" s="489" t="s">
        <v>3714</v>
      </c>
      <c r="AT1958" s="489">
        <v>5</v>
      </c>
    </row>
    <row r="1959" spans="1:46">
      <c r="A1959" s="1276">
        <v>8136</v>
      </c>
      <c r="B1959" s="2" t="s">
        <v>7561</v>
      </c>
      <c r="C1959" s="2" t="s">
        <v>6862</v>
      </c>
      <c r="D1959" s="1276" t="s">
        <v>6869</v>
      </c>
      <c r="E1959" s="489" t="s">
        <v>1680</v>
      </c>
      <c r="AS1959" s="489" t="s">
        <v>3718</v>
      </c>
      <c r="AT1959" s="489">
        <v>5</v>
      </c>
    </row>
    <row r="1960" spans="1:46">
      <c r="A1960" s="1276">
        <v>8137</v>
      </c>
      <c r="B1960" s="2" t="s">
        <v>7562</v>
      </c>
      <c r="C1960" s="2" t="s">
        <v>476</v>
      </c>
      <c r="D1960" s="1276" t="s">
        <v>6863</v>
      </c>
      <c r="E1960" s="489" t="s">
        <v>1631</v>
      </c>
      <c r="AS1960" s="489" t="s">
        <v>4751</v>
      </c>
      <c r="AT1960" s="489">
        <v>5</v>
      </c>
    </row>
    <row r="1961" spans="1:46">
      <c r="A1961" s="1276">
        <v>8138</v>
      </c>
      <c r="B1961" s="2" t="s">
        <v>7563</v>
      </c>
      <c r="C1961" s="2" t="s">
        <v>476</v>
      </c>
      <c r="D1961" s="1276" t="s">
        <v>6869</v>
      </c>
      <c r="E1961" s="489" t="s">
        <v>1680</v>
      </c>
      <c r="AS1961" s="489" t="s">
        <v>3719</v>
      </c>
      <c r="AT1961" s="489">
        <v>5</v>
      </c>
    </row>
    <row r="1962" spans="1:46">
      <c r="A1962" s="1276">
        <v>8139</v>
      </c>
      <c r="B1962" s="2" t="s">
        <v>7564</v>
      </c>
      <c r="C1962" s="2" t="s">
        <v>6862</v>
      </c>
      <c r="D1962" s="1276" t="s">
        <v>6869</v>
      </c>
      <c r="E1962" s="489" t="s">
        <v>1680</v>
      </c>
      <c r="AS1962" s="489" t="s">
        <v>4752</v>
      </c>
      <c r="AT1962" s="489">
        <v>5</v>
      </c>
    </row>
    <row r="1963" spans="1:46">
      <c r="A1963" s="1276">
        <v>8140</v>
      </c>
      <c r="B1963" s="2" t="s">
        <v>308</v>
      </c>
      <c r="C1963" s="2" t="s">
        <v>476</v>
      </c>
      <c r="D1963" s="1276" t="s">
        <v>6863</v>
      </c>
      <c r="E1963" s="489" t="s">
        <v>1631</v>
      </c>
      <c r="AS1963" s="489" t="s">
        <v>3721</v>
      </c>
      <c r="AT1963" s="489">
        <v>5</v>
      </c>
    </row>
    <row r="1964" spans="1:46">
      <c r="A1964" s="1276">
        <v>8141</v>
      </c>
      <c r="B1964" s="2" t="s">
        <v>7565</v>
      </c>
      <c r="C1964" s="2" t="s">
        <v>6862</v>
      </c>
      <c r="D1964" s="1276" t="s">
        <v>6869</v>
      </c>
      <c r="E1964" s="489" t="s">
        <v>1680</v>
      </c>
      <c r="AS1964" s="489" t="s">
        <v>3722</v>
      </c>
      <c r="AT1964" s="489">
        <v>5</v>
      </c>
    </row>
    <row r="1965" spans="1:46">
      <c r="A1965" s="1276">
        <v>8142</v>
      </c>
      <c r="B1965" s="2" t="s">
        <v>7566</v>
      </c>
      <c r="C1965" s="2" t="s">
        <v>476</v>
      </c>
      <c r="D1965" s="1276" t="s">
        <v>6863</v>
      </c>
      <c r="E1965" s="489" t="s">
        <v>1631</v>
      </c>
      <c r="AS1965" s="489" t="s">
        <v>4753</v>
      </c>
      <c r="AT1965" s="489">
        <v>5</v>
      </c>
    </row>
    <row r="1966" spans="1:46">
      <c r="A1966" s="1276">
        <v>8143</v>
      </c>
      <c r="B1966" s="2" t="s">
        <v>7567</v>
      </c>
      <c r="C1966" s="2" t="s">
        <v>6862</v>
      </c>
      <c r="D1966" s="1276" t="s">
        <v>6869</v>
      </c>
      <c r="E1966" s="489" t="s">
        <v>1680</v>
      </c>
      <c r="AS1966" s="489" t="s">
        <v>3724</v>
      </c>
      <c r="AT1966" s="489">
        <v>5</v>
      </c>
    </row>
    <row r="1967" spans="1:46">
      <c r="A1967" s="1276">
        <v>8145</v>
      </c>
      <c r="B1967" s="2" t="s">
        <v>7568</v>
      </c>
      <c r="C1967" s="2" t="s">
        <v>6862</v>
      </c>
      <c r="D1967" s="1276" t="s">
        <v>6863</v>
      </c>
      <c r="E1967" s="489" t="s">
        <v>1631</v>
      </c>
      <c r="AS1967" s="489" t="s">
        <v>3726</v>
      </c>
      <c r="AT1967" s="489">
        <v>5</v>
      </c>
    </row>
    <row r="1968" spans="1:46">
      <c r="A1968" s="1276">
        <v>8149</v>
      </c>
      <c r="B1968" s="2" t="s">
        <v>7569</v>
      </c>
      <c r="C1968" s="2" t="s">
        <v>476</v>
      </c>
      <c r="D1968" s="1276" t="s">
        <v>6863</v>
      </c>
      <c r="E1968" s="489" t="s">
        <v>1631</v>
      </c>
      <c r="AS1968" s="489" t="s">
        <v>3727</v>
      </c>
      <c r="AT1968" s="489">
        <v>5</v>
      </c>
    </row>
    <row r="1969" spans="1:46">
      <c r="A1969" s="1276">
        <v>8150</v>
      </c>
      <c r="B1969" s="2" t="s">
        <v>6233</v>
      </c>
      <c r="C1969" s="2" t="s">
        <v>6862</v>
      </c>
      <c r="D1969" s="1276" t="s">
        <v>6869</v>
      </c>
      <c r="E1969" s="489" t="s">
        <v>1680</v>
      </c>
      <c r="AS1969" s="489" t="s">
        <v>3728</v>
      </c>
      <c r="AT1969" s="489">
        <v>5</v>
      </c>
    </row>
    <row r="1970" spans="1:46">
      <c r="A1970" s="1276">
        <v>8151</v>
      </c>
      <c r="B1970" s="2" t="s">
        <v>7570</v>
      </c>
      <c r="C1970" s="2" t="s">
        <v>6862</v>
      </c>
      <c r="D1970" s="1276" t="s">
        <v>6863</v>
      </c>
      <c r="E1970" s="489" t="s">
        <v>1631</v>
      </c>
      <c r="AS1970" s="489" t="s">
        <v>3730</v>
      </c>
      <c r="AT1970" s="489">
        <v>5</v>
      </c>
    </row>
    <row r="1971" spans="1:46">
      <c r="A1971" s="1276">
        <v>8159</v>
      </c>
      <c r="B1971" s="2" t="s">
        <v>7571</v>
      </c>
      <c r="C1971" s="2" t="s">
        <v>6862</v>
      </c>
      <c r="D1971" s="1276" t="s">
        <v>6863</v>
      </c>
      <c r="E1971" s="489" t="s">
        <v>1631</v>
      </c>
      <c r="AS1971" s="489" t="s">
        <v>3731</v>
      </c>
      <c r="AT1971" s="489">
        <v>5</v>
      </c>
    </row>
    <row r="1972" spans="1:46">
      <c r="A1972" s="1276">
        <v>8160</v>
      </c>
      <c r="B1972" s="2" t="s">
        <v>6234</v>
      </c>
      <c r="C1972" s="2" t="s">
        <v>6862</v>
      </c>
      <c r="D1972" s="1276" t="s">
        <v>6863</v>
      </c>
      <c r="E1972" s="489" t="s">
        <v>1631</v>
      </c>
      <c r="AS1972" s="489" t="s">
        <v>3733</v>
      </c>
      <c r="AT1972" s="489">
        <v>5</v>
      </c>
    </row>
    <row r="1973" spans="1:46">
      <c r="A1973" s="1276">
        <v>8161</v>
      </c>
      <c r="B1973" s="2" t="s">
        <v>7572</v>
      </c>
      <c r="C1973" s="2" t="s">
        <v>6862</v>
      </c>
      <c r="D1973" s="1276" t="s">
        <v>6863</v>
      </c>
      <c r="E1973" s="489" t="s">
        <v>1631</v>
      </c>
      <c r="AS1973" s="489" t="s">
        <v>6079</v>
      </c>
      <c r="AT1973" s="489">
        <v>5</v>
      </c>
    </row>
    <row r="1974" spans="1:46">
      <c r="A1974" s="1276">
        <v>8169</v>
      </c>
      <c r="B1974" s="2" t="s">
        <v>6682</v>
      </c>
      <c r="C1974" s="2" t="s">
        <v>476</v>
      </c>
      <c r="D1974" s="1276" t="s">
        <v>6863</v>
      </c>
      <c r="E1974" s="489" t="s">
        <v>1631</v>
      </c>
      <c r="AS1974" s="489" t="s">
        <v>3734</v>
      </c>
      <c r="AT1974" s="489">
        <v>5</v>
      </c>
    </row>
    <row r="1975" spans="1:46">
      <c r="A1975" s="1276">
        <v>8170</v>
      </c>
      <c r="B1975" s="2" t="s">
        <v>7573</v>
      </c>
      <c r="C1975" s="2" t="s">
        <v>476</v>
      </c>
      <c r="D1975" s="1276" t="s">
        <v>6869</v>
      </c>
      <c r="E1975" s="489" t="s">
        <v>1680</v>
      </c>
      <c r="AS1975" s="489" t="s">
        <v>3735</v>
      </c>
      <c r="AT1975" s="489">
        <v>5</v>
      </c>
    </row>
    <row r="1976" spans="1:46">
      <c r="A1976" s="1276">
        <v>8171</v>
      </c>
      <c r="B1976" s="2" t="s">
        <v>6684</v>
      </c>
      <c r="C1976" s="2" t="s">
        <v>6862</v>
      </c>
      <c r="D1976" s="1276" t="s">
        <v>6869</v>
      </c>
      <c r="E1976" s="489" t="s">
        <v>1680</v>
      </c>
      <c r="AS1976" s="489" t="s">
        <v>4215</v>
      </c>
      <c r="AT1976" s="489">
        <v>5</v>
      </c>
    </row>
    <row r="1977" spans="1:46">
      <c r="A1977" s="1276">
        <v>8172</v>
      </c>
      <c r="B1977" s="2" t="s">
        <v>7574</v>
      </c>
      <c r="C1977" s="2" t="s">
        <v>6862</v>
      </c>
      <c r="D1977" s="1276" t="s">
        <v>6863</v>
      </c>
      <c r="E1977" s="489" t="s">
        <v>1631</v>
      </c>
      <c r="AS1977" s="489" t="s">
        <v>3737</v>
      </c>
      <c r="AT1977" s="489">
        <v>5</v>
      </c>
    </row>
    <row r="1978" spans="1:46">
      <c r="A1978" s="1276">
        <v>8173</v>
      </c>
      <c r="B1978" s="2" t="s">
        <v>6235</v>
      </c>
      <c r="C1978" s="2" t="s">
        <v>6862</v>
      </c>
      <c r="D1978" s="1276" t="s">
        <v>6863</v>
      </c>
      <c r="E1978" s="489" t="s">
        <v>1631</v>
      </c>
      <c r="AS1978" s="489" t="s">
        <v>3738</v>
      </c>
      <c r="AT1978" s="489">
        <v>5</v>
      </c>
    </row>
    <row r="1979" spans="1:46">
      <c r="A1979" s="1276">
        <v>8174</v>
      </c>
      <c r="B1979" s="2" t="s">
        <v>7575</v>
      </c>
      <c r="C1979" s="2" t="s">
        <v>6862</v>
      </c>
      <c r="D1979" s="1276" t="s">
        <v>6863</v>
      </c>
      <c r="E1979" s="489" t="s">
        <v>1631</v>
      </c>
      <c r="AS1979" s="489" t="s">
        <v>3739</v>
      </c>
      <c r="AT1979" s="489">
        <v>5</v>
      </c>
    </row>
    <row r="1980" spans="1:46">
      <c r="A1980" s="1276">
        <v>8176</v>
      </c>
      <c r="B1980" s="2" t="s">
        <v>6690</v>
      </c>
      <c r="C1980" s="2" t="s">
        <v>6862</v>
      </c>
      <c r="D1980" s="1276" t="s">
        <v>6863</v>
      </c>
      <c r="E1980" s="489" t="s">
        <v>1631</v>
      </c>
      <c r="AS1980" s="489" t="s">
        <v>3740</v>
      </c>
      <c r="AT1980" s="489">
        <v>5</v>
      </c>
    </row>
    <row r="1981" spans="1:46">
      <c r="A1981" s="1276">
        <v>8177</v>
      </c>
      <c r="B1981" s="2" t="s">
        <v>6686</v>
      </c>
      <c r="C1981" s="2" t="s">
        <v>6862</v>
      </c>
      <c r="D1981" s="1276" t="s">
        <v>6863</v>
      </c>
      <c r="E1981" s="489" t="s">
        <v>1631</v>
      </c>
      <c r="AS1981" s="489" t="s">
        <v>3741</v>
      </c>
      <c r="AT1981" s="489">
        <v>5</v>
      </c>
    </row>
    <row r="1982" spans="1:46">
      <c r="A1982" s="1276">
        <v>8178</v>
      </c>
      <c r="B1982" s="2" t="s">
        <v>7576</v>
      </c>
      <c r="C1982" s="2" t="s">
        <v>6862</v>
      </c>
      <c r="D1982" s="1276" t="s">
        <v>6863</v>
      </c>
      <c r="E1982" s="489" t="s">
        <v>1631</v>
      </c>
      <c r="AS1982" s="489" t="s">
        <v>4216</v>
      </c>
      <c r="AT1982" s="489">
        <v>5</v>
      </c>
    </row>
    <row r="1983" spans="1:46">
      <c r="A1983" s="1276">
        <v>8180</v>
      </c>
      <c r="B1983" s="2" t="s">
        <v>309</v>
      </c>
      <c r="C1983" s="2" t="s">
        <v>476</v>
      </c>
      <c r="D1983" s="1276" t="s">
        <v>6863</v>
      </c>
      <c r="E1983" s="489" t="s">
        <v>1631</v>
      </c>
      <c r="AS1983" s="489" t="s">
        <v>3743</v>
      </c>
      <c r="AT1983" s="489">
        <v>5</v>
      </c>
    </row>
    <row r="1984" spans="1:46">
      <c r="A1984" s="1276">
        <v>8185</v>
      </c>
      <c r="B1984" s="2" t="s">
        <v>2578</v>
      </c>
      <c r="C1984" s="2" t="s">
        <v>6862</v>
      </c>
      <c r="D1984" s="1276" t="s">
        <v>6869</v>
      </c>
      <c r="E1984" s="489" t="s">
        <v>1681</v>
      </c>
      <c r="AS1984" s="489" t="s">
        <v>4756</v>
      </c>
      <c r="AT1984" s="489">
        <v>5</v>
      </c>
    </row>
    <row r="1985" spans="1:46">
      <c r="A1985" s="1276">
        <v>8186</v>
      </c>
      <c r="B1985" s="2" t="s">
        <v>6692</v>
      </c>
      <c r="C1985" s="2" t="s">
        <v>6862</v>
      </c>
      <c r="D1985" s="1276" t="s">
        <v>6863</v>
      </c>
      <c r="E1985" s="489" t="s">
        <v>1631</v>
      </c>
      <c r="AS1985" s="489" t="s">
        <v>4757</v>
      </c>
      <c r="AT1985" s="489">
        <v>5</v>
      </c>
    </row>
    <row r="1986" spans="1:46">
      <c r="A1986" s="1276">
        <v>8187</v>
      </c>
      <c r="B1986" s="2" t="s">
        <v>7577</v>
      </c>
      <c r="C1986" s="2" t="s">
        <v>6862</v>
      </c>
      <c r="D1986" s="1276" t="s">
        <v>6863</v>
      </c>
      <c r="E1986" s="489" t="s">
        <v>1631</v>
      </c>
      <c r="AS1986" s="489" t="s">
        <v>3744</v>
      </c>
      <c r="AT1986" s="489">
        <v>5</v>
      </c>
    </row>
    <row r="1987" spans="1:46">
      <c r="A1987" s="1276">
        <v>8188</v>
      </c>
      <c r="B1987" s="2" t="s">
        <v>7578</v>
      </c>
      <c r="C1987" s="2" t="s">
        <v>6862</v>
      </c>
      <c r="D1987" s="1276" t="s">
        <v>6863</v>
      </c>
      <c r="E1987" s="489" t="s">
        <v>1631</v>
      </c>
      <c r="AS1987" s="489" t="s">
        <v>3745</v>
      </c>
      <c r="AT1987" s="489">
        <v>5</v>
      </c>
    </row>
    <row r="1988" spans="1:46">
      <c r="A1988" s="1276">
        <v>8190</v>
      </c>
      <c r="B1988" s="2" t="s">
        <v>6693</v>
      </c>
      <c r="C1988" s="2" t="s">
        <v>6862</v>
      </c>
      <c r="D1988" s="1276" t="s">
        <v>6863</v>
      </c>
      <c r="E1988" s="489" t="s">
        <v>1631</v>
      </c>
      <c r="AS1988" s="489" t="s">
        <v>3747</v>
      </c>
      <c r="AT1988" s="489">
        <v>5</v>
      </c>
    </row>
    <row r="1989" spans="1:46">
      <c r="A1989" s="1276">
        <v>8191</v>
      </c>
      <c r="B1989" s="2" t="s">
        <v>7579</v>
      </c>
      <c r="C1989" s="2" t="s">
        <v>476</v>
      </c>
      <c r="D1989" s="1276" t="s">
        <v>6863</v>
      </c>
      <c r="E1989" s="489" t="s">
        <v>1631</v>
      </c>
      <c r="AS1989" s="489" t="s">
        <v>4758</v>
      </c>
      <c r="AT1989" s="489">
        <v>5</v>
      </c>
    </row>
    <row r="1990" spans="1:46">
      <c r="A1990" s="1276">
        <v>8192</v>
      </c>
      <c r="B1990" s="2" t="s">
        <v>7580</v>
      </c>
      <c r="C1990" s="2" t="s">
        <v>6862</v>
      </c>
      <c r="D1990" s="1276" t="s">
        <v>6869</v>
      </c>
      <c r="E1990" s="489" t="s">
        <v>1682</v>
      </c>
      <c r="AS1990" s="489" t="s">
        <v>3748</v>
      </c>
      <c r="AT1990" s="489">
        <v>5</v>
      </c>
    </row>
    <row r="1991" spans="1:46">
      <c r="A1991" s="1276">
        <v>8193</v>
      </c>
      <c r="B1991" s="2" t="s">
        <v>7581</v>
      </c>
      <c r="C1991" s="2" t="s">
        <v>6862</v>
      </c>
      <c r="D1991" s="1276" t="s">
        <v>6863</v>
      </c>
      <c r="E1991" s="489" t="s">
        <v>1631</v>
      </c>
      <c r="AS1991" s="489" t="s">
        <v>3749</v>
      </c>
      <c r="AT1991" s="489">
        <v>5</v>
      </c>
    </row>
    <row r="1992" spans="1:46">
      <c r="A1992" s="1276">
        <v>8194</v>
      </c>
      <c r="B1992" s="2" t="s">
        <v>6695</v>
      </c>
      <c r="C1992" s="2" t="s">
        <v>476</v>
      </c>
      <c r="D1992" s="1276" t="s">
        <v>6863</v>
      </c>
      <c r="E1992" s="489" t="s">
        <v>1631</v>
      </c>
      <c r="AS1992" s="489" t="s">
        <v>3750</v>
      </c>
      <c r="AT1992" s="489">
        <v>5</v>
      </c>
    </row>
    <row r="1993" spans="1:46">
      <c r="A1993" s="1276">
        <v>8195</v>
      </c>
      <c r="B1993" s="2" t="s">
        <v>6655</v>
      </c>
      <c r="C1993" s="2" t="s">
        <v>6862</v>
      </c>
      <c r="D1993" s="1276" t="s">
        <v>6869</v>
      </c>
      <c r="E1993" s="489" t="s">
        <v>1682</v>
      </c>
      <c r="AS1993" s="489" t="s">
        <v>3751</v>
      </c>
      <c r="AT1993" s="489">
        <v>5</v>
      </c>
    </row>
    <row r="1994" spans="1:46">
      <c r="A1994" s="1276">
        <v>8196</v>
      </c>
      <c r="B1994" s="2" t="s">
        <v>312</v>
      </c>
      <c r="C1994" s="2" t="s">
        <v>476</v>
      </c>
      <c r="D1994" s="1276" t="s">
        <v>6863</v>
      </c>
      <c r="E1994" s="489" t="s">
        <v>1631</v>
      </c>
      <c r="AS1994" s="489" t="s">
        <v>6080</v>
      </c>
      <c r="AT1994" s="489">
        <v>5</v>
      </c>
    </row>
    <row r="1995" spans="1:46">
      <c r="A1995" s="1276">
        <v>8197</v>
      </c>
      <c r="B1995" s="2" t="s">
        <v>7582</v>
      </c>
      <c r="C1995" s="2" t="s">
        <v>6862</v>
      </c>
      <c r="D1995" s="1276" t="s">
        <v>6869</v>
      </c>
      <c r="E1995" s="489" t="s">
        <v>1682</v>
      </c>
      <c r="AS1995" s="489" t="s">
        <v>4760</v>
      </c>
      <c r="AT1995" s="489">
        <v>5</v>
      </c>
    </row>
    <row r="1996" spans="1:46">
      <c r="A1996" s="1276">
        <v>8198</v>
      </c>
      <c r="B1996" s="2" t="s">
        <v>7583</v>
      </c>
      <c r="C1996" s="2" t="s">
        <v>476</v>
      </c>
      <c r="D1996" s="1276" t="s">
        <v>6863</v>
      </c>
      <c r="E1996" s="489" t="s">
        <v>1631</v>
      </c>
      <c r="AS1996" s="489" t="s">
        <v>3753</v>
      </c>
      <c r="AT1996" s="489">
        <v>5</v>
      </c>
    </row>
    <row r="1997" spans="1:46">
      <c r="A1997" s="1276">
        <v>8199</v>
      </c>
      <c r="B1997" s="2" t="s">
        <v>7584</v>
      </c>
      <c r="C1997" s="2" t="s">
        <v>6862</v>
      </c>
      <c r="D1997" s="1276" t="s">
        <v>6869</v>
      </c>
      <c r="E1997" s="489" t="s">
        <v>1682</v>
      </c>
      <c r="AS1997" s="489" t="s">
        <v>3755</v>
      </c>
      <c r="AT1997" s="489">
        <v>5</v>
      </c>
    </row>
    <row r="1998" spans="1:46">
      <c r="A1998" s="1276">
        <v>8200</v>
      </c>
      <c r="B1998" s="2" t="s">
        <v>6544</v>
      </c>
      <c r="C1998" s="2" t="s">
        <v>476</v>
      </c>
      <c r="D1998" s="1276" t="s">
        <v>6863</v>
      </c>
      <c r="E1998" s="489" t="s">
        <v>1631</v>
      </c>
      <c r="AS1998" s="489" t="s">
        <v>3756</v>
      </c>
      <c r="AT1998" s="489">
        <v>5</v>
      </c>
    </row>
    <row r="1999" spans="1:46">
      <c r="A1999" s="1276">
        <v>8201</v>
      </c>
      <c r="B1999" s="2" t="s">
        <v>7585</v>
      </c>
      <c r="C1999" s="2" t="s">
        <v>6862</v>
      </c>
      <c r="D1999" s="1276" t="s">
        <v>6869</v>
      </c>
      <c r="E1999" s="489" t="s">
        <v>1682</v>
      </c>
      <c r="AS1999" s="489" t="s">
        <v>3757</v>
      </c>
      <c r="AT1999" s="489">
        <v>5</v>
      </c>
    </row>
    <row r="2000" spans="1:46">
      <c r="A2000" s="1276">
        <v>8205</v>
      </c>
      <c r="B2000" s="2" t="s">
        <v>7586</v>
      </c>
      <c r="C2000" s="2" t="s">
        <v>476</v>
      </c>
      <c r="D2000" s="1276" t="s">
        <v>6863</v>
      </c>
      <c r="E2000" s="489" t="s">
        <v>1631</v>
      </c>
      <c r="AS2000" s="489" t="s">
        <v>3758</v>
      </c>
      <c r="AT2000" s="489">
        <v>5</v>
      </c>
    </row>
    <row r="2001" spans="1:46">
      <c r="A2001" s="1276">
        <v>8210</v>
      </c>
      <c r="B2001" s="2" t="s">
        <v>7587</v>
      </c>
      <c r="C2001" s="2" t="s">
        <v>476</v>
      </c>
      <c r="D2001" s="1276" t="s">
        <v>6869</v>
      </c>
      <c r="E2001" s="489" t="s">
        <v>1683</v>
      </c>
      <c r="AS2001" s="489" t="s">
        <v>3759</v>
      </c>
      <c r="AT2001" s="489">
        <v>5</v>
      </c>
    </row>
    <row r="2002" spans="1:46">
      <c r="A2002" s="1276">
        <v>8215</v>
      </c>
      <c r="B2002" s="2" t="s">
        <v>7588</v>
      </c>
      <c r="C2002" s="2" t="s">
        <v>6862</v>
      </c>
      <c r="D2002" s="1276" t="s">
        <v>6869</v>
      </c>
      <c r="E2002" s="489" t="s">
        <v>1682</v>
      </c>
      <c r="AS2002" s="489" t="s">
        <v>3762</v>
      </c>
      <c r="AT2002" s="489">
        <v>5</v>
      </c>
    </row>
    <row r="2003" spans="1:46">
      <c r="A2003" s="1276">
        <v>8220</v>
      </c>
      <c r="B2003" s="2" t="s">
        <v>6670</v>
      </c>
      <c r="C2003" s="2" t="s">
        <v>477</v>
      </c>
      <c r="D2003" s="1276" t="s">
        <v>6863</v>
      </c>
      <c r="E2003" s="489" t="s">
        <v>1631</v>
      </c>
      <c r="AS2003" s="489" t="s">
        <v>3763</v>
      </c>
      <c r="AT2003" s="489">
        <v>5</v>
      </c>
    </row>
    <row r="2004" spans="1:46">
      <c r="A2004" s="1276">
        <v>8221</v>
      </c>
      <c r="B2004" s="2" t="s">
        <v>6672</v>
      </c>
      <c r="C2004" s="2" t="s">
        <v>477</v>
      </c>
      <c r="D2004" s="1276" t="s">
        <v>6893</v>
      </c>
      <c r="E2004" s="489" t="s">
        <v>6399</v>
      </c>
      <c r="AS2004" s="489" t="s">
        <v>4763</v>
      </c>
      <c r="AT2004" s="489">
        <v>5</v>
      </c>
    </row>
    <row r="2005" spans="1:46">
      <c r="A2005" s="1276">
        <v>8225</v>
      </c>
      <c r="B2005" s="2" t="s">
        <v>7589</v>
      </c>
      <c r="C2005" s="2" t="s">
        <v>476</v>
      </c>
      <c r="D2005" s="1276" t="s">
        <v>6893</v>
      </c>
      <c r="E2005" s="489" t="s">
        <v>6399</v>
      </c>
      <c r="AS2005" s="489" t="s">
        <v>3764</v>
      </c>
      <c r="AT2005" s="489">
        <v>5</v>
      </c>
    </row>
    <row r="2006" spans="1:46">
      <c r="A2006" s="1276">
        <v>8226</v>
      </c>
      <c r="B2006" s="2" t="s">
        <v>6711</v>
      </c>
      <c r="C2006" s="2" t="s">
        <v>6862</v>
      </c>
      <c r="D2006" s="1276" t="s">
        <v>6869</v>
      </c>
      <c r="E2006" s="489" t="s">
        <v>1683</v>
      </c>
      <c r="AS2006" s="489" t="s">
        <v>3767</v>
      </c>
      <c r="AT2006" s="489">
        <v>5</v>
      </c>
    </row>
    <row r="2007" spans="1:46">
      <c r="A2007" s="1276">
        <v>8227</v>
      </c>
      <c r="B2007" s="2" t="s">
        <v>6713</v>
      </c>
      <c r="C2007" s="2" t="s">
        <v>6862</v>
      </c>
      <c r="D2007" s="1276" t="s">
        <v>6863</v>
      </c>
      <c r="E2007" s="489" t="s">
        <v>7158</v>
      </c>
      <c r="AS2007" s="489" t="s">
        <v>4764</v>
      </c>
      <c r="AT2007" s="489">
        <v>5</v>
      </c>
    </row>
    <row r="2008" spans="1:46">
      <c r="A2008" s="1276">
        <v>8230</v>
      </c>
      <c r="B2008" s="2" t="s">
        <v>7590</v>
      </c>
      <c r="C2008" s="2" t="s">
        <v>476</v>
      </c>
      <c r="D2008" s="1276" t="s">
        <v>6863</v>
      </c>
      <c r="E2008" s="489" t="s">
        <v>7158</v>
      </c>
      <c r="AS2008" s="489" t="s">
        <v>3769</v>
      </c>
      <c r="AT2008" s="489">
        <v>5</v>
      </c>
    </row>
    <row r="2009" spans="1:46">
      <c r="A2009" s="1276">
        <v>8237</v>
      </c>
      <c r="B2009" s="2" t="s">
        <v>7591</v>
      </c>
      <c r="C2009" s="2" t="s">
        <v>6862</v>
      </c>
      <c r="D2009" s="1276" t="s">
        <v>6869</v>
      </c>
      <c r="E2009" s="489" t="s">
        <v>1683</v>
      </c>
      <c r="AS2009" s="489" t="s">
        <v>3770</v>
      </c>
      <c r="AT2009" s="489">
        <v>5</v>
      </c>
    </row>
    <row r="2010" spans="1:46">
      <c r="A2010" s="1276">
        <v>8238</v>
      </c>
      <c r="B2010" s="2" t="s">
        <v>7592</v>
      </c>
      <c r="C2010" s="2" t="s">
        <v>6862</v>
      </c>
      <c r="D2010" s="1276" t="s">
        <v>6863</v>
      </c>
      <c r="E2010" s="489" t="s">
        <v>1631</v>
      </c>
      <c r="AS2010" s="489" t="s">
        <v>3771</v>
      </c>
      <c r="AT2010" s="489">
        <v>5</v>
      </c>
    </row>
    <row r="2011" spans="1:46">
      <c r="A2011" s="1276">
        <v>8239</v>
      </c>
      <c r="B2011" s="2" t="s">
        <v>7593</v>
      </c>
      <c r="C2011" s="2" t="s">
        <v>6862</v>
      </c>
      <c r="D2011" s="1276" t="s">
        <v>6863</v>
      </c>
      <c r="E2011" s="489" t="s">
        <v>1631</v>
      </c>
      <c r="AS2011" s="489" t="s">
        <v>3772</v>
      </c>
      <c r="AT2011" s="489">
        <v>5</v>
      </c>
    </row>
    <row r="2012" spans="1:46">
      <c r="A2012" s="1276">
        <v>8240</v>
      </c>
      <c r="B2012" s="2" t="s">
        <v>313</v>
      </c>
      <c r="C2012" s="2" t="s">
        <v>476</v>
      </c>
      <c r="D2012" s="1276" t="s">
        <v>6863</v>
      </c>
      <c r="E2012" s="489" t="s">
        <v>1631</v>
      </c>
      <c r="AS2012" s="489" t="s">
        <v>4219</v>
      </c>
      <c r="AT2012" s="489">
        <v>5</v>
      </c>
    </row>
    <row r="2013" spans="1:46">
      <c r="A2013" s="1276">
        <v>8241</v>
      </c>
      <c r="B2013" s="2" t="s">
        <v>6547</v>
      </c>
      <c r="C2013" s="2" t="s">
        <v>476</v>
      </c>
      <c r="D2013" s="1276" t="s">
        <v>6869</v>
      </c>
      <c r="E2013" s="489" t="s">
        <v>1683</v>
      </c>
      <c r="AS2013" s="489" t="s">
        <v>3774</v>
      </c>
      <c r="AT2013" s="489">
        <v>5</v>
      </c>
    </row>
    <row r="2014" spans="1:46">
      <c r="A2014" s="1276">
        <v>8242</v>
      </c>
      <c r="B2014" s="2" t="s">
        <v>7594</v>
      </c>
      <c r="C2014" s="2" t="s">
        <v>476</v>
      </c>
      <c r="D2014" s="1276" t="s">
        <v>6869</v>
      </c>
      <c r="E2014" s="489" t="s">
        <v>1681</v>
      </c>
      <c r="AS2014" s="489" t="s">
        <v>3775</v>
      </c>
      <c r="AT2014" s="489">
        <v>5</v>
      </c>
    </row>
    <row r="2015" spans="1:46">
      <c r="A2015" s="1276">
        <v>8243</v>
      </c>
      <c r="B2015" s="2" t="s">
        <v>7595</v>
      </c>
      <c r="C2015" s="2" t="s">
        <v>6862</v>
      </c>
      <c r="D2015" s="1276" t="s">
        <v>6869</v>
      </c>
      <c r="E2015" s="489" t="s">
        <v>1681</v>
      </c>
      <c r="AS2015" s="489" t="s">
        <v>3776</v>
      </c>
      <c r="AT2015" s="489">
        <v>5</v>
      </c>
    </row>
    <row r="2016" spans="1:46">
      <c r="A2016" s="1276">
        <v>8244</v>
      </c>
      <c r="B2016" s="2" t="s">
        <v>7596</v>
      </c>
      <c r="C2016" s="2" t="s">
        <v>6862</v>
      </c>
      <c r="D2016" s="1276" t="s">
        <v>6863</v>
      </c>
      <c r="E2016" s="489" t="s">
        <v>1631</v>
      </c>
      <c r="AS2016" s="489" t="s">
        <v>3779</v>
      </c>
      <c r="AT2016" s="489">
        <v>5</v>
      </c>
    </row>
    <row r="2017" spans="1:46">
      <c r="A2017" s="1276">
        <v>8245</v>
      </c>
      <c r="B2017" s="2" t="s">
        <v>7597</v>
      </c>
      <c r="C2017" s="2" t="s">
        <v>6862</v>
      </c>
      <c r="D2017" s="1276" t="s">
        <v>6863</v>
      </c>
      <c r="E2017" s="489" t="s">
        <v>1631</v>
      </c>
      <c r="AS2017" s="489" t="s">
        <v>3780</v>
      </c>
      <c r="AT2017" s="489">
        <v>5</v>
      </c>
    </row>
    <row r="2018" spans="1:46">
      <c r="A2018" s="1276">
        <v>8246</v>
      </c>
      <c r="B2018" s="2" t="s">
        <v>7598</v>
      </c>
      <c r="C2018" s="2" t="s">
        <v>476</v>
      </c>
      <c r="D2018" s="1276" t="s">
        <v>6863</v>
      </c>
      <c r="E2018" s="489" t="s">
        <v>1631</v>
      </c>
      <c r="AS2018" s="489" t="s">
        <v>4766</v>
      </c>
      <c r="AT2018" s="489">
        <v>5</v>
      </c>
    </row>
    <row r="2019" spans="1:46">
      <c r="A2019" s="1276">
        <v>8247</v>
      </c>
      <c r="B2019" s="2" t="s">
        <v>7599</v>
      </c>
      <c r="C2019" s="2" t="s">
        <v>6862</v>
      </c>
      <c r="D2019" s="1276" t="s">
        <v>6869</v>
      </c>
      <c r="E2019" s="489" t="s">
        <v>1679</v>
      </c>
      <c r="AS2019" s="489" t="s">
        <v>3781</v>
      </c>
      <c r="AT2019" s="489">
        <v>5</v>
      </c>
    </row>
    <row r="2020" spans="1:46">
      <c r="A2020" s="1276">
        <v>8248</v>
      </c>
      <c r="B2020" s="2" t="s">
        <v>7600</v>
      </c>
      <c r="C2020" s="2" t="s">
        <v>6862</v>
      </c>
      <c r="D2020" s="1276" t="s">
        <v>6863</v>
      </c>
      <c r="E2020" s="489" t="s">
        <v>1631</v>
      </c>
      <c r="AS2020" s="489" t="s">
        <v>3783</v>
      </c>
      <c r="AT2020" s="489">
        <v>5</v>
      </c>
    </row>
    <row r="2021" spans="1:46">
      <c r="A2021" s="1276">
        <v>8250</v>
      </c>
      <c r="B2021" s="2" t="s">
        <v>7601</v>
      </c>
      <c r="C2021" s="2" t="s">
        <v>6862</v>
      </c>
      <c r="D2021" s="1276" t="s">
        <v>6863</v>
      </c>
      <c r="E2021" s="489" t="s">
        <v>1631</v>
      </c>
      <c r="AS2021" s="489" t="s">
        <v>4767</v>
      </c>
      <c r="AT2021" s="489">
        <v>5</v>
      </c>
    </row>
    <row r="2022" spans="1:46">
      <c r="A2022" s="1276">
        <v>8251</v>
      </c>
      <c r="B2022" s="2" t="s">
        <v>1619</v>
      </c>
      <c r="C2022" s="2" t="s">
        <v>6862</v>
      </c>
      <c r="D2022" s="1276" t="s">
        <v>6863</v>
      </c>
      <c r="E2022" s="489" t="s">
        <v>1631</v>
      </c>
      <c r="AS2022" s="489" t="s">
        <v>3787</v>
      </c>
      <c r="AT2022" s="489">
        <v>5</v>
      </c>
    </row>
    <row r="2023" spans="1:46">
      <c r="A2023" s="1276">
        <v>8252</v>
      </c>
      <c r="B2023" s="2" t="s">
        <v>7602</v>
      </c>
      <c r="C2023" s="2" t="s">
        <v>476</v>
      </c>
      <c r="D2023" s="1276" t="s">
        <v>6863</v>
      </c>
      <c r="E2023" s="489" t="s">
        <v>1631</v>
      </c>
      <c r="AS2023" s="489" t="s">
        <v>4220</v>
      </c>
      <c r="AT2023" s="489">
        <v>5</v>
      </c>
    </row>
    <row r="2024" spans="1:46">
      <c r="A2024" s="1276">
        <v>8260</v>
      </c>
      <c r="B2024" s="2" t="s">
        <v>7603</v>
      </c>
      <c r="C2024" s="2" t="s">
        <v>476</v>
      </c>
      <c r="D2024" s="1276" t="s">
        <v>6869</v>
      </c>
      <c r="E2024" s="489" t="s">
        <v>1679</v>
      </c>
      <c r="AS2024" s="489" t="s">
        <v>3788</v>
      </c>
      <c r="AT2024" s="489">
        <v>5</v>
      </c>
    </row>
    <row r="2025" spans="1:46">
      <c r="A2025" s="1276">
        <v>8261</v>
      </c>
      <c r="B2025" s="2" t="s">
        <v>7604</v>
      </c>
      <c r="C2025" s="2" t="s">
        <v>6862</v>
      </c>
      <c r="D2025" s="1276" t="s">
        <v>6869</v>
      </c>
      <c r="E2025" s="489" t="s">
        <v>1679</v>
      </c>
      <c r="AS2025" s="489" t="s">
        <v>3789</v>
      </c>
      <c r="AT2025" s="489">
        <v>5</v>
      </c>
    </row>
    <row r="2026" spans="1:46">
      <c r="A2026" s="1276">
        <v>8262</v>
      </c>
      <c r="B2026" s="2" t="s">
        <v>6674</v>
      </c>
      <c r="C2026" s="2" t="s">
        <v>476</v>
      </c>
      <c r="D2026" s="1276" t="s">
        <v>6863</v>
      </c>
      <c r="E2026" s="489" t="s">
        <v>1631</v>
      </c>
      <c r="AS2026" s="489" t="s">
        <v>4221</v>
      </c>
      <c r="AT2026" s="489">
        <v>5</v>
      </c>
    </row>
    <row r="2027" spans="1:46">
      <c r="A2027" s="1276">
        <v>8263</v>
      </c>
      <c r="B2027" s="2" t="s">
        <v>6676</v>
      </c>
      <c r="C2027" s="2" t="s">
        <v>476</v>
      </c>
      <c r="D2027" s="1276" t="s">
        <v>6869</v>
      </c>
      <c r="E2027" s="489" t="s">
        <v>1684</v>
      </c>
      <c r="AS2027" s="489" t="s">
        <v>3790</v>
      </c>
      <c r="AT2027" s="489">
        <v>5</v>
      </c>
    </row>
    <row r="2028" spans="1:46">
      <c r="A2028" s="1276">
        <v>8264</v>
      </c>
      <c r="B2028" s="2" t="s">
        <v>7605</v>
      </c>
      <c r="C2028" s="2" t="s">
        <v>6862</v>
      </c>
      <c r="D2028" s="1276" t="s">
        <v>6869</v>
      </c>
      <c r="E2028" s="489" t="s">
        <v>1684</v>
      </c>
      <c r="AS2028" s="489" t="s">
        <v>3791</v>
      </c>
      <c r="AT2028" s="489">
        <v>5</v>
      </c>
    </row>
    <row r="2029" spans="1:46">
      <c r="A2029" s="1276">
        <v>8265</v>
      </c>
      <c r="B2029" s="2" t="s">
        <v>6678</v>
      </c>
      <c r="C2029" s="2" t="s">
        <v>6862</v>
      </c>
      <c r="D2029" s="1276" t="s">
        <v>6863</v>
      </c>
      <c r="E2029" s="489" t="s">
        <v>1631</v>
      </c>
      <c r="AS2029" s="489" t="s">
        <v>3792</v>
      </c>
      <c r="AT2029" s="489">
        <v>5</v>
      </c>
    </row>
    <row r="2030" spans="1:46">
      <c r="A2030" s="1276">
        <v>8266</v>
      </c>
      <c r="B2030" s="2" t="s">
        <v>6550</v>
      </c>
      <c r="C2030" s="2" t="s">
        <v>6862</v>
      </c>
      <c r="D2030" s="1276" t="s">
        <v>6863</v>
      </c>
      <c r="E2030" s="489" t="s">
        <v>1631</v>
      </c>
      <c r="AS2030" s="489" t="s">
        <v>6081</v>
      </c>
      <c r="AT2030" s="489">
        <v>5</v>
      </c>
    </row>
    <row r="2031" spans="1:46">
      <c r="A2031" s="1276">
        <v>8267</v>
      </c>
      <c r="B2031" s="2" t="s">
        <v>6697</v>
      </c>
      <c r="C2031" s="2" t="s">
        <v>6862</v>
      </c>
      <c r="D2031" s="1276" t="s">
        <v>6863</v>
      </c>
      <c r="E2031" s="489" t="s">
        <v>1631</v>
      </c>
      <c r="AS2031" s="489" t="s">
        <v>3794</v>
      </c>
      <c r="AT2031" s="489">
        <v>5</v>
      </c>
    </row>
    <row r="2032" spans="1:46">
      <c r="A2032" s="1276">
        <v>8268</v>
      </c>
      <c r="B2032" s="2" t="s">
        <v>314</v>
      </c>
      <c r="C2032" s="2" t="s">
        <v>476</v>
      </c>
      <c r="D2032" s="1276" t="s">
        <v>6863</v>
      </c>
      <c r="E2032" s="489" t="s">
        <v>1631</v>
      </c>
      <c r="AS2032" s="489" t="s">
        <v>3796</v>
      </c>
      <c r="AT2032" s="489">
        <v>5</v>
      </c>
    </row>
    <row r="2033" spans="1:46">
      <c r="A2033" s="1276">
        <v>8269</v>
      </c>
      <c r="B2033" s="2" t="s">
        <v>6698</v>
      </c>
      <c r="C2033" s="2" t="s">
        <v>476</v>
      </c>
      <c r="D2033" s="1276" t="s">
        <v>6869</v>
      </c>
      <c r="E2033" s="489" t="s">
        <v>1684</v>
      </c>
      <c r="AS2033" s="489" t="s">
        <v>3798</v>
      </c>
      <c r="AT2033" s="489">
        <v>5</v>
      </c>
    </row>
    <row r="2034" spans="1:46">
      <c r="A2034" s="1276">
        <v>8270</v>
      </c>
      <c r="B2034" s="2" t="s">
        <v>7606</v>
      </c>
      <c r="C2034" s="2" t="s">
        <v>6862</v>
      </c>
      <c r="D2034" s="1276" t="s">
        <v>6869</v>
      </c>
      <c r="E2034" s="489" t="s">
        <v>1679</v>
      </c>
      <c r="AS2034" s="489" t="s">
        <v>4222</v>
      </c>
      <c r="AT2034" s="489">
        <v>5</v>
      </c>
    </row>
    <row r="2035" spans="1:46">
      <c r="A2035" s="1276">
        <v>8271</v>
      </c>
      <c r="B2035" s="2" t="s">
        <v>7607</v>
      </c>
      <c r="C2035" s="2" t="s">
        <v>6862</v>
      </c>
      <c r="D2035" s="1276" t="s">
        <v>6863</v>
      </c>
      <c r="E2035" s="489" t="s">
        <v>1631</v>
      </c>
      <c r="AS2035" s="489" t="s">
        <v>3799</v>
      </c>
      <c r="AT2035" s="489">
        <v>5</v>
      </c>
    </row>
    <row r="2036" spans="1:46">
      <c r="A2036" s="1276">
        <v>8272</v>
      </c>
      <c r="B2036" s="2" t="s">
        <v>7608</v>
      </c>
      <c r="C2036" s="2" t="s">
        <v>6862</v>
      </c>
      <c r="D2036" s="1276" t="s">
        <v>6863</v>
      </c>
      <c r="E2036" s="489" t="s">
        <v>1631</v>
      </c>
      <c r="AS2036" s="489" t="s">
        <v>3800</v>
      </c>
      <c r="AT2036" s="489">
        <v>5</v>
      </c>
    </row>
    <row r="2037" spans="1:46">
      <c r="A2037" s="1276">
        <v>8273</v>
      </c>
      <c r="B2037" s="2" t="s">
        <v>7609</v>
      </c>
      <c r="C2037" s="2" t="s">
        <v>6862</v>
      </c>
      <c r="D2037" s="1276" t="s">
        <v>6863</v>
      </c>
      <c r="E2037" s="489" t="s">
        <v>1631</v>
      </c>
      <c r="AS2037" s="489" t="s">
        <v>4769</v>
      </c>
      <c r="AT2037" s="489">
        <v>5</v>
      </c>
    </row>
    <row r="2038" spans="1:46">
      <c r="A2038" s="1276">
        <v>8274</v>
      </c>
      <c r="B2038" s="2" t="s">
        <v>7610</v>
      </c>
      <c r="C2038" s="2" t="s">
        <v>6862</v>
      </c>
      <c r="D2038" s="1276" t="s">
        <v>6863</v>
      </c>
      <c r="E2038" s="489" t="s">
        <v>1631</v>
      </c>
      <c r="AS2038" s="489" t="s">
        <v>6082</v>
      </c>
      <c r="AT2038" s="489">
        <v>5</v>
      </c>
    </row>
    <row r="2039" spans="1:46">
      <c r="A2039" s="1276">
        <v>8275</v>
      </c>
      <c r="B2039" s="2" t="s">
        <v>7611</v>
      </c>
      <c r="C2039" s="2" t="s">
        <v>6862</v>
      </c>
      <c r="D2039" s="1276" t="s">
        <v>6863</v>
      </c>
      <c r="E2039" s="489" t="s">
        <v>1631</v>
      </c>
      <c r="AS2039" s="489" t="s">
        <v>4771</v>
      </c>
      <c r="AT2039" s="489">
        <v>5</v>
      </c>
    </row>
    <row r="2040" spans="1:46">
      <c r="A2040" s="1276">
        <v>8276</v>
      </c>
      <c r="B2040" s="2" t="s">
        <v>7612</v>
      </c>
      <c r="C2040" s="2" t="s">
        <v>6862</v>
      </c>
      <c r="D2040" s="1276" t="s">
        <v>6863</v>
      </c>
      <c r="E2040" s="489" t="s">
        <v>1631</v>
      </c>
      <c r="AS2040" s="489" t="s">
        <v>3802</v>
      </c>
      <c r="AT2040" s="489">
        <v>5</v>
      </c>
    </row>
    <row r="2041" spans="1:46">
      <c r="A2041" s="1276">
        <v>8277</v>
      </c>
      <c r="B2041" s="2" t="s">
        <v>7613</v>
      </c>
      <c r="C2041" s="2" t="s">
        <v>6862</v>
      </c>
      <c r="D2041" s="1276" t="s">
        <v>6863</v>
      </c>
      <c r="E2041" s="489" t="s">
        <v>1631</v>
      </c>
      <c r="AS2041" s="489" t="s">
        <v>3803</v>
      </c>
      <c r="AT2041" s="489">
        <v>5</v>
      </c>
    </row>
    <row r="2042" spans="1:46">
      <c r="A2042" s="1276">
        <v>8278</v>
      </c>
      <c r="B2042" s="2" t="s">
        <v>7614</v>
      </c>
      <c r="C2042" s="2" t="s">
        <v>476</v>
      </c>
      <c r="D2042" s="1276" t="s">
        <v>6863</v>
      </c>
      <c r="E2042" s="489" t="s">
        <v>1631</v>
      </c>
      <c r="AS2042" s="489" t="s">
        <v>3804</v>
      </c>
      <c r="AT2042" s="489">
        <v>5</v>
      </c>
    </row>
    <row r="2043" spans="1:46">
      <c r="A2043" s="1276">
        <v>8279</v>
      </c>
      <c r="B2043" s="2" t="s">
        <v>7615</v>
      </c>
      <c r="C2043" s="2" t="s">
        <v>6862</v>
      </c>
      <c r="D2043" s="1276" t="s">
        <v>6869</v>
      </c>
      <c r="E2043" s="489" t="s">
        <v>1679</v>
      </c>
      <c r="AS2043" s="489" t="s">
        <v>3805</v>
      </c>
      <c r="AT2043" s="489">
        <v>5</v>
      </c>
    </row>
    <row r="2044" spans="1:46">
      <c r="A2044" s="1276">
        <v>8280</v>
      </c>
      <c r="B2044" s="2" t="s">
        <v>7616</v>
      </c>
      <c r="C2044" s="2" t="s">
        <v>6862</v>
      </c>
      <c r="D2044" s="1276" t="s">
        <v>6863</v>
      </c>
      <c r="E2044" s="489" t="s">
        <v>1631</v>
      </c>
      <c r="AS2044" s="489" t="s">
        <v>4772</v>
      </c>
      <c r="AT2044" s="489">
        <v>5</v>
      </c>
    </row>
    <row r="2045" spans="1:46">
      <c r="A2045" s="1276">
        <v>8281</v>
      </c>
      <c r="B2045" s="2" t="s">
        <v>7617</v>
      </c>
      <c r="C2045" s="2" t="s">
        <v>6862</v>
      </c>
      <c r="D2045" s="1276" t="s">
        <v>6863</v>
      </c>
      <c r="E2045" s="489" t="s">
        <v>1631</v>
      </c>
      <c r="AS2045" s="489" t="s">
        <v>3808</v>
      </c>
      <c r="AT2045" s="489">
        <v>5</v>
      </c>
    </row>
    <row r="2046" spans="1:46">
      <c r="A2046" s="1276">
        <v>8282</v>
      </c>
      <c r="B2046" s="2" t="s">
        <v>7618</v>
      </c>
      <c r="C2046" s="2" t="s">
        <v>476</v>
      </c>
      <c r="D2046" s="1276" t="s">
        <v>6863</v>
      </c>
      <c r="E2046" s="489" t="s">
        <v>1631</v>
      </c>
      <c r="AS2046" s="489" t="s">
        <v>3809</v>
      </c>
      <c r="AT2046" s="489">
        <v>5</v>
      </c>
    </row>
    <row r="2047" spans="1:46">
      <c r="A2047" s="1276">
        <v>8283</v>
      </c>
      <c r="B2047" s="2" t="s">
        <v>7619</v>
      </c>
      <c r="C2047" s="2" t="s">
        <v>476</v>
      </c>
      <c r="D2047" s="1276" t="s">
        <v>6869</v>
      </c>
      <c r="E2047" s="489" t="s">
        <v>1679</v>
      </c>
      <c r="AS2047" s="489" t="s">
        <v>4775</v>
      </c>
      <c r="AT2047" s="489">
        <v>5</v>
      </c>
    </row>
    <row r="2048" spans="1:46">
      <c r="A2048" s="1276">
        <v>8284</v>
      </c>
      <c r="B2048" s="2" t="s">
        <v>7620</v>
      </c>
      <c r="C2048" s="2" t="s">
        <v>6862</v>
      </c>
      <c r="D2048" s="1276" t="s">
        <v>6869</v>
      </c>
      <c r="E2048" s="489" t="s">
        <v>1679</v>
      </c>
      <c r="AS2048" s="489" t="s">
        <v>3812</v>
      </c>
      <c r="AT2048" s="489">
        <v>5</v>
      </c>
    </row>
    <row r="2049" spans="1:46">
      <c r="A2049" s="1276">
        <v>8285</v>
      </c>
      <c r="B2049" s="2" t="s">
        <v>7621</v>
      </c>
      <c r="C2049" s="2" t="s">
        <v>476</v>
      </c>
      <c r="D2049" s="1276" t="s">
        <v>6863</v>
      </c>
      <c r="E2049" s="489" t="s">
        <v>1631</v>
      </c>
      <c r="AS2049" s="489" t="s">
        <v>4776</v>
      </c>
      <c r="AT2049" s="489">
        <v>5</v>
      </c>
    </row>
    <row r="2050" spans="1:46">
      <c r="A2050" s="1276">
        <v>8286</v>
      </c>
      <c r="B2050" s="2" t="s">
        <v>7622</v>
      </c>
      <c r="C2050" s="2" t="s">
        <v>476</v>
      </c>
      <c r="D2050" s="1276" t="s">
        <v>6869</v>
      </c>
      <c r="E2050" s="489" t="s">
        <v>1679</v>
      </c>
      <c r="AS2050" s="489" t="s">
        <v>3813</v>
      </c>
      <c r="AT2050" s="489">
        <v>5</v>
      </c>
    </row>
    <row r="2051" spans="1:46">
      <c r="A2051" s="1276">
        <v>8287</v>
      </c>
      <c r="B2051" s="2" t="s">
        <v>7623</v>
      </c>
      <c r="C2051" s="2" t="s">
        <v>476</v>
      </c>
      <c r="D2051" s="1276" t="s">
        <v>6869</v>
      </c>
      <c r="E2051" s="489" t="s">
        <v>1684</v>
      </c>
      <c r="AS2051" s="489" t="s">
        <v>3815</v>
      </c>
      <c r="AT2051" s="489">
        <v>5</v>
      </c>
    </row>
    <row r="2052" spans="1:46">
      <c r="A2052" s="1276">
        <v>8288</v>
      </c>
      <c r="B2052" s="2" t="s">
        <v>7624</v>
      </c>
      <c r="C2052" s="2" t="s">
        <v>476</v>
      </c>
      <c r="D2052" s="1276" t="s">
        <v>6869</v>
      </c>
      <c r="E2052" s="489" t="s">
        <v>1683</v>
      </c>
      <c r="AS2052" s="489" t="s">
        <v>6083</v>
      </c>
      <c r="AT2052" s="489">
        <v>5</v>
      </c>
    </row>
    <row r="2053" spans="1:46">
      <c r="A2053" s="1276">
        <v>8289</v>
      </c>
      <c r="B2053" s="2" t="s">
        <v>7625</v>
      </c>
      <c r="C2053" s="2" t="s">
        <v>476</v>
      </c>
      <c r="D2053" s="1276" t="s">
        <v>6869</v>
      </c>
      <c r="E2053" s="489" t="s">
        <v>1682</v>
      </c>
      <c r="AS2053" s="489" t="s">
        <v>4778</v>
      </c>
      <c r="AT2053" s="489">
        <v>5</v>
      </c>
    </row>
    <row r="2054" spans="1:46">
      <c r="A2054" s="1276">
        <v>8290</v>
      </c>
      <c r="B2054" s="2" t="s">
        <v>7626</v>
      </c>
      <c r="C2054" s="2" t="s">
        <v>6862</v>
      </c>
      <c r="D2054" s="1276" t="s">
        <v>6869</v>
      </c>
      <c r="E2054" s="489" t="s">
        <v>1683</v>
      </c>
      <c r="AS2054" s="489" t="s">
        <v>3818</v>
      </c>
      <c r="AT2054" s="489">
        <v>5</v>
      </c>
    </row>
    <row r="2055" spans="1:46">
      <c r="A2055" s="1276">
        <v>8291</v>
      </c>
      <c r="B2055" s="2" t="s">
        <v>7627</v>
      </c>
      <c r="C2055" s="2" t="s">
        <v>6862</v>
      </c>
      <c r="D2055" s="1276" t="s">
        <v>6863</v>
      </c>
      <c r="E2055" s="489" t="s">
        <v>1631</v>
      </c>
      <c r="AS2055" s="489" t="s">
        <v>6084</v>
      </c>
      <c r="AT2055" s="489">
        <v>5</v>
      </c>
    </row>
    <row r="2056" spans="1:46">
      <c r="A2056" s="1276">
        <v>8292</v>
      </c>
      <c r="B2056" s="2" t="s">
        <v>7628</v>
      </c>
      <c r="C2056" s="2" t="s">
        <v>6862</v>
      </c>
      <c r="D2056" s="1276" t="s">
        <v>6863</v>
      </c>
      <c r="E2056" s="489" t="s">
        <v>7511</v>
      </c>
      <c r="AS2056" s="489" t="s">
        <v>3819</v>
      </c>
      <c r="AT2056" s="489">
        <v>5</v>
      </c>
    </row>
    <row r="2057" spans="1:46">
      <c r="A2057" s="1276">
        <v>8293</v>
      </c>
      <c r="B2057" s="2" t="s">
        <v>7629</v>
      </c>
      <c r="C2057" s="2" t="s">
        <v>6862</v>
      </c>
      <c r="D2057" s="1276" t="s">
        <v>6863</v>
      </c>
      <c r="E2057" s="489" t="s">
        <v>7511</v>
      </c>
      <c r="AS2057" s="489" t="s">
        <v>3820</v>
      </c>
      <c r="AT2057" s="489">
        <v>5</v>
      </c>
    </row>
    <row r="2058" spans="1:46">
      <c r="A2058" s="1276">
        <v>8294</v>
      </c>
      <c r="B2058" s="2" t="s">
        <v>7630</v>
      </c>
      <c r="C2058" s="2" t="s">
        <v>6862</v>
      </c>
      <c r="D2058" s="1276" t="s">
        <v>6863</v>
      </c>
      <c r="E2058" s="489" t="s">
        <v>7511</v>
      </c>
      <c r="AS2058" s="489" t="s">
        <v>3822</v>
      </c>
      <c r="AT2058" s="489">
        <v>5</v>
      </c>
    </row>
    <row r="2059" spans="1:46">
      <c r="A2059" s="1276">
        <v>8298</v>
      </c>
      <c r="B2059" s="2" t="s">
        <v>7631</v>
      </c>
      <c r="C2059" s="2" t="s">
        <v>6862</v>
      </c>
      <c r="D2059" s="1276" t="s">
        <v>6863</v>
      </c>
      <c r="E2059" s="489" t="s">
        <v>7511</v>
      </c>
      <c r="AS2059" s="489" t="s">
        <v>4779</v>
      </c>
      <c r="AT2059" s="489">
        <v>5</v>
      </c>
    </row>
    <row r="2060" spans="1:46">
      <c r="A2060" s="1276">
        <v>8299</v>
      </c>
      <c r="B2060" s="2" t="s">
        <v>7632</v>
      </c>
      <c r="C2060" s="2" t="s">
        <v>6862</v>
      </c>
      <c r="D2060" s="1276" t="s">
        <v>6863</v>
      </c>
      <c r="E2060" s="489" t="s">
        <v>7511</v>
      </c>
      <c r="AS2060" s="489" t="s">
        <v>3823</v>
      </c>
      <c r="AT2060" s="489">
        <v>5</v>
      </c>
    </row>
    <row r="2061" spans="1:46">
      <c r="A2061" s="1276">
        <v>8300</v>
      </c>
      <c r="B2061" s="2" t="s">
        <v>6237</v>
      </c>
      <c r="C2061" s="2" t="s">
        <v>6862</v>
      </c>
      <c r="D2061" s="1276" t="s">
        <v>6863</v>
      </c>
      <c r="E2061" s="489" t="s">
        <v>7511</v>
      </c>
      <c r="AS2061" s="489" t="s">
        <v>3825</v>
      </c>
      <c r="AT2061" s="489">
        <v>5</v>
      </c>
    </row>
    <row r="2062" spans="1:46">
      <c r="A2062" s="1276">
        <v>8301</v>
      </c>
      <c r="B2062" s="2" t="s">
        <v>7633</v>
      </c>
      <c r="C2062" s="2" t="s">
        <v>6862</v>
      </c>
      <c r="D2062" s="1276" t="s">
        <v>6863</v>
      </c>
      <c r="E2062" s="489" t="s">
        <v>7511</v>
      </c>
      <c r="AS2062" s="489" t="s">
        <v>3826</v>
      </c>
      <c r="AT2062" s="489">
        <v>5</v>
      </c>
    </row>
    <row r="2063" spans="1:46">
      <c r="A2063" s="1276">
        <v>8310</v>
      </c>
      <c r="B2063" s="2" t="s">
        <v>7634</v>
      </c>
      <c r="C2063" s="2" t="s">
        <v>6862</v>
      </c>
      <c r="D2063" s="1276" t="s">
        <v>6863</v>
      </c>
      <c r="E2063" s="489" t="s">
        <v>7511</v>
      </c>
      <c r="AS2063" s="489" t="s">
        <v>3827</v>
      </c>
      <c r="AT2063" s="489">
        <v>5</v>
      </c>
    </row>
    <row r="2064" spans="1:46">
      <c r="A2064" s="1276">
        <v>8311</v>
      </c>
      <c r="B2064" s="2" t="s">
        <v>7635</v>
      </c>
      <c r="C2064" s="2" t="s">
        <v>6862</v>
      </c>
      <c r="D2064" s="1276" t="s">
        <v>6863</v>
      </c>
      <c r="E2064" s="489" t="s">
        <v>7511</v>
      </c>
      <c r="AS2064" s="489" t="s">
        <v>3828</v>
      </c>
      <c r="AT2064" s="489">
        <v>5</v>
      </c>
    </row>
    <row r="2065" spans="1:46">
      <c r="A2065" s="1276">
        <v>8312</v>
      </c>
      <c r="B2065" s="2" t="s">
        <v>7636</v>
      </c>
      <c r="C2065" s="2" t="s">
        <v>6862</v>
      </c>
      <c r="D2065" s="1276" t="s">
        <v>6863</v>
      </c>
      <c r="E2065" s="489" t="s">
        <v>7511</v>
      </c>
      <c r="AS2065" s="489" t="s">
        <v>3829</v>
      </c>
      <c r="AT2065" s="489">
        <v>5</v>
      </c>
    </row>
    <row r="2066" spans="1:46">
      <c r="A2066" s="1276">
        <v>8313</v>
      </c>
      <c r="B2066" s="2" t="s">
        <v>7637</v>
      </c>
      <c r="C2066" s="2" t="s">
        <v>6862</v>
      </c>
      <c r="D2066" s="1276" t="s">
        <v>6863</v>
      </c>
      <c r="E2066" s="489" t="s">
        <v>7511</v>
      </c>
      <c r="AS2066" s="489" t="s">
        <v>3831</v>
      </c>
      <c r="AT2066" s="489">
        <v>5</v>
      </c>
    </row>
    <row r="2067" spans="1:46">
      <c r="A2067" s="1276">
        <v>8318</v>
      </c>
      <c r="B2067" s="2" t="s">
        <v>7638</v>
      </c>
      <c r="C2067" s="2" t="s">
        <v>6862</v>
      </c>
      <c r="D2067" s="1276" t="s">
        <v>6863</v>
      </c>
      <c r="E2067" s="489" t="s">
        <v>7511</v>
      </c>
      <c r="AS2067" s="489" t="s">
        <v>3832</v>
      </c>
      <c r="AT2067" s="489">
        <v>5</v>
      </c>
    </row>
    <row r="2068" spans="1:46">
      <c r="A2068" s="1276">
        <v>8319</v>
      </c>
      <c r="B2068" s="2" t="s">
        <v>7639</v>
      </c>
      <c r="C2068" s="2" t="s">
        <v>6862</v>
      </c>
      <c r="D2068" s="1276" t="s">
        <v>6863</v>
      </c>
      <c r="E2068" s="489" t="s">
        <v>7511</v>
      </c>
      <c r="AS2068" s="489" t="s">
        <v>4780</v>
      </c>
      <c r="AT2068" s="489">
        <v>5</v>
      </c>
    </row>
    <row r="2069" spans="1:46">
      <c r="A2069" s="1276">
        <v>8320</v>
      </c>
      <c r="B2069" s="2" t="s">
        <v>6237</v>
      </c>
      <c r="C2069" s="2" t="s">
        <v>6862</v>
      </c>
      <c r="D2069" s="1276" t="s">
        <v>6863</v>
      </c>
      <c r="E2069" s="489" t="s">
        <v>7511</v>
      </c>
      <c r="AS2069" s="489" t="s">
        <v>4223</v>
      </c>
      <c r="AT2069" s="489">
        <v>5</v>
      </c>
    </row>
    <row r="2070" spans="1:46">
      <c r="A2070" s="1276">
        <v>8321</v>
      </c>
      <c r="B2070" s="2" t="s">
        <v>7640</v>
      </c>
      <c r="C2070" s="2" t="s">
        <v>6862</v>
      </c>
      <c r="D2070" s="1276" t="s">
        <v>6863</v>
      </c>
      <c r="E2070" s="489" t="s">
        <v>7511</v>
      </c>
      <c r="AS2070" s="489" t="s">
        <v>6085</v>
      </c>
      <c r="AT2070" s="489">
        <v>5</v>
      </c>
    </row>
    <row r="2071" spans="1:46">
      <c r="A2071" s="1276">
        <v>8329</v>
      </c>
      <c r="B2071" s="2" t="s">
        <v>7641</v>
      </c>
      <c r="C2071" s="2" t="s">
        <v>6862</v>
      </c>
      <c r="D2071" s="1276" t="s">
        <v>6863</v>
      </c>
      <c r="E2071" s="489" t="s">
        <v>7511</v>
      </c>
      <c r="AS2071" s="489" t="s">
        <v>4782</v>
      </c>
      <c r="AT2071" s="489">
        <v>5</v>
      </c>
    </row>
    <row r="2072" spans="1:46">
      <c r="A2072" s="1276">
        <v>8330</v>
      </c>
      <c r="B2072" s="2" t="s">
        <v>7642</v>
      </c>
      <c r="C2072" s="2" t="s">
        <v>6862</v>
      </c>
      <c r="D2072" s="1276" t="s">
        <v>6863</v>
      </c>
      <c r="E2072" s="489" t="s">
        <v>7511</v>
      </c>
      <c r="AS2072" s="489" t="s">
        <v>4783</v>
      </c>
      <c r="AT2072" s="489">
        <v>5</v>
      </c>
    </row>
    <row r="2073" spans="1:46">
      <c r="A2073" s="1276">
        <v>8331</v>
      </c>
      <c r="B2073" s="2" t="s">
        <v>7643</v>
      </c>
      <c r="C2073" s="2" t="s">
        <v>6862</v>
      </c>
      <c r="D2073" s="1276" t="s">
        <v>6863</v>
      </c>
      <c r="E2073" s="489" t="s">
        <v>7511</v>
      </c>
      <c r="AS2073" s="489" t="s">
        <v>3833</v>
      </c>
      <c r="AT2073" s="489">
        <v>5</v>
      </c>
    </row>
    <row r="2074" spans="1:46">
      <c r="A2074" s="1276">
        <v>8332</v>
      </c>
      <c r="B2074" s="2" t="s">
        <v>7644</v>
      </c>
      <c r="C2074" s="2" t="s">
        <v>6862</v>
      </c>
      <c r="D2074" s="1276" t="s">
        <v>6863</v>
      </c>
      <c r="E2074" s="489" t="s">
        <v>7511</v>
      </c>
      <c r="AS2074" s="489" t="s">
        <v>4784</v>
      </c>
      <c r="AT2074" s="489">
        <v>5</v>
      </c>
    </row>
    <row r="2075" spans="1:46">
      <c r="A2075" s="1276">
        <v>8339</v>
      </c>
      <c r="B2075" s="2" t="s">
        <v>6700</v>
      </c>
      <c r="C2075" s="2" t="s">
        <v>6862</v>
      </c>
      <c r="D2075" s="1276" t="s">
        <v>6863</v>
      </c>
      <c r="E2075" s="489" t="s">
        <v>7511</v>
      </c>
      <c r="AS2075" s="489" t="s">
        <v>4226</v>
      </c>
      <c r="AT2075" s="489">
        <v>5</v>
      </c>
    </row>
    <row r="2076" spans="1:46">
      <c r="A2076" s="1276">
        <v>8350</v>
      </c>
      <c r="B2076" s="2" t="s">
        <v>6916</v>
      </c>
      <c r="C2076" s="2" t="s">
        <v>6862</v>
      </c>
      <c r="D2076" s="1276" t="s">
        <v>6863</v>
      </c>
      <c r="E2076" s="489" t="s">
        <v>7511</v>
      </c>
      <c r="AS2076" s="489" t="s">
        <v>3834</v>
      </c>
      <c r="AT2076" s="489">
        <v>5</v>
      </c>
    </row>
    <row r="2077" spans="1:46">
      <c r="A2077" s="1276">
        <v>8400</v>
      </c>
      <c r="B2077" s="2" t="s">
        <v>7645</v>
      </c>
      <c r="C2077" s="2" t="s">
        <v>6862</v>
      </c>
      <c r="D2077" s="1276" t="s">
        <v>6863</v>
      </c>
      <c r="E2077" s="489" t="s">
        <v>7511</v>
      </c>
      <c r="AS2077" s="489" t="s">
        <v>4785</v>
      </c>
      <c r="AT2077" s="489">
        <v>5</v>
      </c>
    </row>
    <row r="2078" spans="1:46">
      <c r="A2078" s="1276">
        <v>8410</v>
      </c>
      <c r="B2078" s="2" t="s">
        <v>7646</v>
      </c>
      <c r="C2078" s="2" t="s">
        <v>6862</v>
      </c>
      <c r="D2078" s="1276" t="s">
        <v>6863</v>
      </c>
      <c r="E2078" s="489" t="s">
        <v>7511</v>
      </c>
      <c r="AS2078" s="489" t="s">
        <v>4227</v>
      </c>
      <c r="AT2078" s="489">
        <v>5</v>
      </c>
    </row>
    <row r="2079" spans="1:46">
      <c r="A2079" s="1276">
        <v>8420</v>
      </c>
      <c r="B2079" s="2" t="s">
        <v>7647</v>
      </c>
      <c r="C2079" s="2" t="s">
        <v>6862</v>
      </c>
      <c r="D2079" s="1276" t="s">
        <v>6863</v>
      </c>
      <c r="E2079" s="489" t="s">
        <v>7511</v>
      </c>
      <c r="AS2079" s="489" t="s">
        <v>4228</v>
      </c>
      <c r="AT2079" s="489">
        <v>5</v>
      </c>
    </row>
    <row r="2080" spans="1:46">
      <c r="A2080" s="1276">
        <v>8430</v>
      </c>
      <c r="B2080" s="2" t="s">
        <v>7648</v>
      </c>
      <c r="C2080" s="2" t="s">
        <v>6862</v>
      </c>
      <c r="D2080" s="1276" t="s">
        <v>6863</v>
      </c>
      <c r="E2080" s="489" t="s">
        <v>7511</v>
      </c>
      <c r="AS2080" s="489" t="s">
        <v>4786</v>
      </c>
      <c r="AT2080" s="489">
        <v>5</v>
      </c>
    </row>
    <row r="2081" spans="1:46">
      <c r="A2081" s="1276">
        <v>8440</v>
      </c>
      <c r="B2081" s="2" t="s">
        <v>7649</v>
      </c>
      <c r="C2081" s="2" t="s">
        <v>6862</v>
      </c>
      <c r="D2081" s="1276" t="s">
        <v>6863</v>
      </c>
      <c r="E2081" s="489" t="s">
        <v>1631</v>
      </c>
      <c r="AS2081" s="489" t="s">
        <v>4787</v>
      </c>
      <c r="AT2081" s="489">
        <v>5</v>
      </c>
    </row>
    <row r="2082" spans="1:46">
      <c r="A2082" s="1276">
        <v>8450</v>
      </c>
      <c r="B2082" s="2" t="s">
        <v>7650</v>
      </c>
      <c r="C2082" s="2" t="s">
        <v>6862</v>
      </c>
      <c r="D2082" s="1276" t="s">
        <v>6863</v>
      </c>
      <c r="E2082" s="489" t="s">
        <v>1631</v>
      </c>
      <c r="AS2082" s="489" t="s">
        <v>4788</v>
      </c>
      <c r="AT2082" s="489">
        <v>5</v>
      </c>
    </row>
    <row r="2083" spans="1:46">
      <c r="A2083" s="1276">
        <v>8499</v>
      </c>
      <c r="B2083" s="2" t="s">
        <v>7651</v>
      </c>
      <c r="C2083" s="2" t="s">
        <v>6862</v>
      </c>
      <c r="D2083" s="1276" t="s">
        <v>6863</v>
      </c>
      <c r="E2083" s="489" t="s">
        <v>1631</v>
      </c>
      <c r="AS2083" s="489" t="s">
        <v>4789</v>
      </c>
      <c r="AT2083" s="489">
        <v>5</v>
      </c>
    </row>
    <row r="2084" spans="1:46">
      <c r="A2084" s="1276">
        <v>8500</v>
      </c>
      <c r="B2084" s="2" t="s">
        <v>6720</v>
      </c>
      <c r="C2084" s="2" t="s">
        <v>6862</v>
      </c>
      <c r="D2084" s="1276" t="s">
        <v>6863</v>
      </c>
      <c r="E2084" s="489" t="s">
        <v>1631</v>
      </c>
      <c r="AS2084" s="489" t="s">
        <v>6086</v>
      </c>
      <c r="AT2084" s="489">
        <v>5</v>
      </c>
    </row>
    <row r="2085" spans="1:46">
      <c r="A2085" s="1276">
        <v>8501</v>
      </c>
      <c r="B2085" s="2" t="s">
        <v>1620</v>
      </c>
      <c r="C2085" s="2" t="s">
        <v>6862</v>
      </c>
      <c r="D2085" s="1276" t="s">
        <v>6863</v>
      </c>
      <c r="E2085" s="489" t="s">
        <v>1631</v>
      </c>
      <c r="AS2085" s="489" t="s">
        <v>4790</v>
      </c>
      <c r="AT2085" s="489">
        <v>5</v>
      </c>
    </row>
    <row r="2086" spans="1:46">
      <c r="A2086" s="1276">
        <v>8502</v>
      </c>
      <c r="B2086" s="2" t="s">
        <v>6721</v>
      </c>
      <c r="C2086" s="2" t="s">
        <v>6862</v>
      </c>
      <c r="D2086" s="1276" t="s">
        <v>6863</v>
      </c>
      <c r="E2086" s="489" t="s">
        <v>1631</v>
      </c>
      <c r="AS2086" s="489" t="s">
        <v>6087</v>
      </c>
      <c r="AT2086" s="489">
        <v>5</v>
      </c>
    </row>
    <row r="2087" spans="1:46">
      <c r="A2087" s="1276">
        <v>8503</v>
      </c>
      <c r="B2087" s="2" t="s">
        <v>7652</v>
      </c>
      <c r="C2087" s="2" t="s">
        <v>6862</v>
      </c>
      <c r="D2087" s="1276" t="s">
        <v>6863</v>
      </c>
      <c r="E2087" s="489" t="s">
        <v>1631</v>
      </c>
      <c r="AS2087" s="489" t="s">
        <v>4791</v>
      </c>
      <c r="AT2087" s="489">
        <v>5</v>
      </c>
    </row>
    <row r="2088" spans="1:46">
      <c r="A2088" s="1276">
        <v>8504</v>
      </c>
      <c r="B2088" s="2" t="s">
        <v>6722</v>
      </c>
      <c r="C2088" s="2" t="s">
        <v>6862</v>
      </c>
      <c r="D2088" s="1276" t="s">
        <v>6863</v>
      </c>
      <c r="E2088" s="489" t="s">
        <v>1631</v>
      </c>
      <c r="AS2088" s="489" t="s">
        <v>6088</v>
      </c>
      <c r="AT2088" s="489">
        <v>5</v>
      </c>
    </row>
    <row r="2089" spans="1:46">
      <c r="A2089" s="1276">
        <v>8505</v>
      </c>
      <c r="B2089" s="2" t="s">
        <v>7653</v>
      </c>
      <c r="C2089" s="2" t="s">
        <v>476</v>
      </c>
      <c r="D2089" s="1276" t="s">
        <v>6863</v>
      </c>
      <c r="E2089" s="489" t="s">
        <v>1631</v>
      </c>
      <c r="AS2089" s="489" t="s">
        <v>6089</v>
      </c>
      <c r="AT2089" s="489">
        <v>5</v>
      </c>
    </row>
    <row r="2090" spans="1:46">
      <c r="A2090" s="1276">
        <v>8506</v>
      </c>
      <c r="B2090" s="2" t="s">
        <v>318</v>
      </c>
      <c r="C2090" s="2" t="s">
        <v>6862</v>
      </c>
      <c r="D2090" s="1276" t="s">
        <v>6869</v>
      </c>
      <c r="E2090" s="489" t="s">
        <v>1679</v>
      </c>
      <c r="AS2090" s="489" t="s">
        <v>6090</v>
      </c>
      <c r="AT2090" s="489">
        <v>5</v>
      </c>
    </row>
    <row r="2091" spans="1:46">
      <c r="A2091" s="1276">
        <v>8507</v>
      </c>
      <c r="B2091" s="2" t="s">
        <v>319</v>
      </c>
      <c r="C2091" s="2" t="s">
        <v>6862</v>
      </c>
      <c r="D2091" s="1276" t="s">
        <v>6863</v>
      </c>
      <c r="E2091" s="489" t="s">
        <v>1631</v>
      </c>
      <c r="AS2091" s="489" t="s">
        <v>6091</v>
      </c>
      <c r="AT2091" s="489">
        <v>5</v>
      </c>
    </row>
    <row r="2092" spans="1:46">
      <c r="A2092" s="1276">
        <v>8508</v>
      </c>
      <c r="B2092" s="2" t="s">
        <v>7654</v>
      </c>
      <c r="C2092" s="2" t="s">
        <v>6862</v>
      </c>
      <c r="D2092" s="1276" t="s">
        <v>6863</v>
      </c>
      <c r="E2092" s="489" t="s">
        <v>1631</v>
      </c>
      <c r="AS2092" s="489" t="s">
        <v>6092</v>
      </c>
      <c r="AT2092" s="489">
        <v>5</v>
      </c>
    </row>
    <row r="2093" spans="1:46">
      <c r="A2093" s="1276">
        <v>8509</v>
      </c>
      <c r="B2093" s="2" t="s">
        <v>7655</v>
      </c>
      <c r="C2093" s="2" t="s">
        <v>6862</v>
      </c>
      <c r="D2093" s="1276" t="s">
        <v>6863</v>
      </c>
      <c r="E2093" s="489" t="s">
        <v>1631</v>
      </c>
      <c r="AS2093" s="489" t="s">
        <v>6093</v>
      </c>
      <c r="AT2093" s="489">
        <v>5</v>
      </c>
    </row>
    <row r="2094" spans="1:46">
      <c r="A2094" s="1276">
        <v>8510</v>
      </c>
      <c r="B2094" s="2" t="s">
        <v>7656</v>
      </c>
      <c r="C2094" s="2" t="s">
        <v>6862</v>
      </c>
      <c r="D2094" s="1276" t="s">
        <v>6863</v>
      </c>
      <c r="E2094" s="489" t="s">
        <v>1631</v>
      </c>
      <c r="AS2094" s="489" t="s">
        <v>6094</v>
      </c>
      <c r="AT2094" s="489">
        <v>5</v>
      </c>
    </row>
    <row r="2095" spans="1:46">
      <c r="A2095" s="1276">
        <v>8511</v>
      </c>
      <c r="B2095" s="2" t="s">
        <v>320</v>
      </c>
      <c r="C2095" s="2" t="s">
        <v>476</v>
      </c>
      <c r="D2095" s="1276" t="s">
        <v>6863</v>
      </c>
      <c r="E2095" s="489" t="s">
        <v>1631</v>
      </c>
      <c r="AS2095" s="489" t="s">
        <v>6095</v>
      </c>
      <c r="AT2095" s="489">
        <v>5</v>
      </c>
    </row>
    <row r="2096" spans="1:46">
      <c r="A2096" s="1276">
        <v>8512</v>
      </c>
      <c r="B2096" s="2" t="s">
        <v>7657</v>
      </c>
      <c r="C2096" s="2" t="s">
        <v>6862</v>
      </c>
      <c r="D2096" s="1276" t="s">
        <v>6869</v>
      </c>
      <c r="E2096" s="489" t="s">
        <v>1683</v>
      </c>
      <c r="AS2096" s="489" t="s">
        <v>3836</v>
      </c>
      <c r="AT2096" s="489">
        <v>5</v>
      </c>
    </row>
    <row r="2097" spans="1:46">
      <c r="A2097" s="1276">
        <v>8513</v>
      </c>
      <c r="B2097" s="2" t="s">
        <v>7658</v>
      </c>
      <c r="C2097" s="2" t="s">
        <v>6862</v>
      </c>
      <c r="D2097" s="1276" t="s">
        <v>6863</v>
      </c>
      <c r="E2097" s="489" t="s">
        <v>1631</v>
      </c>
      <c r="AS2097" s="489" t="s">
        <v>3837</v>
      </c>
      <c r="AT2097" s="489">
        <v>5</v>
      </c>
    </row>
    <row r="2098" spans="1:46">
      <c r="A2098" s="1276">
        <v>8514</v>
      </c>
      <c r="B2098" s="2" t="s">
        <v>6724</v>
      </c>
      <c r="C2098" s="2" t="s">
        <v>6862</v>
      </c>
      <c r="D2098" s="1276" t="s">
        <v>6863</v>
      </c>
      <c r="E2098" s="489" t="s">
        <v>1631</v>
      </c>
      <c r="AS2098" s="489" t="s">
        <v>3838</v>
      </c>
      <c r="AT2098" s="489">
        <v>5</v>
      </c>
    </row>
    <row r="2099" spans="1:46">
      <c r="A2099" s="1276">
        <v>8515</v>
      </c>
      <c r="B2099" s="2" t="s">
        <v>7659</v>
      </c>
      <c r="C2099" s="2" t="s">
        <v>6862</v>
      </c>
      <c r="D2099" s="1276" t="s">
        <v>6863</v>
      </c>
      <c r="E2099" s="489" t="s">
        <v>1631</v>
      </c>
      <c r="AS2099" s="489" t="s">
        <v>4229</v>
      </c>
      <c r="AT2099" s="489">
        <v>5</v>
      </c>
    </row>
    <row r="2100" spans="1:46">
      <c r="A2100" s="1276">
        <v>8516</v>
      </c>
      <c r="B2100" s="2" t="s">
        <v>7660</v>
      </c>
      <c r="C2100" s="2" t="s">
        <v>6862</v>
      </c>
      <c r="D2100" s="1276" t="s">
        <v>6863</v>
      </c>
      <c r="E2100" s="489" t="s">
        <v>1631</v>
      </c>
      <c r="AS2100" s="489" t="s">
        <v>3840</v>
      </c>
      <c r="AT2100" s="489">
        <v>5</v>
      </c>
    </row>
    <row r="2101" spans="1:46">
      <c r="A2101" s="1276">
        <v>8517</v>
      </c>
      <c r="B2101" s="2" t="s">
        <v>6725</v>
      </c>
      <c r="C2101" s="2" t="s">
        <v>6862</v>
      </c>
      <c r="D2101" s="1276" t="s">
        <v>6863</v>
      </c>
      <c r="E2101" s="489" t="s">
        <v>1631</v>
      </c>
      <c r="AS2101" s="489" t="s">
        <v>3841</v>
      </c>
      <c r="AT2101" s="489">
        <v>5</v>
      </c>
    </row>
    <row r="2102" spans="1:46">
      <c r="A2102" s="1276">
        <v>8518</v>
      </c>
      <c r="B2102" s="2" t="s">
        <v>7661</v>
      </c>
      <c r="C2102" s="2" t="s">
        <v>6862</v>
      </c>
      <c r="D2102" s="1276" t="s">
        <v>6863</v>
      </c>
      <c r="E2102" s="489" t="s">
        <v>1631</v>
      </c>
      <c r="AS2102" s="489" t="s">
        <v>4792</v>
      </c>
      <c r="AT2102" s="489">
        <v>5</v>
      </c>
    </row>
    <row r="2103" spans="1:46">
      <c r="A2103" s="1276">
        <v>8519</v>
      </c>
      <c r="B2103" s="2" t="s">
        <v>7662</v>
      </c>
      <c r="C2103" s="2" t="s">
        <v>5170</v>
      </c>
      <c r="D2103" s="1276" t="s">
        <v>6863</v>
      </c>
      <c r="E2103" s="489" t="s">
        <v>1631</v>
      </c>
      <c r="AS2103" s="489" t="s">
        <v>4793</v>
      </c>
      <c r="AT2103" s="489">
        <v>5</v>
      </c>
    </row>
    <row r="2104" spans="1:46">
      <c r="A2104" s="1276">
        <v>8520</v>
      </c>
      <c r="B2104" s="2" t="s">
        <v>6563</v>
      </c>
      <c r="C2104" s="2" t="s">
        <v>476</v>
      </c>
      <c r="D2104" s="1276" t="s">
        <v>6925</v>
      </c>
      <c r="E2104" s="489" t="s">
        <v>6926</v>
      </c>
      <c r="AS2104" s="489" t="s">
        <v>3842</v>
      </c>
      <c r="AT2104" s="489">
        <v>5</v>
      </c>
    </row>
    <row r="2105" spans="1:46">
      <c r="A2105" s="1276">
        <v>8521</v>
      </c>
      <c r="B2105" s="2" t="s">
        <v>6565</v>
      </c>
      <c r="C2105" s="2" t="s">
        <v>476</v>
      </c>
      <c r="D2105" s="1276" t="s">
        <v>6869</v>
      </c>
      <c r="E2105" s="489" t="s">
        <v>1685</v>
      </c>
      <c r="AS2105" s="489" t="s">
        <v>6096</v>
      </c>
      <c r="AT2105" s="489">
        <v>5</v>
      </c>
    </row>
    <row r="2106" spans="1:46">
      <c r="A2106" s="1276">
        <v>8522</v>
      </c>
      <c r="B2106" s="2" t="s">
        <v>6567</v>
      </c>
      <c r="C2106" s="2" t="s">
        <v>476</v>
      </c>
      <c r="D2106" s="1276" t="s">
        <v>6869</v>
      </c>
      <c r="E2106" s="489" t="s">
        <v>1685</v>
      </c>
      <c r="AS2106" s="489" t="s">
        <v>3849</v>
      </c>
      <c r="AT2106" s="489">
        <v>5</v>
      </c>
    </row>
    <row r="2107" spans="1:46">
      <c r="A2107" s="1276">
        <v>8523</v>
      </c>
      <c r="B2107" s="2" t="s">
        <v>6569</v>
      </c>
      <c r="C2107" s="2" t="s">
        <v>6862</v>
      </c>
      <c r="D2107" s="1276" t="s">
        <v>6869</v>
      </c>
      <c r="E2107" s="489" t="s">
        <v>1685</v>
      </c>
      <c r="AS2107" s="489" t="s">
        <v>3850</v>
      </c>
      <c r="AT2107" s="489">
        <v>5</v>
      </c>
    </row>
    <row r="2108" spans="1:46">
      <c r="A2108" s="1276">
        <v>8524</v>
      </c>
      <c r="B2108" s="2" t="s">
        <v>7663</v>
      </c>
      <c r="C2108" s="2" t="s">
        <v>476</v>
      </c>
      <c r="D2108" s="1276" t="s">
        <v>6863</v>
      </c>
      <c r="E2108" s="489" t="s">
        <v>1631</v>
      </c>
      <c r="AS2108" s="489" t="s">
        <v>4795</v>
      </c>
      <c r="AT2108" s="489">
        <v>5</v>
      </c>
    </row>
    <row r="2109" spans="1:46">
      <c r="A2109" s="1276">
        <v>8525</v>
      </c>
      <c r="B2109" s="2" t="s">
        <v>7664</v>
      </c>
      <c r="C2109" s="2" t="s">
        <v>6862</v>
      </c>
      <c r="D2109" s="1276" t="s">
        <v>6869</v>
      </c>
      <c r="E2109" s="489" t="s">
        <v>1685</v>
      </c>
      <c r="AS2109" s="489" t="s">
        <v>3851</v>
      </c>
      <c r="AT2109" s="489">
        <v>5</v>
      </c>
    </row>
    <row r="2110" spans="1:46">
      <c r="A2110" s="1276">
        <v>8526</v>
      </c>
      <c r="B2110" s="2" t="s">
        <v>7665</v>
      </c>
      <c r="C2110" s="2" t="s">
        <v>476</v>
      </c>
      <c r="D2110" s="1276" t="s">
        <v>6863</v>
      </c>
      <c r="E2110" s="489" t="s">
        <v>1631</v>
      </c>
      <c r="AS2110" s="489" t="s">
        <v>4796</v>
      </c>
      <c r="AT2110" s="489">
        <v>5</v>
      </c>
    </row>
    <row r="2111" spans="1:46">
      <c r="A2111" s="1276">
        <v>8527</v>
      </c>
      <c r="B2111" s="2" t="s">
        <v>7666</v>
      </c>
      <c r="C2111" s="2" t="s">
        <v>476</v>
      </c>
      <c r="D2111" s="1276" t="s">
        <v>6869</v>
      </c>
      <c r="E2111" s="489" t="s">
        <v>1685</v>
      </c>
      <c r="AS2111" s="489" t="s">
        <v>3853</v>
      </c>
      <c r="AT2111" s="489">
        <v>5</v>
      </c>
    </row>
    <row r="2112" spans="1:46">
      <c r="A2112" s="1276">
        <v>8528</v>
      </c>
      <c r="B2112" s="2" t="s">
        <v>7667</v>
      </c>
      <c r="C2112" s="2" t="s">
        <v>6862</v>
      </c>
      <c r="D2112" s="1276" t="s">
        <v>6869</v>
      </c>
      <c r="E2112" s="489" t="s">
        <v>1685</v>
      </c>
      <c r="AS2112" s="489" t="s">
        <v>3854</v>
      </c>
      <c r="AT2112" s="489">
        <v>5</v>
      </c>
    </row>
    <row r="2113" spans="1:46">
      <c r="A2113" s="1276">
        <v>8529</v>
      </c>
      <c r="B2113" s="2" t="s">
        <v>6726</v>
      </c>
      <c r="C2113" s="2" t="s">
        <v>6862</v>
      </c>
      <c r="D2113" s="1276" t="s">
        <v>6863</v>
      </c>
      <c r="E2113" s="489" t="s">
        <v>7084</v>
      </c>
      <c r="AS2113" s="489" t="s">
        <v>3855</v>
      </c>
      <c r="AT2113" s="489">
        <v>5</v>
      </c>
    </row>
    <row r="2114" spans="1:46">
      <c r="A2114" s="1276">
        <v>8530</v>
      </c>
      <c r="B2114" s="2" t="s">
        <v>7668</v>
      </c>
      <c r="C2114" s="2" t="s">
        <v>6862</v>
      </c>
      <c r="D2114" s="1276" t="s">
        <v>6863</v>
      </c>
      <c r="E2114" s="489" t="s">
        <v>1631</v>
      </c>
      <c r="AS2114" s="489" t="s">
        <v>4230</v>
      </c>
      <c r="AT2114" s="489">
        <v>5</v>
      </c>
    </row>
    <row r="2115" spans="1:46">
      <c r="A2115" s="1276">
        <v>8531</v>
      </c>
      <c r="B2115" s="2" t="s">
        <v>323</v>
      </c>
      <c r="C2115" s="2" t="s">
        <v>476</v>
      </c>
      <c r="D2115" s="1276" t="s">
        <v>6863</v>
      </c>
      <c r="E2115" s="489" t="s">
        <v>1631</v>
      </c>
      <c r="AS2115" s="489" t="s">
        <v>3856</v>
      </c>
      <c r="AT2115" s="489">
        <v>5</v>
      </c>
    </row>
    <row r="2116" spans="1:46">
      <c r="A2116" s="1276">
        <v>8532</v>
      </c>
      <c r="B2116" s="2" t="s">
        <v>324</v>
      </c>
      <c r="C2116" s="2" t="s">
        <v>6862</v>
      </c>
      <c r="D2116" s="1276" t="s">
        <v>6869</v>
      </c>
      <c r="E2116" s="489" t="s">
        <v>1685</v>
      </c>
      <c r="AS2116" s="489" t="s">
        <v>3857</v>
      </c>
      <c r="AT2116" s="489">
        <v>5</v>
      </c>
    </row>
    <row r="2117" spans="1:46">
      <c r="A2117" s="1276">
        <v>8533</v>
      </c>
      <c r="B2117" s="2" t="s">
        <v>7669</v>
      </c>
      <c r="C2117" s="2" t="s">
        <v>6862</v>
      </c>
      <c r="D2117" s="1276" t="s">
        <v>6863</v>
      </c>
      <c r="E2117" s="489" t="s">
        <v>1631</v>
      </c>
      <c r="AS2117" s="489" t="s">
        <v>3858</v>
      </c>
      <c r="AT2117" s="489">
        <v>5</v>
      </c>
    </row>
    <row r="2118" spans="1:46">
      <c r="A2118" s="1276">
        <v>8534</v>
      </c>
      <c r="B2118" s="2" t="s">
        <v>7670</v>
      </c>
      <c r="C2118" s="2" t="s">
        <v>476</v>
      </c>
      <c r="D2118" s="1276" t="s">
        <v>6863</v>
      </c>
      <c r="E2118" s="489" t="s">
        <v>1631</v>
      </c>
      <c r="AS2118" s="489" t="s">
        <v>3859</v>
      </c>
      <c r="AT2118" s="489">
        <v>5</v>
      </c>
    </row>
    <row r="2119" spans="1:46">
      <c r="A2119" s="1276">
        <v>8535</v>
      </c>
      <c r="B2119" s="2" t="s">
        <v>2350</v>
      </c>
      <c r="C2119" s="2" t="s">
        <v>6862</v>
      </c>
      <c r="D2119" s="1276" t="s">
        <v>6869</v>
      </c>
      <c r="E2119" s="489" t="s">
        <v>1685</v>
      </c>
      <c r="AS2119" s="489" t="s">
        <v>3860</v>
      </c>
      <c r="AT2119" s="489">
        <v>5</v>
      </c>
    </row>
    <row r="2120" spans="1:46">
      <c r="A2120" s="1276">
        <v>8539</v>
      </c>
      <c r="B2120" s="2" t="s">
        <v>7671</v>
      </c>
      <c r="C2120" s="2" t="s">
        <v>6862</v>
      </c>
      <c r="D2120" s="1276" t="s">
        <v>6863</v>
      </c>
      <c r="E2120" s="489" t="s">
        <v>1631</v>
      </c>
      <c r="AS2120" s="489" t="s">
        <v>3861</v>
      </c>
      <c r="AT2120" s="489">
        <v>5</v>
      </c>
    </row>
    <row r="2121" spans="1:46">
      <c r="A2121" s="1276">
        <v>8540</v>
      </c>
      <c r="B2121" s="2" t="s">
        <v>325</v>
      </c>
      <c r="C2121" s="2" t="s">
        <v>476</v>
      </c>
      <c r="D2121" s="1276" t="s">
        <v>6863</v>
      </c>
      <c r="E2121" s="489" t="s">
        <v>1631</v>
      </c>
      <c r="AS2121" s="489" t="s">
        <v>4798</v>
      </c>
      <c r="AT2121" s="489">
        <v>5</v>
      </c>
    </row>
    <row r="2122" spans="1:46">
      <c r="A2122" s="1276">
        <v>8541</v>
      </c>
      <c r="B2122" s="2" t="s">
        <v>326</v>
      </c>
      <c r="C2122" s="2" t="s">
        <v>6862</v>
      </c>
      <c r="D2122" s="1276" t="s">
        <v>6869</v>
      </c>
      <c r="E2122" s="489" t="s">
        <v>1685</v>
      </c>
      <c r="AS2122" s="489" t="s">
        <v>3862</v>
      </c>
      <c r="AT2122" s="489">
        <v>5</v>
      </c>
    </row>
    <row r="2123" spans="1:46">
      <c r="A2123" s="1276">
        <v>8542</v>
      </c>
      <c r="B2123" s="2" t="s">
        <v>7672</v>
      </c>
      <c r="C2123" s="2" t="s">
        <v>6862</v>
      </c>
      <c r="D2123" s="1276" t="s">
        <v>6863</v>
      </c>
      <c r="E2123" s="489" t="s">
        <v>1631</v>
      </c>
      <c r="AS2123" s="489" t="s">
        <v>3863</v>
      </c>
      <c r="AT2123" s="489">
        <v>5</v>
      </c>
    </row>
    <row r="2124" spans="1:46">
      <c r="A2124" s="1276">
        <v>8543</v>
      </c>
      <c r="B2124" s="2" t="s">
        <v>327</v>
      </c>
      <c r="C2124" s="2" t="s">
        <v>476</v>
      </c>
      <c r="D2124" s="1276" t="s">
        <v>6863</v>
      </c>
      <c r="E2124" s="489" t="s">
        <v>1631</v>
      </c>
      <c r="AS2124" s="489" t="s">
        <v>4799</v>
      </c>
      <c r="AT2124" s="489">
        <v>5</v>
      </c>
    </row>
    <row r="2125" spans="1:46">
      <c r="A2125" s="1276">
        <v>8544</v>
      </c>
      <c r="B2125" s="2" t="s">
        <v>7673</v>
      </c>
      <c r="C2125" s="2" t="s">
        <v>476</v>
      </c>
      <c r="D2125" s="1276" t="s">
        <v>6869</v>
      </c>
      <c r="E2125" s="489" t="s">
        <v>1686</v>
      </c>
      <c r="AS2125" s="489" t="s">
        <v>4231</v>
      </c>
      <c r="AT2125" s="489">
        <v>5</v>
      </c>
    </row>
    <row r="2126" spans="1:46">
      <c r="A2126" s="1276">
        <v>8545</v>
      </c>
      <c r="B2126" s="2" t="s">
        <v>1621</v>
      </c>
      <c r="C2126" s="2" t="s">
        <v>476</v>
      </c>
      <c r="D2126" s="1276" t="s">
        <v>6869</v>
      </c>
      <c r="E2126" s="489" t="s">
        <v>1686</v>
      </c>
      <c r="AS2126" s="489" t="s">
        <v>3865</v>
      </c>
      <c r="AT2126" s="489">
        <v>5</v>
      </c>
    </row>
    <row r="2127" spans="1:46">
      <c r="A2127" s="1276">
        <v>8546</v>
      </c>
      <c r="B2127" s="2" t="s">
        <v>7674</v>
      </c>
      <c r="C2127" s="2" t="s">
        <v>476</v>
      </c>
      <c r="D2127" s="1276" t="s">
        <v>6869</v>
      </c>
      <c r="E2127" s="489" t="s">
        <v>1686</v>
      </c>
      <c r="AS2127" s="489" t="s">
        <v>6097</v>
      </c>
      <c r="AT2127" s="489">
        <v>5</v>
      </c>
    </row>
    <row r="2128" spans="1:46">
      <c r="A2128" s="1276">
        <v>8547</v>
      </c>
      <c r="B2128" s="2" t="s">
        <v>328</v>
      </c>
      <c r="C2128" s="2" t="s">
        <v>6862</v>
      </c>
      <c r="D2128" s="1276" t="s">
        <v>6869</v>
      </c>
      <c r="E2128" s="489" t="s">
        <v>1686</v>
      </c>
      <c r="AS2128" s="489" t="s">
        <v>4233</v>
      </c>
      <c r="AT2128" s="489">
        <v>5</v>
      </c>
    </row>
    <row r="2129" spans="1:46">
      <c r="A2129" s="1276">
        <v>8548</v>
      </c>
      <c r="B2129" s="2" t="s">
        <v>329</v>
      </c>
      <c r="C2129" s="2" t="s">
        <v>6862</v>
      </c>
      <c r="D2129" s="1276" t="s">
        <v>6863</v>
      </c>
      <c r="E2129" s="489" t="s">
        <v>1631</v>
      </c>
      <c r="AS2129" s="489" t="s">
        <v>3867</v>
      </c>
      <c r="AT2129" s="489">
        <v>5</v>
      </c>
    </row>
    <row r="2130" spans="1:46">
      <c r="A2130" s="1276">
        <v>8549</v>
      </c>
      <c r="B2130" s="2" t="s">
        <v>7675</v>
      </c>
      <c r="C2130" s="2" t="s">
        <v>6862</v>
      </c>
      <c r="D2130" s="1276" t="s">
        <v>6863</v>
      </c>
      <c r="E2130" s="489" t="s">
        <v>1631</v>
      </c>
      <c r="AS2130" s="489" t="s">
        <v>3868</v>
      </c>
      <c r="AT2130" s="489">
        <v>5</v>
      </c>
    </row>
    <row r="2131" spans="1:46">
      <c r="A2131" s="1276">
        <v>8550</v>
      </c>
      <c r="B2131" s="2" t="s">
        <v>330</v>
      </c>
      <c r="C2131" s="2" t="s">
        <v>6862</v>
      </c>
      <c r="D2131" s="1276" t="s">
        <v>6863</v>
      </c>
      <c r="E2131" s="489" t="s">
        <v>1631</v>
      </c>
      <c r="AS2131" s="489" t="s">
        <v>3869</v>
      </c>
      <c r="AT2131" s="489">
        <v>5</v>
      </c>
    </row>
    <row r="2132" spans="1:46">
      <c r="A2132" s="1276">
        <v>8551</v>
      </c>
      <c r="B2132" s="2" t="s">
        <v>7676</v>
      </c>
      <c r="C2132" s="2" t="s">
        <v>6862</v>
      </c>
      <c r="D2132" s="1276" t="s">
        <v>6863</v>
      </c>
      <c r="E2132" s="489" t="s">
        <v>1631</v>
      </c>
      <c r="AS2132" s="489" t="s">
        <v>4235</v>
      </c>
      <c r="AT2132" s="489">
        <v>5</v>
      </c>
    </row>
    <row r="2133" spans="1:46">
      <c r="A2133" s="1276">
        <v>8552</v>
      </c>
      <c r="B2133" s="2" t="s">
        <v>331</v>
      </c>
      <c r="C2133" s="2" t="s">
        <v>476</v>
      </c>
      <c r="D2133" s="1276" t="s">
        <v>6863</v>
      </c>
      <c r="E2133" s="489" t="s">
        <v>1631</v>
      </c>
      <c r="AS2133" s="489" t="s">
        <v>4236</v>
      </c>
      <c r="AT2133" s="489">
        <v>5</v>
      </c>
    </row>
    <row r="2134" spans="1:46">
      <c r="A2134" s="1276">
        <v>8553</v>
      </c>
      <c r="B2134" s="2" t="s">
        <v>332</v>
      </c>
      <c r="C2134" s="2" t="s">
        <v>6862</v>
      </c>
      <c r="D2134" s="1276" t="s">
        <v>6869</v>
      </c>
      <c r="E2134" s="489" t="s">
        <v>1685</v>
      </c>
      <c r="AS2134" s="489" t="s">
        <v>3872</v>
      </c>
      <c r="AT2134" s="489">
        <v>5</v>
      </c>
    </row>
    <row r="2135" spans="1:46">
      <c r="A2135" s="1276">
        <v>8554</v>
      </c>
      <c r="B2135" s="2" t="s">
        <v>333</v>
      </c>
      <c r="C2135" s="2" t="s">
        <v>476</v>
      </c>
      <c r="D2135" s="1276" t="s">
        <v>6863</v>
      </c>
      <c r="E2135" s="489" t="s">
        <v>1631</v>
      </c>
      <c r="AS2135" s="489" t="s">
        <v>3874</v>
      </c>
      <c r="AT2135" s="489">
        <v>5</v>
      </c>
    </row>
    <row r="2136" spans="1:46">
      <c r="A2136" s="1276">
        <v>8555</v>
      </c>
      <c r="B2136" s="2" t="s">
        <v>334</v>
      </c>
      <c r="C2136" s="2" t="s">
        <v>476</v>
      </c>
      <c r="D2136" s="1276" t="s">
        <v>6869</v>
      </c>
      <c r="E2136" s="489" t="s">
        <v>1687</v>
      </c>
      <c r="AS2136" s="489" t="s">
        <v>3875</v>
      </c>
      <c r="AT2136" s="489">
        <v>5</v>
      </c>
    </row>
    <row r="2137" spans="1:46">
      <c r="A2137" s="1276">
        <v>8556</v>
      </c>
      <c r="B2137" s="2" t="s">
        <v>335</v>
      </c>
      <c r="C2137" s="2" t="s">
        <v>6862</v>
      </c>
      <c r="D2137" s="1276" t="s">
        <v>6869</v>
      </c>
      <c r="E2137" s="489" t="s">
        <v>1687</v>
      </c>
      <c r="AS2137" s="489" t="s">
        <v>3877</v>
      </c>
      <c r="AT2137" s="489">
        <v>5</v>
      </c>
    </row>
    <row r="2138" spans="1:46">
      <c r="A2138" s="1276">
        <v>8557</v>
      </c>
      <c r="B2138" s="2" t="s">
        <v>6719</v>
      </c>
      <c r="C2138" s="2" t="s">
        <v>6862</v>
      </c>
      <c r="D2138" s="1276" t="s">
        <v>6863</v>
      </c>
      <c r="E2138" s="489" t="s">
        <v>1631</v>
      </c>
      <c r="AS2138" s="489" t="s">
        <v>4237</v>
      </c>
      <c r="AT2138" s="489">
        <v>5</v>
      </c>
    </row>
    <row r="2139" spans="1:46">
      <c r="A2139" s="1276">
        <v>8558</v>
      </c>
      <c r="B2139" s="2" t="s">
        <v>336</v>
      </c>
      <c r="C2139" s="2" t="s">
        <v>476</v>
      </c>
      <c r="D2139" s="1276" t="s">
        <v>6863</v>
      </c>
      <c r="E2139" s="489" t="s">
        <v>1631</v>
      </c>
      <c r="AS2139" s="489" t="s">
        <v>3878</v>
      </c>
      <c r="AT2139" s="489">
        <v>5</v>
      </c>
    </row>
    <row r="2140" spans="1:46">
      <c r="A2140" s="1276">
        <v>8559</v>
      </c>
      <c r="B2140" s="2" t="s">
        <v>7677</v>
      </c>
      <c r="C2140" s="2" t="s">
        <v>6862</v>
      </c>
      <c r="D2140" s="1276" t="s">
        <v>6869</v>
      </c>
      <c r="E2140" s="489" t="s">
        <v>1687</v>
      </c>
      <c r="AS2140" s="489" t="s">
        <v>3879</v>
      </c>
      <c r="AT2140" s="489">
        <v>5</v>
      </c>
    </row>
    <row r="2141" spans="1:46">
      <c r="A2141" s="1276">
        <v>8560</v>
      </c>
      <c r="B2141" s="2" t="s">
        <v>337</v>
      </c>
      <c r="C2141" s="2" t="s">
        <v>66</v>
      </c>
      <c r="D2141" s="1276" t="s">
        <v>6863</v>
      </c>
      <c r="E2141" s="489" t="s">
        <v>1631</v>
      </c>
      <c r="AS2141" s="489" t="s">
        <v>3880</v>
      </c>
      <c r="AT2141" s="489">
        <v>5</v>
      </c>
    </row>
    <row r="2142" spans="1:46">
      <c r="A2142" s="1276">
        <v>8561</v>
      </c>
      <c r="B2142" s="2" t="s">
        <v>7678</v>
      </c>
      <c r="C2142" s="2" t="s">
        <v>66</v>
      </c>
      <c r="D2142" s="1276" t="s">
        <v>6879</v>
      </c>
      <c r="E2142" s="489" t="s">
        <v>1675</v>
      </c>
      <c r="AS2142" s="489" t="s">
        <v>3881</v>
      </c>
      <c r="AT2142" s="489">
        <v>5</v>
      </c>
    </row>
    <row r="2143" spans="1:46">
      <c r="A2143" s="1276">
        <v>8562</v>
      </c>
      <c r="B2143" s="2" t="s">
        <v>6238</v>
      </c>
      <c r="C2143" s="2" t="s">
        <v>6862</v>
      </c>
      <c r="D2143" s="1276" t="s">
        <v>6879</v>
      </c>
      <c r="E2143" s="489" t="s">
        <v>1675</v>
      </c>
      <c r="AS2143" s="489" t="s">
        <v>4800</v>
      </c>
      <c r="AT2143" s="489">
        <v>5</v>
      </c>
    </row>
    <row r="2144" spans="1:46">
      <c r="A2144" s="1276">
        <v>8563</v>
      </c>
      <c r="B2144" s="2" t="s">
        <v>7679</v>
      </c>
      <c r="C2144" s="2" t="s">
        <v>66</v>
      </c>
      <c r="D2144" s="1276" t="s">
        <v>6863</v>
      </c>
      <c r="E2144" s="489" t="s">
        <v>1631</v>
      </c>
      <c r="AS2144" s="489" t="s">
        <v>3882</v>
      </c>
      <c r="AT2144" s="489">
        <v>5</v>
      </c>
    </row>
    <row r="2145" spans="1:46">
      <c r="A2145" s="1276">
        <v>8569</v>
      </c>
      <c r="B2145" s="2" t="s">
        <v>6715</v>
      </c>
      <c r="C2145" s="2" t="s">
        <v>6862</v>
      </c>
      <c r="D2145" s="1276" t="s">
        <v>6879</v>
      </c>
      <c r="E2145" s="489" t="s">
        <v>1675</v>
      </c>
      <c r="AS2145" s="489" t="s">
        <v>3883</v>
      </c>
      <c r="AT2145" s="489">
        <v>5</v>
      </c>
    </row>
    <row r="2146" spans="1:46">
      <c r="A2146" s="1276">
        <v>8570</v>
      </c>
      <c r="B2146" s="2" t="s">
        <v>6829</v>
      </c>
      <c r="C2146" s="2" t="s">
        <v>66</v>
      </c>
      <c r="D2146" s="1276" t="s">
        <v>6863</v>
      </c>
      <c r="E2146" s="489" t="s">
        <v>1631</v>
      </c>
      <c r="AS2146" s="489" t="s">
        <v>3884</v>
      </c>
      <c r="AT2146" s="489">
        <v>5</v>
      </c>
    </row>
    <row r="2147" spans="1:46">
      <c r="A2147" s="1276">
        <v>8580</v>
      </c>
      <c r="B2147" s="2" t="s">
        <v>6916</v>
      </c>
      <c r="C2147" s="2" t="s">
        <v>6862</v>
      </c>
      <c r="D2147" s="1276" t="s">
        <v>6879</v>
      </c>
      <c r="E2147" s="489" t="s">
        <v>1675</v>
      </c>
      <c r="AS2147" s="489" t="s">
        <v>3885</v>
      </c>
      <c r="AT2147" s="489">
        <v>5</v>
      </c>
    </row>
    <row r="2148" spans="1:46">
      <c r="A2148" s="1276">
        <v>8600</v>
      </c>
      <c r="B2148" s="2" t="s">
        <v>338</v>
      </c>
      <c r="C2148" s="2" t="s">
        <v>66</v>
      </c>
      <c r="D2148" s="1276" t="s">
        <v>6863</v>
      </c>
      <c r="E2148" s="489" t="s">
        <v>1631</v>
      </c>
      <c r="AS2148" s="489" t="s">
        <v>3887</v>
      </c>
      <c r="AT2148" s="489">
        <v>5</v>
      </c>
    </row>
    <row r="2149" spans="1:46">
      <c r="A2149" s="1276">
        <v>8601</v>
      </c>
      <c r="B2149" s="2" t="s">
        <v>7680</v>
      </c>
      <c r="C2149" s="2" t="s">
        <v>66</v>
      </c>
      <c r="D2149" s="1276" t="s">
        <v>6879</v>
      </c>
      <c r="E2149" s="489" t="s">
        <v>1675</v>
      </c>
      <c r="AS2149" s="489" t="s">
        <v>3888</v>
      </c>
      <c r="AT2149" s="489">
        <v>5</v>
      </c>
    </row>
    <row r="2150" spans="1:46">
      <c r="A2150" s="1276">
        <v>8610</v>
      </c>
      <c r="B2150" s="2" t="s">
        <v>7681</v>
      </c>
      <c r="C2150" s="2" t="s">
        <v>6862</v>
      </c>
      <c r="D2150" s="1276" t="s">
        <v>6879</v>
      </c>
      <c r="E2150" s="489" t="s">
        <v>1675</v>
      </c>
      <c r="AS2150" s="489" t="s">
        <v>3889</v>
      </c>
      <c r="AT2150" s="489">
        <v>5</v>
      </c>
    </row>
    <row r="2151" spans="1:46">
      <c r="A2151" s="1276">
        <v>8620</v>
      </c>
      <c r="B2151" s="2" t="s">
        <v>7682</v>
      </c>
      <c r="C2151" s="2" t="s">
        <v>476</v>
      </c>
      <c r="D2151" s="1276" t="s">
        <v>6863</v>
      </c>
      <c r="E2151" s="489" t="s">
        <v>1631</v>
      </c>
      <c r="AS2151" s="489" t="s">
        <v>3890</v>
      </c>
      <c r="AT2151" s="489">
        <v>5</v>
      </c>
    </row>
    <row r="2152" spans="1:46">
      <c r="A2152" s="1276">
        <v>8621</v>
      </c>
      <c r="B2152" s="2" t="s">
        <v>7683</v>
      </c>
      <c r="C2152" s="2" t="s">
        <v>6862</v>
      </c>
      <c r="D2152" s="1276" t="s">
        <v>6869</v>
      </c>
      <c r="E2152" s="489" t="s">
        <v>1687</v>
      </c>
      <c r="AS2152" s="489" t="s">
        <v>3892</v>
      </c>
      <c r="AT2152" s="489">
        <v>5</v>
      </c>
    </row>
    <row r="2153" spans="1:46">
      <c r="A2153" s="1276">
        <v>8622</v>
      </c>
      <c r="B2153" s="2" t="s">
        <v>7684</v>
      </c>
      <c r="C2153" s="2" t="s">
        <v>476</v>
      </c>
      <c r="D2153" s="1276" t="s">
        <v>6863</v>
      </c>
      <c r="E2153" s="489" t="s">
        <v>1631</v>
      </c>
      <c r="AS2153" s="489" t="s">
        <v>3895</v>
      </c>
      <c r="AT2153" s="489">
        <v>5</v>
      </c>
    </row>
    <row r="2154" spans="1:46">
      <c r="A2154" s="1276">
        <v>8623</v>
      </c>
      <c r="B2154" s="2" t="s">
        <v>7683</v>
      </c>
      <c r="C2154" s="2" t="s">
        <v>476</v>
      </c>
      <c r="D2154" s="1276" t="s">
        <v>6869</v>
      </c>
      <c r="E2154" s="489" t="s">
        <v>1687</v>
      </c>
      <c r="AS2154" s="489" t="s">
        <v>3896</v>
      </c>
      <c r="AT2154" s="489">
        <v>5</v>
      </c>
    </row>
    <row r="2155" spans="1:46">
      <c r="A2155" s="1276">
        <v>8624</v>
      </c>
      <c r="B2155" s="2" t="s">
        <v>7685</v>
      </c>
      <c r="C2155" s="2" t="s">
        <v>5170</v>
      </c>
      <c r="D2155" s="1276" t="s">
        <v>6869</v>
      </c>
      <c r="E2155" s="489" t="s">
        <v>1687</v>
      </c>
      <c r="AS2155" s="489" t="s">
        <v>3897</v>
      </c>
      <c r="AT2155" s="489">
        <v>5</v>
      </c>
    </row>
    <row r="2156" spans="1:46">
      <c r="A2156" s="1276">
        <v>8625</v>
      </c>
      <c r="B2156" s="2" t="s">
        <v>7686</v>
      </c>
      <c r="C2156" s="2" t="s">
        <v>476</v>
      </c>
      <c r="D2156" s="1276" t="s">
        <v>6925</v>
      </c>
      <c r="E2156" s="489" t="s">
        <v>6926</v>
      </c>
      <c r="AS2156" s="489" t="s">
        <v>4803</v>
      </c>
      <c r="AT2156" s="489">
        <v>5</v>
      </c>
    </row>
    <row r="2157" spans="1:46">
      <c r="A2157" s="1276">
        <v>8626</v>
      </c>
      <c r="B2157" s="2" t="s">
        <v>7687</v>
      </c>
      <c r="C2157" s="2" t="s">
        <v>476</v>
      </c>
      <c r="D2157" s="1276" t="s">
        <v>6869</v>
      </c>
      <c r="E2157" s="489" t="s">
        <v>1687</v>
      </c>
      <c r="AS2157" s="489" t="s">
        <v>4238</v>
      </c>
      <c r="AT2157" s="489">
        <v>5</v>
      </c>
    </row>
    <row r="2158" spans="1:46">
      <c r="A2158" s="1276">
        <v>8630</v>
      </c>
      <c r="B2158" s="2" t="s">
        <v>7688</v>
      </c>
      <c r="C2158" s="2" t="s">
        <v>476</v>
      </c>
      <c r="D2158" s="1276" t="s">
        <v>6869</v>
      </c>
      <c r="E2158" s="489" t="s">
        <v>1687</v>
      </c>
      <c r="AS2158" s="489" t="s">
        <v>3899</v>
      </c>
      <c r="AT2158" s="489">
        <v>5</v>
      </c>
    </row>
    <row r="2159" spans="1:46">
      <c r="A2159" s="1276">
        <v>8640</v>
      </c>
      <c r="B2159" s="2" t="s">
        <v>7689</v>
      </c>
      <c r="C2159" s="2" t="s">
        <v>476</v>
      </c>
      <c r="D2159" s="1276" t="s">
        <v>6869</v>
      </c>
      <c r="E2159" s="489" t="s">
        <v>1686</v>
      </c>
      <c r="AS2159" s="489" t="s">
        <v>4804</v>
      </c>
      <c r="AT2159" s="489">
        <v>5</v>
      </c>
    </row>
    <row r="2160" spans="1:46">
      <c r="A2160" s="1276">
        <v>8650</v>
      </c>
      <c r="B2160" s="2" t="s">
        <v>7690</v>
      </c>
      <c r="C2160" s="2" t="s">
        <v>6862</v>
      </c>
      <c r="D2160" s="1276" t="s">
        <v>6869</v>
      </c>
      <c r="E2160" s="489" t="s">
        <v>1687</v>
      </c>
      <c r="AS2160" s="489" t="s">
        <v>3900</v>
      </c>
      <c r="AT2160" s="489">
        <v>5</v>
      </c>
    </row>
    <row r="2161" spans="1:46">
      <c r="A2161" s="1276">
        <v>8660</v>
      </c>
      <c r="B2161" s="2" t="s">
        <v>7691</v>
      </c>
      <c r="C2161" s="2" t="s">
        <v>476</v>
      </c>
      <c r="D2161" s="1276" t="s">
        <v>6863</v>
      </c>
      <c r="E2161" s="489" t="s">
        <v>1631</v>
      </c>
      <c r="AS2161" s="489" t="s">
        <v>4239</v>
      </c>
      <c r="AT2161" s="489">
        <v>5</v>
      </c>
    </row>
    <row r="2162" spans="1:46">
      <c r="A2162" s="1276">
        <v>8670</v>
      </c>
      <c r="B2162" s="2" t="s">
        <v>7692</v>
      </c>
      <c r="C2162" s="2" t="s">
        <v>6862</v>
      </c>
      <c r="D2162" s="1276" t="s">
        <v>6869</v>
      </c>
      <c r="E2162" s="489" t="s">
        <v>1687</v>
      </c>
      <c r="AS2162" s="489" t="s">
        <v>4805</v>
      </c>
      <c r="AT2162" s="489">
        <v>5</v>
      </c>
    </row>
    <row r="2163" spans="1:46">
      <c r="A2163" s="1276">
        <v>8680</v>
      </c>
      <c r="B2163" s="2" t="s">
        <v>7693</v>
      </c>
      <c r="C2163" s="2" t="s">
        <v>66</v>
      </c>
      <c r="D2163" s="1276" t="s">
        <v>6863</v>
      </c>
      <c r="E2163" s="489" t="s">
        <v>1631</v>
      </c>
      <c r="AS2163" s="489" t="s">
        <v>3901</v>
      </c>
      <c r="AT2163" s="489">
        <v>5</v>
      </c>
    </row>
    <row r="2164" spans="1:46">
      <c r="A2164" s="1276">
        <v>8700</v>
      </c>
      <c r="B2164" s="2" t="s">
        <v>339</v>
      </c>
      <c r="C2164" s="2" t="s">
        <v>6862</v>
      </c>
      <c r="D2164" s="1276" t="s">
        <v>6879</v>
      </c>
      <c r="E2164" s="489" t="s">
        <v>1675</v>
      </c>
      <c r="AS2164" s="489" t="s">
        <v>3902</v>
      </c>
      <c r="AT2164" s="489">
        <v>5</v>
      </c>
    </row>
    <row r="2165" spans="1:46">
      <c r="A2165" s="1276">
        <v>8701</v>
      </c>
      <c r="B2165" s="2" t="s">
        <v>340</v>
      </c>
      <c r="C2165" s="2" t="s">
        <v>476</v>
      </c>
      <c r="D2165" s="1276" t="s">
        <v>6863</v>
      </c>
      <c r="E2165" s="489" t="s">
        <v>1631</v>
      </c>
      <c r="AS2165" s="489" t="s">
        <v>3903</v>
      </c>
      <c r="AT2165" s="489">
        <v>5</v>
      </c>
    </row>
    <row r="2166" spans="1:46">
      <c r="A2166" s="1276">
        <v>8705</v>
      </c>
      <c r="B2166" s="2" t="s">
        <v>7694</v>
      </c>
      <c r="C2166" s="2" t="s">
        <v>66</v>
      </c>
      <c r="D2166" s="1276" t="s">
        <v>6869</v>
      </c>
      <c r="E2166" s="489" t="s">
        <v>1687</v>
      </c>
      <c r="AS2166" s="489" t="s">
        <v>3904</v>
      </c>
      <c r="AT2166" s="489">
        <v>5</v>
      </c>
    </row>
    <row r="2167" spans="1:46">
      <c r="A2167" s="1276">
        <v>8706</v>
      </c>
      <c r="B2167" s="2" t="s">
        <v>7695</v>
      </c>
      <c r="C2167" s="2" t="s">
        <v>6862</v>
      </c>
      <c r="D2167" s="1276" t="s">
        <v>6879</v>
      </c>
      <c r="E2167" s="489" t="s">
        <v>1675</v>
      </c>
      <c r="AS2167" s="489" t="s">
        <v>3905</v>
      </c>
      <c r="AT2167" s="489">
        <v>5</v>
      </c>
    </row>
    <row r="2168" spans="1:46">
      <c r="A2168" s="1276">
        <v>8707</v>
      </c>
      <c r="B2168" s="2" t="s">
        <v>7696</v>
      </c>
      <c r="C2168" s="2" t="s">
        <v>477</v>
      </c>
      <c r="D2168" s="1276" t="s">
        <v>6863</v>
      </c>
      <c r="E2168" s="489" t="s">
        <v>1631</v>
      </c>
      <c r="AS2168" s="489" t="s">
        <v>3906</v>
      </c>
      <c r="AT2168" s="489">
        <v>5</v>
      </c>
    </row>
    <row r="2169" spans="1:46">
      <c r="A2169" s="1276">
        <v>8708</v>
      </c>
      <c r="B2169" s="2" t="s">
        <v>7697</v>
      </c>
      <c r="C2169" s="2" t="s">
        <v>6862</v>
      </c>
      <c r="D2169" s="1276" t="s">
        <v>6893</v>
      </c>
      <c r="E2169" s="489" t="s">
        <v>1662</v>
      </c>
      <c r="AS2169" s="489" t="s">
        <v>3908</v>
      </c>
      <c r="AT2169" s="489">
        <v>5</v>
      </c>
    </row>
    <row r="2170" spans="1:46">
      <c r="A2170" s="1276">
        <v>8710</v>
      </c>
      <c r="B2170" s="2" t="s">
        <v>7698</v>
      </c>
      <c r="C2170" s="2" t="s">
        <v>6862</v>
      </c>
      <c r="D2170" s="1276" t="s">
        <v>6863</v>
      </c>
      <c r="E2170" s="489" t="s">
        <v>1631</v>
      </c>
      <c r="AS2170" s="489" t="s">
        <v>3909</v>
      </c>
      <c r="AT2170" s="489">
        <v>5</v>
      </c>
    </row>
    <row r="2171" spans="1:46">
      <c r="A2171" s="1276">
        <v>8711</v>
      </c>
      <c r="B2171" s="2" t="s">
        <v>7699</v>
      </c>
      <c r="C2171" s="2" t="s">
        <v>6862</v>
      </c>
      <c r="D2171" s="1276" t="s">
        <v>6863</v>
      </c>
      <c r="E2171" s="489" t="s">
        <v>1631</v>
      </c>
      <c r="AS2171" s="489" t="s">
        <v>3910</v>
      </c>
      <c r="AT2171" s="489">
        <v>5</v>
      </c>
    </row>
    <row r="2172" spans="1:46">
      <c r="A2172" s="1276">
        <v>8715</v>
      </c>
      <c r="B2172" s="2" t="s">
        <v>7700</v>
      </c>
      <c r="C2172" s="2" t="s">
        <v>6862</v>
      </c>
      <c r="D2172" s="1276" t="s">
        <v>6863</v>
      </c>
      <c r="E2172" s="489" t="s">
        <v>1631</v>
      </c>
      <c r="AS2172" s="489" t="s">
        <v>4806</v>
      </c>
      <c r="AT2172" s="489">
        <v>5</v>
      </c>
    </row>
    <row r="2173" spans="1:46">
      <c r="A2173" s="1276">
        <v>8716</v>
      </c>
      <c r="B2173" s="2" t="s">
        <v>7701</v>
      </c>
      <c r="C2173" s="2" t="s">
        <v>6862</v>
      </c>
      <c r="D2173" s="1276" t="s">
        <v>6863</v>
      </c>
      <c r="E2173" s="489" t="s">
        <v>1631</v>
      </c>
      <c r="AS2173" s="489" t="s">
        <v>6098</v>
      </c>
      <c r="AT2173" s="489">
        <v>5</v>
      </c>
    </row>
    <row r="2174" spans="1:46">
      <c r="A2174" s="1276">
        <v>8720</v>
      </c>
      <c r="B2174" s="2" t="s">
        <v>7702</v>
      </c>
      <c r="C2174" s="2" t="s">
        <v>6862</v>
      </c>
      <c r="D2174" s="1276" t="s">
        <v>6863</v>
      </c>
      <c r="E2174" s="489" t="s">
        <v>1631</v>
      </c>
      <c r="AS2174" s="489" t="s">
        <v>4241</v>
      </c>
      <c r="AT2174" s="489">
        <v>5</v>
      </c>
    </row>
    <row r="2175" spans="1:46">
      <c r="A2175" s="1276">
        <v>8721</v>
      </c>
      <c r="B2175" s="2" t="s">
        <v>7703</v>
      </c>
      <c r="C2175" s="2" t="s">
        <v>6862</v>
      </c>
      <c r="D2175" s="1276" t="s">
        <v>6863</v>
      </c>
      <c r="E2175" s="489" t="s">
        <v>1631</v>
      </c>
      <c r="AS2175" s="489" t="s">
        <v>4242</v>
      </c>
      <c r="AT2175" s="489">
        <v>5</v>
      </c>
    </row>
    <row r="2176" spans="1:46">
      <c r="A2176" s="1276">
        <v>8725</v>
      </c>
      <c r="B2176" s="2" t="s">
        <v>341</v>
      </c>
      <c r="C2176" s="2" t="s">
        <v>6862</v>
      </c>
      <c r="D2176" s="1276" t="s">
        <v>6863</v>
      </c>
      <c r="E2176" s="489" t="s">
        <v>1631</v>
      </c>
      <c r="AS2176" s="489" t="s">
        <v>4808</v>
      </c>
      <c r="AT2176" s="489">
        <v>5</v>
      </c>
    </row>
    <row r="2177" spans="1:46">
      <c r="A2177" s="1276">
        <v>8730</v>
      </c>
      <c r="B2177" s="2" t="s">
        <v>7704</v>
      </c>
      <c r="C2177" s="2" t="s">
        <v>6862</v>
      </c>
      <c r="D2177" s="1276" t="s">
        <v>6863</v>
      </c>
      <c r="E2177" s="489" t="s">
        <v>1631</v>
      </c>
      <c r="AS2177" s="489" t="s">
        <v>4809</v>
      </c>
      <c r="AT2177" s="489">
        <v>5</v>
      </c>
    </row>
    <row r="2178" spans="1:46">
      <c r="A2178" s="1276">
        <v>8740</v>
      </c>
      <c r="B2178" s="2" t="s">
        <v>342</v>
      </c>
      <c r="C2178" s="2" t="s">
        <v>6862</v>
      </c>
      <c r="D2178" s="1276" t="s">
        <v>6863</v>
      </c>
      <c r="E2178" s="489" t="s">
        <v>1631</v>
      </c>
      <c r="AS2178" s="489" t="s">
        <v>4810</v>
      </c>
      <c r="AT2178" s="489">
        <v>5</v>
      </c>
    </row>
    <row r="2179" spans="1:46">
      <c r="A2179" s="1276">
        <v>8741</v>
      </c>
      <c r="B2179" s="2" t="s">
        <v>7705</v>
      </c>
      <c r="C2179" s="2" t="s">
        <v>6862</v>
      </c>
      <c r="D2179" s="1276" t="s">
        <v>6863</v>
      </c>
      <c r="E2179" s="489" t="s">
        <v>1631</v>
      </c>
      <c r="AS2179" s="489" t="s">
        <v>6099</v>
      </c>
      <c r="AT2179" s="489">
        <v>5</v>
      </c>
    </row>
    <row r="2180" spans="1:46">
      <c r="A2180" s="1276">
        <v>8742</v>
      </c>
      <c r="B2180" s="2" t="s">
        <v>7706</v>
      </c>
      <c r="C2180" s="2" t="s">
        <v>6862</v>
      </c>
      <c r="D2180" s="1276" t="s">
        <v>6863</v>
      </c>
      <c r="E2180" s="489" t="s">
        <v>1631</v>
      </c>
      <c r="AS2180" s="489" t="s">
        <v>6100</v>
      </c>
      <c r="AT2180" s="489">
        <v>5</v>
      </c>
    </row>
    <row r="2181" spans="1:46">
      <c r="A2181" s="1276">
        <v>8743</v>
      </c>
      <c r="B2181" s="2" t="s">
        <v>7707</v>
      </c>
      <c r="C2181" s="2" t="s">
        <v>6862</v>
      </c>
      <c r="D2181" s="1276" t="s">
        <v>6863</v>
      </c>
      <c r="E2181" s="489" t="s">
        <v>1631</v>
      </c>
      <c r="AS2181" s="489" t="s">
        <v>6101</v>
      </c>
      <c r="AT2181" s="489">
        <v>5</v>
      </c>
    </row>
    <row r="2182" spans="1:46">
      <c r="A2182" s="1276">
        <v>8744</v>
      </c>
      <c r="B2182" s="2" t="s">
        <v>7708</v>
      </c>
      <c r="C2182" s="2" t="s">
        <v>6862</v>
      </c>
      <c r="D2182" s="1276" t="s">
        <v>6863</v>
      </c>
      <c r="E2182" s="489" t="s">
        <v>1631</v>
      </c>
      <c r="AS2182" s="489" t="s">
        <v>6102</v>
      </c>
      <c r="AT2182" s="489">
        <v>5</v>
      </c>
    </row>
    <row r="2183" spans="1:46">
      <c r="A2183" s="1276">
        <v>8745</v>
      </c>
      <c r="B2183" s="2" t="s">
        <v>7709</v>
      </c>
      <c r="C2183" s="2" t="s">
        <v>6862</v>
      </c>
      <c r="D2183" s="1276" t="s">
        <v>6863</v>
      </c>
      <c r="E2183" s="489" t="s">
        <v>1631</v>
      </c>
      <c r="AS2183" s="489" t="s">
        <v>6103</v>
      </c>
      <c r="AT2183" s="489">
        <v>5</v>
      </c>
    </row>
    <row r="2184" spans="1:46">
      <c r="A2184" s="1276">
        <v>8749</v>
      </c>
      <c r="B2184" s="2" t="s">
        <v>6651</v>
      </c>
      <c r="C2184" s="2" t="s">
        <v>476</v>
      </c>
      <c r="D2184" s="1276" t="s">
        <v>6863</v>
      </c>
      <c r="E2184" s="489" t="s">
        <v>1631</v>
      </c>
      <c r="AS2184" s="489" t="s">
        <v>6104</v>
      </c>
      <c r="AT2184" s="489">
        <v>5</v>
      </c>
    </row>
    <row r="2185" spans="1:46">
      <c r="A2185" s="1276">
        <v>8750</v>
      </c>
      <c r="B2185" s="2" t="s">
        <v>7710</v>
      </c>
      <c r="C2185" s="2" t="s">
        <v>476</v>
      </c>
      <c r="D2185" s="1276" t="s">
        <v>6869</v>
      </c>
      <c r="E2185" s="489" t="s">
        <v>1689</v>
      </c>
      <c r="AS2185" s="489" t="s">
        <v>3912</v>
      </c>
      <c r="AT2185" s="489">
        <v>5</v>
      </c>
    </row>
    <row r="2186" spans="1:46">
      <c r="A2186" s="1276">
        <v>8760</v>
      </c>
      <c r="B2186" s="2" t="s">
        <v>7711</v>
      </c>
      <c r="C2186" s="2" t="s">
        <v>6862</v>
      </c>
      <c r="D2186" s="1276" t="s">
        <v>6869</v>
      </c>
      <c r="E2186" s="489" t="s">
        <v>1689</v>
      </c>
      <c r="AS2186" s="489" t="s">
        <v>3914</v>
      </c>
      <c r="AT2186" s="489">
        <v>5</v>
      </c>
    </row>
    <row r="2187" spans="1:46">
      <c r="A2187" s="1276">
        <v>8761</v>
      </c>
      <c r="B2187" s="2" t="s">
        <v>7712</v>
      </c>
      <c r="C2187" s="2" t="s">
        <v>6862</v>
      </c>
      <c r="D2187" s="1276" t="s">
        <v>6863</v>
      </c>
      <c r="E2187" s="489" t="s">
        <v>1631</v>
      </c>
      <c r="AS2187" s="489" t="s">
        <v>3915</v>
      </c>
      <c r="AT2187" s="489">
        <v>5</v>
      </c>
    </row>
    <row r="2188" spans="1:46">
      <c r="A2188" s="1276">
        <v>8770</v>
      </c>
      <c r="B2188" s="2" t="s">
        <v>343</v>
      </c>
      <c r="C2188" s="2" t="s">
        <v>6862</v>
      </c>
      <c r="D2188" s="1276" t="s">
        <v>6863</v>
      </c>
      <c r="E2188" s="489" t="s">
        <v>1631</v>
      </c>
      <c r="AS2188" s="489" t="s">
        <v>6105</v>
      </c>
      <c r="AT2188" s="489">
        <v>5</v>
      </c>
    </row>
    <row r="2189" spans="1:46">
      <c r="A2189" s="1276">
        <v>8771</v>
      </c>
      <c r="B2189" s="2" t="s">
        <v>7713</v>
      </c>
      <c r="C2189" s="2" t="s">
        <v>6862</v>
      </c>
      <c r="D2189" s="1276" t="s">
        <v>6863</v>
      </c>
      <c r="E2189" s="489" t="s">
        <v>1631</v>
      </c>
      <c r="AS2189" s="489" t="s">
        <v>3916</v>
      </c>
      <c r="AT2189" s="489">
        <v>5</v>
      </c>
    </row>
    <row r="2190" spans="1:46">
      <c r="A2190" s="1276">
        <v>8780</v>
      </c>
      <c r="B2190" s="2" t="s">
        <v>7714</v>
      </c>
      <c r="C2190" s="2" t="s">
        <v>6862</v>
      </c>
      <c r="D2190" s="1276" t="s">
        <v>6863</v>
      </c>
      <c r="E2190" s="489" t="s">
        <v>1631</v>
      </c>
      <c r="AS2190" s="489" t="s">
        <v>3917</v>
      </c>
      <c r="AT2190" s="489">
        <v>5</v>
      </c>
    </row>
    <row r="2191" spans="1:46">
      <c r="A2191" s="1276">
        <v>8788</v>
      </c>
      <c r="B2191" s="2" t="s">
        <v>344</v>
      </c>
      <c r="C2191" s="2" t="s">
        <v>6862</v>
      </c>
      <c r="D2191" s="1276" t="s">
        <v>6863</v>
      </c>
      <c r="E2191" s="489" t="s">
        <v>1631</v>
      </c>
      <c r="AS2191" s="489" t="s">
        <v>3918</v>
      </c>
      <c r="AT2191" s="489">
        <v>5</v>
      </c>
    </row>
    <row r="2192" spans="1:46">
      <c r="A2192" s="1276">
        <v>8789</v>
      </c>
      <c r="B2192" s="2" t="s">
        <v>6659</v>
      </c>
      <c r="C2192" s="2" t="s">
        <v>6862</v>
      </c>
      <c r="D2192" s="1276" t="s">
        <v>6863</v>
      </c>
      <c r="E2192" s="489" t="s">
        <v>1631</v>
      </c>
      <c r="AS2192" s="489" t="s">
        <v>4243</v>
      </c>
      <c r="AT2192" s="489">
        <v>5</v>
      </c>
    </row>
    <row r="2193" spans="1:46">
      <c r="A2193" s="1276">
        <v>8790</v>
      </c>
      <c r="B2193" s="2" t="s">
        <v>345</v>
      </c>
      <c r="C2193" s="2" t="s">
        <v>6862</v>
      </c>
      <c r="D2193" s="1276" t="s">
        <v>6863</v>
      </c>
      <c r="E2193" s="489" t="s">
        <v>1631</v>
      </c>
      <c r="AS2193" s="489" t="s">
        <v>4811</v>
      </c>
      <c r="AT2193" s="489">
        <v>5</v>
      </c>
    </row>
    <row r="2194" spans="1:46">
      <c r="A2194" s="1276">
        <v>8791</v>
      </c>
      <c r="B2194" s="2" t="s">
        <v>7715</v>
      </c>
      <c r="C2194" s="2" t="s">
        <v>6862</v>
      </c>
      <c r="D2194" s="1276" t="s">
        <v>6863</v>
      </c>
      <c r="E2194" s="489" t="s">
        <v>1631</v>
      </c>
      <c r="AS2194" s="489" t="s">
        <v>3920</v>
      </c>
      <c r="AT2194" s="489">
        <v>5</v>
      </c>
    </row>
    <row r="2195" spans="1:46">
      <c r="A2195" s="1276">
        <v>8792</v>
      </c>
      <c r="B2195" s="2" t="s">
        <v>346</v>
      </c>
      <c r="C2195" s="2" t="s">
        <v>6862</v>
      </c>
      <c r="D2195" s="1276" t="s">
        <v>6863</v>
      </c>
      <c r="E2195" s="489" t="s">
        <v>1631</v>
      </c>
      <c r="AS2195" s="489" t="s">
        <v>4244</v>
      </c>
      <c r="AT2195" s="489">
        <v>5</v>
      </c>
    </row>
    <row r="2196" spans="1:46">
      <c r="A2196" s="1276">
        <v>8793</v>
      </c>
      <c r="B2196" s="2" t="s">
        <v>7716</v>
      </c>
      <c r="C2196" s="2" t="s">
        <v>476</v>
      </c>
      <c r="D2196" s="1276" t="s">
        <v>6863</v>
      </c>
      <c r="E2196" s="489" t="s">
        <v>1631</v>
      </c>
      <c r="AS2196" s="489" t="s">
        <v>3923</v>
      </c>
      <c r="AT2196" s="489">
        <v>5</v>
      </c>
    </row>
    <row r="2197" spans="1:46">
      <c r="A2197" s="1276">
        <v>8794</v>
      </c>
      <c r="B2197" s="2" t="s">
        <v>6645</v>
      </c>
      <c r="C2197" s="2" t="s">
        <v>6862</v>
      </c>
      <c r="D2197" s="1276" t="s">
        <v>6869</v>
      </c>
      <c r="E2197" s="489" t="s">
        <v>1689</v>
      </c>
      <c r="AS2197" s="489" t="s">
        <v>3925</v>
      </c>
      <c r="AT2197" s="489">
        <v>5</v>
      </c>
    </row>
    <row r="2198" spans="1:46">
      <c r="A2198" s="1276">
        <v>8795</v>
      </c>
      <c r="B2198" s="2" t="s">
        <v>347</v>
      </c>
      <c r="C2198" s="2" t="s">
        <v>476</v>
      </c>
      <c r="D2198" s="1276" t="s">
        <v>6863</v>
      </c>
      <c r="E2198" s="489" t="s">
        <v>1631</v>
      </c>
      <c r="AS2198" s="489" t="s">
        <v>3926</v>
      </c>
      <c r="AT2198" s="489">
        <v>5</v>
      </c>
    </row>
    <row r="2199" spans="1:46">
      <c r="A2199" s="1276">
        <v>8796</v>
      </c>
      <c r="B2199" s="2" t="s">
        <v>348</v>
      </c>
      <c r="C2199" s="2" t="s">
        <v>6862</v>
      </c>
      <c r="D2199" s="1276" t="s">
        <v>6869</v>
      </c>
      <c r="E2199" s="489" t="s">
        <v>1689</v>
      </c>
      <c r="AS2199" s="489" t="s">
        <v>3929</v>
      </c>
      <c r="AT2199" s="489">
        <v>5</v>
      </c>
    </row>
    <row r="2200" spans="1:46">
      <c r="A2200" s="1276">
        <v>8797</v>
      </c>
      <c r="B2200" s="2" t="s">
        <v>349</v>
      </c>
      <c r="C2200" s="2" t="s">
        <v>6862</v>
      </c>
      <c r="D2200" s="1276" t="s">
        <v>6863</v>
      </c>
      <c r="E2200" s="489" t="s">
        <v>1631</v>
      </c>
      <c r="AS2200" s="489" t="s">
        <v>6106</v>
      </c>
      <c r="AT2200" s="489">
        <v>5</v>
      </c>
    </row>
    <row r="2201" spans="1:46">
      <c r="A2201" s="1276">
        <v>8798</v>
      </c>
      <c r="B2201" s="2" t="s">
        <v>7717</v>
      </c>
      <c r="C2201" s="2" t="s">
        <v>6862</v>
      </c>
      <c r="D2201" s="1276" t="s">
        <v>6863</v>
      </c>
      <c r="E2201" s="489" t="s">
        <v>1631</v>
      </c>
      <c r="AS2201" s="489" t="s">
        <v>4812</v>
      </c>
      <c r="AT2201" s="489">
        <v>5</v>
      </c>
    </row>
    <row r="2202" spans="1:46">
      <c r="A2202" s="1276">
        <v>8799</v>
      </c>
      <c r="B2202" s="2" t="s">
        <v>350</v>
      </c>
      <c r="C2202" s="2" t="s">
        <v>6862</v>
      </c>
      <c r="D2202" s="1276" t="s">
        <v>6863</v>
      </c>
      <c r="E2202" s="489" t="s">
        <v>1631</v>
      </c>
      <c r="AS2202" s="489" t="s">
        <v>4245</v>
      </c>
      <c r="AT2202" s="489">
        <v>5</v>
      </c>
    </row>
    <row r="2203" spans="1:46">
      <c r="A2203" s="1276">
        <v>8800</v>
      </c>
      <c r="B2203" s="2" t="s">
        <v>7718</v>
      </c>
      <c r="C2203" s="2" t="s">
        <v>6862</v>
      </c>
      <c r="D2203" s="1276" t="s">
        <v>6863</v>
      </c>
      <c r="E2203" s="489" t="s">
        <v>1631</v>
      </c>
      <c r="AS2203" s="489" t="s">
        <v>4813</v>
      </c>
      <c r="AT2203" s="489">
        <v>5</v>
      </c>
    </row>
    <row r="2204" spans="1:46">
      <c r="A2204" s="1276">
        <v>8810</v>
      </c>
      <c r="B2204" s="2" t="s">
        <v>7719</v>
      </c>
      <c r="C2204" s="2" t="s">
        <v>476</v>
      </c>
      <c r="D2204" s="1276" t="s">
        <v>6863</v>
      </c>
      <c r="E2204" s="489" t="s">
        <v>1631</v>
      </c>
      <c r="AS2204" s="489" t="s">
        <v>4815</v>
      </c>
      <c r="AT2204" s="489">
        <v>5</v>
      </c>
    </row>
    <row r="2205" spans="1:46">
      <c r="A2205" s="1276">
        <v>8820</v>
      </c>
      <c r="B2205" s="2" t="s">
        <v>7720</v>
      </c>
      <c r="C2205" s="2" t="s">
        <v>6862</v>
      </c>
      <c r="D2205" s="1276" t="s">
        <v>6869</v>
      </c>
      <c r="E2205" s="489" t="s">
        <v>1689</v>
      </c>
      <c r="AS2205" s="489" t="s">
        <v>3932</v>
      </c>
      <c r="AT2205" s="489">
        <v>5</v>
      </c>
    </row>
    <row r="2206" spans="1:46">
      <c r="A2206" s="1276">
        <v>8830</v>
      </c>
      <c r="B2206" s="2" t="s">
        <v>7721</v>
      </c>
      <c r="C2206" s="2" t="s">
        <v>6862</v>
      </c>
      <c r="D2206" s="1276" t="s">
        <v>6863</v>
      </c>
      <c r="E2206" s="489" t="s">
        <v>1631</v>
      </c>
      <c r="AS2206" s="489" t="s">
        <v>3935</v>
      </c>
      <c r="AT2206" s="489">
        <v>5</v>
      </c>
    </row>
    <row r="2207" spans="1:46">
      <c r="A2207" s="1276">
        <v>8835</v>
      </c>
      <c r="B2207" s="2" t="s">
        <v>7722</v>
      </c>
      <c r="C2207" s="2" t="s">
        <v>6862</v>
      </c>
      <c r="D2207" s="1276" t="s">
        <v>6863</v>
      </c>
      <c r="E2207" s="489" t="s">
        <v>1631</v>
      </c>
      <c r="AS2207" s="489" t="s">
        <v>6107</v>
      </c>
      <c r="AT2207" s="489">
        <v>5</v>
      </c>
    </row>
    <row r="2208" spans="1:46">
      <c r="A2208" s="1276">
        <v>8838</v>
      </c>
      <c r="B2208" s="2" t="s">
        <v>6753</v>
      </c>
      <c r="C2208" s="2" t="s">
        <v>476</v>
      </c>
      <c r="D2208" s="1276" t="s">
        <v>6863</v>
      </c>
      <c r="E2208" s="489" t="s">
        <v>1631</v>
      </c>
      <c r="AS2208" s="489" t="s">
        <v>3936</v>
      </c>
      <c r="AT2208" s="489">
        <v>5</v>
      </c>
    </row>
    <row r="2209" spans="1:46">
      <c r="A2209" s="1276">
        <v>8839</v>
      </c>
      <c r="B2209" s="2" t="s">
        <v>6707</v>
      </c>
      <c r="C2209" s="2" t="s">
        <v>6862</v>
      </c>
      <c r="D2209" s="1276" t="s">
        <v>6869</v>
      </c>
      <c r="E2209" s="489" t="s">
        <v>1689</v>
      </c>
      <c r="AS2209" s="489" t="s">
        <v>3937</v>
      </c>
      <c r="AT2209" s="489">
        <v>5</v>
      </c>
    </row>
    <row r="2210" spans="1:46">
      <c r="A2210" s="1276">
        <v>8840</v>
      </c>
      <c r="B2210" s="2" t="s">
        <v>6656</v>
      </c>
      <c r="C2210" s="2" t="s">
        <v>6862</v>
      </c>
      <c r="D2210" s="1276" t="s">
        <v>6863</v>
      </c>
      <c r="E2210" s="489" t="s">
        <v>1631</v>
      </c>
      <c r="AS2210" s="489" t="s">
        <v>3938</v>
      </c>
      <c r="AT2210" s="489">
        <v>5</v>
      </c>
    </row>
    <row r="2211" spans="1:46">
      <c r="A2211" s="1276">
        <v>8841</v>
      </c>
      <c r="B2211" s="2" t="s">
        <v>7723</v>
      </c>
      <c r="C2211" s="2" t="s">
        <v>476</v>
      </c>
      <c r="D2211" s="1276" t="s">
        <v>6863</v>
      </c>
      <c r="E2211" s="489" t="s">
        <v>1631</v>
      </c>
      <c r="AS2211" s="489" t="s">
        <v>4818</v>
      </c>
      <c r="AT2211" s="489">
        <v>5</v>
      </c>
    </row>
    <row r="2212" spans="1:46">
      <c r="A2212" s="1276">
        <v>8842</v>
      </c>
      <c r="B2212" s="2" t="s">
        <v>6657</v>
      </c>
      <c r="C2212" s="2" t="s">
        <v>476</v>
      </c>
      <c r="D2212" s="1276" t="s">
        <v>6869</v>
      </c>
      <c r="E2212" s="489" t="s">
        <v>1689</v>
      </c>
      <c r="AS2212" s="489" t="s">
        <v>3940</v>
      </c>
      <c r="AT2212" s="489">
        <v>5</v>
      </c>
    </row>
    <row r="2213" spans="1:46">
      <c r="A2213" s="1276">
        <v>8843</v>
      </c>
      <c r="B2213" s="2" t="s">
        <v>7724</v>
      </c>
      <c r="C2213" s="2" t="s">
        <v>476</v>
      </c>
      <c r="D2213" s="1276" t="s">
        <v>6869</v>
      </c>
      <c r="E2213" s="489" t="s">
        <v>1688</v>
      </c>
      <c r="AS2213" s="489" t="s">
        <v>6108</v>
      </c>
      <c r="AT2213" s="489">
        <v>5</v>
      </c>
    </row>
    <row r="2214" spans="1:46">
      <c r="A2214" s="1276">
        <v>8844</v>
      </c>
      <c r="B2214" s="2" t="s">
        <v>7725</v>
      </c>
      <c r="C2214" s="2" t="s">
        <v>6862</v>
      </c>
      <c r="D2214" s="1276" t="s">
        <v>6869</v>
      </c>
      <c r="E2214" s="489" t="s">
        <v>1689</v>
      </c>
      <c r="AS2214" s="489" t="s">
        <v>3941</v>
      </c>
      <c r="AT2214" s="489">
        <v>5</v>
      </c>
    </row>
    <row r="2215" spans="1:46">
      <c r="A2215" s="1276">
        <v>8845</v>
      </c>
      <c r="B2215" s="2" t="s">
        <v>7726</v>
      </c>
      <c r="C2215" s="2" t="s">
        <v>476</v>
      </c>
      <c r="D2215" s="1276" t="s">
        <v>6863</v>
      </c>
      <c r="E2215" s="489" t="s">
        <v>1631</v>
      </c>
      <c r="AS2215" s="489" t="s">
        <v>3942</v>
      </c>
      <c r="AT2215" s="489">
        <v>5</v>
      </c>
    </row>
    <row r="2216" spans="1:46">
      <c r="A2216" s="1276">
        <v>8846</v>
      </c>
      <c r="B2216" s="2" t="s">
        <v>7727</v>
      </c>
      <c r="C2216" s="2" t="s">
        <v>6862</v>
      </c>
      <c r="D2216" s="1276" t="s">
        <v>6869</v>
      </c>
      <c r="E2216" s="489" t="s">
        <v>1688</v>
      </c>
      <c r="AS2216" s="489" t="s">
        <v>4248</v>
      </c>
      <c r="AT2216" s="489">
        <v>5</v>
      </c>
    </row>
    <row r="2217" spans="1:46">
      <c r="A2217" s="1276">
        <v>8847</v>
      </c>
      <c r="B2217" s="2" t="s">
        <v>7728</v>
      </c>
      <c r="C2217" s="2" t="s">
        <v>476</v>
      </c>
      <c r="D2217" s="1276" t="s">
        <v>6863</v>
      </c>
      <c r="E2217" s="489" t="s">
        <v>1631</v>
      </c>
      <c r="AS2217" s="489" t="s">
        <v>4819</v>
      </c>
      <c r="AT2217" s="489">
        <v>5</v>
      </c>
    </row>
    <row r="2218" spans="1:46">
      <c r="A2218" s="1276">
        <v>8848</v>
      </c>
      <c r="B2218" s="2" t="s">
        <v>7729</v>
      </c>
      <c r="C2218" s="2" t="s">
        <v>476</v>
      </c>
      <c r="D2218" s="1276" t="s">
        <v>6869</v>
      </c>
      <c r="E2218" s="489" t="s">
        <v>1691</v>
      </c>
      <c r="AS2218" s="489" t="s">
        <v>3943</v>
      </c>
      <c r="AT2218" s="489">
        <v>5</v>
      </c>
    </row>
    <row r="2219" spans="1:46">
      <c r="A2219" s="1276">
        <v>8849</v>
      </c>
      <c r="B2219" s="2" t="s">
        <v>7730</v>
      </c>
      <c r="C2219" s="2" t="s">
        <v>476</v>
      </c>
      <c r="D2219" s="1276" t="s">
        <v>6869</v>
      </c>
      <c r="E2219" s="489" t="s">
        <v>1688</v>
      </c>
      <c r="AS2219" s="489" t="s">
        <v>3944</v>
      </c>
      <c r="AT2219" s="489">
        <v>5</v>
      </c>
    </row>
    <row r="2220" spans="1:46">
      <c r="A2220" s="1276">
        <v>8850</v>
      </c>
      <c r="B2220" s="2" t="s">
        <v>7731</v>
      </c>
      <c r="C2220" s="2" t="s">
        <v>476</v>
      </c>
      <c r="D2220" s="1276" t="s">
        <v>6869</v>
      </c>
      <c r="E2220" s="489" t="s">
        <v>1688</v>
      </c>
      <c r="AS2220" s="489" t="s">
        <v>4249</v>
      </c>
      <c r="AT2220" s="489">
        <v>5</v>
      </c>
    </row>
    <row r="2221" spans="1:46">
      <c r="A2221" s="1276">
        <v>8851</v>
      </c>
      <c r="B2221" s="2" t="s">
        <v>7732</v>
      </c>
      <c r="C2221" s="2" t="s">
        <v>6862</v>
      </c>
      <c r="D2221" s="1276" t="s">
        <v>6869</v>
      </c>
      <c r="E2221" s="489" t="s">
        <v>1688</v>
      </c>
      <c r="AS2221" s="489" t="s">
        <v>3946</v>
      </c>
      <c r="AT2221" s="489">
        <v>5</v>
      </c>
    </row>
    <row r="2222" spans="1:46">
      <c r="A2222" s="1276">
        <v>8852</v>
      </c>
      <c r="B2222" s="2" t="s">
        <v>6239</v>
      </c>
      <c r="C2222" s="2" t="s">
        <v>476</v>
      </c>
      <c r="D2222" s="1276" t="s">
        <v>6863</v>
      </c>
      <c r="E2222" s="489" t="s">
        <v>1631</v>
      </c>
      <c r="AS2222" s="489" t="s">
        <v>3948</v>
      </c>
      <c r="AT2222" s="489">
        <v>5</v>
      </c>
    </row>
    <row r="2223" spans="1:46">
      <c r="A2223" s="1276">
        <v>8853</v>
      </c>
      <c r="B2223" s="2" t="s">
        <v>6755</v>
      </c>
      <c r="C2223" s="2" t="s">
        <v>6862</v>
      </c>
      <c r="D2223" s="1276" t="s">
        <v>6869</v>
      </c>
      <c r="E2223" s="489" t="s">
        <v>1688</v>
      </c>
      <c r="AS2223" s="489" t="s">
        <v>3949</v>
      </c>
      <c r="AT2223" s="489">
        <v>5</v>
      </c>
    </row>
    <row r="2224" spans="1:46">
      <c r="A2224" s="1276">
        <v>8854</v>
      </c>
      <c r="B2224" s="2" t="s">
        <v>352</v>
      </c>
      <c r="C2224" s="2" t="s">
        <v>6862</v>
      </c>
      <c r="D2224" s="1276" t="s">
        <v>6863</v>
      </c>
      <c r="E2224" s="489" t="s">
        <v>1631</v>
      </c>
      <c r="AS2224" s="489" t="s">
        <v>3950</v>
      </c>
      <c r="AT2224" s="489">
        <v>5</v>
      </c>
    </row>
    <row r="2225" spans="1:46">
      <c r="A2225" s="1276">
        <v>8855</v>
      </c>
      <c r="B2225" s="2" t="s">
        <v>7733</v>
      </c>
      <c r="C2225" s="2" t="s">
        <v>6862</v>
      </c>
      <c r="D2225" s="1276" t="s">
        <v>6863</v>
      </c>
      <c r="E2225" s="489" t="s">
        <v>1631</v>
      </c>
      <c r="AS2225" s="489" t="s">
        <v>4820</v>
      </c>
      <c r="AT2225" s="489">
        <v>5</v>
      </c>
    </row>
    <row r="2226" spans="1:46">
      <c r="A2226" s="1276">
        <v>8856</v>
      </c>
      <c r="B2226" s="2" t="s">
        <v>6240</v>
      </c>
      <c r="C2226" s="2" t="s">
        <v>6862</v>
      </c>
      <c r="D2226" s="1276" t="s">
        <v>6863</v>
      </c>
      <c r="E2226" s="489" t="s">
        <v>1631</v>
      </c>
      <c r="AS2226" s="489" t="s">
        <v>4821</v>
      </c>
      <c r="AT2226" s="489">
        <v>5</v>
      </c>
    </row>
    <row r="2227" spans="1:46">
      <c r="A2227" s="1276">
        <v>8857</v>
      </c>
      <c r="B2227" s="2" t="s">
        <v>7734</v>
      </c>
      <c r="C2227" s="2" t="s">
        <v>6862</v>
      </c>
      <c r="D2227" s="1276" t="s">
        <v>6863</v>
      </c>
      <c r="E2227" s="489" t="s">
        <v>1631</v>
      </c>
      <c r="AS2227" s="489" t="s">
        <v>4822</v>
      </c>
      <c r="AT2227" s="489">
        <v>5</v>
      </c>
    </row>
    <row r="2228" spans="1:46">
      <c r="A2228" s="1276">
        <v>8858</v>
      </c>
      <c r="B2228" s="2" t="s">
        <v>7735</v>
      </c>
      <c r="C2228" s="2" t="s">
        <v>477</v>
      </c>
      <c r="D2228" s="1276" t="s">
        <v>6863</v>
      </c>
      <c r="E2228" s="489" t="s">
        <v>1631</v>
      </c>
      <c r="AS2228" s="489" t="s">
        <v>3951</v>
      </c>
      <c r="AT2228" s="489">
        <v>5</v>
      </c>
    </row>
    <row r="2229" spans="1:46">
      <c r="A2229" s="1276">
        <v>8859</v>
      </c>
      <c r="B2229" s="2" t="s">
        <v>353</v>
      </c>
      <c r="C2229" s="2" t="s">
        <v>476</v>
      </c>
      <c r="D2229" s="1276" t="s">
        <v>6893</v>
      </c>
      <c r="E2229" s="489" t="s">
        <v>1690</v>
      </c>
      <c r="AS2229" s="489" t="s">
        <v>3952</v>
      </c>
      <c r="AT2229" s="489">
        <v>5</v>
      </c>
    </row>
    <row r="2230" spans="1:46">
      <c r="A2230" s="1276">
        <v>8860</v>
      </c>
      <c r="B2230" s="2" t="s">
        <v>354</v>
      </c>
      <c r="C2230" s="2" t="s">
        <v>476</v>
      </c>
      <c r="D2230" s="1276" t="s">
        <v>6869</v>
      </c>
      <c r="E2230" s="489" t="s">
        <v>1680</v>
      </c>
      <c r="AS2230" s="489" t="s">
        <v>3954</v>
      </c>
      <c r="AT2230" s="489">
        <v>5</v>
      </c>
    </row>
    <row r="2231" spans="1:46">
      <c r="A2231" s="1276">
        <v>8861</v>
      </c>
      <c r="B2231" s="2" t="s">
        <v>7736</v>
      </c>
      <c r="C2231" s="2" t="s">
        <v>6862</v>
      </c>
      <c r="D2231" s="1276" t="s">
        <v>6869</v>
      </c>
      <c r="E2231" s="489" t="s">
        <v>1681</v>
      </c>
      <c r="AS2231" s="489" t="s">
        <v>3955</v>
      </c>
      <c r="AT2231" s="489">
        <v>5</v>
      </c>
    </row>
    <row r="2232" spans="1:46">
      <c r="A2232" s="1276">
        <v>8862</v>
      </c>
      <c r="B2232" s="2" t="s">
        <v>355</v>
      </c>
      <c r="C2232" s="2" t="s">
        <v>476</v>
      </c>
      <c r="D2232" s="1276" t="s">
        <v>6863</v>
      </c>
      <c r="E2232" s="489" t="s">
        <v>1631</v>
      </c>
      <c r="AS2232" s="489" t="s">
        <v>4823</v>
      </c>
      <c r="AT2232" s="489">
        <v>5</v>
      </c>
    </row>
    <row r="2233" spans="1:46">
      <c r="A2233" s="1276">
        <v>8863</v>
      </c>
      <c r="B2233" s="2" t="s">
        <v>356</v>
      </c>
      <c r="C2233" s="2" t="s">
        <v>6862</v>
      </c>
      <c r="D2233" s="1276" t="s">
        <v>6869</v>
      </c>
      <c r="E2233" s="489" t="s">
        <v>1681</v>
      </c>
      <c r="AS2233" s="489" t="s">
        <v>3956</v>
      </c>
      <c r="AT2233" s="489">
        <v>5</v>
      </c>
    </row>
    <row r="2234" spans="1:46">
      <c r="A2234" s="1276">
        <v>8864</v>
      </c>
      <c r="B2234" s="2" t="s">
        <v>357</v>
      </c>
      <c r="C2234" s="2" t="s">
        <v>6862</v>
      </c>
      <c r="D2234" s="1276" t="s">
        <v>6863</v>
      </c>
      <c r="E2234" s="489" t="s">
        <v>1631</v>
      </c>
      <c r="AS2234" s="489" t="s">
        <v>3957</v>
      </c>
      <c r="AT2234" s="489">
        <v>5</v>
      </c>
    </row>
    <row r="2235" spans="1:46">
      <c r="A2235" s="1276">
        <v>8865</v>
      </c>
      <c r="B2235" s="2" t="s">
        <v>358</v>
      </c>
      <c r="C2235" s="2" t="s">
        <v>6862</v>
      </c>
      <c r="D2235" s="1276" t="s">
        <v>6863</v>
      </c>
      <c r="E2235" s="489" t="s">
        <v>1631</v>
      </c>
      <c r="AS2235" s="489" t="s">
        <v>3958</v>
      </c>
      <c r="AT2235" s="489">
        <v>5</v>
      </c>
    </row>
    <row r="2236" spans="1:46">
      <c r="A2236" s="1276">
        <v>8866</v>
      </c>
      <c r="B2236" s="2" t="s">
        <v>359</v>
      </c>
      <c r="C2236" s="2" t="s">
        <v>6862</v>
      </c>
      <c r="D2236" s="1276" t="s">
        <v>6863</v>
      </c>
      <c r="E2236" s="489" t="s">
        <v>1631</v>
      </c>
      <c r="AS2236" s="489" t="s">
        <v>3959</v>
      </c>
      <c r="AT2236" s="489">
        <v>5</v>
      </c>
    </row>
    <row r="2237" spans="1:46">
      <c r="A2237" s="1276">
        <v>8867</v>
      </c>
      <c r="B2237" s="2" t="s">
        <v>7737</v>
      </c>
      <c r="C2237" s="2" t="s">
        <v>6862</v>
      </c>
      <c r="D2237" s="1276" t="s">
        <v>6863</v>
      </c>
      <c r="E2237" s="489" t="s">
        <v>1631</v>
      </c>
      <c r="AS2237" s="489" t="s">
        <v>3960</v>
      </c>
      <c r="AT2237" s="489">
        <v>5</v>
      </c>
    </row>
    <row r="2238" spans="1:46">
      <c r="A2238" s="1276">
        <v>8868</v>
      </c>
      <c r="B2238" s="2" t="s">
        <v>7738</v>
      </c>
      <c r="C2238" s="2" t="s">
        <v>6862</v>
      </c>
      <c r="D2238" s="1276" t="s">
        <v>6863</v>
      </c>
      <c r="E2238" s="489" t="s">
        <v>1631</v>
      </c>
      <c r="AS2238" s="489" t="s">
        <v>3961</v>
      </c>
      <c r="AT2238" s="489">
        <v>5</v>
      </c>
    </row>
    <row r="2239" spans="1:46">
      <c r="A2239" s="1276">
        <v>8869</v>
      </c>
      <c r="B2239" s="2" t="s">
        <v>7739</v>
      </c>
      <c r="C2239" s="2" t="s">
        <v>6862</v>
      </c>
      <c r="D2239" s="1276" t="s">
        <v>6863</v>
      </c>
      <c r="E2239" s="489" t="s">
        <v>1631</v>
      </c>
      <c r="AS2239" s="489" t="s">
        <v>4824</v>
      </c>
      <c r="AT2239" s="489">
        <v>5</v>
      </c>
    </row>
    <row r="2240" spans="1:46">
      <c r="A2240" s="1276">
        <v>8870</v>
      </c>
      <c r="B2240" s="2" t="s">
        <v>360</v>
      </c>
      <c r="C2240" s="2" t="s">
        <v>6862</v>
      </c>
      <c r="D2240" s="1276" t="s">
        <v>6863</v>
      </c>
      <c r="E2240" s="489" t="s">
        <v>1631</v>
      </c>
      <c r="AS2240" s="489" t="s">
        <v>6109</v>
      </c>
      <c r="AT2240" s="489">
        <v>5</v>
      </c>
    </row>
    <row r="2241" spans="1:46">
      <c r="A2241" s="1276">
        <v>8871</v>
      </c>
      <c r="B2241" s="2" t="s">
        <v>361</v>
      </c>
      <c r="C2241" s="2" t="s">
        <v>6862</v>
      </c>
      <c r="D2241" s="1276" t="s">
        <v>6863</v>
      </c>
      <c r="E2241" s="489" t="s">
        <v>1631</v>
      </c>
      <c r="AS2241" s="489" t="s">
        <v>6110</v>
      </c>
      <c r="AT2241" s="489">
        <v>5</v>
      </c>
    </row>
    <row r="2242" spans="1:46">
      <c r="A2242" s="1276">
        <v>8872</v>
      </c>
      <c r="B2242" s="2" t="s">
        <v>362</v>
      </c>
      <c r="C2242" s="2" t="s">
        <v>477</v>
      </c>
      <c r="D2242" s="1276" t="s">
        <v>6863</v>
      </c>
      <c r="E2242" s="489" t="s">
        <v>1631</v>
      </c>
      <c r="AS2242" s="489" t="s">
        <v>3963</v>
      </c>
      <c r="AT2242" s="489">
        <v>5</v>
      </c>
    </row>
    <row r="2243" spans="1:46">
      <c r="A2243" s="1276">
        <v>8873</v>
      </c>
      <c r="B2243" s="2" t="s">
        <v>7740</v>
      </c>
      <c r="C2243" s="2" t="s">
        <v>477</v>
      </c>
      <c r="D2243" s="1276" t="s">
        <v>6893</v>
      </c>
      <c r="E2243" s="489" t="s">
        <v>1690</v>
      </c>
      <c r="AS2243" s="489" t="s">
        <v>4826</v>
      </c>
      <c r="AT2243" s="489">
        <v>5</v>
      </c>
    </row>
    <row r="2244" spans="1:46">
      <c r="A2244" s="1276">
        <v>8874</v>
      </c>
      <c r="B2244" s="2" t="s">
        <v>7741</v>
      </c>
      <c r="C2244" s="2" t="s">
        <v>477</v>
      </c>
      <c r="D2244" s="1276" t="s">
        <v>6893</v>
      </c>
      <c r="E2244" s="489" t="s">
        <v>1690</v>
      </c>
      <c r="AS2244" s="489" t="s">
        <v>3965</v>
      </c>
      <c r="AT2244" s="489">
        <v>5</v>
      </c>
    </row>
    <row r="2245" spans="1:46">
      <c r="A2245" s="1276">
        <v>8875</v>
      </c>
      <c r="B2245" s="2" t="s">
        <v>7742</v>
      </c>
      <c r="C2245" s="2" t="s">
        <v>6862</v>
      </c>
      <c r="D2245" s="1276" t="s">
        <v>6893</v>
      </c>
      <c r="E2245" s="489" t="s">
        <v>1690</v>
      </c>
      <c r="AS2245" s="489" t="s">
        <v>3966</v>
      </c>
      <c r="AT2245" s="489">
        <v>5</v>
      </c>
    </row>
    <row r="2246" spans="1:46">
      <c r="A2246" s="1276">
        <v>8876</v>
      </c>
      <c r="B2246" s="2" t="s">
        <v>7743</v>
      </c>
      <c r="C2246" s="2" t="s">
        <v>477</v>
      </c>
      <c r="D2246" s="1276" t="s">
        <v>6863</v>
      </c>
      <c r="E2246" s="489" t="s">
        <v>1631</v>
      </c>
      <c r="AS2246" s="489" t="s">
        <v>3967</v>
      </c>
      <c r="AT2246" s="489">
        <v>5</v>
      </c>
    </row>
    <row r="2247" spans="1:46">
      <c r="A2247" s="1276">
        <v>8877</v>
      </c>
      <c r="B2247" s="2" t="s">
        <v>7744</v>
      </c>
      <c r="C2247" s="2" t="s">
        <v>6862</v>
      </c>
      <c r="D2247" s="1276" t="s">
        <v>6893</v>
      </c>
      <c r="E2247" s="489" t="s">
        <v>1690</v>
      </c>
      <c r="AS2247" s="489" t="s">
        <v>6111</v>
      </c>
      <c r="AT2247" s="489">
        <v>5</v>
      </c>
    </row>
    <row r="2248" spans="1:46">
      <c r="A2248" s="1276">
        <v>8878</v>
      </c>
      <c r="B2248" s="2" t="s">
        <v>7738</v>
      </c>
      <c r="C2248" s="2" t="s">
        <v>6862</v>
      </c>
      <c r="D2248" s="1276" t="s">
        <v>6863</v>
      </c>
      <c r="E2248" s="489" t="s">
        <v>1631</v>
      </c>
      <c r="AS2248" s="489" t="s">
        <v>3971</v>
      </c>
      <c r="AT2248" s="489">
        <v>5</v>
      </c>
    </row>
    <row r="2249" spans="1:46">
      <c r="A2249" s="1276">
        <v>8879</v>
      </c>
      <c r="B2249" s="2" t="s">
        <v>7745</v>
      </c>
      <c r="C2249" s="2" t="s">
        <v>477</v>
      </c>
      <c r="D2249" s="1276" t="s">
        <v>6863</v>
      </c>
      <c r="E2249" s="489" t="s">
        <v>1631</v>
      </c>
      <c r="AS2249" s="489" t="s">
        <v>3972</v>
      </c>
      <c r="AT2249" s="489">
        <v>5</v>
      </c>
    </row>
    <row r="2250" spans="1:46">
      <c r="A2250" s="1276">
        <v>8880</v>
      </c>
      <c r="B2250" s="2" t="s">
        <v>7746</v>
      </c>
      <c r="C2250" s="2" t="s">
        <v>476</v>
      </c>
      <c r="D2250" s="1276" t="s">
        <v>6893</v>
      </c>
      <c r="E2250" s="489" t="s">
        <v>1690</v>
      </c>
      <c r="AS2250" s="489" t="s">
        <v>3973</v>
      </c>
      <c r="AT2250" s="489">
        <v>5</v>
      </c>
    </row>
    <row r="2251" spans="1:46">
      <c r="A2251" s="1276">
        <v>8881</v>
      </c>
      <c r="B2251" s="2" t="s">
        <v>7747</v>
      </c>
      <c r="C2251" s="2" t="s">
        <v>6862</v>
      </c>
      <c r="D2251" s="1276" t="s">
        <v>6869</v>
      </c>
      <c r="E2251" s="489" t="s">
        <v>1691</v>
      </c>
      <c r="AS2251" s="489" t="s">
        <v>3974</v>
      </c>
      <c r="AT2251" s="489">
        <v>5</v>
      </c>
    </row>
    <row r="2252" spans="1:46">
      <c r="A2252" s="1276">
        <v>8882</v>
      </c>
      <c r="B2252" s="2" t="s">
        <v>7748</v>
      </c>
      <c r="C2252" s="2" t="s">
        <v>476</v>
      </c>
      <c r="D2252" s="1276" t="s">
        <v>6863</v>
      </c>
      <c r="E2252" s="489" t="s">
        <v>1631</v>
      </c>
      <c r="AS2252" s="489" t="s">
        <v>3975</v>
      </c>
      <c r="AT2252" s="489">
        <v>5</v>
      </c>
    </row>
    <row r="2253" spans="1:46">
      <c r="A2253" s="1276">
        <v>8883</v>
      </c>
      <c r="B2253" s="2" t="s">
        <v>7749</v>
      </c>
      <c r="C2253" s="2" t="s">
        <v>476</v>
      </c>
      <c r="D2253" s="1276" t="s">
        <v>6869</v>
      </c>
      <c r="E2253" s="489" t="s">
        <v>1691</v>
      </c>
      <c r="AS2253" s="489" t="s">
        <v>4828</v>
      </c>
      <c r="AT2253" s="489">
        <v>5</v>
      </c>
    </row>
    <row r="2254" spans="1:46">
      <c r="A2254" s="1276">
        <v>8884</v>
      </c>
      <c r="B2254" s="2" t="s">
        <v>7750</v>
      </c>
      <c r="C2254" s="2" t="s">
        <v>476</v>
      </c>
      <c r="D2254" s="1276" t="s">
        <v>6869</v>
      </c>
      <c r="E2254" s="489" t="s">
        <v>1691</v>
      </c>
      <c r="AS2254" s="489" t="s">
        <v>3976</v>
      </c>
      <c r="AT2254" s="489">
        <v>5</v>
      </c>
    </row>
    <row r="2255" spans="1:46">
      <c r="A2255" s="1276">
        <v>8885</v>
      </c>
      <c r="B2255" s="2" t="s">
        <v>7751</v>
      </c>
      <c r="C2255" s="2" t="s">
        <v>476</v>
      </c>
      <c r="D2255" s="1276" t="s">
        <v>6869</v>
      </c>
      <c r="E2255" s="489" t="s">
        <v>1691</v>
      </c>
      <c r="AS2255" s="489" t="s">
        <v>3977</v>
      </c>
      <c r="AT2255" s="489">
        <v>5</v>
      </c>
    </row>
    <row r="2256" spans="1:46">
      <c r="A2256" s="1276">
        <v>8886</v>
      </c>
      <c r="B2256" s="2" t="s">
        <v>7752</v>
      </c>
      <c r="C2256" s="2" t="s">
        <v>476</v>
      </c>
      <c r="D2256" s="1276" t="s">
        <v>6869</v>
      </c>
      <c r="E2256" s="489" t="s">
        <v>1691</v>
      </c>
      <c r="AS2256" s="489" t="s">
        <v>6112</v>
      </c>
      <c r="AT2256" s="489">
        <v>5</v>
      </c>
    </row>
    <row r="2257" spans="1:46">
      <c r="A2257" s="1276">
        <v>8887</v>
      </c>
      <c r="B2257" s="2" t="s">
        <v>6647</v>
      </c>
      <c r="C2257" s="2" t="s">
        <v>5170</v>
      </c>
      <c r="D2257" s="1276" t="s">
        <v>6869</v>
      </c>
      <c r="E2257" s="489" t="s">
        <v>1691</v>
      </c>
      <c r="AS2257" s="489" t="s">
        <v>3978</v>
      </c>
      <c r="AT2257" s="489">
        <v>5</v>
      </c>
    </row>
    <row r="2258" spans="1:46">
      <c r="A2258" s="1276">
        <v>8888</v>
      </c>
      <c r="B2258" s="2" t="s">
        <v>363</v>
      </c>
      <c r="C2258" s="2" t="s">
        <v>6862</v>
      </c>
      <c r="D2258" s="1276" t="s">
        <v>6925</v>
      </c>
      <c r="E2258" s="489" t="s">
        <v>6926</v>
      </c>
      <c r="AS2258" s="489" t="s">
        <v>3981</v>
      </c>
      <c r="AT2258" s="489">
        <v>5</v>
      </c>
    </row>
    <row r="2259" spans="1:46">
      <c r="A2259" s="1276">
        <v>8889</v>
      </c>
      <c r="B2259" s="2" t="s">
        <v>364</v>
      </c>
      <c r="C2259" s="2" t="s">
        <v>6862</v>
      </c>
      <c r="D2259" s="1276" t="s">
        <v>6863</v>
      </c>
      <c r="E2259" s="489" t="s">
        <v>1631</v>
      </c>
      <c r="AS2259" s="489" t="s">
        <v>4252</v>
      </c>
      <c r="AT2259" s="489">
        <v>5</v>
      </c>
    </row>
    <row r="2260" spans="1:46">
      <c r="A2260" s="1276">
        <v>8890</v>
      </c>
      <c r="B2260" s="2" t="s">
        <v>7753</v>
      </c>
      <c r="C2260" s="2" t="s">
        <v>476</v>
      </c>
      <c r="D2260" s="1276" t="s">
        <v>6863</v>
      </c>
      <c r="E2260" s="489" t="s">
        <v>1631</v>
      </c>
      <c r="AS2260" s="489" t="s">
        <v>3983</v>
      </c>
      <c r="AT2260" s="489">
        <v>5</v>
      </c>
    </row>
    <row r="2261" spans="1:46">
      <c r="A2261" s="1276">
        <v>8891</v>
      </c>
      <c r="B2261" s="2" t="s">
        <v>7754</v>
      </c>
      <c r="C2261" s="2" t="s">
        <v>476</v>
      </c>
      <c r="D2261" s="1276" t="s">
        <v>6869</v>
      </c>
      <c r="E2261" s="489" t="s">
        <v>1691</v>
      </c>
      <c r="AS2261" s="489" t="s">
        <v>3984</v>
      </c>
      <c r="AT2261" s="489">
        <v>5</v>
      </c>
    </row>
    <row r="2262" spans="1:46">
      <c r="A2262" s="1276">
        <v>8892</v>
      </c>
      <c r="B2262" s="2" t="s">
        <v>7755</v>
      </c>
      <c r="C2262" s="2" t="s">
        <v>476</v>
      </c>
      <c r="D2262" s="1276" t="s">
        <v>6869</v>
      </c>
      <c r="E2262" s="489" t="s">
        <v>1691</v>
      </c>
      <c r="AS2262" s="489" t="s">
        <v>3985</v>
      </c>
      <c r="AT2262" s="489">
        <v>5</v>
      </c>
    </row>
    <row r="2263" spans="1:46">
      <c r="A2263" s="1276">
        <v>8900</v>
      </c>
      <c r="B2263" s="2" t="s">
        <v>7756</v>
      </c>
      <c r="C2263" s="2" t="s">
        <v>6862</v>
      </c>
      <c r="D2263" s="1276" t="s">
        <v>6869</v>
      </c>
      <c r="E2263" s="489" t="s">
        <v>1691</v>
      </c>
      <c r="AS2263" s="489" t="s">
        <v>3988</v>
      </c>
      <c r="AT2263" s="489">
        <v>5</v>
      </c>
    </row>
    <row r="2264" spans="1:46">
      <c r="A2264" s="1276">
        <v>8901</v>
      </c>
      <c r="B2264" s="2" t="s">
        <v>7757</v>
      </c>
      <c r="C2264" s="2" t="s">
        <v>6862</v>
      </c>
      <c r="D2264" s="1276" t="s">
        <v>6863</v>
      </c>
      <c r="E2264" s="489" t="s">
        <v>1631</v>
      </c>
      <c r="AS2264" s="489" t="s">
        <v>3989</v>
      </c>
      <c r="AT2264" s="489">
        <v>5</v>
      </c>
    </row>
    <row r="2265" spans="1:46">
      <c r="A2265" s="1276">
        <v>8902</v>
      </c>
      <c r="B2265" s="2" t="s">
        <v>6241</v>
      </c>
      <c r="C2265" s="2" t="s">
        <v>6862</v>
      </c>
      <c r="D2265" s="1276" t="s">
        <v>6863</v>
      </c>
      <c r="E2265" s="489" t="s">
        <v>1631</v>
      </c>
      <c r="AS2265" s="489" t="s">
        <v>3990</v>
      </c>
      <c r="AT2265" s="489">
        <v>5</v>
      </c>
    </row>
    <row r="2266" spans="1:46">
      <c r="A2266" s="1276">
        <v>8903</v>
      </c>
      <c r="B2266" s="2" t="s">
        <v>7758</v>
      </c>
      <c r="C2266" s="2" t="s">
        <v>6862</v>
      </c>
      <c r="D2266" s="1276" t="s">
        <v>6863</v>
      </c>
      <c r="E2266" s="489" t="s">
        <v>1631</v>
      </c>
      <c r="AS2266" s="489" t="s">
        <v>4253</v>
      </c>
      <c r="AT2266" s="489">
        <v>5</v>
      </c>
    </row>
    <row r="2267" spans="1:46">
      <c r="A2267" s="1276">
        <v>8904</v>
      </c>
      <c r="B2267" s="2" t="s">
        <v>365</v>
      </c>
      <c r="C2267" s="2" t="s">
        <v>6862</v>
      </c>
      <c r="D2267" s="1276" t="s">
        <v>6863</v>
      </c>
      <c r="E2267" s="489" t="s">
        <v>1631</v>
      </c>
      <c r="AS2267" s="489" t="s">
        <v>3991</v>
      </c>
      <c r="AT2267" s="489">
        <v>5</v>
      </c>
    </row>
    <row r="2268" spans="1:46">
      <c r="A2268" s="1276">
        <v>8905</v>
      </c>
      <c r="B2268" s="2" t="s">
        <v>6242</v>
      </c>
      <c r="C2268" s="2" t="s">
        <v>6862</v>
      </c>
      <c r="D2268" s="1276" t="s">
        <v>6863</v>
      </c>
      <c r="E2268" s="489" t="s">
        <v>1631</v>
      </c>
      <c r="AS2268" s="489" t="s">
        <v>3992</v>
      </c>
      <c r="AT2268" s="489">
        <v>5</v>
      </c>
    </row>
    <row r="2269" spans="1:46">
      <c r="A2269" s="1276">
        <v>8906</v>
      </c>
      <c r="B2269" s="2" t="s">
        <v>7759</v>
      </c>
      <c r="C2269" s="2" t="s">
        <v>6862</v>
      </c>
      <c r="D2269" s="1276" t="s">
        <v>6863</v>
      </c>
      <c r="E2269" s="489" t="s">
        <v>1631</v>
      </c>
      <c r="AS2269" s="489" t="s">
        <v>4830</v>
      </c>
      <c r="AT2269" s="489">
        <v>5</v>
      </c>
    </row>
    <row r="2270" spans="1:46">
      <c r="A2270" s="1276">
        <v>8907</v>
      </c>
      <c r="B2270" s="2" t="s">
        <v>366</v>
      </c>
      <c r="C2270" s="2" t="s">
        <v>6862</v>
      </c>
      <c r="D2270" s="1276" t="s">
        <v>6863</v>
      </c>
      <c r="E2270" s="489" t="s">
        <v>1631</v>
      </c>
      <c r="AS2270" s="489" t="s">
        <v>6113</v>
      </c>
      <c r="AT2270" s="489">
        <v>5</v>
      </c>
    </row>
    <row r="2271" spans="1:46">
      <c r="A2271" s="1276">
        <v>8908</v>
      </c>
      <c r="B2271" s="2" t="s">
        <v>7760</v>
      </c>
      <c r="C2271" s="2" t="s">
        <v>6862</v>
      </c>
      <c r="D2271" s="1276" t="s">
        <v>6863</v>
      </c>
      <c r="E2271" s="489" t="s">
        <v>1631</v>
      </c>
      <c r="AS2271" s="489" t="s">
        <v>3994</v>
      </c>
      <c r="AT2271" s="489">
        <v>5</v>
      </c>
    </row>
    <row r="2272" spans="1:46">
      <c r="A2272" s="1276">
        <v>8909</v>
      </c>
      <c r="B2272" s="2" t="s">
        <v>367</v>
      </c>
      <c r="C2272" s="2" t="s">
        <v>6862</v>
      </c>
      <c r="D2272" s="1276" t="s">
        <v>6863</v>
      </c>
      <c r="E2272" s="489" t="s">
        <v>1631</v>
      </c>
      <c r="AS2272" s="489" t="s">
        <v>3995</v>
      </c>
      <c r="AT2272" s="489">
        <v>5</v>
      </c>
    </row>
    <row r="2273" spans="1:46">
      <c r="A2273" s="1276">
        <v>8910</v>
      </c>
      <c r="B2273" s="2" t="s">
        <v>7364</v>
      </c>
      <c r="C2273" s="2" t="s">
        <v>6862</v>
      </c>
      <c r="D2273" s="1276" t="s">
        <v>6863</v>
      </c>
      <c r="E2273" s="489" t="s">
        <v>1631</v>
      </c>
      <c r="AS2273" s="489" t="s">
        <v>3999</v>
      </c>
      <c r="AT2273" s="489">
        <v>5</v>
      </c>
    </row>
    <row r="2274" spans="1:46">
      <c r="A2274" s="1276">
        <v>8911</v>
      </c>
      <c r="B2274" s="2" t="s">
        <v>7761</v>
      </c>
      <c r="C2274" s="2" t="s">
        <v>6862</v>
      </c>
      <c r="D2274" s="1276" t="s">
        <v>6863</v>
      </c>
      <c r="E2274" s="489" t="s">
        <v>1631</v>
      </c>
      <c r="AS2274" s="489" t="s">
        <v>4000</v>
      </c>
      <c r="AT2274" s="489">
        <v>5</v>
      </c>
    </row>
    <row r="2275" spans="1:46">
      <c r="A2275" s="1276">
        <v>8912</v>
      </c>
      <c r="B2275" s="2" t="s">
        <v>368</v>
      </c>
      <c r="C2275" s="2" t="s">
        <v>6862</v>
      </c>
      <c r="D2275" s="1276" t="s">
        <v>6863</v>
      </c>
      <c r="E2275" s="489" t="s">
        <v>1631</v>
      </c>
      <c r="AS2275" s="489" t="s">
        <v>4001</v>
      </c>
      <c r="AT2275" s="489">
        <v>5</v>
      </c>
    </row>
    <row r="2276" spans="1:46">
      <c r="A2276" s="1276">
        <v>8913</v>
      </c>
      <c r="B2276" s="2" t="s">
        <v>369</v>
      </c>
      <c r="C2276" s="2" t="s">
        <v>6862</v>
      </c>
      <c r="D2276" s="1276" t="s">
        <v>6863</v>
      </c>
      <c r="E2276" s="489" t="s">
        <v>1631</v>
      </c>
      <c r="AS2276" s="489" t="s">
        <v>4002</v>
      </c>
      <c r="AT2276" s="489">
        <v>5</v>
      </c>
    </row>
    <row r="2277" spans="1:46">
      <c r="A2277" s="1276">
        <v>8914</v>
      </c>
      <c r="B2277" s="2" t="s">
        <v>370</v>
      </c>
      <c r="C2277" s="2" t="s">
        <v>476</v>
      </c>
      <c r="D2277" s="1276" t="s">
        <v>6863</v>
      </c>
      <c r="E2277" s="489" t="s">
        <v>1631</v>
      </c>
      <c r="AS2277" s="489" t="s">
        <v>4831</v>
      </c>
      <c r="AT2277" s="489">
        <v>5</v>
      </c>
    </row>
    <row r="2278" spans="1:46">
      <c r="A2278" s="1276">
        <v>8915</v>
      </c>
      <c r="B2278" s="2" t="s">
        <v>6243</v>
      </c>
      <c r="C2278" s="2" t="s">
        <v>476</v>
      </c>
      <c r="D2278" s="1276" t="s">
        <v>6869</v>
      </c>
      <c r="E2278" s="489" t="s">
        <v>1691</v>
      </c>
      <c r="AS2278" s="489" t="s">
        <v>4003</v>
      </c>
      <c r="AT2278" s="489">
        <v>5</v>
      </c>
    </row>
    <row r="2279" spans="1:46">
      <c r="A2279" s="1276">
        <v>8919</v>
      </c>
      <c r="B2279" s="2" t="s">
        <v>5377</v>
      </c>
      <c r="C2279" s="2" t="s">
        <v>476</v>
      </c>
      <c r="D2279" s="1276" t="s">
        <v>6869</v>
      </c>
      <c r="E2279" s="489" t="s">
        <v>1691</v>
      </c>
      <c r="AS2279" s="489" t="s">
        <v>6114</v>
      </c>
      <c r="AT2279" s="489">
        <v>5</v>
      </c>
    </row>
    <row r="2280" spans="1:46">
      <c r="A2280" s="1276">
        <v>8920</v>
      </c>
      <c r="B2280" s="2" t="s">
        <v>7762</v>
      </c>
      <c r="C2280" s="2" t="s">
        <v>6862</v>
      </c>
      <c r="D2280" s="1276" t="s">
        <v>6869</v>
      </c>
      <c r="E2280" s="489" t="s">
        <v>1691</v>
      </c>
      <c r="AS2280" s="489" t="s">
        <v>4256</v>
      </c>
      <c r="AT2280" s="489">
        <v>5</v>
      </c>
    </row>
    <row r="2281" spans="1:46">
      <c r="A2281" s="1276">
        <v>8949</v>
      </c>
      <c r="B2281" s="2" t="s">
        <v>6244</v>
      </c>
      <c r="C2281" s="2" t="s">
        <v>6862</v>
      </c>
      <c r="D2281" s="1276" t="s">
        <v>6863</v>
      </c>
      <c r="E2281" s="489" t="s">
        <v>1631</v>
      </c>
      <c r="AS2281" s="489" t="s">
        <v>4257</v>
      </c>
      <c r="AT2281" s="489">
        <v>5</v>
      </c>
    </row>
    <row r="2282" spans="1:46">
      <c r="A2282" s="1276">
        <v>8950</v>
      </c>
      <c r="B2282" s="2" t="s">
        <v>371</v>
      </c>
      <c r="C2282" s="2" t="s">
        <v>6862</v>
      </c>
      <c r="D2282" s="1276" t="s">
        <v>6863</v>
      </c>
      <c r="E2282" s="489" t="s">
        <v>1631</v>
      </c>
      <c r="AS2282" s="489" t="s">
        <v>4832</v>
      </c>
      <c r="AT2282" s="489">
        <v>5</v>
      </c>
    </row>
    <row r="2283" spans="1:46">
      <c r="A2283" s="1276">
        <v>8951</v>
      </c>
      <c r="B2283" s="2" t="s">
        <v>6652</v>
      </c>
      <c r="C2283" s="2" t="s">
        <v>6862</v>
      </c>
      <c r="D2283" s="1276" t="s">
        <v>6863</v>
      </c>
      <c r="E2283" s="489" t="s">
        <v>1631</v>
      </c>
      <c r="AS2283" s="489" t="s">
        <v>6115</v>
      </c>
      <c r="AT2283" s="489">
        <v>5</v>
      </c>
    </row>
    <row r="2284" spans="1:46">
      <c r="A2284" s="1276">
        <v>8952</v>
      </c>
      <c r="B2284" s="2" t="s">
        <v>373</v>
      </c>
      <c r="C2284" s="2" t="s">
        <v>6862</v>
      </c>
      <c r="D2284" s="1276" t="s">
        <v>6863</v>
      </c>
      <c r="E2284" s="489" t="s">
        <v>1631</v>
      </c>
      <c r="AS2284" s="489" t="s">
        <v>6116</v>
      </c>
      <c r="AT2284" s="489">
        <v>5</v>
      </c>
    </row>
    <row r="2285" spans="1:46">
      <c r="A2285" s="1276">
        <v>8953</v>
      </c>
      <c r="B2285" s="2" t="s">
        <v>7763</v>
      </c>
      <c r="C2285" s="2" t="s">
        <v>476</v>
      </c>
      <c r="D2285" s="1276" t="s">
        <v>6863</v>
      </c>
      <c r="E2285" s="489" t="s">
        <v>1631</v>
      </c>
      <c r="AS2285" s="489" t="s">
        <v>6117</v>
      </c>
      <c r="AT2285" s="489">
        <v>5</v>
      </c>
    </row>
    <row r="2286" spans="1:46">
      <c r="A2286" s="1276">
        <v>8954</v>
      </c>
      <c r="B2286" s="2" t="s">
        <v>7764</v>
      </c>
      <c r="C2286" s="2" t="s">
        <v>6862</v>
      </c>
      <c r="D2286" s="1276" t="s">
        <v>6869</v>
      </c>
      <c r="E2286" s="489" t="s">
        <v>1692</v>
      </c>
      <c r="AS2286" s="489" t="s">
        <v>6118</v>
      </c>
      <c r="AT2286" s="489">
        <v>5</v>
      </c>
    </row>
    <row r="2287" spans="1:46">
      <c r="A2287" s="1276">
        <v>8955</v>
      </c>
      <c r="B2287" s="2" t="s">
        <v>7765</v>
      </c>
      <c r="C2287" s="2" t="s">
        <v>476</v>
      </c>
      <c r="D2287" s="1276" t="s">
        <v>6863</v>
      </c>
      <c r="E2287" s="489" t="s">
        <v>1631</v>
      </c>
      <c r="AS2287" s="489" t="s">
        <v>4833</v>
      </c>
      <c r="AT2287" s="489">
        <v>5</v>
      </c>
    </row>
    <row r="2288" spans="1:46">
      <c r="A2288" s="1276">
        <v>8956</v>
      </c>
      <c r="B2288" s="2" t="s">
        <v>7766</v>
      </c>
      <c r="C2288" s="2" t="s">
        <v>66</v>
      </c>
      <c r="D2288" s="1276" t="s">
        <v>6869</v>
      </c>
      <c r="E2288" s="489" t="s">
        <v>1692</v>
      </c>
      <c r="AS2288" s="489" t="s">
        <v>4834</v>
      </c>
      <c r="AT2288" s="489">
        <v>5</v>
      </c>
    </row>
    <row r="2289" spans="1:46">
      <c r="A2289" s="1276">
        <v>8957</v>
      </c>
      <c r="B2289" s="2" t="s">
        <v>374</v>
      </c>
      <c r="C2289" s="2" t="s">
        <v>6862</v>
      </c>
      <c r="D2289" s="1276" t="s">
        <v>6879</v>
      </c>
      <c r="E2289" s="489" t="s">
        <v>1635</v>
      </c>
      <c r="AS2289" s="489" t="s">
        <v>4258</v>
      </c>
      <c r="AT2289" s="489">
        <v>5</v>
      </c>
    </row>
    <row r="2290" spans="1:46">
      <c r="A2290" s="1276">
        <v>8958</v>
      </c>
      <c r="B2290" s="2" t="s">
        <v>7767</v>
      </c>
      <c r="C2290" s="2" t="s">
        <v>66</v>
      </c>
      <c r="D2290" s="1276" t="s">
        <v>6863</v>
      </c>
      <c r="E2290" s="489" t="s">
        <v>1631</v>
      </c>
      <c r="AS2290" s="489" t="s">
        <v>4006</v>
      </c>
      <c r="AT2290" s="489">
        <v>5</v>
      </c>
    </row>
    <row r="2291" spans="1:46">
      <c r="A2291" s="1276">
        <v>8959</v>
      </c>
      <c r="B2291" s="2" t="s">
        <v>375</v>
      </c>
      <c r="C2291" s="2" t="s">
        <v>6862</v>
      </c>
      <c r="D2291" s="1276" t="s">
        <v>6879</v>
      </c>
      <c r="E2291" s="489" t="s">
        <v>1649</v>
      </c>
      <c r="AS2291" s="489" t="s">
        <v>4835</v>
      </c>
      <c r="AT2291" s="489">
        <v>5</v>
      </c>
    </row>
    <row r="2292" spans="1:46">
      <c r="A2292" s="1276">
        <v>8960</v>
      </c>
      <c r="B2292" s="2" t="s">
        <v>7768</v>
      </c>
      <c r="C2292" s="2" t="s">
        <v>476</v>
      </c>
      <c r="D2292" s="1276" t="s">
        <v>6863</v>
      </c>
      <c r="E2292" s="489" t="s">
        <v>1631</v>
      </c>
      <c r="AS2292" s="489" t="s">
        <v>4007</v>
      </c>
      <c r="AT2292" s="489">
        <v>5</v>
      </c>
    </row>
    <row r="2293" spans="1:46">
      <c r="A2293" s="1276">
        <v>8961</v>
      </c>
      <c r="B2293" s="2" t="s">
        <v>7769</v>
      </c>
      <c r="C2293" s="2" t="s">
        <v>6862</v>
      </c>
      <c r="D2293" s="1276" t="s">
        <v>6869</v>
      </c>
      <c r="E2293" s="489" t="s">
        <v>1688</v>
      </c>
      <c r="AS2293" s="489" t="s">
        <v>4008</v>
      </c>
      <c r="AT2293" s="489">
        <v>5</v>
      </c>
    </row>
    <row r="2294" spans="1:46">
      <c r="A2294" s="1276">
        <v>8962</v>
      </c>
      <c r="B2294" s="2" t="s">
        <v>7770</v>
      </c>
      <c r="C2294" s="2" t="s">
        <v>6862</v>
      </c>
      <c r="D2294" s="1276" t="s">
        <v>6863</v>
      </c>
      <c r="E2294" s="489" t="s">
        <v>1631</v>
      </c>
      <c r="AS2294" s="489" t="s">
        <v>6119</v>
      </c>
      <c r="AT2294" s="489">
        <v>5</v>
      </c>
    </row>
    <row r="2295" spans="1:46">
      <c r="A2295" s="1276">
        <v>8963</v>
      </c>
      <c r="B2295" s="2" t="s">
        <v>7771</v>
      </c>
      <c r="C2295" s="2" t="s">
        <v>476</v>
      </c>
      <c r="D2295" s="1276" t="s">
        <v>6863</v>
      </c>
      <c r="E2295" s="489" t="s">
        <v>1631</v>
      </c>
      <c r="AS2295" s="489" t="s">
        <v>4259</v>
      </c>
      <c r="AT2295" s="489">
        <v>5</v>
      </c>
    </row>
    <row r="2296" spans="1:46">
      <c r="A2296" s="1276">
        <v>8964</v>
      </c>
      <c r="B2296" s="2" t="s">
        <v>376</v>
      </c>
      <c r="C2296" s="2" t="s">
        <v>476</v>
      </c>
      <c r="D2296" s="1276" t="s">
        <v>6869</v>
      </c>
      <c r="E2296" s="489" t="s">
        <v>1692</v>
      </c>
      <c r="AS2296" s="489" t="s">
        <v>4009</v>
      </c>
      <c r="AT2296" s="489">
        <v>5</v>
      </c>
    </row>
    <row r="2297" spans="1:46">
      <c r="A2297" s="1276">
        <v>8965</v>
      </c>
      <c r="B2297" s="2" t="s">
        <v>7772</v>
      </c>
      <c r="C2297" s="2" t="s">
        <v>476</v>
      </c>
      <c r="D2297" s="1276" t="s">
        <v>6869</v>
      </c>
      <c r="E2297" s="489" t="s">
        <v>1692</v>
      </c>
      <c r="AS2297" s="489" t="s">
        <v>4010</v>
      </c>
      <c r="AT2297" s="489">
        <v>5</v>
      </c>
    </row>
    <row r="2298" spans="1:46">
      <c r="A2298" s="1276">
        <v>8966</v>
      </c>
      <c r="B2298" s="2" t="s">
        <v>7773</v>
      </c>
      <c r="C2298" s="2" t="s">
        <v>476</v>
      </c>
      <c r="D2298" s="1276" t="s">
        <v>6869</v>
      </c>
      <c r="E2298" s="489" t="s">
        <v>1692</v>
      </c>
      <c r="AS2298" s="489" t="s">
        <v>4012</v>
      </c>
      <c r="AT2298" s="489">
        <v>5</v>
      </c>
    </row>
    <row r="2299" spans="1:46">
      <c r="A2299" s="1276">
        <v>8969</v>
      </c>
      <c r="B2299" s="2" t="s">
        <v>6704</v>
      </c>
      <c r="C2299" s="2" t="s">
        <v>6862</v>
      </c>
      <c r="D2299" s="1276" t="s">
        <v>6869</v>
      </c>
      <c r="E2299" s="489" t="s">
        <v>1692</v>
      </c>
      <c r="AS2299" s="489" t="s">
        <v>4260</v>
      </c>
      <c r="AT2299" s="489">
        <v>5</v>
      </c>
    </row>
    <row r="2300" spans="1:46">
      <c r="A2300" s="1276">
        <v>8970</v>
      </c>
      <c r="B2300" s="2" t="s">
        <v>7774</v>
      </c>
      <c r="C2300" s="2" t="s">
        <v>6862</v>
      </c>
      <c r="D2300" s="1276" t="s">
        <v>6863</v>
      </c>
      <c r="E2300" s="489" t="s">
        <v>1631</v>
      </c>
      <c r="AS2300" s="489" t="s">
        <v>4836</v>
      </c>
      <c r="AT2300" s="489">
        <v>5</v>
      </c>
    </row>
    <row r="2301" spans="1:46">
      <c r="A2301" s="1276">
        <v>8980</v>
      </c>
      <c r="B2301" s="2" t="s">
        <v>6987</v>
      </c>
      <c r="C2301" s="2" t="s">
        <v>476</v>
      </c>
      <c r="D2301" s="1276" t="s">
        <v>6863</v>
      </c>
      <c r="E2301" s="489" t="s">
        <v>1631</v>
      </c>
      <c r="AS2301" s="489" t="s">
        <v>4838</v>
      </c>
      <c r="AT2301" s="489">
        <v>5</v>
      </c>
    </row>
    <row r="2302" spans="1:46">
      <c r="A2302" s="1276">
        <v>8981</v>
      </c>
      <c r="B2302" s="2" t="s">
        <v>7775</v>
      </c>
      <c r="C2302" s="2" t="s">
        <v>476</v>
      </c>
      <c r="D2302" s="1276" t="s">
        <v>6869</v>
      </c>
      <c r="E2302" s="489" t="s">
        <v>1693</v>
      </c>
      <c r="AS2302" s="489" t="s">
        <v>4840</v>
      </c>
      <c r="AT2302" s="489">
        <v>5</v>
      </c>
    </row>
    <row r="2303" spans="1:46">
      <c r="A2303" s="1276">
        <v>8982</v>
      </c>
      <c r="B2303" s="2" t="s">
        <v>7776</v>
      </c>
      <c r="C2303" s="2" t="s">
        <v>476</v>
      </c>
      <c r="D2303" s="1276" t="s">
        <v>6869</v>
      </c>
      <c r="E2303" s="489" t="s">
        <v>1693</v>
      </c>
      <c r="AS2303" s="489" t="s">
        <v>4013</v>
      </c>
      <c r="AT2303" s="489">
        <v>5</v>
      </c>
    </row>
    <row r="2304" spans="1:46">
      <c r="A2304" s="1276">
        <v>8983</v>
      </c>
      <c r="B2304" s="2" t="s">
        <v>7777</v>
      </c>
      <c r="C2304" s="2" t="s">
        <v>476</v>
      </c>
      <c r="D2304" s="1276" t="s">
        <v>6869</v>
      </c>
      <c r="E2304" s="489" t="s">
        <v>1689</v>
      </c>
      <c r="AS2304" s="489" t="s">
        <v>6120</v>
      </c>
      <c r="AT2304" s="489">
        <v>5</v>
      </c>
    </row>
    <row r="2305" spans="1:46">
      <c r="A2305" s="1276">
        <v>8984</v>
      </c>
      <c r="B2305" s="2" t="s">
        <v>7778</v>
      </c>
      <c r="C2305" s="2" t="s">
        <v>6862</v>
      </c>
      <c r="D2305" s="1276" t="s">
        <v>6869</v>
      </c>
      <c r="E2305" s="489" t="s">
        <v>1693</v>
      </c>
      <c r="AS2305" s="489" t="s">
        <v>4014</v>
      </c>
      <c r="AT2305" s="489">
        <v>5</v>
      </c>
    </row>
    <row r="2306" spans="1:46">
      <c r="A2306" s="1276">
        <v>8985</v>
      </c>
      <c r="B2306" s="2" t="s">
        <v>204</v>
      </c>
      <c r="C2306" s="2" t="s">
        <v>6862</v>
      </c>
      <c r="D2306" s="1276" t="s">
        <v>6863</v>
      </c>
      <c r="E2306" s="489" t="s">
        <v>1631</v>
      </c>
      <c r="AS2306" s="489" t="s">
        <v>4841</v>
      </c>
      <c r="AT2306" s="489">
        <v>5</v>
      </c>
    </row>
    <row r="2307" spans="1:46">
      <c r="A2307" s="1276">
        <v>8986</v>
      </c>
      <c r="B2307" s="2" t="s">
        <v>7779</v>
      </c>
      <c r="C2307" s="2" t="s">
        <v>6862</v>
      </c>
      <c r="D2307" s="1276" t="s">
        <v>6863</v>
      </c>
      <c r="E2307" s="489" t="s">
        <v>1631</v>
      </c>
      <c r="AS2307" s="489" t="s">
        <v>4842</v>
      </c>
      <c r="AT2307" s="489">
        <v>5</v>
      </c>
    </row>
    <row r="2308" spans="1:46">
      <c r="A2308" s="1276">
        <v>8987</v>
      </c>
      <c r="B2308" s="2" t="s">
        <v>6916</v>
      </c>
      <c r="C2308" s="2" t="s">
        <v>6862</v>
      </c>
      <c r="D2308" s="1276" t="s">
        <v>6863</v>
      </c>
      <c r="E2308" s="489" t="s">
        <v>1631</v>
      </c>
      <c r="AS2308" s="489" t="s">
        <v>4843</v>
      </c>
      <c r="AT2308" s="489">
        <v>5</v>
      </c>
    </row>
    <row r="2309" spans="1:46">
      <c r="A2309" s="1276">
        <v>8988</v>
      </c>
      <c r="B2309" s="2" t="s">
        <v>7780</v>
      </c>
      <c r="C2309" s="2" t="s">
        <v>476</v>
      </c>
      <c r="D2309" s="1276" t="s">
        <v>6863</v>
      </c>
      <c r="E2309" s="489" t="s">
        <v>1631</v>
      </c>
      <c r="AS2309" s="489" t="s">
        <v>6121</v>
      </c>
      <c r="AT2309" s="489">
        <v>5</v>
      </c>
    </row>
    <row r="2310" spans="1:46">
      <c r="A2310" s="1276">
        <v>8989</v>
      </c>
      <c r="B2310" s="2" t="s">
        <v>377</v>
      </c>
      <c r="C2310" s="2" t="s">
        <v>6862</v>
      </c>
      <c r="D2310" s="1276" t="s">
        <v>6869</v>
      </c>
      <c r="E2310" s="489" t="s">
        <v>1693</v>
      </c>
      <c r="AS2310" s="489"/>
      <c r="AT2310" s="489"/>
    </row>
    <row r="2311" spans="1:46">
      <c r="A2311" s="1276">
        <v>8990</v>
      </c>
      <c r="B2311" s="2" t="s">
        <v>7781</v>
      </c>
      <c r="C2311" s="2" t="s">
        <v>476</v>
      </c>
      <c r="D2311" s="1276" t="s">
        <v>6863</v>
      </c>
      <c r="E2311" s="489" t="s">
        <v>1631</v>
      </c>
      <c r="AS2311" s="489"/>
      <c r="AT2311" s="489"/>
    </row>
    <row r="2312" spans="1:46">
      <c r="A2312" s="1276">
        <v>8999</v>
      </c>
      <c r="B2312" s="2" t="s">
        <v>7782</v>
      </c>
      <c r="C2312" s="2" t="s">
        <v>6862</v>
      </c>
      <c r="D2312" s="1276" t="s">
        <v>6869</v>
      </c>
      <c r="E2312" s="489" t="s">
        <v>1693</v>
      </c>
      <c r="AS2312" s="489"/>
      <c r="AT2312" s="489"/>
    </row>
    <row r="2313" spans="1:46">
      <c r="A2313" s="1276">
        <v>9000</v>
      </c>
      <c r="B2313" s="2" t="s">
        <v>7783</v>
      </c>
      <c r="C2313" s="2" t="s">
        <v>6862</v>
      </c>
      <c r="D2313" s="1276" t="s">
        <v>6863</v>
      </c>
      <c r="E2313" s="489" t="s">
        <v>1631</v>
      </c>
      <c r="AS2313" s="489"/>
      <c r="AT2313" s="489"/>
    </row>
    <row r="2314" spans="1:46">
      <c r="A2314" s="1276">
        <v>9001</v>
      </c>
      <c r="B2314" s="2" t="s">
        <v>7784</v>
      </c>
      <c r="C2314" s="2" t="s">
        <v>6862</v>
      </c>
      <c r="D2314" s="1276" t="s">
        <v>6863</v>
      </c>
      <c r="E2314" s="489" t="s">
        <v>1631</v>
      </c>
      <c r="AS2314" s="489"/>
      <c r="AT2314" s="489"/>
    </row>
    <row r="2315" spans="1:46">
      <c r="A2315" s="1276">
        <v>9002</v>
      </c>
      <c r="B2315" s="2" t="s">
        <v>7784</v>
      </c>
      <c r="C2315" s="2" t="s">
        <v>6862</v>
      </c>
      <c r="D2315" s="1276" t="s">
        <v>6863</v>
      </c>
      <c r="E2315" s="489" t="s">
        <v>1631</v>
      </c>
      <c r="AS2315" s="489"/>
      <c r="AT2315" s="489"/>
    </row>
    <row r="2316" spans="1:46">
      <c r="A2316" s="1276">
        <v>9004</v>
      </c>
      <c r="B2316" s="2" t="s">
        <v>7786</v>
      </c>
      <c r="C2316" s="2" t="s">
        <v>476</v>
      </c>
      <c r="D2316" s="1276" t="s">
        <v>6863</v>
      </c>
      <c r="E2316" s="489" t="s">
        <v>1631</v>
      </c>
      <c r="AS2316" s="489"/>
      <c r="AT2316" s="489"/>
    </row>
    <row r="2317" spans="1:46">
      <c r="A2317" s="1276">
        <v>9005</v>
      </c>
      <c r="B2317" s="2" t="s">
        <v>7787</v>
      </c>
      <c r="C2317" s="2" t="s">
        <v>6862</v>
      </c>
      <c r="D2317" s="1276" t="s">
        <v>6869</v>
      </c>
      <c r="E2317" s="489" t="s">
        <v>1693</v>
      </c>
      <c r="AS2317" s="489"/>
      <c r="AT2317" s="489"/>
    </row>
    <row r="2318" spans="1:46">
      <c r="A2318" s="1276">
        <v>9007</v>
      </c>
      <c r="B2318" s="2" t="s">
        <v>7788</v>
      </c>
      <c r="C2318" s="2" t="s">
        <v>6862</v>
      </c>
      <c r="D2318" s="1276" t="s">
        <v>6863</v>
      </c>
      <c r="E2318" s="489" t="s">
        <v>1631</v>
      </c>
      <c r="AS2318" s="489"/>
      <c r="AT2318" s="489"/>
    </row>
    <row r="2319" spans="1:46">
      <c r="A2319" s="1276">
        <v>9008</v>
      </c>
      <c r="B2319" s="2" t="s">
        <v>7789</v>
      </c>
      <c r="C2319" s="2" t="s">
        <v>476</v>
      </c>
      <c r="D2319" s="1276" t="s">
        <v>6863</v>
      </c>
      <c r="E2319" s="489" t="s">
        <v>1631</v>
      </c>
      <c r="AS2319" s="489"/>
      <c r="AT2319" s="489"/>
    </row>
    <row r="2320" spans="1:46">
      <c r="A2320" s="1276">
        <v>9009</v>
      </c>
      <c r="B2320" s="2" t="s">
        <v>7790</v>
      </c>
      <c r="C2320" s="2" t="s">
        <v>6862</v>
      </c>
      <c r="D2320" s="1276" t="s">
        <v>6869</v>
      </c>
      <c r="E2320" s="489" t="s">
        <v>1693</v>
      </c>
      <c r="AS2320" s="489"/>
      <c r="AT2320" s="489"/>
    </row>
    <row r="2321" spans="1:46">
      <c r="A2321" s="1276">
        <v>9011</v>
      </c>
      <c r="B2321" s="2" t="s">
        <v>7791</v>
      </c>
      <c r="C2321" s="2" t="s">
        <v>6862</v>
      </c>
      <c r="D2321" s="1276" t="s">
        <v>6863</v>
      </c>
      <c r="E2321" s="489" t="s">
        <v>1631</v>
      </c>
      <c r="AS2321" s="489"/>
      <c r="AT2321" s="489"/>
    </row>
    <row r="2322" spans="1:46">
      <c r="A2322" s="1276">
        <v>9012</v>
      </c>
      <c r="B2322" s="2" t="s">
        <v>7792</v>
      </c>
      <c r="C2322" s="2" t="s">
        <v>6862</v>
      </c>
      <c r="D2322" s="1276" t="s">
        <v>6863</v>
      </c>
      <c r="E2322" s="489" t="s">
        <v>1631</v>
      </c>
      <c r="AS2322" s="489"/>
      <c r="AT2322" s="489"/>
    </row>
    <row r="2323" spans="1:46">
      <c r="A2323" s="1276">
        <v>9014</v>
      </c>
      <c r="B2323" s="2" t="s">
        <v>7793</v>
      </c>
      <c r="C2323" s="2" t="s">
        <v>6862</v>
      </c>
      <c r="D2323" s="1276" t="s">
        <v>6863</v>
      </c>
      <c r="E2323" s="489" t="s">
        <v>1631</v>
      </c>
      <c r="AS2323" s="489"/>
      <c r="AT2323" s="489"/>
    </row>
    <row r="2324" spans="1:46">
      <c r="A2324" s="1276">
        <v>9015</v>
      </c>
      <c r="B2324" s="2" t="s">
        <v>7794</v>
      </c>
      <c r="C2324" s="2" t="s">
        <v>6862</v>
      </c>
      <c r="D2324" s="1276" t="s">
        <v>6863</v>
      </c>
      <c r="E2324" s="489" t="s">
        <v>1631</v>
      </c>
      <c r="AS2324" s="489"/>
      <c r="AT2324" s="489"/>
    </row>
    <row r="2325" spans="1:46">
      <c r="A2325" s="1276">
        <v>9016</v>
      </c>
      <c r="B2325" s="2" t="s">
        <v>7795</v>
      </c>
      <c r="C2325" s="2" t="s">
        <v>6862</v>
      </c>
      <c r="D2325" s="1276" t="s">
        <v>6863</v>
      </c>
      <c r="E2325" s="489" t="s">
        <v>1631</v>
      </c>
      <c r="AS2325" s="489"/>
      <c r="AT2325" s="489"/>
    </row>
    <row r="2326" spans="1:46">
      <c r="A2326" s="1276">
        <v>9017</v>
      </c>
      <c r="B2326" s="2" t="s">
        <v>7796</v>
      </c>
      <c r="C2326" s="2" t="s">
        <v>66</v>
      </c>
      <c r="D2326" s="1276" t="s">
        <v>6863</v>
      </c>
      <c r="E2326" s="489" t="s">
        <v>1631</v>
      </c>
      <c r="AS2326" s="489"/>
      <c r="AT2326" s="489"/>
    </row>
    <row r="2327" spans="1:46">
      <c r="A2327" s="1276">
        <v>9018</v>
      </c>
      <c r="B2327" s="2" t="s">
        <v>7797</v>
      </c>
      <c r="C2327" s="2" t="s">
        <v>6862</v>
      </c>
      <c r="D2327" s="1276" t="s">
        <v>6879</v>
      </c>
      <c r="E2327" s="489" t="s">
        <v>1649</v>
      </c>
      <c r="AS2327" s="489"/>
      <c r="AT2327" s="489"/>
    </row>
    <row r="2328" spans="1:46">
      <c r="A2328" s="1276">
        <v>9019</v>
      </c>
      <c r="B2328" s="2" t="s">
        <v>7798</v>
      </c>
      <c r="C2328" s="2" t="s">
        <v>6862</v>
      </c>
      <c r="D2328" s="1276" t="s">
        <v>6863</v>
      </c>
      <c r="E2328" s="489" t="s">
        <v>1631</v>
      </c>
      <c r="AS2328" s="489"/>
      <c r="AT2328" s="489"/>
    </row>
    <row r="2329" spans="1:46">
      <c r="A2329" s="1276">
        <v>9020</v>
      </c>
      <c r="B2329" s="2" t="s">
        <v>7799</v>
      </c>
      <c r="C2329" s="2" t="s">
        <v>5170</v>
      </c>
      <c r="D2329" s="1276" t="s">
        <v>6863</v>
      </c>
      <c r="E2329" s="489" t="s">
        <v>1631</v>
      </c>
      <c r="AS2329" s="489"/>
      <c r="AT2329" s="489"/>
    </row>
    <row r="2330" spans="1:46">
      <c r="A2330" s="1276">
        <v>9021</v>
      </c>
      <c r="B2330" s="2" t="s">
        <v>7800</v>
      </c>
      <c r="C2330" s="2" t="s">
        <v>66</v>
      </c>
      <c r="D2330" s="1276" t="s">
        <v>6925</v>
      </c>
      <c r="E2330" s="489" t="s">
        <v>6926</v>
      </c>
      <c r="AS2330" s="489"/>
      <c r="AT2330" s="489"/>
    </row>
    <row r="2331" spans="1:46">
      <c r="A2331" s="1276">
        <v>9022</v>
      </c>
      <c r="B2331" s="2" t="s">
        <v>7801</v>
      </c>
      <c r="C2331" s="2" t="s">
        <v>6862</v>
      </c>
      <c r="D2331" s="1276" t="s">
        <v>6879</v>
      </c>
      <c r="E2331" s="489" t="s">
        <v>1649</v>
      </c>
      <c r="AS2331" s="489"/>
      <c r="AT2331" s="489"/>
    </row>
    <row r="2332" spans="1:46">
      <c r="A2332" s="1276">
        <v>9023</v>
      </c>
      <c r="B2332" s="2" t="s">
        <v>7802</v>
      </c>
      <c r="C2332" s="2" t="s">
        <v>6862</v>
      </c>
      <c r="D2332" s="1276" t="s">
        <v>6863</v>
      </c>
      <c r="E2332" s="489" t="s">
        <v>1631</v>
      </c>
      <c r="AS2332" s="489"/>
      <c r="AT2332" s="489"/>
    </row>
    <row r="2333" spans="1:46">
      <c r="A2333" s="1276">
        <v>9024</v>
      </c>
      <c r="B2333" s="2" t="s">
        <v>7803</v>
      </c>
      <c r="C2333" s="2" t="s">
        <v>5170</v>
      </c>
      <c r="D2333" s="1276" t="s">
        <v>6863</v>
      </c>
      <c r="E2333" s="489" t="s">
        <v>7115</v>
      </c>
      <c r="AS2333" s="489"/>
      <c r="AT2333" s="489"/>
    </row>
    <row r="2334" spans="1:46">
      <c r="A2334" s="1276">
        <v>9025</v>
      </c>
      <c r="B2334" s="2" t="s">
        <v>7804</v>
      </c>
      <c r="C2334" s="2" t="s">
        <v>5170</v>
      </c>
      <c r="D2334" s="1276" t="s">
        <v>6925</v>
      </c>
      <c r="E2334" s="489" t="s">
        <v>1646</v>
      </c>
      <c r="AS2334" s="489"/>
      <c r="AT2334" s="489"/>
    </row>
    <row r="2335" spans="1:46">
      <c r="A2335" s="1276">
        <v>9026</v>
      </c>
      <c r="B2335" s="2" t="s">
        <v>7805</v>
      </c>
      <c r="C2335" s="2" t="s">
        <v>5170</v>
      </c>
      <c r="D2335" s="1276" t="s">
        <v>6925</v>
      </c>
      <c r="E2335" s="489" t="s">
        <v>7785</v>
      </c>
      <c r="AS2335" s="489"/>
      <c r="AT2335" s="489"/>
    </row>
    <row r="2336" spans="1:46">
      <c r="A2336" s="1276">
        <v>9027</v>
      </c>
      <c r="B2336" s="2" t="s">
        <v>7806</v>
      </c>
      <c r="C2336" s="2" t="s">
        <v>5170</v>
      </c>
      <c r="D2336" s="1276" t="s">
        <v>6925</v>
      </c>
      <c r="E2336" s="489" t="s">
        <v>7785</v>
      </c>
      <c r="AS2336" s="489"/>
      <c r="AT2336" s="489"/>
    </row>
    <row r="2337" spans="1:46">
      <c r="A2337" s="1276">
        <v>9028</v>
      </c>
      <c r="B2337" s="2" t="s">
        <v>7807</v>
      </c>
      <c r="C2337" s="2" t="s">
        <v>5170</v>
      </c>
      <c r="D2337" s="1276" t="s">
        <v>6925</v>
      </c>
      <c r="E2337" s="489" t="s">
        <v>7785</v>
      </c>
      <c r="AS2337" s="489"/>
      <c r="AT2337" s="489"/>
    </row>
    <row r="2338" spans="1:46">
      <c r="A2338" s="1276">
        <v>9029</v>
      </c>
      <c r="B2338" s="2" t="s">
        <v>7808</v>
      </c>
      <c r="C2338" s="2" t="s">
        <v>5170</v>
      </c>
      <c r="D2338" s="1276" t="s">
        <v>6925</v>
      </c>
      <c r="E2338" s="489" t="s">
        <v>7785</v>
      </c>
      <c r="AS2338" s="489"/>
      <c r="AT2338" s="489"/>
    </row>
    <row r="2339" spans="1:46">
      <c r="A2339" s="1276">
        <v>9030</v>
      </c>
      <c r="B2339" s="2" t="s">
        <v>7809</v>
      </c>
      <c r="C2339" s="2" t="s">
        <v>5170</v>
      </c>
      <c r="D2339" s="1276" t="s">
        <v>6925</v>
      </c>
      <c r="E2339" s="489" t="s">
        <v>7785</v>
      </c>
      <c r="AS2339" s="489"/>
      <c r="AT2339" s="489"/>
    </row>
    <row r="2340" spans="1:46">
      <c r="A2340" s="1276">
        <v>9031</v>
      </c>
      <c r="B2340" s="2" t="s">
        <v>7810</v>
      </c>
      <c r="C2340" s="2" t="s">
        <v>5170</v>
      </c>
      <c r="D2340" s="1276" t="s">
        <v>6925</v>
      </c>
      <c r="E2340" s="489" t="s">
        <v>7785</v>
      </c>
      <c r="AS2340" s="489"/>
      <c r="AT2340" s="489"/>
    </row>
    <row r="2341" spans="1:46">
      <c r="A2341" s="1276">
        <v>9032</v>
      </c>
      <c r="B2341" s="2" t="s">
        <v>7811</v>
      </c>
      <c r="C2341" s="2" t="s">
        <v>5170</v>
      </c>
      <c r="D2341" s="1276" t="s">
        <v>6925</v>
      </c>
      <c r="E2341" s="489" t="s">
        <v>7785</v>
      </c>
      <c r="AS2341" s="489"/>
      <c r="AT2341" s="489"/>
    </row>
    <row r="2342" spans="1:46">
      <c r="A2342" s="1276">
        <v>9035</v>
      </c>
      <c r="B2342" s="2" t="s">
        <v>7812</v>
      </c>
      <c r="C2342" s="2" t="s">
        <v>5170</v>
      </c>
      <c r="D2342" s="1276" t="s">
        <v>6925</v>
      </c>
      <c r="E2342" s="489" t="s">
        <v>7785</v>
      </c>
      <c r="AS2342" s="489"/>
      <c r="AT2342" s="489"/>
    </row>
    <row r="2343" spans="1:46">
      <c r="A2343" s="1276">
        <v>9039</v>
      </c>
      <c r="B2343" s="2" t="s">
        <v>7813</v>
      </c>
      <c r="C2343" s="2" t="s">
        <v>5170</v>
      </c>
      <c r="D2343" s="1276" t="s">
        <v>6925</v>
      </c>
      <c r="E2343" s="489" t="s">
        <v>7785</v>
      </c>
      <c r="AS2343" s="489"/>
      <c r="AT2343" s="489"/>
    </row>
    <row r="2344" spans="1:46">
      <c r="A2344" s="1276">
        <v>9040</v>
      </c>
      <c r="B2344" s="2" t="s">
        <v>7814</v>
      </c>
      <c r="C2344" s="2" t="s">
        <v>6862</v>
      </c>
      <c r="D2344" s="1276" t="s">
        <v>6925</v>
      </c>
      <c r="E2344" s="489" t="s">
        <v>7785</v>
      </c>
      <c r="AS2344" s="489"/>
      <c r="AT2344" s="489"/>
    </row>
    <row r="2345" spans="1:46">
      <c r="A2345" s="1276">
        <v>9041</v>
      </c>
      <c r="B2345" s="2" t="s">
        <v>7815</v>
      </c>
      <c r="C2345" s="2" t="s">
        <v>5170</v>
      </c>
      <c r="D2345" s="1276" t="s">
        <v>6863</v>
      </c>
      <c r="E2345" s="489" t="s">
        <v>1631</v>
      </c>
      <c r="AS2345" s="489"/>
      <c r="AT2345" s="489"/>
    </row>
    <row r="2346" spans="1:46">
      <c r="A2346" s="1276">
        <v>9042</v>
      </c>
      <c r="B2346" s="2" t="s">
        <v>7816</v>
      </c>
      <c r="C2346" s="2" t="s">
        <v>5170</v>
      </c>
      <c r="D2346" s="1276" t="s">
        <v>6925</v>
      </c>
      <c r="E2346" s="489" t="s">
        <v>7785</v>
      </c>
      <c r="AS2346" s="489"/>
      <c r="AT2346" s="489"/>
    </row>
    <row r="2347" spans="1:46">
      <c r="A2347" s="1276">
        <v>9043</v>
      </c>
      <c r="B2347" s="2" t="s">
        <v>7817</v>
      </c>
      <c r="C2347" s="2" t="s">
        <v>5170</v>
      </c>
      <c r="D2347" s="1276" t="s">
        <v>6925</v>
      </c>
      <c r="E2347" s="489" t="s">
        <v>7785</v>
      </c>
      <c r="AS2347" s="489"/>
      <c r="AT2347" s="489"/>
    </row>
    <row r="2348" spans="1:46">
      <c r="A2348" s="1276">
        <v>9057</v>
      </c>
      <c r="B2348" s="2" t="s">
        <v>7818</v>
      </c>
      <c r="C2348" s="2" t="s">
        <v>5170</v>
      </c>
      <c r="D2348" s="1276" t="s">
        <v>6925</v>
      </c>
      <c r="E2348" s="489" t="s">
        <v>7785</v>
      </c>
      <c r="AS2348" s="489"/>
      <c r="AT2348" s="489"/>
    </row>
    <row r="2349" spans="1:46">
      <c r="A2349" s="1276">
        <v>9098</v>
      </c>
      <c r="B2349" s="2" t="s">
        <v>7822</v>
      </c>
      <c r="C2349" s="2" t="s">
        <v>5170</v>
      </c>
      <c r="D2349" s="1276" t="s">
        <v>6925</v>
      </c>
      <c r="E2349" s="489" t="s">
        <v>7785</v>
      </c>
      <c r="AS2349" s="489"/>
      <c r="AT2349" s="489"/>
    </row>
    <row r="2350" spans="1:46">
      <c r="A2350" s="1276">
        <v>9099</v>
      </c>
      <c r="B2350" s="2" t="s">
        <v>7823</v>
      </c>
      <c r="C2350" s="2" t="s">
        <v>5170</v>
      </c>
      <c r="D2350" s="1276" t="s">
        <v>6925</v>
      </c>
      <c r="E2350" s="489" t="s">
        <v>7785</v>
      </c>
      <c r="AS2350" s="489"/>
      <c r="AT2350" s="489"/>
    </row>
    <row r="2351" spans="1:46">
      <c r="A2351" s="1276">
        <v>9101</v>
      </c>
      <c r="B2351" s="2" t="s">
        <v>7824</v>
      </c>
      <c r="C2351" s="2" t="s">
        <v>5170</v>
      </c>
      <c r="D2351" s="1276" t="s">
        <v>6925</v>
      </c>
      <c r="E2351" s="489" t="s">
        <v>7785</v>
      </c>
      <c r="AS2351" s="489"/>
      <c r="AT2351" s="489"/>
    </row>
    <row r="2352" spans="1:46">
      <c r="A2352" s="1276">
        <v>9102</v>
      </c>
      <c r="B2352" s="2" t="s">
        <v>7825</v>
      </c>
      <c r="C2352" s="2" t="s">
        <v>5170</v>
      </c>
      <c r="D2352" s="1276" t="s">
        <v>6925</v>
      </c>
      <c r="E2352" s="489" t="s">
        <v>7785</v>
      </c>
      <c r="AS2352" s="489"/>
      <c r="AT2352" s="489"/>
    </row>
    <row r="2353" spans="1:46">
      <c r="A2353" s="1276">
        <v>9103</v>
      </c>
      <c r="B2353" s="2" t="s">
        <v>7826</v>
      </c>
      <c r="C2353" s="2" t="s">
        <v>5170</v>
      </c>
      <c r="D2353" s="1276" t="s">
        <v>6925</v>
      </c>
      <c r="E2353" s="489" t="s">
        <v>7785</v>
      </c>
      <c r="AS2353" s="489"/>
      <c r="AT2353" s="489"/>
    </row>
    <row r="2354" spans="1:46">
      <c r="A2354" s="1276">
        <v>9104</v>
      </c>
      <c r="B2354" s="2" t="s">
        <v>378</v>
      </c>
      <c r="C2354" s="2" t="s">
        <v>5170</v>
      </c>
      <c r="D2354" s="1276" t="s">
        <v>6925</v>
      </c>
      <c r="E2354" s="489" t="s">
        <v>7785</v>
      </c>
      <c r="AS2354" s="489"/>
      <c r="AT2354" s="489"/>
    </row>
    <row r="2355" spans="1:46">
      <c r="A2355" s="1276">
        <v>9110</v>
      </c>
      <c r="B2355" s="2" t="s">
        <v>7827</v>
      </c>
      <c r="C2355" s="2" t="s">
        <v>5170</v>
      </c>
      <c r="D2355" s="1276" t="s">
        <v>6925</v>
      </c>
      <c r="E2355" s="489" t="s">
        <v>7785</v>
      </c>
      <c r="AS2355" s="489"/>
      <c r="AT2355" s="489"/>
    </row>
    <row r="2356" spans="1:46">
      <c r="A2356" s="1276">
        <v>9111</v>
      </c>
      <c r="B2356" s="2" t="s">
        <v>7828</v>
      </c>
      <c r="C2356" s="2" t="s">
        <v>5170</v>
      </c>
      <c r="D2356" s="1276" t="s">
        <v>6925</v>
      </c>
      <c r="E2356" s="489" t="s">
        <v>7785</v>
      </c>
      <c r="AS2356" s="489"/>
      <c r="AT2356" s="489"/>
    </row>
    <row r="2357" spans="1:46">
      <c r="A2357" s="1276">
        <v>9120</v>
      </c>
      <c r="B2357" s="2" t="s">
        <v>7829</v>
      </c>
      <c r="C2357" s="2" t="s">
        <v>5170</v>
      </c>
      <c r="D2357" s="1276" t="s">
        <v>6925</v>
      </c>
      <c r="E2357" s="489" t="s">
        <v>7785</v>
      </c>
      <c r="AS2357" s="489"/>
      <c r="AT2357" s="489"/>
    </row>
    <row r="2358" spans="1:46">
      <c r="A2358" s="1276">
        <v>9121</v>
      </c>
      <c r="B2358" s="2" t="s">
        <v>6245</v>
      </c>
      <c r="C2358" s="2" t="s">
        <v>5170</v>
      </c>
      <c r="D2358" s="1276" t="s">
        <v>6925</v>
      </c>
      <c r="E2358" s="489" t="s">
        <v>7785</v>
      </c>
      <c r="AS2358" s="489"/>
      <c r="AT2358" s="489"/>
    </row>
    <row r="2359" spans="1:46">
      <c r="A2359" s="1276">
        <v>9130</v>
      </c>
      <c r="B2359" s="2" t="s">
        <v>7830</v>
      </c>
      <c r="C2359" s="2" t="s">
        <v>5170</v>
      </c>
      <c r="D2359" s="1276" t="s">
        <v>6925</v>
      </c>
      <c r="E2359" s="489" t="s">
        <v>7785</v>
      </c>
      <c r="AS2359" s="489"/>
      <c r="AT2359" s="489"/>
    </row>
    <row r="2360" spans="1:46">
      <c r="A2360" s="1276">
        <v>9131</v>
      </c>
      <c r="B2360" s="2" t="s">
        <v>7831</v>
      </c>
      <c r="C2360" s="2" t="s">
        <v>5170</v>
      </c>
      <c r="D2360" s="1276" t="s">
        <v>6925</v>
      </c>
      <c r="E2360" s="489" t="s">
        <v>7785</v>
      </c>
      <c r="AS2360" s="489"/>
      <c r="AT2360" s="489"/>
    </row>
    <row r="2361" spans="1:46">
      <c r="A2361" s="1276">
        <v>9140</v>
      </c>
      <c r="B2361" s="2" t="s">
        <v>7832</v>
      </c>
      <c r="C2361" s="2" t="s">
        <v>5170</v>
      </c>
      <c r="D2361" s="1276" t="s">
        <v>6925</v>
      </c>
      <c r="E2361" s="489" t="s">
        <v>7785</v>
      </c>
      <c r="AS2361" s="489"/>
      <c r="AT2361" s="489"/>
    </row>
    <row r="2362" spans="1:46">
      <c r="A2362" s="1276">
        <v>9150</v>
      </c>
      <c r="B2362" s="2" t="s">
        <v>7833</v>
      </c>
      <c r="C2362" s="2" t="s">
        <v>5170</v>
      </c>
      <c r="D2362" s="1276" t="s">
        <v>6925</v>
      </c>
      <c r="E2362" s="489" t="s">
        <v>7785</v>
      </c>
      <c r="AS2362" s="489"/>
      <c r="AT2362" s="489"/>
    </row>
    <row r="2363" spans="1:46">
      <c r="A2363" s="1276">
        <v>9155</v>
      </c>
      <c r="B2363" s="2" t="s">
        <v>7834</v>
      </c>
      <c r="C2363" s="2" t="s">
        <v>5170</v>
      </c>
      <c r="D2363" s="1276" t="s">
        <v>6925</v>
      </c>
      <c r="E2363" s="489" t="s">
        <v>7785</v>
      </c>
      <c r="AS2363" s="489"/>
      <c r="AT2363" s="489"/>
    </row>
    <row r="2364" spans="1:46">
      <c r="A2364" s="1276">
        <v>9156</v>
      </c>
      <c r="B2364" s="2" t="s">
        <v>7835</v>
      </c>
      <c r="C2364" s="2" t="s">
        <v>5170</v>
      </c>
      <c r="D2364" s="1276" t="s">
        <v>6925</v>
      </c>
      <c r="E2364" s="489" t="s">
        <v>7785</v>
      </c>
      <c r="AS2364" s="489"/>
      <c r="AT2364" s="489"/>
    </row>
    <row r="2365" spans="1:46">
      <c r="A2365" s="1276">
        <v>9160</v>
      </c>
      <c r="B2365" s="2" t="s">
        <v>7836</v>
      </c>
      <c r="C2365" s="2" t="s">
        <v>5170</v>
      </c>
      <c r="D2365" s="1276" t="s">
        <v>6925</v>
      </c>
      <c r="E2365" s="489" t="s">
        <v>7785</v>
      </c>
      <c r="AS2365" s="489"/>
      <c r="AT2365" s="489"/>
    </row>
    <row r="2366" spans="1:46">
      <c r="A2366" s="1276">
        <v>9161</v>
      </c>
      <c r="B2366" s="2" t="s">
        <v>7837</v>
      </c>
      <c r="C2366" s="2" t="s">
        <v>6862</v>
      </c>
      <c r="D2366" s="1276" t="s">
        <v>6925</v>
      </c>
      <c r="E2366" s="489" t="s">
        <v>7785</v>
      </c>
      <c r="AS2366" s="489"/>
      <c r="AT2366" s="489"/>
    </row>
    <row r="2367" spans="1:46">
      <c r="A2367" s="1276">
        <v>9165</v>
      </c>
      <c r="B2367" s="2" t="s">
        <v>7838</v>
      </c>
      <c r="C2367" s="2" t="s">
        <v>5170</v>
      </c>
      <c r="D2367" s="1276" t="s">
        <v>6863</v>
      </c>
      <c r="E2367" s="489" t="s">
        <v>7212</v>
      </c>
      <c r="AS2367" s="489"/>
      <c r="AT2367" s="489"/>
    </row>
    <row r="2368" spans="1:46">
      <c r="A2368" s="1276">
        <v>9170</v>
      </c>
      <c r="B2368" s="2" t="s">
        <v>7839</v>
      </c>
      <c r="C2368" s="2" t="s">
        <v>7819</v>
      </c>
      <c r="D2368" s="1276" t="s">
        <v>6925</v>
      </c>
      <c r="E2368" s="489" t="s">
        <v>7785</v>
      </c>
      <c r="AS2368" s="489"/>
      <c r="AT2368" s="489"/>
    </row>
    <row r="2369" spans="1:46">
      <c r="A2369" s="1276">
        <v>9171</v>
      </c>
      <c r="B2369" s="2" t="s">
        <v>7840</v>
      </c>
      <c r="C2369" s="2" t="s">
        <v>7819</v>
      </c>
      <c r="D2369" s="1276" t="s">
        <v>7820</v>
      </c>
      <c r="E2369" s="489" t="s">
        <v>7821</v>
      </c>
      <c r="AS2369" s="489"/>
      <c r="AT2369" s="489"/>
    </row>
    <row r="2370" spans="1:46">
      <c r="A2370" s="1276">
        <v>9180</v>
      </c>
      <c r="B2370" s="2" t="s">
        <v>7841</v>
      </c>
      <c r="C2370" s="2" t="s">
        <v>7819</v>
      </c>
      <c r="D2370" s="1276" t="s">
        <v>7820</v>
      </c>
      <c r="E2370" s="489" t="s">
        <v>7821</v>
      </c>
      <c r="AS2370" s="489"/>
      <c r="AT2370" s="489"/>
    </row>
    <row r="2371" spans="1:46">
      <c r="A2371" s="1276">
        <v>9199</v>
      </c>
      <c r="B2371" s="2" t="s">
        <v>7842</v>
      </c>
      <c r="C2371" s="2" t="s">
        <v>6862</v>
      </c>
      <c r="D2371" s="1276" t="s">
        <v>7820</v>
      </c>
      <c r="E2371" s="489" t="s">
        <v>7821</v>
      </c>
      <c r="AS2371" s="489"/>
      <c r="AT2371" s="489"/>
    </row>
    <row r="2372" spans="1:46">
      <c r="A2372" s="1276">
        <v>9250</v>
      </c>
      <c r="B2372" s="2" t="s">
        <v>7843</v>
      </c>
      <c r="C2372" s="2" t="s">
        <v>6862</v>
      </c>
      <c r="D2372" s="1276" t="s">
        <v>6863</v>
      </c>
      <c r="E2372" s="489" t="s">
        <v>1631</v>
      </c>
      <c r="AS2372" s="489"/>
      <c r="AT2372" s="489"/>
    </row>
    <row r="2373" spans="1:46">
      <c r="A2373" s="1276">
        <v>9299</v>
      </c>
      <c r="B2373" s="2" t="s">
        <v>7844</v>
      </c>
      <c r="C2373" s="2" t="s">
        <v>6862</v>
      </c>
      <c r="D2373" s="1276" t="s">
        <v>6863</v>
      </c>
      <c r="E2373" s="489" t="s">
        <v>1631</v>
      </c>
      <c r="AS2373" s="489"/>
      <c r="AT2373" s="489"/>
    </row>
    <row r="2374" spans="1:46">
      <c r="A2374" s="1276">
        <v>9888</v>
      </c>
      <c r="B2374" s="2" t="s">
        <v>7847</v>
      </c>
      <c r="C2374" s="2" t="s">
        <v>66</v>
      </c>
      <c r="D2374" s="1276" t="s">
        <v>6863</v>
      </c>
      <c r="E2374" s="489" t="s">
        <v>1631</v>
      </c>
      <c r="AS2374" s="489"/>
      <c r="AT2374" s="489"/>
    </row>
    <row r="2375" spans="1:46">
      <c r="A2375" s="1276">
        <v>9890</v>
      </c>
      <c r="B2375" s="2" t="s">
        <v>7848</v>
      </c>
      <c r="C2375" s="2" t="s">
        <v>6862</v>
      </c>
      <c r="D2375" s="1276" t="s">
        <v>6879</v>
      </c>
      <c r="E2375" s="489" t="s">
        <v>1658</v>
      </c>
      <c r="AS2375" s="489"/>
      <c r="AT2375" s="489"/>
    </row>
    <row r="2376" spans="1:46">
      <c r="A2376" s="1276">
        <v>9900</v>
      </c>
      <c r="B2376" s="2" t="s">
        <v>7849</v>
      </c>
      <c r="C2376" s="2" t="s">
        <v>6862</v>
      </c>
      <c r="D2376" s="1276" t="s">
        <v>6863</v>
      </c>
      <c r="E2376" s="489" t="s">
        <v>1631</v>
      </c>
      <c r="AS2376" s="489"/>
      <c r="AT2376" s="489"/>
    </row>
    <row r="2377" spans="1:46">
      <c r="A2377" s="1276">
        <v>9910</v>
      </c>
      <c r="B2377" s="2" t="s">
        <v>7850</v>
      </c>
      <c r="C2377" s="2" t="s">
        <v>6862</v>
      </c>
      <c r="D2377" s="1276" t="s">
        <v>6863</v>
      </c>
      <c r="E2377" s="489" t="s">
        <v>6948</v>
      </c>
      <c r="AS2377" s="489"/>
      <c r="AT2377" s="489"/>
    </row>
    <row r="2378" spans="1:46">
      <c r="A2378" s="1276">
        <v>9985</v>
      </c>
      <c r="B2378" s="2" t="s">
        <v>7851</v>
      </c>
      <c r="C2378" s="2" t="s">
        <v>66</v>
      </c>
      <c r="D2378" s="1276" t="s">
        <v>6863</v>
      </c>
      <c r="E2378" s="489" t="s">
        <v>1631</v>
      </c>
      <c r="AS2378" s="489"/>
      <c r="AT2378" s="489"/>
    </row>
    <row r="2379" spans="1:46">
      <c r="A2379" s="1276">
        <v>9990</v>
      </c>
      <c r="B2379" s="2" t="s">
        <v>7852</v>
      </c>
      <c r="C2379" s="2" t="s">
        <v>6862</v>
      </c>
      <c r="D2379" s="1276" t="s">
        <v>6879</v>
      </c>
      <c r="E2379" s="489" t="s">
        <v>1643</v>
      </c>
      <c r="AS2379" s="489"/>
      <c r="AT2379" s="489"/>
    </row>
    <row r="2380" spans="1:46">
      <c r="A2380" s="1276">
        <v>9991</v>
      </c>
      <c r="B2380" s="2" t="s">
        <v>7853</v>
      </c>
      <c r="C2380" s="2" t="s">
        <v>6862</v>
      </c>
      <c r="D2380" s="1276" t="s">
        <v>6863</v>
      </c>
      <c r="E2380" s="489" t="s">
        <v>1631</v>
      </c>
      <c r="AS2380" s="489"/>
      <c r="AT2380" s="489"/>
    </row>
    <row r="2381" spans="1:46">
      <c r="A2381" s="1276">
        <v>9995</v>
      </c>
      <c r="B2381" s="2" t="s">
        <v>7854</v>
      </c>
      <c r="C2381" s="2" t="s">
        <v>6862</v>
      </c>
      <c r="D2381" s="1276" t="s">
        <v>6863</v>
      </c>
      <c r="E2381" s="489" t="s">
        <v>1631</v>
      </c>
      <c r="AS2381" s="489"/>
      <c r="AT2381" s="489"/>
    </row>
    <row r="2382" spans="1:46">
      <c r="A2382" s="1276">
        <v>9999</v>
      </c>
      <c r="B2382" s="2" t="s">
        <v>7855</v>
      </c>
      <c r="C2382" s="2" t="s">
        <v>6862</v>
      </c>
      <c r="D2382" s="1276" t="s">
        <v>6863</v>
      </c>
      <c r="E2382" s="489" t="s">
        <v>1631</v>
      </c>
      <c r="AS2382" s="489"/>
      <c r="AT2382" s="489"/>
    </row>
    <row r="2383" spans="1:46">
      <c r="C2383" s="2" t="s">
        <v>6862</v>
      </c>
      <c r="D2383" s="1276" t="s">
        <v>6863</v>
      </c>
      <c r="E2383" s="489" t="s">
        <v>1631</v>
      </c>
      <c r="AS2383" s="489"/>
      <c r="AT2383" s="489"/>
    </row>
    <row r="2384" spans="1:46">
      <c r="C2384" s="2" t="s">
        <v>6862</v>
      </c>
      <c r="D2384" s="1276" t="s">
        <v>6863</v>
      </c>
      <c r="E2384" s="489" t="s">
        <v>1631</v>
      </c>
      <c r="AS2384" s="489"/>
      <c r="AT2384" s="489"/>
    </row>
    <row r="2385" spans="3:46">
      <c r="C2385" s="2" t="s">
        <v>6862</v>
      </c>
      <c r="D2385" s="1276" t="s">
        <v>6863</v>
      </c>
      <c r="E2385" s="489" t="s">
        <v>1631</v>
      </c>
      <c r="AS2385" s="489"/>
      <c r="AT2385" s="489"/>
    </row>
    <row r="2386" spans="3:46">
      <c r="C2386" s="2" t="s">
        <v>6862</v>
      </c>
      <c r="D2386" s="1276" t="s">
        <v>6863</v>
      </c>
      <c r="E2386" s="489" t="s">
        <v>7511</v>
      </c>
      <c r="AS2386" s="489"/>
      <c r="AT2386" s="489"/>
    </row>
    <row r="2387" spans="3:46">
      <c r="C2387" s="2" t="s">
        <v>6862</v>
      </c>
      <c r="D2387" s="1276" t="s">
        <v>6863</v>
      </c>
      <c r="E2387" s="489" t="s">
        <v>1631</v>
      </c>
      <c r="AS2387" s="489"/>
      <c r="AT2387" s="489"/>
    </row>
    <row r="2388" spans="3:46">
      <c r="C2388" s="2" t="s">
        <v>6862</v>
      </c>
      <c r="D2388" s="1276" t="s">
        <v>6863</v>
      </c>
      <c r="E2388" s="489" t="s">
        <v>1631</v>
      </c>
      <c r="AS2388" s="489"/>
      <c r="AT2388" s="489"/>
    </row>
    <row r="2389" spans="3:46">
      <c r="C2389" s="2" t="s">
        <v>6862</v>
      </c>
      <c r="D2389" s="1276" t="s">
        <v>6863</v>
      </c>
      <c r="E2389" s="489" t="s">
        <v>1631</v>
      </c>
    </row>
    <row r="2390" spans="3:46">
      <c r="C2390" s="2" t="s">
        <v>6862</v>
      </c>
      <c r="D2390" s="1276" t="s">
        <v>6863</v>
      </c>
      <c r="E2390" s="489" t="s">
        <v>1631</v>
      </c>
    </row>
    <row r="2391" spans="3:46">
      <c r="C2391" s="2" t="s">
        <v>6862</v>
      </c>
      <c r="D2391" s="1276" t="s">
        <v>6863</v>
      </c>
      <c r="E2391" s="489" t="s">
        <v>1631</v>
      </c>
    </row>
    <row r="2392" spans="3:46">
      <c r="C2392" s="2" t="s">
        <v>6862</v>
      </c>
      <c r="D2392" s="1276" t="s">
        <v>6863</v>
      </c>
      <c r="E2392" s="489" t="s">
        <v>1631</v>
      </c>
    </row>
    <row r="2393" spans="3:46">
      <c r="C2393" s="2" t="s">
        <v>7845</v>
      </c>
      <c r="D2393" s="1276" t="s">
        <v>6863</v>
      </c>
      <c r="E2393" s="489" t="s">
        <v>1631</v>
      </c>
    </row>
    <row r="2394" spans="3:46">
      <c r="C2394" s="2" t="s">
        <v>6862</v>
      </c>
      <c r="D2394" s="1276" t="s">
        <v>7844</v>
      </c>
      <c r="E2394" s="489" t="s">
        <v>7846</v>
      </c>
    </row>
    <row r="2395" spans="3:46">
      <c r="C2395" s="2" t="s">
        <v>6862</v>
      </c>
      <c r="D2395" s="1276" t="s">
        <v>6863</v>
      </c>
      <c r="E2395" s="489" t="s">
        <v>1631</v>
      </c>
    </row>
    <row r="2396" spans="3:46">
      <c r="C2396" s="2" t="s">
        <v>6862</v>
      </c>
      <c r="D2396" s="1276" t="s">
        <v>6863</v>
      </c>
      <c r="E2396" s="489" t="s">
        <v>1631</v>
      </c>
    </row>
    <row r="2397" spans="3:46">
      <c r="C2397" s="2" t="s">
        <v>6862</v>
      </c>
      <c r="D2397" s="1276" t="s">
        <v>6863</v>
      </c>
      <c r="E2397" s="489" t="s">
        <v>1631</v>
      </c>
    </row>
    <row r="2398" spans="3:46">
      <c r="C2398" s="2" t="s">
        <v>5170</v>
      </c>
      <c r="D2398" s="1276" t="s">
        <v>6863</v>
      </c>
      <c r="E2398" s="489" t="s">
        <v>1631</v>
      </c>
    </row>
    <row r="2399" spans="3:46">
      <c r="C2399" s="2" t="s">
        <v>6862</v>
      </c>
      <c r="D2399" s="1276" t="s">
        <v>6925</v>
      </c>
      <c r="E2399" s="489" t="s">
        <v>1646</v>
      </c>
    </row>
    <row r="2400" spans="3:46">
      <c r="C2400" s="2" t="s">
        <v>6862</v>
      </c>
      <c r="D2400" s="1276" t="s">
        <v>6863</v>
      </c>
      <c r="E2400" s="489" t="s">
        <v>1631</v>
      </c>
    </row>
    <row r="2401" spans="3:5">
      <c r="C2401" s="2" t="s">
        <v>6862</v>
      </c>
      <c r="D2401" s="1276" t="s">
        <v>6863</v>
      </c>
      <c r="E2401" s="489" t="s">
        <v>1631</v>
      </c>
    </row>
    <row r="2402" spans="3:5">
      <c r="C2402" s="2" t="s">
        <v>6862</v>
      </c>
      <c r="D2402" s="1276" t="s">
        <v>6863</v>
      </c>
      <c r="E2402" s="489" t="s">
        <v>1631</v>
      </c>
    </row>
    <row r="2403" spans="3:5">
      <c r="D2403" s="1276" t="s">
        <v>6863</v>
      </c>
      <c r="E2403" s="489" t="s">
        <v>7856</v>
      </c>
    </row>
  </sheetData>
  <protectedRanges>
    <protectedRange sqref="CX431" name="Line Item Details icl Description_4"/>
  </protectedRanges>
  <sortState ref="A4:B449">
    <sortCondition ref="A4:A449"/>
  </sortState>
  <mergeCells count="5">
    <mergeCell ref="J190:J200"/>
    <mergeCell ref="AH3:AN3"/>
    <mergeCell ref="AH4:AI4"/>
    <mergeCell ref="J182:J184"/>
    <mergeCell ref="J186:J188"/>
  </mergeCells>
  <conditionalFormatting sqref="AK375:AK1048576">
    <cfRule type="duplicateValues" dxfId="16" priority="15"/>
  </conditionalFormatting>
  <conditionalFormatting sqref="AK2">
    <cfRule type="duplicateValues" dxfId="15" priority="14"/>
  </conditionalFormatting>
  <conditionalFormatting sqref="BR20">
    <cfRule type="duplicateValues" dxfId="14" priority="13"/>
  </conditionalFormatting>
  <conditionalFormatting sqref="BR20">
    <cfRule type="duplicateValues" dxfId="13" priority="12"/>
  </conditionalFormatting>
  <conditionalFormatting sqref="BR21">
    <cfRule type="duplicateValues" dxfId="12" priority="7"/>
  </conditionalFormatting>
  <conditionalFormatting sqref="BR21">
    <cfRule type="duplicateValues" dxfId="11" priority="6"/>
  </conditionalFormatting>
  <conditionalFormatting sqref="AK3:AK4">
    <cfRule type="duplicateValues" dxfId="10" priority="4"/>
  </conditionalFormatting>
  <conditionalFormatting sqref="AK375:AK1048576 AK1:AK4">
    <cfRule type="duplicateValues" dxfId="9" priority="3"/>
  </conditionalFormatting>
  <conditionalFormatting sqref="AK368:AK374">
    <cfRule type="duplicateValues" dxfId="8" priority="2"/>
  </conditionalFormatting>
  <conditionalFormatting sqref="AK368:AK374">
    <cfRule type="duplicateValues" dxfId="7" priority="1"/>
  </conditionalFormatting>
  <pageMargins left="0.7" right="0.7" top="0.75" bottom="0.75" header="0.3" footer="0.3"/>
  <pageSetup scale="7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A577"/>
  <sheetViews>
    <sheetView topLeftCell="BT1" zoomScale="80" zoomScaleNormal="80" workbookViewId="0">
      <pane ySplit="316" topLeftCell="A529" activePane="bottomLeft" state="frozen"/>
      <selection activeCell="L1" sqref="L1"/>
      <selection pane="bottomLeft" activeCell="CF560" sqref="CF560"/>
    </sheetView>
  </sheetViews>
  <sheetFormatPr defaultColWidth="9.140625" defaultRowHeight="15"/>
  <cols>
    <col min="1" max="1" width="11.5703125" style="447" bestFit="1" customWidth="1"/>
    <col min="2" max="4" width="9.140625" style="447"/>
    <col min="5" max="5" width="20.7109375" style="447" customWidth="1"/>
    <col min="6" max="6" width="9.140625" style="447"/>
    <col min="7" max="15" width="10.7109375" style="447" customWidth="1"/>
    <col min="16" max="16" width="11.5703125" style="447" bestFit="1" customWidth="1"/>
    <col min="17" max="18" width="9.140625" style="447"/>
    <col min="19" max="19" width="20.7109375" style="447" customWidth="1"/>
    <col min="20" max="20" width="9.140625" style="447"/>
    <col min="21" max="29" width="10.7109375" style="447" customWidth="1"/>
    <col min="30" max="30" width="9.140625" style="447"/>
    <col min="31" max="31" width="11.5703125" style="447" bestFit="1" customWidth="1"/>
    <col min="32" max="33" width="9.140625" style="447"/>
    <col min="34" max="34" width="20.7109375" style="447" customWidth="1"/>
    <col min="35" max="45" width="10.7109375" style="447" customWidth="1"/>
    <col min="46" max="46" width="11.5703125" style="447" bestFit="1" customWidth="1"/>
    <col min="47" max="48" width="9.140625" style="447"/>
    <col min="49" max="49" width="20.7109375" style="447" customWidth="1"/>
    <col min="50" max="50" width="9.140625" style="447"/>
    <col min="51" max="60" width="10.7109375" style="447" customWidth="1"/>
    <col min="61" max="61" width="11.5703125" style="447" bestFit="1" customWidth="1"/>
    <col min="62" max="63" width="9.140625" style="447"/>
    <col min="64" max="64" width="20.7109375" style="447" customWidth="1"/>
    <col min="65" max="65" width="9.140625" style="447"/>
    <col min="66" max="75" width="10.7109375" style="447" customWidth="1"/>
    <col min="76" max="76" width="11.5703125" style="447" bestFit="1" customWidth="1"/>
    <col min="77" max="81" width="9.140625" style="447"/>
    <col min="82" max="82" width="13.28515625" style="447" customWidth="1"/>
    <col min="83" max="83" width="12" style="447" customWidth="1"/>
    <col min="84" max="90" width="13.28515625" style="447" customWidth="1"/>
    <col min="91" max="91" width="11.5703125" style="447" bestFit="1" customWidth="1"/>
    <col min="92" max="16384" width="9.140625" style="447"/>
  </cols>
  <sheetData>
    <row r="1" spans="1:105">
      <c r="A1" s="447" t="s">
        <v>2389</v>
      </c>
      <c r="B1" s="447">
        <v>1</v>
      </c>
      <c r="C1" s="447">
        <v>2</v>
      </c>
      <c r="D1" s="447">
        <v>3</v>
      </c>
      <c r="E1" s="447">
        <v>4</v>
      </c>
      <c r="F1" s="447">
        <v>5</v>
      </c>
      <c r="G1" s="447">
        <v>6</v>
      </c>
      <c r="H1" s="447">
        <v>7</v>
      </c>
      <c r="I1" s="447">
        <v>8</v>
      </c>
      <c r="J1" s="447">
        <v>9</v>
      </c>
      <c r="K1" s="447">
        <v>10</v>
      </c>
      <c r="L1" s="447">
        <v>11</v>
      </c>
      <c r="M1" s="447">
        <v>12</v>
      </c>
      <c r="N1" s="447">
        <v>13</v>
      </c>
      <c r="O1" s="447">
        <v>14</v>
      </c>
      <c r="P1" s="447">
        <v>15</v>
      </c>
      <c r="Q1" s="447">
        <v>16</v>
      </c>
      <c r="R1" s="447">
        <v>17</v>
      </c>
      <c r="S1" s="447">
        <v>18</v>
      </c>
      <c r="T1" s="447">
        <v>19</v>
      </c>
      <c r="U1" s="447">
        <v>20</v>
      </c>
      <c r="V1" s="447">
        <v>21</v>
      </c>
      <c r="W1" s="447">
        <v>22</v>
      </c>
      <c r="X1" s="447">
        <v>23</v>
      </c>
      <c r="Y1" s="447">
        <v>24</v>
      </c>
      <c r="Z1" s="447">
        <v>25</v>
      </c>
      <c r="AA1" s="447">
        <v>26</v>
      </c>
      <c r="AB1" s="447">
        <v>27</v>
      </c>
      <c r="AC1" s="447">
        <v>28</v>
      </c>
      <c r="AD1" s="447">
        <v>29</v>
      </c>
      <c r="AE1" s="447">
        <v>30</v>
      </c>
      <c r="AF1" s="447">
        <v>31</v>
      </c>
      <c r="AG1" s="447">
        <v>32</v>
      </c>
      <c r="AH1" s="447">
        <v>33</v>
      </c>
      <c r="AI1" s="447">
        <v>34</v>
      </c>
      <c r="AJ1" s="447">
        <v>35</v>
      </c>
      <c r="AK1" s="447">
        <v>36</v>
      </c>
      <c r="AL1" s="447">
        <v>37</v>
      </c>
      <c r="AM1" s="447">
        <v>38</v>
      </c>
      <c r="AN1" s="447">
        <v>39</v>
      </c>
      <c r="AO1" s="447">
        <v>40</v>
      </c>
      <c r="AP1" s="447">
        <v>41</v>
      </c>
      <c r="AQ1" s="447">
        <v>42</v>
      </c>
      <c r="AR1" s="447">
        <v>43</v>
      </c>
      <c r="AS1" s="447">
        <v>44</v>
      </c>
      <c r="AT1" s="447">
        <v>45</v>
      </c>
      <c r="AU1" s="447">
        <v>46</v>
      </c>
      <c r="AV1" s="447">
        <v>47</v>
      </c>
      <c r="AW1" s="447">
        <v>48</v>
      </c>
      <c r="AX1" s="447">
        <v>49</v>
      </c>
      <c r="AY1" s="447">
        <v>50</v>
      </c>
      <c r="AZ1" s="447">
        <v>51</v>
      </c>
      <c r="BA1" s="447">
        <v>52</v>
      </c>
      <c r="BB1" s="447">
        <v>53</v>
      </c>
      <c r="BC1" s="447">
        <v>54</v>
      </c>
      <c r="BD1" s="447">
        <v>55</v>
      </c>
      <c r="BE1" s="447">
        <v>56</v>
      </c>
      <c r="BF1" s="447">
        <v>57</v>
      </c>
      <c r="BG1" s="447">
        <v>58</v>
      </c>
      <c r="BH1" s="447">
        <v>59</v>
      </c>
      <c r="BI1" s="447">
        <v>60</v>
      </c>
      <c r="BJ1" s="447">
        <v>61</v>
      </c>
      <c r="BK1" s="447">
        <v>62</v>
      </c>
      <c r="BL1" s="447">
        <v>63</v>
      </c>
      <c r="BM1" s="447">
        <v>64</v>
      </c>
      <c r="BN1" s="447">
        <v>65</v>
      </c>
      <c r="BO1" s="447">
        <v>66</v>
      </c>
      <c r="BP1" s="447">
        <v>67</v>
      </c>
      <c r="BQ1" s="447">
        <v>68</v>
      </c>
      <c r="BR1" s="447">
        <v>69</v>
      </c>
      <c r="BS1" s="447">
        <v>70</v>
      </c>
      <c r="BT1" s="447">
        <v>71</v>
      </c>
      <c r="BU1" s="447">
        <v>72</v>
      </c>
      <c r="BV1" s="447">
        <v>73</v>
      </c>
      <c r="BW1" s="447">
        <v>74</v>
      </c>
      <c r="BX1" s="447">
        <v>75</v>
      </c>
      <c r="BY1" s="447">
        <v>76</v>
      </c>
      <c r="BZ1" s="447">
        <v>77</v>
      </c>
      <c r="CA1" s="447">
        <v>78</v>
      </c>
      <c r="CB1" s="447">
        <v>79</v>
      </c>
      <c r="CC1" s="447">
        <v>80</v>
      </c>
      <c r="CD1" s="447">
        <v>81</v>
      </c>
      <c r="CE1" s="447">
        <v>82</v>
      </c>
      <c r="CF1" s="447">
        <v>83</v>
      </c>
      <c r="CG1" s="447">
        <v>84</v>
      </c>
      <c r="CH1" s="447">
        <v>85</v>
      </c>
      <c r="CI1" s="447">
        <v>86</v>
      </c>
      <c r="CJ1" s="447">
        <v>87</v>
      </c>
      <c r="CK1" s="447">
        <v>88</v>
      </c>
      <c r="CL1" s="447">
        <v>89</v>
      </c>
      <c r="CM1" s="447">
        <v>90</v>
      </c>
      <c r="CN1" s="447">
        <v>91</v>
      </c>
      <c r="CO1" s="447">
        <v>92</v>
      </c>
      <c r="CP1" s="447">
        <v>93</v>
      </c>
      <c r="CQ1" s="447">
        <v>94</v>
      </c>
      <c r="CR1" s="447">
        <v>95</v>
      </c>
      <c r="CS1" s="447">
        <v>96</v>
      </c>
      <c r="CT1" s="447">
        <v>97</v>
      </c>
      <c r="CU1" s="447">
        <v>98</v>
      </c>
      <c r="CV1" s="447">
        <v>99</v>
      </c>
      <c r="CW1" s="447">
        <v>100</v>
      </c>
      <c r="CX1" s="447">
        <v>101</v>
      </c>
      <c r="CY1" s="447">
        <v>102</v>
      </c>
      <c r="CZ1" s="447">
        <v>103</v>
      </c>
      <c r="DA1" s="447">
        <v>104</v>
      </c>
    </row>
    <row r="2" spans="1:105" ht="15.75" thickBot="1">
      <c r="A2" s="488" t="s">
        <v>9231</v>
      </c>
      <c r="P2" s="112"/>
      <c r="AE2" s="112"/>
    </row>
    <row r="3" spans="1:105" ht="18.75" thickBot="1">
      <c r="B3" s="110"/>
      <c r="C3" s="1905" t="s">
        <v>9230</v>
      </c>
      <c r="D3" s="1906"/>
      <c r="E3" s="1906"/>
      <c r="F3" s="1906"/>
      <c r="G3" s="1906"/>
      <c r="H3" s="1906"/>
      <c r="I3" s="1906"/>
      <c r="J3" s="1906"/>
      <c r="K3" s="1906"/>
      <c r="L3" s="1906"/>
      <c r="M3" s="1906"/>
      <c r="N3" s="1906"/>
      <c r="O3" s="1907"/>
      <c r="P3" s="112"/>
      <c r="Q3" s="1905" t="s">
        <v>9229</v>
      </c>
      <c r="R3" s="1906"/>
      <c r="S3" s="1906"/>
      <c r="T3" s="1906"/>
      <c r="U3" s="1906"/>
      <c r="V3" s="1906"/>
      <c r="W3" s="1906"/>
      <c r="X3" s="1906"/>
      <c r="Y3" s="1906"/>
      <c r="Z3" s="1906"/>
      <c r="AA3" s="1906"/>
      <c r="AB3" s="1906"/>
      <c r="AC3" s="1906"/>
      <c r="AD3" s="1907"/>
      <c r="AE3" s="181"/>
      <c r="AF3" s="1905" t="s">
        <v>9228</v>
      </c>
      <c r="AG3" s="1906"/>
      <c r="AH3" s="1906"/>
      <c r="AI3" s="1906"/>
      <c r="AJ3" s="1906"/>
      <c r="AK3" s="1906"/>
      <c r="AL3" s="1906"/>
      <c r="AM3" s="1906"/>
      <c r="AN3" s="1906"/>
      <c r="AO3" s="1906"/>
      <c r="AP3" s="1906"/>
      <c r="AQ3" s="1906"/>
      <c r="AR3" s="1906"/>
      <c r="AS3" s="1907"/>
      <c r="AT3" s="112"/>
      <c r="AU3" s="1905" t="s">
        <v>9227</v>
      </c>
      <c r="AV3" s="1906"/>
      <c r="AW3" s="1906"/>
      <c r="AX3" s="1906"/>
      <c r="AY3" s="1906"/>
      <c r="AZ3" s="1906"/>
      <c r="BA3" s="1906"/>
      <c r="BB3" s="1906"/>
      <c r="BC3" s="1906"/>
      <c r="BD3" s="1906"/>
      <c r="BE3" s="1906"/>
      <c r="BF3" s="1906"/>
      <c r="BG3" s="1906"/>
      <c r="BH3" s="1907"/>
      <c r="BI3" s="112"/>
      <c r="BJ3" s="1905" t="s">
        <v>9226</v>
      </c>
      <c r="BK3" s="1906"/>
      <c r="BL3" s="1906"/>
      <c r="BM3" s="1906"/>
      <c r="BN3" s="1906"/>
      <c r="BO3" s="1906"/>
      <c r="BP3" s="1906"/>
      <c r="BQ3" s="1906"/>
      <c r="BR3" s="1906"/>
      <c r="BS3" s="1906"/>
      <c r="BT3" s="1906"/>
      <c r="BU3" s="1906"/>
      <c r="BV3" s="1906"/>
      <c r="BW3" s="1907"/>
      <c r="BY3" s="1905" t="s">
        <v>9225</v>
      </c>
      <c r="BZ3" s="1906"/>
      <c r="CA3" s="1906"/>
      <c r="CB3" s="1906"/>
      <c r="CC3" s="1906"/>
      <c r="CD3" s="1906"/>
      <c r="CE3" s="1906"/>
      <c r="CF3" s="1906"/>
      <c r="CG3" s="1906"/>
      <c r="CH3" s="1906"/>
      <c r="CI3" s="1906"/>
      <c r="CJ3" s="1906"/>
      <c r="CK3" s="1906"/>
      <c r="CL3" s="1907"/>
      <c r="CN3" s="1905" t="s">
        <v>9224</v>
      </c>
      <c r="CO3" s="1906"/>
      <c r="CP3" s="1906"/>
      <c r="CQ3" s="1906"/>
      <c r="CR3" s="1906"/>
      <c r="CS3" s="1906"/>
      <c r="CT3" s="1906"/>
      <c r="CU3" s="1906"/>
      <c r="CV3" s="1906"/>
      <c r="CW3" s="1906"/>
      <c r="CX3" s="1906"/>
      <c r="CY3" s="1906"/>
      <c r="CZ3" s="1906"/>
      <c r="DA3" s="1907"/>
    </row>
    <row r="4" spans="1:105" ht="103.5" thickBot="1">
      <c r="B4" s="124" t="s">
        <v>400</v>
      </c>
      <c r="C4" s="1106" t="s">
        <v>8173</v>
      </c>
      <c r="D4" s="1107" t="s">
        <v>495</v>
      </c>
      <c r="E4" s="1108" t="s">
        <v>496</v>
      </c>
      <c r="F4" s="1109" t="s">
        <v>497</v>
      </c>
      <c r="G4" s="1110" t="s">
        <v>498</v>
      </c>
      <c r="H4" s="1111" t="s">
        <v>2411</v>
      </c>
      <c r="I4" s="1111" t="s">
        <v>499</v>
      </c>
      <c r="J4" s="1111" t="s">
        <v>500</v>
      </c>
      <c r="K4" s="1111" t="s">
        <v>501</v>
      </c>
      <c r="L4" s="1111" t="s">
        <v>502</v>
      </c>
      <c r="M4" s="1111" t="s">
        <v>503</v>
      </c>
      <c r="N4" s="1111" t="s">
        <v>504</v>
      </c>
      <c r="O4" s="1112" t="s">
        <v>8174</v>
      </c>
      <c r="P4" s="112"/>
      <c r="Q4" s="1106" t="s">
        <v>494</v>
      </c>
      <c r="R4" s="1107" t="s">
        <v>495</v>
      </c>
      <c r="S4" s="1108" t="s">
        <v>496</v>
      </c>
      <c r="T4" s="1109" t="s">
        <v>497</v>
      </c>
      <c r="U4" s="1110" t="s">
        <v>498</v>
      </c>
      <c r="V4" s="1111" t="s">
        <v>615</v>
      </c>
      <c r="W4" s="1111" t="s">
        <v>616</v>
      </c>
      <c r="X4" s="1111" t="s">
        <v>617</v>
      </c>
      <c r="Y4" s="1111" t="s">
        <v>618</v>
      </c>
      <c r="Z4" s="1111" t="s">
        <v>501</v>
      </c>
      <c r="AA4" s="1111" t="s">
        <v>502</v>
      </c>
      <c r="AB4" s="1111" t="s">
        <v>503</v>
      </c>
      <c r="AC4" s="1111" t="s">
        <v>504</v>
      </c>
      <c r="AD4" s="1112" t="s">
        <v>505</v>
      </c>
      <c r="AF4" s="1106" t="s">
        <v>494</v>
      </c>
      <c r="AG4" s="1107" t="s">
        <v>495</v>
      </c>
      <c r="AH4" s="1108" t="s">
        <v>496</v>
      </c>
      <c r="AI4" s="1109" t="s">
        <v>497</v>
      </c>
      <c r="AJ4" s="1110" t="s">
        <v>498</v>
      </c>
      <c r="AK4" s="1111" t="s">
        <v>615</v>
      </c>
      <c r="AL4" s="1111" t="s">
        <v>616</v>
      </c>
      <c r="AM4" s="1111" t="s">
        <v>617</v>
      </c>
      <c r="AN4" s="1111" t="s">
        <v>618</v>
      </c>
      <c r="AO4" s="1111" t="s">
        <v>501</v>
      </c>
      <c r="AP4" s="1111" t="s">
        <v>502</v>
      </c>
      <c r="AQ4" s="1111" t="s">
        <v>503</v>
      </c>
      <c r="AR4" s="1111" t="s">
        <v>504</v>
      </c>
      <c r="AS4" s="1112" t="s">
        <v>505</v>
      </c>
      <c r="AU4" s="1106" t="s">
        <v>494</v>
      </c>
      <c r="AV4" s="1107" t="s">
        <v>495</v>
      </c>
      <c r="AW4" s="1108" t="s">
        <v>496</v>
      </c>
      <c r="AX4" s="1109" t="s">
        <v>497</v>
      </c>
      <c r="AY4" s="1110" t="s">
        <v>498</v>
      </c>
      <c r="AZ4" s="1111" t="s">
        <v>615</v>
      </c>
      <c r="BA4" s="1111" t="s">
        <v>616</v>
      </c>
      <c r="BB4" s="1111" t="s">
        <v>617</v>
      </c>
      <c r="BC4" s="1111" t="s">
        <v>618</v>
      </c>
      <c r="BD4" s="1111" t="s">
        <v>501</v>
      </c>
      <c r="BE4" s="1111" t="s">
        <v>502</v>
      </c>
      <c r="BF4" s="1111" t="s">
        <v>503</v>
      </c>
      <c r="BG4" s="1111" t="s">
        <v>504</v>
      </c>
      <c r="BH4" s="1112" t="s">
        <v>505</v>
      </c>
      <c r="BJ4" s="1106" t="s">
        <v>494</v>
      </c>
      <c r="BK4" s="1107" t="s">
        <v>495</v>
      </c>
      <c r="BL4" s="1108" t="s">
        <v>496</v>
      </c>
      <c r="BM4" s="1109" t="s">
        <v>497</v>
      </c>
      <c r="BN4" s="1110" t="s">
        <v>498</v>
      </c>
      <c r="BO4" s="1111" t="s">
        <v>615</v>
      </c>
      <c r="BP4" s="1111" t="s">
        <v>616</v>
      </c>
      <c r="BQ4" s="1111" t="s">
        <v>617</v>
      </c>
      <c r="BR4" s="1111" t="s">
        <v>618</v>
      </c>
      <c r="BS4" s="1111" t="s">
        <v>501</v>
      </c>
      <c r="BT4" s="1111" t="s">
        <v>502</v>
      </c>
      <c r="BU4" s="1111" t="s">
        <v>503</v>
      </c>
      <c r="BV4" s="1111" t="s">
        <v>504</v>
      </c>
      <c r="BW4" s="1112" t="s">
        <v>505</v>
      </c>
      <c r="BX4" s="110"/>
      <c r="BY4" s="1106" t="s">
        <v>494</v>
      </c>
      <c r="BZ4" s="1107" t="s">
        <v>495</v>
      </c>
      <c r="CA4" s="1108" t="s">
        <v>496</v>
      </c>
      <c r="CB4" s="1109" t="s">
        <v>497</v>
      </c>
      <c r="CC4" s="1110" t="s">
        <v>498</v>
      </c>
      <c r="CD4" s="1111" t="s">
        <v>615</v>
      </c>
      <c r="CE4" s="1111" t="s">
        <v>616</v>
      </c>
      <c r="CF4" s="1111" t="s">
        <v>617</v>
      </c>
      <c r="CG4" s="1111" t="s">
        <v>618</v>
      </c>
      <c r="CH4" s="1111" t="s">
        <v>501</v>
      </c>
      <c r="CI4" s="1111" t="s">
        <v>502</v>
      </c>
      <c r="CJ4" s="1111" t="s">
        <v>503</v>
      </c>
      <c r="CK4" s="1111" t="s">
        <v>504</v>
      </c>
      <c r="CL4" s="1112" t="s">
        <v>505</v>
      </c>
      <c r="CN4" s="1106" t="s">
        <v>494</v>
      </c>
      <c r="CO4" s="1107" t="s">
        <v>495</v>
      </c>
      <c r="CP4" s="1108" t="s">
        <v>496</v>
      </c>
      <c r="CQ4" s="1109" t="s">
        <v>497</v>
      </c>
      <c r="CR4" s="1110" t="s">
        <v>498</v>
      </c>
      <c r="CS4" s="1111" t="s">
        <v>615</v>
      </c>
      <c r="CT4" s="1111" t="s">
        <v>616</v>
      </c>
      <c r="CU4" s="1111" t="s">
        <v>617</v>
      </c>
      <c r="CV4" s="1111" t="s">
        <v>618</v>
      </c>
      <c r="CW4" s="1111" t="s">
        <v>501</v>
      </c>
      <c r="CX4" s="1111" t="s">
        <v>502</v>
      </c>
      <c r="CY4" s="1111" t="s">
        <v>503</v>
      </c>
      <c r="CZ4" s="1111" t="s">
        <v>504</v>
      </c>
      <c r="DA4" s="1112" t="s">
        <v>505</v>
      </c>
    </row>
    <row r="5" spans="1:105" ht="15" hidden="1" customHeight="1">
      <c r="B5" s="125" t="s">
        <v>619</v>
      </c>
      <c r="C5" s="850">
        <v>1</v>
      </c>
      <c r="D5" s="857" t="s">
        <v>506</v>
      </c>
      <c r="E5" s="1113"/>
      <c r="F5" s="853">
        <v>114</v>
      </c>
      <c r="G5" s="854" t="s">
        <v>507</v>
      </c>
      <c r="H5" s="859"/>
      <c r="I5" s="859">
        <f t="shared" ref="I5:I68" si="0">J5-6</f>
        <v>41594</v>
      </c>
      <c r="J5" s="863">
        <f>K5-6</f>
        <v>41600</v>
      </c>
      <c r="K5" s="859">
        <f>L5-17</f>
        <v>41606</v>
      </c>
      <c r="L5" s="859">
        <f t="shared" ref="L5:L68" si="1">M5-4</f>
        <v>41623</v>
      </c>
      <c r="M5" s="859">
        <v>41627</v>
      </c>
      <c r="N5" s="859">
        <f t="shared" ref="N5:N57" si="2">O5-3</f>
        <v>41640</v>
      </c>
      <c r="O5" s="879">
        <v>41643</v>
      </c>
      <c r="P5" s="113"/>
      <c r="Q5" s="850">
        <v>1</v>
      </c>
      <c r="R5" s="857" t="s">
        <v>506</v>
      </c>
      <c r="S5" s="1113"/>
      <c r="T5" s="853">
        <v>114</v>
      </c>
      <c r="U5" s="854" t="s">
        <v>507</v>
      </c>
      <c r="V5" s="859">
        <f>W5-6</f>
        <v>41558</v>
      </c>
      <c r="W5" s="863">
        <f t="shared" ref="W5:W18" si="3">X5-3</f>
        <v>41564</v>
      </c>
      <c r="X5" s="859">
        <f>Y5-6</f>
        <v>41567</v>
      </c>
      <c r="Y5" s="863">
        <f t="shared" ref="Y5:Y18" si="4">Z5-33</f>
        <v>41573</v>
      </c>
      <c r="Z5" s="859">
        <f>AA5-17</f>
        <v>41606</v>
      </c>
      <c r="AA5" s="859">
        <f t="shared" ref="AA5:AA68" si="5">AB5-4</f>
        <v>41623</v>
      </c>
      <c r="AB5" s="859">
        <v>41627</v>
      </c>
      <c r="AC5" s="859">
        <f t="shared" ref="AC5:AC57" si="6">AD5-3</f>
        <v>41640</v>
      </c>
      <c r="AD5" s="879">
        <v>41643</v>
      </c>
      <c r="AF5" s="850">
        <v>1</v>
      </c>
      <c r="AG5" s="857" t="s">
        <v>506</v>
      </c>
      <c r="AH5" s="1242"/>
      <c r="AI5" s="853">
        <v>114</v>
      </c>
      <c r="AJ5" s="854" t="s">
        <v>507</v>
      </c>
      <c r="AK5" s="859">
        <f>AL5-6</f>
        <v>41558</v>
      </c>
      <c r="AL5" s="863">
        <f t="shared" ref="AL5:AL18" si="7">AM5-3</f>
        <v>41564</v>
      </c>
      <c r="AM5" s="859">
        <f>AN5-6</f>
        <v>41567</v>
      </c>
      <c r="AN5" s="863">
        <f t="shared" ref="AN5:AN18" si="8">AO5-33</f>
        <v>41573</v>
      </c>
      <c r="AO5" s="859">
        <f>AP5-17</f>
        <v>41606</v>
      </c>
      <c r="AP5" s="859">
        <f t="shared" ref="AP5:AP68" si="9">AQ5-4</f>
        <v>41623</v>
      </c>
      <c r="AQ5" s="859">
        <v>41627</v>
      </c>
      <c r="AR5" s="859">
        <f t="shared" ref="AR5:AR57" si="10">AS5-3</f>
        <v>41640</v>
      </c>
      <c r="AS5" s="879">
        <v>41643</v>
      </c>
      <c r="AU5" s="850">
        <v>1</v>
      </c>
      <c r="AV5" s="857" t="s">
        <v>506</v>
      </c>
      <c r="AW5" s="1242"/>
      <c r="AX5" s="853">
        <v>114</v>
      </c>
      <c r="AY5" s="854" t="s">
        <v>507</v>
      </c>
      <c r="AZ5" s="859">
        <f>BA5-6</f>
        <v>41544</v>
      </c>
      <c r="BA5" s="863">
        <f t="shared" ref="BA5:BA18" si="11">BB5-3</f>
        <v>41550</v>
      </c>
      <c r="BB5" s="859">
        <f>BC5-6</f>
        <v>41553</v>
      </c>
      <c r="BC5" s="863">
        <f>BD5-47</f>
        <v>41559</v>
      </c>
      <c r="BD5" s="859">
        <f>BE5-17</f>
        <v>41606</v>
      </c>
      <c r="BE5" s="859">
        <f t="shared" ref="BE5:BE68" si="12">BF5-4</f>
        <v>41623</v>
      </c>
      <c r="BF5" s="859">
        <v>41627</v>
      </c>
      <c r="BG5" s="859">
        <f t="shared" ref="BG5:BG57" si="13">BH5-3</f>
        <v>41640</v>
      </c>
      <c r="BH5" s="879">
        <v>41643</v>
      </c>
      <c r="BJ5" s="850">
        <v>1</v>
      </c>
      <c r="BK5" s="857" t="s">
        <v>506</v>
      </c>
      <c r="BL5" s="1242"/>
      <c r="BM5" s="853">
        <v>114</v>
      </c>
      <c r="BN5" s="854" t="s">
        <v>507</v>
      </c>
      <c r="BO5" s="859">
        <f>BP5-6</f>
        <v>41530</v>
      </c>
      <c r="BP5" s="863">
        <f t="shared" ref="BP5:BP18" si="14">BQ5-3</f>
        <v>41536</v>
      </c>
      <c r="BQ5" s="859">
        <f>BR5-6</f>
        <v>41539</v>
      </c>
      <c r="BR5" s="863">
        <f t="shared" ref="BR5:BR57" si="15">BS5-61</f>
        <v>41545</v>
      </c>
      <c r="BS5" s="859">
        <f>BT5-17</f>
        <v>41606</v>
      </c>
      <c r="BT5" s="859">
        <f t="shared" ref="BT5:BT68" si="16">BU5-4</f>
        <v>41623</v>
      </c>
      <c r="BU5" s="859">
        <v>41627</v>
      </c>
      <c r="BV5" s="859">
        <f t="shared" ref="BV5:BV57" si="17">BW5-3</f>
        <v>41640</v>
      </c>
      <c r="BW5" s="879">
        <v>41643</v>
      </c>
      <c r="BY5" s="850">
        <v>1</v>
      </c>
      <c r="BZ5" s="857" t="s">
        <v>506</v>
      </c>
      <c r="CA5" s="1242"/>
      <c r="CB5" s="853">
        <v>114</v>
      </c>
      <c r="CC5" s="854" t="s">
        <v>507</v>
      </c>
      <c r="CD5" s="859">
        <f>CE5-6</f>
        <v>41558</v>
      </c>
      <c r="CE5" s="863">
        <f t="shared" ref="CE5:CE18" si="18">CF5-3</f>
        <v>41564</v>
      </c>
      <c r="CF5" s="859">
        <f>CG5-6</f>
        <v>41567</v>
      </c>
      <c r="CG5" s="863">
        <f t="shared" ref="CG5:CG18" si="19">CH5-33</f>
        <v>41573</v>
      </c>
      <c r="CH5" s="859">
        <f>CI5-17</f>
        <v>41606</v>
      </c>
      <c r="CI5" s="859">
        <f t="shared" ref="CI5:CI68" si="20">CJ5-4</f>
        <v>41623</v>
      </c>
      <c r="CJ5" s="859">
        <v>41627</v>
      </c>
      <c r="CK5" s="859">
        <f t="shared" ref="CK5:CK57" si="21">CL5-3</f>
        <v>41640</v>
      </c>
      <c r="CL5" s="879">
        <v>41643</v>
      </c>
      <c r="CN5" s="850">
        <v>1</v>
      </c>
      <c r="CO5" s="857" t="s">
        <v>506</v>
      </c>
      <c r="CP5" s="1242"/>
      <c r="CQ5" s="853">
        <v>114</v>
      </c>
      <c r="CR5" s="854" t="s">
        <v>507</v>
      </c>
      <c r="CS5" s="859">
        <f>CT5-6</f>
        <v>41558</v>
      </c>
      <c r="CT5" s="863">
        <f t="shared" ref="CT5:CT18" si="22">CU5-3</f>
        <v>41564</v>
      </c>
      <c r="CU5" s="859">
        <f>CV5-6</f>
        <v>41567</v>
      </c>
      <c r="CV5" s="863">
        <f t="shared" ref="CV5:CV18" si="23">CW5-33</f>
        <v>41573</v>
      </c>
      <c r="CW5" s="859">
        <f>CX5-17</f>
        <v>41606</v>
      </c>
      <c r="CX5" s="859">
        <f t="shared" ref="CX5:CX68" si="24">CY5-4</f>
        <v>41623</v>
      </c>
      <c r="CY5" s="859">
        <v>41627</v>
      </c>
      <c r="CZ5" s="859">
        <f t="shared" ref="CZ5:CZ57" si="25">DA5-3</f>
        <v>41640</v>
      </c>
      <c r="DA5" s="879">
        <v>41643</v>
      </c>
    </row>
    <row r="6" spans="1:105" ht="15" hidden="1" customHeight="1">
      <c r="B6" s="125" t="s">
        <v>620</v>
      </c>
      <c r="C6" s="850">
        <v>2</v>
      </c>
      <c r="D6" s="1114"/>
      <c r="E6" s="881"/>
      <c r="F6" s="853">
        <v>114</v>
      </c>
      <c r="G6" s="854" t="s">
        <v>507</v>
      </c>
      <c r="H6" s="859"/>
      <c r="I6" s="859">
        <f t="shared" si="0"/>
        <v>41594</v>
      </c>
      <c r="J6" s="863">
        <f>K6-6</f>
        <v>41600</v>
      </c>
      <c r="K6" s="859">
        <f>L6-17</f>
        <v>41606</v>
      </c>
      <c r="L6" s="859">
        <f t="shared" si="1"/>
        <v>41623</v>
      </c>
      <c r="M6" s="859">
        <v>41627</v>
      </c>
      <c r="N6" s="859">
        <f t="shared" si="2"/>
        <v>41647</v>
      </c>
      <c r="O6" s="879">
        <f>+O5+7</f>
        <v>41650</v>
      </c>
      <c r="P6" s="113"/>
      <c r="Q6" s="850">
        <v>2</v>
      </c>
      <c r="R6" s="1114"/>
      <c r="S6" s="881"/>
      <c r="T6" s="853">
        <v>114</v>
      </c>
      <c r="U6" s="854" t="s">
        <v>507</v>
      </c>
      <c r="V6" s="859">
        <f t="shared" ref="V6:V69" si="26">W6-6</f>
        <v>41558</v>
      </c>
      <c r="W6" s="863">
        <f t="shared" si="3"/>
        <v>41564</v>
      </c>
      <c r="X6" s="859">
        <f t="shared" ref="X6:X69" si="27">Y6-6</f>
        <v>41567</v>
      </c>
      <c r="Y6" s="863">
        <f t="shared" si="4"/>
        <v>41573</v>
      </c>
      <c r="Z6" s="859">
        <f>AA6-17</f>
        <v>41606</v>
      </c>
      <c r="AA6" s="859">
        <f t="shared" si="5"/>
        <v>41623</v>
      </c>
      <c r="AB6" s="859">
        <v>41627</v>
      </c>
      <c r="AC6" s="859">
        <f t="shared" si="6"/>
        <v>41647</v>
      </c>
      <c r="AD6" s="879">
        <f>+AD5+7</f>
        <v>41650</v>
      </c>
      <c r="AF6" s="850">
        <v>2</v>
      </c>
      <c r="AG6" s="1114"/>
      <c r="AH6" s="881"/>
      <c r="AI6" s="853">
        <v>114</v>
      </c>
      <c r="AJ6" s="854" t="s">
        <v>507</v>
      </c>
      <c r="AK6" s="859">
        <f t="shared" ref="AK6:AK69" si="28">AL6-6</f>
        <v>41558</v>
      </c>
      <c r="AL6" s="863">
        <f t="shared" si="7"/>
        <v>41564</v>
      </c>
      <c r="AM6" s="859">
        <f t="shared" ref="AM6:AM69" si="29">AN6-6</f>
        <v>41567</v>
      </c>
      <c r="AN6" s="863">
        <f t="shared" si="8"/>
        <v>41573</v>
      </c>
      <c r="AO6" s="859">
        <f>AP6-17</f>
        <v>41606</v>
      </c>
      <c r="AP6" s="859">
        <f t="shared" si="9"/>
        <v>41623</v>
      </c>
      <c r="AQ6" s="859">
        <v>41627</v>
      </c>
      <c r="AR6" s="859">
        <f t="shared" si="10"/>
        <v>41647</v>
      </c>
      <c r="AS6" s="879">
        <f>+AS5+7</f>
        <v>41650</v>
      </c>
      <c r="AU6" s="850">
        <v>2</v>
      </c>
      <c r="AV6" s="1114"/>
      <c r="AW6" s="881"/>
      <c r="AX6" s="853">
        <v>114</v>
      </c>
      <c r="AY6" s="854" t="s">
        <v>507</v>
      </c>
      <c r="AZ6" s="859">
        <f t="shared" ref="AZ6:AZ69" si="30">BA6-6</f>
        <v>41544</v>
      </c>
      <c r="BA6" s="863">
        <f t="shared" si="11"/>
        <v>41550</v>
      </c>
      <c r="BB6" s="859">
        <f t="shared" ref="BB6:BB69" si="31">BC6-6</f>
        <v>41553</v>
      </c>
      <c r="BC6" s="863">
        <f t="shared" ref="BC6:BC57" si="32">BD6-47</f>
        <v>41559</v>
      </c>
      <c r="BD6" s="859">
        <f>BE6-17</f>
        <v>41606</v>
      </c>
      <c r="BE6" s="859">
        <f t="shared" si="12"/>
        <v>41623</v>
      </c>
      <c r="BF6" s="859">
        <v>41627</v>
      </c>
      <c r="BG6" s="859">
        <f t="shared" si="13"/>
        <v>41647</v>
      </c>
      <c r="BH6" s="879">
        <f>+BH5+7</f>
        <v>41650</v>
      </c>
      <c r="BJ6" s="850">
        <v>2</v>
      </c>
      <c r="BK6" s="1114"/>
      <c r="BL6" s="881"/>
      <c r="BM6" s="853">
        <v>114</v>
      </c>
      <c r="BN6" s="854" t="s">
        <v>507</v>
      </c>
      <c r="BO6" s="859">
        <f t="shared" ref="BO6:BO69" si="33">BP6-6</f>
        <v>41530</v>
      </c>
      <c r="BP6" s="863">
        <f t="shared" si="14"/>
        <v>41536</v>
      </c>
      <c r="BQ6" s="859">
        <f t="shared" ref="BQ6:BQ69" si="34">BR6-6</f>
        <v>41539</v>
      </c>
      <c r="BR6" s="863">
        <f t="shared" si="15"/>
        <v>41545</v>
      </c>
      <c r="BS6" s="859">
        <f>BT6-17</f>
        <v>41606</v>
      </c>
      <c r="BT6" s="859">
        <f t="shared" si="16"/>
        <v>41623</v>
      </c>
      <c r="BU6" s="859">
        <v>41627</v>
      </c>
      <c r="BV6" s="859">
        <f t="shared" si="17"/>
        <v>41647</v>
      </c>
      <c r="BW6" s="879">
        <f>+BW5+7</f>
        <v>41650</v>
      </c>
      <c r="BY6" s="850">
        <v>2</v>
      </c>
      <c r="BZ6" s="1114"/>
      <c r="CA6" s="881"/>
      <c r="CB6" s="853">
        <v>114</v>
      </c>
      <c r="CC6" s="854" t="s">
        <v>507</v>
      </c>
      <c r="CD6" s="859">
        <f t="shared" ref="CD6:CD69" si="35">CE6-6</f>
        <v>41558</v>
      </c>
      <c r="CE6" s="863">
        <f t="shared" si="18"/>
        <v>41564</v>
      </c>
      <c r="CF6" s="859">
        <f t="shared" ref="CF6:CF69" si="36">CG6-6</f>
        <v>41567</v>
      </c>
      <c r="CG6" s="863">
        <f t="shared" si="19"/>
        <v>41573</v>
      </c>
      <c r="CH6" s="859">
        <f>CI6-17</f>
        <v>41606</v>
      </c>
      <c r="CI6" s="859">
        <f t="shared" si="20"/>
        <v>41623</v>
      </c>
      <c r="CJ6" s="859">
        <v>41627</v>
      </c>
      <c r="CK6" s="859">
        <f t="shared" si="21"/>
        <v>41647</v>
      </c>
      <c r="CL6" s="879">
        <f>+CL5+7</f>
        <v>41650</v>
      </c>
      <c r="CN6" s="850">
        <v>2</v>
      </c>
      <c r="CO6" s="1114"/>
      <c r="CP6" s="881"/>
      <c r="CQ6" s="853">
        <v>114</v>
      </c>
      <c r="CR6" s="854" t="s">
        <v>507</v>
      </c>
      <c r="CS6" s="859">
        <f t="shared" ref="CS6:CS69" si="37">CT6-6</f>
        <v>41558</v>
      </c>
      <c r="CT6" s="863">
        <f t="shared" si="22"/>
        <v>41564</v>
      </c>
      <c r="CU6" s="859">
        <f t="shared" ref="CU6:CU69" si="38">CV6-6</f>
        <v>41567</v>
      </c>
      <c r="CV6" s="863">
        <f t="shared" si="23"/>
        <v>41573</v>
      </c>
      <c r="CW6" s="859">
        <f>CX6-17</f>
        <v>41606</v>
      </c>
      <c r="CX6" s="859">
        <f t="shared" si="24"/>
        <v>41623</v>
      </c>
      <c r="CY6" s="859">
        <v>41627</v>
      </c>
      <c r="CZ6" s="859">
        <f t="shared" si="25"/>
        <v>41647</v>
      </c>
      <c r="DA6" s="879">
        <f>+DA5+7</f>
        <v>41650</v>
      </c>
    </row>
    <row r="7" spans="1:105" ht="15" hidden="1" customHeight="1">
      <c r="B7" s="125" t="s">
        <v>621</v>
      </c>
      <c r="C7" s="850">
        <v>3</v>
      </c>
      <c r="D7" s="857" t="s">
        <v>506</v>
      </c>
      <c r="E7" s="1113"/>
      <c r="F7" s="853">
        <v>114</v>
      </c>
      <c r="G7" s="854" t="s">
        <v>507</v>
      </c>
      <c r="H7" s="859"/>
      <c r="I7" s="859">
        <f t="shared" si="0"/>
        <v>41615</v>
      </c>
      <c r="J7" s="863">
        <f t="shared" ref="J7:J70" si="39">K7-7</f>
        <v>41621</v>
      </c>
      <c r="K7" s="859">
        <f>L7-17</f>
        <v>41628</v>
      </c>
      <c r="L7" s="859">
        <f t="shared" si="1"/>
        <v>41645</v>
      </c>
      <c r="M7" s="859">
        <f>N7-5</f>
        <v>41649</v>
      </c>
      <c r="N7" s="859">
        <f t="shared" si="2"/>
        <v>41654</v>
      </c>
      <c r="O7" s="879">
        <f t="shared" ref="O7:O20" si="40">+O6+7</f>
        <v>41657</v>
      </c>
      <c r="P7" s="113"/>
      <c r="Q7" s="850">
        <v>3</v>
      </c>
      <c r="R7" s="857" t="s">
        <v>506</v>
      </c>
      <c r="S7" s="1113"/>
      <c r="T7" s="853">
        <v>114</v>
      </c>
      <c r="U7" s="854" t="s">
        <v>507</v>
      </c>
      <c r="V7" s="859">
        <f t="shared" si="26"/>
        <v>41580</v>
      </c>
      <c r="W7" s="863">
        <f t="shared" si="3"/>
        <v>41586</v>
      </c>
      <c r="X7" s="859">
        <f t="shared" si="27"/>
        <v>41589</v>
      </c>
      <c r="Y7" s="863">
        <f t="shared" si="4"/>
        <v>41595</v>
      </c>
      <c r="Z7" s="859">
        <f>AA7-17</f>
        <v>41628</v>
      </c>
      <c r="AA7" s="859">
        <f t="shared" si="5"/>
        <v>41645</v>
      </c>
      <c r="AB7" s="859">
        <f>AC7-5</f>
        <v>41649</v>
      </c>
      <c r="AC7" s="859">
        <f t="shared" si="6"/>
        <v>41654</v>
      </c>
      <c r="AD7" s="879">
        <f t="shared" ref="AD7:AD20" si="41">+AD6+7</f>
        <v>41657</v>
      </c>
      <c r="AF7" s="850">
        <v>3</v>
      </c>
      <c r="AG7" s="857" t="s">
        <v>506</v>
      </c>
      <c r="AH7" s="1242"/>
      <c r="AI7" s="853">
        <v>114</v>
      </c>
      <c r="AJ7" s="854" t="s">
        <v>507</v>
      </c>
      <c r="AK7" s="859">
        <f t="shared" si="28"/>
        <v>41580</v>
      </c>
      <c r="AL7" s="863">
        <f t="shared" si="7"/>
        <v>41586</v>
      </c>
      <c r="AM7" s="859">
        <f t="shared" si="29"/>
        <v>41589</v>
      </c>
      <c r="AN7" s="863">
        <f t="shared" si="8"/>
        <v>41595</v>
      </c>
      <c r="AO7" s="859">
        <f>AP7-17</f>
        <v>41628</v>
      </c>
      <c r="AP7" s="859">
        <f t="shared" si="9"/>
        <v>41645</v>
      </c>
      <c r="AQ7" s="859">
        <f>AR7-5</f>
        <v>41649</v>
      </c>
      <c r="AR7" s="859">
        <f t="shared" si="10"/>
        <v>41654</v>
      </c>
      <c r="AS7" s="879">
        <f t="shared" ref="AS7:AS20" si="42">+AS6+7</f>
        <v>41657</v>
      </c>
      <c r="AU7" s="850">
        <v>3</v>
      </c>
      <c r="AV7" s="857" t="s">
        <v>506</v>
      </c>
      <c r="AW7" s="1242"/>
      <c r="AX7" s="853">
        <v>114</v>
      </c>
      <c r="AY7" s="854" t="s">
        <v>507</v>
      </c>
      <c r="AZ7" s="859">
        <f t="shared" si="30"/>
        <v>41566</v>
      </c>
      <c r="BA7" s="863">
        <f t="shared" si="11"/>
        <v>41572</v>
      </c>
      <c r="BB7" s="859">
        <f t="shared" si="31"/>
        <v>41575</v>
      </c>
      <c r="BC7" s="863">
        <f t="shared" si="32"/>
        <v>41581</v>
      </c>
      <c r="BD7" s="859">
        <f>BE7-17</f>
        <v>41628</v>
      </c>
      <c r="BE7" s="859">
        <f t="shared" si="12"/>
        <v>41645</v>
      </c>
      <c r="BF7" s="859">
        <f>BG7-5</f>
        <v>41649</v>
      </c>
      <c r="BG7" s="859">
        <f t="shared" si="13"/>
        <v>41654</v>
      </c>
      <c r="BH7" s="879">
        <f t="shared" ref="BH7:BH20" si="43">+BH6+7</f>
        <v>41657</v>
      </c>
      <c r="BJ7" s="850">
        <v>3</v>
      </c>
      <c r="BK7" s="857" t="s">
        <v>506</v>
      </c>
      <c r="BL7" s="1242"/>
      <c r="BM7" s="853">
        <v>114</v>
      </c>
      <c r="BN7" s="854" t="s">
        <v>507</v>
      </c>
      <c r="BO7" s="859">
        <f t="shared" si="33"/>
        <v>41552</v>
      </c>
      <c r="BP7" s="863">
        <f t="shared" si="14"/>
        <v>41558</v>
      </c>
      <c r="BQ7" s="859">
        <f t="shared" si="34"/>
        <v>41561</v>
      </c>
      <c r="BR7" s="863">
        <f t="shared" si="15"/>
        <v>41567</v>
      </c>
      <c r="BS7" s="859">
        <f>BT7-17</f>
        <v>41628</v>
      </c>
      <c r="BT7" s="859">
        <f t="shared" si="16"/>
        <v>41645</v>
      </c>
      <c r="BU7" s="859">
        <f>BV7-5</f>
        <v>41649</v>
      </c>
      <c r="BV7" s="859">
        <f t="shared" si="17"/>
        <v>41654</v>
      </c>
      <c r="BW7" s="879">
        <f t="shared" ref="BW7:BW20" si="44">+BW6+7</f>
        <v>41657</v>
      </c>
      <c r="BY7" s="850">
        <v>3</v>
      </c>
      <c r="BZ7" s="857" t="s">
        <v>506</v>
      </c>
      <c r="CA7" s="1242"/>
      <c r="CB7" s="853">
        <v>114</v>
      </c>
      <c r="CC7" s="854" t="s">
        <v>507</v>
      </c>
      <c r="CD7" s="859">
        <f t="shared" si="35"/>
        <v>41580</v>
      </c>
      <c r="CE7" s="863">
        <f t="shared" si="18"/>
        <v>41586</v>
      </c>
      <c r="CF7" s="859">
        <f t="shared" si="36"/>
        <v>41589</v>
      </c>
      <c r="CG7" s="863">
        <f t="shared" si="19"/>
        <v>41595</v>
      </c>
      <c r="CH7" s="859">
        <f>CI7-17</f>
        <v>41628</v>
      </c>
      <c r="CI7" s="859">
        <f t="shared" si="20"/>
        <v>41645</v>
      </c>
      <c r="CJ7" s="859">
        <f>CK7-5</f>
        <v>41649</v>
      </c>
      <c r="CK7" s="859">
        <f t="shared" si="21"/>
        <v>41654</v>
      </c>
      <c r="CL7" s="879">
        <f t="shared" ref="CL7:CL20" si="45">+CL6+7</f>
        <v>41657</v>
      </c>
      <c r="CN7" s="850">
        <v>3</v>
      </c>
      <c r="CO7" s="857" t="s">
        <v>506</v>
      </c>
      <c r="CP7" s="1242"/>
      <c r="CQ7" s="853">
        <v>114</v>
      </c>
      <c r="CR7" s="854" t="s">
        <v>507</v>
      </c>
      <c r="CS7" s="859">
        <f t="shared" si="37"/>
        <v>41580</v>
      </c>
      <c r="CT7" s="863">
        <f t="shared" si="22"/>
        <v>41586</v>
      </c>
      <c r="CU7" s="859">
        <f t="shared" si="38"/>
        <v>41589</v>
      </c>
      <c r="CV7" s="863">
        <f t="shared" si="23"/>
        <v>41595</v>
      </c>
      <c r="CW7" s="859">
        <f>CX7-17</f>
        <v>41628</v>
      </c>
      <c r="CX7" s="859">
        <f t="shared" si="24"/>
        <v>41645</v>
      </c>
      <c r="CY7" s="859">
        <f>CZ7-5</f>
        <v>41649</v>
      </c>
      <c r="CZ7" s="859">
        <f t="shared" si="25"/>
        <v>41654</v>
      </c>
      <c r="DA7" s="879">
        <f t="shared" ref="DA7:DA20" si="46">+DA6+7</f>
        <v>41657</v>
      </c>
    </row>
    <row r="8" spans="1:105" ht="15" hidden="1" customHeight="1">
      <c r="B8" s="125" t="s">
        <v>622</v>
      </c>
      <c r="C8" s="850">
        <v>4</v>
      </c>
      <c r="D8" s="851"/>
      <c r="E8" s="852" t="s">
        <v>508</v>
      </c>
      <c r="F8" s="853">
        <v>114</v>
      </c>
      <c r="G8" s="854" t="s">
        <v>507</v>
      </c>
      <c r="H8" s="855"/>
      <c r="I8" s="855">
        <f t="shared" si="0"/>
        <v>41250</v>
      </c>
      <c r="J8" s="855">
        <f t="shared" si="39"/>
        <v>41256</v>
      </c>
      <c r="K8" s="855">
        <f>L8-17</f>
        <v>41263</v>
      </c>
      <c r="L8" s="855">
        <f t="shared" si="1"/>
        <v>41280</v>
      </c>
      <c r="M8" s="855">
        <v>41284</v>
      </c>
      <c r="N8" s="855">
        <f t="shared" si="2"/>
        <v>41661</v>
      </c>
      <c r="O8" s="879">
        <f t="shared" si="40"/>
        <v>41664</v>
      </c>
      <c r="P8" s="113"/>
      <c r="Q8" s="850">
        <v>4</v>
      </c>
      <c r="R8" s="851"/>
      <c r="S8" s="852" t="s">
        <v>508</v>
      </c>
      <c r="T8" s="853">
        <v>114</v>
      </c>
      <c r="U8" s="854" t="s">
        <v>507</v>
      </c>
      <c r="V8" s="855">
        <f t="shared" si="26"/>
        <v>41215</v>
      </c>
      <c r="W8" s="855">
        <f t="shared" si="3"/>
        <v>41221</v>
      </c>
      <c r="X8" s="855">
        <f t="shared" si="27"/>
        <v>41224</v>
      </c>
      <c r="Y8" s="855">
        <f t="shared" si="4"/>
        <v>41230</v>
      </c>
      <c r="Z8" s="855">
        <f>AA8-17</f>
        <v>41263</v>
      </c>
      <c r="AA8" s="855">
        <f t="shared" si="5"/>
        <v>41280</v>
      </c>
      <c r="AB8" s="855">
        <v>41284</v>
      </c>
      <c r="AC8" s="855">
        <f t="shared" si="6"/>
        <v>41661</v>
      </c>
      <c r="AD8" s="879">
        <f t="shared" si="41"/>
        <v>41664</v>
      </c>
      <c r="AF8" s="850">
        <v>4</v>
      </c>
      <c r="AG8" s="851"/>
      <c r="AH8" s="1243" t="s">
        <v>508</v>
      </c>
      <c r="AI8" s="853">
        <v>114</v>
      </c>
      <c r="AJ8" s="854" t="s">
        <v>507</v>
      </c>
      <c r="AK8" s="855">
        <f t="shared" si="28"/>
        <v>41215</v>
      </c>
      <c r="AL8" s="855">
        <f t="shared" si="7"/>
        <v>41221</v>
      </c>
      <c r="AM8" s="855">
        <f t="shared" si="29"/>
        <v>41224</v>
      </c>
      <c r="AN8" s="855">
        <f t="shared" si="8"/>
        <v>41230</v>
      </c>
      <c r="AO8" s="855">
        <f>AP8-17</f>
        <v>41263</v>
      </c>
      <c r="AP8" s="855">
        <f t="shared" si="9"/>
        <v>41280</v>
      </c>
      <c r="AQ8" s="855">
        <v>41284</v>
      </c>
      <c r="AR8" s="855">
        <f t="shared" si="10"/>
        <v>41661</v>
      </c>
      <c r="AS8" s="879">
        <f t="shared" si="42"/>
        <v>41664</v>
      </c>
      <c r="AU8" s="850">
        <v>4</v>
      </c>
      <c r="AV8" s="851"/>
      <c r="AW8" s="1243" t="s">
        <v>508</v>
      </c>
      <c r="AX8" s="853">
        <v>114</v>
      </c>
      <c r="AY8" s="854" t="s">
        <v>507</v>
      </c>
      <c r="AZ8" s="855">
        <f t="shared" si="30"/>
        <v>41201</v>
      </c>
      <c r="BA8" s="855">
        <f t="shared" si="11"/>
        <v>41207</v>
      </c>
      <c r="BB8" s="855">
        <f t="shared" si="31"/>
        <v>41210</v>
      </c>
      <c r="BC8" s="855">
        <f t="shared" si="32"/>
        <v>41216</v>
      </c>
      <c r="BD8" s="855">
        <f>BE8-17</f>
        <v>41263</v>
      </c>
      <c r="BE8" s="855">
        <f t="shared" si="12"/>
        <v>41280</v>
      </c>
      <c r="BF8" s="855">
        <v>41284</v>
      </c>
      <c r="BG8" s="855">
        <f t="shared" si="13"/>
        <v>41661</v>
      </c>
      <c r="BH8" s="879">
        <f t="shared" si="43"/>
        <v>41664</v>
      </c>
      <c r="BJ8" s="850">
        <v>4</v>
      </c>
      <c r="BK8" s="851"/>
      <c r="BL8" s="1243" t="s">
        <v>508</v>
      </c>
      <c r="BM8" s="853">
        <v>114</v>
      </c>
      <c r="BN8" s="854" t="s">
        <v>507</v>
      </c>
      <c r="BO8" s="855">
        <f t="shared" si="33"/>
        <v>41187</v>
      </c>
      <c r="BP8" s="855">
        <f t="shared" si="14"/>
        <v>41193</v>
      </c>
      <c r="BQ8" s="855">
        <f t="shared" si="34"/>
        <v>41196</v>
      </c>
      <c r="BR8" s="855">
        <f t="shared" si="15"/>
        <v>41202</v>
      </c>
      <c r="BS8" s="855">
        <f>BT8-17</f>
        <v>41263</v>
      </c>
      <c r="BT8" s="855">
        <f t="shared" si="16"/>
        <v>41280</v>
      </c>
      <c r="BU8" s="855">
        <v>41284</v>
      </c>
      <c r="BV8" s="855">
        <f t="shared" si="17"/>
        <v>41661</v>
      </c>
      <c r="BW8" s="879">
        <f t="shared" si="44"/>
        <v>41664</v>
      </c>
      <c r="BY8" s="850">
        <v>4</v>
      </c>
      <c r="BZ8" s="851"/>
      <c r="CA8" s="1243" t="s">
        <v>508</v>
      </c>
      <c r="CB8" s="853">
        <v>114</v>
      </c>
      <c r="CC8" s="854" t="s">
        <v>507</v>
      </c>
      <c r="CD8" s="855">
        <f t="shared" si="35"/>
        <v>41215</v>
      </c>
      <c r="CE8" s="855">
        <f t="shared" si="18"/>
        <v>41221</v>
      </c>
      <c r="CF8" s="855">
        <f t="shared" si="36"/>
        <v>41224</v>
      </c>
      <c r="CG8" s="855">
        <f t="shared" si="19"/>
        <v>41230</v>
      </c>
      <c r="CH8" s="855">
        <f>CI8-17</f>
        <v>41263</v>
      </c>
      <c r="CI8" s="855">
        <f t="shared" si="20"/>
        <v>41280</v>
      </c>
      <c r="CJ8" s="855">
        <v>41284</v>
      </c>
      <c r="CK8" s="855">
        <f t="shared" si="21"/>
        <v>41661</v>
      </c>
      <c r="CL8" s="879">
        <f t="shared" si="45"/>
        <v>41664</v>
      </c>
      <c r="CN8" s="850">
        <v>4</v>
      </c>
      <c r="CO8" s="851"/>
      <c r="CP8" s="1243" t="s">
        <v>508</v>
      </c>
      <c r="CQ8" s="853">
        <v>114</v>
      </c>
      <c r="CR8" s="854" t="s">
        <v>507</v>
      </c>
      <c r="CS8" s="855">
        <f t="shared" si="37"/>
        <v>41215</v>
      </c>
      <c r="CT8" s="855">
        <f t="shared" si="22"/>
        <v>41221</v>
      </c>
      <c r="CU8" s="855">
        <f t="shared" si="38"/>
        <v>41224</v>
      </c>
      <c r="CV8" s="855">
        <f t="shared" si="23"/>
        <v>41230</v>
      </c>
      <c r="CW8" s="855">
        <f>CX8-17</f>
        <v>41263</v>
      </c>
      <c r="CX8" s="855">
        <f t="shared" si="24"/>
        <v>41280</v>
      </c>
      <c r="CY8" s="855">
        <v>41284</v>
      </c>
      <c r="CZ8" s="855">
        <f t="shared" si="25"/>
        <v>41661</v>
      </c>
      <c r="DA8" s="879">
        <f t="shared" si="46"/>
        <v>41664</v>
      </c>
    </row>
    <row r="9" spans="1:105" ht="15" hidden="1" customHeight="1">
      <c r="B9" s="125" t="s">
        <v>623</v>
      </c>
      <c r="C9" s="850">
        <v>5</v>
      </c>
      <c r="D9" s="851"/>
      <c r="E9" s="852" t="s">
        <v>509</v>
      </c>
      <c r="F9" s="853">
        <v>114</v>
      </c>
      <c r="G9" s="854" t="s">
        <v>510</v>
      </c>
      <c r="H9" s="855"/>
      <c r="I9" s="855">
        <f t="shared" si="0"/>
        <v>41629</v>
      </c>
      <c r="J9" s="855">
        <f t="shared" si="39"/>
        <v>41635</v>
      </c>
      <c r="K9" s="855">
        <f>L9-17</f>
        <v>41642</v>
      </c>
      <c r="L9" s="855">
        <f t="shared" si="1"/>
        <v>41659</v>
      </c>
      <c r="M9" s="855">
        <f>N9-5</f>
        <v>41663</v>
      </c>
      <c r="N9" s="855">
        <f t="shared" si="2"/>
        <v>41668</v>
      </c>
      <c r="O9" s="879">
        <f t="shared" si="40"/>
        <v>41671</v>
      </c>
      <c r="P9" s="113"/>
      <c r="Q9" s="850">
        <v>5</v>
      </c>
      <c r="R9" s="851"/>
      <c r="S9" s="852" t="s">
        <v>509</v>
      </c>
      <c r="T9" s="853">
        <v>114</v>
      </c>
      <c r="U9" s="854" t="s">
        <v>510</v>
      </c>
      <c r="V9" s="855">
        <f t="shared" si="26"/>
        <v>41594</v>
      </c>
      <c r="W9" s="855">
        <f t="shared" si="3"/>
        <v>41600</v>
      </c>
      <c r="X9" s="855">
        <f t="shared" si="27"/>
        <v>41603</v>
      </c>
      <c r="Y9" s="855">
        <f t="shared" si="4"/>
        <v>41609</v>
      </c>
      <c r="Z9" s="855">
        <f>AA9-17</f>
        <v>41642</v>
      </c>
      <c r="AA9" s="855">
        <f t="shared" si="5"/>
        <v>41659</v>
      </c>
      <c r="AB9" s="855">
        <f>AC9-5</f>
        <v>41663</v>
      </c>
      <c r="AC9" s="855">
        <f t="shared" si="6"/>
        <v>41668</v>
      </c>
      <c r="AD9" s="879">
        <f t="shared" si="41"/>
        <v>41671</v>
      </c>
      <c r="AF9" s="850">
        <v>5</v>
      </c>
      <c r="AG9" s="851"/>
      <c r="AH9" s="1243" t="s">
        <v>509</v>
      </c>
      <c r="AI9" s="853">
        <v>114</v>
      </c>
      <c r="AJ9" s="854" t="s">
        <v>510</v>
      </c>
      <c r="AK9" s="855">
        <f t="shared" si="28"/>
        <v>41594</v>
      </c>
      <c r="AL9" s="855">
        <f t="shared" si="7"/>
        <v>41600</v>
      </c>
      <c r="AM9" s="855">
        <f t="shared" si="29"/>
        <v>41603</v>
      </c>
      <c r="AN9" s="855">
        <f t="shared" si="8"/>
        <v>41609</v>
      </c>
      <c r="AO9" s="855">
        <f>AP9-17</f>
        <v>41642</v>
      </c>
      <c r="AP9" s="855">
        <f t="shared" si="9"/>
        <v>41659</v>
      </c>
      <c r="AQ9" s="855">
        <f>AR9-5</f>
        <v>41663</v>
      </c>
      <c r="AR9" s="855">
        <f t="shared" si="10"/>
        <v>41668</v>
      </c>
      <c r="AS9" s="879">
        <f t="shared" si="42"/>
        <v>41671</v>
      </c>
      <c r="AU9" s="850">
        <v>5</v>
      </c>
      <c r="AV9" s="851"/>
      <c r="AW9" s="1243" t="s">
        <v>509</v>
      </c>
      <c r="AX9" s="853">
        <v>114</v>
      </c>
      <c r="AY9" s="854" t="s">
        <v>510</v>
      </c>
      <c r="AZ9" s="855">
        <f t="shared" si="30"/>
        <v>41580</v>
      </c>
      <c r="BA9" s="855">
        <f t="shared" si="11"/>
        <v>41586</v>
      </c>
      <c r="BB9" s="855">
        <f t="shared" si="31"/>
        <v>41589</v>
      </c>
      <c r="BC9" s="855">
        <f t="shared" si="32"/>
        <v>41595</v>
      </c>
      <c r="BD9" s="855">
        <f>BE9-17</f>
        <v>41642</v>
      </c>
      <c r="BE9" s="855">
        <f t="shared" si="12"/>
        <v>41659</v>
      </c>
      <c r="BF9" s="855">
        <f>BG9-5</f>
        <v>41663</v>
      </c>
      <c r="BG9" s="855">
        <f t="shared" si="13"/>
        <v>41668</v>
      </c>
      <c r="BH9" s="879">
        <f t="shared" si="43"/>
        <v>41671</v>
      </c>
      <c r="BJ9" s="850">
        <v>5</v>
      </c>
      <c r="BK9" s="851"/>
      <c r="BL9" s="1243" t="s">
        <v>509</v>
      </c>
      <c r="BM9" s="853">
        <v>114</v>
      </c>
      <c r="BN9" s="854" t="s">
        <v>510</v>
      </c>
      <c r="BO9" s="855">
        <f t="shared" si="33"/>
        <v>41566</v>
      </c>
      <c r="BP9" s="855">
        <f t="shared" si="14"/>
        <v>41572</v>
      </c>
      <c r="BQ9" s="855">
        <f t="shared" si="34"/>
        <v>41575</v>
      </c>
      <c r="BR9" s="855">
        <f t="shared" si="15"/>
        <v>41581</v>
      </c>
      <c r="BS9" s="855">
        <f>BT9-17</f>
        <v>41642</v>
      </c>
      <c r="BT9" s="855">
        <f t="shared" si="16"/>
        <v>41659</v>
      </c>
      <c r="BU9" s="855">
        <f>BV9-5</f>
        <v>41663</v>
      </c>
      <c r="BV9" s="855">
        <f t="shared" si="17"/>
        <v>41668</v>
      </c>
      <c r="BW9" s="879">
        <f t="shared" si="44"/>
        <v>41671</v>
      </c>
      <c r="BY9" s="850">
        <v>5</v>
      </c>
      <c r="BZ9" s="851"/>
      <c r="CA9" s="1243" t="s">
        <v>509</v>
      </c>
      <c r="CB9" s="853">
        <v>114</v>
      </c>
      <c r="CC9" s="854" t="s">
        <v>510</v>
      </c>
      <c r="CD9" s="855">
        <f t="shared" si="35"/>
        <v>41594</v>
      </c>
      <c r="CE9" s="855">
        <f t="shared" si="18"/>
        <v>41600</v>
      </c>
      <c r="CF9" s="855">
        <f t="shared" si="36"/>
        <v>41603</v>
      </c>
      <c r="CG9" s="855">
        <f t="shared" si="19"/>
        <v>41609</v>
      </c>
      <c r="CH9" s="855">
        <f>CI9-17</f>
        <v>41642</v>
      </c>
      <c r="CI9" s="855">
        <f t="shared" si="20"/>
        <v>41659</v>
      </c>
      <c r="CJ9" s="855">
        <f>CK9-5</f>
        <v>41663</v>
      </c>
      <c r="CK9" s="855">
        <f t="shared" si="21"/>
        <v>41668</v>
      </c>
      <c r="CL9" s="879">
        <f t="shared" si="45"/>
        <v>41671</v>
      </c>
      <c r="CN9" s="850">
        <v>5</v>
      </c>
      <c r="CO9" s="851"/>
      <c r="CP9" s="1243" t="s">
        <v>509</v>
      </c>
      <c r="CQ9" s="853">
        <v>114</v>
      </c>
      <c r="CR9" s="854" t="s">
        <v>510</v>
      </c>
      <c r="CS9" s="855">
        <f t="shared" si="37"/>
        <v>41594</v>
      </c>
      <c r="CT9" s="855">
        <f t="shared" si="22"/>
        <v>41600</v>
      </c>
      <c r="CU9" s="855">
        <f t="shared" si="38"/>
        <v>41603</v>
      </c>
      <c r="CV9" s="855">
        <f t="shared" si="23"/>
        <v>41609</v>
      </c>
      <c r="CW9" s="855">
        <f>CX9-17</f>
        <v>41642</v>
      </c>
      <c r="CX9" s="855">
        <f t="shared" si="24"/>
        <v>41659</v>
      </c>
      <c r="CY9" s="855">
        <f>CZ9-5</f>
        <v>41663</v>
      </c>
      <c r="CZ9" s="855">
        <f t="shared" si="25"/>
        <v>41668</v>
      </c>
      <c r="DA9" s="879">
        <f t="shared" si="46"/>
        <v>41671</v>
      </c>
    </row>
    <row r="10" spans="1:105" ht="15" hidden="1" customHeight="1">
      <c r="B10" s="125" t="s">
        <v>624</v>
      </c>
      <c r="C10" s="850">
        <v>6</v>
      </c>
      <c r="D10" s="1115" t="s">
        <v>511</v>
      </c>
      <c r="E10" s="1116"/>
      <c r="F10" s="853">
        <v>114</v>
      </c>
      <c r="G10" s="854" t="s">
        <v>510</v>
      </c>
      <c r="H10" s="862"/>
      <c r="I10" s="862">
        <f t="shared" si="0"/>
        <v>41636</v>
      </c>
      <c r="J10" s="862">
        <f t="shared" si="39"/>
        <v>41642</v>
      </c>
      <c r="K10" s="862">
        <f t="shared" ref="K10:K73" si="47">L10-17</f>
        <v>41649</v>
      </c>
      <c r="L10" s="862">
        <f t="shared" si="1"/>
        <v>41666</v>
      </c>
      <c r="M10" s="862">
        <f>N10-5</f>
        <v>41670</v>
      </c>
      <c r="N10" s="862">
        <f t="shared" si="2"/>
        <v>41675</v>
      </c>
      <c r="O10" s="856">
        <f t="shared" si="40"/>
        <v>41678</v>
      </c>
      <c r="P10" s="113"/>
      <c r="Q10" s="850">
        <v>6</v>
      </c>
      <c r="R10" s="1115" t="s">
        <v>511</v>
      </c>
      <c r="S10" s="1116"/>
      <c r="T10" s="853">
        <v>114</v>
      </c>
      <c r="U10" s="854" t="s">
        <v>510</v>
      </c>
      <c r="V10" s="862">
        <f t="shared" si="26"/>
        <v>41601</v>
      </c>
      <c r="W10" s="862">
        <f t="shared" si="3"/>
        <v>41607</v>
      </c>
      <c r="X10" s="862">
        <f t="shared" si="27"/>
        <v>41610</v>
      </c>
      <c r="Y10" s="862">
        <f t="shared" si="4"/>
        <v>41616</v>
      </c>
      <c r="Z10" s="862">
        <f t="shared" ref="Z10:Z73" si="48">AA10-17</f>
        <v>41649</v>
      </c>
      <c r="AA10" s="862">
        <f t="shared" si="5"/>
        <v>41666</v>
      </c>
      <c r="AB10" s="862">
        <f>AC10-5</f>
        <v>41670</v>
      </c>
      <c r="AC10" s="862">
        <f t="shared" si="6"/>
        <v>41675</v>
      </c>
      <c r="AD10" s="856">
        <f t="shared" si="41"/>
        <v>41678</v>
      </c>
      <c r="AF10" s="850">
        <v>6</v>
      </c>
      <c r="AG10" s="1115" t="s">
        <v>511</v>
      </c>
      <c r="AH10" s="1115"/>
      <c r="AI10" s="853">
        <v>114</v>
      </c>
      <c r="AJ10" s="854" t="s">
        <v>510</v>
      </c>
      <c r="AK10" s="862">
        <f t="shared" si="28"/>
        <v>41601</v>
      </c>
      <c r="AL10" s="862">
        <f t="shared" si="7"/>
        <v>41607</v>
      </c>
      <c r="AM10" s="862">
        <f t="shared" si="29"/>
        <v>41610</v>
      </c>
      <c r="AN10" s="862">
        <f t="shared" si="8"/>
        <v>41616</v>
      </c>
      <c r="AO10" s="862">
        <f t="shared" ref="AO10:AO73" si="49">AP10-17</f>
        <v>41649</v>
      </c>
      <c r="AP10" s="862">
        <f t="shared" si="9"/>
        <v>41666</v>
      </c>
      <c r="AQ10" s="862">
        <f>AR10-5</f>
        <v>41670</v>
      </c>
      <c r="AR10" s="862">
        <f t="shared" si="10"/>
        <v>41675</v>
      </c>
      <c r="AS10" s="856">
        <f t="shared" si="42"/>
        <v>41678</v>
      </c>
      <c r="AU10" s="850">
        <v>6</v>
      </c>
      <c r="AV10" s="1115" t="s">
        <v>511</v>
      </c>
      <c r="AW10" s="1115"/>
      <c r="AX10" s="853">
        <v>114</v>
      </c>
      <c r="AY10" s="854" t="s">
        <v>510</v>
      </c>
      <c r="AZ10" s="862">
        <f t="shared" si="30"/>
        <v>41587</v>
      </c>
      <c r="BA10" s="862">
        <f t="shared" si="11"/>
        <v>41593</v>
      </c>
      <c r="BB10" s="862">
        <f t="shared" si="31"/>
        <v>41596</v>
      </c>
      <c r="BC10" s="862">
        <f t="shared" si="32"/>
        <v>41602</v>
      </c>
      <c r="BD10" s="862">
        <f t="shared" ref="BD10:BD73" si="50">BE10-17</f>
        <v>41649</v>
      </c>
      <c r="BE10" s="862">
        <f t="shared" si="12"/>
        <v>41666</v>
      </c>
      <c r="BF10" s="862">
        <f>BG10-5</f>
        <v>41670</v>
      </c>
      <c r="BG10" s="862">
        <f t="shared" si="13"/>
        <v>41675</v>
      </c>
      <c r="BH10" s="856">
        <f t="shared" si="43"/>
        <v>41678</v>
      </c>
      <c r="BJ10" s="850">
        <v>6</v>
      </c>
      <c r="BK10" s="1115" t="s">
        <v>511</v>
      </c>
      <c r="BL10" s="1115"/>
      <c r="BM10" s="853">
        <v>114</v>
      </c>
      <c r="BN10" s="854" t="s">
        <v>510</v>
      </c>
      <c r="BO10" s="862">
        <f t="shared" si="33"/>
        <v>41573</v>
      </c>
      <c r="BP10" s="862">
        <f t="shared" si="14"/>
        <v>41579</v>
      </c>
      <c r="BQ10" s="862">
        <f t="shared" si="34"/>
        <v>41582</v>
      </c>
      <c r="BR10" s="862">
        <f t="shared" si="15"/>
        <v>41588</v>
      </c>
      <c r="BS10" s="862">
        <f t="shared" ref="BS10:BS73" si="51">BT10-17</f>
        <v>41649</v>
      </c>
      <c r="BT10" s="862">
        <f t="shared" si="16"/>
        <v>41666</v>
      </c>
      <c r="BU10" s="862">
        <f>BV10-5</f>
        <v>41670</v>
      </c>
      <c r="BV10" s="862">
        <f t="shared" si="17"/>
        <v>41675</v>
      </c>
      <c r="BW10" s="856">
        <f t="shared" si="44"/>
        <v>41678</v>
      </c>
      <c r="BY10" s="850">
        <v>6</v>
      </c>
      <c r="BZ10" s="1115" t="s">
        <v>511</v>
      </c>
      <c r="CA10" s="1115"/>
      <c r="CB10" s="853">
        <v>114</v>
      </c>
      <c r="CC10" s="854" t="s">
        <v>510</v>
      </c>
      <c r="CD10" s="862">
        <f t="shared" si="35"/>
        <v>41601</v>
      </c>
      <c r="CE10" s="862">
        <f t="shared" si="18"/>
        <v>41607</v>
      </c>
      <c r="CF10" s="862">
        <f t="shared" si="36"/>
        <v>41610</v>
      </c>
      <c r="CG10" s="862">
        <f t="shared" si="19"/>
        <v>41616</v>
      </c>
      <c r="CH10" s="862">
        <f t="shared" ref="CH10:CH73" si="52">CI10-17</f>
        <v>41649</v>
      </c>
      <c r="CI10" s="862">
        <f t="shared" si="20"/>
        <v>41666</v>
      </c>
      <c r="CJ10" s="862">
        <f>CK10-5</f>
        <v>41670</v>
      </c>
      <c r="CK10" s="862">
        <f t="shared" si="21"/>
        <v>41675</v>
      </c>
      <c r="CL10" s="856">
        <f t="shared" si="45"/>
        <v>41678</v>
      </c>
      <c r="CN10" s="850">
        <v>6</v>
      </c>
      <c r="CO10" s="1115" t="s">
        <v>511</v>
      </c>
      <c r="CP10" s="1115"/>
      <c r="CQ10" s="853">
        <v>114</v>
      </c>
      <c r="CR10" s="854" t="s">
        <v>510</v>
      </c>
      <c r="CS10" s="862">
        <f t="shared" si="37"/>
        <v>41601</v>
      </c>
      <c r="CT10" s="862">
        <f t="shared" si="22"/>
        <v>41607</v>
      </c>
      <c r="CU10" s="862">
        <f t="shared" si="38"/>
        <v>41610</v>
      </c>
      <c r="CV10" s="862">
        <f t="shared" si="23"/>
        <v>41616</v>
      </c>
      <c r="CW10" s="862">
        <f t="shared" ref="CW10:CW73" si="53">CX10-17</f>
        <v>41649</v>
      </c>
      <c r="CX10" s="862">
        <f t="shared" si="24"/>
        <v>41666</v>
      </c>
      <c r="CY10" s="862">
        <f>CZ10-5</f>
        <v>41670</v>
      </c>
      <c r="CZ10" s="862">
        <f t="shared" si="25"/>
        <v>41675</v>
      </c>
      <c r="DA10" s="856">
        <f t="shared" si="46"/>
        <v>41678</v>
      </c>
    </row>
    <row r="11" spans="1:105" ht="15" hidden="1" customHeight="1">
      <c r="B11" s="125" t="s">
        <v>625</v>
      </c>
      <c r="C11" s="850">
        <v>7</v>
      </c>
      <c r="D11" s="857" t="s">
        <v>506</v>
      </c>
      <c r="E11" s="1113"/>
      <c r="F11" s="853">
        <v>114</v>
      </c>
      <c r="G11" s="854" t="s">
        <v>510</v>
      </c>
      <c r="H11" s="859"/>
      <c r="I11" s="859">
        <f t="shared" si="0"/>
        <v>41636</v>
      </c>
      <c r="J11" s="863">
        <f t="shared" si="39"/>
        <v>41642</v>
      </c>
      <c r="K11" s="859">
        <f t="shared" si="47"/>
        <v>41649</v>
      </c>
      <c r="L11" s="859">
        <f t="shared" si="1"/>
        <v>41666</v>
      </c>
      <c r="M11" s="859">
        <v>41670</v>
      </c>
      <c r="N11" s="859">
        <f t="shared" si="2"/>
        <v>41682</v>
      </c>
      <c r="O11" s="856">
        <f t="shared" si="40"/>
        <v>41685</v>
      </c>
      <c r="P11" s="113"/>
      <c r="Q11" s="850">
        <v>7</v>
      </c>
      <c r="R11" s="857" t="s">
        <v>506</v>
      </c>
      <c r="S11" s="1113"/>
      <c r="T11" s="853">
        <v>114</v>
      </c>
      <c r="U11" s="854" t="s">
        <v>510</v>
      </c>
      <c r="V11" s="859">
        <f t="shared" si="26"/>
        <v>41601</v>
      </c>
      <c r="W11" s="863">
        <f t="shared" si="3"/>
        <v>41607</v>
      </c>
      <c r="X11" s="859">
        <f t="shared" si="27"/>
        <v>41610</v>
      </c>
      <c r="Y11" s="863">
        <f t="shared" si="4"/>
        <v>41616</v>
      </c>
      <c r="Z11" s="859">
        <f t="shared" si="48"/>
        <v>41649</v>
      </c>
      <c r="AA11" s="859">
        <f t="shared" si="5"/>
        <v>41666</v>
      </c>
      <c r="AB11" s="859">
        <v>41670</v>
      </c>
      <c r="AC11" s="859">
        <f t="shared" si="6"/>
        <v>41682</v>
      </c>
      <c r="AD11" s="856">
        <f t="shared" si="41"/>
        <v>41685</v>
      </c>
      <c r="AF11" s="850">
        <v>7</v>
      </c>
      <c r="AG11" s="857" t="s">
        <v>506</v>
      </c>
      <c r="AH11" s="1242"/>
      <c r="AI11" s="853">
        <v>114</v>
      </c>
      <c r="AJ11" s="854" t="s">
        <v>510</v>
      </c>
      <c r="AK11" s="859">
        <f t="shared" si="28"/>
        <v>41601</v>
      </c>
      <c r="AL11" s="863">
        <f t="shared" si="7"/>
        <v>41607</v>
      </c>
      <c r="AM11" s="859">
        <f t="shared" si="29"/>
        <v>41610</v>
      </c>
      <c r="AN11" s="863">
        <f t="shared" si="8"/>
        <v>41616</v>
      </c>
      <c r="AO11" s="859">
        <f t="shared" si="49"/>
        <v>41649</v>
      </c>
      <c r="AP11" s="859">
        <f t="shared" si="9"/>
        <v>41666</v>
      </c>
      <c r="AQ11" s="859">
        <v>41670</v>
      </c>
      <c r="AR11" s="859">
        <f t="shared" si="10"/>
        <v>41682</v>
      </c>
      <c r="AS11" s="856">
        <f t="shared" si="42"/>
        <v>41685</v>
      </c>
      <c r="AU11" s="850">
        <v>7</v>
      </c>
      <c r="AV11" s="857" t="s">
        <v>506</v>
      </c>
      <c r="AW11" s="1242"/>
      <c r="AX11" s="853">
        <v>114</v>
      </c>
      <c r="AY11" s="854" t="s">
        <v>510</v>
      </c>
      <c r="AZ11" s="859">
        <f t="shared" si="30"/>
        <v>41587</v>
      </c>
      <c r="BA11" s="863">
        <f t="shared" si="11"/>
        <v>41593</v>
      </c>
      <c r="BB11" s="859">
        <f t="shared" si="31"/>
        <v>41596</v>
      </c>
      <c r="BC11" s="863">
        <f t="shared" si="32"/>
        <v>41602</v>
      </c>
      <c r="BD11" s="859">
        <f t="shared" si="50"/>
        <v>41649</v>
      </c>
      <c r="BE11" s="859">
        <f t="shared" si="12"/>
        <v>41666</v>
      </c>
      <c r="BF11" s="859">
        <v>41670</v>
      </c>
      <c r="BG11" s="859">
        <f t="shared" si="13"/>
        <v>41682</v>
      </c>
      <c r="BH11" s="856">
        <f t="shared" si="43"/>
        <v>41685</v>
      </c>
      <c r="BJ11" s="850">
        <v>7</v>
      </c>
      <c r="BK11" s="857" t="s">
        <v>506</v>
      </c>
      <c r="BL11" s="1242"/>
      <c r="BM11" s="853">
        <v>114</v>
      </c>
      <c r="BN11" s="854" t="s">
        <v>510</v>
      </c>
      <c r="BO11" s="859">
        <f t="shared" si="33"/>
        <v>41573</v>
      </c>
      <c r="BP11" s="863">
        <f t="shared" si="14"/>
        <v>41579</v>
      </c>
      <c r="BQ11" s="859">
        <f t="shared" si="34"/>
        <v>41582</v>
      </c>
      <c r="BR11" s="863">
        <f t="shared" si="15"/>
        <v>41588</v>
      </c>
      <c r="BS11" s="859">
        <f t="shared" si="51"/>
        <v>41649</v>
      </c>
      <c r="BT11" s="859">
        <f t="shared" si="16"/>
        <v>41666</v>
      </c>
      <c r="BU11" s="859">
        <v>41670</v>
      </c>
      <c r="BV11" s="859">
        <f t="shared" si="17"/>
        <v>41682</v>
      </c>
      <c r="BW11" s="856">
        <f t="shared" si="44"/>
        <v>41685</v>
      </c>
      <c r="BY11" s="850">
        <v>7</v>
      </c>
      <c r="BZ11" s="857" t="s">
        <v>506</v>
      </c>
      <c r="CA11" s="1242"/>
      <c r="CB11" s="853">
        <v>114</v>
      </c>
      <c r="CC11" s="854" t="s">
        <v>510</v>
      </c>
      <c r="CD11" s="859">
        <f t="shared" si="35"/>
        <v>41601</v>
      </c>
      <c r="CE11" s="863">
        <f t="shared" si="18"/>
        <v>41607</v>
      </c>
      <c r="CF11" s="859">
        <f t="shared" si="36"/>
        <v>41610</v>
      </c>
      <c r="CG11" s="863">
        <f t="shared" si="19"/>
        <v>41616</v>
      </c>
      <c r="CH11" s="859">
        <f t="shared" si="52"/>
        <v>41649</v>
      </c>
      <c r="CI11" s="859">
        <f t="shared" si="20"/>
        <v>41666</v>
      </c>
      <c r="CJ11" s="859">
        <v>41670</v>
      </c>
      <c r="CK11" s="859">
        <f t="shared" si="21"/>
        <v>41682</v>
      </c>
      <c r="CL11" s="856">
        <f t="shared" si="45"/>
        <v>41685</v>
      </c>
      <c r="CN11" s="850">
        <v>7</v>
      </c>
      <c r="CO11" s="857" t="s">
        <v>506</v>
      </c>
      <c r="CP11" s="1242"/>
      <c r="CQ11" s="853">
        <v>114</v>
      </c>
      <c r="CR11" s="854" t="s">
        <v>510</v>
      </c>
      <c r="CS11" s="859">
        <f t="shared" si="37"/>
        <v>41601</v>
      </c>
      <c r="CT11" s="863">
        <f t="shared" si="22"/>
        <v>41607</v>
      </c>
      <c r="CU11" s="859">
        <f t="shared" si="38"/>
        <v>41610</v>
      </c>
      <c r="CV11" s="863">
        <f t="shared" si="23"/>
        <v>41616</v>
      </c>
      <c r="CW11" s="859">
        <f t="shared" si="53"/>
        <v>41649</v>
      </c>
      <c r="CX11" s="859">
        <f t="shared" si="24"/>
        <v>41666</v>
      </c>
      <c r="CY11" s="859">
        <v>41670</v>
      </c>
      <c r="CZ11" s="859">
        <f t="shared" si="25"/>
        <v>41682</v>
      </c>
      <c r="DA11" s="856">
        <f t="shared" si="46"/>
        <v>41685</v>
      </c>
    </row>
    <row r="12" spans="1:105" ht="15" hidden="1" customHeight="1">
      <c r="B12" s="125" t="s">
        <v>626</v>
      </c>
      <c r="C12" s="850">
        <v>8</v>
      </c>
      <c r="D12" s="851"/>
      <c r="E12" s="852" t="s">
        <v>512</v>
      </c>
      <c r="F12" s="853">
        <v>114</v>
      </c>
      <c r="G12" s="854" t="s">
        <v>510</v>
      </c>
      <c r="H12" s="855"/>
      <c r="I12" s="855">
        <f t="shared" si="0"/>
        <v>41650</v>
      </c>
      <c r="J12" s="855">
        <f t="shared" si="39"/>
        <v>41656</v>
      </c>
      <c r="K12" s="855">
        <f t="shared" si="47"/>
        <v>41663</v>
      </c>
      <c r="L12" s="855">
        <f t="shared" si="1"/>
        <v>41680</v>
      </c>
      <c r="M12" s="855">
        <f>N12-5</f>
        <v>41684</v>
      </c>
      <c r="N12" s="855">
        <f t="shared" si="2"/>
        <v>41689</v>
      </c>
      <c r="O12" s="856">
        <f t="shared" si="40"/>
        <v>41692</v>
      </c>
      <c r="P12" s="113"/>
      <c r="Q12" s="850">
        <v>8</v>
      </c>
      <c r="R12" s="851"/>
      <c r="S12" s="852" t="s">
        <v>512</v>
      </c>
      <c r="T12" s="853">
        <v>114</v>
      </c>
      <c r="U12" s="854" t="s">
        <v>510</v>
      </c>
      <c r="V12" s="855">
        <f t="shared" si="26"/>
        <v>41615</v>
      </c>
      <c r="W12" s="855">
        <f t="shared" si="3"/>
        <v>41621</v>
      </c>
      <c r="X12" s="855">
        <f t="shared" si="27"/>
        <v>41624</v>
      </c>
      <c r="Y12" s="855">
        <f t="shared" si="4"/>
        <v>41630</v>
      </c>
      <c r="Z12" s="855">
        <f t="shared" si="48"/>
        <v>41663</v>
      </c>
      <c r="AA12" s="855">
        <f t="shared" si="5"/>
        <v>41680</v>
      </c>
      <c r="AB12" s="855">
        <f>AC12-5</f>
        <v>41684</v>
      </c>
      <c r="AC12" s="855">
        <f t="shared" si="6"/>
        <v>41689</v>
      </c>
      <c r="AD12" s="856">
        <f t="shared" si="41"/>
        <v>41692</v>
      </c>
      <c r="AF12" s="850">
        <v>8</v>
      </c>
      <c r="AG12" s="851"/>
      <c r="AH12" s="1243" t="s">
        <v>512</v>
      </c>
      <c r="AI12" s="853">
        <v>114</v>
      </c>
      <c r="AJ12" s="854" t="s">
        <v>510</v>
      </c>
      <c r="AK12" s="855">
        <f t="shared" si="28"/>
        <v>41615</v>
      </c>
      <c r="AL12" s="855">
        <f t="shared" si="7"/>
        <v>41621</v>
      </c>
      <c r="AM12" s="855">
        <f t="shared" si="29"/>
        <v>41624</v>
      </c>
      <c r="AN12" s="855">
        <f t="shared" si="8"/>
        <v>41630</v>
      </c>
      <c r="AO12" s="855">
        <f t="shared" si="49"/>
        <v>41663</v>
      </c>
      <c r="AP12" s="855">
        <f t="shared" si="9"/>
        <v>41680</v>
      </c>
      <c r="AQ12" s="855">
        <f>AR12-5</f>
        <v>41684</v>
      </c>
      <c r="AR12" s="855">
        <f t="shared" si="10"/>
        <v>41689</v>
      </c>
      <c r="AS12" s="856">
        <f t="shared" si="42"/>
        <v>41692</v>
      </c>
      <c r="AU12" s="850">
        <v>8</v>
      </c>
      <c r="AV12" s="851"/>
      <c r="AW12" s="1243" t="s">
        <v>512</v>
      </c>
      <c r="AX12" s="853">
        <v>114</v>
      </c>
      <c r="AY12" s="854" t="s">
        <v>510</v>
      </c>
      <c r="AZ12" s="855">
        <f t="shared" si="30"/>
        <v>41601</v>
      </c>
      <c r="BA12" s="855">
        <f t="shared" si="11"/>
        <v>41607</v>
      </c>
      <c r="BB12" s="855">
        <f t="shared" si="31"/>
        <v>41610</v>
      </c>
      <c r="BC12" s="855">
        <f t="shared" si="32"/>
        <v>41616</v>
      </c>
      <c r="BD12" s="855">
        <f t="shared" si="50"/>
        <v>41663</v>
      </c>
      <c r="BE12" s="855">
        <f t="shared" si="12"/>
        <v>41680</v>
      </c>
      <c r="BF12" s="855">
        <f>BG12-5</f>
        <v>41684</v>
      </c>
      <c r="BG12" s="855">
        <f t="shared" si="13"/>
        <v>41689</v>
      </c>
      <c r="BH12" s="856">
        <f t="shared" si="43"/>
        <v>41692</v>
      </c>
      <c r="BJ12" s="850">
        <v>8</v>
      </c>
      <c r="BK12" s="851"/>
      <c r="BL12" s="1243" t="s">
        <v>512</v>
      </c>
      <c r="BM12" s="853">
        <v>114</v>
      </c>
      <c r="BN12" s="854" t="s">
        <v>510</v>
      </c>
      <c r="BO12" s="855">
        <f t="shared" si="33"/>
        <v>41587</v>
      </c>
      <c r="BP12" s="855">
        <f t="shared" si="14"/>
        <v>41593</v>
      </c>
      <c r="BQ12" s="855">
        <f t="shared" si="34"/>
        <v>41596</v>
      </c>
      <c r="BR12" s="855">
        <f t="shared" si="15"/>
        <v>41602</v>
      </c>
      <c r="BS12" s="855">
        <f t="shared" si="51"/>
        <v>41663</v>
      </c>
      <c r="BT12" s="855">
        <f t="shared" si="16"/>
        <v>41680</v>
      </c>
      <c r="BU12" s="855">
        <f>BV12-5</f>
        <v>41684</v>
      </c>
      <c r="BV12" s="855">
        <f t="shared" si="17"/>
        <v>41689</v>
      </c>
      <c r="BW12" s="856">
        <f t="shared" si="44"/>
        <v>41692</v>
      </c>
      <c r="BY12" s="850">
        <v>8</v>
      </c>
      <c r="BZ12" s="851"/>
      <c r="CA12" s="1243" t="s">
        <v>512</v>
      </c>
      <c r="CB12" s="853">
        <v>114</v>
      </c>
      <c r="CC12" s="854" t="s">
        <v>510</v>
      </c>
      <c r="CD12" s="855">
        <f t="shared" si="35"/>
        <v>41615</v>
      </c>
      <c r="CE12" s="855">
        <f t="shared" si="18"/>
        <v>41621</v>
      </c>
      <c r="CF12" s="855">
        <f t="shared" si="36"/>
        <v>41624</v>
      </c>
      <c r="CG12" s="855">
        <f t="shared" si="19"/>
        <v>41630</v>
      </c>
      <c r="CH12" s="855">
        <f t="shared" si="52"/>
        <v>41663</v>
      </c>
      <c r="CI12" s="855">
        <f t="shared" si="20"/>
        <v>41680</v>
      </c>
      <c r="CJ12" s="855">
        <f>CK12-5</f>
        <v>41684</v>
      </c>
      <c r="CK12" s="855">
        <f t="shared" si="21"/>
        <v>41689</v>
      </c>
      <c r="CL12" s="856">
        <f t="shared" si="45"/>
        <v>41692</v>
      </c>
      <c r="CN12" s="850">
        <v>8</v>
      </c>
      <c r="CO12" s="851"/>
      <c r="CP12" s="1243" t="s">
        <v>512</v>
      </c>
      <c r="CQ12" s="853">
        <v>114</v>
      </c>
      <c r="CR12" s="854" t="s">
        <v>510</v>
      </c>
      <c r="CS12" s="855">
        <f t="shared" si="37"/>
        <v>41615</v>
      </c>
      <c r="CT12" s="855">
        <f t="shared" si="22"/>
        <v>41621</v>
      </c>
      <c r="CU12" s="855">
        <f t="shared" si="38"/>
        <v>41624</v>
      </c>
      <c r="CV12" s="855">
        <f t="shared" si="23"/>
        <v>41630</v>
      </c>
      <c r="CW12" s="855">
        <f t="shared" si="53"/>
        <v>41663</v>
      </c>
      <c r="CX12" s="855">
        <f t="shared" si="24"/>
        <v>41680</v>
      </c>
      <c r="CY12" s="855">
        <f>CZ12-5</f>
        <v>41684</v>
      </c>
      <c r="CZ12" s="855">
        <f t="shared" si="25"/>
        <v>41689</v>
      </c>
      <c r="DA12" s="856">
        <f t="shared" si="46"/>
        <v>41692</v>
      </c>
    </row>
    <row r="13" spans="1:105" ht="15" hidden="1" customHeight="1">
      <c r="B13" s="125" t="s">
        <v>627</v>
      </c>
      <c r="C13" s="850">
        <v>9</v>
      </c>
      <c r="D13" s="1115" t="s">
        <v>513</v>
      </c>
      <c r="E13" s="861"/>
      <c r="F13" s="853">
        <v>114</v>
      </c>
      <c r="G13" s="854" t="s">
        <v>514</v>
      </c>
      <c r="H13" s="862"/>
      <c r="I13" s="862">
        <f t="shared" si="0"/>
        <v>41657</v>
      </c>
      <c r="J13" s="862">
        <f t="shared" si="39"/>
        <v>41663</v>
      </c>
      <c r="K13" s="862">
        <f t="shared" si="47"/>
        <v>41670</v>
      </c>
      <c r="L13" s="862">
        <f t="shared" si="1"/>
        <v>41687</v>
      </c>
      <c r="M13" s="862">
        <f>N13-5</f>
        <v>41691</v>
      </c>
      <c r="N13" s="862">
        <f t="shared" si="2"/>
        <v>41696</v>
      </c>
      <c r="O13" s="856">
        <f t="shared" si="40"/>
        <v>41699</v>
      </c>
      <c r="P13" s="113"/>
      <c r="Q13" s="850">
        <v>9</v>
      </c>
      <c r="R13" s="1115" t="s">
        <v>513</v>
      </c>
      <c r="S13" s="861"/>
      <c r="T13" s="853">
        <v>114</v>
      </c>
      <c r="U13" s="854" t="s">
        <v>514</v>
      </c>
      <c r="V13" s="862">
        <f t="shared" si="26"/>
        <v>41622</v>
      </c>
      <c r="W13" s="862">
        <f t="shared" si="3"/>
        <v>41628</v>
      </c>
      <c r="X13" s="862">
        <f t="shared" si="27"/>
        <v>41631</v>
      </c>
      <c r="Y13" s="862">
        <f t="shared" si="4"/>
        <v>41637</v>
      </c>
      <c r="Z13" s="862">
        <f t="shared" si="48"/>
        <v>41670</v>
      </c>
      <c r="AA13" s="862">
        <f t="shared" si="5"/>
        <v>41687</v>
      </c>
      <c r="AB13" s="862">
        <f>AC13-5</f>
        <v>41691</v>
      </c>
      <c r="AC13" s="862">
        <f t="shared" si="6"/>
        <v>41696</v>
      </c>
      <c r="AD13" s="856">
        <f t="shared" si="41"/>
        <v>41699</v>
      </c>
      <c r="AF13" s="850">
        <v>9</v>
      </c>
      <c r="AG13" s="1115" t="s">
        <v>513</v>
      </c>
      <c r="AH13" s="1244"/>
      <c r="AI13" s="853">
        <v>114</v>
      </c>
      <c r="AJ13" s="854" t="s">
        <v>514</v>
      </c>
      <c r="AK13" s="862">
        <f t="shared" si="28"/>
        <v>41622</v>
      </c>
      <c r="AL13" s="862">
        <f t="shared" si="7"/>
        <v>41628</v>
      </c>
      <c r="AM13" s="862">
        <f t="shared" si="29"/>
        <v>41631</v>
      </c>
      <c r="AN13" s="862">
        <f t="shared" si="8"/>
        <v>41637</v>
      </c>
      <c r="AO13" s="862">
        <f t="shared" si="49"/>
        <v>41670</v>
      </c>
      <c r="AP13" s="862">
        <f t="shared" si="9"/>
        <v>41687</v>
      </c>
      <c r="AQ13" s="862">
        <f>AR13-5</f>
        <v>41691</v>
      </c>
      <c r="AR13" s="862">
        <f t="shared" si="10"/>
        <v>41696</v>
      </c>
      <c r="AS13" s="856">
        <f t="shared" si="42"/>
        <v>41699</v>
      </c>
      <c r="AU13" s="850">
        <v>9</v>
      </c>
      <c r="AV13" s="1115" t="s">
        <v>513</v>
      </c>
      <c r="AW13" s="1244"/>
      <c r="AX13" s="853">
        <v>114</v>
      </c>
      <c r="AY13" s="854" t="s">
        <v>514</v>
      </c>
      <c r="AZ13" s="862">
        <f t="shared" si="30"/>
        <v>41608</v>
      </c>
      <c r="BA13" s="862">
        <f t="shared" si="11"/>
        <v>41614</v>
      </c>
      <c r="BB13" s="862">
        <f t="shared" si="31"/>
        <v>41617</v>
      </c>
      <c r="BC13" s="862">
        <f t="shared" si="32"/>
        <v>41623</v>
      </c>
      <c r="BD13" s="862">
        <f t="shared" si="50"/>
        <v>41670</v>
      </c>
      <c r="BE13" s="862">
        <f t="shared" si="12"/>
        <v>41687</v>
      </c>
      <c r="BF13" s="862">
        <f>BG13-5</f>
        <v>41691</v>
      </c>
      <c r="BG13" s="862">
        <f t="shared" si="13"/>
        <v>41696</v>
      </c>
      <c r="BH13" s="856">
        <f t="shared" si="43"/>
        <v>41699</v>
      </c>
      <c r="BJ13" s="850">
        <v>9</v>
      </c>
      <c r="BK13" s="1115" t="s">
        <v>513</v>
      </c>
      <c r="BL13" s="1244"/>
      <c r="BM13" s="853">
        <v>114</v>
      </c>
      <c r="BN13" s="854" t="s">
        <v>514</v>
      </c>
      <c r="BO13" s="862">
        <f t="shared" si="33"/>
        <v>41594</v>
      </c>
      <c r="BP13" s="862">
        <f t="shared" si="14"/>
        <v>41600</v>
      </c>
      <c r="BQ13" s="862">
        <f t="shared" si="34"/>
        <v>41603</v>
      </c>
      <c r="BR13" s="862">
        <f t="shared" si="15"/>
        <v>41609</v>
      </c>
      <c r="BS13" s="862">
        <f t="shared" si="51"/>
        <v>41670</v>
      </c>
      <c r="BT13" s="862">
        <f t="shared" si="16"/>
        <v>41687</v>
      </c>
      <c r="BU13" s="862">
        <f>BV13-5</f>
        <v>41691</v>
      </c>
      <c r="BV13" s="862">
        <f t="shared" si="17"/>
        <v>41696</v>
      </c>
      <c r="BW13" s="856">
        <f t="shared" si="44"/>
        <v>41699</v>
      </c>
      <c r="BY13" s="850">
        <v>9</v>
      </c>
      <c r="BZ13" s="1115" t="s">
        <v>513</v>
      </c>
      <c r="CA13" s="1244"/>
      <c r="CB13" s="853">
        <v>114</v>
      </c>
      <c r="CC13" s="854" t="s">
        <v>514</v>
      </c>
      <c r="CD13" s="862">
        <f t="shared" si="35"/>
        <v>41622</v>
      </c>
      <c r="CE13" s="862">
        <f t="shared" si="18"/>
        <v>41628</v>
      </c>
      <c r="CF13" s="862">
        <f t="shared" si="36"/>
        <v>41631</v>
      </c>
      <c r="CG13" s="862">
        <f t="shared" si="19"/>
        <v>41637</v>
      </c>
      <c r="CH13" s="862">
        <f t="shared" si="52"/>
        <v>41670</v>
      </c>
      <c r="CI13" s="862">
        <f t="shared" si="20"/>
        <v>41687</v>
      </c>
      <c r="CJ13" s="862">
        <f>CK13-5</f>
        <v>41691</v>
      </c>
      <c r="CK13" s="862">
        <f t="shared" si="21"/>
        <v>41696</v>
      </c>
      <c r="CL13" s="856">
        <f t="shared" si="45"/>
        <v>41699</v>
      </c>
      <c r="CN13" s="850">
        <v>9</v>
      </c>
      <c r="CO13" s="1115" t="s">
        <v>513</v>
      </c>
      <c r="CP13" s="1244"/>
      <c r="CQ13" s="853">
        <v>114</v>
      </c>
      <c r="CR13" s="854" t="s">
        <v>514</v>
      </c>
      <c r="CS13" s="862">
        <f t="shared" si="37"/>
        <v>41622</v>
      </c>
      <c r="CT13" s="862">
        <f t="shared" si="22"/>
        <v>41628</v>
      </c>
      <c r="CU13" s="862">
        <f t="shared" si="38"/>
        <v>41631</v>
      </c>
      <c r="CV13" s="862">
        <f t="shared" si="23"/>
        <v>41637</v>
      </c>
      <c r="CW13" s="862">
        <f t="shared" si="53"/>
        <v>41670</v>
      </c>
      <c r="CX13" s="862">
        <f t="shared" si="24"/>
        <v>41687</v>
      </c>
      <c r="CY13" s="862">
        <f>CZ13-5</f>
        <v>41691</v>
      </c>
      <c r="CZ13" s="862">
        <f t="shared" si="25"/>
        <v>41696</v>
      </c>
      <c r="DA13" s="856">
        <f t="shared" si="46"/>
        <v>41699</v>
      </c>
    </row>
    <row r="14" spans="1:105" ht="15" hidden="1" customHeight="1">
      <c r="B14" s="125" t="s">
        <v>628</v>
      </c>
      <c r="C14" s="850">
        <v>10</v>
      </c>
      <c r="D14" s="857"/>
      <c r="E14" s="1113"/>
      <c r="F14" s="853">
        <v>114</v>
      </c>
      <c r="G14" s="854" t="s">
        <v>514</v>
      </c>
      <c r="H14" s="859"/>
      <c r="I14" s="859">
        <f t="shared" si="0"/>
        <v>41664</v>
      </c>
      <c r="J14" s="863">
        <f t="shared" si="39"/>
        <v>41670</v>
      </c>
      <c r="K14" s="859">
        <f t="shared" si="47"/>
        <v>41677</v>
      </c>
      <c r="L14" s="859">
        <f t="shared" si="1"/>
        <v>41694</v>
      </c>
      <c r="M14" s="859">
        <f>N14-5</f>
        <v>41698</v>
      </c>
      <c r="N14" s="859">
        <f t="shared" si="2"/>
        <v>41703</v>
      </c>
      <c r="O14" s="856">
        <f t="shared" si="40"/>
        <v>41706</v>
      </c>
      <c r="P14" s="113"/>
      <c r="Q14" s="850">
        <v>10</v>
      </c>
      <c r="R14" s="857"/>
      <c r="S14" s="1113"/>
      <c r="T14" s="853">
        <v>114</v>
      </c>
      <c r="U14" s="854" t="s">
        <v>514</v>
      </c>
      <c r="V14" s="859">
        <f t="shared" si="26"/>
        <v>41629</v>
      </c>
      <c r="W14" s="863">
        <f t="shared" si="3"/>
        <v>41635</v>
      </c>
      <c r="X14" s="859">
        <f t="shared" si="27"/>
        <v>41638</v>
      </c>
      <c r="Y14" s="863">
        <f t="shared" si="4"/>
        <v>41644</v>
      </c>
      <c r="Z14" s="859">
        <f t="shared" si="48"/>
        <v>41677</v>
      </c>
      <c r="AA14" s="859">
        <f t="shared" si="5"/>
        <v>41694</v>
      </c>
      <c r="AB14" s="859">
        <f>AC14-5</f>
        <v>41698</v>
      </c>
      <c r="AC14" s="859">
        <f t="shared" si="6"/>
        <v>41703</v>
      </c>
      <c r="AD14" s="856">
        <f t="shared" si="41"/>
        <v>41706</v>
      </c>
      <c r="AF14" s="850">
        <v>10</v>
      </c>
      <c r="AG14" s="857"/>
      <c r="AH14" s="1242"/>
      <c r="AI14" s="853">
        <v>114</v>
      </c>
      <c r="AJ14" s="854" t="s">
        <v>514</v>
      </c>
      <c r="AK14" s="859">
        <f t="shared" si="28"/>
        <v>41629</v>
      </c>
      <c r="AL14" s="863">
        <f t="shared" si="7"/>
        <v>41635</v>
      </c>
      <c r="AM14" s="859">
        <f t="shared" si="29"/>
        <v>41638</v>
      </c>
      <c r="AN14" s="863">
        <f t="shared" si="8"/>
        <v>41644</v>
      </c>
      <c r="AO14" s="859">
        <f t="shared" si="49"/>
        <v>41677</v>
      </c>
      <c r="AP14" s="859">
        <f t="shared" si="9"/>
        <v>41694</v>
      </c>
      <c r="AQ14" s="859">
        <f>AR14-5</f>
        <v>41698</v>
      </c>
      <c r="AR14" s="859">
        <f t="shared" si="10"/>
        <v>41703</v>
      </c>
      <c r="AS14" s="856">
        <f t="shared" si="42"/>
        <v>41706</v>
      </c>
      <c r="AU14" s="850">
        <v>10</v>
      </c>
      <c r="AV14" s="857"/>
      <c r="AW14" s="1242"/>
      <c r="AX14" s="853">
        <v>114</v>
      </c>
      <c r="AY14" s="854" t="s">
        <v>514</v>
      </c>
      <c r="AZ14" s="859">
        <f t="shared" si="30"/>
        <v>41615</v>
      </c>
      <c r="BA14" s="863">
        <f t="shared" si="11"/>
        <v>41621</v>
      </c>
      <c r="BB14" s="859">
        <f t="shared" si="31"/>
        <v>41624</v>
      </c>
      <c r="BC14" s="863">
        <f t="shared" si="32"/>
        <v>41630</v>
      </c>
      <c r="BD14" s="859">
        <f t="shared" si="50"/>
        <v>41677</v>
      </c>
      <c r="BE14" s="859">
        <f t="shared" si="12"/>
        <v>41694</v>
      </c>
      <c r="BF14" s="859">
        <f>BG14-5</f>
        <v>41698</v>
      </c>
      <c r="BG14" s="859">
        <f t="shared" si="13"/>
        <v>41703</v>
      </c>
      <c r="BH14" s="856">
        <f t="shared" si="43"/>
        <v>41706</v>
      </c>
      <c r="BJ14" s="850">
        <v>10</v>
      </c>
      <c r="BK14" s="857"/>
      <c r="BL14" s="1242"/>
      <c r="BM14" s="853">
        <v>114</v>
      </c>
      <c r="BN14" s="854" t="s">
        <v>514</v>
      </c>
      <c r="BO14" s="859">
        <f t="shared" si="33"/>
        <v>41601</v>
      </c>
      <c r="BP14" s="863">
        <f t="shared" si="14"/>
        <v>41607</v>
      </c>
      <c r="BQ14" s="859">
        <f t="shared" si="34"/>
        <v>41610</v>
      </c>
      <c r="BR14" s="863">
        <f t="shared" si="15"/>
        <v>41616</v>
      </c>
      <c r="BS14" s="859">
        <f t="shared" si="51"/>
        <v>41677</v>
      </c>
      <c r="BT14" s="859">
        <f t="shared" si="16"/>
        <v>41694</v>
      </c>
      <c r="BU14" s="859">
        <f>BV14-5</f>
        <v>41698</v>
      </c>
      <c r="BV14" s="859">
        <f t="shared" si="17"/>
        <v>41703</v>
      </c>
      <c r="BW14" s="856">
        <f t="shared" si="44"/>
        <v>41706</v>
      </c>
      <c r="BY14" s="850">
        <v>10</v>
      </c>
      <c r="BZ14" s="857"/>
      <c r="CA14" s="1242"/>
      <c r="CB14" s="853">
        <v>114</v>
      </c>
      <c r="CC14" s="854" t="s">
        <v>514</v>
      </c>
      <c r="CD14" s="859">
        <f t="shared" si="35"/>
        <v>41629</v>
      </c>
      <c r="CE14" s="863">
        <f t="shared" si="18"/>
        <v>41635</v>
      </c>
      <c r="CF14" s="859">
        <f t="shared" si="36"/>
        <v>41638</v>
      </c>
      <c r="CG14" s="863">
        <f t="shared" si="19"/>
        <v>41644</v>
      </c>
      <c r="CH14" s="859">
        <f t="shared" si="52"/>
        <v>41677</v>
      </c>
      <c r="CI14" s="859">
        <f t="shared" si="20"/>
        <v>41694</v>
      </c>
      <c r="CJ14" s="859">
        <f>CK14-5</f>
        <v>41698</v>
      </c>
      <c r="CK14" s="859">
        <f t="shared" si="21"/>
        <v>41703</v>
      </c>
      <c r="CL14" s="856">
        <f t="shared" si="45"/>
        <v>41706</v>
      </c>
      <c r="CN14" s="850">
        <v>10</v>
      </c>
      <c r="CO14" s="857"/>
      <c r="CP14" s="1242"/>
      <c r="CQ14" s="853">
        <v>114</v>
      </c>
      <c r="CR14" s="854" t="s">
        <v>514</v>
      </c>
      <c r="CS14" s="859">
        <f t="shared" si="37"/>
        <v>41629</v>
      </c>
      <c r="CT14" s="863">
        <f t="shared" si="22"/>
        <v>41635</v>
      </c>
      <c r="CU14" s="859">
        <f t="shared" si="38"/>
        <v>41638</v>
      </c>
      <c r="CV14" s="863">
        <f t="shared" si="23"/>
        <v>41644</v>
      </c>
      <c r="CW14" s="859">
        <f t="shared" si="53"/>
        <v>41677</v>
      </c>
      <c r="CX14" s="859">
        <f t="shared" si="24"/>
        <v>41694</v>
      </c>
      <c r="CY14" s="859">
        <f>CZ14-5</f>
        <v>41698</v>
      </c>
      <c r="CZ14" s="859">
        <f t="shared" si="25"/>
        <v>41703</v>
      </c>
      <c r="DA14" s="856">
        <f t="shared" si="46"/>
        <v>41706</v>
      </c>
    </row>
    <row r="15" spans="1:105" ht="15" hidden="1" customHeight="1">
      <c r="B15" s="125" t="s">
        <v>629</v>
      </c>
      <c r="C15" s="850">
        <v>11</v>
      </c>
      <c r="D15" s="857" t="s">
        <v>506</v>
      </c>
      <c r="E15" s="1113"/>
      <c r="F15" s="853">
        <v>114</v>
      </c>
      <c r="G15" s="854" t="s">
        <v>514</v>
      </c>
      <c r="H15" s="859"/>
      <c r="I15" s="859">
        <f t="shared" si="0"/>
        <v>41671</v>
      </c>
      <c r="J15" s="863">
        <f t="shared" si="39"/>
        <v>41677</v>
      </c>
      <c r="K15" s="859">
        <f t="shared" si="47"/>
        <v>41684</v>
      </c>
      <c r="L15" s="859">
        <f t="shared" si="1"/>
        <v>41701</v>
      </c>
      <c r="M15" s="859">
        <f>N15-5</f>
        <v>41705</v>
      </c>
      <c r="N15" s="859">
        <f t="shared" si="2"/>
        <v>41710</v>
      </c>
      <c r="O15" s="856">
        <f t="shared" si="40"/>
        <v>41713</v>
      </c>
      <c r="P15" s="113"/>
      <c r="Q15" s="850">
        <v>11</v>
      </c>
      <c r="R15" s="857" t="s">
        <v>506</v>
      </c>
      <c r="S15" s="1113"/>
      <c r="T15" s="853">
        <v>114</v>
      </c>
      <c r="U15" s="854" t="s">
        <v>514</v>
      </c>
      <c r="V15" s="859">
        <f t="shared" si="26"/>
        <v>41636</v>
      </c>
      <c r="W15" s="863">
        <f t="shared" si="3"/>
        <v>41642</v>
      </c>
      <c r="X15" s="859">
        <f t="shared" si="27"/>
        <v>41645</v>
      </c>
      <c r="Y15" s="863">
        <f t="shared" si="4"/>
        <v>41651</v>
      </c>
      <c r="Z15" s="859">
        <f t="shared" si="48"/>
        <v>41684</v>
      </c>
      <c r="AA15" s="859">
        <f t="shared" si="5"/>
        <v>41701</v>
      </c>
      <c r="AB15" s="859">
        <f>AC15-5</f>
        <v>41705</v>
      </c>
      <c r="AC15" s="859">
        <f t="shared" si="6"/>
        <v>41710</v>
      </c>
      <c r="AD15" s="856">
        <f t="shared" si="41"/>
        <v>41713</v>
      </c>
      <c r="AF15" s="850">
        <v>11</v>
      </c>
      <c r="AG15" s="857" t="s">
        <v>506</v>
      </c>
      <c r="AH15" s="1242"/>
      <c r="AI15" s="853">
        <v>114</v>
      </c>
      <c r="AJ15" s="854" t="s">
        <v>514</v>
      </c>
      <c r="AK15" s="859">
        <f t="shared" si="28"/>
        <v>41636</v>
      </c>
      <c r="AL15" s="863">
        <f t="shared" si="7"/>
        <v>41642</v>
      </c>
      <c r="AM15" s="859">
        <f t="shared" si="29"/>
        <v>41645</v>
      </c>
      <c r="AN15" s="863">
        <f t="shared" si="8"/>
        <v>41651</v>
      </c>
      <c r="AO15" s="859">
        <f t="shared" si="49"/>
        <v>41684</v>
      </c>
      <c r="AP15" s="859">
        <f t="shared" si="9"/>
        <v>41701</v>
      </c>
      <c r="AQ15" s="859">
        <f>AR15-5</f>
        <v>41705</v>
      </c>
      <c r="AR15" s="859">
        <f t="shared" si="10"/>
        <v>41710</v>
      </c>
      <c r="AS15" s="856">
        <f t="shared" si="42"/>
        <v>41713</v>
      </c>
      <c r="AU15" s="850">
        <v>11</v>
      </c>
      <c r="AV15" s="857" t="s">
        <v>506</v>
      </c>
      <c r="AW15" s="1242"/>
      <c r="AX15" s="853">
        <v>114</v>
      </c>
      <c r="AY15" s="854" t="s">
        <v>514</v>
      </c>
      <c r="AZ15" s="859">
        <f t="shared" si="30"/>
        <v>41622</v>
      </c>
      <c r="BA15" s="863">
        <f t="shared" si="11"/>
        <v>41628</v>
      </c>
      <c r="BB15" s="859">
        <f t="shared" si="31"/>
        <v>41631</v>
      </c>
      <c r="BC15" s="863">
        <f t="shared" si="32"/>
        <v>41637</v>
      </c>
      <c r="BD15" s="859">
        <f t="shared" si="50"/>
        <v>41684</v>
      </c>
      <c r="BE15" s="859">
        <f t="shared" si="12"/>
        <v>41701</v>
      </c>
      <c r="BF15" s="859">
        <f>BG15-5</f>
        <v>41705</v>
      </c>
      <c r="BG15" s="859">
        <f t="shared" si="13"/>
        <v>41710</v>
      </c>
      <c r="BH15" s="856">
        <f t="shared" si="43"/>
        <v>41713</v>
      </c>
      <c r="BJ15" s="850">
        <v>11</v>
      </c>
      <c r="BK15" s="857" t="s">
        <v>506</v>
      </c>
      <c r="BL15" s="1242"/>
      <c r="BM15" s="853">
        <v>114</v>
      </c>
      <c r="BN15" s="854" t="s">
        <v>514</v>
      </c>
      <c r="BO15" s="859">
        <f t="shared" si="33"/>
        <v>41608</v>
      </c>
      <c r="BP15" s="863">
        <f t="shared" si="14"/>
        <v>41614</v>
      </c>
      <c r="BQ15" s="859">
        <f t="shared" si="34"/>
        <v>41617</v>
      </c>
      <c r="BR15" s="863">
        <f t="shared" si="15"/>
        <v>41623</v>
      </c>
      <c r="BS15" s="859">
        <f t="shared" si="51"/>
        <v>41684</v>
      </c>
      <c r="BT15" s="859">
        <f t="shared" si="16"/>
        <v>41701</v>
      </c>
      <c r="BU15" s="859">
        <f>BV15-5</f>
        <v>41705</v>
      </c>
      <c r="BV15" s="859">
        <f t="shared" si="17"/>
        <v>41710</v>
      </c>
      <c r="BW15" s="856">
        <f t="shared" si="44"/>
        <v>41713</v>
      </c>
      <c r="BY15" s="850">
        <v>11</v>
      </c>
      <c r="BZ15" s="857" t="s">
        <v>506</v>
      </c>
      <c r="CA15" s="1242"/>
      <c r="CB15" s="853">
        <v>114</v>
      </c>
      <c r="CC15" s="854" t="s">
        <v>514</v>
      </c>
      <c r="CD15" s="859">
        <f t="shared" si="35"/>
        <v>41636</v>
      </c>
      <c r="CE15" s="863">
        <f t="shared" si="18"/>
        <v>41642</v>
      </c>
      <c r="CF15" s="859">
        <f t="shared" si="36"/>
        <v>41645</v>
      </c>
      <c r="CG15" s="863">
        <f t="shared" si="19"/>
        <v>41651</v>
      </c>
      <c r="CH15" s="859">
        <f t="shared" si="52"/>
        <v>41684</v>
      </c>
      <c r="CI15" s="859">
        <f t="shared" si="20"/>
        <v>41701</v>
      </c>
      <c r="CJ15" s="859">
        <f>CK15-5</f>
        <v>41705</v>
      </c>
      <c r="CK15" s="859">
        <f t="shared" si="21"/>
        <v>41710</v>
      </c>
      <c r="CL15" s="856">
        <f t="shared" si="45"/>
        <v>41713</v>
      </c>
      <c r="CN15" s="850">
        <v>11</v>
      </c>
      <c r="CO15" s="857" t="s">
        <v>506</v>
      </c>
      <c r="CP15" s="1242"/>
      <c r="CQ15" s="853">
        <v>114</v>
      </c>
      <c r="CR15" s="854" t="s">
        <v>514</v>
      </c>
      <c r="CS15" s="859">
        <f t="shared" si="37"/>
        <v>41636</v>
      </c>
      <c r="CT15" s="863">
        <f t="shared" si="22"/>
        <v>41642</v>
      </c>
      <c r="CU15" s="859">
        <f t="shared" si="38"/>
        <v>41645</v>
      </c>
      <c r="CV15" s="863">
        <f t="shared" si="23"/>
        <v>41651</v>
      </c>
      <c r="CW15" s="859">
        <f t="shared" si="53"/>
        <v>41684</v>
      </c>
      <c r="CX15" s="859">
        <f t="shared" si="24"/>
        <v>41701</v>
      </c>
      <c r="CY15" s="859">
        <f>CZ15-5</f>
        <v>41705</v>
      </c>
      <c r="CZ15" s="859">
        <f t="shared" si="25"/>
        <v>41710</v>
      </c>
      <c r="DA15" s="856">
        <f t="shared" si="46"/>
        <v>41713</v>
      </c>
    </row>
    <row r="16" spans="1:105" ht="15" hidden="1" customHeight="1">
      <c r="B16" s="125" t="s">
        <v>630</v>
      </c>
      <c r="C16" s="850">
        <v>12</v>
      </c>
      <c r="D16" s="851"/>
      <c r="E16" s="852" t="s">
        <v>515</v>
      </c>
      <c r="F16" s="853">
        <v>114</v>
      </c>
      <c r="G16" s="854" t="s">
        <v>514</v>
      </c>
      <c r="H16" s="855"/>
      <c r="I16" s="855">
        <f t="shared" si="0"/>
        <v>41671</v>
      </c>
      <c r="J16" s="855">
        <f t="shared" si="39"/>
        <v>41677</v>
      </c>
      <c r="K16" s="855">
        <f t="shared" si="47"/>
        <v>41684</v>
      </c>
      <c r="L16" s="855">
        <f t="shared" si="1"/>
        <v>41701</v>
      </c>
      <c r="M16" s="855">
        <v>41705</v>
      </c>
      <c r="N16" s="855">
        <f t="shared" si="2"/>
        <v>41717</v>
      </c>
      <c r="O16" s="856">
        <f t="shared" si="40"/>
        <v>41720</v>
      </c>
      <c r="P16" s="113"/>
      <c r="Q16" s="850">
        <v>12</v>
      </c>
      <c r="R16" s="851"/>
      <c r="S16" s="852" t="s">
        <v>515</v>
      </c>
      <c r="T16" s="853">
        <v>114</v>
      </c>
      <c r="U16" s="854" t="s">
        <v>514</v>
      </c>
      <c r="V16" s="855">
        <f t="shared" si="26"/>
        <v>41636</v>
      </c>
      <c r="W16" s="855">
        <f t="shared" si="3"/>
        <v>41642</v>
      </c>
      <c r="X16" s="855">
        <f t="shared" si="27"/>
        <v>41645</v>
      </c>
      <c r="Y16" s="855">
        <f t="shared" si="4"/>
        <v>41651</v>
      </c>
      <c r="Z16" s="855">
        <f t="shared" si="48"/>
        <v>41684</v>
      </c>
      <c r="AA16" s="855">
        <f t="shared" si="5"/>
        <v>41701</v>
      </c>
      <c r="AB16" s="855">
        <v>41705</v>
      </c>
      <c r="AC16" s="855">
        <f t="shared" si="6"/>
        <v>41717</v>
      </c>
      <c r="AD16" s="856">
        <f t="shared" si="41"/>
        <v>41720</v>
      </c>
      <c r="AF16" s="850">
        <v>12</v>
      </c>
      <c r="AG16" s="851"/>
      <c r="AH16" s="1243" t="s">
        <v>515</v>
      </c>
      <c r="AI16" s="853">
        <v>114</v>
      </c>
      <c r="AJ16" s="854" t="s">
        <v>514</v>
      </c>
      <c r="AK16" s="855">
        <f t="shared" si="28"/>
        <v>41636</v>
      </c>
      <c r="AL16" s="855">
        <f t="shared" si="7"/>
        <v>41642</v>
      </c>
      <c r="AM16" s="855">
        <f t="shared" si="29"/>
        <v>41645</v>
      </c>
      <c r="AN16" s="855">
        <f t="shared" si="8"/>
        <v>41651</v>
      </c>
      <c r="AO16" s="855">
        <f t="shared" si="49"/>
        <v>41684</v>
      </c>
      <c r="AP16" s="855">
        <f t="shared" si="9"/>
        <v>41701</v>
      </c>
      <c r="AQ16" s="855">
        <v>41705</v>
      </c>
      <c r="AR16" s="855">
        <f t="shared" si="10"/>
        <v>41717</v>
      </c>
      <c r="AS16" s="856">
        <f t="shared" si="42"/>
        <v>41720</v>
      </c>
      <c r="AU16" s="850">
        <v>12</v>
      </c>
      <c r="AV16" s="851"/>
      <c r="AW16" s="1243" t="s">
        <v>515</v>
      </c>
      <c r="AX16" s="853">
        <v>114</v>
      </c>
      <c r="AY16" s="854" t="s">
        <v>514</v>
      </c>
      <c r="AZ16" s="855">
        <f t="shared" si="30"/>
        <v>41622</v>
      </c>
      <c r="BA16" s="855">
        <f t="shared" si="11"/>
        <v>41628</v>
      </c>
      <c r="BB16" s="855">
        <f t="shared" si="31"/>
        <v>41631</v>
      </c>
      <c r="BC16" s="855">
        <f t="shared" si="32"/>
        <v>41637</v>
      </c>
      <c r="BD16" s="855">
        <f t="shared" si="50"/>
        <v>41684</v>
      </c>
      <c r="BE16" s="855">
        <f t="shared" si="12"/>
        <v>41701</v>
      </c>
      <c r="BF16" s="855">
        <v>41705</v>
      </c>
      <c r="BG16" s="855">
        <f t="shared" si="13"/>
        <v>41717</v>
      </c>
      <c r="BH16" s="856">
        <f t="shared" si="43"/>
        <v>41720</v>
      </c>
      <c r="BJ16" s="850">
        <v>12</v>
      </c>
      <c r="BK16" s="851"/>
      <c r="BL16" s="1243" t="s">
        <v>515</v>
      </c>
      <c r="BM16" s="853">
        <v>114</v>
      </c>
      <c r="BN16" s="854" t="s">
        <v>514</v>
      </c>
      <c r="BO16" s="855">
        <f t="shared" si="33"/>
        <v>41608</v>
      </c>
      <c r="BP16" s="855">
        <f t="shared" si="14"/>
        <v>41614</v>
      </c>
      <c r="BQ16" s="855">
        <f t="shared" si="34"/>
        <v>41617</v>
      </c>
      <c r="BR16" s="855">
        <f t="shared" si="15"/>
        <v>41623</v>
      </c>
      <c r="BS16" s="855">
        <f t="shared" si="51"/>
        <v>41684</v>
      </c>
      <c r="BT16" s="855">
        <f t="shared" si="16"/>
        <v>41701</v>
      </c>
      <c r="BU16" s="855">
        <v>41705</v>
      </c>
      <c r="BV16" s="855">
        <f t="shared" si="17"/>
        <v>41717</v>
      </c>
      <c r="BW16" s="856">
        <f t="shared" si="44"/>
        <v>41720</v>
      </c>
      <c r="BY16" s="850">
        <v>12</v>
      </c>
      <c r="BZ16" s="851"/>
      <c r="CA16" s="1243" t="s">
        <v>515</v>
      </c>
      <c r="CB16" s="853">
        <v>114</v>
      </c>
      <c r="CC16" s="854" t="s">
        <v>514</v>
      </c>
      <c r="CD16" s="855">
        <f t="shared" si="35"/>
        <v>41636</v>
      </c>
      <c r="CE16" s="855">
        <f t="shared" si="18"/>
        <v>41642</v>
      </c>
      <c r="CF16" s="855">
        <f t="shared" si="36"/>
        <v>41645</v>
      </c>
      <c r="CG16" s="855">
        <f t="shared" si="19"/>
        <v>41651</v>
      </c>
      <c r="CH16" s="855">
        <f t="shared" si="52"/>
        <v>41684</v>
      </c>
      <c r="CI16" s="855">
        <f t="shared" si="20"/>
        <v>41701</v>
      </c>
      <c r="CJ16" s="855">
        <v>41705</v>
      </c>
      <c r="CK16" s="855">
        <f t="shared" si="21"/>
        <v>41717</v>
      </c>
      <c r="CL16" s="856">
        <f t="shared" si="45"/>
        <v>41720</v>
      </c>
      <c r="CN16" s="850">
        <v>12</v>
      </c>
      <c r="CO16" s="851"/>
      <c r="CP16" s="1243" t="s">
        <v>515</v>
      </c>
      <c r="CQ16" s="853">
        <v>114</v>
      </c>
      <c r="CR16" s="854" t="s">
        <v>514</v>
      </c>
      <c r="CS16" s="855">
        <f t="shared" si="37"/>
        <v>41636</v>
      </c>
      <c r="CT16" s="855">
        <f t="shared" si="22"/>
        <v>41642</v>
      </c>
      <c r="CU16" s="855">
        <f t="shared" si="38"/>
        <v>41645</v>
      </c>
      <c r="CV16" s="855">
        <f t="shared" si="23"/>
        <v>41651</v>
      </c>
      <c r="CW16" s="855">
        <f t="shared" si="53"/>
        <v>41684</v>
      </c>
      <c r="CX16" s="855">
        <f t="shared" si="24"/>
        <v>41701</v>
      </c>
      <c r="CY16" s="855">
        <v>41705</v>
      </c>
      <c r="CZ16" s="855">
        <f t="shared" si="25"/>
        <v>41717</v>
      </c>
      <c r="DA16" s="856">
        <f t="shared" si="46"/>
        <v>41720</v>
      </c>
    </row>
    <row r="17" spans="2:105" ht="15" hidden="1" customHeight="1">
      <c r="B17" s="125" t="s">
        <v>631</v>
      </c>
      <c r="C17" s="850">
        <v>13</v>
      </c>
      <c r="D17" s="857"/>
      <c r="E17" s="1113"/>
      <c r="F17" s="853">
        <v>114</v>
      </c>
      <c r="G17" s="854" t="s">
        <v>514</v>
      </c>
      <c r="H17" s="859"/>
      <c r="I17" s="859">
        <f t="shared" si="0"/>
        <v>41685</v>
      </c>
      <c r="J17" s="863">
        <f t="shared" si="39"/>
        <v>41691</v>
      </c>
      <c r="K17" s="859">
        <f t="shared" si="47"/>
        <v>41698</v>
      </c>
      <c r="L17" s="859">
        <f t="shared" si="1"/>
        <v>41715</v>
      </c>
      <c r="M17" s="859">
        <f>N17-5</f>
        <v>41719</v>
      </c>
      <c r="N17" s="859">
        <f t="shared" si="2"/>
        <v>41724</v>
      </c>
      <c r="O17" s="856">
        <f t="shared" si="40"/>
        <v>41727</v>
      </c>
      <c r="P17" s="113"/>
      <c r="Q17" s="850">
        <v>13</v>
      </c>
      <c r="R17" s="857"/>
      <c r="S17" s="1113"/>
      <c r="T17" s="853">
        <v>114</v>
      </c>
      <c r="U17" s="854" t="s">
        <v>514</v>
      </c>
      <c r="V17" s="859">
        <f t="shared" si="26"/>
        <v>41650</v>
      </c>
      <c r="W17" s="863">
        <f t="shared" si="3"/>
        <v>41656</v>
      </c>
      <c r="X17" s="859">
        <f t="shared" si="27"/>
        <v>41659</v>
      </c>
      <c r="Y17" s="863">
        <f t="shared" si="4"/>
        <v>41665</v>
      </c>
      <c r="Z17" s="859">
        <f t="shared" si="48"/>
        <v>41698</v>
      </c>
      <c r="AA17" s="859">
        <f t="shared" si="5"/>
        <v>41715</v>
      </c>
      <c r="AB17" s="859">
        <f>AC17-5</f>
        <v>41719</v>
      </c>
      <c r="AC17" s="859">
        <f t="shared" si="6"/>
        <v>41724</v>
      </c>
      <c r="AD17" s="856">
        <f t="shared" si="41"/>
        <v>41727</v>
      </c>
      <c r="AF17" s="850">
        <v>13</v>
      </c>
      <c r="AG17" s="857"/>
      <c r="AH17" s="1242"/>
      <c r="AI17" s="853">
        <v>114</v>
      </c>
      <c r="AJ17" s="854" t="s">
        <v>514</v>
      </c>
      <c r="AK17" s="859">
        <f t="shared" si="28"/>
        <v>41650</v>
      </c>
      <c r="AL17" s="863">
        <f t="shared" si="7"/>
        <v>41656</v>
      </c>
      <c r="AM17" s="859">
        <f t="shared" si="29"/>
        <v>41659</v>
      </c>
      <c r="AN17" s="863">
        <f t="shared" si="8"/>
        <v>41665</v>
      </c>
      <c r="AO17" s="859">
        <f t="shared" si="49"/>
        <v>41698</v>
      </c>
      <c r="AP17" s="859">
        <f t="shared" si="9"/>
        <v>41715</v>
      </c>
      <c r="AQ17" s="859">
        <f>AR17-5</f>
        <v>41719</v>
      </c>
      <c r="AR17" s="859">
        <f t="shared" si="10"/>
        <v>41724</v>
      </c>
      <c r="AS17" s="856">
        <f t="shared" si="42"/>
        <v>41727</v>
      </c>
      <c r="AU17" s="850">
        <v>13</v>
      </c>
      <c r="AV17" s="857"/>
      <c r="AW17" s="1242"/>
      <c r="AX17" s="853">
        <v>114</v>
      </c>
      <c r="AY17" s="854" t="s">
        <v>514</v>
      </c>
      <c r="AZ17" s="859">
        <f t="shared" si="30"/>
        <v>41636</v>
      </c>
      <c r="BA17" s="863">
        <f t="shared" si="11"/>
        <v>41642</v>
      </c>
      <c r="BB17" s="859">
        <f t="shared" si="31"/>
        <v>41645</v>
      </c>
      <c r="BC17" s="863">
        <f t="shared" si="32"/>
        <v>41651</v>
      </c>
      <c r="BD17" s="859">
        <f t="shared" si="50"/>
        <v>41698</v>
      </c>
      <c r="BE17" s="859">
        <f t="shared" si="12"/>
        <v>41715</v>
      </c>
      <c r="BF17" s="859">
        <f>BG17-5</f>
        <v>41719</v>
      </c>
      <c r="BG17" s="859">
        <f t="shared" si="13"/>
        <v>41724</v>
      </c>
      <c r="BH17" s="856">
        <f t="shared" si="43"/>
        <v>41727</v>
      </c>
      <c r="BJ17" s="850">
        <v>13</v>
      </c>
      <c r="BK17" s="857"/>
      <c r="BL17" s="1242"/>
      <c r="BM17" s="853">
        <v>114</v>
      </c>
      <c r="BN17" s="854" t="s">
        <v>514</v>
      </c>
      <c r="BO17" s="859">
        <f t="shared" si="33"/>
        <v>41622</v>
      </c>
      <c r="BP17" s="863">
        <f t="shared" si="14"/>
        <v>41628</v>
      </c>
      <c r="BQ17" s="859">
        <f t="shared" si="34"/>
        <v>41631</v>
      </c>
      <c r="BR17" s="863">
        <f t="shared" si="15"/>
        <v>41637</v>
      </c>
      <c r="BS17" s="859">
        <f t="shared" si="51"/>
        <v>41698</v>
      </c>
      <c r="BT17" s="859">
        <f t="shared" si="16"/>
        <v>41715</v>
      </c>
      <c r="BU17" s="859">
        <f>BV17-5</f>
        <v>41719</v>
      </c>
      <c r="BV17" s="859">
        <f t="shared" si="17"/>
        <v>41724</v>
      </c>
      <c r="BW17" s="856">
        <f t="shared" si="44"/>
        <v>41727</v>
      </c>
      <c r="BY17" s="850">
        <v>13</v>
      </c>
      <c r="BZ17" s="857"/>
      <c r="CA17" s="1242"/>
      <c r="CB17" s="853">
        <v>114</v>
      </c>
      <c r="CC17" s="854" t="s">
        <v>514</v>
      </c>
      <c r="CD17" s="859">
        <f t="shared" si="35"/>
        <v>41650</v>
      </c>
      <c r="CE17" s="863">
        <f t="shared" si="18"/>
        <v>41656</v>
      </c>
      <c r="CF17" s="859">
        <f t="shared" si="36"/>
        <v>41659</v>
      </c>
      <c r="CG17" s="863">
        <f t="shared" si="19"/>
        <v>41665</v>
      </c>
      <c r="CH17" s="859">
        <f t="shared" si="52"/>
        <v>41698</v>
      </c>
      <c r="CI17" s="859">
        <f t="shared" si="20"/>
        <v>41715</v>
      </c>
      <c r="CJ17" s="859">
        <f>CK17-5</f>
        <v>41719</v>
      </c>
      <c r="CK17" s="859">
        <f t="shared" si="21"/>
        <v>41724</v>
      </c>
      <c r="CL17" s="856">
        <f t="shared" si="45"/>
        <v>41727</v>
      </c>
      <c r="CN17" s="850">
        <v>13</v>
      </c>
      <c r="CO17" s="857"/>
      <c r="CP17" s="1242"/>
      <c r="CQ17" s="853">
        <v>114</v>
      </c>
      <c r="CR17" s="854" t="s">
        <v>514</v>
      </c>
      <c r="CS17" s="859">
        <f t="shared" si="37"/>
        <v>41650</v>
      </c>
      <c r="CT17" s="863">
        <f t="shared" si="22"/>
        <v>41656</v>
      </c>
      <c r="CU17" s="859">
        <f t="shared" si="38"/>
        <v>41659</v>
      </c>
      <c r="CV17" s="863">
        <f t="shared" si="23"/>
        <v>41665</v>
      </c>
      <c r="CW17" s="859">
        <f t="shared" si="53"/>
        <v>41698</v>
      </c>
      <c r="CX17" s="859">
        <f t="shared" si="24"/>
        <v>41715</v>
      </c>
      <c r="CY17" s="859">
        <f>CZ17-5</f>
        <v>41719</v>
      </c>
      <c r="CZ17" s="859">
        <f t="shared" si="25"/>
        <v>41724</v>
      </c>
      <c r="DA17" s="856">
        <f t="shared" si="46"/>
        <v>41727</v>
      </c>
    </row>
    <row r="18" spans="2:105" ht="15" hidden="1" customHeight="1">
      <c r="B18" s="125" t="s">
        <v>632</v>
      </c>
      <c r="C18" s="850">
        <v>14</v>
      </c>
      <c r="D18" s="1117" t="s">
        <v>516</v>
      </c>
      <c r="E18" s="1118"/>
      <c r="F18" s="853">
        <v>214</v>
      </c>
      <c r="G18" s="854" t="s">
        <v>517</v>
      </c>
      <c r="H18" s="862"/>
      <c r="I18" s="862">
        <f t="shared" si="0"/>
        <v>41692</v>
      </c>
      <c r="J18" s="862">
        <f t="shared" si="39"/>
        <v>41698</v>
      </c>
      <c r="K18" s="862">
        <f t="shared" si="47"/>
        <v>41705</v>
      </c>
      <c r="L18" s="862">
        <f t="shared" si="1"/>
        <v>41722</v>
      </c>
      <c r="M18" s="862">
        <f>N18-5</f>
        <v>41726</v>
      </c>
      <c r="N18" s="862">
        <f t="shared" si="2"/>
        <v>41731</v>
      </c>
      <c r="O18" s="856">
        <f t="shared" si="40"/>
        <v>41734</v>
      </c>
      <c r="P18" s="113"/>
      <c r="Q18" s="850">
        <v>14</v>
      </c>
      <c r="R18" s="1117" t="s">
        <v>516</v>
      </c>
      <c r="S18" s="1118"/>
      <c r="T18" s="853">
        <v>214</v>
      </c>
      <c r="U18" s="854" t="s">
        <v>517</v>
      </c>
      <c r="V18" s="862">
        <f t="shared" si="26"/>
        <v>41657</v>
      </c>
      <c r="W18" s="862">
        <f t="shared" si="3"/>
        <v>41663</v>
      </c>
      <c r="X18" s="862">
        <f t="shared" si="27"/>
        <v>41666</v>
      </c>
      <c r="Y18" s="862">
        <f t="shared" si="4"/>
        <v>41672</v>
      </c>
      <c r="Z18" s="862">
        <f t="shared" si="48"/>
        <v>41705</v>
      </c>
      <c r="AA18" s="862">
        <f t="shared" si="5"/>
        <v>41722</v>
      </c>
      <c r="AB18" s="862">
        <f>AC18-5</f>
        <v>41726</v>
      </c>
      <c r="AC18" s="862">
        <f t="shared" si="6"/>
        <v>41731</v>
      </c>
      <c r="AD18" s="856">
        <f t="shared" si="41"/>
        <v>41734</v>
      </c>
      <c r="AF18" s="850">
        <v>14</v>
      </c>
      <c r="AG18" s="1117" t="s">
        <v>516</v>
      </c>
      <c r="AH18" s="1245"/>
      <c r="AI18" s="853">
        <v>214</v>
      </c>
      <c r="AJ18" s="854" t="s">
        <v>517</v>
      </c>
      <c r="AK18" s="862">
        <f t="shared" si="28"/>
        <v>41657</v>
      </c>
      <c r="AL18" s="862">
        <f t="shared" si="7"/>
        <v>41663</v>
      </c>
      <c r="AM18" s="862">
        <f t="shared" si="29"/>
        <v>41666</v>
      </c>
      <c r="AN18" s="862">
        <f t="shared" si="8"/>
        <v>41672</v>
      </c>
      <c r="AO18" s="862">
        <f t="shared" si="49"/>
        <v>41705</v>
      </c>
      <c r="AP18" s="862">
        <f t="shared" si="9"/>
        <v>41722</v>
      </c>
      <c r="AQ18" s="862">
        <f>AR18-5</f>
        <v>41726</v>
      </c>
      <c r="AR18" s="862">
        <f t="shared" si="10"/>
        <v>41731</v>
      </c>
      <c r="AS18" s="856">
        <f t="shared" si="42"/>
        <v>41734</v>
      </c>
      <c r="AU18" s="850">
        <v>14</v>
      </c>
      <c r="AV18" s="1117" t="s">
        <v>516</v>
      </c>
      <c r="AW18" s="1245"/>
      <c r="AX18" s="853">
        <v>214</v>
      </c>
      <c r="AY18" s="854" t="s">
        <v>517</v>
      </c>
      <c r="AZ18" s="862">
        <f t="shared" si="30"/>
        <v>41643</v>
      </c>
      <c r="BA18" s="862">
        <f t="shared" si="11"/>
        <v>41649</v>
      </c>
      <c r="BB18" s="862">
        <f t="shared" si="31"/>
        <v>41652</v>
      </c>
      <c r="BC18" s="862">
        <f t="shared" si="32"/>
        <v>41658</v>
      </c>
      <c r="BD18" s="862">
        <f t="shared" si="50"/>
        <v>41705</v>
      </c>
      <c r="BE18" s="862">
        <f t="shared" si="12"/>
        <v>41722</v>
      </c>
      <c r="BF18" s="862">
        <f>BG18-5</f>
        <v>41726</v>
      </c>
      <c r="BG18" s="862">
        <f t="shared" si="13"/>
        <v>41731</v>
      </c>
      <c r="BH18" s="856">
        <f t="shared" si="43"/>
        <v>41734</v>
      </c>
      <c r="BJ18" s="850">
        <v>14</v>
      </c>
      <c r="BK18" s="1117" t="s">
        <v>516</v>
      </c>
      <c r="BL18" s="1245"/>
      <c r="BM18" s="853">
        <v>214</v>
      </c>
      <c r="BN18" s="854" t="s">
        <v>517</v>
      </c>
      <c r="BO18" s="862">
        <f t="shared" si="33"/>
        <v>41629</v>
      </c>
      <c r="BP18" s="862">
        <f t="shared" si="14"/>
        <v>41635</v>
      </c>
      <c r="BQ18" s="862">
        <f t="shared" si="34"/>
        <v>41638</v>
      </c>
      <c r="BR18" s="862">
        <f t="shared" si="15"/>
        <v>41644</v>
      </c>
      <c r="BS18" s="862">
        <f t="shared" si="51"/>
        <v>41705</v>
      </c>
      <c r="BT18" s="862">
        <f t="shared" si="16"/>
        <v>41722</v>
      </c>
      <c r="BU18" s="862">
        <f>BV18-5</f>
        <v>41726</v>
      </c>
      <c r="BV18" s="862">
        <f t="shared" si="17"/>
        <v>41731</v>
      </c>
      <c r="BW18" s="856">
        <f t="shared" si="44"/>
        <v>41734</v>
      </c>
      <c r="BY18" s="850">
        <v>14</v>
      </c>
      <c r="BZ18" s="1117" t="s">
        <v>516</v>
      </c>
      <c r="CA18" s="1245"/>
      <c r="CB18" s="853">
        <v>214</v>
      </c>
      <c r="CC18" s="854" t="s">
        <v>517</v>
      </c>
      <c r="CD18" s="862">
        <f t="shared" si="35"/>
        <v>41657</v>
      </c>
      <c r="CE18" s="862">
        <f t="shared" si="18"/>
        <v>41663</v>
      </c>
      <c r="CF18" s="862">
        <f t="shared" si="36"/>
        <v>41666</v>
      </c>
      <c r="CG18" s="862">
        <f t="shared" si="19"/>
        <v>41672</v>
      </c>
      <c r="CH18" s="862">
        <f t="shared" si="52"/>
        <v>41705</v>
      </c>
      <c r="CI18" s="862">
        <f t="shared" si="20"/>
        <v>41722</v>
      </c>
      <c r="CJ18" s="862">
        <f>CK18-5</f>
        <v>41726</v>
      </c>
      <c r="CK18" s="862">
        <f t="shared" si="21"/>
        <v>41731</v>
      </c>
      <c r="CL18" s="856">
        <f t="shared" si="45"/>
        <v>41734</v>
      </c>
      <c r="CN18" s="850">
        <v>14</v>
      </c>
      <c r="CO18" s="1117" t="s">
        <v>516</v>
      </c>
      <c r="CP18" s="1245"/>
      <c r="CQ18" s="853">
        <v>214</v>
      </c>
      <c r="CR18" s="854" t="s">
        <v>517</v>
      </c>
      <c r="CS18" s="862">
        <f t="shared" si="37"/>
        <v>41657</v>
      </c>
      <c r="CT18" s="862">
        <f t="shared" si="22"/>
        <v>41663</v>
      </c>
      <c r="CU18" s="862">
        <f t="shared" si="38"/>
        <v>41666</v>
      </c>
      <c r="CV18" s="862">
        <f t="shared" si="23"/>
        <v>41672</v>
      </c>
      <c r="CW18" s="862">
        <f t="shared" si="53"/>
        <v>41705</v>
      </c>
      <c r="CX18" s="862">
        <f t="shared" si="24"/>
        <v>41722</v>
      </c>
      <c r="CY18" s="862">
        <f>CZ18-5</f>
        <v>41726</v>
      </c>
      <c r="CZ18" s="862">
        <f t="shared" si="25"/>
        <v>41731</v>
      </c>
      <c r="DA18" s="856">
        <f t="shared" si="46"/>
        <v>41734</v>
      </c>
    </row>
    <row r="19" spans="2:105" ht="15" hidden="1" customHeight="1">
      <c r="B19" s="125" t="s">
        <v>633</v>
      </c>
      <c r="C19" s="850">
        <v>15</v>
      </c>
      <c r="D19" s="857" t="s">
        <v>506</v>
      </c>
      <c r="E19" s="858"/>
      <c r="F19" s="853">
        <v>214</v>
      </c>
      <c r="G19" s="854" t="s">
        <v>517</v>
      </c>
      <c r="H19" s="859"/>
      <c r="I19" s="859">
        <f t="shared" si="0"/>
        <v>41699</v>
      </c>
      <c r="J19" s="863">
        <f t="shared" si="39"/>
        <v>41705</v>
      </c>
      <c r="K19" s="859">
        <f t="shared" si="47"/>
        <v>41712</v>
      </c>
      <c r="L19" s="859">
        <f t="shared" si="1"/>
        <v>41729</v>
      </c>
      <c r="M19" s="859">
        <f>N19-5</f>
        <v>41733</v>
      </c>
      <c r="N19" s="859">
        <f t="shared" si="2"/>
        <v>41738</v>
      </c>
      <c r="O19" s="856">
        <f t="shared" si="40"/>
        <v>41741</v>
      </c>
      <c r="P19" s="113"/>
      <c r="Q19" s="850">
        <v>15</v>
      </c>
      <c r="R19" s="857" t="s">
        <v>506</v>
      </c>
      <c r="S19" s="858"/>
      <c r="T19" s="853">
        <v>214</v>
      </c>
      <c r="U19" s="854" t="s">
        <v>517</v>
      </c>
      <c r="V19" s="859">
        <f t="shared" si="26"/>
        <v>41664</v>
      </c>
      <c r="W19" s="863">
        <f>X19-3</f>
        <v>41670</v>
      </c>
      <c r="X19" s="859">
        <f t="shared" si="27"/>
        <v>41673</v>
      </c>
      <c r="Y19" s="863">
        <f>Z19-33</f>
        <v>41679</v>
      </c>
      <c r="Z19" s="859">
        <f t="shared" si="48"/>
        <v>41712</v>
      </c>
      <c r="AA19" s="859">
        <f t="shared" si="5"/>
        <v>41729</v>
      </c>
      <c r="AB19" s="859">
        <f>AC19-5</f>
        <v>41733</v>
      </c>
      <c r="AC19" s="859">
        <f t="shared" si="6"/>
        <v>41738</v>
      </c>
      <c r="AD19" s="856">
        <f t="shared" si="41"/>
        <v>41741</v>
      </c>
      <c r="AF19" s="850">
        <v>15</v>
      </c>
      <c r="AG19" s="857" t="s">
        <v>506</v>
      </c>
      <c r="AH19" s="1246"/>
      <c r="AI19" s="853">
        <v>214</v>
      </c>
      <c r="AJ19" s="854" t="s">
        <v>517</v>
      </c>
      <c r="AK19" s="859">
        <f t="shared" si="28"/>
        <v>41664</v>
      </c>
      <c r="AL19" s="863">
        <f>AM19-3</f>
        <v>41670</v>
      </c>
      <c r="AM19" s="859">
        <f t="shared" si="29"/>
        <v>41673</v>
      </c>
      <c r="AN19" s="863">
        <f>AO19-33</f>
        <v>41679</v>
      </c>
      <c r="AO19" s="859">
        <f t="shared" si="49"/>
        <v>41712</v>
      </c>
      <c r="AP19" s="859">
        <f t="shared" si="9"/>
        <v>41729</v>
      </c>
      <c r="AQ19" s="859">
        <f>AR19-5</f>
        <v>41733</v>
      </c>
      <c r="AR19" s="859">
        <f t="shared" si="10"/>
        <v>41738</v>
      </c>
      <c r="AS19" s="856">
        <f t="shared" si="42"/>
        <v>41741</v>
      </c>
      <c r="AU19" s="850">
        <v>15</v>
      </c>
      <c r="AV19" s="857" t="s">
        <v>506</v>
      </c>
      <c r="AW19" s="1246"/>
      <c r="AX19" s="853">
        <v>214</v>
      </c>
      <c r="AY19" s="854" t="s">
        <v>517</v>
      </c>
      <c r="AZ19" s="859">
        <f t="shared" si="30"/>
        <v>41650</v>
      </c>
      <c r="BA19" s="863">
        <f>BB19-3</f>
        <v>41656</v>
      </c>
      <c r="BB19" s="859">
        <f t="shared" si="31"/>
        <v>41659</v>
      </c>
      <c r="BC19" s="863">
        <f t="shared" si="32"/>
        <v>41665</v>
      </c>
      <c r="BD19" s="859">
        <f t="shared" si="50"/>
        <v>41712</v>
      </c>
      <c r="BE19" s="859">
        <f t="shared" si="12"/>
        <v>41729</v>
      </c>
      <c r="BF19" s="859">
        <f>BG19-5</f>
        <v>41733</v>
      </c>
      <c r="BG19" s="859">
        <f t="shared" si="13"/>
        <v>41738</v>
      </c>
      <c r="BH19" s="856">
        <f t="shared" si="43"/>
        <v>41741</v>
      </c>
      <c r="BJ19" s="850">
        <v>15</v>
      </c>
      <c r="BK19" s="857" t="s">
        <v>506</v>
      </c>
      <c r="BL19" s="1246"/>
      <c r="BM19" s="853">
        <v>214</v>
      </c>
      <c r="BN19" s="854" t="s">
        <v>517</v>
      </c>
      <c r="BO19" s="859">
        <f t="shared" si="33"/>
        <v>41636</v>
      </c>
      <c r="BP19" s="863">
        <f>BQ19-3</f>
        <v>41642</v>
      </c>
      <c r="BQ19" s="859">
        <f t="shared" si="34"/>
        <v>41645</v>
      </c>
      <c r="BR19" s="863">
        <f t="shared" si="15"/>
        <v>41651</v>
      </c>
      <c r="BS19" s="859">
        <f t="shared" si="51"/>
        <v>41712</v>
      </c>
      <c r="BT19" s="859">
        <f t="shared" si="16"/>
        <v>41729</v>
      </c>
      <c r="BU19" s="859">
        <f>BV19-5</f>
        <v>41733</v>
      </c>
      <c r="BV19" s="859">
        <f t="shared" si="17"/>
        <v>41738</v>
      </c>
      <c r="BW19" s="856">
        <f t="shared" si="44"/>
        <v>41741</v>
      </c>
      <c r="BY19" s="850">
        <v>15</v>
      </c>
      <c r="BZ19" s="857" t="s">
        <v>506</v>
      </c>
      <c r="CA19" s="1246"/>
      <c r="CB19" s="853">
        <v>214</v>
      </c>
      <c r="CC19" s="854" t="s">
        <v>517</v>
      </c>
      <c r="CD19" s="859">
        <f t="shared" si="35"/>
        <v>41664</v>
      </c>
      <c r="CE19" s="863">
        <f>CF19-3</f>
        <v>41670</v>
      </c>
      <c r="CF19" s="859">
        <f t="shared" si="36"/>
        <v>41673</v>
      </c>
      <c r="CG19" s="863">
        <f>CH19-33</f>
        <v>41679</v>
      </c>
      <c r="CH19" s="859">
        <f t="shared" si="52"/>
        <v>41712</v>
      </c>
      <c r="CI19" s="859">
        <f t="shared" si="20"/>
        <v>41729</v>
      </c>
      <c r="CJ19" s="859">
        <f>CK19-5</f>
        <v>41733</v>
      </c>
      <c r="CK19" s="859">
        <f t="shared" si="21"/>
        <v>41738</v>
      </c>
      <c r="CL19" s="856">
        <f t="shared" si="45"/>
        <v>41741</v>
      </c>
      <c r="CN19" s="850">
        <v>15</v>
      </c>
      <c r="CO19" s="857" t="s">
        <v>506</v>
      </c>
      <c r="CP19" s="1246"/>
      <c r="CQ19" s="853">
        <v>214</v>
      </c>
      <c r="CR19" s="854" t="s">
        <v>517</v>
      </c>
      <c r="CS19" s="859">
        <f t="shared" si="37"/>
        <v>41664</v>
      </c>
      <c r="CT19" s="863">
        <f>CU19-3</f>
        <v>41670</v>
      </c>
      <c r="CU19" s="859">
        <f t="shared" si="38"/>
        <v>41673</v>
      </c>
      <c r="CV19" s="863">
        <f>CW19-33</f>
        <v>41679</v>
      </c>
      <c r="CW19" s="859">
        <f t="shared" si="53"/>
        <v>41712</v>
      </c>
      <c r="CX19" s="859">
        <f t="shared" si="24"/>
        <v>41729</v>
      </c>
      <c r="CY19" s="859">
        <f>CZ19-5</f>
        <v>41733</v>
      </c>
      <c r="CZ19" s="859">
        <f t="shared" si="25"/>
        <v>41738</v>
      </c>
      <c r="DA19" s="856">
        <f t="shared" si="46"/>
        <v>41741</v>
      </c>
    </row>
    <row r="20" spans="2:105" ht="15" hidden="1" customHeight="1">
      <c r="B20" s="125" t="s">
        <v>634</v>
      </c>
      <c r="C20" s="850">
        <v>16</v>
      </c>
      <c r="D20" s="857" t="s">
        <v>506</v>
      </c>
      <c r="E20" s="1113"/>
      <c r="F20" s="853">
        <v>214</v>
      </c>
      <c r="G20" s="854" t="s">
        <v>517</v>
      </c>
      <c r="H20" s="859"/>
      <c r="I20" s="859">
        <f t="shared" si="0"/>
        <v>41699</v>
      </c>
      <c r="J20" s="863">
        <f t="shared" si="39"/>
        <v>41705</v>
      </c>
      <c r="K20" s="859">
        <f t="shared" si="47"/>
        <v>41712</v>
      </c>
      <c r="L20" s="859">
        <f t="shared" si="1"/>
        <v>41729</v>
      </c>
      <c r="M20" s="859">
        <f>N20-5-7</f>
        <v>41733</v>
      </c>
      <c r="N20" s="859">
        <f t="shared" si="2"/>
        <v>41745</v>
      </c>
      <c r="O20" s="856">
        <f t="shared" si="40"/>
        <v>41748</v>
      </c>
      <c r="P20" s="113"/>
      <c r="Q20" s="850">
        <v>16</v>
      </c>
      <c r="R20" s="857" t="s">
        <v>506</v>
      </c>
      <c r="S20" s="1113"/>
      <c r="T20" s="853">
        <v>214</v>
      </c>
      <c r="U20" s="854" t="s">
        <v>517</v>
      </c>
      <c r="V20" s="859">
        <f t="shared" si="26"/>
        <v>41664</v>
      </c>
      <c r="W20" s="863">
        <f t="shared" ref="W20:W57" si="54">X20-3</f>
        <v>41670</v>
      </c>
      <c r="X20" s="859">
        <f t="shared" si="27"/>
        <v>41673</v>
      </c>
      <c r="Y20" s="863">
        <f t="shared" ref="Y20:Y57" si="55">Z20-33</f>
        <v>41679</v>
      </c>
      <c r="Z20" s="859">
        <f t="shared" si="48"/>
        <v>41712</v>
      </c>
      <c r="AA20" s="859">
        <f t="shared" si="5"/>
        <v>41729</v>
      </c>
      <c r="AB20" s="859">
        <f>AC20-5-7</f>
        <v>41733</v>
      </c>
      <c r="AC20" s="859">
        <f t="shared" si="6"/>
        <v>41745</v>
      </c>
      <c r="AD20" s="856">
        <f t="shared" si="41"/>
        <v>41748</v>
      </c>
      <c r="AF20" s="850">
        <v>16</v>
      </c>
      <c r="AG20" s="857" t="s">
        <v>506</v>
      </c>
      <c r="AH20" s="1242"/>
      <c r="AI20" s="853">
        <v>214</v>
      </c>
      <c r="AJ20" s="854" t="s">
        <v>517</v>
      </c>
      <c r="AK20" s="859">
        <f t="shared" si="28"/>
        <v>41664</v>
      </c>
      <c r="AL20" s="863">
        <f t="shared" ref="AL20:AL57" si="56">AM20-3</f>
        <v>41670</v>
      </c>
      <c r="AM20" s="859">
        <f t="shared" si="29"/>
        <v>41673</v>
      </c>
      <c r="AN20" s="863">
        <f t="shared" ref="AN20:AN57" si="57">AO20-33</f>
        <v>41679</v>
      </c>
      <c r="AO20" s="859">
        <f t="shared" si="49"/>
        <v>41712</v>
      </c>
      <c r="AP20" s="859">
        <f t="shared" si="9"/>
        <v>41729</v>
      </c>
      <c r="AQ20" s="859">
        <f>AR20-5-7</f>
        <v>41733</v>
      </c>
      <c r="AR20" s="859">
        <f t="shared" si="10"/>
        <v>41745</v>
      </c>
      <c r="AS20" s="856">
        <f t="shared" si="42"/>
        <v>41748</v>
      </c>
      <c r="AU20" s="850">
        <v>16</v>
      </c>
      <c r="AV20" s="857" t="s">
        <v>506</v>
      </c>
      <c r="AW20" s="1242"/>
      <c r="AX20" s="853">
        <v>214</v>
      </c>
      <c r="AY20" s="854" t="s">
        <v>517</v>
      </c>
      <c r="AZ20" s="859">
        <f t="shared" si="30"/>
        <v>41650</v>
      </c>
      <c r="BA20" s="863">
        <f t="shared" ref="BA20:BA57" si="58">BB20-3</f>
        <v>41656</v>
      </c>
      <c r="BB20" s="859">
        <f t="shared" si="31"/>
        <v>41659</v>
      </c>
      <c r="BC20" s="863">
        <f t="shared" si="32"/>
        <v>41665</v>
      </c>
      <c r="BD20" s="859">
        <f t="shared" si="50"/>
        <v>41712</v>
      </c>
      <c r="BE20" s="859">
        <f t="shared" si="12"/>
        <v>41729</v>
      </c>
      <c r="BF20" s="859">
        <f>BG20-5-7</f>
        <v>41733</v>
      </c>
      <c r="BG20" s="859">
        <f t="shared" si="13"/>
        <v>41745</v>
      </c>
      <c r="BH20" s="856">
        <f t="shared" si="43"/>
        <v>41748</v>
      </c>
      <c r="BJ20" s="850">
        <v>16</v>
      </c>
      <c r="BK20" s="857" t="s">
        <v>506</v>
      </c>
      <c r="BL20" s="1242"/>
      <c r="BM20" s="853">
        <v>214</v>
      </c>
      <c r="BN20" s="854" t="s">
        <v>517</v>
      </c>
      <c r="BO20" s="859">
        <f t="shared" si="33"/>
        <v>41636</v>
      </c>
      <c r="BP20" s="863">
        <f t="shared" ref="BP20:BP57" si="59">BQ20-3</f>
        <v>41642</v>
      </c>
      <c r="BQ20" s="859">
        <f t="shared" si="34"/>
        <v>41645</v>
      </c>
      <c r="BR20" s="863">
        <f t="shared" si="15"/>
        <v>41651</v>
      </c>
      <c r="BS20" s="859">
        <f t="shared" si="51"/>
        <v>41712</v>
      </c>
      <c r="BT20" s="859">
        <f t="shared" si="16"/>
        <v>41729</v>
      </c>
      <c r="BU20" s="859">
        <f>BV20-5-7</f>
        <v>41733</v>
      </c>
      <c r="BV20" s="859">
        <f t="shared" si="17"/>
        <v>41745</v>
      </c>
      <c r="BW20" s="856">
        <f t="shared" si="44"/>
        <v>41748</v>
      </c>
      <c r="BY20" s="850">
        <v>16</v>
      </c>
      <c r="BZ20" s="857" t="s">
        <v>506</v>
      </c>
      <c r="CA20" s="1242"/>
      <c r="CB20" s="853">
        <v>214</v>
      </c>
      <c r="CC20" s="854" t="s">
        <v>517</v>
      </c>
      <c r="CD20" s="859">
        <f t="shared" si="35"/>
        <v>41664</v>
      </c>
      <c r="CE20" s="863">
        <f t="shared" ref="CE20:CE57" si="60">CF20-3</f>
        <v>41670</v>
      </c>
      <c r="CF20" s="859">
        <f t="shared" si="36"/>
        <v>41673</v>
      </c>
      <c r="CG20" s="863">
        <f t="shared" ref="CG20:CG57" si="61">CH20-33</f>
        <v>41679</v>
      </c>
      <c r="CH20" s="859">
        <f t="shared" si="52"/>
        <v>41712</v>
      </c>
      <c r="CI20" s="859">
        <f t="shared" si="20"/>
        <v>41729</v>
      </c>
      <c r="CJ20" s="859">
        <f>CK20-5-7</f>
        <v>41733</v>
      </c>
      <c r="CK20" s="859">
        <f t="shared" si="21"/>
        <v>41745</v>
      </c>
      <c r="CL20" s="856">
        <f t="shared" si="45"/>
        <v>41748</v>
      </c>
      <c r="CN20" s="850">
        <v>16</v>
      </c>
      <c r="CO20" s="857" t="s">
        <v>506</v>
      </c>
      <c r="CP20" s="1242"/>
      <c r="CQ20" s="853">
        <v>214</v>
      </c>
      <c r="CR20" s="854" t="s">
        <v>517</v>
      </c>
      <c r="CS20" s="859">
        <f t="shared" si="37"/>
        <v>41664</v>
      </c>
      <c r="CT20" s="863">
        <f t="shared" ref="CT20:CT57" si="62">CU20-3</f>
        <v>41670</v>
      </c>
      <c r="CU20" s="859">
        <f t="shared" si="38"/>
        <v>41673</v>
      </c>
      <c r="CV20" s="863">
        <f t="shared" ref="CV20:CV57" si="63">CW20-33</f>
        <v>41679</v>
      </c>
      <c r="CW20" s="859">
        <f t="shared" si="53"/>
        <v>41712</v>
      </c>
      <c r="CX20" s="859">
        <f t="shared" si="24"/>
        <v>41729</v>
      </c>
      <c r="CY20" s="859">
        <f>CZ20-5-7</f>
        <v>41733</v>
      </c>
      <c r="CZ20" s="859">
        <f t="shared" si="25"/>
        <v>41745</v>
      </c>
      <c r="DA20" s="856">
        <f t="shared" si="46"/>
        <v>41748</v>
      </c>
    </row>
    <row r="21" spans="2:105" ht="15" hidden="1" customHeight="1">
      <c r="B21" s="125" t="s">
        <v>635</v>
      </c>
      <c r="C21" s="850">
        <v>17</v>
      </c>
      <c r="D21" s="851"/>
      <c r="E21" s="852" t="s">
        <v>518</v>
      </c>
      <c r="F21" s="853">
        <v>214</v>
      </c>
      <c r="G21" s="854" t="s">
        <v>517</v>
      </c>
      <c r="H21" s="855"/>
      <c r="I21" s="855">
        <f t="shared" si="0"/>
        <v>41713</v>
      </c>
      <c r="J21" s="855">
        <f t="shared" si="39"/>
        <v>41719</v>
      </c>
      <c r="K21" s="855">
        <f t="shared" si="47"/>
        <v>41726</v>
      </c>
      <c r="L21" s="855">
        <f t="shared" si="1"/>
        <v>41743</v>
      </c>
      <c r="M21" s="855">
        <f>N21-5</f>
        <v>41747</v>
      </c>
      <c r="N21" s="855">
        <f t="shared" si="2"/>
        <v>41752</v>
      </c>
      <c r="O21" s="856">
        <f>+O20+7</f>
        <v>41755</v>
      </c>
      <c r="P21" s="113"/>
      <c r="Q21" s="850">
        <v>17</v>
      </c>
      <c r="R21" s="851"/>
      <c r="S21" s="852" t="s">
        <v>518</v>
      </c>
      <c r="T21" s="853">
        <v>214</v>
      </c>
      <c r="U21" s="854" t="s">
        <v>517</v>
      </c>
      <c r="V21" s="855">
        <f t="shared" si="26"/>
        <v>41678</v>
      </c>
      <c r="W21" s="855">
        <f t="shared" si="54"/>
        <v>41684</v>
      </c>
      <c r="X21" s="855">
        <f t="shared" si="27"/>
        <v>41687</v>
      </c>
      <c r="Y21" s="855">
        <f t="shared" si="55"/>
        <v>41693</v>
      </c>
      <c r="Z21" s="855">
        <f t="shared" si="48"/>
        <v>41726</v>
      </c>
      <c r="AA21" s="855">
        <f t="shared" si="5"/>
        <v>41743</v>
      </c>
      <c r="AB21" s="855">
        <f>AC21-5</f>
        <v>41747</v>
      </c>
      <c r="AC21" s="855">
        <f t="shared" si="6"/>
        <v>41752</v>
      </c>
      <c r="AD21" s="856">
        <f>+AD20+7</f>
        <v>41755</v>
      </c>
      <c r="AF21" s="850">
        <v>17</v>
      </c>
      <c r="AG21" s="851"/>
      <c r="AH21" s="1243" t="s">
        <v>518</v>
      </c>
      <c r="AI21" s="853">
        <v>214</v>
      </c>
      <c r="AJ21" s="854" t="s">
        <v>517</v>
      </c>
      <c r="AK21" s="855">
        <f t="shared" si="28"/>
        <v>41678</v>
      </c>
      <c r="AL21" s="855">
        <f t="shared" si="56"/>
        <v>41684</v>
      </c>
      <c r="AM21" s="855">
        <f t="shared" si="29"/>
        <v>41687</v>
      </c>
      <c r="AN21" s="855">
        <f t="shared" si="57"/>
        <v>41693</v>
      </c>
      <c r="AO21" s="855">
        <f t="shared" si="49"/>
        <v>41726</v>
      </c>
      <c r="AP21" s="855">
        <f t="shared" si="9"/>
        <v>41743</v>
      </c>
      <c r="AQ21" s="855">
        <f>AR21-5</f>
        <v>41747</v>
      </c>
      <c r="AR21" s="855">
        <f t="shared" si="10"/>
        <v>41752</v>
      </c>
      <c r="AS21" s="856">
        <f>+AS20+7</f>
        <v>41755</v>
      </c>
      <c r="AU21" s="850">
        <v>17</v>
      </c>
      <c r="AV21" s="851"/>
      <c r="AW21" s="1243" t="s">
        <v>518</v>
      </c>
      <c r="AX21" s="853">
        <v>214</v>
      </c>
      <c r="AY21" s="854" t="s">
        <v>517</v>
      </c>
      <c r="AZ21" s="855">
        <f t="shared" si="30"/>
        <v>41664</v>
      </c>
      <c r="BA21" s="855">
        <f t="shared" si="58"/>
        <v>41670</v>
      </c>
      <c r="BB21" s="855">
        <f t="shared" si="31"/>
        <v>41673</v>
      </c>
      <c r="BC21" s="855">
        <f t="shared" si="32"/>
        <v>41679</v>
      </c>
      <c r="BD21" s="855">
        <f t="shared" si="50"/>
        <v>41726</v>
      </c>
      <c r="BE21" s="855">
        <f t="shared" si="12"/>
        <v>41743</v>
      </c>
      <c r="BF21" s="855">
        <f>BG21-5</f>
        <v>41747</v>
      </c>
      <c r="BG21" s="855">
        <f t="shared" si="13"/>
        <v>41752</v>
      </c>
      <c r="BH21" s="856">
        <f>+BH20+7</f>
        <v>41755</v>
      </c>
      <c r="BJ21" s="850">
        <v>17</v>
      </c>
      <c r="BK21" s="851"/>
      <c r="BL21" s="1243" t="s">
        <v>518</v>
      </c>
      <c r="BM21" s="853">
        <v>214</v>
      </c>
      <c r="BN21" s="854" t="s">
        <v>517</v>
      </c>
      <c r="BO21" s="855">
        <f t="shared" si="33"/>
        <v>41650</v>
      </c>
      <c r="BP21" s="855">
        <f t="shared" si="59"/>
        <v>41656</v>
      </c>
      <c r="BQ21" s="855">
        <f t="shared" si="34"/>
        <v>41659</v>
      </c>
      <c r="BR21" s="855">
        <f t="shared" si="15"/>
        <v>41665</v>
      </c>
      <c r="BS21" s="855">
        <f t="shared" si="51"/>
        <v>41726</v>
      </c>
      <c r="BT21" s="855">
        <f t="shared" si="16"/>
        <v>41743</v>
      </c>
      <c r="BU21" s="855">
        <f>BV21-5</f>
        <v>41747</v>
      </c>
      <c r="BV21" s="855">
        <f t="shared" si="17"/>
        <v>41752</v>
      </c>
      <c r="BW21" s="856">
        <f>+BW20+7</f>
        <v>41755</v>
      </c>
      <c r="BY21" s="850">
        <v>17</v>
      </c>
      <c r="BZ21" s="851"/>
      <c r="CA21" s="1243" t="s">
        <v>518</v>
      </c>
      <c r="CB21" s="853">
        <v>214</v>
      </c>
      <c r="CC21" s="854" t="s">
        <v>517</v>
      </c>
      <c r="CD21" s="855">
        <f t="shared" si="35"/>
        <v>41678</v>
      </c>
      <c r="CE21" s="855">
        <f t="shared" si="60"/>
        <v>41684</v>
      </c>
      <c r="CF21" s="855">
        <f t="shared" si="36"/>
        <v>41687</v>
      </c>
      <c r="CG21" s="855">
        <f t="shared" si="61"/>
        <v>41693</v>
      </c>
      <c r="CH21" s="855">
        <f t="shared" si="52"/>
        <v>41726</v>
      </c>
      <c r="CI21" s="855">
        <f t="shared" si="20"/>
        <v>41743</v>
      </c>
      <c r="CJ21" s="855">
        <f>CK21-5</f>
        <v>41747</v>
      </c>
      <c r="CK21" s="855">
        <f t="shared" si="21"/>
        <v>41752</v>
      </c>
      <c r="CL21" s="856">
        <f>+CL20+7</f>
        <v>41755</v>
      </c>
      <c r="CN21" s="850">
        <v>17</v>
      </c>
      <c r="CO21" s="851"/>
      <c r="CP21" s="1243" t="s">
        <v>518</v>
      </c>
      <c r="CQ21" s="853">
        <v>214</v>
      </c>
      <c r="CR21" s="854" t="s">
        <v>517</v>
      </c>
      <c r="CS21" s="855">
        <f t="shared" si="37"/>
        <v>41678</v>
      </c>
      <c r="CT21" s="855">
        <f t="shared" si="62"/>
        <v>41684</v>
      </c>
      <c r="CU21" s="855">
        <f t="shared" si="38"/>
        <v>41687</v>
      </c>
      <c r="CV21" s="855">
        <f t="shared" si="63"/>
        <v>41693</v>
      </c>
      <c r="CW21" s="855">
        <f t="shared" si="53"/>
        <v>41726</v>
      </c>
      <c r="CX21" s="855">
        <f t="shared" si="24"/>
        <v>41743</v>
      </c>
      <c r="CY21" s="855">
        <f>CZ21-5</f>
        <v>41747</v>
      </c>
      <c r="CZ21" s="855">
        <f t="shared" si="25"/>
        <v>41752</v>
      </c>
      <c r="DA21" s="856">
        <f>+DA20+7</f>
        <v>41755</v>
      </c>
    </row>
    <row r="22" spans="2:105" ht="15" hidden="1" customHeight="1">
      <c r="B22" s="125" t="s">
        <v>636</v>
      </c>
      <c r="C22" s="850">
        <v>18</v>
      </c>
      <c r="D22" s="1117" t="s">
        <v>519</v>
      </c>
      <c r="E22" s="1118"/>
      <c r="F22" s="853">
        <v>214</v>
      </c>
      <c r="G22" s="854" t="s">
        <v>520</v>
      </c>
      <c r="H22" s="862"/>
      <c r="I22" s="862">
        <f t="shared" si="0"/>
        <v>41720</v>
      </c>
      <c r="J22" s="862">
        <f t="shared" si="39"/>
        <v>41726</v>
      </c>
      <c r="K22" s="862">
        <f t="shared" si="47"/>
        <v>41733</v>
      </c>
      <c r="L22" s="862">
        <f t="shared" si="1"/>
        <v>41750</v>
      </c>
      <c r="M22" s="862">
        <f>N22-5</f>
        <v>41754</v>
      </c>
      <c r="N22" s="862">
        <f t="shared" si="2"/>
        <v>41759</v>
      </c>
      <c r="O22" s="856">
        <f>+O21+7</f>
        <v>41762</v>
      </c>
      <c r="P22" s="113"/>
      <c r="Q22" s="850">
        <v>18</v>
      </c>
      <c r="R22" s="1117" t="s">
        <v>519</v>
      </c>
      <c r="S22" s="1118"/>
      <c r="T22" s="853">
        <v>214</v>
      </c>
      <c r="U22" s="854" t="s">
        <v>520</v>
      </c>
      <c r="V22" s="862">
        <f t="shared" si="26"/>
        <v>41685</v>
      </c>
      <c r="W22" s="862">
        <f t="shared" si="54"/>
        <v>41691</v>
      </c>
      <c r="X22" s="862">
        <f t="shared" si="27"/>
        <v>41694</v>
      </c>
      <c r="Y22" s="862">
        <f t="shared" si="55"/>
        <v>41700</v>
      </c>
      <c r="Z22" s="862">
        <f t="shared" si="48"/>
        <v>41733</v>
      </c>
      <c r="AA22" s="862">
        <f t="shared" si="5"/>
        <v>41750</v>
      </c>
      <c r="AB22" s="862">
        <f>AC22-5</f>
        <v>41754</v>
      </c>
      <c r="AC22" s="862">
        <f t="shared" si="6"/>
        <v>41759</v>
      </c>
      <c r="AD22" s="856">
        <f>+AD21+7</f>
        <v>41762</v>
      </c>
      <c r="AF22" s="850">
        <v>18</v>
      </c>
      <c r="AG22" s="1117" t="s">
        <v>519</v>
      </c>
      <c r="AH22" s="1245"/>
      <c r="AI22" s="853">
        <v>214</v>
      </c>
      <c r="AJ22" s="854" t="s">
        <v>520</v>
      </c>
      <c r="AK22" s="862">
        <f t="shared" si="28"/>
        <v>41685</v>
      </c>
      <c r="AL22" s="862">
        <f t="shared" si="56"/>
        <v>41691</v>
      </c>
      <c r="AM22" s="862">
        <f t="shared" si="29"/>
        <v>41694</v>
      </c>
      <c r="AN22" s="862">
        <f t="shared" si="57"/>
        <v>41700</v>
      </c>
      <c r="AO22" s="862">
        <f t="shared" si="49"/>
        <v>41733</v>
      </c>
      <c r="AP22" s="862">
        <f t="shared" si="9"/>
        <v>41750</v>
      </c>
      <c r="AQ22" s="862">
        <f>AR22-5</f>
        <v>41754</v>
      </c>
      <c r="AR22" s="862">
        <f t="shared" si="10"/>
        <v>41759</v>
      </c>
      <c r="AS22" s="856">
        <f>+AS21+7</f>
        <v>41762</v>
      </c>
      <c r="AU22" s="850">
        <v>18</v>
      </c>
      <c r="AV22" s="1117" t="s">
        <v>519</v>
      </c>
      <c r="AW22" s="1245"/>
      <c r="AX22" s="853">
        <v>214</v>
      </c>
      <c r="AY22" s="854" t="s">
        <v>520</v>
      </c>
      <c r="AZ22" s="862">
        <f t="shared" si="30"/>
        <v>41671</v>
      </c>
      <c r="BA22" s="862">
        <f t="shared" si="58"/>
        <v>41677</v>
      </c>
      <c r="BB22" s="862">
        <f t="shared" si="31"/>
        <v>41680</v>
      </c>
      <c r="BC22" s="862">
        <f t="shared" si="32"/>
        <v>41686</v>
      </c>
      <c r="BD22" s="862">
        <f t="shared" si="50"/>
        <v>41733</v>
      </c>
      <c r="BE22" s="862">
        <f t="shared" si="12"/>
        <v>41750</v>
      </c>
      <c r="BF22" s="862">
        <f>BG22-5</f>
        <v>41754</v>
      </c>
      <c r="BG22" s="862">
        <f t="shared" si="13"/>
        <v>41759</v>
      </c>
      <c r="BH22" s="856">
        <f>+BH21+7</f>
        <v>41762</v>
      </c>
      <c r="BJ22" s="850">
        <v>18</v>
      </c>
      <c r="BK22" s="1117" t="s">
        <v>519</v>
      </c>
      <c r="BL22" s="1245"/>
      <c r="BM22" s="853">
        <v>214</v>
      </c>
      <c r="BN22" s="854" t="s">
        <v>520</v>
      </c>
      <c r="BO22" s="862">
        <f t="shared" si="33"/>
        <v>41657</v>
      </c>
      <c r="BP22" s="862">
        <f t="shared" si="59"/>
        <v>41663</v>
      </c>
      <c r="BQ22" s="862">
        <f t="shared" si="34"/>
        <v>41666</v>
      </c>
      <c r="BR22" s="862">
        <f t="shared" si="15"/>
        <v>41672</v>
      </c>
      <c r="BS22" s="862">
        <f t="shared" si="51"/>
        <v>41733</v>
      </c>
      <c r="BT22" s="862">
        <f t="shared" si="16"/>
        <v>41750</v>
      </c>
      <c r="BU22" s="862">
        <f>BV22-5</f>
        <v>41754</v>
      </c>
      <c r="BV22" s="862">
        <f t="shared" si="17"/>
        <v>41759</v>
      </c>
      <c r="BW22" s="856">
        <f>+BW21+7</f>
        <v>41762</v>
      </c>
      <c r="BY22" s="850">
        <v>18</v>
      </c>
      <c r="BZ22" s="1117" t="s">
        <v>519</v>
      </c>
      <c r="CA22" s="1245"/>
      <c r="CB22" s="853">
        <v>214</v>
      </c>
      <c r="CC22" s="854" t="s">
        <v>520</v>
      </c>
      <c r="CD22" s="862">
        <f t="shared" si="35"/>
        <v>41685</v>
      </c>
      <c r="CE22" s="862">
        <f t="shared" si="60"/>
        <v>41691</v>
      </c>
      <c r="CF22" s="862">
        <f t="shared" si="36"/>
        <v>41694</v>
      </c>
      <c r="CG22" s="862">
        <f t="shared" si="61"/>
        <v>41700</v>
      </c>
      <c r="CH22" s="862">
        <f t="shared" si="52"/>
        <v>41733</v>
      </c>
      <c r="CI22" s="862">
        <f t="shared" si="20"/>
        <v>41750</v>
      </c>
      <c r="CJ22" s="862">
        <f>CK22-5</f>
        <v>41754</v>
      </c>
      <c r="CK22" s="862">
        <f t="shared" si="21"/>
        <v>41759</v>
      </c>
      <c r="CL22" s="856">
        <f>+CL21+7</f>
        <v>41762</v>
      </c>
      <c r="CN22" s="850">
        <v>18</v>
      </c>
      <c r="CO22" s="1117" t="s">
        <v>519</v>
      </c>
      <c r="CP22" s="1245"/>
      <c r="CQ22" s="853">
        <v>214</v>
      </c>
      <c r="CR22" s="854" t="s">
        <v>520</v>
      </c>
      <c r="CS22" s="862">
        <f t="shared" si="37"/>
        <v>41685</v>
      </c>
      <c r="CT22" s="862">
        <f t="shared" si="62"/>
        <v>41691</v>
      </c>
      <c r="CU22" s="862">
        <f t="shared" si="38"/>
        <v>41694</v>
      </c>
      <c r="CV22" s="862">
        <f t="shared" si="63"/>
        <v>41700</v>
      </c>
      <c r="CW22" s="862">
        <f t="shared" si="53"/>
        <v>41733</v>
      </c>
      <c r="CX22" s="862">
        <f t="shared" si="24"/>
        <v>41750</v>
      </c>
      <c r="CY22" s="862">
        <f>CZ22-5</f>
        <v>41754</v>
      </c>
      <c r="CZ22" s="862">
        <f t="shared" si="25"/>
        <v>41759</v>
      </c>
      <c r="DA22" s="856">
        <f>+DA21+7</f>
        <v>41762</v>
      </c>
    </row>
    <row r="23" spans="2:105" ht="15" hidden="1" customHeight="1">
      <c r="B23" s="125" t="s">
        <v>637</v>
      </c>
      <c r="C23" s="850">
        <v>19</v>
      </c>
      <c r="D23" s="857"/>
      <c r="E23" s="858"/>
      <c r="F23" s="853">
        <v>214</v>
      </c>
      <c r="G23" s="854" t="s">
        <v>520</v>
      </c>
      <c r="H23" s="859"/>
      <c r="I23" s="859">
        <f t="shared" si="0"/>
        <v>41727</v>
      </c>
      <c r="J23" s="863">
        <f t="shared" si="39"/>
        <v>41733</v>
      </c>
      <c r="K23" s="859">
        <f t="shared" si="47"/>
        <v>41740</v>
      </c>
      <c r="L23" s="859">
        <f t="shared" si="1"/>
        <v>41757</v>
      </c>
      <c r="M23" s="859">
        <f>N23-5</f>
        <v>41761</v>
      </c>
      <c r="N23" s="859">
        <f t="shared" si="2"/>
        <v>41766</v>
      </c>
      <c r="O23" s="856">
        <f t="shared" ref="O23:O25" si="64">+O22+7</f>
        <v>41769</v>
      </c>
      <c r="P23" s="113"/>
      <c r="Q23" s="850">
        <v>19</v>
      </c>
      <c r="R23" s="857"/>
      <c r="S23" s="858"/>
      <c r="T23" s="853">
        <v>214</v>
      </c>
      <c r="U23" s="854" t="s">
        <v>520</v>
      </c>
      <c r="V23" s="859">
        <f t="shared" si="26"/>
        <v>41692</v>
      </c>
      <c r="W23" s="863">
        <f t="shared" si="54"/>
        <v>41698</v>
      </c>
      <c r="X23" s="859">
        <f t="shared" si="27"/>
        <v>41701</v>
      </c>
      <c r="Y23" s="863">
        <f t="shared" si="55"/>
        <v>41707</v>
      </c>
      <c r="Z23" s="859">
        <f t="shared" si="48"/>
        <v>41740</v>
      </c>
      <c r="AA23" s="859">
        <f t="shared" si="5"/>
        <v>41757</v>
      </c>
      <c r="AB23" s="859">
        <f>AC23-5</f>
        <v>41761</v>
      </c>
      <c r="AC23" s="859">
        <f t="shared" si="6"/>
        <v>41766</v>
      </c>
      <c r="AD23" s="856">
        <f t="shared" ref="AD23:AD25" si="65">+AD22+7</f>
        <v>41769</v>
      </c>
      <c r="AF23" s="850">
        <v>19</v>
      </c>
      <c r="AG23" s="857"/>
      <c r="AH23" s="1246"/>
      <c r="AI23" s="853">
        <v>214</v>
      </c>
      <c r="AJ23" s="854" t="s">
        <v>520</v>
      </c>
      <c r="AK23" s="859">
        <f t="shared" si="28"/>
        <v>41692</v>
      </c>
      <c r="AL23" s="863">
        <f t="shared" si="56"/>
        <v>41698</v>
      </c>
      <c r="AM23" s="859">
        <f t="shared" si="29"/>
        <v>41701</v>
      </c>
      <c r="AN23" s="863">
        <f t="shared" si="57"/>
        <v>41707</v>
      </c>
      <c r="AO23" s="859">
        <f t="shared" si="49"/>
        <v>41740</v>
      </c>
      <c r="AP23" s="859">
        <f t="shared" si="9"/>
        <v>41757</v>
      </c>
      <c r="AQ23" s="859">
        <f>AR23-5</f>
        <v>41761</v>
      </c>
      <c r="AR23" s="859">
        <f t="shared" si="10"/>
        <v>41766</v>
      </c>
      <c r="AS23" s="856">
        <f t="shared" ref="AS23:AS25" si="66">+AS22+7</f>
        <v>41769</v>
      </c>
      <c r="AU23" s="850">
        <v>19</v>
      </c>
      <c r="AV23" s="857"/>
      <c r="AW23" s="1246"/>
      <c r="AX23" s="853">
        <v>214</v>
      </c>
      <c r="AY23" s="854" t="s">
        <v>520</v>
      </c>
      <c r="AZ23" s="859">
        <f t="shared" si="30"/>
        <v>41678</v>
      </c>
      <c r="BA23" s="863">
        <f t="shared" si="58"/>
        <v>41684</v>
      </c>
      <c r="BB23" s="859">
        <f t="shared" si="31"/>
        <v>41687</v>
      </c>
      <c r="BC23" s="863">
        <f t="shared" si="32"/>
        <v>41693</v>
      </c>
      <c r="BD23" s="859">
        <f t="shared" si="50"/>
        <v>41740</v>
      </c>
      <c r="BE23" s="859">
        <f t="shared" si="12"/>
        <v>41757</v>
      </c>
      <c r="BF23" s="859">
        <f>BG23-5</f>
        <v>41761</v>
      </c>
      <c r="BG23" s="859">
        <f t="shared" si="13"/>
        <v>41766</v>
      </c>
      <c r="BH23" s="856">
        <f t="shared" ref="BH23:BH25" si="67">+BH22+7</f>
        <v>41769</v>
      </c>
      <c r="BJ23" s="850">
        <v>19</v>
      </c>
      <c r="BK23" s="857"/>
      <c r="BL23" s="1246"/>
      <c r="BM23" s="853">
        <v>214</v>
      </c>
      <c r="BN23" s="854" t="s">
        <v>520</v>
      </c>
      <c r="BO23" s="859">
        <f t="shared" si="33"/>
        <v>41664</v>
      </c>
      <c r="BP23" s="863">
        <f t="shared" si="59"/>
        <v>41670</v>
      </c>
      <c r="BQ23" s="859">
        <f t="shared" si="34"/>
        <v>41673</v>
      </c>
      <c r="BR23" s="863">
        <f t="shared" si="15"/>
        <v>41679</v>
      </c>
      <c r="BS23" s="859">
        <f t="shared" si="51"/>
        <v>41740</v>
      </c>
      <c r="BT23" s="859">
        <f t="shared" si="16"/>
        <v>41757</v>
      </c>
      <c r="BU23" s="859">
        <f>BV23-5</f>
        <v>41761</v>
      </c>
      <c r="BV23" s="859">
        <f t="shared" si="17"/>
        <v>41766</v>
      </c>
      <c r="BW23" s="856">
        <f t="shared" ref="BW23:BW25" si="68">+BW22+7</f>
        <v>41769</v>
      </c>
      <c r="BY23" s="850">
        <v>19</v>
      </c>
      <c r="BZ23" s="857"/>
      <c r="CA23" s="1246"/>
      <c r="CB23" s="853">
        <v>214</v>
      </c>
      <c r="CC23" s="854" t="s">
        <v>520</v>
      </c>
      <c r="CD23" s="859">
        <f t="shared" si="35"/>
        <v>41692</v>
      </c>
      <c r="CE23" s="863">
        <f t="shared" si="60"/>
        <v>41698</v>
      </c>
      <c r="CF23" s="859">
        <f t="shared" si="36"/>
        <v>41701</v>
      </c>
      <c r="CG23" s="863">
        <f t="shared" si="61"/>
        <v>41707</v>
      </c>
      <c r="CH23" s="859">
        <f t="shared" si="52"/>
        <v>41740</v>
      </c>
      <c r="CI23" s="859">
        <f t="shared" si="20"/>
        <v>41757</v>
      </c>
      <c r="CJ23" s="859">
        <f>CK23-5</f>
        <v>41761</v>
      </c>
      <c r="CK23" s="859">
        <f t="shared" si="21"/>
        <v>41766</v>
      </c>
      <c r="CL23" s="856">
        <f t="shared" ref="CL23:CL25" si="69">+CL22+7</f>
        <v>41769</v>
      </c>
      <c r="CN23" s="850">
        <v>19</v>
      </c>
      <c r="CO23" s="857"/>
      <c r="CP23" s="1246"/>
      <c r="CQ23" s="853">
        <v>214</v>
      </c>
      <c r="CR23" s="854" t="s">
        <v>520</v>
      </c>
      <c r="CS23" s="859">
        <f t="shared" si="37"/>
        <v>41692</v>
      </c>
      <c r="CT23" s="863">
        <f t="shared" si="62"/>
        <v>41698</v>
      </c>
      <c r="CU23" s="859">
        <f t="shared" si="38"/>
        <v>41701</v>
      </c>
      <c r="CV23" s="863">
        <f t="shared" si="63"/>
        <v>41707</v>
      </c>
      <c r="CW23" s="859">
        <f t="shared" si="53"/>
        <v>41740</v>
      </c>
      <c r="CX23" s="859">
        <f t="shared" si="24"/>
        <v>41757</v>
      </c>
      <c r="CY23" s="859">
        <f>CZ23-5</f>
        <v>41761</v>
      </c>
      <c r="CZ23" s="859">
        <f t="shared" si="25"/>
        <v>41766</v>
      </c>
      <c r="DA23" s="856">
        <f t="shared" ref="DA23:DA25" si="70">+DA22+7</f>
        <v>41769</v>
      </c>
    </row>
    <row r="24" spans="2:105" ht="15" hidden="1" customHeight="1">
      <c r="B24" s="125" t="s">
        <v>638</v>
      </c>
      <c r="C24" s="850">
        <v>20</v>
      </c>
      <c r="D24" s="857" t="s">
        <v>506</v>
      </c>
      <c r="E24" s="1113"/>
      <c r="F24" s="853">
        <v>214</v>
      </c>
      <c r="G24" s="854" t="s">
        <v>520</v>
      </c>
      <c r="H24" s="859"/>
      <c r="I24" s="859">
        <f t="shared" si="0"/>
        <v>41727</v>
      </c>
      <c r="J24" s="863">
        <f t="shared" si="39"/>
        <v>41733</v>
      </c>
      <c r="K24" s="859">
        <f t="shared" si="47"/>
        <v>41740</v>
      </c>
      <c r="L24" s="859">
        <f t="shared" si="1"/>
        <v>41757</v>
      </c>
      <c r="M24" s="859">
        <f>N24-5-7</f>
        <v>41761</v>
      </c>
      <c r="N24" s="859">
        <f t="shared" si="2"/>
        <v>41773</v>
      </c>
      <c r="O24" s="856">
        <f t="shared" si="64"/>
        <v>41776</v>
      </c>
      <c r="P24" s="113"/>
      <c r="Q24" s="850">
        <v>20</v>
      </c>
      <c r="R24" s="857" t="s">
        <v>506</v>
      </c>
      <c r="S24" s="1113"/>
      <c r="T24" s="853">
        <v>214</v>
      </c>
      <c r="U24" s="854" t="s">
        <v>520</v>
      </c>
      <c r="V24" s="859">
        <f t="shared" si="26"/>
        <v>41692</v>
      </c>
      <c r="W24" s="863">
        <f t="shared" si="54"/>
        <v>41698</v>
      </c>
      <c r="X24" s="859">
        <f t="shared" si="27"/>
        <v>41701</v>
      </c>
      <c r="Y24" s="863">
        <f t="shared" si="55"/>
        <v>41707</v>
      </c>
      <c r="Z24" s="859">
        <f t="shared" si="48"/>
        <v>41740</v>
      </c>
      <c r="AA24" s="859">
        <f t="shared" si="5"/>
        <v>41757</v>
      </c>
      <c r="AB24" s="859">
        <f>AC24-5-7</f>
        <v>41761</v>
      </c>
      <c r="AC24" s="859">
        <f t="shared" si="6"/>
        <v>41773</v>
      </c>
      <c r="AD24" s="856">
        <f t="shared" si="65"/>
        <v>41776</v>
      </c>
      <c r="AF24" s="850">
        <v>20</v>
      </c>
      <c r="AG24" s="857" t="s">
        <v>506</v>
      </c>
      <c r="AH24" s="1242"/>
      <c r="AI24" s="853">
        <v>214</v>
      </c>
      <c r="AJ24" s="854" t="s">
        <v>520</v>
      </c>
      <c r="AK24" s="859">
        <f t="shared" si="28"/>
        <v>41692</v>
      </c>
      <c r="AL24" s="863">
        <f t="shared" si="56"/>
        <v>41698</v>
      </c>
      <c r="AM24" s="859">
        <f t="shared" si="29"/>
        <v>41701</v>
      </c>
      <c r="AN24" s="863">
        <f t="shared" si="57"/>
        <v>41707</v>
      </c>
      <c r="AO24" s="859">
        <f t="shared" si="49"/>
        <v>41740</v>
      </c>
      <c r="AP24" s="859">
        <f t="shared" si="9"/>
        <v>41757</v>
      </c>
      <c r="AQ24" s="859">
        <f>AR24-5-7</f>
        <v>41761</v>
      </c>
      <c r="AR24" s="859">
        <f t="shared" si="10"/>
        <v>41773</v>
      </c>
      <c r="AS24" s="856">
        <f t="shared" si="66"/>
        <v>41776</v>
      </c>
      <c r="AU24" s="850">
        <v>20</v>
      </c>
      <c r="AV24" s="857" t="s">
        <v>506</v>
      </c>
      <c r="AW24" s="1242"/>
      <c r="AX24" s="853">
        <v>214</v>
      </c>
      <c r="AY24" s="854" t="s">
        <v>520</v>
      </c>
      <c r="AZ24" s="859">
        <f t="shared" si="30"/>
        <v>41678</v>
      </c>
      <c r="BA24" s="863">
        <f t="shared" si="58"/>
        <v>41684</v>
      </c>
      <c r="BB24" s="859">
        <f t="shared" si="31"/>
        <v>41687</v>
      </c>
      <c r="BC24" s="863">
        <f t="shared" si="32"/>
        <v>41693</v>
      </c>
      <c r="BD24" s="859">
        <f t="shared" si="50"/>
        <v>41740</v>
      </c>
      <c r="BE24" s="859">
        <f t="shared" si="12"/>
        <v>41757</v>
      </c>
      <c r="BF24" s="859">
        <f>BG24-5-7</f>
        <v>41761</v>
      </c>
      <c r="BG24" s="859">
        <f t="shared" si="13"/>
        <v>41773</v>
      </c>
      <c r="BH24" s="856">
        <f t="shared" si="67"/>
        <v>41776</v>
      </c>
      <c r="BJ24" s="850">
        <v>20</v>
      </c>
      <c r="BK24" s="857" t="s">
        <v>506</v>
      </c>
      <c r="BL24" s="1242"/>
      <c r="BM24" s="853">
        <v>214</v>
      </c>
      <c r="BN24" s="854" t="s">
        <v>520</v>
      </c>
      <c r="BO24" s="859">
        <f t="shared" si="33"/>
        <v>41664</v>
      </c>
      <c r="BP24" s="863">
        <f t="shared" si="59"/>
        <v>41670</v>
      </c>
      <c r="BQ24" s="859">
        <f t="shared" si="34"/>
        <v>41673</v>
      </c>
      <c r="BR24" s="863">
        <f t="shared" si="15"/>
        <v>41679</v>
      </c>
      <c r="BS24" s="859">
        <f t="shared" si="51"/>
        <v>41740</v>
      </c>
      <c r="BT24" s="859">
        <f t="shared" si="16"/>
        <v>41757</v>
      </c>
      <c r="BU24" s="859">
        <f>BV24-5-7</f>
        <v>41761</v>
      </c>
      <c r="BV24" s="859">
        <f t="shared" si="17"/>
        <v>41773</v>
      </c>
      <c r="BW24" s="856">
        <f t="shared" si="68"/>
        <v>41776</v>
      </c>
      <c r="BY24" s="850">
        <v>20</v>
      </c>
      <c r="BZ24" s="857" t="s">
        <v>506</v>
      </c>
      <c r="CA24" s="1242"/>
      <c r="CB24" s="853">
        <v>214</v>
      </c>
      <c r="CC24" s="854" t="s">
        <v>520</v>
      </c>
      <c r="CD24" s="859">
        <f t="shared" si="35"/>
        <v>41692</v>
      </c>
      <c r="CE24" s="863">
        <f t="shared" si="60"/>
        <v>41698</v>
      </c>
      <c r="CF24" s="859">
        <f t="shared" si="36"/>
        <v>41701</v>
      </c>
      <c r="CG24" s="863">
        <f t="shared" si="61"/>
        <v>41707</v>
      </c>
      <c r="CH24" s="859">
        <f t="shared" si="52"/>
        <v>41740</v>
      </c>
      <c r="CI24" s="859">
        <f t="shared" si="20"/>
        <v>41757</v>
      </c>
      <c r="CJ24" s="859">
        <f>CK24-5-7</f>
        <v>41761</v>
      </c>
      <c r="CK24" s="859">
        <f t="shared" si="21"/>
        <v>41773</v>
      </c>
      <c r="CL24" s="856">
        <f t="shared" si="69"/>
        <v>41776</v>
      </c>
      <c r="CN24" s="850">
        <v>20</v>
      </c>
      <c r="CO24" s="857" t="s">
        <v>506</v>
      </c>
      <c r="CP24" s="1242"/>
      <c r="CQ24" s="853">
        <v>214</v>
      </c>
      <c r="CR24" s="854" t="s">
        <v>520</v>
      </c>
      <c r="CS24" s="859">
        <f t="shared" si="37"/>
        <v>41692</v>
      </c>
      <c r="CT24" s="863">
        <f t="shared" si="62"/>
        <v>41698</v>
      </c>
      <c r="CU24" s="859">
        <f t="shared" si="38"/>
        <v>41701</v>
      </c>
      <c r="CV24" s="863">
        <f t="shared" si="63"/>
        <v>41707</v>
      </c>
      <c r="CW24" s="859">
        <f t="shared" si="53"/>
        <v>41740</v>
      </c>
      <c r="CX24" s="859">
        <f t="shared" si="24"/>
        <v>41757</v>
      </c>
      <c r="CY24" s="859">
        <f>CZ24-5-7</f>
        <v>41761</v>
      </c>
      <c r="CZ24" s="859">
        <f t="shared" si="25"/>
        <v>41773</v>
      </c>
      <c r="DA24" s="856">
        <f t="shared" si="70"/>
        <v>41776</v>
      </c>
    </row>
    <row r="25" spans="2:105" ht="15" hidden="1" customHeight="1">
      <c r="B25" s="125" t="s">
        <v>639</v>
      </c>
      <c r="C25" s="850">
        <v>21</v>
      </c>
      <c r="D25" s="857" t="s">
        <v>506</v>
      </c>
      <c r="E25" s="858"/>
      <c r="F25" s="853">
        <v>214</v>
      </c>
      <c r="G25" s="854" t="s">
        <v>520</v>
      </c>
      <c r="H25" s="859"/>
      <c r="I25" s="859">
        <f t="shared" si="0"/>
        <v>41741</v>
      </c>
      <c r="J25" s="863">
        <f t="shared" si="39"/>
        <v>41747</v>
      </c>
      <c r="K25" s="859">
        <f t="shared" si="47"/>
        <v>41754</v>
      </c>
      <c r="L25" s="859">
        <f t="shared" si="1"/>
        <v>41771</v>
      </c>
      <c r="M25" s="859">
        <f>N25-5</f>
        <v>41775</v>
      </c>
      <c r="N25" s="859">
        <f t="shared" si="2"/>
        <v>41780</v>
      </c>
      <c r="O25" s="856">
        <f t="shared" si="64"/>
        <v>41783</v>
      </c>
      <c r="P25" s="113"/>
      <c r="Q25" s="850">
        <v>21</v>
      </c>
      <c r="R25" s="857" t="s">
        <v>506</v>
      </c>
      <c r="S25" s="858"/>
      <c r="T25" s="853">
        <v>214</v>
      </c>
      <c r="U25" s="854" t="s">
        <v>520</v>
      </c>
      <c r="V25" s="859">
        <f t="shared" si="26"/>
        <v>41706</v>
      </c>
      <c r="W25" s="863">
        <f t="shared" si="54"/>
        <v>41712</v>
      </c>
      <c r="X25" s="859">
        <f t="shared" si="27"/>
        <v>41715</v>
      </c>
      <c r="Y25" s="863">
        <f t="shared" si="55"/>
        <v>41721</v>
      </c>
      <c r="Z25" s="859">
        <f t="shared" si="48"/>
        <v>41754</v>
      </c>
      <c r="AA25" s="859">
        <f t="shared" si="5"/>
        <v>41771</v>
      </c>
      <c r="AB25" s="859">
        <f>AC25-5</f>
        <v>41775</v>
      </c>
      <c r="AC25" s="859">
        <f t="shared" si="6"/>
        <v>41780</v>
      </c>
      <c r="AD25" s="856">
        <f t="shared" si="65"/>
        <v>41783</v>
      </c>
      <c r="AF25" s="850">
        <v>21</v>
      </c>
      <c r="AG25" s="857" t="s">
        <v>506</v>
      </c>
      <c r="AH25" s="1246"/>
      <c r="AI25" s="853">
        <v>214</v>
      </c>
      <c r="AJ25" s="854" t="s">
        <v>520</v>
      </c>
      <c r="AK25" s="859">
        <f t="shared" si="28"/>
        <v>41706</v>
      </c>
      <c r="AL25" s="863">
        <f t="shared" si="56"/>
        <v>41712</v>
      </c>
      <c r="AM25" s="859">
        <f t="shared" si="29"/>
        <v>41715</v>
      </c>
      <c r="AN25" s="863">
        <f t="shared" si="57"/>
        <v>41721</v>
      </c>
      <c r="AO25" s="859">
        <f t="shared" si="49"/>
        <v>41754</v>
      </c>
      <c r="AP25" s="859">
        <f t="shared" si="9"/>
        <v>41771</v>
      </c>
      <c r="AQ25" s="859">
        <f>AR25-5</f>
        <v>41775</v>
      </c>
      <c r="AR25" s="859">
        <f t="shared" si="10"/>
        <v>41780</v>
      </c>
      <c r="AS25" s="856">
        <f t="shared" si="66"/>
        <v>41783</v>
      </c>
      <c r="AU25" s="850">
        <v>21</v>
      </c>
      <c r="AV25" s="857" t="s">
        <v>506</v>
      </c>
      <c r="AW25" s="1246"/>
      <c r="AX25" s="853">
        <v>214</v>
      </c>
      <c r="AY25" s="854" t="s">
        <v>520</v>
      </c>
      <c r="AZ25" s="859">
        <f t="shared" si="30"/>
        <v>41692</v>
      </c>
      <c r="BA25" s="863">
        <f t="shared" si="58"/>
        <v>41698</v>
      </c>
      <c r="BB25" s="859">
        <f t="shared" si="31"/>
        <v>41701</v>
      </c>
      <c r="BC25" s="863">
        <f t="shared" si="32"/>
        <v>41707</v>
      </c>
      <c r="BD25" s="859">
        <f t="shared" si="50"/>
        <v>41754</v>
      </c>
      <c r="BE25" s="859">
        <f t="shared" si="12"/>
        <v>41771</v>
      </c>
      <c r="BF25" s="859">
        <f>BG25-5</f>
        <v>41775</v>
      </c>
      <c r="BG25" s="859">
        <f t="shared" si="13"/>
        <v>41780</v>
      </c>
      <c r="BH25" s="856">
        <f t="shared" si="67"/>
        <v>41783</v>
      </c>
      <c r="BJ25" s="850">
        <v>21</v>
      </c>
      <c r="BK25" s="857" t="s">
        <v>506</v>
      </c>
      <c r="BL25" s="1246"/>
      <c r="BM25" s="853">
        <v>214</v>
      </c>
      <c r="BN25" s="854" t="s">
        <v>520</v>
      </c>
      <c r="BO25" s="859">
        <f t="shared" si="33"/>
        <v>41678</v>
      </c>
      <c r="BP25" s="863">
        <f t="shared" si="59"/>
        <v>41684</v>
      </c>
      <c r="BQ25" s="859">
        <f t="shared" si="34"/>
        <v>41687</v>
      </c>
      <c r="BR25" s="863">
        <f t="shared" si="15"/>
        <v>41693</v>
      </c>
      <c r="BS25" s="859">
        <f t="shared" si="51"/>
        <v>41754</v>
      </c>
      <c r="BT25" s="859">
        <f t="shared" si="16"/>
        <v>41771</v>
      </c>
      <c r="BU25" s="859">
        <f>BV25-5</f>
        <v>41775</v>
      </c>
      <c r="BV25" s="859">
        <f t="shared" si="17"/>
        <v>41780</v>
      </c>
      <c r="BW25" s="856">
        <f t="shared" si="68"/>
        <v>41783</v>
      </c>
      <c r="BY25" s="850">
        <v>21</v>
      </c>
      <c r="BZ25" s="857" t="s">
        <v>506</v>
      </c>
      <c r="CA25" s="1246"/>
      <c r="CB25" s="853">
        <v>214</v>
      </c>
      <c r="CC25" s="854" t="s">
        <v>520</v>
      </c>
      <c r="CD25" s="859">
        <f t="shared" si="35"/>
        <v>41706</v>
      </c>
      <c r="CE25" s="863">
        <f t="shared" si="60"/>
        <v>41712</v>
      </c>
      <c r="CF25" s="859">
        <f t="shared" si="36"/>
        <v>41715</v>
      </c>
      <c r="CG25" s="863">
        <f t="shared" si="61"/>
        <v>41721</v>
      </c>
      <c r="CH25" s="859">
        <f t="shared" si="52"/>
        <v>41754</v>
      </c>
      <c r="CI25" s="859">
        <f t="shared" si="20"/>
        <v>41771</v>
      </c>
      <c r="CJ25" s="859">
        <f>CK25-5</f>
        <v>41775</v>
      </c>
      <c r="CK25" s="859">
        <f t="shared" si="21"/>
        <v>41780</v>
      </c>
      <c r="CL25" s="856">
        <f t="shared" si="69"/>
        <v>41783</v>
      </c>
      <c r="CN25" s="850">
        <v>21</v>
      </c>
      <c r="CO25" s="857" t="s">
        <v>506</v>
      </c>
      <c r="CP25" s="1246"/>
      <c r="CQ25" s="853">
        <v>214</v>
      </c>
      <c r="CR25" s="854" t="s">
        <v>520</v>
      </c>
      <c r="CS25" s="859">
        <f t="shared" si="37"/>
        <v>41706</v>
      </c>
      <c r="CT25" s="863">
        <f t="shared" si="62"/>
        <v>41712</v>
      </c>
      <c r="CU25" s="859">
        <f t="shared" si="38"/>
        <v>41715</v>
      </c>
      <c r="CV25" s="863">
        <f t="shared" si="63"/>
        <v>41721</v>
      </c>
      <c r="CW25" s="859">
        <f t="shared" si="53"/>
        <v>41754</v>
      </c>
      <c r="CX25" s="859">
        <f t="shared" si="24"/>
        <v>41771</v>
      </c>
      <c r="CY25" s="859">
        <f>CZ25-5</f>
        <v>41775</v>
      </c>
      <c r="CZ25" s="859">
        <f t="shared" si="25"/>
        <v>41780</v>
      </c>
      <c r="DA25" s="856">
        <f t="shared" si="70"/>
        <v>41783</v>
      </c>
    </row>
    <row r="26" spans="2:105" ht="15" hidden="1" customHeight="1">
      <c r="B26" s="125" t="s">
        <v>640</v>
      </c>
      <c r="C26" s="850">
        <v>22</v>
      </c>
      <c r="D26" s="1117" t="s">
        <v>521</v>
      </c>
      <c r="E26" s="1118"/>
      <c r="F26" s="853">
        <v>214</v>
      </c>
      <c r="G26" s="854" t="s">
        <v>522</v>
      </c>
      <c r="H26" s="862"/>
      <c r="I26" s="862">
        <f t="shared" si="0"/>
        <v>41748</v>
      </c>
      <c r="J26" s="862">
        <f t="shared" si="39"/>
        <v>41754</v>
      </c>
      <c r="K26" s="862">
        <f t="shared" si="47"/>
        <v>41761</v>
      </c>
      <c r="L26" s="862">
        <f t="shared" si="1"/>
        <v>41778</v>
      </c>
      <c r="M26" s="862">
        <f>N26-5</f>
        <v>41782</v>
      </c>
      <c r="N26" s="862">
        <f t="shared" si="2"/>
        <v>41787</v>
      </c>
      <c r="O26" s="856">
        <f>+O25+7</f>
        <v>41790</v>
      </c>
      <c r="P26" s="113"/>
      <c r="Q26" s="850">
        <v>22</v>
      </c>
      <c r="R26" s="1117" t="s">
        <v>521</v>
      </c>
      <c r="S26" s="1118"/>
      <c r="T26" s="853">
        <v>214</v>
      </c>
      <c r="U26" s="854" t="s">
        <v>522</v>
      </c>
      <c r="V26" s="862">
        <f t="shared" si="26"/>
        <v>41713</v>
      </c>
      <c r="W26" s="862">
        <f t="shared" si="54"/>
        <v>41719</v>
      </c>
      <c r="X26" s="862">
        <f t="shared" si="27"/>
        <v>41722</v>
      </c>
      <c r="Y26" s="862">
        <f t="shared" si="55"/>
        <v>41728</v>
      </c>
      <c r="Z26" s="862">
        <f t="shared" si="48"/>
        <v>41761</v>
      </c>
      <c r="AA26" s="862">
        <f t="shared" si="5"/>
        <v>41778</v>
      </c>
      <c r="AB26" s="862">
        <f>AC26-5</f>
        <v>41782</v>
      </c>
      <c r="AC26" s="862">
        <f t="shared" si="6"/>
        <v>41787</v>
      </c>
      <c r="AD26" s="856">
        <f>+AD25+7</f>
        <v>41790</v>
      </c>
      <c r="AF26" s="850">
        <v>22</v>
      </c>
      <c r="AG26" s="1117" t="s">
        <v>521</v>
      </c>
      <c r="AH26" s="1245"/>
      <c r="AI26" s="853">
        <v>214</v>
      </c>
      <c r="AJ26" s="854" t="s">
        <v>522</v>
      </c>
      <c r="AK26" s="862">
        <f t="shared" si="28"/>
        <v>41713</v>
      </c>
      <c r="AL26" s="862">
        <f t="shared" si="56"/>
        <v>41719</v>
      </c>
      <c r="AM26" s="862">
        <f t="shared" si="29"/>
        <v>41722</v>
      </c>
      <c r="AN26" s="862">
        <f t="shared" si="57"/>
        <v>41728</v>
      </c>
      <c r="AO26" s="862">
        <f t="shared" si="49"/>
        <v>41761</v>
      </c>
      <c r="AP26" s="862">
        <f t="shared" si="9"/>
        <v>41778</v>
      </c>
      <c r="AQ26" s="862">
        <f>AR26-5</f>
        <v>41782</v>
      </c>
      <c r="AR26" s="862">
        <f t="shared" si="10"/>
        <v>41787</v>
      </c>
      <c r="AS26" s="856">
        <f>+AS25+7</f>
        <v>41790</v>
      </c>
      <c r="AU26" s="850">
        <v>22</v>
      </c>
      <c r="AV26" s="1117" t="s">
        <v>521</v>
      </c>
      <c r="AW26" s="1245"/>
      <c r="AX26" s="853">
        <v>214</v>
      </c>
      <c r="AY26" s="854" t="s">
        <v>522</v>
      </c>
      <c r="AZ26" s="862">
        <f t="shared" si="30"/>
        <v>41699</v>
      </c>
      <c r="BA26" s="862">
        <f t="shared" si="58"/>
        <v>41705</v>
      </c>
      <c r="BB26" s="862">
        <f t="shared" si="31"/>
        <v>41708</v>
      </c>
      <c r="BC26" s="862">
        <f t="shared" si="32"/>
        <v>41714</v>
      </c>
      <c r="BD26" s="862">
        <f t="shared" si="50"/>
        <v>41761</v>
      </c>
      <c r="BE26" s="862">
        <f t="shared" si="12"/>
        <v>41778</v>
      </c>
      <c r="BF26" s="862">
        <f>BG26-5</f>
        <v>41782</v>
      </c>
      <c r="BG26" s="862">
        <f t="shared" si="13"/>
        <v>41787</v>
      </c>
      <c r="BH26" s="856">
        <f>+BH25+7</f>
        <v>41790</v>
      </c>
      <c r="BJ26" s="850">
        <v>22</v>
      </c>
      <c r="BK26" s="1117" t="s">
        <v>521</v>
      </c>
      <c r="BL26" s="1245"/>
      <c r="BM26" s="853">
        <v>214</v>
      </c>
      <c r="BN26" s="854" t="s">
        <v>522</v>
      </c>
      <c r="BO26" s="862">
        <f t="shared" si="33"/>
        <v>41685</v>
      </c>
      <c r="BP26" s="862">
        <f t="shared" si="59"/>
        <v>41691</v>
      </c>
      <c r="BQ26" s="862">
        <f t="shared" si="34"/>
        <v>41694</v>
      </c>
      <c r="BR26" s="862">
        <f t="shared" si="15"/>
        <v>41700</v>
      </c>
      <c r="BS26" s="862">
        <f t="shared" si="51"/>
        <v>41761</v>
      </c>
      <c r="BT26" s="862">
        <f t="shared" si="16"/>
        <v>41778</v>
      </c>
      <c r="BU26" s="862">
        <f>BV26-5</f>
        <v>41782</v>
      </c>
      <c r="BV26" s="862">
        <f t="shared" si="17"/>
        <v>41787</v>
      </c>
      <c r="BW26" s="856">
        <f>+BW25+7</f>
        <v>41790</v>
      </c>
      <c r="BY26" s="850">
        <v>22</v>
      </c>
      <c r="BZ26" s="1117" t="s">
        <v>521</v>
      </c>
      <c r="CA26" s="1245"/>
      <c r="CB26" s="853">
        <v>214</v>
      </c>
      <c r="CC26" s="854" t="s">
        <v>522</v>
      </c>
      <c r="CD26" s="862">
        <f t="shared" si="35"/>
        <v>41713</v>
      </c>
      <c r="CE26" s="862">
        <f t="shared" si="60"/>
        <v>41719</v>
      </c>
      <c r="CF26" s="862">
        <f t="shared" si="36"/>
        <v>41722</v>
      </c>
      <c r="CG26" s="862">
        <f t="shared" si="61"/>
        <v>41728</v>
      </c>
      <c r="CH26" s="862">
        <f t="shared" si="52"/>
        <v>41761</v>
      </c>
      <c r="CI26" s="862">
        <f t="shared" si="20"/>
        <v>41778</v>
      </c>
      <c r="CJ26" s="862">
        <f>CK26-5</f>
        <v>41782</v>
      </c>
      <c r="CK26" s="862">
        <f t="shared" si="21"/>
        <v>41787</v>
      </c>
      <c r="CL26" s="856">
        <f>+CL25+7</f>
        <v>41790</v>
      </c>
      <c r="CN26" s="850">
        <v>22</v>
      </c>
      <c r="CO26" s="1117" t="s">
        <v>521</v>
      </c>
      <c r="CP26" s="1245"/>
      <c r="CQ26" s="853">
        <v>214</v>
      </c>
      <c r="CR26" s="854" t="s">
        <v>522</v>
      </c>
      <c r="CS26" s="862">
        <f t="shared" si="37"/>
        <v>41713</v>
      </c>
      <c r="CT26" s="862">
        <f t="shared" si="62"/>
        <v>41719</v>
      </c>
      <c r="CU26" s="862">
        <f t="shared" si="38"/>
        <v>41722</v>
      </c>
      <c r="CV26" s="862">
        <f t="shared" si="63"/>
        <v>41728</v>
      </c>
      <c r="CW26" s="862">
        <f t="shared" si="53"/>
        <v>41761</v>
      </c>
      <c r="CX26" s="862">
        <f t="shared" si="24"/>
        <v>41778</v>
      </c>
      <c r="CY26" s="862">
        <f>CZ26-5</f>
        <v>41782</v>
      </c>
      <c r="CZ26" s="862">
        <f t="shared" si="25"/>
        <v>41787</v>
      </c>
      <c r="DA26" s="856">
        <f>+DA25+7</f>
        <v>41790</v>
      </c>
    </row>
    <row r="27" spans="2:105" ht="15" hidden="1" customHeight="1">
      <c r="B27" s="125" t="s">
        <v>641</v>
      </c>
      <c r="C27" s="850">
        <v>23</v>
      </c>
      <c r="D27" s="857"/>
      <c r="E27" s="858"/>
      <c r="F27" s="853">
        <v>214</v>
      </c>
      <c r="G27" s="854" t="s">
        <v>522</v>
      </c>
      <c r="H27" s="859"/>
      <c r="I27" s="859">
        <f t="shared" si="0"/>
        <v>41755</v>
      </c>
      <c r="J27" s="863">
        <f t="shared" si="39"/>
        <v>41761</v>
      </c>
      <c r="K27" s="859">
        <f t="shared" si="47"/>
        <v>41768</v>
      </c>
      <c r="L27" s="859">
        <f t="shared" si="1"/>
        <v>41785</v>
      </c>
      <c r="M27" s="859">
        <f>N27-5</f>
        <v>41789</v>
      </c>
      <c r="N27" s="859">
        <f t="shared" si="2"/>
        <v>41794</v>
      </c>
      <c r="O27" s="856">
        <f>+O26+7</f>
        <v>41797</v>
      </c>
      <c r="P27" s="113"/>
      <c r="Q27" s="850">
        <v>23</v>
      </c>
      <c r="R27" s="857"/>
      <c r="S27" s="858"/>
      <c r="T27" s="853">
        <v>214</v>
      </c>
      <c r="U27" s="854" t="s">
        <v>522</v>
      </c>
      <c r="V27" s="859">
        <f t="shared" si="26"/>
        <v>41720</v>
      </c>
      <c r="W27" s="863">
        <f t="shared" si="54"/>
        <v>41726</v>
      </c>
      <c r="X27" s="859">
        <f t="shared" si="27"/>
        <v>41729</v>
      </c>
      <c r="Y27" s="863">
        <f t="shared" si="55"/>
        <v>41735</v>
      </c>
      <c r="Z27" s="859">
        <f t="shared" si="48"/>
        <v>41768</v>
      </c>
      <c r="AA27" s="859">
        <f t="shared" si="5"/>
        <v>41785</v>
      </c>
      <c r="AB27" s="859">
        <f>AC27-5</f>
        <v>41789</v>
      </c>
      <c r="AC27" s="859">
        <f t="shared" si="6"/>
        <v>41794</v>
      </c>
      <c r="AD27" s="856">
        <f>+AD26+7</f>
        <v>41797</v>
      </c>
      <c r="AF27" s="850">
        <v>23</v>
      </c>
      <c r="AG27" s="857"/>
      <c r="AH27" s="1246"/>
      <c r="AI27" s="853">
        <v>214</v>
      </c>
      <c r="AJ27" s="854" t="s">
        <v>522</v>
      </c>
      <c r="AK27" s="859">
        <f t="shared" si="28"/>
        <v>41720</v>
      </c>
      <c r="AL27" s="863">
        <f t="shared" si="56"/>
        <v>41726</v>
      </c>
      <c r="AM27" s="859">
        <f t="shared" si="29"/>
        <v>41729</v>
      </c>
      <c r="AN27" s="863">
        <f t="shared" si="57"/>
        <v>41735</v>
      </c>
      <c r="AO27" s="859">
        <f t="shared" si="49"/>
        <v>41768</v>
      </c>
      <c r="AP27" s="859">
        <f t="shared" si="9"/>
        <v>41785</v>
      </c>
      <c r="AQ27" s="859">
        <f>AR27-5</f>
        <v>41789</v>
      </c>
      <c r="AR27" s="859">
        <f t="shared" si="10"/>
        <v>41794</v>
      </c>
      <c r="AS27" s="856">
        <f>+AS26+7</f>
        <v>41797</v>
      </c>
      <c r="AU27" s="850">
        <v>23</v>
      </c>
      <c r="AV27" s="857"/>
      <c r="AW27" s="1246"/>
      <c r="AX27" s="853">
        <v>214</v>
      </c>
      <c r="AY27" s="854" t="s">
        <v>522</v>
      </c>
      <c r="AZ27" s="859">
        <f t="shared" si="30"/>
        <v>41706</v>
      </c>
      <c r="BA27" s="863">
        <f t="shared" si="58"/>
        <v>41712</v>
      </c>
      <c r="BB27" s="859">
        <f t="shared" si="31"/>
        <v>41715</v>
      </c>
      <c r="BC27" s="863">
        <f t="shared" si="32"/>
        <v>41721</v>
      </c>
      <c r="BD27" s="859">
        <f t="shared" si="50"/>
        <v>41768</v>
      </c>
      <c r="BE27" s="859">
        <f t="shared" si="12"/>
        <v>41785</v>
      </c>
      <c r="BF27" s="859">
        <f>BG27-5</f>
        <v>41789</v>
      </c>
      <c r="BG27" s="859">
        <f t="shared" si="13"/>
        <v>41794</v>
      </c>
      <c r="BH27" s="856">
        <f>+BH26+7</f>
        <v>41797</v>
      </c>
      <c r="BJ27" s="850">
        <v>23</v>
      </c>
      <c r="BK27" s="857"/>
      <c r="BL27" s="1246"/>
      <c r="BM27" s="853">
        <v>214</v>
      </c>
      <c r="BN27" s="854" t="s">
        <v>522</v>
      </c>
      <c r="BO27" s="859">
        <f t="shared" si="33"/>
        <v>41692</v>
      </c>
      <c r="BP27" s="863">
        <f t="shared" si="59"/>
        <v>41698</v>
      </c>
      <c r="BQ27" s="859">
        <f t="shared" si="34"/>
        <v>41701</v>
      </c>
      <c r="BR27" s="863">
        <f t="shared" si="15"/>
        <v>41707</v>
      </c>
      <c r="BS27" s="859">
        <f t="shared" si="51"/>
        <v>41768</v>
      </c>
      <c r="BT27" s="859">
        <f t="shared" si="16"/>
        <v>41785</v>
      </c>
      <c r="BU27" s="859">
        <f>BV27-5</f>
        <v>41789</v>
      </c>
      <c r="BV27" s="859">
        <f t="shared" si="17"/>
        <v>41794</v>
      </c>
      <c r="BW27" s="856">
        <f>+BW26+7</f>
        <v>41797</v>
      </c>
      <c r="BY27" s="850">
        <v>23</v>
      </c>
      <c r="BZ27" s="857"/>
      <c r="CA27" s="1246"/>
      <c r="CB27" s="853">
        <v>214</v>
      </c>
      <c r="CC27" s="854" t="s">
        <v>522</v>
      </c>
      <c r="CD27" s="859">
        <f t="shared" si="35"/>
        <v>41720</v>
      </c>
      <c r="CE27" s="863">
        <f t="shared" si="60"/>
        <v>41726</v>
      </c>
      <c r="CF27" s="859">
        <f t="shared" si="36"/>
        <v>41729</v>
      </c>
      <c r="CG27" s="863">
        <f t="shared" si="61"/>
        <v>41735</v>
      </c>
      <c r="CH27" s="859">
        <f t="shared" si="52"/>
        <v>41768</v>
      </c>
      <c r="CI27" s="859">
        <f t="shared" si="20"/>
        <v>41785</v>
      </c>
      <c r="CJ27" s="859">
        <f>CK27-5</f>
        <v>41789</v>
      </c>
      <c r="CK27" s="859">
        <f t="shared" si="21"/>
        <v>41794</v>
      </c>
      <c r="CL27" s="856">
        <f>+CL26+7</f>
        <v>41797</v>
      </c>
      <c r="CN27" s="850">
        <v>23</v>
      </c>
      <c r="CO27" s="857"/>
      <c r="CP27" s="1246"/>
      <c r="CQ27" s="853">
        <v>214</v>
      </c>
      <c r="CR27" s="854" t="s">
        <v>522</v>
      </c>
      <c r="CS27" s="859">
        <f t="shared" si="37"/>
        <v>41720</v>
      </c>
      <c r="CT27" s="863">
        <f t="shared" si="62"/>
        <v>41726</v>
      </c>
      <c r="CU27" s="859">
        <f t="shared" si="38"/>
        <v>41729</v>
      </c>
      <c r="CV27" s="863">
        <f t="shared" si="63"/>
        <v>41735</v>
      </c>
      <c r="CW27" s="859">
        <f t="shared" si="53"/>
        <v>41768</v>
      </c>
      <c r="CX27" s="859">
        <f t="shared" si="24"/>
        <v>41785</v>
      </c>
      <c r="CY27" s="859">
        <f>CZ27-5</f>
        <v>41789</v>
      </c>
      <c r="CZ27" s="859">
        <f t="shared" si="25"/>
        <v>41794</v>
      </c>
      <c r="DA27" s="856">
        <f>+DA26+7</f>
        <v>41797</v>
      </c>
    </row>
    <row r="28" spans="2:105" ht="15" hidden="1" customHeight="1">
      <c r="B28" s="125" t="s">
        <v>642</v>
      </c>
      <c r="C28" s="850">
        <v>24</v>
      </c>
      <c r="D28" s="857" t="s">
        <v>506</v>
      </c>
      <c r="E28" s="858"/>
      <c r="F28" s="853">
        <v>214</v>
      </c>
      <c r="G28" s="854" t="s">
        <v>522</v>
      </c>
      <c r="H28" s="859"/>
      <c r="I28" s="859">
        <f t="shared" si="0"/>
        <v>41762</v>
      </c>
      <c r="J28" s="863">
        <f t="shared" si="39"/>
        <v>41768</v>
      </c>
      <c r="K28" s="859">
        <f t="shared" si="47"/>
        <v>41775</v>
      </c>
      <c r="L28" s="859">
        <f t="shared" si="1"/>
        <v>41792</v>
      </c>
      <c r="M28" s="859">
        <f>N28-5</f>
        <v>41796</v>
      </c>
      <c r="N28" s="859">
        <f t="shared" si="2"/>
        <v>41801</v>
      </c>
      <c r="O28" s="856">
        <f t="shared" ref="O28:O91" si="71">+O27+7</f>
        <v>41804</v>
      </c>
      <c r="P28" s="113"/>
      <c r="Q28" s="850">
        <v>24</v>
      </c>
      <c r="R28" s="857" t="s">
        <v>506</v>
      </c>
      <c r="S28" s="858"/>
      <c r="T28" s="853">
        <v>214</v>
      </c>
      <c r="U28" s="854" t="s">
        <v>522</v>
      </c>
      <c r="V28" s="859">
        <f t="shared" si="26"/>
        <v>41727</v>
      </c>
      <c r="W28" s="863">
        <f t="shared" si="54"/>
        <v>41733</v>
      </c>
      <c r="X28" s="859">
        <f t="shared" si="27"/>
        <v>41736</v>
      </c>
      <c r="Y28" s="863">
        <f t="shared" si="55"/>
        <v>41742</v>
      </c>
      <c r="Z28" s="859">
        <f t="shared" si="48"/>
        <v>41775</v>
      </c>
      <c r="AA28" s="859">
        <f t="shared" si="5"/>
        <v>41792</v>
      </c>
      <c r="AB28" s="859">
        <f>AC28-5</f>
        <v>41796</v>
      </c>
      <c r="AC28" s="859">
        <f t="shared" si="6"/>
        <v>41801</v>
      </c>
      <c r="AD28" s="856">
        <f t="shared" ref="AD28:AD91" si="72">+AD27+7</f>
        <v>41804</v>
      </c>
      <c r="AF28" s="850">
        <v>24</v>
      </c>
      <c r="AG28" s="857" t="s">
        <v>506</v>
      </c>
      <c r="AH28" s="1246"/>
      <c r="AI28" s="853">
        <v>214</v>
      </c>
      <c r="AJ28" s="854" t="s">
        <v>522</v>
      </c>
      <c r="AK28" s="859">
        <f t="shared" si="28"/>
        <v>41727</v>
      </c>
      <c r="AL28" s="863">
        <f t="shared" si="56"/>
        <v>41733</v>
      </c>
      <c r="AM28" s="859">
        <f t="shared" si="29"/>
        <v>41736</v>
      </c>
      <c r="AN28" s="863">
        <f t="shared" si="57"/>
        <v>41742</v>
      </c>
      <c r="AO28" s="859">
        <f t="shared" si="49"/>
        <v>41775</v>
      </c>
      <c r="AP28" s="859">
        <f t="shared" si="9"/>
        <v>41792</v>
      </c>
      <c r="AQ28" s="859">
        <f>AR28-5</f>
        <v>41796</v>
      </c>
      <c r="AR28" s="859">
        <f t="shared" si="10"/>
        <v>41801</v>
      </c>
      <c r="AS28" s="856">
        <f t="shared" ref="AS28:AS91" si="73">+AS27+7</f>
        <v>41804</v>
      </c>
      <c r="AU28" s="850">
        <v>24</v>
      </c>
      <c r="AV28" s="857" t="s">
        <v>506</v>
      </c>
      <c r="AW28" s="1246"/>
      <c r="AX28" s="853">
        <v>214</v>
      </c>
      <c r="AY28" s="854" t="s">
        <v>522</v>
      </c>
      <c r="AZ28" s="859">
        <f t="shared" si="30"/>
        <v>41713</v>
      </c>
      <c r="BA28" s="863">
        <f t="shared" si="58"/>
        <v>41719</v>
      </c>
      <c r="BB28" s="859">
        <f t="shared" si="31"/>
        <v>41722</v>
      </c>
      <c r="BC28" s="863">
        <f t="shared" si="32"/>
        <v>41728</v>
      </c>
      <c r="BD28" s="859">
        <f t="shared" si="50"/>
        <v>41775</v>
      </c>
      <c r="BE28" s="859">
        <f t="shared" si="12"/>
        <v>41792</v>
      </c>
      <c r="BF28" s="859">
        <f>BG28-5</f>
        <v>41796</v>
      </c>
      <c r="BG28" s="859">
        <f t="shared" si="13"/>
        <v>41801</v>
      </c>
      <c r="BH28" s="856">
        <f t="shared" ref="BH28:BH91" si="74">+BH27+7</f>
        <v>41804</v>
      </c>
      <c r="BJ28" s="850">
        <v>24</v>
      </c>
      <c r="BK28" s="857" t="s">
        <v>506</v>
      </c>
      <c r="BL28" s="1246"/>
      <c r="BM28" s="853">
        <v>214</v>
      </c>
      <c r="BN28" s="854" t="s">
        <v>522</v>
      </c>
      <c r="BO28" s="859">
        <f t="shared" si="33"/>
        <v>41699</v>
      </c>
      <c r="BP28" s="863">
        <f t="shared" si="59"/>
        <v>41705</v>
      </c>
      <c r="BQ28" s="859">
        <f t="shared" si="34"/>
        <v>41708</v>
      </c>
      <c r="BR28" s="863">
        <f t="shared" si="15"/>
        <v>41714</v>
      </c>
      <c r="BS28" s="859">
        <f t="shared" si="51"/>
        <v>41775</v>
      </c>
      <c r="BT28" s="859">
        <f t="shared" si="16"/>
        <v>41792</v>
      </c>
      <c r="BU28" s="859">
        <f>BV28-5</f>
        <v>41796</v>
      </c>
      <c r="BV28" s="859">
        <f t="shared" si="17"/>
        <v>41801</v>
      </c>
      <c r="BW28" s="856">
        <f t="shared" ref="BW28:BW91" si="75">+BW27+7</f>
        <v>41804</v>
      </c>
      <c r="BY28" s="850">
        <v>24</v>
      </c>
      <c r="BZ28" s="857" t="s">
        <v>506</v>
      </c>
      <c r="CA28" s="1246"/>
      <c r="CB28" s="853">
        <v>214</v>
      </c>
      <c r="CC28" s="854" t="s">
        <v>522</v>
      </c>
      <c r="CD28" s="859">
        <f t="shared" si="35"/>
        <v>41727</v>
      </c>
      <c r="CE28" s="863">
        <f t="shared" si="60"/>
        <v>41733</v>
      </c>
      <c r="CF28" s="859">
        <f t="shared" si="36"/>
        <v>41736</v>
      </c>
      <c r="CG28" s="863">
        <f t="shared" si="61"/>
        <v>41742</v>
      </c>
      <c r="CH28" s="859">
        <f t="shared" si="52"/>
        <v>41775</v>
      </c>
      <c r="CI28" s="859">
        <f t="shared" si="20"/>
        <v>41792</v>
      </c>
      <c r="CJ28" s="859">
        <f>CK28-5</f>
        <v>41796</v>
      </c>
      <c r="CK28" s="859">
        <f t="shared" si="21"/>
        <v>41801</v>
      </c>
      <c r="CL28" s="856">
        <f t="shared" ref="CL28:CL91" si="76">+CL27+7</f>
        <v>41804</v>
      </c>
      <c r="CN28" s="850">
        <v>24</v>
      </c>
      <c r="CO28" s="857" t="s">
        <v>506</v>
      </c>
      <c r="CP28" s="1246"/>
      <c r="CQ28" s="853">
        <v>214</v>
      </c>
      <c r="CR28" s="854" t="s">
        <v>522</v>
      </c>
      <c r="CS28" s="859">
        <f t="shared" si="37"/>
        <v>41727</v>
      </c>
      <c r="CT28" s="863">
        <f t="shared" si="62"/>
        <v>41733</v>
      </c>
      <c r="CU28" s="859">
        <f t="shared" si="38"/>
        <v>41736</v>
      </c>
      <c r="CV28" s="863">
        <f t="shared" si="63"/>
        <v>41742</v>
      </c>
      <c r="CW28" s="859">
        <f t="shared" si="53"/>
        <v>41775</v>
      </c>
      <c r="CX28" s="859">
        <f t="shared" si="24"/>
        <v>41792</v>
      </c>
      <c r="CY28" s="859">
        <f>CZ28-5</f>
        <v>41796</v>
      </c>
      <c r="CZ28" s="859">
        <f t="shared" si="25"/>
        <v>41801</v>
      </c>
      <c r="DA28" s="856">
        <f t="shared" ref="DA28:DA91" si="77">+DA27+7</f>
        <v>41804</v>
      </c>
    </row>
    <row r="29" spans="2:105" ht="15" hidden="1" customHeight="1">
      <c r="B29" s="125" t="s">
        <v>643</v>
      </c>
      <c r="C29" s="850">
        <v>25</v>
      </c>
      <c r="D29" s="857" t="s">
        <v>506</v>
      </c>
      <c r="E29" s="858"/>
      <c r="F29" s="853">
        <v>214</v>
      </c>
      <c r="G29" s="854" t="s">
        <v>522</v>
      </c>
      <c r="H29" s="859"/>
      <c r="I29" s="859">
        <f t="shared" si="0"/>
        <v>41769</v>
      </c>
      <c r="J29" s="863">
        <f t="shared" si="39"/>
        <v>41775</v>
      </c>
      <c r="K29" s="859">
        <f t="shared" si="47"/>
        <v>41782</v>
      </c>
      <c r="L29" s="859">
        <f t="shared" si="1"/>
        <v>41799</v>
      </c>
      <c r="M29" s="859">
        <f t="shared" ref="M29:M56" si="78">N29-5</f>
        <v>41803</v>
      </c>
      <c r="N29" s="859">
        <f t="shared" si="2"/>
        <v>41808</v>
      </c>
      <c r="O29" s="856">
        <f t="shared" si="71"/>
        <v>41811</v>
      </c>
      <c r="P29" s="113"/>
      <c r="Q29" s="850">
        <v>25</v>
      </c>
      <c r="R29" s="857" t="s">
        <v>506</v>
      </c>
      <c r="S29" s="858"/>
      <c r="T29" s="853">
        <v>214</v>
      </c>
      <c r="U29" s="854" t="s">
        <v>522</v>
      </c>
      <c r="V29" s="859">
        <f t="shared" si="26"/>
        <v>41734</v>
      </c>
      <c r="W29" s="863">
        <f t="shared" si="54"/>
        <v>41740</v>
      </c>
      <c r="X29" s="859">
        <f t="shared" si="27"/>
        <v>41743</v>
      </c>
      <c r="Y29" s="863">
        <f t="shared" si="55"/>
        <v>41749</v>
      </c>
      <c r="Z29" s="859">
        <f t="shared" si="48"/>
        <v>41782</v>
      </c>
      <c r="AA29" s="859">
        <f t="shared" si="5"/>
        <v>41799</v>
      </c>
      <c r="AB29" s="859">
        <f t="shared" ref="AB29:AB56" si="79">AC29-5</f>
        <v>41803</v>
      </c>
      <c r="AC29" s="859">
        <f t="shared" si="6"/>
        <v>41808</v>
      </c>
      <c r="AD29" s="856">
        <f t="shared" si="72"/>
        <v>41811</v>
      </c>
      <c r="AF29" s="850">
        <v>25</v>
      </c>
      <c r="AG29" s="857" t="s">
        <v>506</v>
      </c>
      <c r="AH29" s="1246"/>
      <c r="AI29" s="853">
        <v>214</v>
      </c>
      <c r="AJ29" s="854" t="s">
        <v>522</v>
      </c>
      <c r="AK29" s="859">
        <f t="shared" si="28"/>
        <v>41734</v>
      </c>
      <c r="AL29" s="863">
        <f t="shared" si="56"/>
        <v>41740</v>
      </c>
      <c r="AM29" s="859">
        <f t="shared" si="29"/>
        <v>41743</v>
      </c>
      <c r="AN29" s="863">
        <f t="shared" si="57"/>
        <v>41749</v>
      </c>
      <c r="AO29" s="859">
        <f t="shared" si="49"/>
        <v>41782</v>
      </c>
      <c r="AP29" s="859">
        <f t="shared" si="9"/>
        <v>41799</v>
      </c>
      <c r="AQ29" s="859">
        <f t="shared" ref="AQ29:AQ56" si="80">AR29-5</f>
        <v>41803</v>
      </c>
      <c r="AR29" s="859">
        <f t="shared" si="10"/>
        <v>41808</v>
      </c>
      <c r="AS29" s="856">
        <f t="shared" si="73"/>
        <v>41811</v>
      </c>
      <c r="AU29" s="850">
        <v>25</v>
      </c>
      <c r="AV29" s="857" t="s">
        <v>506</v>
      </c>
      <c r="AW29" s="1246"/>
      <c r="AX29" s="853">
        <v>214</v>
      </c>
      <c r="AY29" s="854" t="s">
        <v>522</v>
      </c>
      <c r="AZ29" s="859">
        <f t="shared" si="30"/>
        <v>41720</v>
      </c>
      <c r="BA29" s="863">
        <f t="shared" si="58"/>
        <v>41726</v>
      </c>
      <c r="BB29" s="859">
        <f t="shared" si="31"/>
        <v>41729</v>
      </c>
      <c r="BC29" s="863">
        <f t="shared" si="32"/>
        <v>41735</v>
      </c>
      <c r="BD29" s="859">
        <f t="shared" si="50"/>
        <v>41782</v>
      </c>
      <c r="BE29" s="859">
        <f t="shared" si="12"/>
        <v>41799</v>
      </c>
      <c r="BF29" s="859">
        <f t="shared" ref="BF29:BF56" si="81">BG29-5</f>
        <v>41803</v>
      </c>
      <c r="BG29" s="859">
        <f t="shared" si="13"/>
        <v>41808</v>
      </c>
      <c r="BH29" s="856">
        <f t="shared" si="74"/>
        <v>41811</v>
      </c>
      <c r="BJ29" s="850">
        <v>25</v>
      </c>
      <c r="BK29" s="857" t="s">
        <v>506</v>
      </c>
      <c r="BL29" s="1246"/>
      <c r="BM29" s="853">
        <v>214</v>
      </c>
      <c r="BN29" s="854" t="s">
        <v>522</v>
      </c>
      <c r="BO29" s="859">
        <f t="shared" si="33"/>
        <v>41706</v>
      </c>
      <c r="BP29" s="863">
        <f t="shared" si="59"/>
        <v>41712</v>
      </c>
      <c r="BQ29" s="859">
        <f t="shared" si="34"/>
        <v>41715</v>
      </c>
      <c r="BR29" s="863">
        <f t="shared" si="15"/>
        <v>41721</v>
      </c>
      <c r="BS29" s="859">
        <f t="shared" si="51"/>
        <v>41782</v>
      </c>
      <c r="BT29" s="859">
        <f t="shared" si="16"/>
        <v>41799</v>
      </c>
      <c r="BU29" s="859">
        <f t="shared" ref="BU29:BU56" si="82">BV29-5</f>
        <v>41803</v>
      </c>
      <c r="BV29" s="859">
        <f t="shared" si="17"/>
        <v>41808</v>
      </c>
      <c r="BW29" s="856">
        <f t="shared" si="75"/>
        <v>41811</v>
      </c>
      <c r="BY29" s="850">
        <v>25</v>
      </c>
      <c r="BZ29" s="857" t="s">
        <v>506</v>
      </c>
      <c r="CA29" s="1246"/>
      <c r="CB29" s="853">
        <v>214</v>
      </c>
      <c r="CC29" s="854" t="s">
        <v>522</v>
      </c>
      <c r="CD29" s="859">
        <f t="shared" si="35"/>
        <v>41734</v>
      </c>
      <c r="CE29" s="863">
        <f t="shared" si="60"/>
        <v>41740</v>
      </c>
      <c r="CF29" s="859">
        <f t="shared" si="36"/>
        <v>41743</v>
      </c>
      <c r="CG29" s="863">
        <f t="shared" si="61"/>
        <v>41749</v>
      </c>
      <c r="CH29" s="859">
        <f t="shared" si="52"/>
        <v>41782</v>
      </c>
      <c r="CI29" s="859">
        <f t="shared" si="20"/>
        <v>41799</v>
      </c>
      <c r="CJ29" s="859">
        <f t="shared" ref="CJ29:CJ56" si="83">CK29-5</f>
        <v>41803</v>
      </c>
      <c r="CK29" s="859">
        <f t="shared" si="21"/>
        <v>41808</v>
      </c>
      <c r="CL29" s="856">
        <f t="shared" si="76"/>
        <v>41811</v>
      </c>
      <c r="CN29" s="850">
        <v>25</v>
      </c>
      <c r="CO29" s="857" t="s">
        <v>506</v>
      </c>
      <c r="CP29" s="1246"/>
      <c r="CQ29" s="853">
        <v>214</v>
      </c>
      <c r="CR29" s="854" t="s">
        <v>522</v>
      </c>
      <c r="CS29" s="859">
        <f t="shared" si="37"/>
        <v>41734</v>
      </c>
      <c r="CT29" s="863">
        <f t="shared" si="62"/>
        <v>41740</v>
      </c>
      <c r="CU29" s="859">
        <f t="shared" si="38"/>
        <v>41743</v>
      </c>
      <c r="CV29" s="863">
        <f t="shared" si="63"/>
        <v>41749</v>
      </c>
      <c r="CW29" s="859">
        <f t="shared" si="53"/>
        <v>41782</v>
      </c>
      <c r="CX29" s="859">
        <f t="shared" si="24"/>
        <v>41799</v>
      </c>
      <c r="CY29" s="859">
        <f t="shared" ref="CY29:CY56" si="84">CZ29-5</f>
        <v>41803</v>
      </c>
      <c r="CZ29" s="859">
        <f t="shared" si="25"/>
        <v>41808</v>
      </c>
      <c r="DA29" s="856">
        <f t="shared" si="77"/>
        <v>41811</v>
      </c>
    </row>
    <row r="30" spans="2:105" ht="15" hidden="1" customHeight="1">
      <c r="B30" s="125" t="s">
        <v>644</v>
      </c>
      <c r="C30" s="850">
        <v>26</v>
      </c>
      <c r="D30" s="851" t="s">
        <v>506</v>
      </c>
      <c r="E30" s="1119" t="s">
        <v>523</v>
      </c>
      <c r="F30" s="853">
        <v>214</v>
      </c>
      <c r="G30" s="854" t="s">
        <v>522</v>
      </c>
      <c r="H30" s="855"/>
      <c r="I30" s="855">
        <f t="shared" si="0"/>
        <v>41769</v>
      </c>
      <c r="J30" s="855">
        <f t="shared" si="39"/>
        <v>41775</v>
      </c>
      <c r="K30" s="855">
        <f t="shared" si="47"/>
        <v>41782</v>
      </c>
      <c r="L30" s="855">
        <f t="shared" si="1"/>
        <v>41799</v>
      </c>
      <c r="M30" s="855">
        <f>N30-5-7</f>
        <v>41803</v>
      </c>
      <c r="N30" s="855">
        <f t="shared" si="2"/>
        <v>41815</v>
      </c>
      <c r="O30" s="856">
        <f t="shared" si="71"/>
        <v>41818</v>
      </c>
      <c r="P30" s="113"/>
      <c r="Q30" s="850">
        <v>26</v>
      </c>
      <c r="R30" s="851" t="s">
        <v>506</v>
      </c>
      <c r="S30" s="1119" t="s">
        <v>523</v>
      </c>
      <c r="T30" s="853">
        <v>214</v>
      </c>
      <c r="U30" s="854" t="s">
        <v>522</v>
      </c>
      <c r="V30" s="855">
        <f t="shared" si="26"/>
        <v>41734</v>
      </c>
      <c r="W30" s="855">
        <f t="shared" si="54"/>
        <v>41740</v>
      </c>
      <c r="X30" s="855">
        <f t="shared" si="27"/>
        <v>41743</v>
      </c>
      <c r="Y30" s="855">
        <f t="shared" si="55"/>
        <v>41749</v>
      </c>
      <c r="Z30" s="855">
        <f t="shared" si="48"/>
        <v>41782</v>
      </c>
      <c r="AA30" s="855">
        <f t="shared" si="5"/>
        <v>41799</v>
      </c>
      <c r="AB30" s="855">
        <f>AC30-5-7</f>
        <v>41803</v>
      </c>
      <c r="AC30" s="855">
        <f t="shared" si="6"/>
        <v>41815</v>
      </c>
      <c r="AD30" s="856">
        <f t="shared" si="72"/>
        <v>41818</v>
      </c>
      <c r="AF30" s="850">
        <v>26</v>
      </c>
      <c r="AG30" s="851" t="s">
        <v>506</v>
      </c>
      <c r="AH30" s="1247" t="s">
        <v>523</v>
      </c>
      <c r="AI30" s="853">
        <v>214</v>
      </c>
      <c r="AJ30" s="854" t="s">
        <v>522</v>
      </c>
      <c r="AK30" s="855">
        <f t="shared" si="28"/>
        <v>41734</v>
      </c>
      <c r="AL30" s="855">
        <f t="shared" si="56"/>
        <v>41740</v>
      </c>
      <c r="AM30" s="855">
        <f t="shared" si="29"/>
        <v>41743</v>
      </c>
      <c r="AN30" s="855">
        <f t="shared" si="57"/>
        <v>41749</v>
      </c>
      <c r="AO30" s="855">
        <f t="shared" si="49"/>
        <v>41782</v>
      </c>
      <c r="AP30" s="855">
        <f t="shared" si="9"/>
        <v>41799</v>
      </c>
      <c r="AQ30" s="855">
        <f>AR30-5-7</f>
        <v>41803</v>
      </c>
      <c r="AR30" s="855">
        <f t="shared" si="10"/>
        <v>41815</v>
      </c>
      <c r="AS30" s="856">
        <f t="shared" si="73"/>
        <v>41818</v>
      </c>
      <c r="AU30" s="850">
        <v>26</v>
      </c>
      <c r="AV30" s="851" t="s">
        <v>506</v>
      </c>
      <c r="AW30" s="1247" t="s">
        <v>523</v>
      </c>
      <c r="AX30" s="853">
        <v>214</v>
      </c>
      <c r="AY30" s="854" t="s">
        <v>522</v>
      </c>
      <c r="AZ30" s="855">
        <f t="shared" si="30"/>
        <v>41720</v>
      </c>
      <c r="BA30" s="855">
        <f t="shared" si="58"/>
        <v>41726</v>
      </c>
      <c r="BB30" s="855">
        <f t="shared" si="31"/>
        <v>41729</v>
      </c>
      <c r="BC30" s="855">
        <f t="shared" si="32"/>
        <v>41735</v>
      </c>
      <c r="BD30" s="855">
        <f t="shared" si="50"/>
        <v>41782</v>
      </c>
      <c r="BE30" s="855">
        <f t="shared" si="12"/>
        <v>41799</v>
      </c>
      <c r="BF30" s="855">
        <f>BG30-5-7</f>
        <v>41803</v>
      </c>
      <c r="BG30" s="855">
        <f t="shared" si="13"/>
        <v>41815</v>
      </c>
      <c r="BH30" s="856">
        <f t="shared" si="74"/>
        <v>41818</v>
      </c>
      <c r="BJ30" s="850">
        <v>26</v>
      </c>
      <c r="BK30" s="851" t="s">
        <v>506</v>
      </c>
      <c r="BL30" s="1247" t="s">
        <v>523</v>
      </c>
      <c r="BM30" s="853">
        <v>214</v>
      </c>
      <c r="BN30" s="854" t="s">
        <v>522</v>
      </c>
      <c r="BO30" s="855">
        <f t="shared" si="33"/>
        <v>41706</v>
      </c>
      <c r="BP30" s="855">
        <f t="shared" si="59"/>
        <v>41712</v>
      </c>
      <c r="BQ30" s="855">
        <f t="shared" si="34"/>
        <v>41715</v>
      </c>
      <c r="BR30" s="855">
        <f t="shared" si="15"/>
        <v>41721</v>
      </c>
      <c r="BS30" s="855">
        <f t="shared" si="51"/>
        <v>41782</v>
      </c>
      <c r="BT30" s="855">
        <f t="shared" si="16"/>
        <v>41799</v>
      </c>
      <c r="BU30" s="855">
        <f>BV30-5-7</f>
        <v>41803</v>
      </c>
      <c r="BV30" s="855">
        <f t="shared" si="17"/>
        <v>41815</v>
      </c>
      <c r="BW30" s="856">
        <f t="shared" si="75"/>
        <v>41818</v>
      </c>
      <c r="BY30" s="850">
        <v>26</v>
      </c>
      <c r="BZ30" s="851" t="s">
        <v>506</v>
      </c>
      <c r="CA30" s="1247" t="s">
        <v>523</v>
      </c>
      <c r="CB30" s="853">
        <v>214</v>
      </c>
      <c r="CC30" s="854" t="s">
        <v>522</v>
      </c>
      <c r="CD30" s="855">
        <f t="shared" si="35"/>
        <v>41734</v>
      </c>
      <c r="CE30" s="855">
        <f t="shared" si="60"/>
        <v>41740</v>
      </c>
      <c r="CF30" s="855">
        <f t="shared" si="36"/>
        <v>41743</v>
      </c>
      <c r="CG30" s="855">
        <f t="shared" si="61"/>
        <v>41749</v>
      </c>
      <c r="CH30" s="855">
        <f t="shared" si="52"/>
        <v>41782</v>
      </c>
      <c r="CI30" s="855">
        <f t="shared" si="20"/>
        <v>41799</v>
      </c>
      <c r="CJ30" s="855">
        <f>CK30-5-7</f>
        <v>41803</v>
      </c>
      <c r="CK30" s="855">
        <f t="shared" si="21"/>
        <v>41815</v>
      </c>
      <c r="CL30" s="856">
        <f t="shared" si="76"/>
        <v>41818</v>
      </c>
      <c r="CN30" s="850">
        <v>26</v>
      </c>
      <c r="CO30" s="851" t="s">
        <v>506</v>
      </c>
      <c r="CP30" s="1247" t="s">
        <v>523</v>
      </c>
      <c r="CQ30" s="853">
        <v>214</v>
      </c>
      <c r="CR30" s="854" t="s">
        <v>522</v>
      </c>
      <c r="CS30" s="855">
        <f t="shared" si="37"/>
        <v>41734</v>
      </c>
      <c r="CT30" s="855">
        <f t="shared" si="62"/>
        <v>41740</v>
      </c>
      <c r="CU30" s="855">
        <f t="shared" si="38"/>
        <v>41743</v>
      </c>
      <c r="CV30" s="855">
        <f t="shared" si="63"/>
        <v>41749</v>
      </c>
      <c r="CW30" s="855">
        <f t="shared" si="53"/>
        <v>41782</v>
      </c>
      <c r="CX30" s="855">
        <f t="shared" si="24"/>
        <v>41799</v>
      </c>
      <c r="CY30" s="855">
        <f>CZ30-5-7</f>
        <v>41803</v>
      </c>
      <c r="CZ30" s="855">
        <f t="shared" si="25"/>
        <v>41815</v>
      </c>
      <c r="DA30" s="856">
        <f t="shared" si="77"/>
        <v>41818</v>
      </c>
    </row>
    <row r="31" spans="2:105" ht="15" hidden="1" customHeight="1">
      <c r="B31" s="125" t="s">
        <v>645</v>
      </c>
      <c r="C31" s="850">
        <v>27</v>
      </c>
      <c r="D31" s="857" t="s">
        <v>506</v>
      </c>
      <c r="E31" s="858"/>
      <c r="F31" s="853">
        <v>314</v>
      </c>
      <c r="G31" s="854" t="s">
        <v>524</v>
      </c>
      <c r="H31" s="859"/>
      <c r="I31" s="859">
        <f t="shared" si="0"/>
        <v>41783</v>
      </c>
      <c r="J31" s="863">
        <f t="shared" si="39"/>
        <v>41789</v>
      </c>
      <c r="K31" s="859">
        <f t="shared" si="47"/>
        <v>41796</v>
      </c>
      <c r="L31" s="859">
        <f t="shared" si="1"/>
        <v>41813</v>
      </c>
      <c r="M31" s="859">
        <f t="shared" si="78"/>
        <v>41817</v>
      </c>
      <c r="N31" s="859">
        <f t="shared" si="2"/>
        <v>41822</v>
      </c>
      <c r="O31" s="879">
        <f t="shared" si="71"/>
        <v>41825</v>
      </c>
      <c r="P31" s="113"/>
      <c r="Q31" s="850">
        <v>27</v>
      </c>
      <c r="R31" s="857" t="s">
        <v>506</v>
      </c>
      <c r="S31" s="858"/>
      <c r="T31" s="853">
        <v>314</v>
      </c>
      <c r="U31" s="854" t="s">
        <v>524</v>
      </c>
      <c r="V31" s="859">
        <f t="shared" si="26"/>
        <v>41748</v>
      </c>
      <c r="W31" s="863">
        <f t="shared" si="54"/>
        <v>41754</v>
      </c>
      <c r="X31" s="859">
        <f t="shared" si="27"/>
        <v>41757</v>
      </c>
      <c r="Y31" s="863">
        <f t="shared" si="55"/>
        <v>41763</v>
      </c>
      <c r="Z31" s="859">
        <f t="shared" si="48"/>
        <v>41796</v>
      </c>
      <c r="AA31" s="859">
        <f t="shared" si="5"/>
        <v>41813</v>
      </c>
      <c r="AB31" s="859">
        <f t="shared" si="79"/>
        <v>41817</v>
      </c>
      <c r="AC31" s="859">
        <f t="shared" si="6"/>
        <v>41822</v>
      </c>
      <c r="AD31" s="879">
        <f t="shared" si="72"/>
        <v>41825</v>
      </c>
      <c r="AF31" s="850">
        <v>27</v>
      </c>
      <c r="AG31" s="857" t="s">
        <v>506</v>
      </c>
      <c r="AH31" s="1246"/>
      <c r="AI31" s="853">
        <v>314</v>
      </c>
      <c r="AJ31" s="854" t="s">
        <v>524</v>
      </c>
      <c r="AK31" s="859">
        <f t="shared" si="28"/>
        <v>41748</v>
      </c>
      <c r="AL31" s="863">
        <f t="shared" si="56"/>
        <v>41754</v>
      </c>
      <c r="AM31" s="859">
        <f t="shared" si="29"/>
        <v>41757</v>
      </c>
      <c r="AN31" s="863">
        <f t="shared" si="57"/>
        <v>41763</v>
      </c>
      <c r="AO31" s="859">
        <f t="shared" si="49"/>
        <v>41796</v>
      </c>
      <c r="AP31" s="859">
        <f t="shared" si="9"/>
        <v>41813</v>
      </c>
      <c r="AQ31" s="859">
        <f t="shared" si="80"/>
        <v>41817</v>
      </c>
      <c r="AR31" s="859">
        <f t="shared" si="10"/>
        <v>41822</v>
      </c>
      <c r="AS31" s="879">
        <f t="shared" si="73"/>
        <v>41825</v>
      </c>
      <c r="AU31" s="850">
        <v>27</v>
      </c>
      <c r="AV31" s="857" t="s">
        <v>506</v>
      </c>
      <c r="AW31" s="1246"/>
      <c r="AX31" s="853">
        <v>314</v>
      </c>
      <c r="AY31" s="854" t="s">
        <v>524</v>
      </c>
      <c r="AZ31" s="859">
        <f t="shared" si="30"/>
        <v>41734</v>
      </c>
      <c r="BA31" s="863">
        <f t="shared" si="58"/>
        <v>41740</v>
      </c>
      <c r="BB31" s="859">
        <f t="shared" si="31"/>
        <v>41743</v>
      </c>
      <c r="BC31" s="863">
        <f t="shared" si="32"/>
        <v>41749</v>
      </c>
      <c r="BD31" s="859">
        <f t="shared" si="50"/>
        <v>41796</v>
      </c>
      <c r="BE31" s="859">
        <f t="shared" si="12"/>
        <v>41813</v>
      </c>
      <c r="BF31" s="859">
        <f t="shared" si="81"/>
        <v>41817</v>
      </c>
      <c r="BG31" s="859">
        <f t="shared" si="13"/>
        <v>41822</v>
      </c>
      <c r="BH31" s="879">
        <f t="shared" si="74"/>
        <v>41825</v>
      </c>
      <c r="BJ31" s="850">
        <v>27</v>
      </c>
      <c r="BK31" s="857" t="s">
        <v>506</v>
      </c>
      <c r="BL31" s="1246"/>
      <c r="BM31" s="853">
        <v>314</v>
      </c>
      <c r="BN31" s="854" t="s">
        <v>524</v>
      </c>
      <c r="BO31" s="859">
        <f t="shared" si="33"/>
        <v>41720</v>
      </c>
      <c r="BP31" s="863">
        <f t="shared" si="59"/>
        <v>41726</v>
      </c>
      <c r="BQ31" s="859">
        <f t="shared" si="34"/>
        <v>41729</v>
      </c>
      <c r="BR31" s="863">
        <f t="shared" si="15"/>
        <v>41735</v>
      </c>
      <c r="BS31" s="859">
        <f t="shared" si="51"/>
        <v>41796</v>
      </c>
      <c r="BT31" s="859">
        <f t="shared" si="16"/>
        <v>41813</v>
      </c>
      <c r="BU31" s="859">
        <f t="shared" si="82"/>
        <v>41817</v>
      </c>
      <c r="BV31" s="859">
        <f t="shared" si="17"/>
        <v>41822</v>
      </c>
      <c r="BW31" s="879">
        <f t="shared" si="75"/>
        <v>41825</v>
      </c>
      <c r="BY31" s="850">
        <v>27</v>
      </c>
      <c r="BZ31" s="857" t="s">
        <v>506</v>
      </c>
      <c r="CA31" s="1246"/>
      <c r="CB31" s="853">
        <v>314</v>
      </c>
      <c r="CC31" s="854" t="s">
        <v>524</v>
      </c>
      <c r="CD31" s="859">
        <f t="shared" si="35"/>
        <v>41748</v>
      </c>
      <c r="CE31" s="863">
        <f t="shared" si="60"/>
        <v>41754</v>
      </c>
      <c r="CF31" s="859">
        <f t="shared" si="36"/>
        <v>41757</v>
      </c>
      <c r="CG31" s="863">
        <f t="shared" si="61"/>
        <v>41763</v>
      </c>
      <c r="CH31" s="859">
        <f t="shared" si="52"/>
        <v>41796</v>
      </c>
      <c r="CI31" s="859">
        <f t="shared" si="20"/>
        <v>41813</v>
      </c>
      <c r="CJ31" s="859">
        <f t="shared" si="83"/>
        <v>41817</v>
      </c>
      <c r="CK31" s="859">
        <f t="shared" si="21"/>
        <v>41822</v>
      </c>
      <c r="CL31" s="879">
        <f t="shared" si="76"/>
        <v>41825</v>
      </c>
      <c r="CN31" s="850">
        <v>27</v>
      </c>
      <c r="CO31" s="857" t="s">
        <v>506</v>
      </c>
      <c r="CP31" s="1246"/>
      <c r="CQ31" s="853">
        <v>314</v>
      </c>
      <c r="CR31" s="854" t="s">
        <v>524</v>
      </c>
      <c r="CS31" s="859">
        <f t="shared" si="37"/>
        <v>41748</v>
      </c>
      <c r="CT31" s="863">
        <f t="shared" si="62"/>
        <v>41754</v>
      </c>
      <c r="CU31" s="859">
        <f t="shared" si="38"/>
        <v>41757</v>
      </c>
      <c r="CV31" s="863">
        <f t="shared" si="63"/>
        <v>41763</v>
      </c>
      <c r="CW31" s="859">
        <f t="shared" si="53"/>
        <v>41796</v>
      </c>
      <c r="CX31" s="859">
        <f t="shared" si="24"/>
        <v>41813</v>
      </c>
      <c r="CY31" s="859">
        <f t="shared" si="84"/>
        <v>41817</v>
      </c>
      <c r="CZ31" s="859">
        <f t="shared" si="25"/>
        <v>41822</v>
      </c>
      <c r="DA31" s="879">
        <f t="shared" si="77"/>
        <v>41825</v>
      </c>
    </row>
    <row r="32" spans="2:105" ht="15" hidden="1" customHeight="1">
      <c r="B32" s="125" t="s">
        <v>646</v>
      </c>
      <c r="C32" s="850">
        <v>28</v>
      </c>
      <c r="D32" s="1117" t="s">
        <v>525</v>
      </c>
      <c r="E32" s="1118" t="s">
        <v>523</v>
      </c>
      <c r="F32" s="853">
        <v>314</v>
      </c>
      <c r="G32" s="854" t="s">
        <v>524</v>
      </c>
      <c r="H32" s="862"/>
      <c r="I32" s="862">
        <f t="shared" si="0"/>
        <v>41790</v>
      </c>
      <c r="J32" s="862">
        <f t="shared" si="39"/>
        <v>41796</v>
      </c>
      <c r="K32" s="862">
        <f t="shared" si="47"/>
        <v>41803</v>
      </c>
      <c r="L32" s="862">
        <f t="shared" si="1"/>
        <v>41820</v>
      </c>
      <c r="M32" s="862">
        <f t="shared" si="78"/>
        <v>41824</v>
      </c>
      <c r="N32" s="862">
        <f t="shared" si="2"/>
        <v>41829</v>
      </c>
      <c r="O32" s="856">
        <f t="shared" si="71"/>
        <v>41832</v>
      </c>
      <c r="P32" s="113"/>
      <c r="Q32" s="850">
        <v>28</v>
      </c>
      <c r="R32" s="1117" t="s">
        <v>525</v>
      </c>
      <c r="S32" s="1118" t="s">
        <v>523</v>
      </c>
      <c r="T32" s="853">
        <v>314</v>
      </c>
      <c r="U32" s="854" t="s">
        <v>524</v>
      </c>
      <c r="V32" s="862">
        <f t="shared" si="26"/>
        <v>41755</v>
      </c>
      <c r="W32" s="862">
        <f t="shared" si="54"/>
        <v>41761</v>
      </c>
      <c r="X32" s="862">
        <f t="shared" si="27"/>
        <v>41764</v>
      </c>
      <c r="Y32" s="862">
        <f t="shared" si="55"/>
        <v>41770</v>
      </c>
      <c r="Z32" s="862">
        <f t="shared" si="48"/>
        <v>41803</v>
      </c>
      <c r="AA32" s="862">
        <f t="shared" si="5"/>
        <v>41820</v>
      </c>
      <c r="AB32" s="862">
        <f t="shared" si="79"/>
        <v>41824</v>
      </c>
      <c r="AC32" s="862">
        <f t="shared" si="6"/>
        <v>41829</v>
      </c>
      <c r="AD32" s="856">
        <f t="shared" si="72"/>
        <v>41832</v>
      </c>
      <c r="AF32" s="850">
        <v>28</v>
      </c>
      <c r="AG32" s="1117" t="s">
        <v>525</v>
      </c>
      <c r="AH32" s="1245" t="s">
        <v>523</v>
      </c>
      <c r="AI32" s="853">
        <v>314</v>
      </c>
      <c r="AJ32" s="854" t="s">
        <v>524</v>
      </c>
      <c r="AK32" s="862">
        <f t="shared" si="28"/>
        <v>41755</v>
      </c>
      <c r="AL32" s="862">
        <f t="shared" si="56"/>
        <v>41761</v>
      </c>
      <c r="AM32" s="862">
        <f t="shared" si="29"/>
        <v>41764</v>
      </c>
      <c r="AN32" s="862">
        <f t="shared" si="57"/>
        <v>41770</v>
      </c>
      <c r="AO32" s="862">
        <f t="shared" si="49"/>
        <v>41803</v>
      </c>
      <c r="AP32" s="862">
        <f t="shared" si="9"/>
        <v>41820</v>
      </c>
      <c r="AQ32" s="862">
        <f t="shared" si="80"/>
        <v>41824</v>
      </c>
      <c r="AR32" s="862">
        <f t="shared" si="10"/>
        <v>41829</v>
      </c>
      <c r="AS32" s="856">
        <f t="shared" si="73"/>
        <v>41832</v>
      </c>
      <c r="AU32" s="850">
        <v>28</v>
      </c>
      <c r="AV32" s="1117" t="s">
        <v>525</v>
      </c>
      <c r="AW32" s="1245" t="s">
        <v>523</v>
      </c>
      <c r="AX32" s="853">
        <v>314</v>
      </c>
      <c r="AY32" s="854" t="s">
        <v>524</v>
      </c>
      <c r="AZ32" s="862">
        <f t="shared" si="30"/>
        <v>41741</v>
      </c>
      <c r="BA32" s="862">
        <f t="shared" si="58"/>
        <v>41747</v>
      </c>
      <c r="BB32" s="862">
        <f t="shared" si="31"/>
        <v>41750</v>
      </c>
      <c r="BC32" s="862">
        <f t="shared" si="32"/>
        <v>41756</v>
      </c>
      <c r="BD32" s="862">
        <f t="shared" si="50"/>
        <v>41803</v>
      </c>
      <c r="BE32" s="862">
        <f t="shared" si="12"/>
        <v>41820</v>
      </c>
      <c r="BF32" s="862">
        <f t="shared" si="81"/>
        <v>41824</v>
      </c>
      <c r="BG32" s="862">
        <f t="shared" si="13"/>
        <v>41829</v>
      </c>
      <c r="BH32" s="856">
        <f t="shared" si="74"/>
        <v>41832</v>
      </c>
      <c r="BJ32" s="850">
        <v>28</v>
      </c>
      <c r="BK32" s="1117" t="s">
        <v>525</v>
      </c>
      <c r="BL32" s="1245" t="s">
        <v>523</v>
      </c>
      <c r="BM32" s="853">
        <v>314</v>
      </c>
      <c r="BN32" s="854" t="s">
        <v>524</v>
      </c>
      <c r="BO32" s="862">
        <f t="shared" si="33"/>
        <v>41727</v>
      </c>
      <c r="BP32" s="862">
        <f t="shared" si="59"/>
        <v>41733</v>
      </c>
      <c r="BQ32" s="862">
        <f t="shared" si="34"/>
        <v>41736</v>
      </c>
      <c r="BR32" s="862">
        <f t="shared" si="15"/>
        <v>41742</v>
      </c>
      <c r="BS32" s="862">
        <f t="shared" si="51"/>
        <v>41803</v>
      </c>
      <c r="BT32" s="862">
        <f t="shared" si="16"/>
        <v>41820</v>
      </c>
      <c r="BU32" s="862">
        <f t="shared" si="82"/>
        <v>41824</v>
      </c>
      <c r="BV32" s="862">
        <f t="shared" si="17"/>
        <v>41829</v>
      </c>
      <c r="BW32" s="856">
        <f t="shared" si="75"/>
        <v>41832</v>
      </c>
      <c r="BY32" s="850">
        <v>28</v>
      </c>
      <c r="BZ32" s="1117" t="s">
        <v>525</v>
      </c>
      <c r="CA32" s="1245" t="s">
        <v>523</v>
      </c>
      <c r="CB32" s="853">
        <v>314</v>
      </c>
      <c r="CC32" s="854" t="s">
        <v>524</v>
      </c>
      <c r="CD32" s="862">
        <f t="shared" si="35"/>
        <v>41755</v>
      </c>
      <c r="CE32" s="862">
        <f t="shared" si="60"/>
        <v>41761</v>
      </c>
      <c r="CF32" s="862">
        <f t="shared" si="36"/>
        <v>41764</v>
      </c>
      <c r="CG32" s="862">
        <f t="shared" si="61"/>
        <v>41770</v>
      </c>
      <c r="CH32" s="862">
        <f t="shared" si="52"/>
        <v>41803</v>
      </c>
      <c r="CI32" s="862">
        <f t="shared" si="20"/>
        <v>41820</v>
      </c>
      <c r="CJ32" s="862">
        <f t="shared" si="83"/>
        <v>41824</v>
      </c>
      <c r="CK32" s="862">
        <f t="shared" si="21"/>
        <v>41829</v>
      </c>
      <c r="CL32" s="856">
        <f t="shared" si="76"/>
        <v>41832</v>
      </c>
      <c r="CN32" s="850">
        <v>28</v>
      </c>
      <c r="CO32" s="1117" t="s">
        <v>525</v>
      </c>
      <c r="CP32" s="1245" t="s">
        <v>523</v>
      </c>
      <c r="CQ32" s="853">
        <v>314</v>
      </c>
      <c r="CR32" s="854" t="s">
        <v>524</v>
      </c>
      <c r="CS32" s="862">
        <f t="shared" si="37"/>
        <v>41755</v>
      </c>
      <c r="CT32" s="862">
        <f t="shared" si="62"/>
        <v>41761</v>
      </c>
      <c r="CU32" s="862">
        <f t="shared" si="38"/>
        <v>41764</v>
      </c>
      <c r="CV32" s="862">
        <f t="shared" si="63"/>
        <v>41770</v>
      </c>
      <c r="CW32" s="862">
        <f t="shared" si="53"/>
        <v>41803</v>
      </c>
      <c r="CX32" s="862">
        <f t="shared" si="24"/>
        <v>41820</v>
      </c>
      <c r="CY32" s="862">
        <f t="shared" si="84"/>
        <v>41824</v>
      </c>
      <c r="CZ32" s="862">
        <f t="shared" si="25"/>
        <v>41829</v>
      </c>
      <c r="DA32" s="856">
        <f t="shared" si="77"/>
        <v>41832</v>
      </c>
    </row>
    <row r="33" spans="2:105" ht="15" hidden="1" customHeight="1">
      <c r="B33" s="125" t="s">
        <v>647</v>
      </c>
      <c r="C33" s="850">
        <v>29</v>
      </c>
      <c r="D33" s="857" t="s">
        <v>506</v>
      </c>
      <c r="E33" s="1113"/>
      <c r="F33" s="853">
        <v>314</v>
      </c>
      <c r="G33" s="854" t="s">
        <v>524</v>
      </c>
      <c r="H33" s="859"/>
      <c r="I33" s="859">
        <f t="shared" si="0"/>
        <v>41797</v>
      </c>
      <c r="J33" s="863">
        <f t="shared" si="39"/>
        <v>41803</v>
      </c>
      <c r="K33" s="859">
        <f t="shared" si="47"/>
        <v>41810</v>
      </c>
      <c r="L33" s="859">
        <f t="shared" si="1"/>
        <v>41827</v>
      </c>
      <c r="M33" s="859">
        <f t="shared" si="78"/>
        <v>41831</v>
      </c>
      <c r="N33" s="859">
        <f t="shared" si="2"/>
        <v>41836</v>
      </c>
      <c r="O33" s="856">
        <f t="shared" si="71"/>
        <v>41839</v>
      </c>
      <c r="P33" s="113"/>
      <c r="Q33" s="850">
        <v>29</v>
      </c>
      <c r="R33" s="857" t="s">
        <v>506</v>
      </c>
      <c r="S33" s="1113"/>
      <c r="T33" s="853">
        <v>314</v>
      </c>
      <c r="U33" s="854" t="s">
        <v>524</v>
      </c>
      <c r="V33" s="859">
        <f t="shared" si="26"/>
        <v>41762</v>
      </c>
      <c r="W33" s="863">
        <f t="shared" si="54"/>
        <v>41768</v>
      </c>
      <c r="X33" s="859">
        <f t="shared" si="27"/>
        <v>41771</v>
      </c>
      <c r="Y33" s="863">
        <f t="shared" si="55"/>
        <v>41777</v>
      </c>
      <c r="Z33" s="859">
        <f t="shared" si="48"/>
        <v>41810</v>
      </c>
      <c r="AA33" s="859">
        <f t="shared" si="5"/>
        <v>41827</v>
      </c>
      <c r="AB33" s="859">
        <f t="shared" si="79"/>
        <v>41831</v>
      </c>
      <c r="AC33" s="859">
        <f t="shared" si="6"/>
        <v>41836</v>
      </c>
      <c r="AD33" s="856">
        <f t="shared" si="72"/>
        <v>41839</v>
      </c>
      <c r="AF33" s="850">
        <v>29</v>
      </c>
      <c r="AG33" s="857" t="s">
        <v>506</v>
      </c>
      <c r="AH33" s="1242"/>
      <c r="AI33" s="853">
        <v>314</v>
      </c>
      <c r="AJ33" s="854" t="s">
        <v>524</v>
      </c>
      <c r="AK33" s="859">
        <f t="shared" si="28"/>
        <v>41762</v>
      </c>
      <c r="AL33" s="863">
        <f t="shared" si="56"/>
        <v>41768</v>
      </c>
      <c r="AM33" s="859">
        <f t="shared" si="29"/>
        <v>41771</v>
      </c>
      <c r="AN33" s="863">
        <f t="shared" si="57"/>
        <v>41777</v>
      </c>
      <c r="AO33" s="859">
        <f t="shared" si="49"/>
        <v>41810</v>
      </c>
      <c r="AP33" s="859">
        <f t="shared" si="9"/>
        <v>41827</v>
      </c>
      <c r="AQ33" s="859">
        <f t="shared" si="80"/>
        <v>41831</v>
      </c>
      <c r="AR33" s="859">
        <f t="shared" si="10"/>
        <v>41836</v>
      </c>
      <c r="AS33" s="856">
        <f t="shared" si="73"/>
        <v>41839</v>
      </c>
      <c r="AU33" s="850">
        <v>29</v>
      </c>
      <c r="AV33" s="857" t="s">
        <v>506</v>
      </c>
      <c r="AW33" s="1242"/>
      <c r="AX33" s="853">
        <v>314</v>
      </c>
      <c r="AY33" s="854" t="s">
        <v>524</v>
      </c>
      <c r="AZ33" s="859">
        <f t="shared" si="30"/>
        <v>41748</v>
      </c>
      <c r="BA33" s="863">
        <f t="shared" si="58"/>
        <v>41754</v>
      </c>
      <c r="BB33" s="859">
        <f t="shared" si="31"/>
        <v>41757</v>
      </c>
      <c r="BC33" s="863">
        <f t="shared" si="32"/>
        <v>41763</v>
      </c>
      <c r="BD33" s="859">
        <f t="shared" si="50"/>
        <v>41810</v>
      </c>
      <c r="BE33" s="859">
        <f t="shared" si="12"/>
        <v>41827</v>
      </c>
      <c r="BF33" s="859">
        <f t="shared" si="81"/>
        <v>41831</v>
      </c>
      <c r="BG33" s="859">
        <f t="shared" si="13"/>
        <v>41836</v>
      </c>
      <c r="BH33" s="856">
        <f t="shared" si="74"/>
        <v>41839</v>
      </c>
      <c r="BJ33" s="850">
        <v>29</v>
      </c>
      <c r="BK33" s="857" t="s">
        <v>506</v>
      </c>
      <c r="BL33" s="1242"/>
      <c r="BM33" s="853">
        <v>314</v>
      </c>
      <c r="BN33" s="854" t="s">
        <v>524</v>
      </c>
      <c r="BO33" s="859">
        <f t="shared" si="33"/>
        <v>41734</v>
      </c>
      <c r="BP33" s="863">
        <f t="shared" si="59"/>
        <v>41740</v>
      </c>
      <c r="BQ33" s="859">
        <f t="shared" si="34"/>
        <v>41743</v>
      </c>
      <c r="BR33" s="863">
        <f t="shared" si="15"/>
        <v>41749</v>
      </c>
      <c r="BS33" s="859">
        <f t="shared" si="51"/>
        <v>41810</v>
      </c>
      <c r="BT33" s="859">
        <f t="shared" si="16"/>
        <v>41827</v>
      </c>
      <c r="BU33" s="859">
        <f t="shared" si="82"/>
        <v>41831</v>
      </c>
      <c r="BV33" s="859">
        <f t="shared" si="17"/>
        <v>41836</v>
      </c>
      <c r="BW33" s="856">
        <f t="shared" si="75"/>
        <v>41839</v>
      </c>
      <c r="BY33" s="850">
        <v>29</v>
      </c>
      <c r="BZ33" s="857" t="s">
        <v>506</v>
      </c>
      <c r="CA33" s="1242"/>
      <c r="CB33" s="853">
        <v>314</v>
      </c>
      <c r="CC33" s="854" t="s">
        <v>524</v>
      </c>
      <c r="CD33" s="859">
        <f t="shared" si="35"/>
        <v>41762</v>
      </c>
      <c r="CE33" s="863">
        <f t="shared" si="60"/>
        <v>41768</v>
      </c>
      <c r="CF33" s="859">
        <f t="shared" si="36"/>
        <v>41771</v>
      </c>
      <c r="CG33" s="863">
        <f t="shared" si="61"/>
        <v>41777</v>
      </c>
      <c r="CH33" s="859">
        <f t="shared" si="52"/>
        <v>41810</v>
      </c>
      <c r="CI33" s="859">
        <f t="shared" si="20"/>
        <v>41827</v>
      </c>
      <c r="CJ33" s="859">
        <f t="shared" si="83"/>
        <v>41831</v>
      </c>
      <c r="CK33" s="859">
        <f t="shared" si="21"/>
        <v>41836</v>
      </c>
      <c r="CL33" s="856">
        <f t="shared" si="76"/>
        <v>41839</v>
      </c>
      <c r="CN33" s="850">
        <v>29</v>
      </c>
      <c r="CO33" s="857" t="s">
        <v>506</v>
      </c>
      <c r="CP33" s="1242"/>
      <c r="CQ33" s="853">
        <v>314</v>
      </c>
      <c r="CR33" s="854" t="s">
        <v>524</v>
      </c>
      <c r="CS33" s="859">
        <f t="shared" si="37"/>
        <v>41762</v>
      </c>
      <c r="CT33" s="863">
        <f t="shared" si="62"/>
        <v>41768</v>
      </c>
      <c r="CU33" s="859">
        <f t="shared" si="38"/>
        <v>41771</v>
      </c>
      <c r="CV33" s="863">
        <f t="shared" si="63"/>
        <v>41777</v>
      </c>
      <c r="CW33" s="859">
        <f t="shared" si="53"/>
        <v>41810</v>
      </c>
      <c r="CX33" s="859">
        <f t="shared" si="24"/>
        <v>41827</v>
      </c>
      <c r="CY33" s="859">
        <f t="shared" si="84"/>
        <v>41831</v>
      </c>
      <c r="CZ33" s="859">
        <f t="shared" si="25"/>
        <v>41836</v>
      </c>
      <c r="DA33" s="856">
        <f t="shared" si="77"/>
        <v>41839</v>
      </c>
    </row>
    <row r="34" spans="2:105" ht="15" hidden="1" customHeight="1">
      <c r="B34" s="125" t="s">
        <v>648</v>
      </c>
      <c r="C34" s="850">
        <v>30</v>
      </c>
      <c r="D34" s="857" t="s">
        <v>506</v>
      </c>
      <c r="E34" s="858"/>
      <c r="F34" s="853">
        <v>314</v>
      </c>
      <c r="G34" s="854" t="s">
        <v>524</v>
      </c>
      <c r="H34" s="859"/>
      <c r="I34" s="859">
        <f t="shared" si="0"/>
        <v>41804</v>
      </c>
      <c r="J34" s="863">
        <f t="shared" si="39"/>
        <v>41810</v>
      </c>
      <c r="K34" s="859">
        <f t="shared" si="47"/>
        <v>41817</v>
      </c>
      <c r="L34" s="859">
        <f t="shared" si="1"/>
        <v>41834</v>
      </c>
      <c r="M34" s="859">
        <f t="shared" si="78"/>
        <v>41838</v>
      </c>
      <c r="N34" s="859">
        <f t="shared" si="2"/>
        <v>41843</v>
      </c>
      <c r="O34" s="856">
        <f t="shared" si="71"/>
        <v>41846</v>
      </c>
      <c r="P34" s="113"/>
      <c r="Q34" s="850">
        <v>30</v>
      </c>
      <c r="R34" s="857" t="s">
        <v>506</v>
      </c>
      <c r="S34" s="858"/>
      <c r="T34" s="853">
        <v>314</v>
      </c>
      <c r="U34" s="854" t="s">
        <v>524</v>
      </c>
      <c r="V34" s="859">
        <f t="shared" si="26"/>
        <v>41769</v>
      </c>
      <c r="W34" s="863">
        <f t="shared" si="54"/>
        <v>41775</v>
      </c>
      <c r="X34" s="859">
        <f t="shared" si="27"/>
        <v>41778</v>
      </c>
      <c r="Y34" s="863">
        <f t="shared" si="55"/>
        <v>41784</v>
      </c>
      <c r="Z34" s="859">
        <f t="shared" si="48"/>
        <v>41817</v>
      </c>
      <c r="AA34" s="859">
        <f t="shared" si="5"/>
        <v>41834</v>
      </c>
      <c r="AB34" s="859">
        <f t="shared" si="79"/>
        <v>41838</v>
      </c>
      <c r="AC34" s="859">
        <f t="shared" si="6"/>
        <v>41843</v>
      </c>
      <c r="AD34" s="856">
        <f t="shared" si="72"/>
        <v>41846</v>
      </c>
      <c r="AF34" s="850">
        <v>30</v>
      </c>
      <c r="AG34" s="857" t="s">
        <v>506</v>
      </c>
      <c r="AH34" s="1246"/>
      <c r="AI34" s="853">
        <v>314</v>
      </c>
      <c r="AJ34" s="854" t="s">
        <v>524</v>
      </c>
      <c r="AK34" s="859">
        <f t="shared" si="28"/>
        <v>41769</v>
      </c>
      <c r="AL34" s="863">
        <f t="shared" si="56"/>
        <v>41775</v>
      </c>
      <c r="AM34" s="859">
        <f t="shared" si="29"/>
        <v>41778</v>
      </c>
      <c r="AN34" s="863">
        <f t="shared" si="57"/>
        <v>41784</v>
      </c>
      <c r="AO34" s="859">
        <f t="shared" si="49"/>
        <v>41817</v>
      </c>
      <c r="AP34" s="859">
        <f t="shared" si="9"/>
        <v>41834</v>
      </c>
      <c r="AQ34" s="859">
        <f t="shared" si="80"/>
        <v>41838</v>
      </c>
      <c r="AR34" s="859">
        <f t="shared" si="10"/>
        <v>41843</v>
      </c>
      <c r="AS34" s="856">
        <f t="shared" si="73"/>
        <v>41846</v>
      </c>
      <c r="AU34" s="850">
        <v>30</v>
      </c>
      <c r="AV34" s="857" t="s">
        <v>506</v>
      </c>
      <c r="AW34" s="1246"/>
      <c r="AX34" s="853">
        <v>314</v>
      </c>
      <c r="AY34" s="854" t="s">
        <v>524</v>
      </c>
      <c r="AZ34" s="859">
        <f t="shared" si="30"/>
        <v>41755</v>
      </c>
      <c r="BA34" s="863">
        <f t="shared" si="58"/>
        <v>41761</v>
      </c>
      <c r="BB34" s="859">
        <f t="shared" si="31"/>
        <v>41764</v>
      </c>
      <c r="BC34" s="863">
        <f t="shared" si="32"/>
        <v>41770</v>
      </c>
      <c r="BD34" s="859">
        <f t="shared" si="50"/>
        <v>41817</v>
      </c>
      <c r="BE34" s="859">
        <f t="shared" si="12"/>
        <v>41834</v>
      </c>
      <c r="BF34" s="859">
        <f t="shared" si="81"/>
        <v>41838</v>
      </c>
      <c r="BG34" s="859">
        <f t="shared" si="13"/>
        <v>41843</v>
      </c>
      <c r="BH34" s="856">
        <f t="shared" si="74"/>
        <v>41846</v>
      </c>
      <c r="BJ34" s="850">
        <v>30</v>
      </c>
      <c r="BK34" s="857" t="s">
        <v>506</v>
      </c>
      <c r="BL34" s="1246"/>
      <c r="BM34" s="853">
        <v>314</v>
      </c>
      <c r="BN34" s="854" t="s">
        <v>524</v>
      </c>
      <c r="BO34" s="859">
        <f t="shared" si="33"/>
        <v>41741</v>
      </c>
      <c r="BP34" s="863">
        <f t="shared" si="59"/>
        <v>41747</v>
      </c>
      <c r="BQ34" s="859">
        <f t="shared" si="34"/>
        <v>41750</v>
      </c>
      <c r="BR34" s="863">
        <f t="shared" si="15"/>
        <v>41756</v>
      </c>
      <c r="BS34" s="859">
        <f t="shared" si="51"/>
        <v>41817</v>
      </c>
      <c r="BT34" s="859">
        <f t="shared" si="16"/>
        <v>41834</v>
      </c>
      <c r="BU34" s="859">
        <f t="shared" si="82"/>
        <v>41838</v>
      </c>
      <c r="BV34" s="859">
        <f t="shared" si="17"/>
        <v>41843</v>
      </c>
      <c r="BW34" s="856">
        <f t="shared" si="75"/>
        <v>41846</v>
      </c>
      <c r="BY34" s="850">
        <v>30</v>
      </c>
      <c r="BZ34" s="857" t="s">
        <v>506</v>
      </c>
      <c r="CA34" s="1246"/>
      <c r="CB34" s="853">
        <v>314</v>
      </c>
      <c r="CC34" s="854" t="s">
        <v>524</v>
      </c>
      <c r="CD34" s="859">
        <f t="shared" si="35"/>
        <v>41769</v>
      </c>
      <c r="CE34" s="863">
        <f t="shared" si="60"/>
        <v>41775</v>
      </c>
      <c r="CF34" s="859">
        <f t="shared" si="36"/>
        <v>41778</v>
      </c>
      <c r="CG34" s="863">
        <f t="shared" si="61"/>
        <v>41784</v>
      </c>
      <c r="CH34" s="859">
        <f t="shared" si="52"/>
        <v>41817</v>
      </c>
      <c r="CI34" s="859">
        <f t="shared" si="20"/>
        <v>41834</v>
      </c>
      <c r="CJ34" s="859">
        <f t="shared" si="83"/>
        <v>41838</v>
      </c>
      <c r="CK34" s="859">
        <f t="shared" si="21"/>
        <v>41843</v>
      </c>
      <c r="CL34" s="856">
        <f t="shared" si="76"/>
        <v>41846</v>
      </c>
      <c r="CN34" s="850">
        <v>30</v>
      </c>
      <c r="CO34" s="857" t="s">
        <v>506</v>
      </c>
      <c r="CP34" s="1246"/>
      <c r="CQ34" s="853">
        <v>314</v>
      </c>
      <c r="CR34" s="854" t="s">
        <v>524</v>
      </c>
      <c r="CS34" s="859">
        <f t="shared" si="37"/>
        <v>41769</v>
      </c>
      <c r="CT34" s="863">
        <f t="shared" si="62"/>
        <v>41775</v>
      </c>
      <c r="CU34" s="859">
        <f t="shared" si="38"/>
        <v>41778</v>
      </c>
      <c r="CV34" s="863">
        <f t="shared" si="63"/>
        <v>41784</v>
      </c>
      <c r="CW34" s="859">
        <f t="shared" si="53"/>
        <v>41817</v>
      </c>
      <c r="CX34" s="859">
        <f t="shared" si="24"/>
        <v>41834</v>
      </c>
      <c r="CY34" s="859">
        <f t="shared" si="84"/>
        <v>41838</v>
      </c>
      <c r="CZ34" s="859">
        <f t="shared" si="25"/>
        <v>41843</v>
      </c>
      <c r="DA34" s="856">
        <f t="shared" si="77"/>
        <v>41846</v>
      </c>
    </row>
    <row r="35" spans="2:105" ht="15" hidden="1" customHeight="1">
      <c r="B35" s="125" t="s">
        <v>649</v>
      </c>
      <c r="C35" s="850">
        <v>31</v>
      </c>
      <c r="D35" s="1117" t="s">
        <v>526</v>
      </c>
      <c r="E35" s="1118"/>
      <c r="F35" s="853">
        <v>314</v>
      </c>
      <c r="G35" s="854" t="s">
        <v>527</v>
      </c>
      <c r="H35" s="862"/>
      <c r="I35" s="862">
        <f t="shared" si="0"/>
        <v>41811</v>
      </c>
      <c r="J35" s="862">
        <f t="shared" si="39"/>
        <v>41817</v>
      </c>
      <c r="K35" s="862">
        <f t="shared" si="47"/>
        <v>41824</v>
      </c>
      <c r="L35" s="862">
        <f t="shared" si="1"/>
        <v>41841</v>
      </c>
      <c r="M35" s="862">
        <f t="shared" si="78"/>
        <v>41845</v>
      </c>
      <c r="N35" s="862">
        <f t="shared" si="2"/>
        <v>41850</v>
      </c>
      <c r="O35" s="856">
        <f t="shared" si="71"/>
        <v>41853</v>
      </c>
      <c r="P35" s="113"/>
      <c r="Q35" s="850">
        <v>31</v>
      </c>
      <c r="R35" s="1117" t="s">
        <v>526</v>
      </c>
      <c r="S35" s="1118"/>
      <c r="T35" s="853">
        <v>314</v>
      </c>
      <c r="U35" s="854" t="s">
        <v>527</v>
      </c>
      <c r="V35" s="862">
        <f t="shared" si="26"/>
        <v>41776</v>
      </c>
      <c r="W35" s="862">
        <f t="shared" si="54"/>
        <v>41782</v>
      </c>
      <c r="X35" s="862">
        <f t="shared" si="27"/>
        <v>41785</v>
      </c>
      <c r="Y35" s="862">
        <f t="shared" si="55"/>
        <v>41791</v>
      </c>
      <c r="Z35" s="862">
        <f t="shared" si="48"/>
        <v>41824</v>
      </c>
      <c r="AA35" s="862">
        <f t="shared" si="5"/>
        <v>41841</v>
      </c>
      <c r="AB35" s="862">
        <f t="shared" si="79"/>
        <v>41845</v>
      </c>
      <c r="AC35" s="862">
        <f t="shared" si="6"/>
        <v>41850</v>
      </c>
      <c r="AD35" s="856">
        <f t="shared" si="72"/>
        <v>41853</v>
      </c>
      <c r="AF35" s="850">
        <v>31</v>
      </c>
      <c r="AG35" s="1117" t="s">
        <v>526</v>
      </c>
      <c r="AH35" s="1245"/>
      <c r="AI35" s="853">
        <v>314</v>
      </c>
      <c r="AJ35" s="854" t="s">
        <v>527</v>
      </c>
      <c r="AK35" s="862">
        <f t="shared" si="28"/>
        <v>41776</v>
      </c>
      <c r="AL35" s="862">
        <f t="shared" si="56"/>
        <v>41782</v>
      </c>
      <c r="AM35" s="862">
        <f t="shared" si="29"/>
        <v>41785</v>
      </c>
      <c r="AN35" s="862">
        <f t="shared" si="57"/>
        <v>41791</v>
      </c>
      <c r="AO35" s="862">
        <f t="shared" si="49"/>
        <v>41824</v>
      </c>
      <c r="AP35" s="862">
        <f t="shared" si="9"/>
        <v>41841</v>
      </c>
      <c r="AQ35" s="862">
        <f t="shared" si="80"/>
        <v>41845</v>
      </c>
      <c r="AR35" s="862">
        <f t="shared" si="10"/>
        <v>41850</v>
      </c>
      <c r="AS35" s="856">
        <f t="shared" si="73"/>
        <v>41853</v>
      </c>
      <c r="AU35" s="850">
        <v>31</v>
      </c>
      <c r="AV35" s="1117" t="s">
        <v>526</v>
      </c>
      <c r="AW35" s="1245"/>
      <c r="AX35" s="853">
        <v>314</v>
      </c>
      <c r="AY35" s="854" t="s">
        <v>527</v>
      </c>
      <c r="AZ35" s="862">
        <f t="shared" si="30"/>
        <v>41762</v>
      </c>
      <c r="BA35" s="862">
        <f t="shared" si="58"/>
        <v>41768</v>
      </c>
      <c r="BB35" s="862">
        <f t="shared" si="31"/>
        <v>41771</v>
      </c>
      <c r="BC35" s="862">
        <f t="shared" si="32"/>
        <v>41777</v>
      </c>
      <c r="BD35" s="862">
        <f t="shared" si="50"/>
        <v>41824</v>
      </c>
      <c r="BE35" s="862">
        <f t="shared" si="12"/>
        <v>41841</v>
      </c>
      <c r="BF35" s="862">
        <f t="shared" si="81"/>
        <v>41845</v>
      </c>
      <c r="BG35" s="862">
        <f t="shared" si="13"/>
        <v>41850</v>
      </c>
      <c r="BH35" s="856">
        <f t="shared" si="74"/>
        <v>41853</v>
      </c>
      <c r="BJ35" s="850">
        <v>31</v>
      </c>
      <c r="BK35" s="1117" t="s">
        <v>526</v>
      </c>
      <c r="BL35" s="1245"/>
      <c r="BM35" s="853">
        <v>314</v>
      </c>
      <c r="BN35" s="854" t="s">
        <v>527</v>
      </c>
      <c r="BO35" s="862">
        <f t="shared" si="33"/>
        <v>41748</v>
      </c>
      <c r="BP35" s="862">
        <f t="shared" si="59"/>
        <v>41754</v>
      </c>
      <c r="BQ35" s="862">
        <f t="shared" si="34"/>
        <v>41757</v>
      </c>
      <c r="BR35" s="862">
        <f t="shared" si="15"/>
        <v>41763</v>
      </c>
      <c r="BS35" s="862">
        <f t="shared" si="51"/>
        <v>41824</v>
      </c>
      <c r="BT35" s="862">
        <f t="shared" si="16"/>
        <v>41841</v>
      </c>
      <c r="BU35" s="862">
        <f t="shared" si="82"/>
        <v>41845</v>
      </c>
      <c r="BV35" s="862">
        <f t="shared" si="17"/>
        <v>41850</v>
      </c>
      <c r="BW35" s="856">
        <f t="shared" si="75"/>
        <v>41853</v>
      </c>
      <c r="BY35" s="850">
        <v>31</v>
      </c>
      <c r="BZ35" s="1117" t="s">
        <v>526</v>
      </c>
      <c r="CA35" s="1245"/>
      <c r="CB35" s="853">
        <v>314</v>
      </c>
      <c r="CC35" s="854" t="s">
        <v>527</v>
      </c>
      <c r="CD35" s="862">
        <f t="shared" si="35"/>
        <v>41776</v>
      </c>
      <c r="CE35" s="862">
        <f t="shared" si="60"/>
        <v>41782</v>
      </c>
      <c r="CF35" s="862">
        <f t="shared" si="36"/>
        <v>41785</v>
      </c>
      <c r="CG35" s="862">
        <f t="shared" si="61"/>
        <v>41791</v>
      </c>
      <c r="CH35" s="862">
        <f t="shared" si="52"/>
        <v>41824</v>
      </c>
      <c r="CI35" s="862">
        <f t="shared" si="20"/>
        <v>41841</v>
      </c>
      <c r="CJ35" s="862">
        <f t="shared" si="83"/>
        <v>41845</v>
      </c>
      <c r="CK35" s="862">
        <f t="shared" si="21"/>
        <v>41850</v>
      </c>
      <c r="CL35" s="856">
        <f t="shared" si="76"/>
        <v>41853</v>
      </c>
      <c r="CN35" s="850">
        <v>31</v>
      </c>
      <c r="CO35" s="1117" t="s">
        <v>526</v>
      </c>
      <c r="CP35" s="1245"/>
      <c r="CQ35" s="853">
        <v>314</v>
      </c>
      <c r="CR35" s="854" t="s">
        <v>527</v>
      </c>
      <c r="CS35" s="862">
        <f t="shared" si="37"/>
        <v>41776</v>
      </c>
      <c r="CT35" s="862">
        <f t="shared" si="62"/>
        <v>41782</v>
      </c>
      <c r="CU35" s="862">
        <f t="shared" si="38"/>
        <v>41785</v>
      </c>
      <c r="CV35" s="862">
        <f t="shared" si="63"/>
        <v>41791</v>
      </c>
      <c r="CW35" s="862">
        <f t="shared" si="53"/>
        <v>41824</v>
      </c>
      <c r="CX35" s="862">
        <f t="shared" si="24"/>
        <v>41841</v>
      </c>
      <c r="CY35" s="862">
        <f t="shared" si="84"/>
        <v>41845</v>
      </c>
      <c r="CZ35" s="862">
        <f t="shared" si="25"/>
        <v>41850</v>
      </c>
      <c r="DA35" s="856">
        <f t="shared" si="77"/>
        <v>41853</v>
      </c>
    </row>
    <row r="36" spans="2:105" ht="15" hidden="1" customHeight="1">
      <c r="B36" s="125" t="s">
        <v>650</v>
      </c>
      <c r="C36" s="850">
        <v>32</v>
      </c>
      <c r="D36" s="851" t="s">
        <v>506</v>
      </c>
      <c r="E36" s="852" t="s">
        <v>528</v>
      </c>
      <c r="F36" s="853">
        <v>314</v>
      </c>
      <c r="G36" s="854" t="s">
        <v>527</v>
      </c>
      <c r="H36" s="855"/>
      <c r="I36" s="855">
        <f t="shared" si="0"/>
        <v>41818</v>
      </c>
      <c r="J36" s="855">
        <f t="shared" si="39"/>
        <v>41824</v>
      </c>
      <c r="K36" s="855">
        <f t="shared" si="47"/>
        <v>41831</v>
      </c>
      <c r="L36" s="855">
        <f t="shared" si="1"/>
        <v>41848</v>
      </c>
      <c r="M36" s="855">
        <f t="shared" si="78"/>
        <v>41852</v>
      </c>
      <c r="N36" s="855">
        <f t="shared" si="2"/>
        <v>41857</v>
      </c>
      <c r="O36" s="856">
        <f t="shared" si="71"/>
        <v>41860</v>
      </c>
      <c r="P36" s="113"/>
      <c r="Q36" s="850">
        <v>32</v>
      </c>
      <c r="R36" s="851" t="s">
        <v>506</v>
      </c>
      <c r="S36" s="852" t="s">
        <v>528</v>
      </c>
      <c r="T36" s="853">
        <v>314</v>
      </c>
      <c r="U36" s="854" t="s">
        <v>527</v>
      </c>
      <c r="V36" s="855">
        <f t="shared" si="26"/>
        <v>41783</v>
      </c>
      <c r="W36" s="855">
        <f t="shared" si="54"/>
        <v>41789</v>
      </c>
      <c r="X36" s="855">
        <f t="shared" si="27"/>
        <v>41792</v>
      </c>
      <c r="Y36" s="855">
        <f t="shared" si="55"/>
        <v>41798</v>
      </c>
      <c r="Z36" s="855">
        <f t="shared" si="48"/>
        <v>41831</v>
      </c>
      <c r="AA36" s="855">
        <f t="shared" si="5"/>
        <v>41848</v>
      </c>
      <c r="AB36" s="855">
        <f t="shared" si="79"/>
        <v>41852</v>
      </c>
      <c r="AC36" s="855">
        <f t="shared" si="6"/>
        <v>41857</v>
      </c>
      <c r="AD36" s="856">
        <f t="shared" si="72"/>
        <v>41860</v>
      </c>
      <c r="AF36" s="850">
        <v>32</v>
      </c>
      <c r="AG36" s="851" t="s">
        <v>506</v>
      </c>
      <c r="AH36" s="852" t="s">
        <v>528</v>
      </c>
      <c r="AI36" s="853">
        <v>314</v>
      </c>
      <c r="AJ36" s="854" t="s">
        <v>527</v>
      </c>
      <c r="AK36" s="855">
        <f t="shared" si="28"/>
        <v>41783</v>
      </c>
      <c r="AL36" s="855">
        <f t="shared" si="56"/>
        <v>41789</v>
      </c>
      <c r="AM36" s="855">
        <f t="shared" si="29"/>
        <v>41792</v>
      </c>
      <c r="AN36" s="855">
        <f t="shared" si="57"/>
        <v>41798</v>
      </c>
      <c r="AO36" s="855">
        <f t="shared" si="49"/>
        <v>41831</v>
      </c>
      <c r="AP36" s="855">
        <f t="shared" si="9"/>
        <v>41848</v>
      </c>
      <c r="AQ36" s="855">
        <f t="shared" si="80"/>
        <v>41852</v>
      </c>
      <c r="AR36" s="855">
        <f t="shared" si="10"/>
        <v>41857</v>
      </c>
      <c r="AS36" s="856">
        <f t="shared" si="73"/>
        <v>41860</v>
      </c>
      <c r="AU36" s="850">
        <v>32</v>
      </c>
      <c r="AV36" s="851" t="s">
        <v>506</v>
      </c>
      <c r="AW36" s="852" t="s">
        <v>528</v>
      </c>
      <c r="AX36" s="853">
        <v>314</v>
      </c>
      <c r="AY36" s="854" t="s">
        <v>527</v>
      </c>
      <c r="AZ36" s="855">
        <f t="shared" si="30"/>
        <v>41769</v>
      </c>
      <c r="BA36" s="855">
        <f t="shared" si="58"/>
        <v>41775</v>
      </c>
      <c r="BB36" s="855">
        <f t="shared" si="31"/>
        <v>41778</v>
      </c>
      <c r="BC36" s="855">
        <f t="shared" si="32"/>
        <v>41784</v>
      </c>
      <c r="BD36" s="855">
        <f t="shared" si="50"/>
        <v>41831</v>
      </c>
      <c r="BE36" s="855">
        <f t="shared" si="12"/>
        <v>41848</v>
      </c>
      <c r="BF36" s="855">
        <f t="shared" si="81"/>
        <v>41852</v>
      </c>
      <c r="BG36" s="855">
        <f t="shared" si="13"/>
        <v>41857</v>
      </c>
      <c r="BH36" s="856">
        <f t="shared" si="74"/>
        <v>41860</v>
      </c>
      <c r="BJ36" s="850">
        <v>32</v>
      </c>
      <c r="BK36" s="851" t="s">
        <v>506</v>
      </c>
      <c r="BL36" s="852" t="s">
        <v>528</v>
      </c>
      <c r="BM36" s="853">
        <v>314</v>
      </c>
      <c r="BN36" s="854" t="s">
        <v>527</v>
      </c>
      <c r="BO36" s="855">
        <f t="shared" si="33"/>
        <v>41755</v>
      </c>
      <c r="BP36" s="855">
        <f t="shared" si="59"/>
        <v>41761</v>
      </c>
      <c r="BQ36" s="855">
        <f t="shared" si="34"/>
        <v>41764</v>
      </c>
      <c r="BR36" s="855">
        <f t="shared" si="15"/>
        <v>41770</v>
      </c>
      <c r="BS36" s="855">
        <f t="shared" si="51"/>
        <v>41831</v>
      </c>
      <c r="BT36" s="855">
        <f t="shared" si="16"/>
        <v>41848</v>
      </c>
      <c r="BU36" s="855">
        <f t="shared" si="82"/>
        <v>41852</v>
      </c>
      <c r="BV36" s="855">
        <f t="shared" si="17"/>
        <v>41857</v>
      </c>
      <c r="BW36" s="856">
        <f t="shared" si="75"/>
        <v>41860</v>
      </c>
      <c r="BY36" s="850">
        <v>32</v>
      </c>
      <c r="BZ36" s="851" t="s">
        <v>506</v>
      </c>
      <c r="CA36" s="852" t="s">
        <v>528</v>
      </c>
      <c r="CB36" s="853">
        <v>314</v>
      </c>
      <c r="CC36" s="854" t="s">
        <v>527</v>
      </c>
      <c r="CD36" s="855">
        <f t="shared" si="35"/>
        <v>41783</v>
      </c>
      <c r="CE36" s="855">
        <f t="shared" si="60"/>
        <v>41789</v>
      </c>
      <c r="CF36" s="855">
        <f t="shared" si="36"/>
        <v>41792</v>
      </c>
      <c r="CG36" s="855">
        <f t="shared" si="61"/>
        <v>41798</v>
      </c>
      <c r="CH36" s="855">
        <f t="shared" si="52"/>
        <v>41831</v>
      </c>
      <c r="CI36" s="855">
        <f t="shared" si="20"/>
        <v>41848</v>
      </c>
      <c r="CJ36" s="855">
        <f t="shared" si="83"/>
        <v>41852</v>
      </c>
      <c r="CK36" s="855">
        <f t="shared" si="21"/>
        <v>41857</v>
      </c>
      <c r="CL36" s="856">
        <f t="shared" si="76"/>
        <v>41860</v>
      </c>
      <c r="CN36" s="850">
        <v>32</v>
      </c>
      <c r="CO36" s="851" t="s">
        <v>506</v>
      </c>
      <c r="CP36" s="852" t="s">
        <v>528</v>
      </c>
      <c r="CQ36" s="853">
        <v>314</v>
      </c>
      <c r="CR36" s="854" t="s">
        <v>527</v>
      </c>
      <c r="CS36" s="855">
        <f t="shared" si="37"/>
        <v>41783</v>
      </c>
      <c r="CT36" s="855">
        <f t="shared" si="62"/>
        <v>41789</v>
      </c>
      <c r="CU36" s="855">
        <f t="shared" si="38"/>
        <v>41792</v>
      </c>
      <c r="CV36" s="855">
        <f t="shared" si="63"/>
        <v>41798</v>
      </c>
      <c r="CW36" s="855">
        <f t="shared" si="53"/>
        <v>41831</v>
      </c>
      <c r="CX36" s="855">
        <f t="shared" si="24"/>
        <v>41848</v>
      </c>
      <c r="CY36" s="855">
        <f t="shared" si="84"/>
        <v>41852</v>
      </c>
      <c r="CZ36" s="855">
        <f t="shared" si="25"/>
        <v>41857</v>
      </c>
      <c r="DA36" s="856">
        <f t="shared" si="77"/>
        <v>41860</v>
      </c>
    </row>
    <row r="37" spans="2:105" ht="15" hidden="1" customHeight="1">
      <c r="B37" s="125" t="s">
        <v>651</v>
      </c>
      <c r="C37" s="850">
        <v>33</v>
      </c>
      <c r="D37" s="851" t="s">
        <v>506</v>
      </c>
      <c r="E37" s="1119" t="s">
        <v>529</v>
      </c>
      <c r="F37" s="853">
        <v>314</v>
      </c>
      <c r="G37" s="854" t="s">
        <v>527</v>
      </c>
      <c r="H37" s="855"/>
      <c r="I37" s="855">
        <f t="shared" si="0"/>
        <v>41825</v>
      </c>
      <c r="J37" s="855">
        <f t="shared" si="39"/>
        <v>41831</v>
      </c>
      <c r="K37" s="855">
        <f t="shared" si="47"/>
        <v>41838</v>
      </c>
      <c r="L37" s="855">
        <f t="shared" si="1"/>
        <v>41855</v>
      </c>
      <c r="M37" s="855">
        <f t="shared" si="78"/>
        <v>41859</v>
      </c>
      <c r="N37" s="855">
        <f t="shared" si="2"/>
        <v>41864</v>
      </c>
      <c r="O37" s="856">
        <f t="shared" si="71"/>
        <v>41867</v>
      </c>
      <c r="P37" s="113"/>
      <c r="Q37" s="850">
        <v>33</v>
      </c>
      <c r="R37" s="851" t="s">
        <v>506</v>
      </c>
      <c r="S37" s="1119" t="s">
        <v>529</v>
      </c>
      <c r="T37" s="853">
        <v>314</v>
      </c>
      <c r="U37" s="854" t="s">
        <v>527</v>
      </c>
      <c r="V37" s="855">
        <f t="shared" si="26"/>
        <v>41790</v>
      </c>
      <c r="W37" s="855">
        <f t="shared" si="54"/>
        <v>41796</v>
      </c>
      <c r="X37" s="855">
        <f t="shared" si="27"/>
        <v>41799</v>
      </c>
      <c r="Y37" s="855">
        <f t="shared" si="55"/>
        <v>41805</v>
      </c>
      <c r="Z37" s="855">
        <f t="shared" si="48"/>
        <v>41838</v>
      </c>
      <c r="AA37" s="855">
        <f t="shared" si="5"/>
        <v>41855</v>
      </c>
      <c r="AB37" s="855">
        <f t="shared" si="79"/>
        <v>41859</v>
      </c>
      <c r="AC37" s="855">
        <f t="shared" si="6"/>
        <v>41864</v>
      </c>
      <c r="AD37" s="856">
        <f t="shared" si="72"/>
        <v>41867</v>
      </c>
      <c r="AF37" s="850">
        <v>33</v>
      </c>
      <c r="AG37" s="851" t="s">
        <v>506</v>
      </c>
      <c r="AH37" s="1247" t="s">
        <v>529</v>
      </c>
      <c r="AI37" s="853">
        <v>314</v>
      </c>
      <c r="AJ37" s="854" t="s">
        <v>527</v>
      </c>
      <c r="AK37" s="855">
        <f t="shared" si="28"/>
        <v>41790</v>
      </c>
      <c r="AL37" s="855">
        <f t="shared" si="56"/>
        <v>41796</v>
      </c>
      <c r="AM37" s="855">
        <f t="shared" si="29"/>
        <v>41799</v>
      </c>
      <c r="AN37" s="855">
        <f t="shared" si="57"/>
        <v>41805</v>
      </c>
      <c r="AO37" s="855">
        <f t="shared" si="49"/>
        <v>41838</v>
      </c>
      <c r="AP37" s="855">
        <f t="shared" si="9"/>
        <v>41855</v>
      </c>
      <c r="AQ37" s="855">
        <f t="shared" si="80"/>
        <v>41859</v>
      </c>
      <c r="AR37" s="855">
        <f t="shared" si="10"/>
        <v>41864</v>
      </c>
      <c r="AS37" s="856">
        <f t="shared" si="73"/>
        <v>41867</v>
      </c>
      <c r="AU37" s="850">
        <v>33</v>
      </c>
      <c r="AV37" s="851" t="s">
        <v>506</v>
      </c>
      <c r="AW37" s="1247" t="s">
        <v>529</v>
      </c>
      <c r="AX37" s="853">
        <v>314</v>
      </c>
      <c r="AY37" s="854" t="s">
        <v>527</v>
      </c>
      <c r="AZ37" s="855">
        <f t="shared" si="30"/>
        <v>41776</v>
      </c>
      <c r="BA37" s="855">
        <f t="shared" si="58"/>
        <v>41782</v>
      </c>
      <c r="BB37" s="855">
        <f t="shared" si="31"/>
        <v>41785</v>
      </c>
      <c r="BC37" s="855">
        <f t="shared" si="32"/>
        <v>41791</v>
      </c>
      <c r="BD37" s="855">
        <f t="shared" si="50"/>
        <v>41838</v>
      </c>
      <c r="BE37" s="855">
        <f t="shared" si="12"/>
        <v>41855</v>
      </c>
      <c r="BF37" s="855">
        <f t="shared" si="81"/>
        <v>41859</v>
      </c>
      <c r="BG37" s="855">
        <f t="shared" si="13"/>
        <v>41864</v>
      </c>
      <c r="BH37" s="856">
        <f t="shared" si="74"/>
        <v>41867</v>
      </c>
      <c r="BJ37" s="850">
        <v>33</v>
      </c>
      <c r="BK37" s="851" t="s">
        <v>506</v>
      </c>
      <c r="BL37" s="1247" t="s">
        <v>529</v>
      </c>
      <c r="BM37" s="853">
        <v>314</v>
      </c>
      <c r="BN37" s="854" t="s">
        <v>527</v>
      </c>
      <c r="BO37" s="855">
        <f t="shared" si="33"/>
        <v>41762</v>
      </c>
      <c r="BP37" s="855">
        <f t="shared" si="59"/>
        <v>41768</v>
      </c>
      <c r="BQ37" s="855">
        <f t="shared" si="34"/>
        <v>41771</v>
      </c>
      <c r="BR37" s="855">
        <f t="shared" si="15"/>
        <v>41777</v>
      </c>
      <c r="BS37" s="855">
        <f t="shared" si="51"/>
        <v>41838</v>
      </c>
      <c r="BT37" s="855">
        <f t="shared" si="16"/>
        <v>41855</v>
      </c>
      <c r="BU37" s="855">
        <f t="shared" si="82"/>
        <v>41859</v>
      </c>
      <c r="BV37" s="855">
        <f t="shared" si="17"/>
        <v>41864</v>
      </c>
      <c r="BW37" s="856">
        <f t="shared" si="75"/>
        <v>41867</v>
      </c>
      <c r="BY37" s="850">
        <v>33</v>
      </c>
      <c r="BZ37" s="851" t="s">
        <v>506</v>
      </c>
      <c r="CA37" s="1247" t="s">
        <v>529</v>
      </c>
      <c r="CB37" s="853">
        <v>314</v>
      </c>
      <c r="CC37" s="854" t="s">
        <v>527</v>
      </c>
      <c r="CD37" s="855">
        <f t="shared" si="35"/>
        <v>41790</v>
      </c>
      <c r="CE37" s="855">
        <f t="shared" si="60"/>
        <v>41796</v>
      </c>
      <c r="CF37" s="855">
        <f t="shared" si="36"/>
        <v>41799</v>
      </c>
      <c r="CG37" s="855">
        <f t="shared" si="61"/>
        <v>41805</v>
      </c>
      <c r="CH37" s="855">
        <f t="shared" si="52"/>
        <v>41838</v>
      </c>
      <c r="CI37" s="855">
        <f t="shared" si="20"/>
        <v>41855</v>
      </c>
      <c r="CJ37" s="855">
        <f t="shared" si="83"/>
        <v>41859</v>
      </c>
      <c r="CK37" s="855">
        <f t="shared" si="21"/>
        <v>41864</v>
      </c>
      <c r="CL37" s="856">
        <f t="shared" si="76"/>
        <v>41867</v>
      </c>
      <c r="CN37" s="850">
        <v>33</v>
      </c>
      <c r="CO37" s="851" t="s">
        <v>506</v>
      </c>
      <c r="CP37" s="1247" t="s">
        <v>529</v>
      </c>
      <c r="CQ37" s="853">
        <v>314</v>
      </c>
      <c r="CR37" s="854" t="s">
        <v>527</v>
      </c>
      <c r="CS37" s="855">
        <f t="shared" si="37"/>
        <v>41790</v>
      </c>
      <c r="CT37" s="855">
        <f t="shared" si="62"/>
        <v>41796</v>
      </c>
      <c r="CU37" s="855">
        <f t="shared" si="38"/>
        <v>41799</v>
      </c>
      <c r="CV37" s="855">
        <f t="shared" si="63"/>
        <v>41805</v>
      </c>
      <c r="CW37" s="855">
        <f t="shared" si="53"/>
        <v>41838</v>
      </c>
      <c r="CX37" s="855">
        <f t="shared" si="24"/>
        <v>41855</v>
      </c>
      <c r="CY37" s="855">
        <f t="shared" si="84"/>
        <v>41859</v>
      </c>
      <c r="CZ37" s="855">
        <f t="shared" si="25"/>
        <v>41864</v>
      </c>
      <c r="DA37" s="856">
        <f t="shared" si="77"/>
        <v>41867</v>
      </c>
    </row>
    <row r="38" spans="2:105" ht="15" hidden="1" customHeight="1">
      <c r="B38" s="125" t="s">
        <v>652</v>
      </c>
      <c r="C38" s="850">
        <v>34</v>
      </c>
      <c r="D38" s="851" t="s">
        <v>506</v>
      </c>
      <c r="E38" s="852" t="s">
        <v>530</v>
      </c>
      <c r="F38" s="853">
        <v>314</v>
      </c>
      <c r="G38" s="854" t="s">
        <v>527</v>
      </c>
      <c r="H38" s="855"/>
      <c r="I38" s="855">
        <f t="shared" si="0"/>
        <v>41832</v>
      </c>
      <c r="J38" s="855">
        <f t="shared" si="39"/>
        <v>41838</v>
      </c>
      <c r="K38" s="855">
        <f t="shared" si="47"/>
        <v>41845</v>
      </c>
      <c r="L38" s="855">
        <f t="shared" si="1"/>
        <v>41862</v>
      </c>
      <c r="M38" s="855">
        <f t="shared" si="78"/>
        <v>41866</v>
      </c>
      <c r="N38" s="855">
        <f t="shared" si="2"/>
        <v>41871</v>
      </c>
      <c r="O38" s="856">
        <f t="shared" si="71"/>
        <v>41874</v>
      </c>
      <c r="P38" s="113"/>
      <c r="Q38" s="850">
        <v>34</v>
      </c>
      <c r="R38" s="851" t="s">
        <v>506</v>
      </c>
      <c r="S38" s="852" t="s">
        <v>530</v>
      </c>
      <c r="T38" s="853">
        <v>314</v>
      </c>
      <c r="U38" s="854" t="s">
        <v>527</v>
      </c>
      <c r="V38" s="855">
        <f t="shared" si="26"/>
        <v>41797</v>
      </c>
      <c r="W38" s="855">
        <f t="shared" si="54"/>
        <v>41803</v>
      </c>
      <c r="X38" s="855">
        <f t="shared" si="27"/>
        <v>41806</v>
      </c>
      <c r="Y38" s="855">
        <f t="shared" si="55"/>
        <v>41812</v>
      </c>
      <c r="Z38" s="855">
        <f t="shared" si="48"/>
        <v>41845</v>
      </c>
      <c r="AA38" s="855">
        <f t="shared" si="5"/>
        <v>41862</v>
      </c>
      <c r="AB38" s="855">
        <f t="shared" si="79"/>
        <v>41866</v>
      </c>
      <c r="AC38" s="855">
        <f t="shared" si="6"/>
        <v>41871</v>
      </c>
      <c r="AD38" s="856">
        <f t="shared" si="72"/>
        <v>41874</v>
      </c>
      <c r="AF38" s="850">
        <v>34</v>
      </c>
      <c r="AG38" s="851" t="s">
        <v>506</v>
      </c>
      <c r="AH38" s="1243" t="s">
        <v>530</v>
      </c>
      <c r="AI38" s="853">
        <v>314</v>
      </c>
      <c r="AJ38" s="854" t="s">
        <v>527</v>
      </c>
      <c r="AK38" s="855">
        <f t="shared" si="28"/>
        <v>41797</v>
      </c>
      <c r="AL38" s="855">
        <f t="shared" si="56"/>
        <v>41803</v>
      </c>
      <c r="AM38" s="855">
        <f t="shared" si="29"/>
        <v>41806</v>
      </c>
      <c r="AN38" s="855">
        <f t="shared" si="57"/>
        <v>41812</v>
      </c>
      <c r="AO38" s="855">
        <f t="shared" si="49"/>
        <v>41845</v>
      </c>
      <c r="AP38" s="855">
        <f t="shared" si="9"/>
        <v>41862</v>
      </c>
      <c r="AQ38" s="855">
        <f t="shared" si="80"/>
        <v>41866</v>
      </c>
      <c r="AR38" s="855">
        <f t="shared" si="10"/>
        <v>41871</v>
      </c>
      <c r="AS38" s="856">
        <f t="shared" si="73"/>
        <v>41874</v>
      </c>
      <c r="AU38" s="850">
        <v>34</v>
      </c>
      <c r="AV38" s="851" t="s">
        <v>506</v>
      </c>
      <c r="AW38" s="1243" t="s">
        <v>530</v>
      </c>
      <c r="AX38" s="853">
        <v>314</v>
      </c>
      <c r="AY38" s="854" t="s">
        <v>527</v>
      </c>
      <c r="AZ38" s="855">
        <f t="shared" si="30"/>
        <v>41783</v>
      </c>
      <c r="BA38" s="855">
        <f t="shared" si="58"/>
        <v>41789</v>
      </c>
      <c r="BB38" s="855">
        <f t="shared" si="31"/>
        <v>41792</v>
      </c>
      <c r="BC38" s="855">
        <f t="shared" si="32"/>
        <v>41798</v>
      </c>
      <c r="BD38" s="855">
        <f t="shared" si="50"/>
        <v>41845</v>
      </c>
      <c r="BE38" s="855">
        <f t="shared" si="12"/>
        <v>41862</v>
      </c>
      <c r="BF38" s="855">
        <f t="shared" si="81"/>
        <v>41866</v>
      </c>
      <c r="BG38" s="855">
        <f t="shared" si="13"/>
        <v>41871</v>
      </c>
      <c r="BH38" s="856">
        <f t="shared" si="74"/>
        <v>41874</v>
      </c>
      <c r="BJ38" s="850">
        <v>34</v>
      </c>
      <c r="BK38" s="851" t="s">
        <v>506</v>
      </c>
      <c r="BL38" s="1243" t="s">
        <v>530</v>
      </c>
      <c r="BM38" s="853">
        <v>314</v>
      </c>
      <c r="BN38" s="854" t="s">
        <v>527</v>
      </c>
      <c r="BO38" s="855">
        <f t="shared" si="33"/>
        <v>41769</v>
      </c>
      <c r="BP38" s="855">
        <f t="shared" si="59"/>
        <v>41775</v>
      </c>
      <c r="BQ38" s="855">
        <f t="shared" si="34"/>
        <v>41778</v>
      </c>
      <c r="BR38" s="855">
        <f t="shared" si="15"/>
        <v>41784</v>
      </c>
      <c r="BS38" s="855">
        <f t="shared" si="51"/>
        <v>41845</v>
      </c>
      <c r="BT38" s="855">
        <f t="shared" si="16"/>
        <v>41862</v>
      </c>
      <c r="BU38" s="855">
        <f t="shared" si="82"/>
        <v>41866</v>
      </c>
      <c r="BV38" s="855">
        <f t="shared" si="17"/>
        <v>41871</v>
      </c>
      <c r="BW38" s="856">
        <f t="shared" si="75"/>
        <v>41874</v>
      </c>
      <c r="BY38" s="850">
        <v>34</v>
      </c>
      <c r="BZ38" s="851" t="s">
        <v>506</v>
      </c>
      <c r="CA38" s="1243" t="s">
        <v>530</v>
      </c>
      <c r="CB38" s="853">
        <v>314</v>
      </c>
      <c r="CC38" s="854" t="s">
        <v>527</v>
      </c>
      <c r="CD38" s="855">
        <f t="shared" si="35"/>
        <v>41797</v>
      </c>
      <c r="CE38" s="855">
        <f t="shared" si="60"/>
        <v>41803</v>
      </c>
      <c r="CF38" s="855">
        <f t="shared" si="36"/>
        <v>41806</v>
      </c>
      <c r="CG38" s="855">
        <f t="shared" si="61"/>
        <v>41812</v>
      </c>
      <c r="CH38" s="855">
        <f t="shared" si="52"/>
        <v>41845</v>
      </c>
      <c r="CI38" s="855">
        <f t="shared" si="20"/>
        <v>41862</v>
      </c>
      <c r="CJ38" s="855">
        <f t="shared" si="83"/>
        <v>41866</v>
      </c>
      <c r="CK38" s="855">
        <f t="shared" si="21"/>
        <v>41871</v>
      </c>
      <c r="CL38" s="856">
        <f t="shared" si="76"/>
        <v>41874</v>
      </c>
      <c r="CN38" s="850">
        <v>34</v>
      </c>
      <c r="CO38" s="851" t="s">
        <v>506</v>
      </c>
      <c r="CP38" s="1243" t="s">
        <v>530</v>
      </c>
      <c r="CQ38" s="853">
        <v>314</v>
      </c>
      <c r="CR38" s="854" t="s">
        <v>527</v>
      </c>
      <c r="CS38" s="855">
        <f t="shared" si="37"/>
        <v>41797</v>
      </c>
      <c r="CT38" s="855">
        <f t="shared" si="62"/>
        <v>41803</v>
      </c>
      <c r="CU38" s="855">
        <f t="shared" si="38"/>
        <v>41806</v>
      </c>
      <c r="CV38" s="855">
        <f t="shared" si="63"/>
        <v>41812</v>
      </c>
      <c r="CW38" s="855">
        <f t="shared" si="53"/>
        <v>41845</v>
      </c>
      <c r="CX38" s="855">
        <f t="shared" si="24"/>
        <v>41862</v>
      </c>
      <c r="CY38" s="855">
        <f t="shared" si="84"/>
        <v>41866</v>
      </c>
      <c r="CZ38" s="855">
        <f t="shared" si="25"/>
        <v>41871</v>
      </c>
      <c r="DA38" s="856">
        <f t="shared" si="77"/>
        <v>41874</v>
      </c>
    </row>
    <row r="39" spans="2:105" ht="15" hidden="1" customHeight="1">
      <c r="B39" s="125" t="s">
        <v>653</v>
      </c>
      <c r="C39" s="850">
        <v>35</v>
      </c>
      <c r="D39" s="851" t="s">
        <v>506</v>
      </c>
      <c r="E39" s="1119" t="s">
        <v>531</v>
      </c>
      <c r="F39" s="853">
        <v>314</v>
      </c>
      <c r="G39" s="854" t="s">
        <v>532</v>
      </c>
      <c r="H39" s="855"/>
      <c r="I39" s="855">
        <f t="shared" si="0"/>
        <v>41839</v>
      </c>
      <c r="J39" s="855">
        <f t="shared" si="39"/>
        <v>41845</v>
      </c>
      <c r="K39" s="855">
        <f t="shared" si="47"/>
        <v>41852</v>
      </c>
      <c r="L39" s="855">
        <f t="shared" si="1"/>
        <v>41869</v>
      </c>
      <c r="M39" s="855">
        <f t="shared" si="78"/>
        <v>41873</v>
      </c>
      <c r="N39" s="855">
        <f t="shared" si="2"/>
        <v>41878</v>
      </c>
      <c r="O39" s="856">
        <f t="shared" si="71"/>
        <v>41881</v>
      </c>
      <c r="P39" s="113"/>
      <c r="Q39" s="850">
        <v>35</v>
      </c>
      <c r="R39" s="851" t="s">
        <v>506</v>
      </c>
      <c r="S39" s="1119" t="s">
        <v>531</v>
      </c>
      <c r="T39" s="853">
        <v>314</v>
      </c>
      <c r="U39" s="854" t="s">
        <v>532</v>
      </c>
      <c r="V39" s="855">
        <f t="shared" si="26"/>
        <v>41804</v>
      </c>
      <c r="W39" s="855">
        <f t="shared" si="54"/>
        <v>41810</v>
      </c>
      <c r="X39" s="855">
        <f t="shared" si="27"/>
        <v>41813</v>
      </c>
      <c r="Y39" s="855">
        <f t="shared" si="55"/>
        <v>41819</v>
      </c>
      <c r="Z39" s="855">
        <f t="shared" si="48"/>
        <v>41852</v>
      </c>
      <c r="AA39" s="855">
        <f t="shared" si="5"/>
        <v>41869</v>
      </c>
      <c r="AB39" s="855">
        <f t="shared" si="79"/>
        <v>41873</v>
      </c>
      <c r="AC39" s="855">
        <f t="shared" si="6"/>
        <v>41878</v>
      </c>
      <c r="AD39" s="856">
        <f t="shared" si="72"/>
        <v>41881</v>
      </c>
      <c r="AF39" s="850">
        <v>35</v>
      </c>
      <c r="AG39" s="851" t="s">
        <v>506</v>
      </c>
      <c r="AH39" s="1247" t="s">
        <v>531</v>
      </c>
      <c r="AI39" s="853">
        <v>314</v>
      </c>
      <c r="AJ39" s="854" t="s">
        <v>532</v>
      </c>
      <c r="AK39" s="855">
        <f t="shared" si="28"/>
        <v>41804</v>
      </c>
      <c r="AL39" s="855">
        <f t="shared" si="56"/>
        <v>41810</v>
      </c>
      <c r="AM39" s="855">
        <f t="shared" si="29"/>
        <v>41813</v>
      </c>
      <c r="AN39" s="855">
        <f t="shared" si="57"/>
        <v>41819</v>
      </c>
      <c r="AO39" s="855">
        <f t="shared" si="49"/>
        <v>41852</v>
      </c>
      <c r="AP39" s="855">
        <f t="shared" si="9"/>
        <v>41869</v>
      </c>
      <c r="AQ39" s="855">
        <f t="shared" si="80"/>
        <v>41873</v>
      </c>
      <c r="AR39" s="855">
        <f t="shared" si="10"/>
        <v>41878</v>
      </c>
      <c r="AS39" s="856">
        <f t="shared" si="73"/>
        <v>41881</v>
      </c>
      <c r="AU39" s="850">
        <v>35</v>
      </c>
      <c r="AV39" s="851" t="s">
        <v>506</v>
      </c>
      <c r="AW39" s="1247" t="s">
        <v>531</v>
      </c>
      <c r="AX39" s="853">
        <v>314</v>
      </c>
      <c r="AY39" s="854" t="s">
        <v>532</v>
      </c>
      <c r="AZ39" s="855">
        <f t="shared" si="30"/>
        <v>41790</v>
      </c>
      <c r="BA39" s="855">
        <f t="shared" si="58"/>
        <v>41796</v>
      </c>
      <c r="BB39" s="855">
        <f t="shared" si="31"/>
        <v>41799</v>
      </c>
      <c r="BC39" s="855">
        <f t="shared" si="32"/>
        <v>41805</v>
      </c>
      <c r="BD39" s="855">
        <f t="shared" si="50"/>
        <v>41852</v>
      </c>
      <c r="BE39" s="855">
        <f t="shared" si="12"/>
        <v>41869</v>
      </c>
      <c r="BF39" s="855">
        <f t="shared" si="81"/>
        <v>41873</v>
      </c>
      <c r="BG39" s="855">
        <f t="shared" si="13"/>
        <v>41878</v>
      </c>
      <c r="BH39" s="856">
        <f t="shared" si="74"/>
        <v>41881</v>
      </c>
      <c r="BJ39" s="850">
        <v>35</v>
      </c>
      <c r="BK39" s="851" t="s">
        <v>506</v>
      </c>
      <c r="BL39" s="1247" t="s">
        <v>531</v>
      </c>
      <c r="BM39" s="853">
        <v>314</v>
      </c>
      <c r="BN39" s="854" t="s">
        <v>532</v>
      </c>
      <c r="BO39" s="855">
        <f t="shared" si="33"/>
        <v>41776</v>
      </c>
      <c r="BP39" s="855">
        <f t="shared" si="59"/>
        <v>41782</v>
      </c>
      <c r="BQ39" s="855">
        <f t="shared" si="34"/>
        <v>41785</v>
      </c>
      <c r="BR39" s="855">
        <f t="shared" si="15"/>
        <v>41791</v>
      </c>
      <c r="BS39" s="855">
        <f t="shared" si="51"/>
        <v>41852</v>
      </c>
      <c r="BT39" s="855">
        <f t="shared" si="16"/>
        <v>41869</v>
      </c>
      <c r="BU39" s="855">
        <f t="shared" si="82"/>
        <v>41873</v>
      </c>
      <c r="BV39" s="855">
        <f t="shared" si="17"/>
        <v>41878</v>
      </c>
      <c r="BW39" s="856">
        <f t="shared" si="75"/>
        <v>41881</v>
      </c>
      <c r="BY39" s="850">
        <v>35</v>
      </c>
      <c r="BZ39" s="851" t="s">
        <v>506</v>
      </c>
      <c r="CA39" s="1247" t="s">
        <v>531</v>
      </c>
      <c r="CB39" s="853">
        <v>314</v>
      </c>
      <c r="CC39" s="854" t="s">
        <v>532</v>
      </c>
      <c r="CD39" s="855">
        <f t="shared" si="35"/>
        <v>41804</v>
      </c>
      <c r="CE39" s="855">
        <f t="shared" si="60"/>
        <v>41810</v>
      </c>
      <c r="CF39" s="855">
        <f t="shared" si="36"/>
        <v>41813</v>
      </c>
      <c r="CG39" s="855">
        <f t="shared" si="61"/>
        <v>41819</v>
      </c>
      <c r="CH39" s="855">
        <f t="shared" si="52"/>
        <v>41852</v>
      </c>
      <c r="CI39" s="855">
        <f t="shared" si="20"/>
        <v>41869</v>
      </c>
      <c r="CJ39" s="855">
        <f t="shared" si="83"/>
        <v>41873</v>
      </c>
      <c r="CK39" s="855">
        <f t="shared" si="21"/>
        <v>41878</v>
      </c>
      <c r="CL39" s="856">
        <f t="shared" si="76"/>
        <v>41881</v>
      </c>
      <c r="CN39" s="850">
        <v>35</v>
      </c>
      <c r="CO39" s="851" t="s">
        <v>506</v>
      </c>
      <c r="CP39" s="1247" t="s">
        <v>531</v>
      </c>
      <c r="CQ39" s="853">
        <v>314</v>
      </c>
      <c r="CR39" s="854" t="s">
        <v>532</v>
      </c>
      <c r="CS39" s="855">
        <f t="shared" si="37"/>
        <v>41804</v>
      </c>
      <c r="CT39" s="855">
        <f t="shared" si="62"/>
        <v>41810</v>
      </c>
      <c r="CU39" s="855">
        <f t="shared" si="38"/>
        <v>41813</v>
      </c>
      <c r="CV39" s="855">
        <f t="shared" si="63"/>
        <v>41819</v>
      </c>
      <c r="CW39" s="855">
        <f t="shared" si="53"/>
        <v>41852</v>
      </c>
      <c r="CX39" s="855">
        <f t="shared" si="24"/>
        <v>41869</v>
      </c>
      <c r="CY39" s="855">
        <f t="shared" si="84"/>
        <v>41873</v>
      </c>
      <c r="CZ39" s="855">
        <f t="shared" si="25"/>
        <v>41878</v>
      </c>
      <c r="DA39" s="856">
        <f t="shared" si="77"/>
        <v>41881</v>
      </c>
    </row>
    <row r="40" spans="2:105" ht="15" hidden="1" customHeight="1">
      <c r="B40" s="125" t="s">
        <v>654</v>
      </c>
      <c r="C40" s="850">
        <v>36</v>
      </c>
      <c r="D40" s="1117" t="s">
        <v>533</v>
      </c>
      <c r="E40" s="1118"/>
      <c r="F40" s="853">
        <v>314</v>
      </c>
      <c r="G40" s="854" t="s">
        <v>532</v>
      </c>
      <c r="H40" s="862"/>
      <c r="I40" s="862">
        <f t="shared" si="0"/>
        <v>41846</v>
      </c>
      <c r="J40" s="862">
        <f t="shared" si="39"/>
        <v>41852</v>
      </c>
      <c r="K40" s="862">
        <f t="shared" si="47"/>
        <v>41859</v>
      </c>
      <c r="L40" s="862">
        <f t="shared" si="1"/>
        <v>41876</v>
      </c>
      <c r="M40" s="862">
        <f t="shared" si="78"/>
        <v>41880</v>
      </c>
      <c r="N40" s="862">
        <f t="shared" si="2"/>
        <v>41885</v>
      </c>
      <c r="O40" s="856">
        <f t="shared" si="71"/>
        <v>41888</v>
      </c>
      <c r="P40" s="113"/>
      <c r="Q40" s="850">
        <v>36</v>
      </c>
      <c r="R40" s="1117" t="s">
        <v>533</v>
      </c>
      <c r="S40" s="1118"/>
      <c r="T40" s="853">
        <v>314</v>
      </c>
      <c r="U40" s="854" t="s">
        <v>532</v>
      </c>
      <c r="V40" s="862">
        <f t="shared" si="26"/>
        <v>41811</v>
      </c>
      <c r="W40" s="862">
        <f t="shared" si="54"/>
        <v>41817</v>
      </c>
      <c r="X40" s="862">
        <f t="shared" si="27"/>
        <v>41820</v>
      </c>
      <c r="Y40" s="862">
        <f t="shared" si="55"/>
        <v>41826</v>
      </c>
      <c r="Z40" s="862">
        <f t="shared" si="48"/>
        <v>41859</v>
      </c>
      <c r="AA40" s="862">
        <f t="shared" si="5"/>
        <v>41876</v>
      </c>
      <c r="AB40" s="862">
        <f t="shared" si="79"/>
        <v>41880</v>
      </c>
      <c r="AC40" s="862">
        <f t="shared" si="6"/>
        <v>41885</v>
      </c>
      <c r="AD40" s="856">
        <f t="shared" si="72"/>
        <v>41888</v>
      </c>
      <c r="AF40" s="850">
        <v>36</v>
      </c>
      <c r="AG40" s="1117" t="s">
        <v>533</v>
      </c>
      <c r="AH40" s="1245"/>
      <c r="AI40" s="853">
        <v>314</v>
      </c>
      <c r="AJ40" s="854" t="s">
        <v>532</v>
      </c>
      <c r="AK40" s="862">
        <f t="shared" si="28"/>
        <v>41811</v>
      </c>
      <c r="AL40" s="862">
        <f t="shared" si="56"/>
        <v>41817</v>
      </c>
      <c r="AM40" s="862">
        <f t="shared" si="29"/>
        <v>41820</v>
      </c>
      <c r="AN40" s="862">
        <f t="shared" si="57"/>
        <v>41826</v>
      </c>
      <c r="AO40" s="862">
        <f t="shared" si="49"/>
        <v>41859</v>
      </c>
      <c r="AP40" s="862">
        <f t="shared" si="9"/>
        <v>41876</v>
      </c>
      <c r="AQ40" s="862">
        <f t="shared" si="80"/>
        <v>41880</v>
      </c>
      <c r="AR40" s="862">
        <f t="shared" si="10"/>
        <v>41885</v>
      </c>
      <c r="AS40" s="856">
        <f t="shared" si="73"/>
        <v>41888</v>
      </c>
      <c r="AU40" s="850">
        <v>36</v>
      </c>
      <c r="AV40" s="1117" t="s">
        <v>533</v>
      </c>
      <c r="AW40" s="1245"/>
      <c r="AX40" s="853">
        <v>314</v>
      </c>
      <c r="AY40" s="854" t="s">
        <v>532</v>
      </c>
      <c r="AZ40" s="862">
        <f t="shared" si="30"/>
        <v>41797</v>
      </c>
      <c r="BA40" s="862">
        <f t="shared" si="58"/>
        <v>41803</v>
      </c>
      <c r="BB40" s="862">
        <f t="shared" si="31"/>
        <v>41806</v>
      </c>
      <c r="BC40" s="862">
        <f t="shared" si="32"/>
        <v>41812</v>
      </c>
      <c r="BD40" s="862">
        <f t="shared" si="50"/>
        <v>41859</v>
      </c>
      <c r="BE40" s="862">
        <f t="shared" si="12"/>
        <v>41876</v>
      </c>
      <c r="BF40" s="862">
        <f t="shared" si="81"/>
        <v>41880</v>
      </c>
      <c r="BG40" s="862">
        <f t="shared" si="13"/>
        <v>41885</v>
      </c>
      <c r="BH40" s="856">
        <f t="shared" si="74"/>
        <v>41888</v>
      </c>
      <c r="BJ40" s="850">
        <v>36</v>
      </c>
      <c r="BK40" s="1117" t="s">
        <v>533</v>
      </c>
      <c r="BL40" s="1245"/>
      <c r="BM40" s="853">
        <v>314</v>
      </c>
      <c r="BN40" s="854" t="s">
        <v>532</v>
      </c>
      <c r="BO40" s="862">
        <f t="shared" si="33"/>
        <v>41783</v>
      </c>
      <c r="BP40" s="862">
        <f t="shared" si="59"/>
        <v>41789</v>
      </c>
      <c r="BQ40" s="862">
        <f t="shared" si="34"/>
        <v>41792</v>
      </c>
      <c r="BR40" s="862">
        <f t="shared" si="15"/>
        <v>41798</v>
      </c>
      <c r="BS40" s="862">
        <f t="shared" si="51"/>
        <v>41859</v>
      </c>
      <c r="BT40" s="862">
        <f t="shared" si="16"/>
        <v>41876</v>
      </c>
      <c r="BU40" s="862">
        <f t="shared" si="82"/>
        <v>41880</v>
      </c>
      <c r="BV40" s="862">
        <f t="shared" si="17"/>
        <v>41885</v>
      </c>
      <c r="BW40" s="856">
        <f t="shared" si="75"/>
        <v>41888</v>
      </c>
      <c r="BY40" s="850">
        <v>36</v>
      </c>
      <c r="BZ40" s="1117" t="s">
        <v>533</v>
      </c>
      <c r="CA40" s="1245"/>
      <c r="CB40" s="853">
        <v>314</v>
      </c>
      <c r="CC40" s="854" t="s">
        <v>532</v>
      </c>
      <c r="CD40" s="862">
        <f t="shared" si="35"/>
        <v>41811</v>
      </c>
      <c r="CE40" s="862">
        <f t="shared" si="60"/>
        <v>41817</v>
      </c>
      <c r="CF40" s="862">
        <f t="shared" si="36"/>
        <v>41820</v>
      </c>
      <c r="CG40" s="862">
        <f t="shared" si="61"/>
        <v>41826</v>
      </c>
      <c r="CH40" s="862">
        <f t="shared" si="52"/>
        <v>41859</v>
      </c>
      <c r="CI40" s="862">
        <f t="shared" si="20"/>
        <v>41876</v>
      </c>
      <c r="CJ40" s="862">
        <f t="shared" si="83"/>
        <v>41880</v>
      </c>
      <c r="CK40" s="862">
        <f t="shared" si="21"/>
        <v>41885</v>
      </c>
      <c r="CL40" s="856">
        <f t="shared" si="76"/>
        <v>41888</v>
      </c>
      <c r="CN40" s="850">
        <v>36</v>
      </c>
      <c r="CO40" s="1117" t="s">
        <v>533</v>
      </c>
      <c r="CP40" s="1245"/>
      <c r="CQ40" s="853">
        <v>314</v>
      </c>
      <c r="CR40" s="854" t="s">
        <v>532</v>
      </c>
      <c r="CS40" s="862">
        <f t="shared" si="37"/>
        <v>41811</v>
      </c>
      <c r="CT40" s="862">
        <f t="shared" si="62"/>
        <v>41817</v>
      </c>
      <c r="CU40" s="862">
        <f t="shared" si="38"/>
        <v>41820</v>
      </c>
      <c r="CV40" s="862">
        <f t="shared" si="63"/>
        <v>41826</v>
      </c>
      <c r="CW40" s="862">
        <f t="shared" si="53"/>
        <v>41859</v>
      </c>
      <c r="CX40" s="862">
        <f t="shared" si="24"/>
        <v>41876</v>
      </c>
      <c r="CY40" s="862">
        <f t="shared" si="84"/>
        <v>41880</v>
      </c>
      <c r="CZ40" s="862">
        <f t="shared" si="25"/>
        <v>41885</v>
      </c>
      <c r="DA40" s="856">
        <f t="shared" si="77"/>
        <v>41888</v>
      </c>
    </row>
    <row r="41" spans="2:105" ht="15" hidden="1" customHeight="1">
      <c r="B41" s="125" t="s">
        <v>655</v>
      </c>
      <c r="C41" s="850">
        <v>37</v>
      </c>
      <c r="D41" s="851" t="s">
        <v>506</v>
      </c>
      <c r="E41" s="852" t="s">
        <v>534</v>
      </c>
      <c r="F41" s="853">
        <v>314</v>
      </c>
      <c r="G41" s="854" t="s">
        <v>532</v>
      </c>
      <c r="H41" s="855"/>
      <c r="I41" s="855">
        <f t="shared" si="0"/>
        <v>41853</v>
      </c>
      <c r="J41" s="855">
        <f t="shared" si="39"/>
        <v>41859</v>
      </c>
      <c r="K41" s="855">
        <f t="shared" si="47"/>
        <v>41866</v>
      </c>
      <c r="L41" s="855">
        <f t="shared" si="1"/>
        <v>41883</v>
      </c>
      <c r="M41" s="855">
        <f t="shared" si="78"/>
        <v>41887</v>
      </c>
      <c r="N41" s="855">
        <f t="shared" si="2"/>
        <v>41892</v>
      </c>
      <c r="O41" s="856">
        <f t="shared" si="71"/>
        <v>41895</v>
      </c>
      <c r="P41" s="113"/>
      <c r="Q41" s="850">
        <v>37</v>
      </c>
      <c r="R41" s="851" t="s">
        <v>506</v>
      </c>
      <c r="S41" s="852" t="s">
        <v>534</v>
      </c>
      <c r="T41" s="853">
        <v>314</v>
      </c>
      <c r="U41" s="854" t="s">
        <v>532</v>
      </c>
      <c r="V41" s="855">
        <f t="shared" si="26"/>
        <v>41818</v>
      </c>
      <c r="W41" s="855">
        <f t="shared" si="54"/>
        <v>41824</v>
      </c>
      <c r="X41" s="855">
        <f t="shared" si="27"/>
        <v>41827</v>
      </c>
      <c r="Y41" s="855">
        <f t="shared" si="55"/>
        <v>41833</v>
      </c>
      <c r="Z41" s="855">
        <f t="shared" si="48"/>
        <v>41866</v>
      </c>
      <c r="AA41" s="855">
        <f t="shared" si="5"/>
        <v>41883</v>
      </c>
      <c r="AB41" s="855">
        <f t="shared" si="79"/>
        <v>41887</v>
      </c>
      <c r="AC41" s="855">
        <f t="shared" si="6"/>
        <v>41892</v>
      </c>
      <c r="AD41" s="856">
        <f t="shared" si="72"/>
        <v>41895</v>
      </c>
      <c r="AF41" s="850">
        <v>37</v>
      </c>
      <c r="AG41" s="851" t="s">
        <v>506</v>
      </c>
      <c r="AH41" s="852" t="s">
        <v>534</v>
      </c>
      <c r="AI41" s="853">
        <v>314</v>
      </c>
      <c r="AJ41" s="854" t="s">
        <v>532</v>
      </c>
      <c r="AK41" s="855">
        <f t="shared" si="28"/>
        <v>41818</v>
      </c>
      <c r="AL41" s="855">
        <f t="shared" si="56"/>
        <v>41824</v>
      </c>
      <c r="AM41" s="855">
        <f t="shared" si="29"/>
        <v>41827</v>
      </c>
      <c r="AN41" s="855">
        <f t="shared" si="57"/>
        <v>41833</v>
      </c>
      <c r="AO41" s="855">
        <f t="shared" si="49"/>
        <v>41866</v>
      </c>
      <c r="AP41" s="855">
        <f t="shared" si="9"/>
        <v>41883</v>
      </c>
      <c r="AQ41" s="855">
        <f t="shared" si="80"/>
        <v>41887</v>
      </c>
      <c r="AR41" s="855">
        <f t="shared" si="10"/>
        <v>41892</v>
      </c>
      <c r="AS41" s="856">
        <f t="shared" si="73"/>
        <v>41895</v>
      </c>
      <c r="AU41" s="850">
        <v>37</v>
      </c>
      <c r="AV41" s="851" t="s">
        <v>506</v>
      </c>
      <c r="AW41" s="852" t="s">
        <v>534</v>
      </c>
      <c r="AX41" s="853">
        <v>314</v>
      </c>
      <c r="AY41" s="854" t="s">
        <v>532</v>
      </c>
      <c r="AZ41" s="855">
        <f t="shared" si="30"/>
        <v>41804</v>
      </c>
      <c r="BA41" s="855">
        <f t="shared" si="58"/>
        <v>41810</v>
      </c>
      <c r="BB41" s="855">
        <f t="shared" si="31"/>
        <v>41813</v>
      </c>
      <c r="BC41" s="855">
        <f t="shared" si="32"/>
        <v>41819</v>
      </c>
      <c r="BD41" s="855">
        <f t="shared" si="50"/>
        <v>41866</v>
      </c>
      <c r="BE41" s="855">
        <f t="shared" si="12"/>
        <v>41883</v>
      </c>
      <c r="BF41" s="855">
        <f t="shared" si="81"/>
        <v>41887</v>
      </c>
      <c r="BG41" s="855">
        <f t="shared" si="13"/>
        <v>41892</v>
      </c>
      <c r="BH41" s="856">
        <f t="shared" si="74"/>
        <v>41895</v>
      </c>
      <c r="BJ41" s="850">
        <v>37</v>
      </c>
      <c r="BK41" s="851" t="s">
        <v>506</v>
      </c>
      <c r="BL41" s="852" t="s">
        <v>534</v>
      </c>
      <c r="BM41" s="853">
        <v>314</v>
      </c>
      <c r="BN41" s="854" t="s">
        <v>532</v>
      </c>
      <c r="BO41" s="855">
        <f t="shared" si="33"/>
        <v>41790</v>
      </c>
      <c r="BP41" s="855">
        <f t="shared" si="59"/>
        <v>41796</v>
      </c>
      <c r="BQ41" s="855">
        <f t="shared" si="34"/>
        <v>41799</v>
      </c>
      <c r="BR41" s="855">
        <f t="shared" si="15"/>
        <v>41805</v>
      </c>
      <c r="BS41" s="855">
        <f t="shared" si="51"/>
        <v>41866</v>
      </c>
      <c r="BT41" s="855">
        <f t="shared" si="16"/>
        <v>41883</v>
      </c>
      <c r="BU41" s="855">
        <f t="shared" si="82"/>
        <v>41887</v>
      </c>
      <c r="BV41" s="855">
        <f t="shared" si="17"/>
        <v>41892</v>
      </c>
      <c r="BW41" s="856">
        <f t="shared" si="75"/>
        <v>41895</v>
      </c>
      <c r="BY41" s="850">
        <v>37</v>
      </c>
      <c r="BZ41" s="851" t="s">
        <v>506</v>
      </c>
      <c r="CA41" s="852" t="s">
        <v>534</v>
      </c>
      <c r="CB41" s="853">
        <v>314</v>
      </c>
      <c r="CC41" s="854" t="s">
        <v>532</v>
      </c>
      <c r="CD41" s="855">
        <f t="shared" si="35"/>
        <v>41818</v>
      </c>
      <c r="CE41" s="855">
        <f t="shared" si="60"/>
        <v>41824</v>
      </c>
      <c r="CF41" s="855">
        <f t="shared" si="36"/>
        <v>41827</v>
      </c>
      <c r="CG41" s="855">
        <f t="shared" si="61"/>
        <v>41833</v>
      </c>
      <c r="CH41" s="855">
        <f t="shared" si="52"/>
        <v>41866</v>
      </c>
      <c r="CI41" s="855">
        <f t="shared" si="20"/>
        <v>41883</v>
      </c>
      <c r="CJ41" s="855">
        <f t="shared" si="83"/>
        <v>41887</v>
      </c>
      <c r="CK41" s="855">
        <f t="shared" si="21"/>
        <v>41892</v>
      </c>
      <c r="CL41" s="856">
        <f t="shared" si="76"/>
        <v>41895</v>
      </c>
      <c r="CN41" s="850">
        <v>37</v>
      </c>
      <c r="CO41" s="851" t="s">
        <v>506</v>
      </c>
      <c r="CP41" s="852" t="s">
        <v>534</v>
      </c>
      <c r="CQ41" s="853">
        <v>314</v>
      </c>
      <c r="CR41" s="854" t="s">
        <v>532</v>
      </c>
      <c r="CS41" s="855">
        <f t="shared" si="37"/>
        <v>41818</v>
      </c>
      <c r="CT41" s="855">
        <f t="shared" si="62"/>
        <v>41824</v>
      </c>
      <c r="CU41" s="855">
        <f t="shared" si="38"/>
        <v>41827</v>
      </c>
      <c r="CV41" s="855">
        <f t="shared" si="63"/>
        <v>41833</v>
      </c>
      <c r="CW41" s="855">
        <f t="shared" si="53"/>
        <v>41866</v>
      </c>
      <c r="CX41" s="855">
        <f t="shared" si="24"/>
        <v>41883</v>
      </c>
      <c r="CY41" s="855">
        <f t="shared" si="84"/>
        <v>41887</v>
      </c>
      <c r="CZ41" s="855">
        <f t="shared" si="25"/>
        <v>41892</v>
      </c>
      <c r="DA41" s="856">
        <f t="shared" si="77"/>
        <v>41895</v>
      </c>
    </row>
    <row r="42" spans="2:105" ht="15" hidden="1" customHeight="1">
      <c r="B42" s="125" t="s">
        <v>656</v>
      </c>
      <c r="C42" s="850">
        <v>38</v>
      </c>
      <c r="D42" s="857" t="s">
        <v>506</v>
      </c>
      <c r="E42" s="1113"/>
      <c r="F42" s="853">
        <v>314</v>
      </c>
      <c r="G42" s="854" t="s">
        <v>532</v>
      </c>
      <c r="H42" s="859"/>
      <c r="I42" s="859">
        <f t="shared" si="0"/>
        <v>41860</v>
      </c>
      <c r="J42" s="863">
        <f t="shared" si="39"/>
        <v>41866</v>
      </c>
      <c r="K42" s="859">
        <f t="shared" si="47"/>
        <v>41873</v>
      </c>
      <c r="L42" s="859">
        <f t="shared" si="1"/>
        <v>41890</v>
      </c>
      <c r="M42" s="859">
        <f>N42-5</f>
        <v>41894</v>
      </c>
      <c r="N42" s="859">
        <f t="shared" si="2"/>
        <v>41899</v>
      </c>
      <c r="O42" s="856">
        <f t="shared" si="71"/>
        <v>41902</v>
      </c>
      <c r="P42" s="113"/>
      <c r="Q42" s="850">
        <v>38</v>
      </c>
      <c r="R42" s="857" t="s">
        <v>506</v>
      </c>
      <c r="S42" s="1113"/>
      <c r="T42" s="853">
        <v>314</v>
      </c>
      <c r="U42" s="854" t="s">
        <v>532</v>
      </c>
      <c r="V42" s="859">
        <f t="shared" si="26"/>
        <v>41825</v>
      </c>
      <c r="W42" s="863">
        <f t="shared" si="54"/>
        <v>41831</v>
      </c>
      <c r="X42" s="859">
        <f t="shared" si="27"/>
        <v>41834</v>
      </c>
      <c r="Y42" s="863">
        <f t="shared" si="55"/>
        <v>41840</v>
      </c>
      <c r="Z42" s="859">
        <f t="shared" si="48"/>
        <v>41873</v>
      </c>
      <c r="AA42" s="859">
        <f t="shared" si="5"/>
        <v>41890</v>
      </c>
      <c r="AB42" s="859">
        <f>AC42-5</f>
        <v>41894</v>
      </c>
      <c r="AC42" s="859">
        <f t="shared" si="6"/>
        <v>41899</v>
      </c>
      <c r="AD42" s="856">
        <f t="shared" si="72"/>
        <v>41902</v>
      </c>
      <c r="AF42" s="850">
        <v>38</v>
      </c>
      <c r="AG42" s="857" t="s">
        <v>506</v>
      </c>
      <c r="AH42" s="1242"/>
      <c r="AI42" s="853">
        <v>314</v>
      </c>
      <c r="AJ42" s="854" t="s">
        <v>532</v>
      </c>
      <c r="AK42" s="859">
        <f t="shared" si="28"/>
        <v>41825</v>
      </c>
      <c r="AL42" s="863">
        <f t="shared" si="56"/>
        <v>41831</v>
      </c>
      <c r="AM42" s="859">
        <f t="shared" si="29"/>
        <v>41834</v>
      </c>
      <c r="AN42" s="863">
        <f t="shared" si="57"/>
        <v>41840</v>
      </c>
      <c r="AO42" s="859">
        <f t="shared" si="49"/>
        <v>41873</v>
      </c>
      <c r="AP42" s="859">
        <f t="shared" si="9"/>
        <v>41890</v>
      </c>
      <c r="AQ42" s="859">
        <f>AR42-5</f>
        <v>41894</v>
      </c>
      <c r="AR42" s="859">
        <f t="shared" si="10"/>
        <v>41899</v>
      </c>
      <c r="AS42" s="856">
        <f t="shared" si="73"/>
        <v>41902</v>
      </c>
      <c r="AU42" s="850">
        <v>38</v>
      </c>
      <c r="AV42" s="857" t="s">
        <v>506</v>
      </c>
      <c r="AW42" s="1242"/>
      <c r="AX42" s="853">
        <v>314</v>
      </c>
      <c r="AY42" s="854" t="s">
        <v>532</v>
      </c>
      <c r="AZ42" s="859">
        <f t="shared" si="30"/>
        <v>41811</v>
      </c>
      <c r="BA42" s="863">
        <f t="shared" si="58"/>
        <v>41817</v>
      </c>
      <c r="BB42" s="859">
        <f t="shared" si="31"/>
        <v>41820</v>
      </c>
      <c r="BC42" s="863">
        <f t="shared" si="32"/>
        <v>41826</v>
      </c>
      <c r="BD42" s="859">
        <f t="shared" si="50"/>
        <v>41873</v>
      </c>
      <c r="BE42" s="859">
        <f t="shared" si="12"/>
        <v>41890</v>
      </c>
      <c r="BF42" s="859">
        <f>BG42-5</f>
        <v>41894</v>
      </c>
      <c r="BG42" s="859">
        <f t="shared" si="13"/>
        <v>41899</v>
      </c>
      <c r="BH42" s="856">
        <f t="shared" si="74"/>
        <v>41902</v>
      </c>
      <c r="BJ42" s="850">
        <v>38</v>
      </c>
      <c r="BK42" s="857" t="s">
        <v>506</v>
      </c>
      <c r="BL42" s="1242"/>
      <c r="BM42" s="853">
        <v>314</v>
      </c>
      <c r="BN42" s="854" t="s">
        <v>532</v>
      </c>
      <c r="BO42" s="859">
        <f t="shared" si="33"/>
        <v>41797</v>
      </c>
      <c r="BP42" s="863">
        <f t="shared" si="59"/>
        <v>41803</v>
      </c>
      <c r="BQ42" s="859">
        <f t="shared" si="34"/>
        <v>41806</v>
      </c>
      <c r="BR42" s="863">
        <f t="shared" si="15"/>
        <v>41812</v>
      </c>
      <c r="BS42" s="859">
        <f t="shared" si="51"/>
        <v>41873</v>
      </c>
      <c r="BT42" s="859">
        <f t="shared" si="16"/>
        <v>41890</v>
      </c>
      <c r="BU42" s="859">
        <f>BV42-5</f>
        <v>41894</v>
      </c>
      <c r="BV42" s="859">
        <f t="shared" si="17"/>
        <v>41899</v>
      </c>
      <c r="BW42" s="856">
        <f t="shared" si="75"/>
        <v>41902</v>
      </c>
      <c r="BY42" s="850">
        <v>38</v>
      </c>
      <c r="BZ42" s="857" t="s">
        <v>506</v>
      </c>
      <c r="CA42" s="1242"/>
      <c r="CB42" s="853">
        <v>314</v>
      </c>
      <c r="CC42" s="854" t="s">
        <v>532</v>
      </c>
      <c r="CD42" s="859">
        <f t="shared" si="35"/>
        <v>41825</v>
      </c>
      <c r="CE42" s="863">
        <f t="shared" si="60"/>
        <v>41831</v>
      </c>
      <c r="CF42" s="859">
        <f t="shared" si="36"/>
        <v>41834</v>
      </c>
      <c r="CG42" s="863">
        <f t="shared" si="61"/>
        <v>41840</v>
      </c>
      <c r="CH42" s="859">
        <f t="shared" si="52"/>
        <v>41873</v>
      </c>
      <c r="CI42" s="859">
        <f t="shared" si="20"/>
        <v>41890</v>
      </c>
      <c r="CJ42" s="859">
        <f>CK42-5</f>
        <v>41894</v>
      </c>
      <c r="CK42" s="859">
        <f t="shared" si="21"/>
        <v>41899</v>
      </c>
      <c r="CL42" s="856">
        <f t="shared" si="76"/>
        <v>41902</v>
      </c>
      <c r="CN42" s="850">
        <v>38</v>
      </c>
      <c r="CO42" s="857" t="s">
        <v>506</v>
      </c>
      <c r="CP42" s="1242"/>
      <c r="CQ42" s="853">
        <v>314</v>
      </c>
      <c r="CR42" s="854" t="s">
        <v>532</v>
      </c>
      <c r="CS42" s="859">
        <f t="shared" si="37"/>
        <v>41825</v>
      </c>
      <c r="CT42" s="863">
        <f t="shared" si="62"/>
        <v>41831</v>
      </c>
      <c r="CU42" s="859">
        <f t="shared" si="38"/>
        <v>41834</v>
      </c>
      <c r="CV42" s="863">
        <f t="shared" si="63"/>
        <v>41840</v>
      </c>
      <c r="CW42" s="859">
        <f t="shared" si="53"/>
        <v>41873</v>
      </c>
      <c r="CX42" s="859">
        <f t="shared" si="24"/>
        <v>41890</v>
      </c>
      <c r="CY42" s="859">
        <f>CZ42-5</f>
        <v>41894</v>
      </c>
      <c r="CZ42" s="859">
        <f t="shared" si="25"/>
        <v>41899</v>
      </c>
      <c r="DA42" s="856">
        <f t="shared" si="77"/>
        <v>41902</v>
      </c>
    </row>
    <row r="43" spans="2:105" ht="15" hidden="1" customHeight="1">
      <c r="B43" s="125" t="s">
        <v>657</v>
      </c>
      <c r="C43" s="850">
        <v>39</v>
      </c>
      <c r="D43" s="851"/>
      <c r="E43" s="852" t="s">
        <v>535</v>
      </c>
      <c r="F43" s="853">
        <v>314</v>
      </c>
      <c r="G43" s="854" t="s">
        <v>532</v>
      </c>
      <c r="H43" s="855"/>
      <c r="I43" s="855">
        <f t="shared" si="0"/>
        <v>41867</v>
      </c>
      <c r="J43" s="855">
        <f t="shared" si="39"/>
        <v>41873</v>
      </c>
      <c r="K43" s="855">
        <f t="shared" si="47"/>
        <v>41880</v>
      </c>
      <c r="L43" s="855">
        <f t="shared" si="1"/>
        <v>41897</v>
      </c>
      <c r="M43" s="855">
        <f t="shared" si="78"/>
        <v>41901</v>
      </c>
      <c r="N43" s="855">
        <f t="shared" si="2"/>
        <v>41906</v>
      </c>
      <c r="O43" s="856">
        <f t="shared" si="71"/>
        <v>41909</v>
      </c>
      <c r="P43" s="113"/>
      <c r="Q43" s="850">
        <v>39</v>
      </c>
      <c r="R43" s="851"/>
      <c r="S43" s="852" t="s">
        <v>535</v>
      </c>
      <c r="T43" s="853">
        <v>314</v>
      </c>
      <c r="U43" s="854" t="s">
        <v>532</v>
      </c>
      <c r="V43" s="855">
        <f t="shared" si="26"/>
        <v>41832</v>
      </c>
      <c r="W43" s="855">
        <f t="shared" si="54"/>
        <v>41838</v>
      </c>
      <c r="X43" s="855">
        <f t="shared" si="27"/>
        <v>41841</v>
      </c>
      <c r="Y43" s="855">
        <f t="shared" si="55"/>
        <v>41847</v>
      </c>
      <c r="Z43" s="855">
        <f t="shared" si="48"/>
        <v>41880</v>
      </c>
      <c r="AA43" s="855">
        <f t="shared" si="5"/>
        <v>41897</v>
      </c>
      <c r="AB43" s="855">
        <f t="shared" si="79"/>
        <v>41901</v>
      </c>
      <c r="AC43" s="855">
        <f t="shared" si="6"/>
        <v>41906</v>
      </c>
      <c r="AD43" s="856">
        <f t="shared" si="72"/>
        <v>41909</v>
      </c>
      <c r="AF43" s="850">
        <v>39</v>
      </c>
      <c r="AG43" s="851"/>
      <c r="AH43" s="1243" t="s">
        <v>535</v>
      </c>
      <c r="AI43" s="853">
        <v>314</v>
      </c>
      <c r="AJ43" s="854" t="s">
        <v>532</v>
      </c>
      <c r="AK43" s="855">
        <f t="shared" si="28"/>
        <v>41832</v>
      </c>
      <c r="AL43" s="855">
        <f t="shared" si="56"/>
        <v>41838</v>
      </c>
      <c r="AM43" s="855">
        <f t="shared" si="29"/>
        <v>41841</v>
      </c>
      <c r="AN43" s="855">
        <f t="shared" si="57"/>
        <v>41847</v>
      </c>
      <c r="AO43" s="855">
        <f t="shared" si="49"/>
        <v>41880</v>
      </c>
      <c r="AP43" s="855">
        <f t="shared" si="9"/>
        <v>41897</v>
      </c>
      <c r="AQ43" s="855">
        <f t="shared" si="80"/>
        <v>41901</v>
      </c>
      <c r="AR43" s="855">
        <f t="shared" si="10"/>
        <v>41906</v>
      </c>
      <c r="AS43" s="856">
        <f t="shared" si="73"/>
        <v>41909</v>
      </c>
      <c r="AU43" s="850">
        <v>39</v>
      </c>
      <c r="AV43" s="851"/>
      <c r="AW43" s="1243" t="s">
        <v>535</v>
      </c>
      <c r="AX43" s="853">
        <v>314</v>
      </c>
      <c r="AY43" s="854" t="s">
        <v>532</v>
      </c>
      <c r="AZ43" s="855">
        <f t="shared" si="30"/>
        <v>41818</v>
      </c>
      <c r="BA43" s="855">
        <f t="shared" si="58"/>
        <v>41824</v>
      </c>
      <c r="BB43" s="855">
        <f t="shared" si="31"/>
        <v>41827</v>
      </c>
      <c r="BC43" s="855">
        <f t="shared" si="32"/>
        <v>41833</v>
      </c>
      <c r="BD43" s="855">
        <f t="shared" si="50"/>
        <v>41880</v>
      </c>
      <c r="BE43" s="855">
        <f t="shared" si="12"/>
        <v>41897</v>
      </c>
      <c r="BF43" s="855">
        <f t="shared" si="81"/>
        <v>41901</v>
      </c>
      <c r="BG43" s="855">
        <f t="shared" si="13"/>
        <v>41906</v>
      </c>
      <c r="BH43" s="856">
        <f t="shared" si="74"/>
        <v>41909</v>
      </c>
      <c r="BJ43" s="850">
        <v>39</v>
      </c>
      <c r="BK43" s="851"/>
      <c r="BL43" s="1243" t="s">
        <v>535</v>
      </c>
      <c r="BM43" s="853">
        <v>314</v>
      </c>
      <c r="BN43" s="854" t="s">
        <v>532</v>
      </c>
      <c r="BO43" s="855">
        <f t="shared" si="33"/>
        <v>41804</v>
      </c>
      <c r="BP43" s="855">
        <f t="shared" si="59"/>
        <v>41810</v>
      </c>
      <c r="BQ43" s="855">
        <f t="shared" si="34"/>
        <v>41813</v>
      </c>
      <c r="BR43" s="855">
        <f t="shared" si="15"/>
        <v>41819</v>
      </c>
      <c r="BS43" s="855">
        <f t="shared" si="51"/>
        <v>41880</v>
      </c>
      <c r="BT43" s="855">
        <f t="shared" si="16"/>
        <v>41897</v>
      </c>
      <c r="BU43" s="855">
        <f t="shared" si="82"/>
        <v>41901</v>
      </c>
      <c r="BV43" s="855">
        <f t="shared" si="17"/>
        <v>41906</v>
      </c>
      <c r="BW43" s="856">
        <f t="shared" si="75"/>
        <v>41909</v>
      </c>
      <c r="BY43" s="850">
        <v>39</v>
      </c>
      <c r="BZ43" s="851"/>
      <c r="CA43" s="1243" t="s">
        <v>535</v>
      </c>
      <c r="CB43" s="853">
        <v>314</v>
      </c>
      <c r="CC43" s="854" t="s">
        <v>532</v>
      </c>
      <c r="CD43" s="855">
        <f t="shared" si="35"/>
        <v>41832</v>
      </c>
      <c r="CE43" s="855">
        <f t="shared" si="60"/>
        <v>41838</v>
      </c>
      <c r="CF43" s="855">
        <f t="shared" si="36"/>
        <v>41841</v>
      </c>
      <c r="CG43" s="855">
        <f t="shared" si="61"/>
        <v>41847</v>
      </c>
      <c r="CH43" s="855">
        <f t="shared" si="52"/>
        <v>41880</v>
      </c>
      <c r="CI43" s="855">
        <f t="shared" si="20"/>
        <v>41897</v>
      </c>
      <c r="CJ43" s="855">
        <f t="shared" si="83"/>
        <v>41901</v>
      </c>
      <c r="CK43" s="855">
        <f t="shared" si="21"/>
        <v>41906</v>
      </c>
      <c r="CL43" s="856">
        <f t="shared" si="76"/>
        <v>41909</v>
      </c>
      <c r="CN43" s="850">
        <v>39</v>
      </c>
      <c r="CO43" s="851"/>
      <c r="CP43" s="1243" t="s">
        <v>535</v>
      </c>
      <c r="CQ43" s="853">
        <v>314</v>
      </c>
      <c r="CR43" s="854" t="s">
        <v>532</v>
      </c>
      <c r="CS43" s="855">
        <f t="shared" si="37"/>
        <v>41832</v>
      </c>
      <c r="CT43" s="855">
        <f t="shared" si="62"/>
        <v>41838</v>
      </c>
      <c r="CU43" s="855">
        <f t="shared" si="38"/>
        <v>41841</v>
      </c>
      <c r="CV43" s="855">
        <f t="shared" si="63"/>
        <v>41847</v>
      </c>
      <c r="CW43" s="855">
        <f t="shared" si="53"/>
        <v>41880</v>
      </c>
      <c r="CX43" s="855">
        <f t="shared" si="24"/>
        <v>41897</v>
      </c>
      <c r="CY43" s="855">
        <f t="shared" si="84"/>
        <v>41901</v>
      </c>
      <c r="CZ43" s="855">
        <f t="shared" si="25"/>
        <v>41906</v>
      </c>
      <c r="DA43" s="856">
        <f t="shared" si="77"/>
        <v>41909</v>
      </c>
    </row>
    <row r="44" spans="2:105" ht="15" hidden="1" customHeight="1">
      <c r="B44" s="125" t="s">
        <v>658</v>
      </c>
      <c r="C44" s="850">
        <v>40</v>
      </c>
      <c r="D44" s="1117" t="s">
        <v>536</v>
      </c>
      <c r="E44" s="1118"/>
      <c r="F44" s="853">
        <v>414</v>
      </c>
      <c r="G44" s="854">
        <v>1014</v>
      </c>
      <c r="H44" s="862"/>
      <c r="I44" s="862">
        <f t="shared" si="0"/>
        <v>41874</v>
      </c>
      <c r="J44" s="862">
        <f t="shared" si="39"/>
        <v>41880</v>
      </c>
      <c r="K44" s="862">
        <f t="shared" si="47"/>
        <v>41887</v>
      </c>
      <c r="L44" s="862">
        <f t="shared" si="1"/>
        <v>41904</v>
      </c>
      <c r="M44" s="862">
        <f t="shared" si="78"/>
        <v>41908</v>
      </c>
      <c r="N44" s="862">
        <f t="shared" si="2"/>
        <v>41913</v>
      </c>
      <c r="O44" s="856">
        <f t="shared" si="71"/>
        <v>41916</v>
      </c>
      <c r="P44" s="113"/>
      <c r="Q44" s="850">
        <v>40</v>
      </c>
      <c r="R44" s="1117" t="s">
        <v>536</v>
      </c>
      <c r="S44" s="1118"/>
      <c r="T44" s="853">
        <v>414</v>
      </c>
      <c r="U44" s="854">
        <v>1014</v>
      </c>
      <c r="V44" s="862">
        <f t="shared" si="26"/>
        <v>41839</v>
      </c>
      <c r="W44" s="862">
        <f t="shared" si="54"/>
        <v>41845</v>
      </c>
      <c r="X44" s="862">
        <f t="shared" si="27"/>
        <v>41848</v>
      </c>
      <c r="Y44" s="862">
        <f t="shared" si="55"/>
        <v>41854</v>
      </c>
      <c r="Z44" s="862">
        <f t="shared" si="48"/>
        <v>41887</v>
      </c>
      <c r="AA44" s="862">
        <f t="shared" si="5"/>
        <v>41904</v>
      </c>
      <c r="AB44" s="862">
        <f t="shared" si="79"/>
        <v>41908</v>
      </c>
      <c r="AC44" s="862">
        <f t="shared" si="6"/>
        <v>41913</v>
      </c>
      <c r="AD44" s="856">
        <f t="shared" si="72"/>
        <v>41916</v>
      </c>
      <c r="AF44" s="850">
        <v>40</v>
      </c>
      <c r="AG44" s="1117" t="s">
        <v>536</v>
      </c>
      <c r="AH44" s="1245"/>
      <c r="AI44" s="853">
        <v>414</v>
      </c>
      <c r="AJ44" s="854">
        <v>1014</v>
      </c>
      <c r="AK44" s="862">
        <f t="shared" si="28"/>
        <v>41839</v>
      </c>
      <c r="AL44" s="862">
        <f t="shared" si="56"/>
        <v>41845</v>
      </c>
      <c r="AM44" s="862">
        <f t="shared" si="29"/>
        <v>41848</v>
      </c>
      <c r="AN44" s="862">
        <f t="shared" si="57"/>
        <v>41854</v>
      </c>
      <c r="AO44" s="862">
        <f t="shared" si="49"/>
        <v>41887</v>
      </c>
      <c r="AP44" s="862">
        <f t="shared" si="9"/>
        <v>41904</v>
      </c>
      <c r="AQ44" s="862">
        <f t="shared" si="80"/>
        <v>41908</v>
      </c>
      <c r="AR44" s="862">
        <f t="shared" si="10"/>
        <v>41913</v>
      </c>
      <c r="AS44" s="856">
        <f t="shared" si="73"/>
        <v>41916</v>
      </c>
      <c r="AU44" s="850">
        <v>40</v>
      </c>
      <c r="AV44" s="1117" t="s">
        <v>536</v>
      </c>
      <c r="AW44" s="1245"/>
      <c r="AX44" s="853">
        <v>414</v>
      </c>
      <c r="AY44" s="854">
        <v>1014</v>
      </c>
      <c r="AZ44" s="862">
        <f t="shared" si="30"/>
        <v>41825</v>
      </c>
      <c r="BA44" s="862">
        <f t="shared" si="58"/>
        <v>41831</v>
      </c>
      <c r="BB44" s="862">
        <f t="shared" si="31"/>
        <v>41834</v>
      </c>
      <c r="BC44" s="862">
        <f t="shared" si="32"/>
        <v>41840</v>
      </c>
      <c r="BD44" s="862">
        <f t="shared" si="50"/>
        <v>41887</v>
      </c>
      <c r="BE44" s="862">
        <f t="shared" si="12"/>
        <v>41904</v>
      </c>
      <c r="BF44" s="862">
        <f t="shared" si="81"/>
        <v>41908</v>
      </c>
      <c r="BG44" s="862">
        <f t="shared" si="13"/>
        <v>41913</v>
      </c>
      <c r="BH44" s="856">
        <f t="shared" si="74"/>
        <v>41916</v>
      </c>
      <c r="BJ44" s="850">
        <v>40</v>
      </c>
      <c r="BK44" s="1117" t="s">
        <v>536</v>
      </c>
      <c r="BL44" s="1245"/>
      <c r="BM44" s="853">
        <v>414</v>
      </c>
      <c r="BN44" s="854">
        <v>1014</v>
      </c>
      <c r="BO44" s="862">
        <f t="shared" si="33"/>
        <v>41811</v>
      </c>
      <c r="BP44" s="862">
        <f t="shared" si="59"/>
        <v>41817</v>
      </c>
      <c r="BQ44" s="862">
        <f t="shared" si="34"/>
        <v>41820</v>
      </c>
      <c r="BR44" s="862">
        <f t="shared" si="15"/>
        <v>41826</v>
      </c>
      <c r="BS44" s="862">
        <f t="shared" si="51"/>
        <v>41887</v>
      </c>
      <c r="BT44" s="862">
        <f t="shared" si="16"/>
        <v>41904</v>
      </c>
      <c r="BU44" s="862">
        <f t="shared" si="82"/>
        <v>41908</v>
      </c>
      <c r="BV44" s="862">
        <f t="shared" si="17"/>
        <v>41913</v>
      </c>
      <c r="BW44" s="856">
        <f t="shared" si="75"/>
        <v>41916</v>
      </c>
      <c r="BY44" s="850">
        <v>40</v>
      </c>
      <c r="BZ44" s="1117" t="s">
        <v>536</v>
      </c>
      <c r="CA44" s="1245"/>
      <c r="CB44" s="853">
        <v>414</v>
      </c>
      <c r="CC44" s="854">
        <v>1014</v>
      </c>
      <c r="CD44" s="862">
        <f t="shared" si="35"/>
        <v>41839</v>
      </c>
      <c r="CE44" s="862">
        <f t="shared" si="60"/>
        <v>41845</v>
      </c>
      <c r="CF44" s="862">
        <f t="shared" si="36"/>
        <v>41848</v>
      </c>
      <c r="CG44" s="862">
        <f t="shared" si="61"/>
        <v>41854</v>
      </c>
      <c r="CH44" s="862">
        <f t="shared" si="52"/>
        <v>41887</v>
      </c>
      <c r="CI44" s="862">
        <f t="shared" si="20"/>
        <v>41904</v>
      </c>
      <c r="CJ44" s="862">
        <f t="shared" si="83"/>
        <v>41908</v>
      </c>
      <c r="CK44" s="862">
        <f t="shared" si="21"/>
        <v>41913</v>
      </c>
      <c r="CL44" s="856">
        <f t="shared" si="76"/>
        <v>41916</v>
      </c>
      <c r="CN44" s="850">
        <v>40</v>
      </c>
      <c r="CO44" s="1117" t="s">
        <v>536</v>
      </c>
      <c r="CP44" s="1245"/>
      <c r="CQ44" s="853">
        <v>414</v>
      </c>
      <c r="CR44" s="854">
        <v>1014</v>
      </c>
      <c r="CS44" s="862">
        <f t="shared" si="37"/>
        <v>41839</v>
      </c>
      <c r="CT44" s="862">
        <f t="shared" si="62"/>
        <v>41845</v>
      </c>
      <c r="CU44" s="862">
        <f t="shared" si="38"/>
        <v>41848</v>
      </c>
      <c r="CV44" s="862">
        <f t="shared" si="63"/>
        <v>41854</v>
      </c>
      <c r="CW44" s="862">
        <f t="shared" si="53"/>
        <v>41887</v>
      </c>
      <c r="CX44" s="862">
        <f t="shared" si="24"/>
        <v>41904</v>
      </c>
      <c r="CY44" s="862">
        <f t="shared" si="84"/>
        <v>41908</v>
      </c>
      <c r="CZ44" s="862">
        <f t="shared" si="25"/>
        <v>41913</v>
      </c>
      <c r="DA44" s="856">
        <f t="shared" si="77"/>
        <v>41916</v>
      </c>
    </row>
    <row r="45" spans="2:105" ht="15" hidden="1" customHeight="1">
      <c r="B45" s="125" t="s">
        <v>659</v>
      </c>
      <c r="C45" s="850">
        <v>41</v>
      </c>
      <c r="D45" s="851" t="s">
        <v>506</v>
      </c>
      <c r="E45" s="1120" t="s">
        <v>537</v>
      </c>
      <c r="F45" s="853">
        <v>414</v>
      </c>
      <c r="G45" s="1121">
        <v>1014</v>
      </c>
      <c r="H45" s="855"/>
      <c r="I45" s="855">
        <f t="shared" si="0"/>
        <v>41881</v>
      </c>
      <c r="J45" s="855">
        <f t="shared" si="39"/>
        <v>41887</v>
      </c>
      <c r="K45" s="855">
        <f t="shared" si="47"/>
        <v>41894</v>
      </c>
      <c r="L45" s="855">
        <f t="shared" si="1"/>
        <v>41911</v>
      </c>
      <c r="M45" s="855">
        <f t="shared" si="78"/>
        <v>41915</v>
      </c>
      <c r="N45" s="855">
        <f t="shared" si="2"/>
        <v>41920</v>
      </c>
      <c r="O45" s="856">
        <f t="shared" si="71"/>
        <v>41923</v>
      </c>
      <c r="P45" s="113"/>
      <c r="Q45" s="850">
        <v>41</v>
      </c>
      <c r="R45" s="851" t="s">
        <v>506</v>
      </c>
      <c r="S45" s="1120" t="s">
        <v>537</v>
      </c>
      <c r="T45" s="853">
        <v>414</v>
      </c>
      <c r="U45" s="1121">
        <v>1014</v>
      </c>
      <c r="V45" s="855">
        <f t="shared" si="26"/>
        <v>41846</v>
      </c>
      <c r="W45" s="855">
        <f t="shared" si="54"/>
        <v>41852</v>
      </c>
      <c r="X45" s="855">
        <f t="shared" si="27"/>
        <v>41855</v>
      </c>
      <c r="Y45" s="855">
        <f t="shared" si="55"/>
        <v>41861</v>
      </c>
      <c r="Z45" s="855">
        <f t="shared" si="48"/>
        <v>41894</v>
      </c>
      <c r="AA45" s="855">
        <f t="shared" si="5"/>
        <v>41911</v>
      </c>
      <c r="AB45" s="855">
        <f t="shared" si="79"/>
        <v>41915</v>
      </c>
      <c r="AC45" s="855">
        <f t="shared" si="6"/>
        <v>41920</v>
      </c>
      <c r="AD45" s="856">
        <f t="shared" si="72"/>
        <v>41923</v>
      </c>
      <c r="AF45" s="850">
        <v>41</v>
      </c>
      <c r="AG45" s="851" t="s">
        <v>506</v>
      </c>
      <c r="AH45" s="1120" t="s">
        <v>537</v>
      </c>
      <c r="AI45" s="853">
        <v>414</v>
      </c>
      <c r="AJ45" s="1121">
        <v>1014</v>
      </c>
      <c r="AK45" s="855">
        <f t="shared" si="28"/>
        <v>41846</v>
      </c>
      <c r="AL45" s="855">
        <f t="shared" si="56"/>
        <v>41852</v>
      </c>
      <c r="AM45" s="855">
        <f t="shared" si="29"/>
        <v>41855</v>
      </c>
      <c r="AN45" s="855">
        <f t="shared" si="57"/>
        <v>41861</v>
      </c>
      <c r="AO45" s="855">
        <f t="shared" si="49"/>
        <v>41894</v>
      </c>
      <c r="AP45" s="855">
        <f t="shared" si="9"/>
        <v>41911</v>
      </c>
      <c r="AQ45" s="855">
        <f t="shared" si="80"/>
        <v>41915</v>
      </c>
      <c r="AR45" s="855">
        <f t="shared" si="10"/>
        <v>41920</v>
      </c>
      <c r="AS45" s="856">
        <f t="shared" si="73"/>
        <v>41923</v>
      </c>
      <c r="AU45" s="850">
        <v>41</v>
      </c>
      <c r="AV45" s="851" t="s">
        <v>506</v>
      </c>
      <c r="AW45" s="1120" t="s">
        <v>537</v>
      </c>
      <c r="AX45" s="853">
        <v>414</v>
      </c>
      <c r="AY45" s="1121">
        <v>1014</v>
      </c>
      <c r="AZ45" s="855">
        <f t="shared" si="30"/>
        <v>41832</v>
      </c>
      <c r="BA45" s="855">
        <f t="shared" si="58"/>
        <v>41838</v>
      </c>
      <c r="BB45" s="855">
        <f t="shared" si="31"/>
        <v>41841</v>
      </c>
      <c r="BC45" s="855">
        <f t="shared" si="32"/>
        <v>41847</v>
      </c>
      <c r="BD45" s="855">
        <f t="shared" si="50"/>
        <v>41894</v>
      </c>
      <c r="BE45" s="855">
        <f t="shared" si="12"/>
        <v>41911</v>
      </c>
      <c r="BF45" s="855">
        <f t="shared" si="81"/>
        <v>41915</v>
      </c>
      <c r="BG45" s="855">
        <f t="shared" si="13"/>
        <v>41920</v>
      </c>
      <c r="BH45" s="856">
        <f t="shared" si="74"/>
        <v>41923</v>
      </c>
      <c r="BJ45" s="850">
        <v>41</v>
      </c>
      <c r="BK45" s="851" t="s">
        <v>506</v>
      </c>
      <c r="BL45" s="1120" t="s">
        <v>537</v>
      </c>
      <c r="BM45" s="853">
        <v>414</v>
      </c>
      <c r="BN45" s="1121">
        <v>1014</v>
      </c>
      <c r="BO45" s="855">
        <f t="shared" si="33"/>
        <v>41818</v>
      </c>
      <c r="BP45" s="855">
        <f t="shared" si="59"/>
        <v>41824</v>
      </c>
      <c r="BQ45" s="855">
        <f t="shared" si="34"/>
        <v>41827</v>
      </c>
      <c r="BR45" s="855">
        <f t="shared" si="15"/>
        <v>41833</v>
      </c>
      <c r="BS45" s="855">
        <f t="shared" si="51"/>
        <v>41894</v>
      </c>
      <c r="BT45" s="855">
        <f t="shared" si="16"/>
        <v>41911</v>
      </c>
      <c r="BU45" s="855">
        <f t="shared" si="82"/>
        <v>41915</v>
      </c>
      <c r="BV45" s="855">
        <f t="shared" si="17"/>
        <v>41920</v>
      </c>
      <c r="BW45" s="856">
        <f t="shared" si="75"/>
        <v>41923</v>
      </c>
      <c r="BY45" s="850">
        <v>41</v>
      </c>
      <c r="BZ45" s="851" t="s">
        <v>506</v>
      </c>
      <c r="CA45" s="1120" t="s">
        <v>537</v>
      </c>
      <c r="CB45" s="853">
        <v>414</v>
      </c>
      <c r="CC45" s="1121">
        <v>1014</v>
      </c>
      <c r="CD45" s="855">
        <f t="shared" si="35"/>
        <v>41846</v>
      </c>
      <c r="CE45" s="855">
        <f t="shared" si="60"/>
        <v>41852</v>
      </c>
      <c r="CF45" s="855">
        <f t="shared" si="36"/>
        <v>41855</v>
      </c>
      <c r="CG45" s="855">
        <f t="shared" si="61"/>
        <v>41861</v>
      </c>
      <c r="CH45" s="855">
        <f t="shared" si="52"/>
        <v>41894</v>
      </c>
      <c r="CI45" s="855">
        <f t="shared" si="20"/>
        <v>41911</v>
      </c>
      <c r="CJ45" s="855">
        <f t="shared" si="83"/>
        <v>41915</v>
      </c>
      <c r="CK45" s="855">
        <f t="shared" si="21"/>
        <v>41920</v>
      </c>
      <c r="CL45" s="856">
        <f t="shared" si="76"/>
        <v>41923</v>
      </c>
      <c r="CN45" s="850">
        <v>41</v>
      </c>
      <c r="CO45" s="851" t="s">
        <v>506</v>
      </c>
      <c r="CP45" s="1120" t="s">
        <v>537</v>
      </c>
      <c r="CQ45" s="853">
        <v>414</v>
      </c>
      <c r="CR45" s="1121">
        <v>1014</v>
      </c>
      <c r="CS45" s="855">
        <f t="shared" si="37"/>
        <v>41846</v>
      </c>
      <c r="CT45" s="855">
        <f t="shared" si="62"/>
        <v>41852</v>
      </c>
      <c r="CU45" s="855">
        <f t="shared" si="38"/>
        <v>41855</v>
      </c>
      <c r="CV45" s="855">
        <f t="shared" si="63"/>
        <v>41861</v>
      </c>
      <c r="CW45" s="855">
        <f t="shared" si="53"/>
        <v>41894</v>
      </c>
      <c r="CX45" s="855">
        <f t="shared" si="24"/>
        <v>41911</v>
      </c>
      <c r="CY45" s="855">
        <f t="shared" si="84"/>
        <v>41915</v>
      </c>
      <c r="CZ45" s="855">
        <f t="shared" si="25"/>
        <v>41920</v>
      </c>
      <c r="DA45" s="856">
        <f t="shared" si="77"/>
        <v>41923</v>
      </c>
    </row>
    <row r="46" spans="2:105" ht="15" hidden="1" customHeight="1">
      <c r="B46" s="125" t="s">
        <v>660</v>
      </c>
      <c r="C46" s="850">
        <v>42</v>
      </c>
      <c r="D46" s="851" t="s">
        <v>506</v>
      </c>
      <c r="E46" s="1122" t="s">
        <v>538</v>
      </c>
      <c r="F46" s="853">
        <v>414</v>
      </c>
      <c r="G46" s="1121">
        <v>1014</v>
      </c>
      <c r="H46" s="855"/>
      <c r="I46" s="855">
        <f t="shared" si="0"/>
        <v>41888</v>
      </c>
      <c r="J46" s="855">
        <f t="shared" si="39"/>
        <v>41894</v>
      </c>
      <c r="K46" s="855">
        <f t="shared" si="47"/>
        <v>41901</v>
      </c>
      <c r="L46" s="855">
        <f t="shared" si="1"/>
        <v>41918</v>
      </c>
      <c r="M46" s="855">
        <f t="shared" si="78"/>
        <v>41922</v>
      </c>
      <c r="N46" s="855">
        <f t="shared" si="2"/>
        <v>41927</v>
      </c>
      <c r="O46" s="856">
        <f t="shared" si="71"/>
        <v>41930</v>
      </c>
      <c r="P46" s="113"/>
      <c r="Q46" s="850">
        <v>42</v>
      </c>
      <c r="R46" s="851" t="s">
        <v>506</v>
      </c>
      <c r="S46" s="1122" t="s">
        <v>538</v>
      </c>
      <c r="T46" s="853">
        <v>414</v>
      </c>
      <c r="U46" s="1121">
        <v>1014</v>
      </c>
      <c r="V46" s="855">
        <f t="shared" si="26"/>
        <v>41853</v>
      </c>
      <c r="W46" s="855">
        <f t="shared" si="54"/>
        <v>41859</v>
      </c>
      <c r="X46" s="855">
        <f t="shared" si="27"/>
        <v>41862</v>
      </c>
      <c r="Y46" s="855">
        <f t="shared" si="55"/>
        <v>41868</v>
      </c>
      <c r="Z46" s="855">
        <f t="shared" si="48"/>
        <v>41901</v>
      </c>
      <c r="AA46" s="855">
        <f t="shared" si="5"/>
        <v>41918</v>
      </c>
      <c r="AB46" s="855">
        <f t="shared" si="79"/>
        <v>41922</v>
      </c>
      <c r="AC46" s="855">
        <f t="shared" si="6"/>
        <v>41927</v>
      </c>
      <c r="AD46" s="856">
        <f t="shared" si="72"/>
        <v>41930</v>
      </c>
      <c r="AF46" s="850">
        <v>42</v>
      </c>
      <c r="AG46" s="851" t="s">
        <v>506</v>
      </c>
      <c r="AH46" s="1122" t="s">
        <v>538</v>
      </c>
      <c r="AI46" s="853">
        <v>414</v>
      </c>
      <c r="AJ46" s="1121">
        <v>1014</v>
      </c>
      <c r="AK46" s="855">
        <f t="shared" si="28"/>
        <v>41853</v>
      </c>
      <c r="AL46" s="855">
        <f t="shared" si="56"/>
        <v>41859</v>
      </c>
      <c r="AM46" s="855">
        <f t="shared" si="29"/>
        <v>41862</v>
      </c>
      <c r="AN46" s="855">
        <f t="shared" si="57"/>
        <v>41868</v>
      </c>
      <c r="AO46" s="855">
        <f t="shared" si="49"/>
        <v>41901</v>
      </c>
      <c r="AP46" s="855">
        <f t="shared" si="9"/>
        <v>41918</v>
      </c>
      <c r="AQ46" s="855">
        <f t="shared" si="80"/>
        <v>41922</v>
      </c>
      <c r="AR46" s="855">
        <f t="shared" si="10"/>
        <v>41927</v>
      </c>
      <c r="AS46" s="856">
        <f t="shared" si="73"/>
        <v>41930</v>
      </c>
      <c r="AU46" s="850">
        <v>42</v>
      </c>
      <c r="AV46" s="851" t="s">
        <v>506</v>
      </c>
      <c r="AW46" s="1122" t="s">
        <v>538</v>
      </c>
      <c r="AX46" s="853">
        <v>414</v>
      </c>
      <c r="AY46" s="1121">
        <v>1014</v>
      </c>
      <c r="AZ46" s="855">
        <f t="shared" si="30"/>
        <v>41839</v>
      </c>
      <c r="BA46" s="855">
        <f t="shared" si="58"/>
        <v>41845</v>
      </c>
      <c r="BB46" s="855">
        <f t="shared" si="31"/>
        <v>41848</v>
      </c>
      <c r="BC46" s="855">
        <f t="shared" si="32"/>
        <v>41854</v>
      </c>
      <c r="BD46" s="855">
        <f t="shared" si="50"/>
        <v>41901</v>
      </c>
      <c r="BE46" s="855">
        <f t="shared" si="12"/>
        <v>41918</v>
      </c>
      <c r="BF46" s="855">
        <f t="shared" si="81"/>
        <v>41922</v>
      </c>
      <c r="BG46" s="855">
        <f t="shared" si="13"/>
        <v>41927</v>
      </c>
      <c r="BH46" s="856">
        <f t="shared" si="74"/>
        <v>41930</v>
      </c>
      <c r="BJ46" s="850">
        <v>42</v>
      </c>
      <c r="BK46" s="851" t="s">
        <v>506</v>
      </c>
      <c r="BL46" s="1122" t="s">
        <v>538</v>
      </c>
      <c r="BM46" s="853">
        <v>414</v>
      </c>
      <c r="BN46" s="1121">
        <v>1014</v>
      </c>
      <c r="BO46" s="855">
        <f t="shared" si="33"/>
        <v>41825</v>
      </c>
      <c r="BP46" s="855">
        <f t="shared" si="59"/>
        <v>41831</v>
      </c>
      <c r="BQ46" s="855">
        <f t="shared" si="34"/>
        <v>41834</v>
      </c>
      <c r="BR46" s="855">
        <f t="shared" si="15"/>
        <v>41840</v>
      </c>
      <c r="BS46" s="855">
        <f t="shared" si="51"/>
        <v>41901</v>
      </c>
      <c r="BT46" s="855">
        <f t="shared" si="16"/>
        <v>41918</v>
      </c>
      <c r="BU46" s="855">
        <f t="shared" si="82"/>
        <v>41922</v>
      </c>
      <c r="BV46" s="855">
        <f t="shared" si="17"/>
        <v>41927</v>
      </c>
      <c r="BW46" s="856">
        <f t="shared" si="75"/>
        <v>41930</v>
      </c>
      <c r="BY46" s="850">
        <v>42</v>
      </c>
      <c r="BZ46" s="851" t="s">
        <v>506</v>
      </c>
      <c r="CA46" s="1122" t="s">
        <v>538</v>
      </c>
      <c r="CB46" s="853">
        <v>414</v>
      </c>
      <c r="CC46" s="1121">
        <v>1014</v>
      </c>
      <c r="CD46" s="855">
        <f t="shared" si="35"/>
        <v>41853</v>
      </c>
      <c r="CE46" s="855">
        <f t="shared" si="60"/>
        <v>41859</v>
      </c>
      <c r="CF46" s="855">
        <f t="shared" si="36"/>
        <v>41862</v>
      </c>
      <c r="CG46" s="855">
        <f t="shared" si="61"/>
        <v>41868</v>
      </c>
      <c r="CH46" s="855">
        <f t="shared" si="52"/>
        <v>41901</v>
      </c>
      <c r="CI46" s="855">
        <f t="shared" si="20"/>
        <v>41918</v>
      </c>
      <c r="CJ46" s="855">
        <f t="shared" si="83"/>
        <v>41922</v>
      </c>
      <c r="CK46" s="855">
        <f t="shared" si="21"/>
        <v>41927</v>
      </c>
      <c r="CL46" s="856">
        <f t="shared" si="76"/>
        <v>41930</v>
      </c>
      <c r="CN46" s="850">
        <v>42</v>
      </c>
      <c r="CO46" s="851" t="s">
        <v>506</v>
      </c>
      <c r="CP46" s="1122" t="s">
        <v>538</v>
      </c>
      <c r="CQ46" s="853">
        <v>414</v>
      </c>
      <c r="CR46" s="1121">
        <v>1014</v>
      </c>
      <c r="CS46" s="855">
        <f t="shared" si="37"/>
        <v>41853</v>
      </c>
      <c r="CT46" s="855">
        <f t="shared" si="62"/>
        <v>41859</v>
      </c>
      <c r="CU46" s="855">
        <f t="shared" si="38"/>
        <v>41862</v>
      </c>
      <c r="CV46" s="855">
        <f t="shared" si="63"/>
        <v>41868</v>
      </c>
      <c r="CW46" s="855">
        <f t="shared" si="53"/>
        <v>41901</v>
      </c>
      <c r="CX46" s="855">
        <f t="shared" si="24"/>
        <v>41918</v>
      </c>
      <c r="CY46" s="855">
        <f t="shared" si="84"/>
        <v>41922</v>
      </c>
      <c r="CZ46" s="855">
        <f t="shared" si="25"/>
        <v>41927</v>
      </c>
      <c r="DA46" s="856">
        <f t="shared" si="77"/>
        <v>41930</v>
      </c>
    </row>
    <row r="47" spans="2:105" ht="15" hidden="1" customHeight="1">
      <c r="B47" s="125" t="s">
        <v>661</v>
      </c>
      <c r="C47" s="850">
        <v>43</v>
      </c>
      <c r="D47" s="851"/>
      <c r="E47" s="852" t="s">
        <v>539</v>
      </c>
      <c r="F47" s="853">
        <v>414</v>
      </c>
      <c r="G47" s="1121">
        <v>1014</v>
      </c>
      <c r="H47" s="855"/>
      <c r="I47" s="855">
        <f t="shared" si="0"/>
        <v>41895</v>
      </c>
      <c r="J47" s="855">
        <f t="shared" si="39"/>
        <v>41901</v>
      </c>
      <c r="K47" s="855">
        <f t="shared" si="47"/>
        <v>41908</v>
      </c>
      <c r="L47" s="855">
        <f t="shared" si="1"/>
        <v>41925</v>
      </c>
      <c r="M47" s="855">
        <f t="shared" si="78"/>
        <v>41929</v>
      </c>
      <c r="N47" s="855">
        <f t="shared" si="2"/>
        <v>41934</v>
      </c>
      <c r="O47" s="856">
        <f t="shared" si="71"/>
        <v>41937</v>
      </c>
      <c r="P47" s="113"/>
      <c r="Q47" s="850">
        <v>43</v>
      </c>
      <c r="R47" s="851"/>
      <c r="S47" s="852" t="s">
        <v>539</v>
      </c>
      <c r="T47" s="853">
        <v>414</v>
      </c>
      <c r="U47" s="1121">
        <v>1014</v>
      </c>
      <c r="V47" s="855">
        <f t="shared" si="26"/>
        <v>41860</v>
      </c>
      <c r="W47" s="855">
        <f t="shared" si="54"/>
        <v>41866</v>
      </c>
      <c r="X47" s="855">
        <f t="shared" si="27"/>
        <v>41869</v>
      </c>
      <c r="Y47" s="855">
        <f t="shared" si="55"/>
        <v>41875</v>
      </c>
      <c r="Z47" s="855">
        <f t="shared" si="48"/>
        <v>41908</v>
      </c>
      <c r="AA47" s="855">
        <f t="shared" si="5"/>
        <v>41925</v>
      </c>
      <c r="AB47" s="855">
        <f t="shared" si="79"/>
        <v>41929</v>
      </c>
      <c r="AC47" s="855">
        <f t="shared" si="6"/>
        <v>41934</v>
      </c>
      <c r="AD47" s="856">
        <f t="shared" si="72"/>
        <v>41937</v>
      </c>
      <c r="AF47" s="850">
        <v>43</v>
      </c>
      <c r="AG47" s="851"/>
      <c r="AH47" s="1243" t="s">
        <v>539</v>
      </c>
      <c r="AI47" s="853">
        <v>414</v>
      </c>
      <c r="AJ47" s="1121">
        <v>1014</v>
      </c>
      <c r="AK47" s="855">
        <f t="shared" si="28"/>
        <v>41860</v>
      </c>
      <c r="AL47" s="855">
        <f t="shared" si="56"/>
        <v>41866</v>
      </c>
      <c r="AM47" s="855">
        <f t="shared" si="29"/>
        <v>41869</v>
      </c>
      <c r="AN47" s="855">
        <f t="shared" si="57"/>
        <v>41875</v>
      </c>
      <c r="AO47" s="855">
        <f t="shared" si="49"/>
        <v>41908</v>
      </c>
      <c r="AP47" s="855">
        <f t="shared" si="9"/>
        <v>41925</v>
      </c>
      <c r="AQ47" s="855">
        <f t="shared" si="80"/>
        <v>41929</v>
      </c>
      <c r="AR47" s="855">
        <f t="shared" si="10"/>
        <v>41934</v>
      </c>
      <c r="AS47" s="856">
        <f t="shared" si="73"/>
        <v>41937</v>
      </c>
      <c r="AU47" s="850">
        <v>43</v>
      </c>
      <c r="AV47" s="851"/>
      <c r="AW47" s="1243" t="s">
        <v>539</v>
      </c>
      <c r="AX47" s="853">
        <v>414</v>
      </c>
      <c r="AY47" s="1121">
        <v>1014</v>
      </c>
      <c r="AZ47" s="855">
        <f t="shared" si="30"/>
        <v>41846</v>
      </c>
      <c r="BA47" s="855">
        <f t="shared" si="58"/>
        <v>41852</v>
      </c>
      <c r="BB47" s="855">
        <f t="shared" si="31"/>
        <v>41855</v>
      </c>
      <c r="BC47" s="855">
        <f t="shared" si="32"/>
        <v>41861</v>
      </c>
      <c r="BD47" s="855">
        <f t="shared" si="50"/>
        <v>41908</v>
      </c>
      <c r="BE47" s="855">
        <f t="shared" si="12"/>
        <v>41925</v>
      </c>
      <c r="BF47" s="855">
        <f t="shared" si="81"/>
        <v>41929</v>
      </c>
      <c r="BG47" s="855">
        <f t="shared" si="13"/>
        <v>41934</v>
      </c>
      <c r="BH47" s="856">
        <f t="shared" si="74"/>
        <v>41937</v>
      </c>
      <c r="BJ47" s="850">
        <v>43</v>
      </c>
      <c r="BK47" s="851"/>
      <c r="BL47" s="1243" t="s">
        <v>539</v>
      </c>
      <c r="BM47" s="853">
        <v>414</v>
      </c>
      <c r="BN47" s="1121">
        <v>1014</v>
      </c>
      <c r="BO47" s="855">
        <f t="shared" si="33"/>
        <v>41832</v>
      </c>
      <c r="BP47" s="855">
        <f t="shared" si="59"/>
        <v>41838</v>
      </c>
      <c r="BQ47" s="855">
        <f t="shared" si="34"/>
        <v>41841</v>
      </c>
      <c r="BR47" s="855">
        <f t="shared" si="15"/>
        <v>41847</v>
      </c>
      <c r="BS47" s="855">
        <f t="shared" si="51"/>
        <v>41908</v>
      </c>
      <c r="BT47" s="855">
        <f t="shared" si="16"/>
        <v>41925</v>
      </c>
      <c r="BU47" s="855">
        <f t="shared" si="82"/>
        <v>41929</v>
      </c>
      <c r="BV47" s="855">
        <f t="shared" si="17"/>
        <v>41934</v>
      </c>
      <c r="BW47" s="856">
        <f t="shared" si="75"/>
        <v>41937</v>
      </c>
      <c r="BY47" s="850">
        <v>43</v>
      </c>
      <c r="BZ47" s="851"/>
      <c r="CA47" s="1243" t="s">
        <v>539</v>
      </c>
      <c r="CB47" s="853">
        <v>414</v>
      </c>
      <c r="CC47" s="1121">
        <v>1014</v>
      </c>
      <c r="CD47" s="855">
        <f t="shared" si="35"/>
        <v>41860</v>
      </c>
      <c r="CE47" s="855">
        <f t="shared" si="60"/>
        <v>41866</v>
      </c>
      <c r="CF47" s="855">
        <f t="shared" si="36"/>
        <v>41869</v>
      </c>
      <c r="CG47" s="855">
        <f t="shared" si="61"/>
        <v>41875</v>
      </c>
      <c r="CH47" s="855">
        <f t="shared" si="52"/>
        <v>41908</v>
      </c>
      <c r="CI47" s="855">
        <f t="shared" si="20"/>
        <v>41925</v>
      </c>
      <c r="CJ47" s="855">
        <f t="shared" si="83"/>
        <v>41929</v>
      </c>
      <c r="CK47" s="855">
        <f t="shared" si="21"/>
        <v>41934</v>
      </c>
      <c r="CL47" s="856">
        <f t="shared" si="76"/>
        <v>41937</v>
      </c>
      <c r="CN47" s="850">
        <v>43</v>
      </c>
      <c r="CO47" s="851"/>
      <c r="CP47" s="1243" t="s">
        <v>539</v>
      </c>
      <c r="CQ47" s="853">
        <v>414</v>
      </c>
      <c r="CR47" s="1121">
        <v>1014</v>
      </c>
      <c r="CS47" s="855">
        <f t="shared" si="37"/>
        <v>41860</v>
      </c>
      <c r="CT47" s="855">
        <f t="shared" si="62"/>
        <v>41866</v>
      </c>
      <c r="CU47" s="855">
        <f t="shared" si="38"/>
        <v>41869</v>
      </c>
      <c r="CV47" s="855">
        <f t="shared" si="63"/>
        <v>41875</v>
      </c>
      <c r="CW47" s="855">
        <f t="shared" si="53"/>
        <v>41908</v>
      </c>
      <c r="CX47" s="855">
        <f t="shared" si="24"/>
        <v>41925</v>
      </c>
      <c r="CY47" s="855">
        <f t="shared" si="84"/>
        <v>41929</v>
      </c>
      <c r="CZ47" s="855">
        <f t="shared" si="25"/>
        <v>41934</v>
      </c>
      <c r="DA47" s="856">
        <f t="shared" si="77"/>
        <v>41937</v>
      </c>
    </row>
    <row r="48" spans="2:105" ht="15" hidden="1" customHeight="1">
      <c r="B48" s="125" t="s">
        <v>662</v>
      </c>
      <c r="C48" s="850">
        <v>44</v>
      </c>
      <c r="D48" s="1117" t="s">
        <v>540</v>
      </c>
      <c r="E48" s="1118" t="s">
        <v>541</v>
      </c>
      <c r="F48" s="853">
        <v>414</v>
      </c>
      <c r="G48" s="1121">
        <v>1114</v>
      </c>
      <c r="H48" s="862"/>
      <c r="I48" s="862">
        <f t="shared" si="0"/>
        <v>41902</v>
      </c>
      <c r="J48" s="862">
        <f t="shared" si="39"/>
        <v>41908</v>
      </c>
      <c r="K48" s="862">
        <f t="shared" si="47"/>
        <v>41915</v>
      </c>
      <c r="L48" s="862">
        <f t="shared" si="1"/>
        <v>41932</v>
      </c>
      <c r="M48" s="862">
        <f t="shared" si="78"/>
        <v>41936</v>
      </c>
      <c r="N48" s="862">
        <f t="shared" si="2"/>
        <v>41941</v>
      </c>
      <c r="O48" s="856">
        <f t="shared" si="71"/>
        <v>41944</v>
      </c>
      <c r="P48" s="113"/>
      <c r="Q48" s="850">
        <v>44</v>
      </c>
      <c r="R48" s="1117" t="s">
        <v>540</v>
      </c>
      <c r="S48" s="1118" t="s">
        <v>541</v>
      </c>
      <c r="T48" s="853">
        <v>414</v>
      </c>
      <c r="U48" s="1121">
        <v>1114</v>
      </c>
      <c r="V48" s="862">
        <f t="shared" si="26"/>
        <v>41867</v>
      </c>
      <c r="W48" s="862">
        <f t="shared" si="54"/>
        <v>41873</v>
      </c>
      <c r="X48" s="862">
        <f t="shared" si="27"/>
        <v>41876</v>
      </c>
      <c r="Y48" s="862">
        <f t="shared" si="55"/>
        <v>41882</v>
      </c>
      <c r="Z48" s="862">
        <f t="shared" si="48"/>
        <v>41915</v>
      </c>
      <c r="AA48" s="862">
        <f t="shared" si="5"/>
        <v>41932</v>
      </c>
      <c r="AB48" s="862">
        <f t="shared" si="79"/>
        <v>41936</v>
      </c>
      <c r="AC48" s="862">
        <f t="shared" si="6"/>
        <v>41941</v>
      </c>
      <c r="AD48" s="856">
        <f t="shared" si="72"/>
        <v>41944</v>
      </c>
      <c r="AF48" s="850">
        <v>44</v>
      </c>
      <c r="AG48" s="1117" t="s">
        <v>540</v>
      </c>
      <c r="AH48" s="1118" t="s">
        <v>541</v>
      </c>
      <c r="AI48" s="853">
        <v>414</v>
      </c>
      <c r="AJ48" s="1121">
        <v>1114</v>
      </c>
      <c r="AK48" s="862">
        <f t="shared" si="28"/>
        <v>41867</v>
      </c>
      <c r="AL48" s="862">
        <f t="shared" si="56"/>
        <v>41873</v>
      </c>
      <c r="AM48" s="862">
        <f t="shared" si="29"/>
        <v>41876</v>
      </c>
      <c r="AN48" s="862">
        <f t="shared" si="57"/>
        <v>41882</v>
      </c>
      <c r="AO48" s="862">
        <f t="shared" si="49"/>
        <v>41915</v>
      </c>
      <c r="AP48" s="862">
        <f t="shared" si="9"/>
        <v>41932</v>
      </c>
      <c r="AQ48" s="862">
        <f t="shared" si="80"/>
        <v>41936</v>
      </c>
      <c r="AR48" s="862">
        <f t="shared" si="10"/>
        <v>41941</v>
      </c>
      <c r="AS48" s="856">
        <f t="shared" si="73"/>
        <v>41944</v>
      </c>
      <c r="AU48" s="850">
        <v>44</v>
      </c>
      <c r="AV48" s="1117" t="s">
        <v>540</v>
      </c>
      <c r="AW48" s="1118" t="s">
        <v>541</v>
      </c>
      <c r="AX48" s="853">
        <v>414</v>
      </c>
      <c r="AY48" s="1121">
        <v>1114</v>
      </c>
      <c r="AZ48" s="862">
        <f t="shared" si="30"/>
        <v>41853</v>
      </c>
      <c r="BA48" s="862">
        <f t="shared" si="58"/>
        <v>41859</v>
      </c>
      <c r="BB48" s="862">
        <f t="shared" si="31"/>
        <v>41862</v>
      </c>
      <c r="BC48" s="862">
        <f t="shared" si="32"/>
        <v>41868</v>
      </c>
      <c r="BD48" s="862">
        <f t="shared" si="50"/>
        <v>41915</v>
      </c>
      <c r="BE48" s="862">
        <f t="shared" si="12"/>
        <v>41932</v>
      </c>
      <c r="BF48" s="862">
        <f t="shared" si="81"/>
        <v>41936</v>
      </c>
      <c r="BG48" s="862">
        <f t="shared" si="13"/>
        <v>41941</v>
      </c>
      <c r="BH48" s="856">
        <f t="shared" si="74"/>
        <v>41944</v>
      </c>
      <c r="BJ48" s="850">
        <v>44</v>
      </c>
      <c r="BK48" s="1117" t="s">
        <v>540</v>
      </c>
      <c r="BL48" s="1118" t="s">
        <v>541</v>
      </c>
      <c r="BM48" s="853">
        <v>414</v>
      </c>
      <c r="BN48" s="1121">
        <v>1114</v>
      </c>
      <c r="BO48" s="862">
        <f t="shared" si="33"/>
        <v>41839</v>
      </c>
      <c r="BP48" s="862">
        <f t="shared" si="59"/>
        <v>41845</v>
      </c>
      <c r="BQ48" s="862">
        <f t="shared" si="34"/>
        <v>41848</v>
      </c>
      <c r="BR48" s="862">
        <f t="shared" si="15"/>
        <v>41854</v>
      </c>
      <c r="BS48" s="862">
        <f t="shared" si="51"/>
        <v>41915</v>
      </c>
      <c r="BT48" s="862">
        <f t="shared" si="16"/>
        <v>41932</v>
      </c>
      <c r="BU48" s="862">
        <f t="shared" si="82"/>
        <v>41936</v>
      </c>
      <c r="BV48" s="862">
        <f t="shared" si="17"/>
        <v>41941</v>
      </c>
      <c r="BW48" s="856">
        <f t="shared" si="75"/>
        <v>41944</v>
      </c>
      <c r="BY48" s="850">
        <v>44</v>
      </c>
      <c r="BZ48" s="1117" t="s">
        <v>540</v>
      </c>
      <c r="CA48" s="1118" t="s">
        <v>541</v>
      </c>
      <c r="CB48" s="853">
        <v>414</v>
      </c>
      <c r="CC48" s="1121">
        <v>1114</v>
      </c>
      <c r="CD48" s="862">
        <f t="shared" si="35"/>
        <v>41867</v>
      </c>
      <c r="CE48" s="862">
        <f t="shared" si="60"/>
        <v>41873</v>
      </c>
      <c r="CF48" s="862">
        <f t="shared" si="36"/>
        <v>41876</v>
      </c>
      <c r="CG48" s="862">
        <f t="shared" si="61"/>
        <v>41882</v>
      </c>
      <c r="CH48" s="862">
        <f t="shared" si="52"/>
        <v>41915</v>
      </c>
      <c r="CI48" s="862">
        <f t="shared" si="20"/>
        <v>41932</v>
      </c>
      <c r="CJ48" s="862">
        <f t="shared" si="83"/>
        <v>41936</v>
      </c>
      <c r="CK48" s="862">
        <f t="shared" si="21"/>
        <v>41941</v>
      </c>
      <c r="CL48" s="856">
        <f t="shared" si="76"/>
        <v>41944</v>
      </c>
      <c r="CN48" s="850">
        <v>44</v>
      </c>
      <c r="CO48" s="1117" t="s">
        <v>540</v>
      </c>
      <c r="CP48" s="1118" t="s">
        <v>541</v>
      </c>
      <c r="CQ48" s="853">
        <v>414</v>
      </c>
      <c r="CR48" s="1121">
        <v>1114</v>
      </c>
      <c r="CS48" s="862">
        <f t="shared" si="37"/>
        <v>41867</v>
      </c>
      <c r="CT48" s="862">
        <f t="shared" si="62"/>
        <v>41873</v>
      </c>
      <c r="CU48" s="862">
        <f t="shared" si="38"/>
        <v>41876</v>
      </c>
      <c r="CV48" s="862">
        <f t="shared" si="63"/>
        <v>41882</v>
      </c>
      <c r="CW48" s="862">
        <f t="shared" si="53"/>
        <v>41915</v>
      </c>
      <c r="CX48" s="862">
        <f t="shared" si="24"/>
        <v>41932</v>
      </c>
      <c r="CY48" s="862">
        <f t="shared" si="84"/>
        <v>41936</v>
      </c>
      <c r="CZ48" s="862">
        <f t="shared" si="25"/>
        <v>41941</v>
      </c>
      <c r="DA48" s="856">
        <f t="shared" si="77"/>
        <v>41944</v>
      </c>
    </row>
    <row r="49" spans="2:105" ht="15" hidden="1" customHeight="1">
      <c r="B49" s="125" t="s">
        <v>663</v>
      </c>
      <c r="C49" s="850">
        <v>45</v>
      </c>
      <c r="D49" s="1123" t="s">
        <v>542</v>
      </c>
      <c r="E49" s="1119" t="s">
        <v>543</v>
      </c>
      <c r="F49" s="853">
        <v>414</v>
      </c>
      <c r="G49" s="1121">
        <v>1114</v>
      </c>
      <c r="H49" s="855"/>
      <c r="I49" s="855">
        <f t="shared" si="0"/>
        <v>41909</v>
      </c>
      <c r="J49" s="855">
        <f t="shared" si="39"/>
        <v>41915</v>
      </c>
      <c r="K49" s="855">
        <f t="shared" si="47"/>
        <v>41922</v>
      </c>
      <c r="L49" s="855">
        <f t="shared" si="1"/>
        <v>41939</v>
      </c>
      <c r="M49" s="855">
        <f t="shared" si="78"/>
        <v>41943</v>
      </c>
      <c r="N49" s="855">
        <f t="shared" si="2"/>
        <v>41948</v>
      </c>
      <c r="O49" s="856">
        <f t="shared" si="71"/>
        <v>41951</v>
      </c>
      <c r="P49" s="113"/>
      <c r="Q49" s="850">
        <v>45</v>
      </c>
      <c r="R49" s="1123" t="s">
        <v>542</v>
      </c>
      <c r="S49" s="1119" t="s">
        <v>543</v>
      </c>
      <c r="T49" s="853">
        <v>414</v>
      </c>
      <c r="U49" s="1121">
        <v>1114</v>
      </c>
      <c r="V49" s="855">
        <f t="shared" si="26"/>
        <v>41874</v>
      </c>
      <c r="W49" s="855">
        <f t="shared" si="54"/>
        <v>41880</v>
      </c>
      <c r="X49" s="855">
        <f t="shared" si="27"/>
        <v>41883</v>
      </c>
      <c r="Y49" s="855">
        <f t="shared" si="55"/>
        <v>41889</v>
      </c>
      <c r="Z49" s="855">
        <f t="shared" si="48"/>
        <v>41922</v>
      </c>
      <c r="AA49" s="855">
        <f t="shared" si="5"/>
        <v>41939</v>
      </c>
      <c r="AB49" s="855">
        <f t="shared" si="79"/>
        <v>41943</v>
      </c>
      <c r="AC49" s="855">
        <f t="shared" si="6"/>
        <v>41948</v>
      </c>
      <c r="AD49" s="856">
        <f t="shared" si="72"/>
        <v>41951</v>
      </c>
      <c r="AF49" s="850">
        <v>45</v>
      </c>
      <c r="AG49" s="1123" t="s">
        <v>542</v>
      </c>
      <c r="AH49" s="1247" t="s">
        <v>543</v>
      </c>
      <c r="AI49" s="853">
        <v>414</v>
      </c>
      <c r="AJ49" s="1121">
        <v>1114</v>
      </c>
      <c r="AK49" s="855">
        <f t="shared" si="28"/>
        <v>41874</v>
      </c>
      <c r="AL49" s="855">
        <f t="shared" si="56"/>
        <v>41880</v>
      </c>
      <c r="AM49" s="855">
        <f t="shared" si="29"/>
        <v>41883</v>
      </c>
      <c r="AN49" s="855">
        <f t="shared" si="57"/>
        <v>41889</v>
      </c>
      <c r="AO49" s="855">
        <f t="shared" si="49"/>
        <v>41922</v>
      </c>
      <c r="AP49" s="855">
        <f t="shared" si="9"/>
        <v>41939</v>
      </c>
      <c r="AQ49" s="855">
        <f t="shared" si="80"/>
        <v>41943</v>
      </c>
      <c r="AR49" s="855">
        <f t="shared" si="10"/>
        <v>41948</v>
      </c>
      <c r="AS49" s="856">
        <f t="shared" si="73"/>
        <v>41951</v>
      </c>
      <c r="AU49" s="850">
        <v>45</v>
      </c>
      <c r="AV49" s="1123" t="s">
        <v>542</v>
      </c>
      <c r="AW49" s="1247" t="s">
        <v>543</v>
      </c>
      <c r="AX49" s="853">
        <v>414</v>
      </c>
      <c r="AY49" s="1121">
        <v>1114</v>
      </c>
      <c r="AZ49" s="855">
        <f t="shared" si="30"/>
        <v>41860</v>
      </c>
      <c r="BA49" s="855">
        <f t="shared" si="58"/>
        <v>41866</v>
      </c>
      <c r="BB49" s="855">
        <f t="shared" si="31"/>
        <v>41869</v>
      </c>
      <c r="BC49" s="855">
        <f t="shared" si="32"/>
        <v>41875</v>
      </c>
      <c r="BD49" s="855">
        <f t="shared" si="50"/>
        <v>41922</v>
      </c>
      <c r="BE49" s="855">
        <f t="shared" si="12"/>
        <v>41939</v>
      </c>
      <c r="BF49" s="855">
        <f t="shared" si="81"/>
        <v>41943</v>
      </c>
      <c r="BG49" s="855">
        <f t="shared" si="13"/>
        <v>41948</v>
      </c>
      <c r="BH49" s="856">
        <f t="shared" si="74"/>
        <v>41951</v>
      </c>
      <c r="BJ49" s="850">
        <v>45</v>
      </c>
      <c r="BK49" s="1123" t="s">
        <v>542</v>
      </c>
      <c r="BL49" s="1247" t="s">
        <v>543</v>
      </c>
      <c r="BM49" s="853">
        <v>414</v>
      </c>
      <c r="BN49" s="1121">
        <v>1114</v>
      </c>
      <c r="BO49" s="855">
        <f t="shared" si="33"/>
        <v>41846</v>
      </c>
      <c r="BP49" s="855">
        <f t="shared" si="59"/>
        <v>41852</v>
      </c>
      <c r="BQ49" s="855">
        <f t="shared" si="34"/>
        <v>41855</v>
      </c>
      <c r="BR49" s="855">
        <f t="shared" si="15"/>
        <v>41861</v>
      </c>
      <c r="BS49" s="855">
        <f t="shared" si="51"/>
        <v>41922</v>
      </c>
      <c r="BT49" s="855">
        <f t="shared" si="16"/>
        <v>41939</v>
      </c>
      <c r="BU49" s="855">
        <f t="shared" si="82"/>
        <v>41943</v>
      </c>
      <c r="BV49" s="855">
        <f t="shared" si="17"/>
        <v>41948</v>
      </c>
      <c r="BW49" s="856">
        <f t="shared" si="75"/>
        <v>41951</v>
      </c>
      <c r="BY49" s="850">
        <v>45</v>
      </c>
      <c r="BZ49" s="1123" t="s">
        <v>542</v>
      </c>
      <c r="CA49" s="1247" t="s">
        <v>543</v>
      </c>
      <c r="CB49" s="853">
        <v>414</v>
      </c>
      <c r="CC49" s="1121">
        <v>1114</v>
      </c>
      <c r="CD49" s="855">
        <f t="shared" si="35"/>
        <v>41874</v>
      </c>
      <c r="CE49" s="855">
        <f t="shared" si="60"/>
        <v>41880</v>
      </c>
      <c r="CF49" s="855">
        <f t="shared" si="36"/>
        <v>41883</v>
      </c>
      <c r="CG49" s="855">
        <f t="shared" si="61"/>
        <v>41889</v>
      </c>
      <c r="CH49" s="855">
        <f t="shared" si="52"/>
        <v>41922</v>
      </c>
      <c r="CI49" s="855">
        <f t="shared" si="20"/>
        <v>41939</v>
      </c>
      <c r="CJ49" s="855">
        <f t="shared" si="83"/>
        <v>41943</v>
      </c>
      <c r="CK49" s="855">
        <f t="shared" si="21"/>
        <v>41948</v>
      </c>
      <c r="CL49" s="856">
        <f t="shared" si="76"/>
        <v>41951</v>
      </c>
      <c r="CN49" s="850">
        <v>45</v>
      </c>
      <c r="CO49" s="1123" t="s">
        <v>542</v>
      </c>
      <c r="CP49" s="1247" t="s">
        <v>543</v>
      </c>
      <c r="CQ49" s="853">
        <v>414</v>
      </c>
      <c r="CR49" s="1121">
        <v>1114</v>
      </c>
      <c r="CS49" s="855">
        <f t="shared" si="37"/>
        <v>41874</v>
      </c>
      <c r="CT49" s="855">
        <f t="shared" si="62"/>
        <v>41880</v>
      </c>
      <c r="CU49" s="855">
        <f t="shared" si="38"/>
        <v>41883</v>
      </c>
      <c r="CV49" s="855">
        <f t="shared" si="63"/>
        <v>41889</v>
      </c>
      <c r="CW49" s="855">
        <f t="shared" si="53"/>
        <v>41922</v>
      </c>
      <c r="CX49" s="855">
        <f t="shared" si="24"/>
        <v>41939</v>
      </c>
      <c r="CY49" s="855">
        <f t="shared" si="84"/>
        <v>41943</v>
      </c>
      <c r="CZ49" s="855">
        <f t="shared" si="25"/>
        <v>41948</v>
      </c>
      <c r="DA49" s="856">
        <f t="shared" si="77"/>
        <v>41951</v>
      </c>
    </row>
    <row r="50" spans="2:105" ht="15" hidden="1" customHeight="1">
      <c r="B50" s="125" t="s">
        <v>664</v>
      </c>
      <c r="C50" s="850">
        <v>46</v>
      </c>
      <c r="D50" s="1123" t="s">
        <v>506</v>
      </c>
      <c r="E50" s="1122" t="s">
        <v>538</v>
      </c>
      <c r="F50" s="853">
        <v>414</v>
      </c>
      <c r="G50" s="1121">
        <v>1114</v>
      </c>
      <c r="H50" s="855"/>
      <c r="I50" s="855">
        <f t="shared" si="0"/>
        <v>41916</v>
      </c>
      <c r="J50" s="855">
        <f t="shared" si="39"/>
        <v>41922</v>
      </c>
      <c r="K50" s="855">
        <f t="shared" si="47"/>
        <v>41929</v>
      </c>
      <c r="L50" s="855">
        <f t="shared" si="1"/>
        <v>41946</v>
      </c>
      <c r="M50" s="855">
        <f t="shared" si="78"/>
        <v>41950</v>
      </c>
      <c r="N50" s="855">
        <f t="shared" si="2"/>
        <v>41955</v>
      </c>
      <c r="O50" s="856">
        <f t="shared" si="71"/>
        <v>41958</v>
      </c>
      <c r="P50" s="113"/>
      <c r="Q50" s="850">
        <v>46</v>
      </c>
      <c r="R50" s="1123" t="s">
        <v>506</v>
      </c>
      <c r="S50" s="1122" t="s">
        <v>538</v>
      </c>
      <c r="T50" s="853">
        <v>414</v>
      </c>
      <c r="U50" s="1121">
        <v>1114</v>
      </c>
      <c r="V50" s="855">
        <f t="shared" si="26"/>
        <v>41881</v>
      </c>
      <c r="W50" s="855">
        <f t="shared" si="54"/>
        <v>41887</v>
      </c>
      <c r="X50" s="855">
        <f t="shared" si="27"/>
        <v>41890</v>
      </c>
      <c r="Y50" s="855">
        <f t="shared" si="55"/>
        <v>41896</v>
      </c>
      <c r="Z50" s="855">
        <f t="shared" si="48"/>
        <v>41929</v>
      </c>
      <c r="AA50" s="855">
        <f t="shared" si="5"/>
        <v>41946</v>
      </c>
      <c r="AB50" s="855">
        <f t="shared" si="79"/>
        <v>41950</v>
      </c>
      <c r="AC50" s="855">
        <f t="shared" si="6"/>
        <v>41955</v>
      </c>
      <c r="AD50" s="856">
        <f t="shared" si="72"/>
        <v>41958</v>
      </c>
      <c r="AF50" s="850">
        <v>46</v>
      </c>
      <c r="AG50" s="1123" t="s">
        <v>506</v>
      </c>
      <c r="AH50" s="1122" t="s">
        <v>538</v>
      </c>
      <c r="AI50" s="853">
        <v>414</v>
      </c>
      <c r="AJ50" s="1121">
        <v>1114</v>
      </c>
      <c r="AK50" s="855">
        <f t="shared" si="28"/>
        <v>41881</v>
      </c>
      <c r="AL50" s="855">
        <f t="shared" si="56"/>
        <v>41887</v>
      </c>
      <c r="AM50" s="855">
        <f t="shared" si="29"/>
        <v>41890</v>
      </c>
      <c r="AN50" s="855">
        <f t="shared" si="57"/>
        <v>41896</v>
      </c>
      <c r="AO50" s="855">
        <f t="shared" si="49"/>
        <v>41929</v>
      </c>
      <c r="AP50" s="855">
        <f t="shared" si="9"/>
        <v>41946</v>
      </c>
      <c r="AQ50" s="855">
        <f t="shared" si="80"/>
        <v>41950</v>
      </c>
      <c r="AR50" s="855">
        <f t="shared" si="10"/>
        <v>41955</v>
      </c>
      <c r="AS50" s="856">
        <f t="shared" si="73"/>
        <v>41958</v>
      </c>
      <c r="AU50" s="850">
        <v>46</v>
      </c>
      <c r="AV50" s="1123" t="s">
        <v>506</v>
      </c>
      <c r="AW50" s="1122" t="s">
        <v>538</v>
      </c>
      <c r="AX50" s="853">
        <v>414</v>
      </c>
      <c r="AY50" s="1121">
        <v>1114</v>
      </c>
      <c r="AZ50" s="855">
        <f t="shared" si="30"/>
        <v>41867</v>
      </c>
      <c r="BA50" s="855">
        <f t="shared" si="58"/>
        <v>41873</v>
      </c>
      <c r="BB50" s="855">
        <f t="shared" si="31"/>
        <v>41876</v>
      </c>
      <c r="BC50" s="855">
        <f t="shared" si="32"/>
        <v>41882</v>
      </c>
      <c r="BD50" s="855">
        <f t="shared" si="50"/>
        <v>41929</v>
      </c>
      <c r="BE50" s="855">
        <f t="shared" si="12"/>
        <v>41946</v>
      </c>
      <c r="BF50" s="855">
        <f t="shared" si="81"/>
        <v>41950</v>
      </c>
      <c r="BG50" s="855">
        <f t="shared" si="13"/>
        <v>41955</v>
      </c>
      <c r="BH50" s="856">
        <f t="shared" si="74"/>
        <v>41958</v>
      </c>
      <c r="BJ50" s="850">
        <v>46</v>
      </c>
      <c r="BK50" s="1123" t="s">
        <v>506</v>
      </c>
      <c r="BL50" s="1122" t="s">
        <v>538</v>
      </c>
      <c r="BM50" s="853">
        <v>414</v>
      </c>
      <c r="BN50" s="1121">
        <v>1114</v>
      </c>
      <c r="BO50" s="855">
        <f t="shared" si="33"/>
        <v>41853</v>
      </c>
      <c r="BP50" s="855">
        <f t="shared" si="59"/>
        <v>41859</v>
      </c>
      <c r="BQ50" s="855">
        <f t="shared" si="34"/>
        <v>41862</v>
      </c>
      <c r="BR50" s="855">
        <f t="shared" si="15"/>
        <v>41868</v>
      </c>
      <c r="BS50" s="855">
        <f t="shared" si="51"/>
        <v>41929</v>
      </c>
      <c r="BT50" s="855">
        <f t="shared" si="16"/>
        <v>41946</v>
      </c>
      <c r="BU50" s="855">
        <f t="shared" si="82"/>
        <v>41950</v>
      </c>
      <c r="BV50" s="855">
        <f t="shared" si="17"/>
        <v>41955</v>
      </c>
      <c r="BW50" s="856">
        <f t="shared" si="75"/>
        <v>41958</v>
      </c>
      <c r="BY50" s="850">
        <v>46</v>
      </c>
      <c r="BZ50" s="1123" t="s">
        <v>506</v>
      </c>
      <c r="CA50" s="1122" t="s">
        <v>538</v>
      </c>
      <c r="CB50" s="853">
        <v>414</v>
      </c>
      <c r="CC50" s="1121">
        <v>1114</v>
      </c>
      <c r="CD50" s="855">
        <f t="shared" si="35"/>
        <v>41881</v>
      </c>
      <c r="CE50" s="855">
        <f t="shared" si="60"/>
        <v>41887</v>
      </c>
      <c r="CF50" s="855">
        <f t="shared" si="36"/>
        <v>41890</v>
      </c>
      <c r="CG50" s="855">
        <f t="shared" si="61"/>
        <v>41896</v>
      </c>
      <c r="CH50" s="855">
        <f t="shared" si="52"/>
        <v>41929</v>
      </c>
      <c r="CI50" s="855">
        <f t="shared" si="20"/>
        <v>41946</v>
      </c>
      <c r="CJ50" s="855">
        <f t="shared" si="83"/>
        <v>41950</v>
      </c>
      <c r="CK50" s="855">
        <f t="shared" si="21"/>
        <v>41955</v>
      </c>
      <c r="CL50" s="856">
        <f t="shared" si="76"/>
        <v>41958</v>
      </c>
      <c r="CN50" s="850">
        <v>46</v>
      </c>
      <c r="CO50" s="1123" t="s">
        <v>506</v>
      </c>
      <c r="CP50" s="1122" t="s">
        <v>538</v>
      </c>
      <c r="CQ50" s="853">
        <v>414</v>
      </c>
      <c r="CR50" s="1121">
        <v>1114</v>
      </c>
      <c r="CS50" s="855">
        <f t="shared" si="37"/>
        <v>41881</v>
      </c>
      <c r="CT50" s="855">
        <f t="shared" si="62"/>
        <v>41887</v>
      </c>
      <c r="CU50" s="855">
        <f t="shared" si="38"/>
        <v>41890</v>
      </c>
      <c r="CV50" s="855">
        <f t="shared" si="63"/>
        <v>41896</v>
      </c>
      <c r="CW50" s="855">
        <f t="shared" si="53"/>
        <v>41929</v>
      </c>
      <c r="CX50" s="855">
        <f t="shared" si="24"/>
        <v>41946</v>
      </c>
      <c r="CY50" s="855">
        <f t="shared" si="84"/>
        <v>41950</v>
      </c>
      <c r="CZ50" s="855">
        <f t="shared" si="25"/>
        <v>41955</v>
      </c>
      <c r="DA50" s="856">
        <f t="shared" si="77"/>
        <v>41958</v>
      </c>
    </row>
    <row r="51" spans="2:105" ht="15" hidden="1" customHeight="1" thickBot="1">
      <c r="B51" s="125" t="s">
        <v>665</v>
      </c>
      <c r="C51" s="1124">
        <v>47</v>
      </c>
      <c r="D51" s="1125" t="s">
        <v>544</v>
      </c>
      <c r="E51" s="1126"/>
      <c r="F51" s="869">
        <v>414</v>
      </c>
      <c r="G51" s="1127">
        <v>1114</v>
      </c>
      <c r="H51" s="1128"/>
      <c r="I51" s="1128">
        <f t="shared" si="0"/>
        <v>41923</v>
      </c>
      <c r="J51" s="1128">
        <f t="shared" si="39"/>
        <v>41929</v>
      </c>
      <c r="K51" s="1128">
        <f t="shared" si="47"/>
        <v>41936</v>
      </c>
      <c r="L51" s="1128">
        <f t="shared" si="1"/>
        <v>41953</v>
      </c>
      <c r="M51" s="1128">
        <f t="shared" si="78"/>
        <v>41957</v>
      </c>
      <c r="N51" s="1128">
        <f t="shared" si="2"/>
        <v>41962</v>
      </c>
      <c r="O51" s="871">
        <f t="shared" si="71"/>
        <v>41965</v>
      </c>
      <c r="P51" s="113"/>
      <c r="Q51" s="850">
        <v>47</v>
      </c>
      <c r="R51" s="1117" t="s">
        <v>544</v>
      </c>
      <c r="S51" s="1222"/>
      <c r="T51" s="853">
        <v>414</v>
      </c>
      <c r="U51" s="1121">
        <v>1114</v>
      </c>
      <c r="V51" s="862">
        <f t="shared" si="26"/>
        <v>41888</v>
      </c>
      <c r="W51" s="862">
        <f t="shared" si="54"/>
        <v>41894</v>
      </c>
      <c r="X51" s="862">
        <f t="shared" si="27"/>
        <v>41897</v>
      </c>
      <c r="Y51" s="862">
        <f t="shared" si="55"/>
        <v>41903</v>
      </c>
      <c r="Z51" s="862">
        <f t="shared" si="48"/>
        <v>41936</v>
      </c>
      <c r="AA51" s="862">
        <f t="shared" si="5"/>
        <v>41953</v>
      </c>
      <c r="AB51" s="862">
        <f t="shared" si="79"/>
        <v>41957</v>
      </c>
      <c r="AC51" s="862">
        <f t="shared" si="6"/>
        <v>41962</v>
      </c>
      <c r="AD51" s="856">
        <f t="shared" si="72"/>
        <v>41965</v>
      </c>
      <c r="AF51" s="850">
        <v>47</v>
      </c>
      <c r="AG51" s="1117" t="s">
        <v>544</v>
      </c>
      <c r="AH51" s="1248"/>
      <c r="AI51" s="853">
        <v>414</v>
      </c>
      <c r="AJ51" s="1121">
        <v>1114</v>
      </c>
      <c r="AK51" s="862">
        <f t="shared" si="28"/>
        <v>41888</v>
      </c>
      <c r="AL51" s="862">
        <f t="shared" si="56"/>
        <v>41894</v>
      </c>
      <c r="AM51" s="862">
        <f t="shared" si="29"/>
        <v>41897</v>
      </c>
      <c r="AN51" s="862">
        <f t="shared" si="57"/>
        <v>41903</v>
      </c>
      <c r="AO51" s="862">
        <f t="shared" si="49"/>
        <v>41936</v>
      </c>
      <c r="AP51" s="862">
        <f t="shared" si="9"/>
        <v>41953</v>
      </c>
      <c r="AQ51" s="862">
        <f t="shared" si="80"/>
        <v>41957</v>
      </c>
      <c r="AR51" s="862">
        <f t="shared" si="10"/>
        <v>41962</v>
      </c>
      <c r="AS51" s="856">
        <f t="shared" si="73"/>
        <v>41965</v>
      </c>
      <c r="AU51" s="850">
        <v>47</v>
      </c>
      <c r="AV51" s="1117" t="s">
        <v>544</v>
      </c>
      <c r="AW51" s="1248"/>
      <c r="AX51" s="853">
        <v>414</v>
      </c>
      <c r="AY51" s="1121">
        <v>1114</v>
      </c>
      <c r="AZ51" s="862">
        <f t="shared" si="30"/>
        <v>41874</v>
      </c>
      <c r="BA51" s="862">
        <f t="shared" si="58"/>
        <v>41880</v>
      </c>
      <c r="BB51" s="862">
        <f t="shared" si="31"/>
        <v>41883</v>
      </c>
      <c r="BC51" s="862">
        <f t="shared" si="32"/>
        <v>41889</v>
      </c>
      <c r="BD51" s="862">
        <f t="shared" si="50"/>
        <v>41936</v>
      </c>
      <c r="BE51" s="862">
        <f t="shared" si="12"/>
        <v>41953</v>
      </c>
      <c r="BF51" s="862">
        <f t="shared" si="81"/>
        <v>41957</v>
      </c>
      <c r="BG51" s="862">
        <f t="shared" si="13"/>
        <v>41962</v>
      </c>
      <c r="BH51" s="856">
        <f t="shared" si="74"/>
        <v>41965</v>
      </c>
      <c r="BJ51" s="850">
        <v>47</v>
      </c>
      <c r="BK51" s="1117" t="s">
        <v>544</v>
      </c>
      <c r="BL51" s="1248"/>
      <c r="BM51" s="853">
        <v>414</v>
      </c>
      <c r="BN51" s="1121">
        <v>1114</v>
      </c>
      <c r="BO51" s="862">
        <f t="shared" si="33"/>
        <v>41860</v>
      </c>
      <c r="BP51" s="862">
        <f t="shared" si="59"/>
        <v>41866</v>
      </c>
      <c r="BQ51" s="862">
        <f t="shared" si="34"/>
        <v>41869</v>
      </c>
      <c r="BR51" s="862">
        <f t="shared" si="15"/>
        <v>41875</v>
      </c>
      <c r="BS51" s="862">
        <f t="shared" si="51"/>
        <v>41936</v>
      </c>
      <c r="BT51" s="862">
        <f t="shared" si="16"/>
        <v>41953</v>
      </c>
      <c r="BU51" s="862">
        <f t="shared" si="82"/>
        <v>41957</v>
      </c>
      <c r="BV51" s="862">
        <f t="shared" si="17"/>
        <v>41962</v>
      </c>
      <c r="BW51" s="856">
        <f t="shared" si="75"/>
        <v>41965</v>
      </c>
      <c r="BY51" s="850">
        <v>47</v>
      </c>
      <c r="BZ51" s="1117" t="s">
        <v>544</v>
      </c>
      <c r="CA51" s="1248"/>
      <c r="CB51" s="853">
        <v>414</v>
      </c>
      <c r="CC51" s="1121">
        <v>1114</v>
      </c>
      <c r="CD51" s="862">
        <f t="shared" si="35"/>
        <v>41888</v>
      </c>
      <c r="CE51" s="862">
        <f t="shared" si="60"/>
        <v>41894</v>
      </c>
      <c r="CF51" s="862">
        <f t="shared" si="36"/>
        <v>41897</v>
      </c>
      <c r="CG51" s="862">
        <f t="shared" si="61"/>
        <v>41903</v>
      </c>
      <c r="CH51" s="862">
        <f t="shared" si="52"/>
        <v>41936</v>
      </c>
      <c r="CI51" s="862">
        <f t="shared" si="20"/>
        <v>41953</v>
      </c>
      <c r="CJ51" s="862">
        <f t="shared" si="83"/>
        <v>41957</v>
      </c>
      <c r="CK51" s="862">
        <f t="shared" si="21"/>
        <v>41962</v>
      </c>
      <c r="CL51" s="856">
        <f t="shared" si="76"/>
        <v>41965</v>
      </c>
      <c r="CN51" s="850">
        <v>47</v>
      </c>
      <c r="CO51" s="1117" t="s">
        <v>544</v>
      </c>
      <c r="CP51" s="1248"/>
      <c r="CQ51" s="853">
        <v>414</v>
      </c>
      <c r="CR51" s="1121">
        <v>1114</v>
      </c>
      <c r="CS51" s="862">
        <f t="shared" si="37"/>
        <v>41888</v>
      </c>
      <c r="CT51" s="862">
        <f t="shared" si="62"/>
        <v>41894</v>
      </c>
      <c r="CU51" s="862">
        <f t="shared" si="38"/>
        <v>41897</v>
      </c>
      <c r="CV51" s="862">
        <f t="shared" si="63"/>
        <v>41903</v>
      </c>
      <c r="CW51" s="862">
        <f t="shared" si="53"/>
        <v>41936</v>
      </c>
      <c r="CX51" s="862">
        <f t="shared" si="24"/>
        <v>41953</v>
      </c>
      <c r="CY51" s="862">
        <f t="shared" si="84"/>
        <v>41957</v>
      </c>
      <c r="CZ51" s="862">
        <f t="shared" si="25"/>
        <v>41962</v>
      </c>
      <c r="DA51" s="856">
        <f t="shared" si="77"/>
        <v>41965</v>
      </c>
    </row>
    <row r="52" spans="2:105" ht="15" hidden="1" customHeight="1" thickTop="1">
      <c r="B52" s="125" t="s">
        <v>666</v>
      </c>
      <c r="C52" s="804">
        <v>48</v>
      </c>
      <c r="D52" s="1129" t="s">
        <v>545</v>
      </c>
      <c r="E52" s="1130"/>
      <c r="F52" s="800">
        <v>414</v>
      </c>
      <c r="G52" s="1131">
        <v>1214</v>
      </c>
      <c r="H52" s="1132"/>
      <c r="I52" s="1132">
        <f t="shared" si="0"/>
        <v>41930</v>
      </c>
      <c r="J52" s="1132">
        <f t="shared" si="39"/>
        <v>41936</v>
      </c>
      <c r="K52" s="1132">
        <f t="shared" si="47"/>
        <v>41943</v>
      </c>
      <c r="L52" s="1132">
        <f t="shared" si="1"/>
        <v>41960</v>
      </c>
      <c r="M52" s="1132">
        <f t="shared" si="78"/>
        <v>41964</v>
      </c>
      <c r="N52" s="1132">
        <f t="shared" si="2"/>
        <v>41969</v>
      </c>
      <c r="O52" s="808">
        <f t="shared" si="71"/>
        <v>41972</v>
      </c>
      <c r="P52" s="113"/>
      <c r="Q52" s="850">
        <v>48</v>
      </c>
      <c r="R52" s="1123" t="s">
        <v>545</v>
      </c>
      <c r="S52" s="1119"/>
      <c r="T52" s="853">
        <v>414</v>
      </c>
      <c r="U52" s="1121">
        <v>1214</v>
      </c>
      <c r="V52" s="855">
        <f t="shared" si="26"/>
        <v>41895</v>
      </c>
      <c r="W52" s="855">
        <f t="shared" si="54"/>
        <v>41901</v>
      </c>
      <c r="X52" s="855">
        <f t="shared" si="27"/>
        <v>41904</v>
      </c>
      <c r="Y52" s="855">
        <f t="shared" si="55"/>
        <v>41910</v>
      </c>
      <c r="Z52" s="855">
        <f t="shared" si="48"/>
        <v>41943</v>
      </c>
      <c r="AA52" s="855">
        <f t="shared" si="5"/>
        <v>41960</v>
      </c>
      <c r="AB52" s="855">
        <f t="shared" si="79"/>
        <v>41964</v>
      </c>
      <c r="AC52" s="855">
        <f t="shared" si="6"/>
        <v>41969</v>
      </c>
      <c r="AD52" s="856">
        <f t="shared" si="72"/>
        <v>41972</v>
      </c>
      <c r="AF52" s="850">
        <v>48</v>
      </c>
      <c r="AG52" s="1123" t="s">
        <v>545</v>
      </c>
      <c r="AH52" s="1247"/>
      <c r="AI52" s="853">
        <v>414</v>
      </c>
      <c r="AJ52" s="1121">
        <v>1214</v>
      </c>
      <c r="AK52" s="855">
        <f t="shared" si="28"/>
        <v>41895</v>
      </c>
      <c r="AL52" s="855">
        <f t="shared" si="56"/>
        <v>41901</v>
      </c>
      <c r="AM52" s="855">
        <f t="shared" si="29"/>
        <v>41904</v>
      </c>
      <c r="AN52" s="855">
        <f t="shared" si="57"/>
        <v>41910</v>
      </c>
      <c r="AO52" s="855">
        <f t="shared" si="49"/>
        <v>41943</v>
      </c>
      <c r="AP52" s="855">
        <f t="shared" si="9"/>
        <v>41960</v>
      </c>
      <c r="AQ52" s="855">
        <f t="shared" si="80"/>
        <v>41964</v>
      </c>
      <c r="AR52" s="855">
        <f t="shared" si="10"/>
        <v>41969</v>
      </c>
      <c r="AS52" s="856">
        <f t="shared" si="73"/>
        <v>41972</v>
      </c>
      <c r="AU52" s="850">
        <v>48</v>
      </c>
      <c r="AV52" s="1123" t="s">
        <v>545</v>
      </c>
      <c r="AW52" s="1247"/>
      <c r="AX52" s="853">
        <v>414</v>
      </c>
      <c r="AY52" s="1121">
        <v>1214</v>
      </c>
      <c r="AZ52" s="855">
        <f t="shared" si="30"/>
        <v>41881</v>
      </c>
      <c r="BA52" s="855">
        <f t="shared" si="58"/>
        <v>41887</v>
      </c>
      <c r="BB52" s="855">
        <f t="shared" si="31"/>
        <v>41890</v>
      </c>
      <c r="BC52" s="855">
        <f t="shared" si="32"/>
        <v>41896</v>
      </c>
      <c r="BD52" s="855">
        <f t="shared" si="50"/>
        <v>41943</v>
      </c>
      <c r="BE52" s="855">
        <f t="shared" si="12"/>
        <v>41960</v>
      </c>
      <c r="BF52" s="855">
        <f t="shared" si="81"/>
        <v>41964</v>
      </c>
      <c r="BG52" s="855">
        <f t="shared" si="13"/>
        <v>41969</v>
      </c>
      <c r="BH52" s="856">
        <f t="shared" si="74"/>
        <v>41972</v>
      </c>
      <c r="BJ52" s="850">
        <v>48</v>
      </c>
      <c r="BK52" s="1123" t="s">
        <v>545</v>
      </c>
      <c r="BL52" s="1247"/>
      <c r="BM52" s="853">
        <v>414</v>
      </c>
      <c r="BN52" s="1121">
        <v>1214</v>
      </c>
      <c r="BO52" s="855">
        <f t="shared" si="33"/>
        <v>41867</v>
      </c>
      <c r="BP52" s="855">
        <f t="shared" si="59"/>
        <v>41873</v>
      </c>
      <c r="BQ52" s="855">
        <f t="shared" si="34"/>
        <v>41876</v>
      </c>
      <c r="BR52" s="855">
        <f t="shared" si="15"/>
        <v>41882</v>
      </c>
      <c r="BS52" s="855">
        <f t="shared" si="51"/>
        <v>41943</v>
      </c>
      <c r="BT52" s="855">
        <f t="shared" si="16"/>
        <v>41960</v>
      </c>
      <c r="BU52" s="855">
        <f t="shared" si="82"/>
        <v>41964</v>
      </c>
      <c r="BV52" s="855">
        <f t="shared" si="17"/>
        <v>41969</v>
      </c>
      <c r="BW52" s="856">
        <f t="shared" si="75"/>
        <v>41972</v>
      </c>
      <c r="BY52" s="850">
        <v>48</v>
      </c>
      <c r="BZ52" s="1123" t="s">
        <v>545</v>
      </c>
      <c r="CA52" s="1247"/>
      <c r="CB52" s="853">
        <v>414</v>
      </c>
      <c r="CC52" s="1121">
        <v>1214</v>
      </c>
      <c r="CD52" s="855">
        <f t="shared" si="35"/>
        <v>41895</v>
      </c>
      <c r="CE52" s="855">
        <f t="shared" si="60"/>
        <v>41901</v>
      </c>
      <c r="CF52" s="855">
        <f t="shared" si="36"/>
        <v>41904</v>
      </c>
      <c r="CG52" s="855">
        <f t="shared" si="61"/>
        <v>41910</v>
      </c>
      <c r="CH52" s="855">
        <f t="shared" si="52"/>
        <v>41943</v>
      </c>
      <c r="CI52" s="855">
        <f t="shared" si="20"/>
        <v>41960</v>
      </c>
      <c r="CJ52" s="855">
        <f t="shared" si="83"/>
        <v>41964</v>
      </c>
      <c r="CK52" s="855">
        <f t="shared" si="21"/>
        <v>41969</v>
      </c>
      <c r="CL52" s="856">
        <f t="shared" si="76"/>
        <v>41972</v>
      </c>
      <c r="CN52" s="850">
        <v>48</v>
      </c>
      <c r="CO52" s="1123" t="s">
        <v>545</v>
      </c>
      <c r="CP52" s="1247"/>
      <c r="CQ52" s="853">
        <v>414</v>
      </c>
      <c r="CR52" s="1121">
        <v>1214</v>
      </c>
      <c r="CS52" s="855">
        <f t="shared" si="37"/>
        <v>41895</v>
      </c>
      <c r="CT52" s="855">
        <f t="shared" si="62"/>
        <v>41901</v>
      </c>
      <c r="CU52" s="855">
        <f t="shared" si="38"/>
        <v>41904</v>
      </c>
      <c r="CV52" s="855">
        <f t="shared" si="63"/>
        <v>41910</v>
      </c>
      <c r="CW52" s="855">
        <f t="shared" si="53"/>
        <v>41943</v>
      </c>
      <c r="CX52" s="855">
        <f t="shared" si="24"/>
        <v>41960</v>
      </c>
      <c r="CY52" s="855">
        <f t="shared" si="84"/>
        <v>41964</v>
      </c>
      <c r="CZ52" s="855">
        <f t="shared" si="25"/>
        <v>41969</v>
      </c>
      <c r="DA52" s="856">
        <f t="shared" si="77"/>
        <v>41972</v>
      </c>
    </row>
    <row r="53" spans="2:105" ht="15" hidden="1" customHeight="1" thickBot="1">
      <c r="B53" s="125" t="s">
        <v>667</v>
      </c>
      <c r="C53" s="811">
        <v>49</v>
      </c>
      <c r="D53" s="1133" t="s">
        <v>546</v>
      </c>
      <c r="E53" s="1134"/>
      <c r="F53" s="812">
        <v>414</v>
      </c>
      <c r="G53" s="1135">
        <v>1214</v>
      </c>
      <c r="H53" s="1136"/>
      <c r="I53" s="1136">
        <f t="shared" si="0"/>
        <v>41930</v>
      </c>
      <c r="J53" s="1136">
        <f t="shared" si="39"/>
        <v>41936</v>
      </c>
      <c r="K53" s="1136">
        <f t="shared" si="47"/>
        <v>41943</v>
      </c>
      <c r="L53" s="1136">
        <f t="shared" si="1"/>
        <v>41960</v>
      </c>
      <c r="M53" s="1136">
        <f>N53-5-7</f>
        <v>41964</v>
      </c>
      <c r="N53" s="1136">
        <f t="shared" si="2"/>
        <v>41976</v>
      </c>
      <c r="O53" s="823">
        <f t="shared" si="71"/>
        <v>41979</v>
      </c>
      <c r="P53" s="113"/>
      <c r="Q53" s="850">
        <v>49</v>
      </c>
      <c r="R53" s="1123" t="s">
        <v>546</v>
      </c>
      <c r="S53" s="852"/>
      <c r="T53" s="853">
        <v>414</v>
      </c>
      <c r="U53" s="1121">
        <v>1214</v>
      </c>
      <c r="V53" s="855">
        <f t="shared" si="26"/>
        <v>41895</v>
      </c>
      <c r="W53" s="855">
        <f t="shared" si="54"/>
        <v>41901</v>
      </c>
      <c r="X53" s="855">
        <f t="shared" si="27"/>
        <v>41904</v>
      </c>
      <c r="Y53" s="855">
        <f t="shared" si="55"/>
        <v>41910</v>
      </c>
      <c r="Z53" s="855">
        <f t="shared" si="48"/>
        <v>41943</v>
      </c>
      <c r="AA53" s="855">
        <f t="shared" si="5"/>
        <v>41960</v>
      </c>
      <c r="AB53" s="855">
        <f>AC53-5-7</f>
        <v>41964</v>
      </c>
      <c r="AC53" s="855">
        <f t="shared" si="6"/>
        <v>41976</v>
      </c>
      <c r="AD53" s="856">
        <f t="shared" si="72"/>
        <v>41979</v>
      </c>
      <c r="AF53" s="850">
        <v>49</v>
      </c>
      <c r="AG53" s="1123" t="s">
        <v>546</v>
      </c>
      <c r="AH53" s="1243"/>
      <c r="AI53" s="853">
        <v>414</v>
      </c>
      <c r="AJ53" s="1121">
        <v>1214</v>
      </c>
      <c r="AK53" s="855">
        <f t="shared" si="28"/>
        <v>41895</v>
      </c>
      <c r="AL53" s="855">
        <f t="shared" si="56"/>
        <v>41901</v>
      </c>
      <c r="AM53" s="855">
        <f t="shared" si="29"/>
        <v>41904</v>
      </c>
      <c r="AN53" s="855">
        <f t="shared" si="57"/>
        <v>41910</v>
      </c>
      <c r="AO53" s="855">
        <f t="shared" si="49"/>
        <v>41943</v>
      </c>
      <c r="AP53" s="855">
        <f t="shared" si="9"/>
        <v>41960</v>
      </c>
      <c r="AQ53" s="855">
        <f>AR53-5-7</f>
        <v>41964</v>
      </c>
      <c r="AR53" s="855">
        <f t="shared" si="10"/>
        <v>41976</v>
      </c>
      <c r="AS53" s="856">
        <f t="shared" si="73"/>
        <v>41979</v>
      </c>
      <c r="AU53" s="850">
        <v>49</v>
      </c>
      <c r="AV53" s="1123" t="s">
        <v>546</v>
      </c>
      <c r="AW53" s="1243"/>
      <c r="AX53" s="853">
        <v>414</v>
      </c>
      <c r="AY53" s="1121">
        <v>1214</v>
      </c>
      <c r="AZ53" s="855">
        <f t="shared" si="30"/>
        <v>41881</v>
      </c>
      <c r="BA53" s="855">
        <f t="shared" si="58"/>
        <v>41887</v>
      </c>
      <c r="BB53" s="855">
        <f t="shared" si="31"/>
        <v>41890</v>
      </c>
      <c r="BC53" s="855">
        <f t="shared" si="32"/>
        <v>41896</v>
      </c>
      <c r="BD53" s="855">
        <f t="shared" si="50"/>
        <v>41943</v>
      </c>
      <c r="BE53" s="855">
        <f t="shared" si="12"/>
        <v>41960</v>
      </c>
      <c r="BF53" s="855">
        <f>BG53-5-7</f>
        <v>41964</v>
      </c>
      <c r="BG53" s="855">
        <f t="shared" si="13"/>
        <v>41976</v>
      </c>
      <c r="BH53" s="856">
        <f t="shared" si="74"/>
        <v>41979</v>
      </c>
      <c r="BJ53" s="850">
        <v>49</v>
      </c>
      <c r="BK53" s="1123" t="s">
        <v>546</v>
      </c>
      <c r="BL53" s="1243"/>
      <c r="BM53" s="853">
        <v>414</v>
      </c>
      <c r="BN53" s="1121">
        <v>1214</v>
      </c>
      <c r="BO53" s="855">
        <f t="shared" si="33"/>
        <v>41867</v>
      </c>
      <c r="BP53" s="855">
        <f t="shared" si="59"/>
        <v>41873</v>
      </c>
      <c r="BQ53" s="855">
        <f t="shared" si="34"/>
        <v>41876</v>
      </c>
      <c r="BR53" s="855">
        <f t="shared" si="15"/>
        <v>41882</v>
      </c>
      <c r="BS53" s="855">
        <f t="shared" si="51"/>
        <v>41943</v>
      </c>
      <c r="BT53" s="855">
        <f t="shared" si="16"/>
        <v>41960</v>
      </c>
      <c r="BU53" s="855">
        <f>BV53-5-7</f>
        <v>41964</v>
      </c>
      <c r="BV53" s="855">
        <f t="shared" si="17"/>
        <v>41976</v>
      </c>
      <c r="BW53" s="856">
        <f t="shared" si="75"/>
        <v>41979</v>
      </c>
      <c r="BY53" s="850">
        <v>49</v>
      </c>
      <c r="BZ53" s="1123" t="s">
        <v>546</v>
      </c>
      <c r="CA53" s="1243"/>
      <c r="CB53" s="853">
        <v>414</v>
      </c>
      <c r="CC53" s="1121">
        <v>1214</v>
      </c>
      <c r="CD53" s="855">
        <f t="shared" si="35"/>
        <v>41895</v>
      </c>
      <c r="CE53" s="855">
        <f t="shared" si="60"/>
        <v>41901</v>
      </c>
      <c r="CF53" s="855">
        <f t="shared" si="36"/>
        <v>41904</v>
      </c>
      <c r="CG53" s="855">
        <f t="shared" si="61"/>
        <v>41910</v>
      </c>
      <c r="CH53" s="855">
        <f t="shared" si="52"/>
        <v>41943</v>
      </c>
      <c r="CI53" s="855">
        <f t="shared" si="20"/>
        <v>41960</v>
      </c>
      <c r="CJ53" s="855">
        <f>CK53-5-7</f>
        <v>41964</v>
      </c>
      <c r="CK53" s="855">
        <f t="shared" si="21"/>
        <v>41976</v>
      </c>
      <c r="CL53" s="856">
        <f t="shared" si="76"/>
        <v>41979</v>
      </c>
      <c r="CN53" s="850">
        <v>49</v>
      </c>
      <c r="CO53" s="1123" t="s">
        <v>546</v>
      </c>
      <c r="CP53" s="1243"/>
      <c r="CQ53" s="853">
        <v>414</v>
      </c>
      <c r="CR53" s="1121">
        <v>1214</v>
      </c>
      <c r="CS53" s="855">
        <f t="shared" si="37"/>
        <v>41895</v>
      </c>
      <c r="CT53" s="855">
        <f t="shared" si="62"/>
        <v>41901</v>
      </c>
      <c r="CU53" s="855">
        <f t="shared" si="38"/>
        <v>41904</v>
      </c>
      <c r="CV53" s="855">
        <f t="shared" si="63"/>
        <v>41910</v>
      </c>
      <c r="CW53" s="855">
        <f t="shared" si="53"/>
        <v>41943</v>
      </c>
      <c r="CX53" s="855">
        <f t="shared" si="24"/>
        <v>41960</v>
      </c>
      <c r="CY53" s="855">
        <f>CZ53-5-7</f>
        <v>41964</v>
      </c>
      <c r="CZ53" s="855">
        <f t="shared" si="25"/>
        <v>41976</v>
      </c>
      <c r="DA53" s="856">
        <f t="shared" si="77"/>
        <v>41979</v>
      </c>
    </row>
    <row r="54" spans="2:105" ht="15" hidden="1" customHeight="1" thickTop="1">
      <c r="B54" s="125" t="s">
        <v>668</v>
      </c>
      <c r="C54" s="899">
        <v>50</v>
      </c>
      <c r="D54" s="1137" t="s">
        <v>506</v>
      </c>
      <c r="E54" s="1138" t="s">
        <v>547</v>
      </c>
      <c r="F54" s="876">
        <v>414</v>
      </c>
      <c r="G54" s="1139">
        <v>1214</v>
      </c>
      <c r="H54" s="855"/>
      <c r="I54" s="855">
        <f t="shared" si="0"/>
        <v>41944</v>
      </c>
      <c r="J54" s="855">
        <f t="shared" si="39"/>
        <v>41950</v>
      </c>
      <c r="K54" s="855">
        <f t="shared" si="47"/>
        <v>41957</v>
      </c>
      <c r="L54" s="855">
        <f t="shared" si="1"/>
        <v>41974</v>
      </c>
      <c r="M54" s="855">
        <f t="shared" si="78"/>
        <v>41978</v>
      </c>
      <c r="N54" s="855">
        <f t="shared" si="2"/>
        <v>41983</v>
      </c>
      <c r="O54" s="879">
        <f t="shared" si="71"/>
        <v>41986</v>
      </c>
      <c r="P54" s="113"/>
      <c r="Q54" s="850">
        <v>50</v>
      </c>
      <c r="R54" s="851" t="s">
        <v>506</v>
      </c>
      <c r="S54" s="852" t="s">
        <v>547</v>
      </c>
      <c r="T54" s="853">
        <v>414</v>
      </c>
      <c r="U54" s="1121">
        <v>1214</v>
      </c>
      <c r="V54" s="855">
        <f t="shared" si="26"/>
        <v>41909</v>
      </c>
      <c r="W54" s="855">
        <f t="shared" si="54"/>
        <v>41915</v>
      </c>
      <c r="X54" s="855">
        <f t="shared" si="27"/>
        <v>41918</v>
      </c>
      <c r="Y54" s="855">
        <f t="shared" si="55"/>
        <v>41924</v>
      </c>
      <c r="Z54" s="855">
        <f t="shared" si="48"/>
        <v>41957</v>
      </c>
      <c r="AA54" s="855">
        <f t="shared" si="5"/>
        <v>41974</v>
      </c>
      <c r="AB54" s="855">
        <f t="shared" si="79"/>
        <v>41978</v>
      </c>
      <c r="AC54" s="855">
        <f t="shared" si="6"/>
        <v>41983</v>
      </c>
      <c r="AD54" s="856">
        <f t="shared" si="72"/>
        <v>41986</v>
      </c>
      <c r="AF54" s="850">
        <v>50</v>
      </c>
      <c r="AG54" s="851" t="s">
        <v>506</v>
      </c>
      <c r="AH54" s="852" t="s">
        <v>547</v>
      </c>
      <c r="AI54" s="853">
        <v>414</v>
      </c>
      <c r="AJ54" s="1121">
        <v>1214</v>
      </c>
      <c r="AK54" s="855">
        <f t="shared" si="28"/>
        <v>41909</v>
      </c>
      <c r="AL54" s="855">
        <f t="shared" si="56"/>
        <v>41915</v>
      </c>
      <c r="AM54" s="855">
        <f t="shared" si="29"/>
        <v>41918</v>
      </c>
      <c r="AN54" s="855">
        <f t="shared" si="57"/>
        <v>41924</v>
      </c>
      <c r="AO54" s="855">
        <f t="shared" si="49"/>
        <v>41957</v>
      </c>
      <c r="AP54" s="855">
        <f t="shared" si="9"/>
        <v>41974</v>
      </c>
      <c r="AQ54" s="855">
        <f t="shared" si="80"/>
        <v>41978</v>
      </c>
      <c r="AR54" s="855">
        <f t="shared" si="10"/>
        <v>41983</v>
      </c>
      <c r="AS54" s="856">
        <f t="shared" si="73"/>
        <v>41986</v>
      </c>
      <c r="AU54" s="850">
        <v>50</v>
      </c>
      <c r="AV54" s="851" t="s">
        <v>506</v>
      </c>
      <c r="AW54" s="852" t="s">
        <v>547</v>
      </c>
      <c r="AX54" s="853">
        <v>414</v>
      </c>
      <c r="AY54" s="1121">
        <v>1214</v>
      </c>
      <c r="AZ54" s="855">
        <f t="shared" si="30"/>
        <v>41895</v>
      </c>
      <c r="BA54" s="855">
        <f t="shared" si="58"/>
        <v>41901</v>
      </c>
      <c r="BB54" s="855">
        <f t="shared" si="31"/>
        <v>41904</v>
      </c>
      <c r="BC54" s="855">
        <f t="shared" si="32"/>
        <v>41910</v>
      </c>
      <c r="BD54" s="855">
        <f t="shared" si="50"/>
        <v>41957</v>
      </c>
      <c r="BE54" s="855">
        <f t="shared" si="12"/>
        <v>41974</v>
      </c>
      <c r="BF54" s="855">
        <f t="shared" si="81"/>
        <v>41978</v>
      </c>
      <c r="BG54" s="855">
        <f t="shared" si="13"/>
        <v>41983</v>
      </c>
      <c r="BH54" s="856">
        <f t="shared" si="74"/>
        <v>41986</v>
      </c>
      <c r="BJ54" s="850">
        <v>50</v>
      </c>
      <c r="BK54" s="851" t="s">
        <v>506</v>
      </c>
      <c r="BL54" s="852" t="s">
        <v>547</v>
      </c>
      <c r="BM54" s="853">
        <v>414</v>
      </c>
      <c r="BN54" s="1121">
        <v>1214</v>
      </c>
      <c r="BO54" s="855">
        <f t="shared" si="33"/>
        <v>41881</v>
      </c>
      <c r="BP54" s="855">
        <f t="shared" si="59"/>
        <v>41887</v>
      </c>
      <c r="BQ54" s="855">
        <f t="shared" si="34"/>
        <v>41890</v>
      </c>
      <c r="BR54" s="855">
        <f t="shared" si="15"/>
        <v>41896</v>
      </c>
      <c r="BS54" s="855">
        <f t="shared" si="51"/>
        <v>41957</v>
      </c>
      <c r="BT54" s="855">
        <f t="shared" si="16"/>
        <v>41974</v>
      </c>
      <c r="BU54" s="855">
        <f t="shared" si="82"/>
        <v>41978</v>
      </c>
      <c r="BV54" s="855">
        <f t="shared" si="17"/>
        <v>41983</v>
      </c>
      <c r="BW54" s="856">
        <f t="shared" si="75"/>
        <v>41986</v>
      </c>
      <c r="BY54" s="850">
        <v>50</v>
      </c>
      <c r="BZ54" s="851" t="s">
        <v>506</v>
      </c>
      <c r="CA54" s="852" t="s">
        <v>547</v>
      </c>
      <c r="CB54" s="853">
        <v>414</v>
      </c>
      <c r="CC54" s="1121">
        <v>1214</v>
      </c>
      <c r="CD54" s="855">
        <f t="shared" si="35"/>
        <v>41909</v>
      </c>
      <c r="CE54" s="855">
        <f t="shared" si="60"/>
        <v>41915</v>
      </c>
      <c r="CF54" s="855">
        <f t="shared" si="36"/>
        <v>41918</v>
      </c>
      <c r="CG54" s="855">
        <f t="shared" si="61"/>
        <v>41924</v>
      </c>
      <c r="CH54" s="855">
        <f t="shared" si="52"/>
        <v>41957</v>
      </c>
      <c r="CI54" s="855">
        <f t="shared" si="20"/>
        <v>41974</v>
      </c>
      <c r="CJ54" s="855">
        <f t="shared" si="83"/>
        <v>41978</v>
      </c>
      <c r="CK54" s="855">
        <f t="shared" si="21"/>
        <v>41983</v>
      </c>
      <c r="CL54" s="856">
        <f t="shared" si="76"/>
        <v>41986</v>
      </c>
      <c r="CN54" s="850">
        <v>50</v>
      </c>
      <c r="CO54" s="851" t="s">
        <v>506</v>
      </c>
      <c r="CP54" s="852" t="s">
        <v>547</v>
      </c>
      <c r="CQ54" s="853">
        <v>414</v>
      </c>
      <c r="CR54" s="1121">
        <v>1214</v>
      </c>
      <c r="CS54" s="855">
        <f t="shared" si="37"/>
        <v>41909</v>
      </c>
      <c r="CT54" s="855">
        <f t="shared" si="62"/>
        <v>41915</v>
      </c>
      <c r="CU54" s="855">
        <f t="shared" si="38"/>
        <v>41918</v>
      </c>
      <c r="CV54" s="855">
        <f t="shared" si="63"/>
        <v>41924</v>
      </c>
      <c r="CW54" s="855">
        <f t="shared" si="53"/>
        <v>41957</v>
      </c>
      <c r="CX54" s="855">
        <f t="shared" si="24"/>
        <v>41974</v>
      </c>
      <c r="CY54" s="855">
        <f t="shared" si="84"/>
        <v>41978</v>
      </c>
      <c r="CZ54" s="855">
        <f t="shared" si="25"/>
        <v>41983</v>
      </c>
      <c r="DA54" s="856">
        <f t="shared" si="77"/>
        <v>41986</v>
      </c>
    </row>
    <row r="55" spans="2:105" ht="15" hidden="1" customHeight="1" thickBot="1">
      <c r="B55" s="125" t="s">
        <v>669</v>
      </c>
      <c r="C55" s="1124">
        <v>51</v>
      </c>
      <c r="D55" s="1140"/>
      <c r="E55" s="952" t="s">
        <v>548</v>
      </c>
      <c r="F55" s="869">
        <v>414</v>
      </c>
      <c r="G55" s="1127">
        <v>1214</v>
      </c>
      <c r="H55" s="953"/>
      <c r="I55" s="953">
        <f t="shared" si="0"/>
        <v>41951</v>
      </c>
      <c r="J55" s="953">
        <f t="shared" si="39"/>
        <v>41957</v>
      </c>
      <c r="K55" s="953">
        <f t="shared" si="47"/>
        <v>41964</v>
      </c>
      <c r="L55" s="953">
        <f t="shared" si="1"/>
        <v>41981</v>
      </c>
      <c r="M55" s="953">
        <f t="shared" si="78"/>
        <v>41985</v>
      </c>
      <c r="N55" s="953">
        <f t="shared" si="2"/>
        <v>41990</v>
      </c>
      <c r="O55" s="871">
        <f t="shared" si="71"/>
        <v>41993</v>
      </c>
      <c r="P55" s="113"/>
      <c r="Q55" s="850">
        <v>51</v>
      </c>
      <c r="R55" s="851"/>
      <c r="S55" s="852" t="s">
        <v>548</v>
      </c>
      <c r="T55" s="853">
        <v>414</v>
      </c>
      <c r="U55" s="1121">
        <v>1214</v>
      </c>
      <c r="V55" s="855">
        <f t="shared" si="26"/>
        <v>41916</v>
      </c>
      <c r="W55" s="855">
        <f t="shared" si="54"/>
        <v>41922</v>
      </c>
      <c r="X55" s="855">
        <f t="shared" si="27"/>
        <v>41925</v>
      </c>
      <c r="Y55" s="855">
        <f t="shared" si="55"/>
        <v>41931</v>
      </c>
      <c r="Z55" s="855">
        <f t="shared" si="48"/>
        <v>41964</v>
      </c>
      <c r="AA55" s="855">
        <f t="shared" si="5"/>
        <v>41981</v>
      </c>
      <c r="AB55" s="855">
        <f t="shared" si="79"/>
        <v>41985</v>
      </c>
      <c r="AC55" s="855">
        <f t="shared" si="6"/>
        <v>41990</v>
      </c>
      <c r="AD55" s="856">
        <f t="shared" si="72"/>
        <v>41993</v>
      </c>
      <c r="AF55" s="850">
        <v>51</v>
      </c>
      <c r="AG55" s="851"/>
      <c r="AH55" s="852" t="s">
        <v>548</v>
      </c>
      <c r="AI55" s="853">
        <v>414</v>
      </c>
      <c r="AJ55" s="1121">
        <v>1214</v>
      </c>
      <c r="AK55" s="855">
        <f t="shared" si="28"/>
        <v>41916</v>
      </c>
      <c r="AL55" s="855">
        <f t="shared" si="56"/>
        <v>41922</v>
      </c>
      <c r="AM55" s="855">
        <f t="shared" si="29"/>
        <v>41925</v>
      </c>
      <c r="AN55" s="855">
        <f t="shared" si="57"/>
        <v>41931</v>
      </c>
      <c r="AO55" s="855">
        <f t="shared" si="49"/>
        <v>41964</v>
      </c>
      <c r="AP55" s="855">
        <f t="shared" si="9"/>
        <v>41981</v>
      </c>
      <c r="AQ55" s="855">
        <f t="shared" si="80"/>
        <v>41985</v>
      </c>
      <c r="AR55" s="855">
        <f t="shared" si="10"/>
        <v>41990</v>
      </c>
      <c r="AS55" s="856">
        <f t="shared" si="73"/>
        <v>41993</v>
      </c>
      <c r="AU55" s="850">
        <v>51</v>
      </c>
      <c r="AV55" s="851"/>
      <c r="AW55" s="852" t="s">
        <v>548</v>
      </c>
      <c r="AX55" s="853">
        <v>414</v>
      </c>
      <c r="AY55" s="1121">
        <v>1214</v>
      </c>
      <c r="AZ55" s="862">
        <f t="shared" si="30"/>
        <v>41902</v>
      </c>
      <c r="BA55" s="862">
        <f t="shared" si="58"/>
        <v>41908</v>
      </c>
      <c r="BB55" s="862">
        <f t="shared" si="31"/>
        <v>41911</v>
      </c>
      <c r="BC55" s="862">
        <f t="shared" si="32"/>
        <v>41917</v>
      </c>
      <c r="BD55" s="862">
        <f t="shared" si="50"/>
        <v>41964</v>
      </c>
      <c r="BE55" s="862">
        <f t="shared" si="12"/>
        <v>41981</v>
      </c>
      <c r="BF55" s="862">
        <f t="shared" si="81"/>
        <v>41985</v>
      </c>
      <c r="BG55" s="862">
        <f t="shared" si="13"/>
        <v>41990</v>
      </c>
      <c r="BH55" s="856">
        <f t="shared" si="74"/>
        <v>41993</v>
      </c>
      <c r="BJ55" s="850">
        <v>51</v>
      </c>
      <c r="BK55" s="851"/>
      <c r="BL55" s="852" t="s">
        <v>548</v>
      </c>
      <c r="BM55" s="853">
        <v>414</v>
      </c>
      <c r="BN55" s="1121">
        <v>1214</v>
      </c>
      <c r="BO55" s="855">
        <f t="shared" si="33"/>
        <v>41888</v>
      </c>
      <c r="BP55" s="855">
        <f t="shared" si="59"/>
        <v>41894</v>
      </c>
      <c r="BQ55" s="855">
        <f t="shared" si="34"/>
        <v>41897</v>
      </c>
      <c r="BR55" s="855">
        <f t="shared" si="15"/>
        <v>41903</v>
      </c>
      <c r="BS55" s="855">
        <f t="shared" si="51"/>
        <v>41964</v>
      </c>
      <c r="BT55" s="855">
        <f t="shared" si="16"/>
        <v>41981</v>
      </c>
      <c r="BU55" s="855">
        <f t="shared" si="82"/>
        <v>41985</v>
      </c>
      <c r="BV55" s="855">
        <f t="shared" si="17"/>
        <v>41990</v>
      </c>
      <c r="BW55" s="856">
        <f t="shared" si="75"/>
        <v>41993</v>
      </c>
      <c r="BY55" s="850">
        <v>51</v>
      </c>
      <c r="BZ55" s="851"/>
      <c r="CA55" s="852" t="s">
        <v>548</v>
      </c>
      <c r="CB55" s="853">
        <v>414</v>
      </c>
      <c r="CC55" s="1121">
        <v>1214</v>
      </c>
      <c r="CD55" s="855">
        <f t="shared" si="35"/>
        <v>41916</v>
      </c>
      <c r="CE55" s="855">
        <f t="shared" si="60"/>
        <v>41922</v>
      </c>
      <c r="CF55" s="855">
        <f t="shared" si="36"/>
        <v>41925</v>
      </c>
      <c r="CG55" s="855">
        <f t="shared" si="61"/>
        <v>41931</v>
      </c>
      <c r="CH55" s="855">
        <f t="shared" si="52"/>
        <v>41964</v>
      </c>
      <c r="CI55" s="855">
        <f t="shared" si="20"/>
        <v>41981</v>
      </c>
      <c r="CJ55" s="855">
        <f t="shared" si="83"/>
        <v>41985</v>
      </c>
      <c r="CK55" s="855">
        <f t="shared" si="21"/>
        <v>41990</v>
      </c>
      <c r="CL55" s="856">
        <f t="shared" si="76"/>
        <v>41993</v>
      </c>
      <c r="CN55" s="850">
        <v>51</v>
      </c>
      <c r="CO55" s="851"/>
      <c r="CP55" s="852" t="s">
        <v>548</v>
      </c>
      <c r="CQ55" s="853">
        <v>414</v>
      </c>
      <c r="CR55" s="1121">
        <v>1214</v>
      </c>
      <c r="CS55" s="855">
        <f t="shared" si="37"/>
        <v>41916</v>
      </c>
      <c r="CT55" s="855">
        <f t="shared" si="62"/>
        <v>41922</v>
      </c>
      <c r="CU55" s="855">
        <f t="shared" si="38"/>
        <v>41925</v>
      </c>
      <c r="CV55" s="855">
        <f t="shared" si="63"/>
        <v>41931</v>
      </c>
      <c r="CW55" s="855">
        <f t="shared" si="53"/>
        <v>41964</v>
      </c>
      <c r="CX55" s="855">
        <f t="shared" si="24"/>
        <v>41981</v>
      </c>
      <c r="CY55" s="855">
        <f t="shared" si="84"/>
        <v>41985</v>
      </c>
      <c r="CZ55" s="855">
        <f t="shared" si="25"/>
        <v>41990</v>
      </c>
      <c r="DA55" s="856">
        <f t="shared" si="77"/>
        <v>41993</v>
      </c>
    </row>
    <row r="56" spans="2:105" ht="15" hidden="1" customHeight="1" thickTop="1">
      <c r="B56" s="125" t="s">
        <v>670</v>
      </c>
      <c r="C56" s="804">
        <v>52</v>
      </c>
      <c r="D56" s="1141" t="s">
        <v>506</v>
      </c>
      <c r="E56" s="1142"/>
      <c r="F56" s="800">
        <v>414</v>
      </c>
      <c r="G56" s="1131">
        <v>1214</v>
      </c>
      <c r="H56" s="802"/>
      <c r="I56" s="802">
        <f t="shared" si="0"/>
        <v>41958</v>
      </c>
      <c r="J56" s="803">
        <f t="shared" si="39"/>
        <v>41964</v>
      </c>
      <c r="K56" s="802">
        <f t="shared" si="47"/>
        <v>41971</v>
      </c>
      <c r="L56" s="802">
        <f t="shared" si="1"/>
        <v>41988</v>
      </c>
      <c r="M56" s="802">
        <f t="shared" si="78"/>
        <v>41992</v>
      </c>
      <c r="N56" s="802">
        <f t="shared" si="2"/>
        <v>41997</v>
      </c>
      <c r="O56" s="808">
        <f t="shared" si="71"/>
        <v>42000</v>
      </c>
      <c r="P56" s="113"/>
      <c r="Q56" s="850">
        <v>52</v>
      </c>
      <c r="R56" s="857" t="s">
        <v>506</v>
      </c>
      <c r="S56" s="858"/>
      <c r="T56" s="853">
        <v>414</v>
      </c>
      <c r="U56" s="1121">
        <v>1214</v>
      </c>
      <c r="V56" s="859">
        <f t="shared" si="26"/>
        <v>41923</v>
      </c>
      <c r="W56" s="863">
        <f t="shared" si="54"/>
        <v>41929</v>
      </c>
      <c r="X56" s="859">
        <f t="shared" si="27"/>
        <v>41932</v>
      </c>
      <c r="Y56" s="863">
        <f t="shared" si="55"/>
        <v>41938</v>
      </c>
      <c r="Z56" s="859">
        <f t="shared" si="48"/>
        <v>41971</v>
      </c>
      <c r="AA56" s="859">
        <f t="shared" si="5"/>
        <v>41988</v>
      </c>
      <c r="AB56" s="859">
        <f t="shared" si="79"/>
        <v>41992</v>
      </c>
      <c r="AC56" s="859">
        <f t="shared" si="6"/>
        <v>41997</v>
      </c>
      <c r="AD56" s="856">
        <f t="shared" si="72"/>
        <v>42000</v>
      </c>
      <c r="AF56" s="850">
        <v>52</v>
      </c>
      <c r="AG56" s="857" t="s">
        <v>506</v>
      </c>
      <c r="AH56" s="1246"/>
      <c r="AI56" s="853">
        <v>414</v>
      </c>
      <c r="AJ56" s="1121">
        <v>1214</v>
      </c>
      <c r="AK56" s="859">
        <f t="shared" si="28"/>
        <v>41923</v>
      </c>
      <c r="AL56" s="863">
        <f t="shared" si="56"/>
        <v>41929</v>
      </c>
      <c r="AM56" s="859">
        <f t="shared" si="29"/>
        <v>41932</v>
      </c>
      <c r="AN56" s="863">
        <f t="shared" si="57"/>
        <v>41938</v>
      </c>
      <c r="AO56" s="859">
        <f t="shared" si="49"/>
        <v>41971</v>
      </c>
      <c r="AP56" s="859">
        <f t="shared" si="9"/>
        <v>41988</v>
      </c>
      <c r="AQ56" s="859">
        <f t="shared" si="80"/>
        <v>41992</v>
      </c>
      <c r="AR56" s="859">
        <f t="shared" si="10"/>
        <v>41997</v>
      </c>
      <c r="AS56" s="856">
        <f t="shared" si="73"/>
        <v>42000</v>
      </c>
      <c r="AU56" s="850">
        <v>52</v>
      </c>
      <c r="AV56" s="857" t="s">
        <v>506</v>
      </c>
      <c r="AW56" s="1246"/>
      <c r="AX56" s="853">
        <v>414</v>
      </c>
      <c r="AY56" s="1121">
        <v>1214</v>
      </c>
      <c r="AZ56" s="859">
        <f t="shared" si="30"/>
        <v>41909</v>
      </c>
      <c r="BA56" s="863">
        <f t="shared" si="58"/>
        <v>41915</v>
      </c>
      <c r="BB56" s="859">
        <f t="shared" si="31"/>
        <v>41918</v>
      </c>
      <c r="BC56" s="863">
        <f t="shared" si="32"/>
        <v>41924</v>
      </c>
      <c r="BD56" s="859">
        <f t="shared" si="50"/>
        <v>41971</v>
      </c>
      <c r="BE56" s="859">
        <f t="shared" si="12"/>
        <v>41988</v>
      </c>
      <c r="BF56" s="859">
        <f t="shared" si="81"/>
        <v>41992</v>
      </c>
      <c r="BG56" s="859">
        <f t="shared" si="13"/>
        <v>41997</v>
      </c>
      <c r="BH56" s="856">
        <f t="shared" si="74"/>
        <v>42000</v>
      </c>
      <c r="BJ56" s="850">
        <v>52</v>
      </c>
      <c r="BK56" s="857" t="s">
        <v>506</v>
      </c>
      <c r="BL56" s="1246"/>
      <c r="BM56" s="853">
        <v>414</v>
      </c>
      <c r="BN56" s="1121">
        <v>1214</v>
      </c>
      <c r="BO56" s="859">
        <f t="shared" si="33"/>
        <v>41895</v>
      </c>
      <c r="BP56" s="863">
        <f t="shared" si="59"/>
        <v>41901</v>
      </c>
      <c r="BQ56" s="859">
        <f t="shared" si="34"/>
        <v>41904</v>
      </c>
      <c r="BR56" s="863">
        <f t="shared" si="15"/>
        <v>41910</v>
      </c>
      <c r="BS56" s="859">
        <f t="shared" si="51"/>
        <v>41971</v>
      </c>
      <c r="BT56" s="859">
        <f t="shared" si="16"/>
        <v>41988</v>
      </c>
      <c r="BU56" s="859">
        <f t="shared" si="82"/>
        <v>41992</v>
      </c>
      <c r="BV56" s="859">
        <f t="shared" si="17"/>
        <v>41997</v>
      </c>
      <c r="BW56" s="856">
        <f t="shared" si="75"/>
        <v>42000</v>
      </c>
      <c r="BY56" s="850">
        <v>52</v>
      </c>
      <c r="BZ56" s="857" t="s">
        <v>506</v>
      </c>
      <c r="CA56" s="1246"/>
      <c r="CB56" s="853">
        <v>414</v>
      </c>
      <c r="CC56" s="1121">
        <v>1214</v>
      </c>
      <c r="CD56" s="859">
        <f t="shared" si="35"/>
        <v>41923</v>
      </c>
      <c r="CE56" s="863">
        <f t="shared" si="60"/>
        <v>41929</v>
      </c>
      <c r="CF56" s="859">
        <f t="shared" si="36"/>
        <v>41932</v>
      </c>
      <c r="CG56" s="863">
        <f t="shared" si="61"/>
        <v>41938</v>
      </c>
      <c r="CH56" s="859">
        <f t="shared" si="52"/>
        <v>41971</v>
      </c>
      <c r="CI56" s="859">
        <f t="shared" si="20"/>
        <v>41988</v>
      </c>
      <c r="CJ56" s="859">
        <f t="shared" si="83"/>
        <v>41992</v>
      </c>
      <c r="CK56" s="859">
        <f t="shared" si="21"/>
        <v>41997</v>
      </c>
      <c r="CL56" s="856">
        <f t="shared" si="76"/>
        <v>42000</v>
      </c>
      <c r="CN56" s="850">
        <v>52</v>
      </c>
      <c r="CO56" s="857" t="s">
        <v>506</v>
      </c>
      <c r="CP56" s="1246"/>
      <c r="CQ56" s="853">
        <v>414</v>
      </c>
      <c r="CR56" s="1121">
        <v>1214</v>
      </c>
      <c r="CS56" s="859">
        <f t="shared" si="37"/>
        <v>41923</v>
      </c>
      <c r="CT56" s="863">
        <f t="shared" si="62"/>
        <v>41929</v>
      </c>
      <c r="CU56" s="859">
        <f t="shared" si="38"/>
        <v>41932</v>
      </c>
      <c r="CV56" s="863">
        <f t="shared" si="63"/>
        <v>41938</v>
      </c>
      <c r="CW56" s="859">
        <f t="shared" si="53"/>
        <v>41971</v>
      </c>
      <c r="CX56" s="859">
        <f t="shared" si="24"/>
        <v>41988</v>
      </c>
      <c r="CY56" s="859">
        <f t="shared" si="84"/>
        <v>41992</v>
      </c>
      <c r="CZ56" s="859">
        <f t="shared" si="25"/>
        <v>41997</v>
      </c>
      <c r="DA56" s="856">
        <f t="shared" si="77"/>
        <v>42000</v>
      </c>
    </row>
    <row r="57" spans="2:105" ht="15" hidden="1" customHeight="1">
      <c r="B57" s="125" t="s">
        <v>401</v>
      </c>
      <c r="C57" s="809">
        <v>1</v>
      </c>
      <c r="D57" s="955"/>
      <c r="E57" s="881"/>
      <c r="F57" s="853">
        <v>115</v>
      </c>
      <c r="G57" s="854" t="s">
        <v>549</v>
      </c>
      <c r="H57" s="859"/>
      <c r="I57" s="859">
        <f t="shared" si="0"/>
        <v>41958</v>
      </c>
      <c r="J57" s="859">
        <f t="shared" si="39"/>
        <v>41964</v>
      </c>
      <c r="K57" s="859">
        <f t="shared" si="47"/>
        <v>41971</v>
      </c>
      <c r="L57" s="859">
        <f t="shared" si="1"/>
        <v>41988</v>
      </c>
      <c r="M57" s="859">
        <f>N57-5-7</f>
        <v>41992</v>
      </c>
      <c r="N57" s="859">
        <f t="shared" si="2"/>
        <v>42004</v>
      </c>
      <c r="O57" s="818">
        <f t="shared" si="71"/>
        <v>42007</v>
      </c>
      <c r="P57" s="113"/>
      <c r="Q57" s="850">
        <v>1</v>
      </c>
      <c r="R57" s="955"/>
      <c r="S57" s="881"/>
      <c r="T57" s="853">
        <v>115</v>
      </c>
      <c r="U57" s="854" t="s">
        <v>549</v>
      </c>
      <c r="V57" s="859">
        <f t="shared" si="26"/>
        <v>41923</v>
      </c>
      <c r="W57" s="859">
        <f t="shared" si="54"/>
        <v>41929</v>
      </c>
      <c r="X57" s="859">
        <f t="shared" si="27"/>
        <v>41932</v>
      </c>
      <c r="Y57" s="859">
        <f t="shared" si="55"/>
        <v>41938</v>
      </c>
      <c r="Z57" s="859">
        <f t="shared" si="48"/>
        <v>41971</v>
      </c>
      <c r="AA57" s="859">
        <f t="shared" si="5"/>
        <v>41988</v>
      </c>
      <c r="AB57" s="859">
        <f>AC57-5-7</f>
        <v>41992</v>
      </c>
      <c r="AC57" s="859">
        <f t="shared" si="6"/>
        <v>42004</v>
      </c>
      <c r="AD57" s="856">
        <f t="shared" si="72"/>
        <v>42007</v>
      </c>
      <c r="AF57" s="850">
        <v>1</v>
      </c>
      <c r="AG57" s="955"/>
      <c r="AH57" s="1249"/>
      <c r="AI57" s="853">
        <v>115</v>
      </c>
      <c r="AJ57" s="854" t="s">
        <v>549</v>
      </c>
      <c r="AK57" s="859">
        <f t="shared" si="28"/>
        <v>41923</v>
      </c>
      <c r="AL57" s="859">
        <f t="shared" si="56"/>
        <v>41929</v>
      </c>
      <c r="AM57" s="859">
        <f t="shared" si="29"/>
        <v>41932</v>
      </c>
      <c r="AN57" s="859">
        <f t="shared" si="57"/>
        <v>41938</v>
      </c>
      <c r="AO57" s="859">
        <f t="shared" si="49"/>
        <v>41971</v>
      </c>
      <c r="AP57" s="859">
        <f t="shared" si="9"/>
        <v>41988</v>
      </c>
      <c r="AQ57" s="859">
        <f>AR57-5-7</f>
        <v>41992</v>
      </c>
      <c r="AR57" s="859">
        <f t="shared" si="10"/>
        <v>42004</v>
      </c>
      <c r="AS57" s="856">
        <f t="shared" si="73"/>
        <v>42007</v>
      </c>
      <c r="AU57" s="850">
        <v>1</v>
      </c>
      <c r="AV57" s="955"/>
      <c r="AW57" s="1249"/>
      <c r="AX57" s="853">
        <v>115</v>
      </c>
      <c r="AY57" s="854" t="s">
        <v>549</v>
      </c>
      <c r="AZ57" s="859">
        <f t="shared" si="30"/>
        <v>41909</v>
      </c>
      <c r="BA57" s="859">
        <f t="shared" si="58"/>
        <v>41915</v>
      </c>
      <c r="BB57" s="859">
        <f t="shared" si="31"/>
        <v>41918</v>
      </c>
      <c r="BC57" s="859">
        <f t="shared" si="32"/>
        <v>41924</v>
      </c>
      <c r="BD57" s="859">
        <f t="shared" si="50"/>
        <v>41971</v>
      </c>
      <c r="BE57" s="859">
        <f t="shared" si="12"/>
        <v>41988</v>
      </c>
      <c r="BF57" s="859">
        <f>BG57-5-7</f>
        <v>41992</v>
      </c>
      <c r="BG57" s="859">
        <f t="shared" si="13"/>
        <v>42004</v>
      </c>
      <c r="BH57" s="856">
        <f t="shared" si="74"/>
        <v>42007</v>
      </c>
      <c r="BJ57" s="850">
        <v>1</v>
      </c>
      <c r="BK57" s="955"/>
      <c r="BL57" s="1249"/>
      <c r="BM57" s="853">
        <v>115</v>
      </c>
      <c r="BN57" s="854" t="s">
        <v>549</v>
      </c>
      <c r="BO57" s="859">
        <f t="shared" si="33"/>
        <v>41895</v>
      </c>
      <c r="BP57" s="859">
        <f t="shared" si="59"/>
        <v>41901</v>
      </c>
      <c r="BQ57" s="859">
        <f t="shared" si="34"/>
        <v>41904</v>
      </c>
      <c r="BR57" s="859">
        <f t="shared" si="15"/>
        <v>41910</v>
      </c>
      <c r="BS57" s="859">
        <f t="shared" si="51"/>
        <v>41971</v>
      </c>
      <c r="BT57" s="859">
        <f t="shared" si="16"/>
        <v>41988</v>
      </c>
      <c r="BU57" s="859">
        <f>BV57-5-7</f>
        <v>41992</v>
      </c>
      <c r="BV57" s="859">
        <f t="shared" si="17"/>
        <v>42004</v>
      </c>
      <c r="BW57" s="856">
        <f t="shared" si="75"/>
        <v>42007</v>
      </c>
      <c r="BY57" s="850">
        <v>1</v>
      </c>
      <c r="BZ57" s="955"/>
      <c r="CA57" s="1249"/>
      <c r="CB57" s="853">
        <v>115</v>
      </c>
      <c r="CC57" s="854" t="s">
        <v>549</v>
      </c>
      <c r="CD57" s="859">
        <f t="shared" si="35"/>
        <v>41923</v>
      </c>
      <c r="CE57" s="859">
        <f t="shared" si="60"/>
        <v>41929</v>
      </c>
      <c r="CF57" s="859">
        <f t="shared" si="36"/>
        <v>41932</v>
      </c>
      <c r="CG57" s="859">
        <f t="shared" si="61"/>
        <v>41938</v>
      </c>
      <c r="CH57" s="859">
        <f t="shared" si="52"/>
        <v>41971</v>
      </c>
      <c r="CI57" s="859">
        <f t="shared" si="20"/>
        <v>41988</v>
      </c>
      <c r="CJ57" s="859">
        <f>CK57-5-7</f>
        <v>41992</v>
      </c>
      <c r="CK57" s="859">
        <f t="shared" si="21"/>
        <v>42004</v>
      </c>
      <c r="CL57" s="856">
        <f t="shared" si="76"/>
        <v>42007</v>
      </c>
      <c r="CN57" s="850">
        <v>1</v>
      </c>
      <c r="CO57" s="955"/>
      <c r="CP57" s="1249"/>
      <c r="CQ57" s="853">
        <v>115</v>
      </c>
      <c r="CR57" s="854" t="s">
        <v>549</v>
      </c>
      <c r="CS57" s="859">
        <f t="shared" si="37"/>
        <v>41923</v>
      </c>
      <c r="CT57" s="859">
        <f t="shared" si="62"/>
        <v>41929</v>
      </c>
      <c r="CU57" s="859">
        <f t="shared" si="38"/>
        <v>41932</v>
      </c>
      <c r="CV57" s="859">
        <f t="shared" si="63"/>
        <v>41938</v>
      </c>
      <c r="CW57" s="859">
        <f t="shared" si="53"/>
        <v>41971</v>
      </c>
      <c r="CX57" s="859">
        <f t="shared" si="24"/>
        <v>41988</v>
      </c>
      <c r="CY57" s="859">
        <f>CZ57-5-7</f>
        <v>41992</v>
      </c>
      <c r="CZ57" s="859">
        <f t="shared" si="25"/>
        <v>42004</v>
      </c>
      <c r="DA57" s="856">
        <f t="shared" si="77"/>
        <v>42007</v>
      </c>
    </row>
    <row r="58" spans="2:105" ht="15" hidden="1" customHeight="1" thickBot="1">
      <c r="B58" s="125" t="s">
        <v>401</v>
      </c>
      <c r="C58" s="811">
        <v>1</v>
      </c>
      <c r="D58" s="1143" t="s">
        <v>506</v>
      </c>
      <c r="E58" s="1144"/>
      <c r="F58" s="812">
        <v>115</v>
      </c>
      <c r="G58" s="813" t="s">
        <v>549</v>
      </c>
      <c r="H58" s="962"/>
      <c r="I58" s="962">
        <f t="shared" si="0"/>
        <v>41958</v>
      </c>
      <c r="J58" s="1145">
        <f t="shared" si="39"/>
        <v>41964</v>
      </c>
      <c r="K58" s="962">
        <f t="shared" si="47"/>
        <v>41971</v>
      </c>
      <c r="L58" s="962">
        <f t="shared" si="1"/>
        <v>41988</v>
      </c>
      <c r="M58" s="962">
        <f>N58-6-7-7</f>
        <v>41992</v>
      </c>
      <c r="N58" s="962">
        <f>O58-2</f>
        <v>42012</v>
      </c>
      <c r="O58" s="823">
        <f t="shared" si="71"/>
        <v>42014</v>
      </c>
      <c r="P58" s="113"/>
      <c r="Q58" s="850">
        <v>1</v>
      </c>
      <c r="R58" s="857" t="s">
        <v>506</v>
      </c>
      <c r="S58" s="858"/>
      <c r="T58" s="853">
        <v>115</v>
      </c>
      <c r="U58" s="854" t="s">
        <v>549</v>
      </c>
      <c r="V58" s="859">
        <f t="shared" si="26"/>
        <v>41923</v>
      </c>
      <c r="W58" s="863">
        <f>X58-1</f>
        <v>41929</v>
      </c>
      <c r="X58" s="859">
        <f t="shared" si="27"/>
        <v>41930</v>
      </c>
      <c r="Y58" s="863">
        <f>Z58-35</f>
        <v>41936</v>
      </c>
      <c r="Z58" s="859">
        <f t="shared" si="48"/>
        <v>41971</v>
      </c>
      <c r="AA58" s="859">
        <f t="shared" si="5"/>
        <v>41988</v>
      </c>
      <c r="AB58" s="859">
        <f>AC58-6-7-7</f>
        <v>41992</v>
      </c>
      <c r="AC58" s="859">
        <f>AD58-2</f>
        <v>42012</v>
      </c>
      <c r="AD58" s="856">
        <f t="shared" si="72"/>
        <v>42014</v>
      </c>
      <c r="AF58" s="850">
        <v>1</v>
      </c>
      <c r="AG58" s="857" t="s">
        <v>506</v>
      </c>
      <c r="AH58" s="1246"/>
      <c r="AI58" s="853">
        <v>115</v>
      </c>
      <c r="AJ58" s="854" t="s">
        <v>549</v>
      </c>
      <c r="AK58" s="859">
        <f t="shared" si="28"/>
        <v>41923</v>
      </c>
      <c r="AL58" s="863">
        <f>AM58-1</f>
        <v>41929</v>
      </c>
      <c r="AM58" s="859">
        <f t="shared" si="29"/>
        <v>41930</v>
      </c>
      <c r="AN58" s="863">
        <f>AO58-35</f>
        <v>41936</v>
      </c>
      <c r="AO58" s="859">
        <f t="shared" si="49"/>
        <v>41971</v>
      </c>
      <c r="AP58" s="859">
        <f t="shared" si="9"/>
        <v>41988</v>
      </c>
      <c r="AQ58" s="859">
        <f>AR58-6-7-7</f>
        <v>41992</v>
      </c>
      <c r="AR58" s="859">
        <f>AS58-2</f>
        <v>42012</v>
      </c>
      <c r="AS58" s="856">
        <f t="shared" si="73"/>
        <v>42014</v>
      </c>
      <c r="AU58" s="850">
        <v>1</v>
      </c>
      <c r="AV58" s="857" t="s">
        <v>506</v>
      </c>
      <c r="AW58" s="1246"/>
      <c r="AX58" s="853">
        <v>115</v>
      </c>
      <c r="AY58" s="854" t="s">
        <v>549</v>
      </c>
      <c r="AZ58" s="859">
        <f t="shared" si="30"/>
        <v>41909</v>
      </c>
      <c r="BA58" s="863">
        <f>BB58-1</f>
        <v>41915</v>
      </c>
      <c r="BB58" s="859">
        <f t="shared" si="31"/>
        <v>41916</v>
      </c>
      <c r="BC58" s="863">
        <f>BD58-49</f>
        <v>41922</v>
      </c>
      <c r="BD58" s="859">
        <f t="shared" si="50"/>
        <v>41971</v>
      </c>
      <c r="BE58" s="859">
        <f t="shared" si="12"/>
        <v>41988</v>
      </c>
      <c r="BF58" s="859">
        <f>BG58-6-7-7</f>
        <v>41992</v>
      </c>
      <c r="BG58" s="859">
        <f>BH58-2</f>
        <v>42012</v>
      </c>
      <c r="BH58" s="856">
        <f t="shared" si="74"/>
        <v>42014</v>
      </c>
      <c r="BJ58" s="850">
        <v>1</v>
      </c>
      <c r="BK58" s="857" t="s">
        <v>506</v>
      </c>
      <c r="BL58" s="1246"/>
      <c r="BM58" s="853">
        <v>115</v>
      </c>
      <c r="BN58" s="854" t="s">
        <v>549</v>
      </c>
      <c r="BO58" s="859">
        <f t="shared" si="33"/>
        <v>41895</v>
      </c>
      <c r="BP58" s="863">
        <f>BQ58-1</f>
        <v>41901</v>
      </c>
      <c r="BQ58" s="859">
        <f t="shared" si="34"/>
        <v>41902</v>
      </c>
      <c r="BR58" s="863">
        <f>BS58-63</f>
        <v>41908</v>
      </c>
      <c r="BS58" s="859">
        <f t="shared" si="51"/>
        <v>41971</v>
      </c>
      <c r="BT58" s="859">
        <f t="shared" si="16"/>
        <v>41988</v>
      </c>
      <c r="BU58" s="859">
        <f>BV58-6-7-7</f>
        <v>41992</v>
      </c>
      <c r="BV58" s="859">
        <f>BW58-2</f>
        <v>42012</v>
      </c>
      <c r="BW58" s="856">
        <f t="shared" si="75"/>
        <v>42014</v>
      </c>
      <c r="BY58" s="850">
        <v>1</v>
      </c>
      <c r="BZ58" s="857" t="s">
        <v>506</v>
      </c>
      <c r="CA58" s="1246"/>
      <c r="CB58" s="853">
        <v>115</v>
      </c>
      <c r="CC58" s="854" t="s">
        <v>549</v>
      </c>
      <c r="CD58" s="859">
        <f t="shared" si="35"/>
        <v>41923</v>
      </c>
      <c r="CE58" s="863">
        <f>CF58-1</f>
        <v>41929</v>
      </c>
      <c r="CF58" s="859">
        <f t="shared" si="36"/>
        <v>41930</v>
      </c>
      <c r="CG58" s="863">
        <f>CH58-35</f>
        <v>41936</v>
      </c>
      <c r="CH58" s="859">
        <f t="shared" si="52"/>
        <v>41971</v>
      </c>
      <c r="CI58" s="859">
        <f t="shared" si="20"/>
        <v>41988</v>
      </c>
      <c r="CJ58" s="859">
        <f>CK58-6-7-7</f>
        <v>41992</v>
      </c>
      <c r="CK58" s="859">
        <f>CL58-2</f>
        <v>42012</v>
      </c>
      <c r="CL58" s="856">
        <f t="shared" si="76"/>
        <v>42014</v>
      </c>
      <c r="CN58" s="850">
        <v>1</v>
      </c>
      <c r="CO58" s="857" t="s">
        <v>506</v>
      </c>
      <c r="CP58" s="1246"/>
      <c r="CQ58" s="853">
        <v>115</v>
      </c>
      <c r="CR58" s="854" t="s">
        <v>549</v>
      </c>
      <c r="CS58" s="859">
        <f t="shared" si="37"/>
        <v>41923</v>
      </c>
      <c r="CT58" s="863">
        <f>CU58-1</f>
        <v>41929</v>
      </c>
      <c r="CU58" s="859">
        <f t="shared" si="38"/>
        <v>41930</v>
      </c>
      <c r="CV58" s="863">
        <f>CW58-35</f>
        <v>41936</v>
      </c>
      <c r="CW58" s="859">
        <f t="shared" si="53"/>
        <v>41971</v>
      </c>
      <c r="CX58" s="859">
        <f t="shared" si="24"/>
        <v>41988</v>
      </c>
      <c r="CY58" s="859">
        <f>CZ58-6-7-7</f>
        <v>41992</v>
      </c>
      <c r="CZ58" s="859">
        <f>DA58-2</f>
        <v>42012</v>
      </c>
      <c r="DA58" s="856">
        <f t="shared" si="77"/>
        <v>42014</v>
      </c>
    </row>
    <row r="59" spans="2:105" ht="15" hidden="1" customHeight="1" thickTop="1">
      <c r="B59" s="125" t="s">
        <v>402</v>
      </c>
      <c r="C59" s="899">
        <v>2</v>
      </c>
      <c r="D59" s="1137" t="s">
        <v>506</v>
      </c>
      <c r="E59" s="1138" t="s">
        <v>550</v>
      </c>
      <c r="F59" s="876">
        <v>115</v>
      </c>
      <c r="G59" s="877" t="s">
        <v>549</v>
      </c>
      <c r="H59" s="855"/>
      <c r="I59" s="855">
        <f t="shared" si="0"/>
        <v>41979</v>
      </c>
      <c r="J59" s="855">
        <f t="shared" si="39"/>
        <v>41985</v>
      </c>
      <c r="K59" s="855">
        <f t="shared" si="47"/>
        <v>41992</v>
      </c>
      <c r="L59" s="855">
        <f t="shared" si="1"/>
        <v>42009</v>
      </c>
      <c r="M59" s="855">
        <f t="shared" ref="M59:M67" si="85">N59-6</f>
        <v>42013</v>
      </c>
      <c r="N59" s="855">
        <f>O59-2</f>
        <v>42019</v>
      </c>
      <c r="O59" s="879">
        <f t="shared" si="71"/>
        <v>42021</v>
      </c>
      <c r="P59" s="113"/>
      <c r="Q59" s="850">
        <v>2</v>
      </c>
      <c r="R59" s="851" t="s">
        <v>506</v>
      </c>
      <c r="S59" s="852" t="s">
        <v>550</v>
      </c>
      <c r="T59" s="853">
        <v>115</v>
      </c>
      <c r="U59" s="854" t="s">
        <v>549</v>
      </c>
      <c r="V59" s="855">
        <f t="shared" si="26"/>
        <v>41944</v>
      </c>
      <c r="W59" s="855">
        <f t="shared" ref="W59:W122" si="86">X59-1</f>
        <v>41950</v>
      </c>
      <c r="X59" s="855">
        <f t="shared" si="27"/>
        <v>41951</v>
      </c>
      <c r="Y59" s="855">
        <f t="shared" ref="Y59:Y122" si="87">Z59-35</f>
        <v>41957</v>
      </c>
      <c r="Z59" s="855">
        <f t="shared" si="48"/>
        <v>41992</v>
      </c>
      <c r="AA59" s="855">
        <f t="shared" si="5"/>
        <v>42009</v>
      </c>
      <c r="AB59" s="855">
        <f t="shared" ref="AB59:AB67" si="88">AC59-6</f>
        <v>42013</v>
      </c>
      <c r="AC59" s="855">
        <f>AD59-2</f>
        <v>42019</v>
      </c>
      <c r="AD59" s="856">
        <f t="shared" si="72"/>
        <v>42021</v>
      </c>
      <c r="AF59" s="850">
        <v>2</v>
      </c>
      <c r="AG59" s="851" t="s">
        <v>506</v>
      </c>
      <c r="AH59" s="1243" t="s">
        <v>550</v>
      </c>
      <c r="AI59" s="853">
        <v>115</v>
      </c>
      <c r="AJ59" s="854" t="s">
        <v>549</v>
      </c>
      <c r="AK59" s="855">
        <f t="shared" si="28"/>
        <v>41944</v>
      </c>
      <c r="AL59" s="855">
        <f t="shared" ref="AL59:AL122" si="89">AM59-1</f>
        <v>41950</v>
      </c>
      <c r="AM59" s="855">
        <f t="shared" si="29"/>
        <v>41951</v>
      </c>
      <c r="AN59" s="855">
        <f t="shared" ref="AN59:AN122" si="90">AO59-35</f>
        <v>41957</v>
      </c>
      <c r="AO59" s="855">
        <f t="shared" si="49"/>
        <v>41992</v>
      </c>
      <c r="AP59" s="855">
        <f t="shared" si="9"/>
        <v>42009</v>
      </c>
      <c r="AQ59" s="855">
        <f t="shared" ref="AQ59:AQ67" si="91">AR59-6</f>
        <v>42013</v>
      </c>
      <c r="AR59" s="855">
        <f>AS59-2</f>
        <v>42019</v>
      </c>
      <c r="AS59" s="856">
        <f t="shared" si="73"/>
        <v>42021</v>
      </c>
      <c r="AU59" s="850">
        <v>2</v>
      </c>
      <c r="AV59" s="851" t="s">
        <v>506</v>
      </c>
      <c r="AW59" s="1243" t="s">
        <v>550</v>
      </c>
      <c r="AX59" s="853">
        <v>115</v>
      </c>
      <c r="AY59" s="854" t="s">
        <v>549</v>
      </c>
      <c r="AZ59" s="855">
        <f t="shared" si="30"/>
        <v>41930</v>
      </c>
      <c r="BA59" s="855">
        <f t="shared" ref="BA59:BA122" si="92">BB59-1</f>
        <v>41936</v>
      </c>
      <c r="BB59" s="855">
        <f t="shared" si="31"/>
        <v>41937</v>
      </c>
      <c r="BC59" s="855">
        <f t="shared" ref="BC59:BC122" si="93">BD59-49</f>
        <v>41943</v>
      </c>
      <c r="BD59" s="855">
        <f t="shared" si="50"/>
        <v>41992</v>
      </c>
      <c r="BE59" s="855">
        <f t="shared" si="12"/>
        <v>42009</v>
      </c>
      <c r="BF59" s="855">
        <f t="shared" ref="BF59:BF67" si="94">BG59-6</f>
        <v>42013</v>
      </c>
      <c r="BG59" s="855">
        <f>BH59-2</f>
        <v>42019</v>
      </c>
      <c r="BH59" s="856">
        <f t="shared" si="74"/>
        <v>42021</v>
      </c>
      <c r="BJ59" s="850">
        <v>2</v>
      </c>
      <c r="BK59" s="851" t="s">
        <v>506</v>
      </c>
      <c r="BL59" s="1243" t="s">
        <v>550</v>
      </c>
      <c r="BM59" s="853">
        <v>115</v>
      </c>
      <c r="BN59" s="854" t="s">
        <v>549</v>
      </c>
      <c r="BO59" s="855">
        <f t="shared" si="33"/>
        <v>41916</v>
      </c>
      <c r="BP59" s="855">
        <f t="shared" ref="BP59:BP122" si="95">BQ59-1</f>
        <v>41922</v>
      </c>
      <c r="BQ59" s="855">
        <f t="shared" si="34"/>
        <v>41923</v>
      </c>
      <c r="BR59" s="855">
        <f t="shared" ref="BR59:BR122" si="96">BS59-63</f>
        <v>41929</v>
      </c>
      <c r="BS59" s="855">
        <f t="shared" si="51"/>
        <v>41992</v>
      </c>
      <c r="BT59" s="855">
        <f t="shared" si="16"/>
        <v>42009</v>
      </c>
      <c r="BU59" s="855">
        <f t="shared" ref="BU59:BU67" si="97">BV59-6</f>
        <v>42013</v>
      </c>
      <c r="BV59" s="855">
        <f>BW59-2</f>
        <v>42019</v>
      </c>
      <c r="BW59" s="856">
        <f t="shared" si="75"/>
        <v>42021</v>
      </c>
      <c r="BY59" s="850">
        <v>2</v>
      </c>
      <c r="BZ59" s="851" t="s">
        <v>506</v>
      </c>
      <c r="CA59" s="1243" t="s">
        <v>550</v>
      </c>
      <c r="CB59" s="853">
        <v>115</v>
      </c>
      <c r="CC59" s="854" t="s">
        <v>549</v>
      </c>
      <c r="CD59" s="855">
        <f t="shared" si="35"/>
        <v>41944</v>
      </c>
      <c r="CE59" s="855">
        <f t="shared" ref="CE59:CE122" si="98">CF59-1</f>
        <v>41950</v>
      </c>
      <c r="CF59" s="855">
        <f t="shared" si="36"/>
        <v>41951</v>
      </c>
      <c r="CG59" s="855">
        <f t="shared" ref="CG59:CG122" si="99">CH59-35</f>
        <v>41957</v>
      </c>
      <c r="CH59" s="855">
        <f t="shared" si="52"/>
        <v>41992</v>
      </c>
      <c r="CI59" s="855">
        <f t="shared" si="20"/>
        <v>42009</v>
      </c>
      <c r="CJ59" s="855">
        <f t="shared" ref="CJ59:CJ67" si="100">CK59-6</f>
        <v>42013</v>
      </c>
      <c r="CK59" s="855">
        <f>CL59-2</f>
        <v>42019</v>
      </c>
      <c r="CL59" s="856">
        <f t="shared" si="76"/>
        <v>42021</v>
      </c>
      <c r="CN59" s="850">
        <v>2</v>
      </c>
      <c r="CO59" s="851" t="s">
        <v>506</v>
      </c>
      <c r="CP59" s="1243" t="s">
        <v>550</v>
      </c>
      <c r="CQ59" s="853">
        <v>115</v>
      </c>
      <c r="CR59" s="854" t="s">
        <v>549</v>
      </c>
      <c r="CS59" s="855">
        <f t="shared" si="37"/>
        <v>41944</v>
      </c>
      <c r="CT59" s="855">
        <f t="shared" ref="CT59:CT122" si="101">CU59-1</f>
        <v>41950</v>
      </c>
      <c r="CU59" s="855">
        <f t="shared" si="38"/>
        <v>41951</v>
      </c>
      <c r="CV59" s="855">
        <f t="shared" ref="CV59:CV122" si="102">CW59-35</f>
        <v>41957</v>
      </c>
      <c r="CW59" s="855">
        <f t="shared" si="53"/>
        <v>41992</v>
      </c>
      <c r="CX59" s="855">
        <f t="shared" si="24"/>
        <v>42009</v>
      </c>
      <c r="CY59" s="855">
        <f t="shared" ref="CY59:CY67" si="103">CZ59-6</f>
        <v>42013</v>
      </c>
      <c r="CZ59" s="855">
        <f>DA59-2</f>
        <v>42019</v>
      </c>
      <c r="DA59" s="856">
        <f t="shared" si="77"/>
        <v>42021</v>
      </c>
    </row>
    <row r="60" spans="2:105" ht="15" hidden="1" customHeight="1">
      <c r="B60" s="125" t="s">
        <v>403</v>
      </c>
      <c r="C60" s="850">
        <v>3</v>
      </c>
      <c r="D60" s="851" t="s">
        <v>506</v>
      </c>
      <c r="E60" s="852" t="s">
        <v>551</v>
      </c>
      <c r="F60" s="853">
        <v>115</v>
      </c>
      <c r="G60" s="854" t="s">
        <v>549</v>
      </c>
      <c r="H60" s="855"/>
      <c r="I60" s="855">
        <f t="shared" si="0"/>
        <v>41986</v>
      </c>
      <c r="J60" s="855">
        <f t="shared" si="39"/>
        <v>41992</v>
      </c>
      <c r="K60" s="855">
        <f t="shared" si="47"/>
        <v>41999</v>
      </c>
      <c r="L60" s="855">
        <f t="shared" si="1"/>
        <v>42016</v>
      </c>
      <c r="M60" s="855">
        <f t="shared" si="85"/>
        <v>42020</v>
      </c>
      <c r="N60" s="855">
        <f t="shared" ref="N60:N122" si="104">O60-2</f>
        <v>42026</v>
      </c>
      <c r="O60" s="856">
        <f t="shared" si="71"/>
        <v>42028</v>
      </c>
      <c r="P60" s="113"/>
      <c r="Q60" s="850">
        <v>3</v>
      </c>
      <c r="R60" s="851" t="s">
        <v>506</v>
      </c>
      <c r="S60" s="852" t="s">
        <v>551</v>
      </c>
      <c r="T60" s="853">
        <v>115</v>
      </c>
      <c r="U60" s="854" t="s">
        <v>549</v>
      </c>
      <c r="V60" s="855">
        <f t="shared" si="26"/>
        <v>41951</v>
      </c>
      <c r="W60" s="855">
        <f t="shared" si="86"/>
        <v>41957</v>
      </c>
      <c r="X60" s="855">
        <f t="shared" si="27"/>
        <v>41958</v>
      </c>
      <c r="Y60" s="855">
        <f t="shared" si="87"/>
        <v>41964</v>
      </c>
      <c r="Z60" s="855">
        <f t="shared" si="48"/>
        <v>41999</v>
      </c>
      <c r="AA60" s="855">
        <f t="shared" si="5"/>
        <v>42016</v>
      </c>
      <c r="AB60" s="855">
        <f t="shared" si="88"/>
        <v>42020</v>
      </c>
      <c r="AC60" s="855">
        <f t="shared" ref="AC60:AC123" si="105">AD60-2</f>
        <v>42026</v>
      </c>
      <c r="AD60" s="856">
        <f t="shared" si="72"/>
        <v>42028</v>
      </c>
      <c r="AF60" s="850">
        <v>3</v>
      </c>
      <c r="AG60" s="851" t="s">
        <v>506</v>
      </c>
      <c r="AH60" s="1243" t="s">
        <v>551</v>
      </c>
      <c r="AI60" s="853">
        <v>115</v>
      </c>
      <c r="AJ60" s="854" t="s">
        <v>549</v>
      </c>
      <c r="AK60" s="855">
        <f t="shared" si="28"/>
        <v>41951</v>
      </c>
      <c r="AL60" s="855">
        <f t="shared" si="89"/>
        <v>41957</v>
      </c>
      <c r="AM60" s="855">
        <f t="shared" si="29"/>
        <v>41958</v>
      </c>
      <c r="AN60" s="855">
        <f t="shared" si="90"/>
        <v>41964</v>
      </c>
      <c r="AO60" s="855">
        <f t="shared" si="49"/>
        <v>41999</v>
      </c>
      <c r="AP60" s="855">
        <f t="shared" si="9"/>
        <v>42016</v>
      </c>
      <c r="AQ60" s="855">
        <f t="shared" si="91"/>
        <v>42020</v>
      </c>
      <c r="AR60" s="855">
        <f t="shared" ref="AR60:AR123" si="106">AS60-2</f>
        <v>42026</v>
      </c>
      <c r="AS60" s="856">
        <f t="shared" si="73"/>
        <v>42028</v>
      </c>
      <c r="AU60" s="850">
        <v>3</v>
      </c>
      <c r="AV60" s="851" t="s">
        <v>506</v>
      </c>
      <c r="AW60" s="1243" t="s">
        <v>551</v>
      </c>
      <c r="AX60" s="853">
        <v>115</v>
      </c>
      <c r="AY60" s="854" t="s">
        <v>549</v>
      </c>
      <c r="AZ60" s="855">
        <f t="shared" si="30"/>
        <v>41937</v>
      </c>
      <c r="BA60" s="855">
        <f t="shared" si="92"/>
        <v>41943</v>
      </c>
      <c r="BB60" s="855">
        <f t="shared" si="31"/>
        <v>41944</v>
      </c>
      <c r="BC60" s="855">
        <f t="shared" si="93"/>
        <v>41950</v>
      </c>
      <c r="BD60" s="855">
        <f t="shared" si="50"/>
        <v>41999</v>
      </c>
      <c r="BE60" s="855">
        <f t="shared" si="12"/>
        <v>42016</v>
      </c>
      <c r="BF60" s="855">
        <f t="shared" si="94"/>
        <v>42020</v>
      </c>
      <c r="BG60" s="855">
        <f t="shared" ref="BG60:BG123" si="107">BH60-2</f>
        <v>42026</v>
      </c>
      <c r="BH60" s="856">
        <f t="shared" si="74"/>
        <v>42028</v>
      </c>
      <c r="BJ60" s="850">
        <v>3</v>
      </c>
      <c r="BK60" s="851" t="s">
        <v>506</v>
      </c>
      <c r="BL60" s="1243" t="s">
        <v>551</v>
      </c>
      <c r="BM60" s="853">
        <v>115</v>
      </c>
      <c r="BN60" s="854" t="s">
        <v>549</v>
      </c>
      <c r="BO60" s="855">
        <f t="shared" si="33"/>
        <v>41923</v>
      </c>
      <c r="BP60" s="855">
        <f t="shared" si="95"/>
        <v>41929</v>
      </c>
      <c r="BQ60" s="855">
        <f t="shared" si="34"/>
        <v>41930</v>
      </c>
      <c r="BR60" s="855">
        <f t="shared" si="96"/>
        <v>41936</v>
      </c>
      <c r="BS60" s="855">
        <f t="shared" si="51"/>
        <v>41999</v>
      </c>
      <c r="BT60" s="855">
        <f t="shared" si="16"/>
        <v>42016</v>
      </c>
      <c r="BU60" s="855">
        <f t="shared" si="97"/>
        <v>42020</v>
      </c>
      <c r="BV60" s="855">
        <f t="shared" ref="BV60:BV123" si="108">BW60-2</f>
        <v>42026</v>
      </c>
      <c r="BW60" s="856">
        <f t="shared" si="75"/>
        <v>42028</v>
      </c>
      <c r="BY60" s="850">
        <v>3</v>
      </c>
      <c r="BZ60" s="851" t="s">
        <v>506</v>
      </c>
      <c r="CA60" s="1243" t="s">
        <v>551</v>
      </c>
      <c r="CB60" s="853">
        <v>115</v>
      </c>
      <c r="CC60" s="854" t="s">
        <v>549</v>
      </c>
      <c r="CD60" s="855">
        <f t="shared" si="35"/>
        <v>41951</v>
      </c>
      <c r="CE60" s="855">
        <f t="shared" si="98"/>
        <v>41957</v>
      </c>
      <c r="CF60" s="855">
        <f t="shared" si="36"/>
        <v>41958</v>
      </c>
      <c r="CG60" s="855">
        <f t="shared" si="99"/>
        <v>41964</v>
      </c>
      <c r="CH60" s="855">
        <f t="shared" si="52"/>
        <v>41999</v>
      </c>
      <c r="CI60" s="855">
        <f t="shared" si="20"/>
        <v>42016</v>
      </c>
      <c r="CJ60" s="855">
        <f t="shared" si="100"/>
        <v>42020</v>
      </c>
      <c r="CK60" s="855">
        <f t="shared" ref="CK60:CK123" si="109">CL60-2</f>
        <v>42026</v>
      </c>
      <c r="CL60" s="856">
        <f t="shared" si="76"/>
        <v>42028</v>
      </c>
      <c r="CN60" s="850">
        <v>3</v>
      </c>
      <c r="CO60" s="851" t="s">
        <v>506</v>
      </c>
      <c r="CP60" s="1243" t="s">
        <v>551</v>
      </c>
      <c r="CQ60" s="853">
        <v>115</v>
      </c>
      <c r="CR60" s="854" t="s">
        <v>549</v>
      </c>
      <c r="CS60" s="855">
        <f t="shared" si="37"/>
        <v>41951</v>
      </c>
      <c r="CT60" s="855">
        <f t="shared" si="101"/>
        <v>41957</v>
      </c>
      <c r="CU60" s="855">
        <f t="shared" si="38"/>
        <v>41958</v>
      </c>
      <c r="CV60" s="855">
        <f t="shared" si="102"/>
        <v>41964</v>
      </c>
      <c r="CW60" s="855">
        <f t="shared" si="53"/>
        <v>41999</v>
      </c>
      <c r="CX60" s="855">
        <f t="shared" si="24"/>
        <v>42016</v>
      </c>
      <c r="CY60" s="855">
        <f t="shared" si="103"/>
        <v>42020</v>
      </c>
      <c r="CZ60" s="855">
        <f t="shared" ref="CZ60:CZ123" si="110">DA60-2</f>
        <v>42026</v>
      </c>
      <c r="DA60" s="856">
        <f t="shared" si="77"/>
        <v>42028</v>
      </c>
    </row>
    <row r="61" spans="2:105" ht="15" hidden="1" customHeight="1">
      <c r="B61" s="125" t="s">
        <v>404</v>
      </c>
      <c r="C61" s="850">
        <v>4</v>
      </c>
      <c r="D61" s="857" t="s">
        <v>506</v>
      </c>
      <c r="E61" s="858"/>
      <c r="F61" s="853">
        <v>115</v>
      </c>
      <c r="G61" s="854" t="s">
        <v>549</v>
      </c>
      <c r="H61" s="859"/>
      <c r="I61" s="859">
        <f t="shared" si="0"/>
        <v>41993</v>
      </c>
      <c r="J61" s="863">
        <f t="shared" si="39"/>
        <v>41999</v>
      </c>
      <c r="K61" s="859">
        <f t="shared" si="47"/>
        <v>42006</v>
      </c>
      <c r="L61" s="859">
        <f t="shared" si="1"/>
        <v>42023</v>
      </c>
      <c r="M61" s="859">
        <f t="shared" si="85"/>
        <v>42027</v>
      </c>
      <c r="N61" s="859">
        <f t="shared" si="104"/>
        <v>42033</v>
      </c>
      <c r="O61" s="856">
        <f t="shared" si="71"/>
        <v>42035</v>
      </c>
      <c r="P61" s="113"/>
      <c r="Q61" s="850">
        <v>4</v>
      </c>
      <c r="R61" s="857" t="s">
        <v>506</v>
      </c>
      <c r="S61" s="858"/>
      <c r="T61" s="853">
        <v>115</v>
      </c>
      <c r="U61" s="854" t="s">
        <v>549</v>
      </c>
      <c r="V61" s="859">
        <f t="shared" si="26"/>
        <v>41958</v>
      </c>
      <c r="W61" s="863">
        <f t="shared" si="86"/>
        <v>41964</v>
      </c>
      <c r="X61" s="859">
        <f t="shared" si="27"/>
        <v>41965</v>
      </c>
      <c r="Y61" s="863">
        <f t="shared" si="87"/>
        <v>41971</v>
      </c>
      <c r="Z61" s="859">
        <f t="shared" si="48"/>
        <v>42006</v>
      </c>
      <c r="AA61" s="859">
        <f t="shared" si="5"/>
        <v>42023</v>
      </c>
      <c r="AB61" s="859">
        <f t="shared" si="88"/>
        <v>42027</v>
      </c>
      <c r="AC61" s="859">
        <f t="shared" si="105"/>
        <v>42033</v>
      </c>
      <c r="AD61" s="856">
        <f t="shared" si="72"/>
        <v>42035</v>
      </c>
      <c r="AF61" s="850">
        <v>4</v>
      </c>
      <c r="AG61" s="857" t="s">
        <v>506</v>
      </c>
      <c r="AH61" s="1246"/>
      <c r="AI61" s="853">
        <v>115</v>
      </c>
      <c r="AJ61" s="854" t="s">
        <v>549</v>
      </c>
      <c r="AK61" s="859">
        <f t="shared" si="28"/>
        <v>41958</v>
      </c>
      <c r="AL61" s="863">
        <f t="shared" si="89"/>
        <v>41964</v>
      </c>
      <c r="AM61" s="859">
        <f t="shared" si="29"/>
        <v>41965</v>
      </c>
      <c r="AN61" s="863">
        <f t="shared" si="90"/>
        <v>41971</v>
      </c>
      <c r="AO61" s="859">
        <f t="shared" si="49"/>
        <v>42006</v>
      </c>
      <c r="AP61" s="859">
        <f t="shared" si="9"/>
        <v>42023</v>
      </c>
      <c r="AQ61" s="859">
        <f t="shared" si="91"/>
        <v>42027</v>
      </c>
      <c r="AR61" s="859">
        <f t="shared" si="106"/>
        <v>42033</v>
      </c>
      <c r="AS61" s="856">
        <f t="shared" si="73"/>
        <v>42035</v>
      </c>
      <c r="AU61" s="850">
        <v>4</v>
      </c>
      <c r="AV61" s="857" t="s">
        <v>506</v>
      </c>
      <c r="AW61" s="1246"/>
      <c r="AX61" s="853">
        <v>115</v>
      </c>
      <c r="AY61" s="854" t="s">
        <v>549</v>
      </c>
      <c r="AZ61" s="859">
        <f t="shared" si="30"/>
        <v>41944</v>
      </c>
      <c r="BA61" s="863">
        <f t="shared" si="92"/>
        <v>41950</v>
      </c>
      <c r="BB61" s="859">
        <f t="shared" si="31"/>
        <v>41951</v>
      </c>
      <c r="BC61" s="863">
        <f t="shared" si="93"/>
        <v>41957</v>
      </c>
      <c r="BD61" s="859">
        <f t="shared" si="50"/>
        <v>42006</v>
      </c>
      <c r="BE61" s="859">
        <f t="shared" si="12"/>
        <v>42023</v>
      </c>
      <c r="BF61" s="859">
        <f t="shared" si="94"/>
        <v>42027</v>
      </c>
      <c r="BG61" s="859">
        <f t="shared" si="107"/>
        <v>42033</v>
      </c>
      <c r="BH61" s="856">
        <f t="shared" si="74"/>
        <v>42035</v>
      </c>
      <c r="BJ61" s="850">
        <v>4</v>
      </c>
      <c r="BK61" s="857" t="s">
        <v>506</v>
      </c>
      <c r="BL61" s="1246"/>
      <c r="BM61" s="853">
        <v>115</v>
      </c>
      <c r="BN61" s="854" t="s">
        <v>549</v>
      </c>
      <c r="BO61" s="859">
        <f t="shared" si="33"/>
        <v>41930</v>
      </c>
      <c r="BP61" s="863">
        <f t="shared" si="95"/>
        <v>41936</v>
      </c>
      <c r="BQ61" s="859">
        <f t="shared" si="34"/>
        <v>41937</v>
      </c>
      <c r="BR61" s="863">
        <f t="shared" si="96"/>
        <v>41943</v>
      </c>
      <c r="BS61" s="859">
        <f t="shared" si="51"/>
        <v>42006</v>
      </c>
      <c r="BT61" s="859">
        <f t="shared" si="16"/>
        <v>42023</v>
      </c>
      <c r="BU61" s="859">
        <f t="shared" si="97"/>
        <v>42027</v>
      </c>
      <c r="BV61" s="859">
        <f t="shared" si="108"/>
        <v>42033</v>
      </c>
      <c r="BW61" s="856">
        <f t="shared" si="75"/>
        <v>42035</v>
      </c>
      <c r="BY61" s="850">
        <v>4</v>
      </c>
      <c r="BZ61" s="857" t="s">
        <v>506</v>
      </c>
      <c r="CA61" s="1246"/>
      <c r="CB61" s="853">
        <v>115</v>
      </c>
      <c r="CC61" s="854" t="s">
        <v>549</v>
      </c>
      <c r="CD61" s="859">
        <f t="shared" si="35"/>
        <v>41958</v>
      </c>
      <c r="CE61" s="863">
        <f t="shared" si="98"/>
        <v>41964</v>
      </c>
      <c r="CF61" s="859">
        <f t="shared" si="36"/>
        <v>41965</v>
      </c>
      <c r="CG61" s="863">
        <f t="shared" si="99"/>
        <v>41971</v>
      </c>
      <c r="CH61" s="859">
        <f t="shared" si="52"/>
        <v>42006</v>
      </c>
      <c r="CI61" s="859">
        <f t="shared" si="20"/>
        <v>42023</v>
      </c>
      <c r="CJ61" s="859">
        <f t="shared" si="100"/>
        <v>42027</v>
      </c>
      <c r="CK61" s="859">
        <f t="shared" si="109"/>
        <v>42033</v>
      </c>
      <c r="CL61" s="856">
        <f t="shared" si="76"/>
        <v>42035</v>
      </c>
      <c r="CN61" s="850">
        <v>4</v>
      </c>
      <c r="CO61" s="857" t="s">
        <v>506</v>
      </c>
      <c r="CP61" s="1246"/>
      <c r="CQ61" s="853">
        <v>115</v>
      </c>
      <c r="CR61" s="854" t="s">
        <v>549</v>
      </c>
      <c r="CS61" s="859">
        <f t="shared" si="37"/>
        <v>41958</v>
      </c>
      <c r="CT61" s="863">
        <f t="shared" si="101"/>
        <v>41964</v>
      </c>
      <c r="CU61" s="859">
        <f t="shared" si="38"/>
        <v>41965</v>
      </c>
      <c r="CV61" s="863">
        <f t="shared" si="102"/>
        <v>41971</v>
      </c>
      <c r="CW61" s="859">
        <f t="shared" si="53"/>
        <v>42006</v>
      </c>
      <c r="CX61" s="859">
        <f t="shared" si="24"/>
        <v>42023</v>
      </c>
      <c r="CY61" s="859">
        <f t="shared" si="103"/>
        <v>42027</v>
      </c>
      <c r="CZ61" s="859">
        <f t="shared" si="110"/>
        <v>42033</v>
      </c>
      <c r="DA61" s="856">
        <f t="shared" si="77"/>
        <v>42035</v>
      </c>
    </row>
    <row r="62" spans="2:105" ht="15" hidden="1" customHeight="1">
      <c r="B62" s="125" t="s">
        <v>405</v>
      </c>
      <c r="C62" s="850">
        <v>5</v>
      </c>
      <c r="D62" s="1117" t="s">
        <v>552</v>
      </c>
      <c r="E62" s="861"/>
      <c r="F62" s="853">
        <v>115</v>
      </c>
      <c r="G62" s="854" t="s">
        <v>553</v>
      </c>
      <c r="H62" s="862"/>
      <c r="I62" s="862">
        <f t="shared" si="0"/>
        <v>42000</v>
      </c>
      <c r="J62" s="862">
        <f t="shared" si="39"/>
        <v>42006</v>
      </c>
      <c r="K62" s="862">
        <f t="shared" si="47"/>
        <v>42013</v>
      </c>
      <c r="L62" s="862">
        <f t="shared" si="1"/>
        <v>42030</v>
      </c>
      <c r="M62" s="862">
        <f t="shared" si="85"/>
        <v>42034</v>
      </c>
      <c r="N62" s="862">
        <f t="shared" si="104"/>
        <v>42040</v>
      </c>
      <c r="O62" s="856">
        <f t="shared" si="71"/>
        <v>42042</v>
      </c>
      <c r="P62" s="113"/>
      <c r="Q62" s="850">
        <v>5</v>
      </c>
      <c r="R62" s="1117" t="s">
        <v>552</v>
      </c>
      <c r="S62" s="861"/>
      <c r="T62" s="853">
        <v>115</v>
      </c>
      <c r="U62" s="854" t="s">
        <v>553</v>
      </c>
      <c r="V62" s="862">
        <f t="shared" si="26"/>
        <v>41965</v>
      </c>
      <c r="W62" s="862">
        <f t="shared" si="86"/>
        <v>41971</v>
      </c>
      <c r="X62" s="862">
        <f t="shared" si="27"/>
        <v>41972</v>
      </c>
      <c r="Y62" s="862">
        <f t="shared" si="87"/>
        <v>41978</v>
      </c>
      <c r="Z62" s="862">
        <f t="shared" si="48"/>
        <v>42013</v>
      </c>
      <c r="AA62" s="862">
        <f t="shared" si="5"/>
        <v>42030</v>
      </c>
      <c r="AB62" s="862">
        <f t="shared" si="88"/>
        <v>42034</v>
      </c>
      <c r="AC62" s="862">
        <f t="shared" si="105"/>
        <v>42040</v>
      </c>
      <c r="AD62" s="856">
        <f t="shared" si="72"/>
        <v>42042</v>
      </c>
      <c r="AF62" s="850">
        <v>5</v>
      </c>
      <c r="AG62" s="1117" t="s">
        <v>552</v>
      </c>
      <c r="AH62" s="1244"/>
      <c r="AI62" s="853">
        <v>115</v>
      </c>
      <c r="AJ62" s="854" t="s">
        <v>553</v>
      </c>
      <c r="AK62" s="862">
        <f t="shared" si="28"/>
        <v>41965</v>
      </c>
      <c r="AL62" s="862">
        <f t="shared" si="89"/>
        <v>41971</v>
      </c>
      <c r="AM62" s="862">
        <f t="shared" si="29"/>
        <v>41972</v>
      </c>
      <c r="AN62" s="862">
        <f t="shared" si="90"/>
        <v>41978</v>
      </c>
      <c r="AO62" s="862">
        <f t="shared" si="49"/>
        <v>42013</v>
      </c>
      <c r="AP62" s="862">
        <f t="shared" si="9"/>
        <v>42030</v>
      </c>
      <c r="AQ62" s="862">
        <f t="shared" si="91"/>
        <v>42034</v>
      </c>
      <c r="AR62" s="862">
        <f t="shared" si="106"/>
        <v>42040</v>
      </c>
      <c r="AS62" s="856">
        <f t="shared" si="73"/>
        <v>42042</v>
      </c>
      <c r="AU62" s="850">
        <v>5</v>
      </c>
      <c r="AV62" s="1117" t="s">
        <v>552</v>
      </c>
      <c r="AW62" s="1244"/>
      <c r="AX62" s="853">
        <v>115</v>
      </c>
      <c r="AY62" s="854" t="s">
        <v>553</v>
      </c>
      <c r="AZ62" s="862">
        <f t="shared" si="30"/>
        <v>41951</v>
      </c>
      <c r="BA62" s="862">
        <f t="shared" si="92"/>
        <v>41957</v>
      </c>
      <c r="BB62" s="862">
        <f t="shared" si="31"/>
        <v>41958</v>
      </c>
      <c r="BC62" s="862">
        <f t="shared" si="93"/>
        <v>41964</v>
      </c>
      <c r="BD62" s="862">
        <f t="shared" si="50"/>
        <v>42013</v>
      </c>
      <c r="BE62" s="862">
        <f t="shared" si="12"/>
        <v>42030</v>
      </c>
      <c r="BF62" s="862">
        <f t="shared" si="94"/>
        <v>42034</v>
      </c>
      <c r="BG62" s="862">
        <f t="shared" si="107"/>
        <v>42040</v>
      </c>
      <c r="BH62" s="856">
        <f t="shared" si="74"/>
        <v>42042</v>
      </c>
      <c r="BJ62" s="850">
        <v>5</v>
      </c>
      <c r="BK62" s="1117" t="s">
        <v>552</v>
      </c>
      <c r="BL62" s="1244"/>
      <c r="BM62" s="853">
        <v>115</v>
      </c>
      <c r="BN62" s="854" t="s">
        <v>553</v>
      </c>
      <c r="BO62" s="862">
        <f t="shared" si="33"/>
        <v>41937</v>
      </c>
      <c r="BP62" s="862">
        <f t="shared" si="95"/>
        <v>41943</v>
      </c>
      <c r="BQ62" s="862">
        <f t="shared" si="34"/>
        <v>41944</v>
      </c>
      <c r="BR62" s="862">
        <f t="shared" si="96"/>
        <v>41950</v>
      </c>
      <c r="BS62" s="862">
        <f t="shared" si="51"/>
        <v>42013</v>
      </c>
      <c r="BT62" s="862">
        <f t="shared" si="16"/>
        <v>42030</v>
      </c>
      <c r="BU62" s="862">
        <f t="shared" si="97"/>
        <v>42034</v>
      </c>
      <c r="BV62" s="862">
        <f t="shared" si="108"/>
        <v>42040</v>
      </c>
      <c r="BW62" s="856">
        <f t="shared" si="75"/>
        <v>42042</v>
      </c>
      <c r="BY62" s="850">
        <v>5</v>
      </c>
      <c r="BZ62" s="1117" t="s">
        <v>552</v>
      </c>
      <c r="CA62" s="1244"/>
      <c r="CB62" s="853">
        <v>115</v>
      </c>
      <c r="CC62" s="854" t="s">
        <v>553</v>
      </c>
      <c r="CD62" s="862">
        <f t="shared" si="35"/>
        <v>41965</v>
      </c>
      <c r="CE62" s="862">
        <f t="shared" si="98"/>
        <v>41971</v>
      </c>
      <c r="CF62" s="862">
        <f t="shared" si="36"/>
        <v>41972</v>
      </c>
      <c r="CG62" s="862">
        <f t="shared" si="99"/>
        <v>41978</v>
      </c>
      <c r="CH62" s="862">
        <f t="shared" si="52"/>
        <v>42013</v>
      </c>
      <c r="CI62" s="862">
        <f t="shared" si="20"/>
        <v>42030</v>
      </c>
      <c r="CJ62" s="862">
        <f t="shared" si="100"/>
        <v>42034</v>
      </c>
      <c r="CK62" s="862">
        <f t="shared" si="109"/>
        <v>42040</v>
      </c>
      <c r="CL62" s="856">
        <f t="shared" si="76"/>
        <v>42042</v>
      </c>
      <c r="CN62" s="850">
        <v>5</v>
      </c>
      <c r="CO62" s="1117" t="s">
        <v>552</v>
      </c>
      <c r="CP62" s="1244"/>
      <c r="CQ62" s="853">
        <v>115</v>
      </c>
      <c r="CR62" s="854" t="s">
        <v>553</v>
      </c>
      <c r="CS62" s="862">
        <f t="shared" si="37"/>
        <v>41965</v>
      </c>
      <c r="CT62" s="862">
        <f t="shared" si="101"/>
        <v>41971</v>
      </c>
      <c r="CU62" s="862">
        <f t="shared" si="38"/>
        <v>41972</v>
      </c>
      <c r="CV62" s="862">
        <f t="shared" si="102"/>
        <v>41978</v>
      </c>
      <c r="CW62" s="862">
        <f t="shared" si="53"/>
        <v>42013</v>
      </c>
      <c r="CX62" s="862">
        <f t="shared" si="24"/>
        <v>42030</v>
      </c>
      <c r="CY62" s="862">
        <f t="shared" si="103"/>
        <v>42034</v>
      </c>
      <c r="CZ62" s="862">
        <f t="shared" si="110"/>
        <v>42040</v>
      </c>
      <c r="DA62" s="856">
        <f t="shared" si="77"/>
        <v>42042</v>
      </c>
    </row>
    <row r="63" spans="2:105" ht="15" hidden="1" customHeight="1">
      <c r="B63" s="125" t="s">
        <v>406</v>
      </c>
      <c r="C63" s="850">
        <v>6</v>
      </c>
      <c r="D63" s="851" t="s">
        <v>506</v>
      </c>
      <c r="E63" s="852" t="s">
        <v>554</v>
      </c>
      <c r="F63" s="853">
        <v>115</v>
      </c>
      <c r="G63" s="854" t="s">
        <v>553</v>
      </c>
      <c r="H63" s="855"/>
      <c r="I63" s="855">
        <f t="shared" si="0"/>
        <v>42007</v>
      </c>
      <c r="J63" s="855">
        <f t="shared" si="39"/>
        <v>42013</v>
      </c>
      <c r="K63" s="855">
        <f t="shared" si="47"/>
        <v>42020</v>
      </c>
      <c r="L63" s="855">
        <f t="shared" si="1"/>
        <v>42037</v>
      </c>
      <c r="M63" s="855">
        <f t="shared" si="85"/>
        <v>42041</v>
      </c>
      <c r="N63" s="855">
        <f t="shared" si="104"/>
        <v>42047</v>
      </c>
      <c r="O63" s="856">
        <f t="shared" si="71"/>
        <v>42049</v>
      </c>
      <c r="P63" s="113"/>
      <c r="Q63" s="850">
        <v>6</v>
      </c>
      <c r="R63" s="851" t="s">
        <v>506</v>
      </c>
      <c r="S63" s="852" t="s">
        <v>554</v>
      </c>
      <c r="T63" s="853">
        <v>115</v>
      </c>
      <c r="U63" s="854" t="s">
        <v>553</v>
      </c>
      <c r="V63" s="855">
        <f t="shared" si="26"/>
        <v>41972</v>
      </c>
      <c r="W63" s="855">
        <f t="shared" si="86"/>
        <v>41978</v>
      </c>
      <c r="X63" s="855">
        <f t="shared" si="27"/>
        <v>41979</v>
      </c>
      <c r="Y63" s="855">
        <f t="shared" si="87"/>
        <v>41985</v>
      </c>
      <c r="Z63" s="855">
        <f t="shared" si="48"/>
        <v>42020</v>
      </c>
      <c r="AA63" s="855">
        <f t="shared" si="5"/>
        <v>42037</v>
      </c>
      <c r="AB63" s="855">
        <f t="shared" si="88"/>
        <v>42041</v>
      </c>
      <c r="AC63" s="855">
        <f t="shared" si="105"/>
        <v>42047</v>
      </c>
      <c r="AD63" s="856">
        <f t="shared" si="72"/>
        <v>42049</v>
      </c>
      <c r="AF63" s="850">
        <v>6</v>
      </c>
      <c r="AG63" s="851" t="s">
        <v>506</v>
      </c>
      <c r="AH63" s="852" t="s">
        <v>554</v>
      </c>
      <c r="AI63" s="853">
        <v>115</v>
      </c>
      <c r="AJ63" s="854" t="s">
        <v>553</v>
      </c>
      <c r="AK63" s="855">
        <f t="shared" si="28"/>
        <v>41972</v>
      </c>
      <c r="AL63" s="855">
        <f t="shared" si="89"/>
        <v>41978</v>
      </c>
      <c r="AM63" s="855">
        <f t="shared" si="29"/>
        <v>41979</v>
      </c>
      <c r="AN63" s="855">
        <f t="shared" si="90"/>
        <v>41985</v>
      </c>
      <c r="AO63" s="855">
        <f t="shared" si="49"/>
        <v>42020</v>
      </c>
      <c r="AP63" s="855">
        <f t="shared" si="9"/>
        <v>42037</v>
      </c>
      <c r="AQ63" s="855">
        <f t="shared" si="91"/>
        <v>42041</v>
      </c>
      <c r="AR63" s="855">
        <f t="shared" si="106"/>
        <v>42047</v>
      </c>
      <c r="AS63" s="856">
        <f t="shared" si="73"/>
        <v>42049</v>
      </c>
      <c r="AU63" s="850">
        <v>6</v>
      </c>
      <c r="AV63" s="851" t="s">
        <v>506</v>
      </c>
      <c r="AW63" s="852" t="s">
        <v>554</v>
      </c>
      <c r="AX63" s="853">
        <v>115</v>
      </c>
      <c r="AY63" s="854" t="s">
        <v>553</v>
      </c>
      <c r="AZ63" s="855">
        <f t="shared" si="30"/>
        <v>41958</v>
      </c>
      <c r="BA63" s="855">
        <f t="shared" si="92"/>
        <v>41964</v>
      </c>
      <c r="BB63" s="855">
        <f t="shared" si="31"/>
        <v>41965</v>
      </c>
      <c r="BC63" s="855">
        <f t="shared" si="93"/>
        <v>41971</v>
      </c>
      <c r="BD63" s="855">
        <f t="shared" si="50"/>
        <v>42020</v>
      </c>
      <c r="BE63" s="855">
        <f t="shared" si="12"/>
        <v>42037</v>
      </c>
      <c r="BF63" s="855">
        <f t="shared" si="94"/>
        <v>42041</v>
      </c>
      <c r="BG63" s="855">
        <f t="shared" si="107"/>
        <v>42047</v>
      </c>
      <c r="BH63" s="856">
        <f t="shared" si="74"/>
        <v>42049</v>
      </c>
      <c r="BJ63" s="850">
        <v>6</v>
      </c>
      <c r="BK63" s="851" t="s">
        <v>506</v>
      </c>
      <c r="BL63" s="852" t="s">
        <v>554</v>
      </c>
      <c r="BM63" s="853">
        <v>115</v>
      </c>
      <c r="BN63" s="854" t="s">
        <v>553</v>
      </c>
      <c r="BO63" s="855">
        <f t="shared" si="33"/>
        <v>41944</v>
      </c>
      <c r="BP63" s="855">
        <f t="shared" si="95"/>
        <v>41950</v>
      </c>
      <c r="BQ63" s="855">
        <f t="shared" si="34"/>
        <v>41951</v>
      </c>
      <c r="BR63" s="855">
        <f t="shared" si="96"/>
        <v>41957</v>
      </c>
      <c r="BS63" s="855">
        <f t="shared" si="51"/>
        <v>42020</v>
      </c>
      <c r="BT63" s="855">
        <f t="shared" si="16"/>
        <v>42037</v>
      </c>
      <c r="BU63" s="855">
        <f t="shared" si="97"/>
        <v>42041</v>
      </c>
      <c r="BV63" s="855">
        <f t="shared" si="108"/>
        <v>42047</v>
      </c>
      <c r="BW63" s="856">
        <f t="shared" si="75"/>
        <v>42049</v>
      </c>
      <c r="BY63" s="850">
        <v>6</v>
      </c>
      <c r="BZ63" s="851" t="s">
        <v>506</v>
      </c>
      <c r="CA63" s="852" t="s">
        <v>554</v>
      </c>
      <c r="CB63" s="853">
        <v>115</v>
      </c>
      <c r="CC63" s="854" t="s">
        <v>553</v>
      </c>
      <c r="CD63" s="855">
        <f t="shared" si="35"/>
        <v>41972</v>
      </c>
      <c r="CE63" s="855">
        <f t="shared" si="98"/>
        <v>41978</v>
      </c>
      <c r="CF63" s="855">
        <f t="shared" si="36"/>
        <v>41979</v>
      </c>
      <c r="CG63" s="855">
        <f t="shared" si="99"/>
        <v>41985</v>
      </c>
      <c r="CH63" s="855">
        <f t="shared" si="52"/>
        <v>42020</v>
      </c>
      <c r="CI63" s="855">
        <f t="shared" si="20"/>
        <v>42037</v>
      </c>
      <c r="CJ63" s="855">
        <f t="shared" si="100"/>
        <v>42041</v>
      </c>
      <c r="CK63" s="855">
        <f t="shared" si="109"/>
        <v>42047</v>
      </c>
      <c r="CL63" s="856">
        <f t="shared" si="76"/>
        <v>42049</v>
      </c>
      <c r="CN63" s="850">
        <v>6</v>
      </c>
      <c r="CO63" s="851" t="s">
        <v>506</v>
      </c>
      <c r="CP63" s="852" t="s">
        <v>554</v>
      </c>
      <c r="CQ63" s="853">
        <v>115</v>
      </c>
      <c r="CR63" s="854" t="s">
        <v>553</v>
      </c>
      <c r="CS63" s="855">
        <f t="shared" si="37"/>
        <v>41972</v>
      </c>
      <c r="CT63" s="855">
        <f t="shared" si="101"/>
        <v>41978</v>
      </c>
      <c r="CU63" s="855">
        <f t="shared" si="38"/>
        <v>41979</v>
      </c>
      <c r="CV63" s="855">
        <f t="shared" si="102"/>
        <v>41985</v>
      </c>
      <c r="CW63" s="855">
        <f t="shared" si="53"/>
        <v>42020</v>
      </c>
      <c r="CX63" s="855">
        <f t="shared" si="24"/>
        <v>42037</v>
      </c>
      <c r="CY63" s="855">
        <f t="shared" si="103"/>
        <v>42041</v>
      </c>
      <c r="CZ63" s="855">
        <f t="shared" si="110"/>
        <v>42047</v>
      </c>
      <c r="DA63" s="856">
        <f t="shared" si="77"/>
        <v>42049</v>
      </c>
    </row>
    <row r="64" spans="2:105" ht="15" hidden="1" customHeight="1">
      <c r="B64" s="125" t="s">
        <v>407</v>
      </c>
      <c r="C64" s="850">
        <v>7</v>
      </c>
      <c r="D64" s="851" t="s">
        <v>506</v>
      </c>
      <c r="E64" s="852" t="s">
        <v>555</v>
      </c>
      <c r="F64" s="853">
        <v>115</v>
      </c>
      <c r="G64" s="854" t="s">
        <v>553</v>
      </c>
      <c r="H64" s="855"/>
      <c r="I64" s="855">
        <f t="shared" si="0"/>
        <v>42014</v>
      </c>
      <c r="J64" s="855">
        <f t="shared" si="39"/>
        <v>42020</v>
      </c>
      <c r="K64" s="855">
        <f t="shared" si="47"/>
        <v>42027</v>
      </c>
      <c r="L64" s="855">
        <f t="shared" si="1"/>
        <v>42044</v>
      </c>
      <c r="M64" s="855">
        <f t="shared" si="85"/>
        <v>42048</v>
      </c>
      <c r="N64" s="855">
        <f t="shared" si="104"/>
        <v>42054</v>
      </c>
      <c r="O64" s="856">
        <f t="shared" si="71"/>
        <v>42056</v>
      </c>
      <c r="P64" s="113"/>
      <c r="Q64" s="850">
        <v>7</v>
      </c>
      <c r="R64" s="851" t="s">
        <v>506</v>
      </c>
      <c r="S64" s="852" t="s">
        <v>555</v>
      </c>
      <c r="T64" s="853">
        <v>115</v>
      </c>
      <c r="U64" s="854" t="s">
        <v>553</v>
      </c>
      <c r="V64" s="855">
        <f t="shared" si="26"/>
        <v>41979</v>
      </c>
      <c r="W64" s="855">
        <f t="shared" si="86"/>
        <v>41985</v>
      </c>
      <c r="X64" s="855">
        <f t="shared" si="27"/>
        <v>41986</v>
      </c>
      <c r="Y64" s="855">
        <f t="shared" si="87"/>
        <v>41992</v>
      </c>
      <c r="Z64" s="855">
        <f t="shared" si="48"/>
        <v>42027</v>
      </c>
      <c r="AA64" s="855">
        <f t="shared" si="5"/>
        <v>42044</v>
      </c>
      <c r="AB64" s="855">
        <f t="shared" si="88"/>
        <v>42048</v>
      </c>
      <c r="AC64" s="855">
        <f t="shared" si="105"/>
        <v>42054</v>
      </c>
      <c r="AD64" s="856">
        <f t="shared" si="72"/>
        <v>42056</v>
      </c>
      <c r="AF64" s="850">
        <v>7</v>
      </c>
      <c r="AG64" s="851" t="s">
        <v>506</v>
      </c>
      <c r="AH64" s="852" t="s">
        <v>555</v>
      </c>
      <c r="AI64" s="853">
        <v>115</v>
      </c>
      <c r="AJ64" s="854" t="s">
        <v>553</v>
      </c>
      <c r="AK64" s="855">
        <f t="shared" si="28"/>
        <v>41979</v>
      </c>
      <c r="AL64" s="855">
        <f t="shared" si="89"/>
        <v>41985</v>
      </c>
      <c r="AM64" s="855">
        <f t="shared" si="29"/>
        <v>41986</v>
      </c>
      <c r="AN64" s="855">
        <f t="shared" si="90"/>
        <v>41992</v>
      </c>
      <c r="AO64" s="855">
        <f t="shared" si="49"/>
        <v>42027</v>
      </c>
      <c r="AP64" s="855">
        <f t="shared" si="9"/>
        <v>42044</v>
      </c>
      <c r="AQ64" s="855">
        <f t="shared" si="91"/>
        <v>42048</v>
      </c>
      <c r="AR64" s="855">
        <f t="shared" si="106"/>
        <v>42054</v>
      </c>
      <c r="AS64" s="856">
        <f t="shared" si="73"/>
        <v>42056</v>
      </c>
      <c r="AU64" s="850">
        <v>7</v>
      </c>
      <c r="AV64" s="851" t="s">
        <v>506</v>
      </c>
      <c r="AW64" s="852" t="s">
        <v>555</v>
      </c>
      <c r="AX64" s="853">
        <v>115</v>
      </c>
      <c r="AY64" s="854" t="s">
        <v>553</v>
      </c>
      <c r="AZ64" s="855">
        <f t="shared" si="30"/>
        <v>41965</v>
      </c>
      <c r="BA64" s="855">
        <f t="shared" si="92"/>
        <v>41971</v>
      </c>
      <c r="BB64" s="855">
        <f t="shared" si="31"/>
        <v>41972</v>
      </c>
      <c r="BC64" s="855">
        <f t="shared" si="93"/>
        <v>41978</v>
      </c>
      <c r="BD64" s="855">
        <f t="shared" si="50"/>
        <v>42027</v>
      </c>
      <c r="BE64" s="855">
        <f t="shared" si="12"/>
        <v>42044</v>
      </c>
      <c r="BF64" s="855">
        <f t="shared" si="94"/>
        <v>42048</v>
      </c>
      <c r="BG64" s="855">
        <f t="shared" si="107"/>
        <v>42054</v>
      </c>
      <c r="BH64" s="856">
        <f t="shared" si="74"/>
        <v>42056</v>
      </c>
      <c r="BJ64" s="850">
        <v>7</v>
      </c>
      <c r="BK64" s="851" t="s">
        <v>506</v>
      </c>
      <c r="BL64" s="852" t="s">
        <v>555</v>
      </c>
      <c r="BM64" s="853">
        <v>115</v>
      </c>
      <c r="BN64" s="854" t="s">
        <v>553</v>
      </c>
      <c r="BO64" s="855">
        <f t="shared" si="33"/>
        <v>41951</v>
      </c>
      <c r="BP64" s="855">
        <f t="shared" si="95"/>
        <v>41957</v>
      </c>
      <c r="BQ64" s="855">
        <f t="shared" si="34"/>
        <v>41958</v>
      </c>
      <c r="BR64" s="855">
        <f t="shared" si="96"/>
        <v>41964</v>
      </c>
      <c r="BS64" s="855">
        <f t="shared" si="51"/>
        <v>42027</v>
      </c>
      <c r="BT64" s="855">
        <f t="shared" si="16"/>
        <v>42044</v>
      </c>
      <c r="BU64" s="855">
        <f t="shared" si="97"/>
        <v>42048</v>
      </c>
      <c r="BV64" s="855">
        <f t="shared" si="108"/>
        <v>42054</v>
      </c>
      <c r="BW64" s="856">
        <f t="shared" si="75"/>
        <v>42056</v>
      </c>
      <c r="BY64" s="850">
        <v>7</v>
      </c>
      <c r="BZ64" s="851" t="s">
        <v>506</v>
      </c>
      <c r="CA64" s="852" t="s">
        <v>555</v>
      </c>
      <c r="CB64" s="853">
        <v>115</v>
      </c>
      <c r="CC64" s="854" t="s">
        <v>553</v>
      </c>
      <c r="CD64" s="855">
        <f t="shared" si="35"/>
        <v>41979</v>
      </c>
      <c r="CE64" s="855">
        <f t="shared" si="98"/>
        <v>41985</v>
      </c>
      <c r="CF64" s="855">
        <f t="shared" si="36"/>
        <v>41986</v>
      </c>
      <c r="CG64" s="855">
        <f t="shared" si="99"/>
        <v>41992</v>
      </c>
      <c r="CH64" s="855">
        <f t="shared" si="52"/>
        <v>42027</v>
      </c>
      <c r="CI64" s="855">
        <f t="shared" si="20"/>
        <v>42044</v>
      </c>
      <c r="CJ64" s="855">
        <f t="shared" si="100"/>
        <v>42048</v>
      </c>
      <c r="CK64" s="855">
        <f t="shared" si="109"/>
        <v>42054</v>
      </c>
      <c r="CL64" s="856">
        <f t="shared" si="76"/>
        <v>42056</v>
      </c>
      <c r="CN64" s="850">
        <v>7</v>
      </c>
      <c r="CO64" s="851" t="s">
        <v>506</v>
      </c>
      <c r="CP64" s="852" t="s">
        <v>555</v>
      </c>
      <c r="CQ64" s="853">
        <v>115</v>
      </c>
      <c r="CR64" s="854" t="s">
        <v>553</v>
      </c>
      <c r="CS64" s="855">
        <f t="shared" si="37"/>
        <v>41979</v>
      </c>
      <c r="CT64" s="855">
        <f t="shared" si="101"/>
        <v>41985</v>
      </c>
      <c r="CU64" s="855">
        <f t="shared" si="38"/>
        <v>41986</v>
      </c>
      <c r="CV64" s="855">
        <f t="shared" si="102"/>
        <v>41992</v>
      </c>
      <c r="CW64" s="855">
        <f t="shared" si="53"/>
        <v>42027</v>
      </c>
      <c r="CX64" s="855">
        <f t="shared" si="24"/>
        <v>42044</v>
      </c>
      <c r="CY64" s="855">
        <f t="shared" si="103"/>
        <v>42048</v>
      </c>
      <c r="CZ64" s="855">
        <f t="shared" si="110"/>
        <v>42054</v>
      </c>
      <c r="DA64" s="856">
        <f t="shared" si="77"/>
        <v>42056</v>
      </c>
    </row>
    <row r="65" spans="2:105" ht="15" hidden="1" customHeight="1">
      <c r="B65" s="125" t="s">
        <v>408</v>
      </c>
      <c r="C65" s="850">
        <v>8</v>
      </c>
      <c r="D65" s="851" t="s">
        <v>506</v>
      </c>
      <c r="E65" s="852" t="s">
        <v>556</v>
      </c>
      <c r="F65" s="853">
        <v>115</v>
      </c>
      <c r="G65" s="854" t="s">
        <v>553</v>
      </c>
      <c r="H65" s="855"/>
      <c r="I65" s="855">
        <f t="shared" si="0"/>
        <v>42021</v>
      </c>
      <c r="J65" s="855">
        <f t="shared" si="39"/>
        <v>42027</v>
      </c>
      <c r="K65" s="855">
        <f t="shared" si="47"/>
        <v>42034</v>
      </c>
      <c r="L65" s="855">
        <f t="shared" si="1"/>
        <v>42051</v>
      </c>
      <c r="M65" s="855">
        <f t="shared" si="85"/>
        <v>42055</v>
      </c>
      <c r="N65" s="855">
        <f t="shared" si="104"/>
        <v>42061</v>
      </c>
      <c r="O65" s="856">
        <f t="shared" si="71"/>
        <v>42063</v>
      </c>
      <c r="P65" s="113"/>
      <c r="Q65" s="850">
        <v>8</v>
      </c>
      <c r="R65" s="851" t="s">
        <v>506</v>
      </c>
      <c r="S65" s="852" t="s">
        <v>556</v>
      </c>
      <c r="T65" s="853">
        <v>115</v>
      </c>
      <c r="U65" s="854" t="s">
        <v>553</v>
      </c>
      <c r="V65" s="855">
        <f t="shared" si="26"/>
        <v>41986</v>
      </c>
      <c r="W65" s="855">
        <f t="shared" si="86"/>
        <v>41992</v>
      </c>
      <c r="X65" s="855">
        <f t="shared" si="27"/>
        <v>41993</v>
      </c>
      <c r="Y65" s="855">
        <f t="shared" si="87"/>
        <v>41999</v>
      </c>
      <c r="Z65" s="855">
        <f t="shared" si="48"/>
        <v>42034</v>
      </c>
      <c r="AA65" s="855">
        <f t="shared" si="5"/>
        <v>42051</v>
      </c>
      <c r="AB65" s="855">
        <f t="shared" si="88"/>
        <v>42055</v>
      </c>
      <c r="AC65" s="855">
        <f t="shared" si="105"/>
        <v>42061</v>
      </c>
      <c r="AD65" s="856">
        <f t="shared" si="72"/>
        <v>42063</v>
      </c>
      <c r="AF65" s="850">
        <v>8</v>
      </c>
      <c r="AG65" s="851" t="s">
        <v>506</v>
      </c>
      <c r="AH65" s="852" t="s">
        <v>556</v>
      </c>
      <c r="AI65" s="853">
        <v>115</v>
      </c>
      <c r="AJ65" s="854" t="s">
        <v>553</v>
      </c>
      <c r="AK65" s="855">
        <f t="shared" si="28"/>
        <v>41986</v>
      </c>
      <c r="AL65" s="855">
        <f t="shared" si="89"/>
        <v>41992</v>
      </c>
      <c r="AM65" s="855">
        <f t="shared" si="29"/>
        <v>41993</v>
      </c>
      <c r="AN65" s="855">
        <f t="shared" si="90"/>
        <v>41999</v>
      </c>
      <c r="AO65" s="855">
        <f t="shared" si="49"/>
        <v>42034</v>
      </c>
      <c r="AP65" s="855">
        <f t="shared" si="9"/>
        <v>42051</v>
      </c>
      <c r="AQ65" s="855">
        <f t="shared" si="91"/>
        <v>42055</v>
      </c>
      <c r="AR65" s="855">
        <f t="shared" si="106"/>
        <v>42061</v>
      </c>
      <c r="AS65" s="856">
        <f t="shared" si="73"/>
        <v>42063</v>
      </c>
      <c r="AU65" s="850">
        <v>8</v>
      </c>
      <c r="AV65" s="851" t="s">
        <v>506</v>
      </c>
      <c r="AW65" s="852" t="s">
        <v>556</v>
      </c>
      <c r="AX65" s="853">
        <v>115</v>
      </c>
      <c r="AY65" s="854" t="s">
        <v>553</v>
      </c>
      <c r="AZ65" s="855">
        <f t="shared" si="30"/>
        <v>41972</v>
      </c>
      <c r="BA65" s="855">
        <f t="shared" si="92"/>
        <v>41978</v>
      </c>
      <c r="BB65" s="855">
        <f t="shared" si="31"/>
        <v>41979</v>
      </c>
      <c r="BC65" s="855">
        <f t="shared" si="93"/>
        <v>41985</v>
      </c>
      <c r="BD65" s="855">
        <f t="shared" si="50"/>
        <v>42034</v>
      </c>
      <c r="BE65" s="855">
        <f t="shared" si="12"/>
        <v>42051</v>
      </c>
      <c r="BF65" s="855">
        <f t="shared" si="94"/>
        <v>42055</v>
      </c>
      <c r="BG65" s="855">
        <f t="shared" si="107"/>
        <v>42061</v>
      </c>
      <c r="BH65" s="856">
        <f t="shared" si="74"/>
        <v>42063</v>
      </c>
      <c r="BJ65" s="850">
        <v>8</v>
      </c>
      <c r="BK65" s="851" t="s">
        <v>506</v>
      </c>
      <c r="BL65" s="852" t="s">
        <v>556</v>
      </c>
      <c r="BM65" s="853">
        <v>115</v>
      </c>
      <c r="BN65" s="854" t="s">
        <v>553</v>
      </c>
      <c r="BO65" s="855">
        <f t="shared" si="33"/>
        <v>41958</v>
      </c>
      <c r="BP65" s="855">
        <f t="shared" si="95"/>
        <v>41964</v>
      </c>
      <c r="BQ65" s="855">
        <f t="shared" si="34"/>
        <v>41965</v>
      </c>
      <c r="BR65" s="855">
        <f t="shared" si="96"/>
        <v>41971</v>
      </c>
      <c r="BS65" s="855">
        <f t="shared" si="51"/>
        <v>42034</v>
      </c>
      <c r="BT65" s="855">
        <f t="shared" si="16"/>
        <v>42051</v>
      </c>
      <c r="BU65" s="855">
        <f t="shared" si="97"/>
        <v>42055</v>
      </c>
      <c r="BV65" s="855">
        <f t="shared" si="108"/>
        <v>42061</v>
      </c>
      <c r="BW65" s="856">
        <f t="shared" si="75"/>
        <v>42063</v>
      </c>
      <c r="BY65" s="850">
        <v>8</v>
      </c>
      <c r="BZ65" s="851" t="s">
        <v>506</v>
      </c>
      <c r="CA65" s="852" t="s">
        <v>556</v>
      </c>
      <c r="CB65" s="853">
        <v>115</v>
      </c>
      <c r="CC65" s="854" t="s">
        <v>553</v>
      </c>
      <c r="CD65" s="855">
        <f t="shared" si="35"/>
        <v>41986</v>
      </c>
      <c r="CE65" s="855">
        <f t="shared" si="98"/>
        <v>41992</v>
      </c>
      <c r="CF65" s="855">
        <f t="shared" si="36"/>
        <v>41993</v>
      </c>
      <c r="CG65" s="855">
        <f t="shared" si="99"/>
        <v>41999</v>
      </c>
      <c r="CH65" s="855">
        <f t="shared" si="52"/>
        <v>42034</v>
      </c>
      <c r="CI65" s="855">
        <f t="shared" si="20"/>
        <v>42051</v>
      </c>
      <c r="CJ65" s="855">
        <f t="shared" si="100"/>
        <v>42055</v>
      </c>
      <c r="CK65" s="855">
        <f t="shared" si="109"/>
        <v>42061</v>
      </c>
      <c r="CL65" s="856">
        <f t="shared" si="76"/>
        <v>42063</v>
      </c>
      <c r="CN65" s="850">
        <v>8</v>
      </c>
      <c r="CO65" s="851" t="s">
        <v>506</v>
      </c>
      <c r="CP65" s="852" t="s">
        <v>556</v>
      </c>
      <c r="CQ65" s="853">
        <v>115</v>
      </c>
      <c r="CR65" s="854" t="s">
        <v>553</v>
      </c>
      <c r="CS65" s="855">
        <f t="shared" si="37"/>
        <v>41986</v>
      </c>
      <c r="CT65" s="855">
        <f t="shared" si="101"/>
        <v>41992</v>
      </c>
      <c r="CU65" s="855">
        <f t="shared" si="38"/>
        <v>41993</v>
      </c>
      <c r="CV65" s="855">
        <f t="shared" si="102"/>
        <v>41999</v>
      </c>
      <c r="CW65" s="855">
        <f t="shared" si="53"/>
        <v>42034</v>
      </c>
      <c r="CX65" s="855">
        <f t="shared" si="24"/>
        <v>42051</v>
      </c>
      <c r="CY65" s="855">
        <f t="shared" si="103"/>
        <v>42055</v>
      </c>
      <c r="CZ65" s="855">
        <f t="shared" si="110"/>
        <v>42061</v>
      </c>
      <c r="DA65" s="856">
        <f t="shared" si="77"/>
        <v>42063</v>
      </c>
    </row>
    <row r="66" spans="2:105" ht="15" hidden="1" customHeight="1" thickBot="1">
      <c r="B66" s="125" t="s">
        <v>409</v>
      </c>
      <c r="C66" s="1124">
        <v>9</v>
      </c>
      <c r="D66" s="1125" t="s">
        <v>557</v>
      </c>
      <c r="E66" s="884" t="s">
        <v>558</v>
      </c>
      <c r="F66" s="869">
        <v>115</v>
      </c>
      <c r="G66" s="870" t="s">
        <v>559</v>
      </c>
      <c r="H66" s="1128"/>
      <c r="I66" s="1128">
        <f t="shared" si="0"/>
        <v>42028</v>
      </c>
      <c r="J66" s="1128">
        <f t="shared" si="39"/>
        <v>42034</v>
      </c>
      <c r="K66" s="1128">
        <f t="shared" si="47"/>
        <v>42041</v>
      </c>
      <c r="L66" s="1128">
        <f t="shared" si="1"/>
        <v>42058</v>
      </c>
      <c r="M66" s="1128">
        <f t="shared" si="85"/>
        <v>42062</v>
      </c>
      <c r="N66" s="1128">
        <f t="shared" si="104"/>
        <v>42068</v>
      </c>
      <c r="O66" s="871">
        <f t="shared" si="71"/>
        <v>42070</v>
      </c>
      <c r="P66" s="113"/>
      <c r="Q66" s="1124">
        <v>9</v>
      </c>
      <c r="R66" s="1125" t="s">
        <v>557</v>
      </c>
      <c r="S66" s="884" t="s">
        <v>558</v>
      </c>
      <c r="T66" s="869">
        <v>115</v>
      </c>
      <c r="U66" s="870" t="s">
        <v>559</v>
      </c>
      <c r="V66" s="1128">
        <f t="shared" si="26"/>
        <v>41993</v>
      </c>
      <c r="W66" s="1128">
        <f t="shared" si="86"/>
        <v>41999</v>
      </c>
      <c r="X66" s="1128">
        <f t="shared" si="27"/>
        <v>42000</v>
      </c>
      <c r="Y66" s="1128">
        <f t="shared" si="87"/>
        <v>42006</v>
      </c>
      <c r="Z66" s="1128">
        <f t="shared" si="48"/>
        <v>42041</v>
      </c>
      <c r="AA66" s="1128">
        <f t="shared" si="5"/>
        <v>42058</v>
      </c>
      <c r="AB66" s="1128">
        <f t="shared" si="88"/>
        <v>42062</v>
      </c>
      <c r="AC66" s="1128">
        <f t="shared" si="105"/>
        <v>42068</v>
      </c>
      <c r="AD66" s="871">
        <f t="shared" si="72"/>
        <v>42070</v>
      </c>
      <c r="AF66" s="1124">
        <v>9</v>
      </c>
      <c r="AG66" s="1125" t="s">
        <v>557</v>
      </c>
      <c r="AH66" s="1250" t="s">
        <v>558</v>
      </c>
      <c r="AI66" s="869">
        <v>115</v>
      </c>
      <c r="AJ66" s="870" t="s">
        <v>559</v>
      </c>
      <c r="AK66" s="1128">
        <f t="shared" si="28"/>
        <v>41993</v>
      </c>
      <c r="AL66" s="1128">
        <f t="shared" si="89"/>
        <v>41999</v>
      </c>
      <c r="AM66" s="1128">
        <f t="shared" si="29"/>
        <v>42000</v>
      </c>
      <c r="AN66" s="1128">
        <f t="shared" si="90"/>
        <v>42006</v>
      </c>
      <c r="AO66" s="1128">
        <f t="shared" si="49"/>
        <v>42041</v>
      </c>
      <c r="AP66" s="1128">
        <f t="shared" si="9"/>
        <v>42058</v>
      </c>
      <c r="AQ66" s="1128">
        <f t="shared" si="91"/>
        <v>42062</v>
      </c>
      <c r="AR66" s="1128">
        <f t="shared" si="106"/>
        <v>42068</v>
      </c>
      <c r="AS66" s="871">
        <f t="shared" si="73"/>
        <v>42070</v>
      </c>
      <c r="AU66" s="1124">
        <v>9</v>
      </c>
      <c r="AV66" s="1125" t="s">
        <v>557</v>
      </c>
      <c r="AW66" s="1250" t="s">
        <v>558</v>
      </c>
      <c r="AX66" s="869">
        <v>115</v>
      </c>
      <c r="AY66" s="870" t="s">
        <v>559</v>
      </c>
      <c r="AZ66" s="1128">
        <f t="shared" si="30"/>
        <v>41979</v>
      </c>
      <c r="BA66" s="1128">
        <f t="shared" si="92"/>
        <v>41985</v>
      </c>
      <c r="BB66" s="1128">
        <f t="shared" si="31"/>
        <v>41986</v>
      </c>
      <c r="BC66" s="1128">
        <f t="shared" si="93"/>
        <v>41992</v>
      </c>
      <c r="BD66" s="1128">
        <f t="shared" si="50"/>
        <v>42041</v>
      </c>
      <c r="BE66" s="1128">
        <f t="shared" si="12"/>
        <v>42058</v>
      </c>
      <c r="BF66" s="1128">
        <f t="shared" si="94"/>
        <v>42062</v>
      </c>
      <c r="BG66" s="1128">
        <f t="shared" si="107"/>
        <v>42068</v>
      </c>
      <c r="BH66" s="871">
        <f t="shared" si="74"/>
        <v>42070</v>
      </c>
      <c r="BJ66" s="1124">
        <v>9</v>
      </c>
      <c r="BK66" s="1125" t="s">
        <v>557</v>
      </c>
      <c r="BL66" s="1250" t="s">
        <v>558</v>
      </c>
      <c r="BM66" s="869">
        <v>115</v>
      </c>
      <c r="BN66" s="870" t="s">
        <v>559</v>
      </c>
      <c r="BO66" s="1128">
        <f t="shared" si="33"/>
        <v>41965</v>
      </c>
      <c r="BP66" s="1128">
        <f t="shared" si="95"/>
        <v>41971</v>
      </c>
      <c r="BQ66" s="1128">
        <f t="shared" si="34"/>
        <v>41972</v>
      </c>
      <c r="BR66" s="1128">
        <f t="shared" si="96"/>
        <v>41978</v>
      </c>
      <c r="BS66" s="1128">
        <f t="shared" si="51"/>
        <v>42041</v>
      </c>
      <c r="BT66" s="1128">
        <f t="shared" si="16"/>
        <v>42058</v>
      </c>
      <c r="BU66" s="1128">
        <f t="shared" si="97"/>
        <v>42062</v>
      </c>
      <c r="BV66" s="1128">
        <f t="shared" si="108"/>
        <v>42068</v>
      </c>
      <c r="BW66" s="871">
        <f t="shared" si="75"/>
        <v>42070</v>
      </c>
      <c r="BY66" s="1124">
        <v>9</v>
      </c>
      <c r="BZ66" s="1125" t="s">
        <v>557</v>
      </c>
      <c r="CA66" s="1250" t="s">
        <v>558</v>
      </c>
      <c r="CB66" s="869">
        <v>115</v>
      </c>
      <c r="CC66" s="870" t="s">
        <v>559</v>
      </c>
      <c r="CD66" s="1128">
        <f t="shared" si="35"/>
        <v>41993</v>
      </c>
      <c r="CE66" s="1128">
        <f t="shared" si="98"/>
        <v>41999</v>
      </c>
      <c r="CF66" s="1128">
        <f t="shared" si="36"/>
        <v>42000</v>
      </c>
      <c r="CG66" s="1128">
        <f t="shared" si="99"/>
        <v>42006</v>
      </c>
      <c r="CH66" s="1128">
        <f t="shared" si="52"/>
        <v>42041</v>
      </c>
      <c r="CI66" s="1128">
        <f t="shared" si="20"/>
        <v>42058</v>
      </c>
      <c r="CJ66" s="1128">
        <f t="shared" si="100"/>
        <v>42062</v>
      </c>
      <c r="CK66" s="1128">
        <f t="shared" si="109"/>
        <v>42068</v>
      </c>
      <c r="CL66" s="871">
        <f t="shared" si="76"/>
        <v>42070</v>
      </c>
      <c r="CN66" s="1124">
        <v>9</v>
      </c>
      <c r="CO66" s="1125" t="s">
        <v>557</v>
      </c>
      <c r="CP66" s="1250" t="s">
        <v>558</v>
      </c>
      <c r="CQ66" s="869">
        <v>115</v>
      </c>
      <c r="CR66" s="870" t="s">
        <v>559</v>
      </c>
      <c r="CS66" s="1128">
        <f t="shared" si="37"/>
        <v>41993</v>
      </c>
      <c r="CT66" s="1128">
        <f t="shared" si="101"/>
        <v>41999</v>
      </c>
      <c r="CU66" s="1128">
        <f t="shared" si="38"/>
        <v>42000</v>
      </c>
      <c r="CV66" s="1128">
        <f t="shared" si="102"/>
        <v>42006</v>
      </c>
      <c r="CW66" s="1128">
        <f t="shared" si="53"/>
        <v>42041</v>
      </c>
      <c r="CX66" s="1128">
        <f t="shared" si="24"/>
        <v>42058</v>
      </c>
      <c r="CY66" s="1128">
        <f t="shared" si="103"/>
        <v>42062</v>
      </c>
      <c r="CZ66" s="1128">
        <f t="shared" si="110"/>
        <v>42068</v>
      </c>
      <c r="DA66" s="871">
        <f t="shared" si="77"/>
        <v>42070</v>
      </c>
    </row>
    <row r="67" spans="2:105" ht="15" hidden="1" customHeight="1" thickTop="1">
      <c r="B67" s="125" t="s">
        <v>410</v>
      </c>
      <c r="C67" s="804">
        <v>10</v>
      </c>
      <c r="D67" s="1146" t="s">
        <v>506</v>
      </c>
      <c r="E67" s="1147"/>
      <c r="F67" s="800">
        <v>115</v>
      </c>
      <c r="G67" s="801" t="s">
        <v>559</v>
      </c>
      <c r="H67" s="802"/>
      <c r="I67" s="802">
        <f t="shared" si="0"/>
        <v>42035</v>
      </c>
      <c r="J67" s="802">
        <f t="shared" si="39"/>
        <v>42041</v>
      </c>
      <c r="K67" s="802">
        <f t="shared" si="47"/>
        <v>42048</v>
      </c>
      <c r="L67" s="802">
        <f t="shared" si="1"/>
        <v>42065</v>
      </c>
      <c r="M67" s="802">
        <f t="shared" si="85"/>
        <v>42069</v>
      </c>
      <c r="N67" s="802">
        <f t="shared" si="104"/>
        <v>42075</v>
      </c>
      <c r="O67" s="808">
        <f t="shared" si="71"/>
        <v>42077</v>
      </c>
      <c r="P67" s="113"/>
      <c r="Q67" s="804">
        <v>10</v>
      </c>
      <c r="R67" s="1146" t="s">
        <v>506</v>
      </c>
      <c r="S67" s="1147"/>
      <c r="T67" s="800">
        <v>115</v>
      </c>
      <c r="U67" s="801" t="s">
        <v>559</v>
      </c>
      <c r="V67" s="802">
        <f t="shared" si="26"/>
        <v>42000</v>
      </c>
      <c r="W67" s="802">
        <f t="shared" si="86"/>
        <v>42006</v>
      </c>
      <c r="X67" s="802">
        <f t="shared" si="27"/>
        <v>42007</v>
      </c>
      <c r="Y67" s="802">
        <f t="shared" si="87"/>
        <v>42013</v>
      </c>
      <c r="Z67" s="802">
        <f t="shared" si="48"/>
        <v>42048</v>
      </c>
      <c r="AA67" s="802">
        <f t="shared" si="5"/>
        <v>42065</v>
      </c>
      <c r="AB67" s="802">
        <f t="shared" si="88"/>
        <v>42069</v>
      </c>
      <c r="AC67" s="802">
        <f t="shared" si="105"/>
        <v>42075</v>
      </c>
      <c r="AD67" s="808">
        <f t="shared" si="72"/>
        <v>42077</v>
      </c>
      <c r="AF67" s="804">
        <v>10</v>
      </c>
      <c r="AG67" s="1146" t="s">
        <v>506</v>
      </c>
      <c r="AH67" s="1147"/>
      <c r="AI67" s="800">
        <v>115</v>
      </c>
      <c r="AJ67" s="801" t="s">
        <v>559</v>
      </c>
      <c r="AK67" s="802">
        <f t="shared" si="28"/>
        <v>42000</v>
      </c>
      <c r="AL67" s="802">
        <f t="shared" si="89"/>
        <v>42006</v>
      </c>
      <c r="AM67" s="802">
        <f t="shared" si="29"/>
        <v>42007</v>
      </c>
      <c r="AN67" s="802">
        <f t="shared" si="90"/>
        <v>42013</v>
      </c>
      <c r="AO67" s="802">
        <f t="shared" si="49"/>
        <v>42048</v>
      </c>
      <c r="AP67" s="802">
        <f t="shared" si="9"/>
        <v>42065</v>
      </c>
      <c r="AQ67" s="802">
        <f t="shared" si="91"/>
        <v>42069</v>
      </c>
      <c r="AR67" s="802">
        <f t="shared" si="106"/>
        <v>42075</v>
      </c>
      <c r="AS67" s="808">
        <f t="shared" si="73"/>
        <v>42077</v>
      </c>
      <c r="AU67" s="804">
        <v>10</v>
      </c>
      <c r="AV67" s="1146" t="s">
        <v>506</v>
      </c>
      <c r="AW67" s="1147"/>
      <c r="AX67" s="800">
        <v>115</v>
      </c>
      <c r="AY67" s="801" t="s">
        <v>559</v>
      </c>
      <c r="AZ67" s="802">
        <f t="shared" si="30"/>
        <v>41986</v>
      </c>
      <c r="BA67" s="802">
        <f t="shared" si="92"/>
        <v>41992</v>
      </c>
      <c r="BB67" s="802">
        <f t="shared" si="31"/>
        <v>41993</v>
      </c>
      <c r="BC67" s="802">
        <f t="shared" si="93"/>
        <v>41999</v>
      </c>
      <c r="BD67" s="802">
        <f t="shared" si="50"/>
        <v>42048</v>
      </c>
      <c r="BE67" s="802">
        <f t="shared" si="12"/>
        <v>42065</v>
      </c>
      <c r="BF67" s="802">
        <f t="shared" si="94"/>
        <v>42069</v>
      </c>
      <c r="BG67" s="802">
        <f t="shared" si="107"/>
        <v>42075</v>
      </c>
      <c r="BH67" s="808">
        <f t="shared" si="74"/>
        <v>42077</v>
      </c>
      <c r="BJ67" s="804">
        <v>10</v>
      </c>
      <c r="BK67" s="1146" t="s">
        <v>506</v>
      </c>
      <c r="BL67" s="1147"/>
      <c r="BM67" s="800">
        <v>115</v>
      </c>
      <c r="BN67" s="801" t="s">
        <v>559</v>
      </c>
      <c r="BO67" s="802">
        <f t="shared" si="33"/>
        <v>41972</v>
      </c>
      <c r="BP67" s="802">
        <f t="shared" si="95"/>
        <v>41978</v>
      </c>
      <c r="BQ67" s="802">
        <f t="shared" si="34"/>
        <v>41979</v>
      </c>
      <c r="BR67" s="802">
        <f t="shared" si="96"/>
        <v>41985</v>
      </c>
      <c r="BS67" s="802">
        <f t="shared" si="51"/>
        <v>42048</v>
      </c>
      <c r="BT67" s="802">
        <f t="shared" si="16"/>
        <v>42065</v>
      </c>
      <c r="BU67" s="802">
        <f t="shared" si="97"/>
        <v>42069</v>
      </c>
      <c r="BV67" s="802">
        <f t="shared" si="108"/>
        <v>42075</v>
      </c>
      <c r="BW67" s="808">
        <f t="shared" si="75"/>
        <v>42077</v>
      </c>
      <c r="BY67" s="804">
        <v>10</v>
      </c>
      <c r="BZ67" s="1146" t="s">
        <v>506</v>
      </c>
      <c r="CA67" s="1147"/>
      <c r="CB67" s="800">
        <v>115</v>
      </c>
      <c r="CC67" s="801" t="s">
        <v>559</v>
      </c>
      <c r="CD67" s="802">
        <f t="shared" si="35"/>
        <v>42000</v>
      </c>
      <c r="CE67" s="802">
        <f t="shared" si="98"/>
        <v>42006</v>
      </c>
      <c r="CF67" s="802">
        <f t="shared" si="36"/>
        <v>42007</v>
      </c>
      <c r="CG67" s="802">
        <f t="shared" si="99"/>
        <v>42013</v>
      </c>
      <c r="CH67" s="802">
        <f t="shared" si="52"/>
        <v>42048</v>
      </c>
      <c r="CI67" s="802">
        <f t="shared" si="20"/>
        <v>42065</v>
      </c>
      <c r="CJ67" s="802">
        <f t="shared" si="100"/>
        <v>42069</v>
      </c>
      <c r="CK67" s="802">
        <f t="shared" si="109"/>
        <v>42075</v>
      </c>
      <c r="CL67" s="808">
        <f t="shared" si="76"/>
        <v>42077</v>
      </c>
      <c r="CN67" s="804">
        <v>10</v>
      </c>
      <c r="CO67" s="1146" t="s">
        <v>506</v>
      </c>
      <c r="CP67" s="1147"/>
      <c r="CQ67" s="800">
        <v>115</v>
      </c>
      <c r="CR67" s="801" t="s">
        <v>559</v>
      </c>
      <c r="CS67" s="802">
        <f t="shared" si="37"/>
        <v>42000</v>
      </c>
      <c r="CT67" s="802">
        <f t="shared" si="101"/>
        <v>42006</v>
      </c>
      <c r="CU67" s="802">
        <f t="shared" si="38"/>
        <v>42007</v>
      </c>
      <c r="CV67" s="802">
        <f t="shared" si="102"/>
        <v>42013</v>
      </c>
      <c r="CW67" s="802">
        <f t="shared" si="53"/>
        <v>42048</v>
      </c>
      <c r="CX67" s="802">
        <f t="shared" si="24"/>
        <v>42065</v>
      </c>
      <c r="CY67" s="802">
        <f t="shared" si="103"/>
        <v>42069</v>
      </c>
      <c r="CZ67" s="802">
        <f t="shared" si="110"/>
        <v>42075</v>
      </c>
      <c r="DA67" s="808">
        <f t="shared" si="77"/>
        <v>42077</v>
      </c>
    </row>
    <row r="68" spans="2:105" ht="15" hidden="1" customHeight="1" thickBot="1">
      <c r="B68" s="125" t="s">
        <v>411</v>
      </c>
      <c r="C68" s="811">
        <v>11</v>
      </c>
      <c r="D68" s="1148" t="s">
        <v>506</v>
      </c>
      <c r="E68" s="1134" t="s">
        <v>560</v>
      </c>
      <c r="F68" s="812">
        <v>115</v>
      </c>
      <c r="G68" s="813" t="s">
        <v>559</v>
      </c>
      <c r="H68" s="1136"/>
      <c r="I68" s="1136">
        <f t="shared" si="0"/>
        <v>42035</v>
      </c>
      <c r="J68" s="1136">
        <f t="shared" si="39"/>
        <v>42041</v>
      </c>
      <c r="K68" s="1136">
        <f t="shared" si="47"/>
        <v>42048</v>
      </c>
      <c r="L68" s="1136">
        <f t="shared" si="1"/>
        <v>42065</v>
      </c>
      <c r="M68" s="1136">
        <f>N68-6-7</f>
        <v>42069</v>
      </c>
      <c r="N68" s="1136">
        <f t="shared" si="104"/>
        <v>42082</v>
      </c>
      <c r="O68" s="823">
        <f t="shared" si="71"/>
        <v>42084</v>
      </c>
      <c r="P68" s="113"/>
      <c r="Q68" s="811">
        <v>11</v>
      </c>
      <c r="R68" s="1148" t="s">
        <v>506</v>
      </c>
      <c r="S68" s="1134" t="s">
        <v>560</v>
      </c>
      <c r="T68" s="812">
        <v>115</v>
      </c>
      <c r="U68" s="813" t="s">
        <v>559</v>
      </c>
      <c r="V68" s="1136">
        <f t="shared" si="26"/>
        <v>42000</v>
      </c>
      <c r="W68" s="1136">
        <f t="shared" si="86"/>
        <v>42006</v>
      </c>
      <c r="X68" s="1136">
        <f t="shared" si="27"/>
        <v>42007</v>
      </c>
      <c r="Y68" s="1136">
        <f t="shared" si="87"/>
        <v>42013</v>
      </c>
      <c r="Z68" s="1136">
        <f t="shared" si="48"/>
        <v>42048</v>
      </c>
      <c r="AA68" s="1136">
        <f t="shared" si="5"/>
        <v>42065</v>
      </c>
      <c r="AB68" s="1136">
        <f>AC68-6-7</f>
        <v>42069</v>
      </c>
      <c r="AC68" s="1136">
        <f t="shared" si="105"/>
        <v>42082</v>
      </c>
      <c r="AD68" s="823">
        <f t="shared" si="72"/>
        <v>42084</v>
      </c>
      <c r="AF68" s="811">
        <v>11</v>
      </c>
      <c r="AG68" s="1148" t="s">
        <v>506</v>
      </c>
      <c r="AH68" s="1134" t="s">
        <v>560</v>
      </c>
      <c r="AI68" s="812">
        <v>115</v>
      </c>
      <c r="AJ68" s="813" t="s">
        <v>559</v>
      </c>
      <c r="AK68" s="1136">
        <f t="shared" si="28"/>
        <v>42000</v>
      </c>
      <c r="AL68" s="1136">
        <f t="shared" si="89"/>
        <v>42006</v>
      </c>
      <c r="AM68" s="1136">
        <f t="shared" si="29"/>
        <v>42007</v>
      </c>
      <c r="AN68" s="1136">
        <f t="shared" si="90"/>
        <v>42013</v>
      </c>
      <c r="AO68" s="1136">
        <f t="shared" si="49"/>
        <v>42048</v>
      </c>
      <c r="AP68" s="1136">
        <f t="shared" si="9"/>
        <v>42065</v>
      </c>
      <c r="AQ68" s="1136">
        <f>AR68-6-7</f>
        <v>42069</v>
      </c>
      <c r="AR68" s="1136">
        <f t="shared" si="106"/>
        <v>42082</v>
      </c>
      <c r="AS68" s="823">
        <f t="shared" si="73"/>
        <v>42084</v>
      </c>
      <c r="AU68" s="811">
        <v>11</v>
      </c>
      <c r="AV68" s="1148" t="s">
        <v>506</v>
      </c>
      <c r="AW68" s="1134" t="s">
        <v>560</v>
      </c>
      <c r="AX68" s="812">
        <v>115</v>
      </c>
      <c r="AY68" s="813" t="s">
        <v>559</v>
      </c>
      <c r="AZ68" s="1136">
        <f t="shared" si="30"/>
        <v>41986</v>
      </c>
      <c r="BA68" s="1136">
        <f t="shared" si="92"/>
        <v>41992</v>
      </c>
      <c r="BB68" s="1136">
        <f t="shared" si="31"/>
        <v>41993</v>
      </c>
      <c r="BC68" s="1136">
        <f t="shared" si="93"/>
        <v>41999</v>
      </c>
      <c r="BD68" s="1136">
        <f t="shared" si="50"/>
        <v>42048</v>
      </c>
      <c r="BE68" s="1136">
        <f t="shared" si="12"/>
        <v>42065</v>
      </c>
      <c r="BF68" s="1136">
        <f>BG68-6-7</f>
        <v>42069</v>
      </c>
      <c r="BG68" s="1136">
        <f t="shared" si="107"/>
        <v>42082</v>
      </c>
      <c r="BH68" s="823">
        <f t="shared" si="74"/>
        <v>42084</v>
      </c>
      <c r="BJ68" s="811">
        <v>11</v>
      </c>
      <c r="BK68" s="1148" t="s">
        <v>506</v>
      </c>
      <c r="BL68" s="1134" t="s">
        <v>560</v>
      </c>
      <c r="BM68" s="812">
        <v>115</v>
      </c>
      <c r="BN68" s="813" t="s">
        <v>559</v>
      </c>
      <c r="BO68" s="1136">
        <f t="shared" si="33"/>
        <v>41972</v>
      </c>
      <c r="BP68" s="1136">
        <f t="shared" si="95"/>
        <v>41978</v>
      </c>
      <c r="BQ68" s="1136">
        <f t="shared" si="34"/>
        <v>41979</v>
      </c>
      <c r="BR68" s="1136">
        <f t="shared" si="96"/>
        <v>41985</v>
      </c>
      <c r="BS68" s="1136">
        <f t="shared" si="51"/>
        <v>42048</v>
      </c>
      <c r="BT68" s="1136">
        <f t="shared" si="16"/>
        <v>42065</v>
      </c>
      <c r="BU68" s="1136">
        <f>BV68-6-7</f>
        <v>42069</v>
      </c>
      <c r="BV68" s="1136">
        <f t="shared" si="108"/>
        <v>42082</v>
      </c>
      <c r="BW68" s="823">
        <f t="shared" si="75"/>
        <v>42084</v>
      </c>
      <c r="BY68" s="811">
        <v>11</v>
      </c>
      <c r="BZ68" s="1148" t="s">
        <v>506</v>
      </c>
      <c r="CA68" s="1134" t="s">
        <v>560</v>
      </c>
      <c r="CB68" s="812">
        <v>115</v>
      </c>
      <c r="CC68" s="813" t="s">
        <v>559</v>
      </c>
      <c r="CD68" s="1136">
        <f t="shared" si="35"/>
        <v>42000</v>
      </c>
      <c r="CE68" s="1136">
        <f t="shared" si="98"/>
        <v>42006</v>
      </c>
      <c r="CF68" s="1136">
        <f t="shared" si="36"/>
        <v>42007</v>
      </c>
      <c r="CG68" s="1136">
        <f t="shared" si="99"/>
        <v>42013</v>
      </c>
      <c r="CH68" s="1136">
        <f t="shared" si="52"/>
        <v>42048</v>
      </c>
      <c r="CI68" s="1136">
        <f t="shared" si="20"/>
        <v>42065</v>
      </c>
      <c r="CJ68" s="1136">
        <f>CK68-6-7</f>
        <v>42069</v>
      </c>
      <c r="CK68" s="1136">
        <f t="shared" si="109"/>
        <v>42082</v>
      </c>
      <c r="CL68" s="823">
        <f t="shared" si="76"/>
        <v>42084</v>
      </c>
      <c r="CN68" s="811">
        <v>11</v>
      </c>
      <c r="CO68" s="1148" t="s">
        <v>506</v>
      </c>
      <c r="CP68" s="1134" t="s">
        <v>560</v>
      </c>
      <c r="CQ68" s="812">
        <v>115</v>
      </c>
      <c r="CR68" s="813" t="s">
        <v>559</v>
      </c>
      <c r="CS68" s="1136">
        <f t="shared" si="37"/>
        <v>42000</v>
      </c>
      <c r="CT68" s="1136">
        <f t="shared" si="101"/>
        <v>42006</v>
      </c>
      <c r="CU68" s="1136">
        <f t="shared" si="38"/>
        <v>42007</v>
      </c>
      <c r="CV68" s="1136">
        <f t="shared" si="102"/>
        <v>42013</v>
      </c>
      <c r="CW68" s="1136">
        <f t="shared" si="53"/>
        <v>42048</v>
      </c>
      <c r="CX68" s="1136">
        <f t="shared" si="24"/>
        <v>42065</v>
      </c>
      <c r="CY68" s="1136">
        <f>CZ68-6-7</f>
        <v>42069</v>
      </c>
      <c r="CZ68" s="1136">
        <f t="shared" si="110"/>
        <v>42082</v>
      </c>
      <c r="DA68" s="823">
        <f t="shared" si="77"/>
        <v>42084</v>
      </c>
    </row>
    <row r="69" spans="2:105" ht="15" hidden="1" customHeight="1" thickTop="1">
      <c r="B69" s="125" t="s">
        <v>412</v>
      </c>
      <c r="C69" s="899">
        <v>12</v>
      </c>
      <c r="D69" s="958" t="s">
        <v>506</v>
      </c>
      <c r="E69" s="959"/>
      <c r="F69" s="876">
        <v>115</v>
      </c>
      <c r="G69" s="877" t="s">
        <v>559</v>
      </c>
      <c r="H69" s="859"/>
      <c r="I69" s="859">
        <f t="shared" ref="I69:I132" si="111">J69-6</f>
        <v>42049</v>
      </c>
      <c r="J69" s="859">
        <f t="shared" si="39"/>
        <v>42055</v>
      </c>
      <c r="K69" s="859">
        <f t="shared" si="47"/>
        <v>42062</v>
      </c>
      <c r="L69" s="859">
        <f t="shared" ref="L69:L132" si="112">M69-4</f>
        <v>42079</v>
      </c>
      <c r="M69" s="859">
        <f>N69-6</f>
        <v>42083</v>
      </c>
      <c r="N69" s="859">
        <f t="shared" si="104"/>
        <v>42089</v>
      </c>
      <c r="O69" s="879">
        <f t="shared" si="71"/>
        <v>42091</v>
      </c>
      <c r="P69" s="113"/>
      <c r="Q69" s="899">
        <v>12</v>
      </c>
      <c r="R69" s="958" t="s">
        <v>506</v>
      </c>
      <c r="S69" s="959"/>
      <c r="T69" s="876">
        <v>115</v>
      </c>
      <c r="U69" s="877" t="s">
        <v>559</v>
      </c>
      <c r="V69" s="859">
        <f t="shared" si="26"/>
        <v>42014</v>
      </c>
      <c r="W69" s="859">
        <f t="shared" si="86"/>
        <v>42020</v>
      </c>
      <c r="X69" s="859">
        <f t="shared" si="27"/>
        <v>42021</v>
      </c>
      <c r="Y69" s="859">
        <f t="shared" si="87"/>
        <v>42027</v>
      </c>
      <c r="Z69" s="859">
        <f t="shared" si="48"/>
        <v>42062</v>
      </c>
      <c r="AA69" s="859">
        <f t="shared" ref="AA69:AA132" si="113">AB69-4</f>
        <v>42079</v>
      </c>
      <c r="AB69" s="859">
        <f>AC69-6</f>
        <v>42083</v>
      </c>
      <c r="AC69" s="859">
        <f t="shared" si="105"/>
        <v>42089</v>
      </c>
      <c r="AD69" s="879">
        <f t="shared" si="72"/>
        <v>42091</v>
      </c>
      <c r="AF69" s="899">
        <v>12</v>
      </c>
      <c r="AG69" s="958" t="s">
        <v>506</v>
      </c>
      <c r="AH69" s="959"/>
      <c r="AI69" s="876">
        <v>115</v>
      </c>
      <c r="AJ69" s="877" t="s">
        <v>559</v>
      </c>
      <c r="AK69" s="859">
        <f t="shared" si="28"/>
        <v>42014</v>
      </c>
      <c r="AL69" s="859">
        <f t="shared" si="89"/>
        <v>42020</v>
      </c>
      <c r="AM69" s="859">
        <f t="shared" si="29"/>
        <v>42021</v>
      </c>
      <c r="AN69" s="859">
        <f t="shared" si="90"/>
        <v>42027</v>
      </c>
      <c r="AO69" s="859">
        <f t="shared" si="49"/>
        <v>42062</v>
      </c>
      <c r="AP69" s="859">
        <f t="shared" ref="AP69:AP132" si="114">AQ69-4</f>
        <v>42079</v>
      </c>
      <c r="AQ69" s="859">
        <f>AR69-6</f>
        <v>42083</v>
      </c>
      <c r="AR69" s="859">
        <f t="shared" si="106"/>
        <v>42089</v>
      </c>
      <c r="AS69" s="879">
        <f t="shared" si="73"/>
        <v>42091</v>
      </c>
      <c r="AU69" s="899">
        <v>12</v>
      </c>
      <c r="AV69" s="958" t="s">
        <v>506</v>
      </c>
      <c r="AW69" s="959"/>
      <c r="AX69" s="876">
        <v>115</v>
      </c>
      <c r="AY69" s="877" t="s">
        <v>559</v>
      </c>
      <c r="AZ69" s="859">
        <f t="shared" si="30"/>
        <v>42000</v>
      </c>
      <c r="BA69" s="859">
        <f t="shared" si="92"/>
        <v>42006</v>
      </c>
      <c r="BB69" s="859">
        <f t="shared" si="31"/>
        <v>42007</v>
      </c>
      <c r="BC69" s="859">
        <f t="shared" si="93"/>
        <v>42013</v>
      </c>
      <c r="BD69" s="859">
        <f t="shared" si="50"/>
        <v>42062</v>
      </c>
      <c r="BE69" s="859">
        <f t="shared" ref="BE69:BE132" si="115">BF69-4</f>
        <v>42079</v>
      </c>
      <c r="BF69" s="859">
        <f>BG69-6</f>
        <v>42083</v>
      </c>
      <c r="BG69" s="859">
        <f t="shared" si="107"/>
        <v>42089</v>
      </c>
      <c r="BH69" s="879">
        <f t="shared" si="74"/>
        <v>42091</v>
      </c>
      <c r="BJ69" s="899">
        <v>12</v>
      </c>
      <c r="BK69" s="958" t="s">
        <v>506</v>
      </c>
      <c r="BL69" s="959"/>
      <c r="BM69" s="876">
        <v>115</v>
      </c>
      <c r="BN69" s="877" t="s">
        <v>559</v>
      </c>
      <c r="BO69" s="859">
        <f t="shared" si="33"/>
        <v>41986</v>
      </c>
      <c r="BP69" s="859">
        <f t="shared" si="95"/>
        <v>41992</v>
      </c>
      <c r="BQ69" s="859">
        <f t="shared" si="34"/>
        <v>41993</v>
      </c>
      <c r="BR69" s="859">
        <f t="shared" si="96"/>
        <v>41999</v>
      </c>
      <c r="BS69" s="859">
        <f t="shared" si="51"/>
        <v>42062</v>
      </c>
      <c r="BT69" s="859">
        <f t="shared" ref="BT69:BT132" si="116">BU69-4</f>
        <v>42079</v>
      </c>
      <c r="BU69" s="859">
        <f>BV69-6</f>
        <v>42083</v>
      </c>
      <c r="BV69" s="859">
        <f t="shared" si="108"/>
        <v>42089</v>
      </c>
      <c r="BW69" s="879">
        <f t="shared" si="75"/>
        <v>42091</v>
      </c>
      <c r="BY69" s="899">
        <v>12</v>
      </c>
      <c r="BZ69" s="958" t="s">
        <v>506</v>
      </c>
      <c r="CA69" s="959"/>
      <c r="CB69" s="876">
        <v>115</v>
      </c>
      <c r="CC69" s="877" t="s">
        <v>559</v>
      </c>
      <c r="CD69" s="859">
        <f t="shared" si="35"/>
        <v>42014</v>
      </c>
      <c r="CE69" s="859">
        <f t="shared" si="98"/>
        <v>42020</v>
      </c>
      <c r="CF69" s="859">
        <f t="shared" si="36"/>
        <v>42021</v>
      </c>
      <c r="CG69" s="859">
        <f t="shared" si="99"/>
        <v>42027</v>
      </c>
      <c r="CH69" s="859">
        <f t="shared" si="52"/>
        <v>42062</v>
      </c>
      <c r="CI69" s="859">
        <f t="shared" ref="CI69:CI132" si="117">CJ69-4</f>
        <v>42079</v>
      </c>
      <c r="CJ69" s="859">
        <f>CK69-6</f>
        <v>42083</v>
      </c>
      <c r="CK69" s="859">
        <f t="shared" si="109"/>
        <v>42089</v>
      </c>
      <c r="CL69" s="879">
        <f t="shared" si="76"/>
        <v>42091</v>
      </c>
      <c r="CN69" s="899">
        <v>12</v>
      </c>
      <c r="CO69" s="958" t="s">
        <v>506</v>
      </c>
      <c r="CP69" s="959"/>
      <c r="CQ69" s="876">
        <v>115</v>
      </c>
      <c r="CR69" s="877" t="s">
        <v>559</v>
      </c>
      <c r="CS69" s="859">
        <f t="shared" si="37"/>
        <v>42014</v>
      </c>
      <c r="CT69" s="859">
        <f t="shared" si="101"/>
        <v>42020</v>
      </c>
      <c r="CU69" s="859">
        <f t="shared" si="38"/>
        <v>42021</v>
      </c>
      <c r="CV69" s="859">
        <f t="shared" si="102"/>
        <v>42027</v>
      </c>
      <c r="CW69" s="859">
        <f t="shared" si="53"/>
        <v>42062</v>
      </c>
      <c r="CX69" s="859">
        <f t="shared" ref="CX69:CX132" si="118">CY69-4</f>
        <v>42079</v>
      </c>
      <c r="CY69" s="859">
        <f>CZ69-6</f>
        <v>42083</v>
      </c>
      <c r="CZ69" s="859">
        <f t="shared" si="110"/>
        <v>42089</v>
      </c>
      <c r="DA69" s="879">
        <f t="shared" si="77"/>
        <v>42091</v>
      </c>
    </row>
    <row r="70" spans="2:105" ht="15" hidden="1" customHeight="1" thickBot="1">
      <c r="B70" s="125" t="s">
        <v>413</v>
      </c>
      <c r="C70" s="1124">
        <v>13</v>
      </c>
      <c r="D70" s="888" t="s">
        <v>506</v>
      </c>
      <c r="E70" s="889"/>
      <c r="F70" s="869">
        <v>115</v>
      </c>
      <c r="G70" s="870" t="s">
        <v>559</v>
      </c>
      <c r="H70" s="799"/>
      <c r="I70" s="799">
        <f t="shared" si="111"/>
        <v>42056</v>
      </c>
      <c r="J70" s="1149">
        <f t="shared" si="39"/>
        <v>42062</v>
      </c>
      <c r="K70" s="799">
        <f t="shared" si="47"/>
        <v>42069</v>
      </c>
      <c r="L70" s="799">
        <f t="shared" si="112"/>
        <v>42086</v>
      </c>
      <c r="M70" s="799">
        <f>N70-6</f>
        <v>42090</v>
      </c>
      <c r="N70" s="799">
        <f t="shared" si="104"/>
        <v>42096</v>
      </c>
      <c r="O70" s="871">
        <f t="shared" si="71"/>
        <v>42098</v>
      </c>
      <c r="P70" s="112"/>
      <c r="Q70" s="1124">
        <v>13</v>
      </c>
      <c r="R70" s="888" t="s">
        <v>506</v>
      </c>
      <c r="S70" s="889"/>
      <c r="T70" s="869">
        <v>115</v>
      </c>
      <c r="U70" s="870" t="s">
        <v>559</v>
      </c>
      <c r="V70" s="799">
        <f t="shared" ref="V70:V133" si="119">W70-6</f>
        <v>42021</v>
      </c>
      <c r="W70" s="1149">
        <f t="shared" si="86"/>
        <v>42027</v>
      </c>
      <c r="X70" s="799">
        <f t="shared" ref="X70:X133" si="120">Y70-6</f>
        <v>42028</v>
      </c>
      <c r="Y70" s="1149">
        <f t="shared" si="87"/>
        <v>42034</v>
      </c>
      <c r="Z70" s="799">
        <f t="shared" si="48"/>
        <v>42069</v>
      </c>
      <c r="AA70" s="799">
        <f t="shared" si="113"/>
        <v>42086</v>
      </c>
      <c r="AB70" s="799">
        <f>AC70-6</f>
        <v>42090</v>
      </c>
      <c r="AC70" s="799">
        <f t="shared" si="105"/>
        <v>42096</v>
      </c>
      <c r="AD70" s="871">
        <f t="shared" si="72"/>
        <v>42098</v>
      </c>
      <c r="AF70" s="1124">
        <v>13</v>
      </c>
      <c r="AG70" s="888" t="s">
        <v>506</v>
      </c>
      <c r="AH70" s="1251"/>
      <c r="AI70" s="869">
        <v>115</v>
      </c>
      <c r="AJ70" s="870" t="s">
        <v>559</v>
      </c>
      <c r="AK70" s="799">
        <f t="shared" ref="AK70:AK133" si="121">AL70-6</f>
        <v>42021</v>
      </c>
      <c r="AL70" s="1149">
        <f t="shared" si="89"/>
        <v>42027</v>
      </c>
      <c r="AM70" s="799">
        <f t="shared" ref="AM70:AM133" si="122">AN70-6</f>
        <v>42028</v>
      </c>
      <c r="AN70" s="1149">
        <f t="shared" si="90"/>
        <v>42034</v>
      </c>
      <c r="AO70" s="799">
        <f t="shared" si="49"/>
        <v>42069</v>
      </c>
      <c r="AP70" s="799">
        <f t="shared" si="114"/>
        <v>42086</v>
      </c>
      <c r="AQ70" s="799">
        <f>AR70-6</f>
        <v>42090</v>
      </c>
      <c r="AR70" s="799">
        <f t="shared" si="106"/>
        <v>42096</v>
      </c>
      <c r="AS70" s="871">
        <f t="shared" si="73"/>
        <v>42098</v>
      </c>
      <c r="AU70" s="1124">
        <v>13</v>
      </c>
      <c r="AV70" s="888" t="s">
        <v>506</v>
      </c>
      <c r="AW70" s="1251"/>
      <c r="AX70" s="869">
        <v>115</v>
      </c>
      <c r="AY70" s="870" t="s">
        <v>559</v>
      </c>
      <c r="AZ70" s="799">
        <f t="shared" ref="AZ70:AZ133" si="123">BA70-6</f>
        <v>42007</v>
      </c>
      <c r="BA70" s="1149">
        <f t="shared" si="92"/>
        <v>42013</v>
      </c>
      <c r="BB70" s="799">
        <f t="shared" ref="BB70:BB133" si="124">BC70-6</f>
        <v>42014</v>
      </c>
      <c r="BC70" s="1149">
        <f t="shared" si="93"/>
        <v>42020</v>
      </c>
      <c r="BD70" s="799">
        <f t="shared" si="50"/>
        <v>42069</v>
      </c>
      <c r="BE70" s="799">
        <f t="shared" si="115"/>
        <v>42086</v>
      </c>
      <c r="BF70" s="799">
        <f>BG70-6</f>
        <v>42090</v>
      </c>
      <c r="BG70" s="799">
        <f t="shared" si="107"/>
        <v>42096</v>
      </c>
      <c r="BH70" s="871">
        <f t="shared" si="74"/>
        <v>42098</v>
      </c>
      <c r="BJ70" s="1124">
        <v>13</v>
      </c>
      <c r="BK70" s="888" t="s">
        <v>506</v>
      </c>
      <c r="BL70" s="1251"/>
      <c r="BM70" s="869">
        <v>115</v>
      </c>
      <c r="BN70" s="870" t="s">
        <v>559</v>
      </c>
      <c r="BO70" s="799">
        <f t="shared" ref="BO70:BO133" si="125">BP70-6</f>
        <v>41993</v>
      </c>
      <c r="BP70" s="799">
        <f t="shared" si="95"/>
        <v>41999</v>
      </c>
      <c r="BQ70" s="799">
        <f t="shared" ref="BQ70:BQ133" si="126">BR70-6</f>
        <v>42000</v>
      </c>
      <c r="BR70" s="799">
        <f t="shared" si="96"/>
        <v>42006</v>
      </c>
      <c r="BS70" s="799">
        <f t="shared" si="51"/>
        <v>42069</v>
      </c>
      <c r="BT70" s="799">
        <f t="shared" si="116"/>
        <v>42086</v>
      </c>
      <c r="BU70" s="799">
        <f>BV70-6</f>
        <v>42090</v>
      </c>
      <c r="BV70" s="799">
        <f t="shared" si="108"/>
        <v>42096</v>
      </c>
      <c r="BW70" s="871">
        <f t="shared" si="75"/>
        <v>42098</v>
      </c>
      <c r="BY70" s="1124">
        <v>13</v>
      </c>
      <c r="BZ70" s="888" t="s">
        <v>506</v>
      </c>
      <c r="CA70" s="1251"/>
      <c r="CB70" s="869">
        <v>115</v>
      </c>
      <c r="CC70" s="870" t="s">
        <v>559</v>
      </c>
      <c r="CD70" s="799">
        <f t="shared" ref="CD70:CD133" si="127">CE70-6</f>
        <v>42021</v>
      </c>
      <c r="CE70" s="1149">
        <f t="shared" si="98"/>
        <v>42027</v>
      </c>
      <c r="CF70" s="799">
        <f t="shared" ref="CF70:CF133" si="128">CG70-6</f>
        <v>42028</v>
      </c>
      <c r="CG70" s="1149">
        <f t="shared" si="99"/>
        <v>42034</v>
      </c>
      <c r="CH70" s="799">
        <f t="shared" si="52"/>
        <v>42069</v>
      </c>
      <c r="CI70" s="799">
        <f t="shared" si="117"/>
        <v>42086</v>
      </c>
      <c r="CJ70" s="799">
        <f>CK70-6</f>
        <v>42090</v>
      </c>
      <c r="CK70" s="799">
        <f t="shared" si="109"/>
        <v>42096</v>
      </c>
      <c r="CL70" s="871">
        <f t="shared" si="76"/>
        <v>42098</v>
      </c>
      <c r="CN70" s="1124">
        <v>13</v>
      </c>
      <c r="CO70" s="888" t="s">
        <v>506</v>
      </c>
      <c r="CP70" s="1251"/>
      <c r="CQ70" s="869">
        <v>115</v>
      </c>
      <c r="CR70" s="870" t="s">
        <v>559</v>
      </c>
      <c r="CS70" s="799">
        <f t="shared" ref="CS70:CS133" si="129">CT70-6</f>
        <v>42021</v>
      </c>
      <c r="CT70" s="1149">
        <f t="shared" si="101"/>
        <v>42027</v>
      </c>
      <c r="CU70" s="799">
        <f t="shared" ref="CU70:CU133" si="130">CV70-6</f>
        <v>42028</v>
      </c>
      <c r="CV70" s="1149">
        <f t="shared" si="102"/>
        <v>42034</v>
      </c>
      <c r="CW70" s="799">
        <f t="shared" si="53"/>
        <v>42069</v>
      </c>
      <c r="CX70" s="799">
        <f t="shared" si="118"/>
        <v>42086</v>
      </c>
      <c r="CY70" s="799">
        <f>CZ70-6</f>
        <v>42090</v>
      </c>
      <c r="CZ70" s="799">
        <f t="shared" si="110"/>
        <v>42096</v>
      </c>
      <c r="DA70" s="871">
        <f t="shared" si="77"/>
        <v>42098</v>
      </c>
    </row>
    <row r="71" spans="2:105" ht="15" hidden="1" customHeight="1" thickTop="1">
      <c r="B71" s="125" t="s">
        <v>414</v>
      </c>
      <c r="C71" s="804">
        <v>14</v>
      </c>
      <c r="D71" s="1150" t="s">
        <v>561</v>
      </c>
      <c r="E71" s="1151" t="s">
        <v>562</v>
      </c>
      <c r="F71" s="800">
        <v>215</v>
      </c>
      <c r="G71" s="801" t="s">
        <v>563</v>
      </c>
      <c r="H71" s="1152"/>
      <c r="I71" s="1152">
        <f t="shared" si="111"/>
        <v>42063</v>
      </c>
      <c r="J71" s="1152">
        <f t="shared" ref="J71:J134" si="131">K71-7</f>
        <v>42069</v>
      </c>
      <c r="K71" s="1152">
        <f t="shared" si="47"/>
        <v>42076</v>
      </c>
      <c r="L71" s="1152">
        <f t="shared" si="112"/>
        <v>42093</v>
      </c>
      <c r="M71" s="1152">
        <f>N71-6</f>
        <v>42097</v>
      </c>
      <c r="N71" s="1152">
        <f t="shared" si="104"/>
        <v>42103</v>
      </c>
      <c r="O71" s="808">
        <f t="shared" si="71"/>
        <v>42105</v>
      </c>
      <c r="P71" s="112"/>
      <c r="Q71" s="804">
        <v>14</v>
      </c>
      <c r="R71" s="1150" t="s">
        <v>561</v>
      </c>
      <c r="S71" s="1151" t="s">
        <v>562</v>
      </c>
      <c r="T71" s="800">
        <v>215</v>
      </c>
      <c r="U71" s="801" t="s">
        <v>563</v>
      </c>
      <c r="V71" s="1152">
        <f t="shared" si="119"/>
        <v>42028</v>
      </c>
      <c r="W71" s="1152">
        <f t="shared" si="86"/>
        <v>42034</v>
      </c>
      <c r="X71" s="1152">
        <f t="shared" si="120"/>
        <v>42035</v>
      </c>
      <c r="Y71" s="1152">
        <f t="shared" si="87"/>
        <v>42041</v>
      </c>
      <c r="Z71" s="1152">
        <f t="shared" si="48"/>
        <v>42076</v>
      </c>
      <c r="AA71" s="1152">
        <f t="shared" si="113"/>
        <v>42093</v>
      </c>
      <c r="AB71" s="1152">
        <f>AC71-6</f>
        <v>42097</v>
      </c>
      <c r="AC71" s="1152">
        <f t="shared" si="105"/>
        <v>42103</v>
      </c>
      <c r="AD71" s="808">
        <f t="shared" si="72"/>
        <v>42105</v>
      </c>
      <c r="AF71" s="804">
        <v>14</v>
      </c>
      <c r="AG71" s="1150" t="s">
        <v>561</v>
      </c>
      <c r="AH71" s="1151" t="s">
        <v>562</v>
      </c>
      <c r="AI71" s="800">
        <v>215</v>
      </c>
      <c r="AJ71" s="801" t="s">
        <v>563</v>
      </c>
      <c r="AK71" s="1152">
        <f t="shared" si="121"/>
        <v>42028</v>
      </c>
      <c r="AL71" s="1152">
        <f t="shared" si="89"/>
        <v>42034</v>
      </c>
      <c r="AM71" s="1152">
        <f t="shared" si="122"/>
        <v>42035</v>
      </c>
      <c r="AN71" s="1152">
        <f t="shared" si="90"/>
        <v>42041</v>
      </c>
      <c r="AO71" s="1152">
        <f t="shared" si="49"/>
        <v>42076</v>
      </c>
      <c r="AP71" s="1152">
        <f t="shared" si="114"/>
        <v>42093</v>
      </c>
      <c r="AQ71" s="1152">
        <f>AR71-6</f>
        <v>42097</v>
      </c>
      <c r="AR71" s="1152">
        <f t="shared" si="106"/>
        <v>42103</v>
      </c>
      <c r="AS71" s="808">
        <f t="shared" si="73"/>
        <v>42105</v>
      </c>
      <c r="AU71" s="804">
        <v>14</v>
      </c>
      <c r="AV71" s="1150" t="s">
        <v>561</v>
      </c>
      <c r="AW71" s="1151" t="s">
        <v>562</v>
      </c>
      <c r="AX71" s="800">
        <v>215</v>
      </c>
      <c r="AY71" s="801" t="s">
        <v>563</v>
      </c>
      <c r="AZ71" s="1152">
        <f t="shared" si="123"/>
        <v>42014</v>
      </c>
      <c r="BA71" s="1152">
        <f t="shared" si="92"/>
        <v>42020</v>
      </c>
      <c r="BB71" s="1152">
        <f t="shared" si="124"/>
        <v>42021</v>
      </c>
      <c r="BC71" s="1152">
        <f t="shared" si="93"/>
        <v>42027</v>
      </c>
      <c r="BD71" s="1152">
        <f t="shared" si="50"/>
        <v>42076</v>
      </c>
      <c r="BE71" s="1152">
        <f t="shared" si="115"/>
        <v>42093</v>
      </c>
      <c r="BF71" s="1152">
        <f>BG71-6</f>
        <v>42097</v>
      </c>
      <c r="BG71" s="1152">
        <f t="shared" si="107"/>
        <v>42103</v>
      </c>
      <c r="BH71" s="808">
        <f t="shared" si="74"/>
        <v>42105</v>
      </c>
      <c r="BJ71" s="804">
        <v>14</v>
      </c>
      <c r="BK71" s="1150" t="s">
        <v>561</v>
      </c>
      <c r="BL71" s="1151" t="s">
        <v>562</v>
      </c>
      <c r="BM71" s="800">
        <v>215</v>
      </c>
      <c r="BN71" s="801" t="s">
        <v>563</v>
      </c>
      <c r="BO71" s="1152">
        <f t="shared" si="125"/>
        <v>42000</v>
      </c>
      <c r="BP71" s="1152">
        <f t="shared" si="95"/>
        <v>42006</v>
      </c>
      <c r="BQ71" s="1152">
        <f t="shared" si="126"/>
        <v>42007</v>
      </c>
      <c r="BR71" s="1152">
        <f t="shared" si="96"/>
        <v>42013</v>
      </c>
      <c r="BS71" s="1152">
        <f t="shared" si="51"/>
        <v>42076</v>
      </c>
      <c r="BT71" s="1152">
        <f t="shared" si="116"/>
        <v>42093</v>
      </c>
      <c r="BU71" s="1152">
        <f>BV71-6</f>
        <v>42097</v>
      </c>
      <c r="BV71" s="1152">
        <f t="shared" si="108"/>
        <v>42103</v>
      </c>
      <c r="BW71" s="808">
        <f t="shared" si="75"/>
        <v>42105</v>
      </c>
      <c r="BY71" s="804">
        <v>14</v>
      </c>
      <c r="BZ71" s="1150" t="s">
        <v>561</v>
      </c>
      <c r="CA71" s="1151" t="s">
        <v>562</v>
      </c>
      <c r="CB71" s="800">
        <v>215</v>
      </c>
      <c r="CC71" s="801" t="s">
        <v>563</v>
      </c>
      <c r="CD71" s="1152">
        <f t="shared" si="127"/>
        <v>42028</v>
      </c>
      <c r="CE71" s="1152">
        <f t="shared" si="98"/>
        <v>42034</v>
      </c>
      <c r="CF71" s="1152">
        <f t="shared" si="128"/>
        <v>42035</v>
      </c>
      <c r="CG71" s="1152">
        <f t="shared" si="99"/>
        <v>42041</v>
      </c>
      <c r="CH71" s="1152">
        <f t="shared" si="52"/>
        <v>42076</v>
      </c>
      <c r="CI71" s="1152">
        <f t="shared" si="117"/>
        <v>42093</v>
      </c>
      <c r="CJ71" s="1152">
        <f>CK71-6</f>
        <v>42097</v>
      </c>
      <c r="CK71" s="1152">
        <f t="shared" si="109"/>
        <v>42103</v>
      </c>
      <c r="CL71" s="808">
        <f t="shared" si="76"/>
        <v>42105</v>
      </c>
      <c r="CN71" s="804">
        <v>14</v>
      </c>
      <c r="CO71" s="1150" t="s">
        <v>561</v>
      </c>
      <c r="CP71" s="1151" t="s">
        <v>562</v>
      </c>
      <c r="CQ71" s="800">
        <v>215</v>
      </c>
      <c r="CR71" s="801" t="s">
        <v>563</v>
      </c>
      <c r="CS71" s="1152">
        <f t="shared" si="129"/>
        <v>42028</v>
      </c>
      <c r="CT71" s="1152">
        <f t="shared" si="101"/>
        <v>42034</v>
      </c>
      <c r="CU71" s="1152">
        <f t="shared" si="130"/>
        <v>42035</v>
      </c>
      <c r="CV71" s="1152">
        <f t="shared" si="102"/>
        <v>42041</v>
      </c>
      <c r="CW71" s="1152">
        <f t="shared" si="53"/>
        <v>42076</v>
      </c>
      <c r="CX71" s="1152">
        <f t="shared" si="118"/>
        <v>42093</v>
      </c>
      <c r="CY71" s="1152">
        <f>CZ71-6</f>
        <v>42097</v>
      </c>
      <c r="CZ71" s="1152">
        <f t="shared" si="110"/>
        <v>42103</v>
      </c>
      <c r="DA71" s="808">
        <f t="shared" si="77"/>
        <v>42105</v>
      </c>
    </row>
    <row r="72" spans="2:105" ht="15" hidden="1" customHeight="1" thickBot="1">
      <c r="B72" s="125" t="s">
        <v>415</v>
      </c>
      <c r="C72" s="811">
        <v>15</v>
      </c>
      <c r="D72" s="1148" t="s">
        <v>506</v>
      </c>
      <c r="E72" s="1134" t="s">
        <v>564</v>
      </c>
      <c r="F72" s="812">
        <v>215</v>
      </c>
      <c r="G72" s="813" t="s">
        <v>563</v>
      </c>
      <c r="H72" s="1136"/>
      <c r="I72" s="1136">
        <f t="shared" si="111"/>
        <v>42063</v>
      </c>
      <c r="J72" s="1136">
        <f t="shared" si="131"/>
        <v>42069</v>
      </c>
      <c r="K72" s="1136">
        <f t="shared" si="47"/>
        <v>42076</v>
      </c>
      <c r="L72" s="1136">
        <f t="shared" si="112"/>
        <v>42093</v>
      </c>
      <c r="M72" s="1136">
        <f>N72-6-7</f>
        <v>42097</v>
      </c>
      <c r="N72" s="1136">
        <f t="shared" si="104"/>
        <v>42110</v>
      </c>
      <c r="O72" s="823">
        <f t="shared" si="71"/>
        <v>42112</v>
      </c>
      <c r="P72" s="112"/>
      <c r="Q72" s="811">
        <v>15</v>
      </c>
      <c r="R72" s="1148" t="s">
        <v>506</v>
      </c>
      <c r="S72" s="1134" t="s">
        <v>564</v>
      </c>
      <c r="T72" s="812">
        <v>215</v>
      </c>
      <c r="U72" s="813" t="s">
        <v>563</v>
      </c>
      <c r="V72" s="1136">
        <f t="shared" si="119"/>
        <v>42028</v>
      </c>
      <c r="W72" s="1136">
        <f t="shared" si="86"/>
        <v>42034</v>
      </c>
      <c r="X72" s="1136">
        <f t="shared" si="120"/>
        <v>42035</v>
      </c>
      <c r="Y72" s="1136">
        <f t="shared" si="87"/>
        <v>42041</v>
      </c>
      <c r="Z72" s="1136">
        <f t="shared" si="48"/>
        <v>42076</v>
      </c>
      <c r="AA72" s="1136">
        <f t="shared" si="113"/>
        <v>42093</v>
      </c>
      <c r="AB72" s="1136">
        <f>AC72-6-7</f>
        <v>42097</v>
      </c>
      <c r="AC72" s="1136">
        <f t="shared" si="105"/>
        <v>42110</v>
      </c>
      <c r="AD72" s="823">
        <f t="shared" si="72"/>
        <v>42112</v>
      </c>
      <c r="AF72" s="811">
        <v>15</v>
      </c>
      <c r="AG72" s="1148" t="s">
        <v>506</v>
      </c>
      <c r="AH72" s="1134" t="s">
        <v>564</v>
      </c>
      <c r="AI72" s="812">
        <v>215</v>
      </c>
      <c r="AJ72" s="813" t="s">
        <v>563</v>
      </c>
      <c r="AK72" s="1136">
        <f t="shared" si="121"/>
        <v>42028</v>
      </c>
      <c r="AL72" s="1136">
        <f t="shared" si="89"/>
        <v>42034</v>
      </c>
      <c r="AM72" s="1136">
        <f t="shared" si="122"/>
        <v>42035</v>
      </c>
      <c r="AN72" s="1136">
        <f t="shared" si="90"/>
        <v>42041</v>
      </c>
      <c r="AO72" s="1136">
        <f t="shared" si="49"/>
        <v>42076</v>
      </c>
      <c r="AP72" s="1136">
        <f t="shared" si="114"/>
        <v>42093</v>
      </c>
      <c r="AQ72" s="1136">
        <f>AR72-6-7</f>
        <v>42097</v>
      </c>
      <c r="AR72" s="1136">
        <f t="shared" si="106"/>
        <v>42110</v>
      </c>
      <c r="AS72" s="823">
        <f t="shared" si="73"/>
        <v>42112</v>
      </c>
      <c r="AU72" s="811">
        <v>15</v>
      </c>
      <c r="AV72" s="1148" t="s">
        <v>506</v>
      </c>
      <c r="AW72" s="1134" t="s">
        <v>564</v>
      </c>
      <c r="AX72" s="812">
        <v>215</v>
      </c>
      <c r="AY72" s="813" t="s">
        <v>563</v>
      </c>
      <c r="AZ72" s="1136">
        <f t="shared" si="123"/>
        <v>42014</v>
      </c>
      <c r="BA72" s="1136">
        <f t="shared" si="92"/>
        <v>42020</v>
      </c>
      <c r="BB72" s="1136">
        <f t="shared" si="124"/>
        <v>42021</v>
      </c>
      <c r="BC72" s="1136">
        <f t="shared" si="93"/>
        <v>42027</v>
      </c>
      <c r="BD72" s="1136">
        <f t="shared" si="50"/>
        <v>42076</v>
      </c>
      <c r="BE72" s="1136">
        <f t="shared" si="115"/>
        <v>42093</v>
      </c>
      <c r="BF72" s="1136">
        <f>BG72-6-7</f>
        <v>42097</v>
      </c>
      <c r="BG72" s="1136">
        <f t="shared" si="107"/>
        <v>42110</v>
      </c>
      <c r="BH72" s="823">
        <f t="shared" si="74"/>
        <v>42112</v>
      </c>
      <c r="BJ72" s="811">
        <v>15</v>
      </c>
      <c r="BK72" s="1148" t="s">
        <v>506</v>
      </c>
      <c r="BL72" s="1134" t="s">
        <v>564</v>
      </c>
      <c r="BM72" s="812">
        <v>215</v>
      </c>
      <c r="BN72" s="813" t="s">
        <v>563</v>
      </c>
      <c r="BO72" s="1136">
        <f t="shared" si="125"/>
        <v>42000</v>
      </c>
      <c r="BP72" s="1136">
        <f t="shared" si="95"/>
        <v>42006</v>
      </c>
      <c r="BQ72" s="1136">
        <f t="shared" si="126"/>
        <v>42007</v>
      </c>
      <c r="BR72" s="1136">
        <f t="shared" si="96"/>
        <v>42013</v>
      </c>
      <c r="BS72" s="1136">
        <f t="shared" si="51"/>
        <v>42076</v>
      </c>
      <c r="BT72" s="1136">
        <f t="shared" si="116"/>
        <v>42093</v>
      </c>
      <c r="BU72" s="1136">
        <f>BV72-6-7</f>
        <v>42097</v>
      </c>
      <c r="BV72" s="1136">
        <f t="shared" si="108"/>
        <v>42110</v>
      </c>
      <c r="BW72" s="823">
        <f t="shared" si="75"/>
        <v>42112</v>
      </c>
      <c r="BY72" s="811">
        <v>15</v>
      </c>
      <c r="BZ72" s="1148" t="s">
        <v>506</v>
      </c>
      <c r="CA72" s="1134" t="s">
        <v>564</v>
      </c>
      <c r="CB72" s="812">
        <v>215</v>
      </c>
      <c r="CC72" s="813" t="s">
        <v>563</v>
      </c>
      <c r="CD72" s="1136">
        <f t="shared" si="127"/>
        <v>42028</v>
      </c>
      <c r="CE72" s="1136">
        <f t="shared" si="98"/>
        <v>42034</v>
      </c>
      <c r="CF72" s="1136">
        <f t="shared" si="128"/>
        <v>42035</v>
      </c>
      <c r="CG72" s="1136">
        <f t="shared" si="99"/>
        <v>42041</v>
      </c>
      <c r="CH72" s="1136">
        <f t="shared" si="52"/>
        <v>42076</v>
      </c>
      <c r="CI72" s="1136">
        <f t="shared" si="117"/>
        <v>42093</v>
      </c>
      <c r="CJ72" s="1136">
        <f>CK72-6-7</f>
        <v>42097</v>
      </c>
      <c r="CK72" s="1136">
        <f t="shared" si="109"/>
        <v>42110</v>
      </c>
      <c r="CL72" s="823">
        <f t="shared" si="76"/>
        <v>42112</v>
      </c>
      <c r="CN72" s="811">
        <v>15</v>
      </c>
      <c r="CO72" s="1148" t="s">
        <v>506</v>
      </c>
      <c r="CP72" s="1134" t="s">
        <v>564</v>
      </c>
      <c r="CQ72" s="812">
        <v>215</v>
      </c>
      <c r="CR72" s="813" t="s">
        <v>563</v>
      </c>
      <c r="CS72" s="1136">
        <f t="shared" si="129"/>
        <v>42028</v>
      </c>
      <c r="CT72" s="1136">
        <f t="shared" si="101"/>
        <v>42034</v>
      </c>
      <c r="CU72" s="1136">
        <f t="shared" si="130"/>
        <v>42035</v>
      </c>
      <c r="CV72" s="1136">
        <f t="shared" si="102"/>
        <v>42041</v>
      </c>
      <c r="CW72" s="1136">
        <f t="shared" si="53"/>
        <v>42076</v>
      </c>
      <c r="CX72" s="1136">
        <f t="shared" si="118"/>
        <v>42093</v>
      </c>
      <c r="CY72" s="1136">
        <f>CZ72-6-7</f>
        <v>42097</v>
      </c>
      <c r="CZ72" s="1136">
        <f t="shared" si="110"/>
        <v>42110</v>
      </c>
      <c r="DA72" s="823">
        <f t="shared" si="77"/>
        <v>42112</v>
      </c>
    </row>
    <row r="73" spans="2:105" ht="15" hidden="1" customHeight="1" thickTop="1">
      <c r="B73" s="125" t="s">
        <v>416</v>
      </c>
      <c r="C73" s="899">
        <v>16</v>
      </c>
      <c r="D73" s="1137" t="s">
        <v>506</v>
      </c>
      <c r="E73" s="1138" t="s">
        <v>565</v>
      </c>
      <c r="F73" s="876">
        <v>215</v>
      </c>
      <c r="G73" s="877" t="s">
        <v>563</v>
      </c>
      <c r="H73" s="855"/>
      <c r="I73" s="855">
        <f t="shared" si="111"/>
        <v>42077</v>
      </c>
      <c r="J73" s="855">
        <f t="shared" si="131"/>
        <v>42083</v>
      </c>
      <c r="K73" s="855">
        <f t="shared" si="47"/>
        <v>42090</v>
      </c>
      <c r="L73" s="855">
        <f t="shared" si="112"/>
        <v>42107</v>
      </c>
      <c r="M73" s="855">
        <f>N73-6</f>
        <v>42111</v>
      </c>
      <c r="N73" s="855">
        <f t="shared" si="104"/>
        <v>42117</v>
      </c>
      <c r="O73" s="879">
        <f t="shared" si="71"/>
        <v>42119</v>
      </c>
      <c r="P73" s="112"/>
      <c r="Q73" s="899">
        <v>16</v>
      </c>
      <c r="R73" s="1137" t="s">
        <v>506</v>
      </c>
      <c r="S73" s="1138" t="s">
        <v>565</v>
      </c>
      <c r="T73" s="876">
        <v>215</v>
      </c>
      <c r="U73" s="877" t="s">
        <v>563</v>
      </c>
      <c r="V73" s="855">
        <f t="shared" si="119"/>
        <v>42042</v>
      </c>
      <c r="W73" s="855">
        <f t="shared" si="86"/>
        <v>42048</v>
      </c>
      <c r="X73" s="855">
        <f t="shared" si="120"/>
        <v>42049</v>
      </c>
      <c r="Y73" s="855">
        <f t="shared" si="87"/>
        <v>42055</v>
      </c>
      <c r="Z73" s="855">
        <f t="shared" si="48"/>
        <v>42090</v>
      </c>
      <c r="AA73" s="855">
        <f t="shared" si="113"/>
        <v>42107</v>
      </c>
      <c r="AB73" s="855">
        <f>AC73-6</f>
        <v>42111</v>
      </c>
      <c r="AC73" s="855">
        <f t="shared" si="105"/>
        <v>42117</v>
      </c>
      <c r="AD73" s="879">
        <f t="shared" si="72"/>
        <v>42119</v>
      </c>
      <c r="AF73" s="899">
        <v>16</v>
      </c>
      <c r="AG73" s="1137" t="s">
        <v>506</v>
      </c>
      <c r="AH73" s="1138" t="s">
        <v>565</v>
      </c>
      <c r="AI73" s="876">
        <v>215</v>
      </c>
      <c r="AJ73" s="877" t="s">
        <v>563</v>
      </c>
      <c r="AK73" s="855">
        <f t="shared" si="121"/>
        <v>42042</v>
      </c>
      <c r="AL73" s="855">
        <f t="shared" si="89"/>
        <v>42048</v>
      </c>
      <c r="AM73" s="855">
        <f t="shared" si="122"/>
        <v>42049</v>
      </c>
      <c r="AN73" s="855">
        <f t="shared" si="90"/>
        <v>42055</v>
      </c>
      <c r="AO73" s="855">
        <f t="shared" si="49"/>
        <v>42090</v>
      </c>
      <c r="AP73" s="855">
        <f t="shared" si="114"/>
        <v>42107</v>
      </c>
      <c r="AQ73" s="855">
        <f>AR73-6</f>
        <v>42111</v>
      </c>
      <c r="AR73" s="855">
        <f t="shared" si="106"/>
        <v>42117</v>
      </c>
      <c r="AS73" s="879">
        <f t="shared" si="73"/>
        <v>42119</v>
      </c>
      <c r="AU73" s="899">
        <v>16</v>
      </c>
      <c r="AV73" s="1137" t="s">
        <v>506</v>
      </c>
      <c r="AW73" s="1138" t="s">
        <v>565</v>
      </c>
      <c r="AX73" s="876">
        <v>215</v>
      </c>
      <c r="AY73" s="877" t="s">
        <v>563</v>
      </c>
      <c r="AZ73" s="855">
        <f t="shared" si="123"/>
        <v>42028</v>
      </c>
      <c r="BA73" s="855">
        <f t="shared" si="92"/>
        <v>42034</v>
      </c>
      <c r="BB73" s="855">
        <f t="shared" si="124"/>
        <v>42035</v>
      </c>
      <c r="BC73" s="855">
        <f t="shared" si="93"/>
        <v>42041</v>
      </c>
      <c r="BD73" s="855">
        <f t="shared" si="50"/>
        <v>42090</v>
      </c>
      <c r="BE73" s="855">
        <f t="shared" si="115"/>
        <v>42107</v>
      </c>
      <c r="BF73" s="855">
        <f>BG73-6</f>
        <v>42111</v>
      </c>
      <c r="BG73" s="855">
        <f t="shared" si="107"/>
        <v>42117</v>
      </c>
      <c r="BH73" s="879">
        <f t="shared" si="74"/>
        <v>42119</v>
      </c>
      <c r="BJ73" s="899">
        <v>16</v>
      </c>
      <c r="BK73" s="1137" t="s">
        <v>506</v>
      </c>
      <c r="BL73" s="1138" t="s">
        <v>565</v>
      </c>
      <c r="BM73" s="876">
        <v>215</v>
      </c>
      <c r="BN73" s="877" t="s">
        <v>563</v>
      </c>
      <c r="BO73" s="855">
        <f t="shared" si="125"/>
        <v>42014</v>
      </c>
      <c r="BP73" s="855">
        <f t="shared" si="95"/>
        <v>42020</v>
      </c>
      <c r="BQ73" s="855">
        <f t="shared" si="126"/>
        <v>42021</v>
      </c>
      <c r="BR73" s="855">
        <f t="shared" si="96"/>
        <v>42027</v>
      </c>
      <c r="BS73" s="855">
        <f t="shared" si="51"/>
        <v>42090</v>
      </c>
      <c r="BT73" s="855">
        <f t="shared" si="116"/>
        <v>42107</v>
      </c>
      <c r="BU73" s="855">
        <f>BV73-6</f>
        <v>42111</v>
      </c>
      <c r="BV73" s="855">
        <f t="shared" si="108"/>
        <v>42117</v>
      </c>
      <c r="BW73" s="879">
        <f t="shared" si="75"/>
        <v>42119</v>
      </c>
      <c r="BY73" s="899">
        <v>16</v>
      </c>
      <c r="BZ73" s="1137" t="s">
        <v>506</v>
      </c>
      <c r="CA73" s="1138" t="s">
        <v>565</v>
      </c>
      <c r="CB73" s="876">
        <v>215</v>
      </c>
      <c r="CC73" s="877" t="s">
        <v>563</v>
      </c>
      <c r="CD73" s="855">
        <f t="shared" si="127"/>
        <v>42042</v>
      </c>
      <c r="CE73" s="855">
        <f t="shared" si="98"/>
        <v>42048</v>
      </c>
      <c r="CF73" s="855">
        <f t="shared" si="128"/>
        <v>42049</v>
      </c>
      <c r="CG73" s="855">
        <f t="shared" si="99"/>
        <v>42055</v>
      </c>
      <c r="CH73" s="855">
        <f t="shared" si="52"/>
        <v>42090</v>
      </c>
      <c r="CI73" s="855">
        <f t="shared" si="117"/>
        <v>42107</v>
      </c>
      <c r="CJ73" s="855">
        <f>CK73-6</f>
        <v>42111</v>
      </c>
      <c r="CK73" s="855">
        <f t="shared" si="109"/>
        <v>42117</v>
      </c>
      <c r="CL73" s="879">
        <f t="shared" si="76"/>
        <v>42119</v>
      </c>
      <c r="CN73" s="899">
        <v>16</v>
      </c>
      <c r="CO73" s="1137" t="s">
        <v>506</v>
      </c>
      <c r="CP73" s="1138" t="s">
        <v>565</v>
      </c>
      <c r="CQ73" s="876">
        <v>215</v>
      </c>
      <c r="CR73" s="877" t="s">
        <v>563</v>
      </c>
      <c r="CS73" s="855">
        <f t="shared" si="129"/>
        <v>42042</v>
      </c>
      <c r="CT73" s="855">
        <f t="shared" si="101"/>
        <v>42048</v>
      </c>
      <c r="CU73" s="855">
        <f t="shared" si="130"/>
        <v>42049</v>
      </c>
      <c r="CV73" s="855">
        <f t="shared" si="102"/>
        <v>42055</v>
      </c>
      <c r="CW73" s="855">
        <f t="shared" si="53"/>
        <v>42090</v>
      </c>
      <c r="CX73" s="855">
        <f t="shared" si="118"/>
        <v>42107</v>
      </c>
      <c r="CY73" s="855">
        <f>CZ73-6</f>
        <v>42111</v>
      </c>
      <c r="CZ73" s="855">
        <f t="shared" si="110"/>
        <v>42117</v>
      </c>
      <c r="DA73" s="879">
        <f t="shared" si="77"/>
        <v>42119</v>
      </c>
    </row>
    <row r="74" spans="2:105" ht="15" hidden="1" customHeight="1" thickBot="1">
      <c r="B74" s="125" t="s">
        <v>417</v>
      </c>
      <c r="C74" s="1124">
        <v>17</v>
      </c>
      <c r="D74" s="1125" t="s">
        <v>566</v>
      </c>
      <c r="E74" s="884" t="s">
        <v>567</v>
      </c>
      <c r="F74" s="869">
        <v>215</v>
      </c>
      <c r="G74" s="870" t="s">
        <v>563</v>
      </c>
      <c r="H74" s="1128"/>
      <c r="I74" s="1128">
        <f t="shared" si="111"/>
        <v>42084</v>
      </c>
      <c r="J74" s="1128">
        <f t="shared" si="131"/>
        <v>42090</v>
      </c>
      <c r="K74" s="1128">
        <f t="shared" ref="K74:K137" si="132">L74-17</f>
        <v>42097</v>
      </c>
      <c r="L74" s="1128">
        <f t="shared" si="112"/>
        <v>42114</v>
      </c>
      <c r="M74" s="1128">
        <f>N74-6</f>
        <v>42118</v>
      </c>
      <c r="N74" s="1128">
        <f t="shared" si="104"/>
        <v>42124</v>
      </c>
      <c r="O74" s="871">
        <f t="shared" si="71"/>
        <v>42126</v>
      </c>
      <c r="P74" s="112"/>
      <c r="Q74" s="1124">
        <v>17</v>
      </c>
      <c r="R74" s="1125" t="s">
        <v>566</v>
      </c>
      <c r="S74" s="884" t="s">
        <v>567</v>
      </c>
      <c r="T74" s="869">
        <v>215</v>
      </c>
      <c r="U74" s="870" t="s">
        <v>563</v>
      </c>
      <c r="V74" s="1128">
        <f t="shared" si="119"/>
        <v>42049</v>
      </c>
      <c r="W74" s="1128">
        <f t="shared" si="86"/>
        <v>42055</v>
      </c>
      <c r="X74" s="1128">
        <f t="shared" si="120"/>
        <v>42056</v>
      </c>
      <c r="Y74" s="1128">
        <f t="shared" si="87"/>
        <v>42062</v>
      </c>
      <c r="Z74" s="1128">
        <f t="shared" ref="Z74:Z122" si="133">AA74-17</f>
        <v>42097</v>
      </c>
      <c r="AA74" s="1128">
        <f t="shared" si="113"/>
        <v>42114</v>
      </c>
      <c r="AB74" s="1128">
        <f>AC74-6</f>
        <v>42118</v>
      </c>
      <c r="AC74" s="1128">
        <f t="shared" si="105"/>
        <v>42124</v>
      </c>
      <c r="AD74" s="871">
        <f t="shared" si="72"/>
        <v>42126</v>
      </c>
      <c r="AF74" s="1124">
        <v>17</v>
      </c>
      <c r="AG74" s="1125" t="s">
        <v>566</v>
      </c>
      <c r="AH74" s="884" t="s">
        <v>567</v>
      </c>
      <c r="AI74" s="869">
        <v>215</v>
      </c>
      <c r="AJ74" s="870" t="s">
        <v>563</v>
      </c>
      <c r="AK74" s="1128">
        <f t="shared" si="121"/>
        <v>42049</v>
      </c>
      <c r="AL74" s="1128">
        <f t="shared" si="89"/>
        <v>42055</v>
      </c>
      <c r="AM74" s="1128">
        <f t="shared" si="122"/>
        <v>42056</v>
      </c>
      <c r="AN74" s="1128">
        <f t="shared" si="90"/>
        <v>42062</v>
      </c>
      <c r="AO74" s="1128">
        <f t="shared" ref="AO74:AO137" si="134">AP74-17</f>
        <v>42097</v>
      </c>
      <c r="AP74" s="1128">
        <f t="shared" si="114"/>
        <v>42114</v>
      </c>
      <c r="AQ74" s="1128">
        <f>AR74-6</f>
        <v>42118</v>
      </c>
      <c r="AR74" s="1128">
        <f t="shared" si="106"/>
        <v>42124</v>
      </c>
      <c r="AS74" s="871">
        <f t="shared" si="73"/>
        <v>42126</v>
      </c>
      <c r="AU74" s="1124">
        <v>17</v>
      </c>
      <c r="AV74" s="1125" t="s">
        <v>566</v>
      </c>
      <c r="AW74" s="884" t="s">
        <v>567</v>
      </c>
      <c r="AX74" s="869">
        <v>215</v>
      </c>
      <c r="AY74" s="870" t="s">
        <v>563</v>
      </c>
      <c r="AZ74" s="1128">
        <f t="shared" si="123"/>
        <v>42035</v>
      </c>
      <c r="BA74" s="1128">
        <f t="shared" si="92"/>
        <v>42041</v>
      </c>
      <c r="BB74" s="1128">
        <f t="shared" si="124"/>
        <v>42042</v>
      </c>
      <c r="BC74" s="1128">
        <f t="shared" si="93"/>
        <v>42048</v>
      </c>
      <c r="BD74" s="1128">
        <f t="shared" ref="BD74:BD122" si="135">BE74-17</f>
        <v>42097</v>
      </c>
      <c r="BE74" s="1128">
        <f t="shared" si="115"/>
        <v>42114</v>
      </c>
      <c r="BF74" s="1128">
        <f>BG74-6</f>
        <v>42118</v>
      </c>
      <c r="BG74" s="1128">
        <f t="shared" si="107"/>
        <v>42124</v>
      </c>
      <c r="BH74" s="871">
        <f t="shared" si="74"/>
        <v>42126</v>
      </c>
      <c r="BJ74" s="1124">
        <v>17</v>
      </c>
      <c r="BK74" s="1125" t="s">
        <v>566</v>
      </c>
      <c r="BL74" s="884" t="s">
        <v>567</v>
      </c>
      <c r="BM74" s="869">
        <v>215</v>
      </c>
      <c r="BN74" s="870" t="s">
        <v>563</v>
      </c>
      <c r="BO74" s="1128">
        <f t="shared" si="125"/>
        <v>42021</v>
      </c>
      <c r="BP74" s="1128">
        <f t="shared" si="95"/>
        <v>42027</v>
      </c>
      <c r="BQ74" s="1128">
        <f t="shared" si="126"/>
        <v>42028</v>
      </c>
      <c r="BR74" s="1128">
        <f t="shared" si="96"/>
        <v>42034</v>
      </c>
      <c r="BS74" s="1128">
        <f t="shared" ref="BS74:BS122" si="136">BT74-17</f>
        <v>42097</v>
      </c>
      <c r="BT74" s="1128">
        <f t="shared" si="116"/>
        <v>42114</v>
      </c>
      <c r="BU74" s="1128">
        <f>BV74-6</f>
        <v>42118</v>
      </c>
      <c r="BV74" s="1128">
        <f t="shared" si="108"/>
        <v>42124</v>
      </c>
      <c r="BW74" s="871">
        <f t="shared" si="75"/>
        <v>42126</v>
      </c>
      <c r="BY74" s="1124">
        <v>17</v>
      </c>
      <c r="BZ74" s="1125" t="s">
        <v>566</v>
      </c>
      <c r="CA74" s="884" t="s">
        <v>567</v>
      </c>
      <c r="CB74" s="869">
        <v>215</v>
      </c>
      <c r="CC74" s="870" t="s">
        <v>563</v>
      </c>
      <c r="CD74" s="1128">
        <f t="shared" si="127"/>
        <v>42049</v>
      </c>
      <c r="CE74" s="1128">
        <f t="shared" si="98"/>
        <v>42055</v>
      </c>
      <c r="CF74" s="1128">
        <f t="shared" si="128"/>
        <v>42056</v>
      </c>
      <c r="CG74" s="1128">
        <f t="shared" si="99"/>
        <v>42062</v>
      </c>
      <c r="CH74" s="1128">
        <f t="shared" ref="CH74:CH137" si="137">CI74-17</f>
        <v>42097</v>
      </c>
      <c r="CI74" s="1128">
        <f t="shared" si="117"/>
        <v>42114</v>
      </c>
      <c r="CJ74" s="1128">
        <f>CK74-6</f>
        <v>42118</v>
      </c>
      <c r="CK74" s="1128">
        <f t="shared" si="109"/>
        <v>42124</v>
      </c>
      <c r="CL74" s="871">
        <f t="shared" si="76"/>
        <v>42126</v>
      </c>
      <c r="CN74" s="1124">
        <v>17</v>
      </c>
      <c r="CO74" s="1125" t="s">
        <v>566</v>
      </c>
      <c r="CP74" s="884" t="s">
        <v>567</v>
      </c>
      <c r="CQ74" s="869">
        <v>215</v>
      </c>
      <c r="CR74" s="870" t="s">
        <v>563</v>
      </c>
      <c r="CS74" s="1128">
        <f t="shared" si="129"/>
        <v>42049</v>
      </c>
      <c r="CT74" s="1128">
        <f t="shared" si="101"/>
        <v>42055</v>
      </c>
      <c r="CU74" s="1128">
        <f t="shared" si="130"/>
        <v>42056</v>
      </c>
      <c r="CV74" s="1128">
        <f t="shared" si="102"/>
        <v>42062</v>
      </c>
      <c r="CW74" s="1128">
        <f t="shared" ref="CW74:CW137" si="138">CX74-17</f>
        <v>42097</v>
      </c>
      <c r="CX74" s="1128">
        <f t="shared" si="118"/>
        <v>42114</v>
      </c>
      <c r="CY74" s="1128">
        <f>CZ74-6</f>
        <v>42118</v>
      </c>
      <c r="CZ74" s="1128">
        <f t="shared" si="110"/>
        <v>42124</v>
      </c>
      <c r="DA74" s="871">
        <f t="shared" si="77"/>
        <v>42126</v>
      </c>
    </row>
    <row r="75" spans="2:105" ht="15" hidden="1" customHeight="1" thickTop="1">
      <c r="B75" s="125" t="s">
        <v>418</v>
      </c>
      <c r="C75" s="804">
        <v>18</v>
      </c>
      <c r="D75" s="1153" t="s">
        <v>506</v>
      </c>
      <c r="E75" s="1154" t="s">
        <v>568</v>
      </c>
      <c r="F75" s="800">
        <v>215</v>
      </c>
      <c r="G75" s="801" t="s">
        <v>569</v>
      </c>
      <c r="H75" s="1132"/>
      <c r="I75" s="1132">
        <f t="shared" si="111"/>
        <v>42091</v>
      </c>
      <c r="J75" s="1132">
        <f t="shared" si="131"/>
        <v>42097</v>
      </c>
      <c r="K75" s="1132">
        <f t="shared" si="132"/>
        <v>42104</v>
      </c>
      <c r="L75" s="1132">
        <f t="shared" si="112"/>
        <v>42121</v>
      </c>
      <c r="M75" s="1132">
        <f>N75-6</f>
        <v>42125</v>
      </c>
      <c r="N75" s="1132">
        <f t="shared" si="104"/>
        <v>42131</v>
      </c>
      <c r="O75" s="808">
        <f t="shared" si="71"/>
        <v>42133</v>
      </c>
      <c r="P75" s="112"/>
      <c r="Q75" s="804">
        <v>18</v>
      </c>
      <c r="R75" s="1153" t="s">
        <v>506</v>
      </c>
      <c r="S75" s="1154" t="s">
        <v>568</v>
      </c>
      <c r="T75" s="800">
        <v>215</v>
      </c>
      <c r="U75" s="801" t="s">
        <v>569</v>
      </c>
      <c r="V75" s="1132">
        <f t="shared" si="119"/>
        <v>42056</v>
      </c>
      <c r="W75" s="1132">
        <f t="shared" si="86"/>
        <v>42062</v>
      </c>
      <c r="X75" s="1132">
        <f t="shared" si="120"/>
        <v>42063</v>
      </c>
      <c r="Y75" s="1132">
        <f t="shared" si="87"/>
        <v>42069</v>
      </c>
      <c r="Z75" s="1132">
        <f t="shared" si="133"/>
        <v>42104</v>
      </c>
      <c r="AA75" s="1132">
        <f t="shared" si="113"/>
        <v>42121</v>
      </c>
      <c r="AB75" s="1132">
        <f>AC75-6</f>
        <v>42125</v>
      </c>
      <c r="AC75" s="1132">
        <f t="shared" si="105"/>
        <v>42131</v>
      </c>
      <c r="AD75" s="808">
        <f t="shared" si="72"/>
        <v>42133</v>
      </c>
      <c r="AF75" s="804">
        <v>18</v>
      </c>
      <c r="AG75" s="1153" t="s">
        <v>506</v>
      </c>
      <c r="AH75" s="1154" t="s">
        <v>568</v>
      </c>
      <c r="AI75" s="800">
        <v>215</v>
      </c>
      <c r="AJ75" s="801" t="s">
        <v>569</v>
      </c>
      <c r="AK75" s="1132">
        <f t="shared" si="121"/>
        <v>42056</v>
      </c>
      <c r="AL75" s="1132">
        <f t="shared" si="89"/>
        <v>42062</v>
      </c>
      <c r="AM75" s="1132">
        <f t="shared" si="122"/>
        <v>42063</v>
      </c>
      <c r="AN75" s="1132">
        <f t="shared" si="90"/>
        <v>42069</v>
      </c>
      <c r="AO75" s="1132">
        <f t="shared" si="134"/>
        <v>42104</v>
      </c>
      <c r="AP75" s="1132">
        <f t="shared" si="114"/>
        <v>42121</v>
      </c>
      <c r="AQ75" s="1132">
        <f>AR75-6</f>
        <v>42125</v>
      </c>
      <c r="AR75" s="1132">
        <f t="shared" si="106"/>
        <v>42131</v>
      </c>
      <c r="AS75" s="808">
        <f t="shared" si="73"/>
        <v>42133</v>
      </c>
      <c r="AU75" s="804">
        <v>18</v>
      </c>
      <c r="AV75" s="1153" t="s">
        <v>506</v>
      </c>
      <c r="AW75" s="1154" t="s">
        <v>568</v>
      </c>
      <c r="AX75" s="800">
        <v>215</v>
      </c>
      <c r="AY75" s="801" t="s">
        <v>569</v>
      </c>
      <c r="AZ75" s="1132">
        <f t="shared" si="123"/>
        <v>42042</v>
      </c>
      <c r="BA75" s="1132">
        <f t="shared" si="92"/>
        <v>42048</v>
      </c>
      <c r="BB75" s="1132">
        <f t="shared" si="124"/>
        <v>42049</v>
      </c>
      <c r="BC75" s="1132">
        <f t="shared" si="93"/>
        <v>42055</v>
      </c>
      <c r="BD75" s="1132">
        <f t="shared" si="135"/>
        <v>42104</v>
      </c>
      <c r="BE75" s="1132">
        <f t="shared" si="115"/>
        <v>42121</v>
      </c>
      <c r="BF75" s="1132">
        <f>BG75-6</f>
        <v>42125</v>
      </c>
      <c r="BG75" s="1132">
        <f t="shared" si="107"/>
        <v>42131</v>
      </c>
      <c r="BH75" s="808">
        <f t="shared" si="74"/>
        <v>42133</v>
      </c>
      <c r="BJ75" s="804">
        <v>18</v>
      </c>
      <c r="BK75" s="1153" t="s">
        <v>506</v>
      </c>
      <c r="BL75" s="1154" t="s">
        <v>568</v>
      </c>
      <c r="BM75" s="800">
        <v>215</v>
      </c>
      <c r="BN75" s="801" t="s">
        <v>569</v>
      </c>
      <c r="BO75" s="1132">
        <f t="shared" si="125"/>
        <v>42028</v>
      </c>
      <c r="BP75" s="1132">
        <f t="shared" si="95"/>
        <v>42034</v>
      </c>
      <c r="BQ75" s="1132">
        <f t="shared" si="126"/>
        <v>42035</v>
      </c>
      <c r="BR75" s="1132">
        <f t="shared" si="96"/>
        <v>42041</v>
      </c>
      <c r="BS75" s="1132">
        <f t="shared" si="136"/>
        <v>42104</v>
      </c>
      <c r="BT75" s="1132">
        <f t="shared" si="116"/>
        <v>42121</v>
      </c>
      <c r="BU75" s="1132">
        <f>BV75-6</f>
        <v>42125</v>
      </c>
      <c r="BV75" s="1132">
        <f t="shared" si="108"/>
        <v>42131</v>
      </c>
      <c r="BW75" s="808">
        <f t="shared" si="75"/>
        <v>42133</v>
      </c>
      <c r="BY75" s="804">
        <v>18</v>
      </c>
      <c r="BZ75" s="1153" t="s">
        <v>506</v>
      </c>
      <c r="CA75" s="1154" t="s">
        <v>568</v>
      </c>
      <c r="CB75" s="800">
        <v>215</v>
      </c>
      <c r="CC75" s="801" t="s">
        <v>569</v>
      </c>
      <c r="CD75" s="1132">
        <f t="shared" si="127"/>
        <v>42056</v>
      </c>
      <c r="CE75" s="1132">
        <f t="shared" si="98"/>
        <v>42062</v>
      </c>
      <c r="CF75" s="1132">
        <f t="shared" si="128"/>
        <v>42063</v>
      </c>
      <c r="CG75" s="1132">
        <f t="shared" si="99"/>
        <v>42069</v>
      </c>
      <c r="CH75" s="1132">
        <f t="shared" si="137"/>
        <v>42104</v>
      </c>
      <c r="CI75" s="1132">
        <f t="shared" si="117"/>
        <v>42121</v>
      </c>
      <c r="CJ75" s="1132">
        <f>CK75-6</f>
        <v>42125</v>
      </c>
      <c r="CK75" s="1132">
        <f t="shared" si="109"/>
        <v>42131</v>
      </c>
      <c r="CL75" s="808">
        <f t="shared" si="76"/>
        <v>42133</v>
      </c>
      <c r="CN75" s="804">
        <v>18</v>
      </c>
      <c r="CO75" s="1153" t="s">
        <v>506</v>
      </c>
      <c r="CP75" s="1154" t="s">
        <v>568</v>
      </c>
      <c r="CQ75" s="800">
        <v>215</v>
      </c>
      <c r="CR75" s="801" t="s">
        <v>569</v>
      </c>
      <c r="CS75" s="1132">
        <f t="shared" si="129"/>
        <v>42056</v>
      </c>
      <c r="CT75" s="1132">
        <f t="shared" si="101"/>
        <v>42062</v>
      </c>
      <c r="CU75" s="1132">
        <f t="shared" si="130"/>
        <v>42063</v>
      </c>
      <c r="CV75" s="1132">
        <f t="shared" si="102"/>
        <v>42069</v>
      </c>
      <c r="CW75" s="1132">
        <f t="shared" si="138"/>
        <v>42104</v>
      </c>
      <c r="CX75" s="1132">
        <f t="shared" si="118"/>
        <v>42121</v>
      </c>
      <c r="CY75" s="1132">
        <f>CZ75-6</f>
        <v>42125</v>
      </c>
      <c r="CZ75" s="1132">
        <f t="shared" si="110"/>
        <v>42131</v>
      </c>
      <c r="DA75" s="808">
        <f t="shared" si="77"/>
        <v>42133</v>
      </c>
    </row>
    <row r="76" spans="2:105" ht="15" hidden="1" customHeight="1" thickBot="1">
      <c r="B76" s="125" t="s">
        <v>419</v>
      </c>
      <c r="C76" s="811">
        <v>19</v>
      </c>
      <c r="D76" s="1143"/>
      <c r="E76" s="1144"/>
      <c r="F76" s="812">
        <v>215</v>
      </c>
      <c r="G76" s="813" t="s">
        <v>569</v>
      </c>
      <c r="H76" s="962"/>
      <c r="I76" s="962">
        <f t="shared" si="111"/>
        <v>42091</v>
      </c>
      <c r="J76" s="1145">
        <f t="shared" si="131"/>
        <v>42097</v>
      </c>
      <c r="K76" s="962">
        <f t="shared" si="132"/>
        <v>42104</v>
      </c>
      <c r="L76" s="962">
        <f t="shared" si="112"/>
        <v>42121</v>
      </c>
      <c r="M76" s="962">
        <f>N76-6-7</f>
        <v>42125</v>
      </c>
      <c r="N76" s="962">
        <f t="shared" si="104"/>
        <v>42138</v>
      </c>
      <c r="O76" s="823">
        <f t="shared" si="71"/>
        <v>42140</v>
      </c>
      <c r="P76" s="112"/>
      <c r="Q76" s="811">
        <v>19</v>
      </c>
      <c r="R76" s="1143"/>
      <c r="S76" s="1144"/>
      <c r="T76" s="812">
        <v>215</v>
      </c>
      <c r="U76" s="813" t="s">
        <v>569</v>
      </c>
      <c r="V76" s="962">
        <f t="shared" si="119"/>
        <v>42056</v>
      </c>
      <c r="W76" s="1145">
        <f t="shared" si="86"/>
        <v>42062</v>
      </c>
      <c r="X76" s="962">
        <f t="shared" si="120"/>
        <v>42063</v>
      </c>
      <c r="Y76" s="1145">
        <f t="shared" si="87"/>
        <v>42069</v>
      </c>
      <c r="Z76" s="962">
        <f t="shared" si="133"/>
        <v>42104</v>
      </c>
      <c r="AA76" s="962">
        <f t="shared" si="113"/>
        <v>42121</v>
      </c>
      <c r="AB76" s="962">
        <f>AC76-6-7</f>
        <v>42125</v>
      </c>
      <c r="AC76" s="962">
        <f t="shared" si="105"/>
        <v>42138</v>
      </c>
      <c r="AD76" s="823">
        <f t="shared" si="72"/>
        <v>42140</v>
      </c>
      <c r="AF76" s="811">
        <v>19</v>
      </c>
      <c r="AG76" s="1143"/>
      <c r="AH76" s="1144"/>
      <c r="AI76" s="812">
        <v>215</v>
      </c>
      <c r="AJ76" s="813" t="s">
        <v>569</v>
      </c>
      <c r="AK76" s="962">
        <f t="shared" si="121"/>
        <v>42056</v>
      </c>
      <c r="AL76" s="1145">
        <f t="shared" si="89"/>
        <v>42062</v>
      </c>
      <c r="AM76" s="962">
        <f t="shared" si="122"/>
        <v>42063</v>
      </c>
      <c r="AN76" s="1145">
        <f t="shared" si="90"/>
        <v>42069</v>
      </c>
      <c r="AO76" s="962">
        <f t="shared" si="134"/>
        <v>42104</v>
      </c>
      <c r="AP76" s="962">
        <f t="shared" si="114"/>
        <v>42121</v>
      </c>
      <c r="AQ76" s="962">
        <f>AR76-6-7</f>
        <v>42125</v>
      </c>
      <c r="AR76" s="962">
        <f t="shared" si="106"/>
        <v>42138</v>
      </c>
      <c r="AS76" s="823">
        <f t="shared" si="73"/>
        <v>42140</v>
      </c>
      <c r="AU76" s="811">
        <v>19</v>
      </c>
      <c r="AV76" s="1143"/>
      <c r="AW76" s="1144"/>
      <c r="AX76" s="812">
        <v>215</v>
      </c>
      <c r="AY76" s="813" t="s">
        <v>569</v>
      </c>
      <c r="AZ76" s="962">
        <f t="shared" si="123"/>
        <v>42042</v>
      </c>
      <c r="BA76" s="1145">
        <f t="shared" si="92"/>
        <v>42048</v>
      </c>
      <c r="BB76" s="962">
        <f t="shared" si="124"/>
        <v>42049</v>
      </c>
      <c r="BC76" s="1145">
        <f t="shared" si="93"/>
        <v>42055</v>
      </c>
      <c r="BD76" s="962">
        <f t="shared" si="135"/>
        <v>42104</v>
      </c>
      <c r="BE76" s="962">
        <f t="shared" si="115"/>
        <v>42121</v>
      </c>
      <c r="BF76" s="962">
        <f>BG76-6-7</f>
        <v>42125</v>
      </c>
      <c r="BG76" s="962">
        <f t="shared" si="107"/>
        <v>42138</v>
      </c>
      <c r="BH76" s="823">
        <f t="shared" si="74"/>
        <v>42140</v>
      </c>
      <c r="BJ76" s="811">
        <v>19</v>
      </c>
      <c r="BK76" s="1143"/>
      <c r="BL76" s="1144"/>
      <c r="BM76" s="812">
        <v>215</v>
      </c>
      <c r="BN76" s="813" t="s">
        <v>569</v>
      </c>
      <c r="BO76" s="962">
        <f t="shared" si="125"/>
        <v>42028</v>
      </c>
      <c r="BP76" s="1145">
        <f t="shared" si="95"/>
        <v>42034</v>
      </c>
      <c r="BQ76" s="962">
        <f t="shared" si="126"/>
        <v>42035</v>
      </c>
      <c r="BR76" s="1145">
        <f t="shared" si="96"/>
        <v>42041</v>
      </c>
      <c r="BS76" s="962">
        <f t="shared" si="136"/>
        <v>42104</v>
      </c>
      <c r="BT76" s="962">
        <f t="shared" si="116"/>
        <v>42121</v>
      </c>
      <c r="BU76" s="962">
        <f>BV76-6-7</f>
        <v>42125</v>
      </c>
      <c r="BV76" s="962">
        <f t="shared" si="108"/>
        <v>42138</v>
      </c>
      <c r="BW76" s="823">
        <f t="shared" si="75"/>
        <v>42140</v>
      </c>
      <c r="BY76" s="811">
        <v>19</v>
      </c>
      <c r="BZ76" s="1143"/>
      <c r="CA76" s="1144"/>
      <c r="CB76" s="812">
        <v>215</v>
      </c>
      <c r="CC76" s="813" t="s">
        <v>569</v>
      </c>
      <c r="CD76" s="962">
        <f t="shared" si="127"/>
        <v>42056</v>
      </c>
      <c r="CE76" s="1145">
        <f t="shared" si="98"/>
        <v>42062</v>
      </c>
      <c r="CF76" s="962">
        <f t="shared" si="128"/>
        <v>42063</v>
      </c>
      <c r="CG76" s="1145">
        <f t="shared" si="99"/>
        <v>42069</v>
      </c>
      <c r="CH76" s="962">
        <f t="shared" si="137"/>
        <v>42104</v>
      </c>
      <c r="CI76" s="962">
        <f t="shared" si="117"/>
        <v>42121</v>
      </c>
      <c r="CJ76" s="962">
        <f>CK76-6-7</f>
        <v>42125</v>
      </c>
      <c r="CK76" s="962">
        <f t="shared" si="109"/>
        <v>42138</v>
      </c>
      <c r="CL76" s="823">
        <f t="shared" si="76"/>
        <v>42140</v>
      </c>
      <c r="CN76" s="811">
        <v>19</v>
      </c>
      <c r="CO76" s="1143"/>
      <c r="CP76" s="1144"/>
      <c r="CQ76" s="812">
        <v>215</v>
      </c>
      <c r="CR76" s="813" t="s">
        <v>569</v>
      </c>
      <c r="CS76" s="962">
        <f t="shared" si="129"/>
        <v>42056</v>
      </c>
      <c r="CT76" s="1145">
        <f t="shared" si="101"/>
        <v>42062</v>
      </c>
      <c r="CU76" s="962">
        <f t="shared" si="130"/>
        <v>42063</v>
      </c>
      <c r="CV76" s="1145">
        <f t="shared" si="102"/>
        <v>42069</v>
      </c>
      <c r="CW76" s="962">
        <f t="shared" si="138"/>
        <v>42104</v>
      </c>
      <c r="CX76" s="962">
        <f t="shared" si="118"/>
        <v>42121</v>
      </c>
      <c r="CY76" s="962">
        <f>CZ76-6-7</f>
        <v>42125</v>
      </c>
      <c r="CZ76" s="962">
        <f t="shared" si="110"/>
        <v>42138</v>
      </c>
      <c r="DA76" s="823">
        <f t="shared" si="77"/>
        <v>42140</v>
      </c>
    </row>
    <row r="77" spans="2:105" ht="15" hidden="1" customHeight="1" thickTop="1">
      <c r="B77" s="125" t="s">
        <v>420</v>
      </c>
      <c r="C77" s="899">
        <v>20</v>
      </c>
      <c r="D77" s="1137" t="s">
        <v>506</v>
      </c>
      <c r="E77" s="1138" t="s">
        <v>570</v>
      </c>
      <c r="F77" s="876">
        <v>215</v>
      </c>
      <c r="G77" s="877" t="s">
        <v>569</v>
      </c>
      <c r="H77" s="855"/>
      <c r="I77" s="855">
        <f t="shared" si="111"/>
        <v>42105</v>
      </c>
      <c r="J77" s="855">
        <f t="shared" si="131"/>
        <v>42111</v>
      </c>
      <c r="K77" s="855">
        <f t="shared" si="132"/>
        <v>42118</v>
      </c>
      <c r="L77" s="855">
        <f t="shared" si="112"/>
        <v>42135</v>
      </c>
      <c r="M77" s="855">
        <f>N77-6</f>
        <v>42139</v>
      </c>
      <c r="N77" s="855">
        <f t="shared" si="104"/>
        <v>42145</v>
      </c>
      <c r="O77" s="879">
        <f t="shared" si="71"/>
        <v>42147</v>
      </c>
      <c r="P77" s="112"/>
      <c r="Q77" s="899">
        <v>20</v>
      </c>
      <c r="R77" s="1137" t="s">
        <v>506</v>
      </c>
      <c r="S77" s="1138" t="s">
        <v>570</v>
      </c>
      <c r="T77" s="876">
        <v>215</v>
      </c>
      <c r="U77" s="877" t="s">
        <v>569</v>
      </c>
      <c r="V77" s="855">
        <f t="shared" si="119"/>
        <v>42070</v>
      </c>
      <c r="W77" s="855">
        <f t="shared" si="86"/>
        <v>42076</v>
      </c>
      <c r="X77" s="855">
        <f t="shared" si="120"/>
        <v>42077</v>
      </c>
      <c r="Y77" s="855">
        <f t="shared" si="87"/>
        <v>42083</v>
      </c>
      <c r="Z77" s="855">
        <f t="shared" si="133"/>
        <v>42118</v>
      </c>
      <c r="AA77" s="855">
        <f t="shared" si="113"/>
        <v>42135</v>
      </c>
      <c r="AB77" s="855">
        <f>AC77-6</f>
        <v>42139</v>
      </c>
      <c r="AC77" s="855">
        <f t="shared" si="105"/>
        <v>42145</v>
      </c>
      <c r="AD77" s="879">
        <f t="shared" si="72"/>
        <v>42147</v>
      </c>
      <c r="AF77" s="899">
        <v>20</v>
      </c>
      <c r="AG77" s="1137" t="s">
        <v>506</v>
      </c>
      <c r="AH77" s="1138" t="s">
        <v>570</v>
      </c>
      <c r="AI77" s="876">
        <v>215</v>
      </c>
      <c r="AJ77" s="877" t="s">
        <v>569</v>
      </c>
      <c r="AK77" s="855">
        <f t="shared" si="121"/>
        <v>42070</v>
      </c>
      <c r="AL77" s="855">
        <f t="shared" si="89"/>
        <v>42076</v>
      </c>
      <c r="AM77" s="855">
        <f t="shared" si="122"/>
        <v>42077</v>
      </c>
      <c r="AN77" s="855">
        <f t="shared" si="90"/>
        <v>42083</v>
      </c>
      <c r="AO77" s="855">
        <f t="shared" si="134"/>
        <v>42118</v>
      </c>
      <c r="AP77" s="855">
        <f t="shared" si="114"/>
        <v>42135</v>
      </c>
      <c r="AQ77" s="855">
        <f>AR77-6</f>
        <v>42139</v>
      </c>
      <c r="AR77" s="855">
        <f t="shared" si="106"/>
        <v>42145</v>
      </c>
      <c r="AS77" s="879">
        <f t="shared" si="73"/>
        <v>42147</v>
      </c>
      <c r="AU77" s="899">
        <v>20</v>
      </c>
      <c r="AV77" s="1137" t="s">
        <v>506</v>
      </c>
      <c r="AW77" s="1138" t="s">
        <v>570</v>
      </c>
      <c r="AX77" s="876">
        <v>215</v>
      </c>
      <c r="AY77" s="877" t="s">
        <v>569</v>
      </c>
      <c r="AZ77" s="855">
        <f t="shared" si="123"/>
        <v>42056</v>
      </c>
      <c r="BA77" s="855">
        <f t="shared" si="92"/>
        <v>42062</v>
      </c>
      <c r="BB77" s="855">
        <f t="shared" si="124"/>
        <v>42063</v>
      </c>
      <c r="BC77" s="855">
        <f t="shared" si="93"/>
        <v>42069</v>
      </c>
      <c r="BD77" s="855">
        <f t="shared" si="135"/>
        <v>42118</v>
      </c>
      <c r="BE77" s="855">
        <f t="shared" si="115"/>
        <v>42135</v>
      </c>
      <c r="BF77" s="855">
        <f>BG77-6</f>
        <v>42139</v>
      </c>
      <c r="BG77" s="855">
        <f t="shared" si="107"/>
        <v>42145</v>
      </c>
      <c r="BH77" s="879">
        <f t="shared" si="74"/>
        <v>42147</v>
      </c>
      <c r="BJ77" s="899">
        <v>20</v>
      </c>
      <c r="BK77" s="1137" t="s">
        <v>506</v>
      </c>
      <c r="BL77" s="1138" t="s">
        <v>570</v>
      </c>
      <c r="BM77" s="876">
        <v>215</v>
      </c>
      <c r="BN77" s="877" t="s">
        <v>569</v>
      </c>
      <c r="BO77" s="855">
        <f t="shared" si="125"/>
        <v>42042</v>
      </c>
      <c r="BP77" s="855">
        <f t="shared" si="95"/>
        <v>42048</v>
      </c>
      <c r="BQ77" s="855">
        <f t="shared" si="126"/>
        <v>42049</v>
      </c>
      <c r="BR77" s="855">
        <f t="shared" si="96"/>
        <v>42055</v>
      </c>
      <c r="BS77" s="855">
        <f t="shared" si="136"/>
        <v>42118</v>
      </c>
      <c r="BT77" s="855">
        <f t="shared" si="116"/>
        <v>42135</v>
      </c>
      <c r="BU77" s="855">
        <f>BV77-6</f>
        <v>42139</v>
      </c>
      <c r="BV77" s="855">
        <f t="shared" si="108"/>
        <v>42145</v>
      </c>
      <c r="BW77" s="879">
        <f t="shared" si="75"/>
        <v>42147</v>
      </c>
      <c r="BY77" s="899">
        <v>20</v>
      </c>
      <c r="BZ77" s="1137" t="s">
        <v>506</v>
      </c>
      <c r="CA77" s="1138" t="s">
        <v>570</v>
      </c>
      <c r="CB77" s="876">
        <v>215</v>
      </c>
      <c r="CC77" s="877" t="s">
        <v>569</v>
      </c>
      <c r="CD77" s="855">
        <f t="shared" si="127"/>
        <v>42070</v>
      </c>
      <c r="CE77" s="855">
        <f t="shared" si="98"/>
        <v>42076</v>
      </c>
      <c r="CF77" s="855">
        <f t="shared" si="128"/>
        <v>42077</v>
      </c>
      <c r="CG77" s="855">
        <f t="shared" si="99"/>
        <v>42083</v>
      </c>
      <c r="CH77" s="855">
        <f t="shared" si="137"/>
        <v>42118</v>
      </c>
      <c r="CI77" s="855">
        <f t="shared" si="117"/>
        <v>42135</v>
      </c>
      <c r="CJ77" s="855">
        <f>CK77-6</f>
        <v>42139</v>
      </c>
      <c r="CK77" s="855">
        <f t="shared" si="109"/>
        <v>42145</v>
      </c>
      <c r="CL77" s="879">
        <f t="shared" si="76"/>
        <v>42147</v>
      </c>
      <c r="CN77" s="899">
        <v>20</v>
      </c>
      <c r="CO77" s="1137" t="s">
        <v>506</v>
      </c>
      <c r="CP77" s="1138" t="s">
        <v>570</v>
      </c>
      <c r="CQ77" s="876">
        <v>215</v>
      </c>
      <c r="CR77" s="877" t="s">
        <v>569</v>
      </c>
      <c r="CS77" s="855">
        <f t="shared" si="129"/>
        <v>42070</v>
      </c>
      <c r="CT77" s="855">
        <f t="shared" si="101"/>
        <v>42076</v>
      </c>
      <c r="CU77" s="855">
        <f t="shared" si="130"/>
        <v>42077</v>
      </c>
      <c r="CV77" s="855">
        <f t="shared" si="102"/>
        <v>42083</v>
      </c>
      <c r="CW77" s="855">
        <f t="shared" si="138"/>
        <v>42118</v>
      </c>
      <c r="CX77" s="855">
        <f t="shared" si="118"/>
        <v>42135</v>
      </c>
      <c r="CY77" s="855">
        <f>CZ77-6</f>
        <v>42139</v>
      </c>
      <c r="CZ77" s="855">
        <f t="shared" si="110"/>
        <v>42145</v>
      </c>
      <c r="DA77" s="879">
        <f t="shared" si="77"/>
        <v>42147</v>
      </c>
    </row>
    <row r="78" spans="2:105" ht="15" hidden="1" customHeight="1">
      <c r="B78" s="125" t="s">
        <v>421</v>
      </c>
      <c r="C78" s="850">
        <v>21</v>
      </c>
      <c r="D78" s="1125" t="s">
        <v>571</v>
      </c>
      <c r="E78" s="861" t="s">
        <v>572</v>
      </c>
      <c r="F78" s="853">
        <v>215</v>
      </c>
      <c r="G78" s="854" t="s">
        <v>569</v>
      </c>
      <c r="H78" s="862"/>
      <c r="I78" s="862">
        <f t="shared" si="111"/>
        <v>42112</v>
      </c>
      <c r="J78" s="862">
        <f t="shared" si="131"/>
        <v>42118</v>
      </c>
      <c r="K78" s="862">
        <f t="shared" si="132"/>
        <v>42125</v>
      </c>
      <c r="L78" s="862">
        <f t="shared" si="112"/>
        <v>42142</v>
      </c>
      <c r="M78" s="862">
        <f>N78-6</f>
        <v>42146</v>
      </c>
      <c r="N78" s="862">
        <f t="shared" si="104"/>
        <v>42152</v>
      </c>
      <c r="O78" s="856">
        <f t="shared" si="71"/>
        <v>42154</v>
      </c>
      <c r="P78" s="112"/>
      <c r="Q78" s="850">
        <v>21</v>
      </c>
      <c r="R78" s="1125" t="s">
        <v>571</v>
      </c>
      <c r="S78" s="861" t="s">
        <v>572</v>
      </c>
      <c r="T78" s="853">
        <v>215</v>
      </c>
      <c r="U78" s="854" t="s">
        <v>569</v>
      </c>
      <c r="V78" s="862">
        <f t="shared" si="119"/>
        <v>42077</v>
      </c>
      <c r="W78" s="862">
        <f t="shared" si="86"/>
        <v>42083</v>
      </c>
      <c r="X78" s="862">
        <f t="shared" si="120"/>
        <v>42084</v>
      </c>
      <c r="Y78" s="862">
        <f t="shared" si="87"/>
        <v>42090</v>
      </c>
      <c r="Z78" s="862">
        <f t="shared" si="133"/>
        <v>42125</v>
      </c>
      <c r="AA78" s="862">
        <f t="shared" si="113"/>
        <v>42142</v>
      </c>
      <c r="AB78" s="862">
        <f>AC78-6</f>
        <v>42146</v>
      </c>
      <c r="AC78" s="862">
        <f t="shared" si="105"/>
        <v>42152</v>
      </c>
      <c r="AD78" s="856">
        <f t="shared" si="72"/>
        <v>42154</v>
      </c>
      <c r="AF78" s="850">
        <v>21</v>
      </c>
      <c r="AG78" s="1125" t="s">
        <v>571</v>
      </c>
      <c r="AH78" s="861" t="s">
        <v>572</v>
      </c>
      <c r="AI78" s="853">
        <v>215</v>
      </c>
      <c r="AJ78" s="854" t="s">
        <v>569</v>
      </c>
      <c r="AK78" s="862">
        <f t="shared" si="121"/>
        <v>42077</v>
      </c>
      <c r="AL78" s="862">
        <f t="shared" si="89"/>
        <v>42083</v>
      </c>
      <c r="AM78" s="862">
        <f t="shared" si="122"/>
        <v>42084</v>
      </c>
      <c r="AN78" s="862">
        <f t="shared" si="90"/>
        <v>42090</v>
      </c>
      <c r="AO78" s="862">
        <f t="shared" si="134"/>
        <v>42125</v>
      </c>
      <c r="AP78" s="862">
        <f t="shared" si="114"/>
        <v>42142</v>
      </c>
      <c r="AQ78" s="862">
        <f>AR78-6</f>
        <v>42146</v>
      </c>
      <c r="AR78" s="862">
        <f t="shared" si="106"/>
        <v>42152</v>
      </c>
      <c r="AS78" s="856">
        <f t="shared" si="73"/>
        <v>42154</v>
      </c>
      <c r="AU78" s="850">
        <v>21</v>
      </c>
      <c r="AV78" s="1125" t="s">
        <v>571</v>
      </c>
      <c r="AW78" s="861" t="s">
        <v>572</v>
      </c>
      <c r="AX78" s="853">
        <v>215</v>
      </c>
      <c r="AY78" s="854" t="s">
        <v>569</v>
      </c>
      <c r="AZ78" s="862">
        <f t="shared" si="123"/>
        <v>42063</v>
      </c>
      <c r="BA78" s="862">
        <f t="shared" si="92"/>
        <v>42069</v>
      </c>
      <c r="BB78" s="862">
        <f t="shared" si="124"/>
        <v>42070</v>
      </c>
      <c r="BC78" s="862">
        <f t="shared" si="93"/>
        <v>42076</v>
      </c>
      <c r="BD78" s="862">
        <f t="shared" si="135"/>
        <v>42125</v>
      </c>
      <c r="BE78" s="862">
        <f t="shared" si="115"/>
        <v>42142</v>
      </c>
      <c r="BF78" s="862">
        <f>BG78-6</f>
        <v>42146</v>
      </c>
      <c r="BG78" s="862">
        <f t="shared" si="107"/>
        <v>42152</v>
      </c>
      <c r="BH78" s="856">
        <f t="shared" si="74"/>
        <v>42154</v>
      </c>
      <c r="BJ78" s="850">
        <v>21</v>
      </c>
      <c r="BK78" s="1125" t="s">
        <v>571</v>
      </c>
      <c r="BL78" s="861" t="s">
        <v>572</v>
      </c>
      <c r="BM78" s="853">
        <v>215</v>
      </c>
      <c r="BN78" s="854" t="s">
        <v>569</v>
      </c>
      <c r="BO78" s="862">
        <f t="shared" si="125"/>
        <v>42049</v>
      </c>
      <c r="BP78" s="862">
        <f t="shared" si="95"/>
        <v>42055</v>
      </c>
      <c r="BQ78" s="862">
        <f t="shared" si="126"/>
        <v>42056</v>
      </c>
      <c r="BR78" s="862">
        <f t="shared" si="96"/>
        <v>42062</v>
      </c>
      <c r="BS78" s="862">
        <f t="shared" si="136"/>
        <v>42125</v>
      </c>
      <c r="BT78" s="862">
        <f t="shared" si="116"/>
        <v>42142</v>
      </c>
      <c r="BU78" s="862">
        <f>BV78-6</f>
        <v>42146</v>
      </c>
      <c r="BV78" s="862">
        <f t="shared" si="108"/>
        <v>42152</v>
      </c>
      <c r="BW78" s="856">
        <f t="shared" si="75"/>
        <v>42154</v>
      </c>
      <c r="BY78" s="850">
        <v>21</v>
      </c>
      <c r="BZ78" s="1125" t="s">
        <v>571</v>
      </c>
      <c r="CA78" s="861" t="s">
        <v>572</v>
      </c>
      <c r="CB78" s="853">
        <v>215</v>
      </c>
      <c r="CC78" s="854" t="s">
        <v>569</v>
      </c>
      <c r="CD78" s="862">
        <f t="shared" si="127"/>
        <v>42077</v>
      </c>
      <c r="CE78" s="862">
        <f t="shared" si="98"/>
        <v>42083</v>
      </c>
      <c r="CF78" s="862">
        <f t="shared" si="128"/>
        <v>42084</v>
      </c>
      <c r="CG78" s="862">
        <f t="shared" si="99"/>
        <v>42090</v>
      </c>
      <c r="CH78" s="862">
        <f t="shared" si="137"/>
        <v>42125</v>
      </c>
      <c r="CI78" s="862">
        <f t="shared" si="117"/>
        <v>42142</v>
      </c>
      <c r="CJ78" s="862">
        <f>CK78-6</f>
        <v>42146</v>
      </c>
      <c r="CK78" s="862">
        <f t="shared" si="109"/>
        <v>42152</v>
      </c>
      <c r="CL78" s="856">
        <f t="shared" si="76"/>
        <v>42154</v>
      </c>
      <c r="CN78" s="850">
        <v>21</v>
      </c>
      <c r="CO78" s="1125" t="s">
        <v>571</v>
      </c>
      <c r="CP78" s="861" t="s">
        <v>572</v>
      </c>
      <c r="CQ78" s="853">
        <v>215</v>
      </c>
      <c r="CR78" s="854" t="s">
        <v>569</v>
      </c>
      <c r="CS78" s="862">
        <f t="shared" si="129"/>
        <v>42077</v>
      </c>
      <c r="CT78" s="862">
        <f t="shared" si="101"/>
        <v>42083</v>
      </c>
      <c r="CU78" s="862">
        <f t="shared" si="130"/>
        <v>42084</v>
      </c>
      <c r="CV78" s="862">
        <f t="shared" si="102"/>
        <v>42090</v>
      </c>
      <c r="CW78" s="862">
        <f t="shared" si="138"/>
        <v>42125</v>
      </c>
      <c r="CX78" s="862">
        <f t="shared" si="118"/>
        <v>42142</v>
      </c>
      <c r="CY78" s="862">
        <f>CZ78-6</f>
        <v>42146</v>
      </c>
      <c r="CZ78" s="862">
        <f t="shared" si="110"/>
        <v>42152</v>
      </c>
      <c r="DA78" s="856">
        <f t="shared" si="77"/>
        <v>42154</v>
      </c>
    </row>
    <row r="79" spans="2:105" ht="15" hidden="1" customHeight="1" thickBot="1">
      <c r="B79" s="125" t="s">
        <v>422</v>
      </c>
      <c r="C79" s="1124">
        <v>22</v>
      </c>
      <c r="D79" s="1155"/>
      <c r="E79" s="952" t="s">
        <v>573</v>
      </c>
      <c r="F79" s="869">
        <v>215</v>
      </c>
      <c r="G79" s="870" t="s">
        <v>574</v>
      </c>
      <c r="H79" s="953"/>
      <c r="I79" s="953">
        <f t="shared" si="111"/>
        <v>42119</v>
      </c>
      <c r="J79" s="953">
        <f t="shared" si="131"/>
        <v>42125</v>
      </c>
      <c r="K79" s="953">
        <f t="shared" si="132"/>
        <v>42132</v>
      </c>
      <c r="L79" s="953">
        <f t="shared" si="112"/>
        <v>42149</v>
      </c>
      <c r="M79" s="953">
        <f>N79-6</f>
        <v>42153</v>
      </c>
      <c r="N79" s="953">
        <f t="shared" si="104"/>
        <v>42159</v>
      </c>
      <c r="O79" s="871">
        <f t="shared" si="71"/>
        <v>42161</v>
      </c>
      <c r="P79" s="112"/>
      <c r="Q79" s="1124">
        <v>22</v>
      </c>
      <c r="R79" s="1155"/>
      <c r="S79" s="952" t="s">
        <v>573</v>
      </c>
      <c r="T79" s="869">
        <v>215</v>
      </c>
      <c r="U79" s="870" t="s">
        <v>574</v>
      </c>
      <c r="V79" s="953">
        <f t="shared" si="119"/>
        <v>42084</v>
      </c>
      <c r="W79" s="953">
        <f t="shared" si="86"/>
        <v>42090</v>
      </c>
      <c r="X79" s="953">
        <f t="shared" si="120"/>
        <v>42091</v>
      </c>
      <c r="Y79" s="953">
        <f t="shared" si="87"/>
        <v>42097</v>
      </c>
      <c r="Z79" s="953">
        <f t="shared" si="133"/>
        <v>42132</v>
      </c>
      <c r="AA79" s="953">
        <f t="shared" si="113"/>
        <v>42149</v>
      </c>
      <c r="AB79" s="953">
        <f>AC79-6</f>
        <v>42153</v>
      </c>
      <c r="AC79" s="953">
        <f t="shared" si="105"/>
        <v>42159</v>
      </c>
      <c r="AD79" s="871">
        <f t="shared" si="72"/>
        <v>42161</v>
      </c>
      <c r="AF79" s="1124">
        <v>22</v>
      </c>
      <c r="AG79" s="1155"/>
      <c r="AH79" s="952" t="s">
        <v>573</v>
      </c>
      <c r="AI79" s="869">
        <v>215</v>
      </c>
      <c r="AJ79" s="870" t="s">
        <v>574</v>
      </c>
      <c r="AK79" s="953">
        <f t="shared" si="121"/>
        <v>42084</v>
      </c>
      <c r="AL79" s="953">
        <f t="shared" si="89"/>
        <v>42090</v>
      </c>
      <c r="AM79" s="953">
        <f t="shared" si="122"/>
        <v>42091</v>
      </c>
      <c r="AN79" s="953">
        <f t="shared" si="90"/>
        <v>42097</v>
      </c>
      <c r="AO79" s="953">
        <f t="shared" si="134"/>
        <v>42132</v>
      </c>
      <c r="AP79" s="953">
        <f t="shared" si="114"/>
        <v>42149</v>
      </c>
      <c r="AQ79" s="953">
        <f>AR79-6</f>
        <v>42153</v>
      </c>
      <c r="AR79" s="953">
        <f t="shared" si="106"/>
        <v>42159</v>
      </c>
      <c r="AS79" s="871">
        <f t="shared" si="73"/>
        <v>42161</v>
      </c>
      <c r="AU79" s="1124">
        <v>22</v>
      </c>
      <c r="AV79" s="1155"/>
      <c r="AW79" s="952" t="s">
        <v>573</v>
      </c>
      <c r="AX79" s="869">
        <v>215</v>
      </c>
      <c r="AY79" s="870" t="s">
        <v>574</v>
      </c>
      <c r="AZ79" s="953">
        <f t="shared" si="123"/>
        <v>42070</v>
      </c>
      <c r="BA79" s="953">
        <f t="shared" si="92"/>
        <v>42076</v>
      </c>
      <c r="BB79" s="953">
        <f t="shared" si="124"/>
        <v>42077</v>
      </c>
      <c r="BC79" s="953">
        <f t="shared" si="93"/>
        <v>42083</v>
      </c>
      <c r="BD79" s="953">
        <f t="shared" si="135"/>
        <v>42132</v>
      </c>
      <c r="BE79" s="953">
        <f t="shared" si="115"/>
        <v>42149</v>
      </c>
      <c r="BF79" s="953">
        <f>BG79-6</f>
        <v>42153</v>
      </c>
      <c r="BG79" s="953">
        <f t="shared" si="107"/>
        <v>42159</v>
      </c>
      <c r="BH79" s="871">
        <f t="shared" si="74"/>
        <v>42161</v>
      </c>
      <c r="BJ79" s="1124">
        <v>22</v>
      </c>
      <c r="BK79" s="1155"/>
      <c r="BL79" s="952" t="s">
        <v>573</v>
      </c>
      <c r="BM79" s="869">
        <v>215</v>
      </c>
      <c r="BN79" s="870" t="s">
        <v>574</v>
      </c>
      <c r="BO79" s="953">
        <f t="shared" si="125"/>
        <v>42056</v>
      </c>
      <c r="BP79" s="953">
        <f t="shared" si="95"/>
        <v>42062</v>
      </c>
      <c r="BQ79" s="953">
        <f t="shared" si="126"/>
        <v>42063</v>
      </c>
      <c r="BR79" s="953">
        <f t="shared" si="96"/>
        <v>42069</v>
      </c>
      <c r="BS79" s="953">
        <f t="shared" si="136"/>
        <v>42132</v>
      </c>
      <c r="BT79" s="953">
        <f t="shared" si="116"/>
        <v>42149</v>
      </c>
      <c r="BU79" s="953">
        <f>BV79-6</f>
        <v>42153</v>
      </c>
      <c r="BV79" s="953">
        <f t="shared" si="108"/>
        <v>42159</v>
      </c>
      <c r="BW79" s="871">
        <f t="shared" si="75"/>
        <v>42161</v>
      </c>
      <c r="BY79" s="1124">
        <v>22</v>
      </c>
      <c r="BZ79" s="1155"/>
      <c r="CA79" s="952" t="s">
        <v>573</v>
      </c>
      <c r="CB79" s="869">
        <v>215</v>
      </c>
      <c r="CC79" s="870" t="s">
        <v>574</v>
      </c>
      <c r="CD79" s="953">
        <f t="shared" si="127"/>
        <v>42084</v>
      </c>
      <c r="CE79" s="953">
        <f t="shared" si="98"/>
        <v>42090</v>
      </c>
      <c r="CF79" s="953">
        <f t="shared" si="128"/>
        <v>42091</v>
      </c>
      <c r="CG79" s="953">
        <f t="shared" si="99"/>
        <v>42097</v>
      </c>
      <c r="CH79" s="953">
        <f t="shared" si="137"/>
        <v>42132</v>
      </c>
      <c r="CI79" s="953">
        <f t="shared" si="117"/>
        <v>42149</v>
      </c>
      <c r="CJ79" s="953">
        <f>CK79-6</f>
        <v>42153</v>
      </c>
      <c r="CK79" s="953">
        <f t="shared" si="109"/>
        <v>42159</v>
      </c>
      <c r="CL79" s="871">
        <f t="shared" si="76"/>
        <v>42161</v>
      </c>
      <c r="CN79" s="1124">
        <v>22</v>
      </c>
      <c r="CO79" s="1155"/>
      <c r="CP79" s="952" t="s">
        <v>573</v>
      </c>
      <c r="CQ79" s="869">
        <v>215</v>
      </c>
      <c r="CR79" s="870" t="s">
        <v>574</v>
      </c>
      <c r="CS79" s="953">
        <f t="shared" si="129"/>
        <v>42084</v>
      </c>
      <c r="CT79" s="953">
        <f t="shared" si="101"/>
        <v>42090</v>
      </c>
      <c r="CU79" s="953">
        <f t="shared" si="130"/>
        <v>42091</v>
      </c>
      <c r="CV79" s="953">
        <f t="shared" si="102"/>
        <v>42097</v>
      </c>
      <c r="CW79" s="953">
        <f t="shared" si="138"/>
        <v>42132</v>
      </c>
      <c r="CX79" s="953">
        <f t="shared" si="118"/>
        <v>42149</v>
      </c>
      <c r="CY79" s="953">
        <f>CZ79-6</f>
        <v>42153</v>
      </c>
      <c r="CZ79" s="953">
        <f t="shared" si="110"/>
        <v>42159</v>
      </c>
      <c r="DA79" s="871">
        <f t="shared" si="77"/>
        <v>42161</v>
      </c>
    </row>
    <row r="80" spans="2:105" ht="15" hidden="1" customHeight="1" thickTop="1">
      <c r="B80" s="125" t="s">
        <v>423</v>
      </c>
      <c r="C80" s="804">
        <v>23</v>
      </c>
      <c r="D80" s="1146" t="s">
        <v>506</v>
      </c>
      <c r="E80" s="1147"/>
      <c r="F80" s="800">
        <v>215</v>
      </c>
      <c r="G80" s="801" t="s">
        <v>574</v>
      </c>
      <c r="H80" s="802"/>
      <c r="I80" s="802">
        <f t="shared" si="111"/>
        <v>42126</v>
      </c>
      <c r="J80" s="802">
        <f t="shared" si="131"/>
        <v>42132</v>
      </c>
      <c r="K80" s="802">
        <f t="shared" si="132"/>
        <v>42139</v>
      </c>
      <c r="L80" s="802">
        <f t="shared" si="112"/>
        <v>42156</v>
      </c>
      <c r="M80" s="802">
        <f>N80-6</f>
        <v>42160</v>
      </c>
      <c r="N80" s="802">
        <f t="shared" si="104"/>
        <v>42166</v>
      </c>
      <c r="O80" s="808">
        <f t="shared" si="71"/>
        <v>42168</v>
      </c>
      <c r="P80" s="112"/>
      <c r="Q80" s="804">
        <v>23</v>
      </c>
      <c r="R80" s="1146" t="s">
        <v>506</v>
      </c>
      <c r="S80" s="1147"/>
      <c r="T80" s="800">
        <v>215</v>
      </c>
      <c r="U80" s="801" t="s">
        <v>574</v>
      </c>
      <c r="V80" s="802">
        <f t="shared" si="119"/>
        <v>42091</v>
      </c>
      <c r="W80" s="802">
        <f t="shared" si="86"/>
        <v>42097</v>
      </c>
      <c r="X80" s="802">
        <f t="shared" si="120"/>
        <v>42098</v>
      </c>
      <c r="Y80" s="802">
        <f t="shared" si="87"/>
        <v>42104</v>
      </c>
      <c r="Z80" s="802">
        <f t="shared" si="133"/>
        <v>42139</v>
      </c>
      <c r="AA80" s="802">
        <f t="shared" si="113"/>
        <v>42156</v>
      </c>
      <c r="AB80" s="802">
        <f>AC80-6</f>
        <v>42160</v>
      </c>
      <c r="AC80" s="802">
        <f t="shared" si="105"/>
        <v>42166</v>
      </c>
      <c r="AD80" s="808">
        <f t="shared" si="72"/>
        <v>42168</v>
      </c>
      <c r="AF80" s="804">
        <v>23</v>
      </c>
      <c r="AG80" s="1146" t="s">
        <v>506</v>
      </c>
      <c r="AH80" s="1147"/>
      <c r="AI80" s="800">
        <v>215</v>
      </c>
      <c r="AJ80" s="801" t="s">
        <v>574</v>
      </c>
      <c r="AK80" s="802">
        <f t="shared" si="121"/>
        <v>42091</v>
      </c>
      <c r="AL80" s="802">
        <f t="shared" si="89"/>
        <v>42097</v>
      </c>
      <c r="AM80" s="802">
        <f t="shared" si="122"/>
        <v>42098</v>
      </c>
      <c r="AN80" s="802">
        <f t="shared" si="90"/>
        <v>42104</v>
      </c>
      <c r="AO80" s="802">
        <f t="shared" si="134"/>
        <v>42139</v>
      </c>
      <c r="AP80" s="802">
        <f t="shared" si="114"/>
        <v>42156</v>
      </c>
      <c r="AQ80" s="802">
        <f>AR80-6</f>
        <v>42160</v>
      </c>
      <c r="AR80" s="802">
        <f t="shared" si="106"/>
        <v>42166</v>
      </c>
      <c r="AS80" s="808">
        <f t="shared" si="73"/>
        <v>42168</v>
      </c>
      <c r="AU80" s="804">
        <v>23</v>
      </c>
      <c r="AV80" s="1146" t="s">
        <v>506</v>
      </c>
      <c r="AW80" s="1147"/>
      <c r="AX80" s="800">
        <v>215</v>
      </c>
      <c r="AY80" s="801" t="s">
        <v>574</v>
      </c>
      <c r="AZ80" s="802">
        <f t="shared" si="123"/>
        <v>42077</v>
      </c>
      <c r="BA80" s="802">
        <f t="shared" si="92"/>
        <v>42083</v>
      </c>
      <c r="BB80" s="802">
        <f t="shared" si="124"/>
        <v>42084</v>
      </c>
      <c r="BC80" s="802">
        <f t="shared" si="93"/>
        <v>42090</v>
      </c>
      <c r="BD80" s="802">
        <f t="shared" si="135"/>
        <v>42139</v>
      </c>
      <c r="BE80" s="802">
        <f t="shared" si="115"/>
        <v>42156</v>
      </c>
      <c r="BF80" s="802">
        <f>BG80-6</f>
        <v>42160</v>
      </c>
      <c r="BG80" s="802">
        <f t="shared" si="107"/>
        <v>42166</v>
      </c>
      <c r="BH80" s="808">
        <f t="shared" si="74"/>
        <v>42168</v>
      </c>
      <c r="BJ80" s="804">
        <v>23</v>
      </c>
      <c r="BK80" s="1146" t="s">
        <v>506</v>
      </c>
      <c r="BL80" s="1147"/>
      <c r="BM80" s="800">
        <v>215</v>
      </c>
      <c r="BN80" s="801" t="s">
        <v>574</v>
      </c>
      <c r="BO80" s="802">
        <f t="shared" si="125"/>
        <v>42063</v>
      </c>
      <c r="BP80" s="802">
        <f t="shared" si="95"/>
        <v>42069</v>
      </c>
      <c r="BQ80" s="802">
        <f t="shared" si="126"/>
        <v>42070</v>
      </c>
      <c r="BR80" s="802">
        <f t="shared" si="96"/>
        <v>42076</v>
      </c>
      <c r="BS80" s="802">
        <f t="shared" si="136"/>
        <v>42139</v>
      </c>
      <c r="BT80" s="802">
        <f t="shared" si="116"/>
        <v>42156</v>
      </c>
      <c r="BU80" s="802">
        <f>BV80-6</f>
        <v>42160</v>
      </c>
      <c r="BV80" s="802">
        <f t="shared" si="108"/>
        <v>42166</v>
      </c>
      <c r="BW80" s="808">
        <f t="shared" si="75"/>
        <v>42168</v>
      </c>
      <c r="BY80" s="804">
        <v>23</v>
      </c>
      <c r="BZ80" s="1146" t="s">
        <v>506</v>
      </c>
      <c r="CA80" s="1147"/>
      <c r="CB80" s="800">
        <v>215</v>
      </c>
      <c r="CC80" s="801" t="s">
        <v>574</v>
      </c>
      <c r="CD80" s="802">
        <f t="shared" si="127"/>
        <v>42091</v>
      </c>
      <c r="CE80" s="802">
        <f t="shared" si="98"/>
        <v>42097</v>
      </c>
      <c r="CF80" s="802">
        <f t="shared" si="128"/>
        <v>42098</v>
      </c>
      <c r="CG80" s="802">
        <f t="shared" si="99"/>
        <v>42104</v>
      </c>
      <c r="CH80" s="802">
        <f t="shared" si="137"/>
        <v>42139</v>
      </c>
      <c r="CI80" s="802">
        <f t="shared" si="117"/>
        <v>42156</v>
      </c>
      <c r="CJ80" s="802">
        <f>CK80-6</f>
        <v>42160</v>
      </c>
      <c r="CK80" s="802">
        <f t="shared" si="109"/>
        <v>42166</v>
      </c>
      <c r="CL80" s="808">
        <f t="shared" si="76"/>
        <v>42168</v>
      </c>
      <c r="CN80" s="804">
        <v>23</v>
      </c>
      <c r="CO80" s="1146" t="s">
        <v>506</v>
      </c>
      <c r="CP80" s="1147"/>
      <c r="CQ80" s="800">
        <v>215</v>
      </c>
      <c r="CR80" s="801" t="s">
        <v>574</v>
      </c>
      <c r="CS80" s="802">
        <f t="shared" si="129"/>
        <v>42091</v>
      </c>
      <c r="CT80" s="802">
        <f t="shared" si="101"/>
        <v>42097</v>
      </c>
      <c r="CU80" s="802">
        <f t="shared" si="130"/>
        <v>42098</v>
      </c>
      <c r="CV80" s="802">
        <f t="shared" si="102"/>
        <v>42104</v>
      </c>
      <c r="CW80" s="802">
        <f t="shared" si="138"/>
        <v>42139</v>
      </c>
      <c r="CX80" s="802">
        <f t="shared" si="118"/>
        <v>42156</v>
      </c>
      <c r="CY80" s="802">
        <f>CZ80-6</f>
        <v>42160</v>
      </c>
      <c r="CZ80" s="802">
        <f t="shared" si="110"/>
        <v>42166</v>
      </c>
      <c r="DA80" s="808">
        <f t="shared" si="77"/>
        <v>42168</v>
      </c>
    </row>
    <row r="81" spans="2:105" ht="15" hidden="1" customHeight="1" thickBot="1">
      <c r="B81" s="125" t="s">
        <v>424</v>
      </c>
      <c r="C81" s="811">
        <v>24</v>
      </c>
      <c r="D81" s="960" t="s">
        <v>506</v>
      </c>
      <c r="E81" s="961"/>
      <c r="F81" s="812">
        <v>215</v>
      </c>
      <c r="G81" s="813" t="s">
        <v>574</v>
      </c>
      <c r="H81" s="962"/>
      <c r="I81" s="962">
        <f t="shared" si="111"/>
        <v>42126</v>
      </c>
      <c r="J81" s="962">
        <f t="shared" si="131"/>
        <v>42132</v>
      </c>
      <c r="K81" s="962">
        <f t="shared" si="132"/>
        <v>42139</v>
      </c>
      <c r="L81" s="962">
        <f t="shared" si="112"/>
        <v>42156</v>
      </c>
      <c r="M81" s="962">
        <f>N81-6-7</f>
        <v>42160</v>
      </c>
      <c r="N81" s="962">
        <f t="shared" si="104"/>
        <v>42173</v>
      </c>
      <c r="O81" s="823">
        <f t="shared" si="71"/>
        <v>42175</v>
      </c>
      <c r="P81" s="112"/>
      <c r="Q81" s="811">
        <v>24</v>
      </c>
      <c r="R81" s="960" t="s">
        <v>506</v>
      </c>
      <c r="S81" s="961"/>
      <c r="T81" s="812">
        <v>215</v>
      </c>
      <c r="U81" s="813" t="s">
        <v>574</v>
      </c>
      <c r="V81" s="962">
        <f t="shared" si="119"/>
        <v>42091</v>
      </c>
      <c r="W81" s="962">
        <f t="shared" si="86"/>
        <v>42097</v>
      </c>
      <c r="X81" s="962">
        <f t="shared" si="120"/>
        <v>42098</v>
      </c>
      <c r="Y81" s="962">
        <f t="shared" si="87"/>
        <v>42104</v>
      </c>
      <c r="Z81" s="962">
        <f t="shared" si="133"/>
        <v>42139</v>
      </c>
      <c r="AA81" s="962">
        <f t="shared" si="113"/>
        <v>42156</v>
      </c>
      <c r="AB81" s="962">
        <f>AC81-6-7</f>
        <v>42160</v>
      </c>
      <c r="AC81" s="962">
        <f t="shared" si="105"/>
        <v>42173</v>
      </c>
      <c r="AD81" s="823">
        <f t="shared" si="72"/>
        <v>42175</v>
      </c>
      <c r="AF81" s="811">
        <v>24</v>
      </c>
      <c r="AG81" s="960" t="s">
        <v>506</v>
      </c>
      <c r="AH81" s="961"/>
      <c r="AI81" s="812">
        <v>215</v>
      </c>
      <c r="AJ81" s="813" t="s">
        <v>574</v>
      </c>
      <c r="AK81" s="962">
        <f t="shared" si="121"/>
        <v>42091</v>
      </c>
      <c r="AL81" s="962">
        <f t="shared" si="89"/>
        <v>42097</v>
      </c>
      <c r="AM81" s="962">
        <f t="shared" si="122"/>
        <v>42098</v>
      </c>
      <c r="AN81" s="962">
        <f t="shared" si="90"/>
        <v>42104</v>
      </c>
      <c r="AO81" s="962">
        <f t="shared" si="134"/>
        <v>42139</v>
      </c>
      <c r="AP81" s="962">
        <f t="shared" si="114"/>
        <v>42156</v>
      </c>
      <c r="AQ81" s="962">
        <f>AR81-6-7</f>
        <v>42160</v>
      </c>
      <c r="AR81" s="962">
        <f t="shared" si="106"/>
        <v>42173</v>
      </c>
      <c r="AS81" s="823">
        <f t="shared" si="73"/>
        <v>42175</v>
      </c>
      <c r="AU81" s="811">
        <v>24</v>
      </c>
      <c r="AV81" s="960" t="s">
        <v>506</v>
      </c>
      <c r="AW81" s="961"/>
      <c r="AX81" s="812">
        <v>215</v>
      </c>
      <c r="AY81" s="813" t="s">
        <v>574</v>
      </c>
      <c r="AZ81" s="962">
        <f t="shared" si="123"/>
        <v>42077</v>
      </c>
      <c r="BA81" s="962">
        <f t="shared" si="92"/>
        <v>42083</v>
      </c>
      <c r="BB81" s="962">
        <f t="shared" si="124"/>
        <v>42084</v>
      </c>
      <c r="BC81" s="962">
        <f t="shared" si="93"/>
        <v>42090</v>
      </c>
      <c r="BD81" s="962">
        <f t="shared" si="135"/>
        <v>42139</v>
      </c>
      <c r="BE81" s="962">
        <f t="shared" si="115"/>
        <v>42156</v>
      </c>
      <c r="BF81" s="962">
        <f>BG81-6-7</f>
        <v>42160</v>
      </c>
      <c r="BG81" s="962">
        <f t="shared" si="107"/>
        <v>42173</v>
      </c>
      <c r="BH81" s="823">
        <f t="shared" si="74"/>
        <v>42175</v>
      </c>
      <c r="BJ81" s="811">
        <v>24</v>
      </c>
      <c r="BK81" s="960" t="s">
        <v>506</v>
      </c>
      <c r="BL81" s="961"/>
      <c r="BM81" s="812">
        <v>215</v>
      </c>
      <c r="BN81" s="813" t="s">
        <v>574</v>
      </c>
      <c r="BO81" s="962">
        <f t="shared" si="125"/>
        <v>42063</v>
      </c>
      <c r="BP81" s="962">
        <f t="shared" si="95"/>
        <v>42069</v>
      </c>
      <c r="BQ81" s="962">
        <f t="shared" si="126"/>
        <v>42070</v>
      </c>
      <c r="BR81" s="962">
        <f t="shared" si="96"/>
        <v>42076</v>
      </c>
      <c r="BS81" s="962">
        <f t="shared" si="136"/>
        <v>42139</v>
      </c>
      <c r="BT81" s="962">
        <f t="shared" si="116"/>
        <v>42156</v>
      </c>
      <c r="BU81" s="962">
        <f>BV81-6-7</f>
        <v>42160</v>
      </c>
      <c r="BV81" s="962">
        <f t="shared" si="108"/>
        <v>42173</v>
      </c>
      <c r="BW81" s="823">
        <f t="shared" si="75"/>
        <v>42175</v>
      </c>
      <c r="BY81" s="811">
        <v>24</v>
      </c>
      <c r="BZ81" s="960" t="s">
        <v>506</v>
      </c>
      <c r="CA81" s="961"/>
      <c r="CB81" s="812">
        <v>215</v>
      </c>
      <c r="CC81" s="813" t="s">
        <v>574</v>
      </c>
      <c r="CD81" s="962">
        <f t="shared" si="127"/>
        <v>42091</v>
      </c>
      <c r="CE81" s="962">
        <f t="shared" si="98"/>
        <v>42097</v>
      </c>
      <c r="CF81" s="962">
        <f t="shared" si="128"/>
        <v>42098</v>
      </c>
      <c r="CG81" s="962">
        <f t="shared" si="99"/>
        <v>42104</v>
      </c>
      <c r="CH81" s="962">
        <f t="shared" si="137"/>
        <v>42139</v>
      </c>
      <c r="CI81" s="962">
        <f t="shared" si="117"/>
        <v>42156</v>
      </c>
      <c r="CJ81" s="962">
        <f>CK81-6-7</f>
        <v>42160</v>
      </c>
      <c r="CK81" s="962">
        <f t="shared" si="109"/>
        <v>42173</v>
      </c>
      <c r="CL81" s="823">
        <f t="shared" si="76"/>
        <v>42175</v>
      </c>
      <c r="CN81" s="811">
        <v>24</v>
      </c>
      <c r="CO81" s="960" t="s">
        <v>506</v>
      </c>
      <c r="CP81" s="961"/>
      <c r="CQ81" s="812">
        <v>215</v>
      </c>
      <c r="CR81" s="813" t="s">
        <v>574</v>
      </c>
      <c r="CS81" s="962">
        <f t="shared" si="129"/>
        <v>42091</v>
      </c>
      <c r="CT81" s="962">
        <f t="shared" si="101"/>
        <v>42097</v>
      </c>
      <c r="CU81" s="962">
        <f t="shared" si="130"/>
        <v>42098</v>
      </c>
      <c r="CV81" s="962">
        <f t="shared" si="102"/>
        <v>42104</v>
      </c>
      <c r="CW81" s="962">
        <f t="shared" si="138"/>
        <v>42139</v>
      </c>
      <c r="CX81" s="962">
        <f t="shared" si="118"/>
        <v>42156</v>
      </c>
      <c r="CY81" s="962">
        <f>CZ81-6-7</f>
        <v>42160</v>
      </c>
      <c r="CZ81" s="962">
        <f t="shared" si="110"/>
        <v>42173</v>
      </c>
      <c r="DA81" s="823">
        <f t="shared" si="77"/>
        <v>42175</v>
      </c>
    </row>
    <row r="82" spans="2:105" ht="15" hidden="1" customHeight="1" thickTop="1">
      <c r="B82" s="125" t="s">
        <v>425</v>
      </c>
      <c r="C82" s="899">
        <v>25</v>
      </c>
      <c r="D82" s="958"/>
      <c r="E82" s="959"/>
      <c r="F82" s="876">
        <v>215</v>
      </c>
      <c r="G82" s="877" t="s">
        <v>574</v>
      </c>
      <c r="H82" s="859"/>
      <c r="I82" s="859">
        <f t="shared" si="111"/>
        <v>42140</v>
      </c>
      <c r="J82" s="859">
        <f t="shared" si="131"/>
        <v>42146</v>
      </c>
      <c r="K82" s="859">
        <f t="shared" si="132"/>
        <v>42153</v>
      </c>
      <c r="L82" s="859">
        <f t="shared" si="112"/>
        <v>42170</v>
      </c>
      <c r="M82" s="859">
        <f t="shared" ref="M82:M104" si="139">N82-6</f>
        <v>42174</v>
      </c>
      <c r="N82" s="859">
        <f t="shared" si="104"/>
        <v>42180</v>
      </c>
      <c r="O82" s="879">
        <f t="shared" si="71"/>
        <v>42182</v>
      </c>
      <c r="P82" s="112"/>
      <c r="Q82" s="899">
        <v>25</v>
      </c>
      <c r="R82" s="958"/>
      <c r="S82" s="959"/>
      <c r="T82" s="876">
        <v>215</v>
      </c>
      <c r="U82" s="877" t="s">
        <v>574</v>
      </c>
      <c r="V82" s="859">
        <f t="shared" si="119"/>
        <v>42105</v>
      </c>
      <c r="W82" s="863">
        <f t="shared" si="86"/>
        <v>42111</v>
      </c>
      <c r="X82" s="859">
        <f t="shared" si="120"/>
        <v>42112</v>
      </c>
      <c r="Y82" s="863">
        <f t="shared" si="87"/>
        <v>42118</v>
      </c>
      <c r="Z82" s="859">
        <f t="shared" si="133"/>
        <v>42153</v>
      </c>
      <c r="AA82" s="859">
        <f t="shared" si="113"/>
        <v>42170</v>
      </c>
      <c r="AB82" s="859">
        <f t="shared" ref="AB82:AB104" si="140">AC82-6</f>
        <v>42174</v>
      </c>
      <c r="AC82" s="859">
        <f t="shared" si="105"/>
        <v>42180</v>
      </c>
      <c r="AD82" s="879">
        <f t="shared" si="72"/>
        <v>42182</v>
      </c>
      <c r="AF82" s="899">
        <v>25</v>
      </c>
      <c r="AG82" s="958"/>
      <c r="AH82" s="959"/>
      <c r="AI82" s="876">
        <v>215</v>
      </c>
      <c r="AJ82" s="877" t="s">
        <v>574</v>
      </c>
      <c r="AK82" s="859">
        <f t="shared" si="121"/>
        <v>42105</v>
      </c>
      <c r="AL82" s="863">
        <f t="shared" si="89"/>
        <v>42111</v>
      </c>
      <c r="AM82" s="859">
        <f t="shared" si="122"/>
        <v>42112</v>
      </c>
      <c r="AN82" s="863">
        <f t="shared" si="90"/>
        <v>42118</v>
      </c>
      <c r="AO82" s="859">
        <f t="shared" si="134"/>
        <v>42153</v>
      </c>
      <c r="AP82" s="859">
        <f t="shared" si="114"/>
        <v>42170</v>
      </c>
      <c r="AQ82" s="859">
        <f t="shared" ref="AQ82:AQ104" si="141">AR82-6</f>
        <v>42174</v>
      </c>
      <c r="AR82" s="859">
        <f t="shared" si="106"/>
        <v>42180</v>
      </c>
      <c r="AS82" s="879">
        <f t="shared" si="73"/>
        <v>42182</v>
      </c>
      <c r="AU82" s="899">
        <v>25</v>
      </c>
      <c r="AV82" s="958"/>
      <c r="AW82" s="959"/>
      <c r="AX82" s="876">
        <v>215</v>
      </c>
      <c r="AY82" s="877" t="s">
        <v>574</v>
      </c>
      <c r="AZ82" s="859">
        <f t="shared" si="123"/>
        <v>42091</v>
      </c>
      <c r="BA82" s="863">
        <f t="shared" si="92"/>
        <v>42097</v>
      </c>
      <c r="BB82" s="859">
        <f t="shared" si="124"/>
        <v>42098</v>
      </c>
      <c r="BC82" s="863">
        <f t="shared" si="93"/>
        <v>42104</v>
      </c>
      <c r="BD82" s="859">
        <f t="shared" si="135"/>
        <v>42153</v>
      </c>
      <c r="BE82" s="859">
        <f t="shared" si="115"/>
        <v>42170</v>
      </c>
      <c r="BF82" s="859">
        <f t="shared" ref="BF82:BF104" si="142">BG82-6</f>
        <v>42174</v>
      </c>
      <c r="BG82" s="859">
        <f t="shared" si="107"/>
        <v>42180</v>
      </c>
      <c r="BH82" s="879">
        <f t="shared" si="74"/>
        <v>42182</v>
      </c>
      <c r="BJ82" s="899">
        <v>25</v>
      </c>
      <c r="BK82" s="958"/>
      <c r="BL82" s="959"/>
      <c r="BM82" s="876">
        <v>215</v>
      </c>
      <c r="BN82" s="877" t="s">
        <v>574</v>
      </c>
      <c r="BO82" s="859">
        <f t="shared" si="125"/>
        <v>42077</v>
      </c>
      <c r="BP82" s="863">
        <f t="shared" si="95"/>
        <v>42083</v>
      </c>
      <c r="BQ82" s="859">
        <f t="shared" si="126"/>
        <v>42084</v>
      </c>
      <c r="BR82" s="863">
        <f t="shared" si="96"/>
        <v>42090</v>
      </c>
      <c r="BS82" s="859">
        <f t="shared" si="136"/>
        <v>42153</v>
      </c>
      <c r="BT82" s="859">
        <f t="shared" si="116"/>
        <v>42170</v>
      </c>
      <c r="BU82" s="859">
        <f t="shared" ref="BU82:BU104" si="143">BV82-6</f>
        <v>42174</v>
      </c>
      <c r="BV82" s="859">
        <f t="shared" si="108"/>
        <v>42180</v>
      </c>
      <c r="BW82" s="879">
        <f t="shared" si="75"/>
        <v>42182</v>
      </c>
      <c r="BY82" s="899">
        <v>25</v>
      </c>
      <c r="BZ82" s="958"/>
      <c r="CA82" s="959"/>
      <c r="CB82" s="876">
        <v>215</v>
      </c>
      <c r="CC82" s="877" t="s">
        <v>574</v>
      </c>
      <c r="CD82" s="859">
        <f t="shared" si="127"/>
        <v>42105</v>
      </c>
      <c r="CE82" s="863">
        <f t="shared" si="98"/>
        <v>42111</v>
      </c>
      <c r="CF82" s="859">
        <f t="shared" si="128"/>
        <v>42112</v>
      </c>
      <c r="CG82" s="863">
        <f t="shared" si="99"/>
        <v>42118</v>
      </c>
      <c r="CH82" s="859">
        <f t="shared" si="137"/>
        <v>42153</v>
      </c>
      <c r="CI82" s="859">
        <f t="shared" si="117"/>
        <v>42170</v>
      </c>
      <c r="CJ82" s="859">
        <f t="shared" ref="CJ82:CJ104" si="144">CK82-6</f>
        <v>42174</v>
      </c>
      <c r="CK82" s="859">
        <f t="shared" si="109"/>
        <v>42180</v>
      </c>
      <c r="CL82" s="879">
        <f t="shared" si="76"/>
        <v>42182</v>
      </c>
      <c r="CN82" s="899">
        <v>25</v>
      </c>
      <c r="CO82" s="958"/>
      <c r="CP82" s="959"/>
      <c r="CQ82" s="876">
        <v>215</v>
      </c>
      <c r="CR82" s="877" t="s">
        <v>574</v>
      </c>
      <c r="CS82" s="859">
        <f t="shared" si="129"/>
        <v>42105</v>
      </c>
      <c r="CT82" s="863">
        <f t="shared" si="101"/>
        <v>42111</v>
      </c>
      <c r="CU82" s="859">
        <f t="shared" si="130"/>
        <v>42112</v>
      </c>
      <c r="CV82" s="863">
        <f t="shared" si="102"/>
        <v>42118</v>
      </c>
      <c r="CW82" s="859">
        <f t="shared" si="138"/>
        <v>42153</v>
      </c>
      <c r="CX82" s="859">
        <f t="shared" si="118"/>
        <v>42170</v>
      </c>
      <c r="CY82" s="859">
        <f t="shared" ref="CY82:CY104" si="145">CZ82-6</f>
        <v>42174</v>
      </c>
      <c r="CZ82" s="859">
        <f t="shared" si="110"/>
        <v>42180</v>
      </c>
      <c r="DA82" s="879">
        <f t="shared" si="77"/>
        <v>42182</v>
      </c>
    </row>
    <row r="83" spans="2:105" ht="15" hidden="1" customHeight="1">
      <c r="B83" s="125" t="s">
        <v>426</v>
      </c>
      <c r="C83" s="850">
        <v>26</v>
      </c>
      <c r="D83" s="955" t="s">
        <v>506</v>
      </c>
      <c r="E83" s="881"/>
      <c r="F83" s="853">
        <v>215</v>
      </c>
      <c r="G83" s="854" t="s">
        <v>574</v>
      </c>
      <c r="H83" s="859"/>
      <c r="I83" s="859">
        <f t="shared" si="111"/>
        <v>42147</v>
      </c>
      <c r="J83" s="863">
        <f t="shared" si="131"/>
        <v>42153</v>
      </c>
      <c r="K83" s="859">
        <f t="shared" si="132"/>
        <v>42160</v>
      </c>
      <c r="L83" s="859">
        <f t="shared" si="112"/>
        <v>42177</v>
      </c>
      <c r="M83" s="859">
        <f t="shared" si="139"/>
        <v>42181</v>
      </c>
      <c r="N83" s="859">
        <f t="shared" si="104"/>
        <v>42187</v>
      </c>
      <c r="O83" s="856">
        <f t="shared" si="71"/>
        <v>42189</v>
      </c>
      <c r="P83" s="112"/>
      <c r="Q83" s="850">
        <v>26</v>
      </c>
      <c r="R83" s="955" t="s">
        <v>506</v>
      </c>
      <c r="S83" s="881"/>
      <c r="T83" s="853">
        <v>215</v>
      </c>
      <c r="U83" s="854" t="s">
        <v>574</v>
      </c>
      <c r="V83" s="859">
        <f t="shared" si="119"/>
        <v>42112</v>
      </c>
      <c r="W83" s="863">
        <f t="shared" si="86"/>
        <v>42118</v>
      </c>
      <c r="X83" s="859">
        <f t="shared" si="120"/>
        <v>42119</v>
      </c>
      <c r="Y83" s="863">
        <f t="shared" si="87"/>
        <v>42125</v>
      </c>
      <c r="Z83" s="859">
        <f t="shared" si="133"/>
        <v>42160</v>
      </c>
      <c r="AA83" s="859">
        <f t="shared" si="113"/>
        <v>42177</v>
      </c>
      <c r="AB83" s="859">
        <f t="shared" si="140"/>
        <v>42181</v>
      </c>
      <c r="AC83" s="859">
        <f t="shared" si="105"/>
        <v>42187</v>
      </c>
      <c r="AD83" s="856">
        <f t="shared" si="72"/>
        <v>42189</v>
      </c>
      <c r="AF83" s="850">
        <v>26</v>
      </c>
      <c r="AG83" s="955" t="s">
        <v>506</v>
      </c>
      <c r="AH83" s="881"/>
      <c r="AI83" s="853">
        <v>215</v>
      </c>
      <c r="AJ83" s="854" t="s">
        <v>574</v>
      </c>
      <c r="AK83" s="859">
        <f t="shared" si="121"/>
        <v>42112</v>
      </c>
      <c r="AL83" s="863">
        <f t="shared" si="89"/>
        <v>42118</v>
      </c>
      <c r="AM83" s="859">
        <f t="shared" si="122"/>
        <v>42119</v>
      </c>
      <c r="AN83" s="863">
        <f t="shared" si="90"/>
        <v>42125</v>
      </c>
      <c r="AO83" s="859">
        <f t="shared" si="134"/>
        <v>42160</v>
      </c>
      <c r="AP83" s="859">
        <f t="shared" si="114"/>
        <v>42177</v>
      </c>
      <c r="AQ83" s="859">
        <f t="shared" si="141"/>
        <v>42181</v>
      </c>
      <c r="AR83" s="859">
        <f t="shared" si="106"/>
        <v>42187</v>
      </c>
      <c r="AS83" s="856">
        <f t="shared" si="73"/>
        <v>42189</v>
      </c>
      <c r="AU83" s="850">
        <v>26</v>
      </c>
      <c r="AV83" s="955" t="s">
        <v>506</v>
      </c>
      <c r="AW83" s="881"/>
      <c r="AX83" s="853">
        <v>215</v>
      </c>
      <c r="AY83" s="854" t="s">
        <v>574</v>
      </c>
      <c r="AZ83" s="859">
        <f t="shared" si="123"/>
        <v>42098</v>
      </c>
      <c r="BA83" s="863">
        <f t="shared" si="92"/>
        <v>42104</v>
      </c>
      <c r="BB83" s="859">
        <f t="shared" si="124"/>
        <v>42105</v>
      </c>
      <c r="BC83" s="863">
        <f t="shared" si="93"/>
        <v>42111</v>
      </c>
      <c r="BD83" s="859">
        <f t="shared" si="135"/>
        <v>42160</v>
      </c>
      <c r="BE83" s="859">
        <f t="shared" si="115"/>
        <v>42177</v>
      </c>
      <c r="BF83" s="859">
        <f t="shared" si="142"/>
        <v>42181</v>
      </c>
      <c r="BG83" s="859">
        <f t="shared" si="107"/>
        <v>42187</v>
      </c>
      <c r="BH83" s="856">
        <f t="shared" si="74"/>
        <v>42189</v>
      </c>
      <c r="BJ83" s="850">
        <v>26</v>
      </c>
      <c r="BK83" s="955" t="s">
        <v>506</v>
      </c>
      <c r="BL83" s="881"/>
      <c r="BM83" s="853">
        <v>215</v>
      </c>
      <c r="BN83" s="854" t="s">
        <v>574</v>
      </c>
      <c r="BO83" s="859">
        <f t="shared" si="125"/>
        <v>42084</v>
      </c>
      <c r="BP83" s="863">
        <f t="shared" si="95"/>
        <v>42090</v>
      </c>
      <c r="BQ83" s="859">
        <f t="shared" si="126"/>
        <v>42091</v>
      </c>
      <c r="BR83" s="863">
        <f t="shared" si="96"/>
        <v>42097</v>
      </c>
      <c r="BS83" s="859">
        <f t="shared" si="136"/>
        <v>42160</v>
      </c>
      <c r="BT83" s="859">
        <f t="shared" si="116"/>
        <v>42177</v>
      </c>
      <c r="BU83" s="859">
        <f t="shared" si="143"/>
        <v>42181</v>
      </c>
      <c r="BV83" s="859">
        <f t="shared" si="108"/>
        <v>42187</v>
      </c>
      <c r="BW83" s="856">
        <f t="shared" si="75"/>
        <v>42189</v>
      </c>
      <c r="BY83" s="850">
        <v>26</v>
      </c>
      <c r="BZ83" s="955" t="s">
        <v>506</v>
      </c>
      <c r="CA83" s="881"/>
      <c r="CB83" s="853">
        <v>215</v>
      </c>
      <c r="CC83" s="854" t="s">
        <v>574</v>
      </c>
      <c r="CD83" s="859">
        <f t="shared" si="127"/>
        <v>42112</v>
      </c>
      <c r="CE83" s="863">
        <f t="shared" si="98"/>
        <v>42118</v>
      </c>
      <c r="CF83" s="859">
        <f t="shared" si="128"/>
        <v>42119</v>
      </c>
      <c r="CG83" s="863">
        <f t="shared" si="99"/>
        <v>42125</v>
      </c>
      <c r="CH83" s="859">
        <f t="shared" si="137"/>
        <v>42160</v>
      </c>
      <c r="CI83" s="859">
        <f t="shared" si="117"/>
        <v>42177</v>
      </c>
      <c r="CJ83" s="859">
        <f t="shared" si="144"/>
        <v>42181</v>
      </c>
      <c r="CK83" s="859">
        <f t="shared" si="109"/>
        <v>42187</v>
      </c>
      <c r="CL83" s="856">
        <f t="shared" si="76"/>
        <v>42189</v>
      </c>
      <c r="CN83" s="850">
        <v>26</v>
      </c>
      <c r="CO83" s="955" t="s">
        <v>506</v>
      </c>
      <c r="CP83" s="881"/>
      <c r="CQ83" s="853">
        <v>215</v>
      </c>
      <c r="CR83" s="854" t="s">
        <v>574</v>
      </c>
      <c r="CS83" s="859">
        <f t="shared" si="129"/>
        <v>42112</v>
      </c>
      <c r="CT83" s="863">
        <f t="shared" si="101"/>
        <v>42118</v>
      </c>
      <c r="CU83" s="859">
        <f t="shared" si="130"/>
        <v>42119</v>
      </c>
      <c r="CV83" s="863">
        <f t="shared" si="102"/>
        <v>42125</v>
      </c>
      <c r="CW83" s="859">
        <f t="shared" si="138"/>
        <v>42160</v>
      </c>
      <c r="CX83" s="859">
        <f t="shared" si="118"/>
        <v>42177</v>
      </c>
      <c r="CY83" s="859">
        <f t="shared" si="145"/>
        <v>42181</v>
      </c>
      <c r="CZ83" s="859">
        <f t="shared" si="110"/>
        <v>42187</v>
      </c>
      <c r="DA83" s="856">
        <f t="shared" si="77"/>
        <v>42189</v>
      </c>
    </row>
    <row r="84" spans="2:105" ht="38.25" hidden="1">
      <c r="B84" s="125" t="s">
        <v>427</v>
      </c>
      <c r="C84" s="850">
        <v>27</v>
      </c>
      <c r="D84" s="851"/>
      <c r="E84" s="852" t="s">
        <v>523</v>
      </c>
      <c r="F84" s="853">
        <v>315</v>
      </c>
      <c r="G84" s="854" t="s">
        <v>575</v>
      </c>
      <c r="H84" s="855"/>
      <c r="I84" s="855">
        <f t="shared" si="111"/>
        <v>42154</v>
      </c>
      <c r="J84" s="855">
        <f t="shared" si="131"/>
        <v>42160</v>
      </c>
      <c r="K84" s="855">
        <f t="shared" si="132"/>
        <v>42167</v>
      </c>
      <c r="L84" s="855">
        <f t="shared" si="112"/>
        <v>42184</v>
      </c>
      <c r="M84" s="855">
        <f t="shared" si="139"/>
        <v>42188</v>
      </c>
      <c r="N84" s="855">
        <f t="shared" si="104"/>
        <v>42194</v>
      </c>
      <c r="O84" s="856">
        <f t="shared" si="71"/>
        <v>42196</v>
      </c>
      <c r="P84" s="112"/>
      <c r="Q84" s="850">
        <v>27</v>
      </c>
      <c r="R84" s="851"/>
      <c r="S84" s="852" t="s">
        <v>523</v>
      </c>
      <c r="T84" s="853">
        <v>315</v>
      </c>
      <c r="U84" s="854" t="s">
        <v>575</v>
      </c>
      <c r="V84" s="855">
        <f t="shared" si="119"/>
        <v>42119</v>
      </c>
      <c r="W84" s="855">
        <f t="shared" si="86"/>
        <v>42125</v>
      </c>
      <c r="X84" s="855">
        <f t="shared" si="120"/>
        <v>42126</v>
      </c>
      <c r="Y84" s="855">
        <f t="shared" si="87"/>
        <v>42132</v>
      </c>
      <c r="Z84" s="855">
        <f t="shared" si="133"/>
        <v>42167</v>
      </c>
      <c r="AA84" s="855">
        <f t="shared" si="113"/>
        <v>42184</v>
      </c>
      <c r="AB84" s="855">
        <f t="shared" si="140"/>
        <v>42188</v>
      </c>
      <c r="AC84" s="855">
        <f t="shared" si="105"/>
        <v>42194</v>
      </c>
      <c r="AD84" s="856">
        <f t="shared" si="72"/>
        <v>42196</v>
      </c>
      <c r="AF84" s="850">
        <v>27</v>
      </c>
      <c r="AG84" s="851"/>
      <c r="AH84" s="852" t="s">
        <v>523</v>
      </c>
      <c r="AI84" s="853">
        <v>315</v>
      </c>
      <c r="AJ84" s="854" t="s">
        <v>575</v>
      </c>
      <c r="AK84" s="855">
        <f t="shared" si="121"/>
        <v>42119</v>
      </c>
      <c r="AL84" s="855">
        <f t="shared" si="89"/>
        <v>42125</v>
      </c>
      <c r="AM84" s="855">
        <f t="shared" si="122"/>
        <v>42126</v>
      </c>
      <c r="AN84" s="855">
        <f t="shared" si="90"/>
        <v>42132</v>
      </c>
      <c r="AO84" s="855">
        <f t="shared" si="134"/>
        <v>42167</v>
      </c>
      <c r="AP84" s="855">
        <f t="shared" si="114"/>
        <v>42184</v>
      </c>
      <c r="AQ84" s="855">
        <f t="shared" si="141"/>
        <v>42188</v>
      </c>
      <c r="AR84" s="855">
        <f t="shared" si="106"/>
        <v>42194</v>
      </c>
      <c r="AS84" s="856">
        <f t="shared" si="73"/>
        <v>42196</v>
      </c>
      <c r="AU84" s="850">
        <v>27</v>
      </c>
      <c r="AV84" s="851"/>
      <c r="AW84" s="852" t="s">
        <v>523</v>
      </c>
      <c r="AX84" s="853">
        <v>315</v>
      </c>
      <c r="AY84" s="854" t="s">
        <v>575</v>
      </c>
      <c r="AZ84" s="855">
        <f t="shared" si="123"/>
        <v>42105</v>
      </c>
      <c r="BA84" s="855">
        <f t="shared" si="92"/>
        <v>42111</v>
      </c>
      <c r="BB84" s="855">
        <f t="shared" si="124"/>
        <v>42112</v>
      </c>
      <c r="BC84" s="855">
        <f t="shared" si="93"/>
        <v>42118</v>
      </c>
      <c r="BD84" s="855">
        <f t="shared" si="135"/>
        <v>42167</v>
      </c>
      <c r="BE84" s="855">
        <f t="shared" si="115"/>
        <v>42184</v>
      </c>
      <c r="BF84" s="855">
        <f t="shared" si="142"/>
        <v>42188</v>
      </c>
      <c r="BG84" s="855">
        <f t="shared" si="107"/>
        <v>42194</v>
      </c>
      <c r="BH84" s="856">
        <f t="shared" si="74"/>
        <v>42196</v>
      </c>
      <c r="BJ84" s="850">
        <v>27</v>
      </c>
      <c r="BK84" s="851"/>
      <c r="BL84" s="852" t="s">
        <v>523</v>
      </c>
      <c r="BM84" s="853">
        <v>315</v>
      </c>
      <c r="BN84" s="854" t="s">
        <v>575</v>
      </c>
      <c r="BO84" s="855">
        <f t="shared" si="125"/>
        <v>42091</v>
      </c>
      <c r="BP84" s="855">
        <f t="shared" si="95"/>
        <v>42097</v>
      </c>
      <c r="BQ84" s="855">
        <f t="shared" si="126"/>
        <v>42098</v>
      </c>
      <c r="BR84" s="855">
        <f t="shared" si="96"/>
        <v>42104</v>
      </c>
      <c r="BS84" s="855">
        <f t="shared" si="136"/>
        <v>42167</v>
      </c>
      <c r="BT84" s="855">
        <f t="shared" si="116"/>
        <v>42184</v>
      </c>
      <c r="BU84" s="855">
        <f t="shared" si="143"/>
        <v>42188</v>
      </c>
      <c r="BV84" s="855">
        <f t="shared" si="108"/>
        <v>42194</v>
      </c>
      <c r="BW84" s="856">
        <f t="shared" si="75"/>
        <v>42196</v>
      </c>
      <c r="BY84" s="850">
        <v>27</v>
      </c>
      <c r="BZ84" s="851"/>
      <c r="CA84" s="852" t="s">
        <v>523</v>
      </c>
      <c r="CB84" s="853">
        <v>315</v>
      </c>
      <c r="CC84" s="854" t="s">
        <v>575</v>
      </c>
      <c r="CD84" s="855">
        <f t="shared" si="127"/>
        <v>42119</v>
      </c>
      <c r="CE84" s="855">
        <f t="shared" si="98"/>
        <v>42125</v>
      </c>
      <c r="CF84" s="855">
        <f t="shared" si="128"/>
        <v>42126</v>
      </c>
      <c r="CG84" s="855">
        <f t="shared" si="99"/>
        <v>42132</v>
      </c>
      <c r="CH84" s="855">
        <f t="shared" si="137"/>
        <v>42167</v>
      </c>
      <c r="CI84" s="855">
        <f t="shared" si="117"/>
        <v>42184</v>
      </c>
      <c r="CJ84" s="855">
        <f t="shared" si="144"/>
        <v>42188</v>
      </c>
      <c r="CK84" s="855">
        <f t="shared" si="109"/>
        <v>42194</v>
      </c>
      <c r="CL84" s="856">
        <f t="shared" si="76"/>
        <v>42196</v>
      </c>
      <c r="CN84" s="850">
        <v>27</v>
      </c>
      <c r="CO84" s="851"/>
      <c r="CP84" s="852" t="s">
        <v>523</v>
      </c>
      <c r="CQ84" s="853">
        <v>315</v>
      </c>
      <c r="CR84" s="854" t="s">
        <v>575</v>
      </c>
      <c r="CS84" s="855">
        <f t="shared" si="129"/>
        <v>42119</v>
      </c>
      <c r="CT84" s="855">
        <f t="shared" si="101"/>
        <v>42125</v>
      </c>
      <c r="CU84" s="855">
        <f t="shared" si="130"/>
        <v>42126</v>
      </c>
      <c r="CV84" s="855">
        <f t="shared" si="102"/>
        <v>42132</v>
      </c>
      <c r="CW84" s="855">
        <f t="shared" si="138"/>
        <v>42167</v>
      </c>
      <c r="CX84" s="855">
        <f t="shared" si="118"/>
        <v>42184</v>
      </c>
      <c r="CY84" s="855">
        <f t="shared" si="145"/>
        <v>42188</v>
      </c>
      <c r="CZ84" s="855">
        <f t="shared" si="110"/>
        <v>42194</v>
      </c>
      <c r="DA84" s="856">
        <f t="shared" si="77"/>
        <v>42196</v>
      </c>
    </row>
    <row r="85" spans="2:105" ht="15" hidden="1" customHeight="1">
      <c r="B85" s="125" t="s">
        <v>428</v>
      </c>
      <c r="C85" s="850">
        <v>28</v>
      </c>
      <c r="D85" s="851"/>
      <c r="E85" s="852" t="s">
        <v>523</v>
      </c>
      <c r="F85" s="853">
        <v>315</v>
      </c>
      <c r="G85" s="854" t="s">
        <v>575</v>
      </c>
      <c r="H85" s="855"/>
      <c r="I85" s="855">
        <f t="shared" si="111"/>
        <v>42161</v>
      </c>
      <c r="J85" s="855">
        <f t="shared" si="131"/>
        <v>42167</v>
      </c>
      <c r="K85" s="855">
        <f t="shared" si="132"/>
        <v>42174</v>
      </c>
      <c r="L85" s="855">
        <f t="shared" si="112"/>
        <v>42191</v>
      </c>
      <c r="M85" s="855">
        <f t="shared" si="139"/>
        <v>42195</v>
      </c>
      <c r="N85" s="855">
        <f t="shared" si="104"/>
        <v>42201</v>
      </c>
      <c r="O85" s="856">
        <f t="shared" si="71"/>
        <v>42203</v>
      </c>
      <c r="P85" s="112"/>
      <c r="Q85" s="850">
        <v>28</v>
      </c>
      <c r="R85" s="851"/>
      <c r="S85" s="852" t="s">
        <v>523</v>
      </c>
      <c r="T85" s="853">
        <v>315</v>
      </c>
      <c r="U85" s="854" t="s">
        <v>575</v>
      </c>
      <c r="V85" s="855">
        <f t="shared" si="119"/>
        <v>42126</v>
      </c>
      <c r="W85" s="855">
        <f t="shared" si="86"/>
        <v>42132</v>
      </c>
      <c r="X85" s="855">
        <f t="shared" si="120"/>
        <v>42133</v>
      </c>
      <c r="Y85" s="855">
        <f t="shared" si="87"/>
        <v>42139</v>
      </c>
      <c r="Z85" s="855">
        <f t="shared" si="133"/>
        <v>42174</v>
      </c>
      <c r="AA85" s="855">
        <f t="shared" si="113"/>
        <v>42191</v>
      </c>
      <c r="AB85" s="855">
        <f t="shared" si="140"/>
        <v>42195</v>
      </c>
      <c r="AC85" s="855">
        <f t="shared" si="105"/>
        <v>42201</v>
      </c>
      <c r="AD85" s="856">
        <f t="shared" si="72"/>
        <v>42203</v>
      </c>
      <c r="AF85" s="850">
        <v>28</v>
      </c>
      <c r="AG85" s="851"/>
      <c r="AH85" s="852" t="s">
        <v>523</v>
      </c>
      <c r="AI85" s="853">
        <v>315</v>
      </c>
      <c r="AJ85" s="854" t="s">
        <v>575</v>
      </c>
      <c r="AK85" s="855">
        <f t="shared" si="121"/>
        <v>42126</v>
      </c>
      <c r="AL85" s="855">
        <f t="shared" si="89"/>
        <v>42132</v>
      </c>
      <c r="AM85" s="855">
        <f t="shared" si="122"/>
        <v>42133</v>
      </c>
      <c r="AN85" s="855">
        <f t="shared" si="90"/>
        <v>42139</v>
      </c>
      <c r="AO85" s="855">
        <f t="shared" si="134"/>
        <v>42174</v>
      </c>
      <c r="AP85" s="855">
        <f t="shared" si="114"/>
        <v>42191</v>
      </c>
      <c r="AQ85" s="855">
        <f t="shared" si="141"/>
        <v>42195</v>
      </c>
      <c r="AR85" s="855">
        <f t="shared" si="106"/>
        <v>42201</v>
      </c>
      <c r="AS85" s="856">
        <f t="shared" si="73"/>
        <v>42203</v>
      </c>
      <c r="AU85" s="850">
        <v>28</v>
      </c>
      <c r="AV85" s="851"/>
      <c r="AW85" s="852" t="s">
        <v>523</v>
      </c>
      <c r="AX85" s="853">
        <v>315</v>
      </c>
      <c r="AY85" s="854" t="s">
        <v>575</v>
      </c>
      <c r="AZ85" s="855">
        <f t="shared" si="123"/>
        <v>42112</v>
      </c>
      <c r="BA85" s="855">
        <f t="shared" si="92"/>
        <v>42118</v>
      </c>
      <c r="BB85" s="855">
        <f t="shared" si="124"/>
        <v>42119</v>
      </c>
      <c r="BC85" s="855">
        <f t="shared" si="93"/>
        <v>42125</v>
      </c>
      <c r="BD85" s="855">
        <f t="shared" si="135"/>
        <v>42174</v>
      </c>
      <c r="BE85" s="855">
        <f t="shared" si="115"/>
        <v>42191</v>
      </c>
      <c r="BF85" s="855">
        <f t="shared" si="142"/>
        <v>42195</v>
      </c>
      <c r="BG85" s="855">
        <f t="shared" si="107"/>
        <v>42201</v>
      </c>
      <c r="BH85" s="856">
        <f t="shared" si="74"/>
        <v>42203</v>
      </c>
      <c r="BJ85" s="850">
        <v>28</v>
      </c>
      <c r="BK85" s="851"/>
      <c r="BL85" s="852" t="s">
        <v>523</v>
      </c>
      <c r="BM85" s="853">
        <v>315</v>
      </c>
      <c r="BN85" s="854" t="s">
        <v>575</v>
      </c>
      <c r="BO85" s="855">
        <f t="shared" si="125"/>
        <v>42098</v>
      </c>
      <c r="BP85" s="855">
        <f t="shared" si="95"/>
        <v>42104</v>
      </c>
      <c r="BQ85" s="855">
        <f t="shared" si="126"/>
        <v>42105</v>
      </c>
      <c r="BR85" s="855">
        <f t="shared" si="96"/>
        <v>42111</v>
      </c>
      <c r="BS85" s="855">
        <f t="shared" si="136"/>
        <v>42174</v>
      </c>
      <c r="BT85" s="855">
        <f t="shared" si="116"/>
        <v>42191</v>
      </c>
      <c r="BU85" s="855">
        <f t="shared" si="143"/>
        <v>42195</v>
      </c>
      <c r="BV85" s="855">
        <f t="shared" si="108"/>
        <v>42201</v>
      </c>
      <c r="BW85" s="856">
        <f t="shared" si="75"/>
        <v>42203</v>
      </c>
      <c r="BY85" s="850">
        <v>28</v>
      </c>
      <c r="BZ85" s="851"/>
      <c r="CA85" s="852" t="s">
        <v>523</v>
      </c>
      <c r="CB85" s="853">
        <v>315</v>
      </c>
      <c r="CC85" s="854" t="s">
        <v>575</v>
      </c>
      <c r="CD85" s="855">
        <f t="shared" si="127"/>
        <v>42126</v>
      </c>
      <c r="CE85" s="855">
        <f t="shared" si="98"/>
        <v>42132</v>
      </c>
      <c r="CF85" s="855">
        <f t="shared" si="128"/>
        <v>42133</v>
      </c>
      <c r="CG85" s="855">
        <f t="shared" si="99"/>
        <v>42139</v>
      </c>
      <c r="CH85" s="855">
        <f t="shared" si="137"/>
        <v>42174</v>
      </c>
      <c r="CI85" s="855">
        <f t="shared" si="117"/>
        <v>42191</v>
      </c>
      <c r="CJ85" s="855">
        <f t="shared" si="144"/>
        <v>42195</v>
      </c>
      <c r="CK85" s="855">
        <f t="shared" si="109"/>
        <v>42201</v>
      </c>
      <c r="CL85" s="856">
        <f t="shared" si="76"/>
        <v>42203</v>
      </c>
      <c r="CN85" s="850">
        <v>28</v>
      </c>
      <c r="CO85" s="851"/>
      <c r="CP85" s="852" t="s">
        <v>523</v>
      </c>
      <c r="CQ85" s="853">
        <v>315</v>
      </c>
      <c r="CR85" s="854" t="s">
        <v>575</v>
      </c>
      <c r="CS85" s="855">
        <f t="shared" si="129"/>
        <v>42126</v>
      </c>
      <c r="CT85" s="855">
        <f t="shared" si="101"/>
        <v>42132</v>
      </c>
      <c r="CU85" s="855">
        <f t="shared" si="130"/>
        <v>42133</v>
      </c>
      <c r="CV85" s="855">
        <f t="shared" si="102"/>
        <v>42139</v>
      </c>
      <c r="CW85" s="855">
        <f t="shared" si="138"/>
        <v>42174</v>
      </c>
      <c r="CX85" s="855">
        <f t="shared" si="118"/>
        <v>42191</v>
      </c>
      <c r="CY85" s="855">
        <f t="shared" si="145"/>
        <v>42195</v>
      </c>
      <c r="CZ85" s="855">
        <f t="shared" si="110"/>
        <v>42201</v>
      </c>
      <c r="DA85" s="856">
        <f t="shared" si="77"/>
        <v>42203</v>
      </c>
    </row>
    <row r="86" spans="2:105" ht="15" hidden="1" customHeight="1">
      <c r="B86" s="125" t="s">
        <v>429</v>
      </c>
      <c r="C86" s="850">
        <v>29</v>
      </c>
      <c r="D86" s="851"/>
      <c r="E86" s="852" t="s">
        <v>523</v>
      </c>
      <c r="F86" s="853">
        <v>315</v>
      </c>
      <c r="G86" s="854" t="s">
        <v>575</v>
      </c>
      <c r="H86" s="855"/>
      <c r="I86" s="855">
        <f t="shared" si="111"/>
        <v>42168</v>
      </c>
      <c r="J86" s="855">
        <f t="shared" si="131"/>
        <v>42174</v>
      </c>
      <c r="K86" s="855">
        <f t="shared" si="132"/>
        <v>42181</v>
      </c>
      <c r="L86" s="855">
        <f t="shared" si="112"/>
        <v>42198</v>
      </c>
      <c r="M86" s="855">
        <f t="shared" si="139"/>
        <v>42202</v>
      </c>
      <c r="N86" s="855">
        <f t="shared" si="104"/>
        <v>42208</v>
      </c>
      <c r="O86" s="856">
        <f t="shared" si="71"/>
        <v>42210</v>
      </c>
      <c r="P86" s="112"/>
      <c r="Q86" s="850">
        <v>29</v>
      </c>
      <c r="R86" s="851"/>
      <c r="S86" s="852" t="s">
        <v>523</v>
      </c>
      <c r="T86" s="853">
        <v>315</v>
      </c>
      <c r="U86" s="854" t="s">
        <v>575</v>
      </c>
      <c r="V86" s="855">
        <f t="shared" si="119"/>
        <v>42133</v>
      </c>
      <c r="W86" s="855">
        <f t="shared" si="86"/>
        <v>42139</v>
      </c>
      <c r="X86" s="855">
        <f t="shared" si="120"/>
        <v>42140</v>
      </c>
      <c r="Y86" s="855">
        <f t="shared" si="87"/>
        <v>42146</v>
      </c>
      <c r="Z86" s="855">
        <f t="shared" si="133"/>
        <v>42181</v>
      </c>
      <c r="AA86" s="855">
        <f t="shared" si="113"/>
        <v>42198</v>
      </c>
      <c r="AB86" s="855">
        <f t="shared" si="140"/>
        <v>42202</v>
      </c>
      <c r="AC86" s="855">
        <f t="shared" si="105"/>
        <v>42208</v>
      </c>
      <c r="AD86" s="856">
        <f t="shared" si="72"/>
        <v>42210</v>
      </c>
      <c r="AF86" s="850">
        <v>29</v>
      </c>
      <c r="AG86" s="851"/>
      <c r="AH86" s="852" t="s">
        <v>523</v>
      </c>
      <c r="AI86" s="853">
        <v>315</v>
      </c>
      <c r="AJ86" s="854" t="s">
        <v>575</v>
      </c>
      <c r="AK86" s="855">
        <f t="shared" si="121"/>
        <v>42133</v>
      </c>
      <c r="AL86" s="855">
        <f t="shared" si="89"/>
        <v>42139</v>
      </c>
      <c r="AM86" s="855">
        <f t="shared" si="122"/>
        <v>42140</v>
      </c>
      <c r="AN86" s="855">
        <f t="shared" si="90"/>
        <v>42146</v>
      </c>
      <c r="AO86" s="855">
        <f t="shared" si="134"/>
        <v>42181</v>
      </c>
      <c r="AP86" s="855">
        <f t="shared" si="114"/>
        <v>42198</v>
      </c>
      <c r="AQ86" s="855">
        <f t="shared" si="141"/>
        <v>42202</v>
      </c>
      <c r="AR86" s="855">
        <f t="shared" si="106"/>
        <v>42208</v>
      </c>
      <c r="AS86" s="856">
        <f t="shared" si="73"/>
        <v>42210</v>
      </c>
      <c r="AU86" s="850">
        <v>29</v>
      </c>
      <c r="AV86" s="851"/>
      <c r="AW86" s="852" t="s">
        <v>523</v>
      </c>
      <c r="AX86" s="853">
        <v>315</v>
      </c>
      <c r="AY86" s="854" t="s">
        <v>575</v>
      </c>
      <c r="AZ86" s="855">
        <f t="shared" si="123"/>
        <v>42119</v>
      </c>
      <c r="BA86" s="855">
        <f t="shared" si="92"/>
        <v>42125</v>
      </c>
      <c r="BB86" s="855">
        <f t="shared" si="124"/>
        <v>42126</v>
      </c>
      <c r="BC86" s="855">
        <f t="shared" si="93"/>
        <v>42132</v>
      </c>
      <c r="BD86" s="855">
        <f t="shared" si="135"/>
        <v>42181</v>
      </c>
      <c r="BE86" s="855">
        <f t="shared" si="115"/>
        <v>42198</v>
      </c>
      <c r="BF86" s="855">
        <f t="shared" si="142"/>
        <v>42202</v>
      </c>
      <c r="BG86" s="855">
        <f t="shared" si="107"/>
        <v>42208</v>
      </c>
      <c r="BH86" s="856">
        <f t="shared" si="74"/>
        <v>42210</v>
      </c>
      <c r="BJ86" s="850">
        <v>29</v>
      </c>
      <c r="BK86" s="851"/>
      <c r="BL86" s="852" t="s">
        <v>523</v>
      </c>
      <c r="BM86" s="853">
        <v>315</v>
      </c>
      <c r="BN86" s="854" t="s">
        <v>575</v>
      </c>
      <c r="BO86" s="855">
        <f t="shared" si="125"/>
        <v>42105</v>
      </c>
      <c r="BP86" s="855">
        <f t="shared" si="95"/>
        <v>42111</v>
      </c>
      <c r="BQ86" s="855">
        <f t="shared" si="126"/>
        <v>42112</v>
      </c>
      <c r="BR86" s="855">
        <f t="shared" si="96"/>
        <v>42118</v>
      </c>
      <c r="BS86" s="855">
        <f t="shared" si="136"/>
        <v>42181</v>
      </c>
      <c r="BT86" s="855">
        <f t="shared" si="116"/>
        <v>42198</v>
      </c>
      <c r="BU86" s="855">
        <f t="shared" si="143"/>
        <v>42202</v>
      </c>
      <c r="BV86" s="855">
        <f t="shared" si="108"/>
        <v>42208</v>
      </c>
      <c r="BW86" s="856">
        <f t="shared" si="75"/>
        <v>42210</v>
      </c>
      <c r="BY86" s="850">
        <v>29</v>
      </c>
      <c r="BZ86" s="851"/>
      <c r="CA86" s="852" t="s">
        <v>523</v>
      </c>
      <c r="CB86" s="853">
        <v>315</v>
      </c>
      <c r="CC86" s="854" t="s">
        <v>575</v>
      </c>
      <c r="CD86" s="855">
        <f t="shared" si="127"/>
        <v>42133</v>
      </c>
      <c r="CE86" s="855">
        <f t="shared" si="98"/>
        <v>42139</v>
      </c>
      <c r="CF86" s="855">
        <f t="shared" si="128"/>
        <v>42140</v>
      </c>
      <c r="CG86" s="855">
        <f t="shared" si="99"/>
        <v>42146</v>
      </c>
      <c r="CH86" s="855">
        <f t="shared" si="137"/>
        <v>42181</v>
      </c>
      <c r="CI86" s="855">
        <f t="shared" si="117"/>
        <v>42198</v>
      </c>
      <c r="CJ86" s="855">
        <f t="shared" si="144"/>
        <v>42202</v>
      </c>
      <c r="CK86" s="855">
        <f t="shared" si="109"/>
        <v>42208</v>
      </c>
      <c r="CL86" s="856">
        <f t="shared" si="76"/>
        <v>42210</v>
      </c>
      <c r="CN86" s="850">
        <v>29</v>
      </c>
      <c r="CO86" s="851"/>
      <c r="CP86" s="852" t="s">
        <v>523</v>
      </c>
      <c r="CQ86" s="853">
        <v>315</v>
      </c>
      <c r="CR86" s="854" t="s">
        <v>575</v>
      </c>
      <c r="CS86" s="855">
        <f t="shared" si="129"/>
        <v>42133</v>
      </c>
      <c r="CT86" s="855">
        <f t="shared" si="101"/>
        <v>42139</v>
      </c>
      <c r="CU86" s="855">
        <f t="shared" si="130"/>
        <v>42140</v>
      </c>
      <c r="CV86" s="855">
        <f t="shared" si="102"/>
        <v>42146</v>
      </c>
      <c r="CW86" s="855">
        <f t="shared" si="138"/>
        <v>42181</v>
      </c>
      <c r="CX86" s="855">
        <f t="shared" si="118"/>
        <v>42198</v>
      </c>
      <c r="CY86" s="855">
        <f t="shared" si="145"/>
        <v>42202</v>
      </c>
      <c r="CZ86" s="855">
        <f t="shared" si="110"/>
        <v>42208</v>
      </c>
      <c r="DA86" s="856">
        <f t="shared" si="77"/>
        <v>42210</v>
      </c>
    </row>
    <row r="87" spans="2:105" ht="15" hidden="1" customHeight="1">
      <c r="B87" s="125" t="s">
        <v>430</v>
      </c>
      <c r="C87" s="850">
        <v>30</v>
      </c>
      <c r="D87" s="860" t="s">
        <v>576</v>
      </c>
      <c r="E87" s="861" t="s">
        <v>577</v>
      </c>
      <c r="F87" s="853">
        <v>315</v>
      </c>
      <c r="G87" s="854" t="s">
        <v>575</v>
      </c>
      <c r="H87" s="862"/>
      <c r="I87" s="862">
        <f t="shared" si="111"/>
        <v>42175</v>
      </c>
      <c r="J87" s="862">
        <f t="shared" si="131"/>
        <v>42181</v>
      </c>
      <c r="K87" s="862">
        <f t="shared" si="132"/>
        <v>42188</v>
      </c>
      <c r="L87" s="862">
        <f t="shared" si="112"/>
        <v>42205</v>
      </c>
      <c r="M87" s="862">
        <f t="shared" si="139"/>
        <v>42209</v>
      </c>
      <c r="N87" s="862">
        <f t="shared" si="104"/>
        <v>42215</v>
      </c>
      <c r="O87" s="856">
        <f t="shared" si="71"/>
        <v>42217</v>
      </c>
      <c r="P87" s="112"/>
      <c r="Q87" s="850">
        <v>30</v>
      </c>
      <c r="R87" s="860" t="s">
        <v>576</v>
      </c>
      <c r="S87" s="861" t="s">
        <v>577</v>
      </c>
      <c r="T87" s="853">
        <v>315</v>
      </c>
      <c r="U87" s="854" t="s">
        <v>575</v>
      </c>
      <c r="V87" s="862">
        <f t="shared" si="119"/>
        <v>42140</v>
      </c>
      <c r="W87" s="862">
        <f t="shared" si="86"/>
        <v>42146</v>
      </c>
      <c r="X87" s="862">
        <f t="shared" si="120"/>
        <v>42147</v>
      </c>
      <c r="Y87" s="862">
        <f t="shared" si="87"/>
        <v>42153</v>
      </c>
      <c r="Z87" s="862">
        <f t="shared" si="133"/>
        <v>42188</v>
      </c>
      <c r="AA87" s="862">
        <f t="shared" si="113"/>
        <v>42205</v>
      </c>
      <c r="AB87" s="862">
        <f t="shared" si="140"/>
        <v>42209</v>
      </c>
      <c r="AC87" s="862">
        <f t="shared" si="105"/>
        <v>42215</v>
      </c>
      <c r="AD87" s="856">
        <f t="shared" si="72"/>
        <v>42217</v>
      </c>
      <c r="AF87" s="850">
        <v>30</v>
      </c>
      <c r="AG87" s="860" t="s">
        <v>576</v>
      </c>
      <c r="AH87" s="861" t="s">
        <v>577</v>
      </c>
      <c r="AI87" s="853">
        <v>315</v>
      </c>
      <c r="AJ87" s="854" t="s">
        <v>575</v>
      </c>
      <c r="AK87" s="862">
        <f t="shared" si="121"/>
        <v>42140</v>
      </c>
      <c r="AL87" s="862">
        <f t="shared" si="89"/>
        <v>42146</v>
      </c>
      <c r="AM87" s="862">
        <f t="shared" si="122"/>
        <v>42147</v>
      </c>
      <c r="AN87" s="862">
        <f t="shared" si="90"/>
        <v>42153</v>
      </c>
      <c r="AO87" s="862">
        <f t="shared" si="134"/>
        <v>42188</v>
      </c>
      <c r="AP87" s="862">
        <f t="shared" si="114"/>
        <v>42205</v>
      </c>
      <c r="AQ87" s="862">
        <f t="shared" si="141"/>
        <v>42209</v>
      </c>
      <c r="AR87" s="862">
        <f t="shared" si="106"/>
        <v>42215</v>
      </c>
      <c r="AS87" s="856">
        <f t="shared" si="73"/>
        <v>42217</v>
      </c>
      <c r="AU87" s="850">
        <v>30</v>
      </c>
      <c r="AV87" s="860" t="s">
        <v>576</v>
      </c>
      <c r="AW87" s="861" t="s">
        <v>577</v>
      </c>
      <c r="AX87" s="853">
        <v>315</v>
      </c>
      <c r="AY87" s="854" t="s">
        <v>575</v>
      </c>
      <c r="AZ87" s="862">
        <f t="shared" si="123"/>
        <v>42126</v>
      </c>
      <c r="BA87" s="862">
        <f t="shared" si="92"/>
        <v>42132</v>
      </c>
      <c r="BB87" s="862">
        <f t="shared" si="124"/>
        <v>42133</v>
      </c>
      <c r="BC87" s="862">
        <f t="shared" si="93"/>
        <v>42139</v>
      </c>
      <c r="BD87" s="862">
        <f t="shared" si="135"/>
        <v>42188</v>
      </c>
      <c r="BE87" s="862">
        <f t="shared" si="115"/>
        <v>42205</v>
      </c>
      <c r="BF87" s="862">
        <f t="shared" si="142"/>
        <v>42209</v>
      </c>
      <c r="BG87" s="862">
        <f t="shared" si="107"/>
        <v>42215</v>
      </c>
      <c r="BH87" s="856">
        <f t="shared" si="74"/>
        <v>42217</v>
      </c>
      <c r="BJ87" s="850">
        <v>30</v>
      </c>
      <c r="BK87" s="860" t="s">
        <v>576</v>
      </c>
      <c r="BL87" s="861" t="s">
        <v>577</v>
      </c>
      <c r="BM87" s="853">
        <v>315</v>
      </c>
      <c r="BN87" s="854" t="s">
        <v>575</v>
      </c>
      <c r="BO87" s="862">
        <f t="shared" si="125"/>
        <v>42112</v>
      </c>
      <c r="BP87" s="862">
        <f t="shared" si="95"/>
        <v>42118</v>
      </c>
      <c r="BQ87" s="862">
        <f t="shared" si="126"/>
        <v>42119</v>
      </c>
      <c r="BR87" s="862">
        <f t="shared" si="96"/>
        <v>42125</v>
      </c>
      <c r="BS87" s="862">
        <f t="shared" si="136"/>
        <v>42188</v>
      </c>
      <c r="BT87" s="862">
        <f t="shared" si="116"/>
        <v>42205</v>
      </c>
      <c r="BU87" s="862">
        <f t="shared" si="143"/>
        <v>42209</v>
      </c>
      <c r="BV87" s="862">
        <f t="shared" si="108"/>
        <v>42215</v>
      </c>
      <c r="BW87" s="856">
        <f t="shared" si="75"/>
        <v>42217</v>
      </c>
      <c r="BY87" s="850">
        <v>30</v>
      </c>
      <c r="BZ87" s="860" t="s">
        <v>576</v>
      </c>
      <c r="CA87" s="861" t="s">
        <v>577</v>
      </c>
      <c r="CB87" s="853">
        <v>315</v>
      </c>
      <c r="CC87" s="854" t="s">
        <v>575</v>
      </c>
      <c r="CD87" s="862">
        <f t="shared" si="127"/>
        <v>42140</v>
      </c>
      <c r="CE87" s="862">
        <f t="shared" si="98"/>
        <v>42146</v>
      </c>
      <c r="CF87" s="862">
        <f t="shared" si="128"/>
        <v>42147</v>
      </c>
      <c r="CG87" s="862">
        <f t="shared" si="99"/>
        <v>42153</v>
      </c>
      <c r="CH87" s="862">
        <f t="shared" si="137"/>
        <v>42188</v>
      </c>
      <c r="CI87" s="862">
        <f t="shared" si="117"/>
        <v>42205</v>
      </c>
      <c r="CJ87" s="862">
        <f t="shared" si="144"/>
        <v>42209</v>
      </c>
      <c r="CK87" s="862">
        <f t="shared" si="109"/>
        <v>42215</v>
      </c>
      <c r="CL87" s="856">
        <f t="shared" si="76"/>
        <v>42217</v>
      </c>
      <c r="CN87" s="850">
        <v>30</v>
      </c>
      <c r="CO87" s="860" t="s">
        <v>576</v>
      </c>
      <c r="CP87" s="861" t="s">
        <v>577</v>
      </c>
      <c r="CQ87" s="853">
        <v>315</v>
      </c>
      <c r="CR87" s="854" t="s">
        <v>575</v>
      </c>
      <c r="CS87" s="862">
        <f t="shared" si="129"/>
        <v>42140</v>
      </c>
      <c r="CT87" s="862">
        <f t="shared" si="101"/>
        <v>42146</v>
      </c>
      <c r="CU87" s="862">
        <f t="shared" si="130"/>
        <v>42147</v>
      </c>
      <c r="CV87" s="862">
        <f t="shared" si="102"/>
        <v>42153</v>
      </c>
      <c r="CW87" s="862">
        <f t="shared" si="138"/>
        <v>42188</v>
      </c>
      <c r="CX87" s="862">
        <f t="shared" si="118"/>
        <v>42205</v>
      </c>
      <c r="CY87" s="862">
        <f t="shared" si="145"/>
        <v>42209</v>
      </c>
      <c r="CZ87" s="862">
        <f t="shared" si="110"/>
        <v>42215</v>
      </c>
      <c r="DA87" s="856">
        <f t="shared" si="77"/>
        <v>42217</v>
      </c>
    </row>
    <row r="88" spans="2:105" ht="15" hidden="1" customHeight="1">
      <c r="B88" s="125" t="s">
        <v>431</v>
      </c>
      <c r="C88" s="850">
        <v>31</v>
      </c>
      <c r="D88" s="851" t="s">
        <v>506</v>
      </c>
      <c r="E88" s="852" t="s">
        <v>578</v>
      </c>
      <c r="F88" s="853">
        <v>315</v>
      </c>
      <c r="G88" s="854" t="s">
        <v>579</v>
      </c>
      <c r="H88" s="855"/>
      <c r="I88" s="855">
        <f t="shared" si="111"/>
        <v>42182</v>
      </c>
      <c r="J88" s="855">
        <f t="shared" si="131"/>
        <v>42188</v>
      </c>
      <c r="K88" s="855">
        <f t="shared" si="132"/>
        <v>42195</v>
      </c>
      <c r="L88" s="855">
        <f t="shared" si="112"/>
        <v>42212</v>
      </c>
      <c r="M88" s="855">
        <f t="shared" si="139"/>
        <v>42216</v>
      </c>
      <c r="N88" s="855">
        <f t="shared" si="104"/>
        <v>42222</v>
      </c>
      <c r="O88" s="856">
        <f t="shared" si="71"/>
        <v>42224</v>
      </c>
      <c r="P88" s="112"/>
      <c r="Q88" s="850">
        <v>31</v>
      </c>
      <c r="R88" s="851" t="s">
        <v>506</v>
      </c>
      <c r="S88" s="852" t="s">
        <v>578</v>
      </c>
      <c r="T88" s="853">
        <v>315</v>
      </c>
      <c r="U88" s="854" t="s">
        <v>579</v>
      </c>
      <c r="V88" s="855">
        <f t="shared" si="119"/>
        <v>42147</v>
      </c>
      <c r="W88" s="855">
        <f t="shared" si="86"/>
        <v>42153</v>
      </c>
      <c r="X88" s="855">
        <f t="shared" si="120"/>
        <v>42154</v>
      </c>
      <c r="Y88" s="855">
        <f t="shared" si="87"/>
        <v>42160</v>
      </c>
      <c r="Z88" s="855">
        <f t="shared" si="133"/>
        <v>42195</v>
      </c>
      <c r="AA88" s="855">
        <f t="shared" si="113"/>
        <v>42212</v>
      </c>
      <c r="AB88" s="855">
        <f t="shared" si="140"/>
        <v>42216</v>
      </c>
      <c r="AC88" s="855">
        <f t="shared" si="105"/>
        <v>42222</v>
      </c>
      <c r="AD88" s="856">
        <f t="shared" si="72"/>
        <v>42224</v>
      </c>
      <c r="AF88" s="850">
        <v>31</v>
      </c>
      <c r="AG88" s="851" t="s">
        <v>506</v>
      </c>
      <c r="AH88" s="852" t="s">
        <v>578</v>
      </c>
      <c r="AI88" s="853">
        <v>315</v>
      </c>
      <c r="AJ88" s="854" t="s">
        <v>579</v>
      </c>
      <c r="AK88" s="855">
        <f t="shared" si="121"/>
        <v>42147</v>
      </c>
      <c r="AL88" s="855">
        <f t="shared" si="89"/>
        <v>42153</v>
      </c>
      <c r="AM88" s="855">
        <f t="shared" si="122"/>
        <v>42154</v>
      </c>
      <c r="AN88" s="855">
        <f t="shared" si="90"/>
        <v>42160</v>
      </c>
      <c r="AO88" s="855">
        <f t="shared" si="134"/>
        <v>42195</v>
      </c>
      <c r="AP88" s="855">
        <f t="shared" si="114"/>
        <v>42212</v>
      </c>
      <c r="AQ88" s="855">
        <f t="shared" si="141"/>
        <v>42216</v>
      </c>
      <c r="AR88" s="855">
        <f t="shared" si="106"/>
        <v>42222</v>
      </c>
      <c r="AS88" s="856">
        <f t="shared" si="73"/>
        <v>42224</v>
      </c>
      <c r="AU88" s="850">
        <v>31</v>
      </c>
      <c r="AV88" s="851" t="s">
        <v>506</v>
      </c>
      <c r="AW88" s="852" t="s">
        <v>578</v>
      </c>
      <c r="AX88" s="853">
        <v>315</v>
      </c>
      <c r="AY88" s="854" t="s">
        <v>579</v>
      </c>
      <c r="AZ88" s="855">
        <f t="shared" si="123"/>
        <v>42133</v>
      </c>
      <c r="BA88" s="855">
        <f t="shared" si="92"/>
        <v>42139</v>
      </c>
      <c r="BB88" s="855">
        <f t="shared" si="124"/>
        <v>42140</v>
      </c>
      <c r="BC88" s="855">
        <f t="shared" si="93"/>
        <v>42146</v>
      </c>
      <c r="BD88" s="855">
        <f t="shared" si="135"/>
        <v>42195</v>
      </c>
      <c r="BE88" s="855">
        <f t="shared" si="115"/>
        <v>42212</v>
      </c>
      <c r="BF88" s="855">
        <f t="shared" si="142"/>
        <v>42216</v>
      </c>
      <c r="BG88" s="855">
        <f t="shared" si="107"/>
        <v>42222</v>
      </c>
      <c r="BH88" s="856">
        <f t="shared" si="74"/>
        <v>42224</v>
      </c>
      <c r="BJ88" s="850">
        <v>31</v>
      </c>
      <c r="BK88" s="851" t="s">
        <v>506</v>
      </c>
      <c r="BL88" s="852" t="s">
        <v>578</v>
      </c>
      <c r="BM88" s="853">
        <v>315</v>
      </c>
      <c r="BN88" s="854" t="s">
        <v>579</v>
      </c>
      <c r="BO88" s="855">
        <f t="shared" si="125"/>
        <v>42119</v>
      </c>
      <c r="BP88" s="855">
        <f t="shared" si="95"/>
        <v>42125</v>
      </c>
      <c r="BQ88" s="855">
        <f t="shared" si="126"/>
        <v>42126</v>
      </c>
      <c r="BR88" s="855">
        <f t="shared" si="96"/>
        <v>42132</v>
      </c>
      <c r="BS88" s="855">
        <f t="shared" si="136"/>
        <v>42195</v>
      </c>
      <c r="BT88" s="855">
        <f t="shared" si="116"/>
        <v>42212</v>
      </c>
      <c r="BU88" s="855">
        <f t="shared" si="143"/>
        <v>42216</v>
      </c>
      <c r="BV88" s="855">
        <f t="shared" si="108"/>
        <v>42222</v>
      </c>
      <c r="BW88" s="856">
        <f t="shared" si="75"/>
        <v>42224</v>
      </c>
      <c r="BY88" s="850">
        <v>31</v>
      </c>
      <c r="BZ88" s="851" t="s">
        <v>506</v>
      </c>
      <c r="CA88" s="852" t="s">
        <v>578</v>
      </c>
      <c r="CB88" s="853">
        <v>315</v>
      </c>
      <c r="CC88" s="854" t="s">
        <v>579</v>
      </c>
      <c r="CD88" s="855">
        <f t="shared" si="127"/>
        <v>42147</v>
      </c>
      <c r="CE88" s="855">
        <f t="shared" si="98"/>
        <v>42153</v>
      </c>
      <c r="CF88" s="855">
        <f t="shared" si="128"/>
        <v>42154</v>
      </c>
      <c r="CG88" s="855">
        <f t="shared" si="99"/>
        <v>42160</v>
      </c>
      <c r="CH88" s="855">
        <f t="shared" si="137"/>
        <v>42195</v>
      </c>
      <c r="CI88" s="855">
        <f t="shared" si="117"/>
        <v>42212</v>
      </c>
      <c r="CJ88" s="855">
        <f t="shared" si="144"/>
        <v>42216</v>
      </c>
      <c r="CK88" s="855">
        <f t="shared" si="109"/>
        <v>42222</v>
      </c>
      <c r="CL88" s="856">
        <f t="shared" si="76"/>
        <v>42224</v>
      </c>
      <c r="CN88" s="850">
        <v>31</v>
      </c>
      <c r="CO88" s="851" t="s">
        <v>506</v>
      </c>
      <c r="CP88" s="852" t="s">
        <v>578</v>
      </c>
      <c r="CQ88" s="853">
        <v>315</v>
      </c>
      <c r="CR88" s="854" t="s">
        <v>579</v>
      </c>
      <c r="CS88" s="855">
        <f t="shared" si="129"/>
        <v>42147</v>
      </c>
      <c r="CT88" s="855">
        <f t="shared" si="101"/>
        <v>42153</v>
      </c>
      <c r="CU88" s="855">
        <f t="shared" si="130"/>
        <v>42154</v>
      </c>
      <c r="CV88" s="855">
        <f t="shared" si="102"/>
        <v>42160</v>
      </c>
      <c r="CW88" s="855">
        <f t="shared" si="138"/>
        <v>42195</v>
      </c>
      <c r="CX88" s="855">
        <f t="shared" si="118"/>
        <v>42212</v>
      </c>
      <c r="CY88" s="855">
        <f t="shared" si="145"/>
        <v>42216</v>
      </c>
      <c r="CZ88" s="855">
        <f t="shared" si="110"/>
        <v>42222</v>
      </c>
      <c r="DA88" s="856">
        <f t="shared" si="77"/>
        <v>42224</v>
      </c>
    </row>
    <row r="89" spans="2:105" ht="15" hidden="1" customHeight="1">
      <c r="B89" s="125" t="s">
        <v>432</v>
      </c>
      <c r="C89" s="850">
        <v>32</v>
      </c>
      <c r="D89" s="955" t="s">
        <v>506</v>
      </c>
      <c r="E89" s="881"/>
      <c r="F89" s="853">
        <v>315</v>
      </c>
      <c r="G89" s="854" t="s">
        <v>579</v>
      </c>
      <c r="H89" s="859"/>
      <c r="I89" s="859">
        <f t="shared" si="111"/>
        <v>42189</v>
      </c>
      <c r="J89" s="859">
        <f t="shared" si="131"/>
        <v>42195</v>
      </c>
      <c r="K89" s="859">
        <f t="shared" si="132"/>
        <v>42202</v>
      </c>
      <c r="L89" s="859">
        <f t="shared" si="112"/>
        <v>42219</v>
      </c>
      <c r="M89" s="859">
        <f t="shared" si="139"/>
        <v>42223</v>
      </c>
      <c r="N89" s="859">
        <f t="shared" si="104"/>
        <v>42229</v>
      </c>
      <c r="O89" s="856">
        <f t="shared" si="71"/>
        <v>42231</v>
      </c>
      <c r="P89" s="112"/>
      <c r="Q89" s="850">
        <v>32</v>
      </c>
      <c r="R89" s="955" t="s">
        <v>506</v>
      </c>
      <c r="S89" s="881"/>
      <c r="T89" s="853">
        <v>315</v>
      </c>
      <c r="U89" s="854" t="s">
        <v>579</v>
      </c>
      <c r="V89" s="859">
        <f t="shared" si="119"/>
        <v>42154</v>
      </c>
      <c r="W89" s="859">
        <f t="shared" si="86"/>
        <v>42160</v>
      </c>
      <c r="X89" s="859">
        <f t="shared" si="120"/>
        <v>42161</v>
      </c>
      <c r="Y89" s="859">
        <f t="shared" si="87"/>
        <v>42167</v>
      </c>
      <c r="Z89" s="859">
        <f t="shared" si="133"/>
        <v>42202</v>
      </c>
      <c r="AA89" s="859">
        <f t="shared" si="113"/>
        <v>42219</v>
      </c>
      <c r="AB89" s="859">
        <f t="shared" si="140"/>
        <v>42223</v>
      </c>
      <c r="AC89" s="859">
        <f t="shared" si="105"/>
        <v>42229</v>
      </c>
      <c r="AD89" s="856">
        <f t="shared" si="72"/>
        <v>42231</v>
      </c>
      <c r="AF89" s="850">
        <v>32</v>
      </c>
      <c r="AG89" s="955" t="s">
        <v>506</v>
      </c>
      <c r="AH89" s="881"/>
      <c r="AI89" s="853">
        <v>315</v>
      </c>
      <c r="AJ89" s="854" t="s">
        <v>579</v>
      </c>
      <c r="AK89" s="859">
        <f t="shared" si="121"/>
        <v>42154</v>
      </c>
      <c r="AL89" s="859">
        <f t="shared" si="89"/>
        <v>42160</v>
      </c>
      <c r="AM89" s="859">
        <f t="shared" si="122"/>
        <v>42161</v>
      </c>
      <c r="AN89" s="859">
        <f t="shared" si="90"/>
        <v>42167</v>
      </c>
      <c r="AO89" s="859">
        <f t="shared" si="134"/>
        <v>42202</v>
      </c>
      <c r="AP89" s="859">
        <f t="shared" si="114"/>
        <v>42219</v>
      </c>
      <c r="AQ89" s="859">
        <f t="shared" si="141"/>
        <v>42223</v>
      </c>
      <c r="AR89" s="859">
        <f t="shared" si="106"/>
        <v>42229</v>
      </c>
      <c r="AS89" s="856">
        <f t="shared" si="73"/>
        <v>42231</v>
      </c>
      <c r="AU89" s="850">
        <v>32</v>
      </c>
      <c r="AV89" s="955" t="s">
        <v>506</v>
      </c>
      <c r="AW89" s="881"/>
      <c r="AX89" s="853">
        <v>315</v>
      </c>
      <c r="AY89" s="854" t="s">
        <v>579</v>
      </c>
      <c r="AZ89" s="859">
        <f t="shared" si="123"/>
        <v>42140</v>
      </c>
      <c r="BA89" s="859">
        <f t="shared" si="92"/>
        <v>42146</v>
      </c>
      <c r="BB89" s="859">
        <f t="shared" si="124"/>
        <v>42147</v>
      </c>
      <c r="BC89" s="859">
        <f t="shared" si="93"/>
        <v>42153</v>
      </c>
      <c r="BD89" s="859">
        <f t="shared" si="135"/>
        <v>42202</v>
      </c>
      <c r="BE89" s="859">
        <f t="shared" si="115"/>
        <v>42219</v>
      </c>
      <c r="BF89" s="859">
        <f t="shared" si="142"/>
        <v>42223</v>
      </c>
      <c r="BG89" s="859">
        <f t="shared" si="107"/>
        <v>42229</v>
      </c>
      <c r="BH89" s="856">
        <f t="shared" si="74"/>
        <v>42231</v>
      </c>
      <c r="BJ89" s="850">
        <v>32</v>
      </c>
      <c r="BK89" s="955" t="s">
        <v>506</v>
      </c>
      <c r="BL89" s="881"/>
      <c r="BM89" s="853">
        <v>315</v>
      </c>
      <c r="BN89" s="854" t="s">
        <v>579</v>
      </c>
      <c r="BO89" s="859">
        <f t="shared" si="125"/>
        <v>42126</v>
      </c>
      <c r="BP89" s="859">
        <f t="shared" si="95"/>
        <v>42132</v>
      </c>
      <c r="BQ89" s="859">
        <f t="shared" si="126"/>
        <v>42133</v>
      </c>
      <c r="BR89" s="859">
        <f t="shared" si="96"/>
        <v>42139</v>
      </c>
      <c r="BS89" s="859">
        <f t="shared" si="136"/>
        <v>42202</v>
      </c>
      <c r="BT89" s="859">
        <f t="shared" si="116"/>
        <v>42219</v>
      </c>
      <c r="BU89" s="859">
        <f t="shared" si="143"/>
        <v>42223</v>
      </c>
      <c r="BV89" s="859">
        <f t="shared" si="108"/>
        <v>42229</v>
      </c>
      <c r="BW89" s="856">
        <f t="shared" si="75"/>
        <v>42231</v>
      </c>
      <c r="BY89" s="850">
        <v>32</v>
      </c>
      <c r="BZ89" s="955" t="s">
        <v>506</v>
      </c>
      <c r="CA89" s="881"/>
      <c r="CB89" s="853">
        <v>315</v>
      </c>
      <c r="CC89" s="854" t="s">
        <v>579</v>
      </c>
      <c r="CD89" s="859">
        <f t="shared" si="127"/>
        <v>42154</v>
      </c>
      <c r="CE89" s="859">
        <f t="shared" si="98"/>
        <v>42160</v>
      </c>
      <c r="CF89" s="859">
        <f t="shared" si="128"/>
        <v>42161</v>
      </c>
      <c r="CG89" s="859">
        <f t="shared" si="99"/>
        <v>42167</v>
      </c>
      <c r="CH89" s="859">
        <f t="shared" si="137"/>
        <v>42202</v>
      </c>
      <c r="CI89" s="859">
        <f t="shared" si="117"/>
        <v>42219</v>
      </c>
      <c r="CJ89" s="859">
        <f t="shared" si="144"/>
        <v>42223</v>
      </c>
      <c r="CK89" s="859">
        <f t="shared" si="109"/>
        <v>42229</v>
      </c>
      <c r="CL89" s="856">
        <f t="shared" si="76"/>
        <v>42231</v>
      </c>
      <c r="CN89" s="850">
        <v>32</v>
      </c>
      <c r="CO89" s="955" t="s">
        <v>506</v>
      </c>
      <c r="CP89" s="881"/>
      <c r="CQ89" s="853">
        <v>315</v>
      </c>
      <c r="CR89" s="854" t="s">
        <v>579</v>
      </c>
      <c r="CS89" s="859">
        <f t="shared" si="129"/>
        <v>42154</v>
      </c>
      <c r="CT89" s="859">
        <f t="shared" si="101"/>
        <v>42160</v>
      </c>
      <c r="CU89" s="859">
        <f t="shared" si="130"/>
        <v>42161</v>
      </c>
      <c r="CV89" s="859">
        <f t="shared" si="102"/>
        <v>42167</v>
      </c>
      <c r="CW89" s="859">
        <f t="shared" si="138"/>
        <v>42202</v>
      </c>
      <c r="CX89" s="859">
        <f t="shared" si="118"/>
        <v>42219</v>
      </c>
      <c r="CY89" s="859">
        <f t="shared" si="145"/>
        <v>42223</v>
      </c>
      <c r="CZ89" s="859">
        <f t="shared" si="110"/>
        <v>42229</v>
      </c>
      <c r="DA89" s="856">
        <f t="shared" si="77"/>
        <v>42231</v>
      </c>
    </row>
    <row r="90" spans="2:105" ht="15" hidden="1" customHeight="1">
      <c r="B90" s="125" t="s">
        <v>433</v>
      </c>
      <c r="C90" s="850">
        <v>33</v>
      </c>
      <c r="D90" s="851" t="s">
        <v>506</v>
      </c>
      <c r="E90" s="852" t="s">
        <v>529</v>
      </c>
      <c r="F90" s="853">
        <v>315</v>
      </c>
      <c r="G90" s="854" t="s">
        <v>579</v>
      </c>
      <c r="H90" s="855"/>
      <c r="I90" s="855">
        <f t="shared" si="111"/>
        <v>42196</v>
      </c>
      <c r="J90" s="855">
        <f t="shared" si="131"/>
        <v>42202</v>
      </c>
      <c r="K90" s="855">
        <f t="shared" si="132"/>
        <v>42209</v>
      </c>
      <c r="L90" s="855">
        <f t="shared" si="112"/>
        <v>42226</v>
      </c>
      <c r="M90" s="855">
        <f t="shared" si="139"/>
        <v>42230</v>
      </c>
      <c r="N90" s="855">
        <f t="shared" si="104"/>
        <v>42236</v>
      </c>
      <c r="O90" s="856">
        <f t="shared" si="71"/>
        <v>42238</v>
      </c>
      <c r="P90" s="112"/>
      <c r="Q90" s="850">
        <v>33</v>
      </c>
      <c r="R90" s="851" t="s">
        <v>506</v>
      </c>
      <c r="S90" s="852" t="s">
        <v>529</v>
      </c>
      <c r="T90" s="853">
        <v>315</v>
      </c>
      <c r="U90" s="854" t="s">
        <v>579</v>
      </c>
      <c r="V90" s="855">
        <f t="shared" si="119"/>
        <v>42161</v>
      </c>
      <c r="W90" s="855">
        <f t="shared" si="86"/>
        <v>42167</v>
      </c>
      <c r="X90" s="855">
        <f t="shared" si="120"/>
        <v>42168</v>
      </c>
      <c r="Y90" s="855">
        <f t="shared" si="87"/>
        <v>42174</v>
      </c>
      <c r="Z90" s="855">
        <f t="shared" si="133"/>
        <v>42209</v>
      </c>
      <c r="AA90" s="855">
        <f t="shared" si="113"/>
        <v>42226</v>
      </c>
      <c r="AB90" s="855">
        <f t="shared" si="140"/>
        <v>42230</v>
      </c>
      <c r="AC90" s="855">
        <f t="shared" si="105"/>
        <v>42236</v>
      </c>
      <c r="AD90" s="856">
        <f t="shared" si="72"/>
        <v>42238</v>
      </c>
      <c r="AF90" s="850">
        <v>33</v>
      </c>
      <c r="AG90" s="851" t="s">
        <v>506</v>
      </c>
      <c r="AH90" s="852" t="s">
        <v>529</v>
      </c>
      <c r="AI90" s="853">
        <v>315</v>
      </c>
      <c r="AJ90" s="854" t="s">
        <v>579</v>
      </c>
      <c r="AK90" s="855">
        <f t="shared" si="121"/>
        <v>42161</v>
      </c>
      <c r="AL90" s="855">
        <f t="shared" si="89"/>
        <v>42167</v>
      </c>
      <c r="AM90" s="855">
        <f t="shared" si="122"/>
        <v>42168</v>
      </c>
      <c r="AN90" s="855">
        <f t="shared" si="90"/>
        <v>42174</v>
      </c>
      <c r="AO90" s="855">
        <f t="shared" si="134"/>
        <v>42209</v>
      </c>
      <c r="AP90" s="855">
        <f t="shared" si="114"/>
        <v>42226</v>
      </c>
      <c r="AQ90" s="855">
        <f t="shared" si="141"/>
        <v>42230</v>
      </c>
      <c r="AR90" s="855">
        <f t="shared" si="106"/>
        <v>42236</v>
      </c>
      <c r="AS90" s="856">
        <f t="shared" si="73"/>
        <v>42238</v>
      </c>
      <c r="AU90" s="850">
        <v>33</v>
      </c>
      <c r="AV90" s="851" t="s">
        <v>506</v>
      </c>
      <c r="AW90" s="852" t="s">
        <v>529</v>
      </c>
      <c r="AX90" s="853">
        <v>315</v>
      </c>
      <c r="AY90" s="854" t="s">
        <v>579</v>
      </c>
      <c r="AZ90" s="855">
        <f t="shared" si="123"/>
        <v>42147</v>
      </c>
      <c r="BA90" s="855">
        <f t="shared" si="92"/>
        <v>42153</v>
      </c>
      <c r="BB90" s="855">
        <f t="shared" si="124"/>
        <v>42154</v>
      </c>
      <c r="BC90" s="855">
        <f t="shared" si="93"/>
        <v>42160</v>
      </c>
      <c r="BD90" s="855">
        <f t="shared" si="135"/>
        <v>42209</v>
      </c>
      <c r="BE90" s="855">
        <f t="shared" si="115"/>
        <v>42226</v>
      </c>
      <c r="BF90" s="855">
        <f t="shared" si="142"/>
        <v>42230</v>
      </c>
      <c r="BG90" s="855">
        <f t="shared" si="107"/>
        <v>42236</v>
      </c>
      <c r="BH90" s="856">
        <f t="shared" si="74"/>
        <v>42238</v>
      </c>
      <c r="BJ90" s="850">
        <v>33</v>
      </c>
      <c r="BK90" s="851" t="s">
        <v>506</v>
      </c>
      <c r="BL90" s="852" t="s">
        <v>529</v>
      </c>
      <c r="BM90" s="853">
        <v>315</v>
      </c>
      <c r="BN90" s="854" t="s">
        <v>579</v>
      </c>
      <c r="BO90" s="855">
        <f t="shared" si="125"/>
        <v>42133</v>
      </c>
      <c r="BP90" s="855">
        <f t="shared" si="95"/>
        <v>42139</v>
      </c>
      <c r="BQ90" s="855">
        <f t="shared" si="126"/>
        <v>42140</v>
      </c>
      <c r="BR90" s="855">
        <f t="shared" si="96"/>
        <v>42146</v>
      </c>
      <c r="BS90" s="855">
        <f t="shared" si="136"/>
        <v>42209</v>
      </c>
      <c r="BT90" s="855">
        <f t="shared" si="116"/>
        <v>42226</v>
      </c>
      <c r="BU90" s="855">
        <f t="shared" si="143"/>
        <v>42230</v>
      </c>
      <c r="BV90" s="855">
        <f t="shared" si="108"/>
        <v>42236</v>
      </c>
      <c r="BW90" s="856">
        <f t="shared" si="75"/>
        <v>42238</v>
      </c>
      <c r="BY90" s="850">
        <v>33</v>
      </c>
      <c r="BZ90" s="851" t="s">
        <v>506</v>
      </c>
      <c r="CA90" s="852" t="s">
        <v>529</v>
      </c>
      <c r="CB90" s="853">
        <v>315</v>
      </c>
      <c r="CC90" s="854" t="s">
        <v>579</v>
      </c>
      <c r="CD90" s="855">
        <f t="shared" si="127"/>
        <v>42161</v>
      </c>
      <c r="CE90" s="855">
        <f t="shared" si="98"/>
        <v>42167</v>
      </c>
      <c r="CF90" s="855">
        <f t="shared" si="128"/>
        <v>42168</v>
      </c>
      <c r="CG90" s="855">
        <f t="shared" si="99"/>
        <v>42174</v>
      </c>
      <c r="CH90" s="855">
        <f t="shared" si="137"/>
        <v>42209</v>
      </c>
      <c r="CI90" s="855">
        <f t="shared" si="117"/>
        <v>42226</v>
      </c>
      <c r="CJ90" s="855">
        <f t="shared" si="144"/>
        <v>42230</v>
      </c>
      <c r="CK90" s="855">
        <f t="shared" si="109"/>
        <v>42236</v>
      </c>
      <c r="CL90" s="856">
        <f t="shared" si="76"/>
        <v>42238</v>
      </c>
      <c r="CN90" s="850">
        <v>33</v>
      </c>
      <c r="CO90" s="851" t="s">
        <v>506</v>
      </c>
      <c r="CP90" s="852" t="s">
        <v>529</v>
      </c>
      <c r="CQ90" s="853">
        <v>315</v>
      </c>
      <c r="CR90" s="854" t="s">
        <v>579</v>
      </c>
      <c r="CS90" s="855">
        <f t="shared" si="129"/>
        <v>42161</v>
      </c>
      <c r="CT90" s="855">
        <f t="shared" si="101"/>
        <v>42167</v>
      </c>
      <c r="CU90" s="855">
        <f t="shared" si="130"/>
        <v>42168</v>
      </c>
      <c r="CV90" s="855">
        <f t="shared" si="102"/>
        <v>42174</v>
      </c>
      <c r="CW90" s="855">
        <f t="shared" si="138"/>
        <v>42209</v>
      </c>
      <c r="CX90" s="855">
        <f t="shared" si="118"/>
        <v>42226</v>
      </c>
      <c r="CY90" s="855">
        <f t="shared" si="145"/>
        <v>42230</v>
      </c>
      <c r="CZ90" s="855">
        <f t="shared" si="110"/>
        <v>42236</v>
      </c>
      <c r="DA90" s="856">
        <f t="shared" si="77"/>
        <v>42238</v>
      </c>
    </row>
    <row r="91" spans="2:105" ht="15" hidden="1" customHeight="1">
      <c r="B91" s="125" t="s">
        <v>434</v>
      </c>
      <c r="C91" s="850">
        <v>34</v>
      </c>
      <c r="D91" s="860" t="s">
        <v>580</v>
      </c>
      <c r="E91" s="861" t="s">
        <v>581</v>
      </c>
      <c r="F91" s="853">
        <v>315</v>
      </c>
      <c r="G91" s="854" t="s">
        <v>579</v>
      </c>
      <c r="H91" s="862"/>
      <c r="I91" s="862">
        <f t="shared" si="111"/>
        <v>42203</v>
      </c>
      <c r="J91" s="862">
        <f t="shared" si="131"/>
        <v>42209</v>
      </c>
      <c r="K91" s="862">
        <f t="shared" si="132"/>
        <v>42216</v>
      </c>
      <c r="L91" s="862">
        <f t="shared" si="112"/>
        <v>42233</v>
      </c>
      <c r="M91" s="862">
        <f t="shared" si="139"/>
        <v>42237</v>
      </c>
      <c r="N91" s="862">
        <f t="shared" si="104"/>
        <v>42243</v>
      </c>
      <c r="O91" s="856">
        <f t="shared" si="71"/>
        <v>42245</v>
      </c>
      <c r="P91" s="112"/>
      <c r="Q91" s="850">
        <v>34</v>
      </c>
      <c r="R91" s="860" t="s">
        <v>580</v>
      </c>
      <c r="S91" s="861" t="s">
        <v>581</v>
      </c>
      <c r="T91" s="853">
        <v>315</v>
      </c>
      <c r="U91" s="854" t="s">
        <v>579</v>
      </c>
      <c r="V91" s="862">
        <f t="shared" si="119"/>
        <v>42168</v>
      </c>
      <c r="W91" s="862">
        <f t="shared" si="86"/>
        <v>42174</v>
      </c>
      <c r="X91" s="862">
        <f t="shared" si="120"/>
        <v>42175</v>
      </c>
      <c r="Y91" s="862">
        <f t="shared" si="87"/>
        <v>42181</v>
      </c>
      <c r="Z91" s="862">
        <f t="shared" si="133"/>
        <v>42216</v>
      </c>
      <c r="AA91" s="862">
        <f t="shared" si="113"/>
        <v>42233</v>
      </c>
      <c r="AB91" s="862">
        <f t="shared" si="140"/>
        <v>42237</v>
      </c>
      <c r="AC91" s="862">
        <f t="shared" si="105"/>
        <v>42243</v>
      </c>
      <c r="AD91" s="856">
        <f t="shared" si="72"/>
        <v>42245</v>
      </c>
      <c r="AF91" s="850">
        <v>34</v>
      </c>
      <c r="AG91" s="860" t="s">
        <v>580</v>
      </c>
      <c r="AH91" s="861" t="s">
        <v>581</v>
      </c>
      <c r="AI91" s="853">
        <v>315</v>
      </c>
      <c r="AJ91" s="854" t="s">
        <v>579</v>
      </c>
      <c r="AK91" s="862">
        <f t="shared" si="121"/>
        <v>42168</v>
      </c>
      <c r="AL91" s="862">
        <f t="shared" si="89"/>
        <v>42174</v>
      </c>
      <c r="AM91" s="862">
        <f t="shared" si="122"/>
        <v>42175</v>
      </c>
      <c r="AN91" s="862">
        <f t="shared" si="90"/>
        <v>42181</v>
      </c>
      <c r="AO91" s="862">
        <f t="shared" si="134"/>
        <v>42216</v>
      </c>
      <c r="AP91" s="862">
        <f t="shared" si="114"/>
        <v>42233</v>
      </c>
      <c r="AQ91" s="862">
        <f t="shared" si="141"/>
        <v>42237</v>
      </c>
      <c r="AR91" s="862">
        <f t="shared" si="106"/>
        <v>42243</v>
      </c>
      <c r="AS91" s="856">
        <f t="shared" si="73"/>
        <v>42245</v>
      </c>
      <c r="AU91" s="850">
        <v>34</v>
      </c>
      <c r="AV91" s="860" t="s">
        <v>580</v>
      </c>
      <c r="AW91" s="861" t="s">
        <v>581</v>
      </c>
      <c r="AX91" s="853">
        <v>315</v>
      </c>
      <c r="AY91" s="854" t="s">
        <v>579</v>
      </c>
      <c r="AZ91" s="862">
        <f t="shared" si="123"/>
        <v>42154</v>
      </c>
      <c r="BA91" s="862">
        <f t="shared" si="92"/>
        <v>42160</v>
      </c>
      <c r="BB91" s="862">
        <f t="shared" si="124"/>
        <v>42161</v>
      </c>
      <c r="BC91" s="862">
        <f t="shared" si="93"/>
        <v>42167</v>
      </c>
      <c r="BD91" s="862">
        <f t="shared" si="135"/>
        <v>42216</v>
      </c>
      <c r="BE91" s="862">
        <f t="shared" si="115"/>
        <v>42233</v>
      </c>
      <c r="BF91" s="862">
        <f t="shared" si="142"/>
        <v>42237</v>
      </c>
      <c r="BG91" s="862">
        <f t="shared" si="107"/>
        <v>42243</v>
      </c>
      <c r="BH91" s="856">
        <f t="shared" si="74"/>
        <v>42245</v>
      </c>
      <c r="BJ91" s="850">
        <v>34</v>
      </c>
      <c r="BK91" s="860" t="s">
        <v>580</v>
      </c>
      <c r="BL91" s="861" t="s">
        <v>581</v>
      </c>
      <c r="BM91" s="853">
        <v>315</v>
      </c>
      <c r="BN91" s="854" t="s">
        <v>579</v>
      </c>
      <c r="BO91" s="862">
        <f t="shared" si="125"/>
        <v>42140</v>
      </c>
      <c r="BP91" s="862">
        <f t="shared" si="95"/>
        <v>42146</v>
      </c>
      <c r="BQ91" s="862">
        <f t="shared" si="126"/>
        <v>42147</v>
      </c>
      <c r="BR91" s="862">
        <f t="shared" si="96"/>
        <v>42153</v>
      </c>
      <c r="BS91" s="862">
        <f t="shared" si="136"/>
        <v>42216</v>
      </c>
      <c r="BT91" s="862">
        <f t="shared" si="116"/>
        <v>42233</v>
      </c>
      <c r="BU91" s="862">
        <f t="shared" si="143"/>
        <v>42237</v>
      </c>
      <c r="BV91" s="862">
        <f t="shared" si="108"/>
        <v>42243</v>
      </c>
      <c r="BW91" s="856">
        <f t="shared" si="75"/>
        <v>42245</v>
      </c>
      <c r="BY91" s="850">
        <v>34</v>
      </c>
      <c r="BZ91" s="860" t="s">
        <v>580</v>
      </c>
      <c r="CA91" s="861" t="s">
        <v>581</v>
      </c>
      <c r="CB91" s="853">
        <v>315</v>
      </c>
      <c r="CC91" s="854" t="s">
        <v>579</v>
      </c>
      <c r="CD91" s="862">
        <f t="shared" si="127"/>
        <v>42168</v>
      </c>
      <c r="CE91" s="862">
        <f t="shared" si="98"/>
        <v>42174</v>
      </c>
      <c r="CF91" s="862">
        <f t="shared" si="128"/>
        <v>42175</v>
      </c>
      <c r="CG91" s="862">
        <f t="shared" si="99"/>
        <v>42181</v>
      </c>
      <c r="CH91" s="862">
        <f t="shared" si="137"/>
        <v>42216</v>
      </c>
      <c r="CI91" s="862">
        <f t="shared" si="117"/>
        <v>42233</v>
      </c>
      <c r="CJ91" s="862">
        <f t="shared" si="144"/>
        <v>42237</v>
      </c>
      <c r="CK91" s="862">
        <f t="shared" si="109"/>
        <v>42243</v>
      </c>
      <c r="CL91" s="856">
        <f t="shared" si="76"/>
        <v>42245</v>
      </c>
      <c r="CN91" s="850">
        <v>34</v>
      </c>
      <c r="CO91" s="860" t="s">
        <v>580</v>
      </c>
      <c r="CP91" s="861" t="s">
        <v>581</v>
      </c>
      <c r="CQ91" s="853">
        <v>315</v>
      </c>
      <c r="CR91" s="854" t="s">
        <v>579</v>
      </c>
      <c r="CS91" s="862">
        <f t="shared" si="129"/>
        <v>42168</v>
      </c>
      <c r="CT91" s="862">
        <f t="shared" si="101"/>
        <v>42174</v>
      </c>
      <c r="CU91" s="862">
        <f t="shared" si="130"/>
        <v>42175</v>
      </c>
      <c r="CV91" s="862">
        <f t="shared" si="102"/>
        <v>42181</v>
      </c>
      <c r="CW91" s="862">
        <f t="shared" si="138"/>
        <v>42216</v>
      </c>
      <c r="CX91" s="862">
        <f t="shared" si="118"/>
        <v>42233</v>
      </c>
      <c r="CY91" s="862">
        <f t="shared" si="145"/>
        <v>42237</v>
      </c>
      <c r="CZ91" s="862">
        <f t="shared" si="110"/>
        <v>42243</v>
      </c>
      <c r="DA91" s="856">
        <f t="shared" si="77"/>
        <v>42245</v>
      </c>
    </row>
    <row r="92" spans="2:105" ht="15" hidden="1" customHeight="1">
      <c r="B92" s="125" t="s">
        <v>435</v>
      </c>
      <c r="C92" s="850">
        <v>35</v>
      </c>
      <c r="D92" s="851" t="s">
        <v>506</v>
      </c>
      <c r="E92" s="852" t="s">
        <v>530</v>
      </c>
      <c r="F92" s="853">
        <v>315</v>
      </c>
      <c r="G92" s="854" t="s">
        <v>582</v>
      </c>
      <c r="H92" s="855"/>
      <c r="I92" s="855">
        <f t="shared" si="111"/>
        <v>42210</v>
      </c>
      <c r="J92" s="855">
        <f t="shared" si="131"/>
        <v>42216</v>
      </c>
      <c r="K92" s="855">
        <f t="shared" si="132"/>
        <v>42223</v>
      </c>
      <c r="L92" s="855">
        <f t="shared" si="112"/>
        <v>42240</v>
      </c>
      <c r="M92" s="855">
        <f t="shared" si="139"/>
        <v>42244</v>
      </c>
      <c r="N92" s="855">
        <f t="shared" si="104"/>
        <v>42250</v>
      </c>
      <c r="O92" s="856">
        <f t="shared" ref="O92:O155" si="146">+O91+7</f>
        <v>42252</v>
      </c>
      <c r="P92" s="112"/>
      <c r="Q92" s="850">
        <v>35</v>
      </c>
      <c r="R92" s="851" t="s">
        <v>506</v>
      </c>
      <c r="S92" s="852" t="s">
        <v>530</v>
      </c>
      <c r="T92" s="853">
        <v>315</v>
      </c>
      <c r="U92" s="854" t="s">
        <v>582</v>
      </c>
      <c r="V92" s="855">
        <f t="shared" si="119"/>
        <v>42175</v>
      </c>
      <c r="W92" s="855">
        <f t="shared" si="86"/>
        <v>42181</v>
      </c>
      <c r="X92" s="855">
        <f t="shared" si="120"/>
        <v>42182</v>
      </c>
      <c r="Y92" s="855">
        <f t="shared" si="87"/>
        <v>42188</v>
      </c>
      <c r="Z92" s="855">
        <f t="shared" si="133"/>
        <v>42223</v>
      </c>
      <c r="AA92" s="855">
        <f t="shared" si="113"/>
        <v>42240</v>
      </c>
      <c r="AB92" s="855">
        <f t="shared" si="140"/>
        <v>42244</v>
      </c>
      <c r="AC92" s="855">
        <f t="shared" si="105"/>
        <v>42250</v>
      </c>
      <c r="AD92" s="856">
        <f t="shared" ref="AD92:AD155" si="147">+AD91+7</f>
        <v>42252</v>
      </c>
      <c r="AF92" s="850">
        <v>35</v>
      </c>
      <c r="AG92" s="851" t="s">
        <v>506</v>
      </c>
      <c r="AH92" s="852" t="s">
        <v>530</v>
      </c>
      <c r="AI92" s="853">
        <v>315</v>
      </c>
      <c r="AJ92" s="854" t="s">
        <v>582</v>
      </c>
      <c r="AK92" s="855">
        <f t="shared" si="121"/>
        <v>42175</v>
      </c>
      <c r="AL92" s="855">
        <f t="shared" si="89"/>
        <v>42181</v>
      </c>
      <c r="AM92" s="855">
        <f t="shared" si="122"/>
        <v>42182</v>
      </c>
      <c r="AN92" s="855">
        <f t="shared" si="90"/>
        <v>42188</v>
      </c>
      <c r="AO92" s="855">
        <f t="shared" si="134"/>
        <v>42223</v>
      </c>
      <c r="AP92" s="855">
        <f t="shared" si="114"/>
        <v>42240</v>
      </c>
      <c r="AQ92" s="855">
        <f t="shared" si="141"/>
        <v>42244</v>
      </c>
      <c r="AR92" s="855">
        <f t="shared" si="106"/>
        <v>42250</v>
      </c>
      <c r="AS92" s="856">
        <f t="shared" ref="AS92:AS155" si="148">+AS91+7</f>
        <v>42252</v>
      </c>
      <c r="AU92" s="850">
        <v>35</v>
      </c>
      <c r="AV92" s="851" t="s">
        <v>506</v>
      </c>
      <c r="AW92" s="852" t="s">
        <v>530</v>
      </c>
      <c r="AX92" s="853">
        <v>315</v>
      </c>
      <c r="AY92" s="854" t="s">
        <v>582</v>
      </c>
      <c r="AZ92" s="855">
        <f t="shared" si="123"/>
        <v>42161</v>
      </c>
      <c r="BA92" s="855">
        <f t="shared" si="92"/>
        <v>42167</v>
      </c>
      <c r="BB92" s="855">
        <f t="shared" si="124"/>
        <v>42168</v>
      </c>
      <c r="BC92" s="855">
        <f t="shared" si="93"/>
        <v>42174</v>
      </c>
      <c r="BD92" s="855">
        <f t="shared" si="135"/>
        <v>42223</v>
      </c>
      <c r="BE92" s="855">
        <f t="shared" si="115"/>
        <v>42240</v>
      </c>
      <c r="BF92" s="855">
        <f t="shared" si="142"/>
        <v>42244</v>
      </c>
      <c r="BG92" s="855">
        <f t="shared" si="107"/>
        <v>42250</v>
      </c>
      <c r="BH92" s="856">
        <f t="shared" ref="BH92:BH155" si="149">+BH91+7</f>
        <v>42252</v>
      </c>
      <c r="BJ92" s="850">
        <v>35</v>
      </c>
      <c r="BK92" s="851" t="s">
        <v>506</v>
      </c>
      <c r="BL92" s="852" t="s">
        <v>530</v>
      </c>
      <c r="BM92" s="853">
        <v>315</v>
      </c>
      <c r="BN92" s="854" t="s">
        <v>582</v>
      </c>
      <c r="BO92" s="855">
        <f t="shared" si="125"/>
        <v>42147</v>
      </c>
      <c r="BP92" s="855">
        <f t="shared" si="95"/>
        <v>42153</v>
      </c>
      <c r="BQ92" s="855">
        <f t="shared" si="126"/>
        <v>42154</v>
      </c>
      <c r="BR92" s="855">
        <f t="shared" si="96"/>
        <v>42160</v>
      </c>
      <c r="BS92" s="855">
        <f t="shared" si="136"/>
        <v>42223</v>
      </c>
      <c r="BT92" s="855">
        <f t="shared" si="116"/>
        <v>42240</v>
      </c>
      <c r="BU92" s="855">
        <f t="shared" si="143"/>
        <v>42244</v>
      </c>
      <c r="BV92" s="855">
        <f t="shared" si="108"/>
        <v>42250</v>
      </c>
      <c r="BW92" s="856">
        <f t="shared" ref="BW92:BW155" si="150">+BW91+7</f>
        <v>42252</v>
      </c>
      <c r="BY92" s="850">
        <v>35</v>
      </c>
      <c r="BZ92" s="851" t="s">
        <v>506</v>
      </c>
      <c r="CA92" s="852" t="s">
        <v>530</v>
      </c>
      <c r="CB92" s="853">
        <v>315</v>
      </c>
      <c r="CC92" s="854" t="s">
        <v>582</v>
      </c>
      <c r="CD92" s="855">
        <f t="shared" si="127"/>
        <v>42175</v>
      </c>
      <c r="CE92" s="855">
        <f t="shared" si="98"/>
        <v>42181</v>
      </c>
      <c r="CF92" s="855">
        <f t="shared" si="128"/>
        <v>42182</v>
      </c>
      <c r="CG92" s="855">
        <f t="shared" si="99"/>
        <v>42188</v>
      </c>
      <c r="CH92" s="855">
        <f t="shared" si="137"/>
        <v>42223</v>
      </c>
      <c r="CI92" s="855">
        <f t="shared" si="117"/>
        <v>42240</v>
      </c>
      <c r="CJ92" s="855">
        <f t="shared" si="144"/>
        <v>42244</v>
      </c>
      <c r="CK92" s="855">
        <f t="shared" si="109"/>
        <v>42250</v>
      </c>
      <c r="CL92" s="856">
        <f t="shared" ref="CL92:CL155" si="151">+CL91+7</f>
        <v>42252</v>
      </c>
      <c r="CN92" s="850">
        <v>35</v>
      </c>
      <c r="CO92" s="851" t="s">
        <v>506</v>
      </c>
      <c r="CP92" s="852" t="s">
        <v>530</v>
      </c>
      <c r="CQ92" s="853">
        <v>315</v>
      </c>
      <c r="CR92" s="854" t="s">
        <v>582</v>
      </c>
      <c r="CS92" s="855">
        <f t="shared" si="129"/>
        <v>42175</v>
      </c>
      <c r="CT92" s="855">
        <f t="shared" si="101"/>
        <v>42181</v>
      </c>
      <c r="CU92" s="855">
        <f t="shared" si="130"/>
        <v>42182</v>
      </c>
      <c r="CV92" s="855">
        <f t="shared" si="102"/>
        <v>42188</v>
      </c>
      <c r="CW92" s="855">
        <f t="shared" si="138"/>
        <v>42223</v>
      </c>
      <c r="CX92" s="855">
        <f t="shared" si="118"/>
        <v>42240</v>
      </c>
      <c r="CY92" s="855">
        <f t="shared" si="145"/>
        <v>42244</v>
      </c>
      <c r="CZ92" s="855">
        <f t="shared" si="110"/>
        <v>42250</v>
      </c>
      <c r="DA92" s="856">
        <f t="shared" ref="DA92:DA155" si="152">+DA91+7</f>
        <v>42252</v>
      </c>
    </row>
    <row r="93" spans="2:105" ht="15" hidden="1" customHeight="1">
      <c r="B93" s="125" t="s">
        <v>436</v>
      </c>
      <c r="C93" s="850">
        <v>36</v>
      </c>
      <c r="D93" s="955"/>
      <c r="E93" s="881"/>
      <c r="F93" s="853">
        <v>315</v>
      </c>
      <c r="G93" s="854" t="s">
        <v>582</v>
      </c>
      <c r="H93" s="859"/>
      <c r="I93" s="859">
        <f t="shared" si="111"/>
        <v>42217</v>
      </c>
      <c r="J93" s="859">
        <f t="shared" si="131"/>
        <v>42223</v>
      </c>
      <c r="K93" s="859">
        <f t="shared" si="132"/>
        <v>42230</v>
      </c>
      <c r="L93" s="859">
        <f t="shared" si="112"/>
        <v>42247</v>
      </c>
      <c r="M93" s="859">
        <f t="shared" si="139"/>
        <v>42251</v>
      </c>
      <c r="N93" s="859">
        <f t="shared" si="104"/>
        <v>42257</v>
      </c>
      <c r="O93" s="856">
        <f t="shared" si="146"/>
        <v>42259</v>
      </c>
      <c r="P93" s="112"/>
      <c r="Q93" s="850">
        <v>36</v>
      </c>
      <c r="R93" s="955"/>
      <c r="S93" s="881"/>
      <c r="T93" s="853">
        <v>315</v>
      </c>
      <c r="U93" s="854" t="s">
        <v>582</v>
      </c>
      <c r="V93" s="859">
        <f t="shared" si="119"/>
        <v>42182</v>
      </c>
      <c r="W93" s="859">
        <f t="shared" si="86"/>
        <v>42188</v>
      </c>
      <c r="X93" s="859">
        <f t="shared" si="120"/>
        <v>42189</v>
      </c>
      <c r="Y93" s="859">
        <f t="shared" si="87"/>
        <v>42195</v>
      </c>
      <c r="Z93" s="859">
        <f t="shared" si="133"/>
        <v>42230</v>
      </c>
      <c r="AA93" s="859">
        <f t="shared" si="113"/>
        <v>42247</v>
      </c>
      <c r="AB93" s="859">
        <f t="shared" si="140"/>
        <v>42251</v>
      </c>
      <c r="AC93" s="859">
        <f t="shared" si="105"/>
        <v>42257</v>
      </c>
      <c r="AD93" s="856">
        <f t="shared" si="147"/>
        <v>42259</v>
      </c>
      <c r="AF93" s="850">
        <v>36</v>
      </c>
      <c r="AG93" s="955"/>
      <c r="AH93" s="881"/>
      <c r="AI93" s="853">
        <v>315</v>
      </c>
      <c r="AJ93" s="854" t="s">
        <v>582</v>
      </c>
      <c r="AK93" s="859">
        <f t="shared" si="121"/>
        <v>42182</v>
      </c>
      <c r="AL93" s="859">
        <f t="shared" si="89"/>
        <v>42188</v>
      </c>
      <c r="AM93" s="859">
        <f t="shared" si="122"/>
        <v>42189</v>
      </c>
      <c r="AN93" s="859">
        <f t="shared" si="90"/>
        <v>42195</v>
      </c>
      <c r="AO93" s="859">
        <f t="shared" si="134"/>
        <v>42230</v>
      </c>
      <c r="AP93" s="859">
        <f t="shared" si="114"/>
        <v>42247</v>
      </c>
      <c r="AQ93" s="859">
        <f t="shared" si="141"/>
        <v>42251</v>
      </c>
      <c r="AR93" s="859">
        <f t="shared" si="106"/>
        <v>42257</v>
      </c>
      <c r="AS93" s="856">
        <f t="shared" si="148"/>
        <v>42259</v>
      </c>
      <c r="AU93" s="850">
        <v>36</v>
      </c>
      <c r="AV93" s="955"/>
      <c r="AW93" s="881"/>
      <c r="AX93" s="853">
        <v>315</v>
      </c>
      <c r="AY93" s="854" t="s">
        <v>582</v>
      </c>
      <c r="AZ93" s="859">
        <f t="shared" si="123"/>
        <v>42168</v>
      </c>
      <c r="BA93" s="859">
        <f t="shared" si="92"/>
        <v>42174</v>
      </c>
      <c r="BB93" s="859">
        <f t="shared" si="124"/>
        <v>42175</v>
      </c>
      <c r="BC93" s="859">
        <f t="shared" si="93"/>
        <v>42181</v>
      </c>
      <c r="BD93" s="859">
        <f t="shared" si="135"/>
        <v>42230</v>
      </c>
      <c r="BE93" s="859">
        <f t="shared" si="115"/>
        <v>42247</v>
      </c>
      <c r="BF93" s="859">
        <f t="shared" si="142"/>
        <v>42251</v>
      </c>
      <c r="BG93" s="859">
        <f t="shared" si="107"/>
        <v>42257</v>
      </c>
      <c r="BH93" s="856">
        <f t="shared" si="149"/>
        <v>42259</v>
      </c>
      <c r="BJ93" s="850">
        <v>36</v>
      </c>
      <c r="BK93" s="955"/>
      <c r="BL93" s="881"/>
      <c r="BM93" s="853">
        <v>315</v>
      </c>
      <c r="BN93" s="854" t="s">
        <v>582</v>
      </c>
      <c r="BO93" s="859">
        <f t="shared" si="125"/>
        <v>42154</v>
      </c>
      <c r="BP93" s="859">
        <f t="shared" si="95"/>
        <v>42160</v>
      </c>
      <c r="BQ93" s="859">
        <f t="shared" si="126"/>
        <v>42161</v>
      </c>
      <c r="BR93" s="859">
        <f t="shared" si="96"/>
        <v>42167</v>
      </c>
      <c r="BS93" s="859">
        <f t="shared" si="136"/>
        <v>42230</v>
      </c>
      <c r="BT93" s="859">
        <f t="shared" si="116"/>
        <v>42247</v>
      </c>
      <c r="BU93" s="859">
        <f t="shared" si="143"/>
        <v>42251</v>
      </c>
      <c r="BV93" s="859">
        <f t="shared" si="108"/>
        <v>42257</v>
      </c>
      <c r="BW93" s="856">
        <f t="shared" si="150"/>
        <v>42259</v>
      </c>
      <c r="BY93" s="850">
        <v>36</v>
      </c>
      <c r="BZ93" s="955"/>
      <c r="CA93" s="881"/>
      <c r="CB93" s="853">
        <v>315</v>
      </c>
      <c r="CC93" s="854" t="s">
        <v>582</v>
      </c>
      <c r="CD93" s="859">
        <f t="shared" si="127"/>
        <v>42182</v>
      </c>
      <c r="CE93" s="859">
        <f t="shared" si="98"/>
        <v>42188</v>
      </c>
      <c r="CF93" s="859">
        <f t="shared" si="128"/>
        <v>42189</v>
      </c>
      <c r="CG93" s="859">
        <f t="shared" si="99"/>
        <v>42195</v>
      </c>
      <c r="CH93" s="859">
        <f t="shared" si="137"/>
        <v>42230</v>
      </c>
      <c r="CI93" s="859">
        <f t="shared" si="117"/>
        <v>42247</v>
      </c>
      <c r="CJ93" s="859">
        <f t="shared" si="144"/>
        <v>42251</v>
      </c>
      <c r="CK93" s="859">
        <f t="shared" si="109"/>
        <v>42257</v>
      </c>
      <c r="CL93" s="856">
        <f t="shared" si="151"/>
        <v>42259</v>
      </c>
      <c r="CN93" s="850">
        <v>36</v>
      </c>
      <c r="CO93" s="955"/>
      <c r="CP93" s="881"/>
      <c r="CQ93" s="853">
        <v>315</v>
      </c>
      <c r="CR93" s="854" t="s">
        <v>582</v>
      </c>
      <c r="CS93" s="859">
        <f t="shared" si="129"/>
        <v>42182</v>
      </c>
      <c r="CT93" s="859">
        <f t="shared" si="101"/>
        <v>42188</v>
      </c>
      <c r="CU93" s="859">
        <f t="shared" si="130"/>
        <v>42189</v>
      </c>
      <c r="CV93" s="859">
        <f t="shared" si="102"/>
        <v>42195</v>
      </c>
      <c r="CW93" s="859">
        <f t="shared" si="138"/>
        <v>42230</v>
      </c>
      <c r="CX93" s="859">
        <f t="shared" si="118"/>
        <v>42247</v>
      </c>
      <c r="CY93" s="859">
        <f t="shared" si="145"/>
        <v>42251</v>
      </c>
      <c r="CZ93" s="859">
        <f t="shared" si="110"/>
        <v>42257</v>
      </c>
      <c r="DA93" s="856">
        <f t="shared" si="152"/>
        <v>42259</v>
      </c>
    </row>
    <row r="94" spans="2:105" ht="15" hidden="1" customHeight="1">
      <c r="B94" s="125" t="s">
        <v>437</v>
      </c>
      <c r="C94" s="850">
        <v>37</v>
      </c>
      <c r="D94" s="851" t="s">
        <v>506</v>
      </c>
      <c r="E94" s="852" t="s">
        <v>583</v>
      </c>
      <c r="F94" s="853">
        <v>315</v>
      </c>
      <c r="G94" s="854" t="s">
        <v>582</v>
      </c>
      <c r="H94" s="855"/>
      <c r="I94" s="855">
        <f t="shared" si="111"/>
        <v>42224</v>
      </c>
      <c r="J94" s="855">
        <f t="shared" si="131"/>
        <v>42230</v>
      </c>
      <c r="K94" s="855">
        <f t="shared" si="132"/>
        <v>42237</v>
      </c>
      <c r="L94" s="855">
        <f t="shared" si="112"/>
        <v>42254</v>
      </c>
      <c r="M94" s="855">
        <f t="shared" si="139"/>
        <v>42258</v>
      </c>
      <c r="N94" s="855">
        <f t="shared" si="104"/>
        <v>42264</v>
      </c>
      <c r="O94" s="856">
        <f t="shared" si="146"/>
        <v>42266</v>
      </c>
      <c r="P94" s="112"/>
      <c r="Q94" s="850">
        <v>37</v>
      </c>
      <c r="R94" s="851" t="s">
        <v>506</v>
      </c>
      <c r="S94" s="852" t="s">
        <v>583</v>
      </c>
      <c r="T94" s="853">
        <v>315</v>
      </c>
      <c r="U94" s="854" t="s">
        <v>582</v>
      </c>
      <c r="V94" s="855">
        <f t="shared" si="119"/>
        <v>42189</v>
      </c>
      <c r="W94" s="855">
        <f t="shared" si="86"/>
        <v>42195</v>
      </c>
      <c r="X94" s="855">
        <f t="shared" si="120"/>
        <v>42196</v>
      </c>
      <c r="Y94" s="855">
        <f t="shared" si="87"/>
        <v>42202</v>
      </c>
      <c r="Z94" s="855">
        <f t="shared" si="133"/>
        <v>42237</v>
      </c>
      <c r="AA94" s="855">
        <f t="shared" si="113"/>
        <v>42254</v>
      </c>
      <c r="AB94" s="855">
        <f t="shared" si="140"/>
        <v>42258</v>
      </c>
      <c r="AC94" s="855">
        <f t="shared" si="105"/>
        <v>42264</v>
      </c>
      <c r="AD94" s="856">
        <f t="shared" si="147"/>
        <v>42266</v>
      </c>
      <c r="AF94" s="850">
        <v>37</v>
      </c>
      <c r="AG94" s="851" t="s">
        <v>506</v>
      </c>
      <c r="AH94" s="852" t="s">
        <v>583</v>
      </c>
      <c r="AI94" s="853">
        <v>315</v>
      </c>
      <c r="AJ94" s="854" t="s">
        <v>582</v>
      </c>
      <c r="AK94" s="855">
        <f t="shared" si="121"/>
        <v>42189</v>
      </c>
      <c r="AL94" s="855">
        <f t="shared" si="89"/>
        <v>42195</v>
      </c>
      <c r="AM94" s="855">
        <f t="shared" si="122"/>
        <v>42196</v>
      </c>
      <c r="AN94" s="855">
        <f t="shared" si="90"/>
        <v>42202</v>
      </c>
      <c r="AO94" s="855">
        <f t="shared" si="134"/>
        <v>42237</v>
      </c>
      <c r="AP94" s="855">
        <f t="shared" si="114"/>
        <v>42254</v>
      </c>
      <c r="AQ94" s="855">
        <f t="shared" si="141"/>
        <v>42258</v>
      </c>
      <c r="AR94" s="855">
        <f t="shared" si="106"/>
        <v>42264</v>
      </c>
      <c r="AS94" s="856">
        <f t="shared" si="148"/>
        <v>42266</v>
      </c>
      <c r="AU94" s="850">
        <v>37</v>
      </c>
      <c r="AV94" s="851" t="s">
        <v>506</v>
      </c>
      <c r="AW94" s="852" t="s">
        <v>583</v>
      </c>
      <c r="AX94" s="853">
        <v>315</v>
      </c>
      <c r="AY94" s="854" t="s">
        <v>582</v>
      </c>
      <c r="AZ94" s="855">
        <f t="shared" si="123"/>
        <v>42175</v>
      </c>
      <c r="BA94" s="855">
        <f t="shared" si="92"/>
        <v>42181</v>
      </c>
      <c r="BB94" s="855">
        <f t="shared" si="124"/>
        <v>42182</v>
      </c>
      <c r="BC94" s="855">
        <f t="shared" si="93"/>
        <v>42188</v>
      </c>
      <c r="BD94" s="855">
        <f t="shared" si="135"/>
        <v>42237</v>
      </c>
      <c r="BE94" s="855">
        <f t="shared" si="115"/>
        <v>42254</v>
      </c>
      <c r="BF94" s="855">
        <f t="shared" si="142"/>
        <v>42258</v>
      </c>
      <c r="BG94" s="855">
        <f t="shared" si="107"/>
        <v>42264</v>
      </c>
      <c r="BH94" s="856">
        <f t="shared" si="149"/>
        <v>42266</v>
      </c>
      <c r="BJ94" s="850">
        <v>37</v>
      </c>
      <c r="BK94" s="851" t="s">
        <v>506</v>
      </c>
      <c r="BL94" s="852" t="s">
        <v>583</v>
      </c>
      <c r="BM94" s="853">
        <v>315</v>
      </c>
      <c r="BN94" s="854" t="s">
        <v>582</v>
      </c>
      <c r="BO94" s="855">
        <f t="shared" si="125"/>
        <v>42161</v>
      </c>
      <c r="BP94" s="855">
        <f t="shared" si="95"/>
        <v>42167</v>
      </c>
      <c r="BQ94" s="855">
        <f t="shared" si="126"/>
        <v>42168</v>
      </c>
      <c r="BR94" s="855">
        <f t="shared" si="96"/>
        <v>42174</v>
      </c>
      <c r="BS94" s="855">
        <f t="shared" si="136"/>
        <v>42237</v>
      </c>
      <c r="BT94" s="855">
        <f t="shared" si="116"/>
        <v>42254</v>
      </c>
      <c r="BU94" s="855">
        <f t="shared" si="143"/>
        <v>42258</v>
      </c>
      <c r="BV94" s="855">
        <f t="shared" si="108"/>
        <v>42264</v>
      </c>
      <c r="BW94" s="856">
        <f t="shared" si="150"/>
        <v>42266</v>
      </c>
      <c r="BY94" s="850">
        <v>37</v>
      </c>
      <c r="BZ94" s="851" t="s">
        <v>506</v>
      </c>
      <c r="CA94" s="852" t="s">
        <v>583</v>
      </c>
      <c r="CB94" s="853">
        <v>315</v>
      </c>
      <c r="CC94" s="854" t="s">
        <v>582</v>
      </c>
      <c r="CD94" s="855">
        <f t="shared" si="127"/>
        <v>42189</v>
      </c>
      <c r="CE94" s="855">
        <f t="shared" si="98"/>
        <v>42195</v>
      </c>
      <c r="CF94" s="855">
        <f t="shared" si="128"/>
        <v>42196</v>
      </c>
      <c r="CG94" s="855">
        <f t="shared" si="99"/>
        <v>42202</v>
      </c>
      <c r="CH94" s="855">
        <f t="shared" si="137"/>
        <v>42237</v>
      </c>
      <c r="CI94" s="855">
        <f t="shared" si="117"/>
        <v>42254</v>
      </c>
      <c r="CJ94" s="855">
        <f t="shared" si="144"/>
        <v>42258</v>
      </c>
      <c r="CK94" s="855">
        <f t="shared" si="109"/>
        <v>42264</v>
      </c>
      <c r="CL94" s="856">
        <f t="shared" si="151"/>
        <v>42266</v>
      </c>
      <c r="CN94" s="850">
        <v>37</v>
      </c>
      <c r="CO94" s="851" t="s">
        <v>506</v>
      </c>
      <c r="CP94" s="852" t="s">
        <v>583</v>
      </c>
      <c r="CQ94" s="853">
        <v>315</v>
      </c>
      <c r="CR94" s="854" t="s">
        <v>582</v>
      </c>
      <c r="CS94" s="855">
        <f t="shared" si="129"/>
        <v>42189</v>
      </c>
      <c r="CT94" s="855">
        <f t="shared" si="101"/>
        <v>42195</v>
      </c>
      <c r="CU94" s="855">
        <f t="shared" si="130"/>
        <v>42196</v>
      </c>
      <c r="CV94" s="855">
        <f t="shared" si="102"/>
        <v>42202</v>
      </c>
      <c r="CW94" s="855">
        <f t="shared" si="138"/>
        <v>42237</v>
      </c>
      <c r="CX94" s="855">
        <f t="shared" si="118"/>
        <v>42254</v>
      </c>
      <c r="CY94" s="855">
        <f t="shared" si="145"/>
        <v>42258</v>
      </c>
      <c r="CZ94" s="855">
        <f t="shared" si="110"/>
        <v>42264</v>
      </c>
      <c r="DA94" s="856">
        <f t="shared" si="152"/>
        <v>42266</v>
      </c>
    </row>
    <row r="95" spans="2:105" ht="15" hidden="1" customHeight="1">
      <c r="B95" s="125" t="s">
        <v>438</v>
      </c>
      <c r="C95" s="850">
        <v>38</v>
      </c>
      <c r="D95" s="955" t="s">
        <v>506</v>
      </c>
      <c r="E95" s="881" t="s">
        <v>584</v>
      </c>
      <c r="F95" s="853">
        <v>315</v>
      </c>
      <c r="G95" s="854" t="s">
        <v>582</v>
      </c>
      <c r="H95" s="859"/>
      <c r="I95" s="859">
        <f t="shared" si="111"/>
        <v>42231</v>
      </c>
      <c r="J95" s="859">
        <f t="shared" si="131"/>
        <v>42237</v>
      </c>
      <c r="K95" s="859">
        <f t="shared" si="132"/>
        <v>42244</v>
      </c>
      <c r="L95" s="859">
        <f t="shared" si="112"/>
        <v>42261</v>
      </c>
      <c r="M95" s="859">
        <f t="shared" si="139"/>
        <v>42265</v>
      </c>
      <c r="N95" s="859">
        <f t="shared" si="104"/>
        <v>42271</v>
      </c>
      <c r="O95" s="856">
        <f t="shared" si="146"/>
        <v>42273</v>
      </c>
      <c r="P95" s="112"/>
      <c r="Q95" s="850">
        <v>38</v>
      </c>
      <c r="R95" s="955" t="s">
        <v>506</v>
      </c>
      <c r="S95" s="881" t="s">
        <v>584</v>
      </c>
      <c r="T95" s="853">
        <v>315</v>
      </c>
      <c r="U95" s="854" t="s">
        <v>582</v>
      </c>
      <c r="V95" s="859">
        <f t="shared" si="119"/>
        <v>42196</v>
      </c>
      <c r="W95" s="859">
        <f t="shared" si="86"/>
        <v>42202</v>
      </c>
      <c r="X95" s="859">
        <f t="shared" si="120"/>
        <v>42203</v>
      </c>
      <c r="Y95" s="859">
        <f t="shared" si="87"/>
        <v>42209</v>
      </c>
      <c r="Z95" s="859">
        <f t="shared" si="133"/>
        <v>42244</v>
      </c>
      <c r="AA95" s="859">
        <f t="shared" si="113"/>
        <v>42261</v>
      </c>
      <c r="AB95" s="859">
        <f t="shared" si="140"/>
        <v>42265</v>
      </c>
      <c r="AC95" s="859">
        <f t="shared" si="105"/>
        <v>42271</v>
      </c>
      <c r="AD95" s="856">
        <f t="shared" si="147"/>
        <v>42273</v>
      </c>
      <c r="AF95" s="850">
        <v>38</v>
      </c>
      <c r="AG95" s="955" t="s">
        <v>506</v>
      </c>
      <c r="AH95" s="881" t="s">
        <v>584</v>
      </c>
      <c r="AI95" s="853">
        <v>315</v>
      </c>
      <c r="AJ95" s="854" t="s">
        <v>582</v>
      </c>
      <c r="AK95" s="859">
        <f t="shared" si="121"/>
        <v>42196</v>
      </c>
      <c r="AL95" s="859">
        <f t="shared" si="89"/>
        <v>42202</v>
      </c>
      <c r="AM95" s="859">
        <f t="shared" si="122"/>
        <v>42203</v>
      </c>
      <c r="AN95" s="859">
        <f t="shared" si="90"/>
        <v>42209</v>
      </c>
      <c r="AO95" s="859">
        <f t="shared" si="134"/>
        <v>42244</v>
      </c>
      <c r="AP95" s="859">
        <f t="shared" si="114"/>
        <v>42261</v>
      </c>
      <c r="AQ95" s="859">
        <f t="shared" si="141"/>
        <v>42265</v>
      </c>
      <c r="AR95" s="859">
        <f t="shared" si="106"/>
        <v>42271</v>
      </c>
      <c r="AS95" s="856">
        <f t="shared" si="148"/>
        <v>42273</v>
      </c>
      <c r="AU95" s="850">
        <v>38</v>
      </c>
      <c r="AV95" s="955" t="s">
        <v>506</v>
      </c>
      <c r="AW95" s="881" t="s">
        <v>584</v>
      </c>
      <c r="AX95" s="853">
        <v>315</v>
      </c>
      <c r="AY95" s="854" t="s">
        <v>582</v>
      </c>
      <c r="AZ95" s="859">
        <f t="shared" si="123"/>
        <v>42182</v>
      </c>
      <c r="BA95" s="859">
        <f t="shared" si="92"/>
        <v>42188</v>
      </c>
      <c r="BB95" s="859">
        <f t="shared" si="124"/>
        <v>42189</v>
      </c>
      <c r="BC95" s="859">
        <f t="shared" si="93"/>
        <v>42195</v>
      </c>
      <c r="BD95" s="859">
        <f t="shared" si="135"/>
        <v>42244</v>
      </c>
      <c r="BE95" s="859">
        <f t="shared" si="115"/>
        <v>42261</v>
      </c>
      <c r="BF95" s="859">
        <f t="shared" si="142"/>
        <v>42265</v>
      </c>
      <c r="BG95" s="859">
        <f t="shared" si="107"/>
        <v>42271</v>
      </c>
      <c r="BH95" s="856">
        <f t="shared" si="149"/>
        <v>42273</v>
      </c>
      <c r="BJ95" s="850">
        <v>38</v>
      </c>
      <c r="BK95" s="955" t="s">
        <v>506</v>
      </c>
      <c r="BL95" s="881" t="s">
        <v>584</v>
      </c>
      <c r="BM95" s="853">
        <v>315</v>
      </c>
      <c r="BN95" s="854" t="s">
        <v>582</v>
      </c>
      <c r="BO95" s="859">
        <f t="shared" si="125"/>
        <v>42168</v>
      </c>
      <c r="BP95" s="859">
        <f t="shared" si="95"/>
        <v>42174</v>
      </c>
      <c r="BQ95" s="859">
        <f t="shared" si="126"/>
        <v>42175</v>
      </c>
      <c r="BR95" s="859">
        <f t="shared" si="96"/>
        <v>42181</v>
      </c>
      <c r="BS95" s="859">
        <f t="shared" si="136"/>
        <v>42244</v>
      </c>
      <c r="BT95" s="859">
        <f t="shared" si="116"/>
        <v>42261</v>
      </c>
      <c r="BU95" s="859">
        <f t="shared" si="143"/>
        <v>42265</v>
      </c>
      <c r="BV95" s="859">
        <f t="shared" si="108"/>
        <v>42271</v>
      </c>
      <c r="BW95" s="856">
        <f t="shared" si="150"/>
        <v>42273</v>
      </c>
      <c r="BY95" s="850">
        <v>38</v>
      </c>
      <c r="BZ95" s="955" t="s">
        <v>506</v>
      </c>
      <c r="CA95" s="881" t="s">
        <v>584</v>
      </c>
      <c r="CB95" s="853">
        <v>315</v>
      </c>
      <c r="CC95" s="854" t="s">
        <v>582</v>
      </c>
      <c r="CD95" s="859">
        <f t="shared" si="127"/>
        <v>42196</v>
      </c>
      <c r="CE95" s="859">
        <f t="shared" si="98"/>
        <v>42202</v>
      </c>
      <c r="CF95" s="859">
        <f t="shared" si="128"/>
        <v>42203</v>
      </c>
      <c r="CG95" s="859">
        <f t="shared" si="99"/>
        <v>42209</v>
      </c>
      <c r="CH95" s="859">
        <f t="shared" si="137"/>
        <v>42244</v>
      </c>
      <c r="CI95" s="859">
        <f t="shared" si="117"/>
        <v>42261</v>
      </c>
      <c r="CJ95" s="859">
        <f t="shared" si="144"/>
        <v>42265</v>
      </c>
      <c r="CK95" s="859">
        <f t="shared" si="109"/>
        <v>42271</v>
      </c>
      <c r="CL95" s="856">
        <f t="shared" si="151"/>
        <v>42273</v>
      </c>
      <c r="CN95" s="850">
        <v>38</v>
      </c>
      <c r="CO95" s="955" t="s">
        <v>506</v>
      </c>
      <c r="CP95" s="881" t="s">
        <v>584</v>
      </c>
      <c r="CQ95" s="853">
        <v>315</v>
      </c>
      <c r="CR95" s="854" t="s">
        <v>582</v>
      </c>
      <c r="CS95" s="859">
        <f t="shared" si="129"/>
        <v>42196</v>
      </c>
      <c r="CT95" s="859">
        <f t="shared" si="101"/>
        <v>42202</v>
      </c>
      <c r="CU95" s="859">
        <f t="shared" si="130"/>
        <v>42203</v>
      </c>
      <c r="CV95" s="859">
        <f t="shared" si="102"/>
        <v>42209</v>
      </c>
      <c r="CW95" s="859">
        <f t="shared" si="138"/>
        <v>42244</v>
      </c>
      <c r="CX95" s="859">
        <f t="shared" si="118"/>
        <v>42261</v>
      </c>
      <c r="CY95" s="859">
        <f t="shared" si="145"/>
        <v>42265</v>
      </c>
      <c r="CZ95" s="859">
        <f t="shared" si="110"/>
        <v>42271</v>
      </c>
      <c r="DA95" s="856">
        <f t="shared" si="152"/>
        <v>42273</v>
      </c>
    </row>
    <row r="96" spans="2:105" ht="15" hidden="1" customHeight="1">
      <c r="B96" s="125" t="s">
        <v>439</v>
      </c>
      <c r="C96" s="850">
        <v>39</v>
      </c>
      <c r="D96" s="860" t="s">
        <v>585</v>
      </c>
      <c r="E96" s="861" t="s">
        <v>586</v>
      </c>
      <c r="F96" s="853">
        <v>415</v>
      </c>
      <c r="G96" s="854">
        <v>1015</v>
      </c>
      <c r="H96" s="862"/>
      <c r="I96" s="862">
        <f t="shared" si="111"/>
        <v>42238</v>
      </c>
      <c r="J96" s="862">
        <f t="shared" si="131"/>
        <v>42244</v>
      </c>
      <c r="K96" s="862">
        <f t="shared" si="132"/>
        <v>42251</v>
      </c>
      <c r="L96" s="862">
        <f t="shared" si="112"/>
        <v>42268</v>
      </c>
      <c r="M96" s="862">
        <f t="shared" si="139"/>
        <v>42272</v>
      </c>
      <c r="N96" s="862">
        <f t="shared" si="104"/>
        <v>42278</v>
      </c>
      <c r="O96" s="856">
        <f t="shared" si="146"/>
        <v>42280</v>
      </c>
      <c r="P96" s="112"/>
      <c r="Q96" s="850">
        <v>39</v>
      </c>
      <c r="R96" s="860" t="s">
        <v>585</v>
      </c>
      <c r="S96" s="861" t="s">
        <v>586</v>
      </c>
      <c r="T96" s="853">
        <v>415</v>
      </c>
      <c r="U96" s="854">
        <v>1015</v>
      </c>
      <c r="V96" s="862">
        <f t="shared" si="119"/>
        <v>42203</v>
      </c>
      <c r="W96" s="862">
        <f t="shared" si="86"/>
        <v>42209</v>
      </c>
      <c r="X96" s="862">
        <f t="shared" si="120"/>
        <v>42210</v>
      </c>
      <c r="Y96" s="862">
        <f t="shared" si="87"/>
        <v>42216</v>
      </c>
      <c r="Z96" s="862">
        <f t="shared" si="133"/>
        <v>42251</v>
      </c>
      <c r="AA96" s="862">
        <f t="shared" si="113"/>
        <v>42268</v>
      </c>
      <c r="AB96" s="862">
        <f t="shared" si="140"/>
        <v>42272</v>
      </c>
      <c r="AC96" s="862">
        <f t="shared" si="105"/>
        <v>42278</v>
      </c>
      <c r="AD96" s="856">
        <f t="shared" si="147"/>
        <v>42280</v>
      </c>
      <c r="AF96" s="850">
        <v>39</v>
      </c>
      <c r="AG96" s="860" t="s">
        <v>585</v>
      </c>
      <c r="AH96" s="861" t="s">
        <v>586</v>
      </c>
      <c r="AI96" s="853">
        <v>415</v>
      </c>
      <c r="AJ96" s="854">
        <v>1015</v>
      </c>
      <c r="AK96" s="862">
        <f t="shared" si="121"/>
        <v>42203</v>
      </c>
      <c r="AL96" s="862">
        <f t="shared" si="89"/>
        <v>42209</v>
      </c>
      <c r="AM96" s="862">
        <f t="shared" si="122"/>
        <v>42210</v>
      </c>
      <c r="AN96" s="862">
        <f t="shared" si="90"/>
        <v>42216</v>
      </c>
      <c r="AO96" s="862">
        <f t="shared" si="134"/>
        <v>42251</v>
      </c>
      <c r="AP96" s="862">
        <f t="shared" si="114"/>
        <v>42268</v>
      </c>
      <c r="AQ96" s="862">
        <f t="shared" si="141"/>
        <v>42272</v>
      </c>
      <c r="AR96" s="862">
        <f t="shared" si="106"/>
        <v>42278</v>
      </c>
      <c r="AS96" s="856">
        <f t="shared" si="148"/>
        <v>42280</v>
      </c>
      <c r="AU96" s="850">
        <v>39</v>
      </c>
      <c r="AV96" s="860" t="s">
        <v>585</v>
      </c>
      <c r="AW96" s="861" t="s">
        <v>586</v>
      </c>
      <c r="AX96" s="853">
        <v>415</v>
      </c>
      <c r="AY96" s="854">
        <v>1015</v>
      </c>
      <c r="AZ96" s="862">
        <f t="shared" si="123"/>
        <v>42189</v>
      </c>
      <c r="BA96" s="862">
        <f t="shared" si="92"/>
        <v>42195</v>
      </c>
      <c r="BB96" s="862">
        <f t="shared" si="124"/>
        <v>42196</v>
      </c>
      <c r="BC96" s="862">
        <f t="shared" si="93"/>
        <v>42202</v>
      </c>
      <c r="BD96" s="862">
        <f t="shared" si="135"/>
        <v>42251</v>
      </c>
      <c r="BE96" s="862">
        <f t="shared" si="115"/>
        <v>42268</v>
      </c>
      <c r="BF96" s="862">
        <f t="shared" si="142"/>
        <v>42272</v>
      </c>
      <c r="BG96" s="862">
        <f t="shared" si="107"/>
        <v>42278</v>
      </c>
      <c r="BH96" s="856">
        <f t="shared" si="149"/>
        <v>42280</v>
      </c>
      <c r="BJ96" s="850">
        <v>39</v>
      </c>
      <c r="BK96" s="860" t="s">
        <v>585</v>
      </c>
      <c r="BL96" s="861" t="s">
        <v>586</v>
      </c>
      <c r="BM96" s="853">
        <v>415</v>
      </c>
      <c r="BN96" s="854">
        <v>1015</v>
      </c>
      <c r="BO96" s="862">
        <f t="shared" si="125"/>
        <v>42175</v>
      </c>
      <c r="BP96" s="862">
        <f t="shared" si="95"/>
        <v>42181</v>
      </c>
      <c r="BQ96" s="862">
        <f t="shared" si="126"/>
        <v>42182</v>
      </c>
      <c r="BR96" s="862">
        <f t="shared" si="96"/>
        <v>42188</v>
      </c>
      <c r="BS96" s="862">
        <f t="shared" si="136"/>
        <v>42251</v>
      </c>
      <c r="BT96" s="862">
        <f t="shared" si="116"/>
        <v>42268</v>
      </c>
      <c r="BU96" s="862">
        <f t="shared" si="143"/>
        <v>42272</v>
      </c>
      <c r="BV96" s="862">
        <f t="shared" si="108"/>
        <v>42278</v>
      </c>
      <c r="BW96" s="856">
        <f t="shared" si="150"/>
        <v>42280</v>
      </c>
      <c r="BY96" s="850">
        <v>39</v>
      </c>
      <c r="BZ96" s="860" t="s">
        <v>585</v>
      </c>
      <c r="CA96" s="861" t="s">
        <v>586</v>
      </c>
      <c r="CB96" s="853">
        <v>415</v>
      </c>
      <c r="CC96" s="854">
        <v>1015</v>
      </c>
      <c r="CD96" s="862">
        <f t="shared" si="127"/>
        <v>42203</v>
      </c>
      <c r="CE96" s="862">
        <f t="shared" si="98"/>
        <v>42209</v>
      </c>
      <c r="CF96" s="862">
        <f t="shared" si="128"/>
        <v>42210</v>
      </c>
      <c r="CG96" s="862">
        <f t="shared" si="99"/>
        <v>42216</v>
      </c>
      <c r="CH96" s="862">
        <f t="shared" si="137"/>
        <v>42251</v>
      </c>
      <c r="CI96" s="862">
        <f t="shared" si="117"/>
        <v>42268</v>
      </c>
      <c r="CJ96" s="862">
        <f t="shared" si="144"/>
        <v>42272</v>
      </c>
      <c r="CK96" s="862">
        <f t="shared" si="109"/>
        <v>42278</v>
      </c>
      <c r="CL96" s="856">
        <f t="shared" si="151"/>
        <v>42280</v>
      </c>
      <c r="CN96" s="850">
        <v>39</v>
      </c>
      <c r="CO96" s="860" t="s">
        <v>585</v>
      </c>
      <c r="CP96" s="861" t="s">
        <v>586</v>
      </c>
      <c r="CQ96" s="853">
        <v>415</v>
      </c>
      <c r="CR96" s="854">
        <v>1015</v>
      </c>
      <c r="CS96" s="862">
        <f t="shared" si="129"/>
        <v>42203</v>
      </c>
      <c r="CT96" s="862">
        <f t="shared" si="101"/>
        <v>42209</v>
      </c>
      <c r="CU96" s="862">
        <f t="shared" si="130"/>
        <v>42210</v>
      </c>
      <c r="CV96" s="862">
        <f t="shared" si="102"/>
        <v>42216</v>
      </c>
      <c r="CW96" s="862">
        <f t="shared" si="138"/>
        <v>42251</v>
      </c>
      <c r="CX96" s="862">
        <f t="shared" si="118"/>
        <v>42268</v>
      </c>
      <c r="CY96" s="862">
        <f t="shared" si="145"/>
        <v>42272</v>
      </c>
      <c r="CZ96" s="862">
        <f t="shared" si="110"/>
        <v>42278</v>
      </c>
      <c r="DA96" s="856">
        <f t="shared" si="152"/>
        <v>42280</v>
      </c>
    </row>
    <row r="97" spans="2:105" ht="15" hidden="1" customHeight="1">
      <c r="B97" s="125" t="s">
        <v>440</v>
      </c>
      <c r="C97" s="850">
        <v>40</v>
      </c>
      <c r="D97" s="955" t="s">
        <v>506</v>
      </c>
      <c r="E97" s="881" t="s">
        <v>587</v>
      </c>
      <c r="F97" s="853">
        <v>415</v>
      </c>
      <c r="G97" s="854">
        <v>1015</v>
      </c>
      <c r="H97" s="859"/>
      <c r="I97" s="859">
        <f t="shared" si="111"/>
        <v>42245</v>
      </c>
      <c r="J97" s="859">
        <f t="shared" si="131"/>
        <v>42251</v>
      </c>
      <c r="K97" s="859">
        <f t="shared" si="132"/>
        <v>42258</v>
      </c>
      <c r="L97" s="859">
        <f t="shared" si="112"/>
        <v>42275</v>
      </c>
      <c r="M97" s="859">
        <f t="shared" si="139"/>
        <v>42279</v>
      </c>
      <c r="N97" s="859">
        <f t="shared" si="104"/>
        <v>42285</v>
      </c>
      <c r="O97" s="856">
        <f t="shared" si="146"/>
        <v>42287</v>
      </c>
      <c r="P97" s="112"/>
      <c r="Q97" s="850">
        <v>40</v>
      </c>
      <c r="R97" s="955" t="s">
        <v>506</v>
      </c>
      <c r="S97" s="881" t="s">
        <v>587</v>
      </c>
      <c r="T97" s="853">
        <v>415</v>
      </c>
      <c r="U97" s="854">
        <v>1015</v>
      </c>
      <c r="V97" s="859">
        <f t="shared" si="119"/>
        <v>42210</v>
      </c>
      <c r="W97" s="859">
        <f t="shared" si="86"/>
        <v>42216</v>
      </c>
      <c r="X97" s="859">
        <f t="shared" si="120"/>
        <v>42217</v>
      </c>
      <c r="Y97" s="859">
        <f t="shared" si="87"/>
        <v>42223</v>
      </c>
      <c r="Z97" s="859">
        <f t="shared" si="133"/>
        <v>42258</v>
      </c>
      <c r="AA97" s="859">
        <f t="shared" si="113"/>
        <v>42275</v>
      </c>
      <c r="AB97" s="859">
        <f t="shared" si="140"/>
        <v>42279</v>
      </c>
      <c r="AC97" s="859">
        <f t="shared" si="105"/>
        <v>42285</v>
      </c>
      <c r="AD97" s="856">
        <f t="shared" si="147"/>
        <v>42287</v>
      </c>
      <c r="AF97" s="850">
        <v>40</v>
      </c>
      <c r="AG97" s="955" t="s">
        <v>506</v>
      </c>
      <c r="AH97" s="881" t="s">
        <v>587</v>
      </c>
      <c r="AI97" s="853">
        <v>415</v>
      </c>
      <c r="AJ97" s="854">
        <v>1015</v>
      </c>
      <c r="AK97" s="859">
        <f t="shared" si="121"/>
        <v>42210</v>
      </c>
      <c r="AL97" s="859">
        <f t="shared" si="89"/>
        <v>42216</v>
      </c>
      <c r="AM97" s="859">
        <f t="shared" si="122"/>
        <v>42217</v>
      </c>
      <c r="AN97" s="859">
        <f t="shared" si="90"/>
        <v>42223</v>
      </c>
      <c r="AO97" s="859">
        <f t="shared" si="134"/>
        <v>42258</v>
      </c>
      <c r="AP97" s="859">
        <f t="shared" si="114"/>
        <v>42275</v>
      </c>
      <c r="AQ97" s="859">
        <f t="shared" si="141"/>
        <v>42279</v>
      </c>
      <c r="AR97" s="859">
        <f t="shared" si="106"/>
        <v>42285</v>
      </c>
      <c r="AS97" s="856">
        <f t="shared" si="148"/>
        <v>42287</v>
      </c>
      <c r="AU97" s="850">
        <v>40</v>
      </c>
      <c r="AV97" s="955" t="s">
        <v>506</v>
      </c>
      <c r="AW97" s="881" t="s">
        <v>587</v>
      </c>
      <c r="AX97" s="853">
        <v>415</v>
      </c>
      <c r="AY97" s="854">
        <v>1015</v>
      </c>
      <c r="AZ97" s="859">
        <f t="shared" si="123"/>
        <v>42196</v>
      </c>
      <c r="BA97" s="859">
        <f t="shared" si="92"/>
        <v>42202</v>
      </c>
      <c r="BB97" s="859">
        <f t="shared" si="124"/>
        <v>42203</v>
      </c>
      <c r="BC97" s="859">
        <f t="shared" si="93"/>
        <v>42209</v>
      </c>
      <c r="BD97" s="859">
        <f t="shared" si="135"/>
        <v>42258</v>
      </c>
      <c r="BE97" s="859">
        <f t="shared" si="115"/>
        <v>42275</v>
      </c>
      <c r="BF97" s="859">
        <f t="shared" si="142"/>
        <v>42279</v>
      </c>
      <c r="BG97" s="859">
        <f t="shared" si="107"/>
        <v>42285</v>
      </c>
      <c r="BH97" s="856">
        <f t="shared" si="149"/>
        <v>42287</v>
      </c>
      <c r="BJ97" s="850">
        <v>40</v>
      </c>
      <c r="BK97" s="955" t="s">
        <v>506</v>
      </c>
      <c r="BL97" s="881" t="s">
        <v>587</v>
      </c>
      <c r="BM97" s="853">
        <v>415</v>
      </c>
      <c r="BN97" s="854">
        <v>1015</v>
      </c>
      <c r="BO97" s="859">
        <f t="shared" si="125"/>
        <v>42182</v>
      </c>
      <c r="BP97" s="859">
        <f t="shared" si="95"/>
        <v>42188</v>
      </c>
      <c r="BQ97" s="859">
        <f t="shared" si="126"/>
        <v>42189</v>
      </c>
      <c r="BR97" s="859">
        <f t="shared" si="96"/>
        <v>42195</v>
      </c>
      <c r="BS97" s="859">
        <f t="shared" si="136"/>
        <v>42258</v>
      </c>
      <c r="BT97" s="859">
        <f t="shared" si="116"/>
        <v>42275</v>
      </c>
      <c r="BU97" s="859">
        <f t="shared" si="143"/>
        <v>42279</v>
      </c>
      <c r="BV97" s="859">
        <f t="shared" si="108"/>
        <v>42285</v>
      </c>
      <c r="BW97" s="856">
        <f t="shared" si="150"/>
        <v>42287</v>
      </c>
      <c r="BY97" s="850">
        <v>40</v>
      </c>
      <c r="BZ97" s="955" t="s">
        <v>506</v>
      </c>
      <c r="CA97" s="881" t="s">
        <v>587</v>
      </c>
      <c r="CB97" s="853">
        <v>415</v>
      </c>
      <c r="CC97" s="854">
        <v>1015</v>
      </c>
      <c r="CD97" s="859">
        <f t="shared" si="127"/>
        <v>42210</v>
      </c>
      <c r="CE97" s="859">
        <f t="shared" si="98"/>
        <v>42216</v>
      </c>
      <c r="CF97" s="859">
        <f t="shared" si="128"/>
        <v>42217</v>
      </c>
      <c r="CG97" s="859">
        <f t="shared" si="99"/>
        <v>42223</v>
      </c>
      <c r="CH97" s="859">
        <f t="shared" si="137"/>
        <v>42258</v>
      </c>
      <c r="CI97" s="859">
        <f t="shared" si="117"/>
        <v>42275</v>
      </c>
      <c r="CJ97" s="859">
        <f t="shared" si="144"/>
        <v>42279</v>
      </c>
      <c r="CK97" s="859">
        <f t="shared" si="109"/>
        <v>42285</v>
      </c>
      <c r="CL97" s="856">
        <f t="shared" si="151"/>
        <v>42287</v>
      </c>
      <c r="CN97" s="850">
        <v>40</v>
      </c>
      <c r="CO97" s="955" t="s">
        <v>506</v>
      </c>
      <c r="CP97" s="881" t="s">
        <v>587</v>
      </c>
      <c r="CQ97" s="853">
        <v>415</v>
      </c>
      <c r="CR97" s="854">
        <v>1015</v>
      </c>
      <c r="CS97" s="859">
        <f t="shared" si="129"/>
        <v>42210</v>
      </c>
      <c r="CT97" s="859">
        <f t="shared" si="101"/>
        <v>42216</v>
      </c>
      <c r="CU97" s="859">
        <f t="shared" si="130"/>
        <v>42217</v>
      </c>
      <c r="CV97" s="859">
        <f t="shared" si="102"/>
        <v>42223</v>
      </c>
      <c r="CW97" s="859">
        <f t="shared" si="138"/>
        <v>42258</v>
      </c>
      <c r="CX97" s="859">
        <f t="shared" si="118"/>
        <v>42275</v>
      </c>
      <c r="CY97" s="859">
        <f t="shared" si="145"/>
        <v>42279</v>
      </c>
      <c r="CZ97" s="859">
        <f t="shared" si="110"/>
        <v>42285</v>
      </c>
      <c r="DA97" s="856">
        <f t="shared" si="152"/>
        <v>42287</v>
      </c>
    </row>
    <row r="98" spans="2:105" ht="15" hidden="1" customHeight="1">
      <c r="B98" s="125" t="s">
        <v>441</v>
      </c>
      <c r="C98" s="850">
        <v>41</v>
      </c>
      <c r="D98" s="955" t="s">
        <v>506</v>
      </c>
      <c r="E98" s="881" t="s">
        <v>584</v>
      </c>
      <c r="F98" s="853">
        <v>415</v>
      </c>
      <c r="G98" s="854">
        <v>1015</v>
      </c>
      <c r="H98" s="859"/>
      <c r="I98" s="859">
        <f t="shared" si="111"/>
        <v>42252</v>
      </c>
      <c r="J98" s="859">
        <f t="shared" si="131"/>
        <v>42258</v>
      </c>
      <c r="K98" s="859">
        <f t="shared" si="132"/>
        <v>42265</v>
      </c>
      <c r="L98" s="859">
        <f t="shared" si="112"/>
        <v>42282</v>
      </c>
      <c r="M98" s="859">
        <f t="shared" si="139"/>
        <v>42286</v>
      </c>
      <c r="N98" s="859">
        <f t="shared" si="104"/>
        <v>42292</v>
      </c>
      <c r="O98" s="856">
        <f t="shared" si="146"/>
        <v>42294</v>
      </c>
      <c r="P98" s="112"/>
      <c r="Q98" s="850">
        <v>41</v>
      </c>
      <c r="R98" s="955" t="s">
        <v>506</v>
      </c>
      <c r="S98" s="881" t="s">
        <v>584</v>
      </c>
      <c r="T98" s="853">
        <v>415</v>
      </c>
      <c r="U98" s="854">
        <v>1015</v>
      </c>
      <c r="V98" s="859">
        <f t="shared" si="119"/>
        <v>42217</v>
      </c>
      <c r="W98" s="859">
        <f t="shared" si="86"/>
        <v>42223</v>
      </c>
      <c r="X98" s="859">
        <f t="shared" si="120"/>
        <v>42224</v>
      </c>
      <c r="Y98" s="859">
        <f t="shared" si="87"/>
        <v>42230</v>
      </c>
      <c r="Z98" s="859">
        <f t="shared" si="133"/>
        <v>42265</v>
      </c>
      <c r="AA98" s="859">
        <f t="shared" si="113"/>
        <v>42282</v>
      </c>
      <c r="AB98" s="859">
        <f t="shared" si="140"/>
        <v>42286</v>
      </c>
      <c r="AC98" s="859">
        <f t="shared" si="105"/>
        <v>42292</v>
      </c>
      <c r="AD98" s="856">
        <f t="shared" si="147"/>
        <v>42294</v>
      </c>
      <c r="AF98" s="850">
        <v>41</v>
      </c>
      <c r="AG98" s="955" t="s">
        <v>506</v>
      </c>
      <c r="AH98" s="881" t="s">
        <v>584</v>
      </c>
      <c r="AI98" s="853">
        <v>415</v>
      </c>
      <c r="AJ98" s="854">
        <v>1015</v>
      </c>
      <c r="AK98" s="859">
        <f t="shared" si="121"/>
        <v>42217</v>
      </c>
      <c r="AL98" s="859">
        <f t="shared" si="89"/>
        <v>42223</v>
      </c>
      <c r="AM98" s="859">
        <f t="shared" si="122"/>
        <v>42224</v>
      </c>
      <c r="AN98" s="859">
        <f t="shared" si="90"/>
        <v>42230</v>
      </c>
      <c r="AO98" s="859">
        <f t="shared" si="134"/>
        <v>42265</v>
      </c>
      <c r="AP98" s="859">
        <f t="shared" si="114"/>
        <v>42282</v>
      </c>
      <c r="AQ98" s="859">
        <f t="shared" si="141"/>
        <v>42286</v>
      </c>
      <c r="AR98" s="859">
        <f t="shared" si="106"/>
        <v>42292</v>
      </c>
      <c r="AS98" s="856">
        <f t="shared" si="148"/>
        <v>42294</v>
      </c>
      <c r="AU98" s="850">
        <v>41</v>
      </c>
      <c r="AV98" s="955" t="s">
        <v>506</v>
      </c>
      <c r="AW98" s="881" t="s">
        <v>584</v>
      </c>
      <c r="AX98" s="853">
        <v>415</v>
      </c>
      <c r="AY98" s="854">
        <v>1015</v>
      </c>
      <c r="AZ98" s="859">
        <f t="shared" si="123"/>
        <v>42203</v>
      </c>
      <c r="BA98" s="859">
        <f t="shared" si="92"/>
        <v>42209</v>
      </c>
      <c r="BB98" s="859">
        <f t="shared" si="124"/>
        <v>42210</v>
      </c>
      <c r="BC98" s="859">
        <f t="shared" si="93"/>
        <v>42216</v>
      </c>
      <c r="BD98" s="859">
        <f t="shared" si="135"/>
        <v>42265</v>
      </c>
      <c r="BE98" s="859">
        <f t="shared" si="115"/>
        <v>42282</v>
      </c>
      <c r="BF98" s="859">
        <f t="shared" si="142"/>
        <v>42286</v>
      </c>
      <c r="BG98" s="859">
        <f t="shared" si="107"/>
        <v>42292</v>
      </c>
      <c r="BH98" s="856">
        <f t="shared" si="149"/>
        <v>42294</v>
      </c>
      <c r="BJ98" s="850">
        <v>41</v>
      </c>
      <c r="BK98" s="955" t="s">
        <v>506</v>
      </c>
      <c r="BL98" s="881" t="s">
        <v>584</v>
      </c>
      <c r="BM98" s="853">
        <v>415</v>
      </c>
      <c r="BN98" s="854">
        <v>1015</v>
      </c>
      <c r="BO98" s="859">
        <f t="shared" si="125"/>
        <v>42189</v>
      </c>
      <c r="BP98" s="859">
        <f t="shared" si="95"/>
        <v>42195</v>
      </c>
      <c r="BQ98" s="859">
        <f t="shared" si="126"/>
        <v>42196</v>
      </c>
      <c r="BR98" s="859">
        <f t="shared" si="96"/>
        <v>42202</v>
      </c>
      <c r="BS98" s="859">
        <f t="shared" si="136"/>
        <v>42265</v>
      </c>
      <c r="BT98" s="859">
        <f t="shared" si="116"/>
        <v>42282</v>
      </c>
      <c r="BU98" s="859">
        <f t="shared" si="143"/>
        <v>42286</v>
      </c>
      <c r="BV98" s="859">
        <f t="shared" si="108"/>
        <v>42292</v>
      </c>
      <c r="BW98" s="856">
        <f t="shared" si="150"/>
        <v>42294</v>
      </c>
      <c r="BY98" s="850">
        <v>41</v>
      </c>
      <c r="BZ98" s="955" t="s">
        <v>506</v>
      </c>
      <c r="CA98" s="881" t="s">
        <v>584</v>
      </c>
      <c r="CB98" s="853">
        <v>415</v>
      </c>
      <c r="CC98" s="854">
        <v>1015</v>
      </c>
      <c r="CD98" s="859">
        <f t="shared" si="127"/>
        <v>42217</v>
      </c>
      <c r="CE98" s="859">
        <f t="shared" si="98"/>
        <v>42223</v>
      </c>
      <c r="CF98" s="859">
        <f t="shared" si="128"/>
        <v>42224</v>
      </c>
      <c r="CG98" s="859">
        <f t="shared" si="99"/>
        <v>42230</v>
      </c>
      <c r="CH98" s="859">
        <f t="shared" si="137"/>
        <v>42265</v>
      </c>
      <c r="CI98" s="859">
        <f t="shared" si="117"/>
        <v>42282</v>
      </c>
      <c r="CJ98" s="859">
        <f t="shared" si="144"/>
        <v>42286</v>
      </c>
      <c r="CK98" s="859">
        <f t="shared" si="109"/>
        <v>42292</v>
      </c>
      <c r="CL98" s="856">
        <f t="shared" si="151"/>
        <v>42294</v>
      </c>
      <c r="CN98" s="850">
        <v>41</v>
      </c>
      <c r="CO98" s="955" t="s">
        <v>506</v>
      </c>
      <c r="CP98" s="881" t="s">
        <v>584</v>
      </c>
      <c r="CQ98" s="853">
        <v>415</v>
      </c>
      <c r="CR98" s="854">
        <v>1015</v>
      </c>
      <c r="CS98" s="859">
        <f t="shared" si="129"/>
        <v>42217</v>
      </c>
      <c r="CT98" s="859">
        <f t="shared" si="101"/>
        <v>42223</v>
      </c>
      <c r="CU98" s="859">
        <f t="shared" si="130"/>
        <v>42224</v>
      </c>
      <c r="CV98" s="859">
        <f t="shared" si="102"/>
        <v>42230</v>
      </c>
      <c r="CW98" s="859">
        <f t="shared" si="138"/>
        <v>42265</v>
      </c>
      <c r="CX98" s="859">
        <f t="shared" si="118"/>
        <v>42282</v>
      </c>
      <c r="CY98" s="859">
        <f t="shared" si="145"/>
        <v>42286</v>
      </c>
      <c r="CZ98" s="859">
        <f t="shared" si="110"/>
        <v>42292</v>
      </c>
      <c r="DA98" s="856">
        <f t="shared" si="152"/>
        <v>42294</v>
      </c>
    </row>
    <row r="99" spans="2:105" ht="15" hidden="1" customHeight="1">
      <c r="B99" s="125" t="s">
        <v>442</v>
      </c>
      <c r="C99" s="850">
        <v>42</v>
      </c>
      <c r="D99" s="955" t="s">
        <v>506</v>
      </c>
      <c r="E99" s="1156" t="s">
        <v>584</v>
      </c>
      <c r="F99" s="853">
        <v>415</v>
      </c>
      <c r="G99" s="854">
        <v>1015</v>
      </c>
      <c r="H99" s="859"/>
      <c r="I99" s="859">
        <f t="shared" si="111"/>
        <v>42259</v>
      </c>
      <c r="J99" s="859">
        <f t="shared" si="131"/>
        <v>42265</v>
      </c>
      <c r="K99" s="859">
        <f t="shared" si="132"/>
        <v>42272</v>
      </c>
      <c r="L99" s="859">
        <f t="shared" si="112"/>
        <v>42289</v>
      </c>
      <c r="M99" s="859">
        <f t="shared" si="139"/>
        <v>42293</v>
      </c>
      <c r="N99" s="859">
        <f t="shared" si="104"/>
        <v>42299</v>
      </c>
      <c r="O99" s="856">
        <f t="shared" si="146"/>
        <v>42301</v>
      </c>
      <c r="P99" s="112"/>
      <c r="Q99" s="850">
        <v>42</v>
      </c>
      <c r="R99" s="955" t="s">
        <v>506</v>
      </c>
      <c r="S99" s="1156" t="s">
        <v>584</v>
      </c>
      <c r="T99" s="853">
        <v>415</v>
      </c>
      <c r="U99" s="854">
        <v>1015</v>
      </c>
      <c r="V99" s="859">
        <f t="shared" si="119"/>
        <v>42224</v>
      </c>
      <c r="W99" s="859">
        <f t="shared" si="86"/>
        <v>42230</v>
      </c>
      <c r="X99" s="859">
        <f t="shared" si="120"/>
        <v>42231</v>
      </c>
      <c r="Y99" s="859">
        <f t="shared" si="87"/>
        <v>42237</v>
      </c>
      <c r="Z99" s="859">
        <f t="shared" si="133"/>
        <v>42272</v>
      </c>
      <c r="AA99" s="859">
        <f t="shared" si="113"/>
        <v>42289</v>
      </c>
      <c r="AB99" s="859">
        <f t="shared" si="140"/>
        <v>42293</v>
      </c>
      <c r="AC99" s="859">
        <f t="shared" si="105"/>
        <v>42299</v>
      </c>
      <c r="AD99" s="856">
        <f t="shared" si="147"/>
        <v>42301</v>
      </c>
      <c r="AF99" s="850">
        <v>42</v>
      </c>
      <c r="AG99" s="955" t="s">
        <v>506</v>
      </c>
      <c r="AH99" s="1156" t="s">
        <v>584</v>
      </c>
      <c r="AI99" s="853">
        <v>415</v>
      </c>
      <c r="AJ99" s="854">
        <v>1015</v>
      </c>
      <c r="AK99" s="859">
        <f t="shared" si="121"/>
        <v>42224</v>
      </c>
      <c r="AL99" s="859">
        <f t="shared" si="89"/>
        <v>42230</v>
      </c>
      <c r="AM99" s="859">
        <f t="shared" si="122"/>
        <v>42231</v>
      </c>
      <c r="AN99" s="859">
        <f t="shared" si="90"/>
        <v>42237</v>
      </c>
      <c r="AO99" s="859">
        <f t="shared" si="134"/>
        <v>42272</v>
      </c>
      <c r="AP99" s="859">
        <f t="shared" si="114"/>
        <v>42289</v>
      </c>
      <c r="AQ99" s="859">
        <f t="shared" si="141"/>
        <v>42293</v>
      </c>
      <c r="AR99" s="859">
        <f t="shared" si="106"/>
        <v>42299</v>
      </c>
      <c r="AS99" s="856">
        <f t="shared" si="148"/>
        <v>42301</v>
      </c>
      <c r="AU99" s="850">
        <v>42</v>
      </c>
      <c r="AV99" s="955" t="s">
        <v>506</v>
      </c>
      <c r="AW99" s="1156" t="s">
        <v>584</v>
      </c>
      <c r="AX99" s="853">
        <v>415</v>
      </c>
      <c r="AY99" s="854">
        <v>1015</v>
      </c>
      <c r="AZ99" s="859">
        <f t="shared" si="123"/>
        <v>42210</v>
      </c>
      <c r="BA99" s="859">
        <f t="shared" si="92"/>
        <v>42216</v>
      </c>
      <c r="BB99" s="859">
        <f t="shared" si="124"/>
        <v>42217</v>
      </c>
      <c r="BC99" s="859">
        <f t="shared" si="93"/>
        <v>42223</v>
      </c>
      <c r="BD99" s="859">
        <f t="shared" si="135"/>
        <v>42272</v>
      </c>
      <c r="BE99" s="859">
        <f t="shared" si="115"/>
        <v>42289</v>
      </c>
      <c r="BF99" s="859">
        <f t="shared" si="142"/>
        <v>42293</v>
      </c>
      <c r="BG99" s="859">
        <f t="shared" si="107"/>
        <v>42299</v>
      </c>
      <c r="BH99" s="856">
        <f t="shared" si="149"/>
        <v>42301</v>
      </c>
      <c r="BJ99" s="850">
        <v>42</v>
      </c>
      <c r="BK99" s="955" t="s">
        <v>506</v>
      </c>
      <c r="BL99" s="1156" t="s">
        <v>584</v>
      </c>
      <c r="BM99" s="853">
        <v>415</v>
      </c>
      <c r="BN99" s="854">
        <v>1015</v>
      </c>
      <c r="BO99" s="859">
        <f t="shared" si="125"/>
        <v>42196</v>
      </c>
      <c r="BP99" s="859">
        <f t="shared" si="95"/>
        <v>42202</v>
      </c>
      <c r="BQ99" s="859">
        <f t="shared" si="126"/>
        <v>42203</v>
      </c>
      <c r="BR99" s="859">
        <f t="shared" si="96"/>
        <v>42209</v>
      </c>
      <c r="BS99" s="859">
        <f t="shared" si="136"/>
        <v>42272</v>
      </c>
      <c r="BT99" s="859">
        <f t="shared" si="116"/>
        <v>42289</v>
      </c>
      <c r="BU99" s="859">
        <f t="shared" si="143"/>
        <v>42293</v>
      </c>
      <c r="BV99" s="859">
        <f t="shared" si="108"/>
        <v>42299</v>
      </c>
      <c r="BW99" s="856">
        <f t="shared" si="150"/>
        <v>42301</v>
      </c>
      <c r="BY99" s="850">
        <v>42</v>
      </c>
      <c r="BZ99" s="955" t="s">
        <v>506</v>
      </c>
      <c r="CA99" s="1156" t="s">
        <v>584</v>
      </c>
      <c r="CB99" s="853">
        <v>415</v>
      </c>
      <c r="CC99" s="854">
        <v>1015</v>
      </c>
      <c r="CD99" s="859">
        <f t="shared" si="127"/>
        <v>42224</v>
      </c>
      <c r="CE99" s="859">
        <f t="shared" si="98"/>
        <v>42230</v>
      </c>
      <c r="CF99" s="859">
        <f t="shared" si="128"/>
        <v>42231</v>
      </c>
      <c r="CG99" s="859">
        <f t="shared" si="99"/>
        <v>42237</v>
      </c>
      <c r="CH99" s="859">
        <f t="shared" si="137"/>
        <v>42272</v>
      </c>
      <c r="CI99" s="859">
        <f t="shared" si="117"/>
        <v>42289</v>
      </c>
      <c r="CJ99" s="859">
        <f t="shared" si="144"/>
        <v>42293</v>
      </c>
      <c r="CK99" s="859">
        <f t="shared" si="109"/>
        <v>42299</v>
      </c>
      <c r="CL99" s="856">
        <f t="shared" si="151"/>
        <v>42301</v>
      </c>
      <c r="CN99" s="850">
        <v>42</v>
      </c>
      <c r="CO99" s="955" t="s">
        <v>506</v>
      </c>
      <c r="CP99" s="1156" t="s">
        <v>584</v>
      </c>
      <c r="CQ99" s="853">
        <v>415</v>
      </c>
      <c r="CR99" s="854">
        <v>1015</v>
      </c>
      <c r="CS99" s="859">
        <f t="shared" si="129"/>
        <v>42224</v>
      </c>
      <c r="CT99" s="859">
        <f t="shared" si="101"/>
        <v>42230</v>
      </c>
      <c r="CU99" s="859">
        <f t="shared" si="130"/>
        <v>42231</v>
      </c>
      <c r="CV99" s="859">
        <f t="shared" si="102"/>
        <v>42237</v>
      </c>
      <c r="CW99" s="859">
        <f t="shared" si="138"/>
        <v>42272</v>
      </c>
      <c r="CX99" s="859">
        <f t="shared" si="118"/>
        <v>42289</v>
      </c>
      <c r="CY99" s="859">
        <f t="shared" si="145"/>
        <v>42293</v>
      </c>
      <c r="CZ99" s="859">
        <f t="shared" si="110"/>
        <v>42299</v>
      </c>
      <c r="DA99" s="856">
        <f t="shared" si="152"/>
        <v>42301</v>
      </c>
    </row>
    <row r="100" spans="2:105" ht="15" hidden="1" customHeight="1">
      <c r="B100" s="125" t="s">
        <v>443</v>
      </c>
      <c r="C100" s="850">
        <v>43</v>
      </c>
      <c r="D100" s="860" t="s">
        <v>588</v>
      </c>
      <c r="E100" s="861" t="s">
        <v>589</v>
      </c>
      <c r="F100" s="853">
        <v>415</v>
      </c>
      <c r="G100" s="854">
        <v>1015</v>
      </c>
      <c r="H100" s="862"/>
      <c r="I100" s="862">
        <f t="shared" si="111"/>
        <v>42266</v>
      </c>
      <c r="J100" s="862">
        <f t="shared" si="131"/>
        <v>42272</v>
      </c>
      <c r="K100" s="862">
        <f t="shared" si="132"/>
        <v>42279</v>
      </c>
      <c r="L100" s="862">
        <f t="shared" si="112"/>
        <v>42296</v>
      </c>
      <c r="M100" s="862">
        <f t="shared" si="139"/>
        <v>42300</v>
      </c>
      <c r="N100" s="862">
        <f t="shared" si="104"/>
        <v>42306</v>
      </c>
      <c r="O100" s="856">
        <f t="shared" si="146"/>
        <v>42308</v>
      </c>
      <c r="P100" s="112"/>
      <c r="Q100" s="850">
        <v>43</v>
      </c>
      <c r="R100" s="860" t="s">
        <v>588</v>
      </c>
      <c r="S100" s="861" t="s">
        <v>589</v>
      </c>
      <c r="T100" s="853">
        <v>415</v>
      </c>
      <c r="U100" s="854">
        <v>1015</v>
      </c>
      <c r="V100" s="862">
        <f t="shared" si="119"/>
        <v>42231</v>
      </c>
      <c r="W100" s="862">
        <f t="shared" si="86"/>
        <v>42237</v>
      </c>
      <c r="X100" s="862">
        <f t="shared" si="120"/>
        <v>42238</v>
      </c>
      <c r="Y100" s="862">
        <f t="shared" si="87"/>
        <v>42244</v>
      </c>
      <c r="Z100" s="862">
        <f t="shared" si="133"/>
        <v>42279</v>
      </c>
      <c r="AA100" s="862">
        <f t="shared" si="113"/>
        <v>42296</v>
      </c>
      <c r="AB100" s="862">
        <f t="shared" si="140"/>
        <v>42300</v>
      </c>
      <c r="AC100" s="862">
        <f t="shared" si="105"/>
        <v>42306</v>
      </c>
      <c r="AD100" s="856">
        <f t="shared" si="147"/>
        <v>42308</v>
      </c>
      <c r="AF100" s="850">
        <v>43</v>
      </c>
      <c r="AG100" s="860" t="s">
        <v>588</v>
      </c>
      <c r="AH100" s="861" t="s">
        <v>589</v>
      </c>
      <c r="AI100" s="853">
        <v>415</v>
      </c>
      <c r="AJ100" s="854">
        <v>1015</v>
      </c>
      <c r="AK100" s="862">
        <f t="shared" si="121"/>
        <v>42231</v>
      </c>
      <c r="AL100" s="862">
        <f t="shared" si="89"/>
        <v>42237</v>
      </c>
      <c r="AM100" s="862">
        <f t="shared" si="122"/>
        <v>42238</v>
      </c>
      <c r="AN100" s="862">
        <f t="shared" si="90"/>
        <v>42244</v>
      </c>
      <c r="AO100" s="862">
        <f t="shared" si="134"/>
        <v>42279</v>
      </c>
      <c r="AP100" s="862">
        <f t="shared" si="114"/>
        <v>42296</v>
      </c>
      <c r="AQ100" s="862">
        <f t="shared" si="141"/>
        <v>42300</v>
      </c>
      <c r="AR100" s="862">
        <f t="shared" si="106"/>
        <v>42306</v>
      </c>
      <c r="AS100" s="856">
        <f t="shared" si="148"/>
        <v>42308</v>
      </c>
      <c r="AU100" s="850">
        <v>43</v>
      </c>
      <c r="AV100" s="860" t="s">
        <v>588</v>
      </c>
      <c r="AW100" s="861" t="s">
        <v>589</v>
      </c>
      <c r="AX100" s="853">
        <v>415</v>
      </c>
      <c r="AY100" s="854">
        <v>1015</v>
      </c>
      <c r="AZ100" s="862">
        <f t="shared" si="123"/>
        <v>42217</v>
      </c>
      <c r="BA100" s="862">
        <f t="shared" si="92"/>
        <v>42223</v>
      </c>
      <c r="BB100" s="862">
        <f t="shared" si="124"/>
        <v>42224</v>
      </c>
      <c r="BC100" s="862">
        <f t="shared" si="93"/>
        <v>42230</v>
      </c>
      <c r="BD100" s="862">
        <f t="shared" si="135"/>
        <v>42279</v>
      </c>
      <c r="BE100" s="862">
        <f t="shared" si="115"/>
        <v>42296</v>
      </c>
      <c r="BF100" s="862">
        <f t="shared" si="142"/>
        <v>42300</v>
      </c>
      <c r="BG100" s="862">
        <f t="shared" si="107"/>
        <v>42306</v>
      </c>
      <c r="BH100" s="856">
        <f t="shared" si="149"/>
        <v>42308</v>
      </c>
      <c r="BJ100" s="850">
        <v>43</v>
      </c>
      <c r="BK100" s="860" t="s">
        <v>588</v>
      </c>
      <c r="BL100" s="861" t="s">
        <v>589</v>
      </c>
      <c r="BM100" s="853">
        <v>415</v>
      </c>
      <c r="BN100" s="854">
        <v>1015</v>
      </c>
      <c r="BO100" s="862">
        <f t="shared" si="125"/>
        <v>42203</v>
      </c>
      <c r="BP100" s="862">
        <f t="shared" si="95"/>
        <v>42209</v>
      </c>
      <c r="BQ100" s="862">
        <f t="shared" si="126"/>
        <v>42210</v>
      </c>
      <c r="BR100" s="862">
        <f t="shared" si="96"/>
        <v>42216</v>
      </c>
      <c r="BS100" s="862">
        <f t="shared" si="136"/>
        <v>42279</v>
      </c>
      <c r="BT100" s="862">
        <f t="shared" si="116"/>
        <v>42296</v>
      </c>
      <c r="BU100" s="862">
        <f t="shared" si="143"/>
        <v>42300</v>
      </c>
      <c r="BV100" s="862">
        <f t="shared" si="108"/>
        <v>42306</v>
      </c>
      <c r="BW100" s="856">
        <f t="shared" si="150"/>
        <v>42308</v>
      </c>
      <c r="BY100" s="850">
        <v>43</v>
      </c>
      <c r="BZ100" s="860" t="s">
        <v>588</v>
      </c>
      <c r="CA100" s="861" t="s">
        <v>589</v>
      </c>
      <c r="CB100" s="853">
        <v>415</v>
      </c>
      <c r="CC100" s="854">
        <v>1015</v>
      </c>
      <c r="CD100" s="862">
        <f t="shared" si="127"/>
        <v>42231</v>
      </c>
      <c r="CE100" s="862">
        <f t="shared" si="98"/>
        <v>42237</v>
      </c>
      <c r="CF100" s="862">
        <f t="shared" si="128"/>
        <v>42238</v>
      </c>
      <c r="CG100" s="862">
        <f t="shared" si="99"/>
        <v>42244</v>
      </c>
      <c r="CH100" s="862">
        <f t="shared" si="137"/>
        <v>42279</v>
      </c>
      <c r="CI100" s="862">
        <f t="shared" si="117"/>
        <v>42296</v>
      </c>
      <c r="CJ100" s="862">
        <f t="shared" si="144"/>
        <v>42300</v>
      </c>
      <c r="CK100" s="862">
        <f t="shared" si="109"/>
        <v>42306</v>
      </c>
      <c r="CL100" s="856">
        <f t="shared" si="151"/>
        <v>42308</v>
      </c>
      <c r="CN100" s="850">
        <v>43</v>
      </c>
      <c r="CO100" s="860" t="s">
        <v>588</v>
      </c>
      <c r="CP100" s="861" t="s">
        <v>589</v>
      </c>
      <c r="CQ100" s="853">
        <v>415</v>
      </c>
      <c r="CR100" s="854">
        <v>1015</v>
      </c>
      <c r="CS100" s="862">
        <f t="shared" si="129"/>
        <v>42231</v>
      </c>
      <c r="CT100" s="862">
        <f t="shared" si="101"/>
        <v>42237</v>
      </c>
      <c r="CU100" s="862">
        <f t="shared" si="130"/>
        <v>42238</v>
      </c>
      <c r="CV100" s="862">
        <f t="shared" si="102"/>
        <v>42244</v>
      </c>
      <c r="CW100" s="862">
        <f t="shared" si="138"/>
        <v>42279</v>
      </c>
      <c r="CX100" s="862">
        <f t="shared" si="118"/>
        <v>42296</v>
      </c>
      <c r="CY100" s="862">
        <f t="shared" si="145"/>
        <v>42300</v>
      </c>
      <c r="CZ100" s="862">
        <f t="shared" si="110"/>
        <v>42306</v>
      </c>
      <c r="DA100" s="856">
        <f t="shared" si="152"/>
        <v>42308</v>
      </c>
    </row>
    <row r="101" spans="2:105" ht="15" hidden="1" customHeight="1">
      <c r="B101" s="125" t="s">
        <v>444</v>
      </c>
      <c r="C101" s="850">
        <v>44</v>
      </c>
      <c r="D101" s="1157" t="s">
        <v>590</v>
      </c>
      <c r="E101" s="1158" t="s">
        <v>584</v>
      </c>
      <c r="F101" s="853">
        <v>415</v>
      </c>
      <c r="G101" s="854">
        <v>1115</v>
      </c>
      <c r="H101" s="1159"/>
      <c r="I101" s="1159">
        <f t="shared" si="111"/>
        <v>42273</v>
      </c>
      <c r="J101" s="1159">
        <f t="shared" si="131"/>
        <v>42279</v>
      </c>
      <c r="K101" s="1159">
        <f t="shared" si="132"/>
        <v>42286</v>
      </c>
      <c r="L101" s="1159">
        <f t="shared" si="112"/>
        <v>42303</v>
      </c>
      <c r="M101" s="1159">
        <f t="shared" si="139"/>
        <v>42307</v>
      </c>
      <c r="N101" s="1159">
        <f t="shared" si="104"/>
        <v>42313</v>
      </c>
      <c r="O101" s="856">
        <f t="shared" si="146"/>
        <v>42315</v>
      </c>
      <c r="P101" s="112"/>
      <c r="Q101" s="850">
        <v>44</v>
      </c>
      <c r="R101" s="1157" t="s">
        <v>590</v>
      </c>
      <c r="S101" s="1158" t="s">
        <v>584</v>
      </c>
      <c r="T101" s="853">
        <v>415</v>
      </c>
      <c r="U101" s="854">
        <v>1115</v>
      </c>
      <c r="V101" s="1159">
        <f t="shared" si="119"/>
        <v>42238</v>
      </c>
      <c r="W101" s="1159">
        <f t="shared" si="86"/>
        <v>42244</v>
      </c>
      <c r="X101" s="1159">
        <f t="shared" si="120"/>
        <v>42245</v>
      </c>
      <c r="Y101" s="1159">
        <f t="shared" si="87"/>
        <v>42251</v>
      </c>
      <c r="Z101" s="1159">
        <f t="shared" si="133"/>
        <v>42286</v>
      </c>
      <c r="AA101" s="1159">
        <f t="shared" si="113"/>
        <v>42303</v>
      </c>
      <c r="AB101" s="1159">
        <f t="shared" si="140"/>
        <v>42307</v>
      </c>
      <c r="AC101" s="1159">
        <f t="shared" si="105"/>
        <v>42313</v>
      </c>
      <c r="AD101" s="856">
        <f t="shared" si="147"/>
        <v>42315</v>
      </c>
      <c r="AF101" s="850">
        <v>44</v>
      </c>
      <c r="AG101" s="1157" t="s">
        <v>590</v>
      </c>
      <c r="AH101" s="1158" t="s">
        <v>584</v>
      </c>
      <c r="AI101" s="853">
        <v>415</v>
      </c>
      <c r="AJ101" s="854">
        <v>1115</v>
      </c>
      <c r="AK101" s="1159">
        <f t="shared" si="121"/>
        <v>42238</v>
      </c>
      <c r="AL101" s="1159">
        <f t="shared" si="89"/>
        <v>42244</v>
      </c>
      <c r="AM101" s="1159">
        <f t="shared" si="122"/>
        <v>42245</v>
      </c>
      <c r="AN101" s="1159">
        <f t="shared" si="90"/>
        <v>42251</v>
      </c>
      <c r="AO101" s="1159">
        <f t="shared" si="134"/>
        <v>42286</v>
      </c>
      <c r="AP101" s="1159">
        <f t="shared" si="114"/>
        <v>42303</v>
      </c>
      <c r="AQ101" s="1159">
        <f t="shared" si="141"/>
        <v>42307</v>
      </c>
      <c r="AR101" s="1159">
        <f t="shared" si="106"/>
        <v>42313</v>
      </c>
      <c r="AS101" s="856">
        <f t="shared" si="148"/>
        <v>42315</v>
      </c>
      <c r="AU101" s="850">
        <v>44</v>
      </c>
      <c r="AV101" s="1157" t="s">
        <v>590</v>
      </c>
      <c r="AW101" s="1158" t="s">
        <v>584</v>
      </c>
      <c r="AX101" s="853">
        <v>415</v>
      </c>
      <c r="AY101" s="854">
        <v>1115</v>
      </c>
      <c r="AZ101" s="1159">
        <f t="shared" si="123"/>
        <v>42224</v>
      </c>
      <c r="BA101" s="1159">
        <f t="shared" si="92"/>
        <v>42230</v>
      </c>
      <c r="BB101" s="1159">
        <f t="shared" si="124"/>
        <v>42231</v>
      </c>
      <c r="BC101" s="1159">
        <f t="shared" si="93"/>
        <v>42237</v>
      </c>
      <c r="BD101" s="1159">
        <f t="shared" si="135"/>
        <v>42286</v>
      </c>
      <c r="BE101" s="1159">
        <f t="shared" si="115"/>
        <v>42303</v>
      </c>
      <c r="BF101" s="1159">
        <f t="shared" si="142"/>
        <v>42307</v>
      </c>
      <c r="BG101" s="1159">
        <f t="shared" si="107"/>
        <v>42313</v>
      </c>
      <c r="BH101" s="856">
        <f t="shared" si="149"/>
        <v>42315</v>
      </c>
      <c r="BJ101" s="850">
        <v>44</v>
      </c>
      <c r="BK101" s="1157" t="s">
        <v>590</v>
      </c>
      <c r="BL101" s="1158" t="s">
        <v>584</v>
      </c>
      <c r="BM101" s="853">
        <v>415</v>
      </c>
      <c r="BN101" s="854">
        <v>1115</v>
      </c>
      <c r="BO101" s="1159">
        <f t="shared" si="125"/>
        <v>42210</v>
      </c>
      <c r="BP101" s="1159">
        <f t="shared" si="95"/>
        <v>42216</v>
      </c>
      <c r="BQ101" s="1159">
        <f t="shared" si="126"/>
        <v>42217</v>
      </c>
      <c r="BR101" s="1159">
        <f t="shared" si="96"/>
        <v>42223</v>
      </c>
      <c r="BS101" s="1159">
        <f t="shared" si="136"/>
        <v>42286</v>
      </c>
      <c r="BT101" s="1159">
        <f t="shared" si="116"/>
        <v>42303</v>
      </c>
      <c r="BU101" s="1159">
        <f t="shared" si="143"/>
        <v>42307</v>
      </c>
      <c r="BV101" s="1159">
        <f t="shared" si="108"/>
        <v>42313</v>
      </c>
      <c r="BW101" s="856">
        <f t="shared" si="150"/>
        <v>42315</v>
      </c>
      <c r="BY101" s="850">
        <v>44</v>
      </c>
      <c r="BZ101" s="1157" t="s">
        <v>590</v>
      </c>
      <c r="CA101" s="1158" t="s">
        <v>584</v>
      </c>
      <c r="CB101" s="853">
        <v>415</v>
      </c>
      <c r="CC101" s="854">
        <v>1115</v>
      </c>
      <c r="CD101" s="1159">
        <f t="shared" si="127"/>
        <v>42238</v>
      </c>
      <c r="CE101" s="1159">
        <f t="shared" si="98"/>
        <v>42244</v>
      </c>
      <c r="CF101" s="1159">
        <f t="shared" si="128"/>
        <v>42245</v>
      </c>
      <c r="CG101" s="1159">
        <f t="shared" si="99"/>
        <v>42251</v>
      </c>
      <c r="CH101" s="1159">
        <f t="shared" si="137"/>
        <v>42286</v>
      </c>
      <c r="CI101" s="1159">
        <f t="shared" si="117"/>
        <v>42303</v>
      </c>
      <c r="CJ101" s="1159">
        <f t="shared" si="144"/>
        <v>42307</v>
      </c>
      <c r="CK101" s="1159">
        <f t="shared" si="109"/>
        <v>42313</v>
      </c>
      <c r="CL101" s="856">
        <f t="shared" si="151"/>
        <v>42315</v>
      </c>
      <c r="CN101" s="850">
        <v>44</v>
      </c>
      <c r="CO101" s="1157" t="s">
        <v>590</v>
      </c>
      <c r="CP101" s="1158" t="s">
        <v>584</v>
      </c>
      <c r="CQ101" s="853">
        <v>415</v>
      </c>
      <c r="CR101" s="854">
        <v>1115</v>
      </c>
      <c r="CS101" s="1159">
        <f t="shared" si="129"/>
        <v>42238</v>
      </c>
      <c r="CT101" s="1159">
        <f t="shared" si="101"/>
        <v>42244</v>
      </c>
      <c r="CU101" s="1159">
        <f t="shared" si="130"/>
        <v>42245</v>
      </c>
      <c r="CV101" s="1159">
        <f t="shared" si="102"/>
        <v>42251</v>
      </c>
      <c r="CW101" s="1159">
        <f t="shared" si="138"/>
        <v>42286</v>
      </c>
      <c r="CX101" s="1159">
        <f t="shared" si="118"/>
        <v>42303</v>
      </c>
      <c r="CY101" s="1159">
        <f t="shared" si="145"/>
        <v>42307</v>
      </c>
      <c r="CZ101" s="1159">
        <f t="shared" si="110"/>
        <v>42313</v>
      </c>
      <c r="DA101" s="856">
        <f t="shared" si="152"/>
        <v>42315</v>
      </c>
    </row>
    <row r="102" spans="2:105" ht="15" hidden="1" customHeight="1">
      <c r="B102" s="125" t="s">
        <v>445</v>
      </c>
      <c r="C102" s="850">
        <v>45</v>
      </c>
      <c r="D102" s="860" t="s">
        <v>591</v>
      </c>
      <c r="E102" s="861" t="s">
        <v>592</v>
      </c>
      <c r="F102" s="853">
        <v>415</v>
      </c>
      <c r="G102" s="854">
        <v>1115</v>
      </c>
      <c r="H102" s="862"/>
      <c r="I102" s="862">
        <f t="shared" si="111"/>
        <v>42280</v>
      </c>
      <c r="J102" s="862">
        <f t="shared" si="131"/>
        <v>42286</v>
      </c>
      <c r="K102" s="862">
        <f t="shared" si="132"/>
        <v>42293</v>
      </c>
      <c r="L102" s="862">
        <f t="shared" si="112"/>
        <v>42310</v>
      </c>
      <c r="M102" s="862">
        <f t="shared" si="139"/>
        <v>42314</v>
      </c>
      <c r="N102" s="862">
        <f t="shared" si="104"/>
        <v>42320</v>
      </c>
      <c r="O102" s="856">
        <f t="shared" si="146"/>
        <v>42322</v>
      </c>
      <c r="P102" s="112"/>
      <c r="Q102" s="850">
        <v>45</v>
      </c>
      <c r="R102" s="860" t="s">
        <v>591</v>
      </c>
      <c r="S102" s="861" t="s">
        <v>592</v>
      </c>
      <c r="T102" s="853">
        <v>415</v>
      </c>
      <c r="U102" s="854">
        <v>1115</v>
      </c>
      <c r="V102" s="862">
        <f t="shared" si="119"/>
        <v>42245</v>
      </c>
      <c r="W102" s="862">
        <f t="shared" si="86"/>
        <v>42251</v>
      </c>
      <c r="X102" s="862">
        <f t="shared" si="120"/>
        <v>42252</v>
      </c>
      <c r="Y102" s="862">
        <f t="shared" si="87"/>
        <v>42258</v>
      </c>
      <c r="Z102" s="862">
        <f t="shared" si="133"/>
        <v>42293</v>
      </c>
      <c r="AA102" s="862">
        <f t="shared" si="113"/>
        <v>42310</v>
      </c>
      <c r="AB102" s="862">
        <f t="shared" si="140"/>
        <v>42314</v>
      </c>
      <c r="AC102" s="862">
        <f t="shared" si="105"/>
        <v>42320</v>
      </c>
      <c r="AD102" s="856">
        <f t="shared" si="147"/>
        <v>42322</v>
      </c>
      <c r="AF102" s="850">
        <v>45</v>
      </c>
      <c r="AG102" s="860" t="s">
        <v>591</v>
      </c>
      <c r="AH102" s="861" t="s">
        <v>592</v>
      </c>
      <c r="AI102" s="853">
        <v>415</v>
      </c>
      <c r="AJ102" s="854">
        <v>1115</v>
      </c>
      <c r="AK102" s="862">
        <f t="shared" si="121"/>
        <v>42245</v>
      </c>
      <c r="AL102" s="862">
        <f t="shared" si="89"/>
        <v>42251</v>
      </c>
      <c r="AM102" s="862">
        <f t="shared" si="122"/>
        <v>42252</v>
      </c>
      <c r="AN102" s="862">
        <f t="shared" si="90"/>
        <v>42258</v>
      </c>
      <c r="AO102" s="862">
        <f t="shared" si="134"/>
        <v>42293</v>
      </c>
      <c r="AP102" s="862">
        <f t="shared" si="114"/>
        <v>42310</v>
      </c>
      <c r="AQ102" s="862">
        <f t="shared" si="141"/>
        <v>42314</v>
      </c>
      <c r="AR102" s="862">
        <f t="shared" si="106"/>
        <v>42320</v>
      </c>
      <c r="AS102" s="856">
        <f t="shared" si="148"/>
        <v>42322</v>
      </c>
      <c r="AU102" s="850">
        <v>45</v>
      </c>
      <c r="AV102" s="860" t="s">
        <v>591</v>
      </c>
      <c r="AW102" s="861" t="s">
        <v>592</v>
      </c>
      <c r="AX102" s="853">
        <v>415</v>
      </c>
      <c r="AY102" s="854">
        <v>1115</v>
      </c>
      <c r="AZ102" s="862">
        <f t="shared" si="123"/>
        <v>42231</v>
      </c>
      <c r="BA102" s="862">
        <f t="shared" si="92"/>
        <v>42237</v>
      </c>
      <c r="BB102" s="862">
        <f t="shared" si="124"/>
        <v>42238</v>
      </c>
      <c r="BC102" s="862">
        <f t="shared" si="93"/>
        <v>42244</v>
      </c>
      <c r="BD102" s="862">
        <f t="shared" si="135"/>
        <v>42293</v>
      </c>
      <c r="BE102" s="862">
        <f t="shared" si="115"/>
        <v>42310</v>
      </c>
      <c r="BF102" s="862">
        <f t="shared" si="142"/>
        <v>42314</v>
      </c>
      <c r="BG102" s="862">
        <f t="shared" si="107"/>
        <v>42320</v>
      </c>
      <c r="BH102" s="856">
        <f t="shared" si="149"/>
        <v>42322</v>
      </c>
      <c r="BJ102" s="850">
        <v>45</v>
      </c>
      <c r="BK102" s="860" t="s">
        <v>591</v>
      </c>
      <c r="BL102" s="861" t="s">
        <v>592</v>
      </c>
      <c r="BM102" s="853">
        <v>415</v>
      </c>
      <c r="BN102" s="854">
        <v>1115</v>
      </c>
      <c r="BO102" s="862">
        <f t="shared" si="125"/>
        <v>42217</v>
      </c>
      <c r="BP102" s="862">
        <f t="shared" si="95"/>
        <v>42223</v>
      </c>
      <c r="BQ102" s="862">
        <f t="shared" si="126"/>
        <v>42224</v>
      </c>
      <c r="BR102" s="862">
        <f t="shared" si="96"/>
        <v>42230</v>
      </c>
      <c r="BS102" s="862">
        <f t="shared" si="136"/>
        <v>42293</v>
      </c>
      <c r="BT102" s="862">
        <f t="shared" si="116"/>
        <v>42310</v>
      </c>
      <c r="BU102" s="862">
        <f t="shared" si="143"/>
        <v>42314</v>
      </c>
      <c r="BV102" s="862">
        <f t="shared" si="108"/>
        <v>42320</v>
      </c>
      <c r="BW102" s="856">
        <f t="shared" si="150"/>
        <v>42322</v>
      </c>
      <c r="BY102" s="850">
        <v>45</v>
      </c>
      <c r="BZ102" s="860" t="s">
        <v>591</v>
      </c>
      <c r="CA102" s="861" t="s">
        <v>592</v>
      </c>
      <c r="CB102" s="853">
        <v>415</v>
      </c>
      <c r="CC102" s="854">
        <v>1115</v>
      </c>
      <c r="CD102" s="862">
        <f t="shared" si="127"/>
        <v>42245</v>
      </c>
      <c r="CE102" s="862">
        <f t="shared" si="98"/>
        <v>42251</v>
      </c>
      <c r="CF102" s="862">
        <f t="shared" si="128"/>
        <v>42252</v>
      </c>
      <c r="CG102" s="862">
        <f t="shared" si="99"/>
        <v>42258</v>
      </c>
      <c r="CH102" s="862">
        <f t="shared" si="137"/>
        <v>42293</v>
      </c>
      <c r="CI102" s="862">
        <f t="shared" si="117"/>
        <v>42310</v>
      </c>
      <c r="CJ102" s="862">
        <f t="shared" si="144"/>
        <v>42314</v>
      </c>
      <c r="CK102" s="862">
        <f t="shared" si="109"/>
        <v>42320</v>
      </c>
      <c r="CL102" s="856">
        <f t="shared" si="151"/>
        <v>42322</v>
      </c>
      <c r="CN102" s="850">
        <v>45</v>
      </c>
      <c r="CO102" s="860" t="s">
        <v>591</v>
      </c>
      <c r="CP102" s="861" t="s">
        <v>592</v>
      </c>
      <c r="CQ102" s="853">
        <v>415</v>
      </c>
      <c r="CR102" s="854">
        <v>1115</v>
      </c>
      <c r="CS102" s="862">
        <f t="shared" si="129"/>
        <v>42245</v>
      </c>
      <c r="CT102" s="862">
        <f t="shared" si="101"/>
        <v>42251</v>
      </c>
      <c r="CU102" s="862">
        <f t="shared" si="130"/>
        <v>42252</v>
      </c>
      <c r="CV102" s="862">
        <f t="shared" si="102"/>
        <v>42258</v>
      </c>
      <c r="CW102" s="862">
        <f t="shared" si="138"/>
        <v>42293</v>
      </c>
      <c r="CX102" s="862">
        <f t="shared" si="118"/>
        <v>42310</v>
      </c>
      <c r="CY102" s="862">
        <f t="shared" si="145"/>
        <v>42314</v>
      </c>
      <c r="CZ102" s="862">
        <f t="shared" si="110"/>
        <v>42320</v>
      </c>
      <c r="DA102" s="856">
        <f t="shared" si="152"/>
        <v>42322</v>
      </c>
    </row>
    <row r="103" spans="2:105" ht="15" hidden="1" customHeight="1" thickBot="1">
      <c r="B103" s="125" t="s">
        <v>446</v>
      </c>
      <c r="C103" s="850">
        <v>46</v>
      </c>
      <c r="D103" s="1157" t="s">
        <v>593</v>
      </c>
      <c r="E103" s="1158" t="s">
        <v>594</v>
      </c>
      <c r="F103" s="853">
        <v>415</v>
      </c>
      <c r="G103" s="854">
        <v>1115</v>
      </c>
      <c r="H103" s="1159"/>
      <c r="I103" s="1159">
        <f t="shared" si="111"/>
        <v>42287</v>
      </c>
      <c r="J103" s="1159">
        <f t="shared" si="131"/>
        <v>42293</v>
      </c>
      <c r="K103" s="1159">
        <f t="shared" si="132"/>
        <v>42300</v>
      </c>
      <c r="L103" s="1159">
        <f t="shared" si="112"/>
        <v>42317</v>
      </c>
      <c r="M103" s="1159">
        <f t="shared" si="139"/>
        <v>42321</v>
      </c>
      <c r="N103" s="1159">
        <f t="shared" si="104"/>
        <v>42327</v>
      </c>
      <c r="O103" s="856">
        <f t="shared" si="146"/>
        <v>42329</v>
      </c>
      <c r="P103" s="112"/>
      <c r="Q103" s="850">
        <v>46</v>
      </c>
      <c r="R103" s="1157" t="s">
        <v>593</v>
      </c>
      <c r="S103" s="1158" t="s">
        <v>594</v>
      </c>
      <c r="T103" s="853">
        <v>415</v>
      </c>
      <c r="U103" s="854">
        <v>1115</v>
      </c>
      <c r="V103" s="1223">
        <f t="shared" si="119"/>
        <v>42252</v>
      </c>
      <c r="W103" s="1223">
        <f t="shared" si="86"/>
        <v>42258</v>
      </c>
      <c r="X103" s="1223">
        <f t="shared" si="120"/>
        <v>42259</v>
      </c>
      <c r="Y103" s="1223">
        <f t="shared" si="87"/>
        <v>42265</v>
      </c>
      <c r="Z103" s="1223">
        <f t="shared" si="133"/>
        <v>42300</v>
      </c>
      <c r="AA103" s="1159">
        <f t="shared" si="113"/>
        <v>42317</v>
      </c>
      <c r="AB103" s="1159">
        <f t="shared" si="140"/>
        <v>42321</v>
      </c>
      <c r="AC103" s="1159">
        <f t="shared" si="105"/>
        <v>42327</v>
      </c>
      <c r="AD103" s="856">
        <f t="shared" si="147"/>
        <v>42329</v>
      </c>
      <c r="AF103" s="850">
        <v>46</v>
      </c>
      <c r="AG103" s="1157" t="s">
        <v>593</v>
      </c>
      <c r="AH103" s="1158" t="s">
        <v>594</v>
      </c>
      <c r="AI103" s="853">
        <v>415</v>
      </c>
      <c r="AJ103" s="854">
        <v>1115</v>
      </c>
      <c r="AK103" s="1223">
        <f t="shared" si="121"/>
        <v>42252</v>
      </c>
      <c r="AL103" s="1223">
        <f t="shared" si="89"/>
        <v>42258</v>
      </c>
      <c r="AM103" s="1223">
        <f t="shared" si="122"/>
        <v>42259</v>
      </c>
      <c r="AN103" s="1223">
        <f t="shared" si="90"/>
        <v>42265</v>
      </c>
      <c r="AO103" s="1223">
        <f t="shared" si="134"/>
        <v>42300</v>
      </c>
      <c r="AP103" s="1159">
        <f t="shared" si="114"/>
        <v>42317</v>
      </c>
      <c r="AQ103" s="1159">
        <f t="shared" si="141"/>
        <v>42321</v>
      </c>
      <c r="AR103" s="1159">
        <f t="shared" si="106"/>
        <v>42327</v>
      </c>
      <c r="AS103" s="856">
        <f t="shared" si="148"/>
        <v>42329</v>
      </c>
      <c r="AU103" s="850">
        <v>46</v>
      </c>
      <c r="AV103" s="1157" t="s">
        <v>593</v>
      </c>
      <c r="AW103" s="1158" t="s">
        <v>594</v>
      </c>
      <c r="AX103" s="853">
        <v>415</v>
      </c>
      <c r="AY103" s="854">
        <v>1115</v>
      </c>
      <c r="AZ103" s="1223">
        <f t="shared" si="123"/>
        <v>42238</v>
      </c>
      <c r="BA103" s="1223">
        <f t="shared" si="92"/>
        <v>42244</v>
      </c>
      <c r="BB103" s="1223">
        <f t="shared" si="124"/>
        <v>42245</v>
      </c>
      <c r="BC103" s="1223">
        <f t="shared" si="93"/>
        <v>42251</v>
      </c>
      <c r="BD103" s="1223">
        <f t="shared" si="135"/>
        <v>42300</v>
      </c>
      <c r="BE103" s="1159">
        <f t="shared" si="115"/>
        <v>42317</v>
      </c>
      <c r="BF103" s="1159">
        <f t="shared" si="142"/>
        <v>42321</v>
      </c>
      <c r="BG103" s="1159">
        <f t="shared" si="107"/>
        <v>42327</v>
      </c>
      <c r="BH103" s="856">
        <f t="shared" si="149"/>
        <v>42329</v>
      </c>
      <c r="BJ103" s="850">
        <v>46</v>
      </c>
      <c r="BK103" s="1157" t="s">
        <v>593</v>
      </c>
      <c r="BL103" s="1158" t="s">
        <v>594</v>
      </c>
      <c r="BM103" s="853">
        <v>415</v>
      </c>
      <c r="BN103" s="854">
        <v>1115</v>
      </c>
      <c r="BO103" s="1223">
        <f t="shared" si="125"/>
        <v>42224</v>
      </c>
      <c r="BP103" s="1223">
        <f t="shared" si="95"/>
        <v>42230</v>
      </c>
      <c r="BQ103" s="1223">
        <f t="shared" si="126"/>
        <v>42231</v>
      </c>
      <c r="BR103" s="1223">
        <f t="shared" si="96"/>
        <v>42237</v>
      </c>
      <c r="BS103" s="1223">
        <f t="shared" si="136"/>
        <v>42300</v>
      </c>
      <c r="BT103" s="1159">
        <f t="shared" si="116"/>
        <v>42317</v>
      </c>
      <c r="BU103" s="1159">
        <f t="shared" si="143"/>
        <v>42321</v>
      </c>
      <c r="BV103" s="1159">
        <f t="shared" si="108"/>
        <v>42327</v>
      </c>
      <c r="BW103" s="856">
        <f t="shared" si="150"/>
        <v>42329</v>
      </c>
      <c r="BY103" s="850">
        <v>46</v>
      </c>
      <c r="BZ103" s="1157" t="s">
        <v>593</v>
      </c>
      <c r="CA103" s="1158" t="s">
        <v>594</v>
      </c>
      <c r="CB103" s="853">
        <v>415</v>
      </c>
      <c r="CC103" s="854">
        <v>1115</v>
      </c>
      <c r="CD103" s="1223">
        <f t="shared" si="127"/>
        <v>42252</v>
      </c>
      <c r="CE103" s="1223">
        <f t="shared" si="98"/>
        <v>42258</v>
      </c>
      <c r="CF103" s="1223">
        <f t="shared" si="128"/>
        <v>42259</v>
      </c>
      <c r="CG103" s="1223">
        <f t="shared" si="99"/>
        <v>42265</v>
      </c>
      <c r="CH103" s="1223">
        <f t="shared" si="137"/>
        <v>42300</v>
      </c>
      <c r="CI103" s="1159">
        <f t="shared" si="117"/>
        <v>42317</v>
      </c>
      <c r="CJ103" s="1159">
        <f t="shared" si="144"/>
        <v>42321</v>
      </c>
      <c r="CK103" s="1159">
        <f t="shared" si="109"/>
        <v>42327</v>
      </c>
      <c r="CL103" s="856">
        <f t="shared" si="151"/>
        <v>42329</v>
      </c>
      <c r="CN103" s="850">
        <v>46</v>
      </c>
      <c r="CO103" s="1157" t="s">
        <v>593</v>
      </c>
      <c r="CP103" s="1158" t="s">
        <v>594</v>
      </c>
      <c r="CQ103" s="853">
        <v>415</v>
      </c>
      <c r="CR103" s="854">
        <v>1115</v>
      </c>
      <c r="CS103" s="1223">
        <f t="shared" si="129"/>
        <v>42252</v>
      </c>
      <c r="CT103" s="1223">
        <f t="shared" si="101"/>
        <v>42258</v>
      </c>
      <c r="CU103" s="1223">
        <f t="shared" si="130"/>
        <v>42259</v>
      </c>
      <c r="CV103" s="1223">
        <f t="shared" si="102"/>
        <v>42265</v>
      </c>
      <c r="CW103" s="1223">
        <f t="shared" si="138"/>
        <v>42300</v>
      </c>
      <c r="CX103" s="1159">
        <f t="shared" si="118"/>
        <v>42317</v>
      </c>
      <c r="CY103" s="1159">
        <f t="shared" si="145"/>
        <v>42321</v>
      </c>
      <c r="CZ103" s="1159">
        <f t="shared" si="110"/>
        <v>42327</v>
      </c>
      <c r="DA103" s="856">
        <f t="shared" si="152"/>
        <v>42329</v>
      </c>
    </row>
    <row r="104" spans="2:105" ht="15" hidden="1" customHeight="1">
      <c r="B104" s="125" t="s">
        <v>447</v>
      </c>
      <c r="C104" s="850">
        <v>47</v>
      </c>
      <c r="D104" s="955"/>
      <c r="E104" s="881" t="s">
        <v>595</v>
      </c>
      <c r="F104" s="853">
        <v>415</v>
      </c>
      <c r="G104" s="854">
        <v>1115</v>
      </c>
      <c r="H104" s="859"/>
      <c r="I104" s="859">
        <f t="shared" si="111"/>
        <v>42294</v>
      </c>
      <c r="J104" s="859">
        <f t="shared" si="131"/>
        <v>42300</v>
      </c>
      <c r="K104" s="859">
        <f t="shared" si="132"/>
        <v>42307</v>
      </c>
      <c r="L104" s="859">
        <f t="shared" si="112"/>
        <v>42324</v>
      </c>
      <c r="M104" s="859">
        <f t="shared" si="139"/>
        <v>42328</v>
      </c>
      <c r="N104" s="859">
        <f t="shared" si="104"/>
        <v>42334</v>
      </c>
      <c r="O104" s="856">
        <f t="shared" si="146"/>
        <v>42336</v>
      </c>
      <c r="P104" s="112"/>
      <c r="Q104" s="850">
        <v>47</v>
      </c>
      <c r="R104" s="955"/>
      <c r="S104" s="881" t="s">
        <v>595</v>
      </c>
      <c r="T104" s="853">
        <v>415</v>
      </c>
      <c r="U104" s="854">
        <v>1115</v>
      </c>
      <c r="V104" s="1224">
        <f t="shared" si="119"/>
        <v>42259</v>
      </c>
      <c r="W104" s="1224">
        <f t="shared" si="86"/>
        <v>42265</v>
      </c>
      <c r="X104" s="1224">
        <f t="shared" si="120"/>
        <v>42266</v>
      </c>
      <c r="Y104" s="1224">
        <f t="shared" si="87"/>
        <v>42272</v>
      </c>
      <c r="Z104" s="1224">
        <f t="shared" si="133"/>
        <v>42307</v>
      </c>
      <c r="AA104" s="859">
        <f t="shared" si="113"/>
        <v>42324</v>
      </c>
      <c r="AB104" s="859">
        <f t="shared" si="140"/>
        <v>42328</v>
      </c>
      <c r="AC104" s="859">
        <f t="shared" si="105"/>
        <v>42334</v>
      </c>
      <c r="AD104" s="856">
        <f t="shared" si="147"/>
        <v>42336</v>
      </c>
      <c r="AF104" s="850">
        <v>47</v>
      </c>
      <c r="AG104" s="955"/>
      <c r="AH104" s="881" t="s">
        <v>595</v>
      </c>
      <c r="AI104" s="853">
        <v>415</v>
      </c>
      <c r="AJ104" s="854">
        <v>1115</v>
      </c>
      <c r="AK104" s="1224">
        <f t="shared" si="121"/>
        <v>42259</v>
      </c>
      <c r="AL104" s="1224">
        <f t="shared" si="89"/>
        <v>42265</v>
      </c>
      <c r="AM104" s="1224">
        <f t="shared" si="122"/>
        <v>42266</v>
      </c>
      <c r="AN104" s="1224">
        <f t="shared" si="90"/>
        <v>42272</v>
      </c>
      <c r="AO104" s="1224">
        <f t="shared" si="134"/>
        <v>42307</v>
      </c>
      <c r="AP104" s="859">
        <f t="shared" si="114"/>
        <v>42324</v>
      </c>
      <c r="AQ104" s="859">
        <f t="shared" si="141"/>
        <v>42328</v>
      </c>
      <c r="AR104" s="859">
        <f t="shared" si="106"/>
        <v>42334</v>
      </c>
      <c r="AS104" s="856">
        <f t="shared" si="148"/>
        <v>42336</v>
      </c>
      <c r="AU104" s="850">
        <v>47</v>
      </c>
      <c r="AV104" s="955"/>
      <c r="AW104" s="881" t="s">
        <v>595</v>
      </c>
      <c r="AX104" s="853">
        <v>415</v>
      </c>
      <c r="AY104" s="854">
        <v>1115</v>
      </c>
      <c r="AZ104" s="1224">
        <f t="shared" si="123"/>
        <v>42245</v>
      </c>
      <c r="BA104" s="1224">
        <f t="shared" si="92"/>
        <v>42251</v>
      </c>
      <c r="BB104" s="1224">
        <f t="shared" si="124"/>
        <v>42252</v>
      </c>
      <c r="BC104" s="1224">
        <f t="shared" si="93"/>
        <v>42258</v>
      </c>
      <c r="BD104" s="1224">
        <f t="shared" si="135"/>
        <v>42307</v>
      </c>
      <c r="BE104" s="859">
        <f t="shared" si="115"/>
        <v>42324</v>
      </c>
      <c r="BF104" s="859">
        <f t="shared" si="142"/>
        <v>42328</v>
      </c>
      <c r="BG104" s="859">
        <f t="shared" si="107"/>
        <v>42334</v>
      </c>
      <c r="BH104" s="856">
        <f t="shared" si="149"/>
        <v>42336</v>
      </c>
      <c r="BJ104" s="850">
        <v>47</v>
      </c>
      <c r="BK104" s="955"/>
      <c r="BL104" s="881" t="s">
        <v>595</v>
      </c>
      <c r="BM104" s="853">
        <v>415</v>
      </c>
      <c r="BN104" s="854">
        <v>1115</v>
      </c>
      <c r="BO104" s="1224">
        <f t="shared" si="125"/>
        <v>42231</v>
      </c>
      <c r="BP104" s="1224">
        <f t="shared" si="95"/>
        <v>42237</v>
      </c>
      <c r="BQ104" s="1224">
        <f t="shared" si="126"/>
        <v>42238</v>
      </c>
      <c r="BR104" s="1224">
        <f t="shared" si="96"/>
        <v>42244</v>
      </c>
      <c r="BS104" s="1224">
        <f t="shared" si="136"/>
        <v>42307</v>
      </c>
      <c r="BT104" s="859">
        <f t="shared" si="116"/>
        <v>42324</v>
      </c>
      <c r="BU104" s="859">
        <f t="shared" si="143"/>
        <v>42328</v>
      </c>
      <c r="BV104" s="859">
        <f t="shared" si="108"/>
        <v>42334</v>
      </c>
      <c r="BW104" s="856">
        <f t="shared" si="150"/>
        <v>42336</v>
      </c>
      <c r="BY104" s="850">
        <v>47</v>
      </c>
      <c r="BZ104" s="955"/>
      <c r="CA104" s="881" t="s">
        <v>595</v>
      </c>
      <c r="CB104" s="853">
        <v>415</v>
      </c>
      <c r="CC104" s="854">
        <v>1115</v>
      </c>
      <c r="CD104" s="1224">
        <f t="shared" si="127"/>
        <v>42259</v>
      </c>
      <c r="CE104" s="1224">
        <f t="shared" si="98"/>
        <v>42265</v>
      </c>
      <c r="CF104" s="1224">
        <f t="shared" si="128"/>
        <v>42266</v>
      </c>
      <c r="CG104" s="1224">
        <f t="shared" si="99"/>
        <v>42272</v>
      </c>
      <c r="CH104" s="1224">
        <f t="shared" si="137"/>
        <v>42307</v>
      </c>
      <c r="CI104" s="859">
        <f t="shared" si="117"/>
        <v>42324</v>
      </c>
      <c r="CJ104" s="859">
        <f t="shared" si="144"/>
        <v>42328</v>
      </c>
      <c r="CK104" s="859">
        <f t="shared" si="109"/>
        <v>42334</v>
      </c>
      <c r="CL104" s="856">
        <f t="shared" si="151"/>
        <v>42336</v>
      </c>
      <c r="CN104" s="850">
        <v>47</v>
      </c>
      <c r="CO104" s="955"/>
      <c r="CP104" s="881" t="s">
        <v>595</v>
      </c>
      <c r="CQ104" s="853">
        <v>415</v>
      </c>
      <c r="CR104" s="854">
        <v>1115</v>
      </c>
      <c r="CS104" s="1224">
        <f t="shared" si="129"/>
        <v>42259</v>
      </c>
      <c r="CT104" s="1224">
        <f t="shared" si="101"/>
        <v>42265</v>
      </c>
      <c r="CU104" s="1224">
        <f t="shared" si="130"/>
        <v>42266</v>
      </c>
      <c r="CV104" s="1224">
        <f t="shared" si="102"/>
        <v>42272</v>
      </c>
      <c r="CW104" s="1224">
        <f t="shared" si="138"/>
        <v>42307</v>
      </c>
      <c r="CX104" s="859">
        <f t="shared" si="118"/>
        <v>42324</v>
      </c>
      <c r="CY104" s="859">
        <f t="shared" si="145"/>
        <v>42328</v>
      </c>
      <c r="CZ104" s="859">
        <f t="shared" si="110"/>
        <v>42334</v>
      </c>
      <c r="DA104" s="856">
        <f t="shared" si="152"/>
        <v>42336</v>
      </c>
    </row>
    <row r="105" spans="2:105" ht="15" hidden="1" customHeight="1" thickBot="1">
      <c r="B105" s="125" t="s">
        <v>448</v>
      </c>
      <c r="C105" s="850">
        <v>48</v>
      </c>
      <c r="D105" s="955"/>
      <c r="E105" s="881" t="s">
        <v>595</v>
      </c>
      <c r="F105" s="853">
        <v>415</v>
      </c>
      <c r="G105" s="854">
        <v>1215</v>
      </c>
      <c r="H105" s="859"/>
      <c r="I105" s="859">
        <f t="shared" si="111"/>
        <v>42301</v>
      </c>
      <c r="J105" s="859">
        <f t="shared" si="131"/>
        <v>42307</v>
      </c>
      <c r="K105" s="859">
        <f t="shared" si="132"/>
        <v>42314</v>
      </c>
      <c r="L105" s="859">
        <f t="shared" si="112"/>
        <v>42331</v>
      </c>
      <c r="M105" s="859">
        <f>N105-6</f>
        <v>42335</v>
      </c>
      <c r="N105" s="859">
        <f t="shared" si="104"/>
        <v>42341</v>
      </c>
      <c r="O105" s="856">
        <f t="shared" si="146"/>
        <v>42343</v>
      </c>
      <c r="P105" s="112"/>
      <c r="Q105" s="850">
        <v>48</v>
      </c>
      <c r="R105" s="955"/>
      <c r="S105" s="881" t="s">
        <v>595</v>
      </c>
      <c r="T105" s="853">
        <v>415</v>
      </c>
      <c r="U105" s="854">
        <v>1215</v>
      </c>
      <c r="V105" s="1225">
        <f t="shared" si="119"/>
        <v>42266</v>
      </c>
      <c r="W105" s="1225">
        <f t="shared" si="86"/>
        <v>42272</v>
      </c>
      <c r="X105" s="1225">
        <f t="shared" si="120"/>
        <v>42273</v>
      </c>
      <c r="Y105" s="1225">
        <f t="shared" si="87"/>
        <v>42279</v>
      </c>
      <c r="Z105" s="1225">
        <f t="shared" si="133"/>
        <v>42314</v>
      </c>
      <c r="AA105" s="859">
        <f t="shared" si="113"/>
        <v>42331</v>
      </c>
      <c r="AB105" s="859">
        <f>AC105-6</f>
        <v>42335</v>
      </c>
      <c r="AC105" s="859">
        <f t="shared" si="105"/>
        <v>42341</v>
      </c>
      <c r="AD105" s="856">
        <f t="shared" si="147"/>
        <v>42343</v>
      </c>
      <c r="AF105" s="850">
        <v>48</v>
      </c>
      <c r="AG105" s="955"/>
      <c r="AH105" s="881" t="s">
        <v>595</v>
      </c>
      <c r="AI105" s="853">
        <v>415</v>
      </c>
      <c r="AJ105" s="854">
        <v>1215</v>
      </c>
      <c r="AK105" s="1225">
        <f t="shared" si="121"/>
        <v>42266</v>
      </c>
      <c r="AL105" s="1225">
        <f t="shared" si="89"/>
        <v>42272</v>
      </c>
      <c r="AM105" s="1225">
        <f t="shared" si="122"/>
        <v>42273</v>
      </c>
      <c r="AN105" s="1225">
        <f t="shared" si="90"/>
        <v>42279</v>
      </c>
      <c r="AO105" s="1225">
        <f t="shared" si="134"/>
        <v>42314</v>
      </c>
      <c r="AP105" s="859">
        <f t="shared" si="114"/>
        <v>42331</v>
      </c>
      <c r="AQ105" s="859">
        <f>AR105-6</f>
        <v>42335</v>
      </c>
      <c r="AR105" s="859">
        <f t="shared" si="106"/>
        <v>42341</v>
      </c>
      <c r="AS105" s="856">
        <f t="shared" si="148"/>
        <v>42343</v>
      </c>
      <c r="AU105" s="850">
        <v>48</v>
      </c>
      <c r="AV105" s="955"/>
      <c r="AW105" s="881" t="s">
        <v>595</v>
      </c>
      <c r="AX105" s="853">
        <v>415</v>
      </c>
      <c r="AY105" s="854">
        <v>1215</v>
      </c>
      <c r="AZ105" s="1225">
        <f t="shared" si="123"/>
        <v>42252</v>
      </c>
      <c r="BA105" s="1225">
        <f t="shared" si="92"/>
        <v>42258</v>
      </c>
      <c r="BB105" s="1225">
        <f t="shared" si="124"/>
        <v>42259</v>
      </c>
      <c r="BC105" s="1225">
        <f t="shared" si="93"/>
        <v>42265</v>
      </c>
      <c r="BD105" s="1225">
        <f t="shared" si="135"/>
        <v>42314</v>
      </c>
      <c r="BE105" s="859">
        <f t="shared" si="115"/>
        <v>42331</v>
      </c>
      <c r="BF105" s="859">
        <f>BG105-6</f>
        <v>42335</v>
      </c>
      <c r="BG105" s="859">
        <f t="shared" si="107"/>
        <v>42341</v>
      </c>
      <c r="BH105" s="856">
        <f t="shared" si="149"/>
        <v>42343</v>
      </c>
      <c r="BJ105" s="850">
        <v>48</v>
      </c>
      <c r="BK105" s="955"/>
      <c r="BL105" s="881" t="s">
        <v>595</v>
      </c>
      <c r="BM105" s="853">
        <v>415</v>
      </c>
      <c r="BN105" s="854">
        <v>1215</v>
      </c>
      <c r="BO105" s="1225">
        <f t="shared" si="125"/>
        <v>42238</v>
      </c>
      <c r="BP105" s="1225">
        <f t="shared" si="95"/>
        <v>42244</v>
      </c>
      <c r="BQ105" s="1225">
        <f t="shared" si="126"/>
        <v>42245</v>
      </c>
      <c r="BR105" s="1225">
        <f t="shared" si="96"/>
        <v>42251</v>
      </c>
      <c r="BS105" s="1225">
        <f t="shared" si="136"/>
        <v>42314</v>
      </c>
      <c r="BT105" s="859">
        <f t="shared" si="116"/>
        <v>42331</v>
      </c>
      <c r="BU105" s="859">
        <f>BV105-6</f>
        <v>42335</v>
      </c>
      <c r="BV105" s="859">
        <f t="shared" si="108"/>
        <v>42341</v>
      </c>
      <c r="BW105" s="856">
        <f t="shared" si="150"/>
        <v>42343</v>
      </c>
      <c r="BY105" s="850">
        <v>48</v>
      </c>
      <c r="BZ105" s="955"/>
      <c r="CA105" s="881" t="s">
        <v>595</v>
      </c>
      <c r="CB105" s="853">
        <v>415</v>
      </c>
      <c r="CC105" s="854">
        <v>1215</v>
      </c>
      <c r="CD105" s="1225">
        <f t="shared" si="127"/>
        <v>42266</v>
      </c>
      <c r="CE105" s="1225">
        <f t="shared" si="98"/>
        <v>42272</v>
      </c>
      <c r="CF105" s="1225">
        <f t="shared" si="128"/>
        <v>42273</v>
      </c>
      <c r="CG105" s="1225">
        <f t="shared" si="99"/>
        <v>42279</v>
      </c>
      <c r="CH105" s="1225">
        <f t="shared" si="137"/>
        <v>42314</v>
      </c>
      <c r="CI105" s="859">
        <f t="shared" si="117"/>
        <v>42331</v>
      </c>
      <c r="CJ105" s="859">
        <f>CK105-6</f>
        <v>42335</v>
      </c>
      <c r="CK105" s="859">
        <f t="shared" si="109"/>
        <v>42341</v>
      </c>
      <c r="CL105" s="856">
        <f t="shared" si="151"/>
        <v>42343</v>
      </c>
      <c r="CN105" s="850">
        <v>48</v>
      </c>
      <c r="CO105" s="955"/>
      <c r="CP105" s="881" t="s">
        <v>595</v>
      </c>
      <c r="CQ105" s="853">
        <v>415</v>
      </c>
      <c r="CR105" s="854">
        <v>1215</v>
      </c>
      <c r="CS105" s="1225">
        <f t="shared" si="129"/>
        <v>42266</v>
      </c>
      <c r="CT105" s="1225">
        <f t="shared" si="101"/>
        <v>42272</v>
      </c>
      <c r="CU105" s="1225">
        <f t="shared" si="130"/>
        <v>42273</v>
      </c>
      <c r="CV105" s="1225">
        <f t="shared" si="102"/>
        <v>42279</v>
      </c>
      <c r="CW105" s="1225">
        <f t="shared" si="138"/>
        <v>42314</v>
      </c>
      <c r="CX105" s="859">
        <f t="shared" si="118"/>
        <v>42331</v>
      </c>
      <c r="CY105" s="859">
        <f>CZ105-6</f>
        <v>42335</v>
      </c>
      <c r="CZ105" s="859">
        <f t="shared" si="110"/>
        <v>42341</v>
      </c>
      <c r="DA105" s="856">
        <f t="shared" si="152"/>
        <v>42343</v>
      </c>
    </row>
    <row r="106" spans="2:105" ht="15" hidden="1" customHeight="1">
      <c r="B106" s="125" t="s">
        <v>449</v>
      </c>
      <c r="C106" s="850">
        <v>49</v>
      </c>
      <c r="D106" s="1157" t="s">
        <v>596</v>
      </c>
      <c r="E106" s="1158" t="s">
        <v>595</v>
      </c>
      <c r="F106" s="853">
        <v>415</v>
      </c>
      <c r="G106" s="854">
        <v>1215</v>
      </c>
      <c r="H106" s="1159"/>
      <c r="I106" s="1159">
        <f t="shared" si="111"/>
        <v>42308</v>
      </c>
      <c r="J106" s="1159">
        <f t="shared" si="131"/>
        <v>42314</v>
      </c>
      <c r="K106" s="1159">
        <f t="shared" si="132"/>
        <v>42321</v>
      </c>
      <c r="L106" s="1159">
        <f t="shared" si="112"/>
        <v>42338</v>
      </c>
      <c r="M106" s="1159">
        <f>N106-6</f>
        <v>42342</v>
      </c>
      <c r="N106" s="1159">
        <f t="shared" si="104"/>
        <v>42348</v>
      </c>
      <c r="O106" s="856">
        <f t="shared" si="146"/>
        <v>42350</v>
      </c>
      <c r="P106" s="112"/>
      <c r="Q106" s="850">
        <v>49</v>
      </c>
      <c r="R106" s="1157" t="s">
        <v>596</v>
      </c>
      <c r="S106" s="1158" t="s">
        <v>595</v>
      </c>
      <c r="T106" s="853">
        <v>415</v>
      </c>
      <c r="U106" s="854">
        <v>1215</v>
      </c>
      <c r="V106" s="1159">
        <f t="shared" si="119"/>
        <v>42273</v>
      </c>
      <c r="W106" s="1159">
        <f t="shared" si="86"/>
        <v>42279</v>
      </c>
      <c r="X106" s="1159">
        <f t="shared" si="120"/>
        <v>42280</v>
      </c>
      <c r="Y106" s="1159">
        <f t="shared" si="87"/>
        <v>42286</v>
      </c>
      <c r="Z106" s="1159">
        <f t="shared" si="133"/>
        <v>42321</v>
      </c>
      <c r="AA106" s="1159">
        <f t="shared" si="113"/>
        <v>42338</v>
      </c>
      <c r="AB106" s="1159">
        <f>AC106-6</f>
        <v>42342</v>
      </c>
      <c r="AC106" s="1159">
        <f t="shared" si="105"/>
        <v>42348</v>
      </c>
      <c r="AD106" s="856">
        <f t="shared" si="147"/>
        <v>42350</v>
      </c>
      <c r="AF106" s="850">
        <v>49</v>
      </c>
      <c r="AG106" s="1157" t="s">
        <v>596</v>
      </c>
      <c r="AH106" s="1158" t="s">
        <v>595</v>
      </c>
      <c r="AI106" s="853">
        <v>415</v>
      </c>
      <c r="AJ106" s="854">
        <v>1215</v>
      </c>
      <c r="AK106" s="1159">
        <f t="shared" si="121"/>
        <v>42273</v>
      </c>
      <c r="AL106" s="1159">
        <f t="shared" si="89"/>
        <v>42279</v>
      </c>
      <c r="AM106" s="1159">
        <f t="shared" si="122"/>
        <v>42280</v>
      </c>
      <c r="AN106" s="1159">
        <f t="shared" si="90"/>
        <v>42286</v>
      </c>
      <c r="AO106" s="1159">
        <f t="shared" si="134"/>
        <v>42321</v>
      </c>
      <c r="AP106" s="1159">
        <f t="shared" si="114"/>
        <v>42338</v>
      </c>
      <c r="AQ106" s="1159">
        <f>AR106-6</f>
        <v>42342</v>
      </c>
      <c r="AR106" s="1159">
        <f t="shared" si="106"/>
        <v>42348</v>
      </c>
      <c r="AS106" s="856">
        <f t="shared" si="148"/>
        <v>42350</v>
      </c>
      <c r="AU106" s="850">
        <v>49</v>
      </c>
      <c r="AV106" s="1157" t="s">
        <v>596</v>
      </c>
      <c r="AW106" s="1158" t="s">
        <v>595</v>
      </c>
      <c r="AX106" s="853">
        <v>415</v>
      </c>
      <c r="AY106" s="854">
        <v>1215</v>
      </c>
      <c r="AZ106" s="1159">
        <f t="shared" si="123"/>
        <v>42259</v>
      </c>
      <c r="BA106" s="1159">
        <f t="shared" si="92"/>
        <v>42265</v>
      </c>
      <c r="BB106" s="1159">
        <f t="shared" si="124"/>
        <v>42266</v>
      </c>
      <c r="BC106" s="1159">
        <f t="shared" si="93"/>
        <v>42272</v>
      </c>
      <c r="BD106" s="1159">
        <f t="shared" si="135"/>
        <v>42321</v>
      </c>
      <c r="BE106" s="1159">
        <f t="shared" si="115"/>
        <v>42338</v>
      </c>
      <c r="BF106" s="1159">
        <f>BG106-6</f>
        <v>42342</v>
      </c>
      <c r="BG106" s="1159">
        <f t="shared" si="107"/>
        <v>42348</v>
      </c>
      <c r="BH106" s="856">
        <f t="shared" si="149"/>
        <v>42350</v>
      </c>
      <c r="BJ106" s="850">
        <v>49</v>
      </c>
      <c r="BK106" s="1157" t="s">
        <v>596</v>
      </c>
      <c r="BL106" s="1158" t="s">
        <v>595</v>
      </c>
      <c r="BM106" s="853">
        <v>415</v>
      </c>
      <c r="BN106" s="854">
        <v>1215</v>
      </c>
      <c r="BO106" s="1159">
        <f t="shared" si="125"/>
        <v>42245</v>
      </c>
      <c r="BP106" s="1159">
        <f t="shared" si="95"/>
        <v>42251</v>
      </c>
      <c r="BQ106" s="1159">
        <f t="shared" si="126"/>
        <v>42252</v>
      </c>
      <c r="BR106" s="1159">
        <f t="shared" si="96"/>
        <v>42258</v>
      </c>
      <c r="BS106" s="1159">
        <f t="shared" si="136"/>
        <v>42321</v>
      </c>
      <c r="BT106" s="1159">
        <f t="shared" si="116"/>
        <v>42338</v>
      </c>
      <c r="BU106" s="1159">
        <f>BV106-6</f>
        <v>42342</v>
      </c>
      <c r="BV106" s="1159">
        <f t="shared" si="108"/>
        <v>42348</v>
      </c>
      <c r="BW106" s="856">
        <f t="shared" si="150"/>
        <v>42350</v>
      </c>
      <c r="BY106" s="850">
        <v>49</v>
      </c>
      <c r="BZ106" s="1157" t="s">
        <v>596</v>
      </c>
      <c r="CA106" s="1158" t="s">
        <v>595</v>
      </c>
      <c r="CB106" s="853">
        <v>415</v>
      </c>
      <c r="CC106" s="854">
        <v>1215</v>
      </c>
      <c r="CD106" s="1159">
        <f t="shared" si="127"/>
        <v>42273</v>
      </c>
      <c r="CE106" s="1159">
        <f t="shared" si="98"/>
        <v>42279</v>
      </c>
      <c r="CF106" s="1159">
        <f t="shared" si="128"/>
        <v>42280</v>
      </c>
      <c r="CG106" s="1159">
        <f t="shared" si="99"/>
        <v>42286</v>
      </c>
      <c r="CH106" s="1159">
        <f t="shared" si="137"/>
        <v>42321</v>
      </c>
      <c r="CI106" s="1159">
        <f t="shared" si="117"/>
        <v>42338</v>
      </c>
      <c r="CJ106" s="1159">
        <f>CK106-6</f>
        <v>42342</v>
      </c>
      <c r="CK106" s="1159">
        <f t="shared" si="109"/>
        <v>42348</v>
      </c>
      <c r="CL106" s="856">
        <f t="shared" si="151"/>
        <v>42350</v>
      </c>
      <c r="CN106" s="850">
        <v>49</v>
      </c>
      <c r="CO106" s="1157" t="s">
        <v>596</v>
      </c>
      <c r="CP106" s="1158" t="s">
        <v>595</v>
      </c>
      <c r="CQ106" s="853">
        <v>415</v>
      </c>
      <c r="CR106" s="854">
        <v>1215</v>
      </c>
      <c r="CS106" s="1159">
        <f t="shared" si="129"/>
        <v>42273</v>
      </c>
      <c r="CT106" s="1159">
        <f t="shared" si="101"/>
        <v>42279</v>
      </c>
      <c r="CU106" s="1159">
        <f t="shared" si="130"/>
        <v>42280</v>
      </c>
      <c r="CV106" s="1159">
        <f t="shared" si="102"/>
        <v>42286</v>
      </c>
      <c r="CW106" s="1159">
        <f t="shared" si="138"/>
        <v>42321</v>
      </c>
      <c r="CX106" s="1159">
        <f t="shared" si="118"/>
        <v>42338</v>
      </c>
      <c r="CY106" s="1159">
        <f>CZ106-6</f>
        <v>42342</v>
      </c>
      <c r="CZ106" s="1159">
        <f t="shared" si="110"/>
        <v>42348</v>
      </c>
      <c r="DA106" s="856">
        <f t="shared" si="152"/>
        <v>42350</v>
      </c>
    </row>
    <row r="107" spans="2:105" ht="15" hidden="1" customHeight="1" thickBot="1">
      <c r="B107" s="125" t="s">
        <v>450</v>
      </c>
      <c r="C107" s="850">
        <v>50</v>
      </c>
      <c r="D107" s="1157" t="s">
        <v>597</v>
      </c>
      <c r="E107" s="1158" t="s">
        <v>598</v>
      </c>
      <c r="F107" s="853">
        <v>415</v>
      </c>
      <c r="G107" s="854">
        <v>1215</v>
      </c>
      <c r="H107" s="1159"/>
      <c r="I107" s="1159">
        <f t="shared" si="111"/>
        <v>42315</v>
      </c>
      <c r="J107" s="1159">
        <f t="shared" si="131"/>
        <v>42321</v>
      </c>
      <c r="K107" s="1159">
        <f t="shared" si="132"/>
        <v>42328</v>
      </c>
      <c r="L107" s="1159">
        <f t="shared" si="112"/>
        <v>42345</v>
      </c>
      <c r="M107" s="1159">
        <f>N107-6</f>
        <v>42349</v>
      </c>
      <c r="N107" s="1159">
        <f t="shared" si="104"/>
        <v>42355</v>
      </c>
      <c r="O107" s="856">
        <f t="shared" si="146"/>
        <v>42357</v>
      </c>
      <c r="P107" s="112"/>
      <c r="Q107" s="850">
        <v>50</v>
      </c>
      <c r="R107" s="1157" t="s">
        <v>597</v>
      </c>
      <c r="S107" s="1158" t="s">
        <v>598</v>
      </c>
      <c r="T107" s="853">
        <v>415</v>
      </c>
      <c r="U107" s="854">
        <v>1215</v>
      </c>
      <c r="V107" s="1223">
        <f t="shared" si="119"/>
        <v>42280</v>
      </c>
      <c r="W107" s="1223">
        <f t="shared" si="86"/>
        <v>42286</v>
      </c>
      <c r="X107" s="1223">
        <f t="shared" si="120"/>
        <v>42287</v>
      </c>
      <c r="Y107" s="1223">
        <f t="shared" si="87"/>
        <v>42293</v>
      </c>
      <c r="Z107" s="1223">
        <f t="shared" si="133"/>
        <v>42328</v>
      </c>
      <c r="AA107" s="1159">
        <f t="shared" si="113"/>
        <v>42345</v>
      </c>
      <c r="AB107" s="1159">
        <f>AC107-6</f>
        <v>42349</v>
      </c>
      <c r="AC107" s="1159">
        <f t="shared" si="105"/>
        <v>42355</v>
      </c>
      <c r="AD107" s="856">
        <f t="shared" si="147"/>
        <v>42357</v>
      </c>
      <c r="AF107" s="850">
        <v>50</v>
      </c>
      <c r="AG107" s="1157" t="s">
        <v>597</v>
      </c>
      <c r="AH107" s="1158" t="s">
        <v>598</v>
      </c>
      <c r="AI107" s="853">
        <v>415</v>
      </c>
      <c r="AJ107" s="854">
        <v>1215</v>
      </c>
      <c r="AK107" s="1223">
        <f t="shared" si="121"/>
        <v>42280</v>
      </c>
      <c r="AL107" s="1223">
        <f t="shared" si="89"/>
        <v>42286</v>
      </c>
      <c r="AM107" s="1223">
        <f t="shared" si="122"/>
        <v>42287</v>
      </c>
      <c r="AN107" s="1223">
        <f t="shared" si="90"/>
        <v>42293</v>
      </c>
      <c r="AO107" s="1223">
        <f t="shared" si="134"/>
        <v>42328</v>
      </c>
      <c r="AP107" s="1159">
        <f t="shared" si="114"/>
        <v>42345</v>
      </c>
      <c r="AQ107" s="1159">
        <f>AR107-6</f>
        <v>42349</v>
      </c>
      <c r="AR107" s="1159">
        <f t="shared" si="106"/>
        <v>42355</v>
      </c>
      <c r="AS107" s="856">
        <f t="shared" si="148"/>
        <v>42357</v>
      </c>
      <c r="AU107" s="850">
        <v>50</v>
      </c>
      <c r="AV107" s="1157" t="s">
        <v>597</v>
      </c>
      <c r="AW107" s="1158" t="s">
        <v>598</v>
      </c>
      <c r="AX107" s="853">
        <v>415</v>
      </c>
      <c r="AY107" s="854">
        <v>1215</v>
      </c>
      <c r="AZ107" s="1223">
        <f t="shared" si="123"/>
        <v>42266</v>
      </c>
      <c r="BA107" s="1223">
        <f t="shared" si="92"/>
        <v>42272</v>
      </c>
      <c r="BB107" s="1223">
        <f t="shared" si="124"/>
        <v>42273</v>
      </c>
      <c r="BC107" s="1223">
        <f t="shared" si="93"/>
        <v>42279</v>
      </c>
      <c r="BD107" s="1223">
        <f t="shared" si="135"/>
        <v>42328</v>
      </c>
      <c r="BE107" s="1159">
        <f t="shared" si="115"/>
        <v>42345</v>
      </c>
      <c r="BF107" s="1159">
        <f>BG107-6</f>
        <v>42349</v>
      </c>
      <c r="BG107" s="1159">
        <f t="shared" si="107"/>
        <v>42355</v>
      </c>
      <c r="BH107" s="856">
        <f t="shared" si="149"/>
        <v>42357</v>
      </c>
      <c r="BJ107" s="850">
        <v>50</v>
      </c>
      <c r="BK107" s="1157" t="s">
        <v>597</v>
      </c>
      <c r="BL107" s="1158" t="s">
        <v>598</v>
      </c>
      <c r="BM107" s="853">
        <v>415</v>
      </c>
      <c r="BN107" s="854">
        <v>1215</v>
      </c>
      <c r="BO107" s="1223">
        <f t="shared" si="125"/>
        <v>42252</v>
      </c>
      <c r="BP107" s="1223">
        <f t="shared" si="95"/>
        <v>42258</v>
      </c>
      <c r="BQ107" s="1223">
        <f t="shared" si="126"/>
        <v>42259</v>
      </c>
      <c r="BR107" s="1223">
        <f t="shared" si="96"/>
        <v>42265</v>
      </c>
      <c r="BS107" s="1223">
        <f t="shared" si="136"/>
        <v>42328</v>
      </c>
      <c r="BT107" s="1159">
        <f t="shared" si="116"/>
        <v>42345</v>
      </c>
      <c r="BU107" s="1159">
        <f>BV107-6</f>
        <v>42349</v>
      </c>
      <c r="BV107" s="1159">
        <f t="shared" si="108"/>
        <v>42355</v>
      </c>
      <c r="BW107" s="856">
        <f t="shared" si="150"/>
        <v>42357</v>
      </c>
      <c r="BY107" s="850">
        <v>50</v>
      </c>
      <c r="BZ107" s="1157" t="s">
        <v>597</v>
      </c>
      <c r="CA107" s="1158" t="s">
        <v>598</v>
      </c>
      <c r="CB107" s="853">
        <v>415</v>
      </c>
      <c r="CC107" s="854">
        <v>1215</v>
      </c>
      <c r="CD107" s="1223">
        <f t="shared" si="127"/>
        <v>42280</v>
      </c>
      <c r="CE107" s="1223">
        <f t="shared" si="98"/>
        <v>42286</v>
      </c>
      <c r="CF107" s="1223">
        <f t="shared" si="128"/>
        <v>42287</v>
      </c>
      <c r="CG107" s="1223">
        <f t="shared" si="99"/>
        <v>42293</v>
      </c>
      <c r="CH107" s="1223">
        <f t="shared" si="137"/>
        <v>42328</v>
      </c>
      <c r="CI107" s="1159">
        <f t="shared" si="117"/>
        <v>42345</v>
      </c>
      <c r="CJ107" s="1159">
        <f>CK107-6</f>
        <v>42349</v>
      </c>
      <c r="CK107" s="1159">
        <f t="shared" si="109"/>
        <v>42355</v>
      </c>
      <c r="CL107" s="856">
        <f t="shared" si="151"/>
        <v>42357</v>
      </c>
      <c r="CN107" s="850">
        <v>50</v>
      </c>
      <c r="CO107" s="1157" t="s">
        <v>597</v>
      </c>
      <c r="CP107" s="1158" t="s">
        <v>598</v>
      </c>
      <c r="CQ107" s="853">
        <v>415</v>
      </c>
      <c r="CR107" s="854">
        <v>1215</v>
      </c>
      <c r="CS107" s="1223">
        <f t="shared" si="129"/>
        <v>42280</v>
      </c>
      <c r="CT107" s="1223">
        <f t="shared" si="101"/>
        <v>42286</v>
      </c>
      <c r="CU107" s="1223">
        <f t="shared" si="130"/>
        <v>42287</v>
      </c>
      <c r="CV107" s="1223">
        <f t="shared" si="102"/>
        <v>42293</v>
      </c>
      <c r="CW107" s="1223">
        <f t="shared" si="138"/>
        <v>42328</v>
      </c>
      <c r="CX107" s="1159">
        <f t="shared" si="118"/>
        <v>42345</v>
      </c>
      <c r="CY107" s="1159">
        <f>CZ107-6</f>
        <v>42349</v>
      </c>
      <c r="CZ107" s="1159">
        <f t="shared" si="110"/>
        <v>42355</v>
      </c>
      <c r="DA107" s="856">
        <f t="shared" si="152"/>
        <v>42357</v>
      </c>
    </row>
    <row r="108" spans="2:105" ht="15" hidden="1" customHeight="1" thickBot="1">
      <c r="B108" s="125" t="s">
        <v>451</v>
      </c>
      <c r="C108" s="1124">
        <v>51</v>
      </c>
      <c r="D108" s="1140" t="s">
        <v>506</v>
      </c>
      <c r="E108" s="952" t="s">
        <v>599</v>
      </c>
      <c r="F108" s="869">
        <v>415</v>
      </c>
      <c r="G108" s="870">
        <v>1215</v>
      </c>
      <c r="H108" s="953"/>
      <c r="I108" s="953">
        <f t="shared" si="111"/>
        <v>42322</v>
      </c>
      <c r="J108" s="953">
        <f t="shared" si="131"/>
        <v>42328</v>
      </c>
      <c r="K108" s="953">
        <f t="shared" si="132"/>
        <v>42335</v>
      </c>
      <c r="L108" s="953">
        <f t="shared" si="112"/>
        <v>42352</v>
      </c>
      <c r="M108" s="953">
        <f>N108-6</f>
        <v>42356</v>
      </c>
      <c r="N108" s="953">
        <f t="shared" si="104"/>
        <v>42362</v>
      </c>
      <c r="O108" s="871">
        <f t="shared" si="146"/>
        <v>42364</v>
      </c>
      <c r="P108" s="112"/>
      <c r="Q108" s="850">
        <v>51</v>
      </c>
      <c r="R108" s="851" t="s">
        <v>506</v>
      </c>
      <c r="S108" s="852" t="s">
        <v>599</v>
      </c>
      <c r="T108" s="853">
        <v>415</v>
      </c>
      <c r="U108" s="854">
        <v>1215</v>
      </c>
      <c r="V108" s="1226">
        <f t="shared" si="119"/>
        <v>42287</v>
      </c>
      <c r="W108" s="1226">
        <f t="shared" si="86"/>
        <v>42293</v>
      </c>
      <c r="X108" s="1226">
        <f t="shared" si="120"/>
        <v>42294</v>
      </c>
      <c r="Y108" s="1226">
        <f t="shared" si="87"/>
        <v>42300</v>
      </c>
      <c r="Z108" s="1226">
        <f t="shared" si="133"/>
        <v>42335</v>
      </c>
      <c r="AA108" s="855">
        <f t="shared" si="113"/>
        <v>42352</v>
      </c>
      <c r="AB108" s="855">
        <f>AC108-6</f>
        <v>42356</v>
      </c>
      <c r="AC108" s="855">
        <f t="shared" si="105"/>
        <v>42362</v>
      </c>
      <c r="AD108" s="856">
        <f t="shared" si="147"/>
        <v>42364</v>
      </c>
      <c r="AF108" s="850">
        <v>51</v>
      </c>
      <c r="AG108" s="851" t="s">
        <v>506</v>
      </c>
      <c r="AH108" s="852" t="s">
        <v>599</v>
      </c>
      <c r="AI108" s="853">
        <v>415</v>
      </c>
      <c r="AJ108" s="854">
        <v>1215</v>
      </c>
      <c r="AK108" s="1226">
        <f t="shared" si="121"/>
        <v>42287</v>
      </c>
      <c r="AL108" s="1226">
        <f t="shared" si="89"/>
        <v>42293</v>
      </c>
      <c r="AM108" s="1226">
        <f t="shared" si="122"/>
        <v>42294</v>
      </c>
      <c r="AN108" s="1226">
        <f t="shared" si="90"/>
        <v>42300</v>
      </c>
      <c r="AO108" s="1226">
        <f t="shared" si="134"/>
        <v>42335</v>
      </c>
      <c r="AP108" s="855">
        <f t="shared" si="114"/>
        <v>42352</v>
      </c>
      <c r="AQ108" s="855">
        <f>AR108-6</f>
        <v>42356</v>
      </c>
      <c r="AR108" s="855">
        <f t="shared" si="106"/>
        <v>42362</v>
      </c>
      <c r="AS108" s="856">
        <f t="shared" si="148"/>
        <v>42364</v>
      </c>
      <c r="AU108" s="850">
        <v>51</v>
      </c>
      <c r="AV108" s="851" t="s">
        <v>506</v>
      </c>
      <c r="AW108" s="852" t="s">
        <v>599</v>
      </c>
      <c r="AX108" s="853">
        <v>415</v>
      </c>
      <c r="AY108" s="854">
        <v>1215</v>
      </c>
      <c r="AZ108" s="1226">
        <f t="shared" si="123"/>
        <v>42273</v>
      </c>
      <c r="BA108" s="1226">
        <f t="shared" si="92"/>
        <v>42279</v>
      </c>
      <c r="BB108" s="1226">
        <f t="shared" si="124"/>
        <v>42280</v>
      </c>
      <c r="BC108" s="1226">
        <f t="shared" si="93"/>
        <v>42286</v>
      </c>
      <c r="BD108" s="1226">
        <f t="shared" si="135"/>
        <v>42335</v>
      </c>
      <c r="BE108" s="855">
        <f t="shared" si="115"/>
        <v>42352</v>
      </c>
      <c r="BF108" s="855">
        <f>BG108-6</f>
        <v>42356</v>
      </c>
      <c r="BG108" s="855">
        <f t="shared" si="107"/>
        <v>42362</v>
      </c>
      <c r="BH108" s="856">
        <f t="shared" si="149"/>
        <v>42364</v>
      </c>
      <c r="BJ108" s="850">
        <v>51</v>
      </c>
      <c r="BK108" s="851" t="s">
        <v>506</v>
      </c>
      <c r="BL108" s="852" t="s">
        <v>599</v>
      </c>
      <c r="BM108" s="853">
        <v>415</v>
      </c>
      <c r="BN108" s="854">
        <v>1215</v>
      </c>
      <c r="BO108" s="1226">
        <f t="shared" si="125"/>
        <v>42259</v>
      </c>
      <c r="BP108" s="1226">
        <f t="shared" si="95"/>
        <v>42265</v>
      </c>
      <c r="BQ108" s="1226">
        <f t="shared" si="126"/>
        <v>42266</v>
      </c>
      <c r="BR108" s="1226">
        <f t="shared" si="96"/>
        <v>42272</v>
      </c>
      <c r="BS108" s="1226">
        <f t="shared" si="136"/>
        <v>42335</v>
      </c>
      <c r="BT108" s="855">
        <f t="shared" si="116"/>
        <v>42352</v>
      </c>
      <c r="BU108" s="855">
        <f>BV108-6</f>
        <v>42356</v>
      </c>
      <c r="BV108" s="855">
        <f t="shared" si="108"/>
        <v>42362</v>
      </c>
      <c r="BW108" s="856">
        <f t="shared" si="150"/>
        <v>42364</v>
      </c>
      <c r="BY108" s="850">
        <v>51</v>
      </c>
      <c r="BZ108" s="851" t="s">
        <v>506</v>
      </c>
      <c r="CA108" s="852" t="s">
        <v>599</v>
      </c>
      <c r="CB108" s="853">
        <v>415</v>
      </c>
      <c r="CC108" s="854">
        <v>1215</v>
      </c>
      <c r="CD108" s="1226">
        <f t="shared" si="127"/>
        <v>42287</v>
      </c>
      <c r="CE108" s="1226">
        <f t="shared" si="98"/>
        <v>42293</v>
      </c>
      <c r="CF108" s="1226">
        <f t="shared" si="128"/>
        <v>42294</v>
      </c>
      <c r="CG108" s="1226">
        <f t="shared" si="99"/>
        <v>42300</v>
      </c>
      <c r="CH108" s="1226">
        <f t="shared" si="137"/>
        <v>42335</v>
      </c>
      <c r="CI108" s="855">
        <f t="shared" si="117"/>
        <v>42352</v>
      </c>
      <c r="CJ108" s="855">
        <f>CK108-6</f>
        <v>42356</v>
      </c>
      <c r="CK108" s="855">
        <f t="shared" si="109"/>
        <v>42362</v>
      </c>
      <c r="CL108" s="856">
        <f t="shared" si="151"/>
        <v>42364</v>
      </c>
      <c r="CN108" s="850">
        <v>51</v>
      </c>
      <c r="CO108" s="851" t="s">
        <v>506</v>
      </c>
      <c r="CP108" s="852" t="s">
        <v>599</v>
      </c>
      <c r="CQ108" s="853">
        <v>415</v>
      </c>
      <c r="CR108" s="854">
        <v>1215</v>
      </c>
      <c r="CS108" s="1226">
        <f t="shared" si="129"/>
        <v>42287</v>
      </c>
      <c r="CT108" s="1226">
        <f t="shared" si="101"/>
        <v>42293</v>
      </c>
      <c r="CU108" s="1226">
        <f t="shared" si="130"/>
        <v>42294</v>
      </c>
      <c r="CV108" s="1226">
        <f t="shared" si="102"/>
        <v>42300</v>
      </c>
      <c r="CW108" s="1226">
        <f t="shared" si="138"/>
        <v>42335</v>
      </c>
      <c r="CX108" s="855">
        <f t="shared" si="118"/>
        <v>42352</v>
      </c>
      <c r="CY108" s="855">
        <f>CZ108-6</f>
        <v>42356</v>
      </c>
      <c r="CZ108" s="855">
        <f t="shared" si="110"/>
        <v>42362</v>
      </c>
      <c r="DA108" s="856">
        <f t="shared" si="152"/>
        <v>42364</v>
      </c>
    </row>
    <row r="109" spans="2:105" ht="15" hidden="1" customHeight="1" thickTop="1" thickBot="1">
      <c r="B109" s="125" t="s">
        <v>452</v>
      </c>
      <c r="C109" s="1160">
        <v>52</v>
      </c>
      <c r="D109" s="1161" t="s">
        <v>506</v>
      </c>
      <c r="E109" s="1162"/>
      <c r="F109" s="1163">
        <v>415</v>
      </c>
      <c r="G109" s="1164">
        <v>1215</v>
      </c>
      <c r="H109" s="1165"/>
      <c r="I109" s="1165">
        <f t="shared" si="111"/>
        <v>42329</v>
      </c>
      <c r="J109" s="1166">
        <f t="shared" si="131"/>
        <v>42335</v>
      </c>
      <c r="K109" s="1165">
        <f t="shared" si="132"/>
        <v>42342</v>
      </c>
      <c r="L109" s="1165">
        <f t="shared" si="112"/>
        <v>42359</v>
      </c>
      <c r="M109" s="1165">
        <f>N109-6</f>
        <v>42363</v>
      </c>
      <c r="N109" s="1165">
        <f t="shared" si="104"/>
        <v>42369</v>
      </c>
      <c r="O109" s="1167">
        <f t="shared" si="146"/>
        <v>42371</v>
      </c>
      <c r="P109" s="112"/>
      <c r="Q109" s="1227">
        <v>52</v>
      </c>
      <c r="R109" s="1228" t="s">
        <v>506</v>
      </c>
      <c r="S109" s="1229"/>
      <c r="T109" s="1184">
        <v>415</v>
      </c>
      <c r="U109" s="1230">
        <v>1215</v>
      </c>
      <c r="V109" s="1186">
        <f t="shared" si="119"/>
        <v>42294</v>
      </c>
      <c r="W109" s="1231">
        <f t="shared" si="86"/>
        <v>42300</v>
      </c>
      <c r="X109" s="1186">
        <f t="shared" si="120"/>
        <v>42301</v>
      </c>
      <c r="Y109" s="1231">
        <f t="shared" si="87"/>
        <v>42307</v>
      </c>
      <c r="Z109" s="1186">
        <f t="shared" si="133"/>
        <v>42342</v>
      </c>
      <c r="AA109" s="1186">
        <f t="shared" si="113"/>
        <v>42359</v>
      </c>
      <c r="AB109" s="1186">
        <f>AC109-6</f>
        <v>42363</v>
      </c>
      <c r="AC109" s="1186">
        <f t="shared" si="105"/>
        <v>42369</v>
      </c>
      <c r="AD109" s="1232">
        <f t="shared" si="147"/>
        <v>42371</v>
      </c>
      <c r="AF109" s="1227">
        <v>52</v>
      </c>
      <c r="AG109" s="1228" t="s">
        <v>506</v>
      </c>
      <c r="AH109" s="1229"/>
      <c r="AI109" s="1184">
        <v>415</v>
      </c>
      <c r="AJ109" s="1230">
        <v>1215</v>
      </c>
      <c r="AK109" s="1186">
        <f t="shared" si="121"/>
        <v>42294</v>
      </c>
      <c r="AL109" s="1231">
        <f t="shared" si="89"/>
        <v>42300</v>
      </c>
      <c r="AM109" s="1186">
        <f t="shared" si="122"/>
        <v>42301</v>
      </c>
      <c r="AN109" s="1231">
        <f t="shared" si="90"/>
        <v>42307</v>
      </c>
      <c r="AO109" s="1186">
        <f t="shared" si="134"/>
        <v>42342</v>
      </c>
      <c r="AP109" s="1186">
        <f t="shared" si="114"/>
        <v>42359</v>
      </c>
      <c r="AQ109" s="1186">
        <f>AR109-6</f>
        <v>42363</v>
      </c>
      <c r="AR109" s="1186">
        <f t="shared" si="106"/>
        <v>42369</v>
      </c>
      <c r="AS109" s="1232">
        <f t="shared" si="148"/>
        <v>42371</v>
      </c>
      <c r="AU109" s="1227">
        <v>52</v>
      </c>
      <c r="AV109" s="1228" t="s">
        <v>506</v>
      </c>
      <c r="AW109" s="1229"/>
      <c r="AX109" s="1184">
        <v>415</v>
      </c>
      <c r="AY109" s="1230">
        <v>1215</v>
      </c>
      <c r="AZ109" s="1186">
        <f t="shared" si="123"/>
        <v>42280</v>
      </c>
      <c r="BA109" s="1231">
        <f t="shared" si="92"/>
        <v>42286</v>
      </c>
      <c r="BB109" s="1186">
        <f t="shared" si="124"/>
        <v>42287</v>
      </c>
      <c r="BC109" s="1231">
        <f t="shared" si="93"/>
        <v>42293</v>
      </c>
      <c r="BD109" s="1186">
        <f t="shared" si="135"/>
        <v>42342</v>
      </c>
      <c r="BE109" s="1186">
        <f t="shared" si="115"/>
        <v>42359</v>
      </c>
      <c r="BF109" s="1186">
        <f>BG109-6</f>
        <v>42363</v>
      </c>
      <c r="BG109" s="1186">
        <f t="shared" si="107"/>
        <v>42369</v>
      </c>
      <c r="BH109" s="1232">
        <f t="shared" si="149"/>
        <v>42371</v>
      </c>
      <c r="BJ109" s="1227">
        <v>52</v>
      </c>
      <c r="BK109" s="1228" t="s">
        <v>506</v>
      </c>
      <c r="BL109" s="1229"/>
      <c r="BM109" s="1184">
        <v>415</v>
      </c>
      <c r="BN109" s="1230">
        <v>1215</v>
      </c>
      <c r="BO109" s="1186">
        <f t="shared" si="125"/>
        <v>42266</v>
      </c>
      <c r="BP109" s="1231">
        <f t="shared" si="95"/>
        <v>42272</v>
      </c>
      <c r="BQ109" s="1186">
        <f t="shared" si="126"/>
        <v>42273</v>
      </c>
      <c r="BR109" s="1231">
        <f t="shared" si="96"/>
        <v>42279</v>
      </c>
      <c r="BS109" s="1186">
        <f t="shared" si="136"/>
        <v>42342</v>
      </c>
      <c r="BT109" s="1186">
        <f t="shared" si="116"/>
        <v>42359</v>
      </c>
      <c r="BU109" s="1186">
        <f>BV109-6</f>
        <v>42363</v>
      </c>
      <c r="BV109" s="1186">
        <f t="shared" si="108"/>
        <v>42369</v>
      </c>
      <c r="BW109" s="1232">
        <f t="shared" si="150"/>
        <v>42371</v>
      </c>
      <c r="BY109" s="1227">
        <v>52</v>
      </c>
      <c r="BZ109" s="1228" t="s">
        <v>506</v>
      </c>
      <c r="CA109" s="1229"/>
      <c r="CB109" s="1184">
        <v>415</v>
      </c>
      <c r="CC109" s="1230">
        <v>1215</v>
      </c>
      <c r="CD109" s="1186">
        <f t="shared" si="127"/>
        <v>42294</v>
      </c>
      <c r="CE109" s="1231">
        <f t="shared" si="98"/>
        <v>42300</v>
      </c>
      <c r="CF109" s="1186">
        <f t="shared" si="128"/>
        <v>42301</v>
      </c>
      <c r="CG109" s="1231">
        <f t="shared" si="99"/>
        <v>42307</v>
      </c>
      <c r="CH109" s="1186">
        <f t="shared" si="137"/>
        <v>42342</v>
      </c>
      <c r="CI109" s="1186">
        <f t="shared" si="117"/>
        <v>42359</v>
      </c>
      <c r="CJ109" s="1186">
        <f>CK109-6</f>
        <v>42363</v>
      </c>
      <c r="CK109" s="1186">
        <f t="shared" si="109"/>
        <v>42369</v>
      </c>
      <c r="CL109" s="1232">
        <f t="shared" si="151"/>
        <v>42371</v>
      </c>
      <c r="CN109" s="1227">
        <v>52</v>
      </c>
      <c r="CO109" s="1228" t="s">
        <v>506</v>
      </c>
      <c r="CP109" s="1229"/>
      <c r="CQ109" s="1184">
        <v>415</v>
      </c>
      <c r="CR109" s="1230">
        <v>1215</v>
      </c>
      <c r="CS109" s="1186">
        <f t="shared" si="129"/>
        <v>42294</v>
      </c>
      <c r="CT109" s="1231">
        <f t="shared" si="101"/>
        <v>42300</v>
      </c>
      <c r="CU109" s="1186">
        <f t="shared" si="130"/>
        <v>42301</v>
      </c>
      <c r="CV109" s="1231">
        <f t="shared" si="102"/>
        <v>42307</v>
      </c>
      <c r="CW109" s="1186">
        <f t="shared" si="138"/>
        <v>42342</v>
      </c>
      <c r="CX109" s="1186">
        <f t="shared" si="118"/>
        <v>42359</v>
      </c>
      <c r="CY109" s="1186">
        <f>CZ109-6</f>
        <v>42363</v>
      </c>
      <c r="CZ109" s="1186">
        <f t="shared" si="110"/>
        <v>42369</v>
      </c>
      <c r="DA109" s="1232">
        <f t="shared" si="152"/>
        <v>42371</v>
      </c>
    </row>
    <row r="110" spans="2:105" ht="15" hidden="1" customHeight="1" thickTop="1" thickBot="1">
      <c r="B110" s="125" t="s">
        <v>453</v>
      </c>
      <c r="C110" s="1168">
        <v>1</v>
      </c>
      <c r="D110" s="1169" t="s">
        <v>506</v>
      </c>
      <c r="E110" s="1170" t="s">
        <v>970</v>
      </c>
      <c r="F110" s="1171">
        <v>116</v>
      </c>
      <c r="G110" s="1172" t="s">
        <v>600</v>
      </c>
      <c r="H110" s="1136"/>
      <c r="I110" s="1136">
        <f t="shared" si="111"/>
        <v>42329</v>
      </c>
      <c r="J110" s="1136">
        <f t="shared" si="131"/>
        <v>42335</v>
      </c>
      <c r="K110" s="1136">
        <f t="shared" si="132"/>
        <v>42342</v>
      </c>
      <c r="L110" s="1136">
        <f t="shared" si="112"/>
        <v>42359</v>
      </c>
      <c r="M110" s="1136">
        <f>N110-6-7</f>
        <v>42363</v>
      </c>
      <c r="N110" s="1136">
        <f t="shared" si="104"/>
        <v>42376</v>
      </c>
      <c r="O110" s="815">
        <f t="shared" si="146"/>
        <v>42378</v>
      </c>
      <c r="P110" s="112"/>
      <c r="Q110" s="899">
        <v>1</v>
      </c>
      <c r="R110" s="1137" t="s">
        <v>506</v>
      </c>
      <c r="S110" s="1138" t="s">
        <v>970</v>
      </c>
      <c r="T110" s="876">
        <v>116</v>
      </c>
      <c r="U110" s="877" t="s">
        <v>600</v>
      </c>
      <c r="V110" s="1233">
        <f t="shared" si="119"/>
        <v>42294</v>
      </c>
      <c r="W110" s="1233">
        <f t="shared" si="86"/>
        <v>42300</v>
      </c>
      <c r="X110" s="1233">
        <f t="shared" si="120"/>
        <v>42301</v>
      </c>
      <c r="Y110" s="1233">
        <f t="shared" si="87"/>
        <v>42307</v>
      </c>
      <c r="Z110" s="1233">
        <f t="shared" si="133"/>
        <v>42342</v>
      </c>
      <c r="AA110" s="855">
        <f t="shared" si="113"/>
        <v>42359</v>
      </c>
      <c r="AB110" s="855">
        <f>AC110-6-7</f>
        <v>42363</v>
      </c>
      <c r="AC110" s="855">
        <f t="shared" si="105"/>
        <v>42376</v>
      </c>
      <c r="AD110" s="879">
        <f t="shared" si="147"/>
        <v>42378</v>
      </c>
      <c r="AF110" s="899">
        <v>1</v>
      </c>
      <c r="AG110" s="1137" t="s">
        <v>506</v>
      </c>
      <c r="AH110" s="1138" t="s">
        <v>970</v>
      </c>
      <c r="AI110" s="876">
        <v>116</v>
      </c>
      <c r="AJ110" s="877" t="s">
        <v>600</v>
      </c>
      <c r="AK110" s="855">
        <f t="shared" si="121"/>
        <v>42294</v>
      </c>
      <c r="AL110" s="855">
        <f t="shared" si="89"/>
        <v>42300</v>
      </c>
      <c r="AM110" s="855">
        <f t="shared" si="122"/>
        <v>42301</v>
      </c>
      <c r="AN110" s="855">
        <f t="shared" si="90"/>
        <v>42307</v>
      </c>
      <c r="AO110" s="855">
        <f t="shared" si="134"/>
        <v>42342</v>
      </c>
      <c r="AP110" s="855">
        <f t="shared" si="114"/>
        <v>42359</v>
      </c>
      <c r="AQ110" s="855">
        <f>AR110-6-7</f>
        <v>42363</v>
      </c>
      <c r="AR110" s="855">
        <f t="shared" si="106"/>
        <v>42376</v>
      </c>
      <c r="AS110" s="879">
        <f t="shared" si="148"/>
        <v>42378</v>
      </c>
      <c r="AU110" s="899">
        <v>1</v>
      </c>
      <c r="AV110" s="1137" t="s">
        <v>506</v>
      </c>
      <c r="AW110" s="1138" t="s">
        <v>970</v>
      </c>
      <c r="AX110" s="876">
        <v>116</v>
      </c>
      <c r="AY110" s="877" t="s">
        <v>600</v>
      </c>
      <c r="AZ110" s="855">
        <f t="shared" si="123"/>
        <v>42280</v>
      </c>
      <c r="BA110" s="855">
        <f t="shared" si="92"/>
        <v>42286</v>
      </c>
      <c r="BB110" s="855">
        <f t="shared" si="124"/>
        <v>42287</v>
      </c>
      <c r="BC110" s="855">
        <f t="shared" si="93"/>
        <v>42293</v>
      </c>
      <c r="BD110" s="855">
        <f t="shared" si="135"/>
        <v>42342</v>
      </c>
      <c r="BE110" s="855">
        <f t="shared" si="115"/>
        <v>42359</v>
      </c>
      <c r="BF110" s="855">
        <f>BG110-6-7</f>
        <v>42363</v>
      </c>
      <c r="BG110" s="855">
        <f t="shared" si="107"/>
        <v>42376</v>
      </c>
      <c r="BH110" s="879">
        <f t="shared" si="149"/>
        <v>42378</v>
      </c>
      <c r="BJ110" s="899">
        <v>1</v>
      </c>
      <c r="BK110" s="1137" t="s">
        <v>506</v>
      </c>
      <c r="BL110" s="1138" t="s">
        <v>970</v>
      </c>
      <c r="BM110" s="876">
        <v>116</v>
      </c>
      <c r="BN110" s="877" t="s">
        <v>600</v>
      </c>
      <c r="BO110" s="855">
        <f t="shared" si="125"/>
        <v>42266</v>
      </c>
      <c r="BP110" s="855">
        <f t="shared" si="95"/>
        <v>42272</v>
      </c>
      <c r="BQ110" s="855">
        <f t="shared" si="126"/>
        <v>42273</v>
      </c>
      <c r="BR110" s="855">
        <f t="shared" si="96"/>
        <v>42279</v>
      </c>
      <c r="BS110" s="855">
        <f t="shared" si="136"/>
        <v>42342</v>
      </c>
      <c r="BT110" s="855">
        <f t="shared" si="116"/>
        <v>42359</v>
      </c>
      <c r="BU110" s="855">
        <f>BV110-6-7</f>
        <v>42363</v>
      </c>
      <c r="BV110" s="855">
        <f t="shared" si="108"/>
        <v>42376</v>
      </c>
      <c r="BW110" s="879">
        <f t="shared" si="150"/>
        <v>42378</v>
      </c>
      <c r="BY110" s="899">
        <v>1</v>
      </c>
      <c r="BZ110" s="1137" t="s">
        <v>506</v>
      </c>
      <c r="CA110" s="1138" t="s">
        <v>970</v>
      </c>
      <c r="CB110" s="876">
        <v>116</v>
      </c>
      <c r="CC110" s="877" t="s">
        <v>600</v>
      </c>
      <c r="CD110" s="855">
        <f t="shared" si="127"/>
        <v>42294</v>
      </c>
      <c r="CE110" s="855">
        <f t="shared" si="98"/>
        <v>42300</v>
      </c>
      <c r="CF110" s="855">
        <f t="shared" si="128"/>
        <v>42301</v>
      </c>
      <c r="CG110" s="855">
        <f t="shared" si="99"/>
        <v>42307</v>
      </c>
      <c r="CH110" s="855">
        <f t="shared" si="137"/>
        <v>42342</v>
      </c>
      <c r="CI110" s="855">
        <f t="shared" si="117"/>
        <v>42359</v>
      </c>
      <c r="CJ110" s="855">
        <f>CK110-6-7</f>
        <v>42363</v>
      </c>
      <c r="CK110" s="855">
        <f t="shared" si="109"/>
        <v>42376</v>
      </c>
      <c r="CL110" s="879">
        <f t="shared" si="151"/>
        <v>42378</v>
      </c>
      <c r="CN110" s="899">
        <v>1</v>
      </c>
      <c r="CO110" s="1137" t="s">
        <v>506</v>
      </c>
      <c r="CP110" s="1138" t="s">
        <v>970</v>
      </c>
      <c r="CQ110" s="876">
        <v>116</v>
      </c>
      <c r="CR110" s="877" t="s">
        <v>600</v>
      </c>
      <c r="CS110" s="855">
        <f t="shared" si="129"/>
        <v>42294</v>
      </c>
      <c r="CT110" s="855">
        <f t="shared" si="101"/>
        <v>42300</v>
      </c>
      <c r="CU110" s="855">
        <f t="shared" si="130"/>
        <v>42301</v>
      </c>
      <c r="CV110" s="855">
        <f t="shared" si="102"/>
        <v>42307</v>
      </c>
      <c r="CW110" s="855">
        <f t="shared" si="138"/>
        <v>42342</v>
      </c>
      <c r="CX110" s="855">
        <f t="shared" si="118"/>
        <v>42359</v>
      </c>
      <c r="CY110" s="855">
        <f>CZ110-6-7</f>
        <v>42363</v>
      </c>
      <c r="CZ110" s="855">
        <f t="shared" si="110"/>
        <v>42376</v>
      </c>
      <c r="DA110" s="879">
        <f t="shared" si="152"/>
        <v>42378</v>
      </c>
    </row>
    <row r="111" spans="2:105" ht="15" hidden="1" customHeight="1" thickTop="1" thickBot="1">
      <c r="B111" s="125" t="s">
        <v>454</v>
      </c>
      <c r="C111" s="899">
        <v>2</v>
      </c>
      <c r="D111" s="1137" t="s">
        <v>506</v>
      </c>
      <c r="E111" s="1138" t="s">
        <v>551</v>
      </c>
      <c r="F111" s="876">
        <v>116</v>
      </c>
      <c r="G111" s="877" t="s">
        <v>600</v>
      </c>
      <c r="H111" s="855"/>
      <c r="I111" s="855">
        <f t="shared" si="111"/>
        <v>42343</v>
      </c>
      <c r="J111" s="855">
        <f t="shared" si="131"/>
        <v>42349</v>
      </c>
      <c r="K111" s="855">
        <f t="shared" si="132"/>
        <v>42356</v>
      </c>
      <c r="L111" s="855">
        <f t="shared" si="112"/>
        <v>42373</v>
      </c>
      <c r="M111" s="855">
        <f t="shared" ref="M111:M174" si="153">N111-6</f>
        <v>42377</v>
      </c>
      <c r="N111" s="855">
        <f t="shared" si="104"/>
        <v>42383</v>
      </c>
      <c r="O111" s="879">
        <f t="shared" si="146"/>
        <v>42385</v>
      </c>
      <c r="P111" s="112"/>
      <c r="Q111" s="850">
        <v>2</v>
      </c>
      <c r="R111" s="851" t="s">
        <v>506</v>
      </c>
      <c r="S111" s="852" t="s">
        <v>551</v>
      </c>
      <c r="T111" s="853">
        <v>116</v>
      </c>
      <c r="U111" s="854" t="s">
        <v>600</v>
      </c>
      <c r="V111" s="1233">
        <f t="shared" si="119"/>
        <v>42308</v>
      </c>
      <c r="W111" s="1233">
        <f t="shared" si="86"/>
        <v>42314</v>
      </c>
      <c r="X111" s="1233">
        <f t="shared" si="120"/>
        <v>42315</v>
      </c>
      <c r="Y111" s="1233">
        <f t="shared" si="87"/>
        <v>42321</v>
      </c>
      <c r="Z111" s="1233">
        <f t="shared" si="133"/>
        <v>42356</v>
      </c>
      <c r="AA111" s="855">
        <f t="shared" si="113"/>
        <v>42373</v>
      </c>
      <c r="AB111" s="855">
        <f t="shared" ref="AB111:AB123" si="154">AC111-6</f>
        <v>42377</v>
      </c>
      <c r="AC111" s="855">
        <f t="shared" si="105"/>
        <v>42383</v>
      </c>
      <c r="AD111" s="856">
        <f t="shared" si="147"/>
        <v>42385</v>
      </c>
      <c r="AF111" s="850">
        <v>2</v>
      </c>
      <c r="AG111" s="851" t="s">
        <v>506</v>
      </c>
      <c r="AH111" s="852" t="s">
        <v>551</v>
      </c>
      <c r="AI111" s="853">
        <v>116</v>
      </c>
      <c r="AJ111" s="854" t="s">
        <v>600</v>
      </c>
      <c r="AK111" s="1226">
        <f t="shared" si="121"/>
        <v>42308</v>
      </c>
      <c r="AL111" s="1226">
        <f t="shared" si="89"/>
        <v>42314</v>
      </c>
      <c r="AM111" s="1226">
        <f t="shared" si="122"/>
        <v>42315</v>
      </c>
      <c r="AN111" s="1226">
        <f t="shared" si="90"/>
        <v>42321</v>
      </c>
      <c r="AO111" s="1226">
        <f t="shared" si="134"/>
        <v>42356</v>
      </c>
      <c r="AP111" s="855">
        <f t="shared" si="114"/>
        <v>42373</v>
      </c>
      <c r="AQ111" s="855">
        <f t="shared" ref="AQ111:AQ122" si="155">AR111-6</f>
        <v>42377</v>
      </c>
      <c r="AR111" s="855">
        <f t="shared" si="106"/>
        <v>42383</v>
      </c>
      <c r="AS111" s="856">
        <f t="shared" si="148"/>
        <v>42385</v>
      </c>
      <c r="AU111" s="850">
        <v>2</v>
      </c>
      <c r="AV111" s="851" t="s">
        <v>506</v>
      </c>
      <c r="AW111" s="852" t="s">
        <v>551</v>
      </c>
      <c r="AX111" s="853">
        <v>116</v>
      </c>
      <c r="AY111" s="854" t="s">
        <v>600</v>
      </c>
      <c r="AZ111" s="1226">
        <f t="shared" si="123"/>
        <v>42294</v>
      </c>
      <c r="BA111" s="1226">
        <f t="shared" si="92"/>
        <v>42300</v>
      </c>
      <c r="BB111" s="1226">
        <f t="shared" si="124"/>
        <v>42301</v>
      </c>
      <c r="BC111" s="1226">
        <f t="shared" si="93"/>
        <v>42307</v>
      </c>
      <c r="BD111" s="1226">
        <f t="shared" si="135"/>
        <v>42356</v>
      </c>
      <c r="BE111" s="855">
        <f t="shared" si="115"/>
        <v>42373</v>
      </c>
      <c r="BF111" s="855">
        <f t="shared" ref="BF111:BF134" si="156">BG111-6</f>
        <v>42377</v>
      </c>
      <c r="BG111" s="855">
        <f t="shared" si="107"/>
        <v>42383</v>
      </c>
      <c r="BH111" s="856">
        <f t="shared" si="149"/>
        <v>42385</v>
      </c>
      <c r="BJ111" s="850">
        <v>2</v>
      </c>
      <c r="BK111" s="851" t="s">
        <v>506</v>
      </c>
      <c r="BL111" s="852" t="s">
        <v>551</v>
      </c>
      <c r="BM111" s="853">
        <v>116</v>
      </c>
      <c r="BN111" s="854" t="s">
        <v>600</v>
      </c>
      <c r="BO111" s="1226">
        <f t="shared" si="125"/>
        <v>42280</v>
      </c>
      <c r="BP111" s="1226">
        <f t="shared" si="95"/>
        <v>42286</v>
      </c>
      <c r="BQ111" s="1226">
        <f t="shared" si="126"/>
        <v>42287</v>
      </c>
      <c r="BR111" s="1226">
        <f t="shared" si="96"/>
        <v>42293</v>
      </c>
      <c r="BS111" s="1226">
        <f t="shared" si="136"/>
        <v>42356</v>
      </c>
      <c r="BT111" s="855">
        <f t="shared" si="116"/>
        <v>42373</v>
      </c>
      <c r="BU111" s="855">
        <f t="shared" ref="BU111:BU134" si="157">BV111-6</f>
        <v>42377</v>
      </c>
      <c r="BV111" s="855">
        <f t="shared" si="108"/>
        <v>42383</v>
      </c>
      <c r="BW111" s="856">
        <f t="shared" si="150"/>
        <v>42385</v>
      </c>
      <c r="BY111" s="850">
        <v>2</v>
      </c>
      <c r="BZ111" s="851" t="s">
        <v>506</v>
      </c>
      <c r="CA111" s="852" t="s">
        <v>551</v>
      </c>
      <c r="CB111" s="853">
        <v>116</v>
      </c>
      <c r="CC111" s="854" t="s">
        <v>600</v>
      </c>
      <c r="CD111" s="1226">
        <f t="shared" si="127"/>
        <v>42308</v>
      </c>
      <c r="CE111" s="1226">
        <f t="shared" si="98"/>
        <v>42314</v>
      </c>
      <c r="CF111" s="1226">
        <f t="shared" si="128"/>
        <v>42315</v>
      </c>
      <c r="CG111" s="1226">
        <f t="shared" si="99"/>
        <v>42321</v>
      </c>
      <c r="CH111" s="1226">
        <f t="shared" si="137"/>
        <v>42356</v>
      </c>
      <c r="CI111" s="855">
        <f t="shared" si="117"/>
        <v>42373</v>
      </c>
      <c r="CJ111" s="855">
        <f t="shared" ref="CJ111:CJ122" si="158">CK111-6</f>
        <v>42377</v>
      </c>
      <c r="CK111" s="855">
        <f t="shared" si="109"/>
        <v>42383</v>
      </c>
      <c r="CL111" s="856">
        <f t="shared" si="151"/>
        <v>42385</v>
      </c>
      <c r="CN111" s="850">
        <v>2</v>
      </c>
      <c r="CO111" s="851" t="s">
        <v>506</v>
      </c>
      <c r="CP111" s="852" t="s">
        <v>551</v>
      </c>
      <c r="CQ111" s="853">
        <v>116</v>
      </c>
      <c r="CR111" s="854" t="s">
        <v>600</v>
      </c>
      <c r="CS111" s="1226">
        <f t="shared" si="129"/>
        <v>42308</v>
      </c>
      <c r="CT111" s="1226">
        <f t="shared" si="101"/>
        <v>42314</v>
      </c>
      <c r="CU111" s="1226">
        <f t="shared" si="130"/>
        <v>42315</v>
      </c>
      <c r="CV111" s="1226">
        <f t="shared" si="102"/>
        <v>42321</v>
      </c>
      <c r="CW111" s="1226">
        <f t="shared" si="138"/>
        <v>42356</v>
      </c>
      <c r="CX111" s="855">
        <f t="shared" si="118"/>
        <v>42373</v>
      </c>
      <c r="CY111" s="855">
        <f t="shared" ref="CY111:CY122" si="159">CZ111-6</f>
        <v>42377</v>
      </c>
      <c r="CZ111" s="855">
        <f t="shared" si="110"/>
        <v>42383</v>
      </c>
      <c r="DA111" s="856">
        <f t="shared" si="152"/>
        <v>42385</v>
      </c>
    </row>
    <row r="112" spans="2:105" ht="15" hidden="1" customHeight="1" thickBot="1">
      <c r="B112" s="125" t="s">
        <v>455</v>
      </c>
      <c r="C112" s="1124">
        <v>3</v>
      </c>
      <c r="D112" s="888" t="s">
        <v>506</v>
      </c>
      <c r="E112" s="889" t="s">
        <v>971</v>
      </c>
      <c r="F112" s="869">
        <v>116</v>
      </c>
      <c r="G112" s="870" t="s">
        <v>600</v>
      </c>
      <c r="H112" s="799"/>
      <c r="I112" s="799">
        <f t="shared" si="111"/>
        <v>42350</v>
      </c>
      <c r="J112" s="1149">
        <f t="shared" si="131"/>
        <v>42356</v>
      </c>
      <c r="K112" s="799">
        <f t="shared" si="132"/>
        <v>42363</v>
      </c>
      <c r="L112" s="799">
        <f t="shared" si="112"/>
        <v>42380</v>
      </c>
      <c r="M112" s="799">
        <f t="shared" si="153"/>
        <v>42384</v>
      </c>
      <c r="N112" s="799">
        <f t="shared" si="104"/>
        <v>42390</v>
      </c>
      <c r="O112" s="871">
        <f t="shared" si="146"/>
        <v>42392</v>
      </c>
      <c r="P112" s="112"/>
      <c r="Q112" s="850">
        <v>3</v>
      </c>
      <c r="R112" s="857" t="s">
        <v>506</v>
      </c>
      <c r="S112" s="858" t="s">
        <v>971</v>
      </c>
      <c r="T112" s="853">
        <v>116</v>
      </c>
      <c r="U112" s="854" t="s">
        <v>600</v>
      </c>
      <c r="V112" s="1225">
        <f t="shared" si="119"/>
        <v>42315</v>
      </c>
      <c r="W112" s="1234">
        <f t="shared" si="86"/>
        <v>42321</v>
      </c>
      <c r="X112" s="1225">
        <f t="shared" si="120"/>
        <v>42322</v>
      </c>
      <c r="Y112" s="1234">
        <f t="shared" si="87"/>
        <v>42328</v>
      </c>
      <c r="Z112" s="1225">
        <f t="shared" si="133"/>
        <v>42363</v>
      </c>
      <c r="AA112" s="859">
        <f t="shared" si="113"/>
        <v>42380</v>
      </c>
      <c r="AB112" s="859">
        <f t="shared" si="154"/>
        <v>42384</v>
      </c>
      <c r="AC112" s="859">
        <f t="shared" si="105"/>
        <v>42390</v>
      </c>
      <c r="AD112" s="856">
        <f t="shared" si="147"/>
        <v>42392</v>
      </c>
      <c r="AF112" s="850">
        <v>3</v>
      </c>
      <c r="AG112" s="857" t="s">
        <v>506</v>
      </c>
      <c r="AH112" s="858" t="s">
        <v>971</v>
      </c>
      <c r="AI112" s="853">
        <v>116</v>
      </c>
      <c r="AJ112" s="854" t="s">
        <v>600</v>
      </c>
      <c r="AK112" s="1224">
        <f t="shared" si="121"/>
        <v>42315</v>
      </c>
      <c r="AL112" s="1224">
        <f t="shared" si="89"/>
        <v>42321</v>
      </c>
      <c r="AM112" s="1224">
        <f t="shared" si="122"/>
        <v>42322</v>
      </c>
      <c r="AN112" s="1224">
        <f t="shared" si="90"/>
        <v>42328</v>
      </c>
      <c r="AO112" s="1224">
        <f t="shared" si="134"/>
        <v>42363</v>
      </c>
      <c r="AP112" s="859">
        <f t="shared" si="114"/>
        <v>42380</v>
      </c>
      <c r="AQ112" s="859">
        <f t="shared" si="155"/>
        <v>42384</v>
      </c>
      <c r="AR112" s="859">
        <f t="shared" si="106"/>
        <v>42390</v>
      </c>
      <c r="AS112" s="856">
        <f t="shared" si="148"/>
        <v>42392</v>
      </c>
      <c r="AU112" s="850">
        <v>3</v>
      </c>
      <c r="AV112" s="857" t="s">
        <v>506</v>
      </c>
      <c r="AW112" s="858" t="s">
        <v>971</v>
      </c>
      <c r="AX112" s="853">
        <v>116</v>
      </c>
      <c r="AY112" s="854" t="s">
        <v>600</v>
      </c>
      <c r="AZ112" s="1224">
        <f t="shared" si="123"/>
        <v>42301</v>
      </c>
      <c r="BA112" s="1253">
        <f t="shared" si="92"/>
        <v>42307</v>
      </c>
      <c r="BB112" s="1224">
        <f t="shared" si="124"/>
        <v>42308</v>
      </c>
      <c r="BC112" s="1253">
        <f t="shared" si="93"/>
        <v>42314</v>
      </c>
      <c r="BD112" s="1224">
        <f t="shared" si="135"/>
        <v>42363</v>
      </c>
      <c r="BE112" s="859">
        <f t="shared" si="115"/>
        <v>42380</v>
      </c>
      <c r="BF112" s="859">
        <f t="shared" si="156"/>
        <v>42384</v>
      </c>
      <c r="BG112" s="859">
        <f t="shared" si="107"/>
        <v>42390</v>
      </c>
      <c r="BH112" s="856">
        <f t="shared" si="149"/>
        <v>42392</v>
      </c>
      <c r="BJ112" s="850">
        <v>3</v>
      </c>
      <c r="BK112" s="857" t="s">
        <v>506</v>
      </c>
      <c r="BL112" s="858" t="s">
        <v>971</v>
      </c>
      <c r="BM112" s="853">
        <v>116</v>
      </c>
      <c r="BN112" s="854" t="s">
        <v>600</v>
      </c>
      <c r="BO112" s="1224">
        <f t="shared" si="125"/>
        <v>42287</v>
      </c>
      <c r="BP112" s="1253">
        <f t="shared" si="95"/>
        <v>42293</v>
      </c>
      <c r="BQ112" s="1224">
        <f t="shared" si="126"/>
        <v>42294</v>
      </c>
      <c r="BR112" s="1253">
        <f t="shared" si="96"/>
        <v>42300</v>
      </c>
      <c r="BS112" s="1224">
        <f t="shared" si="136"/>
        <v>42363</v>
      </c>
      <c r="BT112" s="859">
        <f t="shared" si="116"/>
        <v>42380</v>
      </c>
      <c r="BU112" s="859">
        <f t="shared" si="157"/>
        <v>42384</v>
      </c>
      <c r="BV112" s="859">
        <f t="shared" si="108"/>
        <v>42390</v>
      </c>
      <c r="BW112" s="856">
        <f t="shared" si="150"/>
        <v>42392</v>
      </c>
      <c r="BY112" s="850">
        <v>3</v>
      </c>
      <c r="BZ112" s="857" t="s">
        <v>506</v>
      </c>
      <c r="CA112" s="858" t="s">
        <v>971</v>
      </c>
      <c r="CB112" s="853">
        <v>116</v>
      </c>
      <c r="CC112" s="854" t="s">
        <v>600</v>
      </c>
      <c r="CD112" s="1224">
        <f t="shared" si="127"/>
        <v>42315</v>
      </c>
      <c r="CE112" s="1224">
        <f t="shared" si="98"/>
        <v>42321</v>
      </c>
      <c r="CF112" s="1224">
        <f t="shared" si="128"/>
        <v>42322</v>
      </c>
      <c r="CG112" s="1224">
        <f t="shared" si="99"/>
        <v>42328</v>
      </c>
      <c r="CH112" s="1224">
        <f t="shared" si="137"/>
        <v>42363</v>
      </c>
      <c r="CI112" s="859">
        <f t="shared" si="117"/>
        <v>42380</v>
      </c>
      <c r="CJ112" s="859">
        <f t="shared" si="158"/>
        <v>42384</v>
      </c>
      <c r="CK112" s="859">
        <f t="shared" si="109"/>
        <v>42390</v>
      </c>
      <c r="CL112" s="856">
        <f t="shared" si="151"/>
        <v>42392</v>
      </c>
      <c r="CN112" s="850">
        <v>3</v>
      </c>
      <c r="CO112" s="857" t="s">
        <v>506</v>
      </c>
      <c r="CP112" s="858" t="s">
        <v>971</v>
      </c>
      <c r="CQ112" s="853">
        <v>116</v>
      </c>
      <c r="CR112" s="854" t="s">
        <v>600</v>
      </c>
      <c r="CS112" s="1224">
        <f t="shared" si="129"/>
        <v>42315</v>
      </c>
      <c r="CT112" s="1224">
        <f t="shared" si="101"/>
        <v>42321</v>
      </c>
      <c r="CU112" s="1224">
        <f t="shared" si="130"/>
        <v>42322</v>
      </c>
      <c r="CV112" s="1224">
        <f t="shared" si="102"/>
        <v>42328</v>
      </c>
      <c r="CW112" s="1224">
        <f t="shared" si="138"/>
        <v>42363</v>
      </c>
      <c r="CX112" s="859">
        <f t="shared" si="118"/>
        <v>42380</v>
      </c>
      <c r="CY112" s="859">
        <f t="shared" si="159"/>
        <v>42384</v>
      </c>
      <c r="CZ112" s="859">
        <f t="shared" si="110"/>
        <v>42390</v>
      </c>
      <c r="DA112" s="856">
        <f t="shared" si="152"/>
        <v>42392</v>
      </c>
    </row>
    <row r="113" spans="2:105" ht="15" hidden="1" customHeight="1" thickTop="1" thickBot="1">
      <c r="B113" s="125" t="s">
        <v>456</v>
      </c>
      <c r="C113" s="804">
        <v>4</v>
      </c>
      <c r="D113" s="1173" t="s">
        <v>972</v>
      </c>
      <c r="E113" s="1151" t="s">
        <v>973</v>
      </c>
      <c r="F113" s="800">
        <v>116</v>
      </c>
      <c r="G113" s="801" t="s">
        <v>600</v>
      </c>
      <c r="H113" s="1152"/>
      <c r="I113" s="1152">
        <f t="shared" si="111"/>
        <v>42350</v>
      </c>
      <c r="J113" s="1152">
        <f t="shared" si="131"/>
        <v>42356</v>
      </c>
      <c r="K113" s="1152">
        <f>L113-17-7</f>
        <v>42363</v>
      </c>
      <c r="L113" s="1152">
        <f t="shared" si="112"/>
        <v>42387</v>
      </c>
      <c r="M113" s="1152">
        <f t="shared" si="153"/>
        <v>42391</v>
      </c>
      <c r="N113" s="1152">
        <f t="shared" si="104"/>
        <v>42397</v>
      </c>
      <c r="O113" s="808">
        <f t="shared" si="146"/>
        <v>42399</v>
      </c>
      <c r="P113" s="112"/>
      <c r="Q113" s="850">
        <v>4</v>
      </c>
      <c r="R113" s="860" t="s">
        <v>972</v>
      </c>
      <c r="S113" s="861" t="s">
        <v>973</v>
      </c>
      <c r="T113" s="853">
        <v>116</v>
      </c>
      <c r="U113" s="854" t="s">
        <v>600</v>
      </c>
      <c r="V113" s="1235">
        <f t="shared" si="119"/>
        <v>42322</v>
      </c>
      <c r="W113" s="1235">
        <f t="shared" si="86"/>
        <v>42328</v>
      </c>
      <c r="X113" s="1235">
        <f t="shared" si="120"/>
        <v>42329</v>
      </c>
      <c r="Y113" s="1235">
        <f t="shared" si="87"/>
        <v>42335</v>
      </c>
      <c r="Z113" s="1235">
        <f t="shared" si="133"/>
        <v>42370</v>
      </c>
      <c r="AA113" s="862">
        <f t="shared" si="113"/>
        <v>42387</v>
      </c>
      <c r="AB113" s="862">
        <f t="shared" si="154"/>
        <v>42391</v>
      </c>
      <c r="AC113" s="862">
        <f t="shared" si="105"/>
        <v>42397</v>
      </c>
      <c r="AD113" s="856">
        <f t="shared" si="147"/>
        <v>42399</v>
      </c>
      <c r="AF113" s="850">
        <v>4</v>
      </c>
      <c r="AG113" s="860" t="s">
        <v>972</v>
      </c>
      <c r="AH113" s="861" t="s">
        <v>973</v>
      </c>
      <c r="AI113" s="853">
        <v>116</v>
      </c>
      <c r="AJ113" s="854" t="s">
        <v>600</v>
      </c>
      <c r="AK113" s="1252">
        <f t="shared" si="121"/>
        <v>42322</v>
      </c>
      <c r="AL113" s="1252">
        <f t="shared" si="89"/>
        <v>42328</v>
      </c>
      <c r="AM113" s="1252">
        <f t="shared" si="122"/>
        <v>42329</v>
      </c>
      <c r="AN113" s="1252">
        <f t="shared" si="90"/>
        <v>42335</v>
      </c>
      <c r="AO113" s="1252">
        <f t="shared" si="134"/>
        <v>42370</v>
      </c>
      <c r="AP113" s="862">
        <f t="shared" si="114"/>
        <v>42387</v>
      </c>
      <c r="AQ113" s="862">
        <f t="shared" si="155"/>
        <v>42391</v>
      </c>
      <c r="AR113" s="862">
        <f t="shared" si="106"/>
        <v>42397</v>
      </c>
      <c r="AS113" s="856">
        <f t="shared" si="148"/>
        <v>42399</v>
      </c>
      <c r="AU113" s="850">
        <v>4</v>
      </c>
      <c r="AV113" s="860" t="s">
        <v>972</v>
      </c>
      <c r="AW113" s="861" t="s">
        <v>973</v>
      </c>
      <c r="AX113" s="853">
        <v>116</v>
      </c>
      <c r="AY113" s="854" t="s">
        <v>600</v>
      </c>
      <c r="AZ113" s="1252">
        <f t="shared" si="123"/>
        <v>42308</v>
      </c>
      <c r="BA113" s="1252">
        <f t="shared" si="92"/>
        <v>42314</v>
      </c>
      <c r="BB113" s="1252">
        <f t="shared" si="124"/>
        <v>42315</v>
      </c>
      <c r="BC113" s="1252">
        <f t="shared" si="93"/>
        <v>42321</v>
      </c>
      <c r="BD113" s="1252">
        <f t="shared" si="135"/>
        <v>42370</v>
      </c>
      <c r="BE113" s="862">
        <f t="shared" si="115"/>
        <v>42387</v>
      </c>
      <c r="BF113" s="862">
        <f t="shared" si="156"/>
        <v>42391</v>
      </c>
      <c r="BG113" s="862">
        <f t="shared" si="107"/>
        <v>42397</v>
      </c>
      <c r="BH113" s="856">
        <f t="shared" si="149"/>
        <v>42399</v>
      </c>
      <c r="BJ113" s="850">
        <v>4</v>
      </c>
      <c r="BK113" s="860" t="s">
        <v>972</v>
      </c>
      <c r="BL113" s="861" t="s">
        <v>973</v>
      </c>
      <c r="BM113" s="853">
        <v>116</v>
      </c>
      <c r="BN113" s="854" t="s">
        <v>600</v>
      </c>
      <c r="BO113" s="1252">
        <f t="shared" si="125"/>
        <v>42294</v>
      </c>
      <c r="BP113" s="1252">
        <f t="shared" si="95"/>
        <v>42300</v>
      </c>
      <c r="BQ113" s="1252">
        <f t="shared" si="126"/>
        <v>42301</v>
      </c>
      <c r="BR113" s="1252">
        <f t="shared" si="96"/>
        <v>42307</v>
      </c>
      <c r="BS113" s="1252">
        <f t="shared" si="136"/>
        <v>42370</v>
      </c>
      <c r="BT113" s="862">
        <f t="shared" si="116"/>
        <v>42387</v>
      </c>
      <c r="BU113" s="862">
        <f t="shared" si="157"/>
        <v>42391</v>
      </c>
      <c r="BV113" s="862">
        <f t="shared" si="108"/>
        <v>42397</v>
      </c>
      <c r="BW113" s="856">
        <f t="shared" si="150"/>
        <v>42399</v>
      </c>
      <c r="BY113" s="850">
        <v>4</v>
      </c>
      <c r="BZ113" s="860" t="s">
        <v>972</v>
      </c>
      <c r="CA113" s="861" t="s">
        <v>973</v>
      </c>
      <c r="CB113" s="853">
        <v>116</v>
      </c>
      <c r="CC113" s="854" t="s">
        <v>600</v>
      </c>
      <c r="CD113" s="1252">
        <f t="shared" si="127"/>
        <v>42322</v>
      </c>
      <c r="CE113" s="1252">
        <f t="shared" si="98"/>
        <v>42328</v>
      </c>
      <c r="CF113" s="1252">
        <f t="shared" si="128"/>
        <v>42329</v>
      </c>
      <c r="CG113" s="1252">
        <f t="shared" si="99"/>
        <v>42335</v>
      </c>
      <c r="CH113" s="1252">
        <f t="shared" si="137"/>
        <v>42370</v>
      </c>
      <c r="CI113" s="862">
        <f t="shared" si="117"/>
        <v>42387</v>
      </c>
      <c r="CJ113" s="862">
        <f t="shared" si="158"/>
        <v>42391</v>
      </c>
      <c r="CK113" s="862">
        <f t="shared" si="109"/>
        <v>42397</v>
      </c>
      <c r="CL113" s="856">
        <f t="shared" si="151"/>
        <v>42399</v>
      </c>
      <c r="CN113" s="850">
        <v>4</v>
      </c>
      <c r="CO113" s="860" t="s">
        <v>972</v>
      </c>
      <c r="CP113" s="861" t="s">
        <v>973</v>
      </c>
      <c r="CQ113" s="853">
        <v>116</v>
      </c>
      <c r="CR113" s="854" t="s">
        <v>600</v>
      </c>
      <c r="CS113" s="1252">
        <f t="shared" si="129"/>
        <v>42322</v>
      </c>
      <c r="CT113" s="1252">
        <f t="shared" si="101"/>
        <v>42328</v>
      </c>
      <c r="CU113" s="1252">
        <f t="shared" si="130"/>
        <v>42329</v>
      </c>
      <c r="CV113" s="1252">
        <f t="shared" si="102"/>
        <v>42335</v>
      </c>
      <c r="CW113" s="1252">
        <f t="shared" si="138"/>
        <v>42370</v>
      </c>
      <c r="CX113" s="862">
        <f t="shared" si="118"/>
        <v>42387</v>
      </c>
      <c r="CY113" s="862">
        <f t="shared" si="159"/>
        <v>42391</v>
      </c>
      <c r="CZ113" s="862">
        <f t="shared" si="110"/>
        <v>42397</v>
      </c>
      <c r="DA113" s="856">
        <f t="shared" si="152"/>
        <v>42399</v>
      </c>
    </row>
    <row r="114" spans="2:105" ht="15" hidden="1" customHeight="1" thickBot="1">
      <c r="B114" s="125" t="s">
        <v>457</v>
      </c>
      <c r="C114" s="811">
        <v>5</v>
      </c>
      <c r="D114" s="960"/>
      <c r="E114" s="961"/>
      <c r="F114" s="812">
        <v>116</v>
      </c>
      <c r="G114" s="813" t="s">
        <v>601</v>
      </c>
      <c r="H114" s="962"/>
      <c r="I114" s="962">
        <f t="shared" si="111"/>
        <v>42350</v>
      </c>
      <c r="J114" s="962">
        <f t="shared" si="131"/>
        <v>42356</v>
      </c>
      <c r="K114" s="962">
        <f>L114-17-14</f>
        <v>42363</v>
      </c>
      <c r="L114" s="962">
        <f t="shared" si="112"/>
        <v>42394</v>
      </c>
      <c r="M114" s="962">
        <f t="shared" si="153"/>
        <v>42398</v>
      </c>
      <c r="N114" s="962">
        <f t="shared" si="104"/>
        <v>42404</v>
      </c>
      <c r="O114" s="823">
        <f t="shared" si="146"/>
        <v>42406</v>
      </c>
      <c r="P114" s="112"/>
      <c r="Q114" s="850">
        <v>5</v>
      </c>
      <c r="R114" s="955"/>
      <c r="S114" s="881"/>
      <c r="T114" s="853">
        <v>116</v>
      </c>
      <c r="U114" s="854" t="s">
        <v>601</v>
      </c>
      <c r="V114" s="1225">
        <f t="shared" si="119"/>
        <v>42329</v>
      </c>
      <c r="W114" s="1225">
        <f t="shared" si="86"/>
        <v>42335</v>
      </c>
      <c r="X114" s="1225">
        <f t="shared" si="120"/>
        <v>42336</v>
      </c>
      <c r="Y114" s="1225">
        <f t="shared" si="87"/>
        <v>42342</v>
      </c>
      <c r="Z114" s="1225">
        <f t="shared" si="133"/>
        <v>42377</v>
      </c>
      <c r="AA114" s="859">
        <f t="shared" si="113"/>
        <v>42394</v>
      </c>
      <c r="AB114" s="859">
        <f t="shared" si="154"/>
        <v>42398</v>
      </c>
      <c r="AC114" s="859">
        <f t="shared" si="105"/>
        <v>42404</v>
      </c>
      <c r="AD114" s="856">
        <f t="shared" si="147"/>
        <v>42406</v>
      </c>
      <c r="AF114" s="850">
        <v>5</v>
      </c>
      <c r="AG114" s="955"/>
      <c r="AH114" s="881"/>
      <c r="AI114" s="853">
        <v>116</v>
      </c>
      <c r="AJ114" s="854" t="s">
        <v>601</v>
      </c>
      <c r="AK114" s="1224">
        <f t="shared" si="121"/>
        <v>42329</v>
      </c>
      <c r="AL114" s="1224">
        <f t="shared" si="89"/>
        <v>42335</v>
      </c>
      <c r="AM114" s="1224">
        <f t="shared" si="122"/>
        <v>42336</v>
      </c>
      <c r="AN114" s="1224">
        <f t="shared" si="90"/>
        <v>42342</v>
      </c>
      <c r="AO114" s="1224">
        <f t="shared" si="134"/>
        <v>42377</v>
      </c>
      <c r="AP114" s="859">
        <f t="shared" si="114"/>
        <v>42394</v>
      </c>
      <c r="AQ114" s="859">
        <f t="shared" si="155"/>
        <v>42398</v>
      </c>
      <c r="AR114" s="859">
        <f t="shared" si="106"/>
        <v>42404</v>
      </c>
      <c r="AS114" s="856">
        <f t="shared" si="148"/>
        <v>42406</v>
      </c>
      <c r="AU114" s="850">
        <v>5</v>
      </c>
      <c r="AV114" s="955"/>
      <c r="AW114" s="881"/>
      <c r="AX114" s="853">
        <v>116</v>
      </c>
      <c r="AY114" s="854" t="s">
        <v>601</v>
      </c>
      <c r="AZ114" s="1224">
        <f t="shared" si="123"/>
        <v>42315</v>
      </c>
      <c r="BA114" s="1224">
        <f t="shared" si="92"/>
        <v>42321</v>
      </c>
      <c r="BB114" s="1224">
        <f t="shared" si="124"/>
        <v>42322</v>
      </c>
      <c r="BC114" s="1224">
        <f t="shared" si="93"/>
        <v>42328</v>
      </c>
      <c r="BD114" s="1224">
        <f t="shared" si="135"/>
        <v>42377</v>
      </c>
      <c r="BE114" s="859">
        <f t="shared" si="115"/>
        <v>42394</v>
      </c>
      <c r="BF114" s="859">
        <f t="shared" si="156"/>
        <v>42398</v>
      </c>
      <c r="BG114" s="859">
        <f t="shared" si="107"/>
        <v>42404</v>
      </c>
      <c r="BH114" s="856">
        <f t="shared" si="149"/>
        <v>42406</v>
      </c>
      <c r="BJ114" s="850">
        <v>5</v>
      </c>
      <c r="BK114" s="955"/>
      <c r="BL114" s="881"/>
      <c r="BM114" s="853">
        <v>116</v>
      </c>
      <c r="BN114" s="854" t="s">
        <v>601</v>
      </c>
      <c r="BO114" s="1224">
        <f t="shared" si="125"/>
        <v>42301</v>
      </c>
      <c r="BP114" s="1224">
        <f t="shared" si="95"/>
        <v>42307</v>
      </c>
      <c r="BQ114" s="1224">
        <f t="shared" si="126"/>
        <v>42308</v>
      </c>
      <c r="BR114" s="1224">
        <f t="shared" si="96"/>
        <v>42314</v>
      </c>
      <c r="BS114" s="1224">
        <f t="shared" si="136"/>
        <v>42377</v>
      </c>
      <c r="BT114" s="859">
        <f t="shared" si="116"/>
        <v>42394</v>
      </c>
      <c r="BU114" s="859">
        <f t="shared" si="157"/>
        <v>42398</v>
      </c>
      <c r="BV114" s="859">
        <f t="shared" si="108"/>
        <v>42404</v>
      </c>
      <c r="BW114" s="856">
        <f t="shared" si="150"/>
        <v>42406</v>
      </c>
      <c r="BY114" s="850">
        <v>5</v>
      </c>
      <c r="BZ114" s="955"/>
      <c r="CA114" s="881"/>
      <c r="CB114" s="853">
        <v>116</v>
      </c>
      <c r="CC114" s="854" t="s">
        <v>601</v>
      </c>
      <c r="CD114" s="1224">
        <f t="shared" si="127"/>
        <v>42329</v>
      </c>
      <c r="CE114" s="1224">
        <f t="shared" si="98"/>
        <v>42335</v>
      </c>
      <c r="CF114" s="1224">
        <f t="shared" si="128"/>
        <v>42336</v>
      </c>
      <c r="CG114" s="1224">
        <f t="shared" si="99"/>
        <v>42342</v>
      </c>
      <c r="CH114" s="1224">
        <f t="shared" si="137"/>
        <v>42377</v>
      </c>
      <c r="CI114" s="859">
        <f t="shared" si="117"/>
        <v>42394</v>
      </c>
      <c r="CJ114" s="859">
        <f t="shared" si="158"/>
        <v>42398</v>
      </c>
      <c r="CK114" s="859">
        <f t="shared" si="109"/>
        <v>42404</v>
      </c>
      <c r="CL114" s="856">
        <f t="shared" si="151"/>
        <v>42406</v>
      </c>
      <c r="CN114" s="850">
        <v>5</v>
      </c>
      <c r="CO114" s="955"/>
      <c r="CP114" s="881"/>
      <c r="CQ114" s="853">
        <v>116</v>
      </c>
      <c r="CR114" s="854" t="s">
        <v>601</v>
      </c>
      <c r="CS114" s="1224">
        <f t="shared" si="129"/>
        <v>42329</v>
      </c>
      <c r="CT114" s="1224">
        <f t="shared" si="101"/>
        <v>42335</v>
      </c>
      <c r="CU114" s="1224">
        <f t="shared" si="130"/>
        <v>42336</v>
      </c>
      <c r="CV114" s="1224">
        <f t="shared" si="102"/>
        <v>42342</v>
      </c>
      <c r="CW114" s="1224">
        <f t="shared" si="138"/>
        <v>42377</v>
      </c>
      <c r="CX114" s="859">
        <f t="shared" si="118"/>
        <v>42394</v>
      </c>
      <c r="CY114" s="859">
        <f t="shared" si="159"/>
        <v>42398</v>
      </c>
      <c r="CZ114" s="859">
        <f t="shared" si="110"/>
        <v>42404</v>
      </c>
      <c r="DA114" s="856">
        <f t="shared" si="152"/>
        <v>42406</v>
      </c>
    </row>
    <row r="115" spans="2:105" ht="15" hidden="1" customHeight="1" thickTop="1" thickBot="1">
      <c r="B115" s="125" t="s">
        <v>458</v>
      </c>
      <c r="C115" s="899">
        <v>6</v>
      </c>
      <c r="D115" s="1137" t="s">
        <v>506</v>
      </c>
      <c r="E115" s="1138" t="s">
        <v>602</v>
      </c>
      <c r="F115" s="876">
        <v>116</v>
      </c>
      <c r="G115" s="877" t="s">
        <v>601</v>
      </c>
      <c r="H115" s="855"/>
      <c r="I115" s="855">
        <f t="shared" si="111"/>
        <v>42371</v>
      </c>
      <c r="J115" s="855">
        <f t="shared" si="131"/>
        <v>42377</v>
      </c>
      <c r="K115" s="855">
        <f t="shared" si="132"/>
        <v>42384</v>
      </c>
      <c r="L115" s="855">
        <f t="shared" si="112"/>
        <v>42401</v>
      </c>
      <c r="M115" s="855">
        <f t="shared" si="153"/>
        <v>42405</v>
      </c>
      <c r="N115" s="855">
        <f t="shared" si="104"/>
        <v>42411</v>
      </c>
      <c r="O115" s="879">
        <f t="shared" si="146"/>
        <v>42413</v>
      </c>
      <c r="P115" s="112"/>
      <c r="Q115" s="850">
        <v>6</v>
      </c>
      <c r="R115" s="851" t="s">
        <v>506</v>
      </c>
      <c r="S115" s="852" t="s">
        <v>602</v>
      </c>
      <c r="T115" s="853">
        <v>116</v>
      </c>
      <c r="U115" s="854" t="s">
        <v>601</v>
      </c>
      <c r="V115" s="1233">
        <f t="shared" si="119"/>
        <v>42336</v>
      </c>
      <c r="W115" s="1233">
        <f t="shared" si="86"/>
        <v>42342</v>
      </c>
      <c r="X115" s="1233">
        <f t="shared" si="120"/>
        <v>42343</v>
      </c>
      <c r="Y115" s="1233">
        <f t="shared" si="87"/>
        <v>42349</v>
      </c>
      <c r="Z115" s="1233">
        <f t="shared" si="133"/>
        <v>42384</v>
      </c>
      <c r="AA115" s="855">
        <f t="shared" si="113"/>
        <v>42401</v>
      </c>
      <c r="AB115" s="855">
        <f t="shared" si="154"/>
        <v>42405</v>
      </c>
      <c r="AC115" s="855">
        <f t="shared" si="105"/>
        <v>42411</v>
      </c>
      <c r="AD115" s="856">
        <f t="shared" si="147"/>
        <v>42413</v>
      </c>
      <c r="AF115" s="850">
        <v>6</v>
      </c>
      <c r="AG115" s="851" t="s">
        <v>506</v>
      </c>
      <c r="AH115" s="852" t="s">
        <v>602</v>
      </c>
      <c r="AI115" s="853">
        <v>116</v>
      </c>
      <c r="AJ115" s="854" t="s">
        <v>601</v>
      </c>
      <c r="AK115" s="1226">
        <f t="shared" si="121"/>
        <v>42336</v>
      </c>
      <c r="AL115" s="1226">
        <f t="shared" si="89"/>
        <v>42342</v>
      </c>
      <c r="AM115" s="1226">
        <f t="shared" si="122"/>
        <v>42343</v>
      </c>
      <c r="AN115" s="1226">
        <f t="shared" si="90"/>
        <v>42349</v>
      </c>
      <c r="AO115" s="1226">
        <f t="shared" si="134"/>
        <v>42384</v>
      </c>
      <c r="AP115" s="855">
        <f t="shared" si="114"/>
        <v>42401</v>
      </c>
      <c r="AQ115" s="855">
        <f t="shared" si="155"/>
        <v>42405</v>
      </c>
      <c r="AR115" s="855">
        <f t="shared" si="106"/>
        <v>42411</v>
      </c>
      <c r="AS115" s="856">
        <f t="shared" si="148"/>
        <v>42413</v>
      </c>
      <c r="AU115" s="850">
        <v>6</v>
      </c>
      <c r="AV115" s="851" t="s">
        <v>506</v>
      </c>
      <c r="AW115" s="852" t="s">
        <v>602</v>
      </c>
      <c r="AX115" s="853">
        <v>116</v>
      </c>
      <c r="AY115" s="854" t="s">
        <v>601</v>
      </c>
      <c r="AZ115" s="1226">
        <f t="shared" si="123"/>
        <v>42322</v>
      </c>
      <c r="BA115" s="1226">
        <f t="shared" si="92"/>
        <v>42328</v>
      </c>
      <c r="BB115" s="1226">
        <f t="shared" si="124"/>
        <v>42329</v>
      </c>
      <c r="BC115" s="1226">
        <f t="shared" si="93"/>
        <v>42335</v>
      </c>
      <c r="BD115" s="1226">
        <f t="shared" si="135"/>
        <v>42384</v>
      </c>
      <c r="BE115" s="855">
        <f t="shared" si="115"/>
        <v>42401</v>
      </c>
      <c r="BF115" s="855">
        <f t="shared" si="156"/>
        <v>42405</v>
      </c>
      <c r="BG115" s="855">
        <f t="shared" si="107"/>
        <v>42411</v>
      </c>
      <c r="BH115" s="856">
        <f t="shared" si="149"/>
        <v>42413</v>
      </c>
      <c r="BJ115" s="850">
        <v>6</v>
      </c>
      <c r="BK115" s="851" t="s">
        <v>506</v>
      </c>
      <c r="BL115" s="852" t="s">
        <v>602</v>
      </c>
      <c r="BM115" s="853">
        <v>116</v>
      </c>
      <c r="BN115" s="854" t="s">
        <v>601</v>
      </c>
      <c r="BO115" s="1226">
        <f t="shared" si="125"/>
        <v>42308</v>
      </c>
      <c r="BP115" s="1226">
        <f t="shared" si="95"/>
        <v>42314</v>
      </c>
      <c r="BQ115" s="1226">
        <f t="shared" si="126"/>
        <v>42315</v>
      </c>
      <c r="BR115" s="1226">
        <f t="shared" si="96"/>
        <v>42321</v>
      </c>
      <c r="BS115" s="1226">
        <f t="shared" si="136"/>
        <v>42384</v>
      </c>
      <c r="BT115" s="855">
        <f t="shared" si="116"/>
        <v>42401</v>
      </c>
      <c r="BU115" s="855">
        <f t="shared" si="157"/>
        <v>42405</v>
      </c>
      <c r="BV115" s="855">
        <f t="shared" si="108"/>
        <v>42411</v>
      </c>
      <c r="BW115" s="856">
        <f t="shared" si="150"/>
        <v>42413</v>
      </c>
      <c r="BY115" s="850">
        <v>6</v>
      </c>
      <c r="BZ115" s="851" t="s">
        <v>506</v>
      </c>
      <c r="CA115" s="852" t="s">
        <v>602</v>
      </c>
      <c r="CB115" s="853">
        <v>116</v>
      </c>
      <c r="CC115" s="854" t="s">
        <v>601</v>
      </c>
      <c r="CD115" s="1226">
        <f t="shared" si="127"/>
        <v>42336</v>
      </c>
      <c r="CE115" s="1226">
        <f t="shared" si="98"/>
        <v>42342</v>
      </c>
      <c r="CF115" s="1226">
        <f t="shared" si="128"/>
        <v>42343</v>
      </c>
      <c r="CG115" s="1226">
        <f t="shared" si="99"/>
        <v>42349</v>
      </c>
      <c r="CH115" s="1226">
        <f t="shared" si="137"/>
        <v>42384</v>
      </c>
      <c r="CI115" s="855">
        <f t="shared" si="117"/>
        <v>42401</v>
      </c>
      <c r="CJ115" s="855">
        <f t="shared" si="158"/>
        <v>42405</v>
      </c>
      <c r="CK115" s="855">
        <f t="shared" si="109"/>
        <v>42411</v>
      </c>
      <c r="CL115" s="856">
        <f t="shared" si="151"/>
        <v>42413</v>
      </c>
      <c r="CN115" s="850">
        <v>6</v>
      </c>
      <c r="CO115" s="851" t="s">
        <v>506</v>
      </c>
      <c r="CP115" s="852" t="s">
        <v>602</v>
      </c>
      <c r="CQ115" s="853">
        <v>116</v>
      </c>
      <c r="CR115" s="854" t="s">
        <v>601</v>
      </c>
      <c r="CS115" s="1226">
        <f t="shared" si="129"/>
        <v>42336</v>
      </c>
      <c r="CT115" s="1226">
        <f t="shared" si="101"/>
        <v>42342</v>
      </c>
      <c r="CU115" s="1226">
        <f t="shared" si="130"/>
        <v>42343</v>
      </c>
      <c r="CV115" s="1226">
        <f t="shared" si="102"/>
        <v>42349</v>
      </c>
      <c r="CW115" s="1226">
        <f t="shared" si="138"/>
        <v>42384</v>
      </c>
      <c r="CX115" s="855">
        <f t="shared" si="118"/>
        <v>42401</v>
      </c>
      <c r="CY115" s="855">
        <f t="shared" si="159"/>
        <v>42405</v>
      </c>
      <c r="CZ115" s="855">
        <f t="shared" si="110"/>
        <v>42411</v>
      </c>
      <c r="DA115" s="856">
        <f t="shared" si="152"/>
        <v>42413</v>
      </c>
    </row>
    <row r="116" spans="2:105" ht="15" hidden="1" customHeight="1" thickBot="1">
      <c r="B116" s="125" t="s">
        <v>459</v>
      </c>
      <c r="C116" s="850">
        <v>7</v>
      </c>
      <c r="D116" s="857" t="s">
        <v>506</v>
      </c>
      <c r="E116" s="858"/>
      <c r="F116" s="853">
        <v>116</v>
      </c>
      <c r="G116" s="854" t="s">
        <v>601</v>
      </c>
      <c r="H116" s="859"/>
      <c r="I116" s="859">
        <f t="shared" si="111"/>
        <v>42378</v>
      </c>
      <c r="J116" s="863">
        <f t="shared" si="131"/>
        <v>42384</v>
      </c>
      <c r="K116" s="859">
        <f t="shared" si="132"/>
        <v>42391</v>
      </c>
      <c r="L116" s="859">
        <f t="shared" si="112"/>
        <v>42408</v>
      </c>
      <c r="M116" s="859">
        <f t="shared" si="153"/>
        <v>42412</v>
      </c>
      <c r="N116" s="859">
        <f t="shared" si="104"/>
        <v>42418</v>
      </c>
      <c r="O116" s="856">
        <f t="shared" si="146"/>
        <v>42420</v>
      </c>
      <c r="P116" s="112"/>
      <c r="Q116" s="850">
        <v>7</v>
      </c>
      <c r="R116" s="857" t="s">
        <v>506</v>
      </c>
      <c r="S116" s="858"/>
      <c r="T116" s="853">
        <v>116</v>
      </c>
      <c r="U116" s="854" t="s">
        <v>601</v>
      </c>
      <c r="V116" s="1225">
        <f t="shared" si="119"/>
        <v>42343</v>
      </c>
      <c r="W116" s="1234">
        <f t="shared" si="86"/>
        <v>42349</v>
      </c>
      <c r="X116" s="1225">
        <f t="shared" si="120"/>
        <v>42350</v>
      </c>
      <c r="Y116" s="1234">
        <f t="shared" si="87"/>
        <v>42356</v>
      </c>
      <c r="Z116" s="1225">
        <f t="shared" si="133"/>
        <v>42391</v>
      </c>
      <c r="AA116" s="859">
        <f t="shared" si="113"/>
        <v>42408</v>
      </c>
      <c r="AB116" s="859">
        <f t="shared" si="154"/>
        <v>42412</v>
      </c>
      <c r="AC116" s="859">
        <f t="shared" si="105"/>
        <v>42418</v>
      </c>
      <c r="AD116" s="856">
        <f t="shared" si="147"/>
        <v>42420</v>
      </c>
      <c r="AF116" s="850">
        <v>7</v>
      </c>
      <c r="AG116" s="857" t="s">
        <v>506</v>
      </c>
      <c r="AH116" s="858"/>
      <c r="AI116" s="853">
        <v>116</v>
      </c>
      <c r="AJ116" s="854" t="s">
        <v>601</v>
      </c>
      <c r="AK116" s="1224">
        <f t="shared" si="121"/>
        <v>42343</v>
      </c>
      <c r="AL116" s="1253">
        <f t="shared" si="89"/>
        <v>42349</v>
      </c>
      <c r="AM116" s="1224">
        <f t="shared" si="122"/>
        <v>42350</v>
      </c>
      <c r="AN116" s="1253">
        <f t="shared" si="90"/>
        <v>42356</v>
      </c>
      <c r="AO116" s="1224">
        <f t="shared" si="134"/>
        <v>42391</v>
      </c>
      <c r="AP116" s="859">
        <f t="shared" si="114"/>
        <v>42408</v>
      </c>
      <c r="AQ116" s="859">
        <f t="shared" si="155"/>
        <v>42412</v>
      </c>
      <c r="AR116" s="859">
        <f t="shared" si="106"/>
        <v>42418</v>
      </c>
      <c r="AS116" s="856">
        <f t="shared" si="148"/>
        <v>42420</v>
      </c>
      <c r="AU116" s="850">
        <v>7</v>
      </c>
      <c r="AV116" s="857" t="s">
        <v>506</v>
      </c>
      <c r="AW116" s="858"/>
      <c r="AX116" s="853">
        <v>116</v>
      </c>
      <c r="AY116" s="854" t="s">
        <v>601</v>
      </c>
      <c r="AZ116" s="1224">
        <f t="shared" si="123"/>
        <v>42329</v>
      </c>
      <c r="BA116" s="1253">
        <f t="shared" si="92"/>
        <v>42335</v>
      </c>
      <c r="BB116" s="1224">
        <f t="shared" si="124"/>
        <v>42336</v>
      </c>
      <c r="BC116" s="1253">
        <f t="shared" si="93"/>
        <v>42342</v>
      </c>
      <c r="BD116" s="1224">
        <f t="shared" si="135"/>
        <v>42391</v>
      </c>
      <c r="BE116" s="859">
        <f t="shared" si="115"/>
        <v>42408</v>
      </c>
      <c r="BF116" s="859">
        <f t="shared" si="156"/>
        <v>42412</v>
      </c>
      <c r="BG116" s="859">
        <f t="shared" si="107"/>
        <v>42418</v>
      </c>
      <c r="BH116" s="856">
        <f t="shared" si="149"/>
        <v>42420</v>
      </c>
      <c r="BJ116" s="850">
        <v>7</v>
      </c>
      <c r="BK116" s="857" t="s">
        <v>506</v>
      </c>
      <c r="BL116" s="858"/>
      <c r="BM116" s="853">
        <v>116</v>
      </c>
      <c r="BN116" s="854" t="s">
        <v>601</v>
      </c>
      <c r="BO116" s="1224">
        <f t="shared" si="125"/>
        <v>42315</v>
      </c>
      <c r="BP116" s="1253">
        <f t="shared" si="95"/>
        <v>42321</v>
      </c>
      <c r="BQ116" s="1224">
        <f t="shared" si="126"/>
        <v>42322</v>
      </c>
      <c r="BR116" s="1253">
        <f t="shared" si="96"/>
        <v>42328</v>
      </c>
      <c r="BS116" s="1224">
        <f t="shared" si="136"/>
        <v>42391</v>
      </c>
      <c r="BT116" s="859">
        <f t="shared" si="116"/>
        <v>42408</v>
      </c>
      <c r="BU116" s="859">
        <f t="shared" si="157"/>
        <v>42412</v>
      </c>
      <c r="BV116" s="859">
        <f t="shared" si="108"/>
        <v>42418</v>
      </c>
      <c r="BW116" s="856">
        <f t="shared" si="150"/>
        <v>42420</v>
      </c>
      <c r="BY116" s="850">
        <v>7</v>
      </c>
      <c r="BZ116" s="857" t="s">
        <v>506</v>
      </c>
      <c r="CA116" s="858"/>
      <c r="CB116" s="853">
        <v>116</v>
      </c>
      <c r="CC116" s="854" t="s">
        <v>601</v>
      </c>
      <c r="CD116" s="1224">
        <f t="shared" si="127"/>
        <v>42343</v>
      </c>
      <c r="CE116" s="1253">
        <f t="shared" si="98"/>
        <v>42349</v>
      </c>
      <c r="CF116" s="1224">
        <f t="shared" si="128"/>
        <v>42350</v>
      </c>
      <c r="CG116" s="1253">
        <f t="shared" si="99"/>
        <v>42356</v>
      </c>
      <c r="CH116" s="1224">
        <f t="shared" si="137"/>
        <v>42391</v>
      </c>
      <c r="CI116" s="859">
        <f t="shared" si="117"/>
        <v>42408</v>
      </c>
      <c r="CJ116" s="859">
        <f t="shared" si="158"/>
        <v>42412</v>
      </c>
      <c r="CK116" s="859">
        <f t="shared" si="109"/>
        <v>42418</v>
      </c>
      <c r="CL116" s="856">
        <f t="shared" si="151"/>
        <v>42420</v>
      </c>
      <c r="CN116" s="850">
        <v>7</v>
      </c>
      <c r="CO116" s="857" t="s">
        <v>506</v>
      </c>
      <c r="CP116" s="858"/>
      <c r="CQ116" s="853">
        <v>116</v>
      </c>
      <c r="CR116" s="854" t="s">
        <v>601</v>
      </c>
      <c r="CS116" s="1224">
        <f t="shared" si="129"/>
        <v>42343</v>
      </c>
      <c r="CT116" s="1253">
        <f t="shared" si="101"/>
        <v>42349</v>
      </c>
      <c r="CU116" s="1224">
        <f t="shared" si="130"/>
        <v>42350</v>
      </c>
      <c r="CV116" s="1253">
        <f t="shared" si="102"/>
        <v>42356</v>
      </c>
      <c r="CW116" s="1224">
        <f t="shared" si="138"/>
        <v>42391</v>
      </c>
      <c r="CX116" s="859">
        <f t="shared" si="118"/>
        <v>42408</v>
      </c>
      <c r="CY116" s="859">
        <f t="shared" si="159"/>
        <v>42412</v>
      </c>
      <c r="CZ116" s="859">
        <f t="shared" si="110"/>
        <v>42418</v>
      </c>
      <c r="DA116" s="856">
        <f t="shared" si="152"/>
        <v>42420</v>
      </c>
    </row>
    <row r="117" spans="2:105" ht="15" hidden="1" customHeight="1" thickBot="1">
      <c r="B117" s="125" t="s">
        <v>460</v>
      </c>
      <c r="C117" s="850">
        <v>8</v>
      </c>
      <c r="D117" s="851" t="s">
        <v>506</v>
      </c>
      <c r="E117" s="852" t="s">
        <v>974</v>
      </c>
      <c r="F117" s="853">
        <v>116</v>
      </c>
      <c r="G117" s="854" t="s">
        <v>601</v>
      </c>
      <c r="H117" s="855"/>
      <c r="I117" s="855">
        <f t="shared" si="111"/>
        <v>42385</v>
      </c>
      <c r="J117" s="855">
        <f t="shared" si="131"/>
        <v>42391</v>
      </c>
      <c r="K117" s="855">
        <f t="shared" si="132"/>
        <v>42398</v>
      </c>
      <c r="L117" s="855">
        <f t="shared" si="112"/>
        <v>42415</v>
      </c>
      <c r="M117" s="855">
        <f t="shared" si="153"/>
        <v>42419</v>
      </c>
      <c r="N117" s="855">
        <f t="shared" si="104"/>
        <v>42425</v>
      </c>
      <c r="O117" s="856">
        <f t="shared" si="146"/>
        <v>42427</v>
      </c>
      <c r="P117" s="112"/>
      <c r="Q117" s="850">
        <v>8</v>
      </c>
      <c r="R117" s="851" t="s">
        <v>506</v>
      </c>
      <c r="S117" s="852" t="s">
        <v>974</v>
      </c>
      <c r="T117" s="853">
        <v>116</v>
      </c>
      <c r="U117" s="854" t="s">
        <v>601</v>
      </c>
      <c r="V117" s="1233">
        <f t="shared" si="119"/>
        <v>42350</v>
      </c>
      <c r="W117" s="1233">
        <f t="shared" si="86"/>
        <v>42356</v>
      </c>
      <c r="X117" s="1233">
        <f t="shared" si="120"/>
        <v>42357</v>
      </c>
      <c r="Y117" s="1233">
        <f t="shared" si="87"/>
        <v>42363</v>
      </c>
      <c r="Z117" s="1233">
        <f t="shared" si="133"/>
        <v>42398</v>
      </c>
      <c r="AA117" s="855">
        <f t="shared" si="113"/>
        <v>42415</v>
      </c>
      <c r="AB117" s="855">
        <f t="shared" si="154"/>
        <v>42419</v>
      </c>
      <c r="AC117" s="855">
        <f t="shared" si="105"/>
        <v>42425</v>
      </c>
      <c r="AD117" s="856">
        <f t="shared" si="147"/>
        <v>42427</v>
      </c>
      <c r="AF117" s="850">
        <v>8</v>
      </c>
      <c r="AG117" s="851" t="s">
        <v>506</v>
      </c>
      <c r="AH117" s="852" t="s">
        <v>974</v>
      </c>
      <c r="AI117" s="853">
        <v>116</v>
      </c>
      <c r="AJ117" s="854" t="s">
        <v>601</v>
      </c>
      <c r="AK117" s="1226">
        <f t="shared" si="121"/>
        <v>42350</v>
      </c>
      <c r="AL117" s="1226">
        <f t="shared" si="89"/>
        <v>42356</v>
      </c>
      <c r="AM117" s="1226">
        <f t="shared" si="122"/>
        <v>42357</v>
      </c>
      <c r="AN117" s="1226">
        <f t="shared" si="90"/>
        <v>42363</v>
      </c>
      <c r="AO117" s="1226">
        <f t="shared" si="134"/>
        <v>42398</v>
      </c>
      <c r="AP117" s="855">
        <f t="shared" si="114"/>
        <v>42415</v>
      </c>
      <c r="AQ117" s="855">
        <f t="shared" si="155"/>
        <v>42419</v>
      </c>
      <c r="AR117" s="855">
        <f t="shared" si="106"/>
        <v>42425</v>
      </c>
      <c r="AS117" s="856">
        <f t="shared" si="148"/>
        <v>42427</v>
      </c>
      <c r="AU117" s="850">
        <v>8</v>
      </c>
      <c r="AV117" s="851" t="s">
        <v>506</v>
      </c>
      <c r="AW117" s="852" t="s">
        <v>974</v>
      </c>
      <c r="AX117" s="853">
        <v>116</v>
      </c>
      <c r="AY117" s="854" t="s">
        <v>601</v>
      </c>
      <c r="AZ117" s="1226">
        <f t="shared" si="123"/>
        <v>42336</v>
      </c>
      <c r="BA117" s="1226">
        <f t="shared" si="92"/>
        <v>42342</v>
      </c>
      <c r="BB117" s="1226">
        <f t="shared" si="124"/>
        <v>42343</v>
      </c>
      <c r="BC117" s="1226">
        <f t="shared" si="93"/>
        <v>42349</v>
      </c>
      <c r="BD117" s="1226">
        <f t="shared" si="135"/>
        <v>42398</v>
      </c>
      <c r="BE117" s="855">
        <f t="shared" si="115"/>
        <v>42415</v>
      </c>
      <c r="BF117" s="855">
        <f t="shared" si="156"/>
        <v>42419</v>
      </c>
      <c r="BG117" s="855">
        <f t="shared" si="107"/>
        <v>42425</v>
      </c>
      <c r="BH117" s="856">
        <f t="shared" si="149"/>
        <v>42427</v>
      </c>
      <c r="BJ117" s="850">
        <v>8</v>
      </c>
      <c r="BK117" s="851" t="s">
        <v>506</v>
      </c>
      <c r="BL117" s="852" t="s">
        <v>974</v>
      </c>
      <c r="BM117" s="853">
        <v>116</v>
      </c>
      <c r="BN117" s="854" t="s">
        <v>601</v>
      </c>
      <c r="BO117" s="1226">
        <f t="shared" si="125"/>
        <v>42322</v>
      </c>
      <c r="BP117" s="1226">
        <f t="shared" si="95"/>
        <v>42328</v>
      </c>
      <c r="BQ117" s="1226">
        <f t="shared" si="126"/>
        <v>42329</v>
      </c>
      <c r="BR117" s="1226">
        <f t="shared" si="96"/>
        <v>42335</v>
      </c>
      <c r="BS117" s="1226">
        <f t="shared" si="136"/>
        <v>42398</v>
      </c>
      <c r="BT117" s="855">
        <f t="shared" si="116"/>
        <v>42415</v>
      </c>
      <c r="BU117" s="855">
        <f t="shared" si="157"/>
        <v>42419</v>
      </c>
      <c r="BV117" s="855">
        <f t="shared" si="108"/>
        <v>42425</v>
      </c>
      <c r="BW117" s="856">
        <f t="shared" si="150"/>
        <v>42427</v>
      </c>
      <c r="BY117" s="850">
        <v>8</v>
      </c>
      <c r="BZ117" s="851" t="s">
        <v>506</v>
      </c>
      <c r="CA117" s="852" t="s">
        <v>974</v>
      </c>
      <c r="CB117" s="853">
        <v>116</v>
      </c>
      <c r="CC117" s="854" t="s">
        <v>601</v>
      </c>
      <c r="CD117" s="1226">
        <f t="shared" si="127"/>
        <v>42350</v>
      </c>
      <c r="CE117" s="1226">
        <f t="shared" si="98"/>
        <v>42356</v>
      </c>
      <c r="CF117" s="1226">
        <f t="shared" si="128"/>
        <v>42357</v>
      </c>
      <c r="CG117" s="1226">
        <f t="shared" si="99"/>
        <v>42363</v>
      </c>
      <c r="CH117" s="1226">
        <f t="shared" si="137"/>
        <v>42398</v>
      </c>
      <c r="CI117" s="855">
        <f t="shared" si="117"/>
        <v>42415</v>
      </c>
      <c r="CJ117" s="855">
        <f t="shared" si="158"/>
        <v>42419</v>
      </c>
      <c r="CK117" s="855">
        <f t="shared" si="109"/>
        <v>42425</v>
      </c>
      <c r="CL117" s="856">
        <f t="shared" si="151"/>
        <v>42427</v>
      </c>
      <c r="CN117" s="850">
        <v>8</v>
      </c>
      <c r="CO117" s="851" t="s">
        <v>506</v>
      </c>
      <c r="CP117" s="852" t="s">
        <v>974</v>
      </c>
      <c r="CQ117" s="853">
        <v>116</v>
      </c>
      <c r="CR117" s="854" t="s">
        <v>601</v>
      </c>
      <c r="CS117" s="1226">
        <f t="shared" si="129"/>
        <v>42350</v>
      </c>
      <c r="CT117" s="1226">
        <f t="shared" si="101"/>
        <v>42356</v>
      </c>
      <c r="CU117" s="1226">
        <f t="shared" si="130"/>
        <v>42357</v>
      </c>
      <c r="CV117" s="1226">
        <f t="shared" si="102"/>
        <v>42363</v>
      </c>
      <c r="CW117" s="1226">
        <f t="shared" si="138"/>
        <v>42398</v>
      </c>
      <c r="CX117" s="855">
        <f t="shared" si="118"/>
        <v>42415</v>
      </c>
      <c r="CY117" s="855">
        <f t="shared" si="159"/>
        <v>42419</v>
      </c>
      <c r="CZ117" s="855">
        <f t="shared" si="110"/>
        <v>42425</v>
      </c>
      <c r="DA117" s="856">
        <f t="shared" si="152"/>
        <v>42427</v>
      </c>
    </row>
    <row r="118" spans="2:105" ht="15" hidden="1" customHeight="1" thickBot="1">
      <c r="B118" s="125" t="s">
        <v>461</v>
      </c>
      <c r="C118" s="850">
        <v>9</v>
      </c>
      <c r="D118" s="860" t="s">
        <v>603</v>
      </c>
      <c r="E118" s="861" t="s">
        <v>975</v>
      </c>
      <c r="F118" s="853">
        <v>116</v>
      </c>
      <c r="G118" s="854" t="s">
        <v>604</v>
      </c>
      <c r="H118" s="862"/>
      <c r="I118" s="862">
        <f t="shared" si="111"/>
        <v>42392</v>
      </c>
      <c r="J118" s="862">
        <f t="shared" si="131"/>
        <v>42398</v>
      </c>
      <c r="K118" s="862">
        <f t="shared" si="132"/>
        <v>42405</v>
      </c>
      <c r="L118" s="862">
        <f t="shared" si="112"/>
        <v>42422</v>
      </c>
      <c r="M118" s="862">
        <f t="shared" si="153"/>
        <v>42426</v>
      </c>
      <c r="N118" s="862">
        <f t="shared" si="104"/>
        <v>42432</v>
      </c>
      <c r="O118" s="856">
        <f t="shared" si="146"/>
        <v>42434</v>
      </c>
      <c r="P118" s="112"/>
      <c r="Q118" s="850">
        <v>9</v>
      </c>
      <c r="R118" s="860" t="s">
        <v>603</v>
      </c>
      <c r="S118" s="861" t="s">
        <v>975</v>
      </c>
      <c r="T118" s="853">
        <v>116</v>
      </c>
      <c r="U118" s="854" t="s">
        <v>604</v>
      </c>
      <c r="V118" s="1235">
        <f t="shared" si="119"/>
        <v>42357</v>
      </c>
      <c r="W118" s="1235">
        <f t="shared" si="86"/>
        <v>42363</v>
      </c>
      <c r="X118" s="1235">
        <f t="shared" si="120"/>
        <v>42364</v>
      </c>
      <c r="Y118" s="1235">
        <f t="shared" si="87"/>
        <v>42370</v>
      </c>
      <c r="Z118" s="1235">
        <f t="shared" si="133"/>
        <v>42405</v>
      </c>
      <c r="AA118" s="862">
        <f t="shared" si="113"/>
        <v>42422</v>
      </c>
      <c r="AB118" s="862">
        <f t="shared" si="154"/>
        <v>42426</v>
      </c>
      <c r="AC118" s="862">
        <f t="shared" si="105"/>
        <v>42432</v>
      </c>
      <c r="AD118" s="856">
        <f t="shared" si="147"/>
        <v>42434</v>
      </c>
      <c r="AF118" s="850">
        <v>9</v>
      </c>
      <c r="AG118" s="860" t="s">
        <v>603</v>
      </c>
      <c r="AH118" s="861" t="s">
        <v>975</v>
      </c>
      <c r="AI118" s="853">
        <v>116</v>
      </c>
      <c r="AJ118" s="854" t="s">
        <v>604</v>
      </c>
      <c r="AK118" s="1252">
        <f t="shared" si="121"/>
        <v>42357</v>
      </c>
      <c r="AL118" s="1252">
        <f t="shared" si="89"/>
        <v>42363</v>
      </c>
      <c r="AM118" s="1252">
        <f t="shared" si="122"/>
        <v>42364</v>
      </c>
      <c r="AN118" s="1252">
        <f t="shared" si="90"/>
        <v>42370</v>
      </c>
      <c r="AO118" s="1252">
        <f t="shared" si="134"/>
        <v>42405</v>
      </c>
      <c r="AP118" s="862">
        <f t="shared" si="114"/>
        <v>42422</v>
      </c>
      <c r="AQ118" s="862">
        <f t="shared" si="155"/>
        <v>42426</v>
      </c>
      <c r="AR118" s="862">
        <f t="shared" si="106"/>
        <v>42432</v>
      </c>
      <c r="AS118" s="856">
        <f t="shared" si="148"/>
        <v>42434</v>
      </c>
      <c r="AU118" s="850">
        <v>9</v>
      </c>
      <c r="AV118" s="860" t="s">
        <v>603</v>
      </c>
      <c r="AW118" s="861" t="s">
        <v>975</v>
      </c>
      <c r="AX118" s="853">
        <v>116</v>
      </c>
      <c r="AY118" s="854" t="s">
        <v>604</v>
      </c>
      <c r="AZ118" s="1252">
        <f t="shared" si="123"/>
        <v>42343</v>
      </c>
      <c r="BA118" s="1252">
        <f t="shared" si="92"/>
        <v>42349</v>
      </c>
      <c r="BB118" s="1252">
        <f t="shared" si="124"/>
        <v>42350</v>
      </c>
      <c r="BC118" s="1252">
        <f t="shared" si="93"/>
        <v>42356</v>
      </c>
      <c r="BD118" s="1252">
        <f t="shared" si="135"/>
        <v>42405</v>
      </c>
      <c r="BE118" s="862">
        <f t="shared" si="115"/>
        <v>42422</v>
      </c>
      <c r="BF118" s="862">
        <f t="shared" si="156"/>
        <v>42426</v>
      </c>
      <c r="BG118" s="862">
        <f t="shared" si="107"/>
        <v>42432</v>
      </c>
      <c r="BH118" s="856">
        <f t="shared" si="149"/>
        <v>42434</v>
      </c>
      <c r="BJ118" s="850">
        <v>9</v>
      </c>
      <c r="BK118" s="860" t="s">
        <v>603</v>
      </c>
      <c r="BL118" s="861" t="s">
        <v>975</v>
      </c>
      <c r="BM118" s="853">
        <v>116</v>
      </c>
      <c r="BN118" s="854" t="s">
        <v>604</v>
      </c>
      <c r="BO118" s="1252">
        <f t="shared" si="125"/>
        <v>42329</v>
      </c>
      <c r="BP118" s="1252">
        <f t="shared" si="95"/>
        <v>42335</v>
      </c>
      <c r="BQ118" s="1252">
        <f t="shared" si="126"/>
        <v>42336</v>
      </c>
      <c r="BR118" s="1252">
        <f t="shared" si="96"/>
        <v>42342</v>
      </c>
      <c r="BS118" s="1252">
        <f t="shared" si="136"/>
        <v>42405</v>
      </c>
      <c r="BT118" s="862">
        <f t="shared" si="116"/>
        <v>42422</v>
      </c>
      <c r="BU118" s="862">
        <f t="shared" si="157"/>
        <v>42426</v>
      </c>
      <c r="BV118" s="862">
        <f t="shared" si="108"/>
        <v>42432</v>
      </c>
      <c r="BW118" s="856">
        <f t="shared" si="150"/>
        <v>42434</v>
      </c>
      <c r="BY118" s="850">
        <v>9</v>
      </c>
      <c r="BZ118" s="860" t="s">
        <v>603</v>
      </c>
      <c r="CA118" s="861" t="s">
        <v>975</v>
      </c>
      <c r="CB118" s="853">
        <v>116</v>
      </c>
      <c r="CC118" s="854" t="s">
        <v>604</v>
      </c>
      <c r="CD118" s="1252">
        <f t="shared" si="127"/>
        <v>42357</v>
      </c>
      <c r="CE118" s="1252">
        <f t="shared" si="98"/>
        <v>42363</v>
      </c>
      <c r="CF118" s="1252">
        <f t="shared" si="128"/>
        <v>42364</v>
      </c>
      <c r="CG118" s="1252">
        <f t="shared" si="99"/>
        <v>42370</v>
      </c>
      <c r="CH118" s="1252">
        <f t="shared" si="137"/>
        <v>42405</v>
      </c>
      <c r="CI118" s="862">
        <f t="shared" si="117"/>
        <v>42422</v>
      </c>
      <c r="CJ118" s="862">
        <f t="shared" si="158"/>
        <v>42426</v>
      </c>
      <c r="CK118" s="862">
        <f t="shared" si="109"/>
        <v>42432</v>
      </c>
      <c r="CL118" s="856">
        <f t="shared" si="151"/>
        <v>42434</v>
      </c>
      <c r="CN118" s="850">
        <v>9</v>
      </c>
      <c r="CO118" s="860" t="s">
        <v>603</v>
      </c>
      <c r="CP118" s="861" t="s">
        <v>975</v>
      </c>
      <c r="CQ118" s="853">
        <v>116</v>
      </c>
      <c r="CR118" s="854" t="s">
        <v>604</v>
      </c>
      <c r="CS118" s="1252">
        <f t="shared" si="129"/>
        <v>42357</v>
      </c>
      <c r="CT118" s="1252">
        <f t="shared" si="101"/>
        <v>42363</v>
      </c>
      <c r="CU118" s="1252">
        <f t="shared" si="130"/>
        <v>42364</v>
      </c>
      <c r="CV118" s="1252">
        <f t="shared" si="102"/>
        <v>42370</v>
      </c>
      <c r="CW118" s="1252">
        <f t="shared" si="138"/>
        <v>42405</v>
      </c>
      <c r="CX118" s="862">
        <f t="shared" si="118"/>
        <v>42422</v>
      </c>
      <c r="CY118" s="862">
        <f t="shared" si="159"/>
        <v>42426</v>
      </c>
      <c r="CZ118" s="862">
        <f t="shared" si="110"/>
        <v>42432</v>
      </c>
      <c r="DA118" s="856">
        <f t="shared" si="152"/>
        <v>42434</v>
      </c>
    </row>
    <row r="119" spans="2:105" ht="15" hidden="1" customHeight="1" thickBot="1">
      <c r="B119" s="125" t="s">
        <v>462</v>
      </c>
      <c r="C119" s="850">
        <v>10</v>
      </c>
      <c r="D119" s="955" t="s">
        <v>506</v>
      </c>
      <c r="E119" s="881"/>
      <c r="F119" s="853">
        <v>116</v>
      </c>
      <c r="G119" s="854" t="s">
        <v>604</v>
      </c>
      <c r="H119" s="859"/>
      <c r="I119" s="859">
        <f t="shared" si="111"/>
        <v>42399</v>
      </c>
      <c r="J119" s="859">
        <f t="shared" si="131"/>
        <v>42405</v>
      </c>
      <c r="K119" s="859">
        <f t="shared" si="132"/>
        <v>42412</v>
      </c>
      <c r="L119" s="859">
        <f t="shared" si="112"/>
        <v>42429</v>
      </c>
      <c r="M119" s="859">
        <f t="shared" si="153"/>
        <v>42433</v>
      </c>
      <c r="N119" s="859">
        <f t="shared" si="104"/>
        <v>42439</v>
      </c>
      <c r="O119" s="856">
        <f t="shared" si="146"/>
        <v>42441</v>
      </c>
      <c r="P119" s="112"/>
      <c r="Q119" s="850">
        <v>10</v>
      </c>
      <c r="R119" s="955" t="s">
        <v>506</v>
      </c>
      <c r="S119" s="881"/>
      <c r="T119" s="853">
        <v>116</v>
      </c>
      <c r="U119" s="854" t="s">
        <v>604</v>
      </c>
      <c r="V119" s="1225">
        <f t="shared" si="119"/>
        <v>42364</v>
      </c>
      <c r="W119" s="1234">
        <f t="shared" si="86"/>
        <v>42370</v>
      </c>
      <c r="X119" s="1225">
        <f t="shared" si="120"/>
        <v>42371</v>
      </c>
      <c r="Y119" s="1234">
        <f t="shared" si="87"/>
        <v>42377</v>
      </c>
      <c r="Z119" s="1225">
        <f t="shared" si="133"/>
        <v>42412</v>
      </c>
      <c r="AA119" s="859">
        <f t="shared" si="113"/>
        <v>42429</v>
      </c>
      <c r="AB119" s="859">
        <f t="shared" si="154"/>
        <v>42433</v>
      </c>
      <c r="AC119" s="859">
        <f t="shared" si="105"/>
        <v>42439</v>
      </c>
      <c r="AD119" s="856">
        <f t="shared" si="147"/>
        <v>42441</v>
      </c>
      <c r="AF119" s="850">
        <v>10</v>
      </c>
      <c r="AG119" s="955" t="s">
        <v>506</v>
      </c>
      <c r="AH119" s="881"/>
      <c r="AI119" s="853">
        <v>116</v>
      </c>
      <c r="AJ119" s="854" t="s">
        <v>604</v>
      </c>
      <c r="AK119" s="1224">
        <f t="shared" si="121"/>
        <v>42364</v>
      </c>
      <c r="AL119" s="1253">
        <f t="shared" si="89"/>
        <v>42370</v>
      </c>
      <c r="AM119" s="1224">
        <f t="shared" si="122"/>
        <v>42371</v>
      </c>
      <c r="AN119" s="1253">
        <f t="shared" si="90"/>
        <v>42377</v>
      </c>
      <c r="AO119" s="1224">
        <f t="shared" si="134"/>
        <v>42412</v>
      </c>
      <c r="AP119" s="859">
        <f t="shared" si="114"/>
        <v>42429</v>
      </c>
      <c r="AQ119" s="859">
        <f t="shared" si="155"/>
        <v>42433</v>
      </c>
      <c r="AR119" s="859">
        <f t="shared" si="106"/>
        <v>42439</v>
      </c>
      <c r="AS119" s="856">
        <f t="shared" si="148"/>
        <v>42441</v>
      </c>
      <c r="AU119" s="850">
        <v>10</v>
      </c>
      <c r="AV119" s="955" t="s">
        <v>506</v>
      </c>
      <c r="AW119" s="881"/>
      <c r="AX119" s="853">
        <v>116</v>
      </c>
      <c r="AY119" s="854" t="s">
        <v>604</v>
      </c>
      <c r="AZ119" s="1224">
        <f t="shared" si="123"/>
        <v>42350</v>
      </c>
      <c r="BA119" s="1253">
        <f t="shared" si="92"/>
        <v>42356</v>
      </c>
      <c r="BB119" s="1224">
        <f t="shared" si="124"/>
        <v>42357</v>
      </c>
      <c r="BC119" s="1253">
        <f t="shared" si="93"/>
        <v>42363</v>
      </c>
      <c r="BD119" s="1224">
        <f t="shared" si="135"/>
        <v>42412</v>
      </c>
      <c r="BE119" s="859">
        <f t="shared" si="115"/>
        <v>42429</v>
      </c>
      <c r="BF119" s="859">
        <f t="shared" si="156"/>
        <v>42433</v>
      </c>
      <c r="BG119" s="859">
        <f t="shared" si="107"/>
        <v>42439</v>
      </c>
      <c r="BH119" s="856">
        <f t="shared" si="149"/>
        <v>42441</v>
      </c>
      <c r="BJ119" s="850">
        <v>10</v>
      </c>
      <c r="BK119" s="955" t="s">
        <v>506</v>
      </c>
      <c r="BL119" s="881"/>
      <c r="BM119" s="853">
        <v>116</v>
      </c>
      <c r="BN119" s="854" t="s">
        <v>604</v>
      </c>
      <c r="BO119" s="1224">
        <f t="shared" si="125"/>
        <v>42336</v>
      </c>
      <c r="BP119" s="1253">
        <f t="shared" si="95"/>
        <v>42342</v>
      </c>
      <c r="BQ119" s="1224">
        <f t="shared" si="126"/>
        <v>42343</v>
      </c>
      <c r="BR119" s="1253">
        <f t="shared" si="96"/>
        <v>42349</v>
      </c>
      <c r="BS119" s="1224">
        <f t="shared" si="136"/>
        <v>42412</v>
      </c>
      <c r="BT119" s="859">
        <f t="shared" si="116"/>
        <v>42429</v>
      </c>
      <c r="BU119" s="859">
        <f t="shared" si="157"/>
        <v>42433</v>
      </c>
      <c r="BV119" s="859">
        <f t="shared" si="108"/>
        <v>42439</v>
      </c>
      <c r="BW119" s="856">
        <f t="shared" si="150"/>
        <v>42441</v>
      </c>
      <c r="BY119" s="850">
        <v>10</v>
      </c>
      <c r="BZ119" s="955" t="s">
        <v>506</v>
      </c>
      <c r="CA119" s="881"/>
      <c r="CB119" s="853">
        <v>116</v>
      </c>
      <c r="CC119" s="854" t="s">
        <v>604</v>
      </c>
      <c r="CD119" s="1224">
        <f t="shared" si="127"/>
        <v>42364</v>
      </c>
      <c r="CE119" s="1253">
        <f t="shared" si="98"/>
        <v>42370</v>
      </c>
      <c r="CF119" s="1224">
        <f t="shared" si="128"/>
        <v>42371</v>
      </c>
      <c r="CG119" s="1253">
        <f t="shared" si="99"/>
        <v>42377</v>
      </c>
      <c r="CH119" s="1224">
        <f t="shared" si="137"/>
        <v>42412</v>
      </c>
      <c r="CI119" s="859">
        <f t="shared" si="117"/>
        <v>42429</v>
      </c>
      <c r="CJ119" s="859">
        <f t="shared" si="158"/>
        <v>42433</v>
      </c>
      <c r="CK119" s="859">
        <f t="shared" si="109"/>
        <v>42439</v>
      </c>
      <c r="CL119" s="856">
        <f t="shared" si="151"/>
        <v>42441</v>
      </c>
      <c r="CN119" s="850">
        <v>10</v>
      </c>
      <c r="CO119" s="955" t="s">
        <v>506</v>
      </c>
      <c r="CP119" s="881"/>
      <c r="CQ119" s="853">
        <v>116</v>
      </c>
      <c r="CR119" s="854" t="s">
        <v>604</v>
      </c>
      <c r="CS119" s="1224">
        <f t="shared" si="129"/>
        <v>42364</v>
      </c>
      <c r="CT119" s="1253">
        <f t="shared" si="101"/>
        <v>42370</v>
      </c>
      <c r="CU119" s="1224">
        <f t="shared" si="130"/>
        <v>42371</v>
      </c>
      <c r="CV119" s="1253">
        <f t="shared" si="102"/>
        <v>42377</v>
      </c>
      <c r="CW119" s="1224">
        <f t="shared" si="138"/>
        <v>42412</v>
      </c>
      <c r="CX119" s="859">
        <f t="shared" si="118"/>
        <v>42429</v>
      </c>
      <c r="CY119" s="859">
        <f t="shared" si="159"/>
        <v>42433</v>
      </c>
      <c r="CZ119" s="859">
        <f t="shared" si="110"/>
        <v>42439</v>
      </c>
      <c r="DA119" s="856">
        <f t="shared" si="152"/>
        <v>42441</v>
      </c>
    </row>
    <row r="120" spans="2:105" ht="15" hidden="1" customHeight="1" thickBot="1">
      <c r="B120" s="125" t="s">
        <v>463</v>
      </c>
      <c r="C120" s="850">
        <v>11</v>
      </c>
      <c r="D120" s="955" t="s">
        <v>506</v>
      </c>
      <c r="E120" s="881"/>
      <c r="F120" s="853">
        <v>116</v>
      </c>
      <c r="G120" s="854" t="s">
        <v>604</v>
      </c>
      <c r="H120" s="859"/>
      <c r="I120" s="859">
        <f t="shared" si="111"/>
        <v>42406</v>
      </c>
      <c r="J120" s="859">
        <f t="shared" si="131"/>
        <v>42412</v>
      </c>
      <c r="K120" s="859">
        <f t="shared" si="132"/>
        <v>42419</v>
      </c>
      <c r="L120" s="859">
        <f t="shared" si="112"/>
        <v>42436</v>
      </c>
      <c r="M120" s="859">
        <f t="shared" si="153"/>
        <v>42440</v>
      </c>
      <c r="N120" s="859">
        <f t="shared" si="104"/>
        <v>42446</v>
      </c>
      <c r="O120" s="856">
        <f t="shared" si="146"/>
        <v>42448</v>
      </c>
      <c r="P120" s="112"/>
      <c r="Q120" s="850">
        <v>11</v>
      </c>
      <c r="R120" s="955" t="s">
        <v>506</v>
      </c>
      <c r="S120" s="881"/>
      <c r="T120" s="853">
        <v>116</v>
      </c>
      <c r="U120" s="854" t="s">
        <v>604</v>
      </c>
      <c r="V120" s="1225">
        <f t="shared" si="119"/>
        <v>42371</v>
      </c>
      <c r="W120" s="1234">
        <f t="shared" si="86"/>
        <v>42377</v>
      </c>
      <c r="X120" s="1225">
        <f t="shared" si="120"/>
        <v>42378</v>
      </c>
      <c r="Y120" s="1234">
        <f t="shared" si="87"/>
        <v>42384</v>
      </c>
      <c r="Z120" s="1225">
        <f t="shared" si="133"/>
        <v>42419</v>
      </c>
      <c r="AA120" s="859">
        <f t="shared" si="113"/>
        <v>42436</v>
      </c>
      <c r="AB120" s="859">
        <f t="shared" si="154"/>
        <v>42440</v>
      </c>
      <c r="AC120" s="859">
        <f t="shared" si="105"/>
        <v>42446</v>
      </c>
      <c r="AD120" s="856">
        <f t="shared" si="147"/>
        <v>42448</v>
      </c>
      <c r="AF120" s="850">
        <v>11</v>
      </c>
      <c r="AG120" s="955" t="s">
        <v>506</v>
      </c>
      <c r="AH120" s="881"/>
      <c r="AI120" s="853">
        <v>116</v>
      </c>
      <c r="AJ120" s="854" t="s">
        <v>604</v>
      </c>
      <c r="AK120" s="1224">
        <f t="shared" si="121"/>
        <v>42371</v>
      </c>
      <c r="AL120" s="1253">
        <f t="shared" si="89"/>
        <v>42377</v>
      </c>
      <c r="AM120" s="1224">
        <f t="shared" si="122"/>
        <v>42378</v>
      </c>
      <c r="AN120" s="1253">
        <f t="shared" si="90"/>
        <v>42384</v>
      </c>
      <c r="AO120" s="1224">
        <f t="shared" si="134"/>
        <v>42419</v>
      </c>
      <c r="AP120" s="859">
        <f t="shared" si="114"/>
        <v>42436</v>
      </c>
      <c r="AQ120" s="859">
        <f t="shared" si="155"/>
        <v>42440</v>
      </c>
      <c r="AR120" s="859">
        <f t="shared" si="106"/>
        <v>42446</v>
      </c>
      <c r="AS120" s="856">
        <f t="shared" si="148"/>
        <v>42448</v>
      </c>
      <c r="AU120" s="850">
        <v>11</v>
      </c>
      <c r="AV120" s="955" t="s">
        <v>506</v>
      </c>
      <c r="AW120" s="881"/>
      <c r="AX120" s="853">
        <v>116</v>
      </c>
      <c r="AY120" s="854" t="s">
        <v>604</v>
      </c>
      <c r="AZ120" s="1224">
        <f t="shared" si="123"/>
        <v>42357</v>
      </c>
      <c r="BA120" s="1253">
        <f t="shared" si="92"/>
        <v>42363</v>
      </c>
      <c r="BB120" s="1224">
        <f t="shared" si="124"/>
        <v>42364</v>
      </c>
      <c r="BC120" s="1253">
        <f t="shared" si="93"/>
        <v>42370</v>
      </c>
      <c r="BD120" s="1224">
        <f t="shared" si="135"/>
        <v>42419</v>
      </c>
      <c r="BE120" s="859">
        <f t="shared" si="115"/>
        <v>42436</v>
      </c>
      <c r="BF120" s="859">
        <f t="shared" si="156"/>
        <v>42440</v>
      </c>
      <c r="BG120" s="859">
        <f t="shared" si="107"/>
        <v>42446</v>
      </c>
      <c r="BH120" s="856">
        <f t="shared" si="149"/>
        <v>42448</v>
      </c>
      <c r="BJ120" s="850">
        <v>11</v>
      </c>
      <c r="BK120" s="955" t="s">
        <v>506</v>
      </c>
      <c r="BL120" s="881"/>
      <c r="BM120" s="853">
        <v>116</v>
      </c>
      <c r="BN120" s="854" t="s">
        <v>604</v>
      </c>
      <c r="BO120" s="1224">
        <f t="shared" si="125"/>
        <v>42343</v>
      </c>
      <c r="BP120" s="1253">
        <f t="shared" si="95"/>
        <v>42349</v>
      </c>
      <c r="BQ120" s="1224">
        <f t="shared" si="126"/>
        <v>42350</v>
      </c>
      <c r="BR120" s="1253">
        <f t="shared" si="96"/>
        <v>42356</v>
      </c>
      <c r="BS120" s="1224">
        <f t="shared" si="136"/>
        <v>42419</v>
      </c>
      <c r="BT120" s="859">
        <f t="shared" si="116"/>
        <v>42436</v>
      </c>
      <c r="BU120" s="859">
        <f t="shared" si="157"/>
        <v>42440</v>
      </c>
      <c r="BV120" s="859">
        <f t="shared" si="108"/>
        <v>42446</v>
      </c>
      <c r="BW120" s="856">
        <f t="shared" si="150"/>
        <v>42448</v>
      </c>
      <c r="BY120" s="850">
        <v>11</v>
      </c>
      <c r="BZ120" s="955" t="s">
        <v>506</v>
      </c>
      <c r="CA120" s="881"/>
      <c r="CB120" s="853">
        <v>116</v>
      </c>
      <c r="CC120" s="854" t="s">
        <v>604</v>
      </c>
      <c r="CD120" s="1224">
        <f t="shared" si="127"/>
        <v>42371</v>
      </c>
      <c r="CE120" s="1253">
        <f t="shared" si="98"/>
        <v>42377</v>
      </c>
      <c r="CF120" s="1224">
        <f t="shared" si="128"/>
        <v>42378</v>
      </c>
      <c r="CG120" s="1253">
        <f t="shared" si="99"/>
        <v>42384</v>
      </c>
      <c r="CH120" s="1224">
        <f t="shared" si="137"/>
        <v>42419</v>
      </c>
      <c r="CI120" s="859">
        <f t="shared" si="117"/>
        <v>42436</v>
      </c>
      <c r="CJ120" s="859">
        <f t="shared" si="158"/>
        <v>42440</v>
      </c>
      <c r="CK120" s="859">
        <f t="shared" si="109"/>
        <v>42446</v>
      </c>
      <c r="CL120" s="856">
        <f t="shared" si="151"/>
        <v>42448</v>
      </c>
      <c r="CN120" s="850">
        <v>11</v>
      </c>
      <c r="CO120" s="955" t="s">
        <v>506</v>
      </c>
      <c r="CP120" s="881"/>
      <c r="CQ120" s="853">
        <v>116</v>
      </c>
      <c r="CR120" s="854" t="s">
        <v>604</v>
      </c>
      <c r="CS120" s="1224">
        <f t="shared" si="129"/>
        <v>42371</v>
      </c>
      <c r="CT120" s="1253">
        <f t="shared" si="101"/>
        <v>42377</v>
      </c>
      <c r="CU120" s="1224">
        <f t="shared" si="130"/>
        <v>42378</v>
      </c>
      <c r="CV120" s="1253">
        <f t="shared" si="102"/>
        <v>42384</v>
      </c>
      <c r="CW120" s="1224">
        <f t="shared" si="138"/>
        <v>42419</v>
      </c>
      <c r="CX120" s="859">
        <f t="shared" si="118"/>
        <v>42436</v>
      </c>
      <c r="CY120" s="859">
        <f t="shared" si="159"/>
        <v>42440</v>
      </c>
      <c r="CZ120" s="859">
        <f t="shared" si="110"/>
        <v>42446</v>
      </c>
      <c r="DA120" s="856">
        <f t="shared" si="152"/>
        <v>42448</v>
      </c>
    </row>
    <row r="121" spans="2:105" ht="15" hidden="1" customHeight="1" thickBot="1">
      <c r="B121" s="125" t="s">
        <v>464</v>
      </c>
      <c r="C121" s="1124">
        <v>12</v>
      </c>
      <c r="D121" s="1140" t="s">
        <v>506</v>
      </c>
      <c r="E121" s="952" t="s">
        <v>558</v>
      </c>
      <c r="F121" s="869">
        <v>116</v>
      </c>
      <c r="G121" s="870" t="s">
        <v>604</v>
      </c>
      <c r="H121" s="953"/>
      <c r="I121" s="953">
        <f t="shared" si="111"/>
        <v>42413</v>
      </c>
      <c r="J121" s="953">
        <f t="shared" si="131"/>
        <v>42419</v>
      </c>
      <c r="K121" s="953">
        <f t="shared" si="132"/>
        <v>42426</v>
      </c>
      <c r="L121" s="953">
        <f t="shared" si="112"/>
        <v>42443</v>
      </c>
      <c r="M121" s="953">
        <f t="shared" si="153"/>
        <v>42447</v>
      </c>
      <c r="N121" s="953">
        <f t="shared" si="104"/>
        <v>42453</v>
      </c>
      <c r="O121" s="871">
        <f t="shared" si="146"/>
        <v>42455</v>
      </c>
      <c r="P121" s="112"/>
      <c r="Q121" s="1124">
        <v>12</v>
      </c>
      <c r="R121" s="1140" t="s">
        <v>506</v>
      </c>
      <c r="S121" s="952" t="s">
        <v>558</v>
      </c>
      <c r="T121" s="869">
        <v>116</v>
      </c>
      <c r="U121" s="870" t="s">
        <v>604</v>
      </c>
      <c r="V121" s="953">
        <f t="shared" si="119"/>
        <v>42378</v>
      </c>
      <c r="W121" s="953">
        <f t="shared" si="86"/>
        <v>42384</v>
      </c>
      <c r="X121" s="953">
        <f t="shared" si="120"/>
        <v>42385</v>
      </c>
      <c r="Y121" s="953">
        <f t="shared" si="87"/>
        <v>42391</v>
      </c>
      <c r="Z121" s="953">
        <f t="shared" si="133"/>
        <v>42426</v>
      </c>
      <c r="AA121" s="953">
        <f t="shared" si="113"/>
        <v>42443</v>
      </c>
      <c r="AB121" s="953">
        <f t="shared" si="154"/>
        <v>42447</v>
      </c>
      <c r="AC121" s="953">
        <f t="shared" si="105"/>
        <v>42453</v>
      </c>
      <c r="AD121" s="871">
        <f t="shared" si="147"/>
        <v>42455</v>
      </c>
      <c r="AF121" s="1124">
        <v>12</v>
      </c>
      <c r="AG121" s="1140" t="s">
        <v>506</v>
      </c>
      <c r="AH121" s="952" t="s">
        <v>558</v>
      </c>
      <c r="AI121" s="869">
        <v>116</v>
      </c>
      <c r="AJ121" s="870" t="s">
        <v>604</v>
      </c>
      <c r="AK121" s="1254">
        <f t="shared" si="121"/>
        <v>42378</v>
      </c>
      <c r="AL121" s="1254">
        <f t="shared" si="89"/>
        <v>42384</v>
      </c>
      <c r="AM121" s="1254">
        <f t="shared" si="122"/>
        <v>42385</v>
      </c>
      <c r="AN121" s="1254">
        <f t="shared" si="90"/>
        <v>42391</v>
      </c>
      <c r="AO121" s="1254">
        <f t="shared" si="134"/>
        <v>42426</v>
      </c>
      <c r="AP121" s="953">
        <f t="shared" si="114"/>
        <v>42443</v>
      </c>
      <c r="AQ121" s="953">
        <f t="shared" si="155"/>
        <v>42447</v>
      </c>
      <c r="AR121" s="953">
        <f t="shared" si="106"/>
        <v>42453</v>
      </c>
      <c r="AS121" s="871">
        <f t="shared" si="148"/>
        <v>42455</v>
      </c>
      <c r="AU121" s="1124">
        <v>12</v>
      </c>
      <c r="AV121" s="1140" t="s">
        <v>506</v>
      </c>
      <c r="AW121" s="952" t="s">
        <v>558</v>
      </c>
      <c r="AX121" s="869">
        <v>116</v>
      </c>
      <c r="AY121" s="870" t="s">
        <v>604</v>
      </c>
      <c r="AZ121" s="1254">
        <f t="shared" si="123"/>
        <v>42364</v>
      </c>
      <c r="BA121" s="1254">
        <f t="shared" si="92"/>
        <v>42370</v>
      </c>
      <c r="BB121" s="1254">
        <f t="shared" si="124"/>
        <v>42371</v>
      </c>
      <c r="BC121" s="1254">
        <f t="shared" si="93"/>
        <v>42377</v>
      </c>
      <c r="BD121" s="1254">
        <f t="shared" si="135"/>
        <v>42426</v>
      </c>
      <c r="BE121" s="953">
        <f t="shared" si="115"/>
        <v>42443</v>
      </c>
      <c r="BF121" s="953">
        <f t="shared" si="156"/>
        <v>42447</v>
      </c>
      <c r="BG121" s="953">
        <f t="shared" si="107"/>
        <v>42453</v>
      </c>
      <c r="BH121" s="871">
        <f t="shared" si="149"/>
        <v>42455</v>
      </c>
      <c r="BJ121" s="1124">
        <v>12</v>
      </c>
      <c r="BK121" s="1140" t="s">
        <v>506</v>
      </c>
      <c r="BL121" s="952" t="s">
        <v>558</v>
      </c>
      <c r="BM121" s="869">
        <v>116</v>
      </c>
      <c r="BN121" s="870" t="s">
        <v>604</v>
      </c>
      <c r="BO121" s="1254">
        <f t="shared" si="125"/>
        <v>42350</v>
      </c>
      <c r="BP121" s="1254">
        <f t="shared" si="95"/>
        <v>42356</v>
      </c>
      <c r="BQ121" s="1254">
        <f t="shared" si="126"/>
        <v>42357</v>
      </c>
      <c r="BR121" s="1254">
        <f t="shared" si="96"/>
        <v>42363</v>
      </c>
      <c r="BS121" s="1254">
        <f t="shared" si="136"/>
        <v>42426</v>
      </c>
      <c r="BT121" s="953">
        <f t="shared" si="116"/>
        <v>42443</v>
      </c>
      <c r="BU121" s="953">
        <f t="shared" si="157"/>
        <v>42447</v>
      </c>
      <c r="BV121" s="953">
        <f t="shared" si="108"/>
        <v>42453</v>
      </c>
      <c r="BW121" s="871">
        <f t="shared" si="150"/>
        <v>42455</v>
      </c>
      <c r="BY121" s="1124">
        <v>12</v>
      </c>
      <c r="BZ121" s="1140" t="s">
        <v>506</v>
      </c>
      <c r="CA121" s="952" t="s">
        <v>558</v>
      </c>
      <c r="CB121" s="869">
        <v>116</v>
      </c>
      <c r="CC121" s="870" t="s">
        <v>604</v>
      </c>
      <c r="CD121" s="1254">
        <f t="shared" si="127"/>
        <v>42378</v>
      </c>
      <c r="CE121" s="1254">
        <f t="shared" si="98"/>
        <v>42384</v>
      </c>
      <c r="CF121" s="1254">
        <f t="shared" si="128"/>
        <v>42385</v>
      </c>
      <c r="CG121" s="1254">
        <f t="shared" si="99"/>
        <v>42391</v>
      </c>
      <c r="CH121" s="1254">
        <f t="shared" si="137"/>
        <v>42426</v>
      </c>
      <c r="CI121" s="953">
        <f t="shared" si="117"/>
        <v>42443</v>
      </c>
      <c r="CJ121" s="953">
        <f t="shared" si="158"/>
        <v>42447</v>
      </c>
      <c r="CK121" s="953">
        <f t="shared" si="109"/>
        <v>42453</v>
      </c>
      <c r="CL121" s="871">
        <f t="shared" si="151"/>
        <v>42455</v>
      </c>
      <c r="CN121" s="1124">
        <v>12</v>
      </c>
      <c r="CO121" s="1140" t="s">
        <v>506</v>
      </c>
      <c r="CP121" s="952" t="s">
        <v>558</v>
      </c>
      <c r="CQ121" s="869">
        <v>116</v>
      </c>
      <c r="CR121" s="870" t="s">
        <v>604</v>
      </c>
      <c r="CS121" s="1254">
        <f t="shared" si="129"/>
        <v>42378</v>
      </c>
      <c r="CT121" s="1254">
        <f t="shared" si="101"/>
        <v>42384</v>
      </c>
      <c r="CU121" s="1254">
        <f t="shared" si="130"/>
        <v>42385</v>
      </c>
      <c r="CV121" s="1254">
        <f t="shared" si="102"/>
        <v>42391</v>
      </c>
      <c r="CW121" s="1254">
        <f t="shared" si="138"/>
        <v>42426</v>
      </c>
      <c r="CX121" s="953">
        <f t="shared" si="118"/>
        <v>42443</v>
      </c>
      <c r="CY121" s="953">
        <f t="shared" si="159"/>
        <v>42447</v>
      </c>
      <c r="CZ121" s="953">
        <f t="shared" si="110"/>
        <v>42453</v>
      </c>
      <c r="DA121" s="871">
        <f t="shared" si="152"/>
        <v>42455</v>
      </c>
    </row>
    <row r="122" spans="2:105" ht="15" hidden="1" customHeight="1" thickTop="1" thickBot="1">
      <c r="B122" s="125" t="s">
        <v>465</v>
      </c>
      <c r="C122" s="1174">
        <v>13</v>
      </c>
      <c r="D122" s="1175" t="s">
        <v>605</v>
      </c>
      <c r="E122" s="1176" t="s">
        <v>976</v>
      </c>
      <c r="F122" s="1177">
        <v>116</v>
      </c>
      <c r="G122" s="1178" t="s">
        <v>604</v>
      </c>
      <c r="H122" s="1179"/>
      <c r="I122" s="1179">
        <f t="shared" si="111"/>
        <v>42420</v>
      </c>
      <c r="J122" s="1179">
        <f t="shared" si="131"/>
        <v>42426</v>
      </c>
      <c r="K122" s="1179">
        <f t="shared" si="132"/>
        <v>42433</v>
      </c>
      <c r="L122" s="1179">
        <f t="shared" si="112"/>
        <v>42450</v>
      </c>
      <c r="M122" s="1179">
        <f t="shared" si="153"/>
        <v>42454</v>
      </c>
      <c r="N122" s="1179">
        <f t="shared" si="104"/>
        <v>42460</v>
      </c>
      <c r="O122" s="1180">
        <f t="shared" si="146"/>
        <v>42462</v>
      </c>
      <c r="P122" s="112"/>
      <c r="Q122" s="1236">
        <v>13</v>
      </c>
      <c r="R122" s="1237" t="s">
        <v>605</v>
      </c>
      <c r="S122" s="1238" t="s">
        <v>976</v>
      </c>
      <c r="T122" s="816">
        <v>116</v>
      </c>
      <c r="U122" s="817" t="s">
        <v>604</v>
      </c>
      <c r="V122" s="1239">
        <f t="shared" si="119"/>
        <v>42385</v>
      </c>
      <c r="W122" s="1239">
        <f t="shared" si="86"/>
        <v>42391</v>
      </c>
      <c r="X122" s="1239">
        <f t="shared" si="120"/>
        <v>42392</v>
      </c>
      <c r="Y122" s="1239">
        <f t="shared" si="87"/>
        <v>42398</v>
      </c>
      <c r="Z122" s="1239">
        <f t="shared" si="133"/>
        <v>42433</v>
      </c>
      <c r="AA122" s="1239">
        <f t="shared" si="113"/>
        <v>42450</v>
      </c>
      <c r="AB122" s="1239">
        <f t="shared" si="154"/>
        <v>42454</v>
      </c>
      <c r="AC122" s="1239">
        <f t="shared" si="105"/>
        <v>42460</v>
      </c>
      <c r="AD122" s="1240">
        <f t="shared" si="147"/>
        <v>42462</v>
      </c>
      <c r="AF122" s="804">
        <v>13</v>
      </c>
      <c r="AG122" s="1237" t="s">
        <v>605</v>
      </c>
      <c r="AH122" s="1238" t="s">
        <v>976</v>
      </c>
      <c r="AI122" s="800">
        <v>116</v>
      </c>
      <c r="AJ122" s="1204" t="s">
        <v>604</v>
      </c>
      <c r="AK122" s="1152">
        <f t="shared" si="121"/>
        <v>42385</v>
      </c>
      <c r="AL122" s="1152">
        <f t="shared" si="89"/>
        <v>42391</v>
      </c>
      <c r="AM122" s="1152">
        <f t="shared" si="122"/>
        <v>42392</v>
      </c>
      <c r="AN122" s="1152">
        <f t="shared" si="90"/>
        <v>42398</v>
      </c>
      <c r="AO122" s="1152">
        <f t="shared" si="134"/>
        <v>42433</v>
      </c>
      <c r="AP122" s="1152">
        <f t="shared" si="114"/>
        <v>42450</v>
      </c>
      <c r="AQ122" s="1152">
        <f t="shared" si="155"/>
        <v>42454</v>
      </c>
      <c r="AR122" s="1152">
        <f t="shared" si="106"/>
        <v>42460</v>
      </c>
      <c r="AS122" s="808">
        <f t="shared" si="148"/>
        <v>42462</v>
      </c>
      <c r="AU122" s="804">
        <v>13</v>
      </c>
      <c r="AV122" s="1237" t="s">
        <v>605</v>
      </c>
      <c r="AW122" s="1238" t="s">
        <v>976</v>
      </c>
      <c r="AX122" s="800">
        <v>116</v>
      </c>
      <c r="AY122" s="1204" t="s">
        <v>604</v>
      </c>
      <c r="AZ122" s="1152">
        <f t="shared" si="123"/>
        <v>42371</v>
      </c>
      <c r="BA122" s="1152">
        <f t="shared" si="92"/>
        <v>42377</v>
      </c>
      <c r="BB122" s="1152">
        <f t="shared" si="124"/>
        <v>42378</v>
      </c>
      <c r="BC122" s="1152">
        <f t="shared" si="93"/>
        <v>42384</v>
      </c>
      <c r="BD122" s="1152">
        <f t="shared" si="135"/>
        <v>42433</v>
      </c>
      <c r="BE122" s="1152">
        <f t="shared" si="115"/>
        <v>42450</v>
      </c>
      <c r="BF122" s="1152">
        <f t="shared" si="156"/>
        <v>42454</v>
      </c>
      <c r="BG122" s="1152">
        <f t="shared" si="107"/>
        <v>42460</v>
      </c>
      <c r="BH122" s="808">
        <f t="shared" si="149"/>
        <v>42462</v>
      </c>
      <c r="BJ122" s="1236">
        <v>13</v>
      </c>
      <c r="BK122" s="1237" t="s">
        <v>605</v>
      </c>
      <c r="BL122" s="1238" t="s">
        <v>976</v>
      </c>
      <c r="BM122" s="800">
        <v>116</v>
      </c>
      <c r="BN122" s="1204" t="s">
        <v>604</v>
      </c>
      <c r="BO122" s="1152">
        <f t="shared" si="125"/>
        <v>42357</v>
      </c>
      <c r="BP122" s="1152">
        <f t="shared" si="95"/>
        <v>42363</v>
      </c>
      <c r="BQ122" s="1152">
        <f t="shared" si="126"/>
        <v>42364</v>
      </c>
      <c r="BR122" s="1152">
        <f t="shared" si="96"/>
        <v>42370</v>
      </c>
      <c r="BS122" s="1152">
        <f t="shared" si="136"/>
        <v>42433</v>
      </c>
      <c r="BT122" s="1152">
        <f t="shared" si="116"/>
        <v>42450</v>
      </c>
      <c r="BU122" s="1152">
        <f t="shared" si="157"/>
        <v>42454</v>
      </c>
      <c r="BV122" s="1152">
        <f t="shared" si="108"/>
        <v>42460</v>
      </c>
      <c r="BW122" s="808">
        <f t="shared" si="150"/>
        <v>42462</v>
      </c>
      <c r="BY122" s="804">
        <v>13</v>
      </c>
      <c r="BZ122" s="1237" t="s">
        <v>605</v>
      </c>
      <c r="CA122" s="1238" t="s">
        <v>976</v>
      </c>
      <c r="CB122" s="800">
        <v>116</v>
      </c>
      <c r="CC122" s="1204" t="s">
        <v>604</v>
      </c>
      <c r="CD122" s="1152">
        <f t="shared" si="127"/>
        <v>42385</v>
      </c>
      <c r="CE122" s="1152">
        <f t="shared" si="98"/>
        <v>42391</v>
      </c>
      <c r="CF122" s="1152">
        <f t="shared" si="128"/>
        <v>42392</v>
      </c>
      <c r="CG122" s="1152">
        <f t="shared" si="99"/>
        <v>42398</v>
      </c>
      <c r="CH122" s="1152">
        <f t="shared" si="137"/>
        <v>42433</v>
      </c>
      <c r="CI122" s="1152">
        <f t="shared" si="117"/>
        <v>42450</v>
      </c>
      <c r="CJ122" s="1152">
        <f t="shared" si="158"/>
        <v>42454</v>
      </c>
      <c r="CK122" s="1152">
        <f t="shared" si="109"/>
        <v>42460</v>
      </c>
      <c r="CL122" s="808">
        <f t="shared" si="151"/>
        <v>42462</v>
      </c>
      <c r="CN122" s="804">
        <v>13</v>
      </c>
      <c r="CO122" s="1237" t="s">
        <v>605</v>
      </c>
      <c r="CP122" s="1238" t="s">
        <v>976</v>
      </c>
      <c r="CQ122" s="800">
        <v>116</v>
      </c>
      <c r="CR122" s="1204" t="s">
        <v>604</v>
      </c>
      <c r="CS122" s="1152">
        <f t="shared" si="129"/>
        <v>42385</v>
      </c>
      <c r="CT122" s="1152">
        <f t="shared" si="101"/>
        <v>42391</v>
      </c>
      <c r="CU122" s="1152">
        <f t="shared" si="130"/>
        <v>42392</v>
      </c>
      <c r="CV122" s="1152">
        <f t="shared" si="102"/>
        <v>42398</v>
      </c>
      <c r="CW122" s="1152">
        <f t="shared" si="138"/>
        <v>42433</v>
      </c>
      <c r="CX122" s="1152">
        <f t="shared" si="118"/>
        <v>42450</v>
      </c>
      <c r="CY122" s="1152">
        <f t="shared" si="159"/>
        <v>42454</v>
      </c>
      <c r="CZ122" s="1152">
        <f t="shared" si="110"/>
        <v>42460</v>
      </c>
      <c r="DA122" s="808">
        <f t="shared" si="152"/>
        <v>42462</v>
      </c>
    </row>
    <row r="123" spans="2:105" ht="15" hidden="1" customHeight="1" thickTop="1" thickBot="1">
      <c r="B123" s="125" t="s">
        <v>671</v>
      </c>
      <c r="C123" s="1181">
        <v>14</v>
      </c>
      <c r="D123" s="1182" t="s">
        <v>506</v>
      </c>
      <c r="E123" s="1183" t="s">
        <v>977</v>
      </c>
      <c r="F123" s="1184">
        <v>216</v>
      </c>
      <c r="G123" s="1185" t="s">
        <v>606</v>
      </c>
      <c r="H123" s="1186"/>
      <c r="I123" s="1186">
        <f t="shared" si="111"/>
        <v>42420</v>
      </c>
      <c r="J123" s="1186">
        <f t="shared" si="131"/>
        <v>42426</v>
      </c>
      <c r="K123" s="1186">
        <f>L123-17</f>
        <v>42433</v>
      </c>
      <c r="L123" s="1186">
        <f t="shared" si="112"/>
        <v>42450</v>
      </c>
      <c r="M123" s="1186">
        <f t="shared" si="153"/>
        <v>42454</v>
      </c>
      <c r="N123" s="1187">
        <f>O123-2-7</f>
        <v>42460</v>
      </c>
      <c r="O123" s="1188">
        <f t="shared" si="146"/>
        <v>42469</v>
      </c>
      <c r="P123" s="112"/>
      <c r="Q123" s="811">
        <v>14</v>
      </c>
      <c r="R123" s="960" t="s">
        <v>506</v>
      </c>
      <c r="S123" s="961" t="s">
        <v>977</v>
      </c>
      <c r="T123" s="812">
        <v>216</v>
      </c>
      <c r="U123" s="821" t="s">
        <v>606</v>
      </c>
      <c r="V123" s="822">
        <f t="shared" si="119"/>
        <v>42385</v>
      </c>
      <c r="W123" s="1221">
        <f t="shared" ref="W123:W186" si="160">X123-1</f>
        <v>42391</v>
      </c>
      <c r="X123" s="822">
        <f t="shared" si="120"/>
        <v>42392</v>
      </c>
      <c r="Y123" s="1221">
        <f t="shared" ref="Y123:Y186" si="161">Z123-35</f>
        <v>42398</v>
      </c>
      <c r="Z123" s="822">
        <f>AA123-17-7</f>
        <v>42433</v>
      </c>
      <c r="AA123" s="822">
        <f t="shared" si="113"/>
        <v>42457</v>
      </c>
      <c r="AB123" s="822">
        <f t="shared" si="154"/>
        <v>42461</v>
      </c>
      <c r="AC123" s="822">
        <f t="shared" si="105"/>
        <v>42467</v>
      </c>
      <c r="AD123" s="823">
        <f t="shared" si="147"/>
        <v>42469</v>
      </c>
      <c r="AF123" s="811">
        <v>14</v>
      </c>
      <c r="AG123" s="960" t="s">
        <v>506</v>
      </c>
      <c r="AH123" s="961" t="s">
        <v>977</v>
      </c>
      <c r="AI123" s="812">
        <v>216</v>
      </c>
      <c r="AJ123" s="821" t="s">
        <v>606</v>
      </c>
      <c r="AK123" s="822">
        <f t="shared" si="121"/>
        <v>42385</v>
      </c>
      <c r="AL123" s="1221">
        <f t="shared" ref="AL123:AL186" si="162">AM123-1</f>
        <v>42391</v>
      </c>
      <c r="AM123" s="822">
        <f t="shared" si="122"/>
        <v>42392</v>
      </c>
      <c r="AN123" s="1221">
        <f t="shared" ref="AN123:AN186" si="163">AO123-35</f>
        <v>42398</v>
      </c>
      <c r="AO123" s="822">
        <f t="shared" si="134"/>
        <v>42433</v>
      </c>
      <c r="AP123" s="822">
        <f t="shared" si="114"/>
        <v>42450</v>
      </c>
      <c r="AQ123" s="822">
        <f>AR123-6-7</f>
        <v>42454</v>
      </c>
      <c r="AR123" s="822">
        <f t="shared" si="106"/>
        <v>42467</v>
      </c>
      <c r="AS123" s="823">
        <f t="shared" si="148"/>
        <v>42469</v>
      </c>
      <c r="AU123" s="811">
        <v>14</v>
      </c>
      <c r="AV123" s="960" t="s">
        <v>506</v>
      </c>
      <c r="AW123" s="961" t="s">
        <v>977</v>
      </c>
      <c r="AX123" s="812">
        <v>216</v>
      </c>
      <c r="AY123" s="821" t="s">
        <v>606</v>
      </c>
      <c r="AZ123" s="822">
        <f t="shared" si="123"/>
        <v>42371</v>
      </c>
      <c r="BA123" s="1221">
        <f t="shared" ref="BA123:BA186" si="164">BB123-1</f>
        <v>42377</v>
      </c>
      <c r="BB123" s="822">
        <f t="shared" si="124"/>
        <v>42378</v>
      </c>
      <c r="BC123" s="1221">
        <f t="shared" ref="BC123:BC178" si="165">BD123-49</f>
        <v>42384</v>
      </c>
      <c r="BD123" s="822">
        <f>BE123-17-7</f>
        <v>42433</v>
      </c>
      <c r="BE123" s="822">
        <f t="shared" si="115"/>
        <v>42457</v>
      </c>
      <c r="BF123" s="822">
        <f t="shared" si="156"/>
        <v>42461</v>
      </c>
      <c r="BG123" s="822">
        <f t="shared" si="107"/>
        <v>42467</v>
      </c>
      <c r="BH123" s="823">
        <f t="shared" si="149"/>
        <v>42469</v>
      </c>
      <c r="BJ123" s="1267">
        <v>14</v>
      </c>
      <c r="BK123" s="960" t="s">
        <v>506</v>
      </c>
      <c r="BL123" s="961" t="s">
        <v>977</v>
      </c>
      <c r="BM123" s="812">
        <v>216</v>
      </c>
      <c r="BN123" s="821" t="s">
        <v>606</v>
      </c>
      <c r="BO123" s="822">
        <f t="shared" si="125"/>
        <v>42357</v>
      </c>
      <c r="BP123" s="1221">
        <f t="shared" ref="BP123:BP186" si="166">BQ123-1</f>
        <v>42363</v>
      </c>
      <c r="BQ123" s="822">
        <f t="shared" si="126"/>
        <v>42364</v>
      </c>
      <c r="BR123" s="1221">
        <f t="shared" ref="BR123:BR186" si="167">BS123-63</f>
        <v>42370</v>
      </c>
      <c r="BS123" s="822">
        <f>BT123-17-7</f>
        <v>42433</v>
      </c>
      <c r="BT123" s="822">
        <f t="shared" si="116"/>
        <v>42457</v>
      </c>
      <c r="BU123" s="822">
        <f t="shared" si="157"/>
        <v>42461</v>
      </c>
      <c r="BV123" s="822">
        <f t="shared" si="108"/>
        <v>42467</v>
      </c>
      <c r="BW123" s="823">
        <f t="shared" si="150"/>
        <v>42469</v>
      </c>
      <c r="BY123" s="811">
        <v>14</v>
      </c>
      <c r="BZ123" s="960" t="s">
        <v>506</v>
      </c>
      <c r="CA123" s="961" t="s">
        <v>977</v>
      </c>
      <c r="CB123" s="812">
        <v>216</v>
      </c>
      <c r="CC123" s="821" t="s">
        <v>606</v>
      </c>
      <c r="CD123" s="822">
        <f t="shared" si="127"/>
        <v>42385</v>
      </c>
      <c r="CE123" s="1221">
        <f t="shared" ref="CE123:CE186" si="168">CF123-1</f>
        <v>42391</v>
      </c>
      <c r="CF123" s="822">
        <f t="shared" si="128"/>
        <v>42392</v>
      </c>
      <c r="CG123" s="1221">
        <f t="shared" ref="CG123:CG178" si="169">CH123-35</f>
        <v>42398</v>
      </c>
      <c r="CH123" s="822">
        <f t="shared" si="137"/>
        <v>42433</v>
      </c>
      <c r="CI123" s="822">
        <f t="shared" si="117"/>
        <v>42450</v>
      </c>
      <c r="CJ123" s="822">
        <f>CK123-6-7</f>
        <v>42454</v>
      </c>
      <c r="CK123" s="822">
        <f t="shared" si="109"/>
        <v>42467</v>
      </c>
      <c r="CL123" s="823">
        <f t="shared" si="151"/>
        <v>42469</v>
      </c>
      <c r="CN123" s="811">
        <v>14</v>
      </c>
      <c r="CO123" s="960" t="s">
        <v>506</v>
      </c>
      <c r="CP123" s="961" t="s">
        <v>977</v>
      </c>
      <c r="CQ123" s="812">
        <v>216</v>
      </c>
      <c r="CR123" s="821" t="s">
        <v>606</v>
      </c>
      <c r="CS123" s="822">
        <f t="shared" si="129"/>
        <v>42385</v>
      </c>
      <c r="CT123" s="1221">
        <f t="shared" ref="CT123:CT186" si="170">CU123-1</f>
        <v>42391</v>
      </c>
      <c r="CU123" s="822">
        <f t="shared" si="130"/>
        <v>42392</v>
      </c>
      <c r="CV123" s="1221">
        <f t="shared" ref="CV123:CV178" si="171">CW123-35</f>
        <v>42398</v>
      </c>
      <c r="CW123" s="822">
        <f t="shared" si="138"/>
        <v>42433</v>
      </c>
      <c r="CX123" s="822">
        <f t="shared" si="118"/>
        <v>42450</v>
      </c>
      <c r="CY123" s="822">
        <f>CZ123-6-7</f>
        <v>42454</v>
      </c>
      <c r="CZ123" s="822">
        <f t="shared" si="110"/>
        <v>42467</v>
      </c>
      <c r="DA123" s="823">
        <f t="shared" si="152"/>
        <v>42469</v>
      </c>
    </row>
    <row r="124" spans="2:105" ht="15" hidden="1" customHeight="1" thickTop="1" thickBot="1">
      <c r="B124" s="125" t="s">
        <v>672</v>
      </c>
      <c r="C124" s="899">
        <v>15</v>
      </c>
      <c r="D124" s="958" t="s">
        <v>506</v>
      </c>
      <c r="E124" s="959"/>
      <c r="F124" s="876">
        <v>216</v>
      </c>
      <c r="G124" s="1189" t="s">
        <v>606</v>
      </c>
      <c r="H124" s="859"/>
      <c r="I124" s="859">
        <f t="shared" si="111"/>
        <v>42427</v>
      </c>
      <c r="J124" s="859">
        <f t="shared" si="131"/>
        <v>42433</v>
      </c>
      <c r="K124" s="859">
        <f t="shared" si="132"/>
        <v>42440</v>
      </c>
      <c r="L124" s="859">
        <f t="shared" si="112"/>
        <v>42457</v>
      </c>
      <c r="M124" s="859">
        <f>N124-6-7</f>
        <v>42461</v>
      </c>
      <c r="N124" s="859">
        <f t="shared" ref="N124:N187" si="172">O124-2</f>
        <v>42474</v>
      </c>
      <c r="O124" s="879">
        <f t="shared" si="146"/>
        <v>42476</v>
      </c>
      <c r="P124" s="112"/>
      <c r="Q124" s="899">
        <v>15</v>
      </c>
      <c r="R124" s="958" t="s">
        <v>506</v>
      </c>
      <c r="S124" s="959"/>
      <c r="T124" s="876">
        <v>216</v>
      </c>
      <c r="U124" s="1189" t="s">
        <v>606</v>
      </c>
      <c r="V124" s="859">
        <f t="shared" si="119"/>
        <v>42392</v>
      </c>
      <c r="W124" s="863">
        <f t="shared" si="160"/>
        <v>42398</v>
      </c>
      <c r="X124" s="859">
        <f t="shared" si="120"/>
        <v>42399</v>
      </c>
      <c r="Y124" s="863">
        <f t="shared" si="161"/>
        <v>42405</v>
      </c>
      <c r="Z124" s="859">
        <f t="shared" ref="Z124:Z187" si="173">AA124-17</f>
        <v>42440</v>
      </c>
      <c r="AA124" s="859">
        <f t="shared" si="113"/>
        <v>42457</v>
      </c>
      <c r="AB124" s="859">
        <f>AC124-6-7</f>
        <v>42461</v>
      </c>
      <c r="AC124" s="859">
        <f t="shared" ref="AC124:AC161" si="174">AD124-2</f>
        <v>42474</v>
      </c>
      <c r="AD124" s="879">
        <f t="shared" si="147"/>
        <v>42476</v>
      </c>
      <c r="AF124" s="899">
        <v>15</v>
      </c>
      <c r="AG124" s="958" t="s">
        <v>506</v>
      </c>
      <c r="AH124" s="959"/>
      <c r="AI124" s="876">
        <v>216</v>
      </c>
      <c r="AJ124" s="1189" t="s">
        <v>606</v>
      </c>
      <c r="AK124" s="859">
        <f t="shared" si="121"/>
        <v>42385</v>
      </c>
      <c r="AL124" s="863">
        <f t="shared" si="162"/>
        <v>42391</v>
      </c>
      <c r="AM124" s="859">
        <f t="shared" si="122"/>
        <v>42392</v>
      </c>
      <c r="AN124" s="863">
        <f t="shared" si="163"/>
        <v>42398</v>
      </c>
      <c r="AO124" s="859">
        <f t="shared" si="134"/>
        <v>42433</v>
      </c>
      <c r="AP124" s="859">
        <f t="shared" si="114"/>
        <v>42450</v>
      </c>
      <c r="AQ124" s="859">
        <f>AR124-6-14</f>
        <v>42454</v>
      </c>
      <c r="AR124" s="859">
        <f t="shared" ref="AR124:AR187" si="175">AS124-2</f>
        <v>42474</v>
      </c>
      <c r="AS124" s="879">
        <f t="shared" si="148"/>
        <v>42476</v>
      </c>
      <c r="AU124" s="899">
        <v>15</v>
      </c>
      <c r="AV124" s="958" t="s">
        <v>506</v>
      </c>
      <c r="AW124" s="959"/>
      <c r="AX124" s="876">
        <v>216</v>
      </c>
      <c r="AY124" s="1189" t="s">
        <v>606</v>
      </c>
      <c r="AZ124" s="859">
        <f t="shared" si="123"/>
        <v>42378</v>
      </c>
      <c r="BA124" s="863">
        <f t="shared" si="164"/>
        <v>42384</v>
      </c>
      <c r="BB124" s="859">
        <f t="shared" si="124"/>
        <v>42385</v>
      </c>
      <c r="BC124" s="863">
        <f t="shared" si="165"/>
        <v>42391</v>
      </c>
      <c r="BD124" s="859">
        <f t="shared" ref="BD124:BD187" si="176">BE124-17</f>
        <v>42440</v>
      </c>
      <c r="BE124" s="859">
        <f t="shared" si="115"/>
        <v>42457</v>
      </c>
      <c r="BF124" s="859">
        <f>BG124-6-7</f>
        <v>42461</v>
      </c>
      <c r="BG124" s="859">
        <f t="shared" ref="BG124:BG161" si="177">BH124-2</f>
        <v>42474</v>
      </c>
      <c r="BH124" s="879">
        <f t="shared" si="149"/>
        <v>42476</v>
      </c>
      <c r="BJ124" s="1168">
        <v>15</v>
      </c>
      <c r="BK124" s="958" t="s">
        <v>506</v>
      </c>
      <c r="BL124" s="959"/>
      <c r="BM124" s="876">
        <v>216</v>
      </c>
      <c r="BN124" s="1189" t="s">
        <v>606</v>
      </c>
      <c r="BO124" s="859">
        <f t="shared" si="125"/>
        <v>42364</v>
      </c>
      <c r="BP124" s="863">
        <f t="shared" si="166"/>
        <v>42370</v>
      </c>
      <c r="BQ124" s="859">
        <f t="shared" si="126"/>
        <v>42371</v>
      </c>
      <c r="BR124" s="863">
        <f t="shared" si="167"/>
        <v>42377</v>
      </c>
      <c r="BS124" s="859">
        <f t="shared" ref="BS124:BS187" si="178">BT124-17</f>
        <v>42440</v>
      </c>
      <c r="BT124" s="859">
        <f t="shared" si="116"/>
        <v>42457</v>
      </c>
      <c r="BU124" s="859">
        <f>BV124-6-7</f>
        <v>42461</v>
      </c>
      <c r="BV124" s="859">
        <f t="shared" ref="BV124:BV161" si="179">BW124-2</f>
        <v>42474</v>
      </c>
      <c r="BW124" s="879">
        <f t="shared" si="150"/>
        <v>42476</v>
      </c>
      <c r="BY124" s="899">
        <v>15</v>
      </c>
      <c r="BZ124" s="958" t="s">
        <v>506</v>
      </c>
      <c r="CA124" s="959"/>
      <c r="CB124" s="876">
        <v>216</v>
      </c>
      <c r="CC124" s="1189" t="s">
        <v>606</v>
      </c>
      <c r="CD124" s="859">
        <f t="shared" si="127"/>
        <v>42385</v>
      </c>
      <c r="CE124" s="863">
        <f t="shared" si="168"/>
        <v>42391</v>
      </c>
      <c r="CF124" s="859">
        <f t="shared" si="128"/>
        <v>42392</v>
      </c>
      <c r="CG124" s="863">
        <f t="shared" si="169"/>
        <v>42398</v>
      </c>
      <c r="CH124" s="859">
        <f t="shared" si="137"/>
        <v>42433</v>
      </c>
      <c r="CI124" s="859">
        <f t="shared" si="117"/>
        <v>42450</v>
      </c>
      <c r="CJ124" s="859">
        <f>CK124-6-14</f>
        <v>42454</v>
      </c>
      <c r="CK124" s="859">
        <f t="shared" ref="CK124:CK187" si="180">CL124-2</f>
        <v>42474</v>
      </c>
      <c r="CL124" s="879">
        <f t="shared" si="151"/>
        <v>42476</v>
      </c>
      <c r="CN124" s="899">
        <v>15</v>
      </c>
      <c r="CO124" s="958" t="s">
        <v>506</v>
      </c>
      <c r="CP124" s="959"/>
      <c r="CQ124" s="876">
        <v>216</v>
      </c>
      <c r="CR124" s="1189" t="s">
        <v>606</v>
      </c>
      <c r="CS124" s="859">
        <f t="shared" si="129"/>
        <v>42385</v>
      </c>
      <c r="CT124" s="863">
        <f t="shared" si="170"/>
        <v>42391</v>
      </c>
      <c r="CU124" s="859">
        <f t="shared" si="130"/>
        <v>42392</v>
      </c>
      <c r="CV124" s="863">
        <f t="shared" si="171"/>
        <v>42398</v>
      </c>
      <c r="CW124" s="859">
        <f t="shared" si="138"/>
        <v>42433</v>
      </c>
      <c r="CX124" s="859">
        <f t="shared" si="118"/>
        <v>42450</v>
      </c>
      <c r="CY124" s="859">
        <f>CZ124-6-14</f>
        <v>42454</v>
      </c>
      <c r="CZ124" s="859">
        <f t="shared" ref="CZ124:CZ187" si="181">DA124-2</f>
        <v>42474</v>
      </c>
      <c r="DA124" s="879">
        <f t="shared" si="152"/>
        <v>42476</v>
      </c>
    </row>
    <row r="125" spans="2:105" ht="15" hidden="1" customHeight="1" thickTop="1" thickBot="1">
      <c r="B125" s="125" t="s">
        <v>673</v>
      </c>
      <c r="C125" s="1190">
        <v>16</v>
      </c>
      <c r="D125" s="1191" t="s">
        <v>506</v>
      </c>
      <c r="E125" s="1192" t="s">
        <v>978</v>
      </c>
      <c r="F125" s="1193">
        <v>216</v>
      </c>
      <c r="G125" s="1194" t="s">
        <v>606</v>
      </c>
      <c r="H125" s="953"/>
      <c r="I125" s="953">
        <f t="shared" si="111"/>
        <v>42441</v>
      </c>
      <c r="J125" s="953">
        <f t="shared" si="131"/>
        <v>42447</v>
      </c>
      <c r="K125" s="953">
        <f t="shared" si="132"/>
        <v>42454</v>
      </c>
      <c r="L125" s="953">
        <f t="shared" si="112"/>
        <v>42471</v>
      </c>
      <c r="M125" s="953">
        <f t="shared" si="153"/>
        <v>42475</v>
      </c>
      <c r="N125" s="953">
        <f t="shared" si="172"/>
        <v>42481</v>
      </c>
      <c r="O125" s="1195">
        <f t="shared" si="146"/>
        <v>42483</v>
      </c>
      <c r="P125" s="112"/>
      <c r="Q125" s="1124">
        <v>16</v>
      </c>
      <c r="R125" s="1191" t="s">
        <v>506</v>
      </c>
      <c r="S125" s="1192" t="s">
        <v>978</v>
      </c>
      <c r="T125" s="869">
        <v>216</v>
      </c>
      <c r="U125" s="1203" t="s">
        <v>606</v>
      </c>
      <c r="V125" s="954">
        <f t="shared" si="119"/>
        <v>42406</v>
      </c>
      <c r="W125" s="954">
        <f t="shared" si="160"/>
        <v>42412</v>
      </c>
      <c r="X125" s="954">
        <f t="shared" si="120"/>
        <v>42413</v>
      </c>
      <c r="Y125" s="954">
        <f t="shared" si="161"/>
        <v>42419</v>
      </c>
      <c r="Z125" s="954">
        <f t="shared" si="173"/>
        <v>42454</v>
      </c>
      <c r="AA125" s="954">
        <f t="shared" si="113"/>
        <v>42471</v>
      </c>
      <c r="AB125" s="954">
        <f t="shared" ref="AB125:AB188" si="182">AC125-6</f>
        <v>42475</v>
      </c>
      <c r="AC125" s="954">
        <f t="shared" si="174"/>
        <v>42481</v>
      </c>
      <c r="AD125" s="871">
        <f t="shared" si="147"/>
        <v>42483</v>
      </c>
      <c r="AF125" s="1124">
        <v>16</v>
      </c>
      <c r="AG125" s="1191" t="s">
        <v>506</v>
      </c>
      <c r="AH125" s="1192" t="s">
        <v>978</v>
      </c>
      <c r="AI125" s="869">
        <v>216</v>
      </c>
      <c r="AJ125" s="1203" t="s">
        <v>606</v>
      </c>
      <c r="AK125" s="954">
        <f t="shared" si="121"/>
        <v>42406</v>
      </c>
      <c r="AL125" s="954">
        <f t="shared" si="162"/>
        <v>42412</v>
      </c>
      <c r="AM125" s="954">
        <f t="shared" si="122"/>
        <v>42413</v>
      </c>
      <c r="AN125" s="954">
        <f t="shared" si="163"/>
        <v>42419</v>
      </c>
      <c r="AO125" s="954">
        <f t="shared" si="134"/>
        <v>42454</v>
      </c>
      <c r="AP125" s="954">
        <f t="shared" si="114"/>
        <v>42471</v>
      </c>
      <c r="AQ125" s="954">
        <f t="shared" ref="AQ125:AQ188" si="183">AR125-6</f>
        <v>42475</v>
      </c>
      <c r="AR125" s="954">
        <f t="shared" si="175"/>
        <v>42481</v>
      </c>
      <c r="AS125" s="871">
        <f t="shared" si="148"/>
        <v>42483</v>
      </c>
      <c r="AU125" s="1124">
        <v>16</v>
      </c>
      <c r="AV125" s="1191" t="s">
        <v>506</v>
      </c>
      <c r="AW125" s="1192" t="s">
        <v>978</v>
      </c>
      <c r="AX125" s="869">
        <v>216</v>
      </c>
      <c r="AY125" s="1203" t="s">
        <v>606</v>
      </c>
      <c r="AZ125" s="954">
        <f t="shared" si="123"/>
        <v>42392</v>
      </c>
      <c r="BA125" s="954">
        <f t="shared" si="164"/>
        <v>42398</v>
      </c>
      <c r="BB125" s="954">
        <f t="shared" si="124"/>
        <v>42399</v>
      </c>
      <c r="BC125" s="954">
        <f t="shared" si="165"/>
        <v>42405</v>
      </c>
      <c r="BD125" s="954">
        <f t="shared" si="176"/>
        <v>42454</v>
      </c>
      <c r="BE125" s="954">
        <f t="shared" si="115"/>
        <v>42471</v>
      </c>
      <c r="BF125" s="954">
        <f t="shared" si="156"/>
        <v>42475</v>
      </c>
      <c r="BG125" s="954">
        <f t="shared" si="177"/>
        <v>42481</v>
      </c>
      <c r="BH125" s="871">
        <f t="shared" si="149"/>
        <v>42483</v>
      </c>
      <c r="BJ125" s="1190">
        <v>16</v>
      </c>
      <c r="BK125" s="1191" t="s">
        <v>506</v>
      </c>
      <c r="BL125" s="1192" t="s">
        <v>978</v>
      </c>
      <c r="BM125" s="869">
        <v>216</v>
      </c>
      <c r="BN125" s="1203" t="s">
        <v>606</v>
      </c>
      <c r="BO125" s="954">
        <f t="shared" si="125"/>
        <v>42378</v>
      </c>
      <c r="BP125" s="954">
        <f t="shared" si="166"/>
        <v>42384</v>
      </c>
      <c r="BQ125" s="954">
        <f t="shared" si="126"/>
        <v>42385</v>
      </c>
      <c r="BR125" s="954">
        <f t="shared" si="167"/>
        <v>42391</v>
      </c>
      <c r="BS125" s="954">
        <f t="shared" si="178"/>
        <v>42454</v>
      </c>
      <c r="BT125" s="954">
        <f t="shared" si="116"/>
        <v>42471</v>
      </c>
      <c r="BU125" s="954">
        <f t="shared" si="157"/>
        <v>42475</v>
      </c>
      <c r="BV125" s="954">
        <f t="shared" si="179"/>
        <v>42481</v>
      </c>
      <c r="BW125" s="871">
        <f t="shared" si="150"/>
        <v>42483</v>
      </c>
      <c r="BY125" s="1124">
        <v>16</v>
      </c>
      <c r="BZ125" s="1191" t="s">
        <v>506</v>
      </c>
      <c r="CA125" s="1192" t="s">
        <v>978</v>
      </c>
      <c r="CB125" s="869">
        <v>216</v>
      </c>
      <c r="CC125" s="1203" t="s">
        <v>606</v>
      </c>
      <c r="CD125" s="954">
        <f t="shared" si="127"/>
        <v>42406</v>
      </c>
      <c r="CE125" s="954">
        <f t="shared" si="168"/>
        <v>42412</v>
      </c>
      <c r="CF125" s="954">
        <f t="shared" si="128"/>
        <v>42413</v>
      </c>
      <c r="CG125" s="954">
        <f t="shared" si="169"/>
        <v>42419</v>
      </c>
      <c r="CH125" s="954">
        <f t="shared" si="137"/>
        <v>42454</v>
      </c>
      <c r="CI125" s="954">
        <f t="shared" si="117"/>
        <v>42471</v>
      </c>
      <c r="CJ125" s="954">
        <f t="shared" ref="CJ125:CJ188" si="184">CK125-6</f>
        <v>42475</v>
      </c>
      <c r="CK125" s="954">
        <f t="shared" si="180"/>
        <v>42481</v>
      </c>
      <c r="CL125" s="871">
        <f t="shared" si="151"/>
        <v>42483</v>
      </c>
      <c r="CN125" s="1124">
        <v>16</v>
      </c>
      <c r="CO125" s="1191" t="s">
        <v>506</v>
      </c>
      <c r="CP125" s="1192" t="s">
        <v>978</v>
      </c>
      <c r="CQ125" s="869">
        <v>216</v>
      </c>
      <c r="CR125" s="1203" t="s">
        <v>606</v>
      </c>
      <c r="CS125" s="954">
        <f t="shared" si="129"/>
        <v>42406</v>
      </c>
      <c r="CT125" s="954">
        <f t="shared" si="170"/>
        <v>42412</v>
      </c>
      <c r="CU125" s="954">
        <f t="shared" si="130"/>
        <v>42413</v>
      </c>
      <c r="CV125" s="954">
        <f t="shared" si="171"/>
        <v>42419</v>
      </c>
      <c r="CW125" s="954">
        <f t="shared" si="138"/>
        <v>42454</v>
      </c>
      <c r="CX125" s="954">
        <f t="shared" si="118"/>
        <v>42471</v>
      </c>
      <c r="CY125" s="954">
        <f t="shared" ref="CY125:CY188" si="185">CZ125-6</f>
        <v>42475</v>
      </c>
      <c r="CZ125" s="954">
        <f t="shared" si="181"/>
        <v>42481</v>
      </c>
      <c r="DA125" s="871">
        <f t="shared" si="152"/>
        <v>42483</v>
      </c>
    </row>
    <row r="126" spans="2:105" ht="15" hidden="1" customHeight="1" thickTop="1">
      <c r="B126" s="125" t="s">
        <v>674</v>
      </c>
      <c r="C126" s="850">
        <v>17</v>
      </c>
      <c r="D126" s="860" t="s">
        <v>607</v>
      </c>
      <c r="E126" s="861" t="s">
        <v>979</v>
      </c>
      <c r="F126" s="853">
        <v>216</v>
      </c>
      <c r="G126" s="872" t="s">
        <v>606</v>
      </c>
      <c r="H126" s="890"/>
      <c r="I126" s="890">
        <f t="shared" si="111"/>
        <v>42448</v>
      </c>
      <c r="J126" s="890">
        <f t="shared" si="131"/>
        <v>42454</v>
      </c>
      <c r="K126" s="890">
        <f t="shared" si="132"/>
        <v>42461</v>
      </c>
      <c r="L126" s="890">
        <f t="shared" si="112"/>
        <v>42478</v>
      </c>
      <c r="M126" s="890">
        <f t="shared" si="153"/>
        <v>42482</v>
      </c>
      <c r="N126" s="890">
        <f t="shared" si="172"/>
        <v>42488</v>
      </c>
      <c r="O126" s="856">
        <f t="shared" si="146"/>
        <v>42490</v>
      </c>
      <c r="P126" s="112"/>
      <c r="Q126" s="804">
        <v>17</v>
      </c>
      <c r="R126" s="1173" t="s">
        <v>607</v>
      </c>
      <c r="S126" s="1151" t="s">
        <v>979</v>
      </c>
      <c r="T126" s="800">
        <v>216</v>
      </c>
      <c r="U126" s="1204" t="s">
        <v>606</v>
      </c>
      <c r="V126" s="1152">
        <f t="shared" si="119"/>
        <v>42413</v>
      </c>
      <c r="W126" s="1152">
        <f t="shared" si="160"/>
        <v>42419</v>
      </c>
      <c r="X126" s="1152">
        <f t="shared" si="120"/>
        <v>42420</v>
      </c>
      <c r="Y126" s="1152">
        <f t="shared" si="161"/>
        <v>42426</v>
      </c>
      <c r="Z126" s="1152">
        <f t="shared" si="173"/>
        <v>42461</v>
      </c>
      <c r="AA126" s="1152">
        <f t="shared" si="113"/>
        <v>42478</v>
      </c>
      <c r="AB126" s="1152">
        <f t="shared" si="182"/>
        <v>42482</v>
      </c>
      <c r="AC126" s="1152">
        <f t="shared" si="174"/>
        <v>42488</v>
      </c>
      <c r="AD126" s="808">
        <f t="shared" si="147"/>
        <v>42490</v>
      </c>
      <c r="AF126" s="804">
        <v>17</v>
      </c>
      <c r="AG126" s="1173" t="s">
        <v>607</v>
      </c>
      <c r="AH126" s="1151" t="s">
        <v>979</v>
      </c>
      <c r="AI126" s="800">
        <v>216</v>
      </c>
      <c r="AJ126" s="1204" t="s">
        <v>606</v>
      </c>
      <c r="AK126" s="1152">
        <f t="shared" si="121"/>
        <v>42413</v>
      </c>
      <c r="AL126" s="1152">
        <f t="shared" si="162"/>
        <v>42419</v>
      </c>
      <c r="AM126" s="1152">
        <f t="shared" si="122"/>
        <v>42420</v>
      </c>
      <c r="AN126" s="1152">
        <f t="shared" si="163"/>
        <v>42426</v>
      </c>
      <c r="AO126" s="1152">
        <f t="shared" si="134"/>
        <v>42461</v>
      </c>
      <c r="AP126" s="1152">
        <f t="shared" si="114"/>
        <v>42478</v>
      </c>
      <c r="AQ126" s="1152">
        <f t="shared" si="183"/>
        <v>42482</v>
      </c>
      <c r="AR126" s="1152">
        <f t="shared" si="175"/>
        <v>42488</v>
      </c>
      <c r="AS126" s="808">
        <f t="shared" si="148"/>
        <v>42490</v>
      </c>
      <c r="AU126" s="804">
        <v>17</v>
      </c>
      <c r="AV126" s="1173" t="s">
        <v>607</v>
      </c>
      <c r="AW126" s="1151" t="s">
        <v>979</v>
      </c>
      <c r="AX126" s="800">
        <v>216</v>
      </c>
      <c r="AY126" s="1204" t="s">
        <v>606</v>
      </c>
      <c r="AZ126" s="1152">
        <f t="shared" si="123"/>
        <v>42399</v>
      </c>
      <c r="BA126" s="1152">
        <f t="shared" si="164"/>
        <v>42405</v>
      </c>
      <c r="BB126" s="1152">
        <f t="shared" si="124"/>
        <v>42406</v>
      </c>
      <c r="BC126" s="1152">
        <f t="shared" si="165"/>
        <v>42412</v>
      </c>
      <c r="BD126" s="1152">
        <f t="shared" si="176"/>
        <v>42461</v>
      </c>
      <c r="BE126" s="1152">
        <f t="shared" si="115"/>
        <v>42478</v>
      </c>
      <c r="BF126" s="1152">
        <f t="shared" si="156"/>
        <v>42482</v>
      </c>
      <c r="BG126" s="1152">
        <f t="shared" si="177"/>
        <v>42488</v>
      </c>
      <c r="BH126" s="808">
        <f t="shared" si="149"/>
        <v>42490</v>
      </c>
      <c r="BJ126" s="804">
        <v>17</v>
      </c>
      <c r="BK126" s="1173" t="s">
        <v>607</v>
      </c>
      <c r="BL126" s="1151" t="s">
        <v>979</v>
      </c>
      <c r="BM126" s="800">
        <v>216</v>
      </c>
      <c r="BN126" s="1204" t="s">
        <v>606</v>
      </c>
      <c r="BO126" s="1152">
        <f t="shared" si="125"/>
        <v>42385</v>
      </c>
      <c r="BP126" s="1152">
        <f t="shared" si="166"/>
        <v>42391</v>
      </c>
      <c r="BQ126" s="1152">
        <f t="shared" si="126"/>
        <v>42392</v>
      </c>
      <c r="BR126" s="1152">
        <f t="shared" si="167"/>
        <v>42398</v>
      </c>
      <c r="BS126" s="1152">
        <f t="shared" si="178"/>
        <v>42461</v>
      </c>
      <c r="BT126" s="1152">
        <f t="shared" si="116"/>
        <v>42478</v>
      </c>
      <c r="BU126" s="1152">
        <f t="shared" si="157"/>
        <v>42482</v>
      </c>
      <c r="BV126" s="1152">
        <f t="shared" si="179"/>
        <v>42488</v>
      </c>
      <c r="BW126" s="808">
        <f t="shared" si="150"/>
        <v>42490</v>
      </c>
      <c r="BY126" s="804">
        <v>17</v>
      </c>
      <c r="BZ126" s="1173" t="s">
        <v>607</v>
      </c>
      <c r="CA126" s="1151" t="s">
        <v>979</v>
      </c>
      <c r="CB126" s="800">
        <v>216</v>
      </c>
      <c r="CC126" s="1204" t="s">
        <v>606</v>
      </c>
      <c r="CD126" s="1152">
        <f t="shared" si="127"/>
        <v>42413</v>
      </c>
      <c r="CE126" s="1152">
        <f t="shared" si="168"/>
        <v>42419</v>
      </c>
      <c r="CF126" s="1152">
        <f t="shared" si="128"/>
        <v>42420</v>
      </c>
      <c r="CG126" s="1152">
        <f t="shared" si="169"/>
        <v>42426</v>
      </c>
      <c r="CH126" s="1152">
        <f t="shared" si="137"/>
        <v>42461</v>
      </c>
      <c r="CI126" s="1152">
        <f t="shared" si="117"/>
        <v>42478</v>
      </c>
      <c r="CJ126" s="1152">
        <f t="shared" si="184"/>
        <v>42482</v>
      </c>
      <c r="CK126" s="1152">
        <f t="shared" si="180"/>
        <v>42488</v>
      </c>
      <c r="CL126" s="808">
        <f t="shared" si="151"/>
        <v>42490</v>
      </c>
      <c r="CN126" s="804">
        <v>17</v>
      </c>
      <c r="CO126" s="1173" t="s">
        <v>607</v>
      </c>
      <c r="CP126" s="1151" t="s">
        <v>979</v>
      </c>
      <c r="CQ126" s="800">
        <v>216</v>
      </c>
      <c r="CR126" s="1204" t="s">
        <v>606</v>
      </c>
      <c r="CS126" s="1152">
        <f t="shared" si="129"/>
        <v>42413</v>
      </c>
      <c r="CT126" s="1152">
        <f t="shared" si="170"/>
        <v>42419</v>
      </c>
      <c r="CU126" s="1152">
        <f t="shared" si="130"/>
        <v>42420</v>
      </c>
      <c r="CV126" s="1152">
        <f t="shared" si="171"/>
        <v>42426</v>
      </c>
      <c r="CW126" s="1152">
        <f t="shared" si="138"/>
        <v>42461</v>
      </c>
      <c r="CX126" s="1152">
        <f t="shared" si="118"/>
        <v>42478</v>
      </c>
      <c r="CY126" s="1152">
        <f t="shared" si="185"/>
        <v>42482</v>
      </c>
      <c r="CZ126" s="1152">
        <f t="shared" si="181"/>
        <v>42488</v>
      </c>
      <c r="DA126" s="808">
        <f t="shared" si="152"/>
        <v>42490</v>
      </c>
    </row>
    <row r="127" spans="2:105" ht="15" hidden="1" customHeight="1" thickBot="1">
      <c r="B127" s="125" t="s">
        <v>675</v>
      </c>
      <c r="C127" s="850">
        <v>18</v>
      </c>
      <c r="D127" s="955" t="s">
        <v>506</v>
      </c>
      <c r="E127" s="881"/>
      <c r="F127" s="853">
        <v>216</v>
      </c>
      <c r="G127" s="872" t="s">
        <v>608</v>
      </c>
      <c r="H127" s="885"/>
      <c r="I127" s="885">
        <f t="shared" si="111"/>
        <v>42448</v>
      </c>
      <c r="J127" s="885">
        <f t="shared" si="131"/>
        <v>42454</v>
      </c>
      <c r="K127" s="885">
        <f>L127-17</f>
        <v>42461</v>
      </c>
      <c r="L127" s="885">
        <f t="shared" si="112"/>
        <v>42478</v>
      </c>
      <c r="M127" s="885">
        <f t="shared" si="153"/>
        <v>42482</v>
      </c>
      <c r="N127" s="865">
        <f>O127-2-7</f>
        <v>42488</v>
      </c>
      <c r="O127" s="856">
        <f t="shared" si="146"/>
        <v>42497</v>
      </c>
      <c r="P127" s="112"/>
      <c r="Q127" s="811">
        <v>18</v>
      </c>
      <c r="R127" s="960" t="s">
        <v>506</v>
      </c>
      <c r="S127" s="961"/>
      <c r="T127" s="812">
        <v>216</v>
      </c>
      <c r="U127" s="821" t="s">
        <v>608</v>
      </c>
      <c r="V127" s="822">
        <f t="shared" si="119"/>
        <v>42413</v>
      </c>
      <c r="W127" s="822">
        <f t="shared" si="160"/>
        <v>42419</v>
      </c>
      <c r="X127" s="822">
        <f t="shared" si="120"/>
        <v>42420</v>
      </c>
      <c r="Y127" s="822">
        <f t="shared" si="161"/>
        <v>42426</v>
      </c>
      <c r="Z127" s="822">
        <f>AA127-17-7</f>
        <v>42461</v>
      </c>
      <c r="AA127" s="822">
        <f t="shared" si="113"/>
        <v>42485</v>
      </c>
      <c r="AB127" s="822">
        <f t="shared" si="182"/>
        <v>42489</v>
      </c>
      <c r="AC127" s="822">
        <f t="shared" si="174"/>
        <v>42495</v>
      </c>
      <c r="AD127" s="823">
        <f t="shared" si="147"/>
        <v>42497</v>
      </c>
      <c r="AF127" s="811">
        <v>18</v>
      </c>
      <c r="AG127" s="960" t="s">
        <v>506</v>
      </c>
      <c r="AH127" s="961"/>
      <c r="AI127" s="812">
        <v>216</v>
      </c>
      <c r="AJ127" s="821" t="s">
        <v>608</v>
      </c>
      <c r="AK127" s="822">
        <f t="shared" si="121"/>
        <v>42413</v>
      </c>
      <c r="AL127" s="822">
        <f t="shared" si="162"/>
        <v>42419</v>
      </c>
      <c r="AM127" s="822">
        <f t="shared" si="122"/>
        <v>42420</v>
      </c>
      <c r="AN127" s="822">
        <f t="shared" si="163"/>
        <v>42426</v>
      </c>
      <c r="AO127" s="822">
        <f>AP127-17-7</f>
        <v>42461</v>
      </c>
      <c r="AP127" s="822">
        <f t="shared" si="114"/>
        <v>42485</v>
      </c>
      <c r="AQ127" s="822">
        <f t="shared" si="183"/>
        <v>42489</v>
      </c>
      <c r="AR127" s="822">
        <f t="shared" si="175"/>
        <v>42495</v>
      </c>
      <c r="AS127" s="823">
        <f t="shared" si="148"/>
        <v>42497</v>
      </c>
      <c r="AU127" s="811">
        <v>18</v>
      </c>
      <c r="AV127" s="960" t="s">
        <v>506</v>
      </c>
      <c r="AW127" s="961"/>
      <c r="AX127" s="812">
        <v>216</v>
      </c>
      <c r="AY127" s="821" t="s">
        <v>608</v>
      </c>
      <c r="AZ127" s="822">
        <f t="shared" si="123"/>
        <v>42399</v>
      </c>
      <c r="BA127" s="822">
        <f t="shared" si="164"/>
        <v>42405</v>
      </c>
      <c r="BB127" s="822">
        <f t="shared" si="124"/>
        <v>42406</v>
      </c>
      <c r="BC127" s="822">
        <f t="shared" si="165"/>
        <v>42412</v>
      </c>
      <c r="BD127" s="822">
        <f>BE127-17-7</f>
        <v>42461</v>
      </c>
      <c r="BE127" s="822">
        <f t="shared" si="115"/>
        <v>42485</v>
      </c>
      <c r="BF127" s="822">
        <f t="shared" si="156"/>
        <v>42489</v>
      </c>
      <c r="BG127" s="822">
        <f t="shared" si="177"/>
        <v>42495</v>
      </c>
      <c r="BH127" s="823">
        <f t="shared" si="149"/>
        <v>42497</v>
      </c>
      <c r="BJ127" s="811">
        <v>18</v>
      </c>
      <c r="BK127" s="960" t="s">
        <v>506</v>
      </c>
      <c r="BL127" s="961"/>
      <c r="BM127" s="812">
        <v>216</v>
      </c>
      <c r="BN127" s="821" t="s">
        <v>608</v>
      </c>
      <c r="BO127" s="822">
        <f t="shared" si="125"/>
        <v>42385</v>
      </c>
      <c r="BP127" s="822">
        <f t="shared" si="166"/>
        <v>42391</v>
      </c>
      <c r="BQ127" s="822">
        <f t="shared" si="126"/>
        <v>42392</v>
      </c>
      <c r="BR127" s="822">
        <f t="shared" si="167"/>
        <v>42398</v>
      </c>
      <c r="BS127" s="822">
        <f>BT127-17-7</f>
        <v>42461</v>
      </c>
      <c r="BT127" s="822">
        <f t="shared" si="116"/>
        <v>42485</v>
      </c>
      <c r="BU127" s="822">
        <f t="shared" si="157"/>
        <v>42489</v>
      </c>
      <c r="BV127" s="822">
        <f t="shared" si="179"/>
        <v>42495</v>
      </c>
      <c r="BW127" s="823">
        <f t="shared" si="150"/>
        <v>42497</v>
      </c>
      <c r="BY127" s="811">
        <v>18</v>
      </c>
      <c r="BZ127" s="960" t="s">
        <v>506</v>
      </c>
      <c r="CA127" s="961"/>
      <c r="CB127" s="812">
        <v>216</v>
      </c>
      <c r="CC127" s="821" t="s">
        <v>608</v>
      </c>
      <c r="CD127" s="822">
        <f t="shared" si="127"/>
        <v>42413</v>
      </c>
      <c r="CE127" s="822">
        <f t="shared" si="168"/>
        <v>42419</v>
      </c>
      <c r="CF127" s="822">
        <f t="shared" si="128"/>
        <v>42420</v>
      </c>
      <c r="CG127" s="822">
        <f t="shared" si="169"/>
        <v>42426</v>
      </c>
      <c r="CH127" s="822">
        <f>CI127-17-7</f>
        <v>42461</v>
      </c>
      <c r="CI127" s="822">
        <f t="shared" si="117"/>
        <v>42485</v>
      </c>
      <c r="CJ127" s="822">
        <f t="shared" si="184"/>
        <v>42489</v>
      </c>
      <c r="CK127" s="822">
        <f t="shared" si="180"/>
        <v>42495</v>
      </c>
      <c r="CL127" s="823">
        <f t="shared" si="151"/>
        <v>42497</v>
      </c>
      <c r="CN127" s="811">
        <v>18</v>
      </c>
      <c r="CO127" s="960" t="s">
        <v>506</v>
      </c>
      <c r="CP127" s="961"/>
      <c r="CQ127" s="812">
        <v>216</v>
      </c>
      <c r="CR127" s="821" t="s">
        <v>608</v>
      </c>
      <c r="CS127" s="822">
        <f t="shared" si="129"/>
        <v>42413</v>
      </c>
      <c r="CT127" s="822">
        <f t="shared" si="170"/>
        <v>42419</v>
      </c>
      <c r="CU127" s="822">
        <f t="shared" si="130"/>
        <v>42420</v>
      </c>
      <c r="CV127" s="822">
        <f t="shared" si="171"/>
        <v>42426</v>
      </c>
      <c r="CW127" s="822">
        <f>CX127-17-7</f>
        <v>42461</v>
      </c>
      <c r="CX127" s="822">
        <f t="shared" si="118"/>
        <v>42485</v>
      </c>
      <c r="CY127" s="822">
        <f t="shared" si="185"/>
        <v>42489</v>
      </c>
      <c r="CZ127" s="822">
        <f t="shared" si="181"/>
        <v>42495</v>
      </c>
      <c r="DA127" s="823">
        <f t="shared" si="152"/>
        <v>42497</v>
      </c>
    </row>
    <row r="128" spans="2:105" ht="15" hidden="1" customHeight="1" thickTop="1">
      <c r="B128" s="125" t="s">
        <v>676</v>
      </c>
      <c r="C128" s="899">
        <v>19</v>
      </c>
      <c r="D128" s="958" t="s">
        <v>506</v>
      </c>
      <c r="E128" s="959"/>
      <c r="F128" s="876">
        <v>216</v>
      </c>
      <c r="G128" s="877" t="s">
        <v>608</v>
      </c>
      <c r="H128" s="859"/>
      <c r="I128" s="859">
        <f t="shared" si="111"/>
        <v>42462</v>
      </c>
      <c r="J128" s="859">
        <f t="shared" si="131"/>
        <v>42468</v>
      </c>
      <c r="K128" s="859">
        <f t="shared" si="132"/>
        <v>42475</v>
      </c>
      <c r="L128" s="859">
        <f t="shared" si="112"/>
        <v>42492</v>
      </c>
      <c r="M128" s="859">
        <f t="shared" si="153"/>
        <v>42496</v>
      </c>
      <c r="N128" s="859">
        <f t="shared" si="172"/>
        <v>42502</v>
      </c>
      <c r="O128" s="879">
        <f t="shared" si="146"/>
        <v>42504</v>
      </c>
      <c r="P128" s="112"/>
      <c r="Q128" s="899">
        <v>19</v>
      </c>
      <c r="R128" s="958" t="s">
        <v>506</v>
      </c>
      <c r="S128" s="959"/>
      <c r="T128" s="876">
        <v>216</v>
      </c>
      <c r="U128" s="1189" t="s">
        <v>608</v>
      </c>
      <c r="V128" s="859">
        <f t="shared" si="119"/>
        <v>42427</v>
      </c>
      <c r="W128" s="863">
        <f t="shared" si="160"/>
        <v>42433</v>
      </c>
      <c r="X128" s="859">
        <f t="shared" si="120"/>
        <v>42434</v>
      </c>
      <c r="Y128" s="863">
        <f t="shared" si="161"/>
        <v>42440</v>
      </c>
      <c r="Z128" s="859">
        <f t="shared" si="173"/>
        <v>42475</v>
      </c>
      <c r="AA128" s="859">
        <f t="shared" si="113"/>
        <v>42492</v>
      </c>
      <c r="AB128" s="859">
        <f t="shared" si="182"/>
        <v>42496</v>
      </c>
      <c r="AC128" s="859">
        <f t="shared" si="174"/>
        <v>42502</v>
      </c>
      <c r="AD128" s="879">
        <f t="shared" si="147"/>
        <v>42504</v>
      </c>
      <c r="AF128" s="899">
        <v>19</v>
      </c>
      <c r="AG128" s="958" t="s">
        <v>506</v>
      </c>
      <c r="AH128" s="959"/>
      <c r="AI128" s="876">
        <v>216</v>
      </c>
      <c r="AJ128" s="1189" t="s">
        <v>608</v>
      </c>
      <c r="AK128" s="859">
        <f t="shared" si="121"/>
        <v>42427</v>
      </c>
      <c r="AL128" s="863">
        <f t="shared" si="162"/>
        <v>42433</v>
      </c>
      <c r="AM128" s="859">
        <f t="shared" si="122"/>
        <v>42434</v>
      </c>
      <c r="AN128" s="863">
        <f t="shared" si="163"/>
        <v>42440</v>
      </c>
      <c r="AO128" s="859">
        <f t="shared" si="134"/>
        <v>42475</v>
      </c>
      <c r="AP128" s="859">
        <f t="shared" si="114"/>
        <v>42492</v>
      </c>
      <c r="AQ128" s="859">
        <f t="shared" si="183"/>
        <v>42496</v>
      </c>
      <c r="AR128" s="859">
        <f t="shared" si="175"/>
        <v>42502</v>
      </c>
      <c r="AS128" s="879">
        <f t="shared" si="148"/>
        <v>42504</v>
      </c>
      <c r="AU128" s="899">
        <v>19</v>
      </c>
      <c r="AV128" s="958" t="s">
        <v>506</v>
      </c>
      <c r="AW128" s="959"/>
      <c r="AX128" s="876">
        <v>216</v>
      </c>
      <c r="AY128" s="1189" t="s">
        <v>608</v>
      </c>
      <c r="AZ128" s="859">
        <f t="shared" si="123"/>
        <v>42413</v>
      </c>
      <c r="BA128" s="863">
        <f t="shared" si="164"/>
        <v>42419</v>
      </c>
      <c r="BB128" s="859">
        <f t="shared" si="124"/>
        <v>42420</v>
      </c>
      <c r="BC128" s="863">
        <f t="shared" si="165"/>
        <v>42426</v>
      </c>
      <c r="BD128" s="859">
        <f t="shared" si="176"/>
        <v>42475</v>
      </c>
      <c r="BE128" s="859">
        <f t="shared" si="115"/>
        <v>42492</v>
      </c>
      <c r="BF128" s="859">
        <f t="shared" si="156"/>
        <v>42496</v>
      </c>
      <c r="BG128" s="859">
        <f t="shared" si="177"/>
        <v>42502</v>
      </c>
      <c r="BH128" s="879">
        <f t="shared" si="149"/>
        <v>42504</v>
      </c>
      <c r="BJ128" s="899">
        <v>19</v>
      </c>
      <c r="BK128" s="958" t="s">
        <v>506</v>
      </c>
      <c r="BL128" s="959"/>
      <c r="BM128" s="876">
        <v>216</v>
      </c>
      <c r="BN128" s="1189" t="s">
        <v>608</v>
      </c>
      <c r="BO128" s="859">
        <f t="shared" si="125"/>
        <v>42399</v>
      </c>
      <c r="BP128" s="863">
        <f t="shared" si="166"/>
        <v>42405</v>
      </c>
      <c r="BQ128" s="859">
        <f t="shared" si="126"/>
        <v>42406</v>
      </c>
      <c r="BR128" s="863">
        <f t="shared" si="167"/>
        <v>42412</v>
      </c>
      <c r="BS128" s="859">
        <f t="shared" si="178"/>
        <v>42475</v>
      </c>
      <c r="BT128" s="859">
        <f t="shared" si="116"/>
        <v>42492</v>
      </c>
      <c r="BU128" s="859">
        <f t="shared" si="157"/>
        <v>42496</v>
      </c>
      <c r="BV128" s="859">
        <f t="shared" si="179"/>
        <v>42502</v>
      </c>
      <c r="BW128" s="879">
        <f t="shared" si="150"/>
        <v>42504</v>
      </c>
      <c r="BY128" s="899">
        <v>19</v>
      </c>
      <c r="BZ128" s="958" t="s">
        <v>506</v>
      </c>
      <c r="CA128" s="959"/>
      <c r="CB128" s="876">
        <v>216</v>
      </c>
      <c r="CC128" s="1189" t="s">
        <v>608</v>
      </c>
      <c r="CD128" s="859">
        <f t="shared" si="127"/>
        <v>42427</v>
      </c>
      <c r="CE128" s="863">
        <f t="shared" si="168"/>
        <v>42433</v>
      </c>
      <c r="CF128" s="859">
        <f t="shared" si="128"/>
        <v>42434</v>
      </c>
      <c r="CG128" s="863">
        <f t="shared" si="169"/>
        <v>42440</v>
      </c>
      <c r="CH128" s="859">
        <f t="shared" si="137"/>
        <v>42475</v>
      </c>
      <c r="CI128" s="859">
        <f t="shared" si="117"/>
        <v>42492</v>
      </c>
      <c r="CJ128" s="859">
        <f t="shared" si="184"/>
        <v>42496</v>
      </c>
      <c r="CK128" s="859">
        <f t="shared" si="180"/>
        <v>42502</v>
      </c>
      <c r="CL128" s="879">
        <f t="shared" si="151"/>
        <v>42504</v>
      </c>
      <c r="CN128" s="899">
        <v>19</v>
      </c>
      <c r="CO128" s="958" t="s">
        <v>506</v>
      </c>
      <c r="CP128" s="959"/>
      <c r="CQ128" s="876">
        <v>216</v>
      </c>
      <c r="CR128" s="1189" t="s">
        <v>608</v>
      </c>
      <c r="CS128" s="859">
        <f t="shared" si="129"/>
        <v>42427</v>
      </c>
      <c r="CT128" s="863">
        <f t="shared" si="170"/>
        <v>42433</v>
      </c>
      <c r="CU128" s="859">
        <f t="shared" si="130"/>
        <v>42434</v>
      </c>
      <c r="CV128" s="863">
        <f t="shared" si="171"/>
        <v>42440</v>
      </c>
      <c r="CW128" s="859">
        <f t="shared" si="138"/>
        <v>42475</v>
      </c>
      <c r="CX128" s="859">
        <f t="shared" si="118"/>
        <v>42492</v>
      </c>
      <c r="CY128" s="859">
        <f t="shared" si="185"/>
        <v>42496</v>
      </c>
      <c r="CZ128" s="859">
        <f t="shared" si="181"/>
        <v>42502</v>
      </c>
      <c r="DA128" s="879">
        <f t="shared" si="152"/>
        <v>42504</v>
      </c>
    </row>
    <row r="129" spans="2:105" ht="15" hidden="1" customHeight="1">
      <c r="B129" s="125" t="s">
        <v>677</v>
      </c>
      <c r="C129" s="850">
        <v>20</v>
      </c>
      <c r="D129" s="860" t="s">
        <v>1699</v>
      </c>
      <c r="E129" s="861" t="s">
        <v>1700</v>
      </c>
      <c r="F129" s="853">
        <v>216</v>
      </c>
      <c r="G129" s="854" t="s">
        <v>608</v>
      </c>
      <c r="H129" s="862"/>
      <c r="I129" s="862">
        <f t="shared" si="111"/>
        <v>42469</v>
      </c>
      <c r="J129" s="862">
        <f t="shared" si="131"/>
        <v>42475</v>
      </c>
      <c r="K129" s="862">
        <f t="shared" si="132"/>
        <v>42482</v>
      </c>
      <c r="L129" s="862">
        <f t="shared" si="112"/>
        <v>42499</v>
      </c>
      <c r="M129" s="862">
        <f t="shared" si="153"/>
        <v>42503</v>
      </c>
      <c r="N129" s="862">
        <f t="shared" si="172"/>
        <v>42509</v>
      </c>
      <c r="O129" s="856">
        <f t="shared" si="146"/>
        <v>42511</v>
      </c>
      <c r="P129" s="112"/>
      <c r="Q129" s="850">
        <v>20</v>
      </c>
      <c r="R129" s="860" t="s">
        <v>1699</v>
      </c>
      <c r="S129" s="861" t="s">
        <v>1700</v>
      </c>
      <c r="T129" s="853">
        <v>216</v>
      </c>
      <c r="U129" s="872" t="s">
        <v>608</v>
      </c>
      <c r="V129" s="890">
        <f t="shared" si="119"/>
        <v>42434</v>
      </c>
      <c r="W129" s="890">
        <f t="shared" si="160"/>
        <v>42440</v>
      </c>
      <c r="X129" s="890">
        <f t="shared" si="120"/>
        <v>42441</v>
      </c>
      <c r="Y129" s="890">
        <f t="shared" si="161"/>
        <v>42447</v>
      </c>
      <c r="Z129" s="890">
        <f t="shared" si="173"/>
        <v>42482</v>
      </c>
      <c r="AA129" s="890">
        <f t="shared" si="113"/>
        <v>42499</v>
      </c>
      <c r="AB129" s="890">
        <f t="shared" si="182"/>
        <v>42503</v>
      </c>
      <c r="AC129" s="890">
        <f t="shared" si="174"/>
        <v>42509</v>
      </c>
      <c r="AD129" s="856">
        <f t="shared" si="147"/>
        <v>42511</v>
      </c>
      <c r="AF129" s="850">
        <v>20</v>
      </c>
      <c r="AG129" s="860" t="s">
        <v>1699</v>
      </c>
      <c r="AH129" s="861" t="s">
        <v>1700</v>
      </c>
      <c r="AI129" s="853">
        <v>216</v>
      </c>
      <c r="AJ129" s="872" t="s">
        <v>608</v>
      </c>
      <c r="AK129" s="890">
        <f t="shared" si="121"/>
        <v>42434</v>
      </c>
      <c r="AL129" s="890">
        <f t="shared" si="162"/>
        <v>42440</v>
      </c>
      <c r="AM129" s="890">
        <f t="shared" si="122"/>
        <v>42441</v>
      </c>
      <c r="AN129" s="890">
        <f t="shared" si="163"/>
        <v>42447</v>
      </c>
      <c r="AO129" s="890">
        <f t="shared" si="134"/>
        <v>42482</v>
      </c>
      <c r="AP129" s="890">
        <f t="shared" si="114"/>
        <v>42499</v>
      </c>
      <c r="AQ129" s="890">
        <f t="shared" si="183"/>
        <v>42503</v>
      </c>
      <c r="AR129" s="890">
        <f t="shared" si="175"/>
        <v>42509</v>
      </c>
      <c r="AS129" s="856">
        <f t="shared" si="148"/>
        <v>42511</v>
      </c>
      <c r="AU129" s="850">
        <v>20</v>
      </c>
      <c r="AV129" s="860" t="s">
        <v>1699</v>
      </c>
      <c r="AW129" s="861" t="s">
        <v>1700</v>
      </c>
      <c r="AX129" s="853">
        <v>216</v>
      </c>
      <c r="AY129" s="872" t="s">
        <v>608</v>
      </c>
      <c r="AZ129" s="890">
        <f t="shared" si="123"/>
        <v>42420</v>
      </c>
      <c r="BA129" s="890">
        <f t="shared" si="164"/>
        <v>42426</v>
      </c>
      <c r="BB129" s="890">
        <f t="shared" si="124"/>
        <v>42427</v>
      </c>
      <c r="BC129" s="890">
        <f t="shared" si="165"/>
        <v>42433</v>
      </c>
      <c r="BD129" s="890">
        <f t="shared" si="176"/>
        <v>42482</v>
      </c>
      <c r="BE129" s="890">
        <f t="shared" si="115"/>
        <v>42499</v>
      </c>
      <c r="BF129" s="890">
        <f t="shared" si="156"/>
        <v>42503</v>
      </c>
      <c r="BG129" s="890">
        <f t="shared" si="177"/>
        <v>42509</v>
      </c>
      <c r="BH129" s="856">
        <f t="shared" si="149"/>
        <v>42511</v>
      </c>
      <c r="BJ129" s="850">
        <v>20</v>
      </c>
      <c r="BK129" s="860" t="s">
        <v>1699</v>
      </c>
      <c r="BL129" s="861" t="s">
        <v>1700</v>
      </c>
      <c r="BM129" s="853">
        <v>216</v>
      </c>
      <c r="BN129" s="872" t="s">
        <v>608</v>
      </c>
      <c r="BO129" s="890">
        <f t="shared" si="125"/>
        <v>42406</v>
      </c>
      <c r="BP129" s="890">
        <f t="shared" si="166"/>
        <v>42412</v>
      </c>
      <c r="BQ129" s="890">
        <f t="shared" si="126"/>
        <v>42413</v>
      </c>
      <c r="BR129" s="890">
        <f t="shared" si="167"/>
        <v>42419</v>
      </c>
      <c r="BS129" s="890">
        <f t="shared" si="178"/>
        <v>42482</v>
      </c>
      <c r="BT129" s="890">
        <f t="shared" si="116"/>
        <v>42499</v>
      </c>
      <c r="BU129" s="890">
        <f t="shared" si="157"/>
        <v>42503</v>
      </c>
      <c r="BV129" s="890">
        <f t="shared" si="179"/>
        <v>42509</v>
      </c>
      <c r="BW129" s="856">
        <f t="shared" si="150"/>
        <v>42511</v>
      </c>
      <c r="BY129" s="850">
        <v>20</v>
      </c>
      <c r="BZ129" s="860" t="s">
        <v>1699</v>
      </c>
      <c r="CA129" s="861" t="s">
        <v>1700</v>
      </c>
      <c r="CB129" s="853">
        <v>216</v>
      </c>
      <c r="CC129" s="872" t="s">
        <v>608</v>
      </c>
      <c r="CD129" s="890">
        <f t="shared" si="127"/>
        <v>42434</v>
      </c>
      <c r="CE129" s="890">
        <f t="shared" si="168"/>
        <v>42440</v>
      </c>
      <c r="CF129" s="890">
        <f t="shared" si="128"/>
        <v>42441</v>
      </c>
      <c r="CG129" s="890">
        <f t="shared" si="169"/>
        <v>42447</v>
      </c>
      <c r="CH129" s="890">
        <f t="shared" si="137"/>
        <v>42482</v>
      </c>
      <c r="CI129" s="890">
        <f t="shared" si="117"/>
        <v>42499</v>
      </c>
      <c r="CJ129" s="890">
        <f t="shared" si="184"/>
        <v>42503</v>
      </c>
      <c r="CK129" s="890">
        <f t="shared" si="180"/>
        <v>42509</v>
      </c>
      <c r="CL129" s="856">
        <f t="shared" si="151"/>
        <v>42511</v>
      </c>
      <c r="CN129" s="850">
        <v>20</v>
      </c>
      <c r="CO129" s="860" t="s">
        <v>1699</v>
      </c>
      <c r="CP129" s="861" t="s">
        <v>1700</v>
      </c>
      <c r="CQ129" s="853">
        <v>216</v>
      </c>
      <c r="CR129" s="872" t="s">
        <v>608</v>
      </c>
      <c r="CS129" s="890">
        <f t="shared" si="129"/>
        <v>42434</v>
      </c>
      <c r="CT129" s="890">
        <f t="shared" si="170"/>
        <v>42440</v>
      </c>
      <c r="CU129" s="890">
        <f t="shared" si="130"/>
        <v>42441</v>
      </c>
      <c r="CV129" s="890">
        <f t="shared" si="171"/>
        <v>42447</v>
      </c>
      <c r="CW129" s="890">
        <f t="shared" si="138"/>
        <v>42482</v>
      </c>
      <c r="CX129" s="890">
        <f t="shared" si="118"/>
        <v>42499</v>
      </c>
      <c r="CY129" s="890">
        <f t="shared" si="185"/>
        <v>42503</v>
      </c>
      <c r="CZ129" s="890">
        <f t="shared" si="181"/>
        <v>42509</v>
      </c>
      <c r="DA129" s="856">
        <f t="shared" si="152"/>
        <v>42511</v>
      </c>
    </row>
    <row r="130" spans="2:105" ht="15" hidden="1" customHeight="1" thickBot="1">
      <c r="B130" s="125" t="s">
        <v>678</v>
      </c>
      <c r="C130" s="1124">
        <v>21</v>
      </c>
      <c r="D130" s="956" t="s">
        <v>506</v>
      </c>
      <c r="E130" s="957"/>
      <c r="F130" s="869">
        <v>216</v>
      </c>
      <c r="G130" s="870" t="s">
        <v>608</v>
      </c>
      <c r="H130" s="799"/>
      <c r="I130" s="799">
        <f t="shared" si="111"/>
        <v>42476</v>
      </c>
      <c r="J130" s="799">
        <f t="shared" si="131"/>
        <v>42482</v>
      </c>
      <c r="K130" s="799">
        <f t="shared" si="132"/>
        <v>42489</v>
      </c>
      <c r="L130" s="799">
        <f t="shared" si="112"/>
        <v>42506</v>
      </c>
      <c r="M130" s="799">
        <f t="shared" si="153"/>
        <v>42510</v>
      </c>
      <c r="N130" s="799">
        <f t="shared" si="172"/>
        <v>42516</v>
      </c>
      <c r="O130" s="871">
        <f t="shared" si="146"/>
        <v>42518</v>
      </c>
      <c r="P130" s="112"/>
      <c r="Q130" s="1124">
        <v>21</v>
      </c>
      <c r="R130" s="956" t="s">
        <v>506</v>
      </c>
      <c r="S130" s="957"/>
      <c r="T130" s="869">
        <v>216</v>
      </c>
      <c r="U130" s="1203" t="s">
        <v>608</v>
      </c>
      <c r="V130" s="1214">
        <f t="shared" si="119"/>
        <v>42441</v>
      </c>
      <c r="W130" s="1215">
        <f t="shared" si="160"/>
        <v>42447</v>
      </c>
      <c r="X130" s="1214">
        <f t="shared" si="120"/>
        <v>42448</v>
      </c>
      <c r="Y130" s="1215">
        <f t="shared" si="161"/>
        <v>42454</v>
      </c>
      <c r="Z130" s="1214">
        <f t="shared" si="173"/>
        <v>42489</v>
      </c>
      <c r="AA130" s="1214">
        <f t="shared" si="113"/>
        <v>42506</v>
      </c>
      <c r="AB130" s="1214">
        <f t="shared" si="182"/>
        <v>42510</v>
      </c>
      <c r="AC130" s="1214">
        <f t="shared" si="174"/>
        <v>42516</v>
      </c>
      <c r="AD130" s="871">
        <f t="shared" si="147"/>
        <v>42518</v>
      </c>
      <c r="AF130" s="1124">
        <v>21</v>
      </c>
      <c r="AG130" s="956" t="s">
        <v>506</v>
      </c>
      <c r="AH130" s="957"/>
      <c r="AI130" s="869">
        <v>216</v>
      </c>
      <c r="AJ130" s="1203" t="s">
        <v>608</v>
      </c>
      <c r="AK130" s="1214">
        <f t="shared" si="121"/>
        <v>42441</v>
      </c>
      <c r="AL130" s="1215">
        <f t="shared" si="162"/>
        <v>42447</v>
      </c>
      <c r="AM130" s="1214">
        <f t="shared" si="122"/>
        <v>42448</v>
      </c>
      <c r="AN130" s="1215">
        <f t="shared" si="163"/>
        <v>42454</v>
      </c>
      <c r="AO130" s="1214">
        <f t="shared" si="134"/>
        <v>42489</v>
      </c>
      <c r="AP130" s="1214">
        <f t="shared" si="114"/>
        <v>42506</v>
      </c>
      <c r="AQ130" s="1214">
        <f t="shared" si="183"/>
        <v>42510</v>
      </c>
      <c r="AR130" s="1214">
        <f t="shared" si="175"/>
        <v>42516</v>
      </c>
      <c r="AS130" s="871">
        <f t="shared" si="148"/>
        <v>42518</v>
      </c>
      <c r="AU130" s="1124">
        <v>21</v>
      </c>
      <c r="AV130" s="956" t="s">
        <v>506</v>
      </c>
      <c r="AW130" s="957"/>
      <c r="AX130" s="869">
        <v>216</v>
      </c>
      <c r="AY130" s="1203" t="s">
        <v>608</v>
      </c>
      <c r="AZ130" s="1214">
        <f t="shared" si="123"/>
        <v>42427</v>
      </c>
      <c r="BA130" s="1215">
        <f t="shared" si="164"/>
        <v>42433</v>
      </c>
      <c r="BB130" s="1214">
        <f t="shared" si="124"/>
        <v>42434</v>
      </c>
      <c r="BC130" s="1215">
        <f t="shared" si="165"/>
        <v>42440</v>
      </c>
      <c r="BD130" s="1214">
        <f t="shared" si="176"/>
        <v>42489</v>
      </c>
      <c r="BE130" s="1214">
        <f t="shared" si="115"/>
        <v>42506</v>
      </c>
      <c r="BF130" s="1214">
        <f t="shared" si="156"/>
        <v>42510</v>
      </c>
      <c r="BG130" s="1214">
        <f t="shared" si="177"/>
        <v>42516</v>
      </c>
      <c r="BH130" s="871">
        <f t="shared" si="149"/>
        <v>42518</v>
      </c>
      <c r="BJ130" s="1124">
        <v>21</v>
      </c>
      <c r="BK130" s="956" t="s">
        <v>506</v>
      </c>
      <c r="BL130" s="957"/>
      <c r="BM130" s="869">
        <v>216</v>
      </c>
      <c r="BN130" s="1203" t="s">
        <v>608</v>
      </c>
      <c r="BO130" s="1214">
        <f t="shared" si="125"/>
        <v>42413</v>
      </c>
      <c r="BP130" s="1215">
        <f t="shared" si="166"/>
        <v>42419</v>
      </c>
      <c r="BQ130" s="1214">
        <f t="shared" si="126"/>
        <v>42420</v>
      </c>
      <c r="BR130" s="1215">
        <f t="shared" si="167"/>
        <v>42426</v>
      </c>
      <c r="BS130" s="1214">
        <f t="shared" si="178"/>
        <v>42489</v>
      </c>
      <c r="BT130" s="1214">
        <f t="shared" si="116"/>
        <v>42506</v>
      </c>
      <c r="BU130" s="1214">
        <f t="shared" si="157"/>
        <v>42510</v>
      </c>
      <c r="BV130" s="1214">
        <f t="shared" si="179"/>
        <v>42516</v>
      </c>
      <c r="BW130" s="871">
        <f t="shared" si="150"/>
        <v>42518</v>
      </c>
      <c r="BY130" s="1124">
        <v>21</v>
      </c>
      <c r="BZ130" s="956" t="s">
        <v>506</v>
      </c>
      <c r="CA130" s="957"/>
      <c r="CB130" s="869">
        <v>216</v>
      </c>
      <c r="CC130" s="1203" t="s">
        <v>608</v>
      </c>
      <c r="CD130" s="1214">
        <f t="shared" si="127"/>
        <v>42441</v>
      </c>
      <c r="CE130" s="1215">
        <f t="shared" si="168"/>
        <v>42447</v>
      </c>
      <c r="CF130" s="1214">
        <f t="shared" si="128"/>
        <v>42448</v>
      </c>
      <c r="CG130" s="1215">
        <f t="shared" si="169"/>
        <v>42454</v>
      </c>
      <c r="CH130" s="1214">
        <f t="shared" si="137"/>
        <v>42489</v>
      </c>
      <c r="CI130" s="1214">
        <f t="shared" si="117"/>
        <v>42506</v>
      </c>
      <c r="CJ130" s="1214">
        <f t="shared" si="184"/>
        <v>42510</v>
      </c>
      <c r="CK130" s="1214">
        <f t="shared" si="180"/>
        <v>42516</v>
      </c>
      <c r="CL130" s="871">
        <f t="shared" si="151"/>
        <v>42518</v>
      </c>
      <c r="CN130" s="1124">
        <v>21</v>
      </c>
      <c r="CO130" s="956" t="s">
        <v>506</v>
      </c>
      <c r="CP130" s="957"/>
      <c r="CQ130" s="869">
        <v>216</v>
      </c>
      <c r="CR130" s="1203" t="s">
        <v>608</v>
      </c>
      <c r="CS130" s="1214">
        <f t="shared" si="129"/>
        <v>42441</v>
      </c>
      <c r="CT130" s="1215">
        <f t="shared" si="170"/>
        <v>42447</v>
      </c>
      <c r="CU130" s="1214">
        <f t="shared" si="130"/>
        <v>42448</v>
      </c>
      <c r="CV130" s="1215">
        <f t="shared" si="171"/>
        <v>42454</v>
      </c>
      <c r="CW130" s="1214">
        <f t="shared" si="138"/>
        <v>42489</v>
      </c>
      <c r="CX130" s="1214">
        <f t="shared" si="118"/>
        <v>42506</v>
      </c>
      <c r="CY130" s="1214">
        <f t="shared" si="185"/>
        <v>42510</v>
      </c>
      <c r="CZ130" s="1214">
        <f t="shared" si="181"/>
        <v>42516</v>
      </c>
      <c r="DA130" s="871">
        <f t="shared" si="152"/>
        <v>42518</v>
      </c>
    </row>
    <row r="131" spans="2:105" ht="15" hidden="1" customHeight="1" thickTop="1">
      <c r="B131" s="125" t="s">
        <v>679</v>
      </c>
      <c r="C131" s="804">
        <v>22</v>
      </c>
      <c r="D131" s="1173" t="s">
        <v>609</v>
      </c>
      <c r="E131" s="1151" t="s">
        <v>980</v>
      </c>
      <c r="F131" s="800">
        <v>216</v>
      </c>
      <c r="G131" s="801" t="s">
        <v>610</v>
      </c>
      <c r="H131" s="1152"/>
      <c r="I131" s="1152">
        <f t="shared" si="111"/>
        <v>42483</v>
      </c>
      <c r="J131" s="1152">
        <f t="shared" si="131"/>
        <v>42489</v>
      </c>
      <c r="K131" s="1152">
        <f t="shared" si="132"/>
        <v>42496</v>
      </c>
      <c r="L131" s="1152">
        <f t="shared" si="112"/>
        <v>42513</v>
      </c>
      <c r="M131" s="1152">
        <f t="shared" si="153"/>
        <v>42517</v>
      </c>
      <c r="N131" s="1152">
        <f t="shared" si="172"/>
        <v>42523</v>
      </c>
      <c r="O131" s="808">
        <f t="shared" si="146"/>
        <v>42525</v>
      </c>
      <c r="P131" s="112"/>
      <c r="Q131" s="804">
        <v>22</v>
      </c>
      <c r="R131" s="1173" t="s">
        <v>609</v>
      </c>
      <c r="S131" s="1151" t="s">
        <v>980</v>
      </c>
      <c r="T131" s="800">
        <v>216</v>
      </c>
      <c r="U131" s="1204" t="s">
        <v>610</v>
      </c>
      <c r="V131" s="1152">
        <f t="shared" si="119"/>
        <v>42448</v>
      </c>
      <c r="W131" s="1152">
        <f t="shared" si="160"/>
        <v>42454</v>
      </c>
      <c r="X131" s="1152">
        <f t="shared" si="120"/>
        <v>42455</v>
      </c>
      <c r="Y131" s="1152">
        <f t="shared" si="161"/>
        <v>42461</v>
      </c>
      <c r="Z131" s="1152">
        <f t="shared" si="173"/>
        <v>42496</v>
      </c>
      <c r="AA131" s="1152">
        <f t="shared" si="113"/>
        <v>42513</v>
      </c>
      <c r="AB131" s="1152">
        <f t="shared" si="182"/>
        <v>42517</v>
      </c>
      <c r="AC131" s="1152">
        <f t="shared" si="174"/>
        <v>42523</v>
      </c>
      <c r="AD131" s="808">
        <f t="shared" si="147"/>
        <v>42525</v>
      </c>
      <c r="AF131" s="804">
        <v>22</v>
      </c>
      <c r="AG131" s="1173" t="s">
        <v>609</v>
      </c>
      <c r="AH131" s="1151" t="s">
        <v>980</v>
      </c>
      <c r="AI131" s="800">
        <v>216</v>
      </c>
      <c r="AJ131" s="1204" t="s">
        <v>610</v>
      </c>
      <c r="AK131" s="1152">
        <f t="shared" si="121"/>
        <v>42448</v>
      </c>
      <c r="AL131" s="1152">
        <f t="shared" si="162"/>
        <v>42454</v>
      </c>
      <c r="AM131" s="1152">
        <f t="shared" si="122"/>
        <v>42455</v>
      </c>
      <c r="AN131" s="1152">
        <f t="shared" si="163"/>
        <v>42461</v>
      </c>
      <c r="AO131" s="1152">
        <f t="shared" si="134"/>
        <v>42496</v>
      </c>
      <c r="AP131" s="1152">
        <f t="shared" si="114"/>
        <v>42513</v>
      </c>
      <c r="AQ131" s="1152">
        <f t="shared" si="183"/>
        <v>42517</v>
      </c>
      <c r="AR131" s="1152">
        <f t="shared" si="175"/>
        <v>42523</v>
      </c>
      <c r="AS131" s="808">
        <f t="shared" si="148"/>
        <v>42525</v>
      </c>
      <c r="AU131" s="804">
        <v>22</v>
      </c>
      <c r="AV131" s="1173" t="s">
        <v>609</v>
      </c>
      <c r="AW131" s="1151" t="s">
        <v>980</v>
      </c>
      <c r="AX131" s="800">
        <v>216</v>
      </c>
      <c r="AY131" s="1204" t="s">
        <v>610</v>
      </c>
      <c r="AZ131" s="1152">
        <f t="shared" si="123"/>
        <v>42434</v>
      </c>
      <c r="BA131" s="1152">
        <f t="shared" si="164"/>
        <v>42440</v>
      </c>
      <c r="BB131" s="1152">
        <f t="shared" si="124"/>
        <v>42441</v>
      </c>
      <c r="BC131" s="1152">
        <f t="shared" si="165"/>
        <v>42447</v>
      </c>
      <c r="BD131" s="1152">
        <f t="shared" si="176"/>
        <v>42496</v>
      </c>
      <c r="BE131" s="1152">
        <f t="shared" si="115"/>
        <v>42513</v>
      </c>
      <c r="BF131" s="1152">
        <f t="shared" si="156"/>
        <v>42517</v>
      </c>
      <c r="BG131" s="1152">
        <f t="shared" si="177"/>
        <v>42523</v>
      </c>
      <c r="BH131" s="808">
        <f t="shared" si="149"/>
        <v>42525</v>
      </c>
      <c r="BJ131" s="804">
        <v>22</v>
      </c>
      <c r="BK131" s="1173" t="s">
        <v>609</v>
      </c>
      <c r="BL131" s="1151" t="s">
        <v>980</v>
      </c>
      <c r="BM131" s="800">
        <v>216</v>
      </c>
      <c r="BN131" s="1204" t="s">
        <v>610</v>
      </c>
      <c r="BO131" s="1152">
        <f t="shared" si="125"/>
        <v>42420</v>
      </c>
      <c r="BP131" s="1152">
        <f t="shared" si="166"/>
        <v>42426</v>
      </c>
      <c r="BQ131" s="1152">
        <f t="shared" si="126"/>
        <v>42427</v>
      </c>
      <c r="BR131" s="1152">
        <f t="shared" si="167"/>
        <v>42433</v>
      </c>
      <c r="BS131" s="1152">
        <f t="shared" si="178"/>
        <v>42496</v>
      </c>
      <c r="BT131" s="1152">
        <f t="shared" si="116"/>
        <v>42513</v>
      </c>
      <c r="BU131" s="1152">
        <f t="shared" si="157"/>
        <v>42517</v>
      </c>
      <c r="BV131" s="1152">
        <f t="shared" si="179"/>
        <v>42523</v>
      </c>
      <c r="BW131" s="808">
        <f t="shared" si="150"/>
        <v>42525</v>
      </c>
      <c r="BY131" s="804">
        <v>22</v>
      </c>
      <c r="BZ131" s="1173" t="s">
        <v>609</v>
      </c>
      <c r="CA131" s="1151" t="s">
        <v>980</v>
      </c>
      <c r="CB131" s="800">
        <v>216</v>
      </c>
      <c r="CC131" s="1204" t="s">
        <v>610</v>
      </c>
      <c r="CD131" s="1152">
        <f t="shared" si="127"/>
        <v>42448</v>
      </c>
      <c r="CE131" s="1152">
        <f t="shared" si="168"/>
        <v>42454</v>
      </c>
      <c r="CF131" s="1152">
        <f t="shared" si="128"/>
        <v>42455</v>
      </c>
      <c r="CG131" s="1152">
        <f t="shared" si="169"/>
        <v>42461</v>
      </c>
      <c r="CH131" s="1152">
        <f t="shared" si="137"/>
        <v>42496</v>
      </c>
      <c r="CI131" s="1152">
        <f t="shared" si="117"/>
        <v>42513</v>
      </c>
      <c r="CJ131" s="1152">
        <f t="shared" si="184"/>
        <v>42517</v>
      </c>
      <c r="CK131" s="1152">
        <f t="shared" si="180"/>
        <v>42523</v>
      </c>
      <c r="CL131" s="808">
        <f t="shared" si="151"/>
        <v>42525</v>
      </c>
      <c r="CN131" s="804">
        <v>22</v>
      </c>
      <c r="CO131" s="1173" t="s">
        <v>609</v>
      </c>
      <c r="CP131" s="1151" t="s">
        <v>980</v>
      </c>
      <c r="CQ131" s="800">
        <v>216</v>
      </c>
      <c r="CR131" s="1204" t="s">
        <v>610</v>
      </c>
      <c r="CS131" s="1152">
        <f t="shared" si="129"/>
        <v>42448</v>
      </c>
      <c r="CT131" s="1152">
        <f t="shared" si="170"/>
        <v>42454</v>
      </c>
      <c r="CU131" s="1152">
        <f t="shared" si="130"/>
        <v>42455</v>
      </c>
      <c r="CV131" s="1152">
        <f t="shared" si="171"/>
        <v>42461</v>
      </c>
      <c r="CW131" s="1152">
        <f t="shared" si="138"/>
        <v>42496</v>
      </c>
      <c r="CX131" s="1152">
        <f t="shared" si="118"/>
        <v>42513</v>
      </c>
      <c r="CY131" s="1152">
        <f t="shared" si="185"/>
        <v>42517</v>
      </c>
      <c r="CZ131" s="1152">
        <f t="shared" si="181"/>
        <v>42523</v>
      </c>
      <c r="DA131" s="808">
        <f t="shared" si="152"/>
        <v>42525</v>
      </c>
    </row>
    <row r="132" spans="2:105" ht="15" hidden="1" customHeight="1" thickBot="1">
      <c r="B132" s="125" t="s">
        <v>680</v>
      </c>
      <c r="C132" s="811">
        <v>23</v>
      </c>
      <c r="D132" s="1143" t="s">
        <v>506</v>
      </c>
      <c r="E132" s="1144"/>
      <c r="F132" s="812">
        <v>216</v>
      </c>
      <c r="G132" s="813" t="s">
        <v>610</v>
      </c>
      <c r="H132" s="962"/>
      <c r="I132" s="962">
        <f t="shared" si="111"/>
        <v>42483</v>
      </c>
      <c r="J132" s="1145">
        <f t="shared" si="131"/>
        <v>42489</v>
      </c>
      <c r="K132" s="962">
        <f>L132-17</f>
        <v>42496</v>
      </c>
      <c r="L132" s="962">
        <f t="shared" si="112"/>
        <v>42513</v>
      </c>
      <c r="M132" s="962">
        <f t="shared" si="153"/>
        <v>42517</v>
      </c>
      <c r="N132" s="814">
        <f>O132-2-7</f>
        <v>42523</v>
      </c>
      <c r="O132" s="823">
        <f t="shared" si="146"/>
        <v>42532</v>
      </c>
      <c r="P132" s="112"/>
      <c r="Q132" s="811">
        <v>23</v>
      </c>
      <c r="R132" s="1143" t="s">
        <v>506</v>
      </c>
      <c r="S132" s="1144"/>
      <c r="T132" s="812">
        <v>216</v>
      </c>
      <c r="U132" s="821" t="s">
        <v>610</v>
      </c>
      <c r="V132" s="822">
        <f t="shared" si="119"/>
        <v>42448</v>
      </c>
      <c r="W132" s="1221">
        <f t="shared" si="160"/>
        <v>42454</v>
      </c>
      <c r="X132" s="822">
        <f t="shared" si="120"/>
        <v>42455</v>
      </c>
      <c r="Y132" s="1221">
        <f t="shared" si="161"/>
        <v>42461</v>
      </c>
      <c r="Z132" s="822">
        <f>AA132-17-7</f>
        <v>42496</v>
      </c>
      <c r="AA132" s="822">
        <f t="shared" si="113"/>
        <v>42520</v>
      </c>
      <c r="AB132" s="822">
        <f t="shared" si="182"/>
        <v>42524</v>
      </c>
      <c r="AC132" s="822">
        <f t="shared" si="174"/>
        <v>42530</v>
      </c>
      <c r="AD132" s="823">
        <f t="shared" si="147"/>
        <v>42532</v>
      </c>
      <c r="AF132" s="811">
        <v>23</v>
      </c>
      <c r="AG132" s="1143" t="s">
        <v>506</v>
      </c>
      <c r="AH132" s="1144"/>
      <c r="AI132" s="812">
        <v>216</v>
      </c>
      <c r="AJ132" s="821" t="s">
        <v>610</v>
      </c>
      <c r="AK132" s="822">
        <f t="shared" si="121"/>
        <v>42448</v>
      </c>
      <c r="AL132" s="1221">
        <f t="shared" si="162"/>
        <v>42454</v>
      </c>
      <c r="AM132" s="822">
        <f t="shared" si="122"/>
        <v>42455</v>
      </c>
      <c r="AN132" s="1221">
        <f t="shared" si="163"/>
        <v>42461</v>
      </c>
      <c r="AO132" s="822">
        <f>AP132-17-7</f>
        <v>42496</v>
      </c>
      <c r="AP132" s="822">
        <f t="shared" si="114"/>
        <v>42520</v>
      </c>
      <c r="AQ132" s="822">
        <f t="shared" si="183"/>
        <v>42524</v>
      </c>
      <c r="AR132" s="822">
        <f t="shared" si="175"/>
        <v>42530</v>
      </c>
      <c r="AS132" s="823">
        <f t="shared" si="148"/>
        <v>42532</v>
      </c>
      <c r="AU132" s="811">
        <v>23</v>
      </c>
      <c r="AV132" s="1143" t="s">
        <v>506</v>
      </c>
      <c r="AW132" s="1144"/>
      <c r="AX132" s="812">
        <v>216</v>
      </c>
      <c r="AY132" s="821" t="s">
        <v>610</v>
      </c>
      <c r="AZ132" s="822">
        <f t="shared" si="123"/>
        <v>42434</v>
      </c>
      <c r="BA132" s="1221">
        <f t="shared" si="164"/>
        <v>42440</v>
      </c>
      <c r="BB132" s="822">
        <f t="shared" si="124"/>
        <v>42441</v>
      </c>
      <c r="BC132" s="1221">
        <f t="shared" si="165"/>
        <v>42447</v>
      </c>
      <c r="BD132" s="822">
        <f>BE132-17-7</f>
        <v>42496</v>
      </c>
      <c r="BE132" s="822">
        <f t="shared" si="115"/>
        <v>42520</v>
      </c>
      <c r="BF132" s="822">
        <f t="shared" si="156"/>
        <v>42524</v>
      </c>
      <c r="BG132" s="822">
        <f t="shared" si="177"/>
        <v>42530</v>
      </c>
      <c r="BH132" s="823">
        <f t="shared" si="149"/>
        <v>42532</v>
      </c>
      <c r="BJ132" s="811">
        <v>23</v>
      </c>
      <c r="BK132" s="1143" t="s">
        <v>506</v>
      </c>
      <c r="BL132" s="1144"/>
      <c r="BM132" s="812">
        <v>216</v>
      </c>
      <c r="BN132" s="821" t="s">
        <v>610</v>
      </c>
      <c r="BO132" s="822">
        <f t="shared" si="125"/>
        <v>42420</v>
      </c>
      <c r="BP132" s="1221">
        <f t="shared" si="166"/>
        <v>42426</v>
      </c>
      <c r="BQ132" s="822">
        <f t="shared" si="126"/>
        <v>42427</v>
      </c>
      <c r="BR132" s="1221">
        <f t="shared" si="167"/>
        <v>42433</v>
      </c>
      <c r="BS132" s="822">
        <f>BT132-17-7</f>
        <v>42496</v>
      </c>
      <c r="BT132" s="822">
        <f t="shared" si="116"/>
        <v>42520</v>
      </c>
      <c r="BU132" s="822">
        <f t="shared" si="157"/>
        <v>42524</v>
      </c>
      <c r="BV132" s="822">
        <f t="shared" si="179"/>
        <v>42530</v>
      </c>
      <c r="BW132" s="823">
        <f t="shared" si="150"/>
        <v>42532</v>
      </c>
      <c r="BY132" s="811">
        <v>23</v>
      </c>
      <c r="BZ132" s="1143" t="s">
        <v>506</v>
      </c>
      <c r="CA132" s="1144"/>
      <c r="CB132" s="812">
        <v>216</v>
      </c>
      <c r="CC132" s="821" t="s">
        <v>610</v>
      </c>
      <c r="CD132" s="822">
        <f t="shared" si="127"/>
        <v>42448</v>
      </c>
      <c r="CE132" s="1221">
        <f t="shared" si="168"/>
        <v>42454</v>
      </c>
      <c r="CF132" s="822">
        <f t="shared" si="128"/>
        <v>42455</v>
      </c>
      <c r="CG132" s="1221">
        <f t="shared" si="169"/>
        <v>42461</v>
      </c>
      <c r="CH132" s="822">
        <f>CI132-17-7</f>
        <v>42496</v>
      </c>
      <c r="CI132" s="822">
        <f t="shared" si="117"/>
        <v>42520</v>
      </c>
      <c r="CJ132" s="822">
        <f t="shared" si="184"/>
        <v>42524</v>
      </c>
      <c r="CK132" s="822">
        <f t="shared" si="180"/>
        <v>42530</v>
      </c>
      <c r="CL132" s="823">
        <f t="shared" si="151"/>
        <v>42532</v>
      </c>
      <c r="CN132" s="811">
        <v>23</v>
      </c>
      <c r="CO132" s="1143" t="s">
        <v>506</v>
      </c>
      <c r="CP132" s="1144"/>
      <c r="CQ132" s="812">
        <v>216</v>
      </c>
      <c r="CR132" s="821" t="s">
        <v>610</v>
      </c>
      <c r="CS132" s="822">
        <f t="shared" si="129"/>
        <v>42448</v>
      </c>
      <c r="CT132" s="1221">
        <f t="shared" si="170"/>
        <v>42454</v>
      </c>
      <c r="CU132" s="822">
        <f t="shared" si="130"/>
        <v>42455</v>
      </c>
      <c r="CV132" s="1221">
        <f t="shared" si="171"/>
        <v>42461</v>
      </c>
      <c r="CW132" s="822">
        <f>CX132-17-7</f>
        <v>42496</v>
      </c>
      <c r="CX132" s="822">
        <f t="shared" si="118"/>
        <v>42520</v>
      </c>
      <c r="CY132" s="822">
        <f t="shared" si="185"/>
        <v>42524</v>
      </c>
      <c r="CZ132" s="822">
        <f t="shared" si="181"/>
        <v>42530</v>
      </c>
      <c r="DA132" s="823">
        <f t="shared" si="152"/>
        <v>42532</v>
      </c>
    </row>
    <row r="133" spans="2:105" ht="15" hidden="1" customHeight="1" thickTop="1">
      <c r="B133" s="125" t="s">
        <v>681</v>
      </c>
      <c r="C133" s="1190">
        <v>24</v>
      </c>
      <c r="D133" s="1191" t="s">
        <v>506</v>
      </c>
      <c r="E133" s="1192" t="s">
        <v>981</v>
      </c>
      <c r="F133" s="1193">
        <v>216</v>
      </c>
      <c r="G133" s="1194" t="s">
        <v>610</v>
      </c>
      <c r="H133" s="953"/>
      <c r="I133" s="953">
        <f t="shared" ref="I133:I196" si="186">J133-6</f>
        <v>42497</v>
      </c>
      <c r="J133" s="953">
        <f t="shared" si="131"/>
        <v>42503</v>
      </c>
      <c r="K133" s="953">
        <f t="shared" si="132"/>
        <v>42510</v>
      </c>
      <c r="L133" s="953">
        <f t="shared" ref="L133:L196" si="187">M133-4</f>
        <v>42527</v>
      </c>
      <c r="M133" s="953">
        <f t="shared" si="153"/>
        <v>42531</v>
      </c>
      <c r="N133" s="953">
        <f t="shared" si="172"/>
        <v>42537</v>
      </c>
      <c r="O133" s="1195">
        <f t="shared" si="146"/>
        <v>42539</v>
      </c>
      <c r="P133" s="112"/>
      <c r="Q133" s="899">
        <v>24</v>
      </c>
      <c r="R133" s="1191" t="s">
        <v>506</v>
      </c>
      <c r="S133" s="1192" t="s">
        <v>981</v>
      </c>
      <c r="T133" s="1193">
        <v>216</v>
      </c>
      <c r="U133" s="1194" t="s">
        <v>610</v>
      </c>
      <c r="V133" s="855">
        <f t="shared" si="119"/>
        <v>42462</v>
      </c>
      <c r="W133" s="855">
        <f t="shared" si="160"/>
        <v>42468</v>
      </c>
      <c r="X133" s="855">
        <f t="shared" si="120"/>
        <v>42469</v>
      </c>
      <c r="Y133" s="855">
        <f t="shared" si="161"/>
        <v>42475</v>
      </c>
      <c r="Z133" s="855">
        <f t="shared" si="173"/>
        <v>42510</v>
      </c>
      <c r="AA133" s="855">
        <f t="shared" ref="AA133:AA196" si="188">AB133-4</f>
        <v>42527</v>
      </c>
      <c r="AB133" s="855">
        <f t="shared" si="182"/>
        <v>42531</v>
      </c>
      <c r="AC133" s="855">
        <f t="shared" si="174"/>
        <v>42537</v>
      </c>
      <c r="AD133" s="879">
        <f t="shared" si="147"/>
        <v>42539</v>
      </c>
      <c r="AF133" s="899">
        <v>24</v>
      </c>
      <c r="AG133" s="1191" t="s">
        <v>506</v>
      </c>
      <c r="AH133" s="1192" t="s">
        <v>981</v>
      </c>
      <c r="AI133" s="1193">
        <v>216</v>
      </c>
      <c r="AJ133" s="1194" t="s">
        <v>610</v>
      </c>
      <c r="AK133" s="855">
        <f t="shared" si="121"/>
        <v>42462</v>
      </c>
      <c r="AL133" s="855">
        <f t="shared" si="162"/>
        <v>42468</v>
      </c>
      <c r="AM133" s="855">
        <f t="shared" si="122"/>
        <v>42469</v>
      </c>
      <c r="AN133" s="855">
        <f t="shared" si="163"/>
        <v>42475</v>
      </c>
      <c r="AO133" s="855">
        <f t="shared" si="134"/>
        <v>42510</v>
      </c>
      <c r="AP133" s="855">
        <f t="shared" ref="AP133:AP196" si="189">AQ133-4</f>
        <v>42527</v>
      </c>
      <c r="AQ133" s="855">
        <f t="shared" si="183"/>
        <v>42531</v>
      </c>
      <c r="AR133" s="855">
        <f t="shared" si="175"/>
        <v>42537</v>
      </c>
      <c r="AS133" s="879">
        <f t="shared" si="148"/>
        <v>42539</v>
      </c>
      <c r="AU133" s="899">
        <v>24</v>
      </c>
      <c r="AV133" s="1191" t="s">
        <v>506</v>
      </c>
      <c r="AW133" s="1192" t="s">
        <v>981</v>
      </c>
      <c r="AX133" s="1193">
        <v>216</v>
      </c>
      <c r="AY133" s="1194" t="s">
        <v>610</v>
      </c>
      <c r="AZ133" s="855">
        <f t="shared" si="123"/>
        <v>42448</v>
      </c>
      <c r="BA133" s="855">
        <f t="shared" si="164"/>
        <v>42454</v>
      </c>
      <c r="BB133" s="855">
        <f t="shared" si="124"/>
        <v>42455</v>
      </c>
      <c r="BC133" s="855">
        <f t="shared" si="165"/>
        <v>42461</v>
      </c>
      <c r="BD133" s="855">
        <f t="shared" si="176"/>
        <v>42510</v>
      </c>
      <c r="BE133" s="855">
        <f t="shared" ref="BE133:BE196" si="190">BF133-4</f>
        <v>42527</v>
      </c>
      <c r="BF133" s="855">
        <f t="shared" si="156"/>
        <v>42531</v>
      </c>
      <c r="BG133" s="855">
        <f t="shared" si="177"/>
        <v>42537</v>
      </c>
      <c r="BH133" s="879">
        <f t="shared" si="149"/>
        <v>42539</v>
      </c>
      <c r="BJ133" s="1190">
        <v>24</v>
      </c>
      <c r="BK133" s="1191" t="s">
        <v>506</v>
      </c>
      <c r="BL133" s="1192" t="s">
        <v>981</v>
      </c>
      <c r="BM133" s="1193">
        <v>216</v>
      </c>
      <c r="BN133" s="1194" t="s">
        <v>610</v>
      </c>
      <c r="BO133" s="855">
        <f t="shared" si="125"/>
        <v>42434</v>
      </c>
      <c r="BP133" s="855">
        <f t="shared" si="166"/>
        <v>42440</v>
      </c>
      <c r="BQ133" s="855">
        <f t="shared" si="126"/>
        <v>42441</v>
      </c>
      <c r="BR133" s="855">
        <f t="shared" si="167"/>
        <v>42447</v>
      </c>
      <c r="BS133" s="855">
        <f t="shared" si="178"/>
        <v>42510</v>
      </c>
      <c r="BT133" s="855">
        <f t="shared" ref="BT133:BT196" si="191">BU133-4</f>
        <v>42527</v>
      </c>
      <c r="BU133" s="855">
        <f t="shared" si="157"/>
        <v>42531</v>
      </c>
      <c r="BV133" s="855">
        <f t="shared" si="179"/>
        <v>42537</v>
      </c>
      <c r="BW133" s="879">
        <f t="shared" si="150"/>
        <v>42539</v>
      </c>
      <c r="BY133" s="899">
        <v>24</v>
      </c>
      <c r="BZ133" s="1191" t="s">
        <v>506</v>
      </c>
      <c r="CA133" s="1192" t="s">
        <v>981</v>
      </c>
      <c r="CB133" s="1193">
        <v>216</v>
      </c>
      <c r="CC133" s="1194" t="s">
        <v>610</v>
      </c>
      <c r="CD133" s="855">
        <f t="shared" si="127"/>
        <v>42462</v>
      </c>
      <c r="CE133" s="855">
        <f t="shared" si="168"/>
        <v>42468</v>
      </c>
      <c r="CF133" s="855">
        <f t="shared" si="128"/>
        <v>42469</v>
      </c>
      <c r="CG133" s="855">
        <f t="shared" si="169"/>
        <v>42475</v>
      </c>
      <c r="CH133" s="855">
        <f t="shared" si="137"/>
        <v>42510</v>
      </c>
      <c r="CI133" s="855">
        <f t="shared" ref="CI133:CI196" si="192">CJ133-4</f>
        <v>42527</v>
      </c>
      <c r="CJ133" s="855">
        <f t="shared" si="184"/>
        <v>42531</v>
      </c>
      <c r="CK133" s="855">
        <f t="shared" si="180"/>
        <v>42537</v>
      </c>
      <c r="CL133" s="879">
        <f t="shared" si="151"/>
        <v>42539</v>
      </c>
      <c r="CN133" s="899">
        <v>24</v>
      </c>
      <c r="CO133" s="1191" t="s">
        <v>506</v>
      </c>
      <c r="CP133" s="1192" t="s">
        <v>981</v>
      </c>
      <c r="CQ133" s="1193">
        <v>216</v>
      </c>
      <c r="CR133" s="1194" t="s">
        <v>610</v>
      </c>
      <c r="CS133" s="855">
        <f t="shared" si="129"/>
        <v>42462</v>
      </c>
      <c r="CT133" s="855">
        <f t="shared" si="170"/>
        <v>42468</v>
      </c>
      <c r="CU133" s="855">
        <f t="shared" si="130"/>
        <v>42469</v>
      </c>
      <c r="CV133" s="855">
        <f t="shared" si="171"/>
        <v>42475</v>
      </c>
      <c r="CW133" s="855">
        <f t="shared" si="138"/>
        <v>42510</v>
      </c>
      <c r="CX133" s="855">
        <f t="shared" ref="CX133:CX196" si="193">CY133-4</f>
        <v>42527</v>
      </c>
      <c r="CY133" s="855">
        <f t="shared" si="185"/>
        <v>42531</v>
      </c>
      <c r="CZ133" s="855">
        <f t="shared" si="181"/>
        <v>42537</v>
      </c>
      <c r="DA133" s="879">
        <f t="shared" si="152"/>
        <v>42539</v>
      </c>
    </row>
    <row r="134" spans="2:105" ht="15" hidden="1" customHeight="1">
      <c r="B134" s="125" t="s">
        <v>682</v>
      </c>
      <c r="C134" s="850">
        <v>25</v>
      </c>
      <c r="D134" s="857" t="s">
        <v>506</v>
      </c>
      <c r="E134" s="858"/>
      <c r="F134" s="853">
        <v>216</v>
      </c>
      <c r="G134" s="872" t="s">
        <v>610</v>
      </c>
      <c r="H134" s="885"/>
      <c r="I134" s="885">
        <f t="shared" si="186"/>
        <v>42504</v>
      </c>
      <c r="J134" s="886">
        <f t="shared" si="131"/>
        <v>42510</v>
      </c>
      <c r="K134" s="885">
        <f t="shared" si="132"/>
        <v>42517</v>
      </c>
      <c r="L134" s="885">
        <f t="shared" si="187"/>
        <v>42534</v>
      </c>
      <c r="M134" s="885">
        <f t="shared" si="153"/>
        <v>42538</v>
      </c>
      <c r="N134" s="885">
        <f t="shared" si="172"/>
        <v>42544</v>
      </c>
      <c r="O134" s="856">
        <f t="shared" si="146"/>
        <v>42546</v>
      </c>
      <c r="P134" s="112"/>
      <c r="Q134" s="850">
        <v>25</v>
      </c>
      <c r="R134" s="857" t="s">
        <v>506</v>
      </c>
      <c r="S134" s="858"/>
      <c r="T134" s="853">
        <v>216</v>
      </c>
      <c r="U134" s="872" t="s">
        <v>610</v>
      </c>
      <c r="V134" s="885">
        <f t="shared" ref="V134:V197" si="194">W134-6</f>
        <v>42469</v>
      </c>
      <c r="W134" s="886">
        <f t="shared" si="160"/>
        <v>42475</v>
      </c>
      <c r="X134" s="885">
        <f t="shared" ref="X134:X197" si="195">Y134-6</f>
        <v>42476</v>
      </c>
      <c r="Y134" s="886">
        <f t="shared" si="161"/>
        <v>42482</v>
      </c>
      <c r="Z134" s="885">
        <f t="shared" si="173"/>
        <v>42517</v>
      </c>
      <c r="AA134" s="885">
        <f t="shared" si="188"/>
        <v>42534</v>
      </c>
      <c r="AB134" s="885">
        <f t="shared" si="182"/>
        <v>42538</v>
      </c>
      <c r="AC134" s="885">
        <f t="shared" si="174"/>
        <v>42544</v>
      </c>
      <c r="AD134" s="856">
        <f t="shared" si="147"/>
        <v>42546</v>
      </c>
      <c r="AF134" s="850">
        <v>25</v>
      </c>
      <c r="AG134" s="857" t="s">
        <v>506</v>
      </c>
      <c r="AH134" s="858"/>
      <c r="AI134" s="853">
        <v>216</v>
      </c>
      <c r="AJ134" s="872" t="s">
        <v>610</v>
      </c>
      <c r="AK134" s="885">
        <f t="shared" ref="AK134:AK197" si="196">AL134-6</f>
        <v>42469</v>
      </c>
      <c r="AL134" s="886">
        <f t="shared" si="162"/>
        <v>42475</v>
      </c>
      <c r="AM134" s="885">
        <f t="shared" ref="AM134:AM197" si="197">AN134-6</f>
        <v>42476</v>
      </c>
      <c r="AN134" s="886">
        <f t="shared" si="163"/>
        <v>42482</v>
      </c>
      <c r="AO134" s="885">
        <f t="shared" si="134"/>
        <v>42517</v>
      </c>
      <c r="AP134" s="885">
        <f t="shared" si="189"/>
        <v>42534</v>
      </c>
      <c r="AQ134" s="885">
        <f t="shared" si="183"/>
        <v>42538</v>
      </c>
      <c r="AR134" s="885">
        <f t="shared" si="175"/>
        <v>42544</v>
      </c>
      <c r="AS134" s="856">
        <f t="shared" si="148"/>
        <v>42546</v>
      </c>
      <c r="AU134" s="850">
        <v>25</v>
      </c>
      <c r="AV134" s="857" t="s">
        <v>506</v>
      </c>
      <c r="AW134" s="858"/>
      <c r="AX134" s="853">
        <v>216</v>
      </c>
      <c r="AY134" s="872" t="s">
        <v>610</v>
      </c>
      <c r="AZ134" s="885">
        <f t="shared" ref="AZ134:AZ197" si="198">BA134-6</f>
        <v>42455</v>
      </c>
      <c r="BA134" s="886">
        <f t="shared" si="164"/>
        <v>42461</v>
      </c>
      <c r="BB134" s="885">
        <f t="shared" ref="BB134:BB197" si="199">BC134-6</f>
        <v>42462</v>
      </c>
      <c r="BC134" s="886">
        <f t="shared" si="165"/>
        <v>42468</v>
      </c>
      <c r="BD134" s="885">
        <f t="shared" si="176"/>
        <v>42517</v>
      </c>
      <c r="BE134" s="885">
        <f t="shared" si="190"/>
        <v>42534</v>
      </c>
      <c r="BF134" s="885">
        <f t="shared" si="156"/>
        <v>42538</v>
      </c>
      <c r="BG134" s="885">
        <f t="shared" si="177"/>
        <v>42544</v>
      </c>
      <c r="BH134" s="856">
        <f t="shared" si="149"/>
        <v>42546</v>
      </c>
      <c r="BJ134" s="850">
        <v>25</v>
      </c>
      <c r="BK134" s="857" t="s">
        <v>506</v>
      </c>
      <c r="BL134" s="858"/>
      <c r="BM134" s="853">
        <v>216</v>
      </c>
      <c r="BN134" s="872" t="s">
        <v>610</v>
      </c>
      <c r="BO134" s="885">
        <f t="shared" ref="BO134:BO197" si="200">BP134-6</f>
        <v>42441</v>
      </c>
      <c r="BP134" s="886">
        <f t="shared" si="166"/>
        <v>42447</v>
      </c>
      <c r="BQ134" s="885">
        <f t="shared" ref="BQ134:BQ197" si="201">BR134-6</f>
        <v>42448</v>
      </c>
      <c r="BR134" s="886">
        <f t="shared" si="167"/>
        <v>42454</v>
      </c>
      <c r="BS134" s="885">
        <f t="shared" si="178"/>
        <v>42517</v>
      </c>
      <c r="BT134" s="885">
        <f t="shared" si="191"/>
        <v>42534</v>
      </c>
      <c r="BU134" s="885">
        <f t="shared" si="157"/>
        <v>42538</v>
      </c>
      <c r="BV134" s="885">
        <f t="shared" si="179"/>
        <v>42544</v>
      </c>
      <c r="BW134" s="856">
        <f t="shared" si="150"/>
        <v>42546</v>
      </c>
      <c r="BY134" s="850">
        <v>25</v>
      </c>
      <c r="BZ134" s="857" t="s">
        <v>506</v>
      </c>
      <c r="CA134" s="858"/>
      <c r="CB134" s="853">
        <v>216</v>
      </c>
      <c r="CC134" s="872" t="s">
        <v>610</v>
      </c>
      <c r="CD134" s="885">
        <f t="shared" ref="CD134:CD197" si="202">CE134-6</f>
        <v>42469</v>
      </c>
      <c r="CE134" s="886">
        <f t="shared" si="168"/>
        <v>42475</v>
      </c>
      <c r="CF134" s="885">
        <f t="shared" ref="CF134:CF197" si="203">CG134-6</f>
        <v>42476</v>
      </c>
      <c r="CG134" s="886">
        <f t="shared" si="169"/>
        <v>42482</v>
      </c>
      <c r="CH134" s="885">
        <f t="shared" si="137"/>
        <v>42517</v>
      </c>
      <c r="CI134" s="885">
        <f t="shared" si="192"/>
        <v>42534</v>
      </c>
      <c r="CJ134" s="885">
        <f t="shared" si="184"/>
        <v>42538</v>
      </c>
      <c r="CK134" s="885">
        <f t="shared" si="180"/>
        <v>42544</v>
      </c>
      <c r="CL134" s="856">
        <f t="shared" si="151"/>
        <v>42546</v>
      </c>
      <c r="CN134" s="850">
        <v>25</v>
      </c>
      <c r="CO134" s="857" t="s">
        <v>506</v>
      </c>
      <c r="CP134" s="858"/>
      <c r="CQ134" s="853">
        <v>216</v>
      </c>
      <c r="CR134" s="872" t="s">
        <v>610</v>
      </c>
      <c r="CS134" s="885">
        <f t="shared" ref="CS134:CS197" si="204">CT134-6</f>
        <v>42469</v>
      </c>
      <c r="CT134" s="886">
        <f t="shared" si="170"/>
        <v>42475</v>
      </c>
      <c r="CU134" s="885">
        <f t="shared" ref="CU134:CU197" si="205">CV134-6</f>
        <v>42476</v>
      </c>
      <c r="CV134" s="886">
        <f t="shared" si="171"/>
        <v>42482</v>
      </c>
      <c r="CW134" s="885">
        <f t="shared" si="138"/>
        <v>42517</v>
      </c>
      <c r="CX134" s="885">
        <f t="shared" si="193"/>
        <v>42534</v>
      </c>
      <c r="CY134" s="885">
        <f t="shared" si="185"/>
        <v>42538</v>
      </c>
      <c r="CZ134" s="885">
        <f t="shared" si="181"/>
        <v>42544</v>
      </c>
      <c r="DA134" s="856">
        <f t="shared" si="152"/>
        <v>42546</v>
      </c>
    </row>
    <row r="135" spans="2:105" ht="15" hidden="1" customHeight="1">
      <c r="B135" s="125" t="s">
        <v>683</v>
      </c>
      <c r="C135" s="850">
        <v>26</v>
      </c>
      <c r="D135" s="860" t="s">
        <v>982</v>
      </c>
      <c r="E135" s="861" t="s">
        <v>1701</v>
      </c>
      <c r="F135" s="853">
        <v>216</v>
      </c>
      <c r="G135" s="872" t="s">
        <v>610</v>
      </c>
      <c r="H135" s="890"/>
      <c r="I135" s="890">
        <f t="shared" si="186"/>
        <v>42511</v>
      </c>
      <c r="J135" s="890">
        <f t="shared" ref="J135:J198" si="206">K135-7</f>
        <v>42517</v>
      </c>
      <c r="K135" s="890">
        <f t="shared" si="132"/>
        <v>42524</v>
      </c>
      <c r="L135" s="890">
        <f t="shared" si="187"/>
        <v>42541</v>
      </c>
      <c r="M135" s="890">
        <f>N135-6</f>
        <v>42545</v>
      </c>
      <c r="N135" s="890">
        <f t="shared" si="172"/>
        <v>42551</v>
      </c>
      <c r="O135" s="856">
        <f t="shared" si="146"/>
        <v>42553</v>
      </c>
      <c r="P135" s="112"/>
      <c r="Q135" s="850">
        <v>26</v>
      </c>
      <c r="R135" s="860" t="s">
        <v>982</v>
      </c>
      <c r="S135" s="861" t="s">
        <v>1701</v>
      </c>
      <c r="T135" s="853">
        <v>216</v>
      </c>
      <c r="U135" s="872" t="s">
        <v>610</v>
      </c>
      <c r="V135" s="890">
        <f t="shared" si="194"/>
        <v>42469</v>
      </c>
      <c r="W135" s="890">
        <f t="shared" si="160"/>
        <v>42475</v>
      </c>
      <c r="X135" s="890">
        <f t="shared" si="195"/>
        <v>42476</v>
      </c>
      <c r="Y135" s="890">
        <f t="shared" si="161"/>
        <v>42482</v>
      </c>
      <c r="Z135" s="890">
        <f t="shared" si="173"/>
        <v>42517</v>
      </c>
      <c r="AA135" s="890">
        <f t="shared" si="188"/>
        <v>42534</v>
      </c>
      <c r="AB135" s="890">
        <f>AC135-6-7</f>
        <v>42538</v>
      </c>
      <c r="AC135" s="890">
        <f t="shared" si="174"/>
        <v>42551</v>
      </c>
      <c r="AD135" s="856">
        <f t="shared" si="147"/>
        <v>42553</v>
      </c>
      <c r="AF135" s="850">
        <v>26</v>
      </c>
      <c r="AG135" s="860" t="s">
        <v>982</v>
      </c>
      <c r="AH135" s="861" t="s">
        <v>1701</v>
      </c>
      <c r="AI135" s="853">
        <v>216</v>
      </c>
      <c r="AJ135" s="872" t="s">
        <v>610</v>
      </c>
      <c r="AK135" s="890">
        <f t="shared" si="196"/>
        <v>42476</v>
      </c>
      <c r="AL135" s="890">
        <f t="shared" si="162"/>
        <v>42482</v>
      </c>
      <c r="AM135" s="890">
        <f t="shared" si="197"/>
        <v>42483</v>
      </c>
      <c r="AN135" s="890">
        <f t="shared" si="163"/>
        <v>42489</v>
      </c>
      <c r="AO135" s="890">
        <f t="shared" si="134"/>
        <v>42524</v>
      </c>
      <c r="AP135" s="890">
        <f t="shared" si="189"/>
        <v>42541</v>
      </c>
      <c r="AQ135" s="890">
        <f t="shared" si="183"/>
        <v>42545</v>
      </c>
      <c r="AR135" s="890">
        <f t="shared" si="175"/>
        <v>42551</v>
      </c>
      <c r="AS135" s="856">
        <f t="shared" si="148"/>
        <v>42553</v>
      </c>
      <c r="AU135" s="850">
        <v>26</v>
      </c>
      <c r="AV135" s="860" t="s">
        <v>982</v>
      </c>
      <c r="AW135" s="861" t="s">
        <v>1701</v>
      </c>
      <c r="AX135" s="853">
        <v>216</v>
      </c>
      <c r="AY135" s="872" t="s">
        <v>610</v>
      </c>
      <c r="AZ135" s="890">
        <f t="shared" si="198"/>
        <v>42455</v>
      </c>
      <c r="BA135" s="890">
        <f t="shared" si="164"/>
        <v>42461</v>
      </c>
      <c r="BB135" s="890">
        <f t="shared" si="199"/>
        <v>42462</v>
      </c>
      <c r="BC135" s="890">
        <f t="shared" si="165"/>
        <v>42468</v>
      </c>
      <c r="BD135" s="890">
        <f t="shared" si="176"/>
        <v>42517</v>
      </c>
      <c r="BE135" s="890">
        <f t="shared" si="190"/>
        <v>42534</v>
      </c>
      <c r="BF135" s="890">
        <f>BG135-6-7</f>
        <v>42538</v>
      </c>
      <c r="BG135" s="890">
        <f t="shared" si="177"/>
        <v>42551</v>
      </c>
      <c r="BH135" s="856">
        <f t="shared" si="149"/>
        <v>42553</v>
      </c>
      <c r="BJ135" s="850">
        <v>26</v>
      </c>
      <c r="BK135" s="860" t="s">
        <v>982</v>
      </c>
      <c r="BL135" s="861" t="s">
        <v>1701</v>
      </c>
      <c r="BM135" s="853">
        <v>216</v>
      </c>
      <c r="BN135" s="872" t="s">
        <v>610</v>
      </c>
      <c r="BO135" s="890">
        <f t="shared" si="200"/>
        <v>42441</v>
      </c>
      <c r="BP135" s="890">
        <f t="shared" si="166"/>
        <v>42447</v>
      </c>
      <c r="BQ135" s="890">
        <f t="shared" si="201"/>
        <v>42448</v>
      </c>
      <c r="BR135" s="890">
        <f t="shared" si="167"/>
        <v>42454</v>
      </c>
      <c r="BS135" s="890">
        <f t="shared" si="178"/>
        <v>42517</v>
      </c>
      <c r="BT135" s="890">
        <f t="shared" si="191"/>
        <v>42534</v>
      </c>
      <c r="BU135" s="890">
        <f>BV135-6-7</f>
        <v>42538</v>
      </c>
      <c r="BV135" s="890">
        <f t="shared" si="179"/>
        <v>42551</v>
      </c>
      <c r="BW135" s="856">
        <f t="shared" si="150"/>
        <v>42553</v>
      </c>
      <c r="BY135" s="850">
        <v>26</v>
      </c>
      <c r="BZ135" s="860" t="s">
        <v>982</v>
      </c>
      <c r="CA135" s="861" t="s">
        <v>1701</v>
      </c>
      <c r="CB135" s="853">
        <v>216</v>
      </c>
      <c r="CC135" s="872" t="s">
        <v>610</v>
      </c>
      <c r="CD135" s="890">
        <f t="shared" si="202"/>
        <v>42476</v>
      </c>
      <c r="CE135" s="890">
        <f t="shared" si="168"/>
        <v>42482</v>
      </c>
      <c r="CF135" s="890">
        <f t="shared" si="203"/>
        <v>42483</v>
      </c>
      <c r="CG135" s="890">
        <f t="shared" si="169"/>
        <v>42489</v>
      </c>
      <c r="CH135" s="890">
        <f t="shared" si="137"/>
        <v>42524</v>
      </c>
      <c r="CI135" s="890">
        <f t="shared" si="192"/>
        <v>42541</v>
      </c>
      <c r="CJ135" s="890">
        <f t="shared" si="184"/>
        <v>42545</v>
      </c>
      <c r="CK135" s="890">
        <f t="shared" si="180"/>
        <v>42551</v>
      </c>
      <c r="CL135" s="856">
        <f t="shared" si="151"/>
        <v>42553</v>
      </c>
      <c r="CN135" s="850">
        <v>26</v>
      </c>
      <c r="CO135" s="860" t="s">
        <v>982</v>
      </c>
      <c r="CP135" s="861" t="s">
        <v>1701</v>
      </c>
      <c r="CQ135" s="853">
        <v>216</v>
      </c>
      <c r="CR135" s="872" t="s">
        <v>610</v>
      </c>
      <c r="CS135" s="890">
        <f t="shared" si="204"/>
        <v>42476</v>
      </c>
      <c r="CT135" s="890">
        <f t="shared" si="170"/>
        <v>42482</v>
      </c>
      <c r="CU135" s="890">
        <f t="shared" si="205"/>
        <v>42483</v>
      </c>
      <c r="CV135" s="890">
        <f t="shared" si="171"/>
        <v>42489</v>
      </c>
      <c r="CW135" s="890">
        <f t="shared" si="138"/>
        <v>42524</v>
      </c>
      <c r="CX135" s="890">
        <f t="shared" si="193"/>
        <v>42541</v>
      </c>
      <c r="CY135" s="890">
        <f t="shared" si="185"/>
        <v>42545</v>
      </c>
      <c r="CZ135" s="890">
        <f t="shared" si="181"/>
        <v>42551</v>
      </c>
      <c r="DA135" s="856">
        <f t="shared" si="152"/>
        <v>42553</v>
      </c>
    </row>
    <row r="136" spans="2:105" ht="15" hidden="1" customHeight="1">
      <c r="B136" s="125" t="s">
        <v>684</v>
      </c>
      <c r="C136" s="899">
        <v>27</v>
      </c>
      <c r="D136" s="958"/>
      <c r="E136" s="959"/>
      <c r="F136" s="876">
        <v>316</v>
      </c>
      <c r="G136" s="877" t="s">
        <v>611</v>
      </c>
      <c r="H136" s="859"/>
      <c r="I136" s="859">
        <f t="shared" si="186"/>
        <v>42518</v>
      </c>
      <c r="J136" s="859">
        <f t="shared" si="206"/>
        <v>42524</v>
      </c>
      <c r="K136" s="859">
        <f t="shared" si="132"/>
        <v>42531</v>
      </c>
      <c r="L136" s="859">
        <f t="shared" si="187"/>
        <v>42548</v>
      </c>
      <c r="M136" s="859">
        <f t="shared" si="153"/>
        <v>42552</v>
      </c>
      <c r="N136" s="859">
        <f t="shared" si="172"/>
        <v>42558</v>
      </c>
      <c r="O136" s="879">
        <f t="shared" si="146"/>
        <v>42560</v>
      </c>
      <c r="P136" s="112"/>
      <c r="Q136" s="899">
        <v>27</v>
      </c>
      <c r="R136" s="958"/>
      <c r="S136" s="959"/>
      <c r="T136" s="876">
        <v>316</v>
      </c>
      <c r="U136" s="877" t="s">
        <v>611</v>
      </c>
      <c r="V136" s="885">
        <f t="shared" si="194"/>
        <v>42483</v>
      </c>
      <c r="W136" s="885">
        <f t="shared" si="160"/>
        <v>42489</v>
      </c>
      <c r="X136" s="885">
        <f t="shared" si="195"/>
        <v>42490</v>
      </c>
      <c r="Y136" s="885">
        <f t="shared" si="161"/>
        <v>42496</v>
      </c>
      <c r="Z136" s="885">
        <f t="shared" si="173"/>
        <v>42531</v>
      </c>
      <c r="AA136" s="885">
        <f t="shared" si="188"/>
        <v>42548</v>
      </c>
      <c r="AB136" s="885">
        <f t="shared" si="182"/>
        <v>42552</v>
      </c>
      <c r="AC136" s="885">
        <f t="shared" si="174"/>
        <v>42558</v>
      </c>
      <c r="AD136" s="879">
        <f t="shared" si="147"/>
        <v>42560</v>
      </c>
      <c r="AF136" s="899">
        <v>27</v>
      </c>
      <c r="AG136" s="958"/>
      <c r="AH136" s="959"/>
      <c r="AI136" s="876">
        <v>316</v>
      </c>
      <c r="AJ136" s="877" t="s">
        <v>611</v>
      </c>
      <c r="AK136" s="885">
        <f t="shared" si="196"/>
        <v>42483</v>
      </c>
      <c r="AL136" s="885">
        <f t="shared" si="162"/>
        <v>42489</v>
      </c>
      <c r="AM136" s="885">
        <f t="shared" si="197"/>
        <v>42490</v>
      </c>
      <c r="AN136" s="885">
        <f t="shared" si="163"/>
        <v>42496</v>
      </c>
      <c r="AO136" s="885">
        <f t="shared" si="134"/>
        <v>42531</v>
      </c>
      <c r="AP136" s="885">
        <f t="shared" si="189"/>
        <v>42548</v>
      </c>
      <c r="AQ136" s="885">
        <f t="shared" si="183"/>
        <v>42552</v>
      </c>
      <c r="AR136" s="885">
        <f t="shared" si="175"/>
        <v>42558</v>
      </c>
      <c r="AS136" s="856">
        <f t="shared" si="148"/>
        <v>42560</v>
      </c>
      <c r="AU136" s="899">
        <v>27</v>
      </c>
      <c r="AV136" s="958"/>
      <c r="AW136" s="959"/>
      <c r="AX136" s="876">
        <v>316</v>
      </c>
      <c r="AY136" s="877" t="s">
        <v>611</v>
      </c>
      <c r="AZ136" s="885">
        <f t="shared" si="198"/>
        <v>42462</v>
      </c>
      <c r="BA136" s="885">
        <f t="shared" si="164"/>
        <v>42468</v>
      </c>
      <c r="BB136" s="885">
        <f t="shared" si="199"/>
        <v>42469</v>
      </c>
      <c r="BC136" s="885">
        <f t="shared" si="165"/>
        <v>42475</v>
      </c>
      <c r="BD136" s="885">
        <f t="shared" si="176"/>
        <v>42524</v>
      </c>
      <c r="BE136" s="885">
        <f t="shared" si="190"/>
        <v>42541</v>
      </c>
      <c r="BF136" s="885">
        <f t="shared" ref="BF136:BF161" si="207">BG136-6-7</f>
        <v>42545</v>
      </c>
      <c r="BG136" s="885">
        <f t="shared" si="177"/>
        <v>42558</v>
      </c>
      <c r="BH136" s="856">
        <f t="shared" si="149"/>
        <v>42560</v>
      </c>
      <c r="BJ136" s="899">
        <v>27</v>
      </c>
      <c r="BK136" s="958"/>
      <c r="BL136" s="959"/>
      <c r="BM136" s="876">
        <v>316</v>
      </c>
      <c r="BN136" s="877" t="s">
        <v>611</v>
      </c>
      <c r="BO136" s="885">
        <f t="shared" si="200"/>
        <v>42448</v>
      </c>
      <c r="BP136" s="885">
        <f t="shared" si="166"/>
        <v>42454</v>
      </c>
      <c r="BQ136" s="885">
        <f t="shared" si="201"/>
        <v>42455</v>
      </c>
      <c r="BR136" s="885">
        <f t="shared" si="167"/>
        <v>42461</v>
      </c>
      <c r="BS136" s="885">
        <f t="shared" si="178"/>
        <v>42524</v>
      </c>
      <c r="BT136" s="885">
        <f t="shared" si="191"/>
        <v>42541</v>
      </c>
      <c r="BU136" s="885">
        <f t="shared" ref="BU136:BU161" si="208">BV136-6-7</f>
        <v>42545</v>
      </c>
      <c r="BV136" s="885">
        <f t="shared" si="179"/>
        <v>42558</v>
      </c>
      <c r="BW136" s="856">
        <f t="shared" si="150"/>
        <v>42560</v>
      </c>
      <c r="BY136" s="899">
        <v>27</v>
      </c>
      <c r="BZ136" s="958"/>
      <c r="CA136" s="959"/>
      <c r="CB136" s="876">
        <v>316</v>
      </c>
      <c r="CC136" s="877" t="s">
        <v>611</v>
      </c>
      <c r="CD136" s="885">
        <f t="shared" si="202"/>
        <v>42483</v>
      </c>
      <c r="CE136" s="885">
        <f t="shared" si="168"/>
        <v>42489</v>
      </c>
      <c r="CF136" s="885">
        <f t="shared" si="203"/>
        <v>42490</v>
      </c>
      <c r="CG136" s="885">
        <f t="shared" si="169"/>
        <v>42496</v>
      </c>
      <c r="CH136" s="885">
        <f t="shared" si="137"/>
        <v>42531</v>
      </c>
      <c r="CI136" s="885">
        <f t="shared" si="192"/>
        <v>42548</v>
      </c>
      <c r="CJ136" s="885">
        <f t="shared" si="184"/>
        <v>42552</v>
      </c>
      <c r="CK136" s="885">
        <f t="shared" si="180"/>
        <v>42558</v>
      </c>
      <c r="CL136" s="856">
        <f t="shared" si="151"/>
        <v>42560</v>
      </c>
      <c r="CN136" s="899">
        <v>27</v>
      </c>
      <c r="CO136" s="958"/>
      <c r="CP136" s="959"/>
      <c r="CQ136" s="876">
        <v>316</v>
      </c>
      <c r="CR136" s="877" t="s">
        <v>611</v>
      </c>
      <c r="CS136" s="885">
        <f t="shared" si="204"/>
        <v>42483</v>
      </c>
      <c r="CT136" s="885">
        <f t="shared" si="170"/>
        <v>42489</v>
      </c>
      <c r="CU136" s="885">
        <f t="shared" si="205"/>
        <v>42490</v>
      </c>
      <c r="CV136" s="885">
        <f t="shared" si="171"/>
        <v>42496</v>
      </c>
      <c r="CW136" s="885">
        <f t="shared" si="138"/>
        <v>42531</v>
      </c>
      <c r="CX136" s="885">
        <f t="shared" si="193"/>
        <v>42548</v>
      </c>
      <c r="CY136" s="885">
        <f t="shared" si="185"/>
        <v>42552</v>
      </c>
      <c r="CZ136" s="885">
        <f t="shared" si="181"/>
        <v>42558</v>
      </c>
      <c r="DA136" s="856">
        <f t="shared" si="152"/>
        <v>42560</v>
      </c>
    </row>
    <row r="137" spans="2:105" ht="15" hidden="1" customHeight="1">
      <c r="B137" s="125" t="s">
        <v>685</v>
      </c>
      <c r="C137" s="850">
        <v>28</v>
      </c>
      <c r="D137" s="857" t="s">
        <v>506</v>
      </c>
      <c r="E137" s="858"/>
      <c r="F137" s="853">
        <v>316</v>
      </c>
      <c r="G137" s="854" t="s">
        <v>611</v>
      </c>
      <c r="H137" s="859"/>
      <c r="I137" s="859">
        <f t="shared" si="186"/>
        <v>42525</v>
      </c>
      <c r="J137" s="863">
        <f t="shared" si="206"/>
        <v>42531</v>
      </c>
      <c r="K137" s="859">
        <f t="shared" si="132"/>
        <v>42538</v>
      </c>
      <c r="L137" s="859">
        <f t="shared" si="187"/>
        <v>42555</v>
      </c>
      <c r="M137" s="859">
        <f t="shared" si="153"/>
        <v>42559</v>
      </c>
      <c r="N137" s="859">
        <f t="shared" si="172"/>
        <v>42565</v>
      </c>
      <c r="O137" s="856">
        <f t="shared" si="146"/>
        <v>42567</v>
      </c>
      <c r="P137" s="112"/>
      <c r="Q137" s="850">
        <v>28</v>
      </c>
      <c r="R137" s="857" t="s">
        <v>506</v>
      </c>
      <c r="S137" s="858"/>
      <c r="T137" s="853">
        <v>316</v>
      </c>
      <c r="U137" s="854" t="s">
        <v>611</v>
      </c>
      <c r="V137" s="885">
        <f t="shared" si="194"/>
        <v>42490</v>
      </c>
      <c r="W137" s="886">
        <f t="shared" si="160"/>
        <v>42496</v>
      </c>
      <c r="X137" s="885">
        <f t="shared" si="195"/>
        <v>42497</v>
      </c>
      <c r="Y137" s="886">
        <f t="shared" si="161"/>
        <v>42503</v>
      </c>
      <c r="Z137" s="885">
        <f t="shared" si="173"/>
        <v>42538</v>
      </c>
      <c r="AA137" s="885">
        <f t="shared" si="188"/>
        <v>42555</v>
      </c>
      <c r="AB137" s="885">
        <f t="shared" si="182"/>
        <v>42559</v>
      </c>
      <c r="AC137" s="885">
        <f t="shared" si="174"/>
        <v>42565</v>
      </c>
      <c r="AD137" s="856">
        <f t="shared" si="147"/>
        <v>42567</v>
      </c>
      <c r="AF137" s="850">
        <v>28</v>
      </c>
      <c r="AG137" s="857" t="s">
        <v>506</v>
      </c>
      <c r="AH137" s="858"/>
      <c r="AI137" s="853">
        <v>316</v>
      </c>
      <c r="AJ137" s="854" t="s">
        <v>611</v>
      </c>
      <c r="AK137" s="885">
        <f t="shared" si="196"/>
        <v>42490</v>
      </c>
      <c r="AL137" s="886">
        <f t="shared" si="162"/>
        <v>42496</v>
      </c>
      <c r="AM137" s="885">
        <f t="shared" si="197"/>
        <v>42497</v>
      </c>
      <c r="AN137" s="886">
        <f t="shared" si="163"/>
        <v>42503</v>
      </c>
      <c r="AO137" s="885">
        <f t="shared" si="134"/>
        <v>42538</v>
      </c>
      <c r="AP137" s="885">
        <f t="shared" si="189"/>
        <v>42555</v>
      </c>
      <c r="AQ137" s="885">
        <f t="shared" si="183"/>
        <v>42559</v>
      </c>
      <c r="AR137" s="885">
        <f t="shared" si="175"/>
        <v>42565</v>
      </c>
      <c r="AS137" s="856">
        <f t="shared" si="148"/>
        <v>42567</v>
      </c>
      <c r="AU137" s="850">
        <v>28</v>
      </c>
      <c r="AV137" s="857" t="s">
        <v>506</v>
      </c>
      <c r="AW137" s="858"/>
      <c r="AX137" s="853">
        <v>316</v>
      </c>
      <c r="AY137" s="854" t="s">
        <v>611</v>
      </c>
      <c r="AZ137" s="885">
        <f t="shared" si="198"/>
        <v>42469</v>
      </c>
      <c r="BA137" s="886">
        <f t="shared" si="164"/>
        <v>42475</v>
      </c>
      <c r="BB137" s="885">
        <f t="shared" si="199"/>
        <v>42476</v>
      </c>
      <c r="BC137" s="886">
        <f t="shared" si="165"/>
        <v>42482</v>
      </c>
      <c r="BD137" s="885">
        <f t="shared" si="176"/>
        <v>42531</v>
      </c>
      <c r="BE137" s="885">
        <f t="shared" si="190"/>
        <v>42548</v>
      </c>
      <c r="BF137" s="885">
        <f t="shared" si="207"/>
        <v>42552</v>
      </c>
      <c r="BG137" s="885">
        <f t="shared" si="177"/>
        <v>42565</v>
      </c>
      <c r="BH137" s="856">
        <f t="shared" si="149"/>
        <v>42567</v>
      </c>
      <c r="BJ137" s="850">
        <v>28</v>
      </c>
      <c r="BK137" s="857" t="s">
        <v>506</v>
      </c>
      <c r="BL137" s="858"/>
      <c r="BM137" s="853">
        <v>316</v>
      </c>
      <c r="BN137" s="854" t="s">
        <v>611</v>
      </c>
      <c r="BO137" s="885">
        <f t="shared" si="200"/>
        <v>42455</v>
      </c>
      <c r="BP137" s="886">
        <f t="shared" si="166"/>
        <v>42461</v>
      </c>
      <c r="BQ137" s="885">
        <f t="shared" si="201"/>
        <v>42462</v>
      </c>
      <c r="BR137" s="886">
        <f t="shared" si="167"/>
        <v>42468</v>
      </c>
      <c r="BS137" s="885">
        <f t="shared" si="178"/>
        <v>42531</v>
      </c>
      <c r="BT137" s="885">
        <f t="shared" si="191"/>
        <v>42548</v>
      </c>
      <c r="BU137" s="885">
        <f t="shared" si="208"/>
        <v>42552</v>
      </c>
      <c r="BV137" s="885">
        <f t="shared" si="179"/>
        <v>42565</v>
      </c>
      <c r="BW137" s="856">
        <f t="shared" si="150"/>
        <v>42567</v>
      </c>
      <c r="BY137" s="850">
        <v>28</v>
      </c>
      <c r="BZ137" s="857" t="s">
        <v>506</v>
      </c>
      <c r="CA137" s="858"/>
      <c r="CB137" s="853">
        <v>316</v>
      </c>
      <c r="CC137" s="854" t="s">
        <v>611</v>
      </c>
      <c r="CD137" s="885">
        <f t="shared" si="202"/>
        <v>42490</v>
      </c>
      <c r="CE137" s="886">
        <f t="shared" si="168"/>
        <v>42496</v>
      </c>
      <c r="CF137" s="885">
        <f t="shared" si="203"/>
        <v>42497</v>
      </c>
      <c r="CG137" s="886">
        <f t="shared" si="169"/>
        <v>42503</v>
      </c>
      <c r="CH137" s="885">
        <f t="shared" si="137"/>
        <v>42538</v>
      </c>
      <c r="CI137" s="885">
        <f t="shared" si="192"/>
        <v>42555</v>
      </c>
      <c r="CJ137" s="885">
        <f t="shared" si="184"/>
        <v>42559</v>
      </c>
      <c r="CK137" s="885">
        <f t="shared" si="180"/>
        <v>42565</v>
      </c>
      <c r="CL137" s="856">
        <f t="shared" si="151"/>
        <v>42567</v>
      </c>
      <c r="CN137" s="850">
        <v>28</v>
      </c>
      <c r="CO137" s="857" t="s">
        <v>506</v>
      </c>
      <c r="CP137" s="858"/>
      <c r="CQ137" s="853">
        <v>316</v>
      </c>
      <c r="CR137" s="854" t="s">
        <v>611</v>
      </c>
      <c r="CS137" s="885">
        <f t="shared" si="204"/>
        <v>42490</v>
      </c>
      <c r="CT137" s="886">
        <f t="shared" si="170"/>
        <v>42496</v>
      </c>
      <c r="CU137" s="885">
        <f t="shared" si="205"/>
        <v>42497</v>
      </c>
      <c r="CV137" s="886">
        <f t="shared" si="171"/>
        <v>42503</v>
      </c>
      <c r="CW137" s="885">
        <f t="shared" si="138"/>
        <v>42538</v>
      </c>
      <c r="CX137" s="885">
        <f t="shared" si="193"/>
        <v>42555</v>
      </c>
      <c r="CY137" s="885">
        <f t="shared" si="185"/>
        <v>42559</v>
      </c>
      <c r="CZ137" s="885">
        <f t="shared" si="181"/>
        <v>42565</v>
      </c>
      <c r="DA137" s="856">
        <f t="shared" si="152"/>
        <v>42567</v>
      </c>
    </row>
    <row r="138" spans="2:105" ht="15" hidden="1" customHeight="1">
      <c r="B138" s="125" t="s">
        <v>686</v>
      </c>
      <c r="C138" s="850">
        <v>29</v>
      </c>
      <c r="D138" s="857" t="s">
        <v>506</v>
      </c>
      <c r="E138" s="858"/>
      <c r="F138" s="853">
        <v>316</v>
      </c>
      <c r="G138" s="854" t="s">
        <v>611</v>
      </c>
      <c r="H138" s="859"/>
      <c r="I138" s="859">
        <f t="shared" si="186"/>
        <v>42532</v>
      </c>
      <c r="J138" s="863">
        <f t="shared" si="206"/>
        <v>42538</v>
      </c>
      <c r="K138" s="859">
        <f t="shared" ref="K138:K201" si="209">L138-17</f>
        <v>42545</v>
      </c>
      <c r="L138" s="859">
        <f t="shared" si="187"/>
        <v>42562</v>
      </c>
      <c r="M138" s="859">
        <f t="shared" si="153"/>
        <v>42566</v>
      </c>
      <c r="N138" s="859">
        <f t="shared" si="172"/>
        <v>42572</v>
      </c>
      <c r="O138" s="856">
        <f t="shared" si="146"/>
        <v>42574</v>
      </c>
      <c r="P138" s="112"/>
      <c r="Q138" s="850">
        <v>29</v>
      </c>
      <c r="R138" s="857" t="s">
        <v>506</v>
      </c>
      <c r="S138" s="858"/>
      <c r="T138" s="853">
        <v>316</v>
      </c>
      <c r="U138" s="854" t="s">
        <v>611</v>
      </c>
      <c r="V138" s="885">
        <f t="shared" si="194"/>
        <v>42497</v>
      </c>
      <c r="W138" s="886">
        <f t="shared" si="160"/>
        <v>42503</v>
      </c>
      <c r="X138" s="885">
        <f t="shared" si="195"/>
        <v>42504</v>
      </c>
      <c r="Y138" s="886">
        <f t="shared" si="161"/>
        <v>42510</v>
      </c>
      <c r="Z138" s="885">
        <f t="shared" si="173"/>
        <v>42545</v>
      </c>
      <c r="AA138" s="885">
        <f t="shared" si="188"/>
        <v>42562</v>
      </c>
      <c r="AB138" s="885">
        <f t="shared" si="182"/>
        <v>42566</v>
      </c>
      <c r="AC138" s="885">
        <f t="shared" si="174"/>
        <v>42572</v>
      </c>
      <c r="AD138" s="856">
        <f t="shared" si="147"/>
        <v>42574</v>
      </c>
      <c r="AF138" s="850">
        <v>29</v>
      </c>
      <c r="AG138" s="857" t="s">
        <v>506</v>
      </c>
      <c r="AH138" s="858"/>
      <c r="AI138" s="853">
        <v>316</v>
      </c>
      <c r="AJ138" s="854" t="s">
        <v>611</v>
      </c>
      <c r="AK138" s="885">
        <f t="shared" si="196"/>
        <v>42497</v>
      </c>
      <c r="AL138" s="886">
        <f t="shared" si="162"/>
        <v>42503</v>
      </c>
      <c r="AM138" s="885">
        <f t="shared" si="197"/>
        <v>42504</v>
      </c>
      <c r="AN138" s="886">
        <f t="shared" si="163"/>
        <v>42510</v>
      </c>
      <c r="AO138" s="885">
        <f t="shared" ref="AO138:AO201" si="210">AP138-17</f>
        <v>42545</v>
      </c>
      <c r="AP138" s="885">
        <f t="shared" si="189"/>
        <v>42562</v>
      </c>
      <c r="AQ138" s="885">
        <f t="shared" si="183"/>
        <v>42566</v>
      </c>
      <c r="AR138" s="885">
        <f t="shared" si="175"/>
        <v>42572</v>
      </c>
      <c r="AS138" s="856">
        <f t="shared" si="148"/>
        <v>42574</v>
      </c>
      <c r="AU138" s="850">
        <v>29</v>
      </c>
      <c r="AV138" s="857" t="s">
        <v>506</v>
      </c>
      <c r="AW138" s="858"/>
      <c r="AX138" s="853">
        <v>316</v>
      </c>
      <c r="AY138" s="854" t="s">
        <v>611</v>
      </c>
      <c r="AZ138" s="885">
        <f t="shared" si="198"/>
        <v>42476</v>
      </c>
      <c r="BA138" s="886">
        <f t="shared" si="164"/>
        <v>42482</v>
      </c>
      <c r="BB138" s="885">
        <f t="shared" si="199"/>
        <v>42483</v>
      </c>
      <c r="BC138" s="886">
        <f t="shared" si="165"/>
        <v>42489</v>
      </c>
      <c r="BD138" s="885">
        <f t="shared" si="176"/>
        <v>42538</v>
      </c>
      <c r="BE138" s="885">
        <f t="shared" si="190"/>
        <v>42555</v>
      </c>
      <c r="BF138" s="885">
        <f t="shared" si="207"/>
        <v>42559</v>
      </c>
      <c r="BG138" s="885">
        <f t="shared" si="177"/>
        <v>42572</v>
      </c>
      <c r="BH138" s="856">
        <f t="shared" si="149"/>
        <v>42574</v>
      </c>
      <c r="BJ138" s="850">
        <v>29</v>
      </c>
      <c r="BK138" s="857" t="s">
        <v>506</v>
      </c>
      <c r="BL138" s="858"/>
      <c r="BM138" s="853">
        <v>316</v>
      </c>
      <c r="BN138" s="854" t="s">
        <v>611</v>
      </c>
      <c r="BO138" s="885">
        <f t="shared" si="200"/>
        <v>42462</v>
      </c>
      <c r="BP138" s="886">
        <f t="shared" si="166"/>
        <v>42468</v>
      </c>
      <c r="BQ138" s="885">
        <f t="shared" si="201"/>
        <v>42469</v>
      </c>
      <c r="BR138" s="886">
        <f t="shared" si="167"/>
        <v>42475</v>
      </c>
      <c r="BS138" s="885">
        <f t="shared" si="178"/>
        <v>42538</v>
      </c>
      <c r="BT138" s="885">
        <f t="shared" si="191"/>
        <v>42555</v>
      </c>
      <c r="BU138" s="885">
        <f t="shared" si="208"/>
        <v>42559</v>
      </c>
      <c r="BV138" s="885">
        <f t="shared" si="179"/>
        <v>42572</v>
      </c>
      <c r="BW138" s="856">
        <f t="shared" si="150"/>
        <v>42574</v>
      </c>
      <c r="BY138" s="850">
        <v>29</v>
      </c>
      <c r="BZ138" s="857" t="s">
        <v>506</v>
      </c>
      <c r="CA138" s="858"/>
      <c r="CB138" s="853">
        <v>316</v>
      </c>
      <c r="CC138" s="854" t="s">
        <v>611</v>
      </c>
      <c r="CD138" s="885">
        <f t="shared" si="202"/>
        <v>42497</v>
      </c>
      <c r="CE138" s="886">
        <f t="shared" si="168"/>
        <v>42503</v>
      </c>
      <c r="CF138" s="885">
        <f t="shared" si="203"/>
        <v>42504</v>
      </c>
      <c r="CG138" s="886">
        <f t="shared" si="169"/>
        <v>42510</v>
      </c>
      <c r="CH138" s="885">
        <f t="shared" ref="CH138:CH201" si="211">CI138-17</f>
        <v>42545</v>
      </c>
      <c r="CI138" s="885">
        <f t="shared" si="192"/>
        <v>42562</v>
      </c>
      <c r="CJ138" s="885">
        <f t="shared" si="184"/>
        <v>42566</v>
      </c>
      <c r="CK138" s="885">
        <f t="shared" si="180"/>
        <v>42572</v>
      </c>
      <c r="CL138" s="856">
        <f t="shared" si="151"/>
        <v>42574</v>
      </c>
      <c r="CN138" s="850">
        <v>29</v>
      </c>
      <c r="CO138" s="857" t="s">
        <v>506</v>
      </c>
      <c r="CP138" s="858"/>
      <c r="CQ138" s="853">
        <v>316</v>
      </c>
      <c r="CR138" s="854" t="s">
        <v>611</v>
      </c>
      <c r="CS138" s="885">
        <f t="shared" si="204"/>
        <v>42497</v>
      </c>
      <c r="CT138" s="886">
        <f t="shared" si="170"/>
        <v>42503</v>
      </c>
      <c r="CU138" s="885">
        <f t="shared" si="205"/>
        <v>42504</v>
      </c>
      <c r="CV138" s="886">
        <f t="shared" si="171"/>
        <v>42510</v>
      </c>
      <c r="CW138" s="885">
        <f t="shared" ref="CW138:CW201" si="212">CX138-17</f>
        <v>42545</v>
      </c>
      <c r="CX138" s="885">
        <f t="shared" si="193"/>
        <v>42562</v>
      </c>
      <c r="CY138" s="885">
        <f t="shared" si="185"/>
        <v>42566</v>
      </c>
      <c r="CZ138" s="885">
        <f t="shared" si="181"/>
        <v>42572</v>
      </c>
      <c r="DA138" s="856">
        <f t="shared" si="152"/>
        <v>42574</v>
      </c>
    </row>
    <row r="139" spans="2:105" ht="15" hidden="1" customHeight="1">
      <c r="B139" s="125" t="s">
        <v>687</v>
      </c>
      <c r="C139" s="850">
        <v>30</v>
      </c>
      <c r="D139" s="860" t="s">
        <v>1702</v>
      </c>
      <c r="E139" s="861" t="s">
        <v>1703</v>
      </c>
      <c r="F139" s="853">
        <v>316</v>
      </c>
      <c r="G139" s="854" t="s">
        <v>611</v>
      </c>
      <c r="H139" s="862"/>
      <c r="I139" s="862">
        <f t="shared" si="186"/>
        <v>42539</v>
      </c>
      <c r="J139" s="862">
        <f t="shared" si="206"/>
        <v>42545</v>
      </c>
      <c r="K139" s="862">
        <f t="shared" si="209"/>
        <v>42552</v>
      </c>
      <c r="L139" s="862">
        <f t="shared" si="187"/>
        <v>42569</v>
      </c>
      <c r="M139" s="862">
        <f t="shared" si="153"/>
        <v>42573</v>
      </c>
      <c r="N139" s="862">
        <f t="shared" si="172"/>
        <v>42579</v>
      </c>
      <c r="O139" s="856">
        <f t="shared" si="146"/>
        <v>42581</v>
      </c>
      <c r="P139" s="112"/>
      <c r="Q139" s="850">
        <v>30</v>
      </c>
      <c r="R139" s="860" t="s">
        <v>1702</v>
      </c>
      <c r="S139" s="861" t="s">
        <v>1703</v>
      </c>
      <c r="T139" s="853">
        <v>316</v>
      </c>
      <c r="U139" s="854" t="s">
        <v>611</v>
      </c>
      <c r="V139" s="890">
        <f t="shared" si="194"/>
        <v>42504</v>
      </c>
      <c r="W139" s="890">
        <f t="shared" si="160"/>
        <v>42510</v>
      </c>
      <c r="X139" s="890">
        <f t="shared" si="195"/>
        <v>42511</v>
      </c>
      <c r="Y139" s="890">
        <f t="shared" si="161"/>
        <v>42517</v>
      </c>
      <c r="Z139" s="890">
        <f t="shared" si="173"/>
        <v>42552</v>
      </c>
      <c r="AA139" s="890">
        <f t="shared" si="188"/>
        <v>42569</v>
      </c>
      <c r="AB139" s="890">
        <f t="shared" si="182"/>
        <v>42573</v>
      </c>
      <c r="AC139" s="890">
        <f t="shared" si="174"/>
        <v>42579</v>
      </c>
      <c r="AD139" s="856">
        <f t="shared" si="147"/>
        <v>42581</v>
      </c>
      <c r="AF139" s="850">
        <v>30</v>
      </c>
      <c r="AG139" s="860" t="s">
        <v>1702</v>
      </c>
      <c r="AH139" s="861" t="s">
        <v>1703</v>
      </c>
      <c r="AI139" s="853">
        <v>316</v>
      </c>
      <c r="AJ139" s="854" t="s">
        <v>611</v>
      </c>
      <c r="AK139" s="890">
        <f t="shared" si="196"/>
        <v>42504</v>
      </c>
      <c r="AL139" s="890">
        <f t="shared" si="162"/>
        <v>42510</v>
      </c>
      <c r="AM139" s="890">
        <f t="shared" si="197"/>
        <v>42511</v>
      </c>
      <c r="AN139" s="890">
        <f t="shared" si="163"/>
        <v>42517</v>
      </c>
      <c r="AO139" s="890">
        <f t="shared" si="210"/>
        <v>42552</v>
      </c>
      <c r="AP139" s="890">
        <f t="shared" si="189"/>
        <v>42569</v>
      </c>
      <c r="AQ139" s="890">
        <f t="shared" si="183"/>
        <v>42573</v>
      </c>
      <c r="AR139" s="890">
        <f t="shared" si="175"/>
        <v>42579</v>
      </c>
      <c r="AS139" s="856">
        <f t="shared" si="148"/>
        <v>42581</v>
      </c>
      <c r="AU139" s="850">
        <v>30</v>
      </c>
      <c r="AV139" s="860" t="s">
        <v>1702</v>
      </c>
      <c r="AW139" s="861" t="s">
        <v>1703</v>
      </c>
      <c r="AX139" s="853">
        <v>316</v>
      </c>
      <c r="AY139" s="854" t="s">
        <v>611</v>
      </c>
      <c r="AZ139" s="890">
        <f t="shared" si="198"/>
        <v>42483</v>
      </c>
      <c r="BA139" s="890">
        <f t="shared" si="164"/>
        <v>42489</v>
      </c>
      <c r="BB139" s="890">
        <f t="shared" si="199"/>
        <v>42490</v>
      </c>
      <c r="BC139" s="890">
        <f t="shared" si="165"/>
        <v>42496</v>
      </c>
      <c r="BD139" s="890">
        <f t="shared" si="176"/>
        <v>42545</v>
      </c>
      <c r="BE139" s="890">
        <f t="shared" si="190"/>
        <v>42562</v>
      </c>
      <c r="BF139" s="890">
        <f t="shared" si="207"/>
        <v>42566</v>
      </c>
      <c r="BG139" s="890">
        <f t="shared" si="177"/>
        <v>42579</v>
      </c>
      <c r="BH139" s="856">
        <f t="shared" si="149"/>
        <v>42581</v>
      </c>
      <c r="BJ139" s="850">
        <v>30</v>
      </c>
      <c r="BK139" s="860" t="s">
        <v>1702</v>
      </c>
      <c r="BL139" s="861" t="s">
        <v>1703</v>
      </c>
      <c r="BM139" s="853">
        <v>316</v>
      </c>
      <c r="BN139" s="854" t="s">
        <v>611</v>
      </c>
      <c r="BO139" s="890">
        <f t="shared" si="200"/>
        <v>42469</v>
      </c>
      <c r="BP139" s="890">
        <f t="shared" si="166"/>
        <v>42475</v>
      </c>
      <c r="BQ139" s="890">
        <f t="shared" si="201"/>
        <v>42476</v>
      </c>
      <c r="BR139" s="890">
        <f t="shared" si="167"/>
        <v>42482</v>
      </c>
      <c r="BS139" s="890">
        <f t="shared" si="178"/>
        <v>42545</v>
      </c>
      <c r="BT139" s="890">
        <f t="shared" si="191"/>
        <v>42562</v>
      </c>
      <c r="BU139" s="890">
        <f t="shared" si="208"/>
        <v>42566</v>
      </c>
      <c r="BV139" s="890">
        <f t="shared" si="179"/>
        <v>42579</v>
      </c>
      <c r="BW139" s="856">
        <f t="shared" si="150"/>
        <v>42581</v>
      </c>
      <c r="BY139" s="850">
        <v>30</v>
      </c>
      <c r="BZ139" s="860" t="s">
        <v>1702</v>
      </c>
      <c r="CA139" s="861" t="s">
        <v>1703</v>
      </c>
      <c r="CB139" s="853">
        <v>316</v>
      </c>
      <c r="CC139" s="854" t="s">
        <v>611</v>
      </c>
      <c r="CD139" s="890">
        <f t="shared" si="202"/>
        <v>42504</v>
      </c>
      <c r="CE139" s="890">
        <f t="shared" si="168"/>
        <v>42510</v>
      </c>
      <c r="CF139" s="890">
        <f t="shared" si="203"/>
        <v>42511</v>
      </c>
      <c r="CG139" s="890">
        <f t="shared" si="169"/>
        <v>42517</v>
      </c>
      <c r="CH139" s="890">
        <f t="shared" si="211"/>
        <v>42552</v>
      </c>
      <c r="CI139" s="890">
        <f t="shared" si="192"/>
        <v>42569</v>
      </c>
      <c r="CJ139" s="890">
        <f t="shared" si="184"/>
        <v>42573</v>
      </c>
      <c r="CK139" s="890">
        <f t="shared" si="180"/>
        <v>42579</v>
      </c>
      <c r="CL139" s="856">
        <f t="shared" si="151"/>
        <v>42581</v>
      </c>
      <c r="CN139" s="850">
        <v>30</v>
      </c>
      <c r="CO139" s="860" t="s">
        <v>1702</v>
      </c>
      <c r="CP139" s="861" t="s">
        <v>1703</v>
      </c>
      <c r="CQ139" s="853">
        <v>316</v>
      </c>
      <c r="CR139" s="854" t="s">
        <v>611</v>
      </c>
      <c r="CS139" s="890">
        <f t="shared" si="204"/>
        <v>42504</v>
      </c>
      <c r="CT139" s="890">
        <f t="shared" si="170"/>
        <v>42510</v>
      </c>
      <c r="CU139" s="890">
        <f t="shared" si="205"/>
        <v>42511</v>
      </c>
      <c r="CV139" s="890">
        <f t="shared" si="171"/>
        <v>42517</v>
      </c>
      <c r="CW139" s="890">
        <f t="shared" si="212"/>
        <v>42552</v>
      </c>
      <c r="CX139" s="890">
        <f t="shared" si="193"/>
        <v>42569</v>
      </c>
      <c r="CY139" s="890">
        <f t="shared" si="185"/>
        <v>42573</v>
      </c>
      <c r="CZ139" s="890">
        <f t="shared" si="181"/>
        <v>42579</v>
      </c>
      <c r="DA139" s="856">
        <f t="shared" si="152"/>
        <v>42581</v>
      </c>
    </row>
    <row r="140" spans="2:105" ht="15" hidden="1" customHeight="1">
      <c r="B140" s="125" t="s">
        <v>688</v>
      </c>
      <c r="C140" s="850">
        <v>31</v>
      </c>
      <c r="D140" s="857" t="s">
        <v>506</v>
      </c>
      <c r="E140" s="858"/>
      <c r="F140" s="853">
        <v>316</v>
      </c>
      <c r="G140" s="854" t="s">
        <v>612</v>
      </c>
      <c r="H140" s="859"/>
      <c r="I140" s="859">
        <f t="shared" si="186"/>
        <v>42546</v>
      </c>
      <c r="J140" s="859">
        <f t="shared" si="206"/>
        <v>42552</v>
      </c>
      <c r="K140" s="859">
        <f t="shared" si="209"/>
        <v>42559</v>
      </c>
      <c r="L140" s="859">
        <f t="shared" si="187"/>
        <v>42576</v>
      </c>
      <c r="M140" s="859">
        <f t="shared" si="153"/>
        <v>42580</v>
      </c>
      <c r="N140" s="859">
        <f t="shared" si="172"/>
        <v>42586</v>
      </c>
      <c r="O140" s="856">
        <f t="shared" si="146"/>
        <v>42588</v>
      </c>
      <c r="P140" s="112"/>
      <c r="Q140" s="850">
        <v>31</v>
      </c>
      <c r="R140" s="857" t="s">
        <v>506</v>
      </c>
      <c r="S140" s="858"/>
      <c r="T140" s="853">
        <v>316</v>
      </c>
      <c r="U140" s="854" t="s">
        <v>612</v>
      </c>
      <c r="V140" s="885">
        <f t="shared" si="194"/>
        <v>42511</v>
      </c>
      <c r="W140" s="885">
        <f t="shared" si="160"/>
        <v>42517</v>
      </c>
      <c r="X140" s="885">
        <f t="shared" si="195"/>
        <v>42518</v>
      </c>
      <c r="Y140" s="885">
        <f t="shared" si="161"/>
        <v>42524</v>
      </c>
      <c r="Z140" s="885">
        <f t="shared" si="173"/>
        <v>42559</v>
      </c>
      <c r="AA140" s="885">
        <f t="shared" si="188"/>
        <v>42576</v>
      </c>
      <c r="AB140" s="885">
        <f t="shared" si="182"/>
        <v>42580</v>
      </c>
      <c r="AC140" s="885">
        <f t="shared" si="174"/>
        <v>42586</v>
      </c>
      <c r="AD140" s="856">
        <f t="shared" si="147"/>
        <v>42588</v>
      </c>
      <c r="AF140" s="850">
        <v>31</v>
      </c>
      <c r="AG140" s="857" t="s">
        <v>506</v>
      </c>
      <c r="AH140" s="858"/>
      <c r="AI140" s="853">
        <v>316</v>
      </c>
      <c r="AJ140" s="854" t="s">
        <v>612</v>
      </c>
      <c r="AK140" s="885">
        <f t="shared" si="196"/>
        <v>42511</v>
      </c>
      <c r="AL140" s="885">
        <f t="shared" si="162"/>
        <v>42517</v>
      </c>
      <c r="AM140" s="885">
        <f t="shared" si="197"/>
        <v>42518</v>
      </c>
      <c r="AN140" s="885">
        <f t="shared" si="163"/>
        <v>42524</v>
      </c>
      <c r="AO140" s="885">
        <f t="shared" si="210"/>
        <v>42559</v>
      </c>
      <c r="AP140" s="885">
        <f t="shared" si="189"/>
        <v>42576</v>
      </c>
      <c r="AQ140" s="885">
        <f t="shared" si="183"/>
        <v>42580</v>
      </c>
      <c r="AR140" s="885">
        <f t="shared" si="175"/>
        <v>42586</v>
      </c>
      <c r="AS140" s="856">
        <f t="shared" si="148"/>
        <v>42588</v>
      </c>
      <c r="AU140" s="850">
        <v>31</v>
      </c>
      <c r="AV140" s="857" t="s">
        <v>506</v>
      </c>
      <c r="AW140" s="858"/>
      <c r="AX140" s="853">
        <v>316</v>
      </c>
      <c r="AY140" s="854" t="s">
        <v>612</v>
      </c>
      <c r="AZ140" s="885">
        <f t="shared" si="198"/>
        <v>42490</v>
      </c>
      <c r="BA140" s="885">
        <f t="shared" si="164"/>
        <v>42496</v>
      </c>
      <c r="BB140" s="885">
        <f t="shared" si="199"/>
        <v>42497</v>
      </c>
      <c r="BC140" s="885">
        <f t="shared" si="165"/>
        <v>42503</v>
      </c>
      <c r="BD140" s="885">
        <f t="shared" si="176"/>
        <v>42552</v>
      </c>
      <c r="BE140" s="885">
        <f t="shared" si="190"/>
        <v>42569</v>
      </c>
      <c r="BF140" s="885">
        <f t="shared" si="207"/>
        <v>42573</v>
      </c>
      <c r="BG140" s="885">
        <f t="shared" si="177"/>
        <v>42586</v>
      </c>
      <c r="BH140" s="856">
        <f t="shared" si="149"/>
        <v>42588</v>
      </c>
      <c r="BJ140" s="850">
        <v>31</v>
      </c>
      <c r="BK140" s="857" t="s">
        <v>506</v>
      </c>
      <c r="BL140" s="858"/>
      <c r="BM140" s="853">
        <v>316</v>
      </c>
      <c r="BN140" s="854" t="s">
        <v>612</v>
      </c>
      <c r="BO140" s="885">
        <f t="shared" si="200"/>
        <v>42476</v>
      </c>
      <c r="BP140" s="885">
        <f t="shared" si="166"/>
        <v>42482</v>
      </c>
      <c r="BQ140" s="885">
        <f t="shared" si="201"/>
        <v>42483</v>
      </c>
      <c r="BR140" s="885">
        <f t="shared" si="167"/>
        <v>42489</v>
      </c>
      <c r="BS140" s="885">
        <f t="shared" si="178"/>
        <v>42552</v>
      </c>
      <c r="BT140" s="885">
        <f t="shared" si="191"/>
        <v>42569</v>
      </c>
      <c r="BU140" s="885">
        <f t="shared" si="208"/>
        <v>42573</v>
      </c>
      <c r="BV140" s="885">
        <f t="shared" si="179"/>
        <v>42586</v>
      </c>
      <c r="BW140" s="856">
        <f t="shared" si="150"/>
        <v>42588</v>
      </c>
      <c r="BY140" s="850">
        <v>31</v>
      </c>
      <c r="BZ140" s="857" t="s">
        <v>506</v>
      </c>
      <c r="CA140" s="858"/>
      <c r="CB140" s="853">
        <v>316</v>
      </c>
      <c r="CC140" s="854" t="s">
        <v>612</v>
      </c>
      <c r="CD140" s="885">
        <f t="shared" si="202"/>
        <v>42511</v>
      </c>
      <c r="CE140" s="885">
        <f t="shared" si="168"/>
        <v>42517</v>
      </c>
      <c r="CF140" s="885">
        <f t="shared" si="203"/>
        <v>42518</v>
      </c>
      <c r="CG140" s="885">
        <f t="shared" si="169"/>
        <v>42524</v>
      </c>
      <c r="CH140" s="885">
        <f t="shared" si="211"/>
        <v>42559</v>
      </c>
      <c r="CI140" s="885">
        <f t="shared" si="192"/>
        <v>42576</v>
      </c>
      <c r="CJ140" s="885">
        <f t="shared" si="184"/>
        <v>42580</v>
      </c>
      <c r="CK140" s="885">
        <f t="shared" si="180"/>
        <v>42586</v>
      </c>
      <c r="CL140" s="856">
        <f t="shared" si="151"/>
        <v>42588</v>
      </c>
      <c r="CN140" s="850">
        <v>31</v>
      </c>
      <c r="CO140" s="857" t="s">
        <v>506</v>
      </c>
      <c r="CP140" s="858"/>
      <c r="CQ140" s="853">
        <v>316</v>
      </c>
      <c r="CR140" s="854" t="s">
        <v>612</v>
      </c>
      <c r="CS140" s="885">
        <f t="shared" si="204"/>
        <v>42511</v>
      </c>
      <c r="CT140" s="885">
        <f t="shared" si="170"/>
        <v>42517</v>
      </c>
      <c r="CU140" s="885">
        <f t="shared" si="205"/>
        <v>42518</v>
      </c>
      <c r="CV140" s="885">
        <f t="shared" si="171"/>
        <v>42524</v>
      </c>
      <c r="CW140" s="885">
        <f t="shared" si="212"/>
        <v>42559</v>
      </c>
      <c r="CX140" s="885">
        <f t="shared" si="193"/>
        <v>42576</v>
      </c>
      <c r="CY140" s="885">
        <f t="shared" si="185"/>
        <v>42580</v>
      </c>
      <c r="CZ140" s="885">
        <f t="shared" si="181"/>
        <v>42586</v>
      </c>
      <c r="DA140" s="856">
        <f t="shared" si="152"/>
        <v>42588</v>
      </c>
    </row>
    <row r="141" spans="2:105" ht="15" hidden="1" customHeight="1">
      <c r="B141" s="125" t="s">
        <v>689</v>
      </c>
      <c r="C141" s="850">
        <v>32</v>
      </c>
      <c r="D141" s="851" t="s">
        <v>506</v>
      </c>
      <c r="E141" s="852" t="s">
        <v>578</v>
      </c>
      <c r="F141" s="853">
        <v>316</v>
      </c>
      <c r="G141" s="854" t="s">
        <v>612</v>
      </c>
      <c r="H141" s="855"/>
      <c r="I141" s="855">
        <f t="shared" si="186"/>
        <v>42553</v>
      </c>
      <c r="J141" s="855">
        <f t="shared" si="206"/>
        <v>42559</v>
      </c>
      <c r="K141" s="855">
        <f t="shared" si="209"/>
        <v>42566</v>
      </c>
      <c r="L141" s="855">
        <f t="shared" si="187"/>
        <v>42583</v>
      </c>
      <c r="M141" s="855">
        <f t="shared" si="153"/>
        <v>42587</v>
      </c>
      <c r="N141" s="855">
        <f t="shared" si="172"/>
        <v>42593</v>
      </c>
      <c r="O141" s="856">
        <f t="shared" si="146"/>
        <v>42595</v>
      </c>
      <c r="P141" s="112"/>
      <c r="Q141" s="850">
        <v>32</v>
      </c>
      <c r="R141" s="851" t="s">
        <v>506</v>
      </c>
      <c r="S141" s="852" t="s">
        <v>578</v>
      </c>
      <c r="T141" s="853">
        <v>316</v>
      </c>
      <c r="U141" s="854" t="s">
        <v>612</v>
      </c>
      <c r="V141" s="873">
        <f t="shared" si="194"/>
        <v>42518</v>
      </c>
      <c r="W141" s="873">
        <f t="shared" si="160"/>
        <v>42524</v>
      </c>
      <c r="X141" s="873">
        <f t="shared" si="195"/>
        <v>42525</v>
      </c>
      <c r="Y141" s="873">
        <f t="shared" si="161"/>
        <v>42531</v>
      </c>
      <c r="Z141" s="873">
        <f t="shared" si="173"/>
        <v>42566</v>
      </c>
      <c r="AA141" s="873">
        <f t="shared" si="188"/>
        <v>42583</v>
      </c>
      <c r="AB141" s="873">
        <f t="shared" si="182"/>
        <v>42587</v>
      </c>
      <c r="AC141" s="873">
        <f t="shared" si="174"/>
        <v>42593</v>
      </c>
      <c r="AD141" s="856">
        <f t="shared" si="147"/>
        <v>42595</v>
      </c>
      <c r="AF141" s="850">
        <v>32</v>
      </c>
      <c r="AG141" s="851" t="s">
        <v>506</v>
      </c>
      <c r="AH141" s="852" t="s">
        <v>578</v>
      </c>
      <c r="AI141" s="853">
        <v>316</v>
      </c>
      <c r="AJ141" s="854" t="s">
        <v>612</v>
      </c>
      <c r="AK141" s="873">
        <f t="shared" si="196"/>
        <v>42518</v>
      </c>
      <c r="AL141" s="873">
        <f t="shared" si="162"/>
        <v>42524</v>
      </c>
      <c r="AM141" s="873">
        <f t="shared" si="197"/>
        <v>42525</v>
      </c>
      <c r="AN141" s="873">
        <f t="shared" si="163"/>
        <v>42531</v>
      </c>
      <c r="AO141" s="873">
        <f t="shared" si="210"/>
        <v>42566</v>
      </c>
      <c r="AP141" s="873">
        <f t="shared" si="189"/>
        <v>42583</v>
      </c>
      <c r="AQ141" s="873">
        <f t="shared" si="183"/>
        <v>42587</v>
      </c>
      <c r="AR141" s="873">
        <f t="shared" si="175"/>
        <v>42593</v>
      </c>
      <c r="AS141" s="856">
        <f t="shared" si="148"/>
        <v>42595</v>
      </c>
      <c r="AU141" s="850">
        <v>32</v>
      </c>
      <c r="AV141" s="851" t="s">
        <v>506</v>
      </c>
      <c r="AW141" s="852" t="s">
        <v>578</v>
      </c>
      <c r="AX141" s="853">
        <v>316</v>
      </c>
      <c r="AY141" s="854" t="s">
        <v>612</v>
      </c>
      <c r="AZ141" s="873">
        <f t="shared" si="198"/>
        <v>42497</v>
      </c>
      <c r="BA141" s="873">
        <f t="shared" si="164"/>
        <v>42503</v>
      </c>
      <c r="BB141" s="873">
        <f t="shared" si="199"/>
        <v>42504</v>
      </c>
      <c r="BC141" s="873">
        <f t="shared" si="165"/>
        <v>42510</v>
      </c>
      <c r="BD141" s="873">
        <f t="shared" si="176"/>
        <v>42559</v>
      </c>
      <c r="BE141" s="873">
        <f t="shared" si="190"/>
        <v>42576</v>
      </c>
      <c r="BF141" s="873">
        <f t="shared" si="207"/>
        <v>42580</v>
      </c>
      <c r="BG141" s="873">
        <f t="shared" si="177"/>
        <v>42593</v>
      </c>
      <c r="BH141" s="856">
        <f t="shared" si="149"/>
        <v>42595</v>
      </c>
      <c r="BJ141" s="850">
        <v>32</v>
      </c>
      <c r="BK141" s="851" t="s">
        <v>506</v>
      </c>
      <c r="BL141" s="852" t="s">
        <v>578</v>
      </c>
      <c r="BM141" s="853">
        <v>316</v>
      </c>
      <c r="BN141" s="854" t="s">
        <v>612</v>
      </c>
      <c r="BO141" s="873">
        <f t="shared" si="200"/>
        <v>42483</v>
      </c>
      <c r="BP141" s="873">
        <f t="shared" si="166"/>
        <v>42489</v>
      </c>
      <c r="BQ141" s="873">
        <f t="shared" si="201"/>
        <v>42490</v>
      </c>
      <c r="BR141" s="873">
        <f t="shared" si="167"/>
        <v>42496</v>
      </c>
      <c r="BS141" s="873">
        <f t="shared" si="178"/>
        <v>42559</v>
      </c>
      <c r="BT141" s="873">
        <f t="shared" si="191"/>
        <v>42576</v>
      </c>
      <c r="BU141" s="873">
        <f t="shared" si="208"/>
        <v>42580</v>
      </c>
      <c r="BV141" s="873">
        <f t="shared" si="179"/>
        <v>42593</v>
      </c>
      <c r="BW141" s="856">
        <f t="shared" si="150"/>
        <v>42595</v>
      </c>
      <c r="BY141" s="850">
        <v>32</v>
      </c>
      <c r="BZ141" s="851" t="s">
        <v>506</v>
      </c>
      <c r="CA141" s="852" t="s">
        <v>578</v>
      </c>
      <c r="CB141" s="853">
        <v>316</v>
      </c>
      <c r="CC141" s="854" t="s">
        <v>612</v>
      </c>
      <c r="CD141" s="873">
        <f t="shared" si="202"/>
        <v>42518</v>
      </c>
      <c r="CE141" s="873">
        <f t="shared" si="168"/>
        <v>42524</v>
      </c>
      <c r="CF141" s="873">
        <f t="shared" si="203"/>
        <v>42525</v>
      </c>
      <c r="CG141" s="873">
        <f t="shared" si="169"/>
        <v>42531</v>
      </c>
      <c r="CH141" s="873">
        <f t="shared" si="211"/>
        <v>42566</v>
      </c>
      <c r="CI141" s="873">
        <f t="shared" si="192"/>
        <v>42583</v>
      </c>
      <c r="CJ141" s="873">
        <f t="shared" si="184"/>
        <v>42587</v>
      </c>
      <c r="CK141" s="873">
        <f t="shared" si="180"/>
        <v>42593</v>
      </c>
      <c r="CL141" s="856">
        <f t="shared" si="151"/>
        <v>42595</v>
      </c>
      <c r="CN141" s="850">
        <v>32</v>
      </c>
      <c r="CO141" s="851" t="s">
        <v>506</v>
      </c>
      <c r="CP141" s="852" t="s">
        <v>578</v>
      </c>
      <c r="CQ141" s="853">
        <v>316</v>
      </c>
      <c r="CR141" s="854" t="s">
        <v>612</v>
      </c>
      <c r="CS141" s="873">
        <f t="shared" si="204"/>
        <v>42518</v>
      </c>
      <c r="CT141" s="873">
        <f t="shared" si="170"/>
        <v>42524</v>
      </c>
      <c r="CU141" s="873">
        <f t="shared" si="205"/>
        <v>42525</v>
      </c>
      <c r="CV141" s="873">
        <f t="shared" si="171"/>
        <v>42531</v>
      </c>
      <c r="CW141" s="873">
        <f t="shared" si="212"/>
        <v>42566</v>
      </c>
      <c r="CX141" s="873">
        <f t="shared" si="193"/>
        <v>42583</v>
      </c>
      <c r="CY141" s="873">
        <f t="shared" si="185"/>
        <v>42587</v>
      </c>
      <c r="CZ141" s="873">
        <f t="shared" si="181"/>
        <v>42593</v>
      </c>
      <c r="DA141" s="856">
        <f t="shared" si="152"/>
        <v>42595</v>
      </c>
    </row>
    <row r="142" spans="2:105" ht="15" hidden="1" customHeight="1">
      <c r="B142" s="125" t="s">
        <v>690</v>
      </c>
      <c r="C142" s="850">
        <v>33</v>
      </c>
      <c r="D142" s="857" t="s">
        <v>506</v>
      </c>
      <c r="E142" s="858"/>
      <c r="F142" s="853">
        <v>316</v>
      </c>
      <c r="G142" s="854" t="s">
        <v>612</v>
      </c>
      <c r="H142" s="859"/>
      <c r="I142" s="859">
        <f t="shared" si="186"/>
        <v>42560</v>
      </c>
      <c r="J142" s="863">
        <f t="shared" si="206"/>
        <v>42566</v>
      </c>
      <c r="K142" s="859">
        <f t="shared" si="209"/>
        <v>42573</v>
      </c>
      <c r="L142" s="859">
        <f t="shared" si="187"/>
        <v>42590</v>
      </c>
      <c r="M142" s="859">
        <f t="shared" si="153"/>
        <v>42594</v>
      </c>
      <c r="N142" s="859">
        <f t="shared" si="172"/>
        <v>42600</v>
      </c>
      <c r="O142" s="856">
        <f t="shared" si="146"/>
        <v>42602</v>
      </c>
      <c r="P142" s="112"/>
      <c r="Q142" s="850">
        <v>33</v>
      </c>
      <c r="R142" s="857" t="s">
        <v>506</v>
      </c>
      <c r="S142" s="858"/>
      <c r="T142" s="853">
        <v>316</v>
      </c>
      <c r="U142" s="854" t="s">
        <v>612</v>
      </c>
      <c r="V142" s="885">
        <f t="shared" si="194"/>
        <v>42525</v>
      </c>
      <c r="W142" s="886">
        <f t="shared" si="160"/>
        <v>42531</v>
      </c>
      <c r="X142" s="885">
        <f t="shared" si="195"/>
        <v>42532</v>
      </c>
      <c r="Y142" s="886">
        <f t="shared" si="161"/>
        <v>42538</v>
      </c>
      <c r="Z142" s="885">
        <f t="shared" si="173"/>
        <v>42573</v>
      </c>
      <c r="AA142" s="885">
        <f t="shared" si="188"/>
        <v>42590</v>
      </c>
      <c r="AB142" s="885">
        <f t="shared" si="182"/>
        <v>42594</v>
      </c>
      <c r="AC142" s="885">
        <f t="shared" si="174"/>
        <v>42600</v>
      </c>
      <c r="AD142" s="856">
        <f t="shared" si="147"/>
        <v>42602</v>
      </c>
      <c r="AF142" s="850">
        <v>33</v>
      </c>
      <c r="AG142" s="857" t="s">
        <v>506</v>
      </c>
      <c r="AH142" s="858"/>
      <c r="AI142" s="853">
        <v>316</v>
      </c>
      <c r="AJ142" s="854" t="s">
        <v>612</v>
      </c>
      <c r="AK142" s="885">
        <f t="shared" si="196"/>
        <v>42525</v>
      </c>
      <c r="AL142" s="886">
        <f t="shared" si="162"/>
        <v>42531</v>
      </c>
      <c r="AM142" s="885">
        <f t="shared" si="197"/>
        <v>42532</v>
      </c>
      <c r="AN142" s="886">
        <f t="shared" si="163"/>
        <v>42538</v>
      </c>
      <c r="AO142" s="885">
        <f t="shared" si="210"/>
        <v>42573</v>
      </c>
      <c r="AP142" s="885">
        <f t="shared" si="189"/>
        <v>42590</v>
      </c>
      <c r="AQ142" s="885">
        <f t="shared" si="183"/>
        <v>42594</v>
      </c>
      <c r="AR142" s="885">
        <f t="shared" si="175"/>
        <v>42600</v>
      </c>
      <c r="AS142" s="856">
        <f t="shared" si="148"/>
        <v>42602</v>
      </c>
      <c r="AU142" s="850">
        <v>33</v>
      </c>
      <c r="AV142" s="857" t="s">
        <v>506</v>
      </c>
      <c r="AW142" s="858"/>
      <c r="AX142" s="853">
        <v>316</v>
      </c>
      <c r="AY142" s="854" t="s">
        <v>612</v>
      </c>
      <c r="AZ142" s="885">
        <f t="shared" si="198"/>
        <v>42504</v>
      </c>
      <c r="BA142" s="886">
        <f t="shared" si="164"/>
        <v>42510</v>
      </c>
      <c r="BB142" s="885">
        <f t="shared" si="199"/>
        <v>42511</v>
      </c>
      <c r="BC142" s="886">
        <f t="shared" si="165"/>
        <v>42517</v>
      </c>
      <c r="BD142" s="885">
        <f t="shared" si="176"/>
        <v>42566</v>
      </c>
      <c r="BE142" s="885">
        <f t="shared" si="190"/>
        <v>42583</v>
      </c>
      <c r="BF142" s="885">
        <f t="shared" si="207"/>
        <v>42587</v>
      </c>
      <c r="BG142" s="885">
        <f t="shared" si="177"/>
        <v>42600</v>
      </c>
      <c r="BH142" s="856">
        <f t="shared" si="149"/>
        <v>42602</v>
      </c>
      <c r="BJ142" s="850">
        <v>33</v>
      </c>
      <c r="BK142" s="857" t="s">
        <v>506</v>
      </c>
      <c r="BL142" s="858"/>
      <c r="BM142" s="853">
        <v>316</v>
      </c>
      <c r="BN142" s="854" t="s">
        <v>612</v>
      </c>
      <c r="BO142" s="885">
        <f t="shared" si="200"/>
        <v>42490</v>
      </c>
      <c r="BP142" s="886">
        <f t="shared" si="166"/>
        <v>42496</v>
      </c>
      <c r="BQ142" s="885">
        <f t="shared" si="201"/>
        <v>42497</v>
      </c>
      <c r="BR142" s="886">
        <f t="shared" si="167"/>
        <v>42503</v>
      </c>
      <c r="BS142" s="885">
        <f t="shared" si="178"/>
        <v>42566</v>
      </c>
      <c r="BT142" s="885">
        <f t="shared" si="191"/>
        <v>42583</v>
      </c>
      <c r="BU142" s="885">
        <f t="shared" si="208"/>
        <v>42587</v>
      </c>
      <c r="BV142" s="885">
        <f t="shared" si="179"/>
        <v>42600</v>
      </c>
      <c r="BW142" s="856">
        <f t="shared" si="150"/>
        <v>42602</v>
      </c>
      <c r="BY142" s="850">
        <v>33</v>
      </c>
      <c r="BZ142" s="857" t="s">
        <v>506</v>
      </c>
      <c r="CA142" s="858"/>
      <c r="CB142" s="853">
        <v>316</v>
      </c>
      <c r="CC142" s="854" t="s">
        <v>612</v>
      </c>
      <c r="CD142" s="885">
        <f t="shared" si="202"/>
        <v>42525</v>
      </c>
      <c r="CE142" s="886">
        <f t="shared" si="168"/>
        <v>42531</v>
      </c>
      <c r="CF142" s="885">
        <f t="shared" si="203"/>
        <v>42532</v>
      </c>
      <c r="CG142" s="886">
        <f t="shared" si="169"/>
        <v>42538</v>
      </c>
      <c r="CH142" s="885">
        <f t="shared" si="211"/>
        <v>42573</v>
      </c>
      <c r="CI142" s="885">
        <f t="shared" si="192"/>
        <v>42590</v>
      </c>
      <c r="CJ142" s="885">
        <f t="shared" si="184"/>
        <v>42594</v>
      </c>
      <c r="CK142" s="885">
        <f t="shared" si="180"/>
        <v>42600</v>
      </c>
      <c r="CL142" s="856">
        <f t="shared" si="151"/>
        <v>42602</v>
      </c>
      <c r="CN142" s="850">
        <v>33</v>
      </c>
      <c r="CO142" s="857" t="s">
        <v>506</v>
      </c>
      <c r="CP142" s="858"/>
      <c r="CQ142" s="853">
        <v>316</v>
      </c>
      <c r="CR142" s="854" t="s">
        <v>612</v>
      </c>
      <c r="CS142" s="885">
        <f t="shared" si="204"/>
        <v>42525</v>
      </c>
      <c r="CT142" s="886">
        <f t="shared" si="170"/>
        <v>42531</v>
      </c>
      <c r="CU142" s="885">
        <f t="shared" si="205"/>
        <v>42532</v>
      </c>
      <c r="CV142" s="886">
        <f t="shared" si="171"/>
        <v>42538</v>
      </c>
      <c r="CW142" s="885">
        <f t="shared" si="212"/>
        <v>42573</v>
      </c>
      <c r="CX142" s="885">
        <f t="shared" si="193"/>
        <v>42590</v>
      </c>
      <c r="CY142" s="885">
        <f t="shared" si="185"/>
        <v>42594</v>
      </c>
      <c r="CZ142" s="885">
        <f t="shared" si="181"/>
        <v>42600</v>
      </c>
      <c r="DA142" s="856">
        <f t="shared" si="152"/>
        <v>42602</v>
      </c>
    </row>
    <row r="143" spans="2:105" ht="15" hidden="1" customHeight="1">
      <c r="B143" s="125" t="s">
        <v>691</v>
      </c>
      <c r="C143" s="850">
        <v>34</v>
      </c>
      <c r="D143" s="860" t="s">
        <v>1704</v>
      </c>
      <c r="E143" s="861" t="s">
        <v>1705</v>
      </c>
      <c r="F143" s="853">
        <v>316</v>
      </c>
      <c r="G143" s="854" t="s">
        <v>612</v>
      </c>
      <c r="H143" s="862"/>
      <c r="I143" s="862">
        <f t="shared" si="186"/>
        <v>42567</v>
      </c>
      <c r="J143" s="862">
        <f t="shared" si="206"/>
        <v>42573</v>
      </c>
      <c r="K143" s="862">
        <f t="shared" si="209"/>
        <v>42580</v>
      </c>
      <c r="L143" s="862">
        <f t="shared" si="187"/>
        <v>42597</v>
      </c>
      <c r="M143" s="862">
        <f t="shared" si="153"/>
        <v>42601</v>
      </c>
      <c r="N143" s="862">
        <f t="shared" si="172"/>
        <v>42607</v>
      </c>
      <c r="O143" s="856">
        <f t="shared" si="146"/>
        <v>42609</v>
      </c>
      <c r="P143" s="112"/>
      <c r="Q143" s="850">
        <v>34</v>
      </c>
      <c r="R143" s="860" t="s">
        <v>1704</v>
      </c>
      <c r="S143" s="861" t="s">
        <v>1705</v>
      </c>
      <c r="T143" s="853">
        <v>316</v>
      </c>
      <c r="U143" s="854" t="s">
        <v>612</v>
      </c>
      <c r="V143" s="890">
        <f t="shared" si="194"/>
        <v>42532</v>
      </c>
      <c r="W143" s="890">
        <f t="shared" si="160"/>
        <v>42538</v>
      </c>
      <c r="X143" s="890">
        <f t="shared" si="195"/>
        <v>42539</v>
      </c>
      <c r="Y143" s="890">
        <f t="shared" si="161"/>
        <v>42545</v>
      </c>
      <c r="Z143" s="890">
        <f t="shared" si="173"/>
        <v>42580</v>
      </c>
      <c r="AA143" s="890">
        <f t="shared" si="188"/>
        <v>42597</v>
      </c>
      <c r="AB143" s="890">
        <f t="shared" si="182"/>
        <v>42601</v>
      </c>
      <c r="AC143" s="890">
        <f t="shared" si="174"/>
        <v>42607</v>
      </c>
      <c r="AD143" s="856">
        <f t="shared" si="147"/>
        <v>42609</v>
      </c>
      <c r="AF143" s="850">
        <v>34</v>
      </c>
      <c r="AG143" s="860" t="s">
        <v>1704</v>
      </c>
      <c r="AH143" s="861" t="s">
        <v>1705</v>
      </c>
      <c r="AI143" s="853">
        <v>316</v>
      </c>
      <c r="AJ143" s="854" t="s">
        <v>612</v>
      </c>
      <c r="AK143" s="890">
        <f t="shared" si="196"/>
        <v>42532</v>
      </c>
      <c r="AL143" s="890">
        <f t="shared" si="162"/>
        <v>42538</v>
      </c>
      <c r="AM143" s="890">
        <f t="shared" si="197"/>
        <v>42539</v>
      </c>
      <c r="AN143" s="890">
        <f t="shared" si="163"/>
        <v>42545</v>
      </c>
      <c r="AO143" s="890">
        <f t="shared" si="210"/>
        <v>42580</v>
      </c>
      <c r="AP143" s="890">
        <f t="shared" si="189"/>
        <v>42597</v>
      </c>
      <c r="AQ143" s="890">
        <f t="shared" si="183"/>
        <v>42601</v>
      </c>
      <c r="AR143" s="890">
        <f t="shared" si="175"/>
        <v>42607</v>
      </c>
      <c r="AS143" s="856">
        <f t="shared" si="148"/>
        <v>42609</v>
      </c>
      <c r="AU143" s="850">
        <v>34</v>
      </c>
      <c r="AV143" s="860" t="s">
        <v>1704</v>
      </c>
      <c r="AW143" s="861" t="s">
        <v>1705</v>
      </c>
      <c r="AX143" s="853">
        <v>316</v>
      </c>
      <c r="AY143" s="854" t="s">
        <v>612</v>
      </c>
      <c r="AZ143" s="890">
        <f t="shared" si="198"/>
        <v>42511</v>
      </c>
      <c r="BA143" s="890">
        <f t="shared" si="164"/>
        <v>42517</v>
      </c>
      <c r="BB143" s="890">
        <f t="shared" si="199"/>
        <v>42518</v>
      </c>
      <c r="BC143" s="890">
        <f t="shared" si="165"/>
        <v>42524</v>
      </c>
      <c r="BD143" s="890">
        <f t="shared" si="176"/>
        <v>42573</v>
      </c>
      <c r="BE143" s="890">
        <f t="shared" si="190"/>
        <v>42590</v>
      </c>
      <c r="BF143" s="890">
        <f t="shared" si="207"/>
        <v>42594</v>
      </c>
      <c r="BG143" s="890">
        <f t="shared" si="177"/>
        <v>42607</v>
      </c>
      <c r="BH143" s="856">
        <f t="shared" si="149"/>
        <v>42609</v>
      </c>
      <c r="BJ143" s="850">
        <v>34</v>
      </c>
      <c r="BK143" s="860" t="s">
        <v>1704</v>
      </c>
      <c r="BL143" s="861" t="s">
        <v>1705</v>
      </c>
      <c r="BM143" s="853">
        <v>316</v>
      </c>
      <c r="BN143" s="854" t="s">
        <v>612</v>
      </c>
      <c r="BO143" s="890">
        <f t="shared" si="200"/>
        <v>42497</v>
      </c>
      <c r="BP143" s="890">
        <f t="shared" si="166"/>
        <v>42503</v>
      </c>
      <c r="BQ143" s="890">
        <f t="shared" si="201"/>
        <v>42504</v>
      </c>
      <c r="BR143" s="890">
        <f t="shared" si="167"/>
        <v>42510</v>
      </c>
      <c r="BS143" s="890">
        <f t="shared" si="178"/>
        <v>42573</v>
      </c>
      <c r="BT143" s="890">
        <f t="shared" si="191"/>
        <v>42590</v>
      </c>
      <c r="BU143" s="890">
        <f t="shared" si="208"/>
        <v>42594</v>
      </c>
      <c r="BV143" s="890">
        <f t="shared" si="179"/>
        <v>42607</v>
      </c>
      <c r="BW143" s="856">
        <f t="shared" si="150"/>
        <v>42609</v>
      </c>
      <c r="BY143" s="850">
        <v>34</v>
      </c>
      <c r="BZ143" s="860" t="s">
        <v>1704</v>
      </c>
      <c r="CA143" s="861" t="s">
        <v>1705</v>
      </c>
      <c r="CB143" s="853">
        <v>316</v>
      </c>
      <c r="CC143" s="854" t="s">
        <v>612</v>
      </c>
      <c r="CD143" s="890">
        <f t="shared" si="202"/>
        <v>42532</v>
      </c>
      <c r="CE143" s="890">
        <f t="shared" si="168"/>
        <v>42538</v>
      </c>
      <c r="CF143" s="890">
        <f t="shared" si="203"/>
        <v>42539</v>
      </c>
      <c r="CG143" s="890">
        <f t="shared" si="169"/>
        <v>42545</v>
      </c>
      <c r="CH143" s="890">
        <f t="shared" si="211"/>
        <v>42580</v>
      </c>
      <c r="CI143" s="890">
        <f t="shared" si="192"/>
        <v>42597</v>
      </c>
      <c r="CJ143" s="890">
        <f t="shared" si="184"/>
        <v>42601</v>
      </c>
      <c r="CK143" s="890">
        <f t="shared" si="180"/>
        <v>42607</v>
      </c>
      <c r="CL143" s="856">
        <f t="shared" si="151"/>
        <v>42609</v>
      </c>
      <c r="CN143" s="850">
        <v>34</v>
      </c>
      <c r="CO143" s="860" t="s">
        <v>1704</v>
      </c>
      <c r="CP143" s="861" t="s">
        <v>1705</v>
      </c>
      <c r="CQ143" s="853">
        <v>316</v>
      </c>
      <c r="CR143" s="854" t="s">
        <v>612</v>
      </c>
      <c r="CS143" s="890">
        <f t="shared" si="204"/>
        <v>42532</v>
      </c>
      <c r="CT143" s="890">
        <f t="shared" si="170"/>
        <v>42538</v>
      </c>
      <c r="CU143" s="890">
        <f t="shared" si="205"/>
        <v>42539</v>
      </c>
      <c r="CV143" s="890">
        <f t="shared" si="171"/>
        <v>42545</v>
      </c>
      <c r="CW143" s="890">
        <f t="shared" si="212"/>
        <v>42580</v>
      </c>
      <c r="CX143" s="890">
        <f t="shared" si="193"/>
        <v>42597</v>
      </c>
      <c r="CY143" s="890">
        <f t="shared" si="185"/>
        <v>42601</v>
      </c>
      <c r="CZ143" s="890">
        <f t="shared" si="181"/>
        <v>42607</v>
      </c>
      <c r="DA143" s="856">
        <f t="shared" si="152"/>
        <v>42609</v>
      </c>
    </row>
    <row r="144" spans="2:105" ht="15" hidden="1" customHeight="1">
      <c r="B144" s="125" t="s">
        <v>692</v>
      </c>
      <c r="C144" s="850">
        <v>35</v>
      </c>
      <c r="D144" s="851" t="s">
        <v>506</v>
      </c>
      <c r="E144" s="852" t="s">
        <v>529</v>
      </c>
      <c r="F144" s="853">
        <v>316</v>
      </c>
      <c r="G144" s="854" t="s">
        <v>613</v>
      </c>
      <c r="H144" s="855"/>
      <c r="I144" s="855">
        <f t="shared" si="186"/>
        <v>42574</v>
      </c>
      <c r="J144" s="855">
        <f t="shared" si="206"/>
        <v>42580</v>
      </c>
      <c r="K144" s="855">
        <f t="shared" si="209"/>
        <v>42587</v>
      </c>
      <c r="L144" s="855">
        <f t="shared" si="187"/>
        <v>42604</v>
      </c>
      <c r="M144" s="855">
        <f t="shared" si="153"/>
        <v>42608</v>
      </c>
      <c r="N144" s="855">
        <f t="shared" si="172"/>
        <v>42614</v>
      </c>
      <c r="O144" s="856">
        <f t="shared" si="146"/>
        <v>42616</v>
      </c>
      <c r="P144" s="112"/>
      <c r="Q144" s="850">
        <v>35</v>
      </c>
      <c r="R144" s="851" t="s">
        <v>506</v>
      </c>
      <c r="S144" s="852" t="s">
        <v>529</v>
      </c>
      <c r="T144" s="853">
        <v>316</v>
      </c>
      <c r="U144" s="854" t="s">
        <v>613</v>
      </c>
      <c r="V144" s="873">
        <f t="shared" si="194"/>
        <v>42539</v>
      </c>
      <c r="W144" s="873">
        <f t="shared" si="160"/>
        <v>42545</v>
      </c>
      <c r="X144" s="873">
        <f t="shared" si="195"/>
        <v>42546</v>
      </c>
      <c r="Y144" s="873">
        <f t="shared" si="161"/>
        <v>42552</v>
      </c>
      <c r="Z144" s="873">
        <f t="shared" si="173"/>
        <v>42587</v>
      </c>
      <c r="AA144" s="873">
        <f t="shared" si="188"/>
        <v>42604</v>
      </c>
      <c r="AB144" s="873">
        <f t="shared" si="182"/>
        <v>42608</v>
      </c>
      <c r="AC144" s="873">
        <f t="shared" si="174"/>
        <v>42614</v>
      </c>
      <c r="AD144" s="856">
        <f t="shared" si="147"/>
        <v>42616</v>
      </c>
      <c r="AF144" s="850">
        <v>35</v>
      </c>
      <c r="AG144" s="851" t="s">
        <v>506</v>
      </c>
      <c r="AH144" s="852" t="s">
        <v>529</v>
      </c>
      <c r="AI144" s="853">
        <v>316</v>
      </c>
      <c r="AJ144" s="854" t="s">
        <v>613</v>
      </c>
      <c r="AK144" s="873">
        <f t="shared" si="196"/>
        <v>42539</v>
      </c>
      <c r="AL144" s="873">
        <f t="shared" si="162"/>
        <v>42545</v>
      </c>
      <c r="AM144" s="873">
        <f t="shared" si="197"/>
        <v>42546</v>
      </c>
      <c r="AN144" s="873">
        <f t="shared" si="163"/>
        <v>42552</v>
      </c>
      <c r="AO144" s="873">
        <f t="shared" si="210"/>
        <v>42587</v>
      </c>
      <c r="AP144" s="873">
        <f t="shared" si="189"/>
        <v>42604</v>
      </c>
      <c r="AQ144" s="873">
        <f t="shared" si="183"/>
        <v>42608</v>
      </c>
      <c r="AR144" s="873">
        <f t="shared" si="175"/>
        <v>42614</v>
      </c>
      <c r="AS144" s="856">
        <f t="shared" si="148"/>
        <v>42616</v>
      </c>
      <c r="AU144" s="850">
        <v>35</v>
      </c>
      <c r="AV144" s="851" t="s">
        <v>506</v>
      </c>
      <c r="AW144" s="852" t="s">
        <v>529</v>
      </c>
      <c r="AX144" s="853">
        <v>316</v>
      </c>
      <c r="AY144" s="854" t="s">
        <v>613</v>
      </c>
      <c r="AZ144" s="873">
        <f t="shared" si="198"/>
        <v>42518</v>
      </c>
      <c r="BA144" s="873">
        <f t="shared" si="164"/>
        <v>42524</v>
      </c>
      <c r="BB144" s="873">
        <f t="shared" si="199"/>
        <v>42525</v>
      </c>
      <c r="BC144" s="873">
        <f t="shared" si="165"/>
        <v>42531</v>
      </c>
      <c r="BD144" s="873">
        <f t="shared" si="176"/>
        <v>42580</v>
      </c>
      <c r="BE144" s="873">
        <f t="shared" si="190"/>
        <v>42597</v>
      </c>
      <c r="BF144" s="873">
        <f t="shared" si="207"/>
        <v>42601</v>
      </c>
      <c r="BG144" s="873">
        <f t="shared" si="177"/>
        <v>42614</v>
      </c>
      <c r="BH144" s="856">
        <f t="shared" si="149"/>
        <v>42616</v>
      </c>
      <c r="BJ144" s="850">
        <v>35</v>
      </c>
      <c r="BK144" s="851" t="s">
        <v>506</v>
      </c>
      <c r="BL144" s="852" t="s">
        <v>529</v>
      </c>
      <c r="BM144" s="853">
        <v>316</v>
      </c>
      <c r="BN144" s="854" t="s">
        <v>613</v>
      </c>
      <c r="BO144" s="873">
        <f t="shared" si="200"/>
        <v>42504</v>
      </c>
      <c r="BP144" s="873">
        <f t="shared" si="166"/>
        <v>42510</v>
      </c>
      <c r="BQ144" s="873">
        <f t="shared" si="201"/>
        <v>42511</v>
      </c>
      <c r="BR144" s="873">
        <f t="shared" si="167"/>
        <v>42517</v>
      </c>
      <c r="BS144" s="873">
        <f t="shared" si="178"/>
        <v>42580</v>
      </c>
      <c r="BT144" s="873">
        <f t="shared" si="191"/>
        <v>42597</v>
      </c>
      <c r="BU144" s="873">
        <f t="shared" si="208"/>
        <v>42601</v>
      </c>
      <c r="BV144" s="873">
        <f t="shared" si="179"/>
        <v>42614</v>
      </c>
      <c r="BW144" s="856">
        <f t="shared" si="150"/>
        <v>42616</v>
      </c>
      <c r="BY144" s="850">
        <v>35</v>
      </c>
      <c r="BZ144" s="851" t="s">
        <v>506</v>
      </c>
      <c r="CA144" s="852" t="s">
        <v>529</v>
      </c>
      <c r="CB144" s="853">
        <v>316</v>
      </c>
      <c r="CC144" s="854" t="s">
        <v>613</v>
      </c>
      <c r="CD144" s="873">
        <f t="shared" si="202"/>
        <v>42539</v>
      </c>
      <c r="CE144" s="873">
        <f t="shared" si="168"/>
        <v>42545</v>
      </c>
      <c r="CF144" s="873">
        <f t="shared" si="203"/>
        <v>42546</v>
      </c>
      <c r="CG144" s="873">
        <f t="shared" si="169"/>
        <v>42552</v>
      </c>
      <c r="CH144" s="873">
        <f t="shared" si="211"/>
        <v>42587</v>
      </c>
      <c r="CI144" s="873">
        <f t="shared" si="192"/>
        <v>42604</v>
      </c>
      <c r="CJ144" s="873">
        <f t="shared" si="184"/>
        <v>42608</v>
      </c>
      <c r="CK144" s="873">
        <f t="shared" si="180"/>
        <v>42614</v>
      </c>
      <c r="CL144" s="856">
        <f t="shared" si="151"/>
        <v>42616</v>
      </c>
      <c r="CN144" s="850">
        <v>35</v>
      </c>
      <c r="CO144" s="851" t="s">
        <v>506</v>
      </c>
      <c r="CP144" s="852" t="s">
        <v>529</v>
      </c>
      <c r="CQ144" s="853">
        <v>316</v>
      </c>
      <c r="CR144" s="854" t="s">
        <v>613</v>
      </c>
      <c r="CS144" s="873">
        <f t="shared" si="204"/>
        <v>42539</v>
      </c>
      <c r="CT144" s="873">
        <f t="shared" si="170"/>
        <v>42545</v>
      </c>
      <c r="CU144" s="873">
        <f t="shared" si="205"/>
        <v>42546</v>
      </c>
      <c r="CV144" s="873">
        <f t="shared" si="171"/>
        <v>42552</v>
      </c>
      <c r="CW144" s="873">
        <f t="shared" si="212"/>
        <v>42587</v>
      </c>
      <c r="CX144" s="873">
        <f t="shared" si="193"/>
        <v>42604</v>
      </c>
      <c r="CY144" s="873">
        <f t="shared" si="185"/>
        <v>42608</v>
      </c>
      <c r="CZ144" s="873">
        <f t="shared" si="181"/>
        <v>42614</v>
      </c>
      <c r="DA144" s="856">
        <f t="shared" si="152"/>
        <v>42616</v>
      </c>
    </row>
    <row r="145" spans="2:105" ht="15" hidden="1" customHeight="1">
      <c r="B145" s="125" t="s">
        <v>693</v>
      </c>
      <c r="C145" s="850">
        <v>36</v>
      </c>
      <c r="D145" s="851" t="s">
        <v>506</v>
      </c>
      <c r="E145" s="852" t="s">
        <v>983</v>
      </c>
      <c r="F145" s="853">
        <v>316</v>
      </c>
      <c r="G145" s="854" t="s">
        <v>613</v>
      </c>
      <c r="H145" s="855"/>
      <c r="I145" s="855">
        <f t="shared" si="186"/>
        <v>42581</v>
      </c>
      <c r="J145" s="855">
        <f t="shared" si="206"/>
        <v>42587</v>
      </c>
      <c r="K145" s="855">
        <f t="shared" si="209"/>
        <v>42594</v>
      </c>
      <c r="L145" s="855">
        <f t="shared" si="187"/>
        <v>42611</v>
      </c>
      <c r="M145" s="855">
        <f t="shared" si="153"/>
        <v>42615</v>
      </c>
      <c r="N145" s="855">
        <f t="shared" si="172"/>
        <v>42621</v>
      </c>
      <c r="O145" s="856">
        <f t="shared" si="146"/>
        <v>42623</v>
      </c>
      <c r="P145" s="112"/>
      <c r="Q145" s="850">
        <v>36</v>
      </c>
      <c r="R145" s="851" t="s">
        <v>506</v>
      </c>
      <c r="S145" s="852" t="s">
        <v>983</v>
      </c>
      <c r="T145" s="853">
        <v>316</v>
      </c>
      <c r="U145" s="854" t="s">
        <v>613</v>
      </c>
      <c r="V145" s="873">
        <f t="shared" si="194"/>
        <v>42546</v>
      </c>
      <c r="W145" s="873">
        <f t="shared" si="160"/>
        <v>42552</v>
      </c>
      <c r="X145" s="873">
        <f t="shared" si="195"/>
        <v>42553</v>
      </c>
      <c r="Y145" s="873">
        <f t="shared" si="161"/>
        <v>42559</v>
      </c>
      <c r="Z145" s="873">
        <f t="shared" si="173"/>
        <v>42594</v>
      </c>
      <c r="AA145" s="873">
        <f t="shared" si="188"/>
        <v>42611</v>
      </c>
      <c r="AB145" s="873">
        <f t="shared" si="182"/>
        <v>42615</v>
      </c>
      <c r="AC145" s="873">
        <f t="shared" si="174"/>
        <v>42621</v>
      </c>
      <c r="AD145" s="856">
        <f t="shared" si="147"/>
        <v>42623</v>
      </c>
      <c r="AF145" s="850">
        <v>36</v>
      </c>
      <c r="AG145" s="851" t="s">
        <v>506</v>
      </c>
      <c r="AH145" s="852" t="s">
        <v>983</v>
      </c>
      <c r="AI145" s="853">
        <v>316</v>
      </c>
      <c r="AJ145" s="854" t="s">
        <v>613</v>
      </c>
      <c r="AK145" s="873">
        <f t="shared" si="196"/>
        <v>42546</v>
      </c>
      <c r="AL145" s="873">
        <f t="shared" si="162"/>
        <v>42552</v>
      </c>
      <c r="AM145" s="873">
        <f t="shared" si="197"/>
        <v>42553</v>
      </c>
      <c r="AN145" s="873">
        <f t="shared" si="163"/>
        <v>42559</v>
      </c>
      <c r="AO145" s="873">
        <f t="shared" si="210"/>
        <v>42594</v>
      </c>
      <c r="AP145" s="873">
        <f t="shared" si="189"/>
        <v>42611</v>
      </c>
      <c r="AQ145" s="873">
        <f t="shared" si="183"/>
        <v>42615</v>
      </c>
      <c r="AR145" s="873">
        <f t="shared" si="175"/>
        <v>42621</v>
      </c>
      <c r="AS145" s="856">
        <f t="shared" si="148"/>
        <v>42623</v>
      </c>
      <c r="AU145" s="850">
        <v>36</v>
      </c>
      <c r="AV145" s="851" t="s">
        <v>506</v>
      </c>
      <c r="AW145" s="852" t="s">
        <v>983</v>
      </c>
      <c r="AX145" s="853">
        <v>316</v>
      </c>
      <c r="AY145" s="854" t="s">
        <v>613</v>
      </c>
      <c r="AZ145" s="873">
        <f t="shared" si="198"/>
        <v>42525</v>
      </c>
      <c r="BA145" s="873">
        <f t="shared" si="164"/>
        <v>42531</v>
      </c>
      <c r="BB145" s="873">
        <f t="shared" si="199"/>
        <v>42532</v>
      </c>
      <c r="BC145" s="873">
        <f t="shared" si="165"/>
        <v>42538</v>
      </c>
      <c r="BD145" s="873">
        <f t="shared" si="176"/>
        <v>42587</v>
      </c>
      <c r="BE145" s="873">
        <f t="shared" si="190"/>
        <v>42604</v>
      </c>
      <c r="BF145" s="873">
        <f t="shared" si="207"/>
        <v>42608</v>
      </c>
      <c r="BG145" s="873">
        <f t="shared" si="177"/>
        <v>42621</v>
      </c>
      <c r="BH145" s="856">
        <f t="shared" si="149"/>
        <v>42623</v>
      </c>
      <c r="BJ145" s="850">
        <v>36</v>
      </c>
      <c r="BK145" s="851" t="s">
        <v>506</v>
      </c>
      <c r="BL145" s="852" t="s">
        <v>983</v>
      </c>
      <c r="BM145" s="853">
        <v>316</v>
      </c>
      <c r="BN145" s="854" t="s">
        <v>613</v>
      </c>
      <c r="BO145" s="873">
        <f t="shared" si="200"/>
        <v>42511</v>
      </c>
      <c r="BP145" s="873">
        <f t="shared" si="166"/>
        <v>42517</v>
      </c>
      <c r="BQ145" s="873">
        <f t="shared" si="201"/>
        <v>42518</v>
      </c>
      <c r="BR145" s="873">
        <f t="shared" si="167"/>
        <v>42524</v>
      </c>
      <c r="BS145" s="873">
        <f t="shared" si="178"/>
        <v>42587</v>
      </c>
      <c r="BT145" s="873">
        <f t="shared" si="191"/>
        <v>42604</v>
      </c>
      <c r="BU145" s="873">
        <f t="shared" si="208"/>
        <v>42608</v>
      </c>
      <c r="BV145" s="873">
        <f t="shared" si="179"/>
        <v>42621</v>
      </c>
      <c r="BW145" s="856">
        <f t="shared" si="150"/>
        <v>42623</v>
      </c>
      <c r="BY145" s="850">
        <v>36</v>
      </c>
      <c r="BZ145" s="851" t="s">
        <v>506</v>
      </c>
      <c r="CA145" s="852" t="s">
        <v>983</v>
      </c>
      <c r="CB145" s="853">
        <v>316</v>
      </c>
      <c r="CC145" s="854" t="s">
        <v>613</v>
      </c>
      <c r="CD145" s="873">
        <f t="shared" si="202"/>
        <v>42546</v>
      </c>
      <c r="CE145" s="873">
        <f t="shared" si="168"/>
        <v>42552</v>
      </c>
      <c r="CF145" s="873">
        <f t="shared" si="203"/>
        <v>42553</v>
      </c>
      <c r="CG145" s="873">
        <f t="shared" si="169"/>
        <v>42559</v>
      </c>
      <c r="CH145" s="873">
        <f t="shared" si="211"/>
        <v>42594</v>
      </c>
      <c r="CI145" s="873">
        <f t="shared" si="192"/>
        <v>42611</v>
      </c>
      <c r="CJ145" s="873">
        <f t="shared" si="184"/>
        <v>42615</v>
      </c>
      <c r="CK145" s="873">
        <f t="shared" si="180"/>
        <v>42621</v>
      </c>
      <c r="CL145" s="856">
        <f t="shared" si="151"/>
        <v>42623</v>
      </c>
      <c r="CN145" s="850">
        <v>36</v>
      </c>
      <c r="CO145" s="851" t="s">
        <v>506</v>
      </c>
      <c r="CP145" s="852" t="s">
        <v>983</v>
      </c>
      <c r="CQ145" s="853">
        <v>316</v>
      </c>
      <c r="CR145" s="854" t="s">
        <v>613</v>
      </c>
      <c r="CS145" s="873">
        <f t="shared" si="204"/>
        <v>42546</v>
      </c>
      <c r="CT145" s="873">
        <f t="shared" si="170"/>
        <v>42552</v>
      </c>
      <c r="CU145" s="873">
        <f t="shared" si="205"/>
        <v>42553</v>
      </c>
      <c r="CV145" s="873">
        <f t="shared" si="171"/>
        <v>42559</v>
      </c>
      <c r="CW145" s="873">
        <f t="shared" si="212"/>
        <v>42594</v>
      </c>
      <c r="CX145" s="873">
        <f t="shared" si="193"/>
        <v>42611</v>
      </c>
      <c r="CY145" s="873">
        <f t="shared" si="185"/>
        <v>42615</v>
      </c>
      <c r="CZ145" s="873">
        <f t="shared" si="181"/>
        <v>42621</v>
      </c>
      <c r="DA145" s="856">
        <f t="shared" si="152"/>
        <v>42623</v>
      </c>
    </row>
    <row r="146" spans="2:105" ht="15" hidden="1" customHeight="1">
      <c r="B146" s="125" t="s">
        <v>694</v>
      </c>
      <c r="C146" s="850">
        <v>37</v>
      </c>
      <c r="D146" s="955" t="s">
        <v>506</v>
      </c>
      <c r="E146" s="881"/>
      <c r="F146" s="853">
        <v>316</v>
      </c>
      <c r="G146" s="854" t="s">
        <v>613</v>
      </c>
      <c r="H146" s="859"/>
      <c r="I146" s="859">
        <f t="shared" si="186"/>
        <v>42588</v>
      </c>
      <c r="J146" s="859">
        <f t="shared" si="206"/>
        <v>42594</v>
      </c>
      <c r="K146" s="859">
        <f t="shared" si="209"/>
        <v>42601</v>
      </c>
      <c r="L146" s="859">
        <f t="shared" si="187"/>
        <v>42618</v>
      </c>
      <c r="M146" s="859">
        <f t="shared" si="153"/>
        <v>42622</v>
      </c>
      <c r="N146" s="859">
        <f t="shared" si="172"/>
        <v>42628</v>
      </c>
      <c r="O146" s="856">
        <f t="shared" si="146"/>
        <v>42630</v>
      </c>
      <c r="P146" s="112"/>
      <c r="Q146" s="850">
        <v>37</v>
      </c>
      <c r="R146" s="955"/>
      <c r="S146" s="881"/>
      <c r="T146" s="853">
        <v>316</v>
      </c>
      <c r="U146" s="854" t="s">
        <v>613</v>
      </c>
      <c r="V146" s="885">
        <f t="shared" si="194"/>
        <v>42553</v>
      </c>
      <c r="W146" s="885">
        <f t="shared" si="160"/>
        <v>42559</v>
      </c>
      <c r="X146" s="885">
        <f t="shared" si="195"/>
        <v>42560</v>
      </c>
      <c r="Y146" s="885">
        <f t="shared" si="161"/>
        <v>42566</v>
      </c>
      <c r="Z146" s="885">
        <f t="shared" si="173"/>
        <v>42601</v>
      </c>
      <c r="AA146" s="885">
        <f t="shared" si="188"/>
        <v>42618</v>
      </c>
      <c r="AB146" s="885">
        <f t="shared" si="182"/>
        <v>42622</v>
      </c>
      <c r="AC146" s="885">
        <f t="shared" si="174"/>
        <v>42628</v>
      </c>
      <c r="AD146" s="856">
        <f t="shared" si="147"/>
        <v>42630</v>
      </c>
      <c r="AF146" s="850">
        <v>37</v>
      </c>
      <c r="AG146" s="955" t="s">
        <v>506</v>
      </c>
      <c r="AH146" s="881"/>
      <c r="AI146" s="853">
        <v>316</v>
      </c>
      <c r="AJ146" s="854" t="s">
        <v>613</v>
      </c>
      <c r="AK146" s="885">
        <f t="shared" si="196"/>
        <v>42553</v>
      </c>
      <c r="AL146" s="885">
        <f t="shared" si="162"/>
        <v>42559</v>
      </c>
      <c r="AM146" s="885">
        <f t="shared" si="197"/>
        <v>42560</v>
      </c>
      <c r="AN146" s="885">
        <f t="shared" si="163"/>
        <v>42566</v>
      </c>
      <c r="AO146" s="885">
        <f t="shared" si="210"/>
        <v>42601</v>
      </c>
      <c r="AP146" s="885">
        <f t="shared" si="189"/>
        <v>42618</v>
      </c>
      <c r="AQ146" s="885">
        <f t="shared" si="183"/>
        <v>42622</v>
      </c>
      <c r="AR146" s="885">
        <f t="shared" si="175"/>
        <v>42628</v>
      </c>
      <c r="AS146" s="856">
        <f t="shared" si="148"/>
        <v>42630</v>
      </c>
      <c r="AU146" s="850">
        <v>37</v>
      </c>
      <c r="AV146" s="955"/>
      <c r="AW146" s="881"/>
      <c r="AX146" s="853">
        <v>316</v>
      </c>
      <c r="AY146" s="854" t="s">
        <v>613</v>
      </c>
      <c r="AZ146" s="885">
        <f t="shared" si="198"/>
        <v>42532</v>
      </c>
      <c r="BA146" s="885">
        <f t="shared" si="164"/>
        <v>42538</v>
      </c>
      <c r="BB146" s="885">
        <f t="shared" si="199"/>
        <v>42539</v>
      </c>
      <c r="BC146" s="885">
        <f t="shared" si="165"/>
        <v>42545</v>
      </c>
      <c r="BD146" s="885">
        <f t="shared" si="176"/>
        <v>42594</v>
      </c>
      <c r="BE146" s="885">
        <f t="shared" si="190"/>
        <v>42611</v>
      </c>
      <c r="BF146" s="885">
        <f t="shared" si="207"/>
        <v>42615</v>
      </c>
      <c r="BG146" s="885">
        <f t="shared" si="177"/>
        <v>42628</v>
      </c>
      <c r="BH146" s="856">
        <f t="shared" si="149"/>
        <v>42630</v>
      </c>
      <c r="BJ146" s="850">
        <v>37</v>
      </c>
      <c r="BK146" s="955" t="s">
        <v>506</v>
      </c>
      <c r="BL146" s="881"/>
      <c r="BM146" s="853">
        <v>316</v>
      </c>
      <c r="BN146" s="854" t="s">
        <v>613</v>
      </c>
      <c r="BO146" s="885">
        <f t="shared" si="200"/>
        <v>42518</v>
      </c>
      <c r="BP146" s="885">
        <f t="shared" si="166"/>
        <v>42524</v>
      </c>
      <c r="BQ146" s="885">
        <f t="shared" si="201"/>
        <v>42525</v>
      </c>
      <c r="BR146" s="885">
        <f t="shared" si="167"/>
        <v>42531</v>
      </c>
      <c r="BS146" s="885">
        <f t="shared" si="178"/>
        <v>42594</v>
      </c>
      <c r="BT146" s="885">
        <f t="shared" si="191"/>
        <v>42611</v>
      </c>
      <c r="BU146" s="885">
        <f t="shared" si="208"/>
        <v>42615</v>
      </c>
      <c r="BV146" s="885">
        <f t="shared" si="179"/>
        <v>42628</v>
      </c>
      <c r="BW146" s="856">
        <f t="shared" si="150"/>
        <v>42630</v>
      </c>
      <c r="BY146" s="850">
        <v>37</v>
      </c>
      <c r="BZ146" s="955" t="s">
        <v>506</v>
      </c>
      <c r="CA146" s="881"/>
      <c r="CB146" s="853">
        <v>316</v>
      </c>
      <c r="CC146" s="854" t="s">
        <v>613</v>
      </c>
      <c r="CD146" s="885">
        <f t="shared" si="202"/>
        <v>42553</v>
      </c>
      <c r="CE146" s="885">
        <f t="shared" si="168"/>
        <v>42559</v>
      </c>
      <c r="CF146" s="885">
        <f t="shared" si="203"/>
        <v>42560</v>
      </c>
      <c r="CG146" s="885">
        <f t="shared" si="169"/>
        <v>42566</v>
      </c>
      <c r="CH146" s="885">
        <f t="shared" si="211"/>
        <v>42601</v>
      </c>
      <c r="CI146" s="885">
        <f t="shared" si="192"/>
        <v>42618</v>
      </c>
      <c r="CJ146" s="885">
        <f t="shared" si="184"/>
        <v>42622</v>
      </c>
      <c r="CK146" s="885">
        <f t="shared" si="180"/>
        <v>42628</v>
      </c>
      <c r="CL146" s="856">
        <f t="shared" si="151"/>
        <v>42630</v>
      </c>
      <c r="CN146" s="850">
        <v>37</v>
      </c>
      <c r="CO146" s="955" t="s">
        <v>506</v>
      </c>
      <c r="CP146" s="881"/>
      <c r="CQ146" s="853">
        <v>316</v>
      </c>
      <c r="CR146" s="854" t="s">
        <v>613</v>
      </c>
      <c r="CS146" s="885">
        <f t="shared" si="204"/>
        <v>42553</v>
      </c>
      <c r="CT146" s="885">
        <f t="shared" si="170"/>
        <v>42559</v>
      </c>
      <c r="CU146" s="885">
        <f t="shared" si="205"/>
        <v>42560</v>
      </c>
      <c r="CV146" s="885">
        <f t="shared" si="171"/>
        <v>42566</v>
      </c>
      <c r="CW146" s="885">
        <f t="shared" si="212"/>
        <v>42601</v>
      </c>
      <c r="CX146" s="885">
        <f t="shared" si="193"/>
        <v>42618</v>
      </c>
      <c r="CY146" s="885">
        <f t="shared" si="185"/>
        <v>42622</v>
      </c>
      <c r="CZ146" s="885">
        <f t="shared" si="181"/>
        <v>42628</v>
      </c>
      <c r="DA146" s="856">
        <f t="shared" si="152"/>
        <v>42630</v>
      </c>
    </row>
    <row r="147" spans="2:105" ht="15" hidden="1" customHeight="1">
      <c r="B147" s="125" t="s">
        <v>695</v>
      </c>
      <c r="C147" s="850">
        <v>38</v>
      </c>
      <c r="D147" s="851" t="s">
        <v>506</v>
      </c>
      <c r="E147" s="852" t="s">
        <v>984</v>
      </c>
      <c r="F147" s="853">
        <v>316</v>
      </c>
      <c r="G147" s="854" t="s">
        <v>613</v>
      </c>
      <c r="H147" s="855"/>
      <c r="I147" s="855">
        <f t="shared" si="186"/>
        <v>42595</v>
      </c>
      <c r="J147" s="855">
        <f t="shared" si="206"/>
        <v>42601</v>
      </c>
      <c r="K147" s="855">
        <f t="shared" si="209"/>
        <v>42608</v>
      </c>
      <c r="L147" s="855">
        <f t="shared" si="187"/>
        <v>42625</v>
      </c>
      <c r="M147" s="855">
        <f t="shared" si="153"/>
        <v>42629</v>
      </c>
      <c r="N147" s="855">
        <f t="shared" si="172"/>
        <v>42635</v>
      </c>
      <c r="O147" s="856">
        <f t="shared" si="146"/>
        <v>42637</v>
      </c>
      <c r="P147" s="112"/>
      <c r="Q147" s="850">
        <v>38</v>
      </c>
      <c r="R147" s="851" t="s">
        <v>506</v>
      </c>
      <c r="S147" s="852" t="s">
        <v>984</v>
      </c>
      <c r="T147" s="853">
        <v>316</v>
      </c>
      <c r="U147" s="854" t="s">
        <v>613</v>
      </c>
      <c r="V147" s="873">
        <f t="shared" si="194"/>
        <v>42560</v>
      </c>
      <c r="W147" s="873">
        <f t="shared" si="160"/>
        <v>42566</v>
      </c>
      <c r="X147" s="873">
        <f t="shared" si="195"/>
        <v>42567</v>
      </c>
      <c r="Y147" s="873">
        <f t="shared" si="161"/>
        <v>42573</v>
      </c>
      <c r="Z147" s="873">
        <f t="shared" si="173"/>
        <v>42608</v>
      </c>
      <c r="AA147" s="873">
        <f t="shared" si="188"/>
        <v>42625</v>
      </c>
      <c r="AB147" s="873">
        <f t="shared" si="182"/>
        <v>42629</v>
      </c>
      <c r="AC147" s="873">
        <f t="shared" si="174"/>
        <v>42635</v>
      </c>
      <c r="AD147" s="856">
        <f t="shared" si="147"/>
        <v>42637</v>
      </c>
      <c r="AF147" s="850">
        <v>38</v>
      </c>
      <c r="AG147" s="851" t="s">
        <v>506</v>
      </c>
      <c r="AH147" s="852" t="s">
        <v>984</v>
      </c>
      <c r="AI147" s="853">
        <v>316</v>
      </c>
      <c r="AJ147" s="854" t="s">
        <v>613</v>
      </c>
      <c r="AK147" s="873">
        <f t="shared" si="196"/>
        <v>42560</v>
      </c>
      <c r="AL147" s="873">
        <f t="shared" si="162"/>
        <v>42566</v>
      </c>
      <c r="AM147" s="873">
        <f t="shared" si="197"/>
        <v>42567</v>
      </c>
      <c r="AN147" s="873">
        <f t="shared" si="163"/>
        <v>42573</v>
      </c>
      <c r="AO147" s="873">
        <f t="shared" si="210"/>
        <v>42608</v>
      </c>
      <c r="AP147" s="873">
        <f t="shared" si="189"/>
        <v>42625</v>
      </c>
      <c r="AQ147" s="873">
        <f t="shared" si="183"/>
        <v>42629</v>
      </c>
      <c r="AR147" s="873">
        <f t="shared" si="175"/>
        <v>42635</v>
      </c>
      <c r="AS147" s="856">
        <f t="shared" si="148"/>
        <v>42637</v>
      </c>
      <c r="AU147" s="850">
        <v>38</v>
      </c>
      <c r="AV147" s="851" t="s">
        <v>506</v>
      </c>
      <c r="AW147" s="852" t="s">
        <v>984</v>
      </c>
      <c r="AX147" s="853">
        <v>316</v>
      </c>
      <c r="AY147" s="854" t="s">
        <v>613</v>
      </c>
      <c r="AZ147" s="873">
        <f t="shared" si="198"/>
        <v>42539</v>
      </c>
      <c r="BA147" s="873">
        <f t="shared" si="164"/>
        <v>42545</v>
      </c>
      <c r="BB147" s="873">
        <f t="shared" si="199"/>
        <v>42546</v>
      </c>
      <c r="BC147" s="873">
        <f t="shared" si="165"/>
        <v>42552</v>
      </c>
      <c r="BD147" s="873">
        <f t="shared" si="176"/>
        <v>42601</v>
      </c>
      <c r="BE147" s="873">
        <f t="shared" si="190"/>
        <v>42618</v>
      </c>
      <c r="BF147" s="873">
        <f t="shared" si="207"/>
        <v>42622</v>
      </c>
      <c r="BG147" s="873">
        <f t="shared" si="177"/>
        <v>42635</v>
      </c>
      <c r="BH147" s="856">
        <f t="shared" si="149"/>
        <v>42637</v>
      </c>
      <c r="BJ147" s="850">
        <v>38</v>
      </c>
      <c r="BK147" s="851" t="s">
        <v>506</v>
      </c>
      <c r="BL147" s="852" t="s">
        <v>984</v>
      </c>
      <c r="BM147" s="853">
        <v>316</v>
      </c>
      <c r="BN147" s="854" t="s">
        <v>613</v>
      </c>
      <c r="BO147" s="873">
        <f t="shared" si="200"/>
        <v>42525</v>
      </c>
      <c r="BP147" s="873">
        <f t="shared" si="166"/>
        <v>42531</v>
      </c>
      <c r="BQ147" s="873">
        <f t="shared" si="201"/>
        <v>42532</v>
      </c>
      <c r="BR147" s="873">
        <f t="shared" si="167"/>
        <v>42538</v>
      </c>
      <c r="BS147" s="873">
        <f t="shared" si="178"/>
        <v>42601</v>
      </c>
      <c r="BT147" s="873">
        <f t="shared" si="191"/>
        <v>42618</v>
      </c>
      <c r="BU147" s="873">
        <f t="shared" si="208"/>
        <v>42622</v>
      </c>
      <c r="BV147" s="873">
        <f t="shared" si="179"/>
        <v>42635</v>
      </c>
      <c r="BW147" s="856">
        <f t="shared" si="150"/>
        <v>42637</v>
      </c>
      <c r="BY147" s="850">
        <v>38</v>
      </c>
      <c r="BZ147" s="851" t="s">
        <v>506</v>
      </c>
      <c r="CA147" s="852" t="s">
        <v>984</v>
      </c>
      <c r="CB147" s="853">
        <v>316</v>
      </c>
      <c r="CC147" s="854" t="s">
        <v>613</v>
      </c>
      <c r="CD147" s="873">
        <f t="shared" si="202"/>
        <v>42560</v>
      </c>
      <c r="CE147" s="873">
        <f t="shared" si="168"/>
        <v>42566</v>
      </c>
      <c r="CF147" s="873">
        <f t="shared" si="203"/>
        <v>42567</v>
      </c>
      <c r="CG147" s="873">
        <f t="shared" si="169"/>
        <v>42573</v>
      </c>
      <c r="CH147" s="873">
        <f t="shared" si="211"/>
        <v>42608</v>
      </c>
      <c r="CI147" s="873">
        <f t="shared" si="192"/>
        <v>42625</v>
      </c>
      <c r="CJ147" s="873">
        <f t="shared" si="184"/>
        <v>42629</v>
      </c>
      <c r="CK147" s="873">
        <f t="shared" si="180"/>
        <v>42635</v>
      </c>
      <c r="CL147" s="856">
        <f t="shared" si="151"/>
        <v>42637</v>
      </c>
      <c r="CN147" s="850">
        <v>38</v>
      </c>
      <c r="CO147" s="851" t="s">
        <v>506</v>
      </c>
      <c r="CP147" s="852" t="s">
        <v>984</v>
      </c>
      <c r="CQ147" s="853">
        <v>316</v>
      </c>
      <c r="CR147" s="854" t="s">
        <v>613</v>
      </c>
      <c r="CS147" s="873">
        <f t="shared" si="204"/>
        <v>42560</v>
      </c>
      <c r="CT147" s="873">
        <f t="shared" si="170"/>
        <v>42566</v>
      </c>
      <c r="CU147" s="873">
        <f t="shared" si="205"/>
        <v>42567</v>
      </c>
      <c r="CV147" s="873">
        <f t="shared" si="171"/>
        <v>42573</v>
      </c>
      <c r="CW147" s="873">
        <f t="shared" si="212"/>
        <v>42608</v>
      </c>
      <c r="CX147" s="873">
        <f t="shared" si="193"/>
        <v>42625</v>
      </c>
      <c r="CY147" s="873">
        <f t="shared" si="185"/>
        <v>42629</v>
      </c>
      <c r="CZ147" s="873">
        <f t="shared" si="181"/>
        <v>42635</v>
      </c>
      <c r="DA147" s="856">
        <f t="shared" si="152"/>
        <v>42637</v>
      </c>
    </row>
    <row r="148" spans="2:105" ht="15" hidden="1" customHeight="1">
      <c r="B148" s="125" t="s">
        <v>696</v>
      </c>
      <c r="C148" s="850">
        <v>39</v>
      </c>
      <c r="D148" s="860" t="s">
        <v>985</v>
      </c>
      <c r="E148" s="861" t="s">
        <v>1706</v>
      </c>
      <c r="F148" s="853">
        <v>316</v>
      </c>
      <c r="G148" s="854" t="s">
        <v>613</v>
      </c>
      <c r="H148" s="862"/>
      <c r="I148" s="862">
        <f t="shared" si="186"/>
        <v>42602</v>
      </c>
      <c r="J148" s="862">
        <f t="shared" si="206"/>
        <v>42608</v>
      </c>
      <c r="K148" s="862">
        <f t="shared" si="209"/>
        <v>42615</v>
      </c>
      <c r="L148" s="862">
        <f t="shared" si="187"/>
        <v>42632</v>
      </c>
      <c r="M148" s="862">
        <f t="shared" si="153"/>
        <v>42636</v>
      </c>
      <c r="N148" s="862">
        <f t="shared" si="172"/>
        <v>42642</v>
      </c>
      <c r="O148" s="856">
        <f t="shared" si="146"/>
        <v>42644</v>
      </c>
      <c r="P148" s="112"/>
      <c r="Q148" s="850">
        <v>39</v>
      </c>
      <c r="R148" s="860" t="s">
        <v>985</v>
      </c>
      <c r="S148" s="861" t="s">
        <v>1706</v>
      </c>
      <c r="T148" s="853">
        <v>316</v>
      </c>
      <c r="U148" s="854" t="s">
        <v>613</v>
      </c>
      <c r="V148" s="890">
        <f t="shared" si="194"/>
        <v>42567</v>
      </c>
      <c r="W148" s="890">
        <f t="shared" si="160"/>
        <v>42573</v>
      </c>
      <c r="X148" s="890">
        <f t="shared" si="195"/>
        <v>42574</v>
      </c>
      <c r="Y148" s="890">
        <f t="shared" si="161"/>
        <v>42580</v>
      </c>
      <c r="Z148" s="890">
        <f t="shared" si="173"/>
        <v>42615</v>
      </c>
      <c r="AA148" s="890">
        <f t="shared" si="188"/>
        <v>42632</v>
      </c>
      <c r="AB148" s="890">
        <f t="shared" si="182"/>
        <v>42636</v>
      </c>
      <c r="AC148" s="890">
        <f t="shared" si="174"/>
        <v>42642</v>
      </c>
      <c r="AD148" s="856">
        <f t="shared" si="147"/>
        <v>42644</v>
      </c>
      <c r="AF148" s="850">
        <v>39</v>
      </c>
      <c r="AG148" s="860" t="s">
        <v>985</v>
      </c>
      <c r="AH148" s="861" t="s">
        <v>1706</v>
      </c>
      <c r="AI148" s="853">
        <v>316</v>
      </c>
      <c r="AJ148" s="854" t="s">
        <v>613</v>
      </c>
      <c r="AK148" s="890">
        <f t="shared" si="196"/>
        <v>42567</v>
      </c>
      <c r="AL148" s="890">
        <f t="shared" si="162"/>
        <v>42573</v>
      </c>
      <c r="AM148" s="890">
        <f t="shared" si="197"/>
        <v>42574</v>
      </c>
      <c r="AN148" s="890">
        <f t="shared" si="163"/>
        <v>42580</v>
      </c>
      <c r="AO148" s="890">
        <f t="shared" si="210"/>
        <v>42615</v>
      </c>
      <c r="AP148" s="890">
        <f t="shared" si="189"/>
        <v>42632</v>
      </c>
      <c r="AQ148" s="890">
        <f t="shared" si="183"/>
        <v>42636</v>
      </c>
      <c r="AR148" s="890">
        <f t="shared" si="175"/>
        <v>42642</v>
      </c>
      <c r="AS148" s="856">
        <f t="shared" si="148"/>
        <v>42644</v>
      </c>
      <c r="AU148" s="850">
        <v>39</v>
      </c>
      <c r="AV148" s="860" t="s">
        <v>985</v>
      </c>
      <c r="AW148" s="861" t="s">
        <v>1706</v>
      </c>
      <c r="AX148" s="853">
        <v>316</v>
      </c>
      <c r="AY148" s="854" t="s">
        <v>613</v>
      </c>
      <c r="AZ148" s="890">
        <f t="shared" si="198"/>
        <v>42546</v>
      </c>
      <c r="BA148" s="890">
        <f t="shared" si="164"/>
        <v>42552</v>
      </c>
      <c r="BB148" s="890">
        <f t="shared" si="199"/>
        <v>42553</v>
      </c>
      <c r="BC148" s="890">
        <f t="shared" si="165"/>
        <v>42559</v>
      </c>
      <c r="BD148" s="890">
        <f t="shared" si="176"/>
        <v>42608</v>
      </c>
      <c r="BE148" s="890">
        <f t="shared" si="190"/>
        <v>42625</v>
      </c>
      <c r="BF148" s="890">
        <f t="shared" si="207"/>
        <v>42629</v>
      </c>
      <c r="BG148" s="890">
        <f t="shared" si="177"/>
        <v>42642</v>
      </c>
      <c r="BH148" s="856">
        <f t="shared" si="149"/>
        <v>42644</v>
      </c>
      <c r="BJ148" s="850">
        <v>39</v>
      </c>
      <c r="BK148" s="860" t="s">
        <v>985</v>
      </c>
      <c r="BL148" s="861" t="s">
        <v>1706</v>
      </c>
      <c r="BM148" s="853">
        <v>316</v>
      </c>
      <c r="BN148" s="854" t="s">
        <v>613</v>
      </c>
      <c r="BO148" s="890">
        <f t="shared" si="200"/>
        <v>42532</v>
      </c>
      <c r="BP148" s="890">
        <f t="shared" si="166"/>
        <v>42538</v>
      </c>
      <c r="BQ148" s="890">
        <f t="shared" si="201"/>
        <v>42539</v>
      </c>
      <c r="BR148" s="890">
        <f t="shared" si="167"/>
        <v>42545</v>
      </c>
      <c r="BS148" s="890">
        <f t="shared" si="178"/>
        <v>42608</v>
      </c>
      <c r="BT148" s="890">
        <f t="shared" si="191"/>
        <v>42625</v>
      </c>
      <c r="BU148" s="890">
        <f t="shared" si="208"/>
        <v>42629</v>
      </c>
      <c r="BV148" s="890">
        <f t="shared" si="179"/>
        <v>42642</v>
      </c>
      <c r="BW148" s="856">
        <f t="shared" si="150"/>
        <v>42644</v>
      </c>
      <c r="BY148" s="850">
        <v>39</v>
      </c>
      <c r="BZ148" s="860" t="s">
        <v>985</v>
      </c>
      <c r="CA148" s="861" t="s">
        <v>1706</v>
      </c>
      <c r="CB148" s="853">
        <v>316</v>
      </c>
      <c r="CC148" s="854" t="s">
        <v>613</v>
      </c>
      <c r="CD148" s="890">
        <f t="shared" si="202"/>
        <v>42567</v>
      </c>
      <c r="CE148" s="890">
        <f t="shared" si="168"/>
        <v>42573</v>
      </c>
      <c r="CF148" s="890">
        <f t="shared" si="203"/>
        <v>42574</v>
      </c>
      <c r="CG148" s="890">
        <f t="shared" si="169"/>
        <v>42580</v>
      </c>
      <c r="CH148" s="890">
        <f t="shared" si="211"/>
        <v>42615</v>
      </c>
      <c r="CI148" s="890">
        <f t="shared" si="192"/>
        <v>42632</v>
      </c>
      <c r="CJ148" s="890">
        <f t="shared" si="184"/>
        <v>42636</v>
      </c>
      <c r="CK148" s="890">
        <f t="shared" si="180"/>
        <v>42642</v>
      </c>
      <c r="CL148" s="856">
        <f t="shared" si="151"/>
        <v>42644</v>
      </c>
      <c r="CN148" s="850">
        <v>39</v>
      </c>
      <c r="CO148" s="860" t="s">
        <v>985</v>
      </c>
      <c r="CP148" s="861" t="s">
        <v>1706</v>
      </c>
      <c r="CQ148" s="853">
        <v>316</v>
      </c>
      <c r="CR148" s="854" t="s">
        <v>613</v>
      </c>
      <c r="CS148" s="890">
        <f t="shared" si="204"/>
        <v>42567</v>
      </c>
      <c r="CT148" s="890">
        <f t="shared" si="170"/>
        <v>42573</v>
      </c>
      <c r="CU148" s="890">
        <f t="shared" si="205"/>
        <v>42574</v>
      </c>
      <c r="CV148" s="890">
        <f t="shared" si="171"/>
        <v>42580</v>
      </c>
      <c r="CW148" s="890">
        <f t="shared" si="212"/>
        <v>42615</v>
      </c>
      <c r="CX148" s="890">
        <f t="shared" si="193"/>
        <v>42632</v>
      </c>
      <c r="CY148" s="890">
        <f t="shared" si="185"/>
        <v>42636</v>
      </c>
      <c r="CZ148" s="890">
        <f t="shared" si="181"/>
        <v>42642</v>
      </c>
      <c r="DA148" s="856">
        <f t="shared" si="152"/>
        <v>42644</v>
      </c>
    </row>
    <row r="149" spans="2:105" ht="15" hidden="1" customHeight="1">
      <c r="B149" s="125" t="s">
        <v>697</v>
      </c>
      <c r="C149" s="850">
        <v>40</v>
      </c>
      <c r="D149" s="857" t="s">
        <v>506</v>
      </c>
      <c r="E149" s="858"/>
      <c r="F149" s="853">
        <v>416</v>
      </c>
      <c r="G149" s="854">
        <v>1016</v>
      </c>
      <c r="H149" s="859"/>
      <c r="I149" s="859">
        <f t="shared" si="186"/>
        <v>42609</v>
      </c>
      <c r="J149" s="863">
        <f t="shared" si="206"/>
        <v>42615</v>
      </c>
      <c r="K149" s="859">
        <f t="shared" si="209"/>
        <v>42622</v>
      </c>
      <c r="L149" s="859">
        <f t="shared" si="187"/>
        <v>42639</v>
      </c>
      <c r="M149" s="859">
        <f t="shared" si="153"/>
        <v>42643</v>
      </c>
      <c r="N149" s="859">
        <f t="shared" si="172"/>
        <v>42649</v>
      </c>
      <c r="O149" s="856">
        <f t="shared" si="146"/>
        <v>42651</v>
      </c>
      <c r="P149" s="112"/>
      <c r="Q149" s="850">
        <v>40</v>
      </c>
      <c r="R149" s="857" t="s">
        <v>506</v>
      </c>
      <c r="S149" s="858"/>
      <c r="T149" s="853">
        <v>416</v>
      </c>
      <c r="U149" s="854">
        <v>1016</v>
      </c>
      <c r="V149" s="885">
        <f t="shared" si="194"/>
        <v>42574</v>
      </c>
      <c r="W149" s="886">
        <f t="shared" si="160"/>
        <v>42580</v>
      </c>
      <c r="X149" s="885">
        <f t="shared" si="195"/>
        <v>42581</v>
      </c>
      <c r="Y149" s="886">
        <f t="shared" si="161"/>
        <v>42587</v>
      </c>
      <c r="Z149" s="885">
        <f t="shared" si="173"/>
        <v>42622</v>
      </c>
      <c r="AA149" s="885">
        <f t="shared" si="188"/>
        <v>42639</v>
      </c>
      <c r="AB149" s="885">
        <f t="shared" si="182"/>
        <v>42643</v>
      </c>
      <c r="AC149" s="885">
        <f t="shared" si="174"/>
        <v>42649</v>
      </c>
      <c r="AD149" s="856">
        <f t="shared" si="147"/>
        <v>42651</v>
      </c>
      <c r="AF149" s="850">
        <v>40</v>
      </c>
      <c r="AG149" s="857" t="s">
        <v>506</v>
      </c>
      <c r="AH149" s="858"/>
      <c r="AI149" s="853">
        <v>416</v>
      </c>
      <c r="AJ149" s="854">
        <v>1016</v>
      </c>
      <c r="AK149" s="885">
        <f t="shared" si="196"/>
        <v>42574</v>
      </c>
      <c r="AL149" s="886">
        <f t="shared" si="162"/>
        <v>42580</v>
      </c>
      <c r="AM149" s="885">
        <f t="shared" si="197"/>
        <v>42581</v>
      </c>
      <c r="AN149" s="886">
        <f t="shared" si="163"/>
        <v>42587</v>
      </c>
      <c r="AO149" s="885">
        <f t="shared" si="210"/>
        <v>42622</v>
      </c>
      <c r="AP149" s="885">
        <f t="shared" si="189"/>
        <v>42639</v>
      </c>
      <c r="AQ149" s="885">
        <f t="shared" si="183"/>
        <v>42643</v>
      </c>
      <c r="AR149" s="885">
        <f t="shared" si="175"/>
        <v>42649</v>
      </c>
      <c r="AS149" s="856">
        <f t="shared" si="148"/>
        <v>42651</v>
      </c>
      <c r="AU149" s="850">
        <v>40</v>
      </c>
      <c r="AV149" s="857" t="s">
        <v>506</v>
      </c>
      <c r="AW149" s="858"/>
      <c r="AX149" s="853">
        <v>416</v>
      </c>
      <c r="AY149" s="854">
        <v>1016</v>
      </c>
      <c r="AZ149" s="885">
        <f t="shared" si="198"/>
        <v>42553</v>
      </c>
      <c r="BA149" s="886">
        <f t="shared" si="164"/>
        <v>42559</v>
      </c>
      <c r="BB149" s="885">
        <f t="shared" si="199"/>
        <v>42560</v>
      </c>
      <c r="BC149" s="886">
        <f t="shared" si="165"/>
        <v>42566</v>
      </c>
      <c r="BD149" s="885">
        <f t="shared" si="176"/>
        <v>42615</v>
      </c>
      <c r="BE149" s="885">
        <f t="shared" si="190"/>
        <v>42632</v>
      </c>
      <c r="BF149" s="885">
        <f t="shared" si="207"/>
        <v>42636</v>
      </c>
      <c r="BG149" s="885">
        <f t="shared" si="177"/>
        <v>42649</v>
      </c>
      <c r="BH149" s="856">
        <f t="shared" si="149"/>
        <v>42651</v>
      </c>
      <c r="BJ149" s="850">
        <v>40</v>
      </c>
      <c r="BK149" s="857" t="s">
        <v>506</v>
      </c>
      <c r="BL149" s="858"/>
      <c r="BM149" s="853">
        <v>416</v>
      </c>
      <c r="BN149" s="854">
        <v>1016</v>
      </c>
      <c r="BO149" s="885">
        <f t="shared" si="200"/>
        <v>42539</v>
      </c>
      <c r="BP149" s="886">
        <f t="shared" si="166"/>
        <v>42545</v>
      </c>
      <c r="BQ149" s="885">
        <f t="shared" si="201"/>
        <v>42546</v>
      </c>
      <c r="BR149" s="886">
        <f t="shared" si="167"/>
        <v>42552</v>
      </c>
      <c r="BS149" s="885">
        <f t="shared" si="178"/>
        <v>42615</v>
      </c>
      <c r="BT149" s="885">
        <f t="shared" si="191"/>
        <v>42632</v>
      </c>
      <c r="BU149" s="885">
        <f t="shared" si="208"/>
        <v>42636</v>
      </c>
      <c r="BV149" s="885">
        <f t="shared" si="179"/>
        <v>42649</v>
      </c>
      <c r="BW149" s="856">
        <f t="shared" si="150"/>
        <v>42651</v>
      </c>
      <c r="BY149" s="850">
        <v>40</v>
      </c>
      <c r="BZ149" s="857" t="s">
        <v>506</v>
      </c>
      <c r="CA149" s="858"/>
      <c r="CB149" s="853">
        <v>416</v>
      </c>
      <c r="CC149" s="854">
        <v>1016</v>
      </c>
      <c r="CD149" s="885">
        <f t="shared" si="202"/>
        <v>42574</v>
      </c>
      <c r="CE149" s="886">
        <f t="shared" si="168"/>
        <v>42580</v>
      </c>
      <c r="CF149" s="885">
        <f t="shared" si="203"/>
        <v>42581</v>
      </c>
      <c r="CG149" s="886">
        <f t="shared" si="169"/>
        <v>42587</v>
      </c>
      <c r="CH149" s="885">
        <f t="shared" si="211"/>
        <v>42622</v>
      </c>
      <c r="CI149" s="885">
        <f t="shared" si="192"/>
        <v>42639</v>
      </c>
      <c r="CJ149" s="885">
        <f t="shared" si="184"/>
        <v>42643</v>
      </c>
      <c r="CK149" s="885">
        <f t="shared" si="180"/>
        <v>42649</v>
      </c>
      <c r="CL149" s="856">
        <f t="shared" si="151"/>
        <v>42651</v>
      </c>
      <c r="CN149" s="850">
        <v>40</v>
      </c>
      <c r="CO149" s="857" t="s">
        <v>506</v>
      </c>
      <c r="CP149" s="858"/>
      <c r="CQ149" s="853">
        <v>416</v>
      </c>
      <c r="CR149" s="854">
        <v>1016</v>
      </c>
      <c r="CS149" s="885">
        <f t="shared" si="204"/>
        <v>42574</v>
      </c>
      <c r="CT149" s="886">
        <f t="shared" si="170"/>
        <v>42580</v>
      </c>
      <c r="CU149" s="885">
        <f t="shared" si="205"/>
        <v>42581</v>
      </c>
      <c r="CV149" s="886">
        <f t="shared" si="171"/>
        <v>42587</v>
      </c>
      <c r="CW149" s="885">
        <f t="shared" si="212"/>
        <v>42622</v>
      </c>
      <c r="CX149" s="885">
        <f t="shared" si="193"/>
        <v>42639</v>
      </c>
      <c r="CY149" s="885">
        <f t="shared" si="185"/>
        <v>42643</v>
      </c>
      <c r="CZ149" s="885">
        <f t="shared" si="181"/>
        <v>42649</v>
      </c>
      <c r="DA149" s="856">
        <f t="shared" si="152"/>
        <v>42651</v>
      </c>
    </row>
    <row r="150" spans="2:105" ht="15" hidden="1" customHeight="1">
      <c r="B150" s="125" t="s">
        <v>698</v>
      </c>
      <c r="C150" s="850">
        <v>41</v>
      </c>
      <c r="D150" s="857" t="s">
        <v>506</v>
      </c>
      <c r="E150" s="858"/>
      <c r="F150" s="853">
        <v>416</v>
      </c>
      <c r="G150" s="854">
        <v>1016</v>
      </c>
      <c r="H150" s="859"/>
      <c r="I150" s="859">
        <f t="shared" si="186"/>
        <v>42616</v>
      </c>
      <c r="J150" s="863">
        <f t="shared" si="206"/>
        <v>42622</v>
      </c>
      <c r="K150" s="859">
        <f t="shared" si="209"/>
        <v>42629</v>
      </c>
      <c r="L150" s="859">
        <f t="shared" si="187"/>
        <v>42646</v>
      </c>
      <c r="M150" s="859">
        <f t="shared" si="153"/>
        <v>42650</v>
      </c>
      <c r="N150" s="859">
        <f t="shared" si="172"/>
        <v>42656</v>
      </c>
      <c r="O150" s="856">
        <f t="shared" si="146"/>
        <v>42658</v>
      </c>
      <c r="Q150" s="850">
        <v>41</v>
      </c>
      <c r="R150" s="857" t="s">
        <v>506</v>
      </c>
      <c r="S150" s="858"/>
      <c r="T150" s="853">
        <v>416</v>
      </c>
      <c r="U150" s="854">
        <v>1016</v>
      </c>
      <c r="V150" s="885">
        <f t="shared" si="194"/>
        <v>42581</v>
      </c>
      <c r="W150" s="886">
        <f t="shared" si="160"/>
        <v>42587</v>
      </c>
      <c r="X150" s="885">
        <f t="shared" si="195"/>
        <v>42588</v>
      </c>
      <c r="Y150" s="886">
        <f t="shared" si="161"/>
        <v>42594</v>
      </c>
      <c r="Z150" s="885">
        <f t="shared" si="173"/>
        <v>42629</v>
      </c>
      <c r="AA150" s="885">
        <f t="shared" si="188"/>
        <v>42646</v>
      </c>
      <c r="AB150" s="885">
        <f t="shared" si="182"/>
        <v>42650</v>
      </c>
      <c r="AC150" s="885">
        <f t="shared" si="174"/>
        <v>42656</v>
      </c>
      <c r="AD150" s="856">
        <f t="shared" si="147"/>
        <v>42658</v>
      </c>
      <c r="AF150" s="850">
        <v>41</v>
      </c>
      <c r="AG150" s="857" t="s">
        <v>506</v>
      </c>
      <c r="AH150" s="858"/>
      <c r="AI150" s="853">
        <v>416</v>
      </c>
      <c r="AJ150" s="854">
        <v>1016</v>
      </c>
      <c r="AK150" s="885">
        <f t="shared" si="196"/>
        <v>42581</v>
      </c>
      <c r="AL150" s="886">
        <f t="shared" si="162"/>
        <v>42587</v>
      </c>
      <c r="AM150" s="885">
        <f t="shared" si="197"/>
        <v>42588</v>
      </c>
      <c r="AN150" s="886">
        <f t="shared" si="163"/>
        <v>42594</v>
      </c>
      <c r="AO150" s="885">
        <f t="shared" si="210"/>
        <v>42629</v>
      </c>
      <c r="AP150" s="885">
        <f t="shared" si="189"/>
        <v>42646</v>
      </c>
      <c r="AQ150" s="885">
        <f t="shared" si="183"/>
        <v>42650</v>
      </c>
      <c r="AR150" s="885">
        <f t="shared" si="175"/>
        <v>42656</v>
      </c>
      <c r="AS150" s="856">
        <f t="shared" si="148"/>
        <v>42658</v>
      </c>
      <c r="AU150" s="850">
        <v>41</v>
      </c>
      <c r="AV150" s="857" t="s">
        <v>506</v>
      </c>
      <c r="AW150" s="858"/>
      <c r="AX150" s="853">
        <v>416</v>
      </c>
      <c r="AY150" s="854">
        <v>1016</v>
      </c>
      <c r="AZ150" s="885">
        <f t="shared" si="198"/>
        <v>42560</v>
      </c>
      <c r="BA150" s="886">
        <f t="shared" si="164"/>
        <v>42566</v>
      </c>
      <c r="BB150" s="885">
        <f t="shared" si="199"/>
        <v>42567</v>
      </c>
      <c r="BC150" s="886">
        <f t="shared" si="165"/>
        <v>42573</v>
      </c>
      <c r="BD150" s="885">
        <f t="shared" si="176"/>
        <v>42622</v>
      </c>
      <c r="BE150" s="885">
        <f t="shared" si="190"/>
        <v>42639</v>
      </c>
      <c r="BF150" s="885">
        <f t="shared" si="207"/>
        <v>42643</v>
      </c>
      <c r="BG150" s="885">
        <f t="shared" si="177"/>
        <v>42656</v>
      </c>
      <c r="BH150" s="856">
        <f t="shared" si="149"/>
        <v>42658</v>
      </c>
      <c r="BJ150" s="850">
        <v>41</v>
      </c>
      <c r="BK150" s="857" t="s">
        <v>506</v>
      </c>
      <c r="BL150" s="858"/>
      <c r="BM150" s="853">
        <v>416</v>
      </c>
      <c r="BN150" s="854">
        <v>1016</v>
      </c>
      <c r="BO150" s="885">
        <f t="shared" si="200"/>
        <v>42546</v>
      </c>
      <c r="BP150" s="886">
        <f t="shared" si="166"/>
        <v>42552</v>
      </c>
      <c r="BQ150" s="885">
        <f t="shared" si="201"/>
        <v>42553</v>
      </c>
      <c r="BR150" s="886">
        <f t="shared" si="167"/>
        <v>42559</v>
      </c>
      <c r="BS150" s="885">
        <f t="shared" si="178"/>
        <v>42622</v>
      </c>
      <c r="BT150" s="885">
        <f t="shared" si="191"/>
        <v>42639</v>
      </c>
      <c r="BU150" s="885">
        <f t="shared" si="208"/>
        <v>42643</v>
      </c>
      <c r="BV150" s="885">
        <f t="shared" si="179"/>
        <v>42656</v>
      </c>
      <c r="BW150" s="856">
        <f t="shared" si="150"/>
        <v>42658</v>
      </c>
      <c r="BY150" s="850">
        <v>41</v>
      </c>
      <c r="BZ150" s="857" t="s">
        <v>506</v>
      </c>
      <c r="CA150" s="858"/>
      <c r="CB150" s="853">
        <v>416</v>
      </c>
      <c r="CC150" s="854">
        <v>1016</v>
      </c>
      <c r="CD150" s="885">
        <f t="shared" si="202"/>
        <v>42581</v>
      </c>
      <c r="CE150" s="886">
        <f t="shared" si="168"/>
        <v>42587</v>
      </c>
      <c r="CF150" s="885">
        <f t="shared" si="203"/>
        <v>42588</v>
      </c>
      <c r="CG150" s="886">
        <f t="shared" si="169"/>
        <v>42594</v>
      </c>
      <c r="CH150" s="885">
        <f t="shared" si="211"/>
        <v>42629</v>
      </c>
      <c r="CI150" s="885">
        <f t="shared" si="192"/>
        <v>42646</v>
      </c>
      <c r="CJ150" s="885">
        <f t="shared" si="184"/>
        <v>42650</v>
      </c>
      <c r="CK150" s="885">
        <f t="shared" si="180"/>
        <v>42656</v>
      </c>
      <c r="CL150" s="856">
        <f t="shared" si="151"/>
        <v>42658</v>
      </c>
      <c r="CN150" s="850">
        <v>41</v>
      </c>
      <c r="CO150" s="857" t="s">
        <v>506</v>
      </c>
      <c r="CP150" s="858"/>
      <c r="CQ150" s="853">
        <v>416</v>
      </c>
      <c r="CR150" s="854">
        <v>1016</v>
      </c>
      <c r="CS150" s="885">
        <f t="shared" si="204"/>
        <v>42581</v>
      </c>
      <c r="CT150" s="886">
        <f t="shared" si="170"/>
        <v>42587</v>
      </c>
      <c r="CU150" s="885">
        <f t="shared" si="205"/>
        <v>42588</v>
      </c>
      <c r="CV150" s="886">
        <f t="shared" si="171"/>
        <v>42594</v>
      </c>
      <c r="CW150" s="885">
        <f t="shared" si="212"/>
        <v>42629</v>
      </c>
      <c r="CX150" s="885">
        <f t="shared" si="193"/>
        <v>42646</v>
      </c>
      <c r="CY150" s="885">
        <f t="shared" si="185"/>
        <v>42650</v>
      </c>
      <c r="CZ150" s="885">
        <f t="shared" si="181"/>
        <v>42656</v>
      </c>
      <c r="DA150" s="856">
        <f t="shared" si="152"/>
        <v>42658</v>
      </c>
    </row>
    <row r="151" spans="2:105" ht="15" hidden="1" customHeight="1">
      <c r="B151" s="125" t="s">
        <v>699</v>
      </c>
      <c r="C151" s="850">
        <v>42</v>
      </c>
      <c r="D151" s="857" t="s">
        <v>506</v>
      </c>
      <c r="E151" s="858"/>
      <c r="F151" s="853">
        <v>416</v>
      </c>
      <c r="G151" s="854">
        <v>1016</v>
      </c>
      <c r="H151" s="859"/>
      <c r="I151" s="859">
        <f t="shared" si="186"/>
        <v>42623</v>
      </c>
      <c r="J151" s="863">
        <f t="shared" si="206"/>
        <v>42629</v>
      </c>
      <c r="K151" s="859">
        <f t="shared" si="209"/>
        <v>42636</v>
      </c>
      <c r="L151" s="859">
        <f t="shared" si="187"/>
        <v>42653</v>
      </c>
      <c r="M151" s="859">
        <f t="shared" si="153"/>
        <v>42657</v>
      </c>
      <c r="N151" s="859">
        <f t="shared" si="172"/>
        <v>42663</v>
      </c>
      <c r="O151" s="856">
        <f t="shared" si="146"/>
        <v>42665</v>
      </c>
      <c r="Q151" s="850">
        <v>42</v>
      </c>
      <c r="R151" s="857" t="s">
        <v>506</v>
      </c>
      <c r="S151" s="858"/>
      <c r="T151" s="853">
        <v>416</v>
      </c>
      <c r="U151" s="854">
        <v>1016</v>
      </c>
      <c r="V151" s="885">
        <f t="shared" si="194"/>
        <v>42588</v>
      </c>
      <c r="W151" s="886">
        <f t="shared" si="160"/>
        <v>42594</v>
      </c>
      <c r="X151" s="885">
        <f t="shared" si="195"/>
        <v>42595</v>
      </c>
      <c r="Y151" s="886">
        <f t="shared" si="161"/>
        <v>42601</v>
      </c>
      <c r="Z151" s="885">
        <f t="shared" si="173"/>
        <v>42636</v>
      </c>
      <c r="AA151" s="885">
        <f t="shared" si="188"/>
        <v>42653</v>
      </c>
      <c r="AB151" s="885">
        <f t="shared" si="182"/>
        <v>42657</v>
      </c>
      <c r="AC151" s="885">
        <f t="shared" si="174"/>
        <v>42663</v>
      </c>
      <c r="AD151" s="856">
        <f t="shared" si="147"/>
        <v>42665</v>
      </c>
      <c r="AF151" s="850">
        <v>42</v>
      </c>
      <c r="AG151" s="857" t="s">
        <v>506</v>
      </c>
      <c r="AH151" s="858"/>
      <c r="AI151" s="853">
        <v>416</v>
      </c>
      <c r="AJ151" s="854">
        <v>1016</v>
      </c>
      <c r="AK151" s="885">
        <f t="shared" si="196"/>
        <v>42588</v>
      </c>
      <c r="AL151" s="886">
        <f t="shared" si="162"/>
        <v>42594</v>
      </c>
      <c r="AM151" s="885">
        <f t="shared" si="197"/>
        <v>42595</v>
      </c>
      <c r="AN151" s="886">
        <f t="shared" si="163"/>
        <v>42601</v>
      </c>
      <c r="AO151" s="885">
        <f t="shared" si="210"/>
        <v>42636</v>
      </c>
      <c r="AP151" s="885">
        <f t="shared" si="189"/>
        <v>42653</v>
      </c>
      <c r="AQ151" s="885">
        <f t="shared" si="183"/>
        <v>42657</v>
      </c>
      <c r="AR151" s="885">
        <f t="shared" si="175"/>
        <v>42663</v>
      </c>
      <c r="AS151" s="856">
        <f t="shared" si="148"/>
        <v>42665</v>
      </c>
      <c r="AU151" s="850">
        <v>42</v>
      </c>
      <c r="AV151" s="857" t="s">
        <v>506</v>
      </c>
      <c r="AW151" s="858"/>
      <c r="AX151" s="853">
        <v>416</v>
      </c>
      <c r="AY151" s="854">
        <v>1016</v>
      </c>
      <c r="AZ151" s="885">
        <f t="shared" si="198"/>
        <v>42567</v>
      </c>
      <c r="BA151" s="886">
        <f t="shared" si="164"/>
        <v>42573</v>
      </c>
      <c r="BB151" s="885">
        <f t="shared" si="199"/>
        <v>42574</v>
      </c>
      <c r="BC151" s="886">
        <f t="shared" si="165"/>
        <v>42580</v>
      </c>
      <c r="BD151" s="885">
        <f t="shared" si="176"/>
        <v>42629</v>
      </c>
      <c r="BE151" s="885">
        <f t="shared" si="190"/>
        <v>42646</v>
      </c>
      <c r="BF151" s="885">
        <f t="shared" si="207"/>
        <v>42650</v>
      </c>
      <c r="BG151" s="885">
        <f t="shared" si="177"/>
        <v>42663</v>
      </c>
      <c r="BH151" s="856">
        <f t="shared" si="149"/>
        <v>42665</v>
      </c>
      <c r="BJ151" s="850">
        <v>42</v>
      </c>
      <c r="BK151" s="857" t="s">
        <v>506</v>
      </c>
      <c r="BL151" s="858"/>
      <c r="BM151" s="853">
        <v>416</v>
      </c>
      <c r="BN151" s="854">
        <v>1016</v>
      </c>
      <c r="BO151" s="885">
        <f t="shared" si="200"/>
        <v>42553</v>
      </c>
      <c r="BP151" s="886">
        <f t="shared" si="166"/>
        <v>42559</v>
      </c>
      <c r="BQ151" s="885">
        <f t="shared" si="201"/>
        <v>42560</v>
      </c>
      <c r="BR151" s="886">
        <f t="shared" si="167"/>
        <v>42566</v>
      </c>
      <c r="BS151" s="885">
        <f t="shared" si="178"/>
        <v>42629</v>
      </c>
      <c r="BT151" s="885">
        <f t="shared" si="191"/>
        <v>42646</v>
      </c>
      <c r="BU151" s="885">
        <f t="shared" si="208"/>
        <v>42650</v>
      </c>
      <c r="BV151" s="885">
        <f t="shared" si="179"/>
        <v>42663</v>
      </c>
      <c r="BW151" s="856">
        <f t="shared" si="150"/>
        <v>42665</v>
      </c>
      <c r="BY151" s="850">
        <v>42</v>
      </c>
      <c r="BZ151" s="857" t="s">
        <v>506</v>
      </c>
      <c r="CA151" s="858"/>
      <c r="CB151" s="853">
        <v>416</v>
      </c>
      <c r="CC151" s="854">
        <v>1016</v>
      </c>
      <c r="CD151" s="885">
        <f t="shared" si="202"/>
        <v>42588</v>
      </c>
      <c r="CE151" s="886">
        <f t="shared" si="168"/>
        <v>42594</v>
      </c>
      <c r="CF151" s="885">
        <f t="shared" si="203"/>
        <v>42595</v>
      </c>
      <c r="CG151" s="886">
        <f t="shared" si="169"/>
        <v>42601</v>
      </c>
      <c r="CH151" s="885">
        <f t="shared" si="211"/>
        <v>42636</v>
      </c>
      <c r="CI151" s="885">
        <f t="shared" si="192"/>
        <v>42653</v>
      </c>
      <c r="CJ151" s="885">
        <f t="shared" si="184"/>
        <v>42657</v>
      </c>
      <c r="CK151" s="885">
        <f t="shared" si="180"/>
        <v>42663</v>
      </c>
      <c r="CL151" s="856">
        <f t="shared" si="151"/>
        <v>42665</v>
      </c>
      <c r="CN151" s="850">
        <v>42</v>
      </c>
      <c r="CO151" s="857" t="s">
        <v>506</v>
      </c>
      <c r="CP151" s="858"/>
      <c r="CQ151" s="853">
        <v>416</v>
      </c>
      <c r="CR151" s="854">
        <v>1016</v>
      </c>
      <c r="CS151" s="885">
        <f t="shared" si="204"/>
        <v>42588</v>
      </c>
      <c r="CT151" s="886">
        <f t="shared" si="170"/>
        <v>42594</v>
      </c>
      <c r="CU151" s="885">
        <f t="shared" si="205"/>
        <v>42595</v>
      </c>
      <c r="CV151" s="886">
        <f t="shared" si="171"/>
        <v>42601</v>
      </c>
      <c r="CW151" s="885">
        <f t="shared" si="212"/>
        <v>42636</v>
      </c>
      <c r="CX151" s="885">
        <f t="shared" si="193"/>
        <v>42653</v>
      </c>
      <c r="CY151" s="885">
        <f t="shared" si="185"/>
        <v>42657</v>
      </c>
      <c r="CZ151" s="885">
        <f t="shared" si="181"/>
        <v>42663</v>
      </c>
      <c r="DA151" s="856">
        <f t="shared" si="152"/>
        <v>42665</v>
      </c>
    </row>
    <row r="152" spans="2:105" ht="15" hidden="1" customHeight="1">
      <c r="B152" s="125" t="s">
        <v>700</v>
      </c>
      <c r="C152" s="850">
        <v>43</v>
      </c>
      <c r="D152" s="860" t="s">
        <v>986</v>
      </c>
      <c r="E152" s="861" t="s">
        <v>987</v>
      </c>
      <c r="F152" s="853">
        <v>416</v>
      </c>
      <c r="G152" s="854">
        <v>1016</v>
      </c>
      <c r="H152" s="862"/>
      <c r="I152" s="862">
        <f t="shared" si="186"/>
        <v>42630</v>
      </c>
      <c r="J152" s="862">
        <f t="shared" si="206"/>
        <v>42636</v>
      </c>
      <c r="K152" s="862">
        <f t="shared" si="209"/>
        <v>42643</v>
      </c>
      <c r="L152" s="862">
        <f t="shared" si="187"/>
        <v>42660</v>
      </c>
      <c r="M152" s="862">
        <f t="shared" si="153"/>
        <v>42664</v>
      </c>
      <c r="N152" s="862">
        <f t="shared" si="172"/>
        <v>42670</v>
      </c>
      <c r="O152" s="856">
        <f t="shared" si="146"/>
        <v>42672</v>
      </c>
      <c r="Q152" s="850">
        <v>43</v>
      </c>
      <c r="R152" s="860" t="s">
        <v>986</v>
      </c>
      <c r="S152" s="861" t="s">
        <v>987</v>
      </c>
      <c r="T152" s="853">
        <v>416</v>
      </c>
      <c r="U152" s="854">
        <v>1016</v>
      </c>
      <c r="V152" s="890">
        <f t="shared" si="194"/>
        <v>42595</v>
      </c>
      <c r="W152" s="890">
        <f t="shared" si="160"/>
        <v>42601</v>
      </c>
      <c r="X152" s="890">
        <f t="shared" si="195"/>
        <v>42602</v>
      </c>
      <c r="Y152" s="890">
        <f t="shared" si="161"/>
        <v>42608</v>
      </c>
      <c r="Z152" s="890">
        <f t="shared" si="173"/>
        <v>42643</v>
      </c>
      <c r="AA152" s="890">
        <f t="shared" si="188"/>
        <v>42660</v>
      </c>
      <c r="AB152" s="890">
        <f t="shared" si="182"/>
        <v>42664</v>
      </c>
      <c r="AC152" s="890">
        <f t="shared" si="174"/>
        <v>42670</v>
      </c>
      <c r="AD152" s="856">
        <f t="shared" si="147"/>
        <v>42672</v>
      </c>
      <c r="AF152" s="850">
        <v>43</v>
      </c>
      <c r="AG152" s="860" t="s">
        <v>986</v>
      </c>
      <c r="AH152" s="861" t="s">
        <v>987</v>
      </c>
      <c r="AI152" s="853">
        <v>416</v>
      </c>
      <c r="AJ152" s="854">
        <v>1016</v>
      </c>
      <c r="AK152" s="890">
        <f t="shared" si="196"/>
        <v>42595</v>
      </c>
      <c r="AL152" s="890">
        <f t="shared" si="162"/>
        <v>42601</v>
      </c>
      <c r="AM152" s="890">
        <f t="shared" si="197"/>
        <v>42602</v>
      </c>
      <c r="AN152" s="890">
        <f t="shared" si="163"/>
        <v>42608</v>
      </c>
      <c r="AO152" s="890">
        <f t="shared" si="210"/>
        <v>42643</v>
      </c>
      <c r="AP152" s="890">
        <f t="shared" si="189"/>
        <v>42660</v>
      </c>
      <c r="AQ152" s="890">
        <f t="shared" si="183"/>
        <v>42664</v>
      </c>
      <c r="AR152" s="890">
        <f t="shared" si="175"/>
        <v>42670</v>
      </c>
      <c r="AS152" s="856">
        <f t="shared" si="148"/>
        <v>42672</v>
      </c>
      <c r="AU152" s="850">
        <v>43</v>
      </c>
      <c r="AV152" s="860" t="s">
        <v>986</v>
      </c>
      <c r="AW152" s="861" t="s">
        <v>987</v>
      </c>
      <c r="AX152" s="853">
        <v>416</v>
      </c>
      <c r="AY152" s="854">
        <v>1016</v>
      </c>
      <c r="AZ152" s="890">
        <f t="shared" si="198"/>
        <v>42574</v>
      </c>
      <c r="BA152" s="890">
        <f t="shared" si="164"/>
        <v>42580</v>
      </c>
      <c r="BB152" s="890">
        <f t="shared" si="199"/>
        <v>42581</v>
      </c>
      <c r="BC152" s="890">
        <f t="shared" si="165"/>
        <v>42587</v>
      </c>
      <c r="BD152" s="890">
        <f t="shared" si="176"/>
        <v>42636</v>
      </c>
      <c r="BE152" s="890">
        <f t="shared" si="190"/>
        <v>42653</v>
      </c>
      <c r="BF152" s="890">
        <f t="shared" si="207"/>
        <v>42657</v>
      </c>
      <c r="BG152" s="890">
        <f t="shared" si="177"/>
        <v>42670</v>
      </c>
      <c r="BH152" s="856">
        <f t="shared" si="149"/>
        <v>42672</v>
      </c>
      <c r="BJ152" s="850">
        <v>43</v>
      </c>
      <c r="BK152" s="860" t="s">
        <v>986</v>
      </c>
      <c r="BL152" s="861" t="s">
        <v>987</v>
      </c>
      <c r="BM152" s="853">
        <v>416</v>
      </c>
      <c r="BN152" s="854">
        <v>1016</v>
      </c>
      <c r="BO152" s="890">
        <f t="shared" si="200"/>
        <v>42560</v>
      </c>
      <c r="BP152" s="890">
        <f t="shared" si="166"/>
        <v>42566</v>
      </c>
      <c r="BQ152" s="890">
        <f t="shared" si="201"/>
        <v>42567</v>
      </c>
      <c r="BR152" s="890">
        <f t="shared" si="167"/>
        <v>42573</v>
      </c>
      <c r="BS152" s="890">
        <f t="shared" si="178"/>
        <v>42636</v>
      </c>
      <c r="BT152" s="890">
        <f t="shared" si="191"/>
        <v>42653</v>
      </c>
      <c r="BU152" s="890">
        <f t="shared" si="208"/>
        <v>42657</v>
      </c>
      <c r="BV152" s="890">
        <f t="shared" si="179"/>
        <v>42670</v>
      </c>
      <c r="BW152" s="856">
        <f t="shared" si="150"/>
        <v>42672</v>
      </c>
      <c r="BY152" s="850">
        <v>43</v>
      </c>
      <c r="BZ152" s="860" t="s">
        <v>986</v>
      </c>
      <c r="CA152" s="861" t="s">
        <v>987</v>
      </c>
      <c r="CB152" s="853">
        <v>416</v>
      </c>
      <c r="CC152" s="854">
        <v>1016</v>
      </c>
      <c r="CD152" s="890">
        <f t="shared" si="202"/>
        <v>42595</v>
      </c>
      <c r="CE152" s="890">
        <f t="shared" si="168"/>
        <v>42601</v>
      </c>
      <c r="CF152" s="890">
        <f t="shared" si="203"/>
        <v>42602</v>
      </c>
      <c r="CG152" s="890">
        <f t="shared" si="169"/>
        <v>42608</v>
      </c>
      <c r="CH152" s="890">
        <f t="shared" si="211"/>
        <v>42643</v>
      </c>
      <c r="CI152" s="890">
        <f t="shared" si="192"/>
        <v>42660</v>
      </c>
      <c r="CJ152" s="890">
        <f t="shared" si="184"/>
        <v>42664</v>
      </c>
      <c r="CK152" s="890">
        <f t="shared" si="180"/>
        <v>42670</v>
      </c>
      <c r="CL152" s="856">
        <f t="shared" si="151"/>
        <v>42672</v>
      </c>
      <c r="CN152" s="850">
        <v>43</v>
      </c>
      <c r="CO152" s="860" t="s">
        <v>986</v>
      </c>
      <c r="CP152" s="861" t="s">
        <v>987</v>
      </c>
      <c r="CQ152" s="853">
        <v>416</v>
      </c>
      <c r="CR152" s="854">
        <v>1016</v>
      </c>
      <c r="CS152" s="890">
        <f t="shared" si="204"/>
        <v>42595</v>
      </c>
      <c r="CT152" s="890">
        <f t="shared" si="170"/>
        <v>42601</v>
      </c>
      <c r="CU152" s="890">
        <f t="shared" si="205"/>
        <v>42602</v>
      </c>
      <c r="CV152" s="890">
        <f t="shared" si="171"/>
        <v>42608</v>
      </c>
      <c r="CW152" s="890">
        <f t="shared" si="212"/>
        <v>42643</v>
      </c>
      <c r="CX152" s="890">
        <f t="shared" si="193"/>
        <v>42660</v>
      </c>
      <c r="CY152" s="890">
        <f t="shared" si="185"/>
        <v>42664</v>
      </c>
      <c r="CZ152" s="890">
        <f t="shared" si="181"/>
        <v>42670</v>
      </c>
      <c r="DA152" s="856">
        <f t="shared" si="152"/>
        <v>42672</v>
      </c>
    </row>
    <row r="153" spans="2:105" ht="15" hidden="1" customHeight="1">
      <c r="B153" s="125" t="s">
        <v>701</v>
      </c>
      <c r="C153" s="850">
        <v>44</v>
      </c>
      <c r="D153" s="851" t="s">
        <v>506</v>
      </c>
      <c r="E153" s="852" t="s">
        <v>988</v>
      </c>
      <c r="F153" s="853">
        <v>416</v>
      </c>
      <c r="G153" s="854">
        <v>1116</v>
      </c>
      <c r="H153" s="855"/>
      <c r="I153" s="855">
        <f t="shared" si="186"/>
        <v>42637</v>
      </c>
      <c r="J153" s="855">
        <f t="shared" si="206"/>
        <v>42643</v>
      </c>
      <c r="K153" s="855">
        <f t="shared" si="209"/>
        <v>42650</v>
      </c>
      <c r="L153" s="855">
        <f t="shared" si="187"/>
        <v>42667</v>
      </c>
      <c r="M153" s="855">
        <f t="shared" si="153"/>
        <v>42671</v>
      </c>
      <c r="N153" s="855">
        <f t="shared" si="172"/>
        <v>42677</v>
      </c>
      <c r="O153" s="856">
        <f t="shared" si="146"/>
        <v>42679</v>
      </c>
      <c r="Q153" s="850">
        <v>44</v>
      </c>
      <c r="R153" s="851" t="s">
        <v>506</v>
      </c>
      <c r="S153" s="852" t="s">
        <v>988</v>
      </c>
      <c r="T153" s="853">
        <v>416</v>
      </c>
      <c r="U153" s="854">
        <v>1116</v>
      </c>
      <c r="V153" s="873">
        <f t="shared" si="194"/>
        <v>42602</v>
      </c>
      <c r="W153" s="873">
        <f t="shared" si="160"/>
        <v>42608</v>
      </c>
      <c r="X153" s="873">
        <f t="shared" si="195"/>
        <v>42609</v>
      </c>
      <c r="Y153" s="873">
        <f t="shared" si="161"/>
        <v>42615</v>
      </c>
      <c r="Z153" s="873">
        <f t="shared" si="173"/>
        <v>42650</v>
      </c>
      <c r="AA153" s="873">
        <f t="shared" si="188"/>
        <v>42667</v>
      </c>
      <c r="AB153" s="873">
        <f t="shared" si="182"/>
        <v>42671</v>
      </c>
      <c r="AC153" s="873">
        <f t="shared" si="174"/>
        <v>42677</v>
      </c>
      <c r="AD153" s="856">
        <f t="shared" si="147"/>
        <v>42679</v>
      </c>
      <c r="AF153" s="850">
        <v>44</v>
      </c>
      <c r="AG153" s="851" t="s">
        <v>506</v>
      </c>
      <c r="AH153" s="852" t="s">
        <v>988</v>
      </c>
      <c r="AI153" s="853">
        <v>416</v>
      </c>
      <c r="AJ153" s="854">
        <v>1116</v>
      </c>
      <c r="AK153" s="873">
        <f t="shared" si="196"/>
        <v>42602</v>
      </c>
      <c r="AL153" s="873">
        <f t="shared" si="162"/>
        <v>42608</v>
      </c>
      <c r="AM153" s="873">
        <f t="shared" si="197"/>
        <v>42609</v>
      </c>
      <c r="AN153" s="873">
        <f t="shared" si="163"/>
        <v>42615</v>
      </c>
      <c r="AO153" s="873">
        <f t="shared" si="210"/>
        <v>42650</v>
      </c>
      <c r="AP153" s="873">
        <f t="shared" si="189"/>
        <v>42667</v>
      </c>
      <c r="AQ153" s="873">
        <f t="shared" si="183"/>
        <v>42671</v>
      </c>
      <c r="AR153" s="873">
        <f t="shared" si="175"/>
        <v>42677</v>
      </c>
      <c r="AS153" s="856">
        <f t="shared" si="148"/>
        <v>42679</v>
      </c>
      <c r="AU153" s="850">
        <v>44</v>
      </c>
      <c r="AV153" s="851" t="s">
        <v>506</v>
      </c>
      <c r="AW153" s="852" t="s">
        <v>988</v>
      </c>
      <c r="AX153" s="853">
        <v>416</v>
      </c>
      <c r="AY153" s="854">
        <v>1116</v>
      </c>
      <c r="AZ153" s="873">
        <f t="shared" si="198"/>
        <v>42581</v>
      </c>
      <c r="BA153" s="873">
        <f t="shared" si="164"/>
        <v>42587</v>
      </c>
      <c r="BB153" s="873">
        <f t="shared" si="199"/>
        <v>42588</v>
      </c>
      <c r="BC153" s="873">
        <f t="shared" si="165"/>
        <v>42594</v>
      </c>
      <c r="BD153" s="873">
        <f t="shared" si="176"/>
        <v>42643</v>
      </c>
      <c r="BE153" s="873">
        <f t="shared" si="190"/>
        <v>42660</v>
      </c>
      <c r="BF153" s="873">
        <f t="shared" si="207"/>
        <v>42664</v>
      </c>
      <c r="BG153" s="873">
        <f t="shared" si="177"/>
        <v>42677</v>
      </c>
      <c r="BH153" s="856">
        <f t="shared" si="149"/>
        <v>42679</v>
      </c>
      <c r="BJ153" s="850">
        <v>44</v>
      </c>
      <c r="BK153" s="851" t="s">
        <v>506</v>
      </c>
      <c r="BL153" s="852" t="s">
        <v>988</v>
      </c>
      <c r="BM153" s="853">
        <v>416</v>
      </c>
      <c r="BN153" s="854">
        <v>1116</v>
      </c>
      <c r="BO153" s="873">
        <f t="shared" si="200"/>
        <v>42567</v>
      </c>
      <c r="BP153" s="873">
        <f t="shared" si="166"/>
        <v>42573</v>
      </c>
      <c r="BQ153" s="873">
        <f t="shared" si="201"/>
        <v>42574</v>
      </c>
      <c r="BR153" s="873">
        <f t="shared" si="167"/>
        <v>42580</v>
      </c>
      <c r="BS153" s="873">
        <f t="shared" si="178"/>
        <v>42643</v>
      </c>
      <c r="BT153" s="873">
        <f t="shared" si="191"/>
        <v>42660</v>
      </c>
      <c r="BU153" s="873">
        <f t="shared" si="208"/>
        <v>42664</v>
      </c>
      <c r="BV153" s="873">
        <f t="shared" si="179"/>
        <v>42677</v>
      </c>
      <c r="BW153" s="856">
        <f t="shared" si="150"/>
        <v>42679</v>
      </c>
      <c r="BY153" s="850">
        <v>44</v>
      </c>
      <c r="BZ153" s="851" t="s">
        <v>506</v>
      </c>
      <c r="CA153" s="852" t="s">
        <v>988</v>
      </c>
      <c r="CB153" s="853">
        <v>416</v>
      </c>
      <c r="CC153" s="854">
        <v>1116</v>
      </c>
      <c r="CD153" s="873">
        <f t="shared" si="202"/>
        <v>42602</v>
      </c>
      <c r="CE153" s="873">
        <f t="shared" si="168"/>
        <v>42608</v>
      </c>
      <c r="CF153" s="873">
        <f t="shared" si="203"/>
        <v>42609</v>
      </c>
      <c r="CG153" s="873">
        <f t="shared" si="169"/>
        <v>42615</v>
      </c>
      <c r="CH153" s="873">
        <f t="shared" si="211"/>
        <v>42650</v>
      </c>
      <c r="CI153" s="873">
        <f t="shared" si="192"/>
        <v>42667</v>
      </c>
      <c r="CJ153" s="873">
        <f t="shared" si="184"/>
        <v>42671</v>
      </c>
      <c r="CK153" s="873">
        <f t="shared" si="180"/>
        <v>42677</v>
      </c>
      <c r="CL153" s="856">
        <f t="shared" si="151"/>
        <v>42679</v>
      </c>
      <c r="CN153" s="850">
        <v>44</v>
      </c>
      <c r="CO153" s="851" t="s">
        <v>506</v>
      </c>
      <c r="CP153" s="852" t="s">
        <v>988</v>
      </c>
      <c r="CQ153" s="853">
        <v>416</v>
      </c>
      <c r="CR153" s="854">
        <v>1116</v>
      </c>
      <c r="CS153" s="873">
        <f t="shared" si="204"/>
        <v>42602</v>
      </c>
      <c r="CT153" s="873">
        <f t="shared" si="170"/>
        <v>42608</v>
      </c>
      <c r="CU153" s="873">
        <f t="shared" si="205"/>
        <v>42609</v>
      </c>
      <c r="CV153" s="873">
        <f t="shared" si="171"/>
        <v>42615</v>
      </c>
      <c r="CW153" s="873">
        <f t="shared" si="212"/>
        <v>42650</v>
      </c>
      <c r="CX153" s="873">
        <f t="shared" si="193"/>
        <v>42667</v>
      </c>
      <c r="CY153" s="873">
        <f t="shared" si="185"/>
        <v>42671</v>
      </c>
      <c r="CZ153" s="873">
        <f t="shared" si="181"/>
        <v>42677</v>
      </c>
      <c r="DA153" s="856">
        <f t="shared" si="152"/>
        <v>42679</v>
      </c>
    </row>
    <row r="154" spans="2:105" ht="15" hidden="1" customHeight="1">
      <c r="B154" s="125" t="s">
        <v>702</v>
      </c>
      <c r="C154" s="850">
        <v>45</v>
      </c>
      <c r="D154" s="860" t="s">
        <v>1707</v>
      </c>
      <c r="E154" s="861" t="s">
        <v>989</v>
      </c>
      <c r="F154" s="853">
        <v>416</v>
      </c>
      <c r="G154" s="854">
        <v>1116</v>
      </c>
      <c r="H154" s="862"/>
      <c r="I154" s="862">
        <f t="shared" si="186"/>
        <v>42644</v>
      </c>
      <c r="J154" s="862">
        <f t="shared" si="206"/>
        <v>42650</v>
      </c>
      <c r="K154" s="862">
        <f t="shared" si="209"/>
        <v>42657</v>
      </c>
      <c r="L154" s="862">
        <f t="shared" si="187"/>
        <v>42674</v>
      </c>
      <c r="M154" s="862">
        <f t="shared" si="153"/>
        <v>42678</v>
      </c>
      <c r="N154" s="862">
        <f t="shared" si="172"/>
        <v>42684</v>
      </c>
      <c r="O154" s="856">
        <f t="shared" si="146"/>
        <v>42686</v>
      </c>
      <c r="Q154" s="850">
        <v>45</v>
      </c>
      <c r="R154" s="860" t="s">
        <v>1707</v>
      </c>
      <c r="S154" s="861" t="s">
        <v>989</v>
      </c>
      <c r="T154" s="853">
        <v>416</v>
      </c>
      <c r="U154" s="854">
        <v>1116</v>
      </c>
      <c r="V154" s="890">
        <f t="shared" si="194"/>
        <v>42609</v>
      </c>
      <c r="W154" s="890">
        <f t="shared" si="160"/>
        <v>42615</v>
      </c>
      <c r="X154" s="890">
        <f t="shared" si="195"/>
        <v>42616</v>
      </c>
      <c r="Y154" s="890">
        <f t="shared" si="161"/>
        <v>42622</v>
      </c>
      <c r="Z154" s="890">
        <f t="shared" si="173"/>
        <v>42657</v>
      </c>
      <c r="AA154" s="890">
        <f t="shared" si="188"/>
        <v>42674</v>
      </c>
      <c r="AB154" s="890">
        <f t="shared" si="182"/>
        <v>42678</v>
      </c>
      <c r="AC154" s="890">
        <f t="shared" si="174"/>
        <v>42684</v>
      </c>
      <c r="AD154" s="856">
        <f t="shared" si="147"/>
        <v>42686</v>
      </c>
      <c r="AF154" s="850">
        <v>45</v>
      </c>
      <c r="AG154" s="860" t="s">
        <v>1707</v>
      </c>
      <c r="AH154" s="861" t="s">
        <v>989</v>
      </c>
      <c r="AI154" s="853">
        <v>416</v>
      </c>
      <c r="AJ154" s="854">
        <v>1116</v>
      </c>
      <c r="AK154" s="890">
        <f t="shared" si="196"/>
        <v>42609</v>
      </c>
      <c r="AL154" s="890">
        <f t="shared" si="162"/>
        <v>42615</v>
      </c>
      <c r="AM154" s="890">
        <f t="shared" si="197"/>
        <v>42616</v>
      </c>
      <c r="AN154" s="890">
        <f t="shared" si="163"/>
        <v>42622</v>
      </c>
      <c r="AO154" s="890">
        <f t="shared" si="210"/>
        <v>42657</v>
      </c>
      <c r="AP154" s="890">
        <f t="shared" si="189"/>
        <v>42674</v>
      </c>
      <c r="AQ154" s="890">
        <f t="shared" si="183"/>
        <v>42678</v>
      </c>
      <c r="AR154" s="890">
        <f t="shared" si="175"/>
        <v>42684</v>
      </c>
      <c r="AS154" s="856">
        <f t="shared" si="148"/>
        <v>42686</v>
      </c>
      <c r="AU154" s="850">
        <v>45</v>
      </c>
      <c r="AV154" s="860" t="s">
        <v>1707</v>
      </c>
      <c r="AW154" s="861" t="s">
        <v>989</v>
      </c>
      <c r="AX154" s="853">
        <v>416</v>
      </c>
      <c r="AY154" s="854">
        <v>1116</v>
      </c>
      <c r="AZ154" s="890">
        <f t="shared" si="198"/>
        <v>42588</v>
      </c>
      <c r="BA154" s="890">
        <f t="shared" si="164"/>
        <v>42594</v>
      </c>
      <c r="BB154" s="890">
        <f t="shared" si="199"/>
        <v>42595</v>
      </c>
      <c r="BC154" s="890">
        <f t="shared" si="165"/>
        <v>42601</v>
      </c>
      <c r="BD154" s="890">
        <f t="shared" si="176"/>
        <v>42650</v>
      </c>
      <c r="BE154" s="890">
        <f t="shared" si="190"/>
        <v>42667</v>
      </c>
      <c r="BF154" s="890">
        <f t="shared" si="207"/>
        <v>42671</v>
      </c>
      <c r="BG154" s="890">
        <f t="shared" si="177"/>
        <v>42684</v>
      </c>
      <c r="BH154" s="856">
        <f t="shared" si="149"/>
        <v>42686</v>
      </c>
      <c r="BJ154" s="850">
        <v>45</v>
      </c>
      <c r="BK154" s="860" t="s">
        <v>1707</v>
      </c>
      <c r="BL154" s="861" t="s">
        <v>989</v>
      </c>
      <c r="BM154" s="853">
        <v>416</v>
      </c>
      <c r="BN154" s="854">
        <v>1116</v>
      </c>
      <c r="BO154" s="890">
        <f t="shared" si="200"/>
        <v>42574</v>
      </c>
      <c r="BP154" s="890">
        <f t="shared" si="166"/>
        <v>42580</v>
      </c>
      <c r="BQ154" s="890">
        <f t="shared" si="201"/>
        <v>42581</v>
      </c>
      <c r="BR154" s="890">
        <f t="shared" si="167"/>
        <v>42587</v>
      </c>
      <c r="BS154" s="890">
        <f t="shared" si="178"/>
        <v>42650</v>
      </c>
      <c r="BT154" s="890">
        <f t="shared" si="191"/>
        <v>42667</v>
      </c>
      <c r="BU154" s="890">
        <f t="shared" si="208"/>
        <v>42671</v>
      </c>
      <c r="BV154" s="890">
        <f t="shared" si="179"/>
        <v>42684</v>
      </c>
      <c r="BW154" s="856">
        <f t="shared" si="150"/>
        <v>42686</v>
      </c>
      <c r="BY154" s="850">
        <v>45</v>
      </c>
      <c r="BZ154" s="860" t="s">
        <v>1707</v>
      </c>
      <c r="CA154" s="861" t="s">
        <v>989</v>
      </c>
      <c r="CB154" s="853">
        <v>416</v>
      </c>
      <c r="CC154" s="854">
        <v>1116</v>
      </c>
      <c r="CD154" s="890">
        <f t="shared" si="202"/>
        <v>42609</v>
      </c>
      <c r="CE154" s="890">
        <f t="shared" si="168"/>
        <v>42615</v>
      </c>
      <c r="CF154" s="890">
        <f t="shared" si="203"/>
        <v>42616</v>
      </c>
      <c r="CG154" s="890">
        <f t="shared" si="169"/>
        <v>42622</v>
      </c>
      <c r="CH154" s="890">
        <f t="shared" si="211"/>
        <v>42657</v>
      </c>
      <c r="CI154" s="890">
        <f t="shared" si="192"/>
        <v>42674</v>
      </c>
      <c r="CJ154" s="890">
        <f t="shared" si="184"/>
        <v>42678</v>
      </c>
      <c r="CK154" s="890">
        <f t="shared" si="180"/>
        <v>42684</v>
      </c>
      <c r="CL154" s="856">
        <f t="shared" si="151"/>
        <v>42686</v>
      </c>
      <c r="CN154" s="850">
        <v>45</v>
      </c>
      <c r="CO154" s="860" t="s">
        <v>1707</v>
      </c>
      <c r="CP154" s="861" t="s">
        <v>989</v>
      </c>
      <c r="CQ154" s="853">
        <v>416</v>
      </c>
      <c r="CR154" s="854">
        <v>1116</v>
      </c>
      <c r="CS154" s="890">
        <f t="shared" si="204"/>
        <v>42609</v>
      </c>
      <c r="CT154" s="890">
        <f t="shared" si="170"/>
        <v>42615</v>
      </c>
      <c r="CU154" s="890">
        <f t="shared" si="205"/>
        <v>42616</v>
      </c>
      <c r="CV154" s="890">
        <f t="shared" si="171"/>
        <v>42622</v>
      </c>
      <c r="CW154" s="890">
        <f t="shared" si="212"/>
        <v>42657</v>
      </c>
      <c r="CX154" s="890">
        <f t="shared" si="193"/>
        <v>42674</v>
      </c>
      <c r="CY154" s="890">
        <f t="shared" si="185"/>
        <v>42678</v>
      </c>
      <c r="CZ154" s="890">
        <f t="shared" si="181"/>
        <v>42684</v>
      </c>
      <c r="DA154" s="856">
        <f t="shared" si="152"/>
        <v>42686</v>
      </c>
    </row>
    <row r="155" spans="2:105" ht="15" hidden="1" customHeight="1" thickBot="1">
      <c r="B155" s="125" t="s">
        <v>703</v>
      </c>
      <c r="C155" s="1124">
        <v>46</v>
      </c>
      <c r="D155" s="883" t="s">
        <v>990</v>
      </c>
      <c r="E155" s="884" t="s">
        <v>991</v>
      </c>
      <c r="F155" s="869">
        <v>416</v>
      </c>
      <c r="G155" s="870">
        <v>1116</v>
      </c>
      <c r="H155" s="1128"/>
      <c r="I155" s="1128">
        <f t="shared" si="186"/>
        <v>42651</v>
      </c>
      <c r="J155" s="1128">
        <f t="shared" si="206"/>
        <v>42657</v>
      </c>
      <c r="K155" s="1128">
        <f t="shared" si="209"/>
        <v>42664</v>
      </c>
      <c r="L155" s="1128">
        <f t="shared" si="187"/>
        <v>42681</v>
      </c>
      <c r="M155" s="1128">
        <f t="shared" si="153"/>
        <v>42685</v>
      </c>
      <c r="N155" s="1128">
        <f t="shared" si="172"/>
        <v>42691</v>
      </c>
      <c r="O155" s="871">
        <f t="shared" si="146"/>
        <v>42693</v>
      </c>
      <c r="Q155" s="1124">
        <v>46</v>
      </c>
      <c r="R155" s="883" t="s">
        <v>990</v>
      </c>
      <c r="S155" s="884" t="s">
        <v>991</v>
      </c>
      <c r="T155" s="869">
        <v>416</v>
      </c>
      <c r="U155" s="870">
        <v>1116</v>
      </c>
      <c r="V155" s="895">
        <f t="shared" si="194"/>
        <v>42616</v>
      </c>
      <c r="W155" s="895">
        <f t="shared" si="160"/>
        <v>42622</v>
      </c>
      <c r="X155" s="895">
        <f t="shared" si="195"/>
        <v>42623</v>
      </c>
      <c r="Y155" s="895">
        <f t="shared" si="161"/>
        <v>42629</v>
      </c>
      <c r="Z155" s="895">
        <f t="shared" si="173"/>
        <v>42664</v>
      </c>
      <c r="AA155" s="895">
        <f t="shared" si="188"/>
        <v>42681</v>
      </c>
      <c r="AB155" s="895">
        <f t="shared" si="182"/>
        <v>42685</v>
      </c>
      <c r="AC155" s="895">
        <f t="shared" si="174"/>
        <v>42691</v>
      </c>
      <c r="AD155" s="871">
        <f t="shared" si="147"/>
        <v>42693</v>
      </c>
      <c r="AF155" s="1124">
        <v>46</v>
      </c>
      <c r="AG155" s="883" t="s">
        <v>990</v>
      </c>
      <c r="AH155" s="884" t="s">
        <v>991</v>
      </c>
      <c r="AI155" s="869">
        <v>416</v>
      </c>
      <c r="AJ155" s="870">
        <v>1116</v>
      </c>
      <c r="AK155" s="895">
        <f t="shared" si="196"/>
        <v>42616</v>
      </c>
      <c r="AL155" s="895">
        <f t="shared" si="162"/>
        <v>42622</v>
      </c>
      <c r="AM155" s="895">
        <f t="shared" si="197"/>
        <v>42623</v>
      </c>
      <c r="AN155" s="895">
        <f t="shared" si="163"/>
        <v>42629</v>
      </c>
      <c r="AO155" s="895">
        <f t="shared" si="210"/>
        <v>42664</v>
      </c>
      <c r="AP155" s="895">
        <f t="shared" si="189"/>
        <v>42681</v>
      </c>
      <c r="AQ155" s="895">
        <f t="shared" si="183"/>
        <v>42685</v>
      </c>
      <c r="AR155" s="895">
        <f t="shared" si="175"/>
        <v>42691</v>
      </c>
      <c r="AS155" s="871">
        <f t="shared" si="148"/>
        <v>42693</v>
      </c>
      <c r="AU155" s="1124">
        <v>46</v>
      </c>
      <c r="AV155" s="883" t="s">
        <v>990</v>
      </c>
      <c r="AW155" s="884" t="s">
        <v>991</v>
      </c>
      <c r="AX155" s="869">
        <v>416</v>
      </c>
      <c r="AY155" s="870">
        <v>1116</v>
      </c>
      <c r="AZ155" s="895">
        <f t="shared" si="198"/>
        <v>42595</v>
      </c>
      <c r="BA155" s="895">
        <f t="shared" si="164"/>
        <v>42601</v>
      </c>
      <c r="BB155" s="895">
        <f t="shared" si="199"/>
        <v>42602</v>
      </c>
      <c r="BC155" s="895">
        <f t="shared" si="165"/>
        <v>42608</v>
      </c>
      <c r="BD155" s="895">
        <f t="shared" si="176"/>
        <v>42657</v>
      </c>
      <c r="BE155" s="895">
        <f t="shared" si="190"/>
        <v>42674</v>
      </c>
      <c r="BF155" s="895">
        <f t="shared" si="207"/>
        <v>42678</v>
      </c>
      <c r="BG155" s="895">
        <f t="shared" si="177"/>
        <v>42691</v>
      </c>
      <c r="BH155" s="871">
        <f t="shared" si="149"/>
        <v>42693</v>
      </c>
      <c r="BJ155" s="1124">
        <v>46</v>
      </c>
      <c r="BK155" s="883" t="s">
        <v>990</v>
      </c>
      <c r="BL155" s="884" t="s">
        <v>991</v>
      </c>
      <c r="BM155" s="869">
        <v>416</v>
      </c>
      <c r="BN155" s="870">
        <v>1116</v>
      </c>
      <c r="BO155" s="895">
        <f t="shared" si="200"/>
        <v>42581</v>
      </c>
      <c r="BP155" s="895">
        <f t="shared" si="166"/>
        <v>42587</v>
      </c>
      <c r="BQ155" s="895">
        <f t="shared" si="201"/>
        <v>42588</v>
      </c>
      <c r="BR155" s="895">
        <f t="shared" si="167"/>
        <v>42594</v>
      </c>
      <c r="BS155" s="895">
        <f t="shared" si="178"/>
        <v>42657</v>
      </c>
      <c r="BT155" s="895">
        <f t="shared" si="191"/>
        <v>42674</v>
      </c>
      <c r="BU155" s="895">
        <f t="shared" si="208"/>
        <v>42678</v>
      </c>
      <c r="BV155" s="895">
        <f t="shared" si="179"/>
        <v>42691</v>
      </c>
      <c r="BW155" s="871">
        <f t="shared" si="150"/>
        <v>42693</v>
      </c>
      <c r="BY155" s="1124">
        <v>46</v>
      </c>
      <c r="BZ155" s="883" t="s">
        <v>990</v>
      </c>
      <c r="CA155" s="884" t="s">
        <v>991</v>
      </c>
      <c r="CB155" s="869">
        <v>416</v>
      </c>
      <c r="CC155" s="870">
        <v>1116</v>
      </c>
      <c r="CD155" s="895">
        <f t="shared" si="202"/>
        <v>42616</v>
      </c>
      <c r="CE155" s="895">
        <f t="shared" si="168"/>
        <v>42622</v>
      </c>
      <c r="CF155" s="895">
        <f t="shared" si="203"/>
        <v>42623</v>
      </c>
      <c r="CG155" s="895">
        <f t="shared" si="169"/>
        <v>42629</v>
      </c>
      <c r="CH155" s="895">
        <f t="shared" si="211"/>
        <v>42664</v>
      </c>
      <c r="CI155" s="895">
        <f t="shared" si="192"/>
        <v>42681</v>
      </c>
      <c r="CJ155" s="895">
        <f t="shared" si="184"/>
        <v>42685</v>
      </c>
      <c r="CK155" s="895">
        <f t="shared" si="180"/>
        <v>42691</v>
      </c>
      <c r="CL155" s="871">
        <f t="shared" si="151"/>
        <v>42693</v>
      </c>
      <c r="CN155" s="1124">
        <v>46</v>
      </c>
      <c r="CO155" s="883" t="s">
        <v>990</v>
      </c>
      <c r="CP155" s="884" t="s">
        <v>991</v>
      </c>
      <c r="CQ155" s="869">
        <v>416</v>
      </c>
      <c r="CR155" s="870">
        <v>1116</v>
      </c>
      <c r="CS155" s="895">
        <f t="shared" si="204"/>
        <v>42616</v>
      </c>
      <c r="CT155" s="895">
        <f t="shared" si="170"/>
        <v>42622</v>
      </c>
      <c r="CU155" s="895">
        <f t="shared" si="205"/>
        <v>42623</v>
      </c>
      <c r="CV155" s="895">
        <f t="shared" si="171"/>
        <v>42629</v>
      </c>
      <c r="CW155" s="895">
        <f t="shared" si="212"/>
        <v>42664</v>
      </c>
      <c r="CX155" s="895">
        <f t="shared" si="193"/>
        <v>42681</v>
      </c>
      <c r="CY155" s="895">
        <f t="shared" si="185"/>
        <v>42685</v>
      </c>
      <c r="CZ155" s="895">
        <f t="shared" si="181"/>
        <v>42691</v>
      </c>
      <c r="DA155" s="871">
        <f t="shared" si="152"/>
        <v>42693</v>
      </c>
    </row>
    <row r="156" spans="2:105" ht="15" hidden="1" customHeight="1" thickTop="1">
      <c r="B156" s="125" t="s">
        <v>704</v>
      </c>
      <c r="C156" s="804">
        <v>47</v>
      </c>
      <c r="D156" s="1141" t="s">
        <v>506</v>
      </c>
      <c r="E156" s="1142"/>
      <c r="F156" s="800">
        <v>416</v>
      </c>
      <c r="G156" s="801">
        <v>1116</v>
      </c>
      <c r="H156" s="802"/>
      <c r="I156" s="802">
        <f t="shared" si="186"/>
        <v>42658</v>
      </c>
      <c r="J156" s="803">
        <f t="shared" si="206"/>
        <v>42664</v>
      </c>
      <c r="K156" s="802">
        <f t="shared" si="209"/>
        <v>42671</v>
      </c>
      <c r="L156" s="802">
        <f t="shared" si="187"/>
        <v>42688</v>
      </c>
      <c r="M156" s="802">
        <f t="shared" si="153"/>
        <v>42692</v>
      </c>
      <c r="N156" s="802">
        <f t="shared" si="172"/>
        <v>42698</v>
      </c>
      <c r="O156" s="808">
        <f t="shared" ref="O156:O219" si="213">+O155+7</f>
        <v>42700</v>
      </c>
      <c r="Q156" s="804">
        <v>47</v>
      </c>
      <c r="R156" s="1141" t="s">
        <v>506</v>
      </c>
      <c r="S156" s="1142"/>
      <c r="T156" s="800">
        <v>416</v>
      </c>
      <c r="U156" s="801">
        <v>1116</v>
      </c>
      <c r="V156" s="802">
        <f t="shared" si="194"/>
        <v>42623</v>
      </c>
      <c r="W156" s="803">
        <f t="shared" si="160"/>
        <v>42629</v>
      </c>
      <c r="X156" s="802">
        <f t="shared" si="195"/>
        <v>42630</v>
      </c>
      <c r="Y156" s="803">
        <f t="shared" si="161"/>
        <v>42636</v>
      </c>
      <c r="Z156" s="802">
        <f t="shared" si="173"/>
        <v>42671</v>
      </c>
      <c r="AA156" s="802">
        <f t="shared" si="188"/>
        <v>42688</v>
      </c>
      <c r="AB156" s="802">
        <f t="shared" si="182"/>
        <v>42692</v>
      </c>
      <c r="AC156" s="802">
        <f t="shared" si="174"/>
        <v>42698</v>
      </c>
      <c r="AD156" s="808">
        <f t="shared" ref="AD156:AD219" si="214">+AD155+7</f>
        <v>42700</v>
      </c>
      <c r="AF156" s="804">
        <v>47</v>
      </c>
      <c r="AG156" s="1141" t="s">
        <v>506</v>
      </c>
      <c r="AH156" s="1142"/>
      <c r="AI156" s="800">
        <v>416</v>
      </c>
      <c r="AJ156" s="801">
        <v>1116</v>
      </c>
      <c r="AK156" s="802">
        <f t="shared" si="196"/>
        <v>42623</v>
      </c>
      <c r="AL156" s="803">
        <f t="shared" si="162"/>
        <v>42629</v>
      </c>
      <c r="AM156" s="802">
        <f t="shared" si="197"/>
        <v>42630</v>
      </c>
      <c r="AN156" s="803">
        <f t="shared" si="163"/>
        <v>42636</v>
      </c>
      <c r="AO156" s="802">
        <f t="shared" si="210"/>
        <v>42671</v>
      </c>
      <c r="AP156" s="802">
        <f t="shared" si="189"/>
        <v>42688</v>
      </c>
      <c r="AQ156" s="802">
        <f t="shared" si="183"/>
        <v>42692</v>
      </c>
      <c r="AR156" s="802">
        <f t="shared" si="175"/>
        <v>42698</v>
      </c>
      <c r="AS156" s="808">
        <f t="shared" ref="AS156:AS219" si="215">+AS155+7</f>
        <v>42700</v>
      </c>
      <c r="AU156" s="804">
        <v>47</v>
      </c>
      <c r="AV156" s="1141" t="s">
        <v>506</v>
      </c>
      <c r="AW156" s="1142"/>
      <c r="AX156" s="800">
        <v>416</v>
      </c>
      <c r="AY156" s="801">
        <v>1116</v>
      </c>
      <c r="AZ156" s="802">
        <f t="shared" si="198"/>
        <v>42602</v>
      </c>
      <c r="BA156" s="803">
        <f t="shared" si="164"/>
        <v>42608</v>
      </c>
      <c r="BB156" s="802">
        <f t="shared" si="199"/>
        <v>42609</v>
      </c>
      <c r="BC156" s="803">
        <f t="shared" si="165"/>
        <v>42615</v>
      </c>
      <c r="BD156" s="802">
        <f t="shared" si="176"/>
        <v>42664</v>
      </c>
      <c r="BE156" s="802">
        <f t="shared" si="190"/>
        <v>42681</v>
      </c>
      <c r="BF156" s="802">
        <f t="shared" si="207"/>
        <v>42685</v>
      </c>
      <c r="BG156" s="802">
        <f t="shared" si="177"/>
        <v>42698</v>
      </c>
      <c r="BH156" s="808">
        <f t="shared" ref="BH156:BH219" si="216">+BH155+7</f>
        <v>42700</v>
      </c>
      <c r="BJ156" s="804">
        <v>47</v>
      </c>
      <c r="BK156" s="1141" t="s">
        <v>506</v>
      </c>
      <c r="BL156" s="1142"/>
      <c r="BM156" s="800">
        <v>416</v>
      </c>
      <c r="BN156" s="801">
        <v>1116</v>
      </c>
      <c r="BO156" s="802">
        <f t="shared" si="200"/>
        <v>42588</v>
      </c>
      <c r="BP156" s="803">
        <f t="shared" si="166"/>
        <v>42594</v>
      </c>
      <c r="BQ156" s="802">
        <f t="shared" si="201"/>
        <v>42595</v>
      </c>
      <c r="BR156" s="803">
        <f t="shared" si="167"/>
        <v>42601</v>
      </c>
      <c r="BS156" s="802">
        <f t="shared" si="178"/>
        <v>42664</v>
      </c>
      <c r="BT156" s="802">
        <f t="shared" si="191"/>
        <v>42681</v>
      </c>
      <c r="BU156" s="802">
        <f t="shared" si="208"/>
        <v>42685</v>
      </c>
      <c r="BV156" s="802">
        <f t="shared" si="179"/>
        <v>42698</v>
      </c>
      <c r="BW156" s="808">
        <f t="shared" ref="BW156:BW219" si="217">+BW155+7</f>
        <v>42700</v>
      </c>
      <c r="BY156" s="804">
        <v>47</v>
      </c>
      <c r="BZ156" s="1141" t="s">
        <v>506</v>
      </c>
      <c r="CA156" s="1142"/>
      <c r="CB156" s="800">
        <v>416</v>
      </c>
      <c r="CC156" s="801">
        <v>1116</v>
      </c>
      <c r="CD156" s="802">
        <f t="shared" si="202"/>
        <v>42623</v>
      </c>
      <c r="CE156" s="803">
        <f t="shared" si="168"/>
        <v>42629</v>
      </c>
      <c r="CF156" s="802">
        <f t="shared" si="203"/>
        <v>42630</v>
      </c>
      <c r="CG156" s="803">
        <f t="shared" si="169"/>
        <v>42636</v>
      </c>
      <c r="CH156" s="802">
        <f t="shared" si="211"/>
        <v>42671</v>
      </c>
      <c r="CI156" s="802">
        <f t="shared" si="192"/>
        <v>42688</v>
      </c>
      <c r="CJ156" s="802">
        <f t="shared" si="184"/>
        <v>42692</v>
      </c>
      <c r="CK156" s="802">
        <f t="shared" si="180"/>
        <v>42698</v>
      </c>
      <c r="CL156" s="808">
        <f t="shared" ref="CL156:CL219" si="218">+CL155+7</f>
        <v>42700</v>
      </c>
      <c r="CN156" s="804">
        <v>47</v>
      </c>
      <c r="CO156" s="1141" t="s">
        <v>506</v>
      </c>
      <c r="CP156" s="1142"/>
      <c r="CQ156" s="800">
        <v>416</v>
      </c>
      <c r="CR156" s="801">
        <v>1116</v>
      </c>
      <c r="CS156" s="802">
        <f t="shared" si="204"/>
        <v>42623</v>
      </c>
      <c r="CT156" s="803">
        <f t="shared" si="170"/>
        <v>42629</v>
      </c>
      <c r="CU156" s="802">
        <f t="shared" si="205"/>
        <v>42630</v>
      </c>
      <c r="CV156" s="803">
        <f t="shared" si="171"/>
        <v>42636</v>
      </c>
      <c r="CW156" s="802">
        <f t="shared" si="212"/>
        <v>42671</v>
      </c>
      <c r="CX156" s="802">
        <f t="shared" si="193"/>
        <v>42688</v>
      </c>
      <c r="CY156" s="802">
        <f t="shared" si="185"/>
        <v>42692</v>
      </c>
      <c r="CZ156" s="802">
        <f t="shared" si="181"/>
        <v>42698</v>
      </c>
      <c r="DA156" s="808">
        <f t="shared" ref="DA156:DA219" si="219">+DA155+7</f>
        <v>42700</v>
      </c>
    </row>
    <row r="157" spans="2:105" ht="15" hidden="1" customHeight="1" thickBot="1">
      <c r="B157" s="125" t="s">
        <v>705</v>
      </c>
      <c r="C157" s="811">
        <v>48</v>
      </c>
      <c r="D157" s="1196" t="s">
        <v>1708</v>
      </c>
      <c r="E157" s="1197" t="s">
        <v>992</v>
      </c>
      <c r="F157" s="812">
        <v>416</v>
      </c>
      <c r="G157" s="813">
        <v>1216</v>
      </c>
      <c r="H157" s="1198"/>
      <c r="I157" s="1198">
        <f t="shared" si="186"/>
        <v>42658</v>
      </c>
      <c r="J157" s="1198">
        <f t="shared" si="206"/>
        <v>42664</v>
      </c>
      <c r="K157" s="1198">
        <f t="shared" si="209"/>
        <v>42671</v>
      </c>
      <c r="L157" s="1198">
        <f t="shared" si="187"/>
        <v>42688</v>
      </c>
      <c r="M157" s="1198">
        <f t="shared" si="153"/>
        <v>42692</v>
      </c>
      <c r="N157" s="814">
        <f>O157-2-7</f>
        <v>42698</v>
      </c>
      <c r="O157" s="823">
        <f t="shared" si="213"/>
        <v>42707</v>
      </c>
      <c r="Q157" s="811">
        <v>48</v>
      </c>
      <c r="R157" s="1196" t="s">
        <v>1708</v>
      </c>
      <c r="S157" s="1197" t="s">
        <v>992</v>
      </c>
      <c r="T157" s="812">
        <v>416</v>
      </c>
      <c r="U157" s="813">
        <v>1216</v>
      </c>
      <c r="V157" s="1241">
        <f t="shared" si="194"/>
        <v>42623</v>
      </c>
      <c r="W157" s="1241">
        <f t="shared" si="160"/>
        <v>42629</v>
      </c>
      <c r="X157" s="1241">
        <f t="shared" si="195"/>
        <v>42630</v>
      </c>
      <c r="Y157" s="1241">
        <f t="shared" si="161"/>
        <v>42636</v>
      </c>
      <c r="Z157" s="1241">
        <f t="shared" si="173"/>
        <v>42671</v>
      </c>
      <c r="AA157" s="1241">
        <f t="shared" si="188"/>
        <v>42688</v>
      </c>
      <c r="AB157" s="1241">
        <f t="shared" si="182"/>
        <v>42692</v>
      </c>
      <c r="AC157" s="819">
        <f>AD157-2-7</f>
        <v>42698</v>
      </c>
      <c r="AD157" s="823">
        <f t="shared" si="214"/>
        <v>42707</v>
      </c>
      <c r="AF157" s="811">
        <v>48</v>
      </c>
      <c r="AG157" s="1196" t="s">
        <v>1708</v>
      </c>
      <c r="AH157" s="1197" t="s">
        <v>992</v>
      </c>
      <c r="AI157" s="812">
        <v>416</v>
      </c>
      <c r="AJ157" s="813">
        <v>1216</v>
      </c>
      <c r="AK157" s="1241">
        <f t="shared" si="196"/>
        <v>42623</v>
      </c>
      <c r="AL157" s="1241">
        <f t="shared" si="162"/>
        <v>42629</v>
      </c>
      <c r="AM157" s="1241">
        <f t="shared" si="197"/>
        <v>42630</v>
      </c>
      <c r="AN157" s="1241">
        <f t="shared" si="163"/>
        <v>42636</v>
      </c>
      <c r="AO157" s="1241">
        <f t="shared" si="210"/>
        <v>42671</v>
      </c>
      <c r="AP157" s="1241">
        <f t="shared" si="189"/>
        <v>42688</v>
      </c>
      <c r="AQ157" s="1241">
        <f t="shared" si="183"/>
        <v>42692</v>
      </c>
      <c r="AR157" s="819">
        <f>AS157-2-7</f>
        <v>42698</v>
      </c>
      <c r="AS157" s="823">
        <f t="shared" si="215"/>
        <v>42707</v>
      </c>
      <c r="AU157" s="811">
        <v>48</v>
      </c>
      <c r="AV157" s="1196" t="s">
        <v>1708</v>
      </c>
      <c r="AW157" s="1197" t="s">
        <v>992</v>
      </c>
      <c r="AX157" s="812">
        <v>416</v>
      </c>
      <c r="AY157" s="813">
        <v>1216</v>
      </c>
      <c r="AZ157" s="1241">
        <f t="shared" si="198"/>
        <v>42602</v>
      </c>
      <c r="BA157" s="1241">
        <f t="shared" si="164"/>
        <v>42608</v>
      </c>
      <c r="BB157" s="1241">
        <f t="shared" si="199"/>
        <v>42609</v>
      </c>
      <c r="BC157" s="1241">
        <f t="shared" si="165"/>
        <v>42615</v>
      </c>
      <c r="BD157" s="1241">
        <f t="shared" si="176"/>
        <v>42664</v>
      </c>
      <c r="BE157" s="1241">
        <f t="shared" si="190"/>
        <v>42681</v>
      </c>
      <c r="BF157" s="1241">
        <f t="shared" si="207"/>
        <v>42685</v>
      </c>
      <c r="BG157" s="819">
        <f>BH157-2-7</f>
        <v>42698</v>
      </c>
      <c r="BH157" s="823">
        <f t="shared" si="216"/>
        <v>42707</v>
      </c>
      <c r="BJ157" s="811">
        <v>48</v>
      </c>
      <c r="BK157" s="1196" t="s">
        <v>1708</v>
      </c>
      <c r="BL157" s="1197" t="s">
        <v>992</v>
      </c>
      <c r="BM157" s="812">
        <v>416</v>
      </c>
      <c r="BN157" s="813">
        <v>1216</v>
      </c>
      <c r="BO157" s="1241">
        <f t="shared" si="200"/>
        <v>42588</v>
      </c>
      <c r="BP157" s="1241">
        <f t="shared" si="166"/>
        <v>42594</v>
      </c>
      <c r="BQ157" s="1241">
        <f t="shared" si="201"/>
        <v>42595</v>
      </c>
      <c r="BR157" s="1241">
        <f t="shared" si="167"/>
        <v>42601</v>
      </c>
      <c r="BS157" s="1241">
        <f t="shared" si="178"/>
        <v>42664</v>
      </c>
      <c r="BT157" s="1241">
        <f t="shared" si="191"/>
        <v>42681</v>
      </c>
      <c r="BU157" s="1241">
        <f t="shared" si="208"/>
        <v>42685</v>
      </c>
      <c r="BV157" s="819">
        <f>BW157-2-7</f>
        <v>42698</v>
      </c>
      <c r="BW157" s="823">
        <f t="shared" si="217"/>
        <v>42707</v>
      </c>
      <c r="BY157" s="811">
        <v>48</v>
      </c>
      <c r="BZ157" s="1196" t="s">
        <v>1708</v>
      </c>
      <c r="CA157" s="1197" t="s">
        <v>992</v>
      </c>
      <c r="CB157" s="812">
        <v>416</v>
      </c>
      <c r="CC157" s="813">
        <v>1216</v>
      </c>
      <c r="CD157" s="1241">
        <f t="shared" si="202"/>
        <v>42623</v>
      </c>
      <c r="CE157" s="1241">
        <f t="shared" si="168"/>
        <v>42629</v>
      </c>
      <c r="CF157" s="1241">
        <f t="shared" si="203"/>
        <v>42630</v>
      </c>
      <c r="CG157" s="1241">
        <f t="shared" si="169"/>
        <v>42636</v>
      </c>
      <c r="CH157" s="1241">
        <f t="shared" si="211"/>
        <v>42671</v>
      </c>
      <c r="CI157" s="1241">
        <f t="shared" si="192"/>
        <v>42688</v>
      </c>
      <c r="CJ157" s="1241">
        <f t="shared" si="184"/>
        <v>42692</v>
      </c>
      <c r="CK157" s="819">
        <f>CL157-2-7</f>
        <v>42698</v>
      </c>
      <c r="CL157" s="823">
        <f t="shared" si="218"/>
        <v>42707</v>
      </c>
      <c r="CN157" s="811">
        <v>48</v>
      </c>
      <c r="CO157" s="1196" t="s">
        <v>1708</v>
      </c>
      <c r="CP157" s="1197" t="s">
        <v>992</v>
      </c>
      <c r="CQ157" s="812">
        <v>416</v>
      </c>
      <c r="CR157" s="813">
        <v>1216</v>
      </c>
      <c r="CS157" s="1241">
        <f t="shared" si="204"/>
        <v>42623</v>
      </c>
      <c r="CT157" s="1241">
        <f t="shared" si="170"/>
        <v>42629</v>
      </c>
      <c r="CU157" s="1241">
        <f t="shared" si="205"/>
        <v>42630</v>
      </c>
      <c r="CV157" s="1241">
        <f t="shared" si="171"/>
        <v>42636</v>
      </c>
      <c r="CW157" s="1241">
        <f t="shared" si="212"/>
        <v>42671</v>
      </c>
      <c r="CX157" s="1241">
        <f t="shared" si="193"/>
        <v>42688</v>
      </c>
      <c r="CY157" s="1241">
        <f t="shared" si="185"/>
        <v>42692</v>
      </c>
      <c r="CZ157" s="819">
        <f>DA157-2-7</f>
        <v>42698</v>
      </c>
      <c r="DA157" s="823">
        <f t="shared" si="219"/>
        <v>42707</v>
      </c>
    </row>
    <row r="158" spans="2:105" ht="15" hidden="1" customHeight="1" thickTop="1">
      <c r="B158" s="125" t="s">
        <v>706</v>
      </c>
      <c r="C158" s="899">
        <v>49</v>
      </c>
      <c r="D158" s="1199" t="s">
        <v>1709</v>
      </c>
      <c r="E158" s="1200" t="s">
        <v>992</v>
      </c>
      <c r="F158" s="876">
        <v>416</v>
      </c>
      <c r="G158" s="877">
        <v>1216</v>
      </c>
      <c r="H158" s="862"/>
      <c r="I158" s="862">
        <f t="shared" si="186"/>
        <v>42672</v>
      </c>
      <c r="J158" s="862">
        <f t="shared" si="206"/>
        <v>42678</v>
      </c>
      <c r="K158" s="862">
        <f t="shared" si="209"/>
        <v>42685</v>
      </c>
      <c r="L158" s="862">
        <f t="shared" si="187"/>
        <v>42702</v>
      </c>
      <c r="M158" s="862">
        <f t="shared" si="153"/>
        <v>42706</v>
      </c>
      <c r="N158" s="862">
        <f t="shared" si="172"/>
        <v>42712</v>
      </c>
      <c r="O158" s="879">
        <f t="shared" si="213"/>
        <v>42714</v>
      </c>
      <c r="Q158" s="899">
        <v>49</v>
      </c>
      <c r="R158" s="1199" t="s">
        <v>1709</v>
      </c>
      <c r="S158" s="1200" t="s">
        <v>992</v>
      </c>
      <c r="T158" s="876">
        <v>416</v>
      </c>
      <c r="U158" s="877">
        <v>1216</v>
      </c>
      <c r="V158" s="862">
        <f t="shared" si="194"/>
        <v>42637</v>
      </c>
      <c r="W158" s="862">
        <f t="shared" si="160"/>
        <v>42643</v>
      </c>
      <c r="X158" s="862">
        <f t="shared" si="195"/>
        <v>42644</v>
      </c>
      <c r="Y158" s="862">
        <f t="shared" si="161"/>
        <v>42650</v>
      </c>
      <c r="Z158" s="862">
        <f t="shared" si="173"/>
        <v>42685</v>
      </c>
      <c r="AA158" s="862">
        <f t="shared" si="188"/>
        <v>42702</v>
      </c>
      <c r="AB158" s="862">
        <f t="shared" si="182"/>
        <v>42706</v>
      </c>
      <c r="AC158" s="862">
        <f t="shared" si="174"/>
        <v>42712</v>
      </c>
      <c r="AD158" s="879">
        <f t="shared" si="214"/>
        <v>42714</v>
      </c>
      <c r="AF158" s="899">
        <v>49</v>
      </c>
      <c r="AG158" s="1199" t="s">
        <v>1709</v>
      </c>
      <c r="AH158" s="1200" t="s">
        <v>992</v>
      </c>
      <c r="AI158" s="876">
        <v>416</v>
      </c>
      <c r="AJ158" s="877">
        <v>1216</v>
      </c>
      <c r="AK158" s="862">
        <f t="shared" si="196"/>
        <v>42637</v>
      </c>
      <c r="AL158" s="862">
        <f t="shared" si="162"/>
        <v>42643</v>
      </c>
      <c r="AM158" s="862">
        <f t="shared" si="197"/>
        <v>42644</v>
      </c>
      <c r="AN158" s="862">
        <f t="shared" si="163"/>
        <v>42650</v>
      </c>
      <c r="AO158" s="862">
        <f t="shared" si="210"/>
        <v>42685</v>
      </c>
      <c r="AP158" s="862">
        <f t="shared" si="189"/>
        <v>42702</v>
      </c>
      <c r="AQ158" s="862">
        <f t="shared" si="183"/>
        <v>42706</v>
      </c>
      <c r="AR158" s="862">
        <f t="shared" si="175"/>
        <v>42712</v>
      </c>
      <c r="AS158" s="879">
        <f t="shared" si="215"/>
        <v>42714</v>
      </c>
      <c r="AU158" s="899">
        <v>49</v>
      </c>
      <c r="AV158" s="1199" t="s">
        <v>1709</v>
      </c>
      <c r="AW158" s="1200" t="s">
        <v>992</v>
      </c>
      <c r="AX158" s="876">
        <v>416</v>
      </c>
      <c r="AY158" s="877">
        <v>1216</v>
      </c>
      <c r="AZ158" s="862">
        <f t="shared" si="198"/>
        <v>42616</v>
      </c>
      <c r="BA158" s="862">
        <f t="shared" si="164"/>
        <v>42622</v>
      </c>
      <c r="BB158" s="862">
        <f t="shared" si="199"/>
        <v>42623</v>
      </c>
      <c r="BC158" s="862">
        <f t="shared" si="165"/>
        <v>42629</v>
      </c>
      <c r="BD158" s="862">
        <f t="shared" si="176"/>
        <v>42678</v>
      </c>
      <c r="BE158" s="862">
        <f t="shared" si="190"/>
        <v>42695</v>
      </c>
      <c r="BF158" s="862">
        <f t="shared" si="207"/>
        <v>42699</v>
      </c>
      <c r="BG158" s="862">
        <f t="shared" si="177"/>
        <v>42712</v>
      </c>
      <c r="BH158" s="879">
        <f t="shared" si="216"/>
        <v>42714</v>
      </c>
      <c r="BJ158" s="899">
        <v>49</v>
      </c>
      <c r="BK158" s="1199" t="s">
        <v>1709</v>
      </c>
      <c r="BL158" s="1200" t="s">
        <v>992</v>
      </c>
      <c r="BM158" s="876">
        <v>416</v>
      </c>
      <c r="BN158" s="877">
        <v>1216</v>
      </c>
      <c r="BO158" s="862">
        <f t="shared" si="200"/>
        <v>42602</v>
      </c>
      <c r="BP158" s="862">
        <f t="shared" si="166"/>
        <v>42608</v>
      </c>
      <c r="BQ158" s="862">
        <f t="shared" si="201"/>
        <v>42609</v>
      </c>
      <c r="BR158" s="862">
        <f t="shared" si="167"/>
        <v>42615</v>
      </c>
      <c r="BS158" s="862">
        <f t="shared" si="178"/>
        <v>42678</v>
      </c>
      <c r="BT158" s="862">
        <f t="shared" si="191"/>
        <v>42695</v>
      </c>
      <c r="BU158" s="862">
        <f t="shared" si="208"/>
        <v>42699</v>
      </c>
      <c r="BV158" s="862">
        <f t="shared" si="179"/>
        <v>42712</v>
      </c>
      <c r="BW158" s="879">
        <f t="shared" si="217"/>
        <v>42714</v>
      </c>
      <c r="BY158" s="899">
        <v>49</v>
      </c>
      <c r="BZ158" s="1199" t="s">
        <v>1709</v>
      </c>
      <c r="CA158" s="1200" t="s">
        <v>992</v>
      </c>
      <c r="CB158" s="876">
        <v>416</v>
      </c>
      <c r="CC158" s="877">
        <v>1216</v>
      </c>
      <c r="CD158" s="862">
        <f t="shared" si="202"/>
        <v>42637</v>
      </c>
      <c r="CE158" s="862">
        <f t="shared" si="168"/>
        <v>42643</v>
      </c>
      <c r="CF158" s="862">
        <f t="shared" si="203"/>
        <v>42644</v>
      </c>
      <c r="CG158" s="862">
        <f t="shared" si="169"/>
        <v>42650</v>
      </c>
      <c r="CH158" s="862">
        <f t="shared" si="211"/>
        <v>42685</v>
      </c>
      <c r="CI158" s="862">
        <f t="shared" si="192"/>
        <v>42702</v>
      </c>
      <c r="CJ158" s="862">
        <f t="shared" si="184"/>
        <v>42706</v>
      </c>
      <c r="CK158" s="862">
        <f t="shared" si="180"/>
        <v>42712</v>
      </c>
      <c r="CL158" s="879">
        <f t="shared" si="218"/>
        <v>42714</v>
      </c>
      <c r="CN158" s="899">
        <v>49</v>
      </c>
      <c r="CO158" s="1199" t="s">
        <v>1709</v>
      </c>
      <c r="CP158" s="1200" t="s">
        <v>992</v>
      </c>
      <c r="CQ158" s="876">
        <v>416</v>
      </c>
      <c r="CR158" s="877">
        <v>1216</v>
      </c>
      <c r="CS158" s="862">
        <f t="shared" si="204"/>
        <v>42637</v>
      </c>
      <c r="CT158" s="862">
        <f t="shared" si="170"/>
        <v>42643</v>
      </c>
      <c r="CU158" s="862">
        <f t="shared" si="205"/>
        <v>42644</v>
      </c>
      <c r="CV158" s="862">
        <f t="shared" si="171"/>
        <v>42650</v>
      </c>
      <c r="CW158" s="862">
        <f t="shared" si="212"/>
        <v>42685</v>
      </c>
      <c r="CX158" s="862">
        <f t="shared" si="193"/>
        <v>42702</v>
      </c>
      <c r="CY158" s="862">
        <f t="shared" si="185"/>
        <v>42706</v>
      </c>
      <c r="CZ158" s="862">
        <f t="shared" si="181"/>
        <v>42712</v>
      </c>
      <c r="DA158" s="879">
        <f t="shared" si="219"/>
        <v>42714</v>
      </c>
    </row>
    <row r="159" spans="2:105" ht="15" hidden="1" customHeight="1">
      <c r="B159" s="125" t="s">
        <v>707</v>
      </c>
      <c r="C159" s="850">
        <v>50</v>
      </c>
      <c r="D159" s="860" t="s">
        <v>1710</v>
      </c>
      <c r="E159" s="861" t="s">
        <v>1711</v>
      </c>
      <c r="F159" s="853">
        <v>416</v>
      </c>
      <c r="G159" s="854">
        <v>1216</v>
      </c>
      <c r="H159" s="862"/>
      <c r="I159" s="862">
        <f t="shared" si="186"/>
        <v>42679</v>
      </c>
      <c r="J159" s="862">
        <f t="shared" si="206"/>
        <v>42685</v>
      </c>
      <c r="K159" s="862">
        <f t="shared" si="209"/>
        <v>42692</v>
      </c>
      <c r="L159" s="862">
        <f t="shared" si="187"/>
        <v>42709</v>
      </c>
      <c r="M159" s="862">
        <f t="shared" si="153"/>
        <v>42713</v>
      </c>
      <c r="N159" s="862">
        <f t="shared" si="172"/>
        <v>42719</v>
      </c>
      <c r="O159" s="856">
        <f t="shared" si="213"/>
        <v>42721</v>
      </c>
      <c r="Q159" s="850">
        <v>50</v>
      </c>
      <c r="R159" s="860" t="s">
        <v>1710</v>
      </c>
      <c r="S159" s="861" t="s">
        <v>1711</v>
      </c>
      <c r="T159" s="853">
        <v>416</v>
      </c>
      <c r="U159" s="854">
        <v>1216</v>
      </c>
      <c r="V159" s="890">
        <f t="shared" si="194"/>
        <v>42644</v>
      </c>
      <c r="W159" s="890">
        <f t="shared" si="160"/>
        <v>42650</v>
      </c>
      <c r="X159" s="890">
        <f t="shared" si="195"/>
        <v>42651</v>
      </c>
      <c r="Y159" s="890">
        <f t="shared" si="161"/>
        <v>42657</v>
      </c>
      <c r="Z159" s="890">
        <f t="shared" si="173"/>
        <v>42692</v>
      </c>
      <c r="AA159" s="890">
        <f t="shared" si="188"/>
        <v>42709</v>
      </c>
      <c r="AB159" s="890">
        <f t="shared" si="182"/>
        <v>42713</v>
      </c>
      <c r="AC159" s="890">
        <f t="shared" si="174"/>
        <v>42719</v>
      </c>
      <c r="AD159" s="856">
        <f t="shared" si="214"/>
        <v>42721</v>
      </c>
      <c r="AF159" s="850">
        <v>50</v>
      </c>
      <c r="AG159" s="860" t="s">
        <v>1710</v>
      </c>
      <c r="AH159" s="861" t="s">
        <v>1711</v>
      </c>
      <c r="AI159" s="853">
        <v>416</v>
      </c>
      <c r="AJ159" s="854">
        <v>1216</v>
      </c>
      <c r="AK159" s="890">
        <f t="shared" si="196"/>
        <v>42644</v>
      </c>
      <c r="AL159" s="890">
        <f t="shared" si="162"/>
        <v>42650</v>
      </c>
      <c r="AM159" s="890">
        <f t="shared" si="197"/>
        <v>42651</v>
      </c>
      <c r="AN159" s="890">
        <f t="shared" si="163"/>
        <v>42657</v>
      </c>
      <c r="AO159" s="890">
        <f t="shared" si="210"/>
        <v>42692</v>
      </c>
      <c r="AP159" s="890">
        <f t="shared" si="189"/>
        <v>42709</v>
      </c>
      <c r="AQ159" s="890">
        <f t="shared" si="183"/>
        <v>42713</v>
      </c>
      <c r="AR159" s="890">
        <f t="shared" si="175"/>
        <v>42719</v>
      </c>
      <c r="AS159" s="856">
        <f t="shared" si="215"/>
        <v>42721</v>
      </c>
      <c r="AU159" s="850">
        <v>50</v>
      </c>
      <c r="AV159" s="860" t="s">
        <v>1710</v>
      </c>
      <c r="AW159" s="861" t="s">
        <v>1711</v>
      </c>
      <c r="AX159" s="853">
        <v>416</v>
      </c>
      <c r="AY159" s="854">
        <v>1216</v>
      </c>
      <c r="AZ159" s="890">
        <f t="shared" si="198"/>
        <v>42623</v>
      </c>
      <c r="BA159" s="890">
        <f t="shared" si="164"/>
        <v>42629</v>
      </c>
      <c r="BB159" s="890">
        <f t="shared" si="199"/>
        <v>42630</v>
      </c>
      <c r="BC159" s="890">
        <f t="shared" si="165"/>
        <v>42636</v>
      </c>
      <c r="BD159" s="890">
        <f t="shared" si="176"/>
        <v>42685</v>
      </c>
      <c r="BE159" s="890">
        <f t="shared" si="190"/>
        <v>42702</v>
      </c>
      <c r="BF159" s="890">
        <f t="shared" si="207"/>
        <v>42706</v>
      </c>
      <c r="BG159" s="890">
        <f t="shared" si="177"/>
        <v>42719</v>
      </c>
      <c r="BH159" s="856">
        <f t="shared" si="216"/>
        <v>42721</v>
      </c>
      <c r="BJ159" s="850">
        <v>50</v>
      </c>
      <c r="BK159" s="860" t="s">
        <v>1710</v>
      </c>
      <c r="BL159" s="861" t="s">
        <v>1711</v>
      </c>
      <c r="BM159" s="853">
        <v>416</v>
      </c>
      <c r="BN159" s="854">
        <v>1216</v>
      </c>
      <c r="BO159" s="890">
        <f t="shared" si="200"/>
        <v>42609</v>
      </c>
      <c r="BP159" s="890">
        <f t="shared" si="166"/>
        <v>42615</v>
      </c>
      <c r="BQ159" s="890">
        <f t="shared" si="201"/>
        <v>42616</v>
      </c>
      <c r="BR159" s="890">
        <f t="shared" si="167"/>
        <v>42622</v>
      </c>
      <c r="BS159" s="890">
        <f t="shared" si="178"/>
        <v>42685</v>
      </c>
      <c r="BT159" s="890">
        <f t="shared" si="191"/>
        <v>42702</v>
      </c>
      <c r="BU159" s="890">
        <f t="shared" si="208"/>
        <v>42706</v>
      </c>
      <c r="BV159" s="890">
        <f t="shared" si="179"/>
        <v>42719</v>
      </c>
      <c r="BW159" s="856">
        <f t="shared" si="217"/>
        <v>42721</v>
      </c>
      <c r="BY159" s="850">
        <v>50</v>
      </c>
      <c r="BZ159" s="860" t="s">
        <v>1710</v>
      </c>
      <c r="CA159" s="861" t="s">
        <v>1711</v>
      </c>
      <c r="CB159" s="853">
        <v>416</v>
      </c>
      <c r="CC159" s="854">
        <v>1216</v>
      </c>
      <c r="CD159" s="890">
        <f t="shared" si="202"/>
        <v>42644</v>
      </c>
      <c r="CE159" s="890">
        <f t="shared" si="168"/>
        <v>42650</v>
      </c>
      <c r="CF159" s="890">
        <f t="shared" si="203"/>
        <v>42651</v>
      </c>
      <c r="CG159" s="890">
        <f t="shared" si="169"/>
        <v>42657</v>
      </c>
      <c r="CH159" s="890">
        <f t="shared" si="211"/>
        <v>42692</v>
      </c>
      <c r="CI159" s="890">
        <f t="shared" si="192"/>
        <v>42709</v>
      </c>
      <c r="CJ159" s="890">
        <f t="shared" si="184"/>
        <v>42713</v>
      </c>
      <c r="CK159" s="890">
        <f t="shared" si="180"/>
        <v>42719</v>
      </c>
      <c r="CL159" s="856">
        <f t="shared" si="218"/>
        <v>42721</v>
      </c>
      <c r="CN159" s="850">
        <v>50</v>
      </c>
      <c r="CO159" s="860" t="s">
        <v>1710</v>
      </c>
      <c r="CP159" s="861" t="s">
        <v>1711</v>
      </c>
      <c r="CQ159" s="853">
        <v>416</v>
      </c>
      <c r="CR159" s="854">
        <v>1216</v>
      </c>
      <c r="CS159" s="890">
        <f t="shared" si="204"/>
        <v>42644</v>
      </c>
      <c r="CT159" s="890">
        <f t="shared" si="170"/>
        <v>42650</v>
      </c>
      <c r="CU159" s="890">
        <f t="shared" si="205"/>
        <v>42651</v>
      </c>
      <c r="CV159" s="890">
        <f t="shared" si="171"/>
        <v>42657</v>
      </c>
      <c r="CW159" s="890">
        <f t="shared" si="212"/>
        <v>42692</v>
      </c>
      <c r="CX159" s="890">
        <f t="shared" si="193"/>
        <v>42709</v>
      </c>
      <c r="CY159" s="890">
        <f t="shared" si="185"/>
        <v>42713</v>
      </c>
      <c r="CZ159" s="890">
        <f t="shared" si="181"/>
        <v>42719</v>
      </c>
      <c r="DA159" s="856">
        <f t="shared" si="219"/>
        <v>42721</v>
      </c>
    </row>
    <row r="160" spans="2:105" ht="15" hidden="1" customHeight="1" thickBot="1">
      <c r="B160" s="125" t="s">
        <v>708</v>
      </c>
      <c r="C160" s="1124">
        <v>51</v>
      </c>
      <c r="D160" s="1140" t="s">
        <v>506</v>
      </c>
      <c r="E160" s="952" t="s">
        <v>993</v>
      </c>
      <c r="F160" s="869">
        <v>416</v>
      </c>
      <c r="G160" s="870">
        <v>1216</v>
      </c>
      <c r="H160" s="953"/>
      <c r="I160" s="953">
        <f t="shared" si="186"/>
        <v>42686</v>
      </c>
      <c r="J160" s="953">
        <f t="shared" si="206"/>
        <v>42692</v>
      </c>
      <c r="K160" s="953">
        <f t="shared" si="209"/>
        <v>42699</v>
      </c>
      <c r="L160" s="953">
        <f t="shared" si="187"/>
        <v>42716</v>
      </c>
      <c r="M160" s="953">
        <f t="shared" si="153"/>
        <v>42720</v>
      </c>
      <c r="N160" s="953">
        <f t="shared" si="172"/>
        <v>42726</v>
      </c>
      <c r="O160" s="871">
        <f t="shared" si="213"/>
        <v>42728</v>
      </c>
      <c r="Q160" s="1124">
        <v>51</v>
      </c>
      <c r="R160" s="1140" t="s">
        <v>506</v>
      </c>
      <c r="S160" s="952" t="s">
        <v>993</v>
      </c>
      <c r="T160" s="869">
        <v>416</v>
      </c>
      <c r="U160" s="870">
        <v>1216</v>
      </c>
      <c r="V160" s="954">
        <f t="shared" si="194"/>
        <v>42651</v>
      </c>
      <c r="W160" s="954">
        <f t="shared" si="160"/>
        <v>42657</v>
      </c>
      <c r="X160" s="954">
        <f t="shared" si="195"/>
        <v>42658</v>
      </c>
      <c r="Y160" s="954">
        <f t="shared" si="161"/>
        <v>42664</v>
      </c>
      <c r="Z160" s="954">
        <f t="shared" si="173"/>
        <v>42699</v>
      </c>
      <c r="AA160" s="954">
        <f t="shared" si="188"/>
        <v>42716</v>
      </c>
      <c r="AB160" s="954">
        <f t="shared" si="182"/>
        <v>42720</v>
      </c>
      <c r="AC160" s="954">
        <f t="shared" si="174"/>
        <v>42726</v>
      </c>
      <c r="AD160" s="871">
        <f t="shared" si="214"/>
        <v>42728</v>
      </c>
      <c r="AF160" s="1124">
        <v>51</v>
      </c>
      <c r="AG160" s="1140" t="s">
        <v>506</v>
      </c>
      <c r="AH160" s="952" t="s">
        <v>993</v>
      </c>
      <c r="AI160" s="869">
        <v>416</v>
      </c>
      <c r="AJ160" s="870">
        <v>1216</v>
      </c>
      <c r="AK160" s="954">
        <f t="shared" si="196"/>
        <v>42651</v>
      </c>
      <c r="AL160" s="954">
        <f t="shared" si="162"/>
        <v>42657</v>
      </c>
      <c r="AM160" s="954">
        <f t="shared" si="197"/>
        <v>42658</v>
      </c>
      <c r="AN160" s="954">
        <f t="shared" si="163"/>
        <v>42664</v>
      </c>
      <c r="AO160" s="954">
        <f t="shared" si="210"/>
        <v>42699</v>
      </c>
      <c r="AP160" s="954">
        <f t="shared" si="189"/>
        <v>42716</v>
      </c>
      <c r="AQ160" s="954">
        <f t="shared" si="183"/>
        <v>42720</v>
      </c>
      <c r="AR160" s="954">
        <f t="shared" si="175"/>
        <v>42726</v>
      </c>
      <c r="AS160" s="871">
        <f t="shared" si="215"/>
        <v>42728</v>
      </c>
      <c r="AU160" s="1124">
        <v>51</v>
      </c>
      <c r="AV160" s="1140" t="s">
        <v>506</v>
      </c>
      <c r="AW160" s="952" t="s">
        <v>993</v>
      </c>
      <c r="AX160" s="869">
        <v>416</v>
      </c>
      <c r="AY160" s="870">
        <v>1216</v>
      </c>
      <c r="AZ160" s="954">
        <f t="shared" si="198"/>
        <v>42630</v>
      </c>
      <c r="BA160" s="954">
        <f t="shared" si="164"/>
        <v>42636</v>
      </c>
      <c r="BB160" s="954">
        <f t="shared" si="199"/>
        <v>42637</v>
      </c>
      <c r="BC160" s="954">
        <f t="shared" si="165"/>
        <v>42643</v>
      </c>
      <c r="BD160" s="954">
        <f t="shared" si="176"/>
        <v>42692</v>
      </c>
      <c r="BE160" s="954">
        <f t="shared" si="190"/>
        <v>42709</v>
      </c>
      <c r="BF160" s="954">
        <f t="shared" si="207"/>
        <v>42713</v>
      </c>
      <c r="BG160" s="954">
        <f t="shared" si="177"/>
        <v>42726</v>
      </c>
      <c r="BH160" s="871">
        <f t="shared" si="216"/>
        <v>42728</v>
      </c>
      <c r="BJ160" s="1124">
        <v>51</v>
      </c>
      <c r="BK160" s="1140" t="s">
        <v>506</v>
      </c>
      <c r="BL160" s="952" t="s">
        <v>993</v>
      </c>
      <c r="BM160" s="869">
        <v>416</v>
      </c>
      <c r="BN160" s="870">
        <v>1216</v>
      </c>
      <c r="BO160" s="954">
        <f t="shared" si="200"/>
        <v>42616</v>
      </c>
      <c r="BP160" s="954">
        <f t="shared" si="166"/>
        <v>42622</v>
      </c>
      <c r="BQ160" s="954">
        <f t="shared" si="201"/>
        <v>42623</v>
      </c>
      <c r="BR160" s="954">
        <f t="shared" si="167"/>
        <v>42629</v>
      </c>
      <c r="BS160" s="954">
        <f t="shared" si="178"/>
        <v>42692</v>
      </c>
      <c r="BT160" s="954">
        <f t="shared" si="191"/>
        <v>42709</v>
      </c>
      <c r="BU160" s="954">
        <f t="shared" si="208"/>
        <v>42713</v>
      </c>
      <c r="BV160" s="954">
        <f t="shared" si="179"/>
        <v>42726</v>
      </c>
      <c r="BW160" s="871">
        <f t="shared" si="217"/>
        <v>42728</v>
      </c>
      <c r="BY160" s="1124">
        <v>51</v>
      </c>
      <c r="BZ160" s="1140" t="s">
        <v>506</v>
      </c>
      <c r="CA160" s="952" t="s">
        <v>993</v>
      </c>
      <c r="CB160" s="869">
        <v>416</v>
      </c>
      <c r="CC160" s="870">
        <v>1216</v>
      </c>
      <c r="CD160" s="954">
        <f t="shared" si="202"/>
        <v>42651</v>
      </c>
      <c r="CE160" s="954">
        <f t="shared" si="168"/>
        <v>42657</v>
      </c>
      <c r="CF160" s="954">
        <f t="shared" si="203"/>
        <v>42658</v>
      </c>
      <c r="CG160" s="954">
        <f t="shared" si="169"/>
        <v>42664</v>
      </c>
      <c r="CH160" s="954">
        <f t="shared" si="211"/>
        <v>42699</v>
      </c>
      <c r="CI160" s="954">
        <f t="shared" si="192"/>
        <v>42716</v>
      </c>
      <c r="CJ160" s="954">
        <f t="shared" si="184"/>
        <v>42720</v>
      </c>
      <c r="CK160" s="954">
        <f t="shared" si="180"/>
        <v>42726</v>
      </c>
      <c r="CL160" s="871">
        <f t="shared" si="218"/>
        <v>42728</v>
      </c>
      <c r="CN160" s="1124">
        <v>51</v>
      </c>
      <c r="CO160" s="1140" t="s">
        <v>506</v>
      </c>
      <c r="CP160" s="952" t="s">
        <v>993</v>
      </c>
      <c r="CQ160" s="869">
        <v>416</v>
      </c>
      <c r="CR160" s="870">
        <v>1216</v>
      </c>
      <c r="CS160" s="954">
        <f t="shared" si="204"/>
        <v>42651</v>
      </c>
      <c r="CT160" s="954">
        <f t="shared" si="170"/>
        <v>42657</v>
      </c>
      <c r="CU160" s="954">
        <f t="shared" si="205"/>
        <v>42658</v>
      </c>
      <c r="CV160" s="954">
        <f t="shared" si="171"/>
        <v>42664</v>
      </c>
      <c r="CW160" s="954">
        <f t="shared" si="212"/>
        <v>42699</v>
      </c>
      <c r="CX160" s="954">
        <f t="shared" si="193"/>
        <v>42716</v>
      </c>
      <c r="CY160" s="954">
        <f t="shared" si="185"/>
        <v>42720</v>
      </c>
      <c r="CZ160" s="954">
        <f t="shared" si="181"/>
        <v>42726</v>
      </c>
      <c r="DA160" s="871">
        <f t="shared" si="219"/>
        <v>42728</v>
      </c>
    </row>
    <row r="161" spans="2:105" ht="15" hidden="1" customHeight="1" thickTop="1">
      <c r="B161" s="125" t="s">
        <v>709</v>
      </c>
      <c r="C161" s="804">
        <v>52</v>
      </c>
      <c r="D161" s="1173" t="s">
        <v>1712</v>
      </c>
      <c r="E161" s="1151" t="s">
        <v>994</v>
      </c>
      <c r="F161" s="800">
        <v>416</v>
      </c>
      <c r="G161" s="801">
        <v>1216</v>
      </c>
      <c r="H161" s="1152"/>
      <c r="I161" s="1152">
        <f t="shared" si="186"/>
        <v>42693</v>
      </c>
      <c r="J161" s="1152">
        <f t="shared" si="206"/>
        <v>42699</v>
      </c>
      <c r="K161" s="1152">
        <f t="shared" si="209"/>
        <v>42706</v>
      </c>
      <c r="L161" s="1152">
        <f t="shared" si="187"/>
        <v>42723</v>
      </c>
      <c r="M161" s="1152">
        <f t="shared" si="153"/>
        <v>42727</v>
      </c>
      <c r="N161" s="1152">
        <f t="shared" si="172"/>
        <v>42733</v>
      </c>
      <c r="O161" s="808">
        <f t="shared" si="213"/>
        <v>42735</v>
      </c>
      <c r="Q161" s="804">
        <v>52</v>
      </c>
      <c r="R161" s="1173" t="s">
        <v>1712</v>
      </c>
      <c r="S161" s="1151" t="s">
        <v>994</v>
      </c>
      <c r="T161" s="800">
        <v>416</v>
      </c>
      <c r="U161" s="801">
        <v>1216</v>
      </c>
      <c r="V161" s="1152">
        <f t="shared" si="194"/>
        <v>42658</v>
      </c>
      <c r="W161" s="1152">
        <f t="shared" si="160"/>
        <v>42664</v>
      </c>
      <c r="X161" s="1152">
        <f t="shared" si="195"/>
        <v>42665</v>
      </c>
      <c r="Y161" s="1152">
        <f t="shared" si="161"/>
        <v>42671</v>
      </c>
      <c r="Z161" s="1152">
        <f t="shared" si="173"/>
        <v>42706</v>
      </c>
      <c r="AA161" s="1152">
        <f t="shared" si="188"/>
        <v>42723</v>
      </c>
      <c r="AB161" s="1152">
        <f t="shared" si="182"/>
        <v>42727</v>
      </c>
      <c r="AC161" s="1152">
        <f t="shared" si="174"/>
        <v>42733</v>
      </c>
      <c r="AD161" s="808">
        <f t="shared" si="214"/>
        <v>42735</v>
      </c>
      <c r="AF161" s="804">
        <v>52</v>
      </c>
      <c r="AG161" s="1173" t="s">
        <v>1712</v>
      </c>
      <c r="AH161" s="1151" t="s">
        <v>994</v>
      </c>
      <c r="AI161" s="800">
        <v>416</v>
      </c>
      <c r="AJ161" s="801">
        <v>1216</v>
      </c>
      <c r="AK161" s="1152">
        <f t="shared" si="196"/>
        <v>42658</v>
      </c>
      <c r="AL161" s="1152">
        <f t="shared" si="162"/>
        <v>42664</v>
      </c>
      <c r="AM161" s="1152">
        <f t="shared" si="197"/>
        <v>42665</v>
      </c>
      <c r="AN161" s="1152">
        <f t="shared" si="163"/>
        <v>42671</v>
      </c>
      <c r="AO161" s="1152">
        <f t="shared" si="210"/>
        <v>42706</v>
      </c>
      <c r="AP161" s="1152">
        <f t="shared" si="189"/>
        <v>42723</v>
      </c>
      <c r="AQ161" s="1152">
        <f t="shared" si="183"/>
        <v>42727</v>
      </c>
      <c r="AR161" s="1152">
        <f t="shared" si="175"/>
        <v>42733</v>
      </c>
      <c r="AS161" s="808">
        <f t="shared" si="215"/>
        <v>42735</v>
      </c>
      <c r="AU161" s="804">
        <v>52</v>
      </c>
      <c r="AV161" s="1173" t="s">
        <v>1712</v>
      </c>
      <c r="AW161" s="1151" t="s">
        <v>994</v>
      </c>
      <c r="AX161" s="800">
        <v>416</v>
      </c>
      <c r="AY161" s="801">
        <v>1216</v>
      </c>
      <c r="AZ161" s="1152">
        <f t="shared" si="198"/>
        <v>42637</v>
      </c>
      <c r="BA161" s="1152">
        <f t="shared" si="164"/>
        <v>42643</v>
      </c>
      <c r="BB161" s="1152">
        <f t="shared" si="199"/>
        <v>42644</v>
      </c>
      <c r="BC161" s="1152">
        <f t="shared" si="165"/>
        <v>42650</v>
      </c>
      <c r="BD161" s="1152">
        <f t="shared" si="176"/>
        <v>42699</v>
      </c>
      <c r="BE161" s="1152">
        <f t="shared" si="190"/>
        <v>42716</v>
      </c>
      <c r="BF161" s="1152">
        <f t="shared" si="207"/>
        <v>42720</v>
      </c>
      <c r="BG161" s="1152">
        <f t="shared" si="177"/>
        <v>42733</v>
      </c>
      <c r="BH161" s="808">
        <f t="shared" si="216"/>
        <v>42735</v>
      </c>
      <c r="BJ161" s="804">
        <v>52</v>
      </c>
      <c r="BK161" s="1173" t="s">
        <v>1712</v>
      </c>
      <c r="BL161" s="1151" t="s">
        <v>994</v>
      </c>
      <c r="BM161" s="800">
        <v>416</v>
      </c>
      <c r="BN161" s="801">
        <v>1216</v>
      </c>
      <c r="BO161" s="1152">
        <f t="shared" si="200"/>
        <v>42623</v>
      </c>
      <c r="BP161" s="1152">
        <f t="shared" si="166"/>
        <v>42629</v>
      </c>
      <c r="BQ161" s="1152">
        <f t="shared" si="201"/>
        <v>42630</v>
      </c>
      <c r="BR161" s="1152">
        <f t="shared" si="167"/>
        <v>42636</v>
      </c>
      <c r="BS161" s="1152">
        <f t="shared" si="178"/>
        <v>42699</v>
      </c>
      <c r="BT161" s="1152">
        <f t="shared" si="191"/>
        <v>42716</v>
      </c>
      <c r="BU161" s="1152">
        <f t="shared" si="208"/>
        <v>42720</v>
      </c>
      <c r="BV161" s="1152">
        <f t="shared" si="179"/>
        <v>42733</v>
      </c>
      <c r="BW161" s="808">
        <f t="shared" si="217"/>
        <v>42735</v>
      </c>
      <c r="BY161" s="804">
        <v>52</v>
      </c>
      <c r="BZ161" s="1173" t="s">
        <v>1712</v>
      </c>
      <c r="CA161" s="1151" t="s">
        <v>994</v>
      </c>
      <c r="CB161" s="800">
        <v>416</v>
      </c>
      <c r="CC161" s="801">
        <v>1216</v>
      </c>
      <c r="CD161" s="1152">
        <f t="shared" si="202"/>
        <v>42658</v>
      </c>
      <c r="CE161" s="1152">
        <f t="shared" si="168"/>
        <v>42664</v>
      </c>
      <c r="CF161" s="1152">
        <f t="shared" si="203"/>
        <v>42665</v>
      </c>
      <c r="CG161" s="1152">
        <f t="shared" si="169"/>
        <v>42671</v>
      </c>
      <c r="CH161" s="1152">
        <f t="shared" si="211"/>
        <v>42706</v>
      </c>
      <c r="CI161" s="1152">
        <f t="shared" si="192"/>
        <v>42723</v>
      </c>
      <c r="CJ161" s="1152">
        <f t="shared" si="184"/>
        <v>42727</v>
      </c>
      <c r="CK161" s="1152">
        <f t="shared" si="180"/>
        <v>42733</v>
      </c>
      <c r="CL161" s="808">
        <f t="shared" si="218"/>
        <v>42735</v>
      </c>
      <c r="CN161" s="804">
        <v>52</v>
      </c>
      <c r="CO161" s="1173" t="s">
        <v>1712</v>
      </c>
      <c r="CP161" s="1151" t="s">
        <v>994</v>
      </c>
      <c r="CQ161" s="800">
        <v>416</v>
      </c>
      <c r="CR161" s="801">
        <v>1216</v>
      </c>
      <c r="CS161" s="1152">
        <f t="shared" si="204"/>
        <v>42658</v>
      </c>
      <c r="CT161" s="1152">
        <f t="shared" si="170"/>
        <v>42664</v>
      </c>
      <c r="CU161" s="1152">
        <f t="shared" si="205"/>
        <v>42665</v>
      </c>
      <c r="CV161" s="1152">
        <f t="shared" si="171"/>
        <v>42671</v>
      </c>
      <c r="CW161" s="1152">
        <f t="shared" si="212"/>
        <v>42706</v>
      </c>
      <c r="CX161" s="1152">
        <f t="shared" si="193"/>
        <v>42723</v>
      </c>
      <c r="CY161" s="1152">
        <f t="shared" si="185"/>
        <v>42727</v>
      </c>
      <c r="CZ161" s="1152">
        <f t="shared" si="181"/>
        <v>42733</v>
      </c>
      <c r="DA161" s="808">
        <f t="shared" si="219"/>
        <v>42735</v>
      </c>
    </row>
    <row r="162" spans="2:105" ht="15" hidden="1" customHeight="1" thickBot="1">
      <c r="B162" s="407" t="s">
        <v>1001</v>
      </c>
      <c r="C162" s="811">
        <v>1</v>
      </c>
      <c r="D162" s="1148" t="s">
        <v>506</v>
      </c>
      <c r="E162" s="1134" t="s">
        <v>1713</v>
      </c>
      <c r="F162" s="812">
        <v>117</v>
      </c>
      <c r="G162" s="813" t="s">
        <v>614</v>
      </c>
      <c r="H162" s="1136"/>
      <c r="I162" s="1136">
        <f t="shared" si="186"/>
        <v>42693</v>
      </c>
      <c r="J162" s="1136">
        <f t="shared" si="206"/>
        <v>42699</v>
      </c>
      <c r="K162" s="1136">
        <f t="shared" si="209"/>
        <v>42706</v>
      </c>
      <c r="L162" s="1136">
        <f t="shared" si="187"/>
        <v>42723</v>
      </c>
      <c r="M162" s="1136">
        <f t="shared" si="153"/>
        <v>42727</v>
      </c>
      <c r="N162" s="814">
        <f>O162-2-7</f>
        <v>42733</v>
      </c>
      <c r="O162" s="823">
        <f t="shared" si="213"/>
        <v>42742</v>
      </c>
      <c r="Q162" s="811">
        <v>1</v>
      </c>
      <c r="R162" s="1148" t="s">
        <v>506</v>
      </c>
      <c r="S162" s="1134" t="s">
        <v>1713</v>
      </c>
      <c r="T162" s="812">
        <v>117</v>
      </c>
      <c r="U162" s="813" t="s">
        <v>614</v>
      </c>
      <c r="V162" s="1217">
        <f t="shared" si="194"/>
        <v>42658</v>
      </c>
      <c r="W162" s="1217">
        <f t="shared" si="160"/>
        <v>42664</v>
      </c>
      <c r="X162" s="1217">
        <f t="shared" si="195"/>
        <v>42665</v>
      </c>
      <c r="Y162" s="1217">
        <f t="shared" si="161"/>
        <v>42671</v>
      </c>
      <c r="Z162" s="1217">
        <f t="shared" si="173"/>
        <v>42706</v>
      </c>
      <c r="AA162" s="1217">
        <f t="shared" si="188"/>
        <v>42723</v>
      </c>
      <c r="AB162" s="1217">
        <f t="shared" si="182"/>
        <v>42727</v>
      </c>
      <c r="AC162" s="819">
        <f>AD162-2-7</f>
        <v>42733</v>
      </c>
      <c r="AD162" s="823">
        <f t="shared" si="214"/>
        <v>42742</v>
      </c>
      <c r="AF162" s="811">
        <v>1</v>
      </c>
      <c r="AG162" s="1148" t="s">
        <v>506</v>
      </c>
      <c r="AH162" s="1134" t="s">
        <v>1713</v>
      </c>
      <c r="AI162" s="812">
        <v>117</v>
      </c>
      <c r="AJ162" s="813" t="s">
        <v>614</v>
      </c>
      <c r="AK162" s="1217">
        <f t="shared" si="196"/>
        <v>42658</v>
      </c>
      <c r="AL162" s="1217">
        <f t="shared" si="162"/>
        <v>42664</v>
      </c>
      <c r="AM162" s="1217">
        <f t="shared" si="197"/>
        <v>42665</v>
      </c>
      <c r="AN162" s="1217">
        <f t="shared" si="163"/>
        <v>42671</v>
      </c>
      <c r="AO162" s="1217">
        <f t="shared" si="210"/>
        <v>42706</v>
      </c>
      <c r="AP162" s="1217">
        <f t="shared" si="189"/>
        <v>42723</v>
      </c>
      <c r="AQ162" s="1217">
        <f t="shared" si="183"/>
        <v>42727</v>
      </c>
      <c r="AR162" s="819">
        <f>AS162-2-7</f>
        <v>42733</v>
      </c>
      <c r="AS162" s="823">
        <f t="shared" si="215"/>
        <v>42742</v>
      </c>
      <c r="AU162" s="811">
        <v>1</v>
      </c>
      <c r="AV162" s="1148" t="s">
        <v>506</v>
      </c>
      <c r="AW162" s="1134" t="s">
        <v>1713</v>
      </c>
      <c r="AX162" s="812">
        <v>117</v>
      </c>
      <c r="AY162" s="813" t="s">
        <v>614</v>
      </c>
      <c r="AZ162" s="1217">
        <f t="shared" si="198"/>
        <v>42644</v>
      </c>
      <c r="BA162" s="1217">
        <f t="shared" si="164"/>
        <v>42650</v>
      </c>
      <c r="BB162" s="1217">
        <f t="shared" si="199"/>
        <v>42651</v>
      </c>
      <c r="BC162" s="1217">
        <f t="shared" si="165"/>
        <v>42657</v>
      </c>
      <c r="BD162" s="1217">
        <f t="shared" si="176"/>
        <v>42706</v>
      </c>
      <c r="BE162" s="1217">
        <f t="shared" si="190"/>
        <v>42723</v>
      </c>
      <c r="BF162" s="1217">
        <f>BG162-6</f>
        <v>42727</v>
      </c>
      <c r="BG162" s="819">
        <f>BH162-2-7</f>
        <v>42733</v>
      </c>
      <c r="BH162" s="823">
        <f t="shared" si="216"/>
        <v>42742</v>
      </c>
      <c r="BJ162" s="811">
        <v>1</v>
      </c>
      <c r="BK162" s="1148" t="s">
        <v>506</v>
      </c>
      <c r="BL162" s="1134" t="s">
        <v>1713</v>
      </c>
      <c r="BM162" s="812">
        <v>117</v>
      </c>
      <c r="BN162" s="813" t="s">
        <v>614</v>
      </c>
      <c r="BO162" s="1217">
        <f t="shared" si="200"/>
        <v>42630</v>
      </c>
      <c r="BP162" s="1217">
        <f t="shared" si="166"/>
        <v>42636</v>
      </c>
      <c r="BQ162" s="1217">
        <f t="shared" si="201"/>
        <v>42637</v>
      </c>
      <c r="BR162" s="1217">
        <f t="shared" si="167"/>
        <v>42643</v>
      </c>
      <c r="BS162" s="1217">
        <f t="shared" si="178"/>
        <v>42706</v>
      </c>
      <c r="BT162" s="1217">
        <f t="shared" si="191"/>
        <v>42723</v>
      </c>
      <c r="BU162" s="1217">
        <f>BV162-6</f>
        <v>42727</v>
      </c>
      <c r="BV162" s="819">
        <f>BW162-2-7</f>
        <v>42733</v>
      </c>
      <c r="BW162" s="823">
        <f t="shared" si="217"/>
        <v>42742</v>
      </c>
      <c r="BY162" s="811">
        <v>1</v>
      </c>
      <c r="BZ162" s="1148" t="s">
        <v>506</v>
      </c>
      <c r="CA162" s="1134" t="s">
        <v>1713</v>
      </c>
      <c r="CB162" s="812">
        <v>117</v>
      </c>
      <c r="CC162" s="813" t="s">
        <v>614</v>
      </c>
      <c r="CD162" s="1217">
        <f t="shared" si="202"/>
        <v>42658</v>
      </c>
      <c r="CE162" s="1217">
        <f t="shared" si="168"/>
        <v>42664</v>
      </c>
      <c r="CF162" s="1217">
        <f t="shared" si="203"/>
        <v>42665</v>
      </c>
      <c r="CG162" s="1217">
        <f t="shared" si="169"/>
        <v>42671</v>
      </c>
      <c r="CH162" s="1217">
        <f t="shared" si="211"/>
        <v>42706</v>
      </c>
      <c r="CI162" s="1217">
        <f t="shared" si="192"/>
        <v>42723</v>
      </c>
      <c r="CJ162" s="1217">
        <f t="shared" si="184"/>
        <v>42727</v>
      </c>
      <c r="CK162" s="819">
        <f>CL162-2-7</f>
        <v>42733</v>
      </c>
      <c r="CL162" s="823">
        <f t="shared" si="218"/>
        <v>42742</v>
      </c>
      <c r="CN162" s="811">
        <v>1</v>
      </c>
      <c r="CO162" s="1148" t="s">
        <v>506</v>
      </c>
      <c r="CP162" s="1134" t="s">
        <v>1713</v>
      </c>
      <c r="CQ162" s="812">
        <v>117</v>
      </c>
      <c r="CR162" s="813" t="s">
        <v>614</v>
      </c>
      <c r="CS162" s="1217">
        <f t="shared" si="204"/>
        <v>42658</v>
      </c>
      <c r="CT162" s="1217">
        <f t="shared" si="170"/>
        <v>42664</v>
      </c>
      <c r="CU162" s="1217">
        <f t="shared" si="205"/>
        <v>42665</v>
      </c>
      <c r="CV162" s="1217">
        <f t="shared" si="171"/>
        <v>42671</v>
      </c>
      <c r="CW162" s="1217">
        <f t="shared" si="212"/>
        <v>42706</v>
      </c>
      <c r="CX162" s="1217">
        <f t="shared" si="193"/>
        <v>42723</v>
      </c>
      <c r="CY162" s="1217">
        <f t="shared" si="185"/>
        <v>42727</v>
      </c>
      <c r="CZ162" s="819">
        <f>DA162-2-7</f>
        <v>42733</v>
      </c>
      <c r="DA162" s="823">
        <f t="shared" si="219"/>
        <v>42742</v>
      </c>
    </row>
    <row r="163" spans="2:105" ht="15" hidden="1" customHeight="1" thickTop="1">
      <c r="B163" s="407" t="s">
        <v>1002</v>
      </c>
      <c r="C163" s="899">
        <v>2</v>
      </c>
      <c r="D163" s="1137" t="s">
        <v>506</v>
      </c>
      <c r="E163" s="1138" t="s">
        <v>551</v>
      </c>
      <c r="F163" s="876">
        <v>117</v>
      </c>
      <c r="G163" s="877" t="s">
        <v>614</v>
      </c>
      <c r="H163" s="855"/>
      <c r="I163" s="855">
        <f t="shared" si="186"/>
        <v>42707</v>
      </c>
      <c r="J163" s="855">
        <f t="shared" si="206"/>
        <v>42713</v>
      </c>
      <c r="K163" s="855">
        <f t="shared" si="209"/>
        <v>42720</v>
      </c>
      <c r="L163" s="855">
        <f t="shared" si="187"/>
        <v>42737</v>
      </c>
      <c r="M163" s="855">
        <f t="shared" si="153"/>
        <v>42741</v>
      </c>
      <c r="N163" s="855">
        <f t="shared" si="172"/>
        <v>42747</v>
      </c>
      <c r="O163" s="879">
        <f t="shared" si="213"/>
        <v>42749</v>
      </c>
      <c r="Q163" s="899">
        <v>2</v>
      </c>
      <c r="R163" s="1137" t="s">
        <v>506</v>
      </c>
      <c r="S163" s="1138" t="s">
        <v>551</v>
      </c>
      <c r="T163" s="876">
        <v>117</v>
      </c>
      <c r="U163" s="877" t="s">
        <v>614</v>
      </c>
      <c r="V163" s="855">
        <f t="shared" si="194"/>
        <v>42672</v>
      </c>
      <c r="W163" s="855">
        <f t="shared" si="160"/>
        <v>42678</v>
      </c>
      <c r="X163" s="855">
        <f t="shared" si="195"/>
        <v>42679</v>
      </c>
      <c r="Y163" s="855">
        <f t="shared" si="161"/>
        <v>42685</v>
      </c>
      <c r="Z163" s="855">
        <f t="shared" si="173"/>
        <v>42720</v>
      </c>
      <c r="AA163" s="855">
        <f t="shared" si="188"/>
        <v>42737</v>
      </c>
      <c r="AB163" s="855">
        <f t="shared" si="182"/>
        <v>42741</v>
      </c>
      <c r="AC163" s="855">
        <f t="shared" ref="AC163:AC213" si="220">AD163-2</f>
        <v>42747</v>
      </c>
      <c r="AD163" s="879">
        <f t="shared" si="214"/>
        <v>42749</v>
      </c>
      <c r="AF163" s="899">
        <v>2</v>
      </c>
      <c r="AG163" s="1137" t="s">
        <v>506</v>
      </c>
      <c r="AH163" s="1138" t="s">
        <v>551</v>
      </c>
      <c r="AI163" s="876">
        <v>117</v>
      </c>
      <c r="AJ163" s="877" t="s">
        <v>614</v>
      </c>
      <c r="AK163" s="855">
        <f t="shared" si="196"/>
        <v>42672</v>
      </c>
      <c r="AL163" s="855">
        <f t="shared" si="162"/>
        <v>42678</v>
      </c>
      <c r="AM163" s="855">
        <f t="shared" si="197"/>
        <v>42679</v>
      </c>
      <c r="AN163" s="855">
        <f t="shared" si="163"/>
        <v>42685</v>
      </c>
      <c r="AO163" s="855">
        <f t="shared" si="210"/>
        <v>42720</v>
      </c>
      <c r="AP163" s="855">
        <f t="shared" si="189"/>
        <v>42737</v>
      </c>
      <c r="AQ163" s="855">
        <f t="shared" si="183"/>
        <v>42741</v>
      </c>
      <c r="AR163" s="855">
        <f t="shared" si="175"/>
        <v>42747</v>
      </c>
      <c r="AS163" s="879">
        <f t="shared" si="215"/>
        <v>42749</v>
      </c>
      <c r="AU163" s="899">
        <v>2</v>
      </c>
      <c r="AV163" s="1137" t="s">
        <v>506</v>
      </c>
      <c r="AW163" s="1138" t="s">
        <v>551</v>
      </c>
      <c r="AX163" s="876">
        <v>117</v>
      </c>
      <c r="AY163" s="877" t="s">
        <v>614</v>
      </c>
      <c r="AZ163" s="855">
        <f t="shared" si="198"/>
        <v>42658</v>
      </c>
      <c r="BA163" s="855">
        <f t="shared" si="164"/>
        <v>42664</v>
      </c>
      <c r="BB163" s="855">
        <f t="shared" si="199"/>
        <v>42665</v>
      </c>
      <c r="BC163" s="855">
        <f t="shared" si="165"/>
        <v>42671</v>
      </c>
      <c r="BD163" s="855">
        <f t="shared" si="176"/>
        <v>42720</v>
      </c>
      <c r="BE163" s="855">
        <f t="shared" si="190"/>
        <v>42737</v>
      </c>
      <c r="BF163" s="855">
        <f t="shared" ref="BF163:BF226" si="221">BG163-6</f>
        <v>42741</v>
      </c>
      <c r="BG163" s="855">
        <f t="shared" ref="BG163:BG213" si="222">BH163-2</f>
        <v>42747</v>
      </c>
      <c r="BH163" s="879">
        <f t="shared" si="216"/>
        <v>42749</v>
      </c>
      <c r="BJ163" s="899">
        <v>2</v>
      </c>
      <c r="BK163" s="1137" t="s">
        <v>506</v>
      </c>
      <c r="BL163" s="1138" t="s">
        <v>551</v>
      </c>
      <c r="BM163" s="876">
        <v>117</v>
      </c>
      <c r="BN163" s="877" t="s">
        <v>614</v>
      </c>
      <c r="BO163" s="855">
        <f t="shared" si="200"/>
        <v>42644</v>
      </c>
      <c r="BP163" s="855">
        <f t="shared" si="166"/>
        <v>42650</v>
      </c>
      <c r="BQ163" s="855">
        <f t="shared" si="201"/>
        <v>42651</v>
      </c>
      <c r="BR163" s="855">
        <f t="shared" si="167"/>
        <v>42657</v>
      </c>
      <c r="BS163" s="855">
        <f t="shared" si="178"/>
        <v>42720</v>
      </c>
      <c r="BT163" s="855">
        <f t="shared" si="191"/>
        <v>42737</v>
      </c>
      <c r="BU163" s="855">
        <f t="shared" ref="BU163:BU226" si="223">BV163-6</f>
        <v>42741</v>
      </c>
      <c r="BV163" s="855">
        <f t="shared" ref="BV163:BV213" si="224">BW163-2</f>
        <v>42747</v>
      </c>
      <c r="BW163" s="879">
        <f t="shared" si="217"/>
        <v>42749</v>
      </c>
      <c r="BY163" s="899">
        <v>2</v>
      </c>
      <c r="BZ163" s="1137" t="s">
        <v>506</v>
      </c>
      <c r="CA163" s="1138" t="s">
        <v>551</v>
      </c>
      <c r="CB163" s="876">
        <v>117</v>
      </c>
      <c r="CC163" s="877" t="s">
        <v>614</v>
      </c>
      <c r="CD163" s="855">
        <f t="shared" si="202"/>
        <v>42672</v>
      </c>
      <c r="CE163" s="855">
        <f t="shared" si="168"/>
        <v>42678</v>
      </c>
      <c r="CF163" s="855">
        <f t="shared" si="203"/>
        <v>42679</v>
      </c>
      <c r="CG163" s="855">
        <f t="shared" si="169"/>
        <v>42685</v>
      </c>
      <c r="CH163" s="855">
        <f t="shared" si="211"/>
        <v>42720</v>
      </c>
      <c r="CI163" s="855">
        <f t="shared" si="192"/>
        <v>42737</v>
      </c>
      <c r="CJ163" s="855">
        <f t="shared" si="184"/>
        <v>42741</v>
      </c>
      <c r="CK163" s="855">
        <f t="shared" si="180"/>
        <v>42747</v>
      </c>
      <c r="CL163" s="879">
        <f t="shared" si="218"/>
        <v>42749</v>
      </c>
      <c r="CN163" s="899">
        <v>2</v>
      </c>
      <c r="CO163" s="1137" t="s">
        <v>506</v>
      </c>
      <c r="CP163" s="1138" t="s">
        <v>551</v>
      </c>
      <c r="CQ163" s="876">
        <v>117</v>
      </c>
      <c r="CR163" s="877" t="s">
        <v>614</v>
      </c>
      <c r="CS163" s="855">
        <f t="shared" si="204"/>
        <v>42672</v>
      </c>
      <c r="CT163" s="855">
        <f t="shared" si="170"/>
        <v>42678</v>
      </c>
      <c r="CU163" s="855">
        <f t="shared" si="205"/>
        <v>42679</v>
      </c>
      <c r="CV163" s="855">
        <f t="shared" si="171"/>
        <v>42685</v>
      </c>
      <c r="CW163" s="855">
        <f t="shared" si="212"/>
        <v>42720</v>
      </c>
      <c r="CX163" s="855">
        <f t="shared" si="193"/>
        <v>42737</v>
      </c>
      <c r="CY163" s="855">
        <f t="shared" si="185"/>
        <v>42741</v>
      </c>
      <c r="CZ163" s="855">
        <f t="shared" si="181"/>
        <v>42747</v>
      </c>
      <c r="DA163" s="879">
        <f t="shared" si="219"/>
        <v>42749</v>
      </c>
    </row>
    <row r="164" spans="2:105" ht="15" hidden="1" customHeight="1">
      <c r="B164" s="407" t="s">
        <v>1003</v>
      </c>
      <c r="C164" s="850">
        <v>3</v>
      </c>
      <c r="D164" s="851" t="s">
        <v>506</v>
      </c>
      <c r="E164" s="852" t="s">
        <v>1714</v>
      </c>
      <c r="F164" s="853">
        <v>117</v>
      </c>
      <c r="G164" s="854" t="s">
        <v>614</v>
      </c>
      <c r="H164" s="855"/>
      <c r="I164" s="855">
        <f t="shared" si="186"/>
        <v>42714</v>
      </c>
      <c r="J164" s="855">
        <f t="shared" si="206"/>
        <v>42720</v>
      </c>
      <c r="K164" s="855">
        <f t="shared" si="209"/>
        <v>42727</v>
      </c>
      <c r="L164" s="855">
        <f t="shared" si="187"/>
        <v>42744</v>
      </c>
      <c r="M164" s="855">
        <f t="shared" si="153"/>
        <v>42748</v>
      </c>
      <c r="N164" s="855">
        <f t="shared" si="172"/>
        <v>42754</v>
      </c>
      <c r="O164" s="856">
        <f t="shared" si="213"/>
        <v>42756</v>
      </c>
      <c r="Q164" s="850">
        <v>3</v>
      </c>
      <c r="R164" s="851" t="s">
        <v>506</v>
      </c>
      <c r="S164" s="852" t="s">
        <v>1714</v>
      </c>
      <c r="T164" s="853">
        <v>117</v>
      </c>
      <c r="U164" s="854" t="s">
        <v>614</v>
      </c>
      <c r="V164" s="873">
        <f t="shared" si="194"/>
        <v>42679</v>
      </c>
      <c r="W164" s="873">
        <f t="shared" si="160"/>
        <v>42685</v>
      </c>
      <c r="X164" s="873">
        <f t="shared" si="195"/>
        <v>42686</v>
      </c>
      <c r="Y164" s="873">
        <f t="shared" si="161"/>
        <v>42692</v>
      </c>
      <c r="Z164" s="873">
        <f t="shared" si="173"/>
        <v>42727</v>
      </c>
      <c r="AA164" s="873">
        <f t="shared" si="188"/>
        <v>42744</v>
      </c>
      <c r="AB164" s="873">
        <f t="shared" si="182"/>
        <v>42748</v>
      </c>
      <c r="AC164" s="873">
        <f t="shared" si="220"/>
        <v>42754</v>
      </c>
      <c r="AD164" s="856">
        <f t="shared" si="214"/>
        <v>42756</v>
      </c>
      <c r="AF164" s="850">
        <v>3</v>
      </c>
      <c r="AG164" s="851" t="s">
        <v>506</v>
      </c>
      <c r="AH164" s="852" t="s">
        <v>1714</v>
      </c>
      <c r="AI164" s="853">
        <v>117</v>
      </c>
      <c r="AJ164" s="854" t="s">
        <v>614</v>
      </c>
      <c r="AK164" s="873">
        <f t="shared" si="196"/>
        <v>42679</v>
      </c>
      <c r="AL164" s="873">
        <f t="shared" si="162"/>
        <v>42685</v>
      </c>
      <c r="AM164" s="873">
        <f t="shared" si="197"/>
        <v>42686</v>
      </c>
      <c r="AN164" s="873">
        <f t="shared" si="163"/>
        <v>42692</v>
      </c>
      <c r="AO164" s="873">
        <f t="shared" si="210"/>
        <v>42727</v>
      </c>
      <c r="AP164" s="873">
        <f t="shared" si="189"/>
        <v>42744</v>
      </c>
      <c r="AQ164" s="873">
        <f t="shared" si="183"/>
        <v>42748</v>
      </c>
      <c r="AR164" s="873">
        <f t="shared" si="175"/>
        <v>42754</v>
      </c>
      <c r="AS164" s="856">
        <f t="shared" si="215"/>
        <v>42756</v>
      </c>
      <c r="AU164" s="850">
        <v>3</v>
      </c>
      <c r="AV164" s="851" t="s">
        <v>506</v>
      </c>
      <c r="AW164" s="852" t="s">
        <v>1714</v>
      </c>
      <c r="AX164" s="853">
        <v>117</v>
      </c>
      <c r="AY164" s="854" t="s">
        <v>614</v>
      </c>
      <c r="AZ164" s="873">
        <f t="shared" si="198"/>
        <v>42665</v>
      </c>
      <c r="BA164" s="873">
        <f t="shared" si="164"/>
        <v>42671</v>
      </c>
      <c r="BB164" s="873">
        <f t="shared" si="199"/>
        <v>42672</v>
      </c>
      <c r="BC164" s="873">
        <f t="shared" si="165"/>
        <v>42678</v>
      </c>
      <c r="BD164" s="873">
        <f t="shared" si="176"/>
        <v>42727</v>
      </c>
      <c r="BE164" s="873">
        <f t="shared" si="190"/>
        <v>42744</v>
      </c>
      <c r="BF164" s="873">
        <f t="shared" si="221"/>
        <v>42748</v>
      </c>
      <c r="BG164" s="873">
        <f t="shared" si="222"/>
        <v>42754</v>
      </c>
      <c r="BH164" s="856">
        <f t="shared" si="216"/>
        <v>42756</v>
      </c>
      <c r="BJ164" s="850">
        <v>3</v>
      </c>
      <c r="BK164" s="851" t="s">
        <v>506</v>
      </c>
      <c r="BL164" s="852" t="s">
        <v>1714</v>
      </c>
      <c r="BM164" s="853">
        <v>117</v>
      </c>
      <c r="BN164" s="854" t="s">
        <v>614</v>
      </c>
      <c r="BO164" s="873">
        <f t="shared" si="200"/>
        <v>42651</v>
      </c>
      <c r="BP164" s="873">
        <f t="shared" si="166"/>
        <v>42657</v>
      </c>
      <c r="BQ164" s="873">
        <f t="shared" si="201"/>
        <v>42658</v>
      </c>
      <c r="BR164" s="873">
        <f t="shared" si="167"/>
        <v>42664</v>
      </c>
      <c r="BS164" s="873">
        <f t="shared" si="178"/>
        <v>42727</v>
      </c>
      <c r="BT164" s="873">
        <f t="shared" si="191"/>
        <v>42744</v>
      </c>
      <c r="BU164" s="873">
        <f t="shared" si="223"/>
        <v>42748</v>
      </c>
      <c r="BV164" s="873">
        <f t="shared" si="224"/>
        <v>42754</v>
      </c>
      <c r="BW164" s="856">
        <f t="shared" si="217"/>
        <v>42756</v>
      </c>
      <c r="BY164" s="850">
        <v>3</v>
      </c>
      <c r="BZ164" s="851" t="s">
        <v>506</v>
      </c>
      <c r="CA164" s="852" t="s">
        <v>1714</v>
      </c>
      <c r="CB164" s="853">
        <v>117</v>
      </c>
      <c r="CC164" s="854" t="s">
        <v>614</v>
      </c>
      <c r="CD164" s="873">
        <f t="shared" si="202"/>
        <v>42679</v>
      </c>
      <c r="CE164" s="873">
        <f t="shared" si="168"/>
        <v>42685</v>
      </c>
      <c r="CF164" s="873">
        <f t="shared" si="203"/>
        <v>42686</v>
      </c>
      <c r="CG164" s="873">
        <f t="shared" si="169"/>
        <v>42692</v>
      </c>
      <c r="CH164" s="873">
        <f t="shared" si="211"/>
        <v>42727</v>
      </c>
      <c r="CI164" s="873">
        <f t="shared" si="192"/>
        <v>42744</v>
      </c>
      <c r="CJ164" s="873">
        <f t="shared" si="184"/>
        <v>42748</v>
      </c>
      <c r="CK164" s="873">
        <f t="shared" si="180"/>
        <v>42754</v>
      </c>
      <c r="CL164" s="856">
        <f t="shared" si="218"/>
        <v>42756</v>
      </c>
      <c r="CN164" s="850">
        <v>3</v>
      </c>
      <c r="CO164" s="851" t="s">
        <v>506</v>
      </c>
      <c r="CP164" s="852" t="s">
        <v>1714</v>
      </c>
      <c r="CQ164" s="853">
        <v>117</v>
      </c>
      <c r="CR164" s="854" t="s">
        <v>614</v>
      </c>
      <c r="CS164" s="873">
        <f t="shared" si="204"/>
        <v>42679</v>
      </c>
      <c r="CT164" s="873">
        <f t="shared" si="170"/>
        <v>42685</v>
      </c>
      <c r="CU164" s="873">
        <f t="shared" si="205"/>
        <v>42686</v>
      </c>
      <c r="CV164" s="873">
        <f t="shared" si="171"/>
        <v>42692</v>
      </c>
      <c r="CW164" s="873">
        <f t="shared" si="212"/>
        <v>42727</v>
      </c>
      <c r="CX164" s="873">
        <f t="shared" si="193"/>
        <v>42744</v>
      </c>
      <c r="CY164" s="873">
        <f t="shared" si="185"/>
        <v>42748</v>
      </c>
      <c r="CZ164" s="873">
        <f t="shared" si="181"/>
        <v>42754</v>
      </c>
      <c r="DA164" s="856">
        <f t="shared" si="219"/>
        <v>42756</v>
      </c>
    </row>
    <row r="165" spans="2:105" ht="15" hidden="1" customHeight="1">
      <c r="B165" s="407" t="s">
        <v>1004</v>
      </c>
      <c r="C165" s="850">
        <v>4</v>
      </c>
      <c r="D165" s="860" t="s">
        <v>1715</v>
      </c>
      <c r="E165" s="861" t="s">
        <v>1716</v>
      </c>
      <c r="F165" s="853">
        <v>117</v>
      </c>
      <c r="G165" s="854" t="s">
        <v>614</v>
      </c>
      <c r="H165" s="862"/>
      <c r="I165" s="862">
        <f t="shared" si="186"/>
        <v>42721</v>
      </c>
      <c r="J165" s="862">
        <f t="shared" si="206"/>
        <v>42727</v>
      </c>
      <c r="K165" s="862">
        <f t="shared" si="209"/>
        <v>42734</v>
      </c>
      <c r="L165" s="862">
        <f t="shared" si="187"/>
        <v>42751</v>
      </c>
      <c r="M165" s="862">
        <f t="shared" si="153"/>
        <v>42755</v>
      </c>
      <c r="N165" s="862">
        <f t="shared" si="172"/>
        <v>42761</v>
      </c>
      <c r="O165" s="856">
        <f t="shared" si="213"/>
        <v>42763</v>
      </c>
      <c r="Q165" s="850">
        <v>4</v>
      </c>
      <c r="R165" s="860" t="s">
        <v>1715</v>
      </c>
      <c r="S165" s="861" t="s">
        <v>1716</v>
      </c>
      <c r="T165" s="853">
        <v>117</v>
      </c>
      <c r="U165" s="854" t="s">
        <v>614</v>
      </c>
      <c r="V165" s="890">
        <f t="shared" si="194"/>
        <v>42686</v>
      </c>
      <c r="W165" s="890">
        <f t="shared" si="160"/>
        <v>42692</v>
      </c>
      <c r="X165" s="890">
        <f t="shared" si="195"/>
        <v>42693</v>
      </c>
      <c r="Y165" s="890">
        <f t="shared" si="161"/>
        <v>42699</v>
      </c>
      <c r="Z165" s="890">
        <f t="shared" si="173"/>
        <v>42734</v>
      </c>
      <c r="AA165" s="890">
        <f t="shared" si="188"/>
        <v>42751</v>
      </c>
      <c r="AB165" s="890">
        <f t="shared" si="182"/>
        <v>42755</v>
      </c>
      <c r="AC165" s="890">
        <f t="shared" si="220"/>
        <v>42761</v>
      </c>
      <c r="AD165" s="856">
        <f t="shared" si="214"/>
        <v>42763</v>
      </c>
      <c r="AF165" s="850">
        <v>4</v>
      </c>
      <c r="AG165" s="860" t="s">
        <v>1715</v>
      </c>
      <c r="AH165" s="861" t="s">
        <v>1716</v>
      </c>
      <c r="AI165" s="853">
        <v>117</v>
      </c>
      <c r="AJ165" s="854" t="s">
        <v>614</v>
      </c>
      <c r="AK165" s="890">
        <f t="shared" si="196"/>
        <v>42686</v>
      </c>
      <c r="AL165" s="890">
        <f t="shared" si="162"/>
        <v>42692</v>
      </c>
      <c r="AM165" s="890">
        <f t="shared" si="197"/>
        <v>42693</v>
      </c>
      <c r="AN165" s="890">
        <f t="shared" si="163"/>
        <v>42699</v>
      </c>
      <c r="AO165" s="890">
        <f t="shared" si="210"/>
        <v>42734</v>
      </c>
      <c r="AP165" s="890">
        <f t="shared" si="189"/>
        <v>42751</v>
      </c>
      <c r="AQ165" s="890">
        <f t="shared" si="183"/>
        <v>42755</v>
      </c>
      <c r="AR165" s="890">
        <f t="shared" si="175"/>
        <v>42761</v>
      </c>
      <c r="AS165" s="856">
        <f t="shared" si="215"/>
        <v>42763</v>
      </c>
      <c r="AU165" s="850">
        <v>4</v>
      </c>
      <c r="AV165" s="860" t="s">
        <v>1715</v>
      </c>
      <c r="AW165" s="861" t="s">
        <v>1716</v>
      </c>
      <c r="AX165" s="853">
        <v>117</v>
      </c>
      <c r="AY165" s="854" t="s">
        <v>614</v>
      </c>
      <c r="AZ165" s="890">
        <f t="shared" si="198"/>
        <v>42672</v>
      </c>
      <c r="BA165" s="890">
        <f t="shared" si="164"/>
        <v>42678</v>
      </c>
      <c r="BB165" s="890">
        <f t="shared" si="199"/>
        <v>42679</v>
      </c>
      <c r="BC165" s="890">
        <f t="shared" si="165"/>
        <v>42685</v>
      </c>
      <c r="BD165" s="890">
        <f t="shared" si="176"/>
        <v>42734</v>
      </c>
      <c r="BE165" s="890">
        <f t="shared" si="190"/>
        <v>42751</v>
      </c>
      <c r="BF165" s="890">
        <f t="shared" si="221"/>
        <v>42755</v>
      </c>
      <c r="BG165" s="890">
        <f t="shared" si="222"/>
        <v>42761</v>
      </c>
      <c r="BH165" s="856">
        <f t="shared" si="216"/>
        <v>42763</v>
      </c>
      <c r="BJ165" s="850">
        <v>4</v>
      </c>
      <c r="BK165" s="860" t="s">
        <v>1715</v>
      </c>
      <c r="BL165" s="861" t="s">
        <v>1716</v>
      </c>
      <c r="BM165" s="853">
        <v>117</v>
      </c>
      <c r="BN165" s="854" t="s">
        <v>614</v>
      </c>
      <c r="BO165" s="890">
        <f t="shared" si="200"/>
        <v>42658</v>
      </c>
      <c r="BP165" s="890">
        <f t="shared" si="166"/>
        <v>42664</v>
      </c>
      <c r="BQ165" s="890">
        <f t="shared" si="201"/>
        <v>42665</v>
      </c>
      <c r="BR165" s="890">
        <f t="shared" si="167"/>
        <v>42671</v>
      </c>
      <c r="BS165" s="890">
        <f t="shared" si="178"/>
        <v>42734</v>
      </c>
      <c r="BT165" s="890">
        <f t="shared" si="191"/>
        <v>42751</v>
      </c>
      <c r="BU165" s="890">
        <f t="shared" si="223"/>
        <v>42755</v>
      </c>
      <c r="BV165" s="890">
        <f t="shared" si="224"/>
        <v>42761</v>
      </c>
      <c r="BW165" s="856">
        <f t="shared" si="217"/>
        <v>42763</v>
      </c>
      <c r="BY165" s="850">
        <v>4</v>
      </c>
      <c r="BZ165" s="860" t="s">
        <v>1715</v>
      </c>
      <c r="CA165" s="861" t="s">
        <v>1716</v>
      </c>
      <c r="CB165" s="853">
        <v>117</v>
      </c>
      <c r="CC165" s="854" t="s">
        <v>614</v>
      </c>
      <c r="CD165" s="890">
        <f t="shared" si="202"/>
        <v>42686</v>
      </c>
      <c r="CE165" s="890">
        <f t="shared" si="168"/>
        <v>42692</v>
      </c>
      <c r="CF165" s="890">
        <f t="shared" si="203"/>
        <v>42693</v>
      </c>
      <c r="CG165" s="890">
        <f t="shared" si="169"/>
        <v>42699</v>
      </c>
      <c r="CH165" s="890">
        <f t="shared" si="211"/>
        <v>42734</v>
      </c>
      <c r="CI165" s="890">
        <f t="shared" si="192"/>
        <v>42751</v>
      </c>
      <c r="CJ165" s="890">
        <f t="shared" si="184"/>
        <v>42755</v>
      </c>
      <c r="CK165" s="890">
        <f t="shared" si="180"/>
        <v>42761</v>
      </c>
      <c r="CL165" s="856">
        <f t="shared" si="218"/>
        <v>42763</v>
      </c>
      <c r="CN165" s="850">
        <v>4</v>
      </c>
      <c r="CO165" s="860" t="s">
        <v>1715</v>
      </c>
      <c r="CP165" s="861" t="s">
        <v>1716</v>
      </c>
      <c r="CQ165" s="853">
        <v>117</v>
      </c>
      <c r="CR165" s="854" t="s">
        <v>614</v>
      </c>
      <c r="CS165" s="890">
        <f t="shared" si="204"/>
        <v>42686</v>
      </c>
      <c r="CT165" s="890">
        <f t="shared" si="170"/>
        <v>42692</v>
      </c>
      <c r="CU165" s="890">
        <f t="shared" si="205"/>
        <v>42693</v>
      </c>
      <c r="CV165" s="890">
        <f t="shared" si="171"/>
        <v>42699</v>
      </c>
      <c r="CW165" s="890">
        <f t="shared" si="212"/>
        <v>42734</v>
      </c>
      <c r="CX165" s="890">
        <f t="shared" si="193"/>
        <v>42751</v>
      </c>
      <c r="CY165" s="890">
        <f t="shared" si="185"/>
        <v>42755</v>
      </c>
      <c r="CZ165" s="890">
        <f t="shared" si="181"/>
        <v>42761</v>
      </c>
      <c r="DA165" s="856">
        <f t="shared" si="219"/>
        <v>42763</v>
      </c>
    </row>
    <row r="166" spans="2:105" ht="15" hidden="1" customHeight="1">
      <c r="B166" s="407" t="s">
        <v>1005</v>
      </c>
      <c r="C166" s="850">
        <v>5</v>
      </c>
      <c r="D166" s="851" t="s">
        <v>506</v>
      </c>
      <c r="E166" s="852" t="s">
        <v>974</v>
      </c>
      <c r="F166" s="853">
        <v>117</v>
      </c>
      <c r="G166" s="854" t="s">
        <v>995</v>
      </c>
      <c r="H166" s="855"/>
      <c r="I166" s="855">
        <f t="shared" si="186"/>
        <v>42728</v>
      </c>
      <c r="J166" s="855">
        <f t="shared" si="206"/>
        <v>42734</v>
      </c>
      <c r="K166" s="855">
        <f t="shared" si="209"/>
        <v>42741</v>
      </c>
      <c r="L166" s="855">
        <f t="shared" si="187"/>
        <v>42758</v>
      </c>
      <c r="M166" s="855">
        <f t="shared" si="153"/>
        <v>42762</v>
      </c>
      <c r="N166" s="855">
        <f t="shared" si="172"/>
        <v>42768</v>
      </c>
      <c r="O166" s="856">
        <f t="shared" si="213"/>
        <v>42770</v>
      </c>
      <c r="Q166" s="850">
        <v>5</v>
      </c>
      <c r="R166" s="851" t="s">
        <v>506</v>
      </c>
      <c r="S166" s="852" t="s">
        <v>974</v>
      </c>
      <c r="T166" s="853">
        <v>117</v>
      </c>
      <c r="U166" s="854" t="s">
        <v>995</v>
      </c>
      <c r="V166" s="873">
        <f t="shared" si="194"/>
        <v>42693</v>
      </c>
      <c r="W166" s="873">
        <f t="shared" si="160"/>
        <v>42699</v>
      </c>
      <c r="X166" s="873">
        <f t="shared" si="195"/>
        <v>42700</v>
      </c>
      <c r="Y166" s="873">
        <f t="shared" si="161"/>
        <v>42706</v>
      </c>
      <c r="Z166" s="873">
        <f t="shared" si="173"/>
        <v>42741</v>
      </c>
      <c r="AA166" s="873">
        <f t="shared" si="188"/>
        <v>42758</v>
      </c>
      <c r="AB166" s="873">
        <f t="shared" si="182"/>
        <v>42762</v>
      </c>
      <c r="AC166" s="873">
        <f t="shared" si="220"/>
        <v>42768</v>
      </c>
      <c r="AD166" s="856">
        <f t="shared" si="214"/>
        <v>42770</v>
      </c>
      <c r="AF166" s="850">
        <v>5</v>
      </c>
      <c r="AG166" s="851" t="s">
        <v>506</v>
      </c>
      <c r="AH166" s="852" t="s">
        <v>974</v>
      </c>
      <c r="AI166" s="853">
        <v>117</v>
      </c>
      <c r="AJ166" s="854" t="s">
        <v>995</v>
      </c>
      <c r="AK166" s="873">
        <f t="shared" si="196"/>
        <v>42693</v>
      </c>
      <c r="AL166" s="873">
        <f t="shared" si="162"/>
        <v>42699</v>
      </c>
      <c r="AM166" s="873">
        <f t="shared" si="197"/>
        <v>42700</v>
      </c>
      <c r="AN166" s="873">
        <f t="shared" si="163"/>
        <v>42706</v>
      </c>
      <c r="AO166" s="873">
        <f t="shared" si="210"/>
        <v>42741</v>
      </c>
      <c r="AP166" s="873">
        <f t="shared" si="189"/>
        <v>42758</v>
      </c>
      <c r="AQ166" s="873">
        <f t="shared" si="183"/>
        <v>42762</v>
      </c>
      <c r="AR166" s="873">
        <f t="shared" si="175"/>
        <v>42768</v>
      </c>
      <c r="AS166" s="856">
        <f t="shared" si="215"/>
        <v>42770</v>
      </c>
      <c r="AU166" s="850">
        <v>5</v>
      </c>
      <c r="AV166" s="851" t="s">
        <v>506</v>
      </c>
      <c r="AW166" s="852" t="s">
        <v>974</v>
      </c>
      <c r="AX166" s="853">
        <v>117</v>
      </c>
      <c r="AY166" s="854" t="s">
        <v>995</v>
      </c>
      <c r="AZ166" s="873">
        <f t="shared" si="198"/>
        <v>42679</v>
      </c>
      <c r="BA166" s="873">
        <f t="shared" si="164"/>
        <v>42685</v>
      </c>
      <c r="BB166" s="873">
        <f t="shared" si="199"/>
        <v>42686</v>
      </c>
      <c r="BC166" s="873">
        <f t="shared" si="165"/>
        <v>42692</v>
      </c>
      <c r="BD166" s="873">
        <f t="shared" si="176"/>
        <v>42741</v>
      </c>
      <c r="BE166" s="873">
        <f t="shared" si="190"/>
        <v>42758</v>
      </c>
      <c r="BF166" s="873">
        <f t="shared" si="221"/>
        <v>42762</v>
      </c>
      <c r="BG166" s="873">
        <f t="shared" si="222"/>
        <v>42768</v>
      </c>
      <c r="BH166" s="856">
        <f t="shared" si="216"/>
        <v>42770</v>
      </c>
      <c r="BJ166" s="850">
        <v>5</v>
      </c>
      <c r="BK166" s="851" t="s">
        <v>506</v>
      </c>
      <c r="BL166" s="852" t="s">
        <v>974</v>
      </c>
      <c r="BM166" s="853">
        <v>117</v>
      </c>
      <c r="BN166" s="854" t="s">
        <v>995</v>
      </c>
      <c r="BO166" s="873">
        <f t="shared" si="200"/>
        <v>42665</v>
      </c>
      <c r="BP166" s="873">
        <f t="shared" si="166"/>
        <v>42671</v>
      </c>
      <c r="BQ166" s="873">
        <f t="shared" si="201"/>
        <v>42672</v>
      </c>
      <c r="BR166" s="873">
        <f t="shared" si="167"/>
        <v>42678</v>
      </c>
      <c r="BS166" s="873">
        <f t="shared" si="178"/>
        <v>42741</v>
      </c>
      <c r="BT166" s="873">
        <f t="shared" si="191"/>
        <v>42758</v>
      </c>
      <c r="BU166" s="873">
        <f t="shared" si="223"/>
        <v>42762</v>
      </c>
      <c r="BV166" s="873">
        <f t="shared" si="224"/>
        <v>42768</v>
      </c>
      <c r="BW166" s="856">
        <f t="shared" si="217"/>
        <v>42770</v>
      </c>
      <c r="BY166" s="850">
        <v>5</v>
      </c>
      <c r="BZ166" s="851" t="s">
        <v>506</v>
      </c>
      <c r="CA166" s="852" t="s">
        <v>974</v>
      </c>
      <c r="CB166" s="853">
        <v>117</v>
      </c>
      <c r="CC166" s="854" t="s">
        <v>995</v>
      </c>
      <c r="CD166" s="873">
        <f t="shared" si="202"/>
        <v>42693</v>
      </c>
      <c r="CE166" s="873">
        <f t="shared" si="168"/>
        <v>42699</v>
      </c>
      <c r="CF166" s="873">
        <f t="shared" si="203"/>
        <v>42700</v>
      </c>
      <c r="CG166" s="873">
        <f t="shared" si="169"/>
        <v>42706</v>
      </c>
      <c r="CH166" s="873">
        <f t="shared" si="211"/>
        <v>42741</v>
      </c>
      <c r="CI166" s="873">
        <f t="shared" si="192"/>
        <v>42758</v>
      </c>
      <c r="CJ166" s="873">
        <f t="shared" si="184"/>
        <v>42762</v>
      </c>
      <c r="CK166" s="873">
        <f t="shared" si="180"/>
        <v>42768</v>
      </c>
      <c r="CL166" s="856">
        <f t="shared" si="218"/>
        <v>42770</v>
      </c>
      <c r="CN166" s="850">
        <v>5</v>
      </c>
      <c r="CO166" s="851" t="s">
        <v>506</v>
      </c>
      <c r="CP166" s="852" t="s">
        <v>974</v>
      </c>
      <c r="CQ166" s="853">
        <v>117</v>
      </c>
      <c r="CR166" s="854" t="s">
        <v>995</v>
      </c>
      <c r="CS166" s="873">
        <f t="shared" si="204"/>
        <v>42693</v>
      </c>
      <c r="CT166" s="873">
        <f t="shared" si="170"/>
        <v>42699</v>
      </c>
      <c r="CU166" s="873">
        <f t="shared" si="205"/>
        <v>42700</v>
      </c>
      <c r="CV166" s="873">
        <f t="shared" si="171"/>
        <v>42706</v>
      </c>
      <c r="CW166" s="873">
        <f t="shared" si="212"/>
        <v>42741</v>
      </c>
      <c r="CX166" s="873">
        <f t="shared" si="193"/>
        <v>42758</v>
      </c>
      <c r="CY166" s="873">
        <f t="shared" si="185"/>
        <v>42762</v>
      </c>
      <c r="CZ166" s="873">
        <f t="shared" si="181"/>
        <v>42768</v>
      </c>
      <c r="DA166" s="856">
        <f t="shared" si="219"/>
        <v>42770</v>
      </c>
    </row>
    <row r="167" spans="2:105" ht="15" hidden="1" customHeight="1">
      <c r="B167" s="407" t="s">
        <v>1006</v>
      </c>
      <c r="C167" s="850">
        <v>6</v>
      </c>
      <c r="D167" s="857" t="s">
        <v>506</v>
      </c>
      <c r="E167" s="858"/>
      <c r="F167" s="853">
        <v>117</v>
      </c>
      <c r="G167" s="854" t="s">
        <v>995</v>
      </c>
      <c r="H167" s="859"/>
      <c r="I167" s="859">
        <f t="shared" si="186"/>
        <v>42735</v>
      </c>
      <c r="J167" s="863">
        <f t="shared" si="206"/>
        <v>42741</v>
      </c>
      <c r="K167" s="859">
        <f t="shared" si="209"/>
        <v>42748</v>
      </c>
      <c r="L167" s="859">
        <f t="shared" si="187"/>
        <v>42765</v>
      </c>
      <c r="M167" s="859">
        <f t="shared" si="153"/>
        <v>42769</v>
      </c>
      <c r="N167" s="859">
        <f t="shared" si="172"/>
        <v>42775</v>
      </c>
      <c r="O167" s="856">
        <f t="shared" si="213"/>
        <v>42777</v>
      </c>
      <c r="Q167" s="850">
        <v>6</v>
      </c>
      <c r="R167" s="857" t="s">
        <v>506</v>
      </c>
      <c r="S167" s="858"/>
      <c r="T167" s="853">
        <v>117</v>
      </c>
      <c r="U167" s="854" t="s">
        <v>995</v>
      </c>
      <c r="V167" s="885">
        <f t="shared" si="194"/>
        <v>42700</v>
      </c>
      <c r="W167" s="886">
        <f t="shared" si="160"/>
        <v>42706</v>
      </c>
      <c r="X167" s="885">
        <f t="shared" si="195"/>
        <v>42707</v>
      </c>
      <c r="Y167" s="886">
        <f t="shared" si="161"/>
        <v>42713</v>
      </c>
      <c r="Z167" s="885">
        <f t="shared" si="173"/>
        <v>42748</v>
      </c>
      <c r="AA167" s="885">
        <f t="shared" si="188"/>
        <v>42765</v>
      </c>
      <c r="AB167" s="885">
        <f t="shared" si="182"/>
        <v>42769</v>
      </c>
      <c r="AC167" s="885">
        <f t="shared" si="220"/>
        <v>42775</v>
      </c>
      <c r="AD167" s="856">
        <f t="shared" si="214"/>
        <v>42777</v>
      </c>
      <c r="AF167" s="850">
        <v>6</v>
      </c>
      <c r="AG167" s="857" t="s">
        <v>506</v>
      </c>
      <c r="AH167" s="858"/>
      <c r="AI167" s="853">
        <v>117</v>
      </c>
      <c r="AJ167" s="854" t="s">
        <v>995</v>
      </c>
      <c r="AK167" s="885">
        <f t="shared" si="196"/>
        <v>42700</v>
      </c>
      <c r="AL167" s="886">
        <f t="shared" si="162"/>
        <v>42706</v>
      </c>
      <c r="AM167" s="885">
        <f t="shared" si="197"/>
        <v>42707</v>
      </c>
      <c r="AN167" s="886">
        <f t="shared" si="163"/>
        <v>42713</v>
      </c>
      <c r="AO167" s="885">
        <f t="shared" si="210"/>
        <v>42748</v>
      </c>
      <c r="AP167" s="885">
        <f t="shared" si="189"/>
        <v>42765</v>
      </c>
      <c r="AQ167" s="885">
        <f t="shared" si="183"/>
        <v>42769</v>
      </c>
      <c r="AR167" s="885">
        <f t="shared" si="175"/>
        <v>42775</v>
      </c>
      <c r="AS167" s="856">
        <f t="shared" si="215"/>
        <v>42777</v>
      </c>
      <c r="AU167" s="850">
        <v>6</v>
      </c>
      <c r="AV167" s="857" t="s">
        <v>506</v>
      </c>
      <c r="AW167" s="858"/>
      <c r="AX167" s="853">
        <v>117</v>
      </c>
      <c r="AY167" s="854" t="s">
        <v>995</v>
      </c>
      <c r="AZ167" s="885">
        <f t="shared" si="198"/>
        <v>42686</v>
      </c>
      <c r="BA167" s="886">
        <f t="shared" si="164"/>
        <v>42692</v>
      </c>
      <c r="BB167" s="885">
        <f t="shared" si="199"/>
        <v>42693</v>
      </c>
      <c r="BC167" s="886">
        <f t="shared" si="165"/>
        <v>42699</v>
      </c>
      <c r="BD167" s="885">
        <f t="shared" si="176"/>
        <v>42748</v>
      </c>
      <c r="BE167" s="885">
        <f t="shared" si="190"/>
        <v>42765</v>
      </c>
      <c r="BF167" s="885">
        <f t="shared" si="221"/>
        <v>42769</v>
      </c>
      <c r="BG167" s="885">
        <f t="shared" si="222"/>
        <v>42775</v>
      </c>
      <c r="BH167" s="856">
        <f t="shared" si="216"/>
        <v>42777</v>
      </c>
      <c r="BJ167" s="850">
        <v>6</v>
      </c>
      <c r="BK167" s="857" t="s">
        <v>506</v>
      </c>
      <c r="BL167" s="858"/>
      <c r="BM167" s="853">
        <v>117</v>
      </c>
      <c r="BN167" s="854" t="s">
        <v>995</v>
      </c>
      <c r="BO167" s="885">
        <f t="shared" si="200"/>
        <v>42672</v>
      </c>
      <c r="BP167" s="886">
        <f t="shared" si="166"/>
        <v>42678</v>
      </c>
      <c r="BQ167" s="885">
        <f t="shared" si="201"/>
        <v>42679</v>
      </c>
      <c r="BR167" s="886">
        <f t="shared" si="167"/>
        <v>42685</v>
      </c>
      <c r="BS167" s="885">
        <f t="shared" si="178"/>
        <v>42748</v>
      </c>
      <c r="BT167" s="885">
        <f t="shared" si="191"/>
        <v>42765</v>
      </c>
      <c r="BU167" s="885">
        <f t="shared" si="223"/>
        <v>42769</v>
      </c>
      <c r="BV167" s="885">
        <f t="shared" si="224"/>
        <v>42775</v>
      </c>
      <c r="BW167" s="856">
        <f t="shared" si="217"/>
        <v>42777</v>
      </c>
      <c r="BY167" s="850">
        <v>6</v>
      </c>
      <c r="BZ167" s="857" t="s">
        <v>506</v>
      </c>
      <c r="CA167" s="858"/>
      <c r="CB167" s="853">
        <v>117</v>
      </c>
      <c r="CC167" s="854" t="s">
        <v>995</v>
      </c>
      <c r="CD167" s="885">
        <f t="shared" si="202"/>
        <v>42700</v>
      </c>
      <c r="CE167" s="886">
        <f t="shared" si="168"/>
        <v>42706</v>
      </c>
      <c r="CF167" s="885">
        <f t="shared" si="203"/>
        <v>42707</v>
      </c>
      <c r="CG167" s="886">
        <f t="shared" si="169"/>
        <v>42713</v>
      </c>
      <c r="CH167" s="885">
        <f t="shared" si="211"/>
        <v>42748</v>
      </c>
      <c r="CI167" s="885">
        <f t="shared" si="192"/>
        <v>42765</v>
      </c>
      <c r="CJ167" s="885">
        <f t="shared" si="184"/>
        <v>42769</v>
      </c>
      <c r="CK167" s="885">
        <f t="shared" si="180"/>
        <v>42775</v>
      </c>
      <c r="CL167" s="856">
        <f t="shared" si="218"/>
        <v>42777</v>
      </c>
      <c r="CN167" s="850">
        <v>6</v>
      </c>
      <c r="CO167" s="857" t="s">
        <v>506</v>
      </c>
      <c r="CP167" s="858"/>
      <c r="CQ167" s="853">
        <v>117</v>
      </c>
      <c r="CR167" s="854" t="s">
        <v>995</v>
      </c>
      <c r="CS167" s="885">
        <f t="shared" si="204"/>
        <v>42700</v>
      </c>
      <c r="CT167" s="886">
        <f t="shared" si="170"/>
        <v>42706</v>
      </c>
      <c r="CU167" s="885">
        <f t="shared" si="205"/>
        <v>42707</v>
      </c>
      <c r="CV167" s="886">
        <f t="shared" si="171"/>
        <v>42713</v>
      </c>
      <c r="CW167" s="885">
        <f t="shared" si="212"/>
        <v>42748</v>
      </c>
      <c r="CX167" s="885">
        <f t="shared" si="193"/>
        <v>42765</v>
      </c>
      <c r="CY167" s="885">
        <f t="shared" si="185"/>
        <v>42769</v>
      </c>
      <c r="CZ167" s="885">
        <f t="shared" si="181"/>
        <v>42775</v>
      </c>
      <c r="DA167" s="856">
        <f t="shared" si="219"/>
        <v>42777</v>
      </c>
    </row>
    <row r="168" spans="2:105" ht="15" hidden="1" customHeight="1">
      <c r="B168" s="407" t="s">
        <v>1007</v>
      </c>
      <c r="C168" s="850">
        <v>7</v>
      </c>
      <c r="D168" s="851" t="s">
        <v>506</v>
      </c>
      <c r="E168" s="852" t="s">
        <v>1717</v>
      </c>
      <c r="F168" s="853">
        <v>117</v>
      </c>
      <c r="G168" s="854" t="s">
        <v>995</v>
      </c>
      <c r="H168" s="855"/>
      <c r="I168" s="855">
        <f t="shared" si="186"/>
        <v>42742</v>
      </c>
      <c r="J168" s="855">
        <f t="shared" si="206"/>
        <v>42748</v>
      </c>
      <c r="K168" s="855">
        <f t="shared" si="209"/>
        <v>42755</v>
      </c>
      <c r="L168" s="855">
        <f t="shared" si="187"/>
        <v>42772</v>
      </c>
      <c r="M168" s="855">
        <f t="shared" si="153"/>
        <v>42776</v>
      </c>
      <c r="N168" s="855">
        <f t="shared" si="172"/>
        <v>42782</v>
      </c>
      <c r="O168" s="856">
        <f t="shared" si="213"/>
        <v>42784</v>
      </c>
      <c r="Q168" s="850">
        <v>7</v>
      </c>
      <c r="R168" s="851" t="s">
        <v>506</v>
      </c>
      <c r="S168" s="852" t="s">
        <v>1717</v>
      </c>
      <c r="T168" s="853">
        <v>117</v>
      </c>
      <c r="U168" s="854" t="s">
        <v>995</v>
      </c>
      <c r="V168" s="873">
        <f t="shared" si="194"/>
        <v>42707</v>
      </c>
      <c r="W168" s="873">
        <f t="shared" si="160"/>
        <v>42713</v>
      </c>
      <c r="X168" s="873">
        <f t="shared" si="195"/>
        <v>42714</v>
      </c>
      <c r="Y168" s="873">
        <f t="shared" si="161"/>
        <v>42720</v>
      </c>
      <c r="Z168" s="873">
        <f t="shared" si="173"/>
        <v>42755</v>
      </c>
      <c r="AA168" s="873">
        <f t="shared" si="188"/>
        <v>42772</v>
      </c>
      <c r="AB168" s="873">
        <f t="shared" si="182"/>
        <v>42776</v>
      </c>
      <c r="AC168" s="873">
        <f t="shared" si="220"/>
        <v>42782</v>
      </c>
      <c r="AD168" s="856">
        <f t="shared" si="214"/>
        <v>42784</v>
      </c>
      <c r="AF168" s="850">
        <v>7</v>
      </c>
      <c r="AG168" s="851" t="s">
        <v>506</v>
      </c>
      <c r="AH168" s="852" t="s">
        <v>1717</v>
      </c>
      <c r="AI168" s="853">
        <v>117</v>
      </c>
      <c r="AJ168" s="854" t="s">
        <v>995</v>
      </c>
      <c r="AK168" s="873">
        <f t="shared" si="196"/>
        <v>42707</v>
      </c>
      <c r="AL168" s="873">
        <f t="shared" si="162"/>
        <v>42713</v>
      </c>
      <c r="AM168" s="873">
        <f t="shared" si="197"/>
        <v>42714</v>
      </c>
      <c r="AN168" s="873">
        <f t="shared" si="163"/>
        <v>42720</v>
      </c>
      <c r="AO168" s="873">
        <f t="shared" si="210"/>
        <v>42755</v>
      </c>
      <c r="AP168" s="873">
        <f t="shared" si="189"/>
        <v>42772</v>
      </c>
      <c r="AQ168" s="873">
        <f t="shared" si="183"/>
        <v>42776</v>
      </c>
      <c r="AR168" s="873">
        <f t="shared" si="175"/>
        <v>42782</v>
      </c>
      <c r="AS168" s="856">
        <f t="shared" si="215"/>
        <v>42784</v>
      </c>
      <c r="AU168" s="850">
        <v>7</v>
      </c>
      <c r="AV168" s="851" t="s">
        <v>506</v>
      </c>
      <c r="AW168" s="852" t="s">
        <v>1717</v>
      </c>
      <c r="AX168" s="853">
        <v>117</v>
      </c>
      <c r="AY168" s="854" t="s">
        <v>995</v>
      </c>
      <c r="AZ168" s="873">
        <f t="shared" si="198"/>
        <v>42693</v>
      </c>
      <c r="BA168" s="873">
        <f t="shared" si="164"/>
        <v>42699</v>
      </c>
      <c r="BB168" s="873">
        <f t="shared" si="199"/>
        <v>42700</v>
      </c>
      <c r="BC168" s="873">
        <f t="shared" si="165"/>
        <v>42706</v>
      </c>
      <c r="BD168" s="873">
        <f t="shared" si="176"/>
        <v>42755</v>
      </c>
      <c r="BE168" s="873">
        <f t="shared" si="190"/>
        <v>42772</v>
      </c>
      <c r="BF168" s="873">
        <f t="shared" si="221"/>
        <v>42776</v>
      </c>
      <c r="BG168" s="873">
        <f t="shared" si="222"/>
        <v>42782</v>
      </c>
      <c r="BH168" s="856">
        <f t="shared" si="216"/>
        <v>42784</v>
      </c>
      <c r="BJ168" s="850">
        <v>7</v>
      </c>
      <c r="BK168" s="851" t="s">
        <v>506</v>
      </c>
      <c r="BL168" s="852" t="s">
        <v>1717</v>
      </c>
      <c r="BM168" s="853">
        <v>117</v>
      </c>
      <c r="BN168" s="854" t="s">
        <v>995</v>
      </c>
      <c r="BO168" s="873">
        <f t="shared" si="200"/>
        <v>42679</v>
      </c>
      <c r="BP168" s="873">
        <f t="shared" si="166"/>
        <v>42685</v>
      </c>
      <c r="BQ168" s="873">
        <f t="shared" si="201"/>
        <v>42686</v>
      </c>
      <c r="BR168" s="873">
        <f t="shared" si="167"/>
        <v>42692</v>
      </c>
      <c r="BS168" s="873">
        <f t="shared" si="178"/>
        <v>42755</v>
      </c>
      <c r="BT168" s="873">
        <f t="shared" si="191"/>
        <v>42772</v>
      </c>
      <c r="BU168" s="873">
        <f t="shared" si="223"/>
        <v>42776</v>
      </c>
      <c r="BV168" s="873">
        <f t="shared" si="224"/>
        <v>42782</v>
      </c>
      <c r="BW168" s="856">
        <f t="shared" si="217"/>
        <v>42784</v>
      </c>
      <c r="BY168" s="850">
        <v>7</v>
      </c>
      <c r="BZ168" s="851" t="s">
        <v>506</v>
      </c>
      <c r="CA168" s="852" t="s">
        <v>1717</v>
      </c>
      <c r="CB168" s="853">
        <v>117</v>
      </c>
      <c r="CC168" s="854" t="s">
        <v>995</v>
      </c>
      <c r="CD168" s="873">
        <f t="shared" si="202"/>
        <v>42707</v>
      </c>
      <c r="CE168" s="873">
        <f t="shared" si="168"/>
        <v>42713</v>
      </c>
      <c r="CF168" s="873">
        <f t="shared" si="203"/>
        <v>42714</v>
      </c>
      <c r="CG168" s="873">
        <f t="shared" si="169"/>
        <v>42720</v>
      </c>
      <c r="CH168" s="873">
        <f t="shared" si="211"/>
        <v>42755</v>
      </c>
      <c r="CI168" s="873">
        <f t="shared" si="192"/>
        <v>42772</v>
      </c>
      <c r="CJ168" s="873">
        <f t="shared" si="184"/>
        <v>42776</v>
      </c>
      <c r="CK168" s="873">
        <f t="shared" si="180"/>
        <v>42782</v>
      </c>
      <c r="CL168" s="856">
        <f t="shared" si="218"/>
        <v>42784</v>
      </c>
      <c r="CN168" s="850">
        <v>7</v>
      </c>
      <c r="CO168" s="851" t="s">
        <v>506</v>
      </c>
      <c r="CP168" s="852" t="s">
        <v>1717</v>
      </c>
      <c r="CQ168" s="853">
        <v>117</v>
      </c>
      <c r="CR168" s="854" t="s">
        <v>995</v>
      </c>
      <c r="CS168" s="873">
        <f t="shared" si="204"/>
        <v>42707</v>
      </c>
      <c r="CT168" s="873">
        <f t="shared" si="170"/>
        <v>42713</v>
      </c>
      <c r="CU168" s="873">
        <f t="shared" si="205"/>
        <v>42714</v>
      </c>
      <c r="CV168" s="873">
        <f t="shared" si="171"/>
        <v>42720</v>
      </c>
      <c r="CW168" s="873">
        <f t="shared" si="212"/>
        <v>42755</v>
      </c>
      <c r="CX168" s="873">
        <f t="shared" si="193"/>
        <v>42772</v>
      </c>
      <c r="CY168" s="873">
        <f t="shared" si="185"/>
        <v>42776</v>
      </c>
      <c r="CZ168" s="873">
        <f t="shared" si="181"/>
        <v>42782</v>
      </c>
      <c r="DA168" s="856">
        <f t="shared" si="219"/>
        <v>42784</v>
      </c>
    </row>
    <row r="169" spans="2:105" ht="15" hidden="1" customHeight="1">
      <c r="B169" s="407" t="s">
        <v>1008</v>
      </c>
      <c r="C169" s="850">
        <v>8</v>
      </c>
      <c r="D169" s="851" t="s">
        <v>506</v>
      </c>
      <c r="E169" s="852" t="s">
        <v>977</v>
      </c>
      <c r="F169" s="853">
        <v>117</v>
      </c>
      <c r="G169" s="854" t="s">
        <v>995</v>
      </c>
      <c r="H169" s="855"/>
      <c r="I169" s="855">
        <f t="shared" si="186"/>
        <v>42749</v>
      </c>
      <c r="J169" s="855">
        <f t="shared" si="206"/>
        <v>42755</v>
      </c>
      <c r="K169" s="855">
        <f t="shared" si="209"/>
        <v>42762</v>
      </c>
      <c r="L169" s="855">
        <f t="shared" si="187"/>
        <v>42779</v>
      </c>
      <c r="M169" s="855">
        <f t="shared" si="153"/>
        <v>42783</v>
      </c>
      <c r="N169" s="855">
        <f t="shared" si="172"/>
        <v>42789</v>
      </c>
      <c r="O169" s="856">
        <f t="shared" si="213"/>
        <v>42791</v>
      </c>
      <c r="Q169" s="850">
        <v>8</v>
      </c>
      <c r="R169" s="851" t="s">
        <v>506</v>
      </c>
      <c r="S169" s="852" t="s">
        <v>977</v>
      </c>
      <c r="T169" s="853">
        <v>117</v>
      </c>
      <c r="U169" s="854" t="s">
        <v>995</v>
      </c>
      <c r="V169" s="873">
        <f t="shared" si="194"/>
        <v>42714</v>
      </c>
      <c r="W169" s="873">
        <f t="shared" si="160"/>
        <v>42720</v>
      </c>
      <c r="X169" s="873">
        <f t="shared" si="195"/>
        <v>42721</v>
      </c>
      <c r="Y169" s="873">
        <f t="shared" si="161"/>
        <v>42727</v>
      </c>
      <c r="Z169" s="873">
        <f t="shared" si="173"/>
        <v>42762</v>
      </c>
      <c r="AA169" s="873">
        <f t="shared" si="188"/>
        <v>42779</v>
      </c>
      <c r="AB169" s="873">
        <f t="shared" si="182"/>
        <v>42783</v>
      </c>
      <c r="AC169" s="873">
        <f t="shared" si="220"/>
        <v>42789</v>
      </c>
      <c r="AD169" s="856">
        <f t="shared" si="214"/>
        <v>42791</v>
      </c>
      <c r="AF169" s="850">
        <v>8</v>
      </c>
      <c r="AG169" s="851" t="s">
        <v>506</v>
      </c>
      <c r="AH169" s="852" t="s">
        <v>977</v>
      </c>
      <c r="AI169" s="853">
        <v>117</v>
      </c>
      <c r="AJ169" s="854" t="s">
        <v>995</v>
      </c>
      <c r="AK169" s="873">
        <f t="shared" si="196"/>
        <v>42714</v>
      </c>
      <c r="AL169" s="873">
        <f t="shared" si="162"/>
        <v>42720</v>
      </c>
      <c r="AM169" s="873">
        <f t="shared" si="197"/>
        <v>42721</v>
      </c>
      <c r="AN169" s="873">
        <f t="shared" si="163"/>
        <v>42727</v>
      </c>
      <c r="AO169" s="873">
        <f t="shared" si="210"/>
        <v>42762</v>
      </c>
      <c r="AP169" s="873">
        <f t="shared" si="189"/>
        <v>42779</v>
      </c>
      <c r="AQ169" s="873">
        <f t="shared" si="183"/>
        <v>42783</v>
      </c>
      <c r="AR169" s="873">
        <f t="shared" si="175"/>
        <v>42789</v>
      </c>
      <c r="AS169" s="856">
        <f t="shared" si="215"/>
        <v>42791</v>
      </c>
      <c r="AU169" s="850">
        <v>8</v>
      </c>
      <c r="AV169" s="851" t="s">
        <v>506</v>
      </c>
      <c r="AW169" s="852" t="s">
        <v>977</v>
      </c>
      <c r="AX169" s="853">
        <v>117</v>
      </c>
      <c r="AY169" s="854" t="s">
        <v>995</v>
      </c>
      <c r="AZ169" s="873">
        <f t="shared" si="198"/>
        <v>42700</v>
      </c>
      <c r="BA169" s="873">
        <f t="shared" si="164"/>
        <v>42706</v>
      </c>
      <c r="BB169" s="873">
        <f t="shared" si="199"/>
        <v>42707</v>
      </c>
      <c r="BC169" s="873">
        <f t="shared" si="165"/>
        <v>42713</v>
      </c>
      <c r="BD169" s="873">
        <f t="shared" si="176"/>
        <v>42762</v>
      </c>
      <c r="BE169" s="873">
        <f t="shared" si="190"/>
        <v>42779</v>
      </c>
      <c r="BF169" s="873">
        <f t="shared" si="221"/>
        <v>42783</v>
      </c>
      <c r="BG169" s="873">
        <f t="shared" si="222"/>
        <v>42789</v>
      </c>
      <c r="BH169" s="856">
        <f t="shared" si="216"/>
        <v>42791</v>
      </c>
      <c r="BJ169" s="850">
        <v>8</v>
      </c>
      <c r="BK169" s="851" t="s">
        <v>506</v>
      </c>
      <c r="BL169" s="852" t="s">
        <v>977</v>
      </c>
      <c r="BM169" s="853">
        <v>117</v>
      </c>
      <c r="BN169" s="854" t="s">
        <v>995</v>
      </c>
      <c r="BO169" s="873">
        <f t="shared" si="200"/>
        <v>42686</v>
      </c>
      <c r="BP169" s="873">
        <f t="shared" si="166"/>
        <v>42692</v>
      </c>
      <c r="BQ169" s="873">
        <f t="shared" si="201"/>
        <v>42693</v>
      </c>
      <c r="BR169" s="873">
        <f t="shared" si="167"/>
        <v>42699</v>
      </c>
      <c r="BS169" s="873">
        <f t="shared" si="178"/>
        <v>42762</v>
      </c>
      <c r="BT169" s="873">
        <f t="shared" si="191"/>
        <v>42779</v>
      </c>
      <c r="BU169" s="873">
        <f t="shared" si="223"/>
        <v>42783</v>
      </c>
      <c r="BV169" s="873">
        <f t="shared" si="224"/>
        <v>42789</v>
      </c>
      <c r="BW169" s="856">
        <f t="shared" si="217"/>
        <v>42791</v>
      </c>
      <c r="BY169" s="850">
        <v>8</v>
      </c>
      <c r="BZ169" s="851" t="s">
        <v>506</v>
      </c>
      <c r="CA169" s="852" t="s">
        <v>977</v>
      </c>
      <c r="CB169" s="853">
        <v>117</v>
      </c>
      <c r="CC169" s="854" t="s">
        <v>995</v>
      </c>
      <c r="CD169" s="873">
        <f t="shared" si="202"/>
        <v>42714</v>
      </c>
      <c r="CE169" s="873">
        <f t="shared" si="168"/>
        <v>42720</v>
      </c>
      <c r="CF169" s="873">
        <f t="shared" si="203"/>
        <v>42721</v>
      </c>
      <c r="CG169" s="873">
        <f t="shared" si="169"/>
        <v>42727</v>
      </c>
      <c r="CH169" s="873">
        <f t="shared" si="211"/>
        <v>42762</v>
      </c>
      <c r="CI169" s="873">
        <f t="shared" si="192"/>
        <v>42779</v>
      </c>
      <c r="CJ169" s="873">
        <f t="shared" si="184"/>
        <v>42783</v>
      </c>
      <c r="CK169" s="873">
        <f t="shared" si="180"/>
        <v>42789</v>
      </c>
      <c r="CL169" s="856">
        <f t="shared" si="218"/>
        <v>42791</v>
      </c>
      <c r="CN169" s="850">
        <v>8</v>
      </c>
      <c r="CO169" s="851" t="s">
        <v>506</v>
      </c>
      <c r="CP169" s="852" t="s">
        <v>977</v>
      </c>
      <c r="CQ169" s="853">
        <v>117</v>
      </c>
      <c r="CR169" s="854" t="s">
        <v>995</v>
      </c>
      <c r="CS169" s="873">
        <f t="shared" si="204"/>
        <v>42714</v>
      </c>
      <c r="CT169" s="873">
        <f t="shared" si="170"/>
        <v>42720</v>
      </c>
      <c r="CU169" s="873">
        <f t="shared" si="205"/>
        <v>42721</v>
      </c>
      <c r="CV169" s="873">
        <f t="shared" si="171"/>
        <v>42727</v>
      </c>
      <c r="CW169" s="873">
        <f t="shared" si="212"/>
        <v>42762</v>
      </c>
      <c r="CX169" s="873">
        <f t="shared" si="193"/>
        <v>42779</v>
      </c>
      <c r="CY169" s="873">
        <f t="shared" si="185"/>
        <v>42783</v>
      </c>
      <c r="CZ169" s="873">
        <f t="shared" si="181"/>
        <v>42789</v>
      </c>
      <c r="DA169" s="856">
        <f t="shared" si="219"/>
        <v>42791</v>
      </c>
    </row>
    <row r="170" spans="2:105" ht="15" hidden="1" customHeight="1">
      <c r="B170" s="407" t="s">
        <v>1009</v>
      </c>
      <c r="C170" s="850">
        <v>9</v>
      </c>
      <c r="D170" s="860" t="s">
        <v>1718</v>
      </c>
      <c r="E170" s="861" t="s">
        <v>975</v>
      </c>
      <c r="F170" s="853">
        <v>117</v>
      </c>
      <c r="G170" s="854" t="s">
        <v>996</v>
      </c>
      <c r="H170" s="862"/>
      <c r="I170" s="862">
        <f t="shared" si="186"/>
        <v>42756</v>
      </c>
      <c r="J170" s="862">
        <f t="shared" si="206"/>
        <v>42762</v>
      </c>
      <c r="K170" s="862">
        <f t="shared" si="209"/>
        <v>42769</v>
      </c>
      <c r="L170" s="862">
        <f t="shared" si="187"/>
        <v>42786</v>
      </c>
      <c r="M170" s="862">
        <f t="shared" si="153"/>
        <v>42790</v>
      </c>
      <c r="N170" s="862">
        <f t="shared" si="172"/>
        <v>42796</v>
      </c>
      <c r="O170" s="856">
        <f t="shared" si="213"/>
        <v>42798</v>
      </c>
      <c r="Q170" s="850">
        <v>9</v>
      </c>
      <c r="R170" s="860" t="s">
        <v>1718</v>
      </c>
      <c r="S170" s="861" t="s">
        <v>975</v>
      </c>
      <c r="T170" s="853">
        <v>117</v>
      </c>
      <c r="U170" s="854" t="s">
        <v>996</v>
      </c>
      <c r="V170" s="890">
        <f t="shared" si="194"/>
        <v>42721</v>
      </c>
      <c r="W170" s="890">
        <f t="shared" si="160"/>
        <v>42727</v>
      </c>
      <c r="X170" s="890">
        <f t="shared" si="195"/>
        <v>42728</v>
      </c>
      <c r="Y170" s="890">
        <f t="shared" si="161"/>
        <v>42734</v>
      </c>
      <c r="Z170" s="890">
        <f t="shared" si="173"/>
        <v>42769</v>
      </c>
      <c r="AA170" s="890">
        <f t="shared" si="188"/>
        <v>42786</v>
      </c>
      <c r="AB170" s="890">
        <f t="shared" si="182"/>
        <v>42790</v>
      </c>
      <c r="AC170" s="890">
        <f t="shared" si="220"/>
        <v>42796</v>
      </c>
      <c r="AD170" s="856">
        <f t="shared" si="214"/>
        <v>42798</v>
      </c>
      <c r="AF170" s="850">
        <v>9</v>
      </c>
      <c r="AG170" s="860" t="s">
        <v>1718</v>
      </c>
      <c r="AH170" s="861" t="s">
        <v>975</v>
      </c>
      <c r="AI170" s="853">
        <v>117</v>
      </c>
      <c r="AJ170" s="854" t="s">
        <v>996</v>
      </c>
      <c r="AK170" s="890">
        <f t="shared" si="196"/>
        <v>42721</v>
      </c>
      <c r="AL170" s="890">
        <f t="shared" si="162"/>
        <v>42727</v>
      </c>
      <c r="AM170" s="890">
        <f t="shared" si="197"/>
        <v>42728</v>
      </c>
      <c r="AN170" s="890">
        <f t="shared" si="163"/>
        <v>42734</v>
      </c>
      <c r="AO170" s="890">
        <f t="shared" si="210"/>
        <v>42769</v>
      </c>
      <c r="AP170" s="890">
        <f t="shared" si="189"/>
        <v>42786</v>
      </c>
      <c r="AQ170" s="890">
        <f t="shared" si="183"/>
        <v>42790</v>
      </c>
      <c r="AR170" s="890">
        <f t="shared" si="175"/>
        <v>42796</v>
      </c>
      <c r="AS170" s="856">
        <f t="shared" si="215"/>
        <v>42798</v>
      </c>
      <c r="AU170" s="850">
        <v>9</v>
      </c>
      <c r="AV170" s="860" t="s">
        <v>1718</v>
      </c>
      <c r="AW170" s="861" t="s">
        <v>975</v>
      </c>
      <c r="AX170" s="853">
        <v>117</v>
      </c>
      <c r="AY170" s="854" t="s">
        <v>996</v>
      </c>
      <c r="AZ170" s="890">
        <f t="shared" si="198"/>
        <v>42707</v>
      </c>
      <c r="BA170" s="890">
        <f t="shared" si="164"/>
        <v>42713</v>
      </c>
      <c r="BB170" s="890">
        <f t="shared" si="199"/>
        <v>42714</v>
      </c>
      <c r="BC170" s="890">
        <f t="shared" si="165"/>
        <v>42720</v>
      </c>
      <c r="BD170" s="890">
        <f t="shared" si="176"/>
        <v>42769</v>
      </c>
      <c r="BE170" s="890">
        <f t="shared" si="190"/>
        <v>42786</v>
      </c>
      <c r="BF170" s="890">
        <f t="shared" si="221"/>
        <v>42790</v>
      </c>
      <c r="BG170" s="890">
        <f t="shared" si="222"/>
        <v>42796</v>
      </c>
      <c r="BH170" s="856">
        <f t="shared" si="216"/>
        <v>42798</v>
      </c>
      <c r="BJ170" s="850">
        <v>9</v>
      </c>
      <c r="BK170" s="860" t="s">
        <v>1718</v>
      </c>
      <c r="BL170" s="861" t="s">
        <v>975</v>
      </c>
      <c r="BM170" s="853">
        <v>117</v>
      </c>
      <c r="BN170" s="854" t="s">
        <v>996</v>
      </c>
      <c r="BO170" s="890">
        <f t="shared" si="200"/>
        <v>42693</v>
      </c>
      <c r="BP170" s="890">
        <f t="shared" si="166"/>
        <v>42699</v>
      </c>
      <c r="BQ170" s="890">
        <f t="shared" si="201"/>
        <v>42700</v>
      </c>
      <c r="BR170" s="890">
        <f t="shared" si="167"/>
        <v>42706</v>
      </c>
      <c r="BS170" s="890">
        <f t="shared" si="178"/>
        <v>42769</v>
      </c>
      <c r="BT170" s="890">
        <f t="shared" si="191"/>
        <v>42786</v>
      </c>
      <c r="BU170" s="890">
        <f t="shared" si="223"/>
        <v>42790</v>
      </c>
      <c r="BV170" s="890">
        <f t="shared" si="224"/>
        <v>42796</v>
      </c>
      <c r="BW170" s="856">
        <f t="shared" si="217"/>
        <v>42798</v>
      </c>
      <c r="BY170" s="850">
        <v>9</v>
      </c>
      <c r="BZ170" s="860" t="s">
        <v>1718</v>
      </c>
      <c r="CA170" s="861" t="s">
        <v>975</v>
      </c>
      <c r="CB170" s="853">
        <v>117</v>
      </c>
      <c r="CC170" s="854" t="s">
        <v>996</v>
      </c>
      <c r="CD170" s="890">
        <f t="shared" si="202"/>
        <v>42721</v>
      </c>
      <c r="CE170" s="890">
        <f t="shared" si="168"/>
        <v>42727</v>
      </c>
      <c r="CF170" s="890">
        <f t="shared" si="203"/>
        <v>42728</v>
      </c>
      <c r="CG170" s="890">
        <f t="shared" si="169"/>
        <v>42734</v>
      </c>
      <c r="CH170" s="890">
        <f t="shared" si="211"/>
        <v>42769</v>
      </c>
      <c r="CI170" s="890">
        <f t="shared" si="192"/>
        <v>42786</v>
      </c>
      <c r="CJ170" s="890">
        <f t="shared" si="184"/>
        <v>42790</v>
      </c>
      <c r="CK170" s="890">
        <f t="shared" si="180"/>
        <v>42796</v>
      </c>
      <c r="CL170" s="856">
        <f t="shared" si="218"/>
        <v>42798</v>
      </c>
      <c r="CN170" s="850">
        <v>9</v>
      </c>
      <c r="CO170" s="860" t="s">
        <v>1718</v>
      </c>
      <c r="CP170" s="861" t="s">
        <v>975</v>
      </c>
      <c r="CQ170" s="853">
        <v>117</v>
      </c>
      <c r="CR170" s="854" t="s">
        <v>996</v>
      </c>
      <c r="CS170" s="890">
        <f t="shared" si="204"/>
        <v>42721</v>
      </c>
      <c r="CT170" s="890">
        <f t="shared" si="170"/>
        <v>42727</v>
      </c>
      <c r="CU170" s="890">
        <f t="shared" si="205"/>
        <v>42728</v>
      </c>
      <c r="CV170" s="890">
        <f t="shared" si="171"/>
        <v>42734</v>
      </c>
      <c r="CW170" s="890">
        <f t="shared" si="212"/>
        <v>42769</v>
      </c>
      <c r="CX170" s="890">
        <f t="shared" si="193"/>
        <v>42786</v>
      </c>
      <c r="CY170" s="890">
        <f t="shared" si="185"/>
        <v>42790</v>
      </c>
      <c r="CZ170" s="890">
        <f t="shared" si="181"/>
        <v>42796</v>
      </c>
      <c r="DA170" s="856">
        <f t="shared" si="219"/>
        <v>42798</v>
      </c>
    </row>
    <row r="171" spans="2:105" ht="15" hidden="1" customHeight="1">
      <c r="B171" s="407" t="s">
        <v>1010</v>
      </c>
      <c r="C171" s="850">
        <v>10</v>
      </c>
      <c r="D171" s="955"/>
      <c r="E171" s="881"/>
      <c r="F171" s="853">
        <v>117</v>
      </c>
      <c r="G171" s="854" t="s">
        <v>996</v>
      </c>
      <c r="H171" s="859"/>
      <c r="I171" s="859">
        <f t="shared" si="186"/>
        <v>42763</v>
      </c>
      <c r="J171" s="859">
        <f t="shared" si="206"/>
        <v>42769</v>
      </c>
      <c r="K171" s="859">
        <f t="shared" si="209"/>
        <v>42776</v>
      </c>
      <c r="L171" s="859">
        <f t="shared" si="187"/>
        <v>42793</v>
      </c>
      <c r="M171" s="859">
        <f t="shared" si="153"/>
        <v>42797</v>
      </c>
      <c r="N171" s="859">
        <f t="shared" si="172"/>
        <v>42803</v>
      </c>
      <c r="O171" s="856">
        <f t="shared" si="213"/>
        <v>42805</v>
      </c>
      <c r="Q171" s="850">
        <v>10</v>
      </c>
      <c r="R171" s="955"/>
      <c r="S171" s="881"/>
      <c r="T171" s="853">
        <v>117</v>
      </c>
      <c r="U171" s="854" t="s">
        <v>996</v>
      </c>
      <c r="V171" s="885">
        <f t="shared" si="194"/>
        <v>42728</v>
      </c>
      <c r="W171" s="885">
        <f t="shared" si="160"/>
        <v>42734</v>
      </c>
      <c r="X171" s="885">
        <f t="shared" si="195"/>
        <v>42735</v>
      </c>
      <c r="Y171" s="885">
        <f t="shared" si="161"/>
        <v>42741</v>
      </c>
      <c r="Z171" s="885">
        <f t="shared" si="173"/>
        <v>42776</v>
      </c>
      <c r="AA171" s="885">
        <f t="shared" si="188"/>
        <v>42793</v>
      </c>
      <c r="AB171" s="885">
        <f t="shared" si="182"/>
        <v>42797</v>
      </c>
      <c r="AC171" s="885">
        <f t="shared" si="220"/>
        <v>42803</v>
      </c>
      <c r="AD171" s="856">
        <f t="shared" si="214"/>
        <v>42805</v>
      </c>
      <c r="AF171" s="850">
        <v>10</v>
      </c>
      <c r="AG171" s="955"/>
      <c r="AH171" s="881"/>
      <c r="AI171" s="853">
        <v>117</v>
      </c>
      <c r="AJ171" s="854" t="s">
        <v>996</v>
      </c>
      <c r="AK171" s="885">
        <f t="shared" si="196"/>
        <v>42728</v>
      </c>
      <c r="AL171" s="885">
        <f t="shared" si="162"/>
        <v>42734</v>
      </c>
      <c r="AM171" s="885">
        <f t="shared" si="197"/>
        <v>42735</v>
      </c>
      <c r="AN171" s="885">
        <f t="shared" si="163"/>
        <v>42741</v>
      </c>
      <c r="AO171" s="885">
        <f t="shared" si="210"/>
        <v>42776</v>
      </c>
      <c r="AP171" s="885">
        <f t="shared" si="189"/>
        <v>42793</v>
      </c>
      <c r="AQ171" s="885">
        <f t="shared" si="183"/>
        <v>42797</v>
      </c>
      <c r="AR171" s="885">
        <f t="shared" si="175"/>
        <v>42803</v>
      </c>
      <c r="AS171" s="856">
        <f t="shared" si="215"/>
        <v>42805</v>
      </c>
      <c r="AU171" s="850">
        <v>10</v>
      </c>
      <c r="AV171" s="955"/>
      <c r="AW171" s="881"/>
      <c r="AX171" s="853">
        <v>117</v>
      </c>
      <c r="AY171" s="854" t="s">
        <v>996</v>
      </c>
      <c r="AZ171" s="885">
        <f t="shared" si="198"/>
        <v>42714</v>
      </c>
      <c r="BA171" s="885">
        <f t="shared" si="164"/>
        <v>42720</v>
      </c>
      <c r="BB171" s="885">
        <f t="shared" si="199"/>
        <v>42721</v>
      </c>
      <c r="BC171" s="885">
        <f t="shared" si="165"/>
        <v>42727</v>
      </c>
      <c r="BD171" s="885">
        <f t="shared" si="176"/>
        <v>42776</v>
      </c>
      <c r="BE171" s="885">
        <f t="shared" si="190"/>
        <v>42793</v>
      </c>
      <c r="BF171" s="885">
        <f t="shared" si="221"/>
        <v>42797</v>
      </c>
      <c r="BG171" s="885">
        <f t="shared" si="222"/>
        <v>42803</v>
      </c>
      <c r="BH171" s="856">
        <f t="shared" si="216"/>
        <v>42805</v>
      </c>
      <c r="BJ171" s="850">
        <v>10</v>
      </c>
      <c r="BK171" s="955" t="s">
        <v>506</v>
      </c>
      <c r="BL171" s="881"/>
      <c r="BM171" s="853">
        <v>117</v>
      </c>
      <c r="BN171" s="854" t="s">
        <v>996</v>
      </c>
      <c r="BO171" s="885">
        <f t="shared" si="200"/>
        <v>42700</v>
      </c>
      <c r="BP171" s="885">
        <f t="shared" si="166"/>
        <v>42706</v>
      </c>
      <c r="BQ171" s="885">
        <f t="shared" si="201"/>
        <v>42707</v>
      </c>
      <c r="BR171" s="885">
        <f t="shared" si="167"/>
        <v>42713</v>
      </c>
      <c r="BS171" s="885">
        <f t="shared" si="178"/>
        <v>42776</v>
      </c>
      <c r="BT171" s="885">
        <f t="shared" si="191"/>
        <v>42793</v>
      </c>
      <c r="BU171" s="885">
        <f t="shared" si="223"/>
        <v>42797</v>
      </c>
      <c r="BV171" s="885">
        <f t="shared" si="224"/>
        <v>42803</v>
      </c>
      <c r="BW171" s="856">
        <f t="shared" si="217"/>
        <v>42805</v>
      </c>
      <c r="BY171" s="850">
        <v>10</v>
      </c>
      <c r="BZ171" s="955"/>
      <c r="CA171" s="881"/>
      <c r="CB171" s="853">
        <v>117</v>
      </c>
      <c r="CC171" s="854" t="s">
        <v>996</v>
      </c>
      <c r="CD171" s="885">
        <f t="shared" si="202"/>
        <v>42728</v>
      </c>
      <c r="CE171" s="885">
        <f t="shared" si="168"/>
        <v>42734</v>
      </c>
      <c r="CF171" s="885">
        <f t="shared" si="203"/>
        <v>42735</v>
      </c>
      <c r="CG171" s="885">
        <f t="shared" si="169"/>
        <v>42741</v>
      </c>
      <c r="CH171" s="885">
        <f t="shared" si="211"/>
        <v>42776</v>
      </c>
      <c r="CI171" s="885">
        <f t="shared" si="192"/>
        <v>42793</v>
      </c>
      <c r="CJ171" s="885">
        <f t="shared" si="184"/>
        <v>42797</v>
      </c>
      <c r="CK171" s="885">
        <f t="shared" si="180"/>
        <v>42803</v>
      </c>
      <c r="CL171" s="856">
        <f t="shared" si="218"/>
        <v>42805</v>
      </c>
      <c r="CN171" s="850">
        <v>10</v>
      </c>
      <c r="CO171" s="955"/>
      <c r="CP171" s="881"/>
      <c r="CQ171" s="853">
        <v>117</v>
      </c>
      <c r="CR171" s="854" t="s">
        <v>996</v>
      </c>
      <c r="CS171" s="885">
        <f t="shared" si="204"/>
        <v>42728</v>
      </c>
      <c r="CT171" s="885">
        <f t="shared" si="170"/>
        <v>42734</v>
      </c>
      <c r="CU171" s="885">
        <f t="shared" si="205"/>
        <v>42735</v>
      </c>
      <c r="CV171" s="885">
        <f t="shared" si="171"/>
        <v>42741</v>
      </c>
      <c r="CW171" s="885">
        <f t="shared" si="212"/>
        <v>42776</v>
      </c>
      <c r="CX171" s="885">
        <f t="shared" si="193"/>
        <v>42793</v>
      </c>
      <c r="CY171" s="885">
        <f t="shared" si="185"/>
        <v>42797</v>
      </c>
      <c r="CZ171" s="885">
        <f t="shared" si="181"/>
        <v>42803</v>
      </c>
      <c r="DA171" s="856">
        <f t="shared" si="219"/>
        <v>42805</v>
      </c>
    </row>
    <row r="172" spans="2:105" ht="15" hidden="1" customHeight="1">
      <c r="B172" s="407" t="s">
        <v>1011</v>
      </c>
      <c r="C172" s="850">
        <v>11</v>
      </c>
      <c r="D172" s="857" t="s">
        <v>506</v>
      </c>
      <c r="E172" s="858"/>
      <c r="F172" s="853">
        <v>117</v>
      </c>
      <c r="G172" s="854" t="s">
        <v>996</v>
      </c>
      <c r="H172" s="859"/>
      <c r="I172" s="859">
        <f t="shared" si="186"/>
        <v>42770</v>
      </c>
      <c r="J172" s="863">
        <f t="shared" si="206"/>
        <v>42776</v>
      </c>
      <c r="K172" s="859">
        <f t="shared" si="209"/>
        <v>42783</v>
      </c>
      <c r="L172" s="859">
        <f t="shared" si="187"/>
        <v>42800</v>
      </c>
      <c r="M172" s="859">
        <f t="shared" si="153"/>
        <v>42804</v>
      </c>
      <c r="N172" s="859">
        <f t="shared" si="172"/>
        <v>42810</v>
      </c>
      <c r="O172" s="856">
        <f t="shared" si="213"/>
        <v>42812</v>
      </c>
      <c r="Q172" s="850">
        <v>11</v>
      </c>
      <c r="R172" s="857" t="s">
        <v>506</v>
      </c>
      <c r="S172" s="858"/>
      <c r="T172" s="853">
        <v>117</v>
      </c>
      <c r="U172" s="854" t="s">
        <v>996</v>
      </c>
      <c r="V172" s="885">
        <f t="shared" si="194"/>
        <v>42735</v>
      </c>
      <c r="W172" s="886">
        <f t="shared" si="160"/>
        <v>42741</v>
      </c>
      <c r="X172" s="885">
        <f t="shared" si="195"/>
        <v>42742</v>
      </c>
      <c r="Y172" s="886">
        <f t="shared" si="161"/>
        <v>42748</v>
      </c>
      <c r="Z172" s="885">
        <f t="shared" si="173"/>
        <v>42783</v>
      </c>
      <c r="AA172" s="885">
        <f t="shared" si="188"/>
        <v>42800</v>
      </c>
      <c r="AB172" s="885">
        <f t="shared" si="182"/>
        <v>42804</v>
      </c>
      <c r="AC172" s="885">
        <f t="shared" si="220"/>
        <v>42810</v>
      </c>
      <c r="AD172" s="856">
        <f t="shared" si="214"/>
        <v>42812</v>
      </c>
      <c r="AF172" s="850">
        <v>11</v>
      </c>
      <c r="AG172" s="857" t="s">
        <v>506</v>
      </c>
      <c r="AH172" s="858"/>
      <c r="AI172" s="853">
        <v>117</v>
      </c>
      <c r="AJ172" s="854" t="s">
        <v>996</v>
      </c>
      <c r="AK172" s="885">
        <f t="shared" si="196"/>
        <v>42735</v>
      </c>
      <c r="AL172" s="886">
        <f t="shared" si="162"/>
        <v>42741</v>
      </c>
      <c r="AM172" s="885">
        <f t="shared" si="197"/>
        <v>42742</v>
      </c>
      <c r="AN172" s="886">
        <f t="shared" si="163"/>
        <v>42748</v>
      </c>
      <c r="AO172" s="885">
        <f t="shared" si="210"/>
        <v>42783</v>
      </c>
      <c r="AP172" s="885">
        <f t="shared" si="189"/>
        <v>42800</v>
      </c>
      <c r="AQ172" s="885">
        <f t="shared" si="183"/>
        <v>42804</v>
      </c>
      <c r="AR172" s="885">
        <f t="shared" si="175"/>
        <v>42810</v>
      </c>
      <c r="AS172" s="856">
        <f t="shared" si="215"/>
        <v>42812</v>
      </c>
      <c r="AU172" s="850">
        <v>11</v>
      </c>
      <c r="AV172" s="857" t="s">
        <v>506</v>
      </c>
      <c r="AW172" s="858"/>
      <c r="AX172" s="853">
        <v>117</v>
      </c>
      <c r="AY172" s="854" t="s">
        <v>996</v>
      </c>
      <c r="AZ172" s="885">
        <f t="shared" si="198"/>
        <v>42721</v>
      </c>
      <c r="BA172" s="886">
        <f t="shared" si="164"/>
        <v>42727</v>
      </c>
      <c r="BB172" s="885">
        <f t="shared" si="199"/>
        <v>42728</v>
      </c>
      <c r="BC172" s="886">
        <f t="shared" si="165"/>
        <v>42734</v>
      </c>
      <c r="BD172" s="885">
        <f t="shared" si="176"/>
        <v>42783</v>
      </c>
      <c r="BE172" s="885">
        <f t="shared" si="190"/>
        <v>42800</v>
      </c>
      <c r="BF172" s="885">
        <f t="shared" si="221"/>
        <v>42804</v>
      </c>
      <c r="BG172" s="885">
        <f t="shared" si="222"/>
        <v>42810</v>
      </c>
      <c r="BH172" s="856">
        <f t="shared" si="216"/>
        <v>42812</v>
      </c>
      <c r="BJ172" s="850">
        <v>11</v>
      </c>
      <c r="BK172" s="857" t="s">
        <v>506</v>
      </c>
      <c r="BL172" s="858"/>
      <c r="BM172" s="853">
        <v>117</v>
      </c>
      <c r="BN172" s="854" t="s">
        <v>996</v>
      </c>
      <c r="BO172" s="885">
        <f t="shared" si="200"/>
        <v>42707</v>
      </c>
      <c r="BP172" s="886">
        <f t="shared" si="166"/>
        <v>42713</v>
      </c>
      <c r="BQ172" s="885">
        <f t="shared" si="201"/>
        <v>42714</v>
      </c>
      <c r="BR172" s="886">
        <f t="shared" si="167"/>
        <v>42720</v>
      </c>
      <c r="BS172" s="885">
        <f t="shared" si="178"/>
        <v>42783</v>
      </c>
      <c r="BT172" s="885">
        <f t="shared" si="191"/>
        <v>42800</v>
      </c>
      <c r="BU172" s="885">
        <f t="shared" si="223"/>
        <v>42804</v>
      </c>
      <c r="BV172" s="885">
        <f t="shared" si="224"/>
        <v>42810</v>
      </c>
      <c r="BW172" s="856">
        <f t="shared" si="217"/>
        <v>42812</v>
      </c>
      <c r="BY172" s="850">
        <v>11</v>
      </c>
      <c r="BZ172" s="857" t="s">
        <v>506</v>
      </c>
      <c r="CA172" s="858"/>
      <c r="CB172" s="853">
        <v>117</v>
      </c>
      <c r="CC172" s="854" t="s">
        <v>996</v>
      </c>
      <c r="CD172" s="885">
        <f t="shared" si="202"/>
        <v>42735</v>
      </c>
      <c r="CE172" s="886">
        <f t="shared" si="168"/>
        <v>42741</v>
      </c>
      <c r="CF172" s="885">
        <f t="shared" si="203"/>
        <v>42742</v>
      </c>
      <c r="CG172" s="886">
        <f t="shared" si="169"/>
        <v>42748</v>
      </c>
      <c r="CH172" s="885">
        <f t="shared" si="211"/>
        <v>42783</v>
      </c>
      <c r="CI172" s="885">
        <f t="shared" si="192"/>
        <v>42800</v>
      </c>
      <c r="CJ172" s="885">
        <f t="shared" si="184"/>
        <v>42804</v>
      </c>
      <c r="CK172" s="885">
        <f t="shared" si="180"/>
        <v>42810</v>
      </c>
      <c r="CL172" s="856">
        <f t="shared" si="218"/>
        <v>42812</v>
      </c>
      <c r="CN172" s="850">
        <v>11</v>
      </c>
      <c r="CO172" s="857" t="s">
        <v>506</v>
      </c>
      <c r="CP172" s="858"/>
      <c r="CQ172" s="853">
        <v>117</v>
      </c>
      <c r="CR172" s="854" t="s">
        <v>996</v>
      </c>
      <c r="CS172" s="885">
        <f t="shared" si="204"/>
        <v>42735</v>
      </c>
      <c r="CT172" s="886">
        <f t="shared" si="170"/>
        <v>42741</v>
      </c>
      <c r="CU172" s="885">
        <f t="shared" si="205"/>
        <v>42742</v>
      </c>
      <c r="CV172" s="886">
        <f t="shared" si="171"/>
        <v>42748</v>
      </c>
      <c r="CW172" s="885">
        <f t="shared" si="212"/>
        <v>42783</v>
      </c>
      <c r="CX172" s="885">
        <f t="shared" si="193"/>
        <v>42800</v>
      </c>
      <c r="CY172" s="885">
        <f t="shared" si="185"/>
        <v>42804</v>
      </c>
      <c r="CZ172" s="885">
        <f t="shared" si="181"/>
        <v>42810</v>
      </c>
      <c r="DA172" s="856">
        <f t="shared" si="219"/>
        <v>42812</v>
      </c>
    </row>
    <row r="173" spans="2:105" ht="15" hidden="1" customHeight="1" thickBot="1">
      <c r="B173" s="407" t="s">
        <v>1012</v>
      </c>
      <c r="C173" s="850">
        <v>12</v>
      </c>
      <c r="D173" s="857" t="s">
        <v>506</v>
      </c>
      <c r="E173" s="858"/>
      <c r="F173" s="853">
        <v>117</v>
      </c>
      <c r="G173" s="854" t="s">
        <v>996</v>
      </c>
      <c r="H173" s="859"/>
      <c r="I173" s="859">
        <f t="shared" si="186"/>
        <v>42777</v>
      </c>
      <c r="J173" s="863">
        <f t="shared" si="206"/>
        <v>42783</v>
      </c>
      <c r="K173" s="859">
        <f t="shared" si="209"/>
        <v>42790</v>
      </c>
      <c r="L173" s="859">
        <f t="shared" si="187"/>
        <v>42807</v>
      </c>
      <c r="M173" s="859">
        <f t="shared" si="153"/>
        <v>42811</v>
      </c>
      <c r="N173" s="859">
        <f t="shared" si="172"/>
        <v>42817</v>
      </c>
      <c r="O173" s="856">
        <f t="shared" si="213"/>
        <v>42819</v>
      </c>
      <c r="Q173" s="850">
        <v>12</v>
      </c>
      <c r="R173" s="857" t="s">
        <v>506</v>
      </c>
      <c r="S173" s="858"/>
      <c r="T173" s="853">
        <v>117</v>
      </c>
      <c r="U173" s="854" t="s">
        <v>996</v>
      </c>
      <c r="V173" s="885">
        <f t="shared" si="194"/>
        <v>42742</v>
      </c>
      <c r="W173" s="886">
        <f t="shared" si="160"/>
        <v>42748</v>
      </c>
      <c r="X173" s="885">
        <f t="shared" si="195"/>
        <v>42749</v>
      </c>
      <c r="Y173" s="886">
        <f t="shared" si="161"/>
        <v>42755</v>
      </c>
      <c r="Z173" s="885">
        <f t="shared" si="173"/>
        <v>42790</v>
      </c>
      <c r="AA173" s="885">
        <f t="shared" si="188"/>
        <v>42807</v>
      </c>
      <c r="AB173" s="885">
        <f t="shared" si="182"/>
        <v>42811</v>
      </c>
      <c r="AC173" s="885">
        <f t="shared" si="220"/>
        <v>42817</v>
      </c>
      <c r="AD173" s="856">
        <f t="shared" si="214"/>
        <v>42819</v>
      </c>
      <c r="AF173" s="1124">
        <v>12</v>
      </c>
      <c r="AG173" s="888" t="s">
        <v>506</v>
      </c>
      <c r="AH173" s="889"/>
      <c r="AI173" s="869">
        <v>117</v>
      </c>
      <c r="AJ173" s="870" t="s">
        <v>996</v>
      </c>
      <c r="AK173" s="1214">
        <f t="shared" si="196"/>
        <v>42742</v>
      </c>
      <c r="AL173" s="1215">
        <f t="shared" si="162"/>
        <v>42748</v>
      </c>
      <c r="AM173" s="1214">
        <f t="shared" si="197"/>
        <v>42749</v>
      </c>
      <c r="AN173" s="1215">
        <f t="shared" si="163"/>
        <v>42755</v>
      </c>
      <c r="AO173" s="1214">
        <f t="shared" si="210"/>
        <v>42790</v>
      </c>
      <c r="AP173" s="1214">
        <f t="shared" si="189"/>
        <v>42807</v>
      </c>
      <c r="AQ173" s="1214">
        <f t="shared" si="183"/>
        <v>42811</v>
      </c>
      <c r="AR173" s="1214">
        <f t="shared" si="175"/>
        <v>42817</v>
      </c>
      <c r="AS173" s="871">
        <f t="shared" si="215"/>
        <v>42819</v>
      </c>
      <c r="AU173" s="850">
        <v>12</v>
      </c>
      <c r="AV173" s="857" t="s">
        <v>506</v>
      </c>
      <c r="AW173" s="858"/>
      <c r="AX173" s="853">
        <v>117</v>
      </c>
      <c r="AY173" s="854" t="s">
        <v>996</v>
      </c>
      <c r="AZ173" s="885">
        <f t="shared" si="198"/>
        <v>42728</v>
      </c>
      <c r="BA173" s="886">
        <f t="shared" si="164"/>
        <v>42734</v>
      </c>
      <c r="BB173" s="885">
        <f t="shared" si="199"/>
        <v>42735</v>
      </c>
      <c r="BC173" s="886">
        <f t="shared" si="165"/>
        <v>42741</v>
      </c>
      <c r="BD173" s="885">
        <f t="shared" si="176"/>
        <v>42790</v>
      </c>
      <c r="BE173" s="885">
        <f t="shared" si="190"/>
        <v>42807</v>
      </c>
      <c r="BF173" s="885">
        <f t="shared" si="221"/>
        <v>42811</v>
      </c>
      <c r="BG173" s="885">
        <f t="shared" si="222"/>
        <v>42817</v>
      </c>
      <c r="BH173" s="856">
        <f t="shared" si="216"/>
        <v>42819</v>
      </c>
      <c r="BJ173" s="850">
        <v>12</v>
      </c>
      <c r="BK173" s="857" t="s">
        <v>506</v>
      </c>
      <c r="BL173" s="858"/>
      <c r="BM173" s="853">
        <v>117</v>
      </c>
      <c r="BN173" s="854" t="s">
        <v>996</v>
      </c>
      <c r="BO173" s="885">
        <f t="shared" si="200"/>
        <v>42714</v>
      </c>
      <c r="BP173" s="886">
        <f t="shared" si="166"/>
        <v>42720</v>
      </c>
      <c r="BQ173" s="885">
        <f t="shared" si="201"/>
        <v>42721</v>
      </c>
      <c r="BR173" s="886">
        <f t="shared" si="167"/>
        <v>42727</v>
      </c>
      <c r="BS173" s="885">
        <f t="shared" si="178"/>
        <v>42790</v>
      </c>
      <c r="BT173" s="885">
        <f t="shared" si="191"/>
        <v>42807</v>
      </c>
      <c r="BU173" s="885">
        <f t="shared" si="223"/>
        <v>42811</v>
      </c>
      <c r="BV173" s="885">
        <f t="shared" si="224"/>
        <v>42817</v>
      </c>
      <c r="BW173" s="856">
        <f t="shared" si="217"/>
        <v>42819</v>
      </c>
      <c r="BY173" s="1124">
        <v>12</v>
      </c>
      <c r="BZ173" s="888" t="s">
        <v>506</v>
      </c>
      <c r="CA173" s="889"/>
      <c r="CB173" s="869">
        <v>117</v>
      </c>
      <c r="CC173" s="870" t="s">
        <v>996</v>
      </c>
      <c r="CD173" s="1214">
        <f t="shared" si="202"/>
        <v>42742</v>
      </c>
      <c r="CE173" s="1215">
        <f t="shared" si="168"/>
        <v>42748</v>
      </c>
      <c r="CF173" s="1214">
        <f t="shared" si="203"/>
        <v>42749</v>
      </c>
      <c r="CG173" s="1215">
        <f t="shared" si="169"/>
        <v>42755</v>
      </c>
      <c r="CH173" s="1214">
        <f t="shared" si="211"/>
        <v>42790</v>
      </c>
      <c r="CI173" s="1214">
        <f t="shared" si="192"/>
        <v>42807</v>
      </c>
      <c r="CJ173" s="1214">
        <f t="shared" si="184"/>
        <v>42811</v>
      </c>
      <c r="CK173" s="1214">
        <f t="shared" si="180"/>
        <v>42817</v>
      </c>
      <c r="CL173" s="871">
        <f t="shared" si="218"/>
        <v>42819</v>
      </c>
      <c r="CN173" s="1124">
        <v>12</v>
      </c>
      <c r="CO173" s="888" t="s">
        <v>506</v>
      </c>
      <c r="CP173" s="889"/>
      <c r="CQ173" s="869">
        <v>117</v>
      </c>
      <c r="CR173" s="870" t="s">
        <v>996</v>
      </c>
      <c r="CS173" s="1214">
        <f t="shared" si="204"/>
        <v>42742</v>
      </c>
      <c r="CT173" s="1215">
        <f t="shared" si="170"/>
        <v>42748</v>
      </c>
      <c r="CU173" s="1214">
        <f t="shared" si="205"/>
        <v>42749</v>
      </c>
      <c r="CV173" s="1215">
        <f t="shared" si="171"/>
        <v>42755</v>
      </c>
      <c r="CW173" s="1214">
        <f t="shared" si="212"/>
        <v>42790</v>
      </c>
      <c r="CX173" s="1214">
        <f t="shared" si="193"/>
        <v>42807</v>
      </c>
      <c r="CY173" s="1214">
        <f t="shared" si="185"/>
        <v>42811</v>
      </c>
      <c r="CZ173" s="1214">
        <f t="shared" si="181"/>
        <v>42817</v>
      </c>
      <c r="DA173" s="871">
        <f t="shared" si="219"/>
        <v>42819</v>
      </c>
    </row>
    <row r="174" spans="2:105" ht="15" hidden="1" customHeight="1" thickTop="1">
      <c r="B174" s="407" t="s">
        <v>1013</v>
      </c>
      <c r="C174" s="850">
        <v>13</v>
      </c>
      <c r="D174" s="860" t="s">
        <v>1719</v>
      </c>
      <c r="E174" s="861" t="s">
        <v>976</v>
      </c>
      <c r="F174" s="853">
        <v>117</v>
      </c>
      <c r="G174" s="854" t="s">
        <v>996</v>
      </c>
      <c r="H174" s="862"/>
      <c r="I174" s="862">
        <f t="shared" si="186"/>
        <v>42784</v>
      </c>
      <c r="J174" s="862">
        <f t="shared" si="206"/>
        <v>42790</v>
      </c>
      <c r="K174" s="862">
        <f t="shared" si="209"/>
        <v>42797</v>
      </c>
      <c r="L174" s="862">
        <f t="shared" si="187"/>
        <v>42814</v>
      </c>
      <c r="M174" s="862">
        <f t="shared" si="153"/>
        <v>42818</v>
      </c>
      <c r="N174" s="862">
        <f t="shared" si="172"/>
        <v>42824</v>
      </c>
      <c r="O174" s="856">
        <f t="shared" si="213"/>
        <v>42826</v>
      </c>
      <c r="Q174" s="850">
        <v>13</v>
      </c>
      <c r="R174" s="860" t="s">
        <v>1719</v>
      </c>
      <c r="S174" s="861" t="s">
        <v>976</v>
      </c>
      <c r="T174" s="853">
        <v>117</v>
      </c>
      <c r="U174" s="854" t="s">
        <v>996</v>
      </c>
      <c r="V174" s="890">
        <f t="shared" si="194"/>
        <v>42749</v>
      </c>
      <c r="W174" s="890">
        <f t="shared" si="160"/>
        <v>42755</v>
      </c>
      <c r="X174" s="890">
        <f t="shared" si="195"/>
        <v>42756</v>
      </c>
      <c r="Y174" s="890">
        <f t="shared" si="161"/>
        <v>42762</v>
      </c>
      <c r="Z174" s="890">
        <f t="shared" si="173"/>
        <v>42797</v>
      </c>
      <c r="AA174" s="890">
        <f t="shared" si="188"/>
        <v>42814</v>
      </c>
      <c r="AB174" s="890">
        <f t="shared" si="182"/>
        <v>42818</v>
      </c>
      <c r="AC174" s="890">
        <f t="shared" si="220"/>
        <v>42824</v>
      </c>
      <c r="AD174" s="856">
        <f t="shared" si="214"/>
        <v>42826</v>
      </c>
      <c r="AF174" s="804">
        <v>13</v>
      </c>
      <c r="AG174" s="1173" t="s">
        <v>1719</v>
      </c>
      <c r="AH174" s="1151" t="s">
        <v>976</v>
      </c>
      <c r="AI174" s="800">
        <v>117</v>
      </c>
      <c r="AJ174" s="801" t="s">
        <v>996</v>
      </c>
      <c r="AK174" s="1152">
        <f t="shared" si="196"/>
        <v>42749</v>
      </c>
      <c r="AL174" s="1152">
        <f t="shared" si="162"/>
        <v>42755</v>
      </c>
      <c r="AM174" s="1152">
        <f t="shared" si="197"/>
        <v>42756</v>
      </c>
      <c r="AN174" s="1152">
        <f t="shared" si="163"/>
        <v>42762</v>
      </c>
      <c r="AO174" s="1152">
        <f t="shared" si="210"/>
        <v>42797</v>
      </c>
      <c r="AP174" s="1152">
        <f t="shared" si="189"/>
        <v>42814</v>
      </c>
      <c r="AQ174" s="1152">
        <f t="shared" si="183"/>
        <v>42818</v>
      </c>
      <c r="AR174" s="1152">
        <f t="shared" si="175"/>
        <v>42824</v>
      </c>
      <c r="AS174" s="808">
        <f t="shared" si="215"/>
        <v>42826</v>
      </c>
      <c r="AU174" s="850">
        <v>13</v>
      </c>
      <c r="AV174" s="860" t="s">
        <v>1719</v>
      </c>
      <c r="AW174" s="861" t="s">
        <v>976</v>
      </c>
      <c r="AX174" s="853">
        <v>117</v>
      </c>
      <c r="AY174" s="854" t="s">
        <v>996</v>
      </c>
      <c r="AZ174" s="890">
        <f t="shared" si="198"/>
        <v>42735</v>
      </c>
      <c r="BA174" s="890">
        <f t="shared" si="164"/>
        <v>42741</v>
      </c>
      <c r="BB174" s="890">
        <f t="shared" si="199"/>
        <v>42742</v>
      </c>
      <c r="BC174" s="890">
        <f t="shared" si="165"/>
        <v>42748</v>
      </c>
      <c r="BD174" s="890">
        <f t="shared" si="176"/>
        <v>42797</v>
      </c>
      <c r="BE174" s="890">
        <f t="shared" si="190"/>
        <v>42814</v>
      </c>
      <c r="BF174" s="890">
        <f t="shared" si="221"/>
        <v>42818</v>
      </c>
      <c r="BG174" s="890">
        <f t="shared" si="222"/>
        <v>42824</v>
      </c>
      <c r="BH174" s="856">
        <f t="shared" si="216"/>
        <v>42826</v>
      </c>
      <c r="BJ174" s="850">
        <v>13</v>
      </c>
      <c r="BK174" s="860" t="s">
        <v>1719</v>
      </c>
      <c r="BL174" s="861" t="s">
        <v>976</v>
      </c>
      <c r="BM174" s="853">
        <v>117</v>
      </c>
      <c r="BN174" s="854" t="s">
        <v>996</v>
      </c>
      <c r="BO174" s="890">
        <f t="shared" si="200"/>
        <v>42721</v>
      </c>
      <c r="BP174" s="890">
        <f t="shared" si="166"/>
        <v>42727</v>
      </c>
      <c r="BQ174" s="890">
        <f t="shared" si="201"/>
        <v>42728</v>
      </c>
      <c r="BR174" s="890">
        <f t="shared" si="167"/>
        <v>42734</v>
      </c>
      <c r="BS174" s="890">
        <f t="shared" si="178"/>
        <v>42797</v>
      </c>
      <c r="BT174" s="890">
        <f t="shared" si="191"/>
        <v>42814</v>
      </c>
      <c r="BU174" s="890">
        <f t="shared" si="223"/>
        <v>42818</v>
      </c>
      <c r="BV174" s="890">
        <f t="shared" si="224"/>
        <v>42824</v>
      </c>
      <c r="BW174" s="856">
        <f t="shared" si="217"/>
        <v>42826</v>
      </c>
      <c r="BY174" s="804">
        <v>13</v>
      </c>
      <c r="BZ174" s="1173" t="s">
        <v>1719</v>
      </c>
      <c r="CA174" s="1151" t="s">
        <v>8198</v>
      </c>
      <c r="CB174" s="800">
        <v>117</v>
      </c>
      <c r="CC174" s="801" t="s">
        <v>996</v>
      </c>
      <c r="CD174" s="1152">
        <f t="shared" si="202"/>
        <v>42749</v>
      </c>
      <c r="CE174" s="1152">
        <f t="shared" si="168"/>
        <v>42755</v>
      </c>
      <c r="CF174" s="1152">
        <f t="shared" si="203"/>
        <v>42756</v>
      </c>
      <c r="CG174" s="807">
        <f t="shared" si="169"/>
        <v>42762</v>
      </c>
      <c r="CH174" s="1152">
        <f t="shared" si="211"/>
        <v>42797</v>
      </c>
      <c r="CI174" s="1152">
        <f t="shared" si="192"/>
        <v>42814</v>
      </c>
      <c r="CJ174" s="1152">
        <f t="shared" si="184"/>
        <v>42818</v>
      </c>
      <c r="CK174" s="1152">
        <f t="shared" si="180"/>
        <v>42824</v>
      </c>
      <c r="CL174" s="808">
        <v>42826</v>
      </c>
      <c r="CN174" s="804">
        <v>13</v>
      </c>
      <c r="CO174" s="1173" t="s">
        <v>1719</v>
      </c>
      <c r="CP174" s="1151" t="s">
        <v>976</v>
      </c>
      <c r="CQ174" s="800">
        <v>117</v>
      </c>
      <c r="CR174" s="801" t="s">
        <v>996</v>
      </c>
      <c r="CS174" s="1152">
        <f t="shared" si="204"/>
        <v>42749</v>
      </c>
      <c r="CT174" s="1152">
        <f t="shared" si="170"/>
        <v>42755</v>
      </c>
      <c r="CU174" s="1152">
        <f t="shared" si="205"/>
        <v>42756</v>
      </c>
      <c r="CV174" s="1152">
        <f t="shared" si="171"/>
        <v>42762</v>
      </c>
      <c r="CW174" s="1152">
        <f t="shared" si="212"/>
        <v>42797</v>
      </c>
      <c r="CX174" s="1152">
        <f t="shared" si="193"/>
        <v>42814</v>
      </c>
      <c r="CY174" s="1152">
        <f t="shared" si="185"/>
        <v>42818</v>
      </c>
      <c r="CZ174" s="1152">
        <f t="shared" si="181"/>
        <v>42824</v>
      </c>
      <c r="DA174" s="808">
        <f t="shared" si="219"/>
        <v>42826</v>
      </c>
    </row>
    <row r="175" spans="2:105" ht="15" hidden="1" customHeight="1" thickBot="1">
      <c r="B175" s="407" t="s">
        <v>1014</v>
      </c>
      <c r="C175" s="1124">
        <v>14</v>
      </c>
      <c r="D175" s="1140" t="s">
        <v>506</v>
      </c>
      <c r="E175" s="952" t="s">
        <v>1720</v>
      </c>
      <c r="F175" s="869">
        <v>217</v>
      </c>
      <c r="G175" s="870" t="s">
        <v>997</v>
      </c>
      <c r="H175" s="953"/>
      <c r="I175" s="953">
        <f t="shared" si="186"/>
        <v>42791</v>
      </c>
      <c r="J175" s="953">
        <f t="shared" si="206"/>
        <v>42797</v>
      </c>
      <c r="K175" s="953">
        <f t="shared" si="209"/>
        <v>42804</v>
      </c>
      <c r="L175" s="953">
        <f t="shared" si="187"/>
        <v>42821</v>
      </c>
      <c r="M175" s="953">
        <f t="shared" ref="M175:M238" si="225">N175-6</f>
        <v>42825</v>
      </c>
      <c r="N175" s="953">
        <f t="shared" si="172"/>
        <v>42831</v>
      </c>
      <c r="O175" s="871">
        <f t="shared" si="213"/>
        <v>42833</v>
      </c>
      <c r="Q175" s="1124">
        <v>14</v>
      </c>
      <c r="R175" s="1140" t="s">
        <v>506</v>
      </c>
      <c r="S175" s="952" t="s">
        <v>1720</v>
      </c>
      <c r="T175" s="869">
        <v>217</v>
      </c>
      <c r="U175" s="870" t="s">
        <v>997</v>
      </c>
      <c r="V175" s="954">
        <f t="shared" si="194"/>
        <v>42756</v>
      </c>
      <c r="W175" s="954">
        <f t="shared" si="160"/>
        <v>42762</v>
      </c>
      <c r="X175" s="954">
        <f t="shared" si="195"/>
        <v>42763</v>
      </c>
      <c r="Y175" s="954">
        <f t="shared" si="161"/>
        <v>42769</v>
      </c>
      <c r="Z175" s="954">
        <f t="shared" si="173"/>
        <v>42804</v>
      </c>
      <c r="AA175" s="954">
        <f t="shared" si="188"/>
        <v>42821</v>
      </c>
      <c r="AB175" s="954">
        <f t="shared" si="182"/>
        <v>42825</v>
      </c>
      <c r="AC175" s="954">
        <f t="shared" si="220"/>
        <v>42831</v>
      </c>
      <c r="AD175" s="871">
        <f t="shared" si="214"/>
        <v>42833</v>
      </c>
      <c r="AF175" s="809">
        <v>14</v>
      </c>
      <c r="AG175" s="1255" t="s">
        <v>1028</v>
      </c>
      <c r="AH175" s="1256" t="s">
        <v>1720</v>
      </c>
      <c r="AI175" s="853">
        <v>217</v>
      </c>
      <c r="AJ175" s="854" t="s">
        <v>997</v>
      </c>
      <c r="AK175" s="873">
        <f t="shared" si="196"/>
        <v>42749</v>
      </c>
      <c r="AL175" s="873">
        <f t="shared" si="162"/>
        <v>42755</v>
      </c>
      <c r="AM175" s="873">
        <f t="shared" si="197"/>
        <v>42756</v>
      </c>
      <c r="AN175" s="873">
        <f t="shared" si="163"/>
        <v>42762</v>
      </c>
      <c r="AO175" s="873">
        <f t="shared" si="210"/>
        <v>42797</v>
      </c>
      <c r="AP175" s="873">
        <f t="shared" si="189"/>
        <v>42814</v>
      </c>
      <c r="AQ175" s="873">
        <f t="shared" si="183"/>
        <v>42818</v>
      </c>
      <c r="AR175" s="865">
        <f>AS175-2-7</f>
        <v>42824</v>
      </c>
      <c r="AS175" s="818">
        <f t="shared" si="215"/>
        <v>42833</v>
      </c>
      <c r="AU175" s="1124">
        <v>14</v>
      </c>
      <c r="AV175" s="1140" t="s">
        <v>506</v>
      </c>
      <c r="AW175" s="952" t="s">
        <v>1720</v>
      </c>
      <c r="AX175" s="869">
        <v>217</v>
      </c>
      <c r="AY175" s="870" t="s">
        <v>997</v>
      </c>
      <c r="AZ175" s="954">
        <f t="shared" si="198"/>
        <v>42742</v>
      </c>
      <c r="BA175" s="954">
        <f t="shared" si="164"/>
        <v>42748</v>
      </c>
      <c r="BB175" s="954">
        <f t="shared" si="199"/>
        <v>42749</v>
      </c>
      <c r="BC175" s="954">
        <f t="shared" si="165"/>
        <v>42755</v>
      </c>
      <c r="BD175" s="954">
        <f t="shared" si="176"/>
        <v>42804</v>
      </c>
      <c r="BE175" s="954">
        <f t="shared" si="190"/>
        <v>42821</v>
      </c>
      <c r="BF175" s="954">
        <f t="shared" si="221"/>
        <v>42825</v>
      </c>
      <c r="BG175" s="954">
        <f t="shared" si="222"/>
        <v>42831</v>
      </c>
      <c r="BH175" s="871">
        <f t="shared" si="216"/>
        <v>42833</v>
      </c>
      <c r="BJ175" s="1124">
        <v>14</v>
      </c>
      <c r="BK175" s="1140" t="s">
        <v>506</v>
      </c>
      <c r="BL175" s="952" t="s">
        <v>1720</v>
      </c>
      <c r="BM175" s="869">
        <v>217</v>
      </c>
      <c r="BN175" s="870" t="s">
        <v>997</v>
      </c>
      <c r="BO175" s="954">
        <f t="shared" si="200"/>
        <v>42728</v>
      </c>
      <c r="BP175" s="954">
        <f t="shared" si="166"/>
        <v>42734</v>
      </c>
      <c r="BQ175" s="954">
        <f t="shared" si="201"/>
        <v>42735</v>
      </c>
      <c r="BR175" s="954">
        <f t="shared" si="167"/>
        <v>42741</v>
      </c>
      <c r="BS175" s="954">
        <f t="shared" si="178"/>
        <v>42804</v>
      </c>
      <c r="BT175" s="954">
        <f t="shared" si="191"/>
        <v>42821</v>
      </c>
      <c r="BU175" s="954">
        <f t="shared" si="223"/>
        <v>42825</v>
      </c>
      <c r="BV175" s="954">
        <f t="shared" si="224"/>
        <v>42831</v>
      </c>
      <c r="BW175" s="871">
        <f t="shared" si="217"/>
        <v>42833</v>
      </c>
      <c r="BY175" s="809">
        <v>14</v>
      </c>
      <c r="BZ175" s="1255" t="s">
        <v>6203</v>
      </c>
      <c r="CA175" s="1256" t="s">
        <v>8199</v>
      </c>
      <c r="CB175" s="853">
        <v>217</v>
      </c>
      <c r="CC175" s="854" t="s">
        <v>997</v>
      </c>
      <c r="CD175" s="873">
        <f t="shared" si="202"/>
        <v>42749</v>
      </c>
      <c r="CE175" s="873">
        <f t="shared" si="168"/>
        <v>42755</v>
      </c>
      <c r="CF175" s="873">
        <f t="shared" si="203"/>
        <v>42756</v>
      </c>
      <c r="CG175" s="865">
        <f t="shared" si="169"/>
        <v>42762</v>
      </c>
      <c r="CH175" s="873">
        <f t="shared" si="211"/>
        <v>42797</v>
      </c>
      <c r="CI175" s="873">
        <f t="shared" si="192"/>
        <v>42814</v>
      </c>
      <c r="CJ175" s="873">
        <f t="shared" si="184"/>
        <v>42818</v>
      </c>
      <c r="CK175" s="873">
        <f>CL175-2-7</f>
        <v>42824</v>
      </c>
      <c r="CL175" s="818">
        <v>42833</v>
      </c>
      <c r="CN175" s="809">
        <v>14</v>
      </c>
      <c r="CO175" s="1255" t="s">
        <v>1028</v>
      </c>
      <c r="CP175" s="1256" t="s">
        <v>1720</v>
      </c>
      <c r="CQ175" s="853">
        <v>217</v>
      </c>
      <c r="CR175" s="854" t="s">
        <v>997</v>
      </c>
      <c r="CS175" s="873">
        <f t="shared" si="204"/>
        <v>42749</v>
      </c>
      <c r="CT175" s="873">
        <f t="shared" si="170"/>
        <v>42755</v>
      </c>
      <c r="CU175" s="873">
        <f t="shared" si="205"/>
        <v>42756</v>
      </c>
      <c r="CV175" s="873">
        <f t="shared" si="171"/>
        <v>42762</v>
      </c>
      <c r="CW175" s="873">
        <f t="shared" si="212"/>
        <v>42797</v>
      </c>
      <c r="CX175" s="873">
        <f t="shared" si="193"/>
        <v>42814</v>
      </c>
      <c r="CY175" s="873">
        <f t="shared" si="185"/>
        <v>42818</v>
      </c>
      <c r="CZ175" s="865">
        <f>DA175-2-7</f>
        <v>42824</v>
      </c>
      <c r="DA175" s="818">
        <f t="shared" si="219"/>
        <v>42833</v>
      </c>
    </row>
    <row r="176" spans="2:105" ht="15" hidden="1" customHeight="1" thickTop="1" thickBot="1">
      <c r="B176" s="407" t="s">
        <v>1015</v>
      </c>
      <c r="C176" s="804">
        <v>15</v>
      </c>
      <c r="D176" s="1141" t="s">
        <v>506</v>
      </c>
      <c r="E176" s="1142"/>
      <c r="F176" s="800">
        <v>217</v>
      </c>
      <c r="G176" s="801" t="s">
        <v>997</v>
      </c>
      <c r="H176" s="802"/>
      <c r="I176" s="802">
        <f t="shared" si="186"/>
        <v>42798</v>
      </c>
      <c r="J176" s="803">
        <f t="shared" si="206"/>
        <v>42804</v>
      </c>
      <c r="K176" s="802">
        <f t="shared" si="209"/>
        <v>42811</v>
      </c>
      <c r="L176" s="802">
        <f t="shared" si="187"/>
        <v>42828</v>
      </c>
      <c r="M176" s="802">
        <f t="shared" si="225"/>
        <v>42832</v>
      </c>
      <c r="N176" s="802">
        <f t="shared" si="172"/>
        <v>42838</v>
      </c>
      <c r="O176" s="808">
        <f t="shared" si="213"/>
        <v>42840</v>
      </c>
      <c r="Q176" s="804">
        <v>15</v>
      </c>
      <c r="R176" s="1141" t="s">
        <v>506</v>
      </c>
      <c r="S176" s="1142"/>
      <c r="T176" s="800">
        <v>217</v>
      </c>
      <c r="U176" s="801" t="s">
        <v>997</v>
      </c>
      <c r="V176" s="802">
        <f t="shared" si="194"/>
        <v>42763</v>
      </c>
      <c r="W176" s="803">
        <f t="shared" si="160"/>
        <v>42769</v>
      </c>
      <c r="X176" s="802">
        <f t="shared" si="195"/>
        <v>42770</v>
      </c>
      <c r="Y176" s="803">
        <f t="shared" si="161"/>
        <v>42776</v>
      </c>
      <c r="Z176" s="802">
        <f t="shared" si="173"/>
        <v>42811</v>
      </c>
      <c r="AA176" s="802">
        <f t="shared" si="188"/>
        <v>42828</v>
      </c>
      <c r="AB176" s="802">
        <f t="shared" si="182"/>
        <v>42832</v>
      </c>
      <c r="AC176" s="802">
        <f t="shared" si="220"/>
        <v>42838</v>
      </c>
      <c r="AD176" s="808">
        <f t="shared" si="214"/>
        <v>42840</v>
      </c>
      <c r="AF176" s="811">
        <v>15</v>
      </c>
      <c r="AG176" s="1257" t="s">
        <v>1028</v>
      </c>
      <c r="AH176" s="1258"/>
      <c r="AI176" s="812">
        <v>217</v>
      </c>
      <c r="AJ176" s="813" t="s">
        <v>997</v>
      </c>
      <c r="AK176" s="822">
        <f t="shared" si="196"/>
        <v>42749</v>
      </c>
      <c r="AL176" s="1221">
        <f t="shared" si="162"/>
        <v>42755</v>
      </c>
      <c r="AM176" s="822">
        <f t="shared" si="197"/>
        <v>42756</v>
      </c>
      <c r="AN176" s="1221">
        <f t="shared" si="163"/>
        <v>42762</v>
      </c>
      <c r="AO176" s="822">
        <f t="shared" si="210"/>
        <v>42797</v>
      </c>
      <c r="AP176" s="822">
        <f t="shared" si="189"/>
        <v>42814</v>
      </c>
      <c r="AQ176" s="822">
        <f t="shared" si="183"/>
        <v>42818</v>
      </c>
      <c r="AR176" s="819">
        <f>AS176-2-14</f>
        <v>42824</v>
      </c>
      <c r="AS176" s="823">
        <f t="shared" si="215"/>
        <v>42840</v>
      </c>
      <c r="AU176" s="804">
        <v>15</v>
      </c>
      <c r="AV176" s="1141" t="s">
        <v>506</v>
      </c>
      <c r="AW176" s="1142"/>
      <c r="AX176" s="800">
        <v>217</v>
      </c>
      <c r="AY176" s="801" t="s">
        <v>997</v>
      </c>
      <c r="AZ176" s="802">
        <f t="shared" si="198"/>
        <v>42749</v>
      </c>
      <c r="BA176" s="803">
        <f t="shared" si="164"/>
        <v>42755</v>
      </c>
      <c r="BB176" s="802">
        <f t="shared" si="199"/>
        <v>42756</v>
      </c>
      <c r="BC176" s="803">
        <f t="shared" si="165"/>
        <v>42762</v>
      </c>
      <c r="BD176" s="802">
        <f t="shared" si="176"/>
        <v>42811</v>
      </c>
      <c r="BE176" s="802">
        <f t="shared" si="190"/>
        <v>42828</v>
      </c>
      <c r="BF176" s="802">
        <f t="shared" si="221"/>
        <v>42832</v>
      </c>
      <c r="BG176" s="802">
        <f t="shared" si="222"/>
        <v>42838</v>
      </c>
      <c r="BH176" s="808">
        <f t="shared" si="216"/>
        <v>42840</v>
      </c>
      <c r="BJ176" s="804">
        <v>15</v>
      </c>
      <c r="BK176" s="1141" t="s">
        <v>506</v>
      </c>
      <c r="BL176" s="1142"/>
      <c r="BM176" s="800">
        <v>217</v>
      </c>
      <c r="BN176" s="801" t="s">
        <v>997</v>
      </c>
      <c r="BO176" s="802">
        <f t="shared" si="200"/>
        <v>42735</v>
      </c>
      <c r="BP176" s="803">
        <f t="shared" si="166"/>
        <v>42741</v>
      </c>
      <c r="BQ176" s="802">
        <f t="shared" si="201"/>
        <v>42742</v>
      </c>
      <c r="BR176" s="803">
        <f t="shared" si="167"/>
        <v>42748</v>
      </c>
      <c r="BS176" s="802">
        <f t="shared" si="178"/>
        <v>42811</v>
      </c>
      <c r="BT176" s="802">
        <f t="shared" si="191"/>
        <v>42828</v>
      </c>
      <c r="BU176" s="802">
        <f t="shared" si="223"/>
        <v>42832</v>
      </c>
      <c r="BV176" s="802">
        <f t="shared" si="224"/>
        <v>42838</v>
      </c>
      <c r="BW176" s="808">
        <f t="shared" si="217"/>
        <v>42840</v>
      </c>
      <c r="BY176" s="811">
        <v>15</v>
      </c>
      <c r="BZ176" s="819">
        <v>42763</v>
      </c>
      <c r="CA176" s="820" t="str">
        <f>(+BZ176-CG176)&amp; " days cushion"</f>
        <v>1 days cushion</v>
      </c>
      <c r="CB176" s="812">
        <v>217</v>
      </c>
      <c r="CC176" s="813" t="s">
        <v>997</v>
      </c>
      <c r="CD176" s="822">
        <f t="shared" si="202"/>
        <v>42749</v>
      </c>
      <c r="CE176" s="1221">
        <f t="shared" si="168"/>
        <v>42755</v>
      </c>
      <c r="CF176" s="822">
        <f t="shared" si="203"/>
        <v>42756</v>
      </c>
      <c r="CG176" s="819">
        <f t="shared" si="169"/>
        <v>42762</v>
      </c>
      <c r="CH176" s="822">
        <f t="shared" si="211"/>
        <v>42797</v>
      </c>
      <c r="CI176" s="822">
        <f t="shared" si="192"/>
        <v>42814</v>
      </c>
      <c r="CJ176" s="822">
        <f t="shared" si="184"/>
        <v>42818</v>
      </c>
      <c r="CK176" s="822">
        <f>CL176-2-14</f>
        <v>42824</v>
      </c>
      <c r="CL176" s="823">
        <v>42840</v>
      </c>
      <c r="CN176" s="811">
        <v>15</v>
      </c>
      <c r="CO176" s="1257" t="s">
        <v>1028</v>
      </c>
      <c r="CP176" s="1258"/>
      <c r="CQ176" s="812">
        <v>217</v>
      </c>
      <c r="CR176" s="813" t="s">
        <v>997</v>
      </c>
      <c r="CS176" s="822">
        <f t="shared" si="204"/>
        <v>42749</v>
      </c>
      <c r="CT176" s="1221">
        <f t="shared" si="170"/>
        <v>42755</v>
      </c>
      <c r="CU176" s="822">
        <f t="shared" si="205"/>
        <v>42756</v>
      </c>
      <c r="CV176" s="1221">
        <f t="shared" si="171"/>
        <v>42762</v>
      </c>
      <c r="CW176" s="822">
        <f t="shared" si="212"/>
        <v>42797</v>
      </c>
      <c r="CX176" s="822">
        <f t="shared" si="193"/>
        <v>42814</v>
      </c>
      <c r="CY176" s="822">
        <f t="shared" si="185"/>
        <v>42818</v>
      </c>
      <c r="CZ176" s="819">
        <f>DA176-2-14</f>
        <v>42824</v>
      </c>
      <c r="DA176" s="823">
        <f t="shared" si="219"/>
        <v>42840</v>
      </c>
    </row>
    <row r="177" spans="2:105" ht="15" hidden="1" customHeight="1" thickTop="1" thickBot="1">
      <c r="B177" s="407" t="s">
        <v>1016</v>
      </c>
      <c r="C177" s="811">
        <v>16</v>
      </c>
      <c r="D177" s="1143" t="s">
        <v>506</v>
      </c>
      <c r="E177" s="1144"/>
      <c r="F177" s="812">
        <v>217</v>
      </c>
      <c r="G177" s="813" t="s">
        <v>997</v>
      </c>
      <c r="H177" s="962"/>
      <c r="I177" s="962">
        <f t="shared" si="186"/>
        <v>42798</v>
      </c>
      <c r="J177" s="1145">
        <f t="shared" si="206"/>
        <v>42804</v>
      </c>
      <c r="K177" s="962">
        <f t="shared" si="209"/>
        <v>42811</v>
      </c>
      <c r="L177" s="962">
        <f t="shared" si="187"/>
        <v>42828</v>
      </c>
      <c r="M177" s="962">
        <f t="shared" si="225"/>
        <v>42832</v>
      </c>
      <c r="N177" s="814">
        <f>O177-2-7</f>
        <v>42838</v>
      </c>
      <c r="O177" s="823">
        <f t="shared" si="213"/>
        <v>42847</v>
      </c>
      <c r="Q177" s="811">
        <v>16</v>
      </c>
      <c r="R177" s="1143" t="s">
        <v>506</v>
      </c>
      <c r="S177" s="1144"/>
      <c r="T177" s="812">
        <v>217</v>
      </c>
      <c r="U177" s="813" t="s">
        <v>997</v>
      </c>
      <c r="V177" s="822">
        <f t="shared" si="194"/>
        <v>42763</v>
      </c>
      <c r="W177" s="1221">
        <f t="shared" si="160"/>
        <v>42769</v>
      </c>
      <c r="X177" s="822">
        <f t="shared" si="195"/>
        <v>42770</v>
      </c>
      <c r="Y177" s="1221">
        <f t="shared" si="161"/>
        <v>42776</v>
      </c>
      <c r="Z177" s="822">
        <f t="shared" si="173"/>
        <v>42811</v>
      </c>
      <c r="AA177" s="822">
        <f t="shared" si="188"/>
        <v>42828</v>
      </c>
      <c r="AB177" s="822">
        <f t="shared" si="182"/>
        <v>42832</v>
      </c>
      <c r="AC177" s="819">
        <f>AD177-2-7</f>
        <v>42838</v>
      </c>
      <c r="AD177" s="823">
        <f t="shared" si="214"/>
        <v>42847</v>
      </c>
      <c r="AF177" s="899">
        <v>16</v>
      </c>
      <c r="AG177" s="891" t="s">
        <v>506</v>
      </c>
      <c r="AH177" s="892"/>
      <c r="AI177" s="876">
        <v>217</v>
      </c>
      <c r="AJ177" s="877" t="s">
        <v>997</v>
      </c>
      <c r="AK177" s="859">
        <f t="shared" si="196"/>
        <v>42770</v>
      </c>
      <c r="AL177" s="863">
        <f t="shared" si="162"/>
        <v>42776</v>
      </c>
      <c r="AM177" s="859">
        <f t="shared" si="197"/>
        <v>42777</v>
      </c>
      <c r="AN177" s="863">
        <f t="shared" si="163"/>
        <v>42783</v>
      </c>
      <c r="AO177" s="859">
        <f t="shared" si="210"/>
        <v>42818</v>
      </c>
      <c r="AP177" s="859">
        <f t="shared" si="189"/>
        <v>42835</v>
      </c>
      <c r="AQ177" s="859">
        <f t="shared" si="183"/>
        <v>42839</v>
      </c>
      <c r="AR177" s="859">
        <f t="shared" si="175"/>
        <v>42845</v>
      </c>
      <c r="AS177" s="879">
        <f t="shared" si="215"/>
        <v>42847</v>
      </c>
      <c r="AU177" s="811">
        <v>16</v>
      </c>
      <c r="AV177" s="1143" t="s">
        <v>506</v>
      </c>
      <c r="AW177" s="1144"/>
      <c r="AX177" s="812">
        <v>217</v>
      </c>
      <c r="AY177" s="813" t="s">
        <v>997</v>
      </c>
      <c r="AZ177" s="822">
        <f t="shared" si="198"/>
        <v>42749</v>
      </c>
      <c r="BA177" s="1221">
        <f t="shared" si="164"/>
        <v>42755</v>
      </c>
      <c r="BB177" s="822">
        <f t="shared" si="199"/>
        <v>42756</v>
      </c>
      <c r="BC177" s="1221">
        <f t="shared" si="165"/>
        <v>42762</v>
      </c>
      <c r="BD177" s="822">
        <f t="shared" si="176"/>
        <v>42811</v>
      </c>
      <c r="BE177" s="822">
        <f t="shared" si="190"/>
        <v>42828</v>
      </c>
      <c r="BF177" s="822">
        <f t="shared" si="221"/>
        <v>42832</v>
      </c>
      <c r="BG177" s="819">
        <f>BH177-2-7</f>
        <v>42838</v>
      </c>
      <c r="BH177" s="823">
        <f t="shared" si="216"/>
        <v>42847</v>
      </c>
      <c r="BJ177" s="811">
        <v>16</v>
      </c>
      <c r="BK177" s="1143" t="s">
        <v>506</v>
      </c>
      <c r="BL177" s="1144"/>
      <c r="BM177" s="812">
        <v>217</v>
      </c>
      <c r="BN177" s="813" t="s">
        <v>997</v>
      </c>
      <c r="BO177" s="822">
        <f t="shared" si="200"/>
        <v>42735</v>
      </c>
      <c r="BP177" s="1221">
        <f t="shared" si="166"/>
        <v>42741</v>
      </c>
      <c r="BQ177" s="822">
        <f t="shared" si="201"/>
        <v>42742</v>
      </c>
      <c r="BR177" s="1221">
        <f t="shared" si="167"/>
        <v>42748</v>
      </c>
      <c r="BS177" s="822">
        <f t="shared" si="178"/>
        <v>42811</v>
      </c>
      <c r="BT177" s="822">
        <f t="shared" si="191"/>
        <v>42828</v>
      </c>
      <c r="BU177" s="822">
        <f t="shared" si="223"/>
        <v>42832</v>
      </c>
      <c r="BV177" s="819">
        <f>BW177-2-7</f>
        <v>42838</v>
      </c>
      <c r="BW177" s="823">
        <f t="shared" si="217"/>
        <v>42847</v>
      </c>
      <c r="BY177" s="899">
        <v>16</v>
      </c>
      <c r="BZ177" s="891" t="s">
        <v>506</v>
      </c>
      <c r="CA177" s="892"/>
      <c r="CB177" s="876">
        <v>217</v>
      </c>
      <c r="CC177" s="877" t="s">
        <v>997</v>
      </c>
      <c r="CD177" s="859">
        <f t="shared" si="202"/>
        <v>42770</v>
      </c>
      <c r="CE177" s="863">
        <f t="shared" si="168"/>
        <v>42776</v>
      </c>
      <c r="CF177" s="859">
        <f t="shared" si="203"/>
        <v>42777</v>
      </c>
      <c r="CG177" s="863">
        <f t="shared" si="169"/>
        <v>42783</v>
      </c>
      <c r="CH177" s="859">
        <f t="shared" si="211"/>
        <v>42818</v>
      </c>
      <c r="CI177" s="859">
        <f t="shared" si="192"/>
        <v>42835</v>
      </c>
      <c r="CJ177" s="859">
        <f t="shared" si="184"/>
        <v>42839</v>
      </c>
      <c r="CK177" s="859">
        <f t="shared" si="180"/>
        <v>42845</v>
      </c>
      <c r="CL177" s="879">
        <f t="shared" si="218"/>
        <v>42847</v>
      </c>
      <c r="CN177" s="899">
        <v>16</v>
      </c>
      <c r="CO177" s="891" t="s">
        <v>506</v>
      </c>
      <c r="CP177" s="892"/>
      <c r="CQ177" s="876">
        <v>217</v>
      </c>
      <c r="CR177" s="877" t="s">
        <v>997</v>
      </c>
      <c r="CS177" s="859">
        <f t="shared" si="204"/>
        <v>42770</v>
      </c>
      <c r="CT177" s="863">
        <f t="shared" si="170"/>
        <v>42776</v>
      </c>
      <c r="CU177" s="859">
        <f t="shared" si="205"/>
        <v>42777</v>
      </c>
      <c r="CV177" s="863">
        <f t="shared" si="171"/>
        <v>42783</v>
      </c>
      <c r="CW177" s="859">
        <f t="shared" si="212"/>
        <v>42818</v>
      </c>
      <c r="CX177" s="859">
        <f t="shared" si="193"/>
        <v>42835</v>
      </c>
      <c r="CY177" s="859">
        <f t="shared" si="185"/>
        <v>42839</v>
      </c>
      <c r="CZ177" s="859">
        <f t="shared" si="181"/>
        <v>42845</v>
      </c>
      <c r="DA177" s="879">
        <f t="shared" si="219"/>
        <v>42847</v>
      </c>
    </row>
    <row r="178" spans="2:105" ht="15" hidden="1" customHeight="1" thickTop="1">
      <c r="B178" s="407" t="s">
        <v>1017</v>
      </c>
      <c r="C178" s="899">
        <v>17</v>
      </c>
      <c r="D178" s="1201" t="s">
        <v>1721</v>
      </c>
      <c r="E178" s="1200" t="s">
        <v>567</v>
      </c>
      <c r="F178" s="876">
        <v>217</v>
      </c>
      <c r="G178" s="877" t="s">
        <v>997</v>
      </c>
      <c r="H178" s="862"/>
      <c r="I178" s="862">
        <f t="shared" si="186"/>
        <v>42812</v>
      </c>
      <c r="J178" s="862">
        <f t="shared" si="206"/>
        <v>42818</v>
      </c>
      <c r="K178" s="862">
        <f t="shared" si="209"/>
        <v>42825</v>
      </c>
      <c r="L178" s="862">
        <f t="shared" si="187"/>
        <v>42842</v>
      </c>
      <c r="M178" s="862">
        <f t="shared" si="225"/>
        <v>42846</v>
      </c>
      <c r="N178" s="862">
        <f t="shared" si="172"/>
        <v>42852</v>
      </c>
      <c r="O178" s="879">
        <f t="shared" si="213"/>
        <v>42854</v>
      </c>
      <c r="Q178" s="899">
        <v>17</v>
      </c>
      <c r="R178" s="1201" t="s">
        <v>1721</v>
      </c>
      <c r="S178" s="1200" t="s">
        <v>567</v>
      </c>
      <c r="T178" s="876">
        <v>217</v>
      </c>
      <c r="U178" s="877" t="s">
        <v>997</v>
      </c>
      <c r="V178" s="862">
        <f t="shared" si="194"/>
        <v>42777</v>
      </c>
      <c r="W178" s="862">
        <f t="shared" si="160"/>
        <v>42783</v>
      </c>
      <c r="X178" s="862">
        <f t="shared" si="195"/>
        <v>42784</v>
      </c>
      <c r="Y178" s="862">
        <f t="shared" si="161"/>
        <v>42790</v>
      </c>
      <c r="Z178" s="862">
        <f t="shared" si="173"/>
        <v>42825</v>
      </c>
      <c r="AA178" s="862">
        <f t="shared" si="188"/>
        <v>42842</v>
      </c>
      <c r="AB178" s="862">
        <f t="shared" si="182"/>
        <v>42846</v>
      </c>
      <c r="AC178" s="862">
        <f t="shared" si="220"/>
        <v>42852</v>
      </c>
      <c r="AD178" s="879">
        <f t="shared" si="214"/>
        <v>42854</v>
      </c>
      <c r="AF178" s="850">
        <v>17</v>
      </c>
      <c r="AG178" s="1201" t="s">
        <v>1721</v>
      </c>
      <c r="AH178" s="1200" t="s">
        <v>567</v>
      </c>
      <c r="AI178" s="853">
        <v>217</v>
      </c>
      <c r="AJ178" s="854" t="s">
        <v>997</v>
      </c>
      <c r="AK178" s="890">
        <f t="shared" si="196"/>
        <v>42777</v>
      </c>
      <c r="AL178" s="890">
        <f t="shared" si="162"/>
        <v>42783</v>
      </c>
      <c r="AM178" s="890">
        <f t="shared" si="197"/>
        <v>42784</v>
      </c>
      <c r="AN178" s="890">
        <f t="shared" si="163"/>
        <v>42790</v>
      </c>
      <c r="AO178" s="890">
        <f t="shared" si="210"/>
        <v>42825</v>
      </c>
      <c r="AP178" s="890">
        <f t="shared" si="189"/>
        <v>42842</v>
      </c>
      <c r="AQ178" s="890">
        <f t="shared" si="183"/>
        <v>42846</v>
      </c>
      <c r="AR178" s="890">
        <f t="shared" si="175"/>
        <v>42852</v>
      </c>
      <c r="AS178" s="856">
        <f t="shared" si="215"/>
        <v>42854</v>
      </c>
      <c r="AU178" s="899">
        <v>17</v>
      </c>
      <c r="AV178" s="1201" t="s">
        <v>1721</v>
      </c>
      <c r="AW178" s="1200" t="s">
        <v>567</v>
      </c>
      <c r="AX178" s="876">
        <v>217</v>
      </c>
      <c r="AY178" s="877" t="s">
        <v>997</v>
      </c>
      <c r="AZ178" s="862">
        <f t="shared" si="198"/>
        <v>42763</v>
      </c>
      <c r="BA178" s="862">
        <f t="shared" si="164"/>
        <v>42769</v>
      </c>
      <c r="BB178" s="862">
        <f t="shared" si="199"/>
        <v>42770</v>
      </c>
      <c r="BC178" s="862">
        <f t="shared" si="165"/>
        <v>42776</v>
      </c>
      <c r="BD178" s="862">
        <f t="shared" si="176"/>
        <v>42825</v>
      </c>
      <c r="BE178" s="862">
        <f t="shared" si="190"/>
        <v>42842</v>
      </c>
      <c r="BF178" s="862">
        <f t="shared" si="221"/>
        <v>42846</v>
      </c>
      <c r="BG178" s="862">
        <f t="shared" si="222"/>
        <v>42852</v>
      </c>
      <c r="BH178" s="879">
        <f t="shared" si="216"/>
        <v>42854</v>
      </c>
      <c r="BJ178" s="899">
        <v>17</v>
      </c>
      <c r="BK178" s="1201" t="s">
        <v>1721</v>
      </c>
      <c r="BL178" s="1200" t="s">
        <v>567</v>
      </c>
      <c r="BM178" s="876">
        <v>217</v>
      </c>
      <c r="BN178" s="877" t="s">
        <v>997</v>
      </c>
      <c r="BO178" s="862">
        <f t="shared" si="200"/>
        <v>42749</v>
      </c>
      <c r="BP178" s="862">
        <f t="shared" si="166"/>
        <v>42755</v>
      </c>
      <c r="BQ178" s="862">
        <f t="shared" si="201"/>
        <v>42756</v>
      </c>
      <c r="BR178" s="862">
        <f t="shared" si="167"/>
        <v>42762</v>
      </c>
      <c r="BS178" s="862">
        <f t="shared" si="178"/>
        <v>42825</v>
      </c>
      <c r="BT178" s="862">
        <f t="shared" si="191"/>
        <v>42842</v>
      </c>
      <c r="BU178" s="862">
        <f t="shared" si="223"/>
        <v>42846</v>
      </c>
      <c r="BV178" s="862">
        <f t="shared" si="224"/>
        <v>42852</v>
      </c>
      <c r="BW178" s="879">
        <f t="shared" si="217"/>
        <v>42854</v>
      </c>
      <c r="BY178" s="850">
        <v>17</v>
      </c>
      <c r="BZ178" s="1201" t="s">
        <v>1721</v>
      </c>
      <c r="CA178" s="1200" t="s">
        <v>567</v>
      </c>
      <c r="CB178" s="853">
        <v>217</v>
      </c>
      <c r="CC178" s="854" t="s">
        <v>997</v>
      </c>
      <c r="CD178" s="890">
        <f t="shared" si="202"/>
        <v>42777</v>
      </c>
      <c r="CE178" s="890">
        <f t="shared" si="168"/>
        <v>42783</v>
      </c>
      <c r="CF178" s="890">
        <f t="shared" si="203"/>
        <v>42784</v>
      </c>
      <c r="CG178" s="890">
        <f t="shared" si="169"/>
        <v>42790</v>
      </c>
      <c r="CH178" s="890">
        <f t="shared" si="211"/>
        <v>42825</v>
      </c>
      <c r="CI178" s="890">
        <f t="shared" si="192"/>
        <v>42842</v>
      </c>
      <c r="CJ178" s="890">
        <f t="shared" si="184"/>
        <v>42846</v>
      </c>
      <c r="CK178" s="890">
        <f t="shared" si="180"/>
        <v>42852</v>
      </c>
      <c r="CL178" s="856">
        <f t="shared" si="218"/>
        <v>42854</v>
      </c>
      <c r="CN178" s="850">
        <v>17</v>
      </c>
      <c r="CO178" s="1201" t="s">
        <v>1721</v>
      </c>
      <c r="CP178" s="1200" t="s">
        <v>567</v>
      </c>
      <c r="CQ178" s="853">
        <v>217</v>
      </c>
      <c r="CR178" s="854" t="s">
        <v>997</v>
      </c>
      <c r="CS178" s="890">
        <f t="shared" si="204"/>
        <v>42777</v>
      </c>
      <c r="CT178" s="890">
        <f t="shared" si="170"/>
        <v>42783</v>
      </c>
      <c r="CU178" s="890">
        <f t="shared" si="205"/>
        <v>42784</v>
      </c>
      <c r="CV178" s="890">
        <f t="shared" si="171"/>
        <v>42790</v>
      </c>
      <c r="CW178" s="890">
        <f t="shared" si="212"/>
        <v>42825</v>
      </c>
      <c r="CX178" s="890">
        <f t="shared" si="193"/>
        <v>42842</v>
      </c>
      <c r="CY178" s="890">
        <f t="shared" si="185"/>
        <v>42846</v>
      </c>
      <c r="CZ178" s="890">
        <f t="shared" si="181"/>
        <v>42852</v>
      </c>
      <c r="DA178" s="856">
        <f t="shared" si="219"/>
        <v>42854</v>
      </c>
    </row>
    <row r="179" spans="2:105" ht="15" hidden="1" customHeight="1">
      <c r="B179" s="407" t="s">
        <v>1018</v>
      </c>
      <c r="C179" s="850">
        <v>18</v>
      </c>
      <c r="D179" s="857" t="s">
        <v>506</v>
      </c>
      <c r="E179" s="858"/>
      <c r="F179" s="853">
        <v>217</v>
      </c>
      <c r="G179" s="854" t="s">
        <v>998</v>
      </c>
      <c r="H179" s="859"/>
      <c r="I179" s="859">
        <f t="shared" si="186"/>
        <v>42819</v>
      </c>
      <c r="J179" s="863">
        <f t="shared" si="206"/>
        <v>42825</v>
      </c>
      <c r="K179" s="859">
        <f t="shared" si="209"/>
        <v>42832</v>
      </c>
      <c r="L179" s="859">
        <f t="shared" si="187"/>
        <v>42849</v>
      </c>
      <c r="M179" s="859">
        <f t="shared" si="225"/>
        <v>42853</v>
      </c>
      <c r="N179" s="859">
        <f t="shared" si="172"/>
        <v>42859</v>
      </c>
      <c r="O179" s="856">
        <f t="shared" si="213"/>
        <v>42861</v>
      </c>
      <c r="Q179" s="850">
        <v>18</v>
      </c>
      <c r="R179" s="857" t="s">
        <v>506</v>
      </c>
      <c r="S179" s="858"/>
      <c r="T179" s="853">
        <v>217</v>
      </c>
      <c r="U179" s="854" t="s">
        <v>998</v>
      </c>
      <c r="V179" s="885">
        <f t="shared" si="194"/>
        <v>42784</v>
      </c>
      <c r="W179" s="886">
        <f t="shared" si="160"/>
        <v>42790</v>
      </c>
      <c r="X179" s="885">
        <f t="shared" si="195"/>
        <v>42791</v>
      </c>
      <c r="Y179" s="886">
        <f t="shared" si="161"/>
        <v>42797</v>
      </c>
      <c r="Z179" s="885">
        <f t="shared" si="173"/>
        <v>42832</v>
      </c>
      <c r="AA179" s="885">
        <f t="shared" si="188"/>
        <v>42849</v>
      </c>
      <c r="AB179" s="885">
        <f t="shared" si="182"/>
        <v>42853</v>
      </c>
      <c r="AC179" s="885">
        <f t="shared" si="220"/>
        <v>42859</v>
      </c>
      <c r="AD179" s="856">
        <f t="shared" si="214"/>
        <v>42861</v>
      </c>
      <c r="AF179" s="850">
        <v>18</v>
      </c>
      <c r="AG179" s="857" t="s">
        <v>506</v>
      </c>
      <c r="AH179" s="858"/>
      <c r="AI179" s="853">
        <v>217</v>
      </c>
      <c r="AJ179" s="854" t="s">
        <v>998</v>
      </c>
      <c r="AK179" s="885">
        <f t="shared" si="196"/>
        <v>42784</v>
      </c>
      <c r="AL179" s="886">
        <f t="shared" si="162"/>
        <v>42790</v>
      </c>
      <c r="AM179" s="885">
        <f t="shared" si="197"/>
        <v>42791</v>
      </c>
      <c r="AN179" s="886">
        <f t="shared" si="163"/>
        <v>42797</v>
      </c>
      <c r="AO179" s="885">
        <f t="shared" si="210"/>
        <v>42832</v>
      </c>
      <c r="AP179" s="885">
        <f t="shared" si="189"/>
        <v>42849</v>
      </c>
      <c r="AQ179" s="885">
        <f t="shared" si="183"/>
        <v>42853</v>
      </c>
      <c r="AR179" s="885">
        <f t="shared" si="175"/>
        <v>42859</v>
      </c>
      <c r="AS179" s="856">
        <f t="shared" si="215"/>
        <v>42861</v>
      </c>
      <c r="AU179" s="850">
        <v>18</v>
      </c>
      <c r="AV179" s="857" t="s">
        <v>506</v>
      </c>
      <c r="AW179" s="858"/>
      <c r="AX179" s="853">
        <v>217</v>
      </c>
      <c r="AY179" s="854" t="s">
        <v>998</v>
      </c>
      <c r="AZ179" s="885">
        <f t="shared" si="198"/>
        <v>42777</v>
      </c>
      <c r="BA179" s="886">
        <f t="shared" si="164"/>
        <v>42783</v>
      </c>
      <c r="BB179" s="885">
        <f t="shared" si="199"/>
        <v>42784</v>
      </c>
      <c r="BC179" s="1263">
        <f>BD179-42</f>
        <v>42790</v>
      </c>
      <c r="BD179" s="885">
        <f t="shared" si="176"/>
        <v>42832</v>
      </c>
      <c r="BE179" s="885">
        <f t="shared" si="190"/>
        <v>42849</v>
      </c>
      <c r="BF179" s="885">
        <f t="shared" si="221"/>
        <v>42853</v>
      </c>
      <c r="BG179" s="885">
        <f t="shared" si="222"/>
        <v>42859</v>
      </c>
      <c r="BH179" s="856">
        <f t="shared" si="216"/>
        <v>42861</v>
      </c>
      <c r="BJ179" s="850">
        <v>18</v>
      </c>
      <c r="BK179" s="857" t="s">
        <v>506</v>
      </c>
      <c r="BL179" s="858"/>
      <c r="BM179" s="853">
        <v>217</v>
      </c>
      <c r="BN179" s="854" t="s">
        <v>998</v>
      </c>
      <c r="BO179" s="885">
        <f t="shared" si="200"/>
        <v>42756</v>
      </c>
      <c r="BP179" s="886">
        <f t="shared" si="166"/>
        <v>42762</v>
      </c>
      <c r="BQ179" s="885">
        <f t="shared" si="201"/>
        <v>42763</v>
      </c>
      <c r="BR179" s="886">
        <f t="shared" si="167"/>
        <v>42769</v>
      </c>
      <c r="BS179" s="885">
        <f t="shared" si="178"/>
        <v>42832</v>
      </c>
      <c r="BT179" s="885">
        <f t="shared" si="191"/>
        <v>42849</v>
      </c>
      <c r="BU179" s="885">
        <f t="shared" si="223"/>
        <v>42853</v>
      </c>
      <c r="BV179" s="885">
        <f t="shared" si="224"/>
        <v>42859</v>
      </c>
      <c r="BW179" s="856">
        <f t="shared" si="217"/>
        <v>42861</v>
      </c>
      <c r="BY179" s="850">
        <v>18</v>
      </c>
      <c r="BZ179" s="857" t="s">
        <v>506</v>
      </c>
      <c r="CA179" s="858"/>
      <c r="CB179" s="853">
        <v>217</v>
      </c>
      <c r="CC179" s="854" t="s">
        <v>998</v>
      </c>
      <c r="CD179" s="885">
        <f t="shared" si="202"/>
        <v>42791</v>
      </c>
      <c r="CE179" s="886">
        <f t="shared" si="168"/>
        <v>42797</v>
      </c>
      <c r="CF179" s="885">
        <f t="shared" si="203"/>
        <v>42798</v>
      </c>
      <c r="CG179" s="1263">
        <f>CH179-28</f>
        <v>42804</v>
      </c>
      <c r="CH179" s="885">
        <f t="shared" si="211"/>
        <v>42832</v>
      </c>
      <c r="CI179" s="885">
        <f t="shared" si="192"/>
        <v>42849</v>
      </c>
      <c r="CJ179" s="885">
        <f t="shared" si="184"/>
        <v>42853</v>
      </c>
      <c r="CK179" s="885">
        <f t="shared" si="180"/>
        <v>42859</v>
      </c>
      <c r="CL179" s="856">
        <f t="shared" si="218"/>
        <v>42861</v>
      </c>
      <c r="CN179" s="850">
        <v>18</v>
      </c>
      <c r="CO179" s="857" t="s">
        <v>506</v>
      </c>
      <c r="CP179" s="858"/>
      <c r="CQ179" s="853">
        <v>217</v>
      </c>
      <c r="CR179" s="854" t="s">
        <v>998</v>
      </c>
      <c r="CS179" s="885">
        <f t="shared" si="204"/>
        <v>42791</v>
      </c>
      <c r="CT179" s="886">
        <f t="shared" si="170"/>
        <v>42797</v>
      </c>
      <c r="CU179" s="885">
        <f t="shared" si="205"/>
        <v>42798</v>
      </c>
      <c r="CV179" s="1263">
        <f>CW179-28</f>
        <v>42804</v>
      </c>
      <c r="CW179" s="885">
        <f t="shared" si="212"/>
        <v>42832</v>
      </c>
      <c r="CX179" s="885">
        <f t="shared" si="193"/>
        <v>42849</v>
      </c>
      <c r="CY179" s="885">
        <f t="shared" si="185"/>
        <v>42853</v>
      </c>
      <c r="CZ179" s="885">
        <f t="shared" si="181"/>
        <v>42859</v>
      </c>
      <c r="DA179" s="856">
        <f t="shared" si="219"/>
        <v>42861</v>
      </c>
    </row>
    <row r="180" spans="2:105" ht="15" hidden="1" customHeight="1" thickBot="1">
      <c r="B180" s="407" t="s">
        <v>1019</v>
      </c>
      <c r="C180" s="1124">
        <v>19</v>
      </c>
      <c r="D180" s="888" t="s">
        <v>506</v>
      </c>
      <c r="E180" s="889"/>
      <c r="F180" s="869">
        <v>217</v>
      </c>
      <c r="G180" s="870" t="s">
        <v>998</v>
      </c>
      <c r="H180" s="799"/>
      <c r="I180" s="799">
        <f t="shared" si="186"/>
        <v>42826</v>
      </c>
      <c r="J180" s="1149">
        <f t="shared" si="206"/>
        <v>42832</v>
      </c>
      <c r="K180" s="799">
        <f t="shared" si="209"/>
        <v>42839</v>
      </c>
      <c r="L180" s="799">
        <f t="shared" si="187"/>
        <v>42856</v>
      </c>
      <c r="M180" s="799">
        <f t="shared" si="225"/>
        <v>42860</v>
      </c>
      <c r="N180" s="799">
        <f t="shared" si="172"/>
        <v>42866</v>
      </c>
      <c r="O180" s="871">
        <f t="shared" si="213"/>
        <v>42868</v>
      </c>
      <c r="Q180" s="1124">
        <v>19</v>
      </c>
      <c r="R180" s="888" t="s">
        <v>506</v>
      </c>
      <c r="S180" s="889"/>
      <c r="T180" s="869">
        <v>217</v>
      </c>
      <c r="U180" s="870" t="s">
        <v>998</v>
      </c>
      <c r="V180" s="1214">
        <f t="shared" si="194"/>
        <v>42791</v>
      </c>
      <c r="W180" s="1215">
        <f t="shared" si="160"/>
        <v>42797</v>
      </c>
      <c r="X180" s="1214">
        <f t="shared" si="195"/>
        <v>42798</v>
      </c>
      <c r="Y180" s="1215">
        <f t="shared" si="161"/>
        <v>42804</v>
      </c>
      <c r="Z180" s="1214">
        <f t="shared" si="173"/>
        <v>42839</v>
      </c>
      <c r="AA180" s="1214">
        <f t="shared" si="188"/>
        <v>42856</v>
      </c>
      <c r="AB180" s="1214">
        <f t="shared" si="182"/>
        <v>42860</v>
      </c>
      <c r="AC180" s="1214">
        <f t="shared" si="220"/>
        <v>42866</v>
      </c>
      <c r="AD180" s="871">
        <f t="shared" si="214"/>
        <v>42868</v>
      </c>
      <c r="AF180" s="1124">
        <v>19</v>
      </c>
      <c r="AG180" s="888" t="s">
        <v>506</v>
      </c>
      <c r="AH180" s="889"/>
      <c r="AI180" s="869">
        <v>217</v>
      </c>
      <c r="AJ180" s="870" t="s">
        <v>998</v>
      </c>
      <c r="AK180" s="1214">
        <f t="shared" si="196"/>
        <v>42791</v>
      </c>
      <c r="AL180" s="1215">
        <f t="shared" si="162"/>
        <v>42797</v>
      </c>
      <c r="AM180" s="1214">
        <f t="shared" si="197"/>
        <v>42798</v>
      </c>
      <c r="AN180" s="1215">
        <f t="shared" si="163"/>
        <v>42804</v>
      </c>
      <c r="AO180" s="1214">
        <f t="shared" si="210"/>
        <v>42839</v>
      </c>
      <c r="AP180" s="1214">
        <f t="shared" si="189"/>
        <v>42856</v>
      </c>
      <c r="AQ180" s="1214">
        <f t="shared" si="183"/>
        <v>42860</v>
      </c>
      <c r="AR180" s="1214">
        <f t="shared" si="175"/>
        <v>42866</v>
      </c>
      <c r="AS180" s="871">
        <f t="shared" si="215"/>
        <v>42868</v>
      </c>
      <c r="AU180" s="1124">
        <v>19</v>
      </c>
      <c r="AV180" s="888" t="s">
        <v>506</v>
      </c>
      <c r="AW180" s="889"/>
      <c r="AX180" s="869">
        <v>217</v>
      </c>
      <c r="AY180" s="870" t="s">
        <v>998</v>
      </c>
      <c r="AZ180" s="1214">
        <f t="shared" si="198"/>
        <v>42784</v>
      </c>
      <c r="BA180" s="1215">
        <f t="shared" si="164"/>
        <v>42790</v>
      </c>
      <c r="BB180" s="1214">
        <f t="shared" si="199"/>
        <v>42791</v>
      </c>
      <c r="BC180" s="1215">
        <f t="shared" ref="BC180:BC226" si="226">BD180-42</f>
        <v>42797</v>
      </c>
      <c r="BD180" s="1214">
        <f t="shared" si="176"/>
        <v>42839</v>
      </c>
      <c r="BE180" s="1214">
        <f t="shared" si="190"/>
        <v>42856</v>
      </c>
      <c r="BF180" s="1214">
        <f t="shared" si="221"/>
        <v>42860</v>
      </c>
      <c r="BG180" s="1214">
        <f t="shared" si="222"/>
        <v>42866</v>
      </c>
      <c r="BH180" s="871">
        <f t="shared" si="216"/>
        <v>42868</v>
      </c>
      <c r="BJ180" s="1124">
        <v>19</v>
      </c>
      <c r="BK180" s="888" t="s">
        <v>506</v>
      </c>
      <c r="BL180" s="889"/>
      <c r="BM180" s="869">
        <v>217</v>
      </c>
      <c r="BN180" s="870" t="s">
        <v>998</v>
      </c>
      <c r="BO180" s="1214">
        <f t="shared" si="200"/>
        <v>42763</v>
      </c>
      <c r="BP180" s="1215">
        <f t="shared" si="166"/>
        <v>42769</v>
      </c>
      <c r="BQ180" s="1214">
        <f t="shared" si="201"/>
        <v>42770</v>
      </c>
      <c r="BR180" s="1215">
        <f t="shared" si="167"/>
        <v>42776</v>
      </c>
      <c r="BS180" s="1214">
        <f t="shared" si="178"/>
        <v>42839</v>
      </c>
      <c r="BT180" s="1214">
        <f t="shared" si="191"/>
        <v>42856</v>
      </c>
      <c r="BU180" s="1214">
        <f t="shared" si="223"/>
        <v>42860</v>
      </c>
      <c r="BV180" s="1214">
        <f t="shared" si="224"/>
        <v>42866</v>
      </c>
      <c r="BW180" s="871">
        <f t="shared" si="217"/>
        <v>42868</v>
      </c>
      <c r="BY180" s="1124">
        <v>19</v>
      </c>
      <c r="BZ180" s="888" t="s">
        <v>506</v>
      </c>
      <c r="CA180" s="889"/>
      <c r="CB180" s="869">
        <v>217</v>
      </c>
      <c r="CC180" s="870" t="s">
        <v>998</v>
      </c>
      <c r="CD180" s="1214">
        <f t="shared" si="202"/>
        <v>42798</v>
      </c>
      <c r="CE180" s="1215">
        <f t="shared" si="168"/>
        <v>42804</v>
      </c>
      <c r="CF180" s="1214">
        <f t="shared" si="203"/>
        <v>42805</v>
      </c>
      <c r="CG180" s="885">
        <f>CH180-28</f>
        <v>42811</v>
      </c>
      <c r="CH180" s="1214">
        <f t="shared" si="211"/>
        <v>42839</v>
      </c>
      <c r="CI180" s="1214">
        <f t="shared" si="192"/>
        <v>42856</v>
      </c>
      <c r="CJ180" s="1214">
        <f t="shared" si="184"/>
        <v>42860</v>
      </c>
      <c r="CK180" s="1214">
        <f t="shared" si="180"/>
        <v>42866</v>
      </c>
      <c r="CL180" s="871">
        <f t="shared" si="218"/>
        <v>42868</v>
      </c>
      <c r="CN180" s="1124">
        <v>19</v>
      </c>
      <c r="CO180" s="888" t="s">
        <v>506</v>
      </c>
      <c r="CP180" s="889"/>
      <c r="CQ180" s="869">
        <v>217</v>
      </c>
      <c r="CR180" s="870" t="s">
        <v>998</v>
      </c>
      <c r="CS180" s="1214">
        <f t="shared" si="204"/>
        <v>42798</v>
      </c>
      <c r="CT180" s="1215">
        <f t="shared" si="170"/>
        <v>42804</v>
      </c>
      <c r="CU180" s="1214">
        <f t="shared" si="205"/>
        <v>42805</v>
      </c>
      <c r="CV180" s="885">
        <f>CW180-28</f>
        <v>42811</v>
      </c>
      <c r="CW180" s="1214">
        <f t="shared" si="212"/>
        <v>42839</v>
      </c>
      <c r="CX180" s="1214">
        <f t="shared" si="193"/>
        <v>42856</v>
      </c>
      <c r="CY180" s="1214">
        <f t="shared" si="185"/>
        <v>42860</v>
      </c>
      <c r="CZ180" s="1214">
        <f t="shared" si="181"/>
        <v>42866</v>
      </c>
      <c r="DA180" s="871">
        <f t="shared" si="219"/>
        <v>42868</v>
      </c>
    </row>
    <row r="181" spans="2:105" ht="15" hidden="1" customHeight="1" thickTop="1">
      <c r="B181" s="407" t="s">
        <v>1020</v>
      </c>
      <c r="C181" s="804">
        <v>20</v>
      </c>
      <c r="D181" s="1173" t="s">
        <v>1722</v>
      </c>
      <c r="E181" s="1151" t="s">
        <v>1723</v>
      </c>
      <c r="F181" s="800">
        <v>217</v>
      </c>
      <c r="G181" s="801" t="s">
        <v>998</v>
      </c>
      <c r="H181" s="1152"/>
      <c r="I181" s="1152">
        <f t="shared" si="186"/>
        <v>42833</v>
      </c>
      <c r="J181" s="1152">
        <f t="shared" si="206"/>
        <v>42839</v>
      </c>
      <c r="K181" s="1152">
        <f t="shared" si="209"/>
        <v>42846</v>
      </c>
      <c r="L181" s="1152">
        <f t="shared" si="187"/>
        <v>42863</v>
      </c>
      <c r="M181" s="1152">
        <f t="shared" si="225"/>
        <v>42867</v>
      </c>
      <c r="N181" s="1152">
        <f t="shared" si="172"/>
        <v>42873</v>
      </c>
      <c r="O181" s="808">
        <f t="shared" si="213"/>
        <v>42875</v>
      </c>
      <c r="Q181" s="804">
        <v>20</v>
      </c>
      <c r="R181" s="1173" t="s">
        <v>1722</v>
      </c>
      <c r="S181" s="1151" t="s">
        <v>1723</v>
      </c>
      <c r="T181" s="800">
        <v>217</v>
      </c>
      <c r="U181" s="801" t="s">
        <v>998</v>
      </c>
      <c r="V181" s="1152">
        <f t="shared" si="194"/>
        <v>42798</v>
      </c>
      <c r="W181" s="1152">
        <f t="shared" si="160"/>
        <v>42804</v>
      </c>
      <c r="X181" s="1152">
        <f t="shared" si="195"/>
        <v>42805</v>
      </c>
      <c r="Y181" s="1152">
        <f t="shared" si="161"/>
        <v>42811</v>
      </c>
      <c r="Z181" s="1152">
        <f t="shared" si="173"/>
        <v>42846</v>
      </c>
      <c r="AA181" s="1152">
        <f t="shared" si="188"/>
        <v>42863</v>
      </c>
      <c r="AB181" s="1152">
        <f t="shared" si="182"/>
        <v>42867</v>
      </c>
      <c r="AC181" s="1152">
        <f t="shared" si="220"/>
        <v>42873</v>
      </c>
      <c r="AD181" s="808">
        <f t="shared" si="214"/>
        <v>42875</v>
      </c>
      <c r="AF181" s="804">
        <v>20</v>
      </c>
      <c r="AG181" s="1173" t="s">
        <v>1722</v>
      </c>
      <c r="AH181" s="1151" t="s">
        <v>1723</v>
      </c>
      <c r="AI181" s="800">
        <v>217</v>
      </c>
      <c r="AJ181" s="801" t="s">
        <v>998</v>
      </c>
      <c r="AK181" s="1152">
        <f t="shared" si="196"/>
        <v>42798</v>
      </c>
      <c r="AL181" s="1152">
        <f t="shared" si="162"/>
        <v>42804</v>
      </c>
      <c r="AM181" s="1152">
        <f t="shared" si="197"/>
        <v>42805</v>
      </c>
      <c r="AN181" s="1152">
        <f t="shared" si="163"/>
        <v>42811</v>
      </c>
      <c r="AO181" s="1152">
        <f t="shared" si="210"/>
        <v>42846</v>
      </c>
      <c r="AP181" s="1152">
        <f t="shared" si="189"/>
        <v>42863</v>
      </c>
      <c r="AQ181" s="1152">
        <f t="shared" si="183"/>
        <v>42867</v>
      </c>
      <c r="AR181" s="1152">
        <f t="shared" si="175"/>
        <v>42873</v>
      </c>
      <c r="AS181" s="808">
        <f t="shared" si="215"/>
        <v>42875</v>
      </c>
      <c r="AU181" s="804">
        <v>20</v>
      </c>
      <c r="AV181" s="1173" t="s">
        <v>1722</v>
      </c>
      <c r="AW181" s="1151" t="s">
        <v>1723</v>
      </c>
      <c r="AX181" s="800">
        <v>217</v>
      </c>
      <c r="AY181" s="801" t="s">
        <v>998</v>
      </c>
      <c r="AZ181" s="1152">
        <f t="shared" si="198"/>
        <v>42791</v>
      </c>
      <c r="BA181" s="1152">
        <f t="shared" si="164"/>
        <v>42797</v>
      </c>
      <c r="BB181" s="1152">
        <f t="shared" si="199"/>
        <v>42798</v>
      </c>
      <c r="BC181" s="1152">
        <f t="shared" si="226"/>
        <v>42804</v>
      </c>
      <c r="BD181" s="1152">
        <f t="shared" si="176"/>
        <v>42846</v>
      </c>
      <c r="BE181" s="1152">
        <f t="shared" si="190"/>
        <v>42863</v>
      </c>
      <c r="BF181" s="1152">
        <f t="shared" si="221"/>
        <v>42867</v>
      </c>
      <c r="BG181" s="1152">
        <f t="shared" si="222"/>
        <v>42873</v>
      </c>
      <c r="BH181" s="808">
        <f t="shared" si="216"/>
        <v>42875</v>
      </c>
      <c r="BJ181" s="804">
        <v>20</v>
      </c>
      <c r="BK181" s="1173" t="s">
        <v>1722</v>
      </c>
      <c r="BL181" s="1151" t="s">
        <v>1723</v>
      </c>
      <c r="BM181" s="800">
        <v>217</v>
      </c>
      <c r="BN181" s="801" t="s">
        <v>998</v>
      </c>
      <c r="BO181" s="1152">
        <f t="shared" si="200"/>
        <v>42770</v>
      </c>
      <c r="BP181" s="1152">
        <f t="shared" si="166"/>
        <v>42776</v>
      </c>
      <c r="BQ181" s="1152">
        <f t="shared" si="201"/>
        <v>42777</v>
      </c>
      <c r="BR181" s="1152">
        <f t="shared" si="167"/>
        <v>42783</v>
      </c>
      <c r="BS181" s="1152">
        <f t="shared" si="178"/>
        <v>42846</v>
      </c>
      <c r="BT181" s="1152">
        <f t="shared" si="191"/>
        <v>42863</v>
      </c>
      <c r="BU181" s="1152">
        <f t="shared" si="223"/>
        <v>42867</v>
      </c>
      <c r="BV181" s="1152">
        <f t="shared" si="224"/>
        <v>42873</v>
      </c>
      <c r="BW181" s="808">
        <f t="shared" si="217"/>
        <v>42875</v>
      </c>
      <c r="BY181" s="804">
        <v>20</v>
      </c>
      <c r="BZ181" s="1173" t="s">
        <v>1722</v>
      </c>
      <c r="CA181" s="1151" t="s">
        <v>1723</v>
      </c>
      <c r="CB181" s="800">
        <v>217</v>
      </c>
      <c r="CC181" s="801" t="s">
        <v>998</v>
      </c>
      <c r="CD181" s="1152">
        <f t="shared" si="202"/>
        <v>42805</v>
      </c>
      <c r="CE181" s="1152">
        <f t="shared" si="168"/>
        <v>42811</v>
      </c>
      <c r="CF181" s="1152">
        <f t="shared" si="203"/>
        <v>42812</v>
      </c>
      <c r="CG181" s="1152">
        <f t="shared" ref="CG181:CG226" si="227">CH181-28</f>
        <v>42818</v>
      </c>
      <c r="CH181" s="1152">
        <f t="shared" si="211"/>
        <v>42846</v>
      </c>
      <c r="CI181" s="1152">
        <f t="shared" si="192"/>
        <v>42863</v>
      </c>
      <c r="CJ181" s="1152">
        <f t="shared" si="184"/>
        <v>42867</v>
      </c>
      <c r="CK181" s="1152">
        <f t="shared" si="180"/>
        <v>42873</v>
      </c>
      <c r="CL181" s="808">
        <f t="shared" si="218"/>
        <v>42875</v>
      </c>
      <c r="CN181" s="804">
        <v>20</v>
      </c>
      <c r="CO181" s="1173" t="s">
        <v>1722</v>
      </c>
      <c r="CP181" s="1151" t="s">
        <v>1723</v>
      </c>
      <c r="CQ181" s="800">
        <v>217</v>
      </c>
      <c r="CR181" s="801" t="s">
        <v>998</v>
      </c>
      <c r="CS181" s="1152">
        <f t="shared" si="204"/>
        <v>42805</v>
      </c>
      <c r="CT181" s="1152">
        <f t="shared" si="170"/>
        <v>42811</v>
      </c>
      <c r="CU181" s="1152">
        <f t="shared" si="205"/>
        <v>42812</v>
      </c>
      <c r="CV181" s="1152">
        <f t="shared" ref="CV181:CV226" si="228">CW181-28</f>
        <v>42818</v>
      </c>
      <c r="CW181" s="1152">
        <f t="shared" si="212"/>
        <v>42846</v>
      </c>
      <c r="CX181" s="1152">
        <f t="shared" si="193"/>
        <v>42863</v>
      </c>
      <c r="CY181" s="1152">
        <f t="shared" si="185"/>
        <v>42867</v>
      </c>
      <c r="CZ181" s="1152">
        <f t="shared" si="181"/>
        <v>42873</v>
      </c>
      <c r="DA181" s="808">
        <f t="shared" si="219"/>
        <v>42875</v>
      </c>
    </row>
    <row r="182" spans="2:105" ht="15" hidden="1" customHeight="1" thickBot="1">
      <c r="B182" s="407" t="s">
        <v>1021</v>
      </c>
      <c r="C182" s="811">
        <v>21</v>
      </c>
      <c r="D182" s="1143" t="s">
        <v>506</v>
      </c>
      <c r="E182" s="1144"/>
      <c r="F182" s="812">
        <v>217</v>
      </c>
      <c r="G182" s="813" t="s">
        <v>998</v>
      </c>
      <c r="H182" s="962"/>
      <c r="I182" s="962">
        <f t="shared" si="186"/>
        <v>42833</v>
      </c>
      <c r="J182" s="1145">
        <f t="shared" si="206"/>
        <v>42839</v>
      </c>
      <c r="K182" s="962">
        <f t="shared" si="209"/>
        <v>42846</v>
      </c>
      <c r="L182" s="962">
        <f t="shared" si="187"/>
        <v>42863</v>
      </c>
      <c r="M182" s="962">
        <f t="shared" si="225"/>
        <v>42867</v>
      </c>
      <c r="N182" s="814">
        <f>O182-2-7</f>
        <v>42873</v>
      </c>
      <c r="O182" s="823">
        <f t="shared" si="213"/>
        <v>42882</v>
      </c>
      <c r="Q182" s="811">
        <v>21</v>
      </c>
      <c r="R182" s="1143" t="s">
        <v>506</v>
      </c>
      <c r="S182" s="1144"/>
      <c r="T182" s="812">
        <v>217</v>
      </c>
      <c r="U182" s="813" t="s">
        <v>998</v>
      </c>
      <c r="V182" s="822">
        <f t="shared" si="194"/>
        <v>42798</v>
      </c>
      <c r="W182" s="1221">
        <f t="shared" si="160"/>
        <v>42804</v>
      </c>
      <c r="X182" s="822">
        <f t="shared" si="195"/>
        <v>42805</v>
      </c>
      <c r="Y182" s="1221">
        <f t="shared" si="161"/>
        <v>42811</v>
      </c>
      <c r="Z182" s="822">
        <f t="shared" si="173"/>
        <v>42846</v>
      </c>
      <c r="AA182" s="822">
        <f t="shared" si="188"/>
        <v>42863</v>
      </c>
      <c r="AB182" s="822">
        <f t="shared" si="182"/>
        <v>42867</v>
      </c>
      <c r="AC182" s="819">
        <f>AD182-2-7</f>
        <v>42873</v>
      </c>
      <c r="AD182" s="823">
        <f t="shared" si="214"/>
        <v>42882</v>
      </c>
      <c r="AF182" s="811">
        <v>21</v>
      </c>
      <c r="AG182" s="1143" t="s">
        <v>506</v>
      </c>
      <c r="AH182" s="1144"/>
      <c r="AI182" s="812">
        <v>217</v>
      </c>
      <c r="AJ182" s="813" t="s">
        <v>998</v>
      </c>
      <c r="AK182" s="822">
        <f t="shared" si="196"/>
        <v>42798</v>
      </c>
      <c r="AL182" s="1221">
        <f t="shared" si="162"/>
        <v>42804</v>
      </c>
      <c r="AM182" s="822">
        <f t="shared" si="197"/>
        <v>42805</v>
      </c>
      <c r="AN182" s="1221">
        <f t="shared" si="163"/>
        <v>42811</v>
      </c>
      <c r="AO182" s="822">
        <f t="shared" si="210"/>
        <v>42846</v>
      </c>
      <c r="AP182" s="822">
        <f t="shared" si="189"/>
        <v>42863</v>
      </c>
      <c r="AQ182" s="822">
        <f t="shared" si="183"/>
        <v>42867</v>
      </c>
      <c r="AR182" s="819">
        <f>AS182-2-7</f>
        <v>42873</v>
      </c>
      <c r="AS182" s="823">
        <f t="shared" si="215"/>
        <v>42882</v>
      </c>
      <c r="AU182" s="811">
        <v>21</v>
      </c>
      <c r="AV182" s="1143" t="s">
        <v>506</v>
      </c>
      <c r="AW182" s="1144"/>
      <c r="AX182" s="812">
        <v>217</v>
      </c>
      <c r="AY182" s="813" t="s">
        <v>998</v>
      </c>
      <c r="AZ182" s="822">
        <f t="shared" si="198"/>
        <v>42791</v>
      </c>
      <c r="BA182" s="1221">
        <f t="shared" si="164"/>
        <v>42797</v>
      </c>
      <c r="BB182" s="822">
        <f t="shared" si="199"/>
        <v>42798</v>
      </c>
      <c r="BC182" s="1221">
        <f t="shared" si="226"/>
        <v>42804</v>
      </c>
      <c r="BD182" s="822">
        <f t="shared" si="176"/>
        <v>42846</v>
      </c>
      <c r="BE182" s="822">
        <f t="shared" si="190"/>
        <v>42863</v>
      </c>
      <c r="BF182" s="822">
        <f t="shared" si="221"/>
        <v>42867</v>
      </c>
      <c r="BG182" s="819">
        <f>BH182-2-7</f>
        <v>42873</v>
      </c>
      <c r="BH182" s="823">
        <f t="shared" si="216"/>
        <v>42882</v>
      </c>
      <c r="BJ182" s="811">
        <v>21</v>
      </c>
      <c r="BK182" s="1143" t="s">
        <v>506</v>
      </c>
      <c r="BL182" s="1144"/>
      <c r="BM182" s="812">
        <v>217</v>
      </c>
      <c r="BN182" s="813" t="s">
        <v>998</v>
      </c>
      <c r="BO182" s="822">
        <f t="shared" si="200"/>
        <v>42770</v>
      </c>
      <c r="BP182" s="1221">
        <f t="shared" si="166"/>
        <v>42776</v>
      </c>
      <c r="BQ182" s="822">
        <f t="shared" si="201"/>
        <v>42777</v>
      </c>
      <c r="BR182" s="1221">
        <f t="shared" si="167"/>
        <v>42783</v>
      </c>
      <c r="BS182" s="822">
        <f t="shared" si="178"/>
        <v>42846</v>
      </c>
      <c r="BT182" s="822">
        <f t="shared" si="191"/>
        <v>42863</v>
      </c>
      <c r="BU182" s="822">
        <f t="shared" si="223"/>
        <v>42867</v>
      </c>
      <c r="BV182" s="819">
        <f>BW182-2-7</f>
        <v>42873</v>
      </c>
      <c r="BW182" s="823">
        <f t="shared" si="217"/>
        <v>42882</v>
      </c>
      <c r="BY182" s="811">
        <v>21</v>
      </c>
      <c r="BZ182" s="1143" t="s">
        <v>506</v>
      </c>
      <c r="CA182" s="1144"/>
      <c r="CB182" s="812">
        <v>217</v>
      </c>
      <c r="CC182" s="813" t="s">
        <v>998</v>
      </c>
      <c r="CD182" s="822">
        <f t="shared" si="202"/>
        <v>42805</v>
      </c>
      <c r="CE182" s="1221">
        <f t="shared" si="168"/>
        <v>42811</v>
      </c>
      <c r="CF182" s="822">
        <f t="shared" si="203"/>
        <v>42812</v>
      </c>
      <c r="CG182" s="1221">
        <f t="shared" si="227"/>
        <v>42818</v>
      </c>
      <c r="CH182" s="822">
        <f t="shared" si="211"/>
        <v>42846</v>
      </c>
      <c r="CI182" s="822">
        <f t="shared" si="192"/>
        <v>42863</v>
      </c>
      <c r="CJ182" s="822">
        <f t="shared" si="184"/>
        <v>42867</v>
      </c>
      <c r="CK182" s="819">
        <f>CL182-2-7</f>
        <v>42873</v>
      </c>
      <c r="CL182" s="823">
        <f t="shared" si="218"/>
        <v>42882</v>
      </c>
      <c r="CN182" s="811">
        <v>21</v>
      </c>
      <c r="CO182" s="1143" t="s">
        <v>506</v>
      </c>
      <c r="CP182" s="1144"/>
      <c r="CQ182" s="812">
        <v>217</v>
      </c>
      <c r="CR182" s="813" t="s">
        <v>998</v>
      </c>
      <c r="CS182" s="822">
        <f t="shared" si="204"/>
        <v>42805</v>
      </c>
      <c r="CT182" s="1221">
        <f t="shared" si="170"/>
        <v>42811</v>
      </c>
      <c r="CU182" s="822">
        <f t="shared" si="205"/>
        <v>42812</v>
      </c>
      <c r="CV182" s="1221">
        <f t="shared" si="228"/>
        <v>42818</v>
      </c>
      <c r="CW182" s="822">
        <f t="shared" si="212"/>
        <v>42846</v>
      </c>
      <c r="CX182" s="822">
        <f t="shared" si="193"/>
        <v>42863</v>
      </c>
      <c r="CY182" s="822">
        <f t="shared" si="185"/>
        <v>42867</v>
      </c>
      <c r="CZ182" s="819">
        <f>DA182-2-7</f>
        <v>42873</v>
      </c>
      <c r="DA182" s="823">
        <f t="shared" si="219"/>
        <v>42882</v>
      </c>
    </row>
    <row r="183" spans="2:105" ht="15" hidden="1" customHeight="1" thickTop="1">
      <c r="B183" s="407" t="s">
        <v>1022</v>
      </c>
      <c r="C183" s="899">
        <v>22</v>
      </c>
      <c r="D183" s="1201" t="s">
        <v>1724</v>
      </c>
      <c r="E183" s="1200" t="s">
        <v>1725</v>
      </c>
      <c r="F183" s="876">
        <v>217</v>
      </c>
      <c r="G183" s="877" t="s">
        <v>999</v>
      </c>
      <c r="H183" s="862"/>
      <c r="I183" s="862">
        <f t="shared" si="186"/>
        <v>42847</v>
      </c>
      <c r="J183" s="862">
        <f t="shared" si="206"/>
        <v>42853</v>
      </c>
      <c r="K183" s="862">
        <f t="shared" si="209"/>
        <v>42860</v>
      </c>
      <c r="L183" s="862">
        <f t="shared" si="187"/>
        <v>42877</v>
      </c>
      <c r="M183" s="862">
        <f t="shared" si="225"/>
        <v>42881</v>
      </c>
      <c r="N183" s="862">
        <f t="shared" si="172"/>
        <v>42887</v>
      </c>
      <c r="O183" s="879">
        <f t="shared" si="213"/>
        <v>42889</v>
      </c>
      <c r="Q183" s="899">
        <v>22</v>
      </c>
      <c r="R183" s="1201" t="s">
        <v>1724</v>
      </c>
      <c r="S183" s="1200" t="s">
        <v>1725</v>
      </c>
      <c r="T183" s="876">
        <v>217</v>
      </c>
      <c r="U183" s="877" t="s">
        <v>999</v>
      </c>
      <c r="V183" s="862">
        <f t="shared" si="194"/>
        <v>42812</v>
      </c>
      <c r="W183" s="862">
        <f t="shared" si="160"/>
        <v>42818</v>
      </c>
      <c r="X183" s="862">
        <f t="shared" si="195"/>
        <v>42819</v>
      </c>
      <c r="Y183" s="862">
        <f t="shared" si="161"/>
        <v>42825</v>
      </c>
      <c r="Z183" s="862">
        <f t="shared" si="173"/>
        <v>42860</v>
      </c>
      <c r="AA183" s="862">
        <f t="shared" si="188"/>
        <v>42877</v>
      </c>
      <c r="AB183" s="862">
        <f t="shared" si="182"/>
        <v>42881</v>
      </c>
      <c r="AC183" s="862">
        <f t="shared" si="220"/>
        <v>42887</v>
      </c>
      <c r="AD183" s="879">
        <f t="shared" si="214"/>
        <v>42889</v>
      </c>
      <c r="AF183" s="899">
        <v>22</v>
      </c>
      <c r="AG183" s="1201" t="s">
        <v>1724</v>
      </c>
      <c r="AH183" s="1200" t="s">
        <v>1725</v>
      </c>
      <c r="AI183" s="876">
        <v>217</v>
      </c>
      <c r="AJ183" s="877" t="s">
        <v>999</v>
      </c>
      <c r="AK183" s="862">
        <f t="shared" si="196"/>
        <v>42812</v>
      </c>
      <c r="AL183" s="862">
        <f t="shared" si="162"/>
        <v>42818</v>
      </c>
      <c r="AM183" s="862">
        <f t="shared" si="197"/>
        <v>42819</v>
      </c>
      <c r="AN183" s="862">
        <f t="shared" si="163"/>
        <v>42825</v>
      </c>
      <c r="AO183" s="862">
        <f t="shared" si="210"/>
        <v>42860</v>
      </c>
      <c r="AP183" s="862">
        <f t="shared" si="189"/>
        <v>42877</v>
      </c>
      <c r="AQ183" s="862">
        <f t="shared" si="183"/>
        <v>42881</v>
      </c>
      <c r="AR183" s="862">
        <f t="shared" si="175"/>
        <v>42887</v>
      </c>
      <c r="AS183" s="879">
        <f t="shared" si="215"/>
        <v>42889</v>
      </c>
      <c r="AU183" s="899">
        <v>22</v>
      </c>
      <c r="AV183" s="1201" t="s">
        <v>1724</v>
      </c>
      <c r="AW183" s="1200" t="s">
        <v>1725</v>
      </c>
      <c r="AX183" s="876">
        <v>217</v>
      </c>
      <c r="AY183" s="877" t="s">
        <v>999</v>
      </c>
      <c r="AZ183" s="862">
        <f t="shared" si="198"/>
        <v>42805</v>
      </c>
      <c r="BA183" s="862">
        <f t="shared" si="164"/>
        <v>42811</v>
      </c>
      <c r="BB183" s="862">
        <f t="shared" si="199"/>
        <v>42812</v>
      </c>
      <c r="BC183" s="862">
        <f t="shared" si="226"/>
        <v>42818</v>
      </c>
      <c r="BD183" s="862">
        <f t="shared" si="176"/>
        <v>42860</v>
      </c>
      <c r="BE183" s="862">
        <f t="shared" si="190"/>
        <v>42877</v>
      </c>
      <c r="BF183" s="862">
        <f t="shared" si="221"/>
        <v>42881</v>
      </c>
      <c r="BG183" s="862">
        <f t="shared" si="222"/>
        <v>42887</v>
      </c>
      <c r="BH183" s="879">
        <f t="shared" si="216"/>
        <v>42889</v>
      </c>
      <c r="BJ183" s="899">
        <v>22</v>
      </c>
      <c r="BK183" s="1201" t="s">
        <v>1724</v>
      </c>
      <c r="BL183" s="1200" t="s">
        <v>1725</v>
      </c>
      <c r="BM183" s="876">
        <v>217</v>
      </c>
      <c r="BN183" s="877" t="s">
        <v>999</v>
      </c>
      <c r="BO183" s="862">
        <f t="shared" si="200"/>
        <v>42784</v>
      </c>
      <c r="BP183" s="862">
        <f t="shared" si="166"/>
        <v>42790</v>
      </c>
      <c r="BQ183" s="862">
        <f t="shared" si="201"/>
        <v>42791</v>
      </c>
      <c r="BR183" s="862">
        <f t="shared" si="167"/>
        <v>42797</v>
      </c>
      <c r="BS183" s="862">
        <f t="shared" si="178"/>
        <v>42860</v>
      </c>
      <c r="BT183" s="862">
        <f t="shared" si="191"/>
        <v>42877</v>
      </c>
      <c r="BU183" s="862">
        <f t="shared" si="223"/>
        <v>42881</v>
      </c>
      <c r="BV183" s="862">
        <f t="shared" si="224"/>
        <v>42887</v>
      </c>
      <c r="BW183" s="879">
        <f t="shared" si="217"/>
        <v>42889</v>
      </c>
      <c r="BY183" s="899">
        <v>22</v>
      </c>
      <c r="BZ183" s="1201" t="s">
        <v>1724</v>
      </c>
      <c r="CA183" s="1200" t="s">
        <v>1725</v>
      </c>
      <c r="CB183" s="876">
        <v>217</v>
      </c>
      <c r="CC183" s="877" t="s">
        <v>999</v>
      </c>
      <c r="CD183" s="862">
        <f t="shared" si="202"/>
        <v>42819</v>
      </c>
      <c r="CE183" s="862">
        <f t="shared" si="168"/>
        <v>42825</v>
      </c>
      <c r="CF183" s="862">
        <f t="shared" si="203"/>
        <v>42826</v>
      </c>
      <c r="CG183" s="862">
        <f t="shared" si="227"/>
        <v>42832</v>
      </c>
      <c r="CH183" s="862">
        <f t="shared" si="211"/>
        <v>42860</v>
      </c>
      <c r="CI183" s="862">
        <f t="shared" si="192"/>
        <v>42877</v>
      </c>
      <c r="CJ183" s="862">
        <f t="shared" si="184"/>
        <v>42881</v>
      </c>
      <c r="CK183" s="862">
        <f t="shared" si="180"/>
        <v>42887</v>
      </c>
      <c r="CL183" s="879">
        <f t="shared" si="218"/>
        <v>42889</v>
      </c>
      <c r="CN183" s="899">
        <v>22</v>
      </c>
      <c r="CO183" s="1201" t="s">
        <v>1724</v>
      </c>
      <c r="CP183" s="1200" t="s">
        <v>1725</v>
      </c>
      <c r="CQ183" s="876">
        <v>217</v>
      </c>
      <c r="CR183" s="877" t="s">
        <v>999</v>
      </c>
      <c r="CS183" s="862">
        <f t="shared" si="204"/>
        <v>42819</v>
      </c>
      <c r="CT183" s="862">
        <f t="shared" si="170"/>
        <v>42825</v>
      </c>
      <c r="CU183" s="862">
        <f t="shared" si="205"/>
        <v>42826</v>
      </c>
      <c r="CV183" s="862">
        <f t="shared" si="228"/>
        <v>42832</v>
      </c>
      <c r="CW183" s="862">
        <f t="shared" si="212"/>
        <v>42860</v>
      </c>
      <c r="CX183" s="862">
        <f t="shared" si="193"/>
        <v>42877</v>
      </c>
      <c r="CY183" s="862">
        <f t="shared" si="185"/>
        <v>42881</v>
      </c>
      <c r="CZ183" s="862">
        <f t="shared" si="181"/>
        <v>42887</v>
      </c>
      <c r="DA183" s="879">
        <f t="shared" si="219"/>
        <v>42889</v>
      </c>
    </row>
    <row r="184" spans="2:105" ht="15" hidden="1" customHeight="1" thickBot="1">
      <c r="B184" s="407" t="s">
        <v>1023</v>
      </c>
      <c r="C184" s="1124">
        <v>23</v>
      </c>
      <c r="D184" s="888" t="s">
        <v>506</v>
      </c>
      <c r="E184" s="889"/>
      <c r="F184" s="869">
        <v>217</v>
      </c>
      <c r="G184" s="870" t="s">
        <v>999</v>
      </c>
      <c r="H184" s="799"/>
      <c r="I184" s="799">
        <f t="shared" si="186"/>
        <v>42854</v>
      </c>
      <c r="J184" s="1149">
        <f t="shared" si="206"/>
        <v>42860</v>
      </c>
      <c r="K184" s="799">
        <f t="shared" si="209"/>
        <v>42867</v>
      </c>
      <c r="L184" s="799">
        <f t="shared" si="187"/>
        <v>42884</v>
      </c>
      <c r="M184" s="799">
        <f t="shared" si="225"/>
        <v>42888</v>
      </c>
      <c r="N184" s="799">
        <f t="shared" si="172"/>
        <v>42894</v>
      </c>
      <c r="O184" s="871">
        <f t="shared" si="213"/>
        <v>42896</v>
      </c>
      <c r="Q184" s="1124">
        <v>23</v>
      </c>
      <c r="R184" s="888" t="s">
        <v>506</v>
      </c>
      <c r="S184" s="889"/>
      <c r="T184" s="869">
        <v>217</v>
      </c>
      <c r="U184" s="870" t="s">
        <v>999</v>
      </c>
      <c r="V184" s="1214">
        <f t="shared" si="194"/>
        <v>42819</v>
      </c>
      <c r="W184" s="1215">
        <f t="shared" si="160"/>
        <v>42825</v>
      </c>
      <c r="X184" s="1214">
        <f t="shared" si="195"/>
        <v>42826</v>
      </c>
      <c r="Y184" s="1215">
        <f t="shared" si="161"/>
        <v>42832</v>
      </c>
      <c r="Z184" s="1214">
        <f t="shared" si="173"/>
        <v>42867</v>
      </c>
      <c r="AA184" s="1214">
        <f t="shared" si="188"/>
        <v>42884</v>
      </c>
      <c r="AB184" s="1214">
        <f t="shared" si="182"/>
        <v>42888</v>
      </c>
      <c r="AC184" s="1214">
        <f t="shared" si="220"/>
        <v>42894</v>
      </c>
      <c r="AD184" s="871">
        <f t="shared" si="214"/>
        <v>42896</v>
      </c>
      <c r="AF184" s="1124">
        <v>23</v>
      </c>
      <c r="AG184" s="888" t="s">
        <v>506</v>
      </c>
      <c r="AH184" s="889"/>
      <c r="AI184" s="869">
        <v>217</v>
      </c>
      <c r="AJ184" s="870" t="s">
        <v>999</v>
      </c>
      <c r="AK184" s="1214">
        <f t="shared" si="196"/>
        <v>42819</v>
      </c>
      <c r="AL184" s="1215">
        <f t="shared" si="162"/>
        <v>42825</v>
      </c>
      <c r="AM184" s="1214">
        <f t="shared" si="197"/>
        <v>42826</v>
      </c>
      <c r="AN184" s="1215">
        <f t="shared" si="163"/>
        <v>42832</v>
      </c>
      <c r="AO184" s="1214">
        <f t="shared" si="210"/>
        <v>42867</v>
      </c>
      <c r="AP184" s="1214">
        <f t="shared" si="189"/>
        <v>42884</v>
      </c>
      <c r="AQ184" s="1214">
        <f t="shared" si="183"/>
        <v>42888</v>
      </c>
      <c r="AR184" s="1214">
        <f t="shared" si="175"/>
        <v>42894</v>
      </c>
      <c r="AS184" s="871">
        <f t="shared" si="215"/>
        <v>42896</v>
      </c>
      <c r="AU184" s="1124">
        <v>23</v>
      </c>
      <c r="AV184" s="888" t="s">
        <v>506</v>
      </c>
      <c r="AW184" s="889"/>
      <c r="AX184" s="869">
        <v>217</v>
      </c>
      <c r="AY184" s="870" t="s">
        <v>999</v>
      </c>
      <c r="AZ184" s="1214">
        <f t="shared" si="198"/>
        <v>42812</v>
      </c>
      <c r="BA184" s="1215">
        <f t="shared" si="164"/>
        <v>42818</v>
      </c>
      <c r="BB184" s="1214">
        <f t="shared" si="199"/>
        <v>42819</v>
      </c>
      <c r="BC184" s="1215">
        <f t="shared" si="226"/>
        <v>42825</v>
      </c>
      <c r="BD184" s="1214">
        <f t="shared" si="176"/>
        <v>42867</v>
      </c>
      <c r="BE184" s="1214">
        <f t="shared" si="190"/>
        <v>42884</v>
      </c>
      <c r="BF184" s="1214">
        <f t="shared" si="221"/>
        <v>42888</v>
      </c>
      <c r="BG184" s="1214">
        <f t="shared" si="222"/>
        <v>42894</v>
      </c>
      <c r="BH184" s="871">
        <f t="shared" si="216"/>
        <v>42896</v>
      </c>
      <c r="BJ184" s="1124">
        <v>23</v>
      </c>
      <c r="BK184" s="888" t="s">
        <v>506</v>
      </c>
      <c r="BL184" s="889"/>
      <c r="BM184" s="869">
        <v>217</v>
      </c>
      <c r="BN184" s="870" t="s">
        <v>999</v>
      </c>
      <c r="BO184" s="1214">
        <f t="shared" si="200"/>
        <v>42791</v>
      </c>
      <c r="BP184" s="1215">
        <f t="shared" si="166"/>
        <v>42797</v>
      </c>
      <c r="BQ184" s="1214">
        <f t="shared" si="201"/>
        <v>42798</v>
      </c>
      <c r="BR184" s="1215">
        <f t="shared" si="167"/>
        <v>42804</v>
      </c>
      <c r="BS184" s="1214">
        <f t="shared" si="178"/>
        <v>42867</v>
      </c>
      <c r="BT184" s="1214">
        <f t="shared" si="191"/>
        <v>42884</v>
      </c>
      <c r="BU184" s="1214">
        <f t="shared" si="223"/>
        <v>42888</v>
      </c>
      <c r="BV184" s="1214">
        <f t="shared" si="224"/>
        <v>42894</v>
      </c>
      <c r="BW184" s="871">
        <f t="shared" si="217"/>
        <v>42896</v>
      </c>
      <c r="BY184" s="1124">
        <v>23</v>
      </c>
      <c r="BZ184" s="888" t="s">
        <v>506</v>
      </c>
      <c r="CA184" s="889"/>
      <c r="CB184" s="869">
        <v>217</v>
      </c>
      <c r="CC184" s="870" t="s">
        <v>999</v>
      </c>
      <c r="CD184" s="1214">
        <f t="shared" si="202"/>
        <v>42826</v>
      </c>
      <c r="CE184" s="1215">
        <f t="shared" si="168"/>
        <v>42832</v>
      </c>
      <c r="CF184" s="1214">
        <f t="shared" si="203"/>
        <v>42833</v>
      </c>
      <c r="CG184" s="1215">
        <f t="shared" si="227"/>
        <v>42839</v>
      </c>
      <c r="CH184" s="1214">
        <f t="shared" si="211"/>
        <v>42867</v>
      </c>
      <c r="CI184" s="1214">
        <f t="shared" si="192"/>
        <v>42884</v>
      </c>
      <c r="CJ184" s="1214">
        <f t="shared" si="184"/>
        <v>42888</v>
      </c>
      <c r="CK184" s="1214">
        <f t="shared" si="180"/>
        <v>42894</v>
      </c>
      <c r="CL184" s="871">
        <f t="shared" si="218"/>
        <v>42896</v>
      </c>
      <c r="CN184" s="1124">
        <v>23</v>
      </c>
      <c r="CO184" s="888" t="s">
        <v>506</v>
      </c>
      <c r="CP184" s="889"/>
      <c r="CQ184" s="869">
        <v>217</v>
      </c>
      <c r="CR184" s="870" t="s">
        <v>999</v>
      </c>
      <c r="CS184" s="1214">
        <f t="shared" si="204"/>
        <v>42826</v>
      </c>
      <c r="CT184" s="1215">
        <f t="shared" si="170"/>
        <v>42832</v>
      </c>
      <c r="CU184" s="1214">
        <f t="shared" si="205"/>
        <v>42833</v>
      </c>
      <c r="CV184" s="1215">
        <f t="shared" si="228"/>
        <v>42839</v>
      </c>
      <c r="CW184" s="1214">
        <f t="shared" si="212"/>
        <v>42867</v>
      </c>
      <c r="CX184" s="1214">
        <f t="shared" si="193"/>
        <v>42884</v>
      </c>
      <c r="CY184" s="1214">
        <f t="shared" si="185"/>
        <v>42888</v>
      </c>
      <c r="CZ184" s="1214">
        <f t="shared" si="181"/>
        <v>42894</v>
      </c>
      <c r="DA184" s="871">
        <f t="shared" si="219"/>
        <v>42896</v>
      </c>
    </row>
    <row r="185" spans="2:105" ht="15" hidden="1" customHeight="1" thickTop="1">
      <c r="B185" s="407" t="s">
        <v>1024</v>
      </c>
      <c r="C185" s="804">
        <v>24</v>
      </c>
      <c r="D185" s="1202" t="s">
        <v>506</v>
      </c>
      <c r="E185" s="1154" t="s">
        <v>1726</v>
      </c>
      <c r="F185" s="800">
        <v>217</v>
      </c>
      <c r="G185" s="801" t="s">
        <v>999</v>
      </c>
      <c r="H185" s="1132"/>
      <c r="I185" s="1132">
        <f t="shared" si="186"/>
        <v>42861</v>
      </c>
      <c r="J185" s="1132">
        <f t="shared" si="206"/>
        <v>42867</v>
      </c>
      <c r="K185" s="1132">
        <f t="shared" si="209"/>
        <v>42874</v>
      </c>
      <c r="L185" s="1132">
        <f t="shared" si="187"/>
        <v>42891</v>
      </c>
      <c r="M185" s="1132">
        <f t="shared" si="225"/>
        <v>42895</v>
      </c>
      <c r="N185" s="1132">
        <f t="shared" si="172"/>
        <v>42901</v>
      </c>
      <c r="O185" s="808">
        <f t="shared" si="213"/>
        <v>42903</v>
      </c>
      <c r="Q185" s="804">
        <v>24</v>
      </c>
      <c r="R185" s="1202" t="s">
        <v>506</v>
      </c>
      <c r="S185" s="1154" t="s">
        <v>1726</v>
      </c>
      <c r="T185" s="800">
        <v>217</v>
      </c>
      <c r="U185" s="801" t="s">
        <v>999</v>
      </c>
      <c r="V185" s="1132">
        <f t="shared" si="194"/>
        <v>42826</v>
      </c>
      <c r="W185" s="1132">
        <f t="shared" si="160"/>
        <v>42832</v>
      </c>
      <c r="X185" s="1132">
        <f t="shared" si="195"/>
        <v>42833</v>
      </c>
      <c r="Y185" s="1132">
        <f t="shared" si="161"/>
        <v>42839</v>
      </c>
      <c r="Z185" s="1132">
        <f t="shared" si="173"/>
        <v>42874</v>
      </c>
      <c r="AA185" s="1132">
        <f t="shared" si="188"/>
        <v>42891</v>
      </c>
      <c r="AB185" s="1132">
        <f t="shared" si="182"/>
        <v>42895</v>
      </c>
      <c r="AC185" s="1132">
        <f t="shared" si="220"/>
        <v>42901</v>
      </c>
      <c r="AD185" s="808">
        <f t="shared" si="214"/>
        <v>42903</v>
      </c>
      <c r="AF185" s="804">
        <v>24</v>
      </c>
      <c r="AG185" s="1202" t="s">
        <v>506</v>
      </c>
      <c r="AH185" s="1154" t="s">
        <v>1726</v>
      </c>
      <c r="AI185" s="800">
        <v>217</v>
      </c>
      <c r="AJ185" s="801" t="s">
        <v>999</v>
      </c>
      <c r="AK185" s="1132">
        <f t="shared" si="196"/>
        <v>42826</v>
      </c>
      <c r="AL185" s="1132">
        <f t="shared" si="162"/>
        <v>42832</v>
      </c>
      <c r="AM185" s="1132">
        <f t="shared" si="197"/>
        <v>42833</v>
      </c>
      <c r="AN185" s="1132">
        <f t="shared" si="163"/>
        <v>42839</v>
      </c>
      <c r="AO185" s="1132">
        <f t="shared" si="210"/>
        <v>42874</v>
      </c>
      <c r="AP185" s="1132">
        <f t="shared" si="189"/>
        <v>42891</v>
      </c>
      <c r="AQ185" s="1132">
        <f t="shared" si="183"/>
        <v>42895</v>
      </c>
      <c r="AR185" s="1132">
        <f t="shared" si="175"/>
        <v>42901</v>
      </c>
      <c r="AS185" s="808">
        <f t="shared" si="215"/>
        <v>42903</v>
      </c>
      <c r="AU185" s="804">
        <v>24</v>
      </c>
      <c r="AV185" s="1202" t="s">
        <v>506</v>
      </c>
      <c r="AW185" s="1154" t="s">
        <v>1726</v>
      </c>
      <c r="AX185" s="800">
        <v>217</v>
      </c>
      <c r="AY185" s="801" t="s">
        <v>999</v>
      </c>
      <c r="AZ185" s="1132">
        <f t="shared" si="198"/>
        <v>42819</v>
      </c>
      <c r="BA185" s="1132">
        <f t="shared" si="164"/>
        <v>42825</v>
      </c>
      <c r="BB185" s="1132">
        <f t="shared" si="199"/>
        <v>42826</v>
      </c>
      <c r="BC185" s="1132">
        <f t="shared" si="226"/>
        <v>42832</v>
      </c>
      <c r="BD185" s="1132">
        <f t="shared" si="176"/>
        <v>42874</v>
      </c>
      <c r="BE185" s="1132">
        <f t="shared" si="190"/>
        <v>42891</v>
      </c>
      <c r="BF185" s="1132">
        <f t="shared" si="221"/>
        <v>42895</v>
      </c>
      <c r="BG185" s="1132">
        <f t="shared" si="222"/>
        <v>42901</v>
      </c>
      <c r="BH185" s="808">
        <f t="shared" si="216"/>
        <v>42903</v>
      </c>
      <c r="BJ185" s="804">
        <v>24</v>
      </c>
      <c r="BK185" s="1202" t="s">
        <v>506</v>
      </c>
      <c r="BL185" s="1154" t="s">
        <v>1726</v>
      </c>
      <c r="BM185" s="800">
        <v>217</v>
      </c>
      <c r="BN185" s="801" t="s">
        <v>999</v>
      </c>
      <c r="BO185" s="1132">
        <f t="shared" si="200"/>
        <v>42798</v>
      </c>
      <c r="BP185" s="1132">
        <f t="shared" si="166"/>
        <v>42804</v>
      </c>
      <c r="BQ185" s="1132">
        <f t="shared" si="201"/>
        <v>42805</v>
      </c>
      <c r="BR185" s="1132">
        <f t="shared" si="167"/>
        <v>42811</v>
      </c>
      <c r="BS185" s="1132">
        <f t="shared" si="178"/>
        <v>42874</v>
      </c>
      <c r="BT185" s="1132">
        <f t="shared" si="191"/>
        <v>42891</v>
      </c>
      <c r="BU185" s="1132">
        <f t="shared" si="223"/>
        <v>42895</v>
      </c>
      <c r="BV185" s="1132">
        <f t="shared" si="224"/>
        <v>42901</v>
      </c>
      <c r="BW185" s="808">
        <f t="shared" si="217"/>
        <v>42903</v>
      </c>
      <c r="BY185" s="804">
        <v>24</v>
      </c>
      <c r="BZ185" s="1202" t="s">
        <v>506</v>
      </c>
      <c r="CA185" s="1154" t="s">
        <v>1726</v>
      </c>
      <c r="CB185" s="800">
        <v>217</v>
      </c>
      <c r="CC185" s="801" t="s">
        <v>999</v>
      </c>
      <c r="CD185" s="1132">
        <f t="shared" si="202"/>
        <v>42833</v>
      </c>
      <c r="CE185" s="1132">
        <f t="shared" si="168"/>
        <v>42839</v>
      </c>
      <c r="CF185" s="1132">
        <f t="shared" si="203"/>
        <v>42840</v>
      </c>
      <c r="CG185" s="1132">
        <f t="shared" si="227"/>
        <v>42846</v>
      </c>
      <c r="CH185" s="1132">
        <f t="shared" si="211"/>
        <v>42874</v>
      </c>
      <c r="CI185" s="1132">
        <f t="shared" si="192"/>
        <v>42891</v>
      </c>
      <c r="CJ185" s="1132">
        <f t="shared" si="184"/>
        <v>42895</v>
      </c>
      <c r="CK185" s="1132">
        <f t="shared" si="180"/>
        <v>42901</v>
      </c>
      <c r="CL185" s="808">
        <f t="shared" si="218"/>
        <v>42903</v>
      </c>
      <c r="CN185" s="804">
        <v>24</v>
      </c>
      <c r="CO185" s="1202" t="s">
        <v>506</v>
      </c>
      <c r="CP185" s="1154" t="s">
        <v>1726</v>
      </c>
      <c r="CQ185" s="800">
        <v>217</v>
      </c>
      <c r="CR185" s="801" t="s">
        <v>999</v>
      </c>
      <c r="CS185" s="1132">
        <f t="shared" si="204"/>
        <v>42833</v>
      </c>
      <c r="CT185" s="1132">
        <f t="shared" si="170"/>
        <v>42839</v>
      </c>
      <c r="CU185" s="1132">
        <f t="shared" si="205"/>
        <v>42840</v>
      </c>
      <c r="CV185" s="1132">
        <f t="shared" si="228"/>
        <v>42846</v>
      </c>
      <c r="CW185" s="1132">
        <f t="shared" si="212"/>
        <v>42874</v>
      </c>
      <c r="CX185" s="1132">
        <f t="shared" si="193"/>
        <v>42891</v>
      </c>
      <c r="CY185" s="1132">
        <f t="shared" si="185"/>
        <v>42895</v>
      </c>
      <c r="CZ185" s="1132">
        <f t="shared" si="181"/>
        <v>42901</v>
      </c>
      <c r="DA185" s="808">
        <f t="shared" si="219"/>
        <v>42903</v>
      </c>
    </row>
    <row r="186" spans="2:105" ht="15" hidden="1" customHeight="1" thickBot="1">
      <c r="B186" s="407" t="s">
        <v>1025</v>
      </c>
      <c r="C186" s="811">
        <v>25</v>
      </c>
      <c r="D186" s="1143" t="s">
        <v>506</v>
      </c>
      <c r="E186" s="1144"/>
      <c r="F186" s="812">
        <v>217</v>
      </c>
      <c r="G186" s="813" t="s">
        <v>999</v>
      </c>
      <c r="H186" s="962"/>
      <c r="I186" s="962">
        <f t="shared" si="186"/>
        <v>42861</v>
      </c>
      <c r="J186" s="1145">
        <f t="shared" si="206"/>
        <v>42867</v>
      </c>
      <c r="K186" s="962">
        <f t="shared" si="209"/>
        <v>42874</v>
      </c>
      <c r="L186" s="962">
        <f t="shared" si="187"/>
        <v>42891</v>
      </c>
      <c r="M186" s="962">
        <f t="shared" si="225"/>
        <v>42895</v>
      </c>
      <c r="N186" s="814">
        <f>O186-2-7</f>
        <v>42901</v>
      </c>
      <c r="O186" s="823">
        <f t="shared" si="213"/>
        <v>42910</v>
      </c>
      <c r="Q186" s="811">
        <v>25</v>
      </c>
      <c r="R186" s="1143" t="s">
        <v>506</v>
      </c>
      <c r="S186" s="1144"/>
      <c r="T186" s="812">
        <v>217</v>
      </c>
      <c r="U186" s="813" t="s">
        <v>999</v>
      </c>
      <c r="V186" s="822">
        <f t="shared" si="194"/>
        <v>42826</v>
      </c>
      <c r="W186" s="1221">
        <f t="shared" si="160"/>
        <v>42832</v>
      </c>
      <c r="X186" s="822">
        <f t="shared" si="195"/>
        <v>42833</v>
      </c>
      <c r="Y186" s="1221">
        <f t="shared" si="161"/>
        <v>42839</v>
      </c>
      <c r="Z186" s="822">
        <f t="shared" si="173"/>
        <v>42874</v>
      </c>
      <c r="AA186" s="822">
        <f t="shared" si="188"/>
        <v>42891</v>
      </c>
      <c r="AB186" s="822">
        <f t="shared" si="182"/>
        <v>42895</v>
      </c>
      <c r="AC186" s="819">
        <f>AD186-2-7</f>
        <v>42901</v>
      </c>
      <c r="AD186" s="823">
        <f t="shared" si="214"/>
        <v>42910</v>
      </c>
      <c r="AF186" s="811">
        <v>25</v>
      </c>
      <c r="AG186" s="1143" t="s">
        <v>506</v>
      </c>
      <c r="AH186" s="1144"/>
      <c r="AI186" s="812">
        <v>217</v>
      </c>
      <c r="AJ186" s="813" t="s">
        <v>999</v>
      </c>
      <c r="AK186" s="822">
        <f t="shared" si="196"/>
        <v>42826</v>
      </c>
      <c r="AL186" s="1221">
        <f t="shared" si="162"/>
        <v>42832</v>
      </c>
      <c r="AM186" s="822">
        <f t="shared" si="197"/>
        <v>42833</v>
      </c>
      <c r="AN186" s="1221">
        <f t="shared" si="163"/>
        <v>42839</v>
      </c>
      <c r="AO186" s="822">
        <f t="shared" si="210"/>
        <v>42874</v>
      </c>
      <c r="AP186" s="822">
        <f t="shared" si="189"/>
        <v>42891</v>
      </c>
      <c r="AQ186" s="822">
        <f t="shared" si="183"/>
        <v>42895</v>
      </c>
      <c r="AR186" s="819">
        <f>AS186-2-7</f>
        <v>42901</v>
      </c>
      <c r="AS186" s="823">
        <f t="shared" si="215"/>
        <v>42910</v>
      </c>
      <c r="AU186" s="811">
        <v>25</v>
      </c>
      <c r="AV186" s="1143" t="s">
        <v>506</v>
      </c>
      <c r="AW186" s="1144"/>
      <c r="AX186" s="812">
        <v>217</v>
      </c>
      <c r="AY186" s="813" t="s">
        <v>999</v>
      </c>
      <c r="AZ186" s="822">
        <f t="shared" si="198"/>
        <v>42819</v>
      </c>
      <c r="BA186" s="1221">
        <f t="shared" si="164"/>
        <v>42825</v>
      </c>
      <c r="BB186" s="822">
        <f t="shared" si="199"/>
        <v>42826</v>
      </c>
      <c r="BC186" s="1221">
        <f t="shared" si="226"/>
        <v>42832</v>
      </c>
      <c r="BD186" s="822">
        <f t="shared" si="176"/>
        <v>42874</v>
      </c>
      <c r="BE186" s="822">
        <f t="shared" si="190"/>
        <v>42891</v>
      </c>
      <c r="BF186" s="822">
        <f t="shared" si="221"/>
        <v>42895</v>
      </c>
      <c r="BG186" s="819">
        <f>BH186-2-7</f>
        <v>42901</v>
      </c>
      <c r="BH186" s="823">
        <f t="shared" si="216"/>
        <v>42910</v>
      </c>
      <c r="BJ186" s="811">
        <v>25</v>
      </c>
      <c r="BK186" s="1143" t="s">
        <v>506</v>
      </c>
      <c r="BL186" s="1144"/>
      <c r="BM186" s="812">
        <v>217</v>
      </c>
      <c r="BN186" s="813" t="s">
        <v>999</v>
      </c>
      <c r="BO186" s="822">
        <f t="shared" si="200"/>
        <v>42798</v>
      </c>
      <c r="BP186" s="1221">
        <f t="shared" si="166"/>
        <v>42804</v>
      </c>
      <c r="BQ186" s="822">
        <f t="shared" si="201"/>
        <v>42805</v>
      </c>
      <c r="BR186" s="1221">
        <f t="shared" si="167"/>
        <v>42811</v>
      </c>
      <c r="BS186" s="822">
        <f t="shared" si="178"/>
        <v>42874</v>
      </c>
      <c r="BT186" s="822">
        <f t="shared" si="191"/>
        <v>42891</v>
      </c>
      <c r="BU186" s="822">
        <f t="shared" si="223"/>
        <v>42895</v>
      </c>
      <c r="BV186" s="819">
        <f>BW186-2-7</f>
        <v>42901</v>
      </c>
      <c r="BW186" s="823">
        <f t="shared" si="217"/>
        <v>42910</v>
      </c>
      <c r="BY186" s="811">
        <v>25</v>
      </c>
      <c r="BZ186" s="1143" t="s">
        <v>506</v>
      </c>
      <c r="CA186" s="1144"/>
      <c r="CB186" s="812">
        <v>217</v>
      </c>
      <c r="CC186" s="813" t="s">
        <v>999</v>
      </c>
      <c r="CD186" s="822">
        <f t="shared" si="202"/>
        <v>42833</v>
      </c>
      <c r="CE186" s="1221">
        <f t="shared" si="168"/>
        <v>42839</v>
      </c>
      <c r="CF186" s="822">
        <f t="shared" si="203"/>
        <v>42840</v>
      </c>
      <c r="CG186" s="1221">
        <f t="shared" si="227"/>
        <v>42846</v>
      </c>
      <c r="CH186" s="822">
        <f t="shared" si="211"/>
        <v>42874</v>
      </c>
      <c r="CI186" s="822">
        <f t="shared" si="192"/>
        <v>42891</v>
      </c>
      <c r="CJ186" s="822">
        <f t="shared" si="184"/>
        <v>42895</v>
      </c>
      <c r="CK186" s="819">
        <f>CL186-2-7</f>
        <v>42901</v>
      </c>
      <c r="CL186" s="823">
        <f t="shared" si="218"/>
        <v>42910</v>
      </c>
      <c r="CN186" s="811">
        <v>25</v>
      </c>
      <c r="CO186" s="1143" t="s">
        <v>506</v>
      </c>
      <c r="CP186" s="1144"/>
      <c r="CQ186" s="812">
        <v>217</v>
      </c>
      <c r="CR186" s="813" t="s">
        <v>999</v>
      </c>
      <c r="CS186" s="822">
        <f t="shared" si="204"/>
        <v>42833</v>
      </c>
      <c r="CT186" s="1221">
        <f t="shared" si="170"/>
        <v>42839</v>
      </c>
      <c r="CU186" s="822">
        <f t="shared" si="205"/>
        <v>42840</v>
      </c>
      <c r="CV186" s="1221">
        <f t="shared" si="228"/>
        <v>42846</v>
      </c>
      <c r="CW186" s="822">
        <f t="shared" si="212"/>
        <v>42874</v>
      </c>
      <c r="CX186" s="822">
        <f t="shared" si="193"/>
        <v>42891</v>
      </c>
      <c r="CY186" s="822">
        <f t="shared" si="185"/>
        <v>42895</v>
      </c>
      <c r="CZ186" s="819">
        <f>DA186-2-7</f>
        <v>42901</v>
      </c>
      <c r="DA186" s="823">
        <f t="shared" si="219"/>
        <v>42910</v>
      </c>
    </row>
    <row r="187" spans="2:105" ht="15" hidden="1" customHeight="1" thickTop="1">
      <c r="B187" s="407" t="s">
        <v>1026</v>
      </c>
      <c r="C187" s="899">
        <v>26</v>
      </c>
      <c r="D187" s="958"/>
      <c r="E187" s="959"/>
      <c r="F187" s="876">
        <v>217</v>
      </c>
      <c r="G187" s="877" t="s">
        <v>999</v>
      </c>
      <c r="H187" s="859"/>
      <c r="I187" s="859">
        <f t="shared" si="186"/>
        <v>42875</v>
      </c>
      <c r="J187" s="859">
        <f t="shared" si="206"/>
        <v>42881</v>
      </c>
      <c r="K187" s="859">
        <f t="shared" si="209"/>
        <v>42888</v>
      </c>
      <c r="L187" s="859">
        <f t="shared" si="187"/>
        <v>42905</v>
      </c>
      <c r="M187" s="859">
        <f t="shared" si="225"/>
        <v>42909</v>
      </c>
      <c r="N187" s="859">
        <f t="shared" si="172"/>
        <v>42915</v>
      </c>
      <c r="O187" s="879">
        <f t="shared" si="213"/>
        <v>42917</v>
      </c>
      <c r="Q187" s="899">
        <v>26</v>
      </c>
      <c r="R187" s="958"/>
      <c r="S187" s="959"/>
      <c r="T187" s="876">
        <v>217</v>
      </c>
      <c r="U187" s="877" t="s">
        <v>999</v>
      </c>
      <c r="V187" s="862">
        <f t="shared" si="194"/>
        <v>42840</v>
      </c>
      <c r="W187" s="862">
        <f t="shared" ref="W187:W250" si="229">X187-1</f>
        <v>42846</v>
      </c>
      <c r="X187" s="862">
        <f t="shared" si="195"/>
        <v>42847</v>
      </c>
      <c r="Y187" s="862">
        <f t="shared" ref="Y187:Y250" si="230">Z187-35</f>
        <v>42853</v>
      </c>
      <c r="Z187" s="862">
        <f t="shared" si="173"/>
        <v>42888</v>
      </c>
      <c r="AA187" s="862">
        <f t="shared" si="188"/>
        <v>42905</v>
      </c>
      <c r="AB187" s="862">
        <f t="shared" si="182"/>
        <v>42909</v>
      </c>
      <c r="AC187" s="862">
        <f t="shared" si="220"/>
        <v>42915</v>
      </c>
      <c r="AD187" s="879">
        <f t="shared" si="214"/>
        <v>42917</v>
      </c>
      <c r="AF187" s="899">
        <v>26</v>
      </c>
      <c r="AG187" s="958"/>
      <c r="AH187" s="959"/>
      <c r="AI187" s="876">
        <v>217</v>
      </c>
      <c r="AJ187" s="877" t="s">
        <v>999</v>
      </c>
      <c r="AK187" s="862">
        <f t="shared" si="196"/>
        <v>42840</v>
      </c>
      <c r="AL187" s="862">
        <f t="shared" ref="AL187:AL250" si="231">AM187-1</f>
        <v>42846</v>
      </c>
      <c r="AM187" s="862">
        <f t="shared" si="197"/>
        <v>42847</v>
      </c>
      <c r="AN187" s="862">
        <f t="shared" ref="AN187:AN250" si="232">AO187-35</f>
        <v>42853</v>
      </c>
      <c r="AO187" s="862">
        <f t="shared" si="210"/>
        <v>42888</v>
      </c>
      <c r="AP187" s="862">
        <f t="shared" si="189"/>
        <v>42905</v>
      </c>
      <c r="AQ187" s="862">
        <f t="shared" si="183"/>
        <v>42909</v>
      </c>
      <c r="AR187" s="862">
        <f t="shared" si="175"/>
        <v>42915</v>
      </c>
      <c r="AS187" s="879">
        <f t="shared" si="215"/>
        <v>42917</v>
      </c>
      <c r="AU187" s="899">
        <v>26</v>
      </c>
      <c r="AV187" s="958"/>
      <c r="AW187" s="959"/>
      <c r="AX187" s="876">
        <v>217</v>
      </c>
      <c r="AY187" s="877" t="s">
        <v>999</v>
      </c>
      <c r="AZ187" s="862">
        <f t="shared" si="198"/>
        <v>42833</v>
      </c>
      <c r="BA187" s="862">
        <f t="shared" ref="BA187:BA250" si="233">BB187-1</f>
        <v>42839</v>
      </c>
      <c r="BB187" s="862">
        <f t="shared" si="199"/>
        <v>42840</v>
      </c>
      <c r="BC187" s="862">
        <f t="shared" si="226"/>
        <v>42846</v>
      </c>
      <c r="BD187" s="862">
        <f t="shared" si="176"/>
        <v>42888</v>
      </c>
      <c r="BE187" s="862">
        <f t="shared" si="190"/>
        <v>42905</v>
      </c>
      <c r="BF187" s="862">
        <f t="shared" si="221"/>
        <v>42909</v>
      </c>
      <c r="BG187" s="862">
        <f t="shared" si="222"/>
        <v>42915</v>
      </c>
      <c r="BH187" s="879">
        <f t="shared" si="216"/>
        <v>42917</v>
      </c>
      <c r="BJ187" s="899">
        <v>26</v>
      </c>
      <c r="BK187" s="958"/>
      <c r="BL187" s="959"/>
      <c r="BM187" s="876">
        <v>217</v>
      </c>
      <c r="BN187" s="877" t="s">
        <v>999</v>
      </c>
      <c r="BO187" s="862">
        <f t="shared" si="200"/>
        <v>42812</v>
      </c>
      <c r="BP187" s="862">
        <f t="shared" ref="BP187:BP250" si="234">BQ187-1</f>
        <v>42818</v>
      </c>
      <c r="BQ187" s="862">
        <f t="shared" si="201"/>
        <v>42819</v>
      </c>
      <c r="BR187" s="862">
        <f t="shared" ref="BR187:BR250" si="235">BS187-63</f>
        <v>42825</v>
      </c>
      <c r="BS187" s="862">
        <f t="shared" si="178"/>
        <v>42888</v>
      </c>
      <c r="BT187" s="862">
        <f t="shared" si="191"/>
        <v>42905</v>
      </c>
      <c r="BU187" s="862">
        <f t="shared" si="223"/>
        <v>42909</v>
      </c>
      <c r="BV187" s="862">
        <f t="shared" si="224"/>
        <v>42915</v>
      </c>
      <c r="BW187" s="879">
        <f t="shared" si="217"/>
        <v>42917</v>
      </c>
      <c r="BY187" s="899">
        <v>26</v>
      </c>
      <c r="BZ187" s="958"/>
      <c r="CA187" s="959"/>
      <c r="CB187" s="876">
        <v>217</v>
      </c>
      <c r="CC187" s="877" t="s">
        <v>999</v>
      </c>
      <c r="CD187" s="862">
        <f t="shared" si="202"/>
        <v>42847</v>
      </c>
      <c r="CE187" s="862">
        <f t="shared" ref="CE187:CE250" si="236">CF187-1</f>
        <v>42853</v>
      </c>
      <c r="CF187" s="862">
        <f t="shared" si="203"/>
        <v>42854</v>
      </c>
      <c r="CG187" s="862">
        <f t="shared" si="227"/>
        <v>42860</v>
      </c>
      <c r="CH187" s="862">
        <f t="shared" si="211"/>
        <v>42888</v>
      </c>
      <c r="CI187" s="862">
        <f t="shared" si="192"/>
        <v>42905</v>
      </c>
      <c r="CJ187" s="862">
        <f t="shared" si="184"/>
        <v>42909</v>
      </c>
      <c r="CK187" s="862">
        <f t="shared" si="180"/>
        <v>42915</v>
      </c>
      <c r="CL187" s="879">
        <f t="shared" si="218"/>
        <v>42917</v>
      </c>
      <c r="CN187" s="899">
        <v>26</v>
      </c>
      <c r="CO187" s="958"/>
      <c r="CP187" s="959"/>
      <c r="CQ187" s="876">
        <v>217</v>
      </c>
      <c r="CR187" s="877" t="s">
        <v>999</v>
      </c>
      <c r="CS187" s="862">
        <f t="shared" si="204"/>
        <v>42847</v>
      </c>
      <c r="CT187" s="862">
        <f t="shared" ref="CT187:CT250" si="237">CU187-1</f>
        <v>42853</v>
      </c>
      <c r="CU187" s="862">
        <f t="shared" si="205"/>
        <v>42854</v>
      </c>
      <c r="CV187" s="862">
        <f t="shared" si="228"/>
        <v>42860</v>
      </c>
      <c r="CW187" s="862">
        <f t="shared" si="212"/>
        <v>42888</v>
      </c>
      <c r="CX187" s="862">
        <f t="shared" si="193"/>
        <v>42905</v>
      </c>
      <c r="CY187" s="862">
        <f t="shared" si="185"/>
        <v>42909</v>
      </c>
      <c r="CZ187" s="862">
        <f t="shared" si="181"/>
        <v>42915</v>
      </c>
      <c r="DA187" s="879">
        <f t="shared" si="219"/>
        <v>42917</v>
      </c>
    </row>
    <row r="188" spans="2:105" ht="15" hidden="1" customHeight="1">
      <c r="B188" s="407" t="s">
        <v>1027</v>
      </c>
      <c r="C188" s="850">
        <v>27</v>
      </c>
      <c r="D188" s="857" t="s">
        <v>506</v>
      </c>
      <c r="E188" s="858"/>
      <c r="F188" s="853">
        <v>317</v>
      </c>
      <c r="G188" s="854" t="s">
        <v>1000</v>
      </c>
      <c r="H188" s="859"/>
      <c r="I188" s="859">
        <f t="shared" si="186"/>
        <v>42882</v>
      </c>
      <c r="J188" s="863">
        <f t="shared" si="206"/>
        <v>42888</v>
      </c>
      <c r="K188" s="859">
        <f t="shared" si="209"/>
        <v>42895</v>
      </c>
      <c r="L188" s="859">
        <f t="shared" si="187"/>
        <v>42912</v>
      </c>
      <c r="M188" s="859">
        <f t="shared" si="225"/>
        <v>42916</v>
      </c>
      <c r="N188" s="859">
        <f t="shared" ref="N188:N213" si="238">O188-2</f>
        <v>42922</v>
      </c>
      <c r="O188" s="856">
        <f t="shared" si="213"/>
        <v>42924</v>
      </c>
      <c r="Q188" s="850">
        <v>27</v>
      </c>
      <c r="R188" s="857" t="s">
        <v>506</v>
      </c>
      <c r="S188" s="858"/>
      <c r="T188" s="853">
        <v>317</v>
      </c>
      <c r="U188" s="854" t="s">
        <v>1000</v>
      </c>
      <c r="V188" s="885">
        <f t="shared" si="194"/>
        <v>42847</v>
      </c>
      <c r="W188" s="886">
        <f t="shared" si="229"/>
        <v>42853</v>
      </c>
      <c r="X188" s="885">
        <f t="shared" si="195"/>
        <v>42854</v>
      </c>
      <c r="Y188" s="886">
        <f t="shared" si="230"/>
        <v>42860</v>
      </c>
      <c r="Z188" s="885">
        <f t="shared" ref="Z188:Z251" si="239">AA188-17</f>
        <v>42895</v>
      </c>
      <c r="AA188" s="885">
        <f t="shared" si="188"/>
        <v>42912</v>
      </c>
      <c r="AB188" s="885">
        <f t="shared" si="182"/>
        <v>42916</v>
      </c>
      <c r="AC188" s="885">
        <f t="shared" si="220"/>
        <v>42922</v>
      </c>
      <c r="AD188" s="856">
        <f t="shared" si="214"/>
        <v>42924</v>
      </c>
      <c r="AF188" s="850">
        <v>27</v>
      </c>
      <c r="AG188" s="857" t="s">
        <v>506</v>
      </c>
      <c r="AH188" s="858"/>
      <c r="AI188" s="853">
        <v>317</v>
      </c>
      <c r="AJ188" s="854" t="s">
        <v>1000</v>
      </c>
      <c r="AK188" s="885">
        <f t="shared" si="196"/>
        <v>42847</v>
      </c>
      <c r="AL188" s="886">
        <f t="shared" si="231"/>
        <v>42853</v>
      </c>
      <c r="AM188" s="885">
        <f t="shared" si="197"/>
        <v>42854</v>
      </c>
      <c r="AN188" s="886">
        <f t="shared" si="232"/>
        <v>42860</v>
      </c>
      <c r="AO188" s="885">
        <f t="shared" si="210"/>
        <v>42895</v>
      </c>
      <c r="AP188" s="885">
        <f t="shared" si="189"/>
        <v>42912</v>
      </c>
      <c r="AQ188" s="885">
        <f t="shared" si="183"/>
        <v>42916</v>
      </c>
      <c r="AR188" s="885">
        <f t="shared" ref="AR188:AR213" si="240">AS188-2</f>
        <v>42922</v>
      </c>
      <c r="AS188" s="856">
        <f t="shared" si="215"/>
        <v>42924</v>
      </c>
      <c r="AU188" s="850">
        <v>27</v>
      </c>
      <c r="AV188" s="857" t="s">
        <v>506</v>
      </c>
      <c r="AW188" s="858"/>
      <c r="AX188" s="853">
        <v>317</v>
      </c>
      <c r="AY188" s="854" t="s">
        <v>1000</v>
      </c>
      <c r="AZ188" s="885">
        <f t="shared" si="198"/>
        <v>42840</v>
      </c>
      <c r="BA188" s="886">
        <f t="shared" si="233"/>
        <v>42846</v>
      </c>
      <c r="BB188" s="885">
        <f t="shared" si="199"/>
        <v>42847</v>
      </c>
      <c r="BC188" s="886">
        <f t="shared" si="226"/>
        <v>42853</v>
      </c>
      <c r="BD188" s="885">
        <f t="shared" ref="BD188:BD251" si="241">BE188-17</f>
        <v>42895</v>
      </c>
      <c r="BE188" s="885">
        <f t="shared" si="190"/>
        <v>42912</v>
      </c>
      <c r="BF188" s="885">
        <f t="shared" si="221"/>
        <v>42916</v>
      </c>
      <c r="BG188" s="885">
        <f t="shared" si="222"/>
        <v>42922</v>
      </c>
      <c r="BH188" s="856">
        <f t="shared" si="216"/>
        <v>42924</v>
      </c>
      <c r="BJ188" s="850">
        <v>27</v>
      </c>
      <c r="BK188" s="857" t="s">
        <v>506</v>
      </c>
      <c r="BL188" s="858"/>
      <c r="BM188" s="853">
        <v>317</v>
      </c>
      <c r="BN188" s="854" t="s">
        <v>1000</v>
      </c>
      <c r="BO188" s="885">
        <f t="shared" si="200"/>
        <v>42819</v>
      </c>
      <c r="BP188" s="886">
        <f t="shared" si="234"/>
        <v>42825</v>
      </c>
      <c r="BQ188" s="885">
        <f t="shared" si="201"/>
        <v>42826</v>
      </c>
      <c r="BR188" s="886">
        <f t="shared" si="235"/>
        <v>42832</v>
      </c>
      <c r="BS188" s="885">
        <f t="shared" ref="BS188:BS251" si="242">BT188-17</f>
        <v>42895</v>
      </c>
      <c r="BT188" s="885">
        <f t="shared" si="191"/>
        <v>42912</v>
      </c>
      <c r="BU188" s="885">
        <f t="shared" si="223"/>
        <v>42916</v>
      </c>
      <c r="BV188" s="885">
        <f t="shared" si="224"/>
        <v>42922</v>
      </c>
      <c r="BW188" s="856">
        <f t="shared" si="217"/>
        <v>42924</v>
      </c>
      <c r="BY188" s="850">
        <v>27</v>
      </c>
      <c r="BZ188" s="857" t="s">
        <v>506</v>
      </c>
      <c r="CA188" s="858"/>
      <c r="CB188" s="853">
        <v>317</v>
      </c>
      <c r="CC188" s="854" t="s">
        <v>1000</v>
      </c>
      <c r="CD188" s="885">
        <f t="shared" si="202"/>
        <v>42854</v>
      </c>
      <c r="CE188" s="886">
        <f t="shared" si="236"/>
        <v>42860</v>
      </c>
      <c r="CF188" s="885">
        <f t="shared" si="203"/>
        <v>42861</v>
      </c>
      <c r="CG188" s="886">
        <f t="shared" si="227"/>
        <v>42867</v>
      </c>
      <c r="CH188" s="885">
        <f t="shared" si="211"/>
        <v>42895</v>
      </c>
      <c r="CI188" s="885">
        <f t="shared" si="192"/>
        <v>42912</v>
      </c>
      <c r="CJ188" s="885">
        <f t="shared" si="184"/>
        <v>42916</v>
      </c>
      <c r="CK188" s="885">
        <f t="shared" ref="CK188:CK213" si="243">CL188-2</f>
        <v>42922</v>
      </c>
      <c r="CL188" s="856">
        <f t="shared" si="218"/>
        <v>42924</v>
      </c>
      <c r="CN188" s="850">
        <v>27</v>
      </c>
      <c r="CO188" s="857" t="s">
        <v>506</v>
      </c>
      <c r="CP188" s="858"/>
      <c r="CQ188" s="853">
        <v>317</v>
      </c>
      <c r="CR188" s="854" t="s">
        <v>1000</v>
      </c>
      <c r="CS188" s="885">
        <f t="shared" si="204"/>
        <v>42854</v>
      </c>
      <c r="CT188" s="886">
        <f t="shared" si="237"/>
        <v>42860</v>
      </c>
      <c r="CU188" s="885">
        <f t="shared" si="205"/>
        <v>42861</v>
      </c>
      <c r="CV188" s="886">
        <f t="shared" si="228"/>
        <v>42867</v>
      </c>
      <c r="CW188" s="885">
        <f t="shared" si="212"/>
        <v>42895</v>
      </c>
      <c r="CX188" s="885">
        <f t="shared" si="193"/>
        <v>42912</v>
      </c>
      <c r="CY188" s="885">
        <f t="shared" si="185"/>
        <v>42916</v>
      </c>
      <c r="CZ188" s="885">
        <f t="shared" ref="CZ188:CZ213" si="244">DA188-2</f>
        <v>42922</v>
      </c>
      <c r="DA188" s="856">
        <f t="shared" si="219"/>
        <v>42924</v>
      </c>
    </row>
    <row r="189" spans="2:105" ht="15" hidden="1" customHeight="1">
      <c r="B189" s="407" t="s">
        <v>2085</v>
      </c>
      <c r="C189" s="850">
        <v>28</v>
      </c>
      <c r="D189" s="857" t="s">
        <v>506</v>
      </c>
      <c r="E189" s="858"/>
      <c r="F189" s="853">
        <v>317</v>
      </c>
      <c r="G189" s="854" t="s">
        <v>1000</v>
      </c>
      <c r="H189" s="859"/>
      <c r="I189" s="859">
        <f t="shared" si="186"/>
        <v>42889</v>
      </c>
      <c r="J189" s="863">
        <f t="shared" si="206"/>
        <v>42895</v>
      </c>
      <c r="K189" s="859">
        <f t="shared" si="209"/>
        <v>42902</v>
      </c>
      <c r="L189" s="859">
        <f t="shared" si="187"/>
        <v>42919</v>
      </c>
      <c r="M189" s="859">
        <f t="shared" si="225"/>
        <v>42923</v>
      </c>
      <c r="N189" s="859">
        <f t="shared" si="238"/>
        <v>42929</v>
      </c>
      <c r="O189" s="856">
        <f t="shared" si="213"/>
        <v>42931</v>
      </c>
      <c r="Q189" s="850">
        <v>28</v>
      </c>
      <c r="R189" s="857" t="s">
        <v>506</v>
      </c>
      <c r="S189" s="858"/>
      <c r="T189" s="853">
        <v>317</v>
      </c>
      <c r="U189" s="854" t="s">
        <v>1000</v>
      </c>
      <c r="V189" s="885">
        <f t="shared" si="194"/>
        <v>42854</v>
      </c>
      <c r="W189" s="886">
        <f t="shared" si="229"/>
        <v>42860</v>
      </c>
      <c r="X189" s="885">
        <f t="shared" si="195"/>
        <v>42861</v>
      </c>
      <c r="Y189" s="886">
        <f t="shared" si="230"/>
        <v>42867</v>
      </c>
      <c r="Z189" s="885">
        <f t="shared" si="239"/>
        <v>42902</v>
      </c>
      <c r="AA189" s="885">
        <f t="shared" si="188"/>
        <v>42919</v>
      </c>
      <c r="AB189" s="885">
        <f t="shared" ref="AB189:AB252" si="245">AC189-6</f>
        <v>42923</v>
      </c>
      <c r="AC189" s="885">
        <f t="shared" si="220"/>
        <v>42929</v>
      </c>
      <c r="AD189" s="856">
        <f t="shared" si="214"/>
        <v>42931</v>
      </c>
      <c r="AF189" s="850">
        <v>28</v>
      </c>
      <c r="AG189" s="857" t="s">
        <v>506</v>
      </c>
      <c r="AH189" s="858"/>
      <c r="AI189" s="853">
        <v>317</v>
      </c>
      <c r="AJ189" s="854" t="s">
        <v>1000</v>
      </c>
      <c r="AK189" s="885">
        <f t="shared" si="196"/>
        <v>42854</v>
      </c>
      <c r="AL189" s="886">
        <f t="shared" si="231"/>
        <v>42860</v>
      </c>
      <c r="AM189" s="885">
        <f t="shared" si="197"/>
        <v>42861</v>
      </c>
      <c r="AN189" s="886">
        <f t="shared" si="232"/>
        <v>42867</v>
      </c>
      <c r="AO189" s="885">
        <f t="shared" si="210"/>
        <v>42902</v>
      </c>
      <c r="AP189" s="885">
        <f t="shared" si="189"/>
        <v>42919</v>
      </c>
      <c r="AQ189" s="885">
        <f t="shared" ref="AQ189:AQ252" si="246">AR189-6</f>
        <v>42923</v>
      </c>
      <c r="AR189" s="885">
        <f t="shared" si="240"/>
        <v>42929</v>
      </c>
      <c r="AS189" s="856">
        <f t="shared" si="215"/>
        <v>42931</v>
      </c>
      <c r="AU189" s="850">
        <v>28</v>
      </c>
      <c r="AV189" s="857" t="s">
        <v>506</v>
      </c>
      <c r="AW189" s="858"/>
      <c r="AX189" s="853">
        <v>317</v>
      </c>
      <c r="AY189" s="854" t="s">
        <v>1000</v>
      </c>
      <c r="AZ189" s="885">
        <f t="shared" si="198"/>
        <v>42847</v>
      </c>
      <c r="BA189" s="886">
        <f t="shared" si="233"/>
        <v>42853</v>
      </c>
      <c r="BB189" s="885">
        <f t="shared" si="199"/>
        <v>42854</v>
      </c>
      <c r="BC189" s="886">
        <f t="shared" si="226"/>
        <v>42860</v>
      </c>
      <c r="BD189" s="885">
        <f t="shared" si="241"/>
        <v>42902</v>
      </c>
      <c r="BE189" s="885">
        <f t="shared" si="190"/>
        <v>42919</v>
      </c>
      <c r="BF189" s="885">
        <f t="shared" si="221"/>
        <v>42923</v>
      </c>
      <c r="BG189" s="885">
        <f t="shared" si="222"/>
        <v>42929</v>
      </c>
      <c r="BH189" s="856">
        <f t="shared" si="216"/>
        <v>42931</v>
      </c>
      <c r="BJ189" s="850">
        <v>28</v>
      </c>
      <c r="BK189" s="857" t="s">
        <v>506</v>
      </c>
      <c r="BL189" s="858"/>
      <c r="BM189" s="853">
        <v>317</v>
      </c>
      <c r="BN189" s="854" t="s">
        <v>1000</v>
      </c>
      <c r="BO189" s="885">
        <f t="shared" si="200"/>
        <v>42826</v>
      </c>
      <c r="BP189" s="886">
        <f t="shared" si="234"/>
        <v>42832</v>
      </c>
      <c r="BQ189" s="885">
        <f t="shared" si="201"/>
        <v>42833</v>
      </c>
      <c r="BR189" s="886">
        <f t="shared" si="235"/>
        <v>42839</v>
      </c>
      <c r="BS189" s="885">
        <f t="shared" si="242"/>
        <v>42902</v>
      </c>
      <c r="BT189" s="885">
        <f t="shared" si="191"/>
        <v>42919</v>
      </c>
      <c r="BU189" s="885">
        <f t="shared" si="223"/>
        <v>42923</v>
      </c>
      <c r="BV189" s="885">
        <f t="shared" si="224"/>
        <v>42929</v>
      </c>
      <c r="BW189" s="856">
        <f t="shared" si="217"/>
        <v>42931</v>
      </c>
      <c r="BY189" s="850">
        <v>28</v>
      </c>
      <c r="BZ189" s="857" t="s">
        <v>506</v>
      </c>
      <c r="CA189" s="858"/>
      <c r="CB189" s="853">
        <v>317</v>
      </c>
      <c r="CC189" s="854" t="s">
        <v>1000</v>
      </c>
      <c r="CD189" s="885">
        <f t="shared" si="202"/>
        <v>42861</v>
      </c>
      <c r="CE189" s="886">
        <f t="shared" si="236"/>
        <v>42867</v>
      </c>
      <c r="CF189" s="885">
        <f t="shared" si="203"/>
        <v>42868</v>
      </c>
      <c r="CG189" s="886">
        <f t="shared" si="227"/>
        <v>42874</v>
      </c>
      <c r="CH189" s="885">
        <f t="shared" si="211"/>
        <v>42902</v>
      </c>
      <c r="CI189" s="885">
        <f t="shared" si="192"/>
        <v>42919</v>
      </c>
      <c r="CJ189" s="885">
        <f t="shared" ref="CJ189:CJ252" si="247">CK189-6</f>
        <v>42923</v>
      </c>
      <c r="CK189" s="885">
        <f t="shared" si="243"/>
        <v>42929</v>
      </c>
      <c r="CL189" s="856">
        <f t="shared" si="218"/>
        <v>42931</v>
      </c>
      <c r="CN189" s="850">
        <v>28</v>
      </c>
      <c r="CO189" s="857" t="s">
        <v>506</v>
      </c>
      <c r="CP189" s="858"/>
      <c r="CQ189" s="853">
        <v>317</v>
      </c>
      <c r="CR189" s="854" t="s">
        <v>1000</v>
      </c>
      <c r="CS189" s="885">
        <f t="shared" si="204"/>
        <v>42861</v>
      </c>
      <c r="CT189" s="886">
        <f t="shared" si="237"/>
        <v>42867</v>
      </c>
      <c r="CU189" s="885">
        <f t="shared" si="205"/>
        <v>42868</v>
      </c>
      <c r="CV189" s="886">
        <f t="shared" si="228"/>
        <v>42874</v>
      </c>
      <c r="CW189" s="885">
        <f t="shared" si="212"/>
        <v>42902</v>
      </c>
      <c r="CX189" s="885">
        <f t="shared" si="193"/>
        <v>42919</v>
      </c>
      <c r="CY189" s="885">
        <f t="shared" ref="CY189:CY252" si="248">CZ189-6</f>
        <v>42923</v>
      </c>
      <c r="CZ189" s="885">
        <f t="shared" si="244"/>
        <v>42929</v>
      </c>
      <c r="DA189" s="856">
        <f t="shared" si="219"/>
        <v>42931</v>
      </c>
    </row>
    <row r="190" spans="2:105" ht="45" hidden="1" customHeight="1">
      <c r="B190" s="407" t="s">
        <v>2086</v>
      </c>
      <c r="C190" s="850">
        <v>29</v>
      </c>
      <c r="D190" s="860" t="s">
        <v>2183</v>
      </c>
      <c r="E190" s="861" t="s">
        <v>2184</v>
      </c>
      <c r="F190" s="853">
        <v>317</v>
      </c>
      <c r="G190" s="854" t="s">
        <v>1000</v>
      </c>
      <c r="H190" s="862"/>
      <c r="I190" s="862">
        <f t="shared" si="186"/>
        <v>42896</v>
      </c>
      <c r="J190" s="862">
        <f t="shared" si="206"/>
        <v>42902</v>
      </c>
      <c r="K190" s="862">
        <f t="shared" si="209"/>
        <v>42909</v>
      </c>
      <c r="L190" s="862">
        <f t="shared" si="187"/>
        <v>42926</v>
      </c>
      <c r="M190" s="862">
        <f t="shared" si="225"/>
        <v>42930</v>
      </c>
      <c r="N190" s="862">
        <f t="shared" si="238"/>
        <v>42936</v>
      </c>
      <c r="O190" s="856">
        <f t="shared" si="213"/>
        <v>42938</v>
      </c>
      <c r="Q190" s="850">
        <v>29</v>
      </c>
      <c r="R190" s="860" t="s">
        <v>2183</v>
      </c>
      <c r="S190" s="861" t="s">
        <v>2184</v>
      </c>
      <c r="T190" s="853">
        <v>317</v>
      </c>
      <c r="U190" s="854" t="s">
        <v>1000</v>
      </c>
      <c r="V190" s="890">
        <f t="shared" si="194"/>
        <v>42861</v>
      </c>
      <c r="W190" s="890">
        <f t="shared" si="229"/>
        <v>42867</v>
      </c>
      <c r="X190" s="890">
        <f t="shared" si="195"/>
        <v>42868</v>
      </c>
      <c r="Y190" s="890">
        <f t="shared" si="230"/>
        <v>42874</v>
      </c>
      <c r="Z190" s="890">
        <f t="shared" si="239"/>
        <v>42909</v>
      </c>
      <c r="AA190" s="890">
        <f t="shared" si="188"/>
        <v>42926</v>
      </c>
      <c r="AB190" s="890">
        <f t="shared" si="245"/>
        <v>42930</v>
      </c>
      <c r="AC190" s="890">
        <f t="shared" si="220"/>
        <v>42936</v>
      </c>
      <c r="AD190" s="856">
        <f t="shared" si="214"/>
        <v>42938</v>
      </c>
      <c r="AF190" s="850">
        <v>29</v>
      </c>
      <c r="AG190" s="860" t="s">
        <v>2183</v>
      </c>
      <c r="AH190" s="861" t="s">
        <v>2184</v>
      </c>
      <c r="AI190" s="853">
        <v>317</v>
      </c>
      <c r="AJ190" s="854" t="s">
        <v>1000</v>
      </c>
      <c r="AK190" s="890">
        <f t="shared" si="196"/>
        <v>42861</v>
      </c>
      <c r="AL190" s="890">
        <f t="shared" si="231"/>
        <v>42867</v>
      </c>
      <c r="AM190" s="890">
        <f t="shared" si="197"/>
        <v>42868</v>
      </c>
      <c r="AN190" s="890">
        <f t="shared" si="232"/>
        <v>42874</v>
      </c>
      <c r="AO190" s="890">
        <f t="shared" si="210"/>
        <v>42909</v>
      </c>
      <c r="AP190" s="890">
        <f t="shared" si="189"/>
        <v>42926</v>
      </c>
      <c r="AQ190" s="890">
        <f t="shared" si="246"/>
        <v>42930</v>
      </c>
      <c r="AR190" s="890">
        <f t="shared" si="240"/>
        <v>42936</v>
      </c>
      <c r="AS190" s="856">
        <f t="shared" si="215"/>
        <v>42938</v>
      </c>
      <c r="AU190" s="850">
        <v>29</v>
      </c>
      <c r="AV190" s="860" t="s">
        <v>2183</v>
      </c>
      <c r="AW190" s="861" t="s">
        <v>2184</v>
      </c>
      <c r="AX190" s="853">
        <v>317</v>
      </c>
      <c r="AY190" s="854" t="s">
        <v>1000</v>
      </c>
      <c r="AZ190" s="890">
        <f t="shared" si="198"/>
        <v>42854</v>
      </c>
      <c r="BA190" s="890">
        <f t="shared" si="233"/>
        <v>42860</v>
      </c>
      <c r="BB190" s="890">
        <f t="shared" si="199"/>
        <v>42861</v>
      </c>
      <c r="BC190" s="890">
        <f t="shared" si="226"/>
        <v>42867</v>
      </c>
      <c r="BD190" s="890">
        <f t="shared" si="241"/>
        <v>42909</v>
      </c>
      <c r="BE190" s="890">
        <f t="shared" si="190"/>
        <v>42926</v>
      </c>
      <c r="BF190" s="890">
        <f t="shared" si="221"/>
        <v>42930</v>
      </c>
      <c r="BG190" s="890">
        <f t="shared" si="222"/>
        <v>42936</v>
      </c>
      <c r="BH190" s="856">
        <f t="shared" si="216"/>
        <v>42938</v>
      </c>
      <c r="BJ190" s="850">
        <v>29</v>
      </c>
      <c r="BK190" s="860" t="s">
        <v>2183</v>
      </c>
      <c r="BL190" s="861" t="s">
        <v>2184</v>
      </c>
      <c r="BM190" s="853">
        <v>317</v>
      </c>
      <c r="BN190" s="854" t="s">
        <v>1000</v>
      </c>
      <c r="BO190" s="890">
        <f t="shared" si="200"/>
        <v>42833</v>
      </c>
      <c r="BP190" s="890">
        <f t="shared" si="234"/>
        <v>42839</v>
      </c>
      <c r="BQ190" s="890">
        <f t="shared" si="201"/>
        <v>42840</v>
      </c>
      <c r="BR190" s="890">
        <f t="shared" si="235"/>
        <v>42846</v>
      </c>
      <c r="BS190" s="890">
        <f t="shared" si="242"/>
        <v>42909</v>
      </c>
      <c r="BT190" s="890">
        <f t="shared" si="191"/>
        <v>42926</v>
      </c>
      <c r="BU190" s="890">
        <f t="shared" si="223"/>
        <v>42930</v>
      </c>
      <c r="BV190" s="890">
        <f t="shared" si="224"/>
        <v>42936</v>
      </c>
      <c r="BW190" s="856">
        <f t="shared" si="217"/>
        <v>42938</v>
      </c>
      <c r="BY190" s="850">
        <v>29</v>
      </c>
      <c r="BZ190" s="860" t="s">
        <v>2183</v>
      </c>
      <c r="CA190" s="861" t="s">
        <v>2184</v>
      </c>
      <c r="CB190" s="853">
        <v>317</v>
      </c>
      <c r="CC190" s="854" t="s">
        <v>1000</v>
      </c>
      <c r="CD190" s="890">
        <f t="shared" si="202"/>
        <v>42868</v>
      </c>
      <c r="CE190" s="890">
        <f t="shared" si="236"/>
        <v>42874</v>
      </c>
      <c r="CF190" s="890">
        <f t="shared" si="203"/>
        <v>42875</v>
      </c>
      <c r="CG190" s="890">
        <f t="shared" si="227"/>
        <v>42881</v>
      </c>
      <c r="CH190" s="890">
        <f t="shared" si="211"/>
        <v>42909</v>
      </c>
      <c r="CI190" s="890">
        <f t="shared" si="192"/>
        <v>42926</v>
      </c>
      <c r="CJ190" s="890">
        <f t="shared" si="247"/>
        <v>42930</v>
      </c>
      <c r="CK190" s="890">
        <f t="shared" si="243"/>
        <v>42936</v>
      </c>
      <c r="CL190" s="856">
        <f t="shared" si="218"/>
        <v>42938</v>
      </c>
      <c r="CN190" s="850">
        <v>29</v>
      </c>
      <c r="CO190" s="860" t="s">
        <v>2183</v>
      </c>
      <c r="CP190" s="861" t="s">
        <v>2184</v>
      </c>
      <c r="CQ190" s="853">
        <v>317</v>
      </c>
      <c r="CR190" s="854" t="s">
        <v>1000</v>
      </c>
      <c r="CS190" s="890">
        <f t="shared" si="204"/>
        <v>42868</v>
      </c>
      <c r="CT190" s="890">
        <f t="shared" si="237"/>
        <v>42874</v>
      </c>
      <c r="CU190" s="890">
        <f t="shared" si="205"/>
        <v>42875</v>
      </c>
      <c r="CV190" s="890">
        <f t="shared" si="228"/>
        <v>42881</v>
      </c>
      <c r="CW190" s="890">
        <f t="shared" si="212"/>
        <v>42909</v>
      </c>
      <c r="CX190" s="890">
        <f t="shared" si="193"/>
        <v>42926</v>
      </c>
      <c r="CY190" s="890">
        <f t="shared" si="248"/>
        <v>42930</v>
      </c>
      <c r="CZ190" s="890">
        <f t="shared" si="244"/>
        <v>42936</v>
      </c>
      <c r="DA190" s="856">
        <f t="shared" si="219"/>
        <v>42938</v>
      </c>
    </row>
    <row r="191" spans="2:105" ht="45" hidden="1" customHeight="1">
      <c r="B191" s="407" t="s">
        <v>2087</v>
      </c>
      <c r="C191" s="850">
        <v>30</v>
      </c>
      <c r="D191" s="851" t="s">
        <v>506</v>
      </c>
      <c r="E191" s="852" t="s">
        <v>983</v>
      </c>
      <c r="F191" s="853">
        <v>317</v>
      </c>
      <c r="G191" s="854" t="s">
        <v>1000</v>
      </c>
      <c r="H191" s="855"/>
      <c r="I191" s="855">
        <f t="shared" si="186"/>
        <v>42903</v>
      </c>
      <c r="J191" s="855">
        <f t="shared" si="206"/>
        <v>42909</v>
      </c>
      <c r="K191" s="855">
        <f t="shared" si="209"/>
        <v>42916</v>
      </c>
      <c r="L191" s="855">
        <f t="shared" si="187"/>
        <v>42933</v>
      </c>
      <c r="M191" s="855">
        <f t="shared" si="225"/>
        <v>42937</v>
      </c>
      <c r="N191" s="855">
        <f t="shared" si="238"/>
        <v>42943</v>
      </c>
      <c r="O191" s="856">
        <f t="shared" si="213"/>
        <v>42945</v>
      </c>
      <c r="Q191" s="850">
        <v>30</v>
      </c>
      <c r="R191" s="851" t="s">
        <v>506</v>
      </c>
      <c r="S191" s="852" t="s">
        <v>983</v>
      </c>
      <c r="T191" s="853">
        <v>317</v>
      </c>
      <c r="U191" s="854" t="s">
        <v>1000</v>
      </c>
      <c r="V191" s="873">
        <f t="shared" si="194"/>
        <v>42868</v>
      </c>
      <c r="W191" s="873">
        <f t="shared" si="229"/>
        <v>42874</v>
      </c>
      <c r="X191" s="873">
        <f t="shared" si="195"/>
        <v>42875</v>
      </c>
      <c r="Y191" s="873">
        <f t="shared" si="230"/>
        <v>42881</v>
      </c>
      <c r="Z191" s="873">
        <f t="shared" si="239"/>
        <v>42916</v>
      </c>
      <c r="AA191" s="873">
        <f t="shared" si="188"/>
        <v>42933</v>
      </c>
      <c r="AB191" s="873">
        <f t="shared" si="245"/>
        <v>42937</v>
      </c>
      <c r="AC191" s="873">
        <f t="shared" si="220"/>
        <v>42943</v>
      </c>
      <c r="AD191" s="856">
        <f t="shared" si="214"/>
        <v>42945</v>
      </c>
      <c r="AF191" s="850">
        <v>30</v>
      </c>
      <c r="AG191" s="851" t="s">
        <v>506</v>
      </c>
      <c r="AH191" s="852" t="s">
        <v>983</v>
      </c>
      <c r="AI191" s="853">
        <v>317</v>
      </c>
      <c r="AJ191" s="854" t="s">
        <v>1000</v>
      </c>
      <c r="AK191" s="873">
        <f t="shared" si="196"/>
        <v>42868</v>
      </c>
      <c r="AL191" s="873">
        <f t="shared" si="231"/>
        <v>42874</v>
      </c>
      <c r="AM191" s="873">
        <f t="shared" si="197"/>
        <v>42875</v>
      </c>
      <c r="AN191" s="873">
        <f t="shared" si="232"/>
        <v>42881</v>
      </c>
      <c r="AO191" s="873">
        <f t="shared" si="210"/>
        <v>42916</v>
      </c>
      <c r="AP191" s="873">
        <f t="shared" si="189"/>
        <v>42933</v>
      </c>
      <c r="AQ191" s="873">
        <f t="shared" si="246"/>
        <v>42937</v>
      </c>
      <c r="AR191" s="873">
        <f t="shared" si="240"/>
        <v>42943</v>
      </c>
      <c r="AS191" s="856">
        <f t="shared" si="215"/>
        <v>42945</v>
      </c>
      <c r="AU191" s="850">
        <v>30</v>
      </c>
      <c r="AV191" s="851" t="s">
        <v>506</v>
      </c>
      <c r="AW191" s="852" t="s">
        <v>983</v>
      </c>
      <c r="AX191" s="853">
        <v>317</v>
      </c>
      <c r="AY191" s="854" t="s">
        <v>1000</v>
      </c>
      <c r="AZ191" s="873">
        <f t="shared" si="198"/>
        <v>42861</v>
      </c>
      <c r="BA191" s="873">
        <f t="shared" si="233"/>
        <v>42867</v>
      </c>
      <c r="BB191" s="873">
        <f t="shared" si="199"/>
        <v>42868</v>
      </c>
      <c r="BC191" s="873">
        <f t="shared" si="226"/>
        <v>42874</v>
      </c>
      <c r="BD191" s="873">
        <f t="shared" si="241"/>
        <v>42916</v>
      </c>
      <c r="BE191" s="873">
        <f t="shared" si="190"/>
        <v>42933</v>
      </c>
      <c r="BF191" s="873">
        <f t="shared" si="221"/>
        <v>42937</v>
      </c>
      <c r="BG191" s="873">
        <f t="shared" si="222"/>
        <v>42943</v>
      </c>
      <c r="BH191" s="856">
        <f t="shared" si="216"/>
        <v>42945</v>
      </c>
      <c r="BJ191" s="850">
        <v>30</v>
      </c>
      <c r="BK191" s="851" t="s">
        <v>506</v>
      </c>
      <c r="BL191" s="852" t="s">
        <v>983</v>
      </c>
      <c r="BM191" s="853">
        <v>317</v>
      </c>
      <c r="BN191" s="854" t="s">
        <v>1000</v>
      </c>
      <c r="BO191" s="873">
        <f t="shared" si="200"/>
        <v>42840</v>
      </c>
      <c r="BP191" s="873">
        <f t="shared" si="234"/>
        <v>42846</v>
      </c>
      <c r="BQ191" s="873">
        <f t="shared" si="201"/>
        <v>42847</v>
      </c>
      <c r="BR191" s="873">
        <f t="shared" si="235"/>
        <v>42853</v>
      </c>
      <c r="BS191" s="873">
        <f t="shared" si="242"/>
        <v>42916</v>
      </c>
      <c r="BT191" s="873">
        <f t="shared" si="191"/>
        <v>42933</v>
      </c>
      <c r="BU191" s="873">
        <f t="shared" si="223"/>
        <v>42937</v>
      </c>
      <c r="BV191" s="873">
        <f t="shared" si="224"/>
        <v>42943</v>
      </c>
      <c r="BW191" s="856">
        <f t="shared" si="217"/>
        <v>42945</v>
      </c>
      <c r="BY191" s="850">
        <v>30</v>
      </c>
      <c r="BZ191" s="851" t="s">
        <v>506</v>
      </c>
      <c r="CA191" s="852" t="s">
        <v>983</v>
      </c>
      <c r="CB191" s="853">
        <v>317</v>
      </c>
      <c r="CC191" s="854" t="s">
        <v>1000</v>
      </c>
      <c r="CD191" s="873">
        <f t="shared" si="202"/>
        <v>42875</v>
      </c>
      <c r="CE191" s="873">
        <f t="shared" si="236"/>
        <v>42881</v>
      </c>
      <c r="CF191" s="873">
        <f t="shared" si="203"/>
        <v>42882</v>
      </c>
      <c r="CG191" s="873">
        <f t="shared" si="227"/>
        <v>42888</v>
      </c>
      <c r="CH191" s="873">
        <f t="shared" si="211"/>
        <v>42916</v>
      </c>
      <c r="CI191" s="873">
        <f t="shared" si="192"/>
        <v>42933</v>
      </c>
      <c r="CJ191" s="873">
        <f t="shared" si="247"/>
        <v>42937</v>
      </c>
      <c r="CK191" s="873">
        <f t="shared" si="243"/>
        <v>42943</v>
      </c>
      <c r="CL191" s="856">
        <f t="shared" si="218"/>
        <v>42945</v>
      </c>
      <c r="CN191" s="850">
        <v>30</v>
      </c>
      <c r="CO191" s="851" t="s">
        <v>506</v>
      </c>
      <c r="CP191" s="852" t="s">
        <v>983</v>
      </c>
      <c r="CQ191" s="853">
        <v>317</v>
      </c>
      <c r="CR191" s="854" t="s">
        <v>1000</v>
      </c>
      <c r="CS191" s="873">
        <f t="shared" si="204"/>
        <v>42875</v>
      </c>
      <c r="CT191" s="873">
        <f t="shared" si="237"/>
        <v>42881</v>
      </c>
      <c r="CU191" s="873">
        <f t="shared" si="205"/>
        <v>42882</v>
      </c>
      <c r="CV191" s="873">
        <f t="shared" si="228"/>
        <v>42888</v>
      </c>
      <c r="CW191" s="873">
        <f t="shared" si="212"/>
        <v>42916</v>
      </c>
      <c r="CX191" s="873">
        <f t="shared" si="193"/>
        <v>42933</v>
      </c>
      <c r="CY191" s="873">
        <f t="shared" si="248"/>
        <v>42937</v>
      </c>
      <c r="CZ191" s="873">
        <f t="shared" si="244"/>
        <v>42943</v>
      </c>
      <c r="DA191" s="856">
        <f t="shared" si="219"/>
        <v>42945</v>
      </c>
    </row>
    <row r="192" spans="2:105" ht="45" hidden="1" customHeight="1">
      <c r="B192" s="407" t="s">
        <v>2088</v>
      </c>
      <c r="C192" s="850">
        <v>31</v>
      </c>
      <c r="D192" s="857" t="s">
        <v>506</v>
      </c>
      <c r="E192" s="858"/>
      <c r="F192" s="853">
        <v>317</v>
      </c>
      <c r="G192" s="854" t="s">
        <v>2185</v>
      </c>
      <c r="H192" s="859"/>
      <c r="I192" s="859">
        <f t="shared" si="186"/>
        <v>42910</v>
      </c>
      <c r="J192" s="863">
        <f t="shared" si="206"/>
        <v>42916</v>
      </c>
      <c r="K192" s="859">
        <f t="shared" si="209"/>
        <v>42923</v>
      </c>
      <c r="L192" s="859">
        <f t="shared" si="187"/>
        <v>42940</v>
      </c>
      <c r="M192" s="859">
        <f t="shared" si="225"/>
        <v>42944</v>
      </c>
      <c r="N192" s="859">
        <f t="shared" si="238"/>
        <v>42950</v>
      </c>
      <c r="O192" s="856">
        <f t="shared" si="213"/>
        <v>42952</v>
      </c>
      <c r="Q192" s="850">
        <v>31</v>
      </c>
      <c r="R192" s="857" t="s">
        <v>506</v>
      </c>
      <c r="S192" s="858"/>
      <c r="T192" s="853">
        <v>317</v>
      </c>
      <c r="U192" s="854" t="s">
        <v>2185</v>
      </c>
      <c r="V192" s="885">
        <f t="shared" si="194"/>
        <v>42875</v>
      </c>
      <c r="W192" s="886">
        <f t="shared" si="229"/>
        <v>42881</v>
      </c>
      <c r="X192" s="885">
        <f t="shared" si="195"/>
        <v>42882</v>
      </c>
      <c r="Y192" s="886">
        <f t="shared" si="230"/>
        <v>42888</v>
      </c>
      <c r="Z192" s="885">
        <f t="shared" si="239"/>
        <v>42923</v>
      </c>
      <c r="AA192" s="885">
        <f t="shared" si="188"/>
        <v>42940</v>
      </c>
      <c r="AB192" s="885">
        <f t="shared" si="245"/>
        <v>42944</v>
      </c>
      <c r="AC192" s="885">
        <f t="shared" si="220"/>
        <v>42950</v>
      </c>
      <c r="AD192" s="856">
        <f t="shared" si="214"/>
        <v>42952</v>
      </c>
      <c r="AF192" s="850">
        <v>31</v>
      </c>
      <c r="AG192" s="857" t="s">
        <v>506</v>
      </c>
      <c r="AH192" s="858"/>
      <c r="AI192" s="853">
        <v>317</v>
      </c>
      <c r="AJ192" s="854" t="s">
        <v>2185</v>
      </c>
      <c r="AK192" s="885">
        <f t="shared" si="196"/>
        <v>42875</v>
      </c>
      <c r="AL192" s="886">
        <f t="shared" si="231"/>
        <v>42881</v>
      </c>
      <c r="AM192" s="885">
        <f t="shared" si="197"/>
        <v>42882</v>
      </c>
      <c r="AN192" s="886">
        <f t="shared" si="232"/>
        <v>42888</v>
      </c>
      <c r="AO192" s="885">
        <f t="shared" si="210"/>
        <v>42923</v>
      </c>
      <c r="AP192" s="885">
        <f t="shared" si="189"/>
        <v>42940</v>
      </c>
      <c r="AQ192" s="885">
        <f t="shared" si="246"/>
        <v>42944</v>
      </c>
      <c r="AR192" s="885">
        <f t="shared" si="240"/>
        <v>42950</v>
      </c>
      <c r="AS192" s="856">
        <f t="shared" si="215"/>
        <v>42952</v>
      </c>
      <c r="AU192" s="850">
        <v>31</v>
      </c>
      <c r="AV192" s="857" t="s">
        <v>506</v>
      </c>
      <c r="AW192" s="858"/>
      <c r="AX192" s="853">
        <v>317</v>
      </c>
      <c r="AY192" s="854" t="s">
        <v>2185</v>
      </c>
      <c r="AZ192" s="885">
        <f t="shared" si="198"/>
        <v>42868</v>
      </c>
      <c r="BA192" s="886">
        <f t="shared" si="233"/>
        <v>42874</v>
      </c>
      <c r="BB192" s="885">
        <f t="shared" si="199"/>
        <v>42875</v>
      </c>
      <c r="BC192" s="886">
        <f t="shared" si="226"/>
        <v>42881</v>
      </c>
      <c r="BD192" s="885">
        <f t="shared" si="241"/>
        <v>42923</v>
      </c>
      <c r="BE192" s="885">
        <f t="shared" si="190"/>
        <v>42940</v>
      </c>
      <c r="BF192" s="885">
        <f t="shared" si="221"/>
        <v>42944</v>
      </c>
      <c r="BG192" s="885">
        <f t="shared" si="222"/>
        <v>42950</v>
      </c>
      <c r="BH192" s="856">
        <f t="shared" si="216"/>
        <v>42952</v>
      </c>
      <c r="BJ192" s="850">
        <v>31</v>
      </c>
      <c r="BK192" s="857" t="s">
        <v>506</v>
      </c>
      <c r="BL192" s="858"/>
      <c r="BM192" s="853">
        <v>317</v>
      </c>
      <c r="BN192" s="854" t="s">
        <v>2185</v>
      </c>
      <c r="BO192" s="885">
        <f t="shared" si="200"/>
        <v>42847</v>
      </c>
      <c r="BP192" s="886">
        <f t="shared" si="234"/>
        <v>42853</v>
      </c>
      <c r="BQ192" s="885">
        <f t="shared" si="201"/>
        <v>42854</v>
      </c>
      <c r="BR192" s="886">
        <f t="shared" si="235"/>
        <v>42860</v>
      </c>
      <c r="BS192" s="885">
        <f t="shared" si="242"/>
        <v>42923</v>
      </c>
      <c r="BT192" s="885">
        <f t="shared" si="191"/>
        <v>42940</v>
      </c>
      <c r="BU192" s="885">
        <f t="shared" si="223"/>
        <v>42944</v>
      </c>
      <c r="BV192" s="885">
        <f t="shared" si="224"/>
        <v>42950</v>
      </c>
      <c r="BW192" s="856">
        <f t="shared" si="217"/>
        <v>42952</v>
      </c>
      <c r="BY192" s="850">
        <v>31</v>
      </c>
      <c r="BZ192" s="857" t="s">
        <v>506</v>
      </c>
      <c r="CA192" s="858"/>
      <c r="CB192" s="853">
        <v>317</v>
      </c>
      <c r="CC192" s="854" t="s">
        <v>2185</v>
      </c>
      <c r="CD192" s="885">
        <f t="shared" si="202"/>
        <v>42882</v>
      </c>
      <c r="CE192" s="886">
        <f t="shared" si="236"/>
        <v>42888</v>
      </c>
      <c r="CF192" s="885">
        <f t="shared" si="203"/>
        <v>42889</v>
      </c>
      <c r="CG192" s="886">
        <f t="shared" si="227"/>
        <v>42895</v>
      </c>
      <c r="CH192" s="885">
        <f t="shared" si="211"/>
        <v>42923</v>
      </c>
      <c r="CI192" s="885">
        <f t="shared" si="192"/>
        <v>42940</v>
      </c>
      <c r="CJ192" s="885">
        <f t="shared" si="247"/>
        <v>42944</v>
      </c>
      <c r="CK192" s="885">
        <f t="shared" si="243"/>
        <v>42950</v>
      </c>
      <c r="CL192" s="856">
        <f t="shared" si="218"/>
        <v>42952</v>
      </c>
      <c r="CN192" s="850">
        <v>31</v>
      </c>
      <c r="CO192" s="857" t="s">
        <v>506</v>
      </c>
      <c r="CP192" s="858"/>
      <c r="CQ192" s="853">
        <v>317</v>
      </c>
      <c r="CR192" s="854" t="s">
        <v>2185</v>
      </c>
      <c r="CS192" s="885">
        <f t="shared" si="204"/>
        <v>42882</v>
      </c>
      <c r="CT192" s="886">
        <f t="shared" si="237"/>
        <v>42888</v>
      </c>
      <c r="CU192" s="885">
        <f t="shared" si="205"/>
        <v>42889</v>
      </c>
      <c r="CV192" s="886">
        <f t="shared" si="228"/>
        <v>42895</v>
      </c>
      <c r="CW192" s="885">
        <f t="shared" si="212"/>
        <v>42923</v>
      </c>
      <c r="CX192" s="885">
        <f t="shared" si="193"/>
        <v>42940</v>
      </c>
      <c r="CY192" s="885">
        <f t="shared" si="248"/>
        <v>42944</v>
      </c>
      <c r="CZ192" s="885">
        <f t="shared" si="244"/>
        <v>42950</v>
      </c>
      <c r="DA192" s="856">
        <f t="shared" si="219"/>
        <v>42952</v>
      </c>
    </row>
    <row r="193" spans="2:105" ht="45" hidden="1" customHeight="1">
      <c r="B193" s="407" t="s">
        <v>2089</v>
      </c>
      <c r="C193" s="850">
        <v>32</v>
      </c>
      <c r="D193" s="851" t="s">
        <v>506</v>
      </c>
      <c r="E193" s="852" t="s">
        <v>578</v>
      </c>
      <c r="F193" s="853">
        <v>317</v>
      </c>
      <c r="G193" s="854" t="s">
        <v>2185</v>
      </c>
      <c r="H193" s="855"/>
      <c r="I193" s="855">
        <f t="shared" si="186"/>
        <v>42917</v>
      </c>
      <c r="J193" s="855">
        <f t="shared" si="206"/>
        <v>42923</v>
      </c>
      <c r="K193" s="855">
        <f t="shared" si="209"/>
        <v>42930</v>
      </c>
      <c r="L193" s="855">
        <f t="shared" si="187"/>
        <v>42947</v>
      </c>
      <c r="M193" s="855">
        <f t="shared" si="225"/>
        <v>42951</v>
      </c>
      <c r="N193" s="855">
        <f t="shared" si="238"/>
        <v>42957</v>
      </c>
      <c r="O193" s="856">
        <f t="shared" si="213"/>
        <v>42959</v>
      </c>
      <c r="Q193" s="850">
        <v>32</v>
      </c>
      <c r="R193" s="851" t="s">
        <v>506</v>
      </c>
      <c r="S193" s="852" t="s">
        <v>578</v>
      </c>
      <c r="T193" s="853">
        <v>317</v>
      </c>
      <c r="U193" s="854" t="s">
        <v>2185</v>
      </c>
      <c r="V193" s="873">
        <f t="shared" si="194"/>
        <v>42882</v>
      </c>
      <c r="W193" s="873">
        <f t="shared" si="229"/>
        <v>42888</v>
      </c>
      <c r="X193" s="873">
        <f t="shared" si="195"/>
        <v>42889</v>
      </c>
      <c r="Y193" s="873">
        <f t="shared" si="230"/>
        <v>42895</v>
      </c>
      <c r="Z193" s="873">
        <f t="shared" si="239"/>
        <v>42930</v>
      </c>
      <c r="AA193" s="873">
        <f t="shared" si="188"/>
        <v>42947</v>
      </c>
      <c r="AB193" s="873">
        <f t="shared" si="245"/>
        <v>42951</v>
      </c>
      <c r="AC193" s="873">
        <f t="shared" si="220"/>
        <v>42957</v>
      </c>
      <c r="AD193" s="856">
        <f t="shared" si="214"/>
        <v>42959</v>
      </c>
      <c r="AF193" s="850">
        <v>32</v>
      </c>
      <c r="AG193" s="851" t="s">
        <v>506</v>
      </c>
      <c r="AH193" s="852" t="s">
        <v>578</v>
      </c>
      <c r="AI193" s="853">
        <v>317</v>
      </c>
      <c r="AJ193" s="854" t="s">
        <v>2185</v>
      </c>
      <c r="AK193" s="873">
        <f t="shared" si="196"/>
        <v>42882</v>
      </c>
      <c r="AL193" s="873">
        <f t="shared" si="231"/>
        <v>42888</v>
      </c>
      <c r="AM193" s="873">
        <f t="shared" si="197"/>
        <v>42889</v>
      </c>
      <c r="AN193" s="873">
        <f t="shared" si="232"/>
        <v>42895</v>
      </c>
      <c r="AO193" s="873">
        <f t="shared" si="210"/>
        <v>42930</v>
      </c>
      <c r="AP193" s="873">
        <f t="shared" si="189"/>
        <v>42947</v>
      </c>
      <c r="AQ193" s="873">
        <f t="shared" si="246"/>
        <v>42951</v>
      </c>
      <c r="AR193" s="873">
        <f t="shared" si="240"/>
        <v>42957</v>
      </c>
      <c r="AS193" s="856">
        <f t="shared" si="215"/>
        <v>42959</v>
      </c>
      <c r="AU193" s="850">
        <v>32</v>
      </c>
      <c r="AV193" s="851" t="s">
        <v>506</v>
      </c>
      <c r="AW193" s="852" t="s">
        <v>578</v>
      </c>
      <c r="AX193" s="853">
        <v>317</v>
      </c>
      <c r="AY193" s="854" t="s">
        <v>2185</v>
      </c>
      <c r="AZ193" s="873">
        <f t="shared" si="198"/>
        <v>42875</v>
      </c>
      <c r="BA193" s="873">
        <f t="shared" si="233"/>
        <v>42881</v>
      </c>
      <c r="BB193" s="873">
        <f t="shared" si="199"/>
        <v>42882</v>
      </c>
      <c r="BC193" s="873">
        <f t="shared" si="226"/>
        <v>42888</v>
      </c>
      <c r="BD193" s="873">
        <f t="shared" si="241"/>
        <v>42930</v>
      </c>
      <c r="BE193" s="873">
        <f t="shared" si="190"/>
        <v>42947</v>
      </c>
      <c r="BF193" s="873">
        <f t="shared" si="221"/>
        <v>42951</v>
      </c>
      <c r="BG193" s="873">
        <f t="shared" si="222"/>
        <v>42957</v>
      </c>
      <c r="BH193" s="856">
        <f t="shared" si="216"/>
        <v>42959</v>
      </c>
      <c r="BJ193" s="850">
        <v>32</v>
      </c>
      <c r="BK193" s="851" t="s">
        <v>506</v>
      </c>
      <c r="BL193" s="852" t="s">
        <v>578</v>
      </c>
      <c r="BM193" s="853">
        <v>317</v>
      </c>
      <c r="BN193" s="854" t="s">
        <v>2185</v>
      </c>
      <c r="BO193" s="873">
        <f t="shared" si="200"/>
        <v>42854</v>
      </c>
      <c r="BP193" s="873">
        <f t="shared" si="234"/>
        <v>42860</v>
      </c>
      <c r="BQ193" s="873">
        <f t="shared" si="201"/>
        <v>42861</v>
      </c>
      <c r="BR193" s="873">
        <f t="shared" si="235"/>
        <v>42867</v>
      </c>
      <c r="BS193" s="873">
        <f t="shared" si="242"/>
        <v>42930</v>
      </c>
      <c r="BT193" s="873">
        <f t="shared" si="191"/>
        <v>42947</v>
      </c>
      <c r="BU193" s="873">
        <f t="shared" si="223"/>
        <v>42951</v>
      </c>
      <c r="BV193" s="873">
        <f t="shared" si="224"/>
        <v>42957</v>
      </c>
      <c r="BW193" s="856">
        <f t="shared" si="217"/>
        <v>42959</v>
      </c>
      <c r="BY193" s="850">
        <v>32</v>
      </c>
      <c r="BZ193" s="851" t="s">
        <v>506</v>
      </c>
      <c r="CA193" s="852" t="s">
        <v>578</v>
      </c>
      <c r="CB193" s="853">
        <v>317</v>
      </c>
      <c r="CC193" s="854" t="s">
        <v>2185</v>
      </c>
      <c r="CD193" s="873">
        <f t="shared" si="202"/>
        <v>42889</v>
      </c>
      <c r="CE193" s="873">
        <f t="shared" si="236"/>
        <v>42895</v>
      </c>
      <c r="CF193" s="873">
        <f t="shared" si="203"/>
        <v>42896</v>
      </c>
      <c r="CG193" s="873">
        <f t="shared" si="227"/>
        <v>42902</v>
      </c>
      <c r="CH193" s="873">
        <f t="shared" si="211"/>
        <v>42930</v>
      </c>
      <c r="CI193" s="873">
        <f t="shared" si="192"/>
        <v>42947</v>
      </c>
      <c r="CJ193" s="873">
        <f t="shared" si="247"/>
        <v>42951</v>
      </c>
      <c r="CK193" s="873">
        <f t="shared" si="243"/>
        <v>42957</v>
      </c>
      <c r="CL193" s="856">
        <f t="shared" si="218"/>
        <v>42959</v>
      </c>
      <c r="CN193" s="850">
        <v>32</v>
      </c>
      <c r="CO193" s="851" t="s">
        <v>506</v>
      </c>
      <c r="CP193" s="852" t="s">
        <v>578</v>
      </c>
      <c r="CQ193" s="853">
        <v>317</v>
      </c>
      <c r="CR193" s="854" t="s">
        <v>2185</v>
      </c>
      <c r="CS193" s="873">
        <f t="shared" si="204"/>
        <v>42889</v>
      </c>
      <c r="CT193" s="873">
        <f t="shared" si="237"/>
        <v>42895</v>
      </c>
      <c r="CU193" s="873">
        <f t="shared" si="205"/>
        <v>42896</v>
      </c>
      <c r="CV193" s="873">
        <f t="shared" si="228"/>
        <v>42902</v>
      </c>
      <c r="CW193" s="873">
        <f t="shared" si="212"/>
        <v>42930</v>
      </c>
      <c r="CX193" s="873">
        <f t="shared" si="193"/>
        <v>42947</v>
      </c>
      <c r="CY193" s="873">
        <f t="shared" si="248"/>
        <v>42951</v>
      </c>
      <c r="CZ193" s="873">
        <f t="shared" si="244"/>
        <v>42957</v>
      </c>
      <c r="DA193" s="856">
        <f t="shared" si="219"/>
        <v>42959</v>
      </c>
    </row>
    <row r="194" spans="2:105" ht="45" hidden="1" customHeight="1">
      <c r="B194" s="407" t="s">
        <v>2090</v>
      </c>
      <c r="C194" s="850">
        <v>33</v>
      </c>
      <c r="D194" s="860" t="s">
        <v>2186</v>
      </c>
      <c r="E194" s="861" t="s">
        <v>2184</v>
      </c>
      <c r="F194" s="853">
        <v>317</v>
      </c>
      <c r="G194" s="854" t="s">
        <v>2185</v>
      </c>
      <c r="H194" s="862"/>
      <c r="I194" s="862">
        <f t="shared" si="186"/>
        <v>42924</v>
      </c>
      <c r="J194" s="862">
        <f t="shared" si="206"/>
        <v>42930</v>
      </c>
      <c r="K194" s="862">
        <f t="shared" si="209"/>
        <v>42937</v>
      </c>
      <c r="L194" s="862">
        <f t="shared" si="187"/>
        <v>42954</v>
      </c>
      <c r="M194" s="862">
        <f t="shared" si="225"/>
        <v>42958</v>
      </c>
      <c r="N194" s="862">
        <f t="shared" si="238"/>
        <v>42964</v>
      </c>
      <c r="O194" s="856">
        <f t="shared" si="213"/>
        <v>42966</v>
      </c>
      <c r="Q194" s="850">
        <v>33</v>
      </c>
      <c r="R194" s="860" t="s">
        <v>2186</v>
      </c>
      <c r="S194" s="861" t="s">
        <v>2184</v>
      </c>
      <c r="T194" s="853">
        <v>317</v>
      </c>
      <c r="U194" s="854" t="s">
        <v>2185</v>
      </c>
      <c r="V194" s="890">
        <f t="shared" si="194"/>
        <v>42889</v>
      </c>
      <c r="W194" s="890">
        <f t="shared" si="229"/>
        <v>42895</v>
      </c>
      <c r="X194" s="890">
        <f t="shared" si="195"/>
        <v>42896</v>
      </c>
      <c r="Y194" s="890">
        <f t="shared" si="230"/>
        <v>42902</v>
      </c>
      <c r="Z194" s="890">
        <f t="shared" si="239"/>
        <v>42937</v>
      </c>
      <c r="AA194" s="890">
        <f t="shared" si="188"/>
        <v>42954</v>
      </c>
      <c r="AB194" s="890">
        <f t="shared" si="245"/>
        <v>42958</v>
      </c>
      <c r="AC194" s="890">
        <f t="shared" si="220"/>
        <v>42964</v>
      </c>
      <c r="AD194" s="856">
        <f t="shared" si="214"/>
        <v>42966</v>
      </c>
      <c r="AF194" s="850">
        <v>33</v>
      </c>
      <c r="AG194" s="860" t="s">
        <v>2186</v>
      </c>
      <c r="AH194" s="861" t="s">
        <v>2184</v>
      </c>
      <c r="AI194" s="853">
        <v>317</v>
      </c>
      <c r="AJ194" s="854" t="s">
        <v>2185</v>
      </c>
      <c r="AK194" s="890">
        <f t="shared" si="196"/>
        <v>42889</v>
      </c>
      <c r="AL194" s="890">
        <f t="shared" si="231"/>
        <v>42895</v>
      </c>
      <c r="AM194" s="890">
        <f t="shared" si="197"/>
        <v>42896</v>
      </c>
      <c r="AN194" s="890">
        <f t="shared" si="232"/>
        <v>42902</v>
      </c>
      <c r="AO194" s="890">
        <f t="shared" si="210"/>
        <v>42937</v>
      </c>
      <c r="AP194" s="890">
        <f t="shared" si="189"/>
        <v>42954</v>
      </c>
      <c r="AQ194" s="890">
        <f t="shared" si="246"/>
        <v>42958</v>
      </c>
      <c r="AR194" s="890">
        <f t="shared" si="240"/>
        <v>42964</v>
      </c>
      <c r="AS194" s="856">
        <f t="shared" si="215"/>
        <v>42966</v>
      </c>
      <c r="AU194" s="850">
        <v>33</v>
      </c>
      <c r="AV194" s="860" t="s">
        <v>2186</v>
      </c>
      <c r="AW194" s="861" t="s">
        <v>2184</v>
      </c>
      <c r="AX194" s="853">
        <v>317</v>
      </c>
      <c r="AY194" s="854" t="s">
        <v>2185</v>
      </c>
      <c r="AZ194" s="890">
        <f t="shared" si="198"/>
        <v>42882</v>
      </c>
      <c r="BA194" s="890">
        <f t="shared" si="233"/>
        <v>42888</v>
      </c>
      <c r="BB194" s="890">
        <f t="shared" si="199"/>
        <v>42889</v>
      </c>
      <c r="BC194" s="890">
        <f t="shared" si="226"/>
        <v>42895</v>
      </c>
      <c r="BD194" s="890">
        <f t="shared" si="241"/>
        <v>42937</v>
      </c>
      <c r="BE194" s="890">
        <f t="shared" si="190"/>
        <v>42954</v>
      </c>
      <c r="BF194" s="890">
        <f t="shared" si="221"/>
        <v>42958</v>
      </c>
      <c r="BG194" s="890">
        <f t="shared" si="222"/>
        <v>42964</v>
      </c>
      <c r="BH194" s="856">
        <f t="shared" si="216"/>
        <v>42966</v>
      </c>
      <c r="BJ194" s="850">
        <v>33</v>
      </c>
      <c r="BK194" s="860" t="s">
        <v>2186</v>
      </c>
      <c r="BL194" s="861" t="s">
        <v>2184</v>
      </c>
      <c r="BM194" s="853">
        <v>317</v>
      </c>
      <c r="BN194" s="854" t="s">
        <v>2185</v>
      </c>
      <c r="BO194" s="890">
        <f t="shared" si="200"/>
        <v>42861</v>
      </c>
      <c r="BP194" s="890">
        <f t="shared" si="234"/>
        <v>42867</v>
      </c>
      <c r="BQ194" s="890">
        <f t="shared" si="201"/>
        <v>42868</v>
      </c>
      <c r="BR194" s="890">
        <f t="shared" si="235"/>
        <v>42874</v>
      </c>
      <c r="BS194" s="890">
        <f t="shared" si="242"/>
        <v>42937</v>
      </c>
      <c r="BT194" s="890">
        <f t="shared" si="191"/>
        <v>42954</v>
      </c>
      <c r="BU194" s="890">
        <f t="shared" si="223"/>
        <v>42958</v>
      </c>
      <c r="BV194" s="890">
        <f t="shared" si="224"/>
        <v>42964</v>
      </c>
      <c r="BW194" s="856">
        <f t="shared" si="217"/>
        <v>42966</v>
      </c>
      <c r="BY194" s="850">
        <v>33</v>
      </c>
      <c r="BZ194" s="860" t="s">
        <v>2186</v>
      </c>
      <c r="CA194" s="861" t="s">
        <v>2184</v>
      </c>
      <c r="CB194" s="853">
        <v>317</v>
      </c>
      <c r="CC194" s="854" t="s">
        <v>2185</v>
      </c>
      <c r="CD194" s="890">
        <f t="shared" si="202"/>
        <v>42896</v>
      </c>
      <c r="CE194" s="890">
        <f t="shared" si="236"/>
        <v>42902</v>
      </c>
      <c r="CF194" s="890">
        <f t="shared" si="203"/>
        <v>42903</v>
      </c>
      <c r="CG194" s="890">
        <f t="shared" si="227"/>
        <v>42909</v>
      </c>
      <c r="CH194" s="890">
        <f t="shared" si="211"/>
        <v>42937</v>
      </c>
      <c r="CI194" s="890">
        <f t="shared" si="192"/>
        <v>42954</v>
      </c>
      <c r="CJ194" s="890">
        <f t="shared" si="247"/>
        <v>42958</v>
      </c>
      <c r="CK194" s="890">
        <f t="shared" si="243"/>
        <v>42964</v>
      </c>
      <c r="CL194" s="856">
        <f t="shared" si="218"/>
        <v>42966</v>
      </c>
      <c r="CN194" s="850">
        <v>33</v>
      </c>
      <c r="CO194" s="860" t="s">
        <v>2186</v>
      </c>
      <c r="CP194" s="861" t="s">
        <v>2184</v>
      </c>
      <c r="CQ194" s="853">
        <v>317</v>
      </c>
      <c r="CR194" s="854" t="s">
        <v>2185</v>
      </c>
      <c r="CS194" s="890">
        <f t="shared" si="204"/>
        <v>42896</v>
      </c>
      <c r="CT194" s="890">
        <f t="shared" si="237"/>
        <v>42902</v>
      </c>
      <c r="CU194" s="890">
        <f t="shared" si="205"/>
        <v>42903</v>
      </c>
      <c r="CV194" s="890">
        <f t="shared" si="228"/>
        <v>42909</v>
      </c>
      <c r="CW194" s="890">
        <f t="shared" si="212"/>
        <v>42937</v>
      </c>
      <c r="CX194" s="890">
        <f t="shared" si="193"/>
        <v>42954</v>
      </c>
      <c r="CY194" s="890">
        <f t="shared" si="248"/>
        <v>42958</v>
      </c>
      <c r="CZ194" s="890">
        <f t="shared" si="244"/>
        <v>42964</v>
      </c>
      <c r="DA194" s="856">
        <f t="shared" si="219"/>
        <v>42966</v>
      </c>
    </row>
    <row r="195" spans="2:105" ht="45" hidden="1" customHeight="1">
      <c r="B195" s="407" t="s">
        <v>2091</v>
      </c>
      <c r="C195" s="850">
        <v>34</v>
      </c>
      <c r="D195" s="851" t="s">
        <v>506</v>
      </c>
      <c r="E195" s="852" t="s">
        <v>529</v>
      </c>
      <c r="F195" s="853">
        <v>317</v>
      </c>
      <c r="G195" s="854" t="s">
        <v>2185</v>
      </c>
      <c r="H195" s="855"/>
      <c r="I195" s="855">
        <f t="shared" si="186"/>
        <v>42931</v>
      </c>
      <c r="J195" s="855">
        <f t="shared" si="206"/>
        <v>42937</v>
      </c>
      <c r="K195" s="855">
        <f t="shared" si="209"/>
        <v>42944</v>
      </c>
      <c r="L195" s="855">
        <f t="shared" si="187"/>
        <v>42961</v>
      </c>
      <c r="M195" s="855">
        <f t="shared" si="225"/>
        <v>42965</v>
      </c>
      <c r="N195" s="855">
        <f t="shared" si="238"/>
        <v>42971</v>
      </c>
      <c r="O195" s="856">
        <f t="shared" si="213"/>
        <v>42973</v>
      </c>
      <c r="Q195" s="850">
        <v>34</v>
      </c>
      <c r="R195" s="851" t="s">
        <v>506</v>
      </c>
      <c r="S195" s="852" t="s">
        <v>529</v>
      </c>
      <c r="T195" s="853">
        <v>317</v>
      </c>
      <c r="U195" s="854" t="s">
        <v>2185</v>
      </c>
      <c r="V195" s="873">
        <f t="shared" si="194"/>
        <v>42896</v>
      </c>
      <c r="W195" s="873">
        <f t="shared" si="229"/>
        <v>42902</v>
      </c>
      <c r="X195" s="873">
        <f t="shared" si="195"/>
        <v>42903</v>
      </c>
      <c r="Y195" s="873">
        <f t="shared" si="230"/>
        <v>42909</v>
      </c>
      <c r="Z195" s="873">
        <f t="shared" si="239"/>
        <v>42944</v>
      </c>
      <c r="AA195" s="873">
        <f t="shared" si="188"/>
        <v>42961</v>
      </c>
      <c r="AB195" s="873">
        <f t="shared" si="245"/>
        <v>42965</v>
      </c>
      <c r="AC195" s="873">
        <f t="shared" si="220"/>
        <v>42971</v>
      </c>
      <c r="AD195" s="856">
        <f t="shared" si="214"/>
        <v>42973</v>
      </c>
      <c r="AF195" s="850">
        <v>34</v>
      </c>
      <c r="AG195" s="851" t="s">
        <v>506</v>
      </c>
      <c r="AH195" s="852" t="s">
        <v>529</v>
      </c>
      <c r="AI195" s="853">
        <v>317</v>
      </c>
      <c r="AJ195" s="854" t="s">
        <v>2185</v>
      </c>
      <c r="AK195" s="873">
        <f t="shared" si="196"/>
        <v>42896</v>
      </c>
      <c r="AL195" s="873">
        <f t="shared" si="231"/>
        <v>42902</v>
      </c>
      <c r="AM195" s="873">
        <f t="shared" si="197"/>
        <v>42903</v>
      </c>
      <c r="AN195" s="873">
        <f t="shared" si="232"/>
        <v>42909</v>
      </c>
      <c r="AO195" s="873">
        <f t="shared" si="210"/>
        <v>42944</v>
      </c>
      <c r="AP195" s="873">
        <f t="shared" si="189"/>
        <v>42961</v>
      </c>
      <c r="AQ195" s="873">
        <f t="shared" si="246"/>
        <v>42965</v>
      </c>
      <c r="AR195" s="873">
        <f t="shared" si="240"/>
        <v>42971</v>
      </c>
      <c r="AS195" s="856">
        <f t="shared" si="215"/>
        <v>42973</v>
      </c>
      <c r="AU195" s="850">
        <v>34</v>
      </c>
      <c r="AV195" s="851" t="s">
        <v>506</v>
      </c>
      <c r="AW195" s="852" t="s">
        <v>529</v>
      </c>
      <c r="AX195" s="853">
        <v>317</v>
      </c>
      <c r="AY195" s="854" t="s">
        <v>2185</v>
      </c>
      <c r="AZ195" s="873">
        <f t="shared" si="198"/>
        <v>42889</v>
      </c>
      <c r="BA195" s="873">
        <f t="shared" si="233"/>
        <v>42895</v>
      </c>
      <c r="BB195" s="873">
        <f t="shared" si="199"/>
        <v>42896</v>
      </c>
      <c r="BC195" s="873">
        <f t="shared" si="226"/>
        <v>42902</v>
      </c>
      <c r="BD195" s="873">
        <f t="shared" si="241"/>
        <v>42944</v>
      </c>
      <c r="BE195" s="873">
        <f t="shared" si="190"/>
        <v>42961</v>
      </c>
      <c r="BF195" s="873">
        <f t="shared" si="221"/>
        <v>42965</v>
      </c>
      <c r="BG195" s="873">
        <f t="shared" si="222"/>
        <v>42971</v>
      </c>
      <c r="BH195" s="856">
        <f t="shared" si="216"/>
        <v>42973</v>
      </c>
      <c r="BJ195" s="850">
        <v>34</v>
      </c>
      <c r="BK195" s="851" t="s">
        <v>506</v>
      </c>
      <c r="BL195" s="852" t="s">
        <v>529</v>
      </c>
      <c r="BM195" s="853">
        <v>317</v>
      </c>
      <c r="BN195" s="854" t="s">
        <v>2185</v>
      </c>
      <c r="BO195" s="873">
        <f t="shared" si="200"/>
        <v>42868</v>
      </c>
      <c r="BP195" s="873">
        <f t="shared" si="234"/>
        <v>42874</v>
      </c>
      <c r="BQ195" s="873">
        <f t="shared" si="201"/>
        <v>42875</v>
      </c>
      <c r="BR195" s="873">
        <f t="shared" si="235"/>
        <v>42881</v>
      </c>
      <c r="BS195" s="873">
        <f t="shared" si="242"/>
        <v>42944</v>
      </c>
      <c r="BT195" s="873">
        <f t="shared" si="191"/>
        <v>42961</v>
      </c>
      <c r="BU195" s="873">
        <f t="shared" si="223"/>
        <v>42965</v>
      </c>
      <c r="BV195" s="873">
        <f t="shared" si="224"/>
        <v>42971</v>
      </c>
      <c r="BW195" s="856">
        <f t="shared" si="217"/>
        <v>42973</v>
      </c>
      <c r="BY195" s="850">
        <v>34</v>
      </c>
      <c r="BZ195" s="851" t="s">
        <v>506</v>
      </c>
      <c r="CA195" s="852" t="s">
        <v>529</v>
      </c>
      <c r="CB195" s="853">
        <v>317</v>
      </c>
      <c r="CC195" s="854" t="s">
        <v>2185</v>
      </c>
      <c r="CD195" s="873">
        <f t="shared" si="202"/>
        <v>42903</v>
      </c>
      <c r="CE195" s="873">
        <f t="shared" si="236"/>
        <v>42909</v>
      </c>
      <c r="CF195" s="873">
        <f t="shared" si="203"/>
        <v>42910</v>
      </c>
      <c r="CG195" s="873">
        <f t="shared" si="227"/>
        <v>42916</v>
      </c>
      <c r="CH195" s="873">
        <f t="shared" si="211"/>
        <v>42944</v>
      </c>
      <c r="CI195" s="873">
        <f t="shared" si="192"/>
        <v>42961</v>
      </c>
      <c r="CJ195" s="873">
        <f t="shared" si="247"/>
        <v>42965</v>
      </c>
      <c r="CK195" s="873">
        <f t="shared" si="243"/>
        <v>42971</v>
      </c>
      <c r="CL195" s="856">
        <f t="shared" si="218"/>
        <v>42973</v>
      </c>
      <c r="CN195" s="850">
        <v>34</v>
      </c>
      <c r="CO195" s="851" t="s">
        <v>506</v>
      </c>
      <c r="CP195" s="852" t="s">
        <v>529</v>
      </c>
      <c r="CQ195" s="853">
        <v>317</v>
      </c>
      <c r="CR195" s="854" t="s">
        <v>2185</v>
      </c>
      <c r="CS195" s="873">
        <f t="shared" si="204"/>
        <v>42903</v>
      </c>
      <c r="CT195" s="873">
        <f t="shared" si="237"/>
        <v>42909</v>
      </c>
      <c r="CU195" s="873">
        <f t="shared" si="205"/>
        <v>42910</v>
      </c>
      <c r="CV195" s="873">
        <f t="shared" si="228"/>
        <v>42916</v>
      </c>
      <c r="CW195" s="873">
        <f t="shared" si="212"/>
        <v>42944</v>
      </c>
      <c r="CX195" s="873">
        <f t="shared" si="193"/>
        <v>42961</v>
      </c>
      <c r="CY195" s="873">
        <f t="shared" si="248"/>
        <v>42965</v>
      </c>
      <c r="CZ195" s="873">
        <f t="shared" si="244"/>
        <v>42971</v>
      </c>
      <c r="DA195" s="856">
        <f t="shared" si="219"/>
        <v>42973</v>
      </c>
    </row>
    <row r="196" spans="2:105" ht="45" hidden="1" customHeight="1">
      <c r="B196" s="407" t="s">
        <v>2092</v>
      </c>
      <c r="C196" s="850">
        <v>35</v>
      </c>
      <c r="D196" s="851" t="s">
        <v>506</v>
      </c>
      <c r="E196" s="852" t="s">
        <v>529</v>
      </c>
      <c r="F196" s="853">
        <v>317</v>
      </c>
      <c r="G196" s="854" t="s">
        <v>2187</v>
      </c>
      <c r="H196" s="855"/>
      <c r="I196" s="855">
        <f t="shared" si="186"/>
        <v>42938</v>
      </c>
      <c r="J196" s="855">
        <f t="shared" si="206"/>
        <v>42944</v>
      </c>
      <c r="K196" s="855">
        <f t="shared" si="209"/>
        <v>42951</v>
      </c>
      <c r="L196" s="855">
        <f t="shared" si="187"/>
        <v>42968</v>
      </c>
      <c r="M196" s="855">
        <f t="shared" si="225"/>
        <v>42972</v>
      </c>
      <c r="N196" s="855">
        <f t="shared" si="238"/>
        <v>42978</v>
      </c>
      <c r="O196" s="856">
        <f t="shared" si="213"/>
        <v>42980</v>
      </c>
      <c r="Q196" s="850">
        <v>35</v>
      </c>
      <c r="R196" s="851" t="s">
        <v>506</v>
      </c>
      <c r="S196" s="852" t="s">
        <v>529</v>
      </c>
      <c r="T196" s="853">
        <v>317</v>
      </c>
      <c r="U196" s="854" t="s">
        <v>2187</v>
      </c>
      <c r="V196" s="873">
        <f t="shared" si="194"/>
        <v>42903</v>
      </c>
      <c r="W196" s="873">
        <f t="shared" si="229"/>
        <v>42909</v>
      </c>
      <c r="X196" s="873">
        <f t="shared" si="195"/>
        <v>42910</v>
      </c>
      <c r="Y196" s="873">
        <f t="shared" si="230"/>
        <v>42916</v>
      </c>
      <c r="Z196" s="873">
        <f t="shared" si="239"/>
        <v>42951</v>
      </c>
      <c r="AA196" s="873">
        <f t="shared" si="188"/>
        <v>42968</v>
      </c>
      <c r="AB196" s="873">
        <f t="shared" si="245"/>
        <v>42972</v>
      </c>
      <c r="AC196" s="873">
        <f t="shared" si="220"/>
        <v>42978</v>
      </c>
      <c r="AD196" s="856">
        <f t="shared" si="214"/>
        <v>42980</v>
      </c>
      <c r="AF196" s="850">
        <v>35</v>
      </c>
      <c r="AG196" s="851" t="s">
        <v>506</v>
      </c>
      <c r="AH196" s="852" t="s">
        <v>529</v>
      </c>
      <c r="AI196" s="853">
        <v>317</v>
      </c>
      <c r="AJ196" s="854" t="s">
        <v>2187</v>
      </c>
      <c r="AK196" s="873">
        <f t="shared" si="196"/>
        <v>42903</v>
      </c>
      <c r="AL196" s="873">
        <f t="shared" si="231"/>
        <v>42909</v>
      </c>
      <c r="AM196" s="873">
        <f t="shared" si="197"/>
        <v>42910</v>
      </c>
      <c r="AN196" s="873">
        <f t="shared" si="232"/>
        <v>42916</v>
      </c>
      <c r="AO196" s="873">
        <f t="shared" si="210"/>
        <v>42951</v>
      </c>
      <c r="AP196" s="873">
        <f t="shared" si="189"/>
        <v>42968</v>
      </c>
      <c r="AQ196" s="873">
        <f t="shared" si="246"/>
        <v>42972</v>
      </c>
      <c r="AR196" s="873">
        <f t="shared" si="240"/>
        <v>42978</v>
      </c>
      <c r="AS196" s="856">
        <f t="shared" si="215"/>
        <v>42980</v>
      </c>
      <c r="AU196" s="850">
        <v>35</v>
      </c>
      <c r="AV196" s="851" t="s">
        <v>506</v>
      </c>
      <c r="AW196" s="852" t="s">
        <v>529</v>
      </c>
      <c r="AX196" s="853">
        <v>317</v>
      </c>
      <c r="AY196" s="854" t="s">
        <v>2187</v>
      </c>
      <c r="AZ196" s="873">
        <f t="shared" si="198"/>
        <v>42896</v>
      </c>
      <c r="BA196" s="873">
        <f t="shared" si="233"/>
        <v>42902</v>
      </c>
      <c r="BB196" s="873">
        <f t="shared" si="199"/>
        <v>42903</v>
      </c>
      <c r="BC196" s="873">
        <f t="shared" si="226"/>
        <v>42909</v>
      </c>
      <c r="BD196" s="873">
        <f t="shared" si="241"/>
        <v>42951</v>
      </c>
      <c r="BE196" s="873">
        <f t="shared" si="190"/>
        <v>42968</v>
      </c>
      <c r="BF196" s="873">
        <f t="shared" si="221"/>
        <v>42972</v>
      </c>
      <c r="BG196" s="873">
        <f t="shared" si="222"/>
        <v>42978</v>
      </c>
      <c r="BH196" s="856">
        <f t="shared" si="216"/>
        <v>42980</v>
      </c>
      <c r="BJ196" s="850">
        <v>35</v>
      </c>
      <c r="BK196" s="851" t="s">
        <v>506</v>
      </c>
      <c r="BL196" s="852" t="s">
        <v>529</v>
      </c>
      <c r="BM196" s="853">
        <v>317</v>
      </c>
      <c r="BN196" s="854" t="s">
        <v>2187</v>
      </c>
      <c r="BO196" s="873">
        <f t="shared" si="200"/>
        <v>42875</v>
      </c>
      <c r="BP196" s="873">
        <f t="shared" si="234"/>
        <v>42881</v>
      </c>
      <c r="BQ196" s="873">
        <f t="shared" si="201"/>
        <v>42882</v>
      </c>
      <c r="BR196" s="873">
        <f t="shared" si="235"/>
        <v>42888</v>
      </c>
      <c r="BS196" s="873">
        <f t="shared" si="242"/>
        <v>42951</v>
      </c>
      <c r="BT196" s="873">
        <f t="shared" si="191"/>
        <v>42968</v>
      </c>
      <c r="BU196" s="873">
        <f t="shared" si="223"/>
        <v>42972</v>
      </c>
      <c r="BV196" s="873">
        <f t="shared" si="224"/>
        <v>42978</v>
      </c>
      <c r="BW196" s="856">
        <f t="shared" si="217"/>
        <v>42980</v>
      </c>
      <c r="BY196" s="850">
        <v>35</v>
      </c>
      <c r="BZ196" s="851" t="s">
        <v>506</v>
      </c>
      <c r="CA196" s="852" t="s">
        <v>529</v>
      </c>
      <c r="CB196" s="853">
        <v>317</v>
      </c>
      <c r="CC196" s="854" t="s">
        <v>2187</v>
      </c>
      <c r="CD196" s="873">
        <f t="shared" si="202"/>
        <v>42910</v>
      </c>
      <c r="CE196" s="873">
        <f t="shared" si="236"/>
        <v>42916</v>
      </c>
      <c r="CF196" s="873">
        <f t="shared" si="203"/>
        <v>42917</v>
      </c>
      <c r="CG196" s="873">
        <f t="shared" si="227"/>
        <v>42923</v>
      </c>
      <c r="CH196" s="873">
        <f t="shared" si="211"/>
        <v>42951</v>
      </c>
      <c r="CI196" s="873">
        <f t="shared" si="192"/>
        <v>42968</v>
      </c>
      <c r="CJ196" s="873">
        <f t="shared" si="247"/>
        <v>42972</v>
      </c>
      <c r="CK196" s="873">
        <f t="shared" si="243"/>
        <v>42978</v>
      </c>
      <c r="CL196" s="856">
        <f t="shared" si="218"/>
        <v>42980</v>
      </c>
      <c r="CN196" s="850">
        <v>35</v>
      </c>
      <c r="CO196" s="851" t="s">
        <v>506</v>
      </c>
      <c r="CP196" s="852" t="s">
        <v>529</v>
      </c>
      <c r="CQ196" s="853">
        <v>317</v>
      </c>
      <c r="CR196" s="854" t="s">
        <v>2187</v>
      </c>
      <c r="CS196" s="873">
        <f t="shared" si="204"/>
        <v>42910</v>
      </c>
      <c r="CT196" s="873">
        <f t="shared" si="237"/>
        <v>42916</v>
      </c>
      <c r="CU196" s="873">
        <f t="shared" si="205"/>
        <v>42917</v>
      </c>
      <c r="CV196" s="873">
        <f t="shared" si="228"/>
        <v>42923</v>
      </c>
      <c r="CW196" s="873">
        <f t="shared" si="212"/>
        <v>42951</v>
      </c>
      <c r="CX196" s="873">
        <f t="shared" si="193"/>
        <v>42968</v>
      </c>
      <c r="CY196" s="873">
        <f t="shared" si="248"/>
        <v>42972</v>
      </c>
      <c r="CZ196" s="873">
        <f t="shared" si="244"/>
        <v>42978</v>
      </c>
      <c r="DA196" s="856">
        <f t="shared" si="219"/>
        <v>42980</v>
      </c>
    </row>
    <row r="197" spans="2:105" ht="15" hidden="1" customHeight="1">
      <c r="B197" s="407" t="s">
        <v>2093</v>
      </c>
      <c r="C197" s="850">
        <v>36</v>
      </c>
      <c r="D197" s="851" t="s">
        <v>506</v>
      </c>
      <c r="E197" s="852" t="s">
        <v>2188</v>
      </c>
      <c r="F197" s="853">
        <v>317</v>
      </c>
      <c r="G197" s="854" t="s">
        <v>2187</v>
      </c>
      <c r="H197" s="855"/>
      <c r="I197" s="855">
        <f t="shared" ref="I197:I260" si="249">J197-6</f>
        <v>42945</v>
      </c>
      <c r="J197" s="855">
        <f t="shared" si="206"/>
        <v>42951</v>
      </c>
      <c r="K197" s="855">
        <f t="shared" si="209"/>
        <v>42958</v>
      </c>
      <c r="L197" s="855">
        <f t="shared" ref="L197:L260" si="250">M197-4</f>
        <v>42975</v>
      </c>
      <c r="M197" s="855">
        <f t="shared" si="225"/>
        <v>42979</v>
      </c>
      <c r="N197" s="855">
        <f t="shared" si="238"/>
        <v>42985</v>
      </c>
      <c r="O197" s="856">
        <f t="shared" si="213"/>
        <v>42987</v>
      </c>
      <c r="Q197" s="850">
        <v>36</v>
      </c>
      <c r="R197" s="851" t="s">
        <v>506</v>
      </c>
      <c r="S197" s="852" t="s">
        <v>2188</v>
      </c>
      <c r="T197" s="853">
        <v>317</v>
      </c>
      <c r="U197" s="854" t="s">
        <v>2187</v>
      </c>
      <c r="V197" s="873">
        <f t="shared" si="194"/>
        <v>42910</v>
      </c>
      <c r="W197" s="873">
        <f t="shared" si="229"/>
        <v>42916</v>
      </c>
      <c r="X197" s="873">
        <f t="shared" si="195"/>
        <v>42917</v>
      </c>
      <c r="Y197" s="873">
        <f t="shared" si="230"/>
        <v>42923</v>
      </c>
      <c r="Z197" s="873">
        <f t="shared" si="239"/>
        <v>42958</v>
      </c>
      <c r="AA197" s="873">
        <f t="shared" ref="AA197:AA260" si="251">AB197-4</f>
        <v>42975</v>
      </c>
      <c r="AB197" s="873">
        <f t="shared" si="245"/>
        <v>42979</v>
      </c>
      <c r="AC197" s="873">
        <f t="shared" si="220"/>
        <v>42985</v>
      </c>
      <c r="AD197" s="856">
        <f t="shared" si="214"/>
        <v>42987</v>
      </c>
      <c r="AF197" s="850">
        <v>36</v>
      </c>
      <c r="AG197" s="851" t="s">
        <v>506</v>
      </c>
      <c r="AH197" s="852" t="s">
        <v>2188</v>
      </c>
      <c r="AI197" s="853">
        <v>317</v>
      </c>
      <c r="AJ197" s="854" t="s">
        <v>2187</v>
      </c>
      <c r="AK197" s="873">
        <f t="shared" si="196"/>
        <v>42910</v>
      </c>
      <c r="AL197" s="873">
        <f t="shared" si="231"/>
        <v>42916</v>
      </c>
      <c r="AM197" s="873">
        <f t="shared" si="197"/>
        <v>42917</v>
      </c>
      <c r="AN197" s="873">
        <f t="shared" si="232"/>
        <v>42923</v>
      </c>
      <c r="AO197" s="873">
        <f t="shared" si="210"/>
        <v>42958</v>
      </c>
      <c r="AP197" s="873">
        <f t="shared" ref="AP197:AP260" si="252">AQ197-4</f>
        <v>42975</v>
      </c>
      <c r="AQ197" s="873">
        <f t="shared" si="246"/>
        <v>42979</v>
      </c>
      <c r="AR197" s="873">
        <f t="shared" si="240"/>
        <v>42985</v>
      </c>
      <c r="AS197" s="856">
        <f t="shared" si="215"/>
        <v>42987</v>
      </c>
      <c r="AU197" s="850">
        <v>36</v>
      </c>
      <c r="AV197" s="851" t="s">
        <v>506</v>
      </c>
      <c r="AW197" s="852" t="s">
        <v>2188</v>
      </c>
      <c r="AX197" s="853">
        <v>317</v>
      </c>
      <c r="AY197" s="854" t="s">
        <v>2187</v>
      </c>
      <c r="AZ197" s="873">
        <f t="shared" si="198"/>
        <v>42903</v>
      </c>
      <c r="BA197" s="873">
        <f t="shared" si="233"/>
        <v>42909</v>
      </c>
      <c r="BB197" s="873">
        <f t="shared" si="199"/>
        <v>42910</v>
      </c>
      <c r="BC197" s="873">
        <f t="shared" si="226"/>
        <v>42916</v>
      </c>
      <c r="BD197" s="873">
        <f t="shared" si="241"/>
        <v>42958</v>
      </c>
      <c r="BE197" s="873">
        <f t="shared" ref="BE197:BE260" si="253">BF197-4</f>
        <v>42975</v>
      </c>
      <c r="BF197" s="873">
        <f t="shared" si="221"/>
        <v>42979</v>
      </c>
      <c r="BG197" s="873">
        <f t="shared" si="222"/>
        <v>42985</v>
      </c>
      <c r="BH197" s="856">
        <f t="shared" si="216"/>
        <v>42987</v>
      </c>
      <c r="BJ197" s="850">
        <v>36</v>
      </c>
      <c r="BK197" s="851" t="s">
        <v>506</v>
      </c>
      <c r="BL197" s="852" t="s">
        <v>2188</v>
      </c>
      <c r="BM197" s="853">
        <v>317</v>
      </c>
      <c r="BN197" s="854" t="s">
        <v>2187</v>
      </c>
      <c r="BO197" s="873">
        <f t="shared" si="200"/>
        <v>42882</v>
      </c>
      <c r="BP197" s="873">
        <f t="shared" si="234"/>
        <v>42888</v>
      </c>
      <c r="BQ197" s="873">
        <f t="shared" si="201"/>
        <v>42889</v>
      </c>
      <c r="BR197" s="873">
        <f t="shared" si="235"/>
        <v>42895</v>
      </c>
      <c r="BS197" s="873">
        <f t="shared" si="242"/>
        <v>42958</v>
      </c>
      <c r="BT197" s="873">
        <f t="shared" ref="BT197:BT260" si="254">BU197-4</f>
        <v>42975</v>
      </c>
      <c r="BU197" s="873">
        <f t="shared" si="223"/>
        <v>42979</v>
      </c>
      <c r="BV197" s="873">
        <f t="shared" si="224"/>
        <v>42985</v>
      </c>
      <c r="BW197" s="856">
        <f t="shared" si="217"/>
        <v>42987</v>
      </c>
      <c r="BY197" s="850">
        <v>36</v>
      </c>
      <c r="BZ197" s="851" t="s">
        <v>506</v>
      </c>
      <c r="CA197" s="852" t="s">
        <v>2188</v>
      </c>
      <c r="CB197" s="853">
        <v>317</v>
      </c>
      <c r="CC197" s="854" t="s">
        <v>2187</v>
      </c>
      <c r="CD197" s="873">
        <f t="shared" si="202"/>
        <v>42917</v>
      </c>
      <c r="CE197" s="873">
        <f t="shared" si="236"/>
        <v>42923</v>
      </c>
      <c r="CF197" s="873">
        <f t="shared" si="203"/>
        <v>42924</v>
      </c>
      <c r="CG197" s="873">
        <f t="shared" si="227"/>
        <v>42930</v>
      </c>
      <c r="CH197" s="873">
        <f t="shared" si="211"/>
        <v>42958</v>
      </c>
      <c r="CI197" s="873">
        <f t="shared" ref="CI197:CI260" si="255">CJ197-4</f>
        <v>42975</v>
      </c>
      <c r="CJ197" s="873">
        <f t="shared" si="247"/>
        <v>42979</v>
      </c>
      <c r="CK197" s="873">
        <f t="shared" si="243"/>
        <v>42985</v>
      </c>
      <c r="CL197" s="856">
        <f t="shared" si="218"/>
        <v>42987</v>
      </c>
      <c r="CN197" s="850">
        <v>36</v>
      </c>
      <c r="CO197" s="851" t="s">
        <v>506</v>
      </c>
      <c r="CP197" s="852" t="s">
        <v>2188</v>
      </c>
      <c r="CQ197" s="853">
        <v>317</v>
      </c>
      <c r="CR197" s="854" t="s">
        <v>2187</v>
      </c>
      <c r="CS197" s="873">
        <f t="shared" si="204"/>
        <v>42917</v>
      </c>
      <c r="CT197" s="873">
        <f t="shared" si="237"/>
        <v>42923</v>
      </c>
      <c r="CU197" s="873">
        <f t="shared" si="205"/>
        <v>42924</v>
      </c>
      <c r="CV197" s="873">
        <f t="shared" si="228"/>
        <v>42930</v>
      </c>
      <c r="CW197" s="873">
        <f t="shared" si="212"/>
        <v>42958</v>
      </c>
      <c r="CX197" s="873">
        <f t="shared" ref="CX197:CX260" si="256">CY197-4</f>
        <v>42975</v>
      </c>
      <c r="CY197" s="873">
        <f t="shared" si="248"/>
        <v>42979</v>
      </c>
      <c r="CZ197" s="873">
        <f t="shared" si="244"/>
        <v>42985</v>
      </c>
      <c r="DA197" s="856">
        <f t="shared" si="219"/>
        <v>42987</v>
      </c>
    </row>
    <row r="198" spans="2:105" ht="15" hidden="1" customHeight="1">
      <c r="B198" s="407" t="s">
        <v>2094</v>
      </c>
      <c r="C198" s="850">
        <v>37</v>
      </c>
      <c r="D198" s="857" t="s">
        <v>506</v>
      </c>
      <c r="E198" s="858"/>
      <c r="F198" s="853">
        <v>317</v>
      </c>
      <c r="G198" s="854" t="s">
        <v>2187</v>
      </c>
      <c r="H198" s="859"/>
      <c r="I198" s="859">
        <f t="shared" si="249"/>
        <v>42952</v>
      </c>
      <c r="J198" s="863">
        <f t="shared" si="206"/>
        <v>42958</v>
      </c>
      <c r="K198" s="859">
        <f t="shared" si="209"/>
        <v>42965</v>
      </c>
      <c r="L198" s="859">
        <f t="shared" si="250"/>
        <v>42982</v>
      </c>
      <c r="M198" s="859">
        <f t="shared" si="225"/>
        <v>42986</v>
      </c>
      <c r="N198" s="859">
        <f t="shared" si="238"/>
        <v>42992</v>
      </c>
      <c r="O198" s="856">
        <f t="shared" si="213"/>
        <v>42994</v>
      </c>
      <c r="Q198" s="850">
        <v>37</v>
      </c>
      <c r="R198" s="857" t="s">
        <v>506</v>
      </c>
      <c r="S198" s="858"/>
      <c r="T198" s="853">
        <v>317</v>
      </c>
      <c r="U198" s="854" t="s">
        <v>2187</v>
      </c>
      <c r="V198" s="885">
        <f t="shared" ref="V198:V261" si="257">W198-6</f>
        <v>42917</v>
      </c>
      <c r="W198" s="886">
        <f t="shared" si="229"/>
        <v>42923</v>
      </c>
      <c r="X198" s="885">
        <f t="shared" ref="X198:X261" si="258">Y198-6</f>
        <v>42924</v>
      </c>
      <c r="Y198" s="886">
        <f t="shared" si="230"/>
        <v>42930</v>
      </c>
      <c r="Z198" s="885">
        <f t="shared" si="239"/>
        <v>42965</v>
      </c>
      <c r="AA198" s="885">
        <f t="shared" si="251"/>
        <v>42982</v>
      </c>
      <c r="AB198" s="885">
        <f t="shared" si="245"/>
        <v>42986</v>
      </c>
      <c r="AC198" s="885">
        <f t="shared" si="220"/>
        <v>42992</v>
      </c>
      <c r="AD198" s="856">
        <f t="shared" si="214"/>
        <v>42994</v>
      </c>
      <c r="AF198" s="850">
        <v>37</v>
      </c>
      <c r="AG198" s="857" t="s">
        <v>506</v>
      </c>
      <c r="AH198" s="858"/>
      <c r="AI198" s="853">
        <v>317</v>
      </c>
      <c r="AJ198" s="854" t="s">
        <v>2187</v>
      </c>
      <c r="AK198" s="885">
        <f t="shared" ref="AK198:AK261" si="259">AL198-6</f>
        <v>42917</v>
      </c>
      <c r="AL198" s="886">
        <f t="shared" si="231"/>
        <v>42923</v>
      </c>
      <c r="AM198" s="885">
        <f t="shared" ref="AM198:AM261" si="260">AN198-6</f>
        <v>42924</v>
      </c>
      <c r="AN198" s="886">
        <f t="shared" si="232"/>
        <v>42930</v>
      </c>
      <c r="AO198" s="885">
        <f t="shared" si="210"/>
        <v>42965</v>
      </c>
      <c r="AP198" s="885">
        <f t="shared" si="252"/>
        <v>42982</v>
      </c>
      <c r="AQ198" s="885">
        <f t="shared" si="246"/>
        <v>42986</v>
      </c>
      <c r="AR198" s="885">
        <f t="shared" si="240"/>
        <v>42992</v>
      </c>
      <c r="AS198" s="856">
        <f t="shared" si="215"/>
        <v>42994</v>
      </c>
      <c r="AU198" s="850">
        <v>37</v>
      </c>
      <c r="AV198" s="857" t="s">
        <v>506</v>
      </c>
      <c r="AW198" s="858"/>
      <c r="AX198" s="853">
        <v>317</v>
      </c>
      <c r="AY198" s="854" t="s">
        <v>2187</v>
      </c>
      <c r="AZ198" s="885">
        <f t="shared" ref="AZ198:AZ261" si="261">BA198-6</f>
        <v>42910</v>
      </c>
      <c r="BA198" s="886">
        <f t="shared" si="233"/>
        <v>42916</v>
      </c>
      <c r="BB198" s="885">
        <f t="shared" ref="BB198:BB261" si="262">BC198-6</f>
        <v>42917</v>
      </c>
      <c r="BC198" s="886">
        <f t="shared" si="226"/>
        <v>42923</v>
      </c>
      <c r="BD198" s="885">
        <f t="shared" si="241"/>
        <v>42965</v>
      </c>
      <c r="BE198" s="885">
        <f t="shared" si="253"/>
        <v>42982</v>
      </c>
      <c r="BF198" s="885">
        <f t="shared" si="221"/>
        <v>42986</v>
      </c>
      <c r="BG198" s="885">
        <f t="shared" si="222"/>
        <v>42992</v>
      </c>
      <c r="BH198" s="856">
        <f t="shared" si="216"/>
        <v>42994</v>
      </c>
      <c r="BJ198" s="850">
        <v>37</v>
      </c>
      <c r="BK198" s="857" t="s">
        <v>506</v>
      </c>
      <c r="BL198" s="858"/>
      <c r="BM198" s="853">
        <v>317</v>
      </c>
      <c r="BN198" s="854" t="s">
        <v>2187</v>
      </c>
      <c r="BO198" s="885">
        <f t="shared" ref="BO198:BO261" si="263">BP198-6</f>
        <v>42889</v>
      </c>
      <c r="BP198" s="886">
        <f t="shared" si="234"/>
        <v>42895</v>
      </c>
      <c r="BQ198" s="885">
        <f t="shared" ref="BQ198:BQ261" si="264">BR198-6</f>
        <v>42896</v>
      </c>
      <c r="BR198" s="886">
        <f t="shared" si="235"/>
        <v>42902</v>
      </c>
      <c r="BS198" s="885">
        <f t="shared" si="242"/>
        <v>42965</v>
      </c>
      <c r="BT198" s="885">
        <f t="shared" si="254"/>
        <v>42982</v>
      </c>
      <c r="BU198" s="885">
        <f t="shared" si="223"/>
        <v>42986</v>
      </c>
      <c r="BV198" s="885">
        <f t="shared" si="224"/>
        <v>42992</v>
      </c>
      <c r="BW198" s="856">
        <f t="shared" si="217"/>
        <v>42994</v>
      </c>
      <c r="BY198" s="850">
        <v>37</v>
      </c>
      <c r="BZ198" s="857" t="s">
        <v>506</v>
      </c>
      <c r="CA198" s="858"/>
      <c r="CB198" s="853">
        <v>317</v>
      </c>
      <c r="CC198" s="854" t="s">
        <v>2187</v>
      </c>
      <c r="CD198" s="885">
        <f t="shared" ref="CD198:CD261" si="265">CE198-6</f>
        <v>42924</v>
      </c>
      <c r="CE198" s="886">
        <f t="shared" si="236"/>
        <v>42930</v>
      </c>
      <c r="CF198" s="885">
        <f t="shared" ref="CF198:CF261" si="266">CG198-6</f>
        <v>42931</v>
      </c>
      <c r="CG198" s="886">
        <f t="shared" si="227"/>
        <v>42937</v>
      </c>
      <c r="CH198" s="885">
        <f t="shared" si="211"/>
        <v>42965</v>
      </c>
      <c r="CI198" s="885">
        <f t="shared" si="255"/>
        <v>42982</v>
      </c>
      <c r="CJ198" s="885">
        <f t="shared" si="247"/>
        <v>42986</v>
      </c>
      <c r="CK198" s="885">
        <f t="shared" si="243"/>
        <v>42992</v>
      </c>
      <c r="CL198" s="856">
        <f t="shared" si="218"/>
        <v>42994</v>
      </c>
      <c r="CN198" s="850">
        <v>37</v>
      </c>
      <c r="CO198" s="857" t="s">
        <v>506</v>
      </c>
      <c r="CP198" s="858"/>
      <c r="CQ198" s="853">
        <v>317</v>
      </c>
      <c r="CR198" s="854" t="s">
        <v>2187</v>
      </c>
      <c r="CS198" s="885">
        <f t="shared" ref="CS198:CS261" si="267">CT198-6</f>
        <v>42924</v>
      </c>
      <c r="CT198" s="886">
        <f t="shared" si="237"/>
        <v>42930</v>
      </c>
      <c r="CU198" s="885">
        <f t="shared" ref="CU198:CU261" si="268">CV198-6</f>
        <v>42931</v>
      </c>
      <c r="CV198" s="886">
        <f t="shared" si="228"/>
        <v>42937</v>
      </c>
      <c r="CW198" s="885">
        <f t="shared" si="212"/>
        <v>42965</v>
      </c>
      <c r="CX198" s="885">
        <f t="shared" si="256"/>
        <v>42982</v>
      </c>
      <c r="CY198" s="885">
        <f t="shared" si="248"/>
        <v>42986</v>
      </c>
      <c r="CZ198" s="885">
        <f t="shared" si="244"/>
        <v>42992</v>
      </c>
      <c r="DA198" s="856">
        <f t="shared" si="219"/>
        <v>42994</v>
      </c>
    </row>
    <row r="199" spans="2:105" ht="15" hidden="1" customHeight="1">
      <c r="B199" s="407" t="s">
        <v>2095</v>
      </c>
      <c r="C199" s="850">
        <v>38</v>
      </c>
      <c r="D199" s="860" t="s">
        <v>2209</v>
      </c>
      <c r="E199" s="861" t="s">
        <v>2189</v>
      </c>
      <c r="F199" s="853">
        <v>317</v>
      </c>
      <c r="G199" s="854" t="s">
        <v>2187</v>
      </c>
      <c r="H199" s="862"/>
      <c r="I199" s="862">
        <f t="shared" si="249"/>
        <v>42959</v>
      </c>
      <c r="J199" s="862">
        <f t="shared" ref="J199:J262" si="269">K199-7</f>
        <v>42965</v>
      </c>
      <c r="K199" s="862">
        <f t="shared" si="209"/>
        <v>42972</v>
      </c>
      <c r="L199" s="862">
        <f t="shared" si="250"/>
        <v>42989</v>
      </c>
      <c r="M199" s="862">
        <f t="shared" si="225"/>
        <v>42993</v>
      </c>
      <c r="N199" s="862">
        <f t="shared" si="238"/>
        <v>42999</v>
      </c>
      <c r="O199" s="856">
        <f t="shared" si="213"/>
        <v>43001</v>
      </c>
      <c r="Q199" s="850">
        <v>38</v>
      </c>
      <c r="R199" s="860" t="s">
        <v>2209</v>
      </c>
      <c r="S199" s="861" t="s">
        <v>2189</v>
      </c>
      <c r="T199" s="853">
        <v>317</v>
      </c>
      <c r="U199" s="854" t="s">
        <v>2187</v>
      </c>
      <c r="V199" s="890">
        <f t="shared" si="257"/>
        <v>42924</v>
      </c>
      <c r="W199" s="890">
        <f t="shared" si="229"/>
        <v>42930</v>
      </c>
      <c r="X199" s="890">
        <f t="shared" si="258"/>
        <v>42931</v>
      </c>
      <c r="Y199" s="890">
        <f t="shared" si="230"/>
        <v>42937</v>
      </c>
      <c r="Z199" s="890">
        <f t="shared" si="239"/>
        <v>42972</v>
      </c>
      <c r="AA199" s="890">
        <f t="shared" si="251"/>
        <v>42989</v>
      </c>
      <c r="AB199" s="890">
        <f t="shared" si="245"/>
        <v>42993</v>
      </c>
      <c r="AC199" s="890">
        <f t="shared" si="220"/>
        <v>42999</v>
      </c>
      <c r="AD199" s="856">
        <f t="shared" si="214"/>
        <v>43001</v>
      </c>
      <c r="AF199" s="850">
        <v>38</v>
      </c>
      <c r="AG199" s="860" t="s">
        <v>2209</v>
      </c>
      <c r="AH199" s="861" t="s">
        <v>2189</v>
      </c>
      <c r="AI199" s="853">
        <v>317</v>
      </c>
      <c r="AJ199" s="854" t="s">
        <v>2187</v>
      </c>
      <c r="AK199" s="890">
        <f t="shared" si="259"/>
        <v>42924</v>
      </c>
      <c r="AL199" s="890">
        <f t="shared" si="231"/>
        <v>42930</v>
      </c>
      <c r="AM199" s="890">
        <f t="shared" si="260"/>
        <v>42931</v>
      </c>
      <c r="AN199" s="890">
        <f t="shared" si="232"/>
        <v>42937</v>
      </c>
      <c r="AO199" s="890">
        <f t="shared" si="210"/>
        <v>42972</v>
      </c>
      <c r="AP199" s="890">
        <f t="shared" si="252"/>
        <v>42989</v>
      </c>
      <c r="AQ199" s="890">
        <f t="shared" si="246"/>
        <v>42993</v>
      </c>
      <c r="AR199" s="890">
        <f t="shared" si="240"/>
        <v>42999</v>
      </c>
      <c r="AS199" s="856">
        <f t="shared" si="215"/>
        <v>43001</v>
      </c>
      <c r="AU199" s="850">
        <v>38</v>
      </c>
      <c r="AV199" s="860" t="s">
        <v>2209</v>
      </c>
      <c r="AW199" s="861" t="s">
        <v>2189</v>
      </c>
      <c r="AX199" s="853">
        <v>317</v>
      </c>
      <c r="AY199" s="854" t="s">
        <v>2187</v>
      </c>
      <c r="AZ199" s="890">
        <f t="shared" si="261"/>
        <v>42917</v>
      </c>
      <c r="BA199" s="890">
        <f t="shared" si="233"/>
        <v>42923</v>
      </c>
      <c r="BB199" s="890">
        <f t="shared" si="262"/>
        <v>42924</v>
      </c>
      <c r="BC199" s="890">
        <f t="shared" si="226"/>
        <v>42930</v>
      </c>
      <c r="BD199" s="890">
        <f t="shared" si="241"/>
        <v>42972</v>
      </c>
      <c r="BE199" s="890">
        <f t="shared" si="253"/>
        <v>42989</v>
      </c>
      <c r="BF199" s="890">
        <f t="shared" si="221"/>
        <v>42993</v>
      </c>
      <c r="BG199" s="890">
        <f t="shared" si="222"/>
        <v>42999</v>
      </c>
      <c r="BH199" s="856">
        <f t="shared" si="216"/>
        <v>43001</v>
      </c>
      <c r="BJ199" s="850">
        <v>38</v>
      </c>
      <c r="BK199" s="860" t="s">
        <v>2209</v>
      </c>
      <c r="BL199" s="861" t="s">
        <v>2189</v>
      </c>
      <c r="BM199" s="853">
        <v>317</v>
      </c>
      <c r="BN199" s="854" t="s">
        <v>2187</v>
      </c>
      <c r="BO199" s="890">
        <f t="shared" si="263"/>
        <v>42896</v>
      </c>
      <c r="BP199" s="890">
        <f t="shared" si="234"/>
        <v>42902</v>
      </c>
      <c r="BQ199" s="890">
        <f t="shared" si="264"/>
        <v>42903</v>
      </c>
      <c r="BR199" s="890">
        <f t="shared" si="235"/>
        <v>42909</v>
      </c>
      <c r="BS199" s="890">
        <f t="shared" si="242"/>
        <v>42972</v>
      </c>
      <c r="BT199" s="890">
        <f t="shared" si="254"/>
        <v>42989</v>
      </c>
      <c r="BU199" s="890">
        <f t="shared" si="223"/>
        <v>42993</v>
      </c>
      <c r="BV199" s="890">
        <f t="shared" si="224"/>
        <v>42999</v>
      </c>
      <c r="BW199" s="856">
        <f t="shared" si="217"/>
        <v>43001</v>
      </c>
      <c r="BY199" s="850">
        <v>38</v>
      </c>
      <c r="BZ199" s="860" t="s">
        <v>2209</v>
      </c>
      <c r="CA199" s="861" t="s">
        <v>2189</v>
      </c>
      <c r="CB199" s="853">
        <v>317</v>
      </c>
      <c r="CC199" s="854" t="s">
        <v>2187</v>
      </c>
      <c r="CD199" s="890">
        <f t="shared" si="265"/>
        <v>42931</v>
      </c>
      <c r="CE199" s="890">
        <f t="shared" si="236"/>
        <v>42937</v>
      </c>
      <c r="CF199" s="890">
        <f t="shared" si="266"/>
        <v>42938</v>
      </c>
      <c r="CG199" s="890">
        <f t="shared" si="227"/>
        <v>42944</v>
      </c>
      <c r="CH199" s="890">
        <f t="shared" si="211"/>
        <v>42972</v>
      </c>
      <c r="CI199" s="890">
        <f t="shared" si="255"/>
        <v>42989</v>
      </c>
      <c r="CJ199" s="890">
        <f t="shared" si="247"/>
        <v>42993</v>
      </c>
      <c r="CK199" s="890">
        <f t="shared" si="243"/>
        <v>42999</v>
      </c>
      <c r="CL199" s="856">
        <f t="shared" si="218"/>
        <v>43001</v>
      </c>
      <c r="CN199" s="850">
        <v>38</v>
      </c>
      <c r="CO199" s="860" t="s">
        <v>2209</v>
      </c>
      <c r="CP199" s="861" t="s">
        <v>2189</v>
      </c>
      <c r="CQ199" s="853">
        <v>317</v>
      </c>
      <c r="CR199" s="854" t="s">
        <v>2187</v>
      </c>
      <c r="CS199" s="890">
        <f t="shared" si="267"/>
        <v>42931</v>
      </c>
      <c r="CT199" s="890">
        <f t="shared" si="237"/>
        <v>42937</v>
      </c>
      <c r="CU199" s="890">
        <f t="shared" si="268"/>
        <v>42938</v>
      </c>
      <c r="CV199" s="890">
        <f t="shared" si="228"/>
        <v>42944</v>
      </c>
      <c r="CW199" s="890">
        <f t="shared" si="212"/>
        <v>42972</v>
      </c>
      <c r="CX199" s="890">
        <f t="shared" si="256"/>
        <v>42989</v>
      </c>
      <c r="CY199" s="890">
        <f t="shared" si="248"/>
        <v>42993</v>
      </c>
      <c r="CZ199" s="890">
        <f t="shared" si="244"/>
        <v>42999</v>
      </c>
      <c r="DA199" s="856">
        <f t="shared" si="219"/>
        <v>43001</v>
      </c>
    </row>
    <row r="200" spans="2:105" ht="15" hidden="1" customHeight="1">
      <c r="B200" s="407" t="s">
        <v>2096</v>
      </c>
      <c r="C200" s="850">
        <v>39</v>
      </c>
      <c r="D200" s="851" t="s">
        <v>506</v>
      </c>
      <c r="E200" s="852" t="s">
        <v>2190</v>
      </c>
      <c r="F200" s="853">
        <v>317</v>
      </c>
      <c r="G200" s="854" t="s">
        <v>2187</v>
      </c>
      <c r="H200" s="855"/>
      <c r="I200" s="855">
        <f t="shared" si="249"/>
        <v>42966</v>
      </c>
      <c r="J200" s="855">
        <f t="shared" si="269"/>
        <v>42972</v>
      </c>
      <c r="K200" s="855">
        <f t="shared" si="209"/>
        <v>42979</v>
      </c>
      <c r="L200" s="855">
        <f t="shared" si="250"/>
        <v>42996</v>
      </c>
      <c r="M200" s="855">
        <f t="shared" si="225"/>
        <v>43000</v>
      </c>
      <c r="N200" s="855">
        <f t="shared" si="238"/>
        <v>43006</v>
      </c>
      <c r="O200" s="856">
        <f t="shared" si="213"/>
        <v>43008</v>
      </c>
      <c r="Q200" s="850">
        <v>39</v>
      </c>
      <c r="R200" s="851" t="s">
        <v>506</v>
      </c>
      <c r="S200" s="852" t="s">
        <v>2190</v>
      </c>
      <c r="T200" s="853">
        <v>317</v>
      </c>
      <c r="U200" s="854" t="s">
        <v>2187</v>
      </c>
      <c r="V200" s="873">
        <f t="shared" si="257"/>
        <v>42931</v>
      </c>
      <c r="W200" s="873">
        <f t="shared" si="229"/>
        <v>42937</v>
      </c>
      <c r="X200" s="873">
        <f t="shared" si="258"/>
        <v>42938</v>
      </c>
      <c r="Y200" s="873">
        <f t="shared" si="230"/>
        <v>42944</v>
      </c>
      <c r="Z200" s="873">
        <f t="shared" si="239"/>
        <v>42979</v>
      </c>
      <c r="AA200" s="873">
        <f t="shared" si="251"/>
        <v>42996</v>
      </c>
      <c r="AB200" s="873">
        <f t="shared" si="245"/>
        <v>43000</v>
      </c>
      <c r="AC200" s="873">
        <f t="shared" si="220"/>
        <v>43006</v>
      </c>
      <c r="AD200" s="856">
        <f t="shared" si="214"/>
        <v>43008</v>
      </c>
      <c r="AF200" s="850">
        <v>39</v>
      </c>
      <c r="AG200" s="851" t="s">
        <v>506</v>
      </c>
      <c r="AH200" s="852" t="s">
        <v>2190</v>
      </c>
      <c r="AI200" s="853">
        <v>317</v>
      </c>
      <c r="AJ200" s="854" t="s">
        <v>2187</v>
      </c>
      <c r="AK200" s="873">
        <f t="shared" si="259"/>
        <v>42931</v>
      </c>
      <c r="AL200" s="873">
        <f t="shared" si="231"/>
        <v>42937</v>
      </c>
      <c r="AM200" s="873">
        <f t="shared" si="260"/>
        <v>42938</v>
      </c>
      <c r="AN200" s="873">
        <f t="shared" si="232"/>
        <v>42944</v>
      </c>
      <c r="AO200" s="873">
        <f t="shared" si="210"/>
        <v>42979</v>
      </c>
      <c r="AP200" s="873">
        <f t="shared" si="252"/>
        <v>42996</v>
      </c>
      <c r="AQ200" s="873">
        <f t="shared" si="246"/>
        <v>43000</v>
      </c>
      <c r="AR200" s="873">
        <f t="shared" si="240"/>
        <v>43006</v>
      </c>
      <c r="AS200" s="856">
        <f t="shared" si="215"/>
        <v>43008</v>
      </c>
      <c r="AU200" s="850">
        <v>39</v>
      </c>
      <c r="AV200" s="851" t="s">
        <v>506</v>
      </c>
      <c r="AW200" s="852" t="s">
        <v>2190</v>
      </c>
      <c r="AX200" s="853">
        <v>317</v>
      </c>
      <c r="AY200" s="854" t="s">
        <v>2187</v>
      </c>
      <c r="AZ200" s="873">
        <f t="shared" si="261"/>
        <v>42924</v>
      </c>
      <c r="BA200" s="873">
        <f t="shared" si="233"/>
        <v>42930</v>
      </c>
      <c r="BB200" s="873">
        <f t="shared" si="262"/>
        <v>42931</v>
      </c>
      <c r="BC200" s="873">
        <f t="shared" si="226"/>
        <v>42937</v>
      </c>
      <c r="BD200" s="873">
        <f t="shared" si="241"/>
        <v>42979</v>
      </c>
      <c r="BE200" s="873">
        <f t="shared" si="253"/>
        <v>42996</v>
      </c>
      <c r="BF200" s="873">
        <f t="shared" si="221"/>
        <v>43000</v>
      </c>
      <c r="BG200" s="873">
        <f t="shared" si="222"/>
        <v>43006</v>
      </c>
      <c r="BH200" s="856">
        <f t="shared" si="216"/>
        <v>43008</v>
      </c>
      <c r="BJ200" s="850">
        <v>39</v>
      </c>
      <c r="BK200" s="851" t="s">
        <v>506</v>
      </c>
      <c r="BL200" s="852" t="s">
        <v>2190</v>
      </c>
      <c r="BM200" s="853">
        <v>317</v>
      </c>
      <c r="BN200" s="854" t="s">
        <v>2187</v>
      </c>
      <c r="BO200" s="873">
        <f t="shared" si="263"/>
        <v>42903</v>
      </c>
      <c r="BP200" s="873">
        <f t="shared" si="234"/>
        <v>42909</v>
      </c>
      <c r="BQ200" s="873">
        <f t="shared" si="264"/>
        <v>42910</v>
      </c>
      <c r="BR200" s="873">
        <f t="shared" si="235"/>
        <v>42916</v>
      </c>
      <c r="BS200" s="873">
        <f t="shared" si="242"/>
        <v>42979</v>
      </c>
      <c r="BT200" s="873">
        <f t="shared" si="254"/>
        <v>42996</v>
      </c>
      <c r="BU200" s="873">
        <f t="shared" si="223"/>
        <v>43000</v>
      </c>
      <c r="BV200" s="873">
        <f t="shared" si="224"/>
        <v>43006</v>
      </c>
      <c r="BW200" s="856">
        <f t="shared" si="217"/>
        <v>43008</v>
      </c>
      <c r="BY200" s="850">
        <v>39</v>
      </c>
      <c r="BZ200" s="851" t="s">
        <v>506</v>
      </c>
      <c r="CA200" s="852" t="s">
        <v>2190</v>
      </c>
      <c r="CB200" s="853">
        <v>317</v>
      </c>
      <c r="CC200" s="854" t="s">
        <v>2187</v>
      </c>
      <c r="CD200" s="873">
        <f t="shared" si="265"/>
        <v>42938</v>
      </c>
      <c r="CE200" s="873">
        <f t="shared" si="236"/>
        <v>42944</v>
      </c>
      <c r="CF200" s="873">
        <f t="shared" si="266"/>
        <v>42945</v>
      </c>
      <c r="CG200" s="873">
        <f t="shared" si="227"/>
        <v>42951</v>
      </c>
      <c r="CH200" s="873">
        <f t="shared" si="211"/>
        <v>42979</v>
      </c>
      <c r="CI200" s="873">
        <f t="shared" si="255"/>
        <v>42996</v>
      </c>
      <c r="CJ200" s="873">
        <f t="shared" si="247"/>
        <v>43000</v>
      </c>
      <c r="CK200" s="873">
        <f t="shared" si="243"/>
        <v>43006</v>
      </c>
      <c r="CL200" s="856">
        <f t="shared" si="218"/>
        <v>43008</v>
      </c>
      <c r="CN200" s="850">
        <v>39</v>
      </c>
      <c r="CO200" s="851" t="s">
        <v>506</v>
      </c>
      <c r="CP200" s="852" t="s">
        <v>2190</v>
      </c>
      <c r="CQ200" s="853">
        <v>317</v>
      </c>
      <c r="CR200" s="854" t="s">
        <v>2187</v>
      </c>
      <c r="CS200" s="873">
        <f t="shared" si="267"/>
        <v>42938</v>
      </c>
      <c r="CT200" s="873">
        <f t="shared" si="237"/>
        <v>42944</v>
      </c>
      <c r="CU200" s="873">
        <f t="shared" si="268"/>
        <v>42945</v>
      </c>
      <c r="CV200" s="873">
        <f t="shared" si="228"/>
        <v>42951</v>
      </c>
      <c r="CW200" s="873">
        <f t="shared" si="212"/>
        <v>42979</v>
      </c>
      <c r="CX200" s="873">
        <f t="shared" si="256"/>
        <v>42996</v>
      </c>
      <c r="CY200" s="873">
        <f t="shared" si="248"/>
        <v>43000</v>
      </c>
      <c r="CZ200" s="873">
        <f t="shared" si="244"/>
        <v>43006</v>
      </c>
      <c r="DA200" s="856">
        <f t="shared" si="219"/>
        <v>43008</v>
      </c>
    </row>
    <row r="201" spans="2:105" ht="15" hidden="1" customHeight="1">
      <c r="B201" s="407" t="s">
        <v>2097</v>
      </c>
      <c r="C201" s="850">
        <v>40</v>
      </c>
      <c r="D201" s="857" t="s">
        <v>506</v>
      </c>
      <c r="E201" s="858"/>
      <c r="F201" s="853">
        <v>417</v>
      </c>
      <c r="G201" s="854" t="s">
        <v>2191</v>
      </c>
      <c r="H201" s="859"/>
      <c r="I201" s="859">
        <f t="shared" si="249"/>
        <v>42973</v>
      </c>
      <c r="J201" s="863">
        <f t="shared" si="269"/>
        <v>42979</v>
      </c>
      <c r="K201" s="859">
        <f t="shared" si="209"/>
        <v>42986</v>
      </c>
      <c r="L201" s="859">
        <f t="shared" si="250"/>
        <v>43003</v>
      </c>
      <c r="M201" s="859">
        <f t="shared" si="225"/>
        <v>43007</v>
      </c>
      <c r="N201" s="859">
        <f t="shared" si="238"/>
        <v>43013</v>
      </c>
      <c r="O201" s="856">
        <f t="shared" si="213"/>
        <v>43015</v>
      </c>
      <c r="Q201" s="850">
        <v>40</v>
      </c>
      <c r="R201" s="857" t="s">
        <v>506</v>
      </c>
      <c r="S201" s="858"/>
      <c r="T201" s="853">
        <v>417</v>
      </c>
      <c r="U201" s="854" t="s">
        <v>2191</v>
      </c>
      <c r="V201" s="885">
        <f t="shared" si="257"/>
        <v>42938</v>
      </c>
      <c r="W201" s="886">
        <f t="shared" si="229"/>
        <v>42944</v>
      </c>
      <c r="X201" s="885">
        <f t="shared" si="258"/>
        <v>42945</v>
      </c>
      <c r="Y201" s="886">
        <f t="shared" si="230"/>
        <v>42951</v>
      </c>
      <c r="Z201" s="885">
        <f t="shared" si="239"/>
        <v>42986</v>
      </c>
      <c r="AA201" s="885">
        <f t="shared" si="251"/>
        <v>43003</v>
      </c>
      <c r="AB201" s="885">
        <f t="shared" si="245"/>
        <v>43007</v>
      </c>
      <c r="AC201" s="885">
        <f t="shared" si="220"/>
        <v>43013</v>
      </c>
      <c r="AD201" s="856">
        <f t="shared" si="214"/>
        <v>43015</v>
      </c>
      <c r="AF201" s="850">
        <v>40</v>
      </c>
      <c r="AG201" s="857" t="s">
        <v>506</v>
      </c>
      <c r="AH201" s="858"/>
      <c r="AI201" s="853">
        <v>417</v>
      </c>
      <c r="AJ201" s="854" t="s">
        <v>2191</v>
      </c>
      <c r="AK201" s="885">
        <f t="shared" si="259"/>
        <v>42938</v>
      </c>
      <c r="AL201" s="886">
        <f t="shared" si="231"/>
        <v>42944</v>
      </c>
      <c r="AM201" s="885">
        <f t="shared" si="260"/>
        <v>42945</v>
      </c>
      <c r="AN201" s="886">
        <f t="shared" si="232"/>
        <v>42951</v>
      </c>
      <c r="AO201" s="885">
        <f t="shared" si="210"/>
        <v>42986</v>
      </c>
      <c r="AP201" s="885">
        <f t="shared" si="252"/>
        <v>43003</v>
      </c>
      <c r="AQ201" s="885">
        <f t="shared" si="246"/>
        <v>43007</v>
      </c>
      <c r="AR201" s="885">
        <f t="shared" si="240"/>
        <v>43013</v>
      </c>
      <c r="AS201" s="856">
        <f t="shared" si="215"/>
        <v>43015</v>
      </c>
      <c r="AU201" s="850">
        <v>40</v>
      </c>
      <c r="AV201" s="857" t="s">
        <v>506</v>
      </c>
      <c r="AW201" s="858"/>
      <c r="AX201" s="853">
        <v>417</v>
      </c>
      <c r="AY201" s="854" t="s">
        <v>2191</v>
      </c>
      <c r="AZ201" s="885">
        <f t="shared" si="261"/>
        <v>42931</v>
      </c>
      <c r="BA201" s="886">
        <f t="shared" si="233"/>
        <v>42937</v>
      </c>
      <c r="BB201" s="885">
        <f t="shared" si="262"/>
        <v>42938</v>
      </c>
      <c r="BC201" s="886">
        <f t="shared" si="226"/>
        <v>42944</v>
      </c>
      <c r="BD201" s="885">
        <f t="shared" si="241"/>
        <v>42986</v>
      </c>
      <c r="BE201" s="885">
        <f t="shared" si="253"/>
        <v>43003</v>
      </c>
      <c r="BF201" s="885">
        <f t="shared" si="221"/>
        <v>43007</v>
      </c>
      <c r="BG201" s="885">
        <f t="shared" si="222"/>
        <v>43013</v>
      </c>
      <c r="BH201" s="856">
        <f t="shared" si="216"/>
        <v>43015</v>
      </c>
      <c r="BJ201" s="850">
        <v>40</v>
      </c>
      <c r="BK201" s="857" t="s">
        <v>506</v>
      </c>
      <c r="BL201" s="858"/>
      <c r="BM201" s="853">
        <v>417</v>
      </c>
      <c r="BN201" s="854" t="s">
        <v>2191</v>
      </c>
      <c r="BO201" s="885">
        <f t="shared" si="263"/>
        <v>42910</v>
      </c>
      <c r="BP201" s="886">
        <f t="shared" si="234"/>
        <v>42916</v>
      </c>
      <c r="BQ201" s="885">
        <f t="shared" si="264"/>
        <v>42917</v>
      </c>
      <c r="BR201" s="886">
        <f t="shared" si="235"/>
        <v>42923</v>
      </c>
      <c r="BS201" s="885">
        <f t="shared" si="242"/>
        <v>42986</v>
      </c>
      <c r="BT201" s="885">
        <f t="shared" si="254"/>
        <v>43003</v>
      </c>
      <c r="BU201" s="885">
        <f t="shared" si="223"/>
        <v>43007</v>
      </c>
      <c r="BV201" s="885">
        <f t="shared" si="224"/>
        <v>43013</v>
      </c>
      <c r="BW201" s="856">
        <f t="shared" si="217"/>
        <v>43015</v>
      </c>
      <c r="BY201" s="850">
        <v>40</v>
      </c>
      <c r="BZ201" s="857" t="s">
        <v>506</v>
      </c>
      <c r="CA201" s="858"/>
      <c r="CB201" s="853">
        <v>417</v>
      </c>
      <c r="CC201" s="854" t="s">
        <v>2191</v>
      </c>
      <c r="CD201" s="885">
        <f t="shared" si="265"/>
        <v>42945</v>
      </c>
      <c r="CE201" s="886">
        <f t="shared" si="236"/>
        <v>42951</v>
      </c>
      <c r="CF201" s="885">
        <f t="shared" si="266"/>
        <v>42952</v>
      </c>
      <c r="CG201" s="886">
        <f t="shared" si="227"/>
        <v>42958</v>
      </c>
      <c r="CH201" s="885">
        <f t="shared" si="211"/>
        <v>42986</v>
      </c>
      <c r="CI201" s="885">
        <f t="shared" si="255"/>
        <v>43003</v>
      </c>
      <c r="CJ201" s="885">
        <f t="shared" si="247"/>
        <v>43007</v>
      </c>
      <c r="CK201" s="885">
        <f t="shared" si="243"/>
        <v>43013</v>
      </c>
      <c r="CL201" s="856">
        <f t="shared" si="218"/>
        <v>43015</v>
      </c>
      <c r="CN201" s="850">
        <v>40</v>
      </c>
      <c r="CO201" s="857" t="s">
        <v>506</v>
      </c>
      <c r="CP201" s="858"/>
      <c r="CQ201" s="853">
        <v>417</v>
      </c>
      <c r="CR201" s="854" t="s">
        <v>2191</v>
      </c>
      <c r="CS201" s="885">
        <f t="shared" si="267"/>
        <v>42945</v>
      </c>
      <c r="CT201" s="886">
        <f t="shared" si="237"/>
        <v>42951</v>
      </c>
      <c r="CU201" s="885">
        <f t="shared" si="268"/>
        <v>42952</v>
      </c>
      <c r="CV201" s="886">
        <f t="shared" si="228"/>
        <v>42958</v>
      </c>
      <c r="CW201" s="885">
        <f t="shared" si="212"/>
        <v>42986</v>
      </c>
      <c r="CX201" s="885">
        <f t="shared" si="256"/>
        <v>43003</v>
      </c>
      <c r="CY201" s="885">
        <f t="shared" si="248"/>
        <v>43007</v>
      </c>
      <c r="CZ201" s="885">
        <f t="shared" si="244"/>
        <v>43013</v>
      </c>
      <c r="DA201" s="856">
        <f t="shared" si="219"/>
        <v>43015</v>
      </c>
    </row>
    <row r="202" spans="2:105" ht="15" hidden="1" customHeight="1">
      <c r="B202" s="407" t="s">
        <v>2098</v>
      </c>
      <c r="C202" s="850">
        <v>41</v>
      </c>
      <c r="D202" s="857" t="s">
        <v>506</v>
      </c>
      <c r="E202" s="858"/>
      <c r="F202" s="853">
        <v>417</v>
      </c>
      <c r="G202" s="854" t="s">
        <v>2191</v>
      </c>
      <c r="H202" s="859"/>
      <c r="I202" s="859">
        <f t="shared" si="249"/>
        <v>42980</v>
      </c>
      <c r="J202" s="863">
        <f t="shared" si="269"/>
        <v>42986</v>
      </c>
      <c r="K202" s="859">
        <f t="shared" ref="K202:K265" si="270">L202-17</f>
        <v>42993</v>
      </c>
      <c r="L202" s="859">
        <f t="shared" si="250"/>
        <v>43010</v>
      </c>
      <c r="M202" s="859">
        <f t="shared" si="225"/>
        <v>43014</v>
      </c>
      <c r="N202" s="859">
        <f t="shared" si="238"/>
        <v>43020</v>
      </c>
      <c r="O202" s="856">
        <f t="shared" si="213"/>
        <v>43022</v>
      </c>
      <c r="Q202" s="850">
        <v>41</v>
      </c>
      <c r="R202" s="857" t="s">
        <v>506</v>
      </c>
      <c r="S202" s="858"/>
      <c r="T202" s="853">
        <v>417</v>
      </c>
      <c r="U202" s="854" t="s">
        <v>2191</v>
      </c>
      <c r="V202" s="885">
        <f t="shared" si="257"/>
        <v>42945</v>
      </c>
      <c r="W202" s="886">
        <f t="shared" si="229"/>
        <v>42951</v>
      </c>
      <c r="X202" s="885">
        <f t="shared" si="258"/>
        <v>42952</v>
      </c>
      <c r="Y202" s="886">
        <f t="shared" si="230"/>
        <v>42958</v>
      </c>
      <c r="Z202" s="885">
        <f t="shared" si="239"/>
        <v>42993</v>
      </c>
      <c r="AA202" s="885">
        <f t="shared" si="251"/>
        <v>43010</v>
      </c>
      <c r="AB202" s="885">
        <f t="shared" si="245"/>
        <v>43014</v>
      </c>
      <c r="AC202" s="885">
        <f t="shared" si="220"/>
        <v>43020</v>
      </c>
      <c r="AD202" s="856">
        <f t="shared" si="214"/>
        <v>43022</v>
      </c>
      <c r="AF202" s="850">
        <v>41</v>
      </c>
      <c r="AG202" s="857" t="s">
        <v>506</v>
      </c>
      <c r="AH202" s="858"/>
      <c r="AI202" s="853">
        <v>417</v>
      </c>
      <c r="AJ202" s="854" t="s">
        <v>2191</v>
      </c>
      <c r="AK202" s="885">
        <f t="shared" si="259"/>
        <v>42945</v>
      </c>
      <c r="AL202" s="886">
        <f t="shared" si="231"/>
        <v>42951</v>
      </c>
      <c r="AM202" s="885">
        <f t="shared" si="260"/>
        <v>42952</v>
      </c>
      <c r="AN202" s="886">
        <f t="shared" si="232"/>
        <v>42958</v>
      </c>
      <c r="AO202" s="885">
        <f t="shared" ref="AO202:AO265" si="271">AP202-17</f>
        <v>42993</v>
      </c>
      <c r="AP202" s="885">
        <f t="shared" si="252"/>
        <v>43010</v>
      </c>
      <c r="AQ202" s="885">
        <f t="shared" si="246"/>
        <v>43014</v>
      </c>
      <c r="AR202" s="885">
        <f t="shared" si="240"/>
        <v>43020</v>
      </c>
      <c r="AS202" s="856">
        <f t="shared" si="215"/>
        <v>43022</v>
      </c>
      <c r="AU202" s="850">
        <v>41</v>
      </c>
      <c r="AV202" s="857" t="s">
        <v>506</v>
      </c>
      <c r="AW202" s="858"/>
      <c r="AX202" s="853">
        <v>417</v>
      </c>
      <c r="AY202" s="854" t="s">
        <v>2191</v>
      </c>
      <c r="AZ202" s="885">
        <f t="shared" si="261"/>
        <v>42938</v>
      </c>
      <c r="BA202" s="886">
        <f t="shared" si="233"/>
        <v>42944</v>
      </c>
      <c r="BB202" s="885">
        <f t="shared" si="262"/>
        <v>42945</v>
      </c>
      <c r="BC202" s="886">
        <f t="shared" si="226"/>
        <v>42951</v>
      </c>
      <c r="BD202" s="885">
        <f t="shared" si="241"/>
        <v>42993</v>
      </c>
      <c r="BE202" s="885">
        <f t="shared" si="253"/>
        <v>43010</v>
      </c>
      <c r="BF202" s="885">
        <f t="shared" si="221"/>
        <v>43014</v>
      </c>
      <c r="BG202" s="885">
        <f t="shared" si="222"/>
        <v>43020</v>
      </c>
      <c r="BH202" s="856">
        <f t="shared" si="216"/>
        <v>43022</v>
      </c>
      <c r="BJ202" s="850">
        <v>41</v>
      </c>
      <c r="BK202" s="857" t="s">
        <v>506</v>
      </c>
      <c r="BL202" s="858"/>
      <c r="BM202" s="853">
        <v>417</v>
      </c>
      <c r="BN202" s="854" t="s">
        <v>2191</v>
      </c>
      <c r="BO202" s="885">
        <f t="shared" si="263"/>
        <v>42917</v>
      </c>
      <c r="BP202" s="886">
        <f t="shared" si="234"/>
        <v>42923</v>
      </c>
      <c r="BQ202" s="885">
        <f t="shared" si="264"/>
        <v>42924</v>
      </c>
      <c r="BR202" s="886">
        <f t="shared" si="235"/>
        <v>42930</v>
      </c>
      <c r="BS202" s="885">
        <f t="shared" si="242"/>
        <v>42993</v>
      </c>
      <c r="BT202" s="885">
        <f t="shared" si="254"/>
        <v>43010</v>
      </c>
      <c r="BU202" s="885">
        <f t="shared" si="223"/>
        <v>43014</v>
      </c>
      <c r="BV202" s="885">
        <f t="shared" si="224"/>
        <v>43020</v>
      </c>
      <c r="BW202" s="856">
        <f t="shared" si="217"/>
        <v>43022</v>
      </c>
      <c r="BY202" s="850">
        <v>41</v>
      </c>
      <c r="BZ202" s="857" t="s">
        <v>506</v>
      </c>
      <c r="CA202" s="858"/>
      <c r="CB202" s="853">
        <v>417</v>
      </c>
      <c r="CC202" s="854" t="s">
        <v>2191</v>
      </c>
      <c r="CD202" s="885">
        <f t="shared" si="265"/>
        <v>42952</v>
      </c>
      <c r="CE202" s="886">
        <f t="shared" si="236"/>
        <v>42958</v>
      </c>
      <c r="CF202" s="885">
        <f t="shared" si="266"/>
        <v>42959</v>
      </c>
      <c r="CG202" s="886">
        <f t="shared" si="227"/>
        <v>42965</v>
      </c>
      <c r="CH202" s="885">
        <f t="shared" ref="CH202:CH265" si="272">CI202-17</f>
        <v>42993</v>
      </c>
      <c r="CI202" s="885">
        <f t="shared" si="255"/>
        <v>43010</v>
      </c>
      <c r="CJ202" s="885">
        <f t="shared" si="247"/>
        <v>43014</v>
      </c>
      <c r="CK202" s="885">
        <f t="shared" si="243"/>
        <v>43020</v>
      </c>
      <c r="CL202" s="856">
        <f t="shared" si="218"/>
        <v>43022</v>
      </c>
      <c r="CN202" s="850">
        <v>41</v>
      </c>
      <c r="CO202" s="857" t="s">
        <v>506</v>
      </c>
      <c r="CP202" s="858"/>
      <c r="CQ202" s="853">
        <v>417</v>
      </c>
      <c r="CR202" s="854" t="s">
        <v>2191</v>
      </c>
      <c r="CS202" s="885">
        <f t="shared" si="267"/>
        <v>42952</v>
      </c>
      <c r="CT202" s="886">
        <f t="shared" si="237"/>
        <v>42958</v>
      </c>
      <c r="CU202" s="885">
        <f t="shared" si="268"/>
        <v>42959</v>
      </c>
      <c r="CV202" s="886">
        <f t="shared" si="228"/>
        <v>42965</v>
      </c>
      <c r="CW202" s="885">
        <f t="shared" ref="CW202:CW265" si="273">CX202-17</f>
        <v>42993</v>
      </c>
      <c r="CX202" s="885">
        <f t="shared" si="256"/>
        <v>43010</v>
      </c>
      <c r="CY202" s="885">
        <f t="shared" si="248"/>
        <v>43014</v>
      </c>
      <c r="CZ202" s="885">
        <f t="shared" si="244"/>
        <v>43020</v>
      </c>
      <c r="DA202" s="856">
        <f t="shared" si="219"/>
        <v>43022</v>
      </c>
    </row>
    <row r="203" spans="2:105" ht="15" hidden="1" customHeight="1">
      <c r="B203" s="407" t="s">
        <v>2099</v>
      </c>
      <c r="C203" s="850">
        <v>42</v>
      </c>
      <c r="D203" s="860" t="s">
        <v>2210</v>
      </c>
      <c r="E203" s="861" t="s">
        <v>2184</v>
      </c>
      <c r="F203" s="853">
        <v>417</v>
      </c>
      <c r="G203" s="854" t="s">
        <v>2191</v>
      </c>
      <c r="H203" s="862"/>
      <c r="I203" s="862">
        <f t="shared" si="249"/>
        <v>42987</v>
      </c>
      <c r="J203" s="862">
        <f t="shared" si="269"/>
        <v>42993</v>
      </c>
      <c r="K203" s="862">
        <f t="shared" si="270"/>
        <v>43000</v>
      </c>
      <c r="L203" s="862">
        <f t="shared" si="250"/>
        <v>43017</v>
      </c>
      <c r="M203" s="862">
        <f t="shared" si="225"/>
        <v>43021</v>
      </c>
      <c r="N203" s="862">
        <f t="shared" si="238"/>
        <v>43027</v>
      </c>
      <c r="O203" s="856">
        <f t="shared" si="213"/>
        <v>43029</v>
      </c>
      <c r="Q203" s="850">
        <v>42</v>
      </c>
      <c r="R203" s="860" t="s">
        <v>2210</v>
      </c>
      <c r="S203" s="861" t="s">
        <v>2184</v>
      </c>
      <c r="T203" s="853">
        <v>417</v>
      </c>
      <c r="U203" s="854" t="s">
        <v>2191</v>
      </c>
      <c r="V203" s="890">
        <f t="shared" si="257"/>
        <v>42952</v>
      </c>
      <c r="W203" s="890">
        <f t="shared" si="229"/>
        <v>42958</v>
      </c>
      <c r="X203" s="890">
        <f t="shared" si="258"/>
        <v>42959</v>
      </c>
      <c r="Y203" s="890">
        <f t="shared" si="230"/>
        <v>42965</v>
      </c>
      <c r="Z203" s="890">
        <f t="shared" si="239"/>
        <v>43000</v>
      </c>
      <c r="AA203" s="890">
        <f t="shared" si="251"/>
        <v>43017</v>
      </c>
      <c r="AB203" s="890">
        <f t="shared" si="245"/>
        <v>43021</v>
      </c>
      <c r="AC203" s="890">
        <f t="shared" si="220"/>
        <v>43027</v>
      </c>
      <c r="AD203" s="856">
        <f t="shared" si="214"/>
        <v>43029</v>
      </c>
      <c r="AF203" s="850">
        <v>42</v>
      </c>
      <c r="AG203" s="860" t="s">
        <v>2210</v>
      </c>
      <c r="AH203" s="861" t="s">
        <v>2184</v>
      </c>
      <c r="AI203" s="853">
        <v>417</v>
      </c>
      <c r="AJ203" s="854" t="s">
        <v>2191</v>
      </c>
      <c r="AK203" s="890">
        <f t="shared" si="259"/>
        <v>42952</v>
      </c>
      <c r="AL203" s="890">
        <f t="shared" si="231"/>
        <v>42958</v>
      </c>
      <c r="AM203" s="890">
        <f t="shared" si="260"/>
        <v>42959</v>
      </c>
      <c r="AN203" s="890">
        <f t="shared" si="232"/>
        <v>42965</v>
      </c>
      <c r="AO203" s="890">
        <f t="shared" si="271"/>
        <v>43000</v>
      </c>
      <c r="AP203" s="890">
        <f t="shared" si="252"/>
        <v>43017</v>
      </c>
      <c r="AQ203" s="890">
        <f t="shared" si="246"/>
        <v>43021</v>
      </c>
      <c r="AR203" s="890">
        <f t="shared" si="240"/>
        <v>43027</v>
      </c>
      <c r="AS203" s="856">
        <f t="shared" si="215"/>
        <v>43029</v>
      </c>
      <c r="AU203" s="850">
        <v>42</v>
      </c>
      <c r="AV203" s="860" t="s">
        <v>2210</v>
      </c>
      <c r="AW203" s="861" t="s">
        <v>2184</v>
      </c>
      <c r="AX203" s="853">
        <v>417</v>
      </c>
      <c r="AY203" s="854" t="s">
        <v>2191</v>
      </c>
      <c r="AZ203" s="890">
        <f t="shared" si="261"/>
        <v>42945</v>
      </c>
      <c r="BA203" s="890">
        <f t="shared" si="233"/>
        <v>42951</v>
      </c>
      <c r="BB203" s="890">
        <f t="shared" si="262"/>
        <v>42952</v>
      </c>
      <c r="BC203" s="890">
        <f t="shared" si="226"/>
        <v>42958</v>
      </c>
      <c r="BD203" s="890">
        <f t="shared" si="241"/>
        <v>43000</v>
      </c>
      <c r="BE203" s="890">
        <f t="shared" si="253"/>
        <v>43017</v>
      </c>
      <c r="BF203" s="890">
        <f t="shared" si="221"/>
        <v>43021</v>
      </c>
      <c r="BG203" s="890">
        <f t="shared" si="222"/>
        <v>43027</v>
      </c>
      <c r="BH203" s="856">
        <f t="shared" si="216"/>
        <v>43029</v>
      </c>
      <c r="BJ203" s="850">
        <v>42</v>
      </c>
      <c r="BK203" s="860" t="s">
        <v>2210</v>
      </c>
      <c r="BL203" s="861" t="s">
        <v>2184</v>
      </c>
      <c r="BM203" s="853">
        <v>417</v>
      </c>
      <c r="BN203" s="854" t="s">
        <v>2191</v>
      </c>
      <c r="BO203" s="890">
        <f t="shared" si="263"/>
        <v>42924</v>
      </c>
      <c r="BP203" s="890">
        <f t="shared" si="234"/>
        <v>42930</v>
      </c>
      <c r="BQ203" s="890">
        <f t="shared" si="264"/>
        <v>42931</v>
      </c>
      <c r="BR203" s="890">
        <f t="shared" si="235"/>
        <v>42937</v>
      </c>
      <c r="BS203" s="890">
        <f t="shared" si="242"/>
        <v>43000</v>
      </c>
      <c r="BT203" s="890">
        <f t="shared" si="254"/>
        <v>43017</v>
      </c>
      <c r="BU203" s="890">
        <f t="shared" si="223"/>
        <v>43021</v>
      </c>
      <c r="BV203" s="890">
        <f t="shared" si="224"/>
        <v>43027</v>
      </c>
      <c r="BW203" s="856">
        <f t="shared" si="217"/>
        <v>43029</v>
      </c>
      <c r="BY203" s="850">
        <v>42</v>
      </c>
      <c r="BZ203" s="860" t="s">
        <v>2210</v>
      </c>
      <c r="CA203" s="861" t="s">
        <v>2184</v>
      </c>
      <c r="CB203" s="853">
        <v>417</v>
      </c>
      <c r="CC203" s="854" t="s">
        <v>2191</v>
      </c>
      <c r="CD203" s="890">
        <f t="shared" si="265"/>
        <v>42959</v>
      </c>
      <c r="CE203" s="890">
        <f t="shared" si="236"/>
        <v>42965</v>
      </c>
      <c r="CF203" s="890">
        <f t="shared" si="266"/>
        <v>42966</v>
      </c>
      <c r="CG203" s="890">
        <f t="shared" si="227"/>
        <v>42972</v>
      </c>
      <c r="CH203" s="890">
        <f t="shared" si="272"/>
        <v>43000</v>
      </c>
      <c r="CI203" s="890">
        <f t="shared" si="255"/>
        <v>43017</v>
      </c>
      <c r="CJ203" s="890">
        <f t="shared" si="247"/>
        <v>43021</v>
      </c>
      <c r="CK203" s="890">
        <f t="shared" si="243"/>
        <v>43027</v>
      </c>
      <c r="CL203" s="856">
        <f t="shared" si="218"/>
        <v>43029</v>
      </c>
      <c r="CN203" s="850">
        <v>42</v>
      </c>
      <c r="CO203" s="860" t="s">
        <v>2210</v>
      </c>
      <c r="CP203" s="861" t="s">
        <v>2184</v>
      </c>
      <c r="CQ203" s="853">
        <v>417</v>
      </c>
      <c r="CR203" s="854" t="s">
        <v>2191</v>
      </c>
      <c r="CS203" s="890">
        <f t="shared" si="267"/>
        <v>42959</v>
      </c>
      <c r="CT203" s="890">
        <f t="shared" si="237"/>
        <v>42965</v>
      </c>
      <c r="CU203" s="890">
        <f t="shared" si="268"/>
        <v>42966</v>
      </c>
      <c r="CV203" s="890">
        <f t="shared" si="228"/>
        <v>42972</v>
      </c>
      <c r="CW203" s="890">
        <f t="shared" si="273"/>
        <v>43000</v>
      </c>
      <c r="CX203" s="890">
        <f t="shared" si="256"/>
        <v>43017</v>
      </c>
      <c r="CY203" s="890">
        <f t="shared" si="248"/>
        <v>43021</v>
      </c>
      <c r="CZ203" s="890">
        <f t="shared" si="244"/>
        <v>43027</v>
      </c>
      <c r="DA203" s="856">
        <f t="shared" si="219"/>
        <v>43029</v>
      </c>
    </row>
    <row r="204" spans="2:105" ht="15" hidden="1" customHeight="1">
      <c r="B204" s="407" t="s">
        <v>2100</v>
      </c>
      <c r="C204" s="850">
        <v>43</v>
      </c>
      <c r="D204" s="857" t="s">
        <v>506</v>
      </c>
      <c r="E204" s="858"/>
      <c r="F204" s="853">
        <v>417</v>
      </c>
      <c r="G204" s="854" t="s">
        <v>2191</v>
      </c>
      <c r="H204" s="859"/>
      <c r="I204" s="859">
        <f t="shared" si="249"/>
        <v>42994</v>
      </c>
      <c r="J204" s="863">
        <f t="shared" si="269"/>
        <v>43000</v>
      </c>
      <c r="K204" s="859">
        <f t="shared" si="270"/>
        <v>43007</v>
      </c>
      <c r="L204" s="859">
        <f t="shared" si="250"/>
        <v>43024</v>
      </c>
      <c r="M204" s="859">
        <f t="shared" si="225"/>
        <v>43028</v>
      </c>
      <c r="N204" s="859">
        <f t="shared" si="238"/>
        <v>43034</v>
      </c>
      <c r="O204" s="856">
        <f t="shared" si="213"/>
        <v>43036</v>
      </c>
      <c r="Q204" s="850">
        <v>43</v>
      </c>
      <c r="R204" s="857" t="s">
        <v>506</v>
      </c>
      <c r="S204" s="858"/>
      <c r="T204" s="853">
        <v>417</v>
      </c>
      <c r="U204" s="854" t="s">
        <v>2191</v>
      </c>
      <c r="V204" s="885">
        <f t="shared" si="257"/>
        <v>42959</v>
      </c>
      <c r="W204" s="886">
        <f t="shared" si="229"/>
        <v>42965</v>
      </c>
      <c r="X204" s="885">
        <f t="shared" si="258"/>
        <v>42966</v>
      </c>
      <c r="Y204" s="886">
        <f t="shared" si="230"/>
        <v>42972</v>
      </c>
      <c r="Z204" s="885">
        <f t="shared" si="239"/>
        <v>43007</v>
      </c>
      <c r="AA204" s="885">
        <f t="shared" si="251"/>
        <v>43024</v>
      </c>
      <c r="AB204" s="885">
        <f t="shared" si="245"/>
        <v>43028</v>
      </c>
      <c r="AC204" s="885">
        <f t="shared" si="220"/>
        <v>43034</v>
      </c>
      <c r="AD204" s="856">
        <f t="shared" si="214"/>
        <v>43036</v>
      </c>
      <c r="AF204" s="850">
        <v>43</v>
      </c>
      <c r="AG204" s="857" t="s">
        <v>506</v>
      </c>
      <c r="AH204" s="858"/>
      <c r="AI204" s="853">
        <v>417</v>
      </c>
      <c r="AJ204" s="854" t="s">
        <v>2191</v>
      </c>
      <c r="AK204" s="885">
        <f t="shared" si="259"/>
        <v>42959</v>
      </c>
      <c r="AL204" s="886">
        <f t="shared" si="231"/>
        <v>42965</v>
      </c>
      <c r="AM204" s="885">
        <f t="shared" si="260"/>
        <v>42966</v>
      </c>
      <c r="AN204" s="886">
        <f t="shared" si="232"/>
        <v>42972</v>
      </c>
      <c r="AO204" s="885">
        <f t="shared" si="271"/>
        <v>43007</v>
      </c>
      <c r="AP204" s="885">
        <f t="shared" si="252"/>
        <v>43024</v>
      </c>
      <c r="AQ204" s="885">
        <f t="shared" si="246"/>
        <v>43028</v>
      </c>
      <c r="AR204" s="885">
        <f t="shared" si="240"/>
        <v>43034</v>
      </c>
      <c r="AS204" s="856">
        <f t="shared" si="215"/>
        <v>43036</v>
      </c>
      <c r="AU204" s="850">
        <v>43</v>
      </c>
      <c r="AV204" s="857" t="s">
        <v>506</v>
      </c>
      <c r="AW204" s="858"/>
      <c r="AX204" s="853">
        <v>417</v>
      </c>
      <c r="AY204" s="854" t="s">
        <v>2191</v>
      </c>
      <c r="AZ204" s="885">
        <f t="shared" si="261"/>
        <v>42952</v>
      </c>
      <c r="BA204" s="886">
        <f t="shared" si="233"/>
        <v>42958</v>
      </c>
      <c r="BB204" s="885">
        <f t="shared" si="262"/>
        <v>42959</v>
      </c>
      <c r="BC204" s="886">
        <f t="shared" si="226"/>
        <v>42965</v>
      </c>
      <c r="BD204" s="885">
        <f t="shared" si="241"/>
        <v>43007</v>
      </c>
      <c r="BE204" s="885">
        <f t="shared" si="253"/>
        <v>43024</v>
      </c>
      <c r="BF204" s="885">
        <f t="shared" si="221"/>
        <v>43028</v>
      </c>
      <c r="BG204" s="885">
        <f t="shared" si="222"/>
        <v>43034</v>
      </c>
      <c r="BH204" s="856">
        <f t="shared" si="216"/>
        <v>43036</v>
      </c>
      <c r="BJ204" s="850">
        <v>43</v>
      </c>
      <c r="BK204" s="857" t="s">
        <v>506</v>
      </c>
      <c r="BL204" s="858"/>
      <c r="BM204" s="853">
        <v>417</v>
      </c>
      <c r="BN204" s="854" t="s">
        <v>2191</v>
      </c>
      <c r="BO204" s="885">
        <f t="shared" si="263"/>
        <v>42931</v>
      </c>
      <c r="BP204" s="886">
        <f t="shared" si="234"/>
        <v>42937</v>
      </c>
      <c r="BQ204" s="885">
        <f t="shared" si="264"/>
        <v>42938</v>
      </c>
      <c r="BR204" s="886">
        <f t="shared" si="235"/>
        <v>42944</v>
      </c>
      <c r="BS204" s="885">
        <f t="shared" si="242"/>
        <v>43007</v>
      </c>
      <c r="BT204" s="885">
        <f t="shared" si="254"/>
        <v>43024</v>
      </c>
      <c r="BU204" s="885">
        <f t="shared" si="223"/>
        <v>43028</v>
      </c>
      <c r="BV204" s="885">
        <f t="shared" si="224"/>
        <v>43034</v>
      </c>
      <c r="BW204" s="856">
        <f t="shared" si="217"/>
        <v>43036</v>
      </c>
      <c r="BY204" s="850">
        <v>43</v>
      </c>
      <c r="BZ204" s="857" t="s">
        <v>506</v>
      </c>
      <c r="CA204" s="858"/>
      <c r="CB204" s="853">
        <v>417</v>
      </c>
      <c r="CC204" s="854" t="s">
        <v>2191</v>
      </c>
      <c r="CD204" s="885">
        <f t="shared" si="265"/>
        <v>42966</v>
      </c>
      <c r="CE204" s="886">
        <f t="shared" si="236"/>
        <v>42972</v>
      </c>
      <c r="CF204" s="885">
        <f t="shared" si="266"/>
        <v>42973</v>
      </c>
      <c r="CG204" s="886">
        <f t="shared" si="227"/>
        <v>42979</v>
      </c>
      <c r="CH204" s="885">
        <f t="shared" si="272"/>
        <v>43007</v>
      </c>
      <c r="CI204" s="885">
        <f t="shared" si="255"/>
        <v>43024</v>
      </c>
      <c r="CJ204" s="885">
        <f t="shared" si="247"/>
        <v>43028</v>
      </c>
      <c r="CK204" s="885">
        <f t="shared" si="243"/>
        <v>43034</v>
      </c>
      <c r="CL204" s="856">
        <f t="shared" si="218"/>
        <v>43036</v>
      </c>
      <c r="CN204" s="850">
        <v>43</v>
      </c>
      <c r="CO204" s="857" t="s">
        <v>506</v>
      </c>
      <c r="CP204" s="858"/>
      <c r="CQ204" s="853">
        <v>417</v>
      </c>
      <c r="CR204" s="854" t="s">
        <v>2191</v>
      </c>
      <c r="CS204" s="885">
        <f t="shared" si="267"/>
        <v>42966</v>
      </c>
      <c r="CT204" s="886">
        <f t="shared" si="237"/>
        <v>42972</v>
      </c>
      <c r="CU204" s="885">
        <f t="shared" si="268"/>
        <v>42973</v>
      </c>
      <c r="CV204" s="886">
        <f t="shared" si="228"/>
        <v>42979</v>
      </c>
      <c r="CW204" s="885">
        <f t="shared" si="273"/>
        <v>43007</v>
      </c>
      <c r="CX204" s="885">
        <f t="shared" si="256"/>
        <v>43024</v>
      </c>
      <c r="CY204" s="885">
        <f t="shared" si="248"/>
        <v>43028</v>
      </c>
      <c r="CZ204" s="885">
        <f t="shared" si="244"/>
        <v>43034</v>
      </c>
      <c r="DA204" s="856">
        <f t="shared" si="219"/>
        <v>43036</v>
      </c>
    </row>
    <row r="205" spans="2:105" ht="15" hidden="1" customHeight="1">
      <c r="B205" s="407" t="s">
        <v>2101</v>
      </c>
      <c r="C205" s="850">
        <v>44</v>
      </c>
      <c r="D205" s="860" t="s">
        <v>2192</v>
      </c>
      <c r="E205" s="861" t="s">
        <v>2193</v>
      </c>
      <c r="F205" s="853">
        <v>417</v>
      </c>
      <c r="G205" s="854" t="s">
        <v>2194</v>
      </c>
      <c r="H205" s="862"/>
      <c r="I205" s="862">
        <f t="shared" si="249"/>
        <v>43001</v>
      </c>
      <c r="J205" s="862">
        <f t="shared" si="269"/>
        <v>43007</v>
      </c>
      <c r="K205" s="862">
        <f t="shared" si="270"/>
        <v>43014</v>
      </c>
      <c r="L205" s="862">
        <f t="shared" si="250"/>
        <v>43031</v>
      </c>
      <c r="M205" s="862">
        <f t="shared" si="225"/>
        <v>43035</v>
      </c>
      <c r="N205" s="862">
        <f t="shared" si="238"/>
        <v>43041</v>
      </c>
      <c r="O205" s="856">
        <f t="shared" si="213"/>
        <v>43043</v>
      </c>
      <c r="Q205" s="850">
        <v>44</v>
      </c>
      <c r="R205" s="860" t="s">
        <v>2192</v>
      </c>
      <c r="S205" s="861" t="s">
        <v>2193</v>
      </c>
      <c r="T205" s="853">
        <v>417</v>
      </c>
      <c r="U205" s="854" t="s">
        <v>2194</v>
      </c>
      <c r="V205" s="890">
        <f t="shared" si="257"/>
        <v>42966</v>
      </c>
      <c r="W205" s="890">
        <f t="shared" si="229"/>
        <v>42972</v>
      </c>
      <c r="X205" s="890">
        <f t="shared" si="258"/>
        <v>42973</v>
      </c>
      <c r="Y205" s="890">
        <f t="shared" si="230"/>
        <v>42979</v>
      </c>
      <c r="Z205" s="890">
        <f t="shared" si="239"/>
        <v>43014</v>
      </c>
      <c r="AA205" s="890">
        <f t="shared" si="251"/>
        <v>43031</v>
      </c>
      <c r="AB205" s="890">
        <f t="shared" si="245"/>
        <v>43035</v>
      </c>
      <c r="AC205" s="890">
        <f t="shared" si="220"/>
        <v>43041</v>
      </c>
      <c r="AD205" s="856">
        <f t="shared" si="214"/>
        <v>43043</v>
      </c>
      <c r="AF205" s="850">
        <v>44</v>
      </c>
      <c r="AG205" s="860" t="s">
        <v>2192</v>
      </c>
      <c r="AH205" s="861" t="s">
        <v>2193</v>
      </c>
      <c r="AI205" s="853">
        <v>417</v>
      </c>
      <c r="AJ205" s="854" t="s">
        <v>2194</v>
      </c>
      <c r="AK205" s="890">
        <f t="shared" si="259"/>
        <v>42966</v>
      </c>
      <c r="AL205" s="890">
        <f t="shared" si="231"/>
        <v>42972</v>
      </c>
      <c r="AM205" s="890">
        <f t="shared" si="260"/>
        <v>42973</v>
      </c>
      <c r="AN205" s="890">
        <f t="shared" si="232"/>
        <v>42979</v>
      </c>
      <c r="AO205" s="890">
        <f t="shared" si="271"/>
        <v>43014</v>
      </c>
      <c r="AP205" s="890">
        <f t="shared" si="252"/>
        <v>43031</v>
      </c>
      <c r="AQ205" s="890">
        <f t="shared" si="246"/>
        <v>43035</v>
      </c>
      <c r="AR205" s="890">
        <f t="shared" si="240"/>
        <v>43041</v>
      </c>
      <c r="AS205" s="856">
        <f t="shared" si="215"/>
        <v>43043</v>
      </c>
      <c r="AU205" s="850">
        <v>44</v>
      </c>
      <c r="AV205" s="860" t="s">
        <v>2192</v>
      </c>
      <c r="AW205" s="861" t="s">
        <v>2193</v>
      </c>
      <c r="AX205" s="853">
        <v>417</v>
      </c>
      <c r="AY205" s="854" t="s">
        <v>2194</v>
      </c>
      <c r="AZ205" s="890">
        <f t="shared" si="261"/>
        <v>42959</v>
      </c>
      <c r="BA205" s="890">
        <f t="shared" si="233"/>
        <v>42965</v>
      </c>
      <c r="BB205" s="890">
        <f t="shared" si="262"/>
        <v>42966</v>
      </c>
      <c r="BC205" s="890">
        <f t="shared" si="226"/>
        <v>42972</v>
      </c>
      <c r="BD205" s="890">
        <f t="shared" si="241"/>
        <v>43014</v>
      </c>
      <c r="BE205" s="890">
        <f t="shared" si="253"/>
        <v>43031</v>
      </c>
      <c r="BF205" s="890">
        <f t="shared" si="221"/>
        <v>43035</v>
      </c>
      <c r="BG205" s="890">
        <f t="shared" si="222"/>
        <v>43041</v>
      </c>
      <c r="BH205" s="856">
        <f t="shared" si="216"/>
        <v>43043</v>
      </c>
      <c r="BJ205" s="850">
        <v>44</v>
      </c>
      <c r="BK205" s="860" t="s">
        <v>2192</v>
      </c>
      <c r="BL205" s="861" t="s">
        <v>2193</v>
      </c>
      <c r="BM205" s="853">
        <v>417</v>
      </c>
      <c r="BN205" s="854" t="s">
        <v>2194</v>
      </c>
      <c r="BO205" s="890">
        <f t="shared" si="263"/>
        <v>42938</v>
      </c>
      <c r="BP205" s="890">
        <f t="shared" si="234"/>
        <v>42944</v>
      </c>
      <c r="BQ205" s="890">
        <f t="shared" si="264"/>
        <v>42945</v>
      </c>
      <c r="BR205" s="890">
        <f t="shared" si="235"/>
        <v>42951</v>
      </c>
      <c r="BS205" s="890">
        <f t="shared" si="242"/>
        <v>43014</v>
      </c>
      <c r="BT205" s="890">
        <f t="shared" si="254"/>
        <v>43031</v>
      </c>
      <c r="BU205" s="890">
        <f t="shared" si="223"/>
        <v>43035</v>
      </c>
      <c r="BV205" s="890">
        <f t="shared" si="224"/>
        <v>43041</v>
      </c>
      <c r="BW205" s="856">
        <f t="shared" si="217"/>
        <v>43043</v>
      </c>
      <c r="BY205" s="850">
        <v>44</v>
      </c>
      <c r="BZ205" s="860" t="s">
        <v>2192</v>
      </c>
      <c r="CA205" s="861" t="s">
        <v>2193</v>
      </c>
      <c r="CB205" s="853">
        <v>417</v>
      </c>
      <c r="CC205" s="854" t="s">
        <v>2194</v>
      </c>
      <c r="CD205" s="890">
        <f t="shared" si="265"/>
        <v>42973</v>
      </c>
      <c r="CE205" s="890">
        <f t="shared" si="236"/>
        <v>42979</v>
      </c>
      <c r="CF205" s="890">
        <f t="shared" si="266"/>
        <v>42980</v>
      </c>
      <c r="CG205" s="890">
        <f t="shared" si="227"/>
        <v>42986</v>
      </c>
      <c r="CH205" s="890">
        <f t="shared" si="272"/>
        <v>43014</v>
      </c>
      <c r="CI205" s="890">
        <f t="shared" si="255"/>
        <v>43031</v>
      </c>
      <c r="CJ205" s="890">
        <f t="shared" si="247"/>
        <v>43035</v>
      </c>
      <c r="CK205" s="890">
        <f t="shared" si="243"/>
        <v>43041</v>
      </c>
      <c r="CL205" s="856">
        <f t="shared" si="218"/>
        <v>43043</v>
      </c>
      <c r="CN205" s="850">
        <v>44</v>
      </c>
      <c r="CO205" s="860" t="s">
        <v>2192</v>
      </c>
      <c r="CP205" s="861" t="s">
        <v>2193</v>
      </c>
      <c r="CQ205" s="853">
        <v>417</v>
      </c>
      <c r="CR205" s="854" t="s">
        <v>2194</v>
      </c>
      <c r="CS205" s="890">
        <f t="shared" si="267"/>
        <v>42973</v>
      </c>
      <c r="CT205" s="890">
        <f t="shared" si="237"/>
        <v>42979</v>
      </c>
      <c r="CU205" s="890">
        <f t="shared" si="268"/>
        <v>42980</v>
      </c>
      <c r="CV205" s="890">
        <f t="shared" si="228"/>
        <v>42986</v>
      </c>
      <c r="CW205" s="890">
        <f t="shared" si="273"/>
        <v>43014</v>
      </c>
      <c r="CX205" s="890">
        <f t="shared" si="256"/>
        <v>43031</v>
      </c>
      <c r="CY205" s="890">
        <f t="shared" si="248"/>
        <v>43035</v>
      </c>
      <c r="CZ205" s="890">
        <f t="shared" si="244"/>
        <v>43041</v>
      </c>
      <c r="DA205" s="856">
        <f t="shared" si="219"/>
        <v>43043</v>
      </c>
    </row>
    <row r="206" spans="2:105" ht="15" hidden="1" customHeight="1">
      <c r="B206" s="407" t="s">
        <v>2102</v>
      </c>
      <c r="C206" s="1124">
        <v>45</v>
      </c>
      <c r="D206" s="883" t="s">
        <v>2195</v>
      </c>
      <c r="E206" s="884" t="s">
        <v>2196</v>
      </c>
      <c r="F206" s="869">
        <v>417</v>
      </c>
      <c r="G206" s="870" t="s">
        <v>2194</v>
      </c>
      <c r="H206" s="1128"/>
      <c r="I206" s="1128">
        <f t="shared" si="249"/>
        <v>43008</v>
      </c>
      <c r="J206" s="1128">
        <f t="shared" si="269"/>
        <v>43014</v>
      </c>
      <c r="K206" s="1128">
        <f t="shared" si="270"/>
        <v>43021</v>
      </c>
      <c r="L206" s="1128">
        <f t="shared" si="250"/>
        <v>43038</v>
      </c>
      <c r="M206" s="1128">
        <f t="shared" si="225"/>
        <v>43042</v>
      </c>
      <c r="N206" s="1128">
        <f t="shared" si="238"/>
        <v>43048</v>
      </c>
      <c r="O206" s="871">
        <f t="shared" si="213"/>
        <v>43050</v>
      </c>
      <c r="Q206" s="1124">
        <v>45</v>
      </c>
      <c r="R206" s="883" t="s">
        <v>2195</v>
      </c>
      <c r="S206" s="884" t="s">
        <v>2196</v>
      </c>
      <c r="T206" s="869">
        <v>417</v>
      </c>
      <c r="U206" s="870" t="s">
        <v>2194</v>
      </c>
      <c r="V206" s="895">
        <f t="shared" si="257"/>
        <v>42973</v>
      </c>
      <c r="W206" s="895">
        <f t="shared" si="229"/>
        <v>42979</v>
      </c>
      <c r="X206" s="895">
        <f t="shared" si="258"/>
        <v>42980</v>
      </c>
      <c r="Y206" s="895">
        <f t="shared" si="230"/>
        <v>42986</v>
      </c>
      <c r="Z206" s="895">
        <f t="shared" si="239"/>
        <v>43021</v>
      </c>
      <c r="AA206" s="895">
        <f t="shared" si="251"/>
        <v>43038</v>
      </c>
      <c r="AB206" s="895">
        <f t="shared" si="245"/>
        <v>43042</v>
      </c>
      <c r="AC206" s="895">
        <f t="shared" si="220"/>
        <v>43048</v>
      </c>
      <c r="AD206" s="856">
        <f t="shared" si="214"/>
        <v>43050</v>
      </c>
      <c r="AF206" s="1124">
        <v>45</v>
      </c>
      <c r="AG206" s="883" t="s">
        <v>2195</v>
      </c>
      <c r="AH206" s="884" t="s">
        <v>2196</v>
      </c>
      <c r="AI206" s="869">
        <v>417</v>
      </c>
      <c r="AJ206" s="870" t="s">
        <v>2194</v>
      </c>
      <c r="AK206" s="895">
        <f t="shared" si="259"/>
        <v>42973</v>
      </c>
      <c r="AL206" s="895">
        <f t="shared" si="231"/>
        <v>42979</v>
      </c>
      <c r="AM206" s="895">
        <f t="shared" si="260"/>
        <v>42980</v>
      </c>
      <c r="AN206" s="895">
        <f t="shared" si="232"/>
        <v>42986</v>
      </c>
      <c r="AO206" s="895">
        <f t="shared" si="271"/>
        <v>43021</v>
      </c>
      <c r="AP206" s="895">
        <f t="shared" si="252"/>
        <v>43038</v>
      </c>
      <c r="AQ206" s="895">
        <f t="shared" si="246"/>
        <v>43042</v>
      </c>
      <c r="AR206" s="895">
        <f t="shared" si="240"/>
        <v>43048</v>
      </c>
      <c r="AS206" s="871">
        <f t="shared" si="215"/>
        <v>43050</v>
      </c>
      <c r="AU206" s="1124">
        <v>45</v>
      </c>
      <c r="AV206" s="883" t="s">
        <v>2195</v>
      </c>
      <c r="AW206" s="884" t="s">
        <v>2196</v>
      </c>
      <c r="AX206" s="869">
        <v>417</v>
      </c>
      <c r="AY206" s="870" t="s">
        <v>2194</v>
      </c>
      <c r="AZ206" s="895">
        <f t="shared" si="261"/>
        <v>42966</v>
      </c>
      <c r="BA206" s="895">
        <f t="shared" si="233"/>
        <v>42972</v>
      </c>
      <c r="BB206" s="895">
        <f t="shared" si="262"/>
        <v>42973</v>
      </c>
      <c r="BC206" s="895">
        <f t="shared" si="226"/>
        <v>42979</v>
      </c>
      <c r="BD206" s="895">
        <f t="shared" si="241"/>
        <v>43021</v>
      </c>
      <c r="BE206" s="895">
        <f t="shared" si="253"/>
        <v>43038</v>
      </c>
      <c r="BF206" s="895">
        <f t="shared" si="221"/>
        <v>43042</v>
      </c>
      <c r="BG206" s="895">
        <f t="shared" si="222"/>
        <v>43048</v>
      </c>
      <c r="BH206" s="871">
        <f t="shared" si="216"/>
        <v>43050</v>
      </c>
      <c r="BJ206" s="1124">
        <v>45</v>
      </c>
      <c r="BK206" s="883" t="s">
        <v>2195</v>
      </c>
      <c r="BL206" s="884" t="s">
        <v>2196</v>
      </c>
      <c r="BM206" s="869">
        <v>417</v>
      </c>
      <c r="BN206" s="870" t="s">
        <v>2194</v>
      </c>
      <c r="BO206" s="895">
        <f t="shared" si="263"/>
        <v>42945</v>
      </c>
      <c r="BP206" s="895">
        <f t="shared" si="234"/>
        <v>42951</v>
      </c>
      <c r="BQ206" s="895">
        <f t="shared" si="264"/>
        <v>42952</v>
      </c>
      <c r="BR206" s="895">
        <f t="shared" si="235"/>
        <v>42958</v>
      </c>
      <c r="BS206" s="895">
        <f t="shared" si="242"/>
        <v>43021</v>
      </c>
      <c r="BT206" s="895">
        <f t="shared" si="254"/>
        <v>43038</v>
      </c>
      <c r="BU206" s="895">
        <f t="shared" si="223"/>
        <v>43042</v>
      </c>
      <c r="BV206" s="895">
        <f t="shared" si="224"/>
        <v>43048</v>
      </c>
      <c r="BW206" s="871">
        <f t="shared" si="217"/>
        <v>43050</v>
      </c>
      <c r="BY206" s="1124">
        <v>45</v>
      </c>
      <c r="BZ206" s="883" t="s">
        <v>2195</v>
      </c>
      <c r="CA206" s="884" t="s">
        <v>2196</v>
      </c>
      <c r="CB206" s="869">
        <v>417</v>
      </c>
      <c r="CC206" s="870" t="s">
        <v>2194</v>
      </c>
      <c r="CD206" s="895">
        <f t="shared" si="265"/>
        <v>42980</v>
      </c>
      <c r="CE206" s="895">
        <f t="shared" si="236"/>
        <v>42986</v>
      </c>
      <c r="CF206" s="895">
        <f t="shared" si="266"/>
        <v>42987</v>
      </c>
      <c r="CG206" s="895">
        <f t="shared" si="227"/>
        <v>42993</v>
      </c>
      <c r="CH206" s="895">
        <f t="shared" si="272"/>
        <v>43021</v>
      </c>
      <c r="CI206" s="895">
        <f t="shared" si="255"/>
        <v>43038</v>
      </c>
      <c r="CJ206" s="895">
        <f t="shared" si="247"/>
        <v>43042</v>
      </c>
      <c r="CK206" s="895">
        <f t="shared" si="243"/>
        <v>43048</v>
      </c>
      <c r="CL206" s="871">
        <f t="shared" si="218"/>
        <v>43050</v>
      </c>
      <c r="CN206" s="1124">
        <v>45</v>
      </c>
      <c r="CO206" s="883" t="s">
        <v>2195</v>
      </c>
      <c r="CP206" s="884" t="s">
        <v>2196</v>
      </c>
      <c r="CQ206" s="869">
        <v>417</v>
      </c>
      <c r="CR206" s="870" t="s">
        <v>2194</v>
      </c>
      <c r="CS206" s="895">
        <f t="shared" si="267"/>
        <v>42980</v>
      </c>
      <c r="CT206" s="895">
        <f t="shared" si="237"/>
        <v>42986</v>
      </c>
      <c r="CU206" s="895">
        <f t="shared" si="268"/>
        <v>42987</v>
      </c>
      <c r="CV206" s="895">
        <f t="shared" si="228"/>
        <v>42993</v>
      </c>
      <c r="CW206" s="895">
        <f t="shared" si="273"/>
        <v>43021</v>
      </c>
      <c r="CX206" s="895">
        <f t="shared" si="256"/>
        <v>43038</v>
      </c>
      <c r="CY206" s="895">
        <f t="shared" si="248"/>
        <v>43042</v>
      </c>
      <c r="CZ206" s="895">
        <f t="shared" si="244"/>
        <v>43048</v>
      </c>
      <c r="DA206" s="871">
        <f t="shared" si="219"/>
        <v>43050</v>
      </c>
    </row>
    <row r="207" spans="2:105" ht="15" hidden="1" customHeight="1" thickBot="1">
      <c r="B207" s="407" t="s">
        <v>2103</v>
      </c>
      <c r="C207" s="1124">
        <v>46</v>
      </c>
      <c r="D207" s="956"/>
      <c r="E207" s="957"/>
      <c r="F207" s="869">
        <v>417</v>
      </c>
      <c r="G207" s="1203" t="s">
        <v>2194</v>
      </c>
      <c r="H207" s="885"/>
      <c r="I207" s="885">
        <f t="shared" si="249"/>
        <v>43015</v>
      </c>
      <c r="J207" s="885">
        <f t="shared" si="269"/>
        <v>43021</v>
      </c>
      <c r="K207" s="885">
        <f t="shared" si="270"/>
        <v>43028</v>
      </c>
      <c r="L207" s="885">
        <f t="shared" si="250"/>
        <v>43045</v>
      </c>
      <c r="M207" s="885">
        <f t="shared" si="225"/>
        <v>43049</v>
      </c>
      <c r="N207" s="885">
        <f t="shared" si="238"/>
        <v>43055</v>
      </c>
      <c r="O207" s="871">
        <f t="shared" si="213"/>
        <v>43057</v>
      </c>
      <c r="Q207" s="1124">
        <v>46</v>
      </c>
      <c r="R207" s="956"/>
      <c r="S207" s="957"/>
      <c r="T207" s="869">
        <v>417</v>
      </c>
      <c r="U207" s="1203" t="s">
        <v>2194</v>
      </c>
      <c r="V207" s="895">
        <f t="shared" si="257"/>
        <v>42980</v>
      </c>
      <c r="W207" s="895">
        <f t="shared" si="229"/>
        <v>42986</v>
      </c>
      <c r="X207" s="895">
        <f t="shared" si="258"/>
        <v>42987</v>
      </c>
      <c r="Y207" s="895">
        <f t="shared" si="230"/>
        <v>42993</v>
      </c>
      <c r="Z207" s="895">
        <f t="shared" si="239"/>
        <v>43028</v>
      </c>
      <c r="AA207" s="895">
        <f t="shared" si="251"/>
        <v>43045</v>
      </c>
      <c r="AB207" s="895">
        <f t="shared" si="245"/>
        <v>43049</v>
      </c>
      <c r="AC207" s="895">
        <f t="shared" si="220"/>
        <v>43055</v>
      </c>
      <c r="AD207" s="871">
        <f t="shared" si="214"/>
        <v>43057</v>
      </c>
      <c r="AF207" s="1124">
        <v>46</v>
      </c>
      <c r="AG207" s="956"/>
      <c r="AH207" s="957"/>
      <c r="AI207" s="869">
        <v>417</v>
      </c>
      <c r="AJ207" s="1203" t="s">
        <v>2194</v>
      </c>
      <c r="AK207" s="895">
        <f t="shared" si="259"/>
        <v>42980</v>
      </c>
      <c r="AL207" s="895">
        <f t="shared" si="231"/>
        <v>42986</v>
      </c>
      <c r="AM207" s="895">
        <f t="shared" si="260"/>
        <v>42987</v>
      </c>
      <c r="AN207" s="895">
        <f t="shared" si="232"/>
        <v>42993</v>
      </c>
      <c r="AO207" s="895">
        <f t="shared" si="271"/>
        <v>43028</v>
      </c>
      <c r="AP207" s="895">
        <f t="shared" si="252"/>
        <v>43045</v>
      </c>
      <c r="AQ207" s="895">
        <f t="shared" si="246"/>
        <v>43049</v>
      </c>
      <c r="AR207" s="895">
        <f t="shared" si="240"/>
        <v>43055</v>
      </c>
      <c r="AS207" s="871">
        <f t="shared" si="215"/>
        <v>43057</v>
      </c>
      <c r="AU207" s="1124">
        <v>46</v>
      </c>
      <c r="AV207" s="956"/>
      <c r="AW207" s="957"/>
      <c r="AX207" s="869">
        <v>417</v>
      </c>
      <c r="AY207" s="1203" t="s">
        <v>2194</v>
      </c>
      <c r="AZ207" s="895">
        <f t="shared" si="261"/>
        <v>42973</v>
      </c>
      <c r="BA207" s="895">
        <f t="shared" si="233"/>
        <v>42979</v>
      </c>
      <c r="BB207" s="895">
        <f t="shared" si="262"/>
        <v>42980</v>
      </c>
      <c r="BC207" s="895">
        <f t="shared" si="226"/>
        <v>42986</v>
      </c>
      <c r="BD207" s="895">
        <f t="shared" si="241"/>
        <v>43028</v>
      </c>
      <c r="BE207" s="895">
        <f t="shared" si="253"/>
        <v>43045</v>
      </c>
      <c r="BF207" s="895">
        <f t="shared" si="221"/>
        <v>43049</v>
      </c>
      <c r="BG207" s="895">
        <f t="shared" si="222"/>
        <v>43055</v>
      </c>
      <c r="BH207" s="871">
        <f t="shared" si="216"/>
        <v>43057</v>
      </c>
      <c r="BJ207" s="1124">
        <v>46</v>
      </c>
      <c r="BK207" s="956"/>
      <c r="BL207" s="957"/>
      <c r="BM207" s="869">
        <v>417</v>
      </c>
      <c r="BN207" s="1203" t="s">
        <v>2194</v>
      </c>
      <c r="BO207" s="895">
        <f t="shared" si="263"/>
        <v>42952</v>
      </c>
      <c r="BP207" s="895">
        <f t="shared" si="234"/>
        <v>42958</v>
      </c>
      <c r="BQ207" s="895">
        <f t="shared" si="264"/>
        <v>42959</v>
      </c>
      <c r="BR207" s="895">
        <f t="shared" si="235"/>
        <v>42965</v>
      </c>
      <c r="BS207" s="895">
        <f t="shared" si="242"/>
        <v>43028</v>
      </c>
      <c r="BT207" s="895">
        <f t="shared" si="254"/>
        <v>43045</v>
      </c>
      <c r="BU207" s="895">
        <f t="shared" si="223"/>
        <v>43049</v>
      </c>
      <c r="BV207" s="895">
        <f t="shared" si="224"/>
        <v>43055</v>
      </c>
      <c r="BW207" s="871">
        <f t="shared" si="217"/>
        <v>43057</v>
      </c>
      <c r="BY207" s="1124">
        <v>46</v>
      </c>
      <c r="BZ207" s="956"/>
      <c r="CA207" s="957"/>
      <c r="CB207" s="869">
        <v>417</v>
      </c>
      <c r="CC207" s="1203" t="s">
        <v>2194</v>
      </c>
      <c r="CD207" s="895">
        <f t="shared" si="265"/>
        <v>42987</v>
      </c>
      <c r="CE207" s="895">
        <f t="shared" si="236"/>
        <v>42993</v>
      </c>
      <c r="CF207" s="895">
        <f t="shared" si="266"/>
        <v>42994</v>
      </c>
      <c r="CG207" s="895">
        <f t="shared" si="227"/>
        <v>43000</v>
      </c>
      <c r="CH207" s="895">
        <f t="shared" si="272"/>
        <v>43028</v>
      </c>
      <c r="CI207" s="895">
        <f t="shared" si="255"/>
        <v>43045</v>
      </c>
      <c r="CJ207" s="895">
        <f t="shared" si="247"/>
        <v>43049</v>
      </c>
      <c r="CK207" s="895">
        <f t="shared" si="243"/>
        <v>43055</v>
      </c>
      <c r="CL207" s="871">
        <f t="shared" si="218"/>
        <v>43057</v>
      </c>
      <c r="CN207" s="1124">
        <v>46</v>
      </c>
      <c r="CO207" s="956"/>
      <c r="CP207" s="957"/>
      <c r="CQ207" s="869">
        <v>417</v>
      </c>
      <c r="CR207" s="1203" t="s">
        <v>2194</v>
      </c>
      <c r="CS207" s="895">
        <f t="shared" si="267"/>
        <v>42987</v>
      </c>
      <c r="CT207" s="895">
        <f t="shared" si="237"/>
        <v>42993</v>
      </c>
      <c r="CU207" s="895">
        <f t="shared" si="268"/>
        <v>42994</v>
      </c>
      <c r="CV207" s="895">
        <f t="shared" si="228"/>
        <v>43000</v>
      </c>
      <c r="CW207" s="895">
        <f t="shared" si="273"/>
        <v>43028</v>
      </c>
      <c r="CX207" s="895">
        <f t="shared" si="256"/>
        <v>43045</v>
      </c>
      <c r="CY207" s="895">
        <f t="shared" si="248"/>
        <v>43049</v>
      </c>
      <c r="CZ207" s="895">
        <f t="shared" si="244"/>
        <v>43055</v>
      </c>
      <c r="DA207" s="871">
        <f t="shared" si="219"/>
        <v>43057</v>
      </c>
    </row>
    <row r="208" spans="2:105" ht="15" hidden="1" customHeight="1" thickTop="1">
      <c r="B208" s="407" t="s">
        <v>2104</v>
      </c>
      <c r="C208" s="804">
        <v>47</v>
      </c>
      <c r="D208" s="1173" t="s">
        <v>2197</v>
      </c>
      <c r="E208" s="1151" t="s">
        <v>2198</v>
      </c>
      <c r="F208" s="800">
        <v>417</v>
      </c>
      <c r="G208" s="1204" t="s">
        <v>2194</v>
      </c>
      <c r="H208" s="862"/>
      <c r="I208" s="862">
        <f t="shared" si="249"/>
        <v>43022</v>
      </c>
      <c r="J208" s="862">
        <f t="shared" si="269"/>
        <v>43028</v>
      </c>
      <c r="K208" s="862">
        <f t="shared" si="270"/>
        <v>43035</v>
      </c>
      <c r="L208" s="862">
        <f t="shared" si="250"/>
        <v>43052</v>
      </c>
      <c r="M208" s="862">
        <f t="shared" si="225"/>
        <v>43056</v>
      </c>
      <c r="N208" s="862">
        <f t="shared" si="238"/>
        <v>43062</v>
      </c>
      <c r="O208" s="808">
        <f t="shared" si="213"/>
        <v>43064</v>
      </c>
      <c r="Q208" s="804">
        <v>47</v>
      </c>
      <c r="R208" s="1173" t="s">
        <v>2197</v>
      </c>
      <c r="S208" s="1151" t="s">
        <v>2198</v>
      </c>
      <c r="T208" s="800">
        <v>417</v>
      </c>
      <c r="U208" s="1204" t="s">
        <v>2194</v>
      </c>
      <c r="V208" s="1152">
        <f t="shared" si="257"/>
        <v>42987</v>
      </c>
      <c r="W208" s="1152">
        <f t="shared" si="229"/>
        <v>42993</v>
      </c>
      <c r="X208" s="1152">
        <f t="shared" si="258"/>
        <v>42994</v>
      </c>
      <c r="Y208" s="1152">
        <f t="shared" si="230"/>
        <v>43000</v>
      </c>
      <c r="Z208" s="1152">
        <f t="shared" si="239"/>
        <v>43035</v>
      </c>
      <c r="AA208" s="1152">
        <f t="shared" si="251"/>
        <v>43052</v>
      </c>
      <c r="AB208" s="1152">
        <f t="shared" si="245"/>
        <v>43056</v>
      </c>
      <c r="AC208" s="1152">
        <f t="shared" si="220"/>
        <v>43062</v>
      </c>
      <c r="AD208" s="808">
        <f t="shared" si="214"/>
        <v>43064</v>
      </c>
      <c r="AF208" s="804">
        <v>47</v>
      </c>
      <c r="AG208" s="1173" t="s">
        <v>2197</v>
      </c>
      <c r="AH208" s="1151" t="s">
        <v>2198</v>
      </c>
      <c r="AI208" s="800">
        <v>417</v>
      </c>
      <c r="AJ208" s="1204" t="s">
        <v>2194</v>
      </c>
      <c r="AK208" s="1152">
        <f t="shared" si="259"/>
        <v>42987</v>
      </c>
      <c r="AL208" s="1152">
        <f t="shared" si="231"/>
        <v>42993</v>
      </c>
      <c r="AM208" s="1152">
        <f t="shared" si="260"/>
        <v>42994</v>
      </c>
      <c r="AN208" s="1152">
        <f t="shared" si="232"/>
        <v>43000</v>
      </c>
      <c r="AO208" s="1152">
        <f t="shared" si="271"/>
        <v>43035</v>
      </c>
      <c r="AP208" s="1152">
        <f t="shared" si="252"/>
        <v>43052</v>
      </c>
      <c r="AQ208" s="1152">
        <f t="shared" si="246"/>
        <v>43056</v>
      </c>
      <c r="AR208" s="1152">
        <f t="shared" si="240"/>
        <v>43062</v>
      </c>
      <c r="AS208" s="808">
        <f t="shared" si="215"/>
        <v>43064</v>
      </c>
      <c r="AU208" s="804">
        <v>47</v>
      </c>
      <c r="AV208" s="1173" t="s">
        <v>2197</v>
      </c>
      <c r="AW208" s="1151" t="s">
        <v>2198</v>
      </c>
      <c r="AX208" s="800">
        <v>417</v>
      </c>
      <c r="AY208" s="1204" t="s">
        <v>2194</v>
      </c>
      <c r="AZ208" s="1152">
        <f t="shared" si="261"/>
        <v>42980</v>
      </c>
      <c r="BA208" s="1152">
        <f t="shared" si="233"/>
        <v>42986</v>
      </c>
      <c r="BB208" s="1152">
        <f t="shared" si="262"/>
        <v>42987</v>
      </c>
      <c r="BC208" s="1152">
        <f t="shared" si="226"/>
        <v>42993</v>
      </c>
      <c r="BD208" s="1152">
        <f t="shared" si="241"/>
        <v>43035</v>
      </c>
      <c r="BE208" s="1152">
        <f t="shared" si="253"/>
        <v>43052</v>
      </c>
      <c r="BF208" s="1152">
        <f t="shared" si="221"/>
        <v>43056</v>
      </c>
      <c r="BG208" s="1152">
        <f t="shared" si="222"/>
        <v>43062</v>
      </c>
      <c r="BH208" s="808">
        <f t="shared" si="216"/>
        <v>43064</v>
      </c>
      <c r="BJ208" s="804">
        <v>47</v>
      </c>
      <c r="BK208" s="1173" t="s">
        <v>2197</v>
      </c>
      <c r="BL208" s="1151" t="s">
        <v>2198</v>
      </c>
      <c r="BM208" s="800">
        <v>417</v>
      </c>
      <c r="BN208" s="1204" t="s">
        <v>2194</v>
      </c>
      <c r="BO208" s="1152">
        <f t="shared" si="263"/>
        <v>42959</v>
      </c>
      <c r="BP208" s="1152">
        <f t="shared" si="234"/>
        <v>42965</v>
      </c>
      <c r="BQ208" s="1152">
        <f t="shared" si="264"/>
        <v>42966</v>
      </c>
      <c r="BR208" s="1152">
        <f t="shared" si="235"/>
        <v>42972</v>
      </c>
      <c r="BS208" s="1152">
        <f t="shared" si="242"/>
        <v>43035</v>
      </c>
      <c r="BT208" s="1152">
        <f t="shared" si="254"/>
        <v>43052</v>
      </c>
      <c r="BU208" s="1152">
        <f t="shared" si="223"/>
        <v>43056</v>
      </c>
      <c r="BV208" s="1152">
        <f t="shared" si="224"/>
        <v>43062</v>
      </c>
      <c r="BW208" s="808">
        <f t="shared" si="217"/>
        <v>43064</v>
      </c>
      <c r="BY208" s="804">
        <v>47</v>
      </c>
      <c r="BZ208" s="1173" t="s">
        <v>2197</v>
      </c>
      <c r="CA208" s="1151" t="s">
        <v>2198</v>
      </c>
      <c r="CB208" s="800">
        <v>417</v>
      </c>
      <c r="CC208" s="1204" t="s">
        <v>2194</v>
      </c>
      <c r="CD208" s="1152">
        <f t="shared" si="265"/>
        <v>42994</v>
      </c>
      <c r="CE208" s="1152">
        <f t="shared" si="236"/>
        <v>43000</v>
      </c>
      <c r="CF208" s="1152">
        <f t="shared" si="266"/>
        <v>43001</v>
      </c>
      <c r="CG208" s="1152">
        <f t="shared" si="227"/>
        <v>43007</v>
      </c>
      <c r="CH208" s="1152">
        <f t="shared" si="272"/>
        <v>43035</v>
      </c>
      <c r="CI208" s="1152">
        <f t="shared" si="255"/>
        <v>43052</v>
      </c>
      <c r="CJ208" s="1152">
        <f t="shared" si="247"/>
        <v>43056</v>
      </c>
      <c r="CK208" s="1152">
        <f t="shared" si="243"/>
        <v>43062</v>
      </c>
      <c r="CL208" s="808">
        <f t="shared" si="218"/>
        <v>43064</v>
      </c>
      <c r="CN208" s="804">
        <v>47</v>
      </c>
      <c r="CO208" s="1173" t="s">
        <v>2197</v>
      </c>
      <c r="CP208" s="1151" t="s">
        <v>2198</v>
      </c>
      <c r="CQ208" s="800">
        <v>417</v>
      </c>
      <c r="CR208" s="1204" t="s">
        <v>2194</v>
      </c>
      <c r="CS208" s="1152">
        <f t="shared" si="267"/>
        <v>42994</v>
      </c>
      <c r="CT208" s="1152">
        <f t="shared" si="237"/>
        <v>43000</v>
      </c>
      <c r="CU208" s="1152">
        <f t="shared" si="268"/>
        <v>43001</v>
      </c>
      <c r="CV208" s="1152">
        <f t="shared" si="228"/>
        <v>43007</v>
      </c>
      <c r="CW208" s="1152">
        <f t="shared" si="273"/>
        <v>43035</v>
      </c>
      <c r="CX208" s="1152">
        <f t="shared" si="256"/>
        <v>43052</v>
      </c>
      <c r="CY208" s="1152">
        <f t="shared" si="248"/>
        <v>43056</v>
      </c>
      <c r="CZ208" s="1152">
        <f t="shared" si="244"/>
        <v>43062</v>
      </c>
      <c r="DA208" s="808">
        <f t="shared" si="219"/>
        <v>43064</v>
      </c>
    </row>
    <row r="209" spans="2:105" ht="15" hidden="1" customHeight="1" thickBot="1">
      <c r="B209" s="407" t="s">
        <v>2105</v>
      </c>
      <c r="C209" s="1168">
        <v>48</v>
      </c>
      <c r="D209" s="1205"/>
      <c r="E209" s="1206"/>
      <c r="F209" s="1171">
        <v>417</v>
      </c>
      <c r="G209" s="1172" t="s">
        <v>2194</v>
      </c>
      <c r="H209" s="962"/>
      <c r="I209" s="962">
        <f t="shared" si="249"/>
        <v>43022</v>
      </c>
      <c r="J209" s="962">
        <f t="shared" si="269"/>
        <v>43028</v>
      </c>
      <c r="K209" s="962">
        <f t="shared" si="270"/>
        <v>43035</v>
      </c>
      <c r="L209" s="962">
        <f t="shared" si="250"/>
        <v>43052</v>
      </c>
      <c r="M209" s="962">
        <f t="shared" si="225"/>
        <v>43056</v>
      </c>
      <c r="N209" s="814">
        <f>O209-2-7</f>
        <v>43062</v>
      </c>
      <c r="O209" s="815">
        <f t="shared" si="213"/>
        <v>43071</v>
      </c>
      <c r="Q209" s="1168">
        <v>48</v>
      </c>
      <c r="R209" s="1205"/>
      <c r="S209" s="1206"/>
      <c r="T209" s="1171">
        <v>417</v>
      </c>
      <c r="U209" s="1172" t="s">
        <v>2194</v>
      </c>
      <c r="V209" s="1198">
        <f t="shared" si="257"/>
        <v>42987</v>
      </c>
      <c r="W209" s="1198">
        <f t="shared" si="229"/>
        <v>42993</v>
      </c>
      <c r="X209" s="1198">
        <f t="shared" si="258"/>
        <v>42994</v>
      </c>
      <c r="Y209" s="1198">
        <f t="shared" si="230"/>
        <v>43000</v>
      </c>
      <c r="Z209" s="1198">
        <f t="shared" si="239"/>
        <v>43035</v>
      </c>
      <c r="AA209" s="1198">
        <f t="shared" si="251"/>
        <v>43052</v>
      </c>
      <c r="AB209" s="1198">
        <f t="shared" si="245"/>
        <v>43056</v>
      </c>
      <c r="AC209" s="814">
        <f>AD209-2-7</f>
        <v>43062</v>
      </c>
      <c r="AD209" s="823">
        <f t="shared" si="214"/>
        <v>43071</v>
      </c>
      <c r="AF209" s="1168">
        <v>48</v>
      </c>
      <c r="AG209" s="1205"/>
      <c r="AH209" s="1206"/>
      <c r="AI209" s="1171">
        <v>417</v>
      </c>
      <c r="AJ209" s="1172" t="s">
        <v>2194</v>
      </c>
      <c r="AK209" s="1198">
        <f t="shared" si="259"/>
        <v>42987</v>
      </c>
      <c r="AL209" s="1198">
        <f t="shared" si="231"/>
        <v>42993</v>
      </c>
      <c r="AM209" s="1198">
        <f t="shared" si="260"/>
        <v>42994</v>
      </c>
      <c r="AN209" s="1198">
        <f t="shared" si="232"/>
        <v>43000</v>
      </c>
      <c r="AO209" s="1198">
        <f t="shared" si="271"/>
        <v>43035</v>
      </c>
      <c r="AP209" s="1198">
        <f t="shared" si="252"/>
        <v>43052</v>
      </c>
      <c r="AQ209" s="1198">
        <f t="shared" si="246"/>
        <v>43056</v>
      </c>
      <c r="AR209" s="814">
        <f>AS209-2-7</f>
        <v>43062</v>
      </c>
      <c r="AS209" s="815">
        <f t="shared" si="215"/>
        <v>43071</v>
      </c>
      <c r="AU209" s="1168">
        <v>48</v>
      </c>
      <c r="AV209" s="1205"/>
      <c r="AW209" s="1206"/>
      <c r="AX209" s="1171">
        <v>417</v>
      </c>
      <c r="AY209" s="1172" t="s">
        <v>2194</v>
      </c>
      <c r="AZ209" s="1198">
        <f t="shared" si="261"/>
        <v>42980</v>
      </c>
      <c r="BA209" s="1198">
        <f t="shared" si="233"/>
        <v>42986</v>
      </c>
      <c r="BB209" s="1198">
        <f t="shared" si="262"/>
        <v>42987</v>
      </c>
      <c r="BC209" s="1198">
        <f t="shared" si="226"/>
        <v>42993</v>
      </c>
      <c r="BD209" s="1198">
        <f t="shared" si="241"/>
        <v>43035</v>
      </c>
      <c r="BE209" s="1198">
        <f t="shared" si="253"/>
        <v>43052</v>
      </c>
      <c r="BF209" s="1198">
        <f t="shared" si="221"/>
        <v>43056</v>
      </c>
      <c r="BG209" s="814">
        <f>BH209-2-7</f>
        <v>43062</v>
      </c>
      <c r="BH209" s="815">
        <f t="shared" si="216"/>
        <v>43071</v>
      </c>
      <c r="BJ209" s="1168">
        <v>48</v>
      </c>
      <c r="BK209" s="1205"/>
      <c r="BL209" s="1206"/>
      <c r="BM209" s="1171">
        <v>417</v>
      </c>
      <c r="BN209" s="1172" t="s">
        <v>2194</v>
      </c>
      <c r="BO209" s="1198">
        <f t="shared" si="263"/>
        <v>42959</v>
      </c>
      <c r="BP209" s="1198">
        <f t="shared" si="234"/>
        <v>42965</v>
      </c>
      <c r="BQ209" s="1198">
        <f t="shared" si="264"/>
        <v>42966</v>
      </c>
      <c r="BR209" s="1198">
        <f t="shared" si="235"/>
        <v>42972</v>
      </c>
      <c r="BS209" s="1198">
        <f t="shared" si="242"/>
        <v>43035</v>
      </c>
      <c r="BT209" s="1198">
        <f t="shared" si="254"/>
        <v>43052</v>
      </c>
      <c r="BU209" s="1198">
        <f t="shared" si="223"/>
        <v>43056</v>
      </c>
      <c r="BV209" s="814">
        <f>BW209-2-7</f>
        <v>43062</v>
      </c>
      <c r="BW209" s="815">
        <f t="shared" si="217"/>
        <v>43071</v>
      </c>
      <c r="BY209" s="1168">
        <v>48</v>
      </c>
      <c r="BZ209" s="1205"/>
      <c r="CA209" s="1206"/>
      <c r="CB209" s="1171">
        <v>417</v>
      </c>
      <c r="CC209" s="1172" t="s">
        <v>2194</v>
      </c>
      <c r="CD209" s="1198">
        <f t="shared" si="265"/>
        <v>42994</v>
      </c>
      <c r="CE209" s="1198">
        <f t="shared" si="236"/>
        <v>43000</v>
      </c>
      <c r="CF209" s="1198">
        <f t="shared" si="266"/>
        <v>43001</v>
      </c>
      <c r="CG209" s="1198">
        <f t="shared" si="227"/>
        <v>43007</v>
      </c>
      <c r="CH209" s="1198">
        <f t="shared" si="272"/>
        <v>43035</v>
      </c>
      <c r="CI209" s="1198">
        <f t="shared" si="255"/>
        <v>43052</v>
      </c>
      <c r="CJ209" s="1198">
        <f t="shared" si="247"/>
        <v>43056</v>
      </c>
      <c r="CK209" s="814">
        <f>CL209-2-7</f>
        <v>43062</v>
      </c>
      <c r="CL209" s="815">
        <f t="shared" si="218"/>
        <v>43071</v>
      </c>
      <c r="CN209" s="1168">
        <v>48</v>
      </c>
      <c r="CO209" s="1205"/>
      <c r="CP209" s="1206"/>
      <c r="CQ209" s="1171">
        <v>417</v>
      </c>
      <c r="CR209" s="1172" t="s">
        <v>2194</v>
      </c>
      <c r="CS209" s="1198">
        <f t="shared" si="267"/>
        <v>42994</v>
      </c>
      <c r="CT209" s="1198">
        <f t="shared" si="237"/>
        <v>43000</v>
      </c>
      <c r="CU209" s="1198">
        <f t="shared" si="268"/>
        <v>43001</v>
      </c>
      <c r="CV209" s="1198">
        <f t="shared" si="228"/>
        <v>43007</v>
      </c>
      <c r="CW209" s="1198">
        <f t="shared" si="273"/>
        <v>43035</v>
      </c>
      <c r="CX209" s="1198">
        <f t="shared" si="256"/>
        <v>43052</v>
      </c>
      <c r="CY209" s="1198">
        <f t="shared" si="248"/>
        <v>43056</v>
      </c>
      <c r="CZ209" s="814">
        <f>DA209-2-7</f>
        <v>43062</v>
      </c>
      <c r="DA209" s="815">
        <f t="shared" si="219"/>
        <v>43071</v>
      </c>
    </row>
    <row r="210" spans="2:105" ht="15" hidden="1" customHeight="1" thickTop="1">
      <c r="B210" s="407" t="s">
        <v>2106</v>
      </c>
      <c r="C210" s="899">
        <v>49</v>
      </c>
      <c r="D210" s="1199" t="s">
        <v>2296</v>
      </c>
      <c r="E210" s="1200" t="s">
        <v>2184</v>
      </c>
      <c r="F210" s="876">
        <v>417</v>
      </c>
      <c r="G210" s="877" t="s">
        <v>2199</v>
      </c>
      <c r="H210" s="862"/>
      <c r="I210" s="862">
        <f t="shared" si="249"/>
        <v>43036</v>
      </c>
      <c r="J210" s="862">
        <f t="shared" si="269"/>
        <v>43042</v>
      </c>
      <c r="K210" s="862">
        <f t="shared" si="270"/>
        <v>43049</v>
      </c>
      <c r="L210" s="862">
        <f t="shared" si="250"/>
        <v>43066</v>
      </c>
      <c r="M210" s="862">
        <f t="shared" si="225"/>
        <v>43070</v>
      </c>
      <c r="N210" s="862">
        <f t="shared" si="238"/>
        <v>43076</v>
      </c>
      <c r="O210" s="879">
        <f t="shared" si="213"/>
        <v>43078</v>
      </c>
      <c r="Q210" s="899">
        <v>49</v>
      </c>
      <c r="R210" s="1199" t="s">
        <v>2296</v>
      </c>
      <c r="S210" s="1200" t="s">
        <v>2184</v>
      </c>
      <c r="T210" s="876">
        <v>417</v>
      </c>
      <c r="U210" s="877" t="s">
        <v>2199</v>
      </c>
      <c r="V210" s="862">
        <f t="shared" si="257"/>
        <v>43001</v>
      </c>
      <c r="W210" s="862">
        <f t="shared" si="229"/>
        <v>43007</v>
      </c>
      <c r="X210" s="862">
        <f t="shared" si="258"/>
        <v>43008</v>
      </c>
      <c r="Y210" s="862">
        <f t="shared" si="230"/>
        <v>43014</v>
      </c>
      <c r="Z210" s="862">
        <f t="shared" si="239"/>
        <v>43049</v>
      </c>
      <c r="AA210" s="862">
        <f t="shared" si="251"/>
        <v>43066</v>
      </c>
      <c r="AB210" s="862">
        <f t="shared" si="245"/>
        <v>43070</v>
      </c>
      <c r="AC210" s="862">
        <f t="shared" si="220"/>
        <v>43076</v>
      </c>
      <c r="AD210" s="879">
        <f t="shared" si="214"/>
        <v>43078</v>
      </c>
      <c r="AF210" s="899">
        <v>49</v>
      </c>
      <c r="AG210" s="1199" t="s">
        <v>2296</v>
      </c>
      <c r="AH210" s="1200" t="s">
        <v>2184</v>
      </c>
      <c r="AI210" s="876">
        <v>417</v>
      </c>
      <c r="AJ210" s="877" t="s">
        <v>2199</v>
      </c>
      <c r="AK210" s="862">
        <f t="shared" si="259"/>
        <v>43001</v>
      </c>
      <c r="AL210" s="862">
        <f t="shared" si="231"/>
        <v>43007</v>
      </c>
      <c r="AM210" s="862">
        <f t="shared" si="260"/>
        <v>43008</v>
      </c>
      <c r="AN210" s="862">
        <f t="shared" si="232"/>
        <v>43014</v>
      </c>
      <c r="AO210" s="862">
        <f t="shared" si="271"/>
        <v>43049</v>
      </c>
      <c r="AP210" s="862">
        <f t="shared" si="252"/>
        <v>43066</v>
      </c>
      <c r="AQ210" s="862">
        <f t="shared" si="246"/>
        <v>43070</v>
      </c>
      <c r="AR210" s="862">
        <f t="shared" si="240"/>
        <v>43076</v>
      </c>
      <c r="AS210" s="879">
        <f t="shared" si="215"/>
        <v>43078</v>
      </c>
      <c r="AU210" s="899">
        <v>49</v>
      </c>
      <c r="AV210" s="1199" t="s">
        <v>2296</v>
      </c>
      <c r="AW210" s="1200" t="s">
        <v>2184</v>
      </c>
      <c r="AX210" s="876">
        <v>417</v>
      </c>
      <c r="AY210" s="877" t="s">
        <v>2199</v>
      </c>
      <c r="AZ210" s="862">
        <f t="shared" si="261"/>
        <v>42994</v>
      </c>
      <c r="BA210" s="862">
        <f t="shared" si="233"/>
        <v>43000</v>
      </c>
      <c r="BB210" s="862">
        <f t="shared" si="262"/>
        <v>43001</v>
      </c>
      <c r="BC210" s="862">
        <f t="shared" si="226"/>
        <v>43007</v>
      </c>
      <c r="BD210" s="862">
        <f t="shared" si="241"/>
        <v>43049</v>
      </c>
      <c r="BE210" s="862">
        <f t="shared" si="253"/>
        <v>43066</v>
      </c>
      <c r="BF210" s="862">
        <f t="shared" si="221"/>
        <v>43070</v>
      </c>
      <c r="BG210" s="862">
        <f t="shared" si="222"/>
        <v>43076</v>
      </c>
      <c r="BH210" s="879">
        <f t="shared" si="216"/>
        <v>43078</v>
      </c>
      <c r="BJ210" s="899">
        <v>49</v>
      </c>
      <c r="BK210" s="1199" t="s">
        <v>2296</v>
      </c>
      <c r="BL210" s="1200" t="s">
        <v>2184</v>
      </c>
      <c r="BM210" s="876">
        <v>417</v>
      </c>
      <c r="BN210" s="877" t="s">
        <v>2199</v>
      </c>
      <c r="BO210" s="862">
        <f t="shared" si="263"/>
        <v>42973</v>
      </c>
      <c r="BP210" s="862">
        <f t="shared" si="234"/>
        <v>42979</v>
      </c>
      <c r="BQ210" s="862">
        <f t="shared" si="264"/>
        <v>42980</v>
      </c>
      <c r="BR210" s="862">
        <f t="shared" si="235"/>
        <v>42986</v>
      </c>
      <c r="BS210" s="862">
        <f t="shared" si="242"/>
        <v>43049</v>
      </c>
      <c r="BT210" s="862">
        <f t="shared" si="254"/>
        <v>43066</v>
      </c>
      <c r="BU210" s="862">
        <f t="shared" si="223"/>
        <v>43070</v>
      </c>
      <c r="BV210" s="862">
        <f t="shared" si="224"/>
        <v>43076</v>
      </c>
      <c r="BW210" s="879">
        <f t="shared" si="217"/>
        <v>43078</v>
      </c>
      <c r="BY210" s="899">
        <v>49</v>
      </c>
      <c r="BZ210" s="1199" t="s">
        <v>2296</v>
      </c>
      <c r="CA210" s="1200" t="s">
        <v>2184</v>
      </c>
      <c r="CB210" s="876">
        <v>417</v>
      </c>
      <c r="CC210" s="877" t="s">
        <v>2199</v>
      </c>
      <c r="CD210" s="862">
        <f t="shared" si="265"/>
        <v>43008</v>
      </c>
      <c r="CE210" s="862">
        <f t="shared" si="236"/>
        <v>43014</v>
      </c>
      <c r="CF210" s="862">
        <f t="shared" si="266"/>
        <v>43015</v>
      </c>
      <c r="CG210" s="862">
        <f t="shared" si="227"/>
        <v>43021</v>
      </c>
      <c r="CH210" s="862">
        <f t="shared" si="272"/>
        <v>43049</v>
      </c>
      <c r="CI210" s="862">
        <f t="shared" si="255"/>
        <v>43066</v>
      </c>
      <c r="CJ210" s="862">
        <f t="shared" si="247"/>
        <v>43070</v>
      </c>
      <c r="CK210" s="862">
        <f t="shared" si="243"/>
        <v>43076</v>
      </c>
      <c r="CL210" s="879">
        <f t="shared" si="218"/>
        <v>43078</v>
      </c>
      <c r="CN210" s="899">
        <v>49</v>
      </c>
      <c r="CO210" s="1199" t="s">
        <v>2296</v>
      </c>
      <c r="CP210" s="1200" t="s">
        <v>2184</v>
      </c>
      <c r="CQ210" s="876">
        <v>417</v>
      </c>
      <c r="CR210" s="877" t="s">
        <v>2199</v>
      </c>
      <c r="CS210" s="862">
        <f t="shared" si="267"/>
        <v>43008</v>
      </c>
      <c r="CT210" s="862">
        <f t="shared" si="237"/>
        <v>43014</v>
      </c>
      <c r="CU210" s="862">
        <f t="shared" si="268"/>
        <v>43015</v>
      </c>
      <c r="CV210" s="862">
        <f t="shared" si="228"/>
        <v>43021</v>
      </c>
      <c r="CW210" s="862">
        <f t="shared" si="273"/>
        <v>43049</v>
      </c>
      <c r="CX210" s="862">
        <f t="shared" si="256"/>
        <v>43066</v>
      </c>
      <c r="CY210" s="862">
        <f t="shared" si="248"/>
        <v>43070</v>
      </c>
      <c r="CZ210" s="862">
        <f t="shared" si="244"/>
        <v>43076</v>
      </c>
      <c r="DA210" s="879">
        <f t="shared" si="219"/>
        <v>43078</v>
      </c>
    </row>
    <row r="211" spans="2:105" ht="15" hidden="1" customHeight="1">
      <c r="B211" s="407" t="s">
        <v>2107</v>
      </c>
      <c r="C211" s="850">
        <v>50</v>
      </c>
      <c r="D211" s="851"/>
      <c r="E211" s="852" t="s">
        <v>599</v>
      </c>
      <c r="F211" s="853">
        <v>417</v>
      </c>
      <c r="G211" s="854" t="s">
        <v>2199</v>
      </c>
      <c r="H211" s="855"/>
      <c r="I211" s="855">
        <f t="shared" si="249"/>
        <v>43043</v>
      </c>
      <c r="J211" s="855">
        <f t="shared" si="269"/>
        <v>43049</v>
      </c>
      <c r="K211" s="855">
        <f t="shared" si="270"/>
        <v>43056</v>
      </c>
      <c r="L211" s="855">
        <f t="shared" si="250"/>
        <v>43073</v>
      </c>
      <c r="M211" s="855">
        <f t="shared" si="225"/>
        <v>43077</v>
      </c>
      <c r="N211" s="855">
        <f t="shared" si="238"/>
        <v>43083</v>
      </c>
      <c r="O211" s="856">
        <f t="shared" si="213"/>
        <v>43085</v>
      </c>
      <c r="Q211" s="850">
        <v>50</v>
      </c>
      <c r="R211" s="851"/>
      <c r="S211" s="852" t="s">
        <v>599</v>
      </c>
      <c r="T211" s="853">
        <v>417</v>
      </c>
      <c r="U211" s="854" t="s">
        <v>2199</v>
      </c>
      <c r="V211" s="873">
        <f t="shared" si="257"/>
        <v>43008</v>
      </c>
      <c r="W211" s="873">
        <f t="shared" si="229"/>
        <v>43014</v>
      </c>
      <c r="X211" s="873">
        <f t="shared" si="258"/>
        <v>43015</v>
      </c>
      <c r="Y211" s="873">
        <f t="shared" si="230"/>
        <v>43021</v>
      </c>
      <c r="Z211" s="873">
        <f t="shared" si="239"/>
        <v>43056</v>
      </c>
      <c r="AA211" s="873">
        <f t="shared" si="251"/>
        <v>43073</v>
      </c>
      <c r="AB211" s="873">
        <f t="shared" si="245"/>
        <v>43077</v>
      </c>
      <c r="AC211" s="873">
        <f t="shared" si="220"/>
        <v>43083</v>
      </c>
      <c r="AD211" s="856">
        <f t="shared" si="214"/>
        <v>43085</v>
      </c>
      <c r="AF211" s="850">
        <v>50</v>
      </c>
      <c r="AG211" s="851"/>
      <c r="AH211" s="852" t="s">
        <v>599</v>
      </c>
      <c r="AI211" s="853">
        <v>417</v>
      </c>
      <c r="AJ211" s="854" t="s">
        <v>2199</v>
      </c>
      <c r="AK211" s="873">
        <f t="shared" si="259"/>
        <v>43008</v>
      </c>
      <c r="AL211" s="873">
        <f t="shared" si="231"/>
        <v>43014</v>
      </c>
      <c r="AM211" s="873">
        <f t="shared" si="260"/>
        <v>43015</v>
      </c>
      <c r="AN211" s="873">
        <f t="shared" si="232"/>
        <v>43021</v>
      </c>
      <c r="AO211" s="873">
        <f t="shared" si="271"/>
        <v>43056</v>
      </c>
      <c r="AP211" s="873">
        <f t="shared" si="252"/>
        <v>43073</v>
      </c>
      <c r="AQ211" s="873">
        <f t="shared" si="246"/>
        <v>43077</v>
      </c>
      <c r="AR211" s="873">
        <f t="shared" si="240"/>
        <v>43083</v>
      </c>
      <c r="AS211" s="856">
        <f t="shared" si="215"/>
        <v>43085</v>
      </c>
      <c r="AU211" s="850">
        <v>50</v>
      </c>
      <c r="AV211" s="851"/>
      <c r="AW211" s="852" t="s">
        <v>599</v>
      </c>
      <c r="AX211" s="853">
        <v>417</v>
      </c>
      <c r="AY211" s="854" t="s">
        <v>2199</v>
      </c>
      <c r="AZ211" s="873">
        <f t="shared" si="261"/>
        <v>43001</v>
      </c>
      <c r="BA211" s="873">
        <f t="shared" si="233"/>
        <v>43007</v>
      </c>
      <c r="BB211" s="873">
        <f t="shared" si="262"/>
        <v>43008</v>
      </c>
      <c r="BC211" s="873">
        <f t="shared" si="226"/>
        <v>43014</v>
      </c>
      <c r="BD211" s="873">
        <f t="shared" si="241"/>
        <v>43056</v>
      </c>
      <c r="BE211" s="873">
        <f t="shared" si="253"/>
        <v>43073</v>
      </c>
      <c r="BF211" s="873">
        <f t="shared" si="221"/>
        <v>43077</v>
      </c>
      <c r="BG211" s="873">
        <f t="shared" si="222"/>
        <v>43083</v>
      </c>
      <c r="BH211" s="856">
        <f t="shared" si="216"/>
        <v>43085</v>
      </c>
      <c r="BJ211" s="850">
        <v>50</v>
      </c>
      <c r="BK211" s="851"/>
      <c r="BL211" s="852" t="s">
        <v>599</v>
      </c>
      <c r="BM211" s="853">
        <v>417</v>
      </c>
      <c r="BN211" s="854" t="s">
        <v>2199</v>
      </c>
      <c r="BO211" s="873">
        <f t="shared" si="263"/>
        <v>42980</v>
      </c>
      <c r="BP211" s="873">
        <f t="shared" si="234"/>
        <v>42986</v>
      </c>
      <c r="BQ211" s="873">
        <f t="shared" si="264"/>
        <v>42987</v>
      </c>
      <c r="BR211" s="873">
        <f t="shared" si="235"/>
        <v>42993</v>
      </c>
      <c r="BS211" s="873">
        <f t="shared" si="242"/>
        <v>43056</v>
      </c>
      <c r="BT211" s="873">
        <f t="shared" si="254"/>
        <v>43073</v>
      </c>
      <c r="BU211" s="873">
        <f t="shared" si="223"/>
        <v>43077</v>
      </c>
      <c r="BV211" s="873">
        <f t="shared" si="224"/>
        <v>43083</v>
      </c>
      <c r="BW211" s="856">
        <f t="shared" si="217"/>
        <v>43085</v>
      </c>
      <c r="BY211" s="850">
        <v>50</v>
      </c>
      <c r="BZ211" s="851"/>
      <c r="CA211" s="852" t="s">
        <v>599</v>
      </c>
      <c r="CB211" s="853">
        <v>417</v>
      </c>
      <c r="CC211" s="854" t="s">
        <v>2199</v>
      </c>
      <c r="CD211" s="873">
        <f t="shared" si="265"/>
        <v>43015</v>
      </c>
      <c r="CE211" s="873">
        <f t="shared" si="236"/>
        <v>43021</v>
      </c>
      <c r="CF211" s="873">
        <f t="shared" si="266"/>
        <v>43022</v>
      </c>
      <c r="CG211" s="873">
        <f t="shared" si="227"/>
        <v>43028</v>
      </c>
      <c r="CH211" s="873">
        <f t="shared" si="272"/>
        <v>43056</v>
      </c>
      <c r="CI211" s="873">
        <f t="shared" si="255"/>
        <v>43073</v>
      </c>
      <c r="CJ211" s="873">
        <f t="shared" si="247"/>
        <v>43077</v>
      </c>
      <c r="CK211" s="873">
        <f t="shared" si="243"/>
        <v>43083</v>
      </c>
      <c r="CL211" s="856">
        <f t="shared" si="218"/>
        <v>43085</v>
      </c>
      <c r="CN211" s="850">
        <v>50</v>
      </c>
      <c r="CO211" s="851"/>
      <c r="CP211" s="852" t="s">
        <v>599</v>
      </c>
      <c r="CQ211" s="853">
        <v>417</v>
      </c>
      <c r="CR211" s="854" t="s">
        <v>2199</v>
      </c>
      <c r="CS211" s="873">
        <f t="shared" si="267"/>
        <v>43015</v>
      </c>
      <c r="CT211" s="873">
        <f t="shared" si="237"/>
        <v>43021</v>
      </c>
      <c r="CU211" s="873">
        <f t="shared" si="268"/>
        <v>43022</v>
      </c>
      <c r="CV211" s="873">
        <f t="shared" si="228"/>
        <v>43028</v>
      </c>
      <c r="CW211" s="873">
        <f t="shared" si="273"/>
        <v>43056</v>
      </c>
      <c r="CX211" s="873">
        <f t="shared" si="256"/>
        <v>43073</v>
      </c>
      <c r="CY211" s="873">
        <f t="shared" si="248"/>
        <v>43077</v>
      </c>
      <c r="CZ211" s="873">
        <f t="shared" si="244"/>
        <v>43083</v>
      </c>
      <c r="DA211" s="856">
        <f t="shared" si="219"/>
        <v>43085</v>
      </c>
    </row>
    <row r="212" spans="2:105" ht="15" hidden="1" customHeight="1" thickBot="1">
      <c r="B212" s="407" t="s">
        <v>2108</v>
      </c>
      <c r="C212" s="1124">
        <v>51</v>
      </c>
      <c r="D212" s="1140" t="s">
        <v>506</v>
      </c>
      <c r="E212" s="952" t="s">
        <v>993</v>
      </c>
      <c r="F212" s="869">
        <v>417</v>
      </c>
      <c r="G212" s="870" t="s">
        <v>2199</v>
      </c>
      <c r="H212" s="953"/>
      <c r="I212" s="953">
        <f t="shared" si="249"/>
        <v>43050</v>
      </c>
      <c r="J212" s="953">
        <f t="shared" si="269"/>
        <v>43056</v>
      </c>
      <c r="K212" s="953">
        <f t="shared" si="270"/>
        <v>43063</v>
      </c>
      <c r="L212" s="953">
        <f t="shared" si="250"/>
        <v>43080</v>
      </c>
      <c r="M212" s="953">
        <f t="shared" si="225"/>
        <v>43084</v>
      </c>
      <c r="N212" s="953">
        <f t="shared" si="238"/>
        <v>43090</v>
      </c>
      <c r="O212" s="871">
        <f t="shared" si="213"/>
        <v>43092</v>
      </c>
      <c r="Q212" s="1124">
        <v>51</v>
      </c>
      <c r="R212" s="1140" t="s">
        <v>506</v>
      </c>
      <c r="S212" s="952" t="s">
        <v>993</v>
      </c>
      <c r="T212" s="869">
        <v>417</v>
      </c>
      <c r="U212" s="870" t="s">
        <v>2199</v>
      </c>
      <c r="V212" s="954">
        <f t="shared" si="257"/>
        <v>43015</v>
      </c>
      <c r="W212" s="954">
        <f t="shared" si="229"/>
        <v>43021</v>
      </c>
      <c r="X212" s="954">
        <f t="shared" si="258"/>
        <v>43022</v>
      </c>
      <c r="Y212" s="954">
        <f t="shared" si="230"/>
        <v>43028</v>
      </c>
      <c r="Z212" s="954">
        <f t="shared" si="239"/>
        <v>43063</v>
      </c>
      <c r="AA212" s="954">
        <f t="shared" si="251"/>
        <v>43080</v>
      </c>
      <c r="AB212" s="954">
        <f t="shared" si="245"/>
        <v>43084</v>
      </c>
      <c r="AC212" s="954">
        <f t="shared" si="220"/>
        <v>43090</v>
      </c>
      <c r="AD212" s="871">
        <f t="shared" si="214"/>
        <v>43092</v>
      </c>
      <c r="AF212" s="1124">
        <v>51</v>
      </c>
      <c r="AG212" s="1140" t="s">
        <v>506</v>
      </c>
      <c r="AH212" s="952" t="s">
        <v>993</v>
      </c>
      <c r="AI212" s="869">
        <v>417</v>
      </c>
      <c r="AJ212" s="870" t="s">
        <v>2199</v>
      </c>
      <c r="AK212" s="954">
        <f t="shared" si="259"/>
        <v>43015</v>
      </c>
      <c r="AL212" s="954">
        <f t="shared" si="231"/>
        <v>43021</v>
      </c>
      <c r="AM212" s="954">
        <f t="shared" si="260"/>
        <v>43022</v>
      </c>
      <c r="AN212" s="954">
        <f t="shared" si="232"/>
        <v>43028</v>
      </c>
      <c r="AO212" s="954">
        <f t="shared" si="271"/>
        <v>43063</v>
      </c>
      <c r="AP212" s="954">
        <f t="shared" si="252"/>
        <v>43080</v>
      </c>
      <c r="AQ212" s="954">
        <f t="shared" si="246"/>
        <v>43084</v>
      </c>
      <c r="AR212" s="954">
        <f t="shared" si="240"/>
        <v>43090</v>
      </c>
      <c r="AS212" s="871">
        <f t="shared" si="215"/>
        <v>43092</v>
      </c>
      <c r="AU212" s="1124">
        <v>51</v>
      </c>
      <c r="AV212" s="1140" t="s">
        <v>506</v>
      </c>
      <c r="AW212" s="952" t="s">
        <v>993</v>
      </c>
      <c r="AX212" s="869">
        <v>417</v>
      </c>
      <c r="AY212" s="870" t="s">
        <v>2199</v>
      </c>
      <c r="AZ212" s="954">
        <f t="shared" si="261"/>
        <v>43008</v>
      </c>
      <c r="BA212" s="954">
        <f t="shared" si="233"/>
        <v>43014</v>
      </c>
      <c r="BB212" s="954">
        <f t="shared" si="262"/>
        <v>43015</v>
      </c>
      <c r="BC212" s="954">
        <f t="shared" si="226"/>
        <v>43021</v>
      </c>
      <c r="BD212" s="954">
        <f t="shared" si="241"/>
        <v>43063</v>
      </c>
      <c r="BE212" s="954">
        <f t="shared" si="253"/>
        <v>43080</v>
      </c>
      <c r="BF212" s="954">
        <f t="shared" si="221"/>
        <v>43084</v>
      </c>
      <c r="BG212" s="954">
        <f t="shared" si="222"/>
        <v>43090</v>
      </c>
      <c r="BH212" s="871">
        <f t="shared" si="216"/>
        <v>43092</v>
      </c>
      <c r="BJ212" s="1124">
        <v>51</v>
      </c>
      <c r="BK212" s="1140" t="s">
        <v>506</v>
      </c>
      <c r="BL212" s="952" t="s">
        <v>993</v>
      </c>
      <c r="BM212" s="869">
        <v>417</v>
      </c>
      <c r="BN212" s="870" t="s">
        <v>2199</v>
      </c>
      <c r="BO212" s="954">
        <f t="shared" si="263"/>
        <v>42987</v>
      </c>
      <c r="BP212" s="954">
        <f t="shared" si="234"/>
        <v>42993</v>
      </c>
      <c r="BQ212" s="954">
        <f t="shared" si="264"/>
        <v>42994</v>
      </c>
      <c r="BR212" s="954">
        <f t="shared" si="235"/>
        <v>43000</v>
      </c>
      <c r="BS212" s="954">
        <f t="shared" si="242"/>
        <v>43063</v>
      </c>
      <c r="BT212" s="954">
        <f t="shared" si="254"/>
        <v>43080</v>
      </c>
      <c r="BU212" s="954">
        <f t="shared" si="223"/>
        <v>43084</v>
      </c>
      <c r="BV212" s="954">
        <f t="shared" si="224"/>
        <v>43090</v>
      </c>
      <c r="BW212" s="871">
        <f t="shared" si="217"/>
        <v>43092</v>
      </c>
      <c r="BY212" s="1124">
        <v>51</v>
      </c>
      <c r="BZ212" s="1140" t="s">
        <v>506</v>
      </c>
      <c r="CA212" s="952" t="s">
        <v>993</v>
      </c>
      <c r="CB212" s="869">
        <v>417</v>
      </c>
      <c r="CC212" s="870" t="s">
        <v>2199</v>
      </c>
      <c r="CD212" s="954">
        <f t="shared" si="265"/>
        <v>43022</v>
      </c>
      <c r="CE212" s="954">
        <f t="shared" si="236"/>
        <v>43028</v>
      </c>
      <c r="CF212" s="954">
        <f t="shared" si="266"/>
        <v>43029</v>
      </c>
      <c r="CG212" s="954">
        <f t="shared" si="227"/>
        <v>43035</v>
      </c>
      <c r="CH212" s="954">
        <f t="shared" si="272"/>
        <v>43063</v>
      </c>
      <c r="CI212" s="954">
        <f t="shared" si="255"/>
        <v>43080</v>
      </c>
      <c r="CJ212" s="954">
        <f t="shared" si="247"/>
        <v>43084</v>
      </c>
      <c r="CK212" s="954">
        <f t="shared" si="243"/>
        <v>43090</v>
      </c>
      <c r="CL212" s="871">
        <f t="shared" si="218"/>
        <v>43092</v>
      </c>
      <c r="CN212" s="1124">
        <v>51</v>
      </c>
      <c r="CO212" s="1140" t="s">
        <v>506</v>
      </c>
      <c r="CP212" s="952" t="s">
        <v>993</v>
      </c>
      <c r="CQ212" s="869">
        <v>417</v>
      </c>
      <c r="CR212" s="870" t="s">
        <v>2199</v>
      </c>
      <c r="CS212" s="954">
        <f t="shared" si="267"/>
        <v>43022</v>
      </c>
      <c r="CT212" s="954">
        <f t="shared" si="237"/>
        <v>43028</v>
      </c>
      <c r="CU212" s="954">
        <f t="shared" si="268"/>
        <v>43029</v>
      </c>
      <c r="CV212" s="954">
        <f t="shared" si="228"/>
        <v>43035</v>
      </c>
      <c r="CW212" s="954">
        <f t="shared" si="273"/>
        <v>43063</v>
      </c>
      <c r="CX212" s="954">
        <f t="shared" si="256"/>
        <v>43080</v>
      </c>
      <c r="CY212" s="954">
        <f t="shared" si="248"/>
        <v>43084</v>
      </c>
      <c r="CZ212" s="954">
        <f t="shared" si="244"/>
        <v>43090</v>
      </c>
      <c r="DA212" s="871">
        <f t="shared" si="219"/>
        <v>43092</v>
      </c>
    </row>
    <row r="213" spans="2:105" ht="15.75" hidden="1" thickTop="1">
      <c r="B213" s="407" t="s">
        <v>2109</v>
      </c>
      <c r="C213" s="804">
        <v>52</v>
      </c>
      <c r="D213" s="1141" t="s">
        <v>506</v>
      </c>
      <c r="E213" s="1142"/>
      <c r="F213" s="800">
        <v>417</v>
      </c>
      <c r="G213" s="801" t="s">
        <v>2199</v>
      </c>
      <c r="H213" s="802"/>
      <c r="I213" s="802">
        <f t="shared" si="249"/>
        <v>43057</v>
      </c>
      <c r="J213" s="803">
        <f t="shared" si="269"/>
        <v>43063</v>
      </c>
      <c r="K213" s="802">
        <f t="shared" si="270"/>
        <v>43070</v>
      </c>
      <c r="L213" s="802">
        <f t="shared" si="250"/>
        <v>43087</v>
      </c>
      <c r="M213" s="802">
        <f t="shared" si="225"/>
        <v>43091</v>
      </c>
      <c r="N213" s="802">
        <f t="shared" si="238"/>
        <v>43097</v>
      </c>
      <c r="O213" s="808">
        <f t="shared" si="213"/>
        <v>43099</v>
      </c>
      <c r="Q213" s="804">
        <v>52</v>
      </c>
      <c r="R213" s="1141" t="s">
        <v>506</v>
      </c>
      <c r="S213" s="1142"/>
      <c r="T213" s="800">
        <v>417</v>
      </c>
      <c r="U213" s="801" t="s">
        <v>2199</v>
      </c>
      <c r="V213" s="802">
        <f t="shared" si="257"/>
        <v>43022</v>
      </c>
      <c r="W213" s="803">
        <f t="shared" si="229"/>
        <v>43028</v>
      </c>
      <c r="X213" s="802">
        <f t="shared" si="258"/>
        <v>43029</v>
      </c>
      <c r="Y213" s="803">
        <f t="shared" si="230"/>
        <v>43035</v>
      </c>
      <c r="Z213" s="802">
        <f t="shared" si="239"/>
        <v>43070</v>
      </c>
      <c r="AA213" s="802">
        <f t="shared" si="251"/>
        <v>43087</v>
      </c>
      <c r="AB213" s="802">
        <f t="shared" si="245"/>
        <v>43091</v>
      </c>
      <c r="AC213" s="802">
        <f t="shared" si="220"/>
        <v>43097</v>
      </c>
      <c r="AD213" s="808">
        <f t="shared" si="214"/>
        <v>43099</v>
      </c>
      <c r="AF213" s="804">
        <v>52</v>
      </c>
      <c r="AG213" s="1141" t="s">
        <v>506</v>
      </c>
      <c r="AH213" s="1142"/>
      <c r="AI213" s="800">
        <v>417</v>
      </c>
      <c r="AJ213" s="801" t="s">
        <v>2199</v>
      </c>
      <c r="AK213" s="802">
        <f t="shared" si="259"/>
        <v>43022</v>
      </c>
      <c r="AL213" s="803">
        <f t="shared" si="231"/>
        <v>43028</v>
      </c>
      <c r="AM213" s="802">
        <f t="shared" si="260"/>
        <v>43029</v>
      </c>
      <c r="AN213" s="803">
        <f t="shared" si="232"/>
        <v>43035</v>
      </c>
      <c r="AO213" s="802">
        <f t="shared" si="271"/>
        <v>43070</v>
      </c>
      <c r="AP213" s="802">
        <f t="shared" si="252"/>
        <v>43087</v>
      </c>
      <c r="AQ213" s="802">
        <f t="shared" si="246"/>
        <v>43091</v>
      </c>
      <c r="AR213" s="802">
        <f t="shared" si="240"/>
        <v>43097</v>
      </c>
      <c r="AS213" s="808">
        <f t="shared" si="215"/>
        <v>43099</v>
      </c>
      <c r="AU213" s="804">
        <v>52</v>
      </c>
      <c r="AV213" s="1141" t="s">
        <v>506</v>
      </c>
      <c r="AW213" s="1142"/>
      <c r="AX213" s="800">
        <v>417</v>
      </c>
      <c r="AY213" s="801" t="s">
        <v>2199</v>
      </c>
      <c r="AZ213" s="802">
        <f t="shared" si="261"/>
        <v>43015</v>
      </c>
      <c r="BA213" s="803">
        <f t="shared" si="233"/>
        <v>43021</v>
      </c>
      <c r="BB213" s="802">
        <f t="shared" si="262"/>
        <v>43022</v>
      </c>
      <c r="BC213" s="803">
        <f t="shared" si="226"/>
        <v>43028</v>
      </c>
      <c r="BD213" s="802">
        <f t="shared" si="241"/>
        <v>43070</v>
      </c>
      <c r="BE213" s="802">
        <f t="shared" si="253"/>
        <v>43087</v>
      </c>
      <c r="BF213" s="802">
        <f t="shared" si="221"/>
        <v>43091</v>
      </c>
      <c r="BG213" s="802">
        <f t="shared" si="222"/>
        <v>43097</v>
      </c>
      <c r="BH213" s="808">
        <f t="shared" si="216"/>
        <v>43099</v>
      </c>
      <c r="BJ213" s="804">
        <v>52</v>
      </c>
      <c r="BK213" s="1141" t="s">
        <v>506</v>
      </c>
      <c r="BL213" s="1142"/>
      <c r="BM213" s="800">
        <v>417</v>
      </c>
      <c r="BN213" s="801" t="s">
        <v>2199</v>
      </c>
      <c r="BO213" s="802">
        <f t="shared" si="263"/>
        <v>42994</v>
      </c>
      <c r="BP213" s="803">
        <f t="shared" si="234"/>
        <v>43000</v>
      </c>
      <c r="BQ213" s="802">
        <f t="shared" si="264"/>
        <v>43001</v>
      </c>
      <c r="BR213" s="803">
        <f t="shared" si="235"/>
        <v>43007</v>
      </c>
      <c r="BS213" s="802">
        <f t="shared" si="242"/>
        <v>43070</v>
      </c>
      <c r="BT213" s="802">
        <f t="shared" si="254"/>
        <v>43087</v>
      </c>
      <c r="BU213" s="802">
        <f t="shared" si="223"/>
        <v>43091</v>
      </c>
      <c r="BV213" s="802">
        <f t="shared" si="224"/>
        <v>43097</v>
      </c>
      <c r="BW213" s="808">
        <f t="shared" si="217"/>
        <v>43099</v>
      </c>
      <c r="BY213" s="804">
        <v>52</v>
      </c>
      <c r="BZ213" s="1141" t="s">
        <v>506</v>
      </c>
      <c r="CA213" s="1142"/>
      <c r="CB213" s="800">
        <v>417</v>
      </c>
      <c r="CC213" s="801" t="s">
        <v>2199</v>
      </c>
      <c r="CD213" s="802">
        <f t="shared" si="265"/>
        <v>43029</v>
      </c>
      <c r="CE213" s="803">
        <f t="shared" si="236"/>
        <v>43035</v>
      </c>
      <c r="CF213" s="802">
        <f t="shared" si="266"/>
        <v>43036</v>
      </c>
      <c r="CG213" s="803">
        <f t="shared" si="227"/>
        <v>43042</v>
      </c>
      <c r="CH213" s="802">
        <f t="shared" si="272"/>
        <v>43070</v>
      </c>
      <c r="CI213" s="802">
        <f t="shared" si="255"/>
        <v>43087</v>
      </c>
      <c r="CJ213" s="802">
        <f t="shared" si="247"/>
        <v>43091</v>
      </c>
      <c r="CK213" s="802">
        <f t="shared" si="243"/>
        <v>43097</v>
      </c>
      <c r="CL213" s="808">
        <f t="shared" si="218"/>
        <v>43099</v>
      </c>
      <c r="CN213" s="804">
        <v>52</v>
      </c>
      <c r="CO213" s="1141" t="s">
        <v>506</v>
      </c>
      <c r="CP213" s="1142"/>
      <c r="CQ213" s="800">
        <v>417</v>
      </c>
      <c r="CR213" s="801" t="s">
        <v>2199</v>
      </c>
      <c r="CS213" s="802">
        <f t="shared" si="267"/>
        <v>43029</v>
      </c>
      <c r="CT213" s="803">
        <f t="shared" si="237"/>
        <v>43035</v>
      </c>
      <c r="CU213" s="802">
        <f t="shared" si="268"/>
        <v>43036</v>
      </c>
      <c r="CV213" s="803">
        <f t="shared" si="228"/>
        <v>43042</v>
      </c>
      <c r="CW213" s="802">
        <f t="shared" si="273"/>
        <v>43070</v>
      </c>
      <c r="CX213" s="802">
        <f t="shared" si="256"/>
        <v>43087</v>
      </c>
      <c r="CY213" s="802">
        <f t="shared" si="248"/>
        <v>43091</v>
      </c>
      <c r="CZ213" s="802">
        <f t="shared" si="244"/>
        <v>43097</v>
      </c>
      <c r="DA213" s="808">
        <f t="shared" si="219"/>
        <v>43099</v>
      </c>
    </row>
    <row r="214" spans="2:105" ht="39" hidden="1" thickBot="1">
      <c r="B214" s="407" t="s">
        <v>2110</v>
      </c>
      <c r="C214" s="811">
        <v>1</v>
      </c>
      <c r="D214" s="1148" t="s">
        <v>506</v>
      </c>
      <c r="E214" s="1134" t="s">
        <v>2379</v>
      </c>
      <c r="F214" s="812">
        <v>118</v>
      </c>
      <c r="G214" s="813" t="s">
        <v>2200</v>
      </c>
      <c r="H214" s="1136">
        <f>I214-3</f>
        <v>43054</v>
      </c>
      <c r="I214" s="1136">
        <f t="shared" si="249"/>
        <v>43057</v>
      </c>
      <c r="J214" s="1136">
        <f t="shared" si="269"/>
        <v>43063</v>
      </c>
      <c r="K214" s="1136">
        <f t="shared" si="270"/>
        <v>43070</v>
      </c>
      <c r="L214" s="1136">
        <f t="shared" si="250"/>
        <v>43087</v>
      </c>
      <c r="M214" s="1136">
        <f t="shared" si="225"/>
        <v>43091</v>
      </c>
      <c r="N214" s="819">
        <f>O214-2-7</f>
        <v>43097</v>
      </c>
      <c r="O214" s="823">
        <f t="shared" si="213"/>
        <v>43106</v>
      </c>
      <c r="Q214" s="811">
        <v>1</v>
      </c>
      <c r="R214" s="1148" t="s">
        <v>506</v>
      </c>
      <c r="S214" s="1134" t="s">
        <v>2379</v>
      </c>
      <c r="T214" s="812">
        <v>118</v>
      </c>
      <c r="U214" s="813" t="s">
        <v>2200</v>
      </c>
      <c r="V214" s="1217">
        <f t="shared" si="257"/>
        <v>43022</v>
      </c>
      <c r="W214" s="1217">
        <f t="shared" si="229"/>
        <v>43028</v>
      </c>
      <c r="X214" s="1217">
        <f t="shared" si="258"/>
        <v>43029</v>
      </c>
      <c r="Y214" s="1217">
        <f t="shared" si="230"/>
        <v>43035</v>
      </c>
      <c r="Z214" s="1217">
        <f t="shared" si="239"/>
        <v>43070</v>
      </c>
      <c r="AA214" s="1217">
        <f t="shared" si="251"/>
        <v>43087</v>
      </c>
      <c r="AB214" s="1217">
        <f t="shared" si="245"/>
        <v>43091</v>
      </c>
      <c r="AC214" s="819">
        <f>AD214-2-7</f>
        <v>43097</v>
      </c>
      <c r="AD214" s="823">
        <f t="shared" si="214"/>
        <v>43106</v>
      </c>
      <c r="AF214" s="811">
        <v>1</v>
      </c>
      <c r="AG214" s="1148" t="s">
        <v>506</v>
      </c>
      <c r="AH214" s="1134" t="s">
        <v>2379</v>
      </c>
      <c r="AI214" s="812">
        <v>118</v>
      </c>
      <c r="AJ214" s="813" t="s">
        <v>2200</v>
      </c>
      <c r="AK214" s="1217">
        <f t="shared" si="259"/>
        <v>43022</v>
      </c>
      <c r="AL214" s="1217">
        <f t="shared" si="231"/>
        <v>43028</v>
      </c>
      <c r="AM214" s="1217">
        <f t="shared" si="260"/>
        <v>43029</v>
      </c>
      <c r="AN214" s="1217">
        <f t="shared" si="232"/>
        <v>43035</v>
      </c>
      <c r="AO214" s="1217">
        <f t="shared" si="271"/>
        <v>43070</v>
      </c>
      <c r="AP214" s="1217">
        <f t="shared" si="252"/>
        <v>43087</v>
      </c>
      <c r="AQ214" s="1217">
        <f t="shared" si="246"/>
        <v>43091</v>
      </c>
      <c r="AR214" s="819">
        <f>AS214-2-7</f>
        <v>43097</v>
      </c>
      <c r="AS214" s="823">
        <f t="shared" si="215"/>
        <v>43106</v>
      </c>
      <c r="AU214" s="811">
        <v>1</v>
      </c>
      <c r="AV214" s="1148" t="s">
        <v>506</v>
      </c>
      <c r="AW214" s="1134" t="s">
        <v>2379</v>
      </c>
      <c r="AX214" s="812">
        <v>118</v>
      </c>
      <c r="AY214" s="813" t="s">
        <v>2200</v>
      </c>
      <c r="AZ214" s="1217">
        <f t="shared" si="261"/>
        <v>43015</v>
      </c>
      <c r="BA214" s="1217">
        <f t="shared" si="233"/>
        <v>43021</v>
      </c>
      <c r="BB214" s="1217">
        <f t="shared" si="262"/>
        <v>43022</v>
      </c>
      <c r="BC214" s="1217">
        <f t="shared" si="226"/>
        <v>43028</v>
      </c>
      <c r="BD214" s="1217">
        <f t="shared" si="241"/>
        <v>43070</v>
      </c>
      <c r="BE214" s="1217">
        <f t="shared" si="253"/>
        <v>43087</v>
      </c>
      <c r="BF214" s="1217">
        <f t="shared" si="221"/>
        <v>43091</v>
      </c>
      <c r="BG214" s="819">
        <f>BH214-2-7</f>
        <v>43097</v>
      </c>
      <c r="BH214" s="823">
        <f t="shared" si="216"/>
        <v>43106</v>
      </c>
      <c r="BJ214" s="811">
        <v>1</v>
      </c>
      <c r="BK214" s="1148" t="s">
        <v>506</v>
      </c>
      <c r="BL214" s="1134" t="s">
        <v>2379</v>
      </c>
      <c r="BM214" s="812">
        <v>118</v>
      </c>
      <c r="BN214" s="813" t="s">
        <v>2200</v>
      </c>
      <c r="BO214" s="1217">
        <f t="shared" si="263"/>
        <v>42994</v>
      </c>
      <c r="BP214" s="1217">
        <f t="shared" si="234"/>
        <v>43000</v>
      </c>
      <c r="BQ214" s="1217">
        <f t="shared" si="264"/>
        <v>43001</v>
      </c>
      <c r="BR214" s="1217">
        <f t="shared" si="235"/>
        <v>43007</v>
      </c>
      <c r="BS214" s="1217">
        <f t="shared" si="242"/>
        <v>43070</v>
      </c>
      <c r="BT214" s="1217">
        <f t="shared" si="254"/>
        <v>43087</v>
      </c>
      <c r="BU214" s="1217">
        <f t="shared" si="223"/>
        <v>43091</v>
      </c>
      <c r="BV214" s="819">
        <f>BW214-2-7</f>
        <v>43097</v>
      </c>
      <c r="BW214" s="823">
        <f t="shared" si="217"/>
        <v>43106</v>
      </c>
      <c r="BY214" s="811">
        <v>1</v>
      </c>
      <c r="BZ214" s="1148" t="s">
        <v>506</v>
      </c>
      <c r="CA214" s="1134" t="s">
        <v>2379</v>
      </c>
      <c r="CB214" s="812">
        <v>118</v>
      </c>
      <c r="CC214" s="813" t="s">
        <v>2200</v>
      </c>
      <c r="CD214" s="1217">
        <f t="shared" si="265"/>
        <v>43029</v>
      </c>
      <c r="CE214" s="1217">
        <f t="shared" si="236"/>
        <v>43035</v>
      </c>
      <c r="CF214" s="1217">
        <f t="shared" si="266"/>
        <v>43036</v>
      </c>
      <c r="CG214" s="1217">
        <f t="shared" si="227"/>
        <v>43042</v>
      </c>
      <c r="CH214" s="1217">
        <f t="shared" si="272"/>
        <v>43070</v>
      </c>
      <c r="CI214" s="1217">
        <f t="shared" si="255"/>
        <v>43087</v>
      </c>
      <c r="CJ214" s="1217">
        <f t="shared" si="247"/>
        <v>43091</v>
      </c>
      <c r="CK214" s="819">
        <f>CL214-2-7</f>
        <v>43097</v>
      </c>
      <c r="CL214" s="823">
        <f t="shared" si="218"/>
        <v>43106</v>
      </c>
      <c r="CN214" s="811">
        <v>1</v>
      </c>
      <c r="CO214" s="1148" t="s">
        <v>506</v>
      </c>
      <c r="CP214" s="1134" t="s">
        <v>2379</v>
      </c>
      <c r="CQ214" s="812">
        <v>118</v>
      </c>
      <c r="CR214" s="813" t="s">
        <v>2200</v>
      </c>
      <c r="CS214" s="1217">
        <f t="shared" si="267"/>
        <v>43029</v>
      </c>
      <c r="CT214" s="1217">
        <f t="shared" si="237"/>
        <v>43035</v>
      </c>
      <c r="CU214" s="1217">
        <f t="shared" si="268"/>
        <v>43036</v>
      </c>
      <c r="CV214" s="1217">
        <f t="shared" si="228"/>
        <v>43042</v>
      </c>
      <c r="CW214" s="1217">
        <f t="shared" si="273"/>
        <v>43070</v>
      </c>
      <c r="CX214" s="1217">
        <f t="shared" si="256"/>
        <v>43087</v>
      </c>
      <c r="CY214" s="1217">
        <f t="shared" si="248"/>
        <v>43091</v>
      </c>
      <c r="CZ214" s="819">
        <f>DA214-2-7</f>
        <v>43097</v>
      </c>
      <c r="DA214" s="823">
        <f t="shared" si="219"/>
        <v>43106</v>
      </c>
    </row>
    <row r="215" spans="2:105" ht="39" hidden="1" thickTop="1">
      <c r="B215" s="407" t="s">
        <v>2111</v>
      </c>
      <c r="C215" s="899">
        <f t="shared" ref="C215:C265" si="274">C214+1</f>
        <v>2</v>
      </c>
      <c r="D215" s="1137" t="s">
        <v>506</v>
      </c>
      <c r="E215" s="1138" t="s">
        <v>551</v>
      </c>
      <c r="F215" s="876">
        <v>118</v>
      </c>
      <c r="G215" s="877" t="s">
        <v>2200</v>
      </c>
      <c r="H215" s="855">
        <f t="shared" ref="H215:H278" si="275">I215-3</f>
        <v>43068</v>
      </c>
      <c r="I215" s="855">
        <f t="shared" si="249"/>
        <v>43071</v>
      </c>
      <c r="J215" s="855">
        <f t="shared" si="269"/>
        <v>43077</v>
      </c>
      <c r="K215" s="855">
        <f t="shared" si="270"/>
        <v>43084</v>
      </c>
      <c r="L215" s="855">
        <f t="shared" si="250"/>
        <v>43101</v>
      </c>
      <c r="M215" s="855">
        <f t="shared" si="225"/>
        <v>43105</v>
      </c>
      <c r="N215" s="855">
        <f t="shared" ref="N215:N278" si="276">O215-2</f>
        <v>43111</v>
      </c>
      <c r="O215" s="879">
        <f t="shared" si="213"/>
        <v>43113</v>
      </c>
      <c r="Q215" s="899">
        <f>Q214+1</f>
        <v>2</v>
      </c>
      <c r="R215" s="1137" t="s">
        <v>506</v>
      </c>
      <c r="S215" s="1138" t="s">
        <v>551</v>
      </c>
      <c r="T215" s="876">
        <v>118</v>
      </c>
      <c r="U215" s="877" t="s">
        <v>2200</v>
      </c>
      <c r="V215" s="855">
        <f t="shared" si="257"/>
        <v>43036</v>
      </c>
      <c r="W215" s="855">
        <f t="shared" si="229"/>
        <v>43042</v>
      </c>
      <c r="X215" s="855">
        <f t="shared" si="258"/>
        <v>43043</v>
      </c>
      <c r="Y215" s="855">
        <f t="shared" si="230"/>
        <v>43049</v>
      </c>
      <c r="Z215" s="855">
        <f t="shared" si="239"/>
        <v>43084</v>
      </c>
      <c r="AA215" s="855">
        <f t="shared" si="251"/>
        <v>43101</v>
      </c>
      <c r="AB215" s="855">
        <f t="shared" si="245"/>
        <v>43105</v>
      </c>
      <c r="AC215" s="855">
        <f t="shared" ref="AC215:AC278" si="277">AD215-2</f>
        <v>43111</v>
      </c>
      <c r="AD215" s="879">
        <f t="shared" si="214"/>
        <v>43113</v>
      </c>
      <c r="AF215" s="899">
        <f>AF214+1</f>
        <v>2</v>
      </c>
      <c r="AG215" s="1137" t="s">
        <v>506</v>
      </c>
      <c r="AH215" s="1138" t="s">
        <v>551</v>
      </c>
      <c r="AI215" s="876">
        <v>118</v>
      </c>
      <c r="AJ215" s="877" t="s">
        <v>2200</v>
      </c>
      <c r="AK215" s="855">
        <f t="shared" si="259"/>
        <v>43036</v>
      </c>
      <c r="AL215" s="855">
        <f t="shared" si="231"/>
        <v>43042</v>
      </c>
      <c r="AM215" s="855">
        <f t="shared" si="260"/>
        <v>43043</v>
      </c>
      <c r="AN215" s="855">
        <f t="shared" si="232"/>
        <v>43049</v>
      </c>
      <c r="AO215" s="855">
        <f t="shared" si="271"/>
        <v>43084</v>
      </c>
      <c r="AP215" s="855">
        <f t="shared" si="252"/>
        <v>43101</v>
      </c>
      <c r="AQ215" s="855">
        <f t="shared" si="246"/>
        <v>43105</v>
      </c>
      <c r="AR215" s="855">
        <f t="shared" ref="AR215:AR278" si="278">AS215-2</f>
        <v>43111</v>
      </c>
      <c r="AS215" s="879">
        <f t="shared" si="215"/>
        <v>43113</v>
      </c>
      <c r="AU215" s="899">
        <f>AU214+1</f>
        <v>2</v>
      </c>
      <c r="AV215" s="1137" t="s">
        <v>506</v>
      </c>
      <c r="AW215" s="1138" t="s">
        <v>551</v>
      </c>
      <c r="AX215" s="876">
        <v>118</v>
      </c>
      <c r="AY215" s="877" t="s">
        <v>2200</v>
      </c>
      <c r="AZ215" s="855">
        <f t="shared" si="261"/>
        <v>43029</v>
      </c>
      <c r="BA215" s="855">
        <f t="shared" si="233"/>
        <v>43035</v>
      </c>
      <c r="BB215" s="855">
        <f t="shared" si="262"/>
        <v>43036</v>
      </c>
      <c r="BC215" s="855">
        <f t="shared" si="226"/>
        <v>43042</v>
      </c>
      <c r="BD215" s="855">
        <f t="shared" si="241"/>
        <v>43084</v>
      </c>
      <c r="BE215" s="855">
        <f t="shared" si="253"/>
        <v>43101</v>
      </c>
      <c r="BF215" s="855">
        <f t="shared" si="221"/>
        <v>43105</v>
      </c>
      <c r="BG215" s="855">
        <f t="shared" ref="BG215:BG278" si="279">BH215-2</f>
        <v>43111</v>
      </c>
      <c r="BH215" s="879">
        <f t="shared" si="216"/>
        <v>43113</v>
      </c>
      <c r="BJ215" s="899">
        <f>BJ214+1</f>
        <v>2</v>
      </c>
      <c r="BK215" s="1137" t="s">
        <v>506</v>
      </c>
      <c r="BL215" s="1138" t="s">
        <v>551</v>
      </c>
      <c r="BM215" s="876">
        <v>118</v>
      </c>
      <c r="BN215" s="877" t="s">
        <v>2200</v>
      </c>
      <c r="BO215" s="855">
        <f t="shared" si="263"/>
        <v>43008</v>
      </c>
      <c r="BP215" s="855">
        <f t="shared" si="234"/>
        <v>43014</v>
      </c>
      <c r="BQ215" s="855">
        <f t="shared" si="264"/>
        <v>43015</v>
      </c>
      <c r="BR215" s="855">
        <f t="shared" si="235"/>
        <v>43021</v>
      </c>
      <c r="BS215" s="855">
        <f t="shared" si="242"/>
        <v>43084</v>
      </c>
      <c r="BT215" s="855">
        <f t="shared" si="254"/>
        <v>43101</v>
      </c>
      <c r="BU215" s="855">
        <f t="shared" si="223"/>
        <v>43105</v>
      </c>
      <c r="BV215" s="855">
        <f t="shared" ref="BV215:BV278" si="280">BW215-2</f>
        <v>43111</v>
      </c>
      <c r="BW215" s="879">
        <f t="shared" si="217"/>
        <v>43113</v>
      </c>
      <c r="BY215" s="899">
        <f>BY214+1</f>
        <v>2</v>
      </c>
      <c r="BZ215" s="1137" t="s">
        <v>506</v>
      </c>
      <c r="CA215" s="1138" t="s">
        <v>551</v>
      </c>
      <c r="CB215" s="876">
        <v>118</v>
      </c>
      <c r="CC215" s="877" t="s">
        <v>2200</v>
      </c>
      <c r="CD215" s="855">
        <f t="shared" si="265"/>
        <v>43043</v>
      </c>
      <c r="CE215" s="855">
        <f t="shared" si="236"/>
        <v>43049</v>
      </c>
      <c r="CF215" s="855">
        <f t="shared" si="266"/>
        <v>43050</v>
      </c>
      <c r="CG215" s="855">
        <f t="shared" si="227"/>
        <v>43056</v>
      </c>
      <c r="CH215" s="855">
        <f t="shared" si="272"/>
        <v>43084</v>
      </c>
      <c r="CI215" s="855">
        <f t="shared" si="255"/>
        <v>43101</v>
      </c>
      <c r="CJ215" s="855">
        <f t="shared" si="247"/>
        <v>43105</v>
      </c>
      <c r="CK215" s="855">
        <f t="shared" ref="CK215:CK278" si="281">CL215-2</f>
        <v>43111</v>
      </c>
      <c r="CL215" s="879">
        <f t="shared" si="218"/>
        <v>43113</v>
      </c>
      <c r="CN215" s="899">
        <f>CN214+1</f>
        <v>2</v>
      </c>
      <c r="CO215" s="1137" t="s">
        <v>506</v>
      </c>
      <c r="CP215" s="1138" t="s">
        <v>551</v>
      </c>
      <c r="CQ215" s="876">
        <v>118</v>
      </c>
      <c r="CR215" s="877" t="s">
        <v>2200</v>
      </c>
      <c r="CS215" s="855">
        <f t="shared" si="267"/>
        <v>43043</v>
      </c>
      <c r="CT215" s="855">
        <f t="shared" si="237"/>
        <v>43049</v>
      </c>
      <c r="CU215" s="855">
        <f t="shared" si="268"/>
        <v>43050</v>
      </c>
      <c r="CV215" s="855">
        <f t="shared" si="228"/>
        <v>43056</v>
      </c>
      <c r="CW215" s="855">
        <f t="shared" si="273"/>
        <v>43084</v>
      </c>
      <c r="CX215" s="855">
        <f t="shared" si="256"/>
        <v>43101</v>
      </c>
      <c r="CY215" s="855">
        <f t="shared" si="248"/>
        <v>43105</v>
      </c>
      <c r="CZ215" s="855">
        <f t="shared" ref="CZ215:CZ278" si="282">DA215-2</f>
        <v>43111</v>
      </c>
      <c r="DA215" s="879">
        <f t="shared" si="219"/>
        <v>43113</v>
      </c>
    </row>
    <row r="216" spans="2:105" ht="76.5" hidden="1">
      <c r="B216" s="407" t="s">
        <v>2112</v>
      </c>
      <c r="C216" s="850">
        <f t="shared" si="274"/>
        <v>3</v>
      </c>
      <c r="D216" s="851" t="s">
        <v>506</v>
      </c>
      <c r="E216" s="852" t="s">
        <v>2380</v>
      </c>
      <c r="F216" s="853">
        <v>118</v>
      </c>
      <c r="G216" s="854" t="s">
        <v>2200</v>
      </c>
      <c r="H216" s="855">
        <f t="shared" si="275"/>
        <v>43075</v>
      </c>
      <c r="I216" s="855">
        <f t="shared" si="249"/>
        <v>43078</v>
      </c>
      <c r="J216" s="855">
        <f t="shared" si="269"/>
        <v>43084</v>
      </c>
      <c r="K216" s="855">
        <f t="shared" si="270"/>
        <v>43091</v>
      </c>
      <c r="L216" s="855">
        <f t="shared" si="250"/>
        <v>43108</v>
      </c>
      <c r="M216" s="855">
        <f t="shared" si="225"/>
        <v>43112</v>
      </c>
      <c r="N216" s="855">
        <f t="shared" si="276"/>
        <v>43118</v>
      </c>
      <c r="O216" s="856">
        <f t="shared" si="213"/>
        <v>43120</v>
      </c>
      <c r="Q216" s="850">
        <f>Q215+1</f>
        <v>3</v>
      </c>
      <c r="R216" s="851" t="s">
        <v>506</v>
      </c>
      <c r="S216" s="852" t="s">
        <v>2380</v>
      </c>
      <c r="T216" s="853">
        <v>118</v>
      </c>
      <c r="U216" s="854" t="s">
        <v>2200</v>
      </c>
      <c r="V216" s="873">
        <f t="shared" si="257"/>
        <v>43043</v>
      </c>
      <c r="W216" s="873">
        <f t="shared" si="229"/>
        <v>43049</v>
      </c>
      <c r="X216" s="873">
        <f t="shared" si="258"/>
        <v>43050</v>
      </c>
      <c r="Y216" s="873">
        <f t="shared" si="230"/>
        <v>43056</v>
      </c>
      <c r="Z216" s="873">
        <f t="shared" si="239"/>
        <v>43091</v>
      </c>
      <c r="AA216" s="873">
        <f t="shared" si="251"/>
        <v>43108</v>
      </c>
      <c r="AB216" s="873">
        <f t="shared" si="245"/>
        <v>43112</v>
      </c>
      <c r="AC216" s="873">
        <f t="shared" si="277"/>
        <v>43118</v>
      </c>
      <c r="AD216" s="856">
        <f t="shared" si="214"/>
        <v>43120</v>
      </c>
      <c r="AF216" s="850">
        <f>AF215+1</f>
        <v>3</v>
      </c>
      <c r="AG216" s="851" t="s">
        <v>506</v>
      </c>
      <c r="AH216" s="852" t="s">
        <v>2380</v>
      </c>
      <c r="AI216" s="853">
        <v>118</v>
      </c>
      <c r="AJ216" s="854" t="s">
        <v>2200</v>
      </c>
      <c r="AK216" s="873">
        <f t="shared" si="259"/>
        <v>43043</v>
      </c>
      <c r="AL216" s="873">
        <f t="shared" si="231"/>
        <v>43049</v>
      </c>
      <c r="AM216" s="873">
        <f t="shared" si="260"/>
        <v>43050</v>
      </c>
      <c r="AN216" s="873">
        <f t="shared" si="232"/>
        <v>43056</v>
      </c>
      <c r="AO216" s="873">
        <f t="shared" si="271"/>
        <v>43091</v>
      </c>
      <c r="AP216" s="873">
        <f t="shared" si="252"/>
        <v>43108</v>
      </c>
      <c r="AQ216" s="873">
        <f t="shared" si="246"/>
        <v>43112</v>
      </c>
      <c r="AR216" s="873">
        <f t="shared" si="278"/>
        <v>43118</v>
      </c>
      <c r="AS216" s="856">
        <f t="shared" si="215"/>
        <v>43120</v>
      </c>
      <c r="AU216" s="850">
        <f t="shared" ref="AU216:AU265" si="283">AU215+1</f>
        <v>3</v>
      </c>
      <c r="AV216" s="851" t="s">
        <v>506</v>
      </c>
      <c r="AW216" s="852" t="s">
        <v>2380</v>
      </c>
      <c r="AX216" s="853">
        <v>118</v>
      </c>
      <c r="AY216" s="854" t="s">
        <v>2200</v>
      </c>
      <c r="AZ216" s="873">
        <f t="shared" si="261"/>
        <v>43036</v>
      </c>
      <c r="BA216" s="873">
        <f t="shared" si="233"/>
        <v>43042</v>
      </c>
      <c r="BB216" s="873">
        <f t="shared" si="262"/>
        <v>43043</v>
      </c>
      <c r="BC216" s="873">
        <f t="shared" si="226"/>
        <v>43049</v>
      </c>
      <c r="BD216" s="873">
        <f t="shared" si="241"/>
        <v>43091</v>
      </c>
      <c r="BE216" s="873">
        <f t="shared" si="253"/>
        <v>43108</v>
      </c>
      <c r="BF216" s="873">
        <f t="shared" si="221"/>
        <v>43112</v>
      </c>
      <c r="BG216" s="873">
        <f t="shared" si="279"/>
        <v>43118</v>
      </c>
      <c r="BH216" s="856">
        <f t="shared" si="216"/>
        <v>43120</v>
      </c>
      <c r="BJ216" s="850">
        <f t="shared" ref="BJ216:BJ265" si="284">BJ215+1</f>
        <v>3</v>
      </c>
      <c r="BK216" s="851" t="s">
        <v>506</v>
      </c>
      <c r="BL216" s="852" t="s">
        <v>2380</v>
      </c>
      <c r="BM216" s="853">
        <v>118</v>
      </c>
      <c r="BN216" s="854" t="s">
        <v>2200</v>
      </c>
      <c r="BO216" s="873">
        <f t="shared" si="263"/>
        <v>43015</v>
      </c>
      <c r="BP216" s="873">
        <f t="shared" si="234"/>
        <v>43021</v>
      </c>
      <c r="BQ216" s="873">
        <f t="shared" si="264"/>
        <v>43022</v>
      </c>
      <c r="BR216" s="873">
        <f t="shared" si="235"/>
        <v>43028</v>
      </c>
      <c r="BS216" s="873">
        <f t="shared" si="242"/>
        <v>43091</v>
      </c>
      <c r="BT216" s="873">
        <f t="shared" si="254"/>
        <v>43108</v>
      </c>
      <c r="BU216" s="873">
        <f t="shared" si="223"/>
        <v>43112</v>
      </c>
      <c r="BV216" s="873">
        <f t="shared" si="280"/>
        <v>43118</v>
      </c>
      <c r="BW216" s="856">
        <f t="shared" si="217"/>
        <v>43120</v>
      </c>
      <c r="BY216" s="850">
        <f t="shared" ref="BY216:BY265" si="285">BY215+1</f>
        <v>3</v>
      </c>
      <c r="BZ216" s="851" t="s">
        <v>506</v>
      </c>
      <c r="CA216" s="852" t="s">
        <v>2380</v>
      </c>
      <c r="CB216" s="853">
        <v>118</v>
      </c>
      <c r="CC216" s="854" t="s">
        <v>2200</v>
      </c>
      <c r="CD216" s="873">
        <f t="shared" si="265"/>
        <v>43050</v>
      </c>
      <c r="CE216" s="873">
        <f t="shared" si="236"/>
        <v>43056</v>
      </c>
      <c r="CF216" s="873">
        <f t="shared" si="266"/>
        <v>43057</v>
      </c>
      <c r="CG216" s="873">
        <f t="shared" si="227"/>
        <v>43063</v>
      </c>
      <c r="CH216" s="873">
        <f t="shared" si="272"/>
        <v>43091</v>
      </c>
      <c r="CI216" s="873">
        <f t="shared" si="255"/>
        <v>43108</v>
      </c>
      <c r="CJ216" s="873">
        <f t="shared" si="247"/>
        <v>43112</v>
      </c>
      <c r="CK216" s="873">
        <f t="shared" si="281"/>
        <v>43118</v>
      </c>
      <c r="CL216" s="856">
        <f t="shared" si="218"/>
        <v>43120</v>
      </c>
      <c r="CN216" s="850">
        <f t="shared" ref="CN216:CN265" si="286">CN215+1</f>
        <v>3</v>
      </c>
      <c r="CO216" s="851" t="s">
        <v>506</v>
      </c>
      <c r="CP216" s="852" t="s">
        <v>2380</v>
      </c>
      <c r="CQ216" s="853">
        <v>118</v>
      </c>
      <c r="CR216" s="854" t="s">
        <v>2200</v>
      </c>
      <c r="CS216" s="873">
        <f t="shared" si="267"/>
        <v>43050</v>
      </c>
      <c r="CT216" s="873">
        <f t="shared" si="237"/>
        <v>43056</v>
      </c>
      <c r="CU216" s="873">
        <f t="shared" si="268"/>
        <v>43057</v>
      </c>
      <c r="CV216" s="873">
        <f t="shared" si="228"/>
        <v>43063</v>
      </c>
      <c r="CW216" s="873">
        <f t="shared" si="273"/>
        <v>43091</v>
      </c>
      <c r="CX216" s="873">
        <f t="shared" si="256"/>
        <v>43108</v>
      </c>
      <c r="CY216" s="873">
        <f t="shared" si="248"/>
        <v>43112</v>
      </c>
      <c r="CZ216" s="873">
        <f t="shared" si="282"/>
        <v>43118</v>
      </c>
      <c r="DA216" s="856">
        <f t="shared" si="219"/>
        <v>43120</v>
      </c>
    </row>
    <row r="217" spans="2:105" hidden="1">
      <c r="B217" s="407" t="s">
        <v>2113</v>
      </c>
      <c r="C217" s="850">
        <f t="shared" si="274"/>
        <v>4</v>
      </c>
      <c r="D217" s="860" t="s">
        <v>2211</v>
      </c>
      <c r="E217" s="861" t="s">
        <v>2184</v>
      </c>
      <c r="F217" s="853">
        <v>118</v>
      </c>
      <c r="G217" s="854" t="s">
        <v>2200</v>
      </c>
      <c r="H217" s="862">
        <f t="shared" si="275"/>
        <v>43082</v>
      </c>
      <c r="I217" s="862">
        <f t="shared" si="249"/>
        <v>43085</v>
      </c>
      <c r="J217" s="862">
        <f t="shared" si="269"/>
        <v>43091</v>
      </c>
      <c r="K217" s="862">
        <f t="shared" si="270"/>
        <v>43098</v>
      </c>
      <c r="L217" s="862">
        <f t="shared" si="250"/>
        <v>43115</v>
      </c>
      <c r="M217" s="862">
        <f t="shared" si="225"/>
        <v>43119</v>
      </c>
      <c r="N217" s="862">
        <f t="shared" si="276"/>
        <v>43125</v>
      </c>
      <c r="O217" s="856">
        <f t="shared" si="213"/>
        <v>43127</v>
      </c>
      <c r="Q217" s="850">
        <f t="shared" ref="Q217:Q265" si="287">Q216+1</f>
        <v>4</v>
      </c>
      <c r="R217" s="860" t="s">
        <v>2211</v>
      </c>
      <c r="S217" s="861" t="s">
        <v>2184</v>
      </c>
      <c r="T217" s="853">
        <v>118</v>
      </c>
      <c r="U217" s="854" t="s">
        <v>2200</v>
      </c>
      <c r="V217" s="890">
        <f t="shared" si="257"/>
        <v>43050</v>
      </c>
      <c r="W217" s="890">
        <f t="shared" si="229"/>
        <v>43056</v>
      </c>
      <c r="X217" s="890">
        <f t="shared" si="258"/>
        <v>43057</v>
      </c>
      <c r="Y217" s="890">
        <f t="shared" si="230"/>
        <v>43063</v>
      </c>
      <c r="Z217" s="890">
        <f t="shared" si="239"/>
        <v>43098</v>
      </c>
      <c r="AA217" s="890">
        <f t="shared" si="251"/>
        <v>43115</v>
      </c>
      <c r="AB217" s="890">
        <f t="shared" si="245"/>
        <v>43119</v>
      </c>
      <c r="AC217" s="890">
        <f t="shared" si="277"/>
        <v>43125</v>
      </c>
      <c r="AD217" s="856">
        <f t="shared" si="214"/>
        <v>43127</v>
      </c>
      <c r="AF217" s="850">
        <f t="shared" ref="AF217:AF265" si="288">AF216+1</f>
        <v>4</v>
      </c>
      <c r="AG217" s="860" t="s">
        <v>2211</v>
      </c>
      <c r="AH217" s="861" t="s">
        <v>2184</v>
      </c>
      <c r="AI217" s="853">
        <v>118</v>
      </c>
      <c r="AJ217" s="854" t="s">
        <v>2200</v>
      </c>
      <c r="AK217" s="890">
        <f t="shared" si="259"/>
        <v>43050</v>
      </c>
      <c r="AL217" s="890">
        <f t="shared" si="231"/>
        <v>43056</v>
      </c>
      <c r="AM217" s="890">
        <f t="shared" si="260"/>
        <v>43057</v>
      </c>
      <c r="AN217" s="890">
        <f t="shared" si="232"/>
        <v>43063</v>
      </c>
      <c r="AO217" s="890">
        <f t="shared" si="271"/>
        <v>43098</v>
      </c>
      <c r="AP217" s="890">
        <f t="shared" si="252"/>
        <v>43115</v>
      </c>
      <c r="AQ217" s="890">
        <f t="shared" si="246"/>
        <v>43119</v>
      </c>
      <c r="AR217" s="890">
        <f t="shared" si="278"/>
        <v>43125</v>
      </c>
      <c r="AS217" s="856">
        <f t="shared" si="215"/>
        <v>43127</v>
      </c>
      <c r="AU217" s="850">
        <f t="shared" si="283"/>
        <v>4</v>
      </c>
      <c r="AV217" s="860" t="s">
        <v>2211</v>
      </c>
      <c r="AW217" s="861" t="s">
        <v>2184</v>
      </c>
      <c r="AX217" s="853">
        <v>118</v>
      </c>
      <c r="AY217" s="854" t="s">
        <v>2200</v>
      </c>
      <c r="AZ217" s="890">
        <f t="shared" si="261"/>
        <v>43043</v>
      </c>
      <c r="BA217" s="890">
        <f t="shared" si="233"/>
        <v>43049</v>
      </c>
      <c r="BB217" s="890">
        <f t="shared" si="262"/>
        <v>43050</v>
      </c>
      <c r="BC217" s="890">
        <f t="shared" si="226"/>
        <v>43056</v>
      </c>
      <c r="BD217" s="890">
        <f t="shared" si="241"/>
        <v>43098</v>
      </c>
      <c r="BE217" s="890">
        <f t="shared" si="253"/>
        <v>43115</v>
      </c>
      <c r="BF217" s="890">
        <f t="shared" si="221"/>
        <v>43119</v>
      </c>
      <c r="BG217" s="890">
        <f t="shared" si="279"/>
        <v>43125</v>
      </c>
      <c r="BH217" s="856">
        <f t="shared" si="216"/>
        <v>43127</v>
      </c>
      <c r="BJ217" s="850">
        <f t="shared" si="284"/>
        <v>4</v>
      </c>
      <c r="BK217" s="860" t="s">
        <v>2211</v>
      </c>
      <c r="BL217" s="861" t="s">
        <v>2184</v>
      </c>
      <c r="BM217" s="853">
        <v>118</v>
      </c>
      <c r="BN217" s="854" t="s">
        <v>2200</v>
      </c>
      <c r="BO217" s="890">
        <f t="shared" si="263"/>
        <v>43022</v>
      </c>
      <c r="BP217" s="890">
        <f t="shared" si="234"/>
        <v>43028</v>
      </c>
      <c r="BQ217" s="890">
        <f t="shared" si="264"/>
        <v>43029</v>
      </c>
      <c r="BR217" s="890">
        <f t="shared" si="235"/>
        <v>43035</v>
      </c>
      <c r="BS217" s="890">
        <f t="shared" si="242"/>
        <v>43098</v>
      </c>
      <c r="BT217" s="890">
        <f t="shared" si="254"/>
        <v>43115</v>
      </c>
      <c r="BU217" s="890">
        <f t="shared" si="223"/>
        <v>43119</v>
      </c>
      <c r="BV217" s="890">
        <f t="shared" si="280"/>
        <v>43125</v>
      </c>
      <c r="BW217" s="856">
        <f t="shared" si="217"/>
        <v>43127</v>
      </c>
      <c r="BY217" s="850">
        <f t="shared" si="285"/>
        <v>4</v>
      </c>
      <c r="BZ217" s="860" t="s">
        <v>2211</v>
      </c>
      <c r="CA217" s="861" t="s">
        <v>2184</v>
      </c>
      <c r="CB217" s="853">
        <v>118</v>
      </c>
      <c r="CC217" s="854" t="s">
        <v>2200</v>
      </c>
      <c r="CD217" s="890">
        <f t="shared" si="265"/>
        <v>43057</v>
      </c>
      <c r="CE217" s="890">
        <f t="shared" si="236"/>
        <v>43063</v>
      </c>
      <c r="CF217" s="890">
        <f t="shared" si="266"/>
        <v>43064</v>
      </c>
      <c r="CG217" s="890">
        <f t="shared" si="227"/>
        <v>43070</v>
      </c>
      <c r="CH217" s="890">
        <f t="shared" si="272"/>
        <v>43098</v>
      </c>
      <c r="CI217" s="890">
        <f t="shared" si="255"/>
        <v>43115</v>
      </c>
      <c r="CJ217" s="890">
        <f t="shared" si="247"/>
        <v>43119</v>
      </c>
      <c r="CK217" s="890">
        <f t="shared" si="281"/>
        <v>43125</v>
      </c>
      <c r="CL217" s="856">
        <f t="shared" si="218"/>
        <v>43127</v>
      </c>
      <c r="CN217" s="850">
        <f t="shared" si="286"/>
        <v>4</v>
      </c>
      <c r="CO217" s="860" t="s">
        <v>2211</v>
      </c>
      <c r="CP217" s="861" t="s">
        <v>2184</v>
      </c>
      <c r="CQ217" s="853">
        <v>118</v>
      </c>
      <c r="CR217" s="854" t="s">
        <v>2200</v>
      </c>
      <c r="CS217" s="890">
        <f t="shared" si="267"/>
        <v>43057</v>
      </c>
      <c r="CT217" s="890">
        <f t="shared" si="237"/>
        <v>43063</v>
      </c>
      <c r="CU217" s="890">
        <f t="shared" si="268"/>
        <v>43064</v>
      </c>
      <c r="CV217" s="890">
        <f t="shared" si="228"/>
        <v>43070</v>
      </c>
      <c r="CW217" s="890">
        <f t="shared" si="273"/>
        <v>43098</v>
      </c>
      <c r="CX217" s="890">
        <f t="shared" si="256"/>
        <v>43115</v>
      </c>
      <c r="CY217" s="890">
        <f t="shared" si="248"/>
        <v>43119</v>
      </c>
      <c r="CZ217" s="890">
        <f t="shared" si="282"/>
        <v>43125</v>
      </c>
      <c r="DA217" s="856">
        <f t="shared" si="219"/>
        <v>43127</v>
      </c>
    </row>
    <row r="218" spans="2:105" ht="38.25" hidden="1">
      <c r="B218" s="407" t="s">
        <v>2114</v>
      </c>
      <c r="C218" s="850">
        <f t="shared" si="274"/>
        <v>5</v>
      </c>
      <c r="D218" s="851" t="s">
        <v>506</v>
      </c>
      <c r="E218" s="852" t="s">
        <v>974</v>
      </c>
      <c r="F218" s="853">
        <v>118</v>
      </c>
      <c r="G218" s="854" t="s">
        <v>2201</v>
      </c>
      <c r="H218" s="855">
        <f t="shared" si="275"/>
        <v>43089</v>
      </c>
      <c r="I218" s="855">
        <f t="shared" si="249"/>
        <v>43092</v>
      </c>
      <c r="J218" s="855">
        <f t="shared" si="269"/>
        <v>43098</v>
      </c>
      <c r="K218" s="855">
        <f t="shared" si="270"/>
        <v>43105</v>
      </c>
      <c r="L218" s="855">
        <f t="shared" si="250"/>
        <v>43122</v>
      </c>
      <c r="M218" s="855">
        <f t="shared" si="225"/>
        <v>43126</v>
      </c>
      <c r="N218" s="855">
        <f t="shared" si="276"/>
        <v>43132</v>
      </c>
      <c r="O218" s="856">
        <f t="shared" si="213"/>
        <v>43134</v>
      </c>
      <c r="Q218" s="850">
        <f t="shared" si="287"/>
        <v>5</v>
      </c>
      <c r="R218" s="851" t="s">
        <v>506</v>
      </c>
      <c r="S218" s="852" t="s">
        <v>974</v>
      </c>
      <c r="T218" s="853">
        <v>118</v>
      </c>
      <c r="U218" s="854" t="s">
        <v>2201</v>
      </c>
      <c r="V218" s="873">
        <f t="shared" si="257"/>
        <v>43057</v>
      </c>
      <c r="W218" s="873">
        <f t="shared" si="229"/>
        <v>43063</v>
      </c>
      <c r="X218" s="873">
        <f t="shared" si="258"/>
        <v>43064</v>
      </c>
      <c r="Y218" s="873">
        <f t="shared" si="230"/>
        <v>43070</v>
      </c>
      <c r="Z218" s="873">
        <f t="shared" si="239"/>
        <v>43105</v>
      </c>
      <c r="AA218" s="873">
        <f t="shared" si="251"/>
        <v>43122</v>
      </c>
      <c r="AB218" s="873">
        <f t="shared" si="245"/>
        <v>43126</v>
      </c>
      <c r="AC218" s="873">
        <f t="shared" si="277"/>
        <v>43132</v>
      </c>
      <c r="AD218" s="856">
        <f t="shared" si="214"/>
        <v>43134</v>
      </c>
      <c r="AF218" s="850">
        <f t="shared" si="288"/>
        <v>5</v>
      </c>
      <c r="AG218" s="851" t="s">
        <v>506</v>
      </c>
      <c r="AH218" s="852" t="s">
        <v>974</v>
      </c>
      <c r="AI218" s="853">
        <v>118</v>
      </c>
      <c r="AJ218" s="854" t="s">
        <v>2201</v>
      </c>
      <c r="AK218" s="873">
        <f t="shared" si="259"/>
        <v>43057</v>
      </c>
      <c r="AL218" s="873">
        <f t="shared" si="231"/>
        <v>43063</v>
      </c>
      <c r="AM218" s="873">
        <f t="shared" si="260"/>
        <v>43064</v>
      </c>
      <c r="AN218" s="873">
        <f t="shared" si="232"/>
        <v>43070</v>
      </c>
      <c r="AO218" s="873">
        <f t="shared" si="271"/>
        <v>43105</v>
      </c>
      <c r="AP218" s="873">
        <f t="shared" si="252"/>
        <v>43122</v>
      </c>
      <c r="AQ218" s="873">
        <f t="shared" si="246"/>
        <v>43126</v>
      </c>
      <c r="AR218" s="873">
        <f t="shared" si="278"/>
        <v>43132</v>
      </c>
      <c r="AS218" s="856">
        <f t="shared" si="215"/>
        <v>43134</v>
      </c>
      <c r="AU218" s="850">
        <f t="shared" si="283"/>
        <v>5</v>
      </c>
      <c r="AV218" s="851" t="s">
        <v>506</v>
      </c>
      <c r="AW218" s="852" t="s">
        <v>974</v>
      </c>
      <c r="AX218" s="853">
        <v>118</v>
      </c>
      <c r="AY218" s="854" t="s">
        <v>2201</v>
      </c>
      <c r="AZ218" s="873">
        <f t="shared" si="261"/>
        <v>43050</v>
      </c>
      <c r="BA218" s="873">
        <f t="shared" si="233"/>
        <v>43056</v>
      </c>
      <c r="BB218" s="873">
        <f t="shared" si="262"/>
        <v>43057</v>
      </c>
      <c r="BC218" s="873">
        <f t="shared" si="226"/>
        <v>43063</v>
      </c>
      <c r="BD218" s="873">
        <f t="shared" si="241"/>
        <v>43105</v>
      </c>
      <c r="BE218" s="873">
        <f t="shared" si="253"/>
        <v>43122</v>
      </c>
      <c r="BF218" s="873">
        <f t="shared" si="221"/>
        <v>43126</v>
      </c>
      <c r="BG218" s="873">
        <f t="shared" si="279"/>
        <v>43132</v>
      </c>
      <c r="BH218" s="856">
        <f t="shared" si="216"/>
        <v>43134</v>
      </c>
      <c r="BJ218" s="850">
        <f t="shared" si="284"/>
        <v>5</v>
      </c>
      <c r="BK218" s="851" t="s">
        <v>506</v>
      </c>
      <c r="BL218" s="852" t="s">
        <v>974</v>
      </c>
      <c r="BM218" s="853">
        <v>118</v>
      </c>
      <c r="BN218" s="854" t="s">
        <v>2201</v>
      </c>
      <c r="BO218" s="873">
        <f t="shared" si="263"/>
        <v>43029</v>
      </c>
      <c r="BP218" s="873">
        <f t="shared" si="234"/>
        <v>43035</v>
      </c>
      <c r="BQ218" s="873">
        <f t="shared" si="264"/>
        <v>43036</v>
      </c>
      <c r="BR218" s="873">
        <f t="shared" si="235"/>
        <v>43042</v>
      </c>
      <c r="BS218" s="873">
        <f t="shared" si="242"/>
        <v>43105</v>
      </c>
      <c r="BT218" s="873">
        <f t="shared" si="254"/>
        <v>43122</v>
      </c>
      <c r="BU218" s="873">
        <f t="shared" si="223"/>
        <v>43126</v>
      </c>
      <c r="BV218" s="873">
        <f t="shared" si="280"/>
        <v>43132</v>
      </c>
      <c r="BW218" s="856">
        <f t="shared" si="217"/>
        <v>43134</v>
      </c>
      <c r="BY218" s="850">
        <f t="shared" si="285"/>
        <v>5</v>
      </c>
      <c r="BZ218" s="851" t="s">
        <v>506</v>
      </c>
      <c r="CA218" s="852" t="s">
        <v>974</v>
      </c>
      <c r="CB218" s="853">
        <v>118</v>
      </c>
      <c r="CC218" s="854" t="s">
        <v>2201</v>
      </c>
      <c r="CD218" s="873">
        <f t="shared" si="265"/>
        <v>43064</v>
      </c>
      <c r="CE218" s="873">
        <f t="shared" si="236"/>
        <v>43070</v>
      </c>
      <c r="CF218" s="873">
        <f t="shared" si="266"/>
        <v>43071</v>
      </c>
      <c r="CG218" s="873">
        <f t="shared" si="227"/>
        <v>43077</v>
      </c>
      <c r="CH218" s="873">
        <f t="shared" si="272"/>
        <v>43105</v>
      </c>
      <c r="CI218" s="873">
        <f t="shared" si="255"/>
        <v>43122</v>
      </c>
      <c r="CJ218" s="873">
        <f t="shared" si="247"/>
        <v>43126</v>
      </c>
      <c r="CK218" s="873">
        <f t="shared" si="281"/>
        <v>43132</v>
      </c>
      <c r="CL218" s="856">
        <f t="shared" si="218"/>
        <v>43134</v>
      </c>
      <c r="CN218" s="850">
        <f t="shared" si="286"/>
        <v>5</v>
      </c>
      <c r="CO218" s="851" t="s">
        <v>506</v>
      </c>
      <c r="CP218" s="852" t="s">
        <v>974</v>
      </c>
      <c r="CQ218" s="853">
        <v>118</v>
      </c>
      <c r="CR218" s="854" t="s">
        <v>2201</v>
      </c>
      <c r="CS218" s="873">
        <f t="shared" si="267"/>
        <v>43064</v>
      </c>
      <c r="CT218" s="873">
        <f t="shared" si="237"/>
        <v>43070</v>
      </c>
      <c r="CU218" s="873">
        <f t="shared" si="268"/>
        <v>43071</v>
      </c>
      <c r="CV218" s="873">
        <f t="shared" si="228"/>
        <v>43077</v>
      </c>
      <c r="CW218" s="873">
        <f t="shared" si="273"/>
        <v>43105</v>
      </c>
      <c r="CX218" s="873">
        <f t="shared" si="256"/>
        <v>43122</v>
      </c>
      <c r="CY218" s="873">
        <f t="shared" si="248"/>
        <v>43126</v>
      </c>
      <c r="CZ218" s="873">
        <f t="shared" si="282"/>
        <v>43132</v>
      </c>
      <c r="DA218" s="856">
        <f t="shared" si="219"/>
        <v>43134</v>
      </c>
    </row>
    <row r="219" spans="2:105" hidden="1">
      <c r="B219" s="407" t="s">
        <v>2115</v>
      </c>
      <c r="C219" s="850">
        <f t="shared" si="274"/>
        <v>6</v>
      </c>
      <c r="D219" s="857" t="s">
        <v>506</v>
      </c>
      <c r="E219" s="858"/>
      <c r="F219" s="853">
        <v>118</v>
      </c>
      <c r="G219" s="854" t="s">
        <v>2201</v>
      </c>
      <c r="H219" s="859">
        <f t="shared" si="275"/>
        <v>43096</v>
      </c>
      <c r="I219" s="859">
        <f t="shared" si="249"/>
        <v>43099</v>
      </c>
      <c r="J219" s="863">
        <f t="shared" si="269"/>
        <v>43105</v>
      </c>
      <c r="K219" s="859">
        <f t="shared" si="270"/>
        <v>43112</v>
      </c>
      <c r="L219" s="859">
        <f t="shared" si="250"/>
        <v>43129</v>
      </c>
      <c r="M219" s="859">
        <f t="shared" si="225"/>
        <v>43133</v>
      </c>
      <c r="N219" s="859">
        <f t="shared" si="276"/>
        <v>43139</v>
      </c>
      <c r="O219" s="856">
        <f t="shared" si="213"/>
        <v>43141</v>
      </c>
      <c r="Q219" s="850">
        <f t="shared" si="287"/>
        <v>6</v>
      </c>
      <c r="R219" s="857" t="s">
        <v>506</v>
      </c>
      <c r="S219" s="858"/>
      <c r="T219" s="853">
        <v>118</v>
      </c>
      <c r="U219" s="854" t="s">
        <v>2201</v>
      </c>
      <c r="V219" s="885">
        <f t="shared" si="257"/>
        <v>43064</v>
      </c>
      <c r="W219" s="886">
        <f t="shared" si="229"/>
        <v>43070</v>
      </c>
      <c r="X219" s="885">
        <f t="shared" si="258"/>
        <v>43071</v>
      </c>
      <c r="Y219" s="886">
        <f t="shared" si="230"/>
        <v>43077</v>
      </c>
      <c r="Z219" s="885">
        <f t="shared" si="239"/>
        <v>43112</v>
      </c>
      <c r="AA219" s="885">
        <f t="shared" si="251"/>
        <v>43129</v>
      </c>
      <c r="AB219" s="885">
        <f t="shared" si="245"/>
        <v>43133</v>
      </c>
      <c r="AC219" s="885">
        <f t="shared" si="277"/>
        <v>43139</v>
      </c>
      <c r="AD219" s="856">
        <f t="shared" si="214"/>
        <v>43141</v>
      </c>
      <c r="AF219" s="850">
        <f t="shared" si="288"/>
        <v>6</v>
      </c>
      <c r="AG219" s="857" t="s">
        <v>506</v>
      </c>
      <c r="AH219" s="858"/>
      <c r="AI219" s="853">
        <v>118</v>
      </c>
      <c r="AJ219" s="854" t="s">
        <v>2201</v>
      </c>
      <c r="AK219" s="885">
        <f t="shared" si="259"/>
        <v>43064</v>
      </c>
      <c r="AL219" s="886">
        <f t="shared" si="231"/>
        <v>43070</v>
      </c>
      <c r="AM219" s="885">
        <f t="shared" si="260"/>
        <v>43071</v>
      </c>
      <c r="AN219" s="886">
        <f t="shared" si="232"/>
        <v>43077</v>
      </c>
      <c r="AO219" s="885">
        <f t="shared" si="271"/>
        <v>43112</v>
      </c>
      <c r="AP219" s="885">
        <f t="shared" si="252"/>
        <v>43129</v>
      </c>
      <c r="AQ219" s="885">
        <f t="shared" si="246"/>
        <v>43133</v>
      </c>
      <c r="AR219" s="885">
        <f t="shared" si="278"/>
        <v>43139</v>
      </c>
      <c r="AS219" s="856">
        <f t="shared" si="215"/>
        <v>43141</v>
      </c>
      <c r="AU219" s="850">
        <f t="shared" si="283"/>
        <v>6</v>
      </c>
      <c r="AV219" s="857" t="s">
        <v>506</v>
      </c>
      <c r="AW219" s="858"/>
      <c r="AX219" s="853">
        <v>118</v>
      </c>
      <c r="AY219" s="854" t="s">
        <v>2201</v>
      </c>
      <c r="AZ219" s="885">
        <f t="shared" si="261"/>
        <v>43057</v>
      </c>
      <c r="BA219" s="886">
        <f t="shared" si="233"/>
        <v>43063</v>
      </c>
      <c r="BB219" s="885">
        <f t="shared" si="262"/>
        <v>43064</v>
      </c>
      <c r="BC219" s="886">
        <f t="shared" si="226"/>
        <v>43070</v>
      </c>
      <c r="BD219" s="885">
        <f t="shared" si="241"/>
        <v>43112</v>
      </c>
      <c r="BE219" s="885">
        <f t="shared" si="253"/>
        <v>43129</v>
      </c>
      <c r="BF219" s="885">
        <f t="shared" si="221"/>
        <v>43133</v>
      </c>
      <c r="BG219" s="885">
        <f t="shared" si="279"/>
        <v>43139</v>
      </c>
      <c r="BH219" s="856">
        <f t="shared" si="216"/>
        <v>43141</v>
      </c>
      <c r="BJ219" s="850">
        <f t="shared" si="284"/>
        <v>6</v>
      </c>
      <c r="BK219" s="857" t="s">
        <v>506</v>
      </c>
      <c r="BL219" s="858"/>
      <c r="BM219" s="853">
        <v>118</v>
      </c>
      <c r="BN219" s="854" t="s">
        <v>2201</v>
      </c>
      <c r="BO219" s="885">
        <f t="shared" si="263"/>
        <v>43036</v>
      </c>
      <c r="BP219" s="886">
        <f t="shared" si="234"/>
        <v>43042</v>
      </c>
      <c r="BQ219" s="885">
        <f t="shared" si="264"/>
        <v>43043</v>
      </c>
      <c r="BR219" s="886">
        <f t="shared" si="235"/>
        <v>43049</v>
      </c>
      <c r="BS219" s="885">
        <f t="shared" si="242"/>
        <v>43112</v>
      </c>
      <c r="BT219" s="885">
        <f t="shared" si="254"/>
        <v>43129</v>
      </c>
      <c r="BU219" s="885">
        <f t="shared" si="223"/>
        <v>43133</v>
      </c>
      <c r="BV219" s="885">
        <f t="shared" si="280"/>
        <v>43139</v>
      </c>
      <c r="BW219" s="856">
        <f t="shared" si="217"/>
        <v>43141</v>
      </c>
      <c r="BY219" s="850">
        <f t="shared" si="285"/>
        <v>6</v>
      </c>
      <c r="BZ219" s="857" t="s">
        <v>506</v>
      </c>
      <c r="CA219" s="858"/>
      <c r="CB219" s="853">
        <v>118</v>
      </c>
      <c r="CC219" s="854" t="s">
        <v>2201</v>
      </c>
      <c r="CD219" s="885">
        <f t="shared" si="265"/>
        <v>43071</v>
      </c>
      <c r="CE219" s="886">
        <f t="shared" si="236"/>
        <v>43077</v>
      </c>
      <c r="CF219" s="885">
        <f t="shared" si="266"/>
        <v>43078</v>
      </c>
      <c r="CG219" s="886">
        <f t="shared" si="227"/>
        <v>43084</v>
      </c>
      <c r="CH219" s="885">
        <f t="shared" si="272"/>
        <v>43112</v>
      </c>
      <c r="CI219" s="885">
        <f t="shared" si="255"/>
        <v>43129</v>
      </c>
      <c r="CJ219" s="885">
        <f t="shared" si="247"/>
        <v>43133</v>
      </c>
      <c r="CK219" s="885">
        <f t="shared" si="281"/>
        <v>43139</v>
      </c>
      <c r="CL219" s="856">
        <f t="shared" si="218"/>
        <v>43141</v>
      </c>
      <c r="CN219" s="850">
        <f t="shared" si="286"/>
        <v>6</v>
      </c>
      <c r="CO219" s="857" t="s">
        <v>506</v>
      </c>
      <c r="CP219" s="858"/>
      <c r="CQ219" s="853">
        <v>118</v>
      </c>
      <c r="CR219" s="854" t="s">
        <v>2201</v>
      </c>
      <c r="CS219" s="885">
        <f t="shared" si="267"/>
        <v>43071</v>
      </c>
      <c r="CT219" s="886">
        <f t="shared" si="237"/>
        <v>43077</v>
      </c>
      <c r="CU219" s="885">
        <f t="shared" si="268"/>
        <v>43078</v>
      </c>
      <c r="CV219" s="886">
        <f t="shared" si="228"/>
        <v>43084</v>
      </c>
      <c r="CW219" s="885">
        <f t="shared" si="273"/>
        <v>43112</v>
      </c>
      <c r="CX219" s="885">
        <f t="shared" si="256"/>
        <v>43129</v>
      </c>
      <c r="CY219" s="885">
        <f t="shared" si="248"/>
        <v>43133</v>
      </c>
      <c r="CZ219" s="885">
        <f t="shared" si="282"/>
        <v>43139</v>
      </c>
      <c r="DA219" s="856">
        <f t="shared" si="219"/>
        <v>43141</v>
      </c>
    </row>
    <row r="220" spans="2:105" ht="63.75" hidden="1">
      <c r="B220" s="407" t="s">
        <v>2116</v>
      </c>
      <c r="C220" s="850">
        <f t="shared" si="274"/>
        <v>7</v>
      </c>
      <c r="D220" s="851" t="s">
        <v>506</v>
      </c>
      <c r="E220" s="852" t="s">
        <v>1717</v>
      </c>
      <c r="F220" s="853">
        <v>118</v>
      </c>
      <c r="G220" s="854" t="s">
        <v>2201</v>
      </c>
      <c r="H220" s="855">
        <f t="shared" si="275"/>
        <v>43103</v>
      </c>
      <c r="I220" s="855">
        <f t="shared" si="249"/>
        <v>43106</v>
      </c>
      <c r="J220" s="855">
        <f t="shared" si="269"/>
        <v>43112</v>
      </c>
      <c r="K220" s="855">
        <f t="shared" si="270"/>
        <v>43119</v>
      </c>
      <c r="L220" s="855">
        <f t="shared" si="250"/>
        <v>43136</v>
      </c>
      <c r="M220" s="855">
        <f t="shared" si="225"/>
        <v>43140</v>
      </c>
      <c r="N220" s="855">
        <f t="shared" si="276"/>
        <v>43146</v>
      </c>
      <c r="O220" s="856">
        <f t="shared" ref="O220:O283" si="289">+O219+7</f>
        <v>43148</v>
      </c>
      <c r="Q220" s="850">
        <f t="shared" si="287"/>
        <v>7</v>
      </c>
      <c r="R220" s="851" t="s">
        <v>506</v>
      </c>
      <c r="S220" s="852" t="s">
        <v>1717</v>
      </c>
      <c r="T220" s="853">
        <v>118</v>
      </c>
      <c r="U220" s="854" t="s">
        <v>2201</v>
      </c>
      <c r="V220" s="873">
        <f t="shared" si="257"/>
        <v>43071</v>
      </c>
      <c r="W220" s="873">
        <f t="shared" si="229"/>
        <v>43077</v>
      </c>
      <c r="X220" s="873">
        <f t="shared" si="258"/>
        <v>43078</v>
      </c>
      <c r="Y220" s="873">
        <f t="shared" si="230"/>
        <v>43084</v>
      </c>
      <c r="Z220" s="873">
        <f t="shared" si="239"/>
        <v>43119</v>
      </c>
      <c r="AA220" s="873">
        <f t="shared" si="251"/>
        <v>43136</v>
      </c>
      <c r="AB220" s="873">
        <f t="shared" si="245"/>
        <v>43140</v>
      </c>
      <c r="AC220" s="873">
        <f t="shared" si="277"/>
        <v>43146</v>
      </c>
      <c r="AD220" s="856">
        <f t="shared" ref="AD220:AD283" si="290">+AD219+7</f>
        <v>43148</v>
      </c>
      <c r="AF220" s="850">
        <f t="shared" si="288"/>
        <v>7</v>
      </c>
      <c r="AG220" s="851" t="s">
        <v>506</v>
      </c>
      <c r="AH220" s="852" t="s">
        <v>1717</v>
      </c>
      <c r="AI220" s="853">
        <v>118</v>
      </c>
      <c r="AJ220" s="854" t="s">
        <v>2201</v>
      </c>
      <c r="AK220" s="873">
        <f t="shared" si="259"/>
        <v>43071</v>
      </c>
      <c r="AL220" s="873">
        <f t="shared" si="231"/>
        <v>43077</v>
      </c>
      <c r="AM220" s="873">
        <f t="shared" si="260"/>
        <v>43078</v>
      </c>
      <c r="AN220" s="873">
        <f t="shared" si="232"/>
        <v>43084</v>
      </c>
      <c r="AO220" s="873">
        <f t="shared" si="271"/>
        <v>43119</v>
      </c>
      <c r="AP220" s="873">
        <f t="shared" si="252"/>
        <v>43136</v>
      </c>
      <c r="AQ220" s="873">
        <f t="shared" si="246"/>
        <v>43140</v>
      </c>
      <c r="AR220" s="873">
        <f t="shared" si="278"/>
        <v>43146</v>
      </c>
      <c r="AS220" s="856">
        <f t="shared" ref="AS220:AS283" si="291">+AS219+7</f>
        <v>43148</v>
      </c>
      <c r="AU220" s="850">
        <f t="shared" si="283"/>
        <v>7</v>
      </c>
      <c r="AV220" s="851" t="s">
        <v>506</v>
      </c>
      <c r="AW220" s="852" t="s">
        <v>1717</v>
      </c>
      <c r="AX220" s="853">
        <v>118</v>
      </c>
      <c r="AY220" s="854" t="s">
        <v>2201</v>
      </c>
      <c r="AZ220" s="873">
        <f t="shared" si="261"/>
        <v>43064</v>
      </c>
      <c r="BA220" s="873">
        <f t="shared" si="233"/>
        <v>43070</v>
      </c>
      <c r="BB220" s="873">
        <f t="shared" si="262"/>
        <v>43071</v>
      </c>
      <c r="BC220" s="873">
        <f t="shared" si="226"/>
        <v>43077</v>
      </c>
      <c r="BD220" s="873">
        <f t="shared" si="241"/>
        <v>43119</v>
      </c>
      <c r="BE220" s="873">
        <f t="shared" si="253"/>
        <v>43136</v>
      </c>
      <c r="BF220" s="873">
        <f t="shared" si="221"/>
        <v>43140</v>
      </c>
      <c r="BG220" s="873">
        <f t="shared" si="279"/>
        <v>43146</v>
      </c>
      <c r="BH220" s="856">
        <f t="shared" ref="BH220:BH283" si="292">+BH219+7</f>
        <v>43148</v>
      </c>
      <c r="BJ220" s="850">
        <f t="shared" si="284"/>
        <v>7</v>
      </c>
      <c r="BK220" s="851" t="s">
        <v>506</v>
      </c>
      <c r="BL220" s="852" t="s">
        <v>1717</v>
      </c>
      <c r="BM220" s="853">
        <v>118</v>
      </c>
      <c r="BN220" s="854" t="s">
        <v>2201</v>
      </c>
      <c r="BO220" s="873">
        <f t="shared" si="263"/>
        <v>43043</v>
      </c>
      <c r="BP220" s="873">
        <f t="shared" si="234"/>
        <v>43049</v>
      </c>
      <c r="BQ220" s="873">
        <f t="shared" si="264"/>
        <v>43050</v>
      </c>
      <c r="BR220" s="873">
        <f t="shared" si="235"/>
        <v>43056</v>
      </c>
      <c r="BS220" s="873">
        <f t="shared" si="242"/>
        <v>43119</v>
      </c>
      <c r="BT220" s="873">
        <f t="shared" si="254"/>
        <v>43136</v>
      </c>
      <c r="BU220" s="873">
        <f t="shared" si="223"/>
        <v>43140</v>
      </c>
      <c r="BV220" s="873">
        <f t="shared" si="280"/>
        <v>43146</v>
      </c>
      <c r="BW220" s="856">
        <f t="shared" ref="BW220:BW283" si="293">+BW219+7</f>
        <v>43148</v>
      </c>
      <c r="BY220" s="850">
        <f t="shared" si="285"/>
        <v>7</v>
      </c>
      <c r="BZ220" s="851" t="s">
        <v>506</v>
      </c>
      <c r="CA220" s="852" t="s">
        <v>1717</v>
      </c>
      <c r="CB220" s="853">
        <v>118</v>
      </c>
      <c r="CC220" s="854" t="s">
        <v>2201</v>
      </c>
      <c r="CD220" s="873">
        <f t="shared" si="265"/>
        <v>43078</v>
      </c>
      <c r="CE220" s="873">
        <f t="shared" si="236"/>
        <v>43084</v>
      </c>
      <c r="CF220" s="873">
        <f t="shared" si="266"/>
        <v>43085</v>
      </c>
      <c r="CG220" s="873">
        <f t="shared" si="227"/>
        <v>43091</v>
      </c>
      <c r="CH220" s="873">
        <f t="shared" si="272"/>
        <v>43119</v>
      </c>
      <c r="CI220" s="873">
        <f t="shared" si="255"/>
        <v>43136</v>
      </c>
      <c r="CJ220" s="873">
        <f t="shared" si="247"/>
        <v>43140</v>
      </c>
      <c r="CK220" s="873">
        <f t="shared" si="281"/>
        <v>43146</v>
      </c>
      <c r="CL220" s="856">
        <f t="shared" ref="CL220:CL283" si="294">+CL219+7</f>
        <v>43148</v>
      </c>
      <c r="CN220" s="850">
        <f t="shared" si="286"/>
        <v>7</v>
      </c>
      <c r="CO220" s="851" t="s">
        <v>506</v>
      </c>
      <c r="CP220" s="852" t="s">
        <v>1717</v>
      </c>
      <c r="CQ220" s="853">
        <v>118</v>
      </c>
      <c r="CR220" s="854" t="s">
        <v>2201</v>
      </c>
      <c r="CS220" s="873">
        <f t="shared" si="267"/>
        <v>43078</v>
      </c>
      <c r="CT220" s="873">
        <f t="shared" si="237"/>
        <v>43084</v>
      </c>
      <c r="CU220" s="873">
        <f t="shared" si="268"/>
        <v>43085</v>
      </c>
      <c r="CV220" s="873">
        <f t="shared" si="228"/>
        <v>43091</v>
      </c>
      <c r="CW220" s="873">
        <f t="shared" si="273"/>
        <v>43119</v>
      </c>
      <c r="CX220" s="873">
        <f t="shared" si="256"/>
        <v>43136</v>
      </c>
      <c r="CY220" s="873">
        <f t="shared" si="248"/>
        <v>43140</v>
      </c>
      <c r="CZ220" s="873">
        <f t="shared" si="282"/>
        <v>43146</v>
      </c>
      <c r="DA220" s="856">
        <f t="shared" ref="DA220:DA283" si="295">+DA219+7</f>
        <v>43148</v>
      </c>
    </row>
    <row r="221" spans="2:105" ht="63.75" hidden="1">
      <c r="B221" s="407" t="s">
        <v>2117</v>
      </c>
      <c r="C221" s="850">
        <f t="shared" si="274"/>
        <v>8</v>
      </c>
      <c r="D221" s="860" t="s">
        <v>2212</v>
      </c>
      <c r="E221" s="861" t="s">
        <v>2381</v>
      </c>
      <c r="F221" s="853">
        <v>118</v>
      </c>
      <c r="G221" s="854" t="s">
        <v>2201</v>
      </c>
      <c r="H221" s="862">
        <f t="shared" si="275"/>
        <v>43110</v>
      </c>
      <c r="I221" s="862">
        <f t="shared" si="249"/>
        <v>43113</v>
      </c>
      <c r="J221" s="862">
        <f t="shared" si="269"/>
        <v>43119</v>
      </c>
      <c r="K221" s="862">
        <f t="shared" si="270"/>
        <v>43126</v>
      </c>
      <c r="L221" s="862">
        <f t="shared" si="250"/>
        <v>43143</v>
      </c>
      <c r="M221" s="862">
        <f t="shared" si="225"/>
        <v>43147</v>
      </c>
      <c r="N221" s="862">
        <f t="shared" si="276"/>
        <v>43153</v>
      </c>
      <c r="O221" s="856">
        <f t="shared" si="289"/>
        <v>43155</v>
      </c>
      <c r="Q221" s="850">
        <f t="shared" si="287"/>
        <v>8</v>
      </c>
      <c r="R221" s="860" t="s">
        <v>2212</v>
      </c>
      <c r="S221" s="861" t="s">
        <v>2381</v>
      </c>
      <c r="T221" s="853">
        <v>118</v>
      </c>
      <c r="U221" s="854" t="s">
        <v>2201</v>
      </c>
      <c r="V221" s="890">
        <f t="shared" si="257"/>
        <v>43078</v>
      </c>
      <c r="W221" s="890">
        <f t="shared" si="229"/>
        <v>43084</v>
      </c>
      <c r="X221" s="890">
        <f t="shared" si="258"/>
        <v>43085</v>
      </c>
      <c r="Y221" s="890">
        <f t="shared" si="230"/>
        <v>43091</v>
      </c>
      <c r="Z221" s="890">
        <f t="shared" si="239"/>
        <v>43126</v>
      </c>
      <c r="AA221" s="890">
        <f t="shared" si="251"/>
        <v>43143</v>
      </c>
      <c r="AB221" s="890">
        <f t="shared" si="245"/>
        <v>43147</v>
      </c>
      <c r="AC221" s="890">
        <f t="shared" si="277"/>
        <v>43153</v>
      </c>
      <c r="AD221" s="856">
        <f t="shared" si="290"/>
        <v>43155</v>
      </c>
      <c r="AF221" s="850">
        <f t="shared" si="288"/>
        <v>8</v>
      </c>
      <c r="AG221" s="860" t="s">
        <v>2212</v>
      </c>
      <c r="AH221" s="861" t="s">
        <v>2381</v>
      </c>
      <c r="AI221" s="853">
        <v>118</v>
      </c>
      <c r="AJ221" s="854" t="s">
        <v>2201</v>
      </c>
      <c r="AK221" s="890">
        <f t="shared" si="259"/>
        <v>43078</v>
      </c>
      <c r="AL221" s="890">
        <f t="shared" si="231"/>
        <v>43084</v>
      </c>
      <c r="AM221" s="890">
        <f t="shared" si="260"/>
        <v>43085</v>
      </c>
      <c r="AN221" s="890">
        <f t="shared" si="232"/>
        <v>43091</v>
      </c>
      <c r="AO221" s="890">
        <f t="shared" si="271"/>
        <v>43126</v>
      </c>
      <c r="AP221" s="890">
        <f t="shared" si="252"/>
        <v>43143</v>
      </c>
      <c r="AQ221" s="890">
        <f t="shared" si="246"/>
        <v>43147</v>
      </c>
      <c r="AR221" s="890">
        <f t="shared" si="278"/>
        <v>43153</v>
      </c>
      <c r="AS221" s="856">
        <f t="shared" si="291"/>
        <v>43155</v>
      </c>
      <c r="AU221" s="850">
        <f t="shared" si="283"/>
        <v>8</v>
      </c>
      <c r="AV221" s="860" t="s">
        <v>2212</v>
      </c>
      <c r="AW221" s="861" t="s">
        <v>2381</v>
      </c>
      <c r="AX221" s="853">
        <v>118</v>
      </c>
      <c r="AY221" s="854" t="s">
        <v>2201</v>
      </c>
      <c r="AZ221" s="890">
        <f t="shared" si="261"/>
        <v>43071</v>
      </c>
      <c r="BA221" s="890">
        <f t="shared" si="233"/>
        <v>43077</v>
      </c>
      <c r="BB221" s="890">
        <f t="shared" si="262"/>
        <v>43078</v>
      </c>
      <c r="BC221" s="890">
        <f t="shared" si="226"/>
        <v>43084</v>
      </c>
      <c r="BD221" s="890">
        <f t="shared" si="241"/>
        <v>43126</v>
      </c>
      <c r="BE221" s="890">
        <f t="shared" si="253"/>
        <v>43143</v>
      </c>
      <c r="BF221" s="890">
        <f t="shared" si="221"/>
        <v>43147</v>
      </c>
      <c r="BG221" s="890">
        <f t="shared" si="279"/>
        <v>43153</v>
      </c>
      <c r="BH221" s="856">
        <f t="shared" si="292"/>
        <v>43155</v>
      </c>
      <c r="BJ221" s="850">
        <f t="shared" si="284"/>
        <v>8</v>
      </c>
      <c r="BK221" s="860" t="s">
        <v>2212</v>
      </c>
      <c r="BL221" s="861" t="s">
        <v>2381</v>
      </c>
      <c r="BM221" s="853">
        <v>118</v>
      </c>
      <c r="BN221" s="854" t="s">
        <v>2201</v>
      </c>
      <c r="BO221" s="890">
        <f t="shared" si="263"/>
        <v>43050</v>
      </c>
      <c r="BP221" s="890">
        <f t="shared" si="234"/>
        <v>43056</v>
      </c>
      <c r="BQ221" s="890">
        <f t="shared" si="264"/>
        <v>43057</v>
      </c>
      <c r="BR221" s="890">
        <f t="shared" si="235"/>
        <v>43063</v>
      </c>
      <c r="BS221" s="890">
        <f t="shared" si="242"/>
        <v>43126</v>
      </c>
      <c r="BT221" s="890">
        <f t="shared" si="254"/>
        <v>43143</v>
      </c>
      <c r="BU221" s="890">
        <f t="shared" si="223"/>
        <v>43147</v>
      </c>
      <c r="BV221" s="890">
        <f t="shared" si="280"/>
        <v>43153</v>
      </c>
      <c r="BW221" s="856">
        <f t="shared" si="293"/>
        <v>43155</v>
      </c>
      <c r="BY221" s="850">
        <f t="shared" si="285"/>
        <v>8</v>
      </c>
      <c r="BZ221" s="860" t="s">
        <v>2212</v>
      </c>
      <c r="CA221" s="861" t="s">
        <v>2381</v>
      </c>
      <c r="CB221" s="853">
        <v>118</v>
      </c>
      <c r="CC221" s="854" t="s">
        <v>2201</v>
      </c>
      <c r="CD221" s="890">
        <f t="shared" si="265"/>
        <v>43085</v>
      </c>
      <c r="CE221" s="890">
        <f t="shared" si="236"/>
        <v>43091</v>
      </c>
      <c r="CF221" s="890">
        <f t="shared" si="266"/>
        <v>43092</v>
      </c>
      <c r="CG221" s="890">
        <f t="shared" si="227"/>
        <v>43098</v>
      </c>
      <c r="CH221" s="890">
        <f t="shared" si="272"/>
        <v>43126</v>
      </c>
      <c r="CI221" s="890">
        <f t="shared" si="255"/>
        <v>43143</v>
      </c>
      <c r="CJ221" s="890">
        <f t="shared" si="247"/>
        <v>43147</v>
      </c>
      <c r="CK221" s="890">
        <f t="shared" si="281"/>
        <v>43153</v>
      </c>
      <c r="CL221" s="856">
        <f t="shared" si="294"/>
        <v>43155</v>
      </c>
      <c r="CN221" s="850">
        <f t="shared" si="286"/>
        <v>8</v>
      </c>
      <c r="CO221" s="860" t="s">
        <v>2212</v>
      </c>
      <c r="CP221" s="861" t="s">
        <v>2381</v>
      </c>
      <c r="CQ221" s="853">
        <v>118</v>
      </c>
      <c r="CR221" s="854" t="s">
        <v>2201</v>
      </c>
      <c r="CS221" s="890">
        <f t="shared" si="267"/>
        <v>43085</v>
      </c>
      <c r="CT221" s="890">
        <f t="shared" si="237"/>
        <v>43091</v>
      </c>
      <c r="CU221" s="890">
        <f t="shared" si="268"/>
        <v>43092</v>
      </c>
      <c r="CV221" s="890">
        <f t="shared" si="228"/>
        <v>43098</v>
      </c>
      <c r="CW221" s="890">
        <f t="shared" si="273"/>
        <v>43126</v>
      </c>
      <c r="CX221" s="890">
        <f t="shared" si="256"/>
        <v>43143</v>
      </c>
      <c r="CY221" s="890">
        <f t="shared" si="248"/>
        <v>43147</v>
      </c>
      <c r="CZ221" s="890">
        <f t="shared" si="282"/>
        <v>43153</v>
      </c>
      <c r="DA221" s="856">
        <f t="shared" si="295"/>
        <v>43155</v>
      </c>
    </row>
    <row r="222" spans="2:105" hidden="1">
      <c r="B222" s="407" t="s">
        <v>2118</v>
      </c>
      <c r="C222" s="850">
        <f t="shared" si="274"/>
        <v>9</v>
      </c>
      <c r="D222" s="857" t="s">
        <v>506</v>
      </c>
      <c r="E222" s="858"/>
      <c r="F222" s="853">
        <v>118</v>
      </c>
      <c r="G222" s="854" t="s">
        <v>2202</v>
      </c>
      <c r="H222" s="859">
        <f t="shared" si="275"/>
        <v>43117</v>
      </c>
      <c r="I222" s="859">
        <f t="shared" si="249"/>
        <v>43120</v>
      </c>
      <c r="J222" s="863">
        <f t="shared" si="269"/>
        <v>43126</v>
      </c>
      <c r="K222" s="859">
        <f t="shared" si="270"/>
        <v>43133</v>
      </c>
      <c r="L222" s="859">
        <f t="shared" si="250"/>
        <v>43150</v>
      </c>
      <c r="M222" s="859">
        <f t="shared" si="225"/>
        <v>43154</v>
      </c>
      <c r="N222" s="859">
        <f t="shared" si="276"/>
        <v>43160</v>
      </c>
      <c r="O222" s="856">
        <f t="shared" si="289"/>
        <v>43162</v>
      </c>
      <c r="Q222" s="850">
        <f t="shared" si="287"/>
        <v>9</v>
      </c>
      <c r="R222" s="857" t="s">
        <v>506</v>
      </c>
      <c r="S222" s="858"/>
      <c r="T222" s="853">
        <v>118</v>
      </c>
      <c r="U222" s="854" t="s">
        <v>2202</v>
      </c>
      <c r="V222" s="885">
        <f t="shared" si="257"/>
        <v>43085</v>
      </c>
      <c r="W222" s="886">
        <f t="shared" si="229"/>
        <v>43091</v>
      </c>
      <c r="X222" s="885">
        <f t="shared" si="258"/>
        <v>43092</v>
      </c>
      <c r="Y222" s="886">
        <f t="shared" si="230"/>
        <v>43098</v>
      </c>
      <c r="Z222" s="885">
        <f t="shared" si="239"/>
        <v>43133</v>
      </c>
      <c r="AA222" s="885">
        <f t="shared" si="251"/>
        <v>43150</v>
      </c>
      <c r="AB222" s="885">
        <f t="shared" si="245"/>
        <v>43154</v>
      </c>
      <c r="AC222" s="885">
        <f t="shared" si="277"/>
        <v>43160</v>
      </c>
      <c r="AD222" s="856">
        <f t="shared" si="290"/>
        <v>43162</v>
      </c>
      <c r="AF222" s="850">
        <f t="shared" si="288"/>
        <v>9</v>
      </c>
      <c r="AG222" s="857" t="s">
        <v>506</v>
      </c>
      <c r="AH222" s="858"/>
      <c r="AI222" s="853">
        <v>118</v>
      </c>
      <c r="AJ222" s="854" t="s">
        <v>2202</v>
      </c>
      <c r="AK222" s="885">
        <f t="shared" si="259"/>
        <v>43085</v>
      </c>
      <c r="AL222" s="886">
        <f t="shared" si="231"/>
        <v>43091</v>
      </c>
      <c r="AM222" s="885">
        <f t="shared" si="260"/>
        <v>43092</v>
      </c>
      <c r="AN222" s="886">
        <f t="shared" si="232"/>
        <v>43098</v>
      </c>
      <c r="AO222" s="885">
        <f t="shared" si="271"/>
        <v>43133</v>
      </c>
      <c r="AP222" s="885">
        <f t="shared" si="252"/>
        <v>43150</v>
      </c>
      <c r="AQ222" s="885">
        <f t="shared" si="246"/>
        <v>43154</v>
      </c>
      <c r="AR222" s="885">
        <f t="shared" si="278"/>
        <v>43160</v>
      </c>
      <c r="AS222" s="856">
        <f t="shared" si="291"/>
        <v>43162</v>
      </c>
      <c r="AU222" s="850">
        <f t="shared" si="283"/>
        <v>9</v>
      </c>
      <c r="AV222" s="857" t="s">
        <v>506</v>
      </c>
      <c r="AW222" s="858"/>
      <c r="AX222" s="853">
        <v>118</v>
      </c>
      <c r="AY222" s="854" t="s">
        <v>2202</v>
      </c>
      <c r="AZ222" s="885">
        <f t="shared" si="261"/>
        <v>43078</v>
      </c>
      <c r="BA222" s="886">
        <f t="shared" si="233"/>
        <v>43084</v>
      </c>
      <c r="BB222" s="885">
        <f t="shared" si="262"/>
        <v>43085</v>
      </c>
      <c r="BC222" s="886">
        <f t="shared" si="226"/>
        <v>43091</v>
      </c>
      <c r="BD222" s="885">
        <f t="shared" si="241"/>
        <v>43133</v>
      </c>
      <c r="BE222" s="885">
        <f t="shared" si="253"/>
        <v>43150</v>
      </c>
      <c r="BF222" s="885">
        <f t="shared" si="221"/>
        <v>43154</v>
      </c>
      <c r="BG222" s="885">
        <f t="shared" si="279"/>
        <v>43160</v>
      </c>
      <c r="BH222" s="856">
        <f t="shared" si="292"/>
        <v>43162</v>
      </c>
      <c r="BJ222" s="850">
        <f t="shared" si="284"/>
        <v>9</v>
      </c>
      <c r="BK222" s="857" t="s">
        <v>506</v>
      </c>
      <c r="BL222" s="858"/>
      <c r="BM222" s="853">
        <v>118</v>
      </c>
      <c r="BN222" s="854" t="s">
        <v>2202</v>
      </c>
      <c r="BO222" s="885">
        <f t="shared" si="263"/>
        <v>43057</v>
      </c>
      <c r="BP222" s="886">
        <f t="shared" si="234"/>
        <v>43063</v>
      </c>
      <c r="BQ222" s="885">
        <f t="shared" si="264"/>
        <v>43064</v>
      </c>
      <c r="BR222" s="886">
        <f t="shared" si="235"/>
        <v>43070</v>
      </c>
      <c r="BS222" s="885">
        <f t="shared" si="242"/>
        <v>43133</v>
      </c>
      <c r="BT222" s="885">
        <f t="shared" si="254"/>
        <v>43150</v>
      </c>
      <c r="BU222" s="885">
        <f t="shared" si="223"/>
        <v>43154</v>
      </c>
      <c r="BV222" s="885">
        <f t="shared" si="280"/>
        <v>43160</v>
      </c>
      <c r="BW222" s="856">
        <f t="shared" si="293"/>
        <v>43162</v>
      </c>
      <c r="BY222" s="850">
        <f t="shared" si="285"/>
        <v>9</v>
      </c>
      <c r="BZ222" s="857" t="s">
        <v>506</v>
      </c>
      <c r="CA222" s="858"/>
      <c r="CB222" s="853">
        <v>118</v>
      </c>
      <c r="CC222" s="854" t="s">
        <v>2202</v>
      </c>
      <c r="CD222" s="885">
        <f t="shared" si="265"/>
        <v>43092</v>
      </c>
      <c r="CE222" s="886">
        <f t="shared" si="236"/>
        <v>43098</v>
      </c>
      <c r="CF222" s="885">
        <f t="shared" si="266"/>
        <v>43099</v>
      </c>
      <c r="CG222" s="886">
        <f t="shared" si="227"/>
        <v>43105</v>
      </c>
      <c r="CH222" s="885">
        <f t="shared" si="272"/>
        <v>43133</v>
      </c>
      <c r="CI222" s="885">
        <f t="shared" si="255"/>
        <v>43150</v>
      </c>
      <c r="CJ222" s="885">
        <f t="shared" si="247"/>
        <v>43154</v>
      </c>
      <c r="CK222" s="885">
        <f t="shared" si="281"/>
        <v>43160</v>
      </c>
      <c r="CL222" s="856">
        <f t="shared" si="294"/>
        <v>43162</v>
      </c>
      <c r="CN222" s="850">
        <f t="shared" si="286"/>
        <v>9</v>
      </c>
      <c r="CO222" s="857" t="s">
        <v>506</v>
      </c>
      <c r="CP222" s="858"/>
      <c r="CQ222" s="853">
        <v>118</v>
      </c>
      <c r="CR222" s="854" t="s">
        <v>2202</v>
      </c>
      <c r="CS222" s="885">
        <f t="shared" si="267"/>
        <v>43092</v>
      </c>
      <c r="CT222" s="886">
        <f t="shared" si="237"/>
        <v>43098</v>
      </c>
      <c r="CU222" s="885">
        <f t="shared" si="268"/>
        <v>43099</v>
      </c>
      <c r="CV222" s="886">
        <f t="shared" si="228"/>
        <v>43105</v>
      </c>
      <c r="CW222" s="885">
        <f t="shared" si="273"/>
        <v>43133</v>
      </c>
      <c r="CX222" s="885">
        <f t="shared" si="256"/>
        <v>43150</v>
      </c>
      <c r="CY222" s="885">
        <f t="shared" si="248"/>
        <v>43154</v>
      </c>
      <c r="CZ222" s="885">
        <f t="shared" si="282"/>
        <v>43160</v>
      </c>
      <c r="DA222" s="856">
        <f t="shared" si="295"/>
        <v>43162</v>
      </c>
    </row>
    <row r="223" spans="2:105" hidden="1">
      <c r="B223" s="407" t="s">
        <v>2119</v>
      </c>
      <c r="C223" s="850">
        <f t="shared" si="274"/>
        <v>10</v>
      </c>
      <c r="D223" s="857" t="s">
        <v>506</v>
      </c>
      <c r="E223" s="858"/>
      <c r="F223" s="853">
        <v>118</v>
      </c>
      <c r="G223" s="854" t="s">
        <v>2202</v>
      </c>
      <c r="H223" s="859">
        <f t="shared" si="275"/>
        <v>43124</v>
      </c>
      <c r="I223" s="859">
        <f t="shared" si="249"/>
        <v>43127</v>
      </c>
      <c r="J223" s="863">
        <f t="shared" si="269"/>
        <v>43133</v>
      </c>
      <c r="K223" s="859">
        <f t="shared" si="270"/>
        <v>43140</v>
      </c>
      <c r="L223" s="859">
        <f t="shared" si="250"/>
        <v>43157</v>
      </c>
      <c r="M223" s="859">
        <f t="shared" si="225"/>
        <v>43161</v>
      </c>
      <c r="N223" s="859">
        <f t="shared" si="276"/>
        <v>43167</v>
      </c>
      <c r="O223" s="856">
        <f t="shared" si="289"/>
        <v>43169</v>
      </c>
      <c r="Q223" s="850">
        <f t="shared" si="287"/>
        <v>10</v>
      </c>
      <c r="R223" s="857" t="s">
        <v>506</v>
      </c>
      <c r="S223" s="858"/>
      <c r="T223" s="853">
        <v>118</v>
      </c>
      <c r="U223" s="854" t="s">
        <v>2202</v>
      </c>
      <c r="V223" s="885">
        <f t="shared" si="257"/>
        <v>43092</v>
      </c>
      <c r="W223" s="886">
        <f t="shared" si="229"/>
        <v>43098</v>
      </c>
      <c r="X223" s="885">
        <f t="shared" si="258"/>
        <v>43099</v>
      </c>
      <c r="Y223" s="886">
        <f t="shared" si="230"/>
        <v>43105</v>
      </c>
      <c r="Z223" s="885">
        <f t="shared" si="239"/>
        <v>43140</v>
      </c>
      <c r="AA223" s="885">
        <f t="shared" si="251"/>
        <v>43157</v>
      </c>
      <c r="AB223" s="885">
        <f t="shared" si="245"/>
        <v>43161</v>
      </c>
      <c r="AC223" s="885">
        <f t="shared" si="277"/>
        <v>43167</v>
      </c>
      <c r="AD223" s="856">
        <f t="shared" si="290"/>
        <v>43169</v>
      </c>
      <c r="AF223" s="850">
        <f t="shared" si="288"/>
        <v>10</v>
      </c>
      <c r="AG223" s="857" t="s">
        <v>506</v>
      </c>
      <c r="AH223" s="858"/>
      <c r="AI223" s="853">
        <v>118</v>
      </c>
      <c r="AJ223" s="854" t="s">
        <v>2202</v>
      </c>
      <c r="AK223" s="885">
        <f t="shared" si="259"/>
        <v>43092</v>
      </c>
      <c r="AL223" s="886">
        <f t="shared" si="231"/>
        <v>43098</v>
      </c>
      <c r="AM223" s="885">
        <f t="shared" si="260"/>
        <v>43099</v>
      </c>
      <c r="AN223" s="886">
        <f t="shared" si="232"/>
        <v>43105</v>
      </c>
      <c r="AO223" s="885">
        <f t="shared" si="271"/>
        <v>43140</v>
      </c>
      <c r="AP223" s="885">
        <f t="shared" si="252"/>
        <v>43157</v>
      </c>
      <c r="AQ223" s="885">
        <f t="shared" si="246"/>
        <v>43161</v>
      </c>
      <c r="AR223" s="885">
        <f t="shared" si="278"/>
        <v>43167</v>
      </c>
      <c r="AS223" s="856">
        <f t="shared" si="291"/>
        <v>43169</v>
      </c>
      <c r="AU223" s="850">
        <f t="shared" si="283"/>
        <v>10</v>
      </c>
      <c r="AV223" s="857" t="s">
        <v>506</v>
      </c>
      <c r="AW223" s="858"/>
      <c r="AX223" s="853">
        <v>118</v>
      </c>
      <c r="AY223" s="854" t="s">
        <v>2202</v>
      </c>
      <c r="AZ223" s="885">
        <f t="shared" si="261"/>
        <v>43085</v>
      </c>
      <c r="BA223" s="886">
        <f t="shared" si="233"/>
        <v>43091</v>
      </c>
      <c r="BB223" s="885">
        <f t="shared" si="262"/>
        <v>43092</v>
      </c>
      <c r="BC223" s="886">
        <f t="shared" si="226"/>
        <v>43098</v>
      </c>
      <c r="BD223" s="885">
        <f t="shared" si="241"/>
        <v>43140</v>
      </c>
      <c r="BE223" s="885">
        <f t="shared" si="253"/>
        <v>43157</v>
      </c>
      <c r="BF223" s="885">
        <f t="shared" si="221"/>
        <v>43161</v>
      </c>
      <c r="BG223" s="885">
        <f t="shared" si="279"/>
        <v>43167</v>
      </c>
      <c r="BH223" s="856">
        <f t="shared" si="292"/>
        <v>43169</v>
      </c>
      <c r="BJ223" s="850">
        <f t="shared" si="284"/>
        <v>10</v>
      </c>
      <c r="BK223" s="857" t="s">
        <v>506</v>
      </c>
      <c r="BL223" s="858"/>
      <c r="BM223" s="853">
        <v>118</v>
      </c>
      <c r="BN223" s="854" t="s">
        <v>2202</v>
      </c>
      <c r="BO223" s="885">
        <f t="shared" si="263"/>
        <v>43064</v>
      </c>
      <c r="BP223" s="886">
        <f t="shared" si="234"/>
        <v>43070</v>
      </c>
      <c r="BQ223" s="885">
        <f t="shared" si="264"/>
        <v>43071</v>
      </c>
      <c r="BR223" s="886">
        <f t="shared" si="235"/>
        <v>43077</v>
      </c>
      <c r="BS223" s="885">
        <f t="shared" si="242"/>
        <v>43140</v>
      </c>
      <c r="BT223" s="885">
        <f t="shared" si="254"/>
        <v>43157</v>
      </c>
      <c r="BU223" s="885">
        <f t="shared" si="223"/>
        <v>43161</v>
      </c>
      <c r="BV223" s="885">
        <f t="shared" si="280"/>
        <v>43167</v>
      </c>
      <c r="BW223" s="856">
        <f t="shared" si="293"/>
        <v>43169</v>
      </c>
      <c r="BY223" s="850">
        <f t="shared" si="285"/>
        <v>10</v>
      </c>
      <c r="BZ223" s="857" t="s">
        <v>506</v>
      </c>
      <c r="CA223" s="858"/>
      <c r="CB223" s="853">
        <v>118</v>
      </c>
      <c r="CC223" s="854" t="s">
        <v>2202</v>
      </c>
      <c r="CD223" s="885">
        <f t="shared" si="265"/>
        <v>43099</v>
      </c>
      <c r="CE223" s="886">
        <f t="shared" si="236"/>
        <v>43105</v>
      </c>
      <c r="CF223" s="885">
        <f t="shared" si="266"/>
        <v>43106</v>
      </c>
      <c r="CG223" s="886">
        <f t="shared" si="227"/>
        <v>43112</v>
      </c>
      <c r="CH223" s="885">
        <f t="shared" si="272"/>
        <v>43140</v>
      </c>
      <c r="CI223" s="885">
        <f t="shared" si="255"/>
        <v>43157</v>
      </c>
      <c r="CJ223" s="885">
        <f t="shared" si="247"/>
        <v>43161</v>
      </c>
      <c r="CK223" s="885">
        <f t="shared" si="281"/>
        <v>43167</v>
      </c>
      <c r="CL223" s="856">
        <f t="shared" si="294"/>
        <v>43169</v>
      </c>
      <c r="CN223" s="850">
        <f t="shared" si="286"/>
        <v>10</v>
      </c>
      <c r="CO223" s="857" t="s">
        <v>506</v>
      </c>
      <c r="CP223" s="858"/>
      <c r="CQ223" s="853">
        <v>118</v>
      </c>
      <c r="CR223" s="854" t="s">
        <v>2202</v>
      </c>
      <c r="CS223" s="885">
        <f t="shared" si="267"/>
        <v>43099</v>
      </c>
      <c r="CT223" s="886">
        <f t="shared" si="237"/>
        <v>43105</v>
      </c>
      <c r="CU223" s="885">
        <f t="shared" si="268"/>
        <v>43106</v>
      </c>
      <c r="CV223" s="886">
        <f t="shared" si="228"/>
        <v>43112</v>
      </c>
      <c r="CW223" s="885">
        <f t="shared" si="273"/>
        <v>43140</v>
      </c>
      <c r="CX223" s="885">
        <f t="shared" si="256"/>
        <v>43157</v>
      </c>
      <c r="CY223" s="885">
        <f t="shared" si="248"/>
        <v>43161</v>
      </c>
      <c r="CZ223" s="885">
        <f t="shared" si="282"/>
        <v>43167</v>
      </c>
      <c r="DA223" s="856">
        <f t="shared" si="295"/>
        <v>43169</v>
      </c>
    </row>
    <row r="224" spans="2:105" hidden="1">
      <c r="B224" s="407" t="s">
        <v>2120</v>
      </c>
      <c r="C224" s="850">
        <f t="shared" si="274"/>
        <v>11</v>
      </c>
      <c r="D224" s="857" t="s">
        <v>506</v>
      </c>
      <c r="E224" s="858"/>
      <c r="F224" s="853">
        <v>118</v>
      </c>
      <c r="G224" s="854" t="s">
        <v>2202</v>
      </c>
      <c r="H224" s="859">
        <f t="shared" si="275"/>
        <v>43131</v>
      </c>
      <c r="I224" s="859">
        <f t="shared" si="249"/>
        <v>43134</v>
      </c>
      <c r="J224" s="863">
        <f t="shared" si="269"/>
        <v>43140</v>
      </c>
      <c r="K224" s="859">
        <f t="shared" si="270"/>
        <v>43147</v>
      </c>
      <c r="L224" s="859">
        <f t="shared" si="250"/>
        <v>43164</v>
      </c>
      <c r="M224" s="859">
        <f t="shared" si="225"/>
        <v>43168</v>
      </c>
      <c r="N224" s="859">
        <f t="shared" si="276"/>
        <v>43174</v>
      </c>
      <c r="O224" s="856">
        <f t="shared" si="289"/>
        <v>43176</v>
      </c>
      <c r="Q224" s="850">
        <f t="shared" si="287"/>
        <v>11</v>
      </c>
      <c r="R224" s="857" t="s">
        <v>506</v>
      </c>
      <c r="S224" s="858"/>
      <c r="T224" s="853">
        <v>118</v>
      </c>
      <c r="U224" s="854" t="s">
        <v>2202</v>
      </c>
      <c r="V224" s="885">
        <f t="shared" si="257"/>
        <v>43099</v>
      </c>
      <c r="W224" s="886">
        <f t="shared" si="229"/>
        <v>43105</v>
      </c>
      <c r="X224" s="885">
        <f t="shared" si="258"/>
        <v>43106</v>
      </c>
      <c r="Y224" s="886">
        <f t="shared" si="230"/>
        <v>43112</v>
      </c>
      <c r="Z224" s="885">
        <f t="shared" si="239"/>
        <v>43147</v>
      </c>
      <c r="AA224" s="885">
        <f t="shared" si="251"/>
        <v>43164</v>
      </c>
      <c r="AB224" s="885">
        <f t="shared" si="245"/>
        <v>43168</v>
      </c>
      <c r="AC224" s="885">
        <f t="shared" si="277"/>
        <v>43174</v>
      </c>
      <c r="AD224" s="856">
        <f t="shared" si="290"/>
        <v>43176</v>
      </c>
      <c r="AF224" s="850">
        <f t="shared" si="288"/>
        <v>11</v>
      </c>
      <c r="AG224" s="857" t="s">
        <v>506</v>
      </c>
      <c r="AH224" s="858"/>
      <c r="AI224" s="853">
        <v>118</v>
      </c>
      <c r="AJ224" s="854" t="s">
        <v>2202</v>
      </c>
      <c r="AK224" s="885">
        <f t="shared" si="259"/>
        <v>43099</v>
      </c>
      <c r="AL224" s="886">
        <f t="shared" si="231"/>
        <v>43105</v>
      </c>
      <c r="AM224" s="885">
        <f t="shared" si="260"/>
        <v>43106</v>
      </c>
      <c r="AN224" s="886">
        <f t="shared" si="232"/>
        <v>43112</v>
      </c>
      <c r="AO224" s="885">
        <f t="shared" si="271"/>
        <v>43147</v>
      </c>
      <c r="AP224" s="885">
        <f t="shared" si="252"/>
        <v>43164</v>
      </c>
      <c r="AQ224" s="885">
        <f t="shared" si="246"/>
        <v>43168</v>
      </c>
      <c r="AR224" s="885">
        <f t="shared" si="278"/>
        <v>43174</v>
      </c>
      <c r="AS224" s="856">
        <f t="shared" si="291"/>
        <v>43176</v>
      </c>
      <c r="AU224" s="850">
        <f t="shared" si="283"/>
        <v>11</v>
      </c>
      <c r="AV224" s="857" t="s">
        <v>506</v>
      </c>
      <c r="AW224" s="858"/>
      <c r="AX224" s="853">
        <v>118</v>
      </c>
      <c r="AY224" s="854" t="s">
        <v>2202</v>
      </c>
      <c r="AZ224" s="885">
        <f t="shared" si="261"/>
        <v>43092</v>
      </c>
      <c r="BA224" s="886">
        <f t="shared" si="233"/>
        <v>43098</v>
      </c>
      <c r="BB224" s="885">
        <f t="shared" si="262"/>
        <v>43099</v>
      </c>
      <c r="BC224" s="886">
        <f t="shared" si="226"/>
        <v>43105</v>
      </c>
      <c r="BD224" s="885">
        <f t="shared" si="241"/>
        <v>43147</v>
      </c>
      <c r="BE224" s="885">
        <f t="shared" si="253"/>
        <v>43164</v>
      </c>
      <c r="BF224" s="885">
        <f t="shared" si="221"/>
        <v>43168</v>
      </c>
      <c r="BG224" s="885">
        <f t="shared" si="279"/>
        <v>43174</v>
      </c>
      <c r="BH224" s="856">
        <f t="shared" si="292"/>
        <v>43176</v>
      </c>
      <c r="BJ224" s="850">
        <f t="shared" si="284"/>
        <v>11</v>
      </c>
      <c r="BK224" s="857" t="s">
        <v>506</v>
      </c>
      <c r="BL224" s="858"/>
      <c r="BM224" s="853">
        <v>118</v>
      </c>
      <c r="BN224" s="854" t="s">
        <v>2202</v>
      </c>
      <c r="BO224" s="885">
        <f t="shared" si="263"/>
        <v>43071</v>
      </c>
      <c r="BP224" s="886">
        <f t="shared" si="234"/>
        <v>43077</v>
      </c>
      <c r="BQ224" s="885">
        <f t="shared" si="264"/>
        <v>43078</v>
      </c>
      <c r="BR224" s="886">
        <f t="shared" si="235"/>
        <v>43084</v>
      </c>
      <c r="BS224" s="885">
        <f t="shared" si="242"/>
        <v>43147</v>
      </c>
      <c r="BT224" s="885">
        <f t="shared" si="254"/>
        <v>43164</v>
      </c>
      <c r="BU224" s="885">
        <f t="shared" si="223"/>
        <v>43168</v>
      </c>
      <c r="BV224" s="885">
        <f t="shared" si="280"/>
        <v>43174</v>
      </c>
      <c r="BW224" s="856">
        <f t="shared" si="293"/>
        <v>43176</v>
      </c>
      <c r="BY224" s="850">
        <f t="shared" si="285"/>
        <v>11</v>
      </c>
      <c r="BZ224" s="857" t="s">
        <v>506</v>
      </c>
      <c r="CA224" s="858"/>
      <c r="CB224" s="853">
        <v>118</v>
      </c>
      <c r="CC224" s="854" t="s">
        <v>2202</v>
      </c>
      <c r="CD224" s="885">
        <f t="shared" si="265"/>
        <v>43106</v>
      </c>
      <c r="CE224" s="886">
        <f t="shared" si="236"/>
        <v>43112</v>
      </c>
      <c r="CF224" s="885">
        <f t="shared" si="266"/>
        <v>43113</v>
      </c>
      <c r="CG224" s="886">
        <f t="shared" si="227"/>
        <v>43119</v>
      </c>
      <c r="CH224" s="885">
        <f t="shared" si="272"/>
        <v>43147</v>
      </c>
      <c r="CI224" s="885">
        <f t="shared" si="255"/>
        <v>43164</v>
      </c>
      <c r="CJ224" s="885">
        <f t="shared" si="247"/>
        <v>43168</v>
      </c>
      <c r="CK224" s="885">
        <f t="shared" si="281"/>
        <v>43174</v>
      </c>
      <c r="CL224" s="856">
        <f t="shared" si="294"/>
        <v>43176</v>
      </c>
      <c r="CN224" s="850">
        <f t="shared" si="286"/>
        <v>11</v>
      </c>
      <c r="CO224" s="857" t="s">
        <v>506</v>
      </c>
      <c r="CP224" s="858"/>
      <c r="CQ224" s="853">
        <v>118</v>
      </c>
      <c r="CR224" s="854" t="s">
        <v>2202</v>
      </c>
      <c r="CS224" s="885">
        <f t="shared" si="267"/>
        <v>43106</v>
      </c>
      <c r="CT224" s="886">
        <f t="shared" si="237"/>
        <v>43112</v>
      </c>
      <c r="CU224" s="885">
        <f t="shared" si="268"/>
        <v>43113</v>
      </c>
      <c r="CV224" s="886">
        <f t="shared" si="228"/>
        <v>43119</v>
      </c>
      <c r="CW224" s="885">
        <f t="shared" si="273"/>
        <v>43147</v>
      </c>
      <c r="CX224" s="885">
        <f t="shared" si="256"/>
        <v>43164</v>
      </c>
      <c r="CY224" s="885">
        <f t="shared" si="248"/>
        <v>43168</v>
      </c>
      <c r="CZ224" s="885">
        <f t="shared" si="282"/>
        <v>43174</v>
      </c>
      <c r="DA224" s="856">
        <f t="shared" si="295"/>
        <v>43176</v>
      </c>
    </row>
    <row r="225" spans="2:105" hidden="1">
      <c r="B225" s="407" t="s">
        <v>2121</v>
      </c>
      <c r="C225" s="850">
        <f t="shared" si="274"/>
        <v>12</v>
      </c>
      <c r="D225" s="860" t="s">
        <v>2213</v>
      </c>
      <c r="E225" s="861" t="s">
        <v>2184</v>
      </c>
      <c r="F225" s="853">
        <v>118</v>
      </c>
      <c r="G225" s="854" t="s">
        <v>2202</v>
      </c>
      <c r="H225" s="862">
        <f t="shared" si="275"/>
        <v>43138</v>
      </c>
      <c r="I225" s="862">
        <f t="shared" si="249"/>
        <v>43141</v>
      </c>
      <c r="J225" s="862">
        <f t="shared" si="269"/>
        <v>43147</v>
      </c>
      <c r="K225" s="862">
        <f t="shared" si="270"/>
        <v>43154</v>
      </c>
      <c r="L225" s="862">
        <f t="shared" si="250"/>
        <v>43171</v>
      </c>
      <c r="M225" s="862">
        <f t="shared" si="225"/>
        <v>43175</v>
      </c>
      <c r="N225" s="862">
        <f t="shared" si="276"/>
        <v>43181</v>
      </c>
      <c r="O225" s="856">
        <f t="shared" si="289"/>
        <v>43183</v>
      </c>
      <c r="Q225" s="850">
        <f t="shared" si="287"/>
        <v>12</v>
      </c>
      <c r="R225" s="860" t="s">
        <v>2213</v>
      </c>
      <c r="S225" s="861" t="s">
        <v>2184</v>
      </c>
      <c r="T225" s="853">
        <v>118</v>
      </c>
      <c r="U225" s="854" t="s">
        <v>2202</v>
      </c>
      <c r="V225" s="890">
        <f t="shared" si="257"/>
        <v>43106</v>
      </c>
      <c r="W225" s="890">
        <f t="shared" si="229"/>
        <v>43112</v>
      </c>
      <c r="X225" s="890">
        <f t="shared" si="258"/>
        <v>43113</v>
      </c>
      <c r="Y225" s="890">
        <f t="shared" si="230"/>
        <v>43119</v>
      </c>
      <c r="Z225" s="890">
        <f t="shared" si="239"/>
        <v>43154</v>
      </c>
      <c r="AA225" s="890">
        <f t="shared" si="251"/>
        <v>43171</v>
      </c>
      <c r="AB225" s="890">
        <f t="shared" si="245"/>
        <v>43175</v>
      </c>
      <c r="AC225" s="890">
        <f t="shared" si="277"/>
        <v>43181</v>
      </c>
      <c r="AD225" s="856">
        <f t="shared" si="290"/>
        <v>43183</v>
      </c>
      <c r="AF225" s="850">
        <f t="shared" si="288"/>
        <v>12</v>
      </c>
      <c r="AG225" s="860" t="s">
        <v>2213</v>
      </c>
      <c r="AH225" s="861" t="s">
        <v>2184</v>
      </c>
      <c r="AI225" s="853">
        <v>118</v>
      </c>
      <c r="AJ225" s="854" t="s">
        <v>2202</v>
      </c>
      <c r="AK225" s="890">
        <f t="shared" si="259"/>
        <v>43106</v>
      </c>
      <c r="AL225" s="890">
        <f t="shared" si="231"/>
        <v>43112</v>
      </c>
      <c r="AM225" s="890">
        <f t="shared" si="260"/>
        <v>43113</v>
      </c>
      <c r="AN225" s="890">
        <f t="shared" si="232"/>
        <v>43119</v>
      </c>
      <c r="AO225" s="890">
        <f t="shared" si="271"/>
        <v>43154</v>
      </c>
      <c r="AP225" s="890">
        <f t="shared" si="252"/>
        <v>43171</v>
      </c>
      <c r="AQ225" s="890">
        <f t="shared" si="246"/>
        <v>43175</v>
      </c>
      <c r="AR225" s="890">
        <f t="shared" si="278"/>
        <v>43181</v>
      </c>
      <c r="AS225" s="856">
        <f t="shared" si="291"/>
        <v>43183</v>
      </c>
      <c r="AU225" s="850">
        <f t="shared" si="283"/>
        <v>12</v>
      </c>
      <c r="AV225" s="860" t="s">
        <v>2213</v>
      </c>
      <c r="AW225" s="861" t="s">
        <v>2184</v>
      </c>
      <c r="AX225" s="853">
        <v>118</v>
      </c>
      <c r="AY225" s="854" t="s">
        <v>2202</v>
      </c>
      <c r="AZ225" s="890">
        <f t="shared" si="261"/>
        <v>43099</v>
      </c>
      <c r="BA225" s="890">
        <f t="shared" si="233"/>
        <v>43105</v>
      </c>
      <c r="BB225" s="890">
        <f t="shared" si="262"/>
        <v>43106</v>
      </c>
      <c r="BC225" s="890">
        <f t="shared" si="226"/>
        <v>43112</v>
      </c>
      <c r="BD225" s="890">
        <f t="shared" si="241"/>
        <v>43154</v>
      </c>
      <c r="BE225" s="890">
        <f t="shared" si="253"/>
        <v>43171</v>
      </c>
      <c r="BF225" s="890">
        <f t="shared" si="221"/>
        <v>43175</v>
      </c>
      <c r="BG225" s="890">
        <f t="shared" si="279"/>
        <v>43181</v>
      </c>
      <c r="BH225" s="856">
        <f t="shared" si="292"/>
        <v>43183</v>
      </c>
      <c r="BJ225" s="850">
        <f t="shared" si="284"/>
        <v>12</v>
      </c>
      <c r="BK225" s="860" t="s">
        <v>2213</v>
      </c>
      <c r="BL225" s="861" t="s">
        <v>2184</v>
      </c>
      <c r="BM225" s="853">
        <v>118</v>
      </c>
      <c r="BN225" s="854" t="s">
        <v>2202</v>
      </c>
      <c r="BO225" s="890">
        <f t="shared" si="263"/>
        <v>43078</v>
      </c>
      <c r="BP225" s="890">
        <f t="shared" si="234"/>
        <v>43084</v>
      </c>
      <c r="BQ225" s="890">
        <f t="shared" si="264"/>
        <v>43085</v>
      </c>
      <c r="BR225" s="890">
        <f t="shared" si="235"/>
        <v>43091</v>
      </c>
      <c r="BS225" s="890">
        <f t="shared" si="242"/>
        <v>43154</v>
      </c>
      <c r="BT225" s="890">
        <f t="shared" si="254"/>
        <v>43171</v>
      </c>
      <c r="BU225" s="890">
        <f t="shared" si="223"/>
        <v>43175</v>
      </c>
      <c r="BV225" s="890">
        <f t="shared" si="280"/>
        <v>43181</v>
      </c>
      <c r="BW225" s="856">
        <f t="shared" si="293"/>
        <v>43183</v>
      </c>
      <c r="BY225" s="850">
        <f t="shared" si="285"/>
        <v>12</v>
      </c>
      <c r="BZ225" s="860" t="s">
        <v>2213</v>
      </c>
      <c r="CA225" s="861" t="s">
        <v>2184</v>
      </c>
      <c r="CB225" s="853">
        <v>118</v>
      </c>
      <c r="CC225" s="854" t="s">
        <v>2202</v>
      </c>
      <c r="CD225" s="890">
        <f t="shared" si="265"/>
        <v>43113</v>
      </c>
      <c r="CE225" s="890">
        <f t="shared" si="236"/>
        <v>43119</v>
      </c>
      <c r="CF225" s="890">
        <f t="shared" si="266"/>
        <v>43120</v>
      </c>
      <c r="CG225" s="890">
        <f t="shared" si="227"/>
        <v>43126</v>
      </c>
      <c r="CH225" s="890">
        <f t="shared" si="272"/>
        <v>43154</v>
      </c>
      <c r="CI225" s="890">
        <f t="shared" si="255"/>
        <v>43171</v>
      </c>
      <c r="CJ225" s="890">
        <f t="shared" si="247"/>
        <v>43175</v>
      </c>
      <c r="CK225" s="890">
        <f t="shared" si="281"/>
        <v>43181</v>
      </c>
      <c r="CL225" s="856">
        <f t="shared" si="294"/>
        <v>43183</v>
      </c>
      <c r="CN225" s="850">
        <f t="shared" si="286"/>
        <v>12</v>
      </c>
      <c r="CO225" s="860" t="s">
        <v>2213</v>
      </c>
      <c r="CP225" s="861" t="s">
        <v>2184</v>
      </c>
      <c r="CQ225" s="853">
        <v>118</v>
      </c>
      <c r="CR225" s="854" t="s">
        <v>2202</v>
      </c>
      <c r="CS225" s="890">
        <f t="shared" si="267"/>
        <v>43113</v>
      </c>
      <c r="CT225" s="890">
        <f t="shared" si="237"/>
        <v>43119</v>
      </c>
      <c r="CU225" s="890">
        <f t="shared" si="268"/>
        <v>43120</v>
      </c>
      <c r="CV225" s="890">
        <f t="shared" si="228"/>
        <v>43126</v>
      </c>
      <c r="CW225" s="890">
        <f t="shared" si="273"/>
        <v>43154</v>
      </c>
      <c r="CX225" s="890">
        <f t="shared" si="256"/>
        <v>43171</v>
      </c>
      <c r="CY225" s="890">
        <f t="shared" si="248"/>
        <v>43175</v>
      </c>
      <c r="CZ225" s="890">
        <f t="shared" si="282"/>
        <v>43181</v>
      </c>
      <c r="DA225" s="856">
        <f t="shared" si="295"/>
        <v>43183</v>
      </c>
    </row>
    <row r="226" spans="2:105" ht="38.25" hidden="1">
      <c r="B226" s="407" t="s">
        <v>2122</v>
      </c>
      <c r="C226" s="850">
        <f t="shared" si="274"/>
        <v>13</v>
      </c>
      <c r="D226" s="851" t="s">
        <v>506</v>
      </c>
      <c r="E226" s="852" t="s">
        <v>2382</v>
      </c>
      <c r="F226" s="853">
        <v>118</v>
      </c>
      <c r="G226" s="854" t="s">
        <v>2202</v>
      </c>
      <c r="H226" s="855">
        <f t="shared" si="275"/>
        <v>43145</v>
      </c>
      <c r="I226" s="855">
        <f t="shared" si="249"/>
        <v>43148</v>
      </c>
      <c r="J226" s="855">
        <f t="shared" si="269"/>
        <v>43154</v>
      </c>
      <c r="K226" s="855">
        <f t="shared" si="270"/>
        <v>43161</v>
      </c>
      <c r="L226" s="855">
        <f t="shared" si="250"/>
        <v>43178</v>
      </c>
      <c r="M226" s="855">
        <f t="shared" si="225"/>
        <v>43182</v>
      </c>
      <c r="N226" s="855">
        <f t="shared" si="276"/>
        <v>43188</v>
      </c>
      <c r="O226" s="856">
        <f t="shared" si="289"/>
        <v>43190</v>
      </c>
      <c r="Q226" s="850">
        <f t="shared" si="287"/>
        <v>13</v>
      </c>
      <c r="R226" s="851" t="s">
        <v>506</v>
      </c>
      <c r="S226" s="852" t="s">
        <v>2382</v>
      </c>
      <c r="T226" s="853">
        <v>118</v>
      </c>
      <c r="U226" s="854" t="s">
        <v>2202</v>
      </c>
      <c r="V226" s="873">
        <f t="shared" si="257"/>
        <v>43113</v>
      </c>
      <c r="W226" s="873">
        <f t="shared" si="229"/>
        <v>43119</v>
      </c>
      <c r="X226" s="873">
        <f t="shared" si="258"/>
        <v>43120</v>
      </c>
      <c r="Y226" s="873">
        <f t="shared" si="230"/>
        <v>43126</v>
      </c>
      <c r="Z226" s="873">
        <f t="shared" si="239"/>
        <v>43161</v>
      </c>
      <c r="AA226" s="873">
        <f t="shared" si="251"/>
        <v>43178</v>
      </c>
      <c r="AB226" s="873">
        <f t="shared" si="245"/>
        <v>43182</v>
      </c>
      <c r="AC226" s="873">
        <f t="shared" si="277"/>
        <v>43188</v>
      </c>
      <c r="AD226" s="856">
        <f t="shared" si="290"/>
        <v>43190</v>
      </c>
      <c r="AF226" s="850">
        <f t="shared" si="288"/>
        <v>13</v>
      </c>
      <c r="AG226" s="851" t="s">
        <v>506</v>
      </c>
      <c r="AH226" s="852" t="s">
        <v>2382</v>
      </c>
      <c r="AI226" s="853">
        <v>118</v>
      </c>
      <c r="AJ226" s="854" t="s">
        <v>2202</v>
      </c>
      <c r="AK226" s="873">
        <f t="shared" si="259"/>
        <v>43113</v>
      </c>
      <c r="AL226" s="873">
        <f t="shared" si="231"/>
        <v>43119</v>
      </c>
      <c r="AM226" s="873">
        <f t="shared" si="260"/>
        <v>43120</v>
      </c>
      <c r="AN226" s="873">
        <f t="shared" si="232"/>
        <v>43126</v>
      </c>
      <c r="AO226" s="873">
        <f t="shared" si="271"/>
        <v>43161</v>
      </c>
      <c r="AP226" s="873">
        <f t="shared" si="252"/>
        <v>43178</v>
      </c>
      <c r="AQ226" s="873">
        <f t="shared" si="246"/>
        <v>43182</v>
      </c>
      <c r="AR226" s="873">
        <f t="shared" si="278"/>
        <v>43188</v>
      </c>
      <c r="AS226" s="856">
        <f t="shared" si="291"/>
        <v>43190</v>
      </c>
      <c r="AU226" s="850">
        <f t="shared" si="283"/>
        <v>13</v>
      </c>
      <c r="AV226" s="851" t="s">
        <v>506</v>
      </c>
      <c r="AW226" s="852" t="s">
        <v>2382</v>
      </c>
      <c r="AX226" s="853">
        <v>118</v>
      </c>
      <c r="AY226" s="854" t="s">
        <v>2202</v>
      </c>
      <c r="AZ226" s="873">
        <f t="shared" si="261"/>
        <v>43106</v>
      </c>
      <c r="BA226" s="873">
        <f t="shared" si="233"/>
        <v>43112</v>
      </c>
      <c r="BB226" s="873">
        <f t="shared" si="262"/>
        <v>43113</v>
      </c>
      <c r="BC226" s="873">
        <f t="shared" si="226"/>
        <v>43119</v>
      </c>
      <c r="BD226" s="873">
        <f t="shared" si="241"/>
        <v>43161</v>
      </c>
      <c r="BE226" s="873">
        <f t="shared" si="253"/>
        <v>43178</v>
      </c>
      <c r="BF226" s="873">
        <f t="shared" si="221"/>
        <v>43182</v>
      </c>
      <c r="BG226" s="873">
        <f t="shared" si="279"/>
        <v>43188</v>
      </c>
      <c r="BH226" s="856">
        <f t="shared" si="292"/>
        <v>43190</v>
      </c>
      <c r="BJ226" s="850">
        <f t="shared" si="284"/>
        <v>13</v>
      </c>
      <c r="BK226" s="851" t="s">
        <v>506</v>
      </c>
      <c r="BL226" s="852" t="s">
        <v>2382</v>
      </c>
      <c r="BM226" s="853">
        <v>118</v>
      </c>
      <c r="BN226" s="854" t="s">
        <v>2202</v>
      </c>
      <c r="BO226" s="873">
        <f t="shared" si="263"/>
        <v>43085</v>
      </c>
      <c r="BP226" s="873">
        <f t="shared" si="234"/>
        <v>43091</v>
      </c>
      <c r="BQ226" s="873">
        <f t="shared" si="264"/>
        <v>43092</v>
      </c>
      <c r="BR226" s="873">
        <f t="shared" si="235"/>
        <v>43098</v>
      </c>
      <c r="BS226" s="873">
        <f t="shared" si="242"/>
        <v>43161</v>
      </c>
      <c r="BT226" s="873">
        <f t="shared" si="254"/>
        <v>43178</v>
      </c>
      <c r="BU226" s="873">
        <f t="shared" si="223"/>
        <v>43182</v>
      </c>
      <c r="BV226" s="873">
        <f t="shared" si="280"/>
        <v>43188</v>
      </c>
      <c r="BW226" s="856">
        <f t="shared" si="293"/>
        <v>43190</v>
      </c>
      <c r="BY226" s="850">
        <f t="shared" si="285"/>
        <v>13</v>
      </c>
      <c r="BZ226" s="851" t="s">
        <v>506</v>
      </c>
      <c r="CA226" s="852" t="s">
        <v>2382</v>
      </c>
      <c r="CB226" s="853">
        <v>118</v>
      </c>
      <c r="CC226" s="854" t="s">
        <v>2202</v>
      </c>
      <c r="CD226" s="873">
        <f t="shared" si="265"/>
        <v>43120</v>
      </c>
      <c r="CE226" s="873">
        <f t="shared" si="236"/>
        <v>43126</v>
      </c>
      <c r="CF226" s="873">
        <f t="shared" si="266"/>
        <v>43127</v>
      </c>
      <c r="CG226" s="873">
        <f t="shared" si="227"/>
        <v>43133</v>
      </c>
      <c r="CH226" s="873">
        <f t="shared" si="272"/>
        <v>43161</v>
      </c>
      <c r="CI226" s="873">
        <f t="shared" si="255"/>
        <v>43178</v>
      </c>
      <c r="CJ226" s="873">
        <f t="shared" si="247"/>
        <v>43182</v>
      </c>
      <c r="CK226" s="873">
        <f t="shared" si="281"/>
        <v>43188</v>
      </c>
      <c r="CL226" s="856">
        <f t="shared" si="294"/>
        <v>43190</v>
      </c>
      <c r="CN226" s="850">
        <f t="shared" si="286"/>
        <v>13</v>
      </c>
      <c r="CO226" s="851" t="s">
        <v>506</v>
      </c>
      <c r="CP226" s="852" t="s">
        <v>2382</v>
      </c>
      <c r="CQ226" s="853">
        <v>118</v>
      </c>
      <c r="CR226" s="854" t="s">
        <v>2202</v>
      </c>
      <c r="CS226" s="873">
        <f t="shared" si="267"/>
        <v>43120</v>
      </c>
      <c r="CT226" s="873">
        <f t="shared" si="237"/>
        <v>43126</v>
      </c>
      <c r="CU226" s="873">
        <f t="shared" si="268"/>
        <v>43127</v>
      </c>
      <c r="CV226" s="873">
        <f t="shared" si="228"/>
        <v>43133</v>
      </c>
      <c r="CW226" s="873">
        <f t="shared" si="273"/>
        <v>43161</v>
      </c>
      <c r="CX226" s="873">
        <f t="shared" si="256"/>
        <v>43178</v>
      </c>
      <c r="CY226" s="873">
        <f t="shared" si="248"/>
        <v>43182</v>
      </c>
      <c r="CZ226" s="873">
        <f t="shared" si="282"/>
        <v>43188</v>
      </c>
      <c r="DA226" s="856">
        <f t="shared" si="295"/>
        <v>43190</v>
      </c>
    </row>
    <row r="227" spans="2:105" ht="39" hidden="1" thickBot="1">
      <c r="B227" s="407" t="s">
        <v>2123</v>
      </c>
      <c r="C227" s="1124">
        <f t="shared" si="274"/>
        <v>14</v>
      </c>
      <c r="D227" s="1140" t="s">
        <v>506</v>
      </c>
      <c r="E227" s="952" t="s">
        <v>978</v>
      </c>
      <c r="F227" s="869">
        <v>218</v>
      </c>
      <c r="G227" s="870" t="s">
        <v>2203</v>
      </c>
      <c r="H227" s="953">
        <f t="shared" si="275"/>
        <v>43152</v>
      </c>
      <c r="I227" s="953">
        <f t="shared" si="249"/>
        <v>43155</v>
      </c>
      <c r="J227" s="953">
        <f t="shared" si="269"/>
        <v>43161</v>
      </c>
      <c r="K227" s="953">
        <f t="shared" si="270"/>
        <v>43168</v>
      </c>
      <c r="L227" s="953">
        <f t="shared" si="250"/>
        <v>43185</v>
      </c>
      <c r="M227" s="953">
        <f t="shared" si="225"/>
        <v>43189</v>
      </c>
      <c r="N227" s="953">
        <f t="shared" si="276"/>
        <v>43195</v>
      </c>
      <c r="O227" s="871">
        <f t="shared" si="289"/>
        <v>43197</v>
      </c>
      <c r="Q227" s="1124">
        <f t="shared" si="287"/>
        <v>14</v>
      </c>
      <c r="R227" s="1140" t="s">
        <v>506</v>
      </c>
      <c r="S227" s="952" t="s">
        <v>978</v>
      </c>
      <c r="T227" s="869">
        <v>218</v>
      </c>
      <c r="U227" s="870" t="s">
        <v>2203</v>
      </c>
      <c r="V227" s="954">
        <f t="shared" si="257"/>
        <v>43120</v>
      </c>
      <c r="W227" s="954">
        <f t="shared" si="229"/>
        <v>43126</v>
      </c>
      <c r="X227" s="954">
        <f t="shared" si="258"/>
        <v>43127</v>
      </c>
      <c r="Y227" s="954">
        <f t="shared" si="230"/>
        <v>43133</v>
      </c>
      <c r="Z227" s="954">
        <f t="shared" si="239"/>
        <v>43168</v>
      </c>
      <c r="AA227" s="954">
        <f t="shared" si="251"/>
        <v>43185</v>
      </c>
      <c r="AB227" s="954">
        <f t="shared" si="245"/>
        <v>43189</v>
      </c>
      <c r="AC227" s="954">
        <f t="shared" si="277"/>
        <v>43195</v>
      </c>
      <c r="AD227" s="871">
        <f t="shared" si="290"/>
        <v>43197</v>
      </c>
      <c r="AF227" s="1124">
        <f t="shared" si="288"/>
        <v>14</v>
      </c>
      <c r="AG227" s="1140" t="s">
        <v>506</v>
      </c>
      <c r="AH227" s="952" t="s">
        <v>978</v>
      </c>
      <c r="AI227" s="869">
        <v>218</v>
      </c>
      <c r="AJ227" s="870" t="s">
        <v>2203</v>
      </c>
      <c r="AK227" s="954">
        <f t="shared" si="259"/>
        <v>43120</v>
      </c>
      <c r="AL227" s="954">
        <f t="shared" si="231"/>
        <v>43126</v>
      </c>
      <c r="AM227" s="954">
        <f t="shared" si="260"/>
        <v>43127</v>
      </c>
      <c r="AN227" s="954">
        <f t="shared" si="232"/>
        <v>43133</v>
      </c>
      <c r="AO227" s="954">
        <f t="shared" si="271"/>
        <v>43168</v>
      </c>
      <c r="AP227" s="954">
        <f t="shared" si="252"/>
        <v>43185</v>
      </c>
      <c r="AQ227" s="954">
        <f t="shared" si="246"/>
        <v>43189</v>
      </c>
      <c r="AR227" s="954">
        <f t="shared" si="278"/>
        <v>43195</v>
      </c>
      <c r="AS227" s="871">
        <f t="shared" si="291"/>
        <v>43197</v>
      </c>
      <c r="AU227" s="1124">
        <f t="shared" si="283"/>
        <v>14</v>
      </c>
      <c r="AV227" s="1140" t="s">
        <v>506</v>
      </c>
      <c r="AW227" s="952" t="s">
        <v>978</v>
      </c>
      <c r="AX227" s="869">
        <v>218</v>
      </c>
      <c r="AY227" s="870" t="s">
        <v>2203</v>
      </c>
      <c r="AZ227" s="954">
        <f t="shared" si="261"/>
        <v>43106</v>
      </c>
      <c r="BA227" s="954">
        <f t="shared" si="233"/>
        <v>43112</v>
      </c>
      <c r="BB227" s="954">
        <f t="shared" si="262"/>
        <v>43113</v>
      </c>
      <c r="BC227" s="954">
        <f t="shared" ref="BC227:BC290" si="296">BD227-49</f>
        <v>43119</v>
      </c>
      <c r="BD227" s="954">
        <f t="shared" si="241"/>
        <v>43168</v>
      </c>
      <c r="BE227" s="954">
        <f t="shared" si="253"/>
        <v>43185</v>
      </c>
      <c r="BF227" s="954">
        <f t="shared" ref="BF227:BF290" si="297">BG227-6</f>
        <v>43189</v>
      </c>
      <c r="BG227" s="954">
        <f t="shared" si="279"/>
        <v>43195</v>
      </c>
      <c r="BH227" s="871">
        <f t="shared" si="292"/>
        <v>43197</v>
      </c>
      <c r="BJ227" s="1124">
        <f t="shared" si="284"/>
        <v>14</v>
      </c>
      <c r="BK227" s="1140" t="s">
        <v>506</v>
      </c>
      <c r="BL227" s="952" t="s">
        <v>978</v>
      </c>
      <c r="BM227" s="869">
        <v>218</v>
      </c>
      <c r="BN227" s="870" t="s">
        <v>2203</v>
      </c>
      <c r="BO227" s="954">
        <f t="shared" si="263"/>
        <v>43092</v>
      </c>
      <c r="BP227" s="954">
        <f t="shared" si="234"/>
        <v>43098</v>
      </c>
      <c r="BQ227" s="954">
        <f t="shared" si="264"/>
        <v>43099</v>
      </c>
      <c r="BR227" s="954">
        <f t="shared" si="235"/>
        <v>43105</v>
      </c>
      <c r="BS227" s="954">
        <f t="shared" si="242"/>
        <v>43168</v>
      </c>
      <c r="BT227" s="954">
        <f t="shared" si="254"/>
        <v>43185</v>
      </c>
      <c r="BU227" s="954">
        <f t="shared" ref="BU227:BU290" si="298">BV227-6</f>
        <v>43189</v>
      </c>
      <c r="BV227" s="954">
        <f t="shared" si="280"/>
        <v>43195</v>
      </c>
      <c r="BW227" s="871">
        <f t="shared" si="293"/>
        <v>43197</v>
      </c>
      <c r="BY227" s="1124">
        <f t="shared" si="285"/>
        <v>14</v>
      </c>
      <c r="BZ227" s="851" t="s">
        <v>506</v>
      </c>
      <c r="CA227" s="852" t="s">
        <v>978</v>
      </c>
      <c r="CB227" s="869">
        <v>218</v>
      </c>
      <c r="CC227" s="870" t="s">
        <v>2203</v>
      </c>
      <c r="CD227" s="954">
        <f t="shared" si="265"/>
        <v>43120</v>
      </c>
      <c r="CE227" s="954">
        <f t="shared" si="236"/>
        <v>43126</v>
      </c>
      <c r="CF227" s="954">
        <f t="shared" si="266"/>
        <v>43127</v>
      </c>
      <c r="CG227" s="954">
        <f t="shared" ref="CG227:CG290" si="299">CH227-35</f>
        <v>43133</v>
      </c>
      <c r="CH227" s="954">
        <f t="shared" si="272"/>
        <v>43168</v>
      </c>
      <c r="CI227" s="954">
        <f t="shared" si="255"/>
        <v>43185</v>
      </c>
      <c r="CJ227" s="954">
        <f t="shared" si="247"/>
        <v>43189</v>
      </c>
      <c r="CK227" s="954">
        <f t="shared" si="281"/>
        <v>43195</v>
      </c>
      <c r="CL227" s="871">
        <f t="shared" si="294"/>
        <v>43197</v>
      </c>
      <c r="CN227" s="1124">
        <f t="shared" si="286"/>
        <v>14</v>
      </c>
      <c r="CO227" s="1140" t="s">
        <v>506</v>
      </c>
      <c r="CP227" s="952" t="s">
        <v>978</v>
      </c>
      <c r="CQ227" s="869">
        <v>218</v>
      </c>
      <c r="CR227" s="870" t="s">
        <v>2203</v>
      </c>
      <c r="CS227" s="954">
        <f t="shared" si="267"/>
        <v>43120</v>
      </c>
      <c r="CT227" s="954">
        <f t="shared" si="237"/>
        <v>43126</v>
      </c>
      <c r="CU227" s="954">
        <f t="shared" si="268"/>
        <v>43127</v>
      </c>
      <c r="CV227" s="954">
        <f t="shared" ref="CV227:CV290" si="300">CW227-35</f>
        <v>43133</v>
      </c>
      <c r="CW227" s="954">
        <f t="shared" si="273"/>
        <v>43168</v>
      </c>
      <c r="CX227" s="954">
        <f t="shared" si="256"/>
        <v>43185</v>
      </c>
      <c r="CY227" s="954">
        <f t="shared" si="248"/>
        <v>43189</v>
      </c>
      <c r="CZ227" s="954">
        <f t="shared" si="282"/>
        <v>43195</v>
      </c>
      <c r="DA227" s="871">
        <f t="shared" si="295"/>
        <v>43197</v>
      </c>
    </row>
    <row r="228" spans="2:105" ht="30.75" hidden="1" thickTop="1">
      <c r="B228" s="407" t="s">
        <v>2124</v>
      </c>
      <c r="C228" s="804">
        <f t="shared" si="274"/>
        <v>15</v>
      </c>
      <c r="D228" s="1141" t="s">
        <v>506</v>
      </c>
      <c r="E228" s="1142"/>
      <c r="F228" s="800">
        <v>218</v>
      </c>
      <c r="G228" s="801" t="s">
        <v>2203</v>
      </c>
      <c r="H228" s="802">
        <f t="shared" si="275"/>
        <v>43159</v>
      </c>
      <c r="I228" s="802">
        <f t="shared" si="249"/>
        <v>43162</v>
      </c>
      <c r="J228" s="803">
        <f t="shared" si="269"/>
        <v>43168</v>
      </c>
      <c r="K228" s="802">
        <f t="shared" si="270"/>
        <v>43175</v>
      </c>
      <c r="L228" s="802">
        <f t="shared" si="250"/>
        <v>43192</v>
      </c>
      <c r="M228" s="802">
        <f t="shared" si="225"/>
        <v>43196</v>
      </c>
      <c r="N228" s="802">
        <f t="shared" si="276"/>
        <v>43202</v>
      </c>
      <c r="O228" s="808">
        <f t="shared" si="289"/>
        <v>43204</v>
      </c>
      <c r="Q228" s="804">
        <f t="shared" si="287"/>
        <v>15</v>
      </c>
      <c r="R228" s="1141" t="s">
        <v>506</v>
      </c>
      <c r="S228" s="1142"/>
      <c r="T228" s="800">
        <v>218</v>
      </c>
      <c r="U228" s="801" t="s">
        <v>2203</v>
      </c>
      <c r="V228" s="802">
        <f t="shared" si="257"/>
        <v>43127</v>
      </c>
      <c r="W228" s="803">
        <f t="shared" si="229"/>
        <v>43133</v>
      </c>
      <c r="X228" s="802">
        <f t="shared" si="258"/>
        <v>43134</v>
      </c>
      <c r="Y228" s="803">
        <f t="shared" si="230"/>
        <v>43140</v>
      </c>
      <c r="Z228" s="802">
        <f t="shared" si="239"/>
        <v>43175</v>
      </c>
      <c r="AA228" s="802">
        <f t="shared" si="251"/>
        <v>43192</v>
      </c>
      <c r="AB228" s="802">
        <f t="shared" si="245"/>
        <v>43196</v>
      </c>
      <c r="AC228" s="802">
        <f t="shared" si="277"/>
        <v>43202</v>
      </c>
      <c r="AD228" s="808">
        <f t="shared" si="290"/>
        <v>43204</v>
      </c>
      <c r="AF228" s="804">
        <f t="shared" si="288"/>
        <v>15</v>
      </c>
      <c r="AG228" s="1259" t="s">
        <v>2297</v>
      </c>
      <c r="AH228" s="1260"/>
      <c r="AI228" s="800">
        <v>218</v>
      </c>
      <c r="AJ228" s="801" t="s">
        <v>2203</v>
      </c>
      <c r="AK228" s="802">
        <f t="shared" si="259"/>
        <v>43127</v>
      </c>
      <c r="AL228" s="803">
        <f t="shared" si="231"/>
        <v>43133</v>
      </c>
      <c r="AM228" s="802">
        <f t="shared" si="260"/>
        <v>43134</v>
      </c>
      <c r="AN228" s="803">
        <f t="shared" si="232"/>
        <v>43140</v>
      </c>
      <c r="AO228" s="802">
        <f t="shared" si="271"/>
        <v>43175</v>
      </c>
      <c r="AP228" s="802">
        <f t="shared" si="252"/>
        <v>43192</v>
      </c>
      <c r="AQ228" s="802">
        <f t="shared" si="246"/>
        <v>43196</v>
      </c>
      <c r="AR228" s="802">
        <f t="shared" si="278"/>
        <v>43202</v>
      </c>
      <c r="AS228" s="808">
        <f t="shared" si="291"/>
        <v>43204</v>
      </c>
      <c r="AU228" s="804">
        <f t="shared" si="283"/>
        <v>15</v>
      </c>
      <c r="AV228" s="1141" t="s">
        <v>506</v>
      </c>
      <c r="AW228" s="1142"/>
      <c r="AX228" s="800">
        <v>218</v>
      </c>
      <c r="AY228" s="801" t="s">
        <v>2203</v>
      </c>
      <c r="AZ228" s="802">
        <f t="shared" si="261"/>
        <v>43113</v>
      </c>
      <c r="BA228" s="803">
        <f t="shared" si="233"/>
        <v>43119</v>
      </c>
      <c r="BB228" s="802">
        <f t="shared" si="262"/>
        <v>43120</v>
      </c>
      <c r="BC228" s="803">
        <f t="shared" si="296"/>
        <v>43126</v>
      </c>
      <c r="BD228" s="802">
        <f t="shared" si="241"/>
        <v>43175</v>
      </c>
      <c r="BE228" s="802">
        <f t="shared" si="253"/>
        <v>43192</v>
      </c>
      <c r="BF228" s="802">
        <f t="shared" si="297"/>
        <v>43196</v>
      </c>
      <c r="BG228" s="802">
        <f t="shared" si="279"/>
        <v>43202</v>
      </c>
      <c r="BH228" s="808">
        <f t="shared" si="292"/>
        <v>43204</v>
      </c>
      <c r="BJ228" s="804">
        <f t="shared" si="284"/>
        <v>15</v>
      </c>
      <c r="BK228" s="1141" t="s">
        <v>506</v>
      </c>
      <c r="BL228" s="1142"/>
      <c r="BM228" s="800">
        <v>218</v>
      </c>
      <c r="BN228" s="801" t="s">
        <v>2203</v>
      </c>
      <c r="BO228" s="802">
        <f t="shared" si="263"/>
        <v>43099</v>
      </c>
      <c r="BP228" s="803">
        <f t="shared" si="234"/>
        <v>43105</v>
      </c>
      <c r="BQ228" s="802">
        <f t="shared" si="264"/>
        <v>43106</v>
      </c>
      <c r="BR228" s="803">
        <f t="shared" si="235"/>
        <v>43112</v>
      </c>
      <c r="BS228" s="802">
        <f t="shared" si="242"/>
        <v>43175</v>
      </c>
      <c r="BT228" s="802">
        <f t="shared" si="254"/>
        <v>43192</v>
      </c>
      <c r="BU228" s="802">
        <f t="shared" si="298"/>
        <v>43196</v>
      </c>
      <c r="BV228" s="802">
        <f t="shared" si="280"/>
        <v>43202</v>
      </c>
      <c r="BW228" s="808">
        <f t="shared" si="293"/>
        <v>43204</v>
      </c>
      <c r="BY228" s="804">
        <v>15</v>
      </c>
      <c r="BZ228" s="805" t="s">
        <v>6203</v>
      </c>
      <c r="CA228" s="806"/>
      <c r="CB228" s="800">
        <v>218</v>
      </c>
      <c r="CC228" s="801" t="s">
        <v>2203</v>
      </c>
      <c r="CD228" s="802">
        <f t="shared" si="265"/>
        <v>43127</v>
      </c>
      <c r="CE228" s="803">
        <f t="shared" si="236"/>
        <v>43133</v>
      </c>
      <c r="CF228" s="802">
        <f t="shared" si="266"/>
        <v>43134</v>
      </c>
      <c r="CG228" s="807">
        <f t="shared" si="299"/>
        <v>43140</v>
      </c>
      <c r="CH228" s="802">
        <f t="shared" si="272"/>
        <v>43175</v>
      </c>
      <c r="CI228" s="802">
        <f t="shared" si="255"/>
        <v>43192</v>
      </c>
      <c r="CJ228" s="802">
        <f t="shared" si="247"/>
        <v>43196</v>
      </c>
      <c r="CK228" s="802">
        <f t="shared" si="281"/>
        <v>43202</v>
      </c>
      <c r="CL228" s="808">
        <v>43204</v>
      </c>
      <c r="CN228" s="804">
        <f t="shared" si="286"/>
        <v>15</v>
      </c>
      <c r="CO228" s="805" t="s">
        <v>2297</v>
      </c>
      <c r="CP228" s="806"/>
      <c r="CQ228" s="800">
        <v>218</v>
      </c>
      <c r="CR228" s="801" t="s">
        <v>2203</v>
      </c>
      <c r="CS228" s="802">
        <f t="shared" si="267"/>
        <v>43127</v>
      </c>
      <c r="CT228" s="803">
        <f t="shared" si="237"/>
        <v>43133</v>
      </c>
      <c r="CU228" s="802">
        <f t="shared" si="268"/>
        <v>43134</v>
      </c>
      <c r="CV228" s="803">
        <f t="shared" si="300"/>
        <v>43140</v>
      </c>
      <c r="CW228" s="802">
        <f t="shared" si="273"/>
        <v>43175</v>
      </c>
      <c r="CX228" s="802">
        <f t="shared" si="256"/>
        <v>43192</v>
      </c>
      <c r="CY228" s="802">
        <f t="shared" si="248"/>
        <v>43196</v>
      </c>
      <c r="CZ228" s="802">
        <f t="shared" si="282"/>
        <v>43202</v>
      </c>
      <c r="DA228" s="808">
        <f t="shared" si="295"/>
        <v>43204</v>
      </c>
    </row>
    <row r="229" spans="2:105" ht="30.75" hidden="1" thickBot="1">
      <c r="B229" s="407" t="s">
        <v>2125</v>
      </c>
      <c r="C229" s="811">
        <f t="shared" si="274"/>
        <v>16</v>
      </c>
      <c r="D229" s="1143" t="s">
        <v>506</v>
      </c>
      <c r="E229" s="1144"/>
      <c r="F229" s="812">
        <v>218</v>
      </c>
      <c r="G229" s="813" t="s">
        <v>2203</v>
      </c>
      <c r="H229" s="962">
        <f t="shared" si="275"/>
        <v>43159</v>
      </c>
      <c r="I229" s="962">
        <f t="shared" si="249"/>
        <v>43162</v>
      </c>
      <c r="J229" s="1145">
        <f t="shared" si="269"/>
        <v>43168</v>
      </c>
      <c r="K229" s="962">
        <f t="shared" si="270"/>
        <v>43175</v>
      </c>
      <c r="L229" s="962">
        <f t="shared" si="250"/>
        <v>43192</v>
      </c>
      <c r="M229" s="962">
        <f t="shared" si="225"/>
        <v>43196</v>
      </c>
      <c r="N229" s="814">
        <v>43202</v>
      </c>
      <c r="O229" s="823">
        <f t="shared" si="289"/>
        <v>43211</v>
      </c>
      <c r="Q229" s="811">
        <f t="shared" si="287"/>
        <v>16</v>
      </c>
      <c r="R229" s="1143" t="s">
        <v>506</v>
      </c>
      <c r="S229" s="1144"/>
      <c r="T229" s="812">
        <v>218</v>
      </c>
      <c r="U229" s="813" t="s">
        <v>2203</v>
      </c>
      <c r="V229" s="822">
        <f t="shared" si="257"/>
        <v>43127</v>
      </c>
      <c r="W229" s="1221">
        <f t="shared" si="229"/>
        <v>43133</v>
      </c>
      <c r="X229" s="822">
        <f t="shared" si="258"/>
        <v>43134</v>
      </c>
      <c r="Y229" s="1221">
        <f t="shared" si="230"/>
        <v>43140</v>
      </c>
      <c r="Z229" s="822">
        <f t="shared" si="239"/>
        <v>43175</v>
      </c>
      <c r="AA229" s="822">
        <f t="shared" si="251"/>
        <v>43192</v>
      </c>
      <c r="AB229" s="822">
        <f t="shared" si="245"/>
        <v>43196</v>
      </c>
      <c r="AC229" s="819">
        <v>43202</v>
      </c>
      <c r="AD229" s="823">
        <f t="shared" si="290"/>
        <v>43211</v>
      </c>
      <c r="AF229" s="809">
        <f t="shared" si="288"/>
        <v>16</v>
      </c>
      <c r="AG229" s="1261" t="s">
        <v>2297</v>
      </c>
      <c r="AH229" s="1158"/>
      <c r="AI229" s="812">
        <v>218</v>
      </c>
      <c r="AJ229" s="813" t="s">
        <v>2203</v>
      </c>
      <c r="AK229" s="885">
        <f t="shared" si="259"/>
        <v>43127</v>
      </c>
      <c r="AL229" s="886">
        <f t="shared" si="231"/>
        <v>43133</v>
      </c>
      <c r="AM229" s="885">
        <f t="shared" si="260"/>
        <v>43134</v>
      </c>
      <c r="AN229" s="865">
        <f>AO229-35-7</f>
        <v>43140</v>
      </c>
      <c r="AO229" s="885">
        <f t="shared" si="271"/>
        <v>43182</v>
      </c>
      <c r="AP229" s="885">
        <f t="shared" si="252"/>
        <v>43199</v>
      </c>
      <c r="AQ229" s="885">
        <f t="shared" si="246"/>
        <v>43203</v>
      </c>
      <c r="AR229" s="885">
        <f t="shared" si="278"/>
        <v>43209</v>
      </c>
      <c r="AS229" s="818">
        <f t="shared" si="291"/>
        <v>43211</v>
      </c>
      <c r="AU229" s="811">
        <f t="shared" si="283"/>
        <v>16</v>
      </c>
      <c r="AV229" s="1143" t="s">
        <v>506</v>
      </c>
      <c r="AW229" s="1144"/>
      <c r="AX229" s="812">
        <v>218</v>
      </c>
      <c r="AY229" s="813" t="s">
        <v>2203</v>
      </c>
      <c r="AZ229" s="822">
        <f t="shared" si="261"/>
        <v>43113</v>
      </c>
      <c r="BA229" s="1221">
        <f t="shared" si="233"/>
        <v>43119</v>
      </c>
      <c r="BB229" s="822">
        <f t="shared" si="262"/>
        <v>43120</v>
      </c>
      <c r="BC229" s="1221">
        <f t="shared" si="296"/>
        <v>43126</v>
      </c>
      <c r="BD229" s="822">
        <f t="shared" si="241"/>
        <v>43175</v>
      </c>
      <c r="BE229" s="822">
        <f t="shared" si="253"/>
        <v>43192</v>
      </c>
      <c r="BF229" s="822">
        <f t="shared" si="297"/>
        <v>43196</v>
      </c>
      <c r="BG229" s="819">
        <v>43202</v>
      </c>
      <c r="BH229" s="823">
        <f t="shared" si="292"/>
        <v>43211</v>
      </c>
      <c r="BJ229" s="811">
        <f t="shared" si="284"/>
        <v>16</v>
      </c>
      <c r="BK229" s="1143" t="s">
        <v>506</v>
      </c>
      <c r="BL229" s="1144"/>
      <c r="BM229" s="812">
        <v>218</v>
      </c>
      <c r="BN229" s="813" t="s">
        <v>2203</v>
      </c>
      <c r="BO229" s="822">
        <f t="shared" si="263"/>
        <v>42734</v>
      </c>
      <c r="BP229" s="1221">
        <f t="shared" si="234"/>
        <v>42740</v>
      </c>
      <c r="BQ229" s="822">
        <f t="shared" si="264"/>
        <v>42741</v>
      </c>
      <c r="BR229" s="1221">
        <f t="shared" si="235"/>
        <v>42747</v>
      </c>
      <c r="BS229" s="822">
        <f t="shared" si="242"/>
        <v>42810</v>
      </c>
      <c r="BT229" s="822">
        <f t="shared" si="254"/>
        <v>42827</v>
      </c>
      <c r="BU229" s="822">
        <f t="shared" si="298"/>
        <v>42831</v>
      </c>
      <c r="BV229" s="819">
        <v>42837</v>
      </c>
      <c r="BW229" s="823">
        <f t="shared" si="293"/>
        <v>43211</v>
      </c>
      <c r="BY229" s="809">
        <v>16</v>
      </c>
      <c r="BZ229" s="897">
        <v>43147</v>
      </c>
      <c r="CA229" s="898" t="str">
        <f>(+BZ229-CG229)&amp; " days cushion"</f>
        <v>7 days cushion</v>
      </c>
      <c r="CB229" s="853">
        <v>218</v>
      </c>
      <c r="CC229" s="854" t="s">
        <v>2203</v>
      </c>
      <c r="CD229" s="885">
        <f t="shared" si="265"/>
        <v>43127</v>
      </c>
      <c r="CE229" s="886">
        <f t="shared" si="236"/>
        <v>43133</v>
      </c>
      <c r="CF229" s="885">
        <f t="shared" si="266"/>
        <v>43134</v>
      </c>
      <c r="CG229" s="865">
        <f>CH229-35-7</f>
        <v>43140</v>
      </c>
      <c r="CH229" s="885">
        <f t="shared" si="272"/>
        <v>43182</v>
      </c>
      <c r="CI229" s="885">
        <f t="shared" si="255"/>
        <v>43199</v>
      </c>
      <c r="CJ229" s="885">
        <f t="shared" si="247"/>
        <v>43203</v>
      </c>
      <c r="CK229" s="885">
        <f t="shared" si="281"/>
        <v>43209</v>
      </c>
      <c r="CL229" s="818">
        <v>43211</v>
      </c>
      <c r="CN229" s="809">
        <f t="shared" si="286"/>
        <v>16</v>
      </c>
      <c r="CO229" s="1255" t="s">
        <v>2297</v>
      </c>
      <c r="CP229" s="1256"/>
      <c r="CQ229" s="812">
        <v>218</v>
      </c>
      <c r="CR229" s="813" t="s">
        <v>2203</v>
      </c>
      <c r="CS229" s="885">
        <f t="shared" si="267"/>
        <v>43127</v>
      </c>
      <c r="CT229" s="886">
        <f t="shared" si="237"/>
        <v>43133</v>
      </c>
      <c r="CU229" s="885">
        <f t="shared" si="268"/>
        <v>43134</v>
      </c>
      <c r="CV229" s="865">
        <f>CW229-35-7</f>
        <v>43140</v>
      </c>
      <c r="CW229" s="885">
        <f t="shared" si="273"/>
        <v>43182</v>
      </c>
      <c r="CX229" s="885">
        <f t="shared" si="256"/>
        <v>43199</v>
      </c>
      <c r="CY229" s="885">
        <f t="shared" si="248"/>
        <v>43203</v>
      </c>
      <c r="CZ229" s="885">
        <f t="shared" si="282"/>
        <v>43209</v>
      </c>
      <c r="DA229" s="818">
        <f t="shared" si="295"/>
        <v>43211</v>
      </c>
    </row>
    <row r="230" spans="2:105" ht="16.5" hidden="1" thickTop="1" thickBot="1">
      <c r="B230" s="407" t="s">
        <v>2126</v>
      </c>
      <c r="C230" s="899">
        <f t="shared" si="274"/>
        <v>17</v>
      </c>
      <c r="D230" s="1201" t="s">
        <v>2214</v>
      </c>
      <c r="E230" s="1200" t="s">
        <v>2184</v>
      </c>
      <c r="F230" s="876">
        <v>218</v>
      </c>
      <c r="G230" s="877" t="s">
        <v>2203</v>
      </c>
      <c r="H230" s="862">
        <f t="shared" si="275"/>
        <v>43173</v>
      </c>
      <c r="I230" s="862">
        <f t="shared" si="249"/>
        <v>43176</v>
      </c>
      <c r="J230" s="862">
        <f t="shared" si="269"/>
        <v>43182</v>
      </c>
      <c r="K230" s="862">
        <f t="shared" si="270"/>
        <v>43189</v>
      </c>
      <c r="L230" s="862">
        <f t="shared" si="250"/>
        <v>43206</v>
      </c>
      <c r="M230" s="862">
        <f t="shared" si="225"/>
        <v>43210</v>
      </c>
      <c r="N230" s="862">
        <f t="shared" si="276"/>
        <v>43216</v>
      </c>
      <c r="O230" s="879">
        <f t="shared" si="289"/>
        <v>43218</v>
      </c>
      <c r="Q230" s="899">
        <f t="shared" si="287"/>
        <v>17</v>
      </c>
      <c r="R230" s="1201" t="s">
        <v>2214</v>
      </c>
      <c r="S230" s="1200" t="s">
        <v>2184</v>
      </c>
      <c r="T230" s="876">
        <v>218</v>
      </c>
      <c r="U230" s="877" t="s">
        <v>2203</v>
      </c>
      <c r="V230" s="862">
        <f t="shared" si="257"/>
        <v>43141</v>
      </c>
      <c r="W230" s="862">
        <f t="shared" si="229"/>
        <v>43147</v>
      </c>
      <c r="X230" s="862">
        <f t="shared" si="258"/>
        <v>43148</v>
      </c>
      <c r="Y230" s="862">
        <f t="shared" si="230"/>
        <v>43154</v>
      </c>
      <c r="Z230" s="862">
        <f t="shared" si="239"/>
        <v>43189</v>
      </c>
      <c r="AA230" s="862">
        <f t="shared" si="251"/>
        <v>43206</v>
      </c>
      <c r="AB230" s="862">
        <f t="shared" si="245"/>
        <v>43210</v>
      </c>
      <c r="AC230" s="862">
        <f t="shared" si="277"/>
        <v>43216</v>
      </c>
      <c r="AD230" s="879">
        <f t="shared" si="290"/>
        <v>43218</v>
      </c>
      <c r="AF230" s="811">
        <f t="shared" si="288"/>
        <v>17</v>
      </c>
      <c r="AG230" s="1196" t="s">
        <v>2214</v>
      </c>
      <c r="AH230" s="1197" t="s">
        <v>2184</v>
      </c>
      <c r="AI230" s="876">
        <v>218</v>
      </c>
      <c r="AJ230" s="877" t="s">
        <v>2203</v>
      </c>
      <c r="AK230" s="1241">
        <f t="shared" si="259"/>
        <v>43127</v>
      </c>
      <c r="AL230" s="1241">
        <f t="shared" si="231"/>
        <v>43133</v>
      </c>
      <c r="AM230" s="1241">
        <f t="shared" si="260"/>
        <v>43134</v>
      </c>
      <c r="AN230" s="819">
        <f>AO230-35-14</f>
        <v>43140</v>
      </c>
      <c r="AO230" s="1241">
        <f t="shared" si="271"/>
        <v>43189</v>
      </c>
      <c r="AP230" s="1241">
        <f t="shared" si="252"/>
        <v>43206</v>
      </c>
      <c r="AQ230" s="1241">
        <f t="shared" si="246"/>
        <v>43210</v>
      </c>
      <c r="AR230" s="1241">
        <f t="shared" si="278"/>
        <v>43216</v>
      </c>
      <c r="AS230" s="823">
        <f t="shared" si="291"/>
        <v>43218</v>
      </c>
      <c r="AU230" s="899">
        <f t="shared" si="283"/>
        <v>17</v>
      </c>
      <c r="AV230" s="1201" t="s">
        <v>2214</v>
      </c>
      <c r="AW230" s="1200" t="s">
        <v>2184</v>
      </c>
      <c r="AX230" s="876">
        <v>218</v>
      </c>
      <c r="AY230" s="877" t="s">
        <v>2203</v>
      </c>
      <c r="AZ230" s="862">
        <f t="shared" si="261"/>
        <v>43127</v>
      </c>
      <c r="BA230" s="862">
        <f t="shared" si="233"/>
        <v>43133</v>
      </c>
      <c r="BB230" s="862">
        <f t="shared" si="262"/>
        <v>43134</v>
      </c>
      <c r="BC230" s="862">
        <f t="shared" si="296"/>
        <v>43140</v>
      </c>
      <c r="BD230" s="862">
        <f t="shared" si="241"/>
        <v>43189</v>
      </c>
      <c r="BE230" s="862">
        <f t="shared" si="253"/>
        <v>43206</v>
      </c>
      <c r="BF230" s="862">
        <f t="shared" si="297"/>
        <v>43210</v>
      </c>
      <c r="BG230" s="862">
        <f t="shared" si="279"/>
        <v>43216</v>
      </c>
      <c r="BH230" s="879">
        <f t="shared" si="292"/>
        <v>43218</v>
      </c>
      <c r="BJ230" s="899">
        <f t="shared" si="284"/>
        <v>17</v>
      </c>
      <c r="BK230" s="1201" t="s">
        <v>2214</v>
      </c>
      <c r="BL230" s="1200" t="s">
        <v>2184</v>
      </c>
      <c r="BM230" s="876">
        <v>218</v>
      </c>
      <c r="BN230" s="877" t="s">
        <v>2203</v>
      </c>
      <c r="BO230" s="862">
        <f t="shared" si="263"/>
        <v>43113</v>
      </c>
      <c r="BP230" s="862">
        <f t="shared" si="234"/>
        <v>43119</v>
      </c>
      <c r="BQ230" s="862">
        <f t="shared" si="264"/>
        <v>43120</v>
      </c>
      <c r="BR230" s="862">
        <f t="shared" si="235"/>
        <v>43126</v>
      </c>
      <c r="BS230" s="862">
        <f t="shared" si="242"/>
        <v>43189</v>
      </c>
      <c r="BT230" s="862">
        <f t="shared" si="254"/>
        <v>43206</v>
      </c>
      <c r="BU230" s="862">
        <f t="shared" si="298"/>
        <v>43210</v>
      </c>
      <c r="BV230" s="862">
        <f t="shared" si="280"/>
        <v>43216</v>
      </c>
      <c r="BW230" s="879">
        <f t="shared" si="293"/>
        <v>43218</v>
      </c>
      <c r="BY230" s="811">
        <v>17</v>
      </c>
      <c r="BZ230" s="1196" t="s">
        <v>2214</v>
      </c>
      <c r="CA230" s="1197" t="s">
        <v>2184</v>
      </c>
      <c r="CB230" s="812">
        <v>218</v>
      </c>
      <c r="CC230" s="813" t="s">
        <v>2203</v>
      </c>
      <c r="CD230" s="1241">
        <f t="shared" si="265"/>
        <v>43127</v>
      </c>
      <c r="CE230" s="1241">
        <f t="shared" si="236"/>
        <v>43133</v>
      </c>
      <c r="CF230" s="1241">
        <f t="shared" si="266"/>
        <v>43134</v>
      </c>
      <c r="CG230" s="819">
        <f>CH230-35-14</f>
        <v>43140</v>
      </c>
      <c r="CH230" s="1241">
        <f t="shared" si="272"/>
        <v>43189</v>
      </c>
      <c r="CI230" s="1241">
        <f t="shared" si="255"/>
        <v>43206</v>
      </c>
      <c r="CJ230" s="1241">
        <f t="shared" si="247"/>
        <v>43210</v>
      </c>
      <c r="CK230" s="1241">
        <f t="shared" si="281"/>
        <v>43216</v>
      </c>
      <c r="CL230" s="823">
        <v>43218</v>
      </c>
      <c r="CN230" s="811">
        <f t="shared" si="286"/>
        <v>17</v>
      </c>
      <c r="CO230" s="1196" t="s">
        <v>2214</v>
      </c>
      <c r="CP230" s="1197" t="s">
        <v>2184</v>
      </c>
      <c r="CQ230" s="876">
        <v>218</v>
      </c>
      <c r="CR230" s="877" t="s">
        <v>2203</v>
      </c>
      <c r="CS230" s="1241">
        <f t="shared" si="267"/>
        <v>43127</v>
      </c>
      <c r="CT230" s="1241">
        <f t="shared" si="237"/>
        <v>43133</v>
      </c>
      <c r="CU230" s="1241">
        <f t="shared" si="268"/>
        <v>43134</v>
      </c>
      <c r="CV230" s="1241">
        <f>CW230-35-14</f>
        <v>43140</v>
      </c>
      <c r="CW230" s="1241">
        <f t="shared" si="273"/>
        <v>43189</v>
      </c>
      <c r="CX230" s="1241">
        <f t="shared" si="256"/>
        <v>43206</v>
      </c>
      <c r="CY230" s="1241">
        <f t="shared" si="248"/>
        <v>43210</v>
      </c>
      <c r="CZ230" s="1241">
        <f t="shared" si="282"/>
        <v>43216</v>
      </c>
      <c r="DA230" s="823">
        <f t="shared" si="295"/>
        <v>43218</v>
      </c>
    </row>
    <row r="231" spans="2:105" ht="15.75" hidden="1" thickTop="1">
      <c r="B231" s="407" t="s">
        <v>2127</v>
      </c>
      <c r="C231" s="850">
        <f t="shared" si="274"/>
        <v>18</v>
      </c>
      <c r="D231" s="857" t="s">
        <v>506</v>
      </c>
      <c r="E231" s="858"/>
      <c r="F231" s="853">
        <v>218</v>
      </c>
      <c r="G231" s="854" t="s">
        <v>2204</v>
      </c>
      <c r="H231" s="859">
        <f t="shared" si="275"/>
        <v>43180</v>
      </c>
      <c r="I231" s="859">
        <f t="shared" si="249"/>
        <v>43183</v>
      </c>
      <c r="J231" s="863">
        <f t="shared" si="269"/>
        <v>43189</v>
      </c>
      <c r="K231" s="859">
        <f t="shared" si="270"/>
        <v>43196</v>
      </c>
      <c r="L231" s="859">
        <f t="shared" si="250"/>
        <v>43213</v>
      </c>
      <c r="M231" s="859">
        <f t="shared" si="225"/>
        <v>43217</v>
      </c>
      <c r="N231" s="859">
        <f t="shared" si="276"/>
        <v>43223</v>
      </c>
      <c r="O231" s="856">
        <f t="shared" si="289"/>
        <v>43225</v>
      </c>
      <c r="Q231" s="850">
        <f t="shared" si="287"/>
        <v>18</v>
      </c>
      <c r="R231" s="857" t="s">
        <v>506</v>
      </c>
      <c r="S231" s="858"/>
      <c r="T231" s="853">
        <v>218</v>
      </c>
      <c r="U231" s="854" t="s">
        <v>2204</v>
      </c>
      <c r="V231" s="885">
        <f t="shared" si="257"/>
        <v>43148</v>
      </c>
      <c r="W231" s="886">
        <f t="shared" si="229"/>
        <v>43154</v>
      </c>
      <c r="X231" s="885">
        <f t="shared" si="258"/>
        <v>43155</v>
      </c>
      <c r="Y231" s="886">
        <f t="shared" si="230"/>
        <v>43161</v>
      </c>
      <c r="Z231" s="885">
        <f t="shared" si="239"/>
        <v>43196</v>
      </c>
      <c r="AA231" s="885">
        <f t="shared" si="251"/>
        <v>43213</v>
      </c>
      <c r="AB231" s="885">
        <f t="shared" si="245"/>
        <v>43217</v>
      </c>
      <c r="AC231" s="885">
        <f t="shared" si="277"/>
        <v>43223</v>
      </c>
      <c r="AD231" s="856">
        <f t="shared" si="290"/>
        <v>43225</v>
      </c>
      <c r="AF231" s="899">
        <f t="shared" si="288"/>
        <v>18</v>
      </c>
      <c r="AG231" s="891" t="s">
        <v>506</v>
      </c>
      <c r="AH231" s="892"/>
      <c r="AI231" s="853">
        <v>218</v>
      </c>
      <c r="AJ231" s="854" t="s">
        <v>2204</v>
      </c>
      <c r="AK231" s="859">
        <f t="shared" si="259"/>
        <v>43148</v>
      </c>
      <c r="AL231" s="863">
        <f t="shared" si="231"/>
        <v>43154</v>
      </c>
      <c r="AM231" s="859">
        <f t="shared" si="260"/>
        <v>43155</v>
      </c>
      <c r="AN231" s="863">
        <f t="shared" si="232"/>
        <v>43161</v>
      </c>
      <c r="AO231" s="859">
        <f t="shared" si="271"/>
        <v>43196</v>
      </c>
      <c r="AP231" s="859">
        <f t="shared" si="252"/>
        <v>43213</v>
      </c>
      <c r="AQ231" s="859">
        <f t="shared" si="246"/>
        <v>43217</v>
      </c>
      <c r="AR231" s="859">
        <f t="shared" si="278"/>
        <v>43223</v>
      </c>
      <c r="AS231" s="879">
        <f t="shared" si="291"/>
        <v>43225</v>
      </c>
      <c r="AU231" s="850">
        <f t="shared" si="283"/>
        <v>18</v>
      </c>
      <c r="AV231" s="857" t="s">
        <v>506</v>
      </c>
      <c r="AW231" s="858"/>
      <c r="AX231" s="853">
        <v>218</v>
      </c>
      <c r="AY231" s="854" t="s">
        <v>2204</v>
      </c>
      <c r="AZ231" s="885">
        <f t="shared" si="261"/>
        <v>43134</v>
      </c>
      <c r="BA231" s="886">
        <f t="shared" si="233"/>
        <v>43140</v>
      </c>
      <c r="BB231" s="885">
        <f t="shared" si="262"/>
        <v>43141</v>
      </c>
      <c r="BC231" s="886">
        <f t="shared" si="296"/>
        <v>43147</v>
      </c>
      <c r="BD231" s="885">
        <f t="shared" si="241"/>
        <v>43196</v>
      </c>
      <c r="BE231" s="885">
        <f t="shared" si="253"/>
        <v>43213</v>
      </c>
      <c r="BF231" s="885">
        <f t="shared" si="297"/>
        <v>43217</v>
      </c>
      <c r="BG231" s="885">
        <f t="shared" si="279"/>
        <v>43223</v>
      </c>
      <c r="BH231" s="856">
        <f t="shared" si="292"/>
        <v>43225</v>
      </c>
      <c r="BJ231" s="850">
        <f t="shared" si="284"/>
        <v>18</v>
      </c>
      <c r="BK231" s="857" t="s">
        <v>506</v>
      </c>
      <c r="BL231" s="858"/>
      <c r="BM231" s="853">
        <v>218</v>
      </c>
      <c r="BN231" s="854" t="s">
        <v>2204</v>
      </c>
      <c r="BO231" s="885">
        <f t="shared" si="263"/>
        <v>43120</v>
      </c>
      <c r="BP231" s="886">
        <f t="shared" si="234"/>
        <v>43126</v>
      </c>
      <c r="BQ231" s="885">
        <f t="shared" si="264"/>
        <v>43127</v>
      </c>
      <c r="BR231" s="886">
        <f t="shared" si="235"/>
        <v>43133</v>
      </c>
      <c r="BS231" s="885">
        <f t="shared" si="242"/>
        <v>43196</v>
      </c>
      <c r="BT231" s="885">
        <f t="shared" si="254"/>
        <v>43213</v>
      </c>
      <c r="BU231" s="885">
        <f t="shared" si="298"/>
        <v>43217</v>
      </c>
      <c r="BV231" s="885">
        <f t="shared" si="280"/>
        <v>43223</v>
      </c>
      <c r="BW231" s="856">
        <f t="shared" si="293"/>
        <v>43225</v>
      </c>
      <c r="BY231" s="899">
        <f t="shared" si="285"/>
        <v>18</v>
      </c>
      <c r="BZ231" s="857" t="s">
        <v>506</v>
      </c>
      <c r="CA231" s="858"/>
      <c r="CB231" s="853">
        <v>218</v>
      </c>
      <c r="CC231" s="854" t="s">
        <v>2204</v>
      </c>
      <c r="CD231" s="859">
        <f t="shared" si="265"/>
        <v>43148</v>
      </c>
      <c r="CE231" s="863">
        <f t="shared" si="236"/>
        <v>43154</v>
      </c>
      <c r="CF231" s="859">
        <f t="shared" si="266"/>
        <v>43155</v>
      </c>
      <c r="CG231" s="863">
        <f t="shared" si="299"/>
        <v>43161</v>
      </c>
      <c r="CH231" s="859">
        <f t="shared" si="272"/>
        <v>43196</v>
      </c>
      <c r="CI231" s="859">
        <f t="shared" si="255"/>
        <v>43213</v>
      </c>
      <c r="CJ231" s="859">
        <f t="shared" si="247"/>
        <v>43217</v>
      </c>
      <c r="CK231" s="859">
        <f t="shared" si="281"/>
        <v>43223</v>
      </c>
      <c r="CL231" s="879">
        <f t="shared" si="294"/>
        <v>43225</v>
      </c>
      <c r="CN231" s="899">
        <f t="shared" si="286"/>
        <v>18</v>
      </c>
      <c r="CO231" s="891" t="s">
        <v>506</v>
      </c>
      <c r="CP231" s="892"/>
      <c r="CQ231" s="853">
        <v>218</v>
      </c>
      <c r="CR231" s="854" t="s">
        <v>2204</v>
      </c>
      <c r="CS231" s="859">
        <f t="shared" si="267"/>
        <v>43148</v>
      </c>
      <c r="CT231" s="863">
        <f t="shared" si="237"/>
        <v>43154</v>
      </c>
      <c r="CU231" s="859">
        <f t="shared" si="268"/>
        <v>43155</v>
      </c>
      <c r="CV231" s="863">
        <f t="shared" si="300"/>
        <v>43161</v>
      </c>
      <c r="CW231" s="859">
        <f t="shared" si="273"/>
        <v>43196</v>
      </c>
      <c r="CX231" s="859">
        <f t="shared" si="256"/>
        <v>43213</v>
      </c>
      <c r="CY231" s="859">
        <f t="shared" si="248"/>
        <v>43217</v>
      </c>
      <c r="CZ231" s="859">
        <f t="shared" si="282"/>
        <v>43223</v>
      </c>
      <c r="DA231" s="879">
        <f t="shared" si="295"/>
        <v>43225</v>
      </c>
    </row>
    <row r="232" spans="2:105" ht="15.75" hidden="1" thickBot="1">
      <c r="B232" s="407" t="s">
        <v>2128</v>
      </c>
      <c r="C232" s="1124">
        <f t="shared" si="274"/>
        <v>19</v>
      </c>
      <c r="D232" s="883" t="s">
        <v>2412</v>
      </c>
      <c r="E232" s="884" t="s">
        <v>2184</v>
      </c>
      <c r="F232" s="869">
        <v>218</v>
      </c>
      <c r="G232" s="870" t="s">
        <v>2204</v>
      </c>
      <c r="H232" s="1128">
        <f t="shared" si="275"/>
        <v>43187</v>
      </c>
      <c r="I232" s="1128">
        <f t="shared" si="249"/>
        <v>43190</v>
      </c>
      <c r="J232" s="1128">
        <f t="shared" si="269"/>
        <v>43196</v>
      </c>
      <c r="K232" s="1128">
        <f t="shared" si="270"/>
        <v>43203</v>
      </c>
      <c r="L232" s="1128">
        <f t="shared" si="250"/>
        <v>43220</v>
      </c>
      <c r="M232" s="1128">
        <f t="shared" si="225"/>
        <v>43224</v>
      </c>
      <c r="N232" s="1128">
        <f t="shared" si="276"/>
        <v>43230</v>
      </c>
      <c r="O232" s="871">
        <f t="shared" si="289"/>
        <v>43232</v>
      </c>
      <c r="Q232" s="1124">
        <f t="shared" si="287"/>
        <v>19</v>
      </c>
      <c r="R232" s="883" t="s">
        <v>2412</v>
      </c>
      <c r="S232" s="884" t="s">
        <v>2184</v>
      </c>
      <c r="T232" s="869">
        <v>218</v>
      </c>
      <c r="U232" s="870" t="s">
        <v>2204</v>
      </c>
      <c r="V232" s="895">
        <f t="shared" si="257"/>
        <v>43155</v>
      </c>
      <c r="W232" s="895">
        <f t="shared" si="229"/>
        <v>43161</v>
      </c>
      <c r="X232" s="895">
        <f t="shared" si="258"/>
        <v>43162</v>
      </c>
      <c r="Y232" s="895">
        <f t="shared" si="230"/>
        <v>43168</v>
      </c>
      <c r="Z232" s="895">
        <f t="shared" si="239"/>
        <v>43203</v>
      </c>
      <c r="AA232" s="895">
        <f t="shared" si="251"/>
        <v>43220</v>
      </c>
      <c r="AB232" s="895">
        <f t="shared" si="245"/>
        <v>43224</v>
      </c>
      <c r="AC232" s="895">
        <f t="shared" si="277"/>
        <v>43230</v>
      </c>
      <c r="AD232" s="871">
        <f t="shared" si="290"/>
        <v>43232</v>
      </c>
      <c r="AF232" s="1124">
        <f t="shared" si="288"/>
        <v>19</v>
      </c>
      <c r="AG232" s="883" t="s">
        <v>2412</v>
      </c>
      <c r="AH232" s="884" t="s">
        <v>2184</v>
      </c>
      <c r="AI232" s="869">
        <v>218</v>
      </c>
      <c r="AJ232" s="870" t="s">
        <v>2204</v>
      </c>
      <c r="AK232" s="895">
        <f t="shared" si="259"/>
        <v>43155</v>
      </c>
      <c r="AL232" s="895">
        <f t="shared" si="231"/>
        <v>43161</v>
      </c>
      <c r="AM232" s="895">
        <f t="shared" si="260"/>
        <v>43162</v>
      </c>
      <c r="AN232" s="895">
        <f t="shared" si="232"/>
        <v>43168</v>
      </c>
      <c r="AO232" s="895">
        <f t="shared" si="271"/>
        <v>43203</v>
      </c>
      <c r="AP232" s="895">
        <f t="shared" si="252"/>
        <v>43220</v>
      </c>
      <c r="AQ232" s="895">
        <f t="shared" si="246"/>
        <v>43224</v>
      </c>
      <c r="AR232" s="895">
        <f t="shared" si="278"/>
        <v>43230</v>
      </c>
      <c r="AS232" s="871">
        <f t="shared" si="291"/>
        <v>43232</v>
      </c>
      <c r="AU232" s="1124">
        <f t="shared" si="283"/>
        <v>19</v>
      </c>
      <c r="AV232" s="883" t="s">
        <v>2412</v>
      </c>
      <c r="AW232" s="884" t="s">
        <v>2184</v>
      </c>
      <c r="AX232" s="869">
        <v>218</v>
      </c>
      <c r="AY232" s="870" t="s">
        <v>2204</v>
      </c>
      <c r="AZ232" s="895">
        <f t="shared" si="261"/>
        <v>43141</v>
      </c>
      <c r="BA232" s="895">
        <f t="shared" si="233"/>
        <v>43147</v>
      </c>
      <c r="BB232" s="895">
        <f t="shared" si="262"/>
        <v>43148</v>
      </c>
      <c r="BC232" s="895">
        <f t="shared" si="296"/>
        <v>43154</v>
      </c>
      <c r="BD232" s="895">
        <f t="shared" si="241"/>
        <v>43203</v>
      </c>
      <c r="BE232" s="895">
        <f t="shared" si="253"/>
        <v>43220</v>
      </c>
      <c r="BF232" s="895">
        <f t="shared" si="297"/>
        <v>43224</v>
      </c>
      <c r="BG232" s="895">
        <f t="shared" si="279"/>
        <v>43230</v>
      </c>
      <c r="BH232" s="871">
        <f t="shared" si="292"/>
        <v>43232</v>
      </c>
      <c r="BJ232" s="1124">
        <f t="shared" si="284"/>
        <v>19</v>
      </c>
      <c r="BK232" s="883" t="s">
        <v>2412</v>
      </c>
      <c r="BL232" s="884" t="s">
        <v>2184</v>
      </c>
      <c r="BM232" s="869">
        <v>218</v>
      </c>
      <c r="BN232" s="870" t="s">
        <v>2204</v>
      </c>
      <c r="BO232" s="895">
        <f t="shared" si="263"/>
        <v>43127</v>
      </c>
      <c r="BP232" s="895">
        <f t="shared" si="234"/>
        <v>43133</v>
      </c>
      <c r="BQ232" s="895">
        <f t="shared" si="264"/>
        <v>43134</v>
      </c>
      <c r="BR232" s="895">
        <f t="shared" si="235"/>
        <v>43140</v>
      </c>
      <c r="BS232" s="895">
        <f t="shared" si="242"/>
        <v>43203</v>
      </c>
      <c r="BT232" s="895">
        <f t="shared" si="254"/>
        <v>43220</v>
      </c>
      <c r="BU232" s="895">
        <f t="shared" si="298"/>
        <v>43224</v>
      </c>
      <c r="BV232" s="895">
        <f t="shared" si="280"/>
        <v>43230</v>
      </c>
      <c r="BW232" s="871">
        <f t="shared" si="293"/>
        <v>43232</v>
      </c>
      <c r="BY232" s="1124">
        <f t="shared" si="285"/>
        <v>19</v>
      </c>
      <c r="BZ232" s="883" t="s">
        <v>2412</v>
      </c>
      <c r="CA232" s="884" t="s">
        <v>2184</v>
      </c>
      <c r="CB232" s="869">
        <v>218</v>
      </c>
      <c r="CC232" s="870" t="s">
        <v>2204</v>
      </c>
      <c r="CD232" s="895">
        <f t="shared" si="265"/>
        <v>43155</v>
      </c>
      <c r="CE232" s="895">
        <f t="shared" si="236"/>
        <v>43161</v>
      </c>
      <c r="CF232" s="895">
        <f t="shared" si="266"/>
        <v>43162</v>
      </c>
      <c r="CG232" s="895">
        <f t="shared" si="299"/>
        <v>43168</v>
      </c>
      <c r="CH232" s="895">
        <f t="shared" si="272"/>
        <v>43203</v>
      </c>
      <c r="CI232" s="895">
        <f t="shared" si="255"/>
        <v>43220</v>
      </c>
      <c r="CJ232" s="895">
        <f t="shared" si="247"/>
        <v>43224</v>
      </c>
      <c r="CK232" s="895">
        <f t="shared" si="281"/>
        <v>43230</v>
      </c>
      <c r="CL232" s="871">
        <f t="shared" si="294"/>
        <v>43232</v>
      </c>
      <c r="CN232" s="1124">
        <f t="shared" si="286"/>
        <v>19</v>
      </c>
      <c r="CO232" s="883" t="s">
        <v>2412</v>
      </c>
      <c r="CP232" s="884" t="s">
        <v>2184</v>
      </c>
      <c r="CQ232" s="869">
        <v>218</v>
      </c>
      <c r="CR232" s="870" t="s">
        <v>2204</v>
      </c>
      <c r="CS232" s="895">
        <f t="shared" si="267"/>
        <v>43155</v>
      </c>
      <c r="CT232" s="895">
        <f t="shared" si="237"/>
        <v>43161</v>
      </c>
      <c r="CU232" s="895">
        <f t="shared" si="268"/>
        <v>43162</v>
      </c>
      <c r="CV232" s="895">
        <f t="shared" si="300"/>
        <v>43168</v>
      </c>
      <c r="CW232" s="895">
        <f t="shared" si="273"/>
        <v>43203</v>
      </c>
      <c r="CX232" s="895">
        <f t="shared" si="256"/>
        <v>43220</v>
      </c>
      <c r="CY232" s="895">
        <f t="shared" si="248"/>
        <v>43224</v>
      </c>
      <c r="CZ232" s="895">
        <f t="shared" si="282"/>
        <v>43230</v>
      </c>
      <c r="DA232" s="871">
        <f t="shared" si="295"/>
        <v>43232</v>
      </c>
    </row>
    <row r="233" spans="2:105" ht="15.75" hidden="1" thickTop="1">
      <c r="B233" s="407" t="s">
        <v>2129</v>
      </c>
      <c r="C233" s="804">
        <f t="shared" si="274"/>
        <v>20</v>
      </c>
      <c r="D233" s="1146"/>
      <c r="E233" s="1147"/>
      <c r="F233" s="800">
        <v>218</v>
      </c>
      <c r="G233" s="801" t="s">
        <v>2204</v>
      </c>
      <c r="H233" s="802">
        <f t="shared" si="275"/>
        <v>43194</v>
      </c>
      <c r="I233" s="802">
        <f t="shared" si="249"/>
        <v>43197</v>
      </c>
      <c r="J233" s="802">
        <f t="shared" si="269"/>
        <v>43203</v>
      </c>
      <c r="K233" s="802">
        <f t="shared" si="270"/>
        <v>43210</v>
      </c>
      <c r="L233" s="802">
        <f t="shared" si="250"/>
        <v>43227</v>
      </c>
      <c r="M233" s="802">
        <f t="shared" si="225"/>
        <v>43231</v>
      </c>
      <c r="N233" s="802">
        <f t="shared" si="276"/>
        <v>43237</v>
      </c>
      <c r="O233" s="808">
        <f t="shared" si="289"/>
        <v>43239</v>
      </c>
      <c r="Q233" s="804">
        <f t="shared" si="287"/>
        <v>20</v>
      </c>
      <c r="R233" s="1146"/>
      <c r="S233" s="1147"/>
      <c r="T233" s="800">
        <v>218</v>
      </c>
      <c r="U233" s="801" t="s">
        <v>2204</v>
      </c>
      <c r="V233" s="802">
        <f t="shared" si="257"/>
        <v>43162</v>
      </c>
      <c r="W233" s="802">
        <f t="shared" si="229"/>
        <v>43168</v>
      </c>
      <c r="X233" s="802">
        <f t="shared" si="258"/>
        <v>43169</v>
      </c>
      <c r="Y233" s="802">
        <f t="shared" si="230"/>
        <v>43175</v>
      </c>
      <c r="Z233" s="802">
        <f t="shared" si="239"/>
        <v>43210</v>
      </c>
      <c r="AA233" s="802">
        <f t="shared" si="251"/>
        <v>43227</v>
      </c>
      <c r="AB233" s="802">
        <f t="shared" si="245"/>
        <v>43231</v>
      </c>
      <c r="AC233" s="802">
        <f t="shared" si="277"/>
        <v>43237</v>
      </c>
      <c r="AD233" s="808">
        <f t="shared" si="290"/>
        <v>43239</v>
      </c>
      <c r="AF233" s="804">
        <f t="shared" si="288"/>
        <v>20</v>
      </c>
      <c r="AG233" s="1146"/>
      <c r="AH233" s="1147"/>
      <c r="AI233" s="800">
        <v>218</v>
      </c>
      <c r="AJ233" s="801" t="s">
        <v>2204</v>
      </c>
      <c r="AK233" s="802">
        <f t="shared" si="259"/>
        <v>43162</v>
      </c>
      <c r="AL233" s="802">
        <f t="shared" si="231"/>
        <v>43168</v>
      </c>
      <c r="AM233" s="802">
        <f t="shared" si="260"/>
        <v>43169</v>
      </c>
      <c r="AN233" s="802">
        <f t="shared" si="232"/>
        <v>43175</v>
      </c>
      <c r="AO233" s="802">
        <f t="shared" si="271"/>
        <v>43210</v>
      </c>
      <c r="AP233" s="802">
        <f t="shared" si="252"/>
        <v>43227</v>
      </c>
      <c r="AQ233" s="802">
        <f t="shared" si="246"/>
        <v>43231</v>
      </c>
      <c r="AR233" s="802">
        <f t="shared" si="278"/>
        <v>43237</v>
      </c>
      <c r="AS233" s="808">
        <f t="shared" si="291"/>
        <v>43239</v>
      </c>
      <c r="AU233" s="804">
        <f t="shared" si="283"/>
        <v>20</v>
      </c>
      <c r="AV233" s="1146"/>
      <c r="AW233" s="1147"/>
      <c r="AX233" s="800">
        <v>218</v>
      </c>
      <c r="AY233" s="801" t="s">
        <v>2204</v>
      </c>
      <c r="AZ233" s="802">
        <f t="shared" si="261"/>
        <v>43148</v>
      </c>
      <c r="BA233" s="802">
        <f t="shared" si="233"/>
        <v>43154</v>
      </c>
      <c r="BB233" s="802">
        <f t="shared" si="262"/>
        <v>43155</v>
      </c>
      <c r="BC233" s="802">
        <f t="shared" si="296"/>
        <v>43161</v>
      </c>
      <c r="BD233" s="802">
        <f t="shared" si="241"/>
        <v>43210</v>
      </c>
      <c r="BE233" s="802">
        <f t="shared" si="253"/>
        <v>43227</v>
      </c>
      <c r="BF233" s="802">
        <f t="shared" si="297"/>
        <v>43231</v>
      </c>
      <c r="BG233" s="802">
        <f t="shared" si="279"/>
        <v>43237</v>
      </c>
      <c r="BH233" s="808">
        <f t="shared" si="292"/>
        <v>43239</v>
      </c>
      <c r="BJ233" s="804">
        <f t="shared" si="284"/>
        <v>20</v>
      </c>
      <c r="BK233" s="1146"/>
      <c r="BL233" s="1147"/>
      <c r="BM233" s="800">
        <v>218</v>
      </c>
      <c r="BN233" s="801" t="s">
        <v>2204</v>
      </c>
      <c r="BO233" s="802">
        <f t="shared" si="263"/>
        <v>43134</v>
      </c>
      <c r="BP233" s="802">
        <f t="shared" si="234"/>
        <v>43140</v>
      </c>
      <c r="BQ233" s="802">
        <f t="shared" si="264"/>
        <v>43141</v>
      </c>
      <c r="BR233" s="802">
        <f t="shared" si="235"/>
        <v>43147</v>
      </c>
      <c r="BS233" s="802">
        <f t="shared" si="242"/>
        <v>43210</v>
      </c>
      <c r="BT233" s="802">
        <f t="shared" si="254"/>
        <v>43227</v>
      </c>
      <c r="BU233" s="802">
        <f t="shared" si="298"/>
        <v>43231</v>
      </c>
      <c r="BV233" s="802">
        <f t="shared" si="280"/>
        <v>43237</v>
      </c>
      <c r="BW233" s="808">
        <f t="shared" si="293"/>
        <v>43239</v>
      </c>
      <c r="BY233" s="804">
        <f t="shared" si="285"/>
        <v>20</v>
      </c>
      <c r="BZ233" s="1146"/>
      <c r="CA233" s="1147"/>
      <c r="CB233" s="800">
        <v>218</v>
      </c>
      <c r="CC233" s="801" t="s">
        <v>2204</v>
      </c>
      <c r="CD233" s="802">
        <f t="shared" si="265"/>
        <v>43162</v>
      </c>
      <c r="CE233" s="802">
        <f t="shared" si="236"/>
        <v>43168</v>
      </c>
      <c r="CF233" s="802">
        <f t="shared" si="266"/>
        <v>43169</v>
      </c>
      <c r="CG233" s="802">
        <f t="shared" si="299"/>
        <v>43175</v>
      </c>
      <c r="CH233" s="802">
        <f t="shared" si="272"/>
        <v>43210</v>
      </c>
      <c r="CI233" s="802">
        <f t="shared" si="255"/>
        <v>43227</v>
      </c>
      <c r="CJ233" s="802">
        <f t="shared" si="247"/>
        <v>43231</v>
      </c>
      <c r="CK233" s="802">
        <f t="shared" si="281"/>
        <v>43237</v>
      </c>
      <c r="CL233" s="808">
        <f t="shared" si="294"/>
        <v>43239</v>
      </c>
      <c r="CN233" s="804">
        <f t="shared" si="286"/>
        <v>20</v>
      </c>
      <c r="CO233" s="1146"/>
      <c r="CP233" s="1147"/>
      <c r="CQ233" s="800">
        <v>218</v>
      </c>
      <c r="CR233" s="801" t="s">
        <v>2204</v>
      </c>
      <c r="CS233" s="802">
        <f t="shared" si="267"/>
        <v>43162</v>
      </c>
      <c r="CT233" s="802">
        <f t="shared" si="237"/>
        <v>43168</v>
      </c>
      <c r="CU233" s="802">
        <f t="shared" si="268"/>
        <v>43169</v>
      </c>
      <c r="CV233" s="802">
        <f t="shared" si="300"/>
        <v>43175</v>
      </c>
      <c r="CW233" s="802">
        <f t="shared" si="273"/>
        <v>43210</v>
      </c>
      <c r="CX233" s="802">
        <f t="shared" si="256"/>
        <v>43227</v>
      </c>
      <c r="CY233" s="802">
        <f t="shared" si="248"/>
        <v>43231</v>
      </c>
      <c r="CZ233" s="802">
        <f t="shared" si="282"/>
        <v>43237</v>
      </c>
      <c r="DA233" s="808">
        <f t="shared" si="295"/>
        <v>43239</v>
      </c>
    </row>
    <row r="234" spans="2:105" ht="15.75" hidden="1" thickBot="1">
      <c r="B234" s="407" t="s">
        <v>2130</v>
      </c>
      <c r="C234" s="811">
        <f t="shared" si="274"/>
        <v>21</v>
      </c>
      <c r="D234" s="1143" t="s">
        <v>506</v>
      </c>
      <c r="E234" s="1144"/>
      <c r="F234" s="812">
        <v>218</v>
      </c>
      <c r="G234" s="813" t="s">
        <v>2204</v>
      </c>
      <c r="H234" s="962">
        <f t="shared" si="275"/>
        <v>43194</v>
      </c>
      <c r="I234" s="962">
        <f t="shared" si="249"/>
        <v>43197</v>
      </c>
      <c r="J234" s="1145">
        <f t="shared" si="269"/>
        <v>43203</v>
      </c>
      <c r="K234" s="962">
        <f t="shared" si="270"/>
        <v>43210</v>
      </c>
      <c r="L234" s="962">
        <f t="shared" si="250"/>
        <v>43227</v>
      </c>
      <c r="M234" s="962">
        <f t="shared" si="225"/>
        <v>43231</v>
      </c>
      <c r="N234" s="814">
        <v>43237</v>
      </c>
      <c r="O234" s="823">
        <f t="shared" si="289"/>
        <v>43246</v>
      </c>
      <c r="Q234" s="811">
        <f t="shared" si="287"/>
        <v>21</v>
      </c>
      <c r="R234" s="1143" t="s">
        <v>506</v>
      </c>
      <c r="S234" s="1144"/>
      <c r="T234" s="812">
        <v>218</v>
      </c>
      <c r="U234" s="813" t="s">
        <v>2204</v>
      </c>
      <c r="V234" s="822">
        <f t="shared" si="257"/>
        <v>43162</v>
      </c>
      <c r="W234" s="1221">
        <f t="shared" si="229"/>
        <v>43168</v>
      </c>
      <c r="X234" s="822">
        <f t="shared" si="258"/>
        <v>43169</v>
      </c>
      <c r="Y234" s="1221">
        <f t="shared" si="230"/>
        <v>43175</v>
      </c>
      <c r="Z234" s="822">
        <f t="shared" si="239"/>
        <v>43210</v>
      </c>
      <c r="AA234" s="822">
        <f t="shared" si="251"/>
        <v>43227</v>
      </c>
      <c r="AB234" s="822">
        <f t="shared" si="245"/>
        <v>43231</v>
      </c>
      <c r="AC234" s="819">
        <v>43237</v>
      </c>
      <c r="AD234" s="823">
        <f t="shared" si="290"/>
        <v>43246</v>
      </c>
      <c r="AF234" s="811">
        <f t="shared" si="288"/>
        <v>21</v>
      </c>
      <c r="AG234" s="1143" t="s">
        <v>506</v>
      </c>
      <c r="AH234" s="1144"/>
      <c r="AI234" s="812">
        <v>218</v>
      </c>
      <c r="AJ234" s="813" t="s">
        <v>2204</v>
      </c>
      <c r="AK234" s="822">
        <f t="shared" si="259"/>
        <v>43162</v>
      </c>
      <c r="AL234" s="1221">
        <f t="shared" si="231"/>
        <v>43168</v>
      </c>
      <c r="AM234" s="822">
        <f t="shared" si="260"/>
        <v>43169</v>
      </c>
      <c r="AN234" s="1221">
        <f t="shared" si="232"/>
        <v>43175</v>
      </c>
      <c r="AO234" s="822">
        <f t="shared" si="271"/>
        <v>43210</v>
      </c>
      <c r="AP234" s="822">
        <f t="shared" si="252"/>
        <v>43227</v>
      </c>
      <c r="AQ234" s="822">
        <f t="shared" si="246"/>
        <v>43231</v>
      </c>
      <c r="AR234" s="819">
        <v>43237</v>
      </c>
      <c r="AS234" s="823">
        <f t="shared" si="291"/>
        <v>43246</v>
      </c>
      <c r="AU234" s="811">
        <f t="shared" si="283"/>
        <v>21</v>
      </c>
      <c r="AV234" s="1143" t="s">
        <v>506</v>
      </c>
      <c r="AW234" s="1144"/>
      <c r="AX234" s="812">
        <v>218</v>
      </c>
      <c r="AY234" s="813" t="s">
        <v>2204</v>
      </c>
      <c r="AZ234" s="822">
        <f t="shared" si="261"/>
        <v>43148</v>
      </c>
      <c r="BA234" s="1221">
        <f t="shared" si="233"/>
        <v>43154</v>
      </c>
      <c r="BB234" s="822">
        <f t="shared" si="262"/>
        <v>43155</v>
      </c>
      <c r="BC234" s="1221">
        <f t="shared" si="296"/>
        <v>43161</v>
      </c>
      <c r="BD234" s="822">
        <f t="shared" si="241"/>
        <v>43210</v>
      </c>
      <c r="BE234" s="822">
        <f t="shared" si="253"/>
        <v>43227</v>
      </c>
      <c r="BF234" s="822">
        <f t="shared" si="297"/>
        <v>43231</v>
      </c>
      <c r="BG234" s="819">
        <v>43237</v>
      </c>
      <c r="BH234" s="823">
        <f t="shared" si="292"/>
        <v>43246</v>
      </c>
      <c r="BJ234" s="811">
        <f t="shared" si="284"/>
        <v>21</v>
      </c>
      <c r="BK234" s="1143" t="s">
        <v>506</v>
      </c>
      <c r="BL234" s="1144"/>
      <c r="BM234" s="812">
        <v>218</v>
      </c>
      <c r="BN234" s="813" t="s">
        <v>2204</v>
      </c>
      <c r="BO234" s="822">
        <f t="shared" si="263"/>
        <v>42769</v>
      </c>
      <c r="BP234" s="1221">
        <f t="shared" si="234"/>
        <v>42775</v>
      </c>
      <c r="BQ234" s="822">
        <f t="shared" si="264"/>
        <v>42776</v>
      </c>
      <c r="BR234" s="1221">
        <f t="shared" si="235"/>
        <v>42782</v>
      </c>
      <c r="BS234" s="822">
        <f t="shared" si="242"/>
        <v>42845</v>
      </c>
      <c r="BT234" s="822">
        <f t="shared" si="254"/>
        <v>42862</v>
      </c>
      <c r="BU234" s="822">
        <f t="shared" si="298"/>
        <v>42866</v>
      </c>
      <c r="BV234" s="819">
        <v>42872</v>
      </c>
      <c r="BW234" s="823">
        <f t="shared" si="293"/>
        <v>43246</v>
      </c>
      <c r="BY234" s="811">
        <f t="shared" si="285"/>
        <v>21</v>
      </c>
      <c r="BZ234" s="1143" t="s">
        <v>506</v>
      </c>
      <c r="CA234" s="1144"/>
      <c r="CB234" s="812">
        <v>218</v>
      </c>
      <c r="CC234" s="813" t="s">
        <v>2204</v>
      </c>
      <c r="CD234" s="822">
        <f t="shared" si="265"/>
        <v>43162</v>
      </c>
      <c r="CE234" s="1221">
        <f t="shared" si="236"/>
        <v>43168</v>
      </c>
      <c r="CF234" s="822">
        <f t="shared" si="266"/>
        <v>43169</v>
      </c>
      <c r="CG234" s="1221">
        <f t="shared" si="299"/>
        <v>43175</v>
      </c>
      <c r="CH234" s="822">
        <f t="shared" si="272"/>
        <v>43210</v>
      </c>
      <c r="CI234" s="822">
        <f t="shared" si="255"/>
        <v>43227</v>
      </c>
      <c r="CJ234" s="822">
        <f t="shared" si="247"/>
        <v>43231</v>
      </c>
      <c r="CK234" s="819">
        <v>43237</v>
      </c>
      <c r="CL234" s="823">
        <f t="shared" si="294"/>
        <v>43246</v>
      </c>
      <c r="CN234" s="811">
        <f t="shared" si="286"/>
        <v>21</v>
      </c>
      <c r="CO234" s="1143" t="s">
        <v>506</v>
      </c>
      <c r="CP234" s="1144"/>
      <c r="CQ234" s="812">
        <v>218</v>
      </c>
      <c r="CR234" s="813" t="s">
        <v>2204</v>
      </c>
      <c r="CS234" s="822">
        <f t="shared" si="267"/>
        <v>42797</v>
      </c>
      <c r="CT234" s="1221">
        <f t="shared" si="237"/>
        <v>42803</v>
      </c>
      <c r="CU234" s="822">
        <f t="shared" si="268"/>
        <v>42804</v>
      </c>
      <c r="CV234" s="1221">
        <f t="shared" si="300"/>
        <v>42810</v>
      </c>
      <c r="CW234" s="822">
        <f t="shared" si="273"/>
        <v>42845</v>
      </c>
      <c r="CX234" s="822">
        <f t="shared" si="256"/>
        <v>42862</v>
      </c>
      <c r="CY234" s="822">
        <f t="shared" si="248"/>
        <v>42866</v>
      </c>
      <c r="CZ234" s="819">
        <v>42872</v>
      </c>
      <c r="DA234" s="823">
        <f t="shared" si="295"/>
        <v>43246</v>
      </c>
    </row>
    <row r="235" spans="2:105" ht="64.5" hidden="1" thickTop="1">
      <c r="B235" s="407" t="s">
        <v>2131</v>
      </c>
      <c r="C235" s="899">
        <f t="shared" si="274"/>
        <v>22</v>
      </c>
      <c r="D235" s="1201" t="s">
        <v>2215</v>
      </c>
      <c r="E235" s="1200" t="s">
        <v>2383</v>
      </c>
      <c r="F235" s="876">
        <v>218</v>
      </c>
      <c r="G235" s="877" t="s">
        <v>2205</v>
      </c>
      <c r="H235" s="862">
        <f t="shared" si="275"/>
        <v>43208</v>
      </c>
      <c r="I235" s="862">
        <f t="shared" si="249"/>
        <v>43211</v>
      </c>
      <c r="J235" s="862">
        <f t="shared" si="269"/>
        <v>43217</v>
      </c>
      <c r="K235" s="862">
        <f t="shared" si="270"/>
        <v>43224</v>
      </c>
      <c r="L235" s="862">
        <f t="shared" si="250"/>
        <v>43241</v>
      </c>
      <c r="M235" s="862">
        <f t="shared" si="225"/>
        <v>43245</v>
      </c>
      <c r="N235" s="862">
        <f t="shared" si="276"/>
        <v>43251</v>
      </c>
      <c r="O235" s="879">
        <f t="shared" si="289"/>
        <v>43253</v>
      </c>
      <c r="Q235" s="899">
        <f t="shared" si="287"/>
        <v>22</v>
      </c>
      <c r="R235" s="1201" t="s">
        <v>2215</v>
      </c>
      <c r="S235" s="1200" t="s">
        <v>2383</v>
      </c>
      <c r="T235" s="876">
        <v>218</v>
      </c>
      <c r="U235" s="877" t="s">
        <v>2205</v>
      </c>
      <c r="V235" s="862">
        <f t="shared" si="257"/>
        <v>43176</v>
      </c>
      <c r="W235" s="862">
        <f t="shared" si="229"/>
        <v>43182</v>
      </c>
      <c r="X235" s="862">
        <f t="shared" si="258"/>
        <v>43183</v>
      </c>
      <c r="Y235" s="862">
        <f t="shared" si="230"/>
        <v>43189</v>
      </c>
      <c r="Z235" s="862">
        <f t="shared" si="239"/>
        <v>43224</v>
      </c>
      <c r="AA235" s="862">
        <f t="shared" si="251"/>
        <v>43241</v>
      </c>
      <c r="AB235" s="862">
        <f t="shared" si="245"/>
        <v>43245</v>
      </c>
      <c r="AC235" s="862">
        <f t="shared" si="277"/>
        <v>43251</v>
      </c>
      <c r="AD235" s="879">
        <f t="shared" si="290"/>
        <v>43253</v>
      </c>
      <c r="AF235" s="899">
        <f t="shared" si="288"/>
        <v>22</v>
      </c>
      <c r="AG235" s="1201" t="s">
        <v>2215</v>
      </c>
      <c r="AH235" s="1200" t="s">
        <v>2383</v>
      </c>
      <c r="AI235" s="876">
        <v>218</v>
      </c>
      <c r="AJ235" s="877" t="s">
        <v>2205</v>
      </c>
      <c r="AK235" s="862">
        <f t="shared" si="259"/>
        <v>43176</v>
      </c>
      <c r="AL235" s="862">
        <f t="shared" si="231"/>
        <v>43182</v>
      </c>
      <c r="AM235" s="862">
        <f t="shared" si="260"/>
        <v>43183</v>
      </c>
      <c r="AN235" s="862">
        <f t="shared" si="232"/>
        <v>43189</v>
      </c>
      <c r="AO235" s="862">
        <f t="shared" si="271"/>
        <v>43224</v>
      </c>
      <c r="AP235" s="862">
        <f t="shared" si="252"/>
        <v>43241</v>
      </c>
      <c r="AQ235" s="862">
        <f t="shared" si="246"/>
        <v>43245</v>
      </c>
      <c r="AR235" s="862">
        <f t="shared" si="278"/>
        <v>43251</v>
      </c>
      <c r="AS235" s="879">
        <f t="shared" si="291"/>
        <v>43253</v>
      </c>
      <c r="AU235" s="899">
        <f t="shared" si="283"/>
        <v>22</v>
      </c>
      <c r="AV235" s="1201" t="s">
        <v>2215</v>
      </c>
      <c r="AW235" s="1200" t="s">
        <v>2383</v>
      </c>
      <c r="AX235" s="876">
        <v>218</v>
      </c>
      <c r="AY235" s="877" t="s">
        <v>2205</v>
      </c>
      <c r="AZ235" s="862">
        <f t="shared" si="261"/>
        <v>43162</v>
      </c>
      <c r="BA235" s="862">
        <f t="shared" si="233"/>
        <v>43168</v>
      </c>
      <c r="BB235" s="862">
        <f t="shared" si="262"/>
        <v>43169</v>
      </c>
      <c r="BC235" s="862">
        <f t="shared" si="296"/>
        <v>43175</v>
      </c>
      <c r="BD235" s="862">
        <f t="shared" si="241"/>
        <v>43224</v>
      </c>
      <c r="BE235" s="862">
        <f t="shared" si="253"/>
        <v>43241</v>
      </c>
      <c r="BF235" s="862">
        <f t="shared" si="297"/>
        <v>43245</v>
      </c>
      <c r="BG235" s="862">
        <f t="shared" si="279"/>
        <v>43251</v>
      </c>
      <c r="BH235" s="879">
        <f t="shared" si="292"/>
        <v>43253</v>
      </c>
      <c r="BJ235" s="899">
        <f t="shared" si="284"/>
        <v>22</v>
      </c>
      <c r="BK235" s="1201" t="s">
        <v>2215</v>
      </c>
      <c r="BL235" s="1200" t="s">
        <v>2383</v>
      </c>
      <c r="BM235" s="876">
        <v>218</v>
      </c>
      <c r="BN235" s="877" t="s">
        <v>2205</v>
      </c>
      <c r="BO235" s="862">
        <f t="shared" si="263"/>
        <v>43148</v>
      </c>
      <c r="BP235" s="862">
        <f t="shared" si="234"/>
        <v>43154</v>
      </c>
      <c r="BQ235" s="862">
        <f t="shared" si="264"/>
        <v>43155</v>
      </c>
      <c r="BR235" s="862">
        <f t="shared" si="235"/>
        <v>43161</v>
      </c>
      <c r="BS235" s="862">
        <f t="shared" si="242"/>
        <v>43224</v>
      </c>
      <c r="BT235" s="862">
        <f t="shared" si="254"/>
        <v>43241</v>
      </c>
      <c r="BU235" s="862">
        <f t="shared" si="298"/>
        <v>43245</v>
      </c>
      <c r="BV235" s="862">
        <f t="shared" si="280"/>
        <v>43251</v>
      </c>
      <c r="BW235" s="879">
        <f t="shared" si="293"/>
        <v>43253</v>
      </c>
      <c r="BY235" s="899">
        <f t="shared" si="285"/>
        <v>22</v>
      </c>
      <c r="BZ235" s="1201" t="s">
        <v>2215</v>
      </c>
      <c r="CA235" s="1200" t="s">
        <v>2383</v>
      </c>
      <c r="CB235" s="876">
        <v>218</v>
      </c>
      <c r="CC235" s="877" t="s">
        <v>2205</v>
      </c>
      <c r="CD235" s="862">
        <f t="shared" si="265"/>
        <v>43176</v>
      </c>
      <c r="CE235" s="862">
        <f t="shared" si="236"/>
        <v>43182</v>
      </c>
      <c r="CF235" s="862">
        <f t="shared" si="266"/>
        <v>43183</v>
      </c>
      <c r="CG235" s="862">
        <f t="shared" si="299"/>
        <v>43189</v>
      </c>
      <c r="CH235" s="862">
        <f t="shared" si="272"/>
        <v>43224</v>
      </c>
      <c r="CI235" s="862">
        <f t="shared" si="255"/>
        <v>43241</v>
      </c>
      <c r="CJ235" s="862">
        <f t="shared" si="247"/>
        <v>43245</v>
      </c>
      <c r="CK235" s="862">
        <f t="shared" si="281"/>
        <v>43251</v>
      </c>
      <c r="CL235" s="879">
        <f t="shared" si="294"/>
        <v>43253</v>
      </c>
      <c r="CN235" s="899">
        <f t="shared" si="286"/>
        <v>22</v>
      </c>
      <c r="CO235" s="1201" t="s">
        <v>2215</v>
      </c>
      <c r="CP235" s="1200" t="s">
        <v>2383</v>
      </c>
      <c r="CQ235" s="876">
        <v>218</v>
      </c>
      <c r="CR235" s="877" t="s">
        <v>2205</v>
      </c>
      <c r="CS235" s="862">
        <f t="shared" si="267"/>
        <v>43176</v>
      </c>
      <c r="CT235" s="862">
        <f t="shared" si="237"/>
        <v>43182</v>
      </c>
      <c r="CU235" s="862">
        <f t="shared" si="268"/>
        <v>43183</v>
      </c>
      <c r="CV235" s="862">
        <f t="shared" si="300"/>
        <v>43189</v>
      </c>
      <c r="CW235" s="862">
        <f t="shared" si="273"/>
        <v>43224</v>
      </c>
      <c r="CX235" s="862">
        <f t="shared" si="256"/>
        <v>43241</v>
      </c>
      <c r="CY235" s="862">
        <f t="shared" si="248"/>
        <v>43245</v>
      </c>
      <c r="CZ235" s="862">
        <f t="shared" si="282"/>
        <v>43251</v>
      </c>
      <c r="DA235" s="879">
        <f t="shared" si="295"/>
        <v>43253</v>
      </c>
    </row>
    <row r="236" spans="2:105" hidden="1">
      <c r="B236" s="407" t="s">
        <v>2132</v>
      </c>
      <c r="C236" s="850">
        <f t="shared" si="274"/>
        <v>23</v>
      </c>
      <c r="D236" s="857" t="s">
        <v>506</v>
      </c>
      <c r="E236" s="858"/>
      <c r="F236" s="853">
        <v>218</v>
      </c>
      <c r="G236" s="854" t="s">
        <v>2205</v>
      </c>
      <c r="H236" s="859">
        <f t="shared" si="275"/>
        <v>43215</v>
      </c>
      <c r="I236" s="859">
        <f t="shared" si="249"/>
        <v>43218</v>
      </c>
      <c r="J236" s="863">
        <f t="shared" si="269"/>
        <v>43224</v>
      </c>
      <c r="K236" s="859">
        <f t="shared" si="270"/>
        <v>43231</v>
      </c>
      <c r="L236" s="859">
        <f t="shared" si="250"/>
        <v>43248</v>
      </c>
      <c r="M236" s="859">
        <f t="shared" si="225"/>
        <v>43252</v>
      </c>
      <c r="N236" s="859">
        <f t="shared" si="276"/>
        <v>43258</v>
      </c>
      <c r="O236" s="856">
        <f t="shared" si="289"/>
        <v>43260</v>
      </c>
      <c r="Q236" s="850">
        <f t="shared" si="287"/>
        <v>23</v>
      </c>
      <c r="R236" s="857" t="s">
        <v>506</v>
      </c>
      <c r="S236" s="858"/>
      <c r="T236" s="853">
        <v>218</v>
      </c>
      <c r="U236" s="854" t="s">
        <v>2205</v>
      </c>
      <c r="V236" s="885">
        <f t="shared" si="257"/>
        <v>43183</v>
      </c>
      <c r="W236" s="886">
        <f t="shared" si="229"/>
        <v>43189</v>
      </c>
      <c r="X236" s="885">
        <f t="shared" si="258"/>
        <v>43190</v>
      </c>
      <c r="Y236" s="886">
        <f t="shared" si="230"/>
        <v>43196</v>
      </c>
      <c r="Z236" s="885">
        <f t="shared" si="239"/>
        <v>43231</v>
      </c>
      <c r="AA236" s="885">
        <f t="shared" si="251"/>
        <v>43248</v>
      </c>
      <c r="AB236" s="885">
        <f t="shared" si="245"/>
        <v>43252</v>
      </c>
      <c r="AC236" s="885">
        <f t="shared" si="277"/>
        <v>43258</v>
      </c>
      <c r="AD236" s="856">
        <f t="shared" si="290"/>
        <v>43260</v>
      </c>
      <c r="AF236" s="850">
        <f t="shared" si="288"/>
        <v>23</v>
      </c>
      <c r="AG236" s="857" t="s">
        <v>506</v>
      </c>
      <c r="AH236" s="858"/>
      <c r="AI236" s="853">
        <v>218</v>
      </c>
      <c r="AJ236" s="854" t="s">
        <v>2205</v>
      </c>
      <c r="AK236" s="885">
        <f t="shared" si="259"/>
        <v>43183</v>
      </c>
      <c r="AL236" s="886">
        <f t="shared" si="231"/>
        <v>43189</v>
      </c>
      <c r="AM236" s="885">
        <f t="shared" si="260"/>
        <v>43190</v>
      </c>
      <c r="AN236" s="886">
        <f t="shared" si="232"/>
        <v>43196</v>
      </c>
      <c r="AO236" s="885">
        <f t="shared" si="271"/>
        <v>43231</v>
      </c>
      <c r="AP236" s="885">
        <f t="shared" si="252"/>
        <v>43248</v>
      </c>
      <c r="AQ236" s="885">
        <f t="shared" si="246"/>
        <v>43252</v>
      </c>
      <c r="AR236" s="885">
        <f t="shared" si="278"/>
        <v>43258</v>
      </c>
      <c r="AS236" s="856">
        <f t="shared" si="291"/>
        <v>43260</v>
      </c>
      <c r="AU236" s="850">
        <f t="shared" si="283"/>
        <v>23</v>
      </c>
      <c r="AV236" s="857" t="s">
        <v>506</v>
      </c>
      <c r="AW236" s="858"/>
      <c r="AX236" s="853">
        <v>218</v>
      </c>
      <c r="AY236" s="854" t="s">
        <v>2205</v>
      </c>
      <c r="AZ236" s="885">
        <f t="shared" si="261"/>
        <v>43169</v>
      </c>
      <c r="BA236" s="886">
        <f t="shared" si="233"/>
        <v>43175</v>
      </c>
      <c r="BB236" s="885">
        <f t="shared" si="262"/>
        <v>43176</v>
      </c>
      <c r="BC236" s="886">
        <f t="shared" si="296"/>
        <v>43182</v>
      </c>
      <c r="BD236" s="885">
        <f t="shared" si="241"/>
        <v>43231</v>
      </c>
      <c r="BE236" s="885">
        <f t="shared" si="253"/>
        <v>43248</v>
      </c>
      <c r="BF236" s="885">
        <f t="shared" si="297"/>
        <v>43252</v>
      </c>
      <c r="BG236" s="885">
        <f t="shared" si="279"/>
        <v>43258</v>
      </c>
      <c r="BH236" s="856">
        <f t="shared" si="292"/>
        <v>43260</v>
      </c>
      <c r="BJ236" s="850">
        <f t="shared" si="284"/>
        <v>23</v>
      </c>
      <c r="BK236" s="857" t="s">
        <v>506</v>
      </c>
      <c r="BL236" s="858"/>
      <c r="BM236" s="853">
        <v>218</v>
      </c>
      <c r="BN236" s="854" t="s">
        <v>2205</v>
      </c>
      <c r="BO236" s="885">
        <f t="shared" si="263"/>
        <v>43155</v>
      </c>
      <c r="BP236" s="886">
        <f t="shared" si="234"/>
        <v>43161</v>
      </c>
      <c r="BQ236" s="885">
        <f t="shared" si="264"/>
        <v>43162</v>
      </c>
      <c r="BR236" s="886">
        <f t="shared" si="235"/>
        <v>43168</v>
      </c>
      <c r="BS236" s="885">
        <f t="shared" si="242"/>
        <v>43231</v>
      </c>
      <c r="BT236" s="885">
        <f t="shared" si="254"/>
        <v>43248</v>
      </c>
      <c r="BU236" s="885">
        <f t="shared" si="298"/>
        <v>43252</v>
      </c>
      <c r="BV236" s="885">
        <f t="shared" si="280"/>
        <v>43258</v>
      </c>
      <c r="BW236" s="856">
        <f t="shared" si="293"/>
        <v>43260</v>
      </c>
      <c r="BY236" s="850">
        <f t="shared" si="285"/>
        <v>23</v>
      </c>
      <c r="BZ236" s="857" t="s">
        <v>506</v>
      </c>
      <c r="CA236" s="858"/>
      <c r="CB236" s="853">
        <v>218</v>
      </c>
      <c r="CC236" s="854" t="s">
        <v>2205</v>
      </c>
      <c r="CD236" s="885">
        <f t="shared" si="265"/>
        <v>43183</v>
      </c>
      <c r="CE236" s="886">
        <f t="shared" si="236"/>
        <v>43189</v>
      </c>
      <c r="CF236" s="885">
        <f t="shared" si="266"/>
        <v>43190</v>
      </c>
      <c r="CG236" s="886">
        <f t="shared" si="299"/>
        <v>43196</v>
      </c>
      <c r="CH236" s="885">
        <f t="shared" si="272"/>
        <v>43231</v>
      </c>
      <c r="CI236" s="885">
        <f t="shared" si="255"/>
        <v>43248</v>
      </c>
      <c r="CJ236" s="885">
        <f t="shared" si="247"/>
        <v>43252</v>
      </c>
      <c r="CK236" s="885">
        <f t="shared" si="281"/>
        <v>43258</v>
      </c>
      <c r="CL236" s="856">
        <f t="shared" si="294"/>
        <v>43260</v>
      </c>
      <c r="CN236" s="850">
        <f t="shared" si="286"/>
        <v>23</v>
      </c>
      <c r="CO236" s="857" t="s">
        <v>506</v>
      </c>
      <c r="CP236" s="858"/>
      <c r="CQ236" s="853">
        <v>218</v>
      </c>
      <c r="CR236" s="854" t="s">
        <v>2205</v>
      </c>
      <c r="CS236" s="885">
        <f t="shared" si="267"/>
        <v>43183</v>
      </c>
      <c r="CT236" s="886">
        <f t="shared" si="237"/>
        <v>43189</v>
      </c>
      <c r="CU236" s="885">
        <f t="shared" si="268"/>
        <v>43190</v>
      </c>
      <c r="CV236" s="886">
        <f t="shared" si="300"/>
        <v>43196</v>
      </c>
      <c r="CW236" s="885">
        <f t="shared" si="273"/>
        <v>43231</v>
      </c>
      <c r="CX236" s="885">
        <f t="shared" si="256"/>
        <v>43248</v>
      </c>
      <c r="CY236" s="885">
        <f t="shared" si="248"/>
        <v>43252</v>
      </c>
      <c r="CZ236" s="885">
        <f t="shared" si="282"/>
        <v>43258</v>
      </c>
      <c r="DA236" s="856">
        <f t="shared" si="295"/>
        <v>43260</v>
      </c>
    </row>
    <row r="237" spans="2:105" ht="69.75" hidden="1" customHeight="1">
      <c r="B237" s="407" t="s">
        <v>2133</v>
      </c>
      <c r="C237" s="1124">
        <f t="shared" si="274"/>
        <v>24</v>
      </c>
      <c r="D237" s="1140" t="s">
        <v>506</v>
      </c>
      <c r="E237" s="952" t="s">
        <v>2384</v>
      </c>
      <c r="F237" s="869">
        <v>218</v>
      </c>
      <c r="G237" s="870" t="s">
        <v>2205</v>
      </c>
      <c r="H237" s="953">
        <f t="shared" si="275"/>
        <v>43222</v>
      </c>
      <c r="I237" s="953">
        <f t="shared" si="249"/>
        <v>43225</v>
      </c>
      <c r="J237" s="953">
        <f t="shared" si="269"/>
        <v>43231</v>
      </c>
      <c r="K237" s="953">
        <f t="shared" si="270"/>
        <v>43238</v>
      </c>
      <c r="L237" s="953">
        <f t="shared" si="250"/>
        <v>43255</v>
      </c>
      <c r="M237" s="953">
        <f t="shared" si="225"/>
        <v>43259</v>
      </c>
      <c r="N237" s="953">
        <f t="shared" si="276"/>
        <v>43265</v>
      </c>
      <c r="O237" s="871">
        <f t="shared" si="289"/>
        <v>43267</v>
      </c>
      <c r="Q237" s="1124">
        <f t="shared" si="287"/>
        <v>24</v>
      </c>
      <c r="R237" s="1140" t="s">
        <v>506</v>
      </c>
      <c r="S237" s="952" t="s">
        <v>2384</v>
      </c>
      <c r="T237" s="869">
        <v>218</v>
      </c>
      <c r="U237" s="870" t="s">
        <v>2205</v>
      </c>
      <c r="V237" s="954">
        <f t="shared" si="257"/>
        <v>43190</v>
      </c>
      <c r="W237" s="954">
        <f t="shared" si="229"/>
        <v>43196</v>
      </c>
      <c r="X237" s="954">
        <f t="shared" si="258"/>
        <v>43197</v>
      </c>
      <c r="Y237" s="954">
        <f t="shared" si="230"/>
        <v>43203</v>
      </c>
      <c r="Z237" s="954">
        <f t="shared" si="239"/>
        <v>43238</v>
      </c>
      <c r="AA237" s="954">
        <f t="shared" si="251"/>
        <v>43255</v>
      </c>
      <c r="AB237" s="954">
        <f t="shared" si="245"/>
        <v>43259</v>
      </c>
      <c r="AC237" s="954">
        <f t="shared" si="277"/>
        <v>43265</v>
      </c>
      <c r="AD237" s="871">
        <f t="shared" si="290"/>
        <v>43267</v>
      </c>
      <c r="AF237" s="1124">
        <f t="shared" si="288"/>
        <v>24</v>
      </c>
      <c r="AG237" s="1140" t="s">
        <v>506</v>
      </c>
      <c r="AH237" s="952" t="s">
        <v>2384</v>
      </c>
      <c r="AI237" s="869">
        <v>218</v>
      </c>
      <c r="AJ237" s="870" t="s">
        <v>2205</v>
      </c>
      <c r="AK237" s="954">
        <f t="shared" si="259"/>
        <v>43190</v>
      </c>
      <c r="AL237" s="954">
        <f t="shared" si="231"/>
        <v>43196</v>
      </c>
      <c r="AM237" s="954">
        <f t="shared" si="260"/>
        <v>43197</v>
      </c>
      <c r="AN237" s="954">
        <f t="shared" si="232"/>
        <v>43203</v>
      </c>
      <c r="AO237" s="954">
        <f t="shared" si="271"/>
        <v>43238</v>
      </c>
      <c r="AP237" s="954">
        <f t="shared" si="252"/>
        <v>43255</v>
      </c>
      <c r="AQ237" s="954">
        <f t="shared" si="246"/>
        <v>43259</v>
      </c>
      <c r="AR237" s="954">
        <f t="shared" si="278"/>
        <v>43265</v>
      </c>
      <c r="AS237" s="871">
        <f t="shared" si="291"/>
        <v>43267</v>
      </c>
      <c r="AU237" s="1124">
        <f t="shared" si="283"/>
        <v>24</v>
      </c>
      <c r="AV237" s="1140" t="s">
        <v>506</v>
      </c>
      <c r="AW237" s="952" t="s">
        <v>2384</v>
      </c>
      <c r="AX237" s="869">
        <v>218</v>
      </c>
      <c r="AY237" s="870" t="s">
        <v>2205</v>
      </c>
      <c r="AZ237" s="954">
        <f t="shared" si="261"/>
        <v>43176</v>
      </c>
      <c r="BA237" s="954">
        <f t="shared" si="233"/>
        <v>43182</v>
      </c>
      <c r="BB237" s="954">
        <f t="shared" si="262"/>
        <v>43183</v>
      </c>
      <c r="BC237" s="954">
        <f t="shared" si="296"/>
        <v>43189</v>
      </c>
      <c r="BD237" s="954">
        <f t="shared" si="241"/>
        <v>43238</v>
      </c>
      <c r="BE237" s="954">
        <f t="shared" si="253"/>
        <v>43255</v>
      </c>
      <c r="BF237" s="954">
        <f t="shared" si="297"/>
        <v>43259</v>
      </c>
      <c r="BG237" s="954">
        <f t="shared" si="279"/>
        <v>43265</v>
      </c>
      <c r="BH237" s="871">
        <f t="shared" si="292"/>
        <v>43267</v>
      </c>
      <c r="BJ237" s="1124">
        <f t="shared" si="284"/>
        <v>24</v>
      </c>
      <c r="BK237" s="1140" t="s">
        <v>506</v>
      </c>
      <c r="BL237" s="952" t="s">
        <v>2384</v>
      </c>
      <c r="BM237" s="869">
        <v>218</v>
      </c>
      <c r="BN237" s="870" t="s">
        <v>2205</v>
      </c>
      <c r="BO237" s="954">
        <f t="shared" si="263"/>
        <v>43162</v>
      </c>
      <c r="BP237" s="954">
        <f t="shared" si="234"/>
        <v>43168</v>
      </c>
      <c r="BQ237" s="954">
        <f t="shared" si="264"/>
        <v>43169</v>
      </c>
      <c r="BR237" s="954">
        <f t="shared" si="235"/>
        <v>43175</v>
      </c>
      <c r="BS237" s="954">
        <f t="shared" si="242"/>
        <v>43238</v>
      </c>
      <c r="BT237" s="954">
        <f t="shared" si="254"/>
        <v>43255</v>
      </c>
      <c r="BU237" s="954">
        <f t="shared" si="298"/>
        <v>43259</v>
      </c>
      <c r="BV237" s="954">
        <f t="shared" si="280"/>
        <v>43265</v>
      </c>
      <c r="BW237" s="871">
        <f t="shared" si="293"/>
        <v>43267</v>
      </c>
      <c r="BY237" s="1124">
        <f t="shared" si="285"/>
        <v>24</v>
      </c>
      <c r="BZ237" s="1140" t="s">
        <v>506</v>
      </c>
      <c r="CA237" s="952" t="s">
        <v>2384</v>
      </c>
      <c r="CB237" s="869">
        <v>218</v>
      </c>
      <c r="CC237" s="870" t="s">
        <v>2205</v>
      </c>
      <c r="CD237" s="954">
        <f t="shared" si="265"/>
        <v>43190</v>
      </c>
      <c r="CE237" s="954">
        <f t="shared" si="236"/>
        <v>43196</v>
      </c>
      <c r="CF237" s="954">
        <f t="shared" si="266"/>
        <v>43197</v>
      </c>
      <c r="CG237" s="954">
        <f t="shared" si="299"/>
        <v>43203</v>
      </c>
      <c r="CH237" s="954">
        <f t="shared" si="272"/>
        <v>43238</v>
      </c>
      <c r="CI237" s="954">
        <f t="shared" si="255"/>
        <v>43255</v>
      </c>
      <c r="CJ237" s="954">
        <f t="shared" si="247"/>
        <v>43259</v>
      </c>
      <c r="CK237" s="954">
        <f t="shared" si="281"/>
        <v>43265</v>
      </c>
      <c r="CL237" s="871">
        <f t="shared" si="294"/>
        <v>43267</v>
      </c>
      <c r="CN237" s="1124">
        <f t="shared" si="286"/>
        <v>24</v>
      </c>
      <c r="CO237" s="1140" t="s">
        <v>506</v>
      </c>
      <c r="CP237" s="952" t="s">
        <v>2384</v>
      </c>
      <c r="CQ237" s="869">
        <v>218</v>
      </c>
      <c r="CR237" s="870" t="s">
        <v>2205</v>
      </c>
      <c r="CS237" s="954">
        <f t="shared" si="267"/>
        <v>43190</v>
      </c>
      <c r="CT237" s="954">
        <f t="shared" si="237"/>
        <v>43196</v>
      </c>
      <c r="CU237" s="954">
        <f t="shared" si="268"/>
        <v>43197</v>
      </c>
      <c r="CV237" s="954">
        <f t="shared" si="300"/>
        <v>43203</v>
      </c>
      <c r="CW237" s="954">
        <f t="shared" si="273"/>
        <v>43238</v>
      </c>
      <c r="CX237" s="954">
        <f t="shared" si="256"/>
        <v>43255</v>
      </c>
      <c r="CY237" s="954">
        <f t="shared" si="248"/>
        <v>43259</v>
      </c>
      <c r="CZ237" s="954">
        <f t="shared" si="282"/>
        <v>43265</v>
      </c>
      <c r="DA237" s="871">
        <f t="shared" si="295"/>
        <v>43267</v>
      </c>
    </row>
    <row r="238" spans="2:105" hidden="1">
      <c r="B238" s="407" t="s">
        <v>2134</v>
      </c>
      <c r="C238" s="850">
        <f t="shared" si="274"/>
        <v>25</v>
      </c>
      <c r="D238" s="857" t="s">
        <v>506</v>
      </c>
      <c r="E238" s="858"/>
      <c r="F238" s="853">
        <v>218</v>
      </c>
      <c r="G238" s="872" t="s">
        <v>2205</v>
      </c>
      <c r="H238" s="885">
        <f t="shared" si="275"/>
        <v>43229</v>
      </c>
      <c r="I238" s="885">
        <f t="shared" si="249"/>
        <v>43232</v>
      </c>
      <c r="J238" s="886">
        <f t="shared" si="269"/>
        <v>43238</v>
      </c>
      <c r="K238" s="885">
        <f t="shared" si="270"/>
        <v>43245</v>
      </c>
      <c r="L238" s="885">
        <f t="shared" si="250"/>
        <v>43262</v>
      </c>
      <c r="M238" s="885">
        <f t="shared" si="225"/>
        <v>43266</v>
      </c>
      <c r="N238" s="885">
        <f t="shared" si="276"/>
        <v>43272</v>
      </c>
      <c r="O238" s="856">
        <f t="shared" si="289"/>
        <v>43274</v>
      </c>
      <c r="Q238" s="850">
        <f t="shared" si="287"/>
        <v>25</v>
      </c>
      <c r="R238" s="857" t="s">
        <v>506</v>
      </c>
      <c r="S238" s="858"/>
      <c r="T238" s="853">
        <v>218</v>
      </c>
      <c r="U238" s="872" t="s">
        <v>2205</v>
      </c>
      <c r="V238" s="885">
        <f t="shared" si="257"/>
        <v>43197</v>
      </c>
      <c r="W238" s="886">
        <f t="shared" si="229"/>
        <v>43203</v>
      </c>
      <c r="X238" s="885">
        <f t="shared" si="258"/>
        <v>43204</v>
      </c>
      <c r="Y238" s="886">
        <f t="shared" si="230"/>
        <v>43210</v>
      </c>
      <c r="Z238" s="885">
        <f t="shared" si="239"/>
        <v>43245</v>
      </c>
      <c r="AA238" s="885">
        <f t="shared" si="251"/>
        <v>43262</v>
      </c>
      <c r="AB238" s="885">
        <f t="shared" si="245"/>
        <v>43266</v>
      </c>
      <c r="AC238" s="885">
        <f t="shared" si="277"/>
        <v>43272</v>
      </c>
      <c r="AD238" s="856">
        <f t="shared" si="290"/>
        <v>43274</v>
      </c>
      <c r="AF238" s="850">
        <f t="shared" si="288"/>
        <v>25</v>
      </c>
      <c r="AG238" s="857" t="s">
        <v>506</v>
      </c>
      <c r="AH238" s="858"/>
      <c r="AI238" s="853">
        <v>218</v>
      </c>
      <c r="AJ238" s="872" t="s">
        <v>2205</v>
      </c>
      <c r="AK238" s="885">
        <f t="shared" si="259"/>
        <v>43197</v>
      </c>
      <c r="AL238" s="886">
        <f t="shared" si="231"/>
        <v>43203</v>
      </c>
      <c r="AM238" s="885">
        <f t="shared" si="260"/>
        <v>43204</v>
      </c>
      <c r="AN238" s="886">
        <f t="shared" si="232"/>
        <v>43210</v>
      </c>
      <c r="AO238" s="885">
        <f t="shared" si="271"/>
        <v>43245</v>
      </c>
      <c r="AP238" s="885">
        <f t="shared" si="252"/>
        <v>43262</v>
      </c>
      <c r="AQ238" s="885">
        <f t="shared" si="246"/>
        <v>43266</v>
      </c>
      <c r="AR238" s="885">
        <f t="shared" si="278"/>
        <v>43272</v>
      </c>
      <c r="AS238" s="856">
        <f t="shared" si="291"/>
        <v>43274</v>
      </c>
      <c r="AU238" s="850">
        <f t="shared" si="283"/>
        <v>25</v>
      </c>
      <c r="AV238" s="857" t="s">
        <v>506</v>
      </c>
      <c r="AW238" s="858"/>
      <c r="AX238" s="853">
        <v>218</v>
      </c>
      <c r="AY238" s="872" t="s">
        <v>2205</v>
      </c>
      <c r="AZ238" s="885">
        <f t="shared" si="261"/>
        <v>43183</v>
      </c>
      <c r="BA238" s="886">
        <f t="shared" si="233"/>
        <v>43189</v>
      </c>
      <c r="BB238" s="885">
        <f t="shared" si="262"/>
        <v>43190</v>
      </c>
      <c r="BC238" s="886">
        <f t="shared" si="296"/>
        <v>43196</v>
      </c>
      <c r="BD238" s="885">
        <f t="shared" si="241"/>
        <v>43245</v>
      </c>
      <c r="BE238" s="885">
        <f t="shared" si="253"/>
        <v>43262</v>
      </c>
      <c r="BF238" s="885">
        <f t="shared" si="297"/>
        <v>43266</v>
      </c>
      <c r="BG238" s="885">
        <f t="shared" si="279"/>
        <v>43272</v>
      </c>
      <c r="BH238" s="856">
        <f t="shared" si="292"/>
        <v>43274</v>
      </c>
      <c r="BJ238" s="850">
        <f t="shared" si="284"/>
        <v>25</v>
      </c>
      <c r="BK238" s="857" t="s">
        <v>506</v>
      </c>
      <c r="BL238" s="858"/>
      <c r="BM238" s="853">
        <v>218</v>
      </c>
      <c r="BN238" s="872" t="s">
        <v>2205</v>
      </c>
      <c r="BO238" s="885">
        <f t="shared" si="263"/>
        <v>43169</v>
      </c>
      <c r="BP238" s="886">
        <f t="shared" si="234"/>
        <v>43175</v>
      </c>
      <c r="BQ238" s="885">
        <f t="shared" si="264"/>
        <v>43176</v>
      </c>
      <c r="BR238" s="886">
        <f t="shared" si="235"/>
        <v>43182</v>
      </c>
      <c r="BS238" s="885">
        <f t="shared" si="242"/>
        <v>43245</v>
      </c>
      <c r="BT238" s="885">
        <f t="shared" si="254"/>
        <v>43262</v>
      </c>
      <c r="BU238" s="885">
        <f t="shared" si="298"/>
        <v>43266</v>
      </c>
      <c r="BV238" s="885">
        <f t="shared" si="280"/>
        <v>43272</v>
      </c>
      <c r="BW238" s="856">
        <f t="shared" si="293"/>
        <v>43274</v>
      </c>
      <c r="BY238" s="850">
        <f t="shared" si="285"/>
        <v>25</v>
      </c>
      <c r="BZ238" s="857" t="s">
        <v>506</v>
      </c>
      <c r="CA238" s="858"/>
      <c r="CB238" s="853">
        <v>218</v>
      </c>
      <c r="CC238" s="872" t="s">
        <v>2205</v>
      </c>
      <c r="CD238" s="885">
        <f t="shared" si="265"/>
        <v>43197</v>
      </c>
      <c r="CE238" s="886">
        <f t="shared" si="236"/>
        <v>43203</v>
      </c>
      <c r="CF238" s="885">
        <f t="shared" si="266"/>
        <v>43204</v>
      </c>
      <c r="CG238" s="886">
        <f t="shared" si="299"/>
        <v>43210</v>
      </c>
      <c r="CH238" s="885">
        <f t="shared" si="272"/>
        <v>43245</v>
      </c>
      <c r="CI238" s="885">
        <f t="shared" si="255"/>
        <v>43262</v>
      </c>
      <c r="CJ238" s="885">
        <f t="shared" si="247"/>
        <v>43266</v>
      </c>
      <c r="CK238" s="885">
        <f t="shared" si="281"/>
        <v>43272</v>
      </c>
      <c r="CL238" s="856">
        <f t="shared" si="294"/>
        <v>43274</v>
      </c>
      <c r="CN238" s="850">
        <f t="shared" si="286"/>
        <v>25</v>
      </c>
      <c r="CO238" s="857" t="s">
        <v>506</v>
      </c>
      <c r="CP238" s="858"/>
      <c r="CQ238" s="853">
        <v>218</v>
      </c>
      <c r="CR238" s="872" t="s">
        <v>2205</v>
      </c>
      <c r="CS238" s="885">
        <f t="shared" si="267"/>
        <v>43197</v>
      </c>
      <c r="CT238" s="886">
        <f t="shared" si="237"/>
        <v>43203</v>
      </c>
      <c r="CU238" s="885">
        <f t="shared" si="268"/>
        <v>43204</v>
      </c>
      <c r="CV238" s="886">
        <f t="shared" si="300"/>
        <v>43210</v>
      </c>
      <c r="CW238" s="885">
        <f t="shared" si="273"/>
        <v>43245</v>
      </c>
      <c r="CX238" s="885">
        <f t="shared" si="256"/>
        <v>43262</v>
      </c>
      <c r="CY238" s="885">
        <f t="shared" si="248"/>
        <v>43266</v>
      </c>
      <c r="CZ238" s="885">
        <f t="shared" si="282"/>
        <v>43272</v>
      </c>
      <c r="DA238" s="856">
        <f t="shared" si="295"/>
        <v>43274</v>
      </c>
    </row>
    <row r="239" spans="2:105" hidden="1">
      <c r="B239" s="407" t="s">
        <v>2135</v>
      </c>
      <c r="C239" s="850">
        <f t="shared" si="274"/>
        <v>26</v>
      </c>
      <c r="D239" s="955"/>
      <c r="E239" s="881"/>
      <c r="F239" s="853">
        <v>218</v>
      </c>
      <c r="G239" s="872" t="s">
        <v>2205</v>
      </c>
      <c r="H239" s="885">
        <f t="shared" si="275"/>
        <v>43236</v>
      </c>
      <c r="I239" s="885">
        <f t="shared" si="249"/>
        <v>43239</v>
      </c>
      <c r="J239" s="885">
        <f t="shared" si="269"/>
        <v>43245</v>
      </c>
      <c r="K239" s="885">
        <f t="shared" si="270"/>
        <v>43252</v>
      </c>
      <c r="L239" s="885">
        <f t="shared" si="250"/>
        <v>43269</v>
      </c>
      <c r="M239" s="885">
        <f t="shared" ref="M239:M302" si="301">N239-6</f>
        <v>43273</v>
      </c>
      <c r="N239" s="885">
        <f t="shared" si="276"/>
        <v>43279</v>
      </c>
      <c r="O239" s="856">
        <f t="shared" si="289"/>
        <v>43281</v>
      </c>
      <c r="Q239" s="850">
        <f t="shared" si="287"/>
        <v>26</v>
      </c>
      <c r="R239" s="955"/>
      <c r="S239" s="881"/>
      <c r="T239" s="853">
        <v>218</v>
      </c>
      <c r="U239" s="872" t="s">
        <v>2205</v>
      </c>
      <c r="V239" s="885">
        <f t="shared" si="257"/>
        <v>43204</v>
      </c>
      <c r="W239" s="885">
        <f t="shared" si="229"/>
        <v>43210</v>
      </c>
      <c r="X239" s="885">
        <f t="shared" si="258"/>
        <v>43211</v>
      </c>
      <c r="Y239" s="885">
        <f t="shared" si="230"/>
        <v>43217</v>
      </c>
      <c r="Z239" s="885">
        <f t="shared" si="239"/>
        <v>43252</v>
      </c>
      <c r="AA239" s="885">
        <f t="shared" si="251"/>
        <v>43269</v>
      </c>
      <c r="AB239" s="885">
        <f t="shared" si="245"/>
        <v>43273</v>
      </c>
      <c r="AC239" s="885">
        <f t="shared" si="277"/>
        <v>43279</v>
      </c>
      <c r="AD239" s="856">
        <f t="shared" si="290"/>
        <v>43281</v>
      </c>
      <c r="AF239" s="850">
        <f t="shared" si="288"/>
        <v>26</v>
      </c>
      <c r="AG239" s="955"/>
      <c r="AH239" s="881"/>
      <c r="AI239" s="853">
        <v>218</v>
      </c>
      <c r="AJ239" s="872" t="s">
        <v>2205</v>
      </c>
      <c r="AK239" s="885">
        <f t="shared" si="259"/>
        <v>43204</v>
      </c>
      <c r="AL239" s="885">
        <f t="shared" si="231"/>
        <v>43210</v>
      </c>
      <c r="AM239" s="885">
        <f t="shared" si="260"/>
        <v>43211</v>
      </c>
      <c r="AN239" s="885">
        <f t="shared" si="232"/>
        <v>43217</v>
      </c>
      <c r="AO239" s="885">
        <f t="shared" si="271"/>
        <v>43252</v>
      </c>
      <c r="AP239" s="885">
        <f t="shared" si="252"/>
        <v>43269</v>
      </c>
      <c r="AQ239" s="885">
        <f t="shared" si="246"/>
        <v>43273</v>
      </c>
      <c r="AR239" s="885">
        <f t="shared" si="278"/>
        <v>43279</v>
      </c>
      <c r="AS239" s="856">
        <f t="shared" si="291"/>
        <v>43281</v>
      </c>
      <c r="AU239" s="850">
        <f t="shared" si="283"/>
        <v>26</v>
      </c>
      <c r="AV239" s="955"/>
      <c r="AW239" s="881"/>
      <c r="AX239" s="853">
        <v>218</v>
      </c>
      <c r="AY239" s="872" t="s">
        <v>2205</v>
      </c>
      <c r="AZ239" s="885">
        <f t="shared" si="261"/>
        <v>43190</v>
      </c>
      <c r="BA239" s="886">
        <f t="shared" si="233"/>
        <v>43196</v>
      </c>
      <c r="BB239" s="885">
        <f t="shared" si="262"/>
        <v>43197</v>
      </c>
      <c r="BC239" s="886">
        <f t="shared" si="296"/>
        <v>43203</v>
      </c>
      <c r="BD239" s="885">
        <f t="shared" si="241"/>
        <v>43252</v>
      </c>
      <c r="BE239" s="885">
        <f t="shared" si="253"/>
        <v>43269</v>
      </c>
      <c r="BF239" s="885">
        <f t="shared" si="297"/>
        <v>43273</v>
      </c>
      <c r="BG239" s="885">
        <f t="shared" si="279"/>
        <v>43279</v>
      </c>
      <c r="BH239" s="856">
        <f t="shared" si="292"/>
        <v>43281</v>
      </c>
      <c r="BJ239" s="850">
        <f t="shared" si="284"/>
        <v>26</v>
      </c>
      <c r="BK239" s="955"/>
      <c r="BL239" s="881"/>
      <c r="BM239" s="853">
        <v>218</v>
      </c>
      <c r="BN239" s="872" t="s">
        <v>2205</v>
      </c>
      <c r="BO239" s="885">
        <f t="shared" si="263"/>
        <v>43176</v>
      </c>
      <c r="BP239" s="885">
        <f t="shared" si="234"/>
        <v>43182</v>
      </c>
      <c r="BQ239" s="885">
        <f t="shared" si="264"/>
        <v>43183</v>
      </c>
      <c r="BR239" s="885">
        <f t="shared" si="235"/>
        <v>43189</v>
      </c>
      <c r="BS239" s="885">
        <f t="shared" si="242"/>
        <v>43252</v>
      </c>
      <c r="BT239" s="885">
        <f t="shared" si="254"/>
        <v>43269</v>
      </c>
      <c r="BU239" s="885">
        <f t="shared" si="298"/>
        <v>43273</v>
      </c>
      <c r="BV239" s="885">
        <f t="shared" si="280"/>
        <v>43279</v>
      </c>
      <c r="BW239" s="856">
        <f t="shared" si="293"/>
        <v>43281</v>
      </c>
      <c r="BY239" s="850">
        <f t="shared" si="285"/>
        <v>26</v>
      </c>
      <c r="BZ239" s="955"/>
      <c r="CA239" s="881"/>
      <c r="CB239" s="853">
        <v>218</v>
      </c>
      <c r="CC239" s="872" t="s">
        <v>2205</v>
      </c>
      <c r="CD239" s="885">
        <f t="shared" si="265"/>
        <v>43204</v>
      </c>
      <c r="CE239" s="885">
        <f t="shared" si="236"/>
        <v>43210</v>
      </c>
      <c r="CF239" s="885">
        <f t="shared" si="266"/>
        <v>43211</v>
      </c>
      <c r="CG239" s="885">
        <f t="shared" si="299"/>
        <v>43217</v>
      </c>
      <c r="CH239" s="885">
        <f t="shared" si="272"/>
        <v>43252</v>
      </c>
      <c r="CI239" s="885">
        <f t="shared" si="255"/>
        <v>43269</v>
      </c>
      <c r="CJ239" s="885">
        <f t="shared" si="247"/>
        <v>43273</v>
      </c>
      <c r="CK239" s="885">
        <f t="shared" si="281"/>
        <v>43279</v>
      </c>
      <c r="CL239" s="856">
        <f t="shared" si="294"/>
        <v>43281</v>
      </c>
      <c r="CN239" s="850">
        <f t="shared" si="286"/>
        <v>26</v>
      </c>
      <c r="CO239" s="955"/>
      <c r="CP239" s="881"/>
      <c r="CQ239" s="853">
        <v>218</v>
      </c>
      <c r="CR239" s="872" t="s">
        <v>2205</v>
      </c>
      <c r="CS239" s="885">
        <f t="shared" si="267"/>
        <v>43204</v>
      </c>
      <c r="CT239" s="885">
        <f t="shared" si="237"/>
        <v>43210</v>
      </c>
      <c r="CU239" s="885">
        <f t="shared" si="268"/>
        <v>43211</v>
      </c>
      <c r="CV239" s="885">
        <f t="shared" si="300"/>
        <v>43217</v>
      </c>
      <c r="CW239" s="885">
        <f t="shared" si="273"/>
        <v>43252</v>
      </c>
      <c r="CX239" s="885">
        <f t="shared" si="256"/>
        <v>43269</v>
      </c>
      <c r="CY239" s="885">
        <f t="shared" si="248"/>
        <v>43273</v>
      </c>
      <c r="CZ239" s="885">
        <f t="shared" si="282"/>
        <v>43279</v>
      </c>
      <c r="DA239" s="856">
        <f t="shared" si="295"/>
        <v>43281</v>
      </c>
    </row>
    <row r="240" spans="2:105" hidden="1">
      <c r="B240" s="407" t="s">
        <v>2136</v>
      </c>
      <c r="C240" s="899">
        <f t="shared" si="274"/>
        <v>27</v>
      </c>
      <c r="D240" s="1201" t="s">
        <v>2413</v>
      </c>
      <c r="E240" s="1200" t="s">
        <v>2184</v>
      </c>
      <c r="F240" s="876">
        <v>318</v>
      </c>
      <c r="G240" s="877" t="s">
        <v>2206</v>
      </c>
      <c r="H240" s="862">
        <f t="shared" si="275"/>
        <v>43243</v>
      </c>
      <c r="I240" s="862">
        <f t="shared" si="249"/>
        <v>43246</v>
      </c>
      <c r="J240" s="862">
        <f t="shared" si="269"/>
        <v>43252</v>
      </c>
      <c r="K240" s="862">
        <f t="shared" si="270"/>
        <v>43259</v>
      </c>
      <c r="L240" s="862">
        <f t="shared" si="250"/>
        <v>43276</v>
      </c>
      <c r="M240" s="862">
        <f t="shared" si="301"/>
        <v>43280</v>
      </c>
      <c r="N240" s="862">
        <f t="shared" si="276"/>
        <v>43286</v>
      </c>
      <c r="O240" s="879">
        <f t="shared" si="289"/>
        <v>43288</v>
      </c>
      <c r="Q240" s="899">
        <f t="shared" si="287"/>
        <v>27</v>
      </c>
      <c r="R240" s="1201" t="s">
        <v>2413</v>
      </c>
      <c r="S240" s="1200" t="s">
        <v>2184</v>
      </c>
      <c r="T240" s="876">
        <v>318</v>
      </c>
      <c r="U240" s="877" t="s">
        <v>2206</v>
      </c>
      <c r="V240" s="862">
        <f t="shared" si="257"/>
        <v>43211</v>
      </c>
      <c r="W240" s="862">
        <f t="shared" si="229"/>
        <v>43217</v>
      </c>
      <c r="X240" s="862">
        <f t="shared" si="258"/>
        <v>43218</v>
      </c>
      <c r="Y240" s="862">
        <f t="shared" si="230"/>
        <v>43224</v>
      </c>
      <c r="Z240" s="862">
        <f t="shared" si="239"/>
        <v>43259</v>
      </c>
      <c r="AA240" s="862">
        <f t="shared" si="251"/>
        <v>43276</v>
      </c>
      <c r="AB240" s="862">
        <f t="shared" si="245"/>
        <v>43280</v>
      </c>
      <c r="AC240" s="862">
        <f t="shared" si="277"/>
        <v>43286</v>
      </c>
      <c r="AD240" s="879">
        <f t="shared" si="290"/>
        <v>43288</v>
      </c>
      <c r="AF240" s="899">
        <f t="shared" si="288"/>
        <v>27</v>
      </c>
      <c r="AG240" s="1201" t="s">
        <v>2413</v>
      </c>
      <c r="AH240" s="1200" t="s">
        <v>2184</v>
      </c>
      <c r="AI240" s="876">
        <v>318</v>
      </c>
      <c r="AJ240" s="877" t="s">
        <v>2206</v>
      </c>
      <c r="AK240" s="862">
        <f t="shared" si="259"/>
        <v>43211</v>
      </c>
      <c r="AL240" s="862">
        <f t="shared" si="231"/>
        <v>43217</v>
      </c>
      <c r="AM240" s="862">
        <f t="shared" si="260"/>
        <v>43218</v>
      </c>
      <c r="AN240" s="862">
        <f t="shared" si="232"/>
        <v>43224</v>
      </c>
      <c r="AO240" s="862">
        <f t="shared" si="271"/>
        <v>43259</v>
      </c>
      <c r="AP240" s="862">
        <f t="shared" si="252"/>
        <v>43276</v>
      </c>
      <c r="AQ240" s="862">
        <f t="shared" si="246"/>
        <v>43280</v>
      </c>
      <c r="AR240" s="862">
        <f t="shared" si="278"/>
        <v>43286</v>
      </c>
      <c r="AS240" s="879">
        <f t="shared" si="291"/>
        <v>43288</v>
      </c>
      <c r="AU240" s="899">
        <f t="shared" si="283"/>
        <v>27</v>
      </c>
      <c r="AV240" s="1201" t="s">
        <v>2413</v>
      </c>
      <c r="AW240" s="1200" t="s">
        <v>2184</v>
      </c>
      <c r="AX240" s="876">
        <v>318</v>
      </c>
      <c r="AY240" s="877" t="s">
        <v>2206</v>
      </c>
      <c r="AZ240" s="862">
        <f t="shared" si="261"/>
        <v>43197</v>
      </c>
      <c r="BA240" s="862">
        <f t="shared" si="233"/>
        <v>43203</v>
      </c>
      <c r="BB240" s="862">
        <f t="shared" si="262"/>
        <v>43204</v>
      </c>
      <c r="BC240" s="862">
        <f t="shared" si="296"/>
        <v>43210</v>
      </c>
      <c r="BD240" s="862">
        <f t="shared" si="241"/>
        <v>43259</v>
      </c>
      <c r="BE240" s="862">
        <f t="shared" si="253"/>
        <v>43276</v>
      </c>
      <c r="BF240" s="862">
        <f t="shared" si="297"/>
        <v>43280</v>
      </c>
      <c r="BG240" s="862">
        <f t="shared" si="279"/>
        <v>43286</v>
      </c>
      <c r="BH240" s="879">
        <f t="shared" si="292"/>
        <v>43288</v>
      </c>
      <c r="BJ240" s="899">
        <f t="shared" si="284"/>
        <v>27</v>
      </c>
      <c r="BK240" s="1201" t="s">
        <v>2413</v>
      </c>
      <c r="BL240" s="1200" t="s">
        <v>2184</v>
      </c>
      <c r="BM240" s="876">
        <v>318</v>
      </c>
      <c r="BN240" s="877" t="s">
        <v>2206</v>
      </c>
      <c r="BO240" s="862">
        <f t="shared" si="263"/>
        <v>43183</v>
      </c>
      <c r="BP240" s="862">
        <f t="shared" si="234"/>
        <v>43189</v>
      </c>
      <c r="BQ240" s="862">
        <f t="shared" si="264"/>
        <v>43190</v>
      </c>
      <c r="BR240" s="862">
        <f t="shared" si="235"/>
        <v>43196</v>
      </c>
      <c r="BS240" s="862">
        <f t="shared" si="242"/>
        <v>43259</v>
      </c>
      <c r="BT240" s="862">
        <f t="shared" si="254"/>
        <v>43276</v>
      </c>
      <c r="BU240" s="862">
        <f t="shared" si="298"/>
        <v>43280</v>
      </c>
      <c r="BV240" s="862">
        <f t="shared" si="280"/>
        <v>43286</v>
      </c>
      <c r="BW240" s="879">
        <f t="shared" si="293"/>
        <v>43288</v>
      </c>
      <c r="BY240" s="899">
        <f t="shared" si="285"/>
        <v>27</v>
      </c>
      <c r="BZ240" s="1201" t="s">
        <v>2413</v>
      </c>
      <c r="CA240" s="1200" t="s">
        <v>2184</v>
      </c>
      <c r="CB240" s="876">
        <v>318</v>
      </c>
      <c r="CC240" s="877" t="s">
        <v>2206</v>
      </c>
      <c r="CD240" s="862">
        <f t="shared" si="265"/>
        <v>43211</v>
      </c>
      <c r="CE240" s="862">
        <f t="shared" si="236"/>
        <v>43217</v>
      </c>
      <c r="CF240" s="862">
        <f t="shared" si="266"/>
        <v>43218</v>
      </c>
      <c r="CG240" s="862">
        <f t="shared" si="299"/>
        <v>43224</v>
      </c>
      <c r="CH240" s="862">
        <f t="shared" si="272"/>
        <v>43259</v>
      </c>
      <c r="CI240" s="862">
        <f t="shared" si="255"/>
        <v>43276</v>
      </c>
      <c r="CJ240" s="862">
        <f t="shared" si="247"/>
        <v>43280</v>
      </c>
      <c r="CK240" s="862">
        <f t="shared" si="281"/>
        <v>43286</v>
      </c>
      <c r="CL240" s="879">
        <f t="shared" si="294"/>
        <v>43288</v>
      </c>
      <c r="CN240" s="899">
        <f t="shared" si="286"/>
        <v>27</v>
      </c>
      <c r="CO240" s="1201" t="s">
        <v>2413</v>
      </c>
      <c r="CP240" s="1200" t="s">
        <v>2184</v>
      </c>
      <c r="CQ240" s="876">
        <v>318</v>
      </c>
      <c r="CR240" s="877" t="s">
        <v>2206</v>
      </c>
      <c r="CS240" s="862">
        <f t="shared" si="267"/>
        <v>43211</v>
      </c>
      <c r="CT240" s="862">
        <f t="shared" si="237"/>
        <v>43217</v>
      </c>
      <c r="CU240" s="862">
        <f t="shared" si="268"/>
        <v>43218</v>
      </c>
      <c r="CV240" s="862">
        <f t="shared" si="300"/>
        <v>43224</v>
      </c>
      <c r="CW240" s="862">
        <f t="shared" si="273"/>
        <v>43259</v>
      </c>
      <c r="CX240" s="862">
        <f t="shared" si="256"/>
        <v>43276</v>
      </c>
      <c r="CY240" s="862">
        <f t="shared" si="248"/>
        <v>43280</v>
      </c>
      <c r="CZ240" s="862">
        <f t="shared" si="282"/>
        <v>43286</v>
      </c>
      <c r="DA240" s="879">
        <f t="shared" si="295"/>
        <v>43288</v>
      </c>
    </row>
    <row r="241" spans="2:105" hidden="1">
      <c r="B241" s="407" t="s">
        <v>2137</v>
      </c>
      <c r="C241" s="850">
        <f t="shared" si="274"/>
        <v>28</v>
      </c>
      <c r="D241" s="857" t="s">
        <v>506</v>
      </c>
      <c r="E241" s="858"/>
      <c r="F241" s="853">
        <v>318</v>
      </c>
      <c r="G241" s="854" t="s">
        <v>2206</v>
      </c>
      <c r="H241" s="859">
        <f t="shared" si="275"/>
        <v>43250</v>
      </c>
      <c r="I241" s="859">
        <f t="shared" si="249"/>
        <v>43253</v>
      </c>
      <c r="J241" s="863">
        <f t="shared" si="269"/>
        <v>43259</v>
      </c>
      <c r="K241" s="859">
        <f t="shared" si="270"/>
        <v>43266</v>
      </c>
      <c r="L241" s="859">
        <f t="shared" si="250"/>
        <v>43283</v>
      </c>
      <c r="M241" s="859">
        <f t="shared" si="301"/>
        <v>43287</v>
      </c>
      <c r="N241" s="859">
        <f t="shared" si="276"/>
        <v>43293</v>
      </c>
      <c r="O241" s="856">
        <f t="shared" si="289"/>
        <v>43295</v>
      </c>
      <c r="Q241" s="850">
        <f t="shared" si="287"/>
        <v>28</v>
      </c>
      <c r="R241" s="857" t="s">
        <v>506</v>
      </c>
      <c r="S241" s="858"/>
      <c r="T241" s="853">
        <v>318</v>
      </c>
      <c r="U241" s="854" t="s">
        <v>2206</v>
      </c>
      <c r="V241" s="885">
        <f t="shared" si="257"/>
        <v>43218</v>
      </c>
      <c r="W241" s="886">
        <f t="shared" si="229"/>
        <v>43224</v>
      </c>
      <c r="X241" s="885">
        <f t="shared" si="258"/>
        <v>43225</v>
      </c>
      <c r="Y241" s="886">
        <f t="shared" si="230"/>
        <v>43231</v>
      </c>
      <c r="Z241" s="885">
        <f t="shared" si="239"/>
        <v>43266</v>
      </c>
      <c r="AA241" s="885">
        <f t="shared" si="251"/>
        <v>43283</v>
      </c>
      <c r="AB241" s="885">
        <f t="shared" si="245"/>
        <v>43287</v>
      </c>
      <c r="AC241" s="885">
        <f t="shared" si="277"/>
        <v>43293</v>
      </c>
      <c r="AD241" s="856">
        <f t="shared" si="290"/>
        <v>43295</v>
      </c>
      <c r="AF241" s="850">
        <f t="shared" si="288"/>
        <v>28</v>
      </c>
      <c r="AG241" s="857" t="s">
        <v>506</v>
      </c>
      <c r="AH241" s="858"/>
      <c r="AI241" s="853">
        <v>318</v>
      </c>
      <c r="AJ241" s="854" t="s">
        <v>2206</v>
      </c>
      <c r="AK241" s="885">
        <f t="shared" si="259"/>
        <v>43218</v>
      </c>
      <c r="AL241" s="886">
        <f t="shared" si="231"/>
        <v>43224</v>
      </c>
      <c r="AM241" s="885">
        <f t="shared" si="260"/>
        <v>43225</v>
      </c>
      <c r="AN241" s="886">
        <f t="shared" si="232"/>
        <v>43231</v>
      </c>
      <c r="AO241" s="885">
        <f t="shared" si="271"/>
        <v>43266</v>
      </c>
      <c r="AP241" s="885">
        <f t="shared" si="252"/>
        <v>43283</v>
      </c>
      <c r="AQ241" s="885">
        <f t="shared" si="246"/>
        <v>43287</v>
      </c>
      <c r="AR241" s="885">
        <f t="shared" si="278"/>
        <v>43293</v>
      </c>
      <c r="AS241" s="856">
        <f t="shared" si="291"/>
        <v>43295</v>
      </c>
      <c r="AU241" s="850">
        <f t="shared" si="283"/>
        <v>28</v>
      </c>
      <c r="AV241" s="857" t="s">
        <v>506</v>
      </c>
      <c r="AW241" s="858"/>
      <c r="AX241" s="853">
        <v>318</v>
      </c>
      <c r="AY241" s="854" t="s">
        <v>2206</v>
      </c>
      <c r="AZ241" s="885">
        <f t="shared" si="261"/>
        <v>43204</v>
      </c>
      <c r="BA241" s="886">
        <f t="shared" si="233"/>
        <v>43210</v>
      </c>
      <c r="BB241" s="885">
        <f t="shared" si="262"/>
        <v>43211</v>
      </c>
      <c r="BC241" s="886">
        <f t="shared" si="296"/>
        <v>43217</v>
      </c>
      <c r="BD241" s="885">
        <f t="shared" si="241"/>
        <v>43266</v>
      </c>
      <c r="BE241" s="885">
        <f t="shared" si="253"/>
        <v>43283</v>
      </c>
      <c r="BF241" s="885">
        <f t="shared" si="297"/>
        <v>43287</v>
      </c>
      <c r="BG241" s="885">
        <f t="shared" si="279"/>
        <v>43293</v>
      </c>
      <c r="BH241" s="856">
        <f t="shared" si="292"/>
        <v>43295</v>
      </c>
      <c r="BJ241" s="850">
        <f t="shared" si="284"/>
        <v>28</v>
      </c>
      <c r="BK241" s="857" t="s">
        <v>506</v>
      </c>
      <c r="BL241" s="858"/>
      <c r="BM241" s="853">
        <v>318</v>
      </c>
      <c r="BN241" s="854" t="s">
        <v>2206</v>
      </c>
      <c r="BO241" s="885">
        <f t="shared" si="263"/>
        <v>43190</v>
      </c>
      <c r="BP241" s="886">
        <f t="shared" si="234"/>
        <v>43196</v>
      </c>
      <c r="BQ241" s="885">
        <f t="shared" si="264"/>
        <v>43197</v>
      </c>
      <c r="BR241" s="886">
        <f t="shared" si="235"/>
        <v>43203</v>
      </c>
      <c r="BS241" s="885">
        <f t="shared" si="242"/>
        <v>43266</v>
      </c>
      <c r="BT241" s="885">
        <f t="shared" si="254"/>
        <v>43283</v>
      </c>
      <c r="BU241" s="885">
        <f t="shared" si="298"/>
        <v>43287</v>
      </c>
      <c r="BV241" s="885">
        <f t="shared" si="280"/>
        <v>43293</v>
      </c>
      <c r="BW241" s="856">
        <f t="shared" si="293"/>
        <v>43295</v>
      </c>
      <c r="BY241" s="850">
        <f t="shared" si="285"/>
        <v>28</v>
      </c>
      <c r="BZ241" s="857" t="s">
        <v>506</v>
      </c>
      <c r="CA241" s="858"/>
      <c r="CB241" s="853">
        <v>318</v>
      </c>
      <c r="CC241" s="854" t="s">
        <v>2206</v>
      </c>
      <c r="CD241" s="885">
        <f t="shared" si="265"/>
        <v>43218</v>
      </c>
      <c r="CE241" s="886">
        <f t="shared" si="236"/>
        <v>43224</v>
      </c>
      <c r="CF241" s="885">
        <f t="shared" si="266"/>
        <v>43225</v>
      </c>
      <c r="CG241" s="886">
        <f t="shared" si="299"/>
        <v>43231</v>
      </c>
      <c r="CH241" s="885">
        <f t="shared" si="272"/>
        <v>43266</v>
      </c>
      <c r="CI241" s="885">
        <f t="shared" si="255"/>
        <v>43283</v>
      </c>
      <c r="CJ241" s="885">
        <f t="shared" si="247"/>
        <v>43287</v>
      </c>
      <c r="CK241" s="885">
        <f t="shared" si="281"/>
        <v>43293</v>
      </c>
      <c r="CL241" s="856">
        <f t="shared" si="294"/>
        <v>43295</v>
      </c>
      <c r="CN241" s="850">
        <f t="shared" si="286"/>
        <v>28</v>
      </c>
      <c r="CO241" s="857" t="s">
        <v>506</v>
      </c>
      <c r="CP241" s="858"/>
      <c r="CQ241" s="853">
        <v>318</v>
      </c>
      <c r="CR241" s="854" t="s">
        <v>2206</v>
      </c>
      <c r="CS241" s="885">
        <f t="shared" si="267"/>
        <v>43218</v>
      </c>
      <c r="CT241" s="886">
        <f t="shared" si="237"/>
        <v>43224</v>
      </c>
      <c r="CU241" s="885">
        <f t="shared" si="268"/>
        <v>43225</v>
      </c>
      <c r="CV241" s="886">
        <f t="shared" si="300"/>
        <v>43231</v>
      </c>
      <c r="CW241" s="885">
        <f t="shared" si="273"/>
        <v>43266</v>
      </c>
      <c r="CX241" s="885">
        <f t="shared" si="256"/>
        <v>43283</v>
      </c>
      <c r="CY241" s="885">
        <f t="shared" si="248"/>
        <v>43287</v>
      </c>
      <c r="CZ241" s="885">
        <f t="shared" si="282"/>
        <v>43293</v>
      </c>
      <c r="DA241" s="856">
        <f t="shared" si="295"/>
        <v>43295</v>
      </c>
    </row>
    <row r="242" spans="2:105" hidden="1">
      <c r="B242" s="407" t="s">
        <v>2138</v>
      </c>
      <c r="C242" s="850">
        <f t="shared" si="274"/>
        <v>29</v>
      </c>
      <c r="D242" s="857" t="s">
        <v>506</v>
      </c>
      <c r="E242" s="858"/>
      <c r="F242" s="853">
        <v>318</v>
      </c>
      <c r="G242" s="854" t="s">
        <v>2206</v>
      </c>
      <c r="H242" s="859">
        <f t="shared" si="275"/>
        <v>43257</v>
      </c>
      <c r="I242" s="859">
        <f t="shared" si="249"/>
        <v>43260</v>
      </c>
      <c r="J242" s="863">
        <f t="shared" si="269"/>
        <v>43266</v>
      </c>
      <c r="K242" s="859">
        <f t="shared" si="270"/>
        <v>43273</v>
      </c>
      <c r="L242" s="859">
        <f t="shared" si="250"/>
        <v>43290</v>
      </c>
      <c r="M242" s="859">
        <f t="shared" si="301"/>
        <v>43294</v>
      </c>
      <c r="N242" s="859">
        <f t="shared" si="276"/>
        <v>43300</v>
      </c>
      <c r="O242" s="856">
        <f t="shared" si="289"/>
        <v>43302</v>
      </c>
      <c r="Q242" s="850">
        <f t="shared" si="287"/>
        <v>29</v>
      </c>
      <c r="R242" s="857" t="s">
        <v>506</v>
      </c>
      <c r="S242" s="858"/>
      <c r="T242" s="853">
        <v>318</v>
      </c>
      <c r="U242" s="854" t="s">
        <v>2206</v>
      </c>
      <c r="V242" s="885">
        <f t="shared" si="257"/>
        <v>43225</v>
      </c>
      <c r="W242" s="886">
        <f t="shared" si="229"/>
        <v>43231</v>
      </c>
      <c r="X242" s="885">
        <f t="shared" si="258"/>
        <v>43232</v>
      </c>
      <c r="Y242" s="886">
        <f t="shared" si="230"/>
        <v>43238</v>
      </c>
      <c r="Z242" s="885">
        <f t="shared" si="239"/>
        <v>43273</v>
      </c>
      <c r="AA242" s="885">
        <f t="shared" si="251"/>
        <v>43290</v>
      </c>
      <c r="AB242" s="885">
        <f t="shared" si="245"/>
        <v>43294</v>
      </c>
      <c r="AC242" s="885">
        <f t="shared" si="277"/>
        <v>43300</v>
      </c>
      <c r="AD242" s="856">
        <f t="shared" si="290"/>
        <v>43302</v>
      </c>
      <c r="AF242" s="850">
        <f t="shared" si="288"/>
        <v>29</v>
      </c>
      <c r="AG242" s="857" t="s">
        <v>506</v>
      </c>
      <c r="AH242" s="858"/>
      <c r="AI242" s="853">
        <v>318</v>
      </c>
      <c r="AJ242" s="854" t="s">
        <v>2206</v>
      </c>
      <c r="AK242" s="885">
        <f t="shared" si="259"/>
        <v>43225</v>
      </c>
      <c r="AL242" s="886">
        <f t="shared" si="231"/>
        <v>43231</v>
      </c>
      <c r="AM242" s="885">
        <f t="shared" si="260"/>
        <v>43232</v>
      </c>
      <c r="AN242" s="886">
        <f t="shared" si="232"/>
        <v>43238</v>
      </c>
      <c r="AO242" s="885">
        <f t="shared" si="271"/>
        <v>43273</v>
      </c>
      <c r="AP242" s="885">
        <f t="shared" si="252"/>
        <v>43290</v>
      </c>
      <c r="AQ242" s="885">
        <f t="shared" si="246"/>
        <v>43294</v>
      </c>
      <c r="AR242" s="885">
        <f t="shared" si="278"/>
        <v>43300</v>
      </c>
      <c r="AS242" s="856">
        <f t="shared" si="291"/>
        <v>43302</v>
      </c>
      <c r="AU242" s="850">
        <f t="shared" si="283"/>
        <v>29</v>
      </c>
      <c r="AV242" s="857" t="s">
        <v>506</v>
      </c>
      <c r="AW242" s="858"/>
      <c r="AX242" s="853">
        <v>318</v>
      </c>
      <c r="AY242" s="854" t="s">
        <v>2206</v>
      </c>
      <c r="AZ242" s="885">
        <f t="shared" si="261"/>
        <v>43211</v>
      </c>
      <c r="BA242" s="886">
        <f t="shared" si="233"/>
        <v>43217</v>
      </c>
      <c r="BB242" s="885">
        <f t="shared" si="262"/>
        <v>43218</v>
      </c>
      <c r="BC242" s="886">
        <f t="shared" si="296"/>
        <v>43224</v>
      </c>
      <c r="BD242" s="885">
        <f t="shared" si="241"/>
        <v>43273</v>
      </c>
      <c r="BE242" s="885">
        <f t="shared" si="253"/>
        <v>43290</v>
      </c>
      <c r="BF242" s="885">
        <f t="shared" si="297"/>
        <v>43294</v>
      </c>
      <c r="BG242" s="885">
        <f t="shared" si="279"/>
        <v>43300</v>
      </c>
      <c r="BH242" s="856">
        <f t="shared" si="292"/>
        <v>43302</v>
      </c>
      <c r="BJ242" s="850">
        <f t="shared" si="284"/>
        <v>29</v>
      </c>
      <c r="BK242" s="857" t="s">
        <v>506</v>
      </c>
      <c r="BL242" s="858"/>
      <c r="BM242" s="853">
        <v>318</v>
      </c>
      <c r="BN242" s="854" t="s">
        <v>2206</v>
      </c>
      <c r="BO242" s="885">
        <f t="shared" si="263"/>
        <v>43197</v>
      </c>
      <c r="BP242" s="886">
        <f t="shared" si="234"/>
        <v>43203</v>
      </c>
      <c r="BQ242" s="885">
        <f t="shared" si="264"/>
        <v>43204</v>
      </c>
      <c r="BR242" s="886">
        <f t="shared" si="235"/>
        <v>43210</v>
      </c>
      <c r="BS242" s="885">
        <f t="shared" si="242"/>
        <v>43273</v>
      </c>
      <c r="BT242" s="885">
        <f t="shared" si="254"/>
        <v>43290</v>
      </c>
      <c r="BU242" s="885">
        <f t="shared" si="298"/>
        <v>43294</v>
      </c>
      <c r="BV242" s="885">
        <f t="shared" si="280"/>
        <v>43300</v>
      </c>
      <c r="BW242" s="856">
        <f t="shared" si="293"/>
        <v>43302</v>
      </c>
      <c r="BY242" s="850">
        <f t="shared" si="285"/>
        <v>29</v>
      </c>
      <c r="BZ242" s="857" t="s">
        <v>506</v>
      </c>
      <c r="CA242" s="858"/>
      <c r="CB242" s="853">
        <v>318</v>
      </c>
      <c r="CC242" s="854" t="s">
        <v>2206</v>
      </c>
      <c r="CD242" s="885">
        <f t="shared" si="265"/>
        <v>43225</v>
      </c>
      <c r="CE242" s="886">
        <f t="shared" si="236"/>
        <v>43231</v>
      </c>
      <c r="CF242" s="885">
        <f t="shared" si="266"/>
        <v>43232</v>
      </c>
      <c r="CG242" s="886">
        <f t="shared" si="299"/>
        <v>43238</v>
      </c>
      <c r="CH242" s="885">
        <f t="shared" si="272"/>
        <v>43273</v>
      </c>
      <c r="CI242" s="885">
        <f t="shared" si="255"/>
        <v>43290</v>
      </c>
      <c r="CJ242" s="885">
        <f t="shared" si="247"/>
        <v>43294</v>
      </c>
      <c r="CK242" s="885">
        <f t="shared" si="281"/>
        <v>43300</v>
      </c>
      <c r="CL242" s="856">
        <f t="shared" si="294"/>
        <v>43302</v>
      </c>
      <c r="CN242" s="850">
        <f t="shared" si="286"/>
        <v>29</v>
      </c>
      <c r="CO242" s="857" t="s">
        <v>506</v>
      </c>
      <c r="CP242" s="858"/>
      <c r="CQ242" s="853">
        <v>318</v>
      </c>
      <c r="CR242" s="854" t="s">
        <v>2206</v>
      </c>
      <c r="CS242" s="885">
        <f t="shared" si="267"/>
        <v>43225</v>
      </c>
      <c r="CT242" s="886">
        <f t="shared" si="237"/>
        <v>43231</v>
      </c>
      <c r="CU242" s="885">
        <f t="shared" si="268"/>
        <v>43232</v>
      </c>
      <c r="CV242" s="886">
        <f t="shared" si="300"/>
        <v>43238</v>
      </c>
      <c r="CW242" s="885">
        <f t="shared" si="273"/>
        <v>43273</v>
      </c>
      <c r="CX242" s="885">
        <f t="shared" si="256"/>
        <v>43290</v>
      </c>
      <c r="CY242" s="885">
        <f t="shared" si="248"/>
        <v>43294</v>
      </c>
      <c r="CZ242" s="885">
        <f t="shared" si="282"/>
        <v>43300</v>
      </c>
      <c r="DA242" s="856">
        <f t="shared" si="295"/>
        <v>43302</v>
      </c>
    </row>
    <row r="243" spans="2:105" ht="38.25" hidden="1">
      <c r="B243" s="407" t="s">
        <v>2139</v>
      </c>
      <c r="C243" s="1124">
        <f t="shared" si="274"/>
        <v>30</v>
      </c>
      <c r="D243" s="883" t="s">
        <v>2414</v>
      </c>
      <c r="E243" s="884" t="s">
        <v>983</v>
      </c>
      <c r="F243" s="869">
        <v>318</v>
      </c>
      <c r="G243" s="870" t="s">
        <v>2206</v>
      </c>
      <c r="H243" s="1128">
        <f t="shared" si="275"/>
        <v>43264</v>
      </c>
      <c r="I243" s="1128">
        <f t="shared" si="249"/>
        <v>43267</v>
      </c>
      <c r="J243" s="1128">
        <f t="shared" si="269"/>
        <v>43273</v>
      </c>
      <c r="K243" s="1128">
        <f t="shared" si="270"/>
        <v>43280</v>
      </c>
      <c r="L243" s="1128">
        <f t="shared" si="250"/>
        <v>43297</v>
      </c>
      <c r="M243" s="1128">
        <f t="shared" si="301"/>
        <v>43301</v>
      </c>
      <c r="N243" s="1128">
        <f t="shared" si="276"/>
        <v>43307</v>
      </c>
      <c r="O243" s="871">
        <f t="shared" si="289"/>
        <v>43309</v>
      </c>
      <c r="Q243" s="1124">
        <f t="shared" si="287"/>
        <v>30</v>
      </c>
      <c r="R243" s="883" t="s">
        <v>2414</v>
      </c>
      <c r="S243" s="884" t="s">
        <v>983</v>
      </c>
      <c r="T243" s="869">
        <v>318</v>
      </c>
      <c r="U243" s="870" t="s">
        <v>2206</v>
      </c>
      <c r="V243" s="895">
        <f t="shared" si="257"/>
        <v>43232</v>
      </c>
      <c r="W243" s="895">
        <f t="shared" si="229"/>
        <v>43238</v>
      </c>
      <c r="X243" s="895">
        <f t="shared" si="258"/>
        <v>43239</v>
      </c>
      <c r="Y243" s="895">
        <f t="shared" si="230"/>
        <v>43245</v>
      </c>
      <c r="Z243" s="895">
        <f t="shared" si="239"/>
        <v>43280</v>
      </c>
      <c r="AA243" s="895">
        <f t="shared" si="251"/>
        <v>43297</v>
      </c>
      <c r="AB243" s="895">
        <f t="shared" si="245"/>
        <v>43301</v>
      </c>
      <c r="AC243" s="895">
        <f t="shared" si="277"/>
        <v>43307</v>
      </c>
      <c r="AD243" s="871">
        <f t="shared" si="290"/>
        <v>43309</v>
      </c>
      <c r="AF243" s="1124">
        <f t="shared" si="288"/>
        <v>30</v>
      </c>
      <c r="AG243" s="883" t="s">
        <v>2414</v>
      </c>
      <c r="AH243" s="884" t="s">
        <v>983</v>
      </c>
      <c r="AI243" s="869">
        <v>318</v>
      </c>
      <c r="AJ243" s="870" t="s">
        <v>2206</v>
      </c>
      <c r="AK243" s="895">
        <f t="shared" si="259"/>
        <v>43232</v>
      </c>
      <c r="AL243" s="895">
        <f t="shared" si="231"/>
        <v>43238</v>
      </c>
      <c r="AM243" s="895">
        <f t="shared" si="260"/>
        <v>43239</v>
      </c>
      <c r="AN243" s="895">
        <f t="shared" si="232"/>
        <v>43245</v>
      </c>
      <c r="AO243" s="895">
        <f t="shared" si="271"/>
        <v>43280</v>
      </c>
      <c r="AP243" s="895">
        <f t="shared" si="252"/>
        <v>43297</v>
      </c>
      <c r="AQ243" s="895">
        <f t="shared" si="246"/>
        <v>43301</v>
      </c>
      <c r="AR243" s="895">
        <f t="shared" si="278"/>
        <v>43307</v>
      </c>
      <c r="AS243" s="871">
        <f t="shared" si="291"/>
        <v>43309</v>
      </c>
      <c r="AU243" s="1124">
        <f t="shared" si="283"/>
        <v>30</v>
      </c>
      <c r="AV243" s="883" t="s">
        <v>2414</v>
      </c>
      <c r="AW243" s="884" t="s">
        <v>983</v>
      </c>
      <c r="AX243" s="869">
        <v>318</v>
      </c>
      <c r="AY243" s="870" t="s">
        <v>2206</v>
      </c>
      <c r="AZ243" s="895">
        <f t="shared" si="261"/>
        <v>43218</v>
      </c>
      <c r="BA243" s="895">
        <f t="shared" si="233"/>
        <v>43224</v>
      </c>
      <c r="BB243" s="895">
        <f t="shared" si="262"/>
        <v>43225</v>
      </c>
      <c r="BC243" s="895">
        <f t="shared" si="296"/>
        <v>43231</v>
      </c>
      <c r="BD243" s="895">
        <f t="shared" si="241"/>
        <v>43280</v>
      </c>
      <c r="BE243" s="895">
        <f t="shared" si="253"/>
        <v>43297</v>
      </c>
      <c r="BF243" s="895">
        <f t="shared" si="297"/>
        <v>43301</v>
      </c>
      <c r="BG243" s="895">
        <f t="shared" si="279"/>
        <v>43307</v>
      </c>
      <c r="BH243" s="871">
        <f t="shared" si="292"/>
        <v>43309</v>
      </c>
      <c r="BJ243" s="1124">
        <f t="shared" si="284"/>
        <v>30</v>
      </c>
      <c r="BK243" s="883" t="s">
        <v>2414</v>
      </c>
      <c r="BL243" s="884" t="s">
        <v>983</v>
      </c>
      <c r="BM243" s="869">
        <v>318</v>
      </c>
      <c r="BN243" s="870" t="s">
        <v>2206</v>
      </c>
      <c r="BO243" s="895">
        <f t="shared" si="263"/>
        <v>43204</v>
      </c>
      <c r="BP243" s="895">
        <f t="shared" si="234"/>
        <v>43210</v>
      </c>
      <c r="BQ243" s="895">
        <f t="shared" si="264"/>
        <v>43211</v>
      </c>
      <c r="BR243" s="895">
        <f t="shared" si="235"/>
        <v>43217</v>
      </c>
      <c r="BS243" s="895">
        <f t="shared" si="242"/>
        <v>43280</v>
      </c>
      <c r="BT243" s="895">
        <f t="shared" si="254"/>
        <v>43297</v>
      </c>
      <c r="BU243" s="895">
        <f t="shared" si="298"/>
        <v>43301</v>
      </c>
      <c r="BV243" s="895">
        <f t="shared" si="280"/>
        <v>43307</v>
      </c>
      <c r="BW243" s="871">
        <f t="shared" si="293"/>
        <v>43309</v>
      </c>
      <c r="BY243" s="1124">
        <f t="shared" si="285"/>
        <v>30</v>
      </c>
      <c r="BZ243" s="883" t="s">
        <v>2414</v>
      </c>
      <c r="CA243" s="884" t="s">
        <v>983</v>
      </c>
      <c r="CB243" s="869">
        <v>318</v>
      </c>
      <c r="CC243" s="870" t="s">
        <v>2206</v>
      </c>
      <c r="CD243" s="895">
        <f t="shared" si="265"/>
        <v>43232</v>
      </c>
      <c r="CE243" s="895">
        <f t="shared" si="236"/>
        <v>43238</v>
      </c>
      <c r="CF243" s="895">
        <f t="shared" si="266"/>
        <v>43239</v>
      </c>
      <c r="CG243" s="895">
        <f t="shared" si="299"/>
        <v>43245</v>
      </c>
      <c r="CH243" s="895">
        <f t="shared" si="272"/>
        <v>43280</v>
      </c>
      <c r="CI243" s="895">
        <f t="shared" si="255"/>
        <v>43297</v>
      </c>
      <c r="CJ243" s="895">
        <f t="shared" si="247"/>
        <v>43301</v>
      </c>
      <c r="CK243" s="895">
        <f t="shared" si="281"/>
        <v>43307</v>
      </c>
      <c r="CL243" s="871">
        <f t="shared" si="294"/>
        <v>43309</v>
      </c>
      <c r="CN243" s="850">
        <f t="shared" si="286"/>
        <v>30</v>
      </c>
      <c r="CO243" s="883" t="s">
        <v>2414</v>
      </c>
      <c r="CP243" s="884" t="s">
        <v>983</v>
      </c>
      <c r="CQ243" s="853">
        <v>318</v>
      </c>
      <c r="CR243" s="872" t="s">
        <v>2206</v>
      </c>
      <c r="CS243" s="890">
        <f t="shared" si="267"/>
        <v>43232</v>
      </c>
      <c r="CT243" s="890">
        <f t="shared" si="237"/>
        <v>43238</v>
      </c>
      <c r="CU243" s="890">
        <f t="shared" si="268"/>
        <v>43239</v>
      </c>
      <c r="CV243" s="890">
        <f t="shared" si="300"/>
        <v>43245</v>
      </c>
      <c r="CW243" s="890">
        <f t="shared" si="273"/>
        <v>43280</v>
      </c>
      <c r="CX243" s="890">
        <f t="shared" si="256"/>
        <v>43297</v>
      </c>
      <c r="CY243" s="890">
        <f t="shared" si="248"/>
        <v>43301</v>
      </c>
      <c r="CZ243" s="890">
        <f t="shared" si="282"/>
        <v>43307</v>
      </c>
      <c r="DA243" s="856">
        <f t="shared" si="295"/>
        <v>43309</v>
      </c>
    </row>
    <row r="244" spans="2:105" ht="76.5" hidden="1">
      <c r="B244" s="407" t="s">
        <v>2140</v>
      </c>
      <c r="C244" s="850">
        <f t="shared" si="274"/>
        <v>31</v>
      </c>
      <c r="D244" s="857" t="s">
        <v>506</v>
      </c>
      <c r="E244" s="858" t="s">
        <v>2415</v>
      </c>
      <c r="F244" s="853">
        <v>318</v>
      </c>
      <c r="G244" s="872" t="s">
        <v>2385</v>
      </c>
      <c r="H244" s="885">
        <f t="shared" si="275"/>
        <v>43271</v>
      </c>
      <c r="I244" s="885">
        <f t="shared" si="249"/>
        <v>43274</v>
      </c>
      <c r="J244" s="886">
        <f t="shared" si="269"/>
        <v>43280</v>
      </c>
      <c r="K244" s="885">
        <f t="shared" si="270"/>
        <v>43287</v>
      </c>
      <c r="L244" s="885">
        <f t="shared" si="250"/>
        <v>43304</v>
      </c>
      <c r="M244" s="885">
        <f t="shared" si="301"/>
        <v>43308</v>
      </c>
      <c r="N244" s="885">
        <f t="shared" si="276"/>
        <v>43314</v>
      </c>
      <c r="O244" s="856">
        <f t="shared" si="289"/>
        <v>43316</v>
      </c>
      <c r="Q244" s="850">
        <f t="shared" si="287"/>
        <v>31</v>
      </c>
      <c r="R244" s="857" t="s">
        <v>506</v>
      </c>
      <c r="S244" s="858" t="s">
        <v>2415</v>
      </c>
      <c r="T244" s="853">
        <v>318</v>
      </c>
      <c r="U244" s="872" t="s">
        <v>2385</v>
      </c>
      <c r="V244" s="885">
        <f t="shared" si="257"/>
        <v>43239</v>
      </c>
      <c r="W244" s="886">
        <f t="shared" si="229"/>
        <v>43245</v>
      </c>
      <c r="X244" s="885">
        <f t="shared" si="258"/>
        <v>43246</v>
      </c>
      <c r="Y244" s="886">
        <f t="shared" si="230"/>
        <v>43252</v>
      </c>
      <c r="Z244" s="885">
        <f t="shared" si="239"/>
        <v>43287</v>
      </c>
      <c r="AA244" s="885">
        <f t="shared" si="251"/>
        <v>43304</v>
      </c>
      <c r="AB244" s="885">
        <f t="shared" si="245"/>
        <v>43308</v>
      </c>
      <c r="AC244" s="885">
        <f t="shared" si="277"/>
        <v>43314</v>
      </c>
      <c r="AD244" s="856">
        <f t="shared" si="290"/>
        <v>43316</v>
      </c>
      <c r="AF244" s="850">
        <f t="shared" si="288"/>
        <v>31</v>
      </c>
      <c r="AG244" s="857" t="s">
        <v>506</v>
      </c>
      <c r="AH244" s="858" t="s">
        <v>2415</v>
      </c>
      <c r="AI244" s="853">
        <v>318</v>
      </c>
      <c r="AJ244" s="872" t="s">
        <v>2385</v>
      </c>
      <c r="AK244" s="885">
        <f t="shared" si="259"/>
        <v>43239</v>
      </c>
      <c r="AL244" s="886">
        <f t="shared" si="231"/>
        <v>43245</v>
      </c>
      <c r="AM244" s="885">
        <f t="shared" si="260"/>
        <v>43246</v>
      </c>
      <c r="AN244" s="886">
        <f t="shared" si="232"/>
        <v>43252</v>
      </c>
      <c r="AO244" s="885">
        <f t="shared" si="271"/>
        <v>43287</v>
      </c>
      <c r="AP244" s="885">
        <f t="shared" si="252"/>
        <v>43304</v>
      </c>
      <c r="AQ244" s="885">
        <f t="shared" si="246"/>
        <v>43308</v>
      </c>
      <c r="AR244" s="885">
        <f t="shared" si="278"/>
        <v>43314</v>
      </c>
      <c r="AS244" s="856">
        <f t="shared" si="291"/>
        <v>43316</v>
      </c>
      <c r="AU244" s="850">
        <f t="shared" si="283"/>
        <v>31</v>
      </c>
      <c r="AV244" s="857" t="s">
        <v>506</v>
      </c>
      <c r="AW244" s="858" t="s">
        <v>2415</v>
      </c>
      <c r="AX244" s="853">
        <v>318</v>
      </c>
      <c r="AY244" s="872" t="s">
        <v>2385</v>
      </c>
      <c r="AZ244" s="885">
        <f t="shared" si="261"/>
        <v>43225</v>
      </c>
      <c r="BA244" s="886">
        <f t="shared" si="233"/>
        <v>43231</v>
      </c>
      <c r="BB244" s="885">
        <f t="shared" si="262"/>
        <v>43232</v>
      </c>
      <c r="BC244" s="886">
        <f t="shared" si="296"/>
        <v>43238</v>
      </c>
      <c r="BD244" s="885">
        <f t="shared" si="241"/>
        <v>43287</v>
      </c>
      <c r="BE244" s="885">
        <f t="shared" si="253"/>
        <v>43304</v>
      </c>
      <c r="BF244" s="885">
        <f t="shared" si="297"/>
        <v>43308</v>
      </c>
      <c r="BG244" s="885">
        <f t="shared" si="279"/>
        <v>43314</v>
      </c>
      <c r="BH244" s="856">
        <f t="shared" si="292"/>
        <v>43316</v>
      </c>
      <c r="BJ244" s="850">
        <f t="shared" si="284"/>
        <v>31</v>
      </c>
      <c r="BK244" s="857" t="s">
        <v>506</v>
      </c>
      <c r="BL244" s="858" t="s">
        <v>2415</v>
      </c>
      <c r="BM244" s="853">
        <v>318</v>
      </c>
      <c r="BN244" s="872" t="s">
        <v>2385</v>
      </c>
      <c r="BO244" s="885">
        <f t="shared" si="263"/>
        <v>43211</v>
      </c>
      <c r="BP244" s="886">
        <f t="shared" si="234"/>
        <v>43217</v>
      </c>
      <c r="BQ244" s="885">
        <f t="shared" si="264"/>
        <v>43218</v>
      </c>
      <c r="BR244" s="886">
        <f t="shared" si="235"/>
        <v>43224</v>
      </c>
      <c r="BS244" s="885">
        <f t="shared" si="242"/>
        <v>43287</v>
      </c>
      <c r="BT244" s="885">
        <f t="shared" si="254"/>
        <v>43304</v>
      </c>
      <c r="BU244" s="885">
        <f t="shared" si="298"/>
        <v>43308</v>
      </c>
      <c r="BV244" s="885">
        <f t="shared" si="280"/>
        <v>43314</v>
      </c>
      <c r="BW244" s="856">
        <f t="shared" si="293"/>
        <v>43316</v>
      </c>
      <c r="BY244" s="850">
        <f t="shared" si="285"/>
        <v>31</v>
      </c>
      <c r="BZ244" s="857" t="s">
        <v>506</v>
      </c>
      <c r="CA244" s="858" t="s">
        <v>2415</v>
      </c>
      <c r="CB244" s="853">
        <v>318</v>
      </c>
      <c r="CC244" s="872" t="s">
        <v>2385</v>
      </c>
      <c r="CD244" s="885">
        <f t="shared" si="265"/>
        <v>43239</v>
      </c>
      <c r="CE244" s="886">
        <f t="shared" si="236"/>
        <v>43245</v>
      </c>
      <c r="CF244" s="885">
        <f t="shared" si="266"/>
        <v>43246</v>
      </c>
      <c r="CG244" s="886">
        <f t="shared" si="299"/>
        <v>43252</v>
      </c>
      <c r="CH244" s="885">
        <f t="shared" si="272"/>
        <v>43287</v>
      </c>
      <c r="CI244" s="885">
        <f t="shared" si="255"/>
        <v>43304</v>
      </c>
      <c r="CJ244" s="885">
        <f t="shared" si="247"/>
        <v>43308</v>
      </c>
      <c r="CK244" s="885">
        <f t="shared" si="281"/>
        <v>43314</v>
      </c>
      <c r="CL244" s="856">
        <f t="shared" si="294"/>
        <v>43316</v>
      </c>
      <c r="CN244" s="850">
        <f t="shared" si="286"/>
        <v>31</v>
      </c>
      <c r="CO244" s="857" t="s">
        <v>506</v>
      </c>
      <c r="CP244" s="858" t="s">
        <v>2415</v>
      </c>
      <c r="CQ244" s="853">
        <v>318</v>
      </c>
      <c r="CR244" s="872" t="s">
        <v>2385</v>
      </c>
      <c r="CS244" s="885">
        <f t="shared" si="267"/>
        <v>43239</v>
      </c>
      <c r="CT244" s="886">
        <f t="shared" si="237"/>
        <v>43245</v>
      </c>
      <c r="CU244" s="885">
        <f t="shared" si="268"/>
        <v>43246</v>
      </c>
      <c r="CV244" s="886">
        <f t="shared" si="300"/>
        <v>43252</v>
      </c>
      <c r="CW244" s="885">
        <f t="shared" si="273"/>
        <v>43287</v>
      </c>
      <c r="CX244" s="885">
        <f t="shared" si="256"/>
        <v>43304</v>
      </c>
      <c r="CY244" s="885">
        <f t="shared" si="248"/>
        <v>43308</v>
      </c>
      <c r="CZ244" s="885">
        <f t="shared" si="282"/>
        <v>43314</v>
      </c>
      <c r="DA244" s="856">
        <f t="shared" si="295"/>
        <v>43316</v>
      </c>
    </row>
    <row r="245" spans="2:105" ht="25.5" hidden="1">
      <c r="B245" s="407" t="s">
        <v>2141</v>
      </c>
      <c r="C245" s="850">
        <f t="shared" si="274"/>
        <v>32</v>
      </c>
      <c r="D245" s="851" t="s">
        <v>506</v>
      </c>
      <c r="E245" s="852" t="s">
        <v>578</v>
      </c>
      <c r="F245" s="853">
        <v>318</v>
      </c>
      <c r="G245" s="872" t="s">
        <v>2385</v>
      </c>
      <c r="H245" s="873">
        <f t="shared" si="275"/>
        <v>43271</v>
      </c>
      <c r="I245" s="873">
        <f t="shared" si="249"/>
        <v>43274</v>
      </c>
      <c r="J245" s="873">
        <f t="shared" si="269"/>
        <v>43280</v>
      </c>
      <c r="K245" s="865">
        <v>43287</v>
      </c>
      <c r="L245" s="873">
        <f t="shared" si="250"/>
        <v>43311</v>
      </c>
      <c r="M245" s="873">
        <f t="shared" si="301"/>
        <v>43315</v>
      </c>
      <c r="N245" s="873">
        <f t="shared" si="276"/>
        <v>43321</v>
      </c>
      <c r="O245" s="856">
        <f t="shared" si="289"/>
        <v>43323</v>
      </c>
      <c r="Q245" s="850">
        <f t="shared" si="287"/>
        <v>32</v>
      </c>
      <c r="R245" s="851" t="s">
        <v>506</v>
      </c>
      <c r="S245" s="852" t="s">
        <v>578</v>
      </c>
      <c r="T245" s="853">
        <v>318</v>
      </c>
      <c r="U245" s="872" t="s">
        <v>2385</v>
      </c>
      <c r="V245" s="873">
        <f t="shared" si="257"/>
        <v>43239</v>
      </c>
      <c r="W245" s="873">
        <f t="shared" si="229"/>
        <v>43245</v>
      </c>
      <c r="X245" s="873">
        <f t="shared" si="258"/>
        <v>43246</v>
      </c>
      <c r="Y245" s="873">
        <f t="shared" si="230"/>
        <v>43252</v>
      </c>
      <c r="Z245" s="873">
        <f t="shared" si="239"/>
        <v>43287</v>
      </c>
      <c r="AA245" s="873">
        <f t="shared" si="251"/>
        <v>43304</v>
      </c>
      <c r="AB245" s="873">
        <f t="shared" si="245"/>
        <v>43308</v>
      </c>
      <c r="AC245" s="865">
        <v>43314</v>
      </c>
      <c r="AD245" s="856">
        <f t="shared" si="290"/>
        <v>43323</v>
      </c>
      <c r="AF245" s="850">
        <f t="shared" si="288"/>
        <v>32</v>
      </c>
      <c r="AG245" s="851" t="s">
        <v>506</v>
      </c>
      <c r="AH245" s="852" t="s">
        <v>578</v>
      </c>
      <c r="AI245" s="853">
        <v>318</v>
      </c>
      <c r="AJ245" s="872" t="s">
        <v>2385</v>
      </c>
      <c r="AK245" s="873">
        <f t="shared" si="259"/>
        <v>43246</v>
      </c>
      <c r="AL245" s="873">
        <f t="shared" si="231"/>
        <v>43252</v>
      </c>
      <c r="AM245" s="873">
        <f t="shared" si="260"/>
        <v>43253</v>
      </c>
      <c r="AN245" s="873">
        <f t="shared" si="232"/>
        <v>43259</v>
      </c>
      <c r="AO245" s="873">
        <f t="shared" si="271"/>
        <v>43294</v>
      </c>
      <c r="AP245" s="873">
        <f t="shared" si="252"/>
        <v>43311</v>
      </c>
      <c r="AQ245" s="873">
        <f t="shared" si="246"/>
        <v>43315</v>
      </c>
      <c r="AR245" s="855">
        <f t="shared" si="278"/>
        <v>43321</v>
      </c>
      <c r="AS245" s="856">
        <f t="shared" si="291"/>
        <v>43323</v>
      </c>
      <c r="AU245" s="850">
        <f t="shared" si="283"/>
        <v>32</v>
      </c>
      <c r="AV245" s="851" t="s">
        <v>506</v>
      </c>
      <c r="AW245" s="852" t="s">
        <v>578</v>
      </c>
      <c r="AX245" s="853">
        <v>318</v>
      </c>
      <c r="AY245" s="872" t="s">
        <v>2385</v>
      </c>
      <c r="AZ245" s="873">
        <f t="shared" si="261"/>
        <v>43232</v>
      </c>
      <c r="BA245" s="873">
        <f t="shared" si="233"/>
        <v>43238</v>
      </c>
      <c r="BB245" s="873">
        <f t="shared" si="262"/>
        <v>43239</v>
      </c>
      <c r="BC245" s="873">
        <f t="shared" si="296"/>
        <v>43245</v>
      </c>
      <c r="BD245" s="873">
        <f t="shared" si="241"/>
        <v>43294</v>
      </c>
      <c r="BE245" s="873">
        <f t="shared" si="253"/>
        <v>43311</v>
      </c>
      <c r="BF245" s="873">
        <f t="shared" si="297"/>
        <v>43315</v>
      </c>
      <c r="BG245" s="855">
        <f t="shared" si="279"/>
        <v>43321</v>
      </c>
      <c r="BH245" s="856">
        <f t="shared" si="292"/>
        <v>43323</v>
      </c>
      <c r="BJ245" s="850">
        <f t="shared" si="284"/>
        <v>32</v>
      </c>
      <c r="BK245" s="851" t="s">
        <v>506</v>
      </c>
      <c r="BL245" s="852" t="s">
        <v>578</v>
      </c>
      <c r="BM245" s="853">
        <v>318</v>
      </c>
      <c r="BN245" s="872" t="s">
        <v>2385</v>
      </c>
      <c r="BO245" s="873">
        <f t="shared" si="263"/>
        <v>43218</v>
      </c>
      <c r="BP245" s="873">
        <f t="shared" si="234"/>
        <v>43224</v>
      </c>
      <c r="BQ245" s="873">
        <f t="shared" si="264"/>
        <v>43225</v>
      </c>
      <c r="BR245" s="873">
        <f t="shared" si="235"/>
        <v>43231</v>
      </c>
      <c r="BS245" s="873">
        <f t="shared" si="242"/>
        <v>43294</v>
      </c>
      <c r="BT245" s="873">
        <f t="shared" si="254"/>
        <v>43311</v>
      </c>
      <c r="BU245" s="873">
        <f t="shared" si="298"/>
        <v>43315</v>
      </c>
      <c r="BV245" s="855">
        <f t="shared" si="280"/>
        <v>43321</v>
      </c>
      <c r="BW245" s="856">
        <f t="shared" si="293"/>
        <v>43323</v>
      </c>
      <c r="BY245" s="850">
        <f t="shared" si="285"/>
        <v>32</v>
      </c>
      <c r="BZ245" s="851" t="s">
        <v>506</v>
      </c>
      <c r="CA245" s="852" t="s">
        <v>578</v>
      </c>
      <c r="CB245" s="853">
        <v>318</v>
      </c>
      <c r="CC245" s="872" t="s">
        <v>2385</v>
      </c>
      <c r="CD245" s="873">
        <f t="shared" si="265"/>
        <v>43246</v>
      </c>
      <c r="CE245" s="873">
        <f t="shared" si="236"/>
        <v>43252</v>
      </c>
      <c r="CF245" s="873">
        <f t="shared" si="266"/>
        <v>43253</v>
      </c>
      <c r="CG245" s="873">
        <f t="shared" si="299"/>
        <v>43259</v>
      </c>
      <c r="CH245" s="873">
        <f t="shared" si="272"/>
        <v>43294</v>
      </c>
      <c r="CI245" s="873">
        <f t="shared" si="255"/>
        <v>43311</v>
      </c>
      <c r="CJ245" s="873">
        <f t="shared" si="247"/>
        <v>43315</v>
      </c>
      <c r="CK245" s="855">
        <f t="shared" si="281"/>
        <v>43321</v>
      </c>
      <c r="CL245" s="856">
        <f t="shared" si="294"/>
        <v>43323</v>
      </c>
      <c r="CN245" s="850">
        <f t="shared" si="286"/>
        <v>32</v>
      </c>
      <c r="CO245" s="851" t="s">
        <v>506</v>
      </c>
      <c r="CP245" s="852" t="s">
        <v>578</v>
      </c>
      <c r="CQ245" s="853">
        <v>318</v>
      </c>
      <c r="CR245" s="872" t="s">
        <v>2385</v>
      </c>
      <c r="CS245" s="873">
        <f t="shared" si="267"/>
        <v>43246</v>
      </c>
      <c r="CT245" s="873">
        <f t="shared" si="237"/>
        <v>43252</v>
      </c>
      <c r="CU245" s="873">
        <f t="shared" si="268"/>
        <v>43253</v>
      </c>
      <c r="CV245" s="873">
        <f t="shared" si="300"/>
        <v>43259</v>
      </c>
      <c r="CW245" s="873">
        <f t="shared" si="273"/>
        <v>43294</v>
      </c>
      <c r="CX245" s="873">
        <f t="shared" si="256"/>
        <v>43311</v>
      </c>
      <c r="CY245" s="873">
        <f t="shared" si="248"/>
        <v>43315</v>
      </c>
      <c r="CZ245" s="873">
        <f t="shared" si="282"/>
        <v>43321</v>
      </c>
      <c r="DA245" s="856">
        <f t="shared" si="295"/>
        <v>43323</v>
      </c>
    </row>
    <row r="246" spans="2:105" ht="51" hidden="1">
      <c r="B246" s="407" t="s">
        <v>2142</v>
      </c>
      <c r="C246" s="899">
        <f t="shared" si="274"/>
        <v>33</v>
      </c>
      <c r="D246" s="891" t="s">
        <v>506</v>
      </c>
      <c r="E246" s="892" t="s">
        <v>2416</v>
      </c>
      <c r="F246" s="876">
        <v>318</v>
      </c>
      <c r="G246" s="877" t="s">
        <v>2385</v>
      </c>
      <c r="H246" s="859">
        <f t="shared" si="275"/>
        <v>43285</v>
      </c>
      <c r="I246" s="859">
        <f t="shared" si="249"/>
        <v>43288</v>
      </c>
      <c r="J246" s="863">
        <f t="shared" si="269"/>
        <v>43294</v>
      </c>
      <c r="K246" s="859">
        <f t="shared" si="270"/>
        <v>43301</v>
      </c>
      <c r="L246" s="859">
        <f t="shared" si="250"/>
        <v>43318</v>
      </c>
      <c r="M246" s="859">
        <f t="shared" si="301"/>
        <v>43322</v>
      </c>
      <c r="N246" s="859">
        <f t="shared" si="276"/>
        <v>43328</v>
      </c>
      <c r="O246" s="879">
        <f t="shared" si="289"/>
        <v>43330</v>
      </c>
      <c r="Q246" s="899">
        <f t="shared" si="287"/>
        <v>33</v>
      </c>
      <c r="R246" s="891" t="s">
        <v>506</v>
      </c>
      <c r="S246" s="892" t="s">
        <v>2416</v>
      </c>
      <c r="T246" s="876">
        <v>318</v>
      </c>
      <c r="U246" s="877" t="s">
        <v>2385</v>
      </c>
      <c r="V246" s="859">
        <f t="shared" si="257"/>
        <v>43253</v>
      </c>
      <c r="W246" s="863">
        <f t="shared" si="229"/>
        <v>43259</v>
      </c>
      <c r="X246" s="859">
        <f t="shared" si="258"/>
        <v>43260</v>
      </c>
      <c r="Y246" s="863">
        <f t="shared" si="230"/>
        <v>43266</v>
      </c>
      <c r="Z246" s="859">
        <f t="shared" si="239"/>
        <v>43301</v>
      </c>
      <c r="AA246" s="859">
        <f t="shared" si="251"/>
        <v>43318</v>
      </c>
      <c r="AB246" s="859">
        <f t="shared" si="245"/>
        <v>43322</v>
      </c>
      <c r="AC246" s="859">
        <f t="shared" si="277"/>
        <v>43328</v>
      </c>
      <c r="AD246" s="879">
        <f t="shared" si="290"/>
        <v>43330</v>
      </c>
      <c r="AF246" s="899">
        <f t="shared" si="288"/>
        <v>33</v>
      </c>
      <c r="AG246" s="891" t="s">
        <v>506</v>
      </c>
      <c r="AH246" s="892" t="s">
        <v>2416</v>
      </c>
      <c r="AI246" s="876">
        <v>318</v>
      </c>
      <c r="AJ246" s="877" t="s">
        <v>2385</v>
      </c>
      <c r="AK246" s="859">
        <f t="shared" si="259"/>
        <v>43253</v>
      </c>
      <c r="AL246" s="863">
        <f t="shared" si="231"/>
        <v>43259</v>
      </c>
      <c r="AM246" s="859">
        <f t="shared" si="260"/>
        <v>43260</v>
      </c>
      <c r="AN246" s="863">
        <f t="shared" si="232"/>
        <v>43266</v>
      </c>
      <c r="AO246" s="859">
        <f t="shared" si="271"/>
        <v>43301</v>
      </c>
      <c r="AP246" s="859">
        <f t="shared" si="252"/>
        <v>43318</v>
      </c>
      <c r="AQ246" s="859">
        <f t="shared" si="246"/>
        <v>43322</v>
      </c>
      <c r="AR246" s="859">
        <f t="shared" si="278"/>
        <v>43328</v>
      </c>
      <c r="AS246" s="879">
        <f t="shared" si="291"/>
        <v>43330</v>
      </c>
      <c r="AU246" s="899">
        <f t="shared" si="283"/>
        <v>33</v>
      </c>
      <c r="AV246" s="891" t="s">
        <v>506</v>
      </c>
      <c r="AW246" s="892" t="s">
        <v>2416</v>
      </c>
      <c r="AX246" s="876">
        <v>318</v>
      </c>
      <c r="AY246" s="877" t="s">
        <v>2385</v>
      </c>
      <c r="AZ246" s="859">
        <f t="shared" si="261"/>
        <v>43239</v>
      </c>
      <c r="BA246" s="863">
        <f t="shared" si="233"/>
        <v>43245</v>
      </c>
      <c r="BB246" s="859">
        <f t="shared" si="262"/>
        <v>43246</v>
      </c>
      <c r="BC246" s="863">
        <f t="shared" si="296"/>
        <v>43252</v>
      </c>
      <c r="BD246" s="859">
        <f t="shared" si="241"/>
        <v>43301</v>
      </c>
      <c r="BE246" s="859">
        <f t="shared" si="253"/>
        <v>43318</v>
      </c>
      <c r="BF246" s="859">
        <f t="shared" si="297"/>
        <v>43322</v>
      </c>
      <c r="BG246" s="859">
        <f t="shared" si="279"/>
        <v>43328</v>
      </c>
      <c r="BH246" s="879">
        <f t="shared" si="292"/>
        <v>43330</v>
      </c>
      <c r="BJ246" s="899">
        <f t="shared" si="284"/>
        <v>33</v>
      </c>
      <c r="BK246" s="891" t="s">
        <v>506</v>
      </c>
      <c r="BL246" s="892" t="s">
        <v>2416</v>
      </c>
      <c r="BM246" s="876">
        <v>318</v>
      </c>
      <c r="BN246" s="877" t="s">
        <v>2385</v>
      </c>
      <c r="BO246" s="859">
        <f t="shared" si="263"/>
        <v>43225</v>
      </c>
      <c r="BP246" s="863">
        <f t="shared" si="234"/>
        <v>43231</v>
      </c>
      <c r="BQ246" s="859">
        <f t="shared" si="264"/>
        <v>43232</v>
      </c>
      <c r="BR246" s="863">
        <f t="shared" si="235"/>
        <v>43238</v>
      </c>
      <c r="BS246" s="859">
        <f t="shared" si="242"/>
        <v>43301</v>
      </c>
      <c r="BT246" s="859">
        <f t="shared" si="254"/>
        <v>43318</v>
      </c>
      <c r="BU246" s="859">
        <f t="shared" si="298"/>
        <v>43322</v>
      </c>
      <c r="BV246" s="859">
        <f t="shared" si="280"/>
        <v>43328</v>
      </c>
      <c r="BW246" s="879">
        <f t="shared" si="293"/>
        <v>43330</v>
      </c>
      <c r="BY246" s="899">
        <f t="shared" si="285"/>
        <v>33</v>
      </c>
      <c r="BZ246" s="891" t="s">
        <v>506</v>
      </c>
      <c r="CA246" s="892" t="s">
        <v>2416</v>
      </c>
      <c r="CB246" s="876">
        <v>318</v>
      </c>
      <c r="CC246" s="877" t="s">
        <v>2385</v>
      </c>
      <c r="CD246" s="859">
        <f t="shared" si="265"/>
        <v>43253</v>
      </c>
      <c r="CE246" s="863">
        <f t="shared" si="236"/>
        <v>43259</v>
      </c>
      <c r="CF246" s="859">
        <f t="shared" si="266"/>
        <v>43260</v>
      </c>
      <c r="CG246" s="863">
        <f t="shared" si="299"/>
        <v>43266</v>
      </c>
      <c r="CH246" s="859">
        <f t="shared" si="272"/>
        <v>43301</v>
      </c>
      <c r="CI246" s="859">
        <f t="shared" si="255"/>
        <v>43318</v>
      </c>
      <c r="CJ246" s="859">
        <f t="shared" si="247"/>
        <v>43322</v>
      </c>
      <c r="CK246" s="859">
        <f t="shared" si="281"/>
        <v>43328</v>
      </c>
      <c r="CL246" s="879">
        <f t="shared" si="294"/>
        <v>43330</v>
      </c>
      <c r="CN246" s="850">
        <f t="shared" si="286"/>
        <v>33</v>
      </c>
      <c r="CO246" s="891" t="s">
        <v>506</v>
      </c>
      <c r="CP246" s="892" t="s">
        <v>2416</v>
      </c>
      <c r="CQ246" s="853">
        <v>318</v>
      </c>
      <c r="CR246" s="872" t="s">
        <v>2385</v>
      </c>
      <c r="CS246" s="885">
        <f t="shared" si="267"/>
        <v>43253</v>
      </c>
      <c r="CT246" s="886">
        <f t="shared" si="237"/>
        <v>43259</v>
      </c>
      <c r="CU246" s="885">
        <f t="shared" si="268"/>
        <v>43260</v>
      </c>
      <c r="CV246" s="886">
        <f t="shared" si="300"/>
        <v>43266</v>
      </c>
      <c r="CW246" s="885">
        <f t="shared" si="273"/>
        <v>43301</v>
      </c>
      <c r="CX246" s="885">
        <f t="shared" si="256"/>
        <v>43318</v>
      </c>
      <c r="CY246" s="885">
        <f t="shared" si="248"/>
        <v>43322</v>
      </c>
      <c r="CZ246" s="885">
        <f t="shared" si="282"/>
        <v>43328</v>
      </c>
      <c r="DA246" s="856">
        <f t="shared" si="295"/>
        <v>43330</v>
      </c>
    </row>
    <row r="247" spans="2:105" ht="60" hidden="1">
      <c r="B247" s="407" t="s">
        <v>2143</v>
      </c>
      <c r="C247" s="850">
        <f t="shared" si="274"/>
        <v>34</v>
      </c>
      <c r="D247" s="875" t="s">
        <v>2417</v>
      </c>
      <c r="E247" s="861" t="s">
        <v>2418</v>
      </c>
      <c r="F247" s="853">
        <v>318</v>
      </c>
      <c r="G247" s="854" t="s">
        <v>2385</v>
      </c>
      <c r="H247" s="862">
        <f t="shared" si="275"/>
        <v>43292</v>
      </c>
      <c r="I247" s="862">
        <f t="shared" si="249"/>
        <v>43295</v>
      </c>
      <c r="J247" s="862">
        <f t="shared" si="269"/>
        <v>43301</v>
      </c>
      <c r="K247" s="862">
        <f t="shared" si="270"/>
        <v>43308</v>
      </c>
      <c r="L247" s="862">
        <f t="shared" si="250"/>
        <v>43325</v>
      </c>
      <c r="M247" s="862">
        <f t="shared" si="301"/>
        <v>43329</v>
      </c>
      <c r="N247" s="862">
        <f t="shared" si="276"/>
        <v>43335</v>
      </c>
      <c r="O247" s="856">
        <f t="shared" si="289"/>
        <v>43337</v>
      </c>
      <c r="Q247" s="850">
        <f t="shared" si="287"/>
        <v>34</v>
      </c>
      <c r="R247" s="875" t="s">
        <v>2417</v>
      </c>
      <c r="S247" s="861" t="s">
        <v>2418</v>
      </c>
      <c r="T247" s="853">
        <v>318</v>
      </c>
      <c r="U247" s="854" t="s">
        <v>2385</v>
      </c>
      <c r="V247" s="890">
        <f t="shared" si="257"/>
        <v>43260</v>
      </c>
      <c r="W247" s="890">
        <f t="shared" si="229"/>
        <v>43266</v>
      </c>
      <c r="X247" s="890">
        <f t="shared" si="258"/>
        <v>43267</v>
      </c>
      <c r="Y247" s="890">
        <f t="shared" si="230"/>
        <v>43273</v>
      </c>
      <c r="Z247" s="890">
        <f t="shared" si="239"/>
        <v>43308</v>
      </c>
      <c r="AA247" s="890">
        <f t="shared" si="251"/>
        <v>43325</v>
      </c>
      <c r="AB247" s="890">
        <f t="shared" si="245"/>
        <v>43329</v>
      </c>
      <c r="AC247" s="890">
        <f t="shared" si="277"/>
        <v>43335</v>
      </c>
      <c r="AD247" s="856">
        <f t="shared" si="290"/>
        <v>43337</v>
      </c>
      <c r="AF247" s="850">
        <f t="shared" si="288"/>
        <v>34</v>
      </c>
      <c r="AG247" s="875" t="s">
        <v>2417</v>
      </c>
      <c r="AH247" s="861" t="s">
        <v>2418</v>
      </c>
      <c r="AI247" s="853">
        <v>318</v>
      </c>
      <c r="AJ247" s="854" t="s">
        <v>2385</v>
      </c>
      <c r="AK247" s="890">
        <f t="shared" si="259"/>
        <v>43260</v>
      </c>
      <c r="AL247" s="890">
        <f t="shared" si="231"/>
        <v>43266</v>
      </c>
      <c r="AM247" s="890">
        <f t="shared" si="260"/>
        <v>43267</v>
      </c>
      <c r="AN247" s="890">
        <f t="shared" si="232"/>
        <v>43273</v>
      </c>
      <c r="AO247" s="890">
        <f t="shared" si="271"/>
        <v>43308</v>
      </c>
      <c r="AP247" s="890">
        <f t="shared" si="252"/>
        <v>43325</v>
      </c>
      <c r="AQ247" s="890">
        <f t="shared" si="246"/>
        <v>43329</v>
      </c>
      <c r="AR247" s="890">
        <f t="shared" si="278"/>
        <v>43335</v>
      </c>
      <c r="AS247" s="856">
        <f t="shared" si="291"/>
        <v>43337</v>
      </c>
      <c r="AU247" s="850">
        <f t="shared" si="283"/>
        <v>34</v>
      </c>
      <c r="AV247" s="875" t="s">
        <v>2417</v>
      </c>
      <c r="AW247" s="861" t="s">
        <v>2418</v>
      </c>
      <c r="AX247" s="853">
        <v>318</v>
      </c>
      <c r="AY247" s="854" t="s">
        <v>2385</v>
      </c>
      <c r="AZ247" s="890">
        <f t="shared" si="261"/>
        <v>43246</v>
      </c>
      <c r="BA247" s="890">
        <f t="shared" si="233"/>
        <v>43252</v>
      </c>
      <c r="BB247" s="890">
        <f t="shared" si="262"/>
        <v>43253</v>
      </c>
      <c r="BC247" s="890">
        <f t="shared" si="296"/>
        <v>43259</v>
      </c>
      <c r="BD247" s="890">
        <f t="shared" si="241"/>
        <v>43308</v>
      </c>
      <c r="BE247" s="890">
        <f t="shared" si="253"/>
        <v>43325</v>
      </c>
      <c r="BF247" s="890">
        <f t="shared" si="297"/>
        <v>43329</v>
      </c>
      <c r="BG247" s="890">
        <f t="shared" si="279"/>
        <v>43335</v>
      </c>
      <c r="BH247" s="856">
        <f t="shared" si="292"/>
        <v>43337</v>
      </c>
      <c r="BJ247" s="850">
        <f t="shared" si="284"/>
        <v>34</v>
      </c>
      <c r="BK247" s="875" t="s">
        <v>2417</v>
      </c>
      <c r="BL247" s="861" t="s">
        <v>2418</v>
      </c>
      <c r="BM247" s="853">
        <v>318</v>
      </c>
      <c r="BN247" s="854" t="s">
        <v>2385</v>
      </c>
      <c r="BO247" s="890">
        <f t="shared" si="263"/>
        <v>43232</v>
      </c>
      <c r="BP247" s="890">
        <f t="shared" si="234"/>
        <v>43238</v>
      </c>
      <c r="BQ247" s="890">
        <f t="shared" si="264"/>
        <v>43239</v>
      </c>
      <c r="BR247" s="890">
        <f t="shared" si="235"/>
        <v>43245</v>
      </c>
      <c r="BS247" s="890">
        <f t="shared" si="242"/>
        <v>43308</v>
      </c>
      <c r="BT247" s="890">
        <f t="shared" si="254"/>
        <v>43325</v>
      </c>
      <c r="BU247" s="890">
        <f t="shared" si="298"/>
        <v>43329</v>
      </c>
      <c r="BV247" s="890">
        <f t="shared" si="280"/>
        <v>43335</v>
      </c>
      <c r="BW247" s="856">
        <f t="shared" si="293"/>
        <v>43337</v>
      </c>
      <c r="BY247" s="850">
        <f t="shared" si="285"/>
        <v>34</v>
      </c>
      <c r="BZ247" s="875" t="s">
        <v>2417</v>
      </c>
      <c r="CA247" s="861" t="s">
        <v>2418</v>
      </c>
      <c r="CB247" s="853">
        <v>318</v>
      </c>
      <c r="CC247" s="854" t="s">
        <v>2385</v>
      </c>
      <c r="CD247" s="890">
        <f t="shared" si="265"/>
        <v>43260</v>
      </c>
      <c r="CE247" s="890">
        <f t="shared" si="236"/>
        <v>43266</v>
      </c>
      <c r="CF247" s="890">
        <f t="shared" si="266"/>
        <v>43267</v>
      </c>
      <c r="CG247" s="890">
        <f t="shared" si="299"/>
        <v>43273</v>
      </c>
      <c r="CH247" s="890">
        <f t="shared" si="272"/>
        <v>43308</v>
      </c>
      <c r="CI247" s="890">
        <f t="shared" si="255"/>
        <v>43325</v>
      </c>
      <c r="CJ247" s="890">
        <f t="shared" si="247"/>
        <v>43329</v>
      </c>
      <c r="CK247" s="890">
        <f t="shared" si="281"/>
        <v>43335</v>
      </c>
      <c r="CL247" s="856">
        <f t="shared" si="294"/>
        <v>43337</v>
      </c>
      <c r="CN247" s="850">
        <f t="shared" si="286"/>
        <v>34</v>
      </c>
      <c r="CO247" s="875" t="s">
        <v>2417</v>
      </c>
      <c r="CP247" s="861" t="s">
        <v>2418</v>
      </c>
      <c r="CQ247" s="853">
        <v>318</v>
      </c>
      <c r="CR247" s="854" t="s">
        <v>2385</v>
      </c>
      <c r="CS247" s="890">
        <f t="shared" si="267"/>
        <v>43260</v>
      </c>
      <c r="CT247" s="890">
        <f t="shared" si="237"/>
        <v>43266</v>
      </c>
      <c r="CU247" s="890">
        <f t="shared" si="268"/>
        <v>43267</v>
      </c>
      <c r="CV247" s="890">
        <f t="shared" si="300"/>
        <v>43273</v>
      </c>
      <c r="CW247" s="890">
        <f t="shared" si="273"/>
        <v>43308</v>
      </c>
      <c r="CX247" s="890">
        <f t="shared" si="256"/>
        <v>43325</v>
      </c>
      <c r="CY247" s="890">
        <f t="shared" si="248"/>
        <v>43329</v>
      </c>
      <c r="CZ247" s="890">
        <f t="shared" si="282"/>
        <v>43335</v>
      </c>
      <c r="DA247" s="856">
        <f t="shared" si="295"/>
        <v>43337</v>
      </c>
    </row>
    <row r="248" spans="2:105" ht="38.25" hidden="1">
      <c r="B248" s="407" t="s">
        <v>2144</v>
      </c>
      <c r="C248" s="850">
        <f t="shared" si="274"/>
        <v>35</v>
      </c>
      <c r="D248" s="851" t="s">
        <v>506</v>
      </c>
      <c r="E248" s="852" t="s">
        <v>529</v>
      </c>
      <c r="F248" s="853">
        <v>318</v>
      </c>
      <c r="G248" s="854" t="s">
        <v>2386</v>
      </c>
      <c r="H248" s="855">
        <f t="shared" si="275"/>
        <v>43299</v>
      </c>
      <c r="I248" s="855">
        <f t="shared" si="249"/>
        <v>43302</v>
      </c>
      <c r="J248" s="855">
        <f t="shared" si="269"/>
        <v>43308</v>
      </c>
      <c r="K248" s="855">
        <f t="shared" si="270"/>
        <v>43315</v>
      </c>
      <c r="L248" s="855">
        <f t="shared" si="250"/>
        <v>43332</v>
      </c>
      <c r="M248" s="855">
        <f t="shared" si="301"/>
        <v>43336</v>
      </c>
      <c r="N248" s="855">
        <f t="shared" si="276"/>
        <v>43342</v>
      </c>
      <c r="O248" s="856">
        <f t="shared" si="289"/>
        <v>43344</v>
      </c>
      <c r="Q248" s="850">
        <f t="shared" si="287"/>
        <v>35</v>
      </c>
      <c r="R248" s="851" t="s">
        <v>506</v>
      </c>
      <c r="S248" s="852" t="s">
        <v>529</v>
      </c>
      <c r="T248" s="853">
        <v>318</v>
      </c>
      <c r="U248" s="854" t="s">
        <v>2386</v>
      </c>
      <c r="V248" s="873">
        <f t="shared" si="257"/>
        <v>43267</v>
      </c>
      <c r="W248" s="873">
        <f t="shared" si="229"/>
        <v>43273</v>
      </c>
      <c r="X248" s="873">
        <f t="shared" si="258"/>
        <v>43274</v>
      </c>
      <c r="Y248" s="873">
        <f t="shared" si="230"/>
        <v>43280</v>
      </c>
      <c r="Z248" s="873">
        <f t="shared" si="239"/>
        <v>43315</v>
      </c>
      <c r="AA248" s="873">
        <f t="shared" si="251"/>
        <v>43332</v>
      </c>
      <c r="AB248" s="873">
        <f t="shared" si="245"/>
        <v>43336</v>
      </c>
      <c r="AC248" s="873">
        <f t="shared" si="277"/>
        <v>43342</v>
      </c>
      <c r="AD248" s="856">
        <f t="shared" si="290"/>
        <v>43344</v>
      </c>
      <c r="AF248" s="850">
        <f t="shared" si="288"/>
        <v>35</v>
      </c>
      <c r="AG248" s="851" t="s">
        <v>506</v>
      </c>
      <c r="AH248" s="852" t="s">
        <v>529</v>
      </c>
      <c r="AI248" s="853">
        <v>318</v>
      </c>
      <c r="AJ248" s="854" t="s">
        <v>2386</v>
      </c>
      <c r="AK248" s="873">
        <f t="shared" si="259"/>
        <v>43267</v>
      </c>
      <c r="AL248" s="873">
        <f t="shared" si="231"/>
        <v>43273</v>
      </c>
      <c r="AM248" s="873">
        <f t="shared" si="260"/>
        <v>43274</v>
      </c>
      <c r="AN248" s="873">
        <f t="shared" si="232"/>
        <v>43280</v>
      </c>
      <c r="AO248" s="873">
        <f t="shared" si="271"/>
        <v>43315</v>
      </c>
      <c r="AP248" s="873">
        <f t="shared" si="252"/>
        <v>43332</v>
      </c>
      <c r="AQ248" s="873">
        <f t="shared" si="246"/>
        <v>43336</v>
      </c>
      <c r="AR248" s="873">
        <f t="shared" si="278"/>
        <v>43342</v>
      </c>
      <c r="AS248" s="856">
        <f t="shared" si="291"/>
        <v>43344</v>
      </c>
      <c r="AU248" s="850">
        <f t="shared" si="283"/>
        <v>35</v>
      </c>
      <c r="AV248" s="851" t="s">
        <v>506</v>
      </c>
      <c r="AW248" s="852" t="s">
        <v>529</v>
      </c>
      <c r="AX248" s="853">
        <v>318</v>
      </c>
      <c r="AY248" s="854" t="s">
        <v>2386</v>
      </c>
      <c r="AZ248" s="873">
        <f t="shared" si="261"/>
        <v>43253</v>
      </c>
      <c r="BA248" s="873">
        <f t="shared" si="233"/>
        <v>43259</v>
      </c>
      <c r="BB248" s="873">
        <f t="shared" si="262"/>
        <v>43260</v>
      </c>
      <c r="BC248" s="873">
        <f t="shared" si="296"/>
        <v>43266</v>
      </c>
      <c r="BD248" s="873">
        <f t="shared" si="241"/>
        <v>43315</v>
      </c>
      <c r="BE248" s="873">
        <f t="shared" si="253"/>
        <v>43332</v>
      </c>
      <c r="BF248" s="873">
        <f t="shared" si="297"/>
        <v>43336</v>
      </c>
      <c r="BG248" s="873">
        <f t="shared" si="279"/>
        <v>43342</v>
      </c>
      <c r="BH248" s="856">
        <f t="shared" si="292"/>
        <v>43344</v>
      </c>
      <c r="BJ248" s="850">
        <f t="shared" si="284"/>
        <v>35</v>
      </c>
      <c r="BK248" s="851" t="s">
        <v>506</v>
      </c>
      <c r="BL248" s="852" t="s">
        <v>529</v>
      </c>
      <c r="BM248" s="853">
        <v>318</v>
      </c>
      <c r="BN248" s="854" t="s">
        <v>2386</v>
      </c>
      <c r="BO248" s="873">
        <f t="shared" si="263"/>
        <v>43239</v>
      </c>
      <c r="BP248" s="873">
        <f t="shared" si="234"/>
        <v>43245</v>
      </c>
      <c r="BQ248" s="873">
        <f t="shared" si="264"/>
        <v>43246</v>
      </c>
      <c r="BR248" s="873">
        <f t="shared" si="235"/>
        <v>43252</v>
      </c>
      <c r="BS248" s="873">
        <f t="shared" si="242"/>
        <v>43315</v>
      </c>
      <c r="BT248" s="873">
        <f t="shared" si="254"/>
        <v>43332</v>
      </c>
      <c r="BU248" s="873">
        <f t="shared" si="298"/>
        <v>43336</v>
      </c>
      <c r="BV248" s="873">
        <f t="shared" si="280"/>
        <v>43342</v>
      </c>
      <c r="BW248" s="856">
        <f t="shared" si="293"/>
        <v>43344</v>
      </c>
      <c r="BY248" s="850">
        <f t="shared" si="285"/>
        <v>35</v>
      </c>
      <c r="BZ248" s="851" t="s">
        <v>506</v>
      </c>
      <c r="CA248" s="852" t="s">
        <v>529</v>
      </c>
      <c r="CB248" s="853">
        <v>318</v>
      </c>
      <c r="CC248" s="854" t="s">
        <v>2386</v>
      </c>
      <c r="CD248" s="873">
        <f t="shared" si="265"/>
        <v>43267</v>
      </c>
      <c r="CE248" s="873">
        <f t="shared" si="236"/>
        <v>43273</v>
      </c>
      <c r="CF248" s="873">
        <f t="shared" si="266"/>
        <v>43274</v>
      </c>
      <c r="CG248" s="873">
        <f t="shared" si="299"/>
        <v>43280</v>
      </c>
      <c r="CH248" s="873">
        <f t="shared" si="272"/>
        <v>43315</v>
      </c>
      <c r="CI248" s="873">
        <f t="shared" si="255"/>
        <v>43332</v>
      </c>
      <c r="CJ248" s="873">
        <f t="shared" si="247"/>
        <v>43336</v>
      </c>
      <c r="CK248" s="873">
        <f t="shared" si="281"/>
        <v>43342</v>
      </c>
      <c r="CL248" s="856">
        <f t="shared" si="294"/>
        <v>43344</v>
      </c>
      <c r="CN248" s="850">
        <f t="shared" si="286"/>
        <v>35</v>
      </c>
      <c r="CO248" s="851" t="s">
        <v>506</v>
      </c>
      <c r="CP248" s="852" t="s">
        <v>529</v>
      </c>
      <c r="CQ248" s="853">
        <v>318</v>
      </c>
      <c r="CR248" s="854" t="s">
        <v>2386</v>
      </c>
      <c r="CS248" s="873">
        <f t="shared" si="267"/>
        <v>43267</v>
      </c>
      <c r="CT248" s="873">
        <f t="shared" si="237"/>
        <v>43273</v>
      </c>
      <c r="CU248" s="873">
        <f t="shared" si="268"/>
        <v>43274</v>
      </c>
      <c r="CV248" s="873">
        <f t="shared" si="300"/>
        <v>43280</v>
      </c>
      <c r="CW248" s="873">
        <f t="shared" si="273"/>
        <v>43315</v>
      </c>
      <c r="CX248" s="873">
        <f t="shared" si="256"/>
        <v>43332</v>
      </c>
      <c r="CY248" s="873">
        <f t="shared" si="248"/>
        <v>43336</v>
      </c>
      <c r="CZ248" s="873">
        <f t="shared" si="282"/>
        <v>43342</v>
      </c>
      <c r="DA248" s="856">
        <f t="shared" si="295"/>
        <v>43344</v>
      </c>
    </row>
    <row r="249" spans="2:105" ht="63.75" hidden="1">
      <c r="B249" s="407" t="s">
        <v>2145</v>
      </c>
      <c r="C249" s="850">
        <f t="shared" si="274"/>
        <v>36</v>
      </c>
      <c r="D249" s="860" t="s">
        <v>2528</v>
      </c>
      <c r="E249" s="861" t="s">
        <v>2419</v>
      </c>
      <c r="F249" s="853">
        <v>318</v>
      </c>
      <c r="G249" s="854" t="s">
        <v>2386</v>
      </c>
      <c r="H249" s="862">
        <f t="shared" si="275"/>
        <v>43306</v>
      </c>
      <c r="I249" s="862">
        <f t="shared" si="249"/>
        <v>43309</v>
      </c>
      <c r="J249" s="862">
        <f t="shared" si="269"/>
        <v>43315</v>
      </c>
      <c r="K249" s="862">
        <f t="shared" si="270"/>
        <v>43322</v>
      </c>
      <c r="L249" s="862">
        <f t="shared" si="250"/>
        <v>43339</v>
      </c>
      <c r="M249" s="862">
        <f t="shared" si="301"/>
        <v>43343</v>
      </c>
      <c r="N249" s="862">
        <f t="shared" si="276"/>
        <v>43349</v>
      </c>
      <c r="O249" s="856">
        <f t="shared" si="289"/>
        <v>43351</v>
      </c>
      <c r="Q249" s="850">
        <f t="shared" si="287"/>
        <v>36</v>
      </c>
      <c r="R249" s="860" t="s">
        <v>2528</v>
      </c>
      <c r="S249" s="861" t="s">
        <v>2419</v>
      </c>
      <c r="T249" s="853">
        <v>318</v>
      </c>
      <c r="U249" s="854" t="s">
        <v>2386</v>
      </c>
      <c r="V249" s="890">
        <f t="shared" si="257"/>
        <v>43274</v>
      </c>
      <c r="W249" s="890">
        <f t="shared" si="229"/>
        <v>43280</v>
      </c>
      <c r="X249" s="890">
        <f t="shared" si="258"/>
        <v>43281</v>
      </c>
      <c r="Y249" s="890">
        <f t="shared" si="230"/>
        <v>43287</v>
      </c>
      <c r="Z249" s="890">
        <f t="shared" si="239"/>
        <v>43322</v>
      </c>
      <c r="AA249" s="890">
        <f t="shared" si="251"/>
        <v>43339</v>
      </c>
      <c r="AB249" s="890">
        <f t="shared" si="245"/>
        <v>43343</v>
      </c>
      <c r="AC249" s="890">
        <f t="shared" si="277"/>
        <v>43349</v>
      </c>
      <c r="AD249" s="856">
        <f t="shared" si="290"/>
        <v>43351</v>
      </c>
      <c r="AF249" s="850">
        <f t="shared" si="288"/>
        <v>36</v>
      </c>
      <c r="AG249" s="860" t="s">
        <v>2528</v>
      </c>
      <c r="AH249" s="861" t="s">
        <v>2419</v>
      </c>
      <c r="AI249" s="853">
        <v>318</v>
      </c>
      <c r="AJ249" s="854" t="s">
        <v>2386</v>
      </c>
      <c r="AK249" s="890">
        <f t="shared" si="259"/>
        <v>43274</v>
      </c>
      <c r="AL249" s="890">
        <f t="shared" si="231"/>
        <v>43280</v>
      </c>
      <c r="AM249" s="890">
        <f t="shared" si="260"/>
        <v>43281</v>
      </c>
      <c r="AN249" s="890">
        <f t="shared" si="232"/>
        <v>43287</v>
      </c>
      <c r="AO249" s="890">
        <f t="shared" si="271"/>
        <v>43322</v>
      </c>
      <c r="AP249" s="890">
        <f t="shared" si="252"/>
        <v>43339</v>
      </c>
      <c r="AQ249" s="890">
        <f t="shared" si="246"/>
        <v>43343</v>
      </c>
      <c r="AR249" s="890">
        <f t="shared" si="278"/>
        <v>43349</v>
      </c>
      <c r="AS249" s="856">
        <f t="shared" si="291"/>
        <v>43351</v>
      </c>
      <c r="AU249" s="850">
        <f t="shared" si="283"/>
        <v>36</v>
      </c>
      <c r="AV249" s="860" t="s">
        <v>2528</v>
      </c>
      <c r="AW249" s="861" t="s">
        <v>2419</v>
      </c>
      <c r="AX249" s="853">
        <v>318</v>
      </c>
      <c r="AY249" s="854" t="s">
        <v>2386</v>
      </c>
      <c r="AZ249" s="890">
        <f t="shared" si="261"/>
        <v>43260</v>
      </c>
      <c r="BA249" s="890">
        <f t="shared" si="233"/>
        <v>43266</v>
      </c>
      <c r="BB249" s="890">
        <f t="shared" si="262"/>
        <v>43267</v>
      </c>
      <c r="BC249" s="890">
        <f t="shared" si="296"/>
        <v>43273</v>
      </c>
      <c r="BD249" s="890">
        <f t="shared" si="241"/>
        <v>43322</v>
      </c>
      <c r="BE249" s="890">
        <f t="shared" si="253"/>
        <v>43339</v>
      </c>
      <c r="BF249" s="890">
        <f t="shared" si="297"/>
        <v>43343</v>
      </c>
      <c r="BG249" s="890">
        <f t="shared" si="279"/>
        <v>43349</v>
      </c>
      <c r="BH249" s="856">
        <f t="shared" si="292"/>
        <v>43351</v>
      </c>
      <c r="BJ249" s="850">
        <f t="shared" si="284"/>
        <v>36</v>
      </c>
      <c r="BK249" s="860" t="s">
        <v>2528</v>
      </c>
      <c r="BL249" s="861" t="s">
        <v>2419</v>
      </c>
      <c r="BM249" s="853">
        <v>318</v>
      </c>
      <c r="BN249" s="854" t="s">
        <v>2386</v>
      </c>
      <c r="BO249" s="890">
        <f t="shared" si="263"/>
        <v>43246</v>
      </c>
      <c r="BP249" s="890">
        <f t="shared" si="234"/>
        <v>43252</v>
      </c>
      <c r="BQ249" s="890">
        <f t="shared" si="264"/>
        <v>43253</v>
      </c>
      <c r="BR249" s="890">
        <f t="shared" si="235"/>
        <v>43259</v>
      </c>
      <c r="BS249" s="890">
        <f t="shared" si="242"/>
        <v>43322</v>
      </c>
      <c r="BT249" s="890">
        <f t="shared" si="254"/>
        <v>43339</v>
      </c>
      <c r="BU249" s="890">
        <f t="shared" si="298"/>
        <v>43343</v>
      </c>
      <c r="BV249" s="890">
        <f t="shared" si="280"/>
        <v>43349</v>
      </c>
      <c r="BW249" s="856">
        <f t="shared" si="293"/>
        <v>43351</v>
      </c>
      <c r="BY249" s="850">
        <f t="shared" si="285"/>
        <v>36</v>
      </c>
      <c r="BZ249" s="860" t="s">
        <v>2528</v>
      </c>
      <c r="CA249" s="861" t="s">
        <v>2419</v>
      </c>
      <c r="CB249" s="853">
        <v>318</v>
      </c>
      <c r="CC249" s="854" t="s">
        <v>2386</v>
      </c>
      <c r="CD249" s="890">
        <f t="shared" si="265"/>
        <v>43274</v>
      </c>
      <c r="CE249" s="890">
        <f t="shared" si="236"/>
        <v>43280</v>
      </c>
      <c r="CF249" s="890">
        <f t="shared" si="266"/>
        <v>43281</v>
      </c>
      <c r="CG249" s="890">
        <f t="shared" si="299"/>
        <v>43287</v>
      </c>
      <c r="CH249" s="890">
        <f t="shared" si="272"/>
        <v>43322</v>
      </c>
      <c r="CI249" s="890">
        <f t="shared" si="255"/>
        <v>43339</v>
      </c>
      <c r="CJ249" s="890">
        <f t="shared" si="247"/>
        <v>43343</v>
      </c>
      <c r="CK249" s="890">
        <f t="shared" si="281"/>
        <v>43349</v>
      </c>
      <c r="CL249" s="856">
        <f t="shared" si="294"/>
        <v>43351</v>
      </c>
      <c r="CN249" s="850">
        <f t="shared" si="286"/>
        <v>36</v>
      </c>
      <c r="CO249" s="860" t="s">
        <v>2528</v>
      </c>
      <c r="CP249" s="861" t="s">
        <v>2419</v>
      </c>
      <c r="CQ249" s="853">
        <v>318</v>
      </c>
      <c r="CR249" s="854" t="s">
        <v>2386</v>
      </c>
      <c r="CS249" s="890">
        <f t="shared" si="267"/>
        <v>43274</v>
      </c>
      <c r="CT249" s="890">
        <f t="shared" si="237"/>
        <v>43280</v>
      </c>
      <c r="CU249" s="890">
        <f t="shared" si="268"/>
        <v>43281</v>
      </c>
      <c r="CV249" s="890">
        <f t="shared" si="300"/>
        <v>43287</v>
      </c>
      <c r="CW249" s="890">
        <f t="shared" si="273"/>
        <v>43322</v>
      </c>
      <c r="CX249" s="890">
        <f t="shared" si="256"/>
        <v>43339</v>
      </c>
      <c r="CY249" s="890">
        <f t="shared" si="248"/>
        <v>43343</v>
      </c>
      <c r="CZ249" s="890">
        <f t="shared" si="282"/>
        <v>43349</v>
      </c>
      <c r="DA249" s="856">
        <f t="shared" si="295"/>
        <v>43351</v>
      </c>
    </row>
    <row r="250" spans="2:105" hidden="1">
      <c r="B250" s="407" t="s">
        <v>2146</v>
      </c>
      <c r="C250" s="850">
        <f t="shared" si="274"/>
        <v>37</v>
      </c>
      <c r="D250" s="857" t="s">
        <v>506</v>
      </c>
      <c r="E250" s="858"/>
      <c r="F250" s="853">
        <v>318</v>
      </c>
      <c r="G250" s="854" t="s">
        <v>2386</v>
      </c>
      <c r="H250" s="859">
        <f t="shared" si="275"/>
        <v>43313</v>
      </c>
      <c r="I250" s="859">
        <f t="shared" si="249"/>
        <v>43316</v>
      </c>
      <c r="J250" s="863">
        <f t="shared" si="269"/>
        <v>43322</v>
      </c>
      <c r="K250" s="859">
        <f t="shared" si="270"/>
        <v>43329</v>
      </c>
      <c r="L250" s="859">
        <f t="shared" si="250"/>
        <v>43346</v>
      </c>
      <c r="M250" s="859">
        <f t="shared" si="301"/>
        <v>43350</v>
      </c>
      <c r="N250" s="859">
        <f t="shared" si="276"/>
        <v>43356</v>
      </c>
      <c r="O250" s="856">
        <f t="shared" si="289"/>
        <v>43358</v>
      </c>
      <c r="Q250" s="850">
        <f t="shared" si="287"/>
        <v>37</v>
      </c>
      <c r="R250" s="857" t="s">
        <v>506</v>
      </c>
      <c r="S250" s="858"/>
      <c r="T250" s="853">
        <v>318</v>
      </c>
      <c r="U250" s="854" t="s">
        <v>2386</v>
      </c>
      <c r="V250" s="885">
        <f t="shared" si="257"/>
        <v>43281</v>
      </c>
      <c r="W250" s="886">
        <f t="shared" si="229"/>
        <v>43287</v>
      </c>
      <c r="X250" s="885">
        <f t="shared" si="258"/>
        <v>43288</v>
      </c>
      <c r="Y250" s="886">
        <f t="shared" si="230"/>
        <v>43294</v>
      </c>
      <c r="Z250" s="885">
        <f t="shared" si="239"/>
        <v>43329</v>
      </c>
      <c r="AA250" s="885">
        <f t="shared" si="251"/>
        <v>43346</v>
      </c>
      <c r="AB250" s="885">
        <f t="shared" si="245"/>
        <v>43350</v>
      </c>
      <c r="AC250" s="885">
        <f t="shared" si="277"/>
        <v>43356</v>
      </c>
      <c r="AD250" s="856">
        <f t="shared" si="290"/>
        <v>43358</v>
      </c>
      <c r="AF250" s="850">
        <f t="shared" si="288"/>
        <v>37</v>
      </c>
      <c r="AG250" s="857" t="s">
        <v>506</v>
      </c>
      <c r="AH250" s="858"/>
      <c r="AI250" s="853">
        <v>318</v>
      </c>
      <c r="AJ250" s="854" t="s">
        <v>2386</v>
      </c>
      <c r="AK250" s="885">
        <f t="shared" si="259"/>
        <v>43281</v>
      </c>
      <c r="AL250" s="886">
        <f t="shared" si="231"/>
        <v>43287</v>
      </c>
      <c r="AM250" s="885">
        <f t="shared" si="260"/>
        <v>43288</v>
      </c>
      <c r="AN250" s="886">
        <f t="shared" si="232"/>
        <v>43294</v>
      </c>
      <c r="AO250" s="885">
        <f t="shared" si="271"/>
        <v>43329</v>
      </c>
      <c r="AP250" s="885">
        <f t="shared" si="252"/>
        <v>43346</v>
      </c>
      <c r="AQ250" s="885">
        <f t="shared" si="246"/>
        <v>43350</v>
      </c>
      <c r="AR250" s="885">
        <f t="shared" si="278"/>
        <v>43356</v>
      </c>
      <c r="AS250" s="856">
        <f t="shared" si="291"/>
        <v>43358</v>
      </c>
      <c r="AU250" s="850">
        <f t="shared" si="283"/>
        <v>37</v>
      </c>
      <c r="AV250" s="857" t="s">
        <v>506</v>
      </c>
      <c r="AW250" s="858"/>
      <c r="AX250" s="853">
        <v>318</v>
      </c>
      <c r="AY250" s="854" t="s">
        <v>2386</v>
      </c>
      <c r="AZ250" s="885">
        <f t="shared" si="261"/>
        <v>43267</v>
      </c>
      <c r="BA250" s="886">
        <f t="shared" si="233"/>
        <v>43273</v>
      </c>
      <c r="BB250" s="885">
        <f t="shared" si="262"/>
        <v>43274</v>
      </c>
      <c r="BC250" s="886">
        <f t="shared" si="296"/>
        <v>43280</v>
      </c>
      <c r="BD250" s="885">
        <f t="shared" si="241"/>
        <v>43329</v>
      </c>
      <c r="BE250" s="885">
        <f t="shared" si="253"/>
        <v>43346</v>
      </c>
      <c r="BF250" s="885">
        <f t="shared" si="297"/>
        <v>43350</v>
      </c>
      <c r="BG250" s="885">
        <f t="shared" si="279"/>
        <v>43356</v>
      </c>
      <c r="BH250" s="856">
        <f t="shared" si="292"/>
        <v>43358</v>
      </c>
      <c r="BJ250" s="850">
        <f t="shared" si="284"/>
        <v>37</v>
      </c>
      <c r="BK250" s="857" t="s">
        <v>506</v>
      </c>
      <c r="BL250" s="858"/>
      <c r="BM250" s="853">
        <v>318</v>
      </c>
      <c r="BN250" s="854" t="s">
        <v>2386</v>
      </c>
      <c r="BO250" s="885">
        <f t="shared" si="263"/>
        <v>43253</v>
      </c>
      <c r="BP250" s="886">
        <f t="shared" si="234"/>
        <v>43259</v>
      </c>
      <c r="BQ250" s="885">
        <f t="shared" si="264"/>
        <v>43260</v>
      </c>
      <c r="BR250" s="886">
        <f t="shared" si="235"/>
        <v>43266</v>
      </c>
      <c r="BS250" s="885">
        <f t="shared" si="242"/>
        <v>43329</v>
      </c>
      <c r="BT250" s="885">
        <f t="shared" si="254"/>
        <v>43346</v>
      </c>
      <c r="BU250" s="885">
        <f t="shared" si="298"/>
        <v>43350</v>
      </c>
      <c r="BV250" s="885">
        <f t="shared" si="280"/>
        <v>43356</v>
      </c>
      <c r="BW250" s="856">
        <f t="shared" si="293"/>
        <v>43358</v>
      </c>
      <c r="BY250" s="850">
        <f t="shared" si="285"/>
        <v>37</v>
      </c>
      <c r="BZ250" s="857" t="s">
        <v>506</v>
      </c>
      <c r="CA250" s="858"/>
      <c r="CB250" s="853">
        <v>318</v>
      </c>
      <c r="CC250" s="854" t="s">
        <v>2386</v>
      </c>
      <c r="CD250" s="885">
        <f t="shared" si="265"/>
        <v>43281</v>
      </c>
      <c r="CE250" s="886">
        <f t="shared" si="236"/>
        <v>43287</v>
      </c>
      <c r="CF250" s="885">
        <f t="shared" si="266"/>
        <v>43288</v>
      </c>
      <c r="CG250" s="886">
        <f t="shared" si="299"/>
        <v>43294</v>
      </c>
      <c r="CH250" s="885">
        <f t="shared" si="272"/>
        <v>43329</v>
      </c>
      <c r="CI250" s="885">
        <f t="shared" si="255"/>
        <v>43346</v>
      </c>
      <c r="CJ250" s="885">
        <f t="shared" si="247"/>
        <v>43350</v>
      </c>
      <c r="CK250" s="885">
        <f t="shared" si="281"/>
        <v>43356</v>
      </c>
      <c r="CL250" s="856">
        <f t="shared" si="294"/>
        <v>43358</v>
      </c>
      <c r="CN250" s="850">
        <f t="shared" si="286"/>
        <v>37</v>
      </c>
      <c r="CO250" s="857" t="s">
        <v>506</v>
      </c>
      <c r="CP250" s="858"/>
      <c r="CQ250" s="853">
        <v>318</v>
      </c>
      <c r="CR250" s="854" t="s">
        <v>2386</v>
      </c>
      <c r="CS250" s="885">
        <f t="shared" si="267"/>
        <v>43281</v>
      </c>
      <c r="CT250" s="886">
        <f t="shared" si="237"/>
        <v>43287</v>
      </c>
      <c r="CU250" s="885">
        <f t="shared" si="268"/>
        <v>43288</v>
      </c>
      <c r="CV250" s="886">
        <f t="shared" si="300"/>
        <v>43294</v>
      </c>
      <c r="CW250" s="885">
        <f t="shared" si="273"/>
        <v>43329</v>
      </c>
      <c r="CX250" s="885">
        <f t="shared" si="256"/>
        <v>43346</v>
      </c>
      <c r="CY250" s="885">
        <f t="shared" si="248"/>
        <v>43350</v>
      </c>
      <c r="CZ250" s="885">
        <f t="shared" si="282"/>
        <v>43356</v>
      </c>
      <c r="DA250" s="856">
        <f t="shared" si="295"/>
        <v>43358</v>
      </c>
    </row>
    <row r="251" spans="2:105" ht="25.5" hidden="1">
      <c r="B251" s="407" t="s">
        <v>2147</v>
      </c>
      <c r="C251" s="850">
        <f t="shared" si="274"/>
        <v>38</v>
      </c>
      <c r="D251" s="851" t="s">
        <v>506</v>
      </c>
      <c r="E251" s="852" t="s">
        <v>2420</v>
      </c>
      <c r="F251" s="853">
        <v>318</v>
      </c>
      <c r="G251" s="854" t="s">
        <v>2386</v>
      </c>
      <c r="H251" s="855">
        <f t="shared" si="275"/>
        <v>43320</v>
      </c>
      <c r="I251" s="855">
        <f t="shared" si="249"/>
        <v>43323</v>
      </c>
      <c r="J251" s="855">
        <f t="shared" si="269"/>
        <v>43329</v>
      </c>
      <c r="K251" s="855">
        <f t="shared" si="270"/>
        <v>43336</v>
      </c>
      <c r="L251" s="855">
        <f t="shared" si="250"/>
        <v>43353</v>
      </c>
      <c r="M251" s="855">
        <f t="shared" si="301"/>
        <v>43357</v>
      </c>
      <c r="N251" s="855">
        <f t="shared" si="276"/>
        <v>43363</v>
      </c>
      <c r="O251" s="856">
        <f t="shared" si="289"/>
        <v>43365</v>
      </c>
      <c r="Q251" s="850">
        <f t="shared" si="287"/>
        <v>38</v>
      </c>
      <c r="R251" s="851" t="s">
        <v>506</v>
      </c>
      <c r="S251" s="852" t="s">
        <v>2420</v>
      </c>
      <c r="T251" s="853">
        <v>318</v>
      </c>
      <c r="U251" s="854" t="s">
        <v>2386</v>
      </c>
      <c r="V251" s="873">
        <f t="shared" si="257"/>
        <v>43288</v>
      </c>
      <c r="W251" s="873">
        <f t="shared" ref="W251:W314" si="302">X251-1</f>
        <v>43294</v>
      </c>
      <c r="X251" s="873">
        <f t="shared" si="258"/>
        <v>43295</v>
      </c>
      <c r="Y251" s="873">
        <f t="shared" ref="Y251:Y314" si="303">Z251-35</f>
        <v>43301</v>
      </c>
      <c r="Z251" s="873">
        <f t="shared" si="239"/>
        <v>43336</v>
      </c>
      <c r="AA251" s="873">
        <f t="shared" si="251"/>
        <v>43353</v>
      </c>
      <c r="AB251" s="873">
        <f t="shared" si="245"/>
        <v>43357</v>
      </c>
      <c r="AC251" s="873">
        <f t="shared" si="277"/>
        <v>43363</v>
      </c>
      <c r="AD251" s="856">
        <f t="shared" si="290"/>
        <v>43365</v>
      </c>
      <c r="AF251" s="850">
        <f t="shared" si="288"/>
        <v>38</v>
      </c>
      <c r="AG251" s="851" t="s">
        <v>506</v>
      </c>
      <c r="AH251" s="852" t="s">
        <v>2420</v>
      </c>
      <c r="AI251" s="853">
        <v>318</v>
      </c>
      <c r="AJ251" s="854" t="s">
        <v>2386</v>
      </c>
      <c r="AK251" s="873">
        <f t="shared" si="259"/>
        <v>43288</v>
      </c>
      <c r="AL251" s="873">
        <f t="shared" ref="AL251:AL314" si="304">AM251-1</f>
        <v>43294</v>
      </c>
      <c r="AM251" s="873">
        <f t="shared" si="260"/>
        <v>43295</v>
      </c>
      <c r="AN251" s="873">
        <f t="shared" ref="AN251:AN314" si="305">AO251-35</f>
        <v>43301</v>
      </c>
      <c r="AO251" s="873">
        <f t="shared" si="271"/>
        <v>43336</v>
      </c>
      <c r="AP251" s="873">
        <f t="shared" si="252"/>
        <v>43353</v>
      </c>
      <c r="AQ251" s="873">
        <f t="shared" si="246"/>
        <v>43357</v>
      </c>
      <c r="AR251" s="873">
        <f t="shared" si="278"/>
        <v>43363</v>
      </c>
      <c r="AS251" s="856">
        <f t="shared" si="291"/>
        <v>43365</v>
      </c>
      <c r="AU251" s="850">
        <f t="shared" si="283"/>
        <v>38</v>
      </c>
      <c r="AV251" s="851" t="s">
        <v>506</v>
      </c>
      <c r="AW251" s="852" t="s">
        <v>2420</v>
      </c>
      <c r="AX251" s="853">
        <v>318</v>
      </c>
      <c r="AY251" s="854" t="s">
        <v>2386</v>
      </c>
      <c r="AZ251" s="873">
        <f t="shared" si="261"/>
        <v>43274</v>
      </c>
      <c r="BA251" s="873">
        <f t="shared" ref="BA251:BA314" si="306">BB251-1</f>
        <v>43280</v>
      </c>
      <c r="BB251" s="873">
        <f t="shared" si="262"/>
        <v>43281</v>
      </c>
      <c r="BC251" s="873">
        <f t="shared" si="296"/>
        <v>43287</v>
      </c>
      <c r="BD251" s="873">
        <f t="shared" si="241"/>
        <v>43336</v>
      </c>
      <c r="BE251" s="873">
        <f t="shared" si="253"/>
        <v>43353</v>
      </c>
      <c r="BF251" s="873">
        <f t="shared" si="297"/>
        <v>43357</v>
      </c>
      <c r="BG251" s="873">
        <f t="shared" si="279"/>
        <v>43363</v>
      </c>
      <c r="BH251" s="856">
        <f t="shared" si="292"/>
        <v>43365</v>
      </c>
      <c r="BJ251" s="850">
        <f t="shared" si="284"/>
        <v>38</v>
      </c>
      <c r="BK251" s="851" t="s">
        <v>506</v>
      </c>
      <c r="BL251" s="852" t="s">
        <v>2420</v>
      </c>
      <c r="BM251" s="853">
        <v>318</v>
      </c>
      <c r="BN251" s="854" t="s">
        <v>2386</v>
      </c>
      <c r="BO251" s="873">
        <f t="shared" si="263"/>
        <v>43260</v>
      </c>
      <c r="BP251" s="873">
        <f t="shared" ref="BP251:BP314" si="307">BQ251-1</f>
        <v>43266</v>
      </c>
      <c r="BQ251" s="873">
        <f t="shared" si="264"/>
        <v>43267</v>
      </c>
      <c r="BR251" s="873">
        <f t="shared" ref="BR251:BR314" si="308">BS251-63</f>
        <v>43273</v>
      </c>
      <c r="BS251" s="873">
        <f t="shared" si="242"/>
        <v>43336</v>
      </c>
      <c r="BT251" s="873">
        <f t="shared" si="254"/>
        <v>43353</v>
      </c>
      <c r="BU251" s="873">
        <f t="shared" si="298"/>
        <v>43357</v>
      </c>
      <c r="BV251" s="873">
        <f t="shared" si="280"/>
        <v>43363</v>
      </c>
      <c r="BW251" s="856">
        <f t="shared" si="293"/>
        <v>43365</v>
      </c>
      <c r="BY251" s="850">
        <f t="shared" si="285"/>
        <v>38</v>
      </c>
      <c r="BZ251" s="851" t="s">
        <v>506</v>
      </c>
      <c r="CA251" s="852" t="s">
        <v>2420</v>
      </c>
      <c r="CB251" s="853">
        <v>318</v>
      </c>
      <c r="CC251" s="854" t="s">
        <v>2386</v>
      </c>
      <c r="CD251" s="873">
        <f t="shared" si="265"/>
        <v>43288</v>
      </c>
      <c r="CE251" s="873">
        <f t="shared" ref="CE251:CE314" si="309">CF251-1</f>
        <v>43294</v>
      </c>
      <c r="CF251" s="873">
        <f t="shared" si="266"/>
        <v>43295</v>
      </c>
      <c r="CG251" s="873">
        <f t="shared" si="299"/>
        <v>43301</v>
      </c>
      <c r="CH251" s="873">
        <f t="shared" si="272"/>
        <v>43336</v>
      </c>
      <c r="CI251" s="873">
        <f t="shared" si="255"/>
        <v>43353</v>
      </c>
      <c r="CJ251" s="873">
        <f t="shared" si="247"/>
        <v>43357</v>
      </c>
      <c r="CK251" s="873">
        <f t="shared" si="281"/>
        <v>43363</v>
      </c>
      <c r="CL251" s="856">
        <f t="shared" si="294"/>
        <v>43365</v>
      </c>
      <c r="CN251" s="850">
        <f t="shared" si="286"/>
        <v>38</v>
      </c>
      <c r="CO251" s="851" t="s">
        <v>506</v>
      </c>
      <c r="CP251" s="852" t="s">
        <v>2420</v>
      </c>
      <c r="CQ251" s="853">
        <v>318</v>
      </c>
      <c r="CR251" s="854" t="s">
        <v>2386</v>
      </c>
      <c r="CS251" s="873">
        <f t="shared" si="267"/>
        <v>43288</v>
      </c>
      <c r="CT251" s="873">
        <f t="shared" ref="CT251:CT314" si="310">CU251-1</f>
        <v>43294</v>
      </c>
      <c r="CU251" s="873">
        <f t="shared" si="268"/>
        <v>43295</v>
      </c>
      <c r="CV251" s="873">
        <f t="shared" si="300"/>
        <v>43301</v>
      </c>
      <c r="CW251" s="873">
        <f t="shared" si="273"/>
        <v>43336</v>
      </c>
      <c r="CX251" s="873">
        <f t="shared" si="256"/>
        <v>43353</v>
      </c>
      <c r="CY251" s="873">
        <f t="shared" si="248"/>
        <v>43357</v>
      </c>
      <c r="CZ251" s="873">
        <f t="shared" si="282"/>
        <v>43363</v>
      </c>
      <c r="DA251" s="856">
        <f t="shared" si="295"/>
        <v>43365</v>
      </c>
    </row>
    <row r="252" spans="2:105" ht="51" hidden="1">
      <c r="B252" s="407" t="s">
        <v>2148</v>
      </c>
      <c r="C252" s="850">
        <f t="shared" si="274"/>
        <v>39</v>
      </c>
      <c r="D252" s="857" t="s">
        <v>506</v>
      </c>
      <c r="E252" s="858" t="s">
        <v>2421</v>
      </c>
      <c r="F252" s="853">
        <v>318</v>
      </c>
      <c r="G252" s="854" t="s">
        <v>2386</v>
      </c>
      <c r="H252" s="859">
        <f t="shared" si="275"/>
        <v>43327</v>
      </c>
      <c r="I252" s="859">
        <f t="shared" si="249"/>
        <v>43330</v>
      </c>
      <c r="J252" s="863">
        <f t="shared" si="269"/>
        <v>43336</v>
      </c>
      <c r="K252" s="859">
        <f t="shared" si="270"/>
        <v>43343</v>
      </c>
      <c r="L252" s="859">
        <f t="shared" si="250"/>
        <v>43360</v>
      </c>
      <c r="M252" s="859">
        <f t="shared" si="301"/>
        <v>43364</v>
      </c>
      <c r="N252" s="859">
        <f t="shared" si="276"/>
        <v>43370</v>
      </c>
      <c r="O252" s="856">
        <f t="shared" si="289"/>
        <v>43372</v>
      </c>
      <c r="Q252" s="850">
        <f t="shared" si="287"/>
        <v>39</v>
      </c>
      <c r="R252" s="857" t="s">
        <v>506</v>
      </c>
      <c r="S252" s="858" t="s">
        <v>2421</v>
      </c>
      <c r="T252" s="853">
        <v>318</v>
      </c>
      <c r="U252" s="854" t="s">
        <v>2386</v>
      </c>
      <c r="V252" s="885">
        <f t="shared" si="257"/>
        <v>43295</v>
      </c>
      <c r="W252" s="886">
        <f t="shared" si="302"/>
        <v>43301</v>
      </c>
      <c r="X252" s="885">
        <f t="shared" si="258"/>
        <v>43302</v>
      </c>
      <c r="Y252" s="886">
        <f t="shared" si="303"/>
        <v>43308</v>
      </c>
      <c r="Z252" s="885">
        <f t="shared" ref="Z252:Z315" si="311">AA252-17</f>
        <v>43343</v>
      </c>
      <c r="AA252" s="885">
        <f t="shared" si="251"/>
        <v>43360</v>
      </c>
      <c r="AB252" s="885">
        <f t="shared" si="245"/>
        <v>43364</v>
      </c>
      <c r="AC252" s="885">
        <f t="shared" si="277"/>
        <v>43370</v>
      </c>
      <c r="AD252" s="856">
        <f t="shared" si="290"/>
        <v>43372</v>
      </c>
      <c r="AF252" s="850">
        <f t="shared" si="288"/>
        <v>39</v>
      </c>
      <c r="AG252" s="857" t="s">
        <v>506</v>
      </c>
      <c r="AH252" s="858" t="s">
        <v>2421</v>
      </c>
      <c r="AI252" s="853">
        <v>318</v>
      </c>
      <c r="AJ252" s="854" t="s">
        <v>2386</v>
      </c>
      <c r="AK252" s="885">
        <f t="shared" si="259"/>
        <v>43295</v>
      </c>
      <c r="AL252" s="886">
        <f t="shared" si="304"/>
        <v>43301</v>
      </c>
      <c r="AM252" s="885">
        <f t="shared" si="260"/>
        <v>43302</v>
      </c>
      <c r="AN252" s="886">
        <f t="shared" si="305"/>
        <v>43308</v>
      </c>
      <c r="AO252" s="885">
        <f t="shared" si="271"/>
        <v>43343</v>
      </c>
      <c r="AP252" s="885">
        <f t="shared" si="252"/>
        <v>43360</v>
      </c>
      <c r="AQ252" s="885">
        <f t="shared" si="246"/>
        <v>43364</v>
      </c>
      <c r="AR252" s="885">
        <f t="shared" si="278"/>
        <v>43370</v>
      </c>
      <c r="AS252" s="856">
        <f t="shared" si="291"/>
        <v>43372</v>
      </c>
      <c r="AU252" s="850">
        <f t="shared" si="283"/>
        <v>39</v>
      </c>
      <c r="AV252" s="857" t="s">
        <v>506</v>
      </c>
      <c r="AW252" s="858" t="s">
        <v>2421</v>
      </c>
      <c r="AX252" s="853">
        <v>318</v>
      </c>
      <c r="AY252" s="854" t="s">
        <v>2386</v>
      </c>
      <c r="AZ252" s="885">
        <f t="shared" si="261"/>
        <v>43281</v>
      </c>
      <c r="BA252" s="886">
        <f t="shared" si="306"/>
        <v>43287</v>
      </c>
      <c r="BB252" s="885">
        <f t="shared" si="262"/>
        <v>43288</v>
      </c>
      <c r="BC252" s="886">
        <f t="shared" si="296"/>
        <v>43294</v>
      </c>
      <c r="BD252" s="885">
        <f t="shared" ref="BD252:BD315" si="312">BE252-17</f>
        <v>43343</v>
      </c>
      <c r="BE252" s="885">
        <f t="shared" si="253"/>
        <v>43360</v>
      </c>
      <c r="BF252" s="885">
        <f t="shared" si="297"/>
        <v>43364</v>
      </c>
      <c r="BG252" s="885">
        <f t="shared" si="279"/>
        <v>43370</v>
      </c>
      <c r="BH252" s="856">
        <f t="shared" si="292"/>
        <v>43372</v>
      </c>
      <c r="BJ252" s="850">
        <f t="shared" si="284"/>
        <v>39</v>
      </c>
      <c r="BK252" s="857" t="s">
        <v>506</v>
      </c>
      <c r="BL252" s="858" t="s">
        <v>2421</v>
      </c>
      <c r="BM252" s="853">
        <v>318</v>
      </c>
      <c r="BN252" s="854" t="s">
        <v>2386</v>
      </c>
      <c r="BO252" s="885">
        <f t="shared" si="263"/>
        <v>43267</v>
      </c>
      <c r="BP252" s="886">
        <f t="shared" si="307"/>
        <v>43273</v>
      </c>
      <c r="BQ252" s="885">
        <f t="shared" si="264"/>
        <v>43274</v>
      </c>
      <c r="BR252" s="886">
        <f t="shared" si="308"/>
        <v>43280</v>
      </c>
      <c r="BS252" s="885">
        <f t="shared" ref="BS252:BS315" si="313">BT252-17</f>
        <v>43343</v>
      </c>
      <c r="BT252" s="885">
        <f t="shared" si="254"/>
        <v>43360</v>
      </c>
      <c r="BU252" s="885">
        <f t="shared" si="298"/>
        <v>43364</v>
      </c>
      <c r="BV252" s="885">
        <f t="shared" si="280"/>
        <v>43370</v>
      </c>
      <c r="BW252" s="856">
        <f t="shared" si="293"/>
        <v>43372</v>
      </c>
      <c r="BY252" s="850">
        <f t="shared" si="285"/>
        <v>39</v>
      </c>
      <c r="BZ252" s="857" t="s">
        <v>506</v>
      </c>
      <c r="CA252" s="858" t="s">
        <v>2421</v>
      </c>
      <c r="CB252" s="853">
        <v>318</v>
      </c>
      <c r="CC252" s="854" t="s">
        <v>2386</v>
      </c>
      <c r="CD252" s="885">
        <f t="shared" si="265"/>
        <v>43295</v>
      </c>
      <c r="CE252" s="886">
        <f t="shared" si="309"/>
        <v>43301</v>
      </c>
      <c r="CF252" s="885">
        <f t="shared" si="266"/>
        <v>43302</v>
      </c>
      <c r="CG252" s="886">
        <f t="shared" si="299"/>
        <v>43308</v>
      </c>
      <c r="CH252" s="885">
        <f t="shared" si="272"/>
        <v>43343</v>
      </c>
      <c r="CI252" s="885">
        <f t="shared" si="255"/>
        <v>43360</v>
      </c>
      <c r="CJ252" s="885">
        <f t="shared" si="247"/>
        <v>43364</v>
      </c>
      <c r="CK252" s="885">
        <f t="shared" si="281"/>
        <v>43370</v>
      </c>
      <c r="CL252" s="856">
        <f t="shared" si="294"/>
        <v>43372</v>
      </c>
      <c r="CN252" s="850">
        <f t="shared" si="286"/>
        <v>39</v>
      </c>
      <c r="CO252" s="857" t="s">
        <v>506</v>
      </c>
      <c r="CP252" s="858" t="s">
        <v>2421</v>
      </c>
      <c r="CQ252" s="853">
        <v>318</v>
      </c>
      <c r="CR252" s="854" t="s">
        <v>2386</v>
      </c>
      <c r="CS252" s="885">
        <f t="shared" si="267"/>
        <v>43295</v>
      </c>
      <c r="CT252" s="886">
        <f t="shared" si="310"/>
        <v>43301</v>
      </c>
      <c r="CU252" s="885">
        <f t="shared" si="268"/>
        <v>43302</v>
      </c>
      <c r="CV252" s="886">
        <f t="shared" si="300"/>
        <v>43308</v>
      </c>
      <c r="CW252" s="885">
        <f t="shared" si="273"/>
        <v>43343</v>
      </c>
      <c r="CX252" s="885">
        <f t="shared" si="256"/>
        <v>43360</v>
      </c>
      <c r="CY252" s="885">
        <f t="shared" si="248"/>
        <v>43364</v>
      </c>
      <c r="CZ252" s="885">
        <f t="shared" si="282"/>
        <v>43370</v>
      </c>
      <c r="DA252" s="856">
        <f t="shared" si="295"/>
        <v>43372</v>
      </c>
    </row>
    <row r="253" spans="2:105" ht="51" hidden="1">
      <c r="B253" s="407" t="s">
        <v>2149</v>
      </c>
      <c r="C253" s="850">
        <f t="shared" si="274"/>
        <v>40</v>
      </c>
      <c r="D253" s="860" t="s">
        <v>2422</v>
      </c>
      <c r="E253" s="861" t="s">
        <v>2423</v>
      </c>
      <c r="F253" s="853">
        <v>418</v>
      </c>
      <c r="G253" s="854" t="s">
        <v>2402</v>
      </c>
      <c r="H253" s="862">
        <f t="shared" si="275"/>
        <v>43334</v>
      </c>
      <c r="I253" s="862">
        <f t="shared" si="249"/>
        <v>43337</v>
      </c>
      <c r="J253" s="862">
        <f t="shared" si="269"/>
        <v>43343</v>
      </c>
      <c r="K253" s="862">
        <f t="shared" si="270"/>
        <v>43350</v>
      </c>
      <c r="L253" s="862">
        <f t="shared" si="250"/>
        <v>43367</v>
      </c>
      <c r="M253" s="862">
        <f t="shared" si="301"/>
        <v>43371</v>
      </c>
      <c r="N253" s="862">
        <f t="shared" si="276"/>
        <v>43377</v>
      </c>
      <c r="O253" s="856">
        <f t="shared" si="289"/>
        <v>43379</v>
      </c>
      <c r="Q253" s="850">
        <f t="shared" si="287"/>
        <v>40</v>
      </c>
      <c r="R253" s="860" t="s">
        <v>2422</v>
      </c>
      <c r="S253" s="861" t="s">
        <v>2423</v>
      </c>
      <c r="T253" s="853">
        <v>418</v>
      </c>
      <c r="U253" s="854" t="s">
        <v>2402</v>
      </c>
      <c r="V253" s="890">
        <f t="shared" si="257"/>
        <v>43302</v>
      </c>
      <c r="W253" s="890">
        <f t="shared" si="302"/>
        <v>43308</v>
      </c>
      <c r="X253" s="890">
        <f t="shared" si="258"/>
        <v>43309</v>
      </c>
      <c r="Y253" s="890">
        <f t="shared" si="303"/>
        <v>43315</v>
      </c>
      <c r="Z253" s="890">
        <f t="shared" si="311"/>
        <v>43350</v>
      </c>
      <c r="AA253" s="890">
        <f t="shared" si="251"/>
        <v>43367</v>
      </c>
      <c r="AB253" s="890">
        <f t="shared" ref="AB253:AB316" si="314">AC253-6</f>
        <v>43371</v>
      </c>
      <c r="AC253" s="890">
        <f t="shared" si="277"/>
        <v>43377</v>
      </c>
      <c r="AD253" s="856">
        <f t="shared" si="290"/>
        <v>43379</v>
      </c>
      <c r="AF253" s="850">
        <f t="shared" si="288"/>
        <v>40</v>
      </c>
      <c r="AG253" s="860" t="s">
        <v>2422</v>
      </c>
      <c r="AH253" s="861" t="s">
        <v>2423</v>
      </c>
      <c r="AI253" s="853">
        <v>418</v>
      </c>
      <c r="AJ253" s="854" t="s">
        <v>2402</v>
      </c>
      <c r="AK253" s="890">
        <f t="shared" si="259"/>
        <v>43302</v>
      </c>
      <c r="AL253" s="890">
        <f t="shared" si="304"/>
        <v>43308</v>
      </c>
      <c r="AM253" s="890">
        <f t="shared" si="260"/>
        <v>43309</v>
      </c>
      <c r="AN253" s="890">
        <f t="shared" si="305"/>
        <v>43315</v>
      </c>
      <c r="AO253" s="890">
        <f t="shared" si="271"/>
        <v>43350</v>
      </c>
      <c r="AP253" s="890">
        <f t="shared" si="252"/>
        <v>43367</v>
      </c>
      <c r="AQ253" s="890">
        <f t="shared" ref="AQ253:AQ316" si="315">AR253-6</f>
        <v>43371</v>
      </c>
      <c r="AR253" s="890">
        <f t="shared" si="278"/>
        <v>43377</v>
      </c>
      <c r="AS253" s="856">
        <f t="shared" si="291"/>
        <v>43379</v>
      </c>
      <c r="AU253" s="850">
        <f t="shared" si="283"/>
        <v>40</v>
      </c>
      <c r="AV253" s="860" t="s">
        <v>2422</v>
      </c>
      <c r="AW253" s="861" t="s">
        <v>2423</v>
      </c>
      <c r="AX253" s="853">
        <v>418</v>
      </c>
      <c r="AY253" s="854" t="s">
        <v>2402</v>
      </c>
      <c r="AZ253" s="890">
        <f t="shared" si="261"/>
        <v>43288</v>
      </c>
      <c r="BA253" s="890">
        <f t="shared" si="306"/>
        <v>43294</v>
      </c>
      <c r="BB253" s="890">
        <f t="shared" si="262"/>
        <v>43295</v>
      </c>
      <c r="BC253" s="890">
        <f t="shared" si="296"/>
        <v>43301</v>
      </c>
      <c r="BD253" s="890">
        <f t="shared" si="312"/>
        <v>43350</v>
      </c>
      <c r="BE253" s="890">
        <f t="shared" si="253"/>
        <v>43367</v>
      </c>
      <c r="BF253" s="890">
        <f t="shared" si="297"/>
        <v>43371</v>
      </c>
      <c r="BG253" s="890">
        <f t="shared" si="279"/>
        <v>43377</v>
      </c>
      <c r="BH253" s="856">
        <f t="shared" si="292"/>
        <v>43379</v>
      </c>
      <c r="BJ253" s="850">
        <f t="shared" si="284"/>
        <v>40</v>
      </c>
      <c r="BK253" s="860" t="s">
        <v>2422</v>
      </c>
      <c r="BL253" s="861" t="s">
        <v>2423</v>
      </c>
      <c r="BM253" s="853">
        <v>418</v>
      </c>
      <c r="BN253" s="854" t="s">
        <v>2402</v>
      </c>
      <c r="BO253" s="890">
        <f t="shared" si="263"/>
        <v>43274</v>
      </c>
      <c r="BP253" s="890">
        <f t="shared" si="307"/>
        <v>43280</v>
      </c>
      <c r="BQ253" s="890">
        <f t="shared" si="264"/>
        <v>43281</v>
      </c>
      <c r="BR253" s="890">
        <f t="shared" si="308"/>
        <v>43287</v>
      </c>
      <c r="BS253" s="890">
        <f t="shared" si="313"/>
        <v>43350</v>
      </c>
      <c r="BT253" s="890">
        <f t="shared" si="254"/>
        <v>43367</v>
      </c>
      <c r="BU253" s="890">
        <f t="shared" si="298"/>
        <v>43371</v>
      </c>
      <c r="BV253" s="890">
        <f t="shared" si="280"/>
        <v>43377</v>
      </c>
      <c r="BW253" s="856">
        <f t="shared" si="293"/>
        <v>43379</v>
      </c>
      <c r="BY253" s="850">
        <f t="shared" si="285"/>
        <v>40</v>
      </c>
      <c r="BZ253" s="860" t="s">
        <v>2422</v>
      </c>
      <c r="CA253" s="861" t="s">
        <v>2423</v>
      </c>
      <c r="CB253" s="853">
        <v>418</v>
      </c>
      <c r="CC253" s="854" t="s">
        <v>2402</v>
      </c>
      <c r="CD253" s="890">
        <f t="shared" si="265"/>
        <v>43302</v>
      </c>
      <c r="CE253" s="890">
        <f t="shared" si="309"/>
        <v>43308</v>
      </c>
      <c r="CF253" s="890">
        <f t="shared" si="266"/>
        <v>43309</v>
      </c>
      <c r="CG253" s="890">
        <f t="shared" si="299"/>
        <v>43315</v>
      </c>
      <c r="CH253" s="890">
        <f t="shared" si="272"/>
        <v>43350</v>
      </c>
      <c r="CI253" s="890">
        <f t="shared" si="255"/>
        <v>43367</v>
      </c>
      <c r="CJ253" s="890">
        <f t="shared" ref="CJ253:CJ316" si="316">CK253-6</f>
        <v>43371</v>
      </c>
      <c r="CK253" s="890">
        <f t="shared" si="281"/>
        <v>43377</v>
      </c>
      <c r="CL253" s="856">
        <f t="shared" si="294"/>
        <v>43379</v>
      </c>
      <c r="CN253" s="850">
        <f t="shared" si="286"/>
        <v>40</v>
      </c>
      <c r="CO253" s="860" t="s">
        <v>2422</v>
      </c>
      <c r="CP253" s="861" t="s">
        <v>2423</v>
      </c>
      <c r="CQ253" s="853">
        <v>418</v>
      </c>
      <c r="CR253" s="854" t="s">
        <v>2402</v>
      </c>
      <c r="CS253" s="890">
        <f t="shared" si="267"/>
        <v>43302</v>
      </c>
      <c r="CT253" s="890">
        <f t="shared" si="310"/>
        <v>43308</v>
      </c>
      <c r="CU253" s="890">
        <f t="shared" si="268"/>
        <v>43309</v>
      </c>
      <c r="CV253" s="890">
        <f t="shared" si="300"/>
        <v>43315</v>
      </c>
      <c r="CW253" s="890">
        <f t="shared" si="273"/>
        <v>43350</v>
      </c>
      <c r="CX253" s="890">
        <f t="shared" si="256"/>
        <v>43367</v>
      </c>
      <c r="CY253" s="890">
        <f t="shared" ref="CY253:CY316" si="317">CZ253-6</f>
        <v>43371</v>
      </c>
      <c r="CZ253" s="890">
        <f t="shared" si="282"/>
        <v>43377</v>
      </c>
      <c r="DA253" s="856">
        <f t="shared" si="295"/>
        <v>43379</v>
      </c>
    </row>
    <row r="254" spans="2:105" hidden="1">
      <c r="B254" s="407" t="s">
        <v>2150</v>
      </c>
      <c r="C254" s="850">
        <f t="shared" si="274"/>
        <v>41</v>
      </c>
      <c r="D254" s="955" t="s">
        <v>506</v>
      </c>
      <c r="E254" s="881"/>
      <c r="F254" s="853">
        <v>418</v>
      </c>
      <c r="G254" s="854" t="s">
        <v>2402</v>
      </c>
      <c r="H254" s="859">
        <f t="shared" si="275"/>
        <v>43341</v>
      </c>
      <c r="I254" s="859">
        <f t="shared" si="249"/>
        <v>43344</v>
      </c>
      <c r="J254" s="859">
        <f t="shared" si="269"/>
        <v>43350</v>
      </c>
      <c r="K254" s="859">
        <f t="shared" si="270"/>
        <v>43357</v>
      </c>
      <c r="L254" s="859">
        <f t="shared" si="250"/>
        <v>43374</v>
      </c>
      <c r="M254" s="859">
        <f t="shared" si="301"/>
        <v>43378</v>
      </c>
      <c r="N254" s="859">
        <f t="shared" si="276"/>
        <v>43384</v>
      </c>
      <c r="O254" s="856">
        <f t="shared" si="289"/>
        <v>43386</v>
      </c>
      <c r="Q254" s="850">
        <f t="shared" si="287"/>
        <v>41</v>
      </c>
      <c r="R254" s="955" t="s">
        <v>506</v>
      </c>
      <c r="S254" s="881"/>
      <c r="T254" s="853">
        <v>418</v>
      </c>
      <c r="U254" s="854" t="s">
        <v>2402</v>
      </c>
      <c r="V254" s="885">
        <f t="shared" si="257"/>
        <v>43309</v>
      </c>
      <c r="W254" s="886">
        <f t="shared" si="302"/>
        <v>43315</v>
      </c>
      <c r="X254" s="885">
        <f t="shared" si="258"/>
        <v>43316</v>
      </c>
      <c r="Y254" s="886">
        <f t="shared" si="303"/>
        <v>43322</v>
      </c>
      <c r="Z254" s="885">
        <f t="shared" si="311"/>
        <v>43357</v>
      </c>
      <c r="AA254" s="885">
        <f t="shared" si="251"/>
        <v>43374</v>
      </c>
      <c r="AB254" s="885">
        <f t="shared" si="314"/>
        <v>43378</v>
      </c>
      <c r="AC254" s="885">
        <f t="shared" si="277"/>
        <v>43384</v>
      </c>
      <c r="AD254" s="856">
        <f t="shared" si="290"/>
        <v>43386</v>
      </c>
      <c r="AF254" s="850">
        <f t="shared" si="288"/>
        <v>41</v>
      </c>
      <c r="AG254" s="955" t="s">
        <v>506</v>
      </c>
      <c r="AH254" s="881"/>
      <c r="AI254" s="853">
        <v>418</v>
      </c>
      <c r="AJ254" s="854" t="s">
        <v>2402</v>
      </c>
      <c r="AK254" s="885">
        <f t="shared" si="259"/>
        <v>43309</v>
      </c>
      <c r="AL254" s="886">
        <f t="shared" si="304"/>
        <v>43315</v>
      </c>
      <c r="AM254" s="885">
        <f t="shared" si="260"/>
        <v>43316</v>
      </c>
      <c r="AN254" s="886">
        <f t="shared" si="305"/>
        <v>43322</v>
      </c>
      <c r="AO254" s="885">
        <f t="shared" si="271"/>
        <v>43357</v>
      </c>
      <c r="AP254" s="885">
        <f t="shared" si="252"/>
        <v>43374</v>
      </c>
      <c r="AQ254" s="885">
        <f t="shared" si="315"/>
        <v>43378</v>
      </c>
      <c r="AR254" s="885">
        <f t="shared" si="278"/>
        <v>43384</v>
      </c>
      <c r="AS254" s="856">
        <f t="shared" si="291"/>
        <v>43386</v>
      </c>
      <c r="AU254" s="850">
        <f t="shared" si="283"/>
        <v>41</v>
      </c>
      <c r="AV254" s="955" t="s">
        <v>506</v>
      </c>
      <c r="AW254" s="881"/>
      <c r="AX254" s="853">
        <v>418</v>
      </c>
      <c r="AY254" s="854" t="s">
        <v>2402</v>
      </c>
      <c r="AZ254" s="885">
        <f t="shared" si="261"/>
        <v>43295</v>
      </c>
      <c r="BA254" s="886">
        <f t="shared" si="306"/>
        <v>43301</v>
      </c>
      <c r="BB254" s="885">
        <f t="shared" si="262"/>
        <v>43302</v>
      </c>
      <c r="BC254" s="886">
        <f t="shared" si="296"/>
        <v>43308</v>
      </c>
      <c r="BD254" s="885">
        <f t="shared" si="312"/>
        <v>43357</v>
      </c>
      <c r="BE254" s="885">
        <f t="shared" si="253"/>
        <v>43374</v>
      </c>
      <c r="BF254" s="885">
        <f t="shared" si="297"/>
        <v>43378</v>
      </c>
      <c r="BG254" s="885">
        <f t="shared" si="279"/>
        <v>43384</v>
      </c>
      <c r="BH254" s="856">
        <f t="shared" si="292"/>
        <v>43386</v>
      </c>
      <c r="BJ254" s="850">
        <f t="shared" si="284"/>
        <v>41</v>
      </c>
      <c r="BK254" s="955" t="s">
        <v>506</v>
      </c>
      <c r="BL254" s="881"/>
      <c r="BM254" s="853">
        <v>418</v>
      </c>
      <c r="BN254" s="854" t="s">
        <v>2402</v>
      </c>
      <c r="BO254" s="885">
        <f t="shared" si="263"/>
        <v>43281</v>
      </c>
      <c r="BP254" s="886">
        <f t="shared" si="307"/>
        <v>43287</v>
      </c>
      <c r="BQ254" s="885">
        <f t="shared" si="264"/>
        <v>43288</v>
      </c>
      <c r="BR254" s="886">
        <f t="shared" si="308"/>
        <v>43294</v>
      </c>
      <c r="BS254" s="885">
        <f t="shared" si="313"/>
        <v>43357</v>
      </c>
      <c r="BT254" s="885">
        <f t="shared" si="254"/>
        <v>43374</v>
      </c>
      <c r="BU254" s="885">
        <f t="shared" si="298"/>
        <v>43378</v>
      </c>
      <c r="BV254" s="885">
        <f t="shared" si="280"/>
        <v>43384</v>
      </c>
      <c r="BW254" s="856">
        <f t="shared" si="293"/>
        <v>43386</v>
      </c>
      <c r="BY254" s="850">
        <f t="shared" si="285"/>
        <v>41</v>
      </c>
      <c r="BZ254" s="955" t="s">
        <v>506</v>
      </c>
      <c r="CA254" s="881"/>
      <c r="CB254" s="853">
        <v>418</v>
      </c>
      <c r="CC254" s="854" t="s">
        <v>2402</v>
      </c>
      <c r="CD254" s="885">
        <f t="shared" si="265"/>
        <v>43309</v>
      </c>
      <c r="CE254" s="886">
        <f t="shared" si="309"/>
        <v>43315</v>
      </c>
      <c r="CF254" s="885">
        <f t="shared" si="266"/>
        <v>43316</v>
      </c>
      <c r="CG254" s="886">
        <f t="shared" si="299"/>
        <v>43322</v>
      </c>
      <c r="CH254" s="885">
        <f t="shared" si="272"/>
        <v>43357</v>
      </c>
      <c r="CI254" s="885">
        <f t="shared" si="255"/>
        <v>43374</v>
      </c>
      <c r="CJ254" s="885">
        <f t="shared" si="316"/>
        <v>43378</v>
      </c>
      <c r="CK254" s="885">
        <f t="shared" si="281"/>
        <v>43384</v>
      </c>
      <c r="CL254" s="856">
        <f t="shared" si="294"/>
        <v>43386</v>
      </c>
      <c r="CN254" s="850">
        <f t="shared" si="286"/>
        <v>41</v>
      </c>
      <c r="CO254" s="955" t="s">
        <v>506</v>
      </c>
      <c r="CP254" s="881"/>
      <c r="CQ254" s="853">
        <v>418</v>
      </c>
      <c r="CR254" s="854" t="s">
        <v>2402</v>
      </c>
      <c r="CS254" s="885">
        <f t="shared" si="267"/>
        <v>43309</v>
      </c>
      <c r="CT254" s="886">
        <f t="shared" si="310"/>
        <v>43315</v>
      </c>
      <c r="CU254" s="885">
        <f t="shared" si="268"/>
        <v>43316</v>
      </c>
      <c r="CV254" s="886">
        <f t="shared" si="300"/>
        <v>43322</v>
      </c>
      <c r="CW254" s="885">
        <f t="shared" si="273"/>
        <v>43357</v>
      </c>
      <c r="CX254" s="885">
        <f t="shared" si="256"/>
        <v>43374</v>
      </c>
      <c r="CY254" s="885">
        <f t="shared" si="317"/>
        <v>43378</v>
      </c>
      <c r="CZ254" s="885">
        <f t="shared" si="282"/>
        <v>43384</v>
      </c>
      <c r="DA254" s="856">
        <f t="shared" si="295"/>
        <v>43386</v>
      </c>
    </row>
    <row r="255" spans="2:105" hidden="1">
      <c r="B255" s="407" t="s">
        <v>2151</v>
      </c>
      <c r="C255" s="850">
        <f t="shared" si="274"/>
        <v>42</v>
      </c>
      <c r="D255" s="857" t="s">
        <v>506</v>
      </c>
      <c r="E255" s="858"/>
      <c r="F255" s="853">
        <v>418</v>
      </c>
      <c r="G255" s="854" t="s">
        <v>2402</v>
      </c>
      <c r="H255" s="859">
        <f t="shared" si="275"/>
        <v>43348</v>
      </c>
      <c r="I255" s="859">
        <f t="shared" si="249"/>
        <v>43351</v>
      </c>
      <c r="J255" s="863">
        <f t="shared" si="269"/>
        <v>43357</v>
      </c>
      <c r="K255" s="859">
        <f t="shared" si="270"/>
        <v>43364</v>
      </c>
      <c r="L255" s="859">
        <f t="shared" si="250"/>
        <v>43381</v>
      </c>
      <c r="M255" s="859">
        <f t="shared" si="301"/>
        <v>43385</v>
      </c>
      <c r="N255" s="859">
        <f t="shared" si="276"/>
        <v>43391</v>
      </c>
      <c r="O255" s="856">
        <f t="shared" si="289"/>
        <v>43393</v>
      </c>
      <c r="Q255" s="850">
        <f t="shared" si="287"/>
        <v>42</v>
      </c>
      <c r="R255" s="857" t="s">
        <v>506</v>
      </c>
      <c r="S255" s="858"/>
      <c r="T255" s="853">
        <v>418</v>
      </c>
      <c r="U255" s="854" t="s">
        <v>2402</v>
      </c>
      <c r="V255" s="885">
        <f t="shared" si="257"/>
        <v>43316</v>
      </c>
      <c r="W255" s="886">
        <f t="shared" si="302"/>
        <v>43322</v>
      </c>
      <c r="X255" s="885">
        <f t="shared" si="258"/>
        <v>43323</v>
      </c>
      <c r="Y255" s="886">
        <f t="shared" si="303"/>
        <v>43329</v>
      </c>
      <c r="Z255" s="885">
        <f t="shared" si="311"/>
        <v>43364</v>
      </c>
      <c r="AA255" s="885">
        <f t="shared" si="251"/>
        <v>43381</v>
      </c>
      <c r="AB255" s="885">
        <f t="shared" si="314"/>
        <v>43385</v>
      </c>
      <c r="AC255" s="885">
        <f t="shared" si="277"/>
        <v>43391</v>
      </c>
      <c r="AD255" s="856">
        <f t="shared" si="290"/>
        <v>43393</v>
      </c>
      <c r="AF255" s="850">
        <f t="shared" si="288"/>
        <v>42</v>
      </c>
      <c r="AG255" s="857" t="s">
        <v>506</v>
      </c>
      <c r="AH255" s="858"/>
      <c r="AI255" s="853">
        <v>418</v>
      </c>
      <c r="AJ255" s="854" t="s">
        <v>2402</v>
      </c>
      <c r="AK255" s="885">
        <f t="shared" si="259"/>
        <v>43316</v>
      </c>
      <c r="AL255" s="886">
        <f t="shared" si="304"/>
        <v>43322</v>
      </c>
      <c r="AM255" s="885">
        <f t="shared" si="260"/>
        <v>43323</v>
      </c>
      <c r="AN255" s="886">
        <f t="shared" si="305"/>
        <v>43329</v>
      </c>
      <c r="AO255" s="885">
        <f t="shared" si="271"/>
        <v>43364</v>
      </c>
      <c r="AP255" s="885">
        <f t="shared" si="252"/>
        <v>43381</v>
      </c>
      <c r="AQ255" s="885">
        <f t="shared" si="315"/>
        <v>43385</v>
      </c>
      <c r="AR255" s="885">
        <f t="shared" si="278"/>
        <v>43391</v>
      </c>
      <c r="AS255" s="856">
        <f t="shared" si="291"/>
        <v>43393</v>
      </c>
      <c r="AU255" s="850">
        <f t="shared" si="283"/>
        <v>42</v>
      </c>
      <c r="AV255" s="857" t="s">
        <v>506</v>
      </c>
      <c r="AW255" s="858"/>
      <c r="AX255" s="853">
        <v>418</v>
      </c>
      <c r="AY255" s="854" t="s">
        <v>2402</v>
      </c>
      <c r="AZ255" s="885">
        <f t="shared" si="261"/>
        <v>43302</v>
      </c>
      <c r="BA255" s="886">
        <f t="shared" si="306"/>
        <v>43308</v>
      </c>
      <c r="BB255" s="885">
        <f t="shared" si="262"/>
        <v>43309</v>
      </c>
      <c r="BC255" s="886">
        <f t="shared" si="296"/>
        <v>43315</v>
      </c>
      <c r="BD255" s="885">
        <f t="shared" si="312"/>
        <v>43364</v>
      </c>
      <c r="BE255" s="885">
        <f t="shared" si="253"/>
        <v>43381</v>
      </c>
      <c r="BF255" s="885">
        <f t="shared" si="297"/>
        <v>43385</v>
      </c>
      <c r="BG255" s="885">
        <f t="shared" si="279"/>
        <v>43391</v>
      </c>
      <c r="BH255" s="856">
        <f t="shared" si="292"/>
        <v>43393</v>
      </c>
      <c r="BJ255" s="850">
        <f t="shared" si="284"/>
        <v>42</v>
      </c>
      <c r="BK255" s="857" t="s">
        <v>506</v>
      </c>
      <c r="BL255" s="858"/>
      <c r="BM255" s="853">
        <v>418</v>
      </c>
      <c r="BN255" s="854" t="s">
        <v>2402</v>
      </c>
      <c r="BO255" s="885">
        <f t="shared" si="263"/>
        <v>43288</v>
      </c>
      <c r="BP255" s="886">
        <f t="shared" si="307"/>
        <v>43294</v>
      </c>
      <c r="BQ255" s="885">
        <f t="shared" si="264"/>
        <v>43295</v>
      </c>
      <c r="BR255" s="886">
        <f t="shared" si="308"/>
        <v>43301</v>
      </c>
      <c r="BS255" s="885">
        <f t="shared" si="313"/>
        <v>43364</v>
      </c>
      <c r="BT255" s="885">
        <f t="shared" si="254"/>
        <v>43381</v>
      </c>
      <c r="BU255" s="885">
        <f t="shared" si="298"/>
        <v>43385</v>
      </c>
      <c r="BV255" s="885">
        <f t="shared" si="280"/>
        <v>43391</v>
      </c>
      <c r="BW255" s="856">
        <f t="shared" si="293"/>
        <v>43393</v>
      </c>
      <c r="BY255" s="850">
        <f t="shared" si="285"/>
        <v>42</v>
      </c>
      <c r="BZ255" s="857" t="s">
        <v>506</v>
      </c>
      <c r="CA255" s="858"/>
      <c r="CB255" s="853">
        <v>418</v>
      </c>
      <c r="CC255" s="854" t="s">
        <v>2402</v>
      </c>
      <c r="CD255" s="885">
        <f t="shared" si="265"/>
        <v>43316</v>
      </c>
      <c r="CE255" s="886">
        <f t="shared" si="309"/>
        <v>43322</v>
      </c>
      <c r="CF255" s="885">
        <f t="shared" si="266"/>
        <v>43323</v>
      </c>
      <c r="CG255" s="886">
        <f t="shared" si="299"/>
        <v>43329</v>
      </c>
      <c r="CH255" s="885">
        <f t="shared" si="272"/>
        <v>43364</v>
      </c>
      <c r="CI255" s="885">
        <f t="shared" si="255"/>
        <v>43381</v>
      </c>
      <c r="CJ255" s="885">
        <f t="shared" si="316"/>
        <v>43385</v>
      </c>
      <c r="CK255" s="885">
        <f t="shared" si="281"/>
        <v>43391</v>
      </c>
      <c r="CL255" s="856">
        <f t="shared" si="294"/>
        <v>43393</v>
      </c>
      <c r="CN255" s="850">
        <f t="shared" si="286"/>
        <v>42</v>
      </c>
      <c r="CO255" s="857" t="s">
        <v>506</v>
      </c>
      <c r="CP255" s="858"/>
      <c r="CQ255" s="853">
        <v>418</v>
      </c>
      <c r="CR255" s="854" t="s">
        <v>2402</v>
      </c>
      <c r="CS255" s="885">
        <f t="shared" si="267"/>
        <v>43316</v>
      </c>
      <c r="CT255" s="886">
        <f t="shared" si="310"/>
        <v>43322</v>
      </c>
      <c r="CU255" s="885">
        <f t="shared" si="268"/>
        <v>43323</v>
      </c>
      <c r="CV255" s="886">
        <f t="shared" si="300"/>
        <v>43329</v>
      </c>
      <c r="CW255" s="885">
        <f t="shared" si="273"/>
        <v>43364</v>
      </c>
      <c r="CX255" s="885">
        <f t="shared" si="256"/>
        <v>43381</v>
      </c>
      <c r="CY255" s="885">
        <f t="shared" si="317"/>
        <v>43385</v>
      </c>
      <c r="CZ255" s="885">
        <f t="shared" si="282"/>
        <v>43391</v>
      </c>
      <c r="DA255" s="856">
        <f t="shared" si="295"/>
        <v>43393</v>
      </c>
    </row>
    <row r="256" spans="2:105" ht="51" hidden="1">
      <c r="B256" s="407" t="s">
        <v>2152</v>
      </c>
      <c r="C256" s="850">
        <f t="shared" si="274"/>
        <v>43</v>
      </c>
      <c r="D256" s="860" t="s">
        <v>2424</v>
      </c>
      <c r="E256" s="861" t="s">
        <v>2425</v>
      </c>
      <c r="F256" s="853">
        <v>418</v>
      </c>
      <c r="G256" s="854" t="s">
        <v>2402</v>
      </c>
      <c r="H256" s="862">
        <f t="shared" si="275"/>
        <v>43355</v>
      </c>
      <c r="I256" s="862">
        <f t="shared" si="249"/>
        <v>43358</v>
      </c>
      <c r="J256" s="862">
        <f t="shared" si="269"/>
        <v>43364</v>
      </c>
      <c r="K256" s="862">
        <f t="shared" si="270"/>
        <v>43371</v>
      </c>
      <c r="L256" s="862">
        <f t="shared" si="250"/>
        <v>43388</v>
      </c>
      <c r="M256" s="862">
        <f t="shared" si="301"/>
        <v>43392</v>
      </c>
      <c r="N256" s="862">
        <f t="shared" si="276"/>
        <v>43398</v>
      </c>
      <c r="O256" s="856">
        <f t="shared" si="289"/>
        <v>43400</v>
      </c>
      <c r="Q256" s="850">
        <f t="shared" si="287"/>
        <v>43</v>
      </c>
      <c r="R256" s="860" t="s">
        <v>2424</v>
      </c>
      <c r="S256" s="861" t="s">
        <v>2425</v>
      </c>
      <c r="T256" s="853">
        <v>418</v>
      </c>
      <c r="U256" s="854" t="s">
        <v>2402</v>
      </c>
      <c r="V256" s="890">
        <f t="shared" si="257"/>
        <v>43323</v>
      </c>
      <c r="W256" s="890">
        <f t="shared" si="302"/>
        <v>43329</v>
      </c>
      <c r="X256" s="890">
        <f t="shared" si="258"/>
        <v>43330</v>
      </c>
      <c r="Y256" s="890">
        <f t="shared" si="303"/>
        <v>43336</v>
      </c>
      <c r="Z256" s="890">
        <f t="shared" si="311"/>
        <v>43371</v>
      </c>
      <c r="AA256" s="890">
        <f t="shared" si="251"/>
        <v>43388</v>
      </c>
      <c r="AB256" s="890">
        <f t="shared" si="314"/>
        <v>43392</v>
      </c>
      <c r="AC256" s="890">
        <f t="shared" si="277"/>
        <v>43398</v>
      </c>
      <c r="AD256" s="856">
        <f t="shared" si="290"/>
        <v>43400</v>
      </c>
      <c r="AF256" s="850">
        <f t="shared" si="288"/>
        <v>43</v>
      </c>
      <c r="AG256" s="860" t="s">
        <v>2424</v>
      </c>
      <c r="AH256" s="861" t="s">
        <v>2425</v>
      </c>
      <c r="AI256" s="853">
        <v>418</v>
      </c>
      <c r="AJ256" s="854" t="s">
        <v>2402</v>
      </c>
      <c r="AK256" s="890">
        <f t="shared" si="259"/>
        <v>43323</v>
      </c>
      <c r="AL256" s="890">
        <f t="shared" si="304"/>
        <v>43329</v>
      </c>
      <c r="AM256" s="890">
        <f t="shared" si="260"/>
        <v>43330</v>
      </c>
      <c r="AN256" s="890">
        <f t="shared" si="305"/>
        <v>43336</v>
      </c>
      <c r="AO256" s="890">
        <f t="shared" si="271"/>
        <v>43371</v>
      </c>
      <c r="AP256" s="890">
        <f t="shared" si="252"/>
        <v>43388</v>
      </c>
      <c r="AQ256" s="890">
        <f t="shared" si="315"/>
        <v>43392</v>
      </c>
      <c r="AR256" s="890">
        <f t="shared" si="278"/>
        <v>43398</v>
      </c>
      <c r="AS256" s="856">
        <f t="shared" si="291"/>
        <v>43400</v>
      </c>
      <c r="AU256" s="850">
        <f t="shared" si="283"/>
        <v>43</v>
      </c>
      <c r="AV256" s="860" t="s">
        <v>2424</v>
      </c>
      <c r="AW256" s="861" t="s">
        <v>2425</v>
      </c>
      <c r="AX256" s="853">
        <v>418</v>
      </c>
      <c r="AY256" s="854" t="s">
        <v>2402</v>
      </c>
      <c r="AZ256" s="890">
        <f t="shared" si="261"/>
        <v>43309</v>
      </c>
      <c r="BA256" s="890">
        <f t="shared" si="306"/>
        <v>43315</v>
      </c>
      <c r="BB256" s="890">
        <f t="shared" si="262"/>
        <v>43316</v>
      </c>
      <c r="BC256" s="890">
        <f t="shared" si="296"/>
        <v>43322</v>
      </c>
      <c r="BD256" s="890">
        <f t="shared" si="312"/>
        <v>43371</v>
      </c>
      <c r="BE256" s="890">
        <f t="shared" si="253"/>
        <v>43388</v>
      </c>
      <c r="BF256" s="890">
        <f t="shared" si="297"/>
        <v>43392</v>
      </c>
      <c r="BG256" s="890">
        <f t="shared" si="279"/>
        <v>43398</v>
      </c>
      <c r="BH256" s="856">
        <f t="shared" si="292"/>
        <v>43400</v>
      </c>
      <c r="BJ256" s="850">
        <f t="shared" si="284"/>
        <v>43</v>
      </c>
      <c r="BK256" s="860" t="s">
        <v>2424</v>
      </c>
      <c r="BL256" s="861" t="s">
        <v>2425</v>
      </c>
      <c r="BM256" s="853">
        <v>418</v>
      </c>
      <c r="BN256" s="854" t="s">
        <v>2402</v>
      </c>
      <c r="BO256" s="890">
        <f t="shared" si="263"/>
        <v>43295</v>
      </c>
      <c r="BP256" s="890">
        <f t="shared" si="307"/>
        <v>43301</v>
      </c>
      <c r="BQ256" s="890">
        <f t="shared" si="264"/>
        <v>43302</v>
      </c>
      <c r="BR256" s="890">
        <f t="shared" si="308"/>
        <v>43308</v>
      </c>
      <c r="BS256" s="890">
        <f t="shared" si="313"/>
        <v>43371</v>
      </c>
      <c r="BT256" s="890">
        <f t="shared" si="254"/>
        <v>43388</v>
      </c>
      <c r="BU256" s="890">
        <f t="shared" si="298"/>
        <v>43392</v>
      </c>
      <c r="BV256" s="890">
        <f t="shared" si="280"/>
        <v>43398</v>
      </c>
      <c r="BW256" s="856">
        <f t="shared" si="293"/>
        <v>43400</v>
      </c>
      <c r="BY256" s="850">
        <f t="shared" si="285"/>
        <v>43</v>
      </c>
      <c r="BZ256" s="860" t="s">
        <v>2424</v>
      </c>
      <c r="CA256" s="861" t="s">
        <v>2425</v>
      </c>
      <c r="CB256" s="853">
        <v>418</v>
      </c>
      <c r="CC256" s="854" t="s">
        <v>2402</v>
      </c>
      <c r="CD256" s="890">
        <f t="shared" si="265"/>
        <v>43323</v>
      </c>
      <c r="CE256" s="890">
        <f t="shared" si="309"/>
        <v>43329</v>
      </c>
      <c r="CF256" s="890">
        <f t="shared" si="266"/>
        <v>43330</v>
      </c>
      <c r="CG256" s="890">
        <f t="shared" si="299"/>
        <v>43336</v>
      </c>
      <c r="CH256" s="890">
        <f t="shared" si="272"/>
        <v>43371</v>
      </c>
      <c r="CI256" s="890">
        <f t="shared" si="255"/>
        <v>43388</v>
      </c>
      <c r="CJ256" s="890">
        <f t="shared" si="316"/>
        <v>43392</v>
      </c>
      <c r="CK256" s="890">
        <f t="shared" si="281"/>
        <v>43398</v>
      </c>
      <c r="CL256" s="856">
        <f t="shared" si="294"/>
        <v>43400</v>
      </c>
      <c r="CN256" s="850">
        <f t="shared" si="286"/>
        <v>43</v>
      </c>
      <c r="CO256" s="860" t="s">
        <v>2424</v>
      </c>
      <c r="CP256" s="861" t="s">
        <v>2425</v>
      </c>
      <c r="CQ256" s="853">
        <v>418</v>
      </c>
      <c r="CR256" s="854" t="s">
        <v>2402</v>
      </c>
      <c r="CS256" s="890">
        <f t="shared" si="267"/>
        <v>43323</v>
      </c>
      <c r="CT256" s="890">
        <f t="shared" si="310"/>
        <v>43329</v>
      </c>
      <c r="CU256" s="890">
        <f t="shared" si="268"/>
        <v>43330</v>
      </c>
      <c r="CV256" s="890">
        <f t="shared" si="300"/>
        <v>43336</v>
      </c>
      <c r="CW256" s="890">
        <f t="shared" si="273"/>
        <v>43371</v>
      </c>
      <c r="CX256" s="890">
        <f t="shared" si="256"/>
        <v>43388</v>
      </c>
      <c r="CY256" s="890">
        <f t="shared" si="317"/>
        <v>43392</v>
      </c>
      <c r="CZ256" s="890">
        <f t="shared" si="282"/>
        <v>43398</v>
      </c>
      <c r="DA256" s="856">
        <f t="shared" si="295"/>
        <v>43400</v>
      </c>
    </row>
    <row r="257" spans="2:105" hidden="1">
      <c r="B257" s="407" t="s">
        <v>2153</v>
      </c>
      <c r="C257" s="850">
        <f t="shared" si="274"/>
        <v>44</v>
      </c>
      <c r="D257" s="955"/>
      <c r="E257" s="881"/>
      <c r="F257" s="853">
        <v>418</v>
      </c>
      <c r="G257" s="854" t="s">
        <v>2403</v>
      </c>
      <c r="H257" s="859">
        <f t="shared" si="275"/>
        <v>43362</v>
      </c>
      <c r="I257" s="859">
        <f t="shared" si="249"/>
        <v>43365</v>
      </c>
      <c r="J257" s="859">
        <f t="shared" si="269"/>
        <v>43371</v>
      </c>
      <c r="K257" s="859">
        <f t="shared" si="270"/>
        <v>43378</v>
      </c>
      <c r="L257" s="859">
        <f t="shared" si="250"/>
        <v>43395</v>
      </c>
      <c r="M257" s="859">
        <f t="shared" si="301"/>
        <v>43399</v>
      </c>
      <c r="N257" s="859">
        <f t="shared" si="276"/>
        <v>43405</v>
      </c>
      <c r="O257" s="856">
        <f t="shared" si="289"/>
        <v>43407</v>
      </c>
      <c r="Q257" s="850">
        <f t="shared" si="287"/>
        <v>44</v>
      </c>
      <c r="R257" s="955"/>
      <c r="S257" s="881"/>
      <c r="T257" s="853">
        <v>418</v>
      </c>
      <c r="U257" s="854" t="s">
        <v>2403</v>
      </c>
      <c r="V257" s="885">
        <f t="shared" si="257"/>
        <v>43330</v>
      </c>
      <c r="W257" s="886">
        <f t="shared" si="302"/>
        <v>43336</v>
      </c>
      <c r="X257" s="885">
        <f t="shared" si="258"/>
        <v>43337</v>
      </c>
      <c r="Y257" s="886">
        <f t="shared" si="303"/>
        <v>43343</v>
      </c>
      <c r="Z257" s="885">
        <f t="shared" si="311"/>
        <v>43378</v>
      </c>
      <c r="AA257" s="885">
        <f t="shared" si="251"/>
        <v>43395</v>
      </c>
      <c r="AB257" s="885">
        <f t="shared" si="314"/>
        <v>43399</v>
      </c>
      <c r="AC257" s="885">
        <f t="shared" si="277"/>
        <v>43405</v>
      </c>
      <c r="AD257" s="856">
        <f t="shared" si="290"/>
        <v>43407</v>
      </c>
      <c r="AF257" s="850">
        <f t="shared" si="288"/>
        <v>44</v>
      </c>
      <c r="AG257" s="955"/>
      <c r="AH257" s="881"/>
      <c r="AI257" s="853">
        <v>418</v>
      </c>
      <c r="AJ257" s="854" t="s">
        <v>2403</v>
      </c>
      <c r="AK257" s="885">
        <f t="shared" si="259"/>
        <v>43330</v>
      </c>
      <c r="AL257" s="886">
        <f t="shared" si="304"/>
        <v>43336</v>
      </c>
      <c r="AM257" s="885">
        <f t="shared" si="260"/>
        <v>43337</v>
      </c>
      <c r="AN257" s="886">
        <f t="shared" si="305"/>
        <v>43343</v>
      </c>
      <c r="AO257" s="885">
        <f t="shared" si="271"/>
        <v>43378</v>
      </c>
      <c r="AP257" s="885">
        <f t="shared" si="252"/>
        <v>43395</v>
      </c>
      <c r="AQ257" s="885">
        <f t="shared" si="315"/>
        <v>43399</v>
      </c>
      <c r="AR257" s="885">
        <f t="shared" si="278"/>
        <v>43405</v>
      </c>
      <c r="AS257" s="856">
        <f t="shared" si="291"/>
        <v>43407</v>
      </c>
      <c r="AU257" s="850">
        <f t="shared" si="283"/>
        <v>44</v>
      </c>
      <c r="AV257" s="955"/>
      <c r="AW257" s="881"/>
      <c r="AX257" s="853">
        <v>418</v>
      </c>
      <c r="AY257" s="854" t="s">
        <v>2403</v>
      </c>
      <c r="AZ257" s="885">
        <f t="shared" si="261"/>
        <v>43316</v>
      </c>
      <c r="BA257" s="886">
        <f t="shared" si="306"/>
        <v>43322</v>
      </c>
      <c r="BB257" s="885">
        <f t="shared" si="262"/>
        <v>43323</v>
      </c>
      <c r="BC257" s="886">
        <f t="shared" si="296"/>
        <v>43329</v>
      </c>
      <c r="BD257" s="885">
        <f t="shared" si="312"/>
        <v>43378</v>
      </c>
      <c r="BE257" s="885">
        <f t="shared" si="253"/>
        <v>43395</v>
      </c>
      <c r="BF257" s="885">
        <f t="shared" si="297"/>
        <v>43399</v>
      </c>
      <c r="BG257" s="885">
        <f t="shared" si="279"/>
        <v>43405</v>
      </c>
      <c r="BH257" s="856">
        <f t="shared" si="292"/>
        <v>43407</v>
      </c>
      <c r="BJ257" s="850">
        <f t="shared" si="284"/>
        <v>44</v>
      </c>
      <c r="BK257" s="955"/>
      <c r="BL257" s="881"/>
      <c r="BM257" s="853">
        <v>418</v>
      </c>
      <c r="BN257" s="854" t="s">
        <v>2403</v>
      </c>
      <c r="BO257" s="885">
        <f t="shared" si="263"/>
        <v>43302</v>
      </c>
      <c r="BP257" s="886">
        <f t="shared" si="307"/>
        <v>43308</v>
      </c>
      <c r="BQ257" s="885">
        <f t="shared" si="264"/>
        <v>43309</v>
      </c>
      <c r="BR257" s="886">
        <f t="shared" si="308"/>
        <v>43315</v>
      </c>
      <c r="BS257" s="885">
        <f t="shared" si="313"/>
        <v>43378</v>
      </c>
      <c r="BT257" s="885">
        <f t="shared" si="254"/>
        <v>43395</v>
      </c>
      <c r="BU257" s="885">
        <f t="shared" si="298"/>
        <v>43399</v>
      </c>
      <c r="BV257" s="885">
        <f t="shared" si="280"/>
        <v>43405</v>
      </c>
      <c r="BW257" s="856">
        <f t="shared" si="293"/>
        <v>43407</v>
      </c>
      <c r="BY257" s="850">
        <f t="shared" si="285"/>
        <v>44</v>
      </c>
      <c r="BZ257" s="955"/>
      <c r="CA257" s="881"/>
      <c r="CB257" s="853">
        <v>418</v>
      </c>
      <c r="CC257" s="854" t="s">
        <v>2403</v>
      </c>
      <c r="CD257" s="885">
        <f t="shared" si="265"/>
        <v>43330</v>
      </c>
      <c r="CE257" s="886">
        <f t="shared" si="309"/>
        <v>43336</v>
      </c>
      <c r="CF257" s="885">
        <f t="shared" si="266"/>
        <v>43337</v>
      </c>
      <c r="CG257" s="886">
        <f t="shared" si="299"/>
        <v>43343</v>
      </c>
      <c r="CH257" s="885">
        <f t="shared" si="272"/>
        <v>43378</v>
      </c>
      <c r="CI257" s="885">
        <f t="shared" si="255"/>
        <v>43395</v>
      </c>
      <c r="CJ257" s="885">
        <f t="shared" si="316"/>
        <v>43399</v>
      </c>
      <c r="CK257" s="885">
        <f t="shared" si="281"/>
        <v>43405</v>
      </c>
      <c r="CL257" s="856">
        <f t="shared" si="294"/>
        <v>43407</v>
      </c>
      <c r="CN257" s="850">
        <f t="shared" si="286"/>
        <v>44</v>
      </c>
      <c r="CO257" s="955"/>
      <c r="CP257" s="881"/>
      <c r="CQ257" s="853">
        <v>418</v>
      </c>
      <c r="CR257" s="854" t="s">
        <v>2403</v>
      </c>
      <c r="CS257" s="885">
        <f t="shared" si="267"/>
        <v>43330</v>
      </c>
      <c r="CT257" s="886">
        <f t="shared" si="310"/>
        <v>43336</v>
      </c>
      <c r="CU257" s="885">
        <f t="shared" si="268"/>
        <v>43337</v>
      </c>
      <c r="CV257" s="886">
        <f t="shared" si="300"/>
        <v>43343</v>
      </c>
      <c r="CW257" s="885">
        <f t="shared" si="273"/>
        <v>43378</v>
      </c>
      <c r="CX257" s="885">
        <f t="shared" si="256"/>
        <v>43395</v>
      </c>
      <c r="CY257" s="885">
        <f t="shared" si="317"/>
        <v>43399</v>
      </c>
      <c r="CZ257" s="885">
        <f t="shared" si="282"/>
        <v>43405</v>
      </c>
      <c r="DA257" s="856">
        <f t="shared" si="295"/>
        <v>43407</v>
      </c>
    </row>
    <row r="258" spans="2:105" ht="30" hidden="1">
      <c r="B258" s="407" t="s">
        <v>2154</v>
      </c>
      <c r="C258" s="1124">
        <f t="shared" si="274"/>
        <v>45</v>
      </c>
      <c r="D258" s="1207" t="s">
        <v>8175</v>
      </c>
      <c r="E258" s="884" t="s">
        <v>2184</v>
      </c>
      <c r="F258" s="869">
        <v>418</v>
      </c>
      <c r="G258" s="870" t="s">
        <v>2403</v>
      </c>
      <c r="H258" s="1128">
        <f t="shared" si="275"/>
        <v>43369</v>
      </c>
      <c r="I258" s="1128">
        <f t="shared" si="249"/>
        <v>43372</v>
      </c>
      <c r="J258" s="1128">
        <f t="shared" si="269"/>
        <v>43378</v>
      </c>
      <c r="K258" s="1128">
        <f t="shared" si="270"/>
        <v>43385</v>
      </c>
      <c r="L258" s="1128">
        <f t="shared" si="250"/>
        <v>43402</v>
      </c>
      <c r="M258" s="1128">
        <f t="shared" si="301"/>
        <v>43406</v>
      </c>
      <c r="N258" s="1128">
        <f t="shared" si="276"/>
        <v>43412</v>
      </c>
      <c r="O258" s="871">
        <f t="shared" si="289"/>
        <v>43414</v>
      </c>
      <c r="Q258" s="1124">
        <f t="shared" si="287"/>
        <v>45</v>
      </c>
      <c r="R258" s="1207" t="s">
        <v>8175</v>
      </c>
      <c r="S258" s="884" t="s">
        <v>2184</v>
      </c>
      <c r="T258" s="869">
        <v>418</v>
      </c>
      <c r="U258" s="870" t="s">
        <v>2403</v>
      </c>
      <c r="V258" s="890">
        <f t="shared" si="257"/>
        <v>43337</v>
      </c>
      <c r="W258" s="890">
        <f t="shared" si="302"/>
        <v>43343</v>
      </c>
      <c r="X258" s="890">
        <f t="shared" si="258"/>
        <v>43344</v>
      </c>
      <c r="Y258" s="890">
        <f t="shared" si="303"/>
        <v>43350</v>
      </c>
      <c r="Z258" s="890">
        <f t="shared" si="311"/>
        <v>43385</v>
      </c>
      <c r="AA258" s="890">
        <f t="shared" si="251"/>
        <v>43402</v>
      </c>
      <c r="AB258" s="890">
        <f t="shared" si="314"/>
        <v>43406</v>
      </c>
      <c r="AC258" s="890">
        <f t="shared" si="277"/>
        <v>43412</v>
      </c>
      <c r="AD258" s="856">
        <f t="shared" si="290"/>
        <v>43414</v>
      </c>
      <c r="AF258" s="1124">
        <f t="shared" si="288"/>
        <v>45</v>
      </c>
      <c r="AG258" s="1207" t="s">
        <v>8175</v>
      </c>
      <c r="AH258" s="884" t="s">
        <v>2184</v>
      </c>
      <c r="AI258" s="869">
        <v>418</v>
      </c>
      <c r="AJ258" s="870" t="s">
        <v>2403</v>
      </c>
      <c r="AK258" s="890">
        <f t="shared" si="259"/>
        <v>43337</v>
      </c>
      <c r="AL258" s="890">
        <f t="shared" si="304"/>
        <v>43343</v>
      </c>
      <c r="AM258" s="890">
        <f t="shared" si="260"/>
        <v>43344</v>
      </c>
      <c r="AN258" s="890">
        <f t="shared" si="305"/>
        <v>43350</v>
      </c>
      <c r="AO258" s="890">
        <f t="shared" si="271"/>
        <v>43385</v>
      </c>
      <c r="AP258" s="890">
        <f t="shared" si="252"/>
        <v>43402</v>
      </c>
      <c r="AQ258" s="890">
        <f t="shared" si="315"/>
        <v>43406</v>
      </c>
      <c r="AR258" s="890">
        <f t="shared" si="278"/>
        <v>43412</v>
      </c>
      <c r="AS258" s="856">
        <f t="shared" si="291"/>
        <v>43414</v>
      </c>
      <c r="AU258" s="1124">
        <f t="shared" si="283"/>
        <v>45</v>
      </c>
      <c r="AV258" s="1207" t="s">
        <v>8175</v>
      </c>
      <c r="AW258" s="884" t="s">
        <v>2184</v>
      </c>
      <c r="AX258" s="869">
        <v>418</v>
      </c>
      <c r="AY258" s="870" t="s">
        <v>2403</v>
      </c>
      <c r="AZ258" s="890">
        <f t="shared" si="261"/>
        <v>43323</v>
      </c>
      <c r="BA258" s="890">
        <f t="shared" si="306"/>
        <v>43329</v>
      </c>
      <c r="BB258" s="890">
        <f t="shared" si="262"/>
        <v>43330</v>
      </c>
      <c r="BC258" s="890">
        <f t="shared" si="296"/>
        <v>43336</v>
      </c>
      <c r="BD258" s="890">
        <f t="shared" si="312"/>
        <v>43385</v>
      </c>
      <c r="BE258" s="890">
        <f t="shared" si="253"/>
        <v>43402</v>
      </c>
      <c r="BF258" s="890">
        <f t="shared" si="297"/>
        <v>43406</v>
      </c>
      <c r="BG258" s="890">
        <f t="shared" si="279"/>
        <v>43412</v>
      </c>
      <c r="BH258" s="856">
        <f t="shared" si="292"/>
        <v>43414</v>
      </c>
      <c r="BJ258" s="1124">
        <f t="shared" si="284"/>
        <v>45</v>
      </c>
      <c r="BK258" s="1207" t="s">
        <v>8175</v>
      </c>
      <c r="BL258" s="884" t="s">
        <v>2184</v>
      </c>
      <c r="BM258" s="869">
        <v>418</v>
      </c>
      <c r="BN258" s="870" t="s">
        <v>2403</v>
      </c>
      <c r="BO258" s="890">
        <f t="shared" si="263"/>
        <v>43309</v>
      </c>
      <c r="BP258" s="890">
        <f t="shared" si="307"/>
        <v>43315</v>
      </c>
      <c r="BQ258" s="890">
        <f t="shared" si="264"/>
        <v>43316</v>
      </c>
      <c r="BR258" s="890">
        <f t="shared" si="308"/>
        <v>43322</v>
      </c>
      <c r="BS258" s="890">
        <f t="shared" si="313"/>
        <v>43385</v>
      </c>
      <c r="BT258" s="890">
        <f t="shared" si="254"/>
        <v>43402</v>
      </c>
      <c r="BU258" s="890">
        <f t="shared" si="298"/>
        <v>43406</v>
      </c>
      <c r="BV258" s="890">
        <f t="shared" si="280"/>
        <v>43412</v>
      </c>
      <c r="BW258" s="856">
        <f t="shared" si="293"/>
        <v>43414</v>
      </c>
      <c r="BY258" s="1124">
        <f t="shared" si="285"/>
        <v>45</v>
      </c>
      <c r="BZ258" s="1207" t="s">
        <v>8175</v>
      </c>
      <c r="CA258" s="884" t="s">
        <v>2184</v>
      </c>
      <c r="CB258" s="869">
        <v>418</v>
      </c>
      <c r="CC258" s="870" t="s">
        <v>2403</v>
      </c>
      <c r="CD258" s="890">
        <f t="shared" si="265"/>
        <v>43337</v>
      </c>
      <c r="CE258" s="890">
        <f t="shared" si="309"/>
        <v>43343</v>
      </c>
      <c r="CF258" s="890">
        <f t="shared" si="266"/>
        <v>43344</v>
      </c>
      <c r="CG258" s="890">
        <f t="shared" si="299"/>
        <v>43350</v>
      </c>
      <c r="CH258" s="890">
        <f t="shared" si="272"/>
        <v>43385</v>
      </c>
      <c r="CI258" s="890">
        <f t="shared" si="255"/>
        <v>43402</v>
      </c>
      <c r="CJ258" s="890">
        <f t="shared" si="316"/>
        <v>43406</v>
      </c>
      <c r="CK258" s="890">
        <f t="shared" si="281"/>
        <v>43412</v>
      </c>
      <c r="CL258" s="856">
        <f t="shared" si="294"/>
        <v>43414</v>
      </c>
      <c r="CN258" s="1124">
        <f t="shared" si="286"/>
        <v>45</v>
      </c>
      <c r="CO258" s="1207" t="s">
        <v>8175</v>
      </c>
      <c r="CP258" s="884" t="s">
        <v>2184</v>
      </c>
      <c r="CQ258" s="869">
        <v>418</v>
      </c>
      <c r="CR258" s="870" t="s">
        <v>2403</v>
      </c>
      <c r="CS258" s="890">
        <f t="shared" si="267"/>
        <v>43337</v>
      </c>
      <c r="CT258" s="890">
        <f t="shared" si="310"/>
        <v>43343</v>
      </c>
      <c r="CU258" s="890">
        <f t="shared" si="268"/>
        <v>43344</v>
      </c>
      <c r="CV258" s="890">
        <f t="shared" si="300"/>
        <v>43350</v>
      </c>
      <c r="CW258" s="890">
        <f t="shared" si="273"/>
        <v>43385</v>
      </c>
      <c r="CX258" s="890">
        <f t="shared" si="256"/>
        <v>43402</v>
      </c>
      <c r="CY258" s="890">
        <f t="shared" si="317"/>
        <v>43406</v>
      </c>
      <c r="CZ258" s="890">
        <f t="shared" si="282"/>
        <v>43412</v>
      </c>
      <c r="DA258" s="856">
        <f t="shared" si="295"/>
        <v>43414</v>
      </c>
    </row>
    <row r="259" spans="2:105" ht="30.75" hidden="1" thickBot="1">
      <c r="B259" s="407" t="s">
        <v>2155</v>
      </c>
      <c r="C259" s="1124">
        <f t="shared" si="274"/>
        <v>46</v>
      </c>
      <c r="D259" s="1207" t="s">
        <v>8176</v>
      </c>
      <c r="E259" s="884" t="s">
        <v>2184</v>
      </c>
      <c r="F259" s="869">
        <v>418</v>
      </c>
      <c r="G259" s="1203" t="s">
        <v>2403</v>
      </c>
      <c r="H259" s="895">
        <f t="shared" si="275"/>
        <v>43376</v>
      </c>
      <c r="I259" s="895">
        <f t="shared" si="249"/>
        <v>43379</v>
      </c>
      <c r="J259" s="895">
        <f t="shared" si="269"/>
        <v>43385</v>
      </c>
      <c r="K259" s="895">
        <f t="shared" si="270"/>
        <v>43392</v>
      </c>
      <c r="L259" s="895">
        <f t="shared" si="250"/>
        <v>43409</v>
      </c>
      <c r="M259" s="895">
        <f t="shared" si="301"/>
        <v>43413</v>
      </c>
      <c r="N259" s="895">
        <f t="shared" si="276"/>
        <v>43419</v>
      </c>
      <c r="O259" s="871">
        <f t="shared" si="289"/>
        <v>43421</v>
      </c>
      <c r="Q259" s="1124">
        <f t="shared" si="287"/>
        <v>46</v>
      </c>
      <c r="R259" s="1207" t="s">
        <v>8176</v>
      </c>
      <c r="S259" s="884" t="s">
        <v>2184</v>
      </c>
      <c r="T259" s="869">
        <v>418</v>
      </c>
      <c r="U259" s="1203" t="s">
        <v>2403</v>
      </c>
      <c r="V259" s="895">
        <f t="shared" si="257"/>
        <v>43344</v>
      </c>
      <c r="W259" s="895">
        <f t="shared" si="302"/>
        <v>43350</v>
      </c>
      <c r="X259" s="895">
        <f t="shared" si="258"/>
        <v>43351</v>
      </c>
      <c r="Y259" s="895">
        <f t="shared" si="303"/>
        <v>43357</v>
      </c>
      <c r="Z259" s="895">
        <f t="shared" si="311"/>
        <v>43392</v>
      </c>
      <c r="AA259" s="895">
        <f t="shared" si="251"/>
        <v>43409</v>
      </c>
      <c r="AB259" s="895">
        <f t="shared" si="314"/>
        <v>43413</v>
      </c>
      <c r="AC259" s="895">
        <f t="shared" si="277"/>
        <v>43419</v>
      </c>
      <c r="AD259" s="871">
        <f t="shared" si="290"/>
        <v>43421</v>
      </c>
      <c r="AF259" s="1124">
        <f t="shared" si="288"/>
        <v>46</v>
      </c>
      <c r="AG259" s="1207" t="s">
        <v>8176</v>
      </c>
      <c r="AH259" s="884" t="s">
        <v>2184</v>
      </c>
      <c r="AI259" s="869">
        <v>418</v>
      </c>
      <c r="AJ259" s="1203" t="s">
        <v>2403</v>
      </c>
      <c r="AK259" s="895">
        <f t="shared" si="259"/>
        <v>43344</v>
      </c>
      <c r="AL259" s="895">
        <f t="shared" si="304"/>
        <v>43350</v>
      </c>
      <c r="AM259" s="895">
        <f t="shared" si="260"/>
        <v>43351</v>
      </c>
      <c r="AN259" s="895">
        <f t="shared" si="305"/>
        <v>43357</v>
      </c>
      <c r="AO259" s="895">
        <f t="shared" si="271"/>
        <v>43392</v>
      </c>
      <c r="AP259" s="895">
        <f t="shared" si="252"/>
        <v>43409</v>
      </c>
      <c r="AQ259" s="895">
        <f t="shared" si="315"/>
        <v>43413</v>
      </c>
      <c r="AR259" s="895">
        <f t="shared" si="278"/>
        <v>43419</v>
      </c>
      <c r="AS259" s="871">
        <f t="shared" si="291"/>
        <v>43421</v>
      </c>
      <c r="AU259" s="1124">
        <f t="shared" si="283"/>
        <v>46</v>
      </c>
      <c r="AV259" s="1207" t="s">
        <v>8176</v>
      </c>
      <c r="AW259" s="884" t="s">
        <v>2184</v>
      </c>
      <c r="AX259" s="869">
        <v>418</v>
      </c>
      <c r="AY259" s="1203" t="s">
        <v>2403</v>
      </c>
      <c r="AZ259" s="895">
        <f t="shared" si="261"/>
        <v>43330</v>
      </c>
      <c r="BA259" s="895">
        <f t="shared" si="306"/>
        <v>43336</v>
      </c>
      <c r="BB259" s="895">
        <f t="shared" si="262"/>
        <v>43337</v>
      </c>
      <c r="BC259" s="895">
        <f t="shared" si="296"/>
        <v>43343</v>
      </c>
      <c r="BD259" s="895">
        <f t="shared" si="312"/>
        <v>43392</v>
      </c>
      <c r="BE259" s="895">
        <f t="shared" si="253"/>
        <v>43409</v>
      </c>
      <c r="BF259" s="895">
        <f t="shared" si="297"/>
        <v>43413</v>
      </c>
      <c r="BG259" s="895">
        <f t="shared" si="279"/>
        <v>43419</v>
      </c>
      <c r="BH259" s="871">
        <f t="shared" si="292"/>
        <v>43421</v>
      </c>
      <c r="BJ259" s="1124">
        <f t="shared" si="284"/>
        <v>46</v>
      </c>
      <c r="BK259" s="1207" t="s">
        <v>8176</v>
      </c>
      <c r="BL259" s="884" t="s">
        <v>2184</v>
      </c>
      <c r="BM259" s="869">
        <v>418</v>
      </c>
      <c r="BN259" s="1203" t="s">
        <v>2403</v>
      </c>
      <c r="BO259" s="895">
        <f t="shared" si="263"/>
        <v>43316</v>
      </c>
      <c r="BP259" s="895">
        <f t="shared" si="307"/>
        <v>43322</v>
      </c>
      <c r="BQ259" s="895">
        <f t="shared" si="264"/>
        <v>43323</v>
      </c>
      <c r="BR259" s="895">
        <f t="shared" si="308"/>
        <v>43329</v>
      </c>
      <c r="BS259" s="895">
        <f t="shared" si="313"/>
        <v>43392</v>
      </c>
      <c r="BT259" s="895">
        <f t="shared" si="254"/>
        <v>43409</v>
      </c>
      <c r="BU259" s="895">
        <f t="shared" si="298"/>
        <v>43413</v>
      </c>
      <c r="BV259" s="895">
        <f t="shared" si="280"/>
        <v>43419</v>
      </c>
      <c r="BW259" s="871">
        <f t="shared" si="293"/>
        <v>43421</v>
      </c>
      <c r="BY259" s="1124">
        <f t="shared" si="285"/>
        <v>46</v>
      </c>
      <c r="BZ259" s="1207" t="s">
        <v>8176</v>
      </c>
      <c r="CA259" s="884" t="s">
        <v>2184</v>
      </c>
      <c r="CB259" s="869">
        <v>418</v>
      </c>
      <c r="CC259" s="1203" t="s">
        <v>2403</v>
      </c>
      <c r="CD259" s="895">
        <f t="shared" si="265"/>
        <v>43344</v>
      </c>
      <c r="CE259" s="895">
        <f t="shared" si="309"/>
        <v>43350</v>
      </c>
      <c r="CF259" s="895">
        <f t="shared" si="266"/>
        <v>43351</v>
      </c>
      <c r="CG259" s="895">
        <f t="shared" si="299"/>
        <v>43357</v>
      </c>
      <c r="CH259" s="895">
        <f t="shared" si="272"/>
        <v>43392</v>
      </c>
      <c r="CI259" s="895">
        <f t="shared" si="255"/>
        <v>43409</v>
      </c>
      <c r="CJ259" s="895">
        <f t="shared" si="316"/>
        <v>43413</v>
      </c>
      <c r="CK259" s="895">
        <f t="shared" si="281"/>
        <v>43419</v>
      </c>
      <c r="CL259" s="871">
        <f t="shared" si="294"/>
        <v>43421</v>
      </c>
      <c r="CN259" s="1124">
        <f t="shared" si="286"/>
        <v>46</v>
      </c>
      <c r="CO259" s="1207" t="s">
        <v>8176</v>
      </c>
      <c r="CP259" s="884" t="s">
        <v>2184</v>
      </c>
      <c r="CQ259" s="869">
        <v>418</v>
      </c>
      <c r="CR259" s="1203" t="s">
        <v>2403</v>
      </c>
      <c r="CS259" s="895">
        <f t="shared" si="267"/>
        <v>43344</v>
      </c>
      <c r="CT259" s="895">
        <f t="shared" si="310"/>
        <v>43350</v>
      </c>
      <c r="CU259" s="895">
        <f t="shared" si="268"/>
        <v>43351</v>
      </c>
      <c r="CV259" s="895">
        <f t="shared" si="300"/>
        <v>43357</v>
      </c>
      <c r="CW259" s="895">
        <f t="shared" si="273"/>
        <v>43392</v>
      </c>
      <c r="CX259" s="895">
        <f t="shared" si="256"/>
        <v>43409</v>
      </c>
      <c r="CY259" s="895">
        <f t="shared" si="317"/>
        <v>43413</v>
      </c>
      <c r="CZ259" s="895">
        <f t="shared" si="282"/>
        <v>43419</v>
      </c>
      <c r="DA259" s="871">
        <f t="shared" si="295"/>
        <v>43421</v>
      </c>
    </row>
    <row r="260" spans="2:105" ht="15.75" hidden="1" thickTop="1">
      <c r="B260" s="407" t="s">
        <v>2156</v>
      </c>
      <c r="C260" s="804">
        <f t="shared" si="274"/>
        <v>47</v>
      </c>
      <c r="D260" s="1141" t="s">
        <v>506</v>
      </c>
      <c r="E260" s="1142"/>
      <c r="F260" s="800">
        <v>418</v>
      </c>
      <c r="G260" s="1204" t="s">
        <v>2403</v>
      </c>
      <c r="H260" s="802">
        <f t="shared" si="275"/>
        <v>43383</v>
      </c>
      <c r="I260" s="802">
        <f t="shared" si="249"/>
        <v>43386</v>
      </c>
      <c r="J260" s="803">
        <f t="shared" si="269"/>
        <v>43392</v>
      </c>
      <c r="K260" s="802">
        <f t="shared" si="270"/>
        <v>43399</v>
      </c>
      <c r="L260" s="802">
        <f t="shared" si="250"/>
        <v>43416</v>
      </c>
      <c r="M260" s="802">
        <f t="shared" si="301"/>
        <v>43420</v>
      </c>
      <c r="N260" s="802">
        <f t="shared" si="276"/>
        <v>43426</v>
      </c>
      <c r="O260" s="808">
        <f t="shared" si="289"/>
        <v>43428</v>
      </c>
      <c r="Q260" s="804">
        <f t="shared" si="287"/>
        <v>47</v>
      </c>
      <c r="R260" s="1141" t="s">
        <v>506</v>
      </c>
      <c r="S260" s="1142"/>
      <c r="T260" s="800">
        <v>418</v>
      </c>
      <c r="U260" s="1204" t="s">
        <v>2403</v>
      </c>
      <c r="V260" s="802">
        <f t="shared" si="257"/>
        <v>43351</v>
      </c>
      <c r="W260" s="803">
        <f t="shared" si="302"/>
        <v>43357</v>
      </c>
      <c r="X260" s="802">
        <f t="shared" si="258"/>
        <v>43358</v>
      </c>
      <c r="Y260" s="803">
        <f t="shared" si="303"/>
        <v>43364</v>
      </c>
      <c r="Z260" s="802">
        <f t="shared" si="311"/>
        <v>43399</v>
      </c>
      <c r="AA260" s="802">
        <f t="shared" si="251"/>
        <v>43416</v>
      </c>
      <c r="AB260" s="802">
        <f t="shared" si="314"/>
        <v>43420</v>
      </c>
      <c r="AC260" s="802">
        <f t="shared" si="277"/>
        <v>43426</v>
      </c>
      <c r="AD260" s="808">
        <f t="shared" si="290"/>
        <v>43428</v>
      </c>
      <c r="AF260" s="804">
        <f t="shared" si="288"/>
        <v>47</v>
      </c>
      <c r="AG260" s="1141" t="s">
        <v>506</v>
      </c>
      <c r="AH260" s="1142"/>
      <c r="AI260" s="800">
        <v>418</v>
      </c>
      <c r="AJ260" s="1204" t="s">
        <v>2403</v>
      </c>
      <c r="AK260" s="802">
        <f t="shared" si="259"/>
        <v>43351</v>
      </c>
      <c r="AL260" s="803">
        <f t="shared" si="304"/>
        <v>43357</v>
      </c>
      <c r="AM260" s="802">
        <f t="shared" si="260"/>
        <v>43358</v>
      </c>
      <c r="AN260" s="803">
        <f t="shared" si="305"/>
        <v>43364</v>
      </c>
      <c r="AO260" s="802">
        <f t="shared" si="271"/>
        <v>43399</v>
      </c>
      <c r="AP260" s="802">
        <f t="shared" si="252"/>
        <v>43416</v>
      </c>
      <c r="AQ260" s="802">
        <f t="shared" si="315"/>
        <v>43420</v>
      </c>
      <c r="AR260" s="802">
        <f t="shared" si="278"/>
        <v>43426</v>
      </c>
      <c r="AS260" s="808">
        <f t="shared" si="291"/>
        <v>43428</v>
      </c>
      <c r="AU260" s="804">
        <f t="shared" si="283"/>
        <v>47</v>
      </c>
      <c r="AV260" s="1141" t="s">
        <v>506</v>
      </c>
      <c r="AW260" s="1142"/>
      <c r="AX260" s="800">
        <v>418</v>
      </c>
      <c r="AY260" s="1204" t="s">
        <v>2403</v>
      </c>
      <c r="AZ260" s="802">
        <f t="shared" si="261"/>
        <v>43337</v>
      </c>
      <c r="BA260" s="803">
        <f t="shared" si="306"/>
        <v>43343</v>
      </c>
      <c r="BB260" s="802">
        <f t="shared" si="262"/>
        <v>43344</v>
      </c>
      <c r="BC260" s="803">
        <f t="shared" si="296"/>
        <v>43350</v>
      </c>
      <c r="BD260" s="802">
        <f t="shared" si="312"/>
        <v>43399</v>
      </c>
      <c r="BE260" s="802">
        <f t="shared" si="253"/>
        <v>43416</v>
      </c>
      <c r="BF260" s="802">
        <f t="shared" si="297"/>
        <v>43420</v>
      </c>
      <c r="BG260" s="802">
        <f t="shared" si="279"/>
        <v>43426</v>
      </c>
      <c r="BH260" s="808">
        <f t="shared" si="292"/>
        <v>43428</v>
      </c>
      <c r="BJ260" s="804">
        <f t="shared" si="284"/>
        <v>47</v>
      </c>
      <c r="BK260" s="1141" t="s">
        <v>506</v>
      </c>
      <c r="BL260" s="1142"/>
      <c r="BM260" s="800">
        <v>418</v>
      </c>
      <c r="BN260" s="1204" t="s">
        <v>2403</v>
      </c>
      <c r="BO260" s="802">
        <f t="shared" si="263"/>
        <v>43323</v>
      </c>
      <c r="BP260" s="803">
        <f t="shared" si="307"/>
        <v>43329</v>
      </c>
      <c r="BQ260" s="802">
        <f t="shared" si="264"/>
        <v>43330</v>
      </c>
      <c r="BR260" s="803">
        <f t="shared" si="308"/>
        <v>43336</v>
      </c>
      <c r="BS260" s="802">
        <f t="shared" si="313"/>
        <v>43399</v>
      </c>
      <c r="BT260" s="802">
        <f t="shared" si="254"/>
        <v>43416</v>
      </c>
      <c r="BU260" s="802">
        <f t="shared" si="298"/>
        <v>43420</v>
      </c>
      <c r="BV260" s="802">
        <f t="shared" si="280"/>
        <v>43426</v>
      </c>
      <c r="BW260" s="808">
        <f t="shared" si="293"/>
        <v>43428</v>
      </c>
      <c r="BY260" s="804">
        <f t="shared" si="285"/>
        <v>47</v>
      </c>
      <c r="BZ260" s="1141" t="s">
        <v>506</v>
      </c>
      <c r="CA260" s="1142"/>
      <c r="CB260" s="800">
        <v>418</v>
      </c>
      <c r="CC260" s="1204" t="s">
        <v>2403</v>
      </c>
      <c r="CD260" s="802">
        <f t="shared" si="265"/>
        <v>43351</v>
      </c>
      <c r="CE260" s="803">
        <f t="shared" si="309"/>
        <v>43357</v>
      </c>
      <c r="CF260" s="802">
        <f t="shared" si="266"/>
        <v>43358</v>
      </c>
      <c r="CG260" s="803">
        <f t="shared" si="299"/>
        <v>43364</v>
      </c>
      <c r="CH260" s="802">
        <f t="shared" si="272"/>
        <v>43399</v>
      </c>
      <c r="CI260" s="802">
        <f t="shared" si="255"/>
        <v>43416</v>
      </c>
      <c r="CJ260" s="802">
        <f t="shared" si="316"/>
        <v>43420</v>
      </c>
      <c r="CK260" s="802">
        <f t="shared" si="281"/>
        <v>43426</v>
      </c>
      <c r="CL260" s="808">
        <f t="shared" si="294"/>
        <v>43428</v>
      </c>
      <c r="CN260" s="804">
        <f t="shared" si="286"/>
        <v>47</v>
      </c>
      <c r="CO260" s="1141" t="s">
        <v>506</v>
      </c>
      <c r="CP260" s="1142"/>
      <c r="CQ260" s="800">
        <v>418</v>
      </c>
      <c r="CR260" s="1204" t="s">
        <v>2403</v>
      </c>
      <c r="CS260" s="802">
        <f t="shared" si="267"/>
        <v>43351</v>
      </c>
      <c r="CT260" s="803">
        <f t="shared" si="310"/>
        <v>43357</v>
      </c>
      <c r="CU260" s="802">
        <f t="shared" si="268"/>
        <v>43358</v>
      </c>
      <c r="CV260" s="803">
        <f t="shared" si="300"/>
        <v>43364</v>
      </c>
      <c r="CW260" s="802">
        <f t="shared" si="273"/>
        <v>43399</v>
      </c>
      <c r="CX260" s="802">
        <f t="shared" si="256"/>
        <v>43416</v>
      </c>
      <c r="CY260" s="802">
        <f t="shared" si="317"/>
        <v>43420</v>
      </c>
      <c r="CZ260" s="802">
        <f t="shared" si="282"/>
        <v>43426</v>
      </c>
      <c r="DA260" s="808">
        <f t="shared" si="295"/>
        <v>43428</v>
      </c>
    </row>
    <row r="261" spans="2:105" ht="15.75" hidden="1" thickBot="1">
      <c r="B261" s="407" t="s">
        <v>2157</v>
      </c>
      <c r="C261" s="1168">
        <f t="shared" si="274"/>
        <v>48</v>
      </c>
      <c r="D261" s="1208"/>
      <c r="E261" s="1209"/>
      <c r="F261" s="1171">
        <v>418</v>
      </c>
      <c r="G261" s="1210" t="s">
        <v>2404</v>
      </c>
      <c r="H261" s="1145">
        <f t="shared" si="275"/>
        <v>43383</v>
      </c>
      <c r="I261" s="1145">
        <f t="shared" ref="I261:I324" si="318">J261-6</f>
        <v>43386</v>
      </c>
      <c r="J261" s="1145">
        <f t="shared" si="269"/>
        <v>43392</v>
      </c>
      <c r="K261" s="1145">
        <f t="shared" si="270"/>
        <v>43399</v>
      </c>
      <c r="L261" s="1145">
        <f t="shared" ref="L261:L324" si="319">M261-4</f>
        <v>43416</v>
      </c>
      <c r="M261" s="1145">
        <f t="shared" si="301"/>
        <v>43420</v>
      </c>
      <c r="N261" s="814">
        <v>43426</v>
      </c>
      <c r="O261" s="815">
        <f t="shared" si="289"/>
        <v>43435</v>
      </c>
      <c r="Q261" s="1168">
        <f t="shared" si="287"/>
        <v>48</v>
      </c>
      <c r="R261" s="1208"/>
      <c r="S261" s="1209"/>
      <c r="T261" s="1171">
        <v>418</v>
      </c>
      <c r="U261" s="1210" t="s">
        <v>2404</v>
      </c>
      <c r="V261" s="1241">
        <f t="shared" si="257"/>
        <v>43351</v>
      </c>
      <c r="W261" s="1241">
        <f t="shared" si="302"/>
        <v>43357</v>
      </c>
      <c r="X261" s="1241">
        <f t="shared" si="258"/>
        <v>43358</v>
      </c>
      <c r="Y261" s="1241">
        <f t="shared" si="303"/>
        <v>43364</v>
      </c>
      <c r="Z261" s="1241">
        <f t="shared" si="311"/>
        <v>43399</v>
      </c>
      <c r="AA261" s="1241">
        <f t="shared" ref="AA261:AA324" si="320">AB261-4</f>
        <v>43416</v>
      </c>
      <c r="AB261" s="1241">
        <f t="shared" si="314"/>
        <v>43420</v>
      </c>
      <c r="AC261" s="819">
        <v>43426</v>
      </c>
      <c r="AD261" s="823">
        <f t="shared" si="290"/>
        <v>43435</v>
      </c>
      <c r="AF261" s="1168">
        <f t="shared" si="288"/>
        <v>48</v>
      </c>
      <c r="AG261" s="1208"/>
      <c r="AH261" s="1209"/>
      <c r="AI261" s="1171">
        <v>418</v>
      </c>
      <c r="AJ261" s="1210" t="s">
        <v>2404</v>
      </c>
      <c r="AK261" s="1241">
        <f t="shared" si="259"/>
        <v>43351</v>
      </c>
      <c r="AL261" s="1241">
        <f t="shared" si="304"/>
        <v>43357</v>
      </c>
      <c r="AM261" s="1241">
        <f t="shared" si="260"/>
        <v>43358</v>
      </c>
      <c r="AN261" s="1241">
        <f t="shared" si="305"/>
        <v>43364</v>
      </c>
      <c r="AO261" s="1241">
        <f t="shared" si="271"/>
        <v>43399</v>
      </c>
      <c r="AP261" s="1241">
        <f t="shared" ref="AP261:AP324" si="321">AQ261-4</f>
        <v>43416</v>
      </c>
      <c r="AQ261" s="1241">
        <f t="shared" si="315"/>
        <v>43420</v>
      </c>
      <c r="AR261" s="819">
        <v>43426</v>
      </c>
      <c r="AS261" s="823">
        <f t="shared" si="291"/>
        <v>43435</v>
      </c>
      <c r="AU261" s="1168">
        <f t="shared" si="283"/>
        <v>48</v>
      </c>
      <c r="AV261" s="1208"/>
      <c r="AW261" s="1209"/>
      <c r="AX261" s="1171">
        <v>418</v>
      </c>
      <c r="AY261" s="1210" t="s">
        <v>2404</v>
      </c>
      <c r="AZ261" s="1241">
        <f t="shared" si="261"/>
        <v>43337</v>
      </c>
      <c r="BA261" s="1241">
        <f t="shared" si="306"/>
        <v>43343</v>
      </c>
      <c r="BB261" s="1241">
        <f t="shared" si="262"/>
        <v>43344</v>
      </c>
      <c r="BC261" s="1241">
        <f t="shared" si="296"/>
        <v>43350</v>
      </c>
      <c r="BD261" s="1241">
        <f t="shared" si="312"/>
        <v>43399</v>
      </c>
      <c r="BE261" s="1241">
        <f t="shared" ref="BE261:BE324" si="322">BF261-4</f>
        <v>43416</v>
      </c>
      <c r="BF261" s="1241">
        <f t="shared" si="297"/>
        <v>43420</v>
      </c>
      <c r="BG261" s="819">
        <v>43426</v>
      </c>
      <c r="BH261" s="823">
        <f t="shared" si="292"/>
        <v>43435</v>
      </c>
      <c r="BJ261" s="1168">
        <f t="shared" si="284"/>
        <v>48</v>
      </c>
      <c r="BK261" s="1208"/>
      <c r="BL261" s="1209"/>
      <c r="BM261" s="1171">
        <v>418</v>
      </c>
      <c r="BN261" s="1210" t="s">
        <v>2404</v>
      </c>
      <c r="BO261" s="1241">
        <f t="shared" si="263"/>
        <v>43323</v>
      </c>
      <c r="BP261" s="1241">
        <f t="shared" si="307"/>
        <v>43329</v>
      </c>
      <c r="BQ261" s="1241">
        <f t="shared" si="264"/>
        <v>43330</v>
      </c>
      <c r="BR261" s="1241">
        <f t="shared" si="308"/>
        <v>43336</v>
      </c>
      <c r="BS261" s="1241">
        <f t="shared" si="313"/>
        <v>43399</v>
      </c>
      <c r="BT261" s="1241">
        <f t="shared" ref="BT261:BT324" si="323">BU261-4</f>
        <v>43416</v>
      </c>
      <c r="BU261" s="1241">
        <f t="shared" si="298"/>
        <v>43420</v>
      </c>
      <c r="BV261" s="819">
        <v>43426</v>
      </c>
      <c r="BW261" s="823">
        <f t="shared" si="293"/>
        <v>43435</v>
      </c>
      <c r="BY261" s="1168">
        <f t="shared" si="285"/>
        <v>48</v>
      </c>
      <c r="BZ261" s="1208"/>
      <c r="CA261" s="1209"/>
      <c r="CB261" s="1171">
        <v>418</v>
      </c>
      <c r="CC261" s="1210" t="s">
        <v>2404</v>
      </c>
      <c r="CD261" s="1241">
        <f t="shared" si="265"/>
        <v>43351</v>
      </c>
      <c r="CE261" s="1241">
        <f t="shared" si="309"/>
        <v>43357</v>
      </c>
      <c r="CF261" s="1241">
        <f t="shared" si="266"/>
        <v>43358</v>
      </c>
      <c r="CG261" s="1241">
        <f t="shared" si="299"/>
        <v>43364</v>
      </c>
      <c r="CH261" s="1241">
        <f t="shared" si="272"/>
        <v>43399</v>
      </c>
      <c r="CI261" s="1241">
        <f t="shared" ref="CI261:CI324" si="324">CJ261-4</f>
        <v>43416</v>
      </c>
      <c r="CJ261" s="1241">
        <f t="shared" si="316"/>
        <v>43420</v>
      </c>
      <c r="CK261" s="819">
        <v>43426</v>
      </c>
      <c r="CL261" s="823">
        <f t="shared" si="294"/>
        <v>43435</v>
      </c>
      <c r="CN261" s="1168">
        <f t="shared" si="286"/>
        <v>48</v>
      </c>
      <c r="CO261" s="1208"/>
      <c r="CP261" s="1209"/>
      <c r="CQ261" s="1171">
        <v>418</v>
      </c>
      <c r="CR261" s="1210" t="s">
        <v>2404</v>
      </c>
      <c r="CS261" s="1241">
        <f t="shared" si="267"/>
        <v>43351</v>
      </c>
      <c r="CT261" s="1241">
        <f t="shared" si="310"/>
        <v>43357</v>
      </c>
      <c r="CU261" s="1241">
        <f t="shared" si="268"/>
        <v>43358</v>
      </c>
      <c r="CV261" s="1241">
        <f t="shared" si="300"/>
        <v>43364</v>
      </c>
      <c r="CW261" s="1241">
        <f t="shared" si="273"/>
        <v>43399</v>
      </c>
      <c r="CX261" s="1241">
        <f t="shared" ref="CX261:CX324" si="325">CY261-4</f>
        <v>43416</v>
      </c>
      <c r="CY261" s="1241">
        <f t="shared" si="317"/>
        <v>43420</v>
      </c>
      <c r="CZ261" s="819">
        <v>43426</v>
      </c>
      <c r="DA261" s="823">
        <f t="shared" si="295"/>
        <v>43435</v>
      </c>
    </row>
    <row r="262" spans="2:105" ht="15.75" hidden="1" thickTop="1">
      <c r="B262" s="407" t="s">
        <v>2158</v>
      </c>
      <c r="C262" s="1190">
        <f t="shared" si="274"/>
        <v>49</v>
      </c>
      <c r="D262" s="1211" t="s">
        <v>2426</v>
      </c>
      <c r="E262" s="1212" t="s">
        <v>2184</v>
      </c>
      <c r="F262" s="1193">
        <v>418</v>
      </c>
      <c r="G262" s="1194" t="s">
        <v>2404</v>
      </c>
      <c r="H262" s="1128">
        <f t="shared" si="275"/>
        <v>43390</v>
      </c>
      <c r="I262" s="1128">
        <f t="shared" si="318"/>
        <v>43393</v>
      </c>
      <c r="J262" s="1128">
        <f t="shared" si="269"/>
        <v>43399</v>
      </c>
      <c r="K262" s="1213">
        <f>L262-24</f>
        <v>43406</v>
      </c>
      <c r="L262" s="1128">
        <f t="shared" si="319"/>
        <v>43430</v>
      </c>
      <c r="M262" s="1128">
        <f t="shared" si="301"/>
        <v>43434</v>
      </c>
      <c r="N262" s="1128">
        <f t="shared" si="276"/>
        <v>43440</v>
      </c>
      <c r="O262" s="879">
        <f t="shared" si="289"/>
        <v>43442</v>
      </c>
      <c r="Q262" s="1190">
        <f t="shared" si="287"/>
        <v>49</v>
      </c>
      <c r="R262" s="1211" t="s">
        <v>2426</v>
      </c>
      <c r="S262" s="1212" t="s">
        <v>2184</v>
      </c>
      <c r="T262" s="1193">
        <v>418</v>
      </c>
      <c r="U262" s="1194" t="s">
        <v>2404</v>
      </c>
      <c r="V262" s="862">
        <f t="shared" ref="V262:V325" si="326">W262-6</f>
        <v>43358</v>
      </c>
      <c r="W262" s="862">
        <f t="shared" si="302"/>
        <v>43364</v>
      </c>
      <c r="X262" s="862">
        <f t="shared" ref="X262:X325" si="327">Y262-6</f>
        <v>43365</v>
      </c>
      <c r="Y262" s="862">
        <f t="shared" si="303"/>
        <v>43371</v>
      </c>
      <c r="Z262" s="897">
        <f>AA262-24</f>
        <v>43406</v>
      </c>
      <c r="AA262" s="862">
        <f t="shared" si="320"/>
        <v>43430</v>
      </c>
      <c r="AB262" s="862">
        <f t="shared" si="314"/>
        <v>43434</v>
      </c>
      <c r="AC262" s="862">
        <f t="shared" si="277"/>
        <v>43440</v>
      </c>
      <c r="AD262" s="879">
        <f t="shared" si="290"/>
        <v>43442</v>
      </c>
      <c r="AF262" s="1190">
        <f t="shared" si="288"/>
        <v>49</v>
      </c>
      <c r="AG262" s="1211" t="s">
        <v>2426</v>
      </c>
      <c r="AH262" s="1212" t="s">
        <v>2184</v>
      </c>
      <c r="AI262" s="1193">
        <v>418</v>
      </c>
      <c r="AJ262" s="1194" t="s">
        <v>2404</v>
      </c>
      <c r="AK262" s="862">
        <f t="shared" ref="AK262:AK325" si="328">AL262-6</f>
        <v>43358</v>
      </c>
      <c r="AL262" s="862">
        <f t="shared" si="304"/>
        <v>43364</v>
      </c>
      <c r="AM262" s="862">
        <f t="shared" ref="AM262:AM325" si="329">AN262-6</f>
        <v>43365</v>
      </c>
      <c r="AN262" s="862">
        <f t="shared" si="305"/>
        <v>43371</v>
      </c>
      <c r="AO262" s="897">
        <f>AP262-24</f>
        <v>43406</v>
      </c>
      <c r="AP262" s="862">
        <f t="shared" si="321"/>
        <v>43430</v>
      </c>
      <c r="AQ262" s="862">
        <f t="shared" si="315"/>
        <v>43434</v>
      </c>
      <c r="AR262" s="862">
        <f t="shared" si="278"/>
        <v>43440</v>
      </c>
      <c r="AS262" s="879">
        <f t="shared" si="291"/>
        <v>43442</v>
      </c>
      <c r="AU262" s="1190">
        <f t="shared" si="283"/>
        <v>49</v>
      </c>
      <c r="AV262" s="1211" t="s">
        <v>2426</v>
      </c>
      <c r="AW262" s="1212" t="s">
        <v>2184</v>
      </c>
      <c r="AX262" s="1193">
        <v>418</v>
      </c>
      <c r="AY262" s="1194" t="s">
        <v>2404</v>
      </c>
      <c r="AZ262" s="862">
        <f t="shared" ref="AZ262:AZ325" si="330">BA262-6</f>
        <v>43344</v>
      </c>
      <c r="BA262" s="862">
        <f t="shared" si="306"/>
        <v>43350</v>
      </c>
      <c r="BB262" s="862">
        <f t="shared" ref="BB262:BB325" si="331">BC262-6</f>
        <v>43351</v>
      </c>
      <c r="BC262" s="862">
        <f t="shared" si="296"/>
        <v>43357</v>
      </c>
      <c r="BD262" s="897">
        <f>BE262-24</f>
        <v>43406</v>
      </c>
      <c r="BE262" s="862">
        <f t="shared" si="322"/>
        <v>43430</v>
      </c>
      <c r="BF262" s="862">
        <f t="shared" si="297"/>
        <v>43434</v>
      </c>
      <c r="BG262" s="862">
        <f t="shared" si="279"/>
        <v>43440</v>
      </c>
      <c r="BH262" s="879">
        <f t="shared" si="292"/>
        <v>43442</v>
      </c>
      <c r="BJ262" s="1190">
        <f t="shared" si="284"/>
        <v>49</v>
      </c>
      <c r="BK262" s="1211" t="s">
        <v>2426</v>
      </c>
      <c r="BL262" s="1212" t="s">
        <v>2184</v>
      </c>
      <c r="BM262" s="1193">
        <v>418</v>
      </c>
      <c r="BN262" s="1194" t="s">
        <v>2404</v>
      </c>
      <c r="BO262" s="862">
        <f t="shared" ref="BO262:BO325" si="332">BP262-6</f>
        <v>43330</v>
      </c>
      <c r="BP262" s="862">
        <f t="shared" si="307"/>
        <v>43336</v>
      </c>
      <c r="BQ262" s="862">
        <f t="shared" ref="BQ262:BQ325" si="333">BR262-6</f>
        <v>43337</v>
      </c>
      <c r="BR262" s="862">
        <f t="shared" si="308"/>
        <v>43343</v>
      </c>
      <c r="BS262" s="897">
        <f>BT262-24</f>
        <v>43406</v>
      </c>
      <c r="BT262" s="862">
        <f t="shared" si="323"/>
        <v>43430</v>
      </c>
      <c r="BU262" s="862">
        <f t="shared" si="298"/>
        <v>43434</v>
      </c>
      <c r="BV262" s="862">
        <f t="shared" si="280"/>
        <v>43440</v>
      </c>
      <c r="BW262" s="879">
        <f t="shared" si="293"/>
        <v>43442</v>
      </c>
      <c r="BY262" s="1190">
        <f t="shared" si="285"/>
        <v>49</v>
      </c>
      <c r="BZ262" s="1211" t="s">
        <v>2426</v>
      </c>
      <c r="CA262" s="1212" t="s">
        <v>2184</v>
      </c>
      <c r="CB262" s="1193">
        <v>418</v>
      </c>
      <c r="CC262" s="1194" t="s">
        <v>2404</v>
      </c>
      <c r="CD262" s="862">
        <f t="shared" ref="CD262:CD325" si="334">CE262-6</f>
        <v>43358</v>
      </c>
      <c r="CE262" s="862">
        <f t="shared" si="309"/>
        <v>43364</v>
      </c>
      <c r="CF262" s="862">
        <f t="shared" ref="CF262:CF325" si="335">CG262-6</f>
        <v>43365</v>
      </c>
      <c r="CG262" s="862">
        <f t="shared" si="299"/>
        <v>43371</v>
      </c>
      <c r="CH262" s="897">
        <f>CI262-24</f>
        <v>43406</v>
      </c>
      <c r="CI262" s="862">
        <f t="shared" si="324"/>
        <v>43430</v>
      </c>
      <c r="CJ262" s="862">
        <f t="shared" si="316"/>
        <v>43434</v>
      </c>
      <c r="CK262" s="862">
        <f t="shared" si="281"/>
        <v>43440</v>
      </c>
      <c r="CL262" s="879">
        <f t="shared" si="294"/>
        <v>43442</v>
      </c>
      <c r="CN262" s="1190">
        <f t="shared" si="286"/>
        <v>49</v>
      </c>
      <c r="CO262" s="1211" t="s">
        <v>2426</v>
      </c>
      <c r="CP262" s="1212" t="s">
        <v>2184</v>
      </c>
      <c r="CQ262" s="1193">
        <v>418</v>
      </c>
      <c r="CR262" s="1194" t="s">
        <v>2404</v>
      </c>
      <c r="CS262" s="862">
        <f t="shared" ref="CS262:CS325" si="336">CT262-6</f>
        <v>43358</v>
      </c>
      <c r="CT262" s="862">
        <f t="shared" si="310"/>
        <v>43364</v>
      </c>
      <c r="CU262" s="862">
        <f t="shared" ref="CU262:CU325" si="337">CV262-6</f>
        <v>43365</v>
      </c>
      <c r="CV262" s="862">
        <f t="shared" si="300"/>
        <v>43371</v>
      </c>
      <c r="CW262" s="897">
        <f>CX262-24</f>
        <v>43406</v>
      </c>
      <c r="CX262" s="862">
        <f t="shared" si="325"/>
        <v>43430</v>
      </c>
      <c r="CY262" s="862">
        <f t="shared" si="317"/>
        <v>43434</v>
      </c>
      <c r="CZ262" s="862">
        <f t="shared" si="282"/>
        <v>43440</v>
      </c>
      <c r="DA262" s="879">
        <f t="shared" si="295"/>
        <v>43442</v>
      </c>
    </row>
    <row r="263" spans="2:105" ht="102" hidden="1">
      <c r="B263" s="407" t="s">
        <v>2159</v>
      </c>
      <c r="C263" s="850">
        <f t="shared" si="274"/>
        <v>50</v>
      </c>
      <c r="D263" s="860" t="s">
        <v>2427</v>
      </c>
      <c r="E263" s="861" t="s">
        <v>2428</v>
      </c>
      <c r="F263" s="853">
        <v>418</v>
      </c>
      <c r="G263" s="872" t="s">
        <v>2404</v>
      </c>
      <c r="H263" s="890">
        <f t="shared" si="275"/>
        <v>43404</v>
      </c>
      <c r="I263" s="890">
        <f t="shared" si="318"/>
        <v>43407</v>
      </c>
      <c r="J263" s="890">
        <f t="shared" ref="J263:J326" si="338">K263-7</f>
        <v>43413</v>
      </c>
      <c r="K263" s="890">
        <f t="shared" si="270"/>
        <v>43420</v>
      </c>
      <c r="L263" s="890">
        <f t="shared" si="319"/>
        <v>43437</v>
      </c>
      <c r="M263" s="890">
        <f t="shared" si="301"/>
        <v>43441</v>
      </c>
      <c r="N263" s="890">
        <f t="shared" si="276"/>
        <v>43447</v>
      </c>
      <c r="O263" s="871">
        <f t="shared" si="289"/>
        <v>43449</v>
      </c>
      <c r="Q263" s="850">
        <f t="shared" si="287"/>
        <v>50</v>
      </c>
      <c r="R263" s="860" t="s">
        <v>2427</v>
      </c>
      <c r="S263" s="861" t="s">
        <v>2428</v>
      </c>
      <c r="T263" s="853">
        <v>418</v>
      </c>
      <c r="U263" s="872" t="s">
        <v>2404</v>
      </c>
      <c r="V263" s="895">
        <f t="shared" si="326"/>
        <v>43372</v>
      </c>
      <c r="W263" s="895">
        <f t="shared" si="302"/>
        <v>43378</v>
      </c>
      <c r="X263" s="895">
        <f t="shared" si="327"/>
        <v>43379</v>
      </c>
      <c r="Y263" s="895">
        <f t="shared" si="303"/>
        <v>43385</v>
      </c>
      <c r="Z263" s="895">
        <f t="shared" si="311"/>
        <v>43420</v>
      </c>
      <c r="AA263" s="895">
        <f t="shared" si="320"/>
        <v>43437</v>
      </c>
      <c r="AB263" s="895">
        <f t="shared" si="314"/>
        <v>43441</v>
      </c>
      <c r="AC263" s="895">
        <f t="shared" si="277"/>
        <v>43447</v>
      </c>
      <c r="AD263" s="871">
        <f t="shared" si="290"/>
        <v>43449</v>
      </c>
      <c r="AF263" s="850">
        <f t="shared" si="288"/>
        <v>50</v>
      </c>
      <c r="AG263" s="860" t="s">
        <v>2427</v>
      </c>
      <c r="AH263" s="861" t="s">
        <v>2428</v>
      </c>
      <c r="AI263" s="853">
        <v>418</v>
      </c>
      <c r="AJ263" s="872" t="s">
        <v>2404</v>
      </c>
      <c r="AK263" s="895">
        <f t="shared" si="328"/>
        <v>43372</v>
      </c>
      <c r="AL263" s="895">
        <f t="shared" si="304"/>
        <v>43378</v>
      </c>
      <c r="AM263" s="895">
        <f t="shared" si="329"/>
        <v>43379</v>
      </c>
      <c r="AN263" s="895">
        <f t="shared" si="305"/>
        <v>43385</v>
      </c>
      <c r="AO263" s="895">
        <f t="shared" si="271"/>
        <v>43420</v>
      </c>
      <c r="AP263" s="895">
        <f t="shared" si="321"/>
        <v>43437</v>
      </c>
      <c r="AQ263" s="895">
        <f t="shared" si="315"/>
        <v>43441</v>
      </c>
      <c r="AR263" s="895">
        <f t="shared" si="278"/>
        <v>43447</v>
      </c>
      <c r="AS263" s="871">
        <f t="shared" si="291"/>
        <v>43449</v>
      </c>
      <c r="AU263" s="850">
        <f t="shared" si="283"/>
        <v>50</v>
      </c>
      <c r="AV263" s="860" t="s">
        <v>2427</v>
      </c>
      <c r="AW263" s="861" t="s">
        <v>2428</v>
      </c>
      <c r="AX263" s="853">
        <v>418</v>
      </c>
      <c r="AY263" s="872" t="s">
        <v>2404</v>
      </c>
      <c r="AZ263" s="890">
        <f t="shared" si="330"/>
        <v>43358</v>
      </c>
      <c r="BA263" s="890">
        <f t="shared" si="306"/>
        <v>43364</v>
      </c>
      <c r="BB263" s="890">
        <f t="shared" si="331"/>
        <v>43365</v>
      </c>
      <c r="BC263" s="890">
        <f t="shared" si="296"/>
        <v>43371</v>
      </c>
      <c r="BD263" s="890">
        <f t="shared" si="312"/>
        <v>43420</v>
      </c>
      <c r="BE263" s="890">
        <f t="shared" si="322"/>
        <v>43437</v>
      </c>
      <c r="BF263" s="890">
        <f t="shared" si="297"/>
        <v>43441</v>
      </c>
      <c r="BG263" s="890">
        <f t="shared" si="279"/>
        <v>43447</v>
      </c>
      <c r="BH263" s="856">
        <f t="shared" si="292"/>
        <v>43449</v>
      </c>
      <c r="BJ263" s="850">
        <f t="shared" si="284"/>
        <v>50</v>
      </c>
      <c r="BK263" s="860" t="s">
        <v>2427</v>
      </c>
      <c r="BL263" s="861" t="s">
        <v>2428</v>
      </c>
      <c r="BM263" s="853">
        <v>418</v>
      </c>
      <c r="BN263" s="872" t="s">
        <v>2404</v>
      </c>
      <c r="BO263" s="890">
        <f t="shared" si="332"/>
        <v>43344</v>
      </c>
      <c r="BP263" s="890">
        <f t="shared" si="307"/>
        <v>43350</v>
      </c>
      <c r="BQ263" s="890">
        <f t="shared" si="333"/>
        <v>43351</v>
      </c>
      <c r="BR263" s="890">
        <f t="shared" si="308"/>
        <v>43357</v>
      </c>
      <c r="BS263" s="890">
        <f t="shared" si="313"/>
        <v>43420</v>
      </c>
      <c r="BT263" s="890">
        <f t="shared" si="323"/>
        <v>43437</v>
      </c>
      <c r="BU263" s="890">
        <f t="shared" si="298"/>
        <v>43441</v>
      </c>
      <c r="BV263" s="890">
        <f t="shared" si="280"/>
        <v>43447</v>
      </c>
      <c r="BW263" s="856">
        <f t="shared" si="293"/>
        <v>43449</v>
      </c>
      <c r="BY263" s="850">
        <f t="shared" si="285"/>
        <v>50</v>
      </c>
      <c r="BZ263" s="860" t="s">
        <v>2427</v>
      </c>
      <c r="CA263" s="861" t="s">
        <v>2428</v>
      </c>
      <c r="CB263" s="853">
        <v>418</v>
      </c>
      <c r="CC263" s="872" t="s">
        <v>2404</v>
      </c>
      <c r="CD263" s="895">
        <f t="shared" si="334"/>
        <v>43372</v>
      </c>
      <c r="CE263" s="895">
        <f t="shared" si="309"/>
        <v>43378</v>
      </c>
      <c r="CF263" s="895">
        <f t="shared" si="335"/>
        <v>43379</v>
      </c>
      <c r="CG263" s="895">
        <f t="shared" si="299"/>
        <v>43385</v>
      </c>
      <c r="CH263" s="895">
        <f t="shared" si="272"/>
        <v>43420</v>
      </c>
      <c r="CI263" s="895">
        <f t="shared" si="324"/>
        <v>43437</v>
      </c>
      <c r="CJ263" s="895">
        <f t="shared" si="316"/>
        <v>43441</v>
      </c>
      <c r="CK263" s="895">
        <f t="shared" si="281"/>
        <v>43447</v>
      </c>
      <c r="CL263" s="871">
        <f t="shared" si="294"/>
        <v>43449</v>
      </c>
      <c r="CN263" s="850">
        <f t="shared" si="286"/>
        <v>50</v>
      </c>
      <c r="CO263" s="860" t="s">
        <v>2427</v>
      </c>
      <c r="CP263" s="861" t="s">
        <v>2428</v>
      </c>
      <c r="CQ263" s="853">
        <v>418</v>
      </c>
      <c r="CR263" s="872" t="s">
        <v>2404</v>
      </c>
      <c r="CS263" s="890">
        <f t="shared" si="336"/>
        <v>43372</v>
      </c>
      <c r="CT263" s="890">
        <f t="shared" si="310"/>
        <v>43378</v>
      </c>
      <c r="CU263" s="890">
        <f t="shared" si="337"/>
        <v>43379</v>
      </c>
      <c r="CV263" s="890">
        <f t="shared" si="300"/>
        <v>43385</v>
      </c>
      <c r="CW263" s="890">
        <f t="shared" si="273"/>
        <v>43420</v>
      </c>
      <c r="CX263" s="890">
        <f t="shared" si="325"/>
        <v>43437</v>
      </c>
      <c r="CY263" s="890">
        <f t="shared" si="317"/>
        <v>43441</v>
      </c>
      <c r="CZ263" s="890">
        <f t="shared" si="282"/>
        <v>43447</v>
      </c>
      <c r="DA263" s="856">
        <f t="shared" si="295"/>
        <v>43449</v>
      </c>
    </row>
    <row r="264" spans="2:105" ht="15.75" hidden="1" thickBot="1">
      <c r="B264" s="407" t="s">
        <v>2160</v>
      </c>
      <c r="C264" s="1124">
        <f t="shared" si="274"/>
        <v>51</v>
      </c>
      <c r="D264" s="888" t="s">
        <v>506</v>
      </c>
      <c r="E264" s="889"/>
      <c r="F264" s="869">
        <v>418</v>
      </c>
      <c r="G264" s="1203" t="s">
        <v>2404</v>
      </c>
      <c r="H264" s="1214">
        <f t="shared" si="275"/>
        <v>43411</v>
      </c>
      <c r="I264" s="1214">
        <f t="shared" si="318"/>
        <v>43414</v>
      </c>
      <c r="J264" s="1215">
        <f t="shared" si="338"/>
        <v>43420</v>
      </c>
      <c r="K264" s="1214">
        <f t="shared" si="270"/>
        <v>43427</v>
      </c>
      <c r="L264" s="1214">
        <f t="shared" si="319"/>
        <v>43444</v>
      </c>
      <c r="M264" s="1214">
        <f t="shared" si="301"/>
        <v>43448</v>
      </c>
      <c r="N264" s="1214">
        <f t="shared" si="276"/>
        <v>43454</v>
      </c>
      <c r="O264" s="871">
        <f t="shared" si="289"/>
        <v>43456</v>
      </c>
      <c r="Q264" s="1124">
        <f t="shared" si="287"/>
        <v>51</v>
      </c>
      <c r="R264" s="888" t="s">
        <v>506</v>
      </c>
      <c r="S264" s="889"/>
      <c r="T264" s="869">
        <v>418</v>
      </c>
      <c r="U264" s="1203" t="s">
        <v>2404</v>
      </c>
      <c r="V264" s="1214">
        <f t="shared" si="326"/>
        <v>43379</v>
      </c>
      <c r="W264" s="1215">
        <f t="shared" si="302"/>
        <v>43385</v>
      </c>
      <c r="X264" s="1214">
        <f t="shared" si="327"/>
        <v>43386</v>
      </c>
      <c r="Y264" s="1215">
        <f t="shared" si="303"/>
        <v>43392</v>
      </c>
      <c r="Z264" s="1214">
        <f t="shared" si="311"/>
        <v>43427</v>
      </c>
      <c r="AA264" s="1214">
        <f t="shared" si="320"/>
        <v>43444</v>
      </c>
      <c r="AB264" s="1214">
        <f t="shared" si="314"/>
        <v>43448</v>
      </c>
      <c r="AC264" s="1214">
        <f t="shared" si="277"/>
        <v>43454</v>
      </c>
      <c r="AD264" s="871">
        <f t="shared" si="290"/>
        <v>43456</v>
      </c>
      <c r="AF264" s="1124">
        <f t="shared" si="288"/>
        <v>51</v>
      </c>
      <c r="AG264" s="888" t="s">
        <v>506</v>
      </c>
      <c r="AH264" s="889"/>
      <c r="AI264" s="869">
        <v>418</v>
      </c>
      <c r="AJ264" s="1203" t="s">
        <v>2404</v>
      </c>
      <c r="AK264" s="1214">
        <f t="shared" si="328"/>
        <v>43379</v>
      </c>
      <c r="AL264" s="1215">
        <f t="shared" si="304"/>
        <v>43385</v>
      </c>
      <c r="AM264" s="1214">
        <f t="shared" si="329"/>
        <v>43386</v>
      </c>
      <c r="AN264" s="1215">
        <f t="shared" si="305"/>
        <v>43392</v>
      </c>
      <c r="AO264" s="1214">
        <f t="shared" si="271"/>
        <v>43427</v>
      </c>
      <c r="AP264" s="1214">
        <f t="shared" si="321"/>
        <v>43444</v>
      </c>
      <c r="AQ264" s="1214">
        <f t="shared" si="315"/>
        <v>43448</v>
      </c>
      <c r="AR264" s="1214">
        <f t="shared" si="278"/>
        <v>43454</v>
      </c>
      <c r="AS264" s="871">
        <f t="shared" si="291"/>
        <v>43456</v>
      </c>
      <c r="AU264" s="1124">
        <f t="shared" si="283"/>
        <v>51</v>
      </c>
      <c r="AV264" s="888" t="s">
        <v>506</v>
      </c>
      <c r="AW264" s="889"/>
      <c r="AX264" s="869">
        <v>418</v>
      </c>
      <c r="AY264" s="1203" t="s">
        <v>2404</v>
      </c>
      <c r="AZ264" s="1214">
        <f t="shared" si="330"/>
        <v>43365</v>
      </c>
      <c r="BA264" s="1215">
        <f t="shared" si="306"/>
        <v>43371</v>
      </c>
      <c r="BB264" s="1214">
        <f t="shared" si="331"/>
        <v>43372</v>
      </c>
      <c r="BC264" s="1215">
        <f t="shared" si="296"/>
        <v>43378</v>
      </c>
      <c r="BD264" s="1214">
        <f t="shared" si="312"/>
        <v>43427</v>
      </c>
      <c r="BE264" s="1214">
        <f t="shared" si="322"/>
        <v>43444</v>
      </c>
      <c r="BF264" s="1214">
        <f t="shared" si="297"/>
        <v>43448</v>
      </c>
      <c r="BG264" s="1214">
        <f t="shared" si="279"/>
        <v>43454</v>
      </c>
      <c r="BH264" s="871">
        <f t="shared" si="292"/>
        <v>43456</v>
      </c>
      <c r="BJ264" s="1124">
        <f t="shared" si="284"/>
        <v>51</v>
      </c>
      <c r="BK264" s="888" t="s">
        <v>506</v>
      </c>
      <c r="BL264" s="889"/>
      <c r="BM264" s="869">
        <v>418</v>
      </c>
      <c r="BN264" s="1203" t="s">
        <v>2404</v>
      </c>
      <c r="BO264" s="1214">
        <f t="shared" si="332"/>
        <v>43351</v>
      </c>
      <c r="BP264" s="1215">
        <f t="shared" si="307"/>
        <v>43357</v>
      </c>
      <c r="BQ264" s="1214">
        <f t="shared" si="333"/>
        <v>43358</v>
      </c>
      <c r="BR264" s="1215">
        <f t="shared" si="308"/>
        <v>43364</v>
      </c>
      <c r="BS264" s="1214">
        <f t="shared" si="313"/>
        <v>43427</v>
      </c>
      <c r="BT264" s="1214">
        <f t="shared" si="323"/>
        <v>43444</v>
      </c>
      <c r="BU264" s="1214">
        <f t="shared" si="298"/>
        <v>43448</v>
      </c>
      <c r="BV264" s="1214">
        <f t="shared" si="280"/>
        <v>43454</v>
      </c>
      <c r="BW264" s="871">
        <f t="shared" si="293"/>
        <v>43456</v>
      </c>
      <c r="BY264" s="1124">
        <f t="shared" si="285"/>
        <v>51</v>
      </c>
      <c r="BZ264" s="888" t="s">
        <v>506</v>
      </c>
      <c r="CA264" s="889"/>
      <c r="CB264" s="869">
        <v>418</v>
      </c>
      <c r="CC264" s="1203" t="s">
        <v>2404</v>
      </c>
      <c r="CD264" s="1214">
        <f t="shared" si="334"/>
        <v>43379</v>
      </c>
      <c r="CE264" s="1215">
        <f t="shared" si="309"/>
        <v>43385</v>
      </c>
      <c r="CF264" s="1214">
        <f t="shared" si="335"/>
        <v>43386</v>
      </c>
      <c r="CG264" s="1215">
        <f t="shared" si="299"/>
        <v>43392</v>
      </c>
      <c r="CH264" s="1214">
        <f t="shared" si="272"/>
        <v>43427</v>
      </c>
      <c r="CI264" s="1214">
        <f t="shared" si="324"/>
        <v>43444</v>
      </c>
      <c r="CJ264" s="1214">
        <f t="shared" si="316"/>
        <v>43448</v>
      </c>
      <c r="CK264" s="1214">
        <f t="shared" si="281"/>
        <v>43454</v>
      </c>
      <c r="CL264" s="871">
        <f t="shared" si="294"/>
        <v>43456</v>
      </c>
      <c r="CN264" s="1124">
        <f t="shared" si="286"/>
        <v>51</v>
      </c>
      <c r="CO264" s="888" t="s">
        <v>506</v>
      </c>
      <c r="CP264" s="889"/>
      <c r="CQ264" s="869">
        <v>418</v>
      </c>
      <c r="CR264" s="1203" t="s">
        <v>2404</v>
      </c>
      <c r="CS264" s="1214">
        <f t="shared" si="336"/>
        <v>43379</v>
      </c>
      <c r="CT264" s="1215">
        <f t="shared" si="310"/>
        <v>43385</v>
      </c>
      <c r="CU264" s="1214">
        <f t="shared" si="337"/>
        <v>43386</v>
      </c>
      <c r="CV264" s="1215">
        <f t="shared" si="300"/>
        <v>43392</v>
      </c>
      <c r="CW264" s="1214">
        <f t="shared" si="273"/>
        <v>43427</v>
      </c>
      <c r="CX264" s="1214">
        <f t="shared" si="325"/>
        <v>43444</v>
      </c>
      <c r="CY264" s="1214">
        <f t="shared" si="317"/>
        <v>43448</v>
      </c>
      <c r="CZ264" s="1214">
        <f t="shared" si="282"/>
        <v>43454</v>
      </c>
      <c r="DA264" s="871">
        <f t="shared" si="295"/>
        <v>43456</v>
      </c>
    </row>
    <row r="265" spans="2:105" ht="15.75" hidden="1" thickTop="1">
      <c r="B265" s="407" t="s">
        <v>2161</v>
      </c>
      <c r="C265" s="804">
        <f t="shared" si="274"/>
        <v>52</v>
      </c>
      <c r="D265" s="1141" t="s">
        <v>506</v>
      </c>
      <c r="E265" s="1142"/>
      <c r="F265" s="800">
        <v>418</v>
      </c>
      <c r="G265" s="1204" t="s">
        <v>2404</v>
      </c>
      <c r="H265" s="802">
        <f t="shared" si="275"/>
        <v>43425</v>
      </c>
      <c r="I265" s="802">
        <f t="shared" si="318"/>
        <v>43428</v>
      </c>
      <c r="J265" s="803">
        <f t="shared" si="338"/>
        <v>43434</v>
      </c>
      <c r="K265" s="802">
        <f t="shared" si="270"/>
        <v>43441</v>
      </c>
      <c r="L265" s="802">
        <f t="shared" si="319"/>
        <v>43458</v>
      </c>
      <c r="M265" s="802">
        <f t="shared" si="301"/>
        <v>43462</v>
      </c>
      <c r="N265" s="807">
        <v>43468</v>
      </c>
      <c r="O265" s="1216">
        <f t="shared" si="289"/>
        <v>43463</v>
      </c>
      <c r="Q265" s="804">
        <f t="shared" si="287"/>
        <v>52</v>
      </c>
      <c r="R265" s="1141" t="s">
        <v>506</v>
      </c>
      <c r="S265" s="1142"/>
      <c r="T265" s="800">
        <v>418</v>
      </c>
      <c r="U265" s="1204" t="s">
        <v>2404</v>
      </c>
      <c r="V265" s="802">
        <f t="shared" si="326"/>
        <v>43393</v>
      </c>
      <c r="W265" s="803">
        <f t="shared" si="302"/>
        <v>43399</v>
      </c>
      <c r="X265" s="802">
        <f t="shared" si="327"/>
        <v>43400</v>
      </c>
      <c r="Y265" s="803">
        <f t="shared" si="303"/>
        <v>43406</v>
      </c>
      <c r="Z265" s="802">
        <f t="shared" si="311"/>
        <v>43441</v>
      </c>
      <c r="AA265" s="802">
        <f t="shared" si="320"/>
        <v>43458</v>
      </c>
      <c r="AB265" s="802">
        <f t="shared" si="314"/>
        <v>43462</v>
      </c>
      <c r="AC265" s="807">
        <v>43468</v>
      </c>
      <c r="AD265" s="1216">
        <v>43470</v>
      </c>
      <c r="AF265" s="804">
        <f t="shared" si="288"/>
        <v>52</v>
      </c>
      <c r="AG265" s="1141" t="s">
        <v>506</v>
      </c>
      <c r="AH265" s="1142"/>
      <c r="AI265" s="800">
        <v>418</v>
      </c>
      <c r="AJ265" s="1204" t="s">
        <v>2404</v>
      </c>
      <c r="AK265" s="802">
        <f t="shared" si="328"/>
        <v>43393</v>
      </c>
      <c r="AL265" s="803">
        <f t="shared" si="304"/>
        <v>43399</v>
      </c>
      <c r="AM265" s="802">
        <f t="shared" si="329"/>
        <v>43400</v>
      </c>
      <c r="AN265" s="803">
        <f t="shared" si="305"/>
        <v>43406</v>
      </c>
      <c r="AO265" s="802">
        <f t="shared" si="271"/>
        <v>43441</v>
      </c>
      <c r="AP265" s="802">
        <f t="shared" si="321"/>
        <v>43458</v>
      </c>
      <c r="AQ265" s="802">
        <f t="shared" si="315"/>
        <v>43462</v>
      </c>
      <c r="AR265" s="807">
        <v>43468</v>
      </c>
      <c r="AS265" s="1216">
        <f>+AS264+14</f>
        <v>43470</v>
      </c>
      <c r="AU265" s="804">
        <f t="shared" si="283"/>
        <v>52</v>
      </c>
      <c r="AV265" s="1141" t="s">
        <v>506</v>
      </c>
      <c r="AW265" s="1142"/>
      <c r="AX265" s="800">
        <v>418</v>
      </c>
      <c r="AY265" s="1204" t="s">
        <v>2404</v>
      </c>
      <c r="AZ265" s="802">
        <f t="shared" si="330"/>
        <v>43379</v>
      </c>
      <c r="BA265" s="803">
        <f t="shared" si="306"/>
        <v>43385</v>
      </c>
      <c r="BB265" s="802">
        <f t="shared" si="331"/>
        <v>43386</v>
      </c>
      <c r="BC265" s="803">
        <f t="shared" si="296"/>
        <v>43392</v>
      </c>
      <c r="BD265" s="802">
        <f t="shared" si="312"/>
        <v>43441</v>
      </c>
      <c r="BE265" s="802">
        <f t="shared" si="322"/>
        <v>43458</v>
      </c>
      <c r="BF265" s="802">
        <f t="shared" si="297"/>
        <v>43462</v>
      </c>
      <c r="BG265" s="807">
        <v>43468</v>
      </c>
      <c r="BH265" s="1216">
        <v>43470</v>
      </c>
      <c r="BJ265" s="804">
        <f t="shared" si="284"/>
        <v>52</v>
      </c>
      <c r="BK265" s="1141" t="s">
        <v>506</v>
      </c>
      <c r="BL265" s="1142"/>
      <c r="BM265" s="800">
        <v>418</v>
      </c>
      <c r="BN265" s="1204" t="s">
        <v>2404</v>
      </c>
      <c r="BO265" s="802">
        <f t="shared" si="332"/>
        <v>43365</v>
      </c>
      <c r="BP265" s="803">
        <f t="shared" si="307"/>
        <v>43371</v>
      </c>
      <c r="BQ265" s="802">
        <f t="shared" si="333"/>
        <v>43372</v>
      </c>
      <c r="BR265" s="803">
        <f t="shared" si="308"/>
        <v>43378</v>
      </c>
      <c r="BS265" s="802">
        <f t="shared" si="313"/>
        <v>43441</v>
      </c>
      <c r="BT265" s="802">
        <f t="shared" si="323"/>
        <v>43458</v>
      </c>
      <c r="BU265" s="802">
        <f t="shared" si="298"/>
        <v>43462</v>
      </c>
      <c r="BV265" s="807">
        <v>43468</v>
      </c>
      <c r="BW265" s="1216">
        <v>43470</v>
      </c>
      <c r="BY265" s="804">
        <f t="shared" si="285"/>
        <v>52</v>
      </c>
      <c r="BZ265" s="1141" t="s">
        <v>506</v>
      </c>
      <c r="CA265" s="1142"/>
      <c r="CB265" s="800">
        <v>418</v>
      </c>
      <c r="CC265" s="1204" t="s">
        <v>2404</v>
      </c>
      <c r="CD265" s="802">
        <f t="shared" si="334"/>
        <v>43393</v>
      </c>
      <c r="CE265" s="803">
        <f t="shared" si="309"/>
        <v>43399</v>
      </c>
      <c r="CF265" s="802">
        <f t="shared" si="335"/>
        <v>43400</v>
      </c>
      <c r="CG265" s="803">
        <f t="shared" si="299"/>
        <v>43406</v>
      </c>
      <c r="CH265" s="802">
        <f t="shared" si="272"/>
        <v>43441</v>
      </c>
      <c r="CI265" s="802">
        <f t="shared" si="324"/>
        <v>43458</v>
      </c>
      <c r="CJ265" s="802">
        <f t="shared" si="316"/>
        <v>43462</v>
      </c>
      <c r="CK265" s="807">
        <v>43468</v>
      </c>
      <c r="CL265" s="1216">
        <v>43470</v>
      </c>
      <c r="CN265" s="804">
        <f t="shared" si="286"/>
        <v>52</v>
      </c>
      <c r="CO265" s="1141" t="s">
        <v>506</v>
      </c>
      <c r="CP265" s="1142"/>
      <c r="CQ265" s="800">
        <v>418</v>
      </c>
      <c r="CR265" s="1204" t="s">
        <v>2404</v>
      </c>
      <c r="CS265" s="802">
        <f t="shared" si="336"/>
        <v>43393</v>
      </c>
      <c r="CT265" s="803">
        <f t="shared" si="310"/>
        <v>43399</v>
      </c>
      <c r="CU265" s="802">
        <f t="shared" si="337"/>
        <v>43400</v>
      </c>
      <c r="CV265" s="803">
        <f t="shared" si="300"/>
        <v>43406</v>
      </c>
      <c r="CW265" s="802">
        <f t="shared" si="273"/>
        <v>43441</v>
      </c>
      <c r="CX265" s="802">
        <f t="shared" si="325"/>
        <v>43458</v>
      </c>
      <c r="CY265" s="802">
        <f t="shared" si="317"/>
        <v>43462</v>
      </c>
      <c r="CZ265" s="807">
        <v>43468</v>
      </c>
      <c r="DA265" s="1216">
        <v>43470</v>
      </c>
    </row>
    <row r="266" spans="2:105" ht="64.5" hidden="1" thickBot="1">
      <c r="B266" s="407" t="s">
        <v>2241</v>
      </c>
      <c r="C266" s="811">
        <v>1</v>
      </c>
      <c r="D266" s="1148" t="s">
        <v>506</v>
      </c>
      <c r="E266" s="1134" t="s">
        <v>2529</v>
      </c>
      <c r="F266" s="812">
        <v>119</v>
      </c>
      <c r="G266" s="821" t="s">
        <v>2405</v>
      </c>
      <c r="H266" s="1217">
        <f t="shared" si="275"/>
        <v>43425</v>
      </c>
      <c r="I266" s="1217">
        <f t="shared" si="318"/>
        <v>43428</v>
      </c>
      <c r="J266" s="1217">
        <f t="shared" si="338"/>
        <v>43434</v>
      </c>
      <c r="K266" s="1217">
        <f t="shared" ref="K266:K269" si="339">L266-17</f>
        <v>43441</v>
      </c>
      <c r="L266" s="1217">
        <f t="shared" si="319"/>
        <v>43458</v>
      </c>
      <c r="M266" s="1217">
        <f t="shared" si="301"/>
        <v>43462</v>
      </c>
      <c r="N266" s="1217">
        <f t="shared" si="276"/>
        <v>43468</v>
      </c>
      <c r="O266" s="823">
        <f t="shared" si="289"/>
        <v>43470</v>
      </c>
      <c r="Q266" s="811">
        <v>1</v>
      </c>
      <c r="R266" s="1148" t="s">
        <v>506</v>
      </c>
      <c r="S266" s="1134" t="s">
        <v>2529</v>
      </c>
      <c r="T266" s="812">
        <v>119</v>
      </c>
      <c r="U266" s="821" t="s">
        <v>2405</v>
      </c>
      <c r="V266" s="1217">
        <f t="shared" si="326"/>
        <v>43393</v>
      </c>
      <c r="W266" s="1217">
        <f t="shared" si="302"/>
        <v>43399</v>
      </c>
      <c r="X266" s="1217">
        <f t="shared" si="327"/>
        <v>43400</v>
      </c>
      <c r="Y266" s="1217">
        <f t="shared" si="303"/>
        <v>43406</v>
      </c>
      <c r="Z266" s="1217">
        <f t="shared" si="311"/>
        <v>43441</v>
      </c>
      <c r="AA266" s="1217">
        <f t="shared" si="320"/>
        <v>43458</v>
      </c>
      <c r="AB266" s="1217">
        <f t="shared" si="314"/>
        <v>43462</v>
      </c>
      <c r="AC266" s="1217">
        <f t="shared" si="277"/>
        <v>43468</v>
      </c>
      <c r="AD266" s="1220">
        <f>+AD265</f>
        <v>43470</v>
      </c>
      <c r="AF266" s="811">
        <v>1</v>
      </c>
      <c r="AG266" s="1148" t="s">
        <v>506</v>
      </c>
      <c r="AH266" s="1134" t="s">
        <v>2529</v>
      </c>
      <c r="AI266" s="812">
        <v>119</v>
      </c>
      <c r="AJ266" s="821" t="s">
        <v>2405</v>
      </c>
      <c r="AK266" s="1217">
        <f t="shared" si="328"/>
        <v>43393</v>
      </c>
      <c r="AL266" s="1217">
        <f t="shared" si="304"/>
        <v>43399</v>
      </c>
      <c r="AM266" s="1217">
        <f t="shared" si="329"/>
        <v>43400</v>
      </c>
      <c r="AN266" s="1217">
        <f t="shared" si="305"/>
        <v>43406</v>
      </c>
      <c r="AO266" s="1217">
        <f t="shared" ref="AO266:AO278" si="340">AP266-17</f>
        <v>43441</v>
      </c>
      <c r="AP266" s="1217">
        <f t="shared" si="321"/>
        <v>43458</v>
      </c>
      <c r="AQ266" s="1217">
        <f t="shared" si="315"/>
        <v>43462</v>
      </c>
      <c r="AR266" s="1217">
        <f t="shared" si="278"/>
        <v>43468</v>
      </c>
      <c r="AS266" s="1220">
        <f>+AS265</f>
        <v>43470</v>
      </c>
      <c r="AU266" s="811">
        <v>1</v>
      </c>
      <c r="AV266" s="1148" t="s">
        <v>506</v>
      </c>
      <c r="AW266" s="1134" t="s">
        <v>2529</v>
      </c>
      <c r="AX266" s="812">
        <v>119</v>
      </c>
      <c r="AY266" s="821" t="s">
        <v>2405</v>
      </c>
      <c r="AZ266" s="1217">
        <f t="shared" si="330"/>
        <v>43379</v>
      </c>
      <c r="BA266" s="1217">
        <f t="shared" si="306"/>
        <v>43385</v>
      </c>
      <c r="BB266" s="1217">
        <f t="shared" si="331"/>
        <v>43386</v>
      </c>
      <c r="BC266" s="1217">
        <f t="shared" si="296"/>
        <v>43392</v>
      </c>
      <c r="BD266" s="1217">
        <f t="shared" si="312"/>
        <v>43441</v>
      </c>
      <c r="BE266" s="1217">
        <f t="shared" si="322"/>
        <v>43458</v>
      </c>
      <c r="BF266" s="1217">
        <f t="shared" si="297"/>
        <v>43462</v>
      </c>
      <c r="BG266" s="1217">
        <f t="shared" si="279"/>
        <v>43468</v>
      </c>
      <c r="BH266" s="1220">
        <f>+BH265</f>
        <v>43470</v>
      </c>
      <c r="BJ266" s="811">
        <v>1</v>
      </c>
      <c r="BK266" s="1148" t="s">
        <v>506</v>
      </c>
      <c r="BL266" s="1134" t="s">
        <v>2529</v>
      </c>
      <c r="BM266" s="812">
        <v>119</v>
      </c>
      <c r="BN266" s="821" t="s">
        <v>2405</v>
      </c>
      <c r="BO266" s="1217">
        <f t="shared" si="332"/>
        <v>43365</v>
      </c>
      <c r="BP266" s="1217">
        <f t="shared" si="307"/>
        <v>43371</v>
      </c>
      <c r="BQ266" s="1217">
        <f t="shared" si="333"/>
        <v>43372</v>
      </c>
      <c r="BR266" s="1217">
        <f t="shared" si="308"/>
        <v>43378</v>
      </c>
      <c r="BS266" s="1217">
        <f t="shared" si="313"/>
        <v>43441</v>
      </c>
      <c r="BT266" s="1217">
        <f t="shared" si="323"/>
        <v>43458</v>
      </c>
      <c r="BU266" s="1217">
        <f t="shared" si="298"/>
        <v>43462</v>
      </c>
      <c r="BV266" s="1217">
        <f t="shared" si="280"/>
        <v>43468</v>
      </c>
      <c r="BW266" s="1220">
        <f>+BW265</f>
        <v>43470</v>
      </c>
      <c r="BY266" s="811">
        <v>1</v>
      </c>
      <c r="BZ266" s="1148" t="s">
        <v>506</v>
      </c>
      <c r="CA266" s="1134" t="s">
        <v>2529</v>
      </c>
      <c r="CB266" s="812">
        <v>119</v>
      </c>
      <c r="CC266" s="821" t="s">
        <v>2405</v>
      </c>
      <c r="CD266" s="1217">
        <f t="shared" si="334"/>
        <v>43393</v>
      </c>
      <c r="CE266" s="1217">
        <f t="shared" si="309"/>
        <v>43399</v>
      </c>
      <c r="CF266" s="1217">
        <f t="shared" si="335"/>
        <v>43400</v>
      </c>
      <c r="CG266" s="1217">
        <f t="shared" si="299"/>
        <v>43406</v>
      </c>
      <c r="CH266" s="1217">
        <f t="shared" ref="CH266:CH329" si="341">CI266-17</f>
        <v>43441</v>
      </c>
      <c r="CI266" s="1217">
        <f t="shared" si="324"/>
        <v>43458</v>
      </c>
      <c r="CJ266" s="1217">
        <f t="shared" si="316"/>
        <v>43462</v>
      </c>
      <c r="CK266" s="1217">
        <f t="shared" si="281"/>
        <v>43468</v>
      </c>
      <c r="CL266" s="1220">
        <f>+CL265</f>
        <v>43470</v>
      </c>
      <c r="CN266" s="811">
        <v>1</v>
      </c>
      <c r="CO266" s="1148" t="s">
        <v>506</v>
      </c>
      <c r="CP266" s="1134" t="s">
        <v>2529</v>
      </c>
      <c r="CQ266" s="812">
        <v>119</v>
      </c>
      <c r="CR266" s="821" t="s">
        <v>2405</v>
      </c>
      <c r="CS266" s="1217">
        <f t="shared" si="336"/>
        <v>43393</v>
      </c>
      <c r="CT266" s="1217">
        <f t="shared" si="310"/>
        <v>43399</v>
      </c>
      <c r="CU266" s="1217">
        <f t="shared" si="337"/>
        <v>43400</v>
      </c>
      <c r="CV266" s="1217">
        <f t="shared" si="300"/>
        <v>43406</v>
      </c>
      <c r="CW266" s="1217">
        <f t="shared" ref="CW266:CW278" si="342">CX266-17</f>
        <v>43441</v>
      </c>
      <c r="CX266" s="1217">
        <f t="shared" si="325"/>
        <v>43458</v>
      </c>
      <c r="CY266" s="1217">
        <f t="shared" si="317"/>
        <v>43462</v>
      </c>
      <c r="CZ266" s="1217">
        <f t="shared" si="282"/>
        <v>43468</v>
      </c>
      <c r="DA266" s="1220">
        <f>+DA265</f>
        <v>43470</v>
      </c>
    </row>
    <row r="267" spans="2:105" ht="64.5" hidden="1" thickTop="1">
      <c r="B267" s="407" t="s">
        <v>2242</v>
      </c>
      <c r="C267" s="899">
        <f t="shared" ref="C267:C330" si="343">C266+1</f>
        <v>2</v>
      </c>
      <c r="D267" s="1137" t="s">
        <v>506</v>
      </c>
      <c r="E267" s="1138" t="s">
        <v>2529</v>
      </c>
      <c r="F267" s="876">
        <v>119</v>
      </c>
      <c r="G267" s="877" t="s">
        <v>2405</v>
      </c>
      <c r="H267" s="855">
        <f t="shared" si="275"/>
        <v>43432</v>
      </c>
      <c r="I267" s="855">
        <f t="shared" si="318"/>
        <v>43435</v>
      </c>
      <c r="J267" s="855">
        <f t="shared" si="338"/>
        <v>43441</v>
      </c>
      <c r="K267" s="855">
        <f t="shared" si="339"/>
        <v>43448</v>
      </c>
      <c r="L267" s="855">
        <f t="shared" si="319"/>
        <v>43465</v>
      </c>
      <c r="M267" s="855">
        <f t="shared" si="301"/>
        <v>43469</v>
      </c>
      <c r="N267" s="855">
        <f t="shared" si="276"/>
        <v>43475</v>
      </c>
      <c r="O267" s="879">
        <f t="shared" si="289"/>
        <v>43477</v>
      </c>
      <c r="Q267" s="899">
        <f t="shared" ref="Q267:Q330" si="344">Q266+1</f>
        <v>2</v>
      </c>
      <c r="R267" s="1137" t="s">
        <v>506</v>
      </c>
      <c r="S267" s="1138" t="s">
        <v>2529</v>
      </c>
      <c r="T267" s="876">
        <v>119</v>
      </c>
      <c r="U267" s="877" t="s">
        <v>2405</v>
      </c>
      <c r="V267" s="855">
        <f t="shared" si="326"/>
        <v>43400</v>
      </c>
      <c r="W267" s="855">
        <f t="shared" si="302"/>
        <v>43406</v>
      </c>
      <c r="X267" s="855">
        <f t="shared" si="327"/>
        <v>43407</v>
      </c>
      <c r="Y267" s="855">
        <f t="shared" si="303"/>
        <v>43413</v>
      </c>
      <c r="Z267" s="855">
        <f t="shared" si="311"/>
        <v>43448</v>
      </c>
      <c r="AA267" s="855">
        <f t="shared" si="320"/>
        <v>43465</v>
      </c>
      <c r="AB267" s="855">
        <f t="shared" si="314"/>
        <v>43469</v>
      </c>
      <c r="AC267" s="855">
        <f t="shared" si="277"/>
        <v>43475</v>
      </c>
      <c r="AD267" s="879">
        <f t="shared" si="290"/>
        <v>43477</v>
      </c>
      <c r="AF267" s="899">
        <f t="shared" ref="AF267:AF330" si="345">AF266+1</f>
        <v>2</v>
      </c>
      <c r="AG267" s="1137" t="s">
        <v>506</v>
      </c>
      <c r="AH267" s="1138" t="s">
        <v>2529</v>
      </c>
      <c r="AI267" s="876">
        <v>119</v>
      </c>
      <c r="AJ267" s="877" t="s">
        <v>2405</v>
      </c>
      <c r="AK267" s="855">
        <f t="shared" si="328"/>
        <v>43400</v>
      </c>
      <c r="AL267" s="855">
        <f t="shared" si="304"/>
        <v>43406</v>
      </c>
      <c r="AM267" s="855">
        <f t="shared" si="329"/>
        <v>43407</v>
      </c>
      <c r="AN267" s="855">
        <f t="shared" si="305"/>
        <v>43413</v>
      </c>
      <c r="AO267" s="855">
        <f t="shared" si="340"/>
        <v>43448</v>
      </c>
      <c r="AP267" s="855">
        <f t="shared" si="321"/>
        <v>43465</v>
      </c>
      <c r="AQ267" s="855">
        <f t="shared" si="315"/>
        <v>43469</v>
      </c>
      <c r="AR267" s="855">
        <f t="shared" si="278"/>
        <v>43475</v>
      </c>
      <c r="AS267" s="879">
        <f t="shared" si="291"/>
        <v>43477</v>
      </c>
      <c r="AU267" s="899">
        <f t="shared" ref="AU267:AU330" si="346">AU266+1</f>
        <v>2</v>
      </c>
      <c r="AV267" s="1137" t="s">
        <v>506</v>
      </c>
      <c r="AW267" s="1138" t="s">
        <v>2529</v>
      </c>
      <c r="AX267" s="876">
        <v>119</v>
      </c>
      <c r="AY267" s="877" t="s">
        <v>2405</v>
      </c>
      <c r="AZ267" s="855">
        <f t="shared" si="330"/>
        <v>43386</v>
      </c>
      <c r="BA267" s="855">
        <f t="shared" si="306"/>
        <v>43392</v>
      </c>
      <c r="BB267" s="855">
        <f t="shared" si="331"/>
        <v>43393</v>
      </c>
      <c r="BC267" s="855">
        <f t="shared" si="296"/>
        <v>43399</v>
      </c>
      <c r="BD267" s="855">
        <f t="shared" si="312"/>
        <v>43448</v>
      </c>
      <c r="BE267" s="855">
        <f t="shared" si="322"/>
        <v>43465</v>
      </c>
      <c r="BF267" s="855">
        <f t="shared" si="297"/>
        <v>43469</v>
      </c>
      <c r="BG267" s="855">
        <f t="shared" si="279"/>
        <v>43475</v>
      </c>
      <c r="BH267" s="879">
        <f t="shared" si="292"/>
        <v>43477</v>
      </c>
      <c r="BJ267" s="899">
        <f t="shared" ref="BJ267:BJ330" si="347">BJ266+1</f>
        <v>2</v>
      </c>
      <c r="BK267" s="1137" t="s">
        <v>506</v>
      </c>
      <c r="BL267" s="1138" t="s">
        <v>2529</v>
      </c>
      <c r="BM267" s="876">
        <v>119</v>
      </c>
      <c r="BN267" s="877" t="s">
        <v>2405</v>
      </c>
      <c r="BO267" s="855">
        <f t="shared" si="332"/>
        <v>43372</v>
      </c>
      <c r="BP267" s="855">
        <f t="shared" si="307"/>
        <v>43378</v>
      </c>
      <c r="BQ267" s="855">
        <f t="shared" si="333"/>
        <v>43379</v>
      </c>
      <c r="BR267" s="855">
        <f t="shared" si="308"/>
        <v>43385</v>
      </c>
      <c r="BS267" s="855">
        <f t="shared" si="313"/>
        <v>43448</v>
      </c>
      <c r="BT267" s="855">
        <f t="shared" si="323"/>
        <v>43465</v>
      </c>
      <c r="BU267" s="855">
        <f t="shared" si="298"/>
        <v>43469</v>
      </c>
      <c r="BV267" s="855">
        <f t="shared" si="280"/>
        <v>43475</v>
      </c>
      <c r="BW267" s="879">
        <f t="shared" si="293"/>
        <v>43477</v>
      </c>
      <c r="BY267" s="899">
        <f t="shared" ref="BY267:BY327" si="348">BY266+1</f>
        <v>2</v>
      </c>
      <c r="BZ267" s="1137" t="s">
        <v>506</v>
      </c>
      <c r="CA267" s="1138" t="s">
        <v>2529</v>
      </c>
      <c r="CB267" s="876">
        <v>119</v>
      </c>
      <c r="CC267" s="877" t="s">
        <v>2405</v>
      </c>
      <c r="CD267" s="855">
        <f t="shared" si="334"/>
        <v>43400</v>
      </c>
      <c r="CE267" s="855">
        <f t="shared" si="309"/>
        <v>43406</v>
      </c>
      <c r="CF267" s="855">
        <f t="shared" si="335"/>
        <v>43407</v>
      </c>
      <c r="CG267" s="855">
        <f t="shared" si="299"/>
        <v>43413</v>
      </c>
      <c r="CH267" s="855">
        <f t="shared" si="341"/>
        <v>43448</v>
      </c>
      <c r="CI267" s="855">
        <f t="shared" si="324"/>
        <v>43465</v>
      </c>
      <c r="CJ267" s="855">
        <f t="shared" si="316"/>
        <v>43469</v>
      </c>
      <c r="CK267" s="855">
        <f t="shared" si="281"/>
        <v>43475</v>
      </c>
      <c r="CL267" s="879">
        <f t="shared" si="294"/>
        <v>43477</v>
      </c>
      <c r="CN267" s="899">
        <f t="shared" ref="CN267:CN330" si="349">CN266+1</f>
        <v>2</v>
      </c>
      <c r="CO267" s="1137" t="s">
        <v>506</v>
      </c>
      <c r="CP267" s="1138" t="s">
        <v>2529</v>
      </c>
      <c r="CQ267" s="876">
        <v>119</v>
      </c>
      <c r="CR267" s="877" t="s">
        <v>2405</v>
      </c>
      <c r="CS267" s="855">
        <f t="shared" si="336"/>
        <v>43400</v>
      </c>
      <c r="CT267" s="855">
        <f t="shared" si="310"/>
        <v>43406</v>
      </c>
      <c r="CU267" s="855">
        <f t="shared" si="337"/>
        <v>43407</v>
      </c>
      <c r="CV267" s="855">
        <f t="shared" si="300"/>
        <v>43413</v>
      </c>
      <c r="CW267" s="855">
        <f t="shared" si="342"/>
        <v>43448</v>
      </c>
      <c r="CX267" s="855">
        <f t="shared" si="325"/>
        <v>43465</v>
      </c>
      <c r="CY267" s="855">
        <f t="shared" si="317"/>
        <v>43469</v>
      </c>
      <c r="CZ267" s="855">
        <f t="shared" si="282"/>
        <v>43475</v>
      </c>
      <c r="DA267" s="879">
        <f t="shared" si="295"/>
        <v>43477</v>
      </c>
    </row>
    <row r="268" spans="2:105" hidden="1">
      <c r="B268" s="407" t="s">
        <v>2243</v>
      </c>
      <c r="C268" s="1124">
        <f t="shared" si="343"/>
        <v>3</v>
      </c>
      <c r="D268" s="1218"/>
      <c r="E268" s="1219"/>
      <c r="F268" s="869">
        <v>119</v>
      </c>
      <c r="G268" s="870" t="s">
        <v>2405</v>
      </c>
      <c r="H268" s="1149">
        <f t="shared" si="275"/>
        <v>43432</v>
      </c>
      <c r="I268" s="1149">
        <f t="shared" si="318"/>
        <v>43435</v>
      </c>
      <c r="J268" s="1149">
        <f t="shared" si="338"/>
        <v>43441</v>
      </c>
      <c r="K268" s="1213">
        <v>43448</v>
      </c>
      <c r="L268" s="1149">
        <f t="shared" si="319"/>
        <v>43472</v>
      </c>
      <c r="M268" s="1149">
        <f t="shared" si="301"/>
        <v>43476</v>
      </c>
      <c r="N268" s="1149">
        <f t="shared" si="276"/>
        <v>43482</v>
      </c>
      <c r="O268" s="871">
        <f t="shared" si="289"/>
        <v>43484</v>
      </c>
      <c r="Q268" s="1124">
        <f t="shared" si="344"/>
        <v>3</v>
      </c>
      <c r="R268" s="1218"/>
      <c r="S268" s="1219"/>
      <c r="T268" s="869">
        <v>119</v>
      </c>
      <c r="U268" s="870" t="s">
        <v>2405</v>
      </c>
      <c r="V268" s="886">
        <f t="shared" si="326"/>
        <v>43407</v>
      </c>
      <c r="W268" s="886">
        <f t="shared" si="302"/>
        <v>43413</v>
      </c>
      <c r="X268" s="886">
        <f t="shared" si="327"/>
        <v>43414</v>
      </c>
      <c r="Y268" s="886">
        <f t="shared" si="303"/>
        <v>43420</v>
      </c>
      <c r="Z268" s="886">
        <f t="shared" si="311"/>
        <v>43455</v>
      </c>
      <c r="AA268" s="886">
        <f t="shared" si="320"/>
        <v>43472</v>
      </c>
      <c r="AB268" s="886">
        <f t="shared" si="314"/>
        <v>43476</v>
      </c>
      <c r="AC268" s="886">
        <f t="shared" si="277"/>
        <v>43482</v>
      </c>
      <c r="AD268" s="856">
        <f t="shared" si="290"/>
        <v>43484</v>
      </c>
      <c r="AF268" s="1124">
        <f t="shared" si="345"/>
        <v>3</v>
      </c>
      <c r="AG268" s="1218"/>
      <c r="AH268" s="1219"/>
      <c r="AI268" s="869">
        <v>119</v>
      </c>
      <c r="AJ268" s="870" t="s">
        <v>2405</v>
      </c>
      <c r="AK268" s="1215">
        <f t="shared" si="328"/>
        <v>43407</v>
      </c>
      <c r="AL268" s="1215">
        <f t="shared" si="304"/>
        <v>43413</v>
      </c>
      <c r="AM268" s="1215">
        <f t="shared" si="329"/>
        <v>43414</v>
      </c>
      <c r="AN268" s="1215">
        <f t="shared" si="305"/>
        <v>43420</v>
      </c>
      <c r="AO268" s="1215">
        <f t="shared" si="340"/>
        <v>43455</v>
      </c>
      <c r="AP268" s="1215">
        <f t="shared" si="321"/>
        <v>43472</v>
      </c>
      <c r="AQ268" s="1215">
        <f t="shared" si="315"/>
        <v>43476</v>
      </c>
      <c r="AR268" s="1215">
        <f t="shared" si="278"/>
        <v>43482</v>
      </c>
      <c r="AS268" s="871">
        <f t="shared" si="291"/>
        <v>43484</v>
      </c>
      <c r="AU268" s="1124">
        <f t="shared" si="346"/>
        <v>3</v>
      </c>
      <c r="AV268" s="1218"/>
      <c r="AW268" s="1219"/>
      <c r="AX268" s="869">
        <v>119</v>
      </c>
      <c r="AY268" s="870" t="s">
        <v>2405</v>
      </c>
      <c r="AZ268" s="886">
        <f t="shared" si="330"/>
        <v>43393</v>
      </c>
      <c r="BA268" s="886">
        <f t="shared" si="306"/>
        <v>43399</v>
      </c>
      <c r="BB268" s="886">
        <f t="shared" si="331"/>
        <v>43400</v>
      </c>
      <c r="BC268" s="886">
        <f t="shared" si="296"/>
        <v>43406</v>
      </c>
      <c r="BD268" s="886">
        <f t="shared" si="312"/>
        <v>43455</v>
      </c>
      <c r="BE268" s="886">
        <f t="shared" si="322"/>
        <v>43472</v>
      </c>
      <c r="BF268" s="886">
        <f t="shared" si="297"/>
        <v>43476</v>
      </c>
      <c r="BG268" s="886">
        <f t="shared" si="279"/>
        <v>43482</v>
      </c>
      <c r="BH268" s="856">
        <f t="shared" si="292"/>
        <v>43484</v>
      </c>
      <c r="BJ268" s="1124">
        <f t="shared" si="347"/>
        <v>3</v>
      </c>
      <c r="BK268" s="1218"/>
      <c r="BL268" s="1219"/>
      <c r="BM268" s="869">
        <v>119</v>
      </c>
      <c r="BN268" s="870" t="s">
        <v>2405</v>
      </c>
      <c r="BO268" s="886">
        <f t="shared" si="332"/>
        <v>43379</v>
      </c>
      <c r="BP268" s="886">
        <f t="shared" si="307"/>
        <v>43385</v>
      </c>
      <c r="BQ268" s="886">
        <f t="shared" si="333"/>
        <v>43386</v>
      </c>
      <c r="BR268" s="886">
        <f t="shared" si="308"/>
        <v>43392</v>
      </c>
      <c r="BS268" s="886">
        <f t="shared" si="313"/>
        <v>43455</v>
      </c>
      <c r="BT268" s="886">
        <f t="shared" si="323"/>
        <v>43472</v>
      </c>
      <c r="BU268" s="886">
        <f t="shared" si="298"/>
        <v>43476</v>
      </c>
      <c r="BV268" s="886">
        <f t="shared" si="280"/>
        <v>43482</v>
      </c>
      <c r="BW268" s="856">
        <f t="shared" si="293"/>
        <v>43484</v>
      </c>
      <c r="BY268" s="1124">
        <f t="shared" si="348"/>
        <v>3</v>
      </c>
      <c r="BZ268" s="1218"/>
      <c r="CA268" s="1219"/>
      <c r="CB268" s="869">
        <v>119</v>
      </c>
      <c r="CC268" s="870" t="s">
        <v>2405</v>
      </c>
      <c r="CD268" s="886">
        <f t="shared" si="334"/>
        <v>43407</v>
      </c>
      <c r="CE268" s="886">
        <f t="shared" si="309"/>
        <v>43413</v>
      </c>
      <c r="CF268" s="886">
        <f t="shared" si="335"/>
        <v>43414</v>
      </c>
      <c r="CG268" s="886">
        <f t="shared" si="299"/>
        <v>43420</v>
      </c>
      <c r="CH268" s="886">
        <f t="shared" si="341"/>
        <v>43455</v>
      </c>
      <c r="CI268" s="886">
        <f t="shared" si="324"/>
        <v>43472</v>
      </c>
      <c r="CJ268" s="886">
        <f t="shared" si="316"/>
        <v>43476</v>
      </c>
      <c r="CK268" s="886">
        <f t="shared" si="281"/>
        <v>43482</v>
      </c>
      <c r="CL268" s="856">
        <f t="shared" si="294"/>
        <v>43484</v>
      </c>
      <c r="CN268" s="1124">
        <f t="shared" si="349"/>
        <v>3</v>
      </c>
      <c r="CO268" s="1218"/>
      <c r="CP268" s="1219"/>
      <c r="CQ268" s="869">
        <v>119</v>
      </c>
      <c r="CR268" s="870" t="s">
        <v>2405</v>
      </c>
      <c r="CS268" s="886">
        <f t="shared" si="336"/>
        <v>43407</v>
      </c>
      <c r="CT268" s="886">
        <f t="shared" si="310"/>
        <v>43413</v>
      </c>
      <c r="CU268" s="886">
        <f t="shared" si="337"/>
        <v>43414</v>
      </c>
      <c r="CV268" s="886">
        <f t="shared" si="300"/>
        <v>43420</v>
      </c>
      <c r="CW268" s="886">
        <f t="shared" si="342"/>
        <v>43455</v>
      </c>
      <c r="CX268" s="886">
        <f t="shared" si="325"/>
        <v>43472</v>
      </c>
      <c r="CY268" s="886">
        <f t="shared" si="317"/>
        <v>43476</v>
      </c>
      <c r="CZ268" s="886">
        <f t="shared" si="282"/>
        <v>43482</v>
      </c>
      <c r="DA268" s="856">
        <f t="shared" si="295"/>
        <v>43484</v>
      </c>
    </row>
    <row r="269" spans="2:105" hidden="1">
      <c r="B269" s="407" t="s">
        <v>2244</v>
      </c>
      <c r="C269" s="850">
        <f t="shared" si="343"/>
        <v>4</v>
      </c>
      <c r="D269" s="866"/>
      <c r="E269" s="867"/>
      <c r="F269" s="853">
        <v>119</v>
      </c>
      <c r="G269" s="872" t="s">
        <v>2405</v>
      </c>
      <c r="H269" s="886">
        <f t="shared" si="275"/>
        <v>43446</v>
      </c>
      <c r="I269" s="886">
        <f t="shared" si="318"/>
        <v>43449</v>
      </c>
      <c r="J269" s="886">
        <f t="shared" si="338"/>
        <v>43455</v>
      </c>
      <c r="K269" s="886">
        <f t="shared" si="339"/>
        <v>43462</v>
      </c>
      <c r="L269" s="886">
        <f t="shared" si="319"/>
        <v>43479</v>
      </c>
      <c r="M269" s="886">
        <f t="shared" si="301"/>
        <v>43483</v>
      </c>
      <c r="N269" s="886">
        <f t="shared" si="276"/>
        <v>43489</v>
      </c>
      <c r="O269" s="856">
        <f t="shared" si="289"/>
        <v>43491</v>
      </c>
      <c r="Q269" s="850">
        <f t="shared" si="344"/>
        <v>4</v>
      </c>
      <c r="R269" s="866"/>
      <c r="S269" s="867"/>
      <c r="T269" s="853">
        <v>119</v>
      </c>
      <c r="U269" s="872" t="s">
        <v>2405</v>
      </c>
      <c r="V269" s="886">
        <f t="shared" si="326"/>
        <v>43414</v>
      </c>
      <c r="W269" s="886">
        <f t="shared" si="302"/>
        <v>43420</v>
      </c>
      <c r="X269" s="886">
        <f t="shared" si="327"/>
        <v>43421</v>
      </c>
      <c r="Y269" s="886">
        <f t="shared" si="303"/>
        <v>43427</v>
      </c>
      <c r="Z269" s="886">
        <f t="shared" si="311"/>
        <v>43462</v>
      </c>
      <c r="AA269" s="886">
        <f t="shared" si="320"/>
        <v>43479</v>
      </c>
      <c r="AB269" s="886">
        <f t="shared" si="314"/>
        <v>43483</v>
      </c>
      <c r="AC269" s="886">
        <f t="shared" si="277"/>
        <v>43489</v>
      </c>
      <c r="AD269" s="856">
        <f t="shared" si="290"/>
        <v>43491</v>
      </c>
      <c r="AF269" s="850">
        <f t="shared" si="345"/>
        <v>4</v>
      </c>
      <c r="AG269" s="866"/>
      <c r="AH269" s="867"/>
      <c r="AI269" s="853">
        <v>119</v>
      </c>
      <c r="AJ269" s="872" t="s">
        <v>2405</v>
      </c>
      <c r="AK269" s="886">
        <f t="shared" si="328"/>
        <v>43414</v>
      </c>
      <c r="AL269" s="886">
        <f t="shared" si="304"/>
        <v>43420</v>
      </c>
      <c r="AM269" s="886">
        <f t="shared" si="329"/>
        <v>43421</v>
      </c>
      <c r="AN269" s="886">
        <f t="shared" si="305"/>
        <v>43427</v>
      </c>
      <c r="AO269" s="886">
        <f t="shared" si="340"/>
        <v>43462</v>
      </c>
      <c r="AP269" s="886">
        <f t="shared" si="321"/>
        <v>43479</v>
      </c>
      <c r="AQ269" s="886">
        <f t="shared" si="315"/>
        <v>43483</v>
      </c>
      <c r="AR269" s="886">
        <f t="shared" si="278"/>
        <v>43489</v>
      </c>
      <c r="AS269" s="856">
        <f t="shared" si="291"/>
        <v>43491</v>
      </c>
      <c r="AU269" s="850">
        <f t="shared" si="346"/>
        <v>4</v>
      </c>
      <c r="AV269" s="866"/>
      <c r="AW269" s="867"/>
      <c r="AX269" s="853">
        <v>119</v>
      </c>
      <c r="AY269" s="872" t="s">
        <v>2405</v>
      </c>
      <c r="AZ269" s="886">
        <f t="shared" si="330"/>
        <v>43400</v>
      </c>
      <c r="BA269" s="886">
        <f t="shared" si="306"/>
        <v>43406</v>
      </c>
      <c r="BB269" s="886">
        <f t="shared" si="331"/>
        <v>43407</v>
      </c>
      <c r="BC269" s="886">
        <f t="shared" si="296"/>
        <v>43413</v>
      </c>
      <c r="BD269" s="886">
        <f t="shared" si="312"/>
        <v>43462</v>
      </c>
      <c r="BE269" s="886">
        <f t="shared" si="322"/>
        <v>43479</v>
      </c>
      <c r="BF269" s="886">
        <f t="shared" si="297"/>
        <v>43483</v>
      </c>
      <c r="BG269" s="886">
        <f t="shared" si="279"/>
        <v>43489</v>
      </c>
      <c r="BH269" s="856">
        <f t="shared" si="292"/>
        <v>43491</v>
      </c>
      <c r="BJ269" s="850">
        <f t="shared" si="347"/>
        <v>4</v>
      </c>
      <c r="BK269" s="866"/>
      <c r="BL269" s="867"/>
      <c r="BM269" s="853">
        <v>119</v>
      </c>
      <c r="BN269" s="872" t="s">
        <v>2405</v>
      </c>
      <c r="BO269" s="886">
        <f t="shared" si="332"/>
        <v>43386</v>
      </c>
      <c r="BP269" s="886">
        <f t="shared" si="307"/>
        <v>43392</v>
      </c>
      <c r="BQ269" s="886">
        <f t="shared" si="333"/>
        <v>43393</v>
      </c>
      <c r="BR269" s="886">
        <f t="shared" si="308"/>
        <v>43399</v>
      </c>
      <c r="BS269" s="886">
        <f t="shared" si="313"/>
        <v>43462</v>
      </c>
      <c r="BT269" s="886">
        <f t="shared" si="323"/>
        <v>43479</v>
      </c>
      <c r="BU269" s="886">
        <f t="shared" si="298"/>
        <v>43483</v>
      </c>
      <c r="BV269" s="886">
        <f t="shared" si="280"/>
        <v>43489</v>
      </c>
      <c r="BW269" s="856">
        <f t="shared" si="293"/>
        <v>43491</v>
      </c>
      <c r="BY269" s="850">
        <f t="shared" si="348"/>
        <v>4</v>
      </c>
      <c r="BZ269" s="866"/>
      <c r="CA269" s="867"/>
      <c r="CB269" s="853">
        <v>119</v>
      </c>
      <c r="CC269" s="872" t="s">
        <v>2405</v>
      </c>
      <c r="CD269" s="886">
        <f t="shared" si="334"/>
        <v>43414</v>
      </c>
      <c r="CE269" s="886">
        <f t="shared" si="309"/>
        <v>43420</v>
      </c>
      <c r="CF269" s="886">
        <f t="shared" si="335"/>
        <v>43421</v>
      </c>
      <c r="CG269" s="886">
        <f t="shared" si="299"/>
        <v>43427</v>
      </c>
      <c r="CH269" s="886">
        <f t="shared" si="341"/>
        <v>43462</v>
      </c>
      <c r="CI269" s="886">
        <f t="shared" si="324"/>
        <v>43479</v>
      </c>
      <c r="CJ269" s="886">
        <f t="shared" si="316"/>
        <v>43483</v>
      </c>
      <c r="CK269" s="886">
        <f t="shared" si="281"/>
        <v>43489</v>
      </c>
      <c r="CL269" s="856">
        <f t="shared" si="294"/>
        <v>43491</v>
      </c>
      <c r="CN269" s="850">
        <f t="shared" si="349"/>
        <v>4</v>
      </c>
      <c r="CO269" s="866"/>
      <c r="CP269" s="867"/>
      <c r="CQ269" s="853">
        <v>119</v>
      </c>
      <c r="CR269" s="872" t="s">
        <v>2405</v>
      </c>
      <c r="CS269" s="886">
        <f t="shared" si="336"/>
        <v>43414</v>
      </c>
      <c r="CT269" s="886">
        <f t="shared" si="310"/>
        <v>43420</v>
      </c>
      <c r="CU269" s="886">
        <f t="shared" si="337"/>
        <v>43421</v>
      </c>
      <c r="CV269" s="886">
        <f t="shared" si="300"/>
        <v>43427</v>
      </c>
      <c r="CW269" s="886">
        <f t="shared" si="342"/>
        <v>43462</v>
      </c>
      <c r="CX269" s="886">
        <f t="shared" si="325"/>
        <v>43479</v>
      </c>
      <c r="CY269" s="886">
        <f t="shared" si="317"/>
        <v>43483</v>
      </c>
      <c r="CZ269" s="886">
        <f t="shared" si="282"/>
        <v>43489</v>
      </c>
      <c r="DA269" s="856">
        <f t="shared" si="295"/>
        <v>43491</v>
      </c>
    </row>
    <row r="270" spans="2:105" ht="25.5" hidden="1">
      <c r="B270" s="407" t="s">
        <v>2245</v>
      </c>
      <c r="C270" s="850">
        <f t="shared" si="343"/>
        <v>5</v>
      </c>
      <c r="D270" s="851" t="s">
        <v>506</v>
      </c>
      <c r="E270" s="852" t="s">
        <v>509</v>
      </c>
      <c r="F270" s="853">
        <v>119</v>
      </c>
      <c r="G270" s="872" t="s">
        <v>2406</v>
      </c>
      <c r="H270" s="873">
        <f t="shared" si="275"/>
        <v>43446</v>
      </c>
      <c r="I270" s="873">
        <f t="shared" si="318"/>
        <v>43449</v>
      </c>
      <c r="J270" s="873">
        <f t="shared" si="338"/>
        <v>43455</v>
      </c>
      <c r="K270" s="865">
        <v>43462</v>
      </c>
      <c r="L270" s="873">
        <f t="shared" si="319"/>
        <v>43486</v>
      </c>
      <c r="M270" s="873">
        <f t="shared" si="301"/>
        <v>43490</v>
      </c>
      <c r="N270" s="873">
        <f t="shared" si="276"/>
        <v>43496</v>
      </c>
      <c r="O270" s="856">
        <f t="shared" si="289"/>
        <v>43498</v>
      </c>
      <c r="Q270" s="850">
        <f t="shared" si="344"/>
        <v>5</v>
      </c>
      <c r="R270" s="851" t="s">
        <v>506</v>
      </c>
      <c r="S270" s="852" t="s">
        <v>509</v>
      </c>
      <c r="T270" s="853">
        <v>119</v>
      </c>
      <c r="U270" s="872" t="s">
        <v>2406</v>
      </c>
      <c r="V270" s="873">
        <f t="shared" si="326"/>
        <v>43421</v>
      </c>
      <c r="W270" s="873">
        <f t="shared" si="302"/>
        <v>43427</v>
      </c>
      <c r="X270" s="873">
        <f t="shared" si="327"/>
        <v>43428</v>
      </c>
      <c r="Y270" s="873">
        <f t="shared" si="303"/>
        <v>43434</v>
      </c>
      <c r="Z270" s="873">
        <f t="shared" si="311"/>
        <v>43469</v>
      </c>
      <c r="AA270" s="873">
        <f t="shared" si="320"/>
        <v>43486</v>
      </c>
      <c r="AB270" s="873">
        <f t="shared" si="314"/>
        <v>43490</v>
      </c>
      <c r="AC270" s="873">
        <f t="shared" si="277"/>
        <v>43496</v>
      </c>
      <c r="AD270" s="856">
        <f t="shared" si="290"/>
        <v>43498</v>
      </c>
      <c r="AF270" s="850">
        <f t="shared" si="345"/>
        <v>5</v>
      </c>
      <c r="AG270" s="851" t="s">
        <v>506</v>
      </c>
      <c r="AH270" s="852" t="s">
        <v>509</v>
      </c>
      <c r="AI270" s="853">
        <v>119</v>
      </c>
      <c r="AJ270" s="872" t="s">
        <v>2406</v>
      </c>
      <c r="AK270" s="873">
        <f t="shared" si="328"/>
        <v>43414</v>
      </c>
      <c r="AL270" s="873">
        <f t="shared" si="304"/>
        <v>43420</v>
      </c>
      <c r="AM270" s="873">
        <f t="shared" si="329"/>
        <v>43421</v>
      </c>
      <c r="AN270" s="873">
        <f t="shared" si="305"/>
        <v>43427</v>
      </c>
      <c r="AO270" s="873">
        <f t="shared" si="340"/>
        <v>43462</v>
      </c>
      <c r="AP270" s="873">
        <f t="shared" si="321"/>
        <v>43479</v>
      </c>
      <c r="AQ270" s="873">
        <f t="shared" si="315"/>
        <v>43483</v>
      </c>
      <c r="AR270" s="865">
        <v>43489</v>
      </c>
      <c r="AS270" s="856">
        <f t="shared" si="291"/>
        <v>43498</v>
      </c>
      <c r="AU270" s="850">
        <f t="shared" si="346"/>
        <v>5</v>
      </c>
      <c r="AV270" s="851" t="s">
        <v>506</v>
      </c>
      <c r="AW270" s="852" t="s">
        <v>509</v>
      </c>
      <c r="AX270" s="853">
        <v>119</v>
      </c>
      <c r="AY270" s="872" t="s">
        <v>2406</v>
      </c>
      <c r="AZ270" s="873">
        <f t="shared" si="330"/>
        <v>43407</v>
      </c>
      <c r="BA270" s="873">
        <f t="shared" si="306"/>
        <v>43413</v>
      </c>
      <c r="BB270" s="873">
        <f t="shared" si="331"/>
        <v>43414</v>
      </c>
      <c r="BC270" s="873">
        <f t="shared" si="296"/>
        <v>43420</v>
      </c>
      <c r="BD270" s="873">
        <f t="shared" si="312"/>
        <v>43469</v>
      </c>
      <c r="BE270" s="873">
        <f t="shared" si="322"/>
        <v>43486</v>
      </c>
      <c r="BF270" s="873">
        <f t="shared" si="297"/>
        <v>43490</v>
      </c>
      <c r="BG270" s="873">
        <f t="shared" si="279"/>
        <v>43496</v>
      </c>
      <c r="BH270" s="856">
        <f t="shared" si="292"/>
        <v>43498</v>
      </c>
      <c r="BJ270" s="850">
        <f t="shared" si="347"/>
        <v>5</v>
      </c>
      <c r="BK270" s="851" t="s">
        <v>506</v>
      </c>
      <c r="BL270" s="852" t="s">
        <v>509</v>
      </c>
      <c r="BM270" s="853">
        <v>119</v>
      </c>
      <c r="BN270" s="872" t="s">
        <v>2406</v>
      </c>
      <c r="BO270" s="873">
        <f t="shared" si="332"/>
        <v>43393</v>
      </c>
      <c r="BP270" s="873">
        <f t="shared" si="307"/>
        <v>43399</v>
      </c>
      <c r="BQ270" s="873">
        <f t="shared" si="333"/>
        <v>43400</v>
      </c>
      <c r="BR270" s="873">
        <f t="shared" si="308"/>
        <v>43406</v>
      </c>
      <c r="BS270" s="873">
        <f t="shared" si="313"/>
        <v>43469</v>
      </c>
      <c r="BT270" s="873">
        <f t="shared" si="323"/>
        <v>43486</v>
      </c>
      <c r="BU270" s="873">
        <f t="shared" si="298"/>
        <v>43490</v>
      </c>
      <c r="BV270" s="873">
        <f t="shared" si="280"/>
        <v>43496</v>
      </c>
      <c r="BW270" s="856">
        <f t="shared" si="293"/>
        <v>43498</v>
      </c>
      <c r="BY270" s="850">
        <f t="shared" si="348"/>
        <v>5</v>
      </c>
      <c r="BZ270" s="851" t="s">
        <v>506</v>
      </c>
      <c r="CA270" s="852" t="s">
        <v>509</v>
      </c>
      <c r="CB270" s="853">
        <v>119</v>
      </c>
      <c r="CC270" s="872" t="s">
        <v>2406</v>
      </c>
      <c r="CD270" s="873">
        <f t="shared" si="334"/>
        <v>43421</v>
      </c>
      <c r="CE270" s="873">
        <f t="shared" si="309"/>
        <v>43427</v>
      </c>
      <c r="CF270" s="873">
        <f t="shared" si="335"/>
        <v>43428</v>
      </c>
      <c r="CG270" s="873">
        <f t="shared" si="299"/>
        <v>43434</v>
      </c>
      <c r="CH270" s="873">
        <f t="shared" si="341"/>
        <v>43469</v>
      </c>
      <c r="CI270" s="873">
        <f t="shared" si="324"/>
        <v>43486</v>
      </c>
      <c r="CJ270" s="873">
        <f t="shared" si="316"/>
        <v>43490</v>
      </c>
      <c r="CK270" s="873">
        <f t="shared" si="281"/>
        <v>43496</v>
      </c>
      <c r="CL270" s="856">
        <f t="shared" si="294"/>
        <v>43498</v>
      </c>
      <c r="CN270" s="850">
        <f t="shared" si="349"/>
        <v>5</v>
      </c>
      <c r="CO270" s="851" t="s">
        <v>506</v>
      </c>
      <c r="CP270" s="852" t="s">
        <v>509</v>
      </c>
      <c r="CQ270" s="853">
        <v>119</v>
      </c>
      <c r="CR270" s="872" t="s">
        <v>2406</v>
      </c>
      <c r="CS270" s="873">
        <f t="shared" si="336"/>
        <v>43421</v>
      </c>
      <c r="CT270" s="873">
        <f t="shared" si="310"/>
        <v>43427</v>
      </c>
      <c r="CU270" s="873">
        <f t="shared" si="337"/>
        <v>43428</v>
      </c>
      <c r="CV270" s="873">
        <f t="shared" si="300"/>
        <v>43434</v>
      </c>
      <c r="CW270" s="873">
        <f t="shared" si="342"/>
        <v>43469</v>
      </c>
      <c r="CX270" s="873">
        <f t="shared" si="325"/>
        <v>43486</v>
      </c>
      <c r="CY270" s="873">
        <f t="shared" si="317"/>
        <v>43490</v>
      </c>
      <c r="CZ270" s="855">
        <f t="shared" si="282"/>
        <v>43496</v>
      </c>
      <c r="DA270" s="856">
        <f t="shared" si="295"/>
        <v>43498</v>
      </c>
    </row>
    <row r="271" spans="2:105" hidden="1">
      <c r="B271" s="407" t="s">
        <v>2246</v>
      </c>
      <c r="C271" s="899">
        <f t="shared" si="343"/>
        <v>6</v>
      </c>
      <c r="D271" s="891" t="s">
        <v>506</v>
      </c>
      <c r="E271" s="892"/>
      <c r="F271" s="876">
        <v>119</v>
      </c>
      <c r="G271" s="877" t="s">
        <v>2406</v>
      </c>
      <c r="H271" s="859">
        <f t="shared" si="275"/>
        <v>43460</v>
      </c>
      <c r="I271" s="859">
        <f t="shared" si="318"/>
        <v>43463</v>
      </c>
      <c r="J271" s="863">
        <f t="shared" si="338"/>
        <v>43469</v>
      </c>
      <c r="K271" s="859">
        <f t="shared" ref="K271:K334" si="350">L271-17</f>
        <v>43476</v>
      </c>
      <c r="L271" s="859">
        <f t="shared" si="319"/>
        <v>43493</v>
      </c>
      <c r="M271" s="859">
        <f t="shared" si="301"/>
        <v>43497</v>
      </c>
      <c r="N271" s="859">
        <f t="shared" si="276"/>
        <v>43503</v>
      </c>
      <c r="O271" s="879">
        <f t="shared" si="289"/>
        <v>43505</v>
      </c>
      <c r="Q271" s="899">
        <f t="shared" si="344"/>
        <v>6</v>
      </c>
      <c r="R271" s="891" t="s">
        <v>506</v>
      </c>
      <c r="S271" s="892"/>
      <c r="T271" s="876">
        <v>119</v>
      </c>
      <c r="U271" s="877" t="s">
        <v>2406</v>
      </c>
      <c r="V271" s="885">
        <f t="shared" si="326"/>
        <v>43428</v>
      </c>
      <c r="W271" s="886">
        <f t="shared" si="302"/>
        <v>43434</v>
      </c>
      <c r="X271" s="885">
        <f t="shared" si="327"/>
        <v>43435</v>
      </c>
      <c r="Y271" s="886">
        <f t="shared" si="303"/>
        <v>43441</v>
      </c>
      <c r="Z271" s="885">
        <f t="shared" si="311"/>
        <v>43476</v>
      </c>
      <c r="AA271" s="885">
        <f t="shared" si="320"/>
        <v>43493</v>
      </c>
      <c r="AB271" s="885">
        <f t="shared" si="314"/>
        <v>43497</v>
      </c>
      <c r="AC271" s="885">
        <f t="shared" si="277"/>
        <v>43503</v>
      </c>
      <c r="AD271" s="856">
        <f t="shared" si="290"/>
        <v>43505</v>
      </c>
      <c r="AF271" s="899">
        <f t="shared" si="345"/>
        <v>6</v>
      </c>
      <c r="AG271" s="891" t="s">
        <v>506</v>
      </c>
      <c r="AH271" s="892"/>
      <c r="AI271" s="876">
        <v>119</v>
      </c>
      <c r="AJ271" s="877" t="s">
        <v>2406</v>
      </c>
      <c r="AK271" s="859">
        <f t="shared" si="328"/>
        <v>43428</v>
      </c>
      <c r="AL271" s="863">
        <f t="shared" si="304"/>
        <v>43434</v>
      </c>
      <c r="AM271" s="859">
        <f t="shared" si="329"/>
        <v>43435</v>
      </c>
      <c r="AN271" s="863">
        <f t="shared" si="305"/>
        <v>43441</v>
      </c>
      <c r="AO271" s="859">
        <f t="shared" si="340"/>
        <v>43476</v>
      </c>
      <c r="AP271" s="859">
        <f t="shared" si="321"/>
        <v>43493</v>
      </c>
      <c r="AQ271" s="859">
        <f t="shared" si="315"/>
        <v>43497</v>
      </c>
      <c r="AR271" s="859">
        <f t="shared" si="278"/>
        <v>43503</v>
      </c>
      <c r="AS271" s="879">
        <f t="shared" si="291"/>
        <v>43505</v>
      </c>
      <c r="AU271" s="899">
        <f t="shared" si="346"/>
        <v>6</v>
      </c>
      <c r="AV271" s="891" t="s">
        <v>506</v>
      </c>
      <c r="AW271" s="892"/>
      <c r="AX271" s="876">
        <v>119</v>
      </c>
      <c r="AY271" s="877" t="s">
        <v>2406</v>
      </c>
      <c r="AZ271" s="885">
        <f t="shared" si="330"/>
        <v>43414</v>
      </c>
      <c r="BA271" s="886">
        <f t="shared" si="306"/>
        <v>43420</v>
      </c>
      <c r="BB271" s="885">
        <f t="shared" si="331"/>
        <v>43421</v>
      </c>
      <c r="BC271" s="886">
        <f t="shared" si="296"/>
        <v>43427</v>
      </c>
      <c r="BD271" s="885">
        <f t="shared" si="312"/>
        <v>43476</v>
      </c>
      <c r="BE271" s="885">
        <f t="shared" si="322"/>
        <v>43493</v>
      </c>
      <c r="BF271" s="885">
        <f t="shared" si="297"/>
        <v>43497</v>
      </c>
      <c r="BG271" s="885">
        <f t="shared" si="279"/>
        <v>43503</v>
      </c>
      <c r="BH271" s="856">
        <f t="shared" si="292"/>
        <v>43505</v>
      </c>
      <c r="BJ271" s="899">
        <f t="shared" si="347"/>
        <v>6</v>
      </c>
      <c r="BK271" s="891" t="s">
        <v>506</v>
      </c>
      <c r="BL271" s="892"/>
      <c r="BM271" s="876">
        <v>119</v>
      </c>
      <c r="BN271" s="877" t="s">
        <v>2406</v>
      </c>
      <c r="BO271" s="885">
        <f t="shared" si="332"/>
        <v>43400</v>
      </c>
      <c r="BP271" s="886">
        <f t="shared" si="307"/>
        <v>43406</v>
      </c>
      <c r="BQ271" s="885">
        <f t="shared" si="333"/>
        <v>43407</v>
      </c>
      <c r="BR271" s="886">
        <f t="shared" si="308"/>
        <v>43413</v>
      </c>
      <c r="BS271" s="885">
        <f t="shared" si="313"/>
        <v>43476</v>
      </c>
      <c r="BT271" s="885">
        <f t="shared" si="323"/>
        <v>43493</v>
      </c>
      <c r="BU271" s="885">
        <f t="shared" si="298"/>
        <v>43497</v>
      </c>
      <c r="BV271" s="885">
        <f t="shared" si="280"/>
        <v>43503</v>
      </c>
      <c r="BW271" s="856">
        <f t="shared" si="293"/>
        <v>43505</v>
      </c>
      <c r="BY271" s="899">
        <f t="shared" si="348"/>
        <v>6</v>
      </c>
      <c r="BZ271" s="891" t="s">
        <v>506</v>
      </c>
      <c r="CA271" s="892"/>
      <c r="CB271" s="876">
        <v>119</v>
      </c>
      <c r="CC271" s="877" t="s">
        <v>2406</v>
      </c>
      <c r="CD271" s="885">
        <f t="shared" si="334"/>
        <v>43428</v>
      </c>
      <c r="CE271" s="886">
        <f t="shared" si="309"/>
        <v>43434</v>
      </c>
      <c r="CF271" s="885">
        <f t="shared" si="335"/>
        <v>43435</v>
      </c>
      <c r="CG271" s="886">
        <f t="shared" si="299"/>
        <v>43441</v>
      </c>
      <c r="CH271" s="885">
        <f t="shared" si="341"/>
        <v>43476</v>
      </c>
      <c r="CI271" s="885">
        <f t="shared" si="324"/>
        <v>43493</v>
      </c>
      <c r="CJ271" s="885">
        <f t="shared" si="316"/>
        <v>43497</v>
      </c>
      <c r="CK271" s="885">
        <f t="shared" si="281"/>
        <v>43503</v>
      </c>
      <c r="CL271" s="856">
        <f t="shared" si="294"/>
        <v>43505</v>
      </c>
      <c r="CN271" s="899">
        <f t="shared" si="349"/>
        <v>6</v>
      </c>
      <c r="CO271" s="891" t="s">
        <v>506</v>
      </c>
      <c r="CP271" s="892"/>
      <c r="CQ271" s="876">
        <v>119</v>
      </c>
      <c r="CR271" s="877" t="s">
        <v>2406</v>
      </c>
      <c r="CS271" s="859">
        <f t="shared" si="336"/>
        <v>43428</v>
      </c>
      <c r="CT271" s="863">
        <f t="shared" si="310"/>
        <v>43434</v>
      </c>
      <c r="CU271" s="859">
        <f t="shared" si="337"/>
        <v>43435</v>
      </c>
      <c r="CV271" s="863">
        <f t="shared" si="300"/>
        <v>43441</v>
      </c>
      <c r="CW271" s="859">
        <f t="shared" si="342"/>
        <v>43476</v>
      </c>
      <c r="CX271" s="859">
        <f t="shared" si="325"/>
        <v>43493</v>
      </c>
      <c r="CY271" s="859">
        <f t="shared" si="317"/>
        <v>43497</v>
      </c>
      <c r="CZ271" s="859">
        <f t="shared" si="282"/>
        <v>43503</v>
      </c>
      <c r="DA271" s="879">
        <f t="shared" si="295"/>
        <v>43505</v>
      </c>
    </row>
    <row r="272" spans="2:105" ht="38.25" hidden="1">
      <c r="B272" s="407" t="s">
        <v>2247</v>
      </c>
      <c r="C272" s="850">
        <f t="shared" si="343"/>
        <v>7</v>
      </c>
      <c r="D272" s="851" t="s">
        <v>506</v>
      </c>
      <c r="E272" s="852" t="s">
        <v>558</v>
      </c>
      <c r="F272" s="853">
        <v>119</v>
      </c>
      <c r="G272" s="854" t="s">
        <v>2406</v>
      </c>
      <c r="H272" s="855">
        <f t="shared" si="275"/>
        <v>43467</v>
      </c>
      <c r="I272" s="855">
        <f t="shared" si="318"/>
        <v>43470</v>
      </c>
      <c r="J272" s="855">
        <f t="shared" si="338"/>
        <v>43476</v>
      </c>
      <c r="K272" s="855">
        <f t="shared" si="350"/>
        <v>43483</v>
      </c>
      <c r="L272" s="855">
        <f t="shared" si="319"/>
        <v>43500</v>
      </c>
      <c r="M272" s="855">
        <f t="shared" si="301"/>
        <v>43504</v>
      </c>
      <c r="N272" s="855">
        <f t="shared" si="276"/>
        <v>43510</v>
      </c>
      <c r="O272" s="856">
        <f t="shared" si="289"/>
        <v>43512</v>
      </c>
      <c r="Q272" s="850">
        <f t="shared" si="344"/>
        <v>7</v>
      </c>
      <c r="R272" s="851" t="s">
        <v>506</v>
      </c>
      <c r="S272" s="852" t="s">
        <v>558</v>
      </c>
      <c r="T272" s="853">
        <v>119</v>
      </c>
      <c r="U272" s="854" t="s">
        <v>2406</v>
      </c>
      <c r="V272" s="873">
        <f t="shared" si="326"/>
        <v>43435</v>
      </c>
      <c r="W272" s="873">
        <f t="shared" si="302"/>
        <v>43441</v>
      </c>
      <c r="X272" s="873">
        <f t="shared" si="327"/>
        <v>43442</v>
      </c>
      <c r="Y272" s="873">
        <f t="shared" si="303"/>
        <v>43448</v>
      </c>
      <c r="Z272" s="873">
        <f t="shared" si="311"/>
        <v>43483</v>
      </c>
      <c r="AA272" s="873">
        <f t="shared" si="320"/>
        <v>43500</v>
      </c>
      <c r="AB272" s="873">
        <f t="shared" si="314"/>
        <v>43504</v>
      </c>
      <c r="AC272" s="873">
        <f t="shared" si="277"/>
        <v>43510</v>
      </c>
      <c r="AD272" s="856">
        <f t="shared" si="290"/>
        <v>43512</v>
      </c>
      <c r="AF272" s="850">
        <f t="shared" si="345"/>
        <v>7</v>
      </c>
      <c r="AG272" s="851" t="s">
        <v>506</v>
      </c>
      <c r="AH272" s="852" t="s">
        <v>558</v>
      </c>
      <c r="AI272" s="853">
        <v>119</v>
      </c>
      <c r="AJ272" s="854" t="s">
        <v>2406</v>
      </c>
      <c r="AK272" s="873">
        <f t="shared" si="328"/>
        <v>43435</v>
      </c>
      <c r="AL272" s="873">
        <f t="shared" si="304"/>
        <v>43441</v>
      </c>
      <c r="AM272" s="873">
        <f t="shared" si="329"/>
        <v>43442</v>
      </c>
      <c r="AN272" s="873">
        <f t="shared" si="305"/>
        <v>43448</v>
      </c>
      <c r="AO272" s="873">
        <f t="shared" si="340"/>
        <v>43483</v>
      </c>
      <c r="AP272" s="873">
        <f t="shared" si="321"/>
        <v>43500</v>
      </c>
      <c r="AQ272" s="873">
        <f t="shared" si="315"/>
        <v>43504</v>
      </c>
      <c r="AR272" s="873">
        <f t="shared" si="278"/>
        <v>43510</v>
      </c>
      <c r="AS272" s="856">
        <f t="shared" si="291"/>
        <v>43512</v>
      </c>
      <c r="AU272" s="850">
        <f t="shared" si="346"/>
        <v>7</v>
      </c>
      <c r="AV272" s="851" t="s">
        <v>506</v>
      </c>
      <c r="AW272" s="852" t="s">
        <v>558</v>
      </c>
      <c r="AX272" s="853">
        <v>119</v>
      </c>
      <c r="AY272" s="854" t="s">
        <v>2406</v>
      </c>
      <c r="AZ272" s="873">
        <f t="shared" si="330"/>
        <v>43421</v>
      </c>
      <c r="BA272" s="873">
        <f t="shared" si="306"/>
        <v>43427</v>
      </c>
      <c r="BB272" s="873">
        <f t="shared" si="331"/>
        <v>43428</v>
      </c>
      <c r="BC272" s="873">
        <f t="shared" si="296"/>
        <v>43434</v>
      </c>
      <c r="BD272" s="873">
        <f t="shared" si="312"/>
        <v>43483</v>
      </c>
      <c r="BE272" s="873">
        <f t="shared" si="322"/>
        <v>43500</v>
      </c>
      <c r="BF272" s="873">
        <f t="shared" si="297"/>
        <v>43504</v>
      </c>
      <c r="BG272" s="873">
        <f t="shared" si="279"/>
        <v>43510</v>
      </c>
      <c r="BH272" s="856">
        <f t="shared" si="292"/>
        <v>43512</v>
      </c>
      <c r="BJ272" s="850">
        <f t="shared" si="347"/>
        <v>7</v>
      </c>
      <c r="BK272" s="851" t="s">
        <v>506</v>
      </c>
      <c r="BL272" s="852" t="s">
        <v>558</v>
      </c>
      <c r="BM272" s="853">
        <v>119</v>
      </c>
      <c r="BN272" s="854" t="s">
        <v>2406</v>
      </c>
      <c r="BO272" s="873">
        <f t="shared" si="332"/>
        <v>43407</v>
      </c>
      <c r="BP272" s="873">
        <f t="shared" si="307"/>
        <v>43413</v>
      </c>
      <c r="BQ272" s="873">
        <f t="shared" si="333"/>
        <v>43414</v>
      </c>
      <c r="BR272" s="873">
        <f t="shared" si="308"/>
        <v>43420</v>
      </c>
      <c r="BS272" s="873">
        <f t="shared" si="313"/>
        <v>43483</v>
      </c>
      <c r="BT272" s="873">
        <f t="shared" si="323"/>
        <v>43500</v>
      </c>
      <c r="BU272" s="873">
        <f t="shared" si="298"/>
        <v>43504</v>
      </c>
      <c r="BV272" s="873">
        <f t="shared" si="280"/>
        <v>43510</v>
      </c>
      <c r="BW272" s="856">
        <f t="shared" si="293"/>
        <v>43512</v>
      </c>
      <c r="BY272" s="850">
        <f t="shared" si="348"/>
        <v>7</v>
      </c>
      <c r="BZ272" s="851" t="s">
        <v>506</v>
      </c>
      <c r="CA272" s="852" t="s">
        <v>558</v>
      </c>
      <c r="CB272" s="853">
        <v>119</v>
      </c>
      <c r="CC272" s="854" t="s">
        <v>2406</v>
      </c>
      <c r="CD272" s="873">
        <f t="shared" si="334"/>
        <v>43435</v>
      </c>
      <c r="CE272" s="873">
        <f t="shared" si="309"/>
        <v>43441</v>
      </c>
      <c r="CF272" s="873">
        <f t="shared" si="335"/>
        <v>43442</v>
      </c>
      <c r="CG272" s="873">
        <f t="shared" si="299"/>
        <v>43448</v>
      </c>
      <c r="CH272" s="873">
        <f t="shared" si="341"/>
        <v>43483</v>
      </c>
      <c r="CI272" s="873">
        <f t="shared" si="324"/>
        <v>43500</v>
      </c>
      <c r="CJ272" s="873">
        <f t="shared" si="316"/>
        <v>43504</v>
      </c>
      <c r="CK272" s="873">
        <f t="shared" si="281"/>
        <v>43510</v>
      </c>
      <c r="CL272" s="856">
        <f t="shared" si="294"/>
        <v>43512</v>
      </c>
      <c r="CN272" s="850">
        <f t="shared" si="349"/>
        <v>7</v>
      </c>
      <c r="CO272" s="851" t="s">
        <v>506</v>
      </c>
      <c r="CP272" s="852" t="s">
        <v>558</v>
      </c>
      <c r="CQ272" s="853">
        <v>119</v>
      </c>
      <c r="CR272" s="854" t="s">
        <v>2406</v>
      </c>
      <c r="CS272" s="873">
        <f t="shared" si="336"/>
        <v>43435</v>
      </c>
      <c r="CT272" s="873">
        <f t="shared" si="310"/>
        <v>43441</v>
      </c>
      <c r="CU272" s="873">
        <f t="shared" si="337"/>
        <v>43442</v>
      </c>
      <c r="CV272" s="873">
        <f t="shared" si="300"/>
        <v>43448</v>
      </c>
      <c r="CW272" s="873">
        <f t="shared" si="342"/>
        <v>43483</v>
      </c>
      <c r="CX272" s="873">
        <f t="shared" si="325"/>
        <v>43500</v>
      </c>
      <c r="CY272" s="873">
        <f t="shared" si="317"/>
        <v>43504</v>
      </c>
      <c r="CZ272" s="873">
        <f t="shared" si="282"/>
        <v>43510</v>
      </c>
      <c r="DA272" s="856">
        <f t="shared" si="295"/>
        <v>43512</v>
      </c>
    </row>
    <row r="273" spans="2:105" hidden="1">
      <c r="B273" s="407" t="s">
        <v>2248</v>
      </c>
      <c r="C273" s="850">
        <f t="shared" si="343"/>
        <v>8</v>
      </c>
      <c r="D273" s="860" t="s">
        <v>4051</v>
      </c>
      <c r="E273" s="861" t="s">
        <v>2184</v>
      </c>
      <c r="F273" s="853">
        <v>119</v>
      </c>
      <c r="G273" s="854" t="s">
        <v>2406</v>
      </c>
      <c r="H273" s="862">
        <f t="shared" si="275"/>
        <v>43474</v>
      </c>
      <c r="I273" s="862">
        <f t="shared" si="318"/>
        <v>43477</v>
      </c>
      <c r="J273" s="862">
        <f t="shared" si="338"/>
        <v>43483</v>
      </c>
      <c r="K273" s="862">
        <f t="shared" si="350"/>
        <v>43490</v>
      </c>
      <c r="L273" s="862">
        <f t="shared" si="319"/>
        <v>43507</v>
      </c>
      <c r="M273" s="862">
        <f t="shared" si="301"/>
        <v>43511</v>
      </c>
      <c r="N273" s="862">
        <f t="shared" si="276"/>
        <v>43517</v>
      </c>
      <c r="O273" s="856">
        <f t="shared" si="289"/>
        <v>43519</v>
      </c>
      <c r="Q273" s="850">
        <f t="shared" si="344"/>
        <v>8</v>
      </c>
      <c r="R273" s="860" t="s">
        <v>4051</v>
      </c>
      <c r="S273" s="861" t="s">
        <v>2184</v>
      </c>
      <c r="T273" s="853">
        <v>119</v>
      </c>
      <c r="U273" s="854" t="s">
        <v>2406</v>
      </c>
      <c r="V273" s="890">
        <f t="shared" si="326"/>
        <v>43442</v>
      </c>
      <c r="W273" s="890">
        <f t="shared" si="302"/>
        <v>43448</v>
      </c>
      <c r="X273" s="890">
        <f t="shared" si="327"/>
        <v>43449</v>
      </c>
      <c r="Y273" s="890">
        <f t="shared" si="303"/>
        <v>43455</v>
      </c>
      <c r="Z273" s="890">
        <f t="shared" si="311"/>
        <v>43490</v>
      </c>
      <c r="AA273" s="890">
        <f t="shared" si="320"/>
        <v>43507</v>
      </c>
      <c r="AB273" s="890">
        <f t="shared" si="314"/>
        <v>43511</v>
      </c>
      <c r="AC273" s="890">
        <f t="shared" si="277"/>
        <v>43517</v>
      </c>
      <c r="AD273" s="856">
        <f t="shared" si="290"/>
        <v>43519</v>
      </c>
      <c r="AF273" s="850">
        <f t="shared" si="345"/>
        <v>8</v>
      </c>
      <c r="AG273" s="860" t="s">
        <v>4051</v>
      </c>
      <c r="AH273" s="861" t="s">
        <v>2184</v>
      </c>
      <c r="AI273" s="853">
        <v>119</v>
      </c>
      <c r="AJ273" s="854" t="s">
        <v>2406</v>
      </c>
      <c r="AK273" s="890">
        <f t="shared" si="328"/>
        <v>43442</v>
      </c>
      <c r="AL273" s="890">
        <f t="shared" si="304"/>
        <v>43448</v>
      </c>
      <c r="AM273" s="890">
        <f t="shared" si="329"/>
        <v>43449</v>
      </c>
      <c r="AN273" s="890">
        <f t="shared" si="305"/>
        <v>43455</v>
      </c>
      <c r="AO273" s="890">
        <f t="shared" si="340"/>
        <v>43490</v>
      </c>
      <c r="AP273" s="890">
        <f t="shared" si="321"/>
        <v>43507</v>
      </c>
      <c r="AQ273" s="890">
        <f t="shared" si="315"/>
        <v>43511</v>
      </c>
      <c r="AR273" s="890">
        <f t="shared" si="278"/>
        <v>43517</v>
      </c>
      <c r="AS273" s="856">
        <f t="shared" si="291"/>
        <v>43519</v>
      </c>
      <c r="AU273" s="850">
        <f t="shared" si="346"/>
        <v>8</v>
      </c>
      <c r="AV273" s="860" t="s">
        <v>4051</v>
      </c>
      <c r="AW273" s="861" t="s">
        <v>2184</v>
      </c>
      <c r="AX273" s="853">
        <v>119</v>
      </c>
      <c r="AY273" s="854" t="s">
        <v>2406</v>
      </c>
      <c r="AZ273" s="890">
        <f t="shared" si="330"/>
        <v>43428</v>
      </c>
      <c r="BA273" s="890">
        <f t="shared" si="306"/>
        <v>43434</v>
      </c>
      <c r="BB273" s="890">
        <f t="shared" si="331"/>
        <v>43435</v>
      </c>
      <c r="BC273" s="890">
        <f t="shared" si="296"/>
        <v>43441</v>
      </c>
      <c r="BD273" s="890">
        <f t="shared" si="312"/>
        <v>43490</v>
      </c>
      <c r="BE273" s="890">
        <f t="shared" si="322"/>
        <v>43507</v>
      </c>
      <c r="BF273" s="890">
        <f t="shared" si="297"/>
        <v>43511</v>
      </c>
      <c r="BG273" s="890">
        <f t="shared" si="279"/>
        <v>43517</v>
      </c>
      <c r="BH273" s="856">
        <f t="shared" si="292"/>
        <v>43519</v>
      </c>
      <c r="BJ273" s="850">
        <f t="shared" si="347"/>
        <v>8</v>
      </c>
      <c r="BK273" s="860" t="s">
        <v>4051</v>
      </c>
      <c r="BL273" s="861" t="s">
        <v>2184</v>
      </c>
      <c r="BM273" s="853">
        <v>119</v>
      </c>
      <c r="BN273" s="854" t="s">
        <v>2406</v>
      </c>
      <c r="BO273" s="890">
        <f t="shared" si="332"/>
        <v>43414</v>
      </c>
      <c r="BP273" s="890">
        <f t="shared" si="307"/>
        <v>43420</v>
      </c>
      <c r="BQ273" s="890">
        <f t="shared" si="333"/>
        <v>43421</v>
      </c>
      <c r="BR273" s="890">
        <f t="shared" si="308"/>
        <v>43427</v>
      </c>
      <c r="BS273" s="890">
        <f t="shared" si="313"/>
        <v>43490</v>
      </c>
      <c r="BT273" s="890">
        <f t="shared" si="323"/>
        <v>43507</v>
      </c>
      <c r="BU273" s="890">
        <f t="shared" si="298"/>
        <v>43511</v>
      </c>
      <c r="BV273" s="890">
        <f t="shared" si="280"/>
        <v>43517</v>
      </c>
      <c r="BW273" s="856">
        <f t="shared" si="293"/>
        <v>43519</v>
      </c>
      <c r="BY273" s="850">
        <f t="shared" si="348"/>
        <v>8</v>
      </c>
      <c r="BZ273" s="860" t="s">
        <v>4051</v>
      </c>
      <c r="CA273" s="861" t="s">
        <v>2184</v>
      </c>
      <c r="CB273" s="853">
        <v>119</v>
      </c>
      <c r="CC273" s="854" t="s">
        <v>2406</v>
      </c>
      <c r="CD273" s="890">
        <f t="shared" si="334"/>
        <v>43442</v>
      </c>
      <c r="CE273" s="890">
        <f t="shared" si="309"/>
        <v>43448</v>
      </c>
      <c r="CF273" s="890">
        <f t="shared" si="335"/>
        <v>43449</v>
      </c>
      <c r="CG273" s="890">
        <f t="shared" si="299"/>
        <v>43455</v>
      </c>
      <c r="CH273" s="890">
        <f t="shared" si="341"/>
        <v>43490</v>
      </c>
      <c r="CI273" s="890">
        <f t="shared" si="324"/>
        <v>43507</v>
      </c>
      <c r="CJ273" s="890">
        <f t="shared" si="316"/>
        <v>43511</v>
      </c>
      <c r="CK273" s="890">
        <f t="shared" si="281"/>
        <v>43517</v>
      </c>
      <c r="CL273" s="856">
        <f t="shared" si="294"/>
        <v>43519</v>
      </c>
      <c r="CN273" s="850">
        <f t="shared" si="349"/>
        <v>8</v>
      </c>
      <c r="CO273" s="860" t="s">
        <v>4051</v>
      </c>
      <c r="CP273" s="861" t="s">
        <v>2184</v>
      </c>
      <c r="CQ273" s="853">
        <v>119</v>
      </c>
      <c r="CR273" s="854" t="s">
        <v>2406</v>
      </c>
      <c r="CS273" s="890">
        <f t="shared" si="336"/>
        <v>43442</v>
      </c>
      <c r="CT273" s="890">
        <f t="shared" si="310"/>
        <v>43448</v>
      </c>
      <c r="CU273" s="890">
        <f t="shared" si="337"/>
        <v>43449</v>
      </c>
      <c r="CV273" s="890">
        <f t="shared" si="300"/>
        <v>43455</v>
      </c>
      <c r="CW273" s="890">
        <f t="shared" si="342"/>
        <v>43490</v>
      </c>
      <c r="CX273" s="890">
        <f t="shared" si="325"/>
        <v>43507</v>
      </c>
      <c r="CY273" s="890">
        <f t="shared" si="317"/>
        <v>43511</v>
      </c>
      <c r="CZ273" s="890">
        <f t="shared" si="282"/>
        <v>43517</v>
      </c>
      <c r="DA273" s="856">
        <f t="shared" si="295"/>
        <v>43519</v>
      </c>
    </row>
    <row r="274" spans="2:105" hidden="1">
      <c r="B274" s="407" t="s">
        <v>2249</v>
      </c>
      <c r="C274" s="850">
        <f t="shared" si="343"/>
        <v>9</v>
      </c>
      <c r="D274" s="866"/>
      <c r="E274" s="867"/>
      <c r="F274" s="853">
        <v>119</v>
      </c>
      <c r="G274" s="854" t="s">
        <v>2429</v>
      </c>
      <c r="H274" s="863">
        <f t="shared" si="275"/>
        <v>43481</v>
      </c>
      <c r="I274" s="863">
        <f t="shared" si="318"/>
        <v>43484</v>
      </c>
      <c r="J274" s="863">
        <f t="shared" si="338"/>
        <v>43490</v>
      </c>
      <c r="K274" s="863">
        <f t="shared" si="350"/>
        <v>43497</v>
      </c>
      <c r="L274" s="863">
        <f t="shared" si="319"/>
        <v>43514</v>
      </c>
      <c r="M274" s="863">
        <f t="shared" si="301"/>
        <v>43518</v>
      </c>
      <c r="N274" s="863">
        <f t="shared" si="276"/>
        <v>43524</v>
      </c>
      <c r="O274" s="856">
        <f t="shared" si="289"/>
        <v>43526</v>
      </c>
      <c r="Q274" s="850">
        <f t="shared" si="344"/>
        <v>9</v>
      </c>
      <c r="R274" s="866"/>
      <c r="S274" s="867"/>
      <c r="T274" s="853">
        <v>119</v>
      </c>
      <c r="U274" s="854" t="s">
        <v>2429</v>
      </c>
      <c r="V274" s="886">
        <f t="shared" si="326"/>
        <v>43449</v>
      </c>
      <c r="W274" s="886">
        <f t="shared" si="302"/>
        <v>43455</v>
      </c>
      <c r="X274" s="886">
        <f t="shared" si="327"/>
        <v>43456</v>
      </c>
      <c r="Y274" s="886">
        <f t="shared" si="303"/>
        <v>43462</v>
      </c>
      <c r="Z274" s="886">
        <f t="shared" si="311"/>
        <v>43497</v>
      </c>
      <c r="AA274" s="886">
        <f t="shared" si="320"/>
        <v>43514</v>
      </c>
      <c r="AB274" s="886">
        <f t="shared" si="314"/>
        <v>43518</v>
      </c>
      <c r="AC274" s="886">
        <f t="shared" si="277"/>
        <v>43524</v>
      </c>
      <c r="AD274" s="856">
        <f t="shared" si="290"/>
        <v>43526</v>
      </c>
      <c r="AF274" s="850">
        <f t="shared" si="345"/>
        <v>9</v>
      </c>
      <c r="AG274" s="866"/>
      <c r="AH274" s="867"/>
      <c r="AI274" s="853">
        <v>119</v>
      </c>
      <c r="AJ274" s="854" t="s">
        <v>2429</v>
      </c>
      <c r="AK274" s="863">
        <f t="shared" si="328"/>
        <v>43449</v>
      </c>
      <c r="AL274" s="863">
        <f t="shared" si="304"/>
        <v>43455</v>
      </c>
      <c r="AM274" s="863">
        <f t="shared" si="329"/>
        <v>43456</v>
      </c>
      <c r="AN274" s="863">
        <f t="shared" si="305"/>
        <v>43462</v>
      </c>
      <c r="AO274" s="863">
        <f t="shared" si="340"/>
        <v>43497</v>
      </c>
      <c r="AP274" s="863">
        <f t="shared" si="321"/>
        <v>43514</v>
      </c>
      <c r="AQ274" s="863">
        <f t="shared" si="315"/>
        <v>43518</v>
      </c>
      <c r="AR274" s="863">
        <f t="shared" si="278"/>
        <v>43524</v>
      </c>
      <c r="AS274" s="879">
        <f t="shared" si="291"/>
        <v>43526</v>
      </c>
      <c r="AU274" s="850">
        <f t="shared" si="346"/>
        <v>9</v>
      </c>
      <c r="AV274" s="866"/>
      <c r="AW274" s="867"/>
      <c r="AX274" s="853">
        <v>119</v>
      </c>
      <c r="AY274" s="854" t="s">
        <v>2429</v>
      </c>
      <c r="AZ274" s="886">
        <f t="shared" si="330"/>
        <v>43435</v>
      </c>
      <c r="BA274" s="886">
        <f t="shared" si="306"/>
        <v>43441</v>
      </c>
      <c r="BB274" s="886">
        <f t="shared" si="331"/>
        <v>43442</v>
      </c>
      <c r="BC274" s="886">
        <f t="shared" si="296"/>
        <v>43448</v>
      </c>
      <c r="BD274" s="886">
        <f t="shared" si="312"/>
        <v>43497</v>
      </c>
      <c r="BE274" s="886">
        <f t="shared" si="322"/>
        <v>43514</v>
      </c>
      <c r="BF274" s="886">
        <f t="shared" si="297"/>
        <v>43518</v>
      </c>
      <c r="BG274" s="886">
        <f t="shared" si="279"/>
        <v>43524</v>
      </c>
      <c r="BH274" s="856">
        <f t="shared" si="292"/>
        <v>43526</v>
      </c>
      <c r="BJ274" s="850">
        <f t="shared" si="347"/>
        <v>9</v>
      </c>
      <c r="BK274" s="866"/>
      <c r="BL274" s="867"/>
      <c r="BM274" s="853">
        <v>119</v>
      </c>
      <c r="BN274" s="854" t="s">
        <v>2429</v>
      </c>
      <c r="BO274" s="886">
        <f t="shared" si="332"/>
        <v>43421</v>
      </c>
      <c r="BP274" s="886">
        <f t="shared" si="307"/>
        <v>43427</v>
      </c>
      <c r="BQ274" s="886">
        <f t="shared" si="333"/>
        <v>43428</v>
      </c>
      <c r="BR274" s="886">
        <f t="shared" si="308"/>
        <v>43434</v>
      </c>
      <c r="BS274" s="886">
        <f t="shared" si="313"/>
        <v>43497</v>
      </c>
      <c r="BT274" s="886">
        <f t="shared" si="323"/>
        <v>43514</v>
      </c>
      <c r="BU274" s="886">
        <f t="shared" si="298"/>
        <v>43518</v>
      </c>
      <c r="BV274" s="886">
        <f t="shared" si="280"/>
        <v>43524</v>
      </c>
      <c r="BW274" s="856">
        <f t="shared" si="293"/>
        <v>43526</v>
      </c>
      <c r="BY274" s="850">
        <f t="shared" si="348"/>
        <v>9</v>
      </c>
      <c r="BZ274" s="866"/>
      <c r="CA274" s="867"/>
      <c r="CB274" s="853">
        <v>119</v>
      </c>
      <c r="CC274" s="854" t="s">
        <v>2429</v>
      </c>
      <c r="CD274" s="886">
        <f t="shared" si="334"/>
        <v>43449</v>
      </c>
      <c r="CE274" s="886">
        <f t="shared" si="309"/>
        <v>43455</v>
      </c>
      <c r="CF274" s="886">
        <f t="shared" si="335"/>
        <v>43456</v>
      </c>
      <c r="CG274" s="886">
        <f t="shared" si="299"/>
        <v>43462</v>
      </c>
      <c r="CH274" s="886">
        <f t="shared" si="341"/>
        <v>43497</v>
      </c>
      <c r="CI274" s="886">
        <f t="shared" si="324"/>
        <v>43514</v>
      </c>
      <c r="CJ274" s="886">
        <f t="shared" si="316"/>
        <v>43518</v>
      </c>
      <c r="CK274" s="886">
        <f t="shared" si="281"/>
        <v>43524</v>
      </c>
      <c r="CL274" s="856">
        <f t="shared" si="294"/>
        <v>43526</v>
      </c>
      <c r="CN274" s="850">
        <f t="shared" si="349"/>
        <v>9</v>
      </c>
      <c r="CO274" s="866"/>
      <c r="CP274" s="867"/>
      <c r="CQ274" s="853">
        <v>119</v>
      </c>
      <c r="CR274" s="854" t="s">
        <v>2429</v>
      </c>
      <c r="CS274" s="886">
        <f t="shared" si="336"/>
        <v>43449</v>
      </c>
      <c r="CT274" s="886">
        <f t="shared" si="310"/>
        <v>43455</v>
      </c>
      <c r="CU274" s="886">
        <f t="shared" si="337"/>
        <v>43456</v>
      </c>
      <c r="CV274" s="886">
        <f t="shared" si="300"/>
        <v>43462</v>
      </c>
      <c r="CW274" s="886">
        <f t="shared" si="342"/>
        <v>43497</v>
      </c>
      <c r="CX274" s="886">
        <f t="shared" si="325"/>
        <v>43514</v>
      </c>
      <c r="CY274" s="886">
        <f t="shared" si="317"/>
        <v>43518</v>
      </c>
      <c r="CZ274" s="886">
        <f t="shared" si="282"/>
        <v>43524</v>
      </c>
      <c r="DA274" s="856">
        <f t="shared" si="295"/>
        <v>43526</v>
      </c>
    </row>
    <row r="275" spans="2:105" hidden="1">
      <c r="B275" s="407" t="s">
        <v>2250</v>
      </c>
      <c r="C275" s="850">
        <f t="shared" si="343"/>
        <v>10</v>
      </c>
      <c r="D275" s="857" t="s">
        <v>506</v>
      </c>
      <c r="E275" s="858"/>
      <c r="F275" s="853">
        <v>119</v>
      </c>
      <c r="G275" s="854" t="s">
        <v>2429</v>
      </c>
      <c r="H275" s="863">
        <f t="shared" si="275"/>
        <v>43488</v>
      </c>
      <c r="I275" s="863">
        <f t="shared" si="318"/>
        <v>43491</v>
      </c>
      <c r="J275" s="863">
        <f t="shared" si="338"/>
        <v>43497</v>
      </c>
      <c r="K275" s="863">
        <f t="shared" si="350"/>
        <v>43504</v>
      </c>
      <c r="L275" s="863">
        <f t="shared" si="319"/>
        <v>43521</v>
      </c>
      <c r="M275" s="863">
        <f t="shared" si="301"/>
        <v>43525</v>
      </c>
      <c r="N275" s="863">
        <f t="shared" si="276"/>
        <v>43531</v>
      </c>
      <c r="O275" s="856">
        <f t="shared" si="289"/>
        <v>43533</v>
      </c>
      <c r="Q275" s="850">
        <f t="shared" si="344"/>
        <v>10</v>
      </c>
      <c r="R275" s="857" t="s">
        <v>506</v>
      </c>
      <c r="S275" s="858"/>
      <c r="T275" s="853">
        <v>119</v>
      </c>
      <c r="U275" s="854" t="s">
        <v>2429</v>
      </c>
      <c r="V275" s="886">
        <f t="shared" si="326"/>
        <v>43456</v>
      </c>
      <c r="W275" s="886">
        <f t="shared" si="302"/>
        <v>43462</v>
      </c>
      <c r="X275" s="886">
        <f t="shared" si="327"/>
        <v>43463</v>
      </c>
      <c r="Y275" s="886">
        <f t="shared" si="303"/>
        <v>43469</v>
      </c>
      <c r="Z275" s="886">
        <f t="shared" si="311"/>
        <v>43504</v>
      </c>
      <c r="AA275" s="886">
        <f t="shared" si="320"/>
        <v>43521</v>
      </c>
      <c r="AB275" s="886">
        <f t="shared" si="314"/>
        <v>43525</v>
      </c>
      <c r="AC275" s="886">
        <f t="shared" si="277"/>
        <v>43531</v>
      </c>
      <c r="AD275" s="856">
        <f t="shared" si="290"/>
        <v>43533</v>
      </c>
      <c r="AF275" s="850">
        <f t="shared" si="345"/>
        <v>10</v>
      </c>
      <c r="AG275" s="857" t="s">
        <v>506</v>
      </c>
      <c r="AH275" s="858"/>
      <c r="AI275" s="853">
        <v>119</v>
      </c>
      <c r="AJ275" s="854" t="s">
        <v>2429</v>
      </c>
      <c r="AK275" s="863">
        <f t="shared" si="328"/>
        <v>43456</v>
      </c>
      <c r="AL275" s="863">
        <f t="shared" si="304"/>
        <v>43462</v>
      </c>
      <c r="AM275" s="863">
        <f t="shared" si="329"/>
        <v>43463</v>
      </c>
      <c r="AN275" s="863">
        <f t="shared" si="305"/>
        <v>43469</v>
      </c>
      <c r="AO275" s="863">
        <f t="shared" si="340"/>
        <v>43504</v>
      </c>
      <c r="AP275" s="863">
        <f t="shared" si="321"/>
        <v>43521</v>
      </c>
      <c r="AQ275" s="863">
        <f t="shared" si="315"/>
        <v>43525</v>
      </c>
      <c r="AR275" s="863">
        <f t="shared" si="278"/>
        <v>43531</v>
      </c>
      <c r="AS275" s="879">
        <f t="shared" si="291"/>
        <v>43533</v>
      </c>
      <c r="AU275" s="850">
        <f t="shared" si="346"/>
        <v>10</v>
      </c>
      <c r="AV275" s="857" t="s">
        <v>506</v>
      </c>
      <c r="AW275" s="858"/>
      <c r="AX275" s="853">
        <v>119</v>
      </c>
      <c r="AY275" s="854" t="s">
        <v>2429</v>
      </c>
      <c r="AZ275" s="886">
        <f t="shared" si="330"/>
        <v>43442</v>
      </c>
      <c r="BA275" s="886">
        <f t="shared" si="306"/>
        <v>43448</v>
      </c>
      <c r="BB275" s="886">
        <f t="shared" si="331"/>
        <v>43449</v>
      </c>
      <c r="BC275" s="886">
        <f t="shared" si="296"/>
        <v>43455</v>
      </c>
      <c r="BD275" s="886">
        <f t="shared" si="312"/>
        <v>43504</v>
      </c>
      <c r="BE275" s="886">
        <f t="shared" si="322"/>
        <v>43521</v>
      </c>
      <c r="BF275" s="886">
        <f t="shared" si="297"/>
        <v>43525</v>
      </c>
      <c r="BG275" s="886">
        <f t="shared" si="279"/>
        <v>43531</v>
      </c>
      <c r="BH275" s="856">
        <f t="shared" si="292"/>
        <v>43533</v>
      </c>
      <c r="BJ275" s="850">
        <f t="shared" si="347"/>
        <v>10</v>
      </c>
      <c r="BK275" s="857" t="s">
        <v>506</v>
      </c>
      <c r="BL275" s="858"/>
      <c r="BM275" s="853">
        <v>119</v>
      </c>
      <c r="BN275" s="854" t="s">
        <v>2429</v>
      </c>
      <c r="BO275" s="863">
        <f t="shared" si="332"/>
        <v>43428</v>
      </c>
      <c r="BP275" s="863">
        <f t="shared" si="307"/>
        <v>43434</v>
      </c>
      <c r="BQ275" s="863">
        <f t="shared" si="333"/>
        <v>43435</v>
      </c>
      <c r="BR275" s="863">
        <f t="shared" si="308"/>
        <v>43441</v>
      </c>
      <c r="BS275" s="863">
        <f t="shared" si="313"/>
        <v>43504</v>
      </c>
      <c r="BT275" s="863">
        <f t="shared" si="323"/>
        <v>43521</v>
      </c>
      <c r="BU275" s="863">
        <f t="shared" si="298"/>
        <v>43525</v>
      </c>
      <c r="BV275" s="863">
        <f t="shared" si="280"/>
        <v>43531</v>
      </c>
      <c r="BW275" s="879">
        <f t="shared" si="293"/>
        <v>43533</v>
      </c>
      <c r="BY275" s="850">
        <f t="shared" si="348"/>
        <v>10</v>
      </c>
      <c r="BZ275" s="857" t="s">
        <v>506</v>
      </c>
      <c r="CA275" s="858"/>
      <c r="CB275" s="853">
        <v>119</v>
      </c>
      <c r="CC275" s="854" t="s">
        <v>2429</v>
      </c>
      <c r="CD275" s="863">
        <f t="shared" si="334"/>
        <v>43456</v>
      </c>
      <c r="CE275" s="863">
        <f t="shared" si="309"/>
        <v>43462</v>
      </c>
      <c r="CF275" s="863">
        <f t="shared" si="335"/>
        <v>43463</v>
      </c>
      <c r="CG275" s="863">
        <f t="shared" si="299"/>
        <v>43469</v>
      </c>
      <c r="CH275" s="863">
        <f t="shared" si="341"/>
        <v>43504</v>
      </c>
      <c r="CI275" s="863">
        <f t="shared" si="324"/>
        <v>43521</v>
      </c>
      <c r="CJ275" s="863">
        <f t="shared" si="316"/>
        <v>43525</v>
      </c>
      <c r="CK275" s="863">
        <f t="shared" si="281"/>
        <v>43531</v>
      </c>
      <c r="CL275" s="879">
        <f t="shared" si="294"/>
        <v>43533</v>
      </c>
      <c r="CN275" s="850">
        <f t="shared" si="349"/>
        <v>10</v>
      </c>
      <c r="CO275" s="857" t="s">
        <v>506</v>
      </c>
      <c r="CP275" s="858"/>
      <c r="CQ275" s="853">
        <v>119</v>
      </c>
      <c r="CR275" s="854" t="s">
        <v>2429</v>
      </c>
      <c r="CS275" s="886">
        <f t="shared" si="336"/>
        <v>43456</v>
      </c>
      <c r="CT275" s="886">
        <f t="shared" si="310"/>
        <v>43462</v>
      </c>
      <c r="CU275" s="886">
        <f t="shared" si="337"/>
        <v>43463</v>
      </c>
      <c r="CV275" s="886">
        <f t="shared" si="300"/>
        <v>43469</v>
      </c>
      <c r="CW275" s="886">
        <f t="shared" si="342"/>
        <v>43504</v>
      </c>
      <c r="CX275" s="886">
        <f t="shared" si="325"/>
        <v>43521</v>
      </c>
      <c r="CY275" s="886">
        <f t="shared" si="317"/>
        <v>43525</v>
      </c>
      <c r="CZ275" s="886">
        <f t="shared" si="282"/>
        <v>43531</v>
      </c>
      <c r="DA275" s="856">
        <f t="shared" si="295"/>
        <v>43533</v>
      </c>
    </row>
    <row r="276" spans="2:105" hidden="1">
      <c r="B276" s="407" t="s">
        <v>2251</v>
      </c>
      <c r="C276" s="850">
        <f t="shared" si="343"/>
        <v>11</v>
      </c>
      <c r="D276" s="857" t="s">
        <v>506</v>
      </c>
      <c r="E276" s="858"/>
      <c r="F276" s="853">
        <v>119</v>
      </c>
      <c r="G276" s="854" t="s">
        <v>2429</v>
      </c>
      <c r="H276" s="859">
        <f t="shared" si="275"/>
        <v>43495</v>
      </c>
      <c r="I276" s="859">
        <f t="shared" si="318"/>
        <v>43498</v>
      </c>
      <c r="J276" s="863">
        <f t="shared" si="338"/>
        <v>43504</v>
      </c>
      <c r="K276" s="859">
        <f t="shared" si="350"/>
        <v>43511</v>
      </c>
      <c r="L276" s="859">
        <f t="shared" si="319"/>
        <v>43528</v>
      </c>
      <c r="M276" s="859">
        <f t="shared" si="301"/>
        <v>43532</v>
      </c>
      <c r="N276" s="859">
        <f t="shared" si="276"/>
        <v>43538</v>
      </c>
      <c r="O276" s="856">
        <f t="shared" si="289"/>
        <v>43540</v>
      </c>
      <c r="Q276" s="850">
        <f t="shared" si="344"/>
        <v>11</v>
      </c>
      <c r="R276" s="857" t="s">
        <v>506</v>
      </c>
      <c r="S276" s="858"/>
      <c r="T276" s="853">
        <v>119</v>
      </c>
      <c r="U276" s="854" t="s">
        <v>2429</v>
      </c>
      <c r="V276" s="886">
        <f t="shared" si="326"/>
        <v>43463</v>
      </c>
      <c r="W276" s="886">
        <f t="shared" si="302"/>
        <v>43469</v>
      </c>
      <c r="X276" s="886">
        <f t="shared" si="327"/>
        <v>43470</v>
      </c>
      <c r="Y276" s="886">
        <f t="shared" si="303"/>
        <v>43476</v>
      </c>
      <c r="Z276" s="886">
        <f t="shared" si="311"/>
        <v>43511</v>
      </c>
      <c r="AA276" s="886">
        <f t="shared" si="320"/>
        <v>43528</v>
      </c>
      <c r="AB276" s="886">
        <f t="shared" si="314"/>
        <v>43532</v>
      </c>
      <c r="AC276" s="886">
        <f t="shared" si="277"/>
        <v>43538</v>
      </c>
      <c r="AD276" s="856">
        <f t="shared" si="290"/>
        <v>43540</v>
      </c>
      <c r="AF276" s="850">
        <f t="shared" si="345"/>
        <v>11</v>
      </c>
      <c r="AG276" s="857" t="s">
        <v>506</v>
      </c>
      <c r="AH276" s="858"/>
      <c r="AI276" s="853">
        <v>119</v>
      </c>
      <c r="AJ276" s="854" t="s">
        <v>2429</v>
      </c>
      <c r="AK276" s="863">
        <f t="shared" si="328"/>
        <v>43463</v>
      </c>
      <c r="AL276" s="863">
        <f t="shared" si="304"/>
        <v>43469</v>
      </c>
      <c r="AM276" s="863">
        <f t="shared" si="329"/>
        <v>43470</v>
      </c>
      <c r="AN276" s="863">
        <f t="shared" si="305"/>
        <v>43476</v>
      </c>
      <c r="AO276" s="863">
        <f t="shared" si="340"/>
        <v>43511</v>
      </c>
      <c r="AP276" s="863">
        <f t="shared" si="321"/>
        <v>43528</v>
      </c>
      <c r="AQ276" s="863">
        <f t="shared" si="315"/>
        <v>43532</v>
      </c>
      <c r="AR276" s="863">
        <f t="shared" si="278"/>
        <v>43538</v>
      </c>
      <c r="AS276" s="879">
        <f t="shared" si="291"/>
        <v>43540</v>
      </c>
      <c r="AU276" s="850">
        <f t="shared" si="346"/>
        <v>11</v>
      </c>
      <c r="AV276" s="857" t="s">
        <v>506</v>
      </c>
      <c r="AW276" s="858"/>
      <c r="AX276" s="853">
        <v>119</v>
      </c>
      <c r="AY276" s="854" t="s">
        <v>2429</v>
      </c>
      <c r="AZ276" s="886">
        <f t="shared" si="330"/>
        <v>43449</v>
      </c>
      <c r="BA276" s="886">
        <f t="shared" si="306"/>
        <v>43455</v>
      </c>
      <c r="BB276" s="886">
        <f t="shared" si="331"/>
        <v>43456</v>
      </c>
      <c r="BC276" s="886">
        <f t="shared" si="296"/>
        <v>43462</v>
      </c>
      <c r="BD276" s="886">
        <f t="shared" si="312"/>
        <v>43511</v>
      </c>
      <c r="BE276" s="886">
        <f t="shared" si="322"/>
        <v>43528</v>
      </c>
      <c r="BF276" s="886">
        <f t="shared" si="297"/>
        <v>43532</v>
      </c>
      <c r="BG276" s="886">
        <f t="shared" si="279"/>
        <v>43538</v>
      </c>
      <c r="BH276" s="856">
        <f t="shared" si="292"/>
        <v>43540</v>
      </c>
      <c r="BJ276" s="850">
        <f t="shared" si="347"/>
        <v>11</v>
      </c>
      <c r="BK276" s="857" t="s">
        <v>506</v>
      </c>
      <c r="BL276" s="858"/>
      <c r="BM276" s="853">
        <v>119</v>
      </c>
      <c r="BN276" s="854" t="s">
        <v>2429</v>
      </c>
      <c r="BO276" s="863">
        <f t="shared" si="332"/>
        <v>43435</v>
      </c>
      <c r="BP276" s="863">
        <f t="shared" si="307"/>
        <v>43441</v>
      </c>
      <c r="BQ276" s="863">
        <f t="shared" si="333"/>
        <v>43442</v>
      </c>
      <c r="BR276" s="863">
        <f t="shared" si="308"/>
        <v>43448</v>
      </c>
      <c r="BS276" s="863">
        <f t="shared" si="313"/>
        <v>43511</v>
      </c>
      <c r="BT276" s="863">
        <f t="shared" si="323"/>
        <v>43528</v>
      </c>
      <c r="BU276" s="863">
        <f t="shared" si="298"/>
        <v>43532</v>
      </c>
      <c r="BV276" s="863">
        <f t="shared" si="280"/>
        <v>43538</v>
      </c>
      <c r="BW276" s="879">
        <f t="shared" si="293"/>
        <v>43540</v>
      </c>
      <c r="BY276" s="850">
        <f t="shared" si="348"/>
        <v>11</v>
      </c>
      <c r="BZ276" s="857" t="s">
        <v>506</v>
      </c>
      <c r="CA276" s="858"/>
      <c r="CB276" s="853">
        <v>119</v>
      </c>
      <c r="CC276" s="854" t="s">
        <v>2429</v>
      </c>
      <c r="CD276" s="863">
        <f t="shared" si="334"/>
        <v>43463</v>
      </c>
      <c r="CE276" s="863">
        <f t="shared" si="309"/>
        <v>43469</v>
      </c>
      <c r="CF276" s="863">
        <f t="shared" si="335"/>
        <v>43470</v>
      </c>
      <c r="CG276" s="863">
        <f t="shared" si="299"/>
        <v>43476</v>
      </c>
      <c r="CH276" s="863">
        <f t="shared" si="341"/>
        <v>43511</v>
      </c>
      <c r="CI276" s="863">
        <f t="shared" si="324"/>
        <v>43528</v>
      </c>
      <c r="CJ276" s="863">
        <f t="shared" si="316"/>
        <v>43532</v>
      </c>
      <c r="CK276" s="863">
        <f t="shared" si="281"/>
        <v>43538</v>
      </c>
      <c r="CL276" s="879">
        <f t="shared" si="294"/>
        <v>43540</v>
      </c>
      <c r="CN276" s="850">
        <f t="shared" si="349"/>
        <v>11</v>
      </c>
      <c r="CO276" s="857" t="s">
        <v>506</v>
      </c>
      <c r="CP276" s="858"/>
      <c r="CQ276" s="853">
        <v>119</v>
      </c>
      <c r="CR276" s="854" t="s">
        <v>2429</v>
      </c>
      <c r="CS276" s="886">
        <f t="shared" si="336"/>
        <v>43463</v>
      </c>
      <c r="CT276" s="886">
        <f t="shared" si="310"/>
        <v>43469</v>
      </c>
      <c r="CU276" s="886">
        <f t="shared" si="337"/>
        <v>43470</v>
      </c>
      <c r="CV276" s="886">
        <f t="shared" si="300"/>
        <v>43476</v>
      </c>
      <c r="CW276" s="886">
        <f t="shared" si="342"/>
        <v>43511</v>
      </c>
      <c r="CX276" s="886">
        <f t="shared" si="325"/>
        <v>43528</v>
      </c>
      <c r="CY276" s="886">
        <f t="shared" si="317"/>
        <v>43532</v>
      </c>
      <c r="CZ276" s="886">
        <f t="shared" si="282"/>
        <v>43538</v>
      </c>
      <c r="DA276" s="856">
        <f t="shared" si="295"/>
        <v>43540</v>
      </c>
    </row>
    <row r="277" spans="2:105" ht="15.75" hidden="1" thickBot="1">
      <c r="B277" s="407" t="s">
        <v>2252</v>
      </c>
      <c r="C277" s="850">
        <f t="shared" si="343"/>
        <v>12</v>
      </c>
      <c r="D277" s="866"/>
      <c r="E277" s="867"/>
      <c r="F277" s="853">
        <v>119</v>
      </c>
      <c r="G277" s="854" t="s">
        <v>2429</v>
      </c>
      <c r="H277" s="863">
        <f t="shared" si="275"/>
        <v>43502</v>
      </c>
      <c r="I277" s="863">
        <f t="shared" si="318"/>
        <v>43505</v>
      </c>
      <c r="J277" s="863">
        <f t="shared" si="338"/>
        <v>43511</v>
      </c>
      <c r="K277" s="863">
        <f t="shared" si="350"/>
        <v>43518</v>
      </c>
      <c r="L277" s="863">
        <f t="shared" si="319"/>
        <v>43535</v>
      </c>
      <c r="M277" s="863">
        <f t="shared" si="301"/>
        <v>43539</v>
      </c>
      <c r="N277" s="863">
        <f t="shared" si="276"/>
        <v>43545</v>
      </c>
      <c r="O277" s="856">
        <f t="shared" si="289"/>
        <v>43547</v>
      </c>
      <c r="Q277" s="850">
        <f t="shared" si="344"/>
        <v>12</v>
      </c>
      <c r="R277" s="866"/>
      <c r="S277" s="867"/>
      <c r="T277" s="853">
        <v>119</v>
      </c>
      <c r="U277" s="854" t="s">
        <v>2429</v>
      </c>
      <c r="V277" s="886">
        <f t="shared" si="326"/>
        <v>43470</v>
      </c>
      <c r="W277" s="886">
        <f t="shared" si="302"/>
        <v>43476</v>
      </c>
      <c r="X277" s="886">
        <f t="shared" si="327"/>
        <v>43477</v>
      </c>
      <c r="Y277" s="886">
        <f t="shared" si="303"/>
        <v>43483</v>
      </c>
      <c r="Z277" s="886">
        <f t="shared" si="311"/>
        <v>43518</v>
      </c>
      <c r="AA277" s="886">
        <f t="shared" si="320"/>
        <v>43535</v>
      </c>
      <c r="AB277" s="886">
        <f t="shared" si="314"/>
        <v>43539</v>
      </c>
      <c r="AC277" s="886">
        <f t="shared" si="277"/>
        <v>43545</v>
      </c>
      <c r="AD277" s="856">
        <f t="shared" si="290"/>
        <v>43547</v>
      </c>
      <c r="AF277" s="1124">
        <f t="shared" si="345"/>
        <v>12</v>
      </c>
      <c r="AG277" s="1218"/>
      <c r="AH277" s="1219"/>
      <c r="AI277" s="869">
        <v>119</v>
      </c>
      <c r="AJ277" s="870" t="s">
        <v>2429</v>
      </c>
      <c r="AK277" s="1149">
        <f t="shared" si="328"/>
        <v>43470</v>
      </c>
      <c r="AL277" s="1149">
        <f t="shared" si="304"/>
        <v>43476</v>
      </c>
      <c r="AM277" s="1149">
        <f t="shared" si="329"/>
        <v>43477</v>
      </c>
      <c r="AN277" s="1149">
        <f t="shared" si="305"/>
        <v>43483</v>
      </c>
      <c r="AO277" s="1149">
        <f t="shared" si="340"/>
        <v>43518</v>
      </c>
      <c r="AP277" s="1149">
        <f t="shared" si="321"/>
        <v>43535</v>
      </c>
      <c r="AQ277" s="1149">
        <f t="shared" si="315"/>
        <v>43539</v>
      </c>
      <c r="AR277" s="1149">
        <f t="shared" si="278"/>
        <v>43545</v>
      </c>
      <c r="AS277" s="1195">
        <f t="shared" si="291"/>
        <v>43547</v>
      </c>
      <c r="AU277" s="850">
        <f t="shared" si="346"/>
        <v>12</v>
      </c>
      <c r="AV277" s="866"/>
      <c r="AW277" s="867"/>
      <c r="AX277" s="853">
        <v>119</v>
      </c>
      <c r="AY277" s="854" t="s">
        <v>2429</v>
      </c>
      <c r="AZ277" s="863">
        <f t="shared" si="330"/>
        <v>43456</v>
      </c>
      <c r="BA277" s="863">
        <f t="shared" si="306"/>
        <v>43462</v>
      </c>
      <c r="BB277" s="863">
        <f t="shared" si="331"/>
        <v>43463</v>
      </c>
      <c r="BC277" s="863">
        <f t="shared" si="296"/>
        <v>43469</v>
      </c>
      <c r="BD277" s="863">
        <f t="shared" si="312"/>
        <v>43518</v>
      </c>
      <c r="BE277" s="863">
        <f t="shared" si="322"/>
        <v>43535</v>
      </c>
      <c r="BF277" s="863">
        <f t="shared" si="297"/>
        <v>43539</v>
      </c>
      <c r="BG277" s="863">
        <f t="shared" si="279"/>
        <v>43545</v>
      </c>
      <c r="BH277" s="879">
        <f t="shared" si="292"/>
        <v>43547</v>
      </c>
      <c r="BJ277" s="850">
        <f t="shared" si="347"/>
        <v>12</v>
      </c>
      <c r="BK277" s="866"/>
      <c r="BL277" s="867"/>
      <c r="BM277" s="853">
        <v>119</v>
      </c>
      <c r="BN277" s="854" t="s">
        <v>2429</v>
      </c>
      <c r="BO277" s="863">
        <f t="shared" si="332"/>
        <v>43442</v>
      </c>
      <c r="BP277" s="863">
        <f t="shared" si="307"/>
        <v>43448</v>
      </c>
      <c r="BQ277" s="863">
        <f t="shared" si="333"/>
        <v>43449</v>
      </c>
      <c r="BR277" s="863">
        <f t="shared" si="308"/>
        <v>43455</v>
      </c>
      <c r="BS277" s="863">
        <f t="shared" si="313"/>
        <v>43518</v>
      </c>
      <c r="BT277" s="863">
        <f t="shared" si="323"/>
        <v>43535</v>
      </c>
      <c r="BU277" s="863">
        <f t="shared" si="298"/>
        <v>43539</v>
      </c>
      <c r="BV277" s="863">
        <f t="shared" si="280"/>
        <v>43545</v>
      </c>
      <c r="BW277" s="879">
        <f t="shared" si="293"/>
        <v>43547</v>
      </c>
      <c r="BY277" s="1124">
        <f t="shared" si="348"/>
        <v>12</v>
      </c>
      <c r="BZ277" s="1218"/>
      <c r="CA277" s="1219"/>
      <c r="CB277" s="869">
        <v>119</v>
      </c>
      <c r="CC277" s="870" t="s">
        <v>2429</v>
      </c>
      <c r="CD277" s="1149">
        <f t="shared" si="334"/>
        <v>43470</v>
      </c>
      <c r="CE277" s="1149">
        <f t="shared" si="309"/>
        <v>43476</v>
      </c>
      <c r="CF277" s="1149">
        <f t="shared" si="335"/>
        <v>43477</v>
      </c>
      <c r="CG277" s="1149">
        <f t="shared" si="299"/>
        <v>43483</v>
      </c>
      <c r="CH277" s="1149">
        <f t="shared" si="341"/>
        <v>43518</v>
      </c>
      <c r="CI277" s="1149">
        <f t="shared" si="324"/>
        <v>43535</v>
      </c>
      <c r="CJ277" s="1149">
        <f t="shared" si="316"/>
        <v>43539</v>
      </c>
      <c r="CK277" s="1149">
        <f t="shared" si="281"/>
        <v>43545</v>
      </c>
      <c r="CL277" s="1195">
        <f t="shared" si="294"/>
        <v>43547</v>
      </c>
      <c r="CN277" s="1124">
        <f t="shared" si="349"/>
        <v>12</v>
      </c>
      <c r="CO277" s="1218"/>
      <c r="CP277" s="1219"/>
      <c r="CQ277" s="869">
        <v>119</v>
      </c>
      <c r="CR277" s="870" t="s">
        <v>2429</v>
      </c>
      <c r="CS277" s="1149">
        <f t="shared" si="336"/>
        <v>43470</v>
      </c>
      <c r="CT277" s="1149">
        <f t="shared" si="310"/>
        <v>43476</v>
      </c>
      <c r="CU277" s="1149">
        <f t="shared" si="337"/>
        <v>43477</v>
      </c>
      <c r="CV277" s="1149">
        <f t="shared" si="300"/>
        <v>43483</v>
      </c>
      <c r="CW277" s="1149">
        <f t="shared" si="342"/>
        <v>43518</v>
      </c>
      <c r="CX277" s="1149">
        <f t="shared" si="325"/>
        <v>43535</v>
      </c>
      <c r="CY277" s="1149">
        <f t="shared" si="317"/>
        <v>43539</v>
      </c>
      <c r="CZ277" s="1149">
        <f t="shared" si="282"/>
        <v>43545</v>
      </c>
      <c r="DA277" s="1195">
        <f t="shared" si="295"/>
        <v>43547</v>
      </c>
    </row>
    <row r="278" spans="2:105" ht="30.75" hidden="1" thickTop="1">
      <c r="B278" s="407" t="s">
        <v>2253</v>
      </c>
      <c r="C278" s="850">
        <f t="shared" si="343"/>
        <v>13</v>
      </c>
      <c r="D278" s="866"/>
      <c r="E278" s="867"/>
      <c r="F278" s="853">
        <v>119</v>
      </c>
      <c r="G278" s="854" t="s">
        <v>2429</v>
      </c>
      <c r="H278" s="863">
        <f t="shared" si="275"/>
        <v>43509</v>
      </c>
      <c r="I278" s="863">
        <f t="shared" si="318"/>
        <v>43512</v>
      </c>
      <c r="J278" s="863">
        <f t="shared" si="338"/>
        <v>43518</v>
      </c>
      <c r="K278" s="863">
        <f t="shared" si="350"/>
        <v>43525</v>
      </c>
      <c r="L278" s="863">
        <f t="shared" si="319"/>
        <v>43542</v>
      </c>
      <c r="M278" s="863">
        <f t="shared" si="301"/>
        <v>43546</v>
      </c>
      <c r="N278" s="863">
        <f t="shared" si="276"/>
        <v>43552</v>
      </c>
      <c r="O278" s="856">
        <f t="shared" si="289"/>
        <v>43554</v>
      </c>
      <c r="Q278" s="850">
        <f t="shared" si="344"/>
        <v>13</v>
      </c>
      <c r="R278" s="866"/>
      <c r="S278" s="867"/>
      <c r="T278" s="853">
        <v>119</v>
      </c>
      <c r="U278" s="854" t="s">
        <v>2429</v>
      </c>
      <c r="V278" s="886">
        <f t="shared" si="326"/>
        <v>43477</v>
      </c>
      <c r="W278" s="886">
        <f t="shared" si="302"/>
        <v>43483</v>
      </c>
      <c r="X278" s="886">
        <f t="shared" si="327"/>
        <v>43484</v>
      </c>
      <c r="Y278" s="886">
        <f t="shared" si="303"/>
        <v>43490</v>
      </c>
      <c r="Z278" s="886">
        <f t="shared" si="311"/>
        <v>43525</v>
      </c>
      <c r="AA278" s="886">
        <f t="shared" si="320"/>
        <v>43542</v>
      </c>
      <c r="AB278" s="886">
        <f t="shared" si="314"/>
        <v>43546</v>
      </c>
      <c r="AC278" s="886">
        <f t="shared" si="277"/>
        <v>43552</v>
      </c>
      <c r="AD278" s="856">
        <f t="shared" si="290"/>
        <v>43554</v>
      </c>
      <c r="AF278" s="804">
        <f t="shared" si="345"/>
        <v>13</v>
      </c>
      <c r="AG278" s="805" t="s">
        <v>4055</v>
      </c>
      <c r="AH278" s="806"/>
      <c r="AI278" s="800">
        <v>119</v>
      </c>
      <c r="AJ278" s="801" t="s">
        <v>2429</v>
      </c>
      <c r="AK278" s="803">
        <f t="shared" si="328"/>
        <v>43477</v>
      </c>
      <c r="AL278" s="803">
        <f t="shared" si="304"/>
        <v>43483</v>
      </c>
      <c r="AM278" s="803">
        <f t="shared" si="329"/>
        <v>43484</v>
      </c>
      <c r="AN278" s="803">
        <f t="shared" si="305"/>
        <v>43490</v>
      </c>
      <c r="AO278" s="803">
        <f t="shared" si="340"/>
        <v>43525</v>
      </c>
      <c r="AP278" s="803">
        <f t="shared" si="321"/>
        <v>43542</v>
      </c>
      <c r="AQ278" s="803">
        <f t="shared" si="315"/>
        <v>43546</v>
      </c>
      <c r="AR278" s="803">
        <f t="shared" si="278"/>
        <v>43552</v>
      </c>
      <c r="AS278" s="808">
        <f t="shared" si="291"/>
        <v>43554</v>
      </c>
      <c r="AU278" s="850">
        <f t="shared" si="346"/>
        <v>13</v>
      </c>
      <c r="AV278" s="866"/>
      <c r="AW278" s="867"/>
      <c r="AX278" s="853">
        <v>119</v>
      </c>
      <c r="AY278" s="854" t="s">
        <v>2429</v>
      </c>
      <c r="AZ278" s="863">
        <f t="shared" si="330"/>
        <v>43463</v>
      </c>
      <c r="BA278" s="863">
        <f t="shared" si="306"/>
        <v>43469</v>
      </c>
      <c r="BB278" s="863">
        <f t="shared" si="331"/>
        <v>43470</v>
      </c>
      <c r="BC278" s="863">
        <f t="shared" si="296"/>
        <v>43476</v>
      </c>
      <c r="BD278" s="863">
        <f t="shared" si="312"/>
        <v>43525</v>
      </c>
      <c r="BE278" s="863">
        <f t="shared" si="322"/>
        <v>43542</v>
      </c>
      <c r="BF278" s="863">
        <f t="shared" si="297"/>
        <v>43546</v>
      </c>
      <c r="BG278" s="863">
        <f t="shared" si="279"/>
        <v>43552</v>
      </c>
      <c r="BH278" s="879">
        <f t="shared" si="292"/>
        <v>43554</v>
      </c>
      <c r="BJ278" s="850">
        <f t="shared" si="347"/>
        <v>13</v>
      </c>
      <c r="BK278" s="866"/>
      <c r="BL278" s="867"/>
      <c r="BM278" s="853">
        <v>119</v>
      </c>
      <c r="BN278" s="854" t="s">
        <v>2429</v>
      </c>
      <c r="BO278" s="863">
        <f t="shared" si="332"/>
        <v>43449</v>
      </c>
      <c r="BP278" s="863">
        <f t="shared" si="307"/>
        <v>43455</v>
      </c>
      <c r="BQ278" s="863">
        <f t="shared" si="333"/>
        <v>43456</v>
      </c>
      <c r="BR278" s="863">
        <f t="shared" si="308"/>
        <v>43462</v>
      </c>
      <c r="BS278" s="863">
        <f t="shared" si="313"/>
        <v>43525</v>
      </c>
      <c r="BT278" s="863">
        <f t="shared" si="323"/>
        <v>43542</v>
      </c>
      <c r="BU278" s="863">
        <f t="shared" si="298"/>
        <v>43546</v>
      </c>
      <c r="BV278" s="863">
        <f t="shared" si="280"/>
        <v>43552</v>
      </c>
      <c r="BW278" s="879">
        <f t="shared" si="293"/>
        <v>43554</v>
      </c>
      <c r="BY278" s="804">
        <v>13</v>
      </c>
      <c r="BZ278" s="805" t="s">
        <v>6203</v>
      </c>
      <c r="CA278" s="806"/>
      <c r="CB278" s="800">
        <v>119</v>
      </c>
      <c r="CC278" s="801" t="s">
        <v>2429</v>
      </c>
      <c r="CD278" s="803">
        <f t="shared" si="334"/>
        <v>43477</v>
      </c>
      <c r="CE278" s="803">
        <f t="shared" si="309"/>
        <v>43483</v>
      </c>
      <c r="CF278" s="803">
        <f t="shared" si="335"/>
        <v>43484</v>
      </c>
      <c r="CG278" s="807">
        <f t="shared" si="299"/>
        <v>43490</v>
      </c>
      <c r="CH278" s="803">
        <f t="shared" si="341"/>
        <v>43525</v>
      </c>
      <c r="CI278" s="803">
        <f t="shared" si="324"/>
        <v>43542</v>
      </c>
      <c r="CJ278" s="803">
        <f t="shared" si="316"/>
        <v>43546</v>
      </c>
      <c r="CK278" s="803">
        <f t="shared" si="281"/>
        <v>43552</v>
      </c>
      <c r="CL278" s="808">
        <v>43554</v>
      </c>
      <c r="CN278" s="804">
        <f t="shared" si="349"/>
        <v>13</v>
      </c>
      <c r="CO278" s="1265"/>
      <c r="CP278" s="1266"/>
      <c r="CQ278" s="800">
        <v>119</v>
      </c>
      <c r="CR278" s="801" t="s">
        <v>2429</v>
      </c>
      <c r="CS278" s="803">
        <f t="shared" si="336"/>
        <v>43477</v>
      </c>
      <c r="CT278" s="803">
        <f t="shared" si="310"/>
        <v>43483</v>
      </c>
      <c r="CU278" s="803">
        <f t="shared" si="337"/>
        <v>43484</v>
      </c>
      <c r="CV278" s="803">
        <f t="shared" si="300"/>
        <v>43490</v>
      </c>
      <c r="CW278" s="803">
        <f t="shared" si="342"/>
        <v>43525</v>
      </c>
      <c r="CX278" s="803">
        <f t="shared" si="325"/>
        <v>43542</v>
      </c>
      <c r="CY278" s="803">
        <f t="shared" si="317"/>
        <v>43546</v>
      </c>
      <c r="CZ278" s="803">
        <f t="shared" si="282"/>
        <v>43552</v>
      </c>
      <c r="DA278" s="808">
        <f t="shared" si="295"/>
        <v>43554</v>
      </c>
    </row>
    <row r="279" spans="2:105" ht="30" hidden="1">
      <c r="B279" s="407" t="s">
        <v>2254</v>
      </c>
      <c r="C279" s="850">
        <f t="shared" si="343"/>
        <v>14</v>
      </c>
      <c r="D279" s="860" t="s">
        <v>2534</v>
      </c>
      <c r="E279" s="861" t="s">
        <v>2184</v>
      </c>
      <c r="F279" s="853">
        <v>219</v>
      </c>
      <c r="G279" s="854" t="s">
        <v>2430</v>
      </c>
      <c r="H279" s="862">
        <f t="shared" ref="H279:H342" si="351">I279-3</f>
        <v>43516</v>
      </c>
      <c r="I279" s="862">
        <f t="shared" si="318"/>
        <v>43519</v>
      </c>
      <c r="J279" s="862">
        <f t="shared" si="338"/>
        <v>43525</v>
      </c>
      <c r="K279" s="862">
        <f t="shared" si="350"/>
        <v>43532</v>
      </c>
      <c r="L279" s="862">
        <f t="shared" si="319"/>
        <v>43549</v>
      </c>
      <c r="M279" s="862">
        <f t="shared" si="301"/>
        <v>43553</v>
      </c>
      <c r="N279" s="862">
        <f t="shared" ref="N279:N372" si="352">O279-2</f>
        <v>43559</v>
      </c>
      <c r="O279" s="856">
        <f t="shared" si="289"/>
        <v>43561</v>
      </c>
      <c r="Q279" s="850">
        <f t="shared" si="344"/>
        <v>14</v>
      </c>
      <c r="R279" s="860" t="s">
        <v>2534</v>
      </c>
      <c r="S279" s="861" t="s">
        <v>2184</v>
      </c>
      <c r="T279" s="853">
        <v>219</v>
      </c>
      <c r="U279" s="854" t="s">
        <v>2430</v>
      </c>
      <c r="V279" s="890">
        <f t="shared" si="326"/>
        <v>43484</v>
      </c>
      <c r="W279" s="890">
        <f t="shared" si="302"/>
        <v>43490</v>
      </c>
      <c r="X279" s="890">
        <f t="shared" si="327"/>
        <v>43491</v>
      </c>
      <c r="Y279" s="890">
        <f t="shared" si="303"/>
        <v>43497</v>
      </c>
      <c r="Z279" s="890">
        <f t="shared" si="311"/>
        <v>43532</v>
      </c>
      <c r="AA279" s="890">
        <f t="shared" si="320"/>
        <v>43549</v>
      </c>
      <c r="AB279" s="890">
        <f t="shared" si="314"/>
        <v>43553</v>
      </c>
      <c r="AC279" s="890">
        <f t="shared" ref="AC279:AC350" si="353">AD279-2</f>
        <v>43559</v>
      </c>
      <c r="AD279" s="856">
        <f t="shared" si="290"/>
        <v>43561</v>
      </c>
      <c r="AF279" s="809">
        <f t="shared" si="345"/>
        <v>14</v>
      </c>
      <c r="AG279" s="875" t="s">
        <v>4056</v>
      </c>
      <c r="AH279" s="861" t="s">
        <v>2184</v>
      </c>
      <c r="AI279" s="853">
        <v>219</v>
      </c>
      <c r="AJ279" s="854" t="s">
        <v>2430</v>
      </c>
      <c r="AK279" s="862">
        <f t="shared" si="328"/>
        <v>43477</v>
      </c>
      <c r="AL279" s="862">
        <f t="shared" si="304"/>
        <v>43483</v>
      </c>
      <c r="AM279" s="862">
        <f t="shared" si="329"/>
        <v>43484</v>
      </c>
      <c r="AN279" s="862">
        <f t="shared" si="305"/>
        <v>43490</v>
      </c>
      <c r="AO279" s="897">
        <f>AP279-17-7</f>
        <v>43525</v>
      </c>
      <c r="AP279" s="862">
        <f t="shared" si="321"/>
        <v>43549</v>
      </c>
      <c r="AQ279" s="862">
        <f t="shared" si="315"/>
        <v>43553</v>
      </c>
      <c r="AR279" s="862">
        <f t="shared" ref="AR279:AR342" si="354">AS279-2</f>
        <v>43559</v>
      </c>
      <c r="AS279" s="810">
        <f t="shared" si="291"/>
        <v>43561</v>
      </c>
      <c r="AU279" s="850">
        <f t="shared" si="346"/>
        <v>14</v>
      </c>
      <c r="AV279" s="860" t="s">
        <v>2534</v>
      </c>
      <c r="AW279" s="861" t="s">
        <v>2184</v>
      </c>
      <c r="AX279" s="853">
        <v>219</v>
      </c>
      <c r="AY279" s="854" t="s">
        <v>2430</v>
      </c>
      <c r="AZ279" s="862">
        <f t="shared" si="330"/>
        <v>43470</v>
      </c>
      <c r="BA279" s="862">
        <f t="shared" si="306"/>
        <v>43476</v>
      </c>
      <c r="BB279" s="862">
        <f t="shared" si="331"/>
        <v>43477</v>
      </c>
      <c r="BC279" s="862">
        <f t="shared" si="296"/>
        <v>43483</v>
      </c>
      <c r="BD279" s="862">
        <f t="shared" si="312"/>
        <v>43532</v>
      </c>
      <c r="BE279" s="862">
        <f t="shared" si="322"/>
        <v>43549</v>
      </c>
      <c r="BF279" s="862">
        <f t="shared" si="297"/>
        <v>43553</v>
      </c>
      <c r="BG279" s="862">
        <f t="shared" ref="BG279:BG348" si="355">BH279-2</f>
        <v>43559</v>
      </c>
      <c r="BH279" s="879">
        <f t="shared" si="292"/>
        <v>43561</v>
      </c>
      <c r="BJ279" s="850">
        <f t="shared" si="347"/>
        <v>14</v>
      </c>
      <c r="BK279" s="860" t="s">
        <v>2534</v>
      </c>
      <c r="BL279" s="861" t="s">
        <v>2184</v>
      </c>
      <c r="BM279" s="853">
        <v>219</v>
      </c>
      <c r="BN279" s="854" t="s">
        <v>2430</v>
      </c>
      <c r="BO279" s="862">
        <f t="shared" si="332"/>
        <v>43456</v>
      </c>
      <c r="BP279" s="862">
        <f t="shared" si="307"/>
        <v>43462</v>
      </c>
      <c r="BQ279" s="862">
        <f t="shared" si="333"/>
        <v>43463</v>
      </c>
      <c r="BR279" s="862">
        <f t="shared" si="308"/>
        <v>43469</v>
      </c>
      <c r="BS279" s="862">
        <f t="shared" si="313"/>
        <v>43532</v>
      </c>
      <c r="BT279" s="862">
        <f t="shared" si="323"/>
        <v>43549</v>
      </c>
      <c r="BU279" s="862">
        <f t="shared" si="298"/>
        <v>43553</v>
      </c>
      <c r="BV279" s="862">
        <f t="shared" ref="BV279:BV351" si="356">BW279-2</f>
        <v>43559</v>
      </c>
      <c r="BW279" s="879">
        <f t="shared" si="293"/>
        <v>43561</v>
      </c>
      <c r="BY279" s="809">
        <v>14</v>
      </c>
      <c r="BZ279" s="875" t="s">
        <v>4056</v>
      </c>
      <c r="CA279" s="861" t="s">
        <v>2184</v>
      </c>
      <c r="CB279" s="853">
        <v>219</v>
      </c>
      <c r="CC279" s="854" t="s">
        <v>2430</v>
      </c>
      <c r="CD279" s="862">
        <f t="shared" si="334"/>
        <v>43477</v>
      </c>
      <c r="CE279" s="862">
        <f t="shared" si="309"/>
        <v>43483</v>
      </c>
      <c r="CF279" s="862">
        <f t="shared" si="335"/>
        <v>43484</v>
      </c>
      <c r="CG279" s="897">
        <f>+CG278</f>
        <v>43490</v>
      </c>
      <c r="CH279" s="862">
        <f t="shared" si="341"/>
        <v>43532</v>
      </c>
      <c r="CI279" s="862">
        <f t="shared" si="324"/>
        <v>43549</v>
      </c>
      <c r="CJ279" s="862">
        <f t="shared" si="316"/>
        <v>43553</v>
      </c>
      <c r="CK279" s="862">
        <f t="shared" ref="CK279:CK353" si="357">CL279-2</f>
        <v>43559</v>
      </c>
      <c r="CL279" s="810">
        <v>43561</v>
      </c>
      <c r="CN279" s="809">
        <f t="shared" si="349"/>
        <v>14</v>
      </c>
      <c r="CO279" s="860" t="s">
        <v>2534</v>
      </c>
      <c r="CP279" s="861" t="s">
        <v>2184</v>
      </c>
      <c r="CQ279" s="853">
        <v>219</v>
      </c>
      <c r="CR279" s="854" t="s">
        <v>2430</v>
      </c>
      <c r="CS279" s="862">
        <f t="shared" si="336"/>
        <v>43477</v>
      </c>
      <c r="CT279" s="862">
        <f t="shared" si="310"/>
        <v>43483</v>
      </c>
      <c r="CU279" s="862">
        <f t="shared" si="337"/>
        <v>43484</v>
      </c>
      <c r="CV279" s="862">
        <f t="shared" si="300"/>
        <v>43490</v>
      </c>
      <c r="CW279" s="897">
        <f>CX279-17-7</f>
        <v>43525</v>
      </c>
      <c r="CX279" s="862">
        <f t="shared" si="325"/>
        <v>43549</v>
      </c>
      <c r="CY279" s="862">
        <f t="shared" si="317"/>
        <v>43553</v>
      </c>
      <c r="CZ279" s="862">
        <f t="shared" ref="CZ279:CZ342" si="358">DA279-2</f>
        <v>43559</v>
      </c>
      <c r="DA279" s="810">
        <f t="shared" si="295"/>
        <v>43561</v>
      </c>
    </row>
    <row r="280" spans="2:105" ht="30.75" hidden="1" thickBot="1">
      <c r="B280" s="407" t="s">
        <v>2255</v>
      </c>
      <c r="C280" s="850">
        <f t="shared" si="343"/>
        <v>15</v>
      </c>
      <c r="D280" s="857" t="s">
        <v>506</v>
      </c>
      <c r="E280" s="858"/>
      <c r="F280" s="853">
        <v>219</v>
      </c>
      <c r="G280" s="854" t="s">
        <v>2430</v>
      </c>
      <c r="H280" s="859">
        <f t="shared" si="351"/>
        <v>43523</v>
      </c>
      <c r="I280" s="859">
        <f t="shared" si="318"/>
        <v>43526</v>
      </c>
      <c r="J280" s="863">
        <f t="shared" si="338"/>
        <v>43532</v>
      </c>
      <c r="K280" s="859">
        <f t="shared" si="350"/>
        <v>43539</v>
      </c>
      <c r="L280" s="859">
        <f t="shared" si="319"/>
        <v>43556</v>
      </c>
      <c r="M280" s="859">
        <f t="shared" si="301"/>
        <v>43560</v>
      </c>
      <c r="N280" s="859">
        <f t="shared" si="352"/>
        <v>43566</v>
      </c>
      <c r="O280" s="856">
        <f t="shared" si="289"/>
        <v>43568</v>
      </c>
      <c r="Q280" s="850">
        <f t="shared" si="344"/>
        <v>15</v>
      </c>
      <c r="R280" s="857" t="s">
        <v>506</v>
      </c>
      <c r="S280" s="858"/>
      <c r="T280" s="853">
        <v>219</v>
      </c>
      <c r="U280" s="854" t="s">
        <v>2430</v>
      </c>
      <c r="V280" s="886">
        <f t="shared" si="326"/>
        <v>43491</v>
      </c>
      <c r="W280" s="886">
        <f t="shared" si="302"/>
        <v>43497</v>
      </c>
      <c r="X280" s="886">
        <f t="shared" si="327"/>
        <v>43498</v>
      </c>
      <c r="Y280" s="886">
        <f t="shared" si="303"/>
        <v>43504</v>
      </c>
      <c r="Z280" s="886">
        <f t="shared" si="311"/>
        <v>43539</v>
      </c>
      <c r="AA280" s="886">
        <f t="shared" si="320"/>
        <v>43556</v>
      </c>
      <c r="AB280" s="886">
        <f t="shared" si="314"/>
        <v>43560</v>
      </c>
      <c r="AC280" s="886">
        <f t="shared" si="353"/>
        <v>43566</v>
      </c>
      <c r="AD280" s="856">
        <f t="shared" si="290"/>
        <v>43568</v>
      </c>
      <c r="AF280" s="811">
        <f t="shared" si="345"/>
        <v>15</v>
      </c>
      <c r="AG280" s="1255" t="s">
        <v>4055</v>
      </c>
      <c r="AH280" s="1258"/>
      <c r="AI280" s="812">
        <v>219</v>
      </c>
      <c r="AJ280" s="813" t="s">
        <v>2430</v>
      </c>
      <c r="AK280" s="962">
        <f t="shared" si="328"/>
        <v>43477</v>
      </c>
      <c r="AL280" s="1145">
        <f t="shared" si="304"/>
        <v>43483</v>
      </c>
      <c r="AM280" s="962">
        <f t="shared" si="329"/>
        <v>43484</v>
      </c>
      <c r="AN280" s="1145">
        <f t="shared" si="305"/>
        <v>43490</v>
      </c>
      <c r="AO280" s="814">
        <f>AP280-17-14</f>
        <v>43525</v>
      </c>
      <c r="AP280" s="962">
        <f t="shared" si="321"/>
        <v>43556</v>
      </c>
      <c r="AQ280" s="962">
        <f t="shared" si="315"/>
        <v>43560</v>
      </c>
      <c r="AR280" s="962">
        <f t="shared" si="354"/>
        <v>43566</v>
      </c>
      <c r="AS280" s="815">
        <f t="shared" si="291"/>
        <v>43568</v>
      </c>
      <c r="AU280" s="850">
        <f t="shared" si="346"/>
        <v>15</v>
      </c>
      <c r="AV280" s="857" t="s">
        <v>506</v>
      </c>
      <c r="AW280" s="858"/>
      <c r="AX280" s="853">
        <v>219</v>
      </c>
      <c r="AY280" s="854" t="s">
        <v>2430</v>
      </c>
      <c r="AZ280" s="863">
        <f t="shared" si="330"/>
        <v>43477</v>
      </c>
      <c r="BA280" s="863">
        <f t="shared" si="306"/>
        <v>43483</v>
      </c>
      <c r="BB280" s="863">
        <f t="shared" si="331"/>
        <v>43484</v>
      </c>
      <c r="BC280" s="863">
        <f t="shared" si="296"/>
        <v>43490</v>
      </c>
      <c r="BD280" s="863">
        <f t="shared" si="312"/>
        <v>43539</v>
      </c>
      <c r="BE280" s="863">
        <f t="shared" si="322"/>
        <v>43556</v>
      </c>
      <c r="BF280" s="863">
        <f t="shared" si="297"/>
        <v>43560</v>
      </c>
      <c r="BG280" s="863">
        <f t="shared" si="355"/>
        <v>43566</v>
      </c>
      <c r="BH280" s="879">
        <f t="shared" si="292"/>
        <v>43568</v>
      </c>
      <c r="BJ280" s="850">
        <f t="shared" si="347"/>
        <v>15</v>
      </c>
      <c r="BK280" s="857" t="s">
        <v>506</v>
      </c>
      <c r="BL280" s="858"/>
      <c r="BM280" s="853">
        <v>219</v>
      </c>
      <c r="BN280" s="854" t="s">
        <v>2430</v>
      </c>
      <c r="BO280" s="859">
        <f t="shared" si="332"/>
        <v>43463</v>
      </c>
      <c r="BP280" s="863">
        <f t="shared" si="307"/>
        <v>43469</v>
      </c>
      <c r="BQ280" s="859">
        <f t="shared" si="333"/>
        <v>43470</v>
      </c>
      <c r="BR280" s="863">
        <f t="shared" si="308"/>
        <v>43476</v>
      </c>
      <c r="BS280" s="859">
        <f t="shared" si="313"/>
        <v>43539</v>
      </c>
      <c r="BT280" s="859">
        <f t="shared" si="323"/>
        <v>43556</v>
      </c>
      <c r="BU280" s="859">
        <f t="shared" si="298"/>
        <v>43560</v>
      </c>
      <c r="BV280" s="859">
        <f t="shared" si="356"/>
        <v>43566</v>
      </c>
      <c r="BW280" s="879">
        <f t="shared" si="293"/>
        <v>43568</v>
      </c>
      <c r="BY280" s="811">
        <v>15</v>
      </c>
      <c r="BZ280" s="819">
        <v>43501</v>
      </c>
      <c r="CA280" s="1264" t="str">
        <f>(+BZ280-CG280)&amp; " days cushion"</f>
        <v>11 days cushion</v>
      </c>
      <c r="CB280" s="812">
        <v>219</v>
      </c>
      <c r="CC280" s="813" t="s">
        <v>2430</v>
      </c>
      <c r="CD280" s="962">
        <f t="shared" si="334"/>
        <v>43477</v>
      </c>
      <c r="CE280" s="1145">
        <f t="shared" si="309"/>
        <v>43483</v>
      </c>
      <c r="CF280" s="962">
        <f t="shared" si="335"/>
        <v>43484</v>
      </c>
      <c r="CG280" s="814">
        <f>+CG279</f>
        <v>43490</v>
      </c>
      <c r="CH280" s="962">
        <f t="shared" si="341"/>
        <v>43539</v>
      </c>
      <c r="CI280" s="962">
        <f t="shared" si="324"/>
        <v>43556</v>
      </c>
      <c r="CJ280" s="962">
        <f t="shared" si="316"/>
        <v>43560</v>
      </c>
      <c r="CK280" s="962">
        <f t="shared" si="357"/>
        <v>43566</v>
      </c>
      <c r="CL280" s="815">
        <v>43568</v>
      </c>
      <c r="CN280" s="811">
        <f t="shared" si="349"/>
        <v>15</v>
      </c>
      <c r="CO280" s="1143" t="s">
        <v>506</v>
      </c>
      <c r="CP280" s="1144"/>
      <c r="CQ280" s="812">
        <v>219</v>
      </c>
      <c r="CR280" s="813" t="s">
        <v>2430</v>
      </c>
      <c r="CS280" s="962">
        <f t="shared" si="336"/>
        <v>43477</v>
      </c>
      <c r="CT280" s="1145">
        <f t="shared" si="310"/>
        <v>43483</v>
      </c>
      <c r="CU280" s="962">
        <f t="shared" si="337"/>
        <v>43484</v>
      </c>
      <c r="CV280" s="1145">
        <f t="shared" si="300"/>
        <v>43490</v>
      </c>
      <c r="CW280" s="814">
        <f>CX280-17-14</f>
        <v>43525</v>
      </c>
      <c r="CX280" s="962">
        <f t="shared" si="325"/>
        <v>43556</v>
      </c>
      <c r="CY280" s="962">
        <f t="shared" si="317"/>
        <v>43560</v>
      </c>
      <c r="CZ280" s="962">
        <f t="shared" si="358"/>
        <v>43566</v>
      </c>
      <c r="DA280" s="815">
        <f t="shared" si="295"/>
        <v>43568</v>
      </c>
    </row>
    <row r="281" spans="2:105" ht="15.75" hidden="1" thickTop="1">
      <c r="B281" s="407" t="s">
        <v>2256</v>
      </c>
      <c r="C281" s="850">
        <f t="shared" si="343"/>
        <v>16</v>
      </c>
      <c r="D281" s="857" t="s">
        <v>506</v>
      </c>
      <c r="E281" s="858"/>
      <c r="F281" s="853">
        <v>219</v>
      </c>
      <c r="G281" s="854" t="s">
        <v>2430</v>
      </c>
      <c r="H281" s="859">
        <f t="shared" si="351"/>
        <v>43530</v>
      </c>
      <c r="I281" s="859">
        <f t="shared" si="318"/>
        <v>43533</v>
      </c>
      <c r="J281" s="863">
        <f t="shared" si="338"/>
        <v>43539</v>
      </c>
      <c r="K281" s="859">
        <f t="shared" si="350"/>
        <v>43546</v>
      </c>
      <c r="L281" s="859">
        <f t="shared" si="319"/>
        <v>43563</v>
      </c>
      <c r="M281" s="859">
        <f t="shared" si="301"/>
        <v>43567</v>
      </c>
      <c r="N281" s="859">
        <f t="shared" si="352"/>
        <v>43573</v>
      </c>
      <c r="O281" s="856">
        <f t="shared" si="289"/>
        <v>43575</v>
      </c>
      <c r="Q281" s="850">
        <f t="shared" si="344"/>
        <v>16</v>
      </c>
      <c r="R281" s="857" t="s">
        <v>506</v>
      </c>
      <c r="S281" s="858"/>
      <c r="T281" s="853">
        <v>219</v>
      </c>
      <c r="U281" s="854" t="s">
        <v>2430</v>
      </c>
      <c r="V281" s="886">
        <f t="shared" si="326"/>
        <v>43498</v>
      </c>
      <c r="W281" s="886">
        <f t="shared" si="302"/>
        <v>43504</v>
      </c>
      <c r="X281" s="886">
        <f t="shared" si="327"/>
        <v>43505</v>
      </c>
      <c r="Y281" s="886">
        <f t="shared" si="303"/>
        <v>43511</v>
      </c>
      <c r="Z281" s="886">
        <f t="shared" si="311"/>
        <v>43546</v>
      </c>
      <c r="AA281" s="886">
        <f t="shared" si="320"/>
        <v>43563</v>
      </c>
      <c r="AB281" s="886">
        <f t="shared" si="314"/>
        <v>43567</v>
      </c>
      <c r="AC281" s="886">
        <f t="shared" si="353"/>
        <v>43573</v>
      </c>
      <c r="AD281" s="856">
        <f t="shared" si="290"/>
        <v>43575</v>
      </c>
      <c r="AF281" s="899">
        <f t="shared" si="345"/>
        <v>16</v>
      </c>
      <c r="AG281" s="891" t="s">
        <v>506</v>
      </c>
      <c r="AH281" s="892"/>
      <c r="AI281" s="876">
        <v>219</v>
      </c>
      <c r="AJ281" s="877" t="s">
        <v>2430</v>
      </c>
      <c r="AK281" s="859">
        <f t="shared" si="328"/>
        <v>43498</v>
      </c>
      <c r="AL281" s="863">
        <f t="shared" si="304"/>
        <v>43504</v>
      </c>
      <c r="AM281" s="859">
        <f t="shared" si="329"/>
        <v>43505</v>
      </c>
      <c r="AN281" s="863">
        <f t="shared" si="305"/>
        <v>43511</v>
      </c>
      <c r="AO281" s="859">
        <f t="shared" ref="AO281:AO319" si="359">AP281-17</f>
        <v>43546</v>
      </c>
      <c r="AP281" s="859">
        <f t="shared" si="321"/>
        <v>43563</v>
      </c>
      <c r="AQ281" s="859">
        <f t="shared" si="315"/>
        <v>43567</v>
      </c>
      <c r="AR281" s="859">
        <f t="shared" si="354"/>
        <v>43573</v>
      </c>
      <c r="AS281" s="879">
        <f t="shared" si="291"/>
        <v>43575</v>
      </c>
      <c r="AU281" s="850">
        <f t="shared" si="346"/>
        <v>16</v>
      </c>
      <c r="AV281" s="857" t="s">
        <v>506</v>
      </c>
      <c r="AW281" s="858"/>
      <c r="AX281" s="853">
        <v>219</v>
      </c>
      <c r="AY281" s="854" t="s">
        <v>2430</v>
      </c>
      <c r="AZ281" s="863">
        <f t="shared" si="330"/>
        <v>43484</v>
      </c>
      <c r="BA281" s="863">
        <f t="shared" si="306"/>
        <v>43490</v>
      </c>
      <c r="BB281" s="863">
        <f t="shared" si="331"/>
        <v>43491</v>
      </c>
      <c r="BC281" s="863">
        <f t="shared" si="296"/>
        <v>43497</v>
      </c>
      <c r="BD281" s="863">
        <f t="shared" si="312"/>
        <v>43546</v>
      </c>
      <c r="BE281" s="863">
        <f t="shared" si="322"/>
        <v>43563</v>
      </c>
      <c r="BF281" s="863">
        <f t="shared" si="297"/>
        <v>43567</v>
      </c>
      <c r="BG281" s="863">
        <f t="shared" si="355"/>
        <v>43573</v>
      </c>
      <c r="BH281" s="879">
        <f t="shared" si="292"/>
        <v>43575</v>
      </c>
      <c r="BJ281" s="850">
        <f t="shared" si="347"/>
        <v>16</v>
      </c>
      <c r="BK281" s="857" t="s">
        <v>506</v>
      </c>
      <c r="BL281" s="858"/>
      <c r="BM281" s="853">
        <v>219</v>
      </c>
      <c r="BN281" s="854" t="s">
        <v>2430</v>
      </c>
      <c r="BO281" s="859">
        <f t="shared" si="332"/>
        <v>43470</v>
      </c>
      <c r="BP281" s="863">
        <f t="shared" si="307"/>
        <v>43476</v>
      </c>
      <c r="BQ281" s="859">
        <f t="shared" si="333"/>
        <v>43477</v>
      </c>
      <c r="BR281" s="863">
        <f t="shared" si="308"/>
        <v>43483</v>
      </c>
      <c r="BS281" s="859">
        <f t="shared" si="313"/>
        <v>43546</v>
      </c>
      <c r="BT281" s="859">
        <f t="shared" si="323"/>
        <v>43563</v>
      </c>
      <c r="BU281" s="859">
        <f t="shared" si="298"/>
        <v>43567</v>
      </c>
      <c r="BV281" s="859">
        <f t="shared" si="356"/>
        <v>43573</v>
      </c>
      <c r="BW281" s="879">
        <f t="shared" si="293"/>
        <v>43575</v>
      </c>
      <c r="BY281" s="899">
        <f t="shared" si="348"/>
        <v>16</v>
      </c>
      <c r="BZ281" s="891" t="s">
        <v>506</v>
      </c>
      <c r="CA281" s="892"/>
      <c r="CB281" s="876">
        <v>219</v>
      </c>
      <c r="CC281" s="877" t="s">
        <v>2430</v>
      </c>
      <c r="CD281" s="859">
        <f t="shared" si="334"/>
        <v>43498</v>
      </c>
      <c r="CE281" s="863">
        <f t="shared" si="309"/>
        <v>43504</v>
      </c>
      <c r="CF281" s="859">
        <f t="shared" si="335"/>
        <v>43505</v>
      </c>
      <c r="CG281" s="863">
        <f t="shared" si="299"/>
        <v>43511</v>
      </c>
      <c r="CH281" s="859">
        <f t="shared" si="341"/>
        <v>43546</v>
      </c>
      <c r="CI281" s="859">
        <f t="shared" si="324"/>
        <v>43563</v>
      </c>
      <c r="CJ281" s="859">
        <f t="shared" si="316"/>
        <v>43567</v>
      </c>
      <c r="CK281" s="859">
        <f t="shared" si="357"/>
        <v>43573</v>
      </c>
      <c r="CL281" s="879">
        <f t="shared" si="294"/>
        <v>43575</v>
      </c>
      <c r="CN281" s="899">
        <f t="shared" si="349"/>
        <v>16</v>
      </c>
      <c r="CO281" s="891" t="s">
        <v>506</v>
      </c>
      <c r="CP281" s="892"/>
      <c r="CQ281" s="876">
        <v>219</v>
      </c>
      <c r="CR281" s="877" t="s">
        <v>2430</v>
      </c>
      <c r="CS281" s="859">
        <f t="shared" si="336"/>
        <v>43498</v>
      </c>
      <c r="CT281" s="863">
        <f t="shared" si="310"/>
        <v>43504</v>
      </c>
      <c r="CU281" s="859">
        <f t="shared" si="337"/>
        <v>43505</v>
      </c>
      <c r="CV281" s="863">
        <f t="shared" si="300"/>
        <v>43511</v>
      </c>
      <c r="CW281" s="859">
        <f t="shared" ref="CW281:CW344" si="360">CX281-17</f>
        <v>43546</v>
      </c>
      <c r="CX281" s="859">
        <f t="shared" si="325"/>
        <v>43563</v>
      </c>
      <c r="CY281" s="859">
        <f t="shared" si="317"/>
        <v>43567</v>
      </c>
      <c r="CZ281" s="859">
        <f t="shared" si="358"/>
        <v>43573</v>
      </c>
      <c r="DA281" s="879">
        <f t="shared" si="295"/>
        <v>43575</v>
      </c>
    </row>
    <row r="282" spans="2:105" hidden="1">
      <c r="B282" s="407" t="s">
        <v>2257</v>
      </c>
      <c r="C282" s="850">
        <f t="shared" si="343"/>
        <v>17</v>
      </c>
      <c r="D282" s="866"/>
      <c r="E282" s="867"/>
      <c r="F282" s="853">
        <v>219</v>
      </c>
      <c r="G282" s="854" t="s">
        <v>2430</v>
      </c>
      <c r="H282" s="863">
        <f t="shared" si="351"/>
        <v>43537</v>
      </c>
      <c r="I282" s="863">
        <f t="shared" si="318"/>
        <v>43540</v>
      </c>
      <c r="J282" s="863">
        <f t="shared" si="338"/>
        <v>43546</v>
      </c>
      <c r="K282" s="863">
        <f t="shared" si="350"/>
        <v>43553</v>
      </c>
      <c r="L282" s="863">
        <f t="shared" si="319"/>
        <v>43570</v>
      </c>
      <c r="M282" s="863">
        <f t="shared" si="301"/>
        <v>43574</v>
      </c>
      <c r="N282" s="863">
        <f t="shared" si="352"/>
        <v>43580</v>
      </c>
      <c r="O282" s="856">
        <f t="shared" si="289"/>
        <v>43582</v>
      </c>
      <c r="Q282" s="850">
        <f t="shared" si="344"/>
        <v>17</v>
      </c>
      <c r="R282" s="866"/>
      <c r="S282" s="867"/>
      <c r="T282" s="853">
        <v>219</v>
      </c>
      <c r="U282" s="854" t="s">
        <v>2430</v>
      </c>
      <c r="V282" s="886">
        <f t="shared" si="326"/>
        <v>43505</v>
      </c>
      <c r="W282" s="886">
        <f t="shared" si="302"/>
        <v>43511</v>
      </c>
      <c r="X282" s="886">
        <f t="shared" si="327"/>
        <v>43512</v>
      </c>
      <c r="Y282" s="886">
        <f t="shared" si="303"/>
        <v>43518</v>
      </c>
      <c r="Z282" s="886">
        <f t="shared" si="311"/>
        <v>43553</v>
      </c>
      <c r="AA282" s="886">
        <f t="shared" si="320"/>
        <v>43570</v>
      </c>
      <c r="AB282" s="886">
        <f t="shared" si="314"/>
        <v>43574</v>
      </c>
      <c r="AC282" s="886">
        <f t="shared" si="353"/>
        <v>43580</v>
      </c>
      <c r="AD282" s="856">
        <f t="shared" si="290"/>
        <v>43582</v>
      </c>
      <c r="AF282" s="850">
        <f t="shared" si="345"/>
        <v>17</v>
      </c>
      <c r="AG282" s="866"/>
      <c r="AH282" s="867"/>
      <c r="AI282" s="853">
        <v>219</v>
      </c>
      <c r="AJ282" s="854" t="s">
        <v>2430</v>
      </c>
      <c r="AK282" s="863">
        <f t="shared" si="328"/>
        <v>43505</v>
      </c>
      <c r="AL282" s="863">
        <f t="shared" si="304"/>
        <v>43511</v>
      </c>
      <c r="AM282" s="863">
        <f t="shared" si="329"/>
        <v>43512</v>
      </c>
      <c r="AN282" s="863">
        <f t="shared" si="305"/>
        <v>43518</v>
      </c>
      <c r="AO282" s="863">
        <f t="shared" si="359"/>
        <v>43553</v>
      </c>
      <c r="AP282" s="863">
        <f t="shared" si="321"/>
        <v>43570</v>
      </c>
      <c r="AQ282" s="863">
        <f t="shared" si="315"/>
        <v>43574</v>
      </c>
      <c r="AR282" s="863">
        <f t="shared" si="354"/>
        <v>43580</v>
      </c>
      <c r="AS282" s="879">
        <f t="shared" si="291"/>
        <v>43582</v>
      </c>
      <c r="AU282" s="850">
        <f t="shared" si="346"/>
        <v>17</v>
      </c>
      <c r="AV282" s="866"/>
      <c r="AW282" s="867"/>
      <c r="AX282" s="853">
        <v>219</v>
      </c>
      <c r="AY282" s="854" t="s">
        <v>2430</v>
      </c>
      <c r="AZ282" s="863">
        <f t="shared" si="330"/>
        <v>43491</v>
      </c>
      <c r="BA282" s="863">
        <f t="shared" si="306"/>
        <v>43497</v>
      </c>
      <c r="BB282" s="863">
        <f t="shared" si="331"/>
        <v>43498</v>
      </c>
      <c r="BC282" s="863">
        <f t="shared" si="296"/>
        <v>43504</v>
      </c>
      <c r="BD282" s="863">
        <f t="shared" si="312"/>
        <v>43553</v>
      </c>
      <c r="BE282" s="863">
        <f t="shared" si="322"/>
        <v>43570</v>
      </c>
      <c r="BF282" s="863">
        <f t="shared" si="297"/>
        <v>43574</v>
      </c>
      <c r="BG282" s="863">
        <f t="shared" si="355"/>
        <v>43580</v>
      </c>
      <c r="BH282" s="879">
        <f t="shared" si="292"/>
        <v>43582</v>
      </c>
      <c r="BJ282" s="850">
        <f t="shared" si="347"/>
        <v>17</v>
      </c>
      <c r="BK282" s="866"/>
      <c r="BL282" s="867"/>
      <c r="BM282" s="853">
        <v>219</v>
      </c>
      <c r="BN282" s="854" t="s">
        <v>2430</v>
      </c>
      <c r="BO282" s="863">
        <f t="shared" si="332"/>
        <v>43477</v>
      </c>
      <c r="BP282" s="863">
        <f t="shared" si="307"/>
        <v>43483</v>
      </c>
      <c r="BQ282" s="863">
        <f t="shared" si="333"/>
        <v>43484</v>
      </c>
      <c r="BR282" s="863">
        <f t="shared" si="308"/>
        <v>43490</v>
      </c>
      <c r="BS282" s="863">
        <f t="shared" si="313"/>
        <v>43553</v>
      </c>
      <c r="BT282" s="863">
        <f t="shared" si="323"/>
        <v>43570</v>
      </c>
      <c r="BU282" s="863">
        <f t="shared" si="298"/>
        <v>43574</v>
      </c>
      <c r="BV282" s="863">
        <f t="shared" si="356"/>
        <v>43580</v>
      </c>
      <c r="BW282" s="879">
        <f t="shared" si="293"/>
        <v>43582</v>
      </c>
      <c r="BY282" s="850">
        <f t="shared" si="348"/>
        <v>17</v>
      </c>
      <c r="BZ282" s="866"/>
      <c r="CA282" s="867"/>
      <c r="CB282" s="853">
        <v>219</v>
      </c>
      <c r="CC282" s="854" t="s">
        <v>2430</v>
      </c>
      <c r="CD282" s="863">
        <f t="shared" si="334"/>
        <v>43505</v>
      </c>
      <c r="CE282" s="863">
        <f t="shared" si="309"/>
        <v>43511</v>
      </c>
      <c r="CF282" s="863">
        <f t="shared" si="335"/>
        <v>43512</v>
      </c>
      <c r="CG282" s="863">
        <f t="shared" si="299"/>
        <v>43518</v>
      </c>
      <c r="CH282" s="863">
        <f t="shared" si="341"/>
        <v>43553</v>
      </c>
      <c r="CI282" s="863">
        <f t="shared" si="324"/>
        <v>43570</v>
      </c>
      <c r="CJ282" s="863">
        <f t="shared" si="316"/>
        <v>43574</v>
      </c>
      <c r="CK282" s="863">
        <f t="shared" si="357"/>
        <v>43580</v>
      </c>
      <c r="CL282" s="879">
        <f t="shared" si="294"/>
        <v>43582</v>
      </c>
      <c r="CN282" s="850">
        <f t="shared" si="349"/>
        <v>17</v>
      </c>
      <c r="CO282" s="866"/>
      <c r="CP282" s="867"/>
      <c r="CQ282" s="853">
        <v>219</v>
      </c>
      <c r="CR282" s="854" t="s">
        <v>2430</v>
      </c>
      <c r="CS282" s="863">
        <f t="shared" si="336"/>
        <v>43505</v>
      </c>
      <c r="CT282" s="863">
        <f t="shared" si="310"/>
        <v>43511</v>
      </c>
      <c r="CU282" s="863">
        <f t="shared" si="337"/>
        <v>43512</v>
      </c>
      <c r="CV282" s="863">
        <f t="shared" si="300"/>
        <v>43518</v>
      </c>
      <c r="CW282" s="863">
        <f t="shared" si="360"/>
        <v>43553</v>
      </c>
      <c r="CX282" s="863">
        <f t="shared" si="325"/>
        <v>43570</v>
      </c>
      <c r="CY282" s="863">
        <f t="shared" si="317"/>
        <v>43574</v>
      </c>
      <c r="CZ282" s="863">
        <f t="shared" si="358"/>
        <v>43580</v>
      </c>
      <c r="DA282" s="879">
        <f t="shared" si="295"/>
        <v>43582</v>
      </c>
    </row>
    <row r="283" spans="2:105" hidden="1">
      <c r="B283" s="407" t="s">
        <v>2258</v>
      </c>
      <c r="C283" s="850">
        <f t="shared" si="343"/>
        <v>18</v>
      </c>
      <c r="D283" s="860" t="s">
        <v>4328</v>
      </c>
      <c r="E283" s="861" t="s">
        <v>2184</v>
      </c>
      <c r="F283" s="853">
        <v>219</v>
      </c>
      <c r="G283" s="854" t="s">
        <v>2431</v>
      </c>
      <c r="H283" s="862">
        <f t="shared" si="351"/>
        <v>43544</v>
      </c>
      <c r="I283" s="862">
        <f t="shared" si="318"/>
        <v>43547</v>
      </c>
      <c r="J283" s="862">
        <f t="shared" si="338"/>
        <v>43553</v>
      </c>
      <c r="K283" s="862">
        <f t="shared" si="350"/>
        <v>43560</v>
      </c>
      <c r="L283" s="862">
        <f t="shared" si="319"/>
        <v>43577</v>
      </c>
      <c r="M283" s="862">
        <f t="shared" si="301"/>
        <v>43581</v>
      </c>
      <c r="N283" s="862">
        <f t="shared" si="352"/>
        <v>43587</v>
      </c>
      <c r="O283" s="856">
        <f t="shared" si="289"/>
        <v>43589</v>
      </c>
      <c r="Q283" s="850">
        <f t="shared" si="344"/>
        <v>18</v>
      </c>
      <c r="R283" s="860" t="s">
        <v>4328</v>
      </c>
      <c r="S283" s="861" t="s">
        <v>2184</v>
      </c>
      <c r="T283" s="853">
        <v>219</v>
      </c>
      <c r="U283" s="854" t="s">
        <v>2431</v>
      </c>
      <c r="V283" s="890">
        <f t="shared" si="326"/>
        <v>43512</v>
      </c>
      <c r="W283" s="890">
        <f t="shared" si="302"/>
        <v>43518</v>
      </c>
      <c r="X283" s="890">
        <f t="shared" si="327"/>
        <v>43519</v>
      </c>
      <c r="Y283" s="890">
        <f t="shared" si="303"/>
        <v>43525</v>
      </c>
      <c r="Z283" s="890">
        <f t="shared" si="311"/>
        <v>43560</v>
      </c>
      <c r="AA283" s="890">
        <f t="shared" si="320"/>
        <v>43577</v>
      </c>
      <c r="AB283" s="890">
        <f t="shared" si="314"/>
        <v>43581</v>
      </c>
      <c r="AC283" s="890">
        <f t="shared" si="353"/>
        <v>43587</v>
      </c>
      <c r="AD283" s="856">
        <f t="shared" si="290"/>
        <v>43589</v>
      </c>
      <c r="AF283" s="850">
        <f t="shared" si="345"/>
        <v>18</v>
      </c>
      <c r="AG283" s="860" t="s">
        <v>4328</v>
      </c>
      <c r="AH283" s="861" t="s">
        <v>2184</v>
      </c>
      <c r="AI283" s="853">
        <v>219</v>
      </c>
      <c r="AJ283" s="854" t="s">
        <v>2431</v>
      </c>
      <c r="AK283" s="862">
        <f t="shared" si="328"/>
        <v>43512</v>
      </c>
      <c r="AL283" s="862">
        <f t="shared" si="304"/>
        <v>43518</v>
      </c>
      <c r="AM283" s="862">
        <f t="shared" si="329"/>
        <v>43519</v>
      </c>
      <c r="AN283" s="862">
        <f t="shared" si="305"/>
        <v>43525</v>
      </c>
      <c r="AO283" s="862">
        <f t="shared" si="359"/>
        <v>43560</v>
      </c>
      <c r="AP283" s="862">
        <f t="shared" si="321"/>
        <v>43577</v>
      </c>
      <c r="AQ283" s="862">
        <f t="shared" si="315"/>
        <v>43581</v>
      </c>
      <c r="AR283" s="862">
        <f t="shared" si="354"/>
        <v>43587</v>
      </c>
      <c r="AS283" s="879">
        <f t="shared" si="291"/>
        <v>43589</v>
      </c>
      <c r="AU283" s="850">
        <f t="shared" si="346"/>
        <v>18</v>
      </c>
      <c r="AV283" s="860" t="s">
        <v>4328</v>
      </c>
      <c r="AW283" s="861" t="s">
        <v>2184</v>
      </c>
      <c r="AX283" s="853">
        <v>219</v>
      </c>
      <c r="AY283" s="854" t="s">
        <v>2431</v>
      </c>
      <c r="AZ283" s="862">
        <f t="shared" si="330"/>
        <v>43498</v>
      </c>
      <c r="BA283" s="862">
        <f t="shared" si="306"/>
        <v>43504</v>
      </c>
      <c r="BB283" s="862">
        <f t="shared" si="331"/>
        <v>43505</v>
      </c>
      <c r="BC283" s="862">
        <f t="shared" si="296"/>
        <v>43511</v>
      </c>
      <c r="BD283" s="862">
        <f t="shared" si="312"/>
        <v>43560</v>
      </c>
      <c r="BE283" s="862">
        <f t="shared" si="322"/>
        <v>43577</v>
      </c>
      <c r="BF283" s="862">
        <f t="shared" si="297"/>
        <v>43581</v>
      </c>
      <c r="BG283" s="862">
        <f t="shared" si="355"/>
        <v>43587</v>
      </c>
      <c r="BH283" s="879">
        <f t="shared" si="292"/>
        <v>43589</v>
      </c>
      <c r="BJ283" s="850">
        <f t="shared" si="347"/>
        <v>18</v>
      </c>
      <c r="BK283" s="860" t="s">
        <v>4328</v>
      </c>
      <c r="BL283" s="861" t="s">
        <v>2184</v>
      </c>
      <c r="BM283" s="853">
        <v>219</v>
      </c>
      <c r="BN283" s="854" t="s">
        <v>2431</v>
      </c>
      <c r="BO283" s="862">
        <f t="shared" si="332"/>
        <v>43484</v>
      </c>
      <c r="BP283" s="862">
        <f t="shared" si="307"/>
        <v>43490</v>
      </c>
      <c r="BQ283" s="862">
        <f t="shared" si="333"/>
        <v>43491</v>
      </c>
      <c r="BR283" s="862">
        <f t="shared" si="308"/>
        <v>43497</v>
      </c>
      <c r="BS283" s="862">
        <f t="shared" si="313"/>
        <v>43560</v>
      </c>
      <c r="BT283" s="862">
        <f t="shared" si="323"/>
        <v>43577</v>
      </c>
      <c r="BU283" s="862">
        <f t="shared" si="298"/>
        <v>43581</v>
      </c>
      <c r="BV283" s="862">
        <f t="shared" si="356"/>
        <v>43587</v>
      </c>
      <c r="BW283" s="879">
        <f t="shared" si="293"/>
        <v>43589</v>
      </c>
      <c r="BY283" s="850">
        <f t="shared" si="348"/>
        <v>18</v>
      </c>
      <c r="BZ283" s="860" t="s">
        <v>4328</v>
      </c>
      <c r="CA283" s="861" t="s">
        <v>2184</v>
      </c>
      <c r="CB283" s="853">
        <v>219</v>
      </c>
      <c r="CC283" s="854" t="s">
        <v>2431</v>
      </c>
      <c r="CD283" s="862">
        <f t="shared" si="334"/>
        <v>43512</v>
      </c>
      <c r="CE283" s="862">
        <f t="shared" si="309"/>
        <v>43518</v>
      </c>
      <c r="CF283" s="862">
        <f t="shared" si="335"/>
        <v>43519</v>
      </c>
      <c r="CG283" s="862">
        <f t="shared" si="299"/>
        <v>43525</v>
      </c>
      <c r="CH283" s="862">
        <f t="shared" si="341"/>
        <v>43560</v>
      </c>
      <c r="CI283" s="862">
        <f t="shared" si="324"/>
        <v>43577</v>
      </c>
      <c r="CJ283" s="862">
        <f t="shared" si="316"/>
        <v>43581</v>
      </c>
      <c r="CK283" s="862">
        <f t="shared" si="357"/>
        <v>43587</v>
      </c>
      <c r="CL283" s="879">
        <f t="shared" si="294"/>
        <v>43589</v>
      </c>
      <c r="CN283" s="850">
        <f t="shared" si="349"/>
        <v>18</v>
      </c>
      <c r="CO283" s="860" t="s">
        <v>4328</v>
      </c>
      <c r="CP283" s="861" t="s">
        <v>2184</v>
      </c>
      <c r="CQ283" s="853">
        <v>219</v>
      </c>
      <c r="CR283" s="854" t="s">
        <v>2431</v>
      </c>
      <c r="CS283" s="862">
        <f t="shared" si="336"/>
        <v>43512</v>
      </c>
      <c r="CT283" s="862">
        <f t="shared" si="310"/>
        <v>43518</v>
      </c>
      <c r="CU283" s="862">
        <f t="shared" si="337"/>
        <v>43519</v>
      </c>
      <c r="CV283" s="862">
        <f t="shared" si="300"/>
        <v>43525</v>
      </c>
      <c r="CW283" s="862">
        <f t="shared" si="360"/>
        <v>43560</v>
      </c>
      <c r="CX283" s="862">
        <f t="shared" si="325"/>
        <v>43577</v>
      </c>
      <c r="CY283" s="862">
        <f t="shared" si="317"/>
        <v>43581</v>
      </c>
      <c r="CZ283" s="862">
        <f t="shared" si="358"/>
        <v>43587</v>
      </c>
      <c r="DA283" s="879">
        <f t="shared" si="295"/>
        <v>43589</v>
      </c>
    </row>
    <row r="284" spans="2:105" hidden="1">
      <c r="B284" s="407" t="s">
        <v>2259</v>
      </c>
      <c r="C284" s="850">
        <f t="shared" si="343"/>
        <v>19</v>
      </c>
      <c r="D284" s="866"/>
      <c r="E284" s="867"/>
      <c r="F284" s="853">
        <v>219</v>
      </c>
      <c r="G284" s="854" t="s">
        <v>2431</v>
      </c>
      <c r="H284" s="863">
        <f t="shared" si="351"/>
        <v>43551</v>
      </c>
      <c r="I284" s="863">
        <f t="shared" si="318"/>
        <v>43554</v>
      </c>
      <c r="J284" s="863">
        <f t="shared" si="338"/>
        <v>43560</v>
      </c>
      <c r="K284" s="863">
        <f t="shared" si="350"/>
        <v>43567</v>
      </c>
      <c r="L284" s="863">
        <f t="shared" si="319"/>
        <v>43584</v>
      </c>
      <c r="M284" s="863">
        <f t="shared" si="301"/>
        <v>43588</v>
      </c>
      <c r="N284" s="863">
        <f t="shared" si="352"/>
        <v>43594</v>
      </c>
      <c r="O284" s="856">
        <f t="shared" ref="O284:O347" si="361">+O283+7</f>
        <v>43596</v>
      </c>
      <c r="Q284" s="850">
        <f t="shared" si="344"/>
        <v>19</v>
      </c>
      <c r="R284" s="866"/>
      <c r="S284" s="867"/>
      <c r="T284" s="853">
        <v>219</v>
      </c>
      <c r="U284" s="854" t="s">
        <v>2431</v>
      </c>
      <c r="V284" s="886">
        <f t="shared" si="326"/>
        <v>43519</v>
      </c>
      <c r="W284" s="886">
        <f t="shared" si="302"/>
        <v>43525</v>
      </c>
      <c r="X284" s="886">
        <f t="shared" si="327"/>
        <v>43526</v>
      </c>
      <c r="Y284" s="886">
        <f t="shared" si="303"/>
        <v>43532</v>
      </c>
      <c r="Z284" s="886">
        <f t="shared" si="311"/>
        <v>43567</v>
      </c>
      <c r="AA284" s="886">
        <f t="shared" si="320"/>
        <v>43584</v>
      </c>
      <c r="AB284" s="886">
        <f t="shared" si="314"/>
        <v>43588</v>
      </c>
      <c r="AC284" s="886">
        <f t="shared" si="353"/>
        <v>43594</v>
      </c>
      <c r="AD284" s="856">
        <f t="shared" ref="AD284:AD344" si="362">+AD283+7</f>
        <v>43596</v>
      </c>
      <c r="AF284" s="850">
        <f t="shared" si="345"/>
        <v>19</v>
      </c>
      <c r="AG284" s="866"/>
      <c r="AH284" s="867"/>
      <c r="AI284" s="853">
        <v>219</v>
      </c>
      <c r="AJ284" s="854" t="s">
        <v>2431</v>
      </c>
      <c r="AK284" s="863">
        <f t="shared" si="328"/>
        <v>43519</v>
      </c>
      <c r="AL284" s="863">
        <f t="shared" si="304"/>
        <v>43525</v>
      </c>
      <c r="AM284" s="863">
        <f t="shared" si="329"/>
        <v>43526</v>
      </c>
      <c r="AN284" s="863">
        <f t="shared" si="305"/>
        <v>43532</v>
      </c>
      <c r="AO284" s="863">
        <f t="shared" si="359"/>
        <v>43567</v>
      </c>
      <c r="AP284" s="863">
        <f t="shared" si="321"/>
        <v>43584</v>
      </c>
      <c r="AQ284" s="863">
        <f t="shared" si="315"/>
        <v>43588</v>
      </c>
      <c r="AR284" s="863">
        <f t="shared" si="354"/>
        <v>43594</v>
      </c>
      <c r="AS284" s="879">
        <f t="shared" ref="AS284:AS344" si="363">+AS283+7</f>
        <v>43596</v>
      </c>
      <c r="AU284" s="850">
        <f t="shared" si="346"/>
        <v>19</v>
      </c>
      <c r="AV284" s="866"/>
      <c r="AW284" s="867"/>
      <c r="AX284" s="853">
        <v>219</v>
      </c>
      <c r="AY284" s="854" t="s">
        <v>2431</v>
      </c>
      <c r="AZ284" s="863">
        <f t="shared" si="330"/>
        <v>43505</v>
      </c>
      <c r="BA284" s="863">
        <f t="shared" si="306"/>
        <v>43511</v>
      </c>
      <c r="BB284" s="863">
        <f t="shared" si="331"/>
        <v>43512</v>
      </c>
      <c r="BC284" s="863">
        <f t="shared" si="296"/>
        <v>43518</v>
      </c>
      <c r="BD284" s="863">
        <f t="shared" si="312"/>
        <v>43567</v>
      </c>
      <c r="BE284" s="863">
        <f t="shared" si="322"/>
        <v>43584</v>
      </c>
      <c r="BF284" s="863">
        <f t="shared" si="297"/>
        <v>43588</v>
      </c>
      <c r="BG284" s="863">
        <f t="shared" si="355"/>
        <v>43594</v>
      </c>
      <c r="BH284" s="879">
        <f t="shared" ref="BH284:BH344" si="364">+BH283+7</f>
        <v>43596</v>
      </c>
      <c r="BJ284" s="850">
        <f t="shared" si="347"/>
        <v>19</v>
      </c>
      <c r="BK284" s="866"/>
      <c r="BL284" s="867"/>
      <c r="BM284" s="853">
        <v>219</v>
      </c>
      <c r="BN284" s="854" t="s">
        <v>2431</v>
      </c>
      <c r="BO284" s="863">
        <f t="shared" si="332"/>
        <v>43491</v>
      </c>
      <c r="BP284" s="863">
        <f t="shared" si="307"/>
        <v>43497</v>
      </c>
      <c r="BQ284" s="863">
        <f t="shared" si="333"/>
        <v>43498</v>
      </c>
      <c r="BR284" s="863">
        <f t="shared" si="308"/>
        <v>43504</v>
      </c>
      <c r="BS284" s="863">
        <f t="shared" si="313"/>
        <v>43567</v>
      </c>
      <c r="BT284" s="863">
        <f t="shared" si="323"/>
        <v>43584</v>
      </c>
      <c r="BU284" s="863">
        <f t="shared" si="298"/>
        <v>43588</v>
      </c>
      <c r="BV284" s="863">
        <f t="shared" si="356"/>
        <v>43594</v>
      </c>
      <c r="BW284" s="879">
        <f t="shared" ref="BW284:BW344" si="365">+BW283+7</f>
        <v>43596</v>
      </c>
      <c r="BY284" s="850">
        <f t="shared" si="348"/>
        <v>19</v>
      </c>
      <c r="BZ284" s="866"/>
      <c r="CA284" s="867"/>
      <c r="CB284" s="853">
        <v>219</v>
      </c>
      <c r="CC284" s="854" t="s">
        <v>2431</v>
      </c>
      <c r="CD284" s="863">
        <f t="shared" si="334"/>
        <v>43519</v>
      </c>
      <c r="CE284" s="863">
        <f t="shared" si="309"/>
        <v>43525</v>
      </c>
      <c r="CF284" s="863">
        <f t="shared" si="335"/>
        <v>43526</v>
      </c>
      <c r="CG284" s="863">
        <f t="shared" si="299"/>
        <v>43532</v>
      </c>
      <c r="CH284" s="863">
        <f t="shared" si="341"/>
        <v>43567</v>
      </c>
      <c r="CI284" s="863">
        <f t="shared" si="324"/>
        <v>43584</v>
      </c>
      <c r="CJ284" s="863">
        <f t="shared" si="316"/>
        <v>43588</v>
      </c>
      <c r="CK284" s="863">
        <f t="shared" si="357"/>
        <v>43594</v>
      </c>
      <c r="CL284" s="879">
        <f t="shared" ref="CL284:CL344" si="366">+CL283+7</f>
        <v>43596</v>
      </c>
      <c r="CN284" s="850">
        <f t="shared" si="349"/>
        <v>19</v>
      </c>
      <c r="CO284" s="866"/>
      <c r="CP284" s="867"/>
      <c r="CQ284" s="853">
        <v>219</v>
      </c>
      <c r="CR284" s="854" t="s">
        <v>2431</v>
      </c>
      <c r="CS284" s="863">
        <f t="shared" si="336"/>
        <v>43519</v>
      </c>
      <c r="CT284" s="863">
        <f t="shared" si="310"/>
        <v>43525</v>
      </c>
      <c r="CU284" s="863">
        <f t="shared" si="337"/>
        <v>43526</v>
      </c>
      <c r="CV284" s="863">
        <f t="shared" si="300"/>
        <v>43532</v>
      </c>
      <c r="CW284" s="863">
        <f t="shared" si="360"/>
        <v>43567</v>
      </c>
      <c r="CX284" s="863">
        <f t="shared" si="325"/>
        <v>43584</v>
      </c>
      <c r="CY284" s="863">
        <f t="shared" si="317"/>
        <v>43588</v>
      </c>
      <c r="CZ284" s="863">
        <f t="shared" si="358"/>
        <v>43594</v>
      </c>
      <c r="DA284" s="879">
        <f t="shared" ref="DA284:DA344" si="367">+DA283+7</f>
        <v>43596</v>
      </c>
    </row>
    <row r="285" spans="2:105" hidden="1">
      <c r="B285" s="407" t="s">
        <v>2260</v>
      </c>
      <c r="C285" s="850">
        <f t="shared" si="343"/>
        <v>20</v>
      </c>
      <c r="D285" s="866"/>
      <c r="E285" s="867"/>
      <c r="F285" s="853">
        <v>219</v>
      </c>
      <c r="G285" s="854" t="s">
        <v>2431</v>
      </c>
      <c r="H285" s="863">
        <f t="shared" si="351"/>
        <v>43558</v>
      </c>
      <c r="I285" s="863">
        <f t="shared" si="318"/>
        <v>43561</v>
      </c>
      <c r="J285" s="863">
        <f t="shared" si="338"/>
        <v>43567</v>
      </c>
      <c r="K285" s="863">
        <f t="shared" si="350"/>
        <v>43574</v>
      </c>
      <c r="L285" s="863">
        <f t="shared" si="319"/>
        <v>43591</v>
      </c>
      <c r="M285" s="863">
        <f t="shared" si="301"/>
        <v>43595</v>
      </c>
      <c r="N285" s="863">
        <f t="shared" si="352"/>
        <v>43601</v>
      </c>
      <c r="O285" s="856">
        <f t="shared" si="361"/>
        <v>43603</v>
      </c>
      <c r="Q285" s="850">
        <f t="shared" si="344"/>
        <v>20</v>
      </c>
      <c r="R285" s="866"/>
      <c r="S285" s="867"/>
      <c r="T285" s="853">
        <v>219</v>
      </c>
      <c r="U285" s="854" t="s">
        <v>2431</v>
      </c>
      <c r="V285" s="886">
        <f t="shared" si="326"/>
        <v>43526</v>
      </c>
      <c r="W285" s="886">
        <f t="shared" si="302"/>
        <v>43532</v>
      </c>
      <c r="X285" s="886">
        <f t="shared" si="327"/>
        <v>43533</v>
      </c>
      <c r="Y285" s="886">
        <f t="shared" si="303"/>
        <v>43539</v>
      </c>
      <c r="Z285" s="886">
        <f t="shared" si="311"/>
        <v>43574</v>
      </c>
      <c r="AA285" s="886">
        <f t="shared" si="320"/>
        <v>43591</v>
      </c>
      <c r="AB285" s="886">
        <f t="shared" si="314"/>
        <v>43595</v>
      </c>
      <c r="AC285" s="886">
        <f t="shared" si="353"/>
        <v>43601</v>
      </c>
      <c r="AD285" s="856">
        <f t="shared" si="362"/>
        <v>43603</v>
      </c>
      <c r="AF285" s="850">
        <f t="shared" si="345"/>
        <v>20</v>
      </c>
      <c r="AG285" s="866"/>
      <c r="AH285" s="867"/>
      <c r="AI285" s="853">
        <v>219</v>
      </c>
      <c r="AJ285" s="854" t="s">
        <v>2431</v>
      </c>
      <c r="AK285" s="863">
        <f t="shared" si="328"/>
        <v>43526</v>
      </c>
      <c r="AL285" s="863">
        <f t="shared" si="304"/>
        <v>43532</v>
      </c>
      <c r="AM285" s="863">
        <f t="shared" si="329"/>
        <v>43533</v>
      </c>
      <c r="AN285" s="863">
        <f t="shared" si="305"/>
        <v>43539</v>
      </c>
      <c r="AO285" s="863">
        <f t="shared" si="359"/>
        <v>43574</v>
      </c>
      <c r="AP285" s="863">
        <f t="shared" si="321"/>
        <v>43591</v>
      </c>
      <c r="AQ285" s="863">
        <f t="shared" si="315"/>
        <v>43595</v>
      </c>
      <c r="AR285" s="863">
        <f t="shared" si="354"/>
        <v>43601</v>
      </c>
      <c r="AS285" s="879">
        <f t="shared" si="363"/>
        <v>43603</v>
      </c>
      <c r="AU285" s="850">
        <f t="shared" si="346"/>
        <v>20</v>
      </c>
      <c r="AV285" s="866"/>
      <c r="AW285" s="867"/>
      <c r="AX285" s="853">
        <v>219</v>
      </c>
      <c r="AY285" s="854" t="s">
        <v>2431</v>
      </c>
      <c r="AZ285" s="863">
        <f t="shared" si="330"/>
        <v>43512</v>
      </c>
      <c r="BA285" s="863">
        <f t="shared" si="306"/>
        <v>43518</v>
      </c>
      <c r="BB285" s="863">
        <f t="shared" si="331"/>
        <v>43519</v>
      </c>
      <c r="BC285" s="863">
        <f t="shared" si="296"/>
        <v>43525</v>
      </c>
      <c r="BD285" s="863">
        <f t="shared" si="312"/>
        <v>43574</v>
      </c>
      <c r="BE285" s="863">
        <f t="shared" si="322"/>
        <v>43591</v>
      </c>
      <c r="BF285" s="863">
        <f t="shared" si="297"/>
        <v>43595</v>
      </c>
      <c r="BG285" s="863">
        <f t="shared" si="355"/>
        <v>43601</v>
      </c>
      <c r="BH285" s="879">
        <f t="shared" si="364"/>
        <v>43603</v>
      </c>
      <c r="BJ285" s="850">
        <f t="shared" si="347"/>
        <v>20</v>
      </c>
      <c r="BK285" s="866"/>
      <c r="BL285" s="867"/>
      <c r="BM285" s="853">
        <v>219</v>
      </c>
      <c r="BN285" s="854" t="s">
        <v>2431</v>
      </c>
      <c r="BO285" s="863">
        <f t="shared" si="332"/>
        <v>43498</v>
      </c>
      <c r="BP285" s="863">
        <f t="shared" si="307"/>
        <v>43504</v>
      </c>
      <c r="BQ285" s="863">
        <f t="shared" si="333"/>
        <v>43505</v>
      </c>
      <c r="BR285" s="863">
        <f t="shared" si="308"/>
        <v>43511</v>
      </c>
      <c r="BS285" s="863">
        <f t="shared" si="313"/>
        <v>43574</v>
      </c>
      <c r="BT285" s="863">
        <f t="shared" si="323"/>
        <v>43591</v>
      </c>
      <c r="BU285" s="863">
        <f t="shared" si="298"/>
        <v>43595</v>
      </c>
      <c r="BV285" s="863">
        <f t="shared" si="356"/>
        <v>43601</v>
      </c>
      <c r="BW285" s="879">
        <f t="shared" si="365"/>
        <v>43603</v>
      </c>
      <c r="BY285" s="850">
        <f t="shared" si="348"/>
        <v>20</v>
      </c>
      <c r="BZ285" s="866"/>
      <c r="CA285" s="867"/>
      <c r="CB285" s="853">
        <v>219</v>
      </c>
      <c r="CC285" s="854" t="s">
        <v>2431</v>
      </c>
      <c r="CD285" s="863">
        <f t="shared" si="334"/>
        <v>43526</v>
      </c>
      <c r="CE285" s="863">
        <f t="shared" si="309"/>
        <v>43532</v>
      </c>
      <c r="CF285" s="863">
        <f t="shared" si="335"/>
        <v>43533</v>
      </c>
      <c r="CG285" s="863">
        <f t="shared" si="299"/>
        <v>43539</v>
      </c>
      <c r="CH285" s="863">
        <f t="shared" si="341"/>
        <v>43574</v>
      </c>
      <c r="CI285" s="863">
        <f t="shared" si="324"/>
        <v>43591</v>
      </c>
      <c r="CJ285" s="863">
        <f t="shared" si="316"/>
        <v>43595</v>
      </c>
      <c r="CK285" s="863">
        <f t="shared" si="357"/>
        <v>43601</v>
      </c>
      <c r="CL285" s="879">
        <f t="shared" si="366"/>
        <v>43603</v>
      </c>
      <c r="CN285" s="850">
        <f t="shared" si="349"/>
        <v>20</v>
      </c>
      <c r="CO285" s="866"/>
      <c r="CP285" s="867"/>
      <c r="CQ285" s="853">
        <v>219</v>
      </c>
      <c r="CR285" s="854" t="s">
        <v>2431</v>
      </c>
      <c r="CS285" s="863">
        <f t="shared" si="336"/>
        <v>43526</v>
      </c>
      <c r="CT285" s="863">
        <f t="shared" si="310"/>
        <v>43532</v>
      </c>
      <c r="CU285" s="863">
        <f t="shared" si="337"/>
        <v>43533</v>
      </c>
      <c r="CV285" s="863">
        <f t="shared" si="300"/>
        <v>43539</v>
      </c>
      <c r="CW285" s="863">
        <f t="shared" si="360"/>
        <v>43574</v>
      </c>
      <c r="CX285" s="863">
        <f t="shared" si="325"/>
        <v>43591</v>
      </c>
      <c r="CY285" s="863">
        <f t="shared" si="317"/>
        <v>43595</v>
      </c>
      <c r="CZ285" s="863">
        <f t="shared" si="358"/>
        <v>43601</v>
      </c>
      <c r="DA285" s="879">
        <f t="shared" si="367"/>
        <v>43603</v>
      </c>
    </row>
    <row r="286" spans="2:105" hidden="1">
      <c r="B286" s="407" t="s">
        <v>2261</v>
      </c>
      <c r="C286" s="850">
        <f t="shared" si="343"/>
        <v>21</v>
      </c>
      <c r="D286" s="857" t="s">
        <v>506</v>
      </c>
      <c r="E286" s="858"/>
      <c r="F286" s="853">
        <v>219</v>
      </c>
      <c r="G286" s="854" t="s">
        <v>2431</v>
      </c>
      <c r="H286" s="859">
        <f t="shared" si="351"/>
        <v>43565</v>
      </c>
      <c r="I286" s="859">
        <f t="shared" si="318"/>
        <v>43568</v>
      </c>
      <c r="J286" s="863">
        <f t="shared" si="338"/>
        <v>43574</v>
      </c>
      <c r="K286" s="859">
        <f t="shared" si="350"/>
        <v>43581</v>
      </c>
      <c r="L286" s="859">
        <f t="shared" si="319"/>
        <v>43598</v>
      </c>
      <c r="M286" s="859">
        <f t="shared" si="301"/>
        <v>43602</v>
      </c>
      <c r="N286" s="859">
        <f t="shared" si="352"/>
        <v>43608</v>
      </c>
      <c r="O286" s="856">
        <f t="shared" si="361"/>
        <v>43610</v>
      </c>
      <c r="Q286" s="850">
        <f t="shared" si="344"/>
        <v>21</v>
      </c>
      <c r="R286" s="857" t="s">
        <v>506</v>
      </c>
      <c r="S286" s="858"/>
      <c r="T286" s="853">
        <v>219</v>
      </c>
      <c r="U286" s="854" t="s">
        <v>2431</v>
      </c>
      <c r="V286" s="885">
        <f t="shared" si="326"/>
        <v>43533</v>
      </c>
      <c r="W286" s="886">
        <f t="shared" si="302"/>
        <v>43539</v>
      </c>
      <c r="X286" s="885">
        <f t="shared" si="327"/>
        <v>43540</v>
      </c>
      <c r="Y286" s="886">
        <f t="shared" si="303"/>
        <v>43546</v>
      </c>
      <c r="Z286" s="885">
        <f t="shared" si="311"/>
        <v>43581</v>
      </c>
      <c r="AA286" s="885">
        <f t="shared" si="320"/>
        <v>43598</v>
      </c>
      <c r="AB286" s="885">
        <f t="shared" si="314"/>
        <v>43602</v>
      </c>
      <c r="AC286" s="885">
        <f t="shared" si="353"/>
        <v>43608</v>
      </c>
      <c r="AD286" s="856">
        <f t="shared" si="362"/>
        <v>43610</v>
      </c>
      <c r="AF286" s="850">
        <f t="shared" si="345"/>
        <v>21</v>
      </c>
      <c r="AG286" s="857" t="s">
        <v>506</v>
      </c>
      <c r="AH286" s="858"/>
      <c r="AI286" s="853">
        <v>219</v>
      </c>
      <c r="AJ286" s="854" t="s">
        <v>2431</v>
      </c>
      <c r="AK286" s="859">
        <f t="shared" si="328"/>
        <v>43533</v>
      </c>
      <c r="AL286" s="863">
        <f t="shared" si="304"/>
        <v>43539</v>
      </c>
      <c r="AM286" s="859">
        <f t="shared" si="329"/>
        <v>43540</v>
      </c>
      <c r="AN286" s="863">
        <f t="shared" si="305"/>
        <v>43546</v>
      </c>
      <c r="AO286" s="859">
        <f t="shared" si="359"/>
        <v>43581</v>
      </c>
      <c r="AP286" s="859">
        <f t="shared" si="321"/>
        <v>43598</v>
      </c>
      <c r="AQ286" s="859">
        <f t="shared" si="315"/>
        <v>43602</v>
      </c>
      <c r="AR286" s="859">
        <f t="shared" si="354"/>
        <v>43608</v>
      </c>
      <c r="AS286" s="879">
        <f t="shared" si="363"/>
        <v>43610</v>
      </c>
      <c r="AU286" s="850">
        <f t="shared" si="346"/>
        <v>21</v>
      </c>
      <c r="AV286" s="857" t="s">
        <v>506</v>
      </c>
      <c r="AW286" s="858"/>
      <c r="AX286" s="853">
        <v>219</v>
      </c>
      <c r="AY286" s="854" t="s">
        <v>2431</v>
      </c>
      <c r="AZ286" s="859">
        <f t="shared" si="330"/>
        <v>43519</v>
      </c>
      <c r="BA286" s="863">
        <f t="shared" si="306"/>
        <v>43525</v>
      </c>
      <c r="BB286" s="859">
        <f t="shared" si="331"/>
        <v>43526</v>
      </c>
      <c r="BC286" s="863">
        <f t="shared" si="296"/>
        <v>43532</v>
      </c>
      <c r="BD286" s="859">
        <f t="shared" si="312"/>
        <v>43581</v>
      </c>
      <c r="BE286" s="859">
        <f t="shared" si="322"/>
        <v>43598</v>
      </c>
      <c r="BF286" s="859">
        <f t="shared" si="297"/>
        <v>43602</v>
      </c>
      <c r="BG286" s="859">
        <f t="shared" si="355"/>
        <v>43608</v>
      </c>
      <c r="BH286" s="879">
        <f t="shared" si="364"/>
        <v>43610</v>
      </c>
      <c r="BJ286" s="850">
        <f t="shared" si="347"/>
        <v>21</v>
      </c>
      <c r="BK286" s="857" t="s">
        <v>506</v>
      </c>
      <c r="BL286" s="858"/>
      <c r="BM286" s="853">
        <v>219</v>
      </c>
      <c r="BN286" s="854" t="s">
        <v>2431</v>
      </c>
      <c r="BO286" s="859">
        <f t="shared" si="332"/>
        <v>43505</v>
      </c>
      <c r="BP286" s="863">
        <f t="shared" si="307"/>
        <v>43511</v>
      </c>
      <c r="BQ286" s="859">
        <f t="shared" si="333"/>
        <v>43512</v>
      </c>
      <c r="BR286" s="863">
        <f t="shared" si="308"/>
        <v>43518</v>
      </c>
      <c r="BS286" s="859">
        <f t="shared" si="313"/>
        <v>43581</v>
      </c>
      <c r="BT286" s="859">
        <f t="shared" si="323"/>
        <v>43598</v>
      </c>
      <c r="BU286" s="859">
        <f t="shared" si="298"/>
        <v>43602</v>
      </c>
      <c r="BV286" s="859">
        <f t="shared" si="356"/>
        <v>43608</v>
      </c>
      <c r="BW286" s="879">
        <f t="shared" si="365"/>
        <v>43610</v>
      </c>
      <c r="BY286" s="850">
        <f t="shared" si="348"/>
        <v>21</v>
      </c>
      <c r="BZ286" s="857" t="s">
        <v>506</v>
      </c>
      <c r="CA286" s="858"/>
      <c r="CB286" s="853">
        <v>219</v>
      </c>
      <c r="CC286" s="854" t="s">
        <v>2431</v>
      </c>
      <c r="CD286" s="859">
        <f t="shared" si="334"/>
        <v>43533</v>
      </c>
      <c r="CE286" s="863">
        <f t="shared" si="309"/>
        <v>43539</v>
      </c>
      <c r="CF286" s="859">
        <f t="shared" si="335"/>
        <v>43540</v>
      </c>
      <c r="CG286" s="863">
        <f t="shared" si="299"/>
        <v>43546</v>
      </c>
      <c r="CH286" s="859">
        <f t="shared" si="341"/>
        <v>43581</v>
      </c>
      <c r="CI286" s="859">
        <f t="shared" si="324"/>
        <v>43598</v>
      </c>
      <c r="CJ286" s="859">
        <f t="shared" si="316"/>
        <v>43602</v>
      </c>
      <c r="CK286" s="859">
        <f t="shared" si="357"/>
        <v>43608</v>
      </c>
      <c r="CL286" s="879">
        <f t="shared" si="366"/>
        <v>43610</v>
      </c>
      <c r="CN286" s="850">
        <f t="shared" si="349"/>
        <v>21</v>
      </c>
      <c r="CO286" s="857" t="s">
        <v>506</v>
      </c>
      <c r="CP286" s="858"/>
      <c r="CQ286" s="853">
        <v>219</v>
      </c>
      <c r="CR286" s="854" t="s">
        <v>2431</v>
      </c>
      <c r="CS286" s="859">
        <f t="shared" si="336"/>
        <v>43533</v>
      </c>
      <c r="CT286" s="863">
        <f t="shared" si="310"/>
        <v>43539</v>
      </c>
      <c r="CU286" s="859">
        <f t="shared" si="337"/>
        <v>43540</v>
      </c>
      <c r="CV286" s="863">
        <f t="shared" si="300"/>
        <v>43546</v>
      </c>
      <c r="CW286" s="859">
        <f t="shared" si="360"/>
        <v>43581</v>
      </c>
      <c r="CX286" s="859">
        <f t="shared" si="325"/>
        <v>43598</v>
      </c>
      <c r="CY286" s="859">
        <f t="shared" si="317"/>
        <v>43602</v>
      </c>
      <c r="CZ286" s="859">
        <f t="shared" si="358"/>
        <v>43608</v>
      </c>
      <c r="DA286" s="879">
        <f t="shared" si="367"/>
        <v>43610</v>
      </c>
    </row>
    <row r="287" spans="2:105" hidden="1">
      <c r="B287" s="407" t="s">
        <v>2262</v>
      </c>
      <c r="C287" s="850">
        <f t="shared" si="343"/>
        <v>22</v>
      </c>
      <c r="D287" s="860" t="s">
        <v>2432</v>
      </c>
      <c r="E287" s="861" t="s">
        <v>2184</v>
      </c>
      <c r="F287" s="853">
        <v>219</v>
      </c>
      <c r="G287" s="854" t="s">
        <v>2433</v>
      </c>
      <c r="H287" s="862">
        <f t="shared" si="351"/>
        <v>43572</v>
      </c>
      <c r="I287" s="862">
        <f t="shared" si="318"/>
        <v>43575</v>
      </c>
      <c r="J287" s="862">
        <f t="shared" si="338"/>
        <v>43581</v>
      </c>
      <c r="K287" s="862">
        <f t="shared" si="350"/>
        <v>43588</v>
      </c>
      <c r="L287" s="862">
        <f t="shared" si="319"/>
        <v>43605</v>
      </c>
      <c r="M287" s="862">
        <f t="shared" si="301"/>
        <v>43609</v>
      </c>
      <c r="N287" s="862">
        <f t="shared" si="352"/>
        <v>43615</v>
      </c>
      <c r="O287" s="856">
        <f t="shared" si="361"/>
        <v>43617</v>
      </c>
      <c r="Q287" s="850">
        <f t="shared" si="344"/>
        <v>22</v>
      </c>
      <c r="R287" s="860" t="s">
        <v>2432</v>
      </c>
      <c r="S287" s="861" t="s">
        <v>2184</v>
      </c>
      <c r="T287" s="853">
        <v>219</v>
      </c>
      <c r="U287" s="854" t="s">
        <v>2433</v>
      </c>
      <c r="V287" s="890">
        <f t="shared" si="326"/>
        <v>43540</v>
      </c>
      <c r="W287" s="890">
        <f t="shared" si="302"/>
        <v>43546</v>
      </c>
      <c r="X287" s="890">
        <f t="shared" si="327"/>
        <v>43547</v>
      </c>
      <c r="Y287" s="890">
        <f t="shared" si="303"/>
        <v>43553</v>
      </c>
      <c r="Z287" s="890">
        <f t="shared" si="311"/>
        <v>43588</v>
      </c>
      <c r="AA287" s="890">
        <f t="shared" si="320"/>
        <v>43605</v>
      </c>
      <c r="AB287" s="890">
        <f t="shared" si="314"/>
        <v>43609</v>
      </c>
      <c r="AC287" s="890">
        <f t="shared" si="353"/>
        <v>43615</v>
      </c>
      <c r="AD287" s="856">
        <f t="shared" si="362"/>
        <v>43617</v>
      </c>
      <c r="AF287" s="850">
        <f t="shared" si="345"/>
        <v>22</v>
      </c>
      <c r="AG287" s="860" t="s">
        <v>2432</v>
      </c>
      <c r="AH287" s="861" t="s">
        <v>2184</v>
      </c>
      <c r="AI287" s="853">
        <v>219</v>
      </c>
      <c r="AJ287" s="854" t="s">
        <v>2433</v>
      </c>
      <c r="AK287" s="862">
        <f t="shared" si="328"/>
        <v>43540</v>
      </c>
      <c r="AL287" s="862">
        <f t="shared" si="304"/>
        <v>43546</v>
      </c>
      <c r="AM287" s="862">
        <f t="shared" si="329"/>
        <v>43547</v>
      </c>
      <c r="AN287" s="862">
        <f t="shared" si="305"/>
        <v>43553</v>
      </c>
      <c r="AO287" s="862">
        <f t="shared" si="359"/>
        <v>43588</v>
      </c>
      <c r="AP287" s="862">
        <f t="shared" si="321"/>
        <v>43605</v>
      </c>
      <c r="AQ287" s="862">
        <f t="shared" si="315"/>
        <v>43609</v>
      </c>
      <c r="AR287" s="862">
        <f t="shared" si="354"/>
        <v>43615</v>
      </c>
      <c r="AS287" s="879">
        <f t="shared" si="363"/>
        <v>43617</v>
      </c>
      <c r="AU287" s="850">
        <f t="shared" si="346"/>
        <v>22</v>
      </c>
      <c r="AV287" s="860" t="s">
        <v>2432</v>
      </c>
      <c r="AW287" s="861" t="s">
        <v>2184</v>
      </c>
      <c r="AX287" s="853">
        <v>219</v>
      </c>
      <c r="AY287" s="854" t="s">
        <v>2433</v>
      </c>
      <c r="AZ287" s="862">
        <f t="shared" si="330"/>
        <v>43526</v>
      </c>
      <c r="BA287" s="862">
        <f t="shared" si="306"/>
        <v>43532</v>
      </c>
      <c r="BB287" s="862">
        <f t="shared" si="331"/>
        <v>43533</v>
      </c>
      <c r="BC287" s="862">
        <f t="shared" si="296"/>
        <v>43539</v>
      </c>
      <c r="BD287" s="862">
        <f t="shared" si="312"/>
        <v>43588</v>
      </c>
      <c r="BE287" s="862">
        <f t="shared" si="322"/>
        <v>43605</v>
      </c>
      <c r="BF287" s="862">
        <f t="shared" si="297"/>
        <v>43609</v>
      </c>
      <c r="BG287" s="862">
        <f t="shared" si="355"/>
        <v>43615</v>
      </c>
      <c r="BH287" s="879">
        <f t="shared" si="364"/>
        <v>43617</v>
      </c>
      <c r="BJ287" s="850">
        <f t="shared" si="347"/>
        <v>22</v>
      </c>
      <c r="BK287" s="860" t="s">
        <v>2432</v>
      </c>
      <c r="BL287" s="861" t="s">
        <v>2184</v>
      </c>
      <c r="BM287" s="853">
        <v>219</v>
      </c>
      <c r="BN287" s="854" t="s">
        <v>2433</v>
      </c>
      <c r="BO287" s="862">
        <f t="shared" si="332"/>
        <v>43512</v>
      </c>
      <c r="BP287" s="862">
        <f t="shared" si="307"/>
        <v>43518</v>
      </c>
      <c r="BQ287" s="862">
        <f t="shared" si="333"/>
        <v>43519</v>
      </c>
      <c r="BR287" s="862">
        <f t="shared" si="308"/>
        <v>43525</v>
      </c>
      <c r="BS287" s="862">
        <f t="shared" si="313"/>
        <v>43588</v>
      </c>
      <c r="BT287" s="862">
        <f t="shared" si="323"/>
        <v>43605</v>
      </c>
      <c r="BU287" s="862">
        <f t="shared" si="298"/>
        <v>43609</v>
      </c>
      <c r="BV287" s="862">
        <f t="shared" si="356"/>
        <v>43615</v>
      </c>
      <c r="BW287" s="879">
        <f t="shared" si="365"/>
        <v>43617</v>
      </c>
      <c r="BY287" s="850">
        <f t="shared" si="348"/>
        <v>22</v>
      </c>
      <c r="BZ287" s="860" t="s">
        <v>2432</v>
      </c>
      <c r="CA287" s="861" t="s">
        <v>2184</v>
      </c>
      <c r="CB287" s="853">
        <v>219</v>
      </c>
      <c r="CC287" s="854" t="s">
        <v>2433</v>
      </c>
      <c r="CD287" s="862">
        <f t="shared" si="334"/>
        <v>43540</v>
      </c>
      <c r="CE287" s="862">
        <f t="shared" si="309"/>
        <v>43546</v>
      </c>
      <c r="CF287" s="862">
        <f t="shared" si="335"/>
        <v>43547</v>
      </c>
      <c r="CG287" s="862">
        <f t="shared" si="299"/>
        <v>43553</v>
      </c>
      <c r="CH287" s="862">
        <f t="shared" si="341"/>
        <v>43588</v>
      </c>
      <c r="CI287" s="862">
        <f t="shared" si="324"/>
        <v>43605</v>
      </c>
      <c r="CJ287" s="862">
        <f t="shared" si="316"/>
        <v>43609</v>
      </c>
      <c r="CK287" s="862">
        <f t="shared" si="357"/>
        <v>43615</v>
      </c>
      <c r="CL287" s="879">
        <f t="shared" si="366"/>
        <v>43617</v>
      </c>
      <c r="CN287" s="850">
        <f t="shared" si="349"/>
        <v>22</v>
      </c>
      <c r="CO287" s="860" t="s">
        <v>2432</v>
      </c>
      <c r="CP287" s="861" t="s">
        <v>2184</v>
      </c>
      <c r="CQ287" s="853">
        <v>219</v>
      </c>
      <c r="CR287" s="854" t="s">
        <v>2433</v>
      </c>
      <c r="CS287" s="862">
        <f t="shared" si="336"/>
        <v>43540</v>
      </c>
      <c r="CT287" s="862">
        <f t="shared" si="310"/>
        <v>43546</v>
      </c>
      <c r="CU287" s="862">
        <f t="shared" si="337"/>
        <v>43547</v>
      </c>
      <c r="CV287" s="862">
        <f t="shared" si="300"/>
        <v>43553</v>
      </c>
      <c r="CW287" s="862">
        <f t="shared" si="360"/>
        <v>43588</v>
      </c>
      <c r="CX287" s="862">
        <f t="shared" si="325"/>
        <v>43605</v>
      </c>
      <c r="CY287" s="862">
        <f t="shared" si="317"/>
        <v>43609</v>
      </c>
      <c r="CZ287" s="862">
        <f t="shared" si="358"/>
        <v>43615</v>
      </c>
      <c r="DA287" s="879">
        <f t="shared" si="367"/>
        <v>43617</v>
      </c>
    </row>
    <row r="288" spans="2:105" hidden="1">
      <c r="B288" s="407" t="s">
        <v>2263</v>
      </c>
      <c r="C288" s="850">
        <f t="shared" si="343"/>
        <v>23</v>
      </c>
      <c r="D288" s="857" t="s">
        <v>506</v>
      </c>
      <c r="E288" s="858"/>
      <c r="F288" s="853">
        <v>219</v>
      </c>
      <c r="G288" s="854" t="s">
        <v>2433</v>
      </c>
      <c r="H288" s="859">
        <f t="shared" si="351"/>
        <v>43579</v>
      </c>
      <c r="I288" s="859">
        <f t="shared" si="318"/>
        <v>43582</v>
      </c>
      <c r="J288" s="863">
        <f t="shared" si="338"/>
        <v>43588</v>
      </c>
      <c r="K288" s="859">
        <f t="shared" si="350"/>
        <v>43595</v>
      </c>
      <c r="L288" s="859">
        <f t="shared" si="319"/>
        <v>43612</v>
      </c>
      <c r="M288" s="859">
        <f t="shared" si="301"/>
        <v>43616</v>
      </c>
      <c r="N288" s="859">
        <f t="shared" si="352"/>
        <v>43622</v>
      </c>
      <c r="O288" s="856">
        <f t="shared" si="361"/>
        <v>43624</v>
      </c>
      <c r="Q288" s="850">
        <f t="shared" si="344"/>
        <v>23</v>
      </c>
      <c r="R288" s="857" t="s">
        <v>506</v>
      </c>
      <c r="S288" s="858"/>
      <c r="T288" s="853">
        <v>219</v>
      </c>
      <c r="U288" s="854" t="s">
        <v>2433</v>
      </c>
      <c r="V288" s="885">
        <f t="shared" si="326"/>
        <v>43547</v>
      </c>
      <c r="W288" s="886">
        <f t="shared" si="302"/>
        <v>43553</v>
      </c>
      <c r="X288" s="885">
        <f t="shared" si="327"/>
        <v>43554</v>
      </c>
      <c r="Y288" s="886">
        <f t="shared" si="303"/>
        <v>43560</v>
      </c>
      <c r="Z288" s="885">
        <f t="shared" si="311"/>
        <v>43595</v>
      </c>
      <c r="AA288" s="885">
        <f t="shared" si="320"/>
        <v>43612</v>
      </c>
      <c r="AB288" s="885">
        <f t="shared" si="314"/>
        <v>43616</v>
      </c>
      <c r="AC288" s="885">
        <f t="shared" si="353"/>
        <v>43622</v>
      </c>
      <c r="AD288" s="856">
        <f t="shared" si="362"/>
        <v>43624</v>
      </c>
      <c r="AF288" s="850">
        <f t="shared" si="345"/>
        <v>23</v>
      </c>
      <c r="AG288" s="857" t="s">
        <v>506</v>
      </c>
      <c r="AH288" s="858"/>
      <c r="AI288" s="853">
        <v>219</v>
      </c>
      <c r="AJ288" s="854" t="s">
        <v>2433</v>
      </c>
      <c r="AK288" s="859">
        <f t="shared" si="328"/>
        <v>43547</v>
      </c>
      <c r="AL288" s="863">
        <f t="shared" si="304"/>
        <v>43553</v>
      </c>
      <c r="AM288" s="859">
        <f t="shared" si="329"/>
        <v>43554</v>
      </c>
      <c r="AN288" s="863">
        <f t="shared" si="305"/>
        <v>43560</v>
      </c>
      <c r="AO288" s="859">
        <f t="shared" si="359"/>
        <v>43595</v>
      </c>
      <c r="AP288" s="859">
        <f t="shared" si="321"/>
        <v>43612</v>
      </c>
      <c r="AQ288" s="859">
        <f t="shared" si="315"/>
        <v>43616</v>
      </c>
      <c r="AR288" s="859">
        <f t="shared" si="354"/>
        <v>43622</v>
      </c>
      <c r="AS288" s="879">
        <f t="shared" si="363"/>
        <v>43624</v>
      </c>
      <c r="AU288" s="850">
        <f t="shared" si="346"/>
        <v>23</v>
      </c>
      <c r="AV288" s="857" t="s">
        <v>506</v>
      </c>
      <c r="AW288" s="858"/>
      <c r="AX288" s="853">
        <v>219</v>
      </c>
      <c r="AY288" s="854" t="s">
        <v>2433</v>
      </c>
      <c r="AZ288" s="859">
        <f t="shared" si="330"/>
        <v>43533</v>
      </c>
      <c r="BA288" s="863">
        <f t="shared" si="306"/>
        <v>43539</v>
      </c>
      <c r="BB288" s="859">
        <f t="shared" si="331"/>
        <v>43540</v>
      </c>
      <c r="BC288" s="863">
        <f t="shared" si="296"/>
        <v>43546</v>
      </c>
      <c r="BD288" s="859">
        <f t="shared" si="312"/>
        <v>43595</v>
      </c>
      <c r="BE288" s="859">
        <f t="shared" si="322"/>
        <v>43612</v>
      </c>
      <c r="BF288" s="859">
        <f t="shared" si="297"/>
        <v>43616</v>
      </c>
      <c r="BG288" s="859">
        <f t="shared" si="355"/>
        <v>43622</v>
      </c>
      <c r="BH288" s="879">
        <f t="shared" si="364"/>
        <v>43624</v>
      </c>
      <c r="BJ288" s="850">
        <f t="shared" si="347"/>
        <v>23</v>
      </c>
      <c r="BK288" s="857" t="s">
        <v>506</v>
      </c>
      <c r="BL288" s="858"/>
      <c r="BM288" s="853">
        <v>219</v>
      </c>
      <c r="BN288" s="854" t="s">
        <v>2433</v>
      </c>
      <c r="BO288" s="859">
        <f t="shared" si="332"/>
        <v>43519</v>
      </c>
      <c r="BP288" s="863">
        <f t="shared" si="307"/>
        <v>43525</v>
      </c>
      <c r="BQ288" s="859">
        <f t="shared" si="333"/>
        <v>43526</v>
      </c>
      <c r="BR288" s="863">
        <f t="shared" si="308"/>
        <v>43532</v>
      </c>
      <c r="BS288" s="859">
        <f t="shared" si="313"/>
        <v>43595</v>
      </c>
      <c r="BT288" s="859">
        <f t="shared" si="323"/>
        <v>43612</v>
      </c>
      <c r="BU288" s="859">
        <f t="shared" si="298"/>
        <v>43616</v>
      </c>
      <c r="BV288" s="859">
        <f t="shared" si="356"/>
        <v>43622</v>
      </c>
      <c r="BW288" s="879">
        <f t="shared" si="365"/>
        <v>43624</v>
      </c>
      <c r="BY288" s="850">
        <f t="shared" si="348"/>
        <v>23</v>
      </c>
      <c r="BZ288" s="857" t="s">
        <v>506</v>
      </c>
      <c r="CA288" s="858"/>
      <c r="CB288" s="853">
        <v>219</v>
      </c>
      <c r="CC288" s="854" t="s">
        <v>2433</v>
      </c>
      <c r="CD288" s="859">
        <f t="shared" si="334"/>
        <v>43547</v>
      </c>
      <c r="CE288" s="863">
        <f t="shared" si="309"/>
        <v>43553</v>
      </c>
      <c r="CF288" s="859">
        <f t="shared" si="335"/>
        <v>43554</v>
      </c>
      <c r="CG288" s="863">
        <f t="shared" si="299"/>
        <v>43560</v>
      </c>
      <c r="CH288" s="859">
        <f t="shared" si="341"/>
        <v>43595</v>
      </c>
      <c r="CI288" s="859">
        <f t="shared" si="324"/>
        <v>43612</v>
      </c>
      <c r="CJ288" s="859">
        <f t="shared" si="316"/>
        <v>43616</v>
      </c>
      <c r="CK288" s="859">
        <f t="shared" si="357"/>
        <v>43622</v>
      </c>
      <c r="CL288" s="879">
        <f t="shared" si="366"/>
        <v>43624</v>
      </c>
      <c r="CN288" s="850">
        <f t="shared" si="349"/>
        <v>23</v>
      </c>
      <c r="CO288" s="857" t="s">
        <v>506</v>
      </c>
      <c r="CP288" s="858"/>
      <c r="CQ288" s="853">
        <v>219</v>
      </c>
      <c r="CR288" s="854" t="s">
        <v>2433</v>
      </c>
      <c r="CS288" s="859">
        <f t="shared" si="336"/>
        <v>43547</v>
      </c>
      <c r="CT288" s="863">
        <f t="shared" si="310"/>
        <v>43553</v>
      </c>
      <c r="CU288" s="859">
        <f t="shared" si="337"/>
        <v>43554</v>
      </c>
      <c r="CV288" s="863">
        <f t="shared" si="300"/>
        <v>43560</v>
      </c>
      <c r="CW288" s="859">
        <f t="shared" si="360"/>
        <v>43595</v>
      </c>
      <c r="CX288" s="859">
        <f t="shared" si="325"/>
        <v>43612</v>
      </c>
      <c r="CY288" s="859">
        <f t="shared" si="317"/>
        <v>43616</v>
      </c>
      <c r="CZ288" s="859">
        <f t="shared" si="358"/>
        <v>43622</v>
      </c>
      <c r="DA288" s="879">
        <f t="shared" si="367"/>
        <v>43624</v>
      </c>
    </row>
    <row r="289" spans="2:105" hidden="1">
      <c r="B289" s="407" t="s">
        <v>2264</v>
      </c>
      <c r="C289" s="850">
        <f t="shared" si="343"/>
        <v>24</v>
      </c>
      <c r="D289" s="857" t="s">
        <v>506</v>
      </c>
      <c r="E289" s="858"/>
      <c r="F289" s="853">
        <v>219</v>
      </c>
      <c r="G289" s="854" t="s">
        <v>2433</v>
      </c>
      <c r="H289" s="859">
        <f t="shared" si="351"/>
        <v>43586</v>
      </c>
      <c r="I289" s="859">
        <f t="shared" si="318"/>
        <v>43589</v>
      </c>
      <c r="J289" s="863">
        <f t="shared" si="338"/>
        <v>43595</v>
      </c>
      <c r="K289" s="859">
        <f t="shared" si="350"/>
        <v>43602</v>
      </c>
      <c r="L289" s="859">
        <f t="shared" si="319"/>
        <v>43619</v>
      </c>
      <c r="M289" s="859">
        <f t="shared" si="301"/>
        <v>43623</v>
      </c>
      <c r="N289" s="859">
        <f t="shared" si="352"/>
        <v>43629</v>
      </c>
      <c r="O289" s="856">
        <f t="shared" si="361"/>
        <v>43631</v>
      </c>
      <c r="Q289" s="850">
        <f t="shared" si="344"/>
        <v>24</v>
      </c>
      <c r="R289" s="857" t="s">
        <v>506</v>
      </c>
      <c r="S289" s="858"/>
      <c r="T289" s="853">
        <v>219</v>
      </c>
      <c r="U289" s="854" t="s">
        <v>2433</v>
      </c>
      <c r="V289" s="885">
        <f t="shared" si="326"/>
        <v>43554</v>
      </c>
      <c r="W289" s="886">
        <f t="shared" si="302"/>
        <v>43560</v>
      </c>
      <c r="X289" s="885">
        <f t="shared" si="327"/>
        <v>43561</v>
      </c>
      <c r="Y289" s="886">
        <f t="shared" si="303"/>
        <v>43567</v>
      </c>
      <c r="Z289" s="885">
        <f t="shared" si="311"/>
        <v>43602</v>
      </c>
      <c r="AA289" s="885">
        <f t="shared" si="320"/>
        <v>43619</v>
      </c>
      <c r="AB289" s="885">
        <f t="shared" si="314"/>
        <v>43623</v>
      </c>
      <c r="AC289" s="885">
        <f t="shared" si="353"/>
        <v>43629</v>
      </c>
      <c r="AD289" s="856">
        <f t="shared" si="362"/>
        <v>43631</v>
      </c>
      <c r="AF289" s="850">
        <f t="shared" si="345"/>
        <v>24</v>
      </c>
      <c r="AG289" s="857" t="s">
        <v>506</v>
      </c>
      <c r="AH289" s="858"/>
      <c r="AI289" s="853">
        <v>219</v>
      </c>
      <c r="AJ289" s="854" t="s">
        <v>2433</v>
      </c>
      <c r="AK289" s="859">
        <f t="shared" si="328"/>
        <v>43554</v>
      </c>
      <c r="AL289" s="863">
        <f t="shared" si="304"/>
        <v>43560</v>
      </c>
      <c r="AM289" s="859">
        <f t="shared" si="329"/>
        <v>43561</v>
      </c>
      <c r="AN289" s="863">
        <f t="shared" si="305"/>
        <v>43567</v>
      </c>
      <c r="AO289" s="859">
        <f t="shared" si="359"/>
        <v>43602</v>
      </c>
      <c r="AP289" s="859">
        <f t="shared" si="321"/>
        <v>43619</v>
      </c>
      <c r="AQ289" s="859">
        <f t="shared" si="315"/>
        <v>43623</v>
      </c>
      <c r="AR289" s="859">
        <f t="shared" si="354"/>
        <v>43629</v>
      </c>
      <c r="AS289" s="879">
        <f t="shared" si="363"/>
        <v>43631</v>
      </c>
      <c r="AU289" s="850">
        <f t="shared" si="346"/>
        <v>24</v>
      </c>
      <c r="AV289" s="857" t="s">
        <v>506</v>
      </c>
      <c r="AW289" s="858"/>
      <c r="AX289" s="853">
        <v>219</v>
      </c>
      <c r="AY289" s="854" t="s">
        <v>2433</v>
      </c>
      <c r="AZ289" s="859">
        <f t="shared" si="330"/>
        <v>43540</v>
      </c>
      <c r="BA289" s="863">
        <f t="shared" si="306"/>
        <v>43546</v>
      </c>
      <c r="BB289" s="859">
        <f t="shared" si="331"/>
        <v>43547</v>
      </c>
      <c r="BC289" s="863">
        <f t="shared" si="296"/>
        <v>43553</v>
      </c>
      <c r="BD289" s="859">
        <f t="shared" si="312"/>
        <v>43602</v>
      </c>
      <c r="BE289" s="859">
        <f t="shared" si="322"/>
        <v>43619</v>
      </c>
      <c r="BF289" s="859">
        <f t="shared" si="297"/>
        <v>43623</v>
      </c>
      <c r="BG289" s="859">
        <f t="shared" si="355"/>
        <v>43629</v>
      </c>
      <c r="BH289" s="879">
        <f t="shared" si="364"/>
        <v>43631</v>
      </c>
      <c r="BJ289" s="850">
        <f t="shared" si="347"/>
        <v>24</v>
      </c>
      <c r="BK289" s="857" t="s">
        <v>506</v>
      </c>
      <c r="BL289" s="858"/>
      <c r="BM289" s="853">
        <v>219</v>
      </c>
      <c r="BN289" s="854" t="s">
        <v>2433</v>
      </c>
      <c r="BO289" s="859">
        <f t="shared" si="332"/>
        <v>43526</v>
      </c>
      <c r="BP289" s="863">
        <f t="shared" si="307"/>
        <v>43532</v>
      </c>
      <c r="BQ289" s="859">
        <f t="shared" si="333"/>
        <v>43533</v>
      </c>
      <c r="BR289" s="863">
        <f t="shared" si="308"/>
        <v>43539</v>
      </c>
      <c r="BS289" s="859">
        <f t="shared" si="313"/>
        <v>43602</v>
      </c>
      <c r="BT289" s="859">
        <f t="shared" si="323"/>
        <v>43619</v>
      </c>
      <c r="BU289" s="859">
        <f t="shared" si="298"/>
        <v>43623</v>
      </c>
      <c r="BV289" s="859">
        <f t="shared" si="356"/>
        <v>43629</v>
      </c>
      <c r="BW289" s="879">
        <f t="shared" si="365"/>
        <v>43631</v>
      </c>
      <c r="BY289" s="850">
        <f t="shared" si="348"/>
        <v>24</v>
      </c>
      <c r="BZ289" s="857" t="s">
        <v>506</v>
      </c>
      <c r="CA289" s="858"/>
      <c r="CB289" s="853">
        <v>219</v>
      </c>
      <c r="CC289" s="854" t="s">
        <v>2433</v>
      </c>
      <c r="CD289" s="859">
        <f t="shared" si="334"/>
        <v>43554</v>
      </c>
      <c r="CE289" s="863">
        <f t="shared" si="309"/>
        <v>43560</v>
      </c>
      <c r="CF289" s="859">
        <f t="shared" si="335"/>
        <v>43561</v>
      </c>
      <c r="CG289" s="863">
        <f t="shared" si="299"/>
        <v>43567</v>
      </c>
      <c r="CH289" s="859">
        <f t="shared" si="341"/>
        <v>43602</v>
      </c>
      <c r="CI289" s="859">
        <f t="shared" si="324"/>
        <v>43619</v>
      </c>
      <c r="CJ289" s="859">
        <f t="shared" si="316"/>
        <v>43623</v>
      </c>
      <c r="CK289" s="859">
        <f t="shared" si="357"/>
        <v>43629</v>
      </c>
      <c r="CL289" s="879">
        <f t="shared" si="366"/>
        <v>43631</v>
      </c>
      <c r="CN289" s="850">
        <f t="shared" si="349"/>
        <v>24</v>
      </c>
      <c r="CO289" s="857" t="s">
        <v>506</v>
      </c>
      <c r="CP289" s="858"/>
      <c r="CQ289" s="853">
        <v>219</v>
      </c>
      <c r="CR289" s="854" t="s">
        <v>2433</v>
      </c>
      <c r="CS289" s="859">
        <f t="shared" si="336"/>
        <v>43554</v>
      </c>
      <c r="CT289" s="863">
        <f t="shared" si="310"/>
        <v>43560</v>
      </c>
      <c r="CU289" s="859">
        <f t="shared" si="337"/>
        <v>43561</v>
      </c>
      <c r="CV289" s="863">
        <f t="shared" si="300"/>
        <v>43567</v>
      </c>
      <c r="CW289" s="859">
        <f t="shared" si="360"/>
        <v>43602</v>
      </c>
      <c r="CX289" s="859">
        <f t="shared" si="325"/>
        <v>43619</v>
      </c>
      <c r="CY289" s="859">
        <f t="shared" si="317"/>
        <v>43623</v>
      </c>
      <c r="CZ289" s="859">
        <f t="shared" si="358"/>
        <v>43629</v>
      </c>
      <c r="DA289" s="879">
        <f t="shared" si="367"/>
        <v>43631</v>
      </c>
    </row>
    <row r="290" spans="2:105" hidden="1">
      <c r="B290" s="407" t="s">
        <v>2265</v>
      </c>
      <c r="C290" s="850">
        <f t="shared" si="343"/>
        <v>25</v>
      </c>
      <c r="D290" s="857" t="s">
        <v>506</v>
      </c>
      <c r="E290" s="858"/>
      <c r="F290" s="853">
        <v>219</v>
      </c>
      <c r="G290" s="854" t="s">
        <v>2433</v>
      </c>
      <c r="H290" s="859">
        <f t="shared" si="351"/>
        <v>43593</v>
      </c>
      <c r="I290" s="859">
        <f t="shared" si="318"/>
        <v>43596</v>
      </c>
      <c r="J290" s="863">
        <f t="shared" si="338"/>
        <v>43602</v>
      </c>
      <c r="K290" s="859">
        <f t="shared" si="350"/>
        <v>43609</v>
      </c>
      <c r="L290" s="859">
        <f t="shared" si="319"/>
        <v>43626</v>
      </c>
      <c r="M290" s="859">
        <f t="shared" si="301"/>
        <v>43630</v>
      </c>
      <c r="N290" s="859">
        <f t="shared" si="352"/>
        <v>43636</v>
      </c>
      <c r="O290" s="856">
        <f t="shared" si="361"/>
        <v>43638</v>
      </c>
      <c r="Q290" s="850">
        <f t="shared" si="344"/>
        <v>25</v>
      </c>
      <c r="R290" s="857" t="s">
        <v>506</v>
      </c>
      <c r="S290" s="858"/>
      <c r="T290" s="853">
        <v>219</v>
      </c>
      <c r="U290" s="854" t="s">
        <v>2433</v>
      </c>
      <c r="V290" s="885">
        <f t="shared" si="326"/>
        <v>43561</v>
      </c>
      <c r="W290" s="886">
        <f t="shared" si="302"/>
        <v>43567</v>
      </c>
      <c r="X290" s="885">
        <f t="shared" si="327"/>
        <v>43568</v>
      </c>
      <c r="Y290" s="886">
        <f t="shared" si="303"/>
        <v>43574</v>
      </c>
      <c r="Z290" s="885">
        <f t="shared" si="311"/>
        <v>43609</v>
      </c>
      <c r="AA290" s="885">
        <f t="shared" si="320"/>
        <v>43626</v>
      </c>
      <c r="AB290" s="885">
        <f t="shared" si="314"/>
        <v>43630</v>
      </c>
      <c r="AC290" s="885">
        <f t="shared" si="353"/>
        <v>43636</v>
      </c>
      <c r="AD290" s="856">
        <f t="shared" si="362"/>
        <v>43638</v>
      </c>
      <c r="AF290" s="850">
        <f t="shared" si="345"/>
        <v>25</v>
      </c>
      <c r="AG290" s="857" t="s">
        <v>506</v>
      </c>
      <c r="AH290" s="858"/>
      <c r="AI290" s="853">
        <v>219</v>
      </c>
      <c r="AJ290" s="854" t="s">
        <v>2433</v>
      </c>
      <c r="AK290" s="859">
        <f t="shared" si="328"/>
        <v>43561</v>
      </c>
      <c r="AL290" s="863">
        <f t="shared" si="304"/>
        <v>43567</v>
      </c>
      <c r="AM290" s="859">
        <f t="shared" si="329"/>
        <v>43568</v>
      </c>
      <c r="AN290" s="863">
        <f t="shared" si="305"/>
        <v>43574</v>
      </c>
      <c r="AO290" s="859">
        <f t="shared" si="359"/>
        <v>43609</v>
      </c>
      <c r="AP290" s="859">
        <f t="shared" si="321"/>
        <v>43626</v>
      </c>
      <c r="AQ290" s="859">
        <f t="shared" si="315"/>
        <v>43630</v>
      </c>
      <c r="AR290" s="859">
        <f t="shared" si="354"/>
        <v>43636</v>
      </c>
      <c r="AS290" s="879">
        <f t="shared" si="363"/>
        <v>43638</v>
      </c>
      <c r="AU290" s="850">
        <f t="shared" si="346"/>
        <v>25</v>
      </c>
      <c r="AV290" s="857" t="s">
        <v>506</v>
      </c>
      <c r="AW290" s="858"/>
      <c r="AX290" s="853">
        <v>219</v>
      </c>
      <c r="AY290" s="854" t="s">
        <v>2433</v>
      </c>
      <c r="AZ290" s="859">
        <f t="shared" si="330"/>
        <v>43547</v>
      </c>
      <c r="BA290" s="863">
        <f t="shared" si="306"/>
        <v>43553</v>
      </c>
      <c r="BB290" s="859">
        <f t="shared" si="331"/>
        <v>43554</v>
      </c>
      <c r="BC290" s="863">
        <f t="shared" si="296"/>
        <v>43560</v>
      </c>
      <c r="BD290" s="859">
        <f t="shared" si="312"/>
        <v>43609</v>
      </c>
      <c r="BE290" s="859">
        <f t="shared" si="322"/>
        <v>43626</v>
      </c>
      <c r="BF290" s="859">
        <f t="shared" si="297"/>
        <v>43630</v>
      </c>
      <c r="BG290" s="859">
        <f t="shared" si="355"/>
        <v>43636</v>
      </c>
      <c r="BH290" s="879">
        <f t="shared" si="364"/>
        <v>43638</v>
      </c>
      <c r="BJ290" s="850">
        <f t="shared" si="347"/>
        <v>25</v>
      </c>
      <c r="BK290" s="857" t="s">
        <v>506</v>
      </c>
      <c r="BL290" s="858"/>
      <c r="BM290" s="853">
        <v>219</v>
      </c>
      <c r="BN290" s="854" t="s">
        <v>2433</v>
      </c>
      <c r="BO290" s="859">
        <f t="shared" si="332"/>
        <v>43533</v>
      </c>
      <c r="BP290" s="863">
        <f t="shared" si="307"/>
        <v>43539</v>
      </c>
      <c r="BQ290" s="859">
        <f t="shared" si="333"/>
        <v>43540</v>
      </c>
      <c r="BR290" s="863">
        <f t="shared" si="308"/>
        <v>43546</v>
      </c>
      <c r="BS290" s="859">
        <f t="shared" si="313"/>
        <v>43609</v>
      </c>
      <c r="BT290" s="859">
        <f t="shared" si="323"/>
        <v>43626</v>
      </c>
      <c r="BU290" s="859">
        <f t="shared" si="298"/>
        <v>43630</v>
      </c>
      <c r="BV290" s="859">
        <f t="shared" si="356"/>
        <v>43636</v>
      </c>
      <c r="BW290" s="879">
        <f t="shared" si="365"/>
        <v>43638</v>
      </c>
      <c r="BY290" s="850">
        <f t="shared" si="348"/>
        <v>25</v>
      </c>
      <c r="BZ290" s="857" t="s">
        <v>506</v>
      </c>
      <c r="CA290" s="858"/>
      <c r="CB290" s="853">
        <v>219</v>
      </c>
      <c r="CC290" s="854" t="s">
        <v>2433</v>
      </c>
      <c r="CD290" s="859">
        <f t="shared" si="334"/>
        <v>43561</v>
      </c>
      <c r="CE290" s="863">
        <f t="shared" si="309"/>
        <v>43567</v>
      </c>
      <c r="CF290" s="859">
        <f t="shared" si="335"/>
        <v>43568</v>
      </c>
      <c r="CG290" s="863">
        <f t="shared" si="299"/>
        <v>43574</v>
      </c>
      <c r="CH290" s="859">
        <f t="shared" si="341"/>
        <v>43609</v>
      </c>
      <c r="CI290" s="859">
        <f t="shared" si="324"/>
        <v>43626</v>
      </c>
      <c r="CJ290" s="859">
        <f t="shared" si="316"/>
        <v>43630</v>
      </c>
      <c r="CK290" s="859">
        <f t="shared" si="357"/>
        <v>43636</v>
      </c>
      <c r="CL290" s="879">
        <f t="shared" si="366"/>
        <v>43638</v>
      </c>
      <c r="CN290" s="850">
        <f t="shared" si="349"/>
        <v>25</v>
      </c>
      <c r="CO290" s="857" t="s">
        <v>506</v>
      </c>
      <c r="CP290" s="858"/>
      <c r="CQ290" s="853">
        <v>219</v>
      </c>
      <c r="CR290" s="854" t="s">
        <v>2433</v>
      </c>
      <c r="CS290" s="859">
        <f t="shared" si="336"/>
        <v>43561</v>
      </c>
      <c r="CT290" s="863">
        <f t="shared" si="310"/>
        <v>43567</v>
      </c>
      <c r="CU290" s="859">
        <f t="shared" si="337"/>
        <v>43568</v>
      </c>
      <c r="CV290" s="863">
        <f t="shared" si="300"/>
        <v>43574</v>
      </c>
      <c r="CW290" s="859">
        <f t="shared" si="360"/>
        <v>43609</v>
      </c>
      <c r="CX290" s="859">
        <f t="shared" si="325"/>
        <v>43626</v>
      </c>
      <c r="CY290" s="859">
        <f t="shared" si="317"/>
        <v>43630</v>
      </c>
      <c r="CZ290" s="859">
        <f t="shared" si="358"/>
        <v>43636</v>
      </c>
      <c r="DA290" s="879">
        <f t="shared" si="367"/>
        <v>43638</v>
      </c>
    </row>
    <row r="291" spans="2:105" hidden="1">
      <c r="B291" s="407" t="s">
        <v>2266</v>
      </c>
      <c r="C291" s="850">
        <f t="shared" si="343"/>
        <v>26</v>
      </c>
      <c r="D291" s="857" t="s">
        <v>506</v>
      </c>
      <c r="E291" s="858"/>
      <c r="F291" s="853">
        <v>219</v>
      </c>
      <c r="G291" s="854" t="s">
        <v>2433</v>
      </c>
      <c r="H291" s="859">
        <f t="shared" si="351"/>
        <v>43600</v>
      </c>
      <c r="I291" s="859">
        <f t="shared" si="318"/>
        <v>43603</v>
      </c>
      <c r="J291" s="863">
        <f t="shared" si="338"/>
        <v>43609</v>
      </c>
      <c r="K291" s="859">
        <f t="shared" si="350"/>
        <v>43616</v>
      </c>
      <c r="L291" s="859">
        <f t="shared" si="319"/>
        <v>43633</v>
      </c>
      <c r="M291" s="859">
        <f t="shared" si="301"/>
        <v>43637</v>
      </c>
      <c r="N291" s="859">
        <f t="shared" si="352"/>
        <v>43643</v>
      </c>
      <c r="O291" s="856">
        <v>43645</v>
      </c>
      <c r="Q291" s="850">
        <f t="shared" si="344"/>
        <v>26</v>
      </c>
      <c r="R291" s="857" t="s">
        <v>506</v>
      </c>
      <c r="S291" s="858"/>
      <c r="T291" s="853">
        <v>219</v>
      </c>
      <c r="U291" s="854" t="s">
        <v>2433</v>
      </c>
      <c r="V291" s="885">
        <f t="shared" si="326"/>
        <v>43568</v>
      </c>
      <c r="W291" s="886">
        <f t="shared" si="302"/>
        <v>43574</v>
      </c>
      <c r="X291" s="885">
        <f t="shared" si="327"/>
        <v>43575</v>
      </c>
      <c r="Y291" s="886">
        <f t="shared" si="303"/>
        <v>43581</v>
      </c>
      <c r="Z291" s="885">
        <f t="shared" si="311"/>
        <v>43616</v>
      </c>
      <c r="AA291" s="885">
        <f t="shared" si="320"/>
        <v>43633</v>
      </c>
      <c r="AB291" s="885">
        <f t="shared" si="314"/>
        <v>43637</v>
      </c>
      <c r="AC291" s="885">
        <f t="shared" si="353"/>
        <v>43643</v>
      </c>
      <c r="AD291" s="856">
        <v>43645</v>
      </c>
      <c r="AF291" s="850">
        <f t="shared" si="345"/>
        <v>26</v>
      </c>
      <c r="AG291" s="857" t="s">
        <v>506</v>
      </c>
      <c r="AH291" s="858"/>
      <c r="AI291" s="853">
        <v>219</v>
      </c>
      <c r="AJ291" s="854" t="s">
        <v>2433</v>
      </c>
      <c r="AK291" s="859">
        <f t="shared" si="328"/>
        <v>43568</v>
      </c>
      <c r="AL291" s="863">
        <f t="shared" si="304"/>
        <v>43574</v>
      </c>
      <c r="AM291" s="859">
        <f t="shared" si="329"/>
        <v>43575</v>
      </c>
      <c r="AN291" s="863">
        <f t="shared" si="305"/>
        <v>43581</v>
      </c>
      <c r="AO291" s="859">
        <f t="shared" si="359"/>
        <v>43616</v>
      </c>
      <c r="AP291" s="859">
        <f t="shared" si="321"/>
        <v>43633</v>
      </c>
      <c r="AQ291" s="859">
        <f t="shared" si="315"/>
        <v>43637</v>
      </c>
      <c r="AR291" s="859">
        <f t="shared" si="354"/>
        <v>43643</v>
      </c>
      <c r="AS291" s="879">
        <v>43645</v>
      </c>
      <c r="AU291" s="850">
        <f t="shared" si="346"/>
        <v>26</v>
      </c>
      <c r="AV291" s="857" t="s">
        <v>506</v>
      </c>
      <c r="AW291" s="858"/>
      <c r="AX291" s="853">
        <v>219</v>
      </c>
      <c r="AY291" s="854" t="s">
        <v>2433</v>
      </c>
      <c r="AZ291" s="859">
        <f t="shared" si="330"/>
        <v>43554</v>
      </c>
      <c r="BA291" s="863">
        <f t="shared" si="306"/>
        <v>43560</v>
      </c>
      <c r="BB291" s="859">
        <f t="shared" si="331"/>
        <v>43561</v>
      </c>
      <c r="BC291" s="863">
        <f t="shared" ref="BC291:BC360" si="368">BD291-49</f>
        <v>43567</v>
      </c>
      <c r="BD291" s="859">
        <f t="shared" si="312"/>
        <v>43616</v>
      </c>
      <c r="BE291" s="859">
        <f t="shared" si="322"/>
        <v>43633</v>
      </c>
      <c r="BF291" s="859">
        <f t="shared" ref="BF291:BF360" si="369">BG291-6</f>
        <v>43637</v>
      </c>
      <c r="BG291" s="859">
        <f t="shared" si="355"/>
        <v>43643</v>
      </c>
      <c r="BH291" s="879">
        <v>43645</v>
      </c>
      <c r="BJ291" s="850">
        <f t="shared" si="347"/>
        <v>26</v>
      </c>
      <c r="BK291" s="857" t="s">
        <v>506</v>
      </c>
      <c r="BL291" s="858"/>
      <c r="BM291" s="853">
        <v>219</v>
      </c>
      <c r="BN291" s="854" t="s">
        <v>2433</v>
      </c>
      <c r="BO291" s="859">
        <f t="shared" si="332"/>
        <v>43540</v>
      </c>
      <c r="BP291" s="863">
        <f t="shared" si="307"/>
        <v>43546</v>
      </c>
      <c r="BQ291" s="859">
        <f t="shared" si="333"/>
        <v>43547</v>
      </c>
      <c r="BR291" s="863">
        <f t="shared" si="308"/>
        <v>43553</v>
      </c>
      <c r="BS291" s="859">
        <f t="shared" si="313"/>
        <v>43616</v>
      </c>
      <c r="BT291" s="859">
        <f t="shared" si="323"/>
        <v>43633</v>
      </c>
      <c r="BU291" s="859">
        <f t="shared" ref="BU291:BU363" si="370">BV291-6</f>
        <v>43637</v>
      </c>
      <c r="BV291" s="859">
        <f t="shared" si="356"/>
        <v>43643</v>
      </c>
      <c r="BW291" s="879">
        <v>43645</v>
      </c>
      <c r="BY291" s="850">
        <f t="shared" si="348"/>
        <v>26</v>
      </c>
      <c r="BZ291" s="857" t="s">
        <v>506</v>
      </c>
      <c r="CA291" s="858"/>
      <c r="CB291" s="853">
        <v>219</v>
      </c>
      <c r="CC291" s="854" t="s">
        <v>2433</v>
      </c>
      <c r="CD291" s="859">
        <f t="shared" si="334"/>
        <v>43568</v>
      </c>
      <c r="CE291" s="863">
        <f t="shared" si="309"/>
        <v>43574</v>
      </c>
      <c r="CF291" s="859">
        <f t="shared" si="335"/>
        <v>43575</v>
      </c>
      <c r="CG291" s="863">
        <f t="shared" ref="CG291:CG365" si="371">CH291-35</f>
        <v>43581</v>
      </c>
      <c r="CH291" s="859">
        <f t="shared" si="341"/>
        <v>43616</v>
      </c>
      <c r="CI291" s="859">
        <f t="shared" si="324"/>
        <v>43633</v>
      </c>
      <c r="CJ291" s="859">
        <f t="shared" si="316"/>
        <v>43637</v>
      </c>
      <c r="CK291" s="859">
        <f t="shared" si="357"/>
        <v>43643</v>
      </c>
      <c r="CL291" s="879">
        <v>43645</v>
      </c>
      <c r="CN291" s="850">
        <f t="shared" si="349"/>
        <v>26</v>
      </c>
      <c r="CO291" s="857" t="s">
        <v>506</v>
      </c>
      <c r="CP291" s="858"/>
      <c r="CQ291" s="853">
        <v>219</v>
      </c>
      <c r="CR291" s="854" t="s">
        <v>2433</v>
      </c>
      <c r="CS291" s="859">
        <f t="shared" si="336"/>
        <v>43568</v>
      </c>
      <c r="CT291" s="863">
        <f t="shared" si="310"/>
        <v>43574</v>
      </c>
      <c r="CU291" s="859">
        <f t="shared" si="337"/>
        <v>43575</v>
      </c>
      <c r="CV291" s="863">
        <f t="shared" ref="CV291:CV354" si="372">CW291-35</f>
        <v>43581</v>
      </c>
      <c r="CW291" s="859">
        <f t="shared" si="360"/>
        <v>43616</v>
      </c>
      <c r="CX291" s="859">
        <f t="shared" si="325"/>
        <v>43633</v>
      </c>
      <c r="CY291" s="859">
        <f t="shared" si="317"/>
        <v>43637</v>
      </c>
      <c r="CZ291" s="859">
        <f t="shared" si="358"/>
        <v>43643</v>
      </c>
      <c r="DA291" s="879">
        <v>43645</v>
      </c>
    </row>
    <row r="292" spans="2:105" hidden="1">
      <c r="B292" s="407" t="s">
        <v>2267</v>
      </c>
      <c r="C292" s="850">
        <f t="shared" si="343"/>
        <v>27</v>
      </c>
      <c r="D292" s="857" t="s">
        <v>506</v>
      </c>
      <c r="E292" s="858"/>
      <c r="F292" s="853">
        <v>319</v>
      </c>
      <c r="G292" s="854" t="s">
        <v>2434</v>
      </c>
      <c r="H292" s="859">
        <f t="shared" si="351"/>
        <v>43607</v>
      </c>
      <c r="I292" s="859">
        <f t="shared" si="318"/>
        <v>43610</v>
      </c>
      <c r="J292" s="863">
        <f t="shared" si="338"/>
        <v>43616</v>
      </c>
      <c r="K292" s="859">
        <f t="shared" si="350"/>
        <v>43623</v>
      </c>
      <c r="L292" s="859">
        <f t="shared" si="319"/>
        <v>43640</v>
      </c>
      <c r="M292" s="859">
        <f t="shared" si="301"/>
        <v>43644</v>
      </c>
      <c r="N292" s="859">
        <f t="shared" si="352"/>
        <v>43650</v>
      </c>
      <c r="O292" s="856">
        <f t="shared" si="361"/>
        <v>43652</v>
      </c>
      <c r="Q292" s="850">
        <f t="shared" si="344"/>
        <v>27</v>
      </c>
      <c r="R292" s="857" t="s">
        <v>506</v>
      </c>
      <c r="S292" s="858"/>
      <c r="T292" s="853">
        <v>319</v>
      </c>
      <c r="U292" s="854" t="s">
        <v>2434</v>
      </c>
      <c r="V292" s="885">
        <f t="shared" si="326"/>
        <v>43575</v>
      </c>
      <c r="W292" s="886">
        <f t="shared" si="302"/>
        <v>43581</v>
      </c>
      <c r="X292" s="885">
        <f t="shared" si="327"/>
        <v>43582</v>
      </c>
      <c r="Y292" s="886">
        <f t="shared" si="303"/>
        <v>43588</v>
      </c>
      <c r="Z292" s="885">
        <f t="shared" si="311"/>
        <v>43623</v>
      </c>
      <c r="AA292" s="885">
        <f t="shared" si="320"/>
        <v>43640</v>
      </c>
      <c r="AB292" s="885">
        <f t="shared" si="314"/>
        <v>43644</v>
      </c>
      <c r="AC292" s="885">
        <f t="shared" si="353"/>
        <v>43650</v>
      </c>
      <c r="AD292" s="856">
        <f t="shared" si="362"/>
        <v>43652</v>
      </c>
      <c r="AF292" s="850">
        <f t="shared" si="345"/>
        <v>27</v>
      </c>
      <c r="AG292" s="857" t="s">
        <v>506</v>
      </c>
      <c r="AH292" s="858"/>
      <c r="AI292" s="853">
        <v>319</v>
      </c>
      <c r="AJ292" s="854" t="s">
        <v>2434</v>
      </c>
      <c r="AK292" s="859">
        <f t="shared" si="328"/>
        <v>43575</v>
      </c>
      <c r="AL292" s="863">
        <f t="shared" si="304"/>
        <v>43581</v>
      </c>
      <c r="AM292" s="859">
        <f t="shared" si="329"/>
        <v>43582</v>
      </c>
      <c r="AN292" s="863">
        <f t="shared" si="305"/>
        <v>43588</v>
      </c>
      <c r="AO292" s="859">
        <f t="shared" si="359"/>
        <v>43623</v>
      </c>
      <c r="AP292" s="859">
        <f t="shared" si="321"/>
        <v>43640</v>
      </c>
      <c r="AQ292" s="859">
        <f t="shared" si="315"/>
        <v>43644</v>
      </c>
      <c r="AR292" s="859">
        <f t="shared" si="354"/>
        <v>43650</v>
      </c>
      <c r="AS292" s="879">
        <f t="shared" si="363"/>
        <v>43652</v>
      </c>
      <c r="AU292" s="850">
        <f t="shared" si="346"/>
        <v>27</v>
      </c>
      <c r="AV292" s="857" t="s">
        <v>506</v>
      </c>
      <c r="AW292" s="858"/>
      <c r="AX292" s="853">
        <v>319</v>
      </c>
      <c r="AY292" s="854" t="s">
        <v>2434</v>
      </c>
      <c r="AZ292" s="859">
        <f t="shared" si="330"/>
        <v>43561</v>
      </c>
      <c r="BA292" s="863">
        <f t="shared" si="306"/>
        <v>43567</v>
      </c>
      <c r="BB292" s="859">
        <f t="shared" si="331"/>
        <v>43568</v>
      </c>
      <c r="BC292" s="863">
        <f t="shared" si="368"/>
        <v>43574</v>
      </c>
      <c r="BD292" s="859">
        <f t="shared" si="312"/>
        <v>43623</v>
      </c>
      <c r="BE292" s="859">
        <f t="shared" si="322"/>
        <v>43640</v>
      </c>
      <c r="BF292" s="859">
        <f t="shared" si="369"/>
        <v>43644</v>
      </c>
      <c r="BG292" s="859">
        <f t="shared" si="355"/>
        <v>43650</v>
      </c>
      <c r="BH292" s="879">
        <f t="shared" si="364"/>
        <v>43652</v>
      </c>
      <c r="BJ292" s="850">
        <f t="shared" si="347"/>
        <v>27</v>
      </c>
      <c r="BK292" s="857" t="s">
        <v>506</v>
      </c>
      <c r="BL292" s="858"/>
      <c r="BM292" s="853">
        <v>319</v>
      </c>
      <c r="BN292" s="854" t="s">
        <v>2434</v>
      </c>
      <c r="BO292" s="859">
        <f t="shared" si="332"/>
        <v>43547</v>
      </c>
      <c r="BP292" s="863">
        <f t="shared" si="307"/>
        <v>43553</v>
      </c>
      <c r="BQ292" s="859">
        <f t="shared" si="333"/>
        <v>43554</v>
      </c>
      <c r="BR292" s="863">
        <f t="shared" si="308"/>
        <v>43560</v>
      </c>
      <c r="BS292" s="859">
        <f t="shared" si="313"/>
        <v>43623</v>
      </c>
      <c r="BT292" s="859">
        <f t="shared" si="323"/>
        <v>43640</v>
      </c>
      <c r="BU292" s="859">
        <f t="shared" si="370"/>
        <v>43644</v>
      </c>
      <c r="BV292" s="859">
        <f t="shared" si="356"/>
        <v>43650</v>
      </c>
      <c r="BW292" s="879">
        <f t="shared" si="365"/>
        <v>43652</v>
      </c>
      <c r="BY292" s="850">
        <f t="shared" si="348"/>
        <v>27</v>
      </c>
      <c r="BZ292" s="857" t="s">
        <v>506</v>
      </c>
      <c r="CA292" s="858"/>
      <c r="CB292" s="853">
        <v>319</v>
      </c>
      <c r="CC292" s="854" t="s">
        <v>2434</v>
      </c>
      <c r="CD292" s="859">
        <f t="shared" si="334"/>
        <v>43575</v>
      </c>
      <c r="CE292" s="863">
        <f t="shared" si="309"/>
        <v>43581</v>
      </c>
      <c r="CF292" s="859">
        <f t="shared" si="335"/>
        <v>43582</v>
      </c>
      <c r="CG292" s="863">
        <f t="shared" si="371"/>
        <v>43588</v>
      </c>
      <c r="CH292" s="859">
        <f t="shared" si="341"/>
        <v>43623</v>
      </c>
      <c r="CI292" s="859">
        <f t="shared" si="324"/>
        <v>43640</v>
      </c>
      <c r="CJ292" s="859">
        <f t="shared" si="316"/>
        <v>43644</v>
      </c>
      <c r="CK292" s="859">
        <f t="shared" si="357"/>
        <v>43650</v>
      </c>
      <c r="CL292" s="879">
        <f t="shared" si="366"/>
        <v>43652</v>
      </c>
      <c r="CN292" s="850">
        <f t="shared" si="349"/>
        <v>27</v>
      </c>
      <c r="CO292" s="857" t="s">
        <v>506</v>
      </c>
      <c r="CP292" s="858"/>
      <c r="CQ292" s="853">
        <v>319</v>
      </c>
      <c r="CR292" s="854" t="s">
        <v>2434</v>
      </c>
      <c r="CS292" s="859">
        <f t="shared" si="336"/>
        <v>43575</v>
      </c>
      <c r="CT292" s="863">
        <f t="shared" si="310"/>
        <v>43581</v>
      </c>
      <c r="CU292" s="859">
        <f t="shared" si="337"/>
        <v>43582</v>
      </c>
      <c r="CV292" s="863">
        <f t="shared" si="372"/>
        <v>43588</v>
      </c>
      <c r="CW292" s="859">
        <f t="shared" si="360"/>
        <v>43623</v>
      </c>
      <c r="CX292" s="859">
        <f t="shared" si="325"/>
        <v>43640</v>
      </c>
      <c r="CY292" s="859">
        <f t="shared" si="317"/>
        <v>43644</v>
      </c>
      <c r="CZ292" s="859">
        <f t="shared" si="358"/>
        <v>43650</v>
      </c>
      <c r="DA292" s="879">
        <f t="shared" si="367"/>
        <v>43652</v>
      </c>
    </row>
    <row r="293" spans="2:105" hidden="1">
      <c r="B293" s="407" t="s">
        <v>2268</v>
      </c>
      <c r="C293" s="850">
        <f t="shared" si="343"/>
        <v>28</v>
      </c>
      <c r="D293" s="857" t="s">
        <v>506</v>
      </c>
      <c r="E293" s="858"/>
      <c r="F293" s="853">
        <v>319</v>
      </c>
      <c r="G293" s="854" t="s">
        <v>2434</v>
      </c>
      <c r="H293" s="859">
        <f t="shared" si="351"/>
        <v>43614</v>
      </c>
      <c r="I293" s="859">
        <f t="shared" si="318"/>
        <v>43617</v>
      </c>
      <c r="J293" s="863">
        <f t="shared" si="338"/>
        <v>43623</v>
      </c>
      <c r="K293" s="859">
        <f t="shared" si="350"/>
        <v>43630</v>
      </c>
      <c r="L293" s="859">
        <f t="shared" si="319"/>
        <v>43647</v>
      </c>
      <c r="M293" s="859">
        <f t="shared" si="301"/>
        <v>43651</v>
      </c>
      <c r="N293" s="859">
        <f t="shared" si="352"/>
        <v>43657</v>
      </c>
      <c r="O293" s="856">
        <f t="shared" si="361"/>
        <v>43659</v>
      </c>
      <c r="Q293" s="850">
        <f t="shared" si="344"/>
        <v>28</v>
      </c>
      <c r="R293" s="857" t="s">
        <v>506</v>
      </c>
      <c r="S293" s="858"/>
      <c r="T293" s="853">
        <v>319</v>
      </c>
      <c r="U293" s="854" t="s">
        <v>2434</v>
      </c>
      <c r="V293" s="885">
        <f t="shared" si="326"/>
        <v>43582</v>
      </c>
      <c r="W293" s="886">
        <f t="shared" si="302"/>
        <v>43588</v>
      </c>
      <c r="X293" s="885">
        <f t="shared" si="327"/>
        <v>43589</v>
      </c>
      <c r="Y293" s="886">
        <f t="shared" si="303"/>
        <v>43595</v>
      </c>
      <c r="Z293" s="885">
        <f t="shared" si="311"/>
        <v>43630</v>
      </c>
      <c r="AA293" s="885">
        <f t="shared" si="320"/>
        <v>43647</v>
      </c>
      <c r="AB293" s="885">
        <f t="shared" si="314"/>
        <v>43651</v>
      </c>
      <c r="AC293" s="885">
        <f t="shared" si="353"/>
        <v>43657</v>
      </c>
      <c r="AD293" s="856">
        <f t="shared" si="362"/>
        <v>43659</v>
      </c>
      <c r="AF293" s="850">
        <f t="shared" si="345"/>
        <v>28</v>
      </c>
      <c r="AG293" s="857" t="s">
        <v>506</v>
      </c>
      <c r="AH293" s="858"/>
      <c r="AI293" s="853">
        <v>319</v>
      </c>
      <c r="AJ293" s="854" t="s">
        <v>2434</v>
      </c>
      <c r="AK293" s="859">
        <f t="shared" si="328"/>
        <v>43582</v>
      </c>
      <c r="AL293" s="863">
        <f t="shared" si="304"/>
        <v>43588</v>
      </c>
      <c r="AM293" s="859">
        <f t="shared" si="329"/>
        <v>43589</v>
      </c>
      <c r="AN293" s="863">
        <f t="shared" si="305"/>
        <v>43595</v>
      </c>
      <c r="AO293" s="859">
        <f t="shared" si="359"/>
        <v>43630</v>
      </c>
      <c r="AP293" s="859">
        <f t="shared" si="321"/>
        <v>43647</v>
      </c>
      <c r="AQ293" s="859">
        <f t="shared" si="315"/>
        <v>43651</v>
      </c>
      <c r="AR293" s="859">
        <f t="shared" si="354"/>
        <v>43657</v>
      </c>
      <c r="AS293" s="879">
        <f t="shared" si="363"/>
        <v>43659</v>
      </c>
      <c r="AU293" s="850">
        <f t="shared" si="346"/>
        <v>28</v>
      </c>
      <c r="AV293" s="857" t="s">
        <v>506</v>
      </c>
      <c r="AW293" s="858"/>
      <c r="AX293" s="853">
        <v>319</v>
      </c>
      <c r="AY293" s="854" t="s">
        <v>2434</v>
      </c>
      <c r="AZ293" s="859">
        <f t="shared" si="330"/>
        <v>43568</v>
      </c>
      <c r="BA293" s="863">
        <f t="shared" si="306"/>
        <v>43574</v>
      </c>
      <c r="BB293" s="859">
        <f t="shared" si="331"/>
        <v>43575</v>
      </c>
      <c r="BC293" s="863">
        <f t="shared" si="368"/>
        <v>43581</v>
      </c>
      <c r="BD293" s="859">
        <f t="shared" si="312"/>
        <v>43630</v>
      </c>
      <c r="BE293" s="859">
        <f t="shared" si="322"/>
        <v>43647</v>
      </c>
      <c r="BF293" s="859">
        <f t="shared" si="369"/>
        <v>43651</v>
      </c>
      <c r="BG293" s="859">
        <f t="shared" si="355"/>
        <v>43657</v>
      </c>
      <c r="BH293" s="879">
        <f t="shared" si="364"/>
        <v>43659</v>
      </c>
      <c r="BJ293" s="850">
        <f t="shared" si="347"/>
        <v>28</v>
      </c>
      <c r="BK293" s="857" t="s">
        <v>506</v>
      </c>
      <c r="BL293" s="858"/>
      <c r="BM293" s="853">
        <v>319</v>
      </c>
      <c r="BN293" s="854" t="s">
        <v>2434</v>
      </c>
      <c r="BO293" s="859">
        <f t="shared" si="332"/>
        <v>43554</v>
      </c>
      <c r="BP293" s="863">
        <f t="shared" si="307"/>
        <v>43560</v>
      </c>
      <c r="BQ293" s="859">
        <f t="shared" si="333"/>
        <v>43561</v>
      </c>
      <c r="BR293" s="863">
        <f t="shared" si="308"/>
        <v>43567</v>
      </c>
      <c r="BS293" s="859">
        <f t="shared" si="313"/>
        <v>43630</v>
      </c>
      <c r="BT293" s="859">
        <f t="shared" si="323"/>
        <v>43647</v>
      </c>
      <c r="BU293" s="859">
        <f t="shared" si="370"/>
        <v>43651</v>
      </c>
      <c r="BV293" s="859">
        <f t="shared" si="356"/>
        <v>43657</v>
      </c>
      <c r="BW293" s="879">
        <f t="shared" si="365"/>
        <v>43659</v>
      </c>
      <c r="BY293" s="850">
        <f t="shared" si="348"/>
        <v>28</v>
      </c>
      <c r="BZ293" s="857" t="s">
        <v>506</v>
      </c>
      <c r="CA293" s="858"/>
      <c r="CB293" s="853">
        <v>319</v>
      </c>
      <c r="CC293" s="854" t="s">
        <v>2434</v>
      </c>
      <c r="CD293" s="859">
        <f t="shared" si="334"/>
        <v>43582</v>
      </c>
      <c r="CE293" s="863">
        <f t="shared" si="309"/>
        <v>43588</v>
      </c>
      <c r="CF293" s="859">
        <f t="shared" si="335"/>
        <v>43589</v>
      </c>
      <c r="CG293" s="863">
        <f t="shared" si="371"/>
        <v>43595</v>
      </c>
      <c r="CH293" s="859">
        <f t="shared" si="341"/>
        <v>43630</v>
      </c>
      <c r="CI293" s="859">
        <f t="shared" si="324"/>
        <v>43647</v>
      </c>
      <c r="CJ293" s="859">
        <f t="shared" si="316"/>
        <v>43651</v>
      </c>
      <c r="CK293" s="859">
        <f t="shared" si="357"/>
        <v>43657</v>
      </c>
      <c r="CL293" s="879">
        <f t="shared" si="366"/>
        <v>43659</v>
      </c>
      <c r="CN293" s="850">
        <f t="shared" si="349"/>
        <v>28</v>
      </c>
      <c r="CO293" s="857" t="s">
        <v>506</v>
      </c>
      <c r="CP293" s="858"/>
      <c r="CQ293" s="853">
        <v>319</v>
      </c>
      <c r="CR293" s="854" t="s">
        <v>2434</v>
      </c>
      <c r="CS293" s="859">
        <f t="shared" si="336"/>
        <v>43582</v>
      </c>
      <c r="CT293" s="863">
        <f t="shared" si="310"/>
        <v>43588</v>
      </c>
      <c r="CU293" s="859">
        <f t="shared" si="337"/>
        <v>43589</v>
      </c>
      <c r="CV293" s="863">
        <f t="shared" si="372"/>
        <v>43595</v>
      </c>
      <c r="CW293" s="859">
        <f t="shared" si="360"/>
        <v>43630</v>
      </c>
      <c r="CX293" s="859">
        <f t="shared" si="325"/>
        <v>43647</v>
      </c>
      <c r="CY293" s="859">
        <f t="shared" si="317"/>
        <v>43651</v>
      </c>
      <c r="CZ293" s="859">
        <f t="shared" si="358"/>
        <v>43657</v>
      </c>
      <c r="DA293" s="879">
        <f t="shared" si="367"/>
        <v>43659</v>
      </c>
    </row>
    <row r="294" spans="2:105" hidden="1">
      <c r="B294" s="407" t="s">
        <v>2269</v>
      </c>
      <c r="C294" s="850">
        <f t="shared" si="343"/>
        <v>29</v>
      </c>
      <c r="D294" s="857" t="s">
        <v>506</v>
      </c>
      <c r="E294" s="858"/>
      <c r="F294" s="853">
        <v>319</v>
      </c>
      <c r="G294" s="854" t="s">
        <v>2434</v>
      </c>
      <c r="H294" s="859">
        <f t="shared" si="351"/>
        <v>43621</v>
      </c>
      <c r="I294" s="859">
        <f t="shared" si="318"/>
        <v>43624</v>
      </c>
      <c r="J294" s="863">
        <f t="shared" si="338"/>
        <v>43630</v>
      </c>
      <c r="K294" s="859">
        <f t="shared" si="350"/>
        <v>43637</v>
      </c>
      <c r="L294" s="859">
        <f t="shared" si="319"/>
        <v>43654</v>
      </c>
      <c r="M294" s="859">
        <f t="shared" si="301"/>
        <v>43658</v>
      </c>
      <c r="N294" s="859">
        <f t="shared" si="352"/>
        <v>43664</v>
      </c>
      <c r="O294" s="856">
        <f t="shared" si="361"/>
        <v>43666</v>
      </c>
      <c r="Q294" s="850">
        <f t="shared" si="344"/>
        <v>29</v>
      </c>
      <c r="R294" s="857" t="s">
        <v>506</v>
      </c>
      <c r="S294" s="858"/>
      <c r="T294" s="853">
        <v>319</v>
      </c>
      <c r="U294" s="854" t="s">
        <v>2434</v>
      </c>
      <c r="V294" s="885">
        <f t="shared" si="326"/>
        <v>43589</v>
      </c>
      <c r="W294" s="886">
        <f t="shared" si="302"/>
        <v>43595</v>
      </c>
      <c r="X294" s="885">
        <f t="shared" si="327"/>
        <v>43596</v>
      </c>
      <c r="Y294" s="886">
        <f t="shared" si="303"/>
        <v>43602</v>
      </c>
      <c r="Z294" s="885">
        <f t="shared" si="311"/>
        <v>43637</v>
      </c>
      <c r="AA294" s="885">
        <f t="shared" si="320"/>
        <v>43654</v>
      </c>
      <c r="AB294" s="885">
        <f t="shared" si="314"/>
        <v>43658</v>
      </c>
      <c r="AC294" s="885">
        <f t="shared" si="353"/>
        <v>43664</v>
      </c>
      <c r="AD294" s="856">
        <f t="shared" si="362"/>
        <v>43666</v>
      </c>
      <c r="AF294" s="850">
        <f t="shared" si="345"/>
        <v>29</v>
      </c>
      <c r="AG294" s="857" t="s">
        <v>506</v>
      </c>
      <c r="AH294" s="858"/>
      <c r="AI294" s="853">
        <v>319</v>
      </c>
      <c r="AJ294" s="854" t="s">
        <v>2434</v>
      </c>
      <c r="AK294" s="859">
        <f t="shared" si="328"/>
        <v>43589</v>
      </c>
      <c r="AL294" s="863">
        <f t="shared" si="304"/>
        <v>43595</v>
      </c>
      <c r="AM294" s="859">
        <f t="shared" si="329"/>
        <v>43596</v>
      </c>
      <c r="AN294" s="863">
        <f t="shared" si="305"/>
        <v>43602</v>
      </c>
      <c r="AO294" s="859">
        <f t="shared" si="359"/>
        <v>43637</v>
      </c>
      <c r="AP294" s="859">
        <f t="shared" si="321"/>
        <v>43654</v>
      </c>
      <c r="AQ294" s="859">
        <f t="shared" si="315"/>
        <v>43658</v>
      </c>
      <c r="AR294" s="859">
        <f t="shared" si="354"/>
        <v>43664</v>
      </c>
      <c r="AS294" s="879">
        <f t="shared" si="363"/>
        <v>43666</v>
      </c>
      <c r="AU294" s="850">
        <f t="shared" si="346"/>
        <v>29</v>
      </c>
      <c r="AV294" s="857" t="s">
        <v>506</v>
      </c>
      <c r="AW294" s="858"/>
      <c r="AX294" s="853">
        <v>319</v>
      </c>
      <c r="AY294" s="854" t="s">
        <v>2434</v>
      </c>
      <c r="AZ294" s="859">
        <f t="shared" si="330"/>
        <v>43575</v>
      </c>
      <c r="BA294" s="863">
        <f t="shared" si="306"/>
        <v>43581</v>
      </c>
      <c r="BB294" s="859">
        <f t="shared" si="331"/>
        <v>43582</v>
      </c>
      <c r="BC294" s="863">
        <f t="shared" si="368"/>
        <v>43588</v>
      </c>
      <c r="BD294" s="859">
        <f t="shared" si="312"/>
        <v>43637</v>
      </c>
      <c r="BE294" s="859">
        <f t="shared" si="322"/>
        <v>43654</v>
      </c>
      <c r="BF294" s="859">
        <f t="shared" si="369"/>
        <v>43658</v>
      </c>
      <c r="BG294" s="859">
        <f t="shared" si="355"/>
        <v>43664</v>
      </c>
      <c r="BH294" s="879">
        <f t="shared" si="364"/>
        <v>43666</v>
      </c>
      <c r="BJ294" s="850">
        <f t="shared" si="347"/>
        <v>29</v>
      </c>
      <c r="BK294" s="857" t="s">
        <v>506</v>
      </c>
      <c r="BL294" s="858"/>
      <c r="BM294" s="853">
        <v>319</v>
      </c>
      <c r="BN294" s="854" t="s">
        <v>2434</v>
      </c>
      <c r="BO294" s="859">
        <f t="shared" si="332"/>
        <v>43561</v>
      </c>
      <c r="BP294" s="863">
        <f t="shared" si="307"/>
        <v>43567</v>
      </c>
      <c r="BQ294" s="859">
        <f t="shared" si="333"/>
        <v>43568</v>
      </c>
      <c r="BR294" s="863">
        <f t="shared" si="308"/>
        <v>43574</v>
      </c>
      <c r="BS294" s="859">
        <f t="shared" si="313"/>
        <v>43637</v>
      </c>
      <c r="BT294" s="859">
        <f t="shared" si="323"/>
        <v>43654</v>
      </c>
      <c r="BU294" s="859">
        <f t="shared" si="370"/>
        <v>43658</v>
      </c>
      <c r="BV294" s="859">
        <f t="shared" si="356"/>
        <v>43664</v>
      </c>
      <c r="BW294" s="879">
        <f t="shared" si="365"/>
        <v>43666</v>
      </c>
      <c r="BY294" s="850">
        <f t="shared" si="348"/>
        <v>29</v>
      </c>
      <c r="BZ294" s="857" t="s">
        <v>506</v>
      </c>
      <c r="CA294" s="858"/>
      <c r="CB294" s="853">
        <v>319</v>
      </c>
      <c r="CC294" s="854" t="s">
        <v>2434</v>
      </c>
      <c r="CD294" s="859">
        <f t="shared" si="334"/>
        <v>43589</v>
      </c>
      <c r="CE294" s="863">
        <f t="shared" si="309"/>
        <v>43595</v>
      </c>
      <c r="CF294" s="859">
        <f t="shared" si="335"/>
        <v>43596</v>
      </c>
      <c r="CG294" s="863">
        <f t="shared" si="371"/>
        <v>43602</v>
      </c>
      <c r="CH294" s="859">
        <f t="shared" si="341"/>
        <v>43637</v>
      </c>
      <c r="CI294" s="859">
        <f t="shared" si="324"/>
        <v>43654</v>
      </c>
      <c r="CJ294" s="859">
        <f t="shared" si="316"/>
        <v>43658</v>
      </c>
      <c r="CK294" s="859">
        <f t="shared" si="357"/>
        <v>43664</v>
      </c>
      <c r="CL294" s="879">
        <f t="shared" si="366"/>
        <v>43666</v>
      </c>
      <c r="CN294" s="850">
        <f t="shared" si="349"/>
        <v>29</v>
      </c>
      <c r="CO294" s="857" t="s">
        <v>506</v>
      </c>
      <c r="CP294" s="858"/>
      <c r="CQ294" s="853">
        <v>319</v>
      </c>
      <c r="CR294" s="854" t="s">
        <v>2434</v>
      </c>
      <c r="CS294" s="859">
        <f t="shared" si="336"/>
        <v>43589</v>
      </c>
      <c r="CT294" s="863">
        <f t="shared" si="310"/>
        <v>43595</v>
      </c>
      <c r="CU294" s="859">
        <f t="shared" si="337"/>
        <v>43596</v>
      </c>
      <c r="CV294" s="863">
        <f t="shared" si="372"/>
        <v>43602</v>
      </c>
      <c r="CW294" s="859">
        <f t="shared" si="360"/>
        <v>43637</v>
      </c>
      <c r="CX294" s="859">
        <f t="shared" si="325"/>
        <v>43654</v>
      </c>
      <c r="CY294" s="859">
        <f t="shared" si="317"/>
        <v>43658</v>
      </c>
      <c r="CZ294" s="859">
        <f t="shared" si="358"/>
        <v>43664</v>
      </c>
      <c r="DA294" s="879">
        <f t="shared" si="367"/>
        <v>43666</v>
      </c>
    </row>
    <row r="295" spans="2:105" ht="38.25" hidden="1">
      <c r="B295" s="407" t="s">
        <v>2270</v>
      </c>
      <c r="C295" s="1124">
        <f t="shared" si="343"/>
        <v>30</v>
      </c>
      <c r="D295" s="1140" t="s">
        <v>506</v>
      </c>
      <c r="E295" s="952" t="s">
        <v>983</v>
      </c>
      <c r="F295" s="869">
        <v>319</v>
      </c>
      <c r="G295" s="870" t="s">
        <v>2434</v>
      </c>
      <c r="H295" s="953">
        <f t="shared" si="351"/>
        <v>43628</v>
      </c>
      <c r="I295" s="953">
        <f t="shared" si="318"/>
        <v>43631</v>
      </c>
      <c r="J295" s="953">
        <f t="shared" si="338"/>
        <v>43637</v>
      </c>
      <c r="K295" s="953">
        <f t="shared" si="350"/>
        <v>43644</v>
      </c>
      <c r="L295" s="953">
        <f t="shared" si="319"/>
        <v>43661</v>
      </c>
      <c r="M295" s="953">
        <f t="shared" si="301"/>
        <v>43665</v>
      </c>
      <c r="N295" s="953">
        <f t="shared" si="352"/>
        <v>43671</v>
      </c>
      <c r="O295" s="871">
        <f t="shared" si="361"/>
        <v>43673</v>
      </c>
      <c r="Q295" s="1124">
        <f t="shared" si="344"/>
        <v>30</v>
      </c>
      <c r="R295" s="1140" t="s">
        <v>506</v>
      </c>
      <c r="S295" s="952" t="s">
        <v>983</v>
      </c>
      <c r="T295" s="869">
        <v>319</v>
      </c>
      <c r="U295" s="870" t="s">
        <v>2434</v>
      </c>
      <c r="V295" s="873">
        <f t="shared" si="326"/>
        <v>43596</v>
      </c>
      <c r="W295" s="873">
        <f t="shared" si="302"/>
        <v>43602</v>
      </c>
      <c r="X295" s="873">
        <f t="shared" si="327"/>
        <v>43603</v>
      </c>
      <c r="Y295" s="873">
        <f t="shared" si="303"/>
        <v>43609</v>
      </c>
      <c r="Z295" s="873">
        <f t="shared" si="311"/>
        <v>43644</v>
      </c>
      <c r="AA295" s="873">
        <f t="shared" si="320"/>
        <v>43661</v>
      </c>
      <c r="AB295" s="873">
        <f t="shared" si="314"/>
        <v>43665</v>
      </c>
      <c r="AC295" s="873">
        <f t="shared" si="353"/>
        <v>43671</v>
      </c>
      <c r="AD295" s="856">
        <f t="shared" si="362"/>
        <v>43673</v>
      </c>
      <c r="AF295" s="1124">
        <f t="shared" si="345"/>
        <v>30</v>
      </c>
      <c r="AG295" s="1140" t="s">
        <v>506</v>
      </c>
      <c r="AH295" s="952" t="s">
        <v>983</v>
      </c>
      <c r="AI295" s="869">
        <v>319</v>
      </c>
      <c r="AJ295" s="870" t="s">
        <v>2434</v>
      </c>
      <c r="AK295" s="855">
        <f t="shared" si="328"/>
        <v>43596</v>
      </c>
      <c r="AL295" s="855">
        <f t="shared" si="304"/>
        <v>43602</v>
      </c>
      <c r="AM295" s="855">
        <f t="shared" si="329"/>
        <v>43603</v>
      </c>
      <c r="AN295" s="855">
        <f t="shared" si="305"/>
        <v>43609</v>
      </c>
      <c r="AO295" s="855">
        <f t="shared" si="359"/>
        <v>43644</v>
      </c>
      <c r="AP295" s="855">
        <f t="shared" si="321"/>
        <v>43661</v>
      </c>
      <c r="AQ295" s="855">
        <f t="shared" si="315"/>
        <v>43665</v>
      </c>
      <c r="AR295" s="855">
        <f t="shared" si="354"/>
        <v>43671</v>
      </c>
      <c r="AS295" s="879">
        <f t="shared" si="363"/>
        <v>43673</v>
      </c>
      <c r="AU295" s="1124">
        <f t="shared" si="346"/>
        <v>30</v>
      </c>
      <c r="AV295" s="1140" t="s">
        <v>506</v>
      </c>
      <c r="AW295" s="952" t="s">
        <v>983</v>
      </c>
      <c r="AX295" s="869">
        <v>319</v>
      </c>
      <c r="AY295" s="870" t="s">
        <v>2434</v>
      </c>
      <c r="AZ295" s="855">
        <f t="shared" si="330"/>
        <v>43582</v>
      </c>
      <c r="BA295" s="855">
        <f t="shared" si="306"/>
        <v>43588</v>
      </c>
      <c r="BB295" s="855">
        <f t="shared" si="331"/>
        <v>43589</v>
      </c>
      <c r="BC295" s="855">
        <f t="shared" si="368"/>
        <v>43595</v>
      </c>
      <c r="BD295" s="855">
        <f t="shared" si="312"/>
        <v>43644</v>
      </c>
      <c r="BE295" s="855">
        <f t="shared" si="322"/>
        <v>43661</v>
      </c>
      <c r="BF295" s="855">
        <f t="shared" si="369"/>
        <v>43665</v>
      </c>
      <c r="BG295" s="855">
        <f t="shared" si="355"/>
        <v>43671</v>
      </c>
      <c r="BH295" s="879">
        <f t="shared" si="364"/>
        <v>43673</v>
      </c>
      <c r="BJ295" s="1124">
        <f t="shared" si="347"/>
        <v>30</v>
      </c>
      <c r="BK295" s="1140" t="s">
        <v>506</v>
      </c>
      <c r="BL295" s="952" t="s">
        <v>983</v>
      </c>
      <c r="BM295" s="869">
        <v>319</v>
      </c>
      <c r="BN295" s="870" t="s">
        <v>2434</v>
      </c>
      <c r="BO295" s="855">
        <f t="shared" si="332"/>
        <v>43568</v>
      </c>
      <c r="BP295" s="855">
        <f t="shared" si="307"/>
        <v>43574</v>
      </c>
      <c r="BQ295" s="855">
        <f t="shared" si="333"/>
        <v>43575</v>
      </c>
      <c r="BR295" s="855">
        <f t="shared" si="308"/>
        <v>43581</v>
      </c>
      <c r="BS295" s="855">
        <f t="shared" si="313"/>
        <v>43644</v>
      </c>
      <c r="BT295" s="855">
        <f t="shared" si="323"/>
        <v>43661</v>
      </c>
      <c r="BU295" s="855">
        <f t="shared" si="370"/>
        <v>43665</v>
      </c>
      <c r="BV295" s="855">
        <f t="shared" si="356"/>
        <v>43671</v>
      </c>
      <c r="BW295" s="879">
        <f t="shared" si="365"/>
        <v>43673</v>
      </c>
      <c r="BY295" s="1124">
        <f t="shared" si="348"/>
        <v>30</v>
      </c>
      <c r="BZ295" s="1140" t="s">
        <v>506</v>
      </c>
      <c r="CA295" s="952" t="s">
        <v>983</v>
      </c>
      <c r="CB295" s="869">
        <v>319</v>
      </c>
      <c r="CC295" s="870" t="s">
        <v>2434</v>
      </c>
      <c r="CD295" s="855">
        <f t="shared" si="334"/>
        <v>43596</v>
      </c>
      <c r="CE295" s="855">
        <f t="shared" si="309"/>
        <v>43602</v>
      </c>
      <c r="CF295" s="855">
        <f t="shared" si="335"/>
        <v>43603</v>
      </c>
      <c r="CG295" s="855">
        <f t="shared" si="371"/>
        <v>43609</v>
      </c>
      <c r="CH295" s="855">
        <f t="shared" si="341"/>
        <v>43644</v>
      </c>
      <c r="CI295" s="855">
        <f t="shared" si="324"/>
        <v>43661</v>
      </c>
      <c r="CJ295" s="855">
        <f t="shared" si="316"/>
        <v>43665</v>
      </c>
      <c r="CK295" s="855">
        <f t="shared" si="357"/>
        <v>43671</v>
      </c>
      <c r="CL295" s="879">
        <f t="shared" si="366"/>
        <v>43673</v>
      </c>
      <c r="CN295" s="1124">
        <f t="shared" si="349"/>
        <v>30</v>
      </c>
      <c r="CO295" s="1140" t="s">
        <v>506</v>
      </c>
      <c r="CP295" s="952" t="s">
        <v>983</v>
      </c>
      <c r="CQ295" s="869">
        <v>319</v>
      </c>
      <c r="CR295" s="870" t="s">
        <v>2434</v>
      </c>
      <c r="CS295" s="855">
        <f t="shared" si="336"/>
        <v>43596</v>
      </c>
      <c r="CT295" s="855">
        <f t="shared" si="310"/>
        <v>43602</v>
      </c>
      <c r="CU295" s="855">
        <f t="shared" si="337"/>
        <v>43603</v>
      </c>
      <c r="CV295" s="855">
        <f t="shared" si="372"/>
        <v>43609</v>
      </c>
      <c r="CW295" s="855">
        <f t="shared" si="360"/>
        <v>43644</v>
      </c>
      <c r="CX295" s="855">
        <f t="shared" si="325"/>
        <v>43661</v>
      </c>
      <c r="CY295" s="855">
        <f t="shared" si="317"/>
        <v>43665</v>
      </c>
      <c r="CZ295" s="855">
        <f t="shared" si="358"/>
        <v>43671</v>
      </c>
      <c r="DA295" s="879">
        <f t="shared" si="367"/>
        <v>43673</v>
      </c>
    </row>
    <row r="296" spans="2:105" hidden="1">
      <c r="B296" s="407" t="s">
        <v>2271</v>
      </c>
      <c r="C296" s="850">
        <f t="shared" si="343"/>
        <v>31</v>
      </c>
      <c r="D296" s="857" t="s">
        <v>506</v>
      </c>
      <c r="E296" s="858"/>
      <c r="F296" s="853">
        <v>319</v>
      </c>
      <c r="G296" s="872" t="s">
        <v>2435</v>
      </c>
      <c r="H296" s="885">
        <f t="shared" si="351"/>
        <v>43635</v>
      </c>
      <c r="I296" s="885">
        <f t="shared" si="318"/>
        <v>43638</v>
      </c>
      <c r="J296" s="886">
        <f t="shared" si="338"/>
        <v>43644</v>
      </c>
      <c r="K296" s="885">
        <f t="shared" si="350"/>
        <v>43651</v>
      </c>
      <c r="L296" s="885">
        <f t="shared" si="319"/>
        <v>43668</v>
      </c>
      <c r="M296" s="885">
        <f t="shared" si="301"/>
        <v>43672</v>
      </c>
      <c r="N296" s="885">
        <f t="shared" si="352"/>
        <v>43678</v>
      </c>
      <c r="O296" s="856">
        <f t="shared" si="361"/>
        <v>43680</v>
      </c>
      <c r="Q296" s="850">
        <f t="shared" si="344"/>
        <v>31</v>
      </c>
      <c r="R296" s="857" t="s">
        <v>506</v>
      </c>
      <c r="S296" s="858"/>
      <c r="T296" s="853">
        <v>319</v>
      </c>
      <c r="U296" s="872" t="s">
        <v>2435</v>
      </c>
      <c r="V296" s="885">
        <f t="shared" si="326"/>
        <v>43603</v>
      </c>
      <c r="W296" s="886">
        <f t="shared" si="302"/>
        <v>43609</v>
      </c>
      <c r="X296" s="885">
        <f t="shared" si="327"/>
        <v>43610</v>
      </c>
      <c r="Y296" s="886">
        <f t="shared" si="303"/>
        <v>43616</v>
      </c>
      <c r="Z296" s="885">
        <f t="shared" si="311"/>
        <v>43651</v>
      </c>
      <c r="AA296" s="885">
        <f t="shared" si="320"/>
        <v>43668</v>
      </c>
      <c r="AB296" s="885">
        <f t="shared" si="314"/>
        <v>43672</v>
      </c>
      <c r="AC296" s="885">
        <f t="shared" si="353"/>
        <v>43678</v>
      </c>
      <c r="AD296" s="856">
        <f t="shared" si="362"/>
        <v>43680</v>
      </c>
      <c r="AF296" s="850">
        <f t="shared" si="345"/>
        <v>31</v>
      </c>
      <c r="AG296" s="857" t="s">
        <v>506</v>
      </c>
      <c r="AH296" s="858"/>
      <c r="AI296" s="853">
        <v>319</v>
      </c>
      <c r="AJ296" s="872" t="s">
        <v>2435</v>
      </c>
      <c r="AK296" s="859">
        <f t="shared" si="328"/>
        <v>43603</v>
      </c>
      <c r="AL296" s="863">
        <f t="shared" si="304"/>
        <v>43609</v>
      </c>
      <c r="AM296" s="859">
        <f t="shared" si="329"/>
        <v>43610</v>
      </c>
      <c r="AN296" s="863">
        <f t="shared" si="305"/>
        <v>43616</v>
      </c>
      <c r="AO296" s="859">
        <f t="shared" si="359"/>
        <v>43651</v>
      </c>
      <c r="AP296" s="859">
        <f t="shared" si="321"/>
        <v>43668</v>
      </c>
      <c r="AQ296" s="859">
        <f t="shared" si="315"/>
        <v>43672</v>
      </c>
      <c r="AR296" s="859">
        <f t="shared" si="354"/>
        <v>43678</v>
      </c>
      <c r="AS296" s="879">
        <f t="shared" si="363"/>
        <v>43680</v>
      </c>
      <c r="AU296" s="850">
        <f t="shared" si="346"/>
        <v>31</v>
      </c>
      <c r="AV296" s="857" t="s">
        <v>506</v>
      </c>
      <c r="AW296" s="858"/>
      <c r="AX296" s="853">
        <v>319</v>
      </c>
      <c r="AY296" s="872" t="s">
        <v>2435</v>
      </c>
      <c r="AZ296" s="859">
        <f t="shared" si="330"/>
        <v>43589</v>
      </c>
      <c r="BA296" s="863">
        <f t="shared" si="306"/>
        <v>43595</v>
      </c>
      <c r="BB296" s="859">
        <f t="shared" si="331"/>
        <v>43596</v>
      </c>
      <c r="BC296" s="863">
        <f t="shared" si="368"/>
        <v>43602</v>
      </c>
      <c r="BD296" s="859">
        <f t="shared" si="312"/>
        <v>43651</v>
      </c>
      <c r="BE296" s="859">
        <f t="shared" si="322"/>
        <v>43668</v>
      </c>
      <c r="BF296" s="859">
        <f t="shared" si="369"/>
        <v>43672</v>
      </c>
      <c r="BG296" s="859">
        <f t="shared" si="355"/>
        <v>43678</v>
      </c>
      <c r="BH296" s="879">
        <f t="shared" si="364"/>
        <v>43680</v>
      </c>
      <c r="BJ296" s="850">
        <f t="shared" si="347"/>
        <v>31</v>
      </c>
      <c r="BK296" s="857" t="s">
        <v>506</v>
      </c>
      <c r="BL296" s="858"/>
      <c r="BM296" s="853">
        <v>319</v>
      </c>
      <c r="BN296" s="872" t="s">
        <v>2435</v>
      </c>
      <c r="BO296" s="859">
        <f t="shared" si="332"/>
        <v>43575</v>
      </c>
      <c r="BP296" s="863">
        <f t="shared" si="307"/>
        <v>43581</v>
      </c>
      <c r="BQ296" s="859">
        <f t="shared" si="333"/>
        <v>43582</v>
      </c>
      <c r="BR296" s="863">
        <f t="shared" si="308"/>
        <v>43588</v>
      </c>
      <c r="BS296" s="859">
        <f t="shared" si="313"/>
        <v>43651</v>
      </c>
      <c r="BT296" s="859">
        <f t="shared" si="323"/>
        <v>43668</v>
      </c>
      <c r="BU296" s="859">
        <f t="shared" si="370"/>
        <v>43672</v>
      </c>
      <c r="BV296" s="859">
        <f t="shared" si="356"/>
        <v>43678</v>
      </c>
      <c r="BW296" s="879">
        <f t="shared" si="365"/>
        <v>43680</v>
      </c>
      <c r="BY296" s="850">
        <f t="shared" si="348"/>
        <v>31</v>
      </c>
      <c r="BZ296" s="857" t="s">
        <v>506</v>
      </c>
      <c r="CA296" s="858"/>
      <c r="CB296" s="853">
        <v>319</v>
      </c>
      <c r="CC296" s="872" t="s">
        <v>2435</v>
      </c>
      <c r="CD296" s="859">
        <f t="shared" si="334"/>
        <v>43603</v>
      </c>
      <c r="CE296" s="863">
        <f t="shared" si="309"/>
        <v>43609</v>
      </c>
      <c r="CF296" s="859">
        <f t="shared" si="335"/>
        <v>43610</v>
      </c>
      <c r="CG296" s="863">
        <f t="shared" si="371"/>
        <v>43616</v>
      </c>
      <c r="CH296" s="859">
        <f t="shared" si="341"/>
        <v>43651</v>
      </c>
      <c r="CI296" s="859">
        <f t="shared" si="324"/>
        <v>43668</v>
      </c>
      <c r="CJ296" s="859">
        <f t="shared" si="316"/>
        <v>43672</v>
      </c>
      <c r="CK296" s="859">
        <f t="shared" si="357"/>
        <v>43678</v>
      </c>
      <c r="CL296" s="879">
        <f t="shared" si="366"/>
        <v>43680</v>
      </c>
      <c r="CN296" s="850">
        <f t="shared" si="349"/>
        <v>31</v>
      </c>
      <c r="CO296" s="857" t="s">
        <v>506</v>
      </c>
      <c r="CP296" s="858"/>
      <c r="CQ296" s="853">
        <v>319</v>
      </c>
      <c r="CR296" s="872" t="s">
        <v>2435</v>
      </c>
      <c r="CS296" s="859">
        <f t="shared" si="336"/>
        <v>43603</v>
      </c>
      <c r="CT296" s="863">
        <f t="shared" si="310"/>
        <v>43609</v>
      </c>
      <c r="CU296" s="859">
        <f t="shared" si="337"/>
        <v>43610</v>
      </c>
      <c r="CV296" s="863">
        <f t="shared" si="372"/>
        <v>43616</v>
      </c>
      <c r="CW296" s="859">
        <f t="shared" si="360"/>
        <v>43651</v>
      </c>
      <c r="CX296" s="859">
        <f t="shared" si="325"/>
        <v>43668</v>
      </c>
      <c r="CY296" s="859">
        <f t="shared" si="317"/>
        <v>43672</v>
      </c>
      <c r="CZ296" s="859">
        <f t="shared" si="358"/>
        <v>43678</v>
      </c>
      <c r="DA296" s="879">
        <f t="shared" si="367"/>
        <v>43680</v>
      </c>
    </row>
    <row r="297" spans="2:105" ht="25.5" hidden="1">
      <c r="B297" s="407" t="s">
        <v>2272</v>
      </c>
      <c r="C297" s="850">
        <f t="shared" si="343"/>
        <v>32</v>
      </c>
      <c r="D297" s="851" t="s">
        <v>506</v>
      </c>
      <c r="E297" s="852" t="s">
        <v>578</v>
      </c>
      <c r="F297" s="853">
        <v>319</v>
      </c>
      <c r="G297" s="872" t="s">
        <v>2435</v>
      </c>
      <c r="H297" s="873">
        <f t="shared" si="351"/>
        <v>43635</v>
      </c>
      <c r="I297" s="873">
        <f t="shared" si="318"/>
        <v>43638</v>
      </c>
      <c r="J297" s="873">
        <f t="shared" si="338"/>
        <v>43644</v>
      </c>
      <c r="K297" s="865">
        <v>43651</v>
      </c>
      <c r="L297" s="873">
        <f t="shared" si="319"/>
        <v>43675</v>
      </c>
      <c r="M297" s="873">
        <f t="shared" si="301"/>
        <v>43679</v>
      </c>
      <c r="N297" s="873">
        <f t="shared" si="352"/>
        <v>43685</v>
      </c>
      <c r="O297" s="856">
        <f t="shared" si="361"/>
        <v>43687</v>
      </c>
      <c r="Q297" s="850">
        <f t="shared" si="344"/>
        <v>32</v>
      </c>
      <c r="R297" s="851" t="s">
        <v>506</v>
      </c>
      <c r="S297" s="852" t="s">
        <v>578</v>
      </c>
      <c r="T297" s="853">
        <v>319</v>
      </c>
      <c r="U297" s="872" t="s">
        <v>2435</v>
      </c>
      <c r="V297" s="873">
        <f t="shared" si="326"/>
        <v>43610</v>
      </c>
      <c r="W297" s="873">
        <f t="shared" si="302"/>
        <v>43616</v>
      </c>
      <c r="X297" s="873">
        <f t="shared" si="327"/>
        <v>43617</v>
      </c>
      <c r="Y297" s="873">
        <f t="shared" si="303"/>
        <v>43623</v>
      </c>
      <c r="Z297" s="873">
        <f t="shared" si="311"/>
        <v>43658</v>
      </c>
      <c r="AA297" s="873">
        <f t="shared" si="320"/>
        <v>43675</v>
      </c>
      <c r="AB297" s="873">
        <f t="shared" si="314"/>
        <v>43679</v>
      </c>
      <c r="AC297" s="873">
        <f t="shared" si="353"/>
        <v>43685</v>
      </c>
      <c r="AD297" s="856">
        <f t="shared" si="362"/>
        <v>43687</v>
      </c>
      <c r="AF297" s="850">
        <f t="shared" si="345"/>
        <v>32</v>
      </c>
      <c r="AG297" s="851" t="s">
        <v>506</v>
      </c>
      <c r="AH297" s="852" t="s">
        <v>578</v>
      </c>
      <c r="AI297" s="853">
        <v>319</v>
      </c>
      <c r="AJ297" s="872" t="s">
        <v>2435</v>
      </c>
      <c r="AK297" s="855">
        <f t="shared" si="328"/>
        <v>43610</v>
      </c>
      <c r="AL297" s="855">
        <f t="shared" si="304"/>
        <v>43616</v>
      </c>
      <c r="AM297" s="855">
        <f t="shared" si="329"/>
        <v>43617</v>
      </c>
      <c r="AN297" s="855">
        <f t="shared" si="305"/>
        <v>43623</v>
      </c>
      <c r="AO297" s="855">
        <f t="shared" si="359"/>
        <v>43658</v>
      </c>
      <c r="AP297" s="855">
        <f t="shared" si="321"/>
        <v>43675</v>
      </c>
      <c r="AQ297" s="855">
        <f t="shared" si="315"/>
        <v>43679</v>
      </c>
      <c r="AR297" s="855">
        <f t="shared" si="354"/>
        <v>43685</v>
      </c>
      <c r="AS297" s="879">
        <f t="shared" si="363"/>
        <v>43687</v>
      </c>
      <c r="AU297" s="850">
        <f t="shared" si="346"/>
        <v>32</v>
      </c>
      <c r="AV297" s="851" t="s">
        <v>506</v>
      </c>
      <c r="AW297" s="852" t="s">
        <v>578</v>
      </c>
      <c r="AX297" s="853">
        <v>319</v>
      </c>
      <c r="AY297" s="872" t="s">
        <v>2435</v>
      </c>
      <c r="AZ297" s="855">
        <f t="shared" si="330"/>
        <v>43596</v>
      </c>
      <c r="BA297" s="855">
        <f t="shared" si="306"/>
        <v>43602</v>
      </c>
      <c r="BB297" s="855">
        <f t="shared" si="331"/>
        <v>43603</v>
      </c>
      <c r="BC297" s="855">
        <f t="shared" si="368"/>
        <v>43609</v>
      </c>
      <c r="BD297" s="855">
        <f t="shared" si="312"/>
        <v>43658</v>
      </c>
      <c r="BE297" s="855">
        <f t="shared" si="322"/>
        <v>43675</v>
      </c>
      <c r="BF297" s="855">
        <f t="shared" si="369"/>
        <v>43679</v>
      </c>
      <c r="BG297" s="855">
        <f t="shared" si="355"/>
        <v>43685</v>
      </c>
      <c r="BH297" s="879">
        <f t="shared" si="364"/>
        <v>43687</v>
      </c>
      <c r="BJ297" s="850">
        <f t="shared" si="347"/>
        <v>32</v>
      </c>
      <c r="BK297" s="851" t="s">
        <v>506</v>
      </c>
      <c r="BL297" s="852" t="s">
        <v>578</v>
      </c>
      <c r="BM297" s="853">
        <v>319</v>
      </c>
      <c r="BN297" s="872" t="s">
        <v>2435</v>
      </c>
      <c r="BO297" s="855">
        <f t="shared" si="332"/>
        <v>43582</v>
      </c>
      <c r="BP297" s="855">
        <f t="shared" si="307"/>
        <v>43588</v>
      </c>
      <c r="BQ297" s="855">
        <f t="shared" si="333"/>
        <v>43589</v>
      </c>
      <c r="BR297" s="855">
        <f t="shared" si="308"/>
        <v>43595</v>
      </c>
      <c r="BS297" s="855">
        <f t="shared" si="313"/>
        <v>43658</v>
      </c>
      <c r="BT297" s="855">
        <f t="shared" si="323"/>
        <v>43675</v>
      </c>
      <c r="BU297" s="855">
        <f t="shared" si="370"/>
        <v>43679</v>
      </c>
      <c r="BV297" s="855">
        <f t="shared" si="356"/>
        <v>43685</v>
      </c>
      <c r="BW297" s="879">
        <f t="shared" si="365"/>
        <v>43687</v>
      </c>
      <c r="BY297" s="850">
        <f t="shared" si="348"/>
        <v>32</v>
      </c>
      <c r="BZ297" s="851" t="s">
        <v>506</v>
      </c>
      <c r="CA297" s="852" t="s">
        <v>578</v>
      </c>
      <c r="CB297" s="853">
        <v>319</v>
      </c>
      <c r="CC297" s="872" t="s">
        <v>2435</v>
      </c>
      <c r="CD297" s="855">
        <f t="shared" si="334"/>
        <v>43610</v>
      </c>
      <c r="CE297" s="855">
        <f t="shared" si="309"/>
        <v>43616</v>
      </c>
      <c r="CF297" s="855">
        <f t="shared" si="335"/>
        <v>43617</v>
      </c>
      <c r="CG297" s="855">
        <f t="shared" si="371"/>
        <v>43623</v>
      </c>
      <c r="CH297" s="855">
        <f t="shared" si="341"/>
        <v>43658</v>
      </c>
      <c r="CI297" s="855">
        <f t="shared" si="324"/>
        <v>43675</v>
      </c>
      <c r="CJ297" s="855">
        <f t="shared" si="316"/>
        <v>43679</v>
      </c>
      <c r="CK297" s="855">
        <f t="shared" si="357"/>
        <v>43685</v>
      </c>
      <c r="CL297" s="879">
        <f t="shared" si="366"/>
        <v>43687</v>
      </c>
      <c r="CN297" s="850">
        <f t="shared" si="349"/>
        <v>32</v>
      </c>
      <c r="CO297" s="851" t="s">
        <v>506</v>
      </c>
      <c r="CP297" s="852" t="s">
        <v>578</v>
      </c>
      <c r="CQ297" s="853">
        <v>319</v>
      </c>
      <c r="CR297" s="872" t="s">
        <v>2435</v>
      </c>
      <c r="CS297" s="855">
        <f t="shared" si="336"/>
        <v>43610</v>
      </c>
      <c r="CT297" s="855">
        <f t="shared" si="310"/>
        <v>43616</v>
      </c>
      <c r="CU297" s="855">
        <f t="shared" si="337"/>
        <v>43617</v>
      </c>
      <c r="CV297" s="855">
        <f t="shared" si="372"/>
        <v>43623</v>
      </c>
      <c r="CW297" s="855">
        <f t="shared" si="360"/>
        <v>43658</v>
      </c>
      <c r="CX297" s="855">
        <f t="shared" si="325"/>
        <v>43675</v>
      </c>
      <c r="CY297" s="855">
        <f t="shared" si="317"/>
        <v>43679</v>
      </c>
      <c r="CZ297" s="855">
        <f t="shared" si="358"/>
        <v>43685</v>
      </c>
      <c r="DA297" s="879">
        <f t="shared" si="367"/>
        <v>43687</v>
      </c>
    </row>
    <row r="298" spans="2:105" hidden="1">
      <c r="B298" s="407" t="s">
        <v>2273</v>
      </c>
      <c r="C298" s="899">
        <f t="shared" si="343"/>
        <v>33</v>
      </c>
      <c r="D298" s="891" t="s">
        <v>506</v>
      </c>
      <c r="E298" s="892"/>
      <c r="F298" s="876">
        <v>319</v>
      </c>
      <c r="G298" s="877" t="s">
        <v>2435</v>
      </c>
      <c r="H298" s="859">
        <f t="shared" si="351"/>
        <v>43649</v>
      </c>
      <c r="I298" s="859">
        <f t="shared" si="318"/>
        <v>43652</v>
      </c>
      <c r="J298" s="863">
        <f t="shared" si="338"/>
        <v>43658</v>
      </c>
      <c r="K298" s="859">
        <f t="shared" si="350"/>
        <v>43665</v>
      </c>
      <c r="L298" s="859">
        <f t="shared" si="319"/>
        <v>43682</v>
      </c>
      <c r="M298" s="859">
        <f t="shared" si="301"/>
        <v>43686</v>
      </c>
      <c r="N298" s="859">
        <f t="shared" si="352"/>
        <v>43692</v>
      </c>
      <c r="O298" s="879">
        <f t="shared" si="361"/>
        <v>43694</v>
      </c>
      <c r="Q298" s="899">
        <f t="shared" si="344"/>
        <v>33</v>
      </c>
      <c r="R298" s="891" t="s">
        <v>506</v>
      </c>
      <c r="S298" s="892"/>
      <c r="T298" s="876">
        <v>319</v>
      </c>
      <c r="U298" s="877" t="s">
        <v>2435</v>
      </c>
      <c r="V298" s="885">
        <f t="shared" si="326"/>
        <v>43617</v>
      </c>
      <c r="W298" s="886">
        <f t="shared" si="302"/>
        <v>43623</v>
      </c>
      <c r="X298" s="885">
        <f t="shared" si="327"/>
        <v>43624</v>
      </c>
      <c r="Y298" s="886">
        <f t="shared" si="303"/>
        <v>43630</v>
      </c>
      <c r="Z298" s="885">
        <f t="shared" si="311"/>
        <v>43665</v>
      </c>
      <c r="AA298" s="885">
        <f t="shared" si="320"/>
        <v>43682</v>
      </c>
      <c r="AB298" s="885">
        <f t="shared" si="314"/>
        <v>43686</v>
      </c>
      <c r="AC298" s="885">
        <f t="shared" si="353"/>
        <v>43692</v>
      </c>
      <c r="AD298" s="856">
        <f t="shared" si="362"/>
        <v>43694</v>
      </c>
      <c r="AF298" s="899">
        <f t="shared" si="345"/>
        <v>33</v>
      </c>
      <c r="AG298" s="891" t="s">
        <v>506</v>
      </c>
      <c r="AH298" s="892"/>
      <c r="AI298" s="876">
        <v>319</v>
      </c>
      <c r="AJ298" s="877" t="s">
        <v>2435</v>
      </c>
      <c r="AK298" s="859">
        <f t="shared" si="328"/>
        <v>43617</v>
      </c>
      <c r="AL298" s="863">
        <f t="shared" si="304"/>
        <v>43623</v>
      </c>
      <c r="AM298" s="859">
        <f t="shared" si="329"/>
        <v>43624</v>
      </c>
      <c r="AN298" s="863">
        <f t="shared" si="305"/>
        <v>43630</v>
      </c>
      <c r="AO298" s="859">
        <f t="shared" si="359"/>
        <v>43665</v>
      </c>
      <c r="AP298" s="859">
        <f t="shared" si="321"/>
        <v>43682</v>
      </c>
      <c r="AQ298" s="859">
        <f t="shared" si="315"/>
        <v>43686</v>
      </c>
      <c r="AR298" s="859">
        <f t="shared" si="354"/>
        <v>43692</v>
      </c>
      <c r="AS298" s="879">
        <f t="shared" si="363"/>
        <v>43694</v>
      </c>
      <c r="AU298" s="899">
        <f t="shared" si="346"/>
        <v>33</v>
      </c>
      <c r="AV298" s="891" t="s">
        <v>506</v>
      </c>
      <c r="AW298" s="892"/>
      <c r="AX298" s="876">
        <v>319</v>
      </c>
      <c r="AY298" s="877" t="s">
        <v>2435</v>
      </c>
      <c r="AZ298" s="859">
        <f t="shared" si="330"/>
        <v>43603</v>
      </c>
      <c r="BA298" s="863">
        <f t="shared" si="306"/>
        <v>43609</v>
      </c>
      <c r="BB298" s="859">
        <f t="shared" si="331"/>
        <v>43610</v>
      </c>
      <c r="BC298" s="863">
        <f t="shared" si="368"/>
        <v>43616</v>
      </c>
      <c r="BD298" s="859">
        <f t="shared" si="312"/>
        <v>43665</v>
      </c>
      <c r="BE298" s="859">
        <f t="shared" si="322"/>
        <v>43682</v>
      </c>
      <c r="BF298" s="859">
        <f t="shared" si="369"/>
        <v>43686</v>
      </c>
      <c r="BG298" s="859">
        <f t="shared" si="355"/>
        <v>43692</v>
      </c>
      <c r="BH298" s="879">
        <f t="shared" si="364"/>
        <v>43694</v>
      </c>
      <c r="BJ298" s="899">
        <f t="shared" si="347"/>
        <v>33</v>
      </c>
      <c r="BK298" s="891" t="s">
        <v>506</v>
      </c>
      <c r="BL298" s="892"/>
      <c r="BM298" s="876">
        <v>319</v>
      </c>
      <c r="BN298" s="877" t="s">
        <v>2435</v>
      </c>
      <c r="BO298" s="859">
        <f t="shared" si="332"/>
        <v>43589</v>
      </c>
      <c r="BP298" s="863">
        <f t="shared" si="307"/>
        <v>43595</v>
      </c>
      <c r="BQ298" s="859">
        <f t="shared" si="333"/>
        <v>43596</v>
      </c>
      <c r="BR298" s="863">
        <f t="shared" si="308"/>
        <v>43602</v>
      </c>
      <c r="BS298" s="859">
        <f t="shared" si="313"/>
        <v>43665</v>
      </c>
      <c r="BT298" s="859">
        <f t="shared" si="323"/>
        <v>43682</v>
      </c>
      <c r="BU298" s="859">
        <f t="shared" si="370"/>
        <v>43686</v>
      </c>
      <c r="BV298" s="859">
        <f t="shared" si="356"/>
        <v>43692</v>
      </c>
      <c r="BW298" s="879">
        <f t="shared" si="365"/>
        <v>43694</v>
      </c>
      <c r="BY298" s="899">
        <f t="shared" si="348"/>
        <v>33</v>
      </c>
      <c r="BZ298" s="891" t="s">
        <v>506</v>
      </c>
      <c r="CA298" s="892"/>
      <c r="CB298" s="876">
        <v>319</v>
      </c>
      <c r="CC298" s="877" t="s">
        <v>2435</v>
      </c>
      <c r="CD298" s="859">
        <f t="shared" si="334"/>
        <v>43617</v>
      </c>
      <c r="CE298" s="863">
        <f t="shared" si="309"/>
        <v>43623</v>
      </c>
      <c r="CF298" s="859">
        <f t="shared" si="335"/>
        <v>43624</v>
      </c>
      <c r="CG298" s="863">
        <f t="shared" si="371"/>
        <v>43630</v>
      </c>
      <c r="CH298" s="859">
        <f t="shared" si="341"/>
        <v>43665</v>
      </c>
      <c r="CI298" s="859">
        <f t="shared" si="324"/>
        <v>43682</v>
      </c>
      <c r="CJ298" s="859">
        <f t="shared" si="316"/>
        <v>43686</v>
      </c>
      <c r="CK298" s="859">
        <f t="shared" si="357"/>
        <v>43692</v>
      </c>
      <c r="CL298" s="879">
        <f t="shared" si="366"/>
        <v>43694</v>
      </c>
      <c r="CN298" s="899">
        <f t="shared" si="349"/>
        <v>33</v>
      </c>
      <c r="CO298" s="891" t="s">
        <v>506</v>
      </c>
      <c r="CP298" s="892"/>
      <c r="CQ298" s="876">
        <v>319</v>
      </c>
      <c r="CR298" s="877" t="s">
        <v>2435</v>
      </c>
      <c r="CS298" s="859">
        <f t="shared" si="336"/>
        <v>43617</v>
      </c>
      <c r="CT298" s="863">
        <f t="shared" si="310"/>
        <v>43623</v>
      </c>
      <c r="CU298" s="859">
        <f t="shared" si="337"/>
        <v>43624</v>
      </c>
      <c r="CV298" s="863">
        <f t="shared" si="372"/>
        <v>43630</v>
      </c>
      <c r="CW298" s="859">
        <f t="shared" si="360"/>
        <v>43665</v>
      </c>
      <c r="CX298" s="859">
        <f t="shared" si="325"/>
        <v>43682</v>
      </c>
      <c r="CY298" s="859">
        <f t="shared" si="317"/>
        <v>43686</v>
      </c>
      <c r="CZ298" s="859">
        <f t="shared" si="358"/>
        <v>43692</v>
      </c>
      <c r="DA298" s="879">
        <f t="shared" si="367"/>
        <v>43694</v>
      </c>
    </row>
    <row r="299" spans="2:105" ht="89.25" hidden="1">
      <c r="B299" s="407" t="s">
        <v>2274</v>
      </c>
      <c r="C299" s="850">
        <f t="shared" si="343"/>
        <v>34</v>
      </c>
      <c r="D299" s="860" t="s">
        <v>4329</v>
      </c>
      <c r="E299" s="861" t="s">
        <v>4330</v>
      </c>
      <c r="F299" s="853">
        <v>319</v>
      </c>
      <c r="G299" s="854" t="s">
        <v>2435</v>
      </c>
      <c r="H299" s="862">
        <f t="shared" si="351"/>
        <v>43656</v>
      </c>
      <c r="I299" s="862">
        <f t="shared" si="318"/>
        <v>43659</v>
      </c>
      <c r="J299" s="862">
        <f t="shared" si="338"/>
        <v>43665</v>
      </c>
      <c r="K299" s="862">
        <f t="shared" si="350"/>
        <v>43672</v>
      </c>
      <c r="L299" s="862">
        <f t="shared" si="319"/>
        <v>43689</v>
      </c>
      <c r="M299" s="862">
        <f t="shared" si="301"/>
        <v>43693</v>
      </c>
      <c r="N299" s="862">
        <f t="shared" si="352"/>
        <v>43699</v>
      </c>
      <c r="O299" s="856">
        <f t="shared" si="361"/>
        <v>43701</v>
      </c>
      <c r="Q299" s="850">
        <f t="shared" si="344"/>
        <v>34</v>
      </c>
      <c r="R299" s="860" t="s">
        <v>4329</v>
      </c>
      <c r="S299" s="861" t="s">
        <v>4330</v>
      </c>
      <c r="T299" s="853">
        <v>319</v>
      </c>
      <c r="U299" s="854" t="s">
        <v>2435</v>
      </c>
      <c r="V299" s="890">
        <f t="shared" si="326"/>
        <v>43624</v>
      </c>
      <c r="W299" s="890">
        <f t="shared" si="302"/>
        <v>43630</v>
      </c>
      <c r="X299" s="890">
        <f t="shared" si="327"/>
        <v>43631</v>
      </c>
      <c r="Y299" s="890">
        <f t="shared" si="303"/>
        <v>43637</v>
      </c>
      <c r="Z299" s="890">
        <f t="shared" si="311"/>
        <v>43672</v>
      </c>
      <c r="AA299" s="890">
        <f t="shared" si="320"/>
        <v>43689</v>
      </c>
      <c r="AB299" s="890">
        <f t="shared" si="314"/>
        <v>43693</v>
      </c>
      <c r="AC299" s="890">
        <f t="shared" si="353"/>
        <v>43699</v>
      </c>
      <c r="AD299" s="856">
        <f t="shared" si="362"/>
        <v>43701</v>
      </c>
      <c r="AF299" s="850">
        <f t="shared" si="345"/>
        <v>34</v>
      </c>
      <c r="AG299" s="860" t="s">
        <v>4329</v>
      </c>
      <c r="AH299" s="861" t="s">
        <v>4330</v>
      </c>
      <c r="AI299" s="853">
        <v>319</v>
      </c>
      <c r="AJ299" s="854" t="s">
        <v>2435</v>
      </c>
      <c r="AK299" s="862">
        <f t="shared" si="328"/>
        <v>43624</v>
      </c>
      <c r="AL299" s="862">
        <f t="shared" si="304"/>
        <v>43630</v>
      </c>
      <c r="AM299" s="862">
        <f t="shared" si="329"/>
        <v>43631</v>
      </c>
      <c r="AN299" s="862">
        <f t="shared" si="305"/>
        <v>43637</v>
      </c>
      <c r="AO299" s="862">
        <f t="shared" si="359"/>
        <v>43672</v>
      </c>
      <c r="AP299" s="862">
        <f t="shared" si="321"/>
        <v>43689</v>
      </c>
      <c r="AQ299" s="862">
        <f t="shared" si="315"/>
        <v>43693</v>
      </c>
      <c r="AR299" s="862">
        <f t="shared" si="354"/>
        <v>43699</v>
      </c>
      <c r="AS299" s="879">
        <f t="shared" si="363"/>
        <v>43701</v>
      </c>
      <c r="AU299" s="850">
        <f t="shared" si="346"/>
        <v>34</v>
      </c>
      <c r="AV299" s="860" t="s">
        <v>4329</v>
      </c>
      <c r="AW299" s="861" t="s">
        <v>4330</v>
      </c>
      <c r="AX299" s="853">
        <v>319</v>
      </c>
      <c r="AY299" s="854" t="s">
        <v>2435</v>
      </c>
      <c r="AZ299" s="862">
        <f t="shared" si="330"/>
        <v>43610</v>
      </c>
      <c r="BA299" s="862">
        <f t="shared" si="306"/>
        <v>43616</v>
      </c>
      <c r="BB299" s="862">
        <f t="shared" si="331"/>
        <v>43617</v>
      </c>
      <c r="BC299" s="862">
        <f t="shared" si="368"/>
        <v>43623</v>
      </c>
      <c r="BD299" s="862">
        <f t="shared" si="312"/>
        <v>43672</v>
      </c>
      <c r="BE299" s="862">
        <f t="shared" si="322"/>
        <v>43689</v>
      </c>
      <c r="BF299" s="862">
        <f t="shared" si="369"/>
        <v>43693</v>
      </c>
      <c r="BG299" s="862">
        <f t="shared" si="355"/>
        <v>43699</v>
      </c>
      <c r="BH299" s="879">
        <f t="shared" si="364"/>
        <v>43701</v>
      </c>
      <c r="BJ299" s="850">
        <f t="shared" si="347"/>
        <v>34</v>
      </c>
      <c r="BK299" s="860" t="s">
        <v>4329</v>
      </c>
      <c r="BL299" s="861" t="s">
        <v>4330</v>
      </c>
      <c r="BM299" s="853">
        <v>319</v>
      </c>
      <c r="BN299" s="854" t="s">
        <v>2435</v>
      </c>
      <c r="BO299" s="862">
        <f t="shared" si="332"/>
        <v>43596</v>
      </c>
      <c r="BP299" s="862">
        <f t="shared" si="307"/>
        <v>43602</v>
      </c>
      <c r="BQ299" s="862">
        <f t="shared" si="333"/>
        <v>43603</v>
      </c>
      <c r="BR299" s="862">
        <f t="shared" si="308"/>
        <v>43609</v>
      </c>
      <c r="BS299" s="862">
        <f t="shared" si="313"/>
        <v>43672</v>
      </c>
      <c r="BT299" s="862">
        <f t="shared" si="323"/>
        <v>43689</v>
      </c>
      <c r="BU299" s="862">
        <f t="shared" si="370"/>
        <v>43693</v>
      </c>
      <c r="BV299" s="862">
        <f t="shared" si="356"/>
        <v>43699</v>
      </c>
      <c r="BW299" s="879">
        <f t="shared" si="365"/>
        <v>43701</v>
      </c>
      <c r="BY299" s="850">
        <f t="shared" si="348"/>
        <v>34</v>
      </c>
      <c r="BZ299" s="860" t="s">
        <v>4329</v>
      </c>
      <c r="CA299" s="861" t="s">
        <v>4330</v>
      </c>
      <c r="CB299" s="853">
        <v>319</v>
      </c>
      <c r="CC299" s="854" t="s">
        <v>2435</v>
      </c>
      <c r="CD299" s="862">
        <f t="shared" si="334"/>
        <v>43624</v>
      </c>
      <c r="CE299" s="862">
        <f t="shared" si="309"/>
        <v>43630</v>
      </c>
      <c r="CF299" s="862">
        <f t="shared" si="335"/>
        <v>43631</v>
      </c>
      <c r="CG299" s="862">
        <f t="shared" si="371"/>
        <v>43637</v>
      </c>
      <c r="CH299" s="862">
        <f t="shared" si="341"/>
        <v>43672</v>
      </c>
      <c r="CI299" s="862">
        <f t="shared" si="324"/>
        <v>43689</v>
      </c>
      <c r="CJ299" s="862">
        <f t="shared" si="316"/>
        <v>43693</v>
      </c>
      <c r="CK299" s="862">
        <f t="shared" si="357"/>
        <v>43699</v>
      </c>
      <c r="CL299" s="879">
        <f t="shared" si="366"/>
        <v>43701</v>
      </c>
      <c r="CN299" s="850">
        <f t="shared" si="349"/>
        <v>34</v>
      </c>
      <c r="CO299" s="860" t="s">
        <v>4329</v>
      </c>
      <c r="CP299" s="861" t="s">
        <v>4330</v>
      </c>
      <c r="CQ299" s="853">
        <v>319</v>
      </c>
      <c r="CR299" s="854" t="s">
        <v>2435</v>
      </c>
      <c r="CS299" s="862">
        <f t="shared" si="336"/>
        <v>43624</v>
      </c>
      <c r="CT299" s="862">
        <f t="shared" si="310"/>
        <v>43630</v>
      </c>
      <c r="CU299" s="862">
        <f t="shared" si="337"/>
        <v>43631</v>
      </c>
      <c r="CV299" s="862">
        <f t="shared" si="372"/>
        <v>43637</v>
      </c>
      <c r="CW299" s="862">
        <f t="shared" si="360"/>
        <v>43672</v>
      </c>
      <c r="CX299" s="862">
        <f t="shared" si="325"/>
        <v>43689</v>
      </c>
      <c r="CY299" s="862">
        <f t="shared" si="317"/>
        <v>43693</v>
      </c>
      <c r="CZ299" s="862">
        <f t="shared" si="358"/>
        <v>43699</v>
      </c>
      <c r="DA299" s="879">
        <f t="shared" si="367"/>
        <v>43701</v>
      </c>
    </row>
    <row r="300" spans="2:105" ht="38.25" hidden="1">
      <c r="B300" s="407" t="s">
        <v>2275</v>
      </c>
      <c r="C300" s="850">
        <f t="shared" si="343"/>
        <v>35</v>
      </c>
      <c r="D300" s="851" t="s">
        <v>506</v>
      </c>
      <c r="E300" s="852" t="s">
        <v>529</v>
      </c>
      <c r="F300" s="853">
        <v>319</v>
      </c>
      <c r="G300" s="854" t="s">
        <v>2436</v>
      </c>
      <c r="H300" s="855">
        <f t="shared" si="351"/>
        <v>43663</v>
      </c>
      <c r="I300" s="855">
        <f t="shared" si="318"/>
        <v>43666</v>
      </c>
      <c r="J300" s="855">
        <f t="shared" si="338"/>
        <v>43672</v>
      </c>
      <c r="K300" s="855">
        <f t="shared" si="350"/>
        <v>43679</v>
      </c>
      <c r="L300" s="855">
        <f t="shared" si="319"/>
        <v>43696</v>
      </c>
      <c r="M300" s="855">
        <f t="shared" si="301"/>
        <v>43700</v>
      </c>
      <c r="N300" s="855">
        <f t="shared" si="352"/>
        <v>43706</v>
      </c>
      <c r="O300" s="856">
        <f t="shared" si="361"/>
        <v>43708</v>
      </c>
      <c r="Q300" s="850">
        <f t="shared" si="344"/>
        <v>35</v>
      </c>
      <c r="R300" s="851" t="s">
        <v>506</v>
      </c>
      <c r="S300" s="852" t="s">
        <v>529</v>
      </c>
      <c r="T300" s="853">
        <v>319</v>
      </c>
      <c r="U300" s="854" t="s">
        <v>2436</v>
      </c>
      <c r="V300" s="873">
        <f t="shared" si="326"/>
        <v>43631</v>
      </c>
      <c r="W300" s="873">
        <f t="shared" si="302"/>
        <v>43637</v>
      </c>
      <c r="X300" s="873">
        <f t="shared" si="327"/>
        <v>43638</v>
      </c>
      <c r="Y300" s="873">
        <f t="shared" si="303"/>
        <v>43644</v>
      </c>
      <c r="Z300" s="873">
        <f t="shared" si="311"/>
        <v>43679</v>
      </c>
      <c r="AA300" s="873">
        <f t="shared" si="320"/>
        <v>43696</v>
      </c>
      <c r="AB300" s="873">
        <f t="shared" si="314"/>
        <v>43700</v>
      </c>
      <c r="AC300" s="873">
        <f t="shared" si="353"/>
        <v>43706</v>
      </c>
      <c r="AD300" s="856">
        <f t="shared" si="362"/>
        <v>43708</v>
      </c>
      <c r="AF300" s="850">
        <f t="shared" si="345"/>
        <v>35</v>
      </c>
      <c r="AG300" s="851" t="s">
        <v>506</v>
      </c>
      <c r="AH300" s="852" t="s">
        <v>529</v>
      </c>
      <c r="AI300" s="853">
        <v>319</v>
      </c>
      <c r="AJ300" s="854" t="s">
        <v>2436</v>
      </c>
      <c r="AK300" s="855">
        <f t="shared" si="328"/>
        <v>43631</v>
      </c>
      <c r="AL300" s="855">
        <f t="shared" si="304"/>
        <v>43637</v>
      </c>
      <c r="AM300" s="855">
        <f t="shared" si="329"/>
        <v>43638</v>
      </c>
      <c r="AN300" s="855">
        <f t="shared" si="305"/>
        <v>43644</v>
      </c>
      <c r="AO300" s="855">
        <f t="shared" si="359"/>
        <v>43679</v>
      </c>
      <c r="AP300" s="855">
        <f t="shared" si="321"/>
        <v>43696</v>
      </c>
      <c r="AQ300" s="855">
        <f t="shared" si="315"/>
        <v>43700</v>
      </c>
      <c r="AR300" s="855">
        <f t="shared" si="354"/>
        <v>43706</v>
      </c>
      <c r="AS300" s="879">
        <f t="shared" si="363"/>
        <v>43708</v>
      </c>
      <c r="AU300" s="850">
        <f t="shared" si="346"/>
        <v>35</v>
      </c>
      <c r="AV300" s="851" t="s">
        <v>506</v>
      </c>
      <c r="AW300" s="852" t="s">
        <v>529</v>
      </c>
      <c r="AX300" s="853">
        <v>319</v>
      </c>
      <c r="AY300" s="854" t="s">
        <v>2436</v>
      </c>
      <c r="AZ300" s="855">
        <f t="shared" si="330"/>
        <v>43617</v>
      </c>
      <c r="BA300" s="855">
        <f t="shared" si="306"/>
        <v>43623</v>
      </c>
      <c r="BB300" s="855">
        <f t="shared" si="331"/>
        <v>43624</v>
      </c>
      <c r="BC300" s="855">
        <f t="shared" si="368"/>
        <v>43630</v>
      </c>
      <c r="BD300" s="855">
        <f t="shared" si="312"/>
        <v>43679</v>
      </c>
      <c r="BE300" s="855">
        <f t="shared" si="322"/>
        <v>43696</v>
      </c>
      <c r="BF300" s="855">
        <f t="shared" si="369"/>
        <v>43700</v>
      </c>
      <c r="BG300" s="855">
        <f t="shared" si="355"/>
        <v>43706</v>
      </c>
      <c r="BH300" s="879">
        <f t="shared" si="364"/>
        <v>43708</v>
      </c>
      <c r="BJ300" s="850">
        <f t="shared" si="347"/>
        <v>35</v>
      </c>
      <c r="BK300" s="851" t="s">
        <v>506</v>
      </c>
      <c r="BL300" s="852" t="s">
        <v>529</v>
      </c>
      <c r="BM300" s="853">
        <v>319</v>
      </c>
      <c r="BN300" s="854" t="s">
        <v>2436</v>
      </c>
      <c r="BO300" s="855">
        <f t="shared" si="332"/>
        <v>43603</v>
      </c>
      <c r="BP300" s="855">
        <f t="shared" si="307"/>
        <v>43609</v>
      </c>
      <c r="BQ300" s="855">
        <f t="shared" si="333"/>
        <v>43610</v>
      </c>
      <c r="BR300" s="855">
        <f t="shared" si="308"/>
        <v>43616</v>
      </c>
      <c r="BS300" s="855">
        <f t="shared" si="313"/>
        <v>43679</v>
      </c>
      <c r="BT300" s="855">
        <f t="shared" si="323"/>
        <v>43696</v>
      </c>
      <c r="BU300" s="855">
        <f t="shared" si="370"/>
        <v>43700</v>
      </c>
      <c r="BV300" s="855">
        <f t="shared" si="356"/>
        <v>43706</v>
      </c>
      <c r="BW300" s="879">
        <f t="shared" si="365"/>
        <v>43708</v>
      </c>
      <c r="BY300" s="850">
        <f t="shared" si="348"/>
        <v>35</v>
      </c>
      <c r="BZ300" s="851" t="s">
        <v>506</v>
      </c>
      <c r="CA300" s="852" t="s">
        <v>529</v>
      </c>
      <c r="CB300" s="853">
        <v>319</v>
      </c>
      <c r="CC300" s="854" t="s">
        <v>2436</v>
      </c>
      <c r="CD300" s="855">
        <f t="shared" si="334"/>
        <v>43631</v>
      </c>
      <c r="CE300" s="855">
        <f t="shared" si="309"/>
        <v>43637</v>
      </c>
      <c r="CF300" s="855">
        <f t="shared" si="335"/>
        <v>43638</v>
      </c>
      <c r="CG300" s="855">
        <f t="shared" si="371"/>
        <v>43644</v>
      </c>
      <c r="CH300" s="855">
        <f t="shared" si="341"/>
        <v>43679</v>
      </c>
      <c r="CI300" s="855">
        <f t="shared" si="324"/>
        <v>43696</v>
      </c>
      <c r="CJ300" s="855">
        <f t="shared" si="316"/>
        <v>43700</v>
      </c>
      <c r="CK300" s="855">
        <f t="shared" si="357"/>
        <v>43706</v>
      </c>
      <c r="CL300" s="879">
        <f t="shared" si="366"/>
        <v>43708</v>
      </c>
      <c r="CN300" s="850">
        <f t="shared" si="349"/>
        <v>35</v>
      </c>
      <c r="CO300" s="851" t="s">
        <v>506</v>
      </c>
      <c r="CP300" s="852" t="s">
        <v>529</v>
      </c>
      <c r="CQ300" s="853">
        <v>319</v>
      </c>
      <c r="CR300" s="854" t="s">
        <v>2436</v>
      </c>
      <c r="CS300" s="855">
        <f t="shared" si="336"/>
        <v>43631</v>
      </c>
      <c r="CT300" s="855">
        <f t="shared" si="310"/>
        <v>43637</v>
      </c>
      <c r="CU300" s="855">
        <f t="shared" si="337"/>
        <v>43638</v>
      </c>
      <c r="CV300" s="855">
        <f t="shared" si="372"/>
        <v>43644</v>
      </c>
      <c r="CW300" s="855">
        <f t="shared" si="360"/>
        <v>43679</v>
      </c>
      <c r="CX300" s="855">
        <f t="shared" si="325"/>
        <v>43696</v>
      </c>
      <c r="CY300" s="855">
        <f t="shared" si="317"/>
        <v>43700</v>
      </c>
      <c r="CZ300" s="855">
        <f t="shared" si="358"/>
        <v>43706</v>
      </c>
      <c r="DA300" s="879">
        <f t="shared" si="367"/>
        <v>43708</v>
      </c>
    </row>
    <row r="301" spans="2:105" hidden="1">
      <c r="B301" s="407" t="s">
        <v>2276</v>
      </c>
      <c r="C301" s="850">
        <f t="shared" si="343"/>
        <v>36</v>
      </c>
      <c r="D301" s="857" t="s">
        <v>506</v>
      </c>
      <c r="E301" s="858"/>
      <c r="F301" s="853">
        <v>319</v>
      </c>
      <c r="G301" s="854" t="s">
        <v>2436</v>
      </c>
      <c r="H301" s="859">
        <f t="shared" si="351"/>
        <v>43670</v>
      </c>
      <c r="I301" s="859">
        <f t="shared" si="318"/>
        <v>43673</v>
      </c>
      <c r="J301" s="863">
        <f t="shared" si="338"/>
        <v>43679</v>
      </c>
      <c r="K301" s="859">
        <f t="shared" si="350"/>
        <v>43686</v>
      </c>
      <c r="L301" s="859">
        <f t="shared" si="319"/>
        <v>43703</v>
      </c>
      <c r="M301" s="859">
        <f t="shared" si="301"/>
        <v>43707</v>
      </c>
      <c r="N301" s="859">
        <f t="shared" si="352"/>
        <v>43713</v>
      </c>
      <c r="O301" s="856">
        <f t="shared" si="361"/>
        <v>43715</v>
      </c>
      <c r="Q301" s="850">
        <f t="shared" si="344"/>
        <v>36</v>
      </c>
      <c r="R301" s="857" t="s">
        <v>506</v>
      </c>
      <c r="S301" s="858"/>
      <c r="T301" s="853">
        <v>319</v>
      </c>
      <c r="U301" s="854" t="s">
        <v>2436</v>
      </c>
      <c r="V301" s="885">
        <f t="shared" si="326"/>
        <v>43638</v>
      </c>
      <c r="W301" s="886">
        <f t="shared" si="302"/>
        <v>43644</v>
      </c>
      <c r="X301" s="885">
        <f t="shared" si="327"/>
        <v>43645</v>
      </c>
      <c r="Y301" s="886">
        <f t="shared" si="303"/>
        <v>43651</v>
      </c>
      <c r="Z301" s="885">
        <f t="shared" si="311"/>
        <v>43686</v>
      </c>
      <c r="AA301" s="885">
        <f t="shared" si="320"/>
        <v>43703</v>
      </c>
      <c r="AB301" s="885">
        <f t="shared" si="314"/>
        <v>43707</v>
      </c>
      <c r="AC301" s="885">
        <f t="shared" si="353"/>
        <v>43713</v>
      </c>
      <c r="AD301" s="856">
        <f t="shared" si="362"/>
        <v>43715</v>
      </c>
      <c r="AF301" s="850">
        <f t="shared" si="345"/>
        <v>36</v>
      </c>
      <c r="AG301" s="857" t="s">
        <v>506</v>
      </c>
      <c r="AH301" s="858"/>
      <c r="AI301" s="853">
        <v>319</v>
      </c>
      <c r="AJ301" s="854" t="s">
        <v>2436</v>
      </c>
      <c r="AK301" s="859">
        <f t="shared" si="328"/>
        <v>43638</v>
      </c>
      <c r="AL301" s="863">
        <f t="shared" si="304"/>
        <v>43644</v>
      </c>
      <c r="AM301" s="859">
        <f t="shared" si="329"/>
        <v>43645</v>
      </c>
      <c r="AN301" s="863">
        <f t="shared" si="305"/>
        <v>43651</v>
      </c>
      <c r="AO301" s="859">
        <f t="shared" si="359"/>
        <v>43686</v>
      </c>
      <c r="AP301" s="859">
        <f t="shared" si="321"/>
        <v>43703</v>
      </c>
      <c r="AQ301" s="859">
        <f t="shared" si="315"/>
        <v>43707</v>
      </c>
      <c r="AR301" s="859">
        <f t="shared" si="354"/>
        <v>43713</v>
      </c>
      <c r="AS301" s="879">
        <f t="shared" si="363"/>
        <v>43715</v>
      </c>
      <c r="AU301" s="850">
        <f t="shared" si="346"/>
        <v>36</v>
      </c>
      <c r="AV301" s="857" t="s">
        <v>506</v>
      </c>
      <c r="AW301" s="858"/>
      <c r="AX301" s="853">
        <v>319</v>
      </c>
      <c r="AY301" s="854" t="s">
        <v>2436</v>
      </c>
      <c r="AZ301" s="859">
        <f t="shared" si="330"/>
        <v>43624</v>
      </c>
      <c r="BA301" s="863">
        <f t="shared" si="306"/>
        <v>43630</v>
      </c>
      <c r="BB301" s="859">
        <f t="shared" si="331"/>
        <v>43631</v>
      </c>
      <c r="BC301" s="863">
        <f t="shared" si="368"/>
        <v>43637</v>
      </c>
      <c r="BD301" s="859">
        <f t="shared" si="312"/>
        <v>43686</v>
      </c>
      <c r="BE301" s="859">
        <f t="shared" si="322"/>
        <v>43703</v>
      </c>
      <c r="BF301" s="859">
        <f t="shared" si="369"/>
        <v>43707</v>
      </c>
      <c r="BG301" s="859">
        <f t="shared" si="355"/>
        <v>43713</v>
      </c>
      <c r="BH301" s="879">
        <f t="shared" si="364"/>
        <v>43715</v>
      </c>
      <c r="BJ301" s="850">
        <f t="shared" si="347"/>
        <v>36</v>
      </c>
      <c r="BK301" s="857" t="s">
        <v>506</v>
      </c>
      <c r="BL301" s="858"/>
      <c r="BM301" s="853">
        <v>319</v>
      </c>
      <c r="BN301" s="854" t="s">
        <v>2436</v>
      </c>
      <c r="BO301" s="859">
        <f t="shared" si="332"/>
        <v>43610</v>
      </c>
      <c r="BP301" s="863">
        <f t="shared" si="307"/>
        <v>43616</v>
      </c>
      <c r="BQ301" s="859">
        <f t="shared" si="333"/>
        <v>43617</v>
      </c>
      <c r="BR301" s="863">
        <f t="shared" si="308"/>
        <v>43623</v>
      </c>
      <c r="BS301" s="859">
        <f t="shared" si="313"/>
        <v>43686</v>
      </c>
      <c r="BT301" s="859">
        <f t="shared" si="323"/>
        <v>43703</v>
      </c>
      <c r="BU301" s="859">
        <f t="shared" si="370"/>
        <v>43707</v>
      </c>
      <c r="BV301" s="859">
        <f t="shared" si="356"/>
        <v>43713</v>
      </c>
      <c r="BW301" s="879">
        <f t="shared" si="365"/>
        <v>43715</v>
      </c>
      <c r="BY301" s="850">
        <f t="shared" si="348"/>
        <v>36</v>
      </c>
      <c r="BZ301" s="857" t="s">
        <v>506</v>
      </c>
      <c r="CA301" s="858"/>
      <c r="CB301" s="853">
        <v>319</v>
      </c>
      <c r="CC301" s="854" t="s">
        <v>2436</v>
      </c>
      <c r="CD301" s="859">
        <f t="shared" si="334"/>
        <v>43638</v>
      </c>
      <c r="CE301" s="863">
        <f t="shared" si="309"/>
        <v>43644</v>
      </c>
      <c r="CF301" s="859">
        <f t="shared" si="335"/>
        <v>43645</v>
      </c>
      <c r="CG301" s="863">
        <f t="shared" si="371"/>
        <v>43651</v>
      </c>
      <c r="CH301" s="859">
        <f t="shared" si="341"/>
        <v>43686</v>
      </c>
      <c r="CI301" s="859">
        <f t="shared" si="324"/>
        <v>43703</v>
      </c>
      <c r="CJ301" s="859">
        <f t="shared" si="316"/>
        <v>43707</v>
      </c>
      <c r="CK301" s="859">
        <f t="shared" si="357"/>
        <v>43713</v>
      </c>
      <c r="CL301" s="879">
        <f t="shared" si="366"/>
        <v>43715</v>
      </c>
      <c r="CN301" s="850">
        <f t="shared" si="349"/>
        <v>36</v>
      </c>
      <c r="CO301" s="857" t="s">
        <v>506</v>
      </c>
      <c r="CP301" s="858"/>
      <c r="CQ301" s="853">
        <v>319</v>
      </c>
      <c r="CR301" s="854" t="s">
        <v>2436</v>
      </c>
      <c r="CS301" s="859">
        <f t="shared" si="336"/>
        <v>43638</v>
      </c>
      <c r="CT301" s="863">
        <f t="shared" si="310"/>
        <v>43644</v>
      </c>
      <c r="CU301" s="859">
        <f t="shared" si="337"/>
        <v>43645</v>
      </c>
      <c r="CV301" s="863">
        <f t="shared" si="372"/>
        <v>43651</v>
      </c>
      <c r="CW301" s="859">
        <f t="shared" si="360"/>
        <v>43686</v>
      </c>
      <c r="CX301" s="859">
        <f t="shared" si="325"/>
        <v>43703</v>
      </c>
      <c r="CY301" s="859">
        <f t="shared" si="317"/>
        <v>43707</v>
      </c>
      <c r="CZ301" s="859">
        <f t="shared" si="358"/>
        <v>43713</v>
      </c>
      <c r="DA301" s="879">
        <f t="shared" si="367"/>
        <v>43715</v>
      </c>
    </row>
    <row r="302" spans="2:105" ht="63.75" hidden="1">
      <c r="B302" s="407" t="s">
        <v>2277</v>
      </c>
      <c r="C302" s="850">
        <f t="shared" si="343"/>
        <v>37</v>
      </c>
      <c r="D302" s="851" t="s">
        <v>506</v>
      </c>
      <c r="E302" s="852" t="s">
        <v>4331</v>
      </c>
      <c r="F302" s="853">
        <v>319</v>
      </c>
      <c r="G302" s="854" t="s">
        <v>2436</v>
      </c>
      <c r="H302" s="855">
        <f t="shared" si="351"/>
        <v>43677</v>
      </c>
      <c r="I302" s="855">
        <f t="shared" si="318"/>
        <v>43680</v>
      </c>
      <c r="J302" s="855">
        <f t="shared" si="338"/>
        <v>43686</v>
      </c>
      <c r="K302" s="855">
        <f t="shared" si="350"/>
        <v>43693</v>
      </c>
      <c r="L302" s="855">
        <f t="shared" si="319"/>
        <v>43710</v>
      </c>
      <c r="M302" s="855">
        <f t="shared" si="301"/>
        <v>43714</v>
      </c>
      <c r="N302" s="855">
        <f t="shared" si="352"/>
        <v>43720</v>
      </c>
      <c r="O302" s="856">
        <f t="shared" si="361"/>
        <v>43722</v>
      </c>
      <c r="Q302" s="850">
        <f t="shared" si="344"/>
        <v>37</v>
      </c>
      <c r="R302" s="851" t="s">
        <v>506</v>
      </c>
      <c r="S302" s="852" t="s">
        <v>4331</v>
      </c>
      <c r="T302" s="853">
        <v>319</v>
      </c>
      <c r="U302" s="854" t="s">
        <v>2436</v>
      </c>
      <c r="V302" s="873">
        <f t="shared" si="326"/>
        <v>43645</v>
      </c>
      <c r="W302" s="873">
        <f t="shared" si="302"/>
        <v>43651</v>
      </c>
      <c r="X302" s="873">
        <f t="shared" si="327"/>
        <v>43652</v>
      </c>
      <c r="Y302" s="873">
        <f t="shared" si="303"/>
        <v>43658</v>
      </c>
      <c r="Z302" s="873">
        <f t="shared" si="311"/>
        <v>43693</v>
      </c>
      <c r="AA302" s="873">
        <f t="shared" si="320"/>
        <v>43710</v>
      </c>
      <c r="AB302" s="873">
        <f t="shared" si="314"/>
        <v>43714</v>
      </c>
      <c r="AC302" s="873">
        <f t="shared" si="353"/>
        <v>43720</v>
      </c>
      <c r="AD302" s="856">
        <f t="shared" si="362"/>
        <v>43722</v>
      </c>
      <c r="AF302" s="850">
        <f t="shared" si="345"/>
        <v>37</v>
      </c>
      <c r="AG302" s="851" t="s">
        <v>506</v>
      </c>
      <c r="AH302" s="852" t="s">
        <v>4331</v>
      </c>
      <c r="AI302" s="853">
        <v>319</v>
      </c>
      <c r="AJ302" s="854" t="s">
        <v>2436</v>
      </c>
      <c r="AK302" s="855">
        <f t="shared" si="328"/>
        <v>43645</v>
      </c>
      <c r="AL302" s="855">
        <f t="shared" si="304"/>
        <v>43651</v>
      </c>
      <c r="AM302" s="855">
        <f t="shared" si="329"/>
        <v>43652</v>
      </c>
      <c r="AN302" s="855">
        <f t="shared" si="305"/>
        <v>43658</v>
      </c>
      <c r="AO302" s="855">
        <f t="shared" si="359"/>
        <v>43693</v>
      </c>
      <c r="AP302" s="855">
        <f t="shared" si="321"/>
        <v>43710</v>
      </c>
      <c r="AQ302" s="855">
        <f t="shared" si="315"/>
        <v>43714</v>
      </c>
      <c r="AR302" s="855">
        <f t="shared" si="354"/>
        <v>43720</v>
      </c>
      <c r="AS302" s="879">
        <f t="shared" si="363"/>
        <v>43722</v>
      </c>
      <c r="AU302" s="850">
        <f t="shared" si="346"/>
        <v>37</v>
      </c>
      <c r="AV302" s="851" t="s">
        <v>506</v>
      </c>
      <c r="AW302" s="852" t="s">
        <v>4331</v>
      </c>
      <c r="AX302" s="853">
        <v>319</v>
      </c>
      <c r="AY302" s="854" t="s">
        <v>2436</v>
      </c>
      <c r="AZ302" s="855">
        <f t="shared" si="330"/>
        <v>43631</v>
      </c>
      <c r="BA302" s="855">
        <f t="shared" si="306"/>
        <v>43637</v>
      </c>
      <c r="BB302" s="855">
        <f t="shared" si="331"/>
        <v>43638</v>
      </c>
      <c r="BC302" s="855">
        <f t="shared" si="368"/>
        <v>43644</v>
      </c>
      <c r="BD302" s="855">
        <f t="shared" si="312"/>
        <v>43693</v>
      </c>
      <c r="BE302" s="855">
        <f t="shared" si="322"/>
        <v>43710</v>
      </c>
      <c r="BF302" s="855">
        <f t="shared" si="369"/>
        <v>43714</v>
      </c>
      <c r="BG302" s="855">
        <f t="shared" si="355"/>
        <v>43720</v>
      </c>
      <c r="BH302" s="879">
        <f t="shared" si="364"/>
        <v>43722</v>
      </c>
      <c r="BJ302" s="850">
        <f t="shared" si="347"/>
        <v>37</v>
      </c>
      <c r="BK302" s="851" t="s">
        <v>506</v>
      </c>
      <c r="BL302" s="852" t="s">
        <v>4331</v>
      </c>
      <c r="BM302" s="853">
        <v>319</v>
      </c>
      <c r="BN302" s="854" t="s">
        <v>2436</v>
      </c>
      <c r="BO302" s="855">
        <f t="shared" si="332"/>
        <v>43617</v>
      </c>
      <c r="BP302" s="855">
        <f t="shared" si="307"/>
        <v>43623</v>
      </c>
      <c r="BQ302" s="855">
        <f t="shared" si="333"/>
        <v>43624</v>
      </c>
      <c r="BR302" s="855">
        <f t="shared" si="308"/>
        <v>43630</v>
      </c>
      <c r="BS302" s="855">
        <f t="shared" si="313"/>
        <v>43693</v>
      </c>
      <c r="BT302" s="855">
        <f t="shared" si="323"/>
        <v>43710</v>
      </c>
      <c r="BU302" s="855">
        <f t="shared" si="370"/>
        <v>43714</v>
      </c>
      <c r="BV302" s="855">
        <f t="shared" si="356"/>
        <v>43720</v>
      </c>
      <c r="BW302" s="879">
        <f t="shared" si="365"/>
        <v>43722</v>
      </c>
      <c r="BY302" s="850">
        <f t="shared" si="348"/>
        <v>37</v>
      </c>
      <c r="BZ302" s="851" t="s">
        <v>506</v>
      </c>
      <c r="CA302" s="852" t="s">
        <v>4331</v>
      </c>
      <c r="CB302" s="853">
        <v>319</v>
      </c>
      <c r="CC302" s="854" t="s">
        <v>2436</v>
      </c>
      <c r="CD302" s="855">
        <f t="shared" si="334"/>
        <v>43645</v>
      </c>
      <c r="CE302" s="855">
        <f t="shared" si="309"/>
        <v>43651</v>
      </c>
      <c r="CF302" s="855">
        <f t="shared" si="335"/>
        <v>43652</v>
      </c>
      <c r="CG302" s="855">
        <f t="shared" si="371"/>
        <v>43658</v>
      </c>
      <c r="CH302" s="855">
        <f t="shared" si="341"/>
        <v>43693</v>
      </c>
      <c r="CI302" s="855">
        <f t="shared" si="324"/>
        <v>43710</v>
      </c>
      <c r="CJ302" s="855">
        <f t="shared" si="316"/>
        <v>43714</v>
      </c>
      <c r="CK302" s="855">
        <f t="shared" si="357"/>
        <v>43720</v>
      </c>
      <c r="CL302" s="879">
        <f t="shared" si="366"/>
        <v>43722</v>
      </c>
      <c r="CN302" s="850">
        <f t="shared" si="349"/>
        <v>37</v>
      </c>
      <c r="CO302" s="851" t="s">
        <v>506</v>
      </c>
      <c r="CP302" s="852" t="s">
        <v>4331</v>
      </c>
      <c r="CQ302" s="853">
        <v>319</v>
      </c>
      <c r="CR302" s="854" t="s">
        <v>2436</v>
      </c>
      <c r="CS302" s="855">
        <f t="shared" si="336"/>
        <v>43645</v>
      </c>
      <c r="CT302" s="855">
        <f t="shared" si="310"/>
        <v>43651</v>
      </c>
      <c r="CU302" s="855">
        <f t="shared" si="337"/>
        <v>43652</v>
      </c>
      <c r="CV302" s="855">
        <f t="shared" si="372"/>
        <v>43658</v>
      </c>
      <c r="CW302" s="855">
        <f t="shared" si="360"/>
        <v>43693</v>
      </c>
      <c r="CX302" s="855">
        <f t="shared" si="325"/>
        <v>43710</v>
      </c>
      <c r="CY302" s="855">
        <f t="shared" si="317"/>
        <v>43714</v>
      </c>
      <c r="CZ302" s="855">
        <f t="shared" si="358"/>
        <v>43720</v>
      </c>
      <c r="DA302" s="879">
        <f t="shared" si="367"/>
        <v>43722</v>
      </c>
    </row>
    <row r="303" spans="2:105" hidden="1">
      <c r="B303" s="407" t="s">
        <v>2278</v>
      </c>
      <c r="C303" s="850">
        <f t="shared" si="343"/>
        <v>38</v>
      </c>
      <c r="D303" s="860" t="s">
        <v>4332</v>
      </c>
      <c r="E303" s="861" t="s">
        <v>2184</v>
      </c>
      <c r="F303" s="853">
        <v>319</v>
      </c>
      <c r="G303" s="854" t="s">
        <v>2436</v>
      </c>
      <c r="H303" s="862">
        <f t="shared" si="351"/>
        <v>43684</v>
      </c>
      <c r="I303" s="862">
        <f t="shared" si="318"/>
        <v>43687</v>
      </c>
      <c r="J303" s="862">
        <f t="shared" si="338"/>
        <v>43693</v>
      </c>
      <c r="K303" s="862">
        <f t="shared" si="350"/>
        <v>43700</v>
      </c>
      <c r="L303" s="862">
        <f t="shared" si="319"/>
        <v>43717</v>
      </c>
      <c r="M303" s="862">
        <f t="shared" ref="M303:M396" si="373">N303-6</f>
        <v>43721</v>
      </c>
      <c r="N303" s="862">
        <f t="shared" si="352"/>
        <v>43727</v>
      </c>
      <c r="O303" s="856">
        <f t="shared" si="361"/>
        <v>43729</v>
      </c>
      <c r="Q303" s="850">
        <f t="shared" si="344"/>
        <v>38</v>
      </c>
      <c r="R303" s="860" t="s">
        <v>4332</v>
      </c>
      <c r="S303" s="861" t="s">
        <v>2184</v>
      </c>
      <c r="T303" s="853">
        <v>319</v>
      </c>
      <c r="U303" s="854" t="s">
        <v>2436</v>
      </c>
      <c r="V303" s="890">
        <f t="shared" si="326"/>
        <v>43652</v>
      </c>
      <c r="W303" s="890">
        <f t="shared" si="302"/>
        <v>43658</v>
      </c>
      <c r="X303" s="890">
        <f t="shared" si="327"/>
        <v>43659</v>
      </c>
      <c r="Y303" s="890">
        <f t="shared" si="303"/>
        <v>43665</v>
      </c>
      <c r="Z303" s="890">
        <f t="shared" si="311"/>
        <v>43700</v>
      </c>
      <c r="AA303" s="890">
        <f t="shared" si="320"/>
        <v>43717</v>
      </c>
      <c r="AB303" s="890">
        <f t="shared" si="314"/>
        <v>43721</v>
      </c>
      <c r="AC303" s="890">
        <f t="shared" si="353"/>
        <v>43727</v>
      </c>
      <c r="AD303" s="856">
        <f t="shared" si="362"/>
        <v>43729</v>
      </c>
      <c r="AF303" s="850">
        <f t="shared" si="345"/>
        <v>38</v>
      </c>
      <c r="AG303" s="860" t="s">
        <v>4332</v>
      </c>
      <c r="AH303" s="861" t="s">
        <v>2184</v>
      </c>
      <c r="AI303" s="853">
        <v>319</v>
      </c>
      <c r="AJ303" s="854" t="s">
        <v>2436</v>
      </c>
      <c r="AK303" s="862">
        <f t="shared" si="328"/>
        <v>43652</v>
      </c>
      <c r="AL303" s="862">
        <f t="shared" si="304"/>
        <v>43658</v>
      </c>
      <c r="AM303" s="862">
        <f t="shared" si="329"/>
        <v>43659</v>
      </c>
      <c r="AN303" s="862">
        <f t="shared" si="305"/>
        <v>43665</v>
      </c>
      <c r="AO303" s="862">
        <f t="shared" si="359"/>
        <v>43700</v>
      </c>
      <c r="AP303" s="862">
        <f t="shared" si="321"/>
        <v>43717</v>
      </c>
      <c r="AQ303" s="862">
        <f t="shared" si="315"/>
        <v>43721</v>
      </c>
      <c r="AR303" s="862">
        <f t="shared" si="354"/>
        <v>43727</v>
      </c>
      <c r="AS303" s="879">
        <f t="shared" si="363"/>
        <v>43729</v>
      </c>
      <c r="AU303" s="850">
        <f t="shared" si="346"/>
        <v>38</v>
      </c>
      <c r="AV303" s="860" t="s">
        <v>4332</v>
      </c>
      <c r="AW303" s="861" t="s">
        <v>2184</v>
      </c>
      <c r="AX303" s="853">
        <v>319</v>
      </c>
      <c r="AY303" s="854" t="s">
        <v>2436</v>
      </c>
      <c r="AZ303" s="862">
        <f t="shared" si="330"/>
        <v>43638</v>
      </c>
      <c r="BA303" s="862">
        <f t="shared" si="306"/>
        <v>43644</v>
      </c>
      <c r="BB303" s="862">
        <f t="shared" si="331"/>
        <v>43645</v>
      </c>
      <c r="BC303" s="862">
        <f t="shared" si="368"/>
        <v>43651</v>
      </c>
      <c r="BD303" s="862">
        <f t="shared" si="312"/>
        <v>43700</v>
      </c>
      <c r="BE303" s="862">
        <f t="shared" si="322"/>
        <v>43717</v>
      </c>
      <c r="BF303" s="862">
        <f t="shared" si="369"/>
        <v>43721</v>
      </c>
      <c r="BG303" s="862">
        <f t="shared" si="355"/>
        <v>43727</v>
      </c>
      <c r="BH303" s="879">
        <f t="shared" si="364"/>
        <v>43729</v>
      </c>
      <c r="BJ303" s="850">
        <f t="shared" si="347"/>
        <v>38</v>
      </c>
      <c r="BK303" s="860" t="s">
        <v>4332</v>
      </c>
      <c r="BL303" s="861" t="s">
        <v>2184</v>
      </c>
      <c r="BM303" s="853">
        <v>319</v>
      </c>
      <c r="BN303" s="854" t="s">
        <v>2436</v>
      </c>
      <c r="BO303" s="862">
        <f t="shared" si="332"/>
        <v>43624</v>
      </c>
      <c r="BP303" s="862">
        <f t="shared" si="307"/>
        <v>43630</v>
      </c>
      <c r="BQ303" s="862">
        <f t="shared" si="333"/>
        <v>43631</v>
      </c>
      <c r="BR303" s="862">
        <f t="shared" si="308"/>
        <v>43637</v>
      </c>
      <c r="BS303" s="862">
        <f t="shared" si="313"/>
        <v>43700</v>
      </c>
      <c r="BT303" s="862">
        <f t="shared" si="323"/>
        <v>43717</v>
      </c>
      <c r="BU303" s="862">
        <f t="shared" si="370"/>
        <v>43721</v>
      </c>
      <c r="BV303" s="862">
        <f t="shared" si="356"/>
        <v>43727</v>
      </c>
      <c r="BW303" s="879">
        <f t="shared" si="365"/>
        <v>43729</v>
      </c>
      <c r="BY303" s="850">
        <f t="shared" si="348"/>
        <v>38</v>
      </c>
      <c r="BZ303" s="860" t="s">
        <v>4332</v>
      </c>
      <c r="CA303" s="861" t="s">
        <v>2184</v>
      </c>
      <c r="CB303" s="853">
        <v>319</v>
      </c>
      <c r="CC303" s="854" t="s">
        <v>2436</v>
      </c>
      <c r="CD303" s="862">
        <f t="shared" si="334"/>
        <v>43652</v>
      </c>
      <c r="CE303" s="862">
        <f t="shared" si="309"/>
        <v>43658</v>
      </c>
      <c r="CF303" s="862">
        <f t="shared" si="335"/>
        <v>43659</v>
      </c>
      <c r="CG303" s="862">
        <f t="shared" si="371"/>
        <v>43665</v>
      </c>
      <c r="CH303" s="862">
        <f t="shared" si="341"/>
        <v>43700</v>
      </c>
      <c r="CI303" s="862">
        <f t="shared" si="324"/>
        <v>43717</v>
      </c>
      <c r="CJ303" s="862">
        <f t="shared" si="316"/>
        <v>43721</v>
      </c>
      <c r="CK303" s="862">
        <f t="shared" si="357"/>
        <v>43727</v>
      </c>
      <c r="CL303" s="879">
        <f t="shared" si="366"/>
        <v>43729</v>
      </c>
      <c r="CN303" s="850">
        <f t="shared" si="349"/>
        <v>38</v>
      </c>
      <c r="CO303" s="860" t="s">
        <v>4332</v>
      </c>
      <c r="CP303" s="861" t="s">
        <v>2184</v>
      </c>
      <c r="CQ303" s="853">
        <v>319</v>
      </c>
      <c r="CR303" s="854" t="s">
        <v>2436</v>
      </c>
      <c r="CS303" s="862">
        <f t="shared" si="336"/>
        <v>43652</v>
      </c>
      <c r="CT303" s="862">
        <f t="shared" si="310"/>
        <v>43658</v>
      </c>
      <c r="CU303" s="862">
        <f t="shared" si="337"/>
        <v>43659</v>
      </c>
      <c r="CV303" s="862">
        <f t="shared" si="372"/>
        <v>43665</v>
      </c>
      <c r="CW303" s="862">
        <f t="shared" si="360"/>
        <v>43700</v>
      </c>
      <c r="CX303" s="862">
        <f t="shared" si="325"/>
        <v>43717</v>
      </c>
      <c r="CY303" s="862">
        <f t="shared" si="317"/>
        <v>43721</v>
      </c>
      <c r="CZ303" s="862">
        <f t="shared" si="358"/>
        <v>43727</v>
      </c>
      <c r="DA303" s="879">
        <f t="shared" si="367"/>
        <v>43729</v>
      </c>
    </row>
    <row r="304" spans="2:105" hidden="1">
      <c r="B304" s="407" t="s">
        <v>2279</v>
      </c>
      <c r="C304" s="850">
        <f t="shared" si="343"/>
        <v>39</v>
      </c>
      <c r="D304" s="857" t="s">
        <v>506</v>
      </c>
      <c r="E304" s="858"/>
      <c r="F304" s="853">
        <v>319</v>
      </c>
      <c r="G304" s="854" t="s">
        <v>2436</v>
      </c>
      <c r="H304" s="859">
        <f t="shared" si="351"/>
        <v>43691</v>
      </c>
      <c r="I304" s="859">
        <f t="shared" si="318"/>
        <v>43694</v>
      </c>
      <c r="J304" s="859">
        <f t="shared" si="338"/>
        <v>43700</v>
      </c>
      <c r="K304" s="859">
        <f t="shared" si="350"/>
        <v>43707</v>
      </c>
      <c r="L304" s="859">
        <f t="shared" si="319"/>
        <v>43724</v>
      </c>
      <c r="M304" s="859">
        <f t="shared" si="373"/>
        <v>43728</v>
      </c>
      <c r="N304" s="859">
        <f t="shared" si="352"/>
        <v>43734</v>
      </c>
      <c r="O304" s="856">
        <f t="shared" si="361"/>
        <v>43736</v>
      </c>
      <c r="Q304" s="850">
        <f t="shared" si="344"/>
        <v>39</v>
      </c>
      <c r="R304" s="857" t="s">
        <v>506</v>
      </c>
      <c r="S304" s="858"/>
      <c r="T304" s="853">
        <v>319</v>
      </c>
      <c r="U304" s="854" t="s">
        <v>2436</v>
      </c>
      <c r="V304" s="885">
        <f t="shared" si="326"/>
        <v>43659</v>
      </c>
      <c r="W304" s="885">
        <f t="shared" si="302"/>
        <v>43665</v>
      </c>
      <c r="X304" s="885">
        <f t="shared" si="327"/>
        <v>43666</v>
      </c>
      <c r="Y304" s="885">
        <f t="shared" si="303"/>
        <v>43672</v>
      </c>
      <c r="Z304" s="885">
        <f t="shared" si="311"/>
        <v>43707</v>
      </c>
      <c r="AA304" s="885">
        <f t="shared" si="320"/>
        <v>43724</v>
      </c>
      <c r="AB304" s="885">
        <f t="shared" si="314"/>
        <v>43728</v>
      </c>
      <c r="AC304" s="885">
        <f t="shared" si="353"/>
        <v>43734</v>
      </c>
      <c r="AD304" s="856">
        <f t="shared" si="362"/>
        <v>43736</v>
      </c>
      <c r="AF304" s="850">
        <f t="shared" si="345"/>
        <v>39</v>
      </c>
      <c r="AG304" s="857" t="s">
        <v>506</v>
      </c>
      <c r="AH304" s="858"/>
      <c r="AI304" s="853">
        <v>319</v>
      </c>
      <c r="AJ304" s="854" t="s">
        <v>2436</v>
      </c>
      <c r="AK304" s="859">
        <f t="shared" si="328"/>
        <v>43659</v>
      </c>
      <c r="AL304" s="859">
        <f t="shared" si="304"/>
        <v>43665</v>
      </c>
      <c r="AM304" s="859">
        <f t="shared" si="329"/>
        <v>43666</v>
      </c>
      <c r="AN304" s="859">
        <f t="shared" si="305"/>
        <v>43672</v>
      </c>
      <c r="AO304" s="859">
        <f t="shared" si="359"/>
        <v>43707</v>
      </c>
      <c r="AP304" s="859">
        <f t="shared" si="321"/>
        <v>43724</v>
      </c>
      <c r="AQ304" s="859">
        <f t="shared" si="315"/>
        <v>43728</v>
      </c>
      <c r="AR304" s="859">
        <f t="shared" si="354"/>
        <v>43734</v>
      </c>
      <c r="AS304" s="879">
        <f t="shared" si="363"/>
        <v>43736</v>
      </c>
      <c r="AU304" s="850">
        <f t="shared" si="346"/>
        <v>39</v>
      </c>
      <c r="AV304" s="857" t="s">
        <v>506</v>
      </c>
      <c r="AW304" s="858"/>
      <c r="AX304" s="853">
        <v>319</v>
      </c>
      <c r="AY304" s="854" t="s">
        <v>2436</v>
      </c>
      <c r="AZ304" s="859">
        <f t="shared" si="330"/>
        <v>43645</v>
      </c>
      <c r="BA304" s="859">
        <f t="shared" si="306"/>
        <v>43651</v>
      </c>
      <c r="BB304" s="859">
        <f t="shared" si="331"/>
        <v>43652</v>
      </c>
      <c r="BC304" s="859">
        <f t="shared" si="368"/>
        <v>43658</v>
      </c>
      <c r="BD304" s="859">
        <f t="shared" si="312"/>
        <v>43707</v>
      </c>
      <c r="BE304" s="859">
        <f t="shared" si="322"/>
        <v>43724</v>
      </c>
      <c r="BF304" s="859">
        <f t="shared" si="369"/>
        <v>43728</v>
      </c>
      <c r="BG304" s="859">
        <f t="shared" si="355"/>
        <v>43734</v>
      </c>
      <c r="BH304" s="879">
        <f t="shared" si="364"/>
        <v>43736</v>
      </c>
      <c r="BJ304" s="850">
        <f t="shared" si="347"/>
        <v>39</v>
      </c>
      <c r="BK304" s="857" t="s">
        <v>506</v>
      </c>
      <c r="BL304" s="858"/>
      <c r="BM304" s="853">
        <v>319</v>
      </c>
      <c r="BN304" s="854" t="s">
        <v>2436</v>
      </c>
      <c r="BO304" s="859">
        <f t="shared" si="332"/>
        <v>43631</v>
      </c>
      <c r="BP304" s="859">
        <f t="shared" si="307"/>
        <v>43637</v>
      </c>
      <c r="BQ304" s="859">
        <f t="shared" si="333"/>
        <v>43638</v>
      </c>
      <c r="BR304" s="859">
        <f t="shared" si="308"/>
        <v>43644</v>
      </c>
      <c r="BS304" s="859">
        <f t="shared" si="313"/>
        <v>43707</v>
      </c>
      <c r="BT304" s="859">
        <f t="shared" si="323"/>
        <v>43724</v>
      </c>
      <c r="BU304" s="859">
        <f t="shared" si="370"/>
        <v>43728</v>
      </c>
      <c r="BV304" s="859">
        <f t="shared" si="356"/>
        <v>43734</v>
      </c>
      <c r="BW304" s="879">
        <f t="shared" si="365"/>
        <v>43736</v>
      </c>
      <c r="BY304" s="850">
        <f t="shared" si="348"/>
        <v>39</v>
      </c>
      <c r="BZ304" s="857" t="s">
        <v>506</v>
      </c>
      <c r="CA304" s="858"/>
      <c r="CB304" s="853">
        <v>319</v>
      </c>
      <c r="CC304" s="854" t="s">
        <v>2436</v>
      </c>
      <c r="CD304" s="859">
        <f t="shared" si="334"/>
        <v>43659</v>
      </c>
      <c r="CE304" s="859">
        <f t="shared" si="309"/>
        <v>43665</v>
      </c>
      <c r="CF304" s="859">
        <f t="shared" si="335"/>
        <v>43666</v>
      </c>
      <c r="CG304" s="859">
        <f t="shared" si="371"/>
        <v>43672</v>
      </c>
      <c r="CH304" s="859">
        <f t="shared" si="341"/>
        <v>43707</v>
      </c>
      <c r="CI304" s="859">
        <f t="shared" si="324"/>
        <v>43724</v>
      </c>
      <c r="CJ304" s="859">
        <f t="shared" si="316"/>
        <v>43728</v>
      </c>
      <c r="CK304" s="859">
        <f t="shared" si="357"/>
        <v>43734</v>
      </c>
      <c r="CL304" s="879">
        <f t="shared" si="366"/>
        <v>43736</v>
      </c>
      <c r="CN304" s="850">
        <f t="shared" si="349"/>
        <v>39</v>
      </c>
      <c r="CO304" s="857" t="s">
        <v>506</v>
      </c>
      <c r="CP304" s="858"/>
      <c r="CQ304" s="853">
        <v>319</v>
      </c>
      <c r="CR304" s="854" t="s">
        <v>2436</v>
      </c>
      <c r="CS304" s="859">
        <f t="shared" si="336"/>
        <v>43659</v>
      </c>
      <c r="CT304" s="859">
        <f t="shared" si="310"/>
        <v>43665</v>
      </c>
      <c r="CU304" s="859">
        <f t="shared" si="337"/>
        <v>43666</v>
      </c>
      <c r="CV304" s="859">
        <f t="shared" si="372"/>
        <v>43672</v>
      </c>
      <c r="CW304" s="859">
        <f t="shared" si="360"/>
        <v>43707</v>
      </c>
      <c r="CX304" s="859">
        <f t="shared" si="325"/>
        <v>43724</v>
      </c>
      <c r="CY304" s="859">
        <f t="shared" si="317"/>
        <v>43728</v>
      </c>
      <c r="CZ304" s="859">
        <f t="shared" si="358"/>
        <v>43734</v>
      </c>
      <c r="DA304" s="879">
        <f t="shared" si="367"/>
        <v>43736</v>
      </c>
    </row>
    <row r="305" spans="2:105" hidden="1">
      <c r="B305" s="407" t="s">
        <v>2280</v>
      </c>
      <c r="C305" s="850">
        <f t="shared" si="343"/>
        <v>40</v>
      </c>
      <c r="D305" s="857" t="s">
        <v>506</v>
      </c>
      <c r="E305" s="858"/>
      <c r="F305" s="853">
        <v>419</v>
      </c>
      <c r="G305" s="854" t="s">
        <v>4052</v>
      </c>
      <c r="H305" s="863">
        <f t="shared" si="351"/>
        <v>43698</v>
      </c>
      <c r="I305" s="863">
        <f t="shared" si="318"/>
        <v>43701</v>
      </c>
      <c r="J305" s="863">
        <f t="shared" si="338"/>
        <v>43707</v>
      </c>
      <c r="K305" s="863">
        <f t="shared" si="350"/>
        <v>43714</v>
      </c>
      <c r="L305" s="863">
        <f t="shared" si="319"/>
        <v>43731</v>
      </c>
      <c r="M305" s="863">
        <f t="shared" si="373"/>
        <v>43735</v>
      </c>
      <c r="N305" s="863">
        <f t="shared" si="352"/>
        <v>43741</v>
      </c>
      <c r="O305" s="856">
        <f t="shared" si="361"/>
        <v>43743</v>
      </c>
      <c r="Q305" s="850">
        <f t="shared" si="344"/>
        <v>40</v>
      </c>
      <c r="R305" s="857" t="s">
        <v>506</v>
      </c>
      <c r="S305" s="858"/>
      <c r="T305" s="853">
        <v>419</v>
      </c>
      <c r="U305" s="854" t="s">
        <v>4052</v>
      </c>
      <c r="V305" s="886">
        <f t="shared" si="326"/>
        <v>43666</v>
      </c>
      <c r="W305" s="886">
        <f t="shared" si="302"/>
        <v>43672</v>
      </c>
      <c r="X305" s="886">
        <f t="shared" si="327"/>
        <v>43673</v>
      </c>
      <c r="Y305" s="886">
        <f t="shared" si="303"/>
        <v>43679</v>
      </c>
      <c r="Z305" s="886">
        <f t="shared" si="311"/>
        <v>43714</v>
      </c>
      <c r="AA305" s="886">
        <f t="shared" si="320"/>
        <v>43731</v>
      </c>
      <c r="AB305" s="886">
        <f t="shared" si="314"/>
        <v>43735</v>
      </c>
      <c r="AC305" s="886">
        <f t="shared" si="353"/>
        <v>43741</v>
      </c>
      <c r="AD305" s="856">
        <f t="shared" si="362"/>
        <v>43743</v>
      </c>
      <c r="AF305" s="850">
        <f t="shared" si="345"/>
        <v>40</v>
      </c>
      <c r="AG305" s="857" t="s">
        <v>506</v>
      </c>
      <c r="AH305" s="858"/>
      <c r="AI305" s="853">
        <v>419</v>
      </c>
      <c r="AJ305" s="854" t="s">
        <v>4052</v>
      </c>
      <c r="AK305" s="863">
        <f t="shared" si="328"/>
        <v>43666</v>
      </c>
      <c r="AL305" s="863">
        <f t="shared" si="304"/>
        <v>43672</v>
      </c>
      <c r="AM305" s="863">
        <f t="shared" si="329"/>
        <v>43673</v>
      </c>
      <c r="AN305" s="863">
        <f t="shared" si="305"/>
        <v>43679</v>
      </c>
      <c r="AO305" s="863">
        <f t="shared" si="359"/>
        <v>43714</v>
      </c>
      <c r="AP305" s="863">
        <f t="shared" si="321"/>
        <v>43731</v>
      </c>
      <c r="AQ305" s="863">
        <f t="shared" si="315"/>
        <v>43735</v>
      </c>
      <c r="AR305" s="863">
        <f t="shared" si="354"/>
        <v>43741</v>
      </c>
      <c r="AS305" s="879">
        <f t="shared" si="363"/>
        <v>43743</v>
      </c>
      <c r="AU305" s="850">
        <f t="shared" si="346"/>
        <v>40</v>
      </c>
      <c r="AV305" s="857" t="s">
        <v>506</v>
      </c>
      <c r="AW305" s="858"/>
      <c r="AX305" s="853">
        <v>419</v>
      </c>
      <c r="AY305" s="854" t="s">
        <v>4052</v>
      </c>
      <c r="AZ305" s="863">
        <f t="shared" si="330"/>
        <v>43652</v>
      </c>
      <c r="BA305" s="863">
        <f t="shared" si="306"/>
        <v>43658</v>
      </c>
      <c r="BB305" s="863">
        <f t="shared" si="331"/>
        <v>43659</v>
      </c>
      <c r="BC305" s="863">
        <f t="shared" si="368"/>
        <v>43665</v>
      </c>
      <c r="BD305" s="863">
        <f t="shared" si="312"/>
        <v>43714</v>
      </c>
      <c r="BE305" s="863">
        <f t="shared" si="322"/>
        <v>43731</v>
      </c>
      <c r="BF305" s="863">
        <f t="shared" si="369"/>
        <v>43735</v>
      </c>
      <c r="BG305" s="863">
        <f t="shared" si="355"/>
        <v>43741</v>
      </c>
      <c r="BH305" s="879">
        <f t="shared" si="364"/>
        <v>43743</v>
      </c>
      <c r="BJ305" s="850">
        <f t="shared" si="347"/>
        <v>40</v>
      </c>
      <c r="BK305" s="857" t="s">
        <v>506</v>
      </c>
      <c r="BL305" s="858"/>
      <c r="BM305" s="853">
        <v>419</v>
      </c>
      <c r="BN305" s="854" t="s">
        <v>4052</v>
      </c>
      <c r="BO305" s="863">
        <f t="shared" si="332"/>
        <v>43638</v>
      </c>
      <c r="BP305" s="863">
        <f t="shared" si="307"/>
        <v>43644</v>
      </c>
      <c r="BQ305" s="863">
        <f t="shared" si="333"/>
        <v>43645</v>
      </c>
      <c r="BR305" s="863">
        <f t="shared" si="308"/>
        <v>43651</v>
      </c>
      <c r="BS305" s="863">
        <f t="shared" si="313"/>
        <v>43714</v>
      </c>
      <c r="BT305" s="863">
        <f t="shared" si="323"/>
        <v>43731</v>
      </c>
      <c r="BU305" s="863">
        <f t="shared" si="370"/>
        <v>43735</v>
      </c>
      <c r="BV305" s="863">
        <f t="shared" si="356"/>
        <v>43741</v>
      </c>
      <c r="BW305" s="879">
        <f t="shared" si="365"/>
        <v>43743</v>
      </c>
      <c r="BY305" s="850">
        <f t="shared" si="348"/>
        <v>40</v>
      </c>
      <c r="BZ305" s="857" t="s">
        <v>506</v>
      </c>
      <c r="CA305" s="858"/>
      <c r="CB305" s="853">
        <v>419</v>
      </c>
      <c r="CC305" s="854" t="s">
        <v>4052</v>
      </c>
      <c r="CD305" s="863">
        <f t="shared" si="334"/>
        <v>43666</v>
      </c>
      <c r="CE305" s="863">
        <f t="shared" si="309"/>
        <v>43672</v>
      </c>
      <c r="CF305" s="863">
        <f t="shared" si="335"/>
        <v>43673</v>
      </c>
      <c r="CG305" s="863">
        <f t="shared" si="371"/>
        <v>43679</v>
      </c>
      <c r="CH305" s="863">
        <f t="shared" si="341"/>
        <v>43714</v>
      </c>
      <c r="CI305" s="863">
        <f t="shared" si="324"/>
        <v>43731</v>
      </c>
      <c r="CJ305" s="863">
        <f t="shared" si="316"/>
        <v>43735</v>
      </c>
      <c r="CK305" s="863">
        <f t="shared" si="357"/>
        <v>43741</v>
      </c>
      <c r="CL305" s="879">
        <f t="shared" si="366"/>
        <v>43743</v>
      </c>
      <c r="CN305" s="850">
        <f t="shared" si="349"/>
        <v>40</v>
      </c>
      <c r="CO305" s="857" t="s">
        <v>506</v>
      </c>
      <c r="CP305" s="858"/>
      <c r="CQ305" s="853">
        <v>419</v>
      </c>
      <c r="CR305" s="854" t="s">
        <v>4052</v>
      </c>
      <c r="CS305" s="863">
        <f t="shared" si="336"/>
        <v>43666</v>
      </c>
      <c r="CT305" s="863">
        <f t="shared" si="310"/>
        <v>43672</v>
      </c>
      <c r="CU305" s="863">
        <f t="shared" si="337"/>
        <v>43673</v>
      </c>
      <c r="CV305" s="863">
        <f t="shared" si="372"/>
        <v>43679</v>
      </c>
      <c r="CW305" s="863">
        <f t="shared" si="360"/>
        <v>43714</v>
      </c>
      <c r="CX305" s="863">
        <f t="shared" si="325"/>
        <v>43731</v>
      </c>
      <c r="CY305" s="863">
        <f t="shared" si="317"/>
        <v>43735</v>
      </c>
      <c r="CZ305" s="863">
        <f t="shared" si="358"/>
        <v>43741</v>
      </c>
      <c r="DA305" s="879">
        <f t="shared" si="367"/>
        <v>43743</v>
      </c>
    </row>
    <row r="306" spans="2:105" hidden="1">
      <c r="B306" s="407" t="s">
        <v>2281</v>
      </c>
      <c r="C306" s="850">
        <f t="shared" si="343"/>
        <v>41</v>
      </c>
      <c r="D306" s="857" t="s">
        <v>506</v>
      </c>
      <c r="E306" s="858"/>
      <c r="F306" s="853">
        <v>419</v>
      </c>
      <c r="G306" s="854" t="s">
        <v>4052</v>
      </c>
      <c r="H306" s="859">
        <f t="shared" si="351"/>
        <v>43705</v>
      </c>
      <c r="I306" s="859">
        <f t="shared" si="318"/>
        <v>43708</v>
      </c>
      <c r="J306" s="863">
        <f t="shared" si="338"/>
        <v>43714</v>
      </c>
      <c r="K306" s="859">
        <f t="shared" si="350"/>
        <v>43721</v>
      </c>
      <c r="L306" s="859">
        <f t="shared" si="319"/>
        <v>43738</v>
      </c>
      <c r="M306" s="859">
        <f t="shared" si="373"/>
        <v>43742</v>
      </c>
      <c r="N306" s="859">
        <f t="shared" si="352"/>
        <v>43748</v>
      </c>
      <c r="O306" s="856">
        <f t="shared" si="361"/>
        <v>43750</v>
      </c>
      <c r="Q306" s="850">
        <f t="shared" si="344"/>
        <v>41</v>
      </c>
      <c r="R306" s="857" t="s">
        <v>506</v>
      </c>
      <c r="S306" s="858"/>
      <c r="T306" s="853">
        <v>419</v>
      </c>
      <c r="U306" s="854" t="s">
        <v>4052</v>
      </c>
      <c r="V306" s="885">
        <f t="shared" si="326"/>
        <v>43673</v>
      </c>
      <c r="W306" s="886">
        <f t="shared" si="302"/>
        <v>43679</v>
      </c>
      <c r="X306" s="885">
        <f t="shared" si="327"/>
        <v>43680</v>
      </c>
      <c r="Y306" s="886">
        <f t="shared" si="303"/>
        <v>43686</v>
      </c>
      <c r="Z306" s="885">
        <f t="shared" si="311"/>
        <v>43721</v>
      </c>
      <c r="AA306" s="885">
        <f t="shared" si="320"/>
        <v>43738</v>
      </c>
      <c r="AB306" s="885">
        <f t="shared" si="314"/>
        <v>43742</v>
      </c>
      <c r="AC306" s="885">
        <f t="shared" si="353"/>
        <v>43748</v>
      </c>
      <c r="AD306" s="856">
        <f t="shared" si="362"/>
        <v>43750</v>
      </c>
      <c r="AF306" s="850">
        <f t="shared" si="345"/>
        <v>41</v>
      </c>
      <c r="AG306" s="857" t="s">
        <v>506</v>
      </c>
      <c r="AH306" s="858"/>
      <c r="AI306" s="853">
        <v>419</v>
      </c>
      <c r="AJ306" s="854" t="s">
        <v>4052</v>
      </c>
      <c r="AK306" s="859">
        <f t="shared" si="328"/>
        <v>43673</v>
      </c>
      <c r="AL306" s="863">
        <f t="shared" si="304"/>
        <v>43679</v>
      </c>
      <c r="AM306" s="859">
        <f t="shared" si="329"/>
        <v>43680</v>
      </c>
      <c r="AN306" s="863">
        <f t="shared" si="305"/>
        <v>43686</v>
      </c>
      <c r="AO306" s="859">
        <f t="shared" si="359"/>
        <v>43721</v>
      </c>
      <c r="AP306" s="859">
        <f t="shared" si="321"/>
        <v>43738</v>
      </c>
      <c r="AQ306" s="859">
        <f t="shared" si="315"/>
        <v>43742</v>
      </c>
      <c r="AR306" s="859">
        <f t="shared" si="354"/>
        <v>43748</v>
      </c>
      <c r="AS306" s="879">
        <f t="shared" si="363"/>
        <v>43750</v>
      </c>
      <c r="AU306" s="850">
        <f t="shared" si="346"/>
        <v>41</v>
      </c>
      <c r="AV306" s="857" t="s">
        <v>506</v>
      </c>
      <c r="AW306" s="858"/>
      <c r="AX306" s="853">
        <v>419</v>
      </c>
      <c r="AY306" s="854" t="s">
        <v>4052</v>
      </c>
      <c r="AZ306" s="859">
        <f t="shared" si="330"/>
        <v>43659</v>
      </c>
      <c r="BA306" s="863">
        <f t="shared" si="306"/>
        <v>43665</v>
      </c>
      <c r="BB306" s="859">
        <f t="shared" si="331"/>
        <v>43666</v>
      </c>
      <c r="BC306" s="863">
        <f t="shared" si="368"/>
        <v>43672</v>
      </c>
      <c r="BD306" s="859">
        <f t="shared" si="312"/>
        <v>43721</v>
      </c>
      <c r="BE306" s="859">
        <f t="shared" si="322"/>
        <v>43738</v>
      </c>
      <c r="BF306" s="859">
        <f t="shared" si="369"/>
        <v>43742</v>
      </c>
      <c r="BG306" s="859">
        <f t="shared" si="355"/>
        <v>43748</v>
      </c>
      <c r="BH306" s="879">
        <f t="shared" si="364"/>
        <v>43750</v>
      </c>
      <c r="BJ306" s="850">
        <f t="shared" si="347"/>
        <v>41</v>
      </c>
      <c r="BK306" s="857" t="s">
        <v>506</v>
      </c>
      <c r="BL306" s="858"/>
      <c r="BM306" s="853">
        <v>419</v>
      </c>
      <c r="BN306" s="854" t="s">
        <v>4052</v>
      </c>
      <c r="BO306" s="859">
        <f t="shared" si="332"/>
        <v>43645</v>
      </c>
      <c r="BP306" s="863">
        <f t="shared" si="307"/>
        <v>43651</v>
      </c>
      <c r="BQ306" s="859">
        <f t="shared" si="333"/>
        <v>43652</v>
      </c>
      <c r="BR306" s="863">
        <f t="shared" si="308"/>
        <v>43658</v>
      </c>
      <c r="BS306" s="859">
        <f t="shared" si="313"/>
        <v>43721</v>
      </c>
      <c r="BT306" s="859">
        <f t="shared" si="323"/>
        <v>43738</v>
      </c>
      <c r="BU306" s="859">
        <f t="shared" si="370"/>
        <v>43742</v>
      </c>
      <c r="BV306" s="859">
        <f t="shared" si="356"/>
        <v>43748</v>
      </c>
      <c r="BW306" s="879">
        <f t="shared" si="365"/>
        <v>43750</v>
      </c>
      <c r="BY306" s="850">
        <f t="shared" si="348"/>
        <v>41</v>
      </c>
      <c r="BZ306" s="857" t="s">
        <v>506</v>
      </c>
      <c r="CA306" s="858"/>
      <c r="CB306" s="853">
        <v>419</v>
      </c>
      <c r="CC306" s="854" t="s">
        <v>4052</v>
      </c>
      <c r="CD306" s="859">
        <f t="shared" si="334"/>
        <v>43673</v>
      </c>
      <c r="CE306" s="863">
        <f t="shared" si="309"/>
        <v>43679</v>
      </c>
      <c r="CF306" s="859">
        <f t="shared" si="335"/>
        <v>43680</v>
      </c>
      <c r="CG306" s="863">
        <f t="shared" si="371"/>
        <v>43686</v>
      </c>
      <c r="CH306" s="859">
        <f t="shared" si="341"/>
        <v>43721</v>
      </c>
      <c r="CI306" s="859">
        <f t="shared" si="324"/>
        <v>43738</v>
      </c>
      <c r="CJ306" s="859">
        <f t="shared" si="316"/>
        <v>43742</v>
      </c>
      <c r="CK306" s="859">
        <f t="shared" si="357"/>
        <v>43748</v>
      </c>
      <c r="CL306" s="879">
        <f t="shared" si="366"/>
        <v>43750</v>
      </c>
      <c r="CN306" s="850">
        <f t="shared" si="349"/>
        <v>41</v>
      </c>
      <c r="CO306" s="857" t="s">
        <v>506</v>
      </c>
      <c r="CP306" s="858"/>
      <c r="CQ306" s="853">
        <v>419</v>
      </c>
      <c r="CR306" s="854" t="s">
        <v>4052</v>
      </c>
      <c r="CS306" s="859">
        <f t="shared" si="336"/>
        <v>43673</v>
      </c>
      <c r="CT306" s="863">
        <f t="shared" si="310"/>
        <v>43679</v>
      </c>
      <c r="CU306" s="859">
        <f t="shared" si="337"/>
        <v>43680</v>
      </c>
      <c r="CV306" s="863">
        <f t="shared" si="372"/>
        <v>43686</v>
      </c>
      <c r="CW306" s="859">
        <f t="shared" si="360"/>
        <v>43721</v>
      </c>
      <c r="CX306" s="859">
        <f t="shared" si="325"/>
        <v>43738</v>
      </c>
      <c r="CY306" s="859">
        <f t="shared" si="317"/>
        <v>43742</v>
      </c>
      <c r="CZ306" s="859">
        <f t="shared" si="358"/>
        <v>43748</v>
      </c>
      <c r="DA306" s="879">
        <f t="shared" si="367"/>
        <v>43750</v>
      </c>
    </row>
    <row r="307" spans="2:105" hidden="1">
      <c r="B307" s="407" t="s">
        <v>2282</v>
      </c>
      <c r="C307" s="850">
        <f t="shared" si="343"/>
        <v>42</v>
      </c>
      <c r="D307" s="860" t="s">
        <v>4333</v>
      </c>
      <c r="E307" s="861" t="s">
        <v>2184</v>
      </c>
      <c r="F307" s="853">
        <v>419</v>
      </c>
      <c r="G307" s="854" t="s">
        <v>4052</v>
      </c>
      <c r="H307" s="862">
        <f t="shared" si="351"/>
        <v>43712</v>
      </c>
      <c r="I307" s="862">
        <f t="shared" si="318"/>
        <v>43715</v>
      </c>
      <c r="J307" s="862">
        <f t="shared" si="338"/>
        <v>43721</v>
      </c>
      <c r="K307" s="862">
        <f t="shared" si="350"/>
        <v>43728</v>
      </c>
      <c r="L307" s="862">
        <f t="shared" si="319"/>
        <v>43745</v>
      </c>
      <c r="M307" s="862">
        <f t="shared" si="373"/>
        <v>43749</v>
      </c>
      <c r="N307" s="862">
        <f t="shared" si="352"/>
        <v>43755</v>
      </c>
      <c r="O307" s="856">
        <f t="shared" si="361"/>
        <v>43757</v>
      </c>
      <c r="Q307" s="850">
        <f t="shared" si="344"/>
        <v>42</v>
      </c>
      <c r="R307" s="860" t="s">
        <v>4333</v>
      </c>
      <c r="S307" s="861" t="s">
        <v>2184</v>
      </c>
      <c r="T307" s="853">
        <v>419</v>
      </c>
      <c r="U307" s="854" t="s">
        <v>4052</v>
      </c>
      <c r="V307" s="890">
        <f t="shared" si="326"/>
        <v>43680</v>
      </c>
      <c r="W307" s="890">
        <f t="shared" si="302"/>
        <v>43686</v>
      </c>
      <c r="X307" s="890">
        <f t="shared" si="327"/>
        <v>43687</v>
      </c>
      <c r="Y307" s="890">
        <f t="shared" si="303"/>
        <v>43693</v>
      </c>
      <c r="Z307" s="890">
        <f t="shared" si="311"/>
        <v>43728</v>
      </c>
      <c r="AA307" s="890">
        <f t="shared" si="320"/>
        <v>43745</v>
      </c>
      <c r="AB307" s="890">
        <f t="shared" si="314"/>
        <v>43749</v>
      </c>
      <c r="AC307" s="890">
        <f t="shared" si="353"/>
        <v>43755</v>
      </c>
      <c r="AD307" s="856">
        <f t="shared" si="362"/>
        <v>43757</v>
      </c>
      <c r="AF307" s="850">
        <f t="shared" si="345"/>
        <v>42</v>
      </c>
      <c r="AG307" s="860" t="s">
        <v>4333</v>
      </c>
      <c r="AH307" s="861" t="s">
        <v>2184</v>
      </c>
      <c r="AI307" s="853">
        <v>419</v>
      </c>
      <c r="AJ307" s="854" t="s">
        <v>4052</v>
      </c>
      <c r="AK307" s="862">
        <f t="shared" si="328"/>
        <v>43680</v>
      </c>
      <c r="AL307" s="862">
        <f t="shared" si="304"/>
        <v>43686</v>
      </c>
      <c r="AM307" s="862">
        <f t="shared" si="329"/>
        <v>43687</v>
      </c>
      <c r="AN307" s="862">
        <f t="shared" si="305"/>
        <v>43693</v>
      </c>
      <c r="AO307" s="862">
        <f t="shared" si="359"/>
        <v>43728</v>
      </c>
      <c r="AP307" s="862">
        <f t="shared" si="321"/>
        <v>43745</v>
      </c>
      <c r="AQ307" s="862">
        <f t="shared" si="315"/>
        <v>43749</v>
      </c>
      <c r="AR307" s="862">
        <f t="shared" si="354"/>
        <v>43755</v>
      </c>
      <c r="AS307" s="879">
        <f t="shared" si="363"/>
        <v>43757</v>
      </c>
      <c r="AU307" s="850">
        <f t="shared" si="346"/>
        <v>42</v>
      </c>
      <c r="AV307" s="860" t="s">
        <v>4333</v>
      </c>
      <c r="AW307" s="861" t="s">
        <v>2184</v>
      </c>
      <c r="AX307" s="853">
        <v>419</v>
      </c>
      <c r="AY307" s="854" t="s">
        <v>4052</v>
      </c>
      <c r="AZ307" s="862">
        <f t="shared" si="330"/>
        <v>43666</v>
      </c>
      <c r="BA307" s="862">
        <f t="shared" si="306"/>
        <v>43672</v>
      </c>
      <c r="BB307" s="862">
        <f t="shared" si="331"/>
        <v>43673</v>
      </c>
      <c r="BC307" s="862">
        <f t="shared" si="368"/>
        <v>43679</v>
      </c>
      <c r="BD307" s="862">
        <f t="shared" si="312"/>
        <v>43728</v>
      </c>
      <c r="BE307" s="862">
        <f t="shared" si="322"/>
        <v>43745</v>
      </c>
      <c r="BF307" s="862">
        <f t="shared" si="369"/>
        <v>43749</v>
      </c>
      <c r="BG307" s="862">
        <f t="shared" si="355"/>
        <v>43755</v>
      </c>
      <c r="BH307" s="879">
        <f t="shared" si="364"/>
        <v>43757</v>
      </c>
      <c r="BJ307" s="850">
        <f t="shared" si="347"/>
        <v>42</v>
      </c>
      <c r="BK307" s="860" t="s">
        <v>4333</v>
      </c>
      <c r="BL307" s="861" t="s">
        <v>2184</v>
      </c>
      <c r="BM307" s="853">
        <v>419</v>
      </c>
      <c r="BN307" s="854" t="s">
        <v>4052</v>
      </c>
      <c r="BO307" s="862">
        <f t="shared" si="332"/>
        <v>43652</v>
      </c>
      <c r="BP307" s="862">
        <f t="shared" si="307"/>
        <v>43658</v>
      </c>
      <c r="BQ307" s="862">
        <f t="shared" si="333"/>
        <v>43659</v>
      </c>
      <c r="BR307" s="862">
        <f t="shared" si="308"/>
        <v>43665</v>
      </c>
      <c r="BS307" s="862">
        <f t="shared" si="313"/>
        <v>43728</v>
      </c>
      <c r="BT307" s="862">
        <f t="shared" si="323"/>
        <v>43745</v>
      </c>
      <c r="BU307" s="862">
        <f t="shared" si="370"/>
        <v>43749</v>
      </c>
      <c r="BV307" s="862">
        <f t="shared" si="356"/>
        <v>43755</v>
      </c>
      <c r="BW307" s="879">
        <f t="shared" si="365"/>
        <v>43757</v>
      </c>
      <c r="BY307" s="850">
        <f t="shared" si="348"/>
        <v>42</v>
      </c>
      <c r="BZ307" s="860" t="s">
        <v>4333</v>
      </c>
      <c r="CA307" s="861" t="s">
        <v>2184</v>
      </c>
      <c r="CB307" s="853">
        <v>419</v>
      </c>
      <c r="CC307" s="854" t="s">
        <v>4052</v>
      </c>
      <c r="CD307" s="862">
        <f t="shared" si="334"/>
        <v>43680</v>
      </c>
      <c r="CE307" s="862">
        <f t="shared" si="309"/>
        <v>43686</v>
      </c>
      <c r="CF307" s="862">
        <f t="shared" si="335"/>
        <v>43687</v>
      </c>
      <c r="CG307" s="862">
        <f t="shared" si="371"/>
        <v>43693</v>
      </c>
      <c r="CH307" s="862">
        <f t="shared" si="341"/>
        <v>43728</v>
      </c>
      <c r="CI307" s="862">
        <f t="shared" si="324"/>
        <v>43745</v>
      </c>
      <c r="CJ307" s="862">
        <f t="shared" si="316"/>
        <v>43749</v>
      </c>
      <c r="CK307" s="862">
        <f t="shared" si="357"/>
        <v>43755</v>
      </c>
      <c r="CL307" s="879">
        <f t="shared" si="366"/>
        <v>43757</v>
      </c>
      <c r="CN307" s="850">
        <f t="shared" si="349"/>
        <v>42</v>
      </c>
      <c r="CO307" s="860" t="s">
        <v>4333</v>
      </c>
      <c r="CP307" s="861" t="s">
        <v>2184</v>
      </c>
      <c r="CQ307" s="853">
        <v>419</v>
      </c>
      <c r="CR307" s="854" t="s">
        <v>4052</v>
      </c>
      <c r="CS307" s="862">
        <f t="shared" si="336"/>
        <v>43680</v>
      </c>
      <c r="CT307" s="862">
        <f t="shared" si="310"/>
        <v>43686</v>
      </c>
      <c r="CU307" s="862">
        <f t="shared" si="337"/>
        <v>43687</v>
      </c>
      <c r="CV307" s="862">
        <f t="shared" si="372"/>
        <v>43693</v>
      </c>
      <c r="CW307" s="862">
        <f t="shared" si="360"/>
        <v>43728</v>
      </c>
      <c r="CX307" s="862">
        <f t="shared" si="325"/>
        <v>43745</v>
      </c>
      <c r="CY307" s="862">
        <f t="shared" si="317"/>
        <v>43749</v>
      </c>
      <c r="CZ307" s="862">
        <f t="shared" si="358"/>
        <v>43755</v>
      </c>
      <c r="DA307" s="879">
        <f t="shared" si="367"/>
        <v>43757</v>
      </c>
    </row>
    <row r="308" spans="2:105" hidden="1">
      <c r="B308" s="407" t="s">
        <v>2283</v>
      </c>
      <c r="C308" s="850">
        <f t="shared" si="343"/>
        <v>43</v>
      </c>
      <c r="D308" s="857" t="s">
        <v>506</v>
      </c>
      <c r="E308" s="858"/>
      <c r="F308" s="853">
        <v>419</v>
      </c>
      <c r="G308" s="854" t="s">
        <v>4052</v>
      </c>
      <c r="H308" s="859">
        <f t="shared" si="351"/>
        <v>43719</v>
      </c>
      <c r="I308" s="859">
        <f t="shared" si="318"/>
        <v>43722</v>
      </c>
      <c r="J308" s="863">
        <f t="shared" si="338"/>
        <v>43728</v>
      </c>
      <c r="K308" s="859">
        <f t="shared" si="350"/>
        <v>43735</v>
      </c>
      <c r="L308" s="859">
        <f t="shared" si="319"/>
        <v>43752</v>
      </c>
      <c r="M308" s="859">
        <f t="shared" si="373"/>
        <v>43756</v>
      </c>
      <c r="N308" s="859">
        <f t="shared" si="352"/>
        <v>43762</v>
      </c>
      <c r="O308" s="856">
        <f t="shared" si="361"/>
        <v>43764</v>
      </c>
      <c r="Q308" s="850">
        <f t="shared" si="344"/>
        <v>43</v>
      </c>
      <c r="R308" s="857" t="s">
        <v>506</v>
      </c>
      <c r="S308" s="858"/>
      <c r="T308" s="853">
        <v>419</v>
      </c>
      <c r="U308" s="854" t="s">
        <v>4052</v>
      </c>
      <c r="V308" s="885">
        <f t="shared" si="326"/>
        <v>43687</v>
      </c>
      <c r="W308" s="886">
        <f t="shared" si="302"/>
        <v>43693</v>
      </c>
      <c r="X308" s="885">
        <f t="shared" si="327"/>
        <v>43694</v>
      </c>
      <c r="Y308" s="886">
        <f t="shared" si="303"/>
        <v>43700</v>
      </c>
      <c r="Z308" s="885">
        <f t="shared" si="311"/>
        <v>43735</v>
      </c>
      <c r="AA308" s="885">
        <f t="shared" si="320"/>
        <v>43752</v>
      </c>
      <c r="AB308" s="885">
        <f t="shared" si="314"/>
        <v>43756</v>
      </c>
      <c r="AC308" s="885">
        <f t="shared" si="353"/>
        <v>43762</v>
      </c>
      <c r="AD308" s="856">
        <f t="shared" si="362"/>
        <v>43764</v>
      </c>
      <c r="AF308" s="850">
        <f t="shared" si="345"/>
        <v>43</v>
      </c>
      <c r="AG308" s="857" t="s">
        <v>506</v>
      </c>
      <c r="AH308" s="858"/>
      <c r="AI308" s="853">
        <v>419</v>
      </c>
      <c r="AJ308" s="854" t="s">
        <v>4052</v>
      </c>
      <c r="AK308" s="859">
        <f t="shared" si="328"/>
        <v>43687</v>
      </c>
      <c r="AL308" s="863">
        <f t="shared" si="304"/>
        <v>43693</v>
      </c>
      <c r="AM308" s="859">
        <f t="shared" si="329"/>
        <v>43694</v>
      </c>
      <c r="AN308" s="863">
        <f t="shared" si="305"/>
        <v>43700</v>
      </c>
      <c r="AO308" s="859">
        <f t="shared" si="359"/>
        <v>43735</v>
      </c>
      <c r="AP308" s="859">
        <f t="shared" si="321"/>
        <v>43752</v>
      </c>
      <c r="AQ308" s="859">
        <f t="shared" si="315"/>
        <v>43756</v>
      </c>
      <c r="AR308" s="859">
        <f t="shared" si="354"/>
        <v>43762</v>
      </c>
      <c r="AS308" s="879">
        <f t="shared" si="363"/>
        <v>43764</v>
      </c>
      <c r="AU308" s="850">
        <f t="shared" si="346"/>
        <v>43</v>
      </c>
      <c r="AV308" s="857" t="s">
        <v>506</v>
      </c>
      <c r="AW308" s="858"/>
      <c r="AX308" s="853">
        <v>419</v>
      </c>
      <c r="AY308" s="854" t="s">
        <v>4052</v>
      </c>
      <c r="AZ308" s="859">
        <f t="shared" si="330"/>
        <v>43673</v>
      </c>
      <c r="BA308" s="863">
        <f t="shared" si="306"/>
        <v>43679</v>
      </c>
      <c r="BB308" s="859">
        <f t="shared" si="331"/>
        <v>43680</v>
      </c>
      <c r="BC308" s="863">
        <f t="shared" si="368"/>
        <v>43686</v>
      </c>
      <c r="BD308" s="859">
        <f t="shared" si="312"/>
        <v>43735</v>
      </c>
      <c r="BE308" s="859">
        <f t="shared" si="322"/>
        <v>43752</v>
      </c>
      <c r="BF308" s="859">
        <f t="shared" si="369"/>
        <v>43756</v>
      </c>
      <c r="BG308" s="859">
        <f t="shared" si="355"/>
        <v>43762</v>
      </c>
      <c r="BH308" s="879">
        <f t="shared" si="364"/>
        <v>43764</v>
      </c>
      <c r="BJ308" s="850">
        <f t="shared" si="347"/>
        <v>43</v>
      </c>
      <c r="BK308" s="857" t="s">
        <v>506</v>
      </c>
      <c r="BL308" s="858"/>
      <c r="BM308" s="853">
        <v>419</v>
      </c>
      <c r="BN308" s="854" t="s">
        <v>4052</v>
      </c>
      <c r="BO308" s="859">
        <f t="shared" si="332"/>
        <v>43659</v>
      </c>
      <c r="BP308" s="863">
        <f t="shared" si="307"/>
        <v>43665</v>
      </c>
      <c r="BQ308" s="859">
        <f t="shared" si="333"/>
        <v>43666</v>
      </c>
      <c r="BR308" s="863">
        <f t="shared" si="308"/>
        <v>43672</v>
      </c>
      <c r="BS308" s="859">
        <f t="shared" si="313"/>
        <v>43735</v>
      </c>
      <c r="BT308" s="859">
        <f t="shared" si="323"/>
        <v>43752</v>
      </c>
      <c r="BU308" s="859">
        <f t="shared" si="370"/>
        <v>43756</v>
      </c>
      <c r="BV308" s="859">
        <f t="shared" si="356"/>
        <v>43762</v>
      </c>
      <c r="BW308" s="879">
        <f t="shared" si="365"/>
        <v>43764</v>
      </c>
      <c r="BY308" s="850">
        <f t="shared" si="348"/>
        <v>43</v>
      </c>
      <c r="BZ308" s="857" t="s">
        <v>506</v>
      </c>
      <c r="CA308" s="858"/>
      <c r="CB308" s="853">
        <v>419</v>
      </c>
      <c r="CC308" s="854" t="s">
        <v>4052</v>
      </c>
      <c r="CD308" s="859">
        <f t="shared" si="334"/>
        <v>43687</v>
      </c>
      <c r="CE308" s="863">
        <f t="shared" si="309"/>
        <v>43693</v>
      </c>
      <c r="CF308" s="859">
        <f t="shared" si="335"/>
        <v>43694</v>
      </c>
      <c r="CG308" s="863">
        <f t="shared" si="371"/>
        <v>43700</v>
      </c>
      <c r="CH308" s="859">
        <f t="shared" si="341"/>
        <v>43735</v>
      </c>
      <c r="CI308" s="859">
        <f t="shared" si="324"/>
        <v>43752</v>
      </c>
      <c r="CJ308" s="859">
        <f t="shared" si="316"/>
        <v>43756</v>
      </c>
      <c r="CK308" s="859">
        <f t="shared" si="357"/>
        <v>43762</v>
      </c>
      <c r="CL308" s="879">
        <f t="shared" si="366"/>
        <v>43764</v>
      </c>
      <c r="CN308" s="850">
        <f t="shared" si="349"/>
        <v>43</v>
      </c>
      <c r="CO308" s="857" t="s">
        <v>506</v>
      </c>
      <c r="CP308" s="858"/>
      <c r="CQ308" s="853">
        <v>419</v>
      </c>
      <c r="CR308" s="854" t="s">
        <v>4052</v>
      </c>
      <c r="CS308" s="859">
        <f t="shared" si="336"/>
        <v>43687</v>
      </c>
      <c r="CT308" s="863">
        <f t="shared" si="310"/>
        <v>43693</v>
      </c>
      <c r="CU308" s="859">
        <f t="shared" si="337"/>
        <v>43694</v>
      </c>
      <c r="CV308" s="863">
        <f t="shared" si="372"/>
        <v>43700</v>
      </c>
      <c r="CW308" s="859">
        <f t="shared" si="360"/>
        <v>43735</v>
      </c>
      <c r="CX308" s="859">
        <f t="shared" si="325"/>
        <v>43752</v>
      </c>
      <c r="CY308" s="859">
        <f t="shared" si="317"/>
        <v>43756</v>
      </c>
      <c r="CZ308" s="859">
        <f t="shared" si="358"/>
        <v>43762</v>
      </c>
      <c r="DA308" s="879">
        <f t="shared" si="367"/>
        <v>43764</v>
      </c>
    </row>
    <row r="309" spans="2:105" ht="51" hidden="1">
      <c r="B309" s="407" t="s">
        <v>2284</v>
      </c>
      <c r="C309" s="850">
        <f t="shared" si="343"/>
        <v>44</v>
      </c>
      <c r="D309" s="860" t="s">
        <v>4334</v>
      </c>
      <c r="E309" s="861" t="s">
        <v>4335</v>
      </c>
      <c r="F309" s="853">
        <v>419</v>
      </c>
      <c r="G309" s="854">
        <v>1119</v>
      </c>
      <c r="H309" s="862">
        <f t="shared" si="351"/>
        <v>43726</v>
      </c>
      <c r="I309" s="862">
        <f t="shared" si="318"/>
        <v>43729</v>
      </c>
      <c r="J309" s="862">
        <f t="shared" si="338"/>
        <v>43735</v>
      </c>
      <c r="K309" s="862">
        <f t="shared" si="350"/>
        <v>43742</v>
      </c>
      <c r="L309" s="862">
        <f t="shared" si="319"/>
        <v>43759</v>
      </c>
      <c r="M309" s="862">
        <f t="shared" si="373"/>
        <v>43763</v>
      </c>
      <c r="N309" s="862">
        <f t="shared" si="352"/>
        <v>43769</v>
      </c>
      <c r="O309" s="856">
        <f t="shared" si="361"/>
        <v>43771</v>
      </c>
      <c r="Q309" s="850">
        <f t="shared" si="344"/>
        <v>44</v>
      </c>
      <c r="R309" s="860" t="s">
        <v>4334</v>
      </c>
      <c r="S309" s="861" t="s">
        <v>4335</v>
      </c>
      <c r="T309" s="853">
        <v>419</v>
      </c>
      <c r="U309" s="854">
        <v>1119</v>
      </c>
      <c r="V309" s="890">
        <f t="shared" si="326"/>
        <v>43694</v>
      </c>
      <c r="W309" s="890">
        <f t="shared" si="302"/>
        <v>43700</v>
      </c>
      <c r="X309" s="890">
        <f t="shared" si="327"/>
        <v>43701</v>
      </c>
      <c r="Y309" s="890">
        <f t="shared" si="303"/>
        <v>43707</v>
      </c>
      <c r="Z309" s="890">
        <f t="shared" si="311"/>
        <v>43742</v>
      </c>
      <c r="AA309" s="890">
        <f t="shared" si="320"/>
        <v>43759</v>
      </c>
      <c r="AB309" s="890">
        <f t="shared" si="314"/>
        <v>43763</v>
      </c>
      <c r="AC309" s="890">
        <f t="shared" si="353"/>
        <v>43769</v>
      </c>
      <c r="AD309" s="856">
        <f t="shared" si="362"/>
        <v>43771</v>
      </c>
      <c r="AF309" s="850">
        <f t="shared" si="345"/>
        <v>44</v>
      </c>
      <c r="AG309" s="860" t="s">
        <v>4334</v>
      </c>
      <c r="AH309" s="861" t="s">
        <v>4335</v>
      </c>
      <c r="AI309" s="853">
        <v>419</v>
      </c>
      <c r="AJ309" s="854">
        <v>1119</v>
      </c>
      <c r="AK309" s="862">
        <f t="shared" si="328"/>
        <v>43694</v>
      </c>
      <c r="AL309" s="862">
        <f t="shared" si="304"/>
        <v>43700</v>
      </c>
      <c r="AM309" s="862">
        <f t="shared" si="329"/>
        <v>43701</v>
      </c>
      <c r="AN309" s="862">
        <f t="shared" si="305"/>
        <v>43707</v>
      </c>
      <c r="AO309" s="862">
        <f t="shared" si="359"/>
        <v>43742</v>
      </c>
      <c r="AP309" s="862">
        <f t="shared" si="321"/>
        <v>43759</v>
      </c>
      <c r="AQ309" s="862">
        <f t="shared" si="315"/>
        <v>43763</v>
      </c>
      <c r="AR309" s="862">
        <f t="shared" si="354"/>
        <v>43769</v>
      </c>
      <c r="AS309" s="879">
        <f t="shared" si="363"/>
        <v>43771</v>
      </c>
      <c r="AU309" s="850">
        <f t="shared" si="346"/>
        <v>44</v>
      </c>
      <c r="AV309" s="860" t="s">
        <v>4334</v>
      </c>
      <c r="AW309" s="861" t="s">
        <v>4335</v>
      </c>
      <c r="AX309" s="853">
        <v>419</v>
      </c>
      <c r="AY309" s="854">
        <v>1119</v>
      </c>
      <c r="AZ309" s="862">
        <f t="shared" si="330"/>
        <v>43680</v>
      </c>
      <c r="BA309" s="862">
        <f t="shared" si="306"/>
        <v>43686</v>
      </c>
      <c r="BB309" s="862">
        <f t="shared" si="331"/>
        <v>43687</v>
      </c>
      <c r="BC309" s="862">
        <f t="shared" si="368"/>
        <v>43693</v>
      </c>
      <c r="BD309" s="862">
        <f t="shared" si="312"/>
        <v>43742</v>
      </c>
      <c r="BE309" s="862">
        <f t="shared" si="322"/>
        <v>43759</v>
      </c>
      <c r="BF309" s="862">
        <f t="shared" si="369"/>
        <v>43763</v>
      </c>
      <c r="BG309" s="862">
        <f t="shared" si="355"/>
        <v>43769</v>
      </c>
      <c r="BH309" s="879">
        <f t="shared" si="364"/>
        <v>43771</v>
      </c>
      <c r="BJ309" s="850">
        <f t="shared" si="347"/>
        <v>44</v>
      </c>
      <c r="BK309" s="860" t="s">
        <v>4334</v>
      </c>
      <c r="BL309" s="861" t="s">
        <v>4335</v>
      </c>
      <c r="BM309" s="853">
        <v>419</v>
      </c>
      <c r="BN309" s="854">
        <v>1119</v>
      </c>
      <c r="BO309" s="862">
        <f t="shared" si="332"/>
        <v>43666</v>
      </c>
      <c r="BP309" s="862">
        <f t="shared" si="307"/>
        <v>43672</v>
      </c>
      <c r="BQ309" s="862">
        <f t="shared" si="333"/>
        <v>43673</v>
      </c>
      <c r="BR309" s="862">
        <f t="shared" si="308"/>
        <v>43679</v>
      </c>
      <c r="BS309" s="862">
        <f t="shared" si="313"/>
        <v>43742</v>
      </c>
      <c r="BT309" s="862">
        <f t="shared" si="323"/>
        <v>43759</v>
      </c>
      <c r="BU309" s="862">
        <f t="shared" si="370"/>
        <v>43763</v>
      </c>
      <c r="BV309" s="862">
        <f t="shared" si="356"/>
        <v>43769</v>
      </c>
      <c r="BW309" s="879">
        <f t="shared" si="365"/>
        <v>43771</v>
      </c>
      <c r="BY309" s="850">
        <f t="shared" si="348"/>
        <v>44</v>
      </c>
      <c r="BZ309" s="860" t="s">
        <v>4334</v>
      </c>
      <c r="CA309" s="861" t="s">
        <v>4335</v>
      </c>
      <c r="CB309" s="853">
        <v>419</v>
      </c>
      <c r="CC309" s="854">
        <v>1119</v>
      </c>
      <c r="CD309" s="862">
        <f t="shared" si="334"/>
        <v>43694</v>
      </c>
      <c r="CE309" s="862">
        <f t="shared" si="309"/>
        <v>43700</v>
      </c>
      <c r="CF309" s="862">
        <f t="shared" si="335"/>
        <v>43701</v>
      </c>
      <c r="CG309" s="862">
        <f t="shared" si="371"/>
        <v>43707</v>
      </c>
      <c r="CH309" s="862">
        <f t="shared" si="341"/>
        <v>43742</v>
      </c>
      <c r="CI309" s="862">
        <f t="shared" si="324"/>
        <v>43759</v>
      </c>
      <c r="CJ309" s="862">
        <f t="shared" si="316"/>
        <v>43763</v>
      </c>
      <c r="CK309" s="862">
        <f t="shared" si="357"/>
        <v>43769</v>
      </c>
      <c r="CL309" s="879">
        <f t="shared" si="366"/>
        <v>43771</v>
      </c>
      <c r="CN309" s="850">
        <f t="shared" si="349"/>
        <v>44</v>
      </c>
      <c r="CO309" s="860" t="s">
        <v>4334</v>
      </c>
      <c r="CP309" s="861" t="s">
        <v>4335</v>
      </c>
      <c r="CQ309" s="853">
        <v>419</v>
      </c>
      <c r="CR309" s="854">
        <v>1119</v>
      </c>
      <c r="CS309" s="862">
        <f t="shared" si="336"/>
        <v>43694</v>
      </c>
      <c r="CT309" s="862">
        <f t="shared" si="310"/>
        <v>43700</v>
      </c>
      <c r="CU309" s="862">
        <f t="shared" si="337"/>
        <v>43701</v>
      </c>
      <c r="CV309" s="862">
        <f t="shared" si="372"/>
        <v>43707</v>
      </c>
      <c r="CW309" s="862">
        <f t="shared" si="360"/>
        <v>43742</v>
      </c>
      <c r="CX309" s="862">
        <f t="shared" si="325"/>
        <v>43759</v>
      </c>
      <c r="CY309" s="862">
        <f t="shared" si="317"/>
        <v>43763</v>
      </c>
      <c r="CZ309" s="862">
        <f t="shared" si="358"/>
        <v>43769</v>
      </c>
      <c r="DA309" s="879">
        <f t="shared" si="367"/>
        <v>43771</v>
      </c>
    </row>
    <row r="310" spans="2:105" ht="89.25" hidden="1">
      <c r="B310" s="407" t="s">
        <v>2285</v>
      </c>
      <c r="C310" s="850">
        <f t="shared" si="343"/>
        <v>45</v>
      </c>
      <c r="D310" s="851" t="s">
        <v>506</v>
      </c>
      <c r="E310" s="852" t="s">
        <v>4336</v>
      </c>
      <c r="F310" s="853">
        <v>419</v>
      </c>
      <c r="G310" s="854">
        <v>1119</v>
      </c>
      <c r="H310" s="855">
        <f t="shared" si="351"/>
        <v>43733</v>
      </c>
      <c r="I310" s="855">
        <f t="shared" si="318"/>
        <v>43736</v>
      </c>
      <c r="J310" s="855">
        <f t="shared" si="338"/>
        <v>43742</v>
      </c>
      <c r="K310" s="855">
        <f t="shared" si="350"/>
        <v>43749</v>
      </c>
      <c r="L310" s="855">
        <f t="shared" si="319"/>
        <v>43766</v>
      </c>
      <c r="M310" s="855">
        <f t="shared" si="373"/>
        <v>43770</v>
      </c>
      <c r="N310" s="855">
        <f t="shared" si="352"/>
        <v>43776</v>
      </c>
      <c r="O310" s="856">
        <f t="shared" si="361"/>
        <v>43778</v>
      </c>
      <c r="Q310" s="850">
        <f t="shared" si="344"/>
        <v>45</v>
      </c>
      <c r="R310" s="851" t="s">
        <v>506</v>
      </c>
      <c r="S310" s="852" t="s">
        <v>4336</v>
      </c>
      <c r="T310" s="853">
        <v>419</v>
      </c>
      <c r="U310" s="854">
        <v>1119</v>
      </c>
      <c r="V310" s="873">
        <f t="shared" si="326"/>
        <v>43701</v>
      </c>
      <c r="W310" s="873">
        <f t="shared" si="302"/>
        <v>43707</v>
      </c>
      <c r="X310" s="873">
        <f t="shared" si="327"/>
        <v>43708</v>
      </c>
      <c r="Y310" s="873">
        <f t="shared" si="303"/>
        <v>43714</v>
      </c>
      <c r="Z310" s="873">
        <f t="shared" si="311"/>
        <v>43749</v>
      </c>
      <c r="AA310" s="873">
        <f t="shared" si="320"/>
        <v>43766</v>
      </c>
      <c r="AB310" s="873">
        <f t="shared" si="314"/>
        <v>43770</v>
      </c>
      <c r="AC310" s="873">
        <f t="shared" si="353"/>
        <v>43776</v>
      </c>
      <c r="AD310" s="856">
        <f t="shared" si="362"/>
        <v>43778</v>
      </c>
      <c r="AF310" s="850">
        <f t="shared" si="345"/>
        <v>45</v>
      </c>
      <c r="AG310" s="851" t="s">
        <v>506</v>
      </c>
      <c r="AH310" s="852" t="s">
        <v>4336</v>
      </c>
      <c r="AI310" s="853">
        <v>419</v>
      </c>
      <c r="AJ310" s="854">
        <v>1119</v>
      </c>
      <c r="AK310" s="855">
        <f t="shared" si="328"/>
        <v>43701</v>
      </c>
      <c r="AL310" s="855">
        <f t="shared" si="304"/>
        <v>43707</v>
      </c>
      <c r="AM310" s="855">
        <f t="shared" si="329"/>
        <v>43708</v>
      </c>
      <c r="AN310" s="855">
        <f t="shared" si="305"/>
        <v>43714</v>
      </c>
      <c r="AO310" s="855">
        <f t="shared" si="359"/>
        <v>43749</v>
      </c>
      <c r="AP310" s="855">
        <f t="shared" si="321"/>
        <v>43766</v>
      </c>
      <c r="AQ310" s="855">
        <f t="shared" si="315"/>
        <v>43770</v>
      </c>
      <c r="AR310" s="855">
        <f t="shared" si="354"/>
        <v>43776</v>
      </c>
      <c r="AS310" s="879">
        <f t="shared" si="363"/>
        <v>43778</v>
      </c>
      <c r="AU310" s="850">
        <f t="shared" si="346"/>
        <v>45</v>
      </c>
      <c r="AV310" s="851" t="s">
        <v>506</v>
      </c>
      <c r="AW310" s="852" t="s">
        <v>4336</v>
      </c>
      <c r="AX310" s="853">
        <v>419</v>
      </c>
      <c r="AY310" s="854">
        <v>1119</v>
      </c>
      <c r="AZ310" s="855">
        <f t="shared" si="330"/>
        <v>43687</v>
      </c>
      <c r="BA310" s="855">
        <f t="shared" si="306"/>
        <v>43693</v>
      </c>
      <c r="BB310" s="855">
        <f t="shared" si="331"/>
        <v>43694</v>
      </c>
      <c r="BC310" s="855">
        <f t="shared" si="368"/>
        <v>43700</v>
      </c>
      <c r="BD310" s="855">
        <f t="shared" si="312"/>
        <v>43749</v>
      </c>
      <c r="BE310" s="855">
        <f t="shared" si="322"/>
        <v>43766</v>
      </c>
      <c r="BF310" s="855">
        <f t="shared" si="369"/>
        <v>43770</v>
      </c>
      <c r="BG310" s="855">
        <f t="shared" si="355"/>
        <v>43776</v>
      </c>
      <c r="BH310" s="879">
        <f t="shared" si="364"/>
        <v>43778</v>
      </c>
      <c r="BJ310" s="850">
        <f t="shared" si="347"/>
        <v>45</v>
      </c>
      <c r="BK310" s="851" t="s">
        <v>506</v>
      </c>
      <c r="BL310" s="852" t="s">
        <v>4336</v>
      </c>
      <c r="BM310" s="853">
        <v>419</v>
      </c>
      <c r="BN310" s="854">
        <v>1119</v>
      </c>
      <c r="BO310" s="855">
        <f t="shared" si="332"/>
        <v>43673</v>
      </c>
      <c r="BP310" s="855">
        <f t="shared" si="307"/>
        <v>43679</v>
      </c>
      <c r="BQ310" s="855">
        <f t="shared" si="333"/>
        <v>43680</v>
      </c>
      <c r="BR310" s="855">
        <f t="shared" si="308"/>
        <v>43686</v>
      </c>
      <c r="BS310" s="855">
        <f t="shared" si="313"/>
        <v>43749</v>
      </c>
      <c r="BT310" s="855">
        <f t="shared" si="323"/>
        <v>43766</v>
      </c>
      <c r="BU310" s="855">
        <f t="shared" si="370"/>
        <v>43770</v>
      </c>
      <c r="BV310" s="855">
        <f t="shared" si="356"/>
        <v>43776</v>
      </c>
      <c r="BW310" s="879">
        <f t="shared" si="365"/>
        <v>43778</v>
      </c>
      <c r="BY310" s="850">
        <f t="shared" si="348"/>
        <v>45</v>
      </c>
      <c r="BZ310" s="851" t="s">
        <v>506</v>
      </c>
      <c r="CA310" s="852" t="s">
        <v>4336</v>
      </c>
      <c r="CB310" s="853">
        <v>419</v>
      </c>
      <c r="CC310" s="854">
        <v>1119</v>
      </c>
      <c r="CD310" s="855">
        <f t="shared" si="334"/>
        <v>43701</v>
      </c>
      <c r="CE310" s="855">
        <f t="shared" si="309"/>
        <v>43707</v>
      </c>
      <c r="CF310" s="855">
        <f t="shared" si="335"/>
        <v>43708</v>
      </c>
      <c r="CG310" s="855">
        <f t="shared" si="371"/>
        <v>43714</v>
      </c>
      <c r="CH310" s="855">
        <f t="shared" si="341"/>
        <v>43749</v>
      </c>
      <c r="CI310" s="855">
        <f t="shared" si="324"/>
        <v>43766</v>
      </c>
      <c r="CJ310" s="855">
        <f t="shared" si="316"/>
        <v>43770</v>
      </c>
      <c r="CK310" s="855">
        <f t="shared" si="357"/>
        <v>43776</v>
      </c>
      <c r="CL310" s="879">
        <f t="shared" si="366"/>
        <v>43778</v>
      </c>
      <c r="CN310" s="850">
        <f t="shared" si="349"/>
        <v>45</v>
      </c>
      <c r="CO310" s="851" t="s">
        <v>506</v>
      </c>
      <c r="CP310" s="852" t="s">
        <v>4336</v>
      </c>
      <c r="CQ310" s="853">
        <v>419</v>
      </c>
      <c r="CR310" s="854">
        <v>1119</v>
      </c>
      <c r="CS310" s="855">
        <f t="shared" si="336"/>
        <v>43701</v>
      </c>
      <c r="CT310" s="855">
        <f t="shared" si="310"/>
        <v>43707</v>
      </c>
      <c r="CU310" s="855">
        <f t="shared" si="337"/>
        <v>43708</v>
      </c>
      <c r="CV310" s="855">
        <f t="shared" si="372"/>
        <v>43714</v>
      </c>
      <c r="CW310" s="855">
        <f t="shared" si="360"/>
        <v>43749</v>
      </c>
      <c r="CX310" s="855">
        <f t="shared" si="325"/>
        <v>43766</v>
      </c>
      <c r="CY310" s="855">
        <f t="shared" si="317"/>
        <v>43770</v>
      </c>
      <c r="CZ310" s="855">
        <f t="shared" si="358"/>
        <v>43776</v>
      </c>
      <c r="DA310" s="879">
        <f t="shared" si="367"/>
        <v>43778</v>
      </c>
    </row>
    <row r="311" spans="2:105" ht="15.75" hidden="1" thickBot="1">
      <c r="B311" s="407" t="s">
        <v>2286</v>
      </c>
      <c r="C311" s="1124">
        <f t="shared" si="343"/>
        <v>46</v>
      </c>
      <c r="D311" s="883" t="s">
        <v>4337</v>
      </c>
      <c r="E311" s="884" t="s">
        <v>2184</v>
      </c>
      <c r="F311" s="869">
        <v>419</v>
      </c>
      <c r="G311" s="870">
        <v>1119</v>
      </c>
      <c r="H311" s="1128">
        <f t="shared" si="351"/>
        <v>43740</v>
      </c>
      <c r="I311" s="1128">
        <f t="shared" si="318"/>
        <v>43743</v>
      </c>
      <c r="J311" s="1128">
        <f t="shared" si="338"/>
        <v>43749</v>
      </c>
      <c r="K311" s="1128">
        <f t="shared" si="350"/>
        <v>43756</v>
      </c>
      <c r="L311" s="1128">
        <f t="shared" si="319"/>
        <v>43773</v>
      </c>
      <c r="M311" s="1128">
        <f t="shared" si="373"/>
        <v>43777</v>
      </c>
      <c r="N311" s="1128">
        <f t="shared" si="352"/>
        <v>43783</v>
      </c>
      <c r="O311" s="871">
        <f t="shared" si="361"/>
        <v>43785</v>
      </c>
      <c r="Q311" s="1124">
        <f t="shared" si="344"/>
        <v>46</v>
      </c>
      <c r="R311" s="883" t="s">
        <v>4337</v>
      </c>
      <c r="S311" s="884" t="s">
        <v>2184</v>
      </c>
      <c r="T311" s="869">
        <v>419</v>
      </c>
      <c r="U311" s="870">
        <v>1119</v>
      </c>
      <c r="V311" s="895">
        <f t="shared" si="326"/>
        <v>43708</v>
      </c>
      <c r="W311" s="895">
        <f t="shared" si="302"/>
        <v>43714</v>
      </c>
      <c r="X311" s="895">
        <f t="shared" si="327"/>
        <v>43715</v>
      </c>
      <c r="Y311" s="895">
        <f t="shared" si="303"/>
        <v>43721</v>
      </c>
      <c r="Z311" s="895">
        <f t="shared" si="311"/>
        <v>43756</v>
      </c>
      <c r="AA311" s="895">
        <f t="shared" si="320"/>
        <v>43773</v>
      </c>
      <c r="AB311" s="895">
        <f t="shared" si="314"/>
        <v>43777</v>
      </c>
      <c r="AC311" s="895">
        <f t="shared" si="353"/>
        <v>43783</v>
      </c>
      <c r="AD311" s="871">
        <f t="shared" si="362"/>
        <v>43785</v>
      </c>
      <c r="AF311" s="1124">
        <f t="shared" si="345"/>
        <v>46</v>
      </c>
      <c r="AG311" s="883" t="s">
        <v>4337</v>
      </c>
      <c r="AH311" s="884" t="s">
        <v>2184</v>
      </c>
      <c r="AI311" s="869">
        <v>419</v>
      </c>
      <c r="AJ311" s="870">
        <v>1119</v>
      </c>
      <c r="AK311" s="1128">
        <f t="shared" si="328"/>
        <v>43708</v>
      </c>
      <c r="AL311" s="1128">
        <f t="shared" si="304"/>
        <v>43714</v>
      </c>
      <c r="AM311" s="1128">
        <f t="shared" si="329"/>
        <v>43715</v>
      </c>
      <c r="AN311" s="1128">
        <f t="shared" si="305"/>
        <v>43721</v>
      </c>
      <c r="AO311" s="1128">
        <f t="shared" si="359"/>
        <v>43756</v>
      </c>
      <c r="AP311" s="1128">
        <f t="shared" si="321"/>
        <v>43773</v>
      </c>
      <c r="AQ311" s="1128">
        <f t="shared" si="315"/>
        <v>43777</v>
      </c>
      <c r="AR311" s="1128">
        <f t="shared" si="354"/>
        <v>43783</v>
      </c>
      <c r="AS311" s="1195">
        <f t="shared" si="363"/>
        <v>43785</v>
      </c>
      <c r="AU311" s="1124">
        <f t="shared" si="346"/>
        <v>46</v>
      </c>
      <c r="AV311" s="883" t="s">
        <v>4337</v>
      </c>
      <c r="AW311" s="884" t="s">
        <v>2184</v>
      </c>
      <c r="AX311" s="869">
        <v>419</v>
      </c>
      <c r="AY311" s="870">
        <v>1119</v>
      </c>
      <c r="AZ311" s="1128">
        <f t="shared" si="330"/>
        <v>43694</v>
      </c>
      <c r="BA311" s="1128">
        <f t="shared" si="306"/>
        <v>43700</v>
      </c>
      <c r="BB311" s="1128">
        <f t="shared" si="331"/>
        <v>43701</v>
      </c>
      <c r="BC311" s="1128">
        <f t="shared" si="368"/>
        <v>43707</v>
      </c>
      <c r="BD311" s="1128">
        <f t="shared" si="312"/>
        <v>43756</v>
      </c>
      <c r="BE311" s="1128">
        <f t="shared" si="322"/>
        <v>43773</v>
      </c>
      <c r="BF311" s="1128">
        <f t="shared" si="369"/>
        <v>43777</v>
      </c>
      <c r="BG311" s="1128">
        <f t="shared" si="355"/>
        <v>43783</v>
      </c>
      <c r="BH311" s="1195">
        <f t="shared" si="364"/>
        <v>43785</v>
      </c>
      <c r="BJ311" s="1124">
        <f t="shared" si="347"/>
        <v>46</v>
      </c>
      <c r="BK311" s="883" t="s">
        <v>4337</v>
      </c>
      <c r="BL311" s="884" t="s">
        <v>2184</v>
      </c>
      <c r="BM311" s="869">
        <v>419</v>
      </c>
      <c r="BN311" s="870">
        <v>1119</v>
      </c>
      <c r="BO311" s="1128">
        <f t="shared" si="332"/>
        <v>43680</v>
      </c>
      <c r="BP311" s="1128">
        <f t="shared" si="307"/>
        <v>43686</v>
      </c>
      <c r="BQ311" s="1128">
        <f t="shared" si="333"/>
        <v>43687</v>
      </c>
      <c r="BR311" s="1128">
        <f t="shared" si="308"/>
        <v>43693</v>
      </c>
      <c r="BS311" s="1128">
        <f t="shared" si="313"/>
        <v>43756</v>
      </c>
      <c r="BT311" s="1128">
        <f t="shared" si="323"/>
        <v>43773</v>
      </c>
      <c r="BU311" s="1128">
        <f t="shared" si="370"/>
        <v>43777</v>
      </c>
      <c r="BV311" s="1128">
        <f t="shared" si="356"/>
        <v>43783</v>
      </c>
      <c r="BW311" s="1195">
        <f t="shared" si="365"/>
        <v>43785</v>
      </c>
      <c r="BY311" s="1124">
        <f t="shared" si="348"/>
        <v>46</v>
      </c>
      <c r="BZ311" s="883" t="s">
        <v>4337</v>
      </c>
      <c r="CA311" s="884" t="s">
        <v>2184</v>
      </c>
      <c r="CB311" s="869">
        <v>419</v>
      </c>
      <c r="CC311" s="870">
        <v>1119</v>
      </c>
      <c r="CD311" s="1128">
        <f t="shared" si="334"/>
        <v>43708</v>
      </c>
      <c r="CE311" s="1128">
        <f t="shared" si="309"/>
        <v>43714</v>
      </c>
      <c r="CF311" s="1128">
        <f t="shared" si="335"/>
        <v>43715</v>
      </c>
      <c r="CG311" s="1128">
        <f t="shared" si="371"/>
        <v>43721</v>
      </c>
      <c r="CH311" s="1128">
        <f t="shared" si="341"/>
        <v>43756</v>
      </c>
      <c r="CI311" s="1128">
        <f t="shared" si="324"/>
        <v>43773</v>
      </c>
      <c r="CJ311" s="1128">
        <f t="shared" si="316"/>
        <v>43777</v>
      </c>
      <c r="CK311" s="1128">
        <f t="shared" si="357"/>
        <v>43783</v>
      </c>
      <c r="CL311" s="1195">
        <f t="shared" si="366"/>
        <v>43785</v>
      </c>
      <c r="CN311" s="1124">
        <f t="shared" si="349"/>
        <v>46</v>
      </c>
      <c r="CO311" s="883" t="s">
        <v>4337</v>
      </c>
      <c r="CP311" s="884" t="s">
        <v>2184</v>
      </c>
      <c r="CQ311" s="869">
        <v>419</v>
      </c>
      <c r="CR311" s="870">
        <v>1119</v>
      </c>
      <c r="CS311" s="1128">
        <f t="shared" si="336"/>
        <v>43708</v>
      </c>
      <c r="CT311" s="1128">
        <f t="shared" si="310"/>
        <v>43714</v>
      </c>
      <c r="CU311" s="1128">
        <f t="shared" si="337"/>
        <v>43715</v>
      </c>
      <c r="CV311" s="1128">
        <f t="shared" si="372"/>
        <v>43721</v>
      </c>
      <c r="CW311" s="1128">
        <f t="shared" si="360"/>
        <v>43756</v>
      </c>
      <c r="CX311" s="1128">
        <f t="shared" si="325"/>
        <v>43773</v>
      </c>
      <c r="CY311" s="1128">
        <f t="shared" si="317"/>
        <v>43777</v>
      </c>
      <c r="CZ311" s="1128">
        <f t="shared" si="358"/>
        <v>43783</v>
      </c>
      <c r="DA311" s="1195">
        <f t="shared" si="367"/>
        <v>43785</v>
      </c>
    </row>
    <row r="312" spans="2:105" ht="15.75" hidden="1" thickTop="1">
      <c r="B312" s="407" t="s">
        <v>2287</v>
      </c>
      <c r="C312" s="804">
        <f t="shared" si="343"/>
        <v>47</v>
      </c>
      <c r="D312" s="1141" t="s">
        <v>506</v>
      </c>
      <c r="E312" s="1142"/>
      <c r="F312" s="800">
        <v>419</v>
      </c>
      <c r="G312" s="801">
        <v>1119</v>
      </c>
      <c r="H312" s="802">
        <f t="shared" si="351"/>
        <v>43747</v>
      </c>
      <c r="I312" s="802">
        <f t="shared" si="318"/>
        <v>43750</v>
      </c>
      <c r="J312" s="803">
        <f t="shared" si="338"/>
        <v>43756</v>
      </c>
      <c r="K312" s="802">
        <f t="shared" si="350"/>
        <v>43763</v>
      </c>
      <c r="L312" s="802">
        <f t="shared" si="319"/>
        <v>43780</v>
      </c>
      <c r="M312" s="802">
        <f t="shared" si="373"/>
        <v>43784</v>
      </c>
      <c r="N312" s="802">
        <f t="shared" si="352"/>
        <v>43790</v>
      </c>
      <c r="O312" s="808">
        <f t="shared" si="361"/>
        <v>43792</v>
      </c>
      <c r="Q312" s="804">
        <f t="shared" si="344"/>
        <v>47</v>
      </c>
      <c r="R312" s="1141" t="s">
        <v>506</v>
      </c>
      <c r="S312" s="1142"/>
      <c r="T312" s="800">
        <v>419</v>
      </c>
      <c r="U312" s="801">
        <v>1119</v>
      </c>
      <c r="V312" s="802">
        <f t="shared" si="326"/>
        <v>43715</v>
      </c>
      <c r="W312" s="803">
        <f t="shared" si="302"/>
        <v>43721</v>
      </c>
      <c r="X312" s="802">
        <f t="shared" si="327"/>
        <v>43722</v>
      </c>
      <c r="Y312" s="803">
        <f t="shared" si="303"/>
        <v>43728</v>
      </c>
      <c r="Z312" s="802">
        <f t="shared" si="311"/>
        <v>43763</v>
      </c>
      <c r="AA312" s="802">
        <f t="shared" si="320"/>
        <v>43780</v>
      </c>
      <c r="AB312" s="802">
        <f t="shared" si="314"/>
        <v>43784</v>
      </c>
      <c r="AC312" s="802">
        <f t="shared" si="353"/>
        <v>43790</v>
      </c>
      <c r="AD312" s="808">
        <f t="shared" si="362"/>
        <v>43792</v>
      </c>
      <c r="AF312" s="804">
        <f t="shared" si="345"/>
        <v>47</v>
      </c>
      <c r="AG312" s="1141" t="s">
        <v>506</v>
      </c>
      <c r="AH312" s="1142"/>
      <c r="AI312" s="800">
        <v>419</v>
      </c>
      <c r="AJ312" s="801">
        <v>1119</v>
      </c>
      <c r="AK312" s="802">
        <f t="shared" si="328"/>
        <v>43715</v>
      </c>
      <c r="AL312" s="803">
        <f t="shared" si="304"/>
        <v>43721</v>
      </c>
      <c r="AM312" s="802">
        <f t="shared" si="329"/>
        <v>43722</v>
      </c>
      <c r="AN312" s="803">
        <f t="shared" si="305"/>
        <v>43728</v>
      </c>
      <c r="AO312" s="802">
        <f t="shared" si="359"/>
        <v>43763</v>
      </c>
      <c r="AP312" s="802">
        <f t="shared" si="321"/>
        <v>43780</v>
      </c>
      <c r="AQ312" s="802">
        <f t="shared" si="315"/>
        <v>43784</v>
      </c>
      <c r="AR312" s="802">
        <f t="shared" si="354"/>
        <v>43790</v>
      </c>
      <c r="AS312" s="808">
        <f t="shared" si="363"/>
        <v>43792</v>
      </c>
      <c r="AU312" s="804">
        <f t="shared" si="346"/>
        <v>47</v>
      </c>
      <c r="AV312" s="1141" t="s">
        <v>506</v>
      </c>
      <c r="AW312" s="1142"/>
      <c r="AX312" s="800">
        <v>419</v>
      </c>
      <c r="AY312" s="801">
        <v>1119</v>
      </c>
      <c r="AZ312" s="802">
        <f t="shared" si="330"/>
        <v>43701</v>
      </c>
      <c r="BA312" s="803">
        <f t="shared" si="306"/>
        <v>43707</v>
      </c>
      <c r="BB312" s="802">
        <f t="shared" si="331"/>
        <v>43708</v>
      </c>
      <c r="BC312" s="803">
        <f t="shared" si="368"/>
        <v>43714</v>
      </c>
      <c r="BD312" s="802">
        <f t="shared" si="312"/>
        <v>43763</v>
      </c>
      <c r="BE312" s="802">
        <f t="shared" si="322"/>
        <v>43780</v>
      </c>
      <c r="BF312" s="802">
        <f t="shared" si="369"/>
        <v>43784</v>
      </c>
      <c r="BG312" s="802">
        <f t="shared" si="355"/>
        <v>43790</v>
      </c>
      <c r="BH312" s="808">
        <f t="shared" si="364"/>
        <v>43792</v>
      </c>
      <c r="BJ312" s="804">
        <f t="shared" si="347"/>
        <v>47</v>
      </c>
      <c r="BK312" s="1141" t="s">
        <v>506</v>
      </c>
      <c r="BL312" s="1142"/>
      <c r="BM312" s="800">
        <v>419</v>
      </c>
      <c r="BN312" s="801">
        <v>1119</v>
      </c>
      <c r="BO312" s="802">
        <f t="shared" si="332"/>
        <v>43687</v>
      </c>
      <c r="BP312" s="803">
        <f t="shared" si="307"/>
        <v>43693</v>
      </c>
      <c r="BQ312" s="802">
        <f t="shared" si="333"/>
        <v>43694</v>
      </c>
      <c r="BR312" s="803">
        <f t="shared" si="308"/>
        <v>43700</v>
      </c>
      <c r="BS312" s="802">
        <f t="shared" si="313"/>
        <v>43763</v>
      </c>
      <c r="BT312" s="802">
        <f t="shared" si="323"/>
        <v>43780</v>
      </c>
      <c r="BU312" s="802">
        <f t="shared" si="370"/>
        <v>43784</v>
      </c>
      <c r="BV312" s="802">
        <f t="shared" si="356"/>
        <v>43790</v>
      </c>
      <c r="BW312" s="808">
        <f t="shared" si="365"/>
        <v>43792</v>
      </c>
      <c r="BY312" s="804">
        <f t="shared" si="348"/>
        <v>47</v>
      </c>
      <c r="BZ312" s="1141" t="s">
        <v>506</v>
      </c>
      <c r="CA312" s="1142"/>
      <c r="CB312" s="800">
        <v>419</v>
      </c>
      <c r="CC312" s="801">
        <v>1119</v>
      </c>
      <c r="CD312" s="802">
        <f t="shared" si="334"/>
        <v>43715</v>
      </c>
      <c r="CE312" s="803">
        <f t="shared" si="309"/>
        <v>43721</v>
      </c>
      <c r="CF312" s="802">
        <f t="shared" si="335"/>
        <v>43722</v>
      </c>
      <c r="CG312" s="803">
        <f t="shared" si="371"/>
        <v>43728</v>
      </c>
      <c r="CH312" s="802">
        <f t="shared" si="341"/>
        <v>43763</v>
      </c>
      <c r="CI312" s="802">
        <f t="shared" si="324"/>
        <v>43780</v>
      </c>
      <c r="CJ312" s="802">
        <f t="shared" si="316"/>
        <v>43784</v>
      </c>
      <c r="CK312" s="802">
        <f t="shared" si="357"/>
        <v>43790</v>
      </c>
      <c r="CL312" s="808">
        <f t="shared" si="366"/>
        <v>43792</v>
      </c>
      <c r="CN312" s="804">
        <f t="shared" si="349"/>
        <v>47</v>
      </c>
      <c r="CO312" s="1141" t="s">
        <v>506</v>
      </c>
      <c r="CP312" s="1142"/>
      <c r="CQ312" s="800">
        <v>419</v>
      </c>
      <c r="CR312" s="801">
        <v>1119</v>
      </c>
      <c r="CS312" s="802">
        <f t="shared" si="336"/>
        <v>43715</v>
      </c>
      <c r="CT312" s="803">
        <f t="shared" si="310"/>
        <v>43721</v>
      </c>
      <c r="CU312" s="802">
        <f t="shared" si="337"/>
        <v>43722</v>
      </c>
      <c r="CV312" s="803">
        <f t="shared" si="372"/>
        <v>43728</v>
      </c>
      <c r="CW312" s="802">
        <f t="shared" si="360"/>
        <v>43763</v>
      </c>
      <c r="CX312" s="802">
        <f t="shared" si="325"/>
        <v>43780</v>
      </c>
      <c r="CY312" s="802">
        <f t="shared" si="317"/>
        <v>43784</v>
      </c>
      <c r="CZ312" s="802">
        <f t="shared" si="358"/>
        <v>43790</v>
      </c>
      <c r="DA312" s="808">
        <f t="shared" si="367"/>
        <v>43792</v>
      </c>
    </row>
    <row r="313" spans="2:105" ht="15.75" hidden="1" thickBot="1">
      <c r="B313" s="407" t="s">
        <v>2288</v>
      </c>
      <c r="C313" s="811">
        <f t="shared" si="343"/>
        <v>48</v>
      </c>
      <c r="D313" s="1143" t="s">
        <v>506</v>
      </c>
      <c r="E313" s="1144"/>
      <c r="F313" s="812">
        <v>419</v>
      </c>
      <c r="G313" s="813">
        <v>1219</v>
      </c>
      <c r="H313" s="962">
        <f t="shared" si="351"/>
        <v>43747</v>
      </c>
      <c r="I313" s="962">
        <f t="shared" si="318"/>
        <v>43750</v>
      </c>
      <c r="J313" s="1145">
        <f t="shared" si="338"/>
        <v>43756</v>
      </c>
      <c r="K313" s="962">
        <f t="shared" si="350"/>
        <v>43763</v>
      </c>
      <c r="L313" s="962">
        <f t="shared" si="319"/>
        <v>43780</v>
      </c>
      <c r="M313" s="962">
        <f t="shared" si="373"/>
        <v>43784</v>
      </c>
      <c r="N313" s="962">
        <f t="shared" si="352"/>
        <v>43790</v>
      </c>
      <c r="O313" s="1220">
        <v>43792</v>
      </c>
      <c r="Q313" s="811">
        <f t="shared" si="344"/>
        <v>48</v>
      </c>
      <c r="R313" s="1143" t="s">
        <v>506</v>
      </c>
      <c r="S313" s="1144"/>
      <c r="T313" s="812">
        <v>419</v>
      </c>
      <c r="U313" s="813">
        <v>1219</v>
      </c>
      <c r="V313" s="822">
        <f t="shared" si="326"/>
        <v>43715</v>
      </c>
      <c r="W313" s="1221">
        <f t="shared" si="302"/>
        <v>43721</v>
      </c>
      <c r="X313" s="822">
        <f t="shared" si="327"/>
        <v>43722</v>
      </c>
      <c r="Y313" s="1221">
        <f t="shared" si="303"/>
        <v>43728</v>
      </c>
      <c r="Z313" s="822">
        <f t="shared" si="311"/>
        <v>43763</v>
      </c>
      <c r="AA313" s="822">
        <f t="shared" si="320"/>
        <v>43780</v>
      </c>
      <c r="AB313" s="822">
        <f t="shared" si="314"/>
        <v>43784</v>
      </c>
      <c r="AC313" s="822">
        <f t="shared" si="353"/>
        <v>43790</v>
      </c>
      <c r="AD313" s="1220">
        <v>43792</v>
      </c>
      <c r="AF313" s="811">
        <f t="shared" si="345"/>
        <v>48</v>
      </c>
      <c r="AG313" s="1143" t="s">
        <v>506</v>
      </c>
      <c r="AH313" s="1144"/>
      <c r="AI313" s="812">
        <v>419</v>
      </c>
      <c r="AJ313" s="813">
        <v>1219</v>
      </c>
      <c r="AK313" s="962">
        <f t="shared" si="328"/>
        <v>43715</v>
      </c>
      <c r="AL313" s="1145">
        <f t="shared" si="304"/>
        <v>43721</v>
      </c>
      <c r="AM313" s="962">
        <f t="shared" si="329"/>
        <v>43722</v>
      </c>
      <c r="AN313" s="1145">
        <f t="shared" si="305"/>
        <v>43728</v>
      </c>
      <c r="AO313" s="962">
        <f t="shared" si="359"/>
        <v>43763</v>
      </c>
      <c r="AP313" s="962">
        <f t="shared" si="321"/>
        <v>43780</v>
      </c>
      <c r="AQ313" s="962">
        <f t="shared" si="315"/>
        <v>43784</v>
      </c>
      <c r="AR313" s="962">
        <f t="shared" si="354"/>
        <v>43790</v>
      </c>
      <c r="AS313" s="1220">
        <v>43792</v>
      </c>
      <c r="AU313" s="811">
        <f t="shared" si="346"/>
        <v>48</v>
      </c>
      <c r="AV313" s="1143" t="s">
        <v>506</v>
      </c>
      <c r="AW313" s="1144"/>
      <c r="AX313" s="812">
        <v>419</v>
      </c>
      <c r="AY313" s="813">
        <v>1219</v>
      </c>
      <c r="AZ313" s="962">
        <f t="shared" si="330"/>
        <v>43701</v>
      </c>
      <c r="BA313" s="1145">
        <f t="shared" si="306"/>
        <v>43707</v>
      </c>
      <c r="BB313" s="962">
        <f t="shared" si="331"/>
        <v>43708</v>
      </c>
      <c r="BC313" s="1145">
        <f t="shared" si="368"/>
        <v>43714</v>
      </c>
      <c r="BD313" s="962">
        <f t="shared" si="312"/>
        <v>43763</v>
      </c>
      <c r="BE313" s="962">
        <f t="shared" si="322"/>
        <v>43780</v>
      </c>
      <c r="BF313" s="962">
        <f t="shared" si="369"/>
        <v>43784</v>
      </c>
      <c r="BG313" s="962">
        <f t="shared" si="355"/>
        <v>43790</v>
      </c>
      <c r="BH313" s="1220">
        <v>43792</v>
      </c>
      <c r="BJ313" s="811">
        <f t="shared" si="347"/>
        <v>48</v>
      </c>
      <c r="BK313" s="1143" t="s">
        <v>506</v>
      </c>
      <c r="BL313" s="1144"/>
      <c r="BM313" s="812">
        <v>419</v>
      </c>
      <c r="BN313" s="813">
        <v>1219</v>
      </c>
      <c r="BO313" s="962">
        <f t="shared" si="332"/>
        <v>43687</v>
      </c>
      <c r="BP313" s="1145">
        <f t="shared" si="307"/>
        <v>43693</v>
      </c>
      <c r="BQ313" s="962">
        <f t="shared" si="333"/>
        <v>43694</v>
      </c>
      <c r="BR313" s="1145">
        <f t="shared" si="308"/>
        <v>43700</v>
      </c>
      <c r="BS313" s="962">
        <f t="shared" si="313"/>
        <v>43763</v>
      </c>
      <c r="BT313" s="962">
        <f t="shared" si="323"/>
        <v>43780</v>
      </c>
      <c r="BU313" s="962">
        <f t="shared" si="370"/>
        <v>43784</v>
      </c>
      <c r="BV313" s="962">
        <f t="shared" si="356"/>
        <v>43790</v>
      </c>
      <c r="BW313" s="1220">
        <v>43792</v>
      </c>
      <c r="BY313" s="811">
        <f t="shared" si="348"/>
        <v>48</v>
      </c>
      <c r="BZ313" s="1143" t="s">
        <v>506</v>
      </c>
      <c r="CA313" s="1144"/>
      <c r="CB313" s="812">
        <v>419</v>
      </c>
      <c r="CC313" s="813">
        <v>1219</v>
      </c>
      <c r="CD313" s="962">
        <f t="shared" si="334"/>
        <v>43715</v>
      </c>
      <c r="CE313" s="1145">
        <f t="shared" si="309"/>
        <v>43721</v>
      </c>
      <c r="CF313" s="962">
        <f t="shared" si="335"/>
        <v>43722</v>
      </c>
      <c r="CG313" s="1145">
        <f t="shared" si="371"/>
        <v>43728</v>
      </c>
      <c r="CH313" s="962">
        <f t="shared" si="341"/>
        <v>43763</v>
      </c>
      <c r="CI313" s="962">
        <f t="shared" si="324"/>
        <v>43780</v>
      </c>
      <c r="CJ313" s="962">
        <f t="shared" si="316"/>
        <v>43784</v>
      </c>
      <c r="CK313" s="962">
        <f t="shared" si="357"/>
        <v>43790</v>
      </c>
      <c r="CL313" s="1220">
        <v>43792</v>
      </c>
      <c r="CN313" s="811">
        <f t="shared" si="349"/>
        <v>48</v>
      </c>
      <c r="CO313" s="1143" t="s">
        <v>506</v>
      </c>
      <c r="CP313" s="1144"/>
      <c r="CQ313" s="812">
        <v>419</v>
      </c>
      <c r="CR313" s="813">
        <v>1219</v>
      </c>
      <c r="CS313" s="962">
        <f t="shared" si="336"/>
        <v>43715</v>
      </c>
      <c r="CT313" s="1145">
        <f t="shared" si="310"/>
        <v>43721</v>
      </c>
      <c r="CU313" s="962">
        <f t="shared" si="337"/>
        <v>43722</v>
      </c>
      <c r="CV313" s="1145">
        <f t="shared" si="372"/>
        <v>43728</v>
      </c>
      <c r="CW313" s="962">
        <f t="shared" si="360"/>
        <v>43763</v>
      </c>
      <c r="CX313" s="962">
        <f t="shared" si="325"/>
        <v>43780</v>
      </c>
      <c r="CY313" s="962">
        <f t="shared" si="317"/>
        <v>43784</v>
      </c>
      <c r="CZ313" s="962">
        <f t="shared" si="358"/>
        <v>43790</v>
      </c>
      <c r="DA313" s="1220">
        <v>43792</v>
      </c>
    </row>
    <row r="314" spans="2:105" ht="115.5" hidden="1" thickTop="1">
      <c r="B314" s="407" t="s">
        <v>2289</v>
      </c>
      <c r="C314" s="899">
        <f t="shared" si="343"/>
        <v>49</v>
      </c>
      <c r="D314" s="1201" t="s">
        <v>4338</v>
      </c>
      <c r="E314" s="1200" t="s">
        <v>4339</v>
      </c>
      <c r="F314" s="876">
        <v>419</v>
      </c>
      <c r="G314" s="877">
        <v>1219</v>
      </c>
      <c r="H314" s="862">
        <f t="shared" si="351"/>
        <v>43761</v>
      </c>
      <c r="I314" s="862">
        <f t="shared" si="318"/>
        <v>43764</v>
      </c>
      <c r="J314" s="862">
        <f t="shared" si="338"/>
        <v>43770</v>
      </c>
      <c r="K314" s="862">
        <f t="shared" si="350"/>
        <v>43777</v>
      </c>
      <c r="L314" s="862">
        <f t="shared" si="319"/>
        <v>43794</v>
      </c>
      <c r="M314" s="862">
        <f t="shared" si="373"/>
        <v>43798</v>
      </c>
      <c r="N314" s="862">
        <f t="shared" si="352"/>
        <v>43804</v>
      </c>
      <c r="O314" s="879">
        <f>+O313+14</f>
        <v>43806</v>
      </c>
      <c r="Q314" s="899">
        <f t="shared" si="344"/>
        <v>49</v>
      </c>
      <c r="R314" s="1201" t="s">
        <v>4338</v>
      </c>
      <c r="S314" s="1200" t="s">
        <v>4339</v>
      </c>
      <c r="T314" s="876">
        <v>419</v>
      </c>
      <c r="U314" s="877">
        <v>1219</v>
      </c>
      <c r="V314" s="862">
        <f t="shared" si="326"/>
        <v>43729</v>
      </c>
      <c r="W314" s="862">
        <f t="shared" si="302"/>
        <v>43735</v>
      </c>
      <c r="X314" s="862">
        <f t="shared" si="327"/>
        <v>43736</v>
      </c>
      <c r="Y314" s="862">
        <f t="shared" si="303"/>
        <v>43742</v>
      </c>
      <c r="Z314" s="862">
        <f t="shared" si="311"/>
        <v>43777</v>
      </c>
      <c r="AA314" s="862">
        <f t="shared" si="320"/>
        <v>43794</v>
      </c>
      <c r="AB314" s="862">
        <f t="shared" si="314"/>
        <v>43798</v>
      </c>
      <c r="AC314" s="862">
        <f t="shared" si="353"/>
        <v>43804</v>
      </c>
      <c r="AD314" s="879">
        <f>+AD313+14</f>
        <v>43806</v>
      </c>
      <c r="AF314" s="899">
        <f t="shared" si="345"/>
        <v>49</v>
      </c>
      <c r="AG314" s="1201" t="s">
        <v>4338</v>
      </c>
      <c r="AH314" s="1200" t="s">
        <v>4339</v>
      </c>
      <c r="AI314" s="876">
        <v>419</v>
      </c>
      <c r="AJ314" s="877">
        <v>1219</v>
      </c>
      <c r="AK314" s="862">
        <f t="shared" si="328"/>
        <v>43729</v>
      </c>
      <c r="AL314" s="862">
        <f t="shared" si="304"/>
        <v>43735</v>
      </c>
      <c r="AM314" s="862">
        <f t="shared" si="329"/>
        <v>43736</v>
      </c>
      <c r="AN314" s="862">
        <f t="shared" si="305"/>
        <v>43742</v>
      </c>
      <c r="AO314" s="862">
        <f t="shared" si="359"/>
        <v>43777</v>
      </c>
      <c r="AP314" s="862">
        <f t="shared" si="321"/>
        <v>43794</v>
      </c>
      <c r="AQ314" s="862">
        <f t="shared" si="315"/>
        <v>43798</v>
      </c>
      <c r="AR314" s="862">
        <f t="shared" si="354"/>
        <v>43804</v>
      </c>
      <c r="AS314" s="879">
        <f>+AS313+14</f>
        <v>43806</v>
      </c>
      <c r="AU314" s="899">
        <f t="shared" si="346"/>
        <v>49</v>
      </c>
      <c r="AV314" s="1201" t="s">
        <v>4338</v>
      </c>
      <c r="AW314" s="1200" t="s">
        <v>4339</v>
      </c>
      <c r="AX314" s="876">
        <v>419</v>
      </c>
      <c r="AY314" s="877">
        <v>1219</v>
      </c>
      <c r="AZ314" s="862">
        <f t="shared" si="330"/>
        <v>43715</v>
      </c>
      <c r="BA314" s="862">
        <f t="shared" si="306"/>
        <v>43721</v>
      </c>
      <c r="BB314" s="862">
        <f t="shared" si="331"/>
        <v>43722</v>
      </c>
      <c r="BC314" s="862">
        <f t="shared" si="368"/>
        <v>43728</v>
      </c>
      <c r="BD314" s="862">
        <f t="shared" si="312"/>
        <v>43777</v>
      </c>
      <c r="BE314" s="862">
        <f t="shared" si="322"/>
        <v>43794</v>
      </c>
      <c r="BF314" s="862">
        <f t="shared" si="369"/>
        <v>43798</v>
      </c>
      <c r="BG314" s="862">
        <f t="shared" si="355"/>
        <v>43804</v>
      </c>
      <c r="BH314" s="879">
        <f>+BH313+14</f>
        <v>43806</v>
      </c>
      <c r="BJ314" s="899">
        <f t="shared" si="347"/>
        <v>49</v>
      </c>
      <c r="BK314" s="1201" t="s">
        <v>4338</v>
      </c>
      <c r="BL314" s="1200" t="s">
        <v>4339</v>
      </c>
      <c r="BM314" s="876">
        <v>419</v>
      </c>
      <c r="BN314" s="877">
        <v>1219</v>
      </c>
      <c r="BO314" s="862">
        <f t="shared" si="332"/>
        <v>43701</v>
      </c>
      <c r="BP314" s="862">
        <f t="shared" si="307"/>
        <v>43707</v>
      </c>
      <c r="BQ314" s="862">
        <f t="shared" si="333"/>
        <v>43708</v>
      </c>
      <c r="BR314" s="862">
        <f t="shared" si="308"/>
        <v>43714</v>
      </c>
      <c r="BS314" s="862">
        <f t="shared" si="313"/>
        <v>43777</v>
      </c>
      <c r="BT314" s="862">
        <f t="shared" si="323"/>
        <v>43794</v>
      </c>
      <c r="BU314" s="862">
        <f t="shared" si="370"/>
        <v>43798</v>
      </c>
      <c r="BV314" s="862">
        <f t="shared" si="356"/>
        <v>43804</v>
      </c>
      <c r="BW314" s="879">
        <f>+BW313+14</f>
        <v>43806</v>
      </c>
      <c r="BY314" s="899">
        <f t="shared" si="348"/>
        <v>49</v>
      </c>
      <c r="BZ314" s="1201" t="s">
        <v>4338</v>
      </c>
      <c r="CA314" s="1200" t="s">
        <v>4339</v>
      </c>
      <c r="CB314" s="876">
        <v>419</v>
      </c>
      <c r="CC314" s="877">
        <v>1219</v>
      </c>
      <c r="CD314" s="862">
        <f t="shared" si="334"/>
        <v>43729</v>
      </c>
      <c r="CE314" s="862">
        <f t="shared" si="309"/>
        <v>43735</v>
      </c>
      <c r="CF314" s="862">
        <f t="shared" si="335"/>
        <v>43736</v>
      </c>
      <c r="CG314" s="862">
        <f t="shared" si="371"/>
        <v>43742</v>
      </c>
      <c r="CH314" s="862">
        <f t="shared" si="341"/>
        <v>43777</v>
      </c>
      <c r="CI314" s="862">
        <f t="shared" si="324"/>
        <v>43794</v>
      </c>
      <c r="CJ314" s="862">
        <f t="shared" si="316"/>
        <v>43798</v>
      </c>
      <c r="CK314" s="862">
        <f t="shared" si="357"/>
        <v>43804</v>
      </c>
      <c r="CL314" s="879">
        <f>+CL313+14</f>
        <v>43806</v>
      </c>
      <c r="CN314" s="899">
        <f t="shared" si="349"/>
        <v>49</v>
      </c>
      <c r="CO314" s="1201" t="s">
        <v>4338</v>
      </c>
      <c r="CP314" s="1200" t="s">
        <v>4339</v>
      </c>
      <c r="CQ314" s="876">
        <v>419</v>
      </c>
      <c r="CR314" s="877">
        <v>1219</v>
      </c>
      <c r="CS314" s="862">
        <f t="shared" si="336"/>
        <v>43729</v>
      </c>
      <c r="CT314" s="862">
        <f t="shared" si="310"/>
        <v>43735</v>
      </c>
      <c r="CU314" s="862">
        <f t="shared" si="337"/>
        <v>43736</v>
      </c>
      <c r="CV314" s="862">
        <f t="shared" si="372"/>
        <v>43742</v>
      </c>
      <c r="CW314" s="862">
        <f t="shared" si="360"/>
        <v>43777</v>
      </c>
      <c r="CX314" s="862">
        <f t="shared" si="325"/>
        <v>43794</v>
      </c>
      <c r="CY314" s="862">
        <f t="shared" si="317"/>
        <v>43798</v>
      </c>
      <c r="CZ314" s="862">
        <f t="shared" si="358"/>
        <v>43804</v>
      </c>
      <c r="DA314" s="879">
        <f>+DA313+14</f>
        <v>43806</v>
      </c>
    </row>
    <row r="315" spans="2:105" hidden="1">
      <c r="B315" s="407" t="s">
        <v>2290</v>
      </c>
      <c r="C315" s="850">
        <f t="shared" si="343"/>
        <v>50</v>
      </c>
      <c r="D315" s="860" t="s">
        <v>4340</v>
      </c>
      <c r="E315" s="861" t="s">
        <v>2184</v>
      </c>
      <c r="F315" s="853">
        <v>419</v>
      </c>
      <c r="G315" s="854">
        <v>1219</v>
      </c>
      <c r="H315" s="862">
        <f t="shared" si="351"/>
        <v>43768</v>
      </c>
      <c r="I315" s="862">
        <f t="shared" si="318"/>
        <v>43771</v>
      </c>
      <c r="J315" s="862">
        <f t="shared" si="338"/>
        <v>43777</v>
      </c>
      <c r="K315" s="862">
        <f t="shared" si="350"/>
        <v>43784</v>
      </c>
      <c r="L315" s="862">
        <f t="shared" si="319"/>
        <v>43801</v>
      </c>
      <c r="M315" s="862">
        <f t="shared" si="373"/>
        <v>43805</v>
      </c>
      <c r="N315" s="862">
        <f t="shared" si="352"/>
        <v>43811</v>
      </c>
      <c r="O315" s="856">
        <f t="shared" si="361"/>
        <v>43813</v>
      </c>
      <c r="Q315" s="850">
        <f t="shared" si="344"/>
        <v>50</v>
      </c>
      <c r="R315" s="860" t="s">
        <v>4340</v>
      </c>
      <c r="S315" s="861" t="s">
        <v>2184</v>
      </c>
      <c r="T315" s="853">
        <v>419</v>
      </c>
      <c r="U315" s="854">
        <v>1219</v>
      </c>
      <c r="V315" s="890">
        <f t="shared" si="326"/>
        <v>43736</v>
      </c>
      <c r="W315" s="890">
        <f t="shared" ref="W315:W386" si="374">X315-1</f>
        <v>43742</v>
      </c>
      <c r="X315" s="890">
        <f t="shared" si="327"/>
        <v>43743</v>
      </c>
      <c r="Y315" s="890">
        <f t="shared" ref="Y315:Y386" si="375">Z315-35</f>
        <v>43749</v>
      </c>
      <c r="Z315" s="890">
        <f t="shared" si="311"/>
        <v>43784</v>
      </c>
      <c r="AA315" s="890">
        <f t="shared" si="320"/>
        <v>43801</v>
      </c>
      <c r="AB315" s="890">
        <f t="shared" si="314"/>
        <v>43805</v>
      </c>
      <c r="AC315" s="890">
        <f t="shared" si="353"/>
        <v>43811</v>
      </c>
      <c r="AD315" s="856">
        <f t="shared" si="362"/>
        <v>43813</v>
      </c>
      <c r="AF315" s="850">
        <f t="shared" si="345"/>
        <v>50</v>
      </c>
      <c r="AG315" s="860" t="s">
        <v>4340</v>
      </c>
      <c r="AH315" s="861" t="s">
        <v>2184</v>
      </c>
      <c r="AI315" s="853">
        <v>419</v>
      </c>
      <c r="AJ315" s="854">
        <v>1219</v>
      </c>
      <c r="AK315" s="862">
        <f t="shared" si="328"/>
        <v>43736</v>
      </c>
      <c r="AL315" s="862">
        <f t="shared" ref="AL315:AL378" si="376">AM315-1</f>
        <v>43742</v>
      </c>
      <c r="AM315" s="862">
        <f t="shared" si="329"/>
        <v>43743</v>
      </c>
      <c r="AN315" s="862">
        <f t="shared" ref="AN315:AN378" si="377">AO315-35</f>
        <v>43749</v>
      </c>
      <c r="AO315" s="862">
        <f t="shared" si="359"/>
        <v>43784</v>
      </c>
      <c r="AP315" s="862">
        <f t="shared" si="321"/>
        <v>43801</v>
      </c>
      <c r="AQ315" s="862">
        <f t="shared" si="315"/>
        <v>43805</v>
      </c>
      <c r="AR315" s="862">
        <f t="shared" si="354"/>
        <v>43811</v>
      </c>
      <c r="AS315" s="879">
        <f t="shared" si="363"/>
        <v>43813</v>
      </c>
      <c r="AU315" s="850">
        <f t="shared" si="346"/>
        <v>50</v>
      </c>
      <c r="AV315" s="860" t="s">
        <v>4340</v>
      </c>
      <c r="AW315" s="861" t="s">
        <v>2184</v>
      </c>
      <c r="AX315" s="853">
        <v>419</v>
      </c>
      <c r="AY315" s="854">
        <v>1219</v>
      </c>
      <c r="AZ315" s="862">
        <f t="shared" si="330"/>
        <v>43722</v>
      </c>
      <c r="BA315" s="862">
        <f t="shared" ref="BA315:BA384" si="378">BB315-1</f>
        <v>43728</v>
      </c>
      <c r="BB315" s="862">
        <f t="shared" si="331"/>
        <v>43729</v>
      </c>
      <c r="BC315" s="862">
        <f t="shared" si="368"/>
        <v>43735</v>
      </c>
      <c r="BD315" s="862">
        <f t="shared" si="312"/>
        <v>43784</v>
      </c>
      <c r="BE315" s="862">
        <f t="shared" si="322"/>
        <v>43801</v>
      </c>
      <c r="BF315" s="862">
        <f t="shared" si="369"/>
        <v>43805</v>
      </c>
      <c r="BG315" s="862">
        <f t="shared" si="355"/>
        <v>43811</v>
      </c>
      <c r="BH315" s="879">
        <f t="shared" si="364"/>
        <v>43813</v>
      </c>
      <c r="BJ315" s="850">
        <f t="shared" si="347"/>
        <v>50</v>
      </c>
      <c r="BK315" s="860" t="s">
        <v>4340</v>
      </c>
      <c r="BL315" s="861" t="s">
        <v>2184</v>
      </c>
      <c r="BM315" s="853">
        <v>419</v>
      </c>
      <c r="BN315" s="854">
        <v>1219</v>
      </c>
      <c r="BO315" s="862">
        <f t="shared" si="332"/>
        <v>43708</v>
      </c>
      <c r="BP315" s="862">
        <f t="shared" ref="BP315:BP387" si="379">BQ315-1</f>
        <v>43714</v>
      </c>
      <c r="BQ315" s="862">
        <f t="shared" si="333"/>
        <v>43715</v>
      </c>
      <c r="BR315" s="862">
        <f t="shared" ref="BR315:BR387" si="380">BS315-63</f>
        <v>43721</v>
      </c>
      <c r="BS315" s="862">
        <f t="shared" si="313"/>
        <v>43784</v>
      </c>
      <c r="BT315" s="862">
        <f t="shared" si="323"/>
        <v>43801</v>
      </c>
      <c r="BU315" s="862">
        <f t="shared" si="370"/>
        <v>43805</v>
      </c>
      <c r="BV315" s="862">
        <f t="shared" si="356"/>
        <v>43811</v>
      </c>
      <c r="BW315" s="879">
        <f t="shared" si="365"/>
        <v>43813</v>
      </c>
      <c r="BY315" s="850">
        <f t="shared" si="348"/>
        <v>50</v>
      </c>
      <c r="BZ315" s="860" t="s">
        <v>4340</v>
      </c>
      <c r="CA315" s="861" t="s">
        <v>2184</v>
      </c>
      <c r="CB315" s="853">
        <v>419</v>
      </c>
      <c r="CC315" s="854">
        <v>1219</v>
      </c>
      <c r="CD315" s="862">
        <f t="shared" si="334"/>
        <v>43736</v>
      </c>
      <c r="CE315" s="862">
        <f t="shared" ref="CE315:CE389" si="381">CF315-1</f>
        <v>43742</v>
      </c>
      <c r="CF315" s="862">
        <f t="shared" si="335"/>
        <v>43743</v>
      </c>
      <c r="CG315" s="862">
        <f t="shared" si="371"/>
        <v>43749</v>
      </c>
      <c r="CH315" s="862">
        <f t="shared" si="341"/>
        <v>43784</v>
      </c>
      <c r="CI315" s="862">
        <f t="shared" si="324"/>
        <v>43801</v>
      </c>
      <c r="CJ315" s="862">
        <f t="shared" si="316"/>
        <v>43805</v>
      </c>
      <c r="CK315" s="862">
        <f t="shared" si="357"/>
        <v>43811</v>
      </c>
      <c r="CL315" s="879">
        <f t="shared" si="366"/>
        <v>43813</v>
      </c>
      <c r="CN315" s="850">
        <f t="shared" si="349"/>
        <v>50</v>
      </c>
      <c r="CO315" s="860" t="s">
        <v>4340</v>
      </c>
      <c r="CP315" s="861" t="s">
        <v>2184</v>
      </c>
      <c r="CQ315" s="853">
        <v>419</v>
      </c>
      <c r="CR315" s="854">
        <v>1219</v>
      </c>
      <c r="CS315" s="862">
        <f t="shared" si="336"/>
        <v>43736</v>
      </c>
      <c r="CT315" s="862">
        <f t="shared" ref="CT315:CT378" si="382">CU315-1</f>
        <v>43742</v>
      </c>
      <c r="CU315" s="862">
        <f t="shared" si="337"/>
        <v>43743</v>
      </c>
      <c r="CV315" s="862">
        <f t="shared" si="372"/>
        <v>43749</v>
      </c>
      <c r="CW315" s="862">
        <f t="shared" si="360"/>
        <v>43784</v>
      </c>
      <c r="CX315" s="862">
        <f t="shared" si="325"/>
        <v>43801</v>
      </c>
      <c r="CY315" s="862">
        <f t="shared" si="317"/>
        <v>43805</v>
      </c>
      <c r="CZ315" s="862">
        <f t="shared" si="358"/>
        <v>43811</v>
      </c>
      <c r="DA315" s="879">
        <f t="shared" si="367"/>
        <v>43813</v>
      </c>
    </row>
    <row r="316" spans="2:105" ht="15.75" hidden="1" thickBot="1">
      <c r="B316" s="407" t="s">
        <v>2291</v>
      </c>
      <c r="C316" s="1124">
        <f t="shared" si="343"/>
        <v>51</v>
      </c>
      <c r="D316" s="888" t="s">
        <v>506</v>
      </c>
      <c r="E316" s="889"/>
      <c r="F316" s="869">
        <v>419</v>
      </c>
      <c r="G316" s="870">
        <v>1219</v>
      </c>
      <c r="H316" s="799">
        <f t="shared" si="351"/>
        <v>43775</v>
      </c>
      <c r="I316" s="799">
        <f t="shared" si="318"/>
        <v>43778</v>
      </c>
      <c r="J316" s="1149">
        <f t="shared" si="338"/>
        <v>43784</v>
      </c>
      <c r="K316" s="799">
        <f t="shared" si="350"/>
        <v>43791</v>
      </c>
      <c r="L316" s="799">
        <f t="shared" si="319"/>
        <v>43808</v>
      </c>
      <c r="M316" s="799">
        <f t="shared" si="373"/>
        <v>43812</v>
      </c>
      <c r="N316" s="799">
        <f t="shared" si="352"/>
        <v>43818</v>
      </c>
      <c r="O316" s="871">
        <f t="shared" si="361"/>
        <v>43820</v>
      </c>
      <c r="Q316" s="1124">
        <f t="shared" si="344"/>
        <v>51</v>
      </c>
      <c r="R316" s="888" t="s">
        <v>506</v>
      </c>
      <c r="S316" s="889"/>
      <c r="T316" s="869">
        <v>419</v>
      </c>
      <c r="U316" s="870">
        <v>1219</v>
      </c>
      <c r="V316" s="1214">
        <f t="shared" si="326"/>
        <v>43743</v>
      </c>
      <c r="W316" s="1215">
        <f t="shared" si="374"/>
        <v>43749</v>
      </c>
      <c r="X316" s="1214">
        <f t="shared" si="327"/>
        <v>43750</v>
      </c>
      <c r="Y316" s="1215">
        <f t="shared" si="375"/>
        <v>43756</v>
      </c>
      <c r="Z316" s="1214">
        <f t="shared" ref="Z316:Z387" si="383">AA316-17</f>
        <v>43791</v>
      </c>
      <c r="AA316" s="1214">
        <f t="shared" si="320"/>
        <v>43808</v>
      </c>
      <c r="AB316" s="1214">
        <f t="shared" si="314"/>
        <v>43812</v>
      </c>
      <c r="AC316" s="1214">
        <f t="shared" si="353"/>
        <v>43818</v>
      </c>
      <c r="AD316" s="871">
        <f t="shared" si="362"/>
        <v>43820</v>
      </c>
      <c r="AF316" s="1124">
        <f t="shared" si="345"/>
        <v>51</v>
      </c>
      <c r="AG316" s="888" t="s">
        <v>506</v>
      </c>
      <c r="AH316" s="889"/>
      <c r="AI316" s="869">
        <v>419</v>
      </c>
      <c r="AJ316" s="870">
        <v>1219</v>
      </c>
      <c r="AK316" s="799">
        <f t="shared" si="328"/>
        <v>43743</v>
      </c>
      <c r="AL316" s="1149">
        <f t="shared" si="376"/>
        <v>43749</v>
      </c>
      <c r="AM316" s="799">
        <f t="shared" si="329"/>
        <v>43750</v>
      </c>
      <c r="AN316" s="1149">
        <f t="shared" si="377"/>
        <v>43756</v>
      </c>
      <c r="AO316" s="799">
        <f t="shared" si="359"/>
        <v>43791</v>
      </c>
      <c r="AP316" s="799">
        <f t="shared" si="321"/>
        <v>43808</v>
      </c>
      <c r="AQ316" s="799">
        <f t="shared" si="315"/>
        <v>43812</v>
      </c>
      <c r="AR316" s="799">
        <f t="shared" si="354"/>
        <v>43818</v>
      </c>
      <c r="AS316" s="1195">
        <f t="shared" si="363"/>
        <v>43820</v>
      </c>
      <c r="AU316" s="1124">
        <f t="shared" si="346"/>
        <v>51</v>
      </c>
      <c r="AV316" s="888" t="s">
        <v>506</v>
      </c>
      <c r="AW316" s="889"/>
      <c r="AX316" s="869">
        <v>419</v>
      </c>
      <c r="AY316" s="870">
        <v>1219</v>
      </c>
      <c r="AZ316" s="799">
        <f t="shared" si="330"/>
        <v>43729</v>
      </c>
      <c r="BA316" s="1149">
        <f t="shared" si="378"/>
        <v>43735</v>
      </c>
      <c r="BB316" s="799">
        <f t="shared" si="331"/>
        <v>43736</v>
      </c>
      <c r="BC316" s="1149">
        <f t="shared" si="368"/>
        <v>43742</v>
      </c>
      <c r="BD316" s="799">
        <f t="shared" ref="BD316:BD385" si="384">BE316-17</f>
        <v>43791</v>
      </c>
      <c r="BE316" s="799">
        <f t="shared" si="322"/>
        <v>43808</v>
      </c>
      <c r="BF316" s="799">
        <f t="shared" si="369"/>
        <v>43812</v>
      </c>
      <c r="BG316" s="799">
        <f t="shared" si="355"/>
        <v>43818</v>
      </c>
      <c r="BH316" s="1195">
        <f t="shared" si="364"/>
        <v>43820</v>
      </c>
      <c r="BJ316" s="1124">
        <f t="shared" si="347"/>
        <v>51</v>
      </c>
      <c r="BK316" s="888" t="s">
        <v>506</v>
      </c>
      <c r="BL316" s="889"/>
      <c r="BM316" s="869">
        <v>419</v>
      </c>
      <c r="BN316" s="870">
        <v>1219</v>
      </c>
      <c r="BO316" s="799">
        <f t="shared" si="332"/>
        <v>43715</v>
      </c>
      <c r="BP316" s="1149">
        <f t="shared" si="379"/>
        <v>43721</v>
      </c>
      <c r="BQ316" s="799">
        <f t="shared" si="333"/>
        <v>43722</v>
      </c>
      <c r="BR316" s="1149">
        <f t="shared" si="380"/>
        <v>43728</v>
      </c>
      <c r="BS316" s="799">
        <f t="shared" ref="BS316:BS388" si="385">BT316-17</f>
        <v>43791</v>
      </c>
      <c r="BT316" s="799">
        <f t="shared" si="323"/>
        <v>43808</v>
      </c>
      <c r="BU316" s="799">
        <f t="shared" si="370"/>
        <v>43812</v>
      </c>
      <c r="BV316" s="799">
        <f t="shared" si="356"/>
        <v>43818</v>
      </c>
      <c r="BW316" s="1195">
        <f t="shared" si="365"/>
        <v>43820</v>
      </c>
      <c r="BY316" s="1124">
        <f t="shared" si="348"/>
        <v>51</v>
      </c>
      <c r="BZ316" s="888" t="s">
        <v>506</v>
      </c>
      <c r="CA316" s="889"/>
      <c r="CB316" s="869">
        <v>419</v>
      </c>
      <c r="CC316" s="870">
        <v>1219</v>
      </c>
      <c r="CD316" s="799">
        <f t="shared" si="334"/>
        <v>43743</v>
      </c>
      <c r="CE316" s="1149">
        <f t="shared" si="381"/>
        <v>43749</v>
      </c>
      <c r="CF316" s="799">
        <f t="shared" si="335"/>
        <v>43750</v>
      </c>
      <c r="CG316" s="1149">
        <f t="shared" si="371"/>
        <v>43756</v>
      </c>
      <c r="CH316" s="799">
        <f t="shared" si="341"/>
        <v>43791</v>
      </c>
      <c r="CI316" s="799">
        <f t="shared" si="324"/>
        <v>43808</v>
      </c>
      <c r="CJ316" s="799">
        <f t="shared" si="316"/>
        <v>43812</v>
      </c>
      <c r="CK316" s="799">
        <f t="shared" si="357"/>
        <v>43818</v>
      </c>
      <c r="CL316" s="1195">
        <f t="shared" si="366"/>
        <v>43820</v>
      </c>
      <c r="CN316" s="1124">
        <f t="shared" si="349"/>
        <v>51</v>
      </c>
      <c r="CO316" s="888" t="s">
        <v>506</v>
      </c>
      <c r="CP316" s="889"/>
      <c r="CQ316" s="869">
        <v>419</v>
      </c>
      <c r="CR316" s="870">
        <v>1219</v>
      </c>
      <c r="CS316" s="799">
        <f t="shared" si="336"/>
        <v>43743</v>
      </c>
      <c r="CT316" s="1149">
        <f t="shared" si="382"/>
        <v>43749</v>
      </c>
      <c r="CU316" s="799">
        <f t="shared" si="337"/>
        <v>43750</v>
      </c>
      <c r="CV316" s="1149">
        <f t="shared" si="372"/>
        <v>43756</v>
      </c>
      <c r="CW316" s="799">
        <f t="shared" si="360"/>
        <v>43791</v>
      </c>
      <c r="CX316" s="799">
        <f t="shared" si="325"/>
        <v>43808</v>
      </c>
      <c r="CY316" s="799">
        <f t="shared" si="317"/>
        <v>43812</v>
      </c>
      <c r="CZ316" s="799">
        <f t="shared" si="358"/>
        <v>43818</v>
      </c>
      <c r="DA316" s="1195">
        <f t="shared" si="367"/>
        <v>43820</v>
      </c>
    </row>
    <row r="317" spans="2:105" ht="39" thickTop="1">
      <c r="B317" s="407" t="s">
        <v>2292</v>
      </c>
      <c r="C317" s="804">
        <f t="shared" si="343"/>
        <v>52</v>
      </c>
      <c r="D317" s="1141" t="s">
        <v>506</v>
      </c>
      <c r="E317" s="1142" t="s">
        <v>993</v>
      </c>
      <c r="F317" s="800">
        <v>419</v>
      </c>
      <c r="G317" s="1204">
        <v>1219</v>
      </c>
      <c r="H317" s="802">
        <f t="shared" si="351"/>
        <v>43782</v>
      </c>
      <c r="I317" s="802">
        <f t="shared" si="318"/>
        <v>43785</v>
      </c>
      <c r="J317" s="803">
        <f t="shared" si="338"/>
        <v>43791</v>
      </c>
      <c r="K317" s="802">
        <f t="shared" si="350"/>
        <v>43798</v>
      </c>
      <c r="L317" s="802">
        <f t="shared" si="319"/>
        <v>43815</v>
      </c>
      <c r="M317" s="802">
        <f t="shared" si="373"/>
        <v>43819</v>
      </c>
      <c r="N317" s="802">
        <f t="shared" si="352"/>
        <v>43825</v>
      </c>
      <c r="O317" s="808">
        <f t="shared" si="361"/>
        <v>43827</v>
      </c>
      <c r="Q317" s="804">
        <f t="shared" si="344"/>
        <v>52</v>
      </c>
      <c r="R317" s="1141" t="s">
        <v>506</v>
      </c>
      <c r="S317" s="1142" t="s">
        <v>993</v>
      </c>
      <c r="T317" s="800">
        <v>419</v>
      </c>
      <c r="U317" s="1204">
        <v>1219</v>
      </c>
      <c r="V317" s="802">
        <f t="shared" si="326"/>
        <v>43750</v>
      </c>
      <c r="W317" s="803">
        <f t="shared" si="374"/>
        <v>43756</v>
      </c>
      <c r="X317" s="802">
        <f t="shared" si="327"/>
        <v>43757</v>
      </c>
      <c r="Y317" s="803">
        <f t="shared" si="375"/>
        <v>43763</v>
      </c>
      <c r="Z317" s="802">
        <f t="shared" si="383"/>
        <v>43798</v>
      </c>
      <c r="AA317" s="802">
        <f t="shared" si="320"/>
        <v>43815</v>
      </c>
      <c r="AB317" s="802">
        <f t="shared" ref="AB317:AB388" si="386">AC317-6</f>
        <v>43819</v>
      </c>
      <c r="AC317" s="802">
        <f t="shared" si="353"/>
        <v>43825</v>
      </c>
      <c r="AD317" s="808">
        <f t="shared" si="362"/>
        <v>43827</v>
      </c>
      <c r="AF317" s="804">
        <f t="shared" si="345"/>
        <v>52</v>
      </c>
      <c r="AG317" s="1141" t="s">
        <v>506</v>
      </c>
      <c r="AH317" s="1142" t="s">
        <v>993</v>
      </c>
      <c r="AI317" s="800">
        <v>419</v>
      </c>
      <c r="AJ317" s="1204">
        <v>1219</v>
      </c>
      <c r="AK317" s="802">
        <f t="shared" si="328"/>
        <v>43750</v>
      </c>
      <c r="AL317" s="803">
        <f t="shared" si="376"/>
        <v>43756</v>
      </c>
      <c r="AM317" s="802">
        <f t="shared" si="329"/>
        <v>43757</v>
      </c>
      <c r="AN317" s="803">
        <f t="shared" si="377"/>
        <v>43763</v>
      </c>
      <c r="AO317" s="802">
        <f t="shared" si="359"/>
        <v>43798</v>
      </c>
      <c r="AP317" s="802">
        <f t="shared" si="321"/>
        <v>43815</v>
      </c>
      <c r="AQ317" s="802">
        <f t="shared" ref="AQ317:AQ380" si="387">AR317-6</f>
        <v>43819</v>
      </c>
      <c r="AR317" s="802">
        <f t="shared" si="354"/>
        <v>43825</v>
      </c>
      <c r="AS317" s="808">
        <f t="shared" si="363"/>
        <v>43827</v>
      </c>
      <c r="AU317" s="804">
        <f t="shared" si="346"/>
        <v>52</v>
      </c>
      <c r="AV317" s="1141" t="s">
        <v>506</v>
      </c>
      <c r="AW317" s="1142" t="s">
        <v>993</v>
      </c>
      <c r="AX317" s="800">
        <v>419</v>
      </c>
      <c r="AY317" s="1204">
        <v>1219</v>
      </c>
      <c r="AZ317" s="802">
        <f t="shared" si="330"/>
        <v>43736</v>
      </c>
      <c r="BA317" s="803">
        <f t="shared" si="378"/>
        <v>43742</v>
      </c>
      <c r="BB317" s="802">
        <f t="shared" si="331"/>
        <v>43743</v>
      </c>
      <c r="BC317" s="803">
        <f t="shared" si="368"/>
        <v>43749</v>
      </c>
      <c r="BD317" s="802">
        <f t="shared" si="384"/>
        <v>43798</v>
      </c>
      <c r="BE317" s="802">
        <f t="shared" si="322"/>
        <v>43815</v>
      </c>
      <c r="BF317" s="802">
        <f t="shared" si="369"/>
        <v>43819</v>
      </c>
      <c r="BG317" s="802">
        <f t="shared" si="355"/>
        <v>43825</v>
      </c>
      <c r="BH317" s="808">
        <f t="shared" si="364"/>
        <v>43827</v>
      </c>
      <c r="BJ317" s="804">
        <f t="shared" si="347"/>
        <v>52</v>
      </c>
      <c r="BK317" s="1141" t="s">
        <v>506</v>
      </c>
      <c r="BL317" s="1142" t="s">
        <v>993</v>
      </c>
      <c r="BM317" s="800">
        <v>419</v>
      </c>
      <c r="BN317" s="1204">
        <v>1219</v>
      </c>
      <c r="BO317" s="802">
        <f t="shared" si="332"/>
        <v>43722</v>
      </c>
      <c r="BP317" s="803">
        <f t="shared" si="379"/>
        <v>43728</v>
      </c>
      <c r="BQ317" s="802">
        <f t="shared" si="333"/>
        <v>43729</v>
      </c>
      <c r="BR317" s="803">
        <f t="shared" si="380"/>
        <v>43735</v>
      </c>
      <c r="BS317" s="802">
        <f t="shared" si="385"/>
        <v>43798</v>
      </c>
      <c r="BT317" s="802">
        <f t="shared" si="323"/>
        <v>43815</v>
      </c>
      <c r="BU317" s="802">
        <f t="shared" si="370"/>
        <v>43819</v>
      </c>
      <c r="BV317" s="802">
        <f t="shared" si="356"/>
        <v>43825</v>
      </c>
      <c r="BW317" s="808">
        <f t="shared" si="365"/>
        <v>43827</v>
      </c>
      <c r="BY317" s="804">
        <f t="shared" si="348"/>
        <v>52</v>
      </c>
      <c r="BZ317" s="1141" t="s">
        <v>506</v>
      </c>
      <c r="CA317" s="1142" t="s">
        <v>993</v>
      </c>
      <c r="CB317" s="800">
        <v>419</v>
      </c>
      <c r="CC317" s="1204">
        <v>1219</v>
      </c>
      <c r="CD317" s="802">
        <f t="shared" si="334"/>
        <v>43750</v>
      </c>
      <c r="CE317" s="803">
        <f t="shared" si="381"/>
        <v>43756</v>
      </c>
      <c r="CF317" s="802">
        <f t="shared" si="335"/>
        <v>43757</v>
      </c>
      <c r="CG317" s="803">
        <f t="shared" si="371"/>
        <v>43763</v>
      </c>
      <c r="CH317" s="802">
        <f t="shared" si="341"/>
        <v>43798</v>
      </c>
      <c r="CI317" s="802">
        <f t="shared" si="324"/>
        <v>43815</v>
      </c>
      <c r="CJ317" s="802">
        <f t="shared" ref="CJ317:CJ391" si="388">CK317-6</f>
        <v>43819</v>
      </c>
      <c r="CK317" s="802">
        <f t="shared" si="357"/>
        <v>43825</v>
      </c>
      <c r="CL317" s="808">
        <f t="shared" si="366"/>
        <v>43827</v>
      </c>
      <c r="CN317" s="804">
        <f t="shared" si="349"/>
        <v>52</v>
      </c>
      <c r="CO317" s="1141" t="s">
        <v>506</v>
      </c>
      <c r="CP317" s="1142" t="s">
        <v>993</v>
      </c>
      <c r="CQ317" s="800">
        <v>419</v>
      </c>
      <c r="CR317" s="1204">
        <v>1219</v>
      </c>
      <c r="CS317" s="802">
        <f t="shared" si="336"/>
        <v>43750</v>
      </c>
      <c r="CT317" s="803">
        <f t="shared" si="382"/>
        <v>43756</v>
      </c>
      <c r="CU317" s="802">
        <f t="shared" si="337"/>
        <v>43757</v>
      </c>
      <c r="CV317" s="803">
        <f t="shared" si="372"/>
        <v>43763</v>
      </c>
      <c r="CW317" s="802">
        <f t="shared" si="360"/>
        <v>43798</v>
      </c>
      <c r="CX317" s="802">
        <f t="shared" si="325"/>
        <v>43815</v>
      </c>
      <c r="CY317" s="802">
        <f t="shared" ref="CY317:CY380" si="389">CZ317-6</f>
        <v>43819</v>
      </c>
      <c r="CZ317" s="802">
        <f t="shared" si="358"/>
        <v>43825</v>
      </c>
      <c r="DA317" s="808">
        <f t="shared" si="367"/>
        <v>43827</v>
      </c>
    </row>
    <row r="318" spans="2:105" ht="15.75" thickBot="1">
      <c r="B318" s="407" t="s">
        <v>2472</v>
      </c>
      <c r="C318" s="811">
        <v>1</v>
      </c>
      <c r="D318" s="1143" t="s">
        <v>506</v>
      </c>
      <c r="E318" s="1144"/>
      <c r="F318" s="812">
        <v>120</v>
      </c>
      <c r="G318" s="821" t="s">
        <v>4053</v>
      </c>
      <c r="H318" s="822">
        <f t="shared" si="351"/>
        <v>43782</v>
      </c>
      <c r="I318" s="822">
        <f t="shared" si="318"/>
        <v>43785</v>
      </c>
      <c r="J318" s="1221">
        <f t="shared" si="338"/>
        <v>43791</v>
      </c>
      <c r="K318" s="822">
        <f t="shared" si="350"/>
        <v>43798</v>
      </c>
      <c r="L318" s="822">
        <f t="shared" si="319"/>
        <v>43815</v>
      </c>
      <c r="M318" s="822">
        <f t="shared" si="373"/>
        <v>43819</v>
      </c>
      <c r="N318" s="822">
        <f t="shared" si="352"/>
        <v>43825</v>
      </c>
      <c r="O318" s="1220">
        <v>43827</v>
      </c>
      <c r="Q318" s="811">
        <v>1</v>
      </c>
      <c r="R318" s="1143" t="s">
        <v>506</v>
      </c>
      <c r="S318" s="1144"/>
      <c r="T318" s="812">
        <v>120</v>
      </c>
      <c r="U318" s="821" t="s">
        <v>4053</v>
      </c>
      <c r="V318" s="822">
        <f t="shared" si="326"/>
        <v>43750</v>
      </c>
      <c r="W318" s="1221">
        <f t="shared" si="374"/>
        <v>43756</v>
      </c>
      <c r="X318" s="822">
        <f t="shared" si="327"/>
        <v>43757</v>
      </c>
      <c r="Y318" s="1221">
        <f t="shared" si="375"/>
        <v>43763</v>
      </c>
      <c r="Z318" s="822">
        <f t="shared" si="383"/>
        <v>43798</v>
      </c>
      <c r="AA318" s="822">
        <f t="shared" si="320"/>
        <v>43815</v>
      </c>
      <c r="AB318" s="822">
        <f t="shared" si="386"/>
        <v>43819</v>
      </c>
      <c r="AC318" s="822">
        <f t="shared" si="353"/>
        <v>43825</v>
      </c>
      <c r="AD318" s="1220">
        <v>43827</v>
      </c>
      <c r="AF318" s="811">
        <v>1</v>
      </c>
      <c r="AG318" s="1143" t="s">
        <v>506</v>
      </c>
      <c r="AH318" s="1144"/>
      <c r="AI318" s="812">
        <v>120</v>
      </c>
      <c r="AJ318" s="821" t="s">
        <v>4053</v>
      </c>
      <c r="AK318" s="962">
        <f t="shared" si="328"/>
        <v>43750</v>
      </c>
      <c r="AL318" s="1145">
        <f t="shared" si="376"/>
        <v>43756</v>
      </c>
      <c r="AM318" s="962">
        <f t="shared" si="329"/>
        <v>43757</v>
      </c>
      <c r="AN318" s="1145">
        <f t="shared" si="377"/>
        <v>43763</v>
      </c>
      <c r="AO318" s="962">
        <f t="shared" si="359"/>
        <v>43798</v>
      </c>
      <c r="AP318" s="962">
        <f t="shared" si="321"/>
        <v>43815</v>
      </c>
      <c r="AQ318" s="962">
        <f t="shared" si="387"/>
        <v>43819</v>
      </c>
      <c r="AR318" s="962">
        <f t="shared" si="354"/>
        <v>43825</v>
      </c>
      <c r="AS318" s="1220">
        <v>43827</v>
      </c>
      <c r="AU318" s="811">
        <v>1</v>
      </c>
      <c r="AV318" s="1143" t="s">
        <v>506</v>
      </c>
      <c r="AW318" s="1144"/>
      <c r="AX318" s="812">
        <v>120</v>
      </c>
      <c r="AY318" s="821" t="s">
        <v>4053</v>
      </c>
      <c r="AZ318" s="962">
        <f t="shared" si="330"/>
        <v>43736</v>
      </c>
      <c r="BA318" s="1145">
        <f t="shared" si="378"/>
        <v>43742</v>
      </c>
      <c r="BB318" s="962">
        <f t="shared" si="331"/>
        <v>43743</v>
      </c>
      <c r="BC318" s="1145">
        <f t="shared" si="368"/>
        <v>43749</v>
      </c>
      <c r="BD318" s="962">
        <f t="shared" si="384"/>
        <v>43798</v>
      </c>
      <c r="BE318" s="962">
        <f t="shared" si="322"/>
        <v>43815</v>
      </c>
      <c r="BF318" s="962">
        <f t="shared" si="369"/>
        <v>43819</v>
      </c>
      <c r="BG318" s="962">
        <f t="shared" si="355"/>
        <v>43825</v>
      </c>
      <c r="BH318" s="1220">
        <v>43827</v>
      </c>
      <c r="BJ318" s="811">
        <v>1</v>
      </c>
      <c r="BK318" s="1143" t="s">
        <v>506</v>
      </c>
      <c r="BL318" s="1144"/>
      <c r="BM318" s="812">
        <v>120</v>
      </c>
      <c r="BN318" s="821" t="s">
        <v>4053</v>
      </c>
      <c r="BO318" s="962">
        <f t="shared" si="332"/>
        <v>43722</v>
      </c>
      <c r="BP318" s="1145">
        <f t="shared" si="379"/>
        <v>43728</v>
      </c>
      <c r="BQ318" s="962">
        <f t="shared" si="333"/>
        <v>43729</v>
      </c>
      <c r="BR318" s="1145">
        <f t="shared" si="380"/>
        <v>43735</v>
      </c>
      <c r="BS318" s="962">
        <f t="shared" si="385"/>
        <v>43798</v>
      </c>
      <c r="BT318" s="962">
        <f t="shared" si="323"/>
        <v>43815</v>
      </c>
      <c r="BU318" s="962">
        <f t="shared" si="370"/>
        <v>43819</v>
      </c>
      <c r="BV318" s="962">
        <f t="shared" si="356"/>
        <v>43825</v>
      </c>
      <c r="BW318" s="1220">
        <v>43827</v>
      </c>
      <c r="BY318" s="811">
        <v>1</v>
      </c>
      <c r="BZ318" s="1143" t="s">
        <v>506</v>
      </c>
      <c r="CA318" s="1144"/>
      <c r="CB318" s="812">
        <v>120</v>
      </c>
      <c r="CC318" s="821" t="s">
        <v>4053</v>
      </c>
      <c r="CD318" s="962">
        <f t="shared" si="334"/>
        <v>43750</v>
      </c>
      <c r="CE318" s="1145">
        <f t="shared" si="381"/>
        <v>43756</v>
      </c>
      <c r="CF318" s="962">
        <f t="shared" si="335"/>
        <v>43757</v>
      </c>
      <c r="CG318" s="1145">
        <f t="shared" si="371"/>
        <v>43763</v>
      </c>
      <c r="CH318" s="962">
        <f t="shared" si="341"/>
        <v>43798</v>
      </c>
      <c r="CI318" s="962">
        <f t="shared" si="324"/>
        <v>43815</v>
      </c>
      <c r="CJ318" s="962">
        <f t="shared" si="388"/>
        <v>43819</v>
      </c>
      <c r="CK318" s="962">
        <f t="shared" si="357"/>
        <v>43825</v>
      </c>
      <c r="CL318" s="1220">
        <v>43827</v>
      </c>
      <c r="CN318" s="811">
        <v>1</v>
      </c>
      <c r="CO318" s="1143" t="s">
        <v>506</v>
      </c>
      <c r="CP318" s="1144"/>
      <c r="CQ318" s="812">
        <v>120</v>
      </c>
      <c r="CR318" s="821" t="s">
        <v>4053</v>
      </c>
      <c r="CS318" s="962">
        <f t="shared" si="336"/>
        <v>43750</v>
      </c>
      <c r="CT318" s="1145">
        <f t="shared" si="382"/>
        <v>43756</v>
      </c>
      <c r="CU318" s="962">
        <f t="shared" si="337"/>
        <v>43757</v>
      </c>
      <c r="CV318" s="1145">
        <f t="shared" si="372"/>
        <v>43763</v>
      </c>
      <c r="CW318" s="962">
        <f t="shared" si="360"/>
        <v>43798</v>
      </c>
      <c r="CX318" s="962">
        <f t="shared" si="325"/>
        <v>43815</v>
      </c>
      <c r="CY318" s="962">
        <f t="shared" si="389"/>
        <v>43819</v>
      </c>
      <c r="CZ318" s="962">
        <f t="shared" si="358"/>
        <v>43825</v>
      </c>
      <c r="DA318" s="1220">
        <v>43827</v>
      </c>
    </row>
    <row r="319" spans="2:105" ht="15.75" thickTop="1">
      <c r="B319" s="407" t="s">
        <v>2473</v>
      </c>
      <c r="C319" s="899">
        <f t="shared" si="343"/>
        <v>2</v>
      </c>
      <c r="D319" s="891" t="s">
        <v>506</v>
      </c>
      <c r="E319" s="892"/>
      <c r="F319" s="876">
        <v>120</v>
      </c>
      <c r="G319" s="877" t="s">
        <v>4053</v>
      </c>
      <c r="H319" s="859">
        <f t="shared" si="351"/>
        <v>43796</v>
      </c>
      <c r="I319" s="859">
        <f t="shared" si="318"/>
        <v>43799</v>
      </c>
      <c r="J319" s="863">
        <f t="shared" si="338"/>
        <v>43805</v>
      </c>
      <c r="K319" s="859">
        <f t="shared" si="350"/>
        <v>43812</v>
      </c>
      <c r="L319" s="859">
        <f t="shared" si="319"/>
        <v>43829</v>
      </c>
      <c r="M319" s="859">
        <f t="shared" si="373"/>
        <v>43833</v>
      </c>
      <c r="N319" s="859">
        <f t="shared" si="352"/>
        <v>43839</v>
      </c>
      <c r="O319" s="879">
        <v>43841</v>
      </c>
      <c r="Q319" s="899">
        <f t="shared" si="344"/>
        <v>2</v>
      </c>
      <c r="R319" s="891" t="s">
        <v>506</v>
      </c>
      <c r="S319" s="892"/>
      <c r="T319" s="876">
        <v>120</v>
      </c>
      <c r="U319" s="877" t="s">
        <v>4053</v>
      </c>
      <c r="V319" s="859">
        <f t="shared" si="326"/>
        <v>43764</v>
      </c>
      <c r="W319" s="863">
        <f t="shared" si="374"/>
        <v>43770</v>
      </c>
      <c r="X319" s="859">
        <f t="shared" si="327"/>
        <v>43771</v>
      </c>
      <c r="Y319" s="863">
        <f t="shared" si="375"/>
        <v>43777</v>
      </c>
      <c r="Z319" s="859">
        <f t="shared" si="383"/>
        <v>43812</v>
      </c>
      <c r="AA319" s="859">
        <f t="shared" si="320"/>
        <v>43829</v>
      </c>
      <c r="AB319" s="859">
        <f t="shared" si="386"/>
        <v>43833</v>
      </c>
      <c r="AC319" s="859">
        <f t="shared" si="353"/>
        <v>43839</v>
      </c>
      <c r="AD319" s="879">
        <v>43841</v>
      </c>
      <c r="AF319" s="899">
        <f t="shared" si="345"/>
        <v>2</v>
      </c>
      <c r="AG319" s="891" t="s">
        <v>506</v>
      </c>
      <c r="AH319" s="892"/>
      <c r="AI319" s="876">
        <v>120</v>
      </c>
      <c r="AJ319" s="877" t="s">
        <v>4053</v>
      </c>
      <c r="AK319" s="859">
        <f t="shared" si="328"/>
        <v>43764</v>
      </c>
      <c r="AL319" s="863">
        <f t="shared" si="376"/>
        <v>43770</v>
      </c>
      <c r="AM319" s="859">
        <f t="shared" si="329"/>
        <v>43771</v>
      </c>
      <c r="AN319" s="863">
        <f t="shared" si="377"/>
        <v>43777</v>
      </c>
      <c r="AO319" s="859">
        <f t="shared" si="359"/>
        <v>43812</v>
      </c>
      <c r="AP319" s="859">
        <f t="shared" si="321"/>
        <v>43829</v>
      </c>
      <c r="AQ319" s="859">
        <f t="shared" si="387"/>
        <v>43833</v>
      </c>
      <c r="AR319" s="859">
        <f t="shared" si="354"/>
        <v>43839</v>
      </c>
      <c r="AS319" s="879">
        <v>43841</v>
      </c>
      <c r="AU319" s="899">
        <f t="shared" si="346"/>
        <v>2</v>
      </c>
      <c r="AV319" s="891" t="s">
        <v>506</v>
      </c>
      <c r="AW319" s="892"/>
      <c r="AX319" s="876">
        <v>120</v>
      </c>
      <c r="AY319" s="877" t="s">
        <v>4053</v>
      </c>
      <c r="AZ319" s="859">
        <f t="shared" si="330"/>
        <v>43750</v>
      </c>
      <c r="BA319" s="863">
        <f t="shared" si="378"/>
        <v>43756</v>
      </c>
      <c r="BB319" s="859">
        <f t="shared" si="331"/>
        <v>43757</v>
      </c>
      <c r="BC319" s="863">
        <f t="shared" si="368"/>
        <v>43763</v>
      </c>
      <c r="BD319" s="859">
        <f t="shared" si="384"/>
        <v>43812</v>
      </c>
      <c r="BE319" s="859">
        <f t="shared" si="322"/>
        <v>43829</v>
      </c>
      <c r="BF319" s="859">
        <f t="shared" si="369"/>
        <v>43833</v>
      </c>
      <c r="BG319" s="859">
        <f t="shared" si="355"/>
        <v>43839</v>
      </c>
      <c r="BH319" s="879">
        <v>43841</v>
      </c>
      <c r="BJ319" s="899">
        <f t="shared" si="347"/>
        <v>2</v>
      </c>
      <c r="BK319" s="891" t="s">
        <v>506</v>
      </c>
      <c r="BL319" s="892"/>
      <c r="BM319" s="876">
        <v>120</v>
      </c>
      <c r="BN319" s="877" t="s">
        <v>4053</v>
      </c>
      <c r="BO319" s="859">
        <f t="shared" si="332"/>
        <v>43736</v>
      </c>
      <c r="BP319" s="863">
        <f t="shared" si="379"/>
        <v>43742</v>
      </c>
      <c r="BQ319" s="859">
        <f t="shared" si="333"/>
        <v>43743</v>
      </c>
      <c r="BR319" s="863">
        <f t="shared" si="380"/>
        <v>43749</v>
      </c>
      <c r="BS319" s="859">
        <f t="shared" si="385"/>
        <v>43812</v>
      </c>
      <c r="BT319" s="859">
        <f t="shared" si="323"/>
        <v>43829</v>
      </c>
      <c r="BU319" s="859">
        <f t="shared" si="370"/>
        <v>43833</v>
      </c>
      <c r="BV319" s="859">
        <f t="shared" si="356"/>
        <v>43839</v>
      </c>
      <c r="BW319" s="879">
        <v>43841</v>
      </c>
      <c r="BY319" s="899">
        <f t="shared" si="348"/>
        <v>2</v>
      </c>
      <c r="BZ319" s="891" t="s">
        <v>506</v>
      </c>
      <c r="CA319" s="892"/>
      <c r="CB319" s="876">
        <v>120</v>
      </c>
      <c r="CC319" s="877" t="s">
        <v>4053</v>
      </c>
      <c r="CD319" s="859">
        <f t="shared" si="334"/>
        <v>43764</v>
      </c>
      <c r="CE319" s="863">
        <f t="shared" si="381"/>
        <v>43770</v>
      </c>
      <c r="CF319" s="859">
        <f t="shared" si="335"/>
        <v>43771</v>
      </c>
      <c r="CG319" s="863">
        <f t="shared" si="371"/>
        <v>43777</v>
      </c>
      <c r="CH319" s="859">
        <f t="shared" si="341"/>
        <v>43812</v>
      </c>
      <c r="CI319" s="859">
        <f t="shared" si="324"/>
        <v>43829</v>
      </c>
      <c r="CJ319" s="859">
        <f t="shared" si="388"/>
        <v>43833</v>
      </c>
      <c r="CK319" s="859">
        <f t="shared" si="357"/>
        <v>43839</v>
      </c>
      <c r="CL319" s="879">
        <v>43841</v>
      </c>
      <c r="CN319" s="899">
        <f t="shared" si="349"/>
        <v>2</v>
      </c>
      <c r="CO319" s="891" t="s">
        <v>506</v>
      </c>
      <c r="CP319" s="892"/>
      <c r="CQ319" s="876">
        <v>120</v>
      </c>
      <c r="CR319" s="877" t="s">
        <v>4053</v>
      </c>
      <c r="CS319" s="859">
        <f t="shared" si="336"/>
        <v>43764</v>
      </c>
      <c r="CT319" s="863">
        <f t="shared" si="382"/>
        <v>43770</v>
      </c>
      <c r="CU319" s="859">
        <f t="shared" si="337"/>
        <v>43771</v>
      </c>
      <c r="CV319" s="863">
        <f t="shared" si="372"/>
        <v>43777</v>
      </c>
      <c r="CW319" s="859">
        <f t="shared" si="360"/>
        <v>43812</v>
      </c>
      <c r="CX319" s="859">
        <f t="shared" si="325"/>
        <v>43829</v>
      </c>
      <c r="CY319" s="859">
        <f t="shared" si="389"/>
        <v>43833</v>
      </c>
      <c r="CZ319" s="859">
        <f t="shared" si="358"/>
        <v>43839</v>
      </c>
      <c r="DA319" s="879">
        <v>43841</v>
      </c>
    </row>
    <row r="320" spans="2:105" ht="114.75">
      <c r="B320" s="407" t="s">
        <v>2474</v>
      </c>
      <c r="C320" s="850">
        <f t="shared" si="343"/>
        <v>3</v>
      </c>
      <c r="D320" s="857" t="s">
        <v>506</v>
      </c>
      <c r="E320" s="858" t="s">
        <v>8177</v>
      </c>
      <c r="F320" s="853">
        <v>120</v>
      </c>
      <c r="G320" s="854" t="s">
        <v>4053</v>
      </c>
      <c r="H320" s="859">
        <f t="shared" si="351"/>
        <v>43803</v>
      </c>
      <c r="I320" s="859">
        <f t="shared" si="318"/>
        <v>43806</v>
      </c>
      <c r="J320" s="863">
        <f t="shared" si="338"/>
        <v>43812</v>
      </c>
      <c r="K320" s="859">
        <f t="shared" si="350"/>
        <v>43819</v>
      </c>
      <c r="L320" s="859">
        <f t="shared" si="319"/>
        <v>43836</v>
      </c>
      <c r="M320" s="859">
        <f t="shared" si="373"/>
        <v>43840</v>
      </c>
      <c r="N320" s="859">
        <f t="shared" si="352"/>
        <v>43846</v>
      </c>
      <c r="O320" s="856">
        <f t="shared" si="361"/>
        <v>43848</v>
      </c>
      <c r="Q320" s="850">
        <f t="shared" si="344"/>
        <v>3</v>
      </c>
      <c r="R320" s="857" t="s">
        <v>506</v>
      </c>
      <c r="S320" s="858" t="s">
        <v>8177</v>
      </c>
      <c r="T320" s="853">
        <v>120</v>
      </c>
      <c r="U320" s="854" t="s">
        <v>4053</v>
      </c>
      <c r="V320" s="885">
        <f t="shared" si="326"/>
        <v>43771</v>
      </c>
      <c r="W320" s="886">
        <f t="shared" si="374"/>
        <v>43777</v>
      </c>
      <c r="X320" s="885">
        <f t="shared" si="327"/>
        <v>43778</v>
      </c>
      <c r="Y320" s="886">
        <f t="shared" si="375"/>
        <v>43784</v>
      </c>
      <c r="Z320" s="885">
        <f t="shared" si="383"/>
        <v>43819</v>
      </c>
      <c r="AA320" s="885">
        <f t="shared" si="320"/>
        <v>43836</v>
      </c>
      <c r="AB320" s="885">
        <f t="shared" si="386"/>
        <v>43840</v>
      </c>
      <c r="AC320" s="885">
        <f t="shared" si="353"/>
        <v>43846</v>
      </c>
      <c r="AD320" s="856">
        <f t="shared" si="362"/>
        <v>43848</v>
      </c>
      <c r="AF320" s="850">
        <f t="shared" si="345"/>
        <v>3</v>
      </c>
      <c r="AG320" s="857" t="s">
        <v>506</v>
      </c>
      <c r="AH320" s="858" t="s">
        <v>8177</v>
      </c>
      <c r="AI320" s="853">
        <v>120</v>
      </c>
      <c r="AJ320" s="854" t="s">
        <v>4053</v>
      </c>
      <c r="AK320" s="859">
        <f t="shared" si="328"/>
        <v>43765</v>
      </c>
      <c r="AL320" s="863">
        <f t="shared" si="376"/>
        <v>43771</v>
      </c>
      <c r="AM320" s="859">
        <f t="shared" si="329"/>
        <v>43772</v>
      </c>
      <c r="AN320" s="863">
        <f t="shared" si="377"/>
        <v>43778</v>
      </c>
      <c r="AO320" s="859">
        <f>AP320-17-6</f>
        <v>43813</v>
      </c>
      <c r="AP320" s="859">
        <f t="shared" si="321"/>
        <v>43836</v>
      </c>
      <c r="AQ320" s="859">
        <f t="shared" si="387"/>
        <v>43840</v>
      </c>
      <c r="AR320" s="859">
        <f t="shared" si="354"/>
        <v>43846</v>
      </c>
      <c r="AS320" s="879">
        <f t="shared" si="363"/>
        <v>43848</v>
      </c>
      <c r="AU320" s="850">
        <f t="shared" si="346"/>
        <v>3</v>
      </c>
      <c r="AV320" s="857" t="s">
        <v>506</v>
      </c>
      <c r="AW320" s="858" t="s">
        <v>8177</v>
      </c>
      <c r="AX320" s="853">
        <v>120</v>
      </c>
      <c r="AY320" s="854" t="s">
        <v>4053</v>
      </c>
      <c r="AZ320" s="859">
        <f t="shared" si="330"/>
        <v>43757</v>
      </c>
      <c r="BA320" s="863">
        <f t="shared" si="378"/>
        <v>43763</v>
      </c>
      <c r="BB320" s="859">
        <f t="shared" si="331"/>
        <v>43764</v>
      </c>
      <c r="BC320" s="863">
        <f t="shared" si="368"/>
        <v>43770</v>
      </c>
      <c r="BD320" s="859">
        <f t="shared" si="384"/>
        <v>43819</v>
      </c>
      <c r="BE320" s="859">
        <f t="shared" si="322"/>
        <v>43836</v>
      </c>
      <c r="BF320" s="859">
        <f t="shared" si="369"/>
        <v>43840</v>
      </c>
      <c r="BG320" s="859">
        <f t="shared" si="355"/>
        <v>43846</v>
      </c>
      <c r="BH320" s="879">
        <f t="shared" si="364"/>
        <v>43848</v>
      </c>
      <c r="BJ320" s="850">
        <f t="shared" si="347"/>
        <v>3</v>
      </c>
      <c r="BK320" s="857" t="s">
        <v>506</v>
      </c>
      <c r="BL320" s="858" t="s">
        <v>8177</v>
      </c>
      <c r="BM320" s="853">
        <v>120</v>
      </c>
      <c r="BN320" s="854" t="s">
        <v>4053</v>
      </c>
      <c r="BO320" s="859">
        <f t="shared" si="332"/>
        <v>43743</v>
      </c>
      <c r="BP320" s="863">
        <f t="shared" si="379"/>
        <v>43749</v>
      </c>
      <c r="BQ320" s="859">
        <f t="shared" si="333"/>
        <v>43750</v>
      </c>
      <c r="BR320" s="863">
        <f t="shared" si="380"/>
        <v>43756</v>
      </c>
      <c r="BS320" s="859">
        <f t="shared" si="385"/>
        <v>43819</v>
      </c>
      <c r="BT320" s="859">
        <f t="shared" si="323"/>
        <v>43836</v>
      </c>
      <c r="BU320" s="859">
        <f t="shared" si="370"/>
        <v>43840</v>
      </c>
      <c r="BV320" s="859">
        <f t="shared" si="356"/>
        <v>43846</v>
      </c>
      <c r="BW320" s="879">
        <f t="shared" si="365"/>
        <v>43848</v>
      </c>
      <c r="BY320" s="850">
        <f t="shared" si="348"/>
        <v>3</v>
      </c>
      <c r="BZ320" s="857" t="s">
        <v>506</v>
      </c>
      <c r="CA320" s="858" t="s">
        <v>8177</v>
      </c>
      <c r="CB320" s="853">
        <v>120</v>
      </c>
      <c r="CC320" s="854" t="s">
        <v>4053</v>
      </c>
      <c r="CD320" s="859">
        <f t="shared" si="334"/>
        <v>43771</v>
      </c>
      <c r="CE320" s="863">
        <f t="shared" si="381"/>
        <v>43777</v>
      </c>
      <c r="CF320" s="859">
        <f t="shared" si="335"/>
        <v>43778</v>
      </c>
      <c r="CG320" s="863">
        <f t="shared" si="371"/>
        <v>43784</v>
      </c>
      <c r="CH320" s="859">
        <f t="shared" si="341"/>
        <v>43819</v>
      </c>
      <c r="CI320" s="859">
        <f t="shared" si="324"/>
        <v>43836</v>
      </c>
      <c r="CJ320" s="859">
        <f t="shared" si="388"/>
        <v>43840</v>
      </c>
      <c r="CK320" s="859">
        <f t="shared" si="357"/>
        <v>43846</v>
      </c>
      <c r="CL320" s="879">
        <f t="shared" si="366"/>
        <v>43848</v>
      </c>
      <c r="CN320" s="850">
        <f t="shared" si="349"/>
        <v>3</v>
      </c>
      <c r="CO320" s="857" t="s">
        <v>506</v>
      </c>
      <c r="CP320" s="858" t="s">
        <v>8177</v>
      </c>
      <c r="CQ320" s="853">
        <v>120</v>
      </c>
      <c r="CR320" s="854" t="s">
        <v>4053</v>
      </c>
      <c r="CS320" s="859">
        <f t="shared" si="336"/>
        <v>43771</v>
      </c>
      <c r="CT320" s="863">
        <f t="shared" si="382"/>
        <v>43777</v>
      </c>
      <c r="CU320" s="859">
        <f t="shared" si="337"/>
        <v>43778</v>
      </c>
      <c r="CV320" s="863">
        <f t="shared" si="372"/>
        <v>43784</v>
      </c>
      <c r="CW320" s="859">
        <f t="shared" si="360"/>
        <v>43819</v>
      </c>
      <c r="CX320" s="859">
        <f t="shared" si="325"/>
        <v>43836</v>
      </c>
      <c r="CY320" s="859">
        <f t="shared" si="389"/>
        <v>43840</v>
      </c>
      <c r="CZ320" s="859">
        <f t="shared" si="358"/>
        <v>43846</v>
      </c>
      <c r="DA320" s="879">
        <f t="shared" si="367"/>
        <v>43848</v>
      </c>
    </row>
    <row r="321" spans="1:105" ht="89.25">
      <c r="B321" s="407" t="s">
        <v>2475</v>
      </c>
      <c r="C321" s="850">
        <f t="shared" si="343"/>
        <v>4</v>
      </c>
      <c r="D321" s="860" t="s">
        <v>8178</v>
      </c>
      <c r="E321" s="861" t="s">
        <v>8179</v>
      </c>
      <c r="F321" s="853">
        <v>120</v>
      </c>
      <c r="G321" s="854" t="s">
        <v>4053</v>
      </c>
      <c r="H321" s="862">
        <f t="shared" si="351"/>
        <v>43810</v>
      </c>
      <c r="I321" s="862">
        <f t="shared" si="318"/>
        <v>43813</v>
      </c>
      <c r="J321" s="862">
        <f t="shared" si="338"/>
        <v>43819</v>
      </c>
      <c r="K321" s="862">
        <f t="shared" si="350"/>
        <v>43826</v>
      </c>
      <c r="L321" s="862">
        <f t="shared" si="319"/>
        <v>43843</v>
      </c>
      <c r="M321" s="862">
        <f t="shared" si="373"/>
        <v>43847</v>
      </c>
      <c r="N321" s="862">
        <f t="shared" si="352"/>
        <v>43853</v>
      </c>
      <c r="O321" s="856">
        <f t="shared" si="361"/>
        <v>43855</v>
      </c>
      <c r="Q321" s="850">
        <f t="shared" si="344"/>
        <v>4</v>
      </c>
      <c r="R321" s="860" t="s">
        <v>8178</v>
      </c>
      <c r="S321" s="861" t="s">
        <v>8179</v>
      </c>
      <c r="T321" s="853">
        <v>120</v>
      </c>
      <c r="U321" s="854" t="s">
        <v>4053</v>
      </c>
      <c r="V321" s="890">
        <f t="shared" si="326"/>
        <v>43778</v>
      </c>
      <c r="W321" s="890">
        <f t="shared" si="374"/>
        <v>43784</v>
      </c>
      <c r="X321" s="890">
        <f t="shared" si="327"/>
        <v>43785</v>
      </c>
      <c r="Y321" s="890">
        <f t="shared" si="375"/>
        <v>43791</v>
      </c>
      <c r="Z321" s="890">
        <f t="shared" si="383"/>
        <v>43826</v>
      </c>
      <c r="AA321" s="890">
        <f t="shared" si="320"/>
        <v>43843</v>
      </c>
      <c r="AB321" s="890">
        <f t="shared" si="386"/>
        <v>43847</v>
      </c>
      <c r="AC321" s="890">
        <f t="shared" si="353"/>
        <v>43853</v>
      </c>
      <c r="AD321" s="856">
        <f t="shared" si="362"/>
        <v>43855</v>
      </c>
      <c r="AF321" s="850">
        <f t="shared" si="345"/>
        <v>4</v>
      </c>
      <c r="AG321" s="860" t="s">
        <v>8178</v>
      </c>
      <c r="AH321" s="861" t="s">
        <v>8179</v>
      </c>
      <c r="AI321" s="853">
        <v>120</v>
      </c>
      <c r="AJ321" s="854" t="s">
        <v>4053</v>
      </c>
      <c r="AK321" s="862">
        <f t="shared" si="328"/>
        <v>43772</v>
      </c>
      <c r="AL321" s="862">
        <f t="shared" si="376"/>
        <v>43778</v>
      </c>
      <c r="AM321" s="862">
        <f t="shared" si="329"/>
        <v>43779</v>
      </c>
      <c r="AN321" s="862">
        <f t="shared" si="377"/>
        <v>43785</v>
      </c>
      <c r="AO321" s="862">
        <f t="shared" ref="AO321:AO344" si="390">AP321-17-6</f>
        <v>43820</v>
      </c>
      <c r="AP321" s="862">
        <f t="shared" si="321"/>
        <v>43843</v>
      </c>
      <c r="AQ321" s="862">
        <f t="shared" si="387"/>
        <v>43847</v>
      </c>
      <c r="AR321" s="862">
        <f t="shared" si="354"/>
        <v>43853</v>
      </c>
      <c r="AS321" s="879">
        <f t="shared" si="363"/>
        <v>43855</v>
      </c>
      <c r="AU321" s="850">
        <f t="shared" si="346"/>
        <v>4</v>
      </c>
      <c r="AV321" s="860" t="s">
        <v>8178</v>
      </c>
      <c r="AW321" s="861" t="s">
        <v>8179</v>
      </c>
      <c r="AX321" s="853">
        <v>120</v>
      </c>
      <c r="AY321" s="854" t="s">
        <v>4053</v>
      </c>
      <c r="AZ321" s="862">
        <f t="shared" si="330"/>
        <v>43764</v>
      </c>
      <c r="BA321" s="862">
        <f t="shared" si="378"/>
        <v>43770</v>
      </c>
      <c r="BB321" s="862">
        <f t="shared" si="331"/>
        <v>43771</v>
      </c>
      <c r="BC321" s="862">
        <f t="shared" si="368"/>
        <v>43777</v>
      </c>
      <c r="BD321" s="862">
        <f t="shared" si="384"/>
        <v>43826</v>
      </c>
      <c r="BE321" s="862">
        <f t="shared" si="322"/>
        <v>43843</v>
      </c>
      <c r="BF321" s="862">
        <f t="shared" si="369"/>
        <v>43847</v>
      </c>
      <c r="BG321" s="862">
        <f t="shared" si="355"/>
        <v>43853</v>
      </c>
      <c r="BH321" s="879">
        <f t="shared" si="364"/>
        <v>43855</v>
      </c>
      <c r="BJ321" s="850">
        <f t="shared" si="347"/>
        <v>4</v>
      </c>
      <c r="BK321" s="860" t="s">
        <v>8178</v>
      </c>
      <c r="BL321" s="861" t="s">
        <v>8179</v>
      </c>
      <c r="BM321" s="853">
        <v>120</v>
      </c>
      <c r="BN321" s="854" t="s">
        <v>4053</v>
      </c>
      <c r="BO321" s="862">
        <f t="shared" si="332"/>
        <v>43750</v>
      </c>
      <c r="BP321" s="862">
        <f t="shared" si="379"/>
        <v>43756</v>
      </c>
      <c r="BQ321" s="862">
        <f t="shared" si="333"/>
        <v>43757</v>
      </c>
      <c r="BR321" s="862">
        <f t="shared" si="380"/>
        <v>43763</v>
      </c>
      <c r="BS321" s="862">
        <f t="shared" si="385"/>
        <v>43826</v>
      </c>
      <c r="BT321" s="862">
        <f t="shared" si="323"/>
        <v>43843</v>
      </c>
      <c r="BU321" s="862">
        <f t="shared" si="370"/>
        <v>43847</v>
      </c>
      <c r="BV321" s="862">
        <f t="shared" si="356"/>
        <v>43853</v>
      </c>
      <c r="BW321" s="879">
        <f t="shared" si="365"/>
        <v>43855</v>
      </c>
      <c r="BY321" s="850">
        <f t="shared" si="348"/>
        <v>4</v>
      </c>
      <c r="BZ321" s="860" t="s">
        <v>8178</v>
      </c>
      <c r="CA321" s="861" t="s">
        <v>8179</v>
      </c>
      <c r="CB321" s="853">
        <v>120</v>
      </c>
      <c r="CC321" s="854" t="s">
        <v>4053</v>
      </c>
      <c r="CD321" s="862">
        <f t="shared" si="334"/>
        <v>43778</v>
      </c>
      <c r="CE321" s="862">
        <f t="shared" si="381"/>
        <v>43784</v>
      </c>
      <c r="CF321" s="862">
        <f t="shared" si="335"/>
        <v>43785</v>
      </c>
      <c r="CG321" s="862">
        <f t="shared" si="371"/>
        <v>43791</v>
      </c>
      <c r="CH321" s="862">
        <f t="shared" si="341"/>
        <v>43826</v>
      </c>
      <c r="CI321" s="862">
        <f t="shared" si="324"/>
        <v>43843</v>
      </c>
      <c r="CJ321" s="862">
        <f t="shared" si="388"/>
        <v>43847</v>
      </c>
      <c r="CK321" s="862">
        <f t="shared" si="357"/>
        <v>43853</v>
      </c>
      <c r="CL321" s="879">
        <f t="shared" si="366"/>
        <v>43855</v>
      </c>
      <c r="CN321" s="850">
        <f t="shared" si="349"/>
        <v>4</v>
      </c>
      <c r="CO321" s="860" t="s">
        <v>8178</v>
      </c>
      <c r="CP321" s="861" t="s">
        <v>8179</v>
      </c>
      <c r="CQ321" s="853">
        <v>120</v>
      </c>
      <c r="CR321" s="854" t="s">
        <v>4053</v>
      </c>
      <c r="CS321" s="862">
        <f t="shared" si="336"/>
        <v>43778</v>
      </c>
      <c r="CT321" s="862">
        <f t="shared" si="382"/>
        <v>43784</v>
      </c>
      <c r="CU321" s="862">
        <f t="shared" si="337"/>
        <v>43785</v>
      </c>
      <c r="CV321" s="862">
        <f t="shared" si="372"/>
        <v>43791</v>
      </c>
      <c r="CW321" s="862">
        <f t="shared" si="360"/>
        <v>43826</v>
      </c>
      <c r="CX321" s="862">
        <f t="shared" si="325"/>
        <v>43843</v>
      </c>
      <c r="CY321" s="862">
        <f t="shared" si="389"/>
        <v>43847</v>
      </c>
      <c r="CZ321" s="862">
        <f t="shared" si="358"/>
        <v>43853</v>
      </c>
      <c r="DA321" s="879">
        <f t="shared" si="367"/>
        <v>43855</v>
      </c>
    </row>
    <row r="322" spans="1:105">
      <c r="B322" s="407" t="s">
        <v>2476</v>
      </c>
      <c r="C322" s="850">
        <f t="shared" si="343"/>
        <v>5</v>
      </c>
      <c r="D322" s="857" t="s">
        <v>506</v>
      </c>
      <c r="E322" s="858"/>
      <c r="F322" s="853">
        <v>120</v>
      </c>
      <c r="G322" s="854" t="s">
        <v>4054</v>
      </c>
      <c r="H322" s="897">
        <f t="shared" si="351"/>
        <v>43817</v>
      </c>
      <c r="I322" s="897">
        <f t="shared" si="318"/>
        <v>43820</v>
      </c>
      <c r="J322" s="897">
        <f t="shared" si="338"/>
        <v>43826</v>
      </c>
      <c r="K322" s="897">
        <f t="shared" si="350"/>
        <v>43833</v>
      </c>
      <c r="L322" s="859">
        <f t="shared" si="319"/>
        <v>43850</v>
      </c>
      <c r="M322" s="859">
        <f t="shared" si="373"/>
        <v>43854</v>
      </c>
      <c r="N322" s="859">
        <f t="shared" si="352"/>
        <v>43860</v>
      </c>
      <c r="O322" s="856">
        <f t="shared" si="361"/>
        <v>43862</v>
      </c>
      <c r="Q322" s="850">
        <f t="shared" si="344"/>
        <v>5</v>
      </c>
      <c r="R322" s="857" t="s">
        <v>506</v>
      </c>
      <c r="S322" s="858"/>
      <c r="T322" s="853">
        <v>120</v>
      </c>
      <c r="U322" s="854" t="s">
        <v>4054</v>
      </c>
      <c r="V322" s="885">
        <f t="shared" si="326"/>
        <v>43785</v>
      </c>
      <c r="W322" s="886">
        <f t="shared" si="374"/>
        <v>43791</v>
      </c>
      <c r="X322" s="885">
        <f t="shared" si="327"/>
        <v>43792</v>
      </c>
      <c r="Y322" s="886">
        <f t="shared" si="375"/>
        <v>43798</v>
      </c>
      <c r="Z322" s="885">
        <f t="shared" si="383"/>
        <v>43833</v>
      </c>
      <c r="AA322" s="885">
        <f t="shared" si="320"/>
        <v>43850</v>
      </c>
      <c r="AB322" s="885">
        <f t="shared" si="386"/>
        <v>43854</v>
      </c>
      <c r="AC322" s="885">
        <f t="shared" si="353"/>
        <v>43860</v>
      </c>
      <c r="AD322" s="856">
        <f t="shared" si="362"/>
        <v>43862</v>
      </c>
      <c r="AF322" s="850">
        <f t="shared" si="345"/>
        <v>5</v>
      </c>
      <c r="AG322" s="857" t="s">
        <v>506</v>
      </c>
      <c r="AH322" s="858"/>
      <c r="AI322" s="853">
        <v>120</v>
      </c>
      <c r="AJ322" s="854" t="s">
        <v>4054</v>
      </c>
      <c r="AK322" s="859">
        <f t="shared" si="328"/>
        <v>43779</v>
      </c>
      <c r="AL322" s="863">
        <f t="shared" si="376"/>
        <v>43785</v>
      </c>
      <c r="AM322" s="859">
        <f t="shared" si="329"/>
        <v>43786</v>
      </c>
      <c r="AN322" s="863">
        <f t="shared" si="377"/>
        <v>43792</v>
      </c>
      <c r="AO322" s="859">
        <f t="shared" si="390"/>
        <v>43827</v>
      </c>
      <c r="AP322" s="859">
        <f t="shared" si="321"/>
        <v>43850</v>
      </c>
      <c r="AQ322" s="859">
        <f t="shared" si="387"/>
        <v>43854</v>
      </c>
      <c r="AR322" s="859">
        <f t="shared" si="354"/>
        <v>43860</v>
      </c>
      <c r="AS322" s="879">
        <f t="shared" si="363"/>
        <v>43862</v>
      </c>
      <c r="AU322" s="850">
        <f t="shared" si="346"/>
        <v>5</v>
      </c>
      <c r="AV322" s="857" t="s">
        <v>506</v>
      </c>
      <c r="AW322" s="858"/>
      <c r="AX322" s="853">
        <v>120</v>
      </c>
      <c r="AY322" s="854" t="s">
        <v>4054</v>
      </c>
      <c r="AZ322" s="859">
        <f t="shared" si="330"/>
        <v>43771</v>
      </c>
      <c r="BA322" s="863">
        <f t="shared" si="378"/>
        <v>43777</v>
      </c>
      <c r="BB322" s="859">
        <f t="shared" si="331"/>
        <v>43778</v>
      </c>
      <c r="BC322" s="863">
        <f t="shared" si="368"/>
        <v>43784</v>
      </c>
      <c r="BD322" s="859">
        <f t="shared" si="384"/>
        <v>43833</v>
      </c>
      <c r="BE322" s="859">
        <f t="shared" si="322"/>
        <v>43850</v>
      </c>
      <c r="BF322" s="859">
        <f t="shared" si="369"/>
        <v>43854</v>
      </c>
      <c r="BG322" s="859">
        <f t="shared" si="355"/>
        <v>43860</v>
      </c>
      <c r="BH322" s="879">
        <f t="shared" si="364"/>
        <v>43862</v>
      </c>
      <c r="BJ322" s="850">
        <f t="shared" si="347"/>
        <v>5</v>
      </c>
      <c r="BK322" s="857" t="s">
        <v>506</v>
      </c>
      <c r="BL322" s="858"/>
      <c r="BM322" s="853">
        <v>120</v>
      </c>
      <c r="BN322" s="854" t="s">
        <v>4054</v>
      </c>
      <c r="BO322" s="859">
        <f t="shared" si="332"/>
        <v>43757</v>
      </c>
      <c r="BP322" s="863">
        <f t="shared" si="379"/>
        <v>43763</v>
      </c>
      <c r="BQ322" s="859">
        <f t="shared" si="333"/>
        <v>43764</v>
      </c>
      <c r="BR322" s="863">
        <f t="shared" si="380"/>
        <v>43770</v>
      </c>
      <c r="BS322" s="859">
        <f t="shared" si="385"/>
        <v>43833</v>
      </c>
      <c r="BT322" s="859">
        <f t="shared" si="323"/>
        <v>43850</v>
      </c>
      <c r="BU322" s="859">
        <f t="shared" si="370"/>
        <v>43854</v>
      </c>
      <c r="BV322" s="859">
        <f t="shared" si="356"/>
        <v>43860</v>
      </c>
      <c r="BW322" s="879">
        <f t="shared" si="365"/>
        <v>43862</v>
      </c>
      <c r="BY322" s="850">
        <f t="shared" si="348"/>
        <v>5</v>
      </c>
      <c r="BZ322" s="857" t="s">
        <v>506</v>
      </c>
      <c r="CA322" s="858"/>
      <c r="CB322" s="853">
        <v>120</v>
      </c>
      <c r="CC322" s="854" t="s">
        <v>4054</v>
      </c>
      <c r="CD322" s="859">
        <f t="shared" si="334"/>
        <v>43785</v>
      </c>
      <c r="CE322" s="863">
        <f t="shared" si="381"/>
        <v>43791</v>
      </c>
      <c r="CF322" s="859">
        <f t="shared" si="335"/>
        <v>43792</v>
      </c>
      <c r="CG322" s="863">
        <f t="shared" si="371"/>
        <v>43798</v>
      </c>
      <c r="CH322" s="859">
        <f t="shared" si="341"/>
        <v>43833</v>
      </c>
      <c r="CI322" s="859">
        <f t="shared" si="324"/>
        <v>43850</v>
      </c>
      <c r="CJ322" s="859">
        <f t="shared" si="388"/>
        <v>43854</v>
      </c>
      <c r="CK322" s="859">
        <f t="shared" si="357"/>
        <v>43860</v>
      </c>
      <c r="CL322" s="879">
        <f t="shared" si="366"/>
        <v>43862</v>
      </c>
      <c r="CN322" s="850">
        <f t="shared" si="349"/>
        <v>5</v>
      </c>
      <c r="CO322" s="857" t="s">
        <v>506</v>
      </c>
      <c r="CP322" s="858"/>
      <c r="CQ322" s="853">
        <v>120</v>
      </c>
      <c r="CR322" s="854" t="s">
        <v>4054</v>
      </c>
      <c r="CS322" s="859">
        <f t="shared" si="336"/>
        <v>43785</v>
      </c>
      <c r="CT322" s="863">
        <f t="shared" si="382"/>
        <v>43791</v>
      </c>
      <c r="CU322" s="859">
        <f t="shared" si="337"/>
        <v>43792</v>
      </c>
      <c r="CV322" s="863">
        <f t="shared" si="372"/>
        <v>43798</v>
      </c>
      <c r="CW322" s="859">
        <f t="shared" si="360"/>
        <v>43833</v>
      </c>
      <c r="CX322" s="859">
        <f t="shared" si="325"/>
        <v>43850</v>
      </c>
      <c r="CY322" s="859">
        <f t="shared" si="389"/>
        <v>43854</v>
      </c>
      <c r="CZ322" s="859">
        <f t="shared" si="358"/>
        <v>43860</v>
      </c>
      <c r="DA322" s="879">
        <f t="shared" si="367"/>
        <v>43862</v>
      </c>
    </row>
    <row r="323" spans="1:105">
      <c r="B323" s="407" t="s">
        <v>2477</v>
      </c>
      <c r="C323" s="850">
        <f t="shared" si="343"/>
        <v>6</v>
      </c>
      <c r="D323" s="857" t="s">
        <v>506</v>
      </c>
      <c r="E323" s="858"/>
      <c r="F323" s="853">
        <v>120</v>
      </c>
      <c r="G323" s="854" t="s">
        <v>4054</v>
      </c>
      <c r="H323" s="859">
        <f t="shared" si="351"/>
        <v>43824</v>
      </c>
      <c r="I323" s="859">
        <f t="shared" si="318"/>
        <v>43827</v>
      </c>
      <c r="J323" s="863">
        <f t="shared" si="338"/>
        <v>43833</v>
      </c>
      <c r="K323" s="859">
        <f t="shared" si="350"/>
        <v>43840</v>
      </c>
      <c r="L323" s="859">
        <f t="shared" si="319"/>
        <v>43857</v>
      </c>
      <c r="M323" s="859">
        <f t="shared" si="373"/>
        <v>43861</v>
      </c>
      <c r="N323" s="859">
        <f t="shared" si="352"/>
        <v>43867</v>
      </c>
      <c r="O323" s="856">
        <f t="shared" si="361"/>
        <v>43869</v>
      </c>
      <c r="Q323" s="850">
        <f t="shared" si="344"/>
        <v>6</v>
      </c>
      <c r="R323" s="857" t="s">
        <v>506</v>
      </c>
      <c r="S323" s="858"/>
      <c r="T323" s="853">
        <v>120</v>
      </c>
      <c r="U323" s="854" t="s">
        <v>4054</v>
      </c>
      <c r="V323" s="885">
        <f t="shared" si="326"/>
        <v>43792</v>
      </c>
      <c r="W323" s="886">
        <f t="shared" si="374"/>
        <v>43798</v>
      </c>
      <c r="X323" s="885">
        <f t="shared" si="327"/>
        <v>43799</v>
      </c>
      <c r="Y323" s="886">
        <f t="shared" si="375"/>
        <v>43805</v>
      </c>
      <c r="Z323" s="885">
        <f t="shared" si="383"/>
        <v>43840</v>
      </c>
      <c r="AA323" s="885">
        <f t="shared" si="320"/>
        <v>43857</v>
      </c>
      <c r="AB323" s="885">
        <f t="shared" si="386"/>
        <v>43861</v>
      </c>
      <c r="AC323" s="885">
        <f t="shared" si="353"/>
        <v>43867</v>
      </c>
      <c r="AD323" s="856">
        <f t="shared" si="362"/>
        <v>43869</v>
      </c>
      <c r="AF323" s="850">
        <f t="shared" si="345"/>
        <v>6</v>
      </c>
      <c r="AG323" s="857" t="s">
        <v>506</v>
      </c>
      <c r="AH323" s="858"/>
      <c r="AI323" s="853">
        <v>120</v>
      </c>
      <c r="AJ323" s="854" t="s">
        <v>4054</v>
      </c>
      <c r="AK323" s="859">
        <f t="shared" si="328"/>
        <v>43786</v>
      </c>
      <c r="AL323" s="863">
        <f t="shared" si="376"/>
        <v>43792</v>
      </c>
      <c r="AM323" s="859">
        <f t="shared" si="329"/>
        <v>43793</v>
      </c>
      <c r="AN323" s="863">
        <f t="shared" si="377"/>
        <v>43799</v>
      </c>
      <c r="AO323" s="859">
        <f t="shared" si="390"/>
        <v>43834</v>
      </c>
      <c r="AP323" s="859">
        <f t="shared" si="321"/>
        <v>43857</v>
      </c>
      <c r="AQ323" s="859">
        <f t="shared" si="387"/>
        <v>43861</v>
      </c>
      <c r="AR323" s="859">
        <f t="shared" si="354"/>
        <v>43867</v>
      </c>
      <c r="AS323" s="879">
        <f t="shared" si="363"/>
        <v>43869</v>
      </c>
      <c r="AU323" s="850">
        <f t="shared" si="346"/>
        <v>6</v>
      </c>
      <c r="AV323" s="857" t="s">
        <v>506</v>
      </c>
      <c r="AW323" s="858"/>
      <c r="AX323" s="853">
        <v>120</v>
      </c>
      <c r="AY323" s="854" t="s">
        <v>4054</v>
      </c>
      <c r="AZ323" s="859">
        <f t="shared" si="330"/>
        <v>43778</v>
      </c>
      <c r="BA323" s="863">
        <f t="shared" si="378"/>
        <v>43784</v>
      </c>
      <c r="BB323" s="859">
        <f t="shared" si="331"/>
        <v>43785</v>
      </c>
      <c r="BC323" s="863">
        <f t="shared" si="368"/>
        <v>43791</v>
      </c>
      <c r="BD323" s="859">
        <f t="shared" si="384"/>
        <v>43840</v>
      </c>
      <c r="BE323" s="859">
        <f t="shared" si="322"/>
        <v>43857</v>
      </c>
      <c r="BF323" s="859">
        <f t="shared" si="369"/>
        <v>43861</v>
      </c>
      <c r="BG323" s="859">
        <f t="shared" si="355"/>
        <v>43867</v>
      </c>
      <c r="BH323" s="879">
        <f t="shared" si="364"/>
        <v>43869</v>
      </c>
      <c r="BJ323" s="850">
        <f t="shared" si="347"/>
        <v>6</v>
      </c>
      <c r="BK323" s="857" t="s">
        <v>506</v>
      </c>
      <c r="BL323" s="858"/>
      <c r="BM323" s="853">
        <v>120</v>
      </c>
      <c r="BN323" s="854" t="s">
        <v>4054</v>
      </c>
      <c r="BO323" s="859">
        <f t="shared" si="332"/>
        <v>43764</v>
      </c>
      <c r="BP323" s="863">
        <f t="shared" si="379"/>
        <v>43770</v>
      </c>
      <c r="BQ323" s="859">
        <f t="shared" si="333"/>
        <v>43771</v>
      </c>
      <c r="BR323" s="863">
        <f t="shared" si="380"/>
        <v>43777</v>
      </c>
      <c r="BS323" s="859">
        <f t="shared" si="385"/>
        <v>43840</v>
      </c>
      <c r="BT323" s="859">
        <f t="shared" si="323"/>
        <v>43857</v>
      </c>
      <c r="BU323" s="859">
        <f t="shared" si="370"/>
        <v>43861</v>
      </c>
      <c r="BV323" s="859">
        <f t="shared" si="356"/>
        <v>43867</v>
      </c>
      <c r="BW323" s="879">
        <f t="shared" si="365"/>
        <v>43869</v>
      </c>
      <c r="BY323" s="850">
        <f t="shared" si="348"/>
        <v>6</v>
      </c>
      <c r="BZ323" s="857" t="s">
        <v>506</v>
      </c>
      <c r="CA323" s="858"/>
      <c r="CB323" s="853">
        <v>120</v>
      </c>
      <c r="CC323" s="854" t="s">
        <v>4054</v>
      </c>
      <c r="CD323" s="859">
        <f t="shared" si="334"/>
        <v>43792</v>
      </c>
      <c r="CE323" s="863">
        <f t="shared" si="381"/>
        <v>43798</v>
      </c>
      <c r="CF323" s="859">
        <f t="shared" si="335"/>
        <v>43799</v>
      </c>
      <c r="CG323" s="863">
        <f t="shared" si="371"/>
        <v>43805</v>
      </c>
      <c r="CH323" s="859">
        <f t="shared" si="341"/>
        <v>43840</v>
      </c>
      <c r="CI323" s="859">
        <f t="shared" si="324"/>
        <v>43857</v>
      </c>
      <c r="CJ323" s="859">
        <f t="shared" si="388"/>
        <v>43861</v>
      </c>
      <c r="CK323" s="859">
        <f t="shared" si="357"/>
        <v>43867</v>
      </c>
      <c r="CL323" s="879">
        <f t="shared" si="366"/>
        <v>43869</v>
      </c>
      <c r="CN323" s="850">
        <f t="shared" si="349"/>
        <v>6</v>
      </c>
      <c r="CO323" s="857" t="s">
        <v>506</v>
      </c>
      <c r="CP323" s="858"/>
      <c r="CQ323" s="853">
        <v>120</v>
      </c>
      <c r="CR323" s="854" t="s">
        <v>4054</v>
      </c>
      <c r="CS323" s="859">
        <f t="shared" si="336"/>
        <v>43792</v>
      </c>
      <c r="CT323" s="863">
        <f t="shared" si="382"/>
        <v>43798</v>
      </c>
      <c r="CU323" s="859">
        <f t="shared" si="337"/>
        <v>43799</v>
      </c>
      <c r="CV323" s="863">
        <f t="shared" si="372"/>
        <v>43805</v>
      </c>
      <c r="CW323" s="859">
        <f t="shared" si="360"/>
        <v>43840</v>
      </c>
      <c r="CX323" s="859">
        <f t="shared" si="325"/>
        <v>43857</v>
      </c>
      <c r="CY323" s="859">
        <f t="shared" si="389"/>
        <v>43861</v>
      </c>
      <c r="CZ323" s="859">
        <f t="shared" si="358"/>
        <v>43867</v>
      </c>
      <c r="DA323" s="879">
        <f t="shared" si="367"/>
        <v>43869</v>
      </c>
    </row>
    <row r="324" spans="1:105" ht="38.25">
      <c r="B324" s="407" t="s">
        <v>2478</v>
      </c>
      <c r="C324" s="850">
        <f t="shared" si="343"/>
        <v>7</v>
      </c>
      <c r="D324" s="857" t="s">
        <v>506</v>
      </c>
      <c r="E324" s="858" t="s">
        <v>558</v>
      </c>
      <c r="F324" s="853">
        <v>120</v>
      </c>
      <c r="G324" s="854" t="s">
        <v>4054</v>
      </c>
      <c r="H324" s="859">
        <f t="shared" si="351"/>
        <v>43831</v>
      </c>
      <c r="I324" s="859">
        <f t="shared" si="318"/>
        <v>43834</v>
      </c>
      <c r="J324" s="863">
        <f t="shared" si="338"/>
        <v>43840</v>
      </c>
      <c r="K324" s="859">
        <f t="shared" si="350"/>
        <v>43847</v>
      </c>
      <c r="L324" s="859">
        <f t="shared" si="319"/>
        <v>43864</v>
      </c>
      <c r="M324" s="859">
        <f t="shared" si="373"/>
        <v>43868</v>
      </c>
      <c r="N324" s="859">
        <f t="shared" si="352"/>
        <v>43874</v>
      </c>
      <c r="O324" s="856">
        <f t="shared" si="361"/>
        <v>43876</v>
      </c>
      <c r="Q324" s="850">
        <f t="shared" si="344"/>
        <v>7</v>
      </c>
      <c r="R324" s="857" t="s">
        <v>506</v>
      </c>
      <c r="S324" s="858" t="s">
        <v>558</v>
      </c>
      <c r="T324" s="853">
        <v>120</v>
      </c>
      <c r="U324" s="854" t="s">
        <v>4054</v>
      </c>
      <c r="V324" s="885">
        <f t="shared" si="326"/>
        <v>43799</v>
      </c>
      <c r="W324" s="886">
        <f t="shared" si="374"/>
        <v>43805</v>
      </c>
      <c r="X324" s="885">
        <f t="shared" si="327"/>
        <v>43806</v>
      </c>
      <c r="Y324" s="886">
        <f t="shared" si="375"/>
        <v>43812</v>
      </c>
      <c r="Z324" s="885">
        <f t="shared" si="383"/>
        <v>43847</v>
      </c>
      <c r="AA324" s="885">
        <f t="shared" si="320"/>
        <v>43864</v>
      </c>
      <c r="AB324" s="885">
        <f t="shared" si="386"/>
        <v>43868</v>
      </c>
      <c r="AC324" s="885">
        <f t="shared" si="353"/>
        <v>43874</v>
      </c>
      <c r="AD324" s="856">
        <f t="shared" si="362"/>
        <v>43876</v>
      </c>
      <c r="AF324" s="850">
        <f t="shared" si="345"/>
        <v>7</v>
      </c>
      <c r="AG324" s="857" t="s">
        <v>506</v>
      </c>
      <c r="AH324" s="858" t="s">
        <v>558</v>
      </c>
      <c r="AI324" s="853">
        <v>120</v>
      </c>
      <c r="AJ324" s="854" t="s">
        <v>4054</v>
      </c>
      <c r="AK324" s="859">
        <f t="shared" si="328"/>
        <v>43793</v>
      </c>
      <c r="AL324" s="863">
        <f t="shared" si="376"/>
        <v>43799</v>
      </c>
      <c r="AM324" s="859">
        <f t="shared" si="329"/>
        <v>43800</v>
      </c>
      <c r="AN324" s="863">
        <f t="shared" si="377"/>
        <v>43806</v>
      </c>
      <c r="AO324" s="859">
        <f t="shared" si="390"/>
        <v>43841</v>
      </c>
      <c r="AP324" s="859">
        <f t="shared" si="321"/>
        <v>43864</v>
      </c>
      <c r="AQ324" s="859">
        <f t="shared" si="387"/>
        <v>43868</v>
      </c>
      <c r="AR324" s="859">
        <f t="shared" si="354"/>
        <v>43874</v>
      </c>
      <c r="AS324" s="879">
        <f t="shared" si="363"/>
        <v>43876</v>
      </c>
      <c r="AU324" s="850">
        <f t="shared" si="346"/>
        <v>7</v>
      </c>
      <c r="AV324" s="857" t="s">
        <v>506</v>
      </c>
      <c r="AW324" s="858" t="s">
        <v>558</v>
      </c>
      <c r="AX324" s="853">
        <v>120</v>
      </c>
      <c r="AY324" s="854" t="s">
        <v>4054</v>
      </c>
      <c r="AZ324" s="859">
        <f t="shared" si="330"/>
        <v>43785</v>
      </c>
      <c r="BA324" s="863">
        <f t="shared" si="378"/>
        <v>43791</v>
      </c>
      <c r="BB324" s="859">
        <f t="shared" si="331"/>
        <v>43792</v>
      </c>
      <c r="BC324" s="863">
        <f t="shared" si="368"/>
        <v>43798</v>
      </c>
      <c r="BD324" s="859">
        <f t="shared" si="384"/>
        <v>43847</v>
      </c>
      <c r="BE324" s="859">
        <f t="shared" si="322"/>
        <v>43864</v>
      </c>
      <c r="BF324" s="859">
        <f t="shared" si="369"/>
        <v>43868</v>
      </c>
      <c r="BG324" s="859">
        <f t="shared" si="355"/>
        <v>43874</v>
      </c>
      <c r="BH324" s="879">
        <f t="shared" si="364"/>
        <v>43876</v>
      </c>
      <c r="BJ324" s="850">
        <f t="shared" si="347"/>
        <v>7</v>
      </c>
      <c r="BK324" s="857" t="s">
        <v>506</v>
      </c>
      <c r="BL324" s="858" t="s">
        <v>558</v>
      </c>
      <c r="BM324" s="853">
        <v>120</v>
      </c>
      <c r="BN324" s="854" t="s">
        <v>4054</v>
      </c>
      <c r="BO324" s="859">
        <f t="shared" si="332"/>
        <v>43771</v>
      </c>
      <c r="BP324" s="863">
        <f t="shared" si="379"/>
        <v>43777</v>
      </c>
      <c r="BQ324" s="859">
        <f t="shared" si="333"/>
        <v>43778</v>
      </c>
      <c r="BR324" s="863">
        <f t="shared" si="380"/>
        <v>43784</v>
      </c>
      <c r="BS324" s="859">
        <f t="shared" si="385"/>
        <v>43847</v>
      </c>
      <c r="BT324" s="859">
        <f t="shared" si="323"/>
        <v>43864</v>
      </c>
      <c r="BU324" s="859">
        <f t="shared" si="370"/>
        <v>43868</v>
      </c>
      <c r="BV324" s="859">
        <f t="shared" si="356"/>
        <v>43874</v>
      </c>
      <c r="BW324" s="879">
        <f t="shared" si="365"/>
        <v>43876</v>
      </c>
      <c r="BY324" s="850">
        <f t="shared" si="348"/>
        <v>7</v>
      </c>
      <c r="BZ324" s="857" t="s">
        <v>506</v>
      </c>
      <c r="CA324" s="858" t="s">
        <v>558</v>
      </c>
      <c r="CB324" s="853">
        <v>120</v>
      </c>
      <c r="CC324" s="854" t="s">
        <v>4054</v>
      </c>
      <c r="CD324" s="859">
        <f t="shared" si="334"/>
        <v>43799</v>
      </c>
      <c r="CE324" s="863">
        <f t="shared" si="381"/>
        <v>43805</v>
      </c>
      <c r="CF324" s="859">
        <f t="shared" si="335"/>
        <v>43806</v>
      </c>
      <c r="CG324" s="863">
        <f t="shared" si="371"/>
        <v>43812</v>
      </c>
      <c r="CH324" s="859">
        <f t="shared" si="341"/>
        <v>43847</v>
      </c>
      <c r="CI324" s="859">
        <f t="shared" si="324"/>
        <v>43864</v>
      </c>
      <c r="CJ324" s="859">
        <f t="shared" si="388"/>
        <v>43868</v>
      </c>
      <c r="CK324" s="859">
        <f t="shared" si="357"/>
        <v>43874</v>
      </c>
      <c r="CL324" s="879">
        <f t="shared" si="366"/>
        <v>43876</v>
      </c>
      <c r="CN324" s="850">
        <f t="shared" si="349"/>
        <v>7</v>
      </c>
      <c r="CO324" s="857" t="s">
        <v>506</v>
      </c>
      <c r="CP324" s="858" t="s">
        <v>558</v>
      </c>
      <c r="CQ324" s="853">
        <v>120</v>
      </c>
      <c r="CR324" s="854" t="s">
        <v>4054</v>
      </c>
      <c r="CS324" s="859">
        <f t="shared" si="336"/>
        <v>43799</v>
      </c>
      <c r="CT324" s="863">
        <f t="shared" si="382"/>
        <v>43805</v>
      </c>
      <c r="CU324" s="859">
        <f t="shared" si="337"/>
        <v>43806</v>
      </c>
      <c r="CV324" s="863">
        <f t="shared" si="372"/>
        <v>43812</v>
      </c>
      <c r="CW324" s="859">
        <f t="shared" si="360"/>
        <v>43847</v>
      </c>
      <c r="CX324" s="859">
        <f t="shared" si="325"/>
        <v>43864</v>
      </c>
      <c r="CY324" s="859">
        <f t="shared" si="389"/>
        <v>43868</v>
      </c>
      <c r="CZ324" s="859">
        <f t="shared" si="358"/>
        <v>43874</v>
      </c>
      <c r="DA324" s="879">
        <f t="shared" si="367"/>
        <v>43876</v>
      </c>
    </row>
    <row r="325" spans="1:105" ht="51">
      <c r="B325" s="407" t="s">
        <v>2479</v>
      </c>
      <c r="C325" s="850">
        <f t="shared" si="343"/>
        <v>8</v>
      </c>
      <c r="D325" s="860" t="s">
        <v>4341</v>
      </c>
      <c r="E325" s="861" t="s">
        <v>8180</v>
      </c>
      <c r="F325" s="853">
        <v>120</v>
      </c>
      <c r="G325" s="854" t="s">
        <v>4054</v>
      </c>
      <c r="H325" s="862">
        <f t="shared" si="351"/>
        <v>43838</v>
      </c>
      <c r="I325" s="862">
        <f t="shared" ref="I325:I418" si="391">J325-6</f>
        <v>43841</v>
      </c>
      <c r="J325" s="862">
        <f t="shared" si="338"/>
        <v>43847</v>
      </c>
      <c r="K325" s="862">
        <f t="shared" si="350"/>
        <v>43854</v>
      </c>
      <c r="L325" s="862">
        <f t="shared" ref="L325:L418" si="392">M325-4</f>
        <v>43871</v>
      </c>
      <c r="M325" s="862">
        <f>N325-6</f>
        <v>43875</v>
      </c>
      <c r="N325" s="862">
        <f t="shared" si="352"/>
        <v>43881</v>
      </c>
      <c r="O325" s="856">
        <f t="shared" si="361"/>
        <v>43883</v>
      </c>
      <c r="Q325" s="850">
        <f t="shared" si="344"/>
        <v>8</v>
      </c>
      <c r="R325" s="860" t="s">
        <v>4341</v>
      </c>
      <c r="S325" s="861" t="s">
        <v>8180</v>
      </c>
      <c r="T325" s="853">
        <v>120</v>
      </c>
      <c r="U325" s="854" t="s">
        <v>4054</v>
      </c>
      <c r="V325" s="890">
        <f t="shared" si="326"/>
        <v>43806</v>
      </c>
      <c r="W325" s="890">
        <f t="shared" si="374"/>
        <v>43812</v>
      </c>
      <c r="X325" s="890">
        <f t="shared" si="327"/>
        <v>43813</v>
      </c>
      <c r="Y325" s="890">
        <f t="shared" si="375"/>
        <v>43819</v>
      </c>
      <c r="Z325" s="890">
        <f t="shared" si="383"/>
        <v>43854</v>
      </c>
      <c r="AA325" s="890">
        <f t="shared" ref="AA325:AA396" si="393">AB325-4</f>
        <v>43871</v>
      </c>
      <c r="AB325" s="890">
        <f>AC325-6</f>
        <v>43875</v>
      </c>
      <c r="AC325" s="890">
        <f t="shared" si="353"/>
        <v>43881</v>
      </c>
      <c r="AD325" s="856">
        <f t="shared" si="362"/>
        <v>43883</v>
      </c>
      <c r="AF325" s="850">
        <f t="shared" si="345"/>
        <v>8</v>
      </c>
      <c r="AG325" s="860" t="s">
        <v>4341</v>
      </c>
      <c r="AH325" s="861" t="s">
        <v>8180</v>
      </c>
      <c r="AI325" s="853">
        <v>120</v>
      </c>
      <c r="AJ325" s="854" t="s">
        <v>4054</v>
      </c>
      <c r="AK325" s="862">
        <f t="shared" si="328"/>
        <v>43800</v>
      </c>
      <c r="AL325" s="862">
        <f t="shared" si="376"/>
        <v>43806</v>
      </c>
      <c r="AM325" s="862">
        <f t="shared" si="329"/>
        <v>43807</v>
      </c>
      <c r="AN325" s="862">
        <f t="shared" si="377"/>
        <v>43813</v>
      </c>
      <c r="AO325" s="862">
        <f t="shared" si="390"/>
        <v>43848</v>
      </c>
      <c r="AP325" s="862">
        <f t="shared" ref="AP325:AP388" si="394">AQ325-4</f>
        <v>43871</v>
      </c>
      <c r="AQ325" s="862">
        <f>AR325-6</f>
        <v>43875</v>
      </c>
      <c r="AR325" s="862">
        <f t="shared" si="354"/>
        <v>43881</v>
      </c>
      <c r="AS325" s="879">
        <f t="shared" si="363"/>
        <v>43883</v>
      </c>
      <c r="AU325" s="850">
        <f t="shared" si="346"/>
        <v>8</v>
      </c>
      <c r="AV325" s="860" t="s">
        <v>4341</v>
      </c>
      <c r="AW325" s="861" t="s">
        <v>8180</v>
      </c>
      <c r="AX325" s="853">
        <v>120</v>
      </c>
      <c r="AY325" s="854" t="s">
        <v>4054</v>
      </c>
      <c r="AZ325" s="862">
        <f t="shared" si="330"/>
        <v>43792</v>
      </c>
      <c r="BA325" s="862">
        <f t="shared" si="378"/>
        <v>43798</v>
      </c>
      <c r="BB325" s="862">
        <f t="shared" si="331"/>
        <v>43799</v>
      </c>
      <c r="BC325" s="862">
        <f t="shared" si="368"/>
        <v>43805</v>
      </c>
      <c r="BD325" s="862">
        <f t="shared" si="384"/>
        <v>43854</v>
      </c>
      <c r="BE325" s="862">
        <f t="shared" ref="BE325:BE394" si="395">BF325-4</f>
        <v>43871</v>
      </c>
      <c r="BF325" s="862">
        <f>BG325-6</f>
        <v>43875</v>
      </c>
      <c r="BG325" s="862">
        <f t="shared" si="355"/>
        <v>43881</v>
      </c>
      <c r="BH325" s="879">
        <f t="shared" si="364"/>
        <v>43883</v>
      </c>
      <c r="BJ325" s="850">
        <f t="shared" si="347"/>
        <v>8</v>
      </c>
      <c r="BK325" s="860" t="s">
        <v>4341</v>
      </c>
      <c r="BL325" s="861" t="s">
        <v>8180</v>
      </c>
      <c r="BM325" s="853">
        <v>120</v>
      </c>
      <c r="BN325" s="854" t="s">
        <v>4054</v>
      </c>
      <c r="BO325" s="862">
        <f t="shared" si="332"/>
        <v>43778</v>
      </c>
      <c r="BP325" s="862">
        <f t="shared" si="379"/>
        <v>43784</v>
      </c>
      <c r="BQ325" s="862">
        <f t="shared" si="333"/>
        <v>43785</v>
      </c>
      <c r="BR325" s="862">
        <f t="shared" si="380"/>
        <v>43791</v>
      </c>
      <c r="BS325" s="862">
        <f t="shared" si="385"/>
        <v>43854</v>
      </c>
      <c r="BT325" s="862">
        <f t="shared" ref="BT325:BT397" si="396">BU325-4</f>
        <v>43871</v>
      </c>
      <c r="BU325" s="862">
        <f>BV325-6</f>
        <v>43875</v>
      </c>
      <c r="BV325" s="862">
        <f t="shared" si="356"/>
        <v>43881</v>
      </c>
      <c r="BW325" s="879">
        <f t="shared" si="365"/>
        <v>43883</v>
      </c>
      <c r="BY325" s="850">
        <f t="shared" si="348"/>
        <v>8</v>
      </c>
      <c r="BZ325" s="860" t="s">
        <v>4341</v>
      </c>
      <c r="CA325" s="861" t="s">
        <v>8180</v>
      </c>
      <c r="CB325" s="853">
        <v>120</v>
      </c>
      <c r="CC325" s="854" t="s">
        <v>4054</v>
      </c>
      <c r="CD325" s="862">
        <f t="shared" si="334"/>
        <v>43806</v>
      </c>
      <c r="CE325" s="862">
        <f t="shared" si="381"/>
        <v>43812</v>
      </c>
      <c r="CF325" s="862">
        <f t="shared" si="335"/>
        <v>43813</v>
      </c>
      <c r="CG325" s="862">
        <f t="shared" si="371"/>
        <v>43819</v>
      </c>
      <c r="CH325" s="862">
        <f t="shared" si="341"/>
        <v>43854</v>
      </c>
      <c r="CI325" s="862">
        <f t="shared" ref="CI325:CI399" si="397">CJ325-4</f>
        <v>43871</v>
      </c>
      <c r="CJ325" s="862">
        <f>CK325-6</f>
        <v>43875</v>
      </c>
      <c r="CK325" s="862">
        <f t="shared" si="357"/>
        <v>43881</v>
      </c>
      <c r="CL325" s="879">
        <f t="shared" si="366"/>
        <v>43883</v>
      </c>
      <c r="CN325" s="850">
        <f t="shared" si="349"/>
        <v>8</v>
      </c>
      <c r="CO325" s="860" t="s">
        <v>4341</v>
      </c>
      <c r="CP325" s="861" t="s">
        <v>8180</v>
      </c>
      <c r="CQ325" s="853">
        <v>120</v>
      </c>
      <c r="CR325" s="854" t="s">
        <v>4054</v>
      </c>
      <c r="CS325" s="862">
        <f t="shared" si="336"/>
        <v>43806</v>
      </c>
      <c r="CT325" s="862">
        <f t="shared" si="382"/>
        <v>43812</v>
      </c>
      <c r="CU325" s="862">
        <f t="shared" si="337"/>
        <v>43813</v>
      </c>
      <c r="CV325" s="862">
        <f t="shared" si="372"/>
        <v>43819</v>
      </c>
      <c r="CW325" s="862">
        <f t="shared" si="360"/>
        <v>43854</v>
      </c>
      <c r="CX325" s="862">
        <f t="shared" ref="CX325:CX388" si="398">CY325-4</f>
        <v>43871</v>
      </c>
      <c r="CY325" s="862">
        <f>CZ325-6</f>
        <v>43875</v>
      </c>
      <c r="CZ325" s="862">
        <f t="shared" si="358"/>
        <v>43881</v>
      </c>
      <c r="DA325" s="879">
        <f t="shared" si="367"/>
        <v>43883</v>
      </c>
    </row>
    <row r="326" spans="1:105">
      <c r="B326" s="407" t="s">
        <v>2480</v>
      </c>
      <c r="C326" s="850">
        <f t="shared" si="343"/>
        <v>9</v>
      </c>
      <c r="D326" s="857" t="s">
        <v>506</v>
      </c>
      <c r="E326" s="858"/>
      <c r="F326" s="853">
        <v>120</v>
      </c>
      <c r="G326" s="854" t="s">
        <v>4342</v>
      </c>
      <c r="H326" s="859">
        <f t="shared" si="351"/>
        <v>43845</v>
      </c>
      <c r="I326" s="859">
        <f t="shared" si="391"/>
        <v>43848</v>
      </c>
      <c r="J326" s="859">
        <f t="shared" si="338"/>
        <v>43854</v>
      </c>
      <c r="K326" s="859">
        <f t="shared" si="350"/>
        <v>43861</v>
      </c>
      <c r="L326" s="859">
        <f t="shared" si="392"/>
        <v>43878</v>
      </c>
      <c r="M326" s="859">
        <f t="shared" si="373"/>
        <v>43882</v>
      </c>
      <c r="N326" s="859">
        <f t="shared" si="352"/>
        <v>43888</v>
      </c>
      <c r="O326" s="856">
        <f t="shared" si="361"/>
        <v>43890</v>
      </c>
      <c r="Q326" s="850">
        <f t="shared" si="344"/>
        <v>9</v>
      </c>
      <c r="R326" s="857" t="s">
        <v>506</v>
      </c>
      <c r="S326" s="858"/>
      <c r="T326" s="853">
        <v>120</v>
      </c>
      <c r="U326" s="854" t="s">
        <v>4342</v>
      </c>
      <c r="V326" s="885">
        <f t="shared" ref="V326:V397" si="399">W326-6</f>
        <v>43813</v>
      </c>
      <c r="W326" s="885">
        <f t="shared" si="374"/>
        <v>43819</v>
      </c>
      <c r="X326" s="885">
        <f t="shared" ref="X326:X397" si="400">Y326-6</f>
        <v>43820</v>
      </c>
      <c r="Y326" s="885">
        <f t="shared" si="375"/>
        <v>43826</v>
      </c>
      <c r="Z326" s="885">
        <f t="shared" si="383"/>
        <v>43861</v>
      </c>
      <c r="AA326" s="885">
        <f t="shared" si="393"/>
        <v>43878</v>
      </c>
      <c r="AB326" s="885">
        <f t="shared" si="386"/>
        <v>43882</v>
      </c>
      <c r="AC326" s="885">
        <f t="shared" si="353"/>
        <v>43888</v>
      </c>
      <c r="AD326" s="856">
        <f t="shared" si="362"/>
        <v>43890</v>
      </c>
      <c r="AF326" s="850">
        <f t="shared" si="345"/>
        <v>9</v>
      </c>
      <c r="AG326" s="857" t="s">
        <v>506</v>
      </c>
      <c r="AH326" s="858"/>
      <c r="AI326" s="853">
        <v>120</v>
      </c>
      <c r="AJ326" s="854" t="s">
        <v>4342</v>
      </c>
      <c r="AK326" s="859">
        <f t="shared" ref="AK326:AK389" si="401">AL326-6</f>
        <v>43807</v>
      </c>
      <c r="AL326" s="859">
        <f t="shared" si="376"/>
        <v>43813</v>
      </c>
      <c r="AM326" s="859">
        <f t="shared" ref="AM326:AM389" si="402">AN326-6</f>
        <v>43814</v>
      </c>
      <c r="AN326" s="859">
        <f t="shared" si="377"/>
        <v>43820</v>
      </c>
      <c r="AO326" s="859">
        <f t="shared" si="390"/>
        <v>43855</v>
      </c>
      <c r="AP326" s="859">
        <f t="shared" si="394"/>
        <v>43878</v>
      </c>
      <c r="AQ326" s="859">
        <f t="shared" si="387"/>
        <v>43882</v>
      </c>
      <c r="AR326" s="859">
        <f t="shared" si="354"/>
        <v>43888</v>
      </c>
      <c r="AS326" s="879">
        <f t="shared" si="363"/>
        <v>43890</v>
      </c>
      <c r="AU326" s="850">
        <f t="shared" si="346"/>
        <v>9</v>
      </c>
      <c r="AV326" s="857" t="s">
        <v>506</v>
      </c>
      <c r="AW326" s="858"/>
      <c r="AX326" s="853">
        <v>120</v>
      </c>
      <c r="AY326" s="854" t="s">
        <v>4342</v>
      </c>
      <c r="AZ326" s="859">
        <f t="shared" ref="AZ326:AZ395" si="403">BA326-6</f>
        <v>43799</v>
      </c>
      <c r="BA326" s="859">
        <f t="shared" si="378"/>
        <v>43805</v>
      </c>
      <c r="BB326" s="859">
        <f t="shared" ref="BB326:BB395" si="404">BC326-6</f>
        <v>43806</v>
      </c>
      <c r="BC326" s="859">
        <f t="shared" si="368"/>
        <v>43812</v>
      </c>
      <c r="BD326" s="859">
        <f t="shared" si="384"/>
        <v>43861</v>
      </c>
      <c r="BE326" s="859">
        <f t="shared" si="395"/>
        <v>43878</v>
      </c>
      <c r="BF326" s="859">
        <f t="shared" si="369"/>
        <v>43882</v>
      </c>
      <c r="BG326" s="859">
        <f t="shared" si="355"/>
        <v>43888</v>
      </c>
      <c r="BH326" s="879">
        <f t="shared" si="364"/>
        <v>43890</v>
      </c>
      <c r="BJ326" s="850">
        <f t="shared" si="347"/>
        <v>9</v>
      </c>
      <c r="BK326" s="857" t="s">
        <v>506</v>
      </c>
      <c r="BL326" s="858"/>
      <c r="BM326" s="853">
        <v>120</v>
      </c>
      <c r="BN326" s="854" t="s">
        <v>4342</v>
      </c>
      <c r="BO326" s="859">
        <f t="shared" ref="BO326:BO398" si="405">BP326-6</f>
        <v>43785</v>
      </c>
      <c r="BP326" s="859">
        <f t="shared" si="379"/>
        <v>43791</v>
      </c>
      <c r="BQ326" s="859">
        <f t="shared" ref="BQ326:BQ398" si="406">BR326-6</f>
        <v>43792</v>
      </c>
      <c r="BR326" s="859">
        <f t="shared" si="380"/>
        <v>43798</v>
      </c>
      <c r="BS326" s="859">
        <f t="shared" si="385"/>
        <v>43861</v>
      </c>
      <c r="BT326" s="859">
        <f t="shared" si="396"/>
        <v>43878</v>
      </c>
      <c r="BU326" s="859">
        <f t="shared" si="370"/>
        <v>43882</v>
      </c>
      <c r="BV326" s="859">
        <f t="shared" si="356"/>
        <v>43888</v>
      </c>
      <c r="BW326" s="879">
        <f t="shared" si="365"/>
        <v>43890</v>
      </c>
      <c r="BY326" s="850">
        <f t="shared" si="348"/>
        <v>9</v>
      </c>
      <c r="BZ326" s="857" t="s">
        <v>506</v>
      </c>
      <c r="CA326" s="858"/>
      <c r="CB326" s="853">
        <v>120</v>
      </c>
      <c r="CC326" s="854" t="s">
        <v>4342</v>
      </c>
      <c r="CD326" s="859">
        <f t="shared" ref="CD326:CD400" si="407">CE326-6</f>
        <v>43813</v>
      </c>
      <c r="CE326" s="859">
        <f t="shared" si="381"/>
        <v>43819</v>
      </c>
      <c r="CF326" s="859">
        <f t="shared" ref="CF326:CF400" si="408">CG326-6</f>
        <v>43820</v>
      </c>
      <c r="CG326" s="859">
        <f t="shared" si="371"/>
        <v>43826</v>
      </c>
      <c r="CH326" s="859">
        <f t="shared" si="341"/>
        <v>43861</v>
      </c>
      <c r="CI326" s="859">
        <f t="shared" si="397"/>
        <v>43878</v>
      </c>
      <c r="CJ326" s="859">
        <f t="shared" si="388"/>
        <v>43882</v>
      </c>
      <c r="CK326" s="859">
        <f t="shared" si="357"/>
        <v>43888</v>
      </c>
      <c r="CL326" s="879">
        <f t="shared" si="366"/>
        <v>43890</v>
      </c>
      <c r="CN326" s="850">
        <f t="shared" si="349"/>
        <v>9</v>
      </c>
      <c r="CO326" s="857" t="s">
        <v>506</v>
      </c>
      <c r="CP326" s="858"/>
      <c r="CQ326" s="853">
        <v>120</v>
      </c>
      <c r="CR326" s="854" t="s">
        <v>4342</v>
      </c>
      <c r="CS326" s="859">
        <f t="shared" ref="CS326:CS389" si="409">CT326-6</f>
        <v>43813</v>
      </c>
      <c r="CT326" s="859">
        <f t="shared" si="382"/>
        <v>43819</v>
      </c>
      <c r="CU326" s="859">
        <f t="shared" ref="CU326:CU389" si="410">CV326-6</f>
        <v>43820</v>
      </c>
      <c r="CV326" s="859">
        <f t="shared" si="372"/>
        <v>43826</v>
      </c>
      <c r="CW326" s="859">
        <f t="shared" si="360"/>
        <v>43861</v>
      </c>
      <c r="CX326" s="859">
        <f t="shared" si="398"/>
        <v>43878</v>
      </c>
      <c r="CY326" s="859">
        <f t="shared" si="389"/>
        <v>43882</v>
      </c>
      <c r="CZ326" s="859">
        <f t="shared" si="358"/>
        <v>43888</v>
      </c>
      <c r="DA326" s="879">
        <f t="shared" si="367"/>
        <v>43890</v>
      </c>
    </row>
    <row r="327" spans="1:105" ht="15.75" thickBot="1">
      <c r="A327" s="534" t="s">
        <v>6202</v>
      </c>
      <c r="B327" s="407" t="s">
        <v>2481</v>
      </c>
      <c r="C327" s="850">
        <f t="shared" si="343"/>
        <v>10</v>
      </c>
      <c r="D327" s="857" t="s">
        <v>506</v>
      </c>
      <c r="E327" s="858"/>
      <c r="F327" s="853">
        <v>120</v>
      </c>
      <c r="G327" s="854" t="s">
        <v>4342</v>
      </c>
      <c r="H327" s="859">
        <f t="shared" si="351"/>
        <v>43852</v>
      </c>
      <c r="I327" s="859">
        <f t="shared" si="391"/>
        <v>43855</v>
      </c>
      <c r="J327" s="859">
        <f t="shared" ref="J327:J420" si="411">K327-7</f>
        <v>43861</v>
      </c>
      <c r="K327" s="859">
        <f t="shared" si="350"/>
        <v>43868</v>
      </c>
      <c r="L327" s="859">
        <f t="shared" si="392"/>
        <v>43885</v>
      </c>
      <c r="M327" s="859">
        <f t="shared" si="373"/>
        <v>43889</v>
      </c>
      <c r="N327" s="859">
        <f t="shared" si="352"/>
        <v>43895</v>
      </c>
      <c r="O327" s="856">
        <f t="shared" si="361"/>
        <v>43897</v>
      </c>
      <c r="Q327" s="850">
        <f t="shared" si="344"/>
        <v>10</v>
      </c>
      <c r="R327" s="857" t="s">
        <v>506</v>
      </c>
      <c r="S327" s="858"/>
      <c r="T327" s="853">
        <v>120</v>
      </c>
      <c r="U327" s="854" t="s">
        <v>4342</v>
      </c>
      <c r="V327" s="885">
        <f t="shared" si="399"/>
        <v>43820</v>
      </c>
      <c r="W327" s="885">
        <f t="shared" si="374"/>
        <v>43826</v>
      </c>
      <c r="X327" s="885">
        <f t="shared" si="400"/>
        <v>43827</v>
      </c>
      <c r="Y327" s="885">
        <f t="shared" si="375"/>
        <v>43833</v>
      </c>
      <c r="Z327" s="885">
        <f t="shared" si="383"/>
        <v>43868</v>
      </c>
      <c r="AA327" s="885">
        <f t="shared" si="393"/>
        <v>43885</v>
      </c>
      <c r="AB327" s="885">
        <f t="shared" si="386"/>
        <v>43889</v>
      </c>
      <c r="AC327" s="885">
        <f t="shared" si="353"/>
        <v>43895</v>
      </c>
      <c r="AD327" s="856">
        <f t="shared" si="362"/>
        <v>43897</v>
      </c>
      <c r="AF327" s="1124">
        <f t="shared" si="345"/>
        <v>10</v>
      </c>
      <c r="AG327" s="857" t="s">
        <v>506</v>
      </c>
      <c r="AH327" s="858"/>
      <c r="AI327" s="853">
        <v>120</v>
      </c>
      <c r="AJ327" s="854" t="s">
        <v>4342</v>
      </c>
      <c r="AK327" s="859">
        <f t="shared" si="401"/>
        <v>43814</v>
      </c>
      <c r="AL327" s="863">
        <f t="shared" si="376"/>
        <v>43820</v>
      </c>
      <c r="AM327" s="859">
        <f t="shared" si="402"/>
        <v>43821</v>
      </c>
      <c r="AN327" s="863">
        <f t="shared" si="377"/>
        <v>43827</v>
      </c>
      <c r="AO327" s="859">
        <f t="shared" si="390"/>
        <v>43862</v>
      </c>
      <c r="AP327" s="859">
        <f t="shared" si="394"/>
        <v>43885</v>
      </c>
      <c r="AQ327" s="859">
        <f t="shared" si="387"/>
        <v>43889</v>
      </c>
      <c r="AR327" s="859">
        <f t="shared" si="354"/>
        <v>43895</v>
      </c>
      <c r="AS327" s="879">
        <f t="shared" si="363"/>
        <v>43897</v>
      </c>
      <c r="AU327" s="850">
        <f t="shared" si="346"/>
        <v>10</v>
      </c>
      <c r="AV327" s="857" t="s">
        <v>506</v>
      </c>
      <c r="AW327" s="858"/>
      <c r="AX327" s="853">
        <v>120</v>
      </c>
      <c r="AY327" s="854" t="s">
        <v>4342</v>
      </c>
      <c r="AZ327" s="859">
        <f t="shared" si="403"/>
        <v>43806</v>
      </c>
      <c r="BA327" s="859">
        <f t="shared" si="378"/>
        <v>43812</v>
      </c>
      <c r="BB327" s="859">
        <f t="shared" si="404"/>
        <v>43813</v>
      </c>
      <c r="BC327" s="859">
        <f t="shared" si="368"/>
        <v>43819</v>
      </c>
      <c r="BD327" s="859">
        <f t="shared" si="384"/>
        <v>43868</v>
      </c>
      <c r="BE327" s="859">
        <f t="shared" si="395"/>
        <v>43885</v>
      </c>
      <c r="BF327" s="859">
        <f t="shared" si="369"/>
        <v>43889</v>
      </c>
      <c r="BG327" s="859">
        <f t="shared" si="355"/>
        <v>43895</v>
      </c>
      <c r="BH327" s="879">
        <f t="shared" si="364"/>
        <v>43897</v>
      </c>
      <c r="BJ327" s="850">
        <f t="shared" si="347"/>
        <v>10</v>
      </c>
      <c r="BK327" s="857" t="s">
        <v>506</v>
      </c>
      <c r="BL327" s="858"/>
      <c r="BM327" s="853">
        <v>120</v>
      </c>
      <c r="BN327" s="854" t="s">
        <v>4342</v>
      </c>
      <c r="BO327" s="859">
        <f t="shared" si="405"/>
        <v>43792</v>
      </c>
      <c r="BP327" s="859">
        <f t="shared" si="379"/>
        <v>43798</v>
      </c>
      <c r="BQ327" s="859">
        <f t="shared" si="406"/>
        <v>43799</v>
      </c>
      <c r="BR327" s="859">
        <f t="shared" si="380"/>
        <v>43805</v>
      </c>
      <c r="BS327" s="859">
        <f t="shared" si="385"/>
        <v>43868</v>
      </c>
      <c r="BT327" s="859">
        <f t="shared" si="396"/>
        <v>43885</v>
      </c>
      <c r="BU327" s="859">
        <f t="shared" si="370"/>
        <v>43889</v>
      </c>
      <c r="BV327" s="859">
        <f t="shared" si="356"/>
        <v>43895</v>
      </c>
      <c r="BW327" s="879">
        <f t="shared" si="365"/>
        <v>43897</v>
      </c>
      <c r="BY327" s="1124">
        <f t="shared" si="348"/>
        <v>10</v>
      </c>
      <c r="BZ327" s="888" t="s">
        <v>506</v>
      </c>
      <c r="CA327" s="889"/>
      <c r="CB327" s="869">
        <v>120</v>
      </c>
      <c r="CC327" s="870" t="s">
        <v>4342</v>
      </c>
      <c r="CD327" s="799">
        <f t="shared" si="407"/>
        <v>43820</v>
      </c>
      <c r="CE327" s="799">
        <f t="shared" si="381"/>
        <v>43826</v>
      </c>
      <c r="CF327" s="799">
        <f t="shared" si="408"/>
        <v>43827</v>
      </c>
      <c r="CG327" s="799">
        <f t="shared" si="371"/>
        <v>43833</v>
      </c>
      <c r="CH327" s="799">
        <f t="shared" si="341"/>
        <v>43868</v>
      </c>
      <c r="CI327" s="799">
        <f t="shared" si="397"/>
        <v>43885</v>
      </c>
      <c r="CJ327" s="799">
        <f t="shared" si="388"/>
        <v>43889</v>
      </c>
      <c r="CK327" s="799">
        <f t="shared" si="357"/>
        <v>43895</v>
      </c>
      <c r="CL327" s="1195">
        <f t="shared" si="366"/>
        <v>43897</v>
      </c>
      <c r="CN327" s="850">
        <f t="shared" si="349"/>
        <v>10</v>
      </c>
      <c r="CO327" s="857" t="s">
        <v>506</v>
      </c>
      <c r="CP327" s="858"/>
      <c r="CQ327" s="853">
        <v>120</v>
      </c>
      <c r="CR327" s="854" t="s">
        <v>4342</v>
      </c>
      <c r="CS327" s="859">
        <f t="shared" si="409"/>
        <v>43820</v>
      </c>
      <c r="CT327" s="859">
        <f t="shared" si="382"/>
        <v>43826</v>
      </c>
      <c r="CU327" s="859">
        <f t="shared" si="410"/>
        <v>43827</v>
      </c>
      <c r="CV327" s="859">
        <f t="shared" si="372"/>
        <v>43833</v>
      </c>
      <c r="CW327" s="859">
        <f t="shared" si="360"/>
        <v>43868</v>
      </c>
      <c r="CX327" s="859">
        <f t="shared" si="398"/>
        <v>43885</v>
      </c>
      <c r="CY327" s="859">
        <f t="shared" si="389"/>
        <v>43889</v>
      </c>
      <c r="CZ327" s="859">
        <f t="shared" si="358"/>
        <v>43895</v>
      </c>
      <c r="DA327" s="879">
        <f t="shared" si="367"/>
        <v>43897</v>
      </c>
    </row>
    <row r="328" spans="1:105" ht="39" thickTop="1">
      <c r="A328" s="824">
        <v>43863</v>
      </c>
      <c r="B328" s="407" t="s">
        <v>2482</v>
      </c>
      <c r="C328" s="850">
        <f t="shared" si="343"/>
        <v>11</v>
      </c>
      <c r="D328" s="851" t="s">
        <v>506</v>
      </c>
      <c r="E328" s="852" t="s">
        <v>978</v>
      </c>
      <c r="F328" s="853">
        <v>120</v>
      </c>
      <c r="G328" s="854" t="s">
        <v>4342</v>
      </c>
      <c r="H328" s="855">
        <f t="shared" si="351"/>
        <v>43859</v>
      </c>
      <c r="I328" s="855">
        <f t="shared" si="391"/>
        <v>43862</v>
      </c>
      <c r="J328" s="855">
        <f t="shared" si="411"/>
        <v>43868</v>
      </c>
      <c r="K328" s="855">
        <f t="shared" si="350"/>
        <v>43875</v>
      </c>
      <c r="L328" s="855">
        <f t="shared" si="392"/>
        <v>43892</v>
      </c>
      <c r="M328" s="855">
        <f t="shared" si="373"/>
        <v>43896</v>
      </c>
      <c r="N328" s="855">
        <f t="shared" si="352"/>
        <v>43902</v>
      </c>
      <c r="O328" s="856">
        <f t="shared" si="361"/>
        <v>43904</v>
      </c>
      <c r="Q328" s="850">
        <f t="shared" si="344"/>
        <v>11</v>
      </c>
      <c r="R328" s="857" t="s">
        <v>506</v>
      </c>
      <c r="S328" s="858"/>
      <c r="T328" s="853">
        <v>120</v>
      </c>
      <c r="U328" s="854" t="s">
        <v>4342</v>
      </c>
      <c r="V328" s="873">
        <f t="shared" si="399"/>
        <v>43827</v>
      </c>
      <c r="W328" s="873">
        <f t="shared" si="374"/>
        <v>43833</v>
      </c>
      <c r="X328" s="873">
        <f t="shared" si="400"/>
        <v>43834</v>
      </c>
      <c r="Y328" s="873">
        <f t="shared" si="375"/>
        <v>43840</v>
      </c>
      <c r="Z328" s="873">
        <f t="shared" si="383"/>
        <v>43875</v>
      </c>
      <c r="AA328" s="873">
        <f t="shared" si="393"/>
        <v>43892</v>
      </c>
      <c r="AB328" s="873">
        <f t="shared" si="386"/>
        <v>43896</v>
      </c>
      <c r="AC328" s="873">
        <f t="shared" si="353"/>
        <v>43902</v>
      </c>
      <c r="AD328" s="856">
        <f t="shared" si="362"/>
        <v>43904</v>
      </c>
      <c r="AF328" s="850">
        <f t="shared" si="345"/>
        <v>11</v>
      </c>
      <c r="AG328" s="851" t="s">
        <v>506</v>
      </c>
      <c r="AH328" s="852" t="s">
        <v>978</v>
      </c>
      <c r="AI328" s="800">
        <v>120</v>
      </c>
      <c r="AJ328" s="801" t="s">
        <v>4342</v>
      </c>
      <c r="AK328" s="1132">
        <f t="shared" si="401"/>
        <v>43821</v>
      </c>
      <c r="AL328" s="1132">
        <f t="shared" si="376"/>
        <v>43827</v>
      </c>
      <c r="AM328" s="1132">
        <f t="shared" si="402"/>
        <v>43828</v>
      </c>
      <c r="AN328" s="1132">
        <f t="shared" si="377"/>
        <v>43834</v>
      </c>
      <c r="AO328" s="1132">
        <f t="shared" si="390"/>
        <v>43869</v>
      </c>
      <c r="AP328" s="1132">
        <f t="shared" si="394"/>
        <v>43892</v>
      </c>
      <c r="AQ328" s="1132">
        <f t="shared" si="387"/>
        <v>43896</v>
      </c>
      <c r="AR328" s="1132">
        <f t="shared" si="354"/>
        <v>43902</v>
      </c>
      <c r="AS328" s="1262">
        <f t="shared" si="363"/>
        <v>43904</v>
      </c>
      <c r="AU328" s="850">
        <f t="shared" si="346"/>
        <v>11</v>
      </c>
      <c r="AV328" s="851" t="s">
        <v>506</v>
      </c>
      <c r="AW328" s="852" t="s">
        <v>978</v>
      </c>
      <c r="AX328" s="853">
        <v>120</v>
      </c>
      <c r="AY328" s="854" t="s">
        <v>4342</v>
      </c>
      <c r="AZ328" s="855">
        <f t="shared" si="403"/>
        <v>43813</v>
      </c>
      <c r="BA328" s="855">
        <f t="shared" si="378"/>
        <v>43819</v>
      </c>
      <c r="BB328" s="855">
        <f t="shared" si="404"/>
        <v>43820</v>
      </c>
      <c r="BC328" s="855">
        <f t="shared" si="368"/>
        <v>43826</v>
      </c>
      <c r="BD328" s="855">
        <f t="shared" si="384"/>
        <v>43875</v>
      </c>
      <c r="BE328" s="855">
        <f t="shared" si="395"/>
        <v>43892</v>
      </c>
      <c r="BF328" s="855">
        <f t="shared" si="369"/>
        <v>43896</v>
      </c>
      <c r="BG328" s="855">
        <f t="shared" si="355"/>
        <v>43902</v>
      </c>
      <c r="BH328" s="879">
        <f t="shared" si="364"/>
        <v>43904</v>
      </c>
      <c r="BJ328" s="850">
        <f t="shared" si="347"/>
        <v>11</v>
      </c>
      <c r="BK328" s="851" t="s">
        <v>506</v>
      </c>
      <c r="BL328" s="852" t="s">
        <v>978</v>
      </c>
      <c r="BM328" s="853">
        <v>120</v>
      </c>
      <c r="BN328" s="854" t="s">
        <v>4342</v>
      </c>
      <c r="BO328" s="855">
        <f t="shared" si="405"/>
        <v>43799</v>
      </c>
      <c r="BP328" s="855">
        <f t="shared" si="379"/>
        <v>43805</v>
      </c>
      <c r="BQ328" s="855">
        <f t="shared" si="406"/>
        <v>43806</v>
      </c>
      <c r="BR328" s="855">
        <f t="shared" si="380"/>
        <v>43812</v>
      </c>
      <c r="BS328" s="855">
        <f t="shared" si="385"/>
        <v>43875</v>
      </c>
      <c r="BT328" s="855">
        <f t="shared" si="396"/>
        <v>43892</v>
      </c>
      <c r="BU328" s="855">
        <f t="shared" si="370"/>
        <v>43896</v>
      </c>
      <c r="BV328" s="855">
        <f t="shared" si="356"/>
        <v>43902</v>
      </c>
      <c r="BW328" s="879">
        <f t="shared" si="365"/>
        <v>43904</v>
      </c>
      <c r="BY328" s="804">
        <v>11</v>
      </c>
      <c r="BZ328" s="805" t="s">
        <v>6203</v>
      </c>
      <c r="CA328" s="806" t="s">
        <v>978</v>
      </c>
      <c r="CB328" s="800">
        <v>120</v>
      </c>
      <c r="CC328" s="801" t="s">
        <v>4342</v>
      </c>
      <c r="CD328" s="802">
        <f t="shared" si="407"/>
        <v>43827</v>
      </c>
      <c r="CE328" s="803">
        <f t="shared" si="381"/>
        <v>43833</v>
      </c>
      <c r="CF328" s="802">
        <f t="shared" si="408"/>
        <v>43834</v>
      </c>
      <c r="CG328" s="807">
        <f t="shared" si="371"/>
        <v>43840</v>
      </c>
      <c r="CH328" s="802">
        <f t="shared" si="341"/>
        <v>43875</v>
      </c>
      <c r="CI328" s="802">
        <f t="shared" si="397"/>
        <v>43892</v>
      </c>
      <c r="CJ328" s="802">
        <f t="shared" si="388"/>
        <v>43896</v>
      </c>
      <c r="CK328" s="802">
        <f t="shared" si="357"/>
        <v>43902</v>
      </c>
      <c r="CL328" s="808">
        <v>43904</v>
      </c>
      <c r="CN328" s="850">
        <f t="shared" si="349"/>
        <v>11</v>
      </c>
      <c r="CO328" s="857" t="s">
        <v>506</v>
      </c>
      <c r="CP328" s="858" t="s">
        <v>978</v>
      </c>
      <c r="CQ328" s="853">
        <v>120</v>
      </c>
      <c r="CR328" s="854" t="s">
        <v>4342</v>
      </c>
      <c r="CS328" s="859">
        <f t="shared" si="409"/>
        <v>43827</v>
      </c>
      <c r="CT328" s="859">
        <f t="shared" si="382"/>
        <v>43833</v>
      </c>
      <c r="CU328" s="859">
        <f t="shared" si="410"/>
        <v>43834</v>
      </c>
      <c r="CV328" s="859">
        <f t="shared" si="372"/>
        <v>43840</v>
      </c>
      <c r="CW328" s="859">
        <f t="shared" si="360"/>
        <v>43875</v>
      </c>
      <c r="CX328" s="859">
        <f t="shared" si="398"/>
        <v>43892</v>
      </c>
      <c r="CY328" s="859">
        <f t="shared" si="389"/>
        <v>43896</v>
      </c>
      <c r="CZ328" s="859">
        <f t="shared" si="358"/>
        <v>43902</v>
      </c>
      <c r="DA328" s="879">
        <f t="shared" si="367"/>
        <v>43904</v>
      </c>
    </row>
    <row r="329" spans="1:105" ht="25.5">
      <c r="A329" s="571" t="s">
        <v>6202</v>
      </c>
      <c r="B329" s="407" t="s">
        <v>2483</v>
      </c>
      <c r="C329" s="850">
        <f t="shared" si="343"/>
        <v>12</v>
      </c>
      <c r="D329" s="857" t="s">
        <v>506</v>
      </c>
      <c r="E329" s="858"/>
      <c r="F329" s="853">
        <v>120</v>
      </c>
      <c r="G329" s="854" t="s">
        <v>4342</v>
      </c>
      <c r="H329" s="859">
        <f t="shared" si="351"/>
        <v>43866</v>
      </c>
      <c r="I329" s="859">
        <f t="shared" si="391"/>
        <v>43869</v>
      </c>
      <c r="J329" s="859">
        <f t="shared" si="411"/>
        <v>43875</v>
      </c>
      <c r="K329" s="859">
        <f t="shared" si="350"/>
        <v>43882</v>
      </c>
      <c r="L329" s="859">
        <f t="shared" si="392"/>
        <v>43899</v>
      </c>
      <c r="M329" s="859">
        <f t="shared" si="373"/>
        <v>43903</v>
      </c>
      <c r="N329" s="859">
        <f t="shared" si="352"/>
        <v>43909</v>
      </c>
      <c r="O329" s="856">
        <f t="shared" si="361"/>
        <v>43911</v>
      </c>
      <c r="Q329" s="850">
        <f t="shared" si="344"/>
        <v>12</v>
      </c>
      <c r="R329" s="857" t="s">
        <v>506</v>
      </c>
      <c r="S329" s="858"/>
      <c r="T329" s="853">
        <v>120</v>
      </c>
      <c r="U329" s="854" t="s">
        <v>4342</v>
      </c>
      <c r="V329" s="885">
        <f t="shared" si="399"/>
        <v>43834</v>
      </c>
      <c r="W329" s="885">
        <f t="shared" si="374"/>
        <v>43840</v>
      </c>
      <c r="X329" s="885">
        <f t="shared" si="400"/>
        <v>43841</v>
      </c>
      <c r="Y329" s="885">
        <f t="shared" si="375"/>
        <v>43847</v>
      </c>
      <c r="Z329" s="885">
        <f t="shared" si="383"/>
        <v>43882</v>
      </c>
      <c r="AA329" s="885">
        <f t="shared" si="393"/>
        <v>43899</v>
      </c>
      <c r="AB329" s="885">
        <f t="shared" si="386"/>
        <v>43903</v>
      </c>
      <c r="AC329" s="885">
        <f t="shared" si="353"/>
        <v>43909</v>
      </c>
      <c r="AD329" s="856">
        <f t="shared" si="362"/>
        <v>43911</v>
      </c>
      <c r="AF329" s="850">
        <f t="shared" si="345"/>
        <v>12</v>
      </c>
      <c r="AG329" s="857" t="s">
        <v>506</v>
      </c>
      <c r="AH329" s="858"/>
      <c r="AI329" s="853">
        <v>120</v>
      </c>
      <c r="AJ329" s="854" t="s">
        <v>4342</v>
      </c>
      <c r="AK329" s="859">
        <f t="shared" si="401"/>
        <v>43828</v>
      </c>
      <c r="AL329" s="863">
        <f t="shared" si="376"/>
        <v>43834</v>
      </c>
      <c r="AM329" s="859">
        <f t="shared" si="402"/>
        <v>43835</v>
      </c>
      <c r="AN329" s="863">
        <f t="shared" si="377"/>
        <v>43841</v>
      </c>
      <c r="AO329" s="897">
        <f t="shared" si="390"/>
        <v>43876</v>
      </c>
      <c r="AP329" s="859">
        <f t="shared" si="394"/>
        <v>43899</v>
      </c>
      <c r="AQ329" s="859">
        <f t="shared" si="387"/>
        <v>43903</v>
      </c>
      <c r="AR329" s="859">
        <f t="shared" si="354"/>
        <v>43909</v>
      </c>
      <c r="AS329" s="879">
        <f t="shared" si="363"/>
        <v>43911</v>
      </c>
      <c r="AU329" s="850">
        <f t="shared" si="346"/>
        <v>12</v>
      </c>
      <c r="AV329" s="857" t="s">
        <v>506</v>
      </c>
      <c r="AW329" s="858"/>
      <c r="AX329" s="853">
        <v>120</v>
      </c>
      <c r="AY329" s="854" t="s">
        <v>4342</v>
      </c>
      <c r="AZ329" s="859">
        <f t="shared" si="403"/>
        <v>43820</v>
      </c>
      <c r="BA329" s="859">
        <f t="shared" si="378"/>
        <v>43826</v>
      </c>
      <c r="BB329" s="859">
        <f t="shared" si="404"/>
        <v>43827</v>
      </c>
      <c r="BC329" s="859">
        <f t="shared" si="368"/>
        <v>43833</v>
      </c>
      <c r="BD329" s="859">
        <f t="shared" si="384"/>
        <v>43882</v>
      </c>
      <c r="BE329" s="859">
        <f t="shared" si="395"/>
        <v>43899</v>
      </c>
      <c r="BF329" s="859">
        <f t="shared" si="369"/>
        <v>43903</v>
      </c>
      <c r="BG329" s="859">
        <f t="shared" si="355"/>
        <v>43909</v>
      </c>
      <c r="BH329" s="879">
        <f t="shared" si="364"/>
        <v>43911</v>
      </c>
      <c r="BJ329" s="850">
        <f t="shared" si="347"/>
        <v>12</v>
      </c>
      <c r="BK329" s="857" t="s">
        <v>506</v>
      </c>
      <c r="BL329" s="858"/>
      <c r="BM329" s="853">
        <v>120</v>
      </c>
      <c r="BN329" s="854" t="s">
        <v>4342</v>
      </c>
      <c r="BO329" s="859">
        <f t="shared" si="405"/>
        <v>43806</v>
      </c>
      <c r="BP329" s="859">
        <f t="shared" si="379"/>
        <v>43812</v>
      </c>
      <c r="BQ329" s="859">
        <f t="shared" si="406"/>
        <v>43813</v>
      </c>
      <c r="BR329" s="859">
        <f t="shared" si="380"/>
        <v>43819</v>
      </c>
      <c r="BS329" s="859">
        <f t="shared" si="385"/>
        <v>43882</v>
      </c>
      <c r="BT329" s="859">
        <f t="shared" si="396"/>
        <v>43899</v>
      </c>
      <c r="BU329" s="859">
        <f t="shared" si="370"/>
        <v>43903</v>
      </c>
      <c r="BV329" s="859">
        <f t="shared" si="356"/>
        <v>43909</v>
      </c>
      <c r="BW329" s="879">
        <f t="shared" si="365"/>
        <v>43911</v>
      </c>
      <c r="BY329" s="809">
        <v>12</v>
      </c>
      <c r="BZ329" s="897">
        <v>43855</v>
      </c>
      <c r="CA329" s="898" t="str">
        <f>(+BZ329-CG329)&amp; " days cushion"</f>
        <v>15 days cushion</v>
      </c>
      <c r="CB329" s="853">
        <v>120</v>
      </c>
      <c r="CC329" s="854" t="s">
        <v>4342</v>
      </c>
      <c r="CD329" s="859">
        <f t="shared" si="407"/>
        <v>43827</v>
      </c>
      <c r="CE329" s="863">
        <f t="shared" si="381"/>
        <v>43833</v>
      </c>
      <c r="CF329" s="859">
        <f t="shared" si="408"/>
        <v>43834</v>
      </c>
      <c r="CG329" s="897">
        <f>+CG328</f>
        <v>43840</v>
      </c>
      <c r="CH329" s="859">
        <f t="shared" si="341"/>
        <v>43882</v>
      </c>
      <c r="CI329" s="859">
        <f t="shared" si="397"/>
        <v>43899</v>
      </c>
      <c r="CJ329" s="859">
        <f t="shared" si="388"/>
        <v>43903</v>
      </c>
      <c r="CK329" s="859">
        <f t="shared" si="357"/>
        <v>43909</v>
      </c>
      <c r="CL329" s="810">
        <v>43911</v>
      </c>
      <c r="CN329" s="850">
        <f t="shared" si="349"/>
        <v>12</v>
      </c>
      <c r="CO329" s="857" t="s">
        <v>506</v>
      </c>
      <c r="CP329" s="858"/>
      <c r="CQ329" s="853">
        <v>120</v>
      </c>
      <c r="CR329" s="854" t="s">
        <v>4342</v>
      </c>
      <c r="CS329" s="859">
        <f t="shared" si="409"/>
        <v>43834</v>
      </c>
      <c r="CT329" s="859">
        <f t="shared" si="382"/>
        <v>43840</v>
      </c>
      <c r="CU329" s="859">
        <f t="shared" si="410"/>
        <v>43841</v>
      </c>
      <c r="CV329" s="859">
        <f t="shared" si="372"/>
        <v>43847</v>
      </c>
      <c r="CW329" s="859">
        <f t="shared" si="360"/>
        <v>43882</v>
      </c>
      <c r="CX329" s="859">
        <f t="shared" si="398"/>
        <v>43899</v>
      </c>
      <c r="CY329" s="859">
        <f t="shared" si="389"/>
        <v>43903</v>
      </c>
      <c r="CZ329" s="859">
        <f t="shared" si="358"/>
        <v>43909</v>
      </c>
      <c r="DA329" s="879">
        <f t="shared" si="367"/>
        <v>43911</v>
      </c>
    </row>
    <row r="330" spans="1:105" ht="15.75" thickBot="1">
      <c r="A330" s="849">
        <v>43889</v>
      </c>
      <c r="B330" s="407" t="s">
        <v>2484</v>
      </c>
      <c r="C330" s="850">
        <f t="shared" si="343"/>
        <v>13</v>
      </c>
      <c r="D330" s="857" t="s">
        <v>506</v>
      </c>
      <c r="E330" s="858"/>
      <c r="F330" s="853">
        <v>120</v>
      </c>
      <c r="G330" s="854" t="s">
        <v>4342</v>
      </c>
      <c r="H330" s="859">
        <f t="shared" si="351"/>
        <v>43873</v>
      </c>
      <c r="I330" s="859">
        <f t="shared" si="391"/>
        <v>43876</v>
      </c>
      <c r="J330" s="859">
        <f t="shared" si="411"/>
        <v>43882</v>
      </c>
      <c r="K330" s="859">
        <f t="shared" si="350"/>
        <v>43889</v>
      </c>
      <c r="L330" s="859">
        <f t="shared" si="392"/>
        <v>43906</v>
      </c>
      <c r="M330" s="859">
        <f>N330-6</f>
        <v>43910</v>
      </c>
      <c r="N330" s="859">
        <f t="shared" si="352"/>
        <v>43916</v>
      </c>
      <c r="O330" s="856">
        <f t="shared" si="361"/>
        <v>43918</v>
      </c>
      <c r="Q330" s="850">
        <f t="shared" si="344"/>
        <v>13</v>
      </c>
      <c r="R330" s="857" t="s">
        <v>506</v>
      </c>
      <c r="S330" s="858"/>
      <c r="T330" s="853">
        <v>120</v>
      </c>
      <c r="U330" s="854" t="s">
        <v>4342</v>
      </c>
      <c r="V330" s="885">
        <f t="shared" si="399"/>
        <v>43841</v>
      </c>
      <c r="W330" s="885">
        <f t="shared" si="374"/>
        <v>43847</v>
      </c>
      <c r="X330" s="885">
        <f t="shared" si="400"/>
        <v>43848</v>
      </c>
      <c r="Y330" s="885">
        <f t="shared" si="375"/>
        <v>43854</v>
      </c>
      <c r="Z330" s="885">
        <f t="shared" si="383"/>
        <v>43889</v>
      </c>
      <c r="AA330" s="885">
        <f t="shared" si="393"/>
        <v>43906</v>
      </c>
      <c r="AB330" s="885">
        <f>AC330-6</f>
        <v>43910</v>
      </c>
      <c r="AC330" s="885">
        <f t="shared" si="353"/>
        <v>43916</v>
      </c>
      <c r="AD330" s="856">
        <f t="shared" si="362"/>
        <v>43918</v>
      </c>
      <c r="AF330" s="850">
        <f t="shared" si="345"/>
        <v>13</v>
      </c>
      <c r="AG330" s="857" t="s">
        <v>506</v>
      </c>
      <c r="AH330" s="858"/>
      <c r="AI330" s="853">
        <v>120</v>
      </c>
      <c r="AJ330" s="854" t="s">
        <v>4342</v>
      </c>
      <c r="AK330" s="885">
        <f t="shared" si="401"/>
        <v>43835</v>
      </c>
      <c r="AL330" s="885">
        <f t="shared" si="376"/>
        <v>43841</v>
      </c>
      <c r="AM330" s="885">
        <f t="shared" si="402"/>
        <v>43842</v>
      </c>
      <c r="AN330" s="885">
        <f t="shared" si="377"/>
        <v>43848</v>
      </c>
      <c r="AO330" s="885">
        <f t="shared" si="390"/>
        <v>43883</v>
      </c>
      <c r="AP330" s="885">
        <f t="shared" si="394"/>
        <v>43906</v>
      </c>
      <c r="AQ330" s="885">
        <f>AR330-6</f>
        <v>43910</v>
      </c>
      <c r="AR330" s="885">
        <f t="shared" si="354"/>
        <v>43916</v>
      </c>
      <c r="AS330" s="856">
        <f t="shared" si="363"/>
        <v>43918</v>
      </c>
      <c r="AU330" s="850">
        <f t="shared" si="346"/>
        <v>13</v>
      </c>
      <c r="AV330" s="857" t="s">
        <v>506</v>
      </c>
      <c r="AW330" s="858"/>
      <c r="AX330" s="853">
        <v>120</v>
      </c>
      <c r="AY330" s="854" t="s">
        <v>4342</v>
      </c>
      <c r="AZ330" s="859">
        <f t="shared" si="403"/>
        <v>43827</v>
      </c>
      <c r="BA330" s="859">
        <f t="shared" si="378"/>
        <v>43833</v>
      </c>
      <c r="BB330" s="859">
        <f t="shared" si="404"/>
        <v>43834</v>
      </c>
      <c r="BC330" s="859">
        <f t="shared" si="368"/>
        <v>43840</v>
      </c>
      <c r="BD330" s="859">
        <f t="shared" si="384"/>
        <v>43889</v>
      </c>
      <c r="BE330" s="859">
        <f t="shared" si="395"/>
        <v>43906</v>
      </c>
      <c r="BF330" s="859">
        <f>BG330-6</f>
        <v>43910</v>
      </c>
      <c r="BG330" s="859">
        <f t="shared" si="355"/>
        <v>43916</v>
      </c>
      <c r="BH330" s="879">
        <f t="shared" si="364"/>
        <v>43918</v>
      </c>
      <c r="BJ330" s="850">
        <f t="shared" si="347"/>
        <v>13</v>
      </c>
      <c r="BK330" s="857" t="s">
        <v>506</v>
      </c>
      <c r="BL330" s="858"/>
      <c r="BM330" s="853">
        <v>120</v>
      </c>
      <c r="BN330" s="854" t="s">
        <v>4342</v>
      </c>
      <c r="BO330" s="859">
        <f t="shared" si="405"/>
        <v>43813</v>
      </c>
      <c r="BP330" s="859">
        <f t="shared" si="379"/>
        <v>43819</v>
      </c>
      <c r="BQ330" s="859">
        <f t="shared" si="406"/>
        <v>43820</v>
      </c>
      <c r="BR330" s="859">
        <f t="shared" si="380"/>
        <v>43826</v>
      </c>
      <c r="BS330" s="859">
        <f t="shared" si="385"/>
        <v>43889</v>
      </c>
      <c r="BT330" s="859">
        <f t="shared" si="396"/>
        <v>43906</v>
      </c>
      <c r="BU330" s="859">
        <f>BV330-6</f>
        <v>43910</v>
      </c>
      <c r="BV330" s="859">
        <f t="shared" si="356"/>
        <v>43916</v>
      </c>
      <c r="BW330" s="879">
        <f t="shared" si="365"/>
        <v>43918</v>
      </c>
      <c r="BY330" s="811">
        <v>13</v>
      </c>
      <c r="BZ330" s="960"/>
      <c r="CA330" s="961"/>
      <c r="CB330" s="812">
        <v>120</v>
      </c>
      <c r="CC330" s="813" t="s">
        <v>4342</v>
      </c>
      <c r="CD330" s="962">
        <f t="shared" si="407"/>
        <v>43827</v>
      </c>
      <c r="CE330" s="962">
        <f t="shared" si="381"/>
        <v>43833</v>
      </c>
      <c r="CF330" s="962">
        <f t="shared" si="408"/>
        <v>43834</v>
      </c>
      <c r="CG330" s="814">
        <f>+CG329</f>
        <v>43840</v>
      </c>
      <c r="CH330" s="962">
        <f t="shared" ref="CH330:CH393" si="412">CI330-17</f>
        <v>43889</v>
      </c>
      <c r="CI330" s="962">
        <f t="shared" si="397"/>
        <v>43906</v>
      </c>
      <c r="CJ330" s="962">
        <f t="shared" si="388"/>
        <v>43910</v>
      </c>
      <c r="CK330" s="962">
        <f t="shared" si="357"/>
        <v>43916</v>
      </c>
      <c r="CL330" s="815">
        <v>43918</v>
      </c>
      <c r="CN330" s="850">
        <f t="shared" si="349"/>
        <v>13</v>
      </c>
      <c r="CO330" s="857" t="s">
        <v>506</v>
      </c>
      <c r="CP330" s="858"/>
      <c r="CQ330" s="853">
        <v>120</v>
      </c>
      <c r="CR330" s="854" t="s">
        <v>4342</v>
      </c>
      <c r="CS330" s="859">
        <f t="shared" si="409"/>
        <v>43841</v>
      </c>
      <c r="CT330" s="859">
        <f t="shared" si="382"/>
        <v>43847</v>
      </c>
      <c r="CU330" s="859">
        <f t="shared" si="410"/>
        <v>43848</v>
      </c>
      <c r="CV330" s="859">
        <f t="shared" si="372"/>
        <v>43854</v>
      </c>
      <c r="CW330" s="859">
        <f t="shared" si="360"/>
        <v>43889</v>
      </c>
      <c r="CX330" s="859">
        <f t="shared" si="398"/>
        <v>43906</v>
      </c>
      <c r="CY330" s="859">
        <f>CZ330-6</f>
        <v>43910</v>
      </c>
      <c r="CZ330" s="859">
        <f t="shared" si="358"/>
        <v>43916</v>
      </c>
      <c r="DA330" s="879">
        <f t="shared" si="367"/>
        <v>43918</v>
      </c>
    </row>
    <row r="331" spans="1:105" ht="15.75" thickTop="1">
      <c r="B331" s="407" t="s">
        <v>2485</v>
      </c>
      <c r="C331" s="850">
        <f t="shared" ref="C331:C394" si="413">C330+1</f>
        <v>14</v>
      </c>
      <c r="D331" s="857" t="s">
        <v>506</v>
      </c>
      <c r="E331" s="858"/>
      <c r="F331" s="853">
        <v>220</v>
      </c>
      <c r="G331" s="854" t="s">
        <v>4343</v>
      </c>
      <c r="H331" s="859">
        <f t="shared" si="351"/>
        <v>43880</v>
      </c>
      <c r="I331" s="859">
        <f t="shared" si="391"/>
        <v>43883</v>
      </c>
      <c r="J331" s="859">
        <f t="shared" si="411"/>
        <v>43889</v>
      </c>
      <c r="K331" s="859">
        <f t="shared" si="350"/>
        <v>43896</v>
      </c>
      <c r="L331" s="859">
        <f t="shared" si="392"/>
        <v>43913</v>
      </c>
      <c r="M331" s="859">
        <f t="shared" si="373"/>
        <v>43917</v>
      </c>
      <c r="N331" s="859">
        <f t="shared" si="352"/>
        <v>43923</v>
      </c>
      <c r="O331" s="856">
        <f t="shared" si="361"/>
        <v>43925</v>
      </c>
      <c r="Q331" s="850">
        <f t="shared" ref="Q331:Q344" si="414">Q330+1</f>
        <v>14</v>
      </c>
      <c r="R331" s="857" t="s">
        <v>506</v>
      </c>
      <c r="S331" s="858"/>
      <c r="T331" s="853">
        <v>220</v>
      </c>
      <c r="U331" s="854" t="s">
        <v>4343</v>
      </c>
      <c r="V331" s="885">
        <f t="shared" si="399"/>
        <v>43848</v>
      </c>
      <c r="W331" s="885">
        <f t="shared" si="374"/>
        <v>43854</v>
      </c>
      <c r="X331" s="885">
        <f t="shared" si="400"/>
        <v>43855</v>
      </c>
      <c r="Y331" s="885">
        <f t="shared" si="375"/>
        <v>43861</v>
      </c>
      <c r="Z331" s="885">
        <f t="shared" si="383"/>
        <v>43896</v>
      </c>
      <c r="AA331" s="885">
        <f t="shared" si="393"/>
        <v>43913</v>
      </c>
      <c r="AB331" s="885">
        <f t="shared" si="386"/>
        <v>43917</v>
      </c>
      <c r="AC331" s="885">
        <f t="shared" si="353"/>
        <v>43923</v>
      </c>
      <c r="AD331" s="856">
        <f t="shared" si="362"/>
        <v>43925</v>
      </c>
      <c r="AF331" s="850">
        <f t="shared" ref="AF331:AF344" si="415">AF330+1</f>
        <v>14</v>
      </c>
      <c r="AG331" s="857" t="s">
        <v>506</v>
      </c>
      <c r="AH331" s="858"/>
      <c r="AI331" s="876">
        <v>220</v>
      </c>
      <c r="AJ331" s="877" t="s">
        <v>4343</v>
      </c>
      <c r="AK331" s="859">
        <f t="shared" si="401"/>
        <v>43842</v>
      </c>
      <c r="AL331" s="859">
        <f t="shared" si="376"/>
        <v>43848</v>
      </c>
      <c r="AM331" s="859">
        <f t="shared" si="402"/>
        <v>43849</v>
      </c>
      <c r="AN331" s="859">
        <f t="shared" si="377"/>
        <v>43855</v>
      </c>
      <c r="AO331" s="859">
        <f t="shared" si="390"/>
        <v>43890</v>
      </c>
      <c r="AP331" s="859">
        <f t="shared" si="394"/>
        <v>43913</v>
      </c>
      <c r="AQ331" s="859">
        <f t="shared" si="387"/>
        <v>43917</v>
      </c>
      <c r="AR331" s="859">
        <f t="shared" si="354"/>
        <v>43923</v>
      </c>
      <c r="AS331" s="879">
        <f t="shared" si="363"/>
        <v>43925</v>
      </c>
      <c r="AU331" s="850">
        <f t="shared" ref="AU331:AU344" si="416">AU330+1</f>
        <v>14</v>
      </c>
      <c r="AV331" s="857" t="s">
        <v>506</v>
      </c>
      <c r="AW331" s="858"/>
      <c r="AX331" s="853">
        <v>220</v>
      </c>
      <c r="AY331" s="854" t="s">
        <v>4343</v>
      </c>
      <c r="AZ331" s="859">
        <f t="shared" si="403"/>
        <v>43834</v>
      </c>
      <c r="BA331" s="859">
        <f t="shared" si="378"/>
        <v>43840</v>
      </c>
      <c r="BB331" s="859">
        <f t="shared" si="404"/>
        <v>43841</v>
      </c>
      <c r="BC331" s="859">
        <f t="shared" si="368"/>
        <v>43847</v>
      </c>
      <c r="BD331" s="859">
        <f t="shared" si="384"/>
        <v>43896</v>
      </c>
      <c r="BE331" s="859">
        <f t="shared" si="395"/>
        <v>43913</v>
      </c>
      <c r="BF331" s="859">
        <f t="shared" si="369"/>
        <v>43917</v>
      </c>
      <c r="BG331" s="859">
        <f t="shared" si="355"/>
        <v>43923</v>
      </c>
      <c r="BH331" s="879">
        <f t="shared" si="364"/>
        <v>43925</v>
      </c>
      <c r="BJ331" s="850">
        <f t="shared" ref="BJ331:BJ344" si="417">BJ330+1</f>
        <v>14</v>
      </c>
      <c r="BK331" s="857" t="s">
        <v>506</v>
      </c>
      <c r="BL331" s="858"/>
      <c r="BM331" s="853">
        <v>220</v>
      </c>
      <c r="BN331" s="854" t="s">
        <v>4343</v>
      </c>
      <c r="BO331" s="859">
        <f t="shared" si="405"/>
        <v>43820</v>
      </c>
      <c r="BP331" s="859">
        <f t="shared" si="379"/>
        <v>43826</v>
      </c>
      <c r="BQ331" s="859">
        <f t="shared" si="406"/>
        <v>43827</v>
      </c>
      <c r="BR331" s="859">
        <f t="shared" si="380"/>
        <v>43833</v>
      </c>
      <c r="BS331" s="859">
        <f t="shared" si="385"/>
        <v>43896</v>
      </c>
      <c r="BT331" s="859">
        <f t="shared" si="396"/>
        <v>43913</v>
      </c>
      <c r="BU331" s="859">
        <f t="shared" si="370"/>
        <v>43917</v>
      </c>
      <c r="BV331" s="859">
        <f t="shared" si="356"/>
        <v>43923</v>
      </c>
      <c r="BW331" s="879">
        <f t="shared" si="365"/>
        <v>43925</v>
      </c>
      <c r="BY331" s="899">
        <f t="shared" ref="BY331:BY344" si="418">BY330+1</f>
        <v>14</v>
      </c>
      <c r="BZ331" s="891" t="s">
        <v>506</v>
      </c>
      <c r="CA331" s="892"/>
      <c r="CB331" s="876">
        <v>220</v>
      </c>
      <c r="CC331" s="877" t="s">
        <v>4343</v>
      </c>
      <c r="CD331" s="859">
        <f t="shared" si="407"/>
        <v>43848</v>
      </c>
      <c r="CE331" s="859">
        <f t="shared" si="381"/>
        <v>43854</v>
      </c>
      <c r="CF331" s="859">
        <f t="shared" si="408"/>
        <v>43855</v>
      </c>
      <c r="CG331" s="859">
        <f t="shared" si="371"/>
        <v>43861</v>
      </c>
      <c r="CH331" s="859">
        <f t="shared" si="412"/>
        <v>43896</v>
      </c>
      <c r="CI331" s="859">
        <f t="shared" si="397"/>
        <v>43913</v>
      </c>
      <c r="CJ331" s="859">
        <f t="shared" si="388"/>
        <v>43917</v>
      </c>
      <c r="CK331" s="859">
        <f t="shared" si="357"/>
        <v>43923</v>
      </c>
      <c r="CL331" s="879">
        <f t="shared" si="366"/>
        <v>43925</v>
      </c>
      <c r="CN331" s="850">
        <f t="shared" ref="CN331:CN344" si="419">CN330+1</f>
        <v>14</v>
      </c>
      <c r="CO331" s="857" t="s">
        <v>506</v>
      </c>
      <c r="CP331" s="858"/>
      <c r="CQ331" s="853">
        <v>220</v>
      </c>
      <c r="CR331" s="854" t="s">
        <v>4343</v>
      </c>
      <c r="CS331" s="859">
        <f t="shared" si="409"/>
        <v>43848</v>
      </c>
      <c r="CT331" s="859">
        <f t="shared" si="382"/>
        <v>43854</v>
      </c>
      <c r="CU331" s="859">
        <f t="shared" si="410"/>
        <v>43855</v>
      </c>
      <c r="CV331" s="859">
        <f t="shared" si="372"/>
        <v>43861</v>
      </c>
      <c r="CW331" s="859">
        <f t="shared" si="360"/>
        <v>43896</v>
      </c>
      <c r="CX331" s="859">
        <f t="shared" si="398"/>
        <v>43913</v>
      </c>
      <c r="CY331" s="859">
        <f t="shared" si="389"/>
        <v>43917</v>
      </c>
      <c r="CZ331" s="859">
        <f t="shared" si="358"/>
        <v>43923</v>
      </c>
      <c r="DA331" s="879">
        <f t="shared" si="367"/>
        <v>43925</v>
      </c>
    </row>
    <row r="332" spans="1:105">
      <c r="B332" s="407" t="s">
        <v>2486</v>
      </c>
      <c r="C332" s="850">
        <f t="shared" si="413"/>
        <v>15</v>
      </c>
      <c r="D332" s="857" t="s">
        <v>506</v>
      </c>
      <c r="E332" s="858"/>
      <c r="F332" s="853">
        <v>220</v>
      </c>
      <c r="G332" s="854" t="s">
        <v>4343</v>
      </c>
      <c r="H332" s="859">
        <f t="shared" si="351"/>
        <v>43887</v>
      </c>
      <c r="I332" s="859">
        <f t="shared" si="391"/>
        <v>43890</v>
      </c>
      <c r="J332" s="859">
        <f t="shared" si="411"/>
        <v>43896</v>
      </c>
      <c r="K332" s="859">
        <f t="shared" si="350"/>
        <v>43903</v>
      </c>
      <c r="L332" s="859">
        <f t="shared" si="392"/>
        <v>43920</v>
      </c>
      <c r="M332" s="859">
        <f t="shared" si="373"/>
        <v>43924</v>
      </c>
      <c r="N332" s="859">
        <f t="shared" si="352"/>
        <v>43930</v>
      </c>
      <c r="O332" s="856">
        <f t="shared" si="361"/>
        <v>43932</v>
      </c>
      <c r="Q332" s="850">
        <f t="shared" si="414"/>
        <v>15</v>
      </c>
      <c r="R332" s="857" t="s">
        <v>506</v>
      </c>
      <c r="S332" s="858"/>
      <c r="T332" s="853">
        <v>220</v>
      </c>
      <c r="U332" s="854" t="s">
        <v>4343</v>
      </c>
      <c r="V332" s="885">
        <f t="shared" si="399"/>
        <v>43855</v>
      </c>
      <c r="W332" s="885">
        <f t="shared" si="374"/>
        <v>43861</v>
      </c>
      <c r="X332" s="885">
        <f t="shared" si="400"/>
        <v>43862</v>
      </c>
      <c r="Y332" s="885">
        <f t="shared" si="375"/>
        <v>43868</v>
      </c>
      <c r="Z332" s="885">
        <f t="shared" si="383"/>
        <v>43903</v>
      </c>
      <c r="AA332" s="885">
        <f t="shared" si="393"/>
        <v>43920</v>
      </c>
      <c r="AB332" s="885">
        <f t="shared" si="386"/>
        <v>43924</v>
      </c>
      <c r="AC332" s="885">
        <f t="shared" si="353"/>
        <v>43930</v>
      </c>
      <c r="AD332" s="856">
        <f t="shared" si="362"/>
        <v>43932</v>
      </c>
      <c r="AF332" s="850">
        <f t="shared" si="415"/>
        <v>15</v>
      </c>
      <c r="AG332" s="857" t="s">
        <v>506</v>
      </c>
      <c r="AH332" s="858"/>
      <c r="AI332" s="853">
        <v>220</v>
      </c>
      <c r="AJ332" s="854" t="s">
        <v>4343</v>
      </c>
      <c r="AK332" s="859">
        <f t="shared" si="401"/>
        <v>43849</v>
      </c>
      <c r="AL332" s="859">
        <f t="shared" si="376"/>
        <v>43855</v>
      </c>
      <c r="AM332" s="859">
        <f t="shared" si="402"/>
        <v>43856</v>
      </c>
      <c r="AN332" s="859">
        <f t="shared" si="377"/>
        <v>43862</v>
      </c>
      <c r="AO332" s="859">
        <f t="shared" si="390"/>
        <v>43897</v>
      </c>
      <c r="AP332" s="859">
        <f t="shared" si="394"/>
        <v>43920</v>
      </c>
      <c r="AQ332" s="859">
        <f t="shared" si="387"/>
        <v>43924</v>
      </c>
      <c r="AR332" s="859">
        <f t="shared" si="354"/>
        <v>43930</v>
      </c>
      <c r="AS332" s="879">
        <f t="shared" si="363"/>
        <v>43932</v>
      </c>
      <c r="AU332" s="850">
        <f t="shared" si="416"/>
        <v>15</v>
      </c>
      <c r="AV332" s="857" t="s">
        <v>506</v>
      </c>
      <c r="AW332" s="858"/>
      <c r="AX332" s="853">
        <v>220</v>
      </c>
      <c r="AY332" s="854" t="s">
        <v>4343</v>
      </c>
      <c r="AZ332" s="859">
        <f t="shared" si="403"/>
        <v>43841</v>
      </c>
      <c r="BA332" s="859">
        <f t="shared" si="378"/>
        <v>43847</v>
      </c>
      <c r="BB332" s="859">
        <f t="shared" si="404"/>
        <v>43848</v>
      </c>
      <c r="BC332" s="859">
        <f t="shared" si="368"/>
        <v>43854</v>
      </c>
      <c r="BD332" s="859">
        <f t="shared" si="384"/>
        <v>43903</v>
      </c>
      <c r="BE332" s="859">
        <f t="shared" si="395"/>
        <v>43920</v>
      </c>
      <c r="BF332" s="859">
        <f t="shared" si="369"/>
        <v>43924</v>
      </c>
      <c r="BG332" s="859">
        <f t="shared" si="355"/>
        <v>43930</v>
      </c>
      <c r="BH332" s="879">
        <f t="shared" si="364"/>
        <v>43932</v>
      </c>
      <c r="BJ332" s="850">
        <f t="shared" si="417"/>
        <v>15</v>
      </c>
      <c r="BK332" s="857" t="s">
        <v>506</v>
      </c>
      <c r="BL332" s="858"/>
      <c r="BM332" s="853">
        <v>220</v>
      </c>
      <c r="BN332" s="854" t="s">
        <v>4343</v>
      </c>
      <c r="BO332" s="859">
        <f t="shared" si="405"/>
        <v>43827</v>
      </c>
      <c r="BP332" s="859">
        <f t="shared" si="379"/>
        <v>43833</v>
      </c>
      <c r="BQ332" s="859">
        <f t="shared" si="406"/>
        <v>43834</v>
      </c>
      <c r="BR332" s="859">
        <f t="shared" si="380"/>
        <v>43840</v>
      </c>
      <c r="BS332" s="859">
        <f t="shared" si="385"/>
        <v>43903</v>
      </c>
      <c r="BT332" s="859">
        <f t="shared" si="396"/>
        <v>43920</v>
      </c>
      <c r="BU332" s="859">
        <f t="shared" si="370"/>
        <v>43924</v>
      </c>
      <c r="BV332" s="859">
        <f t="shared" si="356"/>
        <v>43930</v>
      </c>
      <c r="BW332" s="879">
        <f t="shared" si="365"/>
        <v>43932</v>
      </c>
      <c r="BY332" s="850">
        <f t="shared" si="418"/>
        <v>15</v>
      </c>
      <c r="BZ332" s="857" t="s">
        <v>506</v>
      </c>
      <c r="CA332" s="858"/>
      <c r="CB332" s="853">
        <v>220</v>
      </c>
      <c r="CC332" s="854" t="s">
        <v>4343</v>
      </c>
      <c r="CD332" s="859">
        <f t="shared" si="407"/>
        <v>43855</v>
      </c>
      <c r="CE332" s="859">
        <f t="shared" si="381"/>
        <v>43861</v>
      </c>
      <c r="CF332" s="859">
        <f t="shared" si="408"/>
        <v>43862</v>
      </c>
      <c r="CG332" s="859">
        <f t="shared" si="371"/>
        <v>43868</v>
      </c>
      <c r="CH332" s="859">
        <f t="shared" si="412"/>
        <v>43903</v>
      </c>
      <c r="CI332" s="859">
        <f t="shared" si="397"/>
        <v>43920</v>
      </c>
      <c r="CJ332" s="859">
        <f t="shared" si="388"/>
        <v>43924</v>
      </c>
      <c r="CK332" s="859">
        <f t="shared" si="357"/>
        <v>43930</v>
      </c>
      <c r="CL332" s="879">
        <f t="shared" si="366"/>
        <v>43932</v>
      </c>
      <c r="CN332" s="850">
        <f t="shared" si="419"/>
        <v>15</v>
      </c>
      <c r="CO332" s="857" t="s">
        <v>506</v>
      </c>
      <c r="CP332" s="858"/>
      <c r="CQ332" s="853">
        <v>220</v>
      </c>
      <c r="CR332" s="854" t="s">
        <v>4343</v>
      </c>
      <c r="CS332" s="859">
        <f t="shared" si="409"/>
        <v>43855</v>
      </c>
      <c r="CT332" s="859">
        <f t="shared" si="382"/>
        <v>43861</v>
      </c>
      <c r="CU332" s="859">
        <f t="shared" si="410"/>
        <v>43862</v>
      </c>
      <c r="CV332" s="859">
        <f t="shared" si="372"/>
        <v>43868</v>
      </c>
      <c r="CW332" s="859">
        <f t="shared" si="360"/>
        <v>43903</v>
      </c>
      <c r="CX332" s="859">
        <f t="shared" si="398"/>
        <v>43920</v>
      </c>
      <c r="CY332" s="859">
        <f t="shared" si="389"/>
        <v>43924</v>
      </c>
      <c r="CZ332" s="859">
        <f t="shared" si="358"/>
        <v>43930</v>
      </c>
      <c r="DA332" s="879">
        <f t="shared" si="367"/>
        <v>43932</v>
      </c>
    </row>
    <row r="333" spans="1:105">
      <c r="B333" s="407" t="s">
        <v>2487</v>
      </c>
      <c r="C333" s="850">
        <f t="shared" si="413"/>
        <v>16</v>
      </c>
      <c r="D333" s="857" t="s">
        <v>506</v>
      </c>
      <c r="E333" s="858"/>
      <c r="F333" s="853">
        <v>220</v>
      </c>
      <c r="G333" s="854" t="s">
        <v>4343</v>
      </c>
      <c r="H333" s="859">
        <f t="shared" si="351"/>
        <v>43894</v>
      </c>
      <c r="I333" s="859">
        <f t="shared" si="391"/>
        <v>43897</v>
      </c>
      <c r="J333" s="859">
        <f t="shared" si="411"/>
        <v>43903</v>
      </c>
      <c r="K333" s="859">
        <f t="shared" si="350"/>
        <v>43910</v>
      </c>
      <c r="L333" s="859">
        <f t="shared" si="392"/>
        <v>43927</v>
      </c>
      <c r="M333" s="859">
        <f t="shared" si="373"/>
        <v>43931</v>
      </c>
      <c r="N333" s="859">
        <f t="shared" si="352"/>
        <v>43937</v>
      </c>
      <c r="O333" s="856">
        <f t="shared" si="361"/>
        <v>43939</v>
      </c>
      <c r="Q333" s="850">
        <f t="shared" si="414"/>
        <v>16</v>
      </c>
      <c r="R333" s="857" t="s">
        <v>506</v>
      </c>
      <c r="S333" s="858"/>
      <c r="T333" s="853">
        <v>220</v>
      </c>
      <c r="U333" s="854" t="s">
        <v>4343</v>
      </c>
      <c r="V333" s="885">
        <f t="shared" si="399"/>
        <v>43862</v>
      </c>
      <c r="W333" s="885">
        <f t="shared" si="374"/>
        <v>43868</v>
      </c>
      <c r="X333" s="885">
        <f t="shared" si="400"/>
        <v>43869</v>
      </c>
      <c r="Y333" s="885">
        <f t="shared" si="375"/>
        <v>43875</v>
      </c>
      <c r="Z333" s="885">
        <f t="shared" si="383"/>
        <v>43910</v>
      </c>
      <c r="AA333" s="885">
        <f t="shared" si="393"/>
        <v>43927</v>
      </c>
      <c r="AB333" s="885">
        <f t="shared" si="386"/>
        <v>43931</v>
      </c>
      <c r="AC333" s="885">
        <f t="shared" si="353"/>
        <v>43937</v>
      </c>
      <c r="AD333" s="856">
        <f t="shared" si="362"/>
        <v>43939</v>
      </c>
      <c r="AF333" s="850">
        <f t="shared" si="415"/>
        <v>16</v>
      </c>
      <c r="AG333" s="857" t="s">
        <v>506</v>
      </c>
      <c r="AH333" s="858"/>
      <c r="AI333" s="853">
        <v>220</v>
      </c>
      <c r="AJ333" s="854" t="s">
        <v>4343</v>
      </c>
      <c r="AK333" s="859">
        <f t="shared" si="401"/>
        <v>43856</v>
      </c>
      <c r="AL333" s="859">
        <f t="shared" si="376"/>
        <v>43862</v>
      </c>
      <c r="AM333" s="859">
        <f t="shared" si="402"/>
        <v>43863</v>
      </c>
      <c r="AN333" s="859">
        <f t="shared" si="377"/>
        <v>43869</v>
      </c>
      <c r="AO333" s="859">
        <f t="shared" si="390"/>
        <v>43904</v>
      </c>
      <c r="AP333" s="859">
        <f t="shared" si="394"/>
        <v>43927</v>
      </c>
      <c r="AQ333" s="859">
        <f t="shared" si="387"/>
        <v>43931</v>
      </c>
      <c r="AR333" s="859">
        <f t="shared" si="354"/>
        <v>43937</v>
      </c>
      <c r="AS333" s="879">
        <f t="shared" si="363"/>
        <v>43939</v>
      </c>
      <c r="AU333" s="850">
        <f t="shared" si="416"/>
        <v>16</v>
      </c>
      <c r="AV333" s="857" t="s">
        <v>506</v>
      </c>
      <c r="AW333" s="858"/>
      <c r="AX333" s="853">
        <v>220</v>
      </c>
      <c r="AY333" s="854" t="s">
        <v>4343</v>
      </c>
      <c r="AZ333" s="859">
        <f t="shared" si="403"/>
        <v>43848</v>
      </c>
      <c r="BA333" s="859">
        <f t="shared" si="378"/>
        <v>43854</v>
      </c>
      <c r="BB333" s="859">
        <f t="shared" si="404"/>
        <v>43855</v>
      </c>
      <c r="BC333" s="859">
        <f t="shared" si="368"/>
        <v>43861</v>
      </c>
      <c r="BD333" s="859">
        <f t="shared" si="384"/>
        <v>43910</v>
      </c>
      <c r="BE333" s="859">
        <f t="shared" si="395"/>
        <v>43927</v>
      </c>
      <c r="BF333" s="859">
        <f t="shared" si="369"/>
        <v>43931</v>
      </c>
      <c r="BG333" s="859">
        <f t="shared" si="355"/>
        <v>43937</v>
      </c>
      <c r="BH333" s="879">
        <f t="shared" si="364"/>
        <v>43939</v>
      </c>
      <c r="BJ333" s="850">
        <f t="shared" si="417"/>
        <v>16</v>
      </c>
      <c r="BK333" s="857" t="s">
        <v>506</v>
      </c>
      <c r="BL333" s="858"/>
      <c r="BM333" s="853">
        <v>220</v>
      </c>
      <c r="BN333" s="854" t="s">
        <v>4343</v>
      </c>
      <c r="BO333" s="859">
        <f t="shared" si="405"/>
        <v>43834</v>
      </c>
      <c r="BP333" s="859">
        <f t="shared" si="379"/>
        <v>43840</v>
      </c>
      <c r="BQ333" s="859">
        <f t="shared" si="406"/>
        <v>43841</v>
      </c>
      <c r="BR333" s="859">
        <f t="shared" si="380"/>
        <v>43847</v>
      </c>
      <c r="BS333" s="859">
        <f t="shared" si="385"/>
        <v>43910</v>
      </c>
      <c r="BT333" s="859">
        <f t="shared" si="396"/>
        <v>43927</v>
      </c>
      <c r="BU333" s="859">
        <f t="shared" si="370"/>
        <v>43931</v>
      </c>
      <c r="BV333" s="859">
        <f t="shared" si="356"/>
        <v>43937</v>
      </c>
      <c r="BW333" s="879">
        <f t="shared" si="365"/>
        <v>43939</v>
      </c>
      <c r="BY333" s="850">
        <f t="shared" si="418"/>
        <v>16</v>
      </c>
      <c r="BZ333" s="857" t="s">
        <v>506</v>
      </c>
      <c r="CA333" s="858"/>
      <c r="CB333" s="853">
        <v>220</v>
      </c>
      <c r="CC333" s="854" t="s">
        <v>4343</v>
      </c>
      <c r="CD333" s="859">
        <f t="shared" si="407"/>
        <v>43862</v>
      </c>
      <c r="CE333" s="859">
        <f t="shared" si="381"/>
        <v>43868</v>
      </c>
      <c r="CF333" s="859">
        <f t="shared" si="408"/>
        <v>43869</v>
      </c>
      <c r="CG333" s="859">
        <f t="shared" si="371"/>
        <v>43875</v>
      </c>
      <c r="CH333" s="859">
        <f t="shared" si="412"/>
        <v>43910</v>
      </c>
      <c r="CI333" s="859">
        <f t="shared" si="397"/>
        <v>43927</v>
      </c>
      <c r="CJ333" s="859">
        <f t="shared" si="388"/>
        <v>43931</v>
      </c>
      <c r="CK333" s="859">
        <f t="shared" si="357"/>
        <v>43937</v>
      </c>
      <c r="CL333" s="879">
        <f t="shared" si="366"/>
        <v>43939</v>
      </c>
      <c r="CN333" s="850">
        <f t="shared" si="419"/>
        <v>16</v>
      </c>
      <c r="CO333" s="857" t="s">
        <v>506</v>
      </c>
      <c r="CP333" s="858"/>
      <c r="CQ333" s="853">
        <v>220</v>
      </c>
      <c r="CR333" s="854" t="s">
        <v>4343</v>
      </c>
      <c r="CS333" s="859">
        <f t="shared" si="409"/>
        <v>43862</v>
      </c>
      <c r="CT333" s="859">
        <f t="shared" si="382"/>
        <v>43868</v>
      </c>
      <c r="CU333" s="859">
        <f t="shared" si="410"/>
        <v>43869</v>
      </c>
      <c r="CV333" s="859">
        <f t="shared" si="372"/>
        <v>43875</v>
      </c>
      <c r="CW333" s="859">
        <f t="shared" si="360"/>
        <v>43910</v>
      </c>
      <c r="CX333" s="859">
        <f t="shared" si="398"/>
        <v>43927</v>
      </c>
      <c r="CY333" s="859">
        <f t="shared" si="389"/>
        <v>43931</v>
      </c>
      <c r="CZ333" s="859">
        <f t="shared" si="358"/>
        <v>43937</v>
      </c>
      <c r="DA333" s="879">
        <f t="shared" si="367"/>
        <v>43939</v>
      </c>
    </row>
    <row r="334" spans="1:105">
      <c r="B334" s="407" t="s">
        <v>2488</v>
      </c>
      <c r="C334" s="850">
        <f t="shared" si="413"/>
        <v>17</v>
      </c>
      <c r="D334" s="857" t="s">
        <v>506</v>
      </c>
      <c r="E334" s="858"/>
      <c r="F334" s="853">
        <v>220</v>
      </c>
      <c r="G334" s="854" t="s">
        <v>4343</v>
      </c>
      <c r="H334" s="859">
        <f t="shared" si="351"/>
        <v>43901</v>
      </c>
      <c r="I334" s="859">
        <f t="shared" si="391"/>
        <v>43904</v>
      </c>
      <c r="J334" s="859">
        <f t="shared" si="411"/>
        <v>43910</v>
      </c>
      <c r="K334" s="859">
        <f t="shared" si="350"/>
        <v>43917</v>
      </c>
      <c r="L334" s="859">
        <f t="shared" si="392"/>
        <v>43934</v>
      </c>
      <c r="M334" s="859">
        <f>N334-6</f>
        <v>43938</v>
      </c>
      <c r="N334" s="859">
        <f t="shared" si="352"/>
        <v>43944</v>
      </c>
      <c r="O334" s="856">
        <f t="shared" si="361"/>
        <v>43946</v>
      </c>
      <c r="Q334" s="850">
        <f t="shared" si="414"/>
        <v>17</v>
      </c>
      <c r="R334" s="857" t="s">
        <v>506</v>
      </c>
      <c r="S334" s="858"/>
      <c r="T334" s="853">
        <v>220</v>
      </c>
      <c r="U334" s="854" t="s">
        <v>4343</v>
      </c>
      <c r="V334" s="885">
        <f t="shared" si="399"/>
        <v>43869</v>
      </c>
      <c r="W334" s="885">
        <f t="shared" si="374"/>
        <v>43875</v>
      </c>
      <c r="X334" s="885">
        <f t="shared" si="400"/>
        <v>43876</v>
      </c>
      <c r="Y334" s="885">
        <f t="shared" si="375"/>
        <v>43882</v>
      </c>
      <c r="Z334" s="885">
        <f t="shared" si="383"/>
        <v>43917</v>
      </c>
      <c r="AA334" s="885">
        <f t="shared" si="393"/>
        <v>43934</v>
      </c>
      <c r="AB334" s="885">
        <f>AC334-6</f>
        <v>43938</v>
      </c>
      <c r="AC334" s="885">
        <f t="shared" si="353"/>
        <v>43944</v>
      </c>
      <c r="AD334" s="856">
        <f t="shared" si="362"/>
        <v>43946</v>
      </c>
      <c r="AF334" s="850">
        <f t="shared" si="415"/>
        <v>17</v>
      </c>
      <c r="AG334" s="857" t="s">
        <v>506</v>
      </c>
      <c r="AH334" s="858"/>
      <c r="AI334" s="853">
        <v>220</v>
      </c>
      <c r="AJ334" s="854" t="s">
        <v>4343</v>
      </c>
      <c r="AK334" s="859">
        <f t="shared" si="401"/>
        <v>43863</v>
      </c>
      <c r="AL334" s="859">
        <f t="shared" si="376"/>
        <v>43869</v>
      </c>
      <c r="AM334" s="859">
        <f t="shared" si="402"/>
        <v>43870</v>
      </c>
      <c r="AN334" s="859">
        <f t="shared" si="377"/>
        <v>43876</v>
      </c>
      <c r="AO334" s="859">
        <f t="shared" si="390"/>
        <v>43911</v>
      </c>
      <c r="AP334" s="859">
        <f t="shared" si="394"/>
        <v>43934</v>
      </c>
      <c r="AQ334" s="859">
        <f>AR334-6</f>
        <v>43938</v>
      </c>
      <c r="AR334" s="859">
        <f t="shared" si="354"/>
        <v>43944</v>
      </c>
      <c r="AS334" s="879">
        <f t="shared" si="363"/>
        <v>43946</v>
      </c>
      <c r="AU334" s="850">
        <f t="shared" si="416"/>
        <v>17</v>
      </c>
      <c r="AV334" s="857" t="s">
        <v>506</v>
      </c>
      <c r="AW334" s="858"/>
      <c r="AX334" s="853">
        <v>220</v>
      </c>
      <c r="AY334" s="854" t="s">
        <v>4343</v>
      </c>
      <c r="AZ334" s="859">
        <f t="shared" si="403"/>
        <v>43855</v>
      </c>
      <c r="BA334" s="859">
        <f t="shared" si="378"/>
        <v>43861</v>
      </c>
      <c r="BB334" s="859">
        <f t="shared" si="404"/>
        <v>43862</v>
      </c>
      <c r="BC334" s="859">
        <f t="shared" si="368"/>
        <v>43868</v>
      </c>
      <c r="BD334" s="859">
        <f t="shared" si="384"/>
        <v>43917</v>
      </c>
      <c r="BE334" s="859">
        <f t="shared" si="395"/>
        <v>43934</v>
      </c>
      <c r="BF334" s="859">
        <f>BG334-6</f>
        <v>43938</v>
      </c>
      <c r="BG334" s="859">
        <f t="shared" si="355"/>
        <v>43944</v>
      </c>
      <c r="BH334" s="879">
        <f t="shared" si="364"/>
        <v>43946</v>
      </c>
      <c r="BJ334" s="850">
        <f t="shared" si="417"/>
        <v>17</v>
      </c>
      <c r="BK334" s="857" t="s">
        <v>506</v>
      </c>
      <c r="BL334" s="858"/>
      <c r="BM334" s="853">
        <v>220</v>
      </c>
      <c r="BN334" s="854" t="s">
        <v>4343</v>
      </c>
      <c r="BO334" s="859">
        <f t="shared" si="405"/>
        <v>43841</v>
      </c>
      <c r="BP334" s="859">
        <f t="shared" si="379"/>
        <v>43847</v>
      </c>
      <c r="BQ334" s="859">
        <f t="shared" si="406"/>
        <v>43848</v>
      </c>
      <c r="BR334" s="859">
        <f t="shared" si="380"/>
        <v>43854</v>
      </c>
      <c r="BS334" s="859">
        <f t="shared" si="385"/>
        <v>43917</v>
      </c>
      <c r="BT334" s="859">
        <f t="shared" si="396"/>
        <v>43934</v>
      </c>
      <c r="BU334" s="859">
        <f>BV334-6</f>
        <v>43938</v>
      </c>
      <c r="BV334" s="859">
        <f t="shared" si="356"/>
        <v>43944</v>
      </c>
      <c r="BW334" s="879">
        <f t="shared" si="365"/>
        <v>43946</v>
      </c>
      <c r="BY334" s="850">
        <f t="shared" si="418"/>
        <v>17</v>
      </c>
      <c r="BZ334" s="857" t="s">
        <v>506</v>
      </c>
      <c r="CA334" s="858"/>
      <c r="CB334" s="853">
        <v>220</v>
      </c>
      <c r="CC334" s="854" t="s">
        <v>4343</v>
      </c>
      <c r="CD334" s="859">
        <f t="shared" si="407"/>
        <v>43869</v>
      </c>
      <c r="CE334" s="859">
        <f t="shared" si="381"/>
        <v>43875</v>
      </c>
      <c r="CF334" s="859">
        <f t="shared" si="408"/>
        <v>43876</v>
      </c>
      <c r="CG334" s="859">
        <f t="shared" si="371"/>
        <v>43882</v>
      </c>
      <c r="CH334" s="859">
        <f t="shared" si="412"/>
        <v>43917</v>
      </c>
      <c r="CI334" s="859">
        <f t="shared" si="397"/>
        <v>43934</v>
      </c>
      <c r="CJ334" s="859">
        <f>CK334-6</f>
        <v>43938</v>
      </c>
      <c r="CK334" s="859">
        <f t="shared" si="357"/>
        <v>43944</v>
      </c>
      <c r="CL334" s="879">
        <f t="shared" si="366"/>
        <v>43946</v>
      </c>
      <c r="CN334" s="850">
        <f t="shared" si="419"/>
        <v>17</v>
      </c>
      <c r="CO334" s="857" t="s">
        <v>506</v>
      </c>
      <c r="CP334" s="858"/>
      <c r="CQ334" s="853">
        <v>220</v>
      </c>
      <c r="CR334" s="854" t="s">
        <v>4343</v>
      </c>
      <c r="CS334" s="859">
        <f t="shared" si="409"/>
        <v>43869</v>
      </c>
      <c r="CT334" s="859">
        <f t="shared" si="382"/>
        <v>43875</v>
      </c>
      <c r="CU334" s="859">
        <f t="shared" si="410"/>
        <v>43876</v>
      </c>
      <c r="CV334" s="859">
        <f t="shared" si="372"/>
        <v>43882</v>
      </c>
      <c r="CW334" s="859">
        <f t="shared" si="360"/>
        <v>43917</v>
      </c>
      <c r="CX334" s="859">
        <f t="shared" si="398"/>
        <v>43934</v>
      </c>
      <c r="CY334" s="859">
        <f>CZ334-6</f>
        <v>43938</v>
      </c>
      <c r="CZ334" s="859">
        <f t="shared" si="358"/>
        <v>43944</v>
      </c>
      <c r="DA334" s="879">
        <f t="shared" si="367"/>
        <v>43946</v>
      </c>
    </row>
    <row r="335" spans="1:105">
      <c r="B335" s="407" t="s">
        <v>2489</v>
      </c>
      <c r="C335" s="850">
        <f t="shared" si="413"/>
        <v>18</v>
      </c>
      <c r="D335" s="857" t="s">
        <v>506</v>
      </c>
      <c r="E335" s="858"/>
      <c r="F335" s="853">
        <v>220</v>
      </c>
      <c r="G335" s="854" t="s">
        <v>4344</v>
      </c>
      <c r="H335" s="859">
        <f t="shared" si="351"/>
        <v>43908</v>
      </c>
      <c r="I335" s="859">
        <f t="shared" si="391"/>
        <v>43911</v>
      </c>
      <c r="J335" s="859">
        <f t="shared" si="411"/>
        <v>43917</v>
      </c>
      <c r="K335" s="859">
        <f t="shared" ref="K335:K425" si="420">L335-17</f>
        <v>43924</v>
      </c>
      <c r="L335" s="859">
        <f t="shared" si="392"/>
        <v>43941</v>
      </c>
      <c r="M335" s="859">
        <f t="shared" si="373"/>
        <v>43945</v>
      </c>
      <c r="N335" s="859">
        <f t="shared" si="352"/>
        <v>43951</v>
      </c>
      <c r="O335" s="856">
        <f t="shared" si="361"/>
        <v>43953</v>
      </c>
      <c r="Q335" s="850">
        <f t="shared" si="414"/>
        <v>18</v>
      </c>
      <c r="R335" s="857" t="s">
        <v>506</v>
      </c>
      <c r="S335" s="858"/>
      <c r="T335" s="853">
        <v>220</v>
      </c>
      <c r="U335" s="854" t="s">
        <v>4344</v>
      </c>
      <c r="V335" s="885">
        <f t="shared" si="399"/>
        <v>43876</v>
      </c>
      <c r="W335" s="885">
        <f t="shared" si="374"/>
        <v>43882</v>
      </c>
      <c r="X335" s="885">
        <f t="shared" si="400"/>
        <v>43883</v>
      </c>
      <c r="Y335" s="885">
        <f t="shared" si="375"/>
        <v>43889</v>
      </c>
      <c r="Z335" s="885">
        <f t="shared" si="383"/>
        <v>43924</v>
      </c>
      <c r="AA335" s="885">
        <f t="shared" si="393"/>
        <v>43941</v>
      </c>
      <c r="AB335" s="885">
        <f t="shared" si="386"/>
        <v>43945</v>
      </c>
      <c r="AC335" s="885">
        <f t="shared" si="353"/>
        <v>43951</v>
      </c>
      <c r="AD335" s="856">
        <f t="shared" si="362"/>
        <v>43953</v>
      </c>
      <c r="AF335" s="850">
        <f t="shared" si="415"/>
        <v>18</v>
      </c>
      <c r="AG335" s="857" t="s">
        <v>506</v>
      </c>
      <c r="AH335" s="858"/>
      <c r="AI335" s="853">
        <v>220</v>
      </c>
      <c r="AJ335" s="854" t="s">
        <v>4344</v>
      </c>
      <c r="AK335" s="859">
        <f t="shared" si="401"/>
        <v>43870</v>
      </c>
      <c r="AL335" s="859">
        <f t="shared" si="376"/>
        <v>43876</v>
      </c>
      <c r="AM335" s="859">
        <f t="shared" si="402"/>
        <v>43877</v>
      </c>
      <c r="AN335" s="859">
        <f t="shared" si="377"/>
        <v>43883</v>
      </c>
      <c r="AO335" s="859">
        <f t="shared" si="390"/>
        <v>43918</v>
      </c>
      <c r="AP335" s="859">
        <f t="shared" si="394"/>
        <v>43941</v>
      </c>
      <c r="AQ335" s="859">
        <f t="shared" si="387"/>
        <v>43945</v>
      </c>
      <c r="AR335" s="859">
        <f t="shared" si="354"/>
        <v>43951</v>
      </c>
      <c r="AS335" s="879">
        <f t="shared" si="363"/>
        <v>43953</v>
      </c>
      <c r="AU335" s="850">
        <f t="shared" si="416"/>
        <v>18</v>
      </c>
      <c r="AV335" s="857" t="s">
        <v>506</v>
      </c>
      <c r="AW335" s="858"/>
      <c r="AX335" s="853">
        <v>220</v>
      </c>
      <c r="AY335" s="854" t="s">
        <v>4344</v>
      </c>
      <c r="AZ335" s="859">
        <f t="shared" si="403"/>
        <v>43862</v>
      </c>
      <c r="BA335" s="859">
        <f t="shared" si="378"/>
        <v>43868</v>
      </c>
      <c r="BB335" s="859">
        <f t="shared" si="404"/>
        <v>43869</v>
      </c>
      <c r="BC335" s="859">
        <f t="shared" si="368"/>
        <v>43875</v>
      </c>
      <c r="BD335" s="859">
        <f t="shared" si="384"/>
        <v>43924</v>
      </c>
      <c r="BE335" s="859">
        <f t="shared" si="395"/>
        <v>43941</v>
      </c>
      <c r="BF335" s="859">
        <f t="shared" si="369"/>
        <v>43945</v>
      </c>
      <c r="BG335" s="859">
        <f t="shared" si="355"/>
        <v>43951</v>
      </c>
      <c r="BH335" s="879">
        <f t="shared" si="364"/>
        <v>43953</v>
      </c>
      <c r="BJ335" s="850">
        <f t="shared" si="417"/>
        <v>18</v>
      </c>
      <c r="BK335" s="857" t="s">
        <v>506</v>
      </c>
      <c r="BL335" s="858"/>
      <c r="BM335" s="853">
        <v>220</v>
      </c>
      <c r="BN335" s="854" t="s">
        <v>4344</v>
      </c>
      <c r="BO335" s="859">
        <f t="shared" si="405"/>
        <v>43848</v>
      </c>
      <c r="BP335" s="859">
        <f t="shared" si="379"/>
        <v>43854</v>
      </c>
      <c r="BQ335" s="859">
        <f t="shared" si="406"/>
        <v>43855</v>
      </c>
      <c r="BR335" s="859">
        <f t="shared" si="380"/>
        <v>43861</v>
      </c>
      <c r="BS335" s="859">
        <f t="shared" si="385"/>
        <v>43924</v>
      </c>
      <c r="BT335" s="859">
        <f t="shared" si="396"/>
        <v>43941</v>
      </c>
      <c r="BU335" s="859">
        <f t="shared" si="370"/>
        <v>43945</v>
      </c>
      <c r="BV335" s="859">
        <f t="shared" si="356"/>
        <v>43951</v>
      </c>
      <c r="BW335" s="879">
        <f t="shared" si="365"/>
        <v>43953</v>
      </c>
      <c r="BY335" s="850">
        <f t="shared" si="418"/>
        <v>18</v>
      </c>
      <c r="BZ335" s="857" t="s">
        <v>506</v>
      </c>
      <c r="CA335" s="858"/>
      <c r="CB335" s="853">
        <v>220</v>
      </c>
      <c r="CC335" s="854" t="s">
        <v>4344</v>
      </c>
      <c r="CD335" s="859">
        <f t="shared" si="407"/>
        <v>43876</v>
      </c>
      <c r="CE335" s="859">
        <f t="shared" si="381"/>
        <v>43882</v>
      </c>
      <c r="CF335" s="859">
        <f t="shared" si="408"/>
        <v>43883</v>
      </c>
      <c r="CG335" s="859">
        <f t="shared" si="371"/>
        <v>43889</v>
      </c>
      <c r="CH335" s="859">
        <f t="shared" si="412"/>
        <v>43924</v>
      </c>
      <c r="CI335" s="859">
        <f t="shared" si="397"/>
        <v>43941</v>
      </c>
      <c r="CJ335" s="859">
        <f t="shared" si="388"/>
        <v>43945</v>
      </c>
      <c r="CK335" s="859">
        <f t="shared" si="357"/>
        <v>43951</v>
      </c>
      <c r="CL335" s="879">
        <f t="shared" si="366"/>
        <v>43953</v>
      </c>
      <c r="CN335" s="850">
        <f t="shared" si="419"/>
        <v>18</v>
      </c>
      <c r="CO335" s="857" t="s">
        <v>506</v>
      </c>
      <c r="CP335" s="858"/>
      <c r="CQ335" s="853">
        <v>220</v>
      </c>
      <c r="CR335" s="854" t="s">
        <v>4344</v>
      </c>
      <c r="CS335" s="859">
        <f t="shared" si="409"/>
        <v>43876</v>
      </c>
      <c r="CT335" s="859">
        <f t="shared" si="382"/>
        <v>43882</v>
      </c>
      <c r="CU335" s="859">
        <f t="shared" si="410"/>
        <v>43883</v>
      </c>
      <c r="CV335" s="859">
        <f t="shared" si="372"/>
        <v>43889</v>
      </c>
      <c r="CW335" s="859">
        <f t="shared" si="360"/>
        <v>43924</v>
      </c>
      <c r="CX335" s="859">
        <f t="shared" si="398"/>
        <v>43941</v>
      </c>
      <c r="CY335" s="859">
        <f t="shared" si="389"/>
        <v>43945</v>
      </c>
      <c r="CZ335" s="859">
        <f t="shared" si="358"/>
        <v>43951</v>
      </c>
      <c r="DA335" s="879">
        <f t="shared" si="367"/>
        <v>43953</v>
      </c>
    </row>
    <row r="336" spans="1:105">
      <c r="B336" s="407" t="s">
        <v>2490</v>
      </c>
      <c r="C336" s="850">
        <f t="shared" si="413"/>
        <v>19</v>
      </c>
      <c r="D336" s="857" t="s">
        <v>506</v>
      </c>
      <c r="E336" s="858"/>
      <c r="F336" s="853">
        <v>220</v>
      </c>
      <c r="G336" s="854" t="s">
        <v>4344</v>
      </c>
      <c r="H336" s="859">
        <f t="shared" si="351"/>
        <v>43915</v>
      </c>
      <c r="I336" s="859">
        <f t="shared" si="391"/>
        <v>43918</v>
      </c>
      <c r="J336" s="859">
        <f t="shared" si="411"/>
        <v>43924</v>
      </c>
      <c r="K336" s="859">
        <f t="shared" si="420"/>
        <v>43931</v>
      </c>
      <c r="L336" s="859">
        <f t="shared" si="392"/>
        <v>43948</v>
      </c>
      <c r="M336" s="859">
        <f t="shared" si="373"/>
        <v>43952</v>
      </c>
      <c r="N336" s="859">
        <f t="shared" si="352"/>
        <v>43958</v>
      </c>
      <c r="O336" s="856">
        <f t="shared" si="361"/>
        <v>43960</v>
      </c>
      <c r="Q336" s="850">
        <f t="shared" si="414"/>
        <v>19</v>
      </c>
      <c r="R336" s="857" t="s">
        <v>506</v>
      </c>
      <c r="S336" s="858"/>
      <c r="T336" s="853">
        <v>220</v>
      </c>
      <c r="U336" s="854" t="s">
        <v>4344</v>
      </c>
      <c r="V336" s="885">
        <f t="shared" si="399"/>
        <v>43883</v>
      </c>
      <c r="W336" s="885">
        <f t="shared" si="374"/>
        <v>43889</v>
      </c>
      <c r="X336" s="885">
        <f t="shared" si="400"/>
        <v>43890</v>
      </c>
      <c r="Y336" s="885">
        <f t="shared" si="375"/>
        <v>43896</v>
      </c>
      <c r="Z336" s="885">
        <f t="shared" si="383"/>
        <v>43931</v>
      </c>
      <c r="AA336" s="885">
        <f t="shared" si="393"/>
        <v>43948</v>
      </c>
      <c r="AB336" s="885">
        <f t="shared" si="386"/>
        <v>43952</v>
      </c>
      <c r="AC336" s="885">
        <f t="shared" si="353"/>
        <v>43958</v>
      </c>
      <c r="AD336" s="856">
        <f t="shared" si="362"/>
        <v>43960</v>
      </c>
      <c r="AF336" s="850">
        <f t="shared" si="415"/>
        <v>19</v>
      </c>
      <c r="AG336" s="857" t="s">
        <v>506</v>
      </c>
      <c r="AH336" s="858"/>
      <c r="AI336" s="853">
        <v>220</v>
      </c>
      <c r="AJ336" s="854" t="s">
        <v>4344</v>
      </c>
      <c r="AK336" s="859">
        <f t="shared" si="401"/>
        <v>43877</v>
      </c>
      <c r="AL336" s="859">
        <f t="shared" si="376"/>
        <v>43883</v>
      </c>
      <c r="AM336" s="859">
        <f t="shared" si="402"/>
        <v>43884</v>
      </c>
      <c r="AN336" s="859">
        <f t="shared" si="377"/>
        <v>43890</v>
      </c>
      <c r="AO336" s="859">
        <f t="shared" si="390"/>
        <v>43925</v>
      </c>
      <c r="AP336" s="859">
        <f t="shared" si="394"/>
        <v>43948</v>
      </c>
      <c r="AQ336" s="859">
        <f t="shared" si="387"/>
        <v>43952</v>
      </c>
      <c r="AR336" s="859">
        <f t="shared" si="354"/>
        <v>43958</v>
      </c>
      <c r="AS336" s="879">
        <f t="shared" si="363"/>
        <v>43960</v>
      </c>
      <c r="AU336" s="850">
        <f t="shared" si="416"/>
        <v>19</v>
      </c>
      <c r="AV336" s="857" t="s">
        <v>506</v>
      </c>
      <c r="AW336" s="858"/>
      <c r="AX336" s="853">
        <v>220</v>
      </c>
      <c r="AY336" s="854" t="s">
        <v>4344</v>
      </c>
      <c r="AZ336" s="859">
        <f t="shared" si="403"/>
        <v>43869</v>
      </c>
      <c r="BA336" s="859">
        <f t="shared" si="378"/>
        <v>43875</v>
      </c>
      <c r="BB336" s="859">
        <f t="shared" si="404"/>
        <v>43876</v>
      </c>
      <c r="BC336" s="859">
        <f t="shared" si="368"/>
        <v>43882</v>
      </c>
      <c r="BD336" s="859">
        <f t="shared" si="384"/>
        <v>43931</v>
      </c>
      <c r="BE336" s="859">
        <f t="shared" si="395"/>
        <v>43948</v>
      </c>
      <c r="BF336" s="859">
        <f t="shared" si="369"/>
        <v>43952</v>
      </c>
      <c r="BG336" s="859">
        <f t="shared" si="355"/>
        <v>43958</v>
      </c>
      <c r="BH336" s="879">
        <f t="shared" si="364"/>
        <v>43960</v>
      </c>
      <c r="BJ336" s="850">
        <f t="shared" si="417"/>
        <v>19</v>
      </c>
      <c r="BK336" s="857" t="s">
        <v>506</v>
      </c>
      <c r="BL336" s="858"/>
      <c r="BM336" s="853">
        <v>220</v>
      </c>
      <c r="BN336" s="854" t="s">
        <v>4344</v>
      </c>
      <c r="BO336" s="859">
        <f t="shared" si="405"/>
        <v>43855</v>
      </c>
      <c r="BP336" s="859">
        <f t="shared" si="379"/>
        <v>43861</v>
      </c>
      <c r="BQ336" s="859">
        <f t="shared" si="406"/>
        <v>43862</v>
      </c>
      <c r="BR336" s="859">
        <f t="shared" si="380"/>
        <v>43868</v>
      </c>
      <c r="BS336" s="859">
        <f t="shared" si="385"/>
        <v>43931</v>
      </c>
      <c r="BT336" s="859">
        <f t="shared" si="396"/>
        <v>43948</v>
      </c>
      <c r="BU336" s="859">
        <f t="shared" si="370"/>
        <v>43952</v>
      </c>
      <c r="BV336" s="859">
        <f t="shared" si="356"/>
        <v>43958</v>
      </c>
      <c r="BW336" s="879">
        <f t="shared" si="365"/>
        <v>43960</v>
      </c>
      <c r="BY336" s="850">
        <f t="shared" si="418"/>
        <v>19</v>
      </c>
      <c r="BZ336" s="857" t="s">
        <v>506</v>
      </c>
      <c r="CA336" s="858"/>
      <c r="CB336" s="853">
        <v>220</v>
      </c>
      <c r="CC336" s="854" t="s">
        <v>4344</v>
      </c>
      <c r="CD336" s="859">
        <f t="shared" si="407"/>
        <v>43883</v>
      </c>
      <c r="CE336" s="859">
        <f t="shared" si="381"/>
        <v>43889</v>
      </c>
      <c r="CF336" s="859">
        <f t="shared" si="408"/>
        <v>43890</v>
      </c>
      <c r="CG336" s="859">
        <f t="shared" si="371"/>
        <v>43896</v>
      </c>
      <c r="CH336" s="859">
        <f t="shared" si="412"/>
        <v>43931</v>
      </c>
      <c r="CI336" s="859">
        <f t="shared" si="397"/>
        <v>43948</v>
      </c>
      <c r="CJ336" s="859">
        <f t="shared" si="388"/>
        <v>43952</v>
      </c>
      <c r="CK336" s="859">
        <f t="shared" si="357"/>
        <v>43958</v>
      </c>
      <c r="CL336" s="879">
        <f t="shared" si="366"/>
        <v>43960</v>
      </c>
      <c r="CN336" s="850">
        <f t="shared" si="419"/>
        <v>19</v>
      </c>
      <c r="CO336" s="857" t="s">
        <v>506</v>
      </c>
      <c r="CP336" s="858"/>
      <c r="CQ336" s="853">
        <v>220</v>
      </c>
      <c r="CR336" s="854" t="s">
        <v>4344</v>
      </c>
      <c r="CS336" s="859">
        <f t="shared" si="409"/>
        <v>43883</v>
      </c>
      <c r="CT336" s="859">
        <f t="shared" si="382"/>
        <v>43889</v>
      </c>
      <c r="CU336" s="859">
        <f t="shared" si="410"/>
        <v>43890</v>
      </c>
      <c r="CV336" s="859">
        <f t="shared" si="372"/>
        <v>43896</v>
      </c>
      <c r="CW336" s="859">
        <f t="shared" si="360"/>
        <v>43931</v>
      </c>
      <c r="CX336" s="859">
        <f t="shared" si="398"/>
        <v>43948</v>
      </c>
      <c r="CY336" s="859">
        <f t="shared" si="389"/>
        <v>43952</v>
      </c>
      <c r="CZ336" s="859">
        <f t="shared" si="358"/>
        <v>43958</v>
      </c>
      <c r="DA336" s="879">
        <f t="shared" si="367"/>
        <v>43960</v>
      </c>
    </row>
    <row r="337" spans="1:105">
      <c r="B337" s="407" t="s">
        <v>2491</v>
      </c>
      <c r="C337" s="850">
        <f t="shared" si="413"/>
        <v>20</v>
      </c>
      <c r="D337" s="857" t="s">
        <v>506</v>
      </c>
      <c r="E337" s="858"/>
      <c r="F337" s="853">
        <v>220</v>
      </c>
      <c r="G337" s="854" t="s">
        <v>4344</v>
      </c>
      <c r="H337" s="859">
        <f t="shared" si="351"/>
        <v>43922</v>
      </c>
      <c r="I337" s="859">
        <f t="shared" si="391"/>
        <v>43925</v>
      </c>
      <c r="J337" s="859">
        <f t="shared" si="411"/>
        <v>43931</v>
      </c>
      <c r="K337" s="859">
        <f t="shared" si="420"/>
        <v>43938</v>
      </c>
      <c r="L337" s="859">
        <f t="shared" si="392"/>
        <v>43955</v>
      </c>
      <c r="M337" s="859">
        <f t="shared" si="373"/>
        <v>43959</v>
      </c>
      <c r="N337" s="859">
        <f t="shared" si="352"/>
        <v>43965</v>
      </c>
      <c r="O337" s="856">
        <f t="shared" si="361"/>
        <v>43967</v>
      </c>
      <c r="Q337" s="850">
        <f t="shared" si="414"/>
        <v>20</v>
      </c>
      <c r="R337" s="857" t="s">
        <v>506</v>
      </c>
      <c r="S337" s="858"/>
      <c r="T337" s="853">
        <v>220</v>
      </c>
      <c r="U337" s="854" t="s">
        <v>4344</v>
      </c>
      <c r="V337" s="885">
        <f t="shared" si="399"/>
        <v>43890</v>
      </c>
      <c r="W337" s="885">
        <f t="shared" si="374"/>
        <v>43896</v>
      </c>
      <c r="X337" s="885">
        <f t="shared" si="400"/>
        <v>43897</v>
      </c>
      <c r="Y337" s="885">
        <f t="shared" si="375"/>
        <v>43903</v>
      </c>
      <c r="Z337" s="885">
        <f t="shared" si="383"/>
        <v>43938</v>
      </c>
      <c r="AA337" s="885">
        <f t="shared" si="393"/>
        <v>43955</v>
      </c>
      <c r="AB337" s="885">
        <f t="shared" si="386"/>
        <v>43959</v>
      </c>
      <c r="AC337" s="885">
        <f t="shared" si="353"/>
        <v>43965</v>
      </c>
      <c r="AD337" s="856">
        <f t="shared" si="362"/>
        <v>43967</v>
      </c>
      <c r="AF337" s="850">
        <f t="shared" si="415"/>
        <v>20</v>
      </c>
      <c r="AG337" s="857" t="s">
        <v>506</v>
      </c>
      <c r="AH337" s="858"/>
      <c r="AI337" s="853">
        <v>220</v>
      </c>
      <c r="AJ337" s="854" t="s">
        <v>4344</v>
      </c>
      <c r="AK337" s="859">
        <f t="shared" si="401"/>
        <v>43884</v>
      </c>
      <c r="AL337" s="859">
        <f t="shared" si="376"/>
        <v>43890</v>
      </c>
      <c r="AM337" s="859">
        <f t="shared" si="402"/>
        <v>43891</v>
      </c>
      <c r="AN337" s="859">
        <f t="shared" si="377"/>
        <v>43897</v>
      </c>
      <c r="AO337" s="859">
        <f t="shared" si="390"/>
        <v>43932</v>
      </c>
      <c r="AP337" s="859">
        <f t="shared" si="394"/>
        <v>43955</v>
      </c>
      <c r="AQ337" s="859">
        <f t="shared" si="387"/>
        <v>43959</v>
      </c>
      <c r="AR337" s="859">
        <f t="shared" si="354"/>
        <v>43965</v>
      </c>
      <c r="AS337" s="879">
        <f t="shared" si="363"/>
        <v>43967</v>
      </c>
      <c r="AU337" s="850">
        <f t="shared" si="416"/>
        <v>20</v>
      </c>
      <c r="AV337" s="857" t="s">
        <v>506</v>
      </c>
      <c r="AW337" s="858"/>
      <c r="AX337" s="853">
        <v>220</v>
      </c>
      <c r="AY337" s="854" t="s">
        <v>4344</v>
      </c>
      <c r="AZ337" s="859">
        <f t="shared" si="403"/>
        <v>43876</v>
      </c>
      <c r="BA337" s="859">
        <f t="shared" si="378"/>
        <v>43882</v>
      </c>
      <c r="BB337" s="859">
        <f t="shared" si="404"/>
        <v>43883</v>
      </c>
      <c r="BC337" s="859">
        <f t="shared" si="368"/>
        <v>43889</v>
      </c>
      <c r="BD337" s="859">
        <f t="shared" si="384"/>
        <v>43938</v>
      </c>
      <c r="BE337" s="859">
        <f t="shared" si="395"/>
        <v>43955</v>
      </c>
      <c r="BF337" s="859">
        <f t="shared" si="369"/>
        <v>43959</v>
      </c>
      <c r="BG337" s="859">
        <f t="shared" si="355"/>
        <v>43965</v>
      </c>
      <c r="BH337" s="879">
        <f t="shared" si="364"/>
        <v>43967</v>
      </c>
      <c r="BJ337" s="850">
        <f t="shared" si="417"/>
        <v>20</v>
      </c>
      <c r="BK337" s="857" t="s">
        <v>506</v>
      </c>
      <c r="BL337" s="858"/>
      <c r="BM337" s="853">
        <v>220</v>
      </c>
      <c r="BN337" s="854" t="s">
        <v>4344</v>
      </c>
      <c r="BO337" s="859">
        <f t="shared" si="405"/>
        <v>43862</v>
      </c>
      <c r="BP337" s="859">
        <f t="shared" si="379"/>
        <v>43868</v>
      </c>
      <c r="BQ337" s="859">
        <f t="shared" si="406"/>
        <v>43869</v>
      </c>
      <c r="BR337" s="859">
        <f t="shared" si="380"/>
        <v>43875</v>
      </c>
      <c r="BS337" s="859">
        <f t="shared" si="385"/>
        <v>43938</v>
      </c>
      <c r="BT337" s="859">
        <f t="shared" si="396"/>
        <v>43955</v>
      </c>
      <c r="BU337" s="859">
        <f t="shared" si="370"/>
        <v>43959</v>
      </c>
      <c r="BV337" s="859">
        <f t="shared" si="356"/>
        <v>43965</v>
      </c>
      <c r="BW337" s="879">
        <f t="shared" si="365"/>
        <v>43967</v>
      </c>
      <c r="BY337" s="850">
        <f t="shared" si="418"/>
        <v>20</v>
      </c>
      <c r="BZ337" s="857" t="s">
        <v>506</v>
      </c>
      <c r="CA337" s="858"/>
      <c r="CB337" s="853">
        <v>220</v>
      </c>
      <c r="CC337" s="854" t="s">
        <v>4344</v>
      </c>
      <c r="CD337" s="859">
        <f t="shared" si="407"/>
        <v>43890</v>
      </c>
      <c r="CE337" s="859">
        <f t="shared" si="381"/>
        <v>43896</v>
      </c>
      <c r="CF337" s="859">
        <f t="shared" si="408"/>
        <v>43897</v>
      </c>
      <c r="CG337" s="859">
        <f t="shared" si="371"/>
        <v>43903</v>
      </c>
      <c r="CH337" s="859">
        <f t="shared" si="412"/>
        <v>43938</v>
      </c>
      <c r="CI337" s="859">
        <f t="shared" si="397"/>
        <v>43955</v>
      </c>
      <c r="CJ337" s="859">
        <f t="shared" si="388"/>
        <v>43959</v>
      </c>
      <c r="CK337" s="859">
        <f t="shared" si="357"/>
        <v>43965</v>
      </c>
      <c r="CL337" s="879">
        <f t="shared" si="366"/>
        <v>43967</v>
      </c>
      <c r="CN337" s="850">
        <f t="shared" si="419"/>
        <v>20</v>
      </c>
      <c r="CO337" s="857" t="s">
        <v>506</v>
      </c>
      <c r="CP337" s="858"/>
      <c r="CQ337" s="853">
        <v>220</v>
      </c>
      <c r="CR337" s="854" t="s">
        <v>4344</v>
      </c>
      <c r="CS337" s="859">
        <f t="shared" si="409"/>
        <v>43890</v>
      </c>
      <c r="CT337" s="859">
        <f t="shared" si="382"/>
        <v>43896</v>
      </c>
      <c r="CU337" s="859">
        <f t="shared" si="410"/>
        <v>43897</v>
      </c>
      <c r="CV337" s="859">
        <f t="shared" si="372"/>
        <v>43903</v>
      </c>
      <c r="CW337" s="859">
        <f t="shared" si="360"/>
        <v>43938</v>
      </c>
      <c r="CX337" s="859">
        <f t="shared" si="398"/>
        <v>43955</v>
      </c>
      <c r="CY337" s="859">
        <f t="shared" si="389"/>
        <v>43959</v>
      </c>
      <c r="CZ337" s="859">
        <f t="shared" si="358"/>
        <v>43965</v>
      </c>
      <c r="DA337" s="879">
        <f t="shared" si="367"/>
        <v>43967</v>
      </c>
    </row>
    <row r="338" spans="1:105">
      <c r="B338" s="407" t="s">
        <v>2492</v>
      </c>
      <c r="C338" s="850">
        <f t="shared" si="413"/>
        <v>21</v>
      </c>
      <c r="D338" s="857" t="s">
        <v>506</v>
      </c>
      <c r="E338" s="858"/>
      <c r="F338" s="853">
        <v>220</v>
      </c>
      <c r="G338" s="854" t="s">
        <v>4344</v>
      </c>
      <c r="H338" s="859">
        <f t="shared" si="351"/>
        <v>43929</v>
      </c>
      <c r="I338" s="859">
        <f t="shared" si="391"/>
        <v>43932</v>
      </c>
      <c r="J338" s="859">
        <f t="shared" si="411"/>
        <v>43938</v>
      </c>
      <c r="K338" s="859">
        <f t="shared" si="420"/>
        <v>43945</v>
      </c>
      <c r="L338" s="859">
        <f t="shared" si="392"/>
        <v>43962</v>
      </c>
      <c r="M338" s="859">
        <f t="shared" si="373"/>
        <v>43966</v>
      </c>
      <c r="N338" s="859">
        <f t="shared" si="352"/>
        <v>43972</v>
      </c>
      <c r="O338" s="856">
        <f t="shared" si="361"/>
        <v>43974</v>
      </c>
      <c r="Q338" s="850">
        <f t="shared" si="414"/>
        <v>21</v>
      </c>
      <c r="R338" s="857" t="s">
        <v>506</v>
      </c>
      <c r="S338" s="858"/>
      <c r="T338" s="853">
        <v>220</v>
      </c>
      <c r="U338" s="854" t="s">
        <v>4344</v>
      </c>
      <c r="V338" s="885">
        <f t="shared" si="399"/>
        <v>43897</v>
      </c>
      <c r="W338" s="885">
        <f t="shared" si="374"/>
        <v>43903</v>
      </c>
      <c r="X338" s="885">
        <f t="shared" si="400"/>
        <v>43904</v>
      </c>
      <c r="Y338" s="885">
        <f t="shared" si="375"/>
        <v>43910</v>
      </c>
      <c r="Z338" s="885">
        <f t="shared" si="383"/>
        <v>43945</v>
      </c>
      <c r="AA338" s="885">
        <f t="shared" si="393"/>
        <v>43962</v>
      </c>
      <c r="AB338" s="885">
        <f t="shared" si="386"/>
        <v>43966</v>
      </c>
      <c r="AC338" s="885">
        <f t="shared" si="353"/>
        <v>43972</v>
      </c>
      <c r="AD338" s="856">
        <f t="shared" si="362"/>
        <v>43974</v>
      </c>
      <c r="AF338" s="850">
        <f t="shared" si="415"/>
        <v>21</v>
      </c>
      <c r="AG338" s="857" t="s">
        <v>506</v>
      </c>
      <c r="AH338" s="858"/>
      <c r="AI338" s="853">
        <v>220</v>
      </c>
      <c r="AJ338" s="854" t="s">
        <v>4344</v>
      </c>
      <c r="AK338" s="859">
        <f t="shared" si="401"/>
        <v>43891</v>
      </c>
      <c r="AL338" s="859">
        <f t="shared" si="376"/>
        <v>43897</v>
      </c>
      <c r="AM338" s="859">
        <f t="shared" si="402"/>
        <v>43898</v>
      </c>
      <c r="AN338" s="859">
        <f t="shared" si="377"/>
        <v>43904</v>
      </c>
      <c r="AO338" s="859">
        <f t="shared" si="390"/>
        <v>43939</v>
      </c>
      <c r="AP338" s="859">
        <f t="shared" si="394"/>
        <v>43962</v>
      </c>
      <c r="AQ338" s="859">
        <f t="shared" si="387"/>
        <v>43966</v>
      </c>
      <c r="AR338" s="859">
        <f t="shared" si="354"/>
        <v>43972</v>
      </c>
      <c r="AS338" s="879">
        <f t="shared" si="363"/>
        <v>43974</v>
      </c>
      <c r="AU338" s="850">
        <f t="shared" si="416"/>
        <v>21</v>
      </c>
      <c r="AV338" s="857" t="s">
        <v>506</v>
      </c>
      <c r="AW338" s="858"/>
      <c r="AX338" s="853">
        <v>220</v>
      </c>
      <c r="AY338" s="854" t="s">
        <v>4344</v>
      </c>
      <c r="AZ338" s="859">
        <f t="shared" si="403"/>
        <v>43883</v>
      </c>
      <c r="BA338" s="859">
        <f t="shared" si="378"/>
        <v>43889</v>
      </c>
      <c r="BB338" s="859">
        <f t="shared" si="404"/>
        <v>43890</v>
      </c>
      <c r="BC338" s="859">
        <f t="shared" si="368"/>
        <v>43896</v>
      </c>
      <c r="BD338" s="859">
        <f t="shared" si="384"/>
        <v>43945</v>
      </c>
      <c r="BE338" s="859">
        <f t="shared" si="395"/>
        <v>43962</v>
      </c>
      <c r="BF338" s="859">
        <f t="shared" si="369"/>
        <v>43966</v>
      </c>
      <c r="BG338" s="859">
        <f t="shared" si="355"/>
        <v>43972</v>
      </c>
      <c r="BH338" s="879">
        <f t="shared" si="364"/>
        <v>43974</v>
      </c>
      <c r="BJ338" s="850">
        <f t="shared" si="417"/>
        <v>21</v>
      </c>
      <c r="BK338" s="857" t="s">
        <v>506</v>
      </c>
      <c r="BL338" s="858"/>
      <c r="BM338" s="853">
        <v>220</v>
      </c>
      <c r="BN338" s="854" t="s">
        <v>4344</v>
      </c>
      <c r="BO338" s="859">
        <f t="shared" si="405"/>
        <v>43869</v>
      </c>
      <c r="BP338" s="859">
        <f t="shared" si="379"/>
        <v>43875</v>
      </c>
      <c r="BQ338" s="859">
        <f t="shared" si="406"/>
        <v>43876</v>
      </c>
      <c r="BR338" s="859">
        <f t="shared" si="380"/>
        <v>43882</v>
      </c>
      <c r="BS338" s="859">
        <f t="shared" si="385"/>
        <v>43945</v>
      </c>
      <c r="BT338" s="859">
        <f t="shared" si="396"/>
        <v>43962</v>
      </c>
      <c r="BU338" s="859">
        <f t="shared" si="370"/>
        <v>43966</v>
      </c>
      <c r="BV338" s="859">
        <f t="shared" si="356"/>
        <v>43972</v>
      </c>
      <c r="BW338" s="879">
        <f t="shared" si="365"/>
        <v>43974</v>
      </c>
      <c r="BY338" s="850">
        <f t="shared" si="418"/>
        <v>21</v>
      </c>
      <c r="BZ338" s="857" t="s">
        <v>506</v>
      </c>
      <c r="CA338" s="858"/>
      <c r="CB338" s="853">
        <v>220</v>
      </c>
      <c r="CC338" s="854" t="s">
        <v>4344</v>
      </c>
      <c r="CD338" s="859">
        <f t="shared" si="407"/>
        <v>43897</v>
      </c>
      <c r="CE338" s="859">
        <f t="shared" si="381"/>
        <v>43903</v>
      </c>
      <c r="CF338" s="859">
        <f t="shared" si="408"/>
        <v>43904</v>
      </c>
      <c r="CG338" s="859">
        <f t="shared" si="371"/>
        <v>43910</v>
      </c>
      <c r="CH338" s="859">
        <f t="shared" si="412"/>
        <v>43945</v>
      </c>
      <c r="CI338" s="859">
        <f t="shared" si="397"/>
        <v>43962</v>
      </c>
      <c r="CJ338" s="859">
        <f t="shared" si="388"/>
        <v>43966</v>
      </c>
      <c r="CK338" s="859">
        <f t="shared" si="357"/>
        <v>43972</v>
      </c>
      <c r="CL338" s="879">
        <f t="shared" si="366"/>
        <v>43974</v>
      </c>
      <c r="CN338" s="850">
        <f t="shared" si="419"/>
        <v>21</v>
      </c>
      <c r="CO338" s="857" t="s">
        <v>506</v>
      </c>
      <c r="CP338" s="858"/>
      <c r="CQ338" s="853">
        <v>220</v>
      </c>
      <c r="CR338" s="854" t="s">
        <v>4344</v>
      </c>
      <c r="CS338" s="859">
        <f t="shared" si="409"/>
        <v>43897</v>
      </c>
      <c r="CT338" s="859">
        <f t="shared" si="382"/>
        <v>43903</v>
      </c>
      <c r="CU338" s="859">
        <f t="shared" si="410"/>
        <v>43904</v>
      </c>
      <c r="CV338" s="859">
        <f t="shared" si="372"/>
        <v>43910</v>
      </c>
      <c r="CW338" s="859">
        <f t="shared" si="360"/>
        <v>43945</v>
      </c>
      <c r="CX338" s="859">
        <f t="shared" si="398"/>
        <v>43962</v>
      </c>
      <c r="CY338" s="859">
        <f t="shared" si="389"/>
        <v>43966</v>
      </c>
      <c r="CZ338" s="859">
        <f t="shared" si="358"/>
        <v>43972</v>
      </c>
      <c r="DA338" s="879">
        <f t="shared" si="367"/>
        <v>43974</v>
      </c>
    </row>
    <row r="339" spans="1:105">
      <c r="B339" s="407" t="s">
        <v>2493</v>
      </c>
      <c r="C339" s="850">
        <f t="shared" si="413"/>
        <v>22</v>
      </c>
      <c r="D339" s="857" t="s">
        <v>506</v>
      </c>
      <c r="E339" s="858"/>
      <c r="F339" s="853">
        <v>220</v>
      </c>
      <c r="G339" s="854" t="s">
        <v>4345</v>
      </c>
      <c r="H339" s="859">
        <f t="shared" si="351"/>
        <v>43936</v>
      </c>
      <c r="I339" s="859">
        <f t="shared" si="391"/>
        <v>43939</v>
      </c>
      <c r="J339" s="859">
        <f t="shared" si="411"/>
        <v>43945</v>
      </c>
      <c r="K339" s="859">
        <f t="shared" si="420"/>
        <v>43952</v>
      </c>
      <c r="L339" s="859">
        <f t="shared" si="392"/>
        <v>43969</v>
      </c>
      <c r="M339" s="859">
        <f>N339-6</f>
        <v>43973</v>
      </c>
      <c r="N339" s="859">
        <f t="shared" si="352"/>
        <v>43979</v>
      </c>
      <c r="O339" s="856">
        <f t="shared" si="361"/>
        <v>43981</v>
      </c>
      <c r="Q339" s="850">
        <f t="shared" si="414"/>
        <v>22</v>
      </c>
      <c r="R339" s="857" t="s">
        <v>506</v>
      </c>
      <c r="S339" s="858"/>
      <c r="T339" s="853">
        <v>220</v>
      </c>
      <c r="U339" s="854" t="s">
        <v>4345</v>
      </c>
      <c r="V339" s="885">
        <f t="shared" si="399"/>
        <v>43904</v>
      </c>
      <c r="W339" s="885">
        <f t="shared" si="374"/>
        <v>43910</v>
      </c>
      <c r="X339" s="885">
        <f t="shared" si="400"/>
        <v>43911</v>
      </c>
      <c r="Y339" s="885">
        <f t="shared" si="375"/>
        <v>43917</v>
      </c>
      <c r="Z339" s="885">
        <f t="shared" si="383"/>
        <v>43952</v>
      </c>
      <c r="AA339" s="885">
        <f t="shared" si="393"/>
        <v>43969</v>
      </c>
      <c r="AB339" s="885">
        <f>AC339-6</f>
        <v>43973</v>
      </c>
      <c r="AC339" s="885">
        <f t="shared" si="353"/>
        <v>43979</v>
      </c>
      <c r="AD339" s="856">
        <f t="shared" si="362"/>
        <v>43981</v>
      </c>
      <c r="AF339" s="850">
        <f t="shared" si="415"/>
        <v>22</v>
      </c>
      <c r="AG339" s="857" t="s">
        <v>506</v>
      </c>
      <c r="AH339" s="858"/>
      <c r="AI339" s="853">
        <v>220</v>
      </c>
      <c r="AJ339" s="854" t="s">
        <v>4345</v>
      </c>
      <c r="AK339" s="859">
        <f t="shared" si="401"/>
        <v>43898</v>
      </c>
      <c r="AL339" s="859">
        <f t="shared" si="376"/>
        <v>43904</v>
      </c>
      <c r="AM339" s="859">
        <f t="shared" si="402"/>
        <v>43905</v>
      </c>
      <c r="AN339" s="859">
        <f t="shared" si="377"/>
        <v>43911</v>
      </c>
      <c r="AO339" s="859">
        <f t="shared" si="390"/>
        <v>43946</v>
      </c>
      <c r="AP339" s="859">
        <f t="shared" si="394"/>
        <v>43969</v>
      </c>
      <c r="AQ339" s="859">
        <f>AR339-6</f>
        <v>43973</v>
      </c>
      <c r="AR339" s="859">
        <f t="shared" si="354"/>
        <v>43979</v>
      </c>
      <c r="AS339" s="879">
        <f t="shared" si="363"/>
        <v>43981</v>
      </c>
      <c r="AU339" s="850">
        <f t="shared" si="416"/>
        <v>22</v>
      </c>
      <c r="AV339" s="857" t="s">
        <v>506</v>
      </c>
      <c r="AW339" s="858"/>
      <c r="AX339" s="853">
        <v>220</v>
      </c>
      <c r="AY339" s="854" t="s">
        <v>4345</v>
      </c>
      <c r="AZ339" s="859">
        <f t="shared" si="403"/>
        <v>43890</v>
      </c>
      <c r="BA339" s="859">
        <f t="shared" si="378"/>
        <v>43896</v>
      </c>
      <c r="BB339" s="859">
        <f t="shared" si="404"/>
        <v>43897</v>
      </c>
      <c r="BC339" s="859">
        <f t="shared" si="368"/>
        <v>43903</v>
      </c>
      <c r="BD339" s="859">
        <f t="shared" si="384"/>
        <v>43952</v>
      </c>
      <c r="BE339" s="859">
        <f t="shared" si="395"/>
        <v>43969</v>
      </c>
      <c r="BF339" s="859">
        <f>BG339-6</f>
        <v>43973</v>
      </c>
      <c r="BG339" s="859">
        <f t="shared" si="355"/>
        <v>43979</v>
      </c>
      <c r="BH339" s="879">
        <f t="shared" si="364"/>
        <v>43981</v>
      </c>
      <c r="BJ339" s="850">
        <f t="shared" si="417"/>
        <v>22</v>
      </c>
      <c r="BK339" s="857" t="s">
        <v>506</v>
      </c>
      <c r="BL339" s="858"/>
      <c r="BM339" s="853">
        <v>220</v>
      </c>
      <c r="BN339" s="854" t="s">
        <v>4345</v>
      </c>
      <c r="BO339" s="859">
        <f t="shared" si="405"/>
        <v>43876</v>
      </c>
      <c r="BP339" s="859">
        <f t="shared" si="379"/>
        <v>43882</v>
      </c>
      <c r="BQ339" s="859">
        <f t="shared" si="406"/>
        <v>43883</v>
      </c>
      <c r="BR339" s="859">
        <f t="shared" si="380"/>
        <v>43889</v>
      </c>
      <c r="BS339" s="859">
        <f t="shared" si="385"/>
        <v>43952</v>
      </c>
      <c r="BT339" s="859">
        <f t="shared" si="396"/>
        <v>43969</v>
      </c>
      <c r="BU339" s="859">
        <f>BV339-6</f>
        <v>43973</v>
      </c>
      <c r="BV339" s="859">
        <f t="shared" si="356"/>
        <v>43979</v>
      </c>
      <c r="BW339" s="879">
        <f t="shared" si="365"/>
        <v>43981</v>
      </c>
      <c r="BY339" s="850">
        <f t="shared" si="418"/>
        <v>22</v>
      </c>
      <c r="BZ339" s="857" t="s">
        <v>506</v>
      </c>
      <c r="CA339" s="858"/>
      <c r="CB339" s="853">
        <v>220</v>
      </c>
      <c r="CC339" s="854" t="s">
        <v>4345</v>
      </c>
      <c r="CD339" s="859">
        <f t="shared" si="407"/>
        <v>43904</v>
      </c>
      <c r="CE339" s="859">
        <f t="shared" si="381"/>
        <v>43910</v>
      </c>
      <c r="CF339" s="859">
        <f t="shared" si="408"/>
        <v>43911</v>
      </c>
      <c r="CG339" s="859">
        <f t="shared" si="371"/>
        <v>43917</v>
      </c>
      <c r="CH339" s="859">
        <f t="shared" si="412"/>
        <v>43952</v>
      </c>
      <c r="CI339" s="859">
        <f t="shared" si="397"/>
        <v>43969</v>
      </c>
      <c r="CJ339" s="859">
        <f>CK339-6</f>
        <v>43973</v>
      </c>
      <c r="CK339" s="859">
        <f t="shared" si="357"/>
        <v>43979</v>
      </c>
      <c r="CL339" s="879">
        <f t="shared" si="366"/>
        <v>43981</v>
      </c>
      <c r="CN339" s="850">
        <f t="shared" si="419"/>
        <v>22</v>
      </c>
      <c r="CO339" s="857" t="s">
        <v>506</v>
      </c>
      <c r="CP339" s="858"/>
      <c r="CQ339" s="853">
        <v>220</v>
      </c>
      <c r="CR339" s="854" t="s">
        <v>4345</v>
      </c>
      <c r="CS339" s="859">
        <f t="shared" si="409"/>
        <v>43904</v>
      </c>
      <c r="CT339" s="859">
        <f t="shared" si="382"/>
        <v>43910</v>
      </c>
      <c r="CU339" s="859">
        <f t="shared" si="410"/>
        <v>43911</v>
      </c>
      <c r="CV339" s="859">
        <f t="shared" si="372"/>
        <v>43917</v>
      </c>
      <c r="CW339" s="859">
        <f t="shared" si="360"/>
        <v>43952</v>
      </c>
      <c r="CX339" s="859">
        <f t="shared" si="398"/>
        <v>43969</v>
      </c>
      <c r="CY339" s="859">
        <f>CZ339-6</f>
        <v>43973</v>
      </c>
      <c r="CZ339" s="859">
        <f t="shared" si="358"/>
        <v>43979</v>
      </c>
      <c r="DA339" s="879">
        <f t="shared" si="367"/>
        <v>43981</v>
      </c>
    </row>
    <row r="340" spans="1:105">
      <c r="B340" s="407" t="s">
        <v>2494</v>
      </c>
      <c r="C340" s="850">
        <f t="shared" si="413"/>
        <v>23</v>
      </c>
      <c r="D340" s="857" t="s">
        <v>506</v>
      </c>
      <c r="E340" s="858"/>
      <c r="F340" s="853">
        <v>220</v>
      </c>
      <c r="G340" s="854" t="s">
        <v>4345</v>
      </c>
      <c r="H340" s="859">
        <f t="shared" si="351"/>
        <v>43943</v>
      </c>
      <c r="I340" s="859">
        <f t="shared" si="391"/>
        <v>43946</v>
      </c>
      <c r="J340" s="859">
        <f t="shared" si="411"/>
        <v>43952</v>
      </c>
      <c r="K340" s="859">
        <f t="shared" si="420"/>
        <v>43959</v>
      </c>
      <c r="L340" s="859">
        <f t="shared" si="392"/>
        <v>43976</v>
      </c>
      <c r="M340" s="859">
        <f t="shared" si="373"/>
        <v>43980</v>
      </c>
      <c r="N340" s="859">
        <f t="shared" si="352"/>
        <v>43986</v>
      </c>
      <c r="O340" s="856">
        <f t="shared" si="361"/>
        <v>43988</v>
      </c>
      <c r="Q340" s="850">
        <f t="shared" si="414"/>
        <v>23</v>
      </c>
      <c r="R340" s="857" t="s">
        <v>506</v>
      </c>
      <c r="S340" s="858"/>
      <c r="T340" s="853">
        <v>220</v>
      </c>
      <c r="U340" s="854" t="s">
        <v>4345</v>
      </c>
      <c r="V340" s="885">
        <f t="shared" si="399"/>
        <v>43911</v>
      </c>
      <c r="W340" s="885">
        <f t="shared" si="374"/>
        <v>43917</v>
      </c>
      <c r="X340" s="885">
        <f t="shared" si="400"/>
        <v>43918</v>
      </c>
      <c r="Y340" s="885">
        <f t="shared" si="375"/>
        <v>43924</v>
      </c>
      <c r="Z340" s="885">
        <f t="shared" si="383"/>
        <v>43959</v>
      </c>
      <c r="AA340" s="885">
        <f t="shared" si="393"/>
        <v>43976</v>
      </c>
      <c r="AB340" s="885">
        <f t="shared" si="386"/>
        <v>43980</v>
      </c>
      <c r="AC340" s="885">
        <f t="shared" si="353"/>
        <v>43986</v>
      </c>
      <c r="AD340" s="856">
        <f t="shared" si="362"/>
        <v>43988</v>
      </c>
      <c r="AF340" s="850">
        <f t="shared" si="415"/>
        <v>23</v>
      </c>
      <c r="AG340" s="857" t="s">
        <v>506</v>
      </c>
      <c r="AH340" s="858"/>
      <c r="AI340" s="853">
        <v>220</v>
      </c>
      <c r="AJ340" s="854" t="s">
        <v>4345</v>
      </c>
      <c r="AK340" s="859">
        <f t="shared" si="401"/>
        <v>43905</v>
      </c>
      <c r="AL340" s="859">
        <f t="shared" si="376"/>
        <v>43911</v>
      </c>
      <c r="AM340" s="859">
        <f t="shared" si="402"/>
        <v>43912</v>
      </c>
      <c r="AN340" s="859">
        <f t="shared" si="377"/>
        <v>43918</v>
      </c>
      <c r="AO340" s="859">
        <f t="shared" si="390"/>
        <v>43953</v>
      </c>
      <c r="AP340" s="859">
        <f t="shared" si="394"/>
        <v>43976</v>
      </c>
      <c r="AQ340" s="859">
        <f t="shared" si="387"/>
        <v>43980</v>
      </c>
      <c r="AR340" s="859">
        <f t="shared" si="354"/>
        <v>43986</v>
      </c>
      <c r="AS340" s="879">
        <f t="shared" si="363"/>
        <v>43988</v>
      </c>
      <c r="AU340" s="850">
        <f t="shared" si="416"/>
        <v>23</v>
      </c>
      <c r="AV340" s="857" t="s">
        <v>506</v>
      </c>
      <c r="AW340" s="858"/>
      <c r="AX340" s="853">
        <v>220</v>
      </c>
      <c r="AY340" s="854" t="s">
        <v>4345</v>
      </c>
      <c r="AZ340" s="859">
        <f t="shared" si="403"/>
        <v>43897</v>
      </c>
      <c r="BA340" s="859">
        <f t="shared" si="378"/>
        <v>43903</v>
      </c>
      <c r="BB340" s="859">
        <f t="shared" si="404"/>
        <v>43904</v>
      </c>
      <c r="BC340" s="859">
        <f t="shared" si="368"/>
        <v>43910</v>
      </c>
      <c r="BD340" s="859">
        <f t="shared" si="384"/>
        <v>43959</v>
      </c>
      <c r="BE340" s="859">
        <f t="shared" si="395"/>
        <v>43976</v>
      </c>
      <c r="BF340" s="859">
        <f t="shared" si="369"/>
        <v>43980</v>
      </c>
      <c r="BG340" s="859">
        <f t="shared" si="355"/>
        <v>43986</v>
      </c>
      <c r="BH340" s="879">
        <f t="shared" si="364"/>
        <v>43988</v>
      </c>
      <c r="BJ340" s="850">
        <f t="shared" si="417"/>
        <v>23</v>
      </c>
      <c r="BK340" s="857" t="s">
        <v>506</v>
      </c>
      <c r="BL340" s="858"/>
      <c r="BM340" s="853">
        <v>220</v>
      </c>
      <c r="BN340" s="854" t="s">
        <v>4345</v>
      </c>
      <c r="BO340" s="859">
        <f t="shared" si="405"/>
        <v>43883</v>
      </c>
      <c r="BP340" s="859">
        <f t="shared" si="379"/>
        <v>43889</v>
      </c>
      <c r="BQ340" s="859">
        <f t="shared" si="406"/>
        <v>43890</v>
      </c>
      <c r="BR340" s="859">
        <f t="shared" si="380"/>
        <v>43896</v>
      </c>
      <c r="BS340" s="859">
        <f t="shared" si="385"/>
        <v>43959</v>
      </c>
      <c r="BT340" s="859">
        <f t="shared" si="396"/>
        <v>43976</v>
      </c>
      <c r="BU340" s="859">
        <f t="shared" si="370"/>
        <v>43980</v>
      </c>
      <c r="BV340" s="859">
        <f t="shared" si="356"/>
        <v>43986</v>
      </c>
      <c r="BW340" s="879">
        <f t="shared" si="365"/>
        <v>43988</v>
      </c>
      <c r="BY340" s="850">
        <f t="shared" si="418"/>
        <v>23</v>
      </c>
      <c r="BZ340" s="857" t="s">
        <v>506</v>
      </c>
      <c r="CA340" s="858"/>
      <c r="CB340" s="853">
        <v>220</v>
      </c>
      <c r="CC340" s="854" t="s">
        <v>4345</v>
      </c>
      <c r="CD340" s="859">
        <f t="shared" si="407"/>
        <v>43911</v>
      </c>
      <c r="CE340" s="859">
        <f t="shared" si="381"/>
        <v>43917</v>
      </c>
      <c r="CF340" s="859">
        <f t="shared" si="408"/>
        <v>43918</v>
      </c>
      <c r="CG340" s="859">
        <f t="shared" si="371"/>
        <v>43924</v>
      </c>
      <c r="CH340" s="859">
        <f t="shared" si="412"/>
        <v>43959</v>
      </c>
      <c r="CI340" s="859">
        <f t="shared" si="397"/>
        <v>43976</v>
      </c>
      <c r="CJ340" s="859">
        <f t="shared" si="388"/>
        <v>43980</v>
      </c>
      <c r="CK340" s="859">
        <f t="shared" si="357"/>
        <v>43986</v>
      </c>
      <c r="CL340" s="879">
        <f t="shared" si="366"/>
        <v>43988</v>
      </c>
      <c r="CN340" s="850">
        <f t="shared" si="419"/>
        <v>23</v>
      </c>
      <c r="CO340" s="857" t="s">
        <v>506</v>
      </c>
      <c r="CP340" s="858"/>
      <c r="CQ340" s="853">
        <v>220</v>
      </c>
      <c r="CR340" s="854" t="s">
        <v>4345</v>
      </c>
      <c r="CS340" s="859">
        <f t="shared" si="409"/>
        <v>43911</v>
      </c>
      <c r="CT340" s="859">
        <f t="shared" si="382"/>
        <v>43917</v>
      </c>
      <c r="CU340" s="859">
        <f t="shared" si="410"/>
        <v>43918</v>
      </c>
      <c r="CV340" s="859">
        <f t="shared" si="372"/>
        <v>43924</v>
      </c>
      <c r="CW340" s="859">
        <f t="shared" si="360"/>
        <v>43959</v>
      </c>
      <c r="CX340" s="859">
        <f t="shared" si="398"/>
        <v>43976</v>
      </c>
      <c r="CY340" s="859">
        <f t="shared" si="389"/>
        <v>43980</v>
      </c>
      <c r="CZ340" s="859">
        <f t="shared" si="358"/>
        <v>43986</v>
      </c>
      <c r="DA340" s="879">
        <f t="shared" si="367"/>
        <v>43988</v>
      </c>
    </row>
    <row r="341" spans="1:105">
      <c r="A341" s="571" t="s">
        <v>6202</v>
      </c>
      <c r="B341" s="407" t="s">
        <v>2495</v>
      </c>
      <c r="C341" s="850">
        <f t="shared" si="413"/>
        <v>24</v>
      </c>
      <c r="D341" s="857" t="s">
        <v>506</v>
      </c>
      <c r="E341" s="858"/>
      <c r="F341" s="853">
        <v>220</v>
      </c>
      <c r="G341" s="854" t="s">
        <v>4345</v>
      </c>
      <c r="H341" s="859">
        <f t="shared" si="351"/>
        <v>43950</v>
      </c>
      <c r="I341" s="859">
        <f t="shared" si="391"/>
        <v>43953</v>
      </c>
      <c r="J341" s="859">
        <f t="shared" si="411"/>
        <v>43959</v>
      </c>
      <c r="K341" s="859">
        <f t="shared" si="420"/>
        <v>43966</v>
      </c>
      <c r="L341" s="859">
        <f t="shared" si="392"/>
        <v>43983</v>
      </c>
      <c r="M341" s="859">
        <f t="shared" si="373"/>
        <v>43987</v>
      </c>
      <c r="N341" s="859">
        <f t="shared" si="352"/>
        <v>43993</v>
      </c>
      <c r="O341" s="856">
        <f t="shared" si="361"/>
        <v>43995</v>
      </c>
      <c r="Q341" s="850">
        <f t="shared" si="414"/>
        <v>24</v>
      </c>
      <c r="R341" s="857" t="s">
        <v>506</v>
      </c>
      <c r="S341" s="858"/>
      <c r="T341" s="853">
        <v>220</v>
      </c>
      <c r="U341" s="854" t="s">
        <v>4345</v>
      </c>
      <c r="V341" s="885">
        <f t="shared" si="399"/>
        <v>43918</v>
      </c>
      <c r="W341" s="885">
        <f t="shared" si="374"/>
        <v>43924</v>
      </c>
      <c r="X341" s="885">
        <f t="shared" si="400"/>
        <v>43925</v>
      </c>
      <c r="Y341" s="885">
        <f t="shared" si="375"/>
        <v>43931</v>
      </c>
      <c r="Z341" s="885">
        <f t="shared" si="383"/>
        <v>43966</v>
      </c>
      <c r="AA341" s="885">
        <f t="shared" si="393"/>
        <v>43983</v>
      </c>
      <c r="AB341" s="885">
        <f t="shared" si="386"/>
        <v>43987</v>
      </c>
      <c r="AC341" s="885">
        <f t="shared" si="353"/>
        <v>43993</v>
      </c>
      <c r="AD341" s="856">
        <f t="shared" si="362"/>
        <v>43995</v>
      </c>
      <c r="AF341" s="850">
        <f t="shared" si="415"/>
        <v>24</v>
      </c>
      <c r="AG341" s="857" t="s">
        <v>506</v>
      </c>
      <c r="AH341" s="858"/>
      <c r="AI341" s="853">
        <v>220</v>
      </c>
      <c r="AJ341" s="854" t="s">
        <v>4345</v>
      </c>
      <c r="AK341" s="859">
        <f t="shared" si="401"/>
        <v>43912</v>
      </c>
      <c r="AL341" s="859">
        <f t="shared" si="376"/>
        <v>43918</v>
      </c>
      <c r="AM341" s="859">
        <f t="shared" si="402"/>
        <v>43919</v>
      </c>
      <c r="AN341" s="859">
        <f t="shared" si="377"/>
        <v>43925</v>
      </c>
      <c r="AO341" s="859">
        <f t="shared" si="390"/>
        <v>43960</v>
      </c>
      <c r="AP341" s="859">
        <f t="shared" si="394"/>
        <v>43983</v>
      </c>
      <c r="AQ341" s="859">
        <f t="shared" si="387"/>
        <v>43987</v>
      </c>
      <c r="AR341" s="859">
        <f t="shared" si="354"/>
        <v>43993</v>
      </c>
      <c r="AS341" s="879">
        <f t="shared" si="363"/>
        <v>43995</v>
      </c>
      <c r="AU341" s="850">
        <f t="shared" si="416"/>
        <v>24</v>
      </c>
      <c r="AV341" s="857" t="s">
        <v>506</v>
      </c>
      <c r="AW341" s="858"/>
      <c r="AX341" s="853">
        <v>220</v>
      </c>
      <c r="AY341" s="854" t="s">
        <v>4345</v>
      </c>
      <c r="AZ341" s="859">
        <f t="shared" si="403"/>
        <v>43904</v>
      </c>
      <c r="BA341" s="859">
        <f t="shared" si="378"/>
        <v>43910</v>
      </c>
      <c r="BB341" s="859">
        <f t="shared" si="404"/>
        <v>43911</v>
      </c>
      <c r="BC341" s="859">
        <f t="shared" si="368"/>
        <v>43917</v>
      </c>
      <c r="BD341" s="859">
        <f t="shared" si="384"/>
        <v>43966</v>
      </c>
      <c r="BE341" s="859">
        <f t="shared" si="395"/>
        <v>43983</v>
      </c>
      <c r="BF341" s="859">
        <f t="shared" si="369"/>
        <v>43987</v>
      </c>
      <c r="BG341" s="859">
        <f t="shared" si="355"/>
        <v>43993</v>
      </c>
      <c r="BH341" s="879">
        <f t="shared" si="364"/>
        <v>43995</v>
      </c>
      <c r="BJ341" s="850">
        <f t="shared" si="417"/>
        <v>24</v>
      </c>
      <c r="BK341" s="857" t="s">
        <v>506</v>
      </c>
      <c r="BL341" s="858"/>
      <c r="BM341" s="853">
        <v>220</v>
      </c>
      <c r="BN341" s="854" t="s">
        <v>4345</v>
      </c>
      <c r="BO341" s="859">
        <f t="shared" si="405"/>
        <v>43890</v>
      </c>
      <c r="BP341" s="859">
        <f t="shared" si="379"/>
        <v>43896</v>
      </c>
      <c r="BQ341" s="859">
        <f t="shared" si="406"/>
        <v>43897</v>
      </c>
      <c r="BR341" s="859">
        <f t="shared" si="380"/>
        <v>43903</v>
      </c>
      <c r="BS341" s="859">
        <f t="shared" si="385"/>
        <v>43966</v>
      </c>
      <c r="BT341" s="859">
        <f t="shared" si="396"/>
        <v>43983</v>
      </c>
      <c r="BU341" s="859">
        <f t="shared" si="370"/>
        <v>43987</v>
      </c>
      <c r="BV341" s="859">
        <f t="shared" si="356"/>
        <v>43993</v>
      </c>
      <c r="BW341" s="879">
        <f t="shared" si="365"/>
        <v>43995</v>
      </c>
      <c r="BY341" s="850">
        <f t="shared" si="418"/>
        <v>24</v>
      </c>
      <c r="BZ341" s="857" t="s">
        <v>506</v>
      </c>
      <c r="CA341" s="858"/>
      <c r="CB341" s="853">
        <v>220</v>
      </c>
      <c r="CC341" s="854" t="s">
        <v>4345</v>
      </c>
      <c r="CD341" s="859">
        <f t="shared" si="407"/>
        <v>43918</v>
      </c>
      <c r="CE341" s="859">
        <f t="shared" si="381"/>
        <v>43924</v>
      </c>
      <c r="CF341" s="859">
        <f t="shared" si="408"/>
        <v>43925</v>
      </c>
      <c r="CG341" s="859">
        <f t="shared" si="371"/>
        <v>43931</v>
      </c>
      <c r="CH341" s="859">
        <f t="shared" si="412"/>
        <v>43966</v>
      </c>
      <c r="CI341" s="859">
        <f t="shared" si="397"/>
        <v>43983</v>
      </c>
      <c r="CJ341" s="859">
        <f t="shared" si="388"/>
        <v>43987</v>
      </c>
      <c r="CK341" s="859">
        <f t="shared" si="357"/>
        <v>43993</v>
      </c>
      <c r="CL341" s="879">
        <f t="shared" si="366"/>
        <v>43995</v>
      </c>
      <c r="CN341" s="850">
        <f t="shared" si="419"/>
        <v>24</v>
      </c>
      <c r="CO341" s="857" t="s">
        <v>506</v>
      </c>
      <c r="CP341" s="858"/>
      <c r="CQ341" s="853">
        <v>220</v>
      </c>
      <c r="CR341" s="854" t="s">
        <v>4345</v>
      </c>
      <c r="CS341" s="859">
        <f t="shared" si="409"/>
        <v>43918</v>
      </c>
      <c r="CT341" s="859">
        <f t="shared" si="382"/>
        <v>43924</v>
      </c>
      <c r="CU341" s="859">
        <f t="shared" si="410"/>
        <v>43925</v>
      </c>
      <c r="CV341" s="859">
        <f t="shared" si="372"/>
        <v>43931</v>
      </c>
      <c r="CW341" s="859">
        <f t="shared" si="360"/>
        <v>43966</v>
      </c>
      <c r="CX341" s="859">
        <f t="shared" si="398"/>
        <v>43983</v>
      </c>
      <c r="CY341" s="859">
        <f t="shared" si="389"/>
        <v>43987</v>
      </c>
      <c r="CZ341" s="859">
        <f t="shared" si="358"/>
        <v>43993</v>
      </c>
      <c r="DA341" s="879">
        <f t="shared" si="367"/>
        <v>43995</v>
      </c>
    </row>
    <row r="342" spans="1:105">
      <c r="A342" s="849">
        <v>44006</v>
      </c>
      <c r="B342" s="407" t="s">
        <v>2496</v>
      </c>
      <c r="C342" s="850">
        <f t="shared" si="413"/>
        <v>25</v>
      </c>
      <c r="D342" s="857" t="s">
        <v>506</v>
      </c>
      <c r="E342" s="858"/>
      <c r="F342" s="853">
        <v>220</v>
      </c>
      <c r="G342" s="854" t="s">
        <v>4345</v>
      </c>
      <c r="H342" s="859">
        <f t="shared" si="351"/>
        <v>43957</v>
      </c>
      <c r="I342" s="859">
        <f t="shared" si="391"/>
        <v>43960</v>
      </c>
      <c r="J342" s="863">
        <f t="shared" si="411"/>
        <v>43966</v>
      </c>
      <c r="K342" s="859">
        <f t="shared" si="420"/>
        <v>43973</v>
      </c>
      <c r="L342" s="859">
        <f t="shared" si="392"/>
        <v>43990</v>
      </c>
      <c r="M342" s="859">
        <f t="shared" si="373"/>
        <v>43994</v>
      </c>
      <c r="N342" s="859">
        <f t="shared" si="352"/>
        <v>44000</v>
      </c>
      <c r="O342" s="856">
        <f t="shared" si="361"/>
        <v>44002</v>
      </c>
      <c r="Q342" s="850">
        <f t="shared" si="414"/>
        <v>25</v>
      </c>
      <c r="R342" s="857" t="s">
        <v>506</v>
      </c>
      <c r="S342" s="858"/>
      <c r="T342" s="853">
        <v>220</v>
      </c>
      <c r="U342" s="854" t="s">
        <v>4345</v>
      </c>
      <c r="V342" s="885">
        <f t="shared" si="399"/>
        <v>43925</v>
      </c>
      <c r="W342" s="885">
        <f t="shared" si="374"/>
        <v>43931</v>
      </c>
      <c r="X342" s="885">
        <f t="shared" si="400"/>
        <v>43932</v>
      </c>
      <c r="Y342" s="885">
        <f t="shared" si="375"/>
        <v>43938</v>
      </c>
      <c r="Z342" s="885">
        <f t="shared" si="383"/>
        <v>43973</v>
      </c>
      <c r="AA342" s="885">
        <f t="shared" si="393"/>
        <v>43990</v>
      </c>
      <c r="AB342" s="885">
        <f t="shared" si="386"/>
        <v>43994</v>
      </c>
      <c r="AC342" s="885">
        <f t="shared" si="353"/>
        <v>44000</v>
      </c>
      <c r="AD342" s="856">
        <f t="shared" si="362"/>
        <v>44002</v>
      </c>
      <c r="AF342" s="850">
        <f t="shared" si="415"/>
        <v>25</v>
      </c>
      <c r="AG342" s="857" t="s">
        <v>506</v>
      </c>
      <c r="AH342" s="858"/>
      <c r="AI342" s="853">
        <v>220</v>
      </c>
      <c r="AJ342" s="854" t="s">
        <v>4345</v>
      </c>
      <c r="AK342" s="859">
        <f t="shared" si="401"/>
        <v>43919</v>
      </c>
      <c r="AL342" s="863">
        <f t="shared" si="376"/>
        <v>43925</v>
      </c>
      <c r="AM342" s="859">
        <f t="shared" si="402"/>
        <v>43926</v>
      </c>
      <c r="AN342" s="863">
        <f t="shared" si="377"/>
        <v>43932</v>
      </c>
      <c r="AO342" s="859">
        <f t="shared" si="390"/>
        <v>43967</v>
      </c>
      <c r="AP342" s="859">
        <f t="shared" si="394"/>
        <v>43990</v>
      </c>
      <c r="AQ342" s="859">
        <f t="shared" si="387"/>
        <v>43994</v>
      </c>
      <c r="AR342" s="859">
        <f t="shared" si="354"/>
        <v>44000</v>
      </c>
      <c r="AS342" s="879">
        <f t="shared" si="363"/>
        <v>44002</v>
      </c>
      <c r="AU342" s="850">
        <f t="shared" si="416"/>
        <v>25</v>
      </c>
      <c r="AV342" s="857" t="s">
        <v>506</v>
      </c>
      <c r="AW342" s="858"/>
      <c r="AX342" s="853">
        <v>220</v>
      </c>
      <c r="AY342" s="854" t="s">
        <v>4345</v>
      </c>
      <c r="AZ342" s="859">
        <f t="shared" si="403"/>
        <v>43911</v>
      </c>
      <c r="BA342" s="859">
        <f t="shared" si="378"/>
        <v>43917</v>
      </c>
      <c r="BB342" s="859">
        <f t="shared" si="404"/>
        <v>43918</v>
      </c>
      <c r="BC342" s="859">
        <f t="shared" si="368"/>
        <v>43924</v>
      </c>
      <c r="BD342" s="859">
        <f t="shared" si="384"/>
        <v>43973</v>
      </c>
      <c r="BE342" s="859">
        <f t="shared" si="395"/>
        <v>43990</v>
      </c>
      <c r="BF342" s="859">
        <f t="shared" si="369"/>
        <v>43994</v>
      </c>
      <c r="BG342" s="859">
        <f t="shared" si="355"/>
        <v>44000</v>
      </c>
      <c r="BH342" s="879">
        <f t="shared" si="364"/>
        <v>44002</v>
      </c>
      <c r="BJ342" s="850">
        <f t="shared" si="417"/>
        <v>25</v>
      </c>
      <c r="BK342" s="857" t="s">
        <v>506</v>
      </c>
      <c r="BL342" s="858"/>
      <c r="BM342" s="853">
        <v>220</v>
      </c>
      <c r="BN342" s="854" t="s">
        <v>4345</v>
      </c>
      <c r="BO342" s="859">
        <f t="shared" si="405"/>
        <v>43897</v>
      </c>
      <c r="BP342" s="859">
        <f t="shared" si="379"/>
        <v>43903</v>
      </c>
      <c r="BQ342" s="859">
        <f t="shared" si="406"/>
        <v>43904</v>
      </c>
      <c r="BR342" s="859">
        <f t="shared" si="380"/>
        <v>43910</v>
      </c>
      <c r="BS342" s="859">
        <f t="shared" si="385"/>
        <v>43973</v>
      </c>
      <c r="BT342" s="859">
        <f t="shared" si="396"/>
        <v>43990</v>
      </c>
      <c r="BU342" s="859">
        <f t="shared" si="370"/>
        <v>43994</v>
      </c>
      <c r="BV342" s="859">
        <f t="shared" si="356"/>
        <v>44000</v>
      </c>
      <c r="BW342" s="879">
        <f t="shared" si="365"/>
        <v>44002</v>
      </c>
      <c r="BY342" s="850">
        <f t="shared" si="418"/>
        <v>25</v>
      </c>
      <c r="BZ342" s="857" t="s">
        <v>506</v>
      </c>
      <c r="CA342" s="858"/>
      <c r="CB342" s="853">
        <v>220</v>
      </c>
      <c r="CC342" s="854" t="s">
        <v>4345</v>
      </c>
      <c r="CD342" s="859">
        <f t="shared" si="407"/>
        <v>43925</v>
      </c>
      <c r="CE342" s="859">
        <f t="shared" si="381"/>
        <v>43931</v>
      </c>
      <c r="CF342" s="859">
        <f t="shared" si="408"/>
        <v>43932</v>
      </c>
      <c r="CG342" s="859">
        <f t="shared" si="371"/>
        <v>43938</v>
      </c>
      <c r="CH342" s="859">
        <f t="shared" si="412"/>
        <v>43973</v>
      </c>
      <c r="CI342" s="859">
        <f t="shared" si="397"/>
        <v>43990</v>
      </c>
      <c r="CJ342" s="859">
        <f t="shared" si="388"/>
        <v>43994</v>
      </c>
      <c r="CK342" s="859">
        <f t="shared" si="357"/>
        <v>44000</v>
      </c>
      <c r="CL342" s="879">
        <f t="shared" si="366"/>
        <v>44002</v>
      </c>
      <c r="CN342" s="850">
        <f t="shared" si="419"/>
        <v>25</v>
      </c>
      <c r="CO342" s="857" t="s">
        <v>506</v>
      </c>
      <c r="CP342" s="858"/>
      <c r="CQ342" s="853">
        <v>220</v>
      </c>
      <c r="CR342" s="854" t="s">
        <v>4345</v>
      </c>
      <c r="CS342" s="859">
        <f t="shared" si="409"/>
        <v>43925</v>
      </c>
      <c r="CT342" s="859">
        <f t="shared" si="382"/>
        <v>43931</v>
      </c>
      <c r="CU342" s="859">
        <f t="shared" si="410"/>
        <v>43932</v>
      </c>
      <c r="CV342" s="859">
        <f t="shared" si="372"/>
        <v>43938</v>
      </c>
      <c r="CW342" s="859">
        <f t="shared" si="360"/>
        <v>43973</v>
      </c>
      <c r="CX342" s="859">
        <f t="shared" si="398"/>
        <v>43990</v>
      </c>
      <c r="CY342" s="859">
        <f t="shared" si="389"/>
        <v>43994</v>
      </c>
      <c r="CZ342" s="859">
        <f t="shared" si="358"/>
        <v>44000</v>
      </c>
      <c r="DA342" s="879">
        <f t="shared" si="367"/>
        <v>44002</v>
      </c>
    </row>
    <row r="343" spans="1:105">
      <c r="B343" s="407" t="s">
        <v>2497</v>
      </c>
      <c r="C343" s="864">
        <f t="shared" si="413"/>
        <v>26</v>
      </c>
      <c r="D343" s="857" t="s">
        <v>506</v>
      </c>
      <c r="E343" s="947"/>
      <c r="F343" s="853">
        <v>220</v>
      </c>
      <c r="G343" s="854" t="s">
        <v>4345</v>
      </c>
      <c r="H343" s="885">
        <f t="shared" ref="H343:H406" si="421">I343-3</f>
        <v>43964</v>
      </c>
      <c r="I343" s="885">
        <f t="shared" si="391"/>
        <v>43967</v>
      </c>
      <c r="J343" s="886">
        <f t="shared" si="411"/>
        <v>43973</v>
      </c>
      <c r="K343" s="885">
        <f t="shared" si="420"/>
        <v>43980</v>
      </c>
      <c r="L343" s="885">
        <f t="shared" si="392"/>
        <v>43997</v>
      </c>
      <c r="M343" s="885">
        <f t="shared" si="373"/>
        <v>44001</v>
      </c>
      <c r="N343" s="885">
        <f t="shared" si="352"/>
        <v>44007</v>
      </c>
      <c r="O343" s="856">
        <f t="shared" si="361"/>
        <v>44009</v>
      </c>
      <c r="Q343" s="864">
        <f t="shared" si="414"/>
        <v>26</v>
      </c>
      <c r="R343" s="857" t="s">
        <v>506</v>
      </c>
      <c r="S343" s="947"/>
      <c r="T343" s="853">
        <v>220</v>
      </c>
      <c r="U343" s="854" t="s">
        <v>4345</v>
      </c>
      <c r="V343" s="885">
        <f t="shared" si="399"/>
        <v>43932</v>
      </c>
      <c r="W343" s="886">
        <f t="shared" si="374"/>
        <v>43938</v>
      </c>
      <c r="X343" s="885">
        <f t="shared" si="400"/>
        <v>43939</v>
      </c>
      <c r="Y343" s="886">
        <f t="shared" si="375"/>
        <v>43945</v>
      </c>
      <c r="Z343" s="885">
        <f t="shared" si="383"/>
        <v>43980</v>
      </c>
      <c r="AA343" s="885">
        <f t="shared" si="393"/>
        <v>43997</v>
      </c>
      <c r="AB343" s="885">
        <f t="shared" si="386"/>
        <v>44001</v>
      </c>
      <c r="AC343" s="885">
        <f t="shared" si="353"/>
        <v>44007</v>
      </c>
      <c r="AD343" s="856">
        <f t="shared" si="362"/>
        <v>44009</v>
      </c>
      <c r="AF343" s="864">
        <f t="shared" si="415"/>
        <v>26</v>
      </c>
      <c r="AG343" s="857" t="s">
        <v>506</v>
      </c>
      <c r="AH343" s="947"/>
      <c r="AI343" s="853">
        <v>220</v>
      </c>
      <c r="AJ343" s="854" t="s">
        <v>4345</v>
      </c>
      <c r="AK343" s="859">
        <f t="shared" si="401"/>
        <v>43926</v>
      </c>
      <c r="AL343" s="863">
        <f t="shared" si="376"/>
        <v>43932</v>
      </c>
      <c r="AM343" s="859">
        <f t="shared" si="402"/>
        <v>43933</v>
      </c>
      <c r="AN343" s="863">
        <f t="shared" si="377"/>
        <v>43939</v>
      </c>
      <c r="AO343" s="859">
        <f t="shared" si="390"/>
        <v>43974</v>
      </c>
      <c r="AP343" s="859">
        <f t="shared" si="394"/>
        <v>43997</v>
      </c>
      <c r="AQ343" s="859">
        <f t="shared" si="387"/>
        <v>44001</v>
      </c>
      <c r="AR343" s="859">
        <f t="shared" ref="AR343:AR406" si="422">AS343-2</f>
        <v>44007</v>
      </c>
      <c r="AS343" s="879">
        <f t="shared" si="363"/>
        <v>44009</v>
      </c>
      <c r="AU343" s="864">
        <f t="shared" si="416"/>
        <v>26</v>
      </c>
      <c r="AV343" s="857" t="s">
        <v>506</v>
      </c>
      <c r="AW343" s="947"/>
      <c r="AX343" s="853">
        <v>220</v>
      </c>
      <c r="AY343" s="854" t="s">
        <v>4345</v>
      </c>
      <c r="AZ343" s="859">
        <f t="shared" si="403"/>
        <v>43918</v>
      </c>
      <c r="BA343" s="859">
        <f t="shared" si="378"/>
        <v>43924</v>
      </c>
      <c r="BB343" s="859">
        <f t="shared" si="404"/>
        <v>43925</v>
      </c>
      <c r="BC343" s="859">
        <f t="shared" si="368"/>
        <v>43931</v>
      </c>
      <c r="BD343" s="859">
        <f t="shared" si="384"/>
        <v>43980</v>
      </c>
      <c r="BE343" s="859">
        <f t="shared" si="395"/>
        <v>43997</v>
      </c>
      <c r="BF343" s="859">
        <f t="shared" si="369"/>
        <v>44001</v>
      </c>
      <c r="BG343" s="859">
        <f t="shared" si="355"/>
        <v>44007</v>
      </c>
      <c r="BH343" s="879">
        <f t="shared" si="364"/>
        <v>44009</v>
      </c>
      <c r="BJ343" s="864">
        <f t="shared" si="417"/>
        <v>26</v>
      </c>
      <c r="BK343" s="857" t="s">
        <v>506</v>
      </c>
      <c r="BL343" s="947"/>
      <c r="BM343" s="853">
        <v>220</v>
      </c>
      <c r="BN343" s="854" t="s">
        <v>4345</v>
      </c>
      <c r="BO343" s="859">
        <f t="shared" si="405"/>
        <v>43904</v>
      </c>
      <c r="BP343" s="859">
        <f t="shared" si="379"/>
        <v>43910</v>
      </c>
      <c r="BQ343" s="859">
        <f t="shared" si="406"/>
        <v>43911</v>
      </c>
      <c r="BR343" s="859">
        <f t="shared" si="380"/>
        <v>43917</v>
      </c>
      <c r="BS343" s="859">
        <f t="shared" si="385"/>
        <v>43980</v>
      </c>
      <c r="BT343" s="859">
        <f t="shared" si="396"/>
        <v>43997</v>
      </c>
      <c r="BU343" s="859">
        <f t="shared" si="370"/>
        <v>44001</v>
      </c>
      <c r="BV343" s="859">
        <f t="shared" si="356"/>
        <v>44007</v>
      </c>
      <c r="BW343" s="879">
        <f t="shared" si="365"/>
        <v>44009</v>
      </c>
      <c r="BY343" s="864">
        <f t="shared" si="418"/>
        <v>26</v>
      </c>
      <c r="BZ343" s="857" t="s">
        <v>506</v>
      </c>
      <c r="CA343" s="947"/>
      <c r="CB343" s="853">
        <v>220</v>
      </c>
      <c r="CC343" s="854" t="s">
        <v>4345</v>
      </c>
      <c r="CD343" s="859">
        <f t="shared" si="407"/>
        <v>43932</v>
      </c>
      <c r="CE343" s="859">
        <f t="shared" si="381"/>
        <v>43938</v>
      </c>
      <c r="CF343" s="859">
        <f t="shared" si="408"/>
        <v>43939</v>
      </c>
      <c r="CG343" s="859">
        <f t="shared" si="371"/>
        <v>43945</v>
      </c>
      <c r="CH343" s="859">
        <f t="shared" si="412"/>
        <v>43980</v>
      </c>
      <c r="CI343" s="859">
        <f t="shared" si="397"/>
        <v>43997</v>
      </c>
      <c r="CJ343" s="859">
        <f t="shared" si="388"/>
        <v>44001</v>
      </c>
      <c r="CK343" s="859">
        <f t="shared" si="357"/>
        <v>44007</v>
      </c>
      <c r="CL343" s="879">
        <f t="shared" si="366"/>
        <v>44009</v>
      </c>
      <c r="CN343" s="864">
        <f t="shared" si="419"/>
        <v>26</v>
      </c>
      <c r="CO343" s="857" t="s">
        <v>506</v>
      </c>
      <c r="CP343" s="947"/>
      <c r="CQ343" s="853">
        <v>220</v>
      </c>
      <c r="CR343" s="854" t="s">
        <v>4345</v>
      </c>
      <c r="CS343" s="859">
        <f t="shared" si="409"/>
        <v>43932</v>
      </c>
      <c r="CT343" s="859">
        <f t="shared" si="382"/>
        <v>43938</v>
      </c>
      <c r="CU343" s="859">
        <f t="shared" si="410"/>
        <v>43939</v>
      </c>
      <c r="CV343" s="859">
        <f t="shared" si="372"/>
        <v>43945</v>
      </c>
      <c r="CW343" s="859">
        <f t="shared" si="360"/>
        <v>43980</v>
      </c>
      <c r="CX343" s="859">
        <f t="shared" si="398"/>
        <v>43997</v>
      </c>
      <c r="CY343" s="859">
        <f t="shared" si="389"/>
        <v>44001</v>
      </c>
      <c r="CZ343" s="859">
        <f t="shared" ref="CZ343:CZ406" si="423">DA343-2</f>
        <v>44007</v>
      </c>
      <c r="DA343" s="879">
        <f t="shared" si="367"/>
        <v>44009</v>
      </c>
    </row>
    <row r="344" spans="1:105">
      <c r="B344" s="407" t="s">
        <v>2498</v>
      </c>
      <c r="C344" s="864">
        <f t="shared" si="413"/>
        <v>27</v>
      </c>
      <c r="D344" s="857" t="s">
        <v>506</v>
      </c>
      <c r="E344" s="947"/>
      <c r="F344" s="853">
        <v>320</v>
      </c>
      <c r="G344" s="854" t="s">
        <v>4346</v>
      </c>
      <c r="H344" s="885">
        <f t="shared" si="421"/>
        <v>43978</v>
      </c>
      <c r="I344" s="885">
        <f t="shared" si="391"/>
        <v>43981</v>
      </c>
      <c r="J344" s="885">
        <f t="shared" si="411"/>
        <v>43987</v>
      </c>
      <c r="K344" s="885">
        <f t="shared" si="420"/>
        <v>43994</v>
      </c>
      <c r="L344" s="885">
        <f t="shared" si="392"/>
        <v>44011</v>
      </c>
      <c r="M344" s="885">
        <f t="shared" si="373"/>
        <v>44015</v>
      </c>
      <c r="N344" s="885">
        <f t="shared" si="352"/>
        <v>44021</v>
      </c>
      <c r="O344" s="893">
        <f>+O343+7+7</f>
        <v>44023</v>
      </c>
      <c r="Q344" s="864">
        <f t="shared" si="414"/>
        <v>27</v>
      </c>
      <c r="R344" s="857" t="s">
        <v>506</v>
      </c>
      <c r="S344" s="947"/>
      <c r="T344" s="853">
        <v>320</v>
      </c>
      <c r="U344" s="854" t="s">
        <v>4346</v>
      </c>
      <c r="V344" s="885">
        <f t="shared" si="399"/>
        <v>43939</v>
      </c>
      <c r="W344" s="886">
        <f t="shared" si="374"/>
        <v>43945</v>
      </c>
      <c r="X344" s="885">
        <f t="shared" si="400"/>
        <v>43946</v>
      </c>
      <c r="Y344" s="886">
        <f t="shared" si="375"/>
        <v>43952</v>
      </c>
      <c r="Z344" s="885">
        <f t="shared" si="383"/>
        <v>43987</v>
      </c>
      <c r="AA344" s="885">
        <f t="shared" si="393"/>
        <v>44004</v>
      </c>
      <c r="AB344" s="885">
        <f t="shared" si="386"/>
        <v>44008</v>
      </c>
      <c r="AC344" s="885">
        <f t="shared" si="353"/>
        <v>44014</v>
      </c>
      <c r="AD344" s="856">
        <f t="shared" si="362"/>
        <v>44016</v>
      </c>
      <c r="AF344" s="864">
        <f t="shared" si="415"/>
        <v>27</v>
      </c>
      <c r="AG344" s="857" t="s">
        <v>506</v>
      </c>
      <c r="AH344" s="947"/>
      <c r="AI344" s="853">
        <v>320</v>
      </c>
      <c r="AJ344" s="854" t="s">
        <v>4346</v>
      </c>
      <c r="AK344" s="859">
        <f t="shared" si="401"/>
        <v>43933</v>
      </c>
      <c r="AL344" s="863">
        <f t="shared" si="376"/>
        <v>43939</v>
      </c>
      <c r="AM344" s="859">
        <f t="shared" si="402"/>
        <v>43940</v>
      </c>
      <c r="AN344" s="863">
        <f t="shared" si="377"/>
        <v>43946</v>
      </c>
      <c r="AO344" s="859">
        <f t="shared" si="390"/>
        <v>43981</v>
      </c>
      <c r="AP344" s="859">
        <f t="shared" si="394"/>
        <v>44004</v>
      </c>
      <c r="AQ344" s="859">
        <f t="shared" si="387"/>
        <v>44008</v>
      </c>
      <c r="AR344" s="859">
        <f t="shared" si="422"/>
        <v>44014</v>
      </c>
      <c r="AS344" s="879">
        <f t="shared" si="363"/>
        <v>44016</v>
      </c>
      <c r="AU344" s="864">
        <f t="shared" si="416"/>
        <v>27</v>
      </c>
      <c r="AV344" s="857" t="s">
        <v>506</v>
      </c>
      <c r="AW344" s="947"/>
      <c r="AX344" s="853">
        <v>320</v>
      </c>
      <c r="AY344" s="854" t="s">
        <v>4346</v>
      </c>
      <c r="AZ344" s="859">
        <f t="shared" si="403"/>
        <v>43925</v>
      </c>
      <c r="BA344" s="859">
        <f t="shared" si="378"/>
        <v>43931</v>
      </c>
      <c r="BB344" s="859">
        <f t="shared" si="404"/>
        <v>43932</v>
      </c>
      <c r="BC344" s="859">
        <f t="shared" si="368"/>
        <v>43938</v>
      </c>
      <c r="BD344" s="859">
        <f t="shared" si="384"/>
        <v>43987</v>
      </c>
      <c r="BE344" s="859">
        <f t="shared" si="395"/>
        <v>44004</v>
      </c>
      <c r="BF344" s="859">
        <f t="shared" si="369"/>
        <v>44008</v>
      </c>
      <c r="BG344" s="859">
        <f t="shared" si="355"/>
        <v>44014</v>
      </c>
      <c r="BH344" s="879">
        <f t="shared" si="364"/>
        <v>44016</v>
      </c>
      <c r="BJ344" s="864">
        <f t="shared" si="417"/>
        <v>27</v>
      </c>
      <c r="BK344" s="857" t="s">
        <v>506</v>
      </c>
      <c r="BL344" s="947"/>
      <c r="BM344" s="853">
        <v>320</v>
      </c>
      <c r="BN344" s="854" t="s">
        <v>4346</v>
      </c>
      <c r="BO344" s="859">
        <f t="shared" si="405"/>
        <v>43911</v>
      </c>
      <c r="BP344" s="859">
        <f t="shared" si="379"/>
        <v>43917</v>
      </c>
      <c r="BQ344" s="859">
        <f t="shared" si="406"/>
        <v>43918</v>
      </c>
      <c r="BR344" s="859">
        <f t="shared" si="380"/>
        <v>43924</v>
      </c>
      <c r="BS344" s="859">
        <f t="shared" si="385"/>
        <v>43987</v>
      </c>
      <c r="BT344" s="859">
        <f t="shared" si="396"/>
        <v>44004</v>
      </c>
      <c r="BU344" s="859">
        <f t="shared" si="370"/>
        <v>44008</v>
      </c>
      <c r="BV344" s="859">
        <f t="shared" si="356"/>
        <v>44014</v>
      </c>
      <c r="BW344" s="879">
        <f t="shared" si="365"/>
        <v>44016</v>
      </c>
      <c r="BY344" s="864">
        <f t="shared" si="418"/>
        <v>27</v>
      </c>
      <c r="BZ344" s="857" t="s">
        <v>506</v>
      </c>
      <c r="CA344" s="947"/>
      <c r="CB344" s="853">
        <v>320</v>
      </c>
      <c r="CC344" s="854" t="s">
        <v>4346</v>
      </c>
      <c r="CD344" s="859">
        <f t="shared" si="407"/>
        <v>43939</v>
      </c>
      <c r="CE344" s="859">
        <f t="shared" si="381"/>
        <v>43945</v>
      </c>
      <c r="CF344" s="859">
        <f t="shared" si="408"/>
        <v>43946</v>
      </c>
      <c r="CG344" s="859">
        <f t="shared" si="371"/>
        <v>43952</v>
      </c>
      <c r="CH344" s="859">
        <f t="shared" si="412"/>
        <v>43987</v>
      </c>
      <c r="CI344" s="859">
        <f t="shared" si="397"/>
        <v>44004</v>
      </c>
      <c r="CJ344" s="859">
        <f t="shared" si="388"/>
        <v>44008</v>
      </c>
      <c r="CK344" s="859">
        <f t="shared" si="357"/>
        <v>44014</v>
      </c>
      <c r="CL344" s="879">
        <f t="shared" si="366"/>
        <v>44016</v>
      </c>
      <c r="CN344" s="864">
        <f t="shared" si="419"/>
        <v>27</v>
      </c>
      <c r="CO344" s="857" t="s">
        <v>506</v>
      </c>
      <c r="CP344" s="947"/>
      <c r="CQ344" s="853">
        <v>320</v>
      </c>
      <c r="CR344" s="854" t="s">
        <v>4346</v>
      </c>
      <c r="CS344" s="859">
        <f t="shared" si="409"/>
        <v>43939</v>
      </c>
      <c r="CT344" s="859">
        <f t="shared" si="382"/>
        <v>43945</v>
      </c>
      <c r="CU344" s="859">
        <f t="shared" si="410"/>
        <v>43946</v>
      </c>
      <c r="CV344" s="859">
        <f t="shared" si="372"/>
        <v>43952</v>
      </c>
      <c r="CW344" s="859">
        <f t="shared" si="360"/>
        <v>43987</v>
      </c>
      <c r="CX344" s="859">
        <f t="shared" si="398"/>
        <v>44004</v>
      </c>
      <c r="CY344" s="859">
        <f t="shared" si="389"/>
        <v>44008</v>
      </c>
      <c r="CZ344" s="859">
        <f t="shared" si="423"/>
        <v>44014</v>
      </c>
      <c r="DA344" s="879">
        <f t="shared" si="367"/>
        <v>44016</v>
      </c>
    </row>
    <row r="345" spans="1:105">
      <c r="B345" s="407" t="s">
        <v>2499</v>
      </c>
      <c r="C345" s="864">
        <v>28</v>
      </c>
      <c r="D345" s="857" t="s">
        <v>506</v>
      </c>
      <c r="E345" s="947"/>
      <c r="F345" s="853">
        <v>320</v>
      </c>
      <c r="G345" s="854" t="s">
        <v>4346</v>
      </c>
      <c r="H345" s="859">
        <f t="shared" si="421"/>
        <v>43985</v>
      </c>
      <c r="I345" s="859">
        <f t="shared" si="391"/>
        <v>43988</v>
      </c>
      <c r="J345" s="859">
        <f t="shared" si="411"/>
        <v>43994</v>
      </c>
      <c r="K345" s="859">
        <f t="shared" si="420"/>
        <v>44001</v>
      </c>
      <c r="L345" s="859">
        <f t="shared" si="392"/>
        <v>44018</v>
      </c>
      <c r="M345" s="859">
        <f t="shared" si="373"/>
        <v>44022</v>
      </c>
      <c r="N345" s="859">
        <f t="shared" si="352"/>
        <v>44028</v>
      </c>
      <c r="O345" s="856">
        <f t="shared" si="361"/>
        <v>44030</v>
      </c>
      <c r="Q345" s="864">
        <v>28</v>
      </c>
      <c r="R345" s="857" t="s">
        <v>506</v>
      </c>
      <c r="S345" s="947"/>
      <c r="T345" s="853">
        <v>320</v>
      </c>
      <c r="U345" s="854" t="s">
        <v>4346</v>
      </c>
      <c r="V345" s="885">
        <f t="shared" si="399"/>
        <v>43953</v>
      </c>
      <c r="W345" s="885">
        <f t="shared" si="374"/>
        <v>43959</v>
      </c>
      <c r="X345" s="885">
        <f t="shared" si="400"/>
        <v>43960</v>
      </c>
      <c r="Y345" s="885">
        <f t="shared" si="375"/>
        <v>43966</v>
      </c>
      <c r="Z345" s="885">
        <f t="shared" si="383"/>
        <v>44001</v>
      </c>
      <c r="AA345" s="885">
        <f t="shared" si="393"/>
        <v>44018</v>
      </c>
      <c r="AB345" s="885">
        <f t="shared" si="386"/>
        <v>44022</v>
      </c>
      <c r="AC345" s="885">
        <f t="shared" si="353"/>
        <v>44028</v>
      </c>
      <c r="AD345" s="856">
        <v>44030</v>
      </c>
      <c r="AF345" s="864">
        <v>28</v>
      </c>
      <c r="AG345" s="857" t="s">
        <v>506</v>
      </c>
      <c r="AH345" s="947"/>
      <c r="AI345" s="853">
        <v>320</v>
      </c>
      <c r="AJ345" s="854" t="s">
        <v>4346</v>
      </c>
      <c r="AK345" s="885">
        <f t="shared" si="401"/>
        <v>43953</v>
      </c>
      <c r="AL345" s="885">
        <f t="shared" si="376"/>
        <v>43959</v>
      </c>
      <c r="AM345" s="885">
        <f t="shared" si="402"/>
        <v>43960</v>
      </c>
      <c r="AN345" s="885">
        <f t="shared" si="377"/>
        <v>43966</v>
      </c>
      <c r="AO345" s="885">
        <f t="shared" ref="AO345:AO408" si="424">AP345-17</f>
        <v>44001</v>
      </c>
      <c r="AP345" s="885">
        <f t="shared" si="394"/>
        <v>44018</v>
      </c>
      <c r="AQ345" s="885">
        <f t="shared" si="387"/>
        <v>44022</v>
      </c>
      <c r="AR345" s="885">
        <f t="shared" si="422"/>
        <v>44028</v>
      </c>
      <c r="AS345" s="856">
        <v>44030</v>
      </c>
      <c r="AU345" s="864">
        <v>28</v>
      </c>
      <c r="AV345" s="857" t="s">
        <v>506</v>
      </c>
      <c r="AW345" s="947"/>
      <c r="AX345" s="853">
        <v>320</v>
      </c>
      <c r="AY345" s="854" t="s">
        <v>4346</v>
      </c>
      <c r="AZ345" s="859">
        <f t="shared" si="403"/>
        <v>43939</v>
      </c>
      <c r="BA345" s="859">
        <f t="shared" si="378"/>
        <v>43945</v>
      </c>
      <c r="BB345" s="859">
        <f t="shared" si="404"/>
        <v>43946</v>
      </c>
      <c r="BC345" s="859">
        <f t="shared" si="368"/>
        <v>43952</v>
      </c>
      <c r="BD345" s="859">
        <f t="shared" si="384"/>
        <v>44001</v>
      </c>
      <c r="BE345" s="859">
        <f t="shared" si="395"/>
        <v>44018</v>
      </c>
      <c r="BF345" s="859">
        <f t="shared" si="369"/>
        <v>44022</v>
      </c>
      <c r="BG345" s="859">
        <f t="shared" si="355"/>
        <v>44028</v>
      </c>
      <c r="BH345" s="856">
        <v>44030</v>
      </c>
      <c r="BJ345" s="864">
        <v>28</v>
      </c>
      <c r="BK345" s="857" t="s">
        <v>506</v>
      </c>
      <c r="BL345" s="947"/>
      <c r="BM345" s="853">
        <v>320</v>
      </c>
      <c r="BN345" s="854" t="s">
        <v>4346</v>
      </c>
      <c r="BO345" s="859">
        <f t="shared" si="405"/>
        <v>43925</v>
      </c>
      <c r="BP345" s="859">
        <f t="shared" si="379"/>
        <v>43931</v>
      </c>
      <c r="BQ345" s="859">
        <f t="shared" si="406"/>
        <v>43932</v>
      </c>
      <c r="BR345" s="859">
        <f t="shared" si="380"/>
        <v>43938</v>
      </c>
      <c r="BS345" s="859">
        <f t="shared" si="385"/>
        <v>44001</v>
      </c>
      <c r="BT345" s="859">
        <f t="shared" si="396"/>
        <v>44018</v>
      </c>
      <c r="BU345" s="859">
        <f t="shared" si="370"/>
        <v>44022</v>
      </c>
      <c r="BV345" s="859">
        <f t="shared" si="356"/>
        <v>44028</v>
      </c>
      <c r="BW345" s="856">
        <v>44030</v>
      </c>
      <c r="BY345" s="864">
        <v>28</v>
      </c>
      <c r="BZ345" s="857" t="s">
        <v>506</v>
      </c>
      <c r="CA345" s="947"/>
      <c r="CB345" s="853">
        <v>320</v>
      </c>
      <c r="CC345" s="854" t="s">
        <v>4346</v>
      </c>
      <c r="CD345" s="885">
        <f t="shared" si="407"/>
        <v>43953</v>
      </c>
      <c r="CE345" s="885">
        <f t="shared" si="381"/>
        <v>43959</v>
      </c>
      <c r="CF345" s="885">
        <f t="shared" si="408"/>
        <v>43960</v>
      </c>
      <c r="CG345" s="885">
        <f t="shared" si="371"/>
        <v>43966</v>
      </c>
      <c r="CH345" s="885">
        <f t="shared" si="412"/>
        <v>44001</v>
      </c>
      <c r="CI345" s="885">
        <f t="shared" si="397"/>
        <v>44018</v>
      </c>
      <c r="CJ345" s="885">
        <f t="shared" si="388"/>
        <v>44022</v>
      </c>
      <c r="CK345" s="885">
        <f t="shared" si="357"/>
        <v>44028</v>
      </c>
      <c r="CL345" s="856">
        <v>44030</v>
      </c>
      <c r="CN345" s="864">
        <v>28</v>
      </c>
      <c r="CO345" s="857" t="s">
        <v>506</v>
      </c>
      <c r="CP345" s="947"/>
      <c r="CQ345" s="853">
        <v>320</v>
      </c>
      <c r="CR345" s="854" t="s">
        <v>4346</v>
      </c>
      <c r="CS345" s="885">
        <f t="shared" si="409"/>
        <v>43953</v>
      </c>
      <c r="CT345" s="885">
        <f t="shared" si="382"/>
        <v>43959</v>
      </c>
      <c r="CU345" s="885">
        <f t="shared" si="410"/>
        <v>43960</v>
      </c>
      <c r="CV345" s="885">
        <f t="shared" si="372"/>
        <v>43966</v>
      </c>
      <c r="CW345" s="885">
        <f t="shared" ref="CW345:CW408" si="425">CX345-17</f>
        <v>44001</v>
      </c>
      <c r="CX345" s="885">
        <f t="shared" si="398"/>
        <v>44018</v>
      </c>
      <c r="CY345" s="885">
        <f t="shared" si="389"/>
        <v>44022</v>
      </c>
      <c r="CZ345" s="885">
        <f t="shared" si="423"/>
        <v>44028</v>
      </c>
      <c r="DA345" s="856">
        <v>44030</v>
      </c>
    </row>
    <row r="346" spans="1:105">
      <c r="B346" s="407" t="s">
        <v>2500</v>
      </c>
      <c r="C346" s="864">
        <f t="shared" si="413"/>
        <v>29</v>
      </c>
      <c r="D346" s="866"/>
      <c r="E346" s="948"/>
      <c r="F346" s="853">
        <v>320</v>
      </c>
      <c r="G346" s="854" t="s">
        <v>4346</v>
      </c>
      <c r="H346" s="859">
        <f t="shared" si="421"/>
        <v>43992</v>
      </c>
      <c r="I346" s="859">
        <f t="shared" si="391"/>
        <v>43995</v>
      </c>
      <c r="J346" s="859">
        <f t="shared" si="411"/>
        <v>44001</v>
      </c>
      <c r="K346" s="799">
        <f t="shared" si="420"/>
        <v>44008</v>
      </c>
      <c r="L346" s="859">
        <f t="shared" si="392"/>
        <v>44025</v>
      </c>
      <c r="M346" s="859">
        <f t="shared" si="373"/>
        <v>44029</v>
      </c>
      <c r="N346" s="859">
        <f t="shared" si="352"/>
        <v>44035</v>
      </c>
      <c r="O346" s="856">
        <f t="shared" si="361"/>
        <v>44037</v>
      </c>
      <c r="Q346" s="864">
        <f t="shared" ref="Q346:Q409" si="426">Q345+1</f>
        <v>29</v>
      </c>
      <c r="R346" s="866"/>
      <c r="S346" s="948"/>
      <c r="T346" s="853">
        <v>320</v>
      </c>
      <c r="U346" s="854" t="s">
        <v>4346</v>
      </c>
      <c r="V346" s="885">
        <f t="shared" si="399"/>
        <v>43960</v>
      </c>
      <c r="W346" s="885">
        <f t="shared" si="374"/>
        <v>43966</v>
      </c>
      <c r="X346" s="885">
        <f t="shared" si="400"/>
        <v>43967</v>
      </c>
      <c r="Y346" s="885">
        <f t="shared" si="375"/>
        <v>43973</v>
      </c>
      <c r="Z346" s="885">
        <f t="shared" si="383"/>
        <v>44008</v>
      </c>
      <c r="AA346" s="885">
        <f t="shared" si="393"/>
        <v>44025</v>
      </c>
      <c r="AB346" s="885">
        <f t="shared" si="386"/>
        <v>44029</v>
      </c>
      <c r="AC346" s="885">
        <f t="shared" si="353"/>
        <v>44035</v>
      </c>
      <c r="AD346" s="856">
        <f t="shared" ref="AD346:AD409" si="427">+AD345+7</f>
        <v>44037</v>
      </c>
      <c r="AF346" s="864">
        <f t="shared" ref="AF346:AF409" si="428">AF345+1</f>
        <v>29</v>
      </c>
      <c r="AG346" s="866"/>
      <c r="AH346" s="948"/>
      <c r="AI346" s="853">
        <v>320</v>
      </c>
      <c r="AJ346" s="854" t="s">
        <v>4346</v>
      </c>
      <c r="AK346" s="885">
        <f t="shared" si="401"/>
        <v>43960</v>
      </c>
      <c r="AL346" s="885">
        <f t="shared" si="376"/>
        <v>43966</v>
      </c>
      <c r="AM346" s="885">
        <f t="shared" si="402"/>
        <v>43967</v>
      </c>
      <c r="AN346" s="885">
        <f t="shared" si="377"/>
        <v>43973</v>
      </c>
      <c r="AO346" s="885">
        <f t="shared" si="424"/>
        <v>44008</v>
      </c>
      <c r="AP346" s="885">
        <f t="shared" si="394"/>
        <v>44025</v>
      </c>
      <c r="AQ346" s="885">
        <f t="shared" si="387"/>
        <v>44029</v>
      </c>
      <c r="AR346" s="885">
        <f t="shared" si="422"/>
        <v>44035</v>
      </c>
      <c r="AS346" s="856">
        <f t="shared" ref="AS346:AS409" si="429">+AS345+7</f>
        <v>44037</v>
      </c>
      <c r="AU346" s="864">
        <f t="shared" ref="AU346:AU409" si="430">AU345+1</f>
        <v>29</v>
      </c>
      <c r="AV346" s="866"/>
      <c r="AW346" s="948"/>
      <c r="AX346" s="853">
        <v>320</v>
      </c>
      <c r="AY346" s="854" t="s">
        <v>4346</v>
      </c>
      <c r="AZ346" s="859">
        <f t="shared" si="403"/>
        <v>43946</v>
      </c>
      <c r="BA346" s="859">
        <f t="shared" si="378"/>
        <v>43952</v>
      </c>
      <c r="BB346" s="859">
        <f t="shared" si="404"/>
        <v>43953</v>
      </c>
      <c r="BC346" s="859">
        <f t="shared" si="368"/>
        <v>43959</v>
      </c>
      <c r="BD346" s="859">
        <f t="shared" si="384"/>
        <v>44008</v>
      </c>
      <c r="BE346" s="859">
        <f t="shared" si="395"/>
        <v>44025</v>
      </c>
      <c r="BF346" s="859">
        <f t="shared" si="369"/>
        <v>44029</v>
      </c>
      <c r="BG346" s="859">
        <f t="shared" si="355"/>
        <v>44035</v>
      </c>
      <c r="BH346" s="856">
        <f t="shared" ref="BH346:BH409" si="431">+BH345+7</f>
        <v>44037</v>
      </c>
      <c r="BJ346" s="864">
        <f t="shared" ref="BJ346:BJ409" si="432">BJ345+1</f>
        <v>29</v>
      </c>
      <c r="BK346" s="866"/>
      <c r="BL346" s="948"/>
      <c r="BM346" s="853">
        <v>320</v>
      </c>
      <c r="BN346" s="854" t="s">
        <v>4346</v>
      </c>
      <c r="BO346" s="859">
        <f t="shared" si="405"/>
        <v>43932</v>
      </c>
      <c r="BP346" s="859">
        <f t="shared" si="379"/>
        <v>43938</v>
      </c>
      <c r="BQ346" s="859">
        <f t="shared" si="406"/>
        <v>43939</v>
      </c>
      <c r="BR346" s="859">
        <f t="shared" si="380"/>
        <v>43945</v>
      </c>
      <c r="BS346" s="859">
        <f t="shared" si="385"/>
        <v>44008</v>
      </c>
      <c r="BT346" s="859">
        <f t="shared" si="396"/>
        <v>44025</v>
      </c>
      <c r="BU346" s="859">
        <f t="shared" si="370"/>
        <v>44029</v>
      </c>
      <c r="BV346" s="859">
        <f t="shared" si="356"/>
        <v>44035</v>
      </c>
      <c r="BW346" s="856">
        <f t="shared" ref="BW346:BW409" si="433">+BW345+7</f>
        <v>44037</v>
      </c>
      <c r="BY346" s="864">
        <f t="shared" ref="BY346:BY409" si="434">BY345+1</f>
        <v>29</v>
      </c>
      <c r="BZ346" s="866"/>
      <c r="CA346" s="948"/>
      <c r="CB346" s="853">
        <v>320</v>
      </c>
      <c r="CC346" s="854" t="s">
        <v>4346</v>
      </c>
      <c r="CD346" s="885">
        <f t="shared" si="407"/>
        <v>43960</v>
      </c>
      <c r="CE346" s="885">
        <f t="shared" si="381"/>
        <v>43966</v>
      </c>
      <c r="CF346" s="885">
        <f t="shared" si="408"/>
        <v>43967</v>
      </c>
      <c r="CG346" s="885">
        <f t="shared" si="371"/>
        <v>43973</v>
      </c>
      <c r="CH346" s="885">
        <f t="shared" si="412"/>
        <v>44008</v>
      </c>
      <c r="CI346" s="885">
        <f t="shared" si="397"/>
        <v>44025</v>
      </c>
      <c r="CJ346" s="885">
        <f t="shared" si="388"/>
        <v>44029</v>
      </c>
      <c r="CK346" s="885">
        <f t="shared" si="357"/>
        <v>44035</v>
      </c>
      <c r="CL346" s="856">
        <f t="shared" ref="CL346:CL409" si="435">+CL345+7</f>
        <v>44037</v>
      </c>
      <c r="CN346" s="864">
        <f t="shared" ref="CN346:CN409" si="436">CN345+1</f>
        <v>29</v>
      </c>
      <c r="CO346" s="866"/>
      <c r="CP346" s="948"/>
      <c r="CQ346" s="853">
        <v>320</v>
      </c>
      <c r="CR346" s="854" t="s">
        <v>4346</v>
      </c>
      <c r="CS346" s="885">
        <f t="shared" si="409"/>
        <v>43960</v>
      </c>
      <c r="CT346" s="885">
        <f t="shared" si="382"/>
        <v>43966</v>
      </c>
      <c r="CU346" s="885">
        <f t="shared" si="410"/>
        <v>43967</v>
      </c>
      <c r="CV346" s="885">
        <f t="shared" si="372"/>
        <v>43973</v>
      </c>
      <c r="CW346" s="885">
        <f t="shared" si="425"/>
        <v>44008</v>
      </c>
      <c r="CX346" s="885">
        <f t="shared" si="398"/>
        <v>44025</v>
      </c>
      <c r="CY346" s="885">
        <f t="shared" si="389"/>
        <v>44029</v>
      </c>
      <c r="CZ346" s="885">
        <f t="shared" si="423"/>
        <v>44035</v>
      </c>
      <c r="DA346" s="856">
        <f t="shared" ref="DA346:DA409" si="437">+DA345+7</f>
        <v>44037</v>
      </c>
    </row>
    <row r="347" spans="1:105" ht="38.25">
      <c r="B347" s="407" t="s">
        <v>2501</v>
      </c>
      <c r="C347" s="864">
        <f t="shared" si="413"/>
        <v>30</v>
      </c>
      <c r="D347" s="851" t="s">
        <v>506</v>
      </c>
      <c r="E347" s="949" t="s">
        <v>983</v>
      </c>
      <c r="F347" s="853">
        <v>320</v>
      </c>
      <c r="G347" s="854" t="s">
        <v>4346</v>
      </c>
      <c r="H347" s="855">
        <f t="shared" si="421"/>
        <v>43999</v>
      </c>
      <c r="I347" s="855">
        <f t="shared" si="391"/>
        <v>44002</v>
      </c>
      <c r="J347" s="950">
        <f t="shared" si="411"/>
        <v>44008</v>
      </c>
      <c r="K347" s="873">
        <f t="shared" si="420"/>
        <v>44015</v>
      </c>
      <c r="L347" s="951">
        <f t="shared" si="392"/>
        <v>44032</v>
      </c>
      <c r="M347" s="855">
        <f t="shared" si="373"/>
        <v>44036</v>
      </c>
      <c r="N347" s="855">
        <f t="shared" si="352"/>
        <v>44042</v>
      </c>
      <c r="O347" s="856">
        <f t="shared" si="361"/>
        <v>44044</v>
      </c>
      <c r="Q347" s="864">
        <f t="shared" si="426"/>
        <v>30</v>
      </c>
      <c r="R347" s="851" t="s">
        <v>506</v>
      </c>
      <c r="S347" s="949" t="s">
        <v>983</v>
      </c>
      <c r="T347" s="853">
        <v>320</v>
      </c>
      <c r="U347" s="854" t="s">
        <v>4346</v>
      </c>
      <c r="V347" s="873">
        <f t="shared" si="399"/>
        <v>43967</v>
      </c>
      <c r="W347" s="873">
        <f t="shared" si="374"/>
        <v>43973</v>
      </c>
      <c r="X347" s="873">
        <f t="shared" si="400"/>
        <v>43974</v>
      </c>
      <c r="Y347" s="873">
        <f t="shared" si="375"/>
        <v>43980</v>
      </c>
      <c r="Z347" s="873">
        <f t="shared" si="383"/>
        <v>44015</v>
      </c>
      <c r="AA347" s="873">
        <f t="shared" si="393"/>
        <v>44032</v>
      </c>
      <c r="AB347" s="873">
        <f t="shared" si="386"/>
        <v>44036</v>
      </c>
      <c r="AC347" s="873">
        <f t="shared" si="353"/>
        <v>44042</v>
      </c>
      <c r="AD347" s="856">
        <f t="shared" si="427"/>
        <v>44044</v>
      </c>
      <c r="AF347" s="864">
        <f t="shared" si="428"/>
        <v>30</v>
      </c>
      <c r="AG347" s="851" t="s">
        <v>506</v>
      </c>
      <c r="AH347" s="949" t="s">
        <v>983</v>
      </c>
      <c r="AI347" s="853">
        <v>320</v>
      </c>
      <c r="AJ347" s="854" t="s">
        <v>4346</v>
      </c>
      <c r="AK347" s="873">
        <f t="shared" si="401"/>
        <v>43967</v>
      </c>
      <c r="AL347" s="873">
        <f t="shared" si="376"/>
        <v>43973</v>
      </c>
      <c r="AM347" s="873">
        <f t="shared" si="402"/>
        <v>43974</v>
      </c>
      <c r="AN347" s="873">
        <f t="shared" si="377"/>
        <v>43980</v>
      </c>
      <c r="AO347" s="873">
        <f t="shared" si="424"/>
        <v>44015</v>
      </c>
      <c r="AP347" s="873">
        <f t="shared" si="394"/>
        <v>44032</v>
      </c>
      <c r="AQ347" s="873">
        <f t="shared" si="387"/>
        <v>44036</v>
      </c>
      <c r="AR347" s="873">
        <f t="shared" si="422"/>
        <v>44042</v>
      </c>
      <c r="AS347" s="856">
        <f t="shared" si="429"/>
        <v>44044</v>
      </c>
      <c r="AU347" s="864">
        <f t="shared" si="430"/>
        <v>30</v>
      </c>
      <c r="AV347" s="851" t="s">
        <v>506</v>
      </c>
      <c r="AW347" s="949" t="s">
        <v>983</v>
      </c>
      <c r="AX347" s="853">
        <v>320</v>
      </c>
      <c r="AY347" s="854" t="s">
        <v>4346</v>
      </c>
      <c r="AZ347" s="855">
        <f t="shared" si="403"/>
        <v>43953</v>
      </c>
      <c r="BA347" s="855">
        <f t="shared" si="378"/>
        <v>43959</v>
      </c>
      <c r="BB347" s="855">
        <f t="shared" si="404"/>
        <v>43960</v>
      </c>
      <c r="BC347" s="855">
        <f t="shared" si="368"/>
        <v>43966</v>
      </c>
      <c r="BD347" s="855">
        <f t="shared" si="384"/>
        <v>44015</v>
      </c>
      <c r="BE347" s="855">
        <f t="shared" si="395"/>
        <v>44032</v>
      </c>
      <c r="BF347" s="855">
        <f t="shared" si="369"/>
        <v>44036</v>
      </c>
      <c r="BG347" s="855">
        <f t="shared" si="355"/>
        <v>44042</v>
      </c>
      <c r="BH347" s="856">
        <f t="shared" si="431"/>
        <v>44044</v>
      </c>
      <c r="BJ347" s="864">
        <f t="shared" si="432"/>
        <v>30</v>
      </c>
      <c r="BK347" s="851" t="s">
        <v>506</v>
      </c>
      <c r="BL347" s="949" t="s">
        <v>983</v>
      </c>
      <c r="BM347" s="853">
        <v>320</v>
      </c>
      <c r="BN347" s="854" t="s">
        <v>4346</v>
      </c>
      <c r="BO347" s="855">
        <f t="shared" si="405"/>
        <v>43939</v>
      </c>
      <c r="BP347" s="855">
        <f t="shared" si="379"/>
        <v>43945</v>
      </c>
      <c r="BQ347" s="855">
        <f t="shared" si="406"/>
        <v>43946</v>
      </c>
      <c r="BR347" s="855">
        <f t="shared" si="380"/>
        <v>43952</v>
      </c>
      <c r="BS347" s="855">
        <f t="shared" si="385"/>
        <v>44015</v>
      </c>
      <c r="BT347" s="855">
        <f t="shared" si="396"/>
        <v>44032</v>
      </c>
      <c r="BU347" s="855">
        <f t="shared" si="370"/>
        <v>44036</v>
      </c>
      <c r="BV347" s="855">
        <f t="shared" si="356"/>
        <v>44042</v>
      </c>
      <c r="BW347" s="856">
        <f t="shared" si="433"/>
        <v>44044</v>
      </c>
      <c r="BY347" s="864">
        <f t="shared" si="434"/>
        <v>30</v>
      </c>
      <c r="BZ347" s="851" t="s">
        <v>506</v>
      </c>
      <c r="CA347" s="949" t="s">
        <v>983</v>
      </c>
      <c r="CB347" s="853">
        <v>320</v>
      </c>
      <c r="CC347" s="854" t="s">
        <v>4346</v>
      </c>
      <c r="CD347" s="873">
        <f t="shared" si="407"/>
        <v>43967</v>
      </c>
      <c r="CE347" s="873">
        <f t="shared" si="381"/>
        <v>43973</v>
      </c>
      <c r="CF347" s="873">
        <f t="shared" si="408"/>
        <v>43974</v>
      </c>
      <c r="CG347" s="873">
        <f t="shared" si="371"/>
        <v>43980</v>
      </c>
      <c r="CH347" s="873">
        <f t="shared" si="412"/>
        <v>44015</v>
      </c>
      <c r="CI347" s="873">
        <f t="shared" si="397"/>
        <v>44032</v>
      </c>
      <c r="CJ347" s="873">
        <f t="shared" si="388"/>
        <v>44036</v>
      </c>
      <c r="CK347" s="873">
        <f t="shared" si="357"/>
        <v>44042</v>
      </c>
      <c r="CL347" s="856">
        <f t="shared" si="435"/>
        <v>44044</v>
      </c>
      <c r="CN347" s="864">
        <f t="shared" si="436"/>
        <v>30</v>
      </c>
      <c r="CO347" s="851" t="s">
        <v>506</v>
      </c>
      <c r="CP347" s="949" t="s">
        <v>983</v>
      </c>
      <c r="CQ347" s="853">
        <v>320</v>
      </c>
      <c r="CR347" s="854" t="s">
        <v>4346</v>
      </c>
      <c r="CS347" s="873">
        <f t="shared" si="409"/>
        <v>43967</v>
      </c>
      <c r="CT347" s="873">
        <f t="shared" si="382"/>
        <v>43973</v>
      </c>
      <c r="CU347" s="873">
        <f t="shared" si="410"/>
        <v>43974</v>
      </c>
      <c r="CV347" s="873">
        <f t="shared" si="372"/>
        <v>43980</v>
      </c>
      <c r="CW347" s="873">
        <f t="shared" si="425"/>
        <v>44015</v>
      </c>
      <c r="CX347" s="873">
        <f t="shared" si="398"/>
        <v>44032</v>
      </c>
      <c r="CY347" s="873">
        <f t="shared" si="389"/>
        <v>44036</v>
      </c>
      <c r="CZ347" s="873">
        <f t="shared" si="423"/>
        <v>44042</v>
      </c>
      <c r="DA347" s="856">
        <f t="shared" si="437"/>
        <v>44044</v>
      </c>
    </row>
    <row r="348" spans="1:105">
      <c r="B348" s="407" t="s">
        <v>2502</v>
      </c>
      <c r="C348" s="864">
        <f t="shared" si="413"/>
        <v>31</v>
      </c>
      <c r="D348" s="866"/>
      <c r="E348" s="948"/>
      <c r="F348" s="853">
        <v>320</v>
      </c>
      <c r="G348" s="854" t="s">
        <v>6185</v>
      </c>
      <c r="H348" s="863">
        <f t="shared" si="421"/>
        <v>44006</v>
      </c>
      <c r="I348" s="863">
        <f t="shared" si="391"/>
        <v>44009</v>
      </c>
      <c r="J348" s="863">
        <f t="shared" si="411"/>
        <v>44015</v>
      </c>
      <c r="K348" s="863">
        <f t="shared" si="420"/>
        <v>44022</v>
      </c>
      <c r="L348" s="863">
        <f t="shared" si="392"/>
        <v>44039</v>
      </c>
      <c r="M348" s="863">
        <f t="shared" si="373"/>
        <v>44043</v>
      </c>
      <c r="N348" s="863">
        <f t="shared" si="352"/>
        <v>44049</v>
      </c>
      <c r="O348" s="856">
        <f t="shared" ref="O348:O411" si="438">+O347+7</f>
        <v>44051</v>
      </c>
      <c r="Q348" s="864">
        <f t="shared" si="426"/>
        <v>31</v>
      </c>
      <c r="R348" s="866"/>
      <c r="S348" s="948"/>
      <c r="T348" s="853">
        <v>320</v>
      </c>
      <c r="U348" s="854" t="s">
        <v>6185</v>
      </c>
      <c r="V348" s="885">
        <f t="shared" si="399"/>
        <v>43974</v>
      </c>
      <c r="W348" s="885">
        <f t="shared" si="374"/>
        <v>43980</v>
      </c>
      <c r="X348" s="885">
        <f t="shared" si="400"/>
        <v>43981</v>
      </c>
      <c r="Y348" s="885">
        <f t="shared" si="375"/>
        <v>43987</v>
      </c>
      <c r="Z348" s="885">
        <f t="shared" si="383"/>
        <v>44022</v>
      </c>
      <c r="AA348" s="885">
        <f t="shared" si="393"/>
        <v>44039</v>
      </c>
      <c r="AB348" s="885">
        <f t="shared" si="386"/>
        <v>44043</v>
      </c>
      <c r="AC348" s="885">
        <f t="shared" si="353"/>
        <v>44049</v>
      </c>
      <c r="AD348" s="856">
        <f t="shared" si="427"/>
        <v>44051</v>
      </c>
      <c r="AF348" s="864">
        <f t="shared" si="428"/>
        <v>31</v>
      </c>
      <c r="AG348" s="866"/>
      <c r="AH348" s="948"/>
      <c r="AI348" s="853">
        <v>320</v>
      </c>
      <c r="AJ348" s="854" t="s">
        <v>6185</v>
      </c>
      <c r="AK348" s="885">
        <f t="shared" si="401"/>
        <v>43974</v>
      </c>
      <c r="AL348" s="885">
        <f t="shared" si="376"/>
        <v>43980</v>
      </c>
      <c r="AM348" s="885">
        <f t="shared" si="402"/>
        <v>43981</v>
      </c>
      <c r="AN348" s="885">
        <f t="shared" si="377"/>
        <v>43987</v>
      </c>
      <c r="AO348" s="885">
        <f t="shared" si="424"/>
        <v>44022</v>
      </c>
      <c r="AP348" s="885">
        <f t="shared" si="394"/>
        <v>44039</v>
      </c>
      <c r="AQ348" s="885">
        <f t="shared" si="387"/>
        <v>44043</v>
      </c>
      <c r="AR348" s="885">
        <f t="shared" si="422"/>
        <v>44049</v>
      </c>
      <c r="AS348" s="856">
        <f t="shared" si="429"/>
        <v>44051</v>
      </c>
      <c r="AU348" s="864">
        <f t="shared" si="430"/>
        <v>31</v>
      </c>
      <c r="AV348" s="866"/>
      <c r="AW348" s="948"/>
      <c r="AX348" s="853">
        <v>320</v>
      </c>
      <c r="AY348" s="854" t="s">
        <v>6185</v>
      </c>
      <c r="AZ348" s="863">
        <f t="shared" si="403"/>
        <v>43960</v>
      </c>
      <c r="BA348" s="863">
        <f t="shared" si="378"/>
        <v>43966</v>
      </c>
      <c r="BB348" s="863">
        <f t="shared" si="404"/>
        <v>43967</v>
      </c>
      <c r="BC348" s="863">
        <f t="shared" si="368"/>
        <v>43973</v>
      </c>
      <c r="BD348" s="863">
        <f t="shared" si="384"/>
        <v>44022</v>
      </c>
      <c r="BE348" s="863">
        <f t="shared" si="395"/>
        <v>44039</v>
      </c>
      <c r="BF348" s="863">
        <f t="shared" si="369"/>
        <v>44043</v>
      </c>
      <c r="BG348" s="863">
        <f t="shared" si="355"/>
        <v>44049</v>
      </c>
      <c r="BH348" s="856">
        <f t="shared" si="431"/>
        <v>44051</v>
      </c>
      <c r="BJ348" s="864">
        <f t="shared" si="432"/>
        <v>31</v>
      </c>
      <c r="BK348" s="866"/>
      <c r="BL348" s="948"/>
      <c r="BM348" s="853">
        <v>320</v>
      </c>
      <c r="BN348" s="854" t="s">
        <v>6185</v>
      </c>
      <c r="BO348" s="859">
        <f t="shared" si="405"/>
        <v>43946</v>
      </c>
      <c r="BP348" s="863">
        <f t="shared" si="379"/>
        <v>43952</v>
      </c>
      <c r="BQ348" s="859">
        <f t="shared" si="406"/>
        <v>43953</v>
      </c>
      <c r="BR348" s="863">
        <f t="shared" si="380"/>
        <v>43959</v>
      </c>
      <c r="BS348" s="859">
        <f t="shared" si="385"/>
        <v>44022</v>
      </c>
      <c r="BT348" s="859">
        <f t="shared" si="396"/>
        <v>44039</v>
      </c>
      <c r="BU348" s="859">
        <f t="shared" si="370"/>
        <v>44043</v>
      </c>
      <c r="BV348" s="859">
        <f t="shared" si="356"/>
        <v>44049</v>
      </c>
      <c r="BW348" s="856">
        <f t="shared" si="433"/>
        <v>44051</v>
      </c>
      <c r="BY348" s="864">
        <f t="shared" si="434"/>
        <v>31</v>
      </c>
      <c r="BZ348" s="866"/>
      <c r="CA348" s="948"/>
      <c r="CB348" s="853">
        <v>320</v>
      </c>
      <c r="CC348" s="854" t="s">
        <v>6185</v>
      </c>
      <c r="CD348" s="885">
        <f t="shared" si="407"/>
        <v>43974</v>
      </c>
      <c r="CE348" s="885">
        <f t="shared" si="381"/>
        <v>43980</v>
      </c>
      <c r="CF348" s="885">
        <f t="shared" si="408"/>
        <v>43981</v>
      </c>
      <c r="CG348" s="885">
        <f t="shared" si="371"/>
        <v>43987</v>
      </c>
      <c r="CH348" s="885">
        <f t="shared" si="412"/>
        <v>44022</v>
      </c>
      <c r="CI348" s="885">
        <f t="shared" si="397"/>
        <v>44039</v>
      </c>
      <c r="CJ348" s="885">
        <f t="shared" si="388"/>
        <v>44043</v>
      </c>
      <c r="CK348" s="885">
        <f t="shared" si="357"/>
        <v>44049</v>
      </c>
      <c r="CL348" s="856">
        <f t="shared" si="435"/>
        <v>44051</v>
      </c>
      <c r="CN348" s="864">
        <f t="shared" si="436"/>
        <v>31</v>
      </c>
      <c r="CO348" s="866"/>
      <c r="CP348" s="948"/>
      <c r="CQ348" s="853">
        <v>320</v>
      </c>
      <c r="CR348" s="854" t="s">
        <v>6185</v>
      </c>
      <c r="CS348" s="885">
        <f t="shared" si="409"/>
        <v>43974</v>
      </c>
      <c r="CT348" s="885">
        <f t="shared" si="382"/>
        <v>43980</v>
      </c>
      <c r="CU348" s="885">
        <f t="shared" si="410"/>
        <v>43981</v>
      </c>
      <c r="CV348" s="885">
        <f t="shared" si="372"/>
        <v>43987</v>
      </c>
      <c r="CW348" s="885">
        <f t="shared" si="425"/>
        <v>44022</v>
      </c>
      <c r="CX348" s="885">
        <f t="shared" si="398"/>
        <v>44039</v>
      </c>
      <c r="CY348" s="885">
        <f t="shared" si="389"/>
        <v>44043</v>
      </c>
      <c r="CZ348" s="885">
        <f t="shared" si="423"/>
        <v>44049</v>
      </c>
      <c r="DA348" s="856">
        <f t="shared" si="437"/>
        <v>44051</v>
      </c>
    </row>
    <row r="349" spans="1:105" ht="25.5">
      <c r="B349" s="407" t="s">
        <v>2503</v>
      </c>
      <c r="C349" s="864">
        <f t="shared" si="413"/>
        <v>32</v>
      </c>
      <c r="D349" s="851" t="s">
        <v>506</v>
      </c>
      <c r="E349" s="949" t="s">
        <v>578</v>
      </c>
      <c r="F349" s="853">
        <v>320</v>
      </c>
      <c r="G349" s="854" t="s">
        <v>6185</v>
      </c>
      <c r="H349" s="855">
        <f t="shared" si="421"/>
        <v>44013</v>
      </c>
      <c r="I349" s="855">
        <f t="shared" si="391"/>
        <v>44016</v>
      </c>
      <c r="J349" s="855">
        <f t="shared" si="411"/>
        <v>44022</v>
      </c>
      <c r="K349" s="855">
        <f t="shared" si="420"/>
        <v>44029</v>
      </c>
      <c r="L349" s="855">
        <f t="shared" si="392"/>
        <v>44046</v>
      </c>
      <c r="M349" s="855">
        <f t="shared" si="373"/>
        <v>44050</v>
      </c>
      <c r="N349" s="855">
        <f t="shared" si="352"/>
        <v>44056</v>
      </c>
      <c r="O349" s="856">
        <f t="shared" si="438"/>
        <v>44058</v>
      </c>
      <c r="Q349" s="864">
        <f t="shared" si="426"/>
        <v>32</v>
      </c>
      <c r="R349" s="851" t="s">
        <v>506</v>
      </c>
      <c r="S349" s="949" t="s">
        <v>578</v>
      </c>
      <c r="T349" s="853">
        <v>320</v>
      </c>
      <c r="U349" s="854" t="s">
        <v>6185</v>
      </c>
      <c r="V349" s="873">
        <f t="shared" si="399"/>
        <v>43981</v>
      </c>
      <c r="W349" s="873">
        <f t="shared" si="374"/>
        <v>43987</v>
      </c>
      <c r="X349" s="873">
        <f t="shared" si="400"/>
        <v>43988</v>
      </c>
      <c r="Y349" s="873">
        <f t="shared" si="375"/>
        <v>43994</v>
      </c>
      <c r="Z349" s="873">
        <f t="shared" si="383"/>
        <v>44029</v>
      </c>
      <c r="AA349" s="873">
        <f t="shared" si="393"/>
        <v>44046</v>
      </c>
      <c r="AB349" s="873">
        <f t="shared" si="386"/>
        <v>44050</v>
      </c>
      <c r="AC349" s="873">
        <f t="shared" si="353"/>
        <v>44056</v>
      </c>
      <c r="AD349" s="856">
        <f t="shared" si="427"/>
        <v>44058</v>
      </c>
      <c r="AF349" s="864">
        <f t="shared" si="428"/>
        <v>32</v>
      </c>
      <c r="AG349" s="851" t="s">
        <v>506</v>
      </c>
      <c r="AH349" s="949" t="s">
        <v>578</v>
      </c>
      <c r="AI349" s="853">
        <v>320</v>
      </c>
      <c r="AJ349" s="854" t="s">
        <v>6185</v>
      </c>
      <c r="AK349" s="873">
        <f t="shared" si="401"/>
        <v>43981</v>
      </c>
      <c r="AL349" s="873">
        <f t="shared" si="376"/>
        <v>43987</v>
      </c>
      <c r="AM349" s="873">
        <f t="shared" si="402"/>
        <v>43988</v>
      </c>
      <c r="AN349" s="873">
        <f t="shared" si="377"/>
        <v>43994</v>
      </c>
      <c r="AO349" s="873">
        <f t="shared" si="424"/>
        <v>44029</v>
      </c>
      <c r="AP349" s="873">
        <f t="shared" si="394"/>
        <v>44046</v>
      </c>
      <c r="AQ349" s="873">
        <f t="shared" si="387"/>
        <v>44050</v>
      </c>
      <c r="AR349" s="873">
        <f t="shared" si="422"/>
        <v>44056</v>
      </c>
      <c r="AS349" s="856">
        <f t="shared" si="429"/>
        <v>44058</v>
      </c>
      <c r="AU349" s="864">
        <f t="shared" si="430"/>
        <v>32</v>
      </c>
      <c r="AV349" s="851" t="s">
        <v>506</v>
      </c>
      <c r="AW349" s="949" t="s">
        <v>578</v>
      </c>
      <c r="AX349" s="853">
        <v>320</v>
      </c>
      <c r="AY349" s="854" t="s">
        <v>6185</v>
      </c>
      <c r="AZ349" s="855">
        <f t="shared" si="403"/>
        <v>43967</v>
      </c>
      <c r="BA349" s="855">
        <f t="shared" si="378"/>
        <v>43973</v>
      </c>
      <c r="BB349" s="855">
        <f t="shared" si="404"/>
        <v>43974</v>
      </c>
      <c r="BC349" s="855">
        <f t="shared" si="368"/>
        <v>43980</v>
      </c>
      <c r="BD349" s="855">
        <f t="shared" si="384"/>
        <v>44029</v>
      </c>
      <c r="BE349" s="855">
        <f t="shared" si="395"/>
        <v>44046</v>
      </c>
      <c r="BF349" s="855">
        <f t="shared" si="369"/>
        <v>44050</v>
      </c>
      <c r="BG349" s="855">
        <f t="shared" ref="BG349:BG412" si="439">BH349-2</f>
        <v>44056</v>
      </c>
      <c r="BH349" s="856">
        <f t="shared" si="431"/>
        <v>44058</v>
      </c>
      <c r="BJ349" s="864">
        <f t="shared" si="432"/>
        <v>32</v>
      </c>
      <c r="BK349" s="851" t="s">
        <v>506</v>
      </c>
      <c r="BL349" s="949" t="s">
        <v>578</v>
      </c>
      <c r="BM349" s="853">
        <v>320</v>
      </c>
      <c r="BN349" s="854" t="s">
        <v>6185</v>
      </c>
      <c r="BO349" s="855">
        <f t="shared" si="405"/>
        <v>43953</v>
      </c>
      <c r="BP349" s="855">
        <f t="shared" si="379"/>
        <v>43959</v>
      </c>
      <c r="BQ349" s="855">
        <f t="shared" si="406"/>
        <v>43960</v>
      </c>
      <c r="BR349" s="855">
        <f t="shared" si="380"/>
        <v>43966</v>
      </c>
      <c r="BS349" s="855">
        <f t="shared" si="385"/>
        <v>44029</v>
      </c>
      <c r="BT349" s="855">
        <f t="shared" si="396"/>
        <v>44046</v>
      </c>
      <c r="BU349" s="855">
        <f t="shared" si="370"/>
        <v>44050</v>
      </c>
      <c r="BV349" s="855">
        <f t="shared" si="356"/>
        <v>44056</v>
      </c>
      <c r="BW349" s="856">
        <f t="shared" si="433"/>
        <v>44058</v>
      </c>
      <c r="BY349" s="864">
        <f t="shared" si="434"/>
        <v>32</v>
      </c>
      <c r="BZ349" s="851" t="s">
        <v>506</v>
      </c>
      <c r="CA349" s="949" t="s">
        <v>578</v>
      </c>
      <c r="CB349" s="853">
        <v>320</v>
      </c>
      <c r="CC349" s="854" t="s">
        <v>6185</v>
      </c>
      <c r="CD349" s="873">
        <f t="shared" si="407"/>
        <v>43981</v>
      </c>
      <c r="CE349" s="873">
        <f t="shared" si="381"/>
        <v>43987</v>
      </c>
      <c r="CF349" s="873">
        <f t="shared" si="408"/>
        <v>43988</v>
      </c>
      <c r="CG349" s="873">
        <f t="shared" si="371"/>
        <v>43994</v>
      </c>
      <c r="CH349" s="873">
        <f t="shared" si="412"/>
        <v>44029</v>
      </c>
      <c r="CI349" s="873">
        <f t="shared" si="397"/>
        <v>44046</v>
      </c>
      <c r="CJ349" s="873">
        <f t="shared" si="388"/>
        <v>44050</v>
      </c>
      <c r="CK349" s="873">
        <f t="shared" si="357"/>
        <v>44056</v>
      </c>
      <c r="CL349" s="856">
        <f t="shared" si="435"/>
        <v>44058</v>
      </c>
      <c r="CN349" s="864">
        <f t="shared" si="436"/>
        <v>32</v>
      </c>
      <c r="CO349" s="851" t="s">
        <v>506</v>
      </c>
      <c r="CP349" s="949" t="s">
        <v>578</v>
      </c>
      <c r="CQ349" s="853">
        <v>320</v>
      </c>
      <c r="CR349" s="854" t="s">
        <v>6185</v>
      </c>
      <c r="CS349" s="873">
        <f t="shared" si="409"/>
        <v>43981</v>
      </c>
      <c r="CT349" s="873">
        <f t="shared" si="382"/>
        <v>43987</v>
      </c>
      <c r="CU349" s="873">
        <f t="shared" si="410"/>
        <v>43988</v>
      </c>
      <c r="CV349" s="873">
        <f t="shared" si="372"/>
        <v>43994</v>
      </c>
      <c r="CW349" s="873">
        <f t="shared" si="425"/>
        <v>44029</v>
      </c>
      <c r="CX349" s="873">
        <f t="shared" si="398"/>
        <v>44046</v>
      </c>
      <c r="CY349" s="873">
        <f t="shared" si="389"/>
        <v>44050</v>
      </c>
      <c r="CZ349" s="873">
        <f t="shared" si="423"/>
        <v>44056</v>
      </c>
      <c r="DA349" s="856">
        <f t="shared" si="437"/>
        <v>44058</v>
      </c>
    </row>
    <row r="350" spans="1:105">
      <c r="B350" s="407" t="s">
        <v>2504</v>
      </c>
      <c r="C350" s="864">
        <f t="shared" si="413"/>
        <v>33</v>
      </c>
      <c r="D350" s="866"/>
      <c r="E350" s="948"/>
      <c r="F350" s="853">
        <v>320</v>
      </c>
      <c r="G350" s="854" t="s">
        <v>6185</v>
      </c>
      <c r="H350" s="859">
        <f t="shared" si="421"/>
        <v>44020</v>
      </c>
      <c r="I350" s="859">
        <f t="shared" si="391"/>
        <v>44023</v>
      </c>
      <c r="J350" s="859">
        <f t="shared" si="411"/>
        <v>44029</v>
      </c>
      <c r="K350" s="859">
        <f t="shared" si="420"/>
        <v>44036</v>
      </c>
      <c r="L350" s="859">
        <f t="shared" si="392"/>
        <v>44053</v>
      </c>
      <c r="M350" s="859">
        <f t="shared" si="373"/>
        <v>44057</v>
      </c>
      <c r="N350" s="859">
        <f t="shared" si="352"/>
        <v>44063</v>
      </c>
      <c r="O350" s="856">
        <f t="shared" si="438"/>
        <v>44065</v>
      </c>
      <c r="Q350" s="864">
        <f t="shared" si="426"/>
        <v>33</v>
      </c>
      <c r="R350" s="866"/>
      <c r="S350" s="948"/>
      <c r="T350" s="853">
        <v>320</v>
      </c>
      <c r="U350" s="854" t="s">
        <v>6185</v>
      </c>
      <c r="V350" s="885">
        <f t="shared" si="399"/>
        <v>43988</v>
      </c>
      <c r="W350" s="885">
        <f t="shared" si="374"/>
        <v>43994</v>
      </c>
      <c r="X350" s="885">
        <f t="shared" si="400"/>
        <v>43995</v>
      </c>
      <c r="Y350" s="885">
        <f t="shared" si="375"/>
        <v>44001</v>
      </c>
      <c r="Z350" s="885">
        <f t="shared" si="383"/>
        <v>44036</v>
      </c>
      <c r="AA350" s="885">
        <f t="shared" si="393"/>
        <v>44053</v>
      </c>
      <c r="AB350" s="885">
        <f t="shared" si="386"/>
        <v>44057</v>
      </c>
      <c r="AC350" s="885">
        <f t="shared" si="353"/>
        <v>44063</v>
      </c>
      <c r="AD350" s="856">
        <f t="shared" si="427"/>
        <v>44065</v>
      </c>
      <c r="AF350" s="864">
        <f t="shared" si="428"/>
        <v>33</v>
      </c>
      <c r="AG350" s="866"/>
      <c r="AH350" s="948"/>
      <c r="AI350" s="853">
        <v>320</v>
      </c>
      <c r="AJ350" s="854" t="s">
        <v>6185</v>
      </c>
      <c r="AK350" s="885">
        <f t="shared" si="401"/>
        <v>43988</v>
      </c>
      <c r="AL350" s="885">
        <f t="shared" si="376"/>
        <v>43994</v>
      </c>
      <c r="AM350" s="885">
        <f t="shared" si="402"/>
        <v>43995</v>
      </c>
      <c r="AN350" s="885">
        <f t="shared" si="377"/>
        <v>44001</v>
      </c>
      <c r="AO350" s="885">
        <f t="shared" si="424"/>
        <v>44036</v>
      </c>
      <c r="AP350" s="885">
        <f t="shared" si="394"/>
        <v>44053</v>
      </c>
      <c r="AQ350" s="885">
        <f t="shared" si="387"/>
        <v>44057</v>
      </c>
      <c r="AR350" s="885">
        <f t="shared" si="422"/>
        <v>44063</v>
      </c>
      <c r="AS350" s="856">
        <f t="shared" si="429"/>
        <v>44065</v>
      </c>
      <c r="AU350" s="864">
        <f t="shared" si="430"/>
        <v>33</v>
      </c>
      <c r="AV350" s="866"/>
      <c r="AW350" s="948"/>
      <c r="AX350" s="853">
        <v>320</v>
      </c>
      <c r="AY350" s="854" t="s">
        <v>6185</v>
      </c>
      <c r="AZ350" s="859">
        <f t="shared" si="403"/>
        <v>43974</v>
      </c>
      <c r="BA350" s="859">
        <f t="shared" si="378"/>
        <v>43980</v>
      </c>
      <c r="BB350" s="859">
        <f t="shared" si="404"/>
        <v>43981</v>
      </c>
      <c r="BC350" s="859">
        <f t="shared" si="368"/>
        <v>43987</v>
      </c>
      <c r="BD350" s="859">
        <f t="shared" si="384"/>
        <v>44036</v>
      </c>
      <c r="BE350" s="859">
        <f t="shared" si="395"/>
        <v>44053</v>
      </c>
      <c r="BF350" s="859">
        <f t="shared" si="369"/>
        <v>44057</v>
      </c>
      <c r="BG350" s="859">
        <f t="shared" si="439"/>
        <v>44063</v>
      </c>
      <c r="BH350" s="856">
        <f t="shared" si="431"/>
        <v>44065</v>
      </c>
      <c r="BJ350" s="864">
        <f t="shared" si="432"/>
        <v>33</v>
      </c>
      <c r="BK350" s="866"/>
      <c r="BL350" s="948"/>
      <c r="BM350" s="853">
        <v>320</v>
      </c>
      <c r="BN350" s="854" t="s">
        <v>6185</v>
      </c>
      <c r="BO350" s="859">
        <f t="shared" si="405"/>
        <v>43960</v>
      </c>
      <c r="BP350" s="859">
        <f t="shared" si="379"/>
        <v>43966</v>
      </c>
      <c r="BQ350" s="859">
        <f t="shared" si="406"/>
        <v>43967</v>
      </c>
      <c r="BR350" s="859">
        <f t="shared" si="380"/>
        <v>43973</v>
      </c>
      <c r="BS350" s="859">
        <f t="shared" si="385"/>
        <v>44036</v>
      </c>
      <c r="BT350" s="859">
        <f t="shared" si="396"/>
        <v>44053</v>
      </c>
      <c r="BU350" s="859">
        <f t="shared" si="370"/>
        <v>44057</v>
      </c>
      <c r="BV350" s="859">
        <f t="shared" si="356"/>
        <v>44063</v>
      </c>
      <c r="BW350" s="856">
        <f t="shared" si="433"/>
        <v>44065</v>
      </c>
      <c r="BY350" s="864">
        <f t="shared" si="434"/>
        <v>33</v>
      </c>
      <c r="BZ350" s="866"/>
      <c r="CA350" s="948"/>
      <c r="CB350" s="853">
        <v>320</v>
      </c>
      <c r="CC350" s="854" t="s">
        <v>6185</v>
      </c>
      <c r="CD350" s="885">
        <f t="shared" si="407"/>
        <v>43988</v>
      </c>
      <c r="CE350" s="885">
        <f t="shared" si="381"/>
        <v>43994</v>
      </c>
      <c r="CF350" s="885">
        <f t="shared" si="408"/>
        <v>43995</v>
      </c>
      <c r="CG350" s="885">
        <f t="shared" si="371"/>
        <v>44001</v>
      </c>
      <c r="CH350" s="885">
        <f t="shared" si="412"/>
        <v>44036</v>
      </c>
      <c r="CI350" s="885">
        <f t="shared" si="397"/>
        <v>44053</v>
      </c>
      <c r="CJ350" s="885">
        <f t="shared" si="388"/>
        <v>44057</v>
      </c>
      <c r="CK350" s="885">
        <f t="shared" si="357"/>
        <v>44063</v>
      </c>
      <c r="CL350" s="856">
        <f t="shared" si="435"/>
        <v>44065</v>
      </c>
      <c r="CN350" s="864">
        <f t="shared" si="436"/>
        <v>33</v>
      </c>
      <c r="CO350" s="866"/>
      <c r="CP350" s="948"/>
      <c r="CQ350" s="853">
        <v>320</v>
      </c>
      <c r="CR350" s="854" t="s">
        <v>6185</v>
      </c>
      <c r="CS350" s="885">
        <f t="shared" si="409"/>
        <v>43988</v>
      </c>
      <c r="CT350" s="885">
        <f t="shared" si="382"/>
        <v>43994</v>
      </c>
      <c r="CU350" s="885">
        <f t="shared" si="410"/>
        <v>43995</v>
      </c>
      <c r="CV350" s="885">
        <f t="shared" si="372"/>
        <v>44001</v>
      </c>
      <c r="CW350" s="885">
        <f t="shared" si="425"/>
        <v>44036</v>
      </c>
      <c r="CX350" s="885">
        <f t="shared" si="398"/>
        <v>44053</v>
      </c>
      <c r="CY350" s="885">
        <f t="shared" si="389"/>
        <v>44057</v>
      </c>
      <c r="CZ350" s="885">
        <f t="shared" si="423"/>
        <v>44063</v>
      </c>
      <c r="DA350" s="856">
        <f t="shared" si="437"/>
        <v>44065</v>
      </c>
    </row>
    <row r="351" spans="1:105">
      <c r="B351" s="407" t="s">
        <v>2505</v>
      </c>
      <c r="C351" s="864">
        <f t="shared" si="413"/>
        <v>34</v>
      </c>
      <c r="D351" s="866"/>
      <c r="E351" s="948"/>
      <c r="F351" s="853">
        <v>320</v>
      </c>
      <c r="G351" s="854" t="s">
        <v>6185</v>
      </c>
      <c r="H351" s="859">
        <f t="shared" si="421"/>
        <v>44027</v>
      </c>
      <c r="I351" s="859">
        <f t="shared" si="391"/>
        <v>44030</v>
      </c>
      <c r="J351" s="859">
        <f t="shared" si="411"/>
        <v>44036</v>
      </c>
      <c r="K351" s="859">
        <f t="shared" si="420"/>
        <v>44043</v>
      </c>
      <c r="L351" s="859">
        <f t="shared" si="392"/>
        <v>44060</v>
      </c>
      <c r="M351" s="859">
        <f t="shared" si="373"/>
        <v>44064</v>
      </c>
      <c r="N351" s="859">
        <f t="shared" si="352"/>
        <v>44070</v>
      </c>
      <c r="O351" s="856">
        <f t="shared" si="438"/>
        <v>44072</v>
      </c>
      <c r="Q351" s="864">
        <f t="shared" si="426"/>
        <v>34</v>
      </c>
      <c r="R351" s="866"/>
      <c r="S351" s="948"/>
      <c r="T351" s="853">
        <v>320</v>
      </c>
      <c r="U351" s="854" t="s">
        <v>6185</v>
      </c>
      <c r="V351" s="885">
        <f t="shared" si="399"/>
        <v>43995</v>
      </c>
      <c r="W351" s="885">
        <f t="shared" si="374"/>
        <v>44001</v>
      </c>
      <c r="X351" s="885">
        <f t="shared" si="400"/>
        <v>44002</v>
      </c>
      <c r="Y351" s="885">
        <f t="shared" si="375"/>
        <v>44008</v>
      </c>
      <c r="Z351" s="885">
        <f t="shared" si="383"/>
        <v>44043</v>
      </c>
      <c r="AA351" s="885">
        <f t="shared" si="393"/>
        <v>44060</v>
      </c>
      <c r="AB351" s="885">
        <f t="shared" si="386"/>
        <v>44064</v>
      </c>
      <c r="AC351" s="885">
        <f t="shared" ref="AC351:AC414" si="440">AD351-2</f>
        <v>44070</v>
      </c>
      <c r="AD351" s="856">
        <f t="shared" si="427"/>
        <v>44072</v>
      </c>
      <c r="AF351" s="864">
        <f t="shared" si="428"/>
        <v>34</v>
      </c>
      <c r="AG351" s="866"/>
      <c r="AH351" s="948"/>
      <c r="AI351" s="853">
        <v>320</v>
      </c>
      <c r="AJ351" s="854" t="s">
        <v>6185</v>
      </c>
      <c r="AK351" s="885">
        <f t="shared" si="401"/>
        <v>43995</v>
      </c>
      <c r="AL351" s="885">
        <f t="shared" si="376"/>
        <v>44001</v>
      </c>
      <c r="AM351" s="885">
        <f t="shared" si="402"/>
        <v>44002</v>
      </c>
      <c r="AN351" s="885">
        <f t="shared" si="377"/>
        <v>44008</v>
      </c>
      <c r="AO351" s="885">
        <f t="shared" si="424"/>
        <v>44043</v>
      </c>
      <c r="AP351" s="885">
        <f t="shared" si="394"/>
        <v>44060</v>
      </c>
      <c r="AQ351" s="885">
        <f t="shared" si="387"/>
        <v>44064</v>
      </c>
      <c r="AR351" s="885">
        <f t="shared" si="422"/>
        <v>44070</v>
      </c>
      <c r="AS351" s="856">
        <f t="shared" si="429"/>
        <v>44072</v>
      </c>
      <c r="AU351" s="864">
        <f t="shared" si="430"/>
        <v>34</v>
      </c>
      <c r="AV351" s="866"/>
      <c r="AW351" s="948"/>
      <c r="AX351" s="853">
        <v>320</v>
      </c>
      <c r="AY351" s="854" t="s">
        <v>6185</v>
      </c>
      <c r="AZ351" s="859">
        <f t="shared" si="403"/>
        <v>43981</v>
      </c>
      <c r="BA351" s="859">
        <f t="shared" si="378"/>
        <v>43987</v>
      </c>
      <c r="BB351" s="859">
        <f t="shared" si="404"/>
        <v>43988</v>
      </c>
      <c r="BC351" s="859">
        <f t="shared" si="368"/>
        <v>43994</v>
      </c>
      <c r="BD351" s="859">
        <f t="shared" si="384"/>
        <v>44043</v>
      </c>
      <c r="BE351" s="859">
        <f t="shared" si="395"/>
        <v>44060</v>
      </c>
      <c r="BF351" s="859">
        <f t="shared" si="369"/>
        <v>44064</v>
      </c>
      <c r="BG351" s="859">
        <f t="shared" si="439"/>
        <v>44070</v>
      </c>
      <c r="BH351" s="856">
        <f t="shared" si="431"/>
        <v>44072</v>
      </c>
      <c r="BJ351" s="864">
        <f t="shared" si="432"/>
        <v>34</v>
      </c>
      <c r="BK351" s="866"/>
      <c r="BL351" s="948"/>
      <c r="BM351" s="853">
        <v>320</v>
      </c>
      <c r="BN351" s="854" t="s">
        <v>6185</v>
      </c>
      <c r="BO351" s="859">
        <f t="shared" si="405"/>
        <v>43967</v>
      </c>
      <c r="BP351" s="859">
        <f t="shared" si="379"/>
        <v>43973</v>
      </c>
      <c r="BQ351" s="859">
        <f t="shared" si="406"/>
        <v>43974</v>
      </c>
      <c r="BR351" s="859">
        <f t="shared" si="380"/>
        <v>43980</v>
      </c>
      <c r="BS351" s="859">
        <f t="shared" si="385"/>
        <v>44043</v>
      </c>
      <c r="BT351" s="859">
        <f t="shared" si="396"/>
        <v>44060</v>
      </c>
      <c r="BU351" s="859">
        <f t="shared" si="370"/>
        <v>44064</v>
      </c>
      <c r="BV351" s="859">
        <f t="shared" si="356"/>
        <v>44070</v>
      </c>
      <c r="BW351" s="856">
        <f t="shared" si="433"/>
        <v>44072</v>
      </c>
      <c r="BY351" s="864">
        <f t="shared" si="434"/>
        <v>34</v>
      </c>
      <c r="BZ351" s="866"/>
      <c r="CA351" s="948"/>
      <c r="CB351" s="853">
        <v>320</v>
      </c>
      <c r="CC351" s="854" t="s">
        <v>6185</v>
      </c>
      <c r="CD351" s="885">
        <f t="shared" si="407"/>
        <v>43995</v>
      </c>
      <c r="CE351" s="885">
        <f t="shared" si="381"/>
        <v>44001</v>
      </c>
      <c r="CF351" s="885">
        <f t="shared" si="408"/>
        <v>44002</v>
      </c>
      <c r="CG351" s="885">
        <f t="shared" si="371"/>
        <v>44008</v>
      </c>
      <c r="CH351" s="885">
        <f t="shared" si="412"/>
        <v>44043</v>
      </c>
      <c r="CI351" s="885">
        <f t="shared" si="397"/>
        <v>44060</v>
      </c>
      <c r="CJ351" s="885">
        <f t="shared" si="388"/>
        <v>44064</v>
      </c>
      <c r="CK351" s="885">
        <f t="shared" si="357"/>
        <v>44070</v>
      </c>
      <c r="CL351" s="856">
        <f t="shared" si="435"/>
        <v>44072</v>
      </c>
      <c r="CN351" s="864">
        <f t="shared" si="436"/>
        <v>34</v>
      </c>
      <c r="CO351" s="866"/>
      <c r="CP351" s="948"/>
      <c r="CQ351" s="853">
        <v>320</v>
      </c>
      <c r="CR351" s="854" t="s">
        <v>6185</v>
      </c>
      <c r="CS351" s="885">
        <f t="shared" si="409"/>
        <v>43995</v>
      </c>
      <c r="CT351" s="885">
        <f t="shared" si="382"/>
        <v>44001</v>
      </c>
      <c r="CU351" s="885">
        <f t="shared" si="410"/>
        <v>44002</v>
      </c>
      <c r="CV351" s="885">
        <f t="shared" si="372"/>
        <v>44008</v>
      </c>
      <c r="CW351" s="885">
        <f t="shared" si="425"/>
        <v>44043</v>
      </c>
      <c r="CX351" s="885">
        <f t="shared" si="398"/>
        <v>44060</v>
      </c>
      <c r="CY351" s="885">
        <f t="shared" si="389"/>
        <v>44064</v>
      </c>
      <c r="CZ351" s="885">
        <f t="shared" si="423"/>
        <v>44070</v>
      </c>
      <c r="DA351" s="856">
        <f t="shared" si="437"/>
        <v>44072</v>
      </c>
    </row>
    <row r="352" spans="1:105" ht="38.25">
      <c r="B352" s="407" t="s">
        <v>2506</v>
      </c>
      <c r="C352" s="864">
        <f t="shared" si="413"/>
        <v>35</v>
      </c>
      <c r="D352" s="851"/>
      <c r="E352" s="852" t="s">
        <v>6849</v>
      </c>
      <c r="F352" s="876">
        <v>320</v>
      </c>
      <c r="G352" s="877" t="s">
        <v>6186</v>
      </c>
      <c r="H352" s="855">
        <f t="shared" si="421"/>
        <v>44034</v>
      </c>
      <c r="I352" s="855">
        <f t="shared" si="391"/>
        <v>44037</v>
      </c>
      <c r="J352" s="855">
        <f t="shared" si="411"/>
        <v>44043</v>
      </c>
      <c r="K352" s="855">
        <f t="shared" si="420"/>
        <v>44050</v>
      </c>
      <c r="L352" s="855">
        <f t="shared" si="392"/>
        <v>44067</v>
      </c>
      <c r="M352" s="855">
        <f t="shared" si="373"/>
        <v>44071</v>
      </c>
      <c r="N352" s="855">
        <f t="shared" si="352"/>
        <v>44077</v>
      </c>
      <c r="O352" s="879">
        <f t="shared" si="438"/>
        <v>44079</v>
      </c>
      <c r="Q352" s="864">
        <f t="shared" si="426"/>
        <v>35</v>
      </c>
      <c r="R352" s="851"/>
      <c r="S352" s="852" t="s">
        <v>6849</v>
      </c>
      <c r="T352" s="853">
        <v>320</v>
      </c>
      <c r="U352" s="854" t="s">
        <v>6186</v>
      </c>
      <c r="V352" s="873">
        <f t="shared" si="399"/>
        <v>44002</v>
      </c>
      <c r="W352" s="873">
        <f t="shared" si="374"/>
        <v>44008</v>
      </c>
      <c r="X352" s="873">
        <f t="shared" si="400"/>
        <v>44009</v>
      </c>
      <c r="Y352" s="873">
        <f t="shared" si="375"/>
        <v>44015</v>
      </c>
      <c r="Z352" s="873">
        <f t="shared" si="383"/>
        <v>44050</v>
      </c>
      <c r="AA352" s="873">
        <f t="shared" si="393"/>
        <v>44067</v>
      </c>
      <c r="AB352" s="873">
        <f t="shared" si="386"/>
        <v>44071</v>
      </c>
      <c r="AC352" s="873">
        <f t="shared" si="440"/>
        <v>44077</v>
      </c>
      <c r="AD352" s="856">
        <f t="shared" si="427"/>
        <v>44079</v>
      </c>
      <c r="AF352" s="864">
        <f t="shared" si="428"/>
        <v>35</v>
      </c>
      <c r="AG352" s="851"/>
      <c r="AH352" s="852" t="s">
        <v>6849</v>
      </c>
      <c r="AI352" s="853">
        <v>320</v>
      </c>
      <c r="AJ352" s="854" t="s">
        <v>6186</v>
      </c>
      <c r="AK352" s="873">
        <f t="shared" si="401"/>
        <v>44002</v>
      </c>
      <c r="AL352" s="873">
        <f t="shared" si="376"/>
        <v>44008</v>
      </c>
      <c r="AM352" s="873">
        <f t="shared" si="402"/>
        <v>44009</v>
      </c>
      <c r="AN352" s="873">
        <f t="shared" si="377"/>
        <v>44015</v>
      </c>
      <c r="AO352" s="873">
        <f t="shared" si="424"/>
        <v>44050</v>
      </c>
      <c r="AP352" s="873">
        <f t="shared" si="394"/>
        <v>44067</v>
      </c>
      <c r="AQ352" s="873">
        <f t="shared" si="387"/>
        <v>44071</v>
      </c>
      <c r="AR352" s="873">
        <f t="shared" si="422"/>
        <v>44077</v>
      </c>
      <c r="AS352" s="856">
        <f t="shared" si="429"/>
        <v>44079</v>
      </c>
      <c r="AU352" s="864">
        <f t="shared" si="430"/>
        <v>35</v>
      </c>
      <c r="AV352" s="851"/>
      <c r="AW352" s="852" t="s">
        <v>6849</v>
      </c>
      <c r="AX352" s="853">
        <v>320</v>
      </c>
      <c r="AY352" s="854" t="s">
        <v>6186</v>
      </c>
      <c r="AZ352" s="855">
        <f t="shared" si="403"/>
        <v>43988</v>
      </c>
      <c r="BA352" s="855">
        <f t="shared" si="378"/>
        <v>43994</v>
      </c>
      <c r="BB352" s="855">
        <f t="shared" si="404"/>
        <v>43995</v>
      </c>
      <c r="BC352" s="855">
        <f t="shared" si="368"/>
        <v>44001</v>
      </c>
      <c r="BD352" s="855">
        <f t="shared" si="384"/>
        <v>44050</v>
      </c>
      <c r="BE352" s="855">
        <f t="shared" si="395"/>
        <v>44067</v>
      </c>
      <c r="BF352" s="855">
        <f t="shared" si="369"/>
        <v>44071</v>
      </c>
      <c r="BG352" s="855">
        <f t="shared" si="439"/>
        <v>44077</v>
      </c>
      <c r="BH352" s="856">
        <f t="shared" si="431"/>
        <v>44079</v>
      </c>
      <c r="BJ352" s="864">
        <f t="shared" si="432"/>
        <v>35</v>
      </c>
      <c r="BK352" s="851"/>
      <c r="BL352" s="852" t="s">
        <v>6849</v>
      </c>
      <c r="BM352" s="853">
        <v>320</v>
      </c>
      <c r="BN352" s="854" t="s">
        <v>6186</v>
      </c>
      <c r="BO352" s="855">
        <f t="shared" si="405"/>
        <v>43974</v>
      </c>
      <c r="BP352" s="855">
        <f t="shared" si="379"/>
        <v>43980</v>
      </c>
      <c r="BQ352" s="855">
        <f t="shared" si="406"/>
        <v>43981</v>
      </c>
      <c r="BR352" s="855">
        <f t="shared" si="380"/>
        <v>43987</v>
      </c>
      <c r="BS352" s="855">
        <f t="shared" si="385"/>
        <v>44050</v>
      </c>
      <c r="BT352" s="855">
        <f t="shared" si="396"/>
        <v>44067</v>
      </c>
      <c r="BU352" s="855">
        <f t="shared" si="370"/>
        <v>44071</v>
      </c>
      <c r="BV352" s="855">
        <f t="shared" ref="BV352:BV415" si="441">BW352-2</f>
        <v>44077</v>
      </c>
      <c r="BW352" s="856">
        <f t="shared" si="433"/>
        <v>44079</v>
      </c>
      <c r="BY352" s="864">
        <f t="shared" si="434"/>
        <v>35</v>
      </c>
      <c r="BZ352" s="851"/>
      <c r="CA352" s="852" t="s">
        <v>6849</v>
      </c>
      <c r="CB352" s="853">
        <v>320</v>
      </c>
      <c r="CC352" s="854" t="s">
        <v>6186</v>
      </c>
      <c r="CD352" s="873">
        <f t="shared" si="407"/>
        <v>44002</v>
      </c>
      <c r="CE352" s="873">
        <f t="shared" si="381"/>
        <v>44008</v>
      </c>
      <c r="CF352" s="873">
        <f t="shared" si="408"/>
        <v>44009</v>
      </c>
      <c r="CG352" s="873">
        <f t="shared" si="371"/>
        <v>44015</v>
      </c>
      <c r="CH352" s="873">
        <f t="shared" si="412"/>
        <v>44050</v>
      </c>
      <c r="CI352" s="873">
        <f t="shared" si="397"/>
        <v>44067</v>
      </c>
      <c r="CJ352" s="873">
        <f t="shared" si="388"/>
        <v>44071</v>
      </c>
      <c r="CK352" s="873">
        <f t="shared" si="357"/>
        <v>44077</v>
      </c>
      <c r="CL352" s="856">
        <f t="shared" si="435"/>
        <v>44079</v>
      </c>
      <c r="CN352" s="864">
        <f t="shared" si="436"/>
        <v>35</v>
      </c>
      <c r="CO352" s="851"/>
      <c r="CP352" s="852" t="s">
        <v>6849</v>
      </c>
      <c r="CQ352" s="853">
        <v>320</v>
      </c>
      <c r="CR352" s="854" t="s">
        <v>6186</v>
      </c>
      <c r="CS352" s="873">
        <f t="shared" si="409"/>
        <v>44002</v>
      </c>
      <c r="CT352" s="873">
        <f t="shared" si="382"/>
        <v>44008</v>
      </c>
      <c r="CU352" s="873">
        <f t="shared" si="410"/>
        <v>44009</v>
      </c>
      <c r="CV352" s="873">
        <f t="shared" si="372"/>
        <v>44015</v>
      </c>
      <c r="CW352" s="873">
        <f t="shared" si="425"/>
        <v>44050</v>
      </c>
      <c r="CX352" s="873">
        <f t="shared" si="398"/>
        <v>44067</v>
      </c>
      <c r="CY352" s="873">
        <f t="shared" si="389"/>
        <v>44071</v>
      </c>
      <c r="CZ352" s="873">
        <f t="shared" si="423"/>
        <v>44077</v>
      </c>
      <c r="DA352" s="856">
        <f t="shared" si="437"/>
        <v>44079</v>
      </c>
    </row>
    <row r="353" spans="2:105">
      <c r="B353" s="407" t="s">
        <v>2507</v>
      </c>
      <c r="C353" s="864">
        <f t="shared" si="413"/>
        <v>36</v>
      </c>
      <c r="D353" s="866"/>
      <c r="E353" s="948"/>
      <c r="F353" s="853">
        <v>320</v>
      </c>
      <c r="G353" s="854" t="s">
        <v>6186</v>
      </c>
      <c r="H353" s="859">
        <f t="shared" si="421"/>
        <v>44041</v>
      </c>
      <c r="I353" s="859">
        <f t="shared" si="391"/>
        <v>44044</v>
      </c>
      <c r="J353" s="859">
        <f t="shared" si="411"/>
        <v>44050</v>
      </c>
      <c r="K353" s="859">
        <f t="shared" si="420"/>
        <v>44057</v>
      </c>
      <c r="L353" s="859">
        <f t="shared" si="392"/>
        <v>44074</v>
      </c>
      <c r="M353" s="859">
        <f t="shared" si="373"/>
        <v>44078</v>
      </c>
      <c r="N353" s="859">
        <f t="shared" si="352"/>
        <v>44084</v>
      </c>
      <c r="O353" s="856">
        <f t="shared" si="438"/>
        <v>44086</v>
      </c>
      <c r="Q353" s="864">
        <f t="shared" si="426"/>
        <v>36</v>
      </c>
      <c r="R353" s="866"/>
      <c r="S353" s="948"/>
      <c r="T353" s="853">
        <v>320</v>
      </c>
      <c r="U353" s="854" t="s">
        <v>6186</v>
      </c>
      <c r="V353" s="885">
        <f t="shared" si="399"/>
        <v>44009</v>
      </c>
      <c r="W353" s="885">
        <f t="shared" si="374"/>
        <v>44015</v>
      </c>
      <c r="X353" s="885">
        <f t="shared" si="400"/>
        <v>44016</v>
      </c>
      <c r="Y353" s="885">
        <f t="shared" si="375"/>
        <v>44022</v>
      </c>
      <c r="Z353" s="885">
        <f t="shared" si="383"/>
        <v>44057</v>
      </c>
      <c r="AA353" s="885">
        <f t="shared" si="393"/>
        <v>44074</v>
      </c>
      <c r="AB353" s="885">
        <f t="shared" si="386"/>
        <v>44078</v>
      </c>
      <c r="AC353" s="885">
        <f t="shared" si="440"/>
        <v>44084</v>
      </c>
      <c r="AD353" s="856">
        <f t="shared" si="427"/>
        <v>44086</v>
      </c>
      <c r="AF353" s="864">
        <f t="shared" si="428"/>
        <v>36</v>
      </c>
      <c r="AG353" s="866"/>
      <c r="AH353" s="948"/>
      <c r="AI353" s="853">
        <v>320</v>
      </c>
      <c r="AJ353" s="854" t="s">
        <v>6186</v>
      </c>
      <c r="AK353" s="885">
        <f t="shared" si="401"/>
        <v>44009</v>
      </c>
      <c r="AL353" s="885">
        <f t="shared" si="376"/>
        <v>44015</v>
      </c>
      <c r="AM353" s="885">
        <f t="shared" si="402"/>
        <v>44016</v>
      </c>
      <c r="AN353" s="885">
        <f t="shared" si="377"/>
        <v>44022</v>
      </c>
      <c r="AO353" s="885">
        <f t="shared" si="424"/>
        <v>44057</v>
      </c>
      <c r="AP353" s="885">
        <f t="shared" si="394"/>
        <v>44074</v>
      </c>
      <c r="AQ353" s="885">
        <f t="shared" si="387"/>
        <v>44078</v>
      </c>
      <c r="AR353" s="885">
        <f t="shared" si="422"/>
        <v>44084</v>
      </c>
      <c r="AS353" s="856">
        <f t="shared" si="429"/>
        <v>44086</v>
      </c>
      <c r="AU353" s="864">
        <f t="shared" si="430"/>
        <v>36</v>
      </c>
      <c r="AV353" s="866"/>
      <c r="AW353" s="948"/>
      <c r="AX353" s="853">
        <v>320</v>
      </c>
      <c r="AY353" s="854" t="s">
        <v>6186</v>
      </c>
      <c r="AZ353" s="859">
        <f t="shared" si="403"/>
        <v>43995</v>
      </c>
      <c r="BA353" s="859">
        <f t="shared" si="378"/>
        <v>44001</v>
      </c>
      <c r="BB353" s="859">
        <f t="shared" si="404"/>
        <v>44002</v>
      </c>
      <c r="BC353" s="859">
        <f t="shared" si="368"/>
        <v>44008</v>
      </c>
      <c r="BD353" s="859">
        <f t="shared" si="384"/>
        <v>44057</v>
      </c>
      <c r="BE353" s="859">
        <f t="shared" si="395"/>
        <v>44074</v>
      </c>
      <c r="BF353" s="859">
        <f t="shared" si="369"/>
        <v>44078</v>
      </c>
      <c r="BG353" s="859">
        <f t="shared" si="439"/>
        <v>44084</v>
      </c>
      <c r="BH353" s="856">
        <f t="shared" si="431"/>
        <v>44086</v>
      </c>
      <c r="BJ353" s="864">
        <f t="shared" si="432"/>
        <v>36</v>
      </c>
      <c r="BK353" s="866"/>
      <c r="BL353" s="948"/>
      <c r="BM353" s="853">
        <v>320</v>
      </c>
      <c r="BN353" s="854" t="s">
        <v>6186</v>
      </c>
      <c r="BO353" s="859">
        <f t="shared" si="405"/>
        <v>43981</v>
      </c>
      <c r="BP353" s="859">
        <f t="shared" si="379"/>
        <v>43987</v>
      </c>
      <c r="BQ353" s="859">
        <f t="shared" si="406"/>
        <v>43988</v>
      </c>
      <c r="BR353" s="859">
        <f t="shared" si="380"/>
        <v>43994</v>
      </c>
      <c r="BS353" s="859">
        <f t="shared" si="385"/>
        <v>44057</v>
      </c>
      <c r="BT353" s="859">
        <f t="shared" si="396"/>
        <v>44074</v>
      </c>
      <c r="BU353" s="859">
        <f t="shared" si="370"/>
        <v>44078</v>
      </c>
      <c r="BV353" s="859">
        <f t="shared" si="441"/>
        <v>44084</v>
      </c>
      <c r="BW353" s="856">
        <f t="shared" si="433"/>
        <v>44086</v>
      </c>
      <c r="BY353" s="864">
        <f t="shared" si="434"/>
        <v>36</v>
      </c>
      <c r="BZ353" s="866"/>
      <c r="CA353" s="948"/>
      <c r="CB353" s="853">
        <v>320</v>
      </c>
      <c r="CC353" s="854" t="s">
        <v>6186</v>
      </c>
      <c r="CD353" s="885">
        <f t="shared" si="407"/>
        <v>44009</v>
      </c>
      <c r="CE353" s="885">
        <f t="shared" si="381"/>
        <v>44015</v>
      </c>
      <c r="CF353" s="885">
        <f t="shared" si="408"/>
        <v>44016</v>
      </c>
      <c r="CG353" s="885">
        <f t="shared" si="371"/>
        <v>44022</v>
      </c>
      <c r="CH353" s="885">
        <f t="shared" si="412"/>
        <v>44057</v>
      </c>
      <c r="CI353" s="885">
        <f t="shared" si="397"/>
        <v>44074</v>
      </c>
      <c r="CJ353" s="885">
        <f t="shared" si="388"/>
        <v>44078</v>
      </c>
      <c r="CK353" s="885">
        <f t="shared" si="357"/>
        <v>44084</v>
      </c>
      <c r="CL353" s="856">
        <f t="shared" si="435"/>
        <v>44086</v>
      </c>
      <c r="CN353" s="864">
        <f t="shared" si="436"/>
        <v>36</v>
      </c>
      <c r="CO353" s="866"/>
      <c r="CP353" s="948"/>
      <c r="CQ353" s="853">
        <v>320</v>
      </c>
      <c r="CR353" s="854" t="s">
        <v>6186</v>
      </c>
      <c r="CS353" s="885">
        <f t="shared" si="409"/>
        <v>44009</v>
      </c>
      <c r="CT353" s="885">
        <f t="shared" si="382"/>
        <v>44015</v>
      </c>
      <c r="CU353" s="885">
        <f t="shared" si="410"/>
        <v>44016</v>
      </c>
      <c r="CV353" s="885">
        <f t="shared" si="372"/>
        <v>44022</v>
      </c>
      <c r="CW353" s="885">
        <f t="shared" si="425"/>
        <v>44057</v>
      </c>
      <c r="CX353" s="885">
        <f t="shared" si="398"/>
        <v>44074</v>
      </c>
      <c r="CY353" s="885">
        <f t="shared" si="389"/>
        <v>44078</v>
      </c>
      <c r="CZ353" s="885">
        <f t="shared" si="423"/>
        <v>44084</v>
      </c>
      <c r="DA353" s="856">
        <f t="shared" si="437"/>
        <v>44086</v>
      </c>
    </row>
    <row r="354" spans="2:105" ht="25.5">
      <c r="B354" s="407" t="s">
        <v>2508</v>
      </c>
      <c r="C354" s="864">
        <f t="shared" si="413"/>
        <v>37</v>
      </c>
      <c r="D354" s="851" t="s">
        <v>506</v>
      </c>
      <c r="E354" s="852" t="s">
        <v>6187</v>
      </c>
      <c r="F354" s="853">
        <v>320</v>
      </c>
      <c r="G354" s="854" t="s">
        <v>6186</v>
      </c>
      <c r="H354" s="855">
        <f t="shared" si="421"/>
        <v>44048</v>
      </c>
      <c r="I354" s="855">
        <f t="shared" si="391"/>
        <v>44051</v>
      </c>
      <c r="J354" s="855">
        <f t="shared" si="411"/>
        <v>44057</v>
      </c>
      <c r="K354" s="855">
        <f t="shared" si="420"/>
        <v>44064</v>
      </c>
      <c r="L354" s="855">
        <f t="shared" si="392"/>
        <v>44081</v>
      </c>
      <c r="M354" s="855">
        <f t="shared" si="373"/>
        <v>44085</v>
      </c>
      <c r="N354" s="855">
        <f t="shared" si="352"/>
        <v>44091</v>
      </c>
      <c r="O354" s="856">
        <f t="shared" si="438"/>
        <v>44093</v>
      </c>
      <c r="Q354" s="864">
        <f t="shared" si="426"/>
        <v>37</v>
      </c>
      <c r="R354" s="851" t="s">
        <v>506</v>
      </c>
      <c r="S354" s="852" t="s">
        <v>6187</v>
      </c>
      <c r="T354" s="853">
        <v>320</v>
      </c>
      <c r="U354" s="854" t="s">
        <v>6186</v>
      </c>
      <c r="V354" s="873">
        <f t="shared" si="399"/>
        <v>44016</v>
      </c>
      <c r="W354" s="873">
        <f t="shared" si="374"/>
        <v>44022</v>
      </c>
      <c r="X354" s="873">
        <f t="shared" si="400"/>
        <v>44023</v>
      </c>
      <c r="Y354" s="873">
        <f t="shared" si="375"/>
        <v>44029</v>
      </c>
      <c r="Z354" s="873">
        <f t="shared" si="383"/>
        <v>44064</v>
      </c>
      <c r="AA354" s="873">
        <f t="shared" si="393"/>
        <v>44081</v>
      </c>
      <c r="AB354" s="873">
        <f t="shared" si="386"/>
        <v>44085</v>
      </c>
      <c r="AC354" s="873">
        <f t="shared" si="440"/>
        <v>44091</v>
      </c>
      <c r="AD354" s="856">
        <f t="shared" si="427"/>
        <v>44093</v>
      </c>
      <c r="AF354" s="864">
        <f t="shared" si="428"/>
        <v>37</v>
      </c>
      <c r="AG354" s="851" t="s">
        <v>506</v>
      </c>
      <c r="AH354" s="852" t="s">
        <v>6187</v>
      </c>
      <c r="AI354" s="853">
        <v>320</v>
      </c>
      <c r="AJ354" s="854" t="s">
        <v>6186</v>
      </c>
      <c r="AK354" s="873">
        <f t="shared" si="401"/>
        <v>44016</v>
      </c>
      <c r="AL354" s="873">
        <f t="shared" si="376"/>
        <v>44022</v>
      </c>
      <c r="AM354" s="873">
        <f t="shared" si="402"/>
        <v>44023</v>
      </c>
      <c r="AN354" s="873">
        <f t="shared" si="377"/>
        <v>44029</v>
      </c>
      <c r="AO354" s="873">
        <f t="shared" si="424"/>
        <v>44064</v>
      </c>
      <c r="AP354" s="873">
        <f t="shared" si="394"/>
        <v>44081</v>
      </c>
      <c r="AQ354" s="873">
        <f t="shared" si="387"/>
        <v>44085</v>
      </c>
      <c r="AR354" s="873">
        <f t="shared" si="422"/>
        <v>44091</v>
      </c>
      <c r="AS354" s="856">
        <f t="shared" si="429"/>
        <v>44093</v>
      </c>
      <c r="AU354" s="864">
        <f t="shared" si="430"/>
        <v>37</v>
      </c>
      <c r="AV354" s="851" t="s">
        <v>506</v>
      </c>
      <c r="AW354" s="852" t="s">
        <v>6187</v>
      </c>
      <c r="AX354" s="853">
        <v>320</v>
      </c>
      <c r="AY354" s="854" t="s">
        <v>6186</v>
      </c>
      <c r="AZ354" s="855">
        <f t="shared" si="403"/>
        <v>44002</v>
      </c>
      <c r="BA354" s="855">
        <f t="shared" si="378"/>
        <v>44008</v>
      </c>
      <c r="BB354" s="855">
        <f t="shared" si="404"/>
        <v>44009</v>
      </c>
      <c r="BC354" s="855">
        <f t="shared" si="368"/>
        <v>44015</v>
      </c>
      <c r="BD354" s="855">
        <f t="shared" si="384"/>
        <v>44064</v>
      </c>
      <c r="BE354" s="855">
        <f t="shared" si="395"/>
        <v>44081</v>
      </c>
      <c r="BF354" s="855">
        <f t="shared" si="369"/>
        <v>44085</v>
      </c>
      <c r="BG354" s="855">
        <f t="shared" si="439"/>
        <v>44091</v>
      </c>
      <c r="BH354" s="856">
        <f t="shared" si="431"/>
        <v>44093</v>
      </c>
      <c r="BJ354" s="864">
        <f t="shared" si="432"/>
        <v>37</v>
      </c>
      <c r="BK354" s="851" t="s">
        <v>506</v>
      </c>
      <c r="BL354" s="852" t="s">
        <v>6187</v>
      </c>
      <c r="BM354" s="853">
        <v>320</v>
      </c>
      <c r="BN354" s="854" t="s">
        <v>6186</v>
      </c>
      <c r="BO354" s="855">
        <f t="shared" si="405"/>
        <v>43988</v>
      </c>
      <c r="BP354" s="855">
        <f t="shared" si="379"/>
        <v>43994</v>
      </c>
      <c r="BQ354" s="855">
        <f t="shared" si="406"/>
        <v>43995</v>
      </c>
      <c r="BR354" s="855">
        <f t="shared" si="380"/>
        <v>44001</v>
      </c>
      <c r="BS354" s="855">
        <f t="shared" si="385"/>
        <v>44064</v>
      </c>
      <c r="BT354" s="855">
        <f t="shared" si="396"/>
        <v>44081</v>
      </c>
      <c r="BU354" s="855">
        <f t="shared" si="370"/>
        <v>44085</v>
      </c>
      <c r="BV354" s="855">
        <f t="shared" si="441"/>
        <v>44091</v>
      </c>
      <c r="BW354" s="856">
        <f t="shared" si="433"/>
        <v>44093</v>
      </c>
      <c r="BY354" s="864">
        <f t="shared" si="434"/>
        <v>37</v>
      </c>
      <c r="BZ354" s="851" t="s">
        <v>506</v>
      </c>
      <c r="CA354" s="852" t="s">
        <v>6187</v>
      </c>
      <c r="CB354" s="853">
        <v>320</v>
      </c>
      <c r="CC354" s="854" t="s">
        <v>6186</v>
      </c>
      <c r="CD354" s="873">
        <f t="shared" si="407"/>
        <v>44016</v>
      </c>
      <c r="CE354" s="873">
        <f t="shared" si="381"/>
        <v>44022</v>
      </c>
      <c r="CF354" s="873">
        <f t="shared" si="408"/>
        <v>44023</v>
      </c>
      <c r="CG354" s="873">
        <f t="shared" si="371"/>
        <v>44029</v>
      </c>
      <c r="CH354" s="873">
        <f t="shared" si="412"/>
        <v>44064</v>
      </c>
      <c r="CI354" s="873">
        <f t="shared" si="397"/>
        <v>44081</v>
      </c>
      <c r="CJ354" s="873">
        <f t="shared" si="388"/>
        <v>44085</v>
      </c>
      <c r="CK354" s="873">
        <f t="shared" ref="CK354:CK417" si="442">CL354-2</f>
        <v>44091</v>
      </c>
      <c r="CL354" s="856">
        <f t="shared" si="435"/>
        <v>44093</v>
      </c>
      <c r="CN354" s="864">
        <f t="shared" si="436"/>
        <v>37</v>
      </c>
      <c r="CO354" s="851" t="s">
        <v>506</v>
      </c>
      <c r="CP354" s="852" t="s">
        <v>6187</v>
      </c>
      <c r="CQ354" s="853">
        <v>320</v>
      </c>
      <c r="CR354" s="854" t="s">
        <v>6186</v>
      </c>
      <c r="CS354" s="873">
        <f t="shared" si="409"/>
        <v>44016</v>
      </c>
      <c r="CT354" s="873">
        <f t="shared" si="382"/>
        <v>44022</v>
      </c>
      <c r="CU354" s="873">
        <f t="shared" si="410"/>
        <v>44023</v>
      </c>
      <c r="CV354" s="873">
        <f t="shared" si="372"/>
        <v>44029</v>
      </c>
      <c r="CW354" s="873">
        <f t="shared" si="425"/>
        <v>44064</v>
      </c>
      <c r="CX354" s="873">
        <f t="shared" si="398"/>
        <v>44081</v>
      </c>
      <c r="CY354" s="873">
        <f t="shared" si="389"/>
        <v>44085</v>
      </c>
      <c r="CZ354" s="873">
        <f t="shared" si="423"/>
        <v>44091</v>
      </c>
      <c r="DA354" s="856">
        <f t="shared" si="437"/>
        <v>44093</v>
      </c>
    </row>
    <row r="355" spans="2:105" ht="38.25">
      <c r="B355" s="407" t="s">
        <v>2509</v>
      </c>
      <c r="C355" s="864">
        <f t="shared" si="413"/>
        <v>38</v>
      </c>
      <c r="D355" s="851" t="s">
        <v>506</v>
      </c>
      <c r="E355" s="852" t="s">
        <v>530</v>
      </c>
      <c r="F355" s="853">
        <v>320</v>
      </c>
      <c r="G355" s="854" t="s">
        <v>6186</v>
      </c>
      <c r="H355" s="855">
        <f t="shared" si="421"/>
        <v>44055</v>
      </c>
      <c r="I355" s="855">
        <f t="shared" si="391"/>
        <v>44058</v>
      </c>
      <c r="J355" s="855">
        <f t="shared" si="411"/>
        <v>44064</v>
      </c>
      <c r="K355" s="855">
        <f t="shared" si="420"/>
        <v>44071</v>
      </c>
      <c r="L355" s="855">
        <f t="shared" si="392"/>
        <v>44088</v>
      </c>
      <c r="M355" s="855">
        <f t="shared" si="373"/>
        <v>44092</v>
      </c>
      <c r="N355" s="855">
        <f t="shared" si="352"/>
        <v>44098</v>
      </c>
      <c r="O355" s="856">
        <f t="shared" si="438"/>
        <v>44100</v>
      </c>
      <c r="Q355" s="864">
        <f t="shared" si="426"/>
        <v>38</v>
      </c>
      <c r="R355" s="851" t="s">
        <v>506</v>
      </c>
      <c r="S355" s="852" t="s">
        <v>530</v>
      </c>
      <c r="T355" s="853">
        <v>320</v>
      </c>
      <c r="U355" s="854" t="s">
        <v>6186</v>
      </c>
      <c r="V355" s="873">
        <f t="shared" si="399"/>
        <v>44023</v>
      </c>
      <c r="W355" s="873">
        <f t="shared" si="374"/>
        <v>44029</v>
      </c>
      <c r="X355" s="873">
        <f t="shared" si="400"/>
        <v>44030</v>
      </c>
      <c r="Y355" s="873">
        <f t="shared" si="375"/>
        <v>44036</v>
      </c>
      <c r="Z355" s="873">
        <f t="shared" si="383"/>
        <v>44071</v>
      </c>
      <c r="AA355" s="873">
        <f t="shared" si="393"/>
        <v>44088</v>
      </c>
      <c r="AB355" s="873">
        <f t="shared" si="386"/>
        <v>44092</v>
      </c>
      <c r="AC355" s="873">
        <f t="shared" si="440"/>
        <v>44098</v>
      </c>
      <c r="AD355" s="856">
        <f t="shared" si="427"/>
        <v>44100</v>
      </c>
      <c r="AF355" s="864">
        <f t="shared" si="428"/>
        <v>38</v>
      </c>
      <c r="AG355" s="851" t="s">
        <v>506</v>
      </c>
      <c r="AH355" s="852" t="s">
        <v>530</v>
      </c>
      <c r="AI355" s="853">
        <v>320</v>
      </c>
      <c r="AJ355" s="854" t="s">
        <v>6186</v>
      </c>
      <c r="AK355" s="873">
        <f t="shared" si="401"/>
        <v>44023</v>
      </c>
      <c r="AL355" s="873">
        <f t="shared" si="376"/>
        <v>44029</v>
      </c>
      <c r="AM355" s="873">
        <f t="shared" si="402"/>
        <v>44030</v>
      </c>
      <c r="AN355" s="873">
        <f t="shared" si="377"/>
        <v>44036</v>
      </c>
      <c r="AO355" s="873">
        <f t="shared" si="424"/>
        <v>44071</v>
      </c>
      <c r="AP355" s="873">
        <f t="shared" si="394"/>
        <v>44088</v>
      </c>
      <c r="AQ355" s="873">
        <f t="shared" si="387"/>
        <v>44092</v>
      </c>
      <c r="AR355" s="873">
        <f t="shared" si="422"/>
        <v>44098</v>
      </c>
      <c r="AS355" s="856">
        <f t="shared" si="429"/>
        <v>44100</v>
      </c>
      <c r="AU355" s="864">
        <f t="shared" si="430"/>
        <v>38</v>
      </c>
      <c r="AV355" s="851" t="s">
        <v>506</v>
      </c>
      <c r="AW355" s="852" t="s">
        <v>530</v>
      </c>
      <c r="AX355" s="853">
        <v>320</v>
      </c>
      <c r="AY355" s="854" t="s">
        <v>6186</v>
      </c>
      <c r="AZ355" s="855">
        <f t="shared" si="403"/>
        <v>44009</v>
      </c>
      <c r="BA355" s="855">
        <f t="shared" si="378"/>
        <v>44015</v>
      </c>
      <c r="BB355" s="855">
        <f t="shared" si="404"/>
        <v>44016</v>
      </c>
      <c r="BC355" s="855">
        <f t="shared" si="368"/>
        <v>44022</v>
      </c>
      <c r="BD355" s="855">
        <f t="shared" si="384"/>
        <v>44071</v>
      </c>
      <c r="BE355" s="855">
        <f t="shared" si="395"/>
        <v>44088</v>
      </c>
      <c r="BF355" s="855">
        <f t="shared" si="369"/>
        <v>44092</v>
      </c>
      <c r="BG355" s="855">
        <f t="shared" si="439"/>
        <v>44098</v>
      </c>
      <c r="BH355" s="856">
        <f t="shared" si="431"/>
        <v>44100</v>
      </c>
      <c r="BJ355" s="864">
        <f t="shared" si="432"/>
        <v>38</v>
      </c>
      <c r="BK355" s="851" t="s">
        <v>506</v>
      </c>
      <c r="BL355" s="852" t="s">
        <v>530</v>
      </c>
      <c r="BM355" s="853">
        <v>320</v>
      </c>
      <c r="BN355" s="854" t="s">
        <v>6186</v>
      </c>
      <c r="BO355" s="855">
        <f t="shared" si="405"/>
        <v>43995</v>
      </c>
      <c r="BP355" s="855">
        <f t="shared" si="379"/>
        <v>44001</v>
      </c>
      <c r="BQ355" s="855">
        <f t="shared" si="406"/>
        <v>44002</v>
      </c>
      <c r="BR355" s="855">
        <f t="shared" si="380"/>
        <v>44008</v>
      </c>
      <c r="BS355" s="855">
        <f t="shared" si="385"/>
        <v>44071</v>
      </c>
      <c r="BT355" s="855">
        <f t="shared" si="396"/>
        <v>44088</v>
      </c>
      <c r="BU355" s="855">
        <f t="shared" si="370"/>
        <v>44092</v>
      </c>
      <c r="BV355" s="855">
        <f t="shared" si="441"/>
        <v>44098</v>
      </c>
      <c r="BW355" s="856">
        <f t="shared" si="433"/>
        <v>44100</v>
      </c>
      <c r="BY355" s="864">
        <f t="shared" si="434"/>
        <v>38</v>
      </c>
      <c r="BZ355" s="851" t="s">
        <v>506</v>
      </c>
      <c r="CA355" s="852" t="s">
        <v>530</v>
      </c>
      <c r="CB355" s="853">
        <v>320</v>
      </c>
      <c r="CC355" s="854" t="s">
        <v>6186</v>
      </c>
      <c r="CD355" s="873">
        <f t="shared" si="407"/>
        <v>44023</v>
      </c>
      <c r="CE355" s="873">
        <f t="shared" si="381"/>
        <v>44029</v>
      </c>
      <c r="CF355" s="873">
        <f t="shared" si="408"/>
        <v>44030</v>
      </c>
      <c r="CG355" s="873">
        <f t="shared" si="371"/>
        <v>44036</v>
      </c>
      <c r="CH355" s="873">
        <f t="shared" si="412"/>
        <v>44071</v>
      </c>
      <c r="CI355" s="873">
        <f t="shared" si="397"/>
        <v>44088</v>
      </c>
      <c r="CJ355" s="873">
        <f t="shared" si="388"/>
        <v>44092</v>
      </c>
      <c r="CK355" s="873">
        <f t="shared" si="442"/>
        <v>44098</v>
      </c>
      <c r="CL355" s="856">
        <f t="shared" si="435"/>
        <v>44100</v>
      </c>
      <c r="CN355" s="864">
        <f t="shared" si="436"/>
        <v>38</v>
      </c>
      <c r="CO355" s="851" t="s">
        <v>506</v>
      </c>
      <c r="CP355" s="852" t="s">
        <v>530</v>
      </c>
      <c r="CQ355" s="853">
        <v>320</v>
      </c>
      <c r="CR355" s="854" t="s">
        <v>6186</v>
      </c>
      <c r="CS355" s="873">
        <f t="shared" si="409"/>
        <v>44023</v>
      </c>
      <c r="CT355" s="873">
        <f t="shared" si="382"/>
        <v>44029</v>
      </c>
      <c r="CU355" s="873">
        <f t="shared" si="410"/>
        <v>44030</v>
      </c>
      <c r="CV355" s="873">
        <f t="shared" ref="CV355:CV418" si="443">CW355-35</f>
        <v>44036</v>
      </c>
      <c r="CW355" s="873">
        <f t="shared" si="425"/>
        <v>44071</v>
      </c>
      <c r="CX355" s="873">
        <f t="shared" si="398"/>
        <v>44088</v>
      </c>
      <c r="CY355" s="873">
        <f t="shared" si="389"/>
        <v>44092</v>
      </c>
      <c r="CZ355" s="873">
        <f t="shared" si="423"/>
        <v>44098</v>
      </c>
      <c r="DA355" s="856">
        <f t="shared" si="437"/>
        <v>44100</v>
      </c>
    </row>
    <row r="356" spans="2:105">
      <c r="B356" s="407" t="s">
        <v>2510</v>
      </c>
      <c r="C356" s="864">
        <f t="shared" si="413"/>
        <v>39</v>
      </c>
      <c r="D356" s="857" t="s">
        <v>506</v>
      </c>
      <c r="E356" s="858"/>
      <c r="F356" s="853">
        <v>320</v>
      </c>
      <c r="G356" s="854" t="s">
        <v>6186</v>
      </c>
      <c r="H356" s="859">
        <f t="shared" si="421"/>
        <v>44062</v>
      </c>
      <c r="I356" s="859">
        <f t="shared" si="391"/>
        <v>44065</v>
      </c>
      <c r="J356" s="859">
        <f t="shared" si="411"/>
        <v>44071</v>
      </c>
      <c r="K356" s="859">
        <f t="shared" si="420"/>
        <v>44078</v>
      </c>
      <c r="L356" s="859">
        <f t="shared" si="392"/>
        <v>44095</v>
      </c>
      <c r="M356" s="859">
        <f t="shared" si="373"/>
        <v>44099</v>
      </c>
      <c r="N356" s="859">
        <f t="shared" si="352"/>
        <v>44105</v>
      </c>
      <c r="O356" s="856">
        <f t="shared" si="438"/>
        <v>44107</v>
      </c>
      <c r="Q356" s="864">
        <f t="shared" si="426"/>
        <v>39</v>
      </c>
      <c r="R356" s="857" t="s">
        <v>506</v>
      </c>
      <c r="S356" s="858"/>
      <c r="T356" s="853">
        <v>320</v>
      </c>
      <c r="U356" s="854" t="s">
        <v>6186</v>
      </c>
      <c r="V356" s="885">
        <f t="shared" si="399"/>
        <v>44030</v>
      </c>
      <c r="W356" s="885">
        <f t="shared" si="374"/>
        <v>44036</v>
      </c>
      <c r="X356" s="885">
        <f t="shared" si="400"/>
        <v>44037</v>
      </c>
      <c r="Y356" s="885">
        <f t="shared" si="375"/>
        <v>44043</v>
      </c>
      <c r="Z356" s="885">
        <f t="shared" si="383"/>
        <v>44078</v>
      </c>
      <c r="AA356" s="885">
        <f t="shared" si="393"/>
        <v>44095</v>
      </c>
      <c r="AB356" s="885">
        <f t="shared" si="386"/>
        <v>44099</v>
      </c>
      <c r="AC356" s="885">
        <f t="shared" si="440"/>
        <v>44105</v>
      </c>
      <c r="AD356" s="856">
        <f t="shared" si="427"/>
        <v>44107</v>
      </c>
      <c r="AF356" s="864">
        <f t="shared" si="428"/>
        <v>39</v>
      </c>
      <c r="AG356" s="857" t="s">
        <v>506</v>
      </c>
      <c r="AH356" s="858"/>
      <c r="AI356" s="853">
        <v>320</v>
      </c>
      <c r="AJ356" s="854" t="s">
        <v>6186</v>
      </c>
      <c r="AK356" s="885">
        <f t="shared" si="401"/>
        <v>44030</v>
      </c>
      <c r="AL356" s="885">
        <f t="shared" si="376"/>
        <v>44036</v>
      </c>
      <c r="AM356" s="885">
        <f t="shared" si="402"/>
        <v>44037</v>
      </c>
      <c r="AN356" s="885">
        <f t="shared" si="377"/>
        <v>44043</v>
      </c>
      <c r="AO356" s="885">
        <f t="shared" si="424"/>
        <v>44078</v>
      </c>
      <c r="AP356" s="885">
        <f t="shared" si="394"/>
        <v>44095</v>
      </c>
      <c r="AQ356" s="885">
        <f t="shared" si="387"/>
        <v>44099</v>
      </c>
      <c r="AR356" s="885">
        <f t="shared" si="422"/>
        <v>44105</v>
      </c>
      <c r="AS356" s="856">
        <f t="shared" si="429"/>
        <v>44107</v>
      </c>
      <c r="AU356" s="864">
        <f t="shared" si="430"/>
        <v>39</v>
      </c>
      <c r="AV356" s="857" t="s">
        <v>506</v>
      </c>
      <c r="AW356" s="858"/>
      <c r="AX356" s="853">
        <v>320</v>
      </c>
      <c r="AY356" s="854" t="s">
        <v>6186</v>
      </c>
      <c r="AZ356" s="859">
        <f t="shared" si="403"/>
        <v>44016</v>
      </c>
      <c r="BA356" s="859">
        <f t="shared" si="378"/>
        <v>44022</v>
      </c>
      <c r="BB356" s="859">
        <f t="shared" si="404"/>
        <v>44023</v>
      </c>
      <c r="BC356" s="859">
        <f t="shared" si="368"/>
        <v>44029</v>
      </c>
      <c r="BD356" s="859">
        <f t="shared" si="384"/>
        <v>44078</v>
      </c>
      <c r="BE356" s="859">
        <f t="shared" si="395"/>
        <v>44095</v>
      </c>
      <c r="BF356" s="859">
        <f t="shared" si="369"/>
        <v>44099</v>
      </c>
      <c r="BG356" s="859">
        <f t="shared" si="439"/>
        <v>44105</v>
      </c>
      <c r="BH356" s="856">
        <f t="shared" si="431"/>
        <v>44107</v>
      </c>
      <c r="BJ356" s="864">
        <f t="shared" si="432"/>
        <v>39</v>
      </c>
      <c r="BK356" s="857" t="s">
        <v>506</v>
      </c>
      <c r="BL356" s="858"/>
      <c r="BM356" s="853">
        <v>320</v>
      </c>
      <c r="BN356" s="854" t="s">
        <v>6186</v>
      </c>
      <c r="BO356" s="859">
        <f t="shared" si="405"/>
        <v>44002</v>
      </c>
      <c r="BP356" s="859">
        <f t="shared" si="379"/>
        <v>44008</v>
      </c>
      <c r="BQ356" s="859">
        <f t="shared" si="406"/>
        <v>44009</v>
      </c>
      <c r="BR356" s="859">
        <f t="shared" si="380"/>
        <v>44015</v>
      </c>
      <c r="BS356" s="859">
        <f t="shared" si="385"/>
        <v>44078</v>
      </c>
      <c r="BT356" s="859">
        <f t="shared" si="396"/>
        <v>44095</v>
      </c>
      <c r="BU356" s="859">
        <f t="shared" si="370"/>
        <v>44099</v>
      </c>
      <c r="BV356" s="859">
        <f t="shared" si="441"/>
        <v>44105</v>
      </c>
      <c r="BW356" s="856">
        <f t="shared" si="433"/>
        <v>44107</v>
      </c>
      <c r="BY356" s="864">
        <f t="shared" si="434"/>
        <v>39</v>
      </c>
      <c r="BZ356" s="857" t="s">
        <v>506</v>
      </c>
      <c r="CA356" s="858"/>
      <c r="CB356" s="853">
        <v>320</v>
      </c>
      <c r="CC356" s="854" t="s">
        <v>6186</v>
      </c>
      <c r="CD356" s="885">
        <f t="shared" si="407"/>
        <v>44030</v>
      </c>
      <c r="CE356" s="885">
        <f t="shared" si="381"/>
        <v>44036</v>
      </c>
      <c r="CF356" s="885">
        <f t="shared" si="408"/>
        <v>44037</v>
      </c>
      <c r="CG356" s="885">
        <f t="shared" si="371"/>
        <v>44043</v>
      </c>
      <c r="CH356" s="885">
        <f t="shared" si="412"/>
        <v>44078</v>
      </c>
      <c r="CI356" s="885">
        <f t="shared" si="397"/>
        <v>44095</v>
      </c>
      <c r="CJ356" s="885">
        <f t="shared" si="388"/>
        <v>44099</v>
      </c>
      <c r="CK356" s="885">
        <f t="shared" si="442"/>
        <v>44105</v>
      </c>
      <c r="CL356" s="856">
        <f t="shared" si="435"/>
        <v>44107</v>
      </c>
      <c r="CN356" s="864">
        <f t="shared" si="436"/>
        <v>39</v>
      </c>
      <c r="CO356" s="857" t="s">
        <v>506</v>
      </c>
      <c r="CP356" s="858"/>
      <c r="CQ356" s="853">
        <v>320</v>
      </c>
      <c r="CR356" s="854" t="s">
        <v>6186</v>
      </c>
      <c r="CS356" s="885">
        <f t="shared" si="409"/>
        <v>44030</v>
      </c>
      <c r="CT356" s="885">
        <f t="shared" si="382"/>
        <v>44036</v>
      </c>
      <c r="CU356" s="885">
        <f t="shared" si="410"/>
        <v>44037</v>
      </c>
      <c r="CV356" s="885">
        <f t="shared" si="443"/>
        <v>44043</v>
      </c>
      <c r="CW356" s="885">
        <f t="shared" si="425"/>
        <v>44078</v>
      </c>
      <c r="CX356" s="885">
        <f t="shared" si="398"/>
        <v>44095</v>
      </c>
      <c r="CY356" s="885">
        <f t="shared" si="389"/>
        <v>44099</v>
      </c>
      <c r="CZ356" s="885">
        <f t="shared" si="423"/>
        <v>44105</v>
      </c>
      <c r="DA356" s="856">
        <f t="shared" si="437"/>
        <v>44107</v>
      </c>
    </row>
    <row r="357" spans="2:105" ht="38.25">
      <c r="B357" s="407" t="s">
        <v>2511</v>
      </c>
      <c r="C357" s="864">
        <f t="shared" si="413"/>
        <v>40</v>
      </c>
      <c r="D357" s="851" t="s">
        <v>506</v>
      </c>
      <c r="E357" s="852" t="s">
        <v>8076</v>
      </c>
      <c r="F357" s="853">
        <v>420</v>
      </c>
      <c r="G357" s="854" t="s">
        <v>6188</v>
      </c>
      <c r="H357" s="855">
        <f t="shared" si="421"/>
        <v>44069</v>
      </c>
      <c r="I357" s="855">
        <f t="shared" si="391"/>
        <v>44072</v>
      </c>
      <c r="J357" s="855">
        <f t="shared" si="411"/>
        <v>44078</v>
      </c>
      <c r="K357" s="855">
        <f t="shared" si="420"/>
        <v>44085</v>
      </c>
      <c r="L357" s="855">
        <f t="shared" si="392"/>
        <v>44102</v>
      </c>
      <c r="M357" s="855">
        <f t="shared" si="373"/>
        <v>44106</v>
      </c>
      <c r="N357" s="855">
        <f t="shared" si="352"/>
        <v>44112</v>
      </c>
      <c r="O357" s="856">
        <f t="shared" si="438"/>
        <v>44114</v>
      </c>
      <c r="Q357" s="864">
        <f t="shared" si="426"/>
        <v>40</v>
      </c>
      <c r="R357" s="851" t="s">
        <v>506</v>
      </c>
      <c r="S357" s="852" t="s">
        <v>8076</v>
      </c>
      <c r="T357" s="853">
        <v>420</v>
      </c>
      <c r="U357" s="854" t="s">
        <v>6188</v>
      </c>
      <c r="V357" s="873">
        <f t="shared" si="399"/>
        <v>44037</v>
      </c>
      <c r="W357" s="873">
        <f t="shared" si="374"/>
        <v>44043</v>
      </c>
      <c r="X357" s="873">
        <f t="shared" si="400"/>
        <v>44044</v>
      </c>
      <c r="Y357" s="873">
        <f t="shared" si="375"/>
        <v>44050</v>
      </c>
      <c r="Z357" s="873">
        <f t="shared" si="383"/>
        <v>44085</v>
      </c>
      <c r="AA357" s="873">
        <f t="shared" si="393"/>
        <v>44102</v>
      </c>
      <c r="AB357" s="873">
        <f t="shared" si="386"/>
        <v>44106</v>
      </c>
      <c r="AC357" s="873">
        <f t="shared" si="440"/>
        <v>44112</v>
      </c>
      <c r="AD357" s="856">
        <f t="shared" si="427"/>
        <v>44114</v>
      </c>
      <c r="AF357" s="864">
        <f t="shared" si="428"/>
        <v>40</v>
      </c>
      <c r="AG357" s="851" t="s">
        <v>506</v>
      </c>
      <c r="AH357" s="852" t="s">
        <v>8076</v>
      </c>
      <c r="AI357" s="853">
        <v>420</v>
      </c>
      <c r="AJ357" s="854" t="s">
        <v>6188</v>
      </c>
      <c r="AK357" s="873">
        <f t="shared" si="401"/>
        <v>44037</v>
      </c>
      <c r="AL357" s="873">
        <f t="shared" si="376"/>
        <v>44043</v>
      </c>
      <c r="AM357" s="873">
        <f t="shared" si="402"/>
        <v>44044</v>
      </c>
      <c r="AN357" s="873">
        <f t="shared" si="377"/>
        <v>44050</v>
      </c>
      <c r="AO357" s="873">
        <f t="shared" si="424"/>
        <v>44085</v>
      </c>
      <c r="AP357" s="873">
        <f t="shared" si="394"/>
        <v>44102</v>
      </c>
      <c r="AQ357" s="873">
        <f t="shared" si="387"/>
        <v>44106</v>
      </c>
      <c r="AR357" s="873">
        <f t="shared" si="422"/>
        <v>44112</v>
      </c>
      <c r="AS357" s="856">
        <f t="shared" si="429"/>
        <v>44114</v>
      </c>
      <c r="AU357" s="864">
        <f t="shared" si="430"/>
        <v>40</v>
      </c>
      <c r="AV357" s="851" t="s">
        <v>506</v>
      </c>
      <c r="AW357" s="852" t="s">
        <v>8076</v>
      </c>
      <c r="AX357" s="853">
        <v>420</v>
      </c>
      <c r="AY357" s="854" t="s">
        <v>6188</v>
      </c>
      <c r="AZ357" s="855">
        <f t="shared" si="403"/>
        <v>44023</v>
      </c>
      <c r="BA357" s="855">
        <f t="shared" si="378"/>
        <v>44029</v>
      </c>
      <c r="BB357" s="855">
        <f t="shared" si="404"/>
        <v>44030</v>
      </c>
      <c r="BC357" s="855">
        <f t="shared" si="368"/>
        <v>44036</v>
      </c>
      <c r="BD357" s="855">
        <f t="shared" si="384"/>
        <v>44085</v>
      </c>
      <c r="BE357" s="855">
        <f t="shared" si="395"/>
        <v>44102</v>
      </c>
      <c r="BF357" s="855">
        <f t="shared" si="369"/>
        <v>44106</v>
      </c>
      <c r="BG357" s="855">
        <f t="shared" si="439"/>
        <v>44112</v>
      </c>
      <c r="BH357" s="856">
        <f t="shared" si="431"/>
        <v>44114</v>
      </c>
      <c r="BJ357" s="864">
        <f t="shared" si="432"/>
        <v>40</v>
      </c>
      <c r="BK357" s="851" t="s">
        <v>506</v>
      </c>
      <c r="BL357" s="852" t="s">
        <v>8076</v>
      </c>
      <c r="BM357" s="853">
        <v>420</v>
      </c>
      <c r="BN357" s="854" t="s">
        <v>6188</v>
      </c>
      <c r="BO357" s="855">
        <f t="shared" si="405"/>
        <v>44009</v>
      </c>
      <c r="BP357" s="855">
        <f t="shared" si="379"/>
        <v>44015</v>
      </c>
      <c r="BQ357" s="855">
        <f t="shared" si="406"/>
        <v>44016</v>
      </c>
      <c r="BR357" s="855">
        <f t="shared" si="380"/>
        <v>44022</v>
      </c>
      <c r="BS357" s="855">
        <f t="shared" si="385"/>
        <v>44085</v>
      </c>
      <c r="BT357" s="855">
        <f t="shared" si="396"/>
        <v>44102</v>
      </c>
      <c r="BU357" s="855">
        <f t="shared" si="370"/>
        <v>44106</v>
      </c>
      <c r="BV357" s="855">
        <f t="shared" si="441"/>
        <v>44112</v>
      </c>
      <c r="BW357" s="856">
        <f t="shared" si="433"/>
        <v>44114</v>
      </c>
      <c r="BY357" s="864">
        <f t="shared" si="434"/>
        <v>40</v>
      </c>
      <c r="BZ357" s="851" t="s">
        <v>506</v>
      </c>
      <c r="CA357" s="852" t="s">
        <v>8076</v>
      </c>
      <c r="CB357" s="853">
        <v>420</v>
      </c>
      <c r="CC357" s="854" t="s">
        <v>6188</v>
      </c>
      <c r="CD357" s="873">
        <f t="shared" si="407"/>
        <v>44037</v>
      </c>
      <c r="CE357" s="873">
        <f t="shared" si="381"/>
        <v>44043</v>
      </c>
      <c r="CF357" s="873">
        <f t="shared" si="408"/>
        <v>44044</v>
      </c>
      <c r="CG357" s="873">
        <f t="shared" si="371"/>
        <v>44050</v>
      </c>
      <c r="CH357" s="873">
        <f t="shared" si="412"/>
        <v>44085</v>
      </c>
      <c r="CI357" s="873">
        <f t="shared" si="397"/>
        <v>44102</v>
      </c>
      <c r="CJ357" s="873">
        <f t="shared" si="388"/>
        <v>44106</v>
      </c>
      <c r="CK357" s="873">
        <f t="shared" si="442"/>
        <v>44112</v>
      </c>
      <c r="CL357" s="856">
        <f t="shared" si="435"/>
        <v>44114</v>
      </c>
      <c r="CN357" s="864">
        <f t="shared" si="436"/>
        <v>40</v>
      </c>
      <c r="CO357" s="851" t="s">
        <v>506</v>
      </c>
      <c r="CP357" s="852" t="s">
        <v>8076</v>
      </c>
      <c r="CQ357" s="853">
        <v>420</v>
      </c>
      <c r="CR357" s="854" t="s">
        <v>6188</v>
      </c>
      <c r="CS357" s="873">
        <f t="shared" si="409"/>
        <v>44037</v>
      </c>
      <c r="CT357" s="873">
        <f t="shared" si="382"/>
        <v>44043</v>
      </c>
      <c r="CU357" s="873">
        <f t="shared" si="410"/>
        <v>44044</v>
      </c>
      <c r="CV357" s="873">
        <f t="shared" si="443"/>
        <v>44050</v>
      </c>
      <c r="CW357" s="873">
        <f t="shared" si="425"/>
        <v>44085</v>
      </c>
      <c r="CX357" s="873">
        <f t="shared" si="398"/>
        <v>44102</v>
      </c>
      <c r="CY357" s="873">
        <f t="shared" si="389"/>
        <v>44106</v>
      </c>
      <c r="CZ357" s="873">
        <f t="shared" si="423"/>
        <v>44112</v>
      </c>
      <c r="DA357" s="856">
        <f t="shared" si="437"/>
        <v>44114</v>
      </c>
    </row>
    <row r="358" spans="2:105">
      <c r="B358" s="407" t="s">
        <v>2512</v>
      </c>
      <c r="C358" s="864">
        <f t="shared" si="413"/>
        <v>41</v>
      </c>
      <c r="D358" s="857" t="s">
        <v>506</v>
      </c>
      <c r="E358" s="858"/>
      <c r="F358" s="853">
        <v>420</v>
      </c>
      <c r="G358" s="854" t="s">
        <v>6188</v>
      </c>
      <c r="H358" s="859">
        <f t="shared" si="421"/>
        <v>44076</v>
      </c>
      <c r="I358" s="859">
        <f t="shared" si="391"/>
        <v>44079</v>
      </c>
      <c r="J358" s="863">
        <f t="shared" si="411"/>
        <v>44085</v>
      </c>
      <c r="K358" s="859">
        <f t="shared" si="420"/>
        <v>44092</v>
      </c>
      <c r="L358" s="859">
        <f t="shared" si="392"/>
        <v>44109</v>
      </c>
      <c r="M358" s="859">
        <f t="shared" si="373"/>
        <v>44113</v>
      </c>
      <c r="N358" s="859">
        <f t="shared" si="352"/>
        <v>44119</v>
      </c>
      <c r="O358" s="856">
        <f t="shared" si="438"/>
        <v>44121</v>
      </c>
      <c r="Q358" s="864">
        <f t="shared" si="426"/>
        <v>41</v>
      </c>
      <c r="R358" s="857" t="s">
        <v>506</v>
      </c>
      <c r="S358" s="858"/>
      <c r="T358" s="853">
        <v>420</v>
      </c>
      <c r="U358" s="854" t="s">
        <v>6188</v>
      </c>
      <c r="V358" s="885">
        <f t="shared" si="399"/>
        <v>44044</v>
      </c>
      <c r="W358" s="885">
        <f t="shared" si="374"/>
        <v>44050</v>
      </c>
      <c r="X358" s="885">
        <f t="shared" si="400"/>
        <v>44051</v>
      </c>
      <c r="Y358" s="885">
        <f t="shared" si="375"/>
        <v>44057</v>
      </c>
      <c r="Z358" s="885">
        <f t="shared" si="383"/>
        <v>44092</v>
      </c>
      <c r="AA358" s="885">
        <f t="shared" si="393"/>
        <v>44109</v>
      </c>
      <c r="AB358" s="885">
        <f t="shared" si="386"/>
        <v>44113</v>
      </c>
      <c r="AC358" s="885">
        <f t="shared" si="440"/>
        <v>44119</v>
      </c>
      <c r="AD358" s="856">
        <f t="shared" si="427"/>
        <v>44121</v>
      </c>
      <c r="AF358" s="864">
        <f t="shared" si="428"/>
        <v>41</v>
      </c>
      <c r="AG358" s="857" t="s">
        <v>506</v>
      </c>
      <c r="AH358" s="858"/>
      <c r="AI358" s="853">
        <v>420</v>
      </c>
      <c r="AJ358" s="854" t="s">
        <v>6188</v>
      </c>
      <c r="AK358" s="885">
        <f t="shared" si="401"/>
        <v>44044</v>
      </c>
      <c r="AL358" s="885">
        <f t="shared" si="376"/>
        <v>44050</v>
      </c>
      <c r="AM358" s="885">
        <f t="shared" si="402"/>
        <v>44051</v>
      </c>
      <c r="AN358" s="885">
        <f t="shared" si="377"/>
        <v>44057</v>
      </c>
      <c r="AO358" s="885">
        <f t="shared" si="424"/>
        <v>44092</v>
      </c>
      <c r="AP358" s="885">
        <f t="shared" si="394"/>
        <v>44109</v>
      </c>
      <c r="AQ358" s="885">
        <f t="shared" si="387"/>
        <v>44113</v>
      </c>
      <c r="AR358" s="885">
        <f t="shared" si="422"/>
        <v>44119</v>
      </c>
      <c r="AS358" s="856">
        <f t="shared" si="429"/>
        <v>44121</v>
      </c>
      <c r="AU358" s="864">
        <f t="shared" si="430"/>
        <v>41</v>
      </c>
      <c r="AV358" s="857" t="s">
        <v>506</v>
      </c>
      <c r="AW358" s="858"/>
      <c r="AX358" s="853">
        <v>420</v>
      </c>
      <c r="AY358" s="854" t="s">
        <v>6188</v>
      </c>
      <c r="AZ358" s="863">
        <f t="shared" si="403"/>
        <v>44030</v>
      </c>
      <c r="BA358" s="863">
        <f t="shared" si="378"/>
        <v>44036</v>
      </c>
      <c r="BB358" s="863">
        <f t="shared" si="404"/>
        <v>44037</v>
      </c>
      <c r="BC358" s="863">
        <f t="shared" si="368"/>
        <v>44043</v>
      </c>
      <c r="BD358" s="863">
        <f t="shared" si="384"/>
        <v>44092</v>
      </c>
      <c r="BE358" s="863">
        <f t="shared" si="395"/>
        <v>44109</v>
      </c>
      <c r="BF358" s="863">
        <f t="shared" si="369"/>
        <v>44113</v>
      </c>
      <c r="BG358" s="863">
        <f t="shared" si="439"/>
        <v>44119</v>
      </c>
      <c r="BH358" s="856">
        <f t="shared" si="431"/>
        <v>44121</v>
      </c>
      <c r="BJ358" s="864">
        <f t="shared" si="432"/>
        <v>41</v>
      </c>
      <c r="BK358" s="857" t="s">
        <v>506</v>
      </c>
      <c r="BL358" s="858"/>
      <c r="BM358" s="853">
        <v>420</v>
      </c>
      <c r="BN358" s="854" t="s">
        <v>6188</v>
      </c>
      <c r="BO358" s="859">
        <f t="shared" si="405"/>
        <v>44016</v>
      </c>
      <c r="BP358" s="863">
        <f t="shared" si="379"/>
        <v>44022</v>
      </c>
      <c r="BQ358" s="859">
        <f t="shared" si="406"/>
        <v>44023</v>
      </c>
      <c r="BR358" s="863">
        <f t="shared" si="380"/>
        <v>44029</v>
      </c>
      <c r="BS358" s="859">
        <f t="shared" si="385"/>
        <v>44092</v>
      </c>
      <c r="BT358" s="859">
        <f t="shared" si="396"/>
        <v>44109</v>
      </c>
      <c r="BU358" s="859">
        <f t="shared" si="370"/>
        <v>44113</v>
      </c>
      <c r="BV358" s="859">
        <f t="shared" si="441"/>
        <v>44119</v>
      </c>
      <c r="BW358" s="856">
        <f t="shared" si="433"/>
        <v>44121</v>
      </c>
      <c r="BY358" s="864">
        <f t="shared" si="434"/>
        <v>41</v>
      </c>
      <c r="BZ358" s="857" t="s">
        <v>506</v>
      </c>
      <c r="CA358" s="858"/>
      <c r="CB358" s="853">
        <v>420</v>
      </c>
      <c r="CC358" s="854" t="s">
        <v>6188</v>
      </c>
      <c r="CD358" s="885">
        <f t="shared" si="407"/>
        <v>44044</v>
      </c>
      <c r="CE358" s="885">
        <f t="shared" si="381"/>
        <v>44050</v>
      </c>
      <c r="CF358" s="885">
        <f t="shared" si="408"/>
        <v>44051</v>
      </c>
      <c r="CG358" s="885">
        <f t="shared" si="371"/>
        <v>44057</v>
      </c>
      <c r="CH358" s="885">
        <f t="shared" si="412"/>
        <v>44092</v>
      </c>
      <c r="CI358" s="885">
        <f t="shared" si="397"/>
        <v>44109</v>
      </c>
      <c r="CJ358" s="885">
        <f t="shared" si="388"/>
        <v>44113</v>
      </c>
      <c r="CK358" s="885">
        <f t="shared" si="442"/>
        <v>44119</v>
      </c>
      <c r="CL358" s="856">
        <f t="shared" si="435"/>
        <v>44121</v>
      </c>
      <c r="CN358" s="864">
        <f t="shared" si="436"/>
        <v>41</v>
      </c>
      <c r="CO358" s="857" t="s">
        <v>506</v>
      </c>
      <c r="CP358" s="858"/>
      <c r="CQ358" s="853">
        <v>420</v>
      </c>
      <c r="CR358" s="854" t="s">
        <v>6188</v>
      </c>
      <c r="CS358" s="885">
        <f t="shared" si="409"/>
        <v>44044</v>
      </c>
      <c r="CT358" s="885">
        <f t="shared" si="382"/>
        <v>44050</v>
      </c>
      <c r="CU358" s="885">
        <f t="shared" si="410"/>
        <v>44051</v>
      </c>
      <c r="CV358" s="885">
        <f t="shared" si="443"/>
        <v>44057</v>
      </c>
      <c r="CW358" s="885">
        <f t="shared" si="425"/>
        <v>44092</v>
      </c>
      <c r="CX358" s="885">
        <f t="shared" si="398"/>
        <v>44109</v>
      </c>
      <c r="CY358" s="885">
        <f t="shared" si="389"/>
        <v>44113</v>
      </c>
      <c r="CZ358" s="885">
        <f t="shared" si="423"/>
        <v>44119</v>
      </c>
      <c r="DA358" s="856">
        <f t="shared" si="437"/>
        <v>44121</v>
      </c>
    </row>
    <row r="359" spans="2:105">
      <c r="B359" s="407" t="s">
        <v>2513</v>
      </c>
      <c r="C359" s="864">
        <f t="shared" si="413"/>
        <v>42</v>
      </c>
      <c r="D359" s="857" t="s">
        <v>506</v>
      </c>
      <c r="E359" s="858"/>
      <c r="F359" s="853">
        <v>420</v>
      </c>
      <c r="G359" s="854" t="s">
        <v>6188</v>
      </c>
      <c r="H359" s="859">
        <f t="shared" si="421"/>
        <v>44083</v>
      </c>
      <c r="I359" s="859">
        <f t="shared" si="391"/>
        <v>44086</v>
      </c>
      <c r="J359" s="863">
        <f t="shared" si="411"/>
        <v>44092</v>
      </c>
      <c r="K359" s="859">
        <f t="shared" si="420"/>
        <v>44099</v>
      </c>
      <c r="L359" s="859">
        <f t="shared" si="392"/>
        <v>44116</v>
      </c>
      <c r="M359" s="859">
        <f t="shared" si="373"/>
        <v>44120</v>
      </c>
      <c r="N359" s="859">
        <f t="shared" si="352"/>
        <v>44126</v>
      </c>
      <c r="O359" s="856">
        <f t="shared" si="438"/>
        <v>44128</v>
      </c>
      <c r="Q359" s="864">
        <f t="shared" si="426"/>
        <v>42</v>
      </c>
      <c r="R359" s="857" t="s">
        <v>506</v>
      </c>
      <c r="S359" s="858"/>
      <c r="T359" s="853">
        <v>420</v>
      </c>
      <c r="U359" s="854" t="s">
        <v>6188</v>
      </c>
      <c r="V359" s="885">
        <f t="shared" si="399"/>
        <v>44051</v>
      </c>
      <c r="W359" s="885">
        <f t="shared" si="374"/>
        <v>44057</v>
      </c>
      <c r="X359" s="885">
        <f t="shared" si="400"/>
        <v>44058</v>
      </c>
      <c r="Y359" s="885">
        <f t="shared" si="375"/>
        <v>44064</v>
      </c>
      <c r="Z359" s="885">
        <f t="shared" si="383"/>
        <v>44099</v>
      </c>
      <c r="AA359" s="885">
        <f t="shared" si="393"/>
        <v>44116</v>
      </c>
      <c r="AB359" s="885">
        <f t="shared" si="386"/>
        <v>44120</v>
      </c>
      <c r="AC359" s="885">
        <f t="shared" si="440"/>
        <v>44126</v>
      </c>
      <c r="AD359" s="856">
        <f t="shared" si="427"/>
        <v>44128</v>
      </c>
      <c r="AF359" s="864">
        <f t="shared" si="428"/>
        <v>42</v>
      </c>
      <c r="AG359" s="857" t="s">
        <v>506</v>
      </c>
      <c r="AH359" s="858"/>
      <c r="AI359" s="853">
        <v>420</v>
      </c>
      <c r="AJ359" s="854" t="s">
        <v>6188</v>
      </c>
      <c r="AK359" s="885">
        <f t="shared" si="401"/>
        <v>44051</v>
      </c>
      <c r="AL359" s="885">
        <f t="shared" si="376"/>
        <v>44057</v>
      </c>
      <c r="AM359" s="885">
        <f t="shared" si="402"/>
        <v>44058</v>
      </c>
      <c r="AN359" s="885">
        <f t="shared" si="377"/>
        <v>44064</v>
      </c>
      <c r="AO359" s="885">
        <f t="shared" si="424"/>
        <v>44099</v>
      </c>
      <c r="AP359" s="885">
        <f t="shared" si="394"/>
        <v>44116</v>
      </c>
      <c r="AQ359" s="885">
        <f t="shared" si="387"/>
        <v>44120</v>
      </c>
      <c r="AR359" s="885">
        <f t="shared" si="422"/>
        <v>44126</v>
      </c>
      <c r="AS359" s="856">
        <f t="shared" si="429"/>
        <v>44128</v>
      </c>
      <c r="AU359" s="864">
        <f t="shared" si="430"/>
        <v>42</v>
      </c>
      <c r="AV359" s="857" t="s">
        <v>506</v>
      </c>
      <c r="AW359" s="858"/>
      <c r="AX359" s="853">
        <v>420</v>
      </c>
      <c r="AY359" s="854" t="s">
        <v>6188</v>
      </c>
      <c r="AZ359" s="863">
        <f t="shared" si="403"/>
        <v>44037</v>
      </c>
      <c r="BA359" s="863">
        <f t="shared" si="378"/>
        <v>44043</v>
      </c>
      <c r="BB359" s="863">
        <f t="shared" si="404"/>
        <v>44044</v>
      </c>
      <c r="BC359" s="863">
        <f t="shared" si="368"/>
        <v>44050</v>
      </c>
      <c r="BD359" s="863">
        <f t="shared" si="384"/>
        <v>44099</v>
      </c>
      <c r="BE359" s="863">
        <f t="shared" si="395"/>
        <v>44116</v>
      </c>
      <c r="BF359" s="863">
        <f t="shared" si="369"/>
        <v>44120</v>
      </c>
      <c r="BG359" s="863">
        <f t="shared" si="439"/>
        <v>44126</v>
      </c>
      <c r="BH359" s="856">
        <f t="shared" si="431"/>
        <v>44128</v>
      </c>
      <c r="BJ359" s="864">
        <f t="shared" si="432"/>
        <v>42</v>
      </c>
      <c r="BK359" s="857" t="s">
        <v>506</v>
      </c>
      <c r="BL359" s="858"/>
      <c r="BM359" s="853">
        <v>420</v>
      </c>
      <c r="BN359" s="854" t="s">
        <v>6188</v>
      </c>
      <c r="BO359" s="859">
        <f t="shared" si="405"/>
        <v>44023</v>
      </c>
      <c r="BP359" s="863">
        <f t="shared" si="379"/>
        <v>44029</v>
      </c>
      <c r="BQ359" s="859">
        <f t="shared" si="406"/>
        <v>44030</v>
      </c>
      <c r="BR359" s="863">
        <f t="shared" si="380"/>
        <v>44036</v>
      </c>
      <c r="BS359" s="859">
        <f t="shared" si="385"/>
        <v>44099</v>
      </c>
      <c r="BT359" s="859">
        <f t="shared" si="396"/>
        <v>44116</v>
      </c>
      <c r="BU359" s="859">
        <f t="shared" si="370"/>
        <v>44120</v>
      </c>
      <c r="BV359" s="859">
        <f t="shared" si="441"/>
        <v>44126</v>
      </c>
      <c r="BW359" s="856">
        <f t="shared" si="433"/>
        <v>44128</v>
      </c>
      <c r="BY359" s="864">
        <f t="shared" si="434"/>
        <v>42</v>
      </c>
      <c r="BZ359" s="857" t="s">
        <v>506</v>
      </c>
      <c r="CA359" s="858"/>
      <c r="CB359" s="853">
        <v>420</v>
      </c>
      <c r="CC359" s="854" t="s">
        <v>6188</v>
      </c>
      <c r="CD359" s="885">
        <f t="shared" si="407"/>
        <v>44051</v>
      </c>
      <c r="CE359" s="885">
        <f t="shared" si="381"/>
        <v>44057</v>
      </c>
      <c r="CF359" s="885">
        <f t="shared" si="408"/>
        <v>44058</v>
      </c>
      <c r="CG359" s="885">
        <f t="shared" si="371"/>
        <v>44064</v>
      </c>
      <c r="CH359" s="885">
        <f t="shared" si="412"/>
        <v>44099</v>
      </c>
      <c r="CI359" s="885">
        <f t="shared" si="397"/>
        <v>44116</v>
      </c>
      <c r="CJ359" s="885">
        <f t="shared" si="388"/>
        <v>44120</v>
      </c>
      <c r="CK359" s="885">
        <f t="shared" si="442"/>
        <v>44126</v>
      </c>
      <c r="CL359" s="856">
        <f t="shared" si="435"/>
        <v>44128</v>
      </c>
      <c r="CN359" s="864">
        <f t="shared" si="436"/>
        <v>42</v>
      </c>
      <c r="CO359" s="857" t="s">
        <v>506</v>
      </c>
      <c r="CP359" s="858"/>
      <c r="CQ359" s="853">
        <v>420</v>
      </c>
      <c r="CR359" s="854" t="s">
        <v>6188</v>
      </c>
      <c r="CS359" s="885">
        <f t="shared" si="409"/>
        <v>44051</v>
      </c>
      <c r="CT359" s="885">
        <f t="shared" si="382"/>
        <v>44057</v>
      </c>
      <c r="CU359" s="885">
        <f t="shared" si="410"/>
        <v>44058</v>
      </c>
      <c r="CV359" s="885">
        <f t="shared" si="443"/>
        <v>44064</v>
      </c>
      <c r="CW359" s="885">
        <f t="shared" si="425"/>
        <v>44099</v>
      </c>
      <c r="CX359" s="885">
        <f t="shared" si="398"/>
        <v>44116</v>
      </c>
      <c r="CY359" s="885">
        <f t="shared" si="389"/>
        <v>44120</v>
      </c>
      <c r="CZ359" s="885">
        <f t="shared" si="423"/>
        <v>44126</v>
      </c>
      <c r="DA359" s="856">
        <f t="shared" si="437"/>
        <v>44128</v>
      </c>
    </row>
    <row r="360" spans="2:105">
      <c r="B360" s="407" t="s">
        <v>2514</v>
      </c>
      <c r="C360" s="864">
        <f t="shared" si="413"/>
        <v>43</v>
      </c>
      <c r="D360" s="857" t="s">
        <v>506</v>
      </c>
      <c r="E360" s="858"/>
      <c r="F360" s="853">
        <v>420</v>
      </c>
      <c r="G360" s="854" t="s">
        <v>6188</v>
      </c>
      <c r="H360" s="859">
        <f t="shared" si="421"/>
        <v>44090</v>
      </c>
      <c r="I360" s="859">
        <f t="shared" si="391"/>
        <v>44093</v>
      </c>
      <c r="J360" s="863">
        <f t="shared" si="411"/>
        <v>44099</v>
      </c>
      <c r="K360" s="859">
        <f t="shared" si="420"/>
        <v>44106</v>
      </c>
      <c r="L360" s="859">
        <f t="shared" si="392"/>
        <v>44123</v>
      </c>
      <c r="M360" s="859">
        <f t="shared" si="373"/>
        <v>44127</v>
      </c>
      <c r="N360" s="859">
        <f t="shared" si="352"/>
        <v>44133</v>
      </c>
      <c r="O360" s="856">
        <f t="shared" si="438"/>
        <v>44135</v>
      </c>
      <c r="Q360" s="864">
        <f t="shared" si="426"/>
        <v>43</v>
      </c>
      <c r="R360" s="857" t="s">
        <v>506</v>
      </c>
      <c r="S360" s="858"/>
      <c r="T360" s="853">
        <v>420</v>
      </c>
      <c r="U360" s="854" t="s">
        <v>6188</v>
      </c>
      <c r="V360" s="885">
        <f t="shared" si="399"/>
        <v>44058</v>
      </c>
      <c r="W360" s="885">
        <f t="shared" si="374"/>
        <v>44064</v>
      </c>
      <c r="X360" s="885">
        <f t="shared" si="400"/>
        <v>44065</v>
      </c>
      <c r="Y360" s="885">
        <f t="shared" si="375"/>
        <v>44071</v>
      </c>
      <c r="Z360" s="885">
        <f t="shared" si="383"/>
        <v>44106</v>
      </c>
      <c r="AA360" s="885">
        <f t="shared" si="393"/>
        <v>44123</v>
      </c>
      <c r="AB360" s="885">
        <f t="shared" si="386"/>
        <v>44127</v>
      </c>
      <c r="AC360" s="885">
        <f t="shared" si="440"/>
        <v>44133</v>
      </c>
      <c r="AD360" s="856">
        <f t="shared" si="427"/>
        <v>44135</v>
      </c>
      <c r="AF360" s="864">
        <f t="shared" si="428"/>
        <v>43</v>
      </c>
      <c r="AG360" s="857" t="s">
        <v>506</v>
      </c>
      <c r="AH360" s="858"/>
      <c r="AI360" s="853">
        <v>420</v>
      </c>
      <c r="AJ360" s="854" t="s">
        <v>6188</v>
      </c>
      <c r="AK360" s="885">
        <f t="shared" si="401"/>
        <v>44058</v>
      </c>
      <c r="AL360" s="885">
        <f t="shared" si="376"/>
        <v>44064</v>
      </c>
      <c r="AM360" s="885">
        <f t="shared" si="402"/>
        <v>44065</v>
      </c>
      <c r="AN360" s="885">
        <f t="shared" si="377"/>
        <v>44071</v>
      </c>
      <c r="AO360" s="885">
        <f t="shared" si="424"/>
        <v>44106</v>
      </c>
      <c r="AP360" s="885">
        <f t="shared" si="394"/>
        <v>44123</v>
      </c>
      <c r="AQ360" s="885">
        <f t="shared" si="387"/>
        <v>44127</v>
      </c>
      <c r="AR360" s="885">
        <f t="shared" si="422"/>
        <v>44133</v>
      </c>
      <c r="AS360" s="856">
        <f t="shared" si="429"/>
        <v>44135</v>
      </c>
      <c r="AU360" s="864">
        <f t="shared" si="430"/>
        <v>43</v>
      </c>
      <c r="AV360" s="857" t="s">
        <v>506</v>
      </c>
      <c r="AW360" s="858"/>
      <c r="AX360" s="853">
        <v>420</v>
      </c>
      <c r="AY360" s="854" t="s">
        <v>6188</v>
      </c>
      <c r="AZ360" s="863">
        <f t="shared" si="403"/>
        <v>44044</v>
      </c>
      <c r="BA360" s="863">
        <f t="shared" si="378"/>
        <v>44050</v>
      </c>
      <c r="BB360" s="863">
        <f t="shared" si="404"/>
        <v>44051</v>
      </c>
      <c r="BC360" s="863">
        <f t="shared" si="368"/>
        <v>44057</v>
      </c>
      <c r="BD360" s="863">
        <f t="shared" si="384"/>
        <v>44106</v>
      </c>
      <c r="BE360" s="863">
        <f t="shared" si="395"/>
        <v>44123</v>
      </c>
      <c r="BF360" s="863">
        <f t="shared" si="369"/>
        <v>44127</v>
      </c>
      <c r="BG360" s="863">
        <f t="shared" si="439"/>
        <v>44133</v>
      </c>
      <c r="BH360" s="856">
        <f t="shared" si="431"/>
        <v>44135</v>
      </c>
      <c r="BJ360" s="864">
        <f t="shared" si="432"/>
        <v>43</v>
      </c>
      <c r="BK360" s="857" t="s">
        <v>506</v>
      </c>
      <c r="BL360" s="858"/>
      <c r="BM360" s="853">
        <v>420</v>
      </c>
      <c r="BN360" s="854" t="s">
        <v>6188</v>
      </c>
      <c r="BO360" s="859">
        <f t="shared" si="405"/>
        <v>44030</v>
      </c>
      <c r="BP360" s="863">
        <f t="shared" si="379"/>
        <v>44036</v>
      </c>
      <c r="BQ360" s="859">
        <f t="shared" si="406"/>
        <v>44037</v>
      </c>
      <c r="BR360" s="863">
        <f t="shared" si="380"/>
        <v>44043</v>
      </c>
      <c r="BS360" s="859">
        <f t="shared" si="385"/>
        <v>44106</v>
      </c>
      <c r="BT360" s="859">
        <f t="shared" si="396"/>
        <v>44123</v>
      </c>
      <c r="BU360" s="859">
        <f t="shared" si="370"/>
        <v>44127</v>
      </c>
      <c r="BV360" s="859">
        <f t="shared" si="441"/>
        <v>44133</v>
      </c>
      <c r="BW360" s="856">
        <f t="shared" si="433"/>
        <v>44135</v>
      </c>
      <c r="BY360" s="864">
        <f t="shared" si="434"/>
        <v>43</v>
      </c>
      <c r="BZ360" s="857" t="s">
        <v>506</v>
      </c>
      <c r="CA360" s="858"/>
      <c r="CB360" s="853">
        <v>420</v>
      </c>
      <c r="CC360" s="854" t="s">
        <v>6188</v>
      </c>
      <c r="CD360" s="885">
        <f t="shared" si="407"/>
        <v>44058</v>
      </c>
      <c r="CE360" s="885">
        <f t="shared" si="381"/>
        <v>44064</v>
      </c>
      <c r="CF360" s="885">
        <f t="shared" si="408"/>
        <v>44065</v>
      </c>
      <c r="CG360" s="885">
        <f t="shared" si="371"/>
        <v>44071</v>
      </c>
      <c r="CH360" s="885">
        <f t="shared" si="412"/>
        <v>44106</v>
      </c>
      <c r="CI360" s="885">
        <f t="shared" si="397"/>
        <v>44123</v>
      </c>
      <c r="CJ360" s="885">
        <f t="shared" si="388"/>
        <v>44127</v>
      </c>
      <c r="CK360" s="885">
        <f t="shared" si="442"/>
        <v>44133</v>
      </c>
      <c r="CL360" s="856">
        <f t="shared" si="435"/>
        <v>44135</v>
      </c>
      <c r="CN360" s="864">
        <f t="shared" si="436"/>
        <v>43</v>
      </c>
      <c r="CO360" s="857" t="s">
        <v>506</v>
      </c>
      <c r="CP360" s="858"/>
      <c r="CQ360" s="853">
        <v>420</v>
      </c>
      <c r="CR360" s="854" t="s">
        <v>6188</v>
      </c>
      <c r="CS360" s="885">
        <f t="shared" si="409"/>
        <v>44058</v>
      </c>
      <c r="CT360" s="885">
        <f t="shared" si="382"/>
        <v>44064</v>
      </c>
      <c r="CU360" s="885">
        <f t="shared" si="410"/>
        <v>44065</v>
      </c>
      <c r="CV360" s="885">
        <f t="shared" si="443"/>
        <v>44071</v>
      </c>
      <c r="CW360" s="885">
        <f t="shared" si="425"/>
        <v>44106</v>
      </c>
      <c r="CX360" s="885">
        <f t="shared" si="398"/>
        <v>44123</v>
      </c>
      <c r="CY360" s="885">
        <f t="shared" si="389"/>
        <v>44127</v>
      </c>
      <c r="CZ360" s="885">
        <f t="shared" si="423"/>
        <v>44133</v>
      </c>
      <c r="DA360" s="856">
        <f t="shared" si="437"/>
        <v>44135</v>
      </c>
    </row>
    <row r="361" spans="2:105">
      <c r="B361" s="407" t="s">
        <v>2515</v>
      </c>
      <c r="C361" s="868">
        <f t="shared" si="413"/>
        <v>44</v>
      </c>
      <c r="D361" s="860" t="s">
        <v>6189</v>
      </c>
      <c r="E361" s="861" t="s">
        <v>6190</v>
      </c>
      <c r="F361" s="869">
        <v>420</v>
      </c>
      <c r="G361" s="870" t="s">
        <v>6191</v>
      </c>
      <c r="H361" s="862">
        <f t="shared" si="421"/>
        <v>44097</v>
      </c>
      <c r="I361" s="862">
        <f t="shared" si="391"/>
        <v>44100</v>
      </c>
      <c r="J361" s="862">
        <f t="shared" si="411"/>
        <v>44106</v>
      </c>
      <c r="K361" s="862">
        <f t="shared" si="420"/>
        <v>44113</v>
      </c>
      <c r="L361" s="862">
        <f t="shared" si="392"/>
        <v>44130</v>
      </c>
      <c r="M361" s="862">
        <f t="shared" si="373"/>
        <v>44134</v>
      </c>
      <c r="N361" s="862">
        <f t="shared" si="352"/>
        <v>44140</v>
      </c>
      <c r="O361" s="871">
        <f t="shared" si="438"/>
        <v>44142</v>
      </c>
      <c r="Q361" s="868">
        <f t="shared" si="426"/>
        <v>44</v>
      </c>
      <c r="R361" s="860" t="s">
        <v>6189</v>
      </c>
      <c r="S361" s="861" t="s">
        <v>6190</v>
      </c>
      <c r="T361" s="869">
        <v>420</v>
      </c>
      <c r="U361" s="870" t="s">
        <v>6191</v>
      </c>
      <c r="V361" s="890">
        <f t="shared" si="399"/>
        <v>44065</v>
      </c>
      <c r="W361" s="890">
        <f t="shared" si="374"/>
        <v>44071</v>
      </c>
      <c r="X361" s="890">
        <f t="shared" si="400"/>
        <v>44072</v>
      </c>
      <c r="Y361" s="890">
        <f t="shared" si="375"/>
        <v>44078</v>
      </c>
      <c r="Z361" s="890">
        <f t="shared" si="383"/>
        <v>44113</v>
      </c>
      <c r="AA361" s="890">
        <f t="shared" si="393"/>
        <v>44130</v>
      </c>
      <c r="AB361" s="890">
        <f t="shared" si="386"/>
        <v>44134</v>
      </c>
      <c r="AC361" s="890">
        <f t="shared" si="440"/>
        <v>44140</v>
      </c>
      <c r="AD361" s="871">
        <f t="shared" si="427"/>
        <v>44142</v>
      </c>
      <c r="AF361" s="868">
        <f t="shared" si="428"/>
        <v>44</v>
      </c>
      <c r="AG361" s="860" t="s">
        <v>6189</v>
      </c>
      <c r="AH361" s="861" t="s">
        <v>6190</v>
      </c>
      <c r="AI361" s="869">
        <v>420</v>
      </c>
      <c r="AJ361" s="870" t="s">
        <v>6191</v>
      </c>
      <c r="AK361" s="890">
        <f t="shared" si="401"/>
        <v>44065</v>
      </c>
      <c r="AL361" s="890">
        <f t="shared" si="376"/>
        <v>44071</v>
      </c>
      <c r="AM361" s="890">
        <f t="shared" si="402"/>
        <v>44072</v>
      </c>
      <c r="AN361" s="890">
        <f t="shared" si="377"/>
        <v>44078</v>
      </c>
      <c r="AO361" s="890">
        <f t="shared" si="424"/>
        <v>44113</v>
      </c>
      <c r="AP361" s="890">
        <f t="shared" si="394"/>
        <v>44130</v>
      </c>
      <c r="AQ361" s="890">
        <f t="shared" si="387"/>
        <v>44134</v>
      </c>
      <c r="AR361" s="890">
        <f t="shared" si="422"/>
        <v>44140</v>
      </c>
      <c r="AS361" s="871">
        <f t="shared" si="429"/>
        <v>44142</v>
      </c>
      <c r="AU361" s="868">
        <f t="shared" si="430"/>
        <v>44</v>
      </c>
      <c r="AV361" s="860" t="s">
        <v>6189</v>
      </c>
      <c r="AW361" s="861" t="s">
        <v>6190</v>
      </c>
      <c r="AX361" s="869">
        <v>420</v>
      </c>
      <c r="AY361" s="870" t="s">
        <v>6191</v>
      </c>
      <c r="AZ361" s="862">
        <f t="shared" si="403"/>
        <v>44051</v>
      </c>
      <c r="BA361" s="862">
        <f t="shared" si="378"/>
        <v>44057</v>
      </c>
      <c r="BB361" s="862">
        <f t="shared" si="404"/>
        <v>44058</v>
      </c>
      <c r="BC361" s="862">
        <f t="shared" ref="BC361:BC418" si="444">BD361-49</f>
        <v>44064</v>
      </c>
      <c r="BD361" s="862">
        <f t="shared" si="384"/>
        <v>44113</v>
      </c>
      <c r="BE361" s="862">
        <f t="shared" si="395"/>
        <v>44130</v>
      </c>
      <c r="BF361" s="862">
        <f t="shared" ref="BF361:BF418" si="445">BG361-6</f>
        <v>44134</v>
      </c>
      <c r="BG361" s="862">
        <f t="shared" si="439"/>
        <v>44140</v>
      </c>
      <c r="BH361" s="871">
        <f t="shared" si="431"/>
        <v>44142</v>
      </c>
      <c r="BJ361" s="868">
        <f t="shared" si="432"/>
        <v>44</v>
      </c>
      <c r="BK361" s="860" t="s">
        <v>6189</v>
      </c>
      <c r="BL361" s="861" t="s">
        <v>6190</v>
      </c>
      <c r="BM361" s="869">
        <v>420</v>
      </c>
      <c r="BN361" s="870" t="s">
        <v>6191</v>
      </c>
      <c r="BO361" s="862">
        <f t="shared" si="405"/>
        <v>44037</v>
      </c>
      <c r="BP361" s="862">
        <f t="shared" si="379"/>
        <v>44043</v>
      </c>
      <c r="BQ361" s="862">
        <f t="shared" si="406"/>
        <v>44044</v>
      </c>
      <c r="BR361" s="862">
        <f t="shared" si="380"/>
        <v>44050</v>
      </c>
      <c r="BS361" s="862">
        <f t="shared" si="385"/>
        <v>44113</v>
      </c>
      <c r="BT361" s="862">
        <f t="shared" si="396"/>
        <v>44130</v>
      </c>
      <c r="BU361" s="862">
        <f t="shared" si="370"/>
        <v>44134</v>
      </c>
      <c r="BV361" s="862">
        <f t="shared" si="441"/>
        <v>44140</v>
      </c>
      <c r="BW361" s="871">
        <f t="shared" si="433"/>
        <v>44142</v>
      </c>
      <c r="BY361" s="868">
        <f t="shared" si="434"/>
        <v>44</v>
      </c>
      <c r="BZ361" s="860" t="s">
        <v>6189</v>
      </c>
      <c r="CA361" s="861" t="s">
        <v>6190</v>
      </c>
      <c r="CB361" s="869">
        <v>420</v>
      </c>
      <c r="CC361" s="870" t="s">
        <v>6191</v>
      </c>
      <c r="CD361" s="890">
        <f t="shared" si="407"/>
        <v>44065</v>
      </c>
      <c r="CE361" s="890">
        <f t="shared" si="381"/>
        <v>44071</v>
      </c>
      <c r="CF361" s="890">
        <f t="shared" si="408"/>
        <v>44072</v>
      </c>
      <c r="CG361" s="890">
        <f t="shared" si="371"/>
        <v>44078</v>
      </c>
      <c r="CH361" s="890">
        <f t="shared" si="412"/>
        <v>44113</v>
      </c>
      <c r="CI361" s="890">
        <f t="shared" si="397"/>
        <v>44130</v>
      </c>
      <c r="CJ361" s="890">
        <f t="shared" si="388"/>
        <v>44134</v>
      </c>
      <c r="CK361" s="890">
        <f t="shared" si="442"/>
        <v>44140</v>
      </c>
      <c r="CL361" s="871">
        <f t="shared" si="435"/>
        <v>44142</v>
      </c>
      <c r="CN361" s="868">
        <f t="shared" si="436"/>
        <v>44</v>
      </c>
      <c r="CO361" s="860" t="s">
        <v>6189</v>
      </c>
      <c r="CP361" s="861" t="s">
        <v>6190</v>
      </c>
      <c r="CQ361" s="869">
        <v>420</v>
      </c>
      <c r="CR361" s="870" t="s">
        <v>6191</v>
      </c>
      <c r="CS361" s="890">
        <f t="shared" si="409"/>
        <v>44065</v>
      </c>
      <c r="CT361" s="890">
        <f t="shared" si="382"/>
        <v>44071</v>
      </c>
      <c r="CU361" s="890">
        <f t="shared" si="410"/>
        <v>44072</v>
      </c>
      <c r="CV361" s="890">
        <f t="shared" si="443"/>
        <v>44078</v>
      </c>
      <c r="CW361" s="890">
        <f t="shared" si="425"/>
        <v>44113</v>
      </c>
      <c r="CX361" s="890">
        <f t="shared" si="398"/>
        <v>44130</v>
      </c>
      <c r="CY361" s="890">
        <f t="shared" si="389"/>
        <v>44134</v>
      </c>
      <c r="CZ361" s="890">
        <f t="shared" si="423"/>
        <v>44140</v>
      </c>
      <c r="DA361" s="871">
        <f t="shared" si="437"/>
        <v>44142</v>
      </c>
    </row>
    <row r="362" spans="2:105">
      <c r="B362" s="407" t="s">
        <v>2516</v>
      </c>
      <c r="C362" s="864">
        <f t="shared" si="413"/>
        <v>45</v>
      </c>
      <c r="D362" s="857" t="s">
        <v>506</v>
      </c>
      <c r="E362" s="858"/>
      <c r="F362" s="853">
        <v>420</v>
      </c>
      <c r="G362" s="872" t="s">
        <v>6191</v>
      </c>
      <c r="H362" s="885">
        <f t="shared" si="421"/>
        <v>44104</v>
      </c>
      <c r="I362" s="885">
        <f t="shared" si="391"/>
        <v>44107</v>
      </c>
      <c r="J362" s="885">
        <f t="shared" si="411"/>
        <v>44113</v>
      </c>
      <c r="K362" s="885">
        <f t="shared" si="420"/>
        <v>44120</v>
      </c>
      <c r="L362" s="885">
        <f t="shared" si="392"/>
        <v>44137</v>
      </c>
      <c r="M362" s="885">
        <f t="shared" si="373"/>
        <v>44141</v>
      </c>
      <c r="N362" s="885">
        <f t="shared" si="352"/>
        <v>44147</v>
      </c>
      <c r="O362" s="856">
        <f t="shared" si="438"/>
        <v>44149</v>
      </c>
      <c r="Q362" s="864">
        <f t="shared" si="426"/>
        <v>45</v>
      </c>
      <c r="R362" s="857" t="s">
        <v>506</v>
      </c>
      <c r="S362" s="858"/>
      <c r="T362" s="853">
        <v>420</v>
      </c>
      <c r="U362" s="872" t="s">
        <v>6191</v>
      </c>
      <c r="V362" s="885">
        <f t="shared" si="399"/>
        <v>44072</v>
      </c>
      <c r="W362" s="885">
        <f t="shared" si="374"/>
        <v>44078</v>
      </c>
      <c r="X362" s="885">
        <f t="shared" si="400"/>
        <v>44079</v>
      </c>
      <c r="Y362" s="885">
        <f t="shared" si="375"/>
        <v>44085</v>
      </c>
      <c r="Z362" s="885">
        <f t="shared" si="383"/>
        <v>44120</v>
      </c>
      <c r="AA362" s="885">
        <f t="shared" si="393"/>
        <v>44137</v>
      </c>
      <c r="AB362" s="885">
        <f t="shared" si="386"/>
        <v>44141</v>
      </c>
      <c r="AC362" s="885">
        <f t="shared" si="440"/>
        <v>44147</v>
      </c>
      <c r="AD362" s="856">
        <f t="shared" si="427"/>
        <v>44149</v>
      </c>
      <c r="AF362" s="864">
        <f t="shared" si="428"/>
        <v>45</v>
      </c>
      <c r="AG362" s="857" t="s">
        <v>506</v>
      </c>
      <c r="AH362" s="858"/>
      <c r="AI362" s="853">
        <v>420</v>
      </c>
      <c r="AJ362" s="872" t="s">
        <v>6191</v>
      </c>
      <c r="AK362" s="885">
        <f t="shared" si="401"/>
        <v>44072</v>
      </c>
      <c r="AL362" s="885">
        <f t="shared" si="376"/>
        <v>44078</v>
      </c>
      <c r="AM362" s="885">
        <f t="shared" si="402"/>
        <v>44079</v>
      </c>
      <c r="AN362" s="885">
        <f t="shared" si="377"/>
        <v>44085</v>
      </c>
      <c r="AO362" s="885">
        <f t="shared" si="424"/>
        <v>44120</v>
      </c>
      <c r="AP362" s="885">
        <f t="shared" si="394"/>
        <v>44137</v>
      </c>
      <c r="AQ362" s="885">
        <f t="shared" si="387"/>
        <v>44141</v>
      </c>
      <c r="AR362" s="885">
        <f t="shared" si="422"/>
        <v>44147</v>
      </c>
      <c r="AS362" s="856">
        <f t="shared" si="429"/>
        <v>44149</v>
      </c>
      <c r="AU362" s="864">
        <f t="shared" si="430"/>
        <v>45</v>
      </c>
      <c r="AV362" s="857" t="s">
        <v>506</v>
      </c>
      <c r="AW362" s="858"/>
      <c r="AX362" s="853">
        <v>420</v>
      </c>
      <c r="AY362" s="872" t="s">
        <v>6191</v>
      </c>
      <c r="AZ362" s="859">
        <f t="shared" si="403"/>
        <v>44058</v>
      </c>
      <c r="BA362" s="859">
        <f t="shared" si="378"/>
        <v>44064</v>
      </c>
      <c r="BB362" s="859">
        <f t="shared" si="404"/>
        <v>44065</v>
      </c>
      <c r="BC362" s="859">
        <f t="shared" si="444"/>
        <v>44071</v>
      </c>
      <c r="BD362" s="859">
        <f t="shared" si="384"/>
        <v>44120</v>
      </c>
      <c r="BE362" s="859">
        <f t="shared" si="395"/>
        <v>44137</v>
      </c>
      <c r="BF362" s="859">
        <f t="shared" si="445"/>
        <v>44141</v>
      </c>
      <c r="BG362" s="859">
        <f t="shared" si="439"/>
        <v>44147</v>
      </c>
      <c r="BH362" s="856">
        <f t="shared" si="431"/>
        <v>44149</v>
      </c>
      <c r="BJ362" s="864">
        <f t="shared" si="432"/>
        <v>45</v>
      </c>
      <c r="BK362" s="857" t="s">
        <v>506</v>
      </c>
      <c r="BL362" s="858"/>
      <c r="BM362" s="853">
        <v>420</v>
      </c>
      <c r="BN362" s="872" t="s">
        <v>6191</v>
      </c>
      <c r="BO362" s="859">
        <f t="shared" si="405"/>
        <v>44044</v>
      </c>
      <c r="BP362" s="859">
        <f t="shared" si="379"/>
        <v>44050</v>
      </c>
      <c r="BQ362" s="859">
        <f t="shared" si="406"/>
        <v>44051</v>
      </c>
      <c r="BR362" s="859">
        <f t="shared" si="380"/>
        <v>44057</v>
      </c>
      <c r="BS362" s="859">
        <f t="shared" si="385"/>
        <v>44120</v>
      </c>
      <c r="BT362" s="859">
        <f t="shared" si="396"/>
        <v>44137</v>
      </c>
      <c r="BU362" s="859">
        <f t="shared" si="370"/>
        <v>44141</v>
      </c>
      <c r="BV362" s="859">
        <f t="shared" si="441"/>
        <v>44147</v>
      </c>
      <c r="BW362" s="856">
        <f t="shared" si="433"/>
        <v>44149</v>
      </c>
      <c r="BY362" s="864">
        <f t="shared" si="434"/>
        <v>45</v>
      </c>
      <c r="BZ362" s="857" t="s">
        <v>506</v>
      </c>
      <c r="CA362" s="858"/>
      <c r="CB362" s="853">
        <v>420</v>
      </c>
      <c r="CC362" s="872" t="s">
        <v>6191</v>
      </c>
      <c r="CD362" s="885">
        <f t="shared" si="407"/>
        <v>44072</v>
      </c>
      <c r="CE362" s="885">
        <f t="shared" si="381"/>
        <v>44078</v>
      </c>
      <c r="CF362" s="885">
        <f t="shared" si="408"/>
        <v>44079</v>
      </c>
      <c r="CG362" s="885">
        <f t="shared" si="371"/>
        <v>44085</v>
      </c>
      <c r="CH362" s="885">
        <f t="shared" si="412"/>
        <v>44120</v>
      </c>
      <c r="CI362" s="885">
        <f t="shared" si="397"/>
        <v>44137</v>
      </c>
      <c r="CJ362" s="885">
        <f t="shared" si="388"/>
        <v>44141</v>
      </c>
      <c r="CK362" s="885">
        <f t="shared" si="442"/>
        <v>44147</v>
      </c>
      <c r="CL362" s="856">
        <f t="shared" si="435"/>
        <v>44149</v>
      </c>
      <c r="CN362" s="864">
        <f t="shared" si="436"/>
        <v>45</v>
      </c>
      <c r="CO362" s="857" t="s">
        <v>506</v>
      </c>
      <c r="CP362" s="858"/>
      <c r="CQ362" s="853">
        <v>420</v>
      </c>
      <c r="CR362" s="872" t="s">
        <v>6191</v>
      </c>
      <c r="CS362" s="885">
        <f t="shared" si="409"/>
        <v>44072</v>
      </c>
      <c r="CT362" s="885">
        <f t="shared" si="382"/>
        <v>44078</v>
      </c>
      <c r="CU362" s="885">
        <f t="shared" si="410"/>
        <v>44079</v>
      </c>
      <c r="CV362" s="885">
        <f t="shared" si="443"/>
        <v>44085</v>
      </c>
      <c r="CW362" s="885">
        <f t="shared" si="425"/>
        <v>44120</v>
      </c>
      <c r="CX362" s="885">
        <f t="shared" si="398"/>
        <v>44137</v>
      </c>
      <c r="CY362" s="885">
        <f t="shared" si="389"/>
        <v>44141</v>
      </c>
      <c r="CZ362" s="885">
        <f t="shared" si="423"/>
        <v>44147</v>
      </c>
      <c r="DA362" s="856">
        <f t="shared" si="437"/>
        <v>44149</v>
      </c>
    </row>
    <row r="363" spans="2:105" ht="51">
      <c r="B363" s="407" t="s">
        <v>2517</v>
      </c>
      <c r="C363" s="864">
        <f t="shared" si="413"/>
        <v>46</v>
      </c>
      <c r="D363" s="851"/>
      <c r="E363" s="852" t="s">
        <v>8077</v>
      </c>
      <c r="F363" s="853">
        <v>420</v>
      </c>
      <c r="G363" s="872" t="s">
        <v>6191</v>
      </c>
      <c r="H363" s="855">
        <f t="shared" si="421"/>
        <v>44111</v>
      </c>
      <c r="I363" s="855">
        <f t="shared" si="391"/>
        <v>44114</v>
      </c>
      <c r="J363" s="855">
        <f t="shared" si="411"/>
        <v>44120</v>
      </c>
      <c r="K363" s="855">
        <f t="shared" si="420"/>
        <v>44127</v>
      </c>
      <c r="L363" s="855">
        <f t="shared" si="392"/>
        <v>44144</v>
      </c>
      <c r="M363" s="855">
        <f t="shared" si="373"/>
        <v>44148</v>
      </c>
      <c r="N363" s="855">
        <f t="shared" si="352"/>
        <v>44154</v>
      </c>
      <c r="O363" s="856">
        <f t="shared" si="438"/>
        <v>44156</v>
      </c>
      <c r="Q363" s="864">
        <f t="shared" si="426"/>
        <v>46</v>
      </c>
      <c r="R363" s="851"/>
      <c r="S363" s="852" t="s">
        <v>8077</v>
      </c>
      <c r="T363" s="853">
        <v>420</v>
      </c>
      <c r="U363" s="872" t="s">
        <v>6191</v>
      </c>
      <c r="V363" s="873">
        <f t="shared" si="399"/>
        <v>44079</v>
      </c>
      <c r="W363" s="873">
        <f t="shared" si="374"/>
        <v>44085</v>
      </c>
      <c r="X363" s="873">
        <f t="shared" si="400"/>
        <v>44086</v>
      </c>
      <c r="Y363" s="873">
        <f t="shared" si="375"/>
        <v>44092</v>
      </c>
      <c r="Z363" s="873">
        <f t="shared" si="383"/>
        <v>44127</v>
      </c>
      <c r="AA363" s="873">
        <f t="shared" si="393"/>
        <v>44144</v>
      </c>
      <c r="AB363" s="873">
        <f t="shared" si="386"/>
        <v>44148</v>
      </c>
      <c r="AC363" s="873">
        <f t="shared" si="440"/>
        <v>44154</v>
      </c>
      <c r="AD363" s="856">
        <f t="shared" si="427"/>
        <v>44156</v>
      </c>
      <c r="AF363" s="864">
        <f t="shared" si="428"/>
        <v>46</v>
      </c>
      <c r="AG363" s="851"/>
      <c r="AH363" s="852" t="s">
        <v>8077</v>
      </c>
      <c r="AI363" s="853">
        <v>420</v>
      </c>
      <c r="AJ363" s="872" t="s">
        <v>6191</v>
      </c>
      <c r="AK363" s="873">
        <f t="shared" si="401"/>
        <v>44079</v>
      </c>
      <c r="AL363" s="873">
        <f t="shared" si="376"/>
        <v>44085</v>
      </c>
      <c r="AM363" s="873">
        <f t="shared" si="402"/>
        <v>44086</v>
      </c>
      <c r="AN363" s="873">
        <f t="shared" si="377"/>
        <v>44092</v>
      </c>
      <c r="AO363" s="873">
        <f t="shared" si="424"/>
        <v>44127</v>
      </c>
      <c r="AP363" s="873">
        <f t="shared" si="394"/>
        <v>44144</v>
      </c>
      <c r="AQ363" s="873">
        <f t="shared" si="387"/>
        <v>44148</v>
      </c>
      <c r="AR363" s="873">
        <f t="shared" si="422"/>
        <v>44154</v>
      </c>
      <c r="AS363" s="856">
        <f t="shared" si="429"/>
        <v>44156</v>
      </c>
      <c r="AU363" s="864">
        <f t="shared" si="430"/>
        <v>46</v>
      </c>
      <c r="AV363" s="851"/>
      <c r="AW363" s="852" t="s">
        <v>8077</v>
      </c>
      <c r="AX363" s="853">
        <v>420</v>
      </c>
      <c r="AY363" s="872" t="s">
        <v>6191</v>
      </c>
      <c r="AZ363" s="855">
        <f t="shared" si="403"/>
        <v>44065</v>
      </c>
      <c r="BA363" s="855">
        <f t="shared" si="378"/>
        <v>44071</v>
      </c>
      <c r="BB363" s="855">
        <f t="shared" si="404"/>
        <v>44072</v>
      </c>
      <c r="BC363" s="855">
        <f t="shared" si="444"/>
        <v>44078</v>
      </c>
      <c r="BD363" s="855">
        <f t="shared" si="384"/>
        <v>44127</v>
      </c>
      <c r="BE363" s="855">
        <f t="shared" si="395"/>
        <v>44144</v>
      </c>
      <c r="BF363" s="855">
        <f t="shared" si="445"/>
        <v>44148</v>
      </c>
      <c r="BG363" s="855">
        <f t="shared" si="439"/>
        <v>44154</v>
      </c>
      <c r="BH363" s="856">
        <f t="shared" si="431"/>
        <v>44156</v>
      </c>
      <c r="BJ363" s="864">
        <f t="shared" si="432"/>
        <v>46</v>
      </c>
      <c r="BK363" s="851"/>
      <c r="BL363" s="852" t="s">
        <v>8077</v>
      </c>
      <c r="BM363" s="853">
        <v>420</v>
      </c>
      <c r="BN363" s="872" t="s">
        <v>6191</v>
      </c>
      <c r="BO363" s="855">
        <f t="shared" si="405"/>
        <v>44051</v>
      </c>
      <c r="BP363" s="855">
        <f t="shared" si="379"/>
        <v>44057</v>
      </c>
      <c r="BQ363" s="855">
        <f t="shared" si="406"/>
        <v>44058</v>
      </c>
      <c r="BR363" s="855">
        <f t="shared" si="380"/>
        <v>44064</v>
      </c>
      <c r="BS363" s="855">
        <f t="shared" si="385"/>
        <v>44127</v>
      </c>
      <c r="BT363" s="855">
        <f t="shared" si="396"/>
        <v>44144</v>
      </c>
      <c r="BU363" s="855">
        <f t="shared" si="370"/>
        <v>44148</v>
      </c>
      <c r="BV363" s="855">
        <f t="shared" si="441"/>
        <v>44154</v>
      </c>
      <c r="BW363" s="856">
        <f t="shared" si="433"/>
        <v>44156</v>
      </c>
      <c r="BY363" s="864">
        <f t="shared" si="434"/>
        <v>46</v>
      </c>
      <c r="BZ363" s="851"/>
      <c r="CA363" s="852" t="s">
        <v>8077</v>
      </c>
      <c r="CB363" s="853">
        <v>420</v>
      </c>
      <c r="CC363" s="872" t="s">
        <v>6191</v>
      </c>
      <c r="CD363" s="873">
        <f t="shared" si="407"/>
        <v>44079</v>
      </c>
      <c r="CE363" s="873">
        <f t="shared" si="381"/>
        <v>44085</v>
      </c>
      <c r="CF363" s="873">
        <f t="shared" si="408"/>
        <v>44086</v>
      </c>
      <c r="CG363" s="873">
        <f t="shared" si="371"/>
        <v>44092</v>
      </c>
      <c r="CH363" s="873">
        <f t="shared" si="412"/>
        <v>44127</v>
      </c>
      <c r="CI363" s="873">
        <f t="shared" si="397"/>
        <v>44144</v>
      </c>
      <c r="CJ363" s="873">
        <f t="shared" si="388"/>
        <v>44148</v>
      </c>
      <c r="CK363" s="873">
        <f t="shared" si="442"/>
        <v>44154</v>
      </c>
      <c r="CL363" s="856">
        <f t="shared" si="435"/>
        <v>44156</v>
      </c>
      <c r="CN363" s="864">
        <f t="shared" si="436"/>
        <v>46</v>
      </c>
      <c r="CO363" s="851"/>
      <c r="CP363" s="852" t="s">
        <v>8077</v>
      </c>
      <c r="CQ363" s="853">
        <v>420</v>
      </c>
      <c r="CR363" s="872" t="s">
        <v>6191</v>
      </c>
      <c r="CS363" s="873">
        <f t="shared" si="409"/>
        <v>44079</v>
      </c>
      <c r="CT363" s="873">
        <f t="shared" si="382"/>
        <v>44085</v>
      </c>
      <c r="CU363" s="873">
        <f t="shared" si="410"/>
        <v>44086</v>
      </c>
      <c r="CV363" s="873">
        <f t="shared" si="443"/>
        <v>44092</v>
      </c>
      <c r="CW363" s="873">
        <f t="shared" si="425"/>
        <v>44127</v>
      </c>
      <c r="CX363" s="873">
        <f t="shared" si="398"/>
        <v>44144</v>
      </c>
      <c r="CY363" s="873">
        <f t="shared" si="389"/>
        <v>44148</v>
      </c>
      <c r="CZ363" s="873">
        <f t="shared" si="423"/>
        <v>44154</v>
      </c>
      <c r="DA363" s="856">
        <f t="shared" si="437"/>
        <v>44156</v>
      </c>
    </row>
    <row r="364" spans="2:105" ht="51">
      <c r="B364" s="407" t="s">
        <v>2518</v>
      </c>
      <c r="C364" s="874">
        <f t="shared" si="413"/>
        <v>47</v>
      </c>
      <c r="D364" s="875" t="s">
        <v>6192</v>
      </c>
      <c r="E364" s="861" t="s">
        <v>6850</v>
      </c>
      <c r="F364" s="876">
        <v>420</v>
      </c>
      <c r="G364" s="877" t="s">
        <v>6191</v>
      </c>
      <c r="H364" s="862">
        <f t="shared" si="421"/>
        <v>44118</v>
      </c>
      <c r="I364" s="862">
        <f t="shared" si="391"/>
        <v>44121</v>
      </c>
      <c r="J364" s="862">
        <f t="shared" si="411"/>
        <v>44127</v>
      </c>
      <c r="K364" s="862">
        <f t="shared" si="420"/>
        <v>44134</v>
      </c>
      <c r="L364" s="862">
        <f t="shared" si="392"/>
        <v>44151</v>
      </c>
      <c r="M364" s="862">
        <f t="shared" si="373"/>
        <v>44155</v>
      </c>
      <c r="N364" s="878">
        <f t="shared" si="352"/>
        <v>44161</v>
      </c>
      <c r="O364" s="879">
        <f t="shared" si="438"/>
        <v>44163</v>
      </c>
      <c r="Q364" s="887">
        <f t="shared" si="426"/>
        <v>47</v>
      </c>
      <c r="R364" s="875" t="s">
        <v>6192</v>
      </c>
      <c r="S364" s="861" t="s">
        <v>6850</v>
      </c>
      <c r="T364" s="876">
        <v>420</v>
      </c>
      <c r="U364" s="877" t="s">
        <v>6191</v>
      </c>
      <c r="V364" s="890">
        <f t="shared" si="399"/>
        <v>44086</v>
      </c>
      <c r="W364" s="890">
        <f t="shared" si="374"/>
        <v>44092</v>
      </c>
      <c r="X364" s="890">
        <f t="shared" si="400"/>
        <v>44093</v>
      </c>
      <c r="Y364" s="890">
        <f t="shared" si="375"/>
        <v>44099</v>
      </c>
      <c r="Z364" s="890">
        <f t="shared" si="383"/>
        <v>44134</v>
      </c>
      <c r="AA364" s="890">
        <f t="shared" si="393"/>
        <v>44151</v>
      </c>
      <c r="AB364" s="890">
        <f t="shared" si="386"/>
        <v>44155</v>
      </c>
      <c r="AC364" s="893">
        <f t="shared" si="440"/>
        <v>44161</v>
      </c>
      <c r="AD364" s="879">
        <f t="shared" si="427"/>
        <v>44163</v>
      </c>
      <c r="AF364" s="887">
        <f t="shared" si="428"/>
        <v>47</v>
      </c>
      <c r="AG364" s="875" t="s">
        <v>6192</v>
      </c>
      <c r="AH364" s="861" t="s">
        <v>6850</v>
      </c>
      <c r="AI364" s="876">
        <v>420</v>
      </c>
      <c r="AJ364" s="877" t="s">
        <v>6191</v>
      </c>
      <c r="AK364" s="890">
        <f t="shared" si="401"/>
        <v>44086</v>
      </c>
      <c r="AL364" s="890">
        <f t="shared" si="376"/>
        <v>44092</v>
      </c>
      <c r="AM364" s="890">
        <f t="shared" si="402"/>
        <v>44093</v>
      </c>
      <c r="AN364" s="890">
        <f t="shared" si="377"/>
        <v>44099</v>
      </c>
      <c r="AO364" s="890">
        <f t="shared" si="424"/>
        <v>44134</v>
      </c>
      <c r="AP364" s="890">
        <f t="shared" si="394"/>
        <v>44151</v>
      </c>
      <c r="AQ364" s="890">
        <f t="shared" si="387"/>
        <v>44155</v>
      </c>
      <c r="AR364" s="893">
        <f t="shared" si="422"/>
        <v>44161</v>
      </c>
      <c r="AS364" s="879">
        <f t="shared" si="429"/>
        <v>44163</v>
      </c>
      <c r="AU364" s="887">
        <f t="shared" si="430"/>
        <v>47</v>
      </c>
      <c r="AV364" s="875" t="s">
        <v>6192</v>
      </c>
      <c r="AW364" s="861" t="s">
        <v>6850</v>
      </c>
      <c r="AX364" s="876">
        <v>420</v>
      </c>
      <c r="AY364" s="877" t="s">
        <v>6191</v>
      </c>
      <c r="AZ364" s="862">
        <f t="shared" si="403"/>
        <v>44072</v>
      </c>
      <c r="BA364" s="862">
        <f t="shared" si="378"/>
        <v>44078</v>
      </c>
      <c r="BB364" s="862">
        <f t="shared" si="404"/>
        <v>44079</v>
      </c>
      <c r="BC364" s="862">
        <f t="shared" si="444"/>
        <v>44085</v>
      </c>
      <c r="BD364" s="862">
        <f t="shared" si="384"/>
        <v>44134</v>
      </c>
      <c r="BE364" s="862">
        <f t="shared" si="395"/>
        <v>44151</v>
      </c>
      <c r="BF364" s="862">
        <f t="shared" si="445"/>
        <v>44155</v>
      </c>
      <c r="BG364" s="878">
        <f t="shared" si="439"/>
        <v>44161</v>
      </c>
      <c r="BH364" s="879">
        <f t="shared" si="431"/>
        <v>44163</v>
      </c>
      <c r="BJ364" s="887">
        <f t="shared" si="432"/>
        <v>47</v>
      </c>
      <c r="BK364" s="875" t="s">
        <v>6192</v>
      </c>
      <c r="BL364" s="861" t="s">
        <v>6850</v>
      </c>
      <c r="BM364" s="876">
        <v>420</v>
      </c>
      <c r="BN364" s="877" t="s">
        <v>6191</v>
      </c>
      <c r="BO364" s="862">
        <f t="shared" si="405"/>
        <v>44058</v>
      </c>
      <c r="BP364" s="862">
        <f t="shared" si="379"/>
        <v>44064</v>
      </c>
      <c r="BQ364" s="862">
        <f t="shared" si="406"/>
        <v>44065</v>
      </c>
      <c r="BR364" s="862">
        <f t="shared" si="380"/>
        <v>44071</v>
      </c>
      <c r="BS364" s="862">
        <f t="shared" si="385"/>
        <v>44134</v>
      </c>
      <c r="BT364" s="862">
        <f t="shared" si="396"/>
        <v>44151</v>
      </c>
      <c r="BU364" s="862">
        <f t="shared" ref="BU364:BU418" si="446">BV364-6</f>
        <v>44155</v>
      </c>
      <c r="BV364" s="862">
        <f t="shared" si="441"/>
        <v>44161</v>
      </c>
      <c r="BW364" s="879">
        <f t="shared" si="433"/>
        <v>44163</v>
      </c>
      <c r="BY364" s="887">
        <f t="shared" si="434"/>
        <v>47</v>
      </c>
      <c r="BZ364" s="875" t="s">
        <v>6192</v>
      </c>
      <c r="CA364" s="861" t="s">
        <v>6850</v>
      </c>
      <c r="CB364" s="876">
        <v>420</v>
      </c>
      <c r="CC364" s="877" t="s">
        <v>6191</v>
      </c>
      <c r="CD364" s="890">
        <f t="shared" si="407"/>
        <v>44086</v>
      </c>
      <c r="CE364" s="890">
        <f t="shared" si="381"/>
        <v>44092</v>
      </c>
      <c r="CF364" s="890">
        <f t="shared" si="408"/>
        <v>44093</v>
      </c>
      <c r="CG364" s="890">
        <f t="shared" si="371"/>
        <v>44099</v>
      </c>
      <c r="CH364" s="890">
        <f t="shared" si="412"/>
        <v>44134</v>
      </c>
      <c r="CI364" s="890">
        <f t="shared" si="397"/>
        <v>44151</v>
      </c>
      <c r="CJ364" s="890">
        <f t="shared" si="388"/>
        <v>44155</v>
      </c>
      <c r="CK364" s="893">
        <f t="shared" si="442"/>
        <v>44161</v>
      </c>
      <c r="CL364" s="879">
        <f t="shared" si="435"/>
        <v>44163</v>
      </c>
      <c r="CN364" s="887">
        <f t="shared" si="436"/>
        <v>47</v>
      </c>
      <c r="CO364" s="875" t="s">
        <v>6192</v>
      </c>
      <c r="CP364" s="861" t="s">
        <v>6850</v>
      </c>
      <c r="CQ364" s="876">
        <v>420</v>
      </c>
      <c r="CR364" s="877" t="s">
        <v>6191</v>
      </c>
      <c r="CS364" s="890">
        <f t="shared" si="409"/>
        <v>44086</v>
      </c>
      <c r="CT364" s="890">
        <f t="shared" si="382"/>
        <v>44092</v>
      </c>
      <c r="CU364" s="890">
        <f t="shared" si="410"/>
        <v>44093</v>
      </c>
      <c r="CV364" s="890">
        <f t="shared" si="443"/>
        <v>44099</v>
      </c>
      <c r="CW364" s="890">
        <f t="shared" si="425"/>
        <v>44134</v>
      </c>
      <c r="CX364" s="890">
        <f t="shared" si="398"/>
        <v>44151</v>
      </c>
      <c r="CY364" s="890">
        <f t="shared" si="389"/>
        <v>44155</v>
      </c>
      <c r="CZ364" s="893">
        <f t="shared" si="423"/>
        <v>44161</v>
      </c>
      <c r="DA364" s="879">
        <f t="shared" si="437"/>
        <v>44163</v>
      </c>
    </row>
    <row r="365" spans="2:105">
      <c r="B365" s="407" t="s">
        <v>2519</v>
      </c>
      <c r="C365" s="864">
        <f t="shared" si="413"/>
        <v>48</v>
      </c>
      <c r="D365" s="880"/>
      <c r="E365" s="881"/>
      <c r="F365" s="853">
        <v>420</v>
      </c>
      <c r="G365" s="854" t="s">
        <v>6193</v>
      </c>
      <c r="H365" s="859">
        <f t="shared" si="421"/>
        <v>44125</v>
      </c>
      <c r="I365" s="859">
        <f t="shared" si="391"/>
        <v>44128</v>
      </c>
      <c r="J365" s="859">
        <f t="shared" si="411"/>
        <v>44134</v>
      </c>
      <c r="K365" s="859">
        <f t="shared" si="420"/>
        <v>44141</v>
      </c>
      <c r="L365" s="859">
        <f t="shared" si="392"/>
        <v>44158</v>
      </c>
      <c r="M365" s="859">
        <f t="shared" si="373"/>
        <v>44162</v>
      </c>
      <c r="N365" s="859">
        <f t="shared" si="352"/>
        <v>44168</v>
      </c>
      <c r="O365" s="856">
        <f t="shared" si="438"/>
        <v>44170</v>
      </c>
      <c r="Q365" s="864">
        <f t="shared" si="426"/>
        <v>48</v>
      </c>
      <c r="R365" s="880"/>
      <c r="S365" s="881"/>
      <c r="T365" s="853">
        <v>420</v>
      </c>
      <c r="U365" s="854" t="s">
        <v>6193</v>
      </c>
      <c r="V365" s="885">
        <f t="shared" si="399"/>
        <v>44093</v>
      </c>
      <c r="W365" s="885">
        <f t="shared" si="374"/>
        <v>44099</v>
      </c>
      <c r="X365" s="885">
        <f t="shared" si="400"/>
        <v>44100</v>
      </c>
      <c r="Y365" s="885">
        <f t="shared" si="375"/>
        <v>44106</v>
      </c>
      <c r="Z365" s="885">
        <f t="shared" si="383"/>
        <v>44141</v>
      </c>
      <c r="AA365" s="885">
        <f t="shared" si="393"/>
        <v>44158</v>
      </c>
      <c r="AB365" s="885">
        <f t="shared" si="386"/>
        <v>44162</v>
      </c>
      <c r="AC365" s="885">
        <f t="shared" si="440"/>
        <v>44168</v>
      </c>
      <c r="AD365" s="856">
        <f t="shared" si="427"/>
        <v>44170</v>
      </c>
      <c r="AF365" s="864">
        <f t="shared" si="428"/>
        <v>48</v>
      </c>
      <c r="AG365" s="880"/>
      <c r="AH365" s="881"/>
      <c r="AI365" s="853">
        <v>420</v>
      </c>
      <c r="AJ365" s="854" t="s">
        <v>6193</v>
      </c>
      <c r="AK365" s="885">
        <f t="shared" si="401"/>
        <v>44093</v>
      </c>
      <c r="AL365" s="885">
        <f t="shared" si="376"/>
        <v>44099</v>
      </c>
      <c r="AM365" s="885">
        <f t="shared" si="402"/>
        <v>44100</v>
      </c>
      <c r="AN365" s="885">
        <f t="shared" si="377"/>
        <v>44106</v>
      </c>
      <c r="AO365" s="885">
        <f t="shared" si="424"/>
        <v>44141</v>
      </c>
      <c r="AP365" s="885">
        <f t="shared" si="394"/>
        <v>44158</v>
      </c>
      <c r="AQ365" s="885">
        <f t="shared" si="387"/>
        <v>44162</v>
      </c>
      <c r="AR365" s="885">
        <f t="shared" si="422"/>
        <v>44168</v>
      </c>
      <c r="AS365" s="856">
        <f t="shared" si="429"/>
        <v>44170</v>
      </c>
      <c r="AU365" s="864">
        <f t="shared" si="430"/>
        <v>48</v>
      </c>
      <c r="AV365" s="880"/>
      <c r="AW365" s="881"/>
      <c r="AX365" s="853">
        <v>420</v>
      </c>
      <c r="AY365" s="854" t="s">
        <v>6193</v>
      </c>
      <c r="AZ365" s="859">
        <f t="shared" si="403"/>
        <v>44079</v>
      </c>
      <c r="BA365" s="859">
        <f t="shared" si="378"/>
        <v>44085</v>
      </c>
      <c r="BB365" s="859">
        <f t="shared" si="404"/>
        <v>44086</v>
      </c>
      <c r="BC365" s="859">
        <f t="shared" si="444"/>
        <v>44092</v>
      </c>
      <c r="BD365" s="859">
        <f t="shared" si="384"/>
        <v>44141</v>
      </c>
      <c r="BE365" s="859">
        <f t="shared" si="395"/>
        <v>44158</v>
      </c>
      <c r="BF365" s="859">
        <f t="shared" si="445"/>
        <v>44162</v>
      </c>
      <c r="BG365" s="859">
        <f t="shared" si="439"/>
        <v>44168</v>
      </c>
      <c r="BH365" s="856">
        <f t="shared" si="431"/>
        <v>44170</v>
      </c>
      <c r="BJ365" s="864">
        <f t="shared" si="432"/>
        <v>48</v>
      </c>
      <c r="BK365" s="880"/>
      <c r="BL365" s="881"/>
      <c r="BM365" s="853">
        <v>420</v>
      </c>
      <c r="BN365" s="854" t="s">
        <v>6193</v>
      </c>
      <c r="BO365" s="859">
        <f t="shared" si="405"/>
        <v>44065</v>
      </c>
      <c r="BP365" s="859">
        <f t="shared" si="379"/>
        <v>44071</v>
      </c>
      <c r="BQ365" s="859">
        <f t="shared" si="406"/>
        <v>44072</v>
      </c>
      <c r="BR365" s="859">
        <f t="shared" si="380"/>
        <v>44078</v>
      </c>
      <c r="BS365" s="859">
        <f t="shared" si="385"/>
        <v>44141</v>
      </c>
      <c r="BT365" s="859">
        <f t="shared" si="396"/>
        <v>44158</v>
      </c>
      <c r="BU365" s="859">
        <f t="shared" si="446"/>
        <v>44162</v>
      </c>
      <c r="BV365" s="859">
        <f t="shared" si="441"/>
        <v>44168</v>
      </c>
      <c r="BW365" s="856">
        <f t="shared" si="433"/>
        <v>44170</v>
      </c>
      <c r="BY365" s="864">
        <f t="shared" si="434"/>
        <v>48</v>
      </c>
      <c r="BZ365" s="880"/>
      <c r="CA365" s="881"/>
      <c r="CB365" s="853">
        <v>420</v>
      </c>
      <c r="CC365" s="854" t="s">
        <v>6193</v>
      </c>
      <c r="CD365" s="885">
        <f t="shared" si="407"/>
        <v>44093</v>
      </c>
      <c r="CE365" s="885">
        <f t="shared" si="381"/>
        <v>44099</v>
      </c>
      <c r="CF365" s="885">
        <f t="shared" si="408"/>
        <v>44100</v>
      </c>
      <c r="CG365" s="885">
        <f t="shared" si="371"/>
        <v>44106</v>
      </c>
      <c r="CH365" s="885">
        <f t="shared" si="412"/>
        <v>44141</v>
      </c>
      <c r="CI365" s="885">
        <f t="shared" si="397"/>
        <v>44158</v>
      </c>
      <c r="CJ365" s="885">
        <f t="shared" si="388"/>
        <v>44162</v>
      </c>
      <c r="CK365" s="885">
        <f t="shared" si="442"/>
        <v>44168</v>
      </c>
      <c r="CL365" s="856">
        <f t="shared" si="435"/>
        <v>44170</v>
      </c>
      <c r="CN365" s="864">
        <f t="shared" si="436"/>
        <v>48</v>
      </c>
      <c r="CO365" s="880"/>
      <c r="CP365" s="881"/>
      <c r="CQ365" s="853">
        <v>420</v>
      </c>
      <c r="CR365" s="854" t="s">
        <v>6193</v>
      </c>
      <c r="CS365" s="885">
        <f t="shared" si="409"/>
        <v>44093</v>
      </c>
      <c r="CT365" s="885">
        <f t="shared" si="382"/>
        <v>44099</v>
      </c>
      <c r="CU365" s="885">
        <f t="shared" si="410"/>
        <v>44100</v>
      </c>
      <c r="CV365" s="885">
        <f t="shared" si="443"/>
        <v>44106</v>
      </c>
      <c r="CW365" s="885">
        <f t="shared" si="425"/>
        <v>44141</v>
      </c>
      <c r="CX365" s="885">
        <f t="shared" si="398"/>
        <v>44158</v>
      </c>
      <c r="CY365" s="885">
        <f t="shared" si="389"/>
        <v>44162</v>
      </c>
      <c r="CZ365" s="885">
        <f t="shared" si="423"/>
        <v>44168</v>
      </c>
      <c r="DA365" s="856">
        <f t="shared" si="437"/>
        <v>44170</v>
      </c>
    </row>
    <row r="366" spans="2:105" ht="51">
      <c r="B366" s="407" t="s">
        <v>2520</v>
      </c>
      <c r="C366" s="864">
        <f t="shared" si="413"/>
        <v>49</v>
      </c>
      <c r="D366" s="851" t="s">
        <v>506</v>
      </c>
      <c r="E366" s="852" t="s">
        <v>8181</v>
      </c>
      <c r="F366" s="853">
        <v>420</v>
      </c>
      <c r="G366" s="854" t="s">
        <v>6193</v>
      </c>
      <c r="H366" s="855">
        <f t="shared" si="421"/>
        <v>44132</v>
      </c>
      <c r="I366" s="855">
        <f t="shared" si="391"/>
        <v>44135</v>
      </c>
      <c r="J366" s="855">
        <f t="shared" si="411"/>
        <v>44141</v>
      </c>
      <c r="K366" s="855">
        <f t="shared" si="420"/>
        <v>44148</v>
      </c>
      <c r="L366" s="855">
        <f t="shared" si="392"/>
        <v>44165</v>
      </c>
      <c r="M366" s="855">
        <f t="shared" si="373"/>
        <v>44169</v>
      </c>
      <c r="N366" s="855">
        <f t="shared" si="352"/>
        <v>44175</v>
      </c>
      <c r="O366" s="856">
        <f t="shared" si="438"/>
        <v>44177</v>
      </c>
      <c r="Q366" s="864">
        <f t="shared" si="426"/>
        <v>49</v>
      </c>
      <c r="R366" s="851" t="s">
        <v>506</v>
      </c>
      <c r="S366" s="852" t="s">
        <v>8181</v>
      </c>
      <c r="T366" s="853">
        <v>420</v>
      </c>
      <c r="U366" s="854" t="s">
        <v>6193</v>
      </c>
      <c r="V366" s="873">
        <f t="shared" si="399"/>
        <v>44100</v>
      </c>
      <c r="W366" s="873">
        <f t="shared" si="374"/>
        <v>44106</v>
      </c>
      <c r="X366" s="873">
        <f t="shared" si="400"/>
        <v>44107</v>
      </c>
      <c r="Y366" s="873">
        <f t="shared" si="375"/>
        <v>44113</v>
      </c>
      <c r="Z366" s="873">
        <f t="shared" si="383"/>
        <v>44148</v>
      </c>
      <c r="AA366" s="873">
        <f t="shared" si="393"/>
        <v>44165</v>
      </c>
      <c r="AB366" s="873">
        <f t="shared" si="386"/>
        <v>44169</v>
      </c>
      <c r="AC366" s="873">
        <f t="shared" si="440"/>
        <v>44175</v>
      </c>
      <c r="AD366" s="856">
        <f t="shared" si="427"/>
        <v>44177</v>
      </c>
      <c r="AF366" s="864">
        <f t="shared" si="428"/>
        <v>49</v>
      </c>
      <c r="AG366" s="851" t="s">
        <v>506</v>
      </c>
      <c r="AH366" s="852" t="s">
        <v>8181</v>
      </c>
      <c r="AI366" s="853">
        <v>420</v>
      </c>
      <c r="AJ366" s="854" t="s">
        <v>6193</v>
      </c>
      <c r="AK366" s="873">
        <f t="shared" si="401"/>
        <v>44100</v>
      </c>
      <c r="AL366" s="873">
        <f t="shared" si="376"/>
        <v>44106</v>
      </c>
      <c r="AM366" s="873">
        <f t="shared" si="402"/>
        <v>44107</v>
      </c>
      <c r="AN366" s="873">
        <f t="shared" si="377"/>
        <v>44113</v>
      </c>
      <c r="AO366" s="873">
        <f t="shared" si="424"/>
        <v>44148</v>
      </c>
      <c r="AP366" s="873">
        <f t="shared" si="394"/>
        <v>44165</v>
      </c>
      <c r="AQ366" s="873">
        <f t="shared" si="387"/>
        <v>44169</v>
      </c>
      <c r="AR366" s="873">
        <f t="shared" si="422"/>
        <v>44175</v>
      </c>
      <c r="AS366" s="856">
        <f t="shared" si="429"/>
        <v>44177</v>
      </c>
      <c r="AU366" s="864">
        <f t="shared" si="430"/>
        <v>49</v>
      </c>
      <c r="AV366" s="851" t="s">
        <v>506</v>
      </c>
      <c r="AW366" s="852" t="s">
        <v>8181</v>
      </c>
      <c r="AX366" s="853">
        <v>420</v>
      </c>
      <c r="AY366" s="854" t="s">
        <v>6193</v>
      </c>
      <c r="AZ366" s="855">
        <f t="shared" si="403"/>
        <v>44086</v>
      </c>
      <c r="BA366" s="855">
        <f t="shared" si="378"/>
        <v>44092</v>
      </c>
      <c r="BB366" s="855">
        <f t="shared" si="404"/>
        <v>44093</v>
      </c>
      <c r="BC366" s="855">
        <f t="shared" si="444"/>
        <v>44099</v>
      </c>
      <c r="BD366" s="855">
        <f t="shared" si="384"/>
        <v>44148</v>
      </c>
      <c r="BE366" s="855">
        <f t="shared" si="395"/>
        <v>44165</v>
      </c>
      <c r="BF366" s="855">
        <f t="shared" si="445"/>
        <v>44169</v>
      </c>
      <c r="BG366" s="855">
        <f t="shared" si="439"/>
        <v>44175</v>
      </c>
      <c r="BH366" s="856">
        <f t="shared" si="431"/>
        <v>44177</v>
      </c>
      <c r="BJ366" s="864">
        <f t="shared" si="432"/>
        <v>49</v>
      </c>
      <c r="BK366" s="851" t="s">
        <v>506</v>
      </c>
      <c r="BL366" s="852" t="s">
        <v>8181</v>
      </c>
      <c r="BM366" s="853">
        <v>420</v>
      </c>
      <c r="BN366" s="854" t="s">
        <v>6193</v>
      </c>
      <c r="BO366" s="855">
        <f t="shared" si="405"/>
        <v>44072</v>
      </c>
      <c r="BP366" s="855">
        <f t="shared" si="379"/>
        <v>44078</v>
      </c>
      <c r="BQ366" s="855">
        <f t="shared" si="406"/>
        <v>44079</v>
      </c>
      <c r="BR366" s="855">
        <f t="shared" si="380"/>
        <v>44085</v>
      </c>
      <c r="BS366" s="855">
        <f t="shared" si="385"/>
        <v>44148</v>
      </c>
      <c r="BT366" s="855">
        <f t="shared" si="396"/>
        <v>44165</v>
      </c>
      <c r="BU366" s="855">
        <f t="shared" si="446"/>
        <v>44169</v>
      </c>
      <c r="BV366" s="855">
        <f t="shared" si="441"/>
        <v>44175</v>
      </c>
      <c r="BW366" s="856">
        <f t="shared" si="433"/>
        <v>44177</v>
      </c>
      <c r="BY366" s="864">
        <f t="shared" si="434"/>
        <v>49</v>
      </c>
      <c r="BZ366" s="851" t="s">
        <v>506</v>
      </c>
      <c r="CA366" s="852" t="s">
        <v>8181</v>
      </c>
      <c r="CB366" s="853">
        <v>420</v>
      </c>
      <c r="CC366" s="854" t="s">
        <v>6193</v>
      </c>
      <c r="CD366" s="873">
        <f t="shared" si="407"/>
        <v>44100</v>
      </c>
      <c r="CE366" s="873">
        <f t="shared" si="381"/>
        <v>44106</v>
      </c>
      <c r="CF366" s="873">
        <f t="shared" si="408"/>
        <v>44107</v>
      </c>
      <c r="CG366" s="873">
        <f t="shared" ref="CG366:CG418" si="447">CH366-35</f>
        <v>44113</v>
      </c>
      <c r="CH366" s="873">
        <f t="shared" si="412"/>
        <v>44148</v>
      </c>
      <c r="CI366" s="873">
        <f t="shared" si="397"/>
        <v>44165</v>
      </c>
      <c r="CJ366" s="873">
        <f t="shared" si="388"/>
        <v>44169</v>
      </c>
      <c r="CK366" s="873">
        <f t="shared" si="442"/>
        <v>44175</v>
      </c>
      <c r="CL366" s="856">
        <f t="shared" si="435"/>
        <v>44177</v>
      </c>
      <c r="CN366" s="864">
        <f t="shared" si="436"/>
        <v>49</v>
      </c>
      <c r="CO366" s="851" t="s">
        <v>506</v>
      </c>
      <c r="CP366" s="852" t="s">
        <v>8181</v>
      </c>
      <c r="CQ366" s="853">
        <v>420</v>
      </c>
      <c r="CR366" s="854" t="s">
        <v>6193</v>
      </c>
      <c r="CS366" s="873">
        <f t="shared" si="409"/>
        <v>44100</v>
      </c>
      <c r="CT366" s="873">
        <f t="shared" si="382"/>
        <v>44106</v>
      </c>
      <c r="CU366" s="873">
        <f t="shared" si="410"/>
        <v>44107</v>
      </c>
      <c r="CV366" s="873">
        <f t="shared" si="443"/>
        <v>44113</v>
      </c>
      <c r="CW366" s="873">
        <f t="shared" si="425"/>
        <v>44148</v>
      </c>
      <c r="CX366" s="873">
        <f t="shared" si="398"/>
        <v>44165</v>
      </c>
      <c r="CY366" s="873">
        <f t="shared" si="389"/>
        <v>44169</v>
      </c>
      <c r="CZ366" s="873">
        <f t="shared" si="423"/>
        <v>44175</v>
      </c>
      <c r="DA366" s="856">
        <f t="shared" si="437"/>
        <v>44177</v>
      </c>
    </row>
    <row r="367" spans="2:105">
      <c r="B367" s="407" t="s">
        <v>2521</v>
      </c>
      <c r="C367" s="864">
        <f t="shared" si="413"/>
        <v>50</v>
      </c>
      <c r="D367" s="857" t="s">
        <v>506</v>
      </c>
      <c r="E367" s="858"/>
      <c r="F367" s="853">
        <v>420</v>
      </c>
      <c r="G367" s="854" t="s">
        <v>6193</v>
      </c>
      <c r="H367" s="859">
        <f t="shared" si="421"/>
        <v>44139</v>
      </c>
      <c r="I367" s="859">
        <f t="shared" si="391"/>
        <v>44142</v>
      </c>
      <c r="J367" s="863">
        <f t="shared" si="411"/>
        <v>44148</v>
      </c>
      <c r="K367" s="859">
        <f t="shared" si="420"/>
        <v>44155</v>
      </c>
      <c r="L367" s="859">
        <f t="shared" si="392"/>
        <v>44172</v>
      </c>
      <c r="M367" s="859">
        <f t="shared" si="373"/>
        <v>44176</v>
      </c>
      <c r="N367" s="859">
        <f t="shared" si="352"/>
        <v>44182</v>
      </c>
      <c r="O367" s="856">
        <f t="shared" si="438"/>
        <v>44184</v>
      </c>
      <c r="Q367" s="864">
        <f t="shared" si="426"/>
        <v>50</v>
      </c>
      <c r="R367" s="857" t="s">
        <v>506</v>
      </c>
      <c r="S367" s="858"/>
      <c r="T367" s="853">
        <v>420</v>
      </c>
      <c r="U367" s="854" t="s">
        <v>6193</v>
      </c>
      <c r="V367" s="885">
        <f t="shared" si="399"/>
        <v>44107</v>
      </c>
      <c r="W367" s="885">
        <f t="shared" si="374"/>
        <v>44113</v>
      </c>
      <c r="X367" s="885">
        <f t="shared" si="400"/>
        <v>44114</v>
      </c>
      <c r="Y367" s="885">
        <f t="shared" si="375"/>
        <v>44120</v>
      </c>
      <c r="Z367" s="885">
        <f t="shared" si="383"/>
        <v>44155</v>
      </c>
      <c r="AA367" s="885">
        <f t="shared" si="393"/>
        <v>44172</v>
      </c>
      <c r="AB367" s="885">
        <f t="shared" si="386"/>
        <v>44176</v>
      </c>
      <c r="AC367" s="885">
        <f t="shared" si="440"/>
        <v>44182</v>
      </c>
      <c r="AD367" s="856">
        <f t="shared" si="427"/>
        <v>44184</v>
      </c>
      <c r="AF367" s="864">
        <f t="shared" si="428"/>
        <v>50</v>
      </c>
      <c r="AG367" s="857" t="s">
        <v>506</v>
      </c>
      <c r="AH367" s="858"/>
      <c r="AI367" s="853">
        <v>420</v>
      </c>
      <c r="AJ367" s="854" t="s">
        <v>6193</v>
      </c>
      <c r="AK367" s="885">
        <f t="shared" si="401"/>
        <v>44107</v>
      </c>
      <c r="AL367" s="885">
        <f t="shared" si="376"/>
        <v>44113</v>
      </c>
      <c r="AM367" s="885">
        <f t="shared" si="402"/>
        <v>44114</v>
      </c>
      <c r="AN367" s="885">
        <f t="shared" si="377"/>
        <v>44120</v>
      </c>
      <c r="AO367" s="885">
        <f t="shared" si="424"/>
        <v>44155</v>
      </c>
      <c r="AP367" s="885">
        <f t="shared" si="394"/>
        <v>44172</v>
      </c>
      <c r="AQ367" s="885">
        <f t="shared" si="387"/>
        <v>44176</v>
      </c>
      <c r="AR367" s="885">
        <f t="shared" si="422"/>
        <v>44182</v>
      </c>
      <c r="AS367" s="856">
        <f t="shared" si="429"/>
        <v>44184</v>
      </c>
      <c r="AU367" s="864">
        <f t="shared" si="430"/>
        <v>50</v>
      </c>
      <c r="AV367" s="857" t="s">
        <v>506</v>
      </c>
      <c r="AW367" s="858"/>
      <c r="AX367" s="853">
        <v>420</v>
      </c>
      <c r="AY367" s="854" t="s">
        <v>6193</v>
      </c>
      <c r="AZ367" s="863">
        <f t="shared" si="403"/>
        <v>44093</v>
      </c>
      <c r="BA367" s="863">
        <f t="shared" si="378"/>
        <v>44099</v>
      </c>
      <c r="BB367" s="863">
        <f t="shared" si="404"/>
        <v>44100</v>
      </c>
      <c r="BC367" s="863">
        <f t="shared" si="444"/>
        <v>44106</v>
      </c>
      <c r="BD367" s="863">
        <f t="shared" si="384"/>
        <v>44155</v>
      </c>
      <c r="BE367" s="863">
        <f t="shared" si="395"/>
        <v>44172</v>
      </c>
      <c r="BF367" s="863">
        <f t="shared" si="445"/>
        <v>44176</v>
      </c>
      <c r="BG367" s="863">
        <f t="shared" si="439"/>
        <v>44182</v>
      </c>
      <c r="BH367" s="856">
        <f t="shared" si="431"/>
        <v>44184</v>
      </c>
      <c r="BJ367" s="864">
        <f t="shared" si="432"/>
        <v>50</v>
      </c>
      <c r="BK367" s="857" t="s">
        <v>506</v>
      </c>
      <c r="BL367" s="858"/>
      <c r="BM367" s="853">
        <v>420</v>
      </c>
      <c r="BN367" s="854" t="s">
        <v>6193</v>
      </c>
      <c r="BO367" s="859">
        <f t="shared" si="405"/>
        <v>44079</v>
      </c>
      <c r="BP367" s="863">
        <f t="shared" si="379"/>
        <v>44085</v>
      </c>
      <c r="BQ367" s="859">
        <f t="shared" si="406"/>
        <v>44086</v>
      </c>
      <c r="BR367" s="863">
        <f t="shared" si="380"/>
        <v>44092</v>
      </c>
      <c r="BS367" s="859">
        <f t="shared" si="385"/>
        <v>44155</v>
      </c>
      <c r="BT367" s="859">
        <f t="shared" si="396"/>
        <v>44172</v>
      </c>
      <c r="BU367" s="859">
        <f t="shared" si="446"/>
        <v>44176</v>
      </c>
      <c r="BV367" s="859">
        <f t="shared" si="441"/>
        <v>44182</v>
      </c>
      <c r="BW367" s="856">
        <f t="shared" si="433"/>
        <v>44184</v>
      </c>
      <c r="BY367" s="864">
        <f t="shared" si="434"/>
        <v>50</v>
      </c>
      <c r="BZ367" s="857" t="s">
        <v>506</v>
      </c>
      <c r="CA367" s="858"/>
      <c r="CB367" s="853">
        <v>420</v>
      </c>
      <c r="CC367" s="854" t="s">
        <v>6193</v>
      </c>
      <c r="CD367" s="885">
        <f t="shared" si="407"/>
        <v>44107</v>
      </c>
      <c r="CE367" s="885">
        <f t="shared" si="381"/>
        <v>44113</v>
      </c>
      <c r="CF367" s="885">
        <f t="shared" si="408"/>
        <v>44114</v>
      </c>
      <c r="CG367" s="885">
        <f t="shared" si="447"/>
        <v>44120</v>
      </c>
      <c r="CH367" s="885">
        <f t="shared" si="412"/>
        <v>44155</v>
      </c>
      <c r="CI367" s="885">
        <f t="shared" si="397"/>
        <v>44172</v>
      </c>
      <c r="CJ367" s="885">
        <f t="shared" si="388"/>
        <v>44176</v>
      </c>
      <c r="CK367" s="885">
        <f t="shared" si="442"/>
        <v>44182</v>
      </c>
      <c r="CL367" s="856">
        <f t="shared" si="435"/>
        <v>44184</v>
      </c>
      <c r="CN367" s="864">
        <f t="shared" si="436"/>
        <v>50</v>
      </c>
      <c r="CO367" s="857" t="s">
        <v>506</v>
      </c>
      <c r="CP367" s="858"/>
      <c r="CQ367" s="853">
        <v>420</v>
      </c>
      <c r="CR367" s="854" t="s">
        <v>6193</v>
      </c>
      <c r="CS367" s="885">
        <f t="shared" si="409"/>
        <v>44107</v>
      </c>
      <c r="CT367" s="885">
        <f t="shared" si="382"/>
        <v>44113</v>
      </c>
      <c r="CU367" s="885">
        <f t="shared" si="410"/>
        <v>44114</v>
      </c>
      <c r="CV367" s="885">
        <f t="shared" si="443"/>
        <v>44120</v>
      </c>
      <c r="CW367" s="885">
        <f t="shared" si="425"/>
        <v>44155</v>
      </c>
      <c r="CX367" s="885">
        <f t="shared" si="398"/>
        <v>44172</v>
      </c>
      <c r="CY367" s="885">
        <f t="shared" si="389"/>
        <v>44176</v>
      </c>
      <c r="CZ367" s="885">
        <f t="shared" si="423"/>
        <v>44182</v>
      </c>
      <c r="DA367" s="856">
        <f t="shared" si="437"/>
        <v>44184</v>
      </c>
    </row>
    <row r="368" spans="2:105">
      <c r="B368" s="407" t="s">
        <v>2522</v>
      </c>
      <c r="C368" s="864">
        <f t="shared" si="413"/>
        <v>51</v>
      </c>
      <c r="D368" s="857" t="s">
        <v>506</v>
      </c>
      <c r="E368" s="858"/>
      <c r="F368" s="853">
        <v>420</v>
      </c>
      <c r="G368" s="854" t="s">
        <v>6193</v>
      </c>
      <c r="H368" s="859">
        <f t="shared" si="421"/>
        <v>44146</v>
      </c>
      <c r="I368" s="859">
        <f t="shared" si="391"/>
        <v>44149</v>
      </c>
      <c r="J368" s="863">
        <f t="shared" si="411"/>
        <v>44155</v>
      </c>
      <c r="K368" s="859">
        <f t="shared" si="420"/>
        <v>44162</v>
      </c>
      <c r="L368" s="859">
        <f t="shared" si="392"/>
        <v>44179</v>
      </c>
      <c r="M368" s="859">
        <f t="shared" si="373"/>
        <v>44183</v>
      </c>
      <c r="N368" s="859">
        <f t="shared" si="352"/>
        <v>44189</v>
      </c>
      <c r="O368" s="856">
        <f t="shared" si="438"/>
        <v>44191</v>
      </c>
      <c r="Q368" s="864">
        <f t="shared" si="426"/>
        <v>51</v>
      </c>
      <c r="R368" s="857" t="s">
        <v>506</v>
      </c>
      <c r="S368" s="858"/>
      <c r="T368" s="853">
        <v>420</v>
      </c>
      <c r="U368" s="854" t="s">
        <v>6193</v>
      </c>
      <c r="V368" s="885">
        <f t="shared" si="399"/>
        <v>44114</v>
      </c>
      <c r="W368" s="885">
        <f t="shared" si="374"/>
        <v>44120</v>
      </c>
      <c r="X368" s="885">
        <f t="shared" si="400"/>
        <v>44121</v>
      </c>
      <c r="Y368" s="885">
        <f t="shared" si="375"/>
        <v>44127</v>
      </c>
      <c r="Z368" s="885">
        <f t="shared" si="383"/>
        <v>44162</v>
      </c>
      <c r="AA368" s="885">
        <f t="shared" si="393"/>
        <v>44179</v>
      </c>
      <c r="AB368" s="885">
        <f t="shared" si="386"/>
        <v>44183</v>
      </c>
      <c r="AC368" s="885">
        <f t="shared" si="440"/>
        <v>44189</v>
      </c>
      <c r="AD368" s="856">
        <f t="shared" si="427"/>
        <v>44191</v>
      </c>
      <c r="AF368" s="864">
        <f t="shared" si="428"/>
        <v>51</v>
      </c>
      <c r="AG368" s="857" t="s">
        <v>506</v>
      </c>
      <c r="AH368" s="858"/>
      <c r="AI368" s="853">
        <v>420</v>
      </c>
      <c r="AJ368" s="854" t="s">
        <v>6193</v>
      </c>
      <c r="AK368" s="885">
        <f t="shared" si="401"/>
        <v>44114</v>
      </c>
      <c r="AL368" s="885">
        <f t="shared" si="376"/>
        <v>44120</v>
      </c>
      <c r="AM368" s="885">
        <f t="shared" si="402"/>
        <v>44121</v>
      </c>
      <c r="AN368" s="885">
        <f t="shared" si="377"/>
        <v>44127</v>
      </c>
      <c r="AO368" s="885">
        <f t="shared" si="424"/>
        <v>44162</v>
      </c>
      <c r="AP368" s="885">
        <f t="shared" si="394"/>
        <v>44179</v>
      </c>
      <c r="AQ368" s="885">
        <f t="shared" si="387"/>
        <v>44183</v>
      </c>
      <c r="AR368" s="885">
        <f t="shared" si="422"/>
        <v>44189</v>
      </c>
      <c r="AS368" s="856">
        <f t="shared" si="429"/>
        <v>44191</v>
      </c>
      <c r="AU368" s="864">
        <f t="shared" si="430"/>
        <v>51</v>
      </c>
      <c r="AV368" s="857" t="s">
        <v>506</v>
      </c>
      <c r="AW368" s="858"/>
      <c r="AX368" s="853">
        <v>420</v>
      </c>
      <c r="AY368" s="854" t="s">
        <v>6193</v>
      </c>
      <c r="AZ368" s="863">
        <f t="shared" si="403"/>
        <v>44100</v>
      </c>
      <c r="BA368" s="863">
        <f t="shared" si="378"/>
        <v>44106</v>
      </c>
      <c r="BB368" s="863">
        <f t="shared" si="404"/>
        <v>44107</v>
      </c>
      <c r="BC368" s="863">
        <f t="shared" si="444"/>
        <v>44113</v>
      </c>
      <c r="BD368" s="863">
        <f t="shared" si="384"/>
        <v>44162</v>
      </c>
      <c r="BE368" s="863">
        <f t="shared" si="395"/>
        <v>44179</v>
      </c>
      <c r="BF368" s="863">
        <f t="shared" si="445"/>
        <v>44183</v>
      </c>
      <c r="BG368" s="863">
        <f t="shared" si="439"/>
        <v>44189</v>
      </c>
      <c r="BH368" s="856">
        <f t="shared" si="431"/>
        <v>44191</v>
      </c>
      <c r="BJ368" s="864">
        <f t="shared" si="432"/>
        <v>51</v>
      </c>
      <c r="BK368" s="857" t="s">
        <v>506</v>
      </c>
      <c r="BL368" s="858"/>
      <c r="BM368" s="853">
        <v>420</v>
      </c>
      <c r="BN368" s="854" t="s">
        <v>6193</v>
      </c>
      <c r="BO368" s="859">
        <f t="shared" si="405"/>
        <v>44086</v>
      </c>
      <c r="BP368" s="863">
        <f t="shared" si="379"/>
        <v>44092</v>
      </c>
      <c r="BQ368" s="859">
        <f t="shared" si="406"/>
        <v>44093</v>
      </c>
      <c r="BR368" s="863">
        <f t="shared" si="380"/>
        <v>44099</v>
      </c>
      <c r="BS368" s="859">
        <f t="shared" si="385"/>
        <v>44162</v>
      </c>
      <c r="BT368" s="859">
        <f t="shared" si="396"/>
        <v>44179</v>
      </c>
      <c r="BU368" s="859">
        <f t="shared" si="446"/>
        <v>44183</v>
      </c>
      <c r="BV368" s="859">
        <f t="shared" si="441"/>
        <v>44189</v>
      </c>
      <c r="BW368" s="856">
        <f t="shared" si="433"/>
        <v>44191</v>
      </c>
      <c r="BY368" s="864">
        <f t="shared" si="434"/>
        <v>51</v>
      </c>
      <c r="BZ368" s="857" t="s">
        <v>506</v>
      </c>
      <c r="CA368" s="858"/>
      <c r="CB368" s="853">
        <v>420</v>
      </c>
      <c r="CC368" s="854" t="s">
        <v>6193</v>
      </c>
      <c r="CD368" s="885">
        <f t="shared" si="407"/>
        <v>44114</v>
      </c>
      <c r="CE368" s="885">
        <f t="shared" si="381"/>
        <v>44120</v>
      </c>
      <c r="CF368" s="885">
        <f t="shared" si="408"/>
        <v>44121</v>
      </c>
      <c r="CG368" s="885">
        <f t="shared" si="447"/>
        <v>44127</v>
      </c>
      <c r="CH368" s="885">
        <f t="shared" si="412"/>
        <v>44162</v>
      </c>
      <c r="CI368" s="885">
        <f t="shared" si="397"/>
        <v>44179</v>
      </c>
      <c r="CJ368" s="885">
        <f t="shared" si="388"/>
        <v>44183</v>
      </c>
      <c r="CK368" s="885">
        <f t="shared" si="442"/>
        <v>44189</v>
      </c>
      <c r="CL368" s="856">
        <f t="shared" si="435"/>
        <v>44191</v>
      </c>
      <c r="CN368" s="864">
        <f t="shared" si="436"/>
        <v>51</v>
      </c>
      <c r="CO368" s="857" t="s">
        <v>506</v>
      </c>
      <c r="CP368" s="858"/>
      <c r="CQ368" s="853">
        <v>420</v>
      </c>
      <c r="CR368" s="854" t="s">
        <v>6193</v>
      </c>
      <c r="CS368" s="885">
        <f t="shared" si="409"/>
        <v>44114</v>
      </c>
      <c r="CT368" s="885">
        <f t="shared" si="382"/>
        <v>44120</v>
      </c>
      <c r="CU368" s="885">
        <f t="shared" si="410"/>
        <v>44121</v>
      </c>
      <c r="CV368" s="885">
        <f t="shared" si="443"/>
        <v>44127</v>
      </c>
      <c r="CW368" s="885">
        <f t="shared" si="425"/>
        <v>44162</v>
      </c>
      <c r="CX368" s="885">
        <f t="shared" si="398"/>
        <v>44179</v>
      </c>
      <c r="CY368" s="885">
        <f t="shared" si="389"/>
        <v>44183</v>
      </c>
      <c r="CZ368" s="885">
        <f t="shared" si="423"/>
        <v>44189</v>
      </c>
      <c r="DA368" s="856">
        <f t="shared" si="437"/>
        <v>44191</v>
      </c>
    </row>
    <row r="369" spans="2:105" ht="38.25">
      <c r="B369" s="407" t="s">
        <v>2523</v>
      </c>
      <c r="C369" s="882">
        <f t="shared" si="413"/>
        <v>52</v>
      </c>
      <c r="D369" s="851" t="s">
        <v>506</v>
      </c>
      <c r="E369" s="852" t="s">
        <v>6194</v>
      </c>
      <c r="F369" s="853">
        <v>420</v>
      </c>
      <c r="G369" s="854" t="s">
        <v>6193</v>
      </c>
      <c r="H369" s="855">
        <f t="shared" si="421"/>
        <v>44153</v>
      </c>
      <c r="I369" s="878">
        <f t="shared" si="391"/>
        <v>44156</v>
      </c>
      <c r="J369" s="878">
        <f t="shared" si="411"/>
        <v>44162</v>
      </c>
      <c r="K369" s="855">
        <f t="shared" si="420"/>
        <v>44169</v>
      </c>
      <c r="L369" s="855">
        <f t="shared" si="392"/>
        <v>44186</v>
      </c>
      <c r="M369" s="855">
        <f t="shared" si="373"/>
        <v>44190</v>
      </c>
      <c r="N369" s="855">
        <f t="shared" si="352"/>
        <v>44196</v>
      </c>
      <c r="O369" s="856">
        <f t="shared" si="438"/>
        <v>44198</v>
      </c>
      <c r="Q369" s="864">
        <f t="shared" si="426"/>
        <v>52</v>
      </c>
      <c r="R369" s="851" t="s">
        <v>506</v>
      </c>
      <c r="S369" s="852" t="s">
        <v>6194</v>
      </c>
      <c r="T369" s="853">
        <v>420</v>
      </c>
      <c r="U369" s="854" t="s">
        <v>6193</v>
      </c>
      <c r="V369" s="873">
        <f t="shared" si="399"/>
        <v>44121</v>
      </c>
      <c r="W369" s="873">
        <f t="shared" si="374"/>
        <v>44127</v>
      </c>
      <c r="X369" s="873">
        <f t="shared" si="400"/>
        <v>44128</v>
      </c>
      <c r="Y369" s="873">
        <f t="shared" si="375"/>
        <v>44134</v>
      </c>
      <c r="Z369" s="873">
        <f t="shared" si="383"/>
        <v>44169</v>
      </c>
      <c r="AA369" s="873">
        <f t="shared" si="393"/>
        <v>44186</v>
      </c>
      <c r="AB369" s="873">
        <f t="shared" si="386"/>
        <v>44190</v>
      </c>
      <c r="AC369" s="873">
        <f t="shared" si="440"/>
        <v>44196</v>
      </c>
      <c r="AD369" s="856">
        <f t="shared" si="427"/>
        <v>44198</v>
      </c>
      <c r="AF369" s="864">
        <f t="shared" si="428"/>
        <v>52</v>
      </c>
      <c r="AG369" s="851" t="s">
        <v>506</v>
      </c>
      <c r="AH369" s="852" t="s">
        <v>6194</v>
      </c>
      <c r="AI369" s="853">
        <v>420</v>
      </c>
      <c r="AJ369" s="854" t="s">
        <v>6193</v>
      </c>
      <c r="AK369" s="873">
        <f t="shared" si="401"/>
        <v>44121</v>
      </c>
      <c r="AL369" s="873">
        <f t="shared" si="376"/>
        <v>44127</v>
      </c>
      <c r="AM369" s="873">
        <f t="shared" si="402"/>
        <v>44128</v>
      </c>
      <c r="AN369" s="873">
        <f t="shared" si="377"/>
        <v>44134</v>
      </c>
      <c r="AO369" s="873">
        <f t="shared" si="424"/>
        <v>44169</v>
      </c>
      <c r="AP369" s="873">
        <f t="shared" si="394"/>
        <v>44186</v>
      </c>
      <c r="AQ369" s="873">
        <f t="shared" si="387"/>
        <v>44190</v>
      </c>
      <c r="AR369" s="873">
        <f t="shared" si="422"/>
        <v>44196</v>
      </c>
      <c r="AS369" s="856">
        <f t="shared" si="429"/>
        <v>44198</v>
      </c>
      <c r="AU369" s="864">
        <f t="shared" si="430"/>
        <v>52</v>
      </c>
      <c r="AV369" s="851" t="s">
        <v>506</v>
      </c>
      <c r="AW369" s="852" t="s">
        <v>6194</v>
      </c>
      <c r="AX369" s="853">
        <v>420</v>
      </c>
      <c r="AY369" s="854" t="s">
        <v>6193</v>
      </c>
      <c r="AZ369" s="855">
        <f t="shared" si="403"/>
        <v>44107</v>
      </c>
      <c r="BA369" s="855">
        <f t="shared" si="378"/>
        <v>44113</v>
      </c>
      <c r="BB369" s="855">
        <f t="shared" si="404"/>
        <v>44114</v>
      </c>
      <c r="BC369" s="855">
        <f t="shared" si="444"/>
        <v>44120</v>
      </c>
      <c r="BD369" s="855">
        <f t="shared" si="384"/>
        <v>44169</v>
      </c>
      <c r="BE369" s="855">
        <f t="shared" si="395"/>
        <v>44186</v>
      </c>
      <c r="BF369" s="855">
        <f t="shared" si="445"/>
        <v>44190</v>
      </c>
      <c r="BG369" s="855">
        <f t="shared" si="439"/>
        <v>44196</v>
      </c>
      <c r="BH369" s="856">
        <f t="shared" si="431"/>
        <v>44198</v>
      </c>
      <c r="BJ369" s="864">
        <f t="shared" si="432"/>
        <v>52</v>
      </c>
      <c r="BK369" s="851" t="s">
        <v>506</v>
      </c>
      <c r="BL369" s="852" t="s">
        <v>6194</v>
      </c>
      <c r="BM369" s="853">
        <v>420</v>
      </c>
      <c r="BN369" s="854" t="s">
        <v>6193</v>
      </c>
      <c r="BO369" s="855">
        <f t="shared" si="405"/>
        <v>44093</v>
      </c>
      <c r="BP369" s="855">
        <f t="shared" si="379"/>
        <v>44099</v>
      </c>
      <c r="BQ369" s="855">
        <f t="shared" si="406"/>
        <v>44100</v>
      </c>
      <c r="BR369" s="855">
        <f t="shared" si="380"/>
        <v>44106</v>
      </c>
      <c r="BS369" s="855">
        <f t="shared" si="385"/>
        <v>44169</v>
      </c>
      <c r="BT369" s="855">
        <f t="shared" si="396"/>
        <v>44186</v>
      </c>
      <c r="BU369" s="855">
        <f t="shared" si="446"/>
        <v>44190</v>
      </c>
      <c r="BV369" s="855">
        <f t="shared" si="441"/>
        <v>44196</v>
      </c>
      <c r="BW369" s="856">
        <f t="shared" si="433"/>
        <v>44198</v>
      </c>
      <c r="BY369" s="864">
        <f t="shared" si="434"/>
        <v>52</v>
      </c>
      <c r="BZ369" s="851" t="s">
        <v>506</v>
      </c>
      <c r="CA369" s="852" t="s">
        <v>6194</v>
      </c>
      <c r="CB369" s="853">
        <v>420</v>
      </c>
      <c r="CC369" s="854" t="s">
        <v>6193</v>
      </c>
      <c r="CD369" s="873">
        <f t="shared" si="407"/>
        <v>44121</v>
      </c>
      <c r="CE369" s="873">
        <f t="shared" si="381"/>
        <v>44127</v>
      </c>
      <c r="CF369" s="873">
        <f t="shared" si="408"/>
        <v>44128</v>
      </c>
      <c r="CG369" s="873">
        <f t="shared" si="447"/>
        <v>44134</v>
      </c>
      <c r="CH369" s="873">
        <f t="shared" si="412"/>
        <v>44169</v>
      </c>
      <c r="CI369" s="873">
        <f t="shared" si="397"/>
        <v>44186</v>
      </c>
      <c r="CJ369" s="873">
        <f t="shared" si="388"/>
        <v>44190</v>
      </c>
      <c r="CK369" s="873">
        <f t="shared" si="442"/>
        <v>44196</v>
      </c>
      <c r="CL369" s="856">
        <f t="shared" si="435"/>
        <v>44198</v>
      </c>
      <c r="CN369" s="864">
        <f t="shared" si="436"/>
        <v>52</v>
      </c>
      <c r="CO369" s="851" t="s">
        <v>506</v>
      </c>
      <c r="CP369" s="852" t="s">
        <v>6194</v>
      </c>
      <c r="CQ369" s="853">
        <v>420</v>
      </c>
      <c r="CR369" s="854" t="s">
        <v>6193</v>
      </c>
      <c r="CS369" s="873">
        <f t="shared" si="409"/>
        <v>44121</v>
      </c>
      <c r="CT369" s="873">
        <f t="shared" si="382"/>
        <v>44127</v>
      </c>
      <c r="CU369" s="873">
        <f t="shared" si="410"/>
        <v>44128</v>
      </c>
      <c r="CV369" s="873">
        <f t="shared" si="443"/>
        <v>44134</v>
      </c>
      <c r="CW369" s="873">
        <f t="shared" si="425"/>
        <v>44169</v>
      </c>
      <c r="CX369" s="873">
        <f t="shared" si="398"/>
        <v>44186</v>
      </c>
      <c r="CY369" s="873">
        <f t="shared" si="389"/>
        <v>44190</v>
      </c>
      <c r="CZ369" s="873">
        <f t="shared" si="423"/>
        <v>44196</v>
      </c>
      <c r="DA369" s="856">
        <f t="shared" si="437"/>
        <v>44198</v>
      </c>
    </row>
    <row r="370" spans="2:105">
      <c r="B370" s="407" t="s">
        <v>4892</v>
      </c>
      <c r="C370" s="864">
        <v>1</v>
      </c>
      <c r="D370" s="857" t="s">
        <v>506</v>
      </c>
      <c r="E370" s="858"/>
      <c r="F370" s="853">
        <v>121</v>
      </c>
      <c r="G370" s="854" t="s">
        <v>6195</v>
      </c>
      <c r="H370" s="859">
        <f t="shared" si="421"/>
        <v>44160</v>
      </c>
      <c r="I370" s="859">
        <f t="shared" si="391"/>
        <v>44163</v>
      </c>
      <c r="J370" s="859">
        <f t="shared" si="411"/>
        <v>44169</v>
      </c>
      <c r="K370" s="859">
        <f t="shared" si="420"/>
        <v>44176</v>
      </c>
      <c r="L370" s="859">
        <f t="shared" si="392"/>
        <v>44193</v>
      </c>
      <c r="M370" s="859">
        <f t="shared" si="373"/>
        <v>44197</v>
      </c>
      <c r="N370" s="859">
        <f t="shared" si="352"/>
        <v>44203</v>
      </c>
      <c r="O370" s="856">
        <f t="shared" si="438"/>
        <v>44205</v>
      </c>
      <c r="Q370" s="864">
        <v>1</v>
      </c>
      <c r="R370" s="857" t="s">
        <v>506</v>
      </c>
      <c r="S370" s="858"/>
      <c r="T370" s="853">
        <v>121</v>
      </c>
      <c r="U370" s="854" t="s">
        <v>6195</v>
      </c>
      <c r="V370" s="885">
        <f t="shared" si="399"/>
        <v>44128</v>
      </c>
      <c r="W370" s="885">
        <f t="shared" si="374"/>
        <v>44134</v>
      </c>
      <c r="X370" s="885">
        <f t="shared" si="400"/>
        <v>44135</v>
      </c>
      <c r="Y370" s="885">
        <f t="shared" si="375"/>
        <v>44141</v>
      </c>
      <c r="Z370" s="885">
        <f t="shared" si="383"/>
        <v>44176</v>
      </c>
      <c r="AA370" s="885">
        <f t="shared" si="393"/>
        <v>44193</v>
      </c>
      <c r="AB370" s="885">
        <f t="shared" si="386"/>
        <v>44197</v>
      </c>
      <c r="AC370" s="885">
        <f t="shared" si="440"/>
        <v>44203</v>
      </c>
      <c r="AD370" s="856">
        <f t="shared" si="427"/>
        <v>44205</v>
      </c>
      <c r="AF370" s="864">
        <v>1</v>
      </c>
      <c r="AG370" s="857" t="s">
        <v>506</v>
      </c>
      <c r="AH370" s="858"/>
      <c r="AI370" s="853">
        <v>121</v>
      </c>
      <c r="AJ370" s="854" t="s">
        <v>6195</v>
      </c>
      <c r="AK370" s="885">
        <f t="shared" si="401"/>
        <v>44128</v>
      </c>
      <c r="AL370" s="885">
        <f t="shared" si="376"/>
        <v>44134</v>
      </c>
      <c r="AM370" s="885">
        <f t="shared" si="402"/>
        <v>44135</v>
      </c>
      <c r="AN370" s="885">
        <f t="shared" si="377"/>
        <v>44141</v>
      </c>
      <c r="AO370" s="885">
        <f t="shared" si="424"/>
        <v>44176</v>
      </c>
      <c r="AP370" s="885">
        <f t="shared" si="394"/>
        <v>44193</v>
      </c>
      <c r="AQ370" s="885">
        <f t="shared" si="387"/>
        <v>44197</v>
      </c>
      <c r="AR370" s="885">
        <f t="shared" si="422"/>
        <v>44203</v>
      </c>
      <c r="AS370" s="856">
        <f t="shared" si="429"/>
        <v>44205</v>
      </c>
      <c r="AU370" s="864">
        <v>1</v>
      </c>
      <c r="AV370" s="857" t="s">
        <v>506</v>
      </c>
      <c r="AW370" s="858"/>
      <c r="AX370" s="853">
        <v>121</v>
      </c>
      <c r="AY370" s="854" t="s">
        <v>6195</v>
      </c>
      <c r="AZ370" s="863">
        <f t="shared" si="403"/>
        <v>44114</v>
      </c>
      <c r="BA370" s="863">
        <f t="shared" si="378"/>
        <v>44120</v>
      </c>
      <c r="BB370" s="863">
        <f t="shared" si="404"/>
        <v>44121</v>
      </c>
      <c r="BC370" s="863">
        <f t="shared" si="444"/>
        <v>44127</v>
      </c>
      <c r="BD370" s="863">
        <f t="shared" si="384"/>
        <v>44176</v>
      </c>
      <c r="BE370" s="863">
        <f t="shared" si="395"/>
        <v>44193</v>
      </c>
      <c r="BF370" s="863">
        <f t="shared" si="445"/>
        <v>44197</v>
      </c>
      <c r="BG370" s="863">
        <f t="shared" si="439"/>
        <v>44203</v>
      </c>
      <c r="BH370" s="856">
        <f t="shared" si="431"/>
        <v>44205</v>
      </c>
      <c r="BJ370" s="864">
        <v>1</v>
      </c>
      <c r="BK370" s="857" t="s">
        <v>506</v>
      </c>
      <c r="BL370" s="858"/>
      <c r="BM370" s="853">
        <v>121</v>
      </c>
      <c r="BN370" s="854" t="s">
        <v>6195</v>
      </c>
      <c r="BO370" s="859">
        <f t="shared" si="405"/>
        <v>44100</v>
      </c>
      <c r="BP370" s="863">
        <f t="shared" si="379"/>
        <v>44106</v>
      </c>
      <c r="BQ370" s="859">
        <f t="shared" si="406"/>
        <v>44107</v>
      </c>
      <c r="BR370" s="863">
        <f t="shared" si="380"/>
        <v>44113</v>
      </c>
      <c r="BS370" s="859">
        <f t="shared" si="385"/>
        <v>44176</v>
      </c>
      <c r="BT370" s="859">
        <f t="shared" si="396"/>
        <v>44193</v>
      </c>
      <c r="BU370" s="859">
        <f t="shared" si="446"/>
        <v>44197</v>
      </c>
      <c r="BV370" s="859">
        <f t="shared" si="441"/>
        <v>44203</v>
      </c>
      <c r="BW370" s="856">
        <f t="shared" si="433"/>
        <v>44205</v>
      </c>
      <c r="BY370" s="864">
        <v>1</v>
      </c>
      <c r="BZ370" s="857" t="s">
        <v>506</v>
      </c>
      <c r="CA370" s="858"/>
      <c r="CB370" s="853">
        <v>121</v>
      </c>
      <c r="CC370" s="854" t="s">
        <v>6195</v>
      </c>
      <c r="CD370" s="885">
        <f t="shared" si="407"/>
        <v>44128</v>
      </c>
      <c r="CE370" s="885">
        <f t="shared" si="381"/>
        <v>44134</v>
      </c>
      <c r="CF370" s="885">
        <f t="shared" si="408"/>
        <v>44135</v>
      </c>
      <c r="CG370" s="885">
        <f t="shared" si="447"/>
        <v>44141</v>
      </c>
      <c r="CH370" s="885">
        <f t="shared" si="412"/>
        <v>44176</v>
      </c>
      <c r="CI370" s="885">
        <f t="shared" si="397"/>
        <v>44193</v>
      </c>
      <c r="CJ370" s="885">
        <f t="shared" si="388"/>
        <v>44197</v>
      </c>
      <c r="CK370" s="885">
        <f t="shared" si="442"/>
        <v>44203</v>
      </c>
      <c r="CL370" s="856">
        <f t="shared" si="435"/>
        <v>44205</v>
      </c>
      <c r="CN370" s="864">
        <v>1</v>
      </c>
      <c r="CO370" s="857" t="s">
        <v>506</v>
      </c>
      <c r="CP370" s="858"/>
      <c r="CQ370" s="853">
        <v>121</v>
      </c>
      <c r="CR370" s="854" t="s">
        <v>6195</v>
      </c>
      <c r="CS370" s="885">
        <f t="shared" si="409"/>
        <v>44128</v>
      </c>
      <c r="CT370" s="885">
        <f t="shared" si="382"/>
        <v>44134</v>
      </c>
      <c r="CU370" s="885">
        <f t="shared" si="410"/>
        <v>44135</v>
      </c>
      <c r="CV370" s="885">
        <f t="shared" si="443"/>
        <v>44141</v>
      </c>
      <c r="CW370" s="885">
        <f t="shared" si="425"/>
        <v>44176</v>
      </c>
      <c r="CX370" s="885">
        <f t="shared" si="398"/>
        <v>44193</v>
      </c>
      <c r="CY370" s="885">
        <f t="shared" si="389"/>
        <v>44197</v>
      </c>
      <c r="CZ370" s="885">
        <f t="shared" si="423"/>
        <v>44203</v>
      </c>
      <c r="DA370" s="856">
        <f t="shared" si="437"/>
        <v>44205</v>
      </c>
    </row>
    <row r="371" spans="2:105">
      <c r="B371" s="407" t="s">
        <v>4893</v>
      </c>
      <c r="C371" s="864">
        <f t="shared" si="413"/>
        <v>2</v>
      </c>
      <c r="D371" s="857" t="s">
        <v>506</v>
      </c>
      <c r="E371" s="858"/>
      <c r="F371" s="853">
        <v>121</v>
      </c>
      <c r="G371" s="854" t="s">
        <v>6195</v>
      </c>
      <c r="H371" s="863">
        <f t="shared" si="421"/>
        <v>44167</v>
      </c>
      <c r="I371" s="863">
        <f t="shared" si="391"/>
        <v>44170</v>
      </c>
      <c r="J371" s="863">
        <f t="shared" si="411"/>
        <v>44176</v>
      </c>
      <c r="K371" s="863">
        <f t="shared" si="420"/>
        <v>44183</v>
      </c>
      <c r="L371" s="863">
        <f t="shared" si="392"/>
        <v>44200</v>
      </c>
      <c r="M371" s="863">
        <f t="shared" si="373"/>
        <v>44204</v>
      </c>
      <c r="N371" s="863">
        <f t="shared" si="352"/>
        <v>44210</v>
      </c>
      <c r="O371" s="856">
        <f t="shared" si="438"/>
        <v>44212</v>
      </c>
      <c r="Q371" s="864">
        <f t="shared" si="426"/>
        <v>2</v>
      </c>
      <c r="R371" s="857" t="s">
        <v>506</v>
      </c>
      <c r="S371" s="858"/>
      <c r="T371" s="853">
        <v>121</v>
      </c>
      <c r="U371" s="854" t="s">
        <v>6195</v>
      </c>
      <c r="V371" s="885">
        <f t="shared" si="399"/>
        <v>44135</v>
      </c>
      <c r="W371" s="885">
        <f t="shared" si="374"/>
        <v>44141</v>
      </c>
      <c r="X371" s="885">
        <f t="shared" si="400"/>
        <v>44142</v>
      </c>
      <c r="Y371" s="885">
        <f t="shared" si="375"/>
        <v>44148</v>
      </c>
      <c r="Z371" s="885">
        <f t="shared" si="383"/>
        <v>44183</v>
      </c>
      <c r="AA371" s="885">
        <f t="shared" si="393"/>
        <v>44200</v>
      </c>
      <c r="AB371" s="885">
        <f t="shared" si="386"/>
        <v>44204</v>
      </c>
      <c r="AC371" s="885">
        <f t="shared" si="440"/>
        <v>44210</v>
      </c>
      <c r="AD371" s="856">
        <f t="shared" si="427"/>
        <v>44212</v>
      </c>
      <c r="AF371" s="864">
        <f t="shared" si="428"/>
        <v>2</v>
      </c>
      <c r="AG371" s="857" t="s">
        <v>506</v>
      </c>
      <c r="AH371" s="858"/>
      <c r="AI371" s="853">
        <v>121</v>
      </c>
      <c r="AJ371" s="854" t="s">
        <v>6195</v>
      </c>
      <c r="AK371" s="885">
        <f t="shared" si="401"/>
        <v>44135</v>
      </c>
      <c r="AL371" s="885">
        <f t="shared" si="376"/>
        <v>44141</v>
      </c>
      <c r="AM371" s="885">
        <f t="shared" si="402"/>
        <v>44142</v>
      </c>
      <c r="AN371" s="885">
        <f t="shared" si="377"/>
        <v>44148</v>
      </c>
      <c r="AO371" s="885">
        <f t="shared" si="424"/>
        <v>44183</v>
      </c>
      <c r="AP371" s="885">
        <f t="shared" si="394"/>
        <v>44200</v>
      </c>
      <c r="AQ371" s="885">
        <f t="shared" si="387"/>
        <v>44204</v>
      </c>
      <c r="AR371" s="885">
        <f t="shared" si="422"/>
        <v>44210</v>
      </c>
      <c r="AS371" s="856">
        <f t="shared" si="429"/>
        <v>44212</v>
      </c>
      <c r="AU371" s="864">
        <f t="shared" si="430"/>
        <v>2</v>
      </c>
      <c r="AV371" s="857" t="s">
        <v>506</v>
      </c>
      <c r="AW371" s="858"/>
      <c r="AX371" s="853">
        <v>121</v>
      </c>
      <c r="AY371" s="854" t="s">
        <v>6195</v>
      </c>
      <c r="AZ371" s="863">
        <f t="shared" si="403"/>
        <v>44121</v>
      </c>
      <c r="BA371" s="863">
        <f t="shared" si="378"/>
        <v>44127</v>
      </c>
      <c r="BB371" s="863">
        <f t="shared" si="404"/>
        <v>44128</v>
      </c>
      <c r="BC371" s="863">
        <f t="shared" si="444"/>
        <v>44134</v>
      </c>
      <c r="BD371" s="863">
        <f t="shared" si="384"/>
        <v>44183</v>
      </c>
      <c r="BE371" s="863">
        <f t="shared" si="395"/>
        <v>44200</v>
      </c>
      <c r="BF371" s="863">
        <f t="shared" si="445"/>
        <v>44204</v>
      </c>
      <c r="BG371" s="863">
        <f t="shared" si="439"/>
        <v>44210</v>
      </c>
      <c r="BH371" s="856">
        <f t="shared" si="431"/>
        <v>44212</v>
      </c>
      <c r="BJ371" s="864">
        <f t="shared" si="432"/>
        <v>2</v>
      </c>
      <c r="BK371" s="857" t="s">
        <v>506</v>
      </c>
      <c r="BL371" s="858"/>
      <c r="BM371" s="853">
        <v>121</v>
      </c>
      <c r="BN371" s="854" t="s">
        <v>6195</v>
      </c>
      <c r="BO371" s="859">
        <f t="shared" si="405"/>
        <v>44107</v>
      </c>
      <c r="BP371" s="863">
        <f t="shared" si="379"/>
        <v>44113</v>
      </c>
      <c r="BQ371" s="859">
        <f t="shared" si="406"/>
        <v>44114</v>
      </c>
      <c r="BR371" s="863">
        <f t="shared" si="380"/>
        <v>44120</v>
      </c>
      <c r="BS371" s="859">
        <f t="shared" si="385"/>
        <v>44183</v>
      </c>
      <c r="BT371" s="859">
        <f t="shared" si="396"/>
        <v>44200</v>
      </c>
      <c r="BU371" s="859">
        <f t="shared" si="446"/>
        <v>44204</v>
      </c>
      <c r="BV371" s="859">
        <f t="shared" si="441"/>
        <v>44210</v>
      </c>
      <c r="BW371" s="856">
        <f t="shared" si="433"/>
        <v>44212</v>
      </c>
      <c r="BY371" s="864">
        <f t="shared" si="434"/>
        <v>2</v>
      </c>
      <c r="BZ371" s="857" t="s">
        <v>506</v>
      </c>
      <c r="CA371" s="858"/>
      <c r="CB371" s="853">
        <v>121</v>
      </c>
      <c r="CC371" s="854" t="s">
        <v>6195</v>
      </c>
      <c r="CD371" s="885">
        <f t="shared" si="407"/>
        <v>44135</v>
      </c>
      <c r="CE371" s="885">
        <f t="shared" si="381"/>
        <v>44141</v>
      </c>
      <c r="CF371" s="885">
        <f t="shared" si="408"/>
        <v>44142</v>
      </c>
      <c r="CG371" s="885">
        <f t="shared" si="447"/>
        <v>44148</v>
      </c>
      <c r="CH371" s="885">
        <f t="shared" si="412"/>
        <v>44183</v>
      </c>
      <c r="CI371" s="885">
        <f t="shared" si="397"/>
        <v>44200</v>
      </c>
      <c r="CJ371" s="885">
        <f t="shared" si="388"/>
        <v>44204</v>
      </c>
      <c r="CK371" s="885">
        <f t="shared" si="442"/>
        <v>44210</v>
      </c>
      <c r="CL371" s="856">
        <f t="shared" si="435"/>
        <v>44212</v>
      </c>
      <c r="CN371" s="864">
        <f t="shared" si="436"/>
        <v>2</v>
      </c>
      <c r="CO371" s="857" t="s">
        <v>506</v>
      </c>
      <c r="CP371" s="858"/>
      <c r="CQ371" s="853">
        <v>121</v>
      </c>
      <c r="CR371" s="854" t="s">
        <v>6195</v>
      </c>
      <c r="CS371" s="885">
        <f t="shared" si="409"/>
        <v>44135</v>
      </c>
      <c r="CT371" s="885">
        <f t="shared" si="382"/>
        <v>44141</v>
      </c>
      <c r="CU371" s="885">
        <f t="shared" si="410"/>
        <v>44142</v>
      </c>
      <c r="CV371" s="885">
        <f t="shared" si="443"/>
        <v>44148</v>
      </c>
      <c r="CW371" s="885">
        <f t="shared" si="425"/>
        <v>44183</v>
      </c>
      <c r="CX371" s="885">
        <f t="shared" si="398"/>
        <v>44200</v>
      </c>
      <c r="CY371" s="885">
        <f t="shared" si="389"/>
        <v>44204</v>
      </c>
      <c r="CZ371" s="885">
        <f t="shared" si="423"/>
        <v>44210</v>
      </c>
      <c r="DA371" s="856">
        <f t="shared" si="437"/>
        <v>44212</v>
      </c>
    </row>
    <row r="372" spans="2:105" ht="25.5">
      <c r="B372" s="407" t="s">
        <v>4894</v>
      </c>
      <c r="C372" s="864">
        <f t="shared" si="413"/>
        <v>3</v>
      </c>
      <c r="D372" s="851" t="s">
        <v>506</v>
      </c>
      <c r="E372" s="852" t="s">
        <v>509</v>
      </c>
      <c r="F372" s="853">
        <v>121</v>
      </c>
      <c r="G372" s="854" t="s">
        <v>6195</v>
      </c>
      <c r="H372" s="855">
        <f t="shared" si="421"/>
        <v>44174</v>
      </c>
      <c r="I372" s="855">
        <f t="shared" si="391"/>
        <v>44177</v>
      </c>
      <c r="J372" s="855">
        <f t="shared" si="411"/>
        <v>44183</v>
      </c>
      <c r="K372" s="855">
        <f t="shared" si="420"/>
        <v>44190</v>
      </c>
      <c r="L372" s="855">
        <f t="shared" si="392"/>
        <v>44207</v>
      </c>
      <c r="M372" s="855">
        <f t="shared" si="373"/>
        <v>44211</v>
      </c>
      <c r="N372" s="855">
        <f t="shared" si="352"/>
        <v>44217</v>
      </c>
      <c r="O372" s="856">
        <f t="shared" si="438"/>
        <v>44219</v>
      </c>
      <c r="Q372" s="864">
        <f t="shared" si="426"/>
        <v>3</v>
      </c>
      <c r="R372" s="851" t="s">
        <v>506</v>
      </c>
      <c r="S372" s="852" t="s">
        <v>509</v>
      </c>
      <c r="T372" s="853">
        <v>121</v>
      </c>
      <c r="U372" s="854" t="s">
        <v>6195</v>
      </c>
      <c r="V372" s="873">
        <f t="shared" si="399"/>
        <v>44142</v>
      </c>
      <c r="W372" s="873">
        <f t="shared" si="374"/>
        <v>44148</v>
      </c>
      <c r="X372" s="873">
        <f t="shared" si="400"/>
        <v>44149</v>
      </c>
      <c r="Y372" s="873">
        <f t="shared" si="375"/>
        <v>44155</v>
      </c>
      <c r="Z372" s="873">
        <f t="shared" si="383"/>
        <v>44190</v>
      </c>
      <c r="AA372" s="873">
        <f t="shared" si="393"/>
        <v>44207</v>
      </c>
      <c r="AB372" s="873">
        <f t="shared" si="386"/>
        <v>44211</v>
      </c>
      <c r="AC372" s="873">
        <f t="shared" si="440"/>
        <v>44217</v>
      </c>
      <c r="AD372" s="856">
        <f t="shared" si="427"/>
        <v>44219</v>
      </c>
      <c r="AF372" s="864">
        <f t="shared" si="428"/>
        <v>3</v>
      </c>
      <c r="AG372" s="851" t="s">
        <v>506</v>
      </c>
      <c r="AH372" s="852" t="s">
        <v>509</v>
      </c>
      <c r="AI372" s="853">
        <v>121</v>
      </c>
      <c r="AJ372" s="854" t="s">
        <v>6195</v>
      </c>
      <c r="AK372" s="873">
        <f t="shared" si="401"/>
        <v>44142</v>
      </c>
      <c r="AL372" s="873">
        <f t="shared" si="376"/>
        <v>44148</v>
      </c>
      <c r="AM372" s="873">
        <f t="shared" si="402"/>
        <v>44149</v>
      </c>
      <c r="AN372" s="873">
        <f t="shared" si="377"/>
        <v>44155</v>
      </c>
      <c r="AO372" s="873">
        <f t="shared" si="424"/>
        <v>44190</v>
      </c>
      <c r="AP372" s="873">
        <f t="shared" si="394"/>
        <v>44207</v>
      </c>
      <c r="AQ372" s="873">
        <f t="shared" si="387"/>
        <v>44211</v>
      </c>
      <c r="AR372" s="873">
        <f t="shared" si="422"/>
        <v>44217</v>
      </c>
      <c r="AS372" s="856">
        <f t="shared" si="429"/>
        <v>44219</v>
      </c>
      <c r="AU372" s="864">
        <f t="shared" si="430"/>
        <v>3</v>
      </c>
      <c r="AV372" s="851" t="s">
        <v>506</v>
      </c>
      <c r="AW372" s="852" t="s">
        <v>509</v>
      </c>
      <c r="AX372" s="853">
        <v>121</v>
      </c>
      <c r="AY372" s="854" t="s">
        <v>6195</v>
      </c>
      <c r="AZ372" s="855">
        <f t="shared" si="403"/>
        <v>44128</v>
      </c>
      <c r="BA372" s="855">
        <f t="shared" si="378"/>
        <v>44134</v>
      </c>
      <c r="BB372" s="855">
        <f t="shared" si="404"/>
        <v>44135</v>
      </c>
      <c r="BC372" s="855">
        <f t="shared" si="444"/>
        <v>44141</v>
      </c>
      <c r="BD372" s="855">
        <f t="shared" si="384"/>
        <v>44190</v>
      </c>
      <c r="BE372" s="855">
        <f t="shared" si="395"/>
        <v>44207</v>
      </c>
      <c r="BF372" s="855">
        <f t="shared" si="445"/>
        <v>44211</v>
      </c>
      <c r="BG372" s="855">
        <f t="shared" si="439"/>
        <v>44217</v>
      </c>
      <c r="BH372" s="856">
        <f t="shared" si="431"/>
        <v>44219</v>
      </c>
      <c r="BJ372" s="864">
        <f t="shared" si="432"/>
        <v>3</v>
      </c>
      <c r="BK372" s="851" t="s">
        <v>506</v>
      </c>
      <c r="BL372" s="852" t="s">
        <v>509</v>
      </c>
      <c r="BM372" s="853">
        <v>121</v>
      </c>
      <c r="BN372" s="854" t="s">
        <v>6195</v>
      </c>
      <c r="BO372" s="855">
        <f t="shared" si="405"/>
        <v>44114</v>
      </c>
      <c r="BP372" s="855">
        <f t="shared" si="379"/>
        <v>44120</v>
      </c>
      <c r="BQ372" s="855">
        <f t="shared" si="406"/>
        <v>44121</v>
      </c>
      <c r="BR372" s="855">
        <f t="shared" si="380"/>
        <v>44127</v>
      </c>
      <c r="BS372" s="855">
        <f t="shared" si="385"/>
        <v>44190</v>
      </c>
      <c r="BT372" s="855">
        <f t="shared" si="396"/>
        <v>44207</v>
      </c>
      <c r="BU372" s="855">
        <f t="shared" si="446"/>
        <v>44211</v>
      </c>
      <c r="BV372" s="855">
        <f t="shared" si="441"/>
        <v>44217</v>
      </c>
      <c r="BW372" s="856">
        <f t="shared" si="433"/>
        <v>44219</v>
      </c>
      <c r="BY372" s="864">
        <f t="shared" si="434"/>
        <v>3</v>
      </c>
      <c r="BZ372" s="851" t="s">
        <v>506</v>
      </c>
      <c r="CA372" s="852" t="s">
        <v>509</v>
      </c>
      <c r="CB372" s="853">
        <v>121</v>
      </c>
      <c r="CC372" s="854" t="s">
        <v>6195</v>
      </c>
      <c r="CD372" s="873">
        <f t="shared" si="407"/>
        <v>44142</v>
      </c>
      <c r="CE372" s="873">
        <f t="shared" si="381"/>
        <v>44148</v>
      </c>
      <c r="CF372" s="873">
        <f t="shared" si="408"/>
        <v>44149</v>
      </c>
      <c r="CG372" s="873">
        <f t="shared" si="447"/>
        <v>44155</v>
      </c>
      <c r="CH372" s="873">
        <f t="shared" si="412"/>
        <v>44190</v>
      </c>
      <c r="CI372" s="873">
        <f t="shared" si="397"/>
        <v>44207</v>
      </c>
      <c r="CJ372" s="873">
        <f t="shared" si="388"/>
        <v>44211</v>
      </c>
      <c r="CK372" s="873">
        <f t="shared" si="442"/>
        <v>44217</v>
      </c>
      <c r="CL372" s="856">
        <f t="shared" si="435"/>
        <v>44219</v>
      </c>
      <c r="CN372" s="864">
        <f t="shared" si="436"/>
        <v>3</v>
      </c>
      <c r="CO372" s="851" t="s">
        <v>506</v>
      </c>
      <c r="CP372" s="852" t="s">
        <v>509</v>
      </c>
      <c r="CQ372" s="853">
        <v>121</v>
      </c>
      <c r="CR372" s="854" t="s">
        <v>6195</v>
      </c>
      <c r="CS372" s="873">
        <f t="shared" si="409"/>
        <v>44142</v>
      </c>
      <c r="CT372" s="873">
        <f t="shared" si="382"/>
        <v>44148</v>
      </c>
      <c r="CU372" s="873">
        <f t="shared" si="410"/>
        <v>44149</v>
      </c>
      <c r="CV372" s="873">
        <f t="shared" si="443"/>
        <v>44155</v>
      </c>
      <c r="CW372" s="873">
        <f t="shared" si="425"/>
        <v>44190</v>
      </c>
      <c r="CX372" s="873">
        <f t="shared" si="398"/>
        <v>44207</v>
      </c>
      <c r="CY372" s="873">
        <f t="shared" si="389"/>
        <v>44211</v>
      </c>
      <c r="CZ372" s="873">
        <f t="shared" si="423"/>
        <v>44217</v>
      </c>
      <c r="DA372" s="856">
        <f t="shared" si="437"/>
        <v>44219</v>
      </c>
    </row>
    <row r="373" spans="2:105">
      <c r="B373" s="407" t="s">
        <v>4895</v>
      </c>
      <c r="C373" s="882">
        <f t="shared" si="413"/>
        <v>4</v>
      </c>
      <c r="D373" s="955" t="s">
        <v>506</v>
      </c>
      <c r="E373" s="881"/>
      <c r="F373" s="853">
        <v>121</v>
      </c>
      <c r="G373" s="854" t="s">
        <v>6195</v>
      </c>
      <c r="H373" s="859">
        <f t="shared" si="421"/>
        <v>44181</v>
      </c>
      <c r="I373" s="878">
        <f t="shared" si="391"/>
        <v>44184</v>
      </c>
      <c r="J373" s="878">
        <f t="shared" si="411"/>
        <v>44190</v>
      </c>
      <c r="K373" s="859">
        <f t="shared" si="420"/>
        <v>44197</v>
      </c>
      <c r="L373" s="859">
        <f t="shared" si="392"/>
        <v>44214</v>
      </c>
      <c r="M373" s="859">
        <f t="shared" si="373"/>
        <v>44218</v>
      </c>
      <c r="N373" s="859">
        <f t="shared" ref="N373:N436" si="448">O373-2</f>
        <v>44224</v>
      </c>
      <c r="O373" s="856">
        <f t="shared" si="438"/>
        <v>44226</v>
      </c>
      <c r="Q373" s="864">
        <f t="shared" si="426"/>
        <v>4</v>
      </c>
      <c r="R373" s="955" t="s">
        <v>506</v>
      </c>
      <c r="S373" s="881"/>
      <c r="T373" s="853">
        <v>121</v>
      </c>
      <c r="U373" s="854" t="s">
        <v>6195</v>
      </c>
      <c r="V373" s="885">
        <f t="shared" si="399"/>
        <v>44149</v>
      </c>
      <c r="W373" s="885">
        <f t="shared" si="374"/>
        <v>44155</v>
      </c>
      <c r="X373" s="885">
        <f t="shared" si="400"/>
        <v>44156</v>
      </c>
      <c r="Y373" s="885">
        <f t="shared" si="375"/>
        <v>44162</v>
      </c>
      <c r="Z373" s="885">
        <f t="shared" si="383"/>
        <v>44197</v>
      </c>
      <c r="AA373" s="885">
        <f t="shared" si="393"/>
        <v>44214</v>
      </c>
      <c r="AB373" s="885">
        <f t="shared" si="386"/>
        <v>44218</v>
      </c>
      <c r="AC373" s="885">
        <f t="shared" si="440"/>
        <v>44224</v>
      </c>
      <c r="AD373" s="856">
        <f t="shared" si="427"/>
        <v>44226</v>
      </c>
      <c r="AF373" s="864">
        <f t="shared" si="428"/>
        <v>4</v>
      </c>
      <c r="AG373" s="955" t="s">
        <v>506</v>
      </c>
      <c r="AH373" s="881"/>
      <c r="AI373" s="853">
        <v>121</v>
      </c>
      <c r="AJ373" s="854" t="s">
        <v>6195</v>
      </c>
      <c r="AK373" s="885">
        <f t="shared" si="401"/>
        <v>44149</v>
      </c>
      <c r="AL373" s="885">
        <f t="shared" si="376"/>
        <v>44155</v>
      </c>
      <c r="AM373" s="885">
        <f t="shared" si="402"/>
        <v>44156</v>
      </c>
      <c r="AN373" s="885">
        <f t="shared" si="377"/>
        <v>44162</v>
      </c>
      <c r="AO373" s="885">
        <f t="shared" si="424"/>
        <v>44197</v>
      </c>
      <c r="AP373" s="885">
        <f t="shared" si="394"/>
        <v>44214</v>
      </c>
      <c r="AQ373" s="885">
        <f t="shared" si="387"/>
        <v>44218</v>
      </c>
      <c r="AR373" s="885">
        <f t="shared" si="422"/>
        <v>44224</v>
      </c>
      <c r="AS373" s="856">
        <f t="shared" si="429"/>
        <v>44226</v>
      </c>
      <c r="AU373" s="864">
        <f t="shared" si="430"/>
        <v>4</v>
      </c>
      <c r="AV373" s="955" t="s">
        <v>506</v>
      </c>
      <c r="AW373" s="881"/>
      <c r="AX373" s="853">
        <v>121</v>
      </c>
      <c r="AY373" s="854" t="s">
        <v>6195</v>
      </c>
      <c r="AZ373" s="859">
        <f t="shared" si="403"/>
        <v>44135</v>
      </c>
      <c r="BA373" s="859">
        <f t="shared" si="378"/>
        <v>44141</v>
      </c>
      <c r="BB373" s="859">
        <f t="shared" si="404"/>
        <v>44142</v>
      </c>
      <c r="BC373" s="859">
        <f t="shared" si="444"/>
        <v>44148</v>
      </c>
      <c r="BD373" s="859">
        <f t="shared" si="384"/>
        <v>44197</v>
      </c>
      <c r="BE373" s="859">
        <f t="shared" si="395"/>
        <v>44214</v>
      </c>
      <c r="BF373" s="859">
        <f t="shared" si="445"/>
        <v>44218</v>
      </c>
      <c r="BG373" s="859">
        <f t="shared" si="439"/>
        <v>44224</v>
      </c>
      <c r="BH373" s="856">
        <f t="shared" si="431"/>
        <v>44226</v>
      </c>
      <c r="BJ373" s="864">
        <f t="shared" si="432"/>
        <v>4</v>
      </c>
      <c r="BK373" s="955" t="s">
        <v>506</v>
      </c>
      <c r="BL373" s="881"/>
      <c r="BM373" s="853">
        <v>121</v>
      </c>
      <c r="BN373" s="854" t="s">
        <v>6195</v>
      </c>
      <c r="BO373" s="859">
        <f t="shared" si="405"/>
        <v>44121</v>
      </c>
      <c r="BP373" s="859">
        <f t="shared" si="379"/>
        <v>44127</v>
      </c>
      <c r="BQ373" s="859">
        <f t="shared" si="406"/>
        <v>44128</v>
      </c>
      <c r="BR373" s="859">
        <f t="shared" si="380"/>
        <v>44134</v>
      </c>
      <c r="BS373" s="859">
        <f t="shared" si="385"/>
        <v>44197</v>
      </c>
      <c r="BT373" s="859">
        <f t="shared" si="396"/>
        <v>44214</v>
      </c>
      <c r="BU373" s="859">
        <f t="shared" si="446"/>
        <v>44218</v>
      </c>
      <c r="BV373" s="859">
        <f t="shared" si="441"/>
        <v>44224</v>
      </c>
      <c r="BW373" s="856">
        <f t="shared" si="433"/>
        <v>44226</v>
      </c>
      <c r="BY373" s="864">
        <f t="shared" si="434"/>
        <v>4</v>
      </c>
      <c r="BZ373" s="955" t="s">
        <v>506</v>
      </c>
      <c r="CA373" s="881"/>
      <c r="CB373" s="853">
        <v>121</v>
      </c>
      <c r="CC373" s="854" t="s">
        <v>6195</v>
      </c>
      <c r="CD373" s="885">
        <f t="shared" si="407"/>
        <v>44149</v>
      </c>
      <c r="CE373" s="885">
        <f t="shared" si="381"/>
        <v>44155</v>
      </c>
      <c r="CF373" s="885">
        <f t="shared" si="408"/>
        <v>44156</v>
      </c>
      <c r="CG373" s="885">
        <f t="shared" si="447"/>
        <v>44162</v>
      </c>
      <c r="CH373" s="885">
        <f t="shared" si="412"/>
        <v>44197</v>
      </c>
      <c r="CI373" s="885">
        <f t="shared" si="397"/>
        <v>44214</v>
      </c>
      <c r="CJ373" s="885">
        <f t="shared" si="388"/>
        <v>44218</v>
      </c>
      <c r="CK373" s="885">
        <f t="shared" si="442"/>
        <v>44224</v>
      </c>
      <c r="CL373" s="856">
        <f t="shared" si="435"/>
        <v>44226</v>
      </c>
      <c r="CN373" s="864">
        <f t="shared" si="436"/>
        <v>4</v>
      </c>
      <c r="CO373" s="955" t="s">
        <v>506</v>
      </c>
      <c r="CP373" s="881"/>
      <c r="CQ373" s="853">
        <v>121</v>
      </c>
      <c r="CR373" s="854" t="s">
        <v>6195</v>
      </c>
      <c r="CS373" s="885">
        <f t="shared" si="409"/>
        <v>44149</v>
      </c>
      <c r="CT373" s="885">
        <f t="shared" si="382"/>
        <v>44155</v>
      </c>
      <c r="CU373" s="885">
        <f t="shared" si="410"/>
        <v>44156</v>
      </c>
      <c r="CV373" s="885">
        <f t="shared" si="443"/>
        <v>44162</v>
      </c>
      <c r="CW373" s="885">
        <f t="shared" si="425"/>
        <v>44197</v>
      </c>
      <c r="CX373" s="885">
        <f t="shared" si="398"/>
        <v>44214</v>
      </c>
      <c r="CY373" s="885">
        <f t="shared" si="389"/>
        <v>44218</v>
      </c>
      <c r="CZ373" s="885">
        <f t="shared" si="423"/>
        <v>44224</v>
      </c>
      <c r="DA373" s="856">
        <f t="shared" si="437"/>
        <v>44226</v>
      </c>
    </row>
    <row r="374" spans="2:105">
      <c r="B374" s="407" t="s">
        <v>4901</v>
      </c>
      <c r="C374" s="864">
        <f t="shared" si="413"/>
        <v>5</v>
      </c>
      <c r="D374" s="857" t="s">
        <v>506</v>
      </c>
      <c r="E374" s="858"/>
      <c r="F374" s="853">
        <v>121</v>
      </c>
      <c r="G374" s="854" t="s">
        <v>6196</v>
      </c>
      <c r="H374" s="859">
        <f t="shared" si="421"/>
        <v>44188</v>
      </c>
      <c r="I374" s="859">
        <f t="shared" si="391"/>
        <v>44191</v>
      </c>
      <c r="J374" s="863">
        <f t="shared" si="411"/>
        <v>44197</v>
      </c>
      <c r="K374" s="859">
        <f t="shared" si="420"/>
        <v>44204</v>
      </c>
      <c r="L374" s="859">
        <f t="shared" si="392"/>
        <v>44221</v>
      </c>
      <c r="M374" s="859">
        <f t="shared" si="373"/>
        <v>44225</v>
      </c>
      <c r="N374" s="859">
        <f t="shared" si="448"/>
        <v>44231</v>
      </c>
      <c r="O374" s="856">
        <f t="shared" si="438"/>
        <v>44233</v>
      </c>
      <c r="Q374" s="864">
        <f t="shared" si="426"/>
        <v>5</v>
      </c>
      <c r="R374" s="857" t="s">
        <v>506</v>
      </c>
      <c r="S374" s="858"/>
      <c r="T374" s="853">
        <v>121</v>
      </c>
      <c r="U374" s="854" t="s">
        <v>6196</v>
      </c>
      <c r="V374" s="885">
        <f t="shared" si="399"/>
        <v>44156</v>
      </c>
      <c r="W374" s="885">
        <f t="shared" si="374"/>
        <v>44162</v>
      </c>
      <c r="X374" s="885">
        <f t="shared" si="400"/>
        <v>44163</v>
      </c>
      <c r="Y374" s="885">
        <f t="shared" si="375"/>
        <v>44169</v>
      </c>
      <c r="Z374" s="885">
        <f t="shared" si="383"/>
        <v>44204</v>
      </c>
      <c r="AA374" s="885">
        <f t="shared" si="393"/>
        <v>44221</v>
      </c>
      <c r="AB374" s="885">
        <f t="shared" si="386"/>
        <v>44225</v>
      </c>
      <c r="AC374" s="885">
        <f t="shared" si="440"/>
        <v>44231</v>
      </c>
      <c r="AD374" s="856">
        <f t="shared" si="427"/>
        <v>44233</v>
      </c>
      <c r="AF374" s="864">
        <f t="shared" si="428"/>
        <v>5</v>
      </c>
      <c r="AG374" s="857" t="s">
        <v>506</v>
      </c>
      <c r="AH374" s="858"/>
      <c r="AI374" s="853">
        <v>121</v>
      </c>
      <c r="AJ374" s="854" t="s">
        <v>6196</v>
      </c>
      <c r="AK374" s="885">
        <f t="shared" si="401"/>
        <v>44156</v>
      </c>
      <c r="AL374" s="885">
        <f t="shared" si="376"/>
        <v>44162</v>
      </c>
      <c r="AM374" s="885">
        <f t="shared" si="402"/>
        <v>44163</v>
      </c>
      <c r="AN374" s="885">
        <f t="shared" si="377"/>
        <v>44169</v>
      </c>
      <c r="AO374" s="885">
        <f t="shared" si="424"/>
        <v>44204</v>
      </c>
      <c r="AP374" s="885">
        <f t="shared" si="394"/>
        <v>44221</v>
      </c>
      <c r="AQ374" s="885">
        <f t="shared" si="387"/>
        <v>44225</v>
      </c>
      <c r="AR374" s="885">
        <f t="shared" si="422"/>
        <v>44231</v>
      </c>
      <c r="AS374" s="856">
        <f t="shared" si="429"/>
        <v>44233</v>
      </c>
      <c r="AU374" s="864">
        <f t="shared" si="430"/>
        <v>5</v>
      </c>
      <c r="AV374" s="857" t="s">
        <v>506</v>
      </c>
      <c r="AW374" s="858"/>
      <c r="AX374" s="853">
        <v>121</v>
      </c>
      <c r="AY374" s="854" t="s">
        <v>6196</v>
      </c>
      <c r="AZ374" s="863">
        <f t="shared" si="403"/>
        <v>44142</v>
      </c>
      <c r="BA374" s="863">
        <f t="shared" si="378"/>
        <v>44148</v>
      </c>
      <c r="BB374" s="863">
        <f t="shared" si="404"/>
        <v>44149</v>
      </c>
      <c r="BC374" s="863">
        <f t="shared" si="444"/>
        <v>44155</v>
      </c>
      <c r="BD374" s="863">
        <f t="shared" si="384"/>
        <v>44204</v>
      </c>
      <c r="BE374" s="863">
        <f t="shared" si="395"/>
        <v>44221</v>
      </c>
      <c r="BF374" s="863">
        <f t="shared" si="445"/>
        <v>44225</v>
      </c>
      <c r="BG374" s="863">
        <f t="shared" si="439"/>
        <v>44231</v>
      </c>
      <c r="BH374" s="856">
        <f t="shared" si="431"/>
        <v>44233</v>
      </c>
      <c r="BJ374" s="864">
        <f t="shared" si="432"/>
        <v>5</v>
      </c>
      <c r="BK374" s="857" t="s">
        <v>506</v>
      </c>
      <c r="BL374" s="858"/>
      <c r="BM374" s="853">
        <v>121</v>
      </c>
      <c r="BN374" s="854" t="s">
        <v>6196</v>
      </c>
      <c r="BO374" s="859">
        <f t="shared" si="405"/>
        <v>44128</v>
      </c>
      <c r="BP374" s="863">
        <f t="shared" si="379"/>
        <v>44134</v>
      </c>
      <c r="BQ374" s="859">
        <f t="shared" si="406"/>
        <v>44135</v>
      </c>
      <c r="BR374" s="863">
        <f t="shared" si="380"/>
        <v>44141</v>
      </c>
      <c r="BS374" s="859">
        <f t="shared" si="385"/>
        <v>44204</v>
      </c>
      <c r="BT374" s="859">
        <f t="shared" si="396"/>
        <v>44221</v>
      </c>
      <c r="BU374" s="859">
        <f t="shared" si="446"/>
        <v>44225</v>
      </c>
      <c r="BV374" s="859">
        <f t="shared" si="441"/>
        <v>44231</v>
      </c>
      <c r="BW374" s="856">
        <f t="shared" si="433"/>
        <v>44233</v>
      </c>
      <c r="BY374" s="864">
        <f t="shared" si="434"/>
        <v>5</v>
      </c>
      <c r="BZ374" s="857" t="s">
        <v>506</v>
      </c>
      <c r="CA374" s="858"/>
      <c r="CB374" s="853">
        <v>121</v>
      </c>
      <c r="CC374" s="854" t="s">
        <v>6196</v>
      </c>
      <c r="CD374" s="885">
        <f t="shared" si="407"/>
        <v>44156</v>
      </c>
      <c r="CE374" s="885">
        <f t="shared" si="381"/>
        <v>44162</v>
      </c>
      <c r="CF374" s="885">
        <f t="shared" si="408"/>
        <v>44163</v>
      </c>
      <c r="CG374" s="885">
        <f t="shared" si="447"/>
        <v>44169</v>
      </c>
      <c r="CH374" s="885">
        <f t="shared" si="412"/>
        <v>44204</v>
      </c>
      <c r="CI374" s="885">
        <f t="shared" si="397"/>
        <v>44221</v>
      </c>
      <c r="CJ374" s="885">
        <f t="shared" si="388"/>
        <v>44225</v>
      </c>
      <c r="CK374" s="885">
        <f t="shared" si="442"/>
        <v>44231</v>
      </c>
      <c r="CL374" s="856">
        <f t="shared" si="435"/>
        <v>44233</v>
      </c>
      <c r="CN374" s="864">
        <f t="shared" si="436"/>
        <v>5</v>
      </c>
      <c r="CO374" s="857" t="s">
        <v>506</v>
      </c>
      <c r="CP374" s="858"/>
      <c r="CQ374" s="853">
        <v>121</v>
      </c>
      <c r="CR374" s="854" t="s">
        <v>6196</v>
      </c>
      <c r="CS374" s="885">
        <f t="shared" si="409"/>
        <v>44156</v>
      </c>
      <c r="CT374" s="885">
        <f t="shared" si="382"/>
        <v>44162</v>
      </c>
      <c r="CU374" s="885">
        <f t="shared" si="410"/>
        <v>44163</v>
      </c>
      <c r="CV374" s="885">
        <f t="shared" si="443"/>
        <v>44169</v>
      </c>
      <c r="CW374" s="885">
        <f t="shared" si="425"/>
        <v>44204</v>
      </c>
      <c r="CX374" s="885">
        <f t="shared" si="398"/>
        <v>44221</v>
      </c>
      <c r="CY374" s="885">
        <f t="shared" si="389"/>
        <v>44225</v>
      </c>
      <c r="CZ374" s="885">
        <f t="shared" si="423"/>
        <v>44231</v>
      </c>
      <c r="DA374" s="856">
        <f t="shared" si="437"/>
        <v>44233</v>
      </c>
    </row>
    <row r="375" spans="2:105" ht="51">
      <c r="B375" s="407" t="s">
        <v>4902</v>
      </c>
      <c r="C375" s="864">
        <f t="shared" si="413"/>
        <v>6</v>
      </c>
      <c r="D375" s="851" t="s">
        <v>506</v>
      </c>
      <c r="E375" s="852" t="s">
        <v>8182</v>
      </c>
      <c r="F375" s="853">
        <v>121</v>
      </c>
      <c r="G375" s="854" t="s">
        <v>6196</v>
      </c>
      <c r="H375" s="855">
        <f t="shared" si="421"/>
        <v>44195</v>
      </c>
      <c r="I375" s="855">
        <f t="shared" si="391"/>
        <v>44198</v>
      </c>
      <c r="J375" s="855">
        <f t="shared" si="411"/>
        <v>44204</v>
      </c>
      <c r="K375" s="855">
        <f t="shared" si="420"/>
        <v>44211</v>
      </c>
      <c r="L375" s="855">
        <f t="shared" si="392"/>
        <v>44228</v>
      </c>
      <c r="M375" s="855">
        <f t="shared" si="373"/>
        <v>44232</v>
      </c>
      <c r="N375" s="855">
        <f t="shared" si="448"/>
        <v>44238</v>
      </c>
      <c r="O375" s="856">
        <f t="shared" si="438"/>
        <v>44240</v>
      </c>
      <c r="Q375" s="864">
        <f t="shared" si="426"/>
        <v>6</v>
      </c>
      <c r="R375" s="851" t="s">
        <v>506</v>
      </c>
      <c r="S375" s="852" t="s">
        <v>8182</v>
      </c>
      <c r="T375" s="853">
        <v>121</v>
      </c>
      <c r="U375" s="854" t="s">
        <v>6196</v>
      </c>
      <c r="V375" s="873">
        <f t="shared" si="399"/>
        <v>44163</v>
      </c>
      <c r="W375" s="873">
        <f t="shared" si="374"/>
        <v>44169</v>
      </c>
      <c r="X375" s="873">
        <f t="shared" si="400"/>
        <v>44170</v>
      </c>
      <c r="Y375" s="873">
        <f t="shared" si="375"/>
        <v>44176</v>
      </c>
      <c r="Z375" s="873">
        <f t="shared" si="383"/>
        <v>44211</v>
      </c>
      <c r="AA375" s="873">
        <f t="shared" si="393"/>
        <v>44228</v>
      </c>
      <c r="AB375" s="873">
        <f t="shared" si="386"/>
        <v>44232</v>
      </c>
      <c r="AC375" s="873">
        <f t="shared" si="440"/>
        <v>44238</v>
      </c>
      <c r="AD375" s="856">
        <f t="shared" si="427"/>
        <v>44240</v>
      </c>
      <c r="AF375" s="864">
        <f t="shared" si="428"/>
        <v>6</v>
      </c>
      <c r="AG375" s="857" t="s">
        <v>506</v>
      </c>
      <c r="AH375" s="1256" t="s">
        <v>8197</v>
      </c>
      <c r="AI375" s="853">
        <v>121</v>
      </c>
      <c r="AJ375" s="854" t="s">
        <v>6196</v>
      </c>
      <c r="AK375" s="885">
        <f t="shared" si="401"/>
        <v>44163</v>
      </c>
      <c r="AL375" s="885">
        <f t="shared" si="376"/>
        <v>44169</v>
      </c>
      <c r="AM375" s="885">
        <f t="shared" si="402"/>
        <v>44170</v>
      </c>
      <c r="AN375" s="885">
        <f t="shared" si="377"/>
        <v>44176</v>
      </c>
      <c r="AO375" s="885">
        <f t="shared" si="424"/>
        <v>44211</v>
      </c>
      <c r="AP375" s="885">
        <f t="shared" si="394"/>
        <v>44228</v>
      </c>
      <c r="AQ375" s="885">
        <f t="shared" si="387"/>
        <v>44232</v>
      </c>
      <c r="AR375" s="885">
        <f t="shared" si="422"/>
        <v>44238</v>
      </c>
      <c r="AS375" s="856">
        <f t="shared" si="429"/>
        <v>44240</v>
      </c>
      <c r="AU375" s="864">
        <f t="shared" si="430"/>
        <v>6</v>
      </c>
      <c r="AV375" s="851" t="s">
        <v>506</v>
      </c>
      <c r="AW375" s="852" t="s">
        <v>8182</v>
      </c>
      <c r="AX375" s="853">
        <v>121</v>
      </c>
      <c r="AY375" s="854" t="s">
        <v>6196</v>
      </c>
      <c r="AZ375" s="855">
        <f t="shared" si="403"/>
        <v>44149</v>
      </c>
      <c r="BA375" s="855">
        <f t="shared" si="378"/>
        <v>44155</v>
      </c>
      <c r="BB375" s="855">
        <f t="shared" si="404"/>
        <v>44156</v>
      </c>
      <c r="BC375" s="855">
        <f t="shared" si="444"/>
        <v>44162</v>
      </c>
      <c r="BD375" s="855">
        <f t="shared" si="384"/>
        <v>44211</v>
      </c>
      <c r="BE375" s="855">
        <f t="shared" si="395"/>
        <v>44228</v>
      </c>
      <c r="BF375" s="855">
        <f t="shared" si="445"/>
        <v>44232</v>
      </c>
      <c r="BG375" s="855">
        <f t="shared" si="439"/>
        <v>44238</v>
      </c>
      <c r="BH375" s="856">
        <f t="shared" si="431"/>
        <v>44240</v>
      </c>
      <c r="BJ375" s="864">
        <f t="shared" si="432"/>
        <v>6</v>
      </c>
      <c r="BK375" s="851" t="s">
        <v>506</v>
      </c>
      <c r="BL375" s="852" t="s">
        <v>8182</v>
      </c>
      <c r="BM375" s="853">
        <v>121</v>
      </c>
      <c r="BN375" s="854" t="s">
        <v>6196</v>
      </c>
      <c r="BO375" s="855">
        <f t="shared" si="405"/>
        <v>44135</v>
      </c>
      <c r="BP375" s="855">
        <f t="shared" si="379"/>
        <v>44141</v>
      </c>
      <c r="BQ375" s="855">
        <f t="shared" si="406"/>
        <v>44142</v>
      </c>
      <c r="BR375" s="855">
        <f t="shared" si="380"/>
        <v>44148</v>
      </c>
      <c r="BS375" s="855">
        <f t="shared" si="385"/>
        <v>44211</v>
      </c>
      <c r="BT375" s="855">
        <f t="shared" si="396"/>
        <v>44228</v>
      </c>
      <c r="BU375" s="855">
        <f t="shared" si="446"/>
        <v>44232</v>
      </c>
      <c r="BV375" s="855">
        <f t="shared" si="441"/>
        <v>44238</v>
      </c>
      <c r="BW375" s="856">
        <f t="shared" si="433"/>
        <v>44240</v>
      </c>
      <c r="BY375" s="864">
        <f t="shared" si="434"/>
        <v>6</v>
      </c>
      <c r="BZ375" s="851" t="s">
        <v>506</v>
      </c>
      <c r="CA375" s="852" t="s">
        <v>8182</v>
      </c>
      <c r="CB375" s="853">
        <v>121</v>
      </c>
      <c r="CC375" s="854" t="s">
        <v>6196</v>
      </c>
      <c r="CD375" s="873">
        <f t="shared" si="407"/>
        <v>44163</v>
      </c>
      <c r="CE375" s="873">
        <f t="shared" si="381"/>
        <v>44169</v>
      </c>
      <c r="CF375" s="873">
        <f t="shared" si="408"/>
        <v>44170</v>
      </c>
      <c r="CG375" s="873">
        <f t="shared" si="447"/>
        <v>44176</v>
      </c>
      <c r="CH375" s="873">
        <f t="shared" si="412"/>
        <v>44211</v>
      </c>
      <c r="CI375" s="873">
        <f t="shared" si="397"/>
        <v>44228</v>
      </c>
      <c r="CJ375" s="873">
        <f t="shared" si="388"/>
        <v>44232</v>
      </c>
      <c r="CK375" s="873">
        <f t="shared" si="442"/>
        <v>44238</v>
      </c>
      <c r="CL375" s="856">
        <f t="shared" si="435"/>
        <v>44240</v>
      </c>
      <c r="CN375" s="864">
        <f t="shared" si="436"/>
        <v>6</v>
      </c>
      <c r="CO375" s="851" t="s">
        <v>506</v>
      </c>
      <c r="CP375" s="852" t="s">
        <v>8182</v>
      </c>
      <c r="CQ375" s="853">
        <v>121</v>
      </c>
      <c r="CR375" s="854" t="s">
        <v>6196</v>
      </c>
      <c r="CS375" s="873">
        <f t="shared" si="409"/>
        <v>44163</v>
      </c>
      <c r="CT375" s="873">
        <f t="shared" si="382"/>
        <v>44169</v>
      </c>
      <c r="CU375" s="873">
        <f t="shared" si="410"/>
        <v>44170</v>
      </c>
      <c r="CV375" s="873">
        <f t="shared" si="443"/>
        <v>44176</v>
      </c>
      <c r="CW375" s="873">
        <f t="shared" si="425"/>
        <v>44211</v>
      </c>
      <c r="CX375" s="873">
        <f t="shared" si="398"/>
        <v>44228</v>
      </c>
      <c r="CY375" s="873">
        <f t="shared" si="389"/>
        <v>44232</v>
      </c>
      <c r="CZ375" s="873">
        <f t="shared" si="423"/>
        <v>44238</v>
      </c>
      <c r="DA375" s="856">
        <f t="shared" si="437"/>
        <v>44240</v>
      </c>
    </row>
    <row r="376" spans="2:105">
      <c r="B376" s="407" t="s">
        <v>4903</v>
      </c>
      <c r="C376" s="864">
        <f t="shared" si="413"/>
        <v>7</v>
      </c>
      <c r="D376" s="857" t="s">
        <v>506</v>
      </c>
      <c r="E376" s="858"/>
      <c r="F376" s="853">
        <v>121</v>
      </c>
      <c r="G376" s="854" t="s">
        <v>6196</v>
      </c>
      <c r="H376" s="859">
        <f t="shared" si="421"/>
        <v>44202</v>
      </c>
      <c r="I376" s="859">
        <f t="shared" si="391"/>
        <v>44205</v>
      </c>
      <c r="J376" s="859">
        <f t="shared" si="411"/>
        <v>44211</v>
      </c>
      <c r="K376" s="859">
        <f t="shared" si="420"/>
        <v>44218</v>
      </c>
      <c r="L376" s="859">
        <f t="shared" si="392"/>
        <v>44235</v>
      </c>
      <c r="M376" s="859">
        <f t="shared" si="373"/>
        <v>44239</v>
      </c>
      <c r="N376" s="859">
        <f t="shared" si="448"/>
        <v>44245</v>
      </c>
      <c r="O376" s="856">
        <f t="shared" si="438"/>
        <v>44247</v>
      </c>
      <c r="Q376" s="864">
        <f t="shared" si="426"/>
        <v>7</v>
      </c>
      <c r="R376" s="857" t="s">
        <v>506</v>
      </c>
      <c r="S376" s="858"/>
      <c r="T376" s="853">
        <v>121</v>
      </c>
      <c r="U376" s="854" t="s">
        <v>6196</v>
      </c>
      <c r="V376" s="885">
        <f t="shared" si="399"/>
        <v>44170</v>
      </c>
      <c r="W376" s="885">
        <f t="shared" si="374"/>
        <v>44176</v>
      </c>
      <c r="X376" s="885">
        <f t="shared" si="400"/>
        <v>44177</v>
      </c>
      <c r="Y376" s="885">
        <f t="shared" si="375"/>
        <v>44183</v>
      </c>
      <c r="Z376" s="885">
        <f t="shared" si="383"/>
        <v>44218</v>
      </c>
      <c r="AA376" s="885">
        <f t="shared" si="393"/>
        <v>44235</v>
      </c>
      <c r="AB376" s="885">
        <f t="shared" si="386"/>
        <v>44239</v>
      </c>
      <c r="AC376" s="885">
        <f t="shared" si="440"/>
        <v>44245</v>
      </c>
      <c r="AD376" s="856">
        <f t="shared" si="427"/>
        <v>44247</v>
      </c>
      <c r="AF376" s="864">
        <f t="shared" si="428"/>
        <v>7</v>
      </c>
      <c r="AG376" s="857" t="s">
        <v>506</v>
      </c>
      <c r="AH376" s="858"/>
      <c r="AI376" s="853">
        <v>121</v>
      </c>
      <c r="AJ376" s="854" t="s">
        <v>6196</v>
      </c>
      <c r="AK376" s="885">
        <f t="shared" si="401"/>
        <v>44170</v>
      </c>
      <c r="AL376" s="885">
        <f t="shared" si="376"/>
        <v>44176</v>
      </c>
      <c r="AM376" s="885">
        <f t="shared" si="402"/>
        <v>44177</v>
      </c>
      <c r="AN376" s="885">
        <f t="shared" si="377"/>
        <v>44183</v>
      </c>
      <c r="AO376" s="885">
        <f t="shared" si="424"/>
        <v>44218</v>
      </c>
      <c r="AP376" s="885">
        <f t="shared" si="394"/>
        <v>44235</v>
      </c>
      <c r="AQ376" s="885">
        <f t="shared" si="387"/>
        <v>44239</v>
      </c>
      <c r="AR376" s="885">
        <f t="shared" si="422"/>
        <v>44245</v>
      </c>
      <c r="AS376" s="856">
        <f t="shared" si="429"/>
        <v>44247</v>
      </c>
      <c r="AU376" s="864">
        <f t="shared" si="430"/>
        <v>7</v>
      </c>
      <c r="AV376" s="857" t="s">
        <v>506</v>
      </c>
      <c r="AW376" s="858"/>
      <c r="AX376" s="853">
        <v>121</v>
      </c>
      <c r="AY376" s="854" t="s">
        <v>6196</v>
      </c>
      <c r="AZ376" s="859">
        <f t="shared" si="403"/>
        <v>44156</v>
      </c>
      <c r="BA376" s="859">
        <f t="shared" si="378"/>
        <v>44162</v>
      </c>
      <c r="BB376" s="859">
        <f t="shared" si="404"/>
        <v>44163</v>
      </c>
      <c r="BC376" s="859">
        <f t="shared" si="444"/>
        <v>44169</v>
      </c>
      <c r="BD376" s="859">
        <f t="shared" si="384"/>
        <v>44218</v>
      </c>
      <c r="BE376" s="859">
        <f t="shared" si="395"/>
        <v>44235</v>
      </c>
      <c r="BF376" s="859">
        <f t="shared" si="445"/>
        <v>44239</v>
      </c>
      <c r="BG376" s="859">
        <f t="shared" si="439"/>
        <v>44245</v>
      </c>
      <c r="BH376" s="856">
        <f t="shared" si="431"/>
        <v>44247</v>
      </c>
      <c r="BJ376" s="864">
        <f t="shared" si="432"/>
        <v>7</v>
      </c>
      <c r="BK376" s="857" t="s">
        <v>506</v>
      </c>
      <c r="BL376" s="858"/>
      <c r="BM376" s="853">
        <v>121</v>
      </c>
      <c r="BN376" s="854" t="s">
        <v>6196</v>
      </c>
      <c r="BO376" s="859">
        <f t="shared" si="405"/>
        <v>44142</v>
      </c>
      <c r="BP376" s="859">
        <f t="shared" si="379"/>
        <v>44148</v>
      </c>
      <c r="BQ376" s="859">
        <f t="shared" si="406"/>
        <v>44149</v>
      </c>
      <c r="BR376" s="859">
        <f t="shared" si="380"/>
        <v>44155</v>
      </c>
      <c r="BS376" s="859">
        <f t="shared" si="385"/>
        <v>44218</v>
      </c>
      <c r="BT376" s="859">
        <f t="shared" si="396"/>
        <v>44235</v>
      </c>
      <c r="BU376" s="859">
        <f t="shared" si="446"/>
        <v>44239</v>
      </c>
      <c r="BV376" s="859">
        <f t="shared" si="441"/>
        <v>44245</v>
      </c>
      <c r="BW376" s="856">
        <f t="shared" si="433"/>
        <v>44247</v>
      </c>
      <c r="BY376" s="864">
        <f t="shared" si="434"/>
        <v>7</v>
      </c>
      <c r="BZ376" s="857" t="s">
        <v>506</v>
      </c>
      <c r="CA376" s="858"/>
      <c r="CB376" s="853">
        <v>121</v>
      </c>
      <c r="CC376" s="854" t="s">
        <v>6196</v>
      </c>
      <c r="CD376" s="885">
        <f t="shared" si="407"/>
        <v>44170</v>
      </c>
      <c r="CE376" s="885">
        <f t="shared" si="381"/>
        <v>44176</v>
      </c>
      <c r="CF376" s="885">
        <f t="shared" si="408"/>
        <v>44177</v>
      </c>
      <c r="CG376" s="885">
        <f t="shared" si="447"/>
        <v>44183</v>
      </c>
      <c r="CH376" s="885">
        <f t="shared" si="412"/>
        <v>44218</v>
      </c>
      <c r="CI376" s="885">
        <f t="shared" si="397"/>
        <v>44235</v>
      </c>
      <c r="CJ376" s="885">
        <f t="shared" si="388"/>
        <v>44239</v>
      </c>
      <c r="CK376" s="885">
        <f t="shared" si="442"/>
        <v>44245</v>
      </c>
      <c r="CL376" s="856">
        <f t="shared" si="435"/>
        <v>44247</v>
      </c>
      <c r="CN376" s="864">
        <f t="shared" si="436"/>
        <v>7</v>
      </c>
      <c r="CO376" s="857" t="s">
        <v>506</v>
      </c>
      <c r="CP376" s="858"/>
      <c r="CQ376" s="853">
        <v>121</v>
      </c>
      <c r="CR376" s="854" t="s">
        <v>6196</v>
      </c>
      <c r="CS376" s="885">
        <f t="shared" si="409"/>
        <v>44170</v>
      </c>
      <c r="CT376" s="885">
        <f t="shared" si="382"/>
        <v>44176</v>
      </c>
      <c r="CU376" s="885">
        <f t="shared" si="410"/>
        <v>44177</v>
      </c>
      <c r="CV376" s="885">
        <f t="shared" si="443"/>
        <v>44183</v>
      </c>
      <c r="CW376" s="885">
        <f t="shared" si="425"/>
        <v>44218</v>
      </c>
      <c r="CX376" s="885">
        <f t="shared" si="398"/>
        <v>44235</v>
      </c>
      <c r="CY376" s="885">
        <f t="shared" si="389"/>
        <v>44239</v>
      </c>
      <c r="CZ376" s="885">
        <f t="shared" si="423"/>
        <v>44245</v>
      </c>
      <c r="DA376" s="856">
        <f t="shared" si="437"/>
        <v>44247</v>
      </c>
    </row>
    <row r="377" spans="2:105">
      <c r="B377" s="407" t="s">
        <v>4904</v>
      </c>
      <c r="C377" s="868">
        <f t="shared" si="413"/>
        <v>8</v>
      </c>
      <c r="D377" s="857" t="s">
        <v>506</v>
      </c>
      <c r="E377" s="858"/>
      <c r="F377" s="853">
        <v>121</v>
      </c>
      <c r="G377" s="870" t="s">
        <v>6196</v>
      </c>
      <c r="H377" s="799">
        <f t="shared" si="421"/>
        <v>44209</v>
      </c>
      <c r="I377" s="799">
        <f t="shared" si="391"/>
        <v>44212</v>
      </c>
      <c r="J377" s="799">
        <f t="shared" si="411"/>
        <v>44218</v>
      </c>
      <c r="K377" s="799">
        <f t="shared" si="420"/>
        <v>44225</v>
      </c>
      <c r="L377" s="799">
        <f t="shared" si="392"/>
        <v>44242</v>
      </c>
      <c r="M377" s="799">
        <f t="shared" si="373"/>
        <v>44246</v>
      </c>
      <c r="N377" s="799">
        <f t="shared" si="448"/>
        <v>44252</v>
      </c>
      <c r="O377" s="856">
        <f t="shared" si="438"/>
        <v>44254</v>
      </c>
      <c r="Q377" s="894">
        <f t="shared" si="426"/>
        <v>8</v>
      </c>
      <c r="R377" s="857" t="s">
        <v>506</v>
      </c>
      <c r="S377" s="858"/>
      <c r="T377" s="869">
        <v>121</v>
      </c>
      <c r="U377" s="870" t="s">
        <v>6196</v>
      </c>
      <c r="V377" s="1214">
        <f t="shared" si="399"/>
        <v>44177</v>
      </c>
      <c r="W377" s="1214">
        <f t="shared" si="374"/>
        <v>44183</v>
      </c>
      <c r="X377" s="1214">
        <f t="shared" si="400"/>
        <v>44184</v>
      </c>
      <c r="Y377" s="896">
        <f t="shared" si="375"/>
        <v>44190</v>
      </c>
      <c r="Z377" s="1214">
        <f t="shared" si="383"/>
        <v>44225</v>
      </c>
      <c r="AA377" s="1214">
        <f t="shared" si="393"/>
        <v>44242</v>
      </c>
      <c r="AB377" s="1214">
        <f t="shared" si="386"/>
        <v>44246</v>
      </c>
      <c r="AC377" s="1214">
        <f t="shared" si="440"/>
        <v>44252</v>
      </c>
      <c r="AD377" s="856">
        <f t="shared" si="427"/>
        <v>44254</v>
      </c>
      <c r="AF377" s="894">
        <f t="shared" si="428"/>
        <v>8</v>
      </c>
      <c r="AG377" s="857" t="s">
        <v>506</v>
      </c>
      <c r="AH377" s="858"/>
      <c r="AI377" s="869">
        <v>121</v>
      </c>
      <c r="AJ377" s="870" t="s">
        <v>6196</v>
      </c>
      <c r="AK377" s="885">
        <f t="shared" si="401"/>
        <v>44177</v>
      </c>
      <c r="AL377" s="885">
        <f t="shared" si="376"/>
        <v>44183</v>
      </c>
      <c r="AM377" s="885">
        <f t="shared" si="402"/>
        <v>44184</v>
      </c>
      <c r="AN377" s="893">
        <f t="shared" si="377"/>
        <v>44190</v>
      </c>
      <c r="AO377" s="885">
        <f t="shared" si="424"/>
        <v>44225</v>
      </c>
      <c r="AP377" s="885">
        <f t="shared" si="394"/>
        <v>44242</v>
      </c>
      <c r="AQ377" s="885">
        <f t="shared" si="387"/>
        <v>44246</v>
      </c>
      <c r="AR377" s="885">
        <f t="shared" si="422"/>
        <v>44252</v>
      </c>
      <c r="AS377" s="856">
        <f t="shared" si="429"/>
        <v>44254</v>
      </c>
      <c r="AU377" s="868">
        <f t="shared" si="430"/>
        <v>8</v>
      </c>
      <c r="AV377" s="857" t="s">
        <v>506</v>
      </c>
      <c r="AW377" s="858"/>
      <c r="AX377" s="869">
        <v>121</v>
      </c>
      <c r="AY377" s="870" t="s">
        <v>6196</v>
      </c>
      <c r="AZ377" s="859">
        <f t="shared" si="403"/>
        <v>44163</v>
      </c>
      <c r="BA377" s="859">
        <f t="shared" si="378"/>
        <v>44169</v>
      </c>
      <c r="BB377" s="859">
        <f t="shared" si="404"/>
        <v>44170</v>
      </c>
      <c r="BC377" s="859">
        <f t="shared" si="444"/>
        <v>44176</v>
      </c>
      <c r="BD377" s="859">
        <f t="shared" si="384"/>
        <v>44225</v>
      </c>
      <c r="BE377" s="859">
        <f t="shared" si="395"/>
        <v>44242</v>
      </c>
      <c r="BF377" s="859">
        <f t="shared" si="445"/>
        <v>44246</v>
      </c>
      <c r="BG377" s="859">
        <f t="shared" si="439"/>
        <v>44252</v>
      </c>
      <c r="BH377" s="856">
        <f t="shared" si="431"/>
        <v>44254</v>
      </c>
      <c r="BJ377" s="868">
        <f t="shared" si="432"/>
        <v>8</v>
      </c>
      <c r="BK377" s="857" t="s">
        <v>506</v>
      </c>
      <c r="BL377" s="858"/>
      <c r="BM377" s="869">
        <v>121</v>
      </c>
      <c r="BN377" s="870" t="s">
        <v>6196</v>
      </c>
      <c r="BO377" s="859">
        <f t="shared" si="405"/>
        <v>44149</v>
      </c>
      <c r="BP377" s="859">
        <f t="shared" si="379"/>
        <v>44155</v>
      </c>
      <c r="BQ377" s="859">
        <f t="shared" si="406"/>
        <v>44156</v>
      </c>
      <c r="BR377" s="859">
        <f t="shared" si="380"/>
        <v>44162</v>
      </c>
      <c r="BS377" s="859">
        <f t="shared" si="385"/>
        <v>44225</v>
      </c>
      <c r="BT377" s="859">
        <f t="shared" si="396"/>
        <v>44242</v>
      </c>
      <c r="BU377" s="859">
        <f t="shared" si="446"/>
        <v>44246</v>
      </c>
      <c r="BV377" s="859">
        <f t="shared" si="441"/>
        <v>44252</v>
      </c>
      <c r="BW377" s="856">
        <f t="shared" si="433"/>
        <v>44254</v>
      </c>
      <c r="BY377" s="894">
        <f t="shared" si="434"/>
        <v>8</v>
      </c>
      <c r="BZ377" s="857" t="s">
        <v>506</v>
      </c>
      <c r="CA377" s="858"/>
      <c r="CB377" s="869">
        <v>121</v>
      </c>
      <c r="CC377" s="870" t="s">
        <v>6196</v>
      </c>
      <c r="CD377" s="885">
        <f t="shared" si="407"/>
        <v>44177</v>
      </c>
      <c r="CE377" s="885">
        <f t="shared" si="381"/>
        <v>44183</v>
      </c>
      <c r="CF377" s="885">
        <f t="shared" si="408"/>
        <v>44184</v>
      </c>
      <c r="CG377" s="893">
        <f t="shared" si="447"/>
        <v>44190</v>
      </c>
      <c r="CH377" s="885">
        <f t="shared" si="412"/>
        <v>44225</v>
      </c>
      <c r="CI377" s="885">
        <f t="shared" si="397"/>
        <v>44242</v>
      </c>
      <c r="CJ377" s="885">
        <f t="shared" si="388"/>
        <v>44246</v>
      </c>
      <c r="CK377" s="885">
        <f t="shared" si="442"/>
        <v>44252</v>
      </c>
      <c r="CL377" s="856">
        <f t="shared" si="435"/>
        <v>44254</v>
      </c>
      <c r="CN377" s="894">
        <f t="shared" si="436"/>
        <v>8</v>
      </c>
      <c r="CO377" s="857" t="s">
        <v>506</v>
      </c>
      <c r="CP377" s="858"/>
      <c r="CQ377" s="869">
        <v>121</v>
      </c>
      <c r="CR377" s="870" t="s">
        <v>6196</v>
      </c>
      <c r="CS377" s="885">
        <f t="shared" si="409"/>
        <v>44177</v>
      </c>
      <c r="CT377" s="885">
        <f t="shared" si="382"/>
        <v>44183</v>
      </c>
      <c r="CU377" s="885">
        <f t="shared" si="410"/>
        <v>44184</v>
      </c>
      <c r="CV377" s="893">
        <f t="shared" si="443"/>
        <v>44190</v>
      </c>
      <c r="CW377" s="885">
        <f t="shared" si="425"/>
        <v>44225</v>
      </c>
      <c r="CX377" s="885">
        <f t="shared" si="398"/>
        <v>44242</v>
      </c>
      <c r="CY377" s="885">
        <f t="shared" si="389"/>
        <v>44246</v>
      </c>
      <c r="CZ377" s="885">
        <f t="shared" si="423"/>
        <v>44252</v>
      </c>
      <c r="DA377" s="856">
        <f t="shared" si="437"/>
        <v>44254</v>
      </c>
    </row>
    <row r="378" spans="2:105">
      <c r="B378" s="407" t="s">
        <v>4905</v>
      </c>
      <c r="C378" s="864">
        <f t="shared" si="413"/>
        <v>9</v>
      </c>
      <c r="D378" s="857" t="s">
        <v>506</v>
      </c>
      <c r="E378" s="858"/>
      <c r="F378" s="853">
        <v>121</v>
      </c>
      <c r="G378" s="854" t="s">
        <v>6197</v>
      </c>
      <c r="H378" s="885">
        <f t="shared" si="421"/>
        <v>44216</v>
      </c>
      <c r="I378" s="885">
        <f t="shared" si="391"/>
        <v>44219</v>
      </c>
      <c r="J378" s="886">
        <f t="shared" si="411"/>
        <v>44225</v>
      </c>
      <c r="K378" s="885">
        <f t="shared" si="420"/>
        <v>44232</v>
      </c>
      <c r="L378" s="885">
        <f t="shared" si="392"/>
        <v>44249</v>
      </c>
      <c r="M378" s="885">
        <f t="shared" si="373"/>
        <v>44253</v>
      </c>
      <c r="N378" s="885">
        <f t="shared" si="448"/>
        <v>44259</v>
      </c>
      <c r="O378" s="856">
        <f t="shared" si="438"/>
        <v>44261</v>
      </c>
      <c r="Q378" s="864">
        <f t="shared" si="426"/>
        <v>9</v>
      </c>
      <c r="R378" s="857" t="s">
        <v>506</v>
      </c>
      <c r="S378" s="858"/>
      <c r="T378" s="853">
        <v>121</v>
      </c>
      <c r="U378" s="854" t="s">
        <v>6197</v>
      </c>
      <c r="V378" s="885">
        <f t="shared" si="399"/>
        <v>44184</v>
      </c>
      <c r="W378" s="893">
        <f t="shared" si="374"/>
        <v>44190</v>
      </c>
      <c r="X378" s="885">
        <f t="shared" si="400"/>
        <v>44191</v>
      </c>
      <c r="Y378" s="885">
        <f t="shared" si="375"/>
        <v>44197</v>
      </c>
      <c r="Z378" s="885">
        <f t="shared" si="383"/>
        <v>44232</v>
      </c>
      <c r="AA378" s="885">
        <f t="shared" si="393"/>
        <v>44249</v>
      </c>
      <c r="AB378" s="885">
        <f t="shared" si="386"/>
        <v>44253</v>
      </c>
      <c r="AC378" s="885">
        <f t="shared" si="440"/>
        <v>44259</v>
      </c>
      <c r="AD378" s="856">
        <f t="shared" si="427"/>
        <v>44261</v>
      </c>
      <c r="AF378" s="864">
        <f t="shared" si="428"/>
        <v>9</v>
      </c>
      <c r="AG378" s="857" t="s">
        <v>506</v>
      </c>
      <c r="AH378" s="858"/>
      <c r="AI378" s="853">
        <v>121</v>
      </c>
      <c r="AJ378" s="854" t="s">
        <v>6197</v>
      </c>
      <c r="AK378" s="885">
        <f t="shared" si="401"/>
        <v>44184</v>
      </c>
      <c r="AL378" s="893">
        <f t="shared" si="376"/>
        <v>44190</v>
      </c>
      <c r="AM378" s="885">
        <f t="shared" si="402"/>
        <v>44191</v>
      </c>
      <c r="AN378" s="885">
        <f t="shared" si="377"/>
        <v>44197</v>
      </c>
      <c r="AO378" s="885">
        <f t="shared" si="424"/>
        <v>44232</v>
      </c>
      <c r="AP378" s="885">
        <f t="shared" si="394"/>
        <v>44249</v>
      </c>
      <c r="AQ378" s="885">
        <f t="shared" si="387"/>
        <v>44253</v>
      </c>
      <c r="AR378" s="885">
        <f t="shared" si="422"/>
        <v>44259</v>
      </c>
      <c r="AS378" s="856">
        <f t="shared" si="429"/>
        <v>44261</v>
      </c>
      <c r="AU378" s="864">
        <f t="shared" si="430"/>
        <v>9</v>
      </c>
      <c r="AV378" s="857" t="s">
        <v>506</v>
      </c>
      <c r="AW378" s="858"/>
      <c r="AX378" s="853">
        <v>121</v>
      </c>
      <c r="AY378" s="854" t="s">
        <v>6197</v>
      </c>
      <c r="AZ378" s="859">
        <f t="shared" si="403"/>
        <v>44170</v>
      </c>
      <c r="BA378" s="859">
        <f t="shared" si="378"/>
        <v>44176</v>
      </c>
      <c r="BB378" s="859">
        <f t="shared" si="404"/>
        <v>44177</v>
      </c>
      <c r="BC378" s="859">
        <f t="shared" si="444"/>
        <v>44183</v>
      </c>
      <c r="BD378" s="859">
        <f t="shared" si="384"/>
        <v>44232</v>
      </c>
      <c r="BE378" s="859">
        <f t="shared" si="395"/>
        <v>44249</v>
      </c>
      <c r="BF378" s="859">
        <f t="shared" si="445"/>
        <v>44253</v>
      </c>
      <c r="BG378" s="859">
        <f t="shared" si="439"/>
        <v>44259</v>
      </c>
      <c r="BH378" s="856">
        <f t="shared" si="431"/>
        <v>44261</v>
      </c>
      <c r="BJ378" s="864">
        <f t="shared" si="432"/>
        <v>9</v>
      </c>
      <c r="BK378" s="857" t="s">
        <v>506</v>
      </c>
      <c r="BL378" s="858"/>
      <c r="BM378" s="853">
        <v>121</v>
      </c>
      <c r="BN378" s="854" t="s">
        <v>6197</v>
      </c>
      <c r="BO378" s="859">
        <f t="shared" si="405"/>
        <v>44156</v>
      </c>
      <c r="BP378" s="859">
        <f t="shared" si="379"/>
        <v>44162</v>
      </c>
      <c r="BQ378" s="859">
        <f t="shared" si="406"/>
        <v>44163</v>
      </c>
      <c r="BR378" s="859">
        <f t="shared" si="380"/>
        <v>44169</v>
      </c>
      <c r="BS378" s="859">
        <f t="shared" si="385"/>
        <v>44232</v>
      </c>
      <c r="BT378" s="859">
        <f t="shared" si="396"/>
        <v>44249</v>
      </c>
      <c r="BU378" s="859">
        <f t="shared" si="446"/>
        <v>44253</v>
      </c>
      <c r="BV378" s="859">
        <f t="shared" si="441"/>
        <v>44259</v>
      </c>
      <c r="BW378" s="856">
        <f t="shared" si="433"/>
        <v>44261</v>
      </c>
      <c r="BY378" s="864">
        <f t="shared" si="434"/>
        <v>9</v>
      </c>
      <c r="BZ378" s="857" t="s">
        <v>506</v>
      </c>
      <c r="CA378" s="858"/>
      <c r="CB378" s="853">
        <v>121</v>
      </c>
      <c r="CC378" s="854" t="s">
        <v>6197</v>
      </c>
      <c r="CD378" s="885">
        <f t="shared" si="407"/>
        <v>44184</v>
      </c>
      <c r="CE378" s="893">
        <f t="shared" si="381"/>
        <v>44190</v>
      </c>
      <c r="CF378" s="885">
        <f t="shared" si="408"/>
        <v>44191</v>
      </c>
      <c r="CG378" s="885">
        <f t="shared" si="447"/>
        <v>44197</v>
      </c>
      <c r="CH378" s="885">
        <f t="shared" si="412"/>
        <v>44232</v>
      </c>
      <c r="CI378" s="885">
        <f t="shared" si="397"/>
        <v>44249</v>
      </c>
      <c r="CJ378" s="885">
        <f t="shared" si="388"/>
        <v>44253</v>
      </c>
      <c r="CK378" s="885">
        <f t="shared" si="442"/>
        <v>44259</v>
      </c>
      <c r="CL378" s="856">
        <f t="shared" si="435"/>
        <v>44261</v>
      </c>
      <c r="CN378" s="864">
        <f t="shared" si="436"/>
        <v>9</v>
      </c>
      <c r="CO378" s="857" t="s">
        <v>506</v>
      </c>
      <c r="CP378" s="858"/>
      <c r="CQ378" s="853">
        <v>121</v>
      </c>
      <c r="CR378" s="854" t="s">
        <v>6197</v>
      </c>
      <c r="CS378" s="885">
        <f t="shared" si="409"/>
        <v>44184</v>
      </c>
      <c r="CT378" s="893">
        <f t="shared" si="382"/>
        <v>44190</v>
      </c>
      <c r="CU378" s="885">
        <f t="shared" si="410"/>
        <v>44191</v>
      </c>
      <c r="CV378" s="885">
        <f t="shared" si="443"/>
        <v>44197</v>
      </c>
      <c r="CW378" s="885">
        <f t="shared" si="425"/>
        <v>44232</v>
      </c>
      <c r="CX378" s="885">
        <f t="shared" si="398"/>
        <v>44249</v>
      </c>
      <c r="CY378" s="885">
        <f t="shared" si="389"/>
        <v>44253</v>
      </c>
      <c r="CZ378" s="885">
        <f t="shared" si="423"/>
        <v>44259</v>
      </c>
      <c r="DA378" s="856">
        <f t="shared" si="437"/>
        <v>44261</v>
      </c>
    </row>
    <row r="379" spans="2:105">
      <c r="B379" s="407" t="s">
        <v>4906</v>
      </c>
      <c r="C379" s="864">
        <f t="shared" si="413"/>
        <v>10</v>
      </c>
      <c r="D379" s="857" t="s">
        <v>506</v>
      </c>
      <c r="E379" s="858"/>
      <c r="F379" s="853">
        <v>121</v>
      </c>
      <c r="G379" s="854" t="s">
        <v>6197</v>
      </c>
      <c r="H379" s="859">
        <f t="shared" si="421"/>
        <v>44223</v>
      </c>
      <c r="I379" s="859">
        <f t="shared" si="391"/>
        <v>44226</v>
      </c>
      <c r="J379" s="863">
        <f t="shared" si="411"/>
        <v>44232</v>
      </c>
      <c r="K379" s="859">
        <f t="shared" si="420"/>
        <v>44239</v>
      </c>
      <c r="L379" s="859">
        <f t="shared" si="392"/>
        <v>44256</v>
      </c>
      <c r="M379" s="859">
        <f t="shared" si="373"/>
        <v>44260</v>
      </c>
      <c r="N379" s="859">
        <f t="shared" si="448"/>
        <v>44266</v>
      </c>
      <c r="O379" s="856">
        <f t="shared" si="438"/>
        <v>44268</v>
      </c>
      <c r="Q379" s="864">
        <f t="shared" si="426"/>
        <v>10</v>
      </c>
      <c r="R379" s="857" t="s">
        <v>506</v>
      </c>
      <c r="S379" s="858"/>
      <c r="T379" s="853">
        <v>121</v>
      </c>
      <c r="U379" s="854" t="s">
        <v>6197</v>
      </c>
      <c r="V379" s="885">
        <f t="shared" si="399"/>
        <v>44191</v>
      </c>
      <c r="W379" s="885">
        <f t="shared" si="374"/>
        <v>44197</v>
      </c>
      <c r="X379" s="885">
        <f t="shared" si="400"/>
        <v>44198</v>
      </c>
      <c r="Y379" s="885">
        <f t="shared" si="375"/>
        <v>44204</v>
      </c>
      <c r="Z379" s="885">
        <f t="shared" si="383"/>
        <v>44239</v>
      </c>
      <c r="AA379" s="885">
        <f t="shared" si="393"/>
        <v>44256</v>
      </c>
      <c r="AB379" s="885">
        <f t="shared" si="386"/>
        <v>44260</v>
      </c>
      <c r="AC379" s="885">
        <f t="shared" si="440"/>
        <v>44266</v>
      </c>
      <c r="AD379" s="856">
        <f t="shared" si="427"/>
        <v>44268</v>
      </c>
      <c r="AF379" s="864">
        <f t="shared" si="428"/>
        <v>10</v>
      </c>
      <c r="AG379" s="857" t="s">
        <v>506</v>
      </c>
      <c r="AH379" s="858"/>
      <c r="AI379" s="853">
        <v>121</v>
      </c>
      <c r="AJ379" s="854" t="s">
        <v>6197</v>
      </c>
      <c r="AK379" s="885">
        <f t="shared" si="401"/>
        <v>44191</v>
      </c>
      <c r="AL379" s="885">
        <f t="shared" ref="AL379:AL418" si="449">AM379-1</f>
        <v>44197</v>
      </c>
      <c r="AM379" s="885">
        <f t="shared" si="402"/>
        <v>44198</v>
      </c>
      <c r="AN379" s="885">
        <f t="shared" ref="AN379:AN418" si="450">AO379-35</f>
        <v>44204</v>
      </c>
      <c r="AO379" s="885">
        <f t="shared" si="424"/>
        <v>44239</v>
      </c>
      <c r="AP379" s="885">
        <f t="shared" si="394"/>
        <v>44256</v>
      </c>
      <c r="AQ379" s="885">
        <f t="shared" si="387"/>
        <v>44260</v>
      </c>
      <c r="AR379" s="885">
        <f t="shared" si="422"/>
        <v>44266</v>
      </c>
      <c r="AS379" s="856">
        <f t="shared" si="429"/>
        <v>44268</v>
      </c>
      <c r="AU379" s="882">
        <f t="shared" si="430"/>
        <v>10</v>
      </c>
      <c r="AV379" s="857" t="s">
        <v>506</v>
      </c>
      <c r="AW379" s="858"/>
      <c r="AX379" s="853">
        <v>121</v>
      </c>
      <c r="AY379" s="854" t="s">
        <v>6197</v>
      </c>
      <c r="AZ379" s="859">
        <f t="shared" si="403"/>
        <v>44177</v>
      </c>
      <c r="BA379" s="859">
        <f t="shared" si="378"/>
        <v>44183</v>
      </c>
      <c r="BB379" s="859">
        <f t="shared" si="404"/>
        <v>44184</v>
      </c>
      <c r="BC379" s="878">
        <f t="shared" si="444"/>
        <v>44190</v>
      </c>
      <c r="BD379" s="859">
        <f t="shared" si="384"/>
        <v>44239</v>
      </c>
      <c r="BE379" s="859">
        <f t="shared" si="395"/>
        <v>44256</v>
      </c>
      <c r="BF379" s="859">
        <f t="shared" si="445"/>
        <v>44260</v>
      </c>
      <c r="BG379" s="859">
        <f t="shared" si="439"/>
        <v>44266</v>
      </c>
      <c r="BH379" s="856">
        <f t="shared" si="431"/>
        <v>44268</v>
      </c>
      <c r="BJ379" s="864">
        <f t="shared" si="432"/>
        <v>10</v>
      </c>
      <c r="BK379" s="857" t="s">
        <v>506</v>
      </c>
      <c r="BL379" s="858"/>
      <c r="BM379" s="853">
        <v>121</v>
      </c>
      <c r="BN379" s="854" t="s">
        <v>6197</v>
      </c>
      <c r="BO379" s="859">
        <f t="shared" si="405"/>
        <v>44163</v>
      </c>
      <c r="BP379" s="859">
        <f t="shared" si="379"/>
        <v>44169</v>
      </c>
      <c r="BQ379" s="859">
        <f t="shared" si="406"/>
        <v>44170</v>
      </c>
      <c r="BR379" s="859">
        <f t="shared" si="380"/>
        <v>44176</v>
      </c>
      <c r="BS379" s="859">
        <f t="shared" si="385"/>
        <v>44239</v>
      </c>
      <c r="BT379" s="859">
        <f t="shared" si="396"/>
        <v>44256</v>
      </c>
      <c r="BU379" s="859">
        <f t="shared" si="446"/>
        <v>44260</v>
      </c>
      <c r="BV379" s="859">
        <f t="shared" si="441"/>
        <v>44266</v>
      </c>
      <c r="BW379" s="856">
        <f t="shared" si="433"/>
        <v>44268</v>
      </c>
      <c r="BY379" s="864">
        <f t="shared" si="434"/>
        <v>10</v>
      </c>
      <c r="BZ379" s="857" t="s">
        <v>506</v>
      </c>
      <c r="CA379" s="858"/>
      <c r="CB379" s="853">
        <v>121</v>
      </c>
      <c r="CC379" s="854" t="s">
        <v>6197</v>
      </c>
      <c r="CD379" s="885">
        <f t="shared" si="407"/>
        <v>44191</v>
      </c>
      <c r="CE379" s="885">
        <f t="shared" si="381"/>
        <v>44197</v>
      </c>
      <c r="CF379" s="885">
        <f t="shared" si="408"/>
        <v>44198</v>
      </c>
      <c r="CG379" s="885">
        <f t="shared" si="447"/>
        <v>44204</v>
      </c>
      <c r="CH379" s="885">
        <f t="shared" si="412"/>
        <v>44239</v>
      </c>
      <c r="CI379" s="885">
        <f t="shared" si="397"/>
        <v>44256</v>
      </c>
      <c r="CJ379" s="885">
        <f t="shared" si="388"/>
        <v>44260</v>
      </c>
      <c r="CK379" s="885">
        <f t="shared" si="442"/>
        <v>44266</v>
      </c>
      <c r="CL379" s="856">
        <f t="shared" si="435"/>
        <v>44268</v>
      </c>
      <c r="CN379" s="864">
        <f t="shared" si="436"/>
        <v>10</v>
      </c>
      <c r="CO379" s="857" t="s">
        <v>506</v>
      </c>
      <c r="CP379" s="858"/>
      <c r="CQ379" s="853">
        <v>121</v>
      </c>
      <c r="CR379" s="854" t="s">
        <v>6197</v>
      </c>
      <c r="CS379" s="885">
        <f t="shared" si="409"/>
        <v>44191</v>
      </c>
      <c r="CT379" s="885">
        <f t="shared" ref="CT379:CT418" si="451">CU379-1</f>
        <v>44197</v>
      </c>
      <c r="CU379" s="885">
        <f t="shared" si="410"/>
        <v>44198</v>
      </c>
      <c r="CV379" s="885">
        <f t="shared" si="443"/>
        <v>44204</v>
      </c>
      <c r="CW379" s="885">
        <f t="shared" si="425"/>
        <v>44239</v>
      </c>
      <c r="CX379" s="885">
        <f t="shared" si="398"/>
        <v>44256</v>
      </c>
      <c r="CY379" s="885">
        <f t="shared" si="389"/>
        <v>44260</v>
      </c>
      <c r="CZ379" s="885">
        <f t="shared" si="423"/>
        <v>44266</v>
      </c>
      <c r="DA379" s="856">
        <f t="shared" si="437"/>
        <v>44268</v>
      </c>
    </row>
    <row r="380" spans="2:105">
      <c r="B380" s="407" t="s">
        <v>4907</v>
      </c>
      <c r="C380" s="887">
        <f t="shared" si="413"/>
        <v>11</v>
      </c>
      <c r="D380" s="857" t="s">
        <v>506</v>
      </c>
      <c r="E380" s="857" t="s">
        <v>506</v>
      </c>
      <c r="F380" s="853">
        <v>121</v>
      </c>
      <c r="G380" s="877" t="s">
        <v>6197</v>
      </c>
      <c r="H380" s="859">
        <f t="shared" si="421"/>
        <v>44230</v>
      </c>
      <c r="I380" s="859">
        <f t="shared" si="391"/>
        <v>44233</v>
      </c>
      <c r="J380" s="859">
        <f t="shared" si="411"/>
        <v>44239</v>
      </c>
      <c r="K380" s="859">
        <f t="shared" si="420"/>
        <v>44246</v>
      </c>
      <c r="L380" s="859">
        <f t="shared" si="392"/>
        <v>44263</v>
      </c>
      <c r="M380" s="859">
        <f t="shared" si="373"/>
        <v>44267</v>
      </c>
      <c r="N380" s="859">
        <f t="shared" si="448"/>
        <v>44273</v>
      </c>
      <c r="O380" s="856">
        <f t="shared" si="438"/>
        <v>44275</v>
      </c>
      <c r="Q380" s="887">
        <f t="shared" si="426"/>
        <v>11</v>
      </c>
      <c r="R380" s="857" t="s">
        <v>506</v>
      </c>
      <c r="S380" s="857" t="s">
        <v>506</v>
      </c>
      <c r="T380" s="876">
        <v>121</v>
      </c>
      <c r="U380" s="877" t="s">
        <v>6197</v>
      </c>
      <c r="V380" s="885">
        <f t="shared" si="399"/>
        <v>44198</v>
      </c>
      <c r="W380" s="885">
        <f t="shared" si="374"/>
        <v>44204</v>
      </c>
      <c r="X380" s="885">
        <f t="shared" si="400"/>
        <v>44205</v>
      </c>
      <c r="Y380" s="885">
        <f t="shared" si="375"/>
        <v>44211</v>
      </c>
      <c r="Z380" s="885">
        <f t="shared" si="383"/>
        <v>44246</v>
      </c>
      <c r="AA380" s="885">
        <f t="shared" si="393"/>
        <v>44263</v>
      </c>
      <c r="AB380" s="885">
        <f t="shared" si="386"/>
        <v>44267</v>
      </c>
      <c r="AC380" s="885">
        <f t="shared" si="440"/>
        <v>44273</v>
      </c>
      <c r="AD380" s="856">
        <f t="shared" si="427"/>
        <v>44275</v>
      </c>
      <c r="AF380" s="887">
        <f t="shared" si="428"/>
        <v>11</v>
      </c>
      <c r="AG380" s="857" t="s">
        <v>506</v>
      </c>
      <c r="AH380" s="857" t="s">
        <v>506</v>
      </c>
      <c r="AI380" s="876">
        <v>121</v>
      </c>
      <c r="AJ380" s="877" t="s">
        <v>6197</v>
      </c>
      <c r="AK380" s="885">
        <f t="shared" si="401"/>
        <v>44198</v>
      </c>
      <c r="AL380" s="885">
        <f t="shared" si="449"/>
        <v>44204</v>
      </c>
      <c r="AM380" s="885">
        <f t="shared" si="402"/>
        <v>44205</v>
      </c>
      <c r="AN380" s="885">
        <f t="shared" si="450"/>
        <v>44211</v>
      </c>
      <c r="AO380" s="885">
        <f t="shared" si="424"/>
        <v>44246</v>
      </c>
      <c r="AP380" s="885">
        <f t="shared" si="394"/>
        <v>44263</v>
      </c>
      <c r="AQ380" s="885">
        <f t="shared" si="387"/>
        <v>44267</v>
      </c>
      <c r="AR380" s="885">
        <f t="shared" si="422"/>
        <v>44273</v>
      </c>
      <c r="AS380" s="856">
        <f t="shared" si="429"/>
        <v>44275</v>
      </c>
      <c r="AU380" s="887">
        <f t="shared" si="430"/>
        <v>11</v>
      </c>
      <c r="AV380" s="857" t="s">
        <v>506</v>
      </c>
      <c r="AW380" s="857" t="s">
        <v>506</v>
      </c>
      <c r="AX380" s="876">
        <v>121</v>
      </c>
      <c r="AY380" s="877" t="s">
        <v>6197</v>
      </c>
      <c r="AZ380" s="859">
        <f t="shared" si="403"/>
        <v>44184</v>
      </c>
      <c r="BA380" s="878">
        <f t="shared" si="378"/>
        <v>44190</v>
      </c>
      <c r="BB380" s="859">
        <f t="shared" si="404"/>
        <v>44191</v>
      </c>
      <c r="BC380" s="859">
        <f t="shared" si="444"/>
        <v>44197</v>
      </c>
      <c r="BD380" s="859">
        <f t="shared" si="384"/>
        <v>44246</v>
      </c>
      <c r="BE380" s="859">
        <f t="shared" si="395"/>
        <v>44263</v>
      </c>
      <c r="BF380" s="859">
        <f t="shared" si="445"/>
        <v>44267</v>
      </c>
      <c r="BG380" s="859">
        <f t="shared" si="439"/>
        <v>44273</v>
      </c>
      <c r="BH380" s="856">
        <f t="shared" si="431"/>
        <v>44275</v>
      </c>
      <c r="BJ380" s="887">
        <f t="shared" si="432"/>
        <v>11</v>
      </c>
      <c r="BK380" s="857" t="s">
        <v>506</v>
      </c>
      <c r="BL380" s="857" t="s">
        <v>506</v>
      </c>
      <c r="BM380" s="876">
        <v>121</v>
      </c>
      <c r="BN380" s="877" t="s">
        <v>6197</v>
      </c>
      <c r="BO380" s="859">
        <f t="shared" si="405"/>
        <v>44170</v>
      </c>
      <c r="BP380" s="859">
        <f t="shared" si="379"/>
        <v>44176</v>
      </c>
      <c r="BQ380" s="859">
        <f t="shared" si="406"/>
        <v>44177</v>
      </c>
      <c r="BR380" s="859">
        <f t="shared" si="380"/>
        <v>44183</v>
      </c>
      <c r="BS380" s="859">
        <f t="shared" si="385"/>
        <v>44246</v>
      </c>
      <c r="BT380" s="859">
        <f t="shared" si="396"/>
        <v>44263</v>
      </c>
      <c r="BU380" s="859">
        <f t="shared" si="446"/>
        <v>44267</v>
      </c>
      <c r="BV380" s="859">
        <f t="shared" si="441"/>
        <v>44273</v>
      </c>
      <c r="BW380" s="856">
        <f t="shared" si="433"/>
        <v>44275</v>
      </c>
      <c r="BY380" s="887">
        <f t="shared" si="434"/>
        <v>11</v>
      </c>
      <c r="BZ380" s="857" t="s">
        <v>506</v>
      </c>
      <c r="CA380" s="858"/>
      <c r="CB380" s="876">
        <v>121</v>
      </c>
      <c r="CC380" s="877" t="s">
        <v>6197</v>
      </c>
      <c r="CD380" s="885">
        <f t="shared" si="407"/>
        <v>44198</v>
      </c>
      <c r="CE380" s="885">
        <f t="shared" si="381"/>
        <v>44204</v>
      </c>
      <c r="CF380" s="885">
        <f t="shared" si="408"/>
        <v>44205</v>
      </c>
      <c r="CG380" s="885">
        <f t="shared" si="447"/>
        <v>44211</v>
      </c>
      <c r="CH380" s="885">
        <f t="shared" si="412"/>
        <v>44246</v>
      </c>
      <c r="CI380" s="885">
        <f t="shared" si="397"/>
        <v>44263</v>
      </c>
      <c r="CJ380" s="885">
        <f t="shared" si="388"/>
        <v>44267</v>
      </c>
      <c r="CK380" s="885">
        <f t="shared" si="442"/>
        <v>44273</v>
      </c>
      <c r="CL380" s="856">
        <f t="shared" si="435"/>
        <v>44275</v>
      </c>
      <c r="CN380" s="887">
        <f t="shared" si="436"/>
        <v>11</v>
      </c>
      <c r="CO380" s="857" t="s">
        <v>506</v>
      </c>
      <c r="CP380" s="857" t="s">
        <v>506</v>
      </c>
      <c r="CQ380" s="876">
        <v>121</v>
      </c>
      <c r="CR380" s="877" t="s">
        <v>6197</v>
      </c>
      <c r="CS380" s="885">
        <f t="shared" si="409"/>
        <v>44198</v>
      </c>
      <c r="CT380" s="885">
        <f t="shared" si="451"/>
        <v>44204</v>
      </c>
      <c r="CU380" s="885">
        <f t="shared" si="410"/>
        <v>44205</v>
      </c>
      <c r="CV380" s="885">
        <f t="shared" si="443"/>
        <v>44211</v>
      </c>
      <c r="CW380" s="885">
        <f t="shared" si="425"/>
        <v>44246</v>
      </c>
      <c r="CX380" s="885">
        <f t="shared" si="398"/>
        <v>44263</v>
      </c>
      <c r="CY380" s="885">
        <f t="shared" si="389"/>
        <v>44267</v>
      </c>
      <c r="CZ380" s="885">
        <f t="shared" si="423"/>
        <v>44273</v>
      </c>
      <c r="DA380" s="856">
        <f t="shared" si="437"/>
        <v>44275</v>
      </c>
    </row>
    <row r="381" spans="2:105" ht="15.75" thickBot="1">
      <c r="B381" s="407" t="s">
        <v>4908</v>
      </c>
      <c r="C381" s="864">
        <f t="shared" si="413"/>
        <v>12</v>
      </c>
      <c r="D381" s="857" t="s">
        <v>506</v>
      </c>
      <c r="E381" s="857" t="s">
        <v>506</v>
      </c>
      <c r="F381" s="853">
        <v>121</v>
      </c>
      <c r="G381" s="854" t="s">
        <v>6197</v>
      </c>
      <c r="H381" s="859">
        <f t="shared" si="421"/>
        <v>44237</v>
      </c>
      <c r="I381" s="859">
        <f t="shared" si="391"/>
        <v>44240</v>
      </c>
      <c r="J381" s="859">
        <f t="shared" si="411"/>
        <v>44246</v>
      </c>
      <c r="K381" s="859">
        <f t="shared" si="420"/>
        <v>44253</v>
      </c>
      <c r="L381" s="859">
        <f t="shared" si="392"/>
        <v>44270</v>
      </c>
      <c r="M381" s="859">
        <f t="shared" si="373"/>
        <v>44274</v>
      </c>
      <c r="N381" s="859">
        <f t="shared" si="448"/>
        <v>44280</v>
      </c>
      <c r="O381" s="856">
        <f t="shared" si="438"/>
        <v>44282</v>
      </c>
      <c r="Q381" s="864">
        <f t="shared" si="426"/>
        <v>12</v>
      </c>
      <c r="R381" s="857" t="s">
        <v>506</v>
      </c>
      <c r="S381" s="857" t="s">
        <v>506</v>
      </c>
      <c r="T381" s="853">
        <v>121</v>
      </c>
      <c r="U381" s="854" t="s">
        <v>6197</v>
      </c>
      <c r="V381" s="885">
        <f t="shared" si="399"/>
        <v>44205</v>
      </c>
      <c r="W381" s="885">
        <f t="shared" si="374"/>
        <v>44211</v>
      </c>
      <c r="X381" s="885">
        <f t="shared" si="400"/>
        <v>44212</v>
      </c>
      <c r="Y381" s="885">
        <f t="shared" si="375"/>
        <v>44218</v>
      </c>
      <c r="Z381" s="885">
        <f t="shared" si="383"/>
        <v>44253</v>
      </c>
      <c r="AA381" s="885">
        <f t="shared" si="393"/>
        <v>44270</v>
      </c>
      <c r="AB381" s="885">
        <f t="shared" si="386"/>
        <v>44274</v>
      </c>
      <c r="AC381" s="885">
        <f t="shared" si="440"/>
        <v>44280</v>
      </c>
      <c r="AD381" s="856">
        <f t="shared" si="427"/>
        <v>44282</v>
      </c>
      <c r="AF381" s="864">
        <f t="shared" si="428"/>
        <v>12</v>
      </c>
      <c r="AG381" s="857" t="s">
        <v>506</v>
      </c>
      <c r="AH381" s="857" t="s">
        <v>506</v>
      </c>
      <c r="AI381" s="853">
        <v>121</v>
      </c>
      <c r="AJ381" s="854" t="s">
        <v>6197</v>
      </c>
      <c r="AK381" s="885">
        <f t="shared" si="401"/>
        <v>44205</v>
      </c>
      <c r="AL381" s="885">
        <f t="shared" si="449"/>
        <v>44211</v>
      </c>
      <c r="AM381" s="885">
        <f t="shared" si="402"/>
        <v>44212</v>
      </c>
      <c r="AN381" s="885">
        <f t="shared" si="450"/>
        <v>44218</v>
      </c>
      <c r="AO381" s="885">
        <f t="shared" si="424"/>
        <v>44253</v>
      </c>
      <c r="AP381" s="885">
        <f t="shared" si="394"/>
        <v>44270</v>
      </c>
      <c r="AQ381" s="885">
        <f t="shared" ref="AQ381:AQ418" si="452">AR381-6</f>
        <v>44274</v>
      </c>
      <c r="AR381" s="885">
        <f t="shared" si="422"/>
        <v>44280</v>
      </c>
      <c r="AS381" s="856">
        <f t="shared" si="429"/>
        <v>44282</v>
      </c>
      <c r="AU381" s="864">
        <f t="shared" si="430"/>
        <v>12</v>
      </c>
      <c r="AV381" s="857" t="s">
        <v>506</v>
      </c>
      <c r="AW381" s="857" t="s">
        <v>506</v>
      </c>
      <c r="AX381" s="853">
        <v>121</v>
      </c>
      <c r="AY381" s="854" t="s">
        <v>6197</v>
      </c>
      <c r="AZ381" s="859">
        <f t="shared" si="403"/>
        <v>44191</v>
      </c>
      <c r="BA381" s="859">
        <f t="shared" si="378"/>
        <v>44197</v>
      </c>
      <c r="BB381" s="859">
        <f t="shared" si="404"/>
        <v>44198</v>
      </c>
      <c r="BC381" s="859">
        <f t="shared" si="444"/>
        <v>44204</v>
      </c>
      <c r="BD381" s="859">
        <f t="shared" si="384"/>
        <v>44253</v>
      </c>
      <c r="BE381" s="859">
        <f t="shared" si="395"/>
        <v>44270</v>
      </c>
      <c r="BF381" s="859">
        <f t="shared" si="445"/>
        <v>44274</v>
      </c>
      <c r="BG381" s="859">
        <f t="shared" si="439"/>
        <v>44280</v>
      </c>
      <c r="BH381" s="856">
        <f t="shared" si="431"/>
        <v>44282</v>
      </c>
      <c r="BJ381" s="882">
        <f t="shared" si="432"/>
        <v>12</v>
      </c>
      <c r="BK381" s="857" t="s">
        <v>506</v>
      </c>
      <c r="BL381" s="857" t="s">
        <v>506</v>
      </c>
      <c r="BM381" s="853">
        <v>121</v>
      </c>
      <c r="BN381" s="854" t="s">
        <v>6197</v>
      </c>
      <c r="BO381" s="859">
        <f t="shared" si="405"/>
        <v>44177</v>
      </c>
      <c r="BP381" s="859">
        <f t="shared" si="379"/>
        <v>44183</v>
      </c>
      <c r="BQ381" s="859">
        <f t="shared" si="406"/>
        <v>44184</v>
      </c>
      <c r="BR381" s="878">
        <f t="shared" si="380"/>
        <v>44190</v>
      </c>
      <c r="BS381" s="859">
        <f t="shared" si="385"/>
        <v>44253</v>
      </c>
      <c r="BT381" s="859">
        <f t="shared" si="396"/>
        <v>44270</v>
      </c>
      <c r="BU381" s="859">
        <f t="shared" si="446"/>
        <v>44274</v>
      </c>
      <c r="BV381" s="859">
        <f t="shared" si="441"/>
        <v>44280</v>
      </c>
      <c r="BW381" s="856">
        <f t="shared" si="433"/>
        <v>44282</v>
      </c>
      <c r="BY381" s="864">
        <f t="shared" si="434"/>
        <v>12</v>
      </c>
      <c r="BZ381" s="955"/>
      <c r="CA381" s="961"/>
      <c r="CB381" s="853">
        <v>121</v>
      </c>
      <c r="CC381" s="854" t="s">
        <v>6197</v>
      </c>
      <c r="CD381" s="885">
        <f t="shared" si="407"/>
        <v>44205</v>
      </c>
      <c r="CE381" s="885">
        <f t="shared" si="381"/>
        <v>44211</v>
      </c>
      <c r="CF381" s="885">
        <f t="shared" si="408"/>
        <v>44212</v>
      </c>
      <c r="CG381" s="885">
        <f t="shared" si="447"/>
        <v>44218</v>
      </c>
      <c r="CH381" s="885">
        <f t="shared" si="412"/>
        <v>44253</v>
      </c>
      <c r="CI381" s="885">
        <f t="shared" si="397"/>
        <v>44270</v>
      </c>
      <c r="CJ381" s="885">
        <f t="shared" si="388"/>
        <v>44274</v>
      </c>
      <c r="CK381" s="885">
        <f t="shared" si="442"/>
        <v>44280</v>
      </c>
      <c r="CL381" s="856">
        <f t="shared" si="435"/>
        <v>44282</v>
      </c>
      <c r="CN381" s="864">
        <f t="shared" si="436"/>
        <v>12</v>
      </c>
      <c r="CO381" s="857" t="s">
        <v>506</v>
      </c>
      <c r="CP381" s="857" t="s">
        <v>506</v>
      </c>
      <c r="CQ381" s="853">
        <v>121</v>
      </c>
      <c r="CR381" s="854" t="s">
        <v>6197</v>
      </c>
      <c r="CS381" s="885">
        <f t="shared" si="409"/>
        <v>44205</v>
      </c>
      <c r="CT381" s="885">
        <f t="shared" si="451"/>
        <v>44211</v>
      </c>
      <c r="CU381" s="885">
        <f t="shared" si="410"/>
        <v>44212</v>
      </c>
      <c r="CV381" s="885">
        <f t="shared" si="443"/>
        <v>44218</v>
      </c>
      <c r="CW381" s="885">
        <f t="shared" si="425"/>
        <v>44253</v>
      </c>
      <c r="CX381" s="885">
        <f t="shared" si="398"/>
        <v>44270</v>
      </c>
      <c r="CY381" s="885">
        <f t="shared" ref="CY381:CY418" si="453">CZ381-6</f>
        <v>44274</v>
      </c>
      <c r="CZ381" s="885">
        <f t="shared" si="423"/>
        <v>44280</v>
      </c>
      <c r="DA381" s="856">
        <f t="shared" si="437"/>
        <v>44282</v>
      </c>
    </row>
    <row r="382" spans="2:105" ht="39" thickTop="1">
      <c r="B382" s="407" t="s">
        <v>4909</v>
      </c>
      <c r="C382" s="868">
        <f t="shared" si="413"/>
        <v>13</v>
      </c>
      <c r="D382" s="851" t="s">
        <v>506</v>
      </c>
      <c r="E382" s="852" t="s">
        <v>978</v>
      </c>
      <c r="F382" s="853">
        <v>121</v>
      </c>
      <c r="G382" s="870" t="s">
        <v>6197</v>
      </c>
      <c r="H382" s="953">
        <f t="shared" si="421"/>
        <v>44244</v>
      </c>
      <c r="I382" s="953">
        <f t="shared" si="391"/>
        <v>44247</v>
      </c>
      <c r="J382" s="953">
        <f t="shared" si="411"/>
        <v>44253</v>
      </c>
      <c r="K382" s="953">
        <f t="shared" si="420"/>
        <v>44260</v>
      </c>
      <c r="L382" s="953">
        <f t="shared" si="392"/>
        <v>44277</v>
      </c>
      <c r="M382" s="953">
        <f t="shared" si="373"/>
        <v>44281</v>
      </c>
      <c r="N382" s="953">
        <f t="shared" si="448"/>
        <v>44287</v>
      </c>
      <c r="O382" s="856">
        <f t="shared" si="438"/>
        <v>44289</v>
      </c>
      <c r="Q382" s="868">
        <f t="shared" si="426"/>
        <v>13</v>
      </c>
      <c r="R382" s="851" t="s">
        <v>506</v>
      </c>
      <c r="S382" s="852" t="s">
        <v>978</v>
      </c>
      <c r="T382" s="869">
        <v>121</v>
      </c>
      <c r="U382" s="870" t="s">
        <v>6197</v>
      </c>
      <c r="V382" s="873">
        <f t="shared" si="399"/>
        <v>44212</v>
      </c>
      <c r="W382" s="873">
        <f t="shared" si="374"/>
        <v>44218</v>
      </c>
      <c r="X382" s="873">
        <f t="shared" si="400"/>
        <v>44219</v>
      </c>
      <c r="Y382" s="873">
        <f t="shared" si="375"/>
        <v>44225</v>
      </c>
      <c r="Z382" s="873">
        <f t="shared" si="383"/>
        <v>44260</v>
      </c>
      <c r="AA382" s="873">
        <f t="shared" si="393"/>
        <v>44277</v>
      </c>
      <c r="AB382" s="873">
        <f t="shared" si="386"/>
        <v>44281</v>
      </c>
      <c r="AC382" s="873">
        <f t="shared" si="440"/>
        <v>44287</v>
      </c>
      <c r="AD382" s="856">
        <f t="shared" si="427"/>
        <v>44289</v>
      </c>
      <c r="AF382" s="868">
        <f t="shared" si="428"/>
        <v>13</v>
      </c>
      <c r="AG382" s="851" t="s">
        <v>506</v>
      </c>
      <c r="AH382" s="852" t="s">
        <v>978</v>
      </c>
      <c r="AI382" s="869">
        <v>121</v>
      </c>
      <c r="AJ382" s="870" t="s">
        <v>6197</v>
      </c>
      <c r="AK382" s="873">
        <f t="shared" si="401"/>
        <v>44212</v>
      </c>
      <c r="AL382" s="873">
        <f t="shared" si="449"/>
        <v>44218</v>
      </c>
      <c r="AM382" s="873">
        <f t="shared" si="402"/>
        <v>44219</v>
      </c>
      <c r="AN382" s="873">
        <f t="shared" si="450"/>
        <v>44225</v>
      </c>
      <c r="AO382" s="873">
        <f t="shared" si="424"/>
        <v>44260</v>
      </c>
      <c r="AP382" s="873">
        <f t="shared" si="394"/>
        <v>44277</v>
      </c>
      <c r="AQ382" s="873">
        <f t="shared" si="452"/>
        <v>44281</v>
      </c>
      <c r="AR382" s="873">
        <f t="shared" si="422"/>
        <v>44287</v>
      </c>
      <c r="AS382" s="856">
        <f t="shared" si="429"/>
        <v>44289</v>
      </c>
      <c r="AU382" s="868">
        <f t="shared" si="430"/>
        <v>13</v>
      </c>
      <c r="AV382" s="851" t="s">
        <v>506</v>
      </c>
      <c r="AW382" s="852" t="s">
        <v>978</v>
      </c>
      <c r="AX382" s="869">
        <v>121</v>
      </c>
      <c r="AY382" s="870" t="s">
        <v>6197</v>
      </c>
      <c r="AZ382" s="855">
        <f t="shared" si="403"/>
        <v>44198</v>
      </c>
      <c r="BA382" s="855">
        <f t="shared" si="378"/>
        <v>44204</v>
      </c>
      <c r="BB382" s="855">
        <f t="shared" si="404"/>
        <v>44205</v>
      </c>
      <c r="BC382" s="855">
        <f t="shared" si="444"/>
        <v>44211</v>
      </c>
      <c r="BD382" s="855">
        <f t="shared" si="384"/>
        <v>44260</v>
      </c>
      <c r="BE382" s="855">
        <f t="shared" si="395"/>
        <v>44277</v>
      </c>
      <c r="BF382" s="855">
        <f t="shared" si="445"/>
        <v>44281</v>
      </c>
      <c r="BG382" s="855">
        <f t="shared" si="439"/>
        <v>44287</v>
      </c>
      <c r="BH382" s="856">
        <f t="shared" si="431"/>
        <v>44289</v>
      </c>
      <c r="BJ382" s="868">
        <f t="shared" si="432"/>
        <v>13</v>
      </c>
      <c r="BK382" s="851" t="s">
        <v>506</v>
      </c>
      <c r="BL382" s="852" t="s">
        <v>978</v>
      </c>
      <c r="BM382" s="869">
        <v>121</v>
      </c>
      <c r="BN382" s="870" t="s">
        <v>6197</v>
      </c>
      <c r="BO382" s="855">
        <f t="shared" si="405"/>
        <v>44184</v>
      </c>
      <c r="BP382" s="878">
        <f t="shared" si="379"/>
        <v>44190</v>
      </c>
      <c r="BQ382" s="855">
        <f t="shared" si="406"/>
        <v>44191</v>
      </c>
      <c r="BR382" s="855">
        <f t="shared" si="380"/>
        <v>44197</v>
      </c>
      <c r="BS382" s="855">
        <f t="shared" si="385"/>
        <v>44260</v>
      </c>
      <c r="BT382" s="855">
        <f t="shared" si="396"/>
        <v>44277</v>
      </c>
      <c r="BU382" s="855">
        <f t="shared" si="446"/>
        <v>44281</v>
      </c>
      <c r="BV382" s="855">
        <f t="shared" si="441"/>
        <v>44287</v>
      </c>
      <c r="BW382" s="856">
        <f t="shared" si="433"/>
        <v>44289</v>
      </c>
      <c r="BY382" s="180">
        <v>13</v>
      </c>
      <c r="BZ382" s="805" t="s">
        <v>6203</v>
      </c>
      <c r="CA382" s="1138" t="s">
        <v>978</v>
      </c>
      <c r="CB382" s="816">
        <v>121</v>
      </c>
      <c r="CC382" s="817" t="s">
        <v>6197</v>
      </c>
      <c r="CD382" s="1132">
        <f t="shared" si="407"/>
        <v>44212</v>
      </c>
      <c r="CE382" s="1132">
        <f t="shared" si="381"/>
        <v>44218</v>
      </c>
      <c r="CF382" s="1132">
        <f t="shared" si="408"/>
        <v>44219</v>
      </c>
      <c r="CG382" s="807">
        <f t="shared" si="447"/>
        <v>44225</v>
      </c>
      <c r="CH382" s="1132">
        <f t="shared" si="412"/>
        <v>44260</v>
      </c>
      <c r="CI382" s="1132">
        <f t="shared" si="397"/>
        <v>44277</v>
      </c>
      <c r="CJ382" s="1132">
        <f t="shared" si="388"/>
        <v>44281</v>
      </c>
      <c r="CK382" s="1132">
        <f t="shared" si="442"/>
        <v>44287</v>
      </c>
      <c r="CL382" s="808">
        <v>44289</v>
      </c>
      <c r="CN382" s="868">
        <f t="shared" si="436"/>
        <v>13</v>
      </c>
      <c r="CO382" s="851" t="s">
        <v>506</v>
      </c>
      <c r="CP382" s="852" t="s">
        <v>978</v>
      </c>
      <c r="CQ382" s="869">
        <v>121</v>
      </c>
      <c r="CR382" s="870" t="s">
        <v>6197</v>
      </c>
      <c r="CS382" s="873">
        <f t="shared" si="409"/>
        <v>44212</v>
      </c>
      <c r="CT382" s="873">
        <f t="shared" si="451"/>
        <v>44218</v>
      </c>
      <c r="CU382" s="873">
        <f t="shared" si="410"/>
        <v>44219</v>
      </c>
      <c r="CV382" s="873">
        <f t="shared" si="443"/>
        <v>44225</v>
      </c>
      <c r="CW382" s="873">
        <f t="shared" si="425"/>
        <v>44260</v>
      </c>
      <c r="CX382" s="873">
        <f t="shared" si="398"/>
        <v>44277</v>
      </c>
      <c r="CY382" s="873">
        <f t="shared" si="453"/>
        <v>44281</v>
      </c>
      <c r="CZ382" s="873">
        <f t="shared" si="423"/>
        <v>44287</v>
      </c>
      <c r="DA382" s="856">
        <f t="shared" si="437"/>
        <v>44289</v>
      </c>
    </row>
    <row r="383" spans="2:105">
      <c r="B383" s="407" t="s">
        <v>4910</v>
      </c>
      <c r="C383" s="864">
        <f t="shared" si="413"/>
        <v>14</v>
      </c>
      <c r="D383" s="857" t="s">
        <v>506</v>
      </c>
      <c r="E383" s="857" t="s">
        <v>506</v>
      </c>
      <c r="F383" s="853">
        <v>221</v>
      </c>
      <c r="G383" s="872" t="s">
        <v>6198</v>
      </c>
      <c r="H383" s="885">
        <f t="shared" si="421"/>
        <v>44251</v>
      </c>
      <c r="I383" s="885">
        <f t="shared" si="391"/>
        <v>44254</v>
      </c>
      <c r="J383" s="885">
        <f t="shared" si="411"/>
        <v>44260</v>
      </c>
      <c r="K383" s="885">
        <f t="shared" si="420"/>
        <v>44267</v>
      </c>
      <c r="L383" s="885">
        <f t="shared" si="392"/>
        <v>44284</v>
      </c>
      <c r="M383" s="885">
        <f t="shared" si="373"/>
        <v>44288</v>
      </c>
      <c r="N383" s="885">
        <f t="shared" si="448"/>
        <v>44294</v>
      </c>
      <c r="O383" s="856">
        <f t="shared" si="438"/>
        <v>44296</v>
      </c>
      <c r="Q383" s="864">
        <f t="shared" si="426"/>
        <v>14</v>
      </c>
      <c r="R383" s="857" t="s">
        <v>506</v>
      </c>
      <c r="S383" s="857" t="s">
        <v>506</v>
      </c>
      <c r="T383" s="853">
        <v>221</v>
      </c>
      <c r="U383" s="872" t="s">
        <v>6198</v>
      </c>
      <c r="V383" s="885">
        <f t="shared" si="399"/>
        <v>44219</v>
      </c>
      <c r="W383" s="885">
        <f t="shared" si="374"/>
        <v>44225</v>
      </c>
      <c r="X383" s="885">
        <f t="shared" si="400"/>
        <v>44226</v>
      </c>
      <c r="Y383" s="885">
        <f t="shared" si="375"/>
        <v>44232</v>
      </c>
      <c r="Z383" s="885">
        <f t="shared" si="383"/>
        <v>44267</v>
      </c>
      <c r="AA383" s="885">
        <f t="shared" si="393"/>
        <v>44284</v>
      </c>
      <c r="AB383" s="885">
        <f t="shared" si="386"/>
        <v>44288</v>
      </c>
      <c r="AC383" s="885">
        <f t="shared" si="440"/>
        <v>44294</v>
      </c>
      <c r="AD383" s="856">
        <f t="shared" si="427"/>
        <v>44296</v>
      </c>
      <c r="AF383" s="864">
        <f t="shared" si="428"/>
        <v>14</v>
      </c>
      <c r="AG383" s="857" t="s">
        <v>506</v>
      </c>
      <c r="AH383" s="857" t="s">
        <v>506</v>
      </c>
      <c r="AI383" s="853">
        <v>221</v>
      </c>
      <c r="AJ383" s="872" t="s">
        <v>6198</v>
      </c>
      <c r="AK383" s="885">
        <f t="shared" si="401"/>
        <v>44219</v>
      </c>
      <c r="AL383" s="885">
        <f t="shared" si="449"/>
        <v>44225</v>
      </c>
      <c r="AM383" s="885">
        <f t="shared" si="402"/>
        <v>44226</v>
      </c>
      <c r="AN383" s="885">
        <f t="shared" si="450"/>
        <v>44232</v>
      </c>
      <c r="AO383" s="885">
        <f t="shared" si="424"/>
        <v>44267</v>
      </c>
      <c r="AP383" s="885">
        <f t="shared" si="394"/>
        <v>44284</v>
      </c>
      <c r="AQ383" s="885">
        <f t="shared" si="452"/>
        <v>44288</v>
      </c>
      <c r="AR383" s="885">
        <f t="shared" si="422"/>
        <v>44294</v>
      </c>
      <c r="AS383" s="856">
        <f t="shared" si="429"/>
        <v>44296</v>
      </c>
      <c r="AU383" s="864">
        <f t="shared" si="430"/>
        <v>14</v>
      </c>
      <c r="AV383" s="857" t="s">
        <v>506</v>
      </c>
      <c r="AW383" s="857" t="s">
        <v>506</v>
      </c>
      <c r="AX383" s="853">
        <v>221</v>
      </c>
      <c r="AY383" s="872" t="s">
        <v>6198</v>
      </c>
      <c r="AZ383" s="859">
        <f t="shared" si="403"/>
        <v>44205</v>
      </c>
      <c r="BA383" s="859">
        <f t="shared" si="378"/>
        <v>44211</v>
      </c>
      <c r="BB383" s="859">
        <f t="shared" si="404"/>
        <v>44212</v>
      </c>
      <c r="BC383" s="859">
        <f t="shared" si="444"/>
        <v>44218</v>
      </c>
      <c r="BD383" s="859">
        <f t="shared" si="384"/>
        <v>44267</v>
      </c>
      <c r="BE383" s="859">
        <f t="shared" si="395"/>
        <v>44284</v>
      </c>
      <c r="BF383" s="859">
        <f t="shared" si="445"/>
        <v>44288</v>
      </c>
      <c r="BG383" s="859">
        <f t="shared" si="439"/>
        <v>44294</v>
      </c>
      <c r="BH383" s="856">
        <f t="shared" si="431"/>
        <v>44296</v>
      </c>
      <c r="BJ383" s="864">
        <f t="shared" si="432"/>
        <v>14</v>
      </c>
      <c r="BK383" s="857" t="s">
        <v>506</v>
      </c>
      <c r="BL383" s="857" t="s">
        <v>506</v>
      </c>
      <c r="BM383" s="853">
        <v>221</v>
      </c>
      <c r="BN383" s="872" t="s">
        <v>6198</v>
      </c>
      <c r="BO383" s="859">
        <f t="shared" si="405"/>
        <v>44191</v>
      </c>
      <c r="BP383" s="859">
        <f t="shared" si="379"/>
        <v>44197</v>
      </c>
      <c r="BQ383" s="859">
        <f t="shared" si="406"/>
        <v>44198</v>
      </c>
      <c r="BR383" s="859">
        <f t="shared" si="380"/>
        <v>44204</v>
      </c>
      <c r="BS383" s="859">
        <f t="shared" si="385"/>
        <v>44267</v>
      </c>
      <c r="BT383" s="859">
        <f t="shared" si="396"/>
        <v>44284</v>
      </c>
      <c r="BU383" s="859">
        <f t="shared" si="446"/>
        <v>44288</v>
      </c>
      <c r="BV383" s="859">
        <f t="shared" si="441"/>
        <v>44294</v>
      </c>
      <c r="BW383" s="856">
        <f t="shared" si="433"/>
        <v>44296</v>
      </c>
      <c r="BY383" s="289">
        <v>14</v>
      </c>
      <c r="BZ383" s="955"/>
      <c r="CA383" s="881"/>
      <c r="CB383" s="853">
        <v>221</v>
      </c>
      <c r="CC383" s="872" t="s">
        <v>6198</v>
      </c>
      <c r="CD383" s="885">
        <f t="shared" si="407"/>
        <v>44212</v>
      </c>
      <c r="CE383" s="885">
        <f t="shared" si="381"/>
        <v>44218</v>
      </c>
      <c r="CF383" s="885">
        <f t="shared" si="408"/>
        <v>44219</v>
      </c>
      <c r="CG383" s="865">
        <f>+CG382</f>
        <v>44225</v>
      </c>
      <c r="CH383" s="885">
        <f t="shared" si="412"/>
        <v>44267</v>
      </c>
      <c r="CI383" s="885">
        <f t="shared" si="397"/>
        <v>44284</v>
      </c>
      <c r="CJ383" s="885">
        <f t="shared" si="388"/>
        <v>44288</v>
      </c>
      <c r="CK383" s="885">
        <f t="shared" si="442"/>
        <v>44294</v>
      </c>
      <c r="CL383" s="818">
        <v>44296</v>
      </c>
      <c r="CN383" s="864">
        <f t="shared" si="436"/>
        <v>14</v>
      </c>
      <c r="CO383" s="857" t="s">
        <v>506</v>
      </c>
      <c r="CP383" s="857" t="s">
        <v>506</v>
      </c>
      <c r="CQ383" s="853">
        <v>221</v>
      </c>
      <c r="CR383" s="872" t="s">
        <v>6198</v>
      </c>
      <c r="CS383" s="885">
        <f t="shared" si="409"/>
        <v>44219</v>
      </c>
      <c r="CT383" s="885">
        <f t="shared" si="451"/>
        <v>44225</v>
      </c>
      <c r="CU383" s="885">
        <f t="shared" si="410"/>
        <v>44226</v>
      </c>
      <c r="CV383" s="885">
        <f t="shared" si="443"/>
        <v>44232</v>
      </c>
      <c r="CW383" s="885">
        <f t="shared" si="425"/>
        <v>44267</v>
      </c>
      <c r="CX383" s="885">
        <f t="shared" si="398"/>
        <v>44284</v>
      </c>
      <c r="CY383" s="885">
        <f t="shared" si="453"/>
        <v>44288</v>
      </c>
      <c r="CZ383" s="885">
        <f t="shared" si="423"/>
        <v>44294</v>
      </c>
      <c r="DA383" s="856">
        <f t="shared" si="437"/>
        <v>44296</v>
      </c>
    </row>
    <row r="384" spans="2:105" ht="26.25" thickBot="1">
      <c r="B384" s="407" t="s">
        <v>4911</v>
      </c>
      <c r="C384" s="864">
        <f t="shared" si="413"/>
        <v>15</v>
      </c>
      <c r="D384" s="857" t="s">
        <v>506</v>
      </c>
      <c r="E384" s="858"/>
      <c r="F384" s="853">
        <v>221</v>
      </c>
      <c r="G384" s="872" t="s">
        <v>6198</v>
      </c>
      <c r="H384" s="885">
        <f t="shared" si="421"/>
        <v>44258</v>
      </c>
      <c r="I384" s="885">
        <f t="shared" si="391"/>
        <v>44261</v>
      </c>
      <c r="J384" s="885">
        <f t="shared" si="411"/>
        <v>44267</v>
      </c>
      <c r="K384" s="885">
        <f t="shared" si="420"/>
        <v>44274</v>
      </c>
      <c r="L384" s="885">
        <f t="shared" si="392"/>
        <v>44291</v>
      </c>
      <c r="M384" s="885">
        <f t="shared" si="373"/>
        <v>44295</v>
      </c>
      <c r="N384" s="885">
        <f t="shared" si="448"/>
        <v>44301</v>
      </c>
      <c r="O384" s="856">
        <f t="shared" si="438"/>
        <v>44303</v>
      </c>
      <c r="Q384" s="864">
        <f t="shared" si="426"/>
        <v>15</v>
      </c>
      <c r="R384" s="857" t="s">
        <v>506</v>
      </c>
      <c r="S384" s="858"/>
      <c r="T384" s="853">
        <v>221</v>
      </c>
      <c r="U384" s="872" t="s">
        <v>6198</v>
      </c>
      <c r="V384" s="885">
        <f t="shared" si="399"/>
        <v>44226</v>
      </c>
      <c r="W384" s="885">
        <f t="shared" si="374"/>
        <v>44232</v>
      </c>
      <c r="X384" s="885">
        <f t="shared" si="400"/>
        <v>44233</v>
      </c>
      <c r="Y384" s="885">
        <f t="shared" si="375"/>
        <v>44239</v>
      </c>
      <c r="Z384" s="885">
        <f t="shared" si="383"/>
        <v>44274</v>
      </c>
      <c r="AA384" s="885">
        <f t="shared" si="393"/>
        <v>44291</v>
      </c>
      <c r="AB384" s="885">
        <f t="shared" si="386"/>
        <v>44295</v>
      </c>
      <c r="AC384" s="885">
        <f t="shared" si="440"/>
        <v>44301</v>
      </c>
      <c r="AD384" s="856">
        <f t="shared" si="427"/>
        <v>44303</v>
      </c>
      <c r="AF384" s="864">
        <f t="shared" si="428"/>
        <v>15</v>
      </c>
      <c r="AG384" s="857" t="s">
        <v>506</v>
      </c>
      <c r="AH384" s="858"/>
      <c r="AI384" s="853">
        <v>221</v>
      </c>
      <c r="AJ384" s="872" t="s">
        <v>6198</v>
      </c>
      <c r="AK384" s="885">
        <f t="shared" si="401"/>
        <v>44226</v>
      </c>
      <c r="AL384" s="885">
        <f t="shared" si="449"/>
        <v>44232</v>
      </c>
      <c r="AM384" s="885">
        <f t="shared" si="402"/>
        <v>44233</v>
      </c>
      <c r="AN384" s="885">
        <f t="shared" si="450"/>
        <v>44239</v>
      </c>
      <c r="AO384" s="885">
        <f t="shared" si="424"/>
        <v>44274</v>
      </c>
      <c r="AP384" s="885">
        <f t="shared" si="394"/>
        <v>44291</v>
      </c>
      <c r="AQ384" s="885">
        <f t="shared" si="452"/>
        <v>44295</v>
      </c>
      <c r="AR384" s="885">
        <f t="shared" si="422"/>
        <v>44301</v>
      </c>
      <c r="AS384" s="856">
        <f t="shared" si="429"/>
        <v>44303</v>
      </c>
      <c r="AU384" s="864">
        <f t="shared" si="430"/>
        <v>15</v>
      </c>
      <c r="AV384" s="857" t="s">
        <v>506</v>
      </c>
      <c r="AW384" s="858"/>
      <c r="AX384" s="853">
        <v>221</v>
      </c>
      <c r="AY384" s="872" t="s">
        <v>6198</v>
      </c>
      <c r="AZ384" s="859">
        <f t="shared" si="403"/>
        <v>44212</v>
      </c>
      <c r="BA384" s="859">
        <f t="shared" si="378"/>
        <v>44218</v>
      </c>
      <c r="BB384" s="859">
        <f t="shared" si="404"/>
        <v>44219</v>
      </c>
      <c r="BC384" s="859">
        <f t="shared" si="444"/>
        <v>44225</v>
      </c>
      <c r="BD384" s="859">
        <f t="shared" si="384"/>
        <v>44274</v>
      </c>
      <c r="BE384" s="859">
        <f t="shared" si="395"/>
        <v>44291</v>
      </c>
      <c r="BF384" s="859">
        <f t="shared" si="445"/>
        <v>44295</v>
      </c>
      <c r="BG384" s="859">
        <f t="shared" si="439"/>
        <v>44301</v>
      </c>
      <c r="BH384" s="856">
        <f t="shared" si="431"/>
        <v>44303</v>
      </c>
      <c r="BJ384" s="864">
        <f t="shared" si="432"/>
        <v>15</v>
      </c>
      <c r="BK384" s="857" t="s">
        <v>506</v>
      </c>
      <c r="BL384" s="858"/>
      <c r="BM384" s="853">
        <v>221</v>
      </c>
      <c r="BN384" s="872" t="s">
        <v>6198</v>
      </c>
      <c r="BO384" s="859">
        <f t="shared" si="405"/>
        <v>44198</v>
      </c>
      <c r="BP384" s="859">
        <f t="shared" si="379"/>
        <v>44204</v>
      </c>
      <c r="BQ384" s="859">
        <f t="shared" si="406"/>
        <v>44205</v>
      </c>
      <c r="BR384" s="859">
        <f t="shared" si="380"/>
        <v>44211</v>
      </c>
      <c r="BS384" s="859">
        <f t="shared" si="385"/>
        <v>44274</v>
      </c>
      <c r="BT384" s="859">
        <f t="shared" si="396"/>
        <v>44291</v>
      </c>
      <c r="BU384" s="859">
        <f t="shared" si="446"/>
        <v>44295</v>
      </c>
      <c r="BV384" s="859">
        <f t="shared" si="441"/>
        <v>44301</v>
      </c>
      <c r="BW384" s="856">
        <f t="shared" si="433"/>
        <v>44303</v>
      </c>
      <c r="BY384" s="179">
        <v>15</v>
      </c>
      <c r="BZ384" s="819">
        <v>44239</v>
      </c>
      <c r="CA384" s="820" t="str">
        <f>(+BZ384-CG384)&amp; " days cushion"</f>
        <v>14 days cushion</v>
      </c>
      <c r="CB384" s="812">
        <v>221</v>
      </c>
      <c r="CC384" s="821" t="s">
        <v>6198</v>
      </c>
      <c r="CD384" s="822">
        <f t="shared" si="407"/>
        <v>44212</v>
      </c>
      <c r="CE384" s="822">
        <f t="shared" si="381"/>
        <v>44218</v>
      </c>
      <c r="CF384" s="822">
        <f t="shared" si="408"/>
        <v>44219</v>
      </c>
      <c r="CG384" s="819">
        <f>+CG383</f>
        <v>44225</v>
      </c>
      <c r="CH384" s="822">
        <f t="shared" si="412"/>
        <v>44274</v>
      </c>
      <c r="CI384" s="822">
        <f t="shared" si="397"/>
        <v>44291</v>
      </c>
      <c r="CJ384" s="822">
        <f t="shared" si="388"/>
        <v>44295</v>
      </c>
      <c r="CK384" s="822">
        <f t="shared" si="442"/>
        <v>44301</v>
      </c>
      <c r="CL384" s="823">
        <v>44303</v>
      </c>
      <c r="CN384" s="864">
        <f t="shared" si="436"/>
        <v>15</v>
      </c>
      <c r="CO384" s="857" t="s">
        <v>506</v>
      </c>
      <c r="CP384" s="858"/>
      <c r="CQ384" s="853">
        <v>221</v>
      </c>
      <c r="CR384" s="872" t="s">
        <v>6198</v>
      </c>
      <c r="CS384" s="885">
        <f t="shared" si="409"/>
        <v>44226</v>
      </c>
      <c r="CT384" s="885">
        <f t="shared" si="451"/>
        <v>44232</v>
      </c>
      <c r="CU384" s="885">
        <f t="shared" si="410"/>
        <v>44233</v>
      </c>
      <c r="CV384" s="885">
        <f t="shared" si="443"/>
        <v>44239</v>
      </c>
      <c r="CW384" s="885">
        <f t="shared" si="425"/>
        <v>44274</v>
      </c>
      <c r="CX384" s="885">
        <f t="shared" si="398"/>
        <v>44291</v>
      </c>
      <c r="CY384" s="885">
        <f t="shared" si="453"/>
        <v>44295</v>
      </c>
      <c r="CZ384" s="885">
        <f t="shared" si="423"/>
        <v>44301</v>
      </c>
      <c r="DA384" s="856">
        <f t="shared" si="437"/>
        <v>44303</v>
      </c>
    </row>
    <row r="385" spans="1:105" ht="15.75" thickTop="1">
      <c r="B385" s="407" t="s">
        <v>4912</v>
      </c>
      <c r="C385" s="887">
        <f t="shared" si="413"/>
        <v>16</v>
      </c>
      <c r="D385" s="891" t="s">
        <v>506</v>
      </c>
      <c r="E385" s="892"/>
      <c r="F385" s="853">
        <v>221</v>
      </c>
      <c r="G385" s="877" t="s">
        <v>6198</v>
      </c>
      <c r="H385" s="859">
        <f t="shared" si="421"/>
        <v>44265</v>
      </c>
      <c r="I385" s="859">
        <f t="shared" si="391"/>
        <v>44268</v>
      </c>
      <c r="J385" s="859">
        <f t="shared" si="411"/>
        <v>44274</v>
      </c>
      <c r="K385" s="859">
        <f t="shared" si="420"/>
        <v>44281</v>
      </c>
      <c r="L385" s="859">
        <f t="shared" si="392"/>
        <v>44298</v>
      </c>
      <c r="M385" s="859">
        <f t="shared" si="373"/>
        <v>44302</v>
      </c>
      <c r="N385" s="859">
        <f t="shared" si="448"/>
        <v>44308</v>
      </c>
      <c r="O385" s="856">
        <f t="shared" si="438"/>
        <v>44310</v>
      </c>
      <c r="Q385" s="887">
        <f t="shared" si="426"/>
        <v>16</v>
      </c>
      <c r="R385" s="891" t="s">
        <v>506</v>
      </c>
      <c r="S385" s="892"/>
      <c r="T385" s="876">
        <v>221</v>
      </c>
      <c r="U385" s="877" t="s">
        <v>6198</v>
      </c>
      <c r="V385" s="885">
        <f t="shared" si="399"/>
        <v>44233</v>
      </c>
      <c r="W385" s="885">
        <f t="shared" si="374"/>
        <v>44239</v>
      </c>
      <c r="X385" s="885">
        <f t="shared" si="400"/>
        <v>44240</v>
      </c>
      <c r="Y385" s="885">
        <f t="shared" si="375"/>
        <v>44246</v>
      </c>
      <c r="Z385" s="885">
        <f t="shared" si="383"/>
        <v>44281</v>
      </c>
      <c r="AA385" s="885">
        <f t="shared" si="393"/>
        <v>44298</v>
      </c>
      <c r="AB385" s="885">
        <f t="shared" si="386"/>
        <v>44302</v>
      </c>
      <c r="AC385" s="885">
        <f t="shared" si="440"/>
        <v>44308</v>
      </c>
      <c r="AD385" s="856">
        <f t="shared" si="427"/>
        <v>44310</v>
      </c>
      <c r="AF385" s="887">
        <f t="shared" si="428"/>
        <v>16</v>
      </c>
      <c r="AG385" s="891" t="s">
        <v>506</v>
      </c>
      <c r="AH385" s="892"/>
      <c r="AI385" s="876">
        <v>221</v>
      </c>
      <c r="AJ385" s="877" t="s">
        <v>6198</v>
      </c>
      <c r="AK385" s="885">
        <f t="shared" si="401"/>
        <v>44233</v>
      </c>
      <c r="AL385" s="885">
        <f t="shared" si="449"/>
        <v>44239</v>
      </c>
      <c r="AM385" s="885">
        <f t="shared" si="402"/>
        <v>44240</v>
      </c>
      <c r="AN385" s="885">
        <f t="shared" si="450"/>
        <v>44246</v>
      </c>
      <c r="AO385" s="885">
        <f t="shared" si="424"/>
        <v>44281</v>
      </c>
      <c r="AP385" s="885">
        <f t="shared" si="394"/>
        <v>44298</v>
      </c>
      <c r="AQ385" s="885">
        <f t="shared" si="452"/>
        <v>44302</v>
      </c>
      <c r="AR385" s="885">
        <f t="shared" si="422"/>
        <v>44308</v>
      </c>
      <c r="AS385" s="856">
        <f t="shared" si="429"/>
        <v>44310</v>
      </c>
      <c r="AU385" s="887">
        <f t="shared" si="430"/>
        <v>16</v>
      </c>
      <c r="AV385" s="891" t="s">
        <v>506</v>
      </c>
      <c r="AW385" s="892"/>
      <c r="AX385" s="876">
        <v>221</v>
      </c>
      <c r="AY385" s="877" t="s">
        <v>6198</v>
      </c>
      <c r="AZ385" s="859">
        <f t="shared" si="403"/>
        <v>44219</v>
      </c>
      <c r="BA385" s="859">
        <f t="shared" ref="BA385:BA418" si="454">BB385-1</f>
        <v>44225</v>
      </c>
      <c r="BB385" s="859">
        <f t="shared" si="404"/>
        <v>44226</v>
      </c>
      <c r="BC385" s="859">
        <f t="shared" si="444"/>
        <v>44232</v>
      </c>
      <c r="BD385" s="859">
        <f t="shared" si="384"/>
        <v>44281</v>
      </c>
      <c r="BE385" s="859">
        <f t="shared" si="395"/>
        <v>44298</v>
      </c>
      <c r="BF385" s="859">
        <f t="shared" si="445"/>
        <v>44302</v>
      </c>
      <c r="BG385" s="859">
        <f t="shared" si="439"/>
        <v>44308</v>
      </c>
      <c r="BH385" s="856">
        <f t="shared" si="431"/>
        <v>44310</v>
      </c>
      <c r="BJ385" s="887">
        <f t="shared" si="432"/>
        <v>16</v>
      </c>
      <c r="BK385" s="891" t="s">
        <v>506</v>
      </c>
      <c r="BL385" s="892"/>
      <c r="BM385" s="876">
        <v>221</v>
      </c>
      <c r="BN385" s="877" t="s">
        <v>6198</v>
      </c>
      <c r="BO385" s="859">
        <f t="shared" si="405"/>
        <v>44205</v>
      </c>
      <c r="BP385" s="859">
        <f t="shared" si="379"/>
        <v>44211</v>
      </c>
      <c r="BQ385" s="859">
        <f t="shared" si="406"/>
        <v>44212</v>
      </c>
      <c r="BR385" s="859">
        <f t="shared" si="380"/>
        <v>44218</v>
      </c>
      <c r="BS385" s="859">
        <f t="shared" si="385"/>
        <v>44281</v>
      </c>
      <c r="BT385" s="859">
        <f t="shared" si="396"/>
        <v>44298</v>
      </c>
      <c r="BU385" s="859">
        <f t="shared" si="446"/>
        <v>44302</v>
      </c>
      <c r="BV385" s="859">
        <f t="shared" si="441"/>
        <v>44308</v>
      </c>
      <c r="BW385" s="856">
        <f t="shared" si="433"/>
        <v>44310</v>
      </c>
      <c r="BY385" s="887">
        <f t="shared" si="434"/>
        <v>16</v>
      </c>
      <c r="BZ385" s="891" t="s">
        <v>506</v>
      </c>
      <c r="CA385" s="892"/>
      <c r="CB385" s="876">
        <v>221</v>
      </c>
      <c r="CC385" s="877" t="s">
        <v>6198</v>
      </c>
      <c r="CD385" s="885">
        <f t="shared" si="407"/>
        <v>44233</v>
      </c>
      <c r="CE385" s="885">
        <f t="shared" si="381"/>
        <v>44239</v>
      </c>
      <c r="CF385" s="885">
        <f t="shared" si="408"/>
        <v>44240</v>
      </c>
      <c r="CG385" s="885">
        <f t="shared" si="447"/>
        <v>44246</v>
      </c>
      <c r="CH385" s="885">
        <f t="shared" si="412"/>
        <v>44281</v>
      </c>
      <c r="CI385" s="885">
        <f t="shared" si="397"/>
        <v>44298</v>
      </c>
      <c r="CJ385" s="885">
        <f t="shared" si="388"/>
        <v>44302</v>
      </c>
      <c r="CK385" s="885">
        <f t="shared" si="442"/>
        <v>44308</v>
      </c>
      <c r="CL385" s="856">
        <f t="shared" si="435"/>
        <v>44310</v>
      </c>
      <c r="CN385" s="887">
        <f t="shared" si="436"/>
        <v>16</v>
      </c>
      <c r="CO385" s="891" t="s">
        <v>506</v>
      </c>
      <c r="CP385" s="892"/>
      <c r="CQ385" s="876">
        <v>221</v>
      </c>
      <c r="CR385" s="877" t="s">
        <v>6198</v>
      </c>
      <c r="CS385" s="885">
        <f t="shared" si="409"/>
        <v>44233</v>
      </c>
      <c r="CT385" s="885">
        <f t="shared" si="451"/>
        <v>44239</v>
      </c>
      <c r="CU385" s="885">
        <f t="shared" si="410"/>
        <v>44240</v>
      </c>
      <c r="CV385" s="885">
        <f t="shared" si="443"/>
        <v>44246</v>
      </c>
      <c r="CW385" s="885">
        <f t="shared" si="425"/>
        <v>44281</v>
      </c>
      <c r="CX385" s="885">
        <f t="shared" si="398"/>
        <v>44298</v>
      </c>
      <c r="CY385" s="885">
        <f t="shared" si="453"/>
        <v>44302</v>
      </c>
      <c r="CZ385" s="885">
        <f t="shared" si="423"/>
        <v>44308</v>
      </c>
      <c r="DA385" s="856">
        <f t="shared" si="437"/>
        <v>44310</v>
      </c>
    </row>
    <row r="386" spans="1:105">
      <c r="B386" s="407" t="s">
        <v>4913</v>
      </c>
      <c r="C386" s="864">
        <f t="shared" si="413"/>
        <v>17</v>
      </c>
      <c r="D386" s="857" t="s">
        <v>506</v>
      </c>
      <c r="E386" s="857" t="s">
        <v>506</v>
      </c>
      <c r="F386" s="853">
        <v>221</v>
      </c>
      <c r="G386" s="854" t="s">
        <v>6198</v>
      </c>
      <c r="H386" s="859">
        <f t="shared" si="421"/>
        <v>44272</v>
      </c>
      <c r="I386" s="859">
        <f t="shared" si="391"/>
        <v>44275</v>
      </c>
      <c r="J386" s="859">
        <f t="shared" si="411"/>
        <v>44281</v>
      </c>
      <c r="K386" s="859">
        <f t="shared" si="420"/>
        <v>44288</v>
      </c>
      <c r="L386" s="859">
        <f t="shared" si="392"/>
        <v>44305</v>
      </c>
      <c r="M386" s="859">
        <f t="shared" si="373"/>
        <v>44309</v>
      </c>
      <c r="N386" s="859">
        <f t="shared" si="448"/>
        <v>44315</v>
      </c>
      <c r="O386" s="856">
        <f t="shared" si="438"/>
        <v>44317</v>
      </c>
      <c r="Q386" s="864">
        <f t="shared" si="426"/>
        <v>17</v>
      </c>
      <c r="R386" s="857" t="s">
        <v>506</v>
      </c>
      <c r="S386" s="857" t="s">
        <v>506</v>
      </c>
      <c r="T386" s="853">
        <v>221</v>
      </c>
      <c r="U386" s="854" t="s">
        <v>6198</v>
      </c>
      <c r="V386" s="885">
        <f t="shared" si="399"/>
        <v>44240</v>
      </c>
      <c r="W386" s="885">
        <f t="shared" si="374"/>
        <v>44246</v>
      </c>
      <c r="X386" s="885">
        <f t="shared" si="400"/>
        <v>44247</v>
      </c>
      <c r="Y386" s="885">
        <f t="shared" si="375"/>
        <v>44253</v>
      </c>
      <c r="Z386" s="885">
        <f t="shared" si="383"/>
        <v>44288</v>
      </c>
      <c r="AA386" s="885">
        <f t="shared" si="393"/>
        <v>44305</v>
      </c>
      <c r="AB386" s="885">
        <f t="shared" si="386"/>
        <v>44309</v>
      </c>
      <c r="AC386" s="885">
        <f t="shared" si="440"/>
        <v>44315</v>
      </c>
      <c r="AD386" s="856">
        <f t="shared" si="427"/>
        <v>44317</v>
      </c>
      <c r="AF386" s="864">
        <f t="shared" si="428"/>
        <v>17</v>
      </c>
      <c r="AG386" s="857" t="s">
        <v>506</v>
      </c>
      <c r="AH386" s="857" t="s">
        <v>506</v>
      </c>
      <c r="AI386" s="853">
        <v>221</v>
      </c>
      <c r="AJ386" s="854" t="s">
        <v>6198</v>
      </c>
      <c r="AK386" s="885">
        <f t="shared" si="401"/>
        <v>44240</v>
      </c>
      <c r="AL386" s="885">
        <f t="shared" si="449"/>
        <v>44246</v>
      </c>
      <c r="AM386" s="885">
        <f t="shared" si="402"/>
        <v>44247</v>
      </c>
      <c r="AN386" s="885">
        <f t="shared" si="450"/>
        <v>44253</v>
      </c>
      <c r="AO386" s="885">
        <f t="shared" si="424"/>
        <v>44288</v>
      </c>
      <c r="AP386" s="885">
        <f t="shared" si="394"/>
        <v>44305</v>
      </c>
      <c r="AQ386" s="885">
        <f t="shared" si="452"/>
        <v>44309</v>
      </c>
      <c r="AR386" s="885">
        <f t="shared" si="422"/>
        <v>44315</v>
      </c>
      <c r="AS386" s="856">
        <f t="shared" si="429"/>
        <v>44317</v>
      </c>
      <c r="AU386" s="864">
        <f t="shared" si="430"/>
        <v>17</v>
      </c>
      <c r="AV386" s="857" t="s">
        <v>506</v>
      </c>
      <c r="AW386" s="857" t="s">
        <v>506</v>
      </c>
      <c r="AX386" s="853">
        <v>221</v>
      </c>
      <c r="AY386" s="854" t="s">
        <v>6198</v>
      </c>
      <c r="AZ386" s="859">
        <f t="shared" si="403"/>
        <v>44226</v>
      </c>
      <c r="BA386" s="859">
        <f t="shared" si="454"/>
        <v>44232</v>
      </c>
      <c r="BB386" s="859">
        <f t="shared" si="404"/>
        <v>44233</v>
      </c>
      <c r="BC386" s="859">
        <f t="shared" si="444"/>
        <v>44239</v>
      </c>
      <c r="BD386" s="859">
        <f t="shared" ref="BD386:BD418" si="455">BE386-17</f>
        <v>44288</v>
      </c>
      <c r="BE386" s="859">
        <f t="shared" si="395"/>
        <v>44305</v>
      </c>
      <c r="BF386" s="859">
        <f t="shared" si="445"/>
        <v>44309</v>
      </c>
      <c r="BG386" s="859">
        <f t="shared" si="439"/>
        <v>44315</v>
      </c>
      <c r="BH386" s="856">
        <f t="shared" si="431"/>
        <v>44317</v>
      </c>
      <c r="BJ386" s="864">
        <f t="shared" si="432"/>
        <v>17</v>
      </c>
      <c r="BK386" s="857" t="s">
        <v>506</v>
      </c>
      <c r="BL386" s="857" t="s">
        <v>506</v>
      </c>
      <c r="BM386" s="853">
        <v>221</v>
      </c>
      <c r="BN386" s="854" t="s">
        <v>6198</v>
      </c>
      <c r="BO386" s="859">
        <f t="shared" si="405"/>
        <v>44212</v>
      </c>
      <c r="BP386" s="859">
        <f t="shared" si="379"/>
        <v>44218</v>
      </c>
      <c r="BQ386" s="859">
        <f t="shared" si="406"/>
        <v>44219</v>
      </c>
      <c r="BR386" s="859">
        <f t="shared" si="380"/>
        <v>44225</v>
      </c>
      <c r="BS386" s="859">
        <f t="shared" si="385"/>
        <v>44288</v>
      </c>
      <c r="BT386" s="859">
        <f t="shared" si="396"/>
        <v>44305</v>
      </c>
      <c r="BU386" s="859">
        <f t="shared" si="446"/>
        <v>44309</v>
      </c>
      <c r="BV386" s="859">
        <f t="shared" si="441"/>
        <v>44315</v>
      </c>
      <c r="BW386" s="856">
        <f t="shared" si="433"/>
        <v>44317</v>
      </c>
      <c r="BY386" s="864">
        <f t="shared" si="434"/>
        <v>17</v>
      </c>
      <c r="BZ386" s="955"/>
      <c r="CA386" s="881"/>
      <c r="CB386" s="853">
        <v>221</v>
      </c>
      <c r="CC386" s="854" t="s">
        <v>6198</v>
      </c>
      <c r="CD386" s="885">
        <f t="shared" si="407"/>
        <v>44240</v>
      </c>
      <c r="CE386" s="885">
        <f t="shared" si="381"/>
        <v>44246</v>
      </c>
      <c r="CF386" s="885">
        <f t="shared" si="408"/>
        <v>44247</v>
      </c>
      <c r="CG386" s="885">
        <f t="shared" si="447"/>
        <v>44253</v>
      </c>
      <c r="CH386" s="885">
        <f t="shared" si="412"/>
        <v>44288</v>
      </c>
      <c r="CI386" s="885">
        <f t="shared" si="397"/>
        <v>44305</v>
      </c>
      <c r="CJ386" s="885">
        <f t="shared" si="388"/>
        <v>44309</v>
      </c>
      <c r="CK386" s="885">
        <f t="shared" si="442"/>
        <v>44315</v>
      </c>
      <c r="CL386" s="856">
        <f t="shared" si="435"/>
        <v>44317</v>
      </c>
      <c r="CN386" s="864">
        <f t="shared" si="436"/>
        <v>17</v>
      </c>
      <c r="CO386" s="857" t="s">
        <v>506</v>
      </c>
      <c r="CP386" s="857" t="s">
        <v>506</v>
      </c>
      <c r="CQ386" s="853">
        <v>221</v>
      </c>
      <c r="CR386" s="854" t="s">
        <v>6198</v>
      </c>
      <c r="CS386" s="885">
        <f t="shared" si="409"/>
        <v>44240</v>
      </c>
      <c r="CT386" s="885">
        <f t="shared" si="451"/>
        <v>44246</v>
      </c>
      <c r="CU386" s="885">
        <f t="shared" si="410"/>
        <v>44247</v>
      </c>
      <c r="CV386" s="885">
        <f t="shared" si="443"/>
        <v>44253</v>
      </c>
      <c r="CW386" s="885">
        <f t="shared" si="425"/>
        <v>44288</v>
      </c>
      <c r="CX386" s="885">
        <f t="shared" si="398"/>
        <v>44305</v>
      </c>
      <c r="CY386" s="885">
        <f t="shared" si="453"/>
        <v>44309</v>
      </c>
      <c r="CZ386" s="885">
        <f t="shared" si="423"/>
        <v>44315</v>
      </c>
      <c r="DA386" s="856">
        <f t="shared" si="437"/>
        <v>44317</v>
      </c>
    </row>
    <row r="387" spans="1:105">
      <c r="B387" s="407" t="s">
        <v>4914</v>
      </c>
      <c r="C387" s="864">
        <f t="shared" si="413"/>
        <v>18</v>
      </c>
      <c r="D387" s="891" t="s">
        <v>506</v>
      </c>
      <c r="E387" s="892"/>
      <c r="F387" s="853">
        <v>221</v>
      </c>
      <c r="G387" s="854" t="s">
        <v>6199</v>
      </c>
      <c r="H387" s="859">
        <f t="shared" si="421"/>
        <v>44279</v>
      </c>
      <c r="I387" s="859">
        <f t="shared" si="391"/>
        <v>44282</v>
      </c>
      <c r="J387" s="859">
        <f t="shared" si="411"/>
        <v>44288</v>
      </c>
      <c r="K387" s="859">
        <f t="shared" si="420"/>
        <v>44295</v>
      </c>
      <c r="L387" s="859">
        <f t="shared" si="392"/>
        <v>44312</v>
      </c>
      <c r="M387" s="859">
        <f t="shared" si="373"/>
        <v>44316</v>
      </c>
      <c r="N387" s="859">
        <f t="shared" si="448"/>
        <v>44322</v>
      </c>
      <c r="O387" s="856">
        <f t="shared" si="438"/>
        <v>44324</v>
      </c>
      <c r="Q387" s="864">
        <f t="shared" si="426"/>
        <v>18</v>
      </c>
      <c r="R387" s="891" t="s">
        <v>506</v>
      </c>
      <c r="S387" s="892"/>
      <c r="T387" s="853">
        <v>221</v>
      </c>
      <c r="U387" s="854" t="s">
        <v>6199</v>
      </c>
      <c r="V387" s="885">
        <f t="shared" si="399"/>
        <v>44247</v>
      </c>
      <c r="W387" s="885">
        <f t="shared" ref="W387:W418" si="456">X387-1</f>
        <v>44253</v>
      </c>
      <c r="X387" s="885">
        <f t="shared" si="400"/>
        <v>44254</v>
      </c>
      <c r="Y387" s="885">
        <f t="shared" ref="Y387:Y418" si="457">Z387-35</f>
        <v>44260</v>
      </c>
      <c r="Z387" s="885">
        <f t="shared" si="383"/>
        <v>44295</v>
      </c>
      <c r="AA387" s="885">
        <f t="shared" si="393"/>
        <v>44312</v>
      </c>
      <c r="AB387" s="885">
        <f t="shared" si="386"/>
        <v>44316</v>
      </c>
      <c r="AC387" s="885">
        <f t="shared" si="440"/>
        <v>44322</v>
      </c>
      <c r="AD387" s="856">
        <f t="shared" si="427"/>
        <v>44324</v>
      </c>
      <c r="AF387" s="864">
        <f t="shared" si="428"/>
        <v>18</v>
      </c>
      <c r="AG387" s="891" t="s">
        <v>506</v>
      </c>
      <c r="AH387" s="892"/>
      <c r="AI387" s="853">
        <v>221</v>
      </c>
      <c r="AJ387" s="854" t="s">
        <v>6199</v>
      </c>
      <c r="AK387" s="885">
        <f t="shared" si="401"/>
        <v>44247</v>
      </c>
      <c r="AL387" s="885">
        <f t="shared" si="449"/>
        <v>44253</v>
      </c>
      <c r="AM387" s="885">
        <f t="shared" si="402"/>
        <v>44254</v>
      </c>
      <c r="AN387" s="885">
        <f t="shared" si="450"/>
        <v>44260</v>
      </c>
      <c r="AO387" s="885">
        <f t="shared" si="424"/>
        <v>44295</v>
      </c>
      <c r="AP387" s="885">
        <f t="shared" si="394"/>
        <v>44312</v>
      </c>
      <c r="AQ387" s="885">
        <f t="shared" si="452"/>
        <v>44316</v>
      </c>
      <c r="AR387" s="885">
        <f t="shared" si="422"/>
        <v>44322</v>
      </c>
      <c r="AS387" s="856">
        <f t="shared" si="429"/>
        <v>44324</v>
      </c>
      <c r="AU387" s="864">
        <f t="shared" si="430"/>
        <v>18</v>
      </c>
      <c r="AV387" s="891" t="s">
        <v>506</v>
      </c>
      <c r="AW387" s="892"/>
      <c r="AX387" s="853">
        <v>221</v>
      </c>
      <c r="AY387" s="854" t="s">
        <v>6199</v>
      </c>
      <c r="AZ387" s="859">
        <f t="shared" si="403"/>
        <v>44233</v>
      </c>
      <c r="BA387" s="859">
        <f t="shared" si="454"/>
        <v>44239</v>
      </c>
      <c r="BB387" s="859">
        <f t="shared" si="404"/>
        <v>44240</v>
      </c>
      <c r="BC387" s="859">
        <f t="shared" si="444"/>
        <v>44246</v>
      </c>
      <c r="BD387" s="859">
        <f t="shared" si="455"/>
        <v>44295</v>
      </c>
      <c r="BE387" s="859">
        <f t="shared" si="395"/>
        <v>44312</v>
      </c>
      <c r="BF387" s="859">
        <f t="shared" si="445"/>
        <v>44316</v>
      </c>
      <c r="BG387" s="859">
        <f t="shared" si="439"/>
        <v>44322</v>
      </c>
      <c r="BH387" s="856">
        <f t="shared" si="431"/>
        <v>44324</v>
      </c>
      <c r="BJ387" s="864">
        <f t="shared" si="432"/>
        <v>18</v>
      </c>
      <c r="BK387" s="891" t="s">
        <v>506</v>
      </c>
      <c r="BL387" s="892"/>
      <c r="BM387" s="853">
        <v>221</v>
      </c>
      <c r="BN387" s="854" t="s">
        <v>6199</v>
      </c>
      <c r="BO387" s="859">
        <f t="shared" si="405"/>
        <v>44219</v>
      </c>
      <c r="BP387" s="859">
        <f t="shared" si="379"/>
        <v>44225</v>
      </c>
      <c r="BQ387" s="859">
        <f t="shared" si="406"/>
        <v>44226</v>
      </c>
      <c r="BR387" s="859">
        <f t="shared" si="380"/>
        <v>44232</v>
      </c>
      <c r="BS387" s="859">
        <f t="shared" si="385"/>
        <v>44295</v>
      </c>
      <c r="BT387" s="859">
        <f t="shared" si="396"/>
        <v>44312</v>
      </c>
      <c r="BU387" s="859">
        <f t="shared" si="446"/>
        <v>44316</v>
      </c>
      <c r="BV387" s="859">
        <f t="shared" si="441"/>
        <v>44322</v>
      </c>
      <c r="BW387" s="856">
        <f t="shared" si="433"/>
        <v>44324</v>
      </c>
      <c r="BY387" s="864">
        <f t="shared" si="434"/>
        <v>18</v>
      </c>
      <c r="BZ387" s="891" t="s">
        <v>506</v>
      </c>
      <c r="CA387" s="892"/>
      <c r="CB387" s="853">
        <v>221</v>
      </c>
      <c r="CC387" s="854" t="s">
        <v>6199</v>
      </c>
      <c r="CD387" s="885">
        <f t="shared" si="407"/>
        <v>44247</v>
      </c>
      <c r="CE387" s="885">
        <f t="shared" si="381"/>
        <v>44253</v>
      </c>
      <c r="CF387" s="885">
        <f t="shared" si="408"/>
        <v>44254</v>
      </c>
      <c r="CG387" s="885">
        <f t="shared" si="447"/>
        <v>44260</v>
      </c>
      <c r="CH387" s="885">
        <f t="shared" si="412"/>
        <v>44295</v>
      </c>
      <c r="CI387" s="885">
        <f t="shared" si="397"/>
        <v>44312</v>
      </c>
      <c r="CJ387" s="885">
        <f t="shared" si="388"/>
        <v>44316</v>
      </c>
      <c r="CK387" s="885">
        <f t="shared" si="442"/>
        <v>44322</v>
      </c>
      <c r="CL387" s="856">
        <f t="shared" si="435"/>
        <v>44324</v>
      </c>
      <c r="CN387" s="864">
        <f t="shared" si="436"/>
        <v>18</v>
      </c>
      <c r="CO387" s="891" t="s">
        <v>506</v>
      </c>
      <c r="CP387" s="892"/>
      <c r="CQ387" s="853">
        <v>221</v>
      </c>
      <c r="CR387" s="854" t="s">
        <v>6199</v>
      </c>
      <c r="CS387" s="885">
        <f t="shared" si="409"/>
        <v>44247</v>
      </c>
      <c r="CT387" s="885">
        <f t="shared" si="451"/>
        <v>44253</v>
      </c>
      <c r="CU387" s="885">
        <f t="shared" si="410"/>
        <v>44254</v>
      </c>
      <c r="CV387" s="885">
        <f t="shared" si="443"/>
        <v>44260</v>
      </c>
      <c r="CW387" s="885">
        <f t="shared" si="425"/>
        <v>44295</v>
      </c>
      <c r="CX387" s="885">
        <f t="shared" si="398"/>
        <v>44312</v>
      </c>
      <c r="CY387" s="885">
        <f t="shared" si="453"/>
        <v>44316</v>
      </c>
      <c r="CZ387" s="885">
        <f t="shared" si="423"/>
        <v>44322</v>
      </c>
      <c r="DA387" s="856">
        <f t="shared" si="437"/>
        <v>44324</v>
      </c>
    </row>
    <row r="388" spans="1:105">
      <c r="B388" s="407" t="s">
        <v>4915</v>
      </c>
      <c r="C388" s="864">
        <f t="shared" si="413"/>
        <v>19</v>
      </c>
      <c r="D388" s="857" t="s">
        <v>506</v>
      </c>
      <c r="E388" s="858"/>
      <c r="F388" s="853">
        <v>221</v>
      </c>
      <c r="G388" s="854" t="s">
        <v>6199</v>
      </c>
      <c r="H388" s="859">
        <f t="shared" si="421"/>
        <v>44286</v>
      </c>
      <c r="I388" s="859">
        <f t="shared" si="391"/>
        <v>44289</v>
      </c>
      <c r="J388" s="859">
        <f t="shared" si="411"/>
        <v>44295</v>
      </c>
      <c r="K388" s="859">
        <f t="shared" si="420"/>
        <v>44302</v>
      </c>
      <c r="L388" s="859">
        <f t="shared" si="392"/>
        <v>44319</v>
      </c>
      <c r="M388" s="859">
        <f t="shared" si="373"/>
        <v>44323</v>
      </c>
      <c r="N388" s="859">
        <f t="shared" si="448"/>
        <v>44329</v>
      </c>
      <c r="O388" s="856">
        <f t="shared" si="438"/>
        <v>44331</v>
      </c>
      <c r="Q388" s="864">
        <f t="shared" si="426"/>
        <v>19</v>
      </c>
      <c r="R388" s="857" t="s">
        <v>506</v>
      </c>
      <c r="S388" s="858"/>
      <c r="T388" s="853">
        <v>221</v>
      </c>
      <c r="U388" s="854" t="s">
        <v>6199</v>
      </c>
      <c r="V388" s="885">
        <f t="shared" si="399"/>
        <v>44254</v>
      </c>
      <c r="W388" s="885">
        <f t="shared" si="456"/>
        <v>44260</v>
      </c>
      <c r="X388" s="885">
        <f t="shared" si="400"/>
        <v>44261</v>
      </c>
      <c r="Y388" s="885">
        <f t="shared" si="457"/>
        <v>44267</v>
      </c>
      <c r="Z388" s="885">
        <f t="shared" ref="Z388:Z418" si="458">AA388-17</f>
        <v>44302</v>
      </c>
      <c r="AA388" s="885">
        <f t="shared" si="393"/>
        <v>44319</v>
      </c>
      <c r="AB388" s="885">
        <f t="shared" si="386"/>
        <v>44323</v>
      </c>
      <c r="AC388" s="885">
        <f t="shared" si="440"/>
        <v>44329</v>
      </c>
      <c r="AD388" s="856">
        <f t="shared" si="427"/>
        <v>44331</v>
      </c>
      <c r="AF388" s="864">
        <f t="shared" si="428"/>
        <v>19</v>
      </c>
      <c r="AG388" s="857" t="s">
        <v>506</v>
      </c>
      <c r="AH388" s="858"/>
      <c r="AI388" s="853">
        <v>221</v>
      </c>
      <c r="AJ388" s="854" t="s">
        <v>6199</v>
      </c>
      <c r="AK388" s="885">
        <f t="shared" si="401"/>
        <v>44254</v>
      </c>
      <c r="AL388" s="885">
        <f t="shared" si="449"/>
        <v>44260</v>
      </c>
      <c r="AM388" s="885">
        <f t="shared" si="402"/>
        <v>44261</v>
      </c>
      <c r="AN388" s="885">
        <f t="shared" si="450"/>
        <v>44267</v>
      </c>
      <c r="AO388" s="885">
        <f t="shared" si="424"/>
        <v>44302</v>
      </c>
      <c r="AP388" s="885">
        <f t="shared" si="394"/>
        <v>44319</v>
      </c>
      <c r="AQ388" s="885">
        <f t="shared" si="452"/>
        <v>44323</v>
      </c>
      <c r="AR388" s="885">
        <f t="shared" si="422"/>
        <v>44329</v>
      </c>
      <c r="AS388" s="856">
        <f t="shared" si="429"/>
        <v>44331</v>
      </c>
      <c r="AU388" s="864">
        <f t="shared" si="430"/>
        <v>19</v>
      </c>
      <c r="AV388" s="857" t="s">
        <v>506</v>
      </c>
      <c r="AW388" s="858"/>
      <c r="AX388" s="853">
        <v>221</v>
      </c>
      <c r="AY388" s="854" t="s">
        <v>6199</v>
      </c>
      <c r="AZ388" s="859">
        <f t="shared" si="403"/>
        <v>44240</v>
      </c>
      <c r="BA388" s="859">
        <f t="shared" si="454"/>
        <v>44246</v>
      </c>
      <c r="BB388" s="859">
        <f t="shared" si="404"/>
        <v>44247</v>
      </c>
      <c r="BC388" s="859">
        <f t="shared" si="444"/>
        <v>44253</v>
      </c>
      <c r="BD388" s="859">
        <f t="shared" si="455"/>
        <v>44302</v>
      </c>
      <c r="BE388" s="859">
        <f t="shared" si="395"/>
        <v>44319</v>
      </c>
      <c r="BF388" s="859">
        <f t="shared" si="445"/>
        <v>44323</v>
      </c>
      <c r="BG388" s="859">
        <f t="shared" si="439"/>
        <v>44329</v>
      </c>
      <c r="BH388" s="856">
        <f t="shared" si="431"/>
        <v>44331</v>
      </c>
      <c r="BJ388" s="864">
        <f t="shared" si="432"/>
        <v>19</v>
      </c>
      <c r="BK388" s="857" t="s">
        <v>506</v>
      </c>
      <c r="BL388" s="858"/>
      <c r="BM388" s="853">
        <v>221</v>
      </c>
      <c r="BN388" s="854" t="s">
        <v>6199</v>
      </c>
      <c r="BO388" s="859">
        <f t="shared" si="405"/>
        <v>44226</v>
      </c>
      <c r="BP388" s="859">
        <f t="shared" ref="BP388:BP418" si="459">BQ388-1</f>
        <v>44232</v>
      </c>
      <c r="BQ388" s="859">
        <f t="shared" si="406"/>
        <v>44233</v>
      </c>
      <c r="BR388" s="859">
        <f t="shared" ref="BR388:BR418" si="460">BS388-63</f>
        <v>44239</v>
      </c>
      <c r="BS388" s="859">
        <f t="shared" si="385"/>
        <v>44302</v>
      </c>
      <c r="BT388" s="859">
        <f t="shared" si="396"/>
        <v>44319</v>
      </c>
      <c r="BU388" s="859">
        <f t="shared" si="446"/>
        <v>44323</v>
      </c>
      <c r="BV388" s="859">
        <f t="shared" si="441"/>
        <v>44329</v>
      </c>
      <c r="BW388" s="856">
        <f t="shared" si="433"/>
        <v>44331</v>
      </c>
      <c r="BY388" s="864">
        <f t="shared" si="434"/>
        <v>19</v>
      </c>
      <c r="BZ388" s="857" t="s">
        <v>506</v>
      </c>
      <c r="CA388" s="858"/>
      <c r="CB388" s="853">
        <v>221</v>
      </c>
      <c r="CC388" s="854" t="s">
        <v>6199</v>
      </c>
      <c r="CD388" s="885">
        <f t="shared" si="407"/>
        <v>44254</v>
      </c>
      <c r="CE388" s="885">
        <f t="shared" si="381"/>
        <v>44260</v>
      </c>
      <c r="CF388" s="885">
        <f t="shared" si="408"/>
        <v>44261</v>
      </c>
      <c r="CG388" s="885">
        <f t="shared" si="447"/>
        <v>44267</v>
      </c>
      <c r="CH388" s="885">
        <f t="shared" si="412"/>
        <v>44302</v>
      </c>
      <c r="CI388" s="885">
        <f t="shared" si="397"/>
        <v>44319</v>
      </c>
      <c r="CJ388" s="885">
        <f t="shared" si="388"/>
        <v>44323</v>
      </c>
      <c r="CK388" s="885">
        <f t="shared" si="442"/>
        <v>44329</v>
      </c>
      <c r="CL388" s="856">
        <f t="shared" si="435"/>
        <v>44331</v>
      </c>
      <c r="CN388" s="864">
        <f t="shared" si="436"/>
        <v>19</v>
      </c>
      <c r="CO388" s="857" t="s">
        <v>506</v>
      </c>
      <c r="CP388" s="858"/>
      <c r="CQ388" s="853">
        <v>221</v>
      </c>
      <c r="CR388" s="854" t="s">
        <v>6199</v>
      </c>
      <c r="CS388" s="885">
        <f t="shared" si="409"/>
        <v>44254</v>
      </c>
      <c r="CT388" s="885">
        <f t="shared" si="451"/>
        <v>44260</v>
      </c>
      <c r="CU388" s="885">
        <f t="shared" si="410"/>
        <v>44261</v>
      </c>
      <c r="CV388" s="885">
        <f t="shared" si="443"/>
        <v>44267</v>
      </c>
      <c r="CW388" s="885">
        <f t="shared" si="425"/>
        <v>44302</v>
      </c>
      <c r="CX388" s="885">
        <f t="shared" si="398"/>
        <v>44319</v>
      </c>
      <c r="CY388" s="885">
        <f t="shared" si="453"/>
        <v>44323</v>
      </c>
      <c r="CZ388" s="885">
        <f t="shared" si="423"/>
        <v>44329</v>
      </c>
      <c r="DA388" s="856">
        <f t="shared" si="437"/>
        <v>44331</v>
      </c>
    </row>
    <row r="389" spans="1:105">
      <c r="B389" s="407" t="s">
        <v>4916</v>
      </c>
      <c r="C389" s="864">
        <f t="shared" si="413"/>
        <v>20</v>
      </c>
      <c r="D389" s="857" t="s">
        <v>506</v>
      </c>
      <c r="E389" s="858"/>
      <c r="F389" s="853">
        <v>221</v>
      </c>
      <c r="G389" s="854" t="s">
        <v>6199</v>
      </c>
      <c r="H389" s="859">
        <f t="shared" si="421"/>
        <v>44293</v>
      </c>
      <c r="I389" s="859">
        <f t="shared" si="391"/>
        <v>44296</v>
      </c>
      <c r="J389" s="863">
        <f t="shared" si="411"/>
        <v>44302</v>
      </c>
      <c r="K389" s="859">
        <f t="shared" si="420"/>
        <v>44309</v>
      </c>
      <c r="L389" s="859">
        <f t="shared" si="392"/>
        <v>44326</v>
      </c>
      <c r="M389" s="859">
        <f t="shared" si="373"/>
        <v>44330</v>
      </c>
      <c r="N389" s="859">
        <f t="shared" si="448"/>
        <v>44336</v>
      </c>
      <c r="O389" s="856">
        <f t="shared" si="438"/>
        <v>44338</v>
      </c>
      <c r="Q389" s="864">
        <f t="shared" si="426"/>
        <v>20</v>
      </c>
      <c r="R389" s="857" t="s">
        <v>506</v>
      </c>
      <c r="S389" s="858"/>
      <c r="T389" s="853">
        <v>221</v>
      </c>
      <c r="U389" s="854" t="s">
        <v>6199</v>
      </c>
      <c r="V389" s="885">
        <f t="shared" si="399"/>
        <v>44261</v>
      </c>
      <c r="W389" s="885">
        <f t="shared" si="456"/>
        <v>44267</v>
      </c>
      <c r="X389" s="885">
        <f t="shared" si="400"/>
        <v>44268</v>
      </c>
      <c r="Y389" s="885">
        <f t="shared" si="457"/>
        <v>44274</v>
      </c>
      <c r="Z389" s="885">
        <f t="shared" si="458"/>
        <v>44309</v>
      </c>
      <c r="AA389" s="885">
        <f t="shared" si="393"/>
        <v>44326</v>
      </c>
      <c r="AB389" s="885">
        <f t="shared" ref="AB389:AB395" si="461">AC389-6</f>
        <v>44330</v>
      </c>
      <c r="AC389" s="885">
        <f t="shared" si="440"/>
        <v>44336</v>
      </c>
      <c r="AD389" s="856">
        <f t="shared" si="427"/>
        <v>44338</v>
      </c>
      <c r="AF389" s="864">
        <f t="shared" si="428"/>
        <v>20</v>
      </c>
      <c r="AG389" s="857" t="s">
        <v>506</v>
      </c>
      <c r="AH389" s="858"/>
      <c r="AI389" s="853">
        <v>221</v>
      </c>
      <c r="AJ389" s="854" t="s">
        <v>6199</v>
      </c>
      <c r="AK389" s="885">
        <f t="shared" si="401"/>
        <v>44261</v>
      </c>
      <c r="AL389" s="885">
        <f t="shared" si="449"/>
        <v>44267</v>
      </c>
      <c r="AM389" s="885">
        <f t="shared" si="402"/>
        <v>44268</v>
      </c>
      <c r="AN389" s="885">
        <f t="shared" si="450"/>
        <v>44274</v>
      </c>
      <c r="AO389" s="885">
        <f t="shared" si="424"/>
        <v>44309</v>
      </c>
      <c r="AP389" s="885">
        <f t="shared" ref="AP389:AP418" si="462">AQ389-4</f>
        <v>44326</v>
      </c>
      <c r="AQ389" s="885">
        <f t="shared" si="452"/>
        <v>44330</v>
      </c>
      <c r="AR389" s="885">
        <f t="shared" si="422"/>
        <v>44336</v>
      </c>
      <c r="AS389" s="856">
        <f t="shared" si="429"/>
        <v>44338</v>
      </c>
      <c r="AU389" s="864">
        <f t="shared" si="430"/>
        <v>20</v>
      </c>
      <c r="AV389" s="857" t="s">
        <v>506</v>
      </c>
      <c r="AW389" s="858"/>
      <c r="AX389" s="853">
        <v>221</v>
      </c>
      <c r="AY389" s="854" t="s">
        <v>6199</v>
      </c>
      <c r="AZ389" s="859">
        <f t="shared" si="403"/>
        <v>44247</v>
      </c>
      <c r="BA389" s="859">
        <f t="shared" si="454"/>
        <v>44253</v>
      </c>
      <c r="BB389" s="859">
        <f t="shared" si="404"/>
        <v>44254</v>
      </c>
      <c r="BC389" s="859">
        <f t="shared" si="444"/>
        <v>44260</v>
      </c>
      <c r="BD389" s="859">
        <f t="shared" si="455"/>
        <v>44309</v>
      </c>
      <c r="BE389" s="859">
        <f t="shared" si="395"/>
        <v>44326</v>
      </c>
      <c r="BF389" s="859">
        <f t="shared" si="445"/>
        <v>44330</v>
      </c>
      <c r="BG389" s="859">
        <f t="shared" si="439"/>
        <v>44336</v>
      </c>
      <c r="BH389" s="856">
        <f t="shared" si="431"/>
        <v>44338</v>
      </c>
      <c r="BJ389" s="864">
        <f t="shared" si="432"/>
        <v>20</v>
      </c>
      <c r="BK389" s="857" t="s">
        <v>506</v>
      </c>
      <c r="BL389" s="858"/>
      <c r="BM389" s="853">
        <v>221</v>
      </c>
      <c r="BN389" s="854" t="s">
        <v>6199</v>
      </c>
      <c r="BO389" s="859">
        <f t="shared" si="405"/>
        <v>44233</v>
      </c>
      <c r="BP389" s="859">
        <f t="shared" si="459"/>
        <v>44239</v>
      </c>
      <c r="BQ389" s="859">
        <f t="shared" si="406"/>
        <v>44240</v>
      </c>
      <c r="BR389" s="859">
        <f t="shared" si="460"/>
        <v>44246</v>
      </c>
      <c r="BS389" s="859">
        <f t="shared" ref="BS389:BS418" si="463">BT389-17</f>
        <v>44309</v>
      </c>
      <c r="BT389" s="859">
        <f t="shared" si="396"/>
        <v>44326</v>
      </c>
      <c r="BU389" s="859">
        <f t="shared" si="446"/>
        <v>44330</v>
      </c>
      <c r="BV389" s="859">
        <f t="shared" si="441"/>
        <v>44336</v>
      </c>
      <c r="BW389" s="856">
        <f t="shared" si="433"/>
        <v>44338</v>
      </c>
      <c r="BY389" s="864">
        <f t="shared" si="434"/>
        <v>20</v>
      </c>
      <c r="BZ389" s="857" t="s">
        <v>506</v>
      </c>
      <c r="CA389" s="858"/>
      <c r="CB389" s="853">
        <v>221</v>
      </c>
      <c r="CC389" s="854" t="s">
        <v>6199</v>
      </c>
      <c r="CD389" s="885">
        <f t="shared" si="407"/>
        <v>44261</v>
      </c>
      <c r="CE389" s="885">
        <f t="shared" si="381"/>
        <v>44267</v>
      </c>
      <c r="CF389" s="885">
        <f t="shared" si="408"/>
        <v>44268</v>
      </c>
      <c r="CG389" s="885">
        <f t="shared" si="447"/>
        <v>44274</v>
      </c>
      <c r="CH389" s="885">
        <f t="shared" si="412"/>
        <v>44309</v>
      </c>
      <c r="CI389" s="885">
        <f t="shared" si="397"/>
        <v>44326</v>
      </c>
      <c r="CJ389" s="885">
        <f t="shared" si="388"/>
        <v>44330</v>
      </c>
      <c r="CK389" s="885">
        <f t="shared" si="442"/>
        <v>44336</v>
      </c>
      <c r="CL389" s="856">
        <f t="shared" si="435"/>
        <v>44338</v>
      </c>
      <c r="CN389" s="864">
        <f t="shared" si="436"/>
        <v>20</v>
      </c>
      <c r="CO389" s="857" t="s">
        <v>506</v>
      </c>
      <c r="CP389" s="858"/>
      <c r="CQ389" s="853">
        <v>221</v>
      </c>
      <c r="CR389" s="854" t="s">
        <v>6199</v>
      </c>
      <c r="CS389" s="885">
        <f t="shared" si="409"/>
        <v>44261</v>
      </c>
      <c r="CT389" s="885">
        <f t="shared" si="451"/>
        <v>44267</v>
      </c>
      <c r="CU389" s="885">
        <f t="shared" si="410"/>
        <v>44268</v>
      </c>
      <c r="CV389" s="885">
        <f t="shared" si="443"/>
        <v>44274</v>
      </c>
      <c r="CW389" s="885">
        <f t="shared" si="425"/>
        <v>44309</v>
      </c>
      <c r="CX389" s="885">
        <f t="shared" ref="CX389:CX418" si="464">CY389-4</f>
        <v>44326</v>
      </c>
      <c r="CY389" s="885">
        <f t="shared" si="453"/>
        <v>44330</v>
      </c>
      <c r="CZ389" s="885">
        <f t="shared" si="423"/>
        <v>44336</v>
      </c>
      <c r="DA389" s="856">
        <f t="shared" si="437"/>
        <v>44338</v>
      </c>
    </row>
    <row r="390" spans="1:105">
      <c r="B390" s="407" t="s">
        <v>4917</v>
      </c>
      <c r="C390" s="864">
        <f t="shared" si="413"/>
        <v>21</v>
      </c>
      <c r="D390" s="857" t="s">
        <v>506</v>
      </c>
      <c r="E390" s="857" t="s">
        <v>506</v>
      </c>
      <c r="F390" s="853">
        <v>221</v>
      </c>
      <c r="G390" s="854" t="s">
        <v>6199</v>
      </c>
      <c r="H390" s="859">
        <f t="shared" si="421"/>
        <v>44300</v>
      </c>
      <c r="I390" s="859">
        <f t="shared" si="391"/>
        <v>44303</v>
      </c>
      <c r="J390" s="859">
        <f t="shared" si="411"/>
        <v>44309</v>
      </c>
      <c r="K390" s="859">
        <f t="shared" si="420"/>
        <v>44316</v>
      </c>
      <c r="L390" s="859">
        <f t="shared" si="392"/>
        <v>44333</v>
      </c>
      <c r="M390" s="859">
        <f t="shared" si="373"/>
        <v>44337</v>
      </c>
      <c r="N390" s="859">
        <f t="shared" si="448"/>
        <v>44343</v>
      </c>
      <c r="O390" s="856">
        <f t="shared" si="438"/>
        <v>44345</v>
      </c>
      <c r="Q390" s="864">
        <f t="shared" si="426"/>
        <v>21</v>
      </c>
      <c r="R390" s="857" t="s">
        <v>506</v>
      </c>
      <c r="S390" s="857" t="s">
        <v>506</v>
      </c>
      <c r="T390" s="853">
        <v>221</v>
      </c>
      <c r="U390" s="854" t="s">
        <v>6199</v>
      </c>
      <c r="V390" s="885">
        <f t="shared" si="399"/>
        <v>44268</v>
      </c>
      <c r="W390" s="885">
        <f t="shared" si="456"/>
        <v>44274</v>
      </c>
      <c r="X390" s="885">
        <f t="shared" si="400"/>
        <v>44275</v>
      </c>
      <c r="Y390" s="885">
        <f t="shared" si="457"/>
        <v>44281</v>
      </c>
      <c r="Z390" s="885">
        <f t="shared" si="458"/>
        <v>44316</v>
      </c>
      <c r="AA390" s="885">
        <f t="shared" si="393"/>
        <v>44333</v>
      </c>
      <c r="AB390" s="885">
        <f t="shared" si="461"/>
        <v>44337</v>
      </c>
      <c r="AC390" s="885">
        <f t="shared" si="440"/>
        <v>44343</v>
      </c>
      <c r="AD390" s="856">
        <f t="shared" si="427"/>
        <v>44345</v>
      </c>
      <c r="AF390" s="864">
        <f t="shared" si="428"/>
        <v>21</v>
      </c>
      <c r="AG390" s="857" t="s">
        <v>506</v>
      </c>
      <c r="AH390" s="857" t="s">
        <v>506</v>
      </c>
      <c r="AI390" s="853">
        <v>221</v>
      </c>
      <c r="AJ390" s="854" t="s">
        <v>6199</v>
      </c>
      <c r="AK390" s="885">
        <f t="shared" ref="AK390:AK418" si="465">AL390-6</f>
        <v>44268</v>
      </c>
      <c r="AL390" s="885">
        <f t="shared" si="449"/>
        <v>44274</v>
      </c>
      <c r="AM390" s="885">
        <f t="shared" ref="AM390:AM418" si="466">AN390-6</f>
        <v>44275</v>
      </c>
      <c r="AN390" s="885">
        <f t="shared" si="450"/>
        <v>44281</v>
      </c>
      <c r="AO390" s="885">
        <f t="shared" si="424"/>
        <v>44316</v>
      </c>
      <c r="AP390" s="885">
        <f t="shared" si="462"/>
        <v>44333</v>
      </c>
      <c r="AQ390" s="885">
        <f t="shared" si="452"/>
        <v>44337</v>
      </c>
      <c r="AR390" s="885">
        <f t="shared" si="422"/>
        <v>44343</v>
      </c>
      <c r="AS390" s="856">
        <f t="shared" si="429"/>
        <v>44345</v>
      </c>
      <c r="AU390" s="864">
        <f t="shared" si="430"/>
        <v>21</v>
      </c>
      <c r="AV390" s="857" t="s">
        <v>506</v>
      </c>
      <c r="AW390" s="857" t="s">
        <v>506</v>
      </c>
      <c r="AX390" s="853">
        <v>221</v>
      </c>
      <c r="AY390" s="854" t="s">
        <v>6199</v>
      </c>
      <c r="AZ390" s="859">
        <f t="shared" si="403"/>
        <v>44254</v>
      </c>
      <c r="BA390" s="859">
        <f t="shared" si="454"/>
        <v>44260</v>
      </c>
      <c r="BB390" s="859">
        <f t="shared" si="404"/>
        <v>44261</v>
      </c>
      <c r="BC390" s="859">
        <f t="shared" si="444"/>
        <v>44267</v>
      </c>
      <c r="BD390" s="859">
        <f t="shared" si="455"/>
        <v>44316</v>
      </c>
      <c r="BE390" s="859">
        <f t="shared" si="395"/>
        <v>44333</v>
      </c>
      <c r="BF390" s="859">
        <f t="shared" si="445"/>
        <v>44337</v>
      </c>
      <c r="BG390" s="859">
        <f t="shared" si="439"/>
        <v>44343</v>
      </c>
      <c r="BH390" s="856">
        <f t="shared" si="431"/>
        <v>44345</v>
      </c>
      <c r="BJ390" s="864">
        <f t="shared" si="432"/>
        <v>21</v>
      </c>
      <c r="BK390" s="857" t="s">
        <v>506</v>
      </c>
      <c r="BL390" s="857" t="s">
        <v>506</v>
      </c>
      <c r="BM390" s="853">
        <v>221</v>
      </c>
      <c r="BN390" s="854" t="s">
        <v>6199</v>
      </c>
      <c r="BO390" s="859">
        <f t="shared" si="405"/>
        <v>44240</v>
      </c>
      <c r="BP390" s="859">
        <f t="shared" si="459"/>
        <v>44246</v>
      </c>
      <c r="BQ390" s="859">
        <f t="shared" si="406"/>
        <v>44247</v>
      </c>
      <c r="BR390" s="859">
        <f t="shared" si="460"/>
        <v>44253</v>
      </c>
      <c r="BS390" s="859">
        <f t="shared" si="463"/>
        <v>44316</v>
      </c>
      <c r="BT390" s="859">
        <f t="shared" si="396"/>
        <v>44333</v>
      </c>
      <c r="BU390" s="859">
        <f t="shared" si="446"/>
        <v>44337</v>
      </c>
      <c r="BV390" s="859">
        <f t="shared" si="441"/>
        <v>44343</v>
      </c>
      <c r="BW390" s="856">
        <f t="shared" si="433"/>
        <v>44345</v>
      </c>
      <c r="BY390" s="864">
        <f t="shared" si="434"/>
        <v>21</v>
      </c>
      <c r="BZ390" s="857" t="s">
        <v>506</v>
      </c>
      <c r="CA390" s="858"/>
      <c r="CB390" s="853">
        <v>221</v>
      </c>
      <c r="CC390" s="854" t="s">
        <v>6199</v>
      </c>
      <c r="CD390" s="885">
        <f t="shared" si="407"/>
        <v>44268</v>
      </c>
      <c r="CE390" s="885">
        <f t="shared" ref="CE390:CE418" si="467">CF390-1</f>
        <v>44274</v>
      </c>
      <c r="CF390" s="885">
        <f t="shared" si="408"/>
        <v>44275</v>
      </c>
      <c r="CG390" s="885">
        <f t="shared" si="447"/>
        <v>44281</v>
      </c>
      <c r="CH390" s="885">
        <f t="shared" si="412"/>
        <v>44316</v>
      </c>
      <c r="CI390" s="885">
        <f t="shared" si="397"/>
        <v>44333</v>
      </c>
      <c r="CJ390" s="885">
        <f t="shared" si="388"/>
        <v>44337</v>
      </c>
      <c r="CK390" s="885">
        <f t="shared" si="442"/>
        <v>44343</v>
      </c>
      <c r="CL390" s="856">
        <f t="shared" si="435"/>
        <v>44345</v>
      </c>
      <c r="CN390" s="864">
        <f t="shared" si="436"/>
        <v>21</v>
      </c>
      <c r="CO390" s="857" t="s">
        <v>506</v>
      </c>
      <c r="CP390" s="857" t="s">
        <v>506</v>
      </c>
      <c r="CQ390" s="853">
        <v>221</v>
      </c>
      <c r="CR390" s="854" t="s">
        <v>6199</v>
      </c>
      <c r="CS390" s="885">
        <f t="shared" ref="CS390:CS418" si="468">CT390-6</f>
        <v>44268</v>
      </c>
      <c r="CT390" s="885">
        <f t="shared" si="451"/>
        <v>44274</v>
      </c>
      <c r="CU390" s="885">
        <f t="shared" ref="CU390:CU418" si="469">CV390-6</f>
        <v>44275</v>
      </c>
      <c r="CV390" s="885">
        <f t="shared" si="443"/>
        <v>44281</v>
      </c>
      <c r="CW390" s="885">
        <f t="shared" si="425"/>
        <v>44316</v>
      </c>
      <c r="CX390" s="885">
        <f t="shared" si="464"/>
        <v>44333</v>
      </c>
      <c r="CY390" s="885">
        <f t="shared" si="453"/>
        <v>44337</v>
      </c>
      <c r="CZ390" s="885">
        <f t="shared" si="423"/>
        <v>44343</v>
      </c>
      <c r="DA390" s="856">
        <f t="shared" si="437"/>
        <v>44345</v>
      </c>
    </row>
    <row r="391" spans="1:105">
      <c r="B391" s="407" t="s">
        <v>4918</v>
      </c>
      <c r="C391" s="864">
        <f t="shared" si="413"/>
        <v>22</v>
      </c>
      <c r="D391" s="857" t="s">
        <v>506</v>
      </c>
      <c r="E391" s="857" t="s">
        <v>506</v>
      </c>
      <c r="F391" s="853">
        <v>221</v>
      </c>
      <c r="G391" s="854" t="s">
        <v>6200</v>
      </c>
      <c r="H391" s="859">
        <f t="shared" si="421"/>
        <v>44307</v>
      </c>
      <c r="I391" s="859">
        <f t="shared" si="391"/>
        <v>44310</v>
      </c>
      <c r="J391" s="859">
        <f t="shared" si="411"/>
        <v>44316</v>
      </c>
      <c r="K391" s="859">
        <f t="shared" si="420"/>
        <v>44323</v>
      </c>
      <c r="L391" s="859">
        <f t="shared" si="392"/>
        <v>44340</v>
      </c>
      <c r="M391" s="859">
        <f>N391-6</f>
        <v>44344</v>
      </c>
      <c r="N391" s="859">
        <f t="shared" si="448"/>
        <v>44350</v>
      </c>
      <c r="O391" s="856">
        <f t="shared" si="438"/>
        <v>44352</v>
      </c>
      <c r="Q391" s="864">
        <f t="shared" si="426"/>
        <v>22</v>
      </c>
      <c r="R391" s="857" t="s">
        <v>506</v>
      </c>
      <c r="S391" s="857" t="s">
        <v>506</v>
      </c>
      <c r="T391" s="853">
        <v>221</v>
      </c>
      <c r="U391" s="854" t="s">
        <v>6200</v>
      </c>
      <c r="V391" s="885">
        <f t="shared" si="399"/>
        <v>44275</v>
      </c>
      <c r="W391" s="885">
        <f t="shared" si="456"/>
        <v>44281</v>
      </c>
      <c r="X391" s="885">
        <f t="shared" si="400"/>
        <v>44282</v>
      </c>
      <c r="Y391" s="885">
        <f t="shared" si="457"/>
        <v>44288</v>
      </c>
      <c r="Z391" s="885">
        <f t="shared" si="458"/>
        <v>44323</v>
      </c>
      <c r="AA391" s="885">
        <f t="shared" si="393"/>
        <v>44340</v>
      </c>
      <c r="AB391" s="885">
        <f>AC391-6</f>
        <v>44344</v>
      </c>
      <c r="AC391" s="885">
        <f t="shared" si="440"/>
        <v>44350</v>
      </c>
      <c r="AD391" s="856">
        <f t="shared" si="427"/>
        <v>44352</v>
      </c>
      <c r="AF391" s="864">
        <f t="shared" si="428"/>
        <v>22</v>
      </c>
      <c r="AG391" s="857" t="s">
        <v>506</v>
      </c>
      <c r="AH391" s="857" t="s">
        <v>506</v>
      </c>
      <c r="AI391" s="853">
        <v>221</v>
      </c>
      <c r="AJ391" s="854" t="s">
        <v>6200</v>
      </c>
      <c r="AK391" s="885">
        <f t="shared" si="465"/>
        <v>44275</v>
      </c>
      <c r="AL391" s="885">
        <f t="shared" si="449"/>
        <v>44281</v>
      </c>
      <c r="AM391" s="885">
        <f t="shared" si="466"/>
        <v>44282</v>
      </c>
      <c r="AN391" s="885">
        <f t="shared" si="450"/>
        <v>44288</v>
      </c>
      <c r="AO391" s="885">
        <f t="shared" si="424"/>
        <v>44323</v>
      </c>
      <c r="AP391" s="885">
        <f t="shared" si="462"/>
        <v>44340</v>
      </c>
      <c r="AQ391" s="885">
        <f t="shared" si="452"/>
        <v>44344</v>
      </c>
      <c r="AR391" s="885">
        <f t="shared" si="422"/>
        <v>44350</v>
      </c>
      <c r="AS391" s="856">
        <f t="shared" si="429"/>
        <v>44352</v>
      </c>
      <c r="AU391" s="864">
        <f t="shared" si="430"/>
        <v>22</v>
      </c>
      <c r="AV391" s="857" t="s">
        <v>506</v>
      </c>
      <c r="AW391" s="857" t="s">
        <v>506</v>
      </c>
      <c r="AX391" s="853">
        <v>221</v>
      </c>
      <c r="AY391" s="854" t="s">
        <v>6200</v>
      </c>
      <c r="AZ391" s="859">
        <f t="shared" si="403"/>
        <v>44261</v>
      </c>
      <c r="BA391" s="859">
        <f t="shared" si="454"/>
        <v>44267</v>
      </c>
      <c r="BB391" s="859">
        <f t="shared" si="404"/>
        <v>44268</v>
      </c>
      <c r="BC391" s="859">
        <f t="shared" si="444"/>
        <v>44274</v>
      </c>
      <c r="BD391" s="859">
        <f t="shared" si="455"/>
        <v>44323</v>
      </c>
      <c r="BE391" s="859">
        <f t="shared" si="395"/>
        <v>44340</v>
      </c>
      <c r="BF391" s="859">
        <f t="shared" si="445"/>
        <v>44344</v>
      </c>
      <c r="BG391" s="859">
        <f t="shared" si="439"/>
        <v>44350</v>
      </c>
      <c r="BH391" s="856">
        <f t="shared" si="431"/>
        <v>44352</v>
      </c>
      <c r="BJ391" s="864">
        <f t="shared" si="432"/>
        <v>22</v>
      </c>
      <c r="BK391" s="857" t="s">
        <v>506</v>
      </c>
      <c r="BL391" s="857" t="s">
        <v>506</v>
      </c>
      <c r="BM391" s="853">
        <v>221</v>
      </c>
      <c r="BN391" s="854" t="s">
        <v>6200</v>
      </c>
      <c r="BO391" s="859">
        <f t="shared" si="405"/>
        <v>44247</v>
      </c>
      <c r="BP391" s="859">
        <f t="shared" si="459"/>
        <v>44253</v>
      </c>
      <c r="BQ391" s="859">
        <f t="shared" si="406"/>
        <v>44254</v>
      </c>
      <c r="BR391" s="859">
        <f t="shared" si="460"/>
        <v>44260</v>
      </c>
      <c r="BS391" s="859">
        <f t="shared" si="463"/>
        <v>44323</v>
      </c>
      <c r="BT391" s="859">
        <f t="shared" si="396"/>
        <v>44340</v>
      </c>
      <c r="BU391" s="859">
        <f t="shared" si="446"/>
        <v>44344</v>
      </c>
      <c r="BV391" s="859">
        <f t="shared" si="441"/>
        <v>44350</v>
      </c>
      <c r="BW391" s="856">
        <f t="shared" si="433"/>
        <v>44352</v>
      </c>
      <c r="BY391" s="864">
        <f t="shared" si="434"/>
        <v>22</v>
      </c>
      <c r="BZ391" s="955"/>
      <c r="CA391" s="881"/>
      <c r="CB391" s="853">
        <v>221</v>
      </c>
      <c r="CC391" s="854" t="s">
        <v>6200</v>
      </c>
      <c r="CD391" s="885">
        <f t="shared" si="407"/>
        <v>44275</v>
      </c>
      <c r="CE391" s="885">
        <f t="shared" si="467"/>
        <v>44281</v>
      </c>
      <c r="CF391" s="885">
        <f t="shared" si="408"/>
        <v>44282</v>
      </c>
      <c r="CG391" s="885">
        <f t="shared" si="447"/>
        <v>44288</v>
      </c>
      <c r="CH391" s="885">
        <f t="shared" si="412"/>
        <v>44323</v>
      </c>
      <c r="CI391" s="885">
        <f t="shared" si="397"/>
        <v>44340</v>
      </c>
      <c r="CJ391" s="885">
        <f t="shared" si="388"/>
        <v>44344</v>
      </c>
      <c r="CK391" s="885">
        <f t="shared" si="442"/>
        <v>44350</v>
      </c>
      <c r="CL391" s="856">
        <f t="shared" si="435"/>
        <v>44352</v>
      </c>
      <c r="CN391" s="864">
        <f t="shared" si="436"/>
        <v>22</v>
      </c>
      <c r="CO391" s="857" t="s">
        <v>506</v>
      </c>
      <c r="CP391" s="857" t="s">
        <v>506</v>
      </c>
      <c r="CQ391" s="853">
        <v>221</v>
      </c>
      <c r="CR391" s="854" t="s">
        <v>6200</v>
      </c>
      <c r="CS391" s="885">
        <f t="shared" si="468"/>
        <v>44275</v>
      </c>
      <c r="CT391" s="885">
        <f t="shared" si="451"/>
        <v>44281</v>
      </c>
      <c r="CU391" s="885">
        <f t="shared" si="469"/>
        <v>44282</v>
      </c>
      <c r="CV391" s="885">
        <f t="shared" si="443"/>
        <v>44288</v>
      </c>
      <c r="CW391" s="885">
        <f t="shared" si="425"/>
        <v>44323</v>
      </c>
      <c r="CX391" s="885">
        <f t="shared" si="464"/>
        <v>44340</v>
      </c>
      <c r="CY391" s="885">
        <f t="shared" si="453"/>
        <v>44344</v>
      </c>
      <c r="CZ391" s="885">
        <f t="shared" si="423"/>
        <v>44350</v>
      </c>
      <c r="DA391" s="856">
        <f t="shared" si="437"/>
        <v>44352</v>
      </c>
    </row>
    <row r="392" spans="1:105">
      <c r="B392" s="407" t="s">
        <v>4919</v>
      </c>
      <c r="C392" s="864">
        <f t="shared" si="413"/>
        <v>23</v>
      </c>
      <c r="D392" s="857" t="s">
        <v>506</v>
      </c>
      <c r="E392" s="858"/>
      <c r="F392" s="853">
        <v>221</v>
      </c>
      <c r="G392" s="854" t="s">
        <v>6200</v>
      </c>
      <c r="H392" s="859">
        <f t="shared" si="421"/>
        <v>44314</v>
      </c>
      <c r="I392" s="859">
        <f t="shared" si="391"/>
        <v>44317</v>
      </c>
      <c r="J392" s="859">
        <f t="shared" si="411"/>
        <v>44323</v>
      </c>
      <c r="K392" s="859">
        <f t="shared" si="420"/>
        <v>44330</v>
      </c>
      <c r="L392" s="859">
        <f t="shared" si="392"/>
        <v>44347</v>
      </c>
      <c r="M392" s="859">
        <f t="shared" si="373"/>
        <v>44351</v>
      </c>
      <c r="N392" s="859">
        <f t="shared" si="448"/>
        <v>44357</v>
      </c>
      <c r="O392" s="856">
        <f t="shared" si="438"/>
        <v>44359</v>
      </c>
      <c r="Q392" s="864">
        <f t="shared" si="426"/>
        <v>23</v>
      </c>
      <c r="R392" s="857" t="s">
        <v>506</v>
      </c>
      <c r="S392" s="858"/>
      <c r="T392" s="853">
        <v>221</v>
      </c>
      <c r="U392" s="854" t="s">
        <v>6200</v>
      </c>
      <c r="V392" s="885">
        <f t="shared" si="399"/>
        <v>44282</v>
      </c>
      <c r="W392" s="885">
        <f t="shared" si="456"/>
        <v>44288</v>
      </c>
      <c r="X392" s="885">
        <f t="shared" si="400"/>
        <v>44289</v>
      </c>
      <c r="Y392" s="885">
        <f t="shared" si="457"/>
        <v>44295</v>
      </c>
      <c r="Z392" s="885">
        <f t="shared" si="458"/>
        <v>44330</v>
      </c>
      <c r="AA392" s="885">
        <f t="shared" si="393"/>
        <v>44347</v>
      </c>
      <c r="AB392" s="885">
        <f t="shared" si="461"/>
        <v>44351</v>
      </c>
      <c r="AC392" s="885">
        <f t="shared" si="440"/>
        <v>44357</v>
      </c>
      <c r="AD392" s="856">
        <f t="shared" si="427"/>
        <v>44359</v>
      </c>
      <c r="AF392" s="864">
        <f t="shared" si="428"/>
        <v>23</v>
      </c>
      <c r="AG392" s="857" t="s">
        <v>506</v>
      </c>
      <c r="AH392" s="858"/>
      <c r="AI392" s="853">
        <v>221</v>
      </c>
      <c r="AJ392" s="854" t="s">
        <v>6200</v>
      </c>
      <c r="AK392" s="885">
        <f t="shared" si="465"/>
        <v>44282</v>
      </c>
      <c r="AL392" s="885">
        <f t="shared" si="449"/>
        <v>44288</v>
      </c>
      <c r="AM392" s="885">
        <f t="shared" si="466"/>
        <v>44289</v>
      </c>
      <c r="AN392" s="885">
        <f t="shared" si="450"/>
        <v>44295</v>
      </c>
      <c r="AO392" s="885">
        <f t="shared" si="424"/>
        <v>44330</v>
      </c>
      <c r="AP392" s="885">
        <f t="shared" si="462"/>
        <v>44347</v>
      </c>
      <c r="AQ392" s="885">
        <f t="shared" si="452"/>
        <v>44351</v>
      </c>
      <c r="AR392" s="885">
        <f t="shared" si="422"/>
        <v>44357</v>
      </c>
      <c r="AS392" s="856">
        <f t="shared" si="429"/>
        <v>44359</v>
      </c>
      <c r="AU392" s="864">
        <f t="shared" si="430"/>
        <v>23</v>
      </c>
      <c r="AV392" s="857" t="s">
        <v>506</v>
      </c>
      <c r="AW392" s="858"/>
      <c r="AX392" s="853">
        <v>221</v>
      </c>
      <c r="AY392" s="854" t="s">
        <v>6200</v>
      </c>
      <c r="AZ392" s="863">
        <f t="shared" si="403"/>
        <v>44268</v>
      </c>
      <c r="BA392" s="863">
        <f t="shared" si="454"/>
        <v>44274</v>
      </c>
      <c r="BB392" s="863">
        <f t="shared" si="404"/>
        <v>44275</v>
      </c>
      <c r="BC392" s="863">
        <f t="shared" si="444"/>
        <v>44281</v>
      </c>
      <c r="BD392" s="863">
        <f t="shared" si="455"/>
        <v>44330</v>
      </c>
      <c r="BE392" s="863">
        <f t="shared" si="395"/>
        <v>44347</v>
      </c>
      <c r="BF392" s="863">
        <f t="shared" si="445"/>
        <v>44351</v>
      </c>
      <c r="BG392" s="863">
        <f t="shared" si="439"/>
        <v>44357</v>
      </c>
      <c r="BH392" s="856">
        <f t="shared" si="431"/>
        <v>44359</v>
      </c>
      <c r="BJ392" s="864">
        <f t="shared" si="432"/>
        <v>23</v>
      </c>
      <c r="BK392" s="857" t="s">
        <v>506</v>
      </c>
      <c r="BL392" s="858"/>
      <c r="BM392" s="853">
        <v>221</v>
      </c>
      <c r="BN392" s="854" t="s">
        <v>6200</v>
      </c>
      <c r="BO392" s="859">
        <f t="shared" si="405"/>
        <v>44254</v>
      </c>
      <c r="BP392" s="863">
        <f t="shared" si="459"/>
        <v>44260</v>
      </c>
      <c r="BQ392" s="859">
        <f t="shared" si="406"/>
        <v>44261</v>
      </c>
      <c r="BR392" s="863">
        <f t="shared" si="460"/>
        <v>44267</v>
      </c>
      <c r="BS392" s="859">
        <f t="shared" si="463"/>
        <v>44330</v>
      </c>
      <c r="BT392" s="859">
        <f t="shared" si="396"/>
        <v>44347</v>
      </c>
      <c r="BU392" s="859">
        <f t="shared" si="446"/>
        <v>44351</v>
      </c>
      <c r="BV392" s="859">
        <f t="shared" si="441"/>
        <v>44357</v>
      </c>
      <c r="BW392" s="856">
        <f t="shared" si="433"/>
        <v>44359</v>
      </c>
      <c r="BY392" s="864">
        <f t="shared" si="434"/>
        <v>23</v>
      </c>
      <c r="BZ392" s="857" t="s">
        <v>506</v>
      </c>
      <c r="CA392" s="858"/>
      <c r="CB392" s="853">
        <v>221</v>
      </c>
      <c r="CC392" s="854" t="s">
        <v>6200</v>
      </c>
      <c r="CD392" s="885">
        <f t="shared" si="407"/>
        <v>44282</v>
      </c>
      <c r="CE392" s="885">
        <f t="shared" si="467"/>
        <v>44288</v>
      </c>
      <c r="CF392" s="885">
        <f t="shared" si="408"/>
        <v>44289</v>
      </c>
      <c r="CG392" s="885">
        <f t="shared" si="447"/>
        <v>44295</v>
      </c>
      <c r="CH392" s="885">
        <f t="shared" si="412"/>
        <v>44330</v>
      </c>
      <c r="CI392" s="885">
        <f t="shared" si="397"/>
        <v>44347</v>
      </c>
      <c r="CJ392" s="885">
        <f t="shared" ref="CJ392:CJ418" si="470">CK392-6</f>
        <v>44351</v>
      </c>
      <c r="CK392" s="885">
        <f t="shared" si="442"/>
        <v>44357</v>
      </c>
      <c r="CL392" s="856">
        <f t="shared" si="435"/>
        <v>44359</v>
      </c>
      <c r="CN392" s="864">
        <f t="shared" si="436"/>
        <v>23</v>
      </c>
      <c r="CO392" s="857" t="s">
        <v>506</v>
      </c>
      <c r="CP392" s="858"/>
      <c r="CQ392" s="853">
        <v>221</v>
      </c>
      <c r="CR392" s="854" t="s">
        <v>6200</v>
      </c>
      <c r="CS392" s="885">
        <f t="shared" si="468"/>
        <v>44282</v>
      </c>
      <c r="CT392" s="885">
        <f t="shared" si="451"/>
        <v>44288</v>
      </c>
      <c r="CU392" s="885">
        <f t="shared" si="469"/>
        <v>44289</v>
      </c>
      <c r="CV392" s="885">
        <f t="shared" si="443"/>
        <v>44295</v>
      </c>
      <c r="CW392" s="885">
        <f t="shared" si="425"/>
        <v>44330</v>
      </c>
      <c r="CX392" s="885">
        <f t="shared" si="464"/>
        <v>44347</v>
      </c>
      <c r="CY392" s="885">
        <f t="shared" si="453"/>
        <v>44351</v>
      </c>
      <c r="CZ392" s="885">
        <f t="shared" si="423"/>
        <v>44357</v>
      </c>
      <c r="DA392" s="856">
        <f t="shared" si="437"/>
        <v>44359</v>
      </c>
    </row>
    <row r="393" spans="1:105">
      <c r="B393" s="407" t="s">
        <v>4920</v>
      </c>
      <c r="C393" s="864">
        <f t="shared" si="413"/>
        <v>24</v>
      </c>
      <c r="D393" s="857" t="s">
        <v>506</v>
      </c>
      <c r="E393" s="858"/>
      <c r="F393" s="853">
        <v>221</v>
      </c>
      <c r="G393" s="854" t="s">
        <v>6200</v>
      </c>
      <c r="H393" s="859">
        <f t="shared" si="421"/>
        <v>44321</v>
      </c>
      <c r="I393" s="859">
        <f t="shared" si="391"/>
        <v>44324</v>
      </c>
      <c r="J393" s="859">
        <f t="shared" si="411"/>
        <v>44330</v>
      </c>
      <c r="K393" s="859">
        <f t="shared" si="420"/>
        <v>44337</v>
      </c>
      <c r="L393" s="859">
        <f t="shared" si="392"/>
        <v>44354</v>
      </c>
      <c r="M393" s="859">
        <f t="shared" si="373"/>
        <v>44358</v>
      </c>
      <c r="N393" s="859">
        <f t="shared" si="448"/>
        <v>44364</v>
      </c>
      <c r="O393" s="856">
        <f t="shared" si="438"/>
        <v>44366</v>
      </c>
      <c r="Q393" s="864">
        <f t="shared" si="426"/>
        <v>24</v>
      </c>
      <c r="R393" s="857" t="s">
        <v>506</v>
      </c>
      <c r="S393" s="858"/>
      <c r="T393" s="853">
        <v>221</v>
      </c>
      <c r="U393" s="854" t="s">
        <v>6200</v>
      </c>
      <c r="V393" s="885">
        <f t="shared" si="399"/>
        <v>44289</v>
      </c>
      <c r="W393" s="885">
        <f t="shared" si="456"/>
        <v>44295</v>
      </c>
      <c r="X393" s="885">
        <f t="shared" si="400"/>
        <v>44296</v>
      </c>
      <c r="Y393" s="885">
        <f t="shared" si="457"/>
        <v>44302</v>
      </c>
      <c r="Z393" s="885">
        <f t="shared" si="458"/>
        <v>44337</v>
      </c>
      <c r="AA393" s="885">
        <f t="shared" si="393"/>
        <v>44354</v>
      </c>
      <c r="AB393" s="885">
        <f t="shared" si="461"/>
        <v>44358</v>
      </c>
      <c r="AC393" s="885">
        <f t="shared" si="440"/>
        <v>44364</v>
      </c>
      <c r="AD393" s="856">
        <f t="shared" si="427"/>
        <v>44366</v>
      </c>
      <c r="AF393" s="864">
        <f t="shared" si="428"/>
        <v>24</v>
      </c>
      <c r="AG393" s="857" t="s">
        <v>506</v>
      </c>
      <c r="AH393" s="858"/>
      <c r="AI393" s="853">
        <v>221</v>
      </c>
      <c r="AJ393" s="854" t="s">
        <v>6200</v>
      </c>
      <c r="AK393" s="885">
        <f t="shared" si="465"/>
        <v>44289</v>
      </c>
      <c r="AL393" s="885">
        <f t="shared" si="449"/>
        <v>44295</v>
      </c>
      <c r="AM393" s="885">
        <f t="shared" si="466"/>
        <v>44296</v>
      </c>
      <c r="AN393" s="885">
        <f t="shared" si="450"/>
        <v>44302</v>
      </c>
      <c r="AO393" s="885">
        <f t="shared" si="424"/>
        <v>44337</v>
      </c>
      <c r="AP393" s="885">
        <f t="shared" si="462"/>
        <v>44354</v>
      </c>
      <c r="AQ393" s="885">
        <f t="shared" si="452"/>
        <v>44358</v>
      </c>
      <c r="AR393" s="885">
        <f t="shared" si="422"/>
        <v>44364</v>
      </c>
      <c r="AS393" s="856">
        <f t="shared" si="429"/>
        <v>44366</v>
      </c>
      <c r="AU393" s="864">
        <f t="shared" si="430"/>
        <v>24</v>
      </c>
      <c r="AV393" s="857" t="s">
        <v>506</v>
      </c>
      <c r="AW393" s="858"/>
      <c r="AX393" s="853">
        <v>221</v>
      </c>
      <c r="AY393" s="854" t="s">
        <v>6200</v>
      </c>
      <c r="AZ393" s="863">
        <f t="shared" si="403"/>
        <v>44275</v>
      </c>
      <c r="BA393" s="863">
        <f t="shared" si="454"/>
        <v>44281</v>
      </c>
      <c r="BB393" s="863">
        <f t="shared" si="404"/>
        <v>44282</v>
      </c>
      <c r="BC393" s="863">
        <f t="shared" si="444"/>
        <v>44288</v>
      </c>
      <c r="BD393" s="863">
        <f t="shared" si="455"/>
        <v>44337</v>
      </c>
      <c r="BE393" s="863">
        <f t="shared" si="395"/>
        <v>44354</v>
      </c>
      <c r="BF393" s="863">
        <f t="shared" si="445"/>
        <v>44358</v>
      </c>
      <c r="BG393" s="863">
        <f t="shared" si="439"/>
        <v>44364</v>
      </c>
      <c r="BH393" s="856">
        <f t="shared" si="431"/>
        <v>44366</v>
      </c>
      <c r="BJ393" s="864">
        <f t="shared" si="432"/>
        <v>24</v>
      </c>
      <c r="BK393" s="857" t="s">
        <v>506</v>
      </c>
      <c r="BL393" s="858"/>
      <c r="BM393" s="853">
        <v>221</v>
      </c>
      <c r="BN393" s="854" t="s">
        <v>6200</v>
      </c>
      <c r="BO393" s="859">
        <f t="shared" si="405"/>
        <v>44261</v>
      </c>
      <c r="BP393" s="863">
        <f t="shared" si="459"/>
        <v>44267</v>
      </c>
      <c r="BQ393" s="859">
        <f t="shared" si="406"/>
        <v>44268</v>
      </c>
      <c r="BR393" s="863">
        <f t="shared" si="460"/>
        <v>44274</v>
      </c>
      <c r="BS393" s="859">
        <f t="shared" si="463"/>
        <v>44337</v>
      </c>
      <c r="BT393" s="859">
        <f t="shared" si="396"/>
        <v>44354</v>
      </c>
      <c r="BU393" s="859">
        <f t="shared" si="446"/>
        <v>44358</v>
      </c>
      <c r="BV393" s="859">
        <f t="shared" si="441"/>
        <v>44364</v>
      </c>
      <c r="BW393" s="856">
        <f t="shared" si="433"/>
        <v>44366</v>
      </c>
      <c r="BY393" s="864">
        <f t="shared" si="434"/>
        <v>24</v>
      </c>
      <c r="BZ393" s="857" t="s">
        <v>506</v>
      </c>
      <c r="CA393" s="858"/>
      <c r="CB393" s="853">
        <v>221</v>
      </c>
      <c r="CC393" s="854" t="s">
        <v>6200</v>
      </c>
      <c r="CD393" s="885">
        <f t="shared" si="407"/>
        <v>44289</v>
      </c>
      <c r="CE393" s="885">
        <f t="shared" si="467"/>
        <v>44295</v>
      </c>
      <c r="CF393" s="885">
        <f t="shared" si="408"/>
        <v>44296</v>
      </c>
      <c r="CG393" s="885">
        <f t="shared" si="447"/>
        <v>44302</v>
      </c>
      <c r="CH393" s="885">
        <f t="shared" si="412"/>
        <v>44337</v>
      </c>
      <c r="CI393" s="885">
        <f t="shared" si="397"/>
        <v>44354</v>
      </c>
      <c r="CJ393" s="885">
        <f t="shared" si="470"/>
        <v>44358</v>
      </c>
      <c r="CK393" s="885">
        <f t="shared" si="442"/>
        <v>44364</v>
      </c>
      <c r="CL393" s="856">
        <f t="shared" si="435"/>
        <v>44366</v>
      </c>
      <c r="CN393" s="864">
        <f t="shared" si="436"/>
        <v>24</v>
      </c>
      <c r="CO393" s="857" t="s">
        <v>506</v>
      </c>
      <c r="CP393" s="858"/>
      <c r="CQ393" s="853">
        <v>221</v>
      </c>
      <c r="CR393" s="854" t="s">
        <v>6200</v>
      </c>
      <c r="CS393" s="885">
        <f t="shared" si="468"/>
        <v>44289</v>
      </c>
      <c r="CT393" s="885">
        <f t="shared" si="451"/>
        <v>44295</v>
      </c>
      <c r="CU393" s="885">
        <f t="shared" si="469"/>
        <v>44296</v>
      </c>
      <c r="CV393" s="885">
        <f t="shared" si="443"/>
        <v>44302</v>
      </c>
      <c r="CW393" s="885">
        <f t="shared" si="425"/>
        <v>44337</v>
      </c>
      <c r="CX393" s="885">
        <f t="shared" si="464"/>
        <v>44354</v>
      </c>
      <c r="CY393" s="885">
        <f t="shared" si="453"/>
        <v>44358</v>
      </c>
      <c r="CZ393" s="885">
        <f t="shared" si="423"/>
        <v>44364</v>
      </c>
      <c r="DA393" s="856">
        <f t="shared" si="437"/>
        <v>44366</v>
      </c>
    </row>
    <row r="394" spans="1:105">
      <c r="B394" s="407" t="s">
        <v>4921</v>
      </c>
      <c r="C394" s="864">
        <f t="shared" si="413"/>
        <v>25</v>
      </c>
      <c r="D394" s="857" t="s">
        <v>506</v>
      </c>
      <c r="E394" s="858"/>
      <c r="F394" s="853">
        <v>221</v>
      </c>
      <c r="G394" s="854" t="s">
        <v>6200</v>
      </c>
      <c r="H394" s="859">
        <f t="shared" si="421"/>
        <v>44328</v>
      </c>
      <c r="I394" s="859">
        <f t="shared" si="391"/>
        <v>44331</v>
      </c>
      <c r="J394" s="859">
        <f t="shared" si="411"/>
        <v>44337</v>
      </c>
      <c r="K394" s="859">
        <f t="shared" si="420"/>
        <v>44344</v>
      </c>
      <c r="L394" s="859">
        <f t="shared" si="392"/>
        <v>44361</v>
      </c>
      <c r="M394" s="859">
        <f t="shared" si="373"/>
        <v>44365</v>
      </c>
      <c r="N394" s="859">
        <f t="shared" si="448"/>
        <v>44371</v>
      </c>
      <c r="O394" s="856">
        <f t="shared" si="438"/>
        <v>44373</v>
      </c>
      <c r="Q394" s="864">
        <f t="shared" si="426"/>
        <v>25</v>
      </c>
      <c r="R394" s="857" t="s">
        <v>506</v>
      </c>
      <c r="S394" s="858"/>
      <c r="T394" s="853">
        <v>221</v>
      </c>
      <c r="U394" s="854" t="s">
        <v>6200</v>
      </c>
      <c r="V394" s="885">
        <f t="shared" si="399"/>
        <v>44296</v>
      </c>
      <c r="W394" s="885">
        <f t="shared" si="456"/>
        <v>44302</v>
      </c>
      <c r="X394" s="885">
        <f t="shared" si="400"/>
        <v>44303</v>
      </c>
      <c r="Y394" s="885">
        <f t="shared" si="457"/>
        <v>44309</v>
      </c>
      <c r="Z394" s="885">
        <f t="shared" si="458"/>
        <v>44344</v>
      </c>
      <c r="AA394" s="885">
        <f t="shared" si="393"/>
        <v>44361</v>
      </c>
      <c r="AB394" s="885">
        <f t="shared" si="461"/>
        <v>44365</v>
      </c>
      <c r="AC394" s="885">
        <f t="shared" si="440"/>
        <v>44371</v>
      </c>
      <c r="AD394" s="856">
        <f t="shared" si="427"/>
        <v>44373</v>
      </c>
      <c r="AF394" s="864">
        <f t="shared" si="428"/>
        <v>25</v>
      </c>
      <c r="AG394" s="857" t="s">
        <v>506</v>
      </c>
      <c r="AH394" s="858"/>
      <c r="AI394" s="853">
        <v>221</v>
      </c>
      <c r="AJ394" s="854" t="s">
        <v>6200</v>
      </c>
      <c r="AK394" s="885">
        <f t="shared" si="465"/>
        <v>44296</v>
      </c>
      <c r="AL394" s="885">
        <f t="shared" si="449"/>
        <v>44302</v>
      </c>
      <c r="AM394" s="885">
        <f t="shared" si="466"/>
        <v>44303</v>
      </c>
      <c r="AN394" s="885">
        <f t="shared" si="450"/>
        <v>44309</v>
      </c>
      <c r="AO394" s="885">
        <f t="shared" si="424"/>
        <v>44344</v>
      </c>
      <c r="AP394" s="885">
        <f t="shared" si="462"/>
        <v>44361</v>
      </c>
      <c r="AQ394" s="885">
        <f t="shared" si="452"/>
        <v>44365</v>
      </c>
      <c r="AR394" s="885">
        <f t="shared" si="422"/>
        <v>44371</v>
      </c>
      <c r="AS394" s="856">
        <f t="shared" si="429"/>
        <v>44373</v>
      </c>
      <c r="AU394" s="864">
        <f t="shared" si="430"/>
        <v>25</v>
      </c>
      <c r="AV394" s="857" t="s">
        <v>506</v>
      </c>
      <c r="AW394" s="858"/>
      <c r="AX394" s="853">
        <v>221</v>
      </c>
      <c r="AY394" s="854" t="s">
        <v>6200</v>
      </c>
      <c r="AZ394" s="863">
        <f t="shared" si="403"/>
        <v>44282</v>
      </c>
      <c r="BA394" s="863">
        <f t="shared" si="454"/>
        <v>44288</v>
      </c>
      <c r="BB394" s="863">
        <f t="shared" si="404"/>
        <v>44289</v>
      </c>
      <c r="BC394" s="863">
        <f t="shared" si="444"/>
        <v>44295</v>
      </c>
      <c r="BD394" s="863">
        <f t="shared" si="455"/>
        <v>44344</v>
      </c>
      <c r="BE394" s="863">
        <f t="shared" si="395"/>
        <v>44361</v>
      </c>
      <c r="BF394" s="863">
        <f t="shared" si="445"/>
        <v>44365</v>
      </c>
      <c r="BG394" s="863">
        <f t="shared" si="439"/>
        <v>44371</v>
      </c>
      <c r="BH394" s="856">
        <f t="shared" si="431"/>
        <v>44373</v>
      </c>
      <c r="BJ394" s="864">
        <f t="shared" si="432"/>
        <v>25</v>
      </c>
      <c r="BK394" s="857" t="s">
        <v>506</v>
      </c>
      <c r="BL394" s="858"/>
      <c r="BM394" s="853">
        <v>221</v>
      </c>
      <c r="BN394" s="854" t="s">
        <v>6200</v>
      </c>
      <c r="BO394" s="859">
        <f t="shared" si="405"/>
        <v>44268</v>
      </c>
      <c r="BP394" s="863">
        <f t="shared" si="459"/>
        <v>44274</v>
      </c>
      <c r="BQ394" s="859">
        <f t="shared" si="406"/>
        <v>44275</v>
      </c>
      <c r="BR394" s="863">
        <f t="shared" si="460"/>
        <v>44281</v>
      </c>
      <c r="BS394" s="859">
        <f t="shared" si="463"/>
        <v>44344</v>
      </c>
      <c r="BT394" s="859">
        <f t="shared" si="396"/>
        <v>44361</v>
      </c>
      <c r="BU394" s="859">
        <f t="shared" si="446"/>
        <v>44365</v>
      </c>
      <c r="BV394" s="859">
        <f t="shared" si="441"/>
        <v>44371</v>
      </c>
      <c r="BW394" s="856">
        <f t="shared" si="433"/>
        <v>44373</v>
      </c>
      <c r="BY394" s="864">
        <f t="shared" si="434"/>
        <v>25</v>
      </c>
      <c r="BZ394" s="857" t="s">
        <v>506</v>
      </c>
      <c r="CA394" s="858"/>
      <c r="CB394" s="853">
        <v>221</v>
      </c>
      <c r="CC394" s="854" t="s">
        <v>6200</v>
      </c>
      <c r="CD394" s="885">
        <f t="shared" si="407"/>
        <v>44296</v>
      </c>
      <c r="CE394" s="885">
        <f t="shared" si="467"/>
        <v>44302</v>
      </c>
      <c r="CF394" s="885">
        <f t="shared" si="408"/>
        <v>44303</v>
      </c>
      <c r="CG394" s="885">
        <f t="shared" si="447"/>
        <v>44309</v>
      </c>
      <c r="CH394" s="885">
        <f t="shared" ref="CH394:CH418" si="471">CI394-17</f>
        <v>44344</v>
      </c>
      <c r="CI394" s="885">
        <f t="shared" si="397"/>
        <v>44361</v>
      </c>
      <c r="CJ394" s="885">
        <f t="shared" si="470"/>
        <v>44365</v>
      </c>
      <c r="CK394" s="885">
        <f t="shared" si="442"/>
        <v>44371</v>
      </c>
      <c r="CL394" s="856">
        <f t="shared" si="435"/>
        <v>44373</v>
      </c>
      <c r="CN394" s="864">
        <f t="shared" si="436"/>
        <v>25</v>
      </c>
      <c r="CO394" s="857" t="s">
        <v>506</v>
      </c>
      <c r="CP394" s="858"/>
      <c r="CQ394" s="853">
        <v>221</v>
      </c>
      <c r="CR394" s="854" t="s">
        <v>6200</v>
      </c>
      <c r="CS394" s="885">
        <f t="shared" si="468"/>
        <v>44296</v>
      </c>
      <c r="CT394" s="885">
        <f t="shared" si="451"/>
        <v>44302</v>
      </c>
      <c r="CU394" s="885">
        <f t="shared" si="469"/>
        <v>44303</v>
      </c>
      <c r="CV394" s="885">
        <f t="shared" si="443"/>
        <v>44309</v>
      </c>
      <c r="CW394" s="885">
        <f t="shared" si="425"/>
        <v>44344</v>
      </c>
      <c r="CX394" s="885">
        <f t="shared" si="464"/>
        <v>44361</v>
      </c>
      <c r="CY394" s="885">
        <f t="shared" si="453"/>
        <v>44365</v>
      </c>
      <c r="CZ394" s="885">
        <f t="shared" si="423"/>
        <v>44371</v>
      </c>
      <c r="DA394" s="856">
        <f t="shared" si="437"/>
        <v>44373</v>
      </c>
    </row>
    <row r="395" spans="1:105">
      <c r="B395" s="407" t="s">
        <v>4922</v>
      </c>
      <c r="C395" s="864">
        <f t="shared" ref="C395:C421" si="472">C394+1</f>
        <v>26</v>
      </c>
      <c r="D395" s="857" t="s">
        <v>506</v>
      </c>
      <c r="E395" s="858"/>
      <c r="F395" s="853">
        <v>221</v>
      </c>
      <c r="G395" s="854" t="s">
        <v>6200</v>
      </c>
      <c r="H395" s="859">
        <f t="shared" si="421"/>
        <v>44335</v>
      </c>
      <c r="I395" s="859">
        <f t="shared" si="391"/>
        <v>44338</v>
      </c>
      <c r="J395" s="859">
        <f t="shared" si="411"/>
        <v>44344</v>
      </c>
      <c r="K395" s="859">
        <f t="shared" si="420"/>
        <v>44351</v>
      </c>
      <c r="L395" s="859">
        <f t="shared" si="392"/>
        <v>44368</v>
      </c>
      <c r="M395" s="859">
        <f t="shared" si="373"/>
        <v>44372</v>
      </c>
      <c r="N395" s="859">
        <f t="shared" si="448"/>
        <v>44378</v>
      </c>
      <c r="O395" s="856">
        <f t="shared" si="438"/>
        <v>44380</v>
      </c>
      <c r="Q395" s="864">
        <f t="shared" si="426"/>
        <v>26</v>
      </c>
      <c r="R395" s="857" t="s">
        <v>506</v>
      </c>
      <c r="S395" s="858"/>
      <c r="T395" s="853">
        <v>221</v>
      </c>
      <c r="U395" s="854" t="s">
        <v>6200</v>
      </c>
      <c r="V395" s="885">
        <f t="shared" si="399"/>
        <v>44303</v>
      </c>
      <c r="W395" s="885">
        <f t="shared" si="456"/>
        <v>44309</v>
      </c>
      <c r="X395" s="885">
        <f t="shared" si="400"/>
        <v>44310</v>
      </c>
      <c r="Y395" s="885">
        <f t="shared" si="457"/>
        <v>44316</v>
      </c>
      <c r="Z395" s="885">
        <f t="shared" si="458"/>
        <v>44351</v>
      </c>
      <c r="AA395" s="885">
        <f t="shared" si="393"/>
        <v>44368</v>
      </c>
      <c r="AB395" s="885">
        <f t="shared" si="461"/>
        <v>44372</v>
      </c>
      <c r="AC395" s="885">
        <f t="shared" si="440"/>
        <v>44378</v>
      </c>
      <c r="AD395" s="856">
        <f t="shared" si="427"/>
        <v>44380</v>
      </c>
      <c r="AF395" s="864">
        <f t="shared" si="428"/>
        <v>26</v>
      </c>
      <c r="AG395" s="857" t="s">
        <v>506</v>
      </c>
      <c r="AH395" s="858"/>
      <c r="AI395" s="853">
        <v>221</v>
      </c>
      <c r="AJ395" s="854" t="s">
        <v>6200</v>
      </c>
      <c r="AK395" s="885">
        <f t="shared" si="465"/>
        <v>44303</v>
      </c>
      <c r="AL395" s="885">
        <f t="shared" si="449"/>
        <v>44309</v>
      </c>
      <c r="AM395" s="885">
        <f t="shared" si="466"/>
        <v>44310</v>
      </c>
      <c r="AN395" s="885">
        <f t="shared" si="450"/>
        <v>44316</v>
      </c>
      <c r="AO395" s="885">
        <f t="shared" si="424"/>
        <v>44351</v>
      </c>
      <c r="AP395" s="885">
        <f t="shared" si="462"/>
        <v>44368</v>
      </c>
      <c r="AQ395" s="885">
        <f t="shared" si="452"/>
        <v>44372</v>
      </c>
      <c r="AR395" s="885">
        <f t="shared" si="422"/>
        <v>44378</v>
      </c>
      <c r="AS395" s="856">
        <f t="shared" si="429"/>
        <v>44380</v>
      </c>
      <c r="AU395" s="864">
        <f t="shared" si="430"/>
        <v>26</v>
      </c>
      <c r="AV395" s="857" t="s">
        <v>506</v>
      </c>
      <c r="AW395" s="858"/>
      <c r="AX395" s="853">
        <v>221</v>
      </c>
      <c r="AY395" s="854" t="s">
        <v>6200</v>
      </c>
      <c r="AZ395" s="863">
        <f t="shared" si="403"/>
        <v>44289</v>
      </c>
      <c r="BA395" s="863">
        <f t="shared" si="454"/>
        <v>44295</v>
      </c>
      <c r="BB395" s="863">
        <f t="shared" si="404"/>
        <v>44296</v>
      </c>
      <c r="BC395" s="863">
        <f t="shared" si="444"/>
        <v>44302</v>
      </c>
      <c r="BD395" s="863">
        <f t="shared" si="455"/>
        <v>44351</v>
      </c>
      <c r="BE395" s="863">
        <f t="shared" ref="BE395:BE418" si="473">BF395-4</f>
        <v>44368</v>
      </c>
      <c r="BF395" s="863">
        <f t="shared" si="445"/>
        <v>44372</v>
      </c>
      <c r="BG395" s="863">
        <f t="shared" si="439"/>
        <v>44378</v>
      </c>
      <c r="BH395" s="856">
        <f t="shared" si="431"/>
        <v>44380</v>
      </c>
      <c r="BJ395" s="864">
        <f t="shared" si="432"/>
        <v>26</v>
      </c>
      <c r="BK395" s="857" t="s">
        <v>506</v>
      </c>
      <c r="BL395" s="858"/>
      <c r="BM395" s="853">
        <v>221</v>
      </c>
      <c r="BN395" s="854" t="s">
        <v>6200</v>
      </c>
      <c r="BO395" s="859">
        <f t="shared" si="405"/>
        <v>44275</v>
      </c>
      <c r="BP395" s="863">
        <f t="shared" si="459"/>
        <v>44281</v>
      </c>
      <c r="BQ395" s="859">
        <f t="shared" si="406"/>
        <v>44282</v>
      </c>
      <c r="BR395" s="863">
        <f t="shared" si="460"/>
        <v>44288</v>
      </c>
      <c r="BS395" s="859">
        <f t="shared" si="463"/>
        <v>44351</v>
      </c>
      <c r="BT395" s="859">
        <f t="shared" si="396"/>
        <v>44368</v>
      </c>
      <c r="BU395" s="859">
        <f t="shared" si="446"/>
        <v>44372</v>
      </c>
      <c r="BV395" s="859">
        <f t="shared" si="441"/>
        <v>44378</v>
      </c>
      <c r="BW395" s="856">
        <f t="shared" si="433"/>
        <v>44380</v>
      </c>
      <c r="BY395" s="864">
        <f t="shared" si="434"/>
        <v>26</v>
      </c>
      <c r="BZ395" s="857" t="s">
        <v>506</v>
      </c>
      <c r="CA395" s="858"/>
      <c r="CB395" s="853">
        <v>221</v>
      </c>
      <c r="CC395" s="854" t="s">
        <v>6200</v>
      </c>
      <c r="CD395" s="885">
        <f t="shared" si="407"/>
        <v>44303</v>
      </c>
      <c r="CE395" s="885">
        <f t="shared" si="467"/>
        <v>44309</v>
      </c>
      <c r="CF395" s="885">
        <f t="shared" si="408"/>
        <v>44310</v>
      </c>
      <c r="CG395" s="885">
        <f t="shared" si="447"/>
        <v>44316</v>
      </c>
      <c r="CH395" s="885">
        <f t="shared" si="471"/>
        <v>44351</v>
      </c>
      <c r="CI395" s="885">
        <f t="shared" si="397"/>
        <v>44368</v>
      </c>
      <c r="CJ395" s="885">
        <f t="shared" si="470"/>
        <v>44372</v>
      </c>
      <c r="CK395" s="885">
        <f t="shared" si="442"/>
        <v>44378</v>
      </c>
      <c r="CL395" s="856">
        <f t="shared" si="435"/>
        <v>44380</v>
      </c>
      <c r="CN395" s="864">
        <f t="shared" si="436"/>
        <v>26</v>
      </c>
      <c r="CO395" s="857" t="s">
        <v>506</v>
      </c>
      <c r="CP395" s="858"/>
      <c r="CQ395" s="853">
        <v>221</v>
      </c>
      <c r="CR395" s="854" t="s">
        <v>6200</v>
      </c>
      <c r="CS395" s="885">
        <f t="shared" si="468"/>
        <v>44303</v>
      </c>
      <c r="CT395" s="885">
        <f t="shared" si="451"/>
        <v>44309</v>
      </c>
      <c r="CU395" s="885">
        <f t="shared" si="469"/>
        <v>44310</v>
      </c>
      <c r="CV395" s="885">
        <f t="shared" si="443"/>
        <v>44316</v>
      </c>
      <c r="CW395" s="885">
        <f t="shared" si="425"/>
        <v>44351</v>
      </c>
      <c r="CX395" s="885">
        <f t="shared" si="464"/>
        <v>44368</v>
      </c>
      <c r="CY395" s="885">
        <f t="shared" si="453"/>
        <v>44372</v>
      </c>
      <c r="CZ395" s="885">
        <f t="shared" si="423"/>
        <v>44378</v>
      </c>
      <c r="DA395" s="856">
        <f t="shared" si="437"/>
        <v>44380</v>
      </c>
    </row>
    <row r="396" spans="1:105">
      <c r="B396" s="407" t="s">
        <v>4923</v>
      </c>
      <c r="C396" s="864">
        <f t="shared" si="472"/>
        <v>27</v>
      </c>
      <c r="D396" s="857" t="s">
        <v>506</v>
      </c>
      <c r="E396" s="858"/>
      <c r="F396" s="853">
        <v>321</v>
      </c>
      <c r="G396" s="854" t="s">
        <v>8183</v>
      </c>
      <c r="H396" s="859">
        <f t="shared" si="421"/>
        <v>44342</v>
      </c>
      <c r="I396" s="859">
        <f t="shared" si="391"/>
        <v>44345</v>
      </c>
      <c r="J396" s="859">
        <f t="shared" si="411"/>
        <v>44351</v>
      </c>
      <c r="K396" s="859">
        <f t="shared" si="420"/>
        <v>44358</v>
      </c>
      <c r="L396" s="859">
        <f t="shared" si="392"/>
        <v>44375</v>
      </c>
      <c r="M396" s="859">
        <f t="shared" si="373"/>
        <v>44379</v>
      </c>
      <c r="N396" s="859">
        <f t="shared" si="448"/>
        <v>44385</v>
      </c>
      <c r="O396" s="856">
        <f t="shared" si="438"/>
        <v>44387</v>
      </c>
      <c r="Q396" s="864">
        <f t="shared" si="426"/>
        <v>27</v>
      </c>
      <c r="R396" s="857" t="s">
        <v>506</v>
      </c>
      <c r="S396" s="858"/>
      <c r="T396" s="853">
        <v>321</v>
      </c>
      <c r="U396" s="854" t="s">
        <v>8183</v>
      </c>
      <c r="V396" s="885">
        <f t="shared" si="399"/>
        <v>44310</v>
      </c>
      <c r="W396" s="885">
        <f t="shared" si="456"/>
        <v>44316</v>
      </c>
      <c r="X396" s="885">
        <f t="shared" si="400"/>
        <v>44317</v>
      </c>
      <c r="Y396" s="885">
        <f t="shared" si="457"/>
        <v>44323</v>
      </c>
      <c r="Z396" s="885">
        <f t="shared" si="458"/>
        <v>44358</v>
      </c>
      <c r="AA396" s="885">
        <f t="shared" si="393"/>
        <v>44375</v>
      </c>
      <c r="AB396" s="885">
        <f>AC396-6</f>
        <v>44379</v>
      </c>
      <c r="AC396" s="885">
        <f t="shared" si="440"/>
        <v>44385</v>
      </c>
      <c r="AD396" s="856">
        <f t="shared" si="427"/>
        <v>44387</v>
      </c>
      <c r="AF396" s="864">
        <f t="shared" si="428"/>
        <v>27</v>
      </c>
      <c r="AG396" s="857" t="s">
        <v>506</v>
      </c>
      <c r="AH396" s="858"/>
      <c r="AI396" s="853">
        <v>321</v>
      </c>
      <c r="AJ396" s="854" t="s">
        <v>8183</v>
      </c>
      <c r="AK396" s="885">
        <f t="shared" si="465"/>
        <v>44310</v>
      </c>
      <c r="AL396" s="885">
        <f t="shared" si="449"/>
        <v>44316</v>
      </c>
      <c r="AM396" s="885">
        <f t="shared" si="466"/>
        <v>44317</v>
      </c>
      <c r="AN396" s="885">
        <f t="shared" si="450"/>
        <v>44323</v>
      </c>
      <c r="AO396" s="885">
        <f t="shared" si="424"/>
        <v>44358</v>
      </c>
      <c r="AP396" s="885">
        <f t="shared" si="462"/>
        <v>44375</v>
      </c>
      <c r="AQ396" s="885">
        <f t="shared" si="452"/>
        <v>44379</v>
      </c>
      <c r="AR396" s="885">
        <f t="shared" si="422"/>
        <v>44385</v>
      </c>
      <c r="AS396" s="856">
        <f t="shared" si="429"/>
        <v>44387</v>
      </c>
      <c r="AU396" s="864">
        <f t="shared" si="430"/>
        <v>27</v>
      </c>
      <c r="AV396" s="857" t="s">
        <v>506</v>
      </c>
      <c r="AW396" s="858"/>
      <c r="AX396" s="853">
        <v>321</v>
      </c>
      <c r="AY396" s="854" t="s">
        <v>8183</v>
      </c>
      <c r="AZ396" s="863">
        <f t="shared" ref="AZ396:AZ418" si="474">BA396-6</f>
        <v>44296</v>
      </c>
      <c r="BA396" s="863">
        <f t="shared" si="454"/>
        <v>44302</v>
      </c>
      <c r="BB396" s="863">
        <f t="shared" ref="BB396:BB418" si="475">BC396-6</f>
        <v>44303</v>
      </c>
      <c r="BC396" s="863">
        <f t="shared" si="444"/>
        <v>44309</v>
      </c>
      <c r="BD396" s="863">
        <f t="shared" si="455"/>
        <v>44358</v>
      </c>
      <c r="BE396" s="863">
        <f t="shared" si="473"/>
        <v>44375</v>
      </c>
      <c r="BF396" s="863">
        <f t="shared" si="445"/>
        <v>44379</v>
      </c>
      <c r="BG396" s="863">
        <f t="shared" si="439"/>
        <v>44385</v>
      </c>
      <c r="BH396" s="856">
        <f t="shared" si="431"/>
        <v>44387</v>
      </c>
      <c r="BJ396" s="864">
        <f t="shared" si="432"/>
        <v>27</v>
      </c>
      <c r="BK396" s="857" t="s">
        <v>506</v>
      </c>
      <c r="BL396" s="858"/>
      <c r="BM396" s="853">
        <v>321</v>
      </c>
      <c r="BN396" s="854" t="s">
        <v>8183</v>
      </c>
      <c r="BO396" s="859">
        <f t="shared" si="405"/>
        <v>44282</v>
      </c>
      <c r="BP396" s="863">
        <f t="shared" si="459"/>
        <v>44288</v>
      </c>
      <c r="BQ396" s="859">
        <f t="shared" si="406"/>
        <v>44289</v>
      </c>
      <c r="BR396" s="863">
        <f t="shared" si="460"/>
        <v>44295</v>
      </c>
      <c r="BS396" s="859">
        <f t="shared" si="463"/>
        <v>44358</v>
      </c>
      <c r="BT396" s="859">
        <f t="shared" si="396"/>
        <v>44375</v>
      </c>
      <c r="BU396" s="859">
        <f t="shared" si="446"/>
        <v>44379</v>
      </c>
      <c r="BV396" s="859">
        <f t="shared" si="441"/>
        <v>44385</v>
      </c>
      <c r="BW396" s="856">
        <f t="shared" si="433"/>
        <v>44387</v>
      </c>
      <c r="BY396" s="864">
        <f t="shared" si="434"/>
        <v>27</v>
      </c>
      <c r="BZ396" s="857" t="s">
        <v>506</v>
      </c>
      <c r="CA396" s="858"/>
      <c r="CB396" s="853">
        <v>321</v>
      </c>
      <c r="CC396" s="854" t="s">
        <v>8183</v>
      </c>
      <c r="CD396" s="885">
        <f t="shared" si="407"/>
        <v>44310</v>
      </c>
      <c r="CE396" s="885">
        <f t="shared" si="467"/>
        <v>44316</v>
      </c>
      <c r="CF396" s="885">
        <f t="shared" si="408"/>
        <v>44317</v>
      </c>
      <c r="CG396" s="885">
        <f t="shared" si="447"/>
        <v>44323</v>
      </c>
      <c r="CH396" s="885">
        <f t="shared" si="471"/>
        <v>44358</v>
      </c>
      <c r="CI396" s="885">
        <f t="shared" si="397"/>
        <v>44375</v>
      </c>
      <c r="CJ396" s="885">
        <f t="shared" si="470"/>
        <v>44379</v>
      </c>
      <c r="CK396" s="885">
        <f t="shared" si="442"/>
        <v>44385</v>
      </c>
      <c r="CL396" s="856">
        <f t="shared" si="435"/>
        <v>44387</v>
      </c>
      <c r="CN396" s="864">
        <f t="shared" si="436"/>
        <v>27</v>
      </c>
      <c r="CO396" s="857" t="s">
        <v>506</v>
      </c>
      <c r="CP396" s="858"/>
      <c r="CQ396" s="853">
        <v>321</v>
      </c>
      <c r="CR396" s="854" t="s">
        <v>8183</v>
      </c>
      <c r="CS396" s="885">
        <f t="shared" si="468"/>
        <v>44310</v>
      </c>
      <c r="CT396" s="885">
        <f t="shared" si="451"/>
        <v>44316</v>
      </c>
      <c r="CU396" s="885">
        <f t="shared" si="469"/>
        <v>44317</v>
      </c>
      <c r="CV396" s="885">
        <f t="shared" si="443"/>
        <v>44323</v>
      </c>
      <c r="CW396" s="885">
        <f t="shared" si="425"/>
        <v>44358</v>
      </c>
      <c r="CX396" s="885">
        <f t="shared" si="464"/>
        <v>44375</v>
      </c>
      <c r="CY396" s="885">
        <f t="shared" si="453"/>
        <v>44379</v>
      </c>
      <c r="CZ396" s="885">
        <f t="shared" si="423"/>
        <v>44385</v>
      </c>
      <c r="DA396" s="856">
        <f t="shared" si="437"/>
        <v>44387</v>
      </c>
    </row>
    <row r="397" spans="1:105">
      <c r="A397" s="571" t="s">
        <v>6202</v>
      </c>
      <c r="B397" s="407" t="s">
        <v>4924</v>
      </c>
      <c r="C397" s="864">
        <f t="shared" si="472"/>
        <v>28</v>
      </c>
      <c r="D397" s="857" t="s">
        <v>506</v>
      </c>
      <c r="E397" s="858"/>
      <c r="F397" s="853">
        <v>321</v>
      </c>
      <c r="G397" s="854" t="s">
        <v>8183</v>
      </c>
      <c r="H397" s="859">
        <f t="shared" si="421"/>
        <v>44349</v>
      </c>
      <c r="I397" s="859">
        <f t="shared" si="391"/>
        <v>44352</v>
      </c>
      <c r="J397" s="859">
        <f t="shared" si="411"/>
        <v>44358</v>
      </c>
      <c r="K397" s="859">
        <f t="shared" si="420"/>
        <v>44365</v>
      </c>
      <c r="L397" s="859">
        <f t="shared" si="392"/>
        <v>44382</v>
      </c>
      <c r="M397" s="859">
        <f t="shared" ref="M397:M460" si="476">N397-6</f>
        <v>44386</v>
      </c>
      <c r="N397" s="859">
        <f t="shared" si="448"/>
        <v>44392</v>
      </c>
      <c r="O397" s="856">
        <f t="shared" si="438"/>
        <v>44394</v>
      </c>
      <c r="Q397" s="864">
        <f t="shared" si="426"/>
        <v>28</v>
      </c>
      <c r="R397" s="857" t="s">
        <v>506</v>
      </c>
      <c r="S397" s="858"/>
      <c r="T397" s="853">
        <v>321</v>
      </c>
      <c r="U397" s="854" t="s">
        <v>8183</v>
      </c>
      <c r="V397" s="885">
        <f t="shared" si="399"/>
        <v>44317</v>
      </c>
      <c r="W397" s="885">
        <f t="shared" si="456"/>
        <v>44323</v>
      </c>
      <c r="X397" s="885">
        <f t="shared" si="400"/>
        <v>44324</v>
      </c>
      <c r="Y397" s="885">
        <f t="shared" si="457"/>
        <v>44330</v>
      </c>
      <c r="Z397" s="885">
        <f t="shared" si="458"/>
        <v>44365</v>
      </c>
      <c r="AA397" s="885">
        <f t="shared" ref="AA397:AA418" si="477">AB397-4</f>
        <v>44382</v>
      </c>
      <c r="AB397" s="885">
        <f t="shared" ref="AB397:AB418" si="478">AC397-6</f>
        <v>44386</v>
      </c>
      <c r="AC397" s="885">
        <f t="shared" si="440"/>
        <v>44392</v>
      </c>
      <c r="AD397" s="856">
        <f t="shared" si="427"/>
        <v>44394</v>
      </c>
      <c r="AF397" s="864">
        <f t="shared" si="428"/>
        <v>28</v>
      </c>
      <c r="AG397" s="857" t="s">
        <v>506</v>
      </c>
      <c r="AH397" s="858"/>
      <c r="AI397" s="853">
        <v>321</v>
      </c>
      <c r="AJ397" s="854" t="s">
        <v>8183</v>
      </c>
      <c r="AK397" s="885">
        <f t="shared" si="465"/>
        <v>44317</v>
      </c>
      <c r="AL397" s="885">
        <f t="shared" si="449"/>
        <v>44323</v>
      </c>
      <c r="AM397" s="885">
        <f t="shared" si="466"/>
        <v>44324</v>
      </c>
      <c r="AN397" s="885">
        <f t="shared" si="450"/>
        <v>44330</v>
      </c>
      <c r="AO397" s="885">
        <f t="shared" si="424"/>
        <v>44365</v>
      </c>
      <c r="AP397" s="885">
        <f t="shared" si="462"/>
        <v>44382</v>
      </c>
      <c r="AQ397" s="885">
        <f t="shared" si="452"/>
        <v>44386</v>
      </c>
      <c r="AR397" s="885">
        <f t="shared" si="422"/>
        <v>44392</v>
      </c>
      <c r="AS397" s="856">
        <f t="shared" si="429"/>
        <v>44394</v>
      </c>
      <c r="AU397" s="864">
        <f t="shared" si="430"/>
        <v>28</v>
      </c>
      <c r="AV397" s="857" t="s">
        <v>506</v>
      </c>
      <c r="AW397" s="858"/>
      <c r="AX397" s="853">
        <v>321</v>
      </c>
      <c r="AY397" s="854" t="s">
        <v>8183</v>
      </c>
      <c r="AZ397" s="863">
        <f t="shared" si="474"/>
        <v>44303</v>
      </c>
      <c r="BA397" s="863">
        <f t="shared" si="454"/>
        <v>44309</v>
      </c>
      <c r="BB397" s="863">
        <f t="shared" si="475"/>
        <v>44310</v>
      </c>
      <c r="BC397" s="863">
        <f t="shared" si="444"/>
        <v>44316</v>
      </c>
      <c r="BD397" s="863">
        <f t="shared" si="455"/>
        <v>44365</v>
      </c>
      <c r="BE397" s="863">
        <f t="shared" si="473"/>
        <v>44382</v>
      </c>
      <c r="BF397" s="863">
        <f t="shared" si="445"/>
        <v>44386</v>
      </c>
      <c r="BG397" s="863">
        <f t="shared" si="439"/>
        <v>44392</v>
      </c>
      <c r="BH397" s="856">
        <f t="shared" si="431"/>
        <v>44394</v>
      </c>
      <c r="BJ397" s="864">
        <f t="shared" si="432"/>
        <v>28</v>
      </c>
      <c r="BK397" s="857" t="s">
        <v>506</v>
      </c>
      <c r="BL397" s="858"/>
      <c r="BM397" s="853">
        <v>321</v>
      </c>
      <c r="BN397" s="854" t="s">
        <v>8183</v>
      </c>
      <c r="BO397" s="859">
        <f t="shared" si="405"/>
        <v>44289</v>
      </c>
      <c r="BP397" s="863">
        <f t="shared" si="459"/>
        <v>44295</v>
      </c>
      <c r="BQ397" s="859">
        <f t="shared" si="406"/>
        <v>44296</v>
      </c>
      <c r="BR397" s="863">
        <f t="shared" si="460"/>
        <v>44302</v>
      </c>
      <c r="BS397" s="859">
        <f t="shared" si="463"/>
        <v>44365</v>
      </c>
      <c r="BT397" s="859">
        <f t="shared" si="396"/>
        <v>44382</v>
      </c>
      <c r="BU397" s="859">
        <f t="shared" si="446"/>
        <v>44386</v>
      </c>
      <c r="BV397" s="859">
        <f t="shared" si="441"/>
        <v>44392</v>
      </c>
      <c r="BW397" s="856">
        <f t="shared" si="433"/>
        <v>44394</v>
      </c>
      <c r="BY397" s="864">
        <f t="shared" si="434"/>
        <v>28</v>
      </c>
      <c r="BZ397" s="857" t="s">
        <v>506</v>
      </c>
      <c r="CA397" s="858"/>
      <c r="CB397" s="853">
        <v>321</v>
      </c>
      <c r="CC397" s="854" t="s">
        <v>8183</v>
      </c>
      <c r="CD397" s="885">
        <f t="shared" si="407"/>
        <v>44317</v>
      </c>
      <c r="CE397" s="885">
        <f t="shared" si="467"/>
        <v>44323</v>
      </c>
      <c r="CF397" s="885">
        <f t="shared" si="408"/>
        <v>44324</v>
      </c>
      <c r="CG397" s="885">
        <f t="shared" si="447"/>
        <v>44330</v>
      </c>
      <c r="CH397" s="885">
        <f t="shared" si="471"/>
        <v>44365</v>
      </c>
      <c r="CI397" s="885">
        <f t="shared" si="397"/>
        <v>44382</v>
      </c>
      <c r="CJ397" s="885">
        <f t="shared" si="470"/>
        <v>44386</v>
      </c>
      <c r="CK397" s="885">
        <f t="shared" si="442"/>
        <v>44392</v>
      </c>
      <c r="CL397" s="856">
        <f t="shared" si="435"/>
        <v>44394</v>
      </c>
      <c r="CN397" s="864">
        <f t="shared" si="436"/>
        <v>28</v>
      </c>
      <c r="CO397" s="857" t="s">
        <v>506</v>
      </c>
      <c r="CP397" s="858"/>
      <c r="CQ397" s="853">
        <v>321</v>
      </c>
      <c r="CR397" s="854" t="s">
        <v>8183</v>
      </c>
      <c r="CS397" s="885">
        <f t="shared" si="468"/>
        <v>44317</v>
      </c>
      <c r="CT397" s="885">
        <f t="shared" si="451"/>
        <v>44323</v>
      </c>
      <c r="CU397" s="885">
        <f t="shared" si="469"/>
        <v>44324</v>
      </c>
      <c r="CV397" s="885">
        <f t="shared" si="443"/>
        <v>44330</v>
      </c>
      <c r="CW397" s="885">
        <f t="shared" si="425"/>
        <v>44365</v>
      </c>
      <c r="CX397" s="885">
        <f t="shared" si="464"/>
        <v>44382</v>
      </c>
      <c r="CY397" s="885">
        <f t="shared" si="453"/>
        <v>44386</v>
      </c>
      <c r="CZ397" s="885">
        <f t="shared" si="423"/>
        <v>44392</v>
      </c>
      <c r="DA397" s="856">
        <f t="shared" si="437"/>
        <v>44394</v>
      </c>
    </row>
    <row r="398" spans="1:105">
      <c r="A398" s="849">
        <v>44377</v>
      </c>
      <c r="B398" s="407" t="s">
        <v>4925</v>
      </c>
      <c r="C398" s="864">
        <f t="shared" si="472"/>
        <v>29</v>
      </c>
      <c r="D398" s="857" t="s">
        <v>506</v>
      </c>
      <c r="E398" s="858"/>
      <c r="F398" s="853">
        <v>321</v>
      </c>
      <c r="G398" s="854" t="s">
        <v>8183</v>
      </c>
      <c r="H398" s="859">
        <f t="shared" si="421"/>
        <v>44356</v>
      </c>
      <c r="I398" s="859">
        <f t="shared" si="391"/>
        <v>44359</v>
      </c>
      <c r="J398" s="859">
        <f t="shared" si="411"/>
        <v>44365</v>
      </c>
      <c r="K398" s="859">
        <f t="shared" si="420"/>
        <v>44372</v>
      </c>
      <c r="L398" s="859">
        <f t="shared" si="392"/>
        <v>44389</v>
      </c>
      <c r="M398" s="859">
        <f t="shared" si="476"/>
        <v>44393</v>
      </c>
      <c r="N398" s="859">
        <f t="shared" si="448"/>
        <v>44399</v>
      </c>
      <c r="O398" s="856">
        <f t="shared" si="438"/>
        <v>44401</v>
      </c>
      <c r="Q398" s="864">
        <f t="shared" si="426"/>
        <v>29</v>
      </c>
      <c r="R398" s="857" t="s">
        <v>506</v>
      </c>
      <c r="S398" s="858"/>
      <c r="T398" s="853">
        <v>321</v>
      </c>
      <c r="U398" s="854" t="s">
        <v>8183</v>
      </c>
      <c r="V398" s="885">
        <f t="shared" ref="V398:V418" si="479">W398-6</f>
        <v>44324</v>
      </c>
      <c r="W398" s="885">
        <f t="shared" si="456"/>
        <v>44330</v>
      </c>
      <c r="X398" s="885">
        <f t="shared" ref="X398:X418" si="480">Y398-6</f>
        <v>44331</v>
      </c>
      <c r="Y398" s="885">
        <f t="shared" si="457"/>
        <v>44337</v>
      </c>
      <c r="Z398" s="885">
        <f t="shared" si="458"/>
        <v>44372</v>
      </c>
      <c r="AA398" s="885">
        <f t="shared" si="477"/>
        <v>44389</v>
      </c>
      <c r="AB398" s="885">
        <f t="shared" si="478"/>
        <v>44393</v>
      </c>
      <c r="AC398" s="885">
        <f t="shared" si="440"/>
        <v>44399</v>
      </c>
      <c r="AD398" s="856">
        <f t="shared" si="427"/>
        <v>44401</v>
      </c>
      <c r="AF398" s="864">
        <f t="shared" si="428"/>
        <v>29</v>
      </c>
      <c r="AG398" s="857" t="s">
        <v>506</v>
      </c>
      <c r="AH398" s="858"/>
      <c r="AI398" s="853">
        <v>321</v>
      </c>
      <c r="AJ398" s="854" t="s">
        <v>8183</v>
      </c>
      <c r="AK398" s="885">
        <f t="shared" si="465"/>
        <v>44324</v>
      </c>
      <c r="AL398" s="885">
        <f t="shared" si="449"/>
        <v>44330</v>
      </c>
      <c r="AM398" s="885">
        <f t="shared" si="466"/>
        <v>44331</v>
      </c>
      <c r="AN398" s="885">
        <f t="shared" si="450"/>
        <v>44337</v>
      </c>
      <c r="AO398" s="885">
        <f t="shared" si="424"/>
        <v>44372</v>
      </c>
      <c r="AP398" s="885">
        <f t="shared" si="462"/>
        <v>44389</v>
      </c>
      <c r="AQ398" s="885">
        <f t="shared" si="452"/>
        <v>44393</v>
      </c>
      <c r="AR398" s="885">
        <f t="shared" si="422"/>
        <v>44399</v>
      </c>
      <c r="AS398" s="856">
        <f t="shared" si="429"/>
        <v>44401</v>
      </c>
      <c r="AU398" s="864">
        <f t="shared" si="430"/>
        <v>29</v>
      </c>
      <c r="AV398" s="857" t="s">
        <v>506</v>
      </c>
      <c r="AW398" s="858"/>
      <c r="AX398" s="853">
        <v>321</v>
      </c>
      <c r="AY398" s="854" t="s">
        <v>8183</v>
      </c>
      <c r="AZ398" s="859">
        <f t="shared" si="474"/>
        <v>44310</v>
      </c>
      <c r="BA398" s="859">
        <f t="shared" si="454"/>
        <v>44316</v>
      </c>
      <c r="BB398" s="859">
        <f t="shared" si="475"/>
        <v>44317</v>
      </c>
      <c r="BC398" s="859">
        <f t="shared" si="444"/>
        <v>44323</v>
      </c>
      <c r="BD398" s="859">
        <f t="shared" si="455"/>
        <v>44372</v>
      </c>
      <c r="BE398" s="859">
        <f t="shared" si="473"/>
        <v>44389</v>
      </c>
      <c r="BF398" s="859">
        <f t="shared" si="445"/>
        <v>44393</v>
      </c>
      <c r="BG398" s="859">
        <f t="shared" si="439"/>
        <v>44399</v>
      </c>
      <c r="BH398" s="856">
        <f t="shared" si="431"/>
        <v>44401</v>
      </c>
      <c r="BJ398" s="864">
        <f t="shared" si="432"/>
        <v>29</v>
      </c>
      <c r="BK398" s="857" t="s">
        <v>506</v>
      </c>
      <c r="BL398" s="858"/>
      <c r="BM398" s="853">
        <v>321</v>
      </c>
      <c r="BN398" s="854" t="s">
        <v>8183</v>
      </c>
      <c r="BO398" s="859">
        <f t="shared" si="405"/>
        <v>44296</v>
      </c>
      <c r="BP398" s="859">
        <f t="shared" si="459"/>
        <v>44302</v>
      </c>
      <c r="BQ398" s="859">
        <f t="shared" si="406"/>
        <v>44303</v>
      </c>
      <c r="BR398" s="859">
        <f t="shared" si="460"/>
        <v>44309</v>
      </c>
      <c r="BS398" s="859">
        <f t="shared" si="463"/>
        <v>44372</v>
      </c>
      <c r="BT398" s="859">
        <f t="shared" ref="BT398:BT418" si="481">BU398-4</f>
        <v>44389</v>
      </c>
      <c r="BU398" s="859">
        <f t="shared" si="446"/>
        <v>44393</v>
      </c>
      <c r="BV398" s="859">
        <f t="shared" si="441"/>
        <v>44399</v>
      </c>
      <c r="BW398" s="856">
        <f t="shared" si="433"/>
        <v>44401</v>
      </c>
      <c r="BY398" s="864">
        <f t="shared" si="434"/>
        <v>29</v>
      </c>
      <c r="BZ398" s="857" t="s">
        <v>506</v>
      </c>
      <c r="CA398" s="858"/>
      <c r="CB398" s="853">
        <v>321</v>
      </c>
      <c r="CC398" s="854" t="s">
        <v>8183</v>
      </c>
      <c r="CD398" s="885">
        <f t="shared" si="407"/>
        <v>44324</v>
      </c>
      <c r="CE398" s="885">
        <f t="shared" si="467"/>
        <v>44330</v>
      </c>
      <c r="CF398" s="885">
        <f t="shared" si="408"/>
        <v>44331</v>
      </c>
      <c r="CG398" s="885">
        <f t="shared" si="447"/>
        <v>44337</v>
      </c>
      <c r="CH398" s="885">
        <f t="shared" si="471"/>
        <v>44372</v>
      </c>
      <c r="CI398" s="885">
        <f t="shared" si="397"/>
        <v>44389</v>
      </c>
      <c r="CJ398" s="885">
        <f t="shared" si="470"/>
        <v>44393</v>
      </c>
      <c r="CK398" s="885">
        <f t="shared" si="442"/>
        <v>44399</v>
      </c>
      <c r="CL398" s="856">
        <f t="shared" si="435"/>
        <v>44401</v>
      </c>
      <c r="CN398" s="864">
        <f t="shared" si="436"/>
        <v>29</v>
      </c>
      <c r="CO398" s="857" t="s">
        <v>506</v>
      </c>
      <c r="CP398" s="858"/>
      <c r="CQ398" s="853">
        <v>321</v>
      </c>
      <c r="CR398" s="854" t="s">
        <v>8183</v>
      </c>
      <c r="CS398" s="885">
        <f t="shared" si="468"/>
        <v>44324</v>
      </c>
      <c r="CT398" s="885">
        <f t="shared" si="451"/>
        <v>44330</v>
      </c>
      <c r="CU398" s="885">
        <f t="shared" si="469"/>
        <v>44331</v>
      </c>
      <c r="CV398" s="885">
        <f t="shared" si="443"/>
        <v>44337</v>
      </c>
      <c r="CW398" s="885">
        <f t="shared" si="425"/>
        <v>44372</v>
      </c>
      <c r="CX398" s="885">
        <f t="shared" si="464"/>
        <v>44389</v>
      </c>
      <c r="CY398" s="885">
        <f t="shared" si="453"/>
        <v>44393</v>
      </c>
      <c r="CZ398" s="885">
        <f t="shared" si="423"/>
        <v>44399</v>
      </c>
      <c r="DA398" s="856">
        <f t="shared" si="437"/>
        <v>44401</v>
      </c>
    </row>
    <row r="399" spans="1:105">
      <c r="B399" s="407" t="s">
        <v>4926</v>
      </c>
      <c r="C399" s="864">
        <f t="shared" si="472"/>
        <v>30</v>
      </c>
      <c r="D399" s="857" t="s">
        <v>506</v>
      </c>
      <c r="E399" s="858"/>
      <c r="F399" s="853">
        <v>321</v>
      </c>
      <c r="G399" s="854" t="s">
        <v>8183</v>
      </c>
      <c r="H399" s="859">
        <f t="shared" si="421"/>
        <v>44363</v>
      </c>
      <c r="I399" s="859">
        <f t="shared" si="391"/>
        <v>44366</v>
      </c>
      <c r="J399" s="859">
        <f t="shared" si="411"/>
        <v>44372</v>
      </c>
      <c r="K399" s="859">
        <f t="shared" si="420"/>
        <v>44379</v>
      </c>
      <c r="L399" s="859">
        <f t="shared" si="392"/>
        <v>44396</v>
      </c>
      <c r="M399" s="859">
        <f t="shared" si="476"/>
        <v>44400</v>
      </c>
      <c r="N399" s="859">
        <f t="shared" si="448"/>
        <v>44406</v>
      </c>
      <c r="O399" s="856">
        <f t="shared" si="438"/>
        <v>44408</v>
      </c>
      <c r="Q399" s="864">
        <f t="shared" si="426"/>
        <v>30</v>
      </c>
      <c r="R399" s="857" t="s">
        <v>506</v>
      </c>
      <c r="S399" s="858"/>
      <c r="T399" s="853">
        <v>321</v>
      </c>
      <c r="U399" s="854" t="s">
        <v>8183</v>
      </c>
      <c r="V399" s="885">
        <f t="shared" si="479"/>
        <v>44331</v>
      </c>
      <c r="W399" s="885">
        <f t="shared" si="456"/>
        <v>44337</v>
      </c>
      <c r="X399" s="885">
        <f t="shared" si="480"/>
        <v>44338</v>
      </c>
      <c r="Y399" s="885">
        <f t="shared" si="457"/>
        <v>44344</v>
      </c>
      <c r="Z399" s="885">
        <f t="shared" si="458"/>
        <v>44379</v>
      </c>
      <c r="AA399" s="885">
        <f t="shared" si="477"/>
        <v>44396</v>
      </c>
      <c r="AB399" s="885">
        <f t="shared" si="478"/>
        <v>44400</v>
      </c>
      <c r="AC399" s="885">
        <f t="shared" si="440"/>
        <v>44406</v>
      </c>
      <c r="AD399" s="856">
        <f t="shared" si="427"/>
        <v>44408</v>
      </c>
      <c r="AF399" s="864">
        <f t="shared" si="428"/>
        <v>30</v>
      </c>
      <c r="AG399" s="857" t="s">
        <v>506</v>
      </c>
      <c r="AH399" s="858"/>
      <c r="AI399" s="853">
        <v>321</v>
      </c>
      <c r="AJ399" s="854" t="s">
        <v>8183</v>
      </c>
      <c r="AK399" s="885">
        <f t="shared" si="465"/>
        <v>44331</v>
      </c>
      <c r="AL399" s="885">
        <f t="shared" si="449"/>
        <v>44337</v>
      </c>
      <c r="AM399" s="885">
        <f t="shared" si="466"/>
        <v>44338</v>
      </c>
      <c r="AN399" s="885">
        <f t="shared" si="450"/>
        <v>44344</v>
      </c>
      <c r="AO399" s="885">
        <f t="shared" si="424"/>
        <v>44379</v>
      </c>
      <c r="AP399" s="885">
        <f t="shared" si="462"/>
        <v>44396</v>
      </c>
      <c r="AQ399" s="885">
        <f t="shared" si="452"/>
        <v>44400</v>
      </c>
      <c r="AR399" s="885">
        <f t="shared" si="422"/>
        <v>44406</v>
      </c>
      <c r="AS399" s="856">
        <f t="shared" si="429"/>
        <v>44408</v>
      </c>
      <c r="AU399" s="864">
        <f t="shared" si="430"/>
        <v>30</v>
      </c>
      <c r="AV399" s="857" t="s">
        <v>506</v>
      </c>
      <c r="AW399" s="858"/>
      <c r="AX399" s="853">
        <v>321</v>
      </c>
      <c r="AY399" s="854" t="s">
        <v>8183</v>
      </c>
      <c r="AZ399" s="863">
        <f t="shared" si="474"/>
        <v>44317</v>
      </c>
      <c r="BA399" s="863">
        <f t="shared" si="454"/>
        <v>44323</v>
      </c>
      <c r="BB399" s="863">
        <f t="shared" si="475"/>
        <v>44324</v>
      </c>
      <c r="BC399" s="863">
        <f t="shared" si="444"/>
        <v>44330</v>
      </c>
      <c r="BD399" s="863">
        <f t="shared" si="455"/>
        <v>44379</v>
      </c>
      <c r="BE399" s="863">
        <f t="shared" si="473"/>
        <v>44396</v>
      </c>
      <c r="BF399" s="863">
        <f t="shared" si="445"/>
        <v>44400</v>
      </c>
      <c r="BG399" s="863">
        <f t="shared" si="439"/>
        <v>44406</v>
      </c>
      <c r="BH399" s="856">
        <f t="shared" si="431"/>
        <v>44408</v>
      </c>
      <c r="BJ399" s="864">
        <f t="shared" si="432"/>
        <v>30</v>
      </c>
      <c r="BK399" s="857" t="s">
        <v>506</v>
      </c>
      <c r="BL399" s="858"/>
      <c r="BM399" s="853">
        <v>321</v>
      </c>
      <c r="BN399" s="854" t="s">
        <v>8183</v>
      </c>
      <c r="BO399" s="859">
        <f t="shared" ref="BO399:BO418" si="482">BP399-6</f>
        <v>44303</v>
      </c>
      <c r="BP399" s="859">
        <f t="shared" si="459"/>
        <v>44309</v>
      </c>
      <c r="BQ399" s="859">
        <f t="shared" ref="BQ399:BQ418" si="483">BR399-6</f>
        <v>44310</v>
      </c>
      <c r="BR399" s="859">
        <f t="shared" si="460"/>
        <v>44316</v>
      </c>
      <c r="BS399" s="859">
        <f t="shared" si="463"/>
        <v>44379</v>
      </c>
      <c r="BT399" s="859">
        <f t="shared" si="481"/>
        <v>44396</v>
      </c>
      <c r="BU399" s="859">
        <f t="shared" si="446"/>
        <v>44400</v>
      </c>
      <c r="BV399" s="859">
        <f t="shared" si="441"/>
        <v>44406</v>
      </c>
      <c r="BW399" s="856">
        <f t="shared" si="433"/>
        <v>44408</v>
      </c>
      <c r="BY399" s="864">
        <f t="shared" si="434"/>
        <v>30</v>
      </c>
      <c r="BZ399" s="857" t="s">
        <v>506</v>
      </c>
      <c r="CA399" s="858"/>
      <c r="CB399" s="853">
        <v>321</v>
      </c>
      <c r="CC399" s="854" t="s">
        <v>8183</v>
      </c>
      <c r="CD399" s="885">
        <f t="shared" si="407"/>
        <v>44331</v>
      </c>
      <c r="CE399" s="885">
        <f t="shared" si="467"/>
        <v>44337</v>
      </c>
      <c r="CF399" s="885">
        <f t="shared" si="408"/>
        <v>44338</v>
      </c>
      <c r="CG399" s="885">
        <f t="shared" si="447"/>
        <v>44344</v>
      </c>
      <c r="CH399" s="885">
        <f t="shared" si="471"/>
        <v>44379</v>
      </c>
      <c r="CI399" s="885">
        <f t="shared" si="397"/>
        <v>44396</v>
      </c>
      <c r="CJ399" s="885">
        <f t="shared" si="470"/>
        <v>44400</v>
      </c>
      <c r="CK399" s="885">
        <f t="shared" si="442"/>
        <v>44406</v>
      </c>
      <c r="CL399" s="856">
        <f t="shared" si="435"/>
        <v>44408</v>
      </c>
      <c r="CN399" s="864">
        <f t="shared" si="436"/>
        <v>30</v>
      </c>
      <c r="CO399" s="857" t="s">
        <v>506</v>
      </c>
      <c r="CP399" s="858"/>
      <c r="CQ399" s="853">
        <v>321</v>
      </c>
      <c r="CR399" s="854" t="s">
        <v>8183</v>
      </c>
      <c r="CS399" s="885">
        <f t="shared" si="468"/>
        <v>44331</v>
      </c>
      <c r="CT399" s="885">
        <f t="shared" si="451"/>
        <v>44337</v>
      </c>
      <c r="CU399" s="885">
        <f t="shared" si="469"/>
        <v>44338</v>
      </c>
      <c r="CV399" s="885">
        <f t="shared" si="443"/>
        <v>44344</v>
      </c>
      <c r="CW399" s="885">
        <f t="shared" si="425"/>
        <v>44379</v>
      </c>
      <c r="CX399" s="885">
        <f t="shared" si="464"/>
        <v>44396</v>
      </c>
      <c r="CY399" s="885">
        <f t="shared" si="453"/>
        <v>44400</v>
      </c>
      <c r="CZ399" s="885">
        <f t="shared" si="423"/>
        <v>44406</v>
      </c>
      <c r="DA399" s="856">
        <f t="shared" si="437"/>
        <v>44408</v>
      </c>
    </row>
    <row r="400" spans="1:105" ht="51">
      <c r="B400" s="407" t="s">
        <v>4927</v>
      </c>
      <c r="C400" s="864">
        <f t="shared" si="472"/>
        <v>31</v>
      </c>
      <c r="D400" s="851" t="s">
        <v>506</v>
      </c>
      <c r="E400" s="852" t="s">
        <v>8184</v>
      </c>
      <c r="F400" s="853">
        <v>321</v>
      </c>
      <c r="G400" s="854" t="s">
        <v>8185</v>
      </c>
      <c r="H400" s="855">
        <f t="shared" si="421"/>
        <v>44370</v>
      </c>
      <c r="I400" s="855">
        <f t="shared" si="391"/>
        <v>44373</v>
      </c>
      <c r="J400" s="855">
        <f t="shared" si="411"/>
        <v>44379</v>
      </c>
      <c r="K400" s="855">
        <f t="shared" si="420"/>
        <v>44386</v>
      </c>
      <c r="L400" s="855">
        <f t="shared" si="392"/>
        <v>44403</v>
      </c>
      <c r="M400" s="855">
        <f t="shared" si="476"/>
        <v>44407</v>
      </c>
      <c r="N400" s="855">
        <f t="shared" si="448"/>
        <v>44413</v>
      </c>
      <c r="O400" s="856">
        <f t="shared" si="438"/>
        <v>44415</v>
      </c>
      <c r="Q400" s="864">
        <f t="shared" si="426"/>
        <v>31</v>
      </c>
      <c r="R400" s="851" t="s">
        <v>506</v>
      </c>
      <c r="S400" s="852" t="s">
        <v>8184</v>
      </c>
      <c r="T400" s="853">
        <v>321</v>
      </c>
      <c r="U400" s="854" t="s">
        <v>8185</v>
      </c>
      <c r="V400" s="873">
        <f t="shared" si="479"/>
        <v>44338</v>
      </c>
      <c r="W400" s="873">
        <f t="shared" si="456"/>
        <v>44344</v>
      </c>
      <c r="X400" s="873">
        <f t="shared" si="480"/>
        <v>44345</v>
      </c>
      <c r="Y400" s="873">
        <f t="shared" si="457"/>
        <v>44351</v>
      </c>
      <c r="Z400" s="873">
        <f t="shared" si="458"/>
        <v>44386</v>
      </c>
      <c r="AA400" s="873">
        <f t="shared" si="477"/>
        <v>44403</v>
      </c>
      <c r="AB400" s="873">
        <f>AC400-6</f>
        <v>44407</v>
      </c>
      <c r="AC400" s="873">
        <f t="shared" si="440"/>
        <v>44413</v>
      </c>
      <c r="AD400" s="856">
        <f t="shared" si="427"/>
        <v>44415</v>
      </c>
      <c r="AF400" s="864">
        <f t="shared" si="428"/>
        <v>31</v>
      </c>
      <c r="AG400" s="851" t="s">
        <v>506</v>
      </c>
      <c r="AH400" s="852" t="s">
        <v>8184</v>
      </c>
      <c r="AI400" s="853">
        <v>321</v>
      </c>
      <c r="AJ400" s="854" t="s">
        <v>8185</v>
      </c>
      <c r="AK400" s="873">
        <f t="shared" si="465"/>
        <v>44338</v>
      </c>
      <c r="AL400" s="873">
        <f t="shared" si="449"/>
        <v>44344</v>
      </c>
      <c r="AM400" s="873">
        <f t="shared" si="466"/>
        <v>44345</v>
      </c>
      <c r="AN400" s="873">
        <f t="shared" si="450"/>
        <v>44351</v>
      </c>
      <c r="AO400" s="873">
        <f t="shared" si="424"/>
        <v>44386</v>
      </c>
      <c r="AP400" s="873">
        <f t="shared" si="462"/>
        <v>44403</v>
      </c>
      <c r="AQ400" s="873">
        <f t="shared" si="452"/>
        <v>44407</v>
      </c>
      <c r="AR400" s="873">
        <f t="shared" si="422"/>
        <v>44413</v>
      </c>
      <c r="AS400" s="856">
        <f t="shared" si="429"/>
        <v>44415</v>
      </c>
      <c r="AU400" s="864">
        <f t="shared" si="430"/>
        <v>31</v>
      </c>
      <c r="AV400" s="851" t="s">
        <v>506</v>
      </c>
      <c r="AW400" s="852" t="s">
        <v>8184</v>
      </c>
      <c r="AX400" s="853">
        <v>321</v>
      </c>
      <c r="AY400" s="854" t="s">
        <v>8185</v>
      </c>
      <c r="AZ400" s="855">
        <f t="shared" si="474"/>
        <v>44324</v>
      </c>
      <c r="BA400" s="855">
        <f t="shared" si="454"/>
        <v>44330</v>
      </c>
      <c r="BB400" s="855">
        <f t="shared" si="475"/>
        <v>44331</v>
      </c>
      <c r="BC400" s="855">
        <f t="shared" si="444"/>
        <v>44337</v>
      </c>
      <c r="BD400" s="855">
        <f t="shared" si="455"/>
        <v>44386</v>
      </c>
      <c r="BE400" s="855">
        <f t="shared" si="473"/>
        <v>44403</v>
      </c>
      <c r="BF400" s="855">
        <f t="shared" si="445"/>
        <v>44407</v>
      </c>
      <c r="BG400" s="855">
        <f t="shared" si="439"/>
        <v>44413</v>
      </c>
      <c r="BH400" s="856">
        <f t="shared" si="431"/>
        <v>44415</v>
      </c>
      <c r="BJ400" s="864">
        <f t="shared" si="432"/>
        <v>31</v>
      </c>
      <c r="BK400" s="851" t="s">
        <v>506</v>
      </c>
      <c r="BL400" s="852" t="s">
        <v>8184</v>
      </c>
      <c r="BM400" s="853">
        <v>321</v>
      </c>
      <c r="BN400" s="854" t="s">
        <v>8185</v>
      </c>
      <c r="BO400" s="855">
        <f t="shared" si="482"/>
        <v>44310</v>
      </c>
      <c r="BP400" s="855">
        <f t="shared" si="459"/>
        <v>44316</v>
      </c>
      <c r="BQ400" s="855">
        <f t="shared" si="483"/>
        <v>44317</v>
      </c>
      <c r="BR400" s="855">
        <f t="shared" si="460"/>
        <v>44323</v>
      </c>
      <c r="BS400" s="855">
        <f t="shared" si="463"/>
        <v>44386</v>
      </c>
      <c r="BT400" s="855">
        <f t="shared" si="481"/>
        <v>44403</v>
      </c>
      <c r="BU400" s="855">
        <f t="shared" si="446"/>
        <v>44407</v>
      </c>
      <c r="BV400" s="855">
        <f t="shared" si="441"/>
        <v>44413</v>
      </c>
      <c r="BW400" s="856">
        <f t="shared" si="433"/>
        <v>44415</v>
      </c>
      <c r="BY400" s="864">
        <f t="shared" si="434"/>
        <v>31</v>
      </c>
      <c r="BZ400" s="851" t="s">
        <v>506</v>
      </c>
      <c r="CA400" s="852" t="s">
        <v>8184</v>
      </c>
      <c r="CB400" s="853">
        <v>321</v>
      </c>
      <c r="CC400" s="854" t="s">
        <v>8185</v>
      </c>
      <c r="CD400" s="873">
        <f t="shared" si="407"/>
        <v>44338</v>
      </c>
      <c r="CE400" s="873">
        <f t="shared" si="467"/>
        <v>44344</v>
      </c>
      <c r="CF400" s="873">
        <f t="shared" si="408"/>
        <v>44345</v>
      </c>
      <c r="CG400" s="873">
        <f t="shared" si="447"/>
        <v>44351</v>
      </c>
      <c r="CH400" s="873">
        <f t="shared" si="471"/>
        <v>44386</v>
      </c>
      <c r="CI400" s="873">
        <f t="shared" ref="CI400:CI418" si="484">CJ400-4</f>
        <v>44403</v>
      </c>
      <c r="CJ400" s="873">
        <f t="shared" si="470"/>
        <v>44407</v>
      </c>
      <c r="CK400" s="873">
        <f t="shared" si="442"/>
        <v>44413</v>
      </c>
      <c r="CL400" s="856">
        <f t="shared" si="435"/>
        <v>44415</v>
      </c>
      <c r="CN400" s="864">
        <f t="shared" si="436"/>
        <v>31</v>
      </c>
      <c r="CO400" s="851" t="s">
        <v>506</v>
      </c>
      <c r="CP400" s="852" t="s">
        <v>8184</v>
      </c>
      <c r="CQ400" s="853">
        <v>321</v>
      </c>
      <c r="CR400" s="854" t="s">
        <v>8185</v>
      </c>
      <c r="CS400" s="873">
        <f t="shared" si="468"/>
        <v>44338</v>
      </c>
      <c r="CT400" s="873">
        <f t="shared" si="451"/>
        <v>44344</v>
      </c>
      <c r="CU400" s="873">
        <f t="shared" si="469"/>
        <v>44345</v>
      </c>
      <c r="CV400" s="873">
        <f t="shared" si="443"/>
        <v>44351</v>
      </c>
      <c r="CW400" s="873">
        <f t="shared" si="425"/>
        <v>44386</v>
      </c>
      <c r="CX400" s="873">
        <f t="shared" si="464"/>
        <v>44403</v>
      </c>
      <c r="CY400" s="873">
        <f t="shared" si="453"/>
        <v>44407</v>
      </c>
      <c r="CZ400" s="873">
        <f t="shared" si="423"/>
        <v>44413</v>
      </c>
      <c r="DA400" s="856">
        <f t="shared" si="437"/>
        <v>44415</v>
      </c>
    </row>
    <row r="401" spans="2:105" ht="63.75">
      <c r="B401" s="407" t="s">
        <v>4928</v>
      </c>
      <c r="C401" s="864">
        <f t="shared" si="472"/>
        <v>32</v>
      </c>
      <c r="D401" s="851" t="s">
        <v>506</v>
      </c>
      <c r="E401" s="852" t="s">
        <v>8186</v>
      </c>
      <c r="F401" s="853">
        <v>321</v>
      </c>
      <c r="G401" s="854" t="s">
        <v>8185</v>
      </c>
      <c r="H401" s="855">
        <f t="shared" si="421"/>
        <v>44377</v>
      </c>
      <c r="I401" s="855">
        <f t="shared" si="391"/>
        <v>44380</v>
      </c>
      <c r="J401" s="855">
        <f t="shared" si="411"/>
        <v>44386</v>
      </c>
      <c r="K401" s="855">
        <f t="shared" si="420"/>
        <v>44393</v>
      </c>
      <c r="L401" s="855">
        <f t="shared" si="392"/>
        <v>44410</v>
      </c>
      <c r="M401" s="855">
        <f t="shared" si="476"/>
        <v>44414</v>
      </c>
      <c r="N401" s="855">
        <f t="shared" si="448"/>
        <v>44420</v>
      </c>
      <c r="O401" s="856">
        <f t="shared" si="438"/>
        <v>44422</v>
      </c>
      <c r="Q401" s="864">
        <f t="shared" si="426"/>
        <v>32</v>
      </c>
      <c r="R401" s="851" t="s">
        <v>506</v>
      </c>
      <c r="S401" s="852" t="s">
        <v>8186</v>
      </c>
      <c r="T401" s="853">
        <v>321</v>
      </c>
      <c r="U401" s="854" t="s">
        <v>8185</v>
      </c>
      <c r="V401" s="873">
        <f t="shared" si="479"/>
        <v>44345</v>
      </c>
      <c r="W401" s="873">
        <f t="shared" si="456"/>
        <v>44351</v>
      </c>
      <c r="X401" s="873">
        <f t="shared" si="480"/>
        <v>44352</v>
      </c>
      <c r="Y401" s="873">
        <f t="shared" si="457"/>
        <v>44358</v>
      </c>
      <c r="Z401" s="873">
        <f t="shared" si="458"/>
        <v>44393</v>
      </c>
      <c r="AA401" s="873">
        <f t="shared" si="477"/>
        <v>44410</v>
      </c>
      <c r="AB401" s="873">
        <f t="shared" si="478"/>
        <v>44414</v>
      </c>
      <c r="AC401" s="873">
        <f t="shared" si="440"/>
        <v>44420</v>
      </c>
      <c r="AD401" s="856">
        <f t="shared" si="427"/>
        <v>44422</v>
      </c>
      <c r="AF401" s="864">
        <f t="shared" si="428"/>
        <v>32</v>
      </c>
      <c r="AG401" s="851" t="s">
        <v>506</v>
      </c>
      <c r="AH401" s="852" t="s">
        <v>8186</v>
      </c>
      <c r="AI401" s="853">
        <v>321</v>
      </c>
      <c r="AJ401" s="854" t="s">
        <v>8185</v>
      </c>
      <c r="AK401" s="873">
        <f t="shared" si="465"/>
        <v>44345</v>
      </c>
      <c r="AL401" s="873">
        <f t="shared" si="449"/>
        <v>44351</v>
      </c>
      <c r="AM401" s="873">
        <f t="shared" si="466"/>
        <v>44352</v>
      </c>
      <c r="AN401" s="873">
        <f t="shared" si="450"/>
        <v>44358</v>
      </c>
      <c r="AO401" s="873">
        <f t="shared" si="424"/>
        <v>44393</v>
      </c>
      <c r="AP401" s="873">
        <f t="shared" si="462"/>
        <v>44410</v>
      </c>
      <c r="AQ401" s="873">
        <f t="shared" si="452"/>
        <v>44414</v>
      </c>
      <c r="AR401" s="873">
        <f t="shared" si="422"/>
        <v>44420</v>
      </c>
      <c r="AS401" s="856">
        <f t="shared" si="429"/>
        <v>44422</v>
      </c>
      <c r="AU401" s="864">
        <f t="shared" si="430"/>
        <v>32</v>
      </c>
      <c r="AV401" s="851" t="s">
        <v>506</v>
      </c>
      <c r="AW401" s="852" t="s">
        <v>8186</v>
      </c>
      <c r="AX401" s="853">
        <v>321</v>
      </c>
      <c r="AY401" s="854" t="s">
        <v>8185</v>
      </c>
      <c r="AZ401" s="855">
        <f t="shared" si="474"/>
        <v>44331</v>
      </c>
      <c r="BA401" s="855">
        <f t="shared" si="454"/>
        <v>44337</v>
      </c>
      <c r="BB401" s="855">
        <f t="shared" si="475"/>
        <v>44338</v>
      </c>
      <c r="BC401" s="855">
        <f t="shared" si="444"/>
        <v>44344</v>
      </c>
      <c r="BD401" s="855">
        <f t="shared" si="455"/>
        <v>44393</v>
      </c>
      <c r="BE401" s="855">
        <f t="shared" si="473"/>
        <v>44410</v>
      </c>
      <c r="BF401" s="855">
        <f t="shared" si="445"/>
        <v>44414</v>
      </c>
      <c r="BG401" s="855">
        <f t="shared" si="439"/>
        <v>44420</v>
      </c>
      <c r="BH401" s="856">
        <f t="shared" si="431"/>
        <v>44422</v>
      </c>
      <c r="BJ401" s="864">
        <f t="shared" si="432"/>
        <v>32</v>
      </c>
      <c r="BK401" s="851" t="s">
        <v>506</v>
      </c>
      <c r="BL401" s="852" t="s">
        <v>8186</v>
      </c>
      <c r="BM401" s="853">
        <v>321</v>
      </c>
      <c r="BN401" s="854" t="s">
        <v>8185</v>
      </c>
      <c r="BO401" s="855">
        <f t="shared" si="482"/>
        <v>44317</v>
      </c>
      <c r="BP401" s="855">
        <f t="shared" si="459"/>
        <v>44323</v>
      </c>
      <c r="BQ401" s="855">
        <f t="shared" si="483"/>
        <v>44324</v>
      </c>
      <c r="BR401" s="855">
        <f t="shared" si="460"/>
        <v>44330</v>
      </c>
      <c r="BS401" s="855">
        <f t="shared" si="463"/>
        <v>44393</v>
      </c>
      <c r="BT401" s="855">
        <f t="shared" si="481"/>
        <v>44410</v>
      </c>
      <c r="BU401" s="855">
        <f t="shared" si="446"/>
        <v>44414</v>
      </c>
      <c r="BV401" s="855">
        <f t="shared" si="441"/>
        <v>44420</v>
      </c>
      <c r="BW401" s="856">
        <f t="shared" si="433"/>
        <v>44422</v>
      </c>
      <c r="BY401" s="864">
        <f t="shared" si="434"/>
        <v>32</v>
      </c>
      <c r="BZ401" s="851" t="s">
        <v>506</v>
      </c>
      <c r="CA401" s="852" t="s">
        <v>8186</v>
      </c>
      <c r="CB401" s="853">
        <v>321</v>
      </c>
      <c r="CC401" s="854" t="s">
        <v>8185</v>
      </c>
      <c r="CD401" s="873">
        <f t="shared" ref="CD401:CD418" si="485">CE401-6</f>
        <v>44345</v>
      </c>
      <c r="CE401" s="873">
        <f t="shared" si="467"/>
        <v>44351</v>
      </c>
      <c r="CF401" s="873">
        <f t="shared" ref="CF401:CF418" si="486">CG401-6</f>
        <v>44352</v>
      </c>
      <c r="CG401" s="873">
        <f t="shared" si="447"/>
        <v>44358</v>
      </c>
      <c r="CH401" s="873">
        <f t="shared" si="471"/>
        <v>44393</v>
      </c>
      <c r="CI401" s="873">
        <f t="shared" si="484"/>
        <v>44410</v>
      </c>
      <c r="CJ401" s="873">
        <f t="shared" si="470"/>
        <v>44414</v>
      </c>
      <c r="CK401" s="873">
        <f t="shared" si="442"/>
        <v>44420</v>
      </c>
      <c r="CL401" s="856">
        <f t="shared" si="435"/>
        <v>44422</v>
      </c>
      <c r="CN401" s="864">
        <f t="shared" si="436"/>
        <v>32</v>
      </c>
      <c r="CO401" s="851" t="s">
        <v>506</v>
      </c>
      <c r="CP401" s="852" t="s">
        <v>8186</v>
      </c>
      <c r="CQ401" s="853">
        <v>321</v>
      </c>
      <c r="CR401" s="854" t="s">
        <v>8185</v>
      </c>
      <c r="CS401" s="873">
        <f t="shared" si="468"/>
        <v>44345</v>
      </c>
      <c r="CT401" s="873">
        <f t="shared" si="451"/>
        <v>44351</v>
      </c>
      <c r="CU401" s="873">
        <f t="shared" si="469"/>
        <v>44352</v>
      </c>
      <c r="CV401" s="873">
        <f t="shared" si="443"/>
        <v>44358</v>
      </c>
      <c r="CW401" s="873">
        <f t="shared" si="425"/>
        <v>44393</v>
      </c>
      <c r="CX401" s="873">
        <f t="shared" si="464"/>
        <v>44410</v>
      </c>
      <c r="CY401" s="873">
        <f t="shared" si="453"/>
        <v>44414</v>
      </c>
      <c r="CZ401" s="873">
        <f t="shared" si="423"/>
        <v>44420</v>
      </c>
      <c r="DA401" s="856">
        <f t="shared" si="437"/>
        <v>44422</v>
      </c>
    </row>
    <row r="402" spans="2:105">
      <c r="B402" s="407" t="s">
        <v>4929</v>
      </c>
      <c r="C402" s="864">
        <f t="shared" si="472"/>
        <v>33</v>
      </c>
      <c r="D402" s="857" t="s">
        <v>506</v>
      </c>
      <c r="E402" s="858"/>
      <c r="F402" s="853">
        <v>321</v>
      </c>
      <c r="G402" s="854" t="s">
        <v>8185</v>
      </c>
      <c r="H402" s="859">
        <f t="shared" si="421"/>
        <v>44384</v>
      </c>
      <c r="I402" s="859">
        <f t="shared" si="391"/>
        <v>44387</v>
      </c>
      <c r="J402" s="859">
        <f t="shared" si="411"/>
        <v>44393</v>
      </c>
      <c r="K402" s="859">
        <f t="shared" si="420"/>
        <v>44400</v>
      </c>
      <c r="L402" s="859">
        <f t="shared" si="392"/>
        <v>44417</v>
      </c>
      <c r="M402" s="859">
        <f t="shared" si="476"/>
        <v>44421</v>
      </c>
      <c r="N402" s="859">
        <f t="shared" si="448"/>
        <v>44427</v>
      </c>
      <c r="O402" s="856">
        <f t="shared" si="438"/>
        <v>44429</v>
      </c>
      <c r="Q402" s="864">
        <f t="shared" si="426"/>
        <v>33</v>
      </c>
      <c r="R402" s="857" t="s">
        <v>506</v>
      </c>
      <c r="S402" s="858"/>
      <c r="T402" s="853">
        <v>321</v>
      </c>
      <c r="U402" s="854" t="s">
        <v>8185</v>
      </c>
      <c r="V402" s="885">
        <f t="shared" si="479"/>
        <v>44352</v>
      </c>
      <c r="W402" s="885">
        <f t="shared" si="456"/>
        <v>44358</v>
      </c>
      <c r="X402" s="885">
        <f t="shared" si="480"/>
        <v>44359</v>
      </c>
      <c r="Y402" s="885">
        <f t="shared" si="457"/>
        <v>44365</v>
      </c>
      <c r="Z402" s="885">
        <f t="shared" si="458"/>
        <v>44400</v>
      </c>
      <c r="AA402" s="885">
        <f t="shared" si="477"/>
        <v>44417</v>
      </c>
      <c r="AB402" s="885">
        <f t="shared" si="478"/>
        <v>44421</v>
      </c>
      <c r="AC402" s="885">
        <f t="shared" si="440"/>
        <v>44427</v>
      </c>
      <c r="AD402" s="856">
        <f t="shared" si="427"/>
        <v>44429</v>
      </c>
      <c r="AF402" s="864">
        <f t="shared" si="428"/>
        <v>33</v>
      </c>
      <c r="AG402" s="857" t="s">
        <v>506</v>
      </c>
      <c r="AH402" s="858"/>
      <c r="AI402" s="853">
        <v>321</v>
      </c>
      <c r="AJ402" s="854" t="s">
        <v>8185</v>
      </c>
      <c r="AK402" s="885">
        <f t="shared" si="465"/>
        <v>44352</v>
      </c>
      <c r="AL402" s="885">
        <f t="shared" si="449"/>
        <v>44358</v>
      </c>
      <c r="AM402" s="885">
        <f t="shared" si="466"/>
        <v>44359</v>
      </c>
      <c r="AN402" s="885">
        <f t="shared" si="450"/>
        <v>44365</v>
      </c>
      <c r="AO402" s="885">
        <f t="shared" si="424"/>
        <v>44400</v>
      </c>
      <c r="AP402" s="885">
        <f t="shared" si="462"/>
        <v>44417</v>
      </c>
      <c r="AQ402" s="885">
        <f t="shared" si="452"/>
        <v>44421</v>
      </c>
      <c r="AR402" s="885">
        <f t="shared" si="422"/>
        <v>44427</v>
      </c>
      <c r="AS402" s="856">
        <f t="shared" si="429"/>
        <v>44429</v>
      </c>
      <c r="AU402" s="864">
        <f t="shared" si="430"/>
        <v>33</v>
      </c>
      <c r="AV402" s="857" t="s">
        <v>506</v>
      </c>
      <c r="AW402" s="858"/>
      <c r="AX402" s="853">
        <v>321</v>
      </c>
      <c r="AY402" s="854" t="s">
        <v>8185</v>
      </c>
      <c r="AZ402" s="863">
        <f t="shared" si="474"/>
        <v>44338</v>
      </c>
      <c r="BA402" s="863">
        <f t="shared" si="454"/>
        <v>44344</v>
      </c>
      <c r="BB402" s="863">
        <f t="shared" si="475"/>
        <v>44345</v>
      </c>
      <c r="BC402" s="863">
        <f t="shared" si="444"/>
        <v>44351</v>
      </c>
      <c r="BD402" s="863">
        <f t="shared" si="455"/>
        <v>44400</v>
      </c>
      <c r="BE402" s="863">
        <f t="shared" si="473"/>
        <v>44417</v>
      </c>
      <c r="BF402" s="863">
        <f t="shared" si="445"/>
        <v>44421</v>
      </c>
      <c r="BG402" s="863">
        <f t="shared" si="439"/>
        <v>44427</v>
      </c>
      <c r="BH402" s="856">
        <f t="shared" si="431"/>
        <v>44429</v>
      </c>
      <c r="BJ402" s="864">
        <f t="shared" si="432"/>
        <v>33</v>
      </c>
      <c r="BK402" s="857" t="s">
        <v>506</v>
      </c>
      <c r="BL402" s="858"/>
      <c r="BM402" s="853">
        <v>321</v>
      </c>
      <c r="BN402" s="854" t="s">
        <v>8185</v>
      </c>
      <c r="BO402" s="859">
        <f t="shared" si="482"/>
        <v>44324</v>
      </c>
      <c r="BP402" s="859">
        <f t="shared" si="459"/>
        <v>44330</v>
      </c>
      <c r="BQ402" s="859">
        <f t="shared" si="483"/>
        <v>44331</v>
      </c>
      <c r="BR402" s="859">
        <f t="shared" si="460"/>
        <v>44337</v>
      </c>
      <c r="BS402" s="859">
        <f t="shared" si="463"/>
        <v>44400</v>
      </c>
      <c r="BT402" s="859">
        <f t="shared" si="481"/>
        <v>44417</v>
      </c>
      <c r="BU402" s="859">
        <f t="shared" si="446"/>
        <v>44421</v>
      </c>
      <c r="BV402" s="859">
        <f t="shared" si="441"/>
        <v>44427</v>
      </c>
      <c r="BW402" s="856">
        <f t="shared" si="433"/>
        <v>44429</v>
      </c>
      <c r="BY402" s="864">
        <f t="shared" si="434"/>
        <v>33</v>
      </c>
      <c r="BZ402" s="857" t="s">
        <v>506</v>
      </c>
      <c r="CA402" s="858"/>
      <c r="CB402" s="853">
        <v>321</v>
      </c>
      <c r="CC402" s="854" t="s">
        <v>8185</v>
      </c>
      <c r="CD402" s="885">
        <f t="shared" si="485"/>
        <v>44352</v>
      </c>
      <c r="CE402" s="885">
        <f t="shared" si="467"/>
        <v>44358</v>
      </c>
      <c r="CF402" s="885">
        <f t="shared" si="486"/>
        <v>44359</v>
      </c>
      <c r="CG402" s="885">
        <f t="shared" si="447"/>
        <v>44365</v>
      </c>
      <c r="CH402" s="885">
        <f t="shared" si="471"/>
        <v>44400</v>
      </c>
      <c r="CI402" s="885">
        <f t="shared" si="484"/>
        <v>44417</v>
      </c>
      <c r="CJ402" s="885">
        <f t="shared" si="470"/>
        <v>44421</v>
      </c>
      <c r="CK402" s="885">
        <f t="shared" si="442"/>
        <v>44427</v>
      </c>
      <c r="CL402" s="856">
        <f t="shared" si="435"/>
        <v>44429</v>
      </c>
      <c r="CN402" s="864">
        <f t="shared" si="436"/>
        <v>33</v>
      </c>
      <c r="CO402" s="857" t="s">
        <v>506</v>
      </c>
      <c r="CP402" s="858"/>
      <c r="CQ402" s="853">
        <v>321</v>
      </c>
      <c r="CR402" s="854" t="s">
        <v>8185</v>
      </c>
      <c r="CS402" s="885">
        <f t="shared" si="468"/>
        <v>44352</v>
      </c>
      <c r="CT402" s="885">
        <f t="shared" si="451"/>
        <v>44358</v>
      </c>
      <c r="CU402" s="885">
        <f t="shared" si="469"/>
        <v>44359</v>
      </c>
      <c r="CV402" s="885">
        <f t="shared" si="443"/>
        <v>44365</v>
      </c>
      <c r="CW402" s="885">
        <f t="shared" si="425"/>
        <v>44400</v>
      </c>
      <c r="CX402" s="885">
        <f t="shared" si="464"/>
        <v>44417</v>
      </c>
      <c r="CY402" s="885">
        <f t="shared" si="453"/>
        <v>44421</v>
      </c>
      <c r="CZ402" s="885">
        <f t="shared" si="423"/>
        <v>44427</v>
      </c>
      <c r="DA402" s="856">
        <f t="shared" si="437"/>
        <v>44429</v>
      </c>
    </row>
    <row r="403" spans="2:105">
      <c r="B403" s="407" t="s">
        <v>4930</v>
      </c>
      <c r="C403" s="864">
        <f t="shared" si="472"/>
        <v>34</v>
      </c>
      <c r="D403" s="857" t="s">
        <v>506</v>
      </c>
      <c r="E403" s="858"/>
      <c r="F403" s="853">
        <v>321</v>
      </c>
      <c r="G403" s="854" t="s">
        <v>8185</v>
      </c>
      <c r="H403" s="859">
        <f t="shared" si="421"/>
        <v>44391</v>
      </c>
      <c r="I403" s="859">
        <f t="shared" si="391"/>
        <v>44394</v>
      </c>
      <c r="J403" s="859">
        <f t="shared" si="411"/>
        <v>44400</v>
      </c>
      <c r="K403" s="859">
        <f t="shared" si="420"/>
        <v>44407</v>
      </c>
      <c r="L403" s="859">
        <f t="shared" si="392"/>
        <v>44424</v>
      </c>
      <c r="M403" s="859">
        <f t="shared" si="476"/>
        <v>44428</v>
      </c>
      <c r="N403" s="859">
        <f t="shared" si="448"/>
        <v>44434</v>
      </c>
      <c r="O403" s="856">
        <f t="shared" si="438"/>
        <v>44436</v>
      </c>
      <c r="Q403" s="864">
        <f t="shared" si="426"/>
        <v>34</v>
      </c>
      <c r="R403" s="857" t="s">
        <v>506</v>
      </c>
      <c r="S403" s="858"/>
      <c r="T403" s="853">
        <v>321</v>
      </c>
      <c r="U403" s="854" t="s">
        <v>8185</v>
      </c>
      <c r="V403" s="885">
        <f t="shared" si="479"/>
        <v>44359</v>
      </c>
      <c r="W403" s="885">
        <f t="shared" si="456"/>
        <v>44365</v>
      </c>
      <c r="X403" s="885">
        <f t="shared" si="480"/>
        <v>44366</v>
      </c>
      <c r="Y403" s="885">
        <f t="shared" si="457"/>
        <v>44372</v>
      </c>
      <c r="Z403" s="885">
        <f t="shared" si="458"/>
        <v>44407</v>
      </c>
      <c r="AA403" s="885">
        <f t="shared" si="477"/>
        <v>44424</v>
      </c>
      <c r="AB403" s="885">
        <f t="shared" si="478"/>
        <v>44428</v>
      </c>
      <c r="AC403" s="885">
        <f t="shared" si="440"/>
        <v>44434</v>
      </c>
      <c r="AD403" s="856">
        <f t="shared" si="427"/>
        <v>44436</v>
      </c>
      <c r="AF403" s="864">
        <f t="shared" si="428"/>
        <v>34</v>
      </c>
      <c r="AG403" s="857" t="s">
        <v>506</v>
      </c>
      <c r="AH403" s="858"/>
      <c r="AI403" s="853">
        <v>321</v>
      </c>
      <c r="AJ403" s="854" t="s">
        <v>8185</v>
      </c>
      <c r="AK403" s="885">
        <f t="shared" si="465"/>
        <v>44359</v>
      </c>
      <c r="AL403" s="885">
        <f t="shared" si="449"/>
        <v>44365</v>
      </c>
      <c r="AM403" s="885">
        <f t="shared" si="466"/>
        <v>44366</v>
      </c>
      <c r="AN403" s="885">
        <f t="shared" si="450"/>
        <v>44372</v>
      </c>
      <c r="AO403" s="885">
        <f t="shared" si="424"/>
        <v>44407</v>
      </c>
      <c r="AP403" s="885">
        <f t="shared" si="462"/>
        <v>44424</v>
      </c>
      <c r="AQ403" s="885">
        <f t="shared" si="452"/>
        <v>44428</v>
      </c>
      <c r="AR403" s="885">
        <f t="shared" si="422"/>
        <v>44434</v>
      </c>
      <c r="AS403" s="856">
        <f t="shared" si="429"/>
        <v>44436</v>
      </c>
      <c r="AU403" s="864">
        <f t="shared" si="430"/>
        <v>34</v>
      </c>
      <c r="AV403" s="857" t="s">
        <v>506</v>
      </c>
      <c r="AW403" s="858"/>
      <c r="AX403" s="853">
        <v>321</v>
      </c>
      <c r="AY403" s="854" t="s">
        <v>8185</v>
      </c>
      <c r="AZ403" s="859">
        <f t="shared" si="474"/>
        <v>44345</v>
      </c>
      <c r="BA403" s="859">
        <f t="shared" si="454"/>
        <v>44351</v>
      </c>
      <c r="BB403" s="859">
        <f t="shared" si="475"/>
        <v>44352</v>
      </c>
      <c r="BC403" s="859">
        <f t="shared" si="444"/>
        <v>44358</v>
      </c>
      <c r="BD403" s="859">
        <f t="shared" si="455"/>
        <v>44407</v>
      </c>
      <c r="BE403" s="859">
        <f t="shared" si="473"/>
        <v>44424</v>
      </c>
      <c r="BF403" s="859">
        <f t="shared" si="445"/>
        <v>44428</v>
      </c>
      <c r="BG403" s="859">
        <f t="shared" si="439"/>
        <v>44434</v>
      </c>
      <c r="BH403" s="856">
        <f t="shared" si="431"/>
        <v>44436</v>
      </c>
      <c r="BJ403" s="864">
        <f t="shared" si="432"/>
        <v>34</v>
      </c>
      <c r="BK403" s="857" t="s">
        <v>506</v>
      </c>
      <c r="BL403" s="858"/>
      <c r="BM403" s="853">
        <v>321</v>
      </c>
      <c r="BN403" s="854" t="s">
        <v>8185</v>
      </c>
      <c r="BO403" s="859">
        <f t="shared" si="482"/>
        <v>44331</v>
      </c>
      <c r="BP403" s="859">
        <f t="shared" si="459"/>
        <v>44337</v>
      </c>
      <c r="BQ403" s="859">
        <f t="shared" si="483"/>
        <v>44338</v>
      </c>
      <c r="BR403" s="859">
        <f t="shared" si="460"/>
        <v>44344</v>
      </c>
      <c r="BS403" s="859">
        <f t="shared" si="463"/>
        <v>44407</v>
      </c>
      <c r="BT403" s="859">
        <f t="shared" si="481"/>
        <v>44424</v>
      </c>
      <c r="BU403" s="859">
        <f t="shared" si="446"/>
        <v>44428</v>
      </c>
      <c r="BV403" s="859">
        <f t="shared" si="441"/>
        <v>44434</v>
      </c>
      <c r="BW403" s="856">
        <f t="shared" si="433"/>
        <v>44436</v>
      </c>
      <c r="BY403" s="864">
        <f t="shared" si="434"/>
        <v>34</v>
      </c>
      <c r="BZ403" s="857" t="s">
        <v>506</v>
      </c>
      <c r="CA403" s="858"/>
      <c r="CB403" s="853">
        <v>321</v>
      </c>
      <c r="CC403" s="854" t="s">
        <v>8185</v>
      </c>
      <c r="CD403" s="885">
        <f t="shared" si="485"/>
        <v>44359</v>
      </c>
      <c r="CE403" s="885">
        <f t="shared" si="467"/>
        <v>44365</v>
      </c>
      <c r="CF403" s="885">
        <f t="shared" si="486"/>
        <v>44366</v>
      </c>
      <c r="CG403" s="885">
        <f t="shared" si="447"/>
        <v>44372</v>
      </c>
      <c r="CH403" s="885">
        <f t="shared" si="471"/>
        <v>44407</v>
      </c>
      <c r="CI403" s="885">
        <f t="shared" si="484"/>
        <v>44424</v>
      </c>
      <c r="CJ403" s="885">
        <f t="shared" si="470"/>
        <v>44428</v>
      </c>
      <c r="CK403" s="885">
        <f t="shared" si="442"/>
        <v>44434</v>
      </c>
      <c r="CL403" s="856">
        <f t="shared" si="435"/>
        <v>44436</v>
      </c>
      <c r="CN403" s="864">
        <f t="shared" si="436"/>
        <v>34</v>
      </c>
      <c r="CO403" s="857" t="s">
        <v>506</v>
      </c>
      <c r="CP403" s="858"/>
      <c r="CQ403" s="853">
        <v>321</v>
      </c>
      <c r="CR403" s="854" t="s">
        <v>8185</v>
      </c>
      <c r="CS403" s="885">
        <f t="shared" si="468"/>
        <v>44359</v>
      </c>
      <c r="CT403" s="885">
        <f t="shared" si="451"/>
        <v>44365</v>
      </c>
      <c r="CU403" s="885">
        <f t="shared" si="469"/>
        <v>44366</v>
      </c>
      <c r="CV403" s="885">
        <f t="shared" si="443"/>
        <v>44372</v>
      </c>
      <c r="CW403" s="885">
        <f t="shared" si="425"/>
        <v>44407</v>
      </c>
      <c r="CX403" s="885">
        <f t="shared" si="464"/>
        <v>44424</v>
      </c>
      <c r="CY403" s="885">
        <f t="shared" si="453"/>
        <v>44428</v>
      </c>
      <c r="CZ403" s="885">
        <f t="shared" si="423"/>
        <v>44434</v>
      </c>
      <c r="DA403" s="856">
        <f t="shared" si="437"/>
        <v>44436</v>
      </c>
    </row>
    <row r="404" spans="2:105">
      <c r="B404" s="407" t="s">
        <v>4931</v>
      </c>
      <c r="C404" s="864">
        <f t="shared" si="472"/>
        <v>35</v>
      </c>
      <c r="D404" s="857" t="s">
        <v>506</v>
      </c>
      <c r="E404" s="858"/>
      <c r="F404" s="853">
        <v>321</v>
      </c>
      <c r="G404" s="854" t="s">
        <v>8187</v>
      </c>
      <c r="H404" s="859">
        <f t="shared" si="421"/>
        <v>44398</v>
      </c>
      <c r="I404" s="859">
        <f t="shared" si="391"/>
        <v>44401</v>
      </c>
      <c r="J404" s="859">
        <f t="shared" si="411"/>
        <v>44407</v>
      </c>
      <c r="K404" s="859">
        <f t="shared" si="420"/>
        <v>44414</v>
      </c>
      <c r="L404" s="859">
        <f t="shared" si="392"/>
        <v>44431</v>
      </c>
      <c r="M404" s="859">
        <f t="shared" si="476"/>
        <v>44435</v>
      </c>
      <c r="N404" s="859">
        <f t="shared" si="448"/>
        <v>44441</v>
      </c>
      <c r="O404" s="856">
        <f t="shared" si="438"/>
        <v>44443</v>
      </c>
      <c r="Q404" s="864">
        <f t="shared" si="426"/>
        <v>35</v>
      </c>
      <c r="R404" s="857" t="s">
        <v>506</v>
      </c>
      <c r="S404" s="858"/>
      <c r="T404" s="853">
        <v>321</v>
      </c>
      <c r="U404" s="854" t="s">
        <v>8187</v>
      </c>
      <c r="V404" s="885">
        <f t="shared" si="479"/>
        <v>44366</v>
      </c>
      <c r="W404" s="885">
        <f t="shared" si="456"/>
        <v>44372</v>
      </c>
      <c r="X404" s="885">
        <f t="shared" si="480"/>
        <v>44373</v>
      </c>
      <c r="Y404" s="885">
        <f t="shared" si="457"/>
        <v>44379</v>
      </c>
      <c r="Z404" s="885">
        <f t="shared" si="458"/>
        <v>44414</v>
      </c>
      <c r="AA404" s="885">
        <f t="shared" si="477"/>
        <v>44431</v>
      </c>
      <c r="AB404" s="885">
        <f t="shared" si="478"/>
        <v>44435</v>
      </c>
      <c r="AC404" s="885">
        <f t="shared" si="440"/>
        <v>44441</v>
      </c>
      <c r="AD404" s="856">
        <f t="shared" si="427"/>
        <v>44443</v>
      </c>
      <c r="AF404" s="864">
        <f t="shared" si="428"/>
        <v>35</v>
      </c>
      <c r="AG404" s="857" t="s">
        <v>506</v>
      </c>
      <c r="AH404" s="858"/>
      <c r="AI404" s="853">
        <v>321</v>
      </c>
      <c r="AJ404" s="854" t="s">
        <v>8187</v>
      </c>
      <c r="AK404" s="885">
        <f t="shared" si="465"/>
        <v>44366</v>
      </c>
      <c r="AL404" s="885">
        <f t="shared" si="449"/>
        <v>44372</v>
      </c>
      <c r="AM404" s="885">
        <f t="shared" si="466"/>
        <v>44373</v>
      </c>
      <c r="AN404" s="885">
        <f t="shared" si="450"/>
        <v>44379</v>
      </c>
      <c r="AO404" s="885">
        <f t="shared" si="424"/>
        <v>44414</v>
      </c>
      <c r="AP404" s="885">
        <f t="shared" si="462"/>
        <v>44431</v>
      </c>
      <c r="AQ404" s="885">
        <f t="shared" si="452"/>
        <v>44435</v>
      </c>
      <c r="AR404" s="885">
        <f t="shared" si="422"/>
        <v>44441</v>
      </c>
      <c r="AS404" s="856">
        <f t="shared" si="429"/>
        <v>44443</v>
      </c>
      <c r="AU404" s="864">
        <f t="shared" si="430"/>
        <v>35</v>
      </c>
      <c r="AV404" s="857" t="s">
        <v>506</v>
      </c>
      <c r="AW404" s="858"/>
      <c r="AX404" s="853">
        <v>321</v>
      </c>
      <c r="AY404" s="854" t="s">
        <v>8187</v>
      </c>
      <c r="AZ404" s="863">
        <f t="shared" si="474"/>
        <v>44352</v>
      </c>
      <c r="BA404" s="863">
        <f t="shared" si="454"/>
        <v>44358</v>
      </c>
      <c r="BB404" s="863">
        <f t="shared" si="475"/>
        <v>44359</v>
      </c>
      <c r="BC404" s="863">
        <f t="shared" si="444"/>
        <v>44365</v>
      </c>
      <c r="BD404" s="863">
        <f t="shared" si="455"/>
        <v>44414</v>
      </c>
      <c r="BE404" s="863">
        <f t="shared" si="473"/>
        <v>44431</v>
      </c>
      <c r="BF404" s="863">
        <f t="shared" si="445"/>
        <v>44435</v>
      </c>
      <c r="BG404" s="863">
        <f t="shared" si="439"/>
        <v>44441</v>
      </c>
      <c r="BH404" s="856">
        <f t="shared" si="431"/>
        <v>44443</v>
      </c>
      <c r="BJ404" s="864">
        <f t="shared" si="432"/>
        <v>35</v>
      </c>
      <c r="BK404" s="857" t="s">
        <v>506</v>
      </c>
      <c r="BL404" s="858"/>
      <c r="BM404" s="853">
        <v>321</v>
      </c>
      <c r="BN404" s="854" t="s">
        <v>8187</v>
      </c>
      <c r="BO404" s="859">
        <f t="shared" si="482"/>
        <v>44338</v>
      </c>
      <c r="BP404" s="859">
        <f t="shared" si="459"/>
        <v>44344</v>
      </c>
      <c r="BQ404" s="859">
        <f t="shared" si="483"/>
        <v>44345</v>
      </c>
      <c r="BR404" s="859">
        <f t="shared" si="460"/>
        <v>44351</v>
      </c>
      <c r="BS404" s="859">
        <f t="shared" si="463"/>
        <v>44414</v>
      </c>
      <c r="BT404" s="859">
        <f t="shared" si="481"/>
        <v>44431</v>
      </c>
      <c r="BU404" s="859">
        <f t="shared" si="446"/>
        <v>44435</v>
      </c>
      <c r="BV404" s="859">
        <f t="shared" si="441"/>
        <v>44441</v>
      </c>
      <c r="BW404" s="856">
        <f t="shared" si="433"/>
        <v>44443</v>
      </c>
      <c r="BY404" s="864">
        <f t="shared" si="434"/>
        <v>35</v>
      </c>
      <c r="BZ404" s="857" t="s">
        <v>506</v>
      </c>
      <c r="CA404" s="858"/>
      <c r="CB404" s="853">
        <v>321</v>
      </c>
      <c r="CC404" s="854" t="s">
        <v>8187</v>
      </c>
      <c r="CD404" s="885">
        <f t="shared" si="485"/>
        <v>44366</v>
      </c>
      <c r="CE404" s="885">
        <f t="shared" si="467"/>
        <v>44372</v>
      </c>
      <c r="CF404" s="885">
        <f t="shared" si="486"/>
        <v>44373</v>
      </c>
      <c r="CG404" s="885">
        <f t="shared" si="447"/>
        <v>44379</v>
      </c>
      <c r="CH404" s="885">
        <f t="shared" si="471"/>
        <v>44414</v>
      </c>
      <c r="CI404" s="885">
        <f t="shared" si="484"/>
        <v>44431</v>
      </c>
      <c r="CJ404" s="885">
        <f t="shared" si="470"/>
        <v>44435</v>
      </c>
      <c r="CK404" s="885">
        <f t="shared" si="442"/>
        <v>44441</v>
      </c>
      <c r="CL404" s="856">
        <f t="shared" si="435"/>
        <v>44443</v>
      </c>
      <c r="CN404" s="864">
        <f t="shared" si="436"/>
        <v>35</v>
      </c>
      <c r="CO404" s="857" t="s">
        <v>506</v>
      </c>
      <c r="CP404" s="858"/>
      <c r="CQ404" s="853">
        <v>321</v>
      </c>
      <c r="CR404" s="854" t="s">
        <v>8187</v>
      </c>
      <c r="CS404" s="885">
        <f t="shared" si="468"/>
        <v>44366</v>
      </c>
      <c r="CT404" s="885">
        <f t="shared" si="451"/>
        <v>44372</v>
      </c>
      <c r="CU404" s="885">
        <f t="shared" si="469"/>
        <v>44373</v>
      </c>
      <c r="CV404" s="885">
        <f t="shared" si="443"/>
        <v>44379</v>
      </c>
      <c r="CW404" s="885">
        <f t="shared" si="425"/>
        <v>44414</v>
      </c>
      <c r="CX404" s="885">
        <f t="shared" si="464"/>
        <v>44431</v>
      </c>
      <c r="CY404" s="885">
        <f t="shared" si="453"/>
        <v>44435</v>
      </c>
      <c r="CZ404" s="885">
        <f t="shared" si="423"/>
        <v>44441</v>
      </c>
      <c r="DA404" s="856">
        <f t="shared" si="437"/>
        <v>44443</v>
      </c>
    </row>
    <row r="405" spans="2:105" ht="51">
      <c r="B405" s="407" t="s">
        <v>4932</v>
      </c>
      <c r="C405" s="864">
        <f t="shared" si="472"/>
        <v>36</v>
      </c>
      <c r="D405" s="851" t="s">
        <v>506</v>
      </c>
      <c r="E405" s="852" t="s">
        <v>8188</v>
      </c>
      <c r="F405" s="853">
        <v>321</v>
      </c>
      <c r="G405" s="854" t="s">
        <v>8187</v>
      </c>
      <c r="H405" s="855">
        <f t="shared" si="421"/>
        <v>44405</v>
      </c>
      <c r="I405" s="855">
        <f t="shared" si="391"/>
        <v>44408</v>
      </c>
      <c r="J405" s="855">
        <f t="shared" si="411"/>
        <v>44414</v>
      </c>
      <c r="K405" s="855">
        <f t="shared" si="420"/>
        <v>44421</v>
      </c>
      <c r="L405" s="855">
        <f t="shared" si="392"/>
        <v>44438</v>
      </c>
      <c r="M405" s="855">
        <f t="shared" si="476"/>
        <v>44442</v>
      </c>
      <c r="N405" s="855">
        <f t="shared" si="448"/>
        <v>44448</v>
      </c>
      <c r="O405" s="856">
        <f t="shared" si="438"/>
        <v>44450</v>
      </c>
      <c r="Q405" s="864">
        <f t="shared" si="426"/>
        <v>36</v>
      </c>
      <c r="R405" s="851" t="s">
        <v>506</v>
      </c>
      <c r="S405" s="852" t="s">
        <v>8188</v>
      </c>
      <c r="T405" s="853">
        <v>321</v>
      </c>
      <c r="U405" s="854" t="s">
        <v>8187</v>
      </c>
      <c r="V405" s="873">
        <f t="shared" si="479"/>
        <v>44373</v>
      </c>
      <c r="W405" s="873">
        <f t="shared" si="456"/>
        <v>44379</v>
      </c>
      <c r="X405" s="873">
        <f t="shared" si="480"/>
        <v>44380</v>
      </c>
      <c r="Y405" s="873">
        <f t="shared" si="457"/>
        <v>44386</v>
      </c>
      <c r="Z405" s="873">
        <f t="shared" si="458"/>
        <v>44421</v>
      </c>
      <c r="AA405" s="873">
        <f t="shared" si="477"/>
        <v>44438</v>
      </c>
      <c r="AB405" s="873">
        <f>AC405-6</f>
        <v>44442</v>
      </c>
      <c r="AC405" s="873">
        <f t="shared" si="440"/>
        <v>44448</v>
      </c>
      <c r="AD405" s="856">
        <f t="shared" si="427"/>
        <v>44450</v>
      </c>
      <c r="AF405" s="864">
        <f t="shared" si="428"/>
        <v>36</v>
      </c>
      <c r="AG405" s="851" t="s">
        <v>506</v>
      </c>
      <c r="AH405" s="852" t="s">
        <v>8188</v>
      </c>
      <c r="AI405" s="853">
        <v>321</v>
      </c>
      <c r="AJ405" s="854" t="s">
        <v>8187</v>
      </c>
      <c r="AK405" s="873">
        <f t="shared" si="465"/>
        <v>44373</v>
      </c>
      <c r="AL405" s="873">
        <f t="shared" si="449"/>
        <v>44379</v>
      </c>
      <c r="AM405" s="873">
        <f t="shared" si="466"/>
        <v>44380</v>
      </c>
      <c r="AN405" s="873">
        <f t="shared" si="450"/>
        <v>44386</v>
      </c>
      <c r="AO405" s="873">
        <f t="shared" si="424"/>
        <v>44421</v>
      </c>
      <c r="AP405" s="873">
        <f t="shared" si="462"/>
        <v>44438</v>
      </c>
      <c r="AQ405" s="873">
        <f t="shared" si="452"/>
        <v>44442</v>
      </c>
      <c r="AR405" s="873">
        <f t="shared" si="422"/>
        <v>44448</v>
      </c>
      <c r="AS405" s="856">
        <f t="shared" si="429"/>
        <v>44450</v>
      </c>
      <c r="AU405" s="864">
        <f t="shared" si="430"/>
        <v>36</v>
      </c>
      <c r="AV405" s="851" t="s">
        <v>506</v>
      </c>
      <c r="AW405" s="852" t="s">
        <v>8188</v>
      </c>
      <c r="AX405" s="853">
        <v>321</v>
      </c>
      <c r="AY405" s="854" t="s">
        <v>8187</v>
      </c>
      <c r="AZ405" s="855">
        <f t="shared" si="474"/>
        <v>44359</v>
      </c>
      <c r="BA405" s="855">
        <f t="shared" si="454"/>
        <v>44365</v>
      </c>
      <c r="BB405" s="855">
        <f t="shared" si="475"/>
        <v>44366</v>
      </c>
      <c r="BC405" s="855">
        <f t="shared" si="444"/>
        <v>44372</v>
      </c>
      <c r="BD405" s="855">
        <f t="shared" si="455"/>
        <v>44421</v>
      </c>
      <c r="BE405" s="855">
        <f t="shared" si="473"/>
        <v>44438</v>
      </c>
      <c r="BF405" s="855">
        <f t="shared" si="445"/>
        <v>44442</v>
      </c>
      <c r="BG405" s="855">
        <f t="shared" si="439"/>
        <v>44448</v>
      </c>
      <c r="BH405" s="856">
        <f t="shared" si="431"/>
        <v>44450</v>
      </c>
      <c r="BJ405" s="864">
        <f t="shared" si="432"/>
        <v>36</v>
      </c>
      <c r="BK405" s="851" t="s">
        <v>506</v>
      </c>
      <c r="BL405" s="852" t="s">
        <v>8188</v>
      </c>
      <c r="BM405" s="853">
        <v>321</v>
      </c>
      <c r="BN405" s="854" t="s">
        <v>8187</v>
      </c>
      <c r="BO405" s="855">
        <f t="shared" si="482"/>
        <v>44345</v>
      </c>
      <c r="BP405" s="855">
        <f t="shared" si="459"/>
        <v>44351</v>
      </c>
      <c r="BQ405" s="855">
        <f t="shared" si="483"/>
        <v>44352</v>
      </c>
      <c r="BR405" s="855">
        <f t="shared" si="460"/>
        <v>44358</v>
      </c>
      <c r="BS405" s="855">
        <f t="shared" si="463"/>
        <v>44421</v>
      </c>
      <c r="BT405" s="855">
        <f t="shared" si="481"/>
        <v>44438</v>
      </c>
      <c r="BU405" s="855">
        <f t="shared" si="446"/>
        <v>44442</v>
      </c>
      <c r="BV405" s="855">
        <f t="shared" si="441"/>
        <v>44448</v>
      </c>
      <c r="BW405" s="856">
        <f t="shared" si="433"/>
        <v>44450</v>
      </c>
      <c r="BY405" s="864">
        <f t="shared" si="434"/>
        <v>36</v>
      </c>
      <c r="BZ405" s="851" t="s">
        <v>506</v>
      </c>
      <c r="CA405" s="852" t="s">
        <v>8188</v>
      </c>
      <c r="CB405" s="853">
        <v>321</v>
      </c>
      <c r="CC405" s="854" t="s">
        <v>8187</v>
      </c>
      <c r="CD405" s="873">
        <f t="shared" si="485"/>
        <v>44373</v>
      </c>
      <c r="CE405" s="873">
        <f t="shared" si="467"/>
        <v>44379</v>
      </c>
      <c r="CF405" s="873">
        <f t="shared" si="486"/>
        <v>44380</v>
      </c>
      <c r="CG405" s="873">
        <f t="shared" si="447"/>
        <v>44386</v>
      </c>
      <c r="CH405" s="873">
        <f t="shared" si="471"/>
        <v>44421</v>
      </c>
      <c r="CI405" s="873">
        <f t="shared" si="484"/>
        <v>44438</v>
      </c>
      <c r="CJ405" s="873">
        <f t="shared" si="470"/>
        <v>44442</v>
      </c>
      <c r="CK405" s="873">
        <f t="shared" si="442"/>
        <v>44448</v>
      </c>
      <c r="CL405" s="856">
        <f t="shared" si="435"/>
        <v>44450</v>
      </c>
      <c r="CN405" s="864">
        <f t="shared" si="436"/>
        <v>36</v>
      </c>
      <c r="CO405" s="851" t="s">
        <v>506</v>
      </c>
      <c r="CP405" s="852" t="s">
        <v>8188</v>
      </c>
      <c r="CQ405" s="853">
        <v>321</v>
      </c>
      <c r="CR405" s="854" t="s">
        <v>8187</v>
      </c>
      <c r="CS405" s="873">
        <f t="shared" si="468"/>
        <v>44373</v>
      </c>
      <c r="CT405" s="873">
        <f t="shared" si="451"/>
        <v>44379</v>
      </c>
      <c r="CU405" s="873">
        <f t="shared" si="469"/>
        <v>44380</v>
      </c>
      <c r="CV405" s="873">
        <f t="shared" si="443"/>
        <v>44386</v>
      </c>
      <c r="CW405" s="873">
        <f t="shared" si="425"/>
        <v>44421</v>
      </c>
      <c r="CX405" s="873">
        <f t="shared" si="464"/>
        <v>44438</v>
      </c>
      <c r="CY405" s="873">
        <f t="shared" si="453"/>
        <v>44442</v>
      </c>
      <c r="CZ405" s="873">
        <f t="shared" si="423"/>
        <v>44448</v>
      </c>
      <c r="DA405" s="856">
        <f t="shared" si="437"/>
        <v>44450</v>
      </c>
    </row>
    <row r="406" spans="2:105">
      <c r="B406" s="407" t="s">
        <v>4933</v>
      </c>
      <c r="C406" s="864">
        <f t="shared" si="472"/>
        <v>37</v>
      </c>
      <c r="D406" s="857" t="s">
        <v>506</v>
      </c>
      <c r="E406" s="858"/>
      <c r="F406" s="853">
        <v>321</v>
      </c>
      <c r="G406" s="854" t="s">
        <v>8187</v>
      </c>
      <c r="H406" s="859">
        <f t="shared" si="421"/>
        <v>44412</v>
      </c>
      <c r="I406" s="859">
        <f t="shared" si="391"/>
        <v>44415</v>
      </c>
      <c r="J406" s="859">
        <f t="shared" si="411"/>
        <v>44421</v>
      </c>
      <c r="K406" s="859">
        <f t="shared" si="420"/>
        <v>44428</v>
      </c>
      <c r="L406" s="859">
        <f t="shared" si="392"/>
        <v>44445</v>
      </c>
      <c r="M406" s="859">
        <f t="shared" si="476"/>
        <v>44449</v>
      </c>
      <c r="N406" s="859">
        <f t="shared" si="448"/>
        <v>44455</v>
      </c>
      <c r="O406" s="856">
        <f t="shared" si="438"/>
        <v>44457</v>
      </c>
      <c r="Q406" s="864">
        <f t="shared" si="426"/>
        <v>37</v>
      </c>
      <c r="R406" s="857" t="s">
        <v>506</v>
      </c>
      <c r="S406" s="858"/>
      <c r="T406" s="853">
        <v>321</v>
      </c>
      <c r="U406" s="854" t="s">
        <v>8187</v>
      </c>
      <c r="V406" s="885">
        <f t="shared" si="479"/>
        <v>44380</v>
      </c>
      <c r="W406" s="885">
        <f t="shared" si="456"/>
        <v>44386</v>
      </c>
      <c r="X406" s="885">
        <f t="shared" si="480"/>
        <v>44387</v>
      </c>
      <c r="Y406" s="885">
        <f t="shared" si="457"/>
        <v>44393</v>
      </c>
      <c r="Z406" s="885">
        <f t="shared" si="458"/>
        <v>44428</v>
      </c>
      <c r="AA406" s="885">
        <f t="shared" si="477"/>
        <v>44445</v>
      </c>
      <c r="AB406" s="885">
        <f t="shared" si="478"/>
        <v>44449</v>
      </c>
      <c r="AC406" s="885">
        <f t="shared" si="440"/>
        <v>44455</v>
      </c>
      <c r="AD406" s="856">
        <f t="shared" si="427"/>
        <v>44457</v>
      </c>
      <c r="AF406" s="864">
        <f t="shared" si="428"/>
        <v>37</v>
      </c>
      <c r="AG406" s="857" t="s">
        <v>506</v>
      </c>
      <c r="AH406" s="858"/>
      <c r="AI406" s="853">
        <v>321</v>
      </c>
      <c r="AJ406" s="854" t="s">
        <v>8187</v>
      </c>
      <c r="AK406" s="885">
        <f t="shared" si="465"/>
        <v>44380</v>
      </c>
      <c r="AL406" s="885">
        <f t="shared" si="449"/>
        <v>44386</v>
      </c>
      <c r="AM406" s="885">
        <f t="shared" si="466"/>
        <v>44387</v>
      </c>
      <c r="AN406" s="885">
        <f t="shared" si="450"/>
        <v>44393</v>
      </c>
      <c r="AO406" s="885">
        <f t="shared" si="424"/>
        <v>44428</v>
      </c>
      <c r="AP406" s="885">
        <f t="shared" si="462"/>
        <v>44445</v>
      </c>
      <c r="AQ406" s="885">
        <f t="shared" si="452"/>
        <v>44449</v>
      </c>
      <c r="AR406" s="885">
        <f t="shared" si="422"/>
        <v>44455</v>
      </c>
      <c r="AS406" s="856">
        <f t="shared" si="429"/>
        <v>44457</v>
      </c>
      <c r="AU406" s="864">
        <f t="shared" si="430"/>
        <v>37</v>
      </c>
      <c r="AV406" s="857" t="s">
        <v>506</v>
      </c>
      <c r="AW406" s="858"/>
      <c r="AX406" s="853">
        <v>321</v>
      </c>
      <c r="AY406" s="854" t="s">
        <v>8187</v>
      </c>
      <c r="AZ406" s="863">
        <f t="shared" si="474"/>
        <v>44366</v>
      </c>
      <c r="BA406" s="863">
        <f t="shared" si="454"/>
        <v>44372</v>
      </c>
      <c r="BB406" s="863">
        <f t="shared" si="475"/>
        <v>44373</v>
      </c>
      <c r="BC406" s="863">
        <f t="shared" si="444"/>
        <v>44379</v>
      </c>
      <c r="BD406" s="863">
        <f t="shared" si="455"/>
        <v>44428</v>
      </c>
      <c r="BE406" s="863">
        <f t="shared" si="473"/>
        <v>44445</v>
      </c>
      <c r="BF406" s="863">
        <f t="shared" si="445"/>
        <v>44449</v>
      </c>
      <c r="BG406" s="863">
        <f t="shared" si="439"/>
        <v>44455</v>
      </c>
      <c r="BH406" s="856">
        <f t="shared" si="431"/>
        <v>44457</v>
      </c>
      <c r="BJ406" s="864">
        <f t="shared" si="432"/>
        <v>37</v>
      </c>
      <c r="BK406" s="857" t="s">
        <v>506</v>
      </c>
      <c r="BL406" s="858"/>
      <c r="BM406" s="853">
        <v>321</v>
      </c>
      <c r="BN406" s="854" t="s">
        <v>8187</v>
      </c>
      <c r="BO406" s="859">
        <f t="shared" si="482"/>
        <v>44352</v>
      </c>
      <c r="BP406" s="863">
        <f t="shared" si="459"/>
        <v>44358</v>
      </c>
      <c r="BQ406" s="859">
        <f t="shared" si="483"/>
        <v>44359</v>
      </c>
      <c r="BR406" s="863">
        <f t="shared" si="460"/>
        <v>44365</v>
      </c>
      <c r="BS406" s="859">
        <f t="shared" si="463"/>
        <v>44428</v>
      </c>
      <c r="BT406" s="859">
        <f t="shared" si="481"/>
        <v>44445</v>
      </c>
      <c r="BU406" s="859">
        <f t="shared" si="446"/>
        <v>44449</v>
      </c>
      <c r="BV406" s="859">
        <f t="shared" si="441"/>
        <v>44455</v>
      </c>
      <c r="BW406" s="856">
        <f t="shared" si="433"/>
        <v>44457</v>
      </c>
      <c r="BY406" s="864">
        <f t="shared" si="434"/>
        <v>37</v>
      </c>
      <c r="BZ406" s="857" t="s">
        <v>506</v>
      </c>
      <c r="CA406" s="858"/>
      <c r="CB406" s="853">
        <v>321</v>
      </c>
      <c r="CC406" s="854" t="s">
        <v>8187</v>
      </c>
      <c r="CD406" s="885">
        <f t="shared" si="485"/>
        <v>44380</v>
      </c>
      <c r="CE406" s="885">
        <f t="shared" si="467"/>
        <v>44386</v>
      </c>
      <c r="CF406" s="885">
        <f t="shared" si="486"/>
        <v>44387</v>
      </c>
      <c r="CG406" s="885">
        <f t="shared" si="447"/>
        <v>44393</v>
      </c>
      <c r="CH406" s="885">
        <f t="shared" si="471"/>
        <v>44428</v>
      </c>
      <c r="CI406" s="885">
        <f t="shared" si="484"/>
        <v>44445</v>
      </c>
      <c r="CJ406" s="885">
        <f t="shared" si="470"/>
        <v>44449</v>
      </c>
      <c r="CK406" s="885">
        <f t="shared" si="442"/>
        <v>44455</v>
      </c>
      <c r="CL406" s="856">
        <f t="shared" si="435"/>
        <v>44457</v>
      </c>
      <c r="CN406" s="864">
        <f t="shared" si="436"/>
        <v>37</v>
      </c>
      <c r="CO406" s="857" t="s">
        <v>506</v>
      </c>
      <c r="CP406" s="858"/>
      <c r="CQ406" s="853">
        <v>321</v>
      </c>
      <c r="CR406" s="854" t="s">
        <v>8187</v>
      </c>
      <c r="CS406" s="885">
        <f t="shared" si="468"/>
        <v>44380</v>
      </c>
      <c r="CT406" s="885">
        <f t="shared" si="451"/>
        <v>44386</v>
      </c>
      <c r="CU406" s="885">
        <f t="shared" si="469"/>
        <v>44387</v>
      </c>
      <c r="CV406" s="885">
        <f t="shared" si="443"/>
        <v>44393</v>
      </c>
      <c r="CW406" s="885">
        <f t="shared" si="425"/>
        <v>44428</v>
      </c>
      <c r="CX406" s="885">
        <f t="shared" si="464"/>
        <v>44445</v>
      </c>
      <c r="CY406" s="885">
        <f t="shared" si="453"/>
        <v>44449</v>
      </c>
      <c r="CZ406" s="885">
        <f t="shared" si="423"/>
        <v>44455</v>
      </c>
      <c r="DA406" s="856">
        <f t="shared" si="437"/>
        <v>44457</v>
      </c>
    </row>
    <row r="407" spans="2:105">
      <c r="B407" s="407" t="s">
        <v>4934</v>
      </c>
      <c r="C407" s="864">
        <f t="shared" si="472"/>
        <v>38</v>
      </c>
      <c r="D407" s="857" t="s">
        <v>506</v>
      </c>
      <c r="E407" s="858"/>
      <c r="F407" s="853">
        <v>321</v>
      </c>
      <c r="G407" s="854" t="s">
        <v>8187</v>
      </c>
      <c r="H407" s="859">
        <f t="shared" ref="H407:H470" si="487">I407-3</f>
        <v>44419</v>
      </c>
      <c r="I407" s="859">
        <f t="shared" si="391"/>
        <v>44422</v>
      </c>
      <c r="J407" s="859">
        <f t="shared" si="411"/>
        <v>44428</v>
      </c>
      <c r="K407" s="859">
        <f t="shared" si="420"/>
        <v>44435</v>
      </c>
      <c r="L407" s="859">
        <f t="shared" si="392"/>
        <v>44452</v>
      </c>
      <c r="M407" s="859">
        <f t="shared" si="476"/>
        <v>44456</v>
      </c>
      <c r="N407" s="859">
        <f t="shared" si="448"/>
        <v>44462</v>
      </c>
      <c r="O407" s="856">
        <f t="shared" si="438"/>
        <v>44464</v>
      </c>
      <c r="Q407" s="864">
        <f t="shared" si="426"/>
        <v>38</v>
      </c>
      <c r="R407" s="857" t="s">
        <v>506</v>
      </c>
      <c r="S407" s="858"/>
      <c r="T407" s="853">
        <v>321</v>
      </c>
      <c r="U407" s="854" t="s">
        <v>8187</v>
      </c>
      <c r="V407" s="885">
        <f t="shared" si="479"/>
        <v>44387</v>
      </c>
      <c r="W407" s="885">
        <f t="shared" si="456"/>
        <v>44393</v>
      </c>
      <c r="X407" s="885">
        <f t="shared" si="480"/>
        <v>44394</v>
      </c>
      <c r="Y407" s="885">
        <f t="shared" si="457"/>
        <v>44400</v>
      </c>
      <c r="Z407" s="885">
        <f t="shared" si="458"/>
        <v>44435</v>
      </c>
      <c r="AA407" s="885">
        <f t="shared" si="477"/>
        <v>44452</v>
      </c>
      <c r="AB407" s="885">
        <f t="shared" si="478"/>
        <v>44456</v>
      </c>
      <c r="AC407" s="885">
        <f t="shared" si="440"/>
        <v>44462</v>
      </c>
      <c r="AD407" s="856">
        <f t="shared" si="427"/>
        <v>44464</v>
      </c>
      <c r="AF407" s="864">
        <f t="shared" si="428"/>
        <v>38</v>
      </c>
      <c r="AG407" s="857" t="s">
        <v>506</v>
      </c>
      <c r="AH407" s="858"/>
      <c r="AI407" s="853">
        <v>321</v>
      </c>
      <c r="AJ407" s="854" t="s">
        <v>8187</v>
      </c>
      <c r="AK407" s="885">
        <f t="shared" si="465"/>
        <v>44387</v>
      </c>
      <c r="AL407" s="885">
        <f t="shared" si="449"/>
        <v>44393</v>
      </c>
      <c r="AM407" s="885">
        <f t="shared" si="466"/>
        <v>44394</v>
      </c>
      <c r="AN407" s="885">
        <f t="shared" si="450"/>
        <v>44400</v>
      </c>
      <c r="AO407" s="885">
        <f t="shared" si="424"/>
        <v>44435</v>
      </c>
      <c r="AP407" s="885">
        <f t="shared" si="462"/>
        <v>44452</v>
      </c>
      <c r="AQ407" s="885">
        <f t="shared" si="452"/>
        <v>44456</v>
      </c>
      <c r="AR407" s="885">
        <f t="shared" ref="AR407:AR418" si="488">AS407-2</f>
        <v>44462</v>
      </c>
      <c r="AS407" s="856">
        <f t="shared" si="429"/>
        <v>44464</v>
      </c>
      <c r="AU407" s="864">
        <f t="shared" si="430"/>
        <v>38</v>
      </c>
      <c r="AV407" s="857" t="s">
        <v>506</v>
      </c>
      <c r="AW407" s="858"/>
      <c r="AX407" s="853">
        <v>321</v>
      </c>
      <c r="AY407" s="854" t="s">
        <v>8187</v>
      </c>
      <c r="AZ407" s="863">
        <f t="shared" si="474"/>
        <v>44373</v>
      </c>
      <c r="BA407" s="863">
        <f t="shared" si="454"/>
        <v>44379</v>
      </c>
      <c r="BB407" s="863">
        <f t="shared" si="475"/>
        <v>44380</v>
      </c>
      <c r="BC407" s="863">
        <f t="shared" si="444"/>
        <v>44386</v>
      </c>
      <c r="BD407" s="863">
        <f t="shared" si="455"/>
        <v>44435</v>
      </c>
      <c r="BE407" s="863">
        <f t="shared" si="473"/>
        <v>44452</v>
      </c>
      <c r="BF407" s="863">
        <f t="shared" si="445"/>
        <v>44456</v>
      </c>
      <c r="BG407" s="863">
        <f t="shared" si="439"/>
        <v>44462</v>
      </c>
      <c r="BH407" s="856">
        <f t="shared" si="431"/>
        <v>44464</v>
      </c>
      <c r="BJ407" s="864">
        <f t="shared" si="432"/>
        <v>38</v>
      </c>
      <c r="BK407" s="857" t="s">
        <v>506</v>
      </c>
      <c r="BL407" s="858"/>
      <c r="BM407" s="853">
        <v>321</v>
      </c>
      <c r="BN407" s="854" t="s">
        <v>8187</v>
      </c>
      <c r="BO407" s="859">
        <f t="shared" si="482"/>
        <v>44359</v>
      </c>
      <c r="BP407" s="863">
        <f t="shared" si="459"/>
        <v>44365</v>
      </c>
      <c r="BQ407" s="859">
        <f t="shared" si="483"/>
        <v>44366</v>
      </c>
      <c r="BR407" s="863">
        <f t="shared" si="460"/>
        <v>44372</v>
      </c>
      <c r="BS407" s="859">
        <f t="shared" si="463"/>
        <v>44435</v>
      </c>
      <c r="BT407" s="859">
        <f t="shared" si="481"/>
        <v>44452</v>
      </c>
      <c r="BU407" s="859">
        <f t="shared" si="446"/>
        <v>44456</v>
      </c>
      <c r="BV407" s="859">
        <f t="shared" si="441"/>
        <v>44462</v>
      </c>
      <c r="BW407" s="856">
        <f t="shared" si="433"/>
        <v>44464</v>
      </c>
      <c r="BY407" s="864">
        <f t="shared" si="434"/>
        <v>38</v>
      </c>
      <c r="BZ407" s="857" t="s">
        <v>506</v>
      </c>
      <c r="CA407" s="858"/>
      <c r="CB407" s="853">
        <v>321</v>
      </c>
      <c r="CC407" s="854" t="s">
        <v>8187</v>
      </c>
      <c r="CD407" s="885">
        <f t="shared" si="485"/>
        <v>44387</v>
      </c>
      <c r="CE407" s="885">
        <f t="shared" si="467"/>
        <v>44393</v>
      </c>
      <c r="CF407" s="885">
        <f t="shared" si="486"/>
        <v>44394</v>
      </c>
      <c r="CG407" s="885">
        <f t="shared" si="447"/>
        <v>44400</v>
      </c>
      <c r="CH407" s="885">
        <f t="shared" si="471"/>
        <v>44435</v>
      </c>
      <c r="CI407" s="885">
        <f t="shared" si="484"/>
        <v>44452</v>
      </c>
      <c r="CJ407" s="885">
        <f t="shared" si="470"/>
        <v>44456</v>
      </c>
      <c r="CK407" s="885">
        <f t="shared" si="442"/>
        <v>44462</v>
      </c>
      <c r="CL407" s="856">
        <f t="shared" si="435"/>
        <v>44464</v>
      </c>
      <c r="CN407" s="864">
        <f t="shared" si="436"/>
        <v>38</v>
      </c>
      <c r="CO407" s="857" t="s">
        <v>506</v>
      </c>
      <c r="CP407" s="858"/>
      <c r="CQ407" s="853">
        <v>321</v>
      </c>
      <c r="CR407" s="854" t="s">
        <v>8187</v>
      </c>
      <c r="CS407" s="885">
        <f t="shared" si="468"/>
        <v>44387</v>
      </c>
      <c r="CT407" s="885">
        <f t="shared" si="451"/>
        <v>44393</v>
      </c>
      <c r="CU407" s="885">
        <f t="shared" si="469"/>
        <v>44394</v>
      </c>
      <c r="CV407" s="885">
        <f t="shared" si="443"/>
        <v>44400</v>
      </c>
      <c r="CW407" s="885">
        <f t="shared" si="425"/>
        <v>44435</v>
      </c>
      <c r="CX407" s="885">
        <f t="shared" si="464"/>
        <v>44452</v>
      </c>
      <c r="CY407" s="885">
        <f t="shared" si="453"/>
        <v>44456</v>
      </c>
      <c r="CZ407" s="885">
        <f t="shared" ref="CZ407:CZ418" si="489">DA407-2</f>
        <v>44462</v>
      </c>
      <c r="DA407" s="856">
        <f t="shared" si="437"/>
        <v>44464</v>
      </c>
    </row>
    <row r="408" spans="2:105">
      <c r="B408" s="407" t="s">
        <v>4935</v>
      </c>
      <c r="C408" s="864">
        <f t="shared" si="472"/>
        <v>39</v>
      </c>
      <c r="D408" s="857" t="s">
        <v>506</v>
      </c>
      <c r="E408" s="858"/>
      <c r="F408" s="853">
        <v>321</v>
      </c>
      <c r="G408" s="854" t="s">
        <v>8187</v>
      </c>
      <c r="H408" s="859">
        <f t="shared" si="487"/>
        <v>44426</v>
      </c>
      <c r="I408" s="859">
        <f t="shared" si="391"/>
        <v>44429</v>
      </c>
      <c r="J408" s="859">
        <f t="shared" si="411"/>
        <v>44435</v>
      </c>
      <c r="K408" s="859">
        <f t="shared" si="420"/>
        <v>44442</v>
      </c>
      <c r="L408" s="859">
        <f t="shared" si="392"/>
        <v>44459</v>
      </c>
      <c r="M408" s="859">
        <f t="shared" si="476"/>
        <v>44463</v>
      </c>
      <c r="N408" s="859">
        <f t="shared" si="448"/>
        <v>44469</v>
      </c>
      <c r="O408" s="856">
        <f t="shared" si="438"/>
        <v>44471</v>
      </c>
      <c r="Q408" s="864">
        <f t="shared" si="426"/>
        <v>39</v>
      </c>
      <c r="R408" s="857" t="s">
        <v>506</v>
      </c>
      <c r="S408" s="858"/>
      <c r="T408" s="853">
        <v>321</v>
      </c>
      <c r="U408" s="854" t="s">
        <v>8187</v>
      </c>
      <c r="V408" s="885">
        <f t="shared" si="479"/>
        <v>44394</v>
      </c>
      <c r="W408" s="885">
        <f t="shared" si="456"/>
        <v>44400</v>
      </c>
      <c r="X408" s="885">
        <f t="shared" si="480"/>
        <v>44401</v>
      </c>
      <c r="Y408" s="885">
        <f t="shared" si="457"/>
        <v>44407</v>
      </c>
      <c r="Z408" s="885">
        <f t="shared" si="458"/>
        <v>44442</v>
      </c>
      <c r="AA408" s="885">
        <f t="shared" si="477"/>
        <v>44459</v>
      </c>
      <c r="AB408" s="885">
        <f t="shared" si="478"/>
        <v>44463</v>
      </c>
      <c r="AC408" s="885">
        <f t="shared" si="440"/>
        <v>44469</v>
      </c>
      <c r="AD408" s="856">
        <f t="shared" si="427"/>
        <v>44471</v>
      </c>
      <c r="AF408" s="864">
        <f t="shared" si="428"/>
        <v>39</v>
      </c>
      <c r="AG408" s="857" t="s">
        <v>506</v>
      </c>
      <c r="AH408" s="858"/>
      <c r="AI408" s="853">
        <v>321</v>
      </c>
      <c r="AJ408" s="854" t="s">
        <v>8187</v>
      </c>
      <c r="AK408" s="885">
        <f t="shared" si="465"/>
        <v>44394</v>
      </c>
      <c r="AL408" s="885">
        <f t="shared" si="449"/>
        <v>44400</v>
      </c>
      <c r="AM408" s="885">
        <f t="shared" si="466"/>
        <v>44401</v>
      </c>
      <c r="AN408" s="885">
        <f t="shared" si="450"/>
        <v>44407</v>
      </c>
      <c r="AO408" s="885">
        <f t="shared" si="424"/>
        <v>44442</v>
      </c>
      <c r="AP408" s="885">
        <f t="shared" si="462"/>
        <v>44459</v>
      </c>
      <c r="AQ408" s="885">
        <f t="shared" si="452"/>
        <v>44463</v>
      </c>
      <c r="AR408" s="885">
        <f t="shared" si="488"/>
        <v>44469</v>
      </c>
      <c r="AS408" s="856">
        <f t="shared" si="429"/>
        <v>44471</v>
      </c>
      <c r="AU408" s="864">
        <f t="shared" si="430"/>
        <v>39</v>
      </c>
      <c r="AV408" s="857" t="s">
        <v>506</v>
      </c>
      <c r="AW408" s="858"/>
      <c r="AX408" s="853">
        <v>321</v>
      </c>
      <c r="AY408" s="854" t="s">
        <v>8187</v>
      </c>
      <c r="AZ408" s="863">
        <f t="shared" si="474"/>
        <v>44380</v>
      </c>
      <c r="BA408" s="863">
        <f t="shared" si="454"/>
        <v>44386</v>
      </c>
      <c r="BB408" s="863">
        <f t="shared" si="475"/>
        <v>44387</v>
      </c>
      <c r="BC408" s="863">
        <f t="shared" si="444"/>
        <v>44393</v>
      </c>
      <c r="BD408" s="863">
        <f t="shared" si="455"/>
        <v>44442</v>
      </c>
      <c r="BE408" s="863">
        <f t="shared" si="473"/>
        <v>44459</v>
      </c>
      <c r="BF408" s="863">
        <f t="shared" si="445"/>
        <v>44463</v>
      </c>
      <c r="BG408" s="863">
        <f t="shared" si="439"/>
        <v>44469</v>
      </c>
      <c r="BH408" s="856">
        <f t="shared" si="431"/>
        <v>44471</v>
      </c>
      <c r="BJ408" s="864">
        <f t="shared" si="432"/>
        <v>39</v>
      </c>
      <c r="BK408" s="857" t="s">
        <v>506</v>
      </c>
      <c r="BL408" s="858"/>
      <c r="BM408" s="853">
        <v>321</v>
      </c>
      <c r="BN408" s="854" t="s">
        <v>8187</v>
      </c>
      <c r="BO408" s="859">
        <f t="shared" si="482"/>
        <v>44366</v>
      </c>
      <c r="BP408" s="863">
        <f t="shared" si="459"/>
        <v>44372</v>
      </c>
      <c r="BQ408" s="859">
        <f t="shared" si="483"/>
        <v>44373</v>
      </c>
      <c r="BR408" s="863">
        <f t="shared" si="460"/>
        <v>44379</v>
      </c>
      <c r="BS408" s="859">
        <f t="shared" si="463"/>
        <v>44442</v>
      </c>
      <c r="BT408" s="859">
        <f t="shared" si="481"/>
        <v>44459</v>
      </c>
      <c r="BU408" s="859">
        <f t="shared" si="446"/>
        <v>44463</v>
      </c>
      <c r="BV408" s="859">
        <f t="shared" si="441"/>
        <v>44469</v>
      </c>
      <c r="BW408" s="856">
        <f t="shared" si="433"/>
        <v>44471</v>
      </c>
      <c r="BY408" s="864">
        <f t="shared" si="434"/>
        <v>39</v>
      </c>
      <c r="BZ408" s="857" t="s">
        <v>506</v>
      </c>
      <c r="CA408" s="858"/>
      <c r="CB408" s="853">
        <v>321</v>
      </c>
      <c r="CC408" s="854" t="s">
        <v>8187</v>
      </c>
      <c r="CD408" s="885">
        <f t="shared" si="485"/>
        <v>44394</v>
      </c>
      <c r="CE408" s="885">
        <f t="shared" si="467"/>
        <v>44400</v>
      </c>
      <c r="CF408" s="885">
        <f t="shared" si="486"/>
        <v>44401</v>
      </c>
      <c r="CG408" s="885">
        <f t="shared" si="447"/>
        <v>44407</v>
      </c>
      <c r="CH408" s="885">
        <f t="shared" si="471"/>
        <v>44442</v>
      </c>
      <c r="CI408" s="885">
        <f t="shared" si="484"/>
        <v>44459</v>
      </c>
      <c r="CJ408" s="885">
        <f t="shared" si="470"/>
        <v>44463</v>
      </c>
      <c r="CK408" s="885">
        <f t="shared" si="442"/>
        <v>44469</v>
      </c>
      <c r="CL408" s="856">
        <f t="shared" si="435"/>
        <v>44471</v>
      </c>
      <c r="CN408" s="864">
        <f t="shared" si="436"/>
        <v>39</v>
      </c>
      <c r="CO408" s="857" t="s">
        <v>506</v>
      </c>
      <c r="CP408" s="858"/>
      <c r="CQ408" s="853">
        <v>321</v>
      </c>
      <c r="CR408" s="854" t="s">
        <v>8187</v>
      </c>
      <c r="CS408" s="885">
        <f t="shared" si="468"/>
        <v>44394</v>
      </c>
      <c r="CT408" s="885">
        <f t="shared" si="451"/>
        <v>44400</v>
      </c>
      <c r="CU408" s="885">
        <f t="shared" si="469"/>
        <v>44401</v>
      </c>
      <c r="CV408" s="885">
        <f t="shared" si="443"/>
        <v>44407</v>
      </c>
      <c r="CW408" s="885">
        <f t="shared" si="425"/>
        <v>44442</v>
      </c>
      <c r="CX408" s="885">
        <f t="shared" si="464"/>
        <v>44459</v>
      </c>
      <c r="CY408" s="885">
        <f t="shared" si="453"/>
        <v>44463</v>
      </c>
      <c r="CZ408" s="885">
        <f t="shared" si="489"/>
        <v>44469</v>
      </c>
      <c r="DA408" s="856">
        <f t="shared" si="437"/>
        <v>44471</v>
      </c>
    </row>
    <row r="409" spans="2:105" ht="38.25">
      <c r="B409" s="407" t="s">
        <v>4936</v>
      </c>
      <c r="C409" s="864">
        <f t="shared" si="472"/>
        <v>40</v>
      </c>
      <c r="D409" s="851" t="s">
        <v>506</v>
      </c>
      <c r="E409" s="852" t="s">
        <v>8189</v>
      </c>
      <c r="F409" s="853">
        <v>421</v>
      </c>
      <c r="G409" s="854" t="s">
        <v>6201</v>
      </c>
      <c r="H409" s="855">
        <f t="shared" si="487"/>
        <v>44433</v>
      </c>
      <c r="I409" s="855">
        <f t="shared" si="391"/>
        <v>44436</v>
      </c>
      <c r="J409" s="855">
        <f t="shared" si="411"/>
        <v>44442</v>
      </c>
      <c r="K409" s="855">
        <f t="shared" si="420"/>
        <v>44449</v>
      </c>
      <c r="L409" s="855">
        <f t="shared" si="392"/>
        <v>44466</v>
      </c>
      <c r="M409" s="855">
        <f t="shared" si="476"/>
        <v>44470</v>
      </c>
      <c r="N409" s="855">
        <f t="shared" si="448"/>
        <v>44476</v>
      </c>
      <c r="O409" s="856">
        <f t="shared" si="438"/>
        <v>44478</v>
      </c>
      <c r="Q409" s="864">
        <f t="shared" si="426"/>
        <v>40</v>
      </c>
      <c r="R409" s="851" t="s">
        <v>506</v>
      </c>
      <c r="S409" s="852" t="s">
        <v>8189</v>
      </c>
      <c r="T409" s="853">
        <v>421</v>
      </c>
      <c r="U409" s="854" t="s">
        <v>6201</v>
      </c>
      <c r="V409" s="873">
        <f t="shared" si="479"/>
        <v>44401</v>
      </c>
      <c r="W409" s="873">
        <f t="shared" si="456"/>
        <v>44407</v>
      </c>
      <c r="X409" s="873">
        <f t="shared" si="480"/>
        <v>44408</v>
      </c>
      <c r="Y409" s="873">
        <f t="shared" si="457"/>
        <v>44414</v>
      </c>
      <c r="Z409" s="873">
        <f t="shared" si="458"/>
        <v>44449</v>
      </c>
      <c r="AA409" s="873">
        <f t="shared" si="477"/>
        <v>44466</v>
      </c>
      <c r="AB409" s="873">
        <f t="shared" si="478"/>
        <v>44470</v>
      </c>
      <c r="AC409" s="873">
        <f t="shared" si="440"/>
        <v>44476</v>
      </c>
      <c r="AD409" s="856">
        <f t="shared" si="427"/>
        <v>44478</v>
      </c>
      <c r="AF409" s="864">
        <f t="shared" si="428"/>
        <v>40</v>
      </c>
      <c r="AG409" s="851" t="s">
        <v>506</v>
      </c>
      <c r="AH409" s="852" t="s">
        <v>8189</v>
      </c>
      <c r="AI409" s="853">
        <v>421</v>
      </c>
      <c r="AJ409" s="854" t="s">
        <v>6201</v>
      </c>
      <c r="AK409" s="873">
        <f t="shared" si="465"/>
        <v>44401</v>
      </c>
      <c r="AL409" s="873">
        <f t="shared" si="449"/>
        <v>44407</v>
      </c>
      <c r="AM409" s="873">
        <f t="shared" si="466"/>
        <v>44408</v>
      </c>
      <c r="AN409" s="873">
        <f t="shared" si="450"/>
        <v>44414</v>
      </c>
      <c r="AO409" s="873">
        <f t="shared" ref="AO409:AO418" si="490">AP409-17</f>
        <v>44449</v>
      </c>
      <c r="AP409" s="873">
        <f t="shared" si="462"/>
        <v>44466</v>
      </c>
      <c r="AQ409" s="873">
        <f t="shared" si="452"/>
        <v>44470</v>
      </c>
      <c r="AR409" s="873">
        <f t="shared" si="488"/>
        <v>44476</v>
      </c>
      <c r="AS409" s="856">
        <f t="shared" si="429"/>
        <v>44478</v>
      </c>
      <c r="AU409" s="864">
        <f t="shared" si="430"/>
        <v>40</v>
      </c>
      <c r="AV409" s="851" t="s">
        <v>506</v>
      </c>
      <c r="AW409" s="852" t="s">
        <v>8189</v>
      </c>
      <c r="AX409" s="853">
        <v>421</v>
      </c>
      <c r="AY409" s="854" t="s">
        <v>6201</v>
      </c>
      <c r="AZ409" s="855">
        <f t="shared" si="474"/>
        <v>44387</v>
      </c>
      <c r="BA409" s="855">
        <f t="shared" si="454"/>
        <v>44393</v>
      </c>
      <c r="BB409" s="855">
        <f t="shared" si="475"/>
        <v>44394</v>
      </c>
      <c r="BC409" s="855">
        <f t="shared" si="444"/>
        <v>44400</v>
      </c>
      <c r="BD409" s="855">
        <f t="shared" si="455"/>
        <v>44449</v>
      </c>
      <c r="BE409" s="855">
        <f t="shared" si="473"/>
        <v>44466</v>
      </c>
      <c r="BF409" s="855">
        <f t="shared" si="445"/>
        <v>44470</v>
      </c>
      <c r="BG409" s="855">
        <f t="shared" si="439"/>
        <v>44476</v>
      </c>
      <c r="BH409" s="856">
        <f t="shared" si="431"/>
        <v>44478</v>
      </c>
      <c r="BJ409" s="864">
        <f t="shared" si="432"/>
        <v>40</v>
      </c>
      <c r="BK409" s="851" t="s">
        <v>506</v>
      </c>
      <c r="BL409" s="852" t="s">
        <v>8189</v>
      </c>
      <c r="BM409" s="853">
        <v>421</v>
      </c>
      <c r="BN409" s="854" t="s">
        <v>6201</v>
      </c>
      <c r="BO409" s="855">
        <f t="shared" si="482"/>
        <v>44373</v>
      </c>
      <c r="BP409" s="855">
        <f t="shared" si="459"/>
        <v>44379</v>
      </c>
      <c r="BQ409" s="855">
        <f t="shared" si="483"/>
        <v>44380</v>
      </c>
      <c r="BR409" s="855">
        <f t="shared" si="460"/>
        <v>44386</v>
      </c>
      <c r="BS409" s="855">
        <f t="shared" si="463"/>
        <v>44449</v>
      </c>
      <c r="BT409" s="855">
        <f t="shared" si="481"/>
        <v>44466</v>
      </c>
      <c r="BU409" s="855">
        <f t="shared" si="446"/>
        <v>44470</v>
      </c>
      <c r="BV409" s="855">
        <f t="shared" si="441"/>
        <v>44476</v>
      </c>
      <c r="BW409" s="856">
        <f t="shared" si="433"/>
        <v>44478</v>
      </c>
      <c r="BY409" s="864">
        <f t="shared" si="434"/>
        <v>40</v>
      </c>
      <c r="BZ409" s="851" t="s">
        <v>506</v>
      </c>
      <c r="CA409" s="852" t="s">
        <v>8189</v>
      </c>
      <c r="CB409" s="853">
        <v>421</v>
      </c>
      <c r="CC409" s="854" t="s">
        <v>6201</v>
      </c>
      <c r="CD409" s="873">
        <f t="shared" si="485"/>
        <v>44401</v>
      </c>
      <c r="CE409" s="873">
        <f t="shared" si="467"/>
        <v>44407</v>
      </c>
      <c r="CF409" s="873">
        <f t="shared" si="486"/>
        <v>44408</v>
      </c>
      <c r="CG409" s="873">
        <f t="shared" si="447"/>
        <v>44414</v>
      </c>
      <c r="CH409" s="873">
        <f t="shared" si="471"/>
        <v>44449</v>
      </c>
      <c r="CI409" s="873">
        <f t="shared" si="484"/>
        <v>44466</v>
      </c>
      <c r="CJ409" s="873">
        <f t="shared" si="470"/>
        <v>44470</v>
      </c>
      <c r="CK409" s="873">
        <f t="shared" si="442"/>
        <v>44476</v>
      </c>
      <c r="CL409" s="856">
        <f t="shared" si="435"/>
        <v>44478</v>
      </c>
      <c r="CN409" s="864">
        <f t="shared" si="436"/>
        <v>40</v>
      </c>
      <c r="CO409" s="851" t="s">
        <v>506</v>
      </c>
      <c r="CP409" s="852" t="s">
        <v>8189</v>
      </c>
      <c r="CQ409" s="853">
        <v>421</v>
      </c>
      <c r="CR409" s="854" t="s">
        <v>6201</v>
      </c>
      <c r="CS409" s="873">
        <f t="shared" si="468"/>
        <v>44401</v>
      </c>
      <c r="CT409" s="873">
        <f t="shared" si="451"/>
        <v>44407</v>
      </c>
      <c r="CU409" s="873">
        <f t="shared" si="469"/>
        <v>44408</v>
      </c>
      <c r="CV409" s="873">
        <f t="shared" si="443"/>
        <v>44414</v>
      </c>
      <c r="CW409" s="873">
        <f t="shared" ref="CW409:CW418" si="491">CX409-17</f>
        <v>44449</v>
      </c>
      <c r="CX409" s="873">
        <f t="shared" si="464"/>
        <v>44466</v>
      </c>
      <c r="CY409" s="873">
        <f t="shared" si="453"/>
        <v>44470</v>
      </c>
      <c r="CZ409" s="873">
        <f t="shared" si="489"/>
        <v>44476</v>
      </c>
      <c r="DA409" s="856">
        <f t="shared" si="437"/>
        <v>44478</v>
      </c>
    </row>
    <row r="410" spans="2:105" ht="38.25">
      <c r="B410" s="407" t="s">
        <v>4937</v>
      </c>
      <c r="C410" s="864">
        <f t="shared" si="472"/>
        <v>41</v>
      </c>
      <c r="D410" s="851" t="s">
        <v>506</v>
      </c>
      <c r="E410" s="852" t="s">
        <v>8190</v>
      </c>
      <c r="F410" s="853">
        <v>421</v>
      </c>
      <c r="G410" s="854" t="s">
        <v>6201</v>
      </c>
      <c r="H410" s="855">
        <f t="shared" si="487"/>
        <v>44440</v>
      </c>
      <c r="I410" s="855">
        <f t="shared" si="391"/>
        <v>44443</v>
      </c>
      <c r="J410" s="855">
        <f t="shared" si="411"/>
        <v>44449</v>
      </c>
      <c r="K410" s="855">
        <f t="shared" si="420"/>
        <v>44456</v>
      </c>
      <c r="L410" s="855">
        <f t="shared" si="392"/>
        <v>44473</v>
      </c>
      <c r="M410" s="855">
        <f t="shared" si="476"/>
        <v>44477</v>
      </c>
      <c r="N410" s="855">
        <f t="shared" si="448"/>
        <v>44483</v>
      </c>
      <c r="O410" s="856">
        <f t="shared" si="438"/>
        <v>44485</v>
      </c>
      <c r="Q410" s="864">
        <f t="shared" ref="Q410:Q418" si="492">Q409+1</f>
        <v>41</v>
      </c>
      <c r="R410" s="851" t="s">
        <v>506</v>
      </c>
      <c r="S410" s="852" t="s">
        <v>8190</v>
      </c>
      <c r="T410" s="853">
        <v>421</v>
      </c>
      <c r="U410" s="854" t="s">
        <v>6201</v>
      </c>
      <c r="V410" s="873">
        <f t="shared" si="479"/>
        <v>44408</v>
      </c>
      <c r="W410" s="873">
        <f t="shared" si="456"/>
        <v>44414</v>
      </c>
      <c r="X410" s="873">
        <f t="shared" si="480"/>
        <v>44415</v>
      </c>
      <c r="Y410" s="873">
        <f t="shared" si="457"/>
        <v>44421</v>
      </c>
      <c r="Z410" s="873">
        <f t="shared" si="458"/>
        <v>44456</v>
      </c>
      <c r="AA410" s="873">
        <f t="shared" si="477"/>
        <v>44473</v>
      </c>
      <c r="AB410" s="873">
        <f t="shared" si="478"/>
        <v>44477</v>
      </c>
      <c r="AC410" s="873">
        <f t="shared" si="440"/>
        <v>44483</v>
      </c>
      <c r="AD410" s="856">
        <f t="shared" ref="AD410:AD418" si="493">+AD409+7</f>
        <v>44485</v>
      </c>
      <c r="AF410" s="864">
        <f t="shared" ref="AF410:AF418" si="494">AF409+1</f>
        <v>41</v>
      </c>
      <c r="AG410" s="851" t="s">
        <v>506</v>
      </c>
      <c r="AH410" s="852" t="s">
        <v>8190</v>
      </c>
      <c r="AI410" s="853">
        <v>421</v>
      </c>
      <c r="AJ410" s="854" t="s">
        <v>6201</v>
      </c>
      <c r="AK410" s="873">
        <f t="shared" si="465"/>
        <v>44408</v>
      </c>
      <c r="AL410" s="873">
        <f t="shared" si="449"/>
        <v>44414</v>
      </c>
      <c r="AM410" s="873">
        <f t="shared" si="466"/>
        <v>44415</v>
      </c>
      <c r="AN410" s="873">
        <f t="shared" si="450"/>
        <v>44421</v>
      </c>
      <c r="AO410" s="873">
        <f t="shared" si="490"/>
        <v>44456</v>
      </c>
      <c r="AP410" s="873">
        <f t="shared" si="462"/>
        <v>44473</v>
      </c>
      <c r="AQ410" s="873">
        <f t="shared" si="452"/>
        <v>44477</v>
      </c>
      <c r="AR410" s="873">
        <f t="shared" si="488"/>
        <v>44483</v>
      </c>
      <c r="AS410" s="856">
        <f t="shared" ref="AS410:AS418" si="495">+AS409+7</f>
        <v>44485</v>
      </c>
      <c r="AU410" s="864">
        <f t="shared" ref="AU410:AU418" si="496">AU409+1</f>
        <v>41</v>
      </c>
      <c r="AV410" s="851" t="s">
        <v>506</v>
      </c>
      <c r="AW410" s="852" t="s">
        <v>8190</v>
      </c>
      <c r="AX410" s="853">
        <v>421</v>
      </c>
      <c r="AY410" s="854" t="s">
        <v>6201</v>
      </c>
      <c r="AZ410" s="855">
        <f t="shared" si="474"/>
        <v>44394</v>
      </c>
      <c r="BA410" s="855">
        <f t="shared" si="454"/>
        <v>44400</v>
      </c>
      <c r="BB410" s="855">
        <f t="shared" si="475"/>
        <v>44401</v>
      </c>
      <c r="BC410" s="855">
        <f t="shared" si="444"/>
        <v>44407</v>
      </c>
      <c r="BD410" s="855">
        <f t="shared" si="455"/>
        <v>44456</v>
      </c>
      <c r="BE410" s="855">
        <f t="shared" si="473"/>
        <v>44473</v>
      </c>
      <c r="BF410" s="855">
        <f t="shared" si="445"/>
        <v>44477</v>
      </c>
      <c r="BG410" s="855">
        <f t="shared" si="439"/>
        <v>44483</v>
      </c>
      <c r="BH410" s="856">
        <f t="shared" ref="BH410:BH418" si="497">+BH409+7</f>
        <v>44485</v>
      </c>
      <c r="BJ410" s="864">
        <f t="shared" ref="BJ410:BJ418" si="498">BJ409+1</f>
        <v>41</v>
      </c>
      <c r="BK410" s="851" t="s">
        <v>506</v>
      </c>
      <c r="BL410" s="852" t="s">
        <v>8190</v>
      </c>
      <c r="BM410" s="853">
        <v>421</v>
      </c>
      <c r="BN410" s="854" t="s">
        <v>6201</v>
      </c>
      <c r="BO410" s="855">
        <f t="shared" si="482"/>
        <v>44380</v>
      </c>
      <c r="BP410" s="855">
        <f t="shared" si="459"/>
        <v>44386</v>
      </c>
      <c r="BQ410" s="855">
        <f t="shared" si="483"/>
        <v>44387</v>
      </c>
      <c r="BR410" s="855">
        <f t="shared" si="460"/>
        <v>44393</v>
      </c>
      <c r="BS410" s="855">
        <f t="shared" si="463"/>
        <v>44456</v>
      </c>
      <c r="BT410" s="855">
        <f t="shared" si="481"/>
        <v>44473</v>
      </c>
      <c r="BU410" s="855">
        <f t="shared" si="446"/>
        <v>44477</v>
      </c>
      <c r="BV410" s="855">
        <f t="shared" si="441"/>
        <v>44483</v>
      </c>
      <c r="BW410" s="856">
        <f t="shared" ref="BW410:BW418" si="499">+BW409+7</f>
        <v>44485</v>
      </c>
      <c r="BY410" s="864">
        <f t="shared" ref="BY410:BY418" si="500">BY409+1</f>
        <v>41</v>
      </c>
      <c r="BZ410" s="851" t="s">
        <v>506</v>
      </c>
      <c r="CA410" s="852" t="s">
        <v>8190</v>
      </c>
      <c r="CB410" s="853">
        <v>421</v>
      </c>
      <c r="CC410" s="854" t="s">
        <v>6201</v>
      </c>
      <c r="CD410" s="873">
        <f t="shared" si="485"/>
        <v>44408</v>
      </c>
      <c r="CE410" s="873">
        <f t="shared" si="467"/>
        <v>44414</v>
      </c>
      <c r="CF410" s="873">
        <f t="shared" si="486"/>
        <v>44415</v>
      </c>
      <c r="CG410" s="873">
        <f t="shared" si="447"/>
        <v>44421</v>
      </c>
      <c r="CH410" s="873">
        <f t="shared" si="471"/>
        <v>44456</v>
      </c>
      <c r="CI410" s="873">
        <f t="shared" si="484"/>
        <v>44473</v>
      </c>
      <c r="CJ410" s="873">
        <f t="shared" si="470"/>
        <v>44477</v>
      </c>
      <c r="CK410" s="873">
        <f t="shared" si="442"/>
        <v>44483</v>
      </c>
      <c r="CL410" s="856">
        <f t="shared" ref="CL410:CL418" si="501">+CL409+7</f>
        <v>44485</v>
      </c>
      <c r="CN410" s="864">
        <f t="shared" ref="CN410:CN418" si="502">CN409+1</f>
        <v>41</v>
      </c>
      <c r="CO410" s="851" t="s">
        <v>506</v>
      </c>
      <c r="CP410" s="852" t="s">
        <v>8190</v>
      </c>
      <c r="CQ410" s="853">
        <v>421</v>
      </c>
      <c r="CR410" s="854" t="s">
        <v>6201</v>
      </c>
      <c r="CS410" s="873">
        <f t="shared" si="468"/>
        <v>44408</v>
      </c>
      <c r="CT410" s="873">
        <f t="shared" si="451"/>
        <v>44414</v>
      </c>
      <c r="CU410" s="873">
        <f t="shared" si="469"/>
        <v>44415</v>
      </c>
      <c r="CV410" s="873">
        <f t="shared" si="443"/>
        <v>44421</v>
      </c>
      <c r="CW410" s="873">
        <f t="shared" si="491"/>
        <v>44456</v>
      </c>
      <c r="CX410" s="873">
        <f t="shared" si="464"/>
        <v>44473</v>
      </c>
      <c r="CY410" s="873">
        <f t="shared" si="453"/>
        <v>44477</v>
      </c>
      <c r="CZ410" s="873">
        <f t="shared" si="489"/>
        <v>44483</v>
      </c>
      <c r="DA410" s="856">
        <f t="shared" ref="DA410:DA418" si="503">+DA409+7</f>
        <v>44485</v>
      </c>
    </row>
    <row r="411" spans="2:105">
      <c r="B411" s="407" t="s">
        <v>4938</v>
      </c>
      <c r="C411" s="864">
        <f t="shared" si="472"/>
        <v>42</v>
      </c>
      <c r="D411" s="857" t="s">
        <v>506</v>
      </c>
      <c r="E411" s="858"/>
      <c r="F411" s="853">
        <v>421</v>
      </c>
      <c r="G411" s="854" t="s">
        <v>6201</v>
      </c>
      <c r="H411" s="859">
        <f t="shared" si="487"/>
        <v>44447</v>
      </c>
      <c r="I411" s="859">
        <f t="shared" si="391"/>
        <v>44450</v>
      </c>
      <c r="J411" s="859">
        <f t="shared" si="411"/>
        <v>44456</v>
      </c>
      <c r="K411" s="859">
        <f t="shared" si="420"/>
        <v>44463</v>
      </c>
      <c r="L411" s="859">
        <f t="shared" si="392"/>
        <v>44480</v>
      </c>
      <c r="M411" s="859">
        <f t="shared" si="476"/>
        <v>44484</v>
      </c>
      <c r="N411" s="859">
        <f t="shared" si="448"/>
        <v>44490</v>
      </c>
      <c r="O411" s="856">
        <f t="shared" si="438"/>
        <v>44492</v>
      </c>
      <c r="Q411" s="864">
        <f t="shared" si="492"/>
        <v>42</v>
      </c>
      <c r="R411" s="857" t="s">
        <v>506</v>
      </c>
      <c r="S411" s="858"/>
      <c r="T411" s="853">
        <v>421</v>
      </c>
      <c r="U411" s="854" t="s">
        <v>6201</v>
      </c>
      <c r="V411" s="885">
        <f t="shared" si="479"/>
        <v>44415</v>
      </c>
      <c r="W411" s="885">
        <f t="shared" si="456"/>
        <v>44421</v>
      </c>
      <c r="X411" s="885">
        <f t="shared" si="480"/>
        <v>44422</v>
      </c>
      <c r="Y411" s="885">
        <f t="shared" si="457"/>
        <v>44428</v>
      </c>
      <c r="Z411" s="885">
        <f t="shared" si="458"/>
        <v>44463</v>
      </c>
      <c r="AA411" s="885">
        <f t="shared" si="477"/>
        <v>44480</v>
      </c>
      <c r="AB411" s="885">
        <f t="shared" si="478"/>
        <v>44484</v>
      </c>
      <c r="AC411" s="885">
        <f t="shared" si="440"/>
        <v>44490</v>
      </c>
      <c r="AD411" s="856">
        <f t="shared" si="493"/>
        <v>44492</v>
      </c>
      <c r="AF411" s="864">
        <f t="shared" si="494"/>
        <v>42</v>
      </c>
      <c r="AG411" s="857" t="s">
        <v>506</v>
      </c>
      <c r="AH411" s="858"/>
      <c r="AI411" s="853">
        <v>421</v>
      </c>
      <c r="AJ411" s="854" t="s">
        <v>6201</v>
      </c>
      <c r="AK411" s="885">
        <f t="shared" si="465"/>
        <v>44415</v>
      </c>
      <c r="AL411" s="885">
        <f t="shared" si="449"/>
        <v>44421</v>
      </c>
      <c r="AM411" s="885">
        <f t="shared" si="466"/>
        <v>44422</v>
      </c>
      <c r="AN411" s="885">
        <f t="shared" si="450"/>
        <v>44428</v>
      </c>
      <c r="AO411" s="885">
        <f t="shared" si="490"/>
        <v>44463</v>
      </c>
      <c r="AP411" s="885">
        <f t="shared" si="462"/>
        <v>44480</v>
      </c>
      <c r="AQ411" s="885">
        <f t="shared" si="452"/>
        <v>44484</v>
      </c>
      <c r="AR411" s="885">
        <f t="shared" si="488"/>
        <v>44490</v>
      </c>
      <c r="AS411" s="856">
        <f t="shared" si="495"/>
        <v>44492</v>
      </c>
      <c r="AU411" s="864">
        <f t="shared" si="496"/>
        <v>42</v>
      </c>
      <c r="AV411" s="857" t="s">
        <v>506</v>
      </c>
      <c r="AW411" s="858"/>
      <c r="AX411" s="853">
        <v>421</v>
      </c>
      <c r="AY411" s="854" t="s">
        <v>6201</v>
      </c>
      <c r="AZ411" s="863">
        <f t="shared" si="474"/>
        <v>44401</v>
      </c>
      <c r="BA411" s="863">
        <f t="shared" si="454"/>
        <v>44407</v>
      </c>
      <c r="BB411" s="863">
        <f t="shared" si="475"/>
        <v>44408</v>
      </c>
      <c r="BC411" s="863">
        <f t="shared" si="444"/>
        <v>44414</v>
      </c>
      <c r="BD411" s="863">
        <f t="shared" si="455"/>
        <v>44463</v>
      </c>
      <c r="BE411" s="863">
        <f t="shared" si="473"/>
        <v>44480</v>
      </c>
      <c r="BF411" s="863">
        <f t="shared" si="445"/>
        <v>44484</v>
      </c>
      <c r="BG411" s="863">
        <f t="shared" si="439"/>
        <v>44490</v>
      </c>
      <c r="BH411" s="856">
        <f t="shared" si="497"/>
        <v>44492</v>
      </c>
      <c r="BJ411" s="864">
        <f t="shared" si="498"/>
        <v>42</v>
      </c>
      <c r="BK411" s="857" t="s">
        <v>506</v>
      </c>
      <c r="BL411" s="858"/>
      <c r="BM411" s="853">
        <v>421</v>
      </c>
      <c r="BN411" s="854" t="s">
        <v>6201</v>
      </c>
      <c r="BO411" s="859">
        <f t="shared" si="482"/>
        <v>44387</v>
      </c>
      <c r="BP411" s="863">
        <f t="shared" si="459"/>
        <v>44393</v>
      </c>
      <c r="BQ411" s="859">
        <f t="shared" si="483"/>
        <v>44394</v>
      </c>
      <c r="BR411" s="863">
        <f t="shared" si="460"/>
        <v>44400</v>
      </c>
      <c r="BS411" s="859">
        <f t="shared" si="463"/>
        <v>44463</v>
      </c>
      <c r="BT411" s="859">
        <f t="shared" si="481"/>
        <v>44480</v>
      </c>
      <c r="BU411" s="859">
        <f t="shared" si="446"/>
        <v>44484</v>
      </c>
      <c r="BV411" s="859">
        <f t="shared" si="441"/>
        <v>44490</v>
      </c>
      <c r="BW411" s="856">
        <f t="shared" si="499"/>
        <v>44492</v>
      </c>
      <c r="BY411" s="864">
        <f t="shared" si="500"/>
        <v>42</v>
      </c>
      <c r="BZ411" s="857" t="s">
        <v>506</v>
      </c>
      <c r="CA411" s="858"/>
      <c r="CB411" s="853">
        <v>421</v>
      </c>
      <c r="CC411" s="854" t="s">
        <v>6201</v>
      </c>
      <c r="CD411" s="885">
        <f t="shared" si="485"/>
        <v>44415</v>
      </c>
      <c r="CE411" s="885">
        <f t="shared" si="467"/>
        <v>44421</v>
      </c>
      <c r="CF411" s="885">
        <f t="shared" si="486"/>
        <v>44422</v>
      </c>
      <c r="CG411" s="885">
        <f t="shared" si="447"/>
        <v>44428</v>
      </c>
      <c r="CH411" s="885">
        <f t="shared" si="471"/>
        <v>44463</v>
      </c>
      <c r="CI411" s="885">
        <f t="shared" si="484"/>
        <v>44480</v>
      </c>
      <c r="CJ411" s="885">
        <f t="shared" si="470"/>
        <v>44484</v>
      </c>
      <c r="CK411" s="885">
        <f t="shared" si="442"/>
        <v>44490</v>
      </c>
      <c r="CL411" s="856">
        <f t="shared" si="501"/>
        <v>44492</v>
      </c>
      <c r="CN411" s="864">
        <f t="shared" si="502"/>
        <v>42</v>
      </c>
      <c r="CO411" s="857" t="s">
        <v>506</v>
      </c>
      <c r="CP411" s="858"/>
      <c r="CQ411" s="853">
        <v>421</v>
      </c>
      <c r="CR411" s="854" t="s">
        <v>6201</v>
      </c>
      <c r="CS411" s="885">
        <f t="shared" si="468"/>
        <v>44415</v>
      </c>
      <c r="CT411" s="885">
        <f t="shared" si="451"/>
        <v>44421</v>
      </c>
      <c r="CU411" s="885">
        <f t="shared" si="469"/>
        <v>44422</v>
      </c>
      <c r="CV411" s="885">
        <f t="shared" si="443"/>
        <v>44428</v>
      </c>
      <c r="CW411" s="885">
        <f t="shared" si="491"/>
        <v>44463</v>
      </c>
      <c r="CX411" s="885">
        <f t="shared" si="464"/>
        <v>44480</v>
      </c>
      <c r="CY411" s="885">
        <f t="shared" si="453"/>
        <v>44484</v>
      </c>
      <c r="CZ411" s="885">
        <f t="shared" si="489"/>
        <v>44490</v>
      </c>
      <c r="DA411" s="856">
        <f t="shared" si="503"/>
        <v>44492</v>
      </c>
    </row>
    <row r="412" spans="2:105" ht="38.25">
      <c r="B412" s="407" t="s">
        <v>4939</v>
      </c>
      <c r="C412" s="864">
        <f t="shared" si="472"/>
        <v>43</v>
      </c>
      <c r="D412" s="851" t="s">
        <v>506</v>
      </c>
      <c r="E412" s="852" t="s">
        <v>8191</v>
      </c>
      <c r="F412" s="853">
        <v>421</v>
      </c>
      <c r="G412" s="854" t="s">
        <v>6201</v>
      </c>
      <c r="H412" s="855">
        <f t="shared" si="487"/>
        <v>44454</v>
      </c>
      <c r="I412" s="855">
        <f t="shared" si="391"/>
        <v>44457</v>
      </c>
      <c r="J412" s="855">
        <f t="shared" si="411"/>
        <v>44463</v>
      </c>
      <c r="K412" s="855">
        <f t="shared" si="420"/>
        <v>44470</v>
      </c>
      <c r="L412" s="855">
        <f t="shared" si="392"/>
        <v>44487</v>
      </c>
      <c r="M412" s="855">
        <f t="shared" si="476"/>
        <v>44491</v>
      </c>
      <c r="N412" s="855">
        <f t="shared" si="448"/>
        <v>44497</v>
      </c>
      <c r="O412" s="856">
        <f t="shared" ref="O412:O475" si="504">+O411+7</f>
        <v>44499</v>
      </c>
      <c r="Q412" s="864">
        <f t="shared" si="492"/>
        <v>43</v>
      </c>
      <c r="R412" s="851" t="s">
        <v>506</v>
      </c>
      <c r="S412" s="852" t="s">
        <v>8191</v>
      </c>
      <c r="T412" s="853">
        <v>421</v>
      </c>
      <c r="U412" s="854" t="s">
        <v>6201</v>
      </c>
      <c r="V412" s="873">
        <f t="shared" si="479"/>
        <v>44422</v>
      </c>
      <c r="W412" s="873">
        <f t="shared" si="456"/>
        <v>44428</v>
      </c>
      <c r="X412" s="873">
        <f t="shared" si="480"/>
        <v>44429</v>
      </c>
      <c r="Y412" s="873">
        <f t="shared" si="457"/>
        <v>44435</v>
      </c>
      <c r="Z412" s="873">
        <f t="shared" si="458"/>
        <v>44470</v>
      </c>
      <c r="AA412" s="873">
        <f t="shared" si="477"/>
        <v>44487</v>
      </c>
      <c r="AB412" s="873">
        <f t="shared" si="478"/>
        <v>44491</v>
      </c>
      <c r="AC412" s="873">
        <f t="shared" si="440"/>
        <v>44497</v>
      </c>
      <c r="AD412" s="856">
        <f t="shared" si="493"/>
        <v>44499</v>
      </c>
      <c r="AF412" s="864">
        <f t="shared" si="494"/>
        <v>43</v>
      </c>
      <c r="AG412" s="851" t="s">
        <v>506</v>
      </c>
      <c r="AH412" s="852" t="s">
        <v>8191</v>
      </c>
      <c r="AI412" s="853">
        <v>421</v>
      </c>
      <c r="AJ412" s="854" t="s">
        <v>6201</v>
      </c>
      <c r="AK412" s="873">
        <f t="shared" si="465"/>
        <v>44422</v>
      </c>
      <c r="AL412" s="873">
        <f t="shared" si="449"/>
        <v>44428</v>
      </c>
      <c r="AM412" s="873">
        <f t="shared" si="466"/>
        <v>44429</v>
      </c>
      <c r="AN412" s="873">
        <f t="shared" si="450"/>
        <v>44435</v>
      </c>
      <c r="AO412" s="873">
        <f t="shared" si="490"/>
        <v>44470</v>
      </c>
      <c r="AP412" s="873">
        <f t="shared" si="462"/>
        <v>44487</v>
      </c>
      <c r="AQ412" s="873">
        <f t="shared" si="452"/>
        <v>44491</v>
      </c>
      <c r="AR412" s="873">
        <f t="shared" si="488"/>
        <v>44497</v>
      </c>
      <c r="AS412" s="856">
        <f t="shared" si="495"/>
        <v>44499</v>
      </c>
      <c r="AU412" s="864">
        <f t="shared" si="496"/>
        <v>43</v>
      </c>
      <c r="AV412" s="851" t="s">
        <v>506</v>
      </c>
      <c r="AW412" s="852" t="s">
        <v>8191</v>
      </c>
      <c r="AX412" s="853">
        <v>421</v>
      </c>
      <c r="AY412" s="854" t="s">
        <v>6201</v>
      </c>
      <c r="AZ412" s="855">
        <f t="shared" si="474"/>
        <v>44408</v>
      </c>
      <c r="BA412" s="855">
        <f t="shared" si="454"/>
        <v>44414</v>
      </c>
      <c r="BB412" s="855">
        <f t="shared" si="475"/>
        <v>44415</v>
      </c>
      <c r="BC412" s="855">
        <f t="shared" si="444"/>
        <v>44421</v>
      </c>
      <c r="BD412" s="855">
        <f t="shared" si="455"/>
        <v>44470</v>
      </c>
      <c r="BE412" s="855">
        <f t="shared" si="473"/>
        <v>44487</v>
      </c>
      <c r="BF412" s="855">
        <f t="shared" si="445"/>
        <v>44491</v>
      </c>
      <c r="BG412" s="855">
        <f t="shared" si="439"/>
        <v>44497</v>
      </c>
      <c r="BH412" s="856">
        <f t="shared" si="497"/>
        <v>44499</v>
      </c>
      <c r="BJ412" s="864">
        <f t="shared" si="498"/>
        <v>43</v>
      </c>
      <c r="BK412" s="851" t="s">
        <v>506</v>
      </c>
      <c r="BL412" s="852" t="s">
        <v>8191</v>
      </c>
      <c r="BM412" s="853">
        <v>421</v>
      </c>
      <c r="BN412" s="854" t="s">
        <v>6201</v>
      </c>
      <c r="BO412" s="855">
        <f t="shared" si="482"/>
        <v>44394</v>
      </c>
      <c r="BP412" s="855">
        <f t="shared" si="459"/>
        <v>44400</v>
      </c>
      <c r="BQ412" s="855">
        <f t="shared" si="483"/>
        <v>44401</v>
      </c>
      <c r="BR412" s="855">
        <f t="shared" si="460"/>
        <v>44407</v>
      </c>
      <c r="BS412" s="855">
        <f t="shared" si="463"/>
        <v>44470</v>
      </c>
      <c r="BT412" s="855">
        <f t="shared" si="481"/>
        <v>44487</v>
      </c>
      <c r="BU412" s="855">
        <f t="shared" si="446"/>
        <v>44491</v>
      </c>
      <c r="BV412" s="855">
        <f t="shared" si="441"/>
        <v>44497</v>
      </c>
      <c r="BW412" s="856">
        <f t="shared" si="499"/>
        <v>44499</v>
      </c>
      <c r="BY412" s="864">
        <f t="shared" si="500"/>
        <v>43</v>
      </c>
      <c r="BZ412" s="851" t="s">
        <v>506</v>
      </c>
      <c r="CA412" s="852" t="s">
        <v>8191</v>
      </c>
      <c r="CB412" s="853">
        <v>421</v>
      </c>
      <c r="CC412" s="854" t="s">
        <v>6201</v>
      </c>
      <c r="CD412" s="873">
        <f t="shared" si="485"/>
        <v>44422</v>
      </c>
      <c r="CE412" s="873">
        <f t="shared" si="467"/>
        <v>44428</v>
      </c>
      <c r="CF412" s="873">
        <f t="shared" si="486"/>
        <v>44429</v>
      </c>
      <c r="CG412" s="873">
        <f t="shared" si="447"/>
        <v>44435</v>
      </c>
      <c r="CH412" s="873">
        <f t="shared" si="471"/>
        <v>44470</v>
      </c>
      <c r="CI412" s="873">
        <f t="shared" si="484"/>
        <v>44487</v>
      </c>
      <c r="CJ412" s="873">
        <f t="shared" si="470"/>
        <v>44491</v>
      </c>
      <c r="CK412" s="873">
        <f t="shared" si="442"/>
        <v>44497</v>
      </c>
      <c r="CL412" s="856">
        <f t="shared" si="501"/>
        <v>44499</v>
      </c>
      <c r="CN412" s="864">
        <f t="shared" si="502"/>
        <v>43</v>
      </c>
      <c r="CO412" s="851" t="s">
        <v>506</v>
      </c>
      <c r="CP412" s="852" t="s">
        <v>8191</v>
      </c>
      <c r="CQ412" s="853">
        <v>421</v>
      </c>
      <c r="CR412" s="854" t="s">
        <v>6201</v>
      </c>
      <c r="CS412" s="873">
        <f t="shared" si="468"/>
        <v>44422</v>
      </c>
      <c r="CT412" s="873">
        <f t="shared" si="451"/>
        <v>44428</v>
      </c>
      <c r="CU412" s="873">
        <f t="shared" si="469"/>
        <v>44429</v>
      </c>
      <c r="CV412" s="873">
        <f t="shared" si="443"/>
        <v>44435</v>
      </c>
      <c r="CW412" s="873">
        <f t="shared" si="491"/>
        <v>44470</v>
      </c>
      <c r="CX412" s="873">
        <f t="shared" si="464"/>
        <v>44487</v>
      </c>
      <c r="CY412" s="873">
        <f t="shared" si="453"/>
        <v>44491</v>
      </c>
      <c r="CZ412" s="873">
        <f t="shared" si="489"/>
        <v>44497</v>
      </c>
      <c r="DA412" s="856">
        <f t="shared" si="503"/>
        <v>44499</v>
      </c>
    </row>
    <row r="413" spans="2:105">
      <c r="B413" s="407" t="s">
        <v>4940</v>
      </c>
      <c r="C413" s="864">
        <f t="shared" si="472"/>
        <v>44</v>
      </c>
      <c r="D413" s="857" t="s">
        <v>506</v>
      </c>
      <c r="E413" s="858"/>
      <c r="F413" s="853">
        <v>421</v>
      </c>
      <c r="G413" s="854" t="s">
        <v>8193</v>
      </c>
      <c r="H413" s="859">
        <f t="shared" si="487"/>
        <v>44461</v>
      </c>
      <c r="I413" s="859">
        <f t="shared" si="391"/>
        <v>44464</v>
      </c>
      <c r="J413" s="859">
        <f t="shared" si="411"/>
        <v>44470</v>
      </c>
      <c r="K413" s="859">
        <f t="shared" si="420"/>
        <v>44477</v>
      </c>
      <c r="L413" s="859">
        <f t="shared" si="392"/>
        <v>44494</v>
      </c>
      <c r="M413" s="859">
        <f t="shared" si="476"/>
        <v>44498</v>
      </c>
      <c r="N413" s="859">
        <f t="shared" si="448"/>
        <v>44504</v>
      </c>
      <c r="O413" s="856">
        <f t="shared" si="504"/>
        <v>44506</v>
      </c>
      <c r="Q413" s="864">
        <f t="shared" si="492"/>
        <v>44</v>
      </c>
      <c r="R413" s="860" t="s">
        <v>8192</v>
      </c>
      <c r="S413" s="861"/>
      <c r="T413" s="853">
        <v>421</v>
      </c>
      <c r="U413" s="854" t="s">
        <v>8193</v>
      </c>
      <c r="V413" s="890">
        <f t="shared" si="479"/>
        <v>44429</v>
      </c>
      <c r="W413" s="890">
        <f t="shared" si="456"/>
        <v>44435</v>
      </c>
      <c r="X413" s="890">
        <f t="shared" si="480"/>
        <v>44436</v>
      </c>
      <c r="Y413" s="890">
        <f t="shared" si="457"/>
        <v>44442</v>
      </c>
      <c r="Z413" s="890">
        <f t="shared" si="458"/>
        <v>44477</v>
      </c>
      <c r="AA413" s="890">
        <f t="shared" si="477"/>
        <v>44494</v>
      </c>
      <c r="AB413" s="890">
        <f t="shared" si="478"/>
        <v>44498</v>
      </c>
      <c r="AC413" s="890">
        <f t="shared" si="440"/>
        <v>44504</v>
      </c>
      <c r="AD413" s="856">
        <f t="shared" si="493"/>
        <v>44506</v>
      </c>
      <c r="AF413" s="864">
        <f t="shared" si="494"/>
        <v>44</v>
      </c>
      <c r="AG413" s="860" t="s">
        <v>8192</v>
      </c>
      <c r="AH413" s="861"/>
      <c r="AI413" s="853">
        <v>421</v>
      </c>
      <c r="AJ413" s="854" t="s">
        <v>8193</v>
      </c>
      <c r="AK413" s="890">
        <f t="shared" si="465"/>
        <v>44429</v>
      </c>
      <c r="AL413" s="890">
        <f t="shared" si="449"/>
        <v>44435</v>
      </c>
      <c r="AM413" s="890">
        <f t="shared" si="466"/>
        <v>44436</v>
      </c>
      <c r="AN413" s="890">
        <f t="shared" si="450"/>
        <v>44442</v>
      </c>
      <c r="AO413" s="890">
        <f t="shared" si="490"/>
        <v>44477</v>
      </c>
      <c r="AP413" s="890">
        <f t="shared" si="462"/>
        <v>44494</v>
      </c>
      <c r="AQ413" s="890">
        <f t="shared" si="452"/>
        <v>44498</v>
      </c>
      <c r="AR413" s="890">
        <f t="shared" si="488"/>
        <v>44504</v>
      </c>
      <c r="AS413" s="856">
        <f t="shared" si="495"/>
        <v>44506</v>
      </c>
      <c r="AU413" s="864">
        <f t="shared" si="496"/>
        <v>44</v>
      </c>
      <c r="AV413" s="860" t="s">
        <v>8192</v>
      </c>
      <c r="AW413" s="861"/>
      <c r="AX413" s="853">
        <v>421</v>
      </c>
      <c r="AY413" s="854" t="s">
        <v>8193</v>
      </c>
      <c r="AZ413" s="862">
        <f t="shared" si="474"/>
        <v>44415</v>
      </c>
      <c r="BA413" s="862">
        <f t="shared" si="454"/>
        <v>44421</v>
      </c>
      <c r="BB413" s="862">
        <f t="shared" si="475"/>
        <v>44422</v>
      </c>
      <c r="BC413" s="862">
        <f t="shared" si="444"/>
        <v>44428</v>
      </c>
      <c r="BD413" s="862">
        <f t="shared" si="455"/>
        <v>44477</v>
      </c>
      <c r="BE413" s="862">
        <f t="shared" si="473"/>
        <v>44494</v>
      </c>
      <c r="BF413" s="862">
        <f t="shared" si="445"/>
        <v>44498</v>
      </c>
      <c r="BG413" s="862">
        <f t="shared" ref="BG413:BG418" si="505">BH413-2</f>
        <v>44504</v>
      </c>
      <c r="BH413" s="856">
        <f t="shared" si="497"/>
        <v>44506</v>
      </c>
      <c r="BJ413" s="864">
        <f t="shared" si="498"/>
        <v>44</v>
      </c>
      <c r="BK413" s="860" t="s">
        <v>8192</v>
      </c>
      <c r="BL413" s="861"/>
      <c r="BM413" s="853">
        <v>421</v>
      </c>
      <c r="BN413" s="854" t="s">
        <v>8193</v>
      </c>
      <c r="BO413" s="862">
        <f t="shared" si="482"/>
        <v>44401</v>
      </c>
      <c r="BP413" s="862">
        <f t="shared" si="459"/>
        <v>44407</v>
      </c>
      <c r="BQ413" s="862">
        <f t="shared" si="483"/>
        <v>44408</v>
      </c>
      <c r="BR413" s="862">
        <f t="shared" si="460"/>
        <v>44414</v>
      </c>
      <c r="BS413" s="862">
        <f t="shared" si="463"/>
        <v>44477</v>
      </c>
      <c r="BT413" s="862">
        <f t="shared" si="481"/>
        <v>44494</v>
      </c>
      <c r="BU413" s="862">
        <f t="shared" si="446"/>
        <v>44498</v>
      </c>
      <c r="BV413" s="862">
        <f t="shared" si="441"/>
        <v>44504</v>
      </c>
      <c r="BW413" s="856">
        <f t="shared" si="499"/>
        <v>44506</v>
      </c>
      <c r="BY413" s="864">
        <f t="shared" si="500"/>
        <v>44</v>
      </c>
      <c r="BZ413" s="860" t="s">
        <v>8192</v>
      </c>
      <c r="CA413" s="861"/>
      <c r="CB413" s="853">
        <v>421</v>
      </c>
      <c r="CC413" s="854" t="s">
        <v>8193</v>
      </c>
      <c r="CD413" s="890">
        <f t="shared" si="485"/>
        <v>44429</v>
      </c>
      <c r="CE413" s="890">
        <f t="shared" si="467"/>
        <v>44435</v>
      </c>
      <c r="CF413" s="890">
        <f t="shared" si="486"/>
        <v>44436</v>
      </c>
      <c r="CG413" s="890">
        <f t="shared" si="447"/>
        <v>44442</v>
      </c>
      <c r="CH413" s="890">
        <f t="shared" si="471"/>
        <v>44477</v>
      </c>
      <c r="CI413" s="890">
        <f t="shared" si="484"/>
        <v>44494</v>
      </c>
      <c r="CJ413" s="890">
        <f t="shared" si="470"/>
        <v>44498</v>
      </c>
      <c r="CK413" s="890">
        <f t="shared" si="442"/>
        <v>44504</v>
      </c>
      <c r="CL413" s="856">
        <f t="shared" si="501"/>
        <v>44506</v>
      </c>
      <c r="CN413" s="864">
        <f t="shared" si="502"/>
        <v>44</v>
      </c>
      <c r="CO413" s="860" t="s">
        <v>8192</v>
      </c>
      <c r="CP413" s="861"/>
      <c r="CQ413" s="853">
        <v>421</v>
      </c>
      <c r="CR413" s="854" t="s">
        <v>8193</v>
      </c>
      <c r="CS413" s="890">
        <f t="shared" si="468"/>
        <v>44429</v>
      </c>
      <c r="CT413" s="890">
        <f t="shared" si="451"/>
        <v>44435</v>
      </c>
      <c r="CU413" s="890">
        <f t="shared" si="469"/>
        <v>44436</v>
      </c>
      <c r="CV413" s="890">
        <f t="shared" si="443"/>
        <v>44442</v>
      </c>
      <c r="CW413" s="890">
        <f t="shared" si="491"/>
        <v>44477</v>
      </c>
      <c r="CX413" s="890">
        <f t="shared" si="464"/>
        <v>44494</v>
      </c>
      <c r="CY413" s="890">
        <f t="shared" si="453"/>
        <v>44498</v>
      </c>
      <c r="CZ413" s="890">
        <f t="shared" si="489"/>
        <v>44504</v>
      </c>
      <c r="DA413" s="856">
        <f t="shared" si="503"/>
        <v>44506</v>
      </c>
    </row>
    <row r="414" spans="2:105">
      <c r="B414" s="407" t="s">
        <v>4941</v>
      </c>
      <c r="C414" s="864">
        <f t="shared" si="472"/>
        <v>45</v>
      </c>
      <c r="D414" s="857" t="s">
        <v>506</v>
      </c>
      <c r="E414" s="858"/>
      <c r="F414" s="853">
        <v>421</v>
      </c>
      <c r="G414" s="854" t="s">
        <v>8193</v>
      </c>
      <c r="H414" s="859">
        <f t="shared" si="487"/>
        <v>44468</v>
      </c>
      <c r="I414" s="859">
        <f t="shared" si="391"/>
        <v>44471</v>
      </c>
      <c r="J414" s="859">
        <f t="shared" si="411"/>
        <v>44477</v>
      </c>
      <c r="K414" s="859">
        <f t="shared" si="420"/>
        <v>44484</v>
      </c>
      <c r="L414" s="859">
        <f t="shared" si="392"/>
        <v>44501</v>
      </c>
      <c r="M414" s="859">
        <f t="shared" si="476"/>
        <v>44505</v>
      </c>
      <c r="N414" s="859">
        <f t="shared" si="448"/>
        <v>44511</v>
      </c>
      <c r="O414" s="856">
        <f t="shared" si="504"/>
        <v>44513</v>
      </c>
      <c r="Q414" s="864">
        <f t="shared" si="492"/>
        <v>45</v>
      </c>
      <c r="R414" s="857" t="s">
        <v>506</v>
      </c>
      <c r="S414" s="858"/>
      <c r="T414" s="853">
        <v>421</v>
      </c>
      <c r="U414" s="854" t="s">
        <v>8193</v>
      </c>
      <c r="V414" s="885">
        <f t="shared" si="479"/>
        <v>44436</v>
      </c>
      <c r="W414" s="885">
        <f t="shared" si="456"/>
        <v>44442</v>
      </c>
      <c r="X414" s="885">
        <f t="shared" si="480"/>
        <v>44443</v>
      </c>
      <c r="Y414" s="885">
        <f t="shared" si="457"/>
        <v>44449</v>
      </c>
      <c r="Z414" s="885">
        <f t="shared" si="458"/>
        <v>44484</v>
      </c>
      <c r="AA414" s="885">
        <f t="shared" si="477"/>
        <v>44501</v>
      </c>
      <c r="AB414" s="885">
        <f t="shared" si="478"/>
        <v>44505</v>
      </c>
      <c r="AC414" s="885">
        <f t="shared" si="440"/>
        <v>44511</v>
      </c>
      <c r="AD414" s="856">
        <f t="shared" si="493"/>
        <v>44513</v>
      </c>
      <c r="AF414" s="864">
        <f t="shared" si="494"/>
        <v>45</v>
      </c>
      <c r="AG414" s="857" t="s">
        <v>506</v>
      </c>
      <c r="AH414" s="858"/>
      <c r="AI414" s="853">
        <v>421</v>
      </c>
      <c r="AJ414" s="854" t="s">
        <v>8193</v>
      </c>
      <c r="AK414" s="885">
        <f t="shared" si="465"/>
        <v>44436</v>
      </c>
      <c r="AL414" s="885">
        <f t="shared" si="449"/>
        <v>44442</v>
      </c>
      <c r="AM414" s="885">
        <f t="shared" si="466"/>
        <v>44443</v>
      </c>
      <c r="AN414" s="885">
        <f t="shared" si="450"/>
        <v>44449</v>
      </c>
      <c r="AO414" s="885">
        <f t="shared" si="490"/>
        <v>44484</v>
      </c>
      <c r="AP414" s="885">
        <f t="shared" si="462"/>
        <v>44501</v>
      </c>
      <c r="AQ414" s="885">
        <f t="shared" si="452"/>
        <v>44505</v>
      </c>
      <c r="AR414" s="885">
        <f t="shared" si="488"/>
        <v>44511</v>
      </c>
      <c r="AS414" s="856">
        <f t="shared" si="495"/>
        <v>44513</v>
      </c>
      <c r="AU414" s="864">
        <f t="shared" si="496"/>
        <v>45</v>
      </c>
      <c r="AV414" s="857" t="s">
        <v>506</v>
      </c>
      <c r="AW414" s="858"/>
      <c r="AX414" s="853">
        <v>421</v>
      </c>
      <c r="AY414" s="854" t="s">
        <v>8193</v>
      </c>
      <c r="AZ414" s="863">
        <f t="shared" si="474"/>
        <v>44422</v>
      </c>
      <c r="BA414" s="863">
        <f t="shared" si="454"/>
        <v>44428</v>
      </c>
      <c r="BB414" s="863">
        <f t="shared" si="475"/>
        <v>44429</v>
      </c>
      <c r="BC414" s="863">
        <f t="shared" si="444"/>
        <v>44435</v>
      </c>
      <c r="BD414" s="863">
        <f t="shared" si="455"/>
        <v>44484</v>
      </c>
      <c r="BE414" s="863">
        <f t="shared" si="473"/>
        <v>44501</v>
      </c>
      <c r="BF414" s="863">
        <f t="shared" si="445"/>
        <v>44505</v>
      </c>
      <c r="BG414" s="863">
        <f t="shared" si="505"/>
        <v>44511</v>
      </c>
      <c r="BH414" s="856">
        <f t="shared" si="497"/>
        <v>44513</v>
      </c>
      <c r="BJ414" s="864">
        <f t="shared" si="498"/>
        <v>45</v>
      </c>
      <c r="BK414" s="857" t="s">
        <v>506</v>
      </c>
      <c r="BL414" s="858"/>
      <c r="BM414" s="853">
        <v>421</v>
      </c>
      <c r="BN414" s="854" t="s">
        <v>8193</v>
      </c>
      <c r="BO414" s="859">
        <f t="shared" si="482"/>
        <v>44408</v>
      </c>
      <c r="BP414" s="863">
        <f t="shared" si="459"/>
        <v>44414</v>
      </c>
      <c r="BQ414" s="859">
        <f t="shared" si="483"/>
        <v>44415</v>
      </c>
      <c r="BR414" s="863">
        <f t="shared" si="460"/>
        <v>44421</v>
      </c>
      <c r="BS414" s="859">
        <f t="shared" si="463"/>
        <v>44484</v>
      </c>
      <c r="BT414" s="859">
        <f t="shared" si="481"/>
        <v>44501</v>
      </c>
      <c r="BU414" s="859">
        <f t="shared" si="446"/>
        <v>44505</v>
      </c>
      <c r="BV414" s="859">
        <f t="shared" si="441"/>
        <v>44511</v>
      </c>
      <c r="BW414" s="856">
        <f t="shared" si="499"/>
        <v>44513</v>
      </c>
      <c r="BY414" s="864">
        <f t="shared" si="500"/>
        <v>45</v>
      </c>
      <c r="BZ414" s="857" t="s">
        <v>506</v>
      </c>
      <c r="CA414" s="858"/>
      <c r="CB414" s="853">
        <v>421</v>
      </c>
      <c r="CC414" s="854" t="s">
        <v>8193</v>
      </c>
      <c r="CD414" s="885">
        <f t="shared" si="485"/>
        <v>44436</v>
      </c>
      <c r="CE414" s="885">
        <f t="shared" si="467"/>
        <v>44442</v>
      </c>
      <c r="CF414" s="885">
        <f t="shared" si="486"/>
        <v>44443</v>
      </c>
      <c r="CG414" s="885">
        <f t="shared" si="447"/>
        <v>44449</v>
      </c>
      <c r="CH414" s="885">
        <f t="shared" si="471"/>
        <v>44484</v>
      </c>
      <c r="CI414" s="885">
        <f t="shared" si="484"/>
        <v>44501</v>
      </c>
      <c r="CJ414" s="885">
        <f t="shared" si="470"/>
        <v>44505</v>
      </c>
      <c r="CK414" s="885">
        <f t="shared" si="442"/>
        <v>44511</v>
      </c>
      <c r="CL414" s="856">
        <f t="shared" si="501"/>
        <v>44513</v>
      </c>
      <c r="CN414" s="864">
        <f t="shared" si="502"/>
        <v>45</v>
      </c>
      <c r="CO414" s="857" t="s">
        <v>506</v>
      </c>
      <c r="CP414" s="858"/>
      <c r="CQ414" s="853">
        <v>421</v>
      </c>
      <c r="CR414" s="854" t="s">
        <v>8193</v>
      </c>
      <c r="CS414" s="885">
        <f t="shared" si="468"/>
        <v>44436</v>
      </c>
      <c r="CT414" s="885">
        <f t="shared" si="451"/>
        <v>44442</v>
      </c>
      <c r="CU414" s="885">
        <f t="shared" si="469"/>
        <v>44443</v>
      </c>
      <c r="CV414" s="885">
        <f t="shared" si="443"/>
        <v>44449</v>
      </c>
      <c r="CW414" s="885">
        <f t="shared" si="491"/>
        <v>44484</v>
      </c>
      <c r="CX414" s="885">
        <f t="shared" si="464"/>
        <v>44501</v>
      </c>
      <c r="CY414" s="885">
        <f t="shared" si="453"/>
        <v>44505</v>
      </c>
      <c r="CZ414" s="885">
        <f t="shared" si="489"/>
        <v>44511</v>
      </c>
      <c r="DA414" s="856">
        <f t="shared" si="503"/>
        <v>44513</v>
      </c>
    </row>
    <row r="415" spans="2:105">
      <c r="B415" s="407" t="s">
        <v>4942</v>
      </c>
      <c r="C415" s="864">
        <f t="shared" si="472"/>
        <v>46</v>
      </c>
      <c r="D415" s="857" t="s">
        <v>506</v>
      </c>
      <c r="E415" s="858"/>
      <c r="F415" s="853">
        <v>421</v>
      </c>
      <c r="G415" s="854" t="s">
        <v>8193</v>
      </c>
      <c r="H415" s="859">
        <f t="shared" si="487"/>
        <v>44475</v>
      </c>
      <c r="I415" s="859">
        <f t="shared" si="391"/>
        <v>44478</v>
      </c>
      <c r="J415" s="859">
        <f t="shared" si="411"/>
        <v>44484</v>
      </c>
      <c r="K415" s="859">
        <f t="shared" si="420"/>
        <v>44491</v>
      </c>
      <c r="L415" s="859">
        <f t="shared" si="392"/>
        <v>44508</v>
      </c>
      <c r="M415" s="859">
        <f t="shared" si="476"/>
        <v>44512</v>
      </c>
      <c r="N415" s="859">
        <f t="shared" si="448"/>
        <v>44518</v>
      </c>
      <c r="O415" s="856">
        <f t="shared" si="504"/>
        <v>44520</v>
      </c>
      <c r="Q415" s="864">
        <f t="shared" si="492"/>
        <v>46</v>
      </c>
      <c r="R415" s="857" t="s">
        <v>506</v>
      </c>
      <c r="S415" s="858"/>
      <c r="T415" s="853">
        <v>421</v>
      </c>
      <c r="U415" s="854" t="s">
        <v>8193</v>
      </c>
      <c r="V415" s="885">
        <f t="shared" si="479"/>
        <v>44443</v>
      </c>
      <c r="W415" s="885">
        <f t="shared" si="456"/>
        <v>44449</v>
      </c>
      <c r="X415" s="885">
        <f t="shared" si="480"/>
        <v>44450</v>
      </c>
      <c r="Y415" s="885">
        <f t="shared" si="457"/>
        <v>44456</v>
      </c>
      <c r="Z415" s="885">
        <f t="shared" si="458"/>
        <v>44491</v>
      </c>
      <c r="AA415" s="885">
        <f t="shared" si="477"/>
        <v>44508</v>
      </c>
      <c r="AB415" s="885">
        <f t="shared" si="478"/>
        <v>44512</v>
      </c>
      <c r="AC415" s="885">
        <f t="shared" ref="AC415:AC418" si="506">AD415-2</f>
        <v>44518</v>
      </c>
      <c r="AD415" s="856">
        <f t="shared" si="493"/>
        <v>44520</v>
      </c>
      <c r="AF415" s="864">
        <f t="shared" si="494"/>
        <v>46</v>
      </c>
      <c r="AG415" s="857" t="s">
        <v>506</v>
      </c>
      <c r="AH415" s="858"/>
      <c r="AI415" s="853">
        <v>421</v>
      </c>
      <c r="AJ415" s="854" t="s">
        <v>8193</v>
      </c>
      <c r="AK415" s="885">
        <f t="shared" si="465"/>
        <v>44443</v>
      </c>
      <c r="AL415" s="885">
        <f t="shared" si="449"/>
        <v>44449</v>
      </c>
      <c r="AM415" s="885">
        <f t="shared" si="466"/>
        <v>44450</v>
      </c>
      <c r="AN415" s="885">
        <f t="shared" si="450"/>
        <v>44456</v>
      </c>
      <c r="AO415" s="885">
        <f t="shared" si="490"/>
        <v>44491</v>
      </c>
      <c r="AP415" s="885">
        <f t="shared" si="462"/>
        <v>44508</v>
      </c>
      <c r="AQ415" s="885">
        <f t="shared" si="452"/>
        <v>44512</v>
      </c>
      <c r="AR415" s="885">
        <f t="shared" si="488"/>
        <v>44518</v>
      </c>
      <c r="AS415" s="856">
        <f t="shared" si="495"/>
        <v>44520</v>
      </c>
      <c r="AU415" s="864">
        <f t="shared" si="496"/>
        <v>46</v>
      </c>
      <c r="AV415" s="857" t="s">
        <v>506</v>
      </c>
      <c r="AW415" s="858"/>
      <c r="AX415" s="853">
        <v>421</v>
      </c>
      <c r="AY415" s="854" t="s">
        <v>8193</v>
      </c>
      <c r="AZ415" s="863">
        <f t="shared" si="474"/>
        <v>44429</v>
      </c>
      <c r="BA415" s="863">
        <f t="shared" si="454"/>
        <v>44435</v>
      </c>
      <c r="BB415" s="863">
        <f t="shared" si="475"/>
        <v>44436</v>
      </c>
      <c r="BC415" s="863">
        <f t="shared" si="444"/>
        <v>44442</v>
      </c>
      <c r="BD415" s="863">
        <f t="shared" si="455"/>
        <v>44491</v>
      </c>
      <c r="BE415" s="863">
        <f t="shared" si="473"/>
        <v>44508</v>
      </c>
      <c r="BF415" s="863">
        <f t="shared" si="445"/>
        <v>44512</v>
      </c>
      <c r="BG415" s="863">
        <f t="shared" si="505"/>
        <v>44518</v>
      </c>
      <c r="BH415" s="856">
        <f t="shared" si="497"/>
        <v>44520</v>
      </c>
      <c r="BJ415" s="864">
        <f t="shared" si="498"/>
        <v>46</v>
      </c>
      <c r="BK415" s="857" t="s">
        <v>506</v>
      </c>
      <c r="BL415" s="858"/>
      <c r="BM415" s="853">
        <v>421</v>
      </c>
      <c r="BN415" s="854" t="s">
        <v>8193</v>
      </c>
      <c r="BO415" s="859">
        <f t="shared" si="482"/>
        <v>44415</v>
      </c>
      <c r="BP415" s="863">
        <f t="shared" si="459"/>
        <v>44421</v>
      </c>
      <c r="BQ415" s="859">
        <f t="shared" si="483"/>
        <v>44422</v>
      </c>
      <c r="BR415" s="863">
        <f t="shared" si="460"/>
        <v>44428</v>
      </c>
      <c r="BS415" s="859">
        <f t="shared" si="463"/>
        <v>44491</v>
      </c>
      <c r="BT415" s="859">
        <f t="shared" si="481"/>
        <v>44508</v>
      </c>
      <c r="BU415" s="859">
        <f t="shared" si="446"/>
        <v>44512</v>
      </c>
      <c r="BV415" s="859">
        <f t="shared" si="441"/>
        <v>44518</v>
      </c>
      <c r="BW415" s="856">
        <f t="shared" si="499"/>
        <v>44520</v>
      </c>
      <c r="BY415" s="864">
        <f t="shared" si="500"/>
        <v>46</v>
      </c>
      <c r="BZ415" s="857" t="s">
        <v>506</v>
      </c>
      <c r="CA415" s="858"/>
      <c r="CB415" s="853">
        <v>421</v>
      </c>
      <c r="CC415" s="854" t="s">
        <v>8193</v>
      </c>
      <c r="CD415" s="885">
        <f t="shared" si="485"/>
        <v>44443</v>
      </c>
      <c r="CE415" s="885">
        <f t="shared" si="467"/>
        <v>44449</v>
      </c>
      <c r="CF415" s="885">
        <f t="shared" si="486"/>
        <v>44450</v>
      </c>
      <c r="CG415" s="885">
        <f t="shared" si="447"/>
        <v>44456</v>
      </c>
      <c r="CH415" s="885">
        <f t="shared" si="471"/>
        <v>44491</v>
      </c>
      <c r="CI415" s="885">
        <f t="shared" si="484"/>
        <v>44508</v>
      </c>
      <c r="CJ415" s="885">
        <f t="shared" si="470"/>
        <v>44512</v>
      </c>
      <c r="CK415" s="885">
        <f t="shared" si="442"/>
        <v>44518</v>
      </c>
      <c r="CL415" s="856">
        <f t="shared" si="501"/>
        <v>44520</v>
      </c>
      <c r="CN415" s="864">
        <f t="shared" si="502"/>
        <v>46</v>
      </c>
      <c r="CO415" s="857" t="s">
        <v>506</v>
      </c>
      <c r="CP415" s="858"/>
      <c r="CQ415" s="853">
        <v>421</v>
      </c>
      <c r="CR415" s="854" t="s">
        <v>8193</v>
      </c>
      <c r="CS415" s="885">
        <f t="shared" si="468"/>
        <v>44443</v>
      </c>
      <c r="CT415" s="885">
        <f t="shared" si="451"/>
        <v>44449</v>
      </c>
      <c r="CU415" s="885">
        <f t="shared" si="469"/>
        <v>44450</v>
      </c>
      <c r="CV415" s="885">
        <f t="shared" si="443"/>
        <v>44456</v>
      </c>
      <c r="CW415" s="885">
        <f t="shared" si="491"/>
        <v>44491</v>
      </c>
      <c r="CX415" s="885">
        <f t="shared" si="464"/>
        <v>44508</v>
      </c>
      <c r="CY415" s="885">
        <f t="shared" si="453"/>
        <v>44512</v>
      </c>
      <c r="CZ415" s="885">
        <f t="shared" si="489"/>
        <v>44518</v>
      </c>
      <c r="DA415" s="856">
        <f t="shared" si="503"/>
        <v>44520</v>
      </c>
    </row>
    <row r="416" spans="2:105">
      <c r="B416" s="407" t="s">
        <v>4943</v>
      </c>
      <c r="C416" s="864">
        <f t="shared" si="472"/>
        <v>47</v>
      </c>
      <c r="D416" s="857" t="s">
        <v>506</v>
      </c>
      <c r="E416" s="858"/>
      <c r="F416" s="853">
        <v>421</v>
      </c>
      <c r="G416" s="854" t="s">
        <v>8193</v>
      </c>
      <c r="H416" s="859">
        <f t="shared" si="487"/>
        <v>44482</v>
      </c>
      <c r="I416" s="859">
        <f t="shared" si="391"/>
        <v>44485</v>
      </c>
      <c r="J416" s="859">
        <f t="shared" si="411"/>
        <v>44491</v>
      </c>
      <c r="K416" s="859">
        <f t="shared" si="420"/>
        <v>44498</v>
      </c>
      <c r="L416" s="859">
        <f t="shared" si="392"/>
        <v>44515</v>
      </c>
      <c r="M416" s="859">
        <f t="shared" si="476"/>
        <v>44519</v>
      </c>
      <c r="N416" s="859">
        <f t="shared" si="448"/>
        <v>44525</v>
      </c>
      <c r="O416" s="856">
        <f t="shared" si="504"/>
        <v>44527</v>
      </c>
      <c r="Q416" s="864">
        <f t="shared" si="492"/>
        <v>47</v>
      </c>
      <c r="R416" s="860" t="s">
        <v>8194</v>
      </c>
      <c r="S416" s="861"/>
      <c r="T416" s="853">
        <v>421</v>
      </c>
      <c r="U416" s="854" t="s">
        <v>8193</v>
      </c>
      <c r="V416" s="890">
        <f t="shared" si="479"/>
        <v>44450</v>
      </c>
      <c r="W416" s="890">
        <f t="shared" si="456"/>
        <v>44456</v>
      </c>
      <c r="X416" s="890">
        <f t="shared" si="480"/>
        <v>44457</v>
      </c>
      <c r="Y416" s="890">
        <f t="shared" si="457"/>
        <v>44463</v>
      </c>
      <c r="Z416" s="890">
        <f t="shared" si="458"/>
        <v>44498</v>
      </c>
      <c r="AA416" s="890">
        <f t="shared" si="477"/>
        <v>44515</v>
      </c>
      <c r="AB416" s="890">
        <f t="shared" si="478"/>
        <v>44519</v>
      </c>
      <c r="AC416" s="890">
        <f t="shared" si="506"/>
        <v>44525</v>
      </c>
      <c r="AD416" s="856">
        <f t="shared" si="493"/>
        <v>44527</v>
      </c>
      <c r="AF416" s="864">
        <f t="shared" si="494"/>
        <v>47</v>
      </c>
      <c r="AG416" s="860" t="s">
        <v>8194</v>
      </c>
      <c r="AH416" s="861"/>
      <c r="AI416" s="853">
        <v>421</v>
      </c>
      <c r="AJ416" s="854" t="s">
        <v>8193</v>
      </c>
      <c r="AK416" s="890">
        <f t="shared" si="465"/>
        <v>44450</v>
      </c>
      <c r="AL416" s="890">
        <f t="shared" si="449"/>
        <v>44456</v>
      </c>
      <c r="AM416" s="890">
        <f t="shared" si="466"/>
        <v>44457</v>
      </c>
      <c r="AN416" s="890">
        <f t="shared" si="450"/>
        <v>44463</v>
      </c>
      <c r="AO416" s="890">
        <f t="shared" si="490"/>
        <v>44498</v>
      </c>
      <c r="AP416" s="890">
        <f t="shared" si="462"/>
        <v>44515</v>
      </c>
      <c r="AQ416" s="890">
        <f t="shared" si="452"/>
        <v>44519</v>
      </c>
      <c r="AR416" s="890">
        <f t="shared" si="488"/>
        <v>44525</v>
      </c>
      <c r="AS416" s="856">
        <f t="shared" si="495"/>
        <v>44527</v>
      </c>
      <c r="AU416" s="864">
        <f t="shared" si="496"/>
        <v>47</v>
      </c>
      <c r="AV416" s="860" t="s">
        <v>8194</v>
      </c>
      <c r="AW416" s="861"/>
      <c r="AX416" s="853">
        <v>421</v>
      </c>
      <c r="AY416" s="854" t="s">
        <v>8193</v>
      </c>
      <c r="AZ416" s="862">
        <f t="shared" si="474"/>
        <v>44436</v>
      </c>
      <c r="BA416" s="862">
        <f t="shared" si="454"/>
        <v>44442</v>
      </c>
      <c r="BB416" s="862">
        <f t="shared" si="475"/>
        <v>44443</v>
      </c>
      <c r="BC416" s="862">
        <f t="shared" si="444"/>
        <v>44449</v>
      </c>
      <c r="BD416" s="862">
        <f t="shared" si="455"/>
        <v>44498</v>
      </c>
      <c r="BE416" s="862">
        <f t="shared" si="473"/>
        <v>44515</v>
      </c>
      <c r="BF416" s="862">
        <f t="shared" si="445"/>
        <v>44519</v>
      </c>
      <c r="BG416" s="862">
        <f t="shared" si="505"/>
        <v>44525</v>
      </c>
      <c r="BH416" s="856">
        <f t="shared" si="497"/>
        <v>44527</v>
      </c>
      <c r="BJ416" s="864">
        <f t="shared" si="498"/>
        <v>47</v>
      </c>
      <c r="BK416" s="860" t="s">
        <v>8194</v>
      </c>
      <c r="BL416" s="861"/>
      <c r="BM416" s="853">
        <v>421</v>
      </c>
      <c r="BN416" s="854" t="s">
        <v>8193</v>
      </c>
      <c r="BO416" s="862">
        <f t="shared" si="482"/>
        <v>44422</v>
      </c>
      <c r="BP416" s="862">
        <f t="shared" si="459"/>
        <v>44428</v>
      </c>
      <c r="BQ416" s="862">
        <f t="shared" si="483"/>
        <v>44429</v>
      </c>
      <c r="BR416" s="862">
        <f t="shared" si="460"/>
        <v>44435</v>
      </c>
      <c r="BS416" s="862">
        <f t="shared" si="463"/>
        <v>44498</v>
      </c>
      <c r="BT416" s="862">
        <f t="shared" si="481"/>
        <v>44515</v>
      </c>
      <c r="BU416" s="862">
        <f t="shared" si="446"/>
        <v>44519</v>
      </c>
      <c r="BV416" s="862">
        <f t="shared" ref="BV416:BV418" si="507">BW416-2</f>
        <v>44525</v>
      </c>
      <c r="BW416" s="856">
        <f t="shared" si="499"/>
        <v>44527</v>
      </c>
      <c r="BY416" s="864">
        <f t="shared" si="500"/>
        <v>47</v>
      </c>
      <c r="BZ416" s="860" t="s">
        <v>8194</v>
      </c>
      <c r="CA416" s="861"/>
      <c r="CB416" s="853">
        <v>421</v>
      </c>
      <c r="CC416" s="854" t="s">
        <v>8193</v>
      </c>
      <c r="CD416" s="890">
        <f t="shared" si="485"/>
        <v>44450</v>
      </c>
      <c r="CE416" s="890">
        <f t="shared" si="467"/>
        <v>44456</v>
      </c>
      <c r="CF416" s="890">
        <f t="shared" si="486"/>
        <v>44457</v>
      </c>
      <c r="CG416" s="890">
        <f t="shared" si="447"/>
        <v>44463</v>
      </c>
      <c r="CH416" s="890">
        <f t="shared" si="471"/>
        <v>44498</v>
      </c>
      <c r="CI416" s="890">
        <f t="shared" si="484"/>
        <v>44515</v>
      </c>
      <c r="CJ416" s="890">
        <f t="shared" si="470"/>
        <v>44519</v>
      </c>
      <c r="CK416" s="890">
        <f t="shared" si="442"/>
        <v>44525</v>
      </c>
      <c r="CL416" s="856">
        <f t="shared" si="501"/>
        <v>44527</v>
      </c>
      <c r="CN416" s="864">
        <f t="shared" si="502"/>
        <v>47</v>
      </c>
      <c r="CO416" s="860" t="s">
        <v>8194</v>
      </c>
      <c r="CP416" s="861"/>
      <c r="CQ416" s="853">
        <v>421</v>
      </c>
      <c r="CR416" s="854" t="s">
        <v>8193</v>
      </c>
      <c r="CS416" s="890">
        <f t="shared" si="468"/>
        <v>44450</v>
      </c>
      <c r="CT416" s="890">
        <f t="shared" si="451"/>
        <v>44456</v>
      </c>
      <c r="CU416" s="890">
        <f t="shared" si="469"/>
        <v>44457</v>
      </c>
      <c r="CV416" s="890">
        <f t="shared" si="443"/>
        <v>44463</v>
      </c>
      <c r="CW416" s="890">
        <f t="shared" si="491"/>
        <v>44498</v>
      </c>
      <c r="CX416" s="890">
        <f t="shared" si="464"/>
        <v>44515</v>
      </c>
      <c r="CY416" s="890">
        <f t="shared" si="453"/>
        <v>44519</v>
      </c>
      <c r="CZ416" s="890">
        <f t="shared" si="489"/>
        <v>44525</v>
      </c>
      <c r="DA416" s="856">
        <f t="shared" si="503"/>
        <v>44527</v>
      </c>
    </row>
    <row r="417" spans="1:105">
      <c r="B417" s="407" t="s">
        <v>4944</v>
      </c>
      <c r="C417" s="864">
        <f t="shared" si="472"/>
        <v>48</v>
      </c>
      <c r="D417" s="857" t="s">
        <v>506</v>
      </c>
      <c r="E417" s="858"/>
      <c r="F417" s="853">
        <v>421</v>
      </c>
      <c r="G417" s="854" t="s">
        <v>8195</v>
      </c>
      <c r="H417" s="859">
        <f t="shared" si="487"/>
        <v>44489</v>
      </c>
      <c r="I417" s="859">
        <f t="shared" si="391"/>
        <v>44492</v>
      </c>
      <c r="J417" s="859">
        <f t="shared" si="411"/>
        <v>44498</v>
      </c>
      <c r="K417" s="859">
        <f t="shared" si="420"/>
        <v>44505</v>
      </c>
      <c r="L417" s="859">
        <f t="shared" si="392"/>
        <v>44522</v>
      </c>
      <c r="M417" s="859">
        <f t="shared" si="476"/>
        <v>44526</v>
      </c>
      <c r="N417" s="859">
        <f t="shared" si="448"/>
        <v>44532</v>
      </c>
      <c r="O417" s="856">
        <f t="shared" si="504"/>
        <v>44534</v>
      </c>
      <c r="Q417" s="864">
        <f t="shared" si="492"/>
        <v>48</v>
      </c>
      <c r="R417" s="857" t="s">
        <v>506</v>
      </c>
      <c r="S417" s="858"/>
      <c r="T417" s="853">
        <v>421</v>
      </c>
      <c r="U417" s="854" t="s">
        <v>8195</v>
      </c>
      <c r="V417" s="885">
        <f t="shared" si="479"/>
        <v>44457</v>
      </c>
      <c r="W417" s="885">
        <f t="shared" si="456"/>
        <v>44463</v>
      </c>
      <c r="X417" s="885">
        <f t="shared" si="480"/>
        <v>44464</v>
      </c>
      <c r="Y417" s="885">
        <f t="shared" si="457"/>
        <v>44470</v>
      </c>
      <c r="Z417" s="885">
        <f t="shared" si="458"/>
        <v>44505</v>
      </c>
      <c r="AA417" s="885">
        <f t="shared" si="477"/>
        <v>44522</v>
      </c>
      <c r="AB417" s="885">
        <f t="shared" si="478"/>
        <v>44526</v>
      </c>
      <c r="AC417" s="885">
        <f t="shared" si="506"/>
        <v>44532</v>
      </c>
      <c r="AD417" s="856">
        <f t="shared" si="493"/>
        <v>44534</v>
      </c>
      <c r="AF417" s="864">
        <f t="shared" si="494"/>
        <v>48</v>
      </c>
      <c r="AG417" s="857" t="s">
        <v>506</v>
      </c>
      <c r="AH417" s="858"/>
      <c r="AI417" s="853">
        <v>421</v>
      </c>
      <c r="AJ417" s="854" t="s">
        <v>8195</v>
      </c>
      <c r="AK417" s="885">
        <f t="shared" si="465"/>
        <v>44457</v>
      </c>
      <c r="AL417" s="885">
        <f t="shared" si="449"/>
        <v>44463</v>
      </c>
      <c r="AM417" s="885">
        <f t="shared" si="466"/>
        <v>44464</v>
      </c>
      <c r="AN417" s="885">
        <f t="shared" si="450"/>
        <v>44470</v>
      </c>
      <c r="AO417" s="885">
        <f t="shared" si="490"/>
        <v>44505</v>
      </c>
      <c r="AP417" s="885">
        <f t="shared" si="462"/>
        <v>44522</v>
      </c>
      <c r="AQ417" s="885">
        <f t="shared" si="452"/>
        <v>44526</v>
      </c>
      <c r="AR417" s="885">
        <f t="shared" si="488"/>
        <v>44532</v>
      </c>
      <c r="AS417" s="856">
        <f t="shared" si="495"/>
        <v>44534</v>
      </c>
      <c r="AU417" s="864">
        <f t="shared" si="496"/>
        <v>48</v>
      </c>
      <c r="AV417" s="857" t="s">
        <v>506</v>
      </c>
      <c r="AW417" s="858"/>
      <c r="AX417" s="853">
        <v>421</v>
      </c>
      <c r="AY417" s="854" t="s">
        <v>8195</v>
      </c>
      <c r="AZ417" s="863">
        <f t="shared" si="474"/>
        <v>44443</v>
      </c>
      <c r="BA417" s="863">
        <f t="shared" si="454"/>
        <v>44449</v>
      </c>
      <c r="BB417" s="863">
        <f t="shared" si="475"/>
        <v>44450</v>
      </c>
      <c r="BC417" s="863">
        <f t="shared" si="444"/>
        <v>44456</v>
      </c>
      <c r="BD417" s="863">
        <f t="shared" si="455"/>
        <v>44505</v>
      </c>
      <c r="BE417" s="863">
        <f t="shared" si="473"/>
        <v>44522</v>
      </c>
      <c r="BF417" s="863">
        <f t="shared" si="445"/>
        <v>44526</v>
      </c>
      <c r="BG417" s="863">
        <f t="shared" si="505"/>
        <v>44532</v>
      </c>
      <c r="BH417" s="856">
        <f t="shared" si="497"/>
        <v>44534</v>
      </c>
      <c r="BJ417" s="864">
        <f t="shared" si="498"/>
        <v>48</v>
      </c>
      <c r="BK417" s="857" t="s">
        <v>506</v>
      </c>
      <c r="BL417" s="858"/>
      <c r="BM417" s="853">
        <v>421</v>
      </c>
      <c r="BN417" s="854" t="s">
        <v>8195</v>
      </c>
      <c r="BO417" s="859">
        <f t="shared" si="482"/>
        <v>44429</v>
      </c>
      <c r="BP417" s="863">
        <f t="shared" si="459"/>
        <v>44435</v>
      </c>
      <c r="BQ417" s="859">
        <f t="shared" si="483"/>
        <v>44436</v>
      </c>
      <c r="BR417" s="863">
        <f t="shared" si="460"/>
        <v>44442</v>
      </c>
      <c r="BS417" s="859">
        <f t="shared" si="463"/>
        <v>44505</v>
      </c>
      <c r="BT417" s="859">
        <f t="shared" si="481"/>
        <v>44522</v>
      </c>
      <c r="BU417" s="859">
        <f t="shared" si="446"/>
        <v>44526</v>
      </c>
      <c r="BV417" s="859">
        <f t="shared" si="507"/>
        <v>44532</v>
      </c>
      <c r="BW417" s="856">
        <f t="shared" si="499"/>
        <v>44534</v>
      </c>
      <c r="BY417" s="864">
        <f t="shared" si="500"/>
        <v>48</v>
      </c>
      <c r="BZ417" s="857" t="s">
        <v>506</v>
      </c>
      <c r="CA417" s="858"/>
      <c r="CB417" s="853">
        <v>421</v>
      </c>
      <c r="CC417" s="854" t="s">
        <v>8195</v>
      </c>
      <c r="CD417" s="885">
        <f t="shared" si="485"/>
        <v>44457</v>
      </c>
      <c r="CE417" s="885">
        <f t="shared" si="467"/>
        <v>44463</v>
      </c>
      <c r="CF417" s="885">
        <f t="shared" si="486"/>
        <v>44464</v>
      </c>
      <c r="CG417" s="885">
        <f t="shared" si="447"/>
        <v>44470</v>
      </c>
      <c r="CH417" s="885">
        <f t="shared" si="471"/>
        <v>44505</v>
      </c>
      <c r="CI417" s="885">
        <f t="shared" si="484"/>
        <v>44522</v>
      </c>
      <c r="CJ417" s="885">
        <f t="shared" si="470"/>
        <v>44526</v>
      </c>
      <c r="CK417" s="885">
        <f t="shared" si="442"/>
        <v>44532</v>
      </c>
      <c r="CL417" s="856">
        <f t="shared" si="501"/>
        <v>44534</v>
      </c>
      <c r="CN417" s="864">
        <f t="shared" si="502"/>
        <v>48</v>
      </c>
      <c r="CO417" s="857" t="s">
        <v>506</v>
      </c>
      <c r="CP417" s="858"/>
      <c r="CQ417" s="853">
        <v>421</v>
      </c>
      <c r="CR417" s="854" t="s">
        <v>8195</v>
      </c>
      <c r="CS417" s="885">
        <f t="shared" si="468"/>
        <v>44457</v>
      </c>
      <c r="CT417" s="885">
        <f t="shared" si="451"/>
        <v>44463</v>
      </c>
      <c r="CU417" s="885">
        <f t="shared" si="469"/>
        <v>44464</v>
      </c>
      <c r="CV417" s="885">
        <f t="shared" si="443"/>
        <v>44470</v>
      </c>
      <c r="CW417" s="885">
        <f t="shared" si="491"/>
        <v>44505</v>
      </c>
      <c r="CX417" s="885">
        <f t="shared" si="464"/>
        <v>44522</v>
      </c>
      <c r="CY417" s="885">
        <f t="shared" si="453"/>
        <v>44526</v>
      </c>
      <c r="CZ417" s="885">
        <f t="shared" si="489"/>
        <v>44532</v>
      </c>
      <c r="DA417" s="856">
        <f t="shared" si="503"/>
        <v>44534</v>
      </c>
    </row>
    <row r="418" spans="1:105" ht="76.5">
      <c r="B418" s="407" t="s">
        <v>4945</v>
      </c>
      <c r="C418" s="864">
        <f t="shared" si="472"/>
        <v>49</v>
      </c>
      <c r="D418" s="851" t="s">
        <v>506</v>
      </c>
      <c r="E418" s="852" t="s">
        <v>8669</v>
      </c>
      <c r="F418" s="853">
        <v>421</v>
      </c>
      <c r="G418" s="854" t="s">
        <v>8195</v>
      </c>
      <c r="H418" s="855">
        <f t="shared" si="487"/>
        <v>44496</v>
      </c>
      <c r="I418" s="855">
        <f t="shared" si="391"/>
        <v>44499</v>
      </c>
      <c r="J418" s="855">
        <f t="shared" si="411"/>
        <v>44505</v>
      </c>
      <c r="K418" s="855">
        <f t="shared" si="420"/>
        <v>44512</v>
      </c>
      <c r="L418" s="855">
        <f t="shared" si="392"/>
        <v>44529</v>
      </c>
      <c r="M418" s="855">
        <f t="shared" si="476"/>
        <v>44533</v>
      </c>
      <c r="N418" s="855">
        <f t="shared" si="448"/>
        <v>44539</v>
      </c>
      <c r="O418" s="856">
        <f t="shared" si="504"/>
        <v>44541</v>
      </c>
      <c r="Q418" s="864">
        <f t="shared" si="492"/>
        <v>49</v>
      </c>
      <c r="R418" s="851" t="s">
        <v>506</v>
      </c>
      <c r="S418" s="852" t="s">
        <v>8669</v>
      </c>
      <c r="T418" s="853">
        <v>421</v>
      </c>
      <c r="U418" s="854" t="s">
        <v>8195</v>
      </c>
      <c r="V418" s="873">
        <f t="shared" si="479"/>
        <v>44464</v>
      </c>
      <c r="W418" s="873">
        <f t="shared" si="456"/>
        <v>44470</v>
      </c>
      <c r="X418" s="873">
        <f t="shared" si="480"/>
        <v>44471</v>
      </c>
      <c r="Y418" s="873">
        <f t="shared" si="457"/>
        <v>44477</v>
      </c>
      <c r="Z418" s="873">
        <f t="shared" si="458"/>
        <v>44512</v>
      </c>
      <c r="AA418" s="873">
        <f t="shared" si="477"/>
        <v>44529</v>
      </c>
      <c r="AB418" s="873">
        <f t="shared" si="478"/>
        <v>44533</v>
      </c>
      <c r="AC418" s="873">
        <f t="shared" si="506"/>
        <v>44539</v>
      </c>
      <c r="AD418" s="856">
        <f t="shared" si="493"/>
        <v>44541</v>
      </c>
      <c r="AF418" s="864">
        <f t="shared" si="494"/>
        <v>49</v>
      </c>
      <c r="AG418" s="851" t="s">
        <v>506</v>
      </c>
      <c r="AH418" s="852" t="s">
        <v>8669</v>
      </c>
      <c r="AI418" s="853">
        <v>421</v>
      </c>
      <c r="AJ418" s="854" t="s">
        <v>8195</v>
      </c>
      <c r="AK418" s="873">
        <f t="shared" si="465"/>
        <v>44464</v>
      </c>
      <c r="AL418" s="873">
        <f t="shared" si="449"/>
        <v>44470</v>
      </c>
      <c r="AM418" s="873">
        <f t="shared" si="466"/>
        <v>44471</v>
      </c>
      <c r="AN418" s="873">
        <f t="shared" si="450"/>
        <v>44477</v>
      </c>
      <c r="AO418" s="873">
        <f t="shared" si="490"/>
        <v>44512</v>
      </c>
      <c r="AP418" s="873">
        <f t="shared" si="462"/>
        <v>44529</v>
      </c>
      <c r="AQ418" s="873">
        <f t="shared" si="452"/>
        <v>44533</v>
      </c>
      <c r="AR418" s="873">
        <f t="shared" si="488"/>
        <v>44539</v>
      </c>
      <c r="AS418" s="856">
        <f t="shared" si="495"/>
        <v>44541</v>
      </c>
      <c r="AU418" s="864">
        <f t="shared" si="496"/>
        <v>49</v>
      </c>
      <c r="AV418" s="851" t="s">
        <v>506</v>
      </c>
      <c r="AW418" s="852" t="s">
        <v>8680</v>
      </c>
      <c r="AX418" s="853">
        <v>421</v>
      </c>
      <c r="AY418" s="854" t="s">
        <v>8195</v>
      </c>
      <c r="AZ418" s="855">
        <f t="shared" si="474"/>
        <v>44450</v>
      </c>
      <c r="BA418" s="855">
        <f t="shared" si="454"/>
        <v>44456</v>
      </c>
      <c r="BB418" s="855">
        <f t="shared" si="475"/>
        <v>44457</v>
      </c>
      <c r="BC418" s="855">
        <f t="shared" si="444"/>
        <v>44463</v>
      </c>
      <c r="BD418" s="855">
        <f t="shared" si="455"/>
        <v>44512</v>
      </c>
      <c r="BE418" s="855">
        <f t="shared" si="473"/>
        <v>44529</v>
      </c>
      <c r="BF418" s="855">
        <f t="shared" si="445"/>
        <v>44533</v>
      </c>
      <c r="BG418" s="855">
        <f t="shared" si="505"/>
        <v>44539</v>
      </c>
      <c r="BH418" s="856">
        <f t="shared" si="497"/>
        <v>44541</v>
      </c>
      <c r="BJ418" s="864">
        <f t="shared" si="498"/>
        <v>49</v>
      </c>
      <c r="BK418" s="851" t="s">
        <v>506</v>
      </c>
      <c r="BL418" s="852" t="s">
        <v>8680</v>
      </c>
      <c r="BM418" s="853">
        <v>421</v>
      </c>
      <c r="BN418" s="854" t="s">
        <v>8195</v>
      </c>
      <c r="BO418" s="855">
        <f t="shared" si="482"/>
        <v>44436</v>
      </c>
      <c r="BP418" s="855">
        <f t="shared" si="459"/>
        <v>44442</v>
      </c>
      <c r="BQ418" s="855">
        <f t="shared" si="483"/>
        <v>44443</v>
      </c>
      <c r="BR418" s="855">
        <f t="shared" si="460"/>
        <v>44449</v>
      </c>
      <c r="BS418" s="855">
        <f t="shared" si="463"/>
        <v>44512</v>
      </c>
      <c r="BT418" s="855">
        <f t="shared" si="481"/>
        <v>44529</v>
      </c>
      <c r="BU418" s="855">
        <f t="shared" si="446"/>
        <v>44533</v>
      </c>
      <c r="BV418" s="855">
        <f t="shared" si="507"/>
        <v>44539</v>
      </c>
      <c r="BW418" s="856">
        <f t="shared" si="499"/>
        <v>44541</v>
      </c>
      <c r="BY418" s="864">
        <f t="shared" si="500"/>
        <v>49</v>
      </c>
      <c r="BZ418" s="851" t="s">
        <v>506</v>
      </c>
      <c r="CA418" s="852" t="s">
        <v>8680</v>
      </c>
      <c r="CB418" s="853">
        <v>421</v>
      </c>
      <c r="CC418" s="854" t="s">
        <v>8195</v>
      </c>
      <c r="CD418" s="873">
        <f t="shared" si="485"/>
        <v>44464</v>
      </c>
      <c r="CE418" s="873">
        <f t="shared" si="467"/>
        <v>44470</v>
      </c>
      <c r="CF418" s="873">
        <f t="shared" si="486"/>
        <v>44471</v>
      </c>
      <c r="CG418" s="873">
        <f t="shared" si="447"/>
        <v>44477</v>
      </c>
      <c r="CH418" s="873">
        <f t="shared" si="471"/>
        <v>44512</v>
      </c>
      <c r="CI418" s="873">
        <f t="shared" si="484"/>
        <v>44529</v>
      </c>
      <c r="CJ418" s="873">
        <f t="shared" si="470"/>
        <v>44533</v>
      </c>
      <c r="CK418" s="873">
        <f t="shared" ref="CK418" si="508">CL418-2</f>
        <v>44539</v>
      </c>
      <c r="CL418" s="856">
        <f t="shared" si="501"/>
        <v>44541</v>
      </c>
      <c r="CN418" s="864">
        <f t="shared" si="502"/>
        <v>49</v>
      </c>
      <c r="CO418" s="851" t="s">
        <v>506</v>
      </c>
      <c r="CP418" s="852" t="s">
        <v>8680</v>
      </c>
      <c r="CQ418" s="853">
        <v>421</v>
      </c>
      <c r="CR418" s="854" t="s">
        <v>8195</v>
      </c>
      <c r="CS418" s="873">
        <f t="shared" si="468"/>
        <v>44464</v>
      </c>
      <c r="CT418" s="873">
        <f t="shared" si="451"/>
        <v>44470</v>
      </c>
      <c r="CU418" s="873">
        <f t="shared" si="469"/>
        <v>44471</v>
      </c>
      <c r="CV418" s="873">
        <f t="shared" si="443"/>
        <v>44477</v>
      </c>
      <c r="CW418" s="873">
        <f t="shared" si="491"/>
        <v>44512</v>
      </c>
      <c r="CX418" s="873">
        <f t="shared" si="464"/>
        <v>44529</v>
      </c>
      <c r="CY418" s="873">
        <f t="shared" si="453"/>
        <v>44533</v>
      </c>
      <c r="CZ418" s="873">
        <f t="shared" si="489"/>
        <v>44539</v>
      </c>
      <c r="DA418" s="856">
        <f t="shared" si="503"/>
        <v>44541</v>
      </c>
    </row>
    <row r="419" spans="1:105">
      <c r="A419" s="488">
        <v>44519</v>
      </c>
      <c r="B419" s="407" t="s">
        <v>4946</v>
      </c>
      <c r="C419" s="864">
        <f t="shared" si="472"/>
        <v>50</v>
      </c>
      <c r="D419" s="857" t="s">
        <v>506</v>
      </c>
      <c r="E419" s="858"/>
      <c r="F419" s="853">
        <v>421</v>
      </c>
      <c r="G419" s="854" t="s">
        <v>8195</v>
      </c>
      <c r="H419" s="859">
        <f t="shared" si="487"/>
        <v>44503</v>
      </c>
      <c r="I419" s="859">
        <f t="shared" ref="I419:I482" si="509">J419-6</f>
        <v>44506</v>
      </c>
      <c r="J419" s="859">
        <f t="shared" si="411"/>
        <v>44512</v>
      </c>
      <c r="K419" s="859">
        <f t="shared" si="420"/>
        <v>44519</v>
      </c>
      <c r="L419" s="859">
        <f t="shared" ref="L419:L482" si="510">M419-4</f>
        <v>44536</v>
      </c>
      <c r="M419" s="859">
        <f t="shared" si="476"/>
        <v>44540</v>
      </c>
      <c r="N419" s="859">
        <f t="shared" si="448"/>
        <v>44546</v>
      </c>
      <c r="O419" s="856">
        <f t="shared" si="504"/>
        <v>44548</v>
      </c>
      <c r="P419" s="488">
        <v>44519</v>
      </c>
      <c r="Q419" s="864">
        <v>50</v>
      </c>
      <c r="R419" s="857" t="s">
        <v>506</v>
      </c>
      <c r="S419" s="858"/>
      <c r="T419" s="853">
        <v>421</v>
      </c>
      <c r="U419" s="854" t="s">
        <v>8195</v>
      </c>
      <c r="V419" s="885">
        <v>44430</v>
      </c>
      <c r="W419" s="885">
        <v>44435</v>
      </c>
      <c r="X419" s="885">
        <v>44437</v>
      </c>
      <c r="Y419" s="885">
        <v>44442</v>
      </c>
      <c r="Z419" s="885">
        <v>44519</v>
      </c>
      <c r="AA419" s="885">
        <v>44536</v>
      </c>
      <c r="AB419" s="885">
        <v>44540</v>
      </c>
      <c r="AC419" s="885">
        <v>44546</v>
      </c>
      <c r="AD419" s="1543">
        <v>44548</v>
      </c>
      <c r="AE419" s="488">
        <v>44519</v>
      </c>
      <c r="AF419" s="864">
        <v>50</v>
      </c>
      <c r="AG419" s="857" t="s">
        <v>506</v>
      </c>
      <c r="AH419" s="858"/>
      <c r="AI419" s="853">
        <v>421</v>
      </c>
      <c r="AJ419" s="854" t="s">
        <v>8195</v>
      </c>
      <c r="AK419" s="885">
        <v>44430</v>
      </c>
      <c r="AL419" s="885">
        <v>44435</v>
      </c>
      <c r="AM419" s="885">
        <v>44437</v>
      </c>
      <c r="AN419" s="885">
        <v>44442</v>
      </c>
      <c r="AO419" s="885">
        <v>44519</v>
      </c>
      <c r="AP419" s="885">
        <v>44536</v>
      </c>
      <c r="AQ419" s="885">
        <v>44540</v>
      </c>
      <c r="AR419" s="885">
        <v>44546</v>
      </c>
      <c r="AS419" s="1543">
        <v>44548</v>
      </c>
      <c r="AT419" s="488">
        <v>44519</v>
      </c>
      <c r="AU419" s="864">
        <v>50</v>
      </c>
      <c r="AV419" s="857" t="s">
        <v>506</v>
      </c>
      <c r="AW419" s="858"/>
      <c r="AX419" s="853">
        <v>421</v>
      </c>
      <c r="AY419" s="854" t="s">
        <v>8195</v>
      </c>
      <c r="AZ419" s="863">
        <v>44430</v>
      </c>
      <c r="BA419" s="863">
        <v>44435</v>
      </c>
      <c r="BB419" s="863">
        <v>44437</v>
      </c>
      <c r="BC419" s="863">
        <v>44442</v>
      </c>
      <c r="BD419" s="863">
        <v>44519</v>
      </c>
      <c r="BE419" s="863">
        <v>44536</v>
      </c>
      <c r="BF419" s="863">
        <v>44540</v>
      </c>
      <c r="BG419" s="863">
        <v>44546</v>
      </c>
      <c r="BH419" s="1543">
        <v>44548</v>
      </c>
      <c r="BI419" s="488">
        <v>44519</v>
      </c>
      <c r="BJ419" s="864">
        <v>50</v>
      </c>
      <c r="BK419" s="857" t="s">
        <v>506</v>
      </c>
      <c r="BL419" s="858"/>
      <c r="BM419" s="853">
        <v>421</v>
      </c>
      <c r="BN419" s="854" t="s">
        <v>8195</v>
      </c>
      <c r="BO419" s="863">
        <v>44430</v>
      </c>
      <c r="BP419" s="863">
        <v>44435</v>
      </c>
      <c r="BQ419" s="863">
        <v>44437</v>
      </c>
      <c r="BR419" s="863">
        <v>44442</v>
      </c>
      <c r="BS419" s="863">
        <v>44519</v>
      </c>
      <c r="BT419" s="859">
        <v>44536</v>
      </c>
      <c r="BU419" s="859">
        <v>44540</v>
      </c>
      <c r="BV419" s="859">
        <v>44546</v>
      </c>
      <c r="BW419" s="1543">
        <v>44548</v>
      </c>
      <c r="BX419" s="488">
        <v>44519</v>
      </c>
      <c r="BY419" s="864">
        <v>50</v>
      </c>
      <c r="BZ419" s="857" t="s">
        <v>506</v>
      </c>
      <c r="CA419" s="858"/>
      <c r="CB419" s="853">
        <v>421</v>
      </c>
      <c r="CC419" s="854" t="s">
        <v>8195</v>
      </c>
      <c r="CD419" s="885">
        <v>44430</v>
      </c>
      <c r="CE419" s="885">
        <v>44435</v>
      </c>
      <c r="CF419" s="885">
        <v>44437</v>
      </c>
      <c r="CG419" s="885">
        <v>44442</v>
      </c>
      <c r="CH419" s="885">
        <v>44519</v>
      </c>
      <c r="CI419" s="885">
        <v>44536</v>
      </c>
      <c r="CJ419" s="885">
        <v>44540</v>
      </c>
      <c r="CK419" s="885">
        <v>44546</v>
      </c>
      <c r="CL419" s="1543">
        <v>44548</v>
      </c>
      <c r="CM419" s="488">
        <v>44519</v>
      </c>
      <c r="CN419" s="864">
        <v>50</v>
      </c>
      <c r="CO419" s="857" t="s">
        <v>506</v>
      </c>
      <c r="CP419" s="858"/>
      <c r="CQ419" s="853">
        <v>421</v>
      </c>
      <c r="CR419" s="854" t="s">
        <v>8195</v>
      </c>
      <c r="CS419" s="885">
        <v>44430</v>
      </c>
      <c r="CT419" s="885">
        <v>44435</v>
      </c>
      <c r="CU419" s="885">
        <v>44437</v>
      </c>
      <c r="CV419" s="885">
        <v>44442</v>
      </c>
      <c r="CW419" s="885">
        <v>44519</v>
      </c>
      <c r="CX419" s="885">
        <v>44536</v>
      </c>
      <c r="CY419" s="885">
        <v>44540</v>
      </c>
      <c r="CZ419" s="885">
        <v>44546</v>
      </c>
      <c r="DA419" s="1543">
        <v>44548</v>
      </c>
    </row>
    <row r="420" spans="1:105">
      <c r="B420" s="407" t="s">
        <v>4947</v>
      </c>
      <c r="C420" s="864">
        <f t="shared" si="472"/>
        <v>51</v>
      </c>
      <c r="D420" s="857" t="s">
        <v>506</v>
      </c>
      <c r="E420" s="858"/>
      <c r="F420" s="853">
        <v>421</v>
      </c>
      <c r="G420" s="854" t="s">
        <v>8195</v>
      </c>
      <c r="H420" s="859">
        <f t="shared" si="487"/>
        <v>44510</v>
      </c>
      <c r="I420" s="859">
        <f t="shared" si="509"/>
        <v>44513</v>
      </c>
      <c r="J420" s="859">
        <f t="shared" si="411"/>
        <v>44519</v>
      </c>
      <c r="K420" s="859">
        <f t="shared" si="420"/>
        <v>44526</v>
      </c>
      <c r="L420" s="859">
        <f t="shared" si="510"/>
        <v>44543</v>
      </c>
      <c r="M420" s="859">
        <f t="shared" si="476"/>
        <v>44547</v>
      </c>
      <c r="N420" s="859">
        <f t="shared" si="448"/>
        <v>44553</v>
      </c>
      <c r="O420" s="856">
        <f t="shared" si="504"/>
        <v>44555</v>
      </c>
      <c r="Q420" s="864">
        <v>51</v>
      </c>
      <c r="R420" s="857" t="s">
        <v>506</v>
      </c>
      <c r="S420" s="858"/>
      <c r="T420" s="853">
        <v>421</v>
      </c>
      <c r="U420" s="854" t="s">
        <v>8195</v>
      </c>
      <c r="V420" s="885">
        <v>44437</v>
      </c>
      <c r="W420" s="885">
        <v>44442</v>
      </c>
      <c r="X420" s="885">
        <v>44444</v>
      </c>
      <c r="Y420" s="885">
        <v>44449</v>
      </c>
      <c r="Z420" s="885">
        <v>44526</v>
      </c>
      <c r="AA420" s="885">
        <v>44543</v>
      </c>
      <c r="AB420" s="885">
        <v>44547</v>
      </c>
      <c r="AC420" s="885">
        <v>44553</v>
      </c>
      <c r="AD420" s="1543">
        <v>44555</v>
      </c>
      <c r="AF420" s="864">
        <v>51</v>
      </c>
      <c r="AG420" s="857" t="s">
        <v>506</v>
      </c>
      <c r="AH420" s="858"/>
      <c r="AI420" s="853">
        <v>421</v>
      </c>
      <c r="AJ420" s="854" t="s">
        <v>8195</v>
      </c>
      <c r="AK420" s="885">
        <v>44437</v>
      </c>
      <c r="AL420" s="885">
        <v>44442</v>
      </c>
      <c r="AM420" s="885">
        <v>44444</v>
      </c>
      <c r="AN420" s="885">
        <v>44449</v>
      </c>
      <c r="AO420" s="885">
        <v>44526</v>
      </c>
      <c r="AP420" s="885">
        <v>44543</v>
      </c>
      <c r="AQ420" s="885">
        <v>44547</v>
      </c>
      <c r="AR420" s="885">
        <v>44553</v>
      </c>
      <c r="AS420" s="1543">
        <v>44555</v>
      </c>
      <c r="AU420" s="864">
        <v>51</v>
      </c>
      <c r="AV420" s="857" t="s">
        <v>506</v>
      </c>
      <c r="AW420" s="858"/>
      <c r="AX420" s="853">
        <v>421</v>
      </c>
      <c r="AY420" s="854" t="s">
        <v>8195</v>
      </c>
      <c r="AZ420" s="863">
        <v>44437</v>
      </c>
      <c r="BA420" s="863">
        <v>44442</v>
      </c>
      <c r="BB420" s="863">
        <v>44444</v>
      </c>
      <c r="BC420" s="863">
        <v>44449</v>
      </c>
      <c r="BD420" s="863">
        <v>44526</v>
      </c>
      <c r="BE420" s="863">
        <v>44543</v>
      </c>
      <c r="BF420" s="863">
        <v>44547</v>
      </c>
      <c r="BG420" s="863">
        <v>44553</v>
      </c>
      <c r="BH420" s="1543">
        <v>44555</v>
      </c>
      <c r="BJ420" s="864">
        <v>51</v>
      </c>
      <c r="BK420" s="857" t="s">
        <v>506</v>
      </c>
      <c r="BL420" s="858"/>
      <c r="BM420" s="853">
        <v>421</v>
      </c>
      <c r="BN420" s="854" t="s">
        <v>8195</v>
      </c>
      <c r="BO420" s="863">
        <v>44437</v>
      </c>
      <c r="BP420" s="863">
        <v>44442</v>
      </c>
      <c r="BQ420" s="863">
        <v>44444</v>
      </c>
      <c r="BR420" s="863">
        <v>44449</v>
      </c>
      <c r="BS420" s="863">
        <v>44526</v>
      </c>
      <c r="BT420" s="859">
        <v>44543</v>
      </c>
      <c r="BU420" s="859">
        <v>44547</v>
      </c>
      <c r="BV420" s="859">
        <v>44553</v>
      </c>
      <c r="BW420" s="1543">
        <v>44555</v>
      </c>
      <c r="BY420" s="864">
        <v>51</v>
      </c>
      <c r="BZ420" s="857" t="s">
        <v>506</v>
      </c>
      <c r="CA420" s="858"/>
      <c r="CB420" s="853">
        <v>421</v>
      </c>
      <c r="CC420" s="854" t="s">
        <v>8195</v>
      </c>
      <c r="CD420" s="885">
        <v>44437</v>
      </c>
      <c r="CE420" s="885">
        <v>44442</v>
      </c>
      <c r="CF420" s="885">
        <v>44444</v>
      </c>
      <c r="CG420" s="885">
        <v>44449</v>
      </c>
      <c r="CH420" s="885">
        <v>44526</v>
      </c>
      <c r="CI420" s="885">
        <v>44543</v>
      </c>
      <c r="CJ420" s="885">
        <v>44547</v>
      </c>
      <c r="CK420" s="885">
        <v>44553</v>
      </c>
      <c r="CL420" s="1543">
        <v>44555</v>
      </c>
      <c r="CN420" s="864">
        <v>51</v>
      </c>
      <c r="CO420" s="857" t="s">
        <v>506</v>
      </c>
      <c r="CP420" s="858"/>
      <c r="CQ420" s="853">
        <v>421</v>
      </c>
      <c r="CR420" s="854" t="s">
        <v>8195</v>
      </c>
      <c r="CS420" s="885">
        <v>44437</v>
      </c>
      <c r="CT420" s="885">
        <v>44442</v>
      </c>
      <c r="CU420" s="885">
        <v>44444</v>
      </c>
      <c r="CV420" s="885">
        <v>44449</v>
      </c>
      <c r="CW420" s="885">
        <v>44526</v>
      </c>
      <c r="CX420" s="885">
        <v>44543</v>
      </c>
      <c r="CY420" s="885">
        <v>44547</v>
      </c>
      <c r="CZ420" s="885">
        <v>44553</v>
      </c>
      <c r="DA420" s="1543">
        <v>44555</v>
      </c>
    </row>
    <row r="421" spans="1:105">
      <c r="B421" s="407" t="s">
        <v>4948</v>
      </c>
      <c r="C421" s="864">
        <f t="shared" si="472"/>
        <v>52</v>
      </c>
      <c r="D421" s="857" t="s">
        <v>506</v>
      </c>
      <c r="E421" s="858"/>
      <c r="F421" s="853">
        <v>421</v>
      </c>
      <c r="G421" s="854" t="s">
        <v>8195</v>
      </c>
      <c r="H421" s="859">
        <f t="shared" si="487"/>
        <v>44517</v>
      </c>
      <c r="I421" s="859">
        <f t="shared" si="509"/>
        <v>44520</v>
      </c>
      <c r="J421" s="859">
        <f t="shared" ref="J421:J484" si="511">K421-7</f>
        <v>44526</v>
      </c>
      <c r="K421" s="859">
        <f t="shared" si="420"/>
        <v>44533</v>
      </c>
      <c r="L421" s="859">
        <f t="shared" si="510"/>
        <v>44550</v>
      </c>
      <c r="M421" s="859">
        <f t="shared" si="476"/>
        <v>44554</v>
      </c>
      <c r="N421" s="859">
        <f t="shared" si="448"/>
        <v>44560</v>
      </c>
      <c r="O421" s="856">
        <f t="shared" si="504"/>
        <v>44562</v>
      </c>
      <c r="Q421" s="864">
        <v>52</v>
      </c>
      <c r="R421" s="857" t="s">
        <v>506</v>
      </c>
      <c r="S421" s="858"/>
      <c r="T421" s="853">
        <v>421</v>
      </c>
      <c r="U421" s="854" t="s">
        <v>8195</v>
      </c>
      <c r="V421" s="885">
        <v>44444</v>
      </c>
      <c r="W421" s="885">
        <v>44449</v>
      </c>
      <c r="X421" s="885">
        <v>44451</v>
      </c>
      <c r="Y421" s="885">
        <v>44456</v>
      </c>
      <c r="Z421" s="885">
        <v>44533</v>
      </c>
      <c r="AA421" s="885">
        <v>44550</v>
      </c>
      <c r="AB421" s="885">
        <v>44554</v>
      </c>
      <c r="AC421" s="885">
        <v>44560</v>
      </c>
      <c r="AD421" s="1543">
        <v>44562</v>
      </c>
      <c r="AF421" s="864">
        <v>52</v>
      </c>
      <c r="AG421" s="857" t="s">
        <v>506</v>
      </c>
      <c r="AH421" s="858"/>
      <c r="AI421" s="853">
        <v>421</v>
      </c>
      <c r="AJ421" s="854" t="s">
        <v>8195</v>
      </c>
      <c r="AK421" s="885">
        <v>44444</v>
      </c>
      <c r="AL421" s="885">
        <v>44449</v>
      </c>
      <c r="AM421" s="885">
        <v>44451</v>
      </c>
      <c r="AN421" s="885">
        <v>44456</v>
      </c>
      <c r="AO421" s="885">
        <v>44533</v>
      </c>
      <c r="AP421" s="885">
        <v>44550</v>
      </c>
      <c r="AQ421" s="885">
        <v>44554</v>
      </c>
      <c r="AR421" s="885">
        <v>44560</v>
      </c>
      <c r="AS421" s="1543">
        <v>44562</v>
      </c>
      <c r="AU421" s="864">
        <v>52</v>
      </c>
      <c r="AV421" s="857" t="s">
        <v>506</v>
      </c>
      <c r="AW421" s="858"/>
      <c r="AX421" s="853">
        <v>421</v>
      </c>
      <c r="AY421" s="854" t="s">
        <v>8195</v>
      </c>
      <c r="AZ421" s="863">
        <v>44444</v>
      </c>
      <c r="BA421" s="863">
        <v>44449</v>
      </c>
      <c r="BB421" s="863">
        <v>44451</v>
      </c>
      <c r="BC421" s="863">
        <v>44456</v>
      </c>
      <c r="BD421" s="863">
        <v>44533</v>
      </c>
      <c r="BE421" s="863">
        <v>44550</v>
      </c>
      <c r="BF421" s="863">
        <v>44554</v>
      </c>
      <c r="BG421" s="863">
        <v>44560</v>
      </c>
      <c r="BH421" s="1543">
        <v>44562</v>
      </c>
      <c r="BJ421" s="864">
        <v>52</v>
      </c>
      <c r="BK421" s="857" t="s">
        <v>506</v>
      </c>
      <c r="BL421" s="858"/>
      <c r="BM421" s="853">
        <v>421</v>
      </c>
      <c r="BN421" s="854" t="s">
        <v>8195</v>
      </c>
      <c r="BO421" s="863">
        <v>44444</v>
      </c>
      <c r="BP421" s="863">
        <v>44449</v>
      </c>
      <c r="BQ421" s="863">
        <v>44451</v>
      </c>
      <c r="BR421" s="863">
        <v>44456</v>
      </c>
      <c r="BS421" s="863">
        <v>44533</v>
      </c>
      <c r="BT421" s="859">
        <v>44550</v>
      </c>
      <c r="BU421" s="859">
        <v>44554</v>
      </c>
      <c r="BV421" s="859">
        <v>44560</v>
      </c>
      <c r="BW421" s="1543">
        <v>44562</v>
      </c>
      <c r="BY421" s="864">
        <v>52</v>
      </c>
      <c r="BZ421" s="857" t="s">
        <v>506</v>
      </c>
      <c r="CA421" s="858"/>
      <c r="CB421" s="853">
        <v>421</v>
      </c>
      <c r="CC421" s="854" t="s">
        <v>8195</v>
      </c>
      <c r="CD421" s="885">
        <v>44444</v>
      </c>
      <c r="CE421" s="885">
        <v>44449</v>
      </c>
      <c r="CF421" s="885">
        <v>44451</v>
      </c>
      <c r="CG421" s="885">
        <v>44456</v>
      </c>
      <c r="CH421" s="885">
        <v>44533</v>
      </c>
      <c r="CI421" s="885">
        <v>44550</v>
      </c>
      <c r="CJ421" s="885">
        <v>44554</v>
      </c>
      <c r="CK421" s="885">
        <v>44560</v>
      </c>
      <c r="CL421" s="1543">
        <v>44562</v>
      </c>
      <c r="CN421" s="864">
        <v>52</v>
      </c>
      <c r="CO421" s="857" t="s">
        <v>506</v>
      </c>
      <c r="CP421" s="858"/>
      <c r="CQ421" s="853">
        <v>421</v>
      </c>
      <c r="CR421" s="854" t="s">
        <v>8195</v>
      </c>
      <c r="CS421" s="885">
        <v>44444</v>
      </c>
      <c r="CT421" s="885">
        <v>44449</v>
      </c>
      <c r="CU421" s="885">
        <v>44451</v>
      </c>
      <c r="CV421" s="885">
        <v>44456</v>
      </c>
      <c r="CW421" s="885">
        <v>44533</v>
      </c>
      <c r="CX421" s="885">
        <v>44550</v>
      </c>
      <c r="CY421" s="885">
        <v>44554</v>
      </c>
      <c r="CZ421" s="885">
        <v>44560</v>
      </c>
      <c r="DA421" s="1543">
        <v>44562</v>
      </c>
    </row>
    <row r="422" spans="1:105">
      <c r="A422" s="488"/>
      <c r="B422" s="407" t="s">
        <v>4899</v>
      </c>
      <c r="C422" s="864">
        <v>1</v>
      </c>
      <c r="D422" s="857" t="s">
        <v>506</v>
      </c>
      <c r="E422" s="858"/>
      <c r="F422" s="853">
        <v>122</v>
      </c>
      <c r="G422" s="854" t="s">
        <v>8196</v>
      </c>
      <c r="H422" s="878">
        <f t="shared" si="487"/>
        <v>44524</v>
      </c>
      <c r="I422" s="859">
        <f t="shared" si="509"/>
        <v>44527</v>
      </c>
      <c r="J422" s="859">
        <f t="shared" si="511"/>
        <v>44533</v>
      </c>
      <c r="K422" s="859">
        <f t="shared" si="420"/>
        <v>44540</v>
      </c>
      <c r="L422" s="859">
        <f t="shared" si="510"/>
        <v>44557</v>
      </c>
      <c r="M422" s="859">
        <f t="shared" si="476"/>
        <v>44561</v>
      </c>
      <c r="N422" s="859">
        <f t="shared" si="448"/>
        <v>44567</v>
      </c>
      <c r="O422" s="856">
        <f t="shared" si="504"/>
        <v>44569</v>
      </c>
      <c r="Q422" s="864">
        <v>1</v>
      </c>
      <c r="R422" s="857" t="s">
        <v>506</v>
      </c>
      <c r="S422" s="858"/>
      <c r="T422" s="853">
        <v>122</v>
      </c>
      <c r="U422" s="854" t="s">
        <v>8196</v>
      </c>
      <c r="V422" s="885">
        <v>44451</v>
      </c>
      <c r="W422" s="885">
        <v>44456</v>
      </c>
      <c r="X422" s="885">
        <v>44458</v>
      </c>
      <c r="Y422" s="885">
        <v>44463</v>
      </c>
      <c r="Z422" s="885">
        <v>44540</v>
      </c>
      <c r="AA422" s="885">
        <v>44557</v>
      </c>
      <c r="AB422" s="885">
        <v>44561</v>
      </c>
      <c r="AC422" s="885">
        <v>44567</v>
      </c>
      <c r="AD422" s="1543">
        <v>44569</v>
      </c>
      <c r="AF422" s="864">
        <v>1</v>
      </c>
      <c r="AG422" s="857" t="s">
        <v>506</v>
      </c>
      <c r="AH422" s="858"/>
      <c r="AI422" s="853">
        <v>122</v>
      </c>
      <c r="AJ422" s="854" t="s">
        <v>8196</v>
      </c>
      <c r="AK422" s="885">
        <v>44451</v>
      </c>
      <c r="AL422" s="885">
        <v>44456</v>
      </c>
      <c r="AM422" s="885">
        <v>44458</v>
      </c>
      <c r="AN422" s="885">
        <v>44463</v>
      </c>
      <c r="AO422" s="885">
        <v>44540</v>
      </c>
      <c r="AP422" s="885">
        <v>44557</v>
      </c>
      <c r="AQ422" s="885">
        <v>44561</v>
      </c>
      <c r="AR422" s="885">
        <v>44567</v>
      </c>
      <c r="AS422" s="1543">
        <v>44569</v>
      </c>
      <c r="AU422" s="864">
        <v>1</v>
      </c>
      <c r="AV422" s="857" t="s">
        <v>506</v>
      </c>
      <c r="AW422" s="858"/>
      <c r="AX422" s="853">
        <v>122</v>
      </c>
      <c r="AY422" s="854" t="s">
        <v>8196</v>
      </c>
      <c r="AZ422" s="863">
        <v>44451</v>
      </c>
      <c r="BA422" s="863">
        <v>44456</v>
      </c>
      <c r="BB422" s="863">
        <v>44458</v>
      </c>
      <c r="BC422" s="863">
        <v>44463</v>
      </c>
      <c r="BD422" s="863">
        <v>44540</v>
      </c>
      <c r="BE422" s="863">
        <v>44557</v>
      </c>
      <c r="BF422" s="863">
        <v>44561</v>
      </c>
      <c r="BG422" s="863">
        <v>44567</v>
      </c>
      <c r="BH422" s="1543">
        <v>44569</v>
      </c>
      <c r="BJ422" s="864">
        <v>1</v>
      </c>
      <c r="BK422" s="857" t="s">
        <v>506</v>
      </c>
      <c r="BL422" s="858"/>
      <c r="BM422" s="853">
        <v>122</v>
      </c>
      <c r="BN422" s="854" t="s">
        <v>8196</v>
      </c>
      <c r="BO422" s="863">
        <v>44451</v>
      </c>
      <c r="BP422" s="863">
        <v>44456</v>
      </c>
      <c r="BQ422" s="863">
        <v>44458</v>
      </c>
      <c r="BR422" s="863">
        <v>44463</v>
      </c>
      <c r="BS422" s="863">
        <v>44540</v>
      </c>
      <c r="BT422" s="859">
        <v>44557</v>
      </c>
      <c r="BU422" s="859">
        <v>44561</v>
      </c>
      <c r="BV422" s="859">
        <v>44567</v>
      </c>
      <c r="BW422" s="1543">
        <v>44569</v>
      </c>
      <c r="BY422" s="864">
        <v>1</v>
      </c>
      <c r="BZ422" s="857" t="s">
        <v>506</v>
      </c>
      <c r="CA422" s="858"/>
      <c r="CB422" s="853">
        <v>122</v>
      </c>
      <c r="CC422" s="854" t="s">
        <v>8196</v>
      </c>
      <c r="CD422" s="885">
        <v>44451</v>
      </c>
      <c r="CE422" s="885">
        <v>44456</v>
      </c>
      <c r="CF422" s="885">
        <v>44458</v>
      </c>
      <c r="CG422" s="885">
        <v>44463</v>
      </c>
      <c r="CH422" s="885">
        <v>44540</v>
      </c>
      <c r="CI422" s="885">
        <v>44557</v>
      </c>
      <c r="CJ422" s="885">
        <v>44561</v>
      </c>
      <c r="CK422" s="885">
        <v>44567</v>
      </c>
      <c r="CL422" s="1543">
        <v>44569</v>
      </c>
      <c r="CN422" s="864">
        <v>1</v>
      </c>
      <c r="CO422" s="857" t="s">
        <v>506</v>
      </c>
      <c r="CP422" s="858"/>
      <c r="CQ422" s="853">
        <v>122</v>
      </c>
      <c r="CR422" s="854" t="s">
        <v>8196</v>
      </c>
      <c r="CS422" s="885">
        <v>44451</v>
      </c>
      <c r="CT422" s="885">
        <v>44456</v>
      </c>
      <c r="CU422" s="885">
        <v>44458</v>
      </c>
      <c r="CV422" s="885">
        <v>44463</v>
      </c>
      <c r="CW422" s="885">
        <v>44540</v>
      </c>
      <c r="CX422" s="885">
        <v>44557</v>
      </c>
      <c r="CY422" s="885">
        <v>44561</v>
      </c>
      <c r="CZ422" s="885">
        <v>44567</v>
      </c>
      <c r="DA422" s="1543">
        <v>44569</v>
      </c>
    </row>
    <row r="423" spans="1:105" ht="38.25">
      <c r="B423" s="407" t="s">
        <v>4949</v>
      </c>
      <c r="C423" s="864">
        <f t="shared" ref="C423:C447" si="512">C422+1</f>
        <v>2</v>
      </c>
      <c r="D423" s="851" t="s">
        <v>506</v>
      </c>
      <c r="E423" s="852" t="s">
        <v>8670</v>
      </c>
      <c r="F423" s="853">
        <v>122</v>
      </c>
      <c r="G423" s="854" t="s">
        <v>8196</v>
      </c>
      <c r="H423" s="855">
        <f t="shared" si="487"/>
        <v>44531</v>
      </c>
      <c r="I423" s="855">
        <f t="shared" si="509"/>
        <v>44534</v>
      </c>
      <c r="J423" s="855">
        <f t="shared" si="511"/>
        <v>44540</v>
      </c>
      <c r="K423" s="855">
        <f t="shared" si="420"/>
        <v>44547</v>
      </c>
      <c r="L423" s="855">
        <f t="shared" si="510"/>
        <v>44564</v>
      </c>
      <c r="M423" s="855">
        <f t="shared" si="476"/>
        <v>44568</v>
      </c>
      <c r="N423" s="855">
        <f t="shared" si="448"/>
        <v>44574</v>
      </c>
      <c r="O423" s="856">
        <f t="shared" si="504"/>
        <v>44576</v>
      </c>
      <c r="Q423" s="864">
        <v>2</v>
      </c>
      <c r="R423" s="851" t="s">
        <v>506</v>
      </c>
      <c r="S423" s="852" t="s">
        <v>8670</v>
      </c>
      <c r="T423" s="853">
        <v>122</v>
      </c>
      <c r="U423" s="854" t="s">
        <v>8196</v>
      </c>
      <c r="V423" s="873">
        <v>44458</v>
      </c>
      <c r="W423" s="873">
        <v>44463</v>
      </c>
      <c r="X423" s="873">
        <v>44465</v>
      </c>
      <c r="Y423" s="873">
        <v>44470</v>
      </c>
      <c r="Z423" s="873">
        <v>44547</v>
      </c>
      <c r="AA423" s="873">
        <v>44564</v>
      </c>
      <c r="AB423" s="873">
        <v>44568</v>
      </c>
      <c r="AC423" s="873">
        <v>44574</v>
      </c>
      <c r="AD423" s="1543">
        <v>44576</v>
      </c>
      <c r="AF423" s="864">
        <v>2</v>
      </c>
      <c r="AG423" s="851" t="s">
        <v>506</v>
      </c>
      <c r="AH423" s="852" t="s">
        <v>8670</v>
      </c>
      <c r="AI423" s="853">
        <v>122</v>
      </c>
      <c r="AJ423" s="854" t="s">
        <v>8196</v>
      </c>
      <c r="AK423" s="873">
        <v>44458</v>
      </c>
      <c r="AL423" s="873">
        <v>44463</v>
      </c>
      <c r="AM423" s="873">
        <v>44465</v>
      </c>
      <c r="AN423" s="873">
        <v>44470</v>
      </c>
      <c r="AO423" s="873">
        <v>44547</v>
      </c>
      <c r="AP423" s="873">
        <v>44564</v>
      </c>
      <c r="AQ423" s="873">
        <v>44568</v>
      </c>
      <c r="AR423" s="873">
        <v>44574</v>
      </c>
      <c r="AS423" s="1543">
        <v>44576</v>
      </c>
      <c r="AU423" s="864">
        <v>2</v>
      </c>
      <c r="AV423" s="851" t="s">
        <v>506</v>
      </c>
      <c r="AW423" s="852" t="s">
        <v>8670</v>
      </c>
      <c r="AX423" s="853">
        <v>122</v>
      </c>
      <c r="AY423" s="854" t="s">
        <v>8196</v>
      </c>
      <c r="AZ423" s="855">
        <v>44458</v>
      </c>
      <c r="BA423" s="855">
        <v>44463</v>
      </c>
      <c r="BB423" s="855">
        <v>44465</v>
      </c>
      <c r="BC423" s="855">
        <v>44470</v>
      </c>
      <c r="BD423" s="855">
        <v>44547</v>
      </c>
      <c r="BE423" s="855">
        <v>44564</v>
      </c>
      <c r="BF423" s="855">
        <v>44568</v>
      </c>
      <c r="BG423" s="855">
        <v>44574</v>
      </c>
      <c r="BH423" s="1543">
        <v>44576</v>
      </c>
      <c r="BJ423" s="864">
        <v>2</v>
      </c>
      <c r="BK423" s="851" t="s">
        <v>506</v>
      </c>
      <c r="BL423" s="852" t="s">
        <v>8670</v>
      </c>
      <c r="BM423" s="853">
        <v>122</v>
      </c>
      <c r="BN423" s="854" t="s">
        <v>8196</v>
      </c>
      <c r="BO423" s="855">
        <v>44458</v>
      </c>
      <c r="BP423" s="855">
        <v>44463</v>
      </c>
      <c r="BQ423" s="855">
        <v>44465</v>
      </c>
      <c r="BR423" s="855">
        <v>44470</v>
      </c>
      <c r="BS423" s="855">
        <v>44547</v>
      </c>
      <c r="BT423" s="855">
        <v>44564</v>
      </c>
      <c r="BU423" s="855">
        <v>44568</v>
      </c>
      <c r="BV423" s="855">
        <v>44574</v>
      </c>
      <c r="BW423" s="1543">
        <v>44576</v>
      </c>
      <c r="BY423" s="864">
        <v>2</v>
      </c>
      <c r="BZ423" s="851" t="s">
        <v>506</v>
      </c>
      <c r="CA423" s="852" t="s">
        <v>8670</v>
      </c>
      <c r="CB423" s="853">
        <v>122</v>
      </c>
      <c r="CC423" s="854" t="s">
        <v>8196</v>
      </c>
      <c r="CD423" s="873">
        <v>44458</v>
      </c>
      <c r="CE423" s="873">
        <v>44463</v>
      </c>
      <c r="CF423" s="873">
        <v>44465</v>
      </c>
      <c r="CG423" s="873">
        <v>44470</v>
      </c>
      <c r="CH423" s="873">
        <v>44547</v>
      </c>
      <c r="CI423" s="873">
        <v>44564</v>
      </c>
      <c r="CJ423" s="873">
        <v>44568</v>
      </c>
      <c r="CK423" s="873">
        <v>44574</v>
      </c>
      <c r="CL423" s="1543">
        <v>44576</v>
      </c>
      <c r="CN423" s="864">
        <v>2</v>
      </c>
      <c r="CO423" s="851" t="s">
        <v>506</v>
      </c>
      <c r="CP423" s="852" t="s">
        <v>8670</v>
      </c>
      <c r="CQ423" s="853">
        <v>122</v>
      </c>
      <c r="CR423" s="854" t="s">
        <v>8196</v>
      </c>
      <c r="CS423" s="873">
        <v>44458</v>
      </c>
      <c r="CT423" s="873">
        <v>44463</v>
      </c>
      <c r="CU423" s="873">
        <v>44465</v>
      </c>
      <c r="CV423" s="873">
        <v>44470</v>
      </c>
      <c r="CW423" s="873">
        <v>44547</v>
      </c>
      <c r="CX423" s="873">
        <v>44564</v>
      </c>
      <c r="CY423" s="873">
        <v>44568</v>
      </c>
      <c r="CZ423" s="873">
        <v>44574</v>
      </c>
      <c r="DA423" s="1543">
        <v>44576</v>
      </c>
    </row>
    <row r="424" spans="1:105" ht="25.5">
      <c r="B424" s="407" t="s">
        <v>4950</v>
      </c>
      <c r="C424" s="864">
        <f t="shared" si="512"/>
        <v>3</v>
      </c>
      <c r="D424" s="851" t="s">
        <v>506</v>
      </c>
      <c r="E424" s="852" t="s">
        <v>509</v>
      </c>
      <c r="F424" s="853">
        <v>122</v>
      </c>
      <c r="G424" s="854" t="s">
        <v>8196</v>
      </c>
      <c r="H424" s="855">
        <f t="shared" si="487"/>
        <v>44538</v>
      </c>
      <c r="I424" s="855">
        <f t="shared" si="509"/>
        <v>44541</v>
      </c>
      <c r="J424" s="855">
        <f t="shared" si="511"/>
        <v>44547</v>
      </c>
      <c r="K424" s="855">
        <f t="shared" si="420"/>
        <v>44554</v>
      </c>
      <c r="L424" s="855">
        <f t="shared" si="510"/>
        <v>44571</v>
      </c>
      <c r="M424" s="855">
        <f t="shared" si="476"/>
        <v>44575</v>
      </c>
      <c r="N424" s="855">
        <f t="shared" si="448"/>
        <v>44581</v>
      </c>
      <c r="O424" s="856">
        <f t="shared" si="504"/>
        <v>44583</v>
      </c>
      <c r="Q424" s="864">
        <v>3</v>
      </c>
      <c r="R424" s="851" t="s">
        <v>506</v>
      </c>
      <c r="S424" s="852" t="s">
        <v>509</v>
      </c>
      <c r="T424" s="853">
        <v>122</v>
      </c>
      <c r="U424" s="854" t="s">
        <v>8196</v>
      </c>
      <c r="V424" s="873">
        <v>44465</v>
      </c>
      <c r="W424" s="873">
        <v>44470</v>
      </c>
      <c r="X424" s="873">
        <v>44472</v>
      </c>
      <c r="Y424" s="873">
        <v>44477</v>
      </c>
      <c r="Z424" s="873">
        <v>44554</v>
      </c>
      <c r="AA424" s="873">
        <v>44571</v>
      </c>
      <c r="AB424" s="873">
        <v>44575</v>
      </c>
      <c r="AC424" s="873">
        <v>44581</v>
      </c>
      <c r="AD424" s="1543">
        <v>44583</v>
      </c>
      <c r="AF424" s="864">
        <v>3</v>
      </c>
      <c r="AG424" s="851" t="s">
        <v>506</v>
      </c>
      <c r="AH424" s="852" t="s">
        <v>509</v>
      </c>
      <c r="AI424" s="853">
        <v>122</v>
      </c>
      <c r="AJ424" s="854" t="s">
        <v>8196</v>
      </c>
      <c r="AK424" s="873">
        <v>44465</v>
      </c>
      <c r="AL424" s="873">
        <v>44470</v>
      </c>
      <c r="AM424" s="873">
        <v>44472</v>
      </c>
      <c r="AN424" s="873">
        <v>44477</v>
      </c>
      <c r="AO424" s="873">
        <v>44554</v>
      </c>
      <c r="AP424" s="873">
        <v>44571</v>
      </c>
      <c r="AQ424" s="873">
        <v>44575</v>
      </c>
      <c r="AR424" s="873">
        <v>44581</v>
      </c>
      <c r="AS424" s="1543">
        <v>44583</v>
      </c>
      <c r="AU424" s="864">
        <v>3</v>
      </c>
      <c r="AV424" s="851" t="s">
        <v>506</v>
      </c>
      <c r="AW424" s="852" t="s">
        <v>509</v>
      </c>
      <c r="AX424" s="853">
        <v>122</v>
      </c>
      <c r="AY424" s="854" t="s">
        <v>8196</v>
      </c>
      <c r="AZ424" s="855">
        <v>44465</v>
      </c>
      <c r="BA424" s="855">
        <v>44470</v>
      </c>
      <c r="BB424" s="855">
        <v>44472</v>
      </c>
      <c r="BC424" s="855">
        <v>44477</v>
      </c>
      <c r="BD424" s="855">
        <v>44554</v>
      </c>
      <c r="BE424" s="855">
        <v>44571</v>
      </c>
      <c r="BF424" s="855">
        <v>44575</v>
      </c>
      <c r="BG424" s="855">
        <v>44581</v>
      </c>
      <c r="BH424" s="1543">
        <v>44583</v>
      </c>
      <c r="BJ424" s="864">
        <v>3</v>
      </c>
      <c r="BK424" s="851" t="s">
        <v>506</v>
      </c>
      <c r="BL424" s="852" t="s">
        <v>509</v>
      </c>
      <c r="BM424" s="853">
        <v>122</v>
      </c>
      <c r="BN424" s="854" t="s">
        <v>8196</v>
      </c>
      <c r="BO424" s="855">
        <v>44465</v>
      </c>
      <c r="BP424" s="855">
        <v>44470</v>
      </c>
      <c r="BQ424" s="855">
        <v>44472</v>
      </c>
      <c r="BR424" s="855">
        <v>44477</v>
      </c>
      <c r="BS424" s="855">
        <v>44554</v>
      </c>
      <c r="BT424" s="855">
        <v>44571</v>
      </c>
      <c r="BU424" s="855">
        <v>44575</v>
      </c>
      <c r="BV424" s="855">
        <v>44581</v>
      </c>
      <c r="BW424" s="1543">
        <v>44583</v>
      </c>
      <c r="BY424" s="864">
        <v>3</v>
      </c>
      <c r="BZ424" s="851" t="s">
        <v>506</v>
      </c>
      <c r="CA424" s="852" t="s">
        <v>509</v>
      </c>
      <c r="CB424" s="853">
        <v>122</v>
      </c>
      <c r="CC424" s="854" t="s">
        <v>8196</v>
      </c>
      <c r="CD424" s="873">
        <v>44465</v>
      </c>
      <c r="CE424" s="873">
        <v>44470</v>
      </c>
      <c r="CF424" s="873">
        <v>44472</v>
      </c>
      <c r="CG424" s="873">
        <v>44477</v>
      </c>
      <c r="CH424" s="873">
        <v>44554</v>
      </c>
      <c r="CI424" s="873">
        <v>44571</v>
      </c>
      <c r="CJ424" s="873">
        <v>44575</v>
      </c>
      <c r="CK424" s="873">
        <v>44581</v>
      </c>
      <c r="CL424" s="1543">
        <v>44583</v>
      </c>
      <c r="CN424" s="864">
        <v>3</v>
      </c>
      <c r="CO424" s="851" t="s">
        <v>506</v>
      </c>
      <c r="CP424" s="852" t="s">
        <v>509</v>
      </c>
      <c r="CQ424" s="853">
        <v>122</v>
      </c>
      <c r="CR424" s="854" t="s">
        <v>8196</v>
      </c>
      <c r="CS424" s="873">
        <v>44465</v>
      </c>
      <c r="CT424" s="873">
        <v>44470</v>
      </c>
      <c r="CU424" s="873">
        <v>44472</v>
      </c>
      <c r="CV424" s="873">
        <v>44477</v>
      </c>
      <c r="CW424" s="873">
        <v>44554</v>
      </c>
      <c r="CX424" s="873">
        <v>44571</v>
      </c>
      <c r="CY424" s="873">
        <v>44575</v>
      </c>
      <c r="CZ424" s="873">
        <v>44581</v>
      </c>
      <c r="DA424" s="1543">
        <v>44583</v>
      </c>
    </row>
    <row r="425" spans="1:105">
      <c r="B425" s="407" t="s">
        <v>4952</v>
      </c>
      <c r="C425" s="864">
        <f t="shared" si="512"/>
        <v>4</v>
      </c>
      <c r="D425" s="857" t="s">
        <v>506</v>
      </c>
      <c r="E425" s="858"/>
      <c r="F425" s="853">
        <v>122</v>
      </c>
      <c r="G425" s="854" t="s">
        <v>8196</v>
      </c>
      <c r="H425" s="859">
        <f t="shared" si="487"/>
        <v>44545</v>
      </c>
      <c r="I425" s="859">
        <f t="shared" si="509"/>
        <v>44548</v>
      </c>
      <c r="J425" s="859">
        <f t="shared" si="511"/>
        <v>44554</v>
      </c>
      <c r="K425" s="859">
        <f t="shared" si="420"/>
        <v>44561</v>
      </c>
      <c r="L425" s="859">
        <f t="shared" si="510"/>
        <v>44578</v>
      </c>
      <c r="M425" s="859">
        <f t="shared" si="476"/>
        <v>44582</v>
      </c>
      <c r="N425" s="859">
        <f t="shared" si="448"/>
        <v>44588</v>
      </c>
      <c r="O425" s="856">
        <f t="shared" si="504"/>
        <v>44590</v>
      </c>
      <c r="Q425" s="864">
        <v>4</v>
      </c>
      <c r="R425" s="857" t="s">
        <v>506</v>
      </c>
      <c r="S425" s="858"/>
      <c r="T425" s="853">
        <v>122</v>
      </c>
      <c r="U425" s="854" t="s">
        <v>8196</v>
      </c>
      <c r="V425" s="885">
        <v>44472</v>
      </c>
      <c r="W425" s="885">
        <v>44477</v>
      </c>
      <c r="X425" s="885">
        <v>44479</v>
      </c>
      <c r="Y425" s="885">
        <v>44484</v>
      </c>
      <c r="Z425" s="885">
        <v>44561</v>
      </c>
      <c r="AA425" s="885">
        <v>44578</v>
      </c>
      <c r="AB425" s="885">
        <v>44582</v>
      </c>
      <c r="AC425" s="885">
        <v>44588</v>
      </c>
      <c r="AD425" s="1543">
        <v>44590</v>
      </c>
      <c r="AF425" s="864">
        <v>4</v>
      </c>
      <c r="AG425" s="857" t="s">
        <v>506</v>
      </c>
      <c r="AH425" s="858"/>
      <c r="AI425" s="853">
        <v>122</v>
      </c>
      <c r="AJ425" s="854" t="s">
        <v>8196</v>
      </c>
      <c r="AK425" s="885">
        <v>44472</v>
      </c>
      <c r="AL425" s="885">
        <v>44477</v>
      </c>
      <c r="AM425" s="885">
        <v>44479</v>
      </c>
      <c r="AN425" s="885">
        <v>44484</v>
      </c>
      <c r="AO425" s="885">
        <v>44561</v>
      </c>
      <c r="AP425" s="885">
        <v>44578</v>
      </c>
      <c r="AQ425" s="885">
        <v>44582</v>
      </c>
      <c r="AR425" s="885">
        <v>44588</v>
      </c>
      <c r="AS425" s="1543">
        <v>44590</v>
      </c>
      <c r="AU425" s="864">
        <v>4</v>
      </c>
      <c r="AV425" s="857" t="s">
        <v>506</v>
      </c>
      <c r="AW425" s="858"/>
      <c r="AX425" s="853">
        <v>122</v>
      </c>
      <c r="AY425" s="854" t="s">
        <v>8196</v>
      </c>
      <c r="AZ425" s="863">
        <v>44472</v>
      </c>
      <c r="BA425" s="863">
        <v>44477</v>
      </c>
      <c r="BB425" s="863">
        <v>44479</v>
      </c>
      <c r="BC425" s="863">
        <v>44484</v>
      </c>
      <c r="BD425" s="863">
        <v>44561</v>
      </c>
      <c r="BE425" s="863">
        <v>44578</v>
      </c>
      <c r="BF425" s="863">
        <v>44582</v>
      </c>
      <c r="BG425" s="863">
        <v>44588</v>
      </c>
      <c r="BH425" s="1543">
        <v>44590</v>
      </c>
      <c r="BJ425" s="864">
        <v>4</v>
      </c>
      <c r="BK425" s="857" t="s">
        <v>506</v>
      </c>
      <c r="BL425" s="858"/>
      <c r="BM425" s="853">
        <v>122</v>
      </c>
      <c r="BN425" s="854" t="s">
        <v>8196</v>
      </c>
      <c r="BO425" s="863">
        <v>44472</v>
      </c>
      <c r="BP425" s="863">
        <v>44477</v>
      </c>
      <c r="BQ425" s="863">
        <v>44479</v>
      </c>
      <c r="BR425" s="863">
        <v>44484</v>
      </c>
      <c r="BS425" s="863">
        <v>44561</v>
      </c>
      <c r="BT425" s="859">
        <v>44578</v>
      </c>
      <c r="BU425" s="859">
        <v>44582</v>
      </c>
      <c r="BV425" s="859">
        <v>44588</v>
      </c>
      <c r="BW425" s="1543">
        <v>44590</v>
      </c>
      <c r="BY425" s="864">
        <v>4</v>
      </c>
      <c r="BZ425" s="857" t="s">
        <v>506</v>
      </c>
      <c r="CA425" s="858"/>
      <c r="CB425" s="853">
        <v>122</v>
      </c>
      <c r="CC425" s="854" t="s">
        <v>8196</v>
      </c>
      <c r="CD425" s="885">
        <v>44472</v>
      </c>
      <c r="CE425" s="885">
        <v>44477</v>
      </c>
      <c r="CF425" s="885">
        <v>44479</v>
      </c>
      <c r="CG425" s="885">
        <v>44484</v>
      </c>
      <c r="CH425" s="885">
        <v>44561</v>
      </c>
      <c r="CI425" s="885">
        <v>44578</v>
      </c>
      <c r="CJ425" s="885">
        <v>44582</v>
      </c>
      <c r="CK425" s="885">
        <v>44588</v>
      </c>
      <c r="CL425" s="1543">
        <v>44590</v>
      </c>
      <c r="CN425" s="864">
        <v>4</v>
      </c>
      <c r="CO425" s="857" t="s">
        <v>506</v>
      </c>
      <c r="CP425" s="858"/>
      <c r="CQ425" s="853">
        <v>122</v>
      </c>
      <c r="CR425" s="854" t="s">
        <v>8196</v>
      </c>
      <c r="CS425" s="885">
        <v>44472</v>
      </c>
      <c r="CT425" s="885">
        <v>44477</v>
      </c>
      <c r="CU425" s="885">
        <v>44479</v>
      </c>
      <c r="CV425" s="885">
        <v>44484</v>
      </c>
      <c r="CW425" s="885">
        <v>44561</v>
      </c>
      <c r="CX425" s="885">
        <v>44578</v>
      </c>
      <c r="CY425" s="885">
        <v>44582</v>
      </c>
      <c r="CZ425" s="885">
        <v>44588</v>
      </c>
      <c r="DA425" s="1543">
        <v>44590</v>
      </c>
    </row>
    <row r="426" spans="1:105">
      <c r="B426" s="407" t="s">
        <v>4953</v>
      </c>
      <c r="C426" s="864">
        <f t="shared" si="512"/>
        <v>5</v>
      </c>
      <c r="D426" s="857" t="s">
        <v>506</v>
      </c>
      <c r="E426" s="858"/>
      <c r="F426" s="853">
        <v>122</v>
      </c>
      <c r="G426" s="854" t="s">
        <v>8671</v>
      </c>
      <c r="H426" s="859">
        <f t="shared" si="487"/>
        <v>44552</v>
      </c>
      <c r="I426" s="878">
        <f t="shared" si="509"/>
        <v>44555</v>
      </c>
      <c r="J426" s="859">
        <f t="shared" si="511"/>
        <v>44561</v>
      </c>
      <c r="K426" s="859">
        <f t="shared" ref="K426:K489" si="513">L426-17</f>
        <v>44568</v>
      </c>
      <c r="L426" s="859">
        <f t="shared" si="510"/>
        <v>44585</v>
      </c>
      <c r="M426" s="859">
        <f t="shared" si="476"/>
        <v>44589</v>
      </c>
      <c r="N426" s="859">
        <f t="shared" si="448"/>
        <v>44595</v>
      </c>
      <c r="O426" s="856">
        <f t="shared" si="504"/>
        <v>44597</v>
      </c>
      <c r="Q426" s="864">
        <v>5</v>
      </c>
      <c r="R426" s="857" t="s">
        <v>506</v>
      </c>
      <c r="S426" s="858"/>
      <c r="T426" s="853">
        <v>122</v>
      </c>
      <c r="U426" s="854" t="s">
        <v>8671</v>
      </c>
      <c r="V426" s="885">
        <v>44479</v>
      </c>
      <c r="W426" s="885">
        <v>44484</v>
      </c>
      <c r="X426" s="885">
        <v>44486</v>
      </c>
      <c r="Y426" s="885">
        <v>44491</v>
      </c>
      <c r="Z426" s="885">
        <v>44568</v>
      </c>
      <c r="AA426" s="885">
        <v>44585</v>
      </c>
      <c r="AB426" s="885">
        <v>44589</v>
      </c>
      <c r="AC426" s="885">
        <v>44595</v>
      </c>
      <c r="AD426" s="1543">
        <v>44597</v>
      </c>
      <c r="AF426" s="864">
        <v>5</v>
      </c>
      <c r="AG426" s="857" t="s">
        <v>506</v>
      </c>
      <c r="AH426" s="858"/>
      <c r="AI426" s="853">
        <v>122</v>
      </c>
      <c r="AJ426" s="854" t="s">
        <v>8671</v>
      </c>
      <c r="AK426" s="885">
        <v>44479</v>
      </c>
      <c r="AL426" s="885">
        <v>44484</v>
      </c>
      <c r="AM426" s="885">
        <v>44486</v>
      </c>
      <c r="AN426" s="885">
        <v>44491</v>
      </c>
      <c r="AO426" s="885">
        <v>44568</v>
      </c>
      <c r="AP426" s="885">
        <v>44585</v>
      </c>
      <c r="AQ426" s="885">
        <v>44589</v>
      </c>
      <c r="AR426" s="885">
        <v>44595</v>
      </c>
      <c r="AS426" s="1543">
        <v>44597</v>
      </c>
      <c r="AU426" s="864">
        <v>5</v>
      </c>
      <c r="AV426" s="857" t="s">
        <v>506</v>
      </c>
      <c r="AW426" s="858"/>
      <c r="AX426" s="853">
        <v>122</v>
      </c>
      <c r="AY426" s="854" t="s">
        <v>8671</v>
      </c>
      <c r="AZ426" s="863">
        <v>44479</v>
      </c>
      <c r="BA426" s="863">
        <v>44484</v>
      </c>
      <c r="BB426" s="863">
        <v>44486</v>
      </c>
      <c r="BC426" s="863">
        <v>44491</v>
      </c>
      <c r="BD426" s="863">
        <v>44568</v>
      </c>
      <c r="BE426" s="863">
        <v>44585</v>
      </c>
      <c r="BF426" s="863">
        <v>44589</v>
      </c>
      <c r="BG426" s="863">
        <v>44595</v>
      </c>
      <c r="BH426" s="1543">
        <v>44597</v>
      </c>
      <c r="BJ426" s="864">
        <v>5</v>
      </c>
      <c r="BK426" s="857" t="s">
        <v>506</v>
      </c>
      <c r="BL426" s="858"/>
      <c r="BM426" s="853">
        <v>122</v>
      </c>
      <c r="BN426" s="854" t="s">
        <v>8671</v>
      </c>
      <c r="BO426" s="863">
        <v>44479</v>
      </c>
      <c r="BP426" s="863">
        <v>44484</v>
      </c>
      <c r="BQ426" s="863">
        <v>44486</v>
      </c>
      <c r="BR426" s="863">
        <v>44491</v>
      </c>
      <c r="BS426" s="863">
        <v>44568</v>
      </c>
      <c r="BT426" s="859">
        <v>44585</v>
      </c>
      <c r="BU426" s="859">
        <v>44589</v>
      </c>
      <c r="BV426" s="859">
        <v>44595</v>
      </c>
      <c r="BW426" s="1543">
        <v>44597</v>
      </c>
      <c r="BY426" s="864">
        <v>5</v>
      </c>
      <c r="BZ426" s="857" t="s">
        <v>506</v>
      </c>
      <c r="CA426" s="858"/>
      <c r="CB426" s="853">
        <v>122</v>
      </c>
      <c r="CC426" s="854" t="s">
        <v>8671</v>
      </c>
      <c r="CD426" s="885">
        <v>44479</v>
      </c>
      <c r="CE426" s="885">
        <v>44484</v>
      </c>
      <c r="CF426" s="885">
        <v>44486</v>
      </c>
      <c r="CG426" s="885">
        <v>44491</v>
      </c>
      <c r="CH426" s="885">
        <v>44568</v>
      </c>
      <c r="CI426" s="885">
        <v>44585</v>
      </c>
      <c r="CJ426" s="885">
        <v>44589</v>
      </c>
      <c r="CK426" s="885">
        <v>44595</v>
      </c>
      <c r="CL426" s="1543">
        <v>44597</v>
      </c>
      <c r="CN426" s="864">
        <v>5</v>
      </c>
      <c r="CO426" s="857" t="s">
        <v>506</v>
      </c>
      <c r="CP426" s="858"/>
      <c r="CQ426" s="853">
        <v>122</v>
      </c>
      <c r="CR426" s="854" t="s">
        <v>8671</v>
      </c>
      <c r="CS426" s="885">
        <v>44479</v>
      </c>
      <c r="CT426" s="885">
        <v>44484</v>
      </c>
      <c r="CU426" s="885">
        <v>44486</v>
      </c>
      <c r="CV426" s="885">
        <v>44491</v>
      </c>
      <c r="CW426" s="885">
        <v>44568</v>
      </c>
      <c r="CX426" s="885">
        <v>44585</v>
      </c>
      <c r="CY426" s="885">
        <v>44589</v>
      </c>
      <c r="CZ426" s="885">
        <v>44595</v>
      </c>
      <c r="DA426" s="1543">
        <v>44597</v>
      </c>
    </row>
    <row r="427" spans="1:105" ht="38.25">
      <c r="B427" s="407" t="s">
        <v>4896</v>
      </c>
      <c r="C427" s="864">
        <f t="shared" si="512"/>
        <v>6</v>
      </c>
      <c r="D427" s="851" t="s">
        <v>506</v>
      </c>
      <c r="E427" s="852" t="s">
        <v>8672</v>
      </c>
      <c r="F427" s="853">
        <v>122</v>
      </c>
      <c r="G427" s="854" t="s">
        <v>8671</v>
      </c>
      <c r="H427" s="855">
        <f t="shared" si="487"/>
        <v>44559</v>
      </c>
      <c r="I427" s="855">
        <f t="shared" si="509"/>
        <v>44562</v>
      </c>
      <c r="J427" s="855">
        <f t="shared" si="511"/>
        <v>44568</v>
      </c>
      <c r="K427" s="855">
        <f t="shared" si="513"/>
        <v>44575</v>
      </c>
      <c r="L427" s="855">
        <f t="shared" si="510"/>
        <v>44592</v>
      </c>
      <c r="M427" s="855">
        <f t="shared" si="476"/>
        <v>44596</v>
      </c>
      <c r="N427" s="855">
        <f t="shared" si="448"/>
        <v>44602</v>
      </c>
      <c r="O427" s="856">
        <f t="shared" si="504"/>
        <v>44604</v>
      </c>
      <c r="Q427" s="864">
        <v>6</v>
      </c>
      <c r="R427" s="851" t="s">
        <v>506</v>
      </c>
      <c r="S427" s="852" t="s">
        <v>8672</v>
      </c>
      <c r="T427" s="853">
        <v>122</v>
      </c>
      <c r="U427" s="854" t="s">
        <v>8671</v>
      </c>
      <c r="V427" s="873">
        <v>44486</v>
      </c>
      <c r="W427" s="873">
        <v>44491</v>
      </c>
      <c r="X427" s="873">
        <v>44493</v>
      </c>
      <c r="Y427" s="873">
        <v>44498</v>
      </c>
      <c r="Z427" s="873">
        <v>44575</v>
      </c>
      <c r="AA427" s="873">
        <v>44592</v>
      </c>
      <c r="AB427" s="873">
        <v>44596</v>
      </c>
      <c r="AC427" s="873">
        <v>44602</v>
      </c>
      <c r="AD427" s="1543">
        <v>44604</v>
      </c>
      <c r="AF427" s="864">
        <v>6</v>
      </c>
      <c r="AG427" s="851" t="s">
        <v>506</v>
      </c>
      <c r="AH427" s="852" t="s">
        <v>8672</v>
      </c>
      <c r="AI427" s="853">
        <v>122</v>
      </c>
      <c r="AJ427" s="854" t="s">
        <v>8671</v>
      </c>
      <c r="AK427" s="1547">
        <v>44486</v>
      </c>
      <c r="AL427" s="1547">
        <v>44491</v>
      </c>
      <c r="AM427" s="1547">
        <v>44493</v>
      </c>
      <c r="AN427" s="1547">
        <v>44498</v>
      </c>
      <c r="AO427" s="1547">
        <v>44575</v>
      </c>
      <c r="AP427" s="1547">
        <v>44592</v>
      </c>
      <c r="AQ427" s="1547">
        <v>44596</v>
      </c>
      <c r="AR427" s="1547">
        <v>44602</v>
      </c>
      <c r="AS427" s="1543">
        <v>44604</v>
      </c>
      <c r="AU427" s="864">
        <v>6</v>
      </c>
      <c r="AV427" s="851" t="s">
        <v>506</v>
      </c>
      <c r="AW427" s="852" t="s">
        <v>8672</v>
      </c>
      <c r="AX427" s="853">
        <v>122</v>
      </c>
      <c r="AY427" s="854" t="s">
        <v>8671</v>
      </c>
      <c r="AZ427" s="855">
        <v>44486</v>
      </c>
      <c r="BA427" s="855">
        <v>44491</v>
      </c>
      <c r="BB427" s="855">
        <v>44493</v>
      </c>
      <c r="BC427" s="855">
        <v>44498</v>
      </c>
      <c r="BD427" s="855">
        <v>44575</v>
      </c>
      <c r="BE427" s="855">
        <v>44592</v>
      </c>
      <c r="BF427" s="855">
        <v>44596</v>
      </c>
      <c r="BG427" s="855">
        <v>44602</v>
      </c>
      <c r="BH427" s="1543">
        <v>44604</v>
      </c>
      <c r="BJ427" s="864">
        <v>6</v>
      </c>
      <c r="BK427" s="851" t="s">
        <v>506</v>
      </c>
      <c r="BL427" s="852" t="s">
        <v>8672</v>
      </c>
      <c r="BM427" s="853">
        <v>122</v>
      </c>
      <c r="BN427" s="854" t="s">
        <v>8671</v>
      </c>
      <c r="BO427" s="855">
        <v>44486</v>
      </c>
      <c r="BP427" s="855">
        <v>44491</v>
      </c>
      <c r="BQ427" s="855">
        <v>44493</v>
      </c>
      <c r="BR427" s="855">
        <v>44498</v>
      </c>
      <c r="BS427" s="855">
        <v>44575</v>
      </c>
      <c r="BT427" s="855">
        <v>44592</v>
      </c>
      <c r="BU427" s="855">
        <v>44596</v>
      </c>
      <c r="BV427" s="855">
        <v>44602</v>
      </c>
      <c r="BW427" s="1543">
        <v>44604</v>
      </c>
      <c r="BY427" s="864">
        <v>6</v>
      </c>
      <c r="BZ427" s="851" t="s">
        <v>506</v>
      </c>
      <c r="CA427" s="852" t="s">
        <v>8672</v>
      </c>
      <c r="CB427" s="853">
        <v>122</v>
      </c>
      <c r="CC427" s="854" t="s">
        <v>8671</v>
      </c>
      <c r="CD427" s="873">
        <v>44486</v>
      </c>
      <c r="CE427" s="873">
        <v>44491</v>
      </c>
      <c r="CF427" s="873">
        <v>44493</v>
      </c>
      <c r="CG427" s="873">
        <v>44498</v>
      </c>
      <c r="CH427" s="873">
        <v>44575</v>
      </c>
      <c r="CI427" s="873">
        <v>44592</v>
      </c>
      <c r="CJ427" s="873">
        <v>44596</v>
      </c>
      <c r="CK427" s="873">
        <v>44602</v>
      </c>
      <c r="CL427" s="1543">
        <v>44604</v>
      </c>
      <c r="CN427" s="864">
        <v>6</v>
      </c>
      <c r="CO427" s="851" t="s">
        <v>506</v>
      </c>
      <c r="CP427" s="852" t="s">
        <v>8672</v>
      </c>
      <c r="CQ427" s="853">
        <v>122</v>
      </c>
      <c r="CR427" s="854" t="s">
        <v>8671</v>
      </c>
      <c r="CS427" s="1554">
        <v>44486</v>
      </c>
      <c r="CT427" s="1554">
        <v>44491</v>
      </c>
      <c r="CU427" s="1554">
        <v>44493</v>
      </c>
      <c r="CV427" s="1554">
        <v>44498</v>
      </c>
      <c r="CW427" s="1554">
        <v>44575</v>
      </c>
      <c r="CX427" s="1554">
        <v>44592</v>
      </c>
      <c r="CY427" s="1554">
        <v>44596</v>
      </c>
      <c r="CZ427" s="1554">
        <v>44602</v>
      </c>
      <c r="DA427" s="1543">
        <v>44604</v>
      </c>
    </row>
    <row r="428" spans="1:105">
      <c r="B428" s="407" t="s">
        <v>4900</v>
      </c>
      <c r="C428" s="864">
        <f t="shared" si="512"/>
        <v>7</v>
      </c>
      <c r="D428" s="857" t="s">
        <v>506</v>
      </c>
      <c r="E428" s="858"/>
      <c r="F428" s="853">
        <v>122</v>
      </c>
      <c r="G428" s="854" t="s">
        <v>8671</v>
      </c>
      <c r="H428" s="859">
        <f t="shared" si="487"/>
        <v>44566</v>
      </c>
      <c r="I428" s="859">
        <f t="shared" si="509"/>
        <v>44569</v>
      </c>
      <c r="J428" s="859">
        <f t="shared" si="511"/>
        <v>44575</v>
      </c>
      <c r="K428" s="859">
        <f t="shared" si="513"/>
        <v>44582</v>
      </c>
      <c r="L428" s="859">
        <f t="shared" si="510"/>
        <v>44599</v>
      </c>
      <c r="M428" s="859">
        <f t="shared" si="476"/>
        <v>44603</v>
      </c>
      <c r="N428" s="859">
        <f t="shared" si="448"/>
        <v>44609</v>
      </c>
      <c r="O428" s="856">
        <f t="shared" si="504"/>
        <v>44611</v>
      </c>
      <c r="Q428" s="864">
        <v>7</v>
      </c>
      <c r="R428" s="857" t="s">
        <v>506</v>
      </c>
      <c r="S428" s="858"/>
      <c r="T428" s="853">
        <v>122</v>
      </c>
      <c r="U428" s="854" t="s">
        <v>8671</v>
      </c>
      <c r="V428" s="885">
        <v>44493</v>
      </c>
      <c r="W428" s="885">
        <v>44498</v>
      </c>
      <c r="X428" s="885">
        <v>44500</v>
      </c>
      <c r="Y428" s="885">
        <v>44505</v>
      </c>
      <c r="Z428" s="885">
        <v>44582</v>
      </c>
      <c r="AA428" s="885">
        <v>44599</v>
      </c>
      <c r="AB428" s="885">
        <v>44603</v>
      </c>
      <c r="AC428" s="885">
        <v>44609</v>
      </c>
      <c r="AD428" s="1543">
        <v>44611</v>
      </c>
      <c r="AF428" s="864">
        <v>7</v>
      </c>
      <c r="AG428" s="857" t="s">
        <v>506</v>
      </c>
      <c r="AH428" s="858"/>
      <c r="AI428" s="853">
        <v>122</v>
      </c>
      <c r="AJ428" s="854" t="s">
        <v>8671</v>
      </c>
      <c r="AK428" s="1546">
        <v>44493</v>
      </c>
      <c r="AL428" s="1546">
        <v>44498</v>
      </c>
      <c r="AM428" s="1546">
        <v>44500</v>
      </c>
      <c r="AN428" s="1546">
        <v>44505</v>
      </c>
      <c r="AO428" s="1546">
        <v>44582</v>
      </c>
      <c r="AP428" s="1546">
        <v>44599</v>
      </c>
      <c r="AQ428" s="1546">
        <v>44603</v>
      </c>
      <c r="AR428" s="1546">
        <v>44609</v>
      </c>
      <c r="AS428" s="1543">
        <v>44611</v>
      </c>
      <c r="AU428" s="864">
        <v>7</v>
      </c>
      <c r="AV428" s="857" t="s">
        <v>506</v>
      </c>
      <c r="AW428" s="858"/>
      <c r="AX428" s="853">
        <v>122</v>
      </c>
      <c r="AY428" s="854" t="s">
        <v>8671</v>
      </c>
      <c r="AZ428" s="863">
        <v>44493</v>
      </c>
      <c r="BA428" s="863">
        <v>44498</v>
      </c>
      <c r="BB428" s="863">
        <v>44500</v>
      </c>
      <c r="BC428" s="863">
        <v>44505</v>
      </c>
      <c r="BD428" s="863">
        <v>44582</v>
      </c>
      <c r="BE428" s="863">
        <v>44599</v>
      </c>
      <c r="BF428" s="863">
        <v>44603</v>
      </c>
      <c r="BG428" s="863">
        <v>44609</v>
      </c>
      <c r="BH428" s="1543">
        <v>44611</v>
      </c>
      <c r="BJ428" s="864">
        <v>7</v>
      </c>
      <c r="BK428" s="857" t="s">
        <v>506</v>
      </c>
      <c r="BL428" s="858"/>
      <c r="BM428" s="853">
        <v>122</v>
      </c>
      <c r="BN428" s="854" t="s">
        <v>8671</v>
      </c>
      <c r="BO428" s="863">
        <v>44493</v>
      </c>
      <c r="BP428" s="863">
        <v>44498</v>
      </c>
      <c r="BQ428" s="863">
        <v>44500</v>
      </c>
      <c r="BR428" s="863">
        <v>44505</v>
      </c>
      <c r="BS428" s="863">
        <v>44582</v>
      </c>
      <c r="BT428" s="859">
        <v>44599</v>
      </c>
      <c r="BU428" s="859">
        <v>44603</v>
      </c>
      <c r="BV428" s="859">
        <v>44609</v>
      </c>
      <c r="BW428" s="1543">
        <v>44611</v>
      </c>
      <c r="BY428" s="864">
        <v>7</v>
      </c>
      <c r="BZ428" s="857" t="s">
        <v>506</v>
      </c>
      <c r="CA428" s="858"/>
      <c r="CB428" s="853">
        <v>122</v>
      </c>
      <c r="CC428" s="854" t="s">
        <v>8671</v>
      </c>
      <c r="CD428" s="885">
        <v>44493</v>
      </c>
      <c r="CE428" s="885">
        <v>44498</v>
      </c>
      <c r="CF428" s="885">
        <v>44500</v>
      </c>
      <c r="CG428" s="885">
        <v>44505</v>
      </c>
      <c r="CH428" s="885">
        <v>44582</v>
      </c>
      <c r="CI428" s="885">
        <v>44599</v>
      </c>
      <c r="CJ428" s="885">
        <v>44603</v>
      </c>
      <c r="CK428" s="885">
        <v>44609</v>
      </c>
      <c r="CL428" s="1543">
        <v>44611</v>
      </c>
      <c r="CN428" s="864">
        <v>7</v>
      </c>
      <c r="CO428" s="857" t="s">
        <v>506</v>
      </c>
      <c r="CP428" s="858"/>
      <c r="CQ428" s="853">
        <v>122</v>
      </c>
      <c r="CR428" s="854" t="s">
        <v>8671</v>
      </c>
      <c r="CS428" s="1555">
        <v>44493</v>
      </c>
      <c r="CT428" s="1555">
        <v>44498</v>
      </c>
      <c r="CU428" s="1555">
        <v>44500</v>
      </c>
      <c r="CV428" s="1555">
        <v>44505</v>
      </c>
      <c r="CW428" s="1555">
        <v>44582</v>
      </c>
      <c r="CX428" s="1555">
        <v>44599</v>
      </c>
      <c r="CY428" s="1555">
        <v>44603</v>
      </c>
      <c r="CZ428" s="1555">
        <v>44609</v>
      </c>
      <c r="DA428" s="1543">
        <v>44611</v>
      </c>
    </row>
    <row r="429" spans="1:105">
      <c r="B429" s="407" t="s">
        <v>4954</v>
      </c>
      <c r="C429" s="864">
        <f t="shared" si="512"/>
        <v>8</v>
      </c>
      <c r="D429" s="857" t="s">
        <v>506</v>
      </c>
      <c r="E429" s="858"/>
      <c r="F429" s="853">
        <v>122</v>
      </c>
      <c r="G429" s="854" t="s">
        <v>8671</v>
      </c>
      <c r="H429" s="859">
        <f t="shared" si="487"/>
        <v>44573</v>
      </c>
      <c r="I429" s="859">
        <f t="shared" si="509"/>
        <v>44576</v>
      </c>
      <c r="J429" s="859">
        <f t="shared" si="511"/>
        <v>44582</v>
      </c>
      <c r="K429" s="859">
        <f t="shared" si="513"/>
        <v>44589</v>
      </c>
      <c r="L429" s="859">
        <f t="shared" si="510"/>
        <v>44606</v>
      </c>
      <c r="M429" s="859">
        <f t="shared" si="476"/>
        <v>44610</v>
      </c>
      <c r="N429" s="859">
        <f t="shared" si="448"/>
        <v>44616</v>
      </c>
      <c r="O429" s="856">
        <f t="shared" si="504"/>
        <v>44618</v>
      </c>
      <c r="Q429" s="864">
        <v>8</v>
      </c>
      <c r="R429" s="857" t="s">
        <v>506</v>
      </c>
      <c r="S429" s="858"/>
      <c r="T429" s="853">
        <v>122</v>
      </c>
      <c r="U429" s="854" t="s">
        <v>8671</v>
      </c>
      <c r="V429" s="885">
        <v>44500</v>
      </c>
      <c r="W429" s="885">
        <v>44505</v>
      </c>
      <c r="X429" s="885">
        <v>44507</v>
      </c>
      <c r="Y429" s="885">
        <v>44512</v>
      </c>
      <c r="Z429" s="885">
        <v>44589</v>
      </c>
      <c r="AA429" s="885">
        <v>44606</v>
      </c>
      <c r="AB429" s="885">
        <v>44610</v>
      </c>
      <c r="AC429" s="885">
        <v>44616</v>
      </c>
      <c r="AD429" s="1543">
        <v>44618</v>
      </c>
      <c r="AF429" s="864">
        <v>8</v>
      </c>
      <c r="AG429" s="857" t="s">
        <v>506</v>
      </c>
      <c r="AH429" s="858"/>
      <c r="AI429" s="853">
        <v>122</v>
      </c>
      <c r="AJ429" s="854" t="s">
        <v>8671</v>
      </c>
      <c r="AK429" s="1546">
        <v>44500</v>
      </c>
      <c r="AL429" s="1546">
        <v>44505</v>
      </c>
      <c r="AM429" s="1546">
        <v>44507</v>
      </c>
      <c r="AN429" s="1546">
        <v>44512</v>
      </c>
      <c r="AO429" s="1546">
        <v>44589</v>
      </c>
      <c r="AP429" s="1546">
        <v>44606</v>
      </c>
      <c r="AQ429" s="1546">
        <v>44610</v>
      </c>
      <c r="AR429" s="1546">
        <v>44616</v>
      </c>
      <c r="AS429" s="1543">
        <v>44618</v>
      </c>
      <c r="AU429" s="864">
        <v>8</v>
      </c>
      <c r="AV429" s="857" t="s">
        <v>506</v>
      </c>
      <c r="AW429" s="858"/>
      <c r="AX429" s="853">
        <v>122</v>
      </c>
      <c r="AY429" s="854" t="s">
        <v>8671</v>
      </c>
      <c r="AZ429" s="863">
        <v>44500</v>
      </c>
      <c r="BA429" s="863">
        <v>44505</v>
      </c>
      <c r="BB429" s="863">
        <v>44507</v>
      </c>
      <c r="BC429" s="863">
        <v>44512</v>
      </c>
      <c r="BD429" s="863">
        <v>44589</v>
      </c>
      <c r="BE429" s="863">
        <v>44606</v>
      </c>
      <c r="BF429" s="863">
        <v>44610</v>
      </c>
      <c r="BG429" s="863">
        <v>44616</v>
      </c>
      <c r="BH429" s="1543">
        <v>44618</v>
      </c>
      <c r="BJ429" s="864">
        <v>8</v>
      </c>
      <c r="BK429" s="857" t="s">
        <v>506</v>
      </c>
      <c r="BL429" s="858"/>
      <c r="BM429" s="853">
        <v>122</v>
      </c>
      <c r="BN429" s="854" t="s">
        <v>8671</v>
      </c>
      <c r="BO429" s="863">
        <v>44500</v>
      </c>
      <c r="BP429" s="863">
        <v>44505</v>
      </c>
      <c r="BQ429" s="863">
        <v>44507</v>
      </c>
      <c r="BR429" s="863">
        <v>44512</v>
      </c>
      <c r="BS429" s="863">
        <v>44589</v>
      </c>
      <c r="BT429" s="859">
        <v>44606</v>
      </c>
      <c r="BU429" s="859">
        <v>44610</v>
      </c>
      <c r="BV429" s="859">
        <v>44616</v>
      </c>
      <c r="BW429" s="1543">
        <v>44618</v>
      </c>
      <c r="BY429" s="864">
        <v>8</v>
      </c>
      <c r="BZ429" s="857" t="s">
        <v>506</v>
      </c>
      <c r="CA429" s="858"/>
      <c r="CB429" s="853">
        <v>122</v>
      </c>
      <c r="CC429" s="854" t="s">
        <v>8671</v>
      </c>
      <c r="CD429" s="885">
        <v>44500</v>
      </c>
      <c r="CE429" s="885">
        <v>44505</v>
      </c>
      <c r="CF429" s="885">
        <v>44507</v>
      </c>
      <c r="CG429" s="885">
        <v>44512</v>
      </c>
      <c r="CH429" s="885">
        <v>44589</v>
      </c>
      <c r="CI429" s="885">
        <v>44606</v>
      </c>
      <c r="CJ429" s="885">
        <v>44610</v>
      </c>
      <c r="CK429" s="885">
        <v>44616</v>
      </c>
      <c r="CL429" s="1543">
        <v>44618</v>
      </c>
      <c r="CN429" s="864">
        <v>8</v>
      </c>
      <c r="CO429" s="857" t="s">
        <v>506</v>
      </c>
      <c r="CP429" s="858"/>
      <c r="CQ429" s="853">
        <v>122</v>
      </c>
      <c r="CR429" s="854" t="s">
        <v>8671</v>
      </c>
      <c r="CS429" s="1555">
        <v>44500</v>
      </c>
      <c r="CT429" s="1555">
        <v>44505</v>
      </c>
      <c r="CU429" s="1555">
        <v>44507</v>
      </c>
      <c r="CV429" s="1555">
        <v>44512</v>
      </c>
      <c r="CW429" s="1555">
        <v>44589</v>
      </c>
      <c r="CX429" s="1555">
        <v>44606</v>
      </c>
      <c r="CY429" s="1555">
        <v>44610</v>
      </c>
      <c r="CZ429" s="1555">
        <v>44616</v>
      </c>
      <c r="DA429" s="1543">
        <v>44618</v>
      </c>
    </row>
    <row r="430" spans="1:105">
      <c r="B430" s="407" t="s">
        <v>4951</v>
      </c>
      <c r="C430" s="864">
        <f t="shared" si="512"/>
        <v>9</v>
      </c>
      <c r="D430" s="857" t="s">
        <v>506</v>
      </c>
      <c r="E430" s="858"/>
      <c r="F430" s="853">
        <v>122</v>
      </c>
      <c r="G430" s="854" t="s">
        <v>8673</v>
      </c>
      <c r="H430" s="859">
        <f t="shared" si="487"/>
        <v>44580</v>
      </c>
      <c r="I430" s="859">
        <f t="shared" si="509"/>
        <v>44583</v>
      </c>
      <c r="J430" s="859">
        <f t="shared" si="511"/>
        <v>44589</v>
      </c>
      <c r="K430" s="859">
        <f t="shared" si="513"/>
        <v>44596</v>
      </c>
      <c r="L430" s="859">
        <f t="shared" si="510"/>
        <v>44613</v>
      </c>
      <c r="M430" s="859">
        <f t="shared" si="476"/>
        <v>44617</v>
      </c>
      <c r="N430" s="859">
        <f t="shared" si="448"/>
        <v>44623</v>
      </c>
      <c r="O430" s="856">
        <f t="shared" si="504"/>
        <v>44625</v>
      </c>
      <c r="Q430" s="864">
        <v>9</v>
      </c>
      <c r="R430" s="857" t="s">
        <v>506</v>
      </c>
      <c r="S430" s="858"/>
      <c r="T430" s="853">
        <v>122</v>
      </c>
      <c r="U430" s="854" t="s">
        <v>8673</v>
      </c>
      <c r="V430" s="885">
        <v>44507</v>
      </c>
      <c r="W430" s="885">
        <v>44512</v>
      </c>
      <c r="X430" s="885">
        <v>44514</v>
      </c>
      <c r="Y430" s="885">
        <v>44519</v>
      </c>
      <c r="Z430" s="885">
        <v>44596</v>
      </c>
      <c r="AA430" s="885">
        <v>44613</v>
      </c>
      <c r="AB430" s="885">
        <v>44617</v>
      </c>
      <c r="AC430" s="885">
        <v>44623</v>
      </c>
      <c r="AD430" s="1543">
        <v>44625</v>
      </c>
      <c r="AF430" s="864">
        <v>9</v>
      </c>
      <c r="AG430" s="857" t="s">
        <v>506</v>
      </c>
      <c r="AH430" s="858"/>
      <c r="AI430" s="853">
        <v>122</v>
      </c>
      <c r="AJ430" s="854" t="s">
        <v>8673</v>
      </c>
      <c r="AK430" s="1546">
        <v>44507</v>
      </c>
      <c r="AL430" s="1546">
        <v>44512</v>
      </c>
      <c r="AM430" s="1546">
        <v>44514</v>
      </c>
      <c r="AN430" s="1546">
        <v>44519</v>
      </c>
      <c r="AO430" s="1546">
        <v>44596</v>
      </c>
      <c r="AP430" s="1546">
        <v>44613</v>
      </c>
      <c r="AQ430" s="1546">
        <v>44617</v>
      </c>
      <c r="AR430" s="1546">
        <v>44623</v>
      </c>
      <c r="AS430" s="1543">
        <v>44625</v>
      </c>
      <c r="AU430" s="864">
        <v>9</v>
      </c>
      <c r="AV430" s="857" t="s">
        <v>506</v>
      </c>
      <c r="AW430" s="858"/>
      <c r="AX430" s="853">
        <v>122</v>
      </c>
      <c r="AY430" s="854" t="s">
        <v>8673</v>
      </c>
      <c r="AZ430" s="863">
        <v>44507</v>
      </c>
      <c r="BA430" s="863">
        <v>44512</v>
      </c>
      <c r="BB430" s="863">
        <v>44514</v>
      </c>
      <c r="BC430" s="863">
        <v>44519</v>
      </c>
      <c r="BD430" s="863">
        <v>44596</v>
      </c>
      <c r="BE430" s="863">
        <v>44613</v>
      </c>
      <c r="BF430" s="863">
        <v>44617</v>
      </c>
      <c r="BG430" s="863">
        <v>44623</v>
      </c>
      <c r="BH430" s="1543">
        <v>44625</v>
      </c>
      <c r="BJ430" s="864">
        <v>9</v>
      </c>
      <c r="BK430" s="857" t="s">
        <v>506</v>
      </c>
      <c r="BL430" s="858"/>
      <c r="BM430" s="853">
        <v>122</v>
      </c>
      <c r="BN430" s="854" t="s">
        <v>8673</v>
      </c>
      <c r="BO430" s="863">
        <v>44507</v>
      </c>
      <c r="BP430" s="863">
        <v>44512</v>
      </c>
      <c r="BQ430" s="863">
        <v>44514</v>
      </c>
      <c r="BR430" s="863">
        <v>44519</v>
      </c>
      <c r="BS430" s="863">
        <v>44596</v>
      </c>
      <c r="BT430" s="859">
        <v>44613</v>
      </c>
      <c r="BU430" s="859">
        <v>44617</v>
      </c>
      <c r="BV430" s="859">
        <v>44623</v>
      </c>
      <c r="BW430" s="1543">
        <v>44625</v>
      </c>
      <c r="BY430" s="864">
        <v>9</v>
      </c>
      <c r="BZ430" s="857" t="s">
        <v>506</v>
      </c>
      <c r="CA430" s="858"/>
      <c r="CB430" s="853">
        <v>122</v>
      </c>
      <c r="CC430" s="854" t="s">
        <v>8673</v>
      </c>
      <c r="CD430" s="885">
        <v>44507</v>
      </c>
      <c r="CE430" s="885">
        <v>44512</v>
      </c>
      <c r="CF430" s="885">
        <v>44514</v>
      </c>
      <c r="CG430" s="885">
        <v>44519</v>
      </c>
      <c r="CH430" s="885">
        <v>44596</v>
      </c>
      <c r="CI430" s="885">
        <v>44613</v>
      </c>
      <c r="CJ430" s="885">
        <v>44617</v>
      </c>
      <c r="CK430" s="885">
        <v>44623</v>
      </c>
      <c r="CL430" s="1543">
        <v>44625</v>
      </c>
      <c r="CN430" s="864">
        <v>9</v>
      </c>
      <c r="CO430" s="857" t="s">
        <v>506</v>
      </c>
      <c r="CP430" s="858"/>
      <c r="CQ430" s="853">
        <v>122</v>
      </c>
      <c r="CR430" s="854" t="s">
        <v>8673</v>
      </c>
      <c r="CS430" s="1555">
        <v>44507</v>
      </c>
      <c r="CT430" s="1555">
        <v>44512</v>
      </c>
      <c r="CU430" s="1555">
        <v>44514</v>
      </c>
      <c r="CV430" s="1555">
        <v>44519</v>
      </c>
      <c r="CW430" s="1555">
        <v>44596</v>
      </c>
      <c r="CX430" s="1555">
        <v>44613</v>
      </c>
      <c r="CY430" s="1555">
        <v>44617</v>
      </c>
      <c r="CZ430" s="1555">
        <v>44623</v>
      </c>
      <c r="DA430" s="1543">
        <v>44625</v>
      </c>
    </row>
    <row r="431" spans="1:105">
      <c r="B431" s="407" t="s">
        <v>4955</v>
      </c>
      <c r="C431" s="864">
        <f t="shared" si="512"/>
        <v>10</v>
      </c>
      <c r="D431" s="857" t="s">
        <v>506</v>
      </c>
      <c r="E431" s="858"/>
      <c r="F431" s="853">
        <v>122</v>
      </c>
      <c r="G431" s="854" t="s">
        <v>8673</v>
      </c>
      <c r="H431" s="859">
        <f t="shared" si="487"/>
        <v>44587</v>
      </c>
      <c r="I431" s="859">
        <f t="shared" si="509"/>
        <v>44590</v>
      </c>
      <c r="J431" s="859">
        <f t="shared" si="511"/>
        <v>44596</v>
      </c>
      <c r="K431" s="859">
        <f t="shared" si="513"/>
        <v>44603</v>
      </c>
      <c r="L431" s="859">
        <f t="shared" si="510"/>
        <v>44620</v>
      </c>
      <c r="M431" s="859">
        <f t="shared" si="476"/>
        <v>44624</v>
      </c>
      <c r="N431" s="859">
        <f t="shared" si="448"/>
        <v>44630</v>
      </c>
      <c r="O431" s="856">
        <f t="shared" si="504"/>
        <v>44632</v>
      </c>
      <c r="Q431" s="864">
        <v>10</v>
      </c>
      <c r="R431" s="857" t="s">
        <v>506</v>
      </c>
      <c r="S431" s="858"/>
      <c r="T431" s="853">
        <v>122</v>
      </c>
      <c r="U431" s="854" t="s">
        <v>8673</v>
      </c>
      <c r="V431" s="885">
        <v>44514</v>
      </c>
      <c r="W431" s="885">
        <v>44519</v>
      </c>
      <c r="X431" s="885">
        <v>44521</v>
      </c>
      <c r="Y431" s="885">
        <v>44526</v>
      </c>
      <c r="Z431" s="885">
        <v>44603</v>
      </c>
      <c r="AA431" s="885">
        <v>44620</v>
      </c>
      <c r="AB431" s="885">
        <v>44624</v>
      </c>
      <c r="AC431" s="885">
        <v>44630</v>
      </c>
      <c r="AD431" s="1543">
        <v>44632</v>
      </c>
      <c r="AF431" s="864">
        <v>10</v>
      </c>
      <c r="AG431" s="857" t="s">
        <v>506</v>
      </c>
      <c r="AH431" s="858"/>
      <c r="AI431" s="853">
        <v>122</v>
      </c>
      <c r="AJ431" s="854" t="s">
        <v>8673</v>
      </c>
      <c r="AK431" s="1546">
        <v>44514</v>
      </c>
      <c r="AL431" s="1546">
        <v>44519</v>
      </c>
      <c r="AM431" s="1546">
        <v>44521</v>
      </c>
      <c r="AN431" s="1546">
        <v>44526</v>
      </c>
      <c r="AO431" s="1546">
        <v>44603</v>
      </c>
      <c r="AP431" s="1546">
        <v>44620</v>
      </c>
      <c r="AQ431" s="1546">
        <v>44624</v>
      </c>
      <c r="AR431" s="1546">
        <v>44630</v>
      </c>
      <c r="AS431" s="1543">
        <v>44632</v>
      </c>
      <c r="AU431" s="864">
        <v>10</v>
      </c>
      <c r="AV431" s="857" t="s">
        <v>506</v>
      </c>
      <c r="AW431" s="858"/>
      <c r="AX431" s="853">
        <v>122</v>
      </c>
      <c r="AY431" s="854" t="s">
        <v>8673</v>
      </c>
      <c r="AZ431" s="863">
        <v>44514</v>
      </c>
      <c r="BA431" s="863">
        <v>44519</v>
      </c>
      <c r="BB431" s="863">
        <v>44521</v>
      </c>
      <c r="BC431" s="863">
        <v>44526</v>
      </c>
      <c r="BD431" s="863">
        <v>44603</v>
      </c>
      <c r="BE431" s="863">
        <v>44620</v>
      </c>
      <c r="BF431" s="863">
        <v>44624</v>
      </c>
      <c r="BG431" s="863">
        <v>44630</v>
      </c>
      <c r="BH431" s="1543">
        <v>44632</v>
      </c>
      <c r="BJ431" s="864">
        <v>10</v>
      </c>
      <c r="BK431" s="857" t="s">
        <v>506</v>
      </c>
      <c r="BL431" s="858"/>
      <c r="BM431" s="853">
        <v>122</v>
      </c>
      <c r="BN431" s="854" t="s">
        <v>8673</v>
      </c>
      <c r="BO431" s="863">
        <v>44514</v>
      </c>
      <c r="BP431" s="863">
        <v>44519</v>
      </c>
      <c r="BQ431" s="863">
        <v>44521</v>
      </c>
      <c r="BR431" s="863">
        <v>44526</v>
      </c>
      <c r="BS431" s="863">
        <v>44603</v>
      </c>
      <c r="BT431" s="859">
        <v>44620</v>
      </c>
      <c r="BU431" s="859">
        <v>44624</v>
      </c>
      <c r="BV431" s="859">
        <v>44630</v>
      </c>
      <c r="BW431" s="1543">
        <v>44632</v>
      </c>
      <c r="BY431" s="864">
        <v>10</v>
      </c>
      <c r="BZ431" s="857" t="s">
        <v>506</v>
      </c>
      <c r="CA431" s="858"/>
      <c r="CB431" s="853">
        <v>122</v>
      </c>
      <c r="CC431" s="854" t="s">
        <v>8673</v>
      </c>
      <c r="CD431" s="885">
        <v>44514</v>
      </c>
      <c r="CE431" s="885">
        <v>44519</v>
      </c>
      <c r="CF431" s="885">
        <v>44521</v>
      </c>
      <c r="CG431" s="885">
        <v>44526</v>
      </c>
      <c r="CH431" s="885">
        <v>44603</v>
      </c>
      <c r="CI431" s="885">
        <v>44620</v>
      </c>
      <c r="CJ431" s="885">
        <v>44624</v>
      </c>
      <c r="CK431" s="885">
        <v>44630</v>
      </c>
      <c r="CL431" s="1543">
        <v>44632</v>
      </c>
      <c r="CN431" s="864">
        <v>10</v>
      </c>
      <c r="CO431" s="857" t="s">
        <v>506</v>
      </c>
      <c r="CP431" s="858"/>
      <c r="CQ431" s="853">
        <v>122</v>
      </c>
      <c r="CR431" s="854" t="s">
        <v>8673</v>
      </c>
      <c r="CS431" s="1555">
        <v>44514</v>
      </c>
      <c r="CT431" s="1555">
        <v>44519</v>
      </c>
      <c r="CU431" s="1555">
        <v>44521</v>
      </c>
      <c r="CV431" s="1555">
        <v>44526</v>
      </c>
      <c r="CW431" s="1555">
        <v>44603</v>
      </c>
      <c r="CX431" s="1555">
        <v>44620</v>
      </c>
      <c r="CY431" s="1555">
        <v>44624</v>
      </c>
      <c r="CZ431" s="1555">
        <v>44630</v>
      </c>
      <c r="DA431" s="1543">
        <v>44632</v>
      </c>
    </row>
    <row r="432" spans="1:105">
      <c r="B432" s="407" t="s">
        <v>4956</v>
      </c>
      <c r="C432" s="864">
        <f t="shared" si="512"/>
        <v>11</v>
      </c>
      <c r="D432" s="857" t="s">
        <v>506</v>
      </c>
      <c r="E432" s="858"/>
      <c r="F432" s="853">
        <v>122</v>
      </c>
      <c r="G432" s="854" t="s">
        <v>8673</v>
      </c>
      <c r="H432" s="859">
        <f t="shared" si="487"/>
        <v>44594</v>
      </c>
      <c r="I432" s="859">
        <f t="shared" si="509"/>
        <v>44597</v>
      </c>
      <c r="J432" s="859">
        <f t="shared" si="511"/>
        <v>44603</v>
      </c>
      <c r="K432" s="859">
        <f t="shared" si="513"/>
        <v>44610</v>
      </c>
      <c r="L432" s="859">
        <f t="shared" si="510"/>
        <v>44627</v>
      </c>
      <c r="M432" s="859">
        <f t="shared" si="476"/>
        <v>44631</v>
      </c>
      <c r="N432" s="859">
        <f t="shared" si="448"/>
        <v>44637</v>
      </c>
      <c r="O432" s="856">
        <f t="shared" si="504"/>
        <v>44639</v>
      </c>
      <c r="Q432" s="864">
        <v>11</v>
      </c>
      <c r="R432" s="857" t="s">
        <v>506</v>
      </c>
      <c r="S432" s="858"/>
      <c r="T432" s="853">
        <v>122</v>
      </c>
      <c r="U432" s="854" t="s">
        <v>8673</v>
      </c>
      <c r="V432" s="885">
        <v>44521</v>
      </c>
      <c r="W432" s="885">
        <v>44526</v>
      </c>
      <c r="X432" s="885">
        <v>44528</v>
      </c>
      <c r="Y432" s="885">
        <v>44533</v>
      </c>
      <c r="Z432" s="885">
        <v>44610</v>
      </c>
      <c r="AA432" s="885">
        <v>44627</v>
      </c>
      <c r="AB432" s="885">
        <v>44631</v>
      </c>
      <c r="AC432" s="885">
        <v>44637</v>
      </c>
      <c r="AD432" s="1543">
        <v>44639</v>
      </c>
      <c r="AF432" s="864">
        <v>11</v>
      </c>
      <c r="AG432" s="857" t="s">
        <v>506</v>
      </c>
      <c r="AH432" s="858"/>
      <c r="AI432" s="853">
        <v>122</v>
      </c>
      <c r="AJ432" s="854" t="s">
        <v>8673</v>
      </c>
      <c r="AK432" s="1546">
        <v>44521</v>
      </c>
      <c r="AL432" s="1546">
        <v>44526</v>
      </c>
      <c r="AM432" s="1546">
        <v>44528</v>
      </c>
      <c r="AN432" s="1546">
        <v>44533</v>
      </c>
      <c r="AO432" s="1546">
        <v>44610</v>
      </c>
      <c r="AP432" s="1546">
        <v>44627</v>
      </c>
      <c r="AQ432" s="1546">
        <v>44631</v>
      </c>
      <c r="AR432" s="1546">
        <v>44637</v>
      </c>
      <c r="AS432" s="1543">
        <v>44639</v>
      </c>
      <c r="AU432" s="864">
        <v>11</v>
      </c>
      <c r="AV432" s="857" t="s">
        <v>506</v>
      </c>
      <c r="AW432" s="858"/>
      <c r="AX432" s="853">
        <v>122</v>
      </c>
      <c r="AY432" s="854" t="s">
        <v>8673</v>
      </c>
      <c r="AZ432" s="863">
        <v>44521</v>
      </c>
      <c r="BA432" s="863">
        <v>44526</v>
      </c>
      <c r="BB432" s="863">
        <v>44528</v>
      </c>
      <c r="BC432" s="863">
        <v>44533</v>
      </c>
      <c r="BD432" s="863">
        <v>44610</v>
      </c>
      <c r="BE432" s="863">
        <v>44627</v>
      </c>
      <c r="BF432" s="863">
        <v>44631</v>
      </c>
      <c r="BG432" s="863">
        <v>44637</v>
      </c>
      <c r="BH432" s="1543">
        <v>44639</v>
      </c>
      <c r="BJ432" s="864">
        <v>11</v>
      </c>
      <c r="BK432" s="857" t="s">
        <v>506</v>
      </c>
      <c r="BL432" s="858"/>
      <c r="BM432" s="853">
        <v>122</v>
      </c>
      <c r="BN432" s="854" t="s">
        <v>8673</v>
      </c>
      <c r="BO432" s="863">
        <v>44521</v>
      </c>
      <c r="BP432" s="863">
        <v>44526</v>
      </c>
      <c r="BQ432" s="863">
        <v>44528</v>
      </c>
      <c r="BR432" s="863">
        <v>44533</v>
      </c>
      <c r="BS432" s="863">
        <v>44610</v>
      </c>
      <c r="BT432" s="859">
        <v>44627</v>
      </c>
      <c r="BU432" s="859">
        <v>44631</v>
      </c>
      <c r="BV432" s="859">
        <v>44637</v>
      </c>
      <c r="BW432" s="1543">
        <v>44639</v>
      </c>
      <c r="BY432" s="864">
        <v>11</v>
      </c>
      <c r="BZ432" s="857" t="s">
        <v>506</v>
      </c>
      <c r="CA432" s="858"/>
      <c r="CB432" s="853">
        <v>122</v>
      </c>
      <c r="CC432" s="854" t="s">
        <v>8673</v>
      </c>
      <c r="CD432" s="885">
        <v>44521</v>
      </c>
      <c r="CE432" s="885">
        <v>44526</v>
      </c>
      <c r="CF432" s="885">
        <v>44528</v>
      </c>
      <c r="CG432" s="885">
        <v>44533</v>
      </c>
      <c r="CH432" s="885">
        <v>44610</v>
      </c>
      <c r="CI432" s="885">
        <v>44627</v>
      </c>
      <c r="CJ432" s="885">
        <v>44631</v>
      </c>
      <c r="CK432" s="885">
        <v>44637</v>
      </c>
      <c r="CL432" s="1543">
        <v>44639</v>
      </c>
      <c r="CN432" s="864">
        <v>11</v>
      </c>
      <c r="CO432" s="857" t="s">
        <v>506</v>
      </c>
      <c r="CP432" s="858"/>
      <c r="CQ432" s="853">
        <v>122</v>
      </c>
      <c r="CR432" s="854" t="s">
        <v>8673</v>
      </c>
      <c r="CS432" s="1555">
        <v>44521</v>
      </c>
      <c r="CT432" s="1555">
        <v>44526</v>
      </c>
      <c r="CU432" s="1555">
        <v>44528</v>
      </c>
      <c r="CV432" s="1555">
        <v>44533</v>
      </c>
      <c r="CW432" s="1555">
        <v>44610</v>
      </c>
      <c r="CX432" s="1555">
        <v>44627</v>
      </c>
      <c r="CY432" s="1555">
        <v>44631</v>
      </c>
      <c r="CZ432" s="1555">
        <v>44637</v>
      </c>
      <c r="DA432" s="1543">
        <v>44639</v>
      </c>
    </row>
    <row r="433" spans="1:105">
      <c r="B433" s="407" t="s">
        <v>4957</v>
      </c>
      <c r="C433" s="864">
        <f t="shared" si="512"/>
        <v>12</v>
      </c>
      <c r="D433" s="857" t="s">
        <v>506</v>
      </c>
      <c r="E433" s="858"/>
      <c r="F433" s="853">
        <v>122</v>
      </c>
      <c r="G433" s="854" t="s">
        <v>8673</v>
      </c>
      <c r="H433" s="859">
        <f t="shared" si="487"/>
        <v>44601</v>
      </c>
      <c r="I433" s="859">
        <f t="shared" si="509"/>
        <v>44604</v>
      </c>
      <c r="J433" s="859">
        <f t="shared" si="511"/>
        <v>44610</v>
      </c>
      <c r="K433" s="859">
        <f t="shared" si="513"/>
        <v>44617</v>
      </c>
      <c r="L433" s="859">
        <f t="shared" si="510"/>
        <v>44634</v>
      </c>
      <c r="M433" s="859">
        <f t="shared" si="476"/>
        <v>44638</v>
      </c>
      <c r="N433" s="859">
        <f t="shared" si="448"/>
        <v>44644</v>
      </c>
      <c r="O433" s="856">
        <f t="shared" si="504"/>
        <v>44646</v>
      </c>
      <c r="Q433" s="864">
        <v>12</v>
      </c>
      <c r="R433" s="857" t="s">
        <v>506</v>
      </c>
      <c r="S433" s="858"/>
      <c r="T433" s="853">
        <v>122</v>
      </c>
      <c r="U433" s="854" t="s">
        <v>8673</v>
      </c>
      <c r="V433" s="885">
        <v>44528</v>
      </c>
      <c r="W433" s="885">
        <v>44533</v>
      </c>
      <c r="X433" s="885">
        <v>44535</v>
      </c>
      <c r="Y433" s="885">
        <v>44540</v>
      </c>
      <c r="Z433" s="885">
        <v>44617</v>
      </c>
      <c r="AA433" s="885">
        <v>44634</v>
      </c>
      <c r="AB433" s="885">
        <v>44638</v>
      </c>
      <c r="AC433" s="885">
        <v>44644</v>
      </c>
      <c r="AD433" s="1543">
        <v>44646</v>
      </c>
      <c r="AF433" s="864">
        <v>12</v>
      </c>
      <c r="AG433" s="857" t="s">
        <v>506</v>
      </c>
      <c r="AH433" s="858"/>
      <c r="AI433" s="853">
        <v>122</v>
      </c>
      <c r="AJ433" s="854" t="s">
        <v>8673</v>
      </c>
      <c r="AK433" s="1546">
        <v>44528</v>
      </c>
      <c r="AL433" s="1546">
        <v>44533</v>
      </c>
      <c r="AM433" s="1546">
        <v>44535</v>
      </c>
      <c r="AN433" s="1546">
        <v>44540</v>
      </c>
      <c r="AO433" s="1546">
        <v>44617</v>
      </c>
      <c r="AP433" s="1546">
        <v>44634</v>
      </c>
      <c r="AQ433" s="1546">
        <v>44638</v>
      </c>
      <c r="AR433" s="1546">
        <v>44644</v>
      </c>
      <c r="AS433" s="1543">
        <v>44646</v>
      </c>
      <c r="AU433" s="864">
        <v>12</v>
      </c>
      <c r="AV433" s="857" t="s">
        <v>506</v>
      </c>
      <c r="AW433" s="858"/>
      <c r="AX433" s="853">
        <v>122</v>
      </c>
      <c r="AY433" s="854" t="s">
        <v>8673</v>
      </c>
      <c r="AZ433" s="863">
        <v>44528</v>
      </c>
      <c r="BA433" s="863">
        <v>44533</v>
      </c>
      <c r="BB433" s="863">
        <v>44535</v>
      </c>
      <c r="BC433" s="863">
        <v>44540</v>
      </c>
      <c r="BD433" s="863">
        <v>44617</v>
      </c>
      <c r="BE433" s="863">
        <v>44634</v>
      </c>
      <c r="BF433" s="863">
        <v>44638</v>
      </c>
      <c r="BG433" s="863">
        <v>44644</v>
      </c>
      <c r="BH433" s="1543">
        <v>44646</v>
      </c>
      <c r="BJ433" s="864">
        <v>12</v>
      </c>
      <c r="BK433" s="857" t="s">
        <v>506</v>
      </c>
      <c r="BL433" s="858"/>
      <c r="BM433" s="853">
        <v>122</v>
      </c>
      <c r="BN433" s="854" t="s">
        <v>8673</v>
      </c>
      <c r="BO433" s="863">
        <v>44528</v>
      </c>
      <c r="BP433" s="863">
        <v>44533</v>
      </c>
      <c r="BQ433" s="863">
        <v>44535</v>
      </c>
      <c r="BR433" s="863">
        <v>44540</v>
      </c>
      <c r="BS433" s="863">
        <v>44617</v>
      </c>
      <c r="BT433" s="859">
        <v>44634</v>
      </c>
      <c r="BU433" s="859">
        <v>44638</v>
      </c>
      <c r="BV433" s="859">
        <v>44644</v>
      </c>
      <c r="BW433" s="1543">
        <v>44646</v>
      </c>
      <c r="BY433" s="864">
        <v>12</v>
      </c>
      <c r="BZ433" s="857" t="s">
        <v>506</v>
      </c>
      <c r="CA433" s="858"/>
      <c r="CB433" s="853">
        <v>122</v>
      </c>
      <c r="CC433" s="854" t="s">
        <v>8673</v>
      </c>
      <c r="CD433" s="885">
        <v>44528</v>
      </c>
      <c r="CE433" s="885">
        <v>44533</v>
      </c>
      <c r="CF433" s="885">
        <v>44535</v>
      </c>
      <c r="CG433" s="885">
        <v>44540</v>
      </c>
      <c r="CH433" s="885">
        <v>44617</v>
      </c>
      <c r="CI433" s="885">
        <v>44634</v>
      </c>
      <c r="CJ433" s="885">
        <v>44638</v>
      </c>
      <c r="CK433" s="885">
        <v>44644</v>
      </c>
      <c r="CL433" s="1543">
        <v>44646</v>
      </c>
      <c r="CN433" s="864">
        <v>12</v>
      </c>
      <c r="CO433" s="857" t="s">
        <v>506</v>
      </c>
      <c r="CP433" s="858"/>
      <c r="CQ433" s="853">
        <v>122</v>
      </c>
      <c r="CR433" s="854" t="s">
        <v>8673</v>
      </c>
      <c r="CS433" s="1555">
        <v>44528</v>
      </c>
      <c r="CT433" s="1555">
        <v>44533</v>
      </c>
      <c r="CU433" s="1555">
        <v>44535</v>
      </c>
      <c r="CV433" s="1555">
        <v>44540</v>
      </c>
      <c r="CW433" s="1555">
        <v>44617</v>
      </c>
      <c r="CX433" s="1555">
        <v>44634</v>
      </c>
      <c r="CY433" s="1555">
        <v>44638</v>
      </c>
      <c r="CZ433" s="1555">
        <v>44644</v>
      </c>
      <c r="DA433" s="1543">
        <v>44646</v>
      </c>
    </row>
    <row r="434" spans="1:105" ht="25.5">
      <c r="B434" s="407" t="s">
        <v>4958</v>
      </c>
      <c r="C434" s="864">
        <f t="shared" si="512"/>
        <v>13</v>
      </c>
      <c r="D434" s="851" t="s">
        <v>506</v>
      </c>
      <c r="E434" s="852" t="s">
        <v>719</v>
      </c>
      <c r="F434" s="853">
        <v>122</v>
      </c>
      <c r="G434" s="854" t="s">
        <v>8673</v>
      </c>
      <c r="H434" s="855">
        <f t="shared" si="487"/>
        <v>44608</v>
      </c>
      <c r="I434" s="855">
        <f t="shared" si="509"/>
        <v>44611</v>
      </c>
      <c r="J434" s="855">
        <f t="shared" si="511"/>
        <v>44617</v>
      </c>
      <c r="K434" s="855">
        <f t="shared" si="513"/>
        <v>44624</v>
      </c>
      <c r="L434" s="855">
        <f t="shared" si="510"/>
        <v>44641</v>
      </c>
      <c r="M434" s="855">
        <f t="shared" si="476"/>
        <v>44645</v>
      </c>
      <c r="N434" s="855">
        <f t="shared" si="448"/>
        <v>44651</v>
      </c>
      <c r="O434" s="856">
        <f t="shared" si="504"/>
        <v>44653</v>
      </c>
      <c r="Q434" s="864">
        <v>13</v>
      </c>
      <c r="R434" s="851" t="s">
        <v>506</v>
      </c>
      <c r="S434" s="852" t="s">
        <v>719</v>
      </c>
      <c r="T434" s="853">
        <v>122</v>
      </c>
      <c r="U434" s="854" t="s">
        <v>8673</v>
      </c>
      <c r="V434" s="873">
        <v>44535</v>
      </c>
      <c r="W434" s="873">
        <v>44540</v>
      </c>
      <c r="X434" s="873">
        <v>44542</v>
      </c>
      <c r="Y434" s="873">
        <v>44547</v>
      </c>
      <c r="Z434" s="873">
        <v>44624</v>
      </c>
      <c r="AA434" s="873">
        <v>44641</v>
      </c>
      <c r="AB434" s="873">
        <v>44645</v>
      </c>
      <c r="AC434" s="873">
        <v>44651</v>
      </c>
      <c r="AD434" s="1543">
        <v>44653</v>
      </c>
      <c r="AF434" s="864">
        <v>13</v>
      </c>
      <c r="AG434" s="851" t="s">
        <v>506</v>
      </c>
      <c r="AH434" s="852" t="s">
        <v>719</v>
      </c>
      <c r="AI434" s="853">
        <v>122</v>
      </c>
      <c r="AJ434" s="854" t="s">
        <v>8673</v>
      </c>
      <c r="AK434" s="1547">
        <v>44535</v>
      </c>
      <c r="AL434" s="1547">
        <v>44540</v>
      </c>
      <c r="AM434" s="1547">
        <v>44542</v>
      </c>
      <c r="AN434" s="1547">
        <v>44547</v>
      </c>
      <c r="AO434" s="1547">
        <v>44624</v>
      </c>
      <c r="AP434" s="1547">
        <v>44641</v>
      </c>
      <c r="AQ434" s="1547">
        <v>44645</v>
      </c>
      <c r="AR434" s="1547">
        <v>44651</v>
      </c>
      <c r="AS434" s="1543">
        <v>44653</v>
      </c>
      <c r="AU434" s="864">
        <v>13</v>
      </c>
      <c r="AV434" s="851" t="s">
        <v>506</v>
      </c>
      <c r="AW434" s="852" t="s">
        <v>719</v>
      </c>
      <c r="AX434" s="853">
        <v>122</v>
      </c>
      <c r="AY434" s="854" t="s">
        <v>8673</v>
      </c>
      <c r="AZ434" s="855">
        <v>44535</v>
      </c>
      <c r="BA434" s="855">
        <v>44540</v>
      </c>
      <c r="BB434" s="855">
        <v>44542</v>
      </c>
      <c r="BC434" s="855">
        <v>44547</v>
      </c>
      <c r="BD434" s="855">
        <v>44624</v>
      </c>
      <c r="BE434" s="855">
        <v>44641</v>
      </c>
      <c r="BF434" s="855">
        <v>44645</v>
      </c>
      <c r="BG434" s="855">
        <v>44651</v>
      </c>
      <c r="BH434" s="1543">
        <v>44653</v>
      </c>
      <c r="BJ434" s="864">
        <v>13</v>
      </c>
      <c r="BK434" s="851" t="s">
        <v>506</v>
      </c>
      <c r="BL434" s="852" t="s">
        <v>719</v>
      </c>
      <c r="BM434" s="853">
        <v>122</v>
      </c>
      <c r="BN434" s="854" t="s">
        <v>8673</v>
      </c>
      <c r="BO434" s="855">
        <v>44535</v>
      </c>
      <c r="BP434" s="855">
        <v>44540</v>
      </c>
      <c r="BQ434" s="855">
        <v>44542</v>
      </c>
      <c r="BR434" s="855">
        <v>44547</v>
      </c>
      <c r="BS434" s="855">
        <v>44624</v>
      </c>
      <c r="BT434" s="855">
        <v>44641</v>
      </c>
      <c r="BU434" s="855">
        <v>44645</v>
      </c>
      <c r="BV434" s="855">
        <v>44651</v>
      </c>
      <c r="BW434" s="1543">
        <v>44653</v>
      </c>
      <c r="BY434" s="864">
        <v>13</v>
      </c>
      <c r="BZ434" s="851" t="s">
        <v>506</v>
      </c>
      <c r="CA434" s="852" t="s">
        <v>719</v>
      </c>
      <c r="CB434" s="853">
        <v>122</v>
      </c>
      <c r="CC434" s="854" t="s">
        <v>8673</v>
      </c>
      <c r="CD434" s="873">
        <v>44535</v>
      </c>
      <c r="CE434" s="873">
        <v>44540</v>
      </c>
      <c r="CF434" s="873">
        <v>44542</v>
      </c>
      <c r="CG434" s="873">
        <v>44547</v>
      </c>
      <c r="CH434" s="873">
        <v>44624</v>
      </c>
      <c r="CI434" s="873">
        <v>44641</v>
      </c>
      <c r="CJ434" s="873">
        <v>44645</v>
      </c>
      <c r="CK434" s="873">
        <v>44651</v>
      </c>
      <c r="CL434" s="1543">
        <v>44653</v>
      </c>
      <c r="CN434" s="864">
        <v>13</v>
      </c>
      <c r="CO434" s="851" t="s">
        <v>506</v>
      </c>
      <c r="CP434" s="852" t="s">
        <v>719</v>
      </c>
      <c r="CQ434" s="853">
        <v>122</v>
      </c>
      <c r="CR434" s="854" t="s">
        <v>8673</v>
      </c>
      <c r="CS434" s="1554">
        <v>44535</v>
      </c>
      <c r="CT434" s="1554">
        <v>44540</v>
      </c>
      <c r="CU434" s="1554">
        <v>44542</v>
      </c>
      <c r="CV434" s="1554">
        <v>44547</v>
      </c>
      <c r="CW434" s="1554">
        <v>44624</v>
      </c>
      <c r="CX434" s="1554">
        <v>44641</v>
      </c>
      <c r="CY434" s="1554">
        <v>44645</v>
      </c>
      <c r="CZ434" s="1554">
        <v>44651</v>
      </c>
      <c r="DA434" s="1543">
        <v>44653</v>
      </c>
    </row>
    <row r="435" spans="1:105">
      <c r="B435" s="407" t="s">
        <v>4959</v>
      </c>
      <c r="C435" s="864">
        <f t="shared" si="512"/>
        <v>14</v>
      </c>
      <c r="D435" s="857" t="s">
        <v>506</v>
      </c>
      <c r="E435" s="858"/>
      <c r="F435" s="853">
        <v>222</v>
      </c>
      <c r="G435" s="854" t="s">
        <v>8674</v>
      </c>
      <c r="H435" s="859">
        <f t="shared" si="487"/>
        <v>44615</v>
      </c>
      <c r="I435" s="859">
        <f t="shared" si="509"/>
        <v>44618</v>
      </c>
      <c r="J435" s="859">
        <f t="shared" si="511"/>
        <v>44624</v>
      </c>
      <c r="K435" s="859">
        <f t="shared" si="513"/>
        <v>44631</v>
      </c>
      <c r="L435" s="859">
        <f t="shared" si="510"/>
        <v>44648</v>
      </c>
      <c r="M435" s="859">
        <f t="shared" si="476"/>
        <v>44652</v>
      </c>
      <c r="N435" s="859">
        <f t="shared" si="448"/>
        <v>44658</v>
      </c>
      <c r="O435" s="856">
        <f t="shared" si="504"/>
        <v>44660</v>
      </c>
      <c r="Q435" s="864">
        <v>14</v>
      </c>
      <c r="R435" s="857" t="s">
        <v>506</v>
      </c>
      <c r="S435" s="858"/>
      <c r="T435" s="853">
        <v>222</v>
      </c>
      <c r="U435" s="854" t="s">
        <v>8674</v>
      </c>
      <c r="V435" s="885">
        <v>44542</v>
      </c>
      <c r="W435" s="885">
        <v>44547</v>
      </c>
      <c r="X435" s="885">
        <v>44549</v>
      </c>
      <c r="Y435" s="885">
        <v>44554</v>
      </c>
      <c r="Z435" s="885">
        <v>44631</v>
      </c>
      <c r="AA435" s="885">
        <v>44648</v>
      </c>
      <c r="AB435" s="885">
        <v>44652</v>
      </c>
      <c r="AC435" s="885">
        <v>44658</v>
      </c>
      <c r="AD435" s="1543">
        <v>44660</v>
      </c>
      <c r="AF435" s="864">
        <v>14</v>
      </c>
      <c r="AG435" s="857" t="s">
        <v>506</v>
      </c>
      <c r="AH435" s="858"/>
      <c r="AI435" s="853">
        <v>222</v>
      </c>
      <c r="AJ435" s="854" t="s">
        <v>8674</v>
      </c>
      <c r="AK435" s="1546">
        <v>44542</v>
      </c>
      <c r="AL435" s="1546">
        <v>44547</v>
      </c>
      <c r="AM435" s="1546">
        <v>44549</v>
      </c>
      <c r="AN435" s="1546">
        <v>44554</v>
      </c>
      <c r="AO435" s="1546">
        <v>44631</v>
      </c>
      <c r="AP435" s="1546">
        <v>44648</v>
      </c>
      <c r="AQ435" s="1546">
        <v>44652</v>
      </c>
      <c r="AR435" s="1546">
        <v>44658</v>
      </c>
      <c r="AS435" s="1543">
        <v>44660</v>
      </c>
      <c r="AU435" s="864">
        <v>14</v>
      </c>
      <c r="AV435" s="857" t="s">
        <v>506</v>
      </c>
      <c r="AW435" s="858"/>
      <c r="AX435" s="853">
        <v>222</v>
      </c>
      <c r="AY435" s="854" t="s">
        <v>8674</v>
      </c>
      <c r="AZ435" s="863">
        <v>44542</v>
      </c>
      <c r="BA435" s="863">
        <v>44547</v>
      </c>
      <c r="BB435" s="863">
        <v>44549</v>
      </c>
      <c r="BC435" s="863">
        <v>44554</v>
      </c>
      <c r="BD435" s="863">
        <v>44631</v>
      </c>
      <c r="BE435" s="863">
        <v>44648</v>
      </c>
      <c r="BF435" s="863">
        <v>44652</v>
      </c>
      <c r="BG435" s="863">
        <v>44658</v>
      </c>
      <c r="BH435" s="1543">
        <v>44660</v>
      </c>
      <c r="BJ435" s="864">
        <v>14</v>
      </c>
      <c r="BK435" s="857" t="s">
        <v>506</v>
      </c>
      <c r="BL435" s="858"/>
      <c r="BM435" s="853">
        <v>222</v>
      </c>
      <c r="BN435" s="854" t="s">
        <v>8674</v>
      </c>
      <c r="BO435" s="863">
        <v>44542</v>
      </c>
      <c r="BP435" s="863">
        <v>44547</v>
      </c>
      <c r="BQ435" s="863">
        <v>44549</v>
      </c>
      <c r="BR435" s="863">
        <v>44554</v>
      </c>
      <c r="BS435" s="863">
        <v>44631</v>
      </c>
      <c r="BT435" s="859">
        <v>44648</v>
      </c>
      <c r="BU435" s="859">
        <v>44652</v>
      </c>
      <c r="BV435" s="859">
        <v>44658</v>
      </c>
      <c r="BW435" s="1543">
        <v>44660</v>
      </c>
      <c r="BY435" s="864">
        <v>14</v>
      </c>
      <c r="BZ435" s="857" t="s">
        <v>506</v>
      </c>
      <c r="CA435" s="858"/>
      <c r="CB435" s="853">
        <v>222</v>
      </c>
      <c r="CC435" s="854" t="s">
        <v>8674</v>
      </c>
      <c r="CD435" s="885">
        <v>44542</v>
      </c>
      <c r="CE435" s="885">
        <v>44547</v>
      </c>
      <c r="CF435" s="885">
        <v>44549</v>
      </c>
      <c r="CG435" s="885">
        <v>44554</v>
      </c>
      <c r="CH435" s="885">
        <v>44631</v>
      </c>
      <c r="CI435" s="885">
        <v>44648</v>
      </c>
      <c r="CJ435" s="885">
        <v>44652</v>
      </c>
      <c r="CK435" s="885">
        <v>44658</v>
      </c>
      <c r="CL435" s="1543">
        <v>44660</v>
      </c>
      <c r="CN435" s="864">
        <v>14</v>
      </c>
      <c r="CO435" s="857" t="s">
        <v>506</v>
      </c>
      <c r="CP435" s="858"/>
      <c r="CQ435" s="853">
        <v>222</v>
      </c>
      <c r="CR435" s="854" t="s">
        <v>8674</v>
      </c>
      <c r="CS435" s="1555">
        <v>44542</v>
      </c>
      <c r="CT435" s="1555">
        <v>44547</v>
      </c>
      <c r="CU435" s="1555">
        <v>44549</v>
      </c>
      <c r="CV435" s="1555">
        <v>44554</v>
      </c>
      <c r="CW435" s="1555">
        <v>44631</v>
      </c>
      <c r="CX435" s="1555">
        <v>44648</v>
      </c>
      <c r="CY435" s="1555">
        <v>44652</v>
      </c>
      <c r="CZ435" s="1555">
        <v>44658</v>
      </c>
      <c r="DA435" s="1543">
        <v>44660</v>
      </c>
    </row>
    <row r="436" spans="1:105">
      <c r="B436" s="407" t="s">
        <v>4960</v>
      </c>
      <c r="C436" s="864">
        <f t="shared" si="512"/>
        <v>15</v>
      </c>
      <c r="D436" s="857" t="s">
        <v>506</v>
      </c>
      <c r="E436" s="858"/>
      <c r="F436" s="853">
        <v>222</v>
      </c>
      <c r="G436" s="854" t="s">
        <v>8674</v>
      </c>
      <c r="H436" s="859">
        <f t="shared" si="487"/>
        <v>44622</v>
      </c>
      <c r="I436" s="859">
        <f t="shared" si="509"/>
        <v>44625</v>
      </c>
      <c r="J436" s="859">
        <f t="shared" si="511"/>
        <v>44631</v>
      </c>
      <c r="K436" s="859">
        <f t="shared" si="513"/>
        <v>44638</v>
      </c>
      <c r="L436" s="859">
        <f t="shared" si="510"/>
        <v>44655</v>
      </c>
      <c r="M436" s="859">
        <f t="shared" si="476"/>
        <v>44659</v>
      </c>
      <c r="N436" s="859">
        <f t="shared" si="448"/>
        <v>44665</v>
      </c>
      <c r="O436" s="856">
        <f t="shared" si="504"/>
        <v>44667</v>
      </c>
      <c r="Q436" s="864">
        <v>15</v>
      </c>
      <c r="R436" s="857" t="s">
        <v>506</v>
      </c>
      <c r="S436" s="858"/>
      <c r="T436" s="853">
        <v>222</v>
      </c>
      <c r="U436" s="854" t="s">
        <v>8674</v>
      </c>
      <c r="V436" s="885">
        <v>44549</v>
      </c>
      <c r="W436" s="885">
        <v>44554</v>
      </c>
      <c r="X436" s="885">
        <v>44556</v>
      </c>
      <c r="Y436" s="885">
        <v>44561</v>
      </c>
      <c r="Z436" s="885">
        <v>44638</v>
      </c>
      <c r="AA436" s="885">
        <v>44655</v>
      </c>
      <c r="AB436" s="885">
        <v>44659</v>
      </c>
      <c r="AC436" s="885">
        <v>44665</v>
      </c>
      <c r="AD436" s="1543">
        <v>44667</v>
      </c>
      <c r="AF436" s="864">
        <v>15</v>
      </c>
      <c r="AG436" s="857" t="s">
        <v>506</v>
      </c>
      <c r="AH436" s="858"/>
      <c r="AI436" s="853">
        <v>222</v>
      </c>
      <c r="AJ436" s="854" t="s">
        <v>8674</v>
      </c>
      <c r="AK436" s="1546">
        <v>44549</v>
      </c>
      <c r="AL436" s="1546">
        <v>44554</v>
      </c>
      <c r="AM436" s="1546">
        <v>44556</v>
      </c>
      <c r="AN436" s="1546">
        <v>44561</v>
      </c>
      <c r="AO436" s="1546">
        <v>44638</v>
      </c>
      <c r="AP436" s="1546">
        <v>44655</v>
      </c>
      <c r="AQ436" s="1546">
        <v>44659</v>
      </c>
      <c r="AR436" s="1546">
        <v>44665</v>
      </c>
      <c r="AS436" s="1543">
        <v>44667</v>
      </c>
      <c r="AU436" s="864">
        <v>15</v>
      </c>
      <c r="AV436" s="857" t="s">
        <v>506</v>
      </c>
      <c r="AW436" s="858"/>
      <c r="AX436" s="853">
        <v>222</v>
      </c>
      <c r="AY436" s="854" t="s">
        <v>8674</v>
      </c>
      <c r="AZ436" s="863">
        <v>44549</v>
      </c>
      <c r="BA436" s="863">
        <v>44554</v>
      </c>
      <c r="BB436" s="863">
        <v>44556</v>
      </c>
      <c r="BC436" s="863">
        <v>44561</v>
      </c>
      <c r="BD436" s="863">
        <v>44638</v>
      </c>
      <c r="BE436" s="863">
        <v>44655</v>
      </c>
      <c r="BF436" s="863">
        <v>44659</v>
      </c>
      <c r="BG436" s="863">
        <v>44665</v>
      </c>
      <c r="BH436" s="1543">
        <v>44667</v>
      </c>
      <c r="BJ436" s="864">
        <v>15</v>
      </c>
      <c r="BK436" s="857" t="s">
        <v>506</v>
      </c>
      <c r="BL436" s="858"/>
      <c r="BM436" s="853">
        <v>222</v>
      </c>
      <c r="BN436" s="854" t="s">
        <v>8674</v>
      </c>
      <c r="BO436" s="863">
        <v>44549</v>
      </c>
      <c r="BP436" s="863">
        <v>44554</v>
      </c>
      <c r="BQ436" s="863">
        <v>44556</v>
      </c>
      <c r="BR436" s="863">
        <v>44561</v>
      </c>
      <c r="BS436" s="863">
        <v>44638</v>
      </c>
      <c r="BT436" s="859">
        <v>44655</v>
      </c>
      <c r="BU436" s="859">
        <v>44659</v>
      </c>
      <c r="BV436" s="859">
        <v>44665</v>
      </c>
      <c r="BW436" s="1543">
        <v>44667</v>
      </c>
      <c r="BY436" s="864">
        <v>15</v>
      </c>
      <c r="BZ436" s="857" t="s">
        <v>506</v>
      </c>
      <c r="CA436" s="858"/>
      <c r="CB436" s="853">
        <v>222</v>
      </c>
      <c r="CC436" s="854" t="s">
        <v>8674</v>
      </c>
      <c r="CD436" s="885">
        <v>44549</v>
      </c>
      <c r="CE436" s="885">
        <v>44554</v>
      </c>
      <c r="CF436" s="885">
        <v>44556</v>
      </c>
      <c r="CG436" s="885">
        <v>44561</v>
      </c>
      <c r="CH436" s="885">
        <v>44638</v>
      </c>
      <c r="CI436" s="885">
        <v>44655</v>
      </c>
      <c r="CJ436" s="885">
        <v>44659</v>
      </c>
      <c r="CK436" s="885">
        <v>44665</v>
      </c>
      <c r="CL436" s="1543">
        <v>44667</v>
      </c>
      <c r="CN436" s="864">
        <v>15</v>
      </c>
      <c r="CO436" s="857" t="s">
        <v>506</v>
      </c>
      <c r="CP436" s="858"/>
      <c r="CQ436" s="853">
        <v>222</v>
      </c>
      <c r="CR436" s="854" t="s">
        <v>8674</v>
      </c>
      <c r="CS436" s="1555">
        <v>44549</v>
      </c>
      <c r="CT436" s="1555">
        <v>44554</v>
      </c>
      <c r="CU436" s="1555">
        <v>44556</v>
      </c>
      <c r="CV436" s="1555">
        <v>44561</v>
      </c>
      <c r="CW436" s="1555">
        <v>44638</v>
      </c>
      <c r="CX436" s="1555">
        <v>44655</v>
      </c>
      <c r="CY436" s="1555">
        <v>44659</v>
      </c>
      <c r="CZ436" s="1555">
        <v>44665</v>
      </c>
      <c r="DA436" s="1543">
        <v>44667</v>
      </c>
    </row>
    <row r="437" spans="1:105">
      <c r="B437" s="407" t="s">
        <v>4961</v>
      </c>
      <c r="C437" s="864">
        <f t="shared" si="512"/>
        <v>16</v>
      </c>
      <c r="D437" s="857" t="s">
        <v>506</v>
      </c>
      <c r="E437" s="858"/>
      <c r="F437" s="853">
        <v>222</v>
      </c>
      <c r="G437" s="854" t="s">
        <v>8674</v>
      </c>
      <c r="H437" s="859">
        <f t="shared" si="487"/>
        <v>44629</v>
      </c>
      <c r="I437" s="859">
        <f t="shared" si="509"/>
        <v>44632</v>
      </c>
      <c r="J437" s="859">
        <f t="shared" si="511"/>
        <v>44638</v>
      </c>
      <c r="K437" s="859">
        <f t="shared" si="513"/>
        <v>44645</v>
      </c>
      <c r="L437" s="859">
        <f t="shared" si="510"/>
        <v>44662</v>
      </c>
      <c r="M437" s="859">
        <f t="shared" si="476"/>
        <v>44666</v>
      </c>
      <c r="N437" s="859">
        <f t="shared" ref="N437:N500" si="514">O437-2</f>
        <v>44672</v>
      </c>
      <c r="O437" s="856">
        <f t="shared" si="504"/>
        <v>44674</v>
      </c>
      <c r="Q437" s="864">
        <v>16</v>
      </c>
      <c r="R437" s="857" t="s">
        <v>506</v>
      </c>
      <c r="S437" s="858"/>
      <c r="T437" s="853">
        <v>222</v>
      </c>
      <c r="U437" s="854" t="s">
        <v>8674</v>
      </c>
      <c r="V437" s="885">
        <v>44556</v>
      </c>
      <c r="W437" s="885">
        <v>44561</v>
      </c>
      <c r="X437" s="885">
        <v>44563</v>
      </c>
      <c r="Y437" s="885">
        <v>44568</v>
      </c>
      <c r="Z437" s="885">
        <v>44645</v>
      </c>
      <c r="AA437" s="885">
        <v>44662</v>
      </c>
      <c r="AB437" s="885">
        <v>44666</v>
      </c>
      <c r="AC437" s="885">
        <v>44672</v>
      </c>
      <c r="AD437" s="1543">
        <v>44674</v>
      </c>
      <c r="AF437" s="864">
        <v>16</v>
      </c>
      <c r="AG437" s="857" t="s">
        <v>506</v>
      </c>
      <c r="AH437" s="858"/>
      <c r="AI437" s="853">
        <v>222</v>
      </c>
      <c r="AJ437" s="854" t="s">
        <v>8674</v>
      </c>
      <c r="AK437" s="1546">
        <v>44556</v>
      </c>
      <c r="AL437" s="1546">
        <v>44561</v>
      </c>
      <c r="AM437" s="1546">
        <v>44563</v>
      </c>
      <c r="AN437" s="1546">
        <v>44568</v>
      </c>
      <c r="AO437" s="1546">
        <v>44645</v>
      </c>
      <c r="AP437" s="1546">
        <v>44662</v>
      </c>
      <c r="AQ437" s="1546">
        <v>44666</v>
      </c>
      <c r="AR437" s="1546">
        <v>44672</v>
      </c>
      <c r="AS437" s="1543">
        <v>44674</v>
      </c>
      <c r="AU437" s="864">
        <v>16</v>
      </c>
      <c r="AV437" s="857" t="s">
        <v>506</v>
      </c>
      <c r="AW437" s="858"/>
      <c r="AX437" s="853">
        <v>222</v>
      </c>
      <c r="AY437" s="854" t="s">
        <v>8674</v>
      </c>
      <c r="AZ437" s="863">
        <v>44556</v>
      </c>
      <c r="BA437" s="863">
        <v>44561</v>
      </c>
      <c r="BB437" s="863">
        <v>44563</v>
      </c>
      <c r="BC437" s="863">
        <v>44568</v>
      </c>
      <c r="BD437" s="863">
        <v>44645</v>
      </c>
      <c r="BE437" s="863">
        <v>44662</v>
      </c>
      <c r="BF437" s="863">
        <v>44666</v>
      </c>
      <c r="BG437" s="863">
        <v>44672</v>
      </c>
      <c r="BH437" s="1543">
        <v>44674</v>
      </c>
      <c r="BJ437" s="864">
        <v>16</v>
      </c>
      <c r="BK437" s="857" t="s">
        <v>506</v>
      </c>
      <c r="BL437" s="858"/>
      <c r="BM437" s="853">
        <v>222</v>
      </c>
      <c r="BN437" s="854" t="s">
        <v>8674</v>
      </c>
      <c r="BO437" s="863">
        <v>44556</v>
      </c>
      <c r="BP437" s="863">
        <v>44561</v>
      </c>
      <c r="BQ437" s="863">
        <v>44563</v>
      </c>
      <c r="BR437" s="863">
        <v>44568</v>
      </c>
      <c r="BS437" s="863">
        <v>44645</v>
      </c>
      <c r="BT437" s="859">
        <v>44662</v>
      </c>
      <c r="BU437" s="859">
        <v>44666</v>
      </c>
      <c r="BV437" s="859">
        <v>44672</v>
      </c>
      <c r="BW437" s="1543">
        <v>44674</v>
      </c>
      <c r="BY437" s="864">
        <v>16</v>
      </c>
      <c r="BZ437" s="857" t="s">
        <v>506</v>
      </c>
      <c r="CA437" s="858"/>
      <c r="CB437" s="853">
        <v>222</v>
      </c>
      <c r="CC437" s="854" t="s">
        <v>8674</v>
      </c>
      <c r="CD437" s="885">
        <v>44556</v>
      </c>
      <c r="CE437" s="885">
        <v>44561</v>
      </c>
      <c r="CF437" s="885">
        <v>44563</v>
      </c>
      <c r="CG437" s="885">
        <v>44568</v>
      </c>
      <c r="CH437" s="885">
        <v>44645</v>
      </c>
      <c r="CI437" s="885">
        <v>44662</v>
      </c>
      <c r="CJ437" s="885">
        <v>44666</v>
      </c>
      <c r="CK437" s="885">
        <v>44672</v>
      </c>
      <c r="CL437" s="1543">
        <v>44674</v>
      </c>
      <c r="CN437" s="864">
        <v>16</v>
      </c>
      <c r="CO437" s="857" t="s">
        <v>506</v>
      </c>
      <c r="CP437" s="858"/>
      <c r="CQ437" s="853">
        <v>222</v>
      </c>
      <c r="CR437" s="854" t="s">
        <v>8674</v>
      </c>
      <c r="CS437" s="1555">
        <v>44556</v>
      </c>
      <c r="CT437" s="1555">
        <v>44561</v>
      </c>
      <c r="CU437" s="1555">
        <v>44563</v>
      </c>
      <c r="CV437" s="1555">
        <v>44568</v>
      </c>
      <c r="CW437" s="1555">
        <v>44645</v>
      </c>
      <c r="CX437" s="1555">
        <v>44662</v>
      </c>
      <c r="CY437" s="1555">
        <v>44666</v>
      </c>
      <c r="CZ437" s="1555">
        <v>44672</v>
      </c>
      <c r="DA437" s="1543">
        <v>44674</v>
      </c>
    </row>
    <row r="438" spans="1:105">
      <c r="B438" s="407" t="s">
        <v>4962</v>
      </c>
      <c r="C438" s="864">
        <f t="shared" si="512"/>
        <v>17</v>
      </c>
      <c r="D438" s="857" t="s">
        <v>506</v>
      </c>
      <c r="E438" s="858"/>
      <c r="F438" s="853">
        <v>222</v>
      </c>
      <c r="G438" s="854" t="s">
        <v>8674</v>
      </c>
      <c r="H438" s="859">
        <f t="shared" si="487"/>
        <v>44636</v>
      </c>
      <c r="I438" s="859">
        <f t="shared" si="509"/>
        <v>44639</v>
      </c>
      <c r="J438" s="859">
        <f t="shared" si="511"/>
        <v>44645</v>
      </c>
      <c r="K438" s="859">
        <f t="shared" si="513"/>
        <v>44652</v>
      </c>
      <c r="L438" s="859">
        <f t="shared" si="510"/>
        <v>44669</v>
      </c>
      <c r="M438" s="859">
        <f t="shared" si="476"/>
        <v>44673</v>
      </c>
      <c r="N438" s="859">
        <f t="shared" si="514"/>
        <v>44679</v>
      </c>
      <c r="O438" s="856">
        <f t="shared" si="504"/>
        <v>44681</v>
      </c>
      <c r="Q438" s="864">
        <v>17</v>
      </c>
      <c r="R438" s="857" t="s">
        <v>506</v>
      </c>
      <c r="S438" s="858"/>
      <c r="T438" s="853">
        <v>222</v>
      </c>
      <c r="U438" s="854" t="s">
        <v>8674</v>
      </c>
      <c r="V438" s="885">
        <v>44563</v>
      </c>
      <c r="W438" s="885">
        <v>44568</v>
      </c>
      <c r="X438" s="885">
        <v>44570</v>
      </c>
      <c r="Y438" s="885">
        <v>44575</v>
      </c>
      <c r="Z438" s="885">
        <v>44652</v>
      </c>
      <c r="AA438" s="885">
        <v>44669</v>
      </c>
      <c r="AB438" s="885">
        <v>44673</v>
      </c>
      <c r="AC438" s="885">
        <v>44679</v>
      </c>
      <c r="AD438" s="1543">
        <v>44681</v>
      </c>
      <c r="AF438" s="864">
        <v>17</v>
      </c>
      <c r="AG438" s="857" t="s">
        <v>506</v>
      </c>
      <c r="AH438" s="858"/>
      <c r="AI438" s="853">
        <v>222</v>
      </c>
      <c r="AJ438" s="854" t="s">
        <v>8674</v>
      </c>
      <c r="AK438" s="1546">
        <v>44563</v>
      </c>
      <c r="AL438" s="1546">
        <v>44568</v>
      </c>
      <c r="AM438" s="1546">
        <v>44570</v>
      </c>
      <c r="AN438" s="1546">
        <v>44575</v>
      </c>
      <c r="AO438" s="1546">
        <v>44652</v>
      </c>
      <c r="AP438" s="1546">
        <v>44669</v>
      </c>
      <c r="AQ438" s="1546">
        <v>44673</v>
      </c>
      <c r="AR438" s="1546">
        <v>44679</v>
      </c>
      <c r="AS438" s="1543">
        <v>44681</v>
      </c>
      <c r="AU438" s="864">
        <v>17</v>
      </c>
      <c r="AV438" s="857" t="s">
        <v>506</v>
      </c>
      <c r="AW438" s="858"/>
      <c r="AX438" s="853">
        <v>222</v>
      </c>
      <c r="AY438" s="854" t="s">
        <v>8674</v>
      </c>
      <c r="AZ438" s="863">
        <v>44563</v>
      </c>
      <c r="BA438" s="863">
        <v>44568</v>
      </c>
      <c r="BB438" s="863">
        <v>44570</v>
      </c>
      <c r="BC438" s="863">
        <v>44575</v>
      </c>
      <c r="BD438" s="863">
        <v>44652</v>
      </c>
      <c r="BE438" s="863">
        <v>44669</v>
      </c>
      <c r="BF438" s="863">
        <v>44673</v>
      </c>
      <c r="BG438" s="863">
        <v>44679</v>
      </c>
      <c r="BH438" s="1543">
        <v>44681</v>
      </c>
      <c r="BJ438" s="864">
        <v>17</v>
      </c>
      <c r="BK438" s="857" t="s">
        <v>506</v>
      </c>
      <c r="BL438" s="858"/>
      <c r="BM438" s="853">
        <v>222</v>
      </c>
      <c r="BN438" s="854" t="s">
        <v>8674</v>
      </c>
      <c r="BO438" s="863">
        <v>44563</v>
      </c>
      <c r="BP438" s="863">
        <v>44568</v>
      </c>
      <c r="BQ438" s="863">
        <v>44570</v>
      </c>
      <c r="BR438" s="863">
        <v>44575</v>
      </c>
      <c r="BS438" s="863">
        <v>44652</v>
      </c>
      <c r="BT438" s="859">
        <v>44669</v>
      </c>
      <c r="BU438" s="859">
        <v>44673</v>
      </c>
      <c r="BV438" s="859">
        <v>44679</v>
      </c>
      <c r="BW438" s="1543">
        <v>44681</v>
      </c>
      <c r="BY438" s="864">
        <v>17</v>
      </c>
      <c r="BZ438" s="857" t="s">
        <v>506</v>
      </c>
      <c r="CA438" s="858"/>
      <c r="CB438" s="853">
        <v>222</v>
      </c>
      <c r="CC438" s="854" t="s">
        <v>8674</v>
      </c>
      <c r="CD438" s="885">
        <v>44563</v>
      </c>
      <c r="CE438" s="885">
        <v>44568</v>
      </c>
      <c r="CF438" s="885">
        <v>44570</v>
      </c>
      <c r="CG438" s="885">
        <v>44575</v>
      </c>
      <c r="CH438" s="885">
        <v>44652</v>
      </c>
      <c r="CI438" s="885">
        <v>44669</v>
      </c>
      <c r="CJ438" s="885">
        <v>44673</v>
      </c>
      <c r="CK438" s="885">
        <v>44679</v>
      </c>
      <c r="CL438" s="1543">
        <v>44681</v>
      </c>
      <c r="CN438" s="864">
        <v>17</v>
      </c>
      <c r="CO438" s="857" t="s">
        <v>506</v>
      </c>
      <c r="CP438" s="858"/>
      <c r="CQ438" s="853">
        <v>222</v>
      </c>
      <c r="CR438" s="854" t="s">
        <v>8674</v>
      </c>
      <c r="CS438" s="1555">
        <v>44563</v>
      </c>
      <c r="CT438" s="1555">
        <v>44568</v>
      </c>
      <c r="CU438" s="1555">
        <v>44570</v>
      </c>
      <c r="CV438" s="1555">
        <v>44575</v>
      </c>
      <c r="CW438" s="1555">
        <v>44652</v>
      </c>
      <c r="CX438" s="1555">
        <v>44669</v>
      </c>
      <c r="CY438" s="1555">
        <v>44673</v>
      </c>
      <c r="CZ438" s="1555">
        <v>44679</v>
      </c>
      <c r="DA438" s="1543">
        <v>44681</v>
      </c>
    </row>
    <row r="439" spans="1:105">
      <c r="B439" s="407" t="s">
        <v>4963</v>
      </c>
      <c r="C439" s="864">
        <f t="shared" si="512"/>
        <v>18</v>
      </c>
      <c r="D439" s="857" t="s">
        <v>506</v>
      </c>
      <c r="E439" s="858"/>
      <c r="F439" s="853">
        <v>222</v>
      </c>
      <c r="G439" s="854" t="s">
        <v>8675</v>
      </c>
      <c r="H439" s="859">
        <f t="shared" si="487"/>
        <v>44643</v>
      </c>
      <c r="I439" s="859">
        <f t="shared" si="509"/>
        <v>44646</v>
      </c>
      <c r="J439" s="859">
        <f t="shared" si="511"/>
        <v>44652</v>
      </c>
      <c r="K439" s="859">
        <f t="shared" si="513"/>
        <v>44659</v>
      </c>
      <c r="L439" s="859">
        <f t="shared" si="510"/>
        <v>44676</v>
      </c>
      <c r="M439" s="859">
        <f t="shared" si="476"/>
        <v>44680</v>
      </c>
      <c r="N439" s="859">
        <f t="shared" si="514"/>
        <v>44686</v>
      </c>
      <c r="O439" s="856">
        <f t="shared" si="504"/>
        <v>44688</v>
      </c>
      <c r="Q439" s="864">
        <v>18</v>
      </c>
      <c r="R439" s="857" t="s">
        <v>506</v>
      </c>
      <c r="S439" s="858"/>
      <c r="T439" s="853">
        <v>222</v>
      </c>
      <c r="U439" s="854" t="s">
        <v>8675</v>
      </c>
      <c r="V439" s="885">
        <v>44570</v>
      </c>
      <c r="W439" s="885">
        <v>44575</v>
      </c>
      <c r="X439" s="885">
        <v>44577</v>
      </c>
      <c r="Y439" s="885">
        <v>44582</v>
      </c>
      <c r="Z439" s="885">
        <v>44659</v>
      </c>
      <c r="AA439" s="885">
        <v>44676</v>
      </c>
      <c r="AB439" s="885">
        <v>44680</v>
      </c>
      <c r="AC439" s="885">
        <v>44686</v>
      </c>
      <c r="AD439" s="1543">
        <v>44688</v>
      </c>
      <c r="AF439" s="864">
        <v>18</v>
      </c>
      <c r="AG439" s="857" t="s">
        <v>506</v>
      </c>
      <c r="AH439" s="858"/>
      <c r="AI439" s="853">
        <v>222</v>
      </c>
      <c r="AJ439" s="854" t="s">
        <v>8675</v>
      </c>
      <c r="AK439" s="1546">
        <v>44570</v>
      </c>
      <c r="AL439" s="1546">
        <v>44575</v>
      </c>
      <c r="AM439" s="1546">
        <v>44577</v>
      </c>
      <c r="AN439" s="1546">
        <v>44582</v>
      </c>
      <c r="AO439" s="1546">
        <v>44659</v>
      </c>
      <c r="AP439" s="1546">
        <v>44676</v>
      </c>
      <c r="AQ439" s="1546">
        <v>44680</v>
      </c>
      <c r="AR439" s="1546">
        <v>44686</v>
      </c>
      <c r="AS439" s="1543">
        <v>44688</v>
      </c>
      <c r="AU439" s="864">
        <v>18</v>
      </c>
      <c r="AV439" s="857" t="s">
        <v>506</v>
      </c>
      <c r="AW439" s="858"/>
      <c r="AX439" s="853">
        <v>222</v>
      </c>
      <c r="AY439" s="854" t="s">
        <v>8675</v>
      </c>
      <c r="AZ439" s="863">
        <v>44570</v>
      </c>
      <c r="BA439" s="863">
        <v>44575</v>
      </c>
      <c r="BB439" s="863">
        <v>44577</v>
      </c>
      <c r="BC439" s="863">
        <v>44582</v>
      </c>
      <c r="BD439" s="863">
        <v>44659</v>
      </c>
      <c r="BE439" s="863">
        <v>44676</v>
      </c>
      <c r="BF439" s="863">
        <v>44680</v>
      </c>
      <c r="BG439" s="863">
        <v>44686</v>
      </c>
      <c r="BH439" s="1543">
        <v>44688</v>
      </c>
      <c r="BJ439" s="864">
        <v>18</v>
      </c>
      <c r="BK439" s="857" t="s">
        <v>506</v>
      </c>
      <c r="BL439" s="858"/>
      <c r="BM439" s="853">
        <v>222</v>
      </c>
      <c r="BN439" s="854" t="s">
        <v>8675</v>
      </c>
      <c r="BO439" s="863">
        <v>44570</v>
      </c>
      <c r="BP439" s="863">
        <v>44575</v>
      </c>
      <c r="BQ439" s="863">
        <v>44577</v>
      </c>
      <c r="BR439" s="863">
        <v>44582</v>
      </c>
      <c r="BS439" s="863">
        <v>44659</v>
      </c>
      <c r="BT439" s="859">
        <v>44676</v>
      </c>
      <c r="BU439" s="859">
        <v>44680</v>
      </c>
      <c r="BV439" s="859">
        <v>44686</v>
      </c>
      <c r="BW439" s="1543">
        <v>44688</v>
      </c>
      <c r="BY439" s="864">
        <v>18</v>
      </c>
      <c r="BZ439" s="857" t="s">
        <v>506</v>
      </c>
      <c r="CA439" s="858"/>
      <c r="CB439" s="853">
        <v>222</v>
      </c>
      <c r="CC439" s="854" t="s">
        <v>8675</v>
      </c>
      <c r="CD439" s="885">
        <v>44570</v>
      </c>
      <c r="CE439" s="885">
        <v>44575</v>
      </c>
      <c r="CF439" s="885">
        <v>44577</v>
      </c>
      <c r="CG439" s="885">
        <v>44582</v>
      </c>
      <c r="CH439" s="885">
        <v>44659</v>
      </c>
      <c r="CI439" s="885">
        <v>44676</v>
      </c>
      <c r="CJ439" s="885">
        <v>44680</v>
      </c>
      <c r="CK439" s="885">
        <v>44686</v>
      </c>
      <c r="CL439" s="1543">
        <v>44688</v>
      </c>
      <c r="CN439" s="864">
        <v>18</v>
      </c>
      <c r="CO439" s="857" t="s">
        <v>506</v>
      </c>
      <c r="CP439" s="858"/>
      <c r="CQ439" s="853">
        <v>222</v>
      </c>
      <c r="CR439" s="854" t="s">
        <v>8675</v>
      </c>
      <c r="CS439" s="1555">
        <v>44570</v>
      </c>
      <c r="CT439" s="1555">
        <v>44575</v>
      </c>
      <c r="CU439" s="1555">
        <v>44577</v>
      </c>
      <c r="CV439" s="1555">
        <v>44582</v>
      </c>
      <c r="CW439" s="1555">
        <v>44659</v>
      </c>
      <c r="CX439" s="1555">
        <v>44676</v>
      </c>
      <c r="CY439" s="1555">
        <v>44680</v>
      </c>
      <c r="CZ439" s="1555">
        <v>44686</v>
      </c>
      <c r="DA439" s="1543">
        <v>44688</v>
      </c>
    </row>
    <row r="440" spans="1:105">
      <c r="B440" s="407" t="s">
        <v>4964</v>
      </c>
      <c r="C440" s="864">
        <f t="shared" si="512"/>
        <v>19</v>
      </c>
      <c r="D440" s="857" t="s">
        <v>506</v>
      </c>
      <c r="E440" s="858"/>
      <c r="F440" s="853">
        <v>222</v>
      </c>
      <c r="G440" s="854" t="s">
        <v>8675</v>
      </c>
      <c r="H440" s="859">
        <f t="shared" si="487"/>
        <v>44650</v>
      </c>
      <c r="I440" s="859">
        <f t="shared" si="509"/>
        <v>44653</v>
      </c>
      <c r="J440" s="859">
        <f t="shared" si="511"/>
        <v>44659</v>
      </c>
      <c r="K440" s="859">
        <f t="shared" si="513"/>
        <v>44666</v>
      </c>
      <c r="L440" s="859">
        <f t="shared" si="510"/>
        <v>44683</v>
      </c>
      <c r="M440" s="859">
        <f t="shared" si="476"/>
        <v>44687</v>
      </c>
      <c r="N440" s="859">
        <f t="shared" si="514"/>
        <v>44693</v>
      </c>
      <c r="O440" s="856">
        <f t="shared" si="504"/>
        <v>44695</v>
      </c>
      <c r="Q440" s="864">
        <v>19</v>
      </c>
      <c r="R440" s="857" t="s">
        <v>506</v>
      </c>
      <c r="S440" s="858"/>
      <c r="T440" s="853">
        <v>222</v>
      </c>
      <c r="U440" s="854" t="s">
        <v>8675</v>
      </c>
      <c r="V440" s="885">
        <v>44577</v>
      </c>
      <c r="W440" s="885">
        <v>44582</v>
      </c>
      <c r="X440" s="885">
        <v>44584</v>
      </c>
      <c r="Y440" s="885">
        <v>44589</v>
      </c>
      <c r="Z440" s="885">
        <v>44666</v>
      </c>
      <c r="AA440" s="885">
        <v>44683</v>
      </c>
      <c r="AB440" s="885">
        <v>44687</v>
      </c>
      <c r="AC440" s="885">
        <v>44693</v>
      </c>
      <c r="AD440" s="1543">
        <v>44695</v>
      </c>
      <c r="AF440" s="864">
        <v>19</v>
      </c>
      <c r="AG440" s="857" t="s">
        <v>506</v>
      </c>
      <c r="AH440" s="858"/>
      <c r="AI440" s="853">
        <v>222</v>
      </c>
      <c r="AJ440" s="854" t="s">
        <v>8675</v>
      </c>
      <c r="AK440" s="1546">
        <v>44577</v>
      </c>
      <c r="AL440" s="1546">
        <v>44582</v>
      </c>
      <c r="AM440" s="1546">
        <v>44584</v>
      </c>
      <c r="AN440" s="1546">
        <v>44589</v>
      </c>
      <c r="AO440" s="1546">
        <v>44666</v>
      </c>
      <c r="AP440" s="1546">
        <v>44683</v>
      </c>
      <c r="AQ440" s="1546">
        <v>44687</v>
      </c>
      <c r="AR440" s="1546">
        <v>44693</v>
      </c>
      <c r="AS440" s="1543">
        <v>44695</v>
      </c>
      <c r="AU440" s="864">
        <v>19</v>
      </c>
      <c r="AV440" s="857" t="s">
        <v>506</v>
      </c>
      <c r="AW440" s="858"/>
      <c r="AX440" s="853">
        <v>222</v>
      </c>
      <c r="AY440" s="854" t="s">
        <v>8675</v>
      </c>
      <c r="AZ440" s="863">
        <v>44577</v>
      </c>
      <c r="BA440" s="863">
        <v>44582</v>
      </c>
      <c r="BB440" s="863">
        <v>44584</v>
      </c>
      <c r="BC440" s="863">
        <v>44589</v>
      </c>
      <c r="BD440" s="863">
        <v>44666</v>
      </c>
      <c r="BE440" s="863">
        <v>44683</v>
      </c>
      <c r="BF440" s="863">
        <v>44687</v>
      </c>
      <c r="BG440" s="863">
        <v>44693</v>
      </c>
      <c r="BH440" s="1543">
        <v>44695</v>
      </c>
      <c r="BJ440" s="864">
        <v>19</v>
      </c>
      <c r="BK440" s="857" t="s">
        <v>506</v>
      </c>
      <c r="BL440" s="858"/>
      <c r="BM440" s="853">
        <v>222</v>
      </c>
      <c r="BN440" s="854" t="s">
        <v>8675</v>
      </c>
      <c r="BO440" s="863">
        <v>44577</v>
      </c>
      <c r="BP440" s="863">
        <v>44582</v>
      </c>
      <c r="BQ440" s="863">
        <v>44584</v>
      </c>
      <c r="BR440" s="863">
        <v>44589</v>
      </c>
      <c r="BS440" s="863">
        <v>44666</v>
      </c>
      <c r="BT440" s="859">
        <v>44683</v>
      </c>
      <c r="BU440" s="859">
        <v>44687</v>
      </c>
      <c r="BV440" s="859">
        <v>44693</v>
      </c>
      <c r="BW440" s="1543">
        <v>44695</v>
      </c>
      <c r="BY440" s="1549">
        <v>19</v>
      </c>
      <c r="BZ440" s="1550" t="s">
        <v>6203</v>
      </c>
      <c r="CA440" s="1256"/>
      <c r="CB440" s="1551">
        <v>222</v>
      </c>
      <c r="CC440" s="1552" t="s">
        <v>8675</v>
      </c>
      <c r="CD440" s="865">
        <v>44570</v>
      </c>
      <c r="CE440" s="865">
        <v>44575</v>
      </c>
      <c r="CF440" s="865">
        <v>44577</v>
      </c>
      <c r="CG440" s="865">
        <v>44582</v>
      </c>
      <c r="CH440" s="865">
        <v>44666</v>
      </c>
      <c r="CI440" s="865">
        <v>44683</v>
      </c>
      <c r="CJ440" s="865">
        <v>44687</v>
      </c>
      <c r="CK440" s="865">
        <v>44693</v>
      </c>
      <c r="CL440" s="1553">
        <v>44695</v>
      </c>
      <c r="CN440" s="864">
        <v>19</v>
      </c>
      <c r="CO440" s="857" t="s">
        <v>506</v>
      </c>
      <c r="CP440" s="858"/>
      <c r="CQ440" s="853">
        <v>222</v>
      </c>
      <c r="CR440" s="854" t="s">
        <v>8675</v>
      </c>
      <c r="CS440" s="1555">
        <v>44577</v>
      </c>
      <c r="CT440" s="1555">
        <v>44582</v>
      </c>
      <c r="CU440" s="1555">
        <v>44584</v>
      </c>
      <c r="CV440" s="1555">
        <v>44589</v>
      </c>
      <c r="CW440" s="1555">
        <v>44666</v>
      </c>
      <c r="CX440" s="1555">
        <v>44683</v>
      </c>
      <c r="CY440" s="1555">
        <v>44687</v>
      </c>
      <c r="CZ440" s="1555">
        <v>44693</v>
      </c>
      <c r="DA440" s="1543">
        <v>44695</v>
      </c>
    </row>
    <row r="441" spans="1:105">
      <c r="B441" s="407" t="s">
        <v>4965</v>
      </c>
      <c r="C441" s="864">
        <f t="shared" si="512"/>
        <v>20</v>
      </c>
      <c r="D441" s="857" t="s">
        <v>506</v>
      </c>
      <c r="E441" s="858"/>
      <c r="F441" s="853">
        <v>222</v>
      </c>
      <c r="G441" s="854" t="s">
        <v>8675</v>
      </c>
      <c r="H441" s="859">
        <f t="shared" si="487"/>
        <v>44657</v>
      </c>
      <c r="I441" s="859">
        <f t="shared" si="509"/>
        <v>44660</v>
      </c>
      <c r="J441" s="859">
        <f t="shared" si="511"/>
        <v>44666</v>
      </c>
      <c r="K441" s="859">
        <f t="shared" si="513"/>
        <v>44673</v>
      </c>
      <c r="L441" s="859">
        <f t="shared" si="510"/>
        <v>44690</v>
      </c>
      <c r="M441" s="859">
        <f t="shared" si="476"/>
        <v>44694</v>
      </c>
      <c r="N441" s="859">
        <f t="shared" si="514"/>
        <v>44700</v>
      </c>
      <c r="O441" s="856">
        <f t="shared" si="504"/>
        <v>44702</v>
      </c>
      <c r="Q441" s="864">
        <v>20</v>
      </c>
      <c r="R441" s="857" t="s">
        <v>506</v>
      </c>
      <c r="S441" s="858"/>
      <c r="T441" s="853">
        <v>222</v>
      </c>
      <c r="U441" s="854" t="s">
        <v>8675</v>
      </c>
      <c r="V441" s="885">
        <v>44584</v>
      </c>
      <c r="W441" s="885">
        <v>44589</v>
      </c>
      <c r="X441" s="885">
        <v>44591</v>
      </c>
      <c r="Y441" s="885">
        <v>44596</v>
      </c>
      <c r="Z441" s="885">
        <v>44673</v>
      </c>
      <c r="AA441" s="885">
        <v>44690</v>
      </c>
      <c r="AB441" s="885">
        <v>44694</v>
      </c>
      <c r="AC441" s="885">
        <v>44700</v>
      </c>
      <c r="AD441" s="1543">
        <v>44702</v>
      </c>
      <c r="AF441" s="864">
        <v>20</v>
      </c>
      <c r="AG441" s="857" t="s">
        <v>506</v>
      </c>
      <c r="AH441" s="858"/>
      <c r="AI441" s="853">
        <v>222</v>
      </c>
      <c r="AJ441" s="854" t="s">
        <v>8675</v>
      </c>
      <c r="AK441" s="1546">
        <v>44584</v>
      </c>
      <c r="AL441" s="1546">
        <v>44589</v>
      </c>
      <c r="AM441" s="1546">
        <v>44591</v>
      </c>
      <c r="AN441" s="1546">
        <v>44596</v>
      </c>
      <c r="AO441" s="1546">
        <v>44673</v>
      </c>
      <c r="AP441" s="1546">
        <v>44690</v>
      </c>
      <c r="AQ441" s="1546">
        <v>44694</v>
      </c>
      <c r="AR441" s="1546">
        <v>44700</v>
      </c>
      <c r="AS441" s="1543">
        <v>44702</v>
      </c>
      <c r="AU441" s="864">
        <v>20</v>
      </c>
      <c r="AV441" s="857" t="s">
        <v>506</v>
      </c>
      <c r="AW441" s="858"/>
      <c r="AX441" s="853">
        <v>222</v>
      </c>
      <c r="AY441" s="854" t="s">
        <v>8675</v>
      </c>
      <c r="AZ441" s="863">
        <v>44584</v>
      </c>
      <c r="BA441" s="863">
        <v>44589</v>
      </c>
      <c r="BB441" s="863">
        <v>44591</v>
      </c>
      <c r="BC441" s="863">
        <v>44596</v>
      </c>
      <c r="BD441" s="863">
        <v>44673</v>
      </c>
      <c r="BE441" s="863">
        <v>44690</v>
      </c>
      <c r="BF441" s="863">
        <v>44694</v>
      </c>
      <c r="BG441" s="863">
        <v>44700</v>
      </c>
      <c r="BH441" s="1543">
        <v>44702</v>
      </c>
      <c r="BJ441" s="864">
        <v>20</v>
      </c>
      <c r="BK441" s="857" t="s">
        <v>506</v>
      </c>
      <c r="BL441" s="858"/>
      <c r="BM441" s="853">
        <v>222</v>
      </c>
      <c r="BN441" s="854" t="s">
        <v>8675</v>
      </c>
      <c r="BO441" s="863">
        <v>44584</v>
      </c>
      <c r="BP441" s="863">
        <v>44589</v>
      </c>
      <c r="BQ441" s="863">
        <v>44591</v>
      </c>
      <c r="BR441" s="863">
        <v>44596</v>
      </c>
      <c r="BS441" s="863">
        <v>44673</v>
      </c>
      <c r="BT441" s="859">
        <v>44690</v>
      </c>
      <c r="BU441" s="859">
        <v>44694</v>
      </c>
      <c r="BV441" s="859">
        <v>44700</v>
      </c>
      <c r="BW441" s="1543">
        <v>44702</v>
      </c>
      <c r="BY441" s="1549">
        <v>20</v>
      </c>
      <c r="BZ441" s="1550" t="s">
        <v>6203</v>
      </c>
      <c r="CA441" s="1256"/>
      <c r="CB441" s="1551">
        <v>222</v>
      </c>
      <c r="CC441" s="1552" t="s">
        <v>8675</v>
      </c>
      <c r="CD441" s="865">
        <v>44570</v>
      </c>
      <c r="CE441" s="865">
        <v>44575</v>
      </c>
      <c r="CF441" s="865">
        <v>44577</v>
      </c>
      <c r="CG441" s="865">
        <v>44582</v>
      </c>
      <c r="CH441" s="865">
        <v>44673</v>
      </c>
      <c r="CI441" s="865">
        <v>44690</v>
      </c>
      <c r="CJ441" s="865">
        <v>44694</v>
      </c>
      <c r="CK441" s="865">
        <v>44700</v>
      </c>
      <c r="CL441" s="1553">
        <v>44702</v>
      </c>
      <c r="CN441" s="864">
        <v>20</v>
      </c>
      <c r="CO441" s="857" t="s">
        <v>506</v>
      </c>
      <c r="CP441" s="858"/>
      <c r="CQ441" s="853">
        <v>222</v>
      </c>
      <c r="CR441" s="854" t="s">
        <v>8675</v>
      </c>
      <c r="CS441" s="1555">
        <v>44584</v>
      </c>
      <c r="CT441" s="1555">
        <v>44589</v>
      </c>
      <c r="CU441" s="1555">
        <v>44591</v>
      </c>
      <c r="CV441" s="1555">
        <v>44596</v>
      </c>
      <c r="CW441" s="1555">
        <v>44673</v>
      </c>
      <c r="CX441" s="1555">
        <v>44690</v>
      </c>
      <c r="CY441" s="1555">
        <v>44694</v>
      </c>
      <c r="CZ441" s="1555">
        <v>44700</v>
      </c>
      <c r="DA441" s="1543">
        <v>44702</v>
      </c>
    </row>
    <row r="442" spans="1:105">
      <c r="B442" s="407" t="s">
        <v>4966</v>
      </c>
      <c r="C442" s="864">
        <f t="shared" si="512"/>
        <v>21</v>
      </c>
      <c r="D442" s="857" t="s">
        <v>506</v>
      </c>
      <c r="E442" s="858"/>
      <c r="F442" s="853">
        <v>222</v>
      </c>
      <c r="G442" s="854" t="s">
        <v>8675</v>
      </c>
      <c r="H442" s="859">
        <f t="shared" si="487"/>
        <v>44664</v>
      </c>
      <c r="I442" s="859">
        <f t="shared" si="509"/>
        <v>44667</v>
      </c>
      <c r="J442" s="859">
        <f t="shared" si="511"/>
        <v>44673</v>
      </c>
      <c r="K442" s="859">
        <f t="shared" si="513"/>
        <v>44680</v>
      </c>
      <c r="L442" s="859">
        <f t="shared" si="510"/>
        <v>44697</v>
      </c>
      <c r="M442" s="859">
        <f t="shared" si="476"/>
        <v>44701</v>
      </c>
      <c r="N442" s="859">
        <f t="shared" si="514"/>
        <v>44707</v>
      </c>
      <c r="O442" s="856">
        <f t="shared" si="504"/>
        <v>44709</v>
      </c>
      <c r="Q442" s="864">
        <v>21</v>
      </c>
      <c r="R442" s="857" t="s">
        <v>506</v>
      </c>
      <c r="S442" s="858"/>
      <c r="T442" s="853">
        <v>222</v>
      </c>
      <c r="U442" s="854" t="s">
        <v>8675</v>
      </c>
      <c r="V442" s="885">
        <v>44591</v>
      </c>
      <c r="W442" s="885">
        <v>44596</v>
      </c>
      <c r="X442" s="885">
        <v>44598</v>
      </c>
      <c r="Y442" s="885">
        <v>44603</v>
      </c>
      <c r="Z442" s="885">
        <v>44680</v>
      </c>
      <c r="AA442" s="885">
        <v>44697</v>
      </c>
      <c r="AB442" s="885">
        <v>44701</v>
      </c>
      <c r="AC442" s="885">
        <v>44707</v>
      </c>
      <c r="AD442" s="1543">
        <v>44709</v>
      </c>
      <c r="AF442" s="864">
        <v>21</v>
      </c>
      <c r="AG442" s="857" t="s">
        <v>506</v>
      </c>
      <c r="AH442" s="858"/>
      <c r="AI442" s="853">
        <v>222</v>
      </c>
      <c r="AJ442" s="854" t="s">
        <v>8675</v>
      </c>
      <c r="AK442" s="1546">
        <v>44591</v>
      </c>
      <c r="AL442" s="1546">
        <v>44596</v>
      </c>
      <c r="AM442" s="1546">
        <v>44598</v>
      </c>
      <c r="AN442" s="1546">
        <v>44603</v>
      </c>
      <c r="AO442" s="1546">
        <v>44680</v>
      </c>
      <c r="AP442" s="1546">
        <v>44697</v>
      </c>
      <c r="AQ442" s="1546">
        <v>44701</v>
      </c>
      <c r="AR442" s="1546">
        <v>44707</v>
      </c>
      <c r="AS442" s="1543">
        <v>44709</v>
      </c>
      <c r="AU442" s="864">
        <v>21</v>
      </c>
      <c r="AV442" s="857" t="s">
        <v>506</v>
      </c>
      <c r="AW442" s="858"/>
      <c r="AX442" s="853">
        <v>222</v>
      </c>
      <c r="AY442" s="854" t="s">
        <v>8675</v>
      </c>
      <c r="AZ442" s="863">
        <v>44591</v>
      </c>
      <c r="BA442" s="863">
        <v>44596</v>
      </c>
      <c r="BB442" s="863">
        <v>44598</v>
      </c>
      <c r="BC442" s="863">
        <v>44603</v>
      </c>
      <c r="BD442" s="863">
        <v>44680</v>
      </c>
      <c r="BE442" s="863">
        <v>44697</v>
      </c>
      <c r="BF442" s="863">
        <v>44701</v>
      </c>
      <c r="BG442" s="863">
        <v>44707</v>
      </c>
      <c r="BH442" s="1543">
        <v>44709</v>
      </c>
      <c r="BJ442" s="864">
        <v>21</v>
      </c>
      <c r="BK442" s="857" t="s">
        <v>506</v>
      </c>
      <c r="BL442" s="858"/>
      <c r="BM442" s="853">
        <v>222</v>
      </c>
      <c r="BN442" s="854" t="s">
        <v>8675</v>
      </c>
      <c r="BO442" s="863">
        <v>44591</v>
      </c>
      <c r="BP442" s="863">
        <v>44596</v>
      </c>
      <c r="BQ442" s="863">
        <v>44598</v>
      </c>
      <c r="BR442" s="863">
        <v>44603</v>
      </c>
      <c r="BS442" s="863">
        <v>44680</v>
      </c>
      <c r="BT442" s="859">
        <v>44697</v>
      </c>
      <c r="BU442" s="859">
        <v>44701</v>
      </c>
      <c r="BV442" s="859">
        <v>44707</v>
      </c>
      <c r="BW442" s="1543">
        <v>44709</v>
      </c>
      <c r="BY442" s="864">
        <v>21</v>
      </c>
      <c r="BZ442" s="857" t="s">
        <v>506</v>
      </c>
      <c r="CA442" s="858"/>
      <c r="CB442" s="853">
        <v>222</v>
      </c>
      <c r="CC442" s="854" t="s">
        <v>8675</v>
      </c>
      <c r="CD442" s="885">
        <v>44591</v>
      </c>
      <c r="CE442" s="885">
        <v>44596</v>
      </c>
      <c r="CF442" s="885">
        <v>44598</v>
      </c>
      <c r="CG442" s="885">
        <v>44603</v>
      </c>
      <c r="CH442" s="885">
        <v>44680</v>
      </c>
      <c r="CI442" s="885">
        <v>44697</v>
      </c>
      <c r="CJ442" s="885">
        <v>44701</v>
      </c>
      <c r="CK442" s="885">
        <v>44707</v>
      </c>
      <c r="CL442" s="1543">
        <v>44709</v>
      </c>
      <c r="CN442" s="864">
        <v>21</v>
      </c>
      <c r="CO442" s="857" t="s">
        <v>506</v>
      </c>
      <c r="CP442" s="858"/>
      <c r="CQ442" s="853">
        <v>222</v>
      </c>
      <c r="CR442" s="854" t="s">
        <v>8675</v>
      </c>
      <c r="CS442" s="1555">
        <v>44591</v>
      </c>
      <c r="CT442" s="1555">
        <v>44596</v>
      </c>
      <c r="CU442" s="1555">
        <v>44598</v>
      </c>
      <c r="CV442" s="1555">
        <v>44603</v>
      </c>
      <c r="CW442" s="1555">
        <v>44680</v>
      </c>
      <c r="CX442" s="1555">
        <v>44697</v>
      </c>
      <c r="CY442" s="1555">
        <v>44701</v>
      </c>
      <c r="CZ442" s="1555">
        <v>44707</v>
      </c>
      <c r="DA442" s="1543">
        <v>44709</v>
      </c>
    </row>
    <row r="443" spans="1:105">
      <c r="B443" s="407" t="s">
        <v>4967</v>
      </c>
      <c r="C443" s="864">
        <f t="shared" si="512"/>
        <v>22</v>
      </c>
      <c r="D443" s="857" t="s">
        <v>506</v>
      </c>
      <c r="E443" s="858"/>
      <c r="F443" s="853">
        <v>222</v>
      </c>
      <c r="G443" s="854" t="s">
        <v>8676</v>
      </c>
      <c r="H443" s="859">
        <f t="shared" si="487"/>
        <v>44671</v>
      </c>
      <c r="I443" s="859">
        <f t="shared" si="509"/>
        <v>44674</v>
      </c>
      <c r="J443" s="859">
        <f t="shared" si="511"/>
        <v>44680</v>
      </c>
      <c r="K443" s="859">
        <f t="shared" si="513"/>
        <v>44687</v>
      </c>
      <c r="L443" s="859">
        <f t="shared" si="510"/>
        <v>44704</v>
      </c>
      <c r="M443" s="859">
        <f t="shared" si="476"/>
        <v>44708</v>
      </c>
      <c r="N443" s="859">
        <f t="shared" si="514"/>
        <v>44714</v>
      </c>
      <c r="O443" s="856">
        <f t="shared" si="504"/>
        <v>44716</v>
      </c>
      <c r="Q443" s="864">
        <v>22</v>
      </c>
      <c r="R443" s="857" t="s">
        <v>506</v>
      </c>
      <c r="S443" s="858"/>
      <c r="T443" s="853">
        <v>222</v>
      </c>
      <c r="U443" s="854" t="s">
        <v>8676</v>
      </c>
      <c r="V443" s="885">
        <v>44598</v>
      </c>
      <c r="W443" s="885">
        <v>44603</v>
      </c>
      <c r="X443" s="885">
        <v>44605</v>
      </c>
      <c r="Y443" s="885">
        <v>44610</v>
      </c>
      <c r="Z443" s="885">
        <v>44687</v>
      </c>
      <c r="AA443" s="885">
        <v>44704</v>
      </c>
      <c r="AB443" s="885">
        <v>44708</v>
      </c>
      <c r="AC443" s="885">
        <v>44714</v>
      </c>
      <c r="AD443" s="1543">
        <v>44716</v>
      </c>
      <c r="AF443" s="864">
        <v>22</v>
      </c>
      <c r="AG443" s="857" t="s">
        <v>506</v>
      </c>
      <c r="AH443" s="858"/>
      <c r="AI443" s="853">
        <v>222</v>
      </c>
      <c r="AJ443" s="854" t="s">
        <v>8676</v>
      </c>
      <c r="AK443" s="1546">
        <v>44598</v>
      </c>
      <c r="AL443" s="1546">
        <v>44603</v>
      </c>
      <c r="AM443" s="1546">
        <v>44605</v>
      </c>
      <c r="AN443" s="1546">
        <v>44610</v>
      </c>
      <c r="AO443" s="1546">
        <v>44687</v>
      </c>
      <c r="AP443" s="1546">
        <v>44704</v>
      </c>
      <c r="AQ443" s="1546">
        <v>44708</v>
      </c>
      <c r="AR443" s="1546">
        <v>44714</v>
      </c>
      <c r="AS443" s="1543">
        <v>44716</v>
      </c>
      <c r="AU443" s="864">
        <v>22</v>
      </c>
      <c r="AV443" s="857" t="s">
        <v>506</v>
      </c>
      <c r="AW443" s="858"/>
      <c r="AX443" s="853">
        <v>222</v>
      </c>
      <c r="AY443" s="854" t="s">
        <v>8676</v>
      </c>
      <c r="AZ443" s="863">
        <v>44598</v>
      </c>
      <c r="BA443" s="863">
        <v>44603</v>
      </c>
      <c r="BB443" s="863">
        <v>44605</v>
      </c>
      <c r="BC443" s="863">
        <v>44610</v>
      </c>
      <c r="BD443" s="863">
        <v>44687</v>
      </c>
      <c r="BE443" s="863">
        <v>44704</v>
      </c>
      <c r="BF443" s="863">
        <v>44708</v>
      </c>
      <c r="BG443" s="863">
        <v>44714</v>
      </c>
      <c r="BH443" s="1543">
        <v>44716</v>
      </c>
      <c r="BJ443" s="864">
        <v>22</v>
      </c>
      <c r="BK443" s="857" t="s">
        <v>506</v>
      </c>
      <c r="BL443" s="858"/>
      <c r="BM443" s="853">
        <v>222</v>
      </c>
      <c r="BN443" s="854" t="s">
        <v>8676</v>
      </c>
      <c r="BO443" s="863">
        <v>44598</v>
      </c>
      <c r="BP443" s="863">
        <v>44603</v>
      </c>
      <c r="BQ443" s="863">
        <v>44605</v>
      </c>
      <c r="BR443" s="863">
        <v>44610</v>
      </c>
      <c r="BS443" s="863">
        <v>44687</v>
      </c>
      <c r="BT443" s="859">
        <v>44704</v>
      </c>
      <c r="BU443" s="859">
        <v>44708</v>
      </c>
      <c r="BV443" s="859">
        <v>44714</v>
      </c>
      <c r="BW443" s="1543">
        <v>44716</v>
      </c>
      <c r="BY443" s="864">
        <v>22</v>
      </c>
      <c r="BZ443" s="857" t="s">
        <v>506</v>
      </c>
      <c r="CA443" s="858"/>
      <c r="CB443" s="853">
        <v>222</v>
      </c>
      <c r="CC443" s="854" t="s">
        <v>8676</v>
      </c>
      <c r="CD443" s="885">
        <v>44598</v>
      </c>
      <c r="CE443" s="885">
        <v>44603</v>
      </c>
      <c r="CF443" s="885">
        <v>44605</v>
      </c>
      <c r="CG443" s="885">
        <v>44610</v>
      </c>
      <c r="CH443" s="885">
        <v>44687</v>
      </c>
      <c r="CI443" s="885">
        <v>44704</v>
      </c>
      <c r="CJ443" s="885">
        <v>44708</v>
      </c>
      <c r="CK443" s="885">
        <v>44714</v>
      </c>
      <c r="CL443" s="1543">
        <v>44716</v>
      </c>
      <c r="CN443" s="864">
        <v>22</v>
      </c>
      <c r="CO443" s="857" t="s">
        <v>506</v>
      </c>
      <c r="CP443" s="858"/>
      <c r="CQ443" s="853">
        <v>222</v>
      </c>
      <c r="CR443" s="854" t="s">
        <v>8676</v>
      </c>
      <c r="CS443" s="1555">
        <v>44598</v>
      </c>
      <c r="CT443" s="1555">
        <v>44603</v>
      </c>
      <c r="CU443" s="1555">
        <v>44605</v>
      </c>
      <c r="CV443" s="1555">
        <v>44610</v>
      </c>
      <c r="CW443" s="1555">
        <v>44687</v>
      </c>
      <c r="CX443" s="1555">
        <v>44704</v>
      </c>
      <c r="CY443" s="1555">
        <v>44708</v>
      </c>
      <c r="CZ443" s="1555">
        <v>44714</v>
      </c>
      <c r="DA443" s="1543">
        <v>44716</v>
      </c>
    </row>
    <row r="444" spans="1:105">
      <c r="B444" s="407" t="s">
        <v>4968</v>
      </c>
      <c r="C444" s="864">
        <f t="shared" si="512"/>
        <v>23</v>
      </c>
      <c r="D444" s="857" t="s">
        <v>506</v>
      </c>
      <c r="E444" s="858"/>
      <c r="F444" s="853">
        <v>222</v>
      </c>
      <c r="G444" s="854" t="s">
        <v>8676</v>
      </c>
      <c r="H444" s="859">
        <f t="shared" si="487"/>
        <v>44678</v>
      </c>
      <c r="I444" s="859">
        <f t="shared" si="509"/>
        <v>44681</v>
      </c>
      <c r="J444" s="859">
        <f t="shared" si="511"/>
        <v>44687</v>
      </c>
      <c r="K444" s="859">
        <f t="shared" si="513"/>
        <v>44694</v>
      </c>
      <c r="L444" s="859">
        <f t="shared" si="510"/>
        <v>44711</v>
      </c>
      <c r="M444" s="859">
        <f t="shared" si="476"/>
        <v>44715</v>
      </c>
      <c r="N444" s="859">
        <f t="shared" si="514"/>
        <v>44721</v>
      </c>
      <c r="O444" s="856">
        <f t="shared" si="504"/>
        <v>44723</v>
      </c>
      <c r="Q444" s="864">
        <v>23</v>
      </c>
      <c r="R444" s="857" t="s">
        <v>506</v>
      </c>
      <c r="S444" s="858"/>
      <c r="T444" s="853">
        <v>222</v>
      </c>
      <c r="U444" s="854" t="s">
        <v>8676</v>
      </c>
      <c r="V444" s="885">
        <v>44605</v>
      </c>
      <c r="W444" s="885">
        <v>44610</v>
      </c>
      <c r="X444" s="885">
        <v>44612</v>
      </c>
      <c r="Y444" s="885">
        <v>44617</v>
      </c>
      <c r="Z444" s="885">
        <v>44694</v>
      </c>
      <c r="AA444" s="885">
        <v>44711</v>
      </c>
      <c r="AB444" s="885">
        <v>44715</v>
      </c>
      <c r="AC444" s="885">
        <v>44721</v>
      </c>
      <c r="AD444" s="1543">
        <v>44723</v>
      </c>
      <c r="AF444" s="864">
        <v>23</v>
      </c>
      <c r="AG444" s="857" t="s">
        <v>506</v>
      </c>
      <c r="AH444" s="858"/>
      <c r="AI444" s="853">
        <v>222</v>
      </c>
      <c r="AJ444" s="854" t="s">
        <v>8676</v>
      </c>
      <c r="AK444" s="1546">
        <v>44605</v>
      </c>
      <c r="AL444" s="1546">
        <v>44610</v>
      </c>
      <c r="AM444" s="1546">
        <v>44612</v>
      </c>
      <c r="AN444" s="1546">
        <v>44617</v>
      </c>
      <c r="AO444" s="1546">
        <v>44694</v>
      </c>
      <c r="AP444" s="1546">
        <v>44711</v>
      </c>
      <c r="AQ444" s="1546">
        <v>44715</v>
      </c>
      <c r="AR444" s="1546">
        <v>44721</v>
      </c>
      <c r="AS444" s="1543">
        <v>44723</v>
      </c>
      <c r="AU444" s="864">
        <v>23</v>
      </c>
      <c r="AV444" s="857" t="s">
        <v>506</v>
      </c>
      <c r="AW444" s="858"/>
      <c r="AX444" s="853">
        <v>222</v>
      </c>
      <c r="AY444" s="854" t="s">
        <v>8676</v>
      </c>
      <c r="AZ444" s="863">
        <v>44605</v>
      </c>
      <c r="BA444" s="863">
        <v>44610</v>
      </c>
      <c r="BB444" s="863">
        <v>44612</v>
      </c>
      <c r="BC444" s="863">
        <v>44617</v>
      </c>
      <c r="BD444" s="863">
        <v>44694</v>
      </c>
      <c r="BE444" s="863">
        <v>44711</v>
      </c>
      <c r="BF444" s="863">
        <v>44715</v>
      </c>
      <c r="BG444" s="863">
        <v>44721</v>
      </c>
      <c r="BH444" s="1543">
        <v>44723</v>
      </c>
      <c r="BJ444" s="864">
        <v>23</v>
      </c>
      <c r="BK444" s="857" t="s">
        <v>506</v>
      </c>
      <c r="BL444" s="858"/>
      <c r="BM444" s="853">
        <v>222</v>
      </c>
      <c r="BN444" s="854" t="s">
        <v>8676</v>
      </c>
      <c r="BO444" s="863">
        <v>44605</v>
      </c>
      <c r="BP444" s="863">
        <v>44610</v>
      </c>
      <c r="BQ444" s="863">
        <v>44612</v>
      </c>
      <c r="BR444" s="863">
        <v>44617</v>
      </c>
      <c r="BS444" s="863">
        <v>44694</v>
      </c>
      <c r="BT444" s="859">
        <v>44711</v>
      </c>
      <c r="BU444" s="859">
        <v>44715</v>
      </c>
      <c r="BV444" s="859">
        <v>44721</v>
      </c>
      <c r="BW444" s="1543">
        <v>44723</v>
      </c>
      <c r="BY444" s="864">
        <v>23</v>
      </c>
      <c r="BZ444" s="857" t="s">
        <v>506</v>
      </c>
      <c r="CA444" s="858"/>
      <c r="CB444" s="853">
        <v>222</v>
      </c>
      <c r="CC444" s="854" t="s">
        <v>8676</v>
      </c>
      <c r="CD444" s="885">
        <v>44605</v>
      </c>
      <c r="CE444" s="885">
        <v>44610</v>
      </c>
      <c r="CF444" s="885">
        <v>44612</v>
      </c>
      <c r="CG444" s="885">
        <v>44617</v>
      </c>
      <c r="CH444" s="885">
        <v>44694</v>
      </c>
      <c r="CI444" s="885">
        <v>44711</v>
      </c>
      <c r="CJ444" s="885">
        <v>44715</v>
      </c>
      <c r="CK444" s="885">
        <v>44721</v>
      </c>
      <c r="CL444" s="1543">
        <v>44723</v>
      </c>
      <c r="CN444" s="864">
        <v>23</v>
      </c>
      <c r="CO444" s="857" t="s">
        <v>506</v>
      </c>
      <c r="CP444" s="858"/>
      <c r="CQ444" s="853">
        <v>222</v>
      </c>
      <c r="CR444" s="854" t="s">
        <v>8676</v>
      </c>
      <c r="CS444" s="1555">
        <v>44605</v>
      </c>
      <c r="CT444" s="1555">
        <v>44610</v>
      </c>
      <c r="CU444" s="1555">
        <v>44612</v>
      </c>
      <c r="CV444" s="1555">
        <v>44617</v>
      </c>
      <c r="CW444" s="1555">
        <v>44694</v>
      </c>
      <c r="CX444" s="1555">
        <v>44711</v>
      </c>
      <c r="CY444" s="1555">
        <v>44715</v>
      </c>
      <c r="CZ444" s="1555">
        <v>44721</v>
      </c>
      <c r="DA444" s="1543">
        <v>44723</v>
      </c>
    </row>
    <row r="445" spans="1:105">
      <c r="B445" s="407" t="s">
        <v>4969</v>
      </c>
      <c r="C445" s="864">
        <f t="shared" si="512"/>
        <v>24</v>
      </c>
      <c r="D445" s="857" t="s">
        <v>506</v>
      </c>
      <c r="E445" s="858"/>
      <c r="F445" s="853">
        <v>222</v>
      </c>
      <c r="G445" s="854" t="s">
        <v>8676</v>
      </c>
      <c r="H445" s="859">
        <f t="shared" si="487"/>
        <v>44685</v>
      </c>
      <c r="I445" s="859">
        <f t="shared" si="509"/>
        <v>44688</v>
      </c>
      <c r="J445" s="859">
        <f t="shared" si="511"/>
        <v>44694</v>
      </c>
      <c r="K445" s="859">
        <f t="shared" si="513"/>
        <v>44701</v>
      </c>
      <c r="L445" s="859">
        <f t="shared" si="510"/>
        <v>44718</v>
      </c>
      <c r="M445" s="859">
        <f t="shared" si="476"/>
        <v>44722</v>
      </c>
      <c r="N445" s="859">
        <f t="shared" si="514"/>
        <v>44728</v>
      </c>
      <c r="O445" s="856">
        <f t="shared" si="504"/>
        <v>44730</v>
      </c>
      <c r="Q445" s="864">
        <v>24</v>
      </c>
      <c r="R445" s="857" t="s">
        <v>506</v>
      </c>
      <c r="S445" s="858"/>
      <c r="T445" s="853">
        <v>222</v>
      </c>
      <c r="U445" s="854" t="s">
        <v>8676</v>
      </c>
      <c r="V445" s="885">
        <v>44612</v>
      </c>
      <c r="W445" s="885">
        <v>44617</v>
      </c>
      <c r="X445" s="885">
        <v>44619</v>
      </c>
      <c r="Y445" s="885">
        <v>44624</v>
      </c>
      <c r="Z445" s="885">
        <v>44701</v>
      </c>
      <c r="AA445" s="885">
        <v>44718</v>
      </c>
      <c r="AB445" s="885">
        <v>44722</v>
      </c>
      <c r="AC445" s="885">
        <v>44728</v>
      </c>
      <c r="AD445" s="1543">
        <v>44730</v>
      </c>
      <c r="AF445" s="864">
        <v>24</v>
      </c>
      <c r="AG445" s="857" t="s">
        <v>506</v>
      </c>
      <c r="AH445" s="858"/>
      <c r="AI445" s="853">
        <v>222</v>
      </c>
      <c r="AJ445" s="854" t="s">
        <v>8676</v>
      </c>
      <c r="AK445" s="1546">
        <v>44612</v>
      </c>
      <c r="AL445" s="1546">
        <v>44617</v>
      </c>
      <c r="AM445" s="1546">
        <v>44619</v>
      </c>
      <c r="AN445" s="1546">
        <v>44624</v>
      </c>
      <c r="AO445" s="1546">
        <v>44701</v>
      </c>
      <c r="AP445" s="1546">
        <v>44718</v>
      </c>
      <c r="AQ445" s="1546">
        <v>44722</v>
      </c>
      <c r="AR445" s="1546">
        <v>44728</v>
      </c>
      <c r="AS445" s="1543">
        <v>44730</v>
      </c>
      <c r="AU445" s="864">
        <v>24</v>
      </c>
      <c r="AV445" s="857" t="s">
        <v>506</v>
      </c>
      <c r="AW445" s="858"/>
      <c r="AX445" s="853">
        <v>222</v>
      </c>
      <c r="AY445" s="854" t="s">
        <v>8676</v>
      </c>
      <c r="AZ445" s="863">
        <v>44612</v>
      </c>
      <c r="BA445" s="863">
        <v>44617</v>
      </c>
      <c r="BB445" s="863">
        <v>44619</v>
      </c>
      <c r="BC445" s="863">
        <v>44624</v>
      </c>
      <c r="BD445" s="863">
        <v>44701</v>
      </c>
      <c r="BE445" s="863">
        <v>44718</v>
      </c>
      <c r="BF445" s="863">
        <v>44722</v>
      </c>
      <c r="BG445" s="863">
        <v>44728</v>
      </c>
      <c r="BH445" s="1543">
        <v>44730</v>
      </c>
      <c r="BJ445" s="864">
        <v>24</v>
      </c>
      <c r="BK445" s="857" t="s">
        <v>506</v>
      </c>
      <c r="BL445" s="858"/>
      <c r="BM445" s="853">
        <v>222</v>
      </c>
      <c r="BN445" s="854" t="s">
        <v>8676</v>
      </c>
      <c r="BO445" s="863">
        <v>44612</v>
      </c>
      <c r="BP445" s="863">
        <v>44617</v>
      </c>
      <c r="BQ445" s="863">
        <v>44619</v>
      </c>
      <c r="BR445" s="863">
        <v>44624</v>
      </c>
      <c r="BS445" s="863">
        <v>44701</v>
      </c>
      <c r="BT445" s="859">
        <v>44718</v>
      </c>
      <c r="BU445" s="859">
        <v>44722</v>
      </c>
      <c r="BV445" s="859">
        <v>44728</v>
      </c>
      <c r="BW445" s="1543">
        <v>44730</v>
      </c>
      <c r="BY445" s="864">
        <v>24</v>
      </c>
      <c r="BZ445" s="857" t="s">
        <v>506</v>
      </c>
      <c r="CA445" s="858"/>
      <c r="CB445" s="853">
        <v>222</v>
      </c>
      <c r="CC445" s="854" t="s">
        <v>8676</v>
      </c>
      <c r="CD445" s="885">
        <v>44612</v>
      </c>
      <c r="CE445" s="885">
        <v>44617</v>
      </c>
      <c r="CF445" s="885">
        <v>44619</v>
      </c>
      <c r="CG445" s="885">
        <v>44624</v>
      </c>
      <c r="CH445" s="885">
        <v>44701</v>
      </c>
      <c r="CI445" s="885">
        <v>44718</v>
      </c>
      <c r="CJ445" s="885">
        <v>44722</v>
      </c>
      <c r="CK445" s="885">
        <v>44728</v>
      </c>
      <c r="CL445" s="1543">
        <v>44730</v>
      </c>
      <c r="CN445" s="864">
        <v>24</v>
      </c>
      <c r="CO445" s="857" t="s">
        <v>506</v>
      </c>
      <c r="CP445" s="858"/>
      <c r="CQ445" s="853">
        <v>222</v>
      </c>
      <c r="CR445" s="854" t="s">
        <v>8676</v>
      </c>
      <c r="CS445" s="1555">
        <v>44612</v>
      </c>
      <c r="CT445" s="1555">
        <v>44617</v>
      </c>
      <c r="CU445" s="1555">
        <v>44619</v>
      </c>
      <c r="CV445" s="1555">
        <v>44624</v>
      </c>
      <c r="CW445" s="1555">
        <v>44701</v>
      </c>
      <c r="CX445" s="1555">
        <v>44718</v>
      </c>
      <c r="CY445" s="1555">
        <v>44722</v>
      </c>
      <c r="CZ445" s="1555">
        <v>44728</v>
      </c>
      <c r="DA445" s="1543">
        <v>44730</v>
      </c>
    </row>
    <row r="446" spans="1:105">
      <c r="B446" s="407" t="s">
        <v>4970</v>
      </c>
      <c r="C446" s="864">
        <f t="shared" si="512"/>
        <v>25</v>
      </c>
      <c r="D446" s="857" t="s">
        <v>506</v>
      </c>
      <c r="E446" s="858"/>
      <c r="F446" s="853">
        <v>222</v>
      </c>
      <c r="G446" s="854" t="s">
        <v>8676</v>
      </c>
      <c r="H446" s="859">
        <f t="shared" si="487"/>
        <v>44692</v>
      </c>
      <c r="I446" s="859">
        <f t="shared" si="509"/>
        <v>44695</v>
      </c>
      <c r="J446" s="859">
        <f t="shared" si="511"/>
        <v>44701</v>
      </c>
      <c r="K446" s="859">
        <f t="shared" si="513"/>
        <v>44708</v>
      </c>
      <c r="L446" s="859">
        <f t="shared" si="510"/>
        <v>44725</v>
      </c>
      <c r="M446" s="859">
        <f t="shared" si="476"/>
        <v>44729</v>
      </c>
      <c r="N446" s="859">
        <f t="shared" si="514"/>
        <v>44735</v>
      </c>
      <c r="O446" s="856">
        <f t="shared" si="504"/>
        <v>44737</v>
      </c>
      <c r="Q446" s="864">
        <v>25</v>
      </c>
      <c r="R446" s="857" t="s">
        <v>506</v>
      </c>
      <c r="S446" s="858"/>
      <c r="T446" s="853">
        <v>222</v>
      </c>
      <c r="U446" s="854" t="s">
        <v>8676</v>
      </c>
      <c r="V446" s="885">
        <v>44619</v>
      </c>
      <c r="W446" s="885">
        <v>44624</v>
      </c>
      <c r="X446" s="885">
        <v>44626</v>
      </c>
      <c r="Y446" s="885">
        <v>44631</v>
      </c>
      <c r="Z446" s="885">
        <v>44708</v>
      </c>
      <c r="AA446" s="885">
        <v>44725</v>
      </c>
      <c r="AB446" s="885">
        <v>44729</v>
      </c>
      <c r="AC446" s="885">
        <v>44735</v>
      </c>
      <c r="AD446" s="1543">
        <v>44737</v>
      </c>
      <c r="AF446" s="864">
        <v>25</v>
      </c>
      <c r="AG446" s="857" t="s">
        <v>506</v>
      </c>
      <c r="AH446" s="858"/>
      <c r="AI446" s="853">
        <v>222</v>
      </c>
      <c r="AJ446" s="854" t="s">
        <v>8676</v>
      </c>
      <c r="AK446" s="1546">
        <v>44619</v>
      </c>
      <c r="AL446" s="1546">
        <v>44624</v>
      </c>
      <c r="AM446" s="1546">
        <v>44626</v>
      </c>
      <c r="AN446" s="1546">
        <v>44631</v>
      </c>
      <c r="AO446" s="1546">
        <v>44708</v>
      </c>
      <c r="AP446" s="1546">
        <v>44725</v>
      </c>
      <c r="AQ446" s="1546">
        <v>44729</v>
      </c>
      <c r="AR446" s="1546">
        <v>44735</v>
      </c>
      <c r="AS446" s="1543">
        <v>44737</v>
      </c>
      <c r="AU446" s="864">
        <v>25</v>
      </c>
      <c r="AV446" s="857" t="s">
        <v>506</v>
      </c>
      <c r="AW446" s="858"/>
      <c r="AX446" s="853">
        <v>222</v>
      </c>
      <c r="AY446" s="854" t="s">
        <v>8676</v>
      </c>
      <c r="AZ446" s="863">
        <v>44619</v>
      </c>
      <c r="BA446" s="863">
        <v>44624</v>
      </c>
      <c r="BB446" s="863">
        <v>44626</v>
      </c>
      <c r="BC446" s="863">
        <v>44631</v>
      </c>
      <c r="BD446" s="863">
        <v>44708</v>
      </c>
      <c r="BE446" s="863">
        <v>44725</v>
      </c>
      <c r="BF446" s="863">
        <v>44729</v>
      </c>
      <c r="BG446" s="863">
        <v>44735</v>
      </c>
      <c r="BH446" s="1543">
        <v>44737</v>
      </c>
      <c r="BJ446" s="864">
        <v>25</v>
      </c>
      <c r="BK446" s="857" t="s">
        <v>506</v>
      </c>
      <c r="BL446" s="858"/>
      <c r="BM446" s="853">
        <v>222</v>
      </c>
      <c r="BN446" s="854" t="s">
        <v>8676</v>
      </c>
      <c r="BO446" s="863">
        <v>44619</v>
      </c>
      <c r="BP446" s="863">
        <v>44624</v>
      </c>
      <c r="BQ446" s="863">
        <v>44626</v>
      </c>
      <c r="BR446" s="863">
        <v>44631</v>
      </c>
      <c r="BS446" s="863">
        <v>44708</v>
      </c>
      <c r="BT446" s="859">
        <v>44725</v>
      </c>
      <c r="BU446" s="859">
        <v>44729</v>
      </c>
      <c r="BV446" s="859">
        <v>44735</v>
      </c>
      <c r="BW446" s="1543">
        <v>44737</v>
      </c>
      <c r="BY446" s="864">
        <v>25</v>
      </c>
      <c r="BZ446" s="857" t="s">
        <v>506</v>
      </c>
      <c r="CA446" s="858"/>
      <c r="CB446" s="853">
        <v>222</v>
      </c>
      <c r="CC446" s="854" t="s">
        <v>8676</v>
      </c>
      <c r="CD446" s="885">
        <v>44619</v>
      </c>
      <c r="CE446" s="885">
        <v>44624</v>
      </c>
      <c r="CF446" s="885">
        <v>44626</v>
      </c>
      <c r="CG446" s="885">
        <v>44631</v>
      </c>
      <c r="CH446" s="885">
        <v>44708</v>
      </c>
      <c r="CI446" s="885">
        <v>44725</v>
      </c>
      <c r="CJ446" s="885">
        <v>44729</v>
      </c>
      <c r="CK446" s="885">
        <v>44735</v>
      </c>
      <c r="CL446" s="1543">
        <v>44737</v>
      </c>
      <c r="CN446" s="864">
        <v>25</v>
      </c>
      <c r="CO446" s="857" t="s">
        <v>506</v>
      </c>
      <c r="CP446" s="858"/>
      <c r="CQ446" s="853">
        <v>222</v>
      </c>
      <c r="CR446" s="854" t="s">
        <v>8676</v>
      </c>
      <c r="CS446" s="1555">
        <v>44619</v>
      </c>
      <c r="CT446" s="1555">
        <v>44624</v>
      </c>
      <c r="CU446" s="1555">
        <v>44626</v>
      </c>
      <c r="CV446" s="1555">
        <v>44631</v>
      </c>
      <c r="CW446" s="1555">
        <v>44708</v>
      </c>
      <c r="CX446" s="1555">
        <v>44725</v>
      </c>
      <c r="CY446" s="1555">
        <v>44729</v>
      </c>
      <c r="CZ446" s="1555">
        <v>44735</v>
      </c>
      <c r="DA446" s="1543">
        <v>44737</v>
      </c>
    </row>
    <row r="447" spans="1:105">
      <c r="A447" s="534"/>
      <c r="B447" s="407" t="s">
        <v>4971</v>
      </c>
      <c r="C447" s="1626">
        <f t="shared" si="512"/>
        <v>26</v>
      </c>
      <c r="D447" s="1627" t="s">
        <v>506</v>
      </c>
      <c r="E447" s="1628"/>
      <c r="F447" s="1629">
        <v>222</v>
      </c>
      <c r="G447" s="1630" t="s">
        <v>8676</v>
      </c>
      <c r="H447" s="1631">
        <v>44517</v>
      </c>
      <c r="I447" s="1631">
        <v>44520</v>
      </c>
      <c r="J447" s="1631">
        <v>44526</v>
      </c>
      <c r="K447" s="1631">
        <v>44533</v>
      </c>
      <c r="L447" s="1631">
        <v>44550</v>
      </c>
      <c r="M447" s="1631">
        <v>44554</v>
      </c>
      <c r="N447" s="1631">
        <v>44560</v>
      </c>
      <c r="O447" s="1632">
        <v>44562</v>
      </c>
      <c r="P447" s="534"/>
      <c r="Q447" s="864">
        <v>26</v>
      </c>
      <c r="R447" s="857" t="s">
        <v>506</v>
      </c>
      <c r="S447" s="858"/>
      <c r="T447" s="853">
        <v>222</v>
      </c>
      <c r="U447" s="854" t="s">
        <v>8676</v>
      </c>
      <c r="V447" s="1633">
        <v>44808</v>
      </c>
      <c r="W447" s="1633">
        <v>44813</v>
      </c>
      <c r="X447" s="1633">
        <v>44815</v>
      </c>
      <c r="Y447" s="1633">
        <v>44820</v>
      </c>
      <c r="Z447" s="1633">
        <v>44897</v>
      </c>
      <c r="AA447" s="1633">
        <v>44914</v>
      </c>
      <c r="AB447" s="1633">
        <v>44918</v>
      </c>
      <c r="AC447" s="1633">
        <v>44924</v>
      </c>
      <c r="AD447" s="1634">
        <v>44927</v>
      </c>
      <c r="AF447" s="864">
        <v>26</v>
      </c>
      <c r="AG447" s="857" t="s">
        <v>506</v>
      </c>
      <c r="AH447" s="858"/>
      <c r="AI447" s="853">
        <v>222</v>
      </c>
      <c r="AJ447" s="854" t="s">
        <v>8676</v>
      </c>
      <c r="AK447" s="1546">
        <v>44626</v>
      </c>
      <c r="AL447" s="1546">
        <v>44631</v>
      </c>
      <c r="AM447" s="1546">
        <v>44633</v>
      </c>
      <c r="AN447" s="1546">
        <v>44638</v>
      </c>
      <c r="AO447" s="1546">
        <v>44715</v>
      </c>
      <c r="AP447" s="1546">
        <v>44732</v>
      </c>
      <c r="AQ447" s="1546">
        <v>44736</v>
      </c>
      <c r="AR447" s="1546">
        <v>44742</v>
      </c>
      <c r="AS447" s="1543">
        <v>44744</v>
      </c>
      <c r="AU447" s="864">
        <v>26</v>
      </c>
      <c r="AV447" s="857" t="s">
        <v>506</v>
      </c>
      <c r="AW447" s="858"/>
      <c r="AX447" s="853">
        <v>222</v>
      </c>
      <c r="AY447" s="854" t="s">
        <v>8676</v>
      </c>
      <c r="AZ447" s="863">
        <v>44626</v>
      </c>
      <c r="BA447" s="863">
        <v>44631</v>
      </c>
      <c r="BB447" s="863">
        <v>44633</v>
      </c>
      <c r="BC447" s="863">
        <v>44638</v>
      </c>
      <c r="BD447" s="863">
        <v>44715</v>
      </c>
      <c r="BE447" s="863">
        <v>44732</v>
      </c>
      <c r="BF447" s="863">
        <v>44736</v>
      </c>
      <c r="BG447" s="863">
        <v>44742</v>
      </c>
      <c r="BH447" s="1543">
        <v>44744</v>
      </c>
      <c r="BJ447" s="864">
        <v>26</v>
      </c>
      <c r="BK447" s="857" t="s">
        <v>506</v>
      </c>
      <c r="BL447" s="858"/>
      <c r="BM447" s="853">
        <v>222</v>
      </c>
      <c r="BN447" s="854" t="s">
        <v>8676</v>
      </c>
      <c r="BO447" s="863">
        <v>44626</v>
      </c>
      <c r="BP447" s="863">
        <v>44631</v>
      </c>
      <c r="BQ447" s="863">
        <v>44633</v>
      </c>
      <c r="BR447" s="863">
        <v>44638</v>
      </c>
      <c r="BS447" s="863">
        <v>44715</v>
      </c>
      <c r="BT447" s="859">
        <v>44732</v>
      </c>
      <c r="BU447" s="859">
        <v>44736</v>
      </c>
      <c r="BV447" s="859">
        <v>44742</v>
      </c>
      <c r="BW447" s="1543">
        <v>44744</v>
      </c>
      <c r="BY447" s="864">
        <v>26</v>
      </c>
      <c r="BZ447" s="857" t="s">
        <v>506</v>
      </c>
      <c r="CA447" s="858"/>
      <c r="CB447" s="853">
        <v>222</v>
      </c>
      <c r="CC447" s="854" t="s">
        <v>8676</v>
      </c>
      <c r="CD447" s="885">
        <v>44626</v>
      </c>
      <c r="CE447" s="885">
        <v>44631</v>
      </c>
      <c r="CF447" s="885">
        <v>44633</v>
      </c>
      <c r="CG447" s="885">
        <v>44638</v>
      </c>
      <c r="CH447" s="885">
        <v>44715</v>
      </c>
      <c r="CI447" s="885">
        <v>44732</v>
      </c>
      <c r="CJ447" s="885">
        <v>44736</v>
      </c>
      <c r="CK447" s="885">
        <v>44742</v>
      </c>
      <c r="CL447" s="1543">
        <v>44744</v>
      </c>
      <c r="CN447" s="864">
        <v>26</v>
      </c>
      <c r="CO447" s="857" t="s">
        <v>506</v>
      </c>
      <c r="CP447" s="858"/>
      <c r="CQ447" s="853">
        <v>222</v>
      </c>
      <c r="CR447" s="854" t="s">
        <v>8676</v>
      </c>
      <c r="CS447" s="1555">
        <v>44626</v>
      </c>
      <c r="CT447" s="1555">
        <v>44631</v>
      </c>
      <c r="CU447" s="1555">
        <v>44633</v>
      </c>
      <c r="CV447" s="1555">
        <v>44638</v>
      </c>
      <c r="CW447" s="1555">
        <v>44715</v>
      </c>
      <c r="CX447" s="1555">
        <v>44732</v>
      </c>
      <c r="CY447" s="1555">
        <v>44736</v>
      </c>
      <c r="CZ447" s="1555">
        <v>44742</v>
      </c>
      <c r="DA447" s="1543">
        <v>44744</v>
      </c>
    </row>
    <row r="448" spans="1:105">
      <c r="A448" s="534" t="s">
        <v>9213</v>
      </c>
      <c r="B448" s="407" t="s">
        <v>4972</v>
      </c>
      <c r="C448" s="1617">
        <v>27</v>
      </c>
      <c r="D448" s="857" t="s">
        <v>506</v>
      </c>
      <c r="E448" s="1246"/>
      <c r="F448" s="853">
        <v>322</v>
      </c>
      <c r="G448" s="854" t="s">
        <v>8196</v>
      </c>
      <c r="H448" s="878">
        <f t="shared" si="487"/>
        <v>44524</v>
      </c>
      <c r="I448" s="859">
        <f t="shared" si="509"/>
        <v>44527</v>
      </c>
      <c r="J448" s="859">
        <f>K448-7</f>
        <v>44533</v>
      </c>
      <c r="K448" s="859">
        <f t="shared" si="513"/>
        <v>44540</v>
      </c>
      <c r="L448" s="859">
        <f t="shared" si="510"/>
        <v>44557</v>
      </c>
      <c r="M448" s="859">
        <f t="shared" si="476"/>
        <v>44561</v>
      </c>
      <c r="N448" s="859">
        <f t="shared" si="514"/>
        <v>44567</v>
      </c>
      <c r="O448" s="1543">
        <f>+O447+7</f>
        <v>44569</v>
      </c>
      <c r="P448" s="534" t="s">
        <v>9213</v>
      </c>
      <c r="Q448" s="864">
        <v>27</v>
      </c>
      <c r="R448" s="857" t="s">
        <v>506</v>
      </c>
      <c r="S448" s="1246"/>
      <c r="T448" s="853">
        <v>322</v>
      </c>
      <c r="U448" s="854" t="s">
        <v>8196</v>
      </c>
      <c r="V448" s="1624">
        <v>44451</v>
      </c>
      <c r="W448" s="1624">
        <v>44456</v>
      </c>
      <c r="X448" s="1624">
        <v>44458</v>
      </c>
      <c r="Y448" s="1624">
        <v>44463</v>
      </c>
      <c r="Z448" s="1624">
        <v>44540</v>
      </c>
      <c r="AA448" s="1624">
        <v>44557</v>
      </c>
      <c r="AB448" s="1624">
        <v>44561</v>
      </c>
      <c r="AC448" s="1624">
        <v>44567</v>
      </c>
      <c r="AD448" s="1543">
        <v>44569</v>
      </c>
      <c r="AE448" s="534" t="s">
        <v>9213</v>
      </c>
      <c r="AF448" s="864">
        <v>27</v>
      </c>
      <c r="AG448" s="857" t="s">
        <v>506</v>
      </c>
      <c r="AH448" s="1246"/>
      <c r="AI448" s="853">
        <v>322</v>
      </c>
      <c r="AJ448" s="854" t="s">
        <v>8196</v>
      </c>
      <c r="AK448" s="1546">
        <v>44451</v>
      </c>
      <c r="AL448" s="1546">
        <v>44456</v>
      </c>
      <c r="AM448" s="1546">
        <v>44458</v>
      </c>
      <c r="AN448" s="1546">
        <v>44463</v>
      </c>
      <c r="AO448" s="1546">
        <v>44540</v>
      </c>
      <c r="AP448" s="1546">
        <v>44557</v>
      </c>
      <c r="AQ448" s="1546">
        <v>44561</v>
      </c>
      <c r="AR448" s="1546">
        <v>44567</v>
      </c>
      <c r="AS448" s="1543">
        <v>44569</v>
      </c>
      <c r="AT448" s="534" t="s">
        <v>9213</v>
      </c>
      <c r="AU448" s="864">
        <v>27</v>
      </c>
      <c r="AV448" s="857" t="s">
        <v>506</v>
      </c>
      <c r="AW448" s="1246"/>
      <c r="AX448" s="853">
        <v>322</v>
      </c>
      <c r="AY448" s="854" t="s">
        <v>8196</v>
      </c>
      <c r="AZ448" s="859">
        <v>44451</v>
      </c>
      <c r="BA448" s="859">
        <v>44456</v>
      </c>
      <c r="BB448" s="859">
        <v>44458</v>
      </c>
      <c r="BC448" s="859">
        <v>44463</v>
      </c>
      <c r="BD448" s="859">
        <v>44540</v>
      </c>
      <c r="BE448" s="859">
        <v>44557</v>
      </c>
      <c r="BF448" s="859">
        <v>44561</v>
      </c>
      <c r="BG448" s="859">
        <v>44567</v>
      </c>
      <c r="BH448" s="1543">
        <v>44569</v>
      </c>
      <c r="BI448" s="534" t="s">
        <v>9213</v>
      </c>
      <c r="BJ448" s="864">
        <v>27</v>
      </c>
      <c r="BK448" s="857" t="s">
        <v>506</v>
      </c>
      <c r="BL448" s="1246"/>
      <c r="BM448" s="853">
        <v>322</v>
      </c>
      <c r="BN448" s="854" t="s">
        <v>8196</v>
      </c>
      <c r="BO448" s="859">
        <v>44451</v>
      </c>
      <c r="BP448" s="859">
        <v>44456</v>
      </c>
      <c r="BQ448" s="859">
        <v>44458</v>
      </c>
      <c r="BR448" s="859">
        <v>44463</v>
      </c>
      <c r="BS448" s="859">
        <v>44540</v>
      </c>
      <c r="BT448" s="859">
        <v>44557</v>
      </c>
      <c r="BU448" s="859">
        <v>44561</v>
      </c>
      <c r="BV448" s="859">
        <v>44567</v>
      </c>
      <c r="BW448" s="1543">
        <v>44569</v>
      </c>
      <c r="BX448" s="534" t="s">
        <v>9213</v>
      </c>
      <c r="BY448" s="864">
        <v>27</v>
      </c>
      <c r="BZ448" s="857" t="s">
        <v>506</v>
      </c>
      <c r="CA448" s="1246"/>
      <c r="CB448" s="853">
        <v>322</v>
      </c>
      <c r="CC448" s="854" t="s">
        <v>8196</v>
      </c>
      <c r="CD448" s="885">
        <v>44451</v>
      </c>
      <c r="CE448" s="885">
        <v>44456</v>
      </c>
      <c r="CF448" s="885">
        <v>44458</v>
      </c>
      <c r="CG448" s="885">
        <v>44463</v>
      </c>
      <c r="CH448" s="885">
        <v>44540</v>
      </c>
      <c r="CI448" s="885">
        <v>44557</v>
      </c>
      <c r="CJ448" s="885">
        <v>44561</v>
      </c>
      <c r="CK448" s="885">
        <v>44567</v>
      </c>
      <c r="CL448" s="1543">
        <v>44569</v>
      </c>
      <c r="CM448" s="534" t="s">
        <v>9213</v>
      </c>
      <c r="CN448" s="864">
        <v>27</v>
      </c>
      <c r="CO448" s="857" t="s">
        <v>506</v>
      </c>
      <c r="CP448" s="858"/>
      <c r="CQ448" s="853">
        <v>322</v>
      </c>
      <c r="CR448" s="854" t="s">
        <v>8196</v>
      </c>
      <c r="CS448" s="1555">
        <v>44451</v>
      </c>
      <c r="CT448" s="1555">
        <v>44456</v>
      </c>
      <c r="CU448" s="1555">
        <v>44458</v>
      </c>
      <c r="CV448" s="1555">
        <v>44463</v>
      </c>
      <c r="CW448" s="1555">
        <v>44540</v>
      </c>
      <c r="CX448" s="1555">
        <v>44557</v>
      </c>
      <c r="CY448" s="1555">
        <v>44561</v>
      </c>
      <c r="CZ448" s="1555">
        <v>44567</v>
      </c>
      <c r="DA448" s="1543">
        <v>44569</v>
      </c>
    </row>
    <row r="449" spans="2:105" ht="38.25">
      <c r="B449" s="407" t="s">
        <v>4973</v>
      </c>
      <c r="C449" s="1617">
        <f t="shared" ref="C449:C512" si="515">C448+1</f>
        <v>28</v>
      </c>
      <c r="D449" s="851" t="s">
        <v>506</v>
      </c>
      <c r="E449" s="1243" t="s">
        <v>8670</v>
      </c>
      <c r="F449" s="853">
        <v>322</v>
      </c>
      <c r="G449" s="854" t="s">
        <v>8196</v>
      </c>
      <c r="H449" s="855">
        <f t="shared" si="487"/>
        <v>44531</v>
      </c>
      <c r="I449" s="855">
        <f t="shared" si="509"/>
        <v>44534</v>
      </c>
      <c r="J449" s="855">
        <f t="shared" si="511"/>
        <v>44540</v>
      </c>
      <c r="K449" s="855">
        <f t="shared" si="513"/>
        <v>44547</v>
      </c>
      <c r="L449" s="855">
        <f t="shared" si="510"/>
        <v>44564</v>
      </c>
      <c r="M449" s="855">
        <f t="shared" si="476"/>
        <v>44568</v>
      </c>
      <c r="N449" s="855">
        <f t="shared" si="514"/>
        <v>44574</v>
      </c>
      <c r="O449" s="1543">
        <f t="shared" si="504"/>
        <v>44576</v>
      </c>
      <c r="Q449" s="864">
        <f t="shared" ref="Q449:Q512" si="516">Q448+1</f>
        <v>28</v>
      </c>
      <c r="R449" s="851" t="s">
        <v>506</v>
      </c>
      <c r="S449" s="1243" t="s">
        <v>8670</v>
      </c>
      <c r="T449" s="853">
        <v>322</v>
      </c>
      <c r="U449" s="854" t="s">
        <v>8196</v>
      </c>
      <c r="V449" s="1625">
        <v>44458</v>
      </c>
      <c r="W449" s="1625">
        <v>44463</v>
      </c>
      <c r="X449" s="1625">
        <v>44465</v>
      </c>
      <c r="Y449" s="1625">
        <v>44470</v>
      </c>
      <c r="Z449" s="1625">
        <v>44547</v>
      </c>
      <c r="AA449" s="1625">
        <v>44564</v>
      </c>
      <c r="AB449" s="1625">
        <v>44568</v>
      </c>
      <c r="AC449" s="1625">
        <v>44574</v>
      </c>
      <c r="AD449" s="1543">
        <v>44576</v>
      </c>
      <c r="AF449" s="864">
        <f t="shared" ref="AF449:AF512" si="517">AF448+1</f>
        <v>28</v>
      </c>
      <c r="AG449" s="851" t="s">
        <v>506</v>
      </c>
      <c r="AH449" s="1243" t="s">
        <v>8670</v>
      </c>
      <c r="AI449" s="853">
        <v>322</v>
      </c>
      <c r="AJ449" s="854" t="s">
        <v>8196</v>
      </c>
      <c r="AK449" s="1547">
        <v>44458</v>
      </c>
      <c r="AL449" s="1547">
        <v>44463</v>
      </c>
      <c r="AM449" s="1547">
        <v>44465</v>
      </c>
      <c r="AN449" s="1547">
        <v>44470</v>
      </c>
      <c r="AO449" s="1547">
        <v>44547</v>
      </c>
      <c r="AP449" s="1547">
        <v>44564</v>
      </c>
      <c r="AQ449" s="1547">
        <v>44568</v>
      </c>
      <c r="AR449" s="1547">
        <v>44574</v>
      </c>
      <c r="AS449" s="1543">
        <v>44576</v>
      </c>
      <c r="AU449" s="864">
        <f t="shared" ref="AU449:AU512" si="518">AU448+1</f>
        <v>28</v>
      </c>
      <c r="AV449" s="851" t="s">
        <v>506</v>
      </c>
      <c r="AW449" s="1243" t="s">
        <v>8670</v>
      </c>
      <c r="AX449" s="853">
        <v>322</v>
      </c>
      <c r="AY449" s="854" t="s">
        <v>8196</v>
      </c>
      <c r="AZ449" s="855">
        <v>44458</v>
      </c>
      <c r="BA449" s="855">
        <v>44463</v>
      </c>
      <c r="BB449" s="855">
        <v>44465</v>
      </c>
      <c r="BC449" s="855">
        <v>44470</v>
      </c>
      <c r="BD449" s="855">
        <v>44547</v>
      </c>
      <c r="BE449" s="855">
        <v>44564</v>
      </c>
      <c r="BF449" s="855">
        <v>44568</v>
      </c>
      <c r="BG449" s="855">
        <v>44574</v>
      </c>
      <c r="BH449" s="1543">
        <v>44576</v>
      </c>
      <c r="BJ449" s="864">
        <f t="shared" ref="BJ449:BJ512" si="519">BJ448+1</f>
        <v>28</v>
      </c>
      <c r="BK449" s="851" t="s">
        <v>506</v>
      </c>
      <c r="BL449" s="1243" t="s">
        <v>8670</v>
      </c>
      <c r="BM449" s="853">
        <v>322</v>
      </c>
      <c r="BN449" s="854" t="s">
        <v>8196</v>
      </c>
      <c r="BO449" s="855">
        <v>44458</v>
      </c>
      <c r="BP449" s="855">
        <v>44463</v>
      </c>
      <c r="BQ449" s="855">
        <v>44465</v>
      </c>
      <c r="BR449" s="855">
        <v>44470</v>
      </c>
      <c r="BS449" s="855">
        <v>44547</v>
      </c>
      <c r="BT449" s="855">
        <v>44564</v>
      </c>
      <c r="BU449" s="855">
        <v>44568</v>
      </c>
      <c r="BV449" s="855">
        <v>44574</v>
      </c>
      <c r="BW449" s="1543">
        <v>44576</v>
      </c>
      <c r="BY449" s="864">
        <f t="shared" ref="BY449:BY512" si="520">BY448+1</f>
        <v>28</v>
      </c>
      <c r="BZ449" s="851" t="s">
        <v>506</v>
      </c>
      <c r="CA449" s="1243" t="s">
        <v>8670</v>
      </c>
      <c r="CB449" s="853">
        <v>322</v>
      </c>
      <c r="CC449" s="854" t="s">
        <v>8196</v>
      </c>
      <c r="CD449" s="873">
        <v>44458</v>
      </c>
      <c r="CE449" s="873">
        <v>44463</v>
      </c>
      <c r="CF449" s="873">
        <v>44465</v>
      </c>
      <c r="CG449" s="873">
        <v>44470</v>
      </c>
      <c r="CH449" s="873">
        <v>44547</v>
      </c>
      <c r="CI449" s="873">
        <v>44564</v>
      </c>
      <c r="CJ449" s="873">
        <v>44568</v>
      </c>
      <c r="CK449" s="873">
        <v>44574</v>
      </c>
      <c r="CL449" s="1543">
        <v>44576</v>
      </c>
      <c r="CN449" s="864">
        <f t="shared" ref="CN449:CN512" si="521">CN448+1</f>
        <v>28</v>
      </c>
      <c r="CO449" s="851" t="s">
        <v>506</v>
      </c>
      <c r="CP449" s="852" t="s">
        <v>8670</v>
      </c>
      <c r="CQ449" s="853">
        <v>322</v>
      </c>
      <c r="CR449" s="854" t="s">
        <v>8196</v>
      </c>
      <c r="CS449" s="1554">
        <v>44458</v>
      </c>
      <c r="CT449" s="1554">
        <v>44463</v>
      </c>
      <c r="CU449" s="1554">
        <v>44465</v>
      </c>
      <c r="CV449" s="1554">
        <v>44470</v>
      </c>
      <c r="CW449" s="1554">
        <v>44547</v>
      </c>
      <c r="CX449" s="1554">
        <v>44564</v>
      </c>
      <c r="CY449" s="1554">
        <v>44568</v>
      </c>
      <c r="CZ449" s="1554">
        <v>44574</v>
      </c>
      <c r="DA449" s="1543">
        <v>44576</v>
      </c>
    </row>
    <row r="450" spans="2:105" ht="25.5">
      <c r="B450" s="407" t="s">
        <v>4974</v>
      </c>
      <c r="C450" s="1617">
        <f t="shared" si="515"/>
        <v>29</v>
      </c>
      <c r="D450" s="851" t="s">
        <v>506</v>
      </c>
      <c r="E450" s="1243" t="s">
        <v>509</v>
      </c>
      <c r="F450" s="853">
        <v>322</v>
      </c>
      <c r="G450" s="854" t="s">
        <v>8196</v>
      </c>
      <c r="H450" s="855">
        <f t="shared" si="487"/>
        <v>44538</v>
      </c>
      <c r="I450" s="855">
        <f t="shared" si="509"/>
        <v>44541</v>
      </c>
      <c r="J450" s="855">
        <f t="shared" si="511"/>
        <v>44547</v>
      </c>
      <c r="K450" s="855">
        <f t="shared" si="513"/>
        <v>44554</v>
      </c>
      <c r="L450" s="855">
        <f t="shared" si="510"/>
        <v>44571</v>
      </c>
      <c r="M450" s="855">
        <f t="shared" si="476"/>
        <v>44575</v>
      </c>
      <c r="N450" s="855">
        <f t="shared" si="514"/>
        <v>44581</v>
      </c>
      <c r="O450" s="1543">
        <f t="shared" si="504"/>
        <v>44583</v>
      </c>
      <c r="Q450" s="864">
        <f t="shared" si="516"/>
        <v>29</v>
      </c>
      <c r="R450" s="851" t="s">
        <v>506</v>
      </c>
      <c r="S450" s="1243" t="s">
        <v>509</v>
      </c>
      <c r="T450" s="853">
        <v>322</v>
      </c>
      <c r="U450" s="854" t="s">
        <v>8196</v>
      </c>
      <c r="V450" s="1625">
        <v>44465</v>
      </c>
      <c r="W450" s="1625">
        <v>44470</v>
      </c>
      <c r="X450" s="1625">
        <v>44472</v>
      </c>
      <c r="Y450" s="1625">
        <v>44477</v>
      </c>
      <c r="Z450" s="1625">
        <v>44554</v>
      </c>
      <c r="AA450" s="1625">
        <v>44571</v>
      </c>
      <c r="AB450" s="1625">
        <v>44575</v>
      </c>
      <c r="AC450" s="1625">
        <v>44581</v>
      </c>
      <c r="AD450" s="1543">
        <v>44583</v>
      </c>
      <c r="AF450" s="864">
        <f t="shared" si="517"/>
        <v>29</v>
      </c>
      <c r="AG450" s="851" t="s">
        <v>506</v>
      </c>
      <c r="AH450" s="1243" t="s">
        <v>509</v>
      </c>
      <c r="AI450" s="853">
        <v>322</v>
      </c>
      <c r="AJ450" s="854" t="s">
        <v>8196</v>
      </c>
      <c r="AK450" s="1547">
        <v>44465</v>
      </c>
      <c r="AL450" s="1547">
        <v>44470</v>
      </c>
      <c r="AM450" s="1547">
        <v>44472</v>
      </c>
      <c r="AN450" s="1547">
        <v>44477</v>
      </c>
      <c r="AO450" s="1547">
        <v>44554</v>
      </c>
      <c r="AP450" s="1547">
        <v>44571</v>
      </c>
      <c r="AQ450" s="1547">
        <v>44575</v>
      </c>
      <c r="AR450" s="1547">
        <v>44581</v>
      </c>
      <c r="AS450" s="1543">
        <v>44583</v>
      </c>
      <c r="AU450" s="864">
        <f t="shared" si="518"/>
        <v>29</v>
      </c>
      <c r="AV450" s="851" t="s">
        <v>506</v>
      </c>
      <c r="AW450" s="1243" t="s">
        <v>509</v>
      </c>
      <c r="AX450" s="853">
        <v>322</v>
      </c>
      <c r="AY450" s="854" t="s">
        <v>8196</v>
      </c>
      <c r="AZ450" s="855">
        <v>44465</v>
      </c>
      <c r="BA450" s="855">
        <v>44470</v>
      </c>
      <c r="BB450" s="855">
        <v>44472</v>
      </c>
      <c r="BC450" s="855">
        <v>44477</v>
      </c>
      <c r="BD450" s="855">
        <v>44554</v>
      </c>
      <c r="BE450" s="855">
        <v>44571</v>
      </c>
      <c r="BF450" s="855">
        <v>44575</v>
      </c>
      <c r="BG450" s="855">
        <v>44581</v>
      </c>
      <c r="BH450" s="1543">
        <v>44583</v>
      </c>
      <c r="BJ450" s="864">
        <f t="shared" si="519"/>
        <v>29</v>
      </c>
      <c r="BK450" s="851" t="s">
        <v>506</v>
      </c>
      <c r="BL450" s="1243" t="s">
        <v>509</v>
      </c>
      <c r="BM450" s="853">
        <v>322</v>
      </c>
      <c r="BN450" s="854" t="s">
        <v>8196</v>
      </c>
      <c r="BO450" s="855">
        <v>44465</v>
      </c>
      <c r="BP450" s="855">
        <v>44470</v>
      </c>
      <c r="BQ450" s="855">
        <v>44472</v>
      </c>
      <c r="BR450" s="855">
        <v>44477</v>
      </c>
      <c r="BS450" s="855">
        <v>44554</v>
      </c>
      <c r="BT450" s="855">
        <v>44571</v>
      </c>
      <c r="BU450" s="855">
        <v>44575</v>
      </c>
      <c r="BV450" s="855">
        <v>44581</v>
      </c>
      <c r="BW450" s="1543">
        <v>44583</v>
      </c>
      <c r="BY450" s="864">
        <f t="shared" si="520"/>
        <v>29</v>
      </c>
      <c r="BZ450" s="851" t="s">
        <v>506</v>
      </c>
      <c r="CA450" s="1243" t="s">
        <v>509</v>
      </c>
      <c r="CB450" s="853">
        <v>322</v>
      </c>
      <c r="CC450" s="854" t="s">
        <v>8196</v>
      </c>
      <c r="CD450" s="873">
        <v>44465</v>
      </c>
      <c r="CE450" s="873">
        <v>44470</v>
      </c>
      <c r="CF450" s="873">
        <v>44472</v>
      </c>
      <c r="CG450" s="873">
        <v>44477</v>
      </c>
      <c r="CH450" s="873">
        <v>44554</v>
      </c>
      <c r="CI450" s="873">
        <v>44571</v>
      </c>
      <c r="CJ450" s="873">
        <v>44575</v>
      </c>
      <c r="CK450" s="873">
        <v>44581</v>
      </c>
      <c r="CL450" s="1543">
        <v>44583</v>
      </c>
      <c r="CN450" s="864">
        <f t="shared" si="521"/>
        <v>29</v>
      </c>
      <c r="CO450" s="851" t="s">
        <v>506</v>
      </c>
      <c r="CP450" s="852" t="s">
        <v>509</v>
      </c>
      <c r="CQ450" s="853">
        <v>322</v>
      </c>
      <c r="CR450" s="854" t="s">
        <v>8196</v>
      </c>
      <c r="CS450" s="1554">
        <v>44465</v>
      </c>
      <c r="CT450" s="1554">
        <v>44470</v>
      </c>
      <c r="CU450" s="1554">
        <v>44472</v>
      </c>
      <c r="CV450" s="1554">
        <v>44477</v>
      </c>
      <c r="CW450" s="1554">
        <v>44554</v>
      </c>
      <c r="CX450" s="1554">
        <v>44571</v>
      </c>
      <c r="CY450" s="1554">
        <v>44575</v>
      </c>
      <c r="CZ450" s="1554">
        <v>44581</v>
      </c>
      <c r="DA450" s="1543">
        <v>44583</v>
      </c>
    </row>
    <row r="451" spans="2:105">
      <c r="B451" s="407" t="s">
        <v>4975</v>
      </c>
      <c r="C451" s="1617">
        <f t="shared" si="515"/>
        <v>30</v>
      </c>
      <c r="D451" s="857" t="s">
        <v>506</v>
      </c>
      <c r="E451" s="1246"/>
      <c r="F451" s="853">
        <v>322</v>
      </c>
      <c r="G451" s="854" t="s">
        <v>8196</v>
      </c>
      <c r="H451" s="859">
        <f t="shared" si="487"/>
        <v>44545</v>
      </c>
      <c r="I451" s="859">
        <f t="shared" si="509"/>
        <v>44548</v>
      </c>
      <c r="J451" s="859">
        <f t="shared" si="511"/>
        <v>44554</v>
      </c>
      <c r="K451" s="859">
        <f t="shared" si="513"/>
        <v>44561</v>
      </c>
      <c r="L451" s="859">
        <f t="shared" si="510"/>
        <v>44578</v>
      </c>
      <c r="M451" s="859">
        <f t="shared" si="476"/>
        <v>44582</v>
      </c>
      <c r="N451" s="859">
        <f t="shared" si="514"/>
        <v>44588</v>
      </c>
      <c r="O451" s="1543">
        <f t="shared" si="504"/>
        <v>44590</v>
      </c>
      <c r="Q451" s="864">
        <f t="shared" si="516"/>
        <v>30</v>
      </c>
      <c r="R451" s="857" t="s">
        <v>506</v>
      </c>
      <c r="S451" s="1246"/>
      <c r="T451" s="853">
        <v>322</v>
      </c>
      <c r="U451" s="854" t="s">
        <v>8196</v>
      </c>
      <c r="V451" s="1624">
        <v>44472</v>
      </c>
      <c r="W451" s="1624">
        <v>44477</v>
      </c>
      <c r="X451" s="1624">
        <v>44479</v>
      </c>
      <c r="Y451" s="1624">
        <v>44484</v>
      </c>
      <c r="Z451" s="1624">
        <v>44561</v>
      </c>
      <c r="AA451" s="1624">
        <v>44578</v>
      </c>
      <c r="AB451" s="1624">
        <v>44582</v>
      </c>
      <c r="AC451" s="1624">
        <v>44588</v>
      </c>
      <c r="AD451" s="1543">
        <v>44590</v>
      </c>
      <c r="AF451" s="864">
        <f t="shared" si="517"/>
        <v>30</v>
      </c>
      <c r="AG451" s="857" t="s">
        <v>506</v>
      </c>
      <c r="AH451" s="1246"/>
      <c r="AI451" s="853">
        <v>322</v>
      </c>
      <c r="AJ451" s="854" t="s">
        <v>8196</v>
      </c>
      <c r="AK451" s="1546">
        <v>44472</v>
      </c>
      <c r="AL451" s="1546">
        <v>44477</v>
      </c>
      <c r="AM451" s="1546">
        <v>44479</v>
      </c>
      <c r="AN451" s="1546">
        <v>44484</v>
      </c>
      <c r="AO451" s="1546">
        <v>44561</v>
      </c>
      <c r="AP451" s="1546">
        <v>44578</v>
      </c>
      <c r="AQ451" s="1546">
        <v>44582</v>
      </c>
      <c r="AR451" s="1546">
        <v>44588</v>
      </c>
      <c r="AS451" s="1543">
        <v>44590</v>
      </c>
      <c r="AU451" s="864">
        <f t="shared" si="518"/>
        <v>30</v>
      </c>
      <c r="AV451" s="857" t="s">
        <v>506</v>
      </c>
      <c r="AW451" s="1246"/>
      <c r="AX451" s="853">
        <v>322</v>
      </c>
      <c r="AY451" s="854" t="s">
        <v>8196</v>
      </c>
      <c r="AZ451" s="859">
        <v>44472</v>
      </c>
      <c r="BA451" s="859">
        <v>44477</v>
      </c>
      <c r="BB451" s="859">
        <v>44479</v>
      </c>
      <c r="BC451" s="859">
        <v>44484</v>
      </c>
      <c r="BD451" s="859">
        <v>44561</v>
      </c>
      <c r="BE451" s="859">
        <v>44578</v>
      </c>
      <c r="BF451" s="859">
        <v>44582</v>
      </c>
      <c r="BG451" s="859">
        <v>44588</v>
      </c>
      <c r="BH451" s="1543">
        <v>44590</v>
      </c>
      <c r="BJ451" s="864">
        <f t="shared" si="519"/>
        <v>30</v>
      </c>
      <c r="BK451" s="857" t="s">
        <v>506</v>
      </c>
      <c r="BL451" s="1246"/>
      <c r="BM451" s="853">
        <v>322</v>
      </c>
      <c r="BN451" s="854" t="s">
        <v>8196</v>
      </c>
      <c r="BO451" s="859">
        <v>44472</v>
      </c>
      <c r="BP451" s="859">
        <v>44477</v>
      </c>
      <c r="BQ451" s="859">
        <v>44479</v>
      </c>
      <c r="BR451" s="859">
        <v>44484</v>
      </c>
      <c r="BS451" s="859">
        <v>44561</v>
      </c>
      <c r="BT451" s="859">
        <v>44578</v>
      </c>
      <c r="BU451" s="859">
        <v>44582</v>
      </c>
      <c r="BV451" s="859">
        <v>44588</v>
      </c>
      <c r="BW451" s="1543">
        <v>44590</v>
      </c>
      <c r="BY451" s="864">
        <f t="shared" si="520"/>
        <v>30</v>
      </c>
      <c r="BZ451" s="857" t="s">
        <v>506</v>
      </c>
      <c r="CA451" s="1246"/>
      <c r="CB451" s="853">
        <v>322</v>
      </c>
      <c r="CC451" s="854" t="s">
        <v>8196</v>
      </c>
      <c r="CD451" s="885">
        <v>44472</v>
      </c>
      <c r="CE451" s="885">
        <v>44477</v>
      </c>
      <c r="CF451" s="885">
        <v>44479</v>
      </c>
      <c r="CG451" s="885">
        <v>44484</v>
      </c>
      <c r="CH451" s="885">
        <v>44561</v>
      </c>
      <c r="CI451" s="885">
        <v>44578</v>
      </c>
      <c r="CJ451" s="885">
        <v>44582</v>
      </c>
      <c r="CK451" s="885">
        <v>44588</v>
      </c>
      <c r="CL451" s="1543">
        <v>44590</v>
      </c>
      <c r="CN451" s="864">
        <f t="shared" si="521"/>
        <v>30</v>
      </c>
      <c r="CO451" s="857" t="s">
        <v>506</v>
      </c>
      <c r="CP451" s="858"/>
      <c r="CQ451" s="853">
        <v>322</v>
      </c>
      <c r="CR451" s="854" t="s">
        <v>8196</v>
      </c>
      <c r="CS451" s="1555">
        <v>44472</v>
      </c>
      <c r="CT451" s="1555">
        <v>44477</v>
      </c>
      <c r="CU451" s="1555">
        <v>44479</v>
      </c>
      <c r="CV451" s="1555">
        <v>44484</v>
      </c>
      <c r="CW451" s="1555">
        <v>44561</v>
      </c>
      <c r="CX451" s="1555">
        <v>44578</v>
      </c>
      <c r="CY451" s="1555">
        <v>44582</v>
      </c>
      <c r="CZ451" s="1555">
        <v>44588</v>
      </c>
      <c r="DA451" s="1543">
        <v>44590</v>
      </c>
    </row>
    <row r="452" spans="2:105">
      <c r="B452" s="407" t="s">
        <v>4976</v>
      </c>
      <c r="C452" s="1617">
        <f t="shared" si="515"/>
        <v>31</v>
      </c>
      <c r="D452" s="857" t="s">
        <v>506</v>
      </c>
      <c r="E452" s="1246"/>
      <c r="F452" s="853">
        <v>322</v>
      </c>
      <c r="G452" s="854" t="s">
        <v>8671</v>
      </c>
      <c r="H452" s="859">
        <f t="shared" si="487"/>
        <v>44552</v>
      </c>
      <c r="I452" s="878">
        <f t="shared" si="509"/>
        <v>44555</v>
      </c>
      <c r="J452" s="859">
        <f t="shared" si="511"/>
        <v>44561</v>
      </c>
      <c r="K452" s="859">
        <f t="shared" si="513"/>
        <v>44568</v>
      </c>
      <c r="L452" s="859">
        <f t="shared" si="510"/>
        <v>44585</v>
      </c>
      <c r="M452" s="859">
        <f t="shared" si="476"/>
        <v>44589</v>
      </c>
      <c r="N452" s="859">
        <f t="shared" si="514"/>
        <v>44595</v>
      </c>
      <c r="O452" s="1543">
        <f t="shared" si="504"/>
        <v>44597</v>
      </c>
      <c r="Q452" s="864">
        <f t="shared" si="516"/>
        <v>31</v>
      </c>
      <c r="R452" s="857" t="s">
        <v>506</v>
      </c>
      <c r="S452" s="1246"/>
      <c r="T452" s="853">
        <v>322</v>
      </c>
      <c r="U452" s="854" t="s">
        <v>8671</v>
      </c>
      <c r="V452" s="1624">
        <v>44479</v>
      </c>
      <c r="W452" s="1624">
        <v>44484</v>
      </c>
      <c r="X452" s="1624">
        <v>44486</v>
      </c>
      <c r="Y452" s="1624">
        <v>44491</v>
      </c>
      <c r="Z452" s="1624">
        <v>44568</v>
      </c>
      <c r="AA452" s="1624">
        <v>44585</v>
      </c>
      <c r="AB452" s="1624">
        <v>44589</v>
      </c>
      <c r="AC452" s="1624">
        <v>44595</v>
      </c>
      <c r="AD452" s="1543">
        <v>44597</v>
      </c>
      <c r="AF452" s="864">
        <f t="shared" si="517"/>
        <v>31</v>
      </c>
      <c r="AG452" s="857" t="s">
        <v>506</v>
      </c>
      <c r="AH452" s="1246"/>
      <c r="AI452" s="853">
        <v>322</v>
      </c>
      <c r="AJ452" s="854" t="s">
        <v>8671</v>
      </c>
      <c r="AK452" s="1546">
        <v>44479</v>
      </c>
      <c r="AL452" s="1546">
        <v>44484</v>
      </c>
      <c r="AM452" s="1546">
        <v>44486</v>
      </c>
      <c r="AN452" s="1546">
        <v>44491</v>
      </c>
      <c r="AO452" s="1546">
        <v>44568</v>
      </c>
      <c r="AP452" s="1546">
        <v>44585</v>
      </c>
      <c r="AQ452" s="1546">
        <v>44589</v>
      </c>
      <c r="AR452" s="1546">
        <v>44595</v>
      </c>
      <c r="AS452" s="1543">
        <v>44597</v>
      </c>
      <c r="AU452" s="864">
        <f t="shared" si="518"/>
        <v>31</v>
      </c>
      <c r="AV452" s="857" t="s">
        <v>506</v>
      </c>
      <c r="AW452" s="1246"/>
      <c r="AX452" s="853">
        <v>322</v>
      </c>
      <c r="AY452" s="854" t="s">
        <v>8671</v>
      </c>
      <c r="AZ452" s="859">
        <v>44479</v>
      </c>
      <c r="BA452" s="859">
        <v>44484</v>
      </c>
      <c r="BB452" s="859">
        <v>44486</v>
      </c>
      <c r="BC452" s="859">
        <v>44491</v>
      </c>
      <c r="BD452" s="859">
        <v>44568</v>
      </c>
      <c r="BE452" s="859">
        <v>44585</v>
      </c>
      <c r="BF452" s="859">
        <v>44589</v>
      </c>
      <c r="BG452" s="859">
        <v>44595</v>
      </c>
      <c r="BH452" s="1543">
        <v>44597</v>
      </c>
      <c r="BJ452" s="864">
        <f t="shared" si="519"/>
        <v>31</v>
      </c>
      <c r="BK452" s="857" t="s">
        <v>506</v>
      </c>
      <c r="BL452" s="1246"/>
      <c r="BM452" s="853">
        <v>322</v>
      </c>
      <c r="BN452" s="854" t="s">
        <v>8671</v>
      </c>
      <c r="BO452" s="859">
        <v>44479</v>
      </c>
      <c r="BP452" s="859">
        <v>44484</v>
      </c>
      <c r="BQ452" s="859">
        <v>44486</v>
      </c>
      <c r="BR452" s="859">
        <v>44491</v>
      </c>
      <c r="BS452" s="859">
        <v>44568</v>
      </c>
      <c r="BT452" s="859">
        <v>44585</v>
      </c>
      <c r="BU452" s="859">
        <v>44589</v>
      </c>
      <c r="BV452" s="859">
        <v>44595</v>
      </c>
      <c r="BW452" s="1543">
        <v>44597</v>
      </c>
      <c r="BY452" s="864">
        <f t="shared" si="520"/>
        <v>31</v>
      </c>
      <c r="BZ452" s="857" t="s">
        <v>506</v>
      </c>
      <c r="CA452" s="1246"/>
      <c r="CB452" s="853">
        <v>322</v>
      </c>
      <c r="CC452" s="854" t="s">
        <v>8671</v>
      </c>
      <c r="CD452" s="885">
        <v>44479</v>
      </c>
      <c r="CE452" s="885">
        <v>44484</v>
      </c>
      <c r="CF452" s="885">
        <v>44486</v>
      </c>
      <c r="CG452" s="885">
        <v>44491</v>
      </c>
      <c r="CH452" s="885">
        <v>44568</v>
      </c>
      <c r="CI452" s="885">
        <v>44585</v>
      </c>
      <c r="CJ452" s="885">
        <v>44589</v>
      </c>
      <c r="CK452" s="885">
        <v>44595</v>
      </c>
      <c r="CL452" s="1543">
        <v>44597</v>
      </c>
      <c r="CN452" s="864">
        <f t="shared" si="521"/>
        <v>31</v>
      </c>
      <c r="CO452" s="857" t="s">
        <v>506</v>
      </c>
      <c r="CP452" s="858"/>
      <c r="CQ452" s="853">
        <v>322</v>
      </c>
      <c r="CR452" s="854" t="s">
        <v>8671</v>
      </c>
      <c r="CS452" s="1555">
        <v>44479</v>
      </c>
      <c r="CT452" s="1555">
        <v>44484</v>
      </c>
      <c r="CU452" s="1555">
        <v>44486</v>
      </c>
      <c r="CV452" s="1555">
        <v>44491</v>
      </c>
      <c r="CW452" s="1555">
        <v>44568</v>
      </c>
      <c r="CX452" s="1555">
        <v>44585</v>
      </c>
      <c r="CY452" s="1555">
        <v>44589</v>
      </c>
      <c r="CZ452" s="1555">
        <v>44595</v>
      </c>
      <c r="DA452" s="1543">
        <v>44597</v>
      </c>
    </row>
    <row r="453" spans="2:105" ht="38.25">
      <c r="B453" s="407" t="s">
        <v>4977</v>
      </c>
      <c r="C453" s="1617">
        <f t="shared" si="515"/>
        <v>32</v>
      </c>
      <c r="D453" s="851" t="s">
        <v>506</v>
      </c>
      <c r="E453" s="1243" t="s">
        <v>8672</v>
      </c>
      <c r="F453" s="853">
        <v>322</v>
      </c>
      <c r="G453" s="854" t="s">
        <v>8671</v>
      </c>
      <c r="H453" s="855">
        <f t="shared" si="487"/>
        <v>44559</v>
      </c>
      <c r="I453" s="855">
        <f t="shared" si="509"/>
        <v>44562</v>
      </c>
      <c r="J453" s="855">
        <f t="shared" si="511"/>
        <v>44568</v>
      </c>
      <c r="K453" s="855">
        <f t="shared" si="513"/>
        <v>44575</v>
      </c>
      <c r="L453" s="855">
        <f t="shared" si="510"/>
        <v>44592</v>
      </c>
      <c r="M453" s="855">
        <f t="shared" si="476"/>
        <v>44596</v>
      </c>
      <c r="N453" s="855">
        <f t="shared" si="514"/>
        <v>44602</v>
      </c>
      <c r="O453" s="1543">
        <f t="shared" si="504"/>
        <v>44604</v>
      </c>
      <c r="Q453" s="864">
        <f t="shared" si="516"/>
        <v>32</v>
      </c>
      <c r="R453" s="851" t="s">
        <v>506</v>
      </c>
      <c r="S453" s="1243" t="s">
        <v>8672</v>
      </c>
      <c r="T453" s="853">
        <v>322</v>
      </c>
      <c r="U453" s="854" t="s">
        <v>8671</v>
      </c>
      <c r="V453" s="1625">
        <v>44486</v>
      </c>
      <c r="W453" s="1625">
        <v>44491</v>
      </c>
      <c r="X453" s="1625">
        <v>44493</v>
      </c>
      <c r="Y453" s="1625">
        <v>44498</v>
      </c>
      <c r="Z453" s="1625">
        <v>44575</v>
      </c>
      <c r="AA453" s="1625">
        <v>44592</v>
      </c>
      <c r="AB453" s="1625">
        <v>44596</v>
      </c>
      <c r="AC453" s="1625">
        <v>44602</v>
      </c>
      <c r="AD453" s="1543">
        <v>44604</v>
      </c>
      <c r="AF453" s="864">
        <f t="shared" si="517"/>
        <v>32</v>
      </c>
      <c r="AG453" s="851" t="s">
        <v>506</v>
      </c>
      <c r="AH453" s="1243" t="s">
        <v>8672</v>
      </c>
      <c r="AI453" s="853">
        <v>322</v>
      </c>
      <c r="AJ453" s="854" t="s">
        <v>8671</v>
      </c>
      <c r="AK453" s="1547">
        <v>44486</v>
      </c>
      <c r="AL453" s="1547">
        <v>44491</v>
      </c>
      <c r="AM453" s="1547">
        <v>44493</v>
      </c>
      <c r="AN453" s="1547">
        <v>44498</v>
      </c>
      <c r="AO453" s="1547">
        <v>44575</v>
      </c>
      <c r="AP453" s="1547">
        <v>44592</v>
      </c>
      <c r="AQ453" s="1547">
        <v>44596</v>
      </c>
      <c r="AR453" s="1547">
        <v>44602</v>
      </c>
      <c r="AS453" s="1543">
        <v>44604</v>
      </c>
      <c r="AU453" s="864">
        <f t="shared" si="518"/>
        <v>32</v>
      </c>
      <c r="AV453" s="851" t="s">
        <v>506</v>
      </c>
      <c r="AW453" s="1243" t="s">
        <v>8672</v>
      </c>
      <c r="AX453" s="853">
        <v>322</v>
      </c>
      <c r="AY453" s="854" t="s">
        <v>8671</v>
      </c>
      <c r="AZ453" s="855">
        <v>44486</v>
      </c>
      <c r="BA453" s="855">
        <v>44491</v>
      </c>
      <c r="BB453" s="855">
        <v>44493</v>
      </c>
      <c r="BC453" s="855">
        <v>44498</v>
      </c>
      <c r="BD453" s="855">
        <v>44575</v>
      </c>
      <c r="BE453" s="855">
        <v>44592</v>
      </c>
      <c r="BF453" s="855">
        <v>44596</v>
      </c>
      <c r="BG453" s="855">
        <v>44602</v>
      </c>
      <c r="BH453" s="1543">
        <v>44604</v>
      </c>
      <c r="BJ453" s="864">
        <f t="shared" si="519"/>
        <v>32</v>
      </c>
      <c r="BK453" s="851" t="s">
        <v>506</v>
      </c>
      <c r="BL453" s="1243" t="s">
        <v>8672</v>
      </c>
      <c r="BM453" s="853">
        <v>322</v>
      </c>
      <c r="BN453" s="854" t="s">
        <v>8671</v>
      </c>
      <c r="BO453" s="855">
        <v>44486</v>
      </c>
      <c r="BP453" s="855">
        <v>44491</v>
      </c>
      <c r="BQ453" s="855">
        <v>44493</v>
      </c>
      <c r="BR453" s="855">
        <v>44498</v>
      </c>
      <c r="BS453" s="855">
        <v>44575</v>
      </c>
      <c r="BT453" s="855">
        <v>44592</v>
      </c>
      <c r="BU453" s="855">
        <v>44596</v>
      </c>
      <c r="BV453" s="855">
        <v>44602</v>
      </c>
      <c r="BW453" s="1543">
        <v>44604</v>
      </c>
      <c r="BY453" s="864">
        <f t="shared" si="520"/>
        <v>32</v>
      </c>
      <c r="BZ453" s="851" t="s">
        <v>506</v>
      </c>
      <c r="CA453" s="1243" t="s">
        <v>8672</v>
      </c>
      <c r="CB453" s="853">
        <v>322</v>
      </c>
      <c r="CC453" s="854" t="s">
        <v>8671</v>
      </c>
      <c r="CD453" s="873">
        <v>44486</v>
      </c>
      <c r="CE453" s="873">
        <v>44491</v>
      </c>
      <c r="CF453" s="873">
        <v>44493</v>
      </c>
      <c r="CG453" s="873">
        <v>44498</v>
      </c>
      <c r="CH453" s="873">
        <v>44575</v>
      </c>
      <c r="CI453" s="873">
        <v>44592</v>
      </c>
      <c r="CJ453" s="873">
        <v>44596</v>
      </c>
      <c r="CK453" s="873">
        <v>44602</v>
      </c>
      <c r="CL453" s="1543">
        <v>44604</v>
      </c>
      <c r="CN453" s="864">
        <f t="shared" si="521"/>
        <v>32</v>
      </c>
      <c r="CO453" s="851" t="s">
        <v>506</v>
      </c>
      <c r="CP453" s="852" t="s">
        <v>8672</v>
      </c>
      <c r="CQ453" s="853">
        <v>322</v>
      </c>
      <c r="CR453" s="854" t="s">
        <v>8671</v>
      </c>
      <c r="CS453" s="1554">
        <v>44486</v>
      </c>
      <c r="CT453" s="1554">
        <v>44491</v>
      </c>
      <c r="CU453" s="1554">
        <v>44493</v>
      </c>
      <c r="CV453" s="1554">
        <v>44498</v>
      </c>
      <c r="CW453" s="1554">
        <v>44575</v>
      </c>
      <c r="CX453" s="1554">
        <v>44592</v>
      </c>
      <c r="CY453" s="1554">
        <v>44596</v>
      </c>
      <c r="CZ453" s="1554">
        <v>44602</v>
      </c>
      <c r="DA453" s="1543">
        <v>44604</v>
      </c>
    </row>
    <row r="454" spans="2:105">
      <c r="B454" s="407" t="s">
        <v>4978</v>
      </c>
      <c r="C454" s="1617">
        <f t="shared" si="515"/>
        <v>33</v>
      </c>
      <c r="D454" s="857" t="s">
        <v>506</v>
      </c>
      <c r="E454" s="1246"/>
      <c r="F454" s="853">
        <v>322</v>
      </c>
      <c r="G454" s="854" t="s">
        <v>8671</v>
      </c>
      <c r="H454" s="859">
        <f t="shared" si="487"/>
        <v>44566</v>
      </c>
      <c r="I454" s="859">
        <f t="shared" si="509"/>
        <v>44569</v>
      </c>
      <c r="J454" s="859">
        <f t="shared" si="511"/>
        <v>44575</v>
      </c>
      <c r="K454" s="859">
        <f t="shared" si="513"/>
        <v>44582</v>
      </c>
      <c r="L454" s="859">
        <f t="shared" si="510"/>
        <v>44599</v>
      </c>
      <c r="M454" s="859">
        <f t="shared" si="476"/>
        <v>44603</v>
      </c>
      <c r="N454" s="859">
        <f t="shared" si="514"/>
        <v>44609</v>
      </c>
      <c r="O454" s="1543">
        <f t="shared" si="504"/>
        <v>44611</v>
      </c>
      <c r="Q454" s="864">
        <f t="shared" si="516"/>
        <v>33</v>
      </c>
      <c r="R454" s="857" t="s">
        <v>506</v>
      </c>
      <c r="S454" s="1246"/>
      <c r="T454" s="853">
        <v>322</v>
      </c>
      <c r="U454" s="854" t="s">
        <v>8671</v>
      </c>
      <c r="V454" s="1624">
        <v>44493</v>
      </c>
      <c r="W454" s="1624">
        <v>44498</v>
      </c>
      <c r="X454" s="1624">
        <v>44500</v>
      </c>
      <c r="Y454" s="1624">
        <v>44505</v>
      </c>
      <c r="Z454" s="1624">
        <v>44582</v>
      </c>
      <c r="AA454" s="1624">
        <v>44599</v>
      </c>
      <c r="AB454" s="1624">
        <v>44603</v>
      </c>
      <c r="AC454" s="1624">
        <v>44609</v>
      </c>
      <c r="AD454" s="1543">
        <v>44611</v>
      </c>
      <c r="AF454" s="864">
        <f t="shared" si="517"/>
        <v>33</v>
      </c>
      <c r="AG454" s="857" t="s">
        <v>506</v>
      </c>
      <c r="AH454" s="1246"/>
      <c r="AI454" s="853">
        <v>322</v>
      </c>
      <c r="AJ454" s="854" t="s">
        <v>8671</v>
      </c>
      <c r="AK454" s="1546">
        <v>44493</v>
      </c>
      <c r="AL454" s="1546">
        <v>44498</v>
      </c>
      <c r="AM454" s="1546">
        <v>44500</v>
      </c>
      <c r="AN454" s="1546">
        <v>44505</v>
      </c>
      <c r="AO454" s="1546">
        <v>44582</v>
      </c>
      <c r="AP454" s="1546">
        <v>44599</v>
      </c>
      <c r="AQ454" s="1546">
        <v>44603</v>
      </c>
      <c r="AR454" s="1546">
        <v>44609</v>
      </c>
      <c r="AS454" s="1543">
        <v>44611</v>
      </c>
      <c r="AU454" s="864">
        <f t="shared" si="518"/>
        <v>33</v>
      </c>
      <c r="AV454" s="857" t="s">
        <v>506</v>
      </c>
      <c r="AW454" s="1246"/>
      <c r="AX454" s="853">
        <v>322</v>
      </c>
      <c r="AY454" s="854" t="s">
        <v>8671</v>
      </c>
      <c r="AZ454" s="859">
        <v>44493</v>
      </c>
      <c r="BA454" s="859">
        <v>44498</v>
      </c>
      <c r="BB454" s="859">
        <v>44500</v>
      </c>
      <c r="BC454" s="859">
        <v>44505</v>
      </c>
      <c r="BD454" s="859">
        <v>44582</v>
      </c>
      <c r="BE454" s="859">
        <v>44599</v>
      </c>
      <c r="BF454" s="859">
        <v>44603</v>
      </c>
      <c r="BG454" s="859">
        <v>44609</v>
      </c>
      <c r="BH454" s="1543">
        <v>44611</v>
      </c>
      <c r="BJ454" s="864">
        <f t="shared" si="519"/>
        <v>33</v>
      </c>
      <c r="BK454" s="857" t="s">
        <v>506</v>
      </c>
      <c r="BL454" s="1246"/>
      <c r="BM454" s="853">
        <v>322</v>
      </c>
      <c r="BN454" s="854" t="s">
        <v>8671</v>
      </c>
      <c r="BO454" s="859">
        <v>44493</v>
      </c>
      <c r="BP454" s="859">
        <v>44498</v>
      </c>
      <c r="BQ454" s="859">
        <v>44500</v>
      </c>
      <c r="BR454" s="859">
        <v>44505</v>
      </c>
      <c r="BS454" s="859">
        <v>44582</v>
      </c>
      <c r="BT454" s="859">
        <v>44599</v>
      </c>
      <c r="BU454" s="859">
        <v>44603</v>
      </c>
      <c r="BV454" s="859">
        <v>44609</v>
      </c>
      <c r="BW454" s="1543">
        <v>44611</v>
      </c>
      <c r="BY454" s="864">
        <f t="shared" si="520"/>
        <v>33</v>
      </c>
      <c r="BZ454" s="857" t="s">
        <v>506</v>
      </c>
      <c r="CA454" s="1246"/>
      <c r="CB454" s="853">
        <v>322</v>
      </c>
      <c r="CC454" s="854" t="s">
        <v>8671</v>
      </c>
      <c r="CD454" s="885">
        <v>44493</v>
      </c>
      <c r="CE454" s="885">
        <v>44498</v>
      </c>
      <c r="CF454" s="885">
        <v>44500</v>
      </c>
      <c r="CG454" s="885">
        <v>44505</v>
      </c>
      <c r="CH454" s="885">
        <v>44582</v>
      </c>
      <c r="CI454" s="885">
        <v>44599</v>
      </c>
      <c r="CJ454" s="885">
        <v>44603</v>
      </c>
      <c r="CK454" s="885">
        <v>44609</v>
      </c>
      <c r="CL454" s="1543">
        <v>44611</v>
      </c>
      <c r="CN454" s="864">
        <f t="shared" si="521"/>
        <v>33</v>
      </c>
      <c r="CO454" s="857" t="s">
        <v>506</v>
      </c>
      <c r="CP454" s="858"/>
      <c r="CQ454" s="853">
        <v>322</v>
      </c>
      <c r="CR454" s="854" t="s">
        <v>8671</v>
      </c>
      <c r="CS454" s="1555">
        <v>44493</v>
      </c>
      <c r="CT454" s="1555">
        <v>44498</v>
      </c>
      <c r="CU454" s="1555">
        <v>44500</v>
      </c>
      <c r="CV454" s="1555">
        <v>44505</v>
      </c>
      <c r="CW454" s="1555">
        <v>44582</v>
      </c>
      <c r="CX454" s="1555">
        <v>44599</v>
      </c>
      <c r="CY454" s="1555">
        <v>44603</v>
      </c>
      <c r="CZ454" s="1555">
        <v>44609</v>
      </c>
      <c r="DA454" s="1543">
        <v>44611</v>
      </c>
    </row>
    <row r="455" spans="2:105">
      <c r="B455" s="407" t="s">
        <v>4979</v>
      </c>
      <c r="C455" s="1617">
        <f t="shared" si="515"/>
        <v>34</v>
      </c>
      <c r="D455" s="857" t="s">
        <v>506</v>
      </c>
      <c r="E455" s="1246"/>
      <c r="F455" s="853">
        <v>322</v>
      </c>
      <c r="G455" s="854" t="s">
        <v>8671</v>
      </c>
      <c r="H455" s="859">
        <f t="shared" si="487"/>
        <v>44573</v>
      </c>
      <c r="I455" s="859">
        <f t="shared" si="509"/>
        <v>44576</v>
      </c>
      <c r="J455" s="859">
        <f t="shared" si="511"/>
        <v>44582</v>
      </c>
      <c r="K455" s="859">
        <f t="shared" si="513"/>
        <v>44589</v>
      </c>
      <c r="L455" s="859">
        <f t="shared" si="510"/>
        <v>44606</v>
      </c>
      <c r="M455" s="859">
        <f t="shared" si="476"/>
        <v>44610</v>
      </c>
      <c r="N455" s="859">
        <f t="shared" si="514"/>
        <v>44616</v>
      </c>
      <c r="O455" s="1543">
        <f t="shared" si="504"/>
        <v>44618</v>
      </c>
      <c r="Q455" s="864">
        <f t="shared" si="516"/>
        <v>34</v>
      </c>
      <c r="R455" s="857" t="s">
        <v>506</v>
      </c>
      <c r="S455" s="1246"/>
      <c r="T455" s="853">
        <v>322</v>
      </c>
      <c r="U455" s="854" t="s">
        <v>8671</v>
      </c>
      <c r="V455" s="1624">
        <v>44500</v>
      </c>
      <c r="W455" s="1624">
        <v>44505</v>
      </c>
      <c r="X455" s="1624">
        <v>44507</v>
      </c>
      <c r="Y455" s="1624">
        <v>44512</v>
      </c>
      <c r="Z455" s="1624">
        <v>44589</v>
      </c>
      <c r="AA455" s="1624">
        <v>44606</v>
      </c>
      <c r="AB455" s="1624">
        <v>44610</v>
      </c>
      <c r="AC455" s="1624">
        <v>44616</v>
      </c>
      <c r="AD455" s="1543">
        <v>44618</v>
      </c>
      <c r="AF455" s="864">
        <f t="shared" si="517"/>
        <v>34</v>
      </c>
      <c r="AG455" s="857" t="s">
        <v>506</v>
      </c>
      <c r="AH455" s="1246"/>
      <c r="AI455" s="853">
        <v>322</v>
      </c>
      <c r="AJ455" s="854" t="s">
        <v>8671</v>
      </c>
      <c r="AK455" s="1546">
        <v>44500</v>
      </c>
      <c r="AL455" s="1546">
        <v>44505</v>
      </c>
      <c r="AM455" s="1546">
        <v>44507</v>
      </c>
      <c r="AN455" s="1546">
        <v>44512</v>
      </c>
      <c r="AO455" s="1546">
        <v>44589</v>
      </c>
      <c r="AP455" s="1546">
        <v>44606</v>
      </c>
      <c r="AQ455" s="1546">
        <v>44610</v>
      </c>
      <c r="AR455" s="1546">
        <v>44616</v>
      </c>
      <c r="AS455" s="1543">
        <v>44618</v>
      </c>
      <c r="AU455" s="864">
        <f t="shared" si="518"/>
        <v>34</v>
      </c>
      <c r="AV455" s="857" t="s">
        <v>506</v>
      </c>
      <c r="AW455" s="1246"/>
      <c r="AX455" s="853">
        <v>322</v>
      </c>
      <c r="AY455" s="854" t="s">
        <v>8671</v>
      </c>
      <c r="AZ455" s="859">
        <v>44500</v>
      </c>
      <c r="BA455" s="859">
        <v>44505</v>
      </c>
      <c r="BB455" s="859">
        <v>44507</v>
      </c>
      <c r="BC455" s="859">
        <v>44512</v>
      </c>
      <c r="BD455" s="859">
        <v>44589</v>
      </c>
      <c r="BE455" s="859">
        <v>44606</v>
      </c>
      <c r="BF455" s="859">
        <v>44610</v>
      </c>
      <c r="BG455" s="859">
        <v>44616</v>
      </c>
      <c r="BH455" s="1543">
        <v>44618</v>
      </c>
      <c r="BJ455" s="864">
        <f t="shared" si="519"/>
        <v>34</v>
      </c>
      <c r="BK455" s="857" t="s">
        <v>506</v>
      </c>
      <c r="BL455" s="1246"/>
      <c r="BM455" s="853">
        <v>322</v>
      </c>
      <c r="BN455" s="854" t="s">
        <v>8671</v>
      </c>
      <c r="BO455" s="859">
        <v>44500</v>
      </c>
      <c r="BP455" s="859">
        <v>44505</v>
      </c>
      <c r="BQ455" s="859">
        <v>44507</v>
      </c>
      <c r="BR455" s="859">
        <v>44512</v>
      </c>
      <c r="BS455" s="859">
        <v>44589</v>
      </c>
      <c r="BT455" s="859">
        <v>44606</v>
      </c>
      <c r="BU455" s="859">
        <v>44610</v>
      </c>
      <c r="BV455" s="859">
        <v>44616</v>
      </c>
      <c r="BW455" s="1543">
        <v>44618</v>
      </c>
      <c r="BY455" s="864">
        <f t="shared" si="520"/>
        <v>34</v>
      </c>
      <c r="BZ455" s="857" t="s">
        <v>506</v>
      </c>
      <c r="CA455" s="1246"/>
      <c r="CB455" s="853">
        <v>322</v>
      </c>
      <c r="CC455" s="854" t="s">
        <v>8671</v>
      </c>
      <c r="CD455" s="885">
        <v>44500</v>
      </c>
      <c r="CE455" s="885">
        <v>44505</v>
      </c>
      <c r="CF455" s="885">
        <v>44507</v>
      </c>
      <c r="CG455" s="885">
        <v>44512</v>
      </c>
      <c r="CH455" s="885">
        <v>44589</v>
      </c>
      <c r="CI455" s="885">
        <v>44606</v>
      </c>
      <c r="CJ455" s="885">
        <v>44610</v>
      </c>
      <c r="CK455" s="885">
        <v>44616</v>
      </c>
      <c r="CL455" s="1543">
        <v>44618</v>
      </c>
      <c r="CN455" s="864">
        <f t="shared" si="521"/>
        <v>34</v>
      </c>
      <c r="CO455" s="857" t="s">
        <v>506</v>
      </c>
      <c r="CP455" s="858"/>
      <c r="CQ455" s="853">
        <v>322</v>
      </c>
      <c r="CR455" s="854" t="s">
        <v>8671</v>
      </c>
      <c r="CS455" s="1555">
        <v>44500</v>
      </c>
      <c r="CT455" s="1555">
        <v>44505</v>
      </c>
      <c r="CU455" s="1555">
        <v>44507</v>
      </c>
      <c r="CV455" s="1555">
        <v>44512</v>
      </c>
      <c r="CW455" s="1555">
        <v>44589</v>
      </c>
      <c r="CX455" s="1555">
        <v>44606</v>
      </c>
      <c r="CY455" s="1555">
        <v>44610</v>
      </c>
      <c r="CZ455" s="1555">
        <v>44616</v>
      </c>
      <c r="DA455" s="1543">
        <v>44618</v>
      </c>
    </row>
    <row r="456" spans="2:105">
      <c r="B456" s="1545" t="s">
        <v>4980</v>
      </c>
      <c r="C456" s="1617">
        <f t="shared" si="515"/>
        <v>35</v>
      </c>
      <c r="D456" s="857" t="s">
        <v>506</v>
      </c>
      <c r="E456" s="1246"/>
      <c r="F456" s="853">
        <v>322</v>
      </c>
      <c r="G456" s="854" t="s">
        <v>8673</v>
      </c>
      <c r="H456" s="859">
        <f t="shared" si="487"/>
        <v>44580</v>
      </c>
      <c r="I456" s="859">
        <f t="shared" si="509"/>
        <v>44583</v>
      </c>
      <c r="J456" s="859">
        <f t="shared" si="511"/>
        <v>44589</v>
      </c>
      <c r="K456" s="859">
        <f t="shared" si="513"/>
        <v>44596</v>
      </c>
      <c r="L456" s="859">
        <f t="shared" si="510"/>
        <v>44613</v>
      </c>
      <c r="M456" s="859">
        <f t="shared" si="476"/>
        <v>44617</v>
      </c>
      <c r="N456" s="859">
        <f t="shared" si="514"/>
        <v>44623</v>
      </c>
      <c r="O456" s="1543">
        <f t="shared" si="504"/>
        <v>44625</v>
      </c>
      <c r="Q456" s="864">
        <f t="shared" si="516"/>
        <v>35</v>
      </c>
      <c r="R456" s="857" t="s">
        <v>506</v>
      </c>
      <c r="S456" s="1246"/>
      <c r="T456" s="853">
        <v>322</v>
      </c>
      <c r="U456" s="854" t="s">
        <v>8673</v>
      </c>
      <c r="V456" s="1624">
        <v>44507</v>
      </c>
      <c r="W456" s="1624">
        <v>44512</v>
      </c>
      <c r="X456" s="1624">
        <v>44514</v>
      </c>
      <c r="Y456" s="1624">
        <v>44519</v>
      </c>
      <c r="Z456" s="1624">
        <v>44596</v>
      </c>
      <c r="AA456" s="1624">
        <v>44613</v>
      </c>
      <c r="AB456" s="1624">
        <v>44617</v>
      </c>
      <c r="AC456" s="1624">
        <v>44623</v>
      </c>
      <c r="AD456" s="1543">
        <v>44625</v>
      </c>
      <c r="AF456" s="864">
        <f t="shared" si="517"/>
        <v>35</v>
      </c>
      <c r="AG456" s="857" t="s">
        <v>506</v>
      </c>
      <c r="AH456" s="1246"/>
      <c r="AI456" s="853">
        <v>322</v>
      </c>
      <c r="AJ456" s="854" t="s">
        <v>8673</v>
      </c>
      <c r="AK456" s="1546">
        <v>44507</v>
      </c>
      <c r="AL456" s="1546">
        <v>44512</v>
      </c>
      <c r="AM456" s="1546">
        <v>44514</v>
      </c>
      <c r="AN456" s="1546">
        <v>44519</v>
      </c>
      <c r="AO456" s="1546">
        <v>44596</v>
      </c>
      <c r="AP456" s="1546">
        <v>44613</v>
      </c>
      <c r="AQ456" s="1546">
        <v>44617</v>
      </c>
      <c r="AR456" s="1546">
        <v>44623</v>
      </c>
      <c r="AS456" s="1543">
        <v>44625</v>
      </c>
      <c r="AU456" s="864">
        <f t="shared" si="518"/>
        <v>35</v>
      </c>
      <c r="AV456" s="857" t="s">
        <v>506</v>
      </c>
      <c r="AW456" s="1246"/>
      <c r="AX456" s="853">
        <v>322</v>
      </c>
      <c r="AY456" s="854" t="s">
        <v>8673</v>
      </c>
      <c r="AZ456" s="859">
        <v>44507</v>
      </c>
      <c r="BA456" s="859">
        <v>44512</v>
      </c>
      <c r="BB456" s="859">
        <v>44514</v>
      </c>
      <c r="BC456" s="859">
        <v>44519</v>
      </c>
      <c r="BD456" s="859">
        <v>44596</v>
      </c>
      <c r="BE456" s="859">
        <v>44613</v>
      </c>
      <c r="BF456" s="859">
        <v>44617</v>
      </c>
      <c r="BG456" s="859">
        <v>44623</v>
      </c>
      <c r="BH456" s="1543">
        <v>44625</v>
      </c>
      <c r="BJ456" s="864">
        <f t="shared" si="519"/>
        <v>35</v>
      </c>
      <c r="BK456" s="857" t="s">
        <v>506</v>
      </c>
      <c r="BL456" s="1246"/>
      <c r="BM456" s="853">
        <v>322</v>
      </c>
      <c r="BN456" s="854" t="s">
        <v>8673</v>
      </c>
      <c r="BO456" s="859">
        <v>44507</v>
      </c>
      <c r="BP456" s="859">
        <v>44512</v>
      </c>
      <c r="BQ456" s="859">
        <v>44514</v>
      </c>
      <c r="BR456" s="859">
        <v>44519</v>
      </c>
      <c r="BS456" s="859">
        <v>44596</v>
      </c>
      <c r="BT456" s="859">
        <v>44613</v>
      </c>
      <c r="BU456" s="859">
        <v>44617</v>
      </c>
      <c r="BV456" s="859">
        <v>44623</v>
      </c>
      <c r="BW456" s="1543">
        <v>44625</v>
      </c>
      <c r="BY456" s="864">
        <f t="shared" si="520"/>
        <v>35</v>
      </c>
      <c r="BZ456" s="857" t="s">
        <v>506</v>
      </c>
      <c r="CA456" s="1246"/>
      <c r="CB456" s="853">
        <v>322</v>
      </c>
      <c r="CC456" s="854" t="s">
        <v>8673</v>
      </c>
      <c r="CD456" s="885">
        <v>44507</v>
      </c>
      <c r="CE456" s="885">
        <v>44512</v>
      </c>
      <c r="CF456" s="885">
        <v>44514</v>
      </c>
      <c r="CG456" s="885">
        <v>44519</v>
      </c>
      <c r="CH456" s="885">
        <v>44596</v>
      </c>
      <c r="CI456" s="885">
        <v>44613</v>
      </c>
      <c r="CJ456" s="885">
        <v>44617</v>
      </c>
      <c r="CK456" s="885">
        <v>44623</v>
      </c>
      <c r="CL456" s="1543">
        <v>44625</v>
      </c>
      <c r="CN456" s="864">
        <f t="shared" si="521"/>
        <v>35</v>
      </c>
      <c r="CO456" s="857" t="s">
        <v>506</v>
      </c>
      <c r="CP456" s="858"/>
      <c r="CQ456" s="853">
        <v>322</v>
      </c>
      <c r="CR456" s="854" t="s">
        <v>8673</v>
      </c>
      <c r="CS456" s="1555">
        <v>44507</v>
      </c>
      <c r="CT456" s="1555">
        <v>44512</v>
      </c>
      <c r="CU456" s="1555">
        <v>44514</v>
      </c>
      <c r="CV456" s="1555">
        <v>44519</v>
      </c>
      <c r="CW456" s="1555">
        <v>44596</v>
      </c>
      <c r="CX456" s="1555">
        <v>44613</v>
      </c>
      <c r="CY456" s="1555">
        <v>44617</v>
      </c>
      <c r="CZ456" s="1555">
        <v>44623</v>
      </c>
      <c r="DA456" s="1543">
        <v>44625</v>
      </c>
    </row>
    <row r="457" spans="2:105">
      <c r="B457" s="1545" t="s">
        <v>4981</v>
      </c>
      <c r="C457" s="1617">
        <f t="shared" si="515"/>
        <v>36</v>
      </c>
      <c r="D457" s="857" t="s">
        <v>506</v>
      </c>
      <c r="E457" s="1246"/>
      <c r="F457" s="853">
        <v>322</v>
      </c>
      <c r="G457" s="854" t="s">
        <v>8673</v>
      </c>
      <c r="H457" s="859">
        <f t="shared" si="487"/>
        <v>44587</v>
      </c>
      <c r="I457" s="859">
        <f t="shared" si="509"/>
        <v>44590</v>
      </c>
      <c r="J457" s="859">
        <f t="shared" si="511"/>
        <v>44596</v>
      </c>
      <c r="K457" s="859">
        <f t="shared" si="513"/>
        <v>44603</v>
      </c>
      <c r="L457" s="859">
        <f t="shared" si="510"/>
        <v>44620</v>
      </c>
      <c r="M457" s="859">
        <f t="shared" si="476"/>
        <v>44624</v>
      </c>
      <c r="N457" s="859">
        <f t="shared" si="514"/>
        <v>44630</v>
      </c>
      <c r="O457" s="1543">
        <f t="shared" si="504"/>
        <v>44632</v>
      </c>
      <c r="Q457" s="864">
        <f t="shared" si="516"/>
        <v>36</v>
      </c>
      <c r="R457" s="857" t="s">
        <v>506</v>
      </c>
      <c r="S457" s="1246"/>
      <c r="T457" s="853">
        <v>322</v>
      </c>
      <c r="U457" s="854" t="s">
        <v>8673</v>
      </c>
      <c r="V457" s="1624">
        <v>44514</v>
      </c>
      <c r="W457" s="1624">
        <v>44519</v>
      </c>
      <c r="X457" s="1624">
        <v>44521</v>
      </c>
      <c r="Y457" s="1624">
        <v>44526</v>
      </c>
      <c r="Z457" s="1624">
        <v>44603</v>
      </c>
      <c r="AA457" s="1624">
        <v>44620</v>
      </c>
      <c r="AB457" s="1624">
        <v>44624</v>
      </c>
      <c r="AC457" s="1624">
        <v>44630</v>
      </c>
      <c r="AD457" s="1543">
        <v>44632</v>
      </c>
      <c r="AF457" s="864">
        <f t="shared" si="517"/>
        <v>36</v>
      </c>
      <c r="AG457" s="857" t="s">
        <v>506</v>
      </c>
      <c r="AH457" s="1246"/>
      <c r="AI457" s="853">
        <v>322</v>
      </c>
      <c r="AJ457" s="854" t="s">
        <v>8673</v>
      </c>
      <c r="AK457" s="1546">
        <v>44514</v>
      </c>
      <c r="AL457" s="1546">
        <v>44519</v>
      </c>
      <c r="AM457" s="1546">
        <v>44521</v>
      </c>
      <c r="AN457" s="1546">
        <v>44526</v>
      </c>
      <c r="AO457" s="1546">
        <v>44603</v>
      </c>
      <c r="AP457" s="1546">
        <v>44620</v>
      </c>
      <c r="AQ457" s="1546">
        <v>44624</v>
      </c>
      <c r="AR457" s="1546">
        <v>44630</v>
      </c>
      <c r="AS457" s="1543">
        <v>44632</v>
      </c>
      <c r="AU457" s="864">
        <f t="shared" si="518"/>
        <v>36</v>
      </c>
      <c r="AV457" s="857" t="s">
        <v>506</v>
      </c>
      <c r="AW457" s="1246"/>
      <c r="AX457" s="853">
        <v>322</v>
      </c>
      <c r="AY457" s="854" t="s">
        <v>8673</v>
      </c>
      <c r="AZ457" s="859">
        <v>44514</v>
      </c>
      <c r="BA457" s="859">
        <v>44519</v>
      </c>
      <c r="BB457" s="859">
        <v>44521</v>
      </c>
      <c r="BC457" s="859">
        <v>44526</v>
      </c>
      <c r="BD457" s="859">
        <v>44603</v>
      </c>
      <c r="BE457" s="859">
        <v>44620</v>
      </c>
      <c r="BF457" s="859">
        <v>44624</v>
      </c>
      <c r="BG457" s="859">
        <v>44630</v>
      </c>
      <c r="BH457" s="1543">
        <v>44632</v>
      </c>
      <c r="BJ457" s="864">
        <f t="shared" si="519"/>
        <v>36</v>
      </c>
      <c r="BK457" s="857" t="s">
        <v>506</v>
      </c>
      <c r="BL457" s="1246"/>
      <c r="BM457" s="853">
        <v>322</v>
      </c>
      <c r="BN457" s="854" t="s">
        <v>8673</v>
      </c>
      <c r="BO457" s="859">
        <v>44514</v>
      </c>
      <c r="BP457" s="859">
        <v>44519</v>
      </c>
      <c r="BQ457" s="859">
        <v>44521</v>
      </c>
      <c r="BR457" s="859">
        <v>44526</v>
      </c>
      <c r="BS457" s="859">
        <v>44603</v>
      </c>
      <c r="BT457" s="859">
        <v>44620</v>
      </c>
      <c r="BU457" s="859">
        <v>44624</v>
      </c>
      <c r="BV457" s="859">
        <v>44630</v>
      </c>
      <c r="BW457" s="1543">
        <v>44632</v>
      </c>
      <c r="BY457" s="864">
        <f t="shared" si="520"/>
        <v>36</v>
      </c>
      <c r="BZ457" s="857" t="s">
        <v>506</v>
      </c>
      <c r="CA457" s="1246"/>
      <c r="CB457" s="853">
        <v>322</v>
      </c>
      <c r="CC457" s="854" t="s">
        <v>8673</v>
      </c>
      <c r="CD457" s="885">
        <v>44514</v>
      </c>
      <c r="CE457" s="885">
        <v>44519</v>
      </c>
      <c r="CF457" s="885">
        <v>44521</v>
      </c>
      <c r="CG457" s="885">
        <v>44526</v>
      </c>
      <c r="CH457" s="885">
        <v>44603</v>
      </c>
      <c r="CI457" s="885">
        <v>44620</v>
      </c>
      <c r="CJ457" s="885">
        <v>44624</v>
      </c>
      <c r="CK457" s="885">
        <v>44630</v>
      </c>
      <c r="CL457" s="1543">
        <v>44632</v>
      </c>
      <c r="CN457" s="864">
        <f t="shared" si="521"/>
        <v>36</v>
      </c>
      <c r="CO457" s="857" t="s">
        <v>506</v>
      </c>
      <c r="CP457" s="858"/>
      <c r="CQ457" s="853">
        <v>322</v>
      </c>
      <c r="CR457" s="854" t="s">
        <v>8673</v>
      </c>
      <c r="CS457" s="1555">
        <v>44514</v>
      </c>
      <c r="CT457" s="1555">
        <v>44519</v>
      </c>
      <c r="CU457" s="1555">
        <v>44521</v>
      </c>
      <c r="CV457" s="1555">
        <v>44526</v>
      </c>
      <c r="CW457" s="1555">
        <v>44603</v>
      </c>
      <c r="CX457" s="1555">
        <v>44620</v>
      </c>
      <c r="CY457" s="1555">
        <v>44624</v>
      </c>
      <c r="CZ457" s="1555">
        <v>44630</v>
      </c>
      <c r="DA457" s="1543">
        <v>44632</v>
      </c>
    </row>
    <row r="458" spans="2:105">
      <c r="B458" s="1545" t="s">
        <v>4982</v>
      </c>
      <c r="C458" s="1617">
        <f t="shared" si="515"/>
        <v>37</v>
      </c>
      <c r="D458" s="857" t="s">
        <v>506</v>
      </c>
      <c r="E458" s="1246"/>
      <c r="F458" s="853">
        <v>322</v>
      </c>
      <c r="G458" s="854" t="s">
        <v>8673</v>
      </c>
      <c r="H458" s="859">
        <f t="shared" si="487"/>
        <v>44594</v>
      </c>
      <c r="I458" s="859">
        <f t="shared" si="509"/>
        <v>44597</v>
      </c>
      <c r="J458" s="859">
        <f t="shared" si="511"/>
        <v>44603</v>
      </c>
      <c r="K458" s="859">
        <f t="shared" si="513"/>
        <v>44610</v>
      </c>
      <c r="L458" s="859">
        <f t="shared" si="510"/>
        <v>44627</v>
      </c>
      <c r="M458" s="859">
        <f t="shared" si="476"/>
        <v>44631</v>
      </c>
      <c r="N458" s="859">
        <f t="shared" si="514"/>
        <v>44637</v>
      </c>
      <c r="O458" s="1543">
        <f t="shared" si="504"/>
        <v>44639</v>
      </c>
      <c r="Q458" s="864">
        <f t="shared" si="516"/>
        <v>37</v>
      </c>
      <c r="R458" s="857" t="s">
        <v>506</v>
      </c>
      <c r="S458" s="1246"/>
      <c r="T458" s="853">
        <v>322</v>
      </c>
      <c r="U458" s="854" t="s">
        <v>8673</v>
      </c>
      <c r="V458" s="1624">
        <v>44521</v>
      </c>
      <c r="W458" s="1624">
        <v>44526</v>
      </c>
      <c r="X458" s="1624">
        <v>44528</v>
      </c>
      <c r="Y458" s="1624">
        <v>44533</v>
      </c>
      <c r="Z458" s="1624">
        <v>44610</v>
      </c>
      <c r="AA458" s="1624">
        <v>44627</v>
      </c>
      <c r="AB458" s="1624">
        <v>44631</v>
      </c>
      <c r="AC458" s="1624">
        <v>44637</v>
      </c>
      <c r="AD458" s="1543">
        <v>44639</v>
      </c>
      <c r="AF458" s="864">
        <f t="shared" si="517"/>
        <v>37</v>
      </c>
      <c r="AG458" s="857" t="s">
        <v>506</v>
      </c>
      <c r="AH458" s="1246"/>
      <c r="AI458" s="853">
        <v>322</v>
      </c>
      <c r="AJ458" s="854" t="s">
        <v>8673</v>
      </c>
      <c r="AK458" s="1546">
        <v>44521</v>
      </c>
      <c r="AL458" s="1546">
        <v>44526</v>
      </c>
      <c r="AM458" s="1546">
        <v>44528</v>
      </c>
      <c r="AN458" s="1546">
        <v>44533</v>
      </c>
      <c r="AO458" s="1546">
        <v>44610</v>
      </c>
      <c r="AP458" s="1546">
        <v>44627</v>
      </c>
      <c r="AQ458" s="1546">
        <v>44631</v>
      </c>
      <c r="AR458" s="1546">
        <v>44637</v>
      </c>
      <c r="AS458" s="1543">
        <v>44639</v>
      </c>
      <c r="AU458" s="864">
        <f t="shared" si="518"/>
        <v>37</v>
      </c>
      <c r="AV458" s="857" t="s">
        <v>506</v>
      </c>
      <c r="AW458" s="1246"/>
      <c r="AX458" s="853">
        <v>322</v>
      </c>
      <c r="AY458" s="854" t="s">
        <v>8673</v>
      </c>
      <c r="AZ458" s="859">
        <v>44521</v>
      </c>
      <c r="BA458" s="859">
        <v>44526</v>
      </c>
      <c r="BB458" s="859">
        <v>44528</v>
      </c>
      <c r="BC458" s="859">
        <v>44533</v>
      </c>
      <c r="BD458" s="859">
        <v>44610</v>
      </c>
      <c r="BE458" s="859">
        <v>44627</v>
      </c>
      <c r="BF458" s="859">
        <v>44631</v>
      </c>
      <c r="BG458" s="859">
        <v>44637</v>
      </c>
      <c r="BH458" s="1543">
        <v>44639</v>
      </c>
      <c r="BJ458" s="864">
        <f t="shared" si="519"/>
        <v>37</v>
      </c>
      <c r="BK458" s="857" t="s">
        <v>506</v>
      </c>
      <c r="BL458" s="1246"/>
      <c r="BM458" s="853">
        <v>322</v>
      </c>
      <c r="BN458" s="854" t="s">
        <v>8673</v>
      </c>
      <c r="BO458" s="859">
        <v>44521</v>
      </c>
      <c r="BP458" s="859">
        <v>44526</v>
      </c>
      <c r="BQ458" s="859">
        <v>44528</v>
      </c>
      <c r="BR458" s="859">
        <v>44533</v>
      </c>
      <c r="BS458" s="859">
        <v>44610</v>
      </c>
      <c r="BT458" s="859">
        <v>44627</v>
      </c>
      <c r="BU458" s="859">
        <v>44631</v>
      </c>
      <c r="BV458" s="859">
        <v>44637</v>
      </c>
      <c r="BW458" s="1543">
        <v>44639</v>
      </c>
      <c r="BY458" s="864">
        <f t="shared" si="520"/>
        <v>37</v>
      </c>
      <c r="BZ458" s="857" t="s">
        <v>506</v>
      </c>
      <c r="CA458" s="1246"/>
      <c r="CB458" s="853">
        <v>322</v>
      </c>
      <c r="CC458" s="854" t="s">
        <v>8673</v>
      </c>
      <c r="CD458" s="885">
        <v>44521</v>
      </c>
      <c r="CE458" s="885">
        <v>44526</v>
      </c>
      <c r="CF458" s="885">
        <v>44528</v>
      </c>
      <c r="CG458" s="885">
        <v>44533</v>
      </c>
      <c r="CH458" s="885">
        <v>44610</v>
      </c>
      <c r="CI458" s="885">
        <v>44627</v>
      </c>
      <c r="CJ458" s="885">
        <v>44631</v>
      </c>
      <c r="CK458" s="885">
        <v>44637</v>
      </c>
      <c r="CL458" s="1543">
        <v>44639</v>
      </c>
      <c r="CN458" s="864">
        <f t="shared" si="521"/>
        <v>37</v>
      </c>
      <c r="CO458" s="857" t="s">
        <v>506</v>
      </c>
      <c r="CP458" s="858"/>
      <c r="CQ458" s="853">
        <v>322</v>
      </c>
      <c r="CR458" s="854" t="s">
        <v>8673</v>
      </c>
      <c r="CS458" s="1555">
        <v>44521</v>
      </c>
      <c r="CT458" s="1555">
        <v>44526</v>
      </c>
      <c r="CU458" s="1555">
        <v>44528</v>
      </c>
      <c r="CV458" s="1555">
        <v>44533</v>
      </c>
      <c r="CW458" s="1555">
        <v>44610</v>
      </c>
      <c r="CX458" s="1555">
        <v>44627</v>
      </c>
      <c r="CY458" s="1555">
        <v>44631</v>
      </c>
      <c r="CZ458" s="1555">
        <v>44637</v>
      </c>
      <c r="DA458" s="1543">
        <v>44639</v>
      </c>
    </row>
    <row r="459" spans="2:105">
      <c r="B459" s="1545" t="s">
        <v>4983</v>
      </c>
      <c r="C459" s="1617">
        <f t="shared" si="515"/>
        <v>38</v>
      </c>
      <c r="D459" s="857" t="s">
        <v>506</v>
      </c>
      <c r="E459" s="1246"/>
      <c r="F459" s="853">
        <v>322</v>
      </c>
      <c r="G459" s="854" t="s">
        <v>8673</v>
      </c>
      <c r="H459" s="859">
        <f t="shared" si="487"/>
        <v>44601</v>
      </c>
      <c r="I459" s="859">
        <f t="shared" si="509"/>
        <v>44604</v>
      </c>
      <c r="J459" s="859">
        <f t="shared" si="511"/>
        <v>44610</v>
      </c>
      <c r="K459" s="859">
        <f t="shared" si="513"/>
        <v>44617</v>
      </c>
      <c r="L459" s="859">
        <f t="shared" si="510"/>
        <v>44634</v>
      </c>
      <c r="M459" s="859">
        <f t="shared" si="476"/>
        <v>44638</v>
      </c>
      <c r="N459" s="859">
        <f t="shared" si="514"/>
        <v>44644</v>
      </c>
      <c r="O459" s="1543">
        <f t="shared" si="504"/>
        <v>44646</v>
      </c>
      <c r="Q459" s="864">
        <f t="shared" si="516"/>
        <v>38</v>
      </c>
      <c r="R459" s="857" t="s">
        <v>506</v>
      </c>
      <c r="S459" s="1246"/>
      <c r="T459" s="853">
        <v>322</v>
      </c>
      <c r="U459" s="854" t="s">
        <v>8673</v>
      </c>
      <c r="V459" s="1624">
        <v>44528</v>
      </c>
      <c r="W459" s="1624">
        <v>44533</v>
      </c>
      <c r="X459" s="1624">
        <v>44535</v>
      </c>
      <c r="Y459" s="1624">
        <v>44540</v>
      </c>
      <c r="Z459" s="1624">
        <v>44617</v>
      </c>
      <c r="AA459" s="1624">
        <v>44634</v>
      </c>
      <c r="AB459" s="1624">
        <v>44638</v>
      </c>
      <c r="AC459" s="1624">
        <v>44644</v>
      </c>
      <c r="AD459" s="1543">
        <v>44646</v>
      </c>
      <c r="AF459" s="864">
        <f t="shared" si="517"/>
        <v>38</v>
      </c>
      <c r="AG459" s="857" t="s">
        <v>506</v>
      </c>
      <c r="AH459" s="1246"/>
      <c r="AI459" s="853">
        <v>322</v>
      </c>
      <c r="AJ459" s="854" t="s">
        <v>8673</v>
      </c>
      <c r="AK459" s="1546">
        <v>44528</v>
      </c>
      <c r="AL459" s="1546">
        <v>44533</v>
      </c>
      <c r="AM459" s="1546">
        <v>44535</v>
      </c>
      <c r="AN459" s="1546">
        <v>44540</v>
      </c>
      <c r="AO459" s="1546">
        <v>44617</v>
      </c>
      <c r="AP459" s="1546">
        <v>44634</v>
      </c>
      <c r="AQ459" s="1546">
        <v>44638</v>
      </c>
      <c r="AR459" s="1546">
        <v>44644</v>
      </c>
      <c r="AS459" s="1543">
        <v>44646</v>
      </c>
      <c r="AU459" s="864">
        <f t="shared" si="518"/>
        <v>38</v>
      </c>
      <c r="AV459" s="857" t="s">
        <v>506</v>
      </c>
      <c r="AW459" s="1246"/>
      <c r="AX459" s="853">
        <v>322</v>
      </c>
      <c r="AY459" s="854" t="s">
        <v>8673</v>
      </c>
      <c r="AZ459" s="859">
        <v>44528</v>
      </c>
      <c r="BA459" s="859">
        <v>44533</v>
      </c>
      <c r="BB459" s="859">
        <v>44535</v>
      </c>
      <c r="BC459" s="859">
        <v>44540</v>
      </c>
      <c r="BD459" s="859">
        <v>44617</v>
      </c>
      <c r="BE459" s="859">
        <v>44634</v>
      </c>
      <c r="BF459" s="859">
        <v>44638</v>
      </c>
      <c r="BG459" s="859">
        <v>44644</v>
      </c>
      <c r="BH459" s="1543">
        <v>44646</v>
      </c>
      <c r="BJ459" s="864">
        <f t="shared" si="519"/>
        <v>38</v>
      </c>
      <c r="BK459" s="857" t="s">
        <v>506</v>
      </c>
      <c r="BL459" s="1246"/>
      <c r="BM459" s="853">
        <v>322</v>
      </c>
      <c r="BN459" s="854" t="s">
        <v>8673</v>
      </c>
      <c r="BO459" s="859">
        <v>44528</v>
      </c>
      <c r="BP459" s="859">
        <v>44533</v>
      </c>
      <c r="BQ459" s="859">
        <v>44535</v>
      </c>
      <c r="BR459" s="859">
        <v>44540</v>
      </c>
      <c r="BS459" s="859">
        <v>44617</v>
      </c>
      <c r="BT459" s="859">
        <v>44634</v>
      </c>
      <c r="BU459" s="859">
        <v>44638</v>
      </c>
      <c r="BV459" s="859">
        <v>44644</v>
      </c>
      <c r="BW459" s="1543">
        <v>44646</v>
      </c>
      <c r="BY459" s="864">
        <f t="shared" si="520"/>
        <v>38</v>
      </c>
      <c r="BZ459" s="857" t="s">
        <v>506</v>
      </c>
      <c r="CA459" s="1246"/>
      <c r="CB459" s="853">
        <v>322</v>
      </c>
      <c r="CC459" s="854" t="s">
        <v>8673</v>
      </c>
      <c r="CD459" s="885">
        <v>44528</v>
      </c>
      <c r="CE459" s="885">
        <v>44533</v>
      </c>
      <c r="CF459" s="885">
        <v>44535</v>
      </c>
      <c r="CG459" s="885">
        <v>44540</v>
      </c>
      <c r="CH459" s="885">
        <v>44617</v>
      </c>
      <c r="CI459" s="885">
        <v>44634</v>
      </c>
      <c r="CJ459" s="885">
        <v>44638</v>
      </c>
      <c r="CK459" s="885">
        <v>44644</v>
      </c>
      <c r="CL459" s="1543">
        <v>44646</v>
      </c>
      <c r="CN459" s="864">
        <f t="shared" si="521"/>
        <v>38</v>
      </c>
      <c r="CO459" s="857" t="s">
        <v>506</v>
      </c>
      <c r="CP459" s="858"/>
      <c r="CQ459" s="853">
        <v>322</v>
      </c>
      <c r="CR459" s="854" t="s">
        <v>8673</v>
      </c>
      <c r="CS459" s="1555">
        <v>44528</v>
      </c>
      <c r="CT459" s="1555">
        <v>44533</v>
      </c>
      <c r="CU459" s="1555">
        <v>44535</v>
      </c>
      <c r="CV459" s="1555">
        <v>44540</v>
      </c>
      <c r="CW459" s="1555">
        <v>44617</v>
      </c>
      <c r="CX459" s="1555">
        <v>44634</v>
      </c>
      <c r="CY459" s="1555">
        <v>44638</v>
      </c>
      <c r="CZ459" s="1555">
        <v>44644</v>
      </c>
      <c r="DA459" s="1543">
        <v>44646</v>
      </c>
    </row>
    <row r="460" spans="2:105" ht="25.5">
      <c r="B460" s="1545" t="s">
        <v>4984</v>
      </c>
      <c r="C460" s="1617">
        <f t="shared" si="515"/>
        <v>39</v>
      </c>
      <c r="D460" s="851" t="s">
        <v>506</v>
      </c>
      <c r="E460" s="1243" t="s">
        <v>719</v>
      </c>
      <c r="F460" s="853">
        <v>322</v>
      </c>
      <c r="G460" s="854" t="s">
        <v>8673</v>
      </c>
      <c r="H460" s="855">
        <f t="shared" si="487"/>
        <v>44608</v>
      </c>
      <c r="I460" s="855">
        <f t="shared" si="509"/>
        <v>44611</v>
      </c>
      <c r="J460" s="855">
        <f t="shared" si="511"/>
        <v>44617</v>
      </c>
      <c r="K460" s="855">
        <f t="shared" si="513"/>
        <v>44624</v>
      </c>
      <c r="L460" s="855">
        <f t="shared" si="510"/>
        <v>44641</v>
      </c>
      <c r="M460" s="855">
        <f t="shared" si="476"/>
        <v>44645</v>
      </c>
      <c r="N460" s="855">
        <f t="shared" si="514"/>
        <v>44651</v>
      </c>
      <c r="O460" s="1543">
        <f t="shared" si="504"/>
        <v>44653</v>
      </c>
      <c r="Q460" s="864">
        <f t="shared" si="516"/>
        <v>39</v>
      </c>
      <c r="R460" s="851" t="s">
        <v>506</v>
      </c>
      <c r="S460" s="1243" t="s">
        <v>719</v>
      </c>
      <c r="T460" s="853">
        <v>322</v>
      </c>
      <c r="U460" s="854" t="s">
        <v>8673</v>
      </c>
      <c r="V460" s="1625">
        <v>44535</v>
      </c>
      <c r="W460" s="1625">
        <v>44540</v>
      </c>
      <c r="X460" s="1625">
        <v>44542</v>
      </c>
      <c r="Y460" s="1625">
        <v>44547</v>
      </c>
      <c r="Z460" s="1625">
        <v>44624</v>
      </c>
      <c r="AA460" s="1625">
        <v>44641</v>
      </c>
      <c r="AB460" s="1625">
        <v>44645</v>
      </c>
      <c r="AC460" s="1625">
        <v>44651</v>
      </c>
      <c r="AD460" s="1543">
        <v>44653</v>
      </c>
      <c r="AF460" s="864">
        <f t="shared" si="517"/>
        <v>39</v>
      </c>
      <c r="AG460" s="851" t="s">
        <v>506</v>
      </c>
      <c r="AH460" s="1243" t="s">
        <v>719</v>
      </c>
      <c r="AI460" s="853">
        <v>322</v>
      </c>
      <c r="AJ460" s="854" t="s">
        <v>8673</v>
      </c>
      <c r="AK460" s="1547">
        <v>44535</v>
      </c>
      <c r="AL460" s="1547">
        <v>44540</v>
      </c>
      <c r="AM460" s="1547">
        <v>44542</v>
      </c>
      <c r="AN460" s="1547">
        <v>44547</v>
      </c>
      <c r="AO460" s="1547">
        <v>44624</v>
      </c>
      <c r="AP460" s="1547">
        <v>44641</v>
      </c>
      <c r="AQ460" s="1547">
        <v>44645</v>
      </c>
      <c r="AR460" s="1547">
        <v>44651</v>
      </c>
      <c r="AS460" s="1543">
        <v>44653</v>
      </c>
      <c r="AU460" s="864">
        <f t="shared" si="518"/>
        <v>39</v>
      </c>
      <c r="AV460" s="851" t="s">
        <v>506</v>
      </c>
      <c r="AW460" s="1243" t="s">
        <v>719</v>
      </c>
      <c r="AX460" s="853">
        <v>322</v>
      </c>
      <c r="AY460" s="854" t="s">
        <v>8673</v>
      </c>
      <c r="AZ460" s="855">
        <v>44535</v>
      </c>
      <c r="BA460" s="855">
        <v>44540</v>
      </c>
      <c r="BB460" s="855">
        <v>44542</v>
      </c>
      <c r="BC460" s="855">
        <v>44547</v>
      </c>
      <c r="BD460" s="855">
        <v>44624</v>
      </c>
      <c r="BE460" s="855">
        <v>44641</v>
      </c>
      <c r="BF460" s="855">
        <v>44645</v>
      </c>
      <c r="BG460" s="855">
        <v>44651</v>
      </c>
      <c r="BH460" s="1543">
        <v>44653</v>
      </c>
      <c r="BJ460" s="864">
        <f t="shared" si="519"/>
        <v>39</v>
      </c>
      <c r="BK460" s="851" t="s">
        <v>506</v>
      </c>
      <c r="BL460" s="1243" t="s">
        <v>719</v>
      </c>
      <c r="BM460" s="853">
        <v>322</v>
      </c>
      <c r="BN460" s="854" t="s">
        <v>8673</v>
      </c>
      <c r="BO460" s="855">
        <v>44535</v>
      </c>
      <c r="BP460" s="855">
        <v>44540</v>
      </c>
      <c r="BQ460" s="855">
        <v>44542</v>
      </c>
      <c r="BR460" s="855">
        <v>44547</v>
      </c>
      <c r="BS460" s="855">
        <v>44624</v>
      </c>
      <c r="BT460" s="855">
        <v>44641</v>
      </c>
      <c r="BU460" s="855">
        <v>44645</v>
      </c>
      <c r="BV460" s="855">
        <v>44651</v>
      </c>
      <c r="BW460" s="1543">
        <v>44653</v>
      </c>
      <c r="BY460" s="864">
        <f t="shared" si="520"/>
        <v>39</v>
      </c>
      <c r="BZ460" s="851" t="s">
        <v>506</v>
      </c>
      <c r="CA460" s="1243" t="s">
        <v>719</v>
      </c>
      <c r="CB460" s="853">
        <v>322</v>
      </c>
      <c r="CC460" s="854" t="s">
        <v>8673</v>
      </c>
      <c r="CD460" s="873">
        <v>44535</v>
      </c>
      <c r="CE460" s="873">
        <v>44540</v>
      </c>
      <c r="CF460" s="873">
        <v>44542</v>
      </c>
      <c r="CG460" s="873">
        <v>44547</v>
      </c>
      <c r="CH460" s="873">
        <v>44624</v>
      </c>
      <c r="CI460" s="873">
        <v>44641</v>
      </c>
      <c r="CJ460" s="873">
        <v>44645</v>
      </c>
      <c r="CK460" s="873">
        <v>44651</v>
      </c>
      <c r="CL460" s="1543">
        <v>44653</v>
      </c>
      <c r="CN460" s="864">
        <f t="shared" si="521"/>
        <v>39</v>
      </c>
      <c r="CO460" s="851" t="s">
        <v>506</v>
      </c>
      <c r="CP460" s="852" t="s">
        <v>719</v>
      </c>
      <c r="CQ460" s="853">
        <v>322</v>
      </c>
      <c r="CR460" s="854" t="s">
        <v>8673</v>
      </c>
      <c r="CS460" s="1554">
        <v>44535</v>
      </c>
      <c r="CT460" s="1554">
        <v>44540</v>
      </c>
      <c r="CU460" s="1554">
        <v>44542</v>
      </c>
      <c r="CV460" s="1554">
        <v>44547</v>
      </c>
      <c r="CW460" s="1554">
        <v>44624</v>
      </c>
      <c r="CX460" s="1554">
        <v>44641</v>
      </c>
      <c r="CY460" s="1554">
        <v>44645</v>
      </c>
      <c r="CZ460" s="1554">
        <v>44651</v>
      </c>
      <c r="DA460" s="1543">
        <v>44653</v>
      </c>
    </row>
    <row r="461" spans="2:105">
      <c r="B461" s="1545" t="s">
        <v>4985</v>
      </c>
      <c r="C461" s="1617">
        <f t="shared" si="515"/>
        <v>40</v>
      </c>
      <c r="D461" s="857" t="s">
        <v>506</v>
      </c>
      <c r="E461" s="1246"/>
      <c r="F461" s="853">
        <v>422</v>
      </c>
      <c r="G461" s="854" t="s">
        <v>8674</v>
      </c>
      <c r="H461" s="859">
        <f t="shared" si="487"/>
        <v>44615</v>
      </c>
      <c r="I461" s="859">
        <f t="shared" si="509"/>
        <v>44618</v>
      </c>
      <c r="J461" s="859">
        <f t="shared" si="511"/>
        <v>44624</v>
      </c>
      <c r="K461" s="859">
        <f t="shared" si="513"/>
        <v>44631</v>
      </c>
      <c r="L461" s="859">
        <f t="shared" si="510"/>
        <v>44648</v>
      </c>
      <c r="M461" s="859">
        <f t="shared" ref="M461:M524" si="522">N461-6</f>
        <v>44652</v>
      </c>
      <c r="N461" s="859">
        <f t="shared" si="514"/>
        <v>44658</v>
      </c>
      <c r="O461" s="1543">
        <f t="shared" si="504"/>
        <v>44660</v>
      </c>
      <c r="Q461" s="864">
        <f t="shared" si="516"/>
        <v>40</v>
      </c>
      <c r="R461" s="857" t="s">
        <v>506</v>
      </c>
      <c r="S461" s="1246"/>
      <c r="T461" s="853">
        <v>422</v>
      </c>
      <c r="U461" s="854" t="s">
        <v>8674</v>
      </c>
      <c r="V461" s="1624">
        <v>44542</v>
      </c>
      <c r="W461" s="1624">
        <v>44547</v>
      </c>
      <c r="X461" s="1624">
        <v>44549</v>
      </c>
      <c r="Y461" s="1624">
        <v>44554</v>
      </c>
      <c r="Z461" s="1624">
        <v>44631</v>
      </c>
      <c r="AA461" s="1624">
        <v>44648</v>
      </c>
      <c r="AB461" s="1624">
        <v>44652</v>
      </c>
      <c r="AC461" s="1624">
        <v>44658</v>
      </c>
      <c r="AD461" s="1543">
        <v>44660</v>
      </c>
      <c r="AF461" s="864">
        <f t="shared" si="517"/>
        <v>40</v>
      </c>
      <c r="AG461" s="857" t="s">
        <v>506</v>
      </c>
      <c r="AH461" s="1246"/>
      <c r="AI461" s="853">
        <v>422</v>
      </c>
      <c r="AJ461" s="854" t="s">
        <v>8674</v>
      </c>
      <c r="AK461" s="1546">
        <v>44542</v>
      </c>
      <c r="AL461" s="1546">
        <v>44547</v>
      </c>
      <c r="AM461" s="1546">
        <v>44549</v>
      </c>
      <c r="AN461" s="1546">
        <v>44554</v>
      </c>
      <c r="AO461" s="1546">
        <v>44631</v>
      </c>
      <c r="AP461" s="1546">
        <v>44648</v>
      </c>
      <c r="AQ461" s="1546">
        <v>44652</v>
      </c>
      <c r="AR461" s="1546">
        <v>44658</v>
      </c>
      <c r="AS461" s="1543">
        <v>44660</v>
      </c>
      <c r="AU461" s="864">
        <f t="shared" si="518"/>
        <v>40</v>
      </c>
      <c r="AV461" s="857" t="s">
        <v>506</v>
      </c>
      <c r="AW461" s="1246"/>
      <c r="AX461" s="853">
        <v>422</v>
      </c>
      <c r="AY461" s="854" t="s">
        <v>8674</v>
      </c>
      <c r="AZ461" s="859">
        <v>44542</v>
      </c>
      <c r="BA461" s="859">
        <v>44547</v>
      </c>
      <c r="BB461" s="859">
        <v>44549</v>
      </c>
      <c r="BC461" s="859">
        <v>44554</v>
      </c>
      <c r="BD461" s="859">
        <v>44631</v>
      </c>
      <c r="BE461" s="859">
        <v>44648</v>
      </c>
      <c r="BF461" s="859">
        <v>44652</v>
      </c>
      <c r="BG461" s="859">
        <v>44658</v>
      </c>
      <c r="BH461" s="1543">
        <v>44660</v>
      </c>
      <c r="BJ461" s="864">
        <f t="shared" si="519"/>
        <v>40</v>
      </c>
      <c r="BK461" s="857" t="s">
        <v>506</v>
      </c>
      <c r="BL461" s="1246"/>
      <c r="BM461" s="853">
        <v>422</v>
      </c>
      <c r="BN461" s="854" t="s">
        <v>8674</v>
      </c>
      <c r="BO461" s="859">
        <v>44542</v>
      </c>
      <c r="BP461" s="859">
        <v>44547</v>
      </c>
      <c r="BQ461" s="859">
        <v>44549</v>
      </c>
      <c r="BR461" s="859">
        <v>44554</v>
      </c>
      <c r="BS461" s="859">
        <v>44631</v>
      </c>
      <c r="BT461" s="859">
        <v>44648</v>
      </c>
      <c r="BU461" s="859">
        <v>44652</v>
      </c>
      <c r="BV461" s="859">
        <v>44658</v>
      </c>
      <c r="BW461" s="1543">
        <v>44660</v>
      </c>
      <c r="BY461" s="864">
        <f t="shared" si="520"/>
        <v>40</v>
      </c>
      <c r="BZ461" s="857" t="s">
        <v>506</v>
      </c>
      <c r="CA461" s="1246"/>
      <c r="CB461" s="853">
        <v>422</v>
      </c>
      <c r="CC461" s="854" t="s">
        <v>8674</v>
      </c>
      <c r="CD461" s="885">
        <v>44542</v>
      </c>
      <c r="CE461" s="885">
        <v>44547</v>
      </c>
      <c r="CF461" s="885">
        <v>44549</v>
      </c>
      <c r="CG461" s="885">
        <v>44554</v>
      </c>
      <c r="CH461" s="885">
        <v>44631</v>
      </c>
      <c r="CI461" s="885">
        <v>44648</v>
      </c>
      <c r="CJ461" s="885">
        <v>44652</v>
      </c>
      <c r="CK461" s="885">
        <v>44658</v>
      </c>
      <c r="CL461" s="1543">
        <v>44660</v>
      </c>
      <c r="CN461" s="864">
        <f t="shared" si="521"/>
        <v>40</v>
      </c>
      <c r="CO461" s="857" t="s">
        <v>506</v>
      </c>
      <c r="CP461" s="858"/>
      <c r="CQ461" s="853">
        <v>422</v>
      </c>
      <c r="CR461" s="854" t="s">
        <v>8674</v>
      </c>
      <c r="CS461" s="1555">
        <v>44542</v>
      </c>
      <c r="CT461" s="1555">
        <v>44547</v>
      </c>
      <c r="CU461" s="1555">
        <v>44549</v>
      </c>
      <c r="CV461" s="1555">
        <v>44554</v>
      </c>
      <c r="CW461" s="1555">
        <v>44631</v>
      </c>
      <c r="CX461" s="1555">
        <v>44648</v>
      </c>
      <c r="CY461" s="1555">
        <v>44652</v>
      </c>
      <c r="CZ461" s="1555">
        <v>44658</v>
      </c>
      <c r="DA461" s="1543">
        <v>44660</v>
      </c>
    </row>
    <row r="462" spans="2:105">
      <c r="B462" s="1545" t="s">
        <v>4986</v>
      </c>
      <c r="C462" s="1617">
        <f t="shared" si="515"/>
        <v>41</v>
      </c>
      <c r="D462" s="857" t="s">
        <v>506</v>
      </c>
      <c r="E462" s="1246"/>
      <c r="F462" s="853">
        <v>422</v>
      </c>
      <c r="G462" s="854" t="s">
        <v>8674</v>
      </c>
      <c r="H462" s="859">
        <f t="shared" si="487"/>
        <v>44622</v>
      </c>
      <c r="I462" s="859">
        <f t="shared" si="509"/>
        <v>44625</v>
      </c>
      <c r="J462" s="859">
        <f t="shared" si="511"/>
        <v>44631</v>
      </c>
      <c r="K462" s="859">
        <f t="shared" si="513"/>
        <v>44638</v>
      </c>
      <c r="L462" s="859">
        <f t="shared" si="510"/>
        <v>44655</v>
      </c>
      <c r="M462" s="859">
        <f t="shared" si="522"/>
        <v>44659</v>
      </c>
      <c r="N462" s="859">
        <f t="shared" si="514"/>
        <v>44665</v>
      </c>
      <c r="O462" s="1543">
        <f t="shared" si="504"/>
        <v>44667</v>
      </c>
      <c r="Q462" s="864">
        <f t="shared" si="516"/>
        <v>41</v>
      </c>
      <c r="R462" s="857" t="s">
        <v>506</v>
      </c>
      <c r="S462" s="1246"/>
      <c r="T462" s="853">
        <v>422</v>
      </c>
      <c r="U462" s="854" t="s">
        <v>8674</v>
      </c>
      <c r="V462" s="1624">
        <v>44549</v>
      </c>
      <c r="W462" s="1624">
        <v>44554</v>
      </c>
      <c r="X462" s="1624">
        <v>44556</v>
      </c>
      <c r="Y462" s="1624">
        <v>44561</v>
      </c>
      <c r="Z462" s="1624">
        <v>44638</v>
      </c>
      <c r="AA462" s="1624">
        <v>44655</v>
      </c>
      <c r="AB462" s="1624">
        <v>44659</v>
      </c>
      <c r="AC462" s="1624">
        <v>44665</v>
      </c>
      <c r="AD462" s="1543">
        <v>44667</v>
      </c>
      <c r="AF462" s="864">
        <f t="shared" si="517"/>
        <v>41</v>
      </c>
      <c r="AG462" s="857" t="s">
        <v>506</v>
      </c>
      <c r="AH462" s="1246"/>
      <c r="AI462" s="853">
        <v>422</v>
      </c>
      <c r="AJ462" s="854" t="s">
        <v>8674</v>
      </c>
      <c r="AK462" s="1546">
        <v>44549</v>
      </c>
      <c r="AL462" s="1546">
        <v>44554</v>
      </c>
      <c r="AM462" s="1546">
        <v>44556</v>
      </c>
      <c r="AN462" s="1546">
        <v>44561</v>
      </c>
      <c r="AO462" s="1546">
        <v>44638</v>
      </c>
      <c r="AP462" s="1546">
        <v>44655</v>
      </c>
      <c r="AQ462" s="1546">
        <v>44659</v>
      </c>
      <c r="AR462" s="1546">
        <v>44665</v>
      </c>
      <c r="AS462" s="1543">
        <v>44667</v>
      </c>
      <c r="AU462" s="864">
        <f t="shared" si="518"/>
        <v>41</v>
      </c>
      <c r="AV462" s="857" t="s">
        <v>506</v>
      </c>
      <c r="AW462" s="1246"/>
      <c r="AX462" s="853">
        <v>422</v>
      </c>
      <c r="AY462" s="854" t="s">
        <v>8674</v>
      </c>
      <c r="AZ462" s="859">
        <v>44549</v>
      </c>
      <c r="BA462" s="859">
        <v>44554</v>
      </c>
      <c r="BB462" s="859">
        <v>44556</v>
      </c>
      <c r="BC462" s="859">
        <v>44561</v>
      </c>
      <c r="BD462" s="859">
        <v>44638</v>
      </c>
      <c r="BE462" s="859">
        <v>44655</v>
      </c>
      <c r="BF462" s="859">
        <v>44659</v>
      </c>
      <c r="BG462" s="859">
        <v>44665</v>
      </c>
      <c r="BH462" s="1543">
        <v>44667</v>
      </c>
      <c r="BJ462" s="864">
        <f t="shared" si="519"/>
        <v>41</v>
      </c>
      <c r="BK462" s="857" t="s">
        <v>506</v>
      </c>
      <c r="BL462" s="1246"/>
      <c r="BM462" s="853">
        <v>422</v>
      </c>
      <c r="BN462" s="854" t="s">
        <v>8674</v>
      </c>
      <c r="BO462" s="859">
        <v>44549</v>
      </c>
      <c r="BP462" s="859">
        <v>44554</v>
      </c>
      <c r="BQ462" s="859">
        <v>44556</v>
      </c>
      <c r="BR462" s="859">
        <v>44561</v>
      </c>
      <c r="BS462" s="859">
        <v>44638</v>
      </c>
      <c r="BT462" s="859">
        <v>44655</v>
      </c>
      <c r="BU462" s="859">
        <v>44659</v>
      </c>
      <c r="BV462" s="859">
        <v>44665</v>
      </c>
      <c r="BW462" s="1543">
        <v>44667</v>
      </c>
      <c r="BY462" s="864">
        <f t="shared" si="520"/>
        <v>41</v>
      </c>
      <c r="BZ462" s="857" t="s">
        <v>506</v>
      </c>
      <c r="CA462" s="1246"/>
      <c r="CB462" s="853">
        <v>422</v>
      </c>
      <c r="CC462" s="854" t="s">
        <v>8674</v>
      </c>
      <c r="CD462" s="885">
        <v>44549</v>
      </c>
      <c r="CE462" s="885">
        <v>44554</v>
      </c>
      <c r="CF462" s="885">
        <v>44556</v>
      </c>
      <c r="CG462" s="885">
        <v>44561</v>
      </c>
      <c r="CH462" s="885">
        <v>44638</v>
      </c>
      <c r="CI462" s="885">
        <v>44655</v>
      </c>
      <c r="CJ462" s="885">
        <v>44659</v>
      </c>
      <c r="CK462" s="885">
        <v>44665</v>
      </c>
      <c r="CL462" s="1543">
        <v>44667</v>
      </c>
      <c r="CN462" s="864">
        <f t="shared" si="521"/>
        <v>41</v>
      </c>
      <c r="CO462" s="857" t="s">
        <v>506</v>
      </c>
      <c r="CP462" s="858"/>
      <c r="CQ462" s="853">
        <v>422</v>
      </c>
      <c r="CR462" s="854" t="s">
        <v>8674</v>
      </c>
      <c r="CS462" s="1555">
        <v>44549</v>
      </c>
      <c r="CT462" s="1555">
        <v>44554</v>
      </c>
      <c r="CU462" s="1555">
        <v>44556</v>
      </c>
      <c r="CV462" s="1555">
        <v>44561</v>
      </c>
      <c r="CW462" s="1555">
        <v>44638</v>
      </c>
      <c r="CX462" s="1555">
        <v>44655</v>
      </c>
      <c r="CY462" s="1555">
        <v>44659</v>
      </c>
      <c r="CZ462" s="1555">
        <v>44665</v>
      </c>
      <c r="DA462" s="1543">
        <v>44667</v>
      </c>
    </row>
    <row r="463" spans="2:105">
      <c r="B463" s="1545" t="s">
        <v>4987</v>
      </c>
      <c r="C463" s="1617">
        <f t="shared" si="515"/>
        <v>42</v>
      </c>
      <c r="D463" s="857" t="s">
        <v>506</v>
      </c>
      <c r="E463" s="1246"/>
      <c r="F463" s="853">
        <v>422</v>
      </c>
      <c r="G463" s="854" t="s">
        <v>8674</v>
      </c>
      <c r="H463" s="859">
        <f t="shared" si="487"/>
        <v>44629</v>
      </c>
      <c r="I463" s="859">
        <f t="shared" si="509"/>
        <v>44632</v>
      </c>
      <c r="J463" s="859">
        <f t="shared" si="511"/>
        <v>44638</v>
      </c>
      <c r="K463" s="859">
        <f t="shared" si="513"/>
        <v>44645</v>
      </c>
      <c r="L463" s="859">
        <f t="shared" si="510"/>
        <v>44662</v>
      </c>
      <c r="M463" s="859">
        <f t="shared" si="522"/>
        <v>44666</v>
      </c>
      <c r="N463" s="859">
        <f t="shared" si="514"/>
        <v>44672</v>
      </c>
      <c r="O463" s="1543">
        <f t="shared" si="504"/>
        <v>44674</v>
      </c>
      <c r="Q463" s="864">
        <f t="shared" si="516"/>
        <v>42</v>
      </c>
      <c r="R463" s="857" t="s">
        <v>506</v>
      </c>
      <c r="S463" s="1246"/>
      <c r="T463" s="853">
        <v>422</v>
      </c>
      <c r="U463" s="854" t="s">
        <v>8674</v>
      </c>
      <c r="V463" s="1624">
        <v>44556</v>
      </c>
      <c r="W463" s="1624">
        <v>44561</v>
      </c>
      <c r="X463" s="1624">
        <v>44563</v>
      </c>
      <c r="Y463" s="1624">
        <v>44568</v>
      </c>
      <c r="Z463" s="1624">
        <v>44645</v>
      </c>
      <c r="AA463" s="1624">
        <v>44662</v>
      </c>
      <c r="AB463" s="1624">
        <v>44666</v>
      </c>
      <c r="AC463" s="1624">
        <v>44672</v>
      </c>
      <c r="AD463" s="1543">
        <v>44674</v>
      </c>
      <c r="AF463" s="864">
        <f t="shared" si="517"/>
        <v>42</v>
      </c>
      <c r="AG463" s="857" t="s">
        <v>506</v>
      </c>
      <c r="AH463" s="1246"/>
      <c r="AI463" s="853">
        <v>422</v>
      </c>
      <c r="AJ463" s="854" t="s">
        <v>8674</v>
      </c>
      <c r="AK463" s="1546">
        <v>44556</v>
      </c>
      <c r="AL463" s="1546">
        <v>44561</v>
      </c>
      <c r="AM463" s="1546">
        <v>44563</v>
      </c>
      <c r="AN463" s="1546">
        <v>44568</v>
      </c>
      <c r="AO463" s="1546">
        <v>44645</v>
      </c>
      <c r="AP463" s="1546">
        <v>44662</v>
      </c>
      <c r="AQ463" s="1546">
        <v>44666</v>
      </c>
      <c r="AR463" s="1546">
        <v>44672</v>
      </c>
      <c r="AS463" s="1543">
        <v>44674</v>
      </c>
      <c r="AU463" s="864">
        <f t="shared" si="518"/>
        <v>42</v>
      </c>
      <c r="AV463" s="857" t="s">
        <v>506</v>
      </c>
      <c r="AW463" s="1246"/>
      <c r="AX463" s="853">
        <v>422</v>
      </c>
      <c r="AY463" s="854" t="s">
        <v>8674</v>
      </c>
      <c r="AZ463" s="859">
        <v>44556</v>
      </c>
      <c r="BA463" s="859">
        <v>44561</v>
      </c>
      <c r="BB463" s="859">
        <v>44563</v>
      </c>
      <c r="BC463" s="859">
        <v>44568</v>
      </c>
      <c r="BD463" s="859">
        <v>44645</v>
      </c>
      <c r="BE463" s="859">
        <v>44662</v>
      </c>
      <c r="BF463" s="859">
        <v>44666</v>
      </c>
      <c r="BG463" s="859">
        <v>44672</v>
      </c>
      <c r="BH463" s="1543">
        <v>44674</v>
      </c>
      <c r="BJ463" s="864">
        <f t="shared" si="519"/>
        <v>42</v>
      </c>
      <c r="BK463" s="857" t="s">
        <v>506</v>
      </c>
      <c r="BL463" s="1246"/>
      <c r="BM463" s="853">
        <v>422</v>
      </c>
      <c r="BN463" s="854" t="s">
        <v>8674</v>
      </c>
      <c r="BO463" s="859">
        <v>44556</v>
      </c>
      <c r="BP463" s="859">
        <v>44561</v>
      </c>
      <c r="BQ463" s="859">
        <v>44563</v>
      </c>
      <c r="BR463" s="859">
        <v>44568</v>
      </c>
      <c r="BS463" s="859">
        <v>44645</v>
      </c>
      <c r="BT463" s="859">
        <v>44662</v>
      </c>
      <c r="BU463" s="859">
        <v>44666</v>
      </c>
      <c r="BV463" s="859">
        <v>44672</v>
      </c>
      <c r="BW463" s="1543">
        <v>44674</v>
      </c>
      <c r="BY463" s="864">
        <f t="shared" si="520"/>
        <v>42</v>
      </c>
      <c r="BZ463" s="857" t="s">
        <v>506</v>
      </c>
      <c r="CA463" s="1246"/>
      <c r="CB463" s="853">
        <v>422</v>
      </c>
      <c r="CC463" s="854" t="s">
        <v>8674</v>
      </c>
      <c r="CD463" s="885">
        <v>44556</v>
      </c>
      <c r="CE463" s="885">
        <v>44561</v>
      </c>
      <c r="CF463" s="885">
        <v>44563</v>
      </c>
      <c r="CG463" s="885">
        <v>44568</v>
      </c>
      <c r="CH463" s="885">
        <v>44645</v>
      </c>
      <c r="CI463" s="885">
        <v>44662</v>
      </c>
      <c r="CJ463" s="885">
        <v>44666</v>
      </c>
      <c r="CK463" s="885">
        <v>44672</v>
      </c>
      <c r="CL463" s="1543">
        <v>44674</v>
      </c>
      <c r="CN463" s="864">
        <f t="shared" si="521"/>
        <v>42</v>
      </c>
      <c r="CO463" s="857" t="s">
        <v>506</v>
      </c>
      <c r="CP463" s="858"/>
      <c r="CQ463" s="853">
        <v>422</v>
      </c>
      <c r="CR463" s="854" t="s">
        <v>8674</v>
      </c>
      <c r="CS463" s="1555">
        <v>44556</v>
      </c>
      <c r="CT463" s="1555">
        <v>44561</v>
      </c>
      <c r="CU463" s="1555">
        <v>44563</v>
      </c>
      <c r="CV463" s="1555">
        <v>44568</v>
      </c>
      <c r="CW463" s="1555">
        <v>44645</v>
      </c>
      <c r="CX463" s="1555">
        <v>44662</v>
      </c>
      <c r="CY463" s="1555">
        <v>44666</v>
      </c>
      <c r="CZ463" s="1555">
        <v>44672</v>
      </c>
      <c r="DA463" s="1543">
        <v>44674</v>
      </c>
    </row>
    <row r="464" spans="2:105">
      <c r="B464" s="1545" t="s">
        <v>4988</v>
      </c>
      <c r="C464" s="1617">
        <f t="shared" si="515"/>
        <v>43</v>
      </c>
      <c r="D464" s="857" t="s">
        <v>506</v>
      </c>
      <c r="E464" s="1246"/>
      <c r="F464" s="853">
        <v>422</v>
      </c>
      <c r="G464" s="854" t="s">
        <v>8674</v>
      </c>
      <c r="H464" s="859">
        <f t="shared" si="487"/>
        <v>44636</v>
      </c>
      <c r="I464" s="859">
        <f t="shared" si="509"/>
        <v>44639</v>
      </c>
      <c r="J464" s="859">
        <f t="shared" si="511"/>
        <v>44645</v>
      </c>
      <c r="K464" s="859">
        <f t="shared" si="513"/>
        <v>44652</v>
      </c>
      <c r="L464" s="859">
        <f t="shared" si="510"/>
        <v>44669</v>
      </c>
      <c r="M464" s="859">
        <f t="shared" si="522"/>
        <v>44673</v>
      </c>
      <c r="N464" s="859">
        <f t="shared" si="514"/>
        <v>44679</v>
      </c>
      <c r="O464" s="1543">
        <f t="shared" si="504"/>
        <v>44681</v>
      </c>
      <c r="Q464" s="864">
        <f t="shared" si="516"/>
        <v>43</v>
      </c>
      <c r="R464" s="857" t="s">
        <v>506</v>
      </c>
      <c r="S464" s="1246"/>
      <c r="T464" s="853">
        <v>422</v>
      </c>
      <c r="U464" s="854" t="s">
        <v>8674</v>
      </c>
      <c r="V464" s="1624">
        <v>44563</v>
      </c>
      <c r="W464" s="1624">
        <v>44568</v>
      </c>
      <c r="X464" s="1624">
        <v>44570</v>
      </c>
      <c r="Y464" s="1624">
        <v>44575</v>
      </c>
      <c r="Z464" s="1624">
        <v>44652</v>
      </c>
      <c r="AA464" s="1624">
        <v>44669</v>
      </c>
      <c r="AB464" s="1624">
        <v>44673</v>
      </c>
      <c r="AC464" s="1624">
        <v>44679</v>
      </c>
      <c r="AD464" s="1543">
        <v>44681</v>
      </c>
      <c r="AF464" s="864">
        <f t="shared" si="517"/>
        <v>43</v>
      </c>
      <c r="AG464" s="857" t="s">
        <v>506</v>
      </c>
      <c r="AH464" s="1246"/>
      <c r="AI464" s="853">
        <v>422</v>
      </c>
      <c r="AJ464" s="854" t="s">
        <v>8674</v>
      </c>
      <c r="AK464" s="1546">
        <v>44563</v>
      </c>
      <c r="AL464" s="1546">
        <v>44568</v>
      </c>
      <c r="AM464" s="1546">
        <v>44570</v>
      </c>
      <c r="AN464" s="1546">
        <v>44575</v>
      </c>
      <c r="AO464" s="1546">
        <v>44652</v>
      </c>
      <c r="AP464" s="1546">
        <v>44669</v>
      </c>
      <c r="AQ464" s="1546">
        <v>44673</v>
      </c>
      <c r="AR464" s="1546">
        <v>44679</v>
      </c>
      <c r="AS464" s="1543">
        <v>44681</v>
      </c>
      <c r="AU464" s="864">
        <f t="shared" si="518"/>
        <v>43</v>
      </c>
      <c r="AV464" s="857" t="s">
        <v>506</v>
      </c>
      <c r="AW464" s="1246"/>
      <c r="AX464" s="853">
        <v>422</v>
      </c>
      <c r="AY464" s="854" t="s">
        <v>8674</v>
      </c>
      <c r="AZ464" s="859">
        <v>44563</v>
      </c>
      <c r="BA464" s="859">
        <v>44568</v>
      </c>
      <c r="BB464" s="859">
        <v>44570</v>
      </c>
      <c r="BC464" s="859">
        <v>44575</v>
      </c>
      <c r="BD464" s="859">
        <v>44652</v>
      </c>
      <c r="BE464" s="859">
        <v>44669</v>
      </c>
      <c r="BF464" s="859">
        <v>44673</v>
      </c>
      <c r="BG464" s="859">
        <v>44679</v>
      </c>
      <c r="BH464" s="1543">
        <v>44681</v>
      </c>
      <c r="BJ464" s="864">
        <f t="shared" si="519"/>
        <v>43</v>
      </c>
      <c r="BK464" s="857" t="s">
        <v>506</v>
      </c>
      <c r="BL464" s="1246"/>
      <c r="BM464" s="853">
        <v>422</v>
      </c>
      <c r="BN464" s="854" t="s">
        <v>8674</v>
      </c>
      <c r="BO464" s="859">
        <v>44563</v>
      </c>
      <c r="BP464" s="859">
        <v>44568</v>
      </c>
      <c r="BQ464" s="859">
        <v>44570</v>
      </c>
      <c r="BR464" s="859">
        <v>44575</v>
      </c>
      <c r="BS464" s="859">
        <v>44652</v>
      </c>
      <c r="BT464" s="859">
        <v>44669</v>
      </c>
      <c r="BU464" s="859">
        <v>44673</v>
      </c>
      <c r="BV464" s="859">
        <v>44679</v>
      </c>
      <c r="BW464" s="1543">
        <v>44681</v>
      </c>
      <c r="BY464" s="864">
        <f t="shared" si="520"/>
        <v>43</v>
      </c>
      <c r="BZ464" s="857" t="s">
        <v>506</v>
      </c>
      <c r="CA464" s="1246"/>
      <c r="CB464" s="853">
        <v>422</v>
      </c>
      <c r="CC464" s="854" t="s">
        <v>8674</v>
      </c>
      <c r="CD464" s="885">
        <v>44563</v>
      </c>
      <c r="CE464" s="885">
        <v>44568</v>
      </c>
      <c r="CF464" s="885">
        <v>44570</v>
      </c>
      <c r="CG464" s="885">
        <v>44575</v>
      </c>
      <c r="CH464" s="885">
        <v>44652</v>
      </c>
      <c r="CI464" s="885">
        <v>44669</v>
      </c>
      <c r="CJ464" s="885">
        <v>44673</v>
      </c>
      <c r="CK464" s="885">
        <v>44679</v>
      </c>
      <c r="CL464" s="1543">
        <v>44681</v>
      </c>
      <c r="CN464" s="864">
        <f t="shared" si="521"/>
        <v>43</v>
      </c>
      <c r="CO464" s="857" t="s">
        <v>506</v>
      </c>
      <c r="CP464" s="858"/>
      <c r="CQ464" s="853">
        <v>422</v>
      </c>
      <c r="CR464" s="854" t="s">
        <v>8674</v>
      </c>
      <c r="CS464" s="1555">
        <v>44563</v>
      </c>
      <c r="CT464" s="1555">
        <v>44568</v>
      </c>
      <c r="CU464" s="1555">
        <v>44570</v>
      </c>
      <c r="CV464" s="1555">
        <v>44575</v>
      </c>
      <c r="CW464" s="1555">
        <v>44652</v>
      </c>
      <c r="CX464" s="1555">
        <v>44669</v>
      </c>
      <c r="CY464" s="1555">
        <v>44673</v>
      </c>
      <c r="CZ464" s="1555">
        <v>44679</v>
      </c>
      <c r="DA464" s="1543">
        <v>44681</v>
      </c>
    </row>
    <row r="465" spans="2:105">
      <c r="B465" s="1545" t="s">
        <v>4989</v>
      </c>
      <c r="C465" s="1617">
        <f t="shared" si="515"/>
        <v>44</v>
      </c>
      <c r="D465" s="857" t="s">
        <v>506</v>
      </c>
      <c r="E465" s="1246"/>
      <c r="F465" s="853">
        <v>422</v>
      </c>
      <c r="G465" s="854" t="s">
        <v>8675</v>
      </c>
      <c r="H465" s="859">
        <f t="shared" si="487"/>
        <v>44643</v>
      </c>
      <c r="I465" s="859">
        <f t="shared" si="509"/>
        <v>44646</v>
      </c>
      <c r="J465" s="859">
        <f t="shared" si="511"/>
        <v>44652</v>
      </c>
      <c r="K465" s="859">
        <f t="shared" si="513"/>
        <v>44659</v>
      </c>
      <c r="L465" s="859">
        <f t="shared" si="510"/>
        <v>44676</v>
      </c>
      <c r="M465" s="859">
        <f t="shared" si="522"/>
        <v>44680</v>
      </c>
      <c r="N465" s="859">
        <f t="shared" si="514"/>
        <v>44686</v>
      </c>
      <c r="O465" s="1543">
        <f t="shared" si="504"/>
        <v>44688</v>
      </c>
      <c r="Q465" s="864">
        <f t="shared" si="516"/>
        <v>44</v>
      </c>
      <c r="R465" s="857" t="s">
        <v>506</v>
      </c>
      <c r="S465" s="1246"/>
      <c r="T465" s="853">
        <v>422</v>
      </c>
      <c r="U465" s="854" t="s">
        <v>8675</v>
      </c>
      <c r="V465" s="1624">
        <v>44570</v>
      </c>
      <c r="W465" s="1624">
        <v>44575</v>
      </c>
      <c r="X465" s="1624">
        <v>44577</v>
      </c>
      <c r="Y465" s="1624">
        <v>44582</v>
      </c>
      <c r="Z465" s="1624">
        <v>44659</v>
      </c>
      <c r="AA465" s="1624">
        <v>44676</v>
      </c>
      <c r="AB465" s="1624">
        <v>44680</v>
      </c>
      <c r="AC465" s="1624">
        <v>44686</v>
      </c>
      <c r="AD465" s="1543">
        <v>44688</v>
      </c>
      <c r="AF465" s="864">
        <f t="shared" si="517"/>
        <v>44</v>
      </c>
      <c r="AG465" s="857" t="s">
        <v>506</v>
      </c>
      <c r="AH465" s="1246"/>
      <c r="AI465" s="853">
        <v>422</v>
      </c>
      <c r="AJ465" s="854" t="s">
        <v>8675</v>
      </c>
      <c r="AK465" s="1546">
        <v>44570</v>
      </c>
      <c r="AL465" s="1546">
        <v>44575</v>
      </c>
      <c r="AM465" s="1546">
        <v>44577</v>
      </c>
      <c r="AN465" s="1546">
        <v>44582</v>
      </c>
      <c r="AO465" s="1546">
        <v>44659</v>
      </c>
      <c r="AP465" s="1546">
        <v>44676</v>
      </c>
      <c r="AQ465" s="1546">
        <v>44680</v>
      </c>
      <c r="AR465" s="1546">
        <v>44686</v>
      </c>
      <c r="AS465" s="1543">
        <v>44688</v>
      </c>
      <c r="AU465" s="864">
        <f t="shared" si="518"/>
        <v>44</v>
      </c>
      <c r="AV465" s="857" t="s">
        <v>506</v>
      </c>
      <c r="AW465" s="1246"/>
      <c r="AX465" s="853">
        <v>422</v>
      </c>
      <c r="AY465" s="854" t="s">
        <v>8675</v>
      </c>
      <c r="AZ465" s="859">
        <v>44570</v>
      </c>
      <c r="BA465" s="859">
        <v>44575</v>
      </c>
      <c r="BB465" s="859">
        <v>44577</v>
      </c>
      <c r="BC465" s="859">
        <v>44582</v>
      </c>
      <c r="BD465" s="859">
        <v>44659</v>
      </c>
      <c r="BE465" s="859">
        <v>44676</v>
      </c>
      <c r="BF465" s="859">
        <v>44680</v>
      </c>
      <c r="BG465" s="859">
        <v>44686</v>
      </c>
      <c r="BH465" s="1543">
        <v>44688</v>
      </c>
      <c r="BJ465" s="864">
        <f t="shared" si="519"/>
        <v>44</v>
      </c>
      <c r="BK465" s="857" t="s">
        <v>506</v>
      </c>
      <c r="BL465" s="1246"/>
      <c r="BM465" s="853">
        <v>422</v>
      </c>
      <c r="BN465" s="854" t="s">
        <v>8675</v>
      </c>
      <c r="BO465" s="859">
        <v>44570</v>
      </c>
      <c r="BP465" s="859">
        <v>44575</v>
      </c>
      <c r="BQ465" s="859">
        <v>44577</v>
      </c>
      <c r="BR465" s="859">
        <v>44582</v>
      </c>
      <c r="BS465" s="859">
        <v>44659</v>
      </c>
      <c r="BT465" s="859">
        <v>44676</v>
      </c>
      <c r="BU465" s="859">
        <v>44680</v>
      </c>
      <c r="BV465" s="859">
        <v>44686</v>
      </c>
      <c r="BW465" s="1543">
        <v>44688</v>
      </c>
      <c r="BY465" s="864">
        <f t="shared" si="520"/>
        <v>44</v>
      </c>
      <c r="BZ465" s="857"/>
      <c r="CA465" s="1246"/>
      <c r="CB465" s="853">
        <v>422</v>
      </c>
      <c r="CC465" s="854" t="s">
        <v>8675</v>
      </c>
      <c r="CD465" s="885">
        <v>44570</v>
      </c>
      <c r="CE465" s="885">
        <v>44575</v>
      </c>
      <c r="CF465" s="885">
        <v>44577</v>
      </c>
      <c r="CG465" s="885">
        <v>44582</v>
      </c>
      <c r="CH465" s="885">
        <v>44659</v>
      </c>
      <c r="CI465" s="885">
        <v>44676</v>
      </c>
      <c r="CJ465" s="885">
        <v>44680</v>
      </c>
      <c r="CK465" s="885">
        <v>44686</v>
      </c>
      <c r="CL465" s="1543">
        <v>44688</v>
      </c>
      <c r="CN465" s="864">
        <f t="shared" si="521"/>
        <v>44</v>
      </c>
      <c r="CO465" s="857" t="s">
        <v>506</v>
      </c>
      <c r="CP465" s="858"/>
      <c r="CQ465" s="853">
        <v>422</v>
      </c>
      <c r="CR465" s="854" t="s">
        <v>8675</v>
      </c>
      <c r="CS465" s="1555">
        <v>44570</v>
      </c>
      <c r="CT465" s="1555">
        <v>44575</v>
      </c>
      <c r="CU465" s="1555">
        <v>44577</v>
      </c>
      <c r="CV465" s="1555">
        <v>44582</v>
      </c>
      <c r="CW465" s="1555">
        <v>44659</v>
      </c>
      <c r="CX465" s="1555">
        <v>44676</v>
      </c>
      <c r="CY465" s="1555">
        <v>44680</v>
      </c>
      <c r="CZ465" s="1555">
        <v>44686</v>
      </c>
      <c r="DA465" s="1543">
        <v>44688</v>
      </c>
    </row>
    <row r="466" spans="2:105">
      <c r="B466" s="1545" t="s">
        <v>4990</v>
      </c>
      <c r="C466" s="1617">
        <f t="shared" si="515"/>
        <v>45</v>
      </c>
      <c r="D466" s="857" t="s">
        <v>506</v>
      </c>
      <c r="E466" s="1246"/>
      <c r="F466" s="853">
        <v>422</v>
      </c>
      <c r="G466" s="854" t="s">
        <v>8675</v>
      </c>
      <c r="H466" s="859">
        <f t="shared" si="487"/>
        <v>44650</v>
      </c>
      <c r="I466" s="859">
        <f t="shared" si="509"/>
        <v>44653</v>
      </c>
      <c r="J466" s="859">
        <f t="shared" si="511"/>
        <v>44659</v>
      </c>
      <c r="K466" s="859">
        <f t="shared" si="513"/>
        <v>44666</v>
      </c>
      <c r="L466" s="859">
        <f t="shared" si="510"/>
        <v>44683</v>
      </c>
      <c r="M466" s="859">
        <f t="shared" si="522"/>
        <v>44687</v>
      </c>
      <c r="N466" s="859">
        <f t="shared" si="514"/>
        <v>44693</v>
      </c>
      <c r="O466" s="1543">
        <f t="shared" si="504"/>
        <v>44695</v>
      </c>
      <c r="Q466" s="864">
        <f t="shared" si="516"/>
        <v>45</v>
      </c>
      <c r="R466" s="857" t="s">
        <v>506</v>
      </c>
      <c r="S466" s="1246"/>
      <c r="T466" s="853">
        <v>422</v>
      </c>
      <c r="U466" s="854" t="s">
        <v>8675</v>
      </c>
      <c r="V466" s="1624">
        <v>44577</v>
      </c>
      <c r="W466" s="1624">
        <v>44582</v>
      </c>
      <c r="X466" s="1624">
        <v>44584</v>
      </c>
      <c r="Y466" s="1624">
        <v>44589</v>
      </c>
      <c r="Z466" s="1624">
        <v>44666</v>
      </c>
      <c r="AA466" s="1624">
        <v>44683</v>
      </c>
      <c r="AB466" s="1624">
        <v>44687</v>
      </c>
      <c r="AC466" s="1624">
        <v>44693</v>
      </c>
      <c r="AD466" s="1543">
        <v>44695</v>
      </c>
      <c r="AF466" s="864">
        <f t="shared" si="517"/>
        <v>45</v>
      </c>
      <c r="AG466" s="857" t="s">
        <v>506</v>
      </c>
      <c r="AH466" s="1246"/>
      <c r="AI466" s="853">
        <v>422</v>
      </c>
      <c r="AJ466" s="854" t="s">
        <v>8675</v>
      </c>
      <c r="AK466" s="1546">
        <v>44577</v>
      </c>
      <c r="AL466" s="1546">
        <v>44582</v>
      </c>
      <c r="AM466" s="1546">
        <v>44584</v>
      </c>
      <c r="AN466" s="1546">
        <v>44589</v>
      </c>
      <c r="AO466" s="1546">
        <v>44666</v>
      </c>
      <c r="AP466" s="1546">
        <v>44683</v>
      </c>
      <c r="AQ466" s="1546">
        <v>44687</v>
      </c>
      <c r="AR466" s="1546">
        <v>44693</v>
      </c>
      <c r="AS466" s="1543">
        <v>44695</v>
      </c>
      <c r="AU466" s="864">
        <f t="shared" si="518"/>
        <v>45</v>
      </c>
      <c r="AV466" s="857" t="s">
        <v>506</v>
      </c>
      <c r="AW466" s="1246"/>
      <c r="AX466" s="853">
        <v>422</v>
      </c>
      <c r="AY466" s="854" t="s">
        <v>8675</v>
      </c>
      <c r="AZ466" s="859">
        <v>44577</v>
      </c>
      <c r="BA466" s="859">
        <v>44582</v>
      </c>
      <c r="BB466" s="859">
        <v>44584</v>
      </c>
      <c r="BC466" s="859">
        <v>44589</v>
      </c>
      <c r="BD466" s="859">
        <v>44666</v>
      </c>
      <c r="BE466" s="859">
        <v>44683</v>
      </c>
      <c r="BF466" s="859">
        <v>44687</v>
      </c>
      <c r="BG466" s="859">
        <v>44693</v>
      </c>
      <c r="BH466" s="1543">
        <v>44695</v>
      </c>
      <c r="BJ466" s="864">
        <f t="shared" si="519"/>
        <v>45</v>
      </c>
      <c r="BK466" s="857" t="s">
        <v>506</v>
      </c>
      <c r="BL466" s="1246"/>
      <c r="BM466" s="853">
        <v>422</v>
      </c>
      <c r="BN466" s="854" t="s">
        <v>8675</v>
      </c>
      <c r="BO466" s="859">
        <v>44577</v>
      </c>
      <c r="BP466" s="859">
        <v>44582</v>
      </c>
      <c r="BQ466" s="859">
        <v>44584</v>
      </c>
      <c r="BR466" s="859">
        <v>44589</v>
      </c>
      <c r="BS466" s="859">
        <v>44666</v>
      </c>
      <c r="BT466" s="859">
        <v>44683</v>
      </c>
      <c r="BU466" s="859">
        <v>44687</v>
      </c>
      <c r="BV466" s="859">
        <v>44693</v>
      </c>
      <c r="BW466" s="1543">
        <v>44695</v>
      </c>
      <c r="BY466" s="864">
        <f t="shared" si="520"/>
        <v>45</v>
      </c>
      <c r="BZ466" s="857"/>
      <c r="CA466" s="1246"/>
      <c r="CB466" s="853">
        <v>422</v>
      </c>
      <c r="CC466" s="854" t="s">
        <v>8675</v>
      </c>
      <c r="CD466" s="885">
        <v>44570</v>
      </c>
      <c r="CE466" s="885">
        <v>44575</v>
      </c>
      <c r="CF466" s="885">
        <v>44577</v>
      </c>
      <c r="CG466" s="885">
        <v>44582</v>
      </c>
      <c r="CH466" s="885">
        <v>44666</v>
      </c>
      <c r="CI466" s="885">
        <v>44683</v>
      </c>
      <c r="CJ466" s="885">
        <v>44687</v>
      </c>
      <c r="CK466" s="885">
        <v>44693</v>
      </c>
      <c r="CL466" s="1543">
        <v>44695</v>
      </c>
      <c r="CN466" s="864">
        <f t="shared" si="521"/>
        <v>45</v>
      </c>
      <c r="CO466" s="857" t="s">
        <v>506</v>
      </c>
      <c r="CP466" s="858"/>
      <c r="CQ466" s="853">
        <v>422</v>
      </c>
      <c r="CR466" s="854" t="s">
        <v>8675</v>
      </c>
      <c r="CS466" s="1555">
        <v>44577</v>
      </c>
      <c r="CT466" s="1555">
        <v>44582</v>
      </c>
      <c r="CU466" s="1555">
        <v>44584</v>
      </c>
      <c r="CV466" s="1555">
        <v>44589</v>
      </c>
      <c r="CW466" s="1555">
        <v>44666</v>
      </c>
      <c r="CX466" s="1555">
        <v>44683</v>
      </c>
      <c r="CY466" s="1555">
        <v>44687</v>
      </c>
      <c r="CZ466" s="1555">
        <v>44693</v>
      </c>
      <c r="DA466" s="1543">
        <v>44695</v>
      </c>
    </row>
    <row r="467" spans="2:105">
      <c r="B467" s="1545" t="s">
        <v>4991</v>
      </c>
      <c r="C467" s="1617">
        <f t="shared" si="515"/>
        <v>46</v>
      </c>
      <c r="D467" s="857" t="s">
        <v>506</v>
      </c>
      <c r="E467" s="1246"/>
      <c r="F467" s="853">
        <v>422</v>
      </c>
      <c r="G467" s="854" t="s">
        <v>8675</v>
      </c>
      <c r="H467" s="859">
        <f t="shared" si="487"/>
        <v>44657</v>
      </c>
      <c r="I467" s="859">
        <f t="shared" si="509"/>
        <v>44660</v>
      </c>
      <c r="J467" s="859">
        <f t="shared" si="511"/>
        <v>44666</v>
      </c>
      <c r="K467" s="859">
        <f t="shared" si="513"/>
        <v>44673</v>
      </c>
      <c r="L467" s="859">
        <f t="shared" si="510"/>
        <v>44690</v>
      </c>
      <c r="M467" s="859">
        <f t="shared" si="522"/>
        <v>44694</v>
      </c>
      <c r="N467" s="859">
        <f t="shared" si="514"/>
        <v>44700</v>
      </c>
      <c r="O467" s="1543">
        <f t="shared" si="504"/>
        <v>44702</v>
      </c>
      <c r="Q467" s="864">
        <f t="shared" si="516"/>
        <v>46</v>
      </c>
      <c r="R467" s="857" t="s">
        <v>506</v>
      </c>
      <c r="S467" s="1246"/>
      <c r="T467" s="853">
        <v>422</v>
      </c>
      <c r="U467" s="854" t="s">
        <v>8675</v>
      </c>
      <c r="V467" s="1624">
        <v>44584</v>
      </c>
      <c r="W467" s="1624">
        <v>44589</v>
      </c>
      <c r="X467" s="1624">
        <v>44591</v>
      </c>
      <c r="Y467" s="1624">
        <v>44596</v>
      </c>
      <c r="Z467" s="1624">
        <v>44673</v>
      </c>
      <c r="AA467" s="1624">
        <v>44690</v>
      </c>
      <c r="AB467" s="1624">
        <v>44694</v>
      </c>
      <c r="AC467" s="1624">
        <v>44700</v>
      </c>
      <c r="AD467" s="1543">
        <v>44702</v>
      </c>
      <c r="AF467" s="864">
        <f t="shared" si="517"/>
        <v>46</v>
      </c>
      <c r="AG467" s="857" t="s">
        <v>506</v>
      </c>
      <c r="AH467" s="1246"/>
      <c r="AI467" s="853">
        <v>422</v>
      </c>
      <c r="AJ467" s="854" t="s">
        <v>8675</v>
      </c>
      <c r="AK467" s="1546">
        <v>44584</v>
      </c>
      <c r="AL467" s="1546">
        <v>44589</v>
      </c>
      <c r="AM467" s="1546">
        <v>44591</v>
      </c>
      <c r="AN467" s="1546">
        <v>44596</v>
      </c>
      <c r="AO467" s="1546">
        <v>44673</v>
      </c>
      <c r="AP467" s="1546">
        <v>44690</v>
      </c>
      <c r="AQ467" s="1546">
        <v>44694</v>
      </c>
      <c r="AR467" s="1546">
        <v>44700</v>
      </c>
      <c r="AS467" s="1543">
        <v>44702</v>
      </c>
      <c r="AU467" s="864">
        <f t="shared" si="518"/>
        <v>46</v>
      </c>
      <c r="AV467" s="857" t="s">
        <v>506</v>
      </c>
      <c r="AW467" s="1246"/>
      <c r="AX467" s="853">
        <v>422</v>
      </c>
      <c r="AY467" s="854" t="s">
        <v>8675</v>
      </c>
      <c r="AZ467" s="859">
        <v>44584</v>
      </c>
      <c r="BA467" s="859">
        <v>44589</v>
      </c>
      <c r="BB467" s="859">
        <v>44591</v>
      </c>
      <c r="BC467" s="859">
        <v>44596</v>
      </c>
      <c r="BD467" s="859">
        <v>44673</v>
      </c>
      <c r="BE467" s="859">
        <v>44690</v>
      </c>
      <c r="BF467" s="859">
        <v>44694</v>
      </c>
      <c r="BG467" s="859">
        <v>44700</v>
      </c>
      <c r="BH467" s="1543">
        <v>44702</v>
      </c>
      <c r="BJ467" s="864">
        <f t="shared" si="519"/>
        <v>46</v>
      </c>
      <c r="BK467" s="857" t="s">
        <v>506</v>
      </c>
      <c r="BL467" s="1246"/>
      <c r="BM467" s="853">
        <v>422</v>
      </c>
      <c r="BN467" s="854" t="s">
        <v>8675</v>
      </c>
      <c r="BO467" s="859">
        <v>44584</v>
      </c>
      <c r="BP467" s="859">
        <v>44589</v>
      </c>
      <c r="BQ467" s="859">
        <v>44591</v>
      </c>
      <c r="BR467" s="859">
        <v>44596</v>
      </c>
      <c r="BS467" s="859">
        <v>44673</v>
      </c>
      <c r="BT467" s="859">
        <v>44690</v>
      </c>
      <c r="BU467" s="859">
        <v>44694</v>
      </c>
      <c r="BV467" s="859">
        <v>44700</v>
      </c>
      <c r="BW467" s="1543">
        <v>44702</v>
      </c>
      <c r="BY467" s="864">
        <f t="shared" si="520"/>
        <v>46</v>
      </c>
      <c r="BZ467" s="857" t="s">
        <v>506</v>
      </c>
      <c r="CA467" s="1246"/>
      <c r="CB467" s="853">
        <v>422</v>
      </c>
      <c r="CC467" s="854" t="s">
        <v>8675</v>
      </c>
      <c r="CD467" s="885">
        <v>44570</v>
      </c>
      <c r="CE467" s="885">
        <v>44575</v>
      </c>
      <c r="CF467" s="885">
        <v>44577</v>
      </c>
      <c r="CG467" s="885">
        <v>44582</v>
      </c>
      <c r="CH467" s="885">
        <v>44673</v>
      </c>
      <c r="CI467" s="885">
        <v>44690</v>
      </c>
      <c r="CJ467" s="885">
        <v>44694</v>
      </c>
      <c r="CK467" s="885">
        <v>44700</v>
      </c>
      <c r="CL467" s="1543">
        <v>44702</v>
      </c>
      <c r="CN467" s="864">
        <f t="shared" si="521"/>
        <v>46</v>
      </c>
      <c r="CO467" s="857" t="s">
        <v>506</v>
      </c>
      <c r="CP467" s="858"/>
      <c r="CQ467" s="853">
        <v>422</v>
      </c>
      <c r="CR467" s="854" t="s">
        <v>8675</v>
      </c>
      <c r="CS467" s="1555">
        <v>44584</v>
      </c>
      <c r="CT467" s="1555">
        <v>44589</v>
      </c>
      <c r="CU467" s="1555">
        <v>44591</v>
      </c>
      <c r="CV467" s="1555">
        <v>44596</v>
      </c>
      <c r="CW467" s="1555">
        <v>44673</v>
      </c>
      <c r="CX467" s="1555">
        <v>44690</v>
      </c>
      <c r="CY467" s="1555">
        <v>44694</v>
      </c>
      <c r="CZ467" s="1555">
        <v>44700</v>
      </c>
      <c r="DA467" s="1543">
        <v>44702</v>
      </c>
    </row>
    <row r="468" spans="2:105">
      <c r="B468" s="1545" t="s">
        <v>4992</v>
      </c>
      <c r="C468" s="1617">
        <f t="shared" si="515"/>
        <v>47</v>
      </c>
      <c r="D468" s="857" t="s">
        <v>506</v>
      </c>
      <c r="E468" s="1246"/>
      <c r="F468" s="853">
        <v>422</v>
      </c>
      <c r="G468" s="854" t="s">
        <v>8675</v>
      </c>
      <c r="H468" s="859">
        <f t="shared" si="487"/>
        <v>44664</v>
      </c>
      <c r="I468" s="859">
        <f t="shared" si="509"/>
        <v>44667</v>
      </c>
      <c r="J468" s="859">
        <f t="shared" si="511"/>
        <v>44673</v>
      </c>
      <c r="K468" s="859">
        <f t="shared" si="513"/>
        <v>44680</v>
      </c>
      <c r="L468" s="859">
        <f t="shared" si="510"/>
        <v>44697</v>
      </c>
      <c r="M468" s="859">
        <f t="shared" si="522"/>
        <v>44701</v>
      </c>
      <c r="N468" s="859">
        <f t="shared" si="514"/>
        <v>44707</v>
      </c>
      <c r="O468" s="1543">
        <f t="shared" si="504"/>
        <v>44709</v>
      </c>
      <c r="Q468" s="864">
        <f t="shared" si="516"/>
        <v>47</v>
      </c>
      <c r="R468" s="857" t="s">
        <v>506</v>
      </c>
      <c r="S468" s="1246"/>
      <c r="T468" s="853">
        <v>422</v>
      </c>
      <c r="U468" s="854" t="s">
        <v>8675</v>
      </c>
      <c r="V468" s="1624">
        <v>44591</v>
      </c>
      <c r="W468" s="1624">
        <v>44596</v>
      </c>
      <c r="X468" s="1624">
        <v>44598</v>
      </c>
      <c r="Y468" s="1624">
        <v>44603</v>
      </c>
      <c r="Z468" s="1624">
        <v>44680</v>
      </c>
      <c r="AA468" s="1624">
        <v>44697</v>
      </c>
      <c r="AB468" s="1624">
        <v>44701</v>
      </c>
      <c r="AC468" s="1624">
        <v>44707</v>
      </c>
      <c r="AD468" s="1543">
        <v>44709</v>
      </c>
      <c r="AF468" s="864">
        <f t="shared" si="517"/>
        <v>47</v>
      </c>
      <c r="AG468" s="857" t="s">
        <v>506</v>
      </c>
      <c r="AH468" s="1246"/>
      <c r="AI468" s="853">
        <v>422</v>
      </c>
      <c r="AJ468" s="854" t="s">
        <v>8675</v>
      </c>
      <c r="AK468" s="1546">
        <v>44591</v>
      </c>
      <c r="AL468" s="1546">
        <v>44596</v>
      </c>
      <c r="AM468" s="1546">
        <v>44598</v>
      </c>
      <c r="AN468" s="1546">
        <v>44603</v>
      </c>
      <c r="AO468" s="1546">
        <v>44680</v>
      </c>
      <c r="AP468" s="1546">
        <v>44697</v>
      </c>
      <c r="AQ468" s="1546">
        <v>44701</v>
      </c>
      <c r="AR468" s="1546">
        <v>44707</v>
      </c>
      <c r="AS468" s="1543">
        <v>44709</v>
      </c>
      <c r="AU468" s="864">
        <f t="shared" si="518"/>
        <v>47</v>
      </c>
      <c r="AV468" s="857" t="s">
        <v>506</v>
      </c>
      <c r="AW468" s="1246"/>
      <c r="AX468" s="853">
        <v>422</v>
      </c>
      <c r="AY468" s="854" t="s">
        <v>8675</v>
      </c>
      <c r="AZ468" s="859">
        <v>44591</v>
      </c>
      <c r="BA468" s="859">
        <v>44596</v>
      </c>
      <c r="BB468" s="859">
        <v>44598</v>
      </c>
      <c r="BC468" s="859">
        <v>44603</v>
      </c>
      <c r="BD468" s="859">
        <v>44680</v>
      </c>
      <c r="BE468" s="859">
        <v>44697</v>
      </c>
      <c r="BF468" s="859">
        <v>44701</v>
      </c>
      <c r="BG468" s="859">
        <v>44707</v>
      </c>
      <c r="BH468" s="1543">
        <v>44709</v>
      </c>
      <c r="BJ468" s="864">
        <f t="shared" si="519"/>
        <v>47</v>
      </c>
      <c r="BK468" s="857" t="s">
        <v>506</v>
      </c>
      <c r="BL468" s="1246"/>
      <c r="BM468" s="853">
        <v>422</v>
      </c>
      <c r="BN468" s="854" t="s">
        <v>8675</v>
      </c>
      <c r="BO468" s="859">
        <v>44591</v>
      </c>
      <c r="BP468" s="859">
        <v>44596</v>
      </c>
      <c r="BQ468" s="859">
        <v>44598</v>
      </c>
      <c r="BR468" s="859">
        <v>44603</v>
      </c>
      <c r="BS468" s="859">
        <v>44680</v>
      </c>
      <c r="BT468" s="859">
        <v>44697</v>
      </c>
      <c r="BU468" s="859">
        <v>44701</v>
      </c>
      <c r="BV468" s="859">
        <v>44707</v>
      </c>
      <c r="BW468" s="1543">
        <v>44709</v>
      </c>
      <c r="BY468" s="864">
        <f t="shared" si="520"/>
        <v>47</v>
      </c>
      <c r="BZ468" s="857" t="s">
        <v>506</v>
      </c>
      <c r="CA468" s="1246"/>
      <c r="CB468" s="853">
        <v>422</v>
      </c>
      <c r="CC468" s="854" t="s">
        <v>8675</v>
      </c>
      <c r="CD468" s="885">
        <v>44591</v>
      </c>
      <c r="CE468" s="885">
        <v>44596</v>
      </c>
      <c r="CF468" s="885">
        <v>44598</v>
      </c>
      <c r="CG468" s="885">
        <v>44603</v>
      </c>
      <c r="CH468" s="885">
        <v>44680</v>
      </c>
      <c r="CI468" s="885">
        <v>44697</v>
      </c>
      <c r="CJ468" s="885">
        <v>44701</v>
      </c>
      <c r="CK468" s="885">
        <v>44707</v>
      </c>
      <c r="CL468" s="1543">
        <v>44709</v>
      </c>
      <c r="CN468" s="864">
        <f t="shared" si="521"/>
        <v>47</v>
      </c>
      <c r="CO468" s="857" t="s">
        <v>506</v>
      </c>
      <c r="CP468" s="858"/>
      <c r="CQ468" s="853">
        <v>422</v>
      </c>
      <c r="CR468" s="854" t="s">
        <v>8675</v>
      </c>
      <c r="CS468" s="1555">
        <v>44591</v>
      </c>
      <c r="CT468" s="1555">
        <v>44596</v>
      </c>
      <c r="CU468" s="1555">
        <v>44598</v>
      </c>
      <c r="CV468" s="1555">
        <v>44603</v>
      </c>
      <c r="CW468" s="1555">
        <v>44680</v>
      </c>
      <c r="CX468" s="1555">
        <v>44697</v>
      </c>
      <c r="CY468" s="1555">
        <v>44701</v>
      </c>
      <c r="CZ468" s="1555">
        <v>44707</v>
      </c>
      <c r="DA468" s="1543">
        <v>44709</v>
      </c>
    </row>
    <row r="469" spans="2:105">
      <c r="B469" s="1545" t="s">
        <v>4993</v>
      </c>
      <c r="C469" s="1617">
        <f t="shared" si="515"/>
        <v>48</v>
      </c>
      <c r="D469" s="857" t="s">
        <v>506</v>
      </c>
      <c r="E469" s="1246"/>
      <c r="F469" s="853">
        <v>422</v>
      </c>
      <c r="G469" s="854" t="s">
        <v>8676</v>
      </c>
      <c r="H469" s="859">
        <f t="shared" si="487"/>
        <v>44671</v>
      </c>
      <c r="I469" s="859">
        <f t="shared" si="509"/>
        <v>44674</v>
      </c>
      <c r="J469" s="859">
        <f t="shared" si="511"/>
        <v>44680</v>
      </c>
      <c r="K469" s="859">
        <f t="shared" si="513"/>
        <v>44687</v>
      </c>
      <c r="L469" s="859">
        <f t="shared" si="510"/>
        <v>44704</v>
      </c>
      <c r="M469" s="859">
        <f t="shared" si="522"/>
        <v>44708</v>
      </c>
      <c r="N469" s="859">
        <f t="shared" si="514"/>
        <v>44714</v>
      </c>
      <c r="O469" s="1543">
        <f t="shared" si="504"/>
        <v>44716</v>
      </c>
      <c r="Q469" s="864">
        <f t="shared" si="516"/>
        <v>48</v>
      </c>
      <c r="R469" s="857" t="s">
        <v>506</v>
      </c>
      <c r="S469" s="1246"/>
      <c r="T469" s="853">
        <v>422</v>
      </c>
      <c r="U469" s="854" t="s">
        <v>8676</v>
      </c>
      <c r="V469" s="1624">
        <v>44598</v>
      </c>
      <c r="W469" s="1624">
        <v>44603</v>
      </c>
      <c r="X469" s="1624">
        <v>44605</v>
      </c>
      <c r="Y469" s="1624">
        <v>44610</v>
      </c>
      <c r="Z469" s="1624">
        <v>44687</v>
      </c>
      <c r="AA469" s="1624">
        <v>44704</v>
      </c>
      <c r="AB469" s="1624">
        <v>44708</v>
      </c>
      <c r="AC469" s="1624">
        <v>44714</v>
      </c>
      <c r="AD469" s="1543">
        <v>44716</v>
      </c>
      <c r="AF469" s="864">
        <f t="shared" si="517"/>
        <v>48</v>
      </c>
      <c r="AG469" s="857" t="s">
        <v>506</v>
      </c>
      <c r="AH469" s="1246"/>
      <c r="AI469" s="853">
        <v>422</v>
      </c>
      <c r="AJ469" s="854" t="s">
        <v>8676</v>
      </c>
      <c r="AK469" s="1546">
        <v>44598</v>
      </c>
      <c r="AL469" s="1546">
        <v>44603</v>
      </c>
      <c r="AM469" s="1546">
        <v>44605</v>
      </c>
      <c r="AN469" s="1546">
        <v>44610</v>
      </c>
      <c r="AO469" s="1546">
        <v>44687</v>
      </c>
      <c r="AP469" s="1546">
        <v>44704</v>
      </c>
      <c r="AQ469" s="1546">
        <v>44708</v>
      </c>
      <c r="AR469" s="1546">
        <v>44714</v>
      </c>
      <c r="AS469" s="1543">
        <v>44716</v>
      </c>
      <c r="AU469" s="864">
        <f t="shared" si="518"/>
        <v>48</v>
      </c>
      <c r="AV469" s="857" t="s">
        <v>506</v>
      </c>
      <c r="AW469" s="1246"/>
      <c r="AX469" s="853">
        <v>422</v>
      </c>
      <c r="AY469" s="854" t="s">
        <v>8676</v>
      </c>
      <c r="AZ469" s="859">
        <v>44598</v>
      </c>
      <c r="BA469" s="859">
        <v>44603</v>
      </c>
      <c r="BB469" s="859">
        <v>44605</v>
      </c>
      <c r="BC469" s="859">
        <v>44610</v>
      </c>
      <c r="BD469" s="859">
        <v>44687</v>
      </c>
      <c r="BE469" s="859">
        <v>44704</v>
      </c>
      <c r="BF469" s="859">
        <v>44708</v>
      </c>
      <c r="BG469" s="859">
        <v>44714</v>
      </c>
      <c r="BH469" s="1543">
        <v>44716</v>
      </c>
      <c r="BJ469" s="864">
        <f t="shared" si="519"/>
        <v>48</v>
      </c>
      <c r="BK469" s="857" t="s">
        <v>506</v>
      </c>
      <c r="BL469" s="1246"/>
      <c r="BM469" s="853">
        <v>422</v>
      </c>
      <c r="BN469" s="854" t="s">
        <v>8676</v>
      </c>
      <c r="BO469" s="859">
        <v>44598</v>
      </c>
      <c r="BP469" s="859">
        <v>44603</v>
      </c>
      <c r="BQ469" s="859">
        <v>44605</v>
      </c>
      <c r="BR469" s="859">
        <v>44610</v>
      </c>
      <c r="BS469" s="859">
        <v>44687</v>
      </c>
      <c r="BT469" s="859">
        <v>44704</v>
      </c>
      <c r="BU469" s="859">
        <v>44708</v>
      </c>
      <c r="BV469" s="859">
        <v>44714</v>
      </c>
      <c r="BW469" s="1543">
        <v>44716</v>
      </c>
      <c r="BY469" s="864">
        <f t="shared" si="520"/>
        <v>48</v>
      </c>
      <c r="BZ469" s="857" t="s">
        <v>506</v>
      </c>
      <c r="CA469" s="1246"/>
      <c r="CB469" s="853">
        <v>422</v>
      </c>
      <c r="CC469" s="854" t="s">
        <v>8676</v>
      </c>
      <c r="CD469" s="885">
        <v>44598</v>
      </c>
      <c r="CE469" s="885">
        <v>44603</v>
      </c>
      <c r="CF469" s="885">
        <v>44605</v>
      </c>
      <c r="CG469" s="885">
        <v>44610</v>
      </c>
      <c r="CH469" s="885">
        <v>44687</v>
      </c>
      <c r="CI469" s="885">
        <v>44704</v>
      </c>
      <c r="CJ469" s="885">
        <v>44708</v>
      </c>
      <c r="CK469" s="885">
        <v>44714</v>
      </c>
      <c r="CL469" s="1543">
        <v>44716</v>
      </c>
      <c r="CN469" s="864">
        <f t="shared" si="521"/>
        <v>48</v>
      </c>
      <c r="CO469" s="857" t="s">
        <v>506</v>
      </c>
      <c r="CP469" s="858"/>
      <c r="CQ469" s="853">
        <v>422</v>
      </c>
      <c r="CR469" s="854" t="s">
        <v>8676</v>
      </c>
      <c r="CS469" s="1555">
        <v>44598</v>
      </c>
      <c r="CT469" s="1555">
        <v>44603</v>
      </c>
      <c r="CU469" s="1555">
        <v>44605</v>
      </c>
      <c r="CV469" s="1555">
        <v>44610</v>
      </c>
      <c r="CW469" s="1555">
        <v>44687</v>
      </c>
      <c r="CX469" s="1555">
        <v>44704</v>
      </c>
      <c r="CY469" s="1555">
        <v>44708</v>
      </c>
      <c r="CZ469" s="1555">
        <v>44714</v>
      </c>
      <c r="DA469" s="1543">
        <v>44716</v>
      </c>
    </row>
    <row r="470" spans="2:105">
      <c r="B470" s="1545" t="s">
        <v>4994</v>
      </c>
      <c r="C470" s="1617">
        <f t="shared" si="515"/>
        <v>49</v>
      </c>
      <c r="D470" s="857" t="s">
        <v>506</v>
      </c>
      <c r="E470" s="1246"/>
      <c r="F470" s="853">
        <v>422</v>
      </c>
      <c r="G470" s="854" t="s">
        <v>8676</v>
      </c>
      <c r="H470" s="859">
        <f t="shared" si="487"/>
        <v>44678</v>
      </c>
      <c r="I470" s="859">
        <f t="shared" si="509"/>
        <v>44681</v>
      </c>
      <c r="J470" s="859">
        <f t="shared" si="511"/>
        <v>44687</v>
      </c>
      <c r="K470" s="859">
        <f t="shared" si="513"/>
        <v>44694</v>
      </c>
      <c r="L470" s="859">
        <f t="shared" si="510"/>
        <v>44711</v>
      </c>
      <c r="M470" s="859">
        <f t="shared" si="522"/>
        <v>44715</v>
      </c>
      <c r="N470" s="859">
        <f t="shared" si="514"/>
        <v>44721</v>
      </c>
      <c r="O470" s="1543">
        <f t="shared" si="504"/>
        <v>44723</v>
      </c>
      <c r="Q470" s="864">
        <f t="shared" si="516"/>
        <v>49</v>
      </c>
      <c r="R470" s="857" t="s">
        <v>506</v>
      </c>
      <c r="S470" s="1246"/>
      <c r="T470" s="853">
        <v>422</v>
      </c>
      <c r="U470" s="854" t="s">
        <v>8676</v>
      </c>
      <c r="V470" s="1624">
        <v>44605</v>
      </c>
      <c r="W470" s="1624">
        <v>44610</v>
      </c>
      <c r="X470" s="1624">
        <v>44612</v>
      </c>
      <c r="Y470" s="1624">
        <v>44617</v>
      </c>
      <c r="Z470" s="1624">
        <v>44694</v>
      </c>
      <c r="AA470" s="1624">
        <v>44711</v>
      </c>
      <c r="AB470" s="1624">
        <v>44715</v>
      </c>
      <c r="AC470" s="1624">
        <v>44721</v>
      </c>
      <c r="AD470" s="1543">
        <v>44723</v>
      </c>
      <c r="AF470" s="864">
        <f t="shared" si="517"/>
        <v>49</v>
      </c>
      <c r="AG470" s="857" t="s">
        <v>506</v>
      </c>
      <c r="AH470" s="1246"/>
      <c r="AI470" s="853">
        <v>422</v>
      </c>
      <c r="AJ470" s="854" t="s">
        <v>8676</v>
      </c>
      <c r="AK470" s="1546">
        <v>44605</v>
      </c>
      <c r="AL470" s="1546">
        <v>44610</v>
      </c>
      <c r="AM470" s="1546">
        <v>44612</v>
      </c>
      <c r="AN470" s="1546">
        <v>44617</v>
      </c>
      <c r="AO470" s="1546">
        <v>44694</v>
      </c>
      <c r="AP470" s="1546">
        <v>44711</v>
      </c>
      <c r="AQ470" s="1546">
        <v>44715</v>
      </c>
      <c r="AR470" s="1546">
        <v>44721</v>
      </c>
      <c r="AS470" s="1543">
        <v>44723</v>
      </c>
      <c r="AU470" s="864">
        <f t="shared" si="518"/>
        <v>49</v>
      </c>
      <c r="AV470" s="857" t="s">
        <v>506</v>
      </c>
      <c r="AW470" s="1246"/>
      <c r="AX470" s="853">
        <v>422</v>
      </c>
      <c r="AY470" s="854" t="s">
        <v>8676</v>
      </c>
      <c r="AZ470" s="859">
        <v>44605</v>
      </c>
      <c r="BA470" s="859">
        <v>44610</v>
      </c>
      <c r="BB470" s="859">
        <v>44612</v>
      </c>
      <c r="BC470" s="859">
        <v>44617</v>
      </c>
      <c r="BD470" s="859">
        <v>44694</v>
      </c>
      <c r="BE470" s="859">
        <v>44711</v>
      </c>
      <c r="BF470" s="859">
        <v>44715</v>
      </c>
      <c r="BG470" s="859">
        <v>44721</v>
      </c>
      <c r="BH470" s="1543">
        <v>44723</v>
      </c>
      <c r="BJ470" s="864">
        <f t="shared" si="519"/>
        <v>49</v>
      </c>
      <c r="BK470" s="857" t="s">
        <v>506</v>
      </c>
      <c r="BL470" s="1246"/>
      <c r="BM470" s="853">
        <v>422</v>
      </c>
      <c r="BN470" s="854" t="s">
        <v>8676</v>
      </c>
      <c r="BO470" s="859">
        <v>44605</v>
      </c>
      <c r="BP470" s="859">
        <v>44610</v>
      </c>
      <c r="BQ470" s="859">
        <v>44612</v>
      </c>
      <c r="BR470" s="859">
        <v>44617</v>
      </c>
      <c r="BS470" s="859">
        <v>44694</v>
      </c>
      <c r="BT470" s="859">
        <v>44711</v>
      </c>
      <c r="BU470" s="859">
        <v>44715</v>
      </c>
      <c r="BV470" s="859">
        <v>44721</v>
      </c>
      <c r="BW470" s="1543">
        <v>44723</v>
      </c>
      <c r="BY470" s="864">
        <f t="shared" si="520"/>
        <v>49</v>
      </c>
      <c r="BZ470" s="857" t="s">
        <v>506</v>
      </c>
      <c r="CA470" s="1246"/>
      <c r="CB470" s="853">
        <v>422</v>
      </c>
      <c r="CC470" s="854" t="s">
        <v>8676</v>
      </c>
      <c r="CD470" s="885">
        <v>44605</v>
      </c>
      <c r="CE470" s="885">
        <v>44610</v>
      </c>
      <c r="CF470" s="885">
        <v>44612</v>
      </c>
      <c r="CG470" s="885">
        <v>44617</v>
      </c>
      <c r="CH470" s="885">
        <v>44694</v>
      </c>
      <c r="CI470" s="885">
        <v>44711</v>
      </c>
      <c r="CJ470" s="885">
        <v>44715</v>
      </c>
      <c r="CK470" s="885">
        <v>44721</v>
      </c>
      <c r="CL470" s="1543">
        <v>44723</v>
      </c>
      <c r="CN470" s="864">
        <f t="shared" si="521"/>
        <v>49</v>
      </c>
      <c r="CO470" s="857" t="s">
        <v>506</v>
      </c>
      <c r="CP470" s="858"/>
      <c r="CQ470" s="853">
        <v>422</v>
      </c>
      <c r="CR470" s="854" t="s">
        <v>8676</v>
      </c>
      <c r="CS470" s="1555">
        <v>44605</v>
      </c>
      <c r="CT470" s="1555">
        <v>44610</v>
      </c>
      <c r="CU470" s="1555">
        <v>44612</v>
      </c>
      <c r="CV470" s="1555">
        <v>44617</v>
      </c>
      <c r="CW470" s="1555">
        <v>44694</v>
      </c>
      <c r="CX470" s="1555">
        <v>44711</v>
      </c>
      <c r="CY470" s="1555">
        <v>44715</v>
      </c>
      <c r="CZ470" s="1555">
        <v>44721</v>
      </c>
      <c r="DA470" s="1543">
        <v>44723</v>
      </c>
    </row>
    <row r="471" spans="2:105">
      <c r="B471" s="1545" t="s">
        <v>4995</v>
      </c>
      <c r="C471" s="1617">
        <f t="shared" si="515"/>
        <v>50</v>
      </c>
      <c r="D471" s="857" t="s">
        <v>506</v>
      </c>
      <c r="E471" s="1246"/>
      <c r="F471" s="853">
        <v>422</v>
      </c>
      <c r="G471" s="854" t="s">
        <v>8676</v>
      </c>
      <c r="H471" s="859">
        <f t="shared" ref="H471:H534" si="523">I471-3</f>
        <v>44685</v>
      </c>
      <c r="I471" s="859">
        <f t="shared" si="509"/>
        <v>44688</v>
      </c>
      <c r="J471" s="859">
        <f t="shared" si="511"/>
        <v>44694</v>
      </c>
      <c r="K471" s="859">
        <f t="shared" si="513"/>
        <v>44701</v>
      </c>
      <c r="L471" s="859">
        <f t="shared" si="510"/>
        <v>44718</v>
      </c>
      <c r="M471" s="859">
        <f t="shared" si="522"/>
        <v>44722</v>
      </c>
      <c r="N471" s="859">
        <f t="shared" si="514"/>
        <v>44728</v>
      </c>
      <c r="O471" s="1543">
        <f t="shared" si="504"/>
        <v>44730</v>
      </c>
      <c r="Q471" s="864">
        <f t="shared" si="516"/>
        <v>50</v>
      </c>
      <c r="R471" s="857" t="s">
        <v>506</v>
      </c>
      <c r="S471" s="1246"/>
      <c r="T471" s="853">
        <v>422</v>
      </c>
      <c r="U471" s="854" t="s">
        <v>8676</v>
      </c>
      <c r="V471" s="1624">
        <v>44612</v>
      </c>
      <c r="W471" s="1624">
        <v>44617</v>
      </c>
      <c r="X471" s="1624">
        <v>44619</v>
      </c>
      <c r="Y471" s="1624">
        <v>44624</v>
      </c>
      <c r="Z471" s="1624">
        <v>44701</v>
      </c>
      <c r="AA471" s="1624">
        <v>44718</v>
      </c>
      <c r="AB471" s="1624">
        <v>44722</v>
      </c>
      <c r="AC471" s="1624">
        <v>44728</v>
      </c>
      <c r="AD471" s="1543">
        <v>44730</v>
      </c>
      <c r="AF471" s="864">
        <f t="shared" si="517"/>
        <v>50</v>
      </c>
      <c r="AG471" s="857" t="s">
        <v>506</v>
      </c>
      <c r="AH471" s="1246"/>
      <c r="AI471" s="853">
        <v>422</v>
      </c>
      <c r="AJ471" s="854" t="s">
        <v>8676</v>
      </c>
      <c r="AK471" s="1546">
        <v>44612</v>
      </c>
      <c r="AL471" s="1546">
        <v>44617</v>
      </c>
      <c r="AM471" s="1546">
        <v>44619</v>
      </c>
      <c r="AN471" s="1546">
        <v>44624</v>
      </c>
      <c r="AO471" s="1546">
        <v>44701</v>
      </c>
      <c r="AP471" s="1546">
        <v>44718</v>
      </c>
      <c r="AQ471" s="1546">
        <v>44722</v>
      </c>
      <c r="AR471" s="1546">
        <v>44728</v>
      </c>
      <c r="AS471" s="1543">
        <v>44730</v>
      </c>
      <c r="AU471" s="864">
        <f t="shared" si="518"/>
        <v>50</v>
      </c>
      <c r="AV471" s="857" t="s">
        <v>506</v>
      </c>
      <c r="AW471" s="1246"/>
      <c r="AX471" s="853">
        <v>422</v>
      </c>
      <c r="AY471" s="854" t="s">
        <v>8676</v>
      </c>
      <c r="AZ471" s="859">
        <v>44612</v>
      </c>
      <c r="BA471" s="859">
        <v>44617</v>
      </c>
      <c r="BB471" s="859">
        <v>44619</v>
      </c>
      <c r="BC471" s="859">
        <v>44624</v>
      </c>
      <c r="BD471" s="859">
        <v>44701</v>
      </c>
      <c r="BE471" s="859">
        <v>44718</v>
      </c>
      <c r="BF471" s="859">
        <v>44722</v>
      </c>
      <c r="BG471" s="859">
        <v>44728</v>
      </c>
      <c r="BH471" s="1543">
        <v>44730</v>
      </c>
      <c r="BJ471" s="864">
        <f t="shared" si="519"/>
        <v>50</v>
      </c>
      <c r="BK471" s="857" t="s">
        <v>506</v>
      </c>
      <c r="BL471" s="1246"/>
      <c r="BM471" s="853">
        <v>422</v>
      </c>
      <c r="BN471" s="854" t="s">
        <v>8676</v>
      </c>
      <c r="BO471" s="859">
        <v>44612</v>
      </c>
      <c r="BP471" s="859">
        <v>44617</v>
      </c>
      <c r="BQ471" s="859">
        <v>44619</v>
      </c>
      <c r="BR471" s="859">
        <v>44624</v>
      </c>
      <c r="BS471" s="859">
        <v>44701</v>
      </c>
      <c r="BT471" s="859">
        <v>44718</v>
      </c>
      <c r="BU471" s="859">
        <v>44722</v>
      </c>
      <c r="BV471" s="859">
        <v>44728</v>
      </c>
      <c r="BW471" s="1543">
        <v>44730</v>
      </c>
      <c r="BY471" s="864">
        <f t="shared" si="520"/>
        <v>50</v>
      </c>
      <c r="BZ471" s="857" t="s">
        <v>506</v>
      </c>
      <c r="CA471" s="1246"/>
      <c r="CB471" s="853">
        <v>422</v>
      </c>
      <c r="CC471" s="854" t="s">
        <v>8676</v>
      </c>
      <c r="CD471" s="885">
        <v>44612</v>
      </c>
      <c r="CE471" s="885">
        <v>44617</v>
      </c>
      <c r="CF471" s="885">
        <v>44619</v>
      </c>
      <c r="CG471" s="885">
        <v>44624</v>
      </c>
      <c r="CH471" s="885">
        <v>44701</v>
      </c>
      <c r="CI471" s="885">
        <v>44718</v>
      </c>
      <c r="CJ471" s="885">
        <v>44722</v>
      </c>
      <c r="CK471" s="885">
        <v>44728</v>
      </c>
      <c r="CL471" s="1543">
        <v>44730</v>
      </c>
      <c r="CN471" s="864">
        <f t="shared" si="521"/>
        <v>50</v>
      </c>
      <c r="CO471" s="857" t="s">
        <v>506</v>
      </c>
      <c r="CP471" s="858"/>
      <c r="CQ471" s="853">
        <v>422</v>
      </c>
      <c r="CR471" s="854" t="s">
        <v>8676</v>
      </c>
      <c r="CS471" s="1555">
        <v>44612</v>
      </c>
      <c r="CT471" s="1555">
        <v>44617</v>
      </c>
      <c r="CU471" s="1555">
        <v>44619</v>
      </c>
      <c r="CV471" s="1555">
        <v>44624</v>
      </c>
      <c r="CW471" s="1555">
        <v>44701</v>
      </c>
      <c r="CX471" s="1555">
        <v>44718</v>
      </c>
      <c r="CY471" s="1555">
        <v>44722</v>
      </c>
      <c r="CZ471" s="1555">
        <v>44728</v>
      </c>
      <c r="DA471" s="1543">
        <v>44730</v>
      </c>
    </row>
    <row r="472" spans="2:105">
      <c r="B472" s="1545" t="s">
        <v>4996</v>
      </c>
      <c r="C472" s="1617">
        <f t="shared" si="515"/>
        <v>51</v>
      </c>
      <c r="D472" s="857" t="s">
        <v>506</v>
      </c>
      <c r="E472" s="1246"/>
      <c r="F472" s="853">
        <v>422</v>
      </c>
      <c r="G472" s="854" t="s">
        <v>8676</v>
      </c>
      <c r="H472" s="859">
        <f t="shared" si="523"/>
        <v>44692</v>
      </c>
      <c r="I472" s="859">
        <f t="shared" si="509"/>
        <v>44695</v>
      </c>
      <c r="J472" s="859">
        <f t="shared" si="511"/>
        <v>44701</v>
      </c>
      <c r="K472" s="859">
        <f t="shared" si="513"/>
        <v>44708</v>
      </c>
      <c r="L472" s="859">
        <f t="shared" si="510"/>
        <v>44725</v>
      </c>
      <c r="M472" s="859">
        <f t="shared" si="522"/>
        <v>44729</v>
      </c>
      <c r="N472" s="859">
        <f t="shared" si="514"/>
        <v>44735</v>
      </c>
      <c r="O472" s="1543">
        <f t="shared" si="504"/>
        <v>44737</v>
      </c>
      <c r="Q472" s="864">
        <f t="shared" si="516"/>
        <v>51</v>
      </c>
      <c r="R472" s="857" t="s">
        <v>506</v>
      </c>
      <c r="S472" s="1246"/>
      <c r="T472" s="853">
        <v>422</v>
      </c>
      <c r="U472" s="854" t="s">
        <v>8676</v>
      </c>
      <c r="V472" s="1624">
        <v>44619</v>
      </c>
      <c r="W472" s="1624">
        <v>44624</v>
      </c>
      <c r="X472" s="1624">
        <v>44626</v>
      </c>
      <c r="Y472" s="1624">
        <v>44631</v>
      </c>
      <c r="Z472" s="1624">
        <v>44708</v>
      </c>
      <c r="AA472" s="1624">
        <v>44725</v>
      </c>
      <c r="AB472" s="1624">
        <v>44729</v>
      </c>
      <c r="AC472" s="1624">
        <v>44735</v>
      </c>
      <c r="AD472" s="1543">
        <v>44737</v>
      </c>
      <c r="AF472" s="864">
        <f t="shared" si="517"/>
        <v>51</v>
      </c>
      <c r="AG472" s="857" t="s">
        <v>506</v>
      </c>
      <c r="AH472" s="1246"/>
      <c r="AI472" s="853">
        <v>422</v>
      </c>
      <c r="AJ472" s="854" t="s">
        <v>8676</v>
      </c>
      <c r="AK472" s="1546">
        <v>44619</v>
      </c>
      <c r="AL472" s="1546">
        <v>44624</v>
      </c>
      <c r="AM472" s="1546">
        <v>44626</v>
      </c>
      <c r="AN472" s="1546">
        <v>44631</v>
      </c>
      <c r="AO472" s="1546">
        <v>44708</v>
      </c>
      <c r="AP472" s="1546">
        <v>44725</v>
      </c>
      <c r="AQ472" s="1546">
        <v>44729</v>
      </c>
      <c r="AR472" s="1546">
        <v>44735</v>
      </c>
      <c r="AS472" s="1543">
        <v>44737</v>
      </c>
      <c r="AU472" s="864">
        <f t="shared" si="518"/>
        <v>51</v>
      </c>
      <c r="AV472" s="857" t="s">
        <v>506</v>
      </c>
      <c r="AW472" s="1246"/>
      <c r="AX472" s="853">
        <v>422</v>
      </c>
      <c r="AY472" s="854" t="s">
        <v>8676</v>
      </c>
      <c r="AZ472" s="859">
        <v>44619</v>
      </c>
      <c r="BA472" s="859">
        <v>44624</v>
      </c>
      <c r="BB472" s="859">
        <v>44626</v>
      </c>
      <c r="BC472" s="859">
        <v>44631</v>
      </c>
      <c r="BD472" s="859">
        <v>44708</v>
      </c>
      <c r="BE472" s="859">
        <v>44725</v>
      </c>
      <c r="BF472" s="859">
        <v>44729</v>
      </c>
      <c r="BG472" s="859">
        <v>44735</v>
      </c>
      <c r="BH472" s="1543">
        <v>44737</v>
      </c>
      <c r="BJ472" s="864">
        <f t="shared" si="519"/>
        <v>51</v>
      </c>
      <c r="BK472" s="857" t="s">
        <v>506</v>
      </c>
      <c r="BL472" s="1246"/>
      <c r="BM472" s="853">
        <v>422</v>
      </c>
      <c r="BN472" s="854" t="s">
        <v>8676</v>
      </c>
      <c r="BO472" s="859">
        <v>44619</v>
      </c>
      <c r="BP472" s="859">
        <v>44624</v>
      </c>
      <c r="BQ472" s="859">
        <v>44626</v>
      </c>
      <c r="BR472" s="859">
        <v>44631</v>
      </c>
      <c r="BS472" s="859">
        <v>44708</v>
      </c>
      <c r="BT472" s="859">
        <v>44725</v>
      </c>
      <c r="BU472" s="859">
        <v>44729</v>
      </c>
      <c r="BV472" s="859">
        <v>44735</v>
      </c>
      <c r="BW472" s="1543">
        <v>44737</v>
      </c>
      <c r="BY472" s="864">
        <f t="shared" si="520"/>
        <v>51</v>
      </c>
      <c r="BZ472" s="857" t="s">
        <v>506</v>
      </c>
      <c r="CA472" s="1246"/>
      <c r="CB472" s="853">
        <v>422</v>
      </c>
      <c r="CC472" s="854" t="s">
        <v>8676</v>
      </c>
      <c r="CD472" s="885">
        <v>44619</v>
      </c>
      <c r="CE472" s="885">
        <v>44624</v>
      </c>
      <c r="CF472" s="885">
        <v>44626</v>
      </c>
      <c r="CG472" s="885">
        <v>44631</v>
      </c>
      <c r="CH472" s="885">
        <v>44708</v>
      </c>
      <c r="CI472" s="885">
        <v>44725</v>
      </c>
      <c r="CJ472" s="885">
        <v>44729</v>
      </c>
      <c r="CK472" s="885">
        <v>44735</v>
      </c>
      <c r="CL472" s="1543">
        <v>44737</v>
      </c>
      <c r="CN472" s="864">
        <f t="shared" si="521"/>
        <v>51</v>
      </c>
      <c r="CO472" s="857" t="s">
        <v>506</v>
      </c>
      <c r="CP472" s="858"/>
      <c r="CQ472" s="853">
        <v>422</v>
      </c>
      <c r="CR472" s="854" t="s">
        <v>8676</v>
      </c>
      <c r="CS472" s="1555">
        <v>44619</v>
      </c>
      <c r="CT472" s="1555">
        <v>44624</v>
      </c>
      <c r="CU472" s="1555">
        <v>44626</v>
      </c>
      <c r="CV472" s="1555">
        <v>44631</v>
      </c>
      <c r="CW472" s="1555">
        <v>44708</v>
      </c>
      <c r="CX472" s="1555">
        <v>44725</v>
      </c>
      <c r="CY472" s="1555">
        <v>44729</v>
      </c>
      <c r="CZ472" s="1555">
        <v>44735</v>
      </c>
      <c r="DA472" s="1543">
        <v>44737</v>
      </c>
    </row>
    <row r="473" spans="2:105">
      <c r="B473" s="1545" t="s">
        <v>4997</v>
      </c>
      <c r="C473" s="1617">
        <f t="shared" si="515"/>
        <v>52</v>
      </c>
      <c r="D473" s="857" t="s">
        <v>506</v>
      </c>
      <c r="E473" s="1246"/>
      <c r="F473" s="853">
        <v>422</v>
      </c>
      <c r="G473" s="854" t="s">
        <v>8676</v>
      </c>
      <c r="H473" s="859">
        <f t="shared" si="523"/>
        <v>44699</v>
      </c>
      <c r="I473" s="859">
        <f t="shared" si="509"/>
        <v>44702</v>
      </c>
      <c r="J473" s="859">
        <f t="shared" si="511"/>
        <v>44708</v>
      </c>
      <c r="K473" s="859">
        <f t="shared" si="513"/>
        <v>44715</v>
      </c>
      <c r="L473" s="859">
        <f t="shared" si="510"/>
        <v>44732</v>
      </c>
      <c r="M473" s="859">
        <f t="shared" si="522"/>
        <v>44736</v>
      </c>
      <c r="N473" s="859">
        <f t="shared" si="514"/>
        <v>44742</v>
      </c>
      <c r="O473" s="1543">
        <f t="shared" si="504"/>
        <v>44744</v>
      </c>
      <c r="Q473" s="864">
        <f t="shared" si="516"/>
        <v>52</v>
      </c>
      <c r="R473" s="857" t="s">
        <v>506</v>
      </c>
      <c r="S473" s="1246"/>
      <c r="T473" s="853">
        <v>422</v>
      </c>
      <c r="U473" s="854" t="s">
        <v>8676</v>
      </c>
      <c r="V473" s="1624">
        <v>44626</v>
      </c>
      <c r="W473" s="1624">
        <v>44631</v>
      </c>
      <c r="X473" s="1624">
        <v>44633</v>
      </c>
      <c r="Y473" s="1624">
        <v>44638</v>
      </c>
      <c r="Z473" s="1624">
        <v>44715</v>
      </c>
      <c r="AA473" s="1624">
        <v>44732</v>
      </c>
      <c r="AB473" s="1624">
        <v>44736</v>
      </c>
      <c r="AC473" s="1624">
        <v>44742</v>
      </c>
      <c r="AD473" s="1543">
        <v>44744</v>
      </c>
      <c r="AF473" s="864">
        <f t="shared" si="517"/>
        <v>52</v>
      </c>
      <c r="AG473" s="857" t="s">
        <v>506</v>
      </c>
      <c r="AH473" s="1246"/>
      <c r="AI473" s="853">
        <v>422</v>
      </c>
      <c r="AJ473" s="854" t="s">
        <v>8676</v>
      </c>
      <c r="AK473" s="1546">
        <v>44626</v>
      </c>
      <c r="AL473" s="1546">
        <v>44631</v>
      </c>
      <c r="AM473" s="1546">
        <v>44633</v>
      </c>
      <c r="AN473" s="1546">
        <v>44638</v>
      </c>
      <c r="AO473" s="1546">
        <v>44715</v>
      </c>
      <c r="AP473" s="1546">
        <v>44732</v>
      </c>
      <c r="AQ473" s="1546">
        <v>44736</v>
      </c>
      <c r="AR473" s="1546">
        <v>44742</v>
      </c>
      <c r="AS473" s="1543">
        <v>44744</v>
      </c>
      <c r="AU473" s="864">
        <f t="shared" si="518"/>
        <v>52</v>
      </c>
      <c r="AV473" s="857" t="s">
        <v>506</v>
      </c>
      <c r="AW473" s="1246"/>
      <c r="AX473" s="853">
        <v>422</v>
      </c>
      <c r="AY473" s="854" t="s">
        <v>8676</v>
      </c>
      <c r="AZ473" s="859">
        <v>44626</v>
      </c>
      <c r="BA473" s="859">
        <v>44631</v>
      </c>
      <c r="BB473" s="859">
        <v>44633</v>
      </c>
      <c r="BC473" s="859">
        <v>44638</v>
      </c>
      <c r="BD473" s="859">
        <v>44715</v>
      </c>
      <c r="BE473" s="859">
        <v>44732</v>
      </c>
      <c r="BF473" s="859">
        <v>44736</v>
      </c>
      <c r="BG473" s="859">
        <v>44742</v>
      </c>
      <c r="BH473" s="1543">
        <v>44744</v>
      </c>
      <c r="BJ473" s="864">
        <f t="shared" si="519"/>
        <v>52</v>
      </c>
      <c r="BK473" s="857" t="s">
        <v>506</v>
      </c>
      <c r="BL473" s="1246"/>
      <c r="BM473" s="853">
        <v>422</v>
      </c>
      <c r="BN473" s="854" t="s">
        <v>8676</v>
      </c>
      <c r="BO473" s="859">
        <v>44626</v>
      </c>
      <c r="BP473" s="859">
        <v>44631</v>
      </c>
      <c r="BQ473" s="859">
        <v>44633</v>
      </c>
      <c r="BR473" s="859">
        <v>44638</v>
      </c>
      <c r="BS473" s="859">
        <v>44715</v>
      </c>
      <c r="BT473" s="859">
        <v>44732</v>
      </c>
      <c r="BU473" s="859">
        <v>44736</v>
      </c>
      <c r="BV473" s="859">
        <v>44742</v>
      </c>
      <c r="BW473" s="1543">
        <v>44744</v>
      </c>
      <c r="BY473" s="864">
        <f t="shared" si="520"/>
        <v>52</v>
      </c>
      <c r="BZ473" s="857" t="s">
        <v>506</v>
      </c>
      <c r="CA473" s="1246"/>
      <c r="CB473" s="853">
        <v>422</v>
      </c>
      <c r="CC473" s="854" t="s">
        <v>8676</v>
      </c>
      <c r="CD473" s="885">
        <v>44626</v>
      </c>
      <c r="CE473" s="885">
        <v>44631</v>
      </c>
      <c r="CF473" s="885">
        <v>44633</v>
      </c>
      <c r="CG473" s="885">
        <v>44638</v>
      </c>
      <c r="CH473" s="885">
        <v>44715</v>
      </c>
      <c r="CI473" s="885">
        <v>44732</v>
      </c>
      <c r="CJ473" s="885">
        <v>44736</v>
      </c>
      <c r="CK473" s="885">
        <v>44742</v>
      </c>
      <c r="CL473" s="1543">
        <v>44744</v>
      </c>
      <c r="CN473" s="864">
        <f t="shared" si="521"/>
        <v>52</v>
      </c>
      <c r="CO473" s="857" t="s">
        <v>506</v>
      </c>
      <c r="CP473" s="858"/>
      <c r="CQ473" s="853">
        <v>422</v>
      </c>
      <c r="CR473" s="854" t="s">
        <v>8676</v>
      </c>
      <c r="CS473" s="1555">
        <v>44626</v>
      </c>
      <c r="CT473" s="1555">
        <v>44631</v>
      </c>
      <c r="CU473" s="1555">
        <v>44633</v>
      </c>
      <c r="CV473" s="1555">
        <v>44638</v>
      </c>
      <c r="CW473" s="1555">
        <v>44715</v>
      </c>
      <c r="CX473" s="1555">
        <v>44732</v>
      </c>
      <c r="CY473" s="1555">
        <v>44736</v>
      </c>
      <c r="CZ473" s="1555">
        <v>44742</v>
      </c>
      <c r="DA473" s="1543">
        <v>44744</v>
      </c>
    </row>
    <row r="474" spans="2:105">
      <c r="B474" s="1545" t="s">
        <v>4998</v>
      </c>
      <c r="C474" s="1617">
        <v>1</v>
      </c>
      <c r="D474" s="857" t="s">
        <v>506</v>
      </c>
      <c r="E474" s="1246"/>
      <c r="F474" s="853">
        <v>122</v>
      </c>
      <c r="G474" s="854" t="s">
        <v>8677</v>
      </c>
      <c r="H474" s="859">
        <f t="shared" si="523"/>
        <v>44706</v>
      </c>
      <c r="I474" s="859">
        <f t="shared" si="509"/>
        <v>44709</v>
      </c>
      <c r="J474" s="859">
        <f t="shared" si="511"/>
        <v>44715</v>
      </c>
      <c r="K474" s="859">
        <f t="shared" si="513"/>
        <v>44722</v>
      </c>
      <c r="L474" s="859">
        <f t="shared" si="510"/>
        <v>44739</v>
      </c>
      <c r="M474" s="859">
        <f t="shared" si="522"/>
        <v>44743</v>
      </c>
      <c r="N474" s="859">
        <f t="shared" si="514"/>
        <v>44749</v>
      </c>
      <c r="O474" s="1543">
        <f t="shared" si="504"/>
        <v>44751</v>
      </c>
      <c r="Q474" s="864">
        <v>1</v>
      </c>
      <c r="R474" s="857" t="s">
        <v>506</v>
      </c>
      <c r="S474" s="1246"/>
      <c r="T474" s="853">
        <v>122</v>
      </c>
      <c r="U474" s="854" t="s">
        <v>8677</v>
      </c>
      <c r="V474" s="1624">
        <v>44633</v>
      </c>
      <c r="W474" s="1624">
        <v>44638</v>
      </c>
      <c r="X474" s="1624">
        <v>44640</v>
      </c>
      <c r="Y474" s="1624">
        <v>44645</v>
      </c>
      <c r="Z474" s="1624">
        <v>44722</v>
      </c>
      <c r="AA474" s="1624">
        <v>44739</v>
      </c>
      <c r="AB474" s="1624">
        <v>44743</v>
      </c>
      <c r="AC474" s="1624">
        <v>44749</v>
      </c>
      <c r="AD474" s="1543">
        <v>44751</v>
      </c>
      <c r="AF474" s="864">
        <v>1</v>
      </c>
      <c r="AG474" s="857" t="s">
        <v>506</v>
      </c>
      <c r="AH474" s="1246"/>
      <c r="AI474" s="853">
        <v>122</v>
      </c>
      <c r="AJ474" s="854" t="s">
        <v>8677</v>
      </c>
      <c r="AK474" s="1546">
        <v>44633</v>
      </c>
      <c r="AL474" s="1546">
        <v>44638</v>
      </c>
      <c r="AM474" s="1546">
        <v>44640</v>
      </c>
      <c r="AN474" s="1546">
        <v>44645</v>
      </c>
      <c r="AO474" s="1546">
        <v>44722</v>
      </c>
      <c r="AP474" s="1546">
        <v>44739</v>
      </c>
      <c r="AQ474" s="1546">
        <v>44743</v>
      </c>
      <c r="AR474" s="1546">
        <v>44749</v>
      </c>
      <c r="AS474" s="1543">
        <v>44751</v>
      </c>
      <c r="AU474" s="864">
        <v>1</v>
      </c>
      <c r="AV474" s="857" t="s">
        <v>506</v>
      </c>
      <c r="AW474" s="1246"/>
      <c r="AX474" s="853">
        <v>122</v>
      </c>
      <c r="AY474" s="854" t="s">
        <v>8677</v>
      </c>
      <c r="AZ474" s="859">
        <v>44633</v>
      </c>
      <c r="BA474" s="859">
        <v>44638</v>
      </c>
      <c r="BB474" s="859">
        <v>44640</v>
      </c>
      <c r="BC474" s="859">
        <v>44645</v>
      </c>
      <c r="BD474" s="859">
        <v>44722</v>
      </c>
      <c r="BE474" s="859">
        <v>44739</v>
      </c>
      <c r="BF474" s="859">
        <v>44743</v>
      </c>
      <c r="BG474" s="859">
        <v>44749</v>
      </c>
      <c r="BH474" s="1543">
        <v>44751</v>
      </c>
      <c r="BJ474" s="864">
        <v>1</v>
      </c>
      <c r="BK474" s="857" t="s">
        <v>506</v>
      </c>
      <c r="BL474" s="1246"/>
      <c r="BM474" s="853">
        <v>122</v>
      </c>
      <c r="BN474" s="854" t="s">
        <v>8677</v>
      </c>
      <c r="BO474" s="859">
        <v>44633</v>
      </c>
      <c r="BP474" s="859">
        <v>44638</v>
      </c>
      <c r="BQ474" s="859">
        <v>44640</v>
      </c>
      <c r="BR474" s="859">
        <v>44645</v>
      </c>
      <c r="BS474" s="859">
        <v>44722</v>
      </c>
      <c r="BT474" s="859">
        <v>44739</v>
      </c>
      <c r="BU474" s="859">
        <v>44743</v>
      </c>
      <c r="BV474" s="859">
        <v>44749</v>
      </c>
      <c r="BW474" s="1543">
        <v>44751</v>
      </c>
      <c r="BY474" s="864">
        <v>1</v>
      </c>
      <c r="BZ474" s="857" t="s">
        <v>506</v>
      </c>
      <c r="CA474" s="1246"/>
      <c r="CB474" s="853">
        <v>122</v>
      </c>
      <c r="CC474" s="854" t="s">
        <v>8677</v>
      </c>
      <c r="CD474" s="885">
        <v>44633</v>
      </c>
      <c r="CE474" s="885">
        <v>44638</v>
      </c>
      <c r="CF474" s="885">
        <v>44640</v>
      </c>
      <c r="CG474" s="885">
        <v>44645</v>
      </c>
      <c r="CH474" s="885">
        <v>44722</v>
      </c>
      <c r="CI474" s="885">
        <v>44739</v>
      </c>
      <c r="CJ474" s="885">
        <v>44743</v>
      </c>
      <c r="CK474" s="885">
        <v>44749</v>
      </c>
      <c r="CL474" s="1543">
        <v>44751</v>
      </c>
      <c r="CN474" s="864">
        <v>1</v>
      </c>
      <c r="CO474" s="857" t="s">
        <v>506</v>
      </c>
      <c r="CP474" s="858"/>
      <c r="CQ474" s="853">
        <v>122</v>
      </c>
      <c r="CR474" s="854" t="s">
        <v>8677</v>
      </c>
      <c r="CS474" s="1555">
        <v>44633</v>
      </c>
      <c r="CT474" s="1555">
        <v>44638</v>
      </c>
      <c r="CU474" s="1555">
        <v>44640</v>
      </c>
      <c r="CV474" s="1555">
        <v>44645</v>
      </c>
      <c r="CW474" s="1555">
        <v>44722</v>
      </c>
      <c r="CX474" s="1555">
        <v>44739</v>
      </c>
      <c r="CY474" s="1555">
        <v>44743</v>
      </c>
      <c r="CZ474" s="1555">
        <v>44749</v>
      </c>
      <c r="DA474" s="1543">
        <v>44751</v>
      </c>
    </row>
    <row r="475" spans="2:105">
      <c r="B475" s="1545" t="s">
        <v>4999</v>
      </c>
      <c r="C475" s="1617">
        <f t="shared" si="515"/>
        <v>2</v>
      </c>
      <c r="D475" s="857" t="s">
        <v>506</v>
      </c>
      <c r="E475" s="1246"/>
      <c r="F475" s="853">
        <v>122</v>
      </c>
      <c r="G475" s="854" t="s">
        <v>8677</v>
      </c>
      <c r="H475" s="859">
        <f t="shared" si="523"/>
        <v>44713</v>
      </c>
      <c r="I475" s="859">
        <f t="shared" si="509"/>
        <v>44716</v>
      </c>
      <c r="J475" s="859">
        <f t="shared" si="511"/>
        <v>44722</v>
      </c>
      <c r="K475" s="859">
        <f t="shared" si="513"/>
        <v>44729</v>
      </c>
      <c r="L475" s="859">
        <f t="shared" si="510"/>
        <v>44746</v>
      </c>
      <c r="M475" s="859">
        <f t="shared" si="522"/>
        <v>44750</v>
      </c>
      <c r="N475" s="859">
        <f t="shared" si="514"/>
        <v>44756</v>
      </c>
      <c r="O475" s="1543">
        <f t="shared" si="504"/>
        <v>44758</v>
      </c>
      <c r="Q475" s="864">
        <f t="shared" si="516"/>
        <v>2</v>
      </c>
      <c r="R475" s="857" t="s">
        <v>506</v>
      </c>
      <c r="S475" s="1246"/>
      <c r="T475" s="853">
        <v>122</v>
      </c>
      <c r="U475" s="854" t="s">
        <v>8677</v>
      </c>
      <c r="V475" s="1624">
        <v>44640</v>
      </c>
      <c r="W475" s="1624">
        <v>44645</v>
      </c>
      <c r="X475" s="1624">
        <v>44647</v>
      </c>
      <c r="Y475" s="1624">
        <v>44652</v>
      </c>
      <c r="Z475" s="1624">
        <v>44729</v>
      </c>
      <c r="AA475" s="1624">
        <v>44746</v>
      </c>
      <c r="AB475" s="1624">
        <v>44750</v>
      </c>
      <c r="AC475" s="1624">
        <v>44756</v>
      </c>
      <c r="AD475" s="1543">
        <v>44758</v>
      </c>
      <c r="AF475" s="864">
        <f t="shared" si="517"/>
        <v>2</v>
      </c>
      <c r="AG475" s="857" t="s">
        <v>506</v>
      </c>
      <c r="AH475" s="1246"/>
      <c r="AI475" s="853">
        <v>122</v>
      </c>
      <c r="AJ475" s="854" t="s">
        <v>8677</v>
      </c>
      <c r="AK475" s="1546">
        <v>44640</v>
      </c>
      <c r="AL475" s="1546">
        <v>44645</v>
      </c>
      <c r="AM475" s="1546">
        <v>44647</v>
      </c>
      <c r="AN475" s="1546">
        <v>44652</v>
      </c>
      <c r="AO475" s="1546">
        <v>44729</v>
      </c>
      <c r="AP475" s="1546">
        <v>44746</v>
      </c>
      <c r="AQ475" s="1546">
        <v>44750</v>
      </c>
      <c r="AR475" s="1546">
        <v>44756</v>
      </c>
      <c r="AS475" s="1543">
        <v>44758</v>
      </c>
      <c r="AU475" s="864">
        <f t="shared" si="518"/>
        <v>2</v>
      </c>
      <c r="AV475" s="857" t="s">
        <v>506</v>
      </c>
      <c r="AW475" s="1246"/>
      <c r="AX475" s="853">
        <v>122</v>
      </c>
      <c r="AY475" s="854" t="s">
        <v>8677</v>
      </c>
      <c r="AZ475" s="859">
        <v>44640</v>
      </c>
      <c r="BA475" s="859">
        <v>44645</v>
      </c>
      <c r="BB475" s="859">
        <v>44647</v>
      </c>
      <c r="BC475" s="859">
        <v>44652</v>
      </c>
      <c r="BD475" s="859">
        <v>44729</v>
      </c>
      <c r="BE475" s="859">
        <v>44746</v>
      </c>
      <c r="BF475" s="859">
        <v>44750</v>
      </c>
      <c r="BG475" s="859">
        <v>44756</v>
      </c>
      <c r="BH475" s="1543">
        <v>44758</v>
      </c>
      <c r="BJ475" s="864">
        <f t="shared" si="519"/>
        <v>2</v>
      </c>
      <c r="BK475" s="857" t="s">
        <v>506</v>
      </c>
      <c r="BL475" s="1246"/>
      <c r="BM475" s="853">
        <v>122</v>
      </c>
      <c r="BN475" s="854" t="s">
        <v>8677</v>
      </c>
      <c r="BO475" s="859">
        <v>44640</v>
      </c>
      <c r="BP475" s="859">
        <v>44645</v>
      </c>
      <c r="BQ475" s="859">
        <v>44647</v>
      </c>
      <c r="BR475" s="859">
        <v>44652</v>
      </c>
      <c r="BS475" s="859">
        <v>44729</v>
      </c>
      <c r="BT475" s="859">
        <v>44746</v>
      </c>
      <c r="BU475" s="859">
        <v>44750</v>
      </c>
      <c r="BV475" s="859">
        <v>44756</v>
      </c>
      <c r="BW475" s="1543">
        <v>44758</v>
      </c>
      <c r="BY475" s="864">
        <f t="shared" si="520"/>
        <v>2</v>
      </c>
      <c r="BZ475" s="857" t="s">
        <v>506</v>
      </c>
      <c r="CA475" s="1246"/>
      <c r="CB475" s="853">
        <v>122</v>
      </c>
      <c r="CC475" s="854" t="s">
        <v>8677</v>
      </c>
      <c r="CD475" s="885">
        <v>44640</v>
      </c>
      <c r="CE475" s="885">
        <v>44645</v>
      </c>
      <c r="CF475" s="885">
        <v>44647</v>
      </c>
      <c r="CG475" s="885">
        <v>44652</v>
      </c>
      <c r="CH475" s="885">
        <v>44729</v>
      </c>
      <c r="CI475" s="885">
        <v>44746</v>
      </c>
      <c r="CJ475" s="885">
        <v>44750</v>
      </c>
      <c r="CK475" s="885">
        <v>44756</v>
      </c>
      <c r="CL475" s="1543">
        <v>44758</v>
      </c>
      <c r="CN475" s="864">
        <f t="shared" si="521"/>
        <v>2</v>
      </c>
      <c r="CO475" s="857" t="s">
        <v>506</v>
      </c>
      <c r="CP475" s="858"/>
      <c r="CQ475" s="853">
        <v>122</v>
      </c>
      <c r="CR475" s="854" t="s">
        <v>8677</v>
      </c>
      <c r="CS475" s="1555">
        <v>44640</v>
      </c>
      <c r="CT475" s="1555">
        <v>44645</v>
      </c>
      <c r="CU475" s="1555">
        <v>44647</v>
      </c>
      <c r="CV475" s="1555">
        <v>44652</v>
      </c>
      <c r="CW475" s="1555">
        <v>44729</v>
      </c>
      <c r="CX475" s="1555">
        <v>44746</v>
      </c>
      <c r="CY475" s="1555">
        <v>44750</v>
      </c>
      <c r="CZ475" s="1555">
        <v>44756</v>
      </c>
      <c r="DA475" s="1543">
        <v>44758</v>
      </c>
    </row>
    <row r="476" spans="2:105">
      <c r="B476" s="1545" t="s">
        <v>5000</v>
      </c>
      <c r="C476" s="1617">
        <f t="shared" si="515"/>
        <v>3</v>
      </c>
      <c r="D476" s="857" t="s">
        <v>506</v>
      </c>
      <c r="E476" s="1246"/>
      <c r="F476" s="853">
        <v>122</v>
      </c>
      <c r="G476" s="854" t="s">
        <v>8677</v>
      </c>
      <c r="H476" s="859">
        <f t="shared" si="523"/>
        <v>44720</v>
      </c>
      <c r="I476" s="859">
        <f t="shared" si="509"/>
        <v>44723</v>
      </c>
      <c r="J476" s="859">
        <f t="shared" si="511"/>
        <v>44729</v>
      </c>
      <c r="K476" s="859">
        <f t="shared" si="513"/>
        <v>44736</v>
      </c>
      <c r="L476" s="859">
        <f t="shared" si="510"/>
        <v>44753</v>
      </c>
      <c r="M476" s="859">
        <f t="shared" si="522"/>
        <v>44757</v>
      </c>
      <c r="N476" s="859">
        <f t="shared" si="514"/>
        <v>44763</v>
      </c>
      <c r="O476" s="1543">
        <f t="shared" ref="O476:O539" si="524">+O475+7</f>
        <v>44765</v>
      </c>
      <c r="Q476" s="864">
        <f t="shared" si="516"/>
        <v>3</v>
      </c>
      <c r="R476" s="857" t="s">
        <v>506</v>
      </c>
      <c r="S476" s="1246"/>
      <c r="T476" s="853">
        <v>122</v>
      </c>
      <c r="U476" s="854" t="s">
        <v>8677</v>
      </c>
      <c r="V476" s="1624">
        <v>44647</v>
      </c>
      <c r="W476" s="1624">
        <v>44652</v>
      </c>
      <c r="X476" s="1624">
        <v>44654</v>
      </c>
      <c r="Y476" s="1624">
        <v>44659</v>
      </c>
      <c r="Z476" s="1624">
        <v>44736</v>
      </c>
      <c r="AA476" s="1624">
        <v>44753</v>
      </c>
      <c r="AB476" s="1624">
        <v>44757</v>
      </c>
      <c r="AC476" s="1624">
        <v>44763</v>
      </c>
      <c r="AD476" s="1543">
        <v>44765</v>
      </c>
      <c r="AF476" s="864">
        <f t="shared" si="517"/>
        <v>3</v>
      </c>
      <c r="AG476" s="857" t="s">
        <v>506</v>
      </c>
      <c r="AH476" s="1246"/>
      <c r="AI476" s="853">
        <v>122</v>
      </c>
      <c r="AJ476" s="854" t="s">
        <v>8677</v>
      </c>
      <c r="AK476" s="1546">
        <v>44647</v>
      </c>
      <c r="AL476" s="1546">
        <v>44652</v>
      </c>
      <c r="AM476" s="1546">
        <v>44654</v>
      </c>
      <c r="AN476" s="1546">
        <v>44659</v>
      </c>
      <c r="AO476" s="1546">
        <v>44736</v>
      </c>
      <c r="AP476" s="1546">
        <v>44753</v>
      </c>
      <c r="AQ476" s="1546">
        <v>44757</v>
      </c>
      <c r="AR476" s="1546">
        <v>44763</v>
      </c>
      <c r="AS476" s="1543">
        <v>44765</v>
      </c>
      <c r="AU476" s="864">
        <f t="shared" si="518"/>
        <v>3</v>
      </c>
      <c r="AV476" s="857" t="s">
        <v>506</v>
      </c>
      <c r="AW476" s="1246"/>
      <c r="AX476" s="853">
        <v>122</v>
      </c>
      <c r="AY476" s="854" t="s">
        <v>8677</v>
      </c>
      <c r="AZ476" s="859">
        <v>44647</v>
      </c>
      <c r="BA476" s="859">
        <v>44652</v>
      </c>
      <c r="BB476" s="859">
        <v>44654</v>
      </c>
      <c r="BC476" s="859">
        <v>44659</v>
      </c>
      <c r="BD476" s="859">
        <v>44736</v>
      </c>
      <c r="BE476" s="859">
        <v>44753</v>
      </c>
      <c r="BF476" s="859">
        <v>44757</v>
      </c>
      <c r="BG476" s="859">
        <v>44763</v>
      </c>
      <c r="BH476" s="1543">
        <v>44765</v>
      </c>
      <c r="BJ476" s="864">
        <f t="shared" si="519"/>
        <v>3</v>
      </c>
      <c r="BK476" s="857" t="s">
        <v>506</v>
      </c>
      <c r="BL476" s="1246"/>
      <c r="BM476" s="853">
        <v>122</v>
      </c>
      <c r="BN476" s="854" t="s">
        <v>8677</v>
      </c>
      <c r="BO476" s="859">
        <v>44647</v>
      </c>
      <c r="BP476" s="859">
        <v>44652</v>
      </c>
      <c r="BQ476" s="859">
        <v>44654</v>
      </c>
      <c r="BR476" s="859">
        <v>44659</v>
      </c>
      <c r="BS476" s="859">
        <v>44736</v>
      </c>
      <c r="BT476" s="859">
        <v>44753</v>
      </c>
      <c r="BU476" s="859">
        <v>44757</v>
      </c>
      <c r="BV476" s="859">
        <v>44763</v>
      </c>
      <c r="BW476" s="1543">
        <v>44765</v>
      </c>
      <c r="BY476" s="864">
        <f t="shared" si="520"/>
        <v>3</v>
      </c>
      <c r="BZ476" s="857" t="s">
        <v>506</v>
      </c>
      <c r="CA476" s="1246"/>
      <c r="CB476" s="853">
        <v>122</v>
      </c>
      <c r="CC476" s="854" t="s">
        <v>8677</v>
      </c>
      <c r="CD476" s="885">
        <v>44647</v>
      </c>
      <c r="CE476" s="885">
        <v>44652</v>
      </c>
      <c r="CF476" s="885">
        <v>44654</v>
      </c>
      <c r="CG476" s="885">
        <v>44659</v>
      </c>
      <c r="CH476" s="885">
        <v>44736</v>
      </c>
      <c r="CI476" s="885">
        <v>44753</v>
      </c>
      <c r="CJ476" s="885">
        <v>44757</v>
      </c>
      <c r="CK476" s="885">
        <v>44763</v>
      </c>
      <c r="CL476" s="1543">
        <v>44765</v>
      </c>
      <c r="CN476" s="864">
        <f t="shared" si="521"/>
        <v>3</v>
      </c>
      <c r="CO476" s="857" t="s">
        <v>506</v>
      </c>
      <c r="CP476" s="858"/>
      <c r="CQ476" s="853">
        <v>122</v>
      </c>
      <c r="CR476" s="854" t="s">
        <v>8677</v>
      </c>
      <c r="CS476" s="1555">
        <v>44647</v>
      </c>
      <c r="CT476" s="1555">
        <v>44652</v>
      </c>
      <c r="CU476" s="1555">
        <v>44654</v>
      </c>
      <c r="CV476" s="1555">
        <v>44659</v>
      </c>
      <c r="CW476" s="1555">
        <v>44736</v>
      </c>
      <c r="CX476" s="1555">
        <v>44753</v>
      </c>
      <c r="CY476" s="1555">
        <v>44757</v>
      </c>
      <c r="CZ476" s="1555">
        <v>44763</v>
      </c>
      <c r="DA476" s="1543">
        <v>44765</v>
      </c>
    </row>
    <row r="477" spans="2:105">
      <c r="B477" s="1545" t="s">
        <v>5001</v>
      </c>
      <c r="C477" s="1617">
        <f t="shared" si="515"/>
        <v>4</v>
      </c>
      <c r="D477" s="857" t="s">
        <v>506</v>
      </c>
      <c r="E477" s="1246"/>
      <c r="F477" s="853">
        <v>122</v>
      </c>
      <c r="G477" s="854" t="s">
        <v>8677</v>
      </c>
      <c r="H477" s="859">
        <f t="shared" si="523"/>
        <v>44727</v>
      </c>
      <c r="I477" s="859">
        <f t="shared" si="509"/>
        <v>44730</v>
      </c>
      <c r="J477" s="859">
        <f t="shared" si="511"/>
        <v>44736</v>
      </c>
      <c r="K477" s="859">
        <f t="shared" si="513"/>
        <v>44743</v>
      </c>
      <c r="L477" s="859">
        <f t="shared" si="510"/>
        <v>44760</v>
      </c>
      <c r="M477" s="859">
        <f t="shared" si="522"/>
        <v>44764</v>
      </c>
      <c r="N477" s="859">
        <f t="shared" si="514"/>
        <v>44770</v>
      </c>
      <c r="O477" s="1543">
        <f t="shared" si="524"/>
        <v>44772</v>
      </c>
      <c r="Q477" s="864">
        <f t="shared" si="516"/>
        <v>4</v>
      </c>
      <c r="R477" s="857" t="s">
        <v>506</v>
      </c>
      <c r="S477" s="1246"/>
      <c r="T477" s="853">
        <v>122</v>
      </c>
      <c r="U477" s="854" t="s">
        <v>8677</v>
      </c>
      <c r="V477" s="1624">
        <v>44654</v>
      </c>
      <c r="W477" s="1624">
        <v>44659</v>
      </c>
      <c r="X477" s="1624">
        <v>44661</v>
      </c>
      <c r="Y477" s="1624">
        <v>44666</v>
      </c>
      <c r="Z477" s="1624">
        <v>44743</v>
      </c>
      <c r="AA477" s="1624">
        <v>44760</v>
      </c>
      <c r="AB477" s="1624">
        <v>44764</v>
      </c>
      <c r="AC477" s="1624">
        <v>44770</v>
      </c>
      <c r="AD477" s="1543">
        <v>44772</v>
      </c>
      <c r="AF477" s="864">
        <f t="shared" si="517"/>
        <v>4</v>
      </c>
      <c r="AG477" s="857" t="s">
        <v>506</v>
      </c>
      <c r="AH477" s="1246"/>
      <c r="AI477" s="853">
        <v>122</v>
      </c>
      <c r="AJ477" s="854" t="s">
        <v>8677</v>
      </c>
      <c r="AK477" s="1546">
        <v>44654</v>
      </c>
      <c r="AL477" s="1546">
        <v>44659</v>
      </c>
      <c r="AM477" s="1546">
        <v>44661</v>
      </c>
      <c r="AN477" s="1546">
        <v>44666</v>
      </c>
      <c r="AO477" s="1546">
        <v>44743</v>
      </c>
      <c r="AP477" s="1546">
        <v>44760</v>
      </c>
      <c r="AQ477" s="1546">
        <v>44764</v>
      </c>
      <c r="AR477" s="1546">
        <v>44770</v>
      </c>
      <c r="AS477" s="1543">
        <v>44772</v>
      </c>
      <c r="AU477" s="864">
        <f t="shared" si="518"/>
        <v>4</v>
      </c>
      <c r="AV477" s="857" t="s">
        <v>506</v>
      </c>
      <c r="AW477" s="1246"/>
      <c r="AX477" s="853">
        <v>122</v>
      </c>
      <c r="AY477" s="854" t="s">
        <v>8677</v>
      </c>
      <c r="AZ477" s="859">
        <v>44654</v>
      </c>
      <c r="BA477" s="859">
        <v>44659</v>
      </c>
      <c r="BB477" s="859">
        <v>44661</v>
      </c>
      <c r="BC477" s="859">
        <v>44666</v>
      </c>
      <c r="BD477" s="859">
        <v>44743</v>
      </c>
      <c r="BE477" s="859">
        <v>44760</v>
      </c>
      <c r="BF477" s="859">
        <v>44764</v>
      </c>
      <c r="BG477" s="859">
        <v>44770</v>
      </c>
      <c r="BH477" s="1543">
        <v>44772</v>
      </c>
      <c r="BJ477" s="864">
        <f t="shared" si="519"/>
        <v>4</v>
      </c>
      <c r="BK477" s="857" t="s">
        <v>506</v>
      </c>
      <c r="BL477" s="1246"/>
      <c r="BM477" s="853">
        <v>122</v>
      </c>
      <c r="BN477" s="854" t="s">
        <v>8677</v>
      </c>
      <c r="BO477" s="859">
        <v>44654</v>
      </c>
      <c r="BP477" s="859">
        <v>44659</v>
      </c>
      <c r="BQ477" s="859">
        <v>44661</v>
      </c>
      <c r="BR477" s="859">
        <v>44666</v>
      </c>
      <c r="BS477" s="859">
        <v>44743</v>
      </c>
      <c r="BT477" s="859">
        <v>44760</v>
      </c>
      <c r="BU477" s="859">
        <v>44764</v>
      </c>
      <c r="BV477" s="859">
        <v>44770</v>
      </c>
      <c r="BW477" s="1543">
        <v>44772</v>
      </c>
      <c r="BY477" s="864">
        <f t="shared" si="520"/>
        <v>4</v>
      </c>
      <c r="BZ477" s="857" t="s">
        <v>506</v>
      </c>
      <c r="CA477" s="1246"/>
      <c r="CB477" s="853">
        <v>122</v>
      </c>
      <c r="CC477" s="854" t="s">
        <v>8677</v>
      </c>
      <c r="CD477" s="885">
        <v>44654</v>
      </c>
      <c r="CE477" s="885">
        <v>44659</v>
      </c>
      <c r="CF477" s="885">
        <v>44661</v>
      </c>
      <c r="CG477" s="885">
        <v>44666</v>
      </c>
      <c r="CH477" s="885">
        <v>44743</v>
      </c>
      <c r="CI477" s="885">
        <v>44760</v>
      </c>
      <c r="CJ477" s="885">
        <v>44764</v>
      </c>
      <c r="CK477" s="885">
        <v>44770</v>
      </c>
      <c r="CL477" s="1543">
        <v>44772</v>
      </c>
      <c r="CN477" s="864">
        <f t="shared" si="521"/>
        <v>4</v>
      </c>
      <c r="CO477" s="857" t="s">
        <v>506</v>
      </c>
      <c r="CP477" s="858"/>
      <c r="CQ477" s="853">
        <v>122</v>
      </c>
      <c r="CR477" s="854" t="s">
        <v>8677</v>
      </c>
      <c r="CS477" s="1555">
        <v>44654</v>
      </c>
      <c r="CT477" s="1555">
        <v>44659</v>
      </c>
      <c r="CU477" s="1555">
        <v>44661</v>
      </c>
      <c r="CV477" s="1555">
        <v>44666</v>
      </c>
      <c r="CW477" s="1555">
        <v>44743</v>
      </c>
      <c r="CX477" s="1555">
        <v>44760</v>
      </c>
      <c r="CY477" s="1555">
        <v>44764</v>
      </c>
      <c r="CZ477" s="1555">
        <v>44770</v>
      </c>
      <c r="DA477" s="1543">
        <v>44772</v>
      </c>
    </row>
    <row r="478" spans="2:105">
      <c r="B478" s="1545" t="s">
        <v>5002</v>
      </c>
      <c r="C478" s="1617">
        <f t="shared" si="515"/>
        <v>5</v>
      </c>
      <c r="D478" s="851" t="s">
        <v>506</v>
      </c>
      <c r="E478" s="1246"/>
      <c r="F478" s="853">
        <v>122</v>
      </c>
      <c r="G478" s="854" t="s">
        <v>8679</v>
      </c>
      <c r="H478" s="855">
        <f t="shared" si="523"/>
        <v>44734</v>
      </c>
      <c r="I478" s="855">
        <f t="shared" si="509"/>
        <v>44737</v>
      </c>
      <c r="J478" s="855">
        <f t="shared" si="511"/>
        <v>44743</v>
      </c>
      <c r="K478" s="855">
        <f t="shared" si="513"/>
        <v>44750</v>
      </c>
      <c r="L478" s="855">
        <f t="shared" si="510"/>
        <v>44767</v>
      </c>
      <c r="M478" s="855">
        <f t="shared" si="522"/>
        <v>44771</v>
      </c>
      <c r="N478" s="855">
        <f t="shared" si="514"/>
        <v>44777</v>
      </c>
      <c r="O478" s="1543">
        <f t="shared" si="524"/>
        <v>44779</v>
      </c>
      <c r="Q478" s="864">
        <f t="shared" si="516"/>
        <v>5</v>
      </c>
      <c r="R478" s="851" t="s">
        <v>506</v>
      </c>
      <c r="S478" s="1246"/>
      <c r="T478" s="853">
        <v>122</v>
      </c>
      <c r="U478" s="854" t="s">
        <v>8679</v>
      </c>
      <c r="V478" s="1625">
        <v>44661</v>
      </c>
      <c r="W478" s="1625">
        <v>44666</v>
      </c>
      <c r="X478" s="1625">
        <v>44668</v>
      </c>
      <c r="Y478" s="1625">
        <v>44673</v>
      </c>
      <c r="Z478" s="1625">
        <v>44750</v>
      </c>
      <c r="AA478" s="1625">
        <v>44767</v>
      </c>
      <c r="AB478" s="1625">
        <v>44771</v>
      </c>
      <c r="AC478" s="1625">
        <v>44777</v>
      </c>
      <c r="AD478" s="1543">
        <v>44779</v>
      </c>
      <c r="AF478" s="864">
        <f t="shared" si="517"/>
        <v>5</v>
      </c>
      <c r="AG478" s="851" t="s">
        <v>506</v>
      </c>
      <c r="AH478" s="1246"/>
      <c r="AI478" s="853">
        <v>122</v>
      </c>
      <c r="AJ478" s="854" t="s">
        <v>8679</v>
      </c>
      <c r="AK478" s="1546">
        <v>44661</v>
      </c>
      <c r="AL478" s="1546">
        <v>44666</v>
      </c>
      <c r="AM478" s="1546">
        <v>44668</v>
      </c>
      <c r="AN478" s="1546">
        <v>44673</v>
      </c>
      <c r="AO478" s="1546">
        <v>44750</v>
      </c>
      <c r="AP478" s="1546">
        <v>44767</v>
      </c>
      <c r="AQ478" s="1546">
        <v>44771</v>
      </c>
      <c r="AR478" s="1546">
        <v>44777</v>
      </c>
      <c r="AS478" s="1543">
        <v>44779</v>
      </c>
      <c r="AU478" s="864">
        <f t="shared" si="518"/>
        <v>5</v>
      </c>
      <c r="AV478" s="851" t="s">
        <v>506</v>
      </c>
      <c r="AW478" s="1246"/>
      <c r="AX478" s="853">
        <v>122</v>
      </c>
      <c r="AY478" s="854" t="s">
        <v>8679</v>
      </c>
      <c r="AZ478" s="859">
        <v>44661</v>
      </c>
      <c r="BA478" s="859">
        <v>44666</v>
      </c>
      <c r="BB478" s="859">
        <v>44668</v>
      </c>
      <c r="BC478" s="859">
        <v>44673</v>
      </c>
      <c r="BD478" s="859">
        <v>44750</v>
      </c>
      <c r="BE478" s="859">
        <v>44767</v>
      </c>
      <c r="BF478" s="859">
        <v>44771</v>
      </c>
      <c r="BG478" s="859">
        <v>44777</v>
      </c>
      <c r="BH478" s="1543">
        <v>44779</v>
      </c>
      <c r="BJ478" s="864">
        <f t="shared" si="519"/>
        <v>5</v>
      </c>
      <c r="BK478" s="851" t="s">
        <v>506</v>
      </c>
      <c r="BL478" s="1246"/>
      <c r="BM478" s="853">
        <v>122</v>
      </c>
      <c r="BN478" s="854" t="s">
        <v>8679</v>
      </c>
      <c r="BO478" s="859">
        <v>44661</v>
      </c>
      <c r="BP478" s="859">
        <v>44666</v>
      </c>
      <c r="BQ478" s="859">
        <v>44668</v>
      </c>
      <c r="BR478" s="859">
        <v>44673</v>
      </c>
      <c r="BS478" s="859">
        <v>44750</v>
      </c>
      <c r="BT478" s="859">
        <v>44767</v>
      </c>
      <c r="BU478" s="859">
        <v>44771</v>
      </c>
      <c r="BV478" s="859">
        <v>44777</v>
      </c>
      <c r="BW478" s="1543">
        <v>44779</v>
      </c>
      <c r="BY478" s="864">
        <f t="shared" si="520"/>
        <v>5</v>
      </c>
      <c r="BZ478" s="851" t="s">
        <v>506</v>
      </c>
      <c r="CA478" s="1246"/>
      <c r="CB478" s="853">
        <v>122</v>
      </c>
      <c r="CC478" s="854" t="s">
        <v>8679</v>
      </c>
      <c r="CD478" s="885">
        <v>44661</v>
      </c>
      <c r="CE478" s="885">
        <v>44666</v>
      </c>
      <c r="CF478" s="885">
        <v>44668</v>
      </c>
      <c r="CG478" s="885">
        <v>44673</v>
      </c>
      <c r="CH478" s="885">
        <v>44750</v>
      </c>
      <c r="CI478" s="885">
        <v>44767</v>
      </c>
      <c r="CJ478" s="885">
        <v>44771</v>
      </c>
      <c r="CK478" s="885">
        <v>44777</v>
      </c>
      <c r="CL478" s="1543">
        <v>44779</v>
      </c>
      <c r="CN478" s="864">
        <f t="shared" si="521"/>
        <v>5</v>
      </c>
      <c r="CO478" s="851" t="s">
        <v>506</v>
      </c>
      <c r="CP478" s="858"/>
      <c r="CQ478" s="853">
        <v>122</v>
      </c>
      <c r="CR478" s="854" t="s">
        <v>8679</v>
      </c>
      <c r="CS478" s="1555">
        <v>44661</v>
      </c>
      <c r="CT478" s="1555">
        <v>44666</v>
      </c>
      <c r="CU478" s="1555">
        <v>44668</v>
      </c>
      <c r="CV478" s="1555">
        <v>44673</v>
      </c>
      <c r="CW478" s="1555">
        <v>44750</v>
      </c>
      <c r="CX478" s="1555">
        <v>44767</v>
      </c>
      <c r="CY478" s="1555">
        <v>44771</v>
      </c>
      <c r="CZ478" s="1555">
        <v>44777</v>
      </c>
      <c r="DA478" s="1543">
        <v>44779</v>
      </c>
    </row>
    <row r="479" spans="2:105">
      <c r="B479" s="1545" t="s">
        <v>5003</v>
      </c>
      <c r="C479" s="1617">
        <f t="shared" si="515"/>
        <v>6</v>
      </c>
      <c r="D479" s="851" t="s">
        <v>506</v>
      </c>
      <c r="E479" s="1243" t="s">
        <v>9214</v>
      </c>
      <c r="F479" s="853">
        <v>122</v>
      </c>
      <c r="G479" s="854" t="s">
        <v>8679</v>
      </c>
      <c r="H479" s="855">
        <f t="shared" si="523"/>
        <v>44741</v>
      </c>
      <c r="I479" s="855">
        <f t="shared" si="509"/>
        <v>44744</v>
      </c>
      <c r="J479" s="855">
        <f t="shared" si="511"/>
        <v>44750</v>
      </c>
      <c r="K479" s="855">
        <f t="shared" si="513"/>
        <v>44757</v>
      </c>
      <c r="L479" s="855">
        <f t="shared" si="510"/>
        <v>44774</v>
      </c>
      <c r="M479" s="855">
        <f t="shared" si="522"/>
        <v>44778</v>
      </c>
      <c r="N479" s="855">
        <f t="shared" si="514"/>
        <v>44784</v>
      </c>
      <c r="O479" s="1543">
        <f t="shared" si="524"/>
        <v>44786</v>
      </c>
      <c r="Q479" s="864">
        <f t="shared" si="516"/>
        <v>6</v>
      </c>
      <c r="R479" s="851" t="s">
        <v>506</v>
      </c>
      <c r="S479" s="1243" t="s">
        <v>9214</v>
      </c>
      <c r="T479" s="853">
        <v>122</v>
      </c>
      <c r="U479" s="854" t="s">
        <v>8679</v>
      </c>
      <c r="V479" s="1625">
        <v>44668</v>
      </c>
      <c r="W479" s="1625">
        <v>44673</v>
      </c>
      <c r="X479" s="1625">
        <v>44675</v>
      </c>
      <c r="Y479" s="1625">
        <v>44680</v>
      </c>
      <c r="Z479" s="1625">
        <v>44757</v>
      </c>
      <c r="AA479" s="1625">
        <v>44774</v>
      </c>
      <c r="AB479" s="1625">
        <v>44778</v>
      </c>
      <c r="AC479" s="1625">
        <v>44784</v>
      </c>
      <c r="AD479" s="1543">
        <v>44786</v>
      </c>
      <c r="AF479" s="864">
        <f t="shared" si="517"/>
        <v>6</v>
      </c>
      <c r="AG479" s="851" t="s">
        <v>506</v>
      </c>
      <c r="AH479" s="1243" t="s">
        <v>9214</v>
      </c>
      <c r="AI479" s="853">
        <v>122</v>
      </c>
      <c r="AJ479" s="854" t="s">
        <v>8679</v>
      </c>
      <c r="AK479" s="1547">
        <v>44668</v>
      </c>
      <c r="AL479" s="1547">
        <v>44673</v>
      </c>
      <c r="AM479" s="1547">
        <v>44675</v>
      </c>
      <c r="AN479" s="1547">
        <v>44680</v>
      </c>
      <c r="AO479" s="1547">
        <v>44757</v>
      </c>
      <c r="AP479" s="1547">
        <v>44774</v>
      </c>
      <c r="AQ479" s="1547">
        <v>44778</v>
      </c>
      <c r="AR479" s="1547">
        <v>44784</v>
      </c>
      <c r="AS479" s="1543">
        <v>44786</v>
      </c>
      <c r="AU479" s="864">
        <f t="shared" si="518"/>
        <v>6</v>
      </c>
      <c r="AV479" s="851" t="s">
        <v>506</v>
      </c>
      <c r="AW479" s="1243" t="s">
        <v>9214</v>
      </c>
      <c r="AX479" s="853">
        <v>122</v>
      </c>
      <c r="AY479" s="854" t="s">
        <v>8679</v>
      </c>
      <c r="AZ479" s="855">
        <v>44668</v>
      </c>
      <c r="BA479" s="855">
        <v>44673</v>
      </c>
      <c r="BB479" s="855">
        <v>44675</v>
      </c>
      <c r="BC479" s="855">
        <v>44680</v>
      </c>
      <c r="BD479" s="855">
        <v>44757</v>
      </c>
      <c r="BE479" s="855">
        <v>44774</v>
      </c>
      <c r="BF479" s="855">
        <v>44778</v>
      </c>
      <c r="BG479" s="855">
        <v>44784</v>
      </c>
      <c r="BH479" s="1543">
        <v>44786</v>
      </c>
      <c r="BJ479" s="864">
        <f t="shared" si="519"/>
        <v>6</v>
      </c>
      <c r="BK479" s="851" t="s">
        <v>506</v>
      </c>
      <c r="BL479" s="1243" t="s">
        <v>9214</v>
      </c>
      <c r="BM479" s="853">
        <v>122</v>
      </c>
      <c r="BN479" s="854" t="s">
        <v>8679</v>
      </c>
      <c r="BO479" s="855">
        <v>44668</v>
      </c>
      <c r="BP479" s="855">
        <v>44673</v>
      </c>
      <c r="BQ479" s="855">
        <v>44675</v>
      </c>
      <c r="BR479" s="855">
        <v>44680</v>
      </c>
      <c r="BS479" s="855">
        <v>44757</v>
      </c>
      <c r="BT479" s="855">
        <v>44774</v>
      </c>
      <c r="BU479" s="855">
        <v>44778</v>
      </c>
      <c r="BV479" s="855">
        <v>44784</v>
      </c>
      <c r="BW479" s="1543">
        <v>44786</v>
      </c>
      <c r="BY479" s="864">
        <f t="shared" si="520"/>
        <v>6</v>
      </c>
      <c r="BZ479" s="851" t="s">
        <v>506</v>
      </c>
      <c r="CA479" s="1243" t="s">
        <v>9214</v>
      </c>
      <c r="CB479" s="853">
        <v>122</v>
      </c>
      <c r="CC479" s="854" t="s">
        <v>8679</v>
      </c>
      <c r="CD479" s="873">
        <v>44668</v>
      </c>
      <c r="CE479" s="873">
        <v>44673</v>
      </c>
      <c r="CF479" s="873">
        <v>44675</v>
      </c>
      <c r="CG479" s="873">
        <v>44680</v>
      </c>
      <c r="CH479" s="873">
        <v>44757</v>
      </c>
      <c r="CI479" s="873">
        <v>44774</v>
      </c>
      <c r="CJ479" s="873">
        <v>44778</v>
      </c>
      <c r="CK479" s="873">
        <v>44784</v>
      </c>
      <c r="CL479" s="1543">
        <v>44786</v>
      </c>
      <c r="CN479" s="864">
        <f t="shared" si="521"/>
        <v>6</v>
      </c>
      <c r="CO479" s="851" t="s">
        <v>506</v>
      </c>
      <c r="CP479" s="1243" t="s">
        <v>9214</v>
      </c>
      <c r="CQ479" s="853">
        <v>122</v>
      </c>
      <c r="CR479" s="854" t="s">
        <v>8679</v>
      </c>
      <c r="CS479" s="1554">
        <v>44668</v>
      </c>
      <c r="CT479" s="1554">
        <v>44673</v>
      </c>
      <c r="CU479" s="1554">
        <v>44675</v>
      </c>
      <c r="CV479" s="1554">
        <v>44680</v>
      </c>
      <c r="CW479" s="1554">
        <v>44757</v>
      </c>
      <c r="CX479" s="1554">
        <v>44774</v>
      </c>
      <c r="CY479" s="1554">
        <v>44778</v>
      </c>
      <c r="CZ479" s="1554">
        <v>44784</v>
      </c>
      <c r="DA479" s="1543">
        <v>44786</v>
      </c>
    </row>
    <row r="480" spans="2:105">
      <c r="B480" s="1545" t="s">
        <v>4897</v>
      </c>
      <c r="C480" s="1617">
        <f t="shared" si="515"/>
        <v>7</v>
      </c>
      <c r="D480" s="955" t="s">
        <v>506</v>
      </c>
      <c r="E480" s="1246"/>
      <c r="F480" s="853">
        <v>122</v>
      </c>
      <c r="G480" s="854" t="s">
        <v>8679</v>
      </c>
      <c r="H480" s="859">
        <f t="shared" si="523"/>
        <v>44748</v>
      </c>
      <c r="I480" s="859">
        <f t="shared" si="509"/>
        <v>44751</v>
      </c>
      <c r="J480" s="859">
        <f t="shared" si="511"/>
        <v>44757</v>
      </c>
      <c r="K480" s="859">
        <f t="shared" si="513"/>
        <v>44764</v>
      </c>
      <c r="L480" s="859">
        <f t="shared" si="510"/>
        <v>44781</v>
      </c>
      <c r="M480" s="859">
        <f t="shared" si="522"/>
        <v>44785</v>
      </c>
      <c r="N480" s="859">
        <f t="shared" si="514"/>
        <v>44791</v>
      </c>
      <c r="O480" s="1543">
        <f t="shared" si="524"/>
        <v>44793</v>
      </c>
      <c r="Q480" s="864">
        <f t="shared" si="516"/>
        <v>7</v>
      </c>
      <c r="R480" s="857" t="s">
        <v>506</v>
      </c>
      <c r="S480" s="1246"/>
      <c r="T480" s="853">
        <v>122</v>
      </c>
      <c r="U480" s="854" t="s">
        <v>8679</v>
      </c>
      <c r="V480" s="1624">
        <v>44675</v>
      </c>
      <c r="W480" s="1624">
        <v>44680</v>
      </c>
      <c r="X480" s="1624">
        <v>44682</v>
      </c>
      <c r="Y480" s="1624">
        <v>44687</v>
      </c>
      <c r="Z480" s="1624">
        <v>44764</v>
      </c>
      <c r="AA480" s="1624">
        <v>44781</v>
      </c>
      <c r="AB480" s="1624">
        <v>44785</v>
      </c>
      <c r="AC480" s="1624">
        <v>44791</v>
      </c>
      <c r="AD480" s="1543">
        <v>44793</v>
      </c>
      <c r="AF480" s="864">
        <f t="shared" si="517"/>
        <v>7</v>
      </c>
      <c r="AG480" s="857" t="s">
        <v>506</v>
      </c>
      <c r="AH480" s="1246"/>
      <c r="AI480" s="853">
        <v>122</v>
      </c>
      <c r="AJ480" s="854" t="s">
        <v>8679</v>
      </c>
      <c r="AK480" s="1546">
        <v>44675</v>
      </c>
      <c r="AL480" s="1546">
        <v>44680</v>
      </c>
      <c r="AM480" s="1546">
        <v>44682</v>
      </c>
      <c r="AN480" s="1546">
        <v>44687</v>
      </c>
      <c r="AO480" s="1546">
        <v>44764</v>
      </c>
      <c r="AP480" s="1546">
        <v>44781</v>
      </c>
      <c r="AQ480" s="1546">
        <v>44785</v>
      </c>
      <c r="AR480" s="1546">
        <v>44791</v>
      </c>
      <c r="AS480" s="1543">
        <v>44793</v>
      </c>
      <c r="AU480" s="864">
        <f t="shared" si="518"/>
        <v>7</v>
      </c>
      <c r="AV480" s="857" t="s">
        <v>506</v>
      </c>
      <c r="AW480" s="1246"/>
      <c r="AX480" s="853">
        <v>122</v>
      </c>
      <c r="AY480" s="854" t="s">
        <v>8679</v>
      </c>
      <c r="AZ480" s="859">
        <v>44675</v>
      </c>
      <c r="BA480" s="859">
        <v>44680</v>
      </c>
      <c r="BB480" s="859">
        <v>44682</v>
      </c>
      <c r="BC480" s="859">
        <v>44687</v>
      </c>
      <c r="BD480" s="859">
        <v>44764</v>
      </c>
      <c r="BE480" s="859">
        <v>44781</v>
      </c>
      <c r="BF480" s="859">
        <v>44785</v>
      </c>
      <c r="BG480" s="859">
        <v>44791</v>
      </c>
      <c r="BH480" s="1543">
        <v>44793</v>
      </c>
      <c r="BJ480" s="864">
        <f t="shared" si="519"/>
        <v>7</v>
      </c>
      <c r="BK480" s="857" t="s">
        <v>506</v>
      </c>
      <c r="BL480" s="1246"/>
      <c r="BM480" s="853">
        <v>122</v>
      </c>
      <c r="BN480" s="854" t="s">
        <v>8679</v>
      </c>
      <c r="BO480" s="859">
        <v>44675</v>
      </c>
      <c r="BP480" s="859">
        <v>44680</v>
      </c>
      <c r="BQ480" s="859">
        <v>44682</v>
      </c>
      <c r="BR480" s="859">
        <v>44687</v>
      </c>
      <c r="BS480" s="859">
        <v>44764</v>
      </c>
      <c r="BT480" s="859">
        <v>44781</v>
      </c>
      <c r="BU480" s="859">
        <v>44785</v>
      </c>
      <c r="BV480" s="859">
        <v>44791</v>
      </c>
      <c r="BW480" s="1543">
        <v>44793</v>
      </c>
      <c r="BY480" s="864">
        <f t="shared" si="520"/>
        <v>7</v>
      </c>
      <c r="BZ480" s="857" t="s">
        <v>506</v>
      </c>
      <c r="CA480" s="1246"/>
      <c r="CB480" s="853">
        <v>122</v>
      </c>
      <c r="CC480" s="854" t="s">
        <v>8679</v>
      </c>
      <c r="CD480" s="885">
        <v>44675</v>
      </c>
      <c r="CE480" s="885">
        <v>44680</v>
      </c>
      <c r="CF480" s="885">
        <v>44682</v>
      </c>
      <c r="CG480" s="885">
        <v>44687</v>
      </c>
      <c r="CH480" s="885">
        <v>44764</v>
      </c>
      <c r="CI480" s="885">
        <v>44781</v>
      </c>
      <c r="CJ480" s="885">
        <v>44785</v>
      </c>
      <c r="CK480" s="885">
        <v>44791</v>
      </c>
      <c r="CL480" s="1543">
        <v>44793</v>
      </c>
      <c r="CN480" s="864">
        <f t="shared" si="521"/>
        <v>7</v>
      </c>
      <c r="CO480" s="857" t="s">
        <v>506</v>
      </c>
      <c r="CP480" s="858"/>
      <c r="CQ480" s="853">
        <v>122</v>
      </c>
      <c r="CR480" s="854" t="s">
        <v>8679</v>
      </c>
      <c r="CS480" s="1555">
        <v>44675</v>
      </c>
      <c r="CT480" s="1555">
        <v>44680</v>
      </c>
      <c r="CU480" s="1555">
        <v>44682</v>
      </c>
      <c r="CV480" s="1555">
        <v>44687</v>
      </c>
      <c r="CW480" s="1555">
        <v>44764</v>
      </c>
      <c r="CX480" s="1555">
        <v>44781</v>
      </c>
      <c r="CY480" s="1555">
        <v>44785</v>
      </c>
      <c r="CZ480" s="1555">
        <v>44791</v>
      </c>
      <c r="DA480" s="1543">
        <v>44793</v>
      </c>
    </row>
    <row r="481" spans="2:105">
      <c r="B481" s="1545" t="s">
        <v>5004</v>
      </c>
      <c r="C481" s="1617">
        <f t="shared" si="515"/>
        <v>8</v>
      </c>
      <c r="D481" s="955" t="s">
        <v>506</v>
      </c>
      <c r="E481" s="1246"/>
      <c r="F481" s="853">
        <v>122</v>
      </c>
      <c r="G481" s="854" t="s">
        <v>8679</v>
      </c>
      <c r="H481" s="859">
        <f t="shared" si="523"/>
        <v>44755</v>
      </c>
      <c r="I481" s="859">
        <f t="shared" si="509"/>
        <v>44758</v>
      </c>
      <c r="J481" s="859">
        <f t="shared" si="511"/>
        <v>44764</v>
      </c>
      <c r="K481" s="859">
        <f t="shared" si="513"/>
        <v>44771</v>
      </c>
      <c r="L481" s="859">
        <f t="shared" si="510"/>
        <v>44788</v>
      </c>
      <c r="M481" s="859">
        <f t="shared" si="522"/>
        <v>44792</v>
      </c>
      <c r="N481" s="859">
        <f t="shared" si="514"/>
        <v>44798</v>
      </c>
      <c r="O481" s="1543">
        <f t="shared" si="524"/>
        <v>44800</v>
      </c>
      <c r="Q481" s="864">
        <f t="shared" si="516"/>
        <v>8</v>
      </c>
      <c r="R481" s="857" t="s">
        <v>506</v>
      </c>
      <c r="S481" s="1246"/>
      <c r="T481" s="853">
        <v>122</v>
      </c>
      <c r="U481" s="854" t="s">
        <v>8679</v>
      </c>
      <c r="V481" s="1624">
        <v>44682</v>
      </c>
      <c r="W481" s="1624">
        <v>44687</v>
      </c>
      <c r="X481" s="1624">
        <v>44689</v>
      </c>
      <c r="Y481" s="1624">
        <v>44694</v>
      </c>
      <c r="Z481" s="1624">
        <v>44771</v>
      </c>
      <c r="AA481" s="1624">
        <v>44788</v>
      </c>
      <c r="AB481" s="1624">
        <v>44792</v>
      </c>
      <c r="AC481" s="1624">
        <v>44798</v>
      </c>
      <c r="AD481" s="1543">
        <v>44800</v>
      </c>
      <c r="AF481" s="864">
        <f t="shared" si="517"/>
        <v>8</v>
      </c>
      <c r="AG481" s="857" t="s">
        <v>506</v>
      </c>
      <c r="AH481" s="1246"/>
      <c r="AI481" s="853">
        <v>122</v>
      </c>
      <c r="AJ481" s="854" t="s">
        <v>8679</v>
      </c>
      <c r="AK481" s="1546">
        <v>44682</v>
      </c>
      <c r="AL481" s="1546">
        <v>44687</v>
      </c>
      <c r="AM481" s="1546">
        <v>44689</v>
      </c>
      <c r="AN481" s="1546">
        <v>44694</v>
      </c>
      <c r="AO481" s="1546">
        <v>44771</v>
      </c>
      <c r="AP481" s="1546">
        <v>44788</v>
      </c>
      <c r="AQ481" s="1546">
        <v>44792</v>
      </c>
      <c r="AR481" s="1546">
        <v>44798</v>
      </c>
      <c r="AS481" s="1543">
        <v>44800</v>
      </c>
      <c r="AU481" s="864">
        <f t="shared" si="518"/>
        <v>8</v>
      </c>
      <c r="AV481" s="857" t="s">
        <v>506</v>
      </c>
      <c r="AW481" s="1246"/>
      <c r="AX481" s="853">
        <v>122</v>
      </c>
      <c r="AY481" s="854" t="s">
        <v>8679</v>
      </c>
      <c r="AZ481" s="859">
        <v>44682</v>
      </c>
      <c r="BA481" s="859">
        <v>44687</v>
      </c>
      <c r="BB481" s="859">
        <v>44689</v>
      </c>
      <c r="BC481" s="859">
        <v>44694</v>
      </c>
      <c r="BD481" s="859">
        <v>44771</v>
      </c>
      <c r="BE481" s="859">
        <v>44788</v>
      </c>
      <c r="BF481" s="859">
        <v>44792</v>
      </c>
      <c r="BG481" s="859">
        <v>44798</v>
      </c>
      <c r="BH481" s="1543">
        <v>44800</v>
      </c>
      <c r="BJ481" s="864">
        <f t="shared" si="519"/>
        <v>8</v>
      </c>
      <c r="BK481" s="857" t="s">
        <v>506</v>
      </c>
      <c r="BL481" s="1246"/>
      <c r="BM481" s="853">
        <v>122</v>
      </c>
      <c r="BN481" s="854" t="s">
        <v>8679</v>
      </c>
      <c r="BO481" s="859">
        <v>44682</v>
      </c>
      <c r="BP481" s="859">
        <v>44687</v>
      </c>
      <c r="BQ481" s="859">
        <v>44689</v>
      </c>
      <c r="BR481" s="859">
        <v>44694</v>
      </c>
      <c r="BS481" s="859">
        <v>44771</v>
      </c>
      <c r="BT481" s="859">
        <v>44788</v>
      </c>
      <c r="BU481" s="859">
        <v>44792</v>
      </c>
      <c r="BV481" s="859">
        <v>44798</v>
      </c>
      <c r="BW481" s="1543">
        <v>44800</v>
      </c>
      <c r="BY481" s="864">
        <f t="shared" si="520"/>
        <v>8</v>
      </c>
      <c r="BZ481" s="857" t="s">
        <v>506</v>
      </c>
      <c r="CA481" s="1246"/>
      <c r="CB481" s="853">
        <v>122</v>
      </c>
      <c r="CC481" s="854" t="s">
        <v>8679</v>
      </c>
      <c r="CD481" s="885">
        <v>44682</v>
      </c>
      <c r="CE481" s="885">
        <v>44687</v>
      </c>
      <c r="CF481" s="885">
        <v>44689</v>
      </c>
      <c r="CG481" s="885">
        <v>44694</v>
      </c>
      <c r="CH481" s="885">
        <v>44771</v>
      </c>
      <c r="CI481" s="885">
        <v>44788</v>
      </c>
      <c r="CJ481" s="885">
        <v>44792</v>
      </c>
      <c r="CK481" s="885">
        <v>44798</v>
      </c>
      <c r="CL481" s="1543">
        <v>44800</v>
      </c>
      <c r="CN481" s="864">
        <f t="shared" si="521"/>
        <v>8</v>
      </c>
      <c r="CO481" s="857" t="s">
        <v>506</v>
      </c>
      <c r="CP481" s="858"/>
      <c r="CQ481" s="853">
        <v>122</v>
      </c>
      <c r="CR481" s="854" t="s">
        <v>8679</v>
      </c>
      <c r="CS481" s="1555">
        <v>44682</v>
      </c>
      <c r="CT481" s="1555">
        <v>44687</v>
      </c>
      <c r="CU481" s="1555">
        <v>44689</v>
      </c>
      <c r="CV481" s="1555">
        <v>44694</v>
      </c>
      <c r="CW481" s="1555">
        <v>44771</v>
      </c>
      <c r="CX481" s="1555">
        <v>44788</v>
      </c>
      <c r="CY481" s="1555">
        <v>44792</v>
      </c>
      <c r="CZ481" s="1555">
        <v>44798</v>
      </c>
      <c r="DA481" s="1543">
        <v>44800</v>
      </c>
    </row>
    <row r="482" spans="2:105" ht="51">
      <c r="B482" s="1545" t="s">
        <v>4898</v>
      </c>
      <c r="C482" s="1617">
        <f t="shared" si="515"/>
        <v>9</v>
      </c>
      <c r="D482" s="955" t="s">
        <v>506</v>
      </c>
      <c r="E482" s="1243" t="s">
        <v>8678</v>
      </c>
      <c r="F482" s="853">
        <v>122</v>
      </c>
      <c r="G482" s="854" t="s">
        <v>8735</v>
      </c>
      <c r="H482" s="855">
        <f t="shared" si="523"/>
        <v>44762</v>
      </c>
      <c r="I482" s="855">
        <f t="shared" si="509"/>
        <v>44765</v>
      </c>
      <c r="J482" s="855">
        <f t="shared" si="511"/>
        <v>44771</v>
      </c>
      <c r="K482" s="855">
        <f t="shared" si="513"/>
        <v>44778</v>
      </c>
      <c r="L482" s="855">
        <f t="shared" si="510"/>
        <v>44795</v>
      </c>
      <c r="M482" s="855">
        <f t="shared" si="522"/>
        <v>44799</v>
      </c>
      <c r="N482" s="855">
        <f t="shared" si="514"/>
        <v>44805</v>
      </c>
      <c r="O482" s="1543">
        <f t="shared" si="524"/>
        <v>44807</v>
      </c>
      <c r="Q482" s="864">
        <f t="shared" si="516"/>
        <v>9</v>
      </c>
      <c r="R482" s="857" t="s">
        <v>506</v>
      </c>
      <c r="S482" s="1243" t="s">
        <v>8678</v>
      </c>
      <c r="T482" s="853">
        <v>122</v>
      </c>
      <c r="U482" s="854" t="s">
        <v>8735</v>
      </c>
      <c r="V482" s="1624">
        <v>44689</v>
      </c>
      <c r="W482" s="1624">
        <v>44694</v>
      </c>
      <c r="X482" s="1624">
        <v>44696</v>
      </c>
      <c r="Y482" s="1624">
        <v>44701</v>
      </c>
      <c r="Z482" s="1624">
        <v>44778</v>
      </c>
      <c r="AA482" s="1624">
        <v>44795</v>
      </c>
      <c r="AB482" s="1624">
        <v>44799</v>
      </c>
      <c r="AC482" s="1624">
        <v>44805</v>
      </c>
      <c r="AD482" s="1543">
        <v>44807</v>
      </c>
      <c r="AF482" s="864">
        <f t="shared" si="517"/>
        <v>9</v>
      </c>
      <c r="AG482" s="857" t="s">
        <v>506</v>
      </c>
      <c r="AH482" s="1243" t="s">
        <v>8678</v>
      </c>
      <c r="AI482" s="853">
        <v>122</v>
      </c>
      <c r="AJ482" s="854" t="s">
        <v>8735</v>
      </c>
      <c r="AK482" s="1547">
        <v>44689</v>
      </c>
      <c r="AL482" s="1547">
        <v>44694</v>
      </c>
      <c r="AM482" s="1547">
        <v>44696</v>
      </c>
      <c r="AN482" s="1547">
        <v>44701</v>
      </c>
      <c r="AO482" s="1547">
        <v>44778</v>
      </c>
      <c r="AP482" s="1547">
        <v>44795</v>
      </c>
      <c r="AQ482" s="1547">
        <v>44799</v>
      </c>
      <c r="AR482" s="1547">
        <v>44805</v>
      </c>
      <c r="AS482" s="1543">
        <v>44807</v>
      </c>
      <c r="AU482" s="864">
        <f t="shared" si="518"/>
        <v>9</v>
      </c>
      <c r="AV482" s="857" t="s">
        <v>506</v>
      </c>
      <c r="AW482" s="1243" t="s">
        <v>8678</v>
      </c>
      <c r="AX482" s="853">
        <v>122</v>
      </c>
      <c r="AY482" s="854" t="s">
        <v>8735</v>
      </c>
      <c r="AZ482" s="855">
        <v>44689</v>
      </c>
      <c r="BA482" s="855">
        <v>44694</v>
      </c>
      <c r="BB482" s="855">
        <v>44696</v>
      </c>
      <c r="BC482" s="855">
        <v>44701</v>
      </c>
      <c r="BD482" s="855">
        <v>44778</v>
      </c>
      <c r="BE482" s="855">
        <v>44795</v>
      </c>
      <c r="BF482" s="855">
        <v>44799</v>
      </c>
      <c r="BG482" s="855">
        <v>44805</v>
      </c>
      <c r="BH482" s="1543">
        <v>44807</v>
      </c>
      <c r="BJ482" s="864">
        <f t="shared" si="519"/>
        <v>9</v>
      </c>
      <c r="BK482" s="857" t="s">
        <v>506</v>
      </c>
      <c r="BL482" s="1243" t="s">
        <v>8678</v>
      </c>
      <c r="BM482" s="853">
        <v>122</v>
      </c>
      <c r="BN482" s="854" t="s">
        <v>8735</v>
      </c>
      <c r="BO482" s="855">
        <v>44689</v>
      </c>
      <c r="BP482" s="855">
        <v>44694</v>
      </c>
      <c r="BQ482" s="855">
        <v>44696</v>
      </c>
      <c r="BR482" s="855">
        <v>44701</v>
      </c>
      <c r="BS482" s="855">
        <v>44778</v>
      </c>
      <c r="BT482" s="855">
        <v>44795</v>
      </c>
      <c r="BU482" s="855">
        <v>44799</v>
      </c>
      <c r="BV482" s="855">
        <v>44805</v>
      </c>
      <c r="BW482" s="1543">
        <v>44807</v>
      </c>
      <c r="BY482" s="864">
        <f t="shared" si="520"/>
        <v>9</v>
      </c>
      <c r="BZ482" s="857" t="s">
        <v>506</v>
      </c>
      <c r="CA482" s="1243" t="s">
        <v>8678</v>
      </c>
      <c r="CB482" s="853">
        <v>122</v>
      </c>
      <c r="CC482" s="854" t="s">
        <v>8735</v>
      </c>
      <c r="CD482" s="873">
        <v>44689</v>
      </c>
      <c r="CE482" s="873">
        <v>44694</v>
      </c>
      <c r="CF482" s="873">
        <v>44696</v>
      </c>
      <c r="CG482" s="873">
        <v>44701</v>
      </c>
      <c r="CH482" s="873">
        <v>44778</v>
      </c>
      <c r="CI482" s="873">
        <v>44795</v>
      </c>
      <c r="CJ482" s="873">
        <v>44799</v>
      </c>
      <c r="CK482" s="873">
        <v>44805</v>
      </c>
      <c r="CL482" s="1543">
        <v>44807</v>
      </c>
      <c r="CN482" s="864">
        <f t="shared" si="521"/>
        <v>9</v>
      </c>
      <c r="CO482" s="857" t="s">
        <v>506</v>
      </c>
      <c r="CP482" s="852" t="s">
        <v>8678</v>
      </c>
      <c r="CQ482" s="853">
        <v>122</v>
      </c>
      <c r="CR482" s="854" t="s">
        <v>8735</v>
      </c>
      <c r="CS482" s="1554">
        <v>44689</v>
      </c>
      <c r="CT482" s="1554">
        <v>44694</v>
      </c>
      <c r="CU482" s="1554">
        <v>44696</v>
      </c>
      <c r="CV482" s="1554">
        <v>44701</v>
      </c>
      <c r="CW482" s="1554">
        <v>44778</v>
      </c>
      <c r="CX482" s="1554">
        <v>44795</v>
      </c>
      <c r="CY482" s="1554">
        <v>44799</v>
      </c>
      <c r="CZ482" s="1554">
        <v>44805</v>
      </c>
      <c r="DA482" s="1543">
        <v>44807</v>
      </c>
    </row>
    <row r="483" spans="2:105">
      <c r="B483" s="1545" t="s">
        <v>5005</v>
      </c>
      <c r="C483" s="1617">
        <f t="shared" si="515"/>
        <v>10</v>
      </c>
      <c r="D483" s="851" t="s">
        <v>506</v>
      </c>
      <c r="E483" s="1246"/>
      <c r="F483" s="853">
        <v>122</v>
      </c>
      <c r="G483" s="854" t="s">
        <v>8735</v>
      </c>
      <c r="H483" s="859">
        <f t="shared" si="523"/>
        <v>44769</v>
      </c>
      <c r="I483" s="859">
        <f t="shared" ref="I483:I546" si="525">J483-6</f>
        <v>44772</v>
      </c>
      <c r="J483" s="859">
        <f t="shared" si="511"/>
        <v>44778</v>
      </c>
      <c r="K483" s="859">
        <f t="shared" si="513"/>
        <v>44785</v>
      </c>
      <c r="L483" s="859">
        <f t="shared" ref="L483:L546" si="526">M483-4</f>
        <v>44802</v>
      </c>
      <c r="M483" s="859">
        <f t="shared" si="522"/>
        <v>44806</v>
      </c>
      <c r="N483" s="859">
        <f t="shared" si="514"/>
        <v>44812</v>
      </c>
      <c r="O483" s="1543">
        <f t="shared" si="524"/>
        <v>44814</v>
      </c>
      <c r="Q483" s="864">
        <f t="shared" si="516"/>
        <v>10</v>
      </c>
      <c r="R483" s="851" t="s">
        <v>506</v>
      </c>
      <c r="S483" s="1246"/>
      <c r="T483" s="853">
        <v>122</v>
      </c>
      <c r="U483" s="854" t="s">
        <v>8735</v>
      </c>
      <c r="V483" s="1625">
        <v>44696</v>
      </c>
      <c r="W483" s="1625">
        <v>44701</v>
      </c>
      <c r="X483" s="1625">
        <v>44703</v>
      </c>
      <c r="Y483" s="1625">
        <v>44708</v>
      </c>
      <c r="Z483" s="1625">
        <v>44785</v>
      </c>
      <c r="AA483" s="1625">
        <v>44802</v>
      </c>
      <c r="AB483" s="1625">
        <v>44806</v>
      </c>
      <c r="AC483" s="1625">
        <v>44812</v>
      </c>
      <c r="AD483" s="1543">
        <v>44814</v>
      </c>
      <c r="AF483" s="864">
        <f t="shared" si="517"/>
        <v>10</v>
      </c>
      <c r="AG483" s="851" t="s">
        <v>506</v>
      </c>
      <c r="AH483" s="1246"/>
      <c r="AI483" s="853">
        <v>122</v>
      </c>
      <c r="AJ483" s="854" t="s">
        <v>8735</v>
      </c>
      <c r="AK483" s="1546">
        <v>44696</v>
      </c>
      <c r="AL483" s="1546">
        <v>44701</v>
      </c>
      <c r="AM483" s="1546">
        <v>44703</v>
      </c>
      <c r="AN483" s="1546">
        <v>44708</v>
      </c>
      <c r="AO483" s="1546">
        <v>44785</v>
      </c>
      <c r="AP483" s="1546">
        <v>44802</v>
      </c>
      <c r="AQ483" s="1546">
        <v>44806</v>
      </c>
      <c r="AR483" s="1546">
        <v>44812</v>
      </c>
      <c r="AS483" s="1543">
        <v>44814</v>
      </c>
      <c r="AU483" s="864">
        <f t="shared" si="518"/>
        <v>10</v>
      </c>
      <c r="AV483" s="851" t="s">
        <v>506</v>
      </c>
      <c r="AW483" s="1246"/>
      <c r="AX483" s="853">
        <v>122</v>
      </c>
      <c r="AY483" s="854" t="s">
        <v>8735</v>
      </c>
      <c r="AZ483" s="859">
        <v>44696</v>
      </c>
      <c r="BA483" s="859">
        <v>44701</v>
      </c>
      <c r="BB483" s="859">
        <v>44703</v>
      </c>
      <c r="BC483" s="859">
        <v>44708</v>
      </c>
      <c r="BD483" s="859">
        <v>44785</v>
      </c>
      <c r="BE483" s="859">
        <v>44802</v>
      </c>
      <c r="BF483" s="859">
        <v>44806</v>
      </c>
      <c r="BG483" s="859">
        <v>44812</v>
      </c>
      <c r="BH483" s="1543">
        <v>44814</v>
      </c>
      <c r="BJ483" s="864">
        <f t="shared" si="519"/>
        <v>10</v>
      </c>
      <c r="BK483" s="851" t="s">
        <v>506</v>
      </c>
      <c r="BL483" s="1246"/>
      <c r="BM483" s="853">
        <v>122</v>
      </c>
      <c r="BN483" s="854" t="s">
        <v>8735</v>
      </c>
      <c r="BO483" s="859">
        <v>44696</v>
      </c>
      <c r="BP483" s="859">
        <v>44701</v>
      </c>
      <c r="BQ483" s="859">
        <v>44703</v>
      </c>
      <c r="BR483" s="859">
        <v>44708</v>
      </c>
      <c r="BS483" s="859">
        <v>44785</v>
      </c>
      <c r="BT483" s="859">
        <v>44802</v>
      </c>
      <c r="BU483" s="859">
        <v>44806</v>
      </c>
      <c r="BV483" s="859">
        <v>44812</v>
      </c>
      <c r="BW483" s="1543">
        <v>44814</v>
      </c>
      <c r="BY483" s="864">
        <f t="shared" si="520"/>
        <v>10</v>
      </c>
      <c r="BZ483" s="851" t="s">
        <v>506</v>
      </c>
      <c r="CA483" s="1246"/>
      <c r="CB483" s="853">
        <v>122</v>
      </c>
      <c r="CC483" s="854" t="s">
        <v>8735</v>
      </c>
      <c r="CD483" s="885">
        <v>44696</v>
      </c>
      <c r="CE483" s="885">
        <v>44701</v>
      </c>
      <c r="CF483" s="885">
        <v>44703</v>
      </c>
      <c r="CG483" s="885">
        <v>44708</v>
      </c>
      <c r="CH483" s="885">
        <v>44785</v>
      </c>
      <c r="CI483" s="885">
        <v>44802</v>
      </c>
      <c r="CJ483" s="885">
        <v>44806</v>
      </c>
      <c r="CK483" s="885">
        <v>44812</v>
      </c>
      <c r="CL483" s="1543">
        <v>44814</v>
      </c>
      <c r="CN483" s="864">
        <f t="shared" si="521"/>
        <v>10</v>
      </c>
      <c r="CO483" s="851" t="s">
        <v>506</v>
      </c>
      <c r="CP483" s="858"/>
      <c r="CQ483" s="853">
        <v>122</v>
      </c>
      <c r="CR483" s="854" t="s">
        <v>8735</v>
      </c>
      <c r="CS483" s="1555">
        <v>44696</v>
      </c>
      <c r="CT483" s="1555">
        <v>44701</v>
      </c>
      <c r="CU483" s="1555">
        <v>44703</v>
      </c>
      <c r="CV483" s="1555">
        <v>44708</v>
      </c>
      <c r="CW483" s="1555">
        <v>44785</v>
      </c>
      <c r="CX483" s="1555">
        <v>44802</v>
      </c>
      <c r="CY483" s="1555">
        <v>44806</v>
      </c>
      <c r="CZ483" s="1555">
        <v>44812</v>
      </c>
      <c r="DA483" s="1543">
        <v>44814</v>
      </c>
    </row>
    <row r="484" spans="2:105">
      <c r="B484" s="1545" t="s">
        <v>5006</v>
      </c>
      <c r="C484" s="1617">
        <f t="shared" si="515"/>
        <v>11</v>
      </c>
      <c r="D484" s="955" t="s">
        <v>506</v>
      </c>
      <c r="E484" s="1246"/>
      <c r="F484" s="853">
        <v>122</v>
      </c>
      <c r="G484" s="854" t="s">
        <v>8735</v>
      </c>
      <c r="H484" s="859">
        <f t="shared" si="523"/>
        <v>44776</v>
      </c>
      <c r="I484" s="859">
        <f t="shared" si="525"/>
        <v>44779</v>
      </c>
      <c r="J484" s="859">
        <f t="shared" si="511"/>
        <v>44785</v>
      </c>
      <c r="K484" s="859">
        <f t="shared" si="513"/>
        <v>44792</v>
      </c>
      <c r="L484" s="859">
        <f t="shared" si="526"/>
        <v>44809</v>
      </c>
      <c r="M484" s="859">
        <f t="shared" si="522"/>
        <v>44813</v>
      </c>
      <c r="N484" s="859">
        <f t="shared" si="514"/>
        <v>44819</v>
      </c>
      <c r="O484" s="1543">
        <f t="shared" si="524"/>
        <v>44821</v>
      </c>
      <c r="Q484" s="864">
        <f t="shared" si="516"/>
        <v>11</v>
      </c>
      <c r="R484" s="857" t="s">
        <v>506</v>
      </c>
      <c r="S484" s="1246"/>
      <c r="T484" s="853">
        <v>122</v>
      </c>
      <c r="U484" s="854" t="s">
        <v>8735</v>
      </c>
      <c r="V484" s="1624">
        <v>44703</v>
      </c>
      <c r="W484" s="1624">
        <v>44708</v>
      </c>
      <c r="X484" s="1624">
        <v>44710</v>
      </c>
      <c r="Y484" s="1624">
        <v>44715</v>
      </c>
      <c r="Z484" s="1624">
        <v>44792</v>
      </c>
      <c r="AA484" s="1624">
        <v>44809</v>
      </c>
      <c r="AB484" s="1624">
        <v>44813</v>
      </c>
      <c r="AC484" s="1624">
        <v>44819</v>
      </c>
      <c r="AD484" s="1543">
        <v>44821</v>
      </c>
      <c r="AF484" s="864">
        <f t="shared" si="517"/>
        <v>11</v>
      </c>
      <c r="AG484" s="857" t="s">
        <v>506</v>
      </c>
      <c r="AH484" s="1246"/>
      <c r="AI484" s="853">
        <v>122</v>
      </c>
      <c r="AJ484" s="854" t="s">
        <v>8735</v>
      </c>
      <c r="AK484" s="1546">
        <v>44703</v>
      </c>
      <c r="AL484" s="1546">
        <v>44708</v>
      </c>
      <c r="AM484" s="1546">
        <v>44710</v>
      </c>
      <c r="AN484" s="1546">
        <v>44715</v>
      </c>
      <c r="AO484" s="1546">
        <v>44792</v>
      </c>
      <c r="AP484" s="1546">
        <v>44809</v>
      </c>
      <c r="AQ484" s="1546">
        <v>44813</v>
      </c>
      <c r="AR484" s="1546">
        <v>44819</v>
      </c>
      <c r="AS484" s="1543">
        <v>44821</v>
      </c>
      <c r="AU484" s="864">
        <f t="shared" si="518"/>
        <v>11</v>
      </c>
      <c r="AV484" s="857" t="s">
        <v>506</v>
      </c>
      <c r="AW484" s="1246"/>
      <c r="AX484" s="853">
        <v>122</v>
      </c>
      <c r="AY484" s="854" t="s">
        <v>8735</v>
      </c>
      <c r="AZ484" s="859">
        <v>44703</v>
      </c>
      <c r="BA484" s="859">
        <v>44708</v>
      </c>
      <c r="BB484" s="859">
        <v>44710</v>
      </c>
      <c r="BC484" s="859">
        <v>44715</v>
      </c>
      <c r="BD484" s="859">
        <v>44792</v>
      </c>
      <c r="BE484" s="859">
        <v>44809</v>
      </c>
      <c r="BF484" s="859">
        <v>44813</v>
      </c>
      <c r="BG484" s="859">
        <v>44819</v>
      </c>
      <c r="BH484" s="1543">
        <v>44821</v>
      </c>
      <c r="BJ484" s="864">
        <f t="shared" si="519"/>
        <v>11</v>
      </c>
      <c r="BK484" s="857" t="s">
        <v>506</v>
      </c>
      <c r="BL484" s="1246"/>
      <c r="BM484" s="853">
        <v>122</v>
      </c>
      <c r="BN484" s="854" t="s">
        <v>8735</v>
      </c>
      <c r="BO484" s="859">
        <v>44703</v>
      </c>
      <c r="BP484" s="859">
        <v>44708</v>
      </c>
      <c r="BQ484" s="859">
        <v>44710</v>
      </c>
      <c r="BR484" s="859">
        <v>44715</v>
      </c>
      <c r="BS484" s="859">
        <v>44792</v>
      </c>
      <c r="BT484" s="859">
        <v>44809</v>
      </c>
      <c r="BU484" s="859">
        <v>44813</v>
      </c>
      <c r="BV484" s="859">
        <v>44819</v>
      </c>
      <c r="BW484" s="1543">
        <v>44821</v>
      </c>
      <c r="BY484" s="864">
        <f t="shared" si="520"/>
        <v>11</v>
      </c>
      <c r="BZ484" s="857" t="s">
        <v>506</v>
      </c>
      <c r="CA484" s="1246"/>
      <c r="CB484" s="853">
        <v>122</v>
      </c>
      <c r="CC484" s="854" t="s">
        <v>8735</v>
      </c>
      <c r="CD484" s="885">
        <v>44703</v>
      </c>
      <c r="CE484" s="885">
        <v>44708</v>
      </c>
      <c r="CF484" s="885">
        <v>44710</v>
      </c>
      <c r="CG484" s="885">
        <v>44715</v>
      </c>
      <c r="CH484" s="885">
        <v>44792</v>
      </c>
      <c r="CI484" s="885">
        <v>44809</v>
      </c>
      <c r="CJ484" s="885">
        <v>44813</v>
      </c>
      <c r="CK484" s="885">
        <v>44819</v>
      </c>
      <c r="CL484" s="1543">
        <v>44821</v>
      </c>
      <c r="CN484" s="864">
        <f t="shared" si="521"/>
        <v>11</v>
      </c>
      <c r="CO484" s="857" t="s">
        <v>506</v>
      </c>
      <c r="CP484" s="858"/>
      <c r="CQ484" s="853">
        <v>122</v>
      </c>
      <c r="CR484" s="854" t="s">
        <v>8735</v>
      </c>
      <c r="CS484" s="1555">
        <v>44703</v>
      </c>
      <c r="CT484" s="1555">
        <v>44708</v>
      </c>
      <c r="CU484" s="1555">
        <v>44710</v>
      </c>
      <c r="CV484" s="1555">
        <v>44715</v>
      </c>
      <c r="CW484" s="1555">
        <v>44792</v>
      </c>
      <c r="CX484" s="1555">
        <v>44809</v>
      </c>
      <c r="CY484" s="1555">
        <v>44813</v>
      </c>
      <c r="CZ484" s="1555">
        <v>44819</v>
      </c>
      <c r="DA484" s="1543">
        <v>44821</v>
      </c>
    </row>
    <row r="485" spans="2:105">
      <c r="B485" s="1545" t="s">
        <v>5007</v>
      </c>
      <c r="C485" s="1617">
        <f t="shared" si="515"/>
        <v>12</v>
      </c>
      <c r="D485" s="955" t="s">
        <v>506</v>
      </c>
      <c r="E485" s="1246"/>
      <c r="F485" s="853">
        <v>122</v>
      </c>
      <c r="G485" s="854" t="s">
        <v>8735</v>
      </c>
      <c r="H485" s="859">
        <f t="shared" si="523"/>
        <v>44783</v>
      </c>
      <c r="I485" s="859">
        <f t="shared" si="525"/>
        <v>44786</v>
      </c>
      <c r="J485" s="859">
        <f t="shared" ref="J485:J548" si="527">K485-7</f>
        <v>44792</v>
      </c>
      <c r="K485" s="859">
        <f t="shared" si="513"/>
        <v>44799</v>
      </c>
      <c r="L485" s="859">
        <f t="shared" si="526"/>
        <v>44816</v>
      </c>
      <c r="M485" s="859">
        <f t="shared" si="522"/>
        <v>44820</v>
      </c>
      <c r="N485" s="859">
        <f t="shared" si="514"/>
        <v>44826</v>
      </c>
      <c r="O485" s="1543">
        <f t="shared" si="524"/>
        <v>44828</v>
      </c>
      <c r="Q485" s="864">
        <f t="shared" si="516"/>
        <v>12</v>
      </c>
      <c r="R485" s="857" t="s">
        <v>506</v>
      </c>
      <c r="S485" s="1246"/>
      <c r="T485" s="853">
        <v>122</v>
      </c>
      <c r="U485" s="854" t="s">
        <v>8735</v>
      </c>
      <c r="V485" s="1624">
        <v>44710</v>
      </c>
      <c r="W485" s="1624">
        <v>44715</v>
      </c>
      <c r="X485" s="1624">
        <v>44717</v>
      </c>
      <c r="Y485" s="1624">
        <v>44722</v>
      </c>
      <c r="Z485" s="1624">
        <v>44799</v>
      </c>
      <c r="AA485" s="1624">
        <v>44816</v>
      </c>
      <c r="AB485" s="1624">
        <v>44820</v>
      </c>
      <c r="AC485" s="1624">
        <v>44826</v>
      </c>
      <c r="AD485" s="1543">
        <v>44828</v>
      </c>
      <c r="AF485" s="864">
        <f t="shared" si="517"/>
        <v>12</v>
      </c>
      <c r="AG485" s="857" t="s">
        <v>506</v>
      </c>
      <c r="AH485" s="1246"/>
      <c r="AI485" s="853">
        <v>122</v>
      </c>
      <c r="AJ485" s="854" t="s">
        <v>8735</v>
      </c>
      <c r="AK485" s="1546">
        <v>44710</v>
      </c>
      <c r="AL485" s="1546">
        <v>44715</v>
      </c>
      <c r="AM485" s="1546">
        <v>44717</v>
      </c>
      <c r="AN485" s="1546">
        <v>44722</v>
      </c>
      <c r="AO485" s="1546">
        <v>44799</v>
      </c>
      <c r="AP485" s="1546">
        <v>44816</v>
      </c>
      <c r="AQ485" s="1546">
        <v>44820</v>
      </c>
      <c r="AR485" s="1546">
        <v>44826</v>
      </c>
      <c r="AS485" s="1543">
        <v>44828</v>
      </c>
      <c r="AU485" s="864">
        <f t="shared" si="518"/>
        <v>12</v>
      </c>
      <c r="AV485" s="857" t="s">
        <v>506</v>
      </c>
      <c r="AW485" s="1246"/>
      <c r="AX485" s="853">
        <v>122</v>
      </c>
      <c r="AY485" s="854" t="s">
        <v>8735</v>
      </c>
      <c r="AZ485" s="859">
        <v>44710</v>
      </c>
      <c r="BA485" s="859">
        <v>44715</v>
      </c>
      <c r="BB485" s="859">
        <v>44717</v>
      </c>
      <c r="BC485" s="859">
        <v>44722</v>
      </c>
      <c r="BD485" s="859">
        <v>44799</v>
      </c>
      <c r="BE485" s="859">
        <v>44816</v>
      </c>
      <c r="BF485" s="859">
        <v>44820</v>
      </c>
      <c r="BG485" s="859">
        <v>44826</v>
      </c>
      <c r="BH485" s="1543">
        <v>44828</v>
      </c>
      <c r="BJ485" s="864">
        <f t="shared" si="519"/>
        <v>12</v>
      </c>
      <c r="BK485" s="857" t="s">
        <v>506</v>
      </c>
      <c r="BL485" s="1246"/>
      <c r="BM485" s="853">
        <v>122</v>
      </c>
      <c r="BN485" s="854" t="s">
        <v>8735</v>
      </c>
      <c r="BO485" s="859">
        <v>44710</v>
      </c>
      <c r="BP485" s="859">
        <v>44715</v>
      </c>
      <c r="BQ485" s="859">
        <v>44717</v>
      </c>
      <c r="BR485" s="859">
        <v>44722</v>
      </c>
      <c r="BS485" s="859">
        <v>44799</v>
      </c>
      <c r="BT485" s="859">
        <v>44816</v>
      </c>
      <c r="BU485" s="859">
        <v>44820</v>
      </c>
      <c r="BV485" s="859">
        <v>44826</v>
      </c>
      <c r="BW485" s="1543">
        <v>44828</v>
      </c>
      <c r="BY485" s="864">
        <f t="shared" si="520"/>
        <v>12</v>
      </c>
      <c r="BZ485" s="857" t="s">
        <v>506</v>
      </c>
      <c r="CA485" s="1246"/>
      <c r="CB485" s="853">
        <v>122</v>
      </c>
      <c r="CC485" s="854" t="s">
        <v>8735</v>
      </c>
      <c r="CD485" s="885">
        <v>44710</v>
      </c>
      <c r="CE485" s="885">
        <v>44715</v>
      </c>
      <c r="CF485" s="885">
        <v>44717</v>
      </c>
      <c r="CG485" s="885">
        <v>44722</v>
      </c>
      <c r="CH485" s="885">
        <v>44799</v>
      </c>
      <c r="CI485" s="885">
        <v>44816</v>
      </c>
      <c r="CJ485" s="885">
        <v>44820</v>
      </c>
      <c r="CK485" s="885">
        <v>44826</v>
      </c>
      <c r="CL485" s="1543">
        <v>44828</v>
      </c>
      <c r="CN485" s="864">
        <f t="shared" si="521"/>
        <v>12</v>
      </c>
      <c r="CO485" s="857" t="s">
        <v>506</v>
      </c>
      <c r="CP485" s="858"/>
      <c r="CQ485" s="853">
        <v>122</v>
      </c>
      <c r="CR485" s="854" t="s">
        <v>8735</v>
      </c>
      <c r="CS485" s="1555">
        <v>44710</v>
      </c>
      <c r="CT485" s="1555">
        <v>44715</v>
      </c>
      <c r="CU485" s="1555">
        <v>44717</v>
      </c>
      <c r="CV485" s="1555">
        <v>44722</v>
      </c>
      <c r="CW485" s="1555">
        <v>44799</v>
      </c>
      <c r="CX485" s="1555">
        <v>44816</v>
      </c>
      <c r="CY485" s="1555">
        <v>44820</v>
      </c>
      <c r="CZ485" s="1555">
        <v>44826</v>
      </c>
      <c r="DA485" s="1543">
        <v>44828</v>
      </c>
    </row>
    <row r="486" spans="2:105" ht="51">
      <c r="B486" s="1545" t="s">
        <v>5008</v>
      </c>
      <c r="C486" s="1617">
        <f t="shared" si="515"/>
        <v>13</v>
      </c>
      <c r="D486" s="955" t="s">
        <v>506</v>
      </c>
      <c r="E486" s="852" t="s">
        <v>9215</v>
      </c>
      <c r="F486" s="853">
        <v>122</v>
      </c>
      <c r="G486" s="854" t="s">
        <v>8735</v>
      </c>
      <c r="H486" s="855">
        <f t="shared" si="523"/>
        <v>44790</v>
      </c>
      <c r="I486" s="855">
        <f t="shared" si="525"/>
        <v>44793</v>
      </c>
      <c r="J486" s="855">
        <f t="shared" si="527"/>
        <v>44799</v>
      </c>
      <c r="K486" s="855">
        <f t="shared" si="513"/>
        <v>44806</v>
      </c>
      <c r="L486" s="855">
        <f t="shared" si="526"/>
        <v>44823</v>
      </c>
      <c r="M486" s="855">
        <f t="shared" si="522"/>
        <v>44827</v>
      </c>
      <c r="N486" s="855">
        <f t="shared" si="514"/>
        <v>44833</v>
      </c>
      <c r="O486" s="1543">
        <f t="shared" si="524"/>
        <v>44835</v>
      </c>
      <c r="Q486" s="864">
        <f t="shared" si="516"/>
        <v>13</v>
      </c>
      <c r="R486" s="857" t="s">
        <v>506</v>
      </c>
      <c r="S486" s="1243" t="s">
        <v>9215</v>
      </c>
      <c r="T486" s="853">
        <v>122</v>
      </c>
      <c r="U486" s="854" t="s">
        <v>8735</v>
      </c>
      <c r="V486" s="1624">
        <v>44717</v>
      </c>
      <c r="W486" s="1624">
        <v>44722</v>
      </c>
      <c r="X486" s="1624">
        <v>44724</v>
      </c>
      <c r="Y486" s="1624">
        <v>44729</v>
      </c>
      <c r="Z486" s="1624">
        <v>44806</v>
      </c>
      <c r="AA486" s="1624">
        <v>44823</v>
      </c>
      <c r="AB486" s="1624">
        <v>44827</v>
      </c>
      <c r="AC486" s="1624">
        <v>44833</v>
      </c>
      <c r="AD486" s="1543">
        <v>44835</v>
      </c>
      <c r="AF486" s="864">
        <f t="shared" si="517"/>
        <v>13</v>
      </c>
      <c r="AG486" s="857" t="s">
        <v>506</v>
      </c>
      <c r="AH486" s="852" t="s">
        <v>9215</v>
      </c>
      <c r="AI486" s="853">
        <v>122</v>
      </c>
      <c r="AJ486" s="854" t="s">
        <v>8735</v>
      </c>
      <c r="AK486" s="1547">
        <v>44717</v>
      </c>
      <c r="AL486" s="1547">
        <v>44722</v>
      </c>
      <c r="AM486" s="1547">
        <v>44724</v>
      </c>
      <c r="AN486" s="1547">
        <v>44729</v>
      </c>
      <c r="AO486" s="1547">
        <v>44806</v>
      </c>
      <c r="AP486" s="1547">
        <v>44823</v>
      </c>
      <c r="AQ486" s="1547">
        <v>44827</v>
      </c>
      <c r="AR486" s="1547">
        <v>44833</v>
      </c>
      <c r="AS486" s="1543">
        <v>44835</v>
      </c>
      <c r="AU486" s="864">
        <f t="shared" si="518"/>
        <v>13</v>
      </c>
      <c r="AV486" s="857" t="s">
        <v>506</v>
      </c>
      <c r="AW486" s="1243" t="s">
        <v>9222</v>
      </c>
      <c r="AX486" s="853">
        <v>122</v>
      </c>
      <c r="AY486" s="854" t="s">
        <v>8735</v>
      </c>
      <c r="AZ486" s="855">
        <v>44717</v>
      </c>
      <c r="BA486" s="855">
        <v>44722</v>
      </c>
      <c r="BB486" s="855">
        <v>44724</v>
      </c>
      <c r="BC486" s="855">
        <v>44729</v>
      </c>
      <c r="BD486" s="855">
        <v>44806</v>
      </c>
      <c r="BE486" s="855">
        <v>44823</v>
      </c>
      <c r="BF486" s="855">
        <v>44827</v>
      </c>
      <c r="BG486" s="855">
        <v>44833</v>
      </c>
      <c r="BH486" s="1543">
        <v>44835</v>
      </c>
      <c r="BJ486" s="864">
        <f t="shared" si="519"/>
        <v>13</v>
      </c>
      <c r="BK486" s="857" t="s">
        <v>506</v>
      </c>
      <c r="BL486" s="1243" t="s">
        <v>9215</v>
      </c>
      <c r="BM486" s="853">
        <v>122</v>
      </c>
      <c r="BN486" s="854" t="s">
        <v>8735</v>
      </c>
      <c r="BO486" s="855">
        <v>44717</v>
      </c>
      <c r="BP486" s="855">
        <v>44722</v>
      </c>
      <c r="BQ486" s="855">
        <v>44724</v>
      </c>
      <c r="BR486" s="855">
        <v>44729</v>
      </c>
      <c r="BS486" s="855">
        <v>44806</v>
      </c>
      <c r="BT486" s="855">
        <v>44823</v>
      </c>
      <c r="BU486" s="855">
        <v>44827</v>
      </c>
      <c r="BV486" s="855">
        <v>44833</v>
      </c>
      <c r="BW486" s="1543">
        <v>44835</v>
      </c>
      <c r="BY486" s="864">
        <f t="shared" si="520"/>
        <v>13</v>
      </c>
      <c r="BZ486" s="857" t="s">
        <v>506</v>
      </c>
      <c r="CA486" s="1243" t="s">
        <v>9222</v>
      </c>
      <c r="CB486" s="853">
        <v>122</v>
      </c>
      <c r="CC486" s="854" t="s">
        <v>8735</v>
      </c>
      <c r="CD486" s="873">
        <v>44717</v>
      </c>
      <c r="CE486" s="873">
        <v>44722</v>
      </c>
      <c r="CF486" s="873">
        <v>44724</v>
      </c>
      <c r="CG486" s="873">
        <v>44729</v>
      </c>
      <c r="CH486" s="873">
        <v>44806</v>
      </c>
      <c r="CI486" s="873">
        <v>44823</v>
      </c>
      <c r="CJ486" s="873">
        <v>44827</v>
      </c>
      <c r="CK486" s="873">
        <v>44833</v>
      </c>
      <c r="CL486" s="1543">
        <v>44835</v>
      </c>
      <c r="CN486" s="864">
        <f t="shared" si="521"/>
        <v>13</v>
      </c>
      <c r="CO486" s="857" t="s">
        <v>506</v>
      </c>
      <c r="CP486" s="852" t="s">
        <v>9222</v>
      </c>
      <c r="CQ486" s="853">
        <v>122</v>
      </c>
      <c r="CR486" s="854" t="s">
        <v>8735</v>
      </c>
      <c r="CS486" s="1554">
        <v>44717</v>
      </c>
      <c r="CT486" s="1554">
        <v>44722</v>
      </c>
      <c r="CU486" s="1554">
        <v>44724</v>
      </c>
      <c r="CV486" s="1554">
        <v>44729</v>
      </c>
      <c r="CW486" s="1554">
        <v>44806</v>
      </c>
      <c r="CX486" s="1554">
        <v>44823</v>
      </c>
      <c r="CY486" s="1554">
        <v>44827</v>
      </c>
      <c r="CZ486" s="1554">
        <v>44833</v>
      </c>
      <c r="DA486" s="1543">
        <v>44835</v>
      </c>
    </row>
    <row r="487" spans="2:105">
      <c r="B487" s="1545" t="s">
        <v>5009</v>
      </c>
      <c r="C487" s="1617">
        <f t="shared" si="515"/>
        <v>14</v>
      </c>
      <c r="D487" s="851" t="s">
        <v>506</v>
      </c>
      <c r="E487" s="1246"/>
      <c r="F487" s="853">
        <v>222</v>
      </c>
      <c r="G487" s="854" t="s">
        <v>8736</v>
      </c>
      <c r="H487" s="859">
        <f t="shared" si="523"/>
        <v>44797</v>
      </c>
      <c r="I487" s="859">
        <f t="shared" si="525"/>
        <v>44800</v>
      </c>
      <c r="J487" s="859">
        <f t="shared" si="527"/>
        <v>44806</v>
      </c>
      <c r="K487" s="859">
        <f t="shared" si="513"/>
        <v>44813</v>
      </c>
      <c r="L487" s="859">
        <f t="shared" si="526"/>
        <v>44830</v>
      </c>
      <c r="M487" s="859">
        <f t="shared" si="522"/>
        <v>44834</v>
      </c>
      <c r="N487" s="859">
        <f t="shared" si="514"/>
        <v>44840</v>
      </c>
      <c r="O487" s="1543">
        <f t="shared" si="524"/>
        <v>44842</v>
      </c>
      <c r="Q487" s="864">
        <f t="shared" si="516"/>
        <v>14</v>
      </c>
      <c r="R487" s="851" t="s">
        <v>506</v>
      </c>
      <c r="S487" s="1246"/>
      <c r="T487" s="853">
        <v>222</v>
      </c>
      <c r="U487" s="854" t="s">
        <v>8736</v>
      </c>
      <c r="V487" s="1625">
        <v>44724</v>
      </c>
      <c r="W487" s="1625">
        <v>44729</v>
      </c>
      <c r="X487" s="1625">
        <v>44731</v>
      </c>
      <c r="Y487" s="1625">
        <v>44736</v>
      </c>
      <c r="Z487" s="1625">
        <v>44813</v>
      </c>
      <c r="AA487" s="1625">
        <v>44830</v>
      </c>
      <c r="AB487" s="1625">
        <v>44834</v>
      </c>
      <c r="AC487" s="1625">
        <v>44840</v>
      </c>
      <c r="AD487" s="1543">
        <v>44842</v>
      </c>
      <c r="AF487" s="864">
        <f t="shared" si="517"/>
        <v>14</v>
      </c>
      <c r="AG487" s="851" t="s">
        <v>506</v>
      </c>
      <c r="AH487" s="1246"/>
      <c r="AI487" s="853">
        <v>222</v>
      </c>
      <c r="AJ487" s="854" t="s">
        <v>8736</v>
      </c>
      <c r="AK487" s="1546">
        <v>44724</v>
      </c>
      <c r="AL487" s="1546">
        <v>44729</v>
      </c>
      <c r="AM487" s="1546">
        <v>44731</v>
      </c>
      <c r="AN487" s="1546">
        <v>44736</v>
      </c>
      <c r="AO487" s="1546">
        <v>44813</v>
      </c>
      <c r="AP487" s="1546">
        <v>44830</v>
      </c>
      <c r="AQ487" s="1546">
        <v>44834</v>
      </c>
      <c r="AR487" s="1546">
        <v>44840</v>
      </c>
      <c r="AS487" s="1543">
        <v>44842</v>
      </c>
      <c r="AU487" s="864">
        <f t="shared" si="518"/>
        <v>14</v>
      </c>
      <c r="AV487" s="851" t="s">
        <v>506</v>
      </c>
      <c r="AW487" s="1246"/>
      <c r="AX487" s="853">
        <v>222</v>
      </c>
      <c r="AY487" s="854" t="s">
        <v>8736</v>
      </c>
      <c r="AZ487" s="859">
        <v>44724</v>
      </c>
      <c r="BA487" s="859">
        <v>44729</v>
      </c>
      <c r="BB487" s="859">
        <v>44731</v>
      </c>
      <c r="BC487" s="859">
        <v>44736</v>
      </c>
      <c r="BD487" s="859">
        <v>44813</v>
      </c>
      <c r="BE487" s="859">
        <v>44830</v>
      </c>
      <c r="BF487" s="859">
        <v>44834</v>
      </c>
      <c r="BG487" s="859">
        <v>44840</v>
      </c>
      <c r="BH487" s="1543">
        <v>44842</v>
      </c>
      <c r="BJ487" s="864">
        <f t="shared" si="519"/>
        <v>14</v>
      </c>
      <c r="BK487" s="851" t="s">
        <v>506</v>
      </c>
      <c r="BL487" s="1246"/>
      <c r="BM487" s="853">
        <v>222</v>
      </c>
      <c r="BN487" s="854" t="s">
        <v>8736</v>
      </c>
      <c r="BO487" s="859">
        <v>44724</v>
      </c>
      <c r="BP487" s="859">
        <v>44729</v>
      </c>
      <c r="BQ487" s="859">
        <v>44731</v>
      </c>
      <c r="BR487" s="859">
        <v>44736</v>
      </c>
      <c r="BS487" s="859">
        <v>44813</v>
      </c>
      <c r="BT487" s="859">
        <v>44830</v>
      </c>
      <c r="BU487" s="859">
        <v>44834</v>
      </c>
      <c r="BV487" s="859">
        <v>44840</v>
      </c>
      <c r="BW487" s="1543">
        <v>44842</v>
      </c>
      <c r="BY487" s="864">
        <f t="shared" si="520"/>
        <v>14</v>
      </c>
      <c r="BZ487" s="851" t="s">
        <v>506</v>
      </c>
      <c r="CA487" s="1246"/>
      <c r="CB487" s="853">
        <v>222</v>
      </c>
      <c r="CC487" s="854" t="s">
        <v>8736</v>
      </c>
      <c r="CD487" s="885">
        <v>44724</v>
      </c>
      <c r="CE487" s="885">
        <v>44729</v>
      </c>
      <c r="CF487" s="885">
        <v>44731</v>
      </c>
      <c r="CG487" s="885">
        <v>44736</v>
      </c>
      <c r="CH487" s="885">
        <v>44813</v>
      </c>
      <c r="CI487" s="885">
        <v>44830</v>
      </c>
      <c r="CJ487" s="885">
        <v>44834</v>
      </c>
      <c r="CK487" s="885">
        <v>44840</v>
      </c>
      <c r="CL487" s="1543">
        <v>44842</v>
      </c>
      <c r="CN487" s="864">
        <f t="shared" si="521"/>
        <v>14</v>
      </c>
      <c r="CO487" s="851" t="s">
        <v>506</v>
      </c>
      <c r="CP487" s="858"/>
      <c r="CQ487" s="853">
        <v>222</v>
      </c>
      <c r="CR487" s="854" t="s">
        <v>8736</v>
      </c>
      <c r="CS487" s="1555">
        <v>44724</v>
      </c>
      <c r="CT487" s="1555">
        <v>44729</v>
      </c>
      <c r="CU487" s="1555">
        <v>44731</v>
      </c>
      <c r="CV487" s="1555">
        <v>44736</v>
      </c>
      <c r="CW487" s="1555">
        <v>44813</v>
      </c>
      <c r="CX487" s="1555">
        <v>44830</v>
      </c>
      <c r="CY487" s="1555">
        <v>44834</v>
      </c>
      <c r="CZ487" s="1555">
        <v>44840</v>
      </c>
      <c r="DA487" s="1543">
        <v>44842</v>
      </c>
    </row>
    <row r="488" spans="2:105" ht="38.25">
      <c r="B488" s="1545" t="s">
        <v>5010</v>
      </c>
      <c r="C488" s="1617">
        <f t="shared" si="515"/>
        <v>15</v>
      </c>
      <c r="D488" s="851" t="s">
        <v>506</v>
      </c>
      <c r="E488" s="1243" t="s">
        <v>8190</v>
      </c>
      <c r="F488" s="853">
        <v>222</v>
      </c>
      <c r="G488" s="854" t="s">
        <v>8736</v>
      </c>
      <c r="H488" s="855">
        <f t="shared" si="523"/>
        <v>44804</v>
      </c>
      <c r="I488" s="855">
        <f t="shared" si="525"/>
        <v>44807</v>
      </c>
      <c r="J488" s="855">
        <f t="shared" si="527"/>
        <v>44813</v>
      </c>
      <c r="K488" s="855">
        <f t="shared" si="513"/>
        <v>44820</v>
      </c>
      <c r="L488" s="855">
        <f t="shared" si="526"/>
        <v>44837</v>
      </c>
      <c r="M488" s="855">
        <f t="shared" si="522"/>
        <v>44841</v>
      </c>
      <c r="N488" s="855">
        <f t="shared" si="514"/>
        <v>44847</v>
      </c>
      <c r="O488" s="1543">
        <f t="shared" si="524"/>
        <v>44849</v>
      </c>
      <c r="Q488" s="864">
        <f t="shared" si="516"/>
        <v>15</v>
      </c>
      <c r="R488" s="851" t="s">
        <v>506</v>
      </c>
      <c r="S488" s="1243" t="s">
        <v>8190</v>
      </c>
      <c r="T488" s="853">
        <v>222</v>
      </c>
      <c r="U488" s="854" t="s">
        <v>8736</v>
      </c>
      <c r="V488" s="1625">
        <v>44731</v>
      </c>
      <c r="W488" s="1625">
        <v>44736</v>
      </c>
      <c r="X488" s="1625">
        <v>44738</v>
      </c>
      <c r="Y488" s="1625">
        <v>44743</v>
      </c>
      <c r="Z488" s="1625">
        <v>44820</v>
      </c>
      <c r="AA488" s="1625">
        <v>44837</v>
      </c>
      <c r="AB488" s="1625">
        <v>44841</v>
      </c>
      <c r="AC488" s="1625">
        <v>44847</v>
      </c>
      <c r="AD488" s="1543">
        <v>44849</v>
      </c>
      <c r="AF488" s="864">
        <f t="shared" si="517"/>
        <v>15</v>
      </c>
      <c r="AG488" s="851" t="s">
        <v>506</v>
      </c>
      <c r="AH488" s="1243" t="s">
        <v>8190</v>
      </c>
      <c r="AI488" s="853">
        <v>222</v>
      </c>
      <c r="AJ488" s="854" t="s">
        <v>8736</v>
      </c>
      <c r="AK488" s="1547">
        <v>44731</v>
      </c>
      <c r="AL488" s="1547">
        <v>44736</v>
      </c>
      <c r="AM488" s="1547">
        <v>44738</v>
      </c>
      <c r="AN488" s="1547">
        <v>44743</v>
      </c>
      <c r="AO488" s="1547">
        <v>44820</v>
      </c>
      <c r="AP488" s="1547">
        <v>44837</v>
      </c>
      <c r="AQ488" s="1547">
        <v>44841</v>
      </c>
      <c r="AR488" s="1547">
        <v>44847</v>
      </c>
      <c r="AS488" s="1543">
        <v>44849</v>
      </c>
      <c r="AU488" s="864">
        <f t="shared" si="518"/>
        <v>15</v>
      </c>
      <c r="AV488" s="851" t="s">
        <v>506</v>
      </c>
      <c r="AW488" s="1243" t="s">
        <v>8190</v>
      </c>
      <c r="AX488" s="853">
        <v>222</v>
      </c>
      <c r="AY488" s="854" t="s">
        <v>8736</v>
      </c>
      <c r="AZ488" s="855">
        <v>44731</v>
      </c>
      <c r="BA488" s="855">
        <v>44736</v>
      </c>
      <c r="BB488" s="855">
        <v>44738</v>
      </c>
      <c r="BC488" s="855">
        <v>44743</v>
      </c>
      <c r="BD488" s="855">
        <v>44820</v>
      </c>
      <c r="BE488" s="855">
        <v>44837</v>
      </c>
      <c r="BF488" s="855">
        <v>44841</v>
      </c>
      <c r="BG488" s="855">
        <v>44847</v>
      </c>
      <c r="BH488" s="1543">
        <v>44849</v>
      </c>
      <c r="BJ488" s="864">
        <f t="shared" si="519"/>
        <v>15</v>
      </c>
      <c r="BK488" s="851" t="s">
        <v>506</v>
      </c>
      <c r="BL488" s="1243" t="s">
        <v>8190</v>
      </c>
      <c r="BM488" s="853">
        <v>222</v>
      </c>
      <c r="BN488" s="854" t="s">
        <v>8736</v>
      </c>
      <c r="BO488" s="855">
        <v>44731</v>
      </c>
      <c r="BP488" s="855">
        <v>44736</v>
      </c>
      <c r="BQ488" s="855">
        <v>44738</v>
      </c>
      <c r="BR488" s="855">
        <v>44743</v>
      </c>
      <c r="BS488" s="855">
        <v>44820</v>
      </c>
      <c r="BT488" s="855">
        <v>44837</v>
      </c>
      <c r="BU488" s="855">
        <v>44841</v>
      </c>
      <c r="BV488" s="855">
        <v>44847</v>
      </c>
      <c r="BW488" s="1543">
        <v>44849</v>
      </c>
      <c r="BY488" s="864">
        <f t="shared" si="520"/>
        <v>15</v>
      </c>
      <c r="BZ488" s="851" t="s">
        <v>506</v>
      </c>
      <c r="CA488" s="1243" t="s">
        <v>8190</v>
      </c>
      <c r="CB488" s="853">
        <v>222</v>
      </c>
      <c r="CC488" s="854" t="s">
        <v>8736</v>
      </c>
      <c r="CD488" s="873">
        <v>44731</v>
      </c>
      <c r="CE488" s="873">
        <v>44736</v>
      </c>
      <c r="CF488" s="873">
        <v>44738</v>
      </c>
      <c r="CG488" s="873">
        <v>44743</v>
      </c>
      <c r="CH488" s="873">
        <v>44820</v>
      </c>
      <c r="CI488" s="873">
        <v>44837</v>
      </c>
      <c r="CJ488" s="873">
        <v>44841</v>
      </c>
      <c r="CK488" s="873">
        <v>44847</v>
      </c>
      <c r="CL488" s="1543">
        <v>44849</v>
      </c>
      <c r="CN488" s="864">
        <f t="shared" si="521"/>
        <v>15</v>
      </c>
      <c r="CO488" s="851" t="s">
        <v>506</v>
      </c>
      <c r="CP488" s="852" t="s">
        <v>8190</v>
      </c>
      <c r="CQ488" s="853">
        <v>222</v>
      </c>
      <c r="CR488" s="854" t="s">
        <v>8736</v>
      </c>
      <c r="CS488" s="1554">
        <v>44731</v>
      </c>
      <c r="CT488" s="1554">
        <v>44736</v>
      </c>
      <c r="CU488" s="1554">
        <v>44738</v>
      </c>
      <c r="CV488" s="1554">
        <v>44743</v>
      </c>
      <c r="CW488" s="1554">
        <v>44820</v>
      </c>
      <c r="CX488" s="1554">
        <v>44837</v>
      </c>
      <c r="CY488" s="1554">
        <v>44841</v>
      </c>
      <c r="CZ488" s="1554">
        <v>44847</v>
      </c>
      <c r="DA488" s="1543">
        <v>44849</v>
      </c>
    </row>
    <row r="489" spans="2:105">
      <c r="B489" s="1545" t="s">
        <v>5011</v>
      </c>
      <c r="C489" s="1617">
        <f t="shared" si="515"/>
        <v>16</v>
      </c>
      <c r="D489" s="955" t="s">
        <v>506</v>
      </c>
      <c r="E489" s="1246"/>
      <c r="F489" s="853">
        <v>222</v>
      </c>
      <c r="G489" s="854" t="s">
        <v>8736</v>
      </c>
      <c r="H489" s="859">
        <f t="shared" si="523"/>
        <v>44811</v>
      </c>
      <c r="I489" s="859">
        <f t="shared" si="525"/>
        <v>44814</v>
      </c>
      <c r="J489" s="859">
        <f t="shared" si="527"/>
        <v>44820</v>
      </c>
      <c r="K489" s="859">
        <f t="shared" si="513"/>
        <v>44827</v>
      </c>
      <c r="L489" s="859">
        <f t="shared" si="526"/>
        <v>44844</v>
      </c>
      <c r="M489" s="859">
        <f t="shared" si="522"/>
        <v>44848</v>
      </c>
      <c r="N489" s="859">
        <f t="shared" si="514"/>
        <v>44854</v>
      </c>
      <c r="O489" s="1543">
        <f t="shared" si="524"/>
        <v>44856</v>
      </c>
      <c r="Q489" s="864">
        <f t="shared" si="516"/>
        <v>16</v>
      </c>
      <c r="R489" s="857" t="s">
        <v>506</v>
      </c>
      <c r="S489" s="1246"/>
      <c r="T489" s="853">
        <v>222</v>
      </c>
      <c r="U489" s="854" t="s">
        <v>8736</v>
      </c>
      <c r="V489" s="1624">
        <v>44738</v>
      </c>
      <c r="W489" s="1624">
        <v>44743</v>
      </c>
      <c r="X489" s="1624">
        <v>44745</v>
      </c>
      <c r="Y489" s="1624">
        <v>44750</v>
      </c>
      <c r="Z489" s="1624">
        <v>44827</v>
      </c>
      <c r="AA489" s="1624">
        <v>44844</v>
      </c>
      <c r="AB489" s="1624">
        <v>44848</v>
      </c>
      <c r="AC489" s="1624">
        <v>44854</v>
      </c>
      <c r="AD489" s="1543">
        <v>44856</v>
      </c>
      <c r="AF489" s="864">
        <f t="shared" si="517"/>
        <v>16</v>
      </c>
      <c r="AG489" s="857" t="s">
        <v>506</v>
      </c>
      <c r="AH489" s="1246"/>
      <c r="AI489" s="853">
        <v>222</v>
      </c>
      <c r="AJ489" s="854" t="s">
        <v>8736</v>
      </c>
      <c r="AK489" s="1546">
        <v>44738</v>
      </c>
      <c r="AL489" s="1546">
        <v>44743</v>
      </c>
      <c r="AM489" s="1546">
        <v>44745</v>
      </c>
      <c r="AN489" s="1546">
        <v>44750</v>
      </c>
      <c r="AO489" s="1546">
        <v>44827</v>
      </c>
      <c r="AP489" s="1546">
        <v>44844</v>
      </c>
      <c r="AQ489" s="1546">
        <v>44848</v>
      </c>
      <c r="AR489" s="1546">
        <v>44854</v>
      </c>
      <c r="AS489" s="1543">
        <v>44856</v>
      </c>
      <c r="AU489" s="864">
        <f t="shared" si="518"/>
        <v>16</v>
      </c>
      <c r="AV489" s="857" t="s">
        <v>506</v>
      </c>
      <c r="AW489" s="1246"/>
      <c r="AX489" s="853">
        <v>222</v>
      </c>
      <c r="AY489" s="854" t="s">
        <v>8736</v>
      </c>
      <c r="AZ489" s="859">
        <v>44738</v>
      </c>
      <c r="BA489" s="859">
        <v>44743</v>
      </c>
      <c r="BB489" s="859">
        <v>44745</v>
      </c>
      <c r="BC489" s="859">
        <v>44750</v>
      </c>
      <c r="BD489" s="859">
        <v>44827</v>
      </c>
      <c r="BE489" s="859">
        <v>44844</v>
      </c>
      <c r="BF489" s="859">
        <v>44848</v>
      </c>
      <c r="BG489" s="859">
        <v>44854</v>
      </c>
      <c r="BH489" s="1543">
        <v>44856</v>
      </c>
      <c r="BJ489" s="864">
        <f t="shared" si="519"/>
        <v>16</v>
      </c>
      <c r="BK489" s="857" t="s">
        <v>506</v>
      </c>
      <c r="BL489" s="1246"/>
      <c r="BM489" s="853">
        <v>222</v>
      </c>
      <c r="BN489" s="854" t="s">
        <v>8736</v>
      </c>
      <c r="BO489" s="859">
        <v>44738</v>
      </c>
      <c r="BP489" s="859">
        <v>44743</v>
      </c>
      <c r="BQ489" s="859">
        <v>44745</v>
      </c>
      <c r="BR489" s="859">
        <v>44750</v>
      </c>
      <c r="BS489" s="859">
        <v>44827</v>
      </c>
      <c r="BT489" s="859">
        <v>44844</v>
      </c>
      <c r="BU489" s="859">
        <v>44848</v>
      </c>
      <c r="BV489" s="859">
        <v>44854</v>
      </c>
      <c r="BW489" s="1543">
        <v>44856</v>
      </c>
      <c r="BY489" s="864">
        <f t="shared" si="520"/>
        <v>16</v>
      </c>
      <c r="BZ489" s="857" t="s">
        <v>506</v>
      </c>
      <c r="CA489" s="1246"/>
      <c r="CB489" s="853">
        <v>222</v>
      </c>
      <c r="CC489" s="854" t="s">
        <v>8736</v>
      </c>
      <c r="CD489" s="885">
        <v>44738</v>
      </c>
      <c r="CE489" s="885">
        <v>44743</v>
      </c>
      <c r="CF489" s="885">
        <v>44745</v>
      </c>
      <c r="CG489" s="885">
        <v>44750</v>
      </c>
      <c r="CH489" s="885">
        <v>44827</v>
      </c>
      <c r="CI489" s="885">
        <v>44844</v>
      </c>
      <c r="CJ489" s="885">
        <v>44848</v>
      </c>
      <c r="CK489" s="885">
        <v>44854</v>
      </c>
      <c r="CL489" s="1543">
        <v>44856</v>
      </c>
      <c r="CN489" s="864">
        <f t="shared" si="521"/>
        <v>16</v>
      </c>
      <c r="CO489" s="857" t="s">
        <v>506</v>
      </c>
      <c r="CP489" s="858"/>
      <c r="CQ489" s="853">
        <v>222</v>
      </c>
      <c r="CR489" s="854" t="s">
        <v>8736</v>
      </c>
      <c r="CS489" s="1555">
        <v>44738</v>
      </c>
      <c r="CT489" s="1555">
        <v>44743</v>
      </c>
      <c r="CU489" s="1555">
        <v>44745</v>
      </c>
      <c r="CV489" s="1555">
        <v>44750</v>
      </c>
      <c r="CW489" s="1555">
        <v>44827</v>
      </c>
      <c r="CX489" s="1555">
        <v>44844</v>
      </c>
      <c r="CY489" s="1555">
        <v>44848</v>
      </c>
      <c r="CZ489" s="1555">
        <v>44854</v>
      </c>
      <c r="DA489" s="1543">
        <v>44856</v>
      </c>
    </row>
    <row r="490" spans="2:105" ht="38.25">
      <c r="B490" s="1545" t="s">
        <v>5012</v>
      </c>
      <c r="C490" s="1617">
        <f t="shared" si="515"/>
        <v>17</v>
      </c>
      <c r="D490" s="851" t="s">
        <v>506</v>
      </c>
      <c r="E490" s="1243" t="s">
        <v>8191</v>
      </c>
      <c r="F490" s="853">
        <v>222</v>
      </c>
      <c r="G490" s="854" t="s">
        <v>8736</v>
      </c>
      <c r="H490" s="855">
        <f t="shared" si="523"/>
        <v>44818</v>
      </c>
      <c r="I490" s="855">
        <f t="shared" si="525"/>
        <v>44821</v>
      </c>
      <c r="J490" s="855">
        <f t="shared" si="527"/>
        <v>44827</v>
      </c>
      <c r="K490" s="855">
        <f t="shared" ref="K490:K553" si="528">L490-17</f>
        <v>44834</v>
      </c>
      <c r="L490" s="855">
        <f t="shared" si="526"/>
        <v>44851</v>
      </c>
      <c r="M490" s="855">
        <f t="shared" si="522"/>
        <v>44855</v>
      </c>
      <c r="N490" s="855">
        <f t="shared" si="514"/>
        <v>44861</v>
      </c>
      <c r="O490" s="1543">
        <f t="shared" si="524"/>
        <v>44863</v>
      </c>
      <c r="Q490" s="864">
        <f t="shared" si="516"/>
        <v>17</v>
      </c>
      <c r="R490" s="851" t="s">
        <v>506</v>
      </c>
      <c r="S490" s="1243" t="s">
        <v>8191</v>
      </c>
      <c r="T490" s="853">
        <v>222</v>
      </c>
      <c r="U490" s="854" t="s">
        <v>8736</v>
      </c>
      <c r="V490" s="1625">
        <v>44745</v>
      </c>
      <c r="W490" s="1625">
        <v>44750</v>
      </c>
      <c r="X490" s="1625">
        <v>44752</v>
      </c>
      <c r="Y490" s="1625">
        <v>44757</v>
      </c>
      <c r="Z490" s="1625">
        <v>44834</v>
      </c>
      <c r="AA490" s="1625">
        <v>44851</v>
      </c>
      <c r="AB490" s="1625">
        <v>44855</v>
      </c>
      <c r="AC490" s="1625">
        <v>44861</v>
      </c>
      <c r="AD490" s="1543">
        <v>44863</v>
      </c>
      <c r="AF490" s="864">
        <f t="shared" si="517"/>
        <v>17</v>
      </c>
      <c r="AG490" s="851" t="s">
        <v>506</v>
      </c>
      <c r="AH490" s="1243" t="s">
        <v>8191</v>
      </c>
      <c r="AI490" s="853">
        <v>222</v>
      </c>
      <c r="AJ490" s="854" t="s">
        <v>8736</v>
      </c>
      <c r="AK490" s="1547">
        <v>44745</v>
      </c>
      <c r="AL490" s="1547">
        <v>44750</v>
      </c>
      <c r="AM490" s="1547">
        <v>44752</v>
      </c>
      <c r="AN490" s="1547">
        <v>44757</v>
      </c>
      <c r="AO490" s="1547">
        <v>44834</v>
      </c>
      <c r="AP490" s="1547">
        <v>44851</v>
      </c>
      <c r="AQ490" s="1547">
        <v>44855</v>
      </c>
      <c r="AR490" s="1547">
        <v>44861</v>
      </c>
      <c r="AS490" s="1543">
        <v>44863</v>
      </c>
      <c r="AU490" s="864">
        <f t="shared" si="518"/>
        <v>17</v>
      </c>
      <c r="AV490" s="851" t="s">
        <v>506</v>
      </c>
      <c r="AW490" s="1243" t="s">
        <v>8191</v>
      </c>
      <c r="AX490" s="853">
        <v>222</v>
      </c>
      <c r="AY490" s="854" t="s">
        <v>8736</v>
      </c>
      <c r="AZ490" s="855">
        <v>44745</v>
      </c>
      <c r="BA490" s="855">
        <v>44750</v>
      </c>
      <c r="BB490" s="855">
        <v>44752</v>
      </c>
      <c r="BC490" s="855">
        <v>44757</v>
      </c>
      <c r="BD490" s="855">
        <v>44834</v>
      </c>
      <c r="BE490" s="855">
        <v>44851</v>
      </c>
      <c r="BF490" s="855">
        <v>44855</v>
      </c>
      <c r="BG490" s="855">
        <v>44861</v>
      </c>
      <c r="BH490" s="1543">
        <v>44863</v>
      </c>
      <c r="BJ490" s="864">
        <f t="shared" si="519"/>
        <v>17</v>
      </c>
      <c r="BK490" s="851" t="s">
        <v>506</v>
      </c>
      <c r="BL490" s="1243" t="s">
        <v>8191</v>
      </c>
      <c r="BM490" s="853">
        <v>222</v>
      </c>
      <c r="BN490" s="854" t="s">
        <v>8736</v>
      </c>
      <c r="BO490" s="855">
        <v>44745</v>
      </c>
      <c r="BP490" s="855">
        <v>44750</v>
      </c>
      <c r="BQ490" s="855">
        <v>44752</v>
      </c>
      <c r="BR490" s="855">
        <v>44757</v>
      </c>
      <c r="BS490" s="855">
        <v>44834</v>
      </c>
      <c r="BT490" s="855">
        <v>44851</v>
      </c>
      <c r="BU490" s="855">
        <v>44855</v>
      </c>
      <c r="BV490" s="855">
        <v>44861</v>
      </c>
      <c r="BW490" s="1543">
        <v>44863</v>
      </c>
      <c r="BY490" s="864">
        <f t="shared" si="520"/>
        <v>17</v>
      </c>
      <c r="BZ490" s="851" t="s">
        <v>506</v>
      </c>
      <c r="CA490" s="1243" t="s">
        <v>8191</v>
      </c>
      <c r="CB490" s="853">
        <v>222</v>
      </c>
      <c r="CC490" s="854" t="s">
        <v>8736</v>
      </c>
      <c r="CD490" s="873">
        <v>44745</v>
      </c>
      <c r="CE490" s="873">
        <v>44750</v>
      </c>
      <c r="CF490" s="873">
        <v>44752</v>
      </c>
      <c r="CG490" s="873">
        <v>44757</v>
      </c>
      <c r="CH490" s="873">
        <v>44834</v>
      </c>
      <c r="CI490" s="873">
        <v>44851</v>
      </c>
      <c r="CJ490" s="873">
        <v>44855</v>
      </c>
      <c r="CK490" s="873">
        <v>44861</v>
      </c>
      <c r="CL490" s="1543">
        <v>44863</v>
      </c>
      <c r="CN490" s="864">
        <f t="shared" si="521"/>
        <v>17</v>
      </c>
      <c r="CO490" s="851" t="s">
        <v>506</v>
      </c>
      <c r="CP490" s="852" t="s">
        <v>8191</v>
      </c>
      <c r="CQ490" s="853">
        <v>222</v>
      </c>
      <c r="CR490" s="854" t="s">
        <v>8736</v>
      </c>
      <c r="CS490" s="1554">
        <v>44745</v>
      </c>
      <c r="CT490" s="1554">
        <v>44750</v>
      </c>
      <c r="CU490" s="1554">
        <v>44752</v>
      </c>
      <c r="CV490" s="1554">
        <v>44757</v>
      </c>
      <c r="CW490" s="1554">
        <v>44834</v>
      </c>
      <c r="CX490" s="1554">
        <v>44851</v>
      </c>
      <c r="CY490" s="1554">
        <v>44855</v>
      </c>
      <c r="CZ490" s="1554">
        <v>44861</v>
      </c>
      <c r="DA490" s="1543">
        <v>44863</v>
      </c>
    </row>
    <row r="491" spans="2:105">
      <c r="B491" s="1545" t="s">
        <v>5013</v>
      </c>
      <c r="C491" s="1617">
        <f t="shared" si="515"/>
        <v>18</v>
      </c>
      <c r="D491" s="955" t="s">
        <v>506</v>
      </c>
      <c r="E491" s="1246"/>
      <c r="F491" s="853">
        <v>222</v>
      </c>
      <c r="G491" s="854" t="s">
        <v>8737</v>
      </c>
      <c r="H491" s="859">
        <f t="shared" si="523"/>
        <v>44825</v>
      </c>
      <c r="I491" s="859">
        <f t="shared" si="525"/>
        <v>44828</v>
      </c>
      <c r="J491" s="859">
        <f t="shared" si="527"/>
        <v>44834</v>
      </c>
      <c r="K491" s="859">
        <f t="shared" si="528"/>
        <v>44841</v>
      </c>
      <c r="L491" s="859">
        <f t="shared" si="526"/>
        <v>44858</v>
      </c>
      <c r="M491" s="859">
        <f t="shared" si="522"/>
        <v>44862</v>
      </c>
      <c r="N491" s="859">
        <f t="shared" si="514"/>
        <v>44868</v>
      </c>
      <c r="O491" s="1543">
        <f t="shared" si="524"/>
        <v>44870</v>
      </c>
      <c r="Q491" s="864">
        <f t="shared" si="516"/>
        <v>18</v>
      </c>
      <c r="R491" s="860" t="s">
        <v>8192</v>
      </c>
      <c r="S491" s="1246"/>
      <c r="T491" s="853">
        <v>222</v>
      </c>
      <c r="U491" s="854" t="s">
        <v>8737</v>
      </c>
      <c r="V491" s="1624">
        <v>44752</v>
      </c>
      <c r="W491" s="1624">
        <v>44757</v>
      </c>
      <c r="X491" s="1624">
        <v>44759</v>
      </c>
      <c r="Y491" s="1624">
        <v>44764</v>
      </c>
      <c r="Z491" s="1624">
        <v>44841</v>
      </c>
      <c r="AA491" s="1624">
        <v>44858</v>
      </c>
      <c r="AB491" s="1624">
        <v>44862</v>
      </c>
      <c r="AC491" s="1624">
        <v>44868</v>
      </c>
      <c r="AD491" s="1543">
        <v>44870</v>
      </c>
      <c r="AF491" s="864">
        <f t="shared" si="517"/>
        <v>18</v>
      </c>
      <c r="AG491" s="860" t="s">
        <v>8192</v>
      </c>
      <c r="AH491" s="1246"/>
      <c r="AI491" s="853">
        <v>222</v>
      </c>
      <c r="AJ491" s="854" t="s">
        <v>8737</v>
      </c>
      <c r="AK491" s="1548">
        <v>44752</v>
      </c>
      <c r="AL491" s="1548">
        <v>44757</v>
      </c>
      <c r="AM491" s="1548">
        <v>44759</v>
      </c>
      <c r="AN491" s="1548">
        <v>44764</v>
      </c>
      <c r="AO491" s="1548">
        <v>44841</v>
      </c>
      <c r="AP491" s="1548">
        <v>44858</v>
      </c>
      <c r="AQ491" s="1548">
        <v>44862</v>
      </c>
      <c r="AR491" s="1548">
        <v>44868</v>
      </c>
      <c r="AS491" s="1543">
        <v>44870</v>
      </c>
      <c r="AU491" s="864">
        <f t="shared" si="518"/>
        <v>18</v>
      </c>
      <c r="AV491" s="860" t="s">
        <v>8192</v>
      </c>
      <c r="AW491" s="1246"/>
      <c r="AX491" s="853">
        <v>222</v>
      </c>
      <c r="AY491" s="854" t="s">
        <v>8737</v>
      </c>
      <c r="AZ491" s="859">
        <v>44752</v>
      </c>
      <c r="BA491" s="859">
        <v>44757</v>
      </c>
      <c r="BB491" s="859">
        <v>44759</v>
      </c>
      <c r="BC491" s="859">
        <v>44764</v>
      </c>
      <c r="BD491" s="859">
        <v>44841</v>
      </c>
      <c r="BE491" s="859">
        <v>44858</v>
      </c>
      <c r="BF491" s="859">
        <v>44862</v>
      </c>
      <c r="BG491" s="859">
        <v>44868</v>
      </c>
      <c r="BH491" s="1543">
        <v>44870</v>
      </c>
      <c r="BJ491" s="864">
        <f t="shared" si="519"/>
        <v>18</v>
      </c>
      <c r="BK491" s="860" t="s">
        <v>8192</v>
      </c>
      <c r="BL491" s="1246"/>
      <c r="BM491" s="853">
        <v>222</v>
      </c>
      <c r="BN491" s="854" t="s">
        <v>8737</v>
      </c>
      <c r="BO491" s="859">
        <v>44752</v>
      </c>
      <c r="BP491" s="859">
        <v>44757</v>
      </c>
      <c r="BQ491" s="859">
        <v>44759</v>
      </c>
      <c r="BR491" s="859">
        <v>44764</v>
      </c>
      <c r="BS491" s="859">
        <v>44841</v>
      </c>
      <c r="BT491" s="859">
        <v>44858</v>
      </c>
      <c r="BU491" s="859">
        <v>44862</v>
      </c>
      <c r="BV491" s="859">
        <v>44868</v>
      </c>
      <c r="BW491" s="1543">
        <v>44870</v>
      </c>
      <c r="BY491" s="864">
        <f t="shared" si="520"/>
        <v>18</v>
      </c>
      <c r="BZ491" s="860" t="s">
        <v>8192</v>
      </c>
      <c r="CA491" s="1246"/>
      <c r="CB491" s="853">
        <v>222</v>
      </c>
      <c r="CC491" s="854" t="s">
        <v>8737</v>
      </c>
      <c r="CD491" s="885">
        <v>44752</v>
      </c>
      <c r="CE491" s="885">
        <v>44757</v>
      </c>
      <c r="CF491" s="885">
        <v>44759</v>
      </c>
      <c r="CG491" s="885">
        <v>44764</v>
      </c>
      <c r="CH491" s="885">
        <v>44841</v>
      </c>
      <c r="CI491" s="885">
        <v>44858</v>
      </c>
      <c r="CJ491" s="885">
        <v>44862</v>
      </c>
      <c r="CK491" s="885">
        <v>44868</v>
      </c>
      <c r="CL491" s="1543">
        <v>44870</v>
      </c>
      <c r="CN491" s="864">
        <f t="shared" si="521"/>
        <v>18</v>
      </c>
      <c r="CO491" s="860" t="s">
        <v>8192</v>
      </c>
      <c r="CP491" s="858"/>
      <c r="CQ491" s="853">
        <v>222</v>
      </c>
      <c r="CR491" s="854" t="s">
        <v>8737</v>
      </c>
      <c r="CS491" s="1556">
        <v>44752</v>
      </c>
      <c r="CT491" s="1556">
        <v>44757</v>
      </c>
      <c r="CU491" s="1556">
        <v>44759</v>
      </c>
      <c r="CV491" s="1556">
        <v>44764</v>
      </c>
      <c r="CW491" s="1556">
        <v>44841</v>
      </c>
      <c r="CX491" s="1556">
        <v>44858</v>
      </c>
      <c r="CY491" s="1556">
        <v>44862</v>
      </c>
      <c r="CZ491" s="1556">
        <v>44868</v>
      </c>
      <c r="DA491" s="1543">
        <v>44870</v>
      </c>
    </row>
    <row r="492" spans="2:105">
      <c r="B492" s="1545" t="s">
        <v>5014</v>
      </c>
      <c r="C492" s="1617">
        <f t="shared" si="515"/>
        <v>19</v>
      </c>
      <c r="D492" s="955" t="s">
        <v>506</v>
      </c>
      <c r="E492" s="1246"/>
      <c r="F492" s="853">
        <v>222</v>
      </c>
      <c r="G492" s="854" t="s">
        <v>8737</v>
      </c>
      <c r="H492" s="859">
        <f t="shared" si="523"/>
        <v>44832</v>
      </c>
      <c r="I492" s="859">
        <f t="shared" si="525"/>
        <v>44835</v>
      </c>
      <c r="J492" s="859">
        <f t="shared" si="527"/>
        <v>44841</v>
      </c>
      <c r="K492" s="859">
        <f t="shared" si="528"/>
        <v>44848</v>
      </c>
      <c r="L492" s="859">
        <f t="shared" si="526"/>
        <v>44865</v>
      </c>
      <c r="M492" s="859">
        <f t="shared" si="522"/>
        <v>44869</v>
      </c>
      <c r="N492" s="859">
        <f t="shared" si="514"/>
        <v>44875</v>
      </c>
      <c r="O492" s="1543">
        <f t="shared" si="524"/>
        <v>44877</v>
      </c>
      <c r="Q492" s="864">
        <f t="shared" si="516"/>
        <v>19</v>
      </c>
      <c r="R492" s="857" t="s">
        <v>506</v>
      </c>
      <c r="S492" s="1246"/>
      <c r="T492" s="853">
        <v>222</v>
      </c>
      <c r="U492" s="854" t="s">
        <v>8737</v>
      </c>
      <c r="V492" s="1624">
        <v>44759</v>
      </c>
      <c r="W492" s="1624">
        <v>44764</v>
      </c>
      <c r="X492" s="1624">
        <v>44766</v>
      </c>
      <c r="Y492" s="1624">
        <v>44771</v>
      </c>
      <c r="Z492" s="1624">
        <v>44848</v>
      </c>
      <c r="AA492" s="1624">
        <v>44865</v>
      </c>
      <c r="AB492" s="1624">
        <v>44869</v>
      </c>
      <c r="AC492" s="1624">
        <v>44875</v>
      </c>
      <c r="AD492" s="1543">
        <v>44877</v>
      </c>
      <c r="AF492" s="864">
        <f t="shared" si="517"/>
        <v>19</v>
      </c>
      <c r="AG492" s="857" t="s">
        <v>506</v>
      </c>
      <c r="AH492" s="1246"/>
      <c r="AI492" s="853">
        <v>222</v>
      </c>
      <c r="AJ492" s="854" t="s">
        <v>8737</v>
      </c>
      <c r="AK492" s="1548">
        <v>44759</v>
      </c>
      <c r="AL492" s="1548">
        <v>44764</v>
      </c>
      <c r="AM492" s="1548">
        <v>44766</v>
      </c>
      <c r="AN492" s="1548">
        <v>44771</v>
      </c>
      <c r="AO492" s="1548">
        <v>44848</v>
      </c>
      <c r="AP492" s="1548">
        <v>44865</v>
      </c>
      <c r="AQ492" s="1548">
        <v>44869</v>
      </c>
      <c r="AR492" s="1548">
        <v>44875</v>
      </c>
      <c r="AS492" s="1543">
        <v>44877</v>
      </c>
      <c r="AU492" s="864">
        <f t="shared" si="518"/>
        <v>19</v>
      </c>
      <c r="AV492" s="857" t="s">
        <v>506</v>
      </c>
      <c r="AW492" s="1246"/>
      <c r="AX492" s="853">
        <v>222</v>
      </c>
      <c r="AY492" s="854" t="s">
        <v>8737</v>
      </c>
      <c r="AZ492" s="859">
        <v>44759</v>
      </c>
      <c r="BA492" s="859">
        <v>44764</v>
      </c>
      <c r="BB492" s="859">
        <v>44766</v>
      </c>
      <c r="BC492" s="859">
        <v>44771</v>
      </c>
      <c r="BD492" s="859">
        <v>44848</v>
      </c>
      <c r="BE492" s="859">
        <v>44865</v>
      </c>
      <c r="BF492" s="859">
        <v>44869</v>
      </c>
      <c r="BG492" s="859">
        <v>44875</v>
      </c>
      <c r="BH492" s="1543">
        <v>44877</v>
      </c>
      <c r="BJ492" s="864">
        <f t="shared" si="519"/>
        <v>19</v>
      </c>
      <c r="BK492" s="857" t="s">
        <v>506</v>
      </c>
      <c r="BL492" s="1246"/>
      <c r="BM492" s="853">
        <v>222</v>
      </c>
      <c r="BN492" s="854" t="s">
        <v>8737</v>
      </c>
      <c r="BO492" s="859">
        <v>44759</v>
      </c>
      <c r="BP492" s="859">
        <v>44764</v>
      </c>
      <c r="BQ492" s="859">
        <v>44766</v>
      </c>
      <c r="BR492" s="859">
        <v>44771</v>
      </c>
      <c r="BS492" s="859">
        <v>44848</v>
      </c>
      <c r="BT492" s="859">
        <v>44865</v>
      </c>
      <c r="BU492" s="859">
        <v>44869</v>
      </c>
      <c r="BV492" s="859">
        <v>44875</v>
      </c>
      <c r="BW492" s="1543">
        <v>44877</v>
      </c>
      <c r="BY492" s="864">
        <f t="shared" si="520"/>
        <v>19</v>
      </c>
      <c r="BZ492" s="857" t="s">
        <v>506</v>
      </c>
      <c r="CA492" s="1246"/>
      <c r="CB492" s="853">
        <v>222</v>
      </c>
      <c r="CC492" s="854" t="s">
        <v>8737</v>
      </c>
      <c r="CD492" s="885">
        <v>44759</v>
      </c>
      <c r="CE492" s="885">
        <v>44764</v>
      </c>
      <c r="CF492" s="885">
        <v>44766</v>
      </c>
      <c r="CG492" s="885">
        <v>44771</v>
      </c>
      <c r="CH492" s="885">
        <v>44848</v>
      </c>
      <c r="CI492" s="885">
        <v>44865</v>
      </c>
      <c r="CJ492" s="885">
        <v>44869</v>
      </c>
      <c r="CK492" s="885">
        <v>44875</v>
      </c>
      <c r="CL492" s="1543">
        <v>44877</v>
      </c>
      <c r="CN492" s="864">
        <f t="shared" si="521"/>
        <v>19</v>
      </c>
      <c r="CO492" s="857" t="s">
        <v>506</v>
      </c>
      <c r="CP492" s="858"/>
      <c r="CQ492" s="853">
        <v>222</v>
      </c>
      <c r="CR492" s="854" t="s">
        <v>8737</v>
      </c>
      <c r="CS492" s="1556">
        <v>44759</v>
      </c>
      <c r="CT492" s="1556">
        <v>44764</v>
      </c>
      <c r="CU492" s="1556">
        <v>44766</v>
      </c>
      <c r="CV492" s="1556">
        <v>44771</v>
      </c>
      <c r="CW492" s="1556">
        <v>44848</v>
      </c>
      <c r="CX492" s="1556">
        <v>44865</v>
      </c>
      <c r="CY492" s="1556">
        <v>44869</v>
      </c>
      <c r="CZ492" s="1556">
        <v>44875</v>
      </c>
      <c r="DA492" s="1543">
        <v>44877</v>
      </c>
    </row>
    <row r="493" spans="2:105">
      <c r="B493" s="1545" t="s">
        <v>5015</v>
      </c>
      <c r="C493" s="1617">
        <f t="shared" si="515"/>
        <v>20</v>
      </c>
      <c r="D493" s="955" t="s">
        <v>506</v>
      </c>
      <c r="E493" s="1246"/>
      <c r="F493" s="853">
        <v>222</v>
      </c>
      <c r="G493" s="854" t="s">
        <v>8737</v>
      </c>
      <c r="H493" s="859">
        <f t="shared" si="523"/>
        <v>44839</v>
      </c>
      <c r="I493" s="859">
        <f t="shared" si="525"/>
        <v>44842</v>
      </c>
      <c r="J493" s="859">
        <f t="shared" si="527"/>
        <v>44848</v>
      </c>
      <c r="K493" s="859">
        <f t="shared" si="528"/>
        <v>44855</v>
      </c>
      <c r="L493" s="859">
        <f t="shared" si="526"/>
        <v>44872</v>
      </c>
      <c r="M493" s="859">
        <f t="shared" si="522"/>
        <v>44876</v>
      </c>
      <c r="N493" s="859">
        <f t="shared" si="514"/>
        <v>44882</v>
      </c>
      <c r="O493" s="1543">
        <f t="shared" si="524"/>
        <v>44884</v>
      </c>
      <c r="Q493" s="864">
        <f t="shared" si="516"/>
        <v>20</v>
      </c>
      <c r="R493" s="857" t="s">
        <v>506</v>
      </c>
      <c r="S493" s="1246"/>
      <c r="T493" s="853">
        <v>222</v>
      </c>
      <c r="U493" s="854" t="s">
        <v>8737</v>
      </c>
      <c r="V493" s="1624">
        <v>44766</v>
      </c>
      <c r="W493" s="1624">
        <v>44771</v>
      </c>
      <c r="X493" s="1624">
        <v>44773</v>
      </c>
      <c r="Y493" s="1624">
        <v>44778</v>
      </c>
      <c r="Z493" s="1624">
        <v>44855</v>
      </c>
      <c r="AA493" s="1624">
        <v>44872</v>
      </c>
      <c r="AB493" s="1624">
        <v>44876</v>
      </c>
      <c r="AC493" s="1624">
        <v>44882</v>
      </c>
      <c r="AD493" s="1543">
        <v>44884</v>
      </c>
      <c r="AF493" s="864">
        <f t="shared" si="517"/>
        <v>20</v>
      </c>
      <c r="AG493" s="857" t="s">
        <v>506</v>
      </c>
      <c r="AH493" s="1246"/>
      <c r="AI493" s="853">
        <v>222</v>
      </c>
      <c r="AJ493" s="854" t="s">
        <v>8737</v>
      </c>
      <c r="AK493" s="1548">
        <v>44766</v>
      </c>
      <c r="AL493" s="1548">
        <v>44771</v>
      </c>
      <c r="AM493" s="1548">
        <v>44773</v>
      </c>
      <c r="AN493" s="1548">
        <v>44778</v>
      </c>
      <c r="AO493" s="1548">
        <v>44855</v>
      </c>
      <c r="AP493" s="1548">
        <v>44872</v>
      </c>
      <c r="AQ493" s="1548">
        <v>44876</v>
      </c>
      <c r="AR493" s="1548">
        <v>44882</v>
      </c>
      <c r="AS493" s="1543">
        <v>44884</v>
      </c>
      <c r="AU493" s="864">
        <f t="shared" si="518"/>
        <v>20</v>
      </c>
      <c r="AV493" s="857" t="s">
        <v>506</v>
      </c>
      <c r="AW493" s="1246"/>
      <c r="AX493" s="853">
        <v>222</v>
      </c>
      <c r="AY493" s="854" t="s">
        <v>8737</v>
      </c>
      <c r="AZ493" s="859">
        <v>44766</v>
      </c>
      <c r="BA493" s="859">
        <v>44771</v>
      </c>
      <c r="BB493" s="859">
        <v>44773</v>
      </c>
      <c r="BC493" s="859">
        <v>44778</v>
      </c>
      <c r="BD493" s="859">
        <v>44855</v>
      </c>
      <c r="BE493" s="859">
        <v>44872</v>
      </c>
      <c r="BF493" s="859">
        <v>44876</v>
      </c>
      <c r="BG493" s="859">
        <v>44882</v>
      </c>
      <c r="BH493" s="1543">
        <v>44884</v>
      </c>
      <c r="BJ493" s="864">
        <f t="shared" si="519"/>
        <v>20</v>
      </c>
      <c r="BK493" s="857" t="s">
        <v>506</v>
      </c>
      <c r="BL493" s="1246"/>
      <c r="BM493" s="853">
        <v>222</v>
      </c>
      <c r="BN493" s="854" t="s">
        <v>8737</v>
      </c>
      <c r="BO493" s="859">
        <v>44766</v>
      </c>
      <c r="BP493" s="859">
        <v>44771</v>
      </c>
      <c r="BQ493" s="859">
        <v>44773</v>
      </c>
      <c r="BR493" s="859">
        <v>44778</v>
      </c>
      <c r="BS493" s="859">
        <v>44855</v>
      </c>
      <c r="BT493" s="859">
        <v>44872</v>
      </c>
      <c r="BU493" s="859">
        <v>44876</v>
      </c>
      <c r="BV493" s="859">
        <v>44882</v>
      </c>
      <c r="BW493" s="1543">
        <v>44884</v>
      </c>
      <c r="BY493" s="864">
        <f t="shared" si="520"/>
        <v>20</v>
      </c>
      <c r="BZ493" s="857" t="s">
        <v>506</v>
      </c>
      <c r="CA493" s="1246"/>
      <c r="CB493" s="853">
        <v>222</v>
      </c>
      <c r="CC493" s="854" t="s">
        <v>8737</v>
      </c>
      <c r="CD493" s="885">
        <v>44766</v>
      </c>
      <c r="CE493" s="885">
        <v>44771</v>
      </c>
      <c r="CF493" s="885">
        <v>44773</v>
      </c>
      <c r="CG493" s="885">
        <v>44778</v>
      </c>
      <c r="CH493" s="885">
        <v>44855</v>
      </c>
      <c r="CI493" s="885">
        <v>44872</v>
      </c>
      <c r="CJ493" s="885">
        <v>44876</v>
      </c>
      <c r="CK493" s="885">
        <v>44882</v>
      </c>
      <c r="CL493" s="1543">
        <v>44884</v>
      </c>
      <c r="CN493" s="864">
        <f t="shared" si="521"/>
        <v>20</v>
      </c>
      <c r="CO493" s="857" t="s">
        <v>506</v>
      </c>
      <c r="CP493" s="858"/>
      <c r="CQ493" s="853">
        <v>222</v>
      </c>
      <c r="CR493" s="854" t="s">
        <v>8737</v>
      </c>
      <c r="CS493" s="1556">
        <v>44766</v>
      </c>
      <c r="CT493" s="1556">
        <v>44771</v>
      </c>
      <c r="CU493" s="1556">
        <v>44773</v>
      </c>
      <c r="CV493" s="1556">
        <v>44778</v>
      </c>
      <c r="CW493" s="1556">
        <v>44855</v>
      </c>
      <c r="CX493" s="1556">
        <v>44872</v>
      </c>
      <c r="CY493" s="1556">
        <v>44876</v>
      </c>
      <c r="CZ493" s="1556">
        <v>44882</v>
      </c>
      <c r="DA493" s="1543">
        <v>44884</v>
      </c>
    </row>
    <row r="494" spans="2:105">
      <c r="B494" s="1545" t="s">
        <v>5016</v>
      </c>
      <c r="C494" s="1617">
        <f t="shared" si="515"/>
        <v>21</v>
      </c>
      <c r="D494" s="955" t="s">
        <v>506</v>
      </c>
      <c r="E494" s="1246"/>
      <c r="F494" s="853">
        <v>222</v>
      </c>
      <c r="G494" s="854" t="s">
        <v>8737</v>
      </c>
      <c r="H494" s="859">
        <f t="shared" si="523"/>
        <v>44846</v>
      </c>
      <c r="I494" s="859">
        <f t="shared" si="525"/>
        <v>44849</v>
      </c>
      <c r="J494" s="859">
        <f t="shared" si="527"/>
        <v>44855</v>
      </c>
      <c r="K494" s="859">
        <f t="shared" si="528"/>
        <v>44862</v>
      </c>
      <c r="L494" s="859">
        <f t="shared" si="526"/>
        <v>44879</v>
      </c>
      <c r="M494" s="859">
        <f t="shared" si="522"/>
        <v>44883</v>
      </c>
      <c r="N494" s="859">
        <f t="shared" si="514"/>
        <v>44889</v>
      </c>
      <c r="O494" s="1543">
        <f t="shared" si="524"/>
        <v>44891</v>
      </c>
      <c r="Q494" s="864">
        <f t="shared" si="516"/>
        <v>21</v>
      </c>
      <c r="R494" s="860" t="s">
        <v>8194</v>
      </c>
      <c r="S494" s="1246"/>
      <c r="T494" s="853">
        <v>222</v>
      </c>
      <c r="U494" s="854" t="s">
        <v>8737</v>
      </c>
      <c r="V494" s="1624">
        <v>44773</v>
      </c>
      <c r="W494" s="1624">
        <v>44778</v>
      </c>
      <c r="X494" s="1624">
        <v>44780</v>
      </c>
      <c r="Y494" s="1624">
        <v>44785</v>
      </c>
      <c r="Z494" s="1624">
        <v>44862</v>
      </c>
      <c r="AA494" s="1624">
        <v>44879</v>
      </c>
      <c r="AB494" s="1624">
        <v>44883</v>
      </c>
      <c r="AC494" s="1624">
        <v>44889</v>
      </c>
      <c r="AD494" s="1543">
        <v>44891</v>
      </c>
      <c r="AF494" s="864">
        <f t="shared" si="517"/>
        <v>21</v>
      </c>
      <c r="AG494" s="860" t="s">
        <v>8194</v>
      </c>
      <c r="AH494" s="1246"/>
      <c r="AI494" s="853">
        <v>222</v>
      </c>
      <c r="AJ494" s="854" t="s">
        <v>8737</v>
      </c>
      <c r="AK494" s="1548">
        <v>44773</v>
      </c>
      <c r="AL494" s="1548">
        <v>44778</v>
      </c>
      <c r="AM494" s="1548">
        <v>44780</v>
      </c>
      <c r="AN494" s="1548">
        <v>44785</v>
      </c>
      <c r="AO494" s="1548">
        <v>44862</v>
      </c>
      <c r="AP494" s="1548">
        <v>44879</v>
      </c>
      <c r="AQ494" s="1548">
        <v>44883</v>
      </c>
      <c r="AR494" s="1548">
        <v>44889</v>
      </c>
      <c r="AS494" s="1543">
        <v>44891</v>
      </c>
      <c r="AU494" s="864">
        <f t="shared" si="518"/>
        <v>21</v>
      </c>
      <c r="AV494" s="860" t="s">
        <v>8194</v>
      </c>
      <c r="AW494" s="1246"/>
      <c r="AX494" s="853">
        <v>222</v>
      </c>
      <c r="AY494" s="854" t="s">
        <v>8737</v>
      </c>
      <c r="AZ494" s="859">
        <v>44773</v>
      </c>
      <c r="BA494" s="859">
        <v>44778</v>
      </c>
      <c r="BB494" s="859">
        <v>44780</v>
      </c>
      <c r="BC494" s="859">
        <v>44785</v>
      </c>
      <c r="BD494" s="859">
        <v>44862</v>
      </c>
      <c r="BE494" s="859">
        <v>44879</v>
      </c>
      <c r="BF494" s="859">
        <v>44883</v>
      </c>
      <c r="BG494" s="859">
        <v>44889</v>
      </c>
      <c r="BH494" s="1543">
        <v>44891</v>
      </c>
      <c r="BJ494" s="864">
        <f t="shared" si="519"/>
        <v>21</v>
      </c>
      <c r="BK494" s="860" t="s">
        <v>8194</v>
      </c>
      <c r="BL494" s="1246"/>
      <c r="BM494" s="853">
        <v>222</v>
      </c>
      <c r="BN494" s="854" t="s">
        <v>8737</v>
      </c>
      <c r="BO494" s="859">
        <v>44773</v>
      </c>
      <c r="BP494" s="859">
        <v>44778</v>
      </c>
      <c r="BQ494" s="859">
        <v>44780</v>
      </c>
      <c r="BR494" s="859">
        <v>44785</v>
      </c>
      <c r="BS494" s="859">
        <v>44862</v>
      </c>
      <c r="BT494" s="859">
        <v>44879</v>
      </c>
      <c r="BU494" s="859">
        <v>44883</v>
      </c>
      <c r="BV494" s="859">
        <v>44889</v>
      </c>
      <c r="BW494" s="1543">
        <v>44891</v>
      </c>
      <c r="BY494" s="864">
        <f t="shared" si="520"/>
        <v>21</v>
      </c>
      <c r="BZ494" s="860" t="s">
        <v>8194</v>
      </c>
      <c r="CA494" s="1246"/>
      <c r="CB494" s="853">
        <v>222</v>
      </c>
      <c r="CC494" s="854" t="s">
        <v>8737</v>
      </c>
      <c r="CD494" s="885">
        <v>44773</v>
      </c>
      <c r="CE494" s="885">
        <v>44778</v>
      </c>
      <c r="CF494" s="885">
        <v>44780</v>
      </c>
      <c r="CG494" s="885">
        <v>44785</v>
      </c>
      <c r="CH494" s="885">
        <v>44862</v>
      </c>
      <c r="CI494" s="885">
        <v>44879</v>
      </c>
      <c r="CJ494" s="885">
        <v>44883</v>
      </c>
      <c r="CK494" s="885">
        <v>44889</v>
      </c>
      <c r="CL494" s="1543">
        <v>44891</v>
      </c>
      <c r="CN494" s="864">
        <f t="shared" si="521"/>
        <v>21</v>
      </c>
      <c r="CO494" s="860" t="s">
        <v>8194</v>
      </c>
      <c r="CP494" s="858"/>
      <c r="CQ494" s="853">
        <v>222</v>
      </c>
      <c r="CR494" s="854" t="s">
        <v>8737</v>
      </c>
      <c r="CS494" s="1556">
        <v>44773</v>
      </c>
      <c r="CT494" s="1556">
        <v>44778</v>
      </c>
      <c r="CU494" s="1556">
        <v>44780</v>
      </c>
      <c r="CV494" s="1556">
        <v>44785</v>
      </c>
      <c r="CW494" s="1556">
        <v>44862</v>
      </c>
      <c r="CX494" s="1556">
        <v>44879</v>
      </c>
      <c r="CY494" s="1556">
        <v>44883</v>
      </c>
      <c r="CZ494" s="1556">
        <v>44889</v>
      </c>
      <c r="DA494" s="1543">
        <v>44891</v>
      </c>
    </row>
    <row r="495" spans="2:105">
      <c r="B495" s="1545" t="s">
        <v>5017</v>
      </c>
      <c r="C495" s="1617">
        <f t="shared" si="515"/>
        <v>22</v>
      </c>
      <c r="D495" s="955" t="s">
        <v>506</v>
      </c>
      <c r="E495" s="1246"/>
      <c r="F495" s="853">
        <v>222</v>
      </c>
      <c r="G495" s="854" t="s">
        <v>8738</v>
      </c>
      <c r="H495" s="859">
        <f t="shared" si="523"/>
        <v>44853</v>
      </c>
      <c r="I495" s="859">
        <f t="shared" si="525"/>
        <v>44856</v>
      </c>
      <c r="J495" s="859">
        <f t="shared" si="527"/>
        <v>44862</v>
      </c>
      <c r="K495" s="859">
        <f t="shared" si="528"/>
        <v>44869</v>
      </c>
      <c r="L495" s="859">
        <f t="shared" si="526"/>
        <v>44886</v>
      </c>
      <c r="M495" s="859">
        <f t="shared" si="522"/>
        <v>44890</v>
      </c>
      <c r="N495" s="859">
        <f t="shared" si="514"/>
        <v>44896</v>
      </c>
      <c r="O495" s="1543">
        <f t="shared" si="524"/>
        <v>44898</v>
      </c>
      <c r="Q495" s="864">
        <f t="shared" si="516"/>
        <v>22</v>
      </c>
      <c r="R495" s="857" t="s">
        <v>506</v>
      </c>
      <c r="S495" s="1246"/>
      <c r="T495" s="853">
        <v>222</v>
      </c>
      <c r="U495" s="854" t="s">
        <v>8738</v>
      </c>
      <c r="V495" s="1624">
        <v>44780</v>
      </c>
      <c r="W495" s="1624">
        <v>44785</v>
      </c>
      <c r="X495" s="1624">
        <v>44787</v>
      </c>
      <c r="Y495" s="1624">
        <v>44792</v>
      </c>
      <c r="Z495" s="1624">
        <v>44869</v>
      </c>
      <c r="AA495" s="1624">
        <v>44886</v>
      </c>
      <c r="AB495" s="1624">
        <v>44890</v>
      </c>
      <c r="AC495" s="1624">
        <v>44896</v>
      </c>
      <c r="AD495" s="1543">
        <v>44898</v>
      </c>
      <c r="AF495" s="864">
        <f t="shared" si="517"/>
        <v>22</v>
      </c>
      <c r="AG495" s="857" t="s">
        <v>506</v>
      </c>
      <c r="AH495" s="1246"/>
      <c r="AI495" s="853">
        <v>222</v>
      </c>
      <c r="AJ495" s="854" t="s">
        <v>8738</v>
      </c>
      <c r="AK495" s="1548">
        <v>44780</v>
      </c>
      <c r="AL495" s="1548">
        <v>44785</v>
      </c>
      <c r="AM495" s="1548">
        <v>44787</v>
      </c>
      <c r="AN495" s="1548">
        <v>44792</v>
      </c>
      <c r="AO495" s="1548">
        <v>44869</v>
      </c>
      <c r="AP495" s="1548">
        <v>44886</v>
      </c>
      <c r="AQ495" s="1548">
        <v>44890</v>
      </c>
      <c r="AR495" s="1548">
        <v>44896</v>
      </c>
      <c r="AS495" s="1543">
        <v>44898</v>
      </c>
      <c r="AU495" s="864">
        <f t="shared" si="518"/>
        <v>22</v>
      </c>
      <c r="AV495" s="857" t="s">
        <v>506</v>
      </c>
      <c r="AW495" s="1246"/>
      <c r="AX495" s="853">
        <v>222</v>
      </c>
      <c r="AY495" s="854" t="s">
        <v>8738</v>
      </c>
      <c r="AZ495" s="859">
        <v>44780</v>
      </c>
      <c r="BA495" s="859">
        <v>44785</v>
      </c>
      <c r="BB495" s="859">
        <v>44787</v>
      </c>
      <c r="BC495" s="859">
        <v>44792</v>
      </c>
      <c r="BD495" s="859">
        <v>44869</v>
      </c>
      <c r="BE495" s="859">
        <v>44886</v>
      </c>
      <c r="BF495" s="859">
        <v>44890</v>
      </c>
      <c r="BG495" s="859">
        <v>44896</v>
      </c>
      <c r="BH495" s="1543">
        <v>44898</v>
      </c>
      <c r="BJ495" s="864">
        <f t="shared" si="519"/>
        <v>22</v>
      </c>
      <c r="BK495" s="857" t="s">
        <v>506</v>
      </c>
      <c r="BL495" s="1246"/>
      <c r="BM495" s="853">
        <v>222</v>
      </c>
      <c r="BN495" s="854" t="s">
        <v>8738</v>
      </c>
      <c r="BO495" s="859">
        <v>44780</v>
      </c>
      <c r="BP495" s="859">
        <v>44785</v>
      </c>
      <c r="BQ495" s="859">
        <v>44787</v>
      </c>
      <c r="BR495" s="859">
        <v>44792</v>
      </c>
      <c r="BS495" s="859">
        <v>44869</v>
      </c>
      <c r="BT495" s="859">
        <v>44886</v>
      </c>
      <c r="BU495" s="859">
        <v>44890</v>
      </c>
      <c r="BV495" s="859">
        <v>44896</v>
      </c>
      <c r="BW495" s="1543">
        <v>44898</v>
      </c>
      <c r="BY495" s="864">
        <f t="shared" si="520"/>
        <v>22</v>
      </c>
      <c r="BZ495" s="857" t="s">
        <v>506</v>
      </c>
      <c r="CA495" s="1246"/>
      <c r="CB495" s="853">
        <v>222</v>
      </c>
      <c r="CC495" s="854" t="s">
        <v>8738</v>
      </c>
      <c r="CD495" s="885">
        <v>44780</v>
      </c>
      <c r="CE495" s="885">
        <v>44785</v>
      </c>
      <c r="CF495" s="885">
        <v>44787</v>
      </c>
      <c r="CG495" s="885">
        <v>44792</v>
      </c>
      <c r="CH495" s="885">
        <v>44869</v>
      </c>
      <c r="CI495" s="885">
        <v>44886</v>
      </c>
      <c r="CJ495" s="885">
        <v>44890</v>
      </c>
      <c r="CK495" s="885">
        <v>44896</v>
      </c>
      <c r="CL495" s="1543">
        <v>44898</v>
      </c>
      <c r="CN495" s="864">
        <f t="shared" si="521"/>
        <v>22</v>
      </c>
      <c r="CO495" s="857" t="s">
        <v>506</v>
      </c>
      <c r="CP495" s="858"/>
      <c r="CQ495" s="853">
        <v>222</v>
      </c>
      <c r="CR495" s="854" t="s">
        <v>8738</v>
      </c>
      <c r="CS495" s="1555">
        <v>44780</v>
      </c>
      <c r="CT495" s="1555">
        <v>44785</v>
      </c>
      <c r="CU495" s="1555">
        <v>44787</v>
      </c>
      <c r="CV495" s="1555">
        <v>44792</v>
      </c>
      <c r="CW495" s="1555">
        <v>44869</v>
      </c>
      <c r="CX495" s="1555">
        <v>44886</v>
      </c>
      <c r="CY495" s="1555">
        <v>44890</v>
      </c>
      <c r="CZ495" s="1555">
        <v>44896</v>
      </c>
      <c r="DA495" s="1543">
        <v>44898</v>
      </c>
    </row>
    <row r="496" spans="2:105" ht="25.5">
      <c r="B496" s="1545" t="s">
        <v>5018</v>
      </c>
      <c r="C496" s="1617">
        <f t="shared" si="515"/>
        <v>23</v>
      </c>
      <c r="D496" s="851" t="s">
        <v>506</v>
      </c>
      <c r="E496" s="1243" t="s">
        <v>9216</v>
      </c>
      <c r="F496" s="853">
        <v>222</v>
      </c>
      <c r="G496" s="854" t="s">
        <v>8738</v>
      </c>
      <c r="H496" s="855">
        <f t="shared" si="523"/>
        <v>44860</v>
      </c>
      <c r="I496" s="855">
        <f t="shared" si="525"/>
        <v>44863</v>
      </c>
      <c r="J496" s="855">
        <f t="shared" si="527"/>
        <v>44869</v>
      </c>
      <c r="K496" s="855">
        <f t="shared" si="528"/>
        <v>44876</v>
      </c>
      <c r="L496" s="855">
        <f t="shared" si="526"/>
        <v>44893</v>
      </c>
      <c r="M496" s="855">
        <f t="shared" si="522"/>
        <v>44897</v>
      </c>
      <c r="N496" s="855">
        <f t="shared" si="514"/>
        <v>44903</v>
      </c>
      <c r="O496" s="1543">
        <f t="shared" si="524"/>
        <v>44905</v>
      </c>
      <c r="Q496" s="864">
        <f t="shared" si="516"/>
        <v>23</v>
      </c>
      <c r="R496" s="851" t="s">
        <v>506</v>
      </c>
      <c r="S496" s="1243" t="s">
        <v>9216</v>
      </c>
      <c r="T496" s="853">
        <v>222</v>
      </c>
      <c r="U496" s="854" t="s">
        <v>8738</v>
      </c>
      <c r="V496" s="1625">
        <v>44787</v>
      </c>
      <c r="W496" s="1625">
        <v>44792</v>
      </c>
      <c r="X496" s="1625">
        <v>44794</v>
      </c>
      <c r="Y496" s="1625">
        <v>44799</v>
      </c>
      <c r="Z496" s="1625">
        <v>44876</v>
      </c>
      <c r="AA496" s="1625">
        <v>44893</v>
      </c>
      <c r="AB496" s="1625">
        <v>44897</v>
      </c>
      <c r="AC496" s="1625">
        <v>44903</v>
      </c>
      <c r="AD496" s="1543">
        <v>44905</v>
      </c>
      <c r="AF496" s="864">
        <f t="shared" si="517"/>
        <v>23</v>
      </c>
      <c r="AG496" s="851" t="s">
        <v>506</v>
      </c>
      <c r="AH496" s="1243" t="s">
        <v>9216</v>
      </c>
      <c r="AI496" s="853">
        <v>222</v>
      </c>
      <c r="AJ496" s="854" t="s">
        <v>8738</v>
      </c>
      <c r="AK496" s="1547">
        <v>44787</v>
      </c>
      <c r="AL496" s="1547">
        <v>44792</v>
      </c>
      <c r="AM496" s="1547">
        <v>44794</v>
      </c>
      <c r="AN496" s="1547">
        <v>44799</v>
      </c>
      <c r="AO496" s="1547">
        <v>44876</v>
      </c>
      <c r="AP496" s="1547">
        <v>44893</v>
      </c>
      <c r="AQ496" s="1547">
        <v>44897</v>
      </c>
      <c r="AR496" s="1547">
        <v>44903</v>
      </c>
      <c r="AS496" s="1543">
        <v>44905</v>
      </c>
      <c r="AU496" s="864">
        <f t="shared" si="518"/>
        <v>23</v>
      </c>
      <c r="AV496" s="851" t="s">
        <v>506</v>
      </c>
      <c r="AW496" s="1243" t="s">
        <v>9216</v>
      </c>
      <c r="AX496" s="853">
        <v>222</v>
      </c>
      <c r="AY496" s="854" t="s">
        <v>8738</v>
      </c>
      <c r="AZ496" s="855">
        <v>44787</v>
      </c>
      <c r="BA496" s="855">
        <v>44792</v>
      </c>
      <c r="BB496" s="855">
        <v>44794</v>
      </c>
      <c r="BC496" s="855">
        <v>44799</v>
      </c>
      <c r="BD496" s="855">
        <v>44876</v>
      </c>
      <c r="BE496" s="855">
        <v>44893</v>
      </c>
      <c r="BF496" s="855">
        <v>44897</v>
      </c>
      <c r="BG496" s="855">
        <v>44903</v>
      </c>
      <c r="BH496" s="1543">
        <v>44905</v>
      </c>
      <c r="BJ496" s="864">
        <f t="shared" si="519"/>
        <v>23</v>
      </c>
      <c r="BK496" s="851" t="s">
        <v>506</v>
      </c>
      <c r="BL496" s="1243" t="s">
        <v>9216</v>
      </c>
      <c r="BM496" s="853">
        <v>222</v>
      </c>
      <c r="BN496" s="854" t="s">
        <v>8738</v>
      </c>
      <c r="BO496" s="855">
        <v>44787</v>
      </c>
      <c r="BP496" s="855">
        <v>44792</v>
      </c>
      <c r="BQ496" s="855">
        <v>44794</v>
      </c>
      <c r="BR496" s="855">
        <v>44799</v>
      </c>
      <c r="BS496" s="855">
        <v>44876</v>
      </c>
      <c r="BT496" s="855">
        <v>44893</v>
      </c>
      <c r="BU496" s="855">
        <v>44897</v>
      </c>
      <c r="BV496" s="855">
        <v>44903</v>
      </c>
      <c r="BW496" s="1543">
        <v>44905</v>
      </c>
      <c r="BY496" s="864">
        <f t="shared" si="520"/>
        <v>23</v>
      </c>
      <c r="BZ496" s="851" t="s">
        <v>506</v>
      </c>
      <c r="CA496" s="1243" t="s">
        <v>9216</v>
      </c>
      <c r="CB496" s="853">
        <v>222</v>
      </c>
      <c r="CC496" s="854" t="s">
        <v>8738</v>
      </c>
      <c r="CD496" s="873">
        <v>44787</v>
      </c>
      <c r="CE496" s="873">
        <v>44792</v>
      </c>
      <c r="CF496" s="873">
        <v>44794</v>
      </c>
      <c r="CG496" s="873">
        <v>44799</v>
      </c>
      <c r="CH496" s="873">
        <v>44876</v>
      </c>
      <c r="CI496" s="873">
        <v>44893</v>
      </c>
      <c r="CJ496" s="873">
        <v>44897</v>
      </c>
      <c r="CK496" s="873">
        <v>44903</v>
      </c>
      <c r="CL496" s="1543">
        <v>44905</v>
      </c>
      <c r="CN496" s="864">
        <f t="shared" si="521"/>
        <v>23</v>
      </c>
      <c r="CO496" s="851" t="s">
        <v>506</v>
      </c>
      <c r="CP496" s="852" t="s">
        <v>9216</v>
      </c>
      <c r="CQ496" s="853">
        <v>222</v>
      </c>
      <c r="CR496" s="854" t="s">
        <v>8738</v>
      </c>
      <c r="CS496" s="1554">
        <v>44787</v>
      </c>
      <c r="CT496" s="1554">
        <v>44792</v>
      </c>
      <c r="CU496" s="1554">
        <v>44794</v>
      </c>
      <c r="CV496" s="1554">
        <v>44799</v>
      </c>
      <c r="CW496" s="1554">
        <v>44876</v>
      </c>
      <c r="CX496" s="1554">
        <v>44893</v>
      </c>
      <c r="CY496" s="1554">
        <v>44897</v>
      </c>
      <c r="CZ496" s="1554">
        <v>44903</v>
      </c>
      <c r="DA496" s="1543">
        <v>44905</v>
      </c>
    </row>
    <row r="497" spans="2:105" ht="38.25">
      <c r="B497" s="1545" t="s">
        <v>5019</v>
      </c>
      <c r="C497" s="1617">
        <f t="shared" si="515"/>
        <v>24</v>
      </c>
      <c r="D497" s="955" t="s">
        <v>506</v>
      </c>
      <c r="E497" s="1243" t="s">
        <v>9217</v>
      </c>
      <c r="F497" s="853">
        <v>222</v>
      </c>
      <c r="G497" s="854" t="s">
        <v>8738</v>
      </c>
      <c r="H497" s="855">
        <f t="shared" si="523"/>
        <v>44867</v>
      </c>
      <c r="I497" s="855">
        <f t="shared" si="525"/>
        <v>44870</v>
      </c>
      <c r="J497" s="855">
        <f t="shared" si="527"/>
        <v>44876</v>
      </c>
      <c r="K497" s="855">
        <f t="shared" si="528"/>
        <v>44883</v>
      </c>
      <c r="L497" s="855">
        <f t="shared" si="526"/>
        <v>44900</v>
      </c>
      <c r="M497" s="855">
        <f t="shared" si="522"/>
        <v>44904</v>
      </c>
      <c r="N497" s="855">
        <f t="shared" si="514"/>
        <v>44910</v>
      </c>
      <c r="O497" s="1543">
        <f t="shared" si="524"/>
        <v>44912</v>
      </c>
      <c r="Q497" s="864">
        <f t="shared" si="516"/>
        <v>24</v>
      </c>
      <c r="R497" s="857" t="s">
        <v>506</v>
      </c>
      <c r="S497" s="1243" t="s">
        <v>9217</v>
      </c>
      <c r="T497" s="853">
        <v>222</v>
      </c>
      <c r="U497" s="854" t="s">
        <v>8738</v>
      </c>
      <c r="V497" s="1624">
        <v>44794</v>
      </c>
      <c r="W497" s="1624">
        <v>44799</v>
      </c>
      <c r="X497" s="1624">
        <v>44801</v>
      </c>
      <c r="Y497" s="1624">
        <v>44806</v>
      </c>
      <c r="Z497" s="1624">
        <v>44883</v>
      </c>
      <c r="AA497" s="1624">
        <v>44900</v>
      </c>
      <c r="AB497" s="1624">
        <v>44904</v>
      </c>
      <c r="AC497" s="1624">
        <v>44910</v>
      </c>
      <c r="AD497" s="1543">
        <v>44912</v>
      </c>
      <c r="AF497" s="864">
        <f t="shared" si="517"/>
        <v>24</v>
      </c>
      <c r="AG497" s="857" t="s">
        <v>506</v>
      </c>
      <c r="AH497" s="1243" t="s">
        <v>9217</v>
      </c>
      <c r="AI497" s="853">
        <v>222</v>
      </c>
      <c r="AJ497" s="854" t="s">
        <v>8738</v>
      </c>
      <c r="AK497" s="1547">
        <v>44794</v>
      </c>
      <c r="AL497" s="1547">
        <v>44799</v>
      </c>
      <c r="AM497" s="1547">
        <v>44801</v>
      </c>
      <c r="AN497" s="1547">
        <v>44806</v>
      </c>
      <c r="AO497" s="1547">
        <v>44883</v>
      </c>
      <c r="AP497" s="1547">
        <v>44900</v>
      </c>
      <c r="AQ497" s="1547">
        <v>44904</v>
      </c>
      <c r="AR497" s="1547">
        <v>44910</v>
      </c>
      <c r="AS497" s="1543">
        <v>44912</v>
      </c>
      <c r="AU497" s="864">
        <f t="shared" si="518"/>
        <v>24</v>
      </c>
      <c r="AV497" s="857" t="s">
        <v>506</v>
      </c>
      <c r="AW497" s="1243" t="s">
        <v>9217</v>
      </c>
      <c r="AX497" s="853">
        <v>222</v>
      </c>
      <c r="AY497" s="854" t="s">
        <v>8738</v>
      </c>
      <c r="AZ497" s="855">
        <v>44794</v>
      </c>
      <c r="BA497" s="855">
        <v>44799</v>
      </c>
      <c r="BB497" s="855">
        <v>44801</v>
      </c>
      <c r="BC497" s="855">
        <v>44806</v>
      </c>
      <c r="BD497" s="855">
        <v>44883</v>
      </c>
      <c r="BE497" s="855">
        <v>44900</v>
      </c>
      <c r="BF497" s="855">
        <v>44904</v>
      </c>
      <c r="BG497" s="855">
        <v>44910</v>
      </c>
      <c r="BH497" s="1543">
        <v>44912</v>
      </c>
      <c r="BJ497" s="864">
        <f t="shared" si="519"/>
        <v>24</v>
      </c>
      <c r="BK497" s="857" t="s">
        <v>506</v>
      </c>
      <c r="BL497" s="1243" t="s">
        <v>9217</v>
      </c>
      <c r="BM497" s="853">
        <v>222</v>
      </c>
      <c r="BN497" s="854" t="s">
        <v>8738</v>
      </c>
      <c r="BO497" s="855">
        <v>44794</v>
      </c>
      <c r="BP497" s="855">
        <v>44799</v>
      </c>
      <c r="BQ497" s="855">
        <v>44801</v>
      </c>
      <c r="BR497" s="855">
        <v>44806</v>
      </c>
      <c r="BS497" s="855">
        <v>44883</v>
      </c>
      <c r="BT497" s="855">
        <v>44900</v>
      </c>
      <c r="BU497" s="855">
        <v>44904</v>
      </c>
      <c r="BV497" s="855">
        <v>44910</v>
      </c>
      <c r="BW497" s="1543">
        <v>44912</v>
      </c>
      <c r="BY497" s="864">
        <f t="shared" si="520"/>
        <v>24</v>
      </c>
      <c r="BZ497" s="857" t="s">
        <v>506</v>
      </c>
      <c r="CA497" s="1243" t="s">
        <v>9223</v>
      </c>
      <c r="CB497" s="853">
        <v>222</v>
      </c>
      <c r="CC497" s="854" t="s">
        <v>8738</v>
      </c>
      <c r="CD497" s="873">
        <v>44794</v>
      </c>
      <c r="CE497" s="873">
        <v>44799</v>
      </c>
      <c r="CF497" s="873">
        <v>44801</v>
      </c>
      <c r="CG497" s="873">
        <v>44806</v>
      </c>
      <c r="CH497" s="873">
        <v>44883</v>
      </c>
      <c r="CI497" s="873">
        <v>44900</v>
      </c>
      <c r="CJ497" s="873">
        <v>44904</v>
      </c>
      <c r="CK497" s="873">
        <v>44910</v>
      </c>
      <c r="CL497" s="1543">
        <v>44912</v>
      </c>
      <c r="CN497" s="864">
        <f t="shared" si="521"/>
        <v>24</v>
      </c>
      <c r="CO497" s="857" t="s">
        <v>506</v>
      </c>
      <c r="CP497" s="852" t="s">
        <v>9217</v>
      </c>
      <c r="CQ497" s="853">
        <v>222</v>
      </c>
      <c r="CR497" s="854" t="s">
        <v>8738</v>
      </c>
      <c r="CS497" s="1554">
        <v>44794</v>
      </c>
      <c r="CT497" s="1554">
        <v>44799</v>
      </c>
      <c r="CU497" s="1554">
        <v>44801</v>
      </c>
      <c r="CV497" s="1554">
        <v>44806</v>
      </c>
      <c r="CW497" s="1554">
        <v>44883</v>
      </c>
      <c r="CX497" s="1554">
        <v>44900</v>
      </c>
      <c r="CY497" s="1554">
        <v>44904</v>
      </c>
      <c r="CZ497" s="1554">
        <v>44910</v>
      </c>
      <c r="DA497" s="1543">
        <v>44912</v>
      </c>
    </row>
    <row r="498" spans="2:105">
      <c r="B498" s="1545" t="s">
        <v>5020</v>
      </c>
      <c r="C498" s="1617">
        <f t="shared" si="515"/>
        <v>25</v>
      </c>
      <c r="D498" s="955" t="s">
        <v>506</v>
      </c>
      <c r="E498" s="1246"/>
      <c r="F498" s="853">
        <v>222</v>
      </c>
      <c r="G498" s="854" t="s">
        <v>8738</v>
      </c>
      <c r="H498" s="859">
        <f t="shared" si="523"/>
        <v>44874</v>
      </c>
      <c r="I498" s="859">
        <f t="shared" si="525"/>
        <v>44877</v>
      </c>
      <c r="J498" s="859">
        <f t="shared" si="527"/>
        <v>44883</v>
      </c>
      <c r="K498" s="859">
        <f t="shared" si="528"/>
        <v>44890</v>
      </c>
      <c r="L498" s="859">
        <f t="shared" si="526"/>
        <v>44907</v>
      </c>
      <c r="M498" s="859">
        <f t="shared" si="522"/>
        <v>44911</v>
      </c>
      <c r="N498" s="859">
        <f t="shared" si="514"/>
        <v>44917</v>
      </c>
      <c r="O498" s="1543">
        <f t="shared" si="524"/>
        <v>44919</v>
      </c>
      <c r="Q498" s="864">
        <f t="shared" si="516"/>
        <v>25</v>
      </c>
      <c r="R498" s="857" t="s">
        <v>506</v>
      </c>
      <c r="S498" s="1246"/>
      <c r="T498" s="853">
        <v>222</v>
      </c>
      <c r="U498" s="854" t="s">
        <v>8738</v>
      </c>
      <c r="V498" s="1624">
        <v>44801</v>
      </c>
      <c r="W498" s="1624">
        <v>44806</v>
      </c>
      <c r="X498" s="1624">
        <v>44808</v>
      </c>
      <c r="Y498" s="1624">
        <v>44813</v>
      </c>
      <c r="Z498" s="1624">
        <v>44890</v>
      </c>
      <c r="AA498" s="1624">
        <v>44907</v>
      </c>
      <c r="AB498" s="1624">
        <v>44911</v>
      </c>
      <c r="AC498" s="1624">
        <v>44917</v>
      </c>
      <c r="AD498" s="1543">
        <v>44919</v>
      </c>
      <c r="AF498" s="864">
        <f t="shared" si="517"/>
        <v>25</v>
      </c>
      <c r="AG498" s="857" t="s">
        <v>506</v>
      </c>
      <c r="AH498" s="1246"/>
      <c r="AI498" s="853">
        <v>222</v>
      </c>
      <c r="AJ498" s="854" t="s">
        <v>8738</v>
      </c>
      <c r="AK498" s="1546">
        <v>44801</v>
      </c>
      <c r="AL498" s="1546">
        <v>44806</v>
      </c>
      <c r="AM498" s="1546">
        <v>44808</v>
      </c>
      <c r="AN498" s="1546">
        <v>44813</v>
      </c>
      <c r="AO498" s="1546">
        <v>44890</v>
      </c>
      <c r="AP498" s="1546">
        <v>44907</v>
      </c>
      <c r="AQ498" s="1546">
        <v>44911</v>
      </c>
      <c r="AR498" s="1546">
        <v>44917</v>
      </c>
      <c r="AS498" s="1543">
        <v>44919</v>
      </c>
      <c r="AU498" s="864">
        <f t="shared" si="518"/>
        <v>25</v>
      </c>
      <c r="AV498" s="857" t="s">
        <v>506</v>
      </c>
      <c r="AW498" s="1246"/>
      <c r="AX498" s="853">
        <v>222</v>
      </c>
      <c r="AY498" s="854" t="s">
        <v>8738</v>
      </c>
      <c r="AZ498" s="859">
        <v>44801</v>
      </c>
      <c r="BA498" s="859">
        <v>44806</v>
      </c>
      <c r="BB498" s="859">
        <v>44808</v>
      </c>
      <c r="BC498" s="859">
        <v>44813</v>
      </c>
      <c r="BD498" s="859">
        <v>44890</v>
      </c>
      <c r="BE498" s="859">
        <v>44907</v>
      </c>
      <c r="BF498" s="859">
        <v>44911</v>
      </c>
      <c r="BG498" s="859">
        <v>44917</v>
      </c>
      <c r="BH498" s="1543">
        <v>44919</v>
      </c>
      <c r="BJ498" s="864">
        <f t="shared" si="519"/>
        <v>25</v>
      </c>
      <c r="BK498" s="857" t="s">
        <v>506</v>
      </c>
      <c r="BL498" s="1246"/>
      <c r="BM498" s="853">
        <v>222</v>
      </c>
      <c r="BN498" s="854" t="s">
        <v>8738</v>
      </c>
      <c r="BO498" s="859">
        <v>44801</v>
      </c>
      <c r="BP498" s="859">
        <v>44806</v>
      </c>
      <c r="BQ498" s="859">
        <v>44808</v>
      </c>
      <c r="BR498" s="859">
        <v>44813</v>
      </c>
      <c r="BS498" s="859">
        <v>44890</v>
      </c>
      <c r="BT498" s="859">
        <v>44907</v>
      </c>
      <c r="BU498" s="859">
        <v>44911</v>
      </c>
      <c r="BV498" s="859">
        <v>44917</v>
      </c>
      <c r="BW498" s="1543">
        <v>44919</v>
      </c>
      <c r="BY498" s="864">
        <f t="shared" si="520"/>
        <v>25</v>
      </c>
      <c r="BZ498" s="857" t="s">
        <v>506</v>
      </c>
      <c r="CA498" s="1246"/>
      <c r="CB498" s="853">
        <v>222</v>
      </c>
      <c r="CC498" s="854" t="s">
        <v>8738</v>
      </c>
      <c r="CD498" s="885">
        <v>44801</v>
      </c>
      <c r="CE498" s="885">
        <v>44806</v>
      </c>
      <c r="CF498" s="885">
        <v>44808</v>
      </c>
      <c r="CG498" s="885">
        <v>44813</v>
      </c>
      <c r="CH498" s="885">
        <v>44890</v>
      </c>
      <c r="CI498" s="885">
        <v>44907</v>
      </c>
      <c r="CJ498" s="885">
        <v>44911</v>
      </c>
      <c r="CK498" s="885">
        <v>44917</v>
      </c>
      <c r="CL498" s="1543">
        <v>44919</v>
      </c>
      <c r="CN498" s="864">
        <f t="shared" si="521"/>
        <v>25</v>
      </c>
      <c r="CO498" s="857" t="s">
        <v>506</v>
      </c>
      <c r="CP498" s="858"/>
      <c r="CQ498" s="853">
        <v>222</v>
      </c>
      <c r="CR498" s="854" t="s">
        <v>8738</v>
      </c>
      <c r="CS498" s="1555">
        <v>44801</v>
      </c>
      <c r="CT498" s="1555">
        <v>44806</v>
      </c>
      <c r="CU498" s="1555">
        <v>44808</v>
      </c>
      <c r="CV498" s="1555">
        <v>44813</v>
      </c>
      <c r="CW498" s="1555">
        <v>44890</v>
      </c>
      <c r="CX498" s="1555">
        <v>44907</v>
      </c>
      <c r="CY498" s="1555">
        <v>44911</v>
      </c>
      <c r="CZ498" s="1555">
        <v>44917</v>
      </c>
      <c r="DA498" s="1543">
        <v>44919</v>
      </c>
    </row>
    <row r="499" spans="2:105">
      <c r="B499" s="1545" t="s">
        <v>5021</v>
      </c>
      <c r="C499" s="1617">
        <f t="shared" si="515"/>
        <v>26</v>
      </c>
      <c r="D499" s="955" t="s">
        <v>506</v>
      </c>
      <c r="E499" s="1246"/>
      <c r="F499" s="853">
        <v>222</v>
      </c>
      <c r="G499" s="872" t="s">
        <v>8738</v>
      </c>
      <c r="H499" s="859">
        <f t="shared" si="523"/>
        <v>44881</v>
      </c>
      <c r="I499" s="859">
        <f t="shared" si="525"/>
        <v>44884</v>
      </c>
      <c r="J499" s="859">
        <f t="shared" si="527"/>
        <v>44890</v>
      </c>
      <c r="K499" s="859">
        <f t="shared" si="528"/>
        <v>44897</v>
      </c>
      <c r="L499" s="859">
        <f t="shared" si="526"/>
        <v>44914</v>
      </c>
      <c r="M499" s="859">
        <f t="shared" si="522"/>
        <v>44918</v>
      </c>
      <c r="N499" s="859">
        <f t="shared" si="514"/>
        <v>44924</v>
      </c>
      <c r="O499" s="1543">
        <f t="shared" si="524"/>
        <v>44926</v>
      </c>
      <c r="Q499" s="864">
        <f t="shared" si="516"/>
        <v>26</v>
      </c>
      <c r="R499" s="857" t="s">
        <v>506</v>
      </c>
      <c r="S499" s="1246"/>
      <c r="T499" s="853">
        <v>222</v>
      </c>
      <c r="U499" s="872" t="s">
        <v>8738</v>
      </c>
      <c r="V499" s="1624">
        <v>44808</v>
      </c>
      <c r="W499" s="1624">
        <v>44813</v>
      </c>
      <c r="X499" s="1624">
        <v>44815</v>
      </c>
      <c r="Y499" s="1624">
        <v>44820</v>
      </c>
      <c r="Z499" s="1624">
        <v>44897</v>
      </c>
      <c r="AA499" s="1624">
        <v>44914</v>
      </c>
      <c r="AB499" s="1624">
        <v>44918</v>
      </c>
      <c r="AC499" s="1624">
        <v>44924</v>
      </c>
      <c r="AD499" s="1543">
        <v>44926</v>
      </c>
      <c r="AF499" s="864">
        <f t="shared" si="517"/>
        <v>26</v>
      </c>
      <c r="AG499" s="857" t="s">
        <v>506</v>
      </c>
      <c r="AH499" s="1246"/>
      <c r="AI499" s="853">
        <v>222</v>
      </c>
      <c r="AJ499" s="872" t="s">
        <v>8738</v>
      </c>
      <c r="AK499" s="1546">
        <v>44808</v>
      </c>
      <c r="AL499" s="1546">
        <v>44813</v>
      </c>
      <c r="AM499" s="1546">
        <v>44815</v>
      </c>
      <c r="AN499" s="1546">
        <v>44820</v>
      </c>
      <c r="AO499" s="1546">
        <v>44897</v>
      </c>
      <c r="AP499" s="1546">
        <v>44914</v>
      </c>
      <c r="AQ499" s="1546">
        <v>44918</v>
      </c>
      <c r="AR499" s="1546">
        <v>44924</v>
      </c>
      <c r="AS499" s="1543">
        <v>44926</v>
      </c>
      <c r="AU499" s="864">
        <f t="shared" si="518"/>
        <v>26</v>
      </c>
      <c r="AV499" s="857" t="s">
        <v>506</v>
      </c>
      <c r="AW499" s="1246"/>
      <c r="AX499" s="853">
        <v>222</v>
      </c>
      <c r="AY499" s="872" t="s">
        <v>8738</v>
      </c>
      <c r="AZ499" s="885">
        <v>44808</v>
      </c>
      <c r="BA499" s="885">
        <v>44813</v>
      </c>
      <c r="BB499" s="885">
        <v>44815</v>
      </c>
      <c r="BC499" s="885">
        <v>44820</v>
      </c>
      <c r="BD499" s="885">
        <v>44897</v>
      </c>
      <c r="BE499" s="885">
        <v>44914</v>
      </c>
      <c r="BF499" s="885">
        <v>44918</v>
      </c>
      <c r="BG499" s="885">
        <v>44924</v>
      </c>
      <c r="BH499" s="1543">
        <v>44926</v>
      </c>
      <c r="BJ499" s="864">
        <f t="shared" si="519"/>
        <v>26</v>
      </c>
      <c r="BK499" s="857" t="s">
        <v>506</v>
      </c>
      <c r="BL499" s="1246"/>
      <c r="BM499" s="853">
        <v>222</v>
      </c>
      <c r="BN499" s="872" t="s">
        <v>8738</v>
      </c>
      <c r="BO499" s="885">
        <v>44808</v>
      </c>
      <c r="BP499" s="885">
        <v>44813</v>
      </c>
      <c r="BQ499" s="885">
        <v>44815</v>
      </c>
      <c r="BR499" s="885">
        <v>44820</v>
      </c>
      <c r="BS499" s="885">
        <v>44897</v>
      </c>
      <c r="BT499" s="885">
        <v>44914</v>
      </c>
      <c r="BU499" s="885">
        <v>44918</v>
      </c>
      <c r="BV499" s="885">
        <v>44924</v>
      </c>
      <c r="BW499" s="1543">
        <v>44926</v>
      </c>
      <c r="BY499" s="864">
        <f t="shared" si="520"/>
        <v>26</v>
      </c>
      <c r="BZ499" s="857" t="s">
        <v>506</v>
      </c>
      <c r="CA499" s="1246"/>
      <c r="CB499" s="853">
        <v>222</v>
      </c>
      <c r="CC499" s="872" t="s">
        <v>8738</v>
      </c>
      <c r="CD499" s="885">
        <v>44808</v>
      </c>
      <c r="CE499" s="885">
        <v>44813</v>
      </c>
      <c r="CF499" s="885">
        <v>44815</v>
      </c>
      <c r="CG499" s="885">
        <v>44820</v>
      </c>
      <c r="CH499" s="885">
        <v>44897</v>
      </c>
      <c r="CI499" s="885">
        <v>44914</v>
      </c>
      <c r="CJ499" s="885">
        <v>44918</v>
      </c>
      <c r="CK499" s="885">
        <v>44924</v>
      </c>
      <c r="CL499" s="1543">
        <v>44926</v>
      </c>
      <c r="CN499" s="864">
        <f t="shared" si="521"/>
        <v>26</v>
      </c>
      <c r="CO499" s="857" t="s">
        <v>506</v>
      </c>
      <c r="CP499" s="858"/>
      <c r="CQ499" s="853">
        <v>222</v>
      </c>
      <c r="CR499" s="872" t="s">
        <v>8738</v>
      </c>
      <c r="CS499" s="1555">
        <v>44808</v>
      </c>
      <c r="CT499" s="1555">
        <v>44813</v>
      </c>
      <c r="CU499" s="1555">
        <v>44815</v>
      </c>
      <c r="CV499" s="1555">
        <v>44820</v>
      </c>
      <c r="CW499" s="1555">
        <v>44897</v>
      </c>
      <c r="CX499" s="1555">
        <v>44914</v>
      </c>
      <c r="CY499" s="1555">
        <v>44918</v>
      </c>
      <c r="CZ499" s="1555">
        <v>44924</v>
      </c>
      <c r="DA499" s="1543">
        <v>44926</v>
      </c>
    </row>
    <row r="500" spans="2:105">
      <c r="B500" s="1545" t="s">
        <v>5022</v>
      </c>
      <c r="C500" s="1617">
        <f t="shared" si="515"/>
        <v>27</v>
      </c>
      <c r="D500" s="955" t="s">
        <v>506</v>
      </c>
      <c r="E500" s="1246"/>
      <c r="F500" s="853">
        <v>323</v>
      </c>
      <c r="G500" s="872" t="s">
        <v>8260</v>
      </c>
      <c r="H500" s="859">
        <f t="shared" si="523"/>
        <v>44888</v>
      </c>
      <c r="I500" s="859">
        <f t="shared" si="525"/>
        <v>44891</v>
      </c>
      <c r="J500" s="859">
        <f t="shared" si="527"/>
        <v>44897</v>
      </c>
      <c r="K500" s="859">
        <f t="shared" si="528"/>
        <v>44904</v>
      </c>
      <c r="L500" s="859">
        <f t="shared" si="526"/>
        <v>44921</v>
      </c>
      <c r="M500" s="859">
        <f t="shared" si="522"/>
        <v>44925</v>
      </c>
      <c r="N500" s="859">
        <f t="shared" si="514"/>
        <v>44931</v>
      </c>
      <c r="O500" s="1543">
        <f t="shared" si="524"/>
        <v>44933</v>
      </c>
      <c r="Q500" s="864">
        <f t="shared" si="516"/>
        <v>27</v>
      </c>
      <c r="R500" s="857" t="s">
        <v>506</v>
      </c>
      <c r="S500" s="1246"/>
      <c r="T500" s="853">
        <v>323</v>
      </c>
      <c r="U500" s="872" t="s">
        <v>8260</v>
      </c>
      <c r="V500" s="1624">
        <v>44815</v>
      </c>
      <c r="W500" s="1624">
        <v>44820</v>
      </c>
      <c r="X500" s="1624">
        <v>44822</v>
      </c>
      <c r="Y500" s="1624">
        <v>44827</v>
      </c>
      <c r="Z500" s="1624">
        <v>44904</v>
      </c>
      <c r="AA500" s="1624">
        <v>44921</v>
      </c>
      <c r="AB500" s="1624">
        <v>44925</v>
      </c>
      <c r="AC500" s="1624">
        <v>44931</v>
      </c>
      <c r="AD500" s="1543">
        <v>44933</v>
      </c>
      <c r="AF500" s="864">
        <f t="shared" si="517"/>
        <v>27</v>
      </c>
      <c r="AG500" s="891" t="s">
        <v>506</v>
      </c>
      <c r="AH500" s="1246"/>
      <c r="AI500" s="853">
        <v>323</v>
      </c>
      <c r="AJ500" s="872" t="s">
        <v>8260</v>
      </c>
      <c r="AK500" s="1546">
        <v>44815</v>
      </c>
      <c r="AL500" s="1546">
        <v>44820</v>
      </c>
      <c r="AM500" s="1546">
        <v>44822</v>
      </c>
      <c r="AN500" s="1546">
        <v>44827</v>
      </c>
      <c r="AO500" s="1546">
        <v>44904</v>
      </c>
      <c r="AP500" s="1546">
        <v>44921</v>
      </c>
      <c r="AQ500" s="1546">
        <v>44925</v>
      </c>
      <c r="AR500" s="1546">
        <v>44931</v>
      </c>
      <c r="AS500" s="1543">
        <v>44933</v>
      </c>
      <c r="AU500" s="864">
        <f t="shared" si="518"/>
        <v>27</v>
      </c>
      <c r="AV500" s="891" t="s">
        <v>506</v>
      </c>
      <c r="AW500" s="1246"/>
      <c r="AX500" s="853">
        <v>323</v>
      </c>
      <c r="AY500" s="872" t="s">
        <v>8260</v>
      </c>
      <c r="AZ500" s="885">
        <v>44815</v>
      </c>
      <c r="BA500" s="885">
        <v>44820</v>
      </c>
      <c r="BB500" s="885">
        <v>44822</v>
      </c>
      <c r="BC500" s="885">
        <v>44827</v>
      </c>
      <c r="BD500" s="885">
        <v>44904</v>
      </c>
      <c r="BE500" s="885">
        <v>44921</v>
      </c>
      <c r="BF500" s="885">
        <v>44925</v>
      </c>
      <c r="BG500" s="885">
        <v>44931</v>
      </c>
      <c r="BH500" s="1543">
        <v>44933</v>
      </c>
      <c r="BJ500" s="864">
        <f t="shared" si="519"/>
        <v>27</v>
      </c>
      <c r="BK500" s="891" t="s">
        <v>506</v>
      </c>
      <c r="BL500" s="1246"/>
      <c r="BM500" s="853">
        <v>323</v>
      </c>
      <c r="BN500" s="872" t="s">
        <v>8260</v>
      </c>
      <c r="BO500" s="885">
        <v>44815</v>
      </c>
      <c r="BP500" s="885">
        <v>44820</v>
      </c>
      <c r="BQ500" s="885">
        <v>44822</v>
      </c>
      <c r="BR500" s="885">
        <v>44827</v>
      </c>
      <c r="BS500" s="885">
        <v>44904</v>
      </c>
      <c r="BT500" s="885">
        <v>44921</v>
      </c>
      <c r="BU500" s="885">
        <v>44925</v>
      </c>
      <c r="BV500" s="885">
        <v>44931</v>
      </c>
      <c r="BW500" s="1543">
        <v>44933</v>
      </c>
      <c r="BY500" s="864">
        <f t="shared" si="520"/>
        <v>27</v>
      </c>
      <c r="BZ500" s="891" t="s">
        <v>506</v>
      </c>
      <c r="CA500" s="1246"/>
      <c r="CB500" s="853">
        <v>323</v>
      </c>
      <c r="CC500" s="872" t="s">
        <v>8260</v>
      </c>
      <c r="CD500" s="885">
        <v>44815</v>
      </c>
      <c r="CE500" s="885">
        <v>44820</v>
      </c>
      <c r="CF500" s="885">
        <v>44822</v>
      </c>
      <c r="CG500" s="885">
        <v>44827</v>
      </c>
      <c r="CH500" s="885">
        <v>44904</v>
      </c>
      <c r="CI500" s="885">
        <v>44921</v>
      </c>
      <c r="CJ500" s="885">
        <v>44925</v>
      </c>
      <c r="CK500" s="885">
        <v>44931</v>
      </c>
      <c r="CL500" s="1543">
        <v>44933</v>
      </c>
      <c r="CN500" s="864">
        <f t="shared" si="521"/>
        <v>27</v>
      </c>
      <c r="CO500" s="891" t="s">
        <v>506</v>
      </c>
      <c r="CP500" s="858"/>
      <c r="CQ500" s="853">
        <v>323</v>
      </c>
      <c r="CR500" s="872" t="s">
        <v>8260</v>
      </c>
      <c r="CS500" s="1555">
        <v>44815</v>
      </c>
      <c r="CT500" s="1555">
        <v>44820</v>
      </c>
      <c r="CU500" s="1555">
        <v>44822</v>
      </c>
      <c r="CV500" s="1555">
        <v>44827</v>
      </c>
      <c r="CW500" s="1555">
        <v>44904</v>
      </c>
      <c r="CX500" s="1555">
        <v>44921</v>
      </c>
      <c r="CY500" s="1555">
        <v>44925</v>
      </c>
      <c r="CZ500" s="1555">
        <v>44931</v>
      </c>
      <c r="DA500" s="1543">
        <v>44933</v>
      </c>
    </row>
    <row r="501" spans="2:105">
      <c r="B501" s="1545" t="s">
        <v>5023</v>
      </c>
      <c r="C501" s="1617">
        <f t="shared" si="515"/>
        <v>28</v>
      </c>
      <c r="D501" s="955" t="s">
        <v>506</v>
      </c>
      <c r="E501" s="1246"/>
      <c r="F501" s="853">
        <v>323</v>
      </c>
      <c r="G501" s="872" t="s">
        <v>8260</v>
      </c>
      <c r="H501" s="859">
        <f t="shared" si="523"/>
        <v>44895</v>
      </c>
      <c r="I501" s="859">
        <f t="shared" si="525"/>
        <v>44898</v>
      </c>
      <c r="J501" s="859">
        <f t="shared" si="527"/>
        <v>44904</v>
      </c>
      <c r="K501" s="859">
        <f t="shared" si="528"/>
        <v>44911</v>
      </c>
      <c r="L501" s="859">
        <f t="shared" si="526"/>
        <v>44928</v>
      </c>
      <c r="M501" s="859">
        <f t="shared" si="522"/>
        <v>44932</v>
      </c>
      <c r="N501" s="859">
        <f t="shared" ref="N501:N564" si="529">O501-2</f>
        <v>44938</v>
      </c>
      <c r="O501" s="1543">
        <f t="shared" si="524"/>
        <v>44940</v>
      </c>
      <c r="Q501" s="864">
        <f t="shared" si="516"/>
        <v>28</v>
      </c>
      <c r="R501" s="857" t="s">
        <v>506</v>
      </c>
      <c r="S501" s="1246"/>
      <c r="T501" s="853">
        <v>323</v>
      </c>
      <c r="U501" s="872" t="s">
        <v>8260</v>
      </c>
      <c r="V501" s="1625">
        <v>44822</v>
      </c>
      <c r="W501" s="1625">
        <v>44827</v>
      </c>
      <c r="X501" s="1625">
        <v>44829</v>
      </c>
      <c r="Y501" s="1625">
        <v>44834</v>
      </c>
      <c r="Z501" s="1625">
        <v>44911</v>
      </c>
      <c r="AA501" s="1625">
        <v>44928</v>
      </c>
      <c r="AB501" s="1625">
        <v>44932</v>
      </c>
      <c r="AC501" s="1625">
        <v>44938</v>
      </c>
      <c r="AD501" s="1543">
        <v>44940</v>
      </c>
      <c r="AF501" s="864">
        <f t="shared" si="517"/>
        <v>28</v>
      </c>
      <c r="AG501" s="857" t="s">
        <v>506</v>
      </c>
      <c r="AH501" s="1246"/>
      <c r="AI501" s="853">
        <v>323</v>
      </c>
      <c r="AJ501" s="872" t="s">
        <v>8260</v>
      </c>
      <c r="AK501" s="1546">
        <v>44822</v>
      </c>
      <c r="AL501" s="1546">
        <v>44827</v>
      </c>
      <c r="AM501" s="1546">
        <v>44829</v>
      </c>
      <c r="AN501" s="1546">
        <v>44834</v>
      </c>
      <c r="AO501" s="1546">
        <v>44911</v>
      </c>
      <c r="AP501" s="1546">
        <v>44928</v>
      </c>
      <c r="AQ501" s="1546">
        <v>44932</v>
      </c>
      <c r="AR501" s="1546">
        <v>44938</v>
      </c>
      <c r="AS501" s="1543">
        <v>44940</v>
      </c>
      <c r="AU501" s="864">
        <f t="shared" si="518"/>
        <v>28</v>
      </c>
      <c r="AV501" s="857" t="s">
        <v>506</v>
      </c>
      <c r="AW501" s="1246"/>
      <c r="AX501" s="853">
        <v>323</v>
      </c>
      <c r="AY501" s="872" t="s">
        <v>8260</v>
      </c>
      <c r="AZ501" s="885">
        <v>44822</v>
      </c>
      <c r="BA501" s="885">
        <v>44827</v>
      </c>
      <c r="BB501" s="885">
        <v>44829</v>
      </c>
      <c r="BC501" s="885">
        <v>44834</v>
      </c>
      <c r="BD501" s="885">
        <v>44911</v>
      </c>
      <c r="BE501" s="885">
        <v>44928</v>
      </c>
      <c r="BF501" s="885">
        <v>44932</v>
      </c>
      <c r="BG501" s="885">
        <v>44938</v>
      </c>
      <c r="BH501" s="1543">
        <v>44940</v>
      </c>
      <c r="BJ501" s="864">
        <f t="shared" si="519"/>
        <v>28</v>
      </c>
      <c r="BK501" s="857" t="s">
        <v>506</v>
      </c>
      <c r="BL501" s="1246"/>
      <c r="BM501" s="853">
        <v>323</v>
      </c>
      <c r="BN501" s="872" t="s">
        <v>8260</v>
      </c>
      <c r="BO501" s="885">
        <v>44822</v>
      </c>
      <c r="BP501" s="885">
        <v>44827</v>
      </c>
      <c r="BQ501" s="885">
        <v>44829</v>
      </c>
      <c r="BR501" s="885">
        <v>44834</v>
      </c>
      <c r="BS501" s="885">
        <v>44911</v>
      </c>
      <c r="BT501" s="885">
        <v>44928</v>
      </c>
      <c r="BU501" s="885">
        <v>44932</v>
      </c>
      <c r="BV501" s="885">
        <v>44938</v>
      </c>
      <c r="BW501" s="1543">
        <v>44940</v>
      </c>
      <c r="BY501" s="864">
        <f t="shared" si="520"/>
        <v>28</v>
      </c>
      <c r="BZ501" s="857" t="s">
        <v>506</v>
      </c>
      <c r="CA501" s="1246"/>
      <c r="CB501" s="853">
        <v>323</v>
      </c>
      <c r="CC501" s="872" t="s">
        <v>8260</v>
      </c>
      <c r="CD501" s="885">
        <v>44822</v>
      </c>
      <c r="CE501" s="885">
        <v>44827</v>
      </c>
      <c r="CF501" s="885">
        <v>44829</v>
      </c>
      <c r="CG501" s="885">
        <v>44834</v>
      </c>
      <c r="CH501" s="885">
        <v>44911</v>
      </c>
      <c r="CI501" s="885">
        <v>44928</v>
      </c>
      <c r="CJ501" s="885">
        <v>44932</v>
      </c>
      <c r="CK501" s="885">
        <v>44938</v>
      </c>
      <c r="CL501" s="1543">
        <v>44940</v>
      </c>
      <c r="CN501" s="864">
        <f t="shared" si="521"/>
        <v>28</v>
      </c>
      <c r="CO501" s="857" t="s">
        <v>506</v>
      </c>
      <c r="CP501" s="858"/>
      <c r="CQ501" s="853">
        <v>323</v>
      </c>
      <c r="CR501" s="872" t="s">
        <v>8260</v>
      </c>
      <c r="CS501" s="1555">
        <v>44822</v>
      </c>
      <c r="CT501" s="1555">
        <v>44827</v>
      </c>
      <c r="CU501" s="1555">
        <v>44829</v>
      </c>
      <c r="CV501" s="1555">
        <v>44834</v>
      </c>
      <c r="CW501" s="1555">
        <v>44911</v>
      </c>
      <c r="CX501" s="1555">
        <v>44928</v>
      </c>
      <c r="CY501" s="1555">
        <v>44932</v>
      </c>
      <c r="CZ501" s="1555">
        <v>44938</v>
      </c>
      <c r="DA501" s="1543">
        <v>44940</v>
      </c>
    </row>
    <row r="502" spans="2:105">
      <c r="B502" s="1545" t="s">
        <v>5024</v>
      </c>
      <c r="C502" s="1617">
        <f t="shared" si="515"/>
        <v>29</v>
      </c>
      <c r="D502" s="955" t="s">
        <v>506</v>
      </c>
      <c r="E502" s="1243" t="s">
        <v>85</v>
      </c>
      <c r="F502" s="853">
        <v>323</v>
      </c>
      <c r="G502" s="872" t="s">
        <v>8260</v>
      </c>
      <c r="H502" s="855">
        <f t="shared" si="523"/>
        <v>44902</v>
      </c>
      <c r="I502" s="855">
        <f t="shared" si="525"/>
        <v>44905</v>
      </c>
      <c r="J502" s="855">
        <f t="shared" si="527"/>
        <v>44911</v>
      </c>
      <c r="K502" s="855">
        <f t="shared" si="528"/>
        <v>44918</v>
      </c>
      <c r="L502" s="855">
        <f t="shared" si="526"/>
        <v>44935</v>
      </c>
      <c r="M502" s="855">
        <f t="shared" si="522"/>
        <v>44939</v>
      </c>
      <c r="N502" s="855">
        <f t="shared" si="529"/>
        <v>44945</v>
      </c>
      <c r="O502" s="1543">
        <f t="shared" si="524"/>
        <v>44947</v>
      </c>
      <c r="Q502" s="864">
        <f t="shared" si="516"/>
        <v>29</v>
      </c>
      <c r="R502" s="857" t="s">
        <v>506</v>
      </c>
      <c r="S502" s="1243" t="s">
        <v>85</v>
      </c>
      <c r="T502" s="853">
        <v>323</v>
      </c>
      <c r="U502" s="872" t="s">
        <v>8260</v>
      </c>
      <c r="V502" s="1625">
        <v>44829</v>
      </c>
      <c r="W502" s="1625">
        <v>44834</v>
      </c>
      <c r="X502" s="1625">
        <v>44836</v>
      </c>
      <c r="Y502" s="1625">
        <v>44841</v>
      </c>
      <c r="Z502" s="1625">
        <v>44918</v>
      </c>
      <c r="AA502" s="1625">
        <v>44935</v>
      </c>
      <c r="AB502" s="1625">
        <v>44939</v>
      </c>
      <c r="AC502" s="1625">
        <v>44945</v>
      </c>
      <c r="AD502" s="1543">
        <v>44947</v>
      </c>
      <c r="AF502" s="864">
        <f t="shared" si="517"/>
        <v>29</v>
      </c>
      <c r="AG502" s="857" t="s">
        <v>506</v>
      </c>
      <c r="AH502" s="1243" t="s">
        <v>85</v>
      </c>
      <c r="AI502" s="853">
        <v>323</v>
      </c>
      <c r="AJ502" s="872" t="s">
        <v>8260</v>
      </c>
      <c r="AK502" s="1547">
        <v>44829</v>
      </c>
      <c r="AL502" s="1547">
        <v>44834</v>
      </c>
      <c r="AM502" s="1547">
        <v>44836</v>
      </c>
      <c r="AN502" s="1547">
        <v>44841</v>
      </c>
      <c r="AO502" s="1547">
        <v>44918</v>
      </c>
      <c r="AP502" s="1547">
        <v>44935</v>
      </c>
      <c r="AQ502" s="1547">
        <v>44939</v>
      </c>
      <c r="AR502" s="1547">
        <v>44945</v>
      </c>
      <c r="AS502" s="1543">
        <v>44947</v>
      </c>
      <c r="AU502" s="864">
        <f t="shared" si="518"/>
        <v>29</v>
      </c>
      <c r="AV502" s="857" t="s">
        <v>506</v>
      </c>
      <c r="AW502" s="1243" t="s">
        <v>85</v>
      </c>
      <c r="AX502" s="853">
        <v>323</v>
      </c>
      <c r="AY502" s="872" t="s">
        <v>8260</v>
      </c>
      <c r="AZ502" s="855">
        <v>44829</v>
      </c>
      <c r="BA502" s="855">
        <v>44834</v>
      </c>
      <c r="BB502" s="855">
        <v>44836</v>
      </c>
      <c r="BC502" s="855">
        <v>44841</v>
      </c>
      <c r="BD502" s="855">
        <v>44918</v>
      </c>
      <c r="BE502" s="855">
        <v>44935</v>
      </c>
      <c r="BF502" s="855">
        <v>44939</v>
      </c>
      <c r="BG502" s="855">
        <v>44945</v>
      </c>
      <c r="BH502" s="1543">
        <v>44947</v>
      </c>
      <c r="BJ502" s="864">
        <f t="shared" si="519"/>
        <v>29</v>
      </c>
      <c r="BK502" s="857" t="s">
        <v>506</v>
      </c>
      <c r="BL502" s="1243" t="s">
        <v>85</v>
      </c>
      <c r="BM502" s="853">
        <v>323</v>
      </c>
      <c r="BN502" s="872" t="s">
        <v>8260</v>
      </c>
      <c r="BO502" s="855">
        <v>44829</v>
      </c>
      <c r="BP502" s="855">
        <v>44834</v>
      </c>
      <c r="BQ502" s="855">
        <v>44836</v>
      </c>
      <c r="BR502" s="855">
        <v>44841</v>
      </c>
      <c r="BS502" s="855">
        <v>44918</v>
      </c>
      <c r="BT502" s="855">
        <v>44935</v>
      </c>
      <c r="BU502" s="855">
        <v>44939</v>
      </c>
      <c r="BV502" s="855">
        <v>44945</v>
      </c>
      <c r="BW502" s="1543">
        <v>44947</v>
      </c>
      <c r="BY502" s="864">
        <f t="shared" si="520"/>
        <v>29</v>
      </c>
      <c r="BZ502" s="857" t="s">
        <v>506</v>
      </c>
      <c r="CA502" s="1243" t="s">
        <v>85</v>
      </c>
      <c r="CB502" s="853">
        <v>323</v>
      </c>
      <c r="CC502" s="872" t="s">
        <v>8260</v>
      </c>
      <c r="CD502" s="873">
        <v>44829</v>
      </c>
      <c r="CE502" s="873">
        <v>44834</v>
      </c>
      <c r="CF502" s="873">
        <v>44836</v>
      </c>
      <c r="CG502" s="873">
        <v>44841</v>
      </c>
      <c r="CH502" s="873">
        <v>44918</v>
      </c>
      <c r="CI502" s="873">
        <v>44935</v>
      </c>
      <c r="CJ502" s="873">
        <v>44939</v>
      </c>
      <c r="CK502" s="873">
        <v>44945</v>
      </c>
      <c r="CL502" s="1543">
        <v>44947</v>
      </c>
      <c r="CN502" s="864">
        <f t="shared" si="521"/>
        <v>29</v>
      </c>
      <c r="CO502" s="857" t="s">
        <v>506</v>
      </c>
      <c r="CP502" s="852" t="s">
        <v>85</v>
      </c>
      <c r="CQ502" s="853">
        <v>323</v>
      </c>
      <c r="CR502" s="872" t="s">
        <v>8260</v>
      </c>
      <c r="CS502" s="1554">
        <v>44829</v>
      </c>
      <c r="CT502" s="1554">
        <v>44834</v>
      </c>
      <c r="CU502" s="1554">
        <v>44836</v>
      </c>
      <c r="CV502" s="1554">
        <v>44841</v>
      </c>
      <c r="CW502" s="1554">
        <v>44918</v>
      </c>
      <c r="CX502" s="1554">
        <v>44935</v>
      </c>
      <c r="CY502" s="1554">
        <v>44939</v>
      </c>
      <c r="CZ502" s="1554">
        <v>44945</v>
      </c>
      <c r="DA502" s="1543">
        <v>44947</v>
      </c>
    </row>
    <row r="503" spans="2:105" ht="38.25">
      <c r="B503" s="1545" t="s">
        <v>5025</v>
      </c>
      <c r="C503" s="1617">
        <f t="shared" si="515"/>
        <v>30</v>
      </c>
      <c r="D503" s="955" t="s">
        <v>506</v>
      </c>
      <c r="E503" s="1243" t="s">
        <v>9218</v>
      </c>
      <c r="F503" s="853">
        <v>323</v>
      </c>
      <c r="G503" s="872" t="s">
        <v>8260</v>
      </c>
      <c r="H503" s="855">
        <f t="shared" si="523"/>
        <v>44909</v>
      </c>
      <c r="I503" s="855">
        <f t="shared" si="525"/>
        <v>44912</v>
      </c>
      <c r="J503" s="855">
        <f t="shared" si="527"/>
        <v>44918</v>
      </c>
      <c r="K503" s="855">
        <f t="shared" si="528"/>
        <v>44925</v>
      </c>
      <c r="L503" s="855">
        <f t="shared" si="526"/>
        <v>44942</v>
      </c>
      <c r="M503" s="855">
        <f t="shared" si="522"/>
        <v>44946</v>
      </c>
      <c r="N503" s="855">
        <f t="shared" si="529"/>
        <v>44952</v>
      </c>
      <c r="O503" s="1543">
        <f t="shared" si="524"/>
        <v>44954</v>
      </c>
      <c r="Q503" s="864">
        <f t="shared" si="516"/>
        <v>30</v>
      </c>
      <c r="R503" s="857" t="s">
        <v>506</v>
      </c>
      <c r="S503" s="1243" t="s">
        <v>9218</v>
      </c>
      <c r="T503" s="853">
        <v>323</v>
      </c>
      <c r="U503" s="872" t="s">
        <v>8260</v>
      </c>
      <c r="V503" s="1624">
        <v>44836</v>
      </c>
      <c r="W503" s="1624">
        <v>44841</v>
      </c>
      <c r="X503" s="1624">
        <v>44843</v>
      </c>
      <c r="Y503" s="1624">
        <v>44848</v>
      </c>
      <c r="Z503" s="1624">
        <v>44925</v>
      </c>
      <c r="AA503" s="1624">
        <v>44942</v>
      </c>
      <c r="AB503" s="1624">
        <v>44946</v>
      </c>
      <c r="AC503" s="1624">
        <v>44952</v>
      </c>
      <c r="AD503" s="1543">
        <v>44954</v>
      </c>
      <c r="AF503" s="864">
        <f t="shared" si="517"/>
        <v>30</v>
      </c>
      <c r="AG503" s="857" t="s">
        <v>506</v>
      </c>
      <c r="AH503" s="1243" t="s">
        <v>9218</v>
      </c>
      <c r="AI503" s="853">
        <v>323</v>
      </c>
      <c r="AJ503" s="872" t="s">
        <v>8260</v>
      </c>
      <c r="AK503" s="1547">
        <v>44836</v>
      </c>
      <c r="AL503" s="1547">
        <v>44841</v>
      </c>
      <c r="AM503" s="1547">
        <v>44843</v>
      </c>
      <c r="AN503" s="1547">
        <v>44848</v>
      </c>
      <c r="AO503" s="1547">
        <v>44925</v>
      </c>
      <c r="AP503" s="1547">
        <v>44942</v>
      </c>
      <c r="AQ503" s="1547">
        <v>44946</v>
      </c>
      <c r="AR503" s="1547">
        <v>44952</v>
      </c>
      <c r="AS503" s="1543">
        <v>44954</v>
      </c>
      <c r="AU503" s="864">
        <f t="shared" si="518"/>
        <v>30</v>
      </c>
      <c r="AV503" s="857" t="s">
        <v>506</v>
      </c>
      <c r="AW503" s="1243" t="s">
        <v>9218</v>
      </c>
      <c r="AX503" s="853">
        <v>323</v>
      </c>
      <c r="AY503" s="872" t="s">
        <v>8260</v>
      </c>
      <c r="AZ503" s="855">
        <v>44836</v>
      </c>
      <c r="BA503" s="855">
        <v>44841</v>
      </c>
      <c r="BB503" s="855">
        <v>44843</v>
      </c>
      <c r="BC503" s="855">
        <v>44848</v>
      </c>
      <c r="BD503" s="855">
        <v>44925</v>
      </c>
      <c r="BE503" s="855">
        <v>44942</v>
      </c>
      <c r="BF503" s="855">
        <v>44946</v>
      </c>
      <c r="BG503" s="855">
        <v>44952</v>
      </c>
      <c r="BH503" s="1543">
        <v>44954</v>
      </c>
      <c r="BJ503" s="864">
        <f t="shared" si="519"/>
        <v>30</v>
      </c>
      <c r="BK503" s="857" t="s">
        <v>506</v>
      </c>
      <c r="BL503" s="1243" t="s">
        <v>9218</v>
      </c>
      <c r="BM503" s="853">
        <v>323</v>
      </c>
      <c r="BN503" s="872" t="s">
        <v>8260</v>
      </c>
      <c r="BO503" s="855">
        <v>44836</v>
      </c>
      <c r="BP503" s="855">
        <v>44841</v>
      </c>
      <c r="BQ503" s="855">
        <v>44843</v>
      </c>
      <c r="BR503" s="855">
        <v>44848</v>
      </c>
      <c r="BS503" s="855">
        <v>44925</v>
      </c>
      <c r="BT503" s="855">
        <v>44942</v>
      </c>
      <c r="BU503" s="855">
        <v>44946</v>
      </c>
      <c r="BV503" s="855">
        <v>44952</v>
      </c>
      <c r="BW503" s="1543">
        <v>44954</v>
      </c>
      <c r="BY503" s="864">
        <f t="shared" si="520"/>
        <v>30</v>
      </c>
      <c r="BZ503" s="857" t="s">
        <v>506</v>
      </c>
      <c r="CA503" s="1243" t="s">
        <v>9218</v>
      </c>
      <c r="CB503" s="853">
        <v>323</v>
      </c>
      <c r="CC503" s="872" t="s">
        <v>8260</v>
      </c>
      <c r="CD503" s="873">
        <v>44836</v>
      </c>
      <c r="CE503" s="873">
        <v>44841</v>
      </c>
      <c r="CF503" s="873">
        <v>44843</v>
      </c>
      <c r="CG503" s="873">
        <v>44848</v>
      </c>
      <c r="CH503" s="873">
        <v>44925</v>
      </c>
      <c r="CI503" s="873">
        <v>44942</v>
      </c>
      <c r="CJ503" s="873">
        <v>44946</v>
      </c>
      <c r="CK503" s="873">
        <v>44952</v>
      </c>
      <c r="CL503" s="1543">
        <v>44954</v>
      </c>
      <c r="CN503" s="864">
        <f t="shared" si="521"/>
        <v>30</v>
      </c>
      <c r="CO503" s="857" t="s">
        <v>506</v>
      </c>
      <c r="CP503" s="852" t="s">
        <v>9218</v>
      </c>
      <c r="CQ503" s="853">
        <v>323</v>
      </c>
      <c r="CR503" s="872" t="s">
        <v>8260</v>
      </c>
      <c r="CS503" s="1554">
        <v>44836</v>
      </c>
      <c r="CT503" s="1554">
        <v>44841</v>
      </c>
      <c r="CU503" s="1554">
        <v>44843</v>
      </c>
      <c r="CV503" s="1554">
        <v>44848</v>
      </c>
      <c r="CW503" s="1554">
        <v>44925</v>
      </c>
      <c r="CX503" s="1554">
        <v>44942</v>
      </c>
      <c r="CY503" s="1554">
        <v>44946</v>
      </c>
      <c r="CZ503" s="1554">
        <v>44952</v>
      </c>
      <c r="DA503" s="1543">
        <v>44954</v>
      </c>
    </row>
    <row r="504" spans="2:105">
      <c r="B504" s="1545" t="s">
        <v>5026</v>
      </c>
      <c r="C504" s="1617">
        <f t="shared" si="515"/>
        <v>31</v>
      </c>
      <c r="D504" s="955" t="s">
        <v>506</v>
      </c>
      <c r="E504" s="1246"/>
      <c r="F504" s="853">
        <v>323</v>
      </c>
      <c r="G504" s="872" t="s">
        <v>8739</v>
      </c>
      <c r="H504" s="859">
        <f t="shared" si="523"/>
        <v>44916</v>
      </c>
      <c r="I504" s="859">
        <f t="shared" si="525"/>
        <v>44919</v>
      </c>
      <c r="J504" s="859">
        <f t="shared" si="527"/>
        <v>44925</v>
      </c>
      <c r="K504" s="859">
        <f t="shared" si="528"/>
        <v>44932</v>
      </c>
      <c r="L504" s="859">
        <f t="shared" si="526"/>
        <v>44949</v>
      </c>
      <c r="M504" s="859">
        <f t="shared" si="522"/>
        <v>44953</v>
      </c>
      <c r="N504" s="859">
        <f t="shared" si="529"/>
        <v>44959</v>
      </c>
      <c r="O504" s="1543">
        <f t="shared" si="524"/>
        <v>44961</v>
      </c>
      <c r="Q504" s="864">
        <f t="shared" si="516"/>
        <v>31</v>
      </c>
      <c r="R504" s="857" t="s">
        <v>506</v>
      </c>
      <c r="S504" s="1246"/>
      <c r="T504" s="853">
        <v>323</v>
      </c>
      <c r="U504" s="872" t="s">
        <v>8739</v>
      </c>
      <c r="V504" s="1624">
        <v>44843</v>
      </c>
      <c r="W504" s="1624">
        <v>44848</v>
      </c>
      <c r="X504" s="1624">
        <v>44850</v>
      </c>
      <c r="Y504" s="1624">
        <v>44855</v>
      </c>
      <c r="Z504" s="1624">
        <v>44932</v>
      </c>
      <c r="AA504" s="1624">
        <v>44949</v>
      </c>
      <c r="AB504" s="1624">
        <v>44953</v>
      </c>
      <c r="AC504" s="1624">
        <v>44959</v>
      </c>
      <c r="AD504" s="1543">
        <v>44961</v>
      </c>
      <c r="AF504" s="864">
        <f t="shared" si="517"/>
        <v>31</v>
      </c>
      <c r="AG504" s="857" t="s">
        <v>506</v>
      </c>
      <c r="AH504" s="1246"/>
      <c r="AI504" s="853">
        <v>323</v>
      </c>
      <c r="AJ504" s="872" t="s">
        <v>8739</v>
      </c>
      <c r="AK504" s="1546">
        <v>44843</v>
      </c>
      <c r="AL504" s="1546">
        <v>44848</v>
      </c>
      <c r="AM504" s="1546">
        <v>44850</v>
      </c>
      <c r="AN504" s="1546">
        <v>44855</v>
      </c>
      <c r="AO504" s="1546">
        <v>44932</v>
      </c>
      <c r="AP504" s="1546">
        <v>44949</v>
      </c>
      <c r="AQ504" s="1546">
        <v>44953</v>
      </c>
      <c r="AR504" s="1546">
        <v>44959</v>
      </c>
      <c r="AS504" s="1543">
        <v>44961</v>
      </c>
      <c r="AU504" s="864">
        <f t="shared" si="518"/>
        <v>31</v>
      </c>
      <c r="AV504" s="857" t="s">
        <v>506</v>
      </c>
      <c r="AW504" s="1246"/>
      <c r="AX504" s="853">
        <v>323</v>
      </c>
      <c r="AY504" s="872" t="s">
        <v>8739</v>
      </c>
      <c r="AZ504" s="885">
        <v>44843</v>
      </c>
      <c r="BA504" s="885">
        <v>44848</v>
      </c>
      <c r="BB504" s="885">
        <v>44850</v>
      </c>
      <c r="BC504" s="885">
        <v>44855</v>
      </c>
      <c r="BD504" s="885">
        <v>44932</v>
      </c>
      <c r="BE504" s="885">
        <v>44949</v>
      </c>
      <c r="BF504" s="885">
        <v>44953</v>
      </c>
      <c r="BG504" s="885">
        <v>44959</v>
      </c>
      <c r="BH504" s="1543">
        <v>44961</v>
      </c>
      <c r="BJ504" s="864">
        <f t="shared" si="519"/>
        <v>31</v>
      </c>
      <c r="BK504" s="857" t="s">
        <v>506</v>
      </c>
      <c r="BL504" s="1246"/>
      <c r="BM504" s="853">
        <v>323</v>
      </c>
      <c r="BN504" s="872" t="s">
        <v>8739</v>
      </c>
      <c r="BO504" s="885">
        <v>44843</v>
      </c>
      <c r="BP504" s="885">
        <v>44848</v>
      </c>
      <c r="BQ504" s="885">
        <v>44850</v>
      </c>
      <c r="BR504" s="885">
        <v>44855</v>
      </c>
      <c r="BS504" s="885">
        <v>44932</v>
      </c>
      <c r="BT504" s="885">
        <v>44949</v>
      </c>
      <c r="BU504" s="885">
        <v>44953</v>
      </c>
      <c r="BV504" s="885">
        <v>44959</v>
      </c>
      <c r="BW504" s="1543">
        <v>44961</v>
      </c>
      <c r="BY504" s="864">
        <f t="shared" si="520"/>
        <v>31</v>
      </c>
      <c r="BZ504" s="857" t="s">
        <v>506</v>
      </c>
      <c r="CA504" s="1246"/>
      <c r="CB504" s="853">
        <v>323</v>
      </c>
      <c r="CC504" s="872" t="s">
        <v>8739</v>
      </c>
      <c r="CD504" s="885">
        <v>44843</v>
      </c>
      <c r="CE504" s="885">
        <v>44848</v>
      </c>
      <c r="CF504" s="885">
        <v>44850</v>
      </c>
      <c r="CG504" s="885">
        <v>44855</v>
      </c>
      <c r="CH504" s="885">
        <v>44932</v>
      </c>
      <c r="CI504" s="885">
        <v>44949</v>
      </c>
      <c r="CJ504" s="885">
        <v>44953</v>
      </c>
      <c r="CK504" s="885">
        <v>44959</v>
      </c>
      <c r="CL504" s="1543">
        <v>44961</v>
      </c>
      <c r="CN504" s="864">
        <f t="shared" si="521"/>
        <v>31</v>
      </c>
      <c r="CO504" s="857" t="s">
        <v>506</v>
      </c>
      <c r="CP504" s="858"/>
      <c r="CQ504" s="853">
        <v>323</v>
      </c>
      <c r="CR504" s="872" t="s">
        <v>8739</v>
      </c>
      <c r="CS504" s="1555">
        <v>44843</v>
      </c>
      <c r="CT504" s="1555">
        <v>44848</v>
      </c>
      <c r="CU504" s="1555">
        <v>44850</v>
      </c>
      <c r="CV504" s="1555">
        <v>44855</v>
      </c>
      <c r="CW504" s="1555">
        <v>44932</v>
      </c>
      <c r="CX504" s="1555">
        <v>44949</v>
      </c>
      <c r="CY504" s="1555">
        <v>44953</v>
      </c>
      <c r="CZ504" s="1555">
        <v>44959</v>
      </c>
      <c r="DA504" s="1543">
        <v>44961</v>
      </c>
    </row>
    <row r="505" spans="2:105">
      <c r="B505" s="1545" t="s">
        <v>5027</v>
      </c>
      <c r="C505" s="1617">
        <f t="shared" si="515"/>
        <v>32</v>
      </c>
      <c r="D505" s="955" t="s">
        <v>506</v>
      </c>
      <c r="E505" s="1246"/>
      <c r="F505" s="853">
        <v>323</v>
      </c>
      <c r="G505" s="872" t="s">
        <v>8739</v>
      </c>
      <c r="H505" s="859">
        <f t="shared" si="523"/>
        <v>44923</v>
      </c>
      <c r="I505" s="859">
        <f t="shared" si="525"/>
        <v>44926</v>
      </c>
      <c r="J505" s="859">
        <f t="shared" si="527"/>
        <v>44932</v>
      </c>
      <c r="K505" s="859">
        <f t="shared" si="528"/>
        <v>44939</v>
      </c>
      <c r="L505" s="859">
        <f t="shared" si="526"/>
        <v>44956</v>
      </c>
      <c r="M505" s="859">
        <f t="shared" si="522"/>
        <v>44960</v>
      </c>
      <c r="N505" s="859">
        <f t="shared" si="529"/>
        <v>44966</v>
      </c>
      <c r="O505" s="1543">
        <f t="shared" si="524"/>
        <v>44968</v>
      </c>
      <c r="Q505" s="864">
        <f t="shared" si="516"/>
        <v>32</v>
      </c>
      <c r="R505" s="857" t="s">
        <v>506</v>
      </c>
      <c r="S505" s="1246"/>
      <c r="T505" s="853">
        <v>323</v>
      </c>
      <c r="U505" s="872" t="s">
        <v>8739</v>
      </c>
      <c r="V505" s="1625">
        <v>44850</v>
      </c>
      <c r="W505" s="1625">
        <v>44855</v>
      </c>
      <c r="X505" s="1625">
        <v>44857</v>
      </c>
      <c r="Y505" s="1625">
        <v>44862</v>
      </c>
      <c r="Z505" s="1625">
        <v>44939</v>
      </c>
      <c r="AA505" s="1625">
        <v>44956</v>
      </c>
      <c r="AB505" s="1625">
        <v>44960</v>
      </c>
      <c r="AC505" s="1625">
        <v>44966</v>
      </c>
      <c r="AD505" s="1543">
        <v>44968</v>
      </c>
      <c r="AF505" s="864">
        <f t="shared" si="517"/>
        <v>32</v>
      </c>
      <c r="AG505" s="857" t="s">
        <v>506</v>
      </c>
      <c r="AH505" s="1246"/>
      <c r="AI505" s="853">
        <v>323</v>
      </c>
      <c r="AJ505" s="872" t="s">
        <v>8739</v>
      </c>
      <c r="AK505" s="1546">
        <v>44850</v>
      </c>
      <c r="AL505" s="1546">
        <v>44855</v>
      </c>
      <c r="AM505" s="1546">
        <v>44857</v>
      </c>
      <c r="AN505" s="1546">
        <v>44862</v>
      </c>
      <c r="AO505" s="1546">
        <v>44939</v>
      </c>
      <c r="AP505" s="1546">
        <v>44956</v>
      </c>
      <c r="AQ505" s="1546">
        <v>44960</v>
      </c>
      <c r="AR505" s="1546">
        <v>44966</v>
      </c>
      <c r="AS505" s="1543">
        <v>44968</v>
      </c>
      <c r="AU505" s="864">
        <f t="shared" si="518"/>
        <v>32</v>
      </c>
      <c r="AV505" s="857" t="s">
        <v>506</v>
      </c>
      <c r="AW505" s="1246"/>
      <c r="AX505" s="853">
        <v>323</v>
      </c>
      <c r="AY505" s="872" t="s">
        <v>8739</v>
      </c>
      <c r="AZ505" s="885">
        <v>44850</v>
      </c>
      <c r="BA505" s="885">
        <v>44855</v>
      </c>
      <c r="BB505" s="885">
        <v>44857</v>
      </c>
      <c r="BC505" s="885">
        <v>44862</v>
      </c>
      <c r="BD505" s="885">
        <v>44939</v>
      </c>
      <c r="BE505" s="885">
        <v>44956</v>
      </c>
      <c r="BF505" s="885">
        <v>44960</v>
      </c>
      <c r="BG505" s="885">
        <v>44966</v>
      </c>
      <c r="BH505" s="1543">
        <v>44968</v>
      </c>
      <c r="BJ505" s="864">
        <f t="shared" si="519"/>
        <v>32</v>
      </c>
      <c r="BK505" s="857" t="s">
        <v>506</v>
      </c>
      <c r="BL505" s="1246"/>
      <c r="BM505" s="853">
        <v>323</v>
      </c>
      <c r="BN505" s="872" t="s">
        <v>8739</v>
      </c>
      <c r="BO505" s="885">
        <v>44850</v>
      </c>
      <c r="BP505" s="885">
        <v>44855</v>
      </c>
      <c r="BQ505" s="885">
        <v>44857</v>
      </c>
      <c r="BR505" s="885">
        <v>44862</v>
      </c>
      <c r="BS505" s="885">
        <v>44939</v>
      </c>
      <c r="BT505" s="885">
        <v>44956</v>
      </c>
      <c r="BU505" s="885">
        <v>44960</v>
      </c>
      <c r="BV505" s="885">
        <v>44966</v>
      </c>
      <c r="BW505" s="1543">
        <v>44968</v>
      </c>
      <c r="BY505" s="864">
        <f t="shared" si="520"/>
        <v>32</v>
      </c>
      <c r="BZ505" s="857" t="s">
        <v>506</v>
      </c>
      <c r="CA505" s="1246"/>
      <c r="CB505" s="853">
        <v>323</v>
      </c>
      <c r="CC505" s="872" t="s">
        <v>8739</v>
      </c>
      <c r="CD505" s="885">
        <v>44850</v>
      </c>
      <c r="CE505" s="885">
        <v>44855</v>
      </c>
      <c r="CF505" s="885">
        <v>44857</v>
      </c>
      <c r="CG505" s="885">
        <v>44862</v>
      </c>
      <c r="CH505" s="885">
        <v>44939</v>
      </c>
      <c r="CI505" s="885">
        <v>44956</v>
      </c>
      <c r="CJ505" s="885">
        <v>44960</v>
      </c>
      <c r="CK505" s="885">
        <v>44966</v>
      </c>
      <c r="CL505" s="1543">
        <v>44968</v>
      </c>
      <c r="CN505" s="864">
        <f t="shared" si="521"/>
        <v>32</v>
      </c>
      <c r="CO505" s="857" t="s">
        <v>506</v>
      </c>
      <c r="CP505" s="858"/>
      <c r="CQ505" s="853">
        <v>323</v>
      </c>
      <c r="CR505" s="872" t="s">
        <v>8739</v>
      </c>
      <c r="CS505" s="1555">
        <v>44850</v>
      </c>
      <c r="CT505" s="1555">
        <v>44855</v>
      </c>
      <c r="CU505" s="1555">
        <v>44857</v>
      </c>
      <c r="CV505" s="1555">
        <v>44862</v>
      </c>
      <c r="CW505" s="1555">
        <v>44939</v>
      </c>
      <c r="CX505" s="1555">
        <v>44956</v>
      </c>
      <c r="CY505" s="1555">
        <v>44960</v>
      </c>
      <c r="CZ505" s="1555">
        <v>44966</v>
      </c>
      <c r="DA505" s="1543">
        <v>44968</v>
      </c>
    </row>
    <row r="506" spans="2:105">
      <c r="B506" s="1545" t="s">
        <v>5028</v>
      </c>
      <c r="C506" s="1617">
        <f t="shared" si="515"/>
        <v>33</v>
      </c>
      <c r="D506" s="955" t="s">
        <v>506</v>
      </c>
      <c r="E506" s="1246"/>
      <c r="F506" s="853">
        <v>323</v>
      </c>
      <c r="G506" s="872" t="s">
        <v>8739</v>
      </c>
      <c r="H506" s="859">
        <f t="shared" si="523"/>
        <v>44930</v>
      </c>
      <c r="I506" s="859">
        <f t="shared" si="525"/>
        <v>44933</v>
      </c>
      <c r="J506" s="859">
        <f t="shared" si="527"/>
        <v>44939</v>
      </c>
      <c r="K506" s="859">
        <f t="shared" si="528"/>
        <v>44946</v>
      </c>
      <c r="L506" s="859">
        <f t="shared" si="526"/>
        <v>44963</v>
      </c>
      <c r="M506" s="859">
        <f t="shared" si="522"/>
        <v>44967</v>
      </c>
      <c r="N506" s="859">
        <f t="shared" si="529"/>
        <v>44973</v>
      </c>
      <c r="O506" s="1543">
        <f t="shared" si="524"/>
        <v>44975</v>
      </c>
      <c r="Q506" s="864">
        <f t="shared" si="516"/>
        <v>33</v>
      </c>
      <c r="R506" s="857" t="s">
        <v>506</v>
      </c>
      <c r="S506" s="1246"/>
      <c r="T506" s="853">
        <v>323</v>
      </c>
      <c r="U506" s="872" t="s">
        <v>8739</v>
      </c>
      <c r="V506" s="1624">
        <v>44857</v>
      </c>
      <c r="W506" s="1624">
        <v>44862</v>
      </c>
      <c r="X506" s="1624">
        <v>44864</v>
      </c>
      <c r="Y506" s="1624">
        <v>44869</v>
      </c>
      <c r="Z506" s="1624">
        <v>44946</v>
      </c>
      <c r="AA506" s="1624">
        <v>44963</v>
      </c>
      <c r="AB506" s="1624">
        <v>44967</v>
      </c>
      <c r="AC506" s="1624">
        <v>44973</v>
      </c>
      <c r="AD506" s="1543">
        <v>44975</v>
      </c>
      <c r="AF506" s="864">
        <f t="shared" si="517"/>
        <v>33</v>
      </c>
      <c r="AG506" s="857" t="s">
        <v>506</v>
      </c>
      <c r="AH506" s="1246"/>
      <c r="AI506" s="853">
        <v>323</v>
      </c>
      <c r="AJ506" s="872" t="s">
        <v>8739</v>
      </c>
      <c r="AK506" s="1546">
        <v>44857</v>
      </c>
      <c r="AL506" s="1546">
        <v>44862</v>
      </c>
      <c r="AM506" s="1546">
        <v>44864</v>
      </c>
      <c r="AN506" s="1546">
        <v>44869</v>
      </c>
      <c r="AO506" s="1546">
        <v>44946</v>
      </c>
      <c r="AP506" s="1546">
        <v>44963</v>
      </c>
      <c r="AQ506" s="1546">
        <v>44967</v>
      </c>
      <c r="AR506" s="1546">
        <v>44973</v>
      </c>
      <c r="AS506" s="1543">
        <v>44975</v>
      </c>
      <c r="AU506" s="864">
        <f t="shared" si="518"/>
        <v>33</v>
      </c>
      <c r="AV506" s="857" t="s">
        <v>506</v>
      </c>
      <c r="AW506" s="1246"/>
      <c r="AX506" s="853">
        <v>323</v>
      </c>
      <c r="AY506" s="872" t="s">
        <v>8739</v>
      </c>
      <c r="AZ506" s="885">
        <v>44857</v>
      </c>
      <c r="BA506" s="885">
        <v>44862</v>
      </c>
      <c r="BB506" s="885">
        <v>44864</v>
      </c>
      <c r="BC506" s="885">
        <v>44869</v>
      </c>
      <c r="BD506" s="885">
        <v>44946</v>
      </c>
      <c r="BE506" s="885">
        <v>44963</v>
      </c>
      <c r="BF506" s="885">
        <v>44967</v>
      </c>
      <c r="BG506" s="885">
        <v>44973</v>
      </c>
      <c r="BH506" s="1543">
        <v>44975</v>
      </c>
      <c r="BJ506" s="864">
        <f t="shared" si="519"/>
        <v>33</v>
      </c>
      <c r="BK506" s="857" t="s">
        <v>506</v>
      </c>
      <c r="BL506" s="1246"/>
      <c r="BM506" s="853">
        <v>323</v>
      </c>
      <c r="BN506" s="872" t="s">
        <v>8739</v>
      </c>
      <c r="BO506" s="885">
        <v>44857</v>
      </c>
      <c r="BP506" s="885">
        <v>44862</v>
      </c>
      <c r="BQ506" s="885">
        <v>44864</v>
      </c>
      <c r="BR506" s="885">
        <v>44869</v>
      </c>
      <c r="BS506" s="885">
        <v>44946</v>
      </c>
      <c r="BT506" s="885">
        <v>44963</v>
      </c>
      <c r="BU506" s="885">
        <v>44967</v>
      </c>
      <c r="BV506" s="885">
        <v>44973</v>
      </c>
      <c r="BW506" s="1543">
        <v>44975</v>
      </c>
      <c r="BY506" s="864">
        <f t="shared" si="520"/>
        <v>33</v>
      </c>
      <c r="BZ506" s="857" t="s">
        <v>506</v>
      </c>
      <c r="CA506" s="1246"/>
      <c r="CB506" s="853">
        <v>323</v>
      </c>
      <c r="CC506" s="872" t="s">
        <v>8739</v>
      </c>
      <c r="CD506" s="885">
        <v>44857</v>
      </c>
      <c r="CE506" s="885">
        <v>44862</v>
      </c>
      <c r="CF506" s="885">
        <v>44864</v>
      </c>
      <c r="CG506" s="885">
        <v>44869</v>
      </c>
      <c r="CH506" s="885">
        <v>44946</v>
      </c>
      <c r="CI506" s="885">
        <v>44963</v>
      </c>
      <c r="CJ506" s="885">
        <v>44967</v>
      </c>
      <c r="CK506" s="885">
        <v>44973</v>
      </c>
      <c r="CL506" s="1543">
        <v>44975</v>
      </c>
      <c r="CN506" s="864">
        <f t="shared" si="521"/>
        <v>33</v>
      </c>
      <c r="CO506" s="857" t="s">
        <v>506</v>
      </c>
      <c r="CP506" s="858"/>
      <c r="CQ506" s="853">
        <v>323</v>
      </c>
      <c r="CR506" s="872" t="s">
        <v>8739</v>
      </c>
      <c r="CS506" s="1555">
        <v>44857</v>
      </c>
      <c r="CT506" s="1555">
        <v>44862</v>
      </c>
      <c r="CU506" s="1555">
        <v>44864</v>
      </c>
      <c r="CV506" s="1555">
        <v>44869</v>
      </c>
      <c r="CW506" s="1555">
        <v>44946</v>
      </c>
      <c r="CX506" s="1555">
        <v>44963</v>
      </c>
      <c r="CY506" s="1555">
        <v>44967</v>
      </c>
      <c r="CZ506" s="1555">
        <v>44973</v>
      </c>
      <c r="DA506" s="1543">
        <v>44975</v>
      </c>
    </row>
    <row r="507" spans="2:105">
      <c r="B507" s="1545" t="s">
        <v>5029</v>
      </c>
      <c r="C507" s="1617">
        <f t="shared" si="515"/>
        <v>34</v>
      </c>
      <c r="D507" s="955" t="s">
        <v>506</v>
      </c>
      <c r="E507" s="1246"/>
      <c r="F507" s="853">
        <v>323</v>
      </c>
      <c r="G507" s="872" t="s">
        <v>8739</v>
      </c>
      <c r="H507" s="859">
        <f t="shared" si="523"/>
        <v>44937</v>
      </c>
      <c r="I507" s="859">
        <f t="shared" si="525"/>
        <v>44940</v>
      </c>
      <c r="J507" s="859">
        <f t="shared" si="527"/>
        <v>44946</v>
      </c>
      <c r="K507" s="859">
        <f t="shared" si="528"/>
        <v>44953</v>
      </c>
      <c r="L507" s="859">
        <f t="shared" si="526"/>
        <v>44970</v>
      </c>
      <c r="M507" s="859">
        <f t="shared" si="522"/>
        <v>44974</v>
      </c>
      <c r="N507" s="859">
        <f t="shared" si="529"/>
        <v>44980</v>
      </c>
      <c r="O507" s="1543">
        <f t="shared" si="524"/>
        <v>44982</v>
      </c>
      <c r="Q507" s="864">
        <f t="shared" si="516"/>
        <v>34</v>
      </c>
      <c r="R507" s="857" t="s">
        <v>506</v>
      </c>
      <c r="S507" s="1246"/>
      <c r="T507" s="853">
        <v>323</v>
      </c>
      <c r="U507" s="872" t="s">
        <v>8739</v>
      </c>
      <c r="V507" s="1624">
        <v>44864</v>
      </c>
      <c r="W507" s="1624">
        <v>44869</v>
      </c>
      <c r="X507" s="1624">
        <v>44871</v>
      </c>
      <c r="Y507" s="1624">
        <v>44876</v>
      </c>
      <c r="Z507" s="1624">
        <v>44953</v>
      </c>
      <c r="AA507" s="1624">
        <v>44970</v>
      </c>
      <c r="AB507" s="1624">
        <v>44974</v>
      </c>
      <c r="AC507" s="1624">
        <v>44980</v>
      </c>
      <c r="AD507" s="1543">
        <v>44982</v>
      </c>
      <c r="AF507" s="864">
        <f t="shared" si="517"/>
        <v>34</v>
      </c>
      <c r="AG507" s="857" t="s">
        <v>506</v>
      </c>
      <c r="AH507" s="1246"/>
      <c r="AI507" s="853">
        <v>323</v>
      </c>
      <c r="AJ507" s="872" t="s">
        <v>8739</v>
      </c>
      <c r="AK507" s="1546">
        <v>44864</v>
      </c>
      <c r="AL507" s="1546">
        <v>44869</v>
      </c>
      <c r="AM507" s="1546">
        <v>44871</v>
      </c>
      <c r="AN507" s="1546">
        <v>44876</v>
      </c>
      <c r="AO507" s="1546">
        <v>44953</v>
      </c>
      <c r="AP507" s="1546">
        <v>44970</v>
      </c>
      <c r="AQ507" s="1546">
        <v>44974</v>
      </c>
      <c r="AR507" s="1546">
        <v>44980</v>
      </c>
      <c r="AS507" s="1543">
        <v>44982</v>
      </c>
      <c r="AU507" s="864">
        <f t="shared" si="518"/>
        <v>34</v>
      </c>
      <c r="AV507" s="857" t="s">
        <v>506</v>
      </c>
      <c r="AW507" s="1246"/>
      <c r="AX507" s="853">
        <v>323</v>
      </c>
      <c r="AY507" s="872" t="s">
        <v>8739</v>
      </c>
      <c r="AZ507" s="885">
        <v>44864</v>
      </c>
      <c r="BA507" s="885">
        <v>44869</v>
      </c>
      <c r="BB507" s="885">
        <v>44871</v>
      </c>
      <c r="BC507" s="885">
        <v>44876</v>
      </c>
      <c r="BD507" s="885">
        <v>44953</v>
      </c>
      <c r="BE507" s="885">
        <v>44970</v>
      </c>
      <c r="BF507" s="885">
        <v>44974</v>
      </c>
      <c r="BG507" s="885">
        <v>44980</v>
      </c>
      <c r="BH507" s="1543">
        <v>44982</v>
      </c>
      <c r="BJ507" s="864">
        <f t="shared" si="519"/>
        <v>34</v>
      </c>
      <c r="BK507" s="857" t="s">
        <v>506</v>
      </c>
      <c r="BL507" s="1246"/>
      <c r="BM507" s="853">
        <v>323</v>
      </c>
      <c r="BN507" s="872" t="s">
        <v>8739</v>
      </c>
      <c r="BO507" s="885">
        <v>44864</v>
      </c>
      <c r="BP507" s="885">
        <v>44869</v>
      </c>
      <c r="BQ507" s="885">
        <v>44871</v>
      </c>
      <c r="BR507" s="885">
        <v>44876</v>
      </c>
      <c r="BS507" s="885">
        <v>44953</v>
      </c>
      <c r="BT507" s="885">
        <v>44970</v>
      </c>
      <c r="BU507" s="885">
        <v>44974</v>
      </c>
      <c r="BV507" s="885">
        <v>44980</v>
      </c>
      <c r="BW507" s="1543">
        <v>44982</v>
      </c>
      <c r="BY507" s="864">
        <f t="shared" si="520"/>
        <v>34</v>
      </c>
      <c r="BZ507" s="857" t="s">
        <v>506</v>
      </c>
      <c r="CA507" s="1246"/>
      <c r="CB507" s="853">
        <v>323</v>
      </c>
      <c r="CC507" s="872" t="s">
        <v>8739</v>
      </c>
      <c r="CD507" s="885">
        <v>44864</v>
      </c>
      <c r="CE507" s="885">
        <v>44869</v>
      </c>
      <c r="CF507" s="885">
        <v>44871</v>
      </c>
      <c r="CG507" s="885">
        <v>44876</v>
      </c>
      <c r="CH507" s="885">
        <v>44953</v>
      </c>
      <c r="CI507" s="885">
        <v>44970</v>
      </c>
      <c r="CJ507" s="885">
        <v>44974</v>
      </c>
      <c r="CK507" s="885">
        <v>44980</v>
      </c>
      <c r="CL507" s="1543">
        <v>44982</v>
      </c>
      <c r="CN507" s="864">
        <f t="shared" si="521"/>
        <v>34</v>
      </c>
      <c r="CO507" s="857" t="s">
        <v>506</v>
      </c>
      <c r="CP507" s="858"/>
      <c r="CQ507" s="853">
        <v>323</v>
      </c>
      <c r="CR507" s="872" t="s">
        <v>8739</v>
      </c>
      <c r="CS507" s="1555">
        <v>44864</v>
      </c>
      <c r="CT507" s="1555">
        <v>44869</v>
      </c>
      <c r="CU507" s="1555">
        <v>44871</v>
      </c>
      <c r="CV507" s="1555">
        <v>44876</v>
      </c>
      <c r="CW507" s="1555">
        <v>44953</v>
      </c>
      <c r="CX507" s="1555">
        <v>44970</v>
      </c>
      <c r="CY507" s="1555">
        <v>44974</v>
      </c>
      <c r="CZ507" s="1555">
        <v>44980</v>
      </c>
      <c r="DA507" s="1543">
        <v>44982</v>
      </c>
    </row>
    <row r="508" spans="2:105">
      <c r="B508" s="1545" t="s">
        <v>5030</v>
      </c>
      <c r="C508" s="1617">
        <f t="shared" si="515"/>
        <v>35</v>
      </c>
      <c r="D508" s="955" t="s">
        <v>506</v>
      </c>
      <c r="E508" s="1243" t="s">
        <v>9219</v>
      </c>
      <c r="F508" s="853">
        <v>323</v>
      </c>
      <c r="G508" s="872" t="s">
        <v>8740</v>
      </c>
      <c r="H508" s="855">
        <f t="shared" si="523"/>
        <v>44944</v>
      </c>
      <c r="I508" s="855">
        <f t="shared" si="525"/>
        <v>44947</v>
      </c>
      <c r="J508" s="855">
        <f t="shared" si="527"/>
        <v>44953</v>
      </c>
      <c r="K508" s="855">
        <f t="shared" si="528"/>
        <v>44960</v>
      </c>
      <c r="L508" s="855">
        <f t="shared" si="526"/>
        <v>44977</v>
      </c>
      <c r="M508" s="855">
        <f t="shared" si="522"/>
        <v>44981</v>
      </c>
      <c r="N508" s="855">
        <f t="shared" si="529"/>
        <v>44987</v>
      </c>
      <c r="O508" s="1543">
        <f t="shared" si="524"/>
        <v>44989</v>
      </c>
      <c r="Q508" s="864">
        <f t="shared" si="516"/>
        <v>35</v>
      </c>
      <c r="R508" s="857" t="s">
        <v>506</v>
      </c>
      <c r="S508" s="1243" t="s">
        <v>9219</v>
      </c>
      <c r="T508" s="853">
        <v>323</v>
      </c>
      <c r="U508" s="872" t="s">
        <v>8740</v>
      </c>
      <c r="V508" s="1624">
        <v>44871</v>
      </c>
      <c r="W508" s="1624">
        <v>44876</v>
      </c>
      <c r="X508" s="1624">
        <v>44878</v>
      </c>
      <c r="Y508" s="1624">
        <v>44883</v>
      </c>
      <c r="Z508" s="1624">
        <v>44960</v>
      </c>
      <c r="AA508" s="1624">
        <v>44977</v>
      </c>
      <c r="AB508" s="1624">
        <v>44981</v>
      </c>
      <c r="AC508" s="1624">
        <v>44987</v>
      </c>
      <c r="AD508" s="1543">
        <v>44989</v>
      </c>
      <c r="AF508" s="864">
        <f t="shared" si="517"/>
        <v>35</v>
      </c>
      <c r="AG508" s="857" t="s">
        <v>506</v>
      </c>
      <c r="AH508" s="1243" t="s">
        <v>9219</v>
      </c>
      <c r="AI508" s="853">
        <v>323</v>
      </c>
      <c r="AJ508" s="872" t="s">
        <v>8740</v>
      </c>
      <c r="AK508" s="1547">
        <v>44871</v>
      </c>
      <c r="AL508" s="1547">
        <v>44876</v>
      </c>
      <c r="AM508" s="1547">
        <v>44878</v>
      </c>
      <c r="AN508" s="1547">
        <v>44883</v>
      </c>
      <c r="AO508" s="1547">
        <v>44960</v>
      </c>
      <c r="AP508" s="1547">
        <v>44977</v>
      </c>
      <c r="AQ508" s="1547">
        <v>44981</v>
      </c>
      <c r="AR508" s="1547">
        <v>44987</v>
      </c>
      <c r="AS508" s="1543">
        <v>44989</v>
      </c>
      <c r="AU508" s="864">
        <f t="shared" si="518"/>
        <v>35</v>
      </c>
      <c r="AV508" s="857" t="s">
        <v>506</v>
      </c>
      <c r="AW508" s="1243" t="s">
        <v>9219</v>
      </c>
      <c r="AX508" s="853">
        <v>323</v>
      </c>
      <c r="AY508" s="872" t="s">
        <v>8740</v>
      </c>
      <c r="AZ508" s="855">
        <v>44871</v>
      </c>
      <c r="BA508" s="855">
        <v>44876</v>
      </c>
      <c r="BB508" s="855">
        <v>44878</v>
      </c>
      <c r="BC508" s="855">
        <v>44883</v>
      </c>
      <c r="BD508" s="855">
        <v>44960</v>
      </c>
      <c r="BE508" s="855">
        <v>44977</v>
      </c>
      <c r="BF508" s="855">
        <v>44981</v>
      </c>
      <c r="BG508" s="855">
        <v>44987</v>
      </c>
      <c r="BH508" s="1543">
        <v>44989</v>
      </c>
      <c r="BJ508" s="864">
        <f t="shared" si="519"/>
        <v>35</v>
      </c>
      <c r="BK508" s="857" t="s">
        <v>506</v>
      </c>
      <c r="BL508" s="1243" t="s">
        <v>9219</v>
      </c>
      <c r="BM508" s="853">
        <v>323</v>
      </c>
      <c r="BN508" s="872" t="s">
        <v>8740</v>
      </c>
      <c r="BO508" s="855">
        <v>44871</v>
      </c>
      <c r="BP508" s="855">
        <v>44876</v>
      </c>
      <c r="BQ508" s="855">
        <v>44878</v>
      </c>
      <c r="BR508" s="855">
        <v>44883</v>
      </c>
      <c r="BS508" s="855">
        <v>44960</v>
      </c>
      <c r="BT508" s="855">
        <v>44977</v>
      </c>
      <c r="BU508" s="855">
        <v>44981</v>
      </c>
      <c r="BV508" s="855">
        <v>44987</v>
      </c>
      <c r="BW508" s="1543">
        <v>44989</v>
      </c>
      <c r="BY508" s="864">
        <f t="shared" si="520"/>
        <v>35</v>
      </c>
      <c r="BZ508" s="857" t="s">
        <v>506</v>
      </c>
      <c r="CA508" s="1243" t="s">
        <v>9219</v>
      </c>
      <c r="CB508" s="853">
        <v>323</v>
      </c>
      <c r="CC508" s="872" t="s">
        <v>8740</v>
      </c>
      <c r="CD508" s="873">
        <v>44871</v>
      </c>
      <c r="CE508" s="873">
        <v>44876</v>
      </c>
      <c r="CF508" s="873">
        <v>44878</v>
      </c>
      <c r="CG508" s="873">
        <v>44883</v>
      </c>
      <c r="CH508" s="873">
        <v>44960</v>
      </c>
      <c r="CI508" s="873">
        <v>44977</v>
      </c>
      <c r="CJ508" s="873">
        <v>44981</v>
      </c>
      <c r="CK508" s="873">
        <v>44987</v>
      </c>
      <c r="CL508" s="1543">
        <v>44989</v>
      </c>
      <c r="CN508" s="864">
        <f t="shared" si="521"/>
        <v>35</v>
      </c>
      <c r="CO508" s="857" t="s">
        <v>506</v>
      </c>
      <c r="CP508" s="852" t="s">
        <v>9219</v>
      </c>
      <c r="CQ508" s="853">
        <v>323</v>
      </c>
      <c r="CR508" s="872" t="s">
        <v>8740</v>
      </c>
      <c r="CS508" s="1554">
        <v>44871</v>
      </c>
      <c r="CT508" s="1554">
        <v>44876</v>
      </c>
      <c r="CU508" s="1554">
        <v>44878</v>
      </c>
      <c r="CV508" s="1554">
        <v>44883</v>
      </c>
      <c r="CW508" s="1554">
        <v>44960</v>
      </c>
      <c r="CX508" s="1554">
        <v>44977</v>
      </c>
      <c r="CY508" s="1554">
        <v>44981</v>
      </c>
      <c r="CZ508" s="1554">
        <v>44987</v>
      </c>
      <c r="DA508" s="1543">
        <v>44989</v>
      </c>
    </row>
    <row r="509" spans="2:105">
      <c r="B509" s="1545" t="s">
        <v>5031</v>
      </c>
      <c r="C509" s="1617">
        <f t="shared" si="515"/>
        <v>36</v>
      </c>
      <c r="D509" s="955" t="s">
        <v>506</v>
      </c>
      <c r="E509" s="1246"/>
      <c r="F509" s="853">
        <v>323</v>
      </c>
      <c r="G509" s="872" t="s">
        <v>8740</v>
      </c>
      <c r="H509" s="859">
        <f t="shared" si="523"/>
        <v>44951</v>
      </c>
      <c r="I509" s="859">
        <f t="shared" si="525"/>
        <v>44954</v>
      </c>
      <c r="J509" s="859">
        <f t="shared" si="527"/>
        <v>44960</v>
      </c>
      <c r="K509" s="859">
        <f t="shared" si="528"/>
        <v>44967</v>
      </c>
      <c r="L509" s="859">
        <f t="shared" si="526"/>
        <v>44984</v>
      </c>
      <c r="M509" s="859">
        <f t="shared" si="522"/>
        <v>44988</v>
      </c>
      <c r="N509" s="859">
        <f t="shared" si="529"/>
        <v>44994</v>
      </c>
      <c r="O509" s="1543">
        <f t="shared" si="524"/>
        <v>44996</v>
      </c>
      <c r="Q509" s="864">
        <f t="shared" si="516"/>
        <v>36</v>
      </c>
      <c r="R509" s="857" t="s">
        <v>506</v>
      </c>
      <c r="S509" s="1246"/>
      <c r="T509" s="853">
        <v>323</v>
      </c>
      <c r="U509" s="872" t="s">
        <v>8740</v>
      </c>
      <c r="V509" s="1624">
        <v>44878</v>
      </c>
      <c r="W509" s="1624">
        <v>44883</v>
      </c>
      <c r="X509" s="1624">
        <v>44885</v>
      </c>
      <c r="Y509" s="1624">
        <v>44890</v>
      </c>
      <c r="Z509" s="1624">
        <v>44967</v>
      </c>
      <c r="AA509" s="1624">
        <v>44984</v>
      </c>
      <c r="AB509" s="1624">
        <v>44988</v>
      </c>
      <c r="AC509" s="1624">
        <v>44994</v>
      </c>
      <c r="AD509" s="1543">
        <v>44996</v>
      </c>
      <c r="AF509" s="864">
        <f t="shared" si="517"/>
        <v>36</v>
      </c>
      <c r="AG509" s="857" t="s">
        <v>506</v>
      </c>
      <c r="AH509" s="1246"/>
      <c r="AI509" s="853">
        <v>323</v>
      </c>
      <c r="AJ509" s="872" t="s">
        <v>8740</v>
      </c>
      <c r="AK509" s="1546">
        <v>44878</v>
      </c>
      <c r="AL509" s="1546">
        <v>44883</v>
      </c>
      <c r="AM509" s="1546">
        <v>44885</v>
      </c>
      <c r="AN509" s="1546">
        <v>44890</v>
      </c>
      <c r="AO509" s="1546">
        <v>44967</v>
      </c>
      <c r="AP509" s="1546">
        <v>44984</v>
      </c>
      <c r="AQ509" s="1546">
        <v>44988</v>
      </c>
      <c r="AR509" s="1546">
        <v>44994</v>
      </c>
      <c r="AS509" s="1543">
        <v>44996</v>
      </c>
      <c r="AU509" s="864">
        <f t="shared" si="518"/>
        <v>36</v>
      </c>
      <c r="AV509" s="857" t="s">
        <v>506</v>
      </c>
      <c r="AW509" s="1246"/>
      <c r="AX509" s="853">
        <v>323</v>
      </c>
      <c r="AY509" s="872" t="s">
        <v>8740</v>
      </c>
      <c r="AZ509" s="885">
        <v>44878</v>
      </c>
      <c r="BA509" s="885">
        <v>44883</v>
      </c>
      <c r="BB509" s="885">
        <v>44885</v>
      </c>
      <c r="BC509" s="885">
        <v>44890</v>
      </c>
      <c r="BD509" s="885">
        <v>44967</v>
      </c>
      <c r="BE509" s="885">
        <v>44984</v>
      </c>
      <c r="BF509" s="885">
        <v>44988</v>
      </c>
      <c r="BG509" s="885">
        <v>44994</v>
      </c>
      <c r="BH509" s="1543">
        <v>44996</v>
      </c>
      <c r="BJ509" s="864">
        <f t="shared" si="519"/>
        <v>36</v>
      </c>
      <c r="BK509" s="857" t="s">
        <v>506</v>
      </c>
      <c r="BL509" s="1246"/>
      <c r="BM509" s="853">
        <v>323</v>
      </c>
      <c r="BN509" s="872" t="s">
        <v>8740</v>
      </c>
      <c r="BO509" s="885">
        <v>44878</v>
      </c>
      <c r="BP509" s="885">
        <v>44883</v>
      </c>
      <c r="BQ509" s="885">
        <v>44885</v>
      </c>
      <c r="BR509" s="885">
        <v>44890</v>
      </c>
      <c r="BS509" s="885">
        <v>44967</v>
      </c>
      <c r="BT509" s="885">
        <v>44984</v>
      </c>
      <c r="BU509" s="885">
        <v>44988</v>
      </c>
      <c r="BV509" s="885">
        <v>44994</v>
      </c>
      <c r="BW509" s="1543">
        <v>44996</v>
      </c>
      <c r="BY509" s="864">
        <f t="shared" si="520"/>
        <v>36</v>
      </c>
      <c r="BZ509" s="857" t="s">
        <v>506</v>
      </c>
      <c r="CA509" s="1246"/>
      <c r="CB509" s="853">
        <v>323</v>
      </c>
      <c r="CC509" s="872" t="s">
        <v>8740</v>
      </c>
      <c r="CD509" s="885">
        <v>44878</v>
      </c>
      <c r="CE509" s="885">
        <v>44883</v>
      </c>
      <c r="CF509" s="885">
        <v>44885</v>
      </c>
      <c r="CG509" s="885">
        <v>44890</v>
      </c>
      <c r="CH509" s="885">
        <v>44967</v>
      </c>
      <c r="CI509" s="885">
        <v>44984</v>
      </c>
      <c r="CJ509" s="885">
        <v>44988</v>
      </c>
      <c r="CK509" s="885">
        <v>44994</v>
      </c>
      <c r="CL509" s="1543">
        <v>44996</v>
      </c>
      <c r="CN509" s="864">
        <f t="shared" si="521"/>
        <v>36</v>
      </c>
      <c r="CO509" s="857" t="s">
        <v>506</v>
      </c>
      <c r="CP509" s="858"/>
      <c r="CQ509" s="853">
        <v>323</v>
      </c>
      <c r="CR509" s="872" t="s">
        <v>8740</v>
      </c>
      <c r="CS509" s="1555">
        <v>44878</v>
      </c>
      <c r="CT509" s="1555">
        <v>44883</v>
      </c>
      <c r="CU509" s="1555">
        <v>44885</v>
      </c>
      <c r="CV509" s="1555">
        <v>44890</v>
      </c>
      <c r="CW509" s="1555">
        <v>44967</v>
      </c>
      <c r="CX509" s="1555">
        <v>44984</v>
      </c>
      <c r="CY509" s="1555">
        <v>44988</v>
      </c>
      <c r="CZ509" s="1555">
        <v>44994</v>
      </c>
      <c r="DA509" s="1543">
        <v>44996</v>
      </c>
    </row>
    <row r="510" spans="2:105">
      <c r="B510" s="1545" t="s">
        <v>5032</v>
      </c>
      <c r="C510" s="1617">
        <f t="shared" si="515"/>
        <v>37</v>
      </c>
      <c r="D510" s="955" t="s">
        <v>506</v>
      </c>
      <c r="E510" s="1246"/>
      <c r="F510" s="853">
        <v>323</v>
      </c>
      <c r="G510" s="872" t="s">
        <v>8740</v>
      </c>
      <c r="H510" s="859">
        <f t="shared" si="523"/>
        <v>44958</v>
      </c>
      <c r="I510" s="859">
        <f t="shared" si="525"/>
        <v>44961</v>
      </c>
      <c r="J510" s="859">
        <f t="shared" si="527"/>
        <v>44967</v>
      </c>
      <c r="K510" s="859">
        <f t="shared" si="528"/>
        <v>44974</v>
      </c>
      <c r="L510" s="859">
        <f t="shared" si="526"/>
        <v>44991</v>
      </c>
      <c r="M510" s="859">
        <f t="shared" si="522"/>
        <v>44995</v>
      </c>
      <c r="N510" s="859">
        <f t="shared" si="529"/>
        <v>45001</v>
      </c>
      <c r="O510" s="1543">
        <f t="shared" si="524"/>
        <v>45003</v>
      </c>
      <c r="Q510" s="864">
        <f t="shared" si="516"/>
        <v>37</v>
      </c>
      <c r="R510" s="857" t="s">
        <v>506</v>
      </c>
      <c r="S510" s="1246"/>
      <c r="T510" s="853">
        <v>323</v>
      </c>
      <c r="U510" s="872" t="s">
        <v>8740</v>
      </c>
      <c r="V510" s="1624">
        <v>44885</v>
      </c>
      <c r="W510" s="1624">
        <v>44890</v>
      </c>
      <c r="X510" s="1624">
        <v>44892</v>
      </c>
      <c r="Y510" s="1624">
        <v>44897</v>
      </c>
      <c r="Z510" s="1624">
        <v>44974</v>
      </c>
      <c r="AA510" s="1624">
        <v>44991</v>
      </c>
      <c r="AB510" s="1624">
        <v>44995</v>
      </c>
      <c r="AC510" s="1624">
        <v>45001</v>
      </c>
      <c r="AD510" s="1543">
        <v>45003</v>
      </c>
      <c r="AF510" s="864">
        <f t="shared" si="517"/>
        <v>37</v>
      </c>
      <c r="AG510" s="857" t="s">
        <v>506</v>
      </c>
      <c r="AH510" s="1246"/>
      <c r="AI510" s="853">
        <v>323</v>
      </c>
      <c r="AJ510" s="872" t="s">
        <v>8740</v>
      </c>
      <c r="AK510" s="1546">
        <v>44885</v>
      </c>
      <c r="AL510" s="1546">
        <v>44890</v>
      </c>
      <c r="AM510" s="1546">
        <v>44892</v>
      </c>
      <c r="AN510" s="1546">
        <v>44897</v>
      </c>
      <c r="AO510" s="1546">
        <v>44974</v>
      </c>
      <c r="AP510" s="1546">
        <v>44991</v>
      </c>
      <c r="AQ510" s="1546">
        <v>44995</v>
      </c>
      <c r="AR510" s="1546">
        <v>45001</v>
      </c>
      <c r="AS510" s="1543">
        <v>45003</v>
      </c>
      <c r="AU510" s="864">
        <f t="shared" si="518"/>
        <v>37</v>
      </c>
      <c r="AV510" s="857" t="s">
        <v>506</v>
      </c>
      <c r="AW510" s="1246"/>
      <c r="AX510" s="853">
        <v>323</v>
      </c>
      <c r="AY510" s="872" t="s">
        <v>8740</v>
      </c>
      <c r="AZ510" s="885">
        <v>44885</v>
      </c>
      <c r="BA510" s="885">
        <v>44890</v>
      </c>
      <c r="BB510" s="885">
        <v>44892</v>
      </c>
      <c r="BC510" s="885">
        <v>44897</v>
      </c>
      <c r="BD510" s="885">
        <v>44974</v>
      </c>
      <c r="BE510" s="885">
        <v>44991</v>
      </c>
      <c r="BF510" s="885">
        <v>44995</v>
      </c>
      <c r="BG510" s="885">
        <v>45001</v>
      </c>
      <c r="BH510" s="1543">
        <v>45003</v>
      </c>
      <c r="BJ510" s="864">
        <f t="shared" si="519"/>
        <v>37</v>
      </c>
      <c r="BK510" s="857" t="s">
        <v>506</v>
      </c>
      <c r="BL510" s="1246"/>
      <c r="BM510" s="853">
        <v>323</v>
      </c>
      <c r="BN510" s="872" t="s">
        <v>8740</v>
      </c>
      <c r="BO510" s="885">
        <v>44885</v>
      </c>
      <c r="BP510" s="885">
        <v>44890</v>
      </c>
      <c r="BQ510" s="885">
        <v>44892</v>
      </c>
      <c r="BR510" s="885">
        <v>44897</v>
      </c>
      <c r="BS510" s="885">
        <v>44974</v>
      </c>
      <c r="BT510" s="885">
        <v>44991</v>
      </c>
      <c r="BU510" s="885">
        <v>44995</v>
      </c>
      <c r="BV510" s="885">
        <v>45001</v>
      </c>
      <c r="BW510" s="1543">
        <v>45003</v>
      </c>
      <c r="BY510" s="864">
        <f t="shared" si="520"/>
        <v>37</v>
      </c>
      <c r="BZ510" s="857" t="s">
        <v>506</v>
      </c>
      <c r="CA510" s="1246"/>
      <c r="CB510" s="853">
        <v>323</v>
      </c>
      <c r="CC510" s="872" t="s">
        <v>8740</v>
      </c>
      <c r="CD510" s="885">
        <v>44885</v>
      </c>
      <c r="CE510" s="885">
        <v>44890</v>
      </c>
      <c r="CF510" s="885">
        <v>44892</v>
      </c>
      <c r="CG510" s="885">
        <v>44897</v>
      </c>
      <c r="CH510" s="885">
        <v>44974</v>
      </c>
      <c r="CI510" s="885">
        <v>44991</v>
      </c>
      <c r="CJ510" s="885">
        <v>44995</v>
      </c>
      <c r="CK510" s="885">
        <v>45001</v>
      </c>
      <c r="CL510" s="1543">
        <v>45003</v>
      </c>
      <c r="CN510" s="864">
        <f t="shared" si="521"/>
        <v>37</v>
      </c>
      <c r="CO510" s="857" t="s">
        <v>506</v>
      </c>
      <c r="CP510" s="858"/>
      <c r="CQ510" s="853">
        <v>323</v>
      </c>
      <c r="CR510" s="872" t="s">
        <v>8740</v>
      </c>
      <c r="CS510" s="1555">
        <v>44885</v>
      </c>
      <c r="CT510" s="1555">
        <v>44890</v>
      </c>
      <c r="CU510" s="1555">
        <v>44892</v>
      </c>
      <c r="CV510" s="1555">
        <v>44897</v>
      </c>
      <c r="CW510" s="1555">
        <v>44974</v>
      </c>
      <c r="CX510" s="1555">
        <v>44991</v>
      </c>
      <c r="CY510" s="1555">
        <v>44995</v>
      </c>
      <c r="CZ510" s="1555">
        <v>45001</v>
      </c>
      <c r="DA510" s="1543">
        <v>45003</v>
      </c>
    </row>
    <row r="511" spans="2:105">
      <c r="B511" s="1545" t="s">
        <v>5033</v>
      </c>
      <c r="C511" s="1617">
        <f t="shared" si="515"/>
        <v>38</v>
      </c>
      <c r="D511" s="955" t="s">
        <v>506</v>
      </c>
      <c r="E511" s="1246"/>
      <c r="F511" s="853">
        <v>323</v>
      </c>
      <c r="G511" s="872" t="s">
        <v>8740</v>
      </c>
      <c r="H511" s="859">
        <f t="shared" si="523"/>
        <v>44965</v>
      </c>
      <c r="I511" s="859">
        <f t="shared" si="525"/>
        <v>44968</v>
      </c>
      <c r="J511" s="859">
        <f t="shared" si="527"/>
        <v>44974</v>
      </c>
      <c r="K511" s="859">
        <f t="shared" si="528"/>
        <v>44981</v>
      </c>
      <c r="L511" s="859">
        <f t="shared" si="526"/>
        <v>44998</v>
      </c>
      <c r="M511" s="859">
        <f t="shared" si="522"/>
        <v>45002</v>
      </c>
      <c r="N511" s="859">
        <f t="shared" si="529"/>
        <v>45008</v>
      </c>
      <c r="O511" s="1543">
        <f t="shared" si="524"/>
        <v>45010</v>
      </c>
      <c r="Q511" s="864">
        <f t="shared" si="516"/>
        <v>38</v>
      </c>
      <c r="R511" s="857" t="s">
        <v>506</v>
      </c>
      <c r="S511" s="1246"/>
      <c r="T511" s="853">
        <v>323</v>
      </c>
      <c r="U511" s="872" t="s">
        <v>8740</v>
      </c>
      <c r="V511" s="1624">
        <v>44892</v>
      </c>
      <c r="W511" s="1624">
        <v>44897</v>
      </c>
      <c r="X511" s="1624">
        <v>44899</v>
      </c>
      <c r="Y511" s="1624">
        <v>44904</v>
      </c>
      <c r="Z511" s="1624">
        <v>44981</v>
      </c>
      <c r="AA511" s="1624">
        <v>44998</v>
      </c>
      <c r="AB511" s="1624">
        <v>45002</v>
      </c>
      <c r="AC511" s="1624">
        <v>45008</v>
      </c>
      <c r="AD511" s="1543">
        <v>45010</v>
      </c>
      <c r="AF511" s="864">
        <f t="shared" si="517"/>
        <v>38</v>
      </c>
      <c r="AG511" s="857" t="s">
        <v>506</v>
      </c>
      <c r="AH511" s="1246"/>
      <c r="AI511" s="853">
        <v>323</v>
      </c>
      <c r="AJ511" s="872" t="s">
        <v>8740</v>
      </c>
      <c r="AK511" s="1546">
        <v>44892</v>
      </c>
      <c r="AL511" s="1546">
        <v>44897</v>
      </c>
      <c r="AM511" s="1546">
        <v>44899</v>
      </c>
      <c r="AN511" s="1546">
        <v>44904</v>
      </c>
      <c r="AO511" s="1546">
        <v>44981</v>
      </c>
      <c r="AP511" s="1546">
        <v>44998</v>
      </c>
      <c r="AQ511" s="1546">
        <v>45002</v>
      </c>
      <c r="AR511" s="1546">
        <v>45008</v>
      </c>
      <c r="AS511" s="1543">
        <v>45010</v>
      </c>
      <c r="AU511" s="864">
        <f t="shared" si="518"/>
        <v>38</v>
      </c>
      <c r="AV511" s="857" t="s">
        <v>506</v>
      </c>
      <c r="AW511" s="1246"/>
      <c r="AX511" s="853">
        <v>323</v>
      </c>
      <c r="AY511" s="872" t="s">
        <v>8740</v>
      </c>
      <c r="AZ511" s="885">
        <v>44892</v>
      </c>
      <c r="BA511" s="885">
        <v>44897</v>
      </c>
      <c r="BB511" s="885">
        <v>44899</v>
      </c>
      <c r="BC511" s="885">
        <v>44904</v>
      </c>
      <c r="BD511" s="885">
        <v>44981</v>
      </c>
      <c r="BE511" s="885">
        <v>44998</v>
      </c>
      <c r="BF511" s="885">
        <v>45002</v>
      </c>
      <c r="BG511" s="885">
        <v>45008</v>
      </c>
      <c r="BH511" s="1543">
        <v>45010</v>
      </c>
      <c r="BJ511" s="864">
        <f t="shared" si="519"/>
        <v>38</v>
      </c>
      <c r="BK511" s="857" t="s">
        <v>506</v>
      </c>
      <c r="BL511" s="1246"/>
      <c r="BM511" s="853">
        <v>323</v>
      </c>
      <c r="BN511" s="872" t="s">
        <v>8740</v>
      </c>
      <c r="BO511" s="885">
        <v>44892</v>
      </c>
      <c r="BP511" s="885">
        <v>44897</v>
      </c>
      <c r="BQ511" s="885">
        <v>44899</v>
      </c>
      <c r="BR511" s="885">
        <v>44904</v>
      </c>
      <c r="BS511" s="885">
        <v>44981</v>
      </c>
      <c r="BT511" s="885">
        <v>44998</v>
      </c>
      <c r="BU511" s="885">
        <v>45002</v>
      </c>
      <c r="BV511" s="885">
        <v>45008</v>
      </c>
      <c r="BW511" s="1543">
        <v>45010</v>
      </c>
      <c r="BY511" s="864">
        <f t="shared" si="520"/>
        <v>38</v>
      </c>
      <c r="BZ511" s="857" t="s">
        <v>506</v>
      </c>
      <c r="CA511" s="1246"/>
      <c r="CB511" s="853">
        <v>323</v>
      </c>
      <c r="CC511" s="872" t="s">
        <v>8740</v>
      </c>
      <c r="CD511" s="885">
        <v>44892</v>
      </c>
      <c r="CE511" s="885">
        <v>44897</v>
      </c>
      <c r="CF511" s="885">
        <v>44899</v>
      </c>
      <c r="CG511" s="885">
        <v>44904</v>
      </c>
      <c r="CH511" s="885">
        <v>44981</v>
      </c>
      <c r="CI511" s="885">
        <v>44998</v>
      </c>
      <c r="CJ511" s="885">
        <v>45002</v>
      </c>
      <c r="CK511" s="885">
        <v>45008</v>
      </c>
      <c r="CL511" s="1543">
        <v>45010</v>
      </c>
      <c r="CN511" s="864">
        <f t="shared" si="521"/>
        <v>38</v>
      </c>
      <c r="CO511" s="857" t="s">
        <v>506</v>
      </c>
      <c r="CP511" s="858"/>
      <c r="CQ511" s="853">
        <v>323</v>
      </c>
      <c r="CR511" s="872" t="s">
        <v>8740</v>
      </c>
      <c r="CS511" s="1555">
        <v>44892</v>
      </c>
      <c r="CT511" s="1555">
        <v>44897</v>
      </c>
      <c r="CU511" s="1555">
        <v>44899</v>
      </c>
      <c r="CV511" s="1555">
        <v>44904</v>
      </c>
      <c r="CW511" s="1555">
        <v>44981</v>
      </c>
      <c r="CX511" s="1555">
        <v>44998</v>
      </c>
      <c r="CY511" s="1555">
        <v>45002</v>
      </c>
      <c r="CZ511" s="1555">
        <v>45008</v>
      </c>
      <c r="DA511" s="1543">
        <v>45010</v>
      </c>
    </row>
    <row r="512" spans="2:105" ht="26.25" thickBot="1">
      <c r="B512" s="1545" t="s">
        <v>5034</v>
      </c>
      <c r="C512" s="1617">
        <f t="shared" si="515"/>
        <v>39</v>
      </c>
      <c r="D512" s="955" t="s">
        <v>506</v>
      </c>
      <c r="E512" s="1243" t="s">
        <v>719</v>
      </c>
      <c r="F512" s="853">
        <v>323</v>
      </c>
      <c r="G512" s="872" t="s">
        <v>8740</v>
      </c>
      <c r="H512" s="873">
        <f t="shared" si="523"/>
        <v>44972</v>
      </c>
      <c r="I512" s="873">
        <f t="shared" si="525"/>
        <v>44975</v>
      </c>
      <c r="J512" s="873">
        <f t="shared" si="527"/>
        <v>44981</v>
      </c>
      <c r="K512" s="873">
        <f t="shared" si="528"/>
        <v>44988</v>
      </c>
      <c r="L512" s="873">
        <f t="shared" si="526"/>
        <v>45005</v>
      </c>
      <c r="M512" s="873">
        <f t="shared" si="522"/>
        <v>45009</v>
      </c>
      <c r="N512" s="873">
        <f t="shared" si="529"/>
        <v>45015</v>
      </c>
      <c r="O512" s="1543">
        <f t="shared" si="524"/>
        <v>45017</v>
      </c>
      <c r="Q512" s="864">
        <f t="shared" si="516"/>
        <v>39</v>
      </c>
      <c r="R512" s="857" t="s">
        <v>506</v>
      </c>
      <c r="S512" s="1243" t="s">
        <v>719</v>
      </c>
      <c r="T512" s="853">
        <v>323</v>
      </c>
      <c r="U512" s="872" t="s">
        <v>8740</v>
      </c>
      <c r="V512" s="1625">
        <v>44899</v>
      </c>
      <c r="W512" s="1625">
        <v>44904</v>
      </c>
      <c r="X512" s="1625">
        <v>44906</v>
      </c>
      <c r="Y512" s="1625">
        <v>44911</v>
      </c>
      <c r="Z512" s="1625">
        <v>44988</v>
      </c>
      <c r="AA512" s="1625">
        <v>45005</v>
      </c>
      <c r="AB512" s="1625">
        <v>45009</v>
      </c>
      <c r="AC512" s="1625">
        <v>45015</v>
      </c>
      <c r="AD512" s="1543">
        <v>45017</v>
      </c>
      <c r="AF512" s="864">
        <f t="shared" si="517"/>
        <v>39</v>
      </c>
      <c r="AG512" s="1544" t="s">
        <v>506</v>
      </c>
      <c r="AH512" s="1243" t="s">
        <v>719</v>
      </c>
      <c r="AI512" s="853">
        <v>323</v>
      </c>
      <c r="AJ512" s="872" t="s">
        <v>8740</v>
      </c>
      <c r="AK512" s="1547">
        <v>44899</v>
      </c>
      <c r="AL512" s="1547">
        <v>44904</v>
      </c>
      <c r="AM512" s="1547">
        <v>44906</v>
      </c>
      <c r="AN512" s="1547">
        <v>44911</v>
      </c>
      <c r="AO512" s="1547">
        <v>44988</v>
      </c>
      <c r="AP512" s="1547">
        <v>45005</v>
      </c>
      <c r="AQ512" s="1547">
        <v>45009</v>
      </c>
      <c r="AR512" s="1547">
        <v>45015</v>
      </c>
      <c r="AS512" s="1543">
        <v>45017</v>
      </c>
      <c r="AU512" s="864">
        <f t="shared" si="518"/>
        <v>39</v>
      </c>
      <c r="AV512" s="1544" t="s">
        <v>506</v>
      </c>
      <c r="AW512" s="1243" t="s">
        <v>719</v>
      </c>
      <c r="AX512" s="853">
        <v>323</v>
      </c>
      <c r="AY512" s="872" t="s">
        <v>8740</v>
      </c>
      <c r="AZ512" s="873">
        <v>44899</v>
      </c>
      <c r="BA512" s="873">
        <v>44904</v>
      </c>
      <c r="BB512" s="873">
        <v>44906</v>
      </c>
      <c r="BC512" s="873">
        <v>44911</v>
      </c>
      <c r="BD512" s="873">
        <v>44988</v>
      </c>
      <c r="BE512" s="873">
        <v>45005</v>
      </c>
      <c r="BF512" s="873">
        <v>45009</v>
      </c>
      <c r="BG512" s="873">
        <v>45015</v>
      </c>
      <c r="BH512" s="1543">
        <v>45017</v>
      </c>
      <c r="BJ512" s="864">
        <f t="shared" si="519"/>
        <v>39</v>
      </c>
      <c r="BK512" s="1544" t="s">
        <v>506</v>
      </c>
      <c r="BL512" s="1243" t="s">
        <v>719</v>
      </c>
      <c r="BM512" s="853">
        <v>323</v>
      </c>
      <c r="BN512" s="872" t="s">
        <v>8740</v>
      </c>
      <c r="BO512" s="873">
        <v>44899</v>
      </c>
      <c r="BP512" s="873">
        <v>44904</v>
      </c>
      <c r="BQ512" s="873">
        <v>44906</v>
      </c>
      <c r="BR512" s="873">
        <v>44911</v>
      </c>
      <c r="BS512" s="873">
        <v>44988</v>
      </c>
      <c r="BT512" s="873">
        <v>45005</v>
      </c>
      <c r="BU512" s="873">
        <v>45009</v>
      </c>
      <c r="BV512" s="873">
        <v>45015</v>
      </c>
      <c r="BW512" s="1543">
        <v>45017</v>
      </c>
      <c r="BY512" s="864">
        <f t="shared" si="520"/>
        <v>39</v>
      </c>
      <c r="BZ512" s="1544" t="s">
        <v>506</v>
      </c>
      <c r="CA512" s="1243" t="s">
        <v>719</v>
      </c>
      <c r="CB512" s="853">
        <v>323</v>
      </c>
      <c r="CC512" s="872" t="s">
        <v>8740</v>
      </c>
      <c r="CD512" s="873">
        <v>44899</v>
      </c>
      <c r="CE512" s="873">
        <v>44904</v>
      </c>
      <c r="CF512" s="873">
        <v>44906</v>
      </c>
      <c r="CG512" s="873">
        <v>44911</v>
      </c>
      <c r="CH512" s="873">
        <v>44988</v>
      </c>
      <c r="CI512" s="873">
        <v>45005</v>
      </c>
      <c r="CJ512" s="873">
        <v>45009</v>
      </c>
      <c r="CK512" s="873">
        <v>45015</v>
      </c>
      <c r="CL512" s="1543">
        <v>45017</v>
      </c>
      <c r="CN512" s="864">
        <f t="shared" si="521"/>
        <v>39</v>
      </c>
      <c r="CO512" s="1544" t="s">
        <v>506</v>
      </c>
      <c r="CP512" s="852" t="s">
        <v>719</v>
      </c>
      <c r="CQ512" s="853">
        <v>323</v>
      </c>
      <c r="CR512" s="872" t="s">
        <v>8740</v>
      </c>
      <c r="CS512" s="1554">
        <v>44899</v>
      </c>
      <c r="CT512" s="1554">
        <v>44904</v>
      </c>
      <c r="CU512" s="1554">
        <v>44906</v>
      </c>
      <c r="CV512" s="1554">
        <v>44911</v>
      </c>
      <c r="CW512" s="1554">
        <v>44988</v>
      </c>
      <c r="CX512" s="1554">
        <v>45005</v>
      </c>
      <c r="CY512" s="1554">
        <v>45009</v>
      </c>
      <c r="CZ512" s="1554">
        <v>45015</v>
      </c>
      <c r="DA512" s="1543">
        <v>45017</v>
      </c>
    </row>
    <row r="513" spans="2:105">
      <c r="B513" s="1545" t="s">
        <v>5035</v>
      </c>
      <c r="C513" s="1618">
        <f t="shared" ref="C513:C525" si="530">C512+1</f>
        <v>40</v>
      </c>
      <c r="D513" s="958" t="s">
        <v>506</v>
      </c>
      <c r="E513" s="1619"/>
      <c r="F513" s="876">
        <v>423</v>
      </c>
      <c r="G513" s="1189" t="s">
        <v>8741</v>
      </c>
      <c r="H513" s="859">
        <f t="shared" si="523"/>
        <v>44979</v>
      </c>
      <c r="I513" s="859">
        <f t="shared" si="525"/>
        <v>44982</v>
      </c>
      <c r="J513" s="859">
        <f t="shared" si="527"/>
        <v>44988</v>
      </c>
      <c r="K513" s="859">
        <f t="shared" si="528"/>
        <v>44995</v>
      </c>
      <c r="L513" s="859">
        <f t="shared" si="526"/>
        <v>45012</v>
      </c>
      <c r="M513" s="859">
        <f t="shared" si="522"/>
        <v>45016</v>
      </c>
      <c r="N513" s="859">
        <f t="shared" si="529"/>
        <v>45022</v>
      </c>
      <c r="O513" s="1620">
        <f t="shared" si="524"/>
        <v>45024</v>
      </c>
      <c r="Q513" s="864">
        <f t="shared" ref="Q513:Q525" si="531">Q512+1</f>
        <v>40</v>
      </c>
      <c r="R513" s="857" t="s">
        <v>506</v>
      </c>
      <c r="S513" s="1246"/>
      <c r="T513" s="876">
        <v>423</v>
      </c>
      <c r="U513" s="1189" t="s">
        <v>8741</v>
      </c>
      <c r="V513" s="1624">
        <v>44906</v>
      </c>
      <c r="W513" s="1624">
        <v>44911</v>
      </c>
      <c r="X513" s="1624">
        <v>44913</v>
      </c>
      <c r="Y513" s="1624">
        <v>44918</v>
      </c>
      <c r="Z513" s="1624">
        <v>44995</v>
      </c>
      <c r="AA513" s="1624">
        <v>45012</v>
      </c>
      <c r="AB513" s="1624">
        <v>45016</v>
      </c>
      <c r="AC513" s="1624">
        <v>45022</v>
      </c>
      <c r="AD513" s="1543">
        <v>45024</v>
      </c>
      <c r="AF513" s="864">
        <f t="shared" ref="AF513:AF525" si="532">AF512+1</f>
        <v>40</v>
      </c>
      <c r="AG513" s="1616"/>
      <c r="AH513" s="1619"/>
      <c r="AI513" s="876">
        <v>423</v>
      </c>
      <c r="AJ513" s="1189" t="s">
        <v>8741</v>
      </c>
      <c r="AK513" s="1621">
        <v>44906</v>
      </c>
      <c r="AL513" s="1621">
        <v>44911</v>
      </c>
      <c r="AM513" s="1621">
        <v>44913</v>
      </c>
      <c r="AN513" s="1621">
        <v>44918</v>
      </c>
      <c r="AO513" s="1621">
        <v>44995</v>
      </c>
      <c r="AP513" s="1621">
        <v>45012</v>
      </c>
      <c r="AQ513" s="1621">
        <v>45016</v>
      </c>
      <c r="AR513" s="1621">
        <v>45022</v>
      </c>
      <c r="AS513" s="1620">
        <v>45024</v>
      </c>
      <c r="AU513" s="864">
        <f t="shared" ref="AU513:AU525" si="533">AU512+1</f>
        <v>40</v>
      </c>
      <c r="AV513" s="1616"/>
      <c r="AW513" s="1619"/>
      <c r="AX513" s="876">
        <v>423</v>
      </c>
      <c r="AY513" s="1189" t="s">
        <v>8741</v>
      </c>
      <c r="AZ513" s="859">
        <v>44906</v>
      </c>
      <c r="BA513" s="859">
        <v>44911</v>
      </c>
      <c r="BB513" s="859">
        <v>44913</v>
      </c>
      <c r="BC513" s="859">
        <v>44918</v>
      </c>
      <c r="BD513" s="859">
        <v>44995</v>
      </c>
      <c r="BE513" s="859">
        <v>45012</v>
      </c>
      <c r="BF513" s="859">
        <v>45016</v>
      </c>
      <c r="BG513" s="859">
        <v>45022</v>
      </c>
      <c r="BH513" s="1620">
        <v>45024</v>
      </c>
      <c r="BJ513" s="864">
        <f t="shared" ref="BJ513:BJ525" si="534">BJ512+1</f>
        <v>40</v>
      </c>
      <c r="BK513" s="1616"/>
      <c r="BL513" s="1619"/>
      <c r="BM513" s="876">
        <v>423</v>
      </c>
      <c r="BN513" s="1189" t="s">
        <v>8741</v>
      </c>
      <c r="BO513" s="859">
        <v>44906</v>
      </c>
      <c r="BP513" s="859">
        <v>44911</v>
      </c>
      <c r="BQ513" s="859">
        <v>44913</v>
      </c>
      <c r="BR513" s="859">
        <v>44918</v>
      </c>
      <c r="BS513" s="859">
        <v>44995</v>
      </c>
      <c r="BT513" s="859">
        <v>45012</v>
      </c>
      <c r="BU513" s="859">
        <v>45016</v>
      </c>
      <c r="BV513" s="859">
        <v>45022</v>
      </c>
      <c r="BW513" s="1620">
        <v>45024</v>
      </c>
      <c r="BY513" s="864">
        <f t="shared" ref="BY513:BY525" si="535">BY512+1</f>
        <v>40</v>
      </c>
      <c r="BZ513" s="1616"/>
      <c r="CA513" s="1619"/>
      <c r="CB513" s="876">
        <v>423</v>
      </c>
      <c r="CC513" s="1189" t="s">
        <v>8741</v>
      </c>
      <c r="CD513" s="859">
        <v>44906</v>
      </c>
      <c r="CE513" s="859">
        <v>44911</v>
      </c>
      <c r="CF513" s="859">
        <v>44913</v>
      </c>
      <c r="CG513" s="859">
        <v>44918</v>
      </c>
      <c r="CH513" s="859">
        <v>44995</v>
      </c>
      <c r="CI513" s="859">
        <v>45012</v>
      </c>
      <c r="CJ513" s="859">
        <v>45016</v>
      </c>
      <c r="CK513" s="859">
        <v>45022</v>
      </c>
      <c r="CL513" s="1620">
        <v>45024</v>
      </c>
      <c r="CN513" s="864">
        <f t="shared" ref="CN513:CN525" si="536">CN512+1</f>
        <v>40</v>
      </c>
      <c r="CO513" s="1616"/>
      <c r="CP513" s="892"/>
      <c r="CQ513" s="876">
        <v>423</v>
      </c>
      <c r="CR513" s="1189" t="s">
        <v>8741</v>
      </c>
      <c r="CS513" s="1623">
        <v>44906</v>
      </c>
      <c r="CT513" s="1623">
        <v>44911</v>
      </c>
      <c r="CU513" s="1623">
        <v>44913</v>
      </c>
      <c r="CV513" s="1623">
        <v>44918</v>
      </c>
      <c r="CW513" s="1623">
        <v>44995</v>
      </c>
      <c r="CX513" s="1623">
        <v>45012</v>
      </c>
      <c r="CY513" s="1623">
        <v>45016</v>
      </c>
      <c r="CZ513" s="1623">
        <v>45022</v>
      </c>
      <c r="DA513" s="1620">
        <v>45024</v>
      </c>
    </row>
    <row r="514" spans="2:105">
      <c r="B514" s="1545" t="s">
        <v>5036</v>
      </c>
      <c r="C514" s="1617">
        <f t="shared" si="530"/>
        <v>41</v>
      </c>
      <c r="D514" s="955" t="s">
        <v>506</v>
      </c>
      <c r="E514" s="1246"/>
      <c r="F514" s="876">
        <v>423</v>
      </c>
      <c r="G514" s="1189" t="s">
        <v>8741</v>
      </c>
      <c r="H514" s="859">
        <f t="shared" si="523"/>
        <v>44986</v>
      </c>
      <c r="I514" s="859">
        <f t="shared" si="525"/>
        <v>44989</v>
      </c>
      <c r="J514" s="859">
        <f t="shared" si="527"/>
        <v>44995</v>
      </c>
      <c r="K514" s="859">
        <f t="shared" si="528"/>
        <v>45002</v>
      </c>
      <c r="L514" s="859">
        <f t="shared" si="526"/>
        <v>45019</v>
      </c>
      <c r="M514" s="859">
        <f t="shared" si="522"/>
        <v>45023</v>
      </c>
      <c r="N514" s="859">
        <f t="shared" si="529"/>
        <v>45029</v>
      </c>
      <c r="O514" s="1543">
        <f t="shared" si="524"/>
        <v>45031</v>
      </c>
      <c r="Q514" s="864">
        <f t="shared" si="531"/>
        <v>41</v>
      </c>
      <c r="R514" s="857" t="s">
        <v>506</v>
      </c>
      <c r="S514" s="1246"/>
      <c r="T514" s="876">
        <v>423</v>
      </c>
      <c r="U514" s="1189" t="s">
        <v>8741</v>
      </c>
      <c r="V514" s="1624">
        <v>44913</v>
      </c>
      <c r="W514" s="1624">
        <v>44918</v>
      </c>
      <c r="X514" s="1624">
        <v>44920</v>
      </c>
      <c r="Y514" s="1624">
        <v>44925</v>
      </c>
      <c r="Z514" s="1624">
        <v>45002</v>
      </c>
      <c r="AA514" s="1624">
        <v>45019</v>
      </c>
      <c r="AB514" s="1624">
        <v>45023</v>
      </c>
      <c r="AC514" s="1624">
        <v>45029</v>
      </c>
      <c r="AD514" s="1543">
        <v>45031</v>
      </c>
      <c r="AF514" s="864">
        <f t="shared" si="532"/>
        <v>41</v>
      </c>
      <c r="AG514" s="1622"/>
      <c r="AH514" s="1246"/>
      <c r="AI514" s="876">
        <v>423</v>
      </c>
      <c r="AJ514" s="1189" t="s">
        <v>8741</v>
      </c>
      <c r="AK514" s="1546">
        <v>44913</v>
      </c>
      <c r="AL514" s="1546">
        <v>44918</v>
      </c>
      <c r="AM514" s="1546">
        <v>44920</v>
      </c>
      <c r="AN514" s="1546">
        <v>44925</v>
      </c>
      <c r="AO514" s="1546">
        <v>45002</v>
      </c>
      <c r="AP514" s="1546">
        <v>45019</v>
      </c>
      <c r="AQ514" s="1546">
        <v>45023</v>
      </c>
      <c r="AR514" s="1546">
        <v>45029</v>
      </c>
      <c r="AS514" s="1543">
        <v>45031</v>
      </c>
      <c r="AU514" s="864">
        <f t="shared" si="533"/>
        <v>41</v>
      </c>
      <c r="AV514" s="1622"/>
      <c r="AW514" s="1246"/>
      <c r="AX514" s="876">
        <v>423</v>
      </c>
      <c r="AY514" s="1189" t="s">
        <v>8741</v>
      </c>
      <c r="AZ514" s="885">
        <v>44913</v>
      </c>
      <c r="BA514" s="885">
        <v>44918</v>
      </c>
      <c r="BB514" s="885">
        <v>44920</v>
      </c>
      <c r="BC514" s="885">
        <v>44925</v>
      </c>
      <c r="BD514" s="885">
        <v>45002</v>
      </c>
      <c r="BE514" s="885">
        <v>45019</v>
      </c>
      <c r="BF514" s="885">
        <v>45023</v>
      </c>
      <c r="BG514" s="885">
        <v>45029</v>
      </c>
      <c r="BH514" s="1543">
        <v>45031</v>
      </c>
      <c r="BJ514" s="864">
        <f t="shared" si="534"/>
        <v>41</v>
      </c>
      <c r="BK514" s="1622"/>
      <c r="BL514" s="1246"/>
      <c r="BM514" s="876">
        <v>423</v>
      </c>
      <c r="BN514" s="1189" t="s">
        <v>8741</v>
      </c>
      <c r="BO514" s="885">
        <v>44913</v>
      </c>
      <c r="BP514" s="885">
        <v>44918</v>
      </c>
      <c r="BQ514" s="885">
        <v>44920</v>
      </c>
      <c r="BR514" s="885">
        <v>44925</v>
      </c>
      <c r="BS514" s="885">
        <v>45002</v>
      </c>
      <c r="BT514" s="885">
        <v>45019</v>
      </c>
      <c r="BU514" s="885">
        <v>45023</v>
      </c>
      <c r="BV514" s="885">
        <v>45029</v>
      </c>
      <c r="BW514" s="1543">
        <v>45031</v>
      </c>
      <c r="BY514" s="864">
        <f t="shared" si="535"/>
        <v>41</v>
      </c>
      <c r="BZ514" s="1622"/>
      <c r="CA514" s="1246"/>
      <c r="CB514" s="876">
        <v>423</v>
      </c>
      <c r="CC514" s="1189" t="s">
        <v>8741</v>
      </c>
      <c r="CD514" s="885">
        <v>44913</v>
      </c>
      <c r="CE514" s="885">
        <v>44918</v>
      </c>
      <c r="CF514" s="885">
        <v>44920</v>
      </c>
      <c r="CG514" s="885">
        <v>44925</v>
      </c>
      <c r="CH514" s="885">
        <v>45002</v>
      </c>
      <c r="CI514" s="885">
        <v>45019</v>
      </c>
      <c r="CJ514" s="885">
        <v>45023</v>
      </c>
      <c r="CK514" s="885">
        <v>45029</v>
      </c>
      <c r="CL514" s="1543">
        <v>45031</v>
      </c>
      <c r="CN514" s="864">
        <f t="shared" si="536"/>
        <v>41</v>
      </c>
      <c r="CO514" s="1622"/>
      <c r="CP514" s="858"/>
      <c r="CQ514" s="876">
        <v>423</v>
      </c>
      <c r="CR514" s="1189" t="s">
        <v>8741</v>
      </c>
      <c r="CS514" s="1555">
        <v>44913</v>
      </c>
      <c r="CT514" s="1555">
        <v>44918</v>
      </c>
      <c r="CU514" s="1555">
        <v>44920</v>
      </c>
      <c r="CV514" s="1555">
        <v>44925</v>
      </c>
      <c r="CW514" s="1555">
        <v>45002</v>
      </c>
      <c r="CX514" s="1555">
        <v>45019</v>
      </c>
      <c r="CY514" s="1555">
        <v>45023</v>
      </c>
      <c r="CZ514" s="1555">
        <v>45029</v>
      </c>
      <c r="DA514" s="1543">
        <v>45031</v>
      </c>
    </row>
    <row r="515" spans="2:105">
      <c r="B515" s="1545" t="s">
        <v>5037</v>
      </c>
      <c r="C515" s="1617">
        <f t="shared" si="530"/>
        <v>42</v>
      </c>
      <c r="D515" s="955" t="s">
        <v>506</v>
      </c>
      <c r="E515" s="1246"/>
      <c r="F515" s="876">
        <v>423</v>
      </c>
      <c r="G515" s="1189" t="s">
        <v>8741</v>
      </c>
      <c r="H515" s="859">
        <f t="shared" si="523"/>
        <v>44993</v>
      </c>
      <c r="I515" s="859">
        <f t="shared" si="525"/>
        <v>44996</v>
      </c>
      <c r="J515" s="859">
        <f t="shared" si="527"/>
        <v>45002</v>
      </c>
      <c r="K515" s="859">
        <f t="shared" si="528"/>
        <v>45009</v>
      </c>
      <c r="L515" s="859">
        <f t="shared" si="526"/>
        <v>45026</v>
      </c>
      <c r="M515" s="859">
        <f t="shared" si="522"/>
        <v>45030</v>
      </c>
      <c r="N515" s="859">
        <f t="shared" si="529"/>
        <v>45036</v>
      </c>
      <c r="O515" s="1543">
        <f t="shared" si="524"/>
        <v>45038</v>
      </c>
      <c r="Q515" s="864">
        <f t="shared" si="531"/>
        <v>42</v>
      </c>
      <c r="R515" s="857" t="s">
        <v>506</v>
      </c>
      <c r="S515" s="1246"/>
      <c r="T515" s="876">
        <v>423</v>
      </c>
      <c r="U515" s="1189" t="s">
        <v>8741</v>
      </c>
      <c r="V515" s="1624">
        <v>44920</v>
      </c>
      <c r="W515" s="1624">
        <v>44925</v>
      </c>
      <c r="X515" s="1624">
        <v>44927</v>
      </c>
      <c r="Y515" s="1624">
        <v>44932</v>
      </c>
      <c r="Z515" s="1624">
        <v>45009</v>
      </c>
      <c r="AA515" s="1624">
        <v>45026</v>
      </c>
      <c r="AB515" s="1624">
        <v>45030</v>
      </c>
      <c r="AC515" s="1624">
        <v>45036</v>
      </c>
      <c r="AD515" s="1543">
        <v>45038</v>
      </c>
      <c r="AF515" s="864">
        <f t="shared" si="532"/>
        <v>42</v>
      </c>
      <c r="AG515" s="1616"/>
      <c r="AH515" s="1246"/>
      <c r="AI515" s="876">
        <v>423</v>
      </c>
      <c r="AJ515" s="1189" t="s">
        <v>8741</v>
      </c>
      <c r="AK515" s="1546">
        <v>44920</v>
      </c>
      <c r="AL515" s="1546">
        <v>44925</v>
      </c>
      <c r="AM515" s="1546">
        <v>44927</v>
      </c>
      <c r="AN515" s="1546">
        <v>44932</v>
      </c>
      <c r="AO515" s="1546">
        <v>45009</v>
      </c>
      <c r="AP515" s="1546">
        <v>45026</v>
      </c>
      <c r="AQ515" s="1546">
        <v>45030</v>
      </c>
      <c r="AR515" s="1546">
        <v>45036</v>
      </c>
      <c r="AS515" s="1543">
        <v>45038</v>
      </c>
      <c r="AU515" s="864">
        <f t="shared" si="533"/>
        <v>42</v>
      </c>
      <c r="AV515" s="1616"/>
      <c r="AW515" s="1246"/>
      <c r="AX515" s="876">
        <v>423</v>
      </c>
      <c r="AY515" s="1189" t="s">
        <v>8741</v>
      </c>
      <c r="AZ515" s="885">
        <v>44920</v>
      </c>
      <c r="BA515" s="885">
        <v>44925</v>
      </c>
      <c r="BB515" s="885">
        <v>44927</v>
      </c>
      <c r="BC515" s="885">
        <v>44932</v>
      </c>
      <c r="BD515" s="885">
        <v>45009</v>
      </c>
      <c r="BE515" s="885">
        <v>45026</v>
      </c>
      <c r="BF515" s="885">
        <v>45030</v>
      </c>
      <c r="BG515" s="885">
        <v>45036</v>
      </c>
      <c r="BH515" s="1543">
        <v>45038</v>
      </c>
      <c r="BJ515" s="864">
        <f t="shared" si="534"/>
        <v>42</v>
      </c>
      <c r="BK515" s="1616"/>
      <c r="BL515" s="1246"/>
      <c r="BM515" s="876">
        <v>423</v>
      </c>
      <c r="BN515" s="1189" t="s">
        <v>8741</v>
      </c>
      <c r="BO515" s="885">
        <v>44920</v>
      </c>
      <c r="BP515" s="885">
        <v>44925</v>
      </c>
      <c r="BQ515" s="885">
        <v>44927</v>
      </c>
      <c r="BR515" s="885">
        <v>44932</v>
      </c>
      <c r="BS515" s="885">
        <v>45009</v>
      </c>
      <c r="BT515" s="885">
        <v>45026</v>
      </c>
      <c r="BU515" s="885">
        <v>45030</v>
      </c>
      <c r="BV515" s="885">
        <v>45036</v>
      </c>
      <c r="BW515" s="1543">
        <v>45038</v>
      </c>
      <c r="BY515" s="864">
        <f t="shared" si="535"/>
        <v>42</v>
      </c>
      <c r="BZ515" s="1616"/>
      <c r="CA515" s="1246"/>
      <c r="CB515" s="876">
        <v>423</v>
      </c>
      <c r="CC515" s="1189" t="s">
        <v>8741</v>
      </c>
      <c r="CD515" s="885">
        <v>44920</v>
      </c>
      <c r="CE515" s="885">
        <v>44925</v>
      </c>
      <c r="CF515" s="885">
        <v>44927</v>
      </c>
      <c r="CG515" s="885">
        <v>44932</v>
      </c>
      <c r="CH515" s="885">
        <v>45009</v>
      </c>
      <c r="CI515" s="885">
        <v>45026</v>
      </c>
      <c r="CJ515" s="885">
        <v>45030</v>
      </c>
      <c r="CK515" s="885">
        <v>45036</v>
      </c>
      <c r="CL515" s="1543">
        <v>45038</v>
      </c>
      <c r="CN515" s="864">
        <f t="shared" si="536"/>
        <v>42</v>
      </c>
      <c r="CO515" s="1616"/>
      <c r="CP515" s="858"/>
      <c r="CQ515" s="876">
        <v>423</v>
      </c>
      <c r="CR515" s="1189" t="s">
        <v>8741</v>
      </c>
      <c r="CS515" s="1555">
        <v>44920</v>
      </c>
      <c r="CT515" s="1555">
        <v>44925</v>
      </c>
      <c r="CU515" s="1555">
        <v>44927</v>
      </c>
      <c r="CV515" s="1555">
        <v>44932</v>
      </c>
      <c r="CW515" s="1555">
        <v>45009</v>
      </c>
      <c r="CX515" s="1555">
        <v>45026</v>
      </c>
      <c r="CY515" s="1555">
        <v>45030</v>
      </c>
      <c r="CZ515" s="1555">
        <v>45036</v>
      </c>
      <c r="DA515" s="1543">
        <v>45038</v>
      </c>
    </row>
    <row r="516" spans="2:105">
      <c r="B516" s="1545" t="s">
        <v>5038</v>
      </c>
      <c r="C516" s="1617">
        <f t="shared" si="530"/>
        <v>43</v>
      </c>
      <c r="D516" s="955" t="s">
        <v>506</v>
      </c>
      <c r="E516" s="1246"/>
      <c r="F516" s="876">
        <v>423</v>
      </c>
      <c r="G516" s="1189" t="s">
        <v>8741</v>
      </c>
      <c r="H516" s="859">
        <f t="shared" si="523"/>
        <v>45000</v>
      </c>
      <c r="I516" s="859">
        <f t="shared" si="525"/>
        <v>45003</v>
      </c>
      <c r="J516" s="859">
        <f t="shared" si="527"/>
        <v>45009</v>
      </c>
      <c r="K516" s="859">
        <f t="shared" si="528"/>
        <v>45016</v>
      </c>
      <c r="L516" s="859">
        <f t="shared" si="526"/>
        <v>45033</v>
      </c>
      <c r="M516" s="859">
        <f t="shared" si="522"/>
        <v>45037</v>
      </c>
      <c r="N516" s="859">
        <f t="shared" si="529"/>
        <v>45043</v>
      </c>
      <c r="O516" s="1543">
        <f t="shared" si="524"/>
        <v>45045</v>
      </c>
      <c r="Q516" s="864">
        <f t="shared" si="531"/>
        <v>43</v>
      </c>
      <c r="R516" s="857" t="s">
        <v>506</v>
      </c>
      <c r="S516" s="1246"/>
      <c r="T516" s="876">
        <v>423</v>
      </c>
      <c r="U516" s="1189" t="s">
        <v>8741</v>
      </c>
      <c r="V516" s="1624">
        <v>44927</v>
      </c>
      <c r="W516" s="1624">
        <v>44932</v>
      </c>
      <c r="X516" s="1624">
        <v>44934</v>
      </c>
      <c r="Y516" s="1624">
        <v>44939</v>
      </c>
      <c r="Z516" s="1624">
        <v>45016</v>
      </c>
      <c r="AA516" s="1624">
        <v>45033</v>
      </c>
      <c r="AB516" s="1624">
        <v>45037</v>
      </c>
      <c r="AC516" s="1624">
        <v>45043</v>
      </c>
      <c r="AD516" s="1543">
        <v>45045</v>
      </c>
      <c r="AF516" s="864">
        <f t="shared" si="532"/>
        <v>43</v>
      </c>
      <c r="AG516" s="1616"/>
      <c r="AH516" s="1246"/>
      <c r="AI516" s="876">
        <v>423</v>
      </c>
      <c r="AJ516" s="1189" t="s">
        <v>8741</v>
      </c>
      <c r="AK516" s="1546">
        <v>44927</v>
      </c>
      <c r="AL516" s="1546">
        <v>44932</v>
      </c>
      <c r="AM516" s="1546">
        <v>44934</v>
      </c>
      <c r="AN516" s="1546">
        <v>44939</v>
      </c>
      <c r="AO516" s="1546">
        <v>45016</v>
      </c>
      <c r="AP516" s="1546">
        <v>45033</v>
      </c>
      <c r="AQ516" s="1546">
        <v>45037</v>
      </c>
      <c r="AR516" s="1546">
        <v>45043</v>
      </c>
      <c r="AS516" s="1543">
        <v>45045</v>
      </c>
      <c r="AU516" s="864">
        <f t="shared" si="533"/>
        <v>43</v>
      </c>
      <c r="AV516" s="1616"/>
      <c r="AW516" s="1246"/>
      <c r="AX516" s="876">
        <v>423</v>
      </c>
      <c r="AY516" s="1189" t="s">
        <v>8741</v>
      </c>
      <c r="AZ516" s="885">
        <v>44927</v>
      </c>
      <c r="BA516" s="885">
        <v>44932</v>
      </c>
      <c r="BB516" s="885">
        <v>44934</v>
      </c>
      <c r="BC516" s="885">
        <v>44939</v>
      </c>
      <c r="BD516" s="885">
        <v>45016</v>
      </c>
      <c r="BE516" s="885">
        <v>45033</v>
      </c>
      <c r="BF516" s="885">
        <v>45037</v>
      </c>
      <c r="BG516" s="885">
        <v>45043</v>
      </c>
      <c r="BH516" s="1543">
        <v>45045</v>
      </c>
      <c r="BJ516" s="864">
        <f t="shared" si="534"/>
        <v>43</v>
      </c>
      <c r="BK516" s="1616"/>
      <c r="BL516" s="1246"/>
      <c r="BM516" s="876">
        <v>423</v>
      </c>
      <c r="BN516" s="1189" t="s">
        <v>8741</v>
      </c>
      <c r="BO516" s="885">
        <v>44927</v>
      </c>
      <c r="BP516" s="885">
        <v>44932</v>
      </c>
      <c r="BQ516" s="885">
        <v>44934</v>
      </c>
      <c r="BR516" s="885">
        <v>44939</v>
      </c>
      <c r="BS516" s="885">
        <v>45016</v>
      </c>
      <c r="BT516" s="885">
        <v>45033</v>
      </c>
      <c r="BU516" s="885">
        <v>45037</v>
      </c>
      <c r="BV516" s="885">
        <v>45043</v>
      </c>
      <c r="BW516" s="1543">
        <v>45045</v>
      </c>
      <c r="BY516" s="864">
        <f t="shared" si="535"/>
        <v>43</v>
      </c>
      <c r="BZ516" s="1616"/>
      <c r="CA516" s="1246"/>
      <c r="CB516" s="876">
        <v>423</v>
      </c>
      <c r="CC516" s="1189" t="s">
        <v>8741</v>
      </c>
      <c r="CD516" s="885">
        <v>44927</v>
      </c>
      <c r="CE516" s="885">
        <v>44932</v>
      </c>
      <c r="CF516" s="885">
        <v>44934</v>
      </c>
      <c r="CG516" s="885">
        <v>44939</v>
      </c>
      <c r="CH516" s="885">
        <v>45016</v>
      </c>
      <c r="CI516" s="885">
        <v>45033</v>
      </c>
      <c r="CJ516" s="885">
        <v>45037</v>
      </c>
      <c r="CK516" s="885">
        <v>45043</v>
      </c>
      <c r="CL516" s="1543">
        <v>45045</v>
      </c>
      <c r="CN516" s="864">
        <f t="shared" si="536"/>
        <v>43</v>
      </c>
      <c r="CO516" s="1616"/>
      <c r="CP516" s="858"/>
      <c r="CQ516" s="876">
        <v>423</v>
      </c>
      <c r="CR516" s="1189" t="s">
        <v>8741</v>
      </c>
      <c r="CS516" s="1555">
        <v>44927</v>
      </c>
      <c r="CT516" s="1555">
        <v>44932</v>
      </c>
      <c r="CU516" s="1555">
        <v>44934</v>
      </c>
      <c r="CV516" s="1555">
        <v>44939</v>
      </c>
      <c r="CW516" s="1555">
        <v>45016</v>
      </c>
      <c r="CX516" s="1555">
        <v>45033</v>
      </c>
      <c r="CY516" s="1555">
        <v>45037</v>
      </c>
      <c r="CZ516" s="1555">
        <v>45043</v>
      </c>
      <c r="DA516" s="1543">
        <v>45045</v>
      </c>
    </row>
    <row r="517" spans="2:105">
      <c r="B517" s="1545" t="s">
        <v>5039</v>
      </c>
      <c r="C517" s="1617">
        <f t="shared" si="530"/>
        <v>44</v>
      </c>
      <c r="D517" s="955" t="s">
        <v>506</v>
      </c>
      <c r="E517" s="1246"/>
      <c r="F517" s="876">
        <v>423</v>
      </c>
      <c r="G517" s="872" t="s">
        <v>9220</v>
      </c>
      <c r="H517" s="859">
        <f t="shared" si="523"/>
        <v>45007</v>
      </c>
      <c r="I517" s="859">
        <f t="shared" si="525"/>
        <v>45010</v>
      </c>
      <c r="J517" s="859">
        <f t="shared" si="527"/>
        <v>45016</v>
      </c>
      <c r="K517" s="859">
        <f t="shared" si="528"/>
        <v>45023</v>
      </c>
      <c r="L517" s="859">
        <f t="shared" si="526"/>
        <v>45040</v>
      </c>
      <c r="M517" s="859">
        <f t="shared" si="522"/>
        <v>45044</v>
      </c>
      <c r="N517" s="859">
        <f t="shared" si="529"/>
        <v>45050</v>
      </c>
      <c r="O517" s="1543">
        <f t="shared" si="524"/>
        <v>45052</v>
      </c>
      <c r="Q517" s="864">
        <f t="shared" si="531"/>
        <v>44</v>
      </c>
      <c r="R517" s="857" t="s">
        <v>506</v>
      </c>
      <c r="S517" s="1246"/>
      <c r="T517" s="876">
        <v>423</v>
      </c>
      <c r="U517" s="872" t="s">
        <v>9220</v>
      </c>
      <c r="V517" s="1624">
        <v>44934</v>
      </c>
      <c r="W517" s="1624">
        <v>44939</v>
      </c>
      <c r="X517" s="1624">
        <v>44941</v>
      </c>
      <c r="Y517" s="1624">
        <v>44946</v>
      </c>
      <c r="Z517" s="1624">
        <v>45023</v>
      </c>
      <c r="AA517" s="1624">
        <v>45040</v>
      </c>
      <c r="AB517" s="1624">
        <v>45044</v>
      </c>
      <c r="AC517" s="1624">
        <v>45050</v>
      </c>
      <c r="AD517" s="1543">
        <v>45052</v>
      </c>
      <c r="AF517" s="864">
        <f t="shared" si="532"/>
        <v>44</v>
      </c>
      <c r="AG517" s="1616"/>
      <c r="AH517" s="1246"/>
      <c r="AI517" s="876">
        <v>423</v>
      </c>
      <c r="AJ517" s="872" t="s">
        <v>9220</v>
      </c>
      <c r="AK517" s="1546">
        <v>44934</v>
      </c>
      <c r="AL517" s="1546">
        <v>44939</v>
      </c>
      <c r="AM517" s="1546">
        <v>44941</v>
      </c>
      <c r="AN517" s="1546">
        <v>44946</v>
      </c>
      <c r="AO517" s="1546">
        <v>45023</v>
      </c>
      <c r="AP517" s="1546">
        <v>45040</v>
      </c>
      <c r="AQ517" s="1546">
        <v>45044</v>
      </c>
      <c r="AR517" s="1546">
        <v>45050</v>
      </c>
      <c r="AS517" s="1543">
        <v>45052</v>
      </c>
      <c r="AU517" s="864">
        <f t="shared" si="533"/>
        <v>44</v>
      </c>
      <c r="AV517" s="1616"/>
      <c r="AW517" s="1246"/>
      <c r="AX517" s="876">
        <v>423</v>
      </c>
      <c r="AY517" s="872" t="s">
        <v>9220</v>
      </c>
      <c r="AZ517" s="885">
        <v>44934</v>
      </c>
      <c r="BA517" s="885">
        <v>44939</v>
      </c>
      <c r="BB517" s="885">
        <v>44941</v>
      </c>
      <c r="BC517" s="885">
        <v>44946</v>
      </c>
      <c r="BD517" s="885">
        <v>45023</v>
      </c>
      <c r="BE517" s="885">
        <v>45040</v>
      </c>
      <c r="BF517" s="885">
        <v>45044</v>
      </c>
      <c r="BG517" s="885">
        <v>45050</v>
      </c>
      <c r="BH517" s="1543">
        <v>45052</v>
      </c>
      <c r="BJ517" s="864">
        <f t="shared" si="534"/>
        <v>44</v>
      </c>
      <c r="BK517" s="1616"/>
      <c r="BL517" s="1246"/>
      <c r="BM517" s="876">
        <v>423</v>
      </c>
      <c r="BN517" s="872" t="s">
        <v>9220</v>
      </c>
      <c r="BO517" s="885">
        <v>44934</v>
      </c>
      <c r="BP517" s="885">
        <v>44939</v>
      </c>
      <c r="BQ517" s="885">
        <v>44941</v>
      </c>
      <c r="BR517" s="885">
        <v>44946</v>
      </c>
      <c r="BS517" s="885">
        <v>45023</v>
      </c>
      <c r="BT517" s="885">
        <v>45040</v>
      </c>
      <c r="BU517" s="885">
        <v>45044</v>
      </c>
      <c r="BV517" s="885">
        <v>45050</v>
      </c>
      <c r="BW517" s="1543">
        <v>45052</v>
      </c>
      <c r="BY517" s="864">
        <f t="shared" si="535"/>
        <v>44</v>
      </c>
      <c r="BZ517" s="1616"/>
      <c r="CA517" s="1246"/>
      <c r="CB517" s="876">
        <v>423</v>
      </c>
      <c r="CC517" s="872" t="s">
        <v>9220</v>
      </c>
      <c r="CD517" s="885">
        <v>44934</v>
      </c>
      <c r="CE517" s="885">
        <v>44939</v>
      </c>
      <c r="CF517" s="885">
        <v>44941</v>
      </c>
      <c r="CG517" s="885">
        <v>44946</v>
      </c>
      <c r="CH517" s="885">
        <v>45023</v>
      </c>
      <c r="CI517" s="885">
        <v>45040</v>
      </c>
      <c r="CJ517" s="885">
        <v>45044</v>
      </c>
      <c r="CK517" s="885">
        <v>45050</v>
      </c>
      <c r="CL517" s="1543">
        <v>45052</v>
      </c>
      <c r="CN517" s="864">
        <f t="shared" si="536"/>
        <v>44</v>
      </c>
      <c r="CO517" s="1616"/>
      <c r="CP517" s="858"/>
      <c r="CQ517" s="876">
        <v>423</v>
      </c>
      <c r="CR517" s="872" t="s">
        <v>9220</v>
      </c>
      <c r="CS517" s="1555">
        <v>44934</v>
      </c>
      <c r="CT517" s="1555">
        <v>44939</v>
      </c>
      <c r="CU517" s="1555">
        <v>44941</v>
      </c>
      <c r="CV517" s="1555">
        <v>44946</v>
      </c>
      <c r="CW517" s="1555">
        <v>45023</v>
      </c>
      <c r="CX517" s="1555">
        <v>45040</v>
      </c>
      <c r="CY517" s="1555">
        <v>45044</v>
      </c>
      <c r="CZ517" s="1555">
        <v>45050</v>
      </c>
      <c r="DA517" s="1543">
        <v>45052</v>
      </c>
    </row>
    <row r="518" spans="2:105">
      <c r="B518" s="1545" t="s">
        <v>5040</v>
      </c>
      <c r="C518" s="1617">
        <f t="shared" si="530"/>
        <v>45</v>
      </c>
      <c r="D518" s="955" t="s">
        <v>506</v>
      </c>
      <c r="E518" s="1246"/>
      <c r="F518" s="876">
        <v>423</v>
      </c>
      <c r="G518" s="872" t="s">
        <v>9220</v>
      </c>
      <c r="H518" s="859">
        <f t="shared" si="523"/>
        <v>45014</v>
      </c>
      <c r="I518" s="859">
        <f t="shared" si="525"/>
        <v>45017</v>
      </c>
      <c r="J518" s="859">
        <f t="shared" si="527"/>
        <v>45023</v>
      </c>
      <c r="K518" s="859">
        <f t="shared" si="528"/>
        <v>45030</v>
      </c>
      <c r="L518" s="859">
        <f t="shared" si="526"/>
        <v>45047</v>
      </c>
      <c r="M518" s="859">
        <f t="shared" si="522"/>
        <v>45051</v>
      </c>
      <c r="N518" s="859">
        <f t="shared" si="529"/>
        <v>45057</v>
      </c>
      <c r="O518" s="1543">
        <f t="shared" si="524"/>
        <v>45059</v>
      </c>
      <c r="Q518" s="864">
        <f t="shared" si="531"/>
        <v>45</v>
      </c>
      <c r="R518" s="857" t="s">
        <v>506</v>
      </c>
      <c r="S518" s="1246"/>
      <c r="T518" s="876">
        <v>423</v>
      </c>
      <c r="U518" s="872" t="s">
        <v>9220</v>
      </c>
      <c r="V518" s="1624">
        <v>44941</v>
      </c>
      <c r="W518" s="1624">
        <v>44946</v>
      </c>
      <c r="X518" s="1624">
        <v>44948</v>
      </c>
      <c r="Y518" s="1624">
        <v>44953</v>
      </c>
      <c r="Z518" s="1624">
        <v>45030</v>
      </c>
      <c r="AA518" s="1624">
        <v>45047</v>
      </c>
      <c r="AB518" s="1624">
        <v>45051</v>
      </c>
      <c r="AC518" s="1624">
        <v>45057</v>
      </c>
      <c r="AD518" s="1543">
        <v>45059</v>
      </c>
      <c r="AF518" s="864">
        <f t="shared" si="532"/>
        <v>45</v>
      </c>
      <c r="AG518" s="1616"/>
      <c r="AH518" s="1246"/>
      <c r="AI518" s="876">
        <v>423</v>
      </c>
      <c r="AJ518" s="872" t="s">
        <v>9220</v>
      </c>
      <c r="AK518" s="1546">
        <v>44941</v>
      </c>
      <c r="AL518" s="1546">
        <v>44946</v>
      </c>
      <c r="AM518" s="1546">
        <v>44948</v>
      </c>
      <c r="AN518" s="1546">
        <v>44953</v>
      </c>
      <c r="AO518" s="1546">
        <v>45030</v>
      </c>
      <c r="AP518" s="1546">
        <v>45047</v>
      </c>
      <c r="AQ518" s="1546">
        <v>45051</v>
      </c>
      <c r="AR518" s="1546">
        <v>45057</v>
      </c>
      <c r="AS518" s="1543">
        <v>45059</v>
      </c>
      <c r="AU518" s="864">
        <f t="shared" si="533"/>
        <v>45</v>
      </c>
      <c r="AV518" s="1616"/>
      <c r="AW518" s="1246"/>
      <c r="AX518" s="876">
        <v>423</v>
      </c>
      <c r="AY518" s="872" t="s">
        <v>9220</v>
      </c>
      <c r="AZ518" s="885">
        <v>44941</v>
      </c>
      <c r="BA518" s="885">
        <v>44946</v>
      </c>
      <c r="BB518" s="885">
        <v>44948</v>
      </c>
      <c r="BC518" s="885">
        <v>44953</v>
      </c>
      <c r="BD518" s="885">
        <v>45030</v>
      </c>
      <c r="BE518" s="885">
        <v>45047</v>
      </c>
      <c r="BF518" s="885">
        <v>45051</v>
      </c>
      <c r="BG518" s="885">
        <v>45057</v>
      </c>
      <c r="BH518" s="1543">
        <v>45059</v>
      </c>
      <c r="BJ518" s="864">
        <f t="shared" si="534"/>
        <v>45</v>
      </c>
      <c r="BK518" s="1616"/>
      <c r="BL518" s="1246"/>
      <c r="BM518" s="876">
        <v>423</v>
      </c>
      <c r="BN518" s="872" t="s">
        <v>9220</v>
      </c>
      <c r="BO518" s="885">
        <v>44941</v>
      </c>
      <c r="BP518" s="885">
        <v>44946</v>
      </c>
      <c r="BQ518" s="885">
        <v>44948</v>
      </c>
      <c r="BR518" s="885">
        <v>44953</v>
      </c>
      <c r="BS518" s="885">
        <v>45030</v>
      </c>
      <c r="BT518" s="885">
        <v>45047</v>
      </c>
      <c r="BU518" s="885">
        <v>45051</v>
      </c>
      <c r="BV518" s="885">
        <v>45057</v>
      </c>
      <c r="BW518" s="1543">
        <v>45059</v>
      </c>
      <c r="BY518" s="864">
        <f t="shared" si="535"/>
        <v>45</v>
      </c>
      <c r="BZ518" s="1616"/>
      <c r="CA518" s="1246"/>
      <c r="CB518" s="876">
        <v>423</v>
      </c>
      <c r="CC518" s="872" t="s">
        <v>9220</v>
      </c>
      <c r="CD518" s="885">
        <v>44941</v>
      </c>
      <c r="CE518" s="885">
        <v>44946</v>
      </c>
      <c r="CF518" s="885">
        <v>44948</v>
      </c>
      <c r="CG518" s="885">
        <v>44953</v>
      </c>
      <c r="CH518" s="885">
        <v>45030</v>
      </c>
      <c r="CI518" s="885">
        <v>45047</v>
      </c>
      <c r="CJ518" s="885">
        <v>45051</v>
      </c>
      <c r="CK518" s="885">
        <v>45057</v>
      </c>
      <c r="CL518" s="1543">
        <v>45059</v>
      </c>
      <c r="CN518" s="864">
        <f t="shared" si="536"/>
        <v>45</v>
      </c>
      <c r="CO518" s="1616"/>
      <c r="CP518" s="858"/>
      <c r="CQ518" s="876">
        <v>423</v>
      </c>
      <c r="CR518" s="872" t="s">
        <v>9220</v>
      </c>
      <c r="CS518" s="1555">
        <v>44941</v>
      </c>
      <c r="CT518" s="1555">
        <v>44946</v>
      </c>
      <c r="CU518" s="1555">
        <v>44948</v>
      </c>
      <c r="CV518" s="1555">
        <v>44953</v>
      </c>
      <c r="CW518" s="1555">
        <v>45030</v>
      </c>
      <c r="CX518" s="1555">
        <v>45047</v>
      </c>
      <c r="CY518" s="1555">
        <v>45051</v>
      </c>
      <c r="CZ518" s="1555">
        <v>45057</v>
      </c>
      <c r="DA518" s="1543">
        <v>45059</v>
      </c>
    </row>
    <row r="519" spans="2:105">
      <c r="B519" s="1545" t="s">
        <v>5041</v>
      </c>
      <c r="C519" s="1617">
        <f t="shared" si="530"/>
        <v>46</v>
      </c>
      <c r="D519" s="955" t="s">
        <v>506</v>
      </c>
      <c r="E519" s="1246"/>
      <c r="F519" s="876">
        <v>423</v>
      </c>
      <c r="G519" s="872" t="s">
        <v>9220</v>
      </c>
      <c r="H519" s="859">
        <f t="shared" si="523"/>
        <v>45021</v>
      </c>
      <c r="I519" s="859">
        <f t="shared" si="525"/>
        <v>45024</v>
      </c>
      <c r="J519" s="859">
        <f t="shared" si="527"/>
        <v>45030</v>
      </c>
      <c r="K519" s="859">
        <f t="shared" si="528"/>
        <v>45037</v>
      </c>
      <c r="L519" s="859">
        <f t="shared" si="526"/>
        <v>45054</v>
      </c>
      <c r="M519" s="859">
        <f t="shared" si="522"/>
        <v>45058</v>
      </c>
      <c r="N519" s="859">
        <f t="shared" si="529"/>
        <v>45064</v>
      </c>
      <c r="O519" s="1543">
        <f t="shared" si="524"/>
        <v>45066</v>
      </c>
      <c r="Q519" s="864">
        <f t="shared" si="531"/>
        <v>46</v>
      </c>
      <c r="R519" s="857" t="s">
        <v>506</v>
      </c>
      <c r="S519" s="1246"/>
      <c r="T519" s="876">
        <v>423</v>
      </c>
      <c r="U519" s="872" t="s">
        <v>9220</v>
      </c>
      <c r="V519" s="1624">
        <v>44948</v>
      </c>
      <c r="W519" s="1624">
        <v>44953</v>
      </c>
      <c r="X519" s="1624">
        <v>44955</v>
      </c>
      <c r="Y519" s="1624">
        <v>44960</v>
      </c>
      <c r="Z519" s="1624">
        <v>45037</v>
      </c>
      <c r="AA519" s="1624">
        <v>45054</v>
      </c>
      <c r="AB519" s="1624">
        <v>45058</v>
      </c>
      <c r="AC519" s="1624">
        <v>45064</v>
      </c>
      <c r="AD519" s="1543">
        <v>45066</v>
      </c>
      <c r="AF519" s="864">
        <f t="shared" si="532"/>
        <v>46</v>
      </c>
      <c r="AG519" s="1616"/>
      <c r="AH519" s="1246"/>
      <c r="AI519" s="876">
        <v>423</v>
      </c>
      <c r="AJ519" s="872" t="s">
        <v>9220</v>
      </c>
      <c r="AK519" s="1546">
        <v>44948</v>
      </c>
      <c r="AL519" s="1546">
        <v>44953</v>
      </c>
      <c r="AM519" s="1546">
        <v>44955</v>
      </c>
      <c r="AN519" s="1546">
        <v>44960</v>
      </c>
      <c r="AO519" s="1546">
        <v>45037</v>
      </c>
      <c r="AP519" s="1546">
        <v>45054</v>
      </c>
      <c r="AQ519" s="1546">
        <v>45058</v>
      </c>
      <c r="AR519" s="1546">
        <v>45064</v>
      </c>
      <c r="AS519" s="1543">
        <v>45066</v>
      </c>
      <c r="AU519" s="864">
        <f t="shared" si="533"/>
        <v>46</v>
      </c>
      <c r="AV519" s="1616"/>
      <c r="AW519" s="1246"/>
      <c r="AX519" s="876">
        <v>423</v>
      </c>
      <c r="AY519" s="872" t="s">
        <v>9220</v>
      </c>
      <c r="AZ519" s="885">
        <v>44948</v>
      </c>
      <c r="BA519" s="885">
        <v>44953</v>
      </c>
      <c r="BB519" s="885">
        <v>44955</v>
      </c>
      <c r="BC519" s="885">
        <v>44960</v>
      </c>
      <c r="BD519" s="885">
        <v>45037</v>
      </c>
      <c r="BE519" s="885">
        <v>45054</v>
      </c>
      <c r="BF519" s="885">
        <v>45058</v>
      </c>
      <c r="BG519" s="885">
        <v>45064</v>
      </c>
      <c r="BH519" s="1543">
        <v>45066</v>
      </c>
      <c r="BJ519" s="864">
        <f t="shared" si="534"/>
        <v>46</v>
      </c>
      <c r="BK519" s="1616"/>
      <c r="BL519" s="1246"/>
      <c r="BM519" s="876">
        <v>423</v>
      </c>
      <c r="BN519" s="872" t="s">
        <v>9220</v>
      </c>
      <c r="BO519" s="885">
        <v>44948</v>
      </c>
      <c r="BP519" s="885">
        <v>44953</v>
      </c>
      <c r="BQ519" s="885">
        <v>44955</v>
      </c>
      <c r="BR519" s="885">
        <v>44960</v>
      </c>
      <c r="BS519" s="885">
        <v>45037</v>
      </c>
      <c r="BT519" s="885">
        <v>45054</v>
      </c>
      <c r="BU519" s="885">
        <v>45058</v>
      </c>
      <c r="BV519" s="885">
        <v>45064</v>
      </c>
      <c r="BW519" s="1543">
        <v>45066</v>
      </c>
      <c r="BY519" s="864">
        <f t="shared" si="535"/>
        <v>46</v>
      </c>
      <c r="BZ519" s="1616"/>
      <c r="CA519" s="1246"/>
      <c r="CB519" s="876">
        <v>423</v>
      </c>
      <c r="CC519" s="872" t="s">
        <v>9220</v>
      </c>
      <c r="CD519" s="885">
        <v>44948</v>
      </c>
      <c r="CE519" s="885">
        <v>44953</v>
      </c>
      <c r="CF519" s="885">
        <v>44955</v>
      </c>
      <c r="CG519" s="885">
        <v>44960</v>
      </c>
      <c r="CH519" s="885">
        <v>45037</v>
      </c>
      <c r="CI519" s="885">
        <v>45054</v>
      </c>
      <c r="CJ519" s="885">
        <v>45058</v>
      </c>
      <c r="CK519" s="885">
        <v>45064</v>
      </c>
      <c r="CL519" s="1543">
        <v>45066</v>
      </c>
      <c r="CN519" s="864">
        <f t="shared" si="536"/>
        <v>46</v>
      </c>
      <c r="CO519" s="1616"/>
      <c r="CP519" s="858"/>
      <c r="CQ519" s="876">
        <v>423</v>
      </c>
      <c r="CR519" s="872" t="s">
        <v>9220</v>
      </c>
      <c r="CS519" s="1555">
        <v>44948</v>
      </c>
      <c r="CT519" s="1555">
        <v>44953</v>
      </c>
      <c r="CU519" s="1555">
        <v>44955</v>
      </c>
      <c r="CV519" s="1555">
        <v>44960</v>
      </c>
      <c r="CW519" s="1555">
        <v>45037</v>
      </c>
      <c r="CX519" s="1555">
        <v>45054</v>
      </c>
      <c r="CY519" s="1555">
        <v>45058</v>
      </c>
      <c r="CZ519" s="1555">
        <v>45064</v>
      </c>
      <c r="DA519" s="1543">
        <v>45066</v>
      </c>
    </row>
    <row r="520" spans="2:105">
      <c r="B520" s="1545" t="s">
        <v>5042</v>
      </c>
      <c r="C520" s="1617">
        <f t="shared" si="530"/>
        <v>47</v>
      </c>
      <c r="D520" s="955" t="s">
        <v>506</v>
      </c>
      <c r="E520" s="1246"/>
      <c r="F520" s="876">
        <v>423</v>
      </c>
      <c r="G520" s="872" t="s">
        <v>9220</v>
      </c>
      <c r="H520" s="859">
        <f t="shared" si="523"/>
        <v>45028</v>
      </c>
      <c r="I520" s="859">
        <f t="shared" si="525"/>
        <v>45031</v>
      </c>
      <c r="J520" s="859">
        <f t="shared" si="527"/>
        <v>45037</v>
      </c>
      <c r="K520" s="859">
        <f t="shared" si="528"/>
        <v>45044</v>
      </c>
      <c r="L520" s="859">
        <f t="shared" si="526"/>
        <v>45061</v>
      </c>
      <c r="M520" s="859">
        <f t="shared" si="522"/>
        <v>45065</v>
      </c>
      <c r="N520" s="859">
        <f t="shared" si="529"/>
        <v>45071</v>
      </c>
      <c r="O520" s="1543">
        <f t="shared" si="524"/>
        <v>45073</v>
      </c>
      <c r="Q520" s="864">
        <f t="shared" si="531"/>
        <v>47</v>
      </c>
      <c r="R520" s="857" t="s">
        <v>506</v>
      </c>
      <c r="S520" s="1246"/>
      <c r="T520" s="876">
        <v>423</v>
      </c>
      <c r="U520" s="872" t="s">
        <v>9220</v>
      </c>
      <c r="V520" s="1624">
        <v>44955</v>
      </c>
      <c r="W520" s="1624">
        <v>44960</v>
      </c>
      <c r="X520" s="1624">
        <v>44962</v>
      </c>
      <c r="Y520" s="1624">
        <v>44967</v>
      </c>
      <c r="Z520" s="1624">
        <v>45044</v>
      </c>
      <c r="AA520" s="1624">
        <v>45061</v>
      </c>
      <c r="AB520" s="1624">
        <v>45065</v>
      </c>
      <c r="AC520" s="1624">
        <v>45071</v>
      </c>
      <c r="AD520" s="1543">
        <v>45073</v>
      </c>
      <c r="AF520" s="864">
        <f t="shared" si="532"/>
        <v>47</v>
      </c>
      <c r="AG520" s="1616"/>
      <c r="AH520" s="1246"/>
      <c r="AI520" s="876">
        <v>423</v>
      </c>
      <c r="AJ520" s="872" t="s">
        <v>9220</v>
      </c>
      <c r="AK520" s="1546">
        <v>44955</v>
      </c>
      <c r="AL520" s="1546">
        <v>44960</v>
      </c>
      <c r="AM520" s="1546">
        <v>44962</v>
      </c>
      <c r="AN520" s="1546">
        <v>44967</v>
      </c>
      <c r="AO520" s="1546">
        <v>45044</v>
      </c>
      <c r="AP520" s="1546">
        <v>45061</v>
      </c>
      <c r="AQ520" s="1546">
        <v>45065</v>
      </c>
      <c r="AR520" s="1546">
        <v>45071</v>
      </c>
      <c r="AS520" s="1543">
        <v>45073</v>
      </c>
      <c r="AU520" s="864">
        <f t="shared" si="533"/>
        <v>47</v>
      </c>
      <c r="AV520" s="1616"/>
      <c r="AW520" s="1246"/>
      <c r="AX520" s="876">
        <v>423</v>
      </c>
      <c r="AY520" s="872" t="s">
        <v>9220</v>
      </c>
      <c r="AZ520" s="885">
        <v>44955</v>
      </c>
      <c r="BA520" s="885">
        <v>44960</v>
      </c>
      <c r="BB520" s="885">
        <v>44962</v>
      </c>
      <c r="BC520" s="885">
        <v>44967</v>
      </c>
      <c r="BD520" s="885">
        <v>45044</v>
      </c>
      <c r="BE520" s="885">
        <v>45061</v>
      </c>
      <c r="BF520" s="885">
        <v>45065</v>
      </c>
      <c r="BG520" s="885">
        <v>45071</v>
      </c>
      <c r="BH520" s="1543">
        <v>45073</v>
      </c>
      <c r="BJ520" s="864">
        <f t="shared" si="534"/>
        <v>47</v>
      </c>
      <c r="BK520" s="1616"/>
      <c r="BL520" s="1246"/>
      <c r="BM520" s="876">
        <v>423</v>
      </c>
      <c r="BN520" s="872" t="s">
        <v>9220</v>
      </c>
      <c r="BO520" s="885">
        <v>44955</v>
      </c>
      <c r="BP520" s="885">
        <v>44960</v>
      </c>
      <c r="BQ520" s="885">
        <v>44962</v>
      </c>
      <c r="BR520" s="885">
        <v>44967</v>
      </c>
      <c r="BS520" s="885">
        <v>45044</v>
      </c>
      <c r="BT520" s="885">
        <v>45061</v>
      </c>
      <c r="BU520" s="885">
        <v>45065</v>
      </c>
      <c r="BV520" s="885">
        <v>45071</v>
      </c>
      <c r="BW520" s="1543">
        <v>45073</v>
      </c>
      <c r="BY520" s="864">
        <f t="shared" si="535"/>
        <v>47</v>
      </c>
      <c r="BZ520" s="1616"/>
      <c r="CA520" s="1246"/>
      <c r="CB520" s="876">
        <v>423</v>
      </c>
      <c r="CC520" s="872" t="s">
        <v>9220</v>
      </c>
      <c r="CD520" s="885">
        <v>44955</v>
      </c>
      <c r="CE520" s="885">
        <v>44960</v>
      </c>
      <c r="CF520" s="885">
        <v>44962</v>
      </c>
      <c r="CG520" s="885">
        <v>44967</v>
      </c>
      <c r="CH520" s="885">
        <v>45044</v>
      </c>
      <c r="CI520" s="885">
        <v>45061</v>
      </c>
      <c r="CJ520" s="885">
        <v>45065</v>
      </c>
      <c r="CK520" s="885">
        <v>45071</v>
      </c>
      <c r="CL520" s="1543">
        <v>45073</v>
      </c>
      <c r="CN520" s="864">
        <f t="shared" si="536"/>
        <v>47</v>
      </c>
      <c r="CO520" s="1616"/>
      <c r="CP520" s="858"/>
      <c r="CQ520" s="876">
        <v>423</v>
      </c>
      <c r="CR520" s="872" t="s">
        <v>9220</v>
      </c>
      <c r="CS520" s="1555">
        <v>44955</v>
      </c>
      <c r="CT520" s="1555">
        <v>44960</v>
      </c>
      <c r="CU520" s="1555">
        <v>44962</v>
      </c>
      <c r="CV520" s="1555">
        <v>44967</v>
      </c>
      <c r="CW520" s="1555">
        <v>45044</v>
      </c>
      <c r="CX520" s="1555">
        <v>45061</v>
      </c>
      <c r="CY520" s="1555">
        <v>45065</v>
      </c>
      <c r="CZ520" s="1555">
        <v>45071</v>
      </c>
      <c r="DA520" s="1543">
        <v>45073</v>
      </c>
    </row>
    <row r="521" spans="2:105">
      <c r="B521" s="1545" t="s">
        <v>5043</v>
      </c>
      <c r="C521" s="1617">
        <f t="shared" si="530"/>
        <v>48</v>
      </c>
      <c r="D521" s="955" t="s">
        <v>506</v>
      </c>
      <c r="E521" s="1246"/>
      <c r="F521" s="876">
        <v>423</v>
      </c>
      <c r="G521" s="872" t="s">
        <v>9221</v>
      </c>
      <c r="H521" s="859">
        <f t="shared" si="523"/>
        <v>45035</v>
      </c>
      <c r="I521" s="859">
        <f t="shared" si="525"/>
        <v>45038</v>
      </c>
      <c r="J521" s="859">
        <f t="shared" si="527"/>
        <v>45044</v>
      </c>
      <c r="K521" s="859">
        <f t="shared" si="528"/>
        <v>45051</v>
      </c>
      <c r="L521" s="859">
        <f t="shared" si="526"/>
        <v>45068</v>
      </c>
      <c r="M521" s="859">
        <f t="shared" si="522"/>
        <v>45072</v>
      </c>
      <c r="N521" s="859">
        <f t="shared" si="529"/>
        <v>45078</v>
      </c>
      <c r="O521" s="1543">
        <f t="shared" si="524"/>
        <v>45080</v>
      </c>
      <c r="Q521" s="864">
        <f t="shared" si="531"/>
        <v>48</v>
      </c>
      <c r="R521" s="857" t="s">
        <v>506</v>
      </c>
      <c r="S521" s="1246"/>
      <c r="T521" s="876">
        <v>423</v>
      </c>
      <c r="U521" s="872" t="s">
        <v>9221</v>
      </c>
      <c r="V521" s="1624">
        <v>44962</v>
      </c>
      <c r="W521" s="1624">
        <v>44967</v>
      </c>
      <c r="X521" s="1624">
        <v>44969</v>
      </c>
      <c r="Y521" s="1624">
        <v>44974</v>
      </c>
      <c r="Z521" s="1624">
        <v>45051</v>
      </c>
      <c r="AA521" s="1624">
        <v>45068</v>
      </c>
      <c r="AB521" s="1624">
        <v>45072</v>
      </c>
      <c r="AC521" s="1624">
        <v>45078</v>
      </c>
      <c r="AD521" s="1543">
        <v>45080</v>
      </c>
      <c r="AF521" s="864">
        <f t="shared" si="532"/>
        <v>48</v>
      </c>
      <c r="AG521" s="1616"/>
      <c r="AH521" s="1246"/>
      <c r="AI521" s="876">
        <v>423</v>
      </c>
      <c r="AJ521" s="872" t="s">
        <v>9221</v>
      </c>
      <c r="AK521" s="1546">
        <v>44962</v>
      </c>
      <c r="AL521" s="1546">
        <v>44967</v>
      </c>
      <c r="AM521" s="1546">
        <v>44969</v>
      </c>
      <c r="AN521" s="1546">
        <v>44974</v>
      </c>
      <c r="AO521" s="1546">
        <v>45051</v>
      </c>
      <c r="AP521" s="1546">
        <v>45068</v>
      </c>
      <c r="AQ521" s="1546">
        <v>45072</v>
      </c>
      <c r="AR521" s="1546">
        <v>45078</v>
      </c>
      <c r="AS521" s="1543">
        <v>45080</v>
      </c>
      <c r="AU521" s="864">
        <f t="shared" si="533"/>
        <v>48</v>
      </c>
      <c r="AV521" s="1616"/>
      <c r="AW521" s="1246"/>
      <c r="AX521" s="876">
        <v>423</v>
      </c>
      <c r="AY521" s="872" t="s">
        <v>9221</v>
      </c>
      <c r="AZ521" s="885">
        <v>44962</v>
      </c>
      <c r="BA521" s="885">
        <v>44967</v>
      </c>
      <c r="BB521" s="885">
        <v>44969</v>
      </c>
      <c r="BC521" s="885">
        <v>44974</v>
      </c>
      <c r="BD521" s="885">
        <v>45051</v>
      </c>
      <c r="BE521" s="885">
        <v>45068</v>
      </c>
      <c r="BF521" s="885">
        <v>45072</v>
      </c>
      <c r="BG521" s="885">
        <v>45078</v>
      </c>
      <c r="BH521" s="1543">
        <v>45080</v>
      </c>
      <c r="BJ521" s="864">
        <f t="shared" si="534"/>
        <v>48</v>
      </c>
      <c r="BK521" s="1616"/>
      <c r="BL521" s="1246"/>
      <c r="BM521" s="876">
        <v>423</v>
      </c>
      <c r="BN521" s="872" t="s">
        <v>9221</v>
      </c>
      <c r="BO521" s="885">
        <v>44962</v>
      </c>
      <c r="BP521" s="885">
        <v>44967</v>
      </c>
      <c r="BQ521" s="885">
        <v>44969</v>
      </c>
      <c r="BR521" s="885">
        <v>44974</v>
      </c>
      <c r="BS521" s="885">
        <v>45051</v>
      </c>
      <c r="BT521" s="885">
        <v>45068</v>
      </c>
      <c r="BU521" s="885">
        <v>45072</v>
      </c>
      <c r="BV521" s="885">
        <v>45078</v>
      </c>
      <c r="BW521" s="1543">
        <v>45080</v>
      </c>
      <c r="BY521" s="864">
        <f t="shared" si="535"/>
        <v>48</v>
      </c>
      <c r="BZ521" s="1616"/>
      <c r="CA521" s="1246"/>
      <c r="CB521" s="876">
        <v>423</v>
      </c>
      <c r="CC521" s="872" t="s">
        <v>9221</v>
      </c>
      <c r="CD521" s="885">
        <v>44962</v>
      </c>
      <c r="CE521" s="885">
        <v>44967</v>
      </c>
      <c r="CF521" s="885">
        <v>44969</v>
      </c>
      <c r="CG521" s="885">
        <v>44974</v>
      </c>
      <c r="CH521" s="885">
        <v>45051</v>
      </c>
      <c r="CI521" s="885">
        <v>45068</v>
      </c>
      <c r="CJ521" s="885">
        <v>45072</v>
      </c>
      <c r="CK521" s="885">
        <v>45078</v>
      </c>
      <c r="CL521" s="1543">
        <v>45080</v>
      </c>
      <c r="CN521" s="864">
        <f t="shared" si="536"/>
        <v>48</v>
      </c>
      <c r="CO521" s="1616"/>
      <c r="CP521" s="858"/>
      <c r="CQ521" s="876">
        <v>423</v>
      </c>
      <c r="CR521" s="872" t="s">
        <v>9221</v>
      </c>
      <c r="CS521" s="1555">
        <v>44962</v>
      </c>
      <c r="CT521" s="1555">
        <v>44967</v>
      </c>
      <c r="CU521" s="1555">
        <v>44969</v>
      </c>
      <c r="CV521" s="1555">
        <v>44974</v>
      </c>
      <c r="CW521" s="1555">
        <v>45051</v>
      </c>
      <c r="CX521" s="1555">
        <v>45068</v>
      </c>
      <c r="CY521" s="1555">
        <v>45072</v>
      </c>
      <c r="CZ521" s="1555">
        <v>45078</v>
      </c>
      <c r="DA521" s="1543">
        <v>45080</v>
      </c>
    </row>
    <row r="522" spans="2:105">
      <c r="B522" s="1545" t="s">
        <v>5044</v>
      </c>
      <c r="C522" s="1617">
        <f t="shared" si="530"/>
        <v>49</v>
      </c>
      <c r="D522" s="955" t="s">
        <v>506</v>
      </c>
      <c r="E522" s="1246"/>
      <c r="F522" s="876">
        <v>423</v>
      </c>
      <c r="G522" s="872" t="s">
        <v>9221</v>
      </c>
      <c r="H522" s="859">
        <f t="shared" si="523"/>
        <v>45042</v>
      </c>
      <c r="I522" s="859">
        <f t="shared" si="525"/>
        <v>45045</v>
      </c>
      <c r="J522" s="859">
        <f t="shared" si="527"/>
        <v>45051</v>
      </c>
      <c r="K522" s="859">
        <f t="shared" si="528"/>
        <v>45058</v>
      </c>
      <c r="L522" s="859">
        <f t="shared" si="526"/>
        <v>45075</v>
      </c>
      <c r="M522" s="859">
        <f t="shared" si="522"/>
        <v>45079</v>
      </c>
      <c r="N522" s="859">
        <f t="shared" si="529"/>
        <v>45085</v>
      </c>
      <c r="O522" s="1543">
        <f t="shared" si="524"/>
        <v>45087</v>
      </c>
      <c r="Q522" s="864">
        <f t="shared" si="531"/>
        <v>49</v>
      </c>
      <c r="R522" s="857" t="s">
        <v>506</v>
      </c>
      <c r="S522" s="1246"/>
      <c r="T522" s="876">
        <v>423</v>
      </c>
      <c r="U522" s="872" t="s">
        <v>9221</v>
      </c>
      <c r="V522" s="1624">
        <v>44969</v>
      </c>
      <c r="W522" s="1624">
        <v>44974</v>
      </c>
      <c r="X522" s="1624">
        <v>44976</v>
      </c>
      <c r="Y522" s="1624">
        <v>44981</v>
      </c>
      <c r="Z522" s="1624">
        <v>45058</v>
      </c>
      <c r="AA522" s="1624">
        <v>45075</v>
      </c>
      <c r="AB522" s="1624">
        <v>45079</v>
      </c>
      <c r="AC522" s="1624">
        <v>45085</v>
      </c>
      <c r="AD522" s="1543">
        <v>45087</v>
      </c>
      <c r="AF522" s="864">
        <f t="shared" si="532"/>
        <v>49</v>
      </c>
      <c r="AG522" s="1616"/>
      <c r="AH522" s="1246"/>
      <c r="AI522" s="876">
        <v>423</v>
      </c>
      <c r="AJ522" s="872" t="s">
        <v>9221</v>
      </c>
      <c r="AK522" s="1546">
        <v>44969</v>
      </c>
      <c r="AL522" s="1546">
        <v>44974</v>
      </c>
      <c r="AM522" s="1546">
        <v>44976</v>
      </c>
      <c r="AN522" s="1546">
        <v>44981</v>
      </c>
      <c r="AO522" s="1546">
        <v>45058</v>
      </c>
      <c r="AP522" s="1546">
        <v>45075</v>
      </c>
      <c r="AQ522" s="1546">
        <v>45079</v>
      </c>
      <c r="AR522" s="1546">
        <v>45085</v>
      </c>
      <c r="AS522" s="1543">
        <v>45087</v>
      </c>
      <c r="AU522" s="864">
        <f t="shared" si="533"/>
        <v>49</v>
      </c>
      <c r="AV522" s="1616"/>
      <c r="AW522" s="1246"/>
      <c r="AX522" s="876">
        <v>423</v>
      </c>
      <c r="AY522" s="872" t="s">
        <v>9221</v>
      </c>
      <c r="AZ522" s="885">
        <v>44969</v>
      </c>
      <c r="BA522" s="885">
        <v>44974</v>
      </c>
      <c r="BB522" s="885">
        <v>44976</v>
      </c>
      <c r="BC522" s="885">
        <v>44981</v>
      </c>
      <c r="BD522" s="885">
        <v>45058</v>
      </c>
      <c r="BE522" s="885">
        <v>45075</v>
      </c>
      <c r="BF522" s="885">
        <v>45079</v>
      </c>
      <c r="BG522" s="885">
        <v>45085</v>
      </c>
      <c r="BH522" s="1543">
        <v>45087</v>
      </c>
      <c r="BJ522" s="864">
        <f t="shared" si="534"/>
        <v>49</v>
      </c>
      <c r="BK522" s="1616"/>
      <c r="BL522" s="1246"/>
      <c r="BM522" s="876">
        <v>423</v>
      </c>
      <c r="BN522" s="872" t="s">
        <v>9221</v>
      </c>
      <c r="BO522" s="885">
        <v>44969</v>
      </c>
      <c r="BP522" s="885">
        <v>44974</v>
      </c>
      <c r="BQ522" s="885">
        <v>44976</v>
      </c>
      <c r="BR522" s="885">
        <v>44981</v>
      </c>
      <c r="BS522" s="885">
        <v>45058</v>
      </c>
      <c r="BT522" s="885">
        <v>45075</v>
      </c>
      <c r="BU522" s="885">
        <v>45079</v>
      </c>
      <c r="BV522" s="885">
        <v>45085</v>
      </c>
      <c r="BW522" s="1543">
        <v>45087</v>
      </c>
      <c r="BY522" s="864">
        <f t="shared" si="535"/>
        <v>49</v>
      </c>
      <c r="BZ522" s="1616"/>
      <c r="CA522" s="1246"/>
      <c r="CB522" s="876">
        <v>423</v>
      </c>
      <c r="CC522" s="872" t="s">
        <v>9221</v>
      </c>
      <c r="CD522" s="885">
        <v>44969</v>
      </c>
      <c r="CE522" s="885">
        <v>44974</v>
      </c>
      <c r="CF522" s="885">
        <v>44976</v>
      </c>
      <c r="CG522" s="885">
        <v>44981</v>
      </c>
      <c r="CH522" s="885">
        <v>45058</v>
      </c>
      <c r="CI522" s="885">
        <v>45075</v>
      </c>
      <c r="CJ522" s="885">
        <v>45079</v>
      </c>
      <c r="CK522" s="885">
        <v>45085</v>
      </c>
      <c r="CL522" s="1543">
        <v>45087</v>
      </c>
      <c r="CN522" s="864">
        <f t="shared" si="536"/>
        <v>49</v>
      </c>
      <c r="CO522" s="1616"/>
      <c r="CP522" s="858"/>
      <c r="CQ522" s="876">
        <v>423</v>
      </c>
      <c r="CR522" s="872" t="s">
        <v>9221</v>
      </c>
      <c r="CS522" s="1555">
        <v>44969</v>
      </c>
      <c r="CT522" s="1555">
        <v>44974</v>
      </c>
      <c r="CU522" s="1555">
        <v>44976</v>
      </c>
      <c r="CV522" s="1555">
        <v>44981</v>
      </c>
      <c r="CW522" s="1555">
        <v>45058</v>
      </c>
      <c r="CX522" s="1555">
        <v>45075</v>
      </c>
      <c r="CY522" s="1555">
        <v>45079</v>
      </c>
      <c r="CZ522" s="1555">
        <v>45085</v>
      </c>
      <c r="DA522" s="1543">
        <v>45087</v>
      </c>
    </row>
    <row r="523" spans="2:105">
      <c r="B523" s="1545" t="s">
        <v>5045</v>
      </c>
      <c r="C523" s="1617">
        <f t="shared" si="530"/>
        <v>50</v>
      </c>
      <c r="D523" s="955" t="s">
        <v>506</v>
      </c>
      <c r="E523" s="1246"/>
      <c r="F523" s="876">
        <v>423</v>
      </c>
      <c r="G523" s="872" t="s">
        <v>9221</v>
      </c>
      <c r="H523" s="859">
        <f t="shared" si="523"/>
        <v>45049</v>
      </c>
      <c r="I523" s="859">
        <f t="shared" si="525"/>
        <v>45052</v>
      </c>
      <c r="J523" s="859">
        <f t="shared" si="527"/>
        <v>45058</v>
      </c>
      <c r="K523" s="859">
        <f t="shared" si="528"/>
        <v>45065</v>
      </c>
      <c r="L523" s="859">
        <f t="shared" si="526"/>
        <v>45082</v>
      </c>
      <c r="M523" s="859">
        <f t="shared" si="522"/>
        <v>45086</v>
      </c>
      <c r="N523" s="859">
        <f t="shared" si="529"/>
        <v>45092</v>
      </c>
      <c r="O523" s="1543">
        <f t="shared" si="524"/>
        <v>45094</v>
      </c>
      <c r="Q523" s="864">
        <f t="shared" si="531"/>
        <v>50</v>
      </c>
      <c r="R523" s="857" t="s">
        <v>506</v>
      </c>
      <c r="S523" s="1246"/>
      <c r="T523" s="876">
        <v>423</v>
      </c>
      <c r="U523" s="872" t="s">
        <v>9221</v>
      </c>
      <c r="V523" s="1624">
        <v>44976</v>
      </c>
      <c r="W523" s="1624">
        <v>44981</v>
      </c>
      <c r="X523" s="1624">
        <v>44983</v>
      </c>
      <c r="Y523" s="1624">
        <v>44988</v>
      </c>
      <c r="Z523" s="1624">
        <v>45065</v>
      </c>
      <c r="AA523" s="1624">
        <v>45082</v>
      </c>
      <c r="AB523" s="1624">
        <v>45086</v>
      </c>
      <c r="AC523" s="1624">
        <v>45092</v>
      </c>
      <c r="AD523" s="1543">
        <v>45094</v>
      </c>
      <c r="AF523" s="864">
        <f t="shared" si="532"/>
        <v>50</v>
      </c>
      <c r="AG523" s="1616"/>
      <c r="AH523" s="1246"/>
      <c r="AI523" s="876">
        <v>423</v>
      </c>
      <c r="AJ523" s="872" t="s">
        <v>9221</v>
      </c>
      <c r="AK523" s="1546">
        <v>44976</v>
      </c>
      <c r="AL523" s="1546">
        <v>44981</v>
      </c>
      <c r="AM523" s="1546">
        <v>44983</v>
      </c>
      <c r="AN523" s="1546">
        <v>44988</v>
      </c>
      <c r="AO523" s="1546">
        <v>45065</v>
      </c>
      <c r="AP523" s="1546">
        <v>45082</v>
      </c>
      <c r="AQ523" s="1546">
        <v>45086</v>
      </c>
      <c r="AR523" s="1546">
        <v>45092</v>
      </c>
      <c r="AS523" s="1543">
        <v>45094</v>
      </c>
      <c r="AU523" s="864">
        <f t="shared" si="533"/>
        <v>50</v>
      </c>
      <c r="AV523" s="1616"/>
      <c r="AW523" s="1246"/>
      <c r="AX523" s="876">
        <v>423</v>
      </c>
      <c r="AY523" s="872" t="s">
        <v>9221</v>
      </c>
      <c r="AZ523" s="885">
        <v>44976</v>
      </c>
      <c r="BA523" s="885">
        <v>44981</v>
      </c>
      <c r="BB523" s="885">
        <v>44983</v>
      </c>
      <c r="BC523" s="885">
        <v>44988</v>
      </c>
      <c r="BD523" s="885">
        <v>45065</v>
      </c>
      <c r="BE523" s="885">
        <v>45082</v>
      </c>
      <c r="BF523" s="885">
        <v>45086</v>
      </c>
      <c r="BG523" s="885">
        <v>45092</v>
      </c>
      <c r="BH523" s="1543">
        <v>45094</v>
      </c>
      <c r="BJ523" s="864">
        <f t="shared" si="534"/>
        <v>50</v>
      </c>
      <c r="BK523" s="1616"/>
      <c r="BL523" s="1246"/>
      <c r="BM523" s="876">
        <v>423</v>
      </c>
      <c r="BN523" s="872" t="s">
        <v>9221</v>
      </c>
      <c r="BO523" s="885">
        <v>44976</v>
      </c>
      <c r="BP523" s="885">
        <v>44981</v>
      </c>
      <c r="BQ523" s="885">
        <v>44983</v>
      </c>
      <c r="BR523" s="885">
        <v>44988</v>
      </c>
      <c r="BS523" s="885">
        <v>45065</v>
      </c>
      <c r="BT523" s="885">
        <v>45082</v>
      </c>
      <c r="BU523" s="885">
        <v>45086</v>
      </c>
      <c r="BV523" s="885">
        <v>45092</v>
      </c>
      <c r="BW523" s="1543">
        <v>45094</v>
      </c>
      <c r="BY523" s="864">
        <f t="shared" si="535"/>
        <v>50</v>
      </c>
      <c r="BZ523" s="1616"/>
      <c r="CA523" s="1246"/>
      <c r="CB523" s="876">
        <v>423</v>
      </c>
      <c r="CC523" s="872" t="s">
        <v>9221</v>
      </c>
      <c r="CD523" s="885">
        <v>44976</v>
      </c>
      <c r="CE523" s="885">
        <v>44981</v>
      </c>
      <c r="CF523" s="885">
        <v>44983</v>
      </c>
      <c r="CG523" s="885">
        <v>44988</v>
      </c>
      <c r="CH523" s="885">
        <v>45065</v>
      </c>
      <c r="CI523" s="885">
        <v>45082</v>
      </c>
      <c r="CJ523" s="885">
        <v>45086</v>
      </c>
      <c r="CK523" s="885">
        <v>45092</v>
      </c>
      <c r="CL523" s="1543">
        <v>45094</v>
      </c>
      <c r="CN523" s="864">
        <f t="shared" si="536"/>
        <v>50</v>
      </c>
      <c r="CO523" s="1616"/>
      <c r="CP523" s="858"/>
      <c r="CQ523" s="876">
        <v>423</v>
      </c>
      <c r="CR523" s="872" t="s">
        <v>9221</v>
      </c>
      <c r="CS523" s="1555">
        <v>44976</v>
      </c>
      <c r="CT523" s="1555">
        <v>44981</v>
      </c>
      <c r="CU523" s="1555">
        <v>44983</v>
      </c>
      <c r="CV523" s="1555">
        <v>44988</v>
      </c>
      <c r="CW523" s="1555">
        <v>45065</v>
      </c>
      <c r="CX523" s="1555">
        <v>45082</v>
      </c>
      <c r="CY523" s="1555">
        <v>45086</v>
      </c>
      <c r="CZ523" s="1555">
        <v>45092</v>
      </c>
      <c r="DA523" s="1543">
        <v>45094</v>
      </c>
    </row>
    <row r="524" spans="2:105">
      <c r="B524" s="1545" t="s">
        <v>5046</v>
      </c>
      <c r="C524" s="1617">
        <f t="shared" si="530"/>
        <v>51</v>
      </c>
      <c r="D524" s="955" t="s">
        <v>506</v>
      </c>
      <c r="E524" s="1246"/>
      <c r="F524" s="876">
        <v>423</v>
      </c>
      <c r="G524" s="872" t="s">
        <v>9221</v>
      </c>
      <c r="H524" s="859">
        <f t="shared" si="523"/>
        <v>45056</v>
      </c>
      <c r="I524" s="859">
        <f t="shared" si="525"/>
        <v>45059</v>
      </c>
      <c r="J524" s="859">
        <f t="shared" si="527"/>
        <v>45065</v>
      </c>
      <c r="K524" s="859">
        <f t="shared" si="528"/>
        <v>45072</v>
      </c>
      <c r="L524" s="859">
        <f t="shared" si="526"/>
        <v>45089</v>
      </c>
      <c r="M524" s="859">
        <f t="shared" si="522"/>
        <v>45093</v>
      </c>
      <c r="N524" s="859">
        <f t="shared" si="529"/>
        <v>45099</v>
      </c>
      <c r="O524" s="1543">
        <f t="shared" si="524"/>
        <v>45101</v>
      </c>
      <c r="Q524" s="864">
        <f t="shared" si="531"/>
        <v>51</v>
      </c>
      <c r="R524" s="857" t="s">
        <v>506</v>
      </c>
      <c r="S524" s="1246"/>
      <c r="T524" s="876">
        <v>423</v>
      </c>
      <c r="U524" s="872" t="s">
        <v>9221</v>
      </c>
      <c r="V524" s="1624">
        <v>44983</v>
      </c>
      <c r="W524" s="1624">
        <v>44988</v>
      </c>
      <c r="X524" s="1624">
        <v>44990</v>
      </c>
      <c r="Y524" s="1624">
        <v>44995</v>
      </c>
      <c r="Z524" s="1624">
        <v>45072</v>
      </c>
      <c r="AA524" s="1624">
        <v>45089</v>
      </c>
      <c r="AB524" s="1624">
        <v>45093</v>
      </c>
      <c r="AC524" s="1624">
        <v>45099</v>
      </c>
      <c r="AD524" s="1543">
        <v>45101</v>
      </c>
      <c r="AF524" s="864">
        <f t="shared" si="532"/>
        <v>51</v>
      </c>
      <c r="AG524" s="1616"/>
      <c r="AH524" s="1246"/>
      <c r="AI524" s="876">
        <v>423</v>
      </c>
      <c r="AJ524" s="872" t="s">
        <v>9221</v>
      </c>
      <c r="AK524" s="1546">
        <v>44983</v>
      </c>
      <c r="AL524" s="1546">
        <v>44988</v>
      </c>
      <c r="AM524" s="1546">
        <v>44990</v>
      </c>
      <c r="AN524" s="1546">
        <v>44995</v>
      </c>
      <c r="AO524" s="1546">
        <v>45072</v>
      </c>
      <c r="AP524" s="1546">
        <v>45089</v>
      </c>
      <c r="AQ524" s="1546">
        <v>45093</v>
      </c>
      <c r="AR524" s="1546">
        <v>45099</v>
      </c>
      <c r="AS524" s="1543">
        <v>45101</v>
      </c>
      <c r="AU524" s="864">
        <f t="shared" si="533"/>
        <v>51</v>
      </c>
      <c r="AV524" s="1616"/>
      <c r="AW524" s="1246"/>
      <c r="AX524" s="876">
        <v>423</v>
      </c>
      <c r="AY524" s="872" t="s">
        <v>9221</v>
      </c>
      <c r="AZ524" s="885">
        <v>44983</v>
      </c>
      <c r="BA524" s="885">
        <v>44988</v>
      </c>
      <c r="BB524" s="885">
        <v>44990</v>
      </c>
      <c r="BC524" s="885">
        <v>44995</v>
      </c>
      <c r="BD524" s="885">
        <v>45072</v>
      </c>
      <c r="BE524" s="885">
        <v>45089</v>
      </c>
      <c r="BF524" s="885">
        <v>45093</v>
      </c>
      <c r="BG524" s="885">
        <v>45099</v>
      </c>
      <c r="BH524" s="1543">
        <v>45101</v>
      </c>
      <c r="BJ524" s="864">
        <f t="shared" si="534"/>
        <v>51</v>
      </c>
      <c r="BK524" s="1616"/>
      <c r="BL524" s="1246"/>
      <c r="BM524" s="876">
        <v>423</v>
      </c>
      <c r="BN524" s="872" t="s">
        <v>9221</v>
      </c>
      <c r="BO524" s="885">
        <v>44983</v>
      </c>
      <c r="BP524" s="885">
        <v>44988</v>
      </c>
      <c r="BQ524" s="885">
        <v>44990</v>
      </c>
      <c r="BR524" s="885">
        <v>44995</v>
      </c>
      <c r="BS524" s="885">
        <v>45072</v>
      </c>
      <c r="BT524" s="885">
        <v>45089</v>
      </c>
      <c r="BU524" s="885">
        <v>45093</v>
      </c>
      <c r="BV524" s="885">
        <v>45099</v>
      </c>
      <c r="BW524" s="1543">
        <v>45101</v>
      </c>
      <c r="BY524" s="864">
        <f t="shared" si="535"/>
        <v>51</v>
      </c>
      <c r="BZ524" s="1616"/>
      <c r="CA524" s="1246"/>
      <c r="CB524" s="876">
        <v>423</v>
      </c>
      <c r="CC524" s="872" t="s">
        <v>9221</v>
      </c>
      <c r="CD524" s="885">
        <v>44983</v>
      </c>
      <c r="CE524" s="885">
        <v>44988</v>
      </c>
      <c r="CF524" s="885">
        <v>44990</v>
      </c>
      <c r="CG524" s="885">
        <v>44995</v>
      </c>
      <c r="CH524" s="885">
        <v>45072</v>
      </c>
      <c r="CI524" s="885">
        <v>45089</v>
      </c>
      <c r="CJ524" s="885">
        <v>45093</v>
      </c>
      <c r="CK524" s="885">
        <v>45099</v>
      </c>
      <c r="CL524" s="1543">
        <v>45101</v>
      </c>
      <c r="CN524" s="864">
        <f t="shared" si="536"/>
        <v>51</v>
      </c>
      <c r="CO524" s="1616"/>
      <c r="CP524" s="858"/>
      <c r="CQ524" s="876">
        <v>423</v>
      </c>
      <c r="CR524" s="872" t="s">
        <v>9221</v>
      </c>
      <c r="CS524" s="1555">
        <v>44983</v>
      </c>
      <c r="CT524" s="1555">
        <v>44988</v>
      </c>
      <c r="CU524" s="1555">
        <v>44990</v>
      </c>
      <c r="CV524" s="1555">
        <v>44995</v>
      </c>
      <c r="CW524" s="1555">
        <v>45072</v>
      </c>
      <c r="CX524" s="1555">
        <v>45089</v>
      </c>
      <c r="CY524" s="1555">
        <v>45093</v>
      </c>
      <c r="CZ524" s="1555">
        <v>45099</v>
      </c>
      <c r="DA524" s="1543">
        <v>45101</v>
      </c>
    </row>
    <row r="525" spans="2:105">
      <c r="B525" s="1545" t="s">
        <v>5047</v>
      </c>
      <c r="C525" s="1617">
        <f t="shared" si="530"/>
        <v>52</v>
      </c>
      <c r="D525" s="955" t="s">
        <v>506</v>
      </c>
      <c r="E525" s="1246"/>
      <c r="F525" s="876">
        <v>423</v>
      </c>
      <c r="G525" s="872" t="s">
        <v>9221</v>
      </c>
      <c r="H525" s="859">
        <f t="shared" si="523"/>
        <v>45063</v>
      </c>
      <c r="I525" s="859">
        <f t="shared" si="525"/>
        <v>45066</v>
      </c>
      <c r="J525" s="859">
        <f t="shared" si="527"/>
        <v>45072</v>
      </c>
      <c r="K525" s="859">
        <f t="shared" si="528"/>
        <v>45079</v>
      </c>
      <c r="L525" s="859">
        <f t="shared" si="526"/>
        <v>45096</v>
      </c>
      <c r="M525" s="859">
        <f t="shared" ref="M525:M577" si="537">N525-6</f>
        <v>45100</v>
      </c>
      <c r="N525" s="859">
        <f t="shared" si="529"/>
        <v>45106</v>
      </c>
      <c r="O525" s="1543">
        <f t="shared" si="524"/>
        <v>45108</v>
      </c>
      <c r="Q525" s="864">
        <f t="shared" si="531"/>
        <v>52</v>
      </c>
      <c r="R525" s="857" t="s">
        <v>506</v>
      </c>
      <c r="S525" s="1246"/>
      <c r="T525" s="876">
        <v>423</v>
      </c>
      <c r="U525" s="872" t="s">
        <v>9221</v>
      </c>
      <c r="V525" s="1624">
        <v>44990</v>
      </c>
      <c r="W525" s="1624">
        <v>44995</v>
      </c>
      <c r="X525" s="1624">
        <v>44997</v>
      </c>
      <c r="Y525" s="1624">
        <v>45002</v>
      </c>
      <c r="Z525" s="1624">
        <v>45079</v>
      </c>
      <c r="AA525" s="1624">
        <v>45096</v>
      </c>
      <c r="AB525" s="1624">
        <v>45100</v>
      </c>
      <c r="AC525" s="1624">
        <v>45106</v>
      </c>
      <c r="AD525" s="1543">
        <v>45108</v>
      </c>
      <c r="AF525" s="864">
        <f t="shared" si="532"/>
        <v>52</v>
      </c>
      <c r="AG525" s="1616"/>
      <c r="AH525" s="1246"/>
      <c r="AI525" s="876">
        <v>423</v>
      </c>
      <c r="AJ525" s="872" t="s">
        <v>9221</v>
      </c>
      <c r="AK525" s="1546">
        <v>44990</v>
      </c>
      <c r="AL525" s="1546">
        <v>44995</v>
      </c>
      <c r="AM525" s="1546">
        <v>44997</v>
      </c>
      <c r="AN525" s="1546">
        <v>45002</v>
      </c>
      <c r="AO525" s="1546">
        <v>45079</v>
      </c>
      <c r="AP525" s="1546">
        <v>45096</v>
      </c>
      <c r="AQ525" s="1546">
        <v>45100</v>
      </c>
      <c r="AR525" s="1546">
        <v>45106</v>
      </c>
      <c r="AS525" s="1543">
        <v>45108</v>
      </c>
      <c r="AU525" s="864">
        <f t="shared" si="533"/>
        <v>52</v>
      </c>
      <c r="AV525" s="1616"/>
      <c r="AW525" s="1246"/>
      <c r="AX525" s="876">
        <v>423</v>
      </c>
      <c r="AY525" s="872" t="s">
        <v>9221</v>
      </c>
      <c r="AZ525" s="885">
        <v>44990</v>
      </c>
      <c r="BA525" s="885">
        <v>44995</v>
      </c>
      <c r="BB525" s="885">
        <v>44997</v>
      </c>
      <c r="BC525" s="885">
        <v>45002</v>
      </c>
      <c r="BD525" s="885">
        <v>45079</v>
      </c>
      <c r="BE525" s="885">
        <v>45096</v>
      </c>
      <c r="BF525" s="885">
        <v>45100</v>
      </c>
      <c r="BG525" s="885">
        <v>45106</v>
      </c>
      <c r="BH525" s="1543">
        <v>45108</v>
      </c>
      <c r="BJ525" s="864">
        <f t="shared" si="534"/>
        <v>52</v>
      </c>
      <c r="BK525" s="1616"/>
      <c r="BL525" s="1246"/>
      <c r="BM525" s="876">
        <v>423</v>
      </c>
      <c r="BN525" s="872" t="s">
        <v>9221</v>
      </c>
      <c r="BO525" s="885">
        <v>44990</v>
      </c>
      <c r="BP525" s="885">
        <v>44995</v>
      </c>
      <c r="BQ525" s="885">
        <v>44997</v>
      </c>
      <c r="BR525" s="885">
        <v>45002</v>
      </c>
      <c r="BS525" s="885">
        <v>45079</v>
      </c>
      <c r="BT525" s="885">
        <v>45096</v>
      </c>
      <c r="BU525" s="885">
        <v>45100</v>
      </c>
      <c r="BV525" s="885">
        <v>45106</v>
      </c>
      <c r="BW525" s="1543">
        <v>45108</v>
      </c>
      <c r="BY525" s="864">
        <f t="shared" si="535"/>
        <v>52</v>
      </c>
      <c r="BZ525" s="1616"/>
      <c r="CA525" s="1246"/>
      <c r="CB525" s="876">
        <v>423</v>
      </c>
      <c r="CC525" s="872" t="s">
        <v>9221</v>
      </c>
      <c r="CD525" s="885">
        <v>44990</v>
      </c>
      <c r="CE525" s="885">
        <v>44995</v>
      </c>
      <c r="CF525" s="885">
        <v>44997</v>
      </c>
      <c r="CG525" s="885">
        <v>45002</v>
      </c>
      <c r="CH525" s="885">
        <v>45079</v>
      </c>
      <c r="CI525" s="885">
        <v>45096</v>
      </c>
      <c r="CJ525" s="885">
        <v>45100</v>
      </c>
      <c r="CK525" s="885">
        <v>45106</v>
      </c>
      <c r="CL525" s="1543">
        <v>45108</v>
      </c>
      <c r="CN525" s="864">
        <f t="shared" si="536"/>
        <v>52</v>
      </c>
      <c r="CO525" s="1616"/>
      <c r="CP525" s="858"/>
      <c r="CQ525" s="876">
        <v>423</v>
      </c>
      <c r="CR525" s="872" t="s">
        <v>9221</v>
      </c>
      <c r="CS525" s="1555">
        <v>44990</v>
      </c>
      <c r="CT525" s="1555">
        <v>44995</v>
      </c>
      <c r="CU525" s="1555">
        <v>44997</v>
      </c>
      <c r="CV525" s="1555">
        <v>45002</v>
      </c>
      <c r="CW525" s="1555">
        <v>45079</v>
      </c>
      <c r="CX525" s="1555">
        <v>45096</v>
      </c>
      <c r="CY525" s="1555">
        <v>45100</v>
      </c>
      <c r="CZ525" s="1555">
        <v>45106</v>
      </c>
      <c r="DA525" s="1543">
        <v>45108</v>
      </c>
    </row>
    <row r="526" spans="2:105">
      <c r="B526" s="1649" t="s">
        <v>5048</v>
      </c>
      <c r="C526" s="864">
        <v>1</v>
      </c>
      <c r="D526" s="1648"/>
      <c r="E526" s="1243" t="s">
        <v>9645</v>
      </c>
      <c r="F526" s="853">
        <v>124</v>
      </c>
      <c r="G526" s="854" t="s">
        <v>9646</v>
      </c>
      <c r="H526" s="855">
        <f t="shared" si="523"/>
        <v>45070</v>
      </c>
      <c r="I526" s="855">
        <f t="shared" si="525"/>
        <v>45073</v>
      </c>
      <c r="J526" s="855">
        <f t="shared" si="527"/>
        <v>45079</v>
      </c>
      <c r="K526" s="855">
        <f t="shared" si="528"/>
        <v>45086</v>
      </c>
      <c r="L526" s="855">
        <f t="shared" si="526"/>
        <v>45103</v>
      </c>
      <c r="M526" s="855">
        <f t="shared" si="537"/>
        <v>45107</v>
      </c>
      <c r="N526" s="855">
        <f t="shared" si="529"/>
        <v>45113</v>
      </c>
      <c r="O526" s="1543">
        <f t="shared" si="524"/>
        <v>45115</v>
      </c>
      <c r="Q526" s="864">
        <v>1</v>
      </c>
      <c r="R526" s="857" t="s">
        <v>506</v>
      </c>
      <c r="S526" s="1246" t="s">
        <v>9645</v>
      </c>
      <c r="T526" s="876">
        <v>124</v>
      </c>
      <c r="U526" s="872" t="s">
        <v>9646</v>
      </c>
      <c r="V526" s="1624">
        <v>44997</v>
      </c>
      <c r="W526" s="1624">
        <v>45002</v>
      </c>
      <c r="X526" s="1624">
        <v>45004</v>
      </c>
      <c r="Y526" s="1624">
        <v>45009</v>
      </c>
      <c r="Z526" s="1624">
        <v>45086</v>
      </c>
      <c r="AA526" s="1624">
        <v>45103</v>
      </c>
      <c r="AB526" s="1624">
        <v>45107</v>
      </c>
      <c r="AC526" s="1624">
        <v>45113</v>
      </c>
      <c r="AD526" s="1543">
        <v>45115</v>
      </c>
      <c r="AF526" s="864">
        <v>1</v>
      </c>
      <c r="AG526" s="857" t="s">
        <v>506</v>
      </c>
      <c r="AH526" s="1246" t="s">
        <v>9645</v>
      </c>
      <c r="AI526" s="876">
        <v>124</v>
      </c>
      <c r="AJ526" s="872" t="s">
        <v>9646</v>
      </c>
      <c r="AK526" s="1624">
        <v>44997</v>
      </c>
      <c r="AL526" s="1624">
        <v>45002</v>
      </c>
      <c r="AM526" s="1624">
        <v>45004</v>
      </c>
      <c r="AN526" s="1624">
        <v>45009</v>
      </c>
      <c r="AO526" s="1624">
        <v>45086</v>
      </c>
      <c r="AP526" s="1624">
        <v>45103</v>
      </c>
      <c r="AQ526" s="1624">
        <v>45107</v>
      </c>
      <c r="AR526" s="1624">
        <v>45113</v>
      </c>
      <c r="AS526" s="1543">
        <v>45115</v>
      </c>
      <c r="AU526" s="864">
        <v>1</v>
      </c>
      <c r="AV526" s="857" t="s">
        <v>506</v>
      </c>
      <c r="AW526" s="1246" t="s">
        <v>9645</v>
      </c>
      <c r="AX526" s="876">
        <v>124</v>
      </c>
      <c r="AY526" s="872" t="s">
        <v>9646</v>
      </c>
      <c r="AZ526" s="1624">
        <v>44997</v>
      </c>
      <c r="BA526" s="1624">
        <v>45002</v>
      </c>
      <c r="BB526" s="1624">
        <v>45004</v>
      </c>
      <c r="BC526" s="1624">
        <v>45009</v>
      </c>
      <c r="BD526" s="1624">
        <v>45086</v>
      </c>
      <c r="BE526" s="1624">
        <v>45103</v>
      </c>
      <c r="BF526" s="1624">
        <v>45107</v>
      </c>
      <c r="BG526" s="1624">
        <v>45113</v>
      </c>
      <c r="BH526" s="1543">
        <v>45115</v>
      </c>
      <c r="BJ526" s="864">
        <v>1</v>
      </c>
      <c r="BK526" s="857" t="s">
        <v>506</v>
      </c>
      <c r="BL526" s="1246" t="s">
        <v>9645</v>
      </c>
      <c r="BM526" s="876">
        <v>124</v>
      </c>
      <c r="BN526" s="872" t="s">
        <v>9646</v>
      </c>
      <c r="BO526" s="1624">
        <v>44997</v>
      </c>
      <c r="BP526" s="1624">
        <v>45002</v>
      </c>
      <c r="BQ526" s="1624">
        <v>45004</v>
      </c>
      <c r="BR526" s="1624">
        <v>45009</v>
      </c>
      <c r="BS526" s="1624">
        <v>45086</v>
      </c>
      <c r="BT526" s="1624">
        <v>45103</v>
      </c>
      <c r="BU526" s="1624">
        <v>45107</v>
      </c>
      <c r="BV526" s="1624">
        <v>45113</v>
      </c>
      <c r="BW526" s="1543">
        <v>45115</v>
      </c>
      <c r="BY526" s="864">
        <v>1</v>
      </c>
      <c r="BZ526" s="857" t="s">
        <v>506</v>
      </c>
      <c r="CA526" s="1246" t="s">
        <v>9645</v>
      </c>
      <c r="CB526" s="876">
        <v>124</v>
      </c>
      <c r="CC526" s="872" t="s">
        <v>9646</v>
      </c>
      <c r="CD526" s="1624">
        <v>44997</v>
      </c>
      <c r="CE526" s="1624">
        <v>45002</v>
      </c>
      <c r="CF526" s="1624">
        <v>45004</v>
      </c>
      <c r="CG526" s="1624">
        <v>45009</v>
      </c>
      <c r="CH526" s="1624">
        <v>45086</v>
      </c>
      <c r="CI526" s="1624">
        <v>45103</v>
      </c>
      <c r="CJ526" s="1624">
        <v>45107</v>
      </c>
      <c r="CK526" s="1624">
        <v>45113</v>
      </c>
      <c r="CL526" s="1543">
        <v>45115</v>
      </c>
      <c r="CN526" s="864">
        <v>1</v>
      </c>
      <c r="CO526" s="857" t="s">
        <v>506</v>
      </c>
      <c r="CP526" s="1246" t="s">
        <v>9645</v>
      </c>
      <c r="CQ526" s="876">
        <v>124</v>
      </c>
      <c r="CR526" s="872" t="s">
        <v>9646</v>
      </c>
      <c r="CS526" s="1624">
        <v>44997</v>
      </c>
      <c r="CT526" s="1624">
        <v>45002</v>
      </c>
      <c r="CU526" s="1624">
        <v>45004</v>
      </c>
      <c r="CV526" s="1624">
        <v>45009</v>
      </c>
      <c r="CW526" s="1624">
        <v>45086</v>
      </c>
      <c r="CX526" s="1624">
        <v>45103</v>
      </c>
      <c r="CY526" s="1624">
        <v>45107</v>
      </c>
      <c r="CZ526" s="1624">
        <v>45113</v>
      </c>
      <c r="DA526" s="1543">
        <v>45115</v>
      </c>
    </row>
    <row r="527" spans="2:105">
      <c r="B527" s="1649" t="s">
        <v>5049</v>
      </c>
      <c r="C527" s="864">
        <f t="shared" ref="C527:C577" si="538">C526+1</f>
        <v>2</v>
      </c>
      <c r="D527" s="1648"/>
      <c r="E527" s="1246"/>
      <c r="F527" s="853">
        <v>124</v>
      </c>
      <c r="G527" s="854" t="s">
        <v>9646</v>
      </c>
      <c r="H527" s="859">
        <f t="shared" si="523"/>
        <v>45077</v>
      </c>
      <c r="I527" s="859">
        <f t="shared" si="525"/>
        <v>45080</v>
      </c>
      <c r="J527" s="859">
        <f t="shared" si="527"/>
        <v>45086</v>
      </c>
      <c r="K527" s="859">
        <f t="shared" si="528"/>
        <v>45093</v>
      </c>
      <c r="L527" s="859">
        <f t="shared" si="526"/>
        <v>45110</v>
      </c>
      <c r="M527" s="859">
        <f t="shared" si="537"/>
        <v>45114</v>
      </c>
      <c r="N527" s="859">
        <f t="shared" si="529"/>
        <v>45120</v>
      </c>
      <c r="O527" s="1543">
        <f t="shared" si="524"/>
        <v>45122</v>
      </c>
      <c r="Q527" s="864">
        <v>2</v>
      </c>
      <c r="R527" s="857" t="s">
        <v>506</v>
      </c>
      <c r="S527" s="1246"/>
      <c r="T527" s="876">
        <v>124</v>
      </c>
      <c r="U527" s="872" t="s">
        <v>9646</v>
      </c>
      <c r="V527" s="1624">
        <v>45004</v>
      </c>
      <c r="W527" s="1624">
        <v>45009</v>
      </c>
      <c r="X527" s="1624">
        <v>45011</v>
      </c>
      <c r="Y527" s="1624">
        <v>45016</v>
      </c>
      <c r="Z527" s="1624">
        <v>45093</v>
      </c>
      <c r="AA527" s="1624">
        <v>45110</v>
      </c>
      <c r="AB527" s="1624">
        <v>45114</v>
      </c>
      <c r="AC527" s="1624">
        <v>45120</v>
      </c>
      <c r="AD527" s="1543">
        <v>45122</v>
      </c>
      <c r="AF527" s="864">
        <v>2</v>
      </c>
      <c r="AG527" s="857" t="s">
        <v>506</v>
      </c>
      <c r="AH527" s="1246"/>
      <c r="AI527" s="876">
        <v>124</v>
      </c>
      <c r="AJ527" s="872" t="s">
        <v>9646</v>
      </c>
      <c r="AK527" s="1624">
        <v>45004</v>
      </c>
      <c r="AL527" s="1624">
        <v>45009</v>
      </c>
      <c r="AM527" s="1624">
        <v>45011</v>
      </c>
      <c r="AN527" s="1624">
        <v>45016</v>
      </c>
      <c r="AO527" s="1624">
        <v>45093</v>
      </c>
      <c r="AP527" s="1624">
        <v>45110</v>
      </c>
      <c r="AQ527" s="1624">
        <v>45114</v>
      </c>
      <c r="AR527" s="1624">
        <v>45120</v>
      </c>
      <c r="AS527" s="1543">
        <v>45122</v>
      </c>
      <c r="AU527" s="864">
        <v>2</v>
      </c>
      <c r="AV527" s="857" t="s">
        <v>506</v>
      </c>
      <c r="AW527" s="1246"/>
      <c r="AX527" s="876">
        <v>124</v>
      </c>
      <c r="AY527" s="872" t="s">
        <v>9646</v>
      </c>
      <c r="AZ527" s="1624">
        <v>45004</v>
      </c>
      <c r="BA527" s="1624">
        <v>45009</v>
      </c>
      <c r="BB527" s="1624">
        <v>45011</v>
      </c>
      <c r="BC527" s="1624">
        <v>45016</v>
      </c>
      <c r="BD527" s="1624">
        <v>45093</v>
      </c>
      <c r="BE527" s="1624">
        <v>45110</v>
      </c>
      <c r="BF527" s="1624">
        <v>45114</v>
      </c>
      <c r="BG527" s="1624">
        <v>45120</v>
      </c>
      <c r="BH527" s="1543">
        <v>45122</v>
      </c>
      <c r="BJ527" s="864">
        <v>2</v>
      </c>
      <c r="BK527" s="857" t="s">
        <v>506</v>
      </c>
      <c r="BL527" s="1246"/>
      <c r="BM527" s="876">
        <v>124</v>
      </c>
      <c r="BN527" s="872" t="s">
        <v>9646</v>
      </c>
      <c r="BO527" s="1624">
        <v>45004</v>
      </c>
      <c r="BP527" s="1624">
        <v>45009</v>
      </c>
      <c r="BQ527" s="1624">
        <v>45011</v>
      </c>
      <c r="BR527" s="1624">
        <v>45016</v>
      </c>
      <c r="BS527" s="1624">
        <v>45093</v>
      </c>
      <c r="BT527" s="1624">
        <v>45110</v>
      </c>
      <c r="BU527" s="1624">
        <v>45114</v>
      </c>
      <c r="BV527" s="1624">
        <v>45120</v>
      </c>
      <c r="BW527" s="1543">
        <v>45122</v>
      </c>
      <c r="BY527" s="864">
        <v>2</v>
      </c>
      <c r="BZ527" s="857" t="s">
        <v>506</v>
      </c>
      <c r="CA527" s="1246"/>
      <c r="CB527" s="876">
        <v>124</v>
      </c>
      <c r="CC527" s="872" t="s">
        <v>9646</v>
      </c>
      <c r="CD527" s="1624">
        <v>45004</v>
      </c>
      <c r="CE527" s="1624">
        <v>45009</v>
      </c>
      <c r="CF527" s="1624">
        <v>45011</v>
      </c>
      <c r="CG527" s="1624">
        <v>45016</v>
      </c>
      <c r="CH527" s="1624">
        <v>45093</v>
      </c>
      <c r="CI527" s="1624">
        <v>45110</v>
      </c>
      <c r="CJ527" s="1624">
        <v>45114</v>
      </c>
      <c r="CK527" s="1624">
        <v>45120</v>
      </c>
      <c r="CL527" s="1543">
        <v>45122</v>
      </c>
      <c r="CN527" s="864">
        <v>2</v>
      </c>
      <c r="CO527" s="857" t="s">
        <v>506</v>
      </c>
      <c r="CP527" s="1246"/>
      <c r="CQ527" s="876">
        <v>124</v>
      </c>
      <c r="CR527" s="872" t="s">
        <v>9646</v>
      </c>
      <c r="CS527" s="1624">
        <v>45004</v>
      </c>
      <c r="CT527" s="1624">
        <v>45009</v>
      </c>
      <c r="CU527" s="1624">
        <v>45011</v>
      </c>
      <c r="CV527" s="1624">
        <v>45016</v>
      </c>
      <c r="CW527" s="1624">
        <v>45093</v>
      </c>
      <c r="CX527" s="1624">
        <v>45110</v>
      </c>
      <c r="CY527" s="1624">
        <v>45114</v>
      </c>
      <c r="CZ527" s="1624">
        <v>45120</v>
      </c>
      <c r="DA527" s="1543">
        <v>45122</v>
      </c>
    </row>
    <row r="528" spans="2:105">
      <c r="B528" s="1649" t="s">
        <v>5050</v>
      </c>
      <c r="C528" s="864">
        <f t="shared" si="538"/>
        <v>3</v>
      </c>
      <c r="D528" s="1648"/>
      <c r="E528" s="1246"/>
      <c r="F528" s="853">
        <v>124</v>
      </c>
      <c r="G528" s="854" t="s">
        <v>9646</v>
      </c>
      <c r="H528" s="859">
        <f t="shared" si="523"/>
        <v>45084</v>
      </c>
      <c r="I528" s="859">
        <f t="shared" si="525"/>
        <v>45087</v>
      </c>
      <c r="J528" s="859">
        <f t="shared" si="527"/>
        <v>45093</v>
      </c>
      <c r="K528" s="859">
        <f t="shared" si="528"/>
        <v>45100</v>
      </c>
      <c r="L528" s="859">
        <f t="shared" si="526"/>
        <v>45117</v>
      </c>
      <c r="M528" s="859">
        <f t="shared" si="537"/>
        <v>45121</v>
      </c>
      <c r="N528" s="859">
        <f t="shared" si="529"/>
        <v>45127</v>
      </c>
      <c r="O528" s="1543">
        <f t="shared" si="524"/>
        <v>45129</v>
      </c>
      <c r="Q528" s="864">
        <v>3</v>
      </c>
      <c r="R528" s="857" t="s">
        <v>506</v>
      </c>
      <c r="S528" s="1246"/>
      <c r="T528" s="876">
        <v>124</v>
      </c>
      <c r="U528" s="872" t="s">
        <v>9646</v>
      </c>
      <c r="V528" s="1624">
        <v>45011</v>
      </c>
      <c r="W528" s="1624">
        <v>45016</v>
      </c>
      <c r="X528" s="1624">
        <v>45018</v>
      </c>
      <c r="Y528" s="1624">
        <v>45023</v>
      </c>
      <c r="Z528" s="1624">
        <v>45100</v>
      </c>
      <c r="AA528" s="1624">
        <v>45117</v>
      </c>
      <c r="AB528" s="1624">
        <v>45121</v>
      </c>
      <c r="AC528" s="1624">
        <v>45127</v>
      </c>
      <c r="AD528" s="1543">
        <v>45129</v>
      </c>
      <c r="AF528" s="864">
        <v>3</v>
      </c>
      <c r="AG528" s="857" t="s">
        <v>506</v>
      </c>
      <c r="AH528" s="1246"/>
      <c r="AI528" s="876">
        <v>124</v>
      </c>
      <c r="AJ528" s="872" t="s">
        <v>9646</v>
      </c>
      <c r="AK528" s="1624">
        <v>45011</v>
      </c>
      <c r="AL528" s="1624">
        <v>45016</v>
      </c>
      <c r="AM528" s="1624">
        <v>45018</v>
      </c>
      <c r="AN528" s="1624">
        <v>45023</v>
      </c>
      <c r="AO528" s="1624">
        <v>45100</v>
      </c>
      <c r="AP528" s="1624">
        <v>45117</v>
      </c>
      <c r="AQ528" s="1624">
        <v>45121</v>
      </c>
      <c r="AR528" s="1624">
        <v>45127</v>
      </c>
      <c r="AS528" s="1543">
        <v>45129</v>
      </c>
      <c r="AU528" s="864">
        <v>3</v>
      </c>
      <c r="AV528" s="857" t="s">
        <v>506</v>
      </c>
      <c r="AW528" s="1246"/>
      <c r="AX528" s="876">
        <v>124</v>
      </c>
      <c r="AY528" s="872" t="s">
        <v>9646</v>
      </c>
      <c r="AZ528" s="1624">
        <v>45011</v>
      </c>
      <c r="BA528" s="1624">
        <v>45016</v>
      </c>
      <c r="BB528" s="1624">
        <v>45018</v>
      </c>
      <c r="BC528" s="1624">
        <v>45023</v>
      </c>
      <c r="BD528" s="1624">
        <v>45100</v>
      </c>
      <c r="BE528" s="1624">
        <v>45117</v>
      </c>
      <c r="BF528" s="1624">
        <v>45121</v>
      </c>
      <c r="BG528" s="1624">
        <v>45127</v>
      </c>
      <c r="BH528" s="1543">
        <v>45129</v>
      </c>
      <c r="BJ528" s="864">
        <v>3</v>
      </c>
      <c r="BK528" s="857" t="s">
        <v>506</v>
      </c>
      <c r="BL528" s="1246"/>
      <c r="BM528" s="876">
        <v>124</v>
      </c>
      <c r="BN528" s="872" t="s">
        <v>9646</v>
      </c>
      <c r="BO528" s="1624">
        <v>45011</v>
      </c>
      <c r="BP528" s="1624">
        <v>45016</v>
      </c>
      <c r="BQ528" s="1624">
        <v>45018</v>
      </c>
      <c r="BR528" s="1624">
        <v>45023</v>
      </c>
      <c r="BS528" s="1624">
        <v>45100</v>
      </c>
      <c r="BT528" s="1624">
        <v>45117</v>
      </c>
      <c r="BU528" s="1624">
        <v>45121</v>
      </c>
      <c r="BV528" s="1624">
        <v>45127</v>
      </c>
      <c r="BW528" s="1543">
        <v>45129</v>
      </c>
      <c r="BY528" s="864">
        <v>3</v>
      </c>
      <c r="BZ528" s="857" t="s">
        <v>506</v>
      </c>
      <c r="CA528" s="1246"/>
      <c r="CB528" s="876">
        <v>124</v>
      </c>
      <c r="CC528" s="872" t="s">
        <v>9646</v>
      </c>
      <c r="CD528" s="1624">
        <v>45011</v>
      </c>
      <c r="CE528" s="1624">
        <v>45016</v>
      </c>
      <c r="CF528" s="1624">
        <v>45018</v>
      </c>
      <c r="CG528" s="1624">
        <v>45023</v>
      </c>
      <c r="CH528" s="1624">
        <v>45100</v>
      </c>
      <c r="CI528" s="1624">
        <v>45117</v>
      </c>
      <c r="CJ528" s="1624">
        <v>45121</v>
      </c>
      <c r="CK528" s="1624">
        <v>45127</v>
      </c>
      <c r="CL528" s="1543">
        <v>45129</v>
      </c>
      <c r="CN528" s="864">
        <v>3</v>
      </c>
      <c r="CO528" s="857" t="s">
        <v>506</v>
      </c>
      <c r="CP528" s="1246"/>
      <c r="CQ528" s="876">
        <v>124</v>
      </c>
      <c r="CR528" s="872" t="s">
        <v>9646</v>
      </c>
      <c r="CS528" s="1624">
        <v>45011</v>
      </c>
      <c r="CT528" s="1624">
        <v>45016</v>
      </c>
      <c r="CU528" s="1624">
        <v>45018</v>
      </c>
      <c r="CV528" s="1624">
        <v>45023</v>
      </c>
      <c r="CW528" s="1624">
        <v>45100</v>
      </c>
      <c r="CX528" s="1624">
        <v>45117</v>
      </c>
      <c r="CY528" s="1624">
        <v>45121</v>
      </c>
      <c r="CZ528" s="1624">
        <v>45127</v>
      </c>
      <c r="DA528" s="1543">
        <v>45129</v>
      </c>
    </row>
    <row r="529" spans="2:105">
      <c r="B529" s="1649" t="s">
        <v>5051</v>
      </c>
      <c r="C529" s="864">
        <f t="shared" si="538"/>
        <v>4</v>
      </c>
      <c r="D529" s="1648"/>
      <c r="E529" s="1246"/>
      <c r="F529" s="853">
        <v>124</v>
      </c>
      <c r="G529" s="854" t="s">
        <v>9646</v>
      </c>
      <c r="H529" s="859">
        <f t="shared" si="523"/>
        <v>45091</v>
      </c>
      <c r="I529" s="859">
        <f t="shared" si="525"/>
        <v>45094</v>
      </c>
      <c r="J529" s="859">
        <f t="shared" si="527"/>
        <v>45100</v>
      </c>
      <c r="K529" s="859">
        <f t="shared" si="528"/>
        <v>45107</v>
      </c>
      <c r="L529" s="859">
        <f t="shared" si="526"/>
        <v>45124</v>
      </c>
      <c r="M529" s="859">
        <f t="shared" si="537"/>
        <v>45128</v>
      </c>
      <c r="N529" s="859">
        <f t="shared" si="529"/>
        <v>45134</v>
      </c>
      <c r="O529" s="1543">
        <f t="shared" si="524"/>
        <v>45136</v>
      </c>
      <c r="Q529" s="864">
        <v>4</v>
      </c>
      <c r="R529" s="857" t="s">
        <v>506</v>
      </c>
      <c r="S529" s="1246"/>
      <c r="T529" s="876">
        <v>124</v>
      </c>
      <c r="U529" s="872" t="s">
        <v>9646</v>
      </c>
      <c r="V529" s="1624">
        <v>45018</v>
      </c>
      <c r="W529" s="1624">
        <v>45023</v>
      </c>
      <c r="X529" s="1624">
        <v>45025</v>
      </c>
      <c r="Y529" s="1624">
        <v>45030</v>
      </c>
      <c r="Z529" s="1624">
        <v>45107</v>
      </c>
      <c r="AA529" s="1624">
        <v>45124</v>
      </c>
      <c r="AB529" s="1624">
        <v>45128</v>
      </c>
      <c r="AC529" s="1624">
        <v>45134</v>
      </c>
      <c r="AD529" s="1543">
        <v>45136</v>
      </c>
      <c r="AF529" s="864">
        <v>4</v>
      </c>
      <c r="AG529" s="857" t="s">
        <v>506</v>
      </c>
      <c r="AH529" s="1246"/>
      <c r="AI529" s="876">
        <v>124</v>
      </c>
      <c r="AJ529" s="872" t="s">
        <v>9646</v>
      </c>
      <c r="AK529" s="1624">
        <v>45018</v>
      </c>
      <c r="AL529" s="1624">
        <v>45023</v>
      </c>
      <c r="AM529" s="1624">
        <v>45025</v>
      </c>
      <c r="AN529" s="1624">
        <v>45030</v>
      </c>
      <c r="AO529" s="1624">
        <v>45107</v>
      </c>
      <c r="AP529" s="1624">
        <v>45124</v>
      </c>
      <c r="AQ529" s="1624">
        <v>45128</v>
      </c>
      <c r="AR529" s="1624">
        <v>45134</v>
      </c>
      <c r="AS529" s="1543">
        <v>45136</v>
      </c>
      <c r="AU529" s="864">
        <v>4</v>
      </c>
      <c r="AV529" s="857" t="s">
        <v>506</v>
      </c>
      <c r="AW529" s="1246"/>
      <c r="AX529" s="876">
        <v>124</v>
      </c>
      <c r="AY529" s="872" t="s">
        <v>9646</v>
      </c>
      <c r="AZ529" s="1624">
        <v>45018</v>
      </c>
      <c r="BA529" s="1624">
        <v>45023</v>
      </c>
      <c r="BB529" s="1624">
        <v>45025</v>
      </c>
      <c r="BC529" s="1624">
        <v>45030</v>
      </c>
      <c r="BD529" s="1624">
        <v>45107</v>
      </c>
      <c r="BE529" s="1624">
        <v>45124</v>
      </c>
      <c r="BF529" s="1624">
        <v>45128</v>
      </c>
      <c r="BG529" s="1624">
        <v>45134</v>
      </c>
      <c r="BH529" s="1543">
        <v>45136</v>
      </c>
      <c r="BJ529" s="864">
        <v>4</v>
      </c>
      <c r="BK529" s="857" t="s">
        <v>506</v>
      </c>
      <c r="BL529" s="1246"/>
      <c r="BM529" s="876">
        <v>124</v>
      </c>
      <c r="BN529" s="872" t="s">
        <v>9646</v>
      </c>
      <c r="BO529" s="1624">
        <v>45018</v>
      </c>
      <c r="BP529" s="1624">
        <v>45023</v>
      </c>
      <c r="BQ529" s="1624">
        <v>45025</v>
      </c>
      <c r="BR529" s="1624">
        <v>45030</v>
      </c>
      <c r="BS529" s="1624">
        <v>45107</v>
      </c>
      <c r="BT529" s="1624">
        <v>45124</v>
      </c>
      <c r="BU529" s="1624">
        <v>45128</v>
      </c>
      <c r="BV529" s="1624">
        <v>45134</v>
      </c>
      <c r="BW529" s="1543">
        <v>45136</v>
      </c>
      <c r="BY529" s="864">
        <v>4</v>
      </c>
      <c r="BZ529" s="857" t="s">
        <v>506</v>
      </c>
      <c r="CA529" s="1246"/>
      <c r="CB529" s="876">
        <v>124</v>
      </c>
      <c r="CC529" s="872" t="s">
        <v>9646</v>
      </c>
      <c r="CD529" s="1624">
        <v>45018</v>
      </c>
      <c r="CE529" s="1624">
        <v>45023</v>
      </c>
      <c r="CF529" s="1624">
        <v>45025</v>
      </c>
      <c r="CG529" s="1624">
        <v>45030</v>
      </c>
      <c r="CH529" s="1624">
        <v>45107</v>
      </c>
      <c r="CI529" s="1624">
        <v>45124</v>
      </c>
      <c r="CJ529" s="1624">
        <v>45128</v>
      </c>
      <c r="CK529" s="1624">
        <v>45134</v>
      </c>
      <c r="CL529" s="1543">
        <v>45136</v>
      </c>
      <c r="CN529" s="864">
        <v>4</v>
      </c>
      <c r="CO529" s="857" t="s">
        <v>506</v>
      </c>
      <c r="CP529" s="1246"/>
      <c r="CQ529" s="876">
        <v>124</v>
      </c>
      <c r="CR529" s="872" t="s">
        <v>9646</v>
      </c>
      <c r="CS529" s="1624">
        <v>45018</v>
      </c>
      <c r="CT529" s="1624">
        <v>45023</v>
      </c>
      <c r="CU529" s="1624">
        <v>45025</v>
      </c>
      <c r="CV529" s="1624">
        <v>45030</v>
      </c>
      <c r="CW529" s="1624">
        <v>45107</v>
      </c>
      <c r="CX529" s="1624">
        <v>45124</v>
      </c>
      <c r="CY529" s="1624">
        <v>45128</v>
      </c>
      <c r="CZ529" s="1624">
        <v>45134</v>
      </c>
      <c r="DA529" s="1543">
        <v>45136</v>
      </c>
    </row>
    <row r="530" spans="2:105">
      <c r="B530" s="1649" t="s">
        <v>5052</v>
      </c>
      <c r="C530" s="864">
        <f t="shared" si="538"/>
        <v>5</v>
      </c>
      <c r="D530" s="1648"/>
      <c r="E530" s="1246"/>
      <c r="F530" s="853">
        <v>124</v>
      </c>
      <c r="G530" s="854" t="s">
        <v>9647</v>
      </c>
      <c r="H530" s="859">
        <f t="shared" si="523"/>
        <v>45098</v>
      </c>
      <c r="I530" s="859">
        <f t="shared" si="525"/>
        <v>45101</v>
      </c>
      <c r="J530" s="859">
        <f t="shared" si="527"/>
        <v>45107</v>
      </c>
      <c r="K530" s="859">
        <f t="shared" si="528"/>
        <v>45114</v>
      </c>
      <c r="L530" s="859">
        <f t="shared" si="526"/>
        <v>45131</v>
      </c>
      <c r="M530" s="859">
        <f t="shared" si="537"/>
        <v>45135</v>
      </c>
      <c r="N530" s="859">
        <f t="shared" si="529"/>
        <v>45141</v>
      </c>
      <c r="O530" s="1543">
        <f t="shared" si="524"/>
        <v>45143</v>
      </c>
      <c r="Q530" s="864">
        <v>5</v>
      </c>
      <c r="R530" s="857" t="s">
        <v>506</v>
      </c>
      <c r="S530" s="1246"/>
      <c r="T530" s="876">
        <v>124</v>
      </c>
      <c r="U530" s="872" t="s">
        <v>9647</v>
      </c>
      <c r="V530" s="1624">
        <v>45025</v>
      </c>
      <c r="W530" s="1624">
        <v>45030</v>
      </c>
      <c r="X530" s="1624">
        <v>45032</v>
      </c>
      <c r="Y530" s="1624">
        <v>45037</v>
      </c>
      <c r="Z530" s="1624">
        <v>45114</v>
      </c>
      <c r="AA530" s="1624">
        <v>45131</v>
      </c>
      <c r="AB530" s="1624">
        <v>45135</v>
      </c>
      <c r="AC530" s="1624">
        <v>45141</v>
      </c>
      <c r="AD530" s="1543">
        <v>45143</v>
      </c>
      <c r="AF530" s="864">
        <v>5</v>
      </c>
      <c r="AG530" s="857" t="s">
        <v>506</v>
      </c>
      <c r="AH530" s="1246"/>
      <c r="AI530" s="876">
        <v>124</v>
      </c>
      <c r="AJ530" s="872" t="s">
        <v>9647</v>
      </c>
      <c r="AK530" s="1624">
        <v>45025</v>
      </c>
      <c r="AL530" s="1624">
        <v>45030</v>
      </c>
      <c r="AM530" s="1624">
        <v>45032</v>
      </c>
      <c r="AN530" s="1624">
        <v>45037</v>
      </c>
      <c r="AO530" s="1624">
        <v>45114</v>
      </c>
      <c r="AP530" s="1624">
        <v>45131</v>
      </c>
      <c r="AQ530" s="1624">
        <v>45135</v>
      </c>
      <c r="AR530" s="1624">
        <v>45141</v>
      </c>
      <c r="AS530" s="1543">
        <v>45143</v>
      </c>
      <c r="AU530" s="864">
        <v>5</v>
      </c>
      <c r="AV530" s="857" t="s">
        <v>506</v>
      </c>
      <c r="AW530" s="1246"/>
      <c r="AX530" s="876">
        <v>124</v>
      </c>
      <c r="AY530" s="872" t="s">
        <v>9647</v>
      </c>
      <c r="AZ530" s="1624">
        <v>45025</v>
      </c>
      <c r="BA530" s="1624">
        <v>45030</v>
      </c>
      <c r="BB530" s="1624">
        <v>45032</v>
      </c>
      <c r="BC530" s="1624">
        <v>45037</v>
      </c>
      <c r="BD530" s="1624">
        <v>45114</v>
      </c>
      <c r="BE530" s="1624">
        <v>45131</v>
      </c>
      <c r="BF530" s="1624">
        <v>45135</v>
      </c>
      <c r="BG530" s="1624">
        <v>45141</v>
      </c>
      <c r="BH530" s="1543">
        <v>45143</v>
      </c>
      <c r="BJ530" s="864">
        <v>5</v>
      </c>
      <c r="BK530" s="857" t="s">
        <v>506</v>
      </c>
      <c r="BL530" s="1246"/>
      <c r="BM530" s="876">
        <v>124</v>
      </c>
      <c r="BN530" s="872" t="s">
        <v>9647</v>
      </c>
      <c r="BO530" s="1624">
        <v>45025</v>
      </c>
      <c r="BP530" s="1624">
        <v>45030</v>
      </c>
      <c r="BQ530" s="1624">
        <v>45032</v>
      </c>
      <c r="BR530" s="1624">
        <v>45037</v>
      </c>
      <c r="BS530" s="1624">
        <v>45114</v>
      </c>
      <c r="BT530" s="1624">
        <v>45131</v>
      </c>
      <c r="BU530" s="1624">
        <v>45135</v>
      </c>
      <c r="BV530" s="1624">
        <v>45141</v>
      </c>
      <c r="BW530" s="1543">
        <v>45143</v>
      </c>
      <c r="BY530" s="864">
        <v>5</v>
      </c>
      <c r="BZ530" s="857" t="s">
        <v>506</v>
      </c>
      <c r="CA530" s="1246"/>
      <c r="CB530" s="876">
        <v>124</v>
      </c>
      <c r="CC530" s="872" t="s">
        <v>9647</v>
      </c>
      <c r="CD530" s="1624">
        <v>45025</v>
      </c>
      <c r="CE530" s="1624">
        <v>45030</v>
      </c>
      <c r="CF530" s="1624">
        <v>45032</v>
      </c>
      <c r="CG530" s="1624">
        <v>45037</v>
      </c>
      <c r="CH530" s="1624">
        <v>45114</v>
      </c>
      <c r="CI530" s="1624">
        <v>45131</v>
      </c>
      <c r="CJ530" s="1624">
        <v>45135</v>
      </c>
      <c r="CK530" s="1624">
        <v>45141</v>
      </c>
      <c r="CL530" s="1543">
        <v>45143</v>
      </c>
      <c r="CN530" s="864">
        <v>5</v>
      </c>
      <c r="CO530" s="857" t="s">
        <v>506</v>
      </c>
      <c r="CP530" s="1246"/>
      <c r="CQ530" s="876">
        <v>124</v>
      </c>
      <c r="CR530" s="872" t="s">
        <v>9647</v>
      </c>
      <c r="CS530" s="1624">
        <v>45025</v>
      </c>
      <c r="CT530" s="1624">
        <v>45030</v>
      </c>
      <c r="CU530" s="1624">
        <v>45032</v>
      </c>
      <c r="CV530" s="1624">
        <v>45037</v>
      </c>
      <c r="CW530" s="1624">
        <v>45114</v>
      </c>
      <c r="CX530" s="1624">
        <v>45131</v>
      </c>
      <c r="CY530" s="1624">
        <v>45135</v>
      </c>
      <c r="CZ530" s="1624">
        <v>45141</v>
      </c>
      <c r="DA530" s="1543">
        <v>45143</v>
      </c>
    </row>
    <row r="531" spans="2:105">
      <c r="B531" s="1649" t="s">
        <v>5053</v>
      </c>
      <c r="C531" s="864">
        <f t="shared" si="538"/>
        <v>6</v>
      </c>
      <c r="D531" s="1648"/>
      <c r="E531" s="1243" t="s">
        <v>9648</v>
      </c>
      <c r="F531" s="853">
        <v>124</v>
      </c>
      <c r="G531" s="854" t="s">
        <v>9647</v>
      </c>
      <c r="H531" s="855">
        <f t="shared" si="523"/>
        <v>45105</v>
      </c>
      <c r="I531" s="855">
        <f t="shared" si="525"/>
        <v>45108</v>
      </c>
      <c r="J531" s="855">
        <f t="shared" si="527"/>
        <v>45114</v>
      </c>
      <c r="K531" s="855">
        <f t="shared" si="528"/>
        <v>45121</v>
      </c>
      <c r="L531" s="855">
        <f t="shared" si="526"/>
        <v>45138</v>
      </c>
      <c r="M531" s="855">
        <f t="shared" si="537"/>
        <v>45142</v>
      </c>
      <c r="N531" s="855">
        <f t="shared" si="529"/>
        <v>45148</v>
      </c>
      <c r="O531" s="1543">
        <f t="shared" si="524"/>
        <v>45150</v>
      </c>
      <c r="Q531" s="864">
        <v>6</v>
      </c>
      <c r="R531" s="857" t="s">
        <v>506</v>
      </c>
      <c r="S531" s="1246" t="s">
        <v>9648</v>
      </c>
      <c r="T531" s="876">
        <v>124</v>
      </c>
      <c r="U531" s="872" t="s">
        <v>9647</v>
      </c>
      <c r="V531" s="1624">
        <v>45032</v>
      </c>
      <c r="W531" s="1624">
        <v>45037</v>
      </c>
      <c r="X531" s="1624">
        <v>45039</v>
      </c>
      <c r="Y531" s="1624">
        <v>45044</v>
      </c>
      <c r="Z531" s="1624">
        <v>45121</v>
      </c>
      <c r="AA531" s="1624">
        <v>45138</v>
      </c>
      <c r="AB531" s="1624">
        <v>45142</v>
      </c>
      <c r="AC531" s="1624">
        <v>45148</v>
      </c>
      <c r="AD531" s="1543">
        <v>45150</v>
      </c>
      <c r="AF531" s="864">
        <v>6</v>
      </c>
      <c r="AG531" s="857" t="s">
        <v>506</v>
      </c>
      <c r="AH531" s="1246" t="s">
        <v>9648</v>
      </c>
      <c r="AI531" s="876">
        <v>124</v>
      </c>
      <c r="AJ531" s="872" t="s">
        <v>9647</v>
      </c>
      <c r="AK531" s="1624">
        <v>45032</v>
      </c>
      <c r="AL531" s="1624">
        <v>45037</v>
      </c>
      <c r="AM531" s="1624">
        <v>45039</v>
      </c>
      <c r="AN531" s="1624">
        <v>45044</v>
      </c>
      <c r="AO531" s="1624">
        <v>45121</v>
      </c>
      <c r="AP531" s="1624">
        <v>45138</v>
      </c>
      <c r="AQ531" s="1624">
        <v>45142</v>
      </c>
      <c r="AR531" s="1624">
        <v>45148</v>
      </c>
      <c r="AS531" s="1543">
        <v>45150</v>
      </c>
      <c r="AU531" s="864">
        <v>6</v>
      </c>
      <c r="AV531" s="857" t="s">
        <v>506</v>
      </c>
      <c r="AW531" s="1246" t="s">
        <v>9648</v>
      </c>
      <c r="AX531" s="876">
        <v>124</v>
      </c>
      <c r="AY531" s="872" t="s">
        <v>9647</v>
      </c>
      <c r="AZ531" s="1624">
        <v>45032</v>
      </c>
      <c r="BA531" s="1624">
        <v>45037</v>
      </c>
      <c r="BB531" s="1624">
        <v>45039</v>
      </c>
      <c r="BC531" s="1624">
        <v>45044</v>
      </c>
      <c r="BD531" s="1624">
        <v>45121</v>
      </c>
      <c r="BE531" s="1624">
        <v>45138</v>
      </c>
      <c r="BF531" s="1624">
        <v>45142</v>
      </c>
      <c r="BG531" s="1624">
        <v>45148</v>
      </c>
      <c r="BH531" s="1543">
        <v>45150</v>
      </c>
      <c r="BJ531" s="864">
        <v>6</v>
      </c>
      <c r="BK531" s="857" t="s">
        <v>506</v>
      </c>
      <c r="BL531" s="1246" t="s">
        <v>9648</v>
      </c>
      <c r="BM531" s="876">
        <v>124</v>
      </c>
      <c r="BN531" s="872" t="s">
        <v>9647</v>
      </c>
      <c r="BO531" s="1624">
        <v>45032</v>
      </c>
      <c r="BP531" s="1624">
        <v>45037</v>
      </c>
      <c r="BQ531" s="1624">
        <v>45039</v>
      </c>
      <c r="BR531" s="1624">
        <v>45044</v>
      </c>
      <c r="BS531" s="1624">
        <v>45121</v>
      </c>
      <c r="BT531" s="1624">
        <v>45138</v>
      </c>
      <c r="BU531" s="1624">
        <v>45142</v>
      </c>
      <c r="BV531" s="1624">
        <v>45148</v>
      </c>
      <c r="BW531" s="1543">
        <v>45150</v>
      </c>
      <c r="BY531" s="864">
        <v>6</v>
      </c>
      <c r="BZ531" s="857" t="s">
        <v>506</v>
      </c>
      <c r="CA531" s="1246" t="s">
        <v>9648</v>
      </c>
      <c r="CB531" s="876">
        <v>124</v>
      </c>
      <c r="CC531" s="872" t="s">
        <v>9647</v>
      </c>
      <c r="CD531" s="1624">
        <v>45032</v>
      </c>
      <c r="CE531" s="1624">
        <v>45037</v>
      </c>
      <c r="CF531" s="1624">
        <v>45039</v>
      </c>
      <c r="CG531" s="1624">
        <v>45044</v>
      </c>
      <c r="CH531" s="1624">
        <v>45121</v>
      </c>
      <c r="CI531" s="1624">
        <v>45138</v>
      </c>
      <c r="CJ531" s="1624">
        <v>45142</v>
      </c>
      <c r="CK531" s="1624">
        <v>45148</v>
      </c>
      <c r="CL531" s="1543">
        <v>45150</v>
      </c>
      <c r="CN531" s="864">
        <v>6</v>
      </c>
      <c r="CO531" s="857" t="s">
        <v>506</v>
      </c>
      <c r="CP531" s="1246" t="s">
        <v>9648</v>
      </c>
      <c r="CQ531" s="876">
        <v>124</v>
      </c>
      <c r="CR531" s="872" t="s">
        <v>9647</v>
      </c>
      <c r="CS531" s="1624">
        <v>45032</v>
      </c>
      <c r="CT531" s="1624">
        <v>45037</v>
      </c>
      <c r="CU531" s="1624">
        <v>45039</v>
      </c>
      <c r="CV531" s="1624">
        <v>45044</v>
      </c>
      <c r="CW531" s="1624">
        <v>45121</v>
      </c>
      <c r="CX531" s="1624">
        <v>45138</v>
      </c>
      <c r="CY531" s="1624">
        <v>45142</v>
      </c>
      <c r="CZ531" s="1624">
        <v>45148</v>
      </c>
      <c r="DA531" s="1543">
        <v>45150</v>
      </c>
    </row>
    <row r="532" spans="2:105">
      <c r="B532" s="1649" t="s">
        <v>5054</v>
      </c>
      <c r="C532" s="864">
        <f t="shared" si="538"/>
        <v>7</v>
      </c>
      <c r="D532" s="1646"/>
      <c r="E532" s="1246"/>
      <c r="F532" s="853">
        <v>124</v>
      </c>
      <c r="G532" s="854" t="s">
        <v>9647</v>
      </c>
      <c r="H532" s="859">
        <f t="shared" si="523"/>
        <v>45112</v>
      </c>
      <c r="I532" s="859">
        <f t="shared" si="525"/>
        <v>45115</v>
      </c>
      <c r="J532" s="859">
        <f t="shared" si="527"/>
        <v>45121</v>
      </c>
      <c r="K532" s="859">
        <f t="shared" si="528"/>
        <v>45128</v>
      </c>
      <c r="L532" s="859">
        <f t="shared" si="526"/>
        <v>45145</v>
      </c>
      <c r="M532" s="859">
        <f t="shared" si="537"/>
        <v>45149</v>
      </c>
      <c r="N532" s="859">
        <f t="shared" si="529"/>
        <v>45155</v>
      </c>
      <c r="O532" s="1543">
        <f t="shared" si="524"/>
        <v>45157</v>
      </c>
      <c r="Q532" s="864">
        <v>7</v>
      </c>
      <c r="R532" s="857" t="s">
        <v>506</v>
      </c>
      <c r="S532" s="1246"/>
      <c r="T532" s="876">
        <v>124</v>
      </c>
      <c r="U532" s="872" t="s">
        <v>9647</v>
      </c>
      <c r="V532" s="1624">
        <v>45039</v>
      </c>
      <c r="W532" s="1624">
        <v>45044</v>
      </c>
      <c r="X532" s="1624">
        <v>45046</v>
      </c>
      <c r="Y532" s="1624">
        <v>45051</v>
      </c>
      <c r="Z532" s="1624">
        <v>45128</v>
      </c>
      <c r="AA532" s="1624">
        <v>45145</v>
      </c>
      <c r="AB532" s="1624">
        <v>45149</v>
      </c>
      <c r="AC532" s="1624">
        <v>45155</v>
      </c>
      <c r="AD532" s="1543">
        <v>45157</v>
      </c>
      <c r="AF532" s="864">
        <v>7</v>
      </c>
      <c r="AG532" s="857" t="s">
        <v>506</v>
      </c>
      <c r="AH532" s="1246"/>
      <c r="AI532" s="876">
        <v>124</v>
      </c>
      <c r="AJ532" s="872" t="s">
        <v>9647</v>
      </c>
      <c r="AK532" s="1624">
        <v>45039</v>
      </c>
      <c r="AL532" s="1624">
        <v>45044</v>
      </c>
      <c r="AM532" s="1624">
        <v>45046</v>
      </c>
      <c r="AN532" s="1624">
        <v>45051</v>
      </c>
      <c r="AO532" s="1624">
        <v>45128</v>
      </c>
      <c r="AP532" s="1624">
        <v>45145</v>
      </c>
      <c r="AQ532" s="1624">
        <v>45149</v>
      </c>
      <c r="AR532" s="1624">
        <v>45155</v>
      </c>
      <c r="AS532" s="1543">
        <v>45157</v>
      </c>
      <c r="AU532" s="864">
        <v>7</v>
      </c>
      <c r="AV532" s="857" t="s">
        <v>506</v>
      </c>
      <c r="AW532" s="1246"/>
      <c r="AX532" s="876">
        <v>124</v>
      </c>
      <c r="AY532" s="872" t="s">
        <v>9647</v>
      </c>
      <c r="AZ532" s="1624">
        <v>45039</v>
      </c>
      <c r="BA532" s="1624">
        <v>45044</v>
      </c>
      <c r="BB532" s="1624">
        <v>45046</v>
      </c>
      <c r="BC532" s="1624">
        <v>45051</v>
      </c>
      <c r="BD532" s="1624">
        <v>45128</v>
      </c>
      <c r="BE532" s="1624">
        <v>45145</v>
      </c>
      <c r="BF532" s="1624">
        <v>45149</v>
      </c>
      <c r="BG532" s="1624">
        <v>45155</v>
      </c>
      <c r="BH532" s="1543">
        <v>45157</v>
      </c>
      <c r="BJ532" s="864">
        <v>7</v>
      </c>
      <c r="BK532" s="857" t="s">
        <v>506</v>
      </c>
      <c r="BL532" s="1246"/>
      <c r="BM532" s="876">
        <v>124</v>
      </c>
      <c r="BN532" s="872" t="s">
        <v>9647</v>
      </c>
      <c r="BO532" s="1624">
        <v>45039</v>
      </c>
      <c r="BP532" s="1624">
        <v>45044</v>
      </c>
      <c r="BQ532" s="1624">
        <v>45046</v>
      </c>
      <c r="BR532" s="1624">
        <v>45051</v>
      </c>
      <c r="BS532" s="1624">
        <v>45128</v>
      </c>
      <c r="BT532" s="1624">
        <v>45145</v>
      </c>
      <c r="BU532" s="1624">
        <v>45149</v>
      </c>
      <c r="BV532" s="1624">
        <v>45155</v>
      </c>
      <c r="BW532" s="1543">
        <v>45157</v>
      </c>
      <c r="BY532" s="864">
        <v>7</v>
      </c>
      <c r="BZ532" s="857" t="s">
        <v>506</v>
      </c>
      <c r="CA532" s="1246"/>
      <c r="CB532" s="876">
        <v>124</v>
      </c>
      <c r="CC532" s="872" t="s">
        <v>9647</v>
      </c>
      <c r="CD532" s="1624">
        <v>45039</v>
      </c>
      <c r="CE532" s="1624">
        <v>45044</v>
      </c>
      <c r="CF532" s="1624">
        <v>45046</v>
      </c>
      <c r="CG532" s="1624">
        <v>45051</v>
      </c>
      <c r="CH532" s="1624">
        <v>45128</v>
      </c>
      <c r="CI532" s="1624">
        <v>45145</v>
      </c>
      <c r="CJ532" s="1624">
        <v>45149</v>
      </c>
      <c r="CK532" s="1624">
        <v>45155</v>
      </c>
      <c r="CL532" s="1543">
        <v>45157</v>
      </c>
      <c r="CN532" s="864">
        <v>7</v>
      </c>
      <c r="CO532" s="857" t="s">
        <v>506</v>
      </c>
      <c r="CP532" s="1246"/>
      <c r="CQ532" s="876">
        <v>124</v>
      </c>
      <c r="CR532" s="872" t="s">
        <v>9647</v>
      </c>
      <c r="CS532" s="1624">
        <v>45039</v>
      </c>
      <c r="CT532" s="1624">
        <v>45044</v>
      </c>
      <c r="CU532" s="1624">
        <v>45046</v>
      </c>
      <c r="CV532" s="1624">
        <v>45051</v>
      </c>
      <c r="CW532" s="1624">
        <v>45128</v>
      </c>
      <c r="CX532" s="1624">
        <v>45145</v>
      </c>
      <c r="CY532" s="1624">
        <v>45149</v>
      </c>
      <c r="CZ532" s="1624">
        <v>45155</v>
      </c>
      <c r="DA532" s="1543">
        <v>45157</v>
      </c>
    </row>
    <row r="533" spans="2:105">
      <c r="B533" s="1649" t="s">
        <v>5055</v>
      </c>
      <c r="C533" s="864">
        <f t="shared" si="538"/>
        <v>8</v>
      </c>
      <c r="D533" s="1646"/>
      <c r="E533" s="1246"/>
      <c r="F533" s="853">
        <v>124</v>
      </c>
      <c r="G533" s="854" t="s">
        <v>9647</v>
      </c>
      <c r="H533" s="859">
        <f t="shared" si="523"/>
        <v>45119</v>
      </c>
      <c r="I533" s="859">
        <f t="shared" si="525"/>
        <v>45122</v>
      </c>
      <c r="J533" s="859">
        <f t="shared" si="527"/>
        <v>45128</v>
      </c>
      <c r="K533" s="859">
        <f t="shared" si="528"/>
        <v>45135</v>
      </c>
      <c r="L533" s="859">
        <f t="shared" si="526"/>
        <v>45152</v>
      </c>
      <c r="M533" s="859">
        <f t="shared" si="537"/>
        <v>45156</v>
      </c>
      <c r="N533" s="859">
        <f t="shared" si="529"/>
        <v>45162</v>
      </c>
      <c r="O533" s="1543">
        <f t="shared" si="524"/>
        <v>45164</v>
      </c>
      <c r="Q533" s="864">
        <v>8</v>
      </c>
      <c r="R533" s="857" t="s">
        <v>506</v>
      </c>
      <c r="S533" s="1246"/>
      <c r="T533" s="876">
        <v>124</v>
      </c>
      <c r="U533" s="872" t="s">
        <v>9647</v>
      </c>
      <c r="V533" s="1624">
        <v>45046</v>
      </c>
      <c r="W533" s="1624">
        <v>45051</v>
      </c>
      <c r="X533" s="1624">
        <v>45053</v>
      </c>
      <c r="Y533" s="1624">
        <v>45058</v>
      </c>
      <c r="Z533" s="1624">
        <v>45135</v>
      </c>
      <c r="AA533" s="1624">
        <v>45152</v>
      </c>
      <c r="AB533" s="1624">
        <v>45156</v>
      </c>
      <c r="AC533" s="1624">
        <v>45162</v>
      </c>
      <c r="AD533" s="1543">
        <v>45164</v>
      </c>
      <c r="AF533" s="864">
        <v>8</v>
      </c>
      <c r="AG533" s="857" t="s">
        <v>506</v>
      </c>
      <c r="AH533" s="1246"/>
      <c r="AI533" s="876">
        <v>124</v>
      </c>
      <c r="AJ533" s="872" t="s">
        <v>9647</v>
      </c>
      <c r="AK533" s="1624">
        <v>45046</v>
      </c>
      <c r="AL533" s="1624">
        <v>45051</v>
      </c>
      <c r="AM533" s="1624">
        <v>45053</v>
      </c>
      <c r="AN533" s="1624">
        <v>45058</v>
      </c>
      <c r="AO533" s="1624">
        <v>45135</v>
      </c>
      <c r="AP533" s="1624">
        <v>45152</v>
      </c>
      <c r="AQ533" s="1624">
        <v>45156</v>
      </c>
      <c r="AR533" s="1624">
        <v>45162</v>
      </c>
      <c r="AS533" s="1543">
        <v>45164</v>
      </c>
      <c r="AU533" s="864">
        <v>8</v>
      </c>
      <c r="AV533" s="857" t="s">
        <v>506</v>
      </c>
      <c r="AW533" s="1246"/>
      <c r="AX533" s="876">
        <v>124</v>
      </c>
      <c r="AY533" s="872" t="s">
        <v>9647</v>
      </c>
      <c r="AZ533" s="1624">
        <v>45046</v>
      </c>
      <c r="BA533" s="1624">
        <v>45051</v>
      </c>
      <c r="BB533" s="1624">
        <v>45053</v>
      </c>
      <c r="BC533" s="1624">
        <v>45058</v>
      </c>
      <c r="BD533" s="1624">
        <v>45135</v>
      </c>
      <c r="BE533" s="1624">
        <v>45152</v>
      </c>
      <c r="BF533" s="1624">
        <v>45156</v>
      </c>
      <c r="BG533" s="1624">
        <v>45162</v>
      </c>
      <c r="BH533" s="1543">
        <v>45164</v>
      </c>
      <c r="BJ533" s="864">
        <v>8</v>
      </c>
      <c r="BK533" s="857" t="s">
        <v>506</v>
      </c>
      <c r="BL533" s="1246"/>
      <c r="BM533" s="876">
        <v>124</v>
      </c>
      <c r="BN533" s="872" t="s">
        <v>9647</v>
      </c>
      <c r="BO533" s="1624">
        <v>45046</v>
      </c>
      <c r="BP533" s="1624">
        <v>45051</v>
      </c>
      <c r="BQ533" s="1624">
        <v>45053</v>
      </c>
      <c r="BR533" s="1624">
        <v>45058</v>
      </c>
      <c r="BS533" s="1624">
        <v>45135</v>
      </c>
      <c r="BT533" s="1624">
        <v>45152</v>
      </c>
      <c r="BU533" s="1624">
        <v>45156</v>
      </c>
      <c r="BV533" s="1624">
        <v>45162</v>
      </c>
      <c r="BW533" s="1543">
        <v>45164</v>
      </c>
      <c r="BY533" s="864">
        <v>8</v>
      </c>
      <c r="BZ533" s="857" t="s">
        <v>506</v>
      </c>
      <c r="CA533" s="1246"/>
      <c r="CB533" s="876">
        <v>124</v>
      </c>
      <c r="CC533" s="872" t="s">
        <v>9647</v>
      </c>
      <c r="CD533" s="1624">
        <v>45046</v>
      </c>
      <c r="CE533" s="1624">
        <v>45051</v>
      </c>
      <c r="CF533" s="1624">
        <v>45053</v>
      </c>
      <c r="CG533" s="1624">
        <v>45058</v>
      </c>
      <c r="CH533" s="1624">
        <v>45135</v>
      </c>
      <c r="CI533" s="1624">
        <v>45152</v>
      </c>
      <c r="CJ533" s="1624">
        <v>45156</v>
      </c>
      <c r="CK533" s="1624">
        <v>45162</v>
      </c>
      <c r="CL533" s="1543">
        <v>45164</v>
      </c>
      <c r="CN533" s="864">
        <v>8</v>
      </c>
      <c r="CO533" s="857" t="s">
        <v>506</v>
      </c>
      <c r="CP533" s="1246"/>
      <c r="CQ533" s="876">
        <v>124</v>
      </c>
      <c r="CR533" s="872" t="s">
        <v>9647</v>
      </c>
      <c r="CS533" s="1624">
        <v>45046</v>
      </c>
      <c r="CT533" s="1624">
        <v>45051</v>
      </c>
      <c r="CU533" s="1624">
        <v>45053</v>
      </c>
      <c r="CV533" s="1624">
        <v>45058</v>
      </c>
      <c r="CW533" s="1624">
        <v>45135</v>
      </c>
      <c r="CX533" s="1624">
        <v>45152</v>
      </c>
      <c r="CY533" s="1624">
        <v>45156</v>
      </c>
      <c r="CZ533" s="1624">
        <v>45162</v>
      </c>
      <c r="DA533" s="1543">
        <v>45164</v>
      </c>
    </row>
    <row r="534" spans="2:105">
      <c r="B534" s="1649" t="s">
        <v>5056</v>
      </c>
      <c r="C534" s="864">
        <f t="shared" si="538"/>
        <v>9</v>
      </c>
      <c r="D534" s="1646"/>
      <c r="E534" s="1243" t="s">
        <v>9649</v>
      </c>
      <c r="F534" s="853">
        <v>124</v>
      </c>
      <c r="G534" s="854" t="s">
        <v>9650</v>
      </c>
      <c r="H534" s="855">
        <f t="shared" si="523"/>
        <v>45126</v>
      </c>
      <c r="I534" s="855">
        <f t="shared" si="525"/>
        <v>45129</v>
      </c>
      <c r="J534" s="855">
        <f t="shared" si="527"/>
        <v>45135</v>
      </c>
      <c r="K534" s="855">
        <f t="shared" si="528"/>
        <v>45142</v>
      </c>
      <c r="L534" s="855">
        <f t="shared" si="526"/>
        <v>45159</v>
      </c>
      <c r="M534" s="855">
        <f t="shared" si="537"/>
        <v>45163</v>
      </c>
      <c r="N534" s="855">
        <f t="shared" si="529"/>
        <v>45169</v>
      </c>
      <c r="O534" s="1543">
        <f t="shared" si="524"/>
        <v>45171</v>
      </c>
      <c r="Q534" s="864">
        <v>9</v>
      </c>
      <c r="R534" s="857" t="s">
        <v>506</v>
      </c>
      <c r="S534" s="1246" t="s">
        <v>9649</v>
      </c>
      <c r="T534" s="876">
        <v>124</v>
      </c>
      <c r="U534" s="872" t="s">
        <v>9650</v>
      </c>
      <c r="V534" s="1624">
        <v>45053</v>
      </c>
      <c r="W534" s="1624">
        <v>45058</v>
      </c>
      <c r="X534" s="1624">
        <v>45060</v>
      </c>
      <c r="Y534" s="1624">
        <v>45065</v>
      </c>
      <c r="Z534" s="1624">
        <v>45142</v>
      </c>
      <c r="AA534" s="1624">
        <v>45159</v>
      </c>
      <c r="AB534" s="1624">
        <v>45163</v>
      </c>
      <c r="AC534" s="1624">
        <v>45169</v>
      </c>
      <c r="AD534" s="1543">
        <v>45171</v>
      </c>
      <c r="AF534" s="864">
        <v>9</v>
      </c>
      <c r="AG534" s="857" t="s">
        <v>506</v>
      </c>
      <c r="AH534" s="1246" t="s">
        <v>9649</v>
      </c>
      <c r="AI534" s="876">
        <v>124</v>
      </c>
      <c r="AJ534" s="872" t="s">
        <v>9650</v>
      </c>
      <c r="AK534" s="1624">
        <v>45053</v>
      </c>
      <c r="AL534" s="1624">
        <v>45058</v>
      </c>
      <c r="AM534" s="1624">
        <v>45060</v>
      </c>
      <c r="AN534" s="1624">
        <v>45065</v>
      </c>
      <c r="AO534" s="1624">
        <v>45142</v>
      </c>
      <c r="AP534" s="1624">
        <v>45159</v>
      </c>
      <c r="AQ534" s="1624">
        <v>45163</v>
      </c>
      <c r="AR534" s="1624">
        <v>45169</v>
      </c>
      <c r="AS534" s="1543">
        <v>45171</v>
      </c>
      <c r="AU534" s="864">
        <v>9</v>
      </c>
      <c r="AV534" s="857" t="s">
        <v>506</v>
      </c>
      <c r="AW534" s="1246" t="s">
        <v>9649</v>
      </c>
      <c r="AX534" s="876">
        <v>124</v>
      </c>
      <c r="AY534" s="872" t="s">
        <v>9650</v>
      </c>
      <c r="AZ534" s="1624">
        <v>45053</v>
      </c>
      <c r="BA534" s="1624">
        <v>45058</v>
      </c>
      <c r="BB534" s="1624">
        <v>45060</v>
      </c>
      <c r="BC534" s="1624">
        <v>45065</v>
      </c>
      <c r="BD534" s="1624">
        <v>45142</v>
      </c>
      <c r="BE534" s="1624">
        <v>45159</v>
      </c>
      <c r="BF534" s="1624">
        <v>45163</v>
      </c>
      <c r="BG534" s="1624">
        <v>45169</v>
      </c>
      <c r="BH534" s="1543">
        <v>45171</v>
      </c>
      <c r="BJ534" s="864">
        <v>9</v>
      </c>
      <c r="BK534" s="857" t="s">
        <v>506</v>
      </c>
      <c r="BL534" s="1246" t="s">
        <v>9649</v>
      </c>
      <c r="BM534" s="876">
        <v>124</v>
      </c>
      <c r="BN534" s="872" t="s">
        <v>9650</v>
      </c>
      <c r="BO534" s="1624">
        <v>45053</v>
      </c>
      <c r="BP534" s="1624">
        <v>45058</v>
      </c>
      <c r="BQ534" s="1624">
        <v>45060</v>
      </c>
      <c r="BR534" s="1624">
        <v>45065</v>
      </c>
      <c r="BS534" s="1624">
        <v>45142</v>
      </c>
      <c r="BT534" s="1624">
        <v>45159</v>
      </c>
      <c r="BU534" s="1624">
        <v>45163</v>
      </c>
      <c r="BV534" s="1624">
        <v>45169</v>
      </c>
      <c r="BW534" s="1543">
        <v>45171</v>
      </c>
      <c r="BY534" s="864">
        <v>9</v>
      </c>
      <c r="BZ534" s="857" t="s">
        <v>506</v>
      </c>
      <c r="CA534" s="1246" t="s">
        <v>9649</v>
      </c>
      <c r="CB534" s="876">
        <v>124</v>
      </c>
      <c r="CC534" s="872" t="s">
        <v>9650</v>
      </c>
      <c r="CD534" s="1624">
        <v>45053</v>
      </c>
      <c r="CE534" s="1624">
        <v>45058</v>
      </c>
      <c r="CF534" s="1624">
        <v>45060</v>
      </c>
      <c r="CG534" s="1624">
        <v>45065</v>
      </c>
      <c r="CH534" s="1624">
        <v>45142</v>
      </c>
      <c r="CI534" s="1624">
        <v>45159</v>
      </c>
      <c r="CJ534" s="1624">
        <v>45163</v>
      </c>
      <c r="CK534" s="1624">
        <v>45169</v>
      </c>
      <c r="CL534" s="1543">
        <v>45171</v>
      </c>
      <c r="CN534" s="864">
        <v>9</v>
      </c>
      <c r="CO534" s="857" t="s">
        <v>506</v>
      </c>
      <c r="CP534" s="1246" t="s">
        <v>9649</v>
      </c>
      <c r="CQ534" s="876">
        <v>124</v>
      </c>
      <c r="CR534" s="872" t="s">
        <v>9650</v>
      </c>
      <c r="CS534" s="1624">
        <v>45053</v>
      </c>
      <c r="CT534" s="1624">
        <v>45058</v>
      </c>
      <c r="CU534" s="1624">
        <v>45060</v>
      </c>
      <c r="CV534" s="1624">
        <v>45065</v>
      </c>
      <c r="CW534" s="1624">
        <v>45142</v>
      </c>
      <c r="CX534" s="1624">
        <v>45159</v>
      </c>
      <c r="CY534" s="1624">
        <v>45163</v>
      </c>
      <c r="CZ534" s="1624">
        <v>45169</v>
      </c>
      <c r="DA534" s="1543">
        <v>45171</v>
      </c>
    </row>
    <row r="535" spans="2:105">
      <c r="B535" s="1649" t="s">
        <v>5057</v>
      </c>
      <c r="C535" s="864">
        <f t="shared" si="538"/>
        <v>10</v>
      </c>
      <c r="D535" s="1646"/>
      <c r="E535" s="1246"/>
      <c r="F535" s="853">
        <v>124</v>
      </c>
      <c r="G535" s="854" t="s">
        <v>9650</v>
      </c>
      <c r="H535" s="859">
        <f t="shared" ref="H535:H577" si="539">I535-3</f>
        <v>45133</v>
      </c>
      <c r="I535" s="859">
        <f t="shared" si="525"/>
        <v>45136</v>
      </c>
      <c r="J535" s="859">
        <f t="shared" si="527"/>
        <v>45142</v>
      </c>
      <c r="K535" s="859">
        <f t="shared" si="528"/>
        <v>45149</v>
      </c>
      <c r="L535" s="859">
        <f t="shared" si="526"/>
        <v>45166</v>
      </c>
      <c r="M535" s="859">
        <f t="shared" si="537"/>
        <v>45170</v>
      </c>
      <c r="N535" s="859">
        <f t="shared" si="529"/>
        <v>45176</v>
      </c>
      <c r="O535" s="1543">
        <f t="shared" si="524"/>
        <v>45178</v>
      </c>
      <c r="Q535" s="864">
        <v>10</v>
      </c>
      <c r="R535" s="857" t="s">
        <v>506</v>
      </c>
      <c r="S535" s="1246"/>
      <c r="T535" s="876">
        <v>124</v>
      </c>
      <c r="U535" s="872" t="s">
        <v>9650</v>
      </c>
      <c r="V535" s="1624">
        <v>45060</v>
      </c>
      <c r="W535" s="1624">
        <v>45065</v>
      </c>
      <c r="X535" s="1624">
        <v>45067</v>
      </c>
      <c r="Y535" s="1624">
        <v>45072</v>
      </c>
      <c r="Z535" s="1624">
        <v>45149</v>
      </c>
      <c r="AA535" s="1624">
        <v>45166</v>
      </c>
      <c r="AB535" s="1624">
        <v>45170</v>
      </c>
      <c r="AC535" s="1624">
        <v>45176</v>
      </c>
      <c r="AD535" s="1543">
        <v>45178</v>
      </c>
      <c r="AF535" s="864">
        <v>10</v>
      </c>
      <c r="AG535" s="857" t="s">
        <v>506</v>
      </c>
      <c r="AH535" s="1246"/>
      <c r="AI535" s="876">
        <v>124</v>
      </c>
      <c r="AJ535" s="872" t="s">
        <v>9650</v>
      </c>
      <c r="AK535" s="1624">
        <v>45060</v>
      </c>
      <c r="AL535" s="1624">
        <v>45065</v>
      </c>
      <c r="AM535" s="1624">
        <v>45067</v>
      </c>
      <c r="AN535" s="1624">
        <v>45072</v>
      </c>
      <c r="AO535" s="1624">
        <v>45149</v>
      </c>
      <c r="AP535" s="1624">
        <v>45166</v>
      </c>
      <c r="AQ535" s="1624">
        <v>45170</v>
      </c>
      <c r="AR535" s="1624">
        <v>45176</v>
      </c>
      <c r="AS535" s="1543">
        <v>45178</v>
      </c>
      <c r="AU535" s="864">
        <v>10</v>
      </c>
      <c r="AV535" s="857" t="s">
        <v>506</v>
      </c>
      <c r="AW535" s="1246"/>
      <c r="AX535" s="876">
        <v>124</v>
      </c>
      <c r="AY535" s="872" t="s">
        <v>9650</v>
      </c>
      <c r="AZ535" s="1624">
        <v>45060</v>
      </c>
      <c r="BA535" s="1624">
        <v>45065</v>
      </c>
      <c r="BB535" s="1624">
        <v>45067</v>
      </c>
      <c r="BC535" s="1624">
        <v>45072</v>
      </c>
      <c r="BD535" s="1624">
        <v>45149</v>
      </c>
      <c r="BE535" s="1624">
        <v>45166</v>
      </c>
      <c r="BF535" s="1624">
        <v>45170</v>
      </c>
      <c r="BG535" s="1624">
        <v>45176</v>
      </c>
      <c r="BH535" s="1543">
        <v>45178</v>
      </c>
      <c r="BJ535" s="864">
        <v>10</v>
      </c>
      <c r="BK535" s="857" t="s">
        <v>506</v>
      </c>
      <c r="BL535" s="1246"/>
      <c r="BM535" s="876">
        <v>124</v>
      </c>
      <c r="BN535" s="872" t="s">
        <v>9650</v>
      </c>
      <c r="BO535" s="1624">
        <v>45060</v>
      </c>
      <c r="BP535" s="1624">
        <v>45065</v>
      </c>
      <c r="BQ535" s="1624">
        <v>45067</v>
      </c>
      <c r="BR535" s="1624">
        <v>45072</v>
      </c>
      <c r="BS535" s="1624">
        <v>45149</v>
      </c>
      <c r="BT535" s="1624">
        <v>45166</v>
      </c>
      <c r="BU535" s="1624">
        <v>45170</v>
      </c>
      <c r="BV535" s="1624">
        <v>45176</v>
      </c>
      <c r="BW535" s="1543">
        <v>45178</v>
      </c>
      <c r="BY535" s="864">
        <v>10</v>
      </c>
      <c r="BZ535" s="857" t="s">
        <v>506</v>
      </c>
      <c r="CA535" s="1246"/>
      <c r="CB535" s="876">
        <v>124</v>
      </c>
      <c r="CC535" s="872" t="s">
        <v>9650</v>
      </c>
      <c r="CD535" s="1624">
        <v>45060</v>
      </c>
      <c r="CE535" s="1624">
        <v>45065</v>
      </c>
      <c r="CF535" s="1624">
        <v>45067</v>
      </c>
      <c r="CG535" s="1624">
        <v>45072</v>
      </c>
      <c r="CH535" s="1624">
        <v>45149</v>
      </c>
      <c r="CI535" s="1624">
        <v>45166</v>
      </c>
      <c r="CJ535" s="1624">
        <v>45170</v>
      </c>
      <c r="CK535" s="1624">
        <v>45176</v>
      </c>
      <c r="CL535" s="1543">
        <v>45178</v>
      </c>
      <c r="CN535" s="864">
        <v>10</v>
      </c>
      <c r="CO535" s="857" t="s">
        <v>506</v>
      </c>
      <c r="CP535" s="1246"/>
      <c r="CQ535" s="876">
        <v>124</v>
      </c>
      <c r="CR535" s="872" t="s">
        <v>9650</v>
      </c>
      <c r="CS535" s="1624">
        <v>45060</v>
      </c>
      <c r="CT535" s="1624">
        <v>45065</v>
      </c>
      <c r="CU535" s="1624">
        <v>45067</v>
      </c>
      <c r="CV535" s="1624">
        <v>45072</v>
      </c>
      <c r="CW535" s="1624">
        <v>45149</v>
      </c>
      <c r="CX535" s="1624">
        <v>45166</v>
      </c>
      <c r="CY535" s="1624">
        <v>45170</v>
      </c>
      <c r="CZ535" s="1624">
        <v>45176</v>
      </c>
      <c r="DA535" s="1543">
        <v>45178</v>
      </c>
    </row>
    <row r="536" spans="2:105">
      <c r="B536" s="1649" t="s">
        <v>5058</v>
      </c>
      <c r="C536" s="864">
        <f t="shared" si="538"/>
        <v>11</v>
      </c>
      <c r="D536" s="1646"/>
      <c r="E536" s="1246"/>
      <c r="F536" s="853">
        <v>124</v>
      </c>
      <c r="G536" s="854" t="s">
        <v>9650</v>
      </c>
      <c r="H536" s="859">
        <f t="shared" si="539"/>
        <v>45140</v>
      </c>
      <c r="I536" s="859">
        <f t="shared" si="525"/>
        <v>45143</v>
      </c>
      <c r="J536" s="859">
        <f t="shared" si="527"/>
        <v>45149</v>
      </c>
      <c r="K536" s="859">
        <f t="shared" si="528"/>
        <v>45156</v>
      </c>
      <c r="L536" s="859">
        <f t="shared" si="526"/>
        <v>45173</v>
      </c>
      <c r="M536" s="859">
        <f t="shared" si="537"/>
        <v>45177</v>
      </c>
      <c r="N536" s="859">
        <f t="shared" si="529"/>
        <v>45183</v>
      </c>
      <c r="O536" s="1543">
        <f t="shared" si="524"/>
        <v>45185</v>
      </c>
      <c r="Q536" s="864">
        <v>11</v>
      </c>
      <c r="R536" s="857" t="s">
        <v>506</v>
      </c>
      <c r="S536" s="1246"/>
      <c r="T536" s="876">
        <v>124</v>
      </c>
      <c r="U536" s="872" t="s">
        <v>9650</v>
      </c>
      <c r="V536" s="1624">
        <v>45067</v>
      </c>
      <c r="W536" s="1624">
        <v>45072</v>
      </c>
      <c r="X536" s="1624">
        <v>45074</v>
      </c>
      <c r="Y536" s="1624">
        <v>45079</v>
      </c>
      <c r="Z536" s="1624">
        <v>45156</v>
      </c>
      <c r="AA536" s="1624">
        <v>45173</v>
      </c>
      <c r="AB536" s="1624">
        <v>45177</v>
      </c>
      <c r="AC536" s="1624">
        <v>45183</v>
      </c>
      <c r="AD536" s="1543">
        <v>45185</v>
      </c>
      <c r="AF536" s="864">
        <v>11</v>
      </c>
      <c r="AG536" s="857" t="s">
        <v>506</v>
      </c>
      <c r="AH536" s="1246"/>
      <c r="AI536" s="876">
        <v>124</v>
      </c>
      <c r="AJ536" s="872" t="s">
        <v>9650</v>
      </c>
      <c r="AK536" s="1624">
        <v>45067</v>
      </c>
      <c r="AL536" s="1624">
        <v>45072</v>
      </c>
      <c r="AM536" s="1624">
        <v>45074</v>
      </c>
      <c r="AN536" s="1624">
        <v>45079</v>
      </c>
      <c r="AO536" s="1624">
        <v>45156</v>
      </c>
      <c r="AP536" s="1624">
        <v>45173</v>
      </c>
      <c r="AQ536" s="1624">
        <v>45177</v>
      </c>
      <c r="AR536" s="1624">
        <v>45183</v>
      </c>
      <c r="AS536" s="1543">
        <v>45185</v>
      </c>
      <c r="AU536" s="864">
        <v>11</v>
      </c>
      <c r="AV536" s="857" t="s">
        <v>506</v>
      </c>
      <c r="AW536" s="1246"/>
      <c r="AX536" s="876">
        <v>124</v>
      </c>
      <c r="AY536" s="872" t="s">
        <v>9650</v>
      </c>
      <c r="AZ536" s="1624">
        <v>45067</v>
      </c>
      <c r="BA536" s="1624">
        <v>45072</v>
      </c>
      <c r="BB536" s="1624">
        <v>45074</v>
      </c>
      <c r="BC536" s="1624">
        <v>45079</v>
      </c>
      <c r="BD536" s="1624">
        <v>45156</v>
      </c>
      <c r="BE536" s="1624">
        <v>45173</v>
      </c>
      <c r="BF536" s="1624">
        <v>45177</v>
      </c>
      <c r="BG536" s="1624">
        <v>45183</v>
      </c>
      <c r="BH536" s="1543">
        <v>45185</v>
      </c>
      <c r="BJ536" s="864">
        <v>11</v>
      </c>
      <c r="BK536" s="857" t="s">
        <v>506</v>
      </c>
      <c r="BL536" s="1246"/>
      <c r="BM536" s="876">
        <v>124</v>
      </c>
      <c r="BN536" s="872" t="s">
        <v>9650</v>
      </c>
      <c r="BO536" s="1624">
        <v>45067</v>
      </c>
      <c r="BP536" s="1624">
        <v>45072</v>
      </c>
      <c r="BQ536" s="1624">
        <v>45074</v>
      </c>
      <c r="BR536" s="1624">
        <v>45079</v>
      </c>
      <c r="BS536" s="1624">
        <v>45156</v>
      </c>
      <c r="BT536" s="1624">
        <v>45173</v>
      </c>
      <c r="BU536" s="1624">
        <v>45177</v>
      </c>
      <c r="BV536" s="1624">
        <v>45183</v>
      </c>
      <c r="BW536" s="1543">
        <v>45185</v>
      </c>
      <c r="BY536" s="864">
        <v>11</v>
      </c>
      <c r="BZ536" s="857" t="s">
        <v>506</v>
      </c>
      <c r="CA536" s="1246"/>
      <c r="CB536" s="876">
        <v>124</v>
      </c>
      <c r="CC536" s="872" t="s">
        <v>9650</v>
      </c>
      <c r="CD536" s="1624">
        <v>45067</v>
      </c>
      <c r="CE536" s="1624">
        <v>45072</v>
      </c>
      <c r="CF536" s="1624">
        <v>45074</v>
      </c>
      <c r="CG536" s="1624">
        <v>45079</v>
      </c>
      <c r="CH536" s="1624">
        <v>45156</v>
      </c>
      <c r="CI536" s="1624">
        <v>45173</v>
      </c>
      <c r="CJ536" s="1624">
        <v>45177</v>
      </c>
      <c r="CK536" s="1624">
        <v>45183</v>
      </c>
      <c r="CL536" s="1543">
        <v>45185</v>
      </c>
      <c r="CN536" s="864">
        <v>11</v>
      </c>
      <c r="CO536" s="857" t="s">
        <v>506</v>
      </c>
      <c r="CP536" s="1246"/>
      <c r="CQ536" s="876">
        <v>124</v>
      </c>
      <c r="CR536" s="872" t="s">
        <v>9650</v>
      </c>
      <c r="CS536" s="1624">
        <v>45067</v>
      </c>
      <c r="CT536" s="1624">
        <v>45072</v>
      </c>
      <c r="CU536" s="1624">
        <v>45074</v>
      </c>
      <c r="CV536" s="1624">
        <v>45079</v>
      </c>
      <c r="CW536" s="1624">
        <v>45156</v>
      </c>
      <c r="CX536" s="1624">
        <v>45173</v>
      </c>
      <c r="CY536" s="1624">
        <v>45177</v>
      </c>
      <c r="CZ536" s="1624">
        <v>45183</v>
      </c>
      <c r="DA536" s="1543">
        <v>45185</v>
      </c>
    </row>
    <row r="537" spans="2:105">
      <c r="B537" s="1649" t="s">
        <v>5059</v>
      </c>
      <c r="C537" s="864">
        <f t="shared" si="538"/>
        <v>12</v>
      </c>
      <c r="D537" s="1646"/>
      <c r="E537" s="1243" t="s">
        <v>9651</v>
      </c>
      <c r="F537" s="853">
        <v>124</v>
      </c>
      <c r="G537" s="854" t="s">
        <v>9650</v>
      </c>
      <c r="H537" s="855">
        <f t="shared" si="539"/>
        <v>45147</v>
      </c>
      <c r="I537" s="855">
        <f t="shared" si="525"/>
        <v>45150</v>
      </c>
      <c r="J537" s="855">
        <f t="shared" si="527"/>
        <v>45156</v>
      </c>
      <c r="K537" s="855">
        <f t="shared" si="528"/>
        <v>45163</v>
      </c>
      <c r="L537" s="855">
        <f t="shared" si="526"/>
        <v>45180</v>
      </c>
      <c r="M537" s="855">
        <f t="shared" si="537"/>
        <v>45184</v>
      </c>
      <c r="N537" s="855">
        <f t="shared" si="529"/>
        <v>45190</v>
      </c>
      <c r="O537" s="1543">
        <f t="shared" si="524"/>
        <v>45192</v>
      </c>
      <c r="Q537" s="864">
        <v>12</v>
      </c>
      <c r="R537" s="857" t="s">
        <v>506</v>
      </c>
      <c r="S537" s="1246" t="s">
        <v>9651</v>
      </c>
      <c r="T537" s="876">
        <v>124</v>
      </c>
      <c r="U537" s="872" t="s">
        <v>9650</v>
      </c>
      <c r="V537" s="1624">
        <v>45074</v>
      </c>
      <c r="W537" s="1624">
        <v>45079</v>
      </c>
      <c r="X537" s="1624">
        <v>45081</v>
      </c>
      <c r="Y537" s="1624">
        <v>45086</v>
      </c>
      <c r="Z537" s="1624">
        <v>45163</v>
      </c>
      <c r="AA537" s="1624">
        <v>45180</v>
      </c>
      <c r="AB537" s="1624">
        <v>45184</v>
      </c>
      <c r="AC537" s="1624">
        <v>45190</v>
      </c>
      <c r="AD537" s="1543">
        <v>45192</v>
      </c>
      <c r="AF537" s="864">
        <v>12</v>
      </c>
      <c r="AG537" s="857" t="s">
        <v>506</v>
      </c>
      <c r="AH537" s="1246" t="s">
        <v>9651</v>
      </c>
      <c r="AI537" s="876">
        <v>124</v>
      </c>
      <c r="AJ537" s="872" t="s">
        <v>9650</v>
      </c>
      <c r="AK537" s="1624">
        <v>45074</v>
      </c>
      <c r="AL537" s="1624">
        <v>45079</v>
      </c>
      <c r="AM537" s="1624">
        <v>45081</v>
      </c>
      <c r="AN537" s="1624">
        <v>45086</v>
      </c>
      <c r="AO537" s="1624">
        <v>45163</v>
      </c>
      <c r="AP537" s="1624">
        <v>45180</v>
      </c>
      <c r="AQ537" s="1624">
        <v>45184</v>
      </c>
      <c r="AR537" s="1624">
        <v>45190</v>
      </c>
      <c r="AS537" s="1543">
        <v>45192</v>
      </c>
      <c r="AU537" s="864">
        <v>12</v>
      </c>
      <c r="AV537" s="857" t="s">
        <v>506</v>
      </c>
      <c r="AW537" s="1246" t="s">
        <v>9651</v>
      </c>
      <c r="AX537" s="876">
        <v>124</v>
      </c>
      <c r="AY537" s="872" t="s">
        <v>9650</v>
      </c>
      <c r="AZ537" s="1624">
        <v>45074</v>
      </c>
      <c r="BA537" s="1624">
        <v>45079</v>
      </c>
      <c r="BB537" s="1624">
        <v>45081</v>
      </c>
      <c r="BC537" s="1624">
        <v>45086</v>
      </c>
      <c r="BD537" s="1624">
        <v>45163</v>
      </c>
      <c r="BE537" s="1624">
        <v>45180</v>
      </c>
      <c r="BF537" s="1624">
        <v>45184</v>
      </c>
      <c r="BG537" s="1624">
        <v>45190</v>
      </c>
      <c r="BH537" s="1543">
        <v>45192</v>
      </c>
      <c r="BJ537" s="864">
        <v>12</v>
      </c>
      <c r="BK537" s="857" t="s">
        <v>506</v>
      </c>
      <c r="BL537" s="1246" t="s">
        <v>9651</v>
      </c>
      <c r="BM537" s="876">
        <v>124</v>
      </c>
      <c r="BN537" s="872" t="s">
        <v>9650</v>
      </c>
      <c r="BO537" s="1624">
        <v>45074</v>
      </c>
      <c r="BP537" s="1624">
        <v>45079</v>
      </c>
      <c r="BQ537" s="1624">
        <v>45081</v>
      </c>
      <c r="BR537" s="1624">
        <v>45086</v>
      </c>
      <c r="BS537" s="1624">
        <v>45163</v>
      </c>
      <c r="BT537" s="1624">
        <v>45180</v>
      </c>
      <c r="BU537" s="1624">
        <v>45184</v>
      </c>
      <c r="BV537" s="1624">
        <v>45190</v>
      </c>
      <c r="BW537" s="1543">
        <v>45192</v>
      </c>
      <c r="BY537" s="864">
        <v>12</v>
      </c>
      <c r="BZ537" s="857" t="s">
        <v>506</v>
      </c>
      <c r="CA537" s="1246" t="s">
        <v>9651</v>
      </c>
      <c r="CB537" s="876">
        <v>124</v>
      </c>
      <c r="CC537" s="872" t="s">
        <v>9650</v>
      </c>
      <c r="CD537" s="1624">
        <v>45074</v>
      </c>
      <c r="CE537" s="1624">
        <v>45079</v>
      </c>
      <c r="CF537" s="1624">
        <v>45081</v>
      </c>
      <c r="CG537" s="1624">
        <v>45086</v>
      </c>
      <c r="CH537" s="1624">
        <v>45163</v>
      </c>
      <c r="CI537" s="1624">
        <v>45180</v>
      </c>
      <c r="CJ537" s="1624">
        <v>45184</v>
      </c>
      <c r="CK537" s="1624">
        <v>45190</v>
      </c>
      <c r="CL537" s="1543">
        <v>45192</v>
      </c>
      <c r="CN537" s="864">
        <v>12</v>
      </c>
      <c r="CO537" s="857" t="s">
        <v>506</v>
      </c>
      <c r="CP537" s="1246" t="s">
        <v>9651</v>
      </c>
      <c r="CQ537" s="876">
        <v>124</v>
      </c>
      <c r="CR537" s="872" t="s">
        <v>9650</v>
      </c>
      <c r="CS537" s="1624">
        <v>45074</v>
      </c>
      <c r="CT537" s="1624">
        <v>45079</v>
      </c>
      <c r="CU537" s="1624">
        <v>45081</v>
      </c>
      <c r="CV537" s="1624">
        <v>45086</v>
      </c>
      <c r="CW537" s="1624">
        <v>45163</v>
      </c>
      <c r="CX537" s="1624">
        <v>45180</v>
      </c>
      <c r="CY537" s="1624">
        <v>45184</v>
      </c>
      <c r="CZ537" s="1624">
        <v>45190</v>
      </c>
      <c r="DA537" s="1543">
        <v>45192</v>
      </c>
    </row>
    <row r="538" spans="2:105">
      <c r="B538" s="1649" t="s">
        <v>5060</v>
      </c>
      <c r="C538" s="864">
        <f t="shared" si="538"/>
        <v>13</v>
      </c>
      <c r="D538" s="1646"/>
      <c r="E538" s="1243" t="s">
        <v>9652</v>
      </c>
      <c r="F538" s="853">
        <v>124</v>
      </c>
      <c r="G538" s="854" t="s">
        <v>9650</v>
      </c>
      <c r="H538" s="855">
        <f t="shared" si="539"/>
        <v>45154</v>
      </c>
      <c r="I538" s="855">
        <f t="shared" si="525"/>
        <v>45157</v>
      </c>
      <c r="J538" s="855">
        <f t="shared" si="527"/>
        <v>45163</v>
      </c>
      <c r="K538" s="855">
        <f t="shared" si="528"/>
        <v>45170</v>
      </c>
      <c r="L538" s="855">
        <f t="shared" si="526"/>
        <v>45187</v>
      </c>
      <c r="M538" s="855">
        <f t="shared" si="537"/>
        <v>45191</v>
      </c>
      <c r="N538" s="855">
        <f t="shared" si="529"/>
        <v>45197</v>
      </c>
      <c r="O538" s="1543">
        <f t="shared" si="524"/>
        <v>45199</v>
      </c>
      <c r="Q538" s="864">
        <v>13</v>
      </c>
      <c r="R538" s="857" t="s">
        <v>506</v>
      </c>
      <c r="S538" s="1246" t="s">
        <v>9652</v>
      </c>
      <c r="T538" s="876">
        <v>124</v>
      </c>
      <c r="U538" s="872" t="s">
        <v>9650</v>
      </c>
      <c r="V538" s="1624">
        <v>45081</v>
      </c>
      <c r="W538" s="1624">
        <v>45086</v>
      </c>
      <c r="X538" s="1624">
        <v>45088</v>
      </c>
      <c r="Y538" s="1624">
        <v>45093</v>
      </c>
      <c r="Z538" s="1624">
        <v>45170</v>
      </c>
      <c r="AA538" s="1624">
        <v>45187</v>
      </c>
      <c r="AB538" s="1624">
        <v>45191</v>
      </c>
      <c r="AC538" s="1624">
        <v>45197</v>
      </c>
      <c r="AD538" s="1543">
        <v>45199</v>
      </c>
      <c r="AF538" s="864">
        <v>13</v>
      </c>
      <c r="AG538" s="857" t="s">
        <v>506</v>
      </c>
      <c r="AH538" s="1246" t="s">
        <v>9652</v>
      </c>
      <c r="AI538" s="876">
        <v>124</v>
      </c>
      <c r="AJ538" s="872" t="s">
        <v>9650</v>
      </c>
      <c r="AK538" s="1624">
        <v>45081</v>
      </c>
      <c r="AL538" s="1624">
        <v>45086</v>
      </c>
      <c r="AM538" s="1624">
        <v>45088</v>
      </c>
      <c r="AN538" s="1624">
        <v>45093</v>
      </c>
      <c r="AO538" s="1624">
        <v>45170</v>
      </c>
      <c r="AP538" s="1624">
        <v>45187</v>
      </c>
      <c r="AQ538" s="1624">
        <v>45191</v>
      </c>
      <c r="AR538" s="1624">
        <v>45197</v>
      </c>
      <c r="AS538" s="1543">
        <v>45199</v>
      </c>
      <c r="AU538" s="864">
        <v>13</v>
      </c>
      <c r="AV538" s="857" t="s">
        <v>506</v>
      </c>
      <c r="AW538" s="1246" t="s">
        <v>9652</v>
      </c>
      <c r="AX538" s="876">
        <v>124</v>
      </c>
      <c r="AY538" s="872" t="s">
        <v>9650</v>
      </c>
      <c r="AZ538" s="1624">
        <v>45081</v>
      </c>
      <c r="BA538" s="1624">
        <v>45086</v>
      </c>
      <c r="BB538" s="1624">
        <v>45088</v>
      </c>
      <c r="BC538" s="1624">
        <v>45093</v>
      </c>
      <c r="BD538" s="1624">
        <v>45170</v>
      </c>
      <c r="BE538" s="1624">
        <v>45187</v>
      </c>
      <c r="BF538" s="1624">
        <v>45191</v>
      </c>
      <c r="BG538" s="1624">
        <v>45197</v>
      </c>
      <c r="BH538" s="1543">
        <v>45199</v>
      </c>
      <c r="BJ538" s="864">
        <v>13</v>
      </c>
      <c r="BK538" s="857" t="s">
        <v>506</v>
      </c>
      <c r="BL538" s="1246" t="s">
        <v>9652</v>
      </c>
      <c r="BM538" s="876">
        <v>124</v>
      </c>
      <c r="BN538" s="872" t="s">
        <v>9650</v>
      </c>
      <c r="BO538" s="1624">
        <v>45081</v>
      </c>
      <c r="BP538" s="1624">
        <v>45086</v>
      </c>
      <c r="BQ538" s="1624">
        <v>45088</v>
      </c>
      <c r="BR538" s="1624">
        <v>45093</v>
      </c>
      <c r="BS538" s="1624">
        <v>45170</v>
      </c>
      <c r="BT538" s="1624">
        <v>45187</v>
      </c>
      <c r="BU538" s="1624">
        <v>45191</v>
      </c>
      <c r="BV538" s="1624">
        <v>45197</v>
      </c>
      <c r="BW538" s="1543">
        <v>45199</v>
      </c>
      <c r="BY538" s="864">
        <v>13</v>
      </c>
      <c r="BZ538" s="857" t="s">
        <v>506</v>
      </c>
      <c r="CA538" s="1246" t="s">
        <v>9652</v>
      </c>
      <c r="CB538" s="876">
        <v>124</v>
      </c>
      <c r="CC538" s="872" t="s">
        <v>9650</v>
      </c>
      <c r="CD538" s="1624">
        <v>45081</v>
      </c>
      <c r="CE538" s="1624">
        <v>45086</v>
      </c>
      <c r="CF538" s="1624">
        <v>45088</v>
      </c>
      <c r="CG538" s="1624">
        <v>45093</v>
      </c>
      <c r="CH538" s="1624">
        <v>45170</v>
      </c>
      <c r="CI538" s="1624">
        <v>45187</v>
      </c>
      <c r="CJ538" s="1624">
        <v>45191</v>
      </c>
      <c r="CK538" s="1624">
        <v>45197</v>
      </c>
      <c r="CL538" s="1543">
        <v>45199</v>
      </c>
      <c r="CN538" s="864">
        <v>13</v>
      </c>
      <c r="CO538" s="857" t="s">
        <v>506</v>
      </c>
      <c r="CP538" s="1246" t="s">
        <v>9652</v>
      </c>
      <c r="CQ538" s="876">
        <v>124</v>
      </c>
      <c r="CR538" s="872" t="s">
        <v>9650</v>
      </c>
      <c r="CS538" s="1624">
        <v>45081</v>
      </c>
      <c r="CT538" s="1624">
        <v>45086</v>
      </c>
      <c r="CU538" s="1624">
        <v>45088</v>
      </c>
      <c r="CV538" s="1624">
        <v>45093</v>
      </c>
      <c r="CW538" s="1624">
        <v>45170</v>
      </c>
      <c r="CX538" s="1624">
        <v>45187</v>
      </c>
      <c r="CY538" s="1624">
        <v>45191</v>
      </c>
      <c r="CZ538" s="1624">
        <v>45197</v>
      </c>
      <c r="DA538" s="1543">
        <v>45199</v>
      </c>
    </row>
    <row r="539" spans="2:105">
      <c r="B539" s="1649" t="s">
        <v>5061</v>
      </c>
      <c r="C539" s="864">
        <f t="shared" si="538"/>
        <v>14</v>
      </c>
      <c r="D539" s="1646"/>
      <c r="E539" s="1246"/>
      <c r="F539" s="853">
        <v>224</v>
      </c>
      <c r="G539" s="854" t="s">
        <v>9653</v>
      </c>
      <c r="H539" s="859">
        <f t="shared" si="539"/>
        <v>45161</v>
      </c>
      <c r="I539" s="859">
        <f t="shared" si="525"/>
        <v>45164</v>
      </c>
      <c r="J539" s="859">
        <f t="shared" si="527"/>
        <v>45170</v>
      </c>
      <c r="K539" s="859">
        <f t="shared" si="528"/>
        <v>45177</v>
      </c>
      <c r="L539" s="859">
        <f t="shared" si="526"/>
        <v>45194</v>
      </c>
      <c r="M539" s="859">
        <f t="shared" si="537"/>
        <v>45198</v>
      </c>
      <c r="N539" s="859">
        <f t="shared" si="529"/>
        <v>45204</v>
      </c>
      <c r="O539" s="1543">
        <f t="shared" si="524"/>
        <v>45206</v>
      </c>
      <c r="Q539" s="864">
        <v>14</v>
      </c>
      <c r="R539" s="857" t="s">
        <v>506</v>
      </c>
      <c r="S539" s="1246"/>
      <c r="T539" s="876">
        <v>224</v>
      </c>
      <c r="U539" s="872" t="s">
        <v>9653</v>
      </c>
      <c r="V539" s="1624">
        <v>45088</v>
      </c>
      <c r="W539" s="1624">
        <v>45093</v>
      </c>
      <c r="X539" s="1624">
        <v>45095</v>
      </c>
      <c r="Y539" s="1624">
        <v>45100</v>
      </c>
      <c r="Z539" s="1624">
        <v>45177</v>
      </c>
      <c r="AA539" s="1624">
        <v>45194</v>
      </c>
      <c r="AB539" s="1624">
        <v>45198</v>
      </c>
      <c r="AC539" s="1624">
        <v>45204</v>
      </c>
      <c r="AD539" s="1543">
        <v>45206</v>
      </c>
      <c r="AF539" s="864">
        <v>14</v>
      </c>
      <c r="AG539" s="857" t="s">
        <v>506</v>
      </c>
      <c r="AH539" s="1246"/>
      <c r="AI539" s="876">
        <v>224</v>
      </c>
      <c r="AJ539" s="872" t="s">
        <v>9653</v>
      </c>
      <c r="AK539" s="1624">
        <v>45088</v>
      </c>
      <c r="AL539" s="1624">
        <v>45093</v>
      </c>
      <c r="AM539" s="1624">
        <v>45095</v>
      </c>
      <c r="AN539" s="1624">
        <v>45100</v>
      </c>
      <c r="AO539" s="1624">
        <v>45177</v>
      </c>
      <c r="AP539" s="1624">
        <v>45194</v>
      </c>
      <c r="AQ539" s="1624">
        <v>45198</v>
      </c>
      <c r="AR539" s="1624">
        <v>45204</v>
      </c>
      <c r="AS539" s="1543">
        <v>45206</v>
      </c>
      <c r="AU539" s="864">
        <v>14</v>
      </c>
      <c r="AV539" s="857" t="s">
        <v>506</v>
      </c>
      <c r="AW539" s="1246"/>
      <c r="AX539" s="876">
        <v>224</v>
      </c>
      <c r="AY539" s="872" t="s">
        <v>9653</v>
      </c>
      <c r="AZ539" s="1624">
        <v>45088</v>
      </c>
      <c r="BA539" s="1624">
        <v>45093</v>
      </c>
      <c r="BB539" s="1624">
        <v>45095</v>
      </c>
      <c r="BC539" s="1624">
        <v>45100</v>
      </c>
      <c r="BD539" s="1624">
        <v>45177</v>
      </c>
      <c r="BE539" s="1624">
        <v>45194</v>
      </c>
      <c r="BF539" s="1624">
        <v>45198</v>
      </c>
      <c r="BG539" s="1624">
        <v>45204</v>
      </c>
      <c r="BH539" s="1543">
        <v>45206</v>
      </c>
      <c r="BJ539" s="864">
        <v>14</v>
      </c>
      <c r="BK539" s="857" t="s">
        <v>506</v>
      </c>
      <c r="BL539" s="1246"/>
      <c r="BM539" s="876">
        <v>224</v>
      </c>
      <c r="BN539" s="872" t="s">
        <v>9653</v>
      </c>
      <c r="BO539" s="1624">
        <v>45088</v>
      </c>
      <c r="BP539" s="1624">
        <v>45093</v>
      </c>
      <c r="BQ539" s="1624">
        <v>45095</v>
      </c>
      <c r="BR539" s="1624">
        <v>45100</v>
      </c>
      <c r="BS539" s="1624">
        <v>45177</v>
      </c>
      <c r="BT539" s="1624">
        <v>45194</v>
      </c>
      <c r="BU539" s="1624">
        <v>45198</v>
      </c>
      <c r="BV539" s="1624">
        <v>45204</v>
      </c>
      <c r="BW539" s="1543">
        <v>45206</v>
      </c>
      <c r="BY539" s="864">
        <v>14</v>
      </c>
      <c r="BZ539" s="857" t="s">
        <v>506</v>
      </c>
      <c r="CA539" s="1246"/>
      <c r="CB539" s="876">
        <v>224</v>
      </c>
      <c r="CC539" s="872" t="s">
        <v>9653</v>
      </c>
      <c r="CD539" s="1624">
        <v>45088</v>
      </c>
      <c r="CE539" s="1624">
        <v>45093</v>
      </c>
      <c r="CF539" s="1624">
        <v>45095</v>
      </c>
      <c r="CG539" s="1624">
        <v>45100</v>
      </c>
      <c r="CH539" s="1624">
        <v>45177</v>
      </c>
      <c r="CI539" s="1624">
        <v>45194</v>
      </c>
      <c r="CJ539" s="1624">
        <v>45198</v>
      </c>
      <c r="CK539" s="1624">
        <v>45204</v>
      </c>
      <c r="CL539" s="1543">
        <v>45206</v>
      </c>
      <c r="CN539" s="864">
        <v>14</v>
      </c>
      <c r="CO539" s="857" t="s">
        <v>506</v>
      </c>
      <c r="CP539" s="1246"/>
      <c r="CQ539" s="876">
        <v>224</v>
      </c>
      <c r="CR539" s="872" t="s">
        <v>9653</v>
      </c>
      <c r="CS539" s="1624">
        <v>45088</v>
      </c>
      <c r="CT539" s="1624">
        <v>45093</v>
      </c>
      <c r="CU539" s="1624">
        <v>45095</v>
      </c>
      <c r="CV539" s="1624">
        <v>45100</v>
      </c>
      <c r="CW539" s="1624">
        <v>45177</v>
      </c>
      <c r="CX539" s="1624">
        <v>45194</v>
      </c>
      <c r="CY539" s="1624">
        <v>45198</v>
      </c>
      <c r="CZ539" s="1624">
        <v>45204</v>
      </c>
      <c r="DA539" s="1543">
        <v>45206</v>
      </c>
    </row>
    <row r="540" spans="2:105">
      <c r="B540" s="1649" t="s">
        <v>5062</v>
      </c>
      <c r="C540" s="864">
        <f t="shared" si="538"/>
        <v>15</v>
      </c>
      <c r="D540" s="1646"/>
      <c r="E540" s="1246"/>
      <c r="F540" s="853">
        <v>224</v>
      </c>
      <c r="G540" s="854" t="s">
        <v>9653</v>
      </c>
      <c r="H540" s="859">
        <f t="shared" si="539"/>
        <v>45168</v>
      </c>
      <c r="I540" s="859">
        <f t="shared" si="525"/>
        <v>45171</v>
      </c>
      <c r="J540" s="859">
        <f t="shared" si="527"/>
        <v>45177</v>
      </c>
      <c r="K540" s="859">
        <f t="shared" si="528"/>
        <v>45184</v>
      </c>
      <c r="L540" s="859">
        <f t="shared" si="526"/>
        <v>45201</v>
      </c>
      <c r="M540" s="859">
        <f t="shared" si="537"/>
        <v>45205</v>
      </c>
      <c r="N540" s="859">
        <f t="shared" si="529"/>
        <v>45211</v>
      </c>
      <c r="O540" s="1543">
        <f t="shared" ref="O540:O577" si="540">+O539+7</f>
        <v>45213</v>
      </c>
      <c r="Q540" s="864">
        <v>15</v>
      </c>
      <c r="R540" s="857" t="s">
        <v>506</v>
      </c>
      <c r="S540" s="1246"/>
      <c r="T540" s="876">
        <v>224</v>
      </c>
      <c r="U540" s="872" t="s">
        <v>9653</v>
      </c>
      <c r="V540" s="1624">
        <v>45095</v>
      </c>
      <c r="W540" s="1624">
        <v>45100</v>
      </c>
      <c r="X540" s="1624">
        <v>45102</v>
      </c>
      <c r="Y540" s="1624">
        <v>45107</v>
      </c>
      <c r="Z540" s="1624">
        <v>45184</v>
      </c>
      <c r="AA540" s="1624">
        <v>45201</v>
      </c>
      <c r="AB540" s="1624">
        <v>45205</v>
      </c>
      <c r="AC540" s="1624">
        <v>45211</v>
      </c>
      <c r="AD540" s="1543">
        <v>45213</v>
      </c>
      <c r="AF540" s="864">
        <v>15</v>
      </c>
      <c r="AG540" s="857" t="s">
        <v>506</v>
      </c>
      <c r="AH540" s="1246"/>
      <c r="AI540" s="876">
        <v>224</v>
      </c>
      <c r="AJ540" s="872" t="s">
        <v>9653</v>
      </c>
      <c r="AK540" s="1624">
        <v>45095</v>
      </c>
      <c r="AL540" s="1624">
        <v>45100</v>
      </c>
      <c r="AM540" s="1624">
        <v>45102</v>
      </c>
      <c r="AN540" s="1624">
        <v>45107</v>
      </c>
      <c r="AO540" s="1624">
        <v>45184</v>
      </c>
      <c r="AP540" s="1624">
        <v>45201</v>
      </c>
      <c r="AQ540" s="1624">
        <v>45205</v>
      </c>
      <c r="AR540" s="1624">
        <v>45211</v>
      </c>
      <c r="AS540" s="1543">
        <v>45213</v>
      </c>
      <c r="AU540" s="864">
        <v>15</v>
      </c>
      <c r="AV540" s="857" t="s">
        <v>506</v>
      </c>
      <c r="AW540" s="1246"/>
      <c r="AX540" s="876">
        <v>224</v>
      </c>
      <c r="AY540" s="872" t="s">
        <v>9653</v>
      </c>
      <c r="AZ540" s="1624">
        <v>45095</v>
      </c>
      <c r="BA540" s="1624">
        <v>45100</v>
      </c>
      <c r="BB540" s="1624">
        <v>45102</v>
      </c>
      <c r="BC540" s="1624">
        <v>45107</v>
      </c>
      <c r="BD540" s="1624">
        <v>45184</v>
      </c>
      <c r="BE540" s="1624">
        <v>45201</v>
      </c>
      <c r="BF540" s="1624">
        <v>45205</v>
      </c>
      <c r="BG540" s="1624">
        <v>45211</v>
      </c>
      <c r="BH540" s="1543">
        <v>45213</v>
      </c>
      <c r="BJ540" s="864">
        <v>15</v>
      </c>
      <c r="BK540" s="857" t="s">
        <v>506</v>
      </c>
      <c r="BL540" s="1246"/>
      <c r="BM540" s="876">
        <v>224</v>
      </c>
      <c r="BN540" s="872" t="s">
        <v>9653</v>
      </c>
      <c r="BO540" s="1624">
        <v>45095</v>
      </c>
      <c r="BP540" s="1624">
        <v>45100</v>
      </c>
      <c r="BQ540" s="1624">
        <v>45102</v>
      </c>
      <c r="BR540" s="1624">
        <v>45107</v>
      </c>
      <c r="BS540" s="1624">
        <v>45184</v>
      </c>
      <c r="BT540" s="1624">
        <v>45201</v>
      </c>
      <c r="BU540" s="1624">
        <v>45205</v>
      </c>
      <c r="BV540" s="1624">
        <v>45211</v>
      </c>
      <c r="BW540" s="1543">
        <v>45213</v>
      </c>
      <c r="BY540" s="864">
        <v>15</v>
      </c>
      <c r="BZ540" s="857" t="s">
        <v>506</v>
      </c>
      <c r="CA540" s="1246"/>
      <c r="CB540" s="876">
        <v>224</v>
      </c>
      <c r="CC540" s="872" t="s">
        <v>9653</v>
      </c>
      <c r="CD540" s="1624">
        <v>45095</v>
      </c>
      <c r="CE540" s="1624">
        <v>45100</v>
      </c>
      <c r="CF540" s="1624">
        <v>45102</v>
      </c>
      <c r="CG540" s="1624">
        <v>45107</v>
      </c>
      <c r="CH540" s="1624">
        <v>45184</v>
      </c>
      <c r="CI540" s="1624">
        <v>45201</v>
      </c>
      <c r="CJ540" s="1624">
        <v>45205</v>
      </c>
      <c r="CK540" s="1624">
        <v>45211</v>
      </c>
      <c r="CL540" s="1543">
        <v>45213</v>
      </c>
      <c r="CN540" s="864">
        <v>15</v>
      </c>
      <c r="CO540" s="857" t="s">
        <v>506</v>
      </c>
      <c r="CP540" s="1246"/>
      <c r="CQ540" s="876">
        <v>224</v>
      </c>
      <c r="CR540" s="872" t="s">
        <v>9653</v>
      </c>
      <c r="CS540" s="1624">
        <v>45095</v>
      </c>
      <c r="CT540" s="1624">
        <v>45100</v>
      </c>
      <c r="CU540" s="1624">
        <v>45102</v>
      </c>
      <c r="CV540" s="1624">
        <v>45107</v>
      </c>
      <c r="CW540" s="1624">
        <v>45184</v>
      </c>
      <c r="CX540" s="1624">
        <v>45201</v>
      </c>
      <c r="CY540" s="1624">
        <v>45205</v>
      </c>
      <c r="CZ540" s="1624">
        <v>45211</v>
      </c>
      <c r="DA540" s="1543">
        <v>45213</v>
      </c>
    </row>
    <row r="541" spans="2:105">
      <c r="B541" s="1649" t="s">
        <v>5063</v>
      </c>
      <c r="C541" s="864">
        <f t="shared" si="538"/>
        <v>16</v>
      </c>
      <c r="D541" s="1646"/>
      <c r="E541" s="1243" t="s">
        <v>9654</v>
      </c>
      <c r="F541" s="853">
        <v>224</v>
      </c>
      <c r="G541" s="854" t="s">
        <v>9653</v>
      </c>
      <c r="H541" s="855">
        <f t="shared" si="539"/>
        <v>45175</v>
      </c>
      <c r="I541" s="855">
        <f t="shared" si="525"/>
        <v>45178</v>
      </c>
      <c r="J541" s="855">
        <f t="shared" si="527"/>
        <v>45184</v>
      </c>
      <c r="K541" s="855">
        <f t="shared" si="528"/>
        <v>45191</v>
      </c>
      <c r="L541" s="855">
        <f t="shared" si="526"/>
        <v>45208</v>
      </c>
      <c r="M541" s="855">
        <f t="shared" si="537"/>
        <v>45212</v>
      </c>
      <c r="N541" s="855">
        <f t="shared" si="529"/>
        <v>45218</v>
      </c>
      <c r="O541" s="1543">
        <f t="shared" si="540"/>
        <v>45220</v>
      </c>
      <c r="Q541" s="864">
        <v>16</v>
      </c>
      <c r="R541" s="857" t="s">
        <v>506</v>
      </c>
      <c r="S541" s="1246" t="s">
        <v>9654</v>
      </c>
      <c r="T541" s="876">
        <v>224</v>
      </c>
      <c r="U541" s="872" t="s">
        <v>9653</v>
      </c>
      <c r="V541" s="1624">
        <v>45102</v>
      </c>
      <c r="W541" s="1624">
        <v>45107</v>
      </c>
      <c r="X541" s="1624">
        <v>45109</v>
      </c>
      <c r="Y541" s="1624">
        <v>45114</v>
      </c>
      <c r="Z541" s="1624">
        <v>45191</v>
      </c>
      <c r="AA541" s="1624">
        <v>45208</v>
      </c>
      <c r="AB541" s="1624">
        <v>45212</v>
      </c>
      <c r="AC541" s="1624">
        <v>45218</v>
      </c>
      <c r="AD541" s="1543">
        <v>45220</v>
      </c>
      <c r="AF541" s="864">
        <v>16</v>
      </c>
      <c r="AG541" s="857" t="s">
        <v>506</v>
      </c>
      <c r="AH541" s="1246" t="s">
        <v>9654</v>
      </c>
      <c r="AI541" s="876">
        <v>224</v>
      </c>
      <c r="AJ541" s="872" t="s">
        <v>9653</v>
      </c>
      <c r="AK541" s="1624">
        <v>45102</v>
      </c>
      <c r="AL541" s="1624">
        <v>45107</v>
      </c>
      <c r="AM541" s="1624">
        <v>45109</v>
      </c>
      <c r="AN541" s="1624">
        <v>45114</v>
      </c>
      <c r="AO541" s="1624">
        <v>45191</v>
      </c>
      <c r="AP541" s="1624">
        <v>45208</v>
      </c>
      <c r="AQ541" s="1624">
        <v>45212</v>
      </c>
      <c r="AR541" s="1624">
        <v>45218</v>
      </c>
      <c r="AS541" s="1543">
        <v>45220</v>
      </c>
      <c r="AU541" s="864">
        <v>16</v>
      </c>
      <c r="AV541" s="857" t="s">
        <v>506</v>
      </c>
      <c r="AW541" s="1246" t="s">
        <v>9654</v>
      </c>
      <c r="AX541" s="876">
        <v>224</v>
      </c>
      <c r="AY541" s="872" t="s">
        <v>9653</v>
      </c>
      <c r="AZ541" s="1624">
        <v>45102</v>
      </c>
      <c r="BA541" s="1624">
        <v>45107</v>
      </c>
      <c r="BB541" s="1624">
        <v>45109</v>
      </c>
      <c r="BC541" s="1624">
        <v>45114</v>
      </c>
      <c r="BD541" s="1624">
        <v>45191</v>
      </c>
      <c r="BE541" s="1624">
        <v>45208</v>
      </c>
      <c r="BF541" s="1624">
        <v>45212</v>
      </c>
      <c r="BG541" s="1624">
        <v>45218</v>
      </c>
      <c r="BH541" s="1543">
        <v>45220</v>
      </c>
      <c r="BJ541" s="864">
        <v>16</v>
      </c>
      <c r="BK541" s="857" t="s">
        <v>506</v>
      </c>
      <c r="BL541" s="1246" t="s">
        <v>9654</v>
      </c>
      <c r="BM541" s="876">
        <v>224</v>
      </c>
      <c r="BN541" s="872" t="s">
        <v>9653</v>
      </c>
      <c r="BO541" s="1624">
        <v>45102</v>
      </c>
      <c r="BP541" s="1624">
        <v>45107</v>
      </c>
      <c r="BQ541" s="1624">
        <v>45109</v>
      </c>
      <c r="BR541" s="1624">
        <v>45114</v>
      </c>
      <c r="BS541" s="1624">
        <v>45191</v>
      </c>
      <c r="BT541" s="1624">
        <v>45208</v>
      </c>
      <c r="BU541" s="1624">
        <v>45212</v>
      </c>
      <c r="BV541" s="1624">
        <v>45218</v>
      </c>
      <c r="BW541" s="1543">
        <v>45220</v>
      </c>
      <c r="BY541" s="864">
        <v>16</v>
      </c>
      <c r="BZ541" s="857" t="s">
        <v>506</v>
      </c>
      <c r="CA541" s="1246" t="s">
        <v>9654</v>
      </c>
      <c r="CB541" s="876">
        <v>224</v>
      </c>
      <c r="CC541" s="872" t="s">
        <v>9653</v>
      </c>
      <c r="CD541" s="1624">
        <v>45102</v>
      </c>
      <c r="CE541" s="1624">
        <v>45107</v>
      </c>
      <c r="CF541" s="1624">
        <v>45109</v>
      </c>
      <c r="CG541" s="1624">
        <v>45114</v>
      </c>
      <c r="CH541" s="1624">
        <v>45191</v>
      </c>
      <c r="CI541" s="1624">
        <v>45208</v>
      </c>
      <c r="CJ541" s="1624">
        <v>45212</v>
      </c>
      <c r="CK541" s="1624">
        <v>45218</v>
      </c>
      <c r="CL541" s="1543">
        <v>45220</v>
      </c>
      <c r="CN541" s="864">
        <v>16</v>
      </c>
      <c r="CO541" s="857" t="s">
        <v>506</v>
      </c>
      <c r="CP541" s="1246" t="s">
        <v>9654</v>
      </c>
      <c r="CQ541" s="876">
        <v>224</v>
      </c>
      <c r="CR541" s="872" t="s">
        <v>9653</v>
      </c>
      <c r="CS541" s="1624">
        <v>45102</v>
      </c>
      <c r="CT541" s="1624">
        <v>45107</v>
      </c>
      <c r="CU541" s="1624">
        <v>45109</v>
      </c>
      <c r="CV541" s="1624">
        <v>45114</v>
      </c>
      <c r="CW541" s="1624">
        <v>45191</v>
      </c>
      <c r="CX541" s="1624">
        <v>45208</v>
      </c>
      <c r="CY541" s="1624">
        <v>45212</v>
      </c>
      <c r="CZ541" s="1624">
        <v>45218</v>
      </c>
      <c r="DA541" s="1543">
        <v>45220</v>
      </c>
    </row>
    <row r="542" spans="2:105">
      <c r="B542" s="1649" t="s">
        <v>5064</v>
      </c>
      <c r="C542" s="864">
        <f t="shared" si="538"/>
        <v>17</v>
      </c>
      <c r="D542" s="1646"/>
      <c r="E542" s="1246"/>
      <c r="F542" s="853">
        <v>224</v>
      </c>
      <c r="G542" s="854" t="s">
        <v>9653</v>
      </c>
      <c r="H542" s="859">
        <f t="shared" si="539"/>
        <v>45182</v>
      </c>
      <c r="I542" s="859">
        <f t="shared" si="525"/>
        <v>45185</v>
      </c>
      <c r="J542" s="859">
        <f t="shared" si="527"/>
        <v>45191</v>
      </c>
      <c r="K542" s="859">
        <f t="shared" si="528"/>
        <v>45198</v>
      </c>
      <c r="L542" s="859">
        <f t="shared" si="526"/>
        <v>45215</v>
      </c>
      <c r="M542" s="859">
        <f t="shared" si="537"/>
        <v>45219</v>
      </c>
      <c r="N542" s="859">
        <f t="shared" si="529"/>
        <v>45225</v>
      </c>
      <c r="O542" s="1543">
        <f t="shared" si="540"/>
        <v>45227</v>
      </c>
      <c r="Q542" s="864">
        <v>17</v>
      </c>
      <c r="R542" s="857"/>
      <c r="S542" s="1246"/>
      <c r="T542" s="876">
        <v>224</v>
      </c>
      <c r="U542" s="872" t="s">
        <v>9653</v>
      </c>
      <c r="V542" s="1624">
        <v>45109</v>
      </c>
      <c r="W542" s="1624">
        <v>45114</v>
      </c>
      <c r="X542" s="1624">
        <v>45116</v>
      </c>
      <c r="Y542" s="1624">
        <v>45121</v>
      </c>
      <c r="Z542" s="1624">
        <v>45198</v>
      </c>
      <c r="AA542" s="1624">
        <v>45215</v>
      </c>
      <c r="AB542" s="1624">
        <v>45219</v>
      </c>
      <c r="AC542" s="1624">
        <v>45225</v>
      </c>
      <c r="AD542" s="1543">
        <v>45227</v>
      </c>
      <c r="AF542" s="864">
        <v>17</v>
      </c>
      <c r="AG542" s="857"/>
      <c r="AH542" s="1246"/>
      <c r="AI542" s="876">
        <v>224</v>
      </c>
      <c r="AJ542" s="872" t="s">
        <v>9653</v>
      </c>
      <c r="AK542" s="1624">
        <v>45109</v>
      </c>
      <c r="AL542" s="1624">
        <v>45114</v>
      </c>
      <c r="AM542" s="1624">
        <v>45116</v>
      </c>
      <c r="AN542" s="1624">
        <v>45121</v>
      </c>
      <c r="AO542" s="1624">
        <v>45198</v>
      </c>
      <c r="AP542" s="1624">
        <v>45215</v>
      </c>
      <c r="AQ542" s="1624">
        <v>45219</v>
      </c>
      <c r="AR542" s="1624">
        <v>45225</v>
      </c>
      <c r="AS542" s="1543">
        <v>45227</v>
      </c>
      <c r="AU542" s="864">
        <v>17</v>
      </c>
      <c r="AV542" s="857"/>
      <c r="AW542" s="1246"/>
      <c r="AX542" s="876">
        <v>224</v>
      </c>
      <c r="AY542" s="872" t="s">
        <v>9653</v>
      </c>
      <c r="AZ542" s="1624">
        <v>45109</v>
      </c>
      <c r="BA542" s="1624">
        <v>45114</v>
      </c>
      <c r="BB542" s="1624">
        <v>45116</v>
      </c>
      <c r="BC542" s="1624">
        <v>45121</v>
      </c>
      <c r="BD542" s="1624">
        <v>45198</v>
      </c>
      <c r="BE542" s="1624">
        <v>45215</v>
      </c>
      <c r="BF542" s="1624">
        <v>45219</v>
      </c>
      <c r="BG542" s="1624">
        <v>45225</v>
      </c>
      <c r="BH542" s="1543">
        <v>45227</v>
      </c>
      <c r="BJ542" s="864">
        <v>17</v>
      </c>
      <c r="BK542" s="857"/>
      <c r="BL542" s="1246"/>
      <c r="BM542" s="876">
        <v>224</v>
      </c>
      <c r="BN542" s="872" t="s">
        <v>9653</v>
      </c>
      <c r="BO542" s="1624">
        <v>45109</v>
      </c>
      <c r="BP542" s="1624">
        <v>45114</v>
      </c>
      <c r="BQ542" s="1624">
        <v>45116</v>
      </c>
      <c r="BR542" s="1624">
        <v>45121</v>
      </c>
      <c r="BS542" s="1624">
        <v>45198</v>
      </c>
      <c r="BT542" s="1624">
        <v>45215</v>
      </c>
      <c r="BU542" s="1624">
        <v>45219</v>
      </c>
      <c r="BV542" s="1624">
        <v>45225</v>
      </c>
      <c r="BW542" s="1543">
        <v>45227</v>
      </c>
      <c r="BY542" s="864">
        <v>17</v>
      </c>
      <c r="BZ542" s="857"/>
      <c r="CA542" s="1246"/>
      <c r="CB542" s="876">
        <v>224</v>
      </c>
      <c r="CC542" s="872" t="s">
        <v>9653</v>
      </c>
      <c r="CD542" s="1624">
        <v>45109</v>
      </c>
      <c r="CE542" s="1624">
        <v>45114</v>
      </c>
      <c r="CF542" s="1624">
        <v>45116</v>
      </c>
      <c r="CG542" s="1624">
        <v>45121</v>
      </c>
      <c r="CH542" s="1624">
        <v>45198</v>
      </c>
      <c r="CI542" s="1624">
        <v>45215</v>
      </c>
      <c r="CJ542" s="1624">
        <v>45219</v>
      </c>
      <c r="CK542" s="1624">
        <v>45225</v>
      </c>
      <c r="CL542" s="1543">
        <v>45227</v>
      </c>
      <c r="CN542" s="864">
        <v>17</v>
      </c>
      <c r="CO542" s="857"/>
      <c r="CP542" s="1246"/>
      <c r="CQ542" s="876">
        <v>224</v>
      </c>
      <c r="CR542" s="872" t="s">
        <v>9653</v>
      </c>
      <c r="CS542" s="1624">
        <v>45109</v>
      </c>
      <c r="CT542" s="1624">
        <v>45114</v>
      </c>
      <c r="CU542" s="1624">
        <v>45116</v>
      </c>
      <c r="CV542" s="1624">
        <v>45121</v>
      </c>
      <c r="CW542" s="1624">
        <v>45198</v>
      </c>
      <c r="CX542" s="1624">
        <v>45215</v>
      </c>
      <c r="CY542" s="1624">
        <v>45219</v>
      </c>
      <c r="CZ542" s="1624">
        <v>45225</v>
      </c>
      <c r="DA542" s="1543">
        <v>45227</v>
      </c>
    </row>
    <row r="543" spans="2:105">
      <c r="B543" s="1649" t="s">
        <v>5065</v>
      </c>
      <c r="C543" s="864">
        <f t="shared" si="538"/>
        <v>18</v>
      </c>
      <c r="D543" s="1646"/>
      <c r="E543" s="1246"/>
      <c r="F543" s="853">
        <v>224</v>
      </c>
      <c r="G543" s="854" t="s">
        <v>9655</v>
      </c>
      <c r="H543" s="859">
        <f t="shared" si="539"/>
        <v>45189</v>
      </c>
      <c r="I543" s="859">
        <f t="shared" si="525"/>
        <v>45192</v>
      </c>
      <c r="J543" s="859">
        <f t="shared" si="527"/>
        <v>45198</v>
      </c>
      <c r="K543" s="859">
        <f t="shared" si="528"/>
        <v>45205</v>
      </c>
      <c r="L543" s="859">
        <f t="shared" si="526"/>
        <v>45222</v>
      </c>
      <c r="M543" s="859">
        <f t="shared" si="537"/>
        <v>45226</v>
      </c>
      <c r="N543" s="859">
        <f t="shared" si="529"/>
        <v>45232</v>
      </c>
      <c r="O543" s="1543">
        <f t="shared" si="540"/>
        <v>45234</v>
      </c>
      <c r="Q543" s="864">
        <v>18</v>
      </c>
      <c r="R543" s="857"/>
      <c r="S543" s="1246"/>
      <c r="T543" s="876">
        <v>224</v>
      </c>
      <c r="U543" s="872" t="s">
        <v>9655</v>
      </c>
      <c r="V543" s="1624">
        <v>45116</v>
      </c>
      <c r="W543" s="1624">
        <v>45121</v>
      </c>
      <c r="X543" s="1624">
        <v>45123</v>
      </c>
      <c r="Y543" s="1624">
        <v>45128</v>
      </c>
      <c r="Z543" s="1624">
        <v>45205</v>
      </c>
      <c r="AA543" s="1624">
        <v>45222</v>
      </c>
      <c r="AB543" s="1624">
        <v>45226</v>
      </c>
      <c r="AC543" s="1624">
        <v>45232</v>
      </c>
      <c r="AD543" s="1543">
        <v>45234</v>
      </c>
      <c r="AF543" s="864">
        <v>18</v>
      </c>
      <c r="AG543" s="857"/>
      <c r="AH543" s="1246"/>
      <c r="AI543" s="876">
        <v>224</v>
      </c>
      <c r="AJ543" s="872" t="s">
        <v>9655</v>
      </c>
      <c r="AK543" s="1624">
        <v>45116</v>
      </c>
      <c r="AL543" s="1624">
        <v>45121</v>
      </c>
      <c r="AM543" s="1624">
        <v>45123</v>
      </c>
      <c r="AN543" s="1624">
        <v>45128</v>
      </c>
      <c r="AO543" s="1624">
        <v>45205</v>
      </c>
      <c r="AP543" s="1624">
        <v>45222</v>
      </c>
      <c r="AQ543" s="1624">
        <v>45226</v>
      </c>
      <c r="AR543" s="1624">
        <v>45232</v>
      </c>
      <c r="AS543" s="1543">
        <v>45234</v>
      </c>
      <c r="AU543" s="864">
        <v>18</v>
      </c>
      <c r="AV543" s="857"/>
      <c r="AW543" s="1246"/>
      <c r="AX543" s="876">
        <v>224</v>
      </c>
      <c r="AY543" s="872" t="s">
        <v>9655</v>
      </c>
      <c r="AZ543" s="1624">
        <v>45116</v>
      </c>
      <c r="BA543" s="1624">
        <v>45121</v>
      </c>
      <c r="BB543" s="1624">
        <v>45123</v>
      </c>
      <c r="BC543" s="1624">
        <v>45128</v>
      </c>
      <c r="BD543" s="1624">
        <v>45205</v>
      </c>
      <c r="BE543" s="1624">
        <v>45222</v>
      </c>
      <c r="BF543" s="1624">
        <v>45226</v>
      </c>
      <c r="BG543" s="1624">
        <v>45232</v>
      </c>
      <c r="BH543" s="1543">
        <v>45234</v>
      </c>
      <c r="BJ543" s="864">
        <v>18</v>
      </c>
      <c r="BK543" s="857"/>
      <c r="BL543" s="1246"/>
      <c r="BM543" s="876">
        <v>224</v>
      </c>
      <c r="BN543" s="872" t="s">
        <v>9655</v>
      </c>
      <c r="BO543" s="1624">
        <v>45116</v>
      </c>
      <c r="BP543" s="1624">
        <v>45121</v>
      </c>
      <c r="BQ543" s="1624">
        <v>45123</v>
      </c>
      <c r="BR543" s="1624">
        <v>45128</v>
      </c>
      <c r="BS543" s="1624">
        <v>45205</v>
      </c>
      <c r="BT543" s="1624">
        <v>45222</v>
      </c>
      <c r="BU543" s="1624">
        <v>45226</v>
      </c>
      <c r="BV543" s="1624">
        <v>45232</v>
      </c>
      <c r="BW543" s="1543">
        <v>45234</v>
      </c>
      <c r="BY543" s="864">
        <v>18</v>
      </c>
      <c r="BZ543" s="857"/>
      <c r="CA543" s="1246"/>
      <c r="CB543" s="876">
        <v>224</v>
      </c>
      <c r="CC543" s="872" t="s">
        <v>9655</v>
      </c>
      <c r="CD543" s="1624">
        <v>45116</v>
      </c>
      <c r="CE543" s="1624">
        <v>45121</v>
      </c>
      <c r="CF543" s="1624">
        <v>45123</v>
      </c>
      <c r="CG543" s="1624">
        <v>45128</v>
      </c>
      <c r="CH543" s="1624">
        <v>45205</v>
      </c>
      <c r="CI543" s="1624">
        <v>45222</v>
      </c>
      <c r="CJ543" s="1624">
        <v>45226</v>
      </c>
      <c r="CK543" s="1624">
        <v>45232</v>
      </c>
      <c r="CL543" s="1543">
        <v>45234</v>
      </c>
      <c r="CN543" s="864">
        <v>18</v>
      </c>
      <c r="CO543" s="857"/>
      <c r="CP543" s="1246"/>
      <c r="CQ543" s="876">
        <v>224</v>
      </c>
      <c r="CR543" s="872" t="s">
        <v>9655</v>
      </c>
      <c r="CS543" s="1624">
        <v>45116</v>
      </c>
      <c r="CT543" s="1624">
        <v>45121</v>
      </c>
      <c r="CU543" s="1624">
        <v>45123</v>
      </c>
      <c r="CV543" s="1624">
        <v>45128</v>
      </c>
      <c r="CW543" s="1624">
        <v>45205</v>
      </c>
      <c r="CX543" s="1624">
        <v>45222</v>
      </c>
      <c r="CY543" s="1624">
        <v>45226</v>
      </c>
      <c r="CZ543" s="1624">
        <v>45232</v>
      </c>
      <c r="DA543" s="1543">
        <v>45234</v>
      </c>
    </row>
    <row r="544" spans="2:105">
      <c r="B544" s="1649" t="s">
        <v>5066</v>
      </c>
      <c r="C544" s="864">
        <f t="shared" si="538"/>
        <v>19</v>
      </c>
      <c r="D544" s="1646"/>
      <c r="E544" s="1246"/>
      <c r="F544" s="853">
        <v>224</v>
      </c>
      <c r="G544" s="854" t="s">
        <v>9655</v>
      </c>
      <c r="H544" s="859">
        <f t="shared" si="539"/>
        <v>45196</v>
      </c>
      <c r="I544" s="859">
        <f t="shared" si="525"/>
        <v>45199</v>
      </c>
      <c r="J544" s="859">
        <f t="shared" si="527"/>
        <v>45205</v>
      </c>
      <c r="K544" s="859">
        <f t="shared" si="528"/>
        <v>45212</v>
      </c>
      <c r="L544" s="859">
        <f t="shared" si="526"/>
        <v>45229</v>
      </c>
      <c r="M544" s="859">
        <f t="shared" si="537"/>
        <v>45233</v>
      </c>
      <c r="N544" s="859">
        <f t="shared" si="529"/>
        <v>45239</v>
      </c>
      <c r="O544" s="1543">
        <f t="shared" si="540"/>
        <v>45241</v>
      </c>
      <c r="Q544" s="864">
        <v>19</v>
      </c>
      <c r="R544" s="857"/>
      <c r="S544" s="1246"/>
      <c r="T544" s="876">
        <v>224</v>
      </c>
      <c r="U544" s="872" t="s">
        <v>9655</v>
      </c>
      <c r="V544" s="1624">
        <v>45123</v>
      </c>
      <c r="W544" s="1624">
        <v>45128</v>
      </c>
      <c r="X544" s="1624">
        <v>45130</v>
      </c>
      <c r="Y544" s="1624">
        <v>45135</v>
      </c>
      <c r="Z544" s="1624">
        <v>45212</v>
      </c>
      <c r="AA544" s="1624">
        <v>45229</v>
      </c>
      <c r="AB544" s="1624">
        <v>45233</v>
      </c>
      <c r="AC544" s="1624">
        <v>45239</v>
      </c>
      <c r="AD544" s="1543">
        <v>45241</v>
      </c>
      <c r="AF544" s="864">
        <v>19</v>
      </c>
      <c r="AG544" s="857"/>
      <c r="AH544" s="1246"/>
      <c r="AI544" s="876">
        <v>224</v>
      </c>
      <c r="AJ544" s="872" t="s">
        <v>9655</v>
      </c>
      <c r="AK544" s="1624">
        <v>45123</v>
      </c>
      <c r="AL544" s="1624">
        <v>45128</v>
      </c>
      <c r="AM544" s="1624">
        <v>45130</v>
      </c>
      <c r="AN544" s="1624">
        <v>45135</v>
      </c>
      <c r="AO544" s="1624">
        <v>45212</v>
      </c>
      <c r="AP544" s="1624">
        <v>45229</v>
      </c>
      <c r="AQ544" s="1624">
        <v>45233</v>
      </c>
      <c r="AR544" s="1624">
        <v>45239</v>
      </c>
      <c r="AS544" s="1543">
        <v>45241</v>
      </c>
      <c r="AU544" s="864">
        <v>19</v>
      </c>
      <c r="AV544" s="857"/>
      <c r="AW544" s="1246"/>
      <c r="AX544" s="876">
        <v>224</v>
      </c>
      <c r="AY544" s="872" t="s">
        <v>9655</v>
      </c>
      <c r="AZ544" s="1624">
        <v>45123</v>
      </c>
      <c r="BA544" s="1624">
        <v>45128</v>
      </c>
      <c r="BB544" s="1624">
        <v>45130</v>
      </c>
      <c r="BC544" s="1624">
        <v>45135</v>
      </c>
      <c r="BD544" s="1624">
        <v>45212</v>
      </c>
      <c r="BE544" s="1624">
        <v>45229</v>
      </c>
      <c r="BF544" s="1624">
        <v>45233</v>
      </c>
      <c r="BG544" s="1624">
        <v>45239</v>
      </c>
      <c r="BH544" s="1543">
        <v>45241</v>
      </c>
      <c r="BJ544" s="864">
        <v>19</v>
      </c>
      <c r="BK544" s="857"/>
      <c r="BL544" s="1246"/>
      <c r="BM544" s="876">
        <v>224</v>
      </c>
      <c r="BN544" s="872" t="s">
        <v>9655</v>
      </c>
      <c r="BO544" s="1624">
        <v>45123</v>
      </c>
      <c r="BP544" s="1624">
        <v>45128</v>
      </c>
      <c r="BQ544" s="1624">
        <v>45130</v>
      </c>
      <c r="BR544" s="1624">
        <v>45135</v>
      </c>
      <c r="BS544" s="1624">
        <v>45212</v>
      </c>
      <c r="BT544" s="1624">
        <v>45229</v>
      </c>
      <c r="BU544" s="1624">
        <v>45233</v>
      </c>
      <c r="BV544" s="1624">
        <v>45239</v>
      </c>
      <c r="BW544" s="1543">
        <v>45241</v>
      </c>
      <c r="BY544" s="864">
        <v>19</v>
      </c>
      <c r="BZ544" s="857"/>
      <c r="CA544" s="1246"/>
      <c r="CB544" s="876">
        <v>224</v>
      </c>
      <c r="CC544" s="872" t="s">
        <v>9655</v>
      </c>
      <c r="CD544" s="1624">
        <v>45123</v>
      </c>
      <c r="CE544" s="1624">
        <v>45128</v>
      </c>
      <c r="CF544" s="1624">
        <v>45130</v>
      </c>
      <c r="CG544" s="1624">
        <v>45135</v>
      </c>
      <c r="CH544" s="1624">
        <v>45212</v>
      </c>
      <c r="CI544" s="1624">
        <v>45229</v>
      </c>
      <c r="CJ544" s="1624">
        <v>45233</v>
      </c>
      <c r="CK544" s="1624">
        <v>45239</v>
      </c>
      <c r="CL544" s="1543">
        <v>45241</v>
      </c>
      <c r="CN544" s="864">
        <v>19</v>
      </c>
      <c r="CO544" s="857"/>
      <c r="CP544" s="1246"/>
      <c r="CQ544" s="876">
        <v>224</v>
      </c>
      <c r="CR544" s="872" t="s">
        <v>9655</v>
      </c>
      <c r="CS544" s="1624">
        <v>45123</v>
      </c>
      <c r="CT544" s="1624">
        <v>45128</v>
      </c>
      <c r="CU544" s="1624">
        <v>45130</v>
      </c>
      <c r="CV544" s="1624">
        <v>45135</v>
      </c>
      <c r="CW544" s="1624">
        <v>45212</v>
      </c>
      <c r="CX544" s="1624">
        <v>45229</v>
      </c>
      <c r="CY544" s="1624">
        <v>45233</v>
      </c>
      <c r="CZ544" s="1624">
        <v>45239</v>
      </c>
      <c r="DA544" s="1543">
        <v>45241</v>
      </c>
    </row>
    <row r="545" spans="2:105">
      <c r="B545" s="1649" t="s">
        <v>5067</v>
      </c>
      <c r="C545" s="864">
        <f t="shared" si="538"/>
        <v>20</v>
      </c>
      <c r="D545" s="1646"/>
      <c r="E545" s="1246"/>
      <c r="F545" s="853">
        <v>224</v>
      </c>
      <c r="G545" s="854" t="s">
        <v>9655</v>
      </c>
      <c r="H545" s="859">
        <f t="shared" si="539"/>
        <v>45203</v>
      </c>
      <c r="I545" s="859">
        <f t="shared" si="525"/>
        <v>45206</v>
      </c>
      <c r="J545" s="859">
        <f t="shared" si="527"/>
        <v>45212</v>
      </c>
      <c r="K545" s="859">
        <f t="shared" si="528"/>
        <v>45219</v>
      </c>
      <c r="L545" s="859">
        <f t="shared" si="526"/>
        <v>45236</v>
      </c>
      <c r="M545" s="859">
        <f t="shared" si="537"/>
        <v>45240</v>
      </c>
      <c r="N545" s="859">
        <f t="shared" si="529"/>
        <v>45246</v>
      </c>
      <c r="O545" s="1543">
        <f t="shared" si="540"/>
        <v>45248</v>
      </c>
      <c r="Q545" s="864">
        <v>20</v>
      </c>
      <c r="R545" s="857"/>
      <c r="S545" s="1246"/>
      <c r="T545" s="876">
        <v>224</v>
      </c>
      <c r="U545" s="872" t="s">
        <v>9655</v>
      </c>
      <c r="V545" s="1624">
        <v>45130</v>
      </c>
      <c r="W545" s="1624">
        <v>45135</v>
      </c>
      <c r="X545" s="1624">
        <v>45137</v>
      </c>
      <c r="Y545" s="1624">
        <v>45142</v>
      </c>
      <c r="Z545" s="1624">
        <v>45219</v>
      </c>
      <c r="AA545" s="1624">
        <v>45236</v>
      </c>
      <c r="AB545" s="1624">
        <v>45240</v>
      </c>
      <c r="AC545" s="1624">
        <v>45246</v>
      </c>
      <c r="AD545" s="1543">
        <v>45248</v>
      </c>
      <c r="AF545" s="864">
        <v>20</v>
      </c>
      <c r="AG545" s="857"/>
      <c r="AH545" s="1246"/>
      <c r="AI545" s="876">
        <v>224</v>
      </c>
      <c r="AJ545" s="872" t="s">
        <v>9655</v>
      </c>
      <c r="AK545" s="1624">
        <v>45130</v>
      </c>
      <c r="AL545" s="1624">
        <v>45135</v>
      </c>
      <c r="AM545" s="1624">
        <v>45137</v>
      </c>
      <c r="AN545" s="1624">
        <v>45142</v>
      </c>
      <c r="AO545" s="1624">
        <v>45219</v>
      </c>
      <c r="AP545" s="1624">
        <v>45236</v>
      </c>
      <c r="AQ545" s="1624">
        <v>45240</v>
      </c>
      <c r="AR545" s="1624">
        <v>45246</v>
      </c>
      <c r="AS545" s="1543">
        <v>45248</v>
      </c>
      <c r="AU545" s="864">
        <v>20</v>
      </c>
      <c r="AV545" s="857"/>
      <c r="AW545" s="1246"/>
      <c r="AX545" s="876">
        <v>224</v>
      </c>
      <c r="AY545" s="872" t="s">
        <v>9655</v>
      </c>
      <c r="AZ545" s="1624">
        <v>45130</v>
      </c>
      <c r="BA545" s="1624">
        <v>45135</v>
      </c>
      <c r="BB545" s="1624">
        <v>45137</v>
      </c>
      <c r="BC545" s="1624">
        <v>45142</v>
      </c>
      <c r="BD545" s="1624">
        <v>45219</v>
      </c>
      <c r="BE545" s="1624">
        <v>45236</v>
      </c>
      <c r="BF545" s="1624">
        <v>45240</v>
      </c>
      <c r="BG545" s="1624">
        <v>45246</v>
      </c>
      <c r="BH545" s="1543">
        <v>45248</v>
      </c>
      <c r="BJ545" s="864">
        <v>20</v>
      </c>
      <c r="BK545" s="857"/>
      <c r="BL545" s="1246"/>
      <c r="BM545" s="876">
        <v>224</v>
      </c>
      <c r="BN545" s="872" t="s">
        <v>9655</v>
      </c>
      <c r="BO545" s="1624">
        <v>45130</v>
      </c>
      <c r="BP545" s="1624">
        <v>45135</v>
      </c>
      <c r="BQ545" s="1624">
        <v>45137</v>
      </c>
      <c r="BR545" s="1624">
        <v>45142</v>
      </c>
      <c r="BS545" s="1624">
        <v>45219</v>
      </c>
      <c r="BT545" s="1624">
        <v>45236</v>
      </c>
      <c r="BU545" s="1624">
        <v>45240</v>
      </c>
      <c r="BV545" s="1624">
        <v>45246</v>
      </c>
      <c r="BW545" s="1543">
        <v>45248</v>
      </c>
      <c r="BY545" s="864">
        <v>20</v>
      </c>
      <c r="BZ545" s="857"/>
      <c r="CA545" s="1246"/>
      <c r="CB545" s="876">
        <v>224</v>
      </c>
      <c r="CC545" s="872" t="s">
        <v>9655</v>
      </c>
      <c r="CD545" s="1624">
        <v>45130</v>
      </c>
      <c r="CE545" s="1624">
        <v>45135</v>
      </c>
      <c r="CF545" s="1624">
        <v>45137</v>
      </c>
      <c r="CG545" s="1624">
        <v>45142</v>
      </c>
      <c r="CH545" s="1624">
        <v>45219</v>
      </c>
      <c r="CI545" s="1624">
        <v>45236</v>
      </c>
      <c r="CJ545" s="1624">
        <v>45240</v>
      </c>
      <c r="CK545" s="1624">
        <v>45246</v>
      </c>
      <c r="CL545" s="1543">
        <v>45248</v>
      </c>
      <c r="CN545" s="864">
        <v>20</v>
      </c>
      <c r="CO545" s="857"/>
      <c r="CP545" s="1246"/>
      <c r="CQ545" s="876">
        <v>224</v>
      </c>
      <c r="CR545" s="872" t="s">
        <v>9655</v>
      </c>
      <c r="CS545" s="1624">
        <v>45130</v>
      </c>
      <c r="CT545" s="1624">
        <v>45135</v>
      </c>
      <c r="CU545" s="1624">
        <v>45137</v>
      </c>
      <c r="CV545" s="1624">
        <v>45142</v>
      </c>
      <c r="CW545" s="1624">
        <v>45219</v>
      </c>
      <c r="CX545" s="1624">
        <v>45236</v>
      </c>
      <c r="CY545" s="1624">
        <v>45240</v>
      </c>
      <c r="CZ545" s="1624">
        <v>45246</v>
      </c>
      <c r="DA545" s="1543">
        <v>45248</v>
      </c>
    </row>
    <row r="546" spans="2:105">
      <c r="B546" s="1649" t="s">
        <v>5068</v>
      </c>
      <c r="C546" s="864">
        <f t="shared" si="538"/>
        <v>21</v>
      </c>
      <c r="D546" s="1646"/>
      <c r="E546" s="1246"/>
      <c r="F546" s="853">
        <v>224</v>
      </c>
      <c r="G546" s="854" t="s">
        <v>9655</v>
      </c>
      <c r="H546" s="859">
        <f t="shared" si="539"/>
        <v>45210</v>
      </c>
      <c r="I546" s="859">
        <f t="shared" si="525"/>
        <v>45213</v>
      </c>
      <c r="J546" s="859">
        <f t="shared" si="527"/>
        <v>45219</v>
      </c>
      <c r="K546" s="859">
        <f t="shared" si="528"/>
        <v>45226</v>
      </c>
      <c r="L546" s="859">
        <f t="shared" si="526"/>
        <v>45243</v>
      </c>
      <c r="M546" s="859">
        <f t="shared" si="537"/>
        <v>45247</v>
      </c>
      <c r="N546" s="859">
        <f t="shared" si="529"/>
        <v>45253</v>
      </c>
      <c r="O546" s="1543">
        <f t="shared" si="540"/>
        <v>45255</v>
      </c>
      <c r="Q546" s="864">
        <v>21</v>
      </c>
      <c r="R546" s="857"/>
      <c r="S546" s="1246"/>
      <c r="T546" s="876">
        <v>224</v>
      </c>
      <c r="U546" s="872" t="s">
        <v>9655</v>
      </c>
      <c r="V546" s="1624">
        <v>45137</v>
      </c>
      <c r="W546" s="1624">
        <v>45142</v>
      </c>
      <c r="X546" s="1624">
        <v>45144</v>
      </c>
      <c r="Y546" s="1624">
        <v>45149</v>
      </c>
      <c r="Z546" s="1624">
        <v>45226</v>
      </c>
      <c r="AA546" s="1624">
        <v>45243</v>
      </c>
      <c r="AB546" s="1624">
        <v>45247</v>
      </c>
      <c r="AC546" s="1624">
        <v>45253</v>
      </c>
      <c r="AD546" s="1543">
        <v>45255</v>
      </c>
      <c r="AF546" s="864">
        <v>21</v>
      </c>
      <c r="AG546" s="857"/>
      <c r="AH546" s="1246"/>
      <c r="AI546" s="876">
        <v>224</v>
      </c>
      <c r="AJ546" s="872" t="s">
        <v>9655</v>
      </c>
      <c r="AK546" s="1624">
        <v>45137</v>
      </c>
      <c r="AL546" s="1624">
        <v>45142</v>
      </c>
      <c r="AM546" s="1624">
        <v>45144</v>
      </c>
      <c r="AN546" s="1624">
        <v>45149</v>
      </c>
      <c r="AO546" s="1624">
        <v>45226</v>
      </c>
      <c r="AP546" s="1624">
        <v>45243</v>
      </c>
      <c r="AQ546" s="1624">
        <v>45247</v>
      </c>
      <c r="AR546" s="1624">
        <v>45253</v>
      </c>
      <c r="AS546" s="1543">
        <v>45255</v>
      </c>
      <c r="AU546" s="864">
        <v>21</v>
      </c>
      <c r="AV546" s="857"/>
      <c r="AW546" s="1246"/>
      <c r="AX546" s="876">
        <v>224</v>
      </c>
      <c r="AY546" s="872" t="s">
        <v>9655</v>
      </c>
      <c r="AZ546" s="1624">
        <v>45137</v>
      </c>
      <c r="BA546" s="1624">
        <v>45142</v>
      </c>
      <c r="BB546" s="1624">
        <v>45144</v>
      </c>
      <c r="BC546" s="1624">
        <v>45149</v>
      </c>
      <c r="BD546" s="1624">
        <v>45226</v>
      </c>
      <c r="BE546" s="1624">
        <v>45243</v>
      </c>
      <c r="BF546" s="1624">
        <v>45247</v>
      </c>
      <c r="BG546" s="1624">
        <v>45253</v>
      </c>
      <c r="BH546" s="1543">
        <v>45255</v>
      </c>
      <c r="BJ546" s="864">
        <v>21</v>
      </c>
      <c r="BK546" s="857"/>
      <c r="BL546" s="1246"/>
      <c r="BM546" s="876">
        <v>224</v>
      </c>
      <c r="BN546" s="872" t="s">
        <v>9655</v>
      </c>
      <c r="BO546" s="1624">
        <v>45137</v>
      </c>
      <c r="BP546" s="1624">
        <v>45142</v>
      </c>
      <c r="BQ546" s="1624">
        <v>45144</v>
      </c>
      <c r="BR546" s="1624">
        <v>45149</v>
      </c>
      <c r="BS546" s="1624">
        <v>45226</v>
      </c>
      <c r="BT546" s="1624">
        <v>45243</v>
      </c>
      <c r="BU546" s="1624">
        <v>45247</v>
      </c>
      <c r="BV546" s="1624">
        <v>45253</v>
      </c>
      <c r="BW546" s="1543">
        <v>45255</v>
      </c>
      <c r="BY546" s="864">
        <v>21</v>
      </c>
      <c r="BZ546" s="857"/>
      <c r="CA546" s="1246"/>
      <c r="CB546" s="876">
        <v>224</v>
      </c>
      <c r="CC546" s="872" t="s">
        <v>9655</v>
      </c>
      <c r="CD546" s="1624">
        <v>45137</v>
      </c>
      <c r="CE546" s="1624">
        <v>45142</v>
      </c>
      <c r="CF546" s="1624">
        <v>45144</v>
      </c>
      <c r="CG546" s="1624">
        <v>45149</v>
      </c>
      <c r="CH546" s="1624">
        <v>45226</v>
      </c>
      <c r="CI546" s="1624">
        <v>45243</v>
      </c>
      <c r="CJ546" s="1624">
        <v>45247</v>
      </c>
      <c r="CK546" s="1624">
        <v>45253</v>
      </c>
      <c r="CL546" s="1543">
        <v>45255</v>
      </c>
      <c r="CN546" s="864">
        <v>21</v>
      </c>
      <c r="CO546" s="857"/>
      <c r="CP546" s="1246"/>
      <c r="CQ546" s="876">
        <v>224</v>
      </c>
      <c r="CR546" s="872" t="s">
        <v>9655</v>
      </c>
      <c r="CS546" s="1624">
        <v>45137</v>
      </c>
      <c r="CT546" s="1624">
        <v>45142</v>
      </c>
      <c r="CU546" s="1624">
        <v>45144</v>
      </c>
      <c r="CV546" s="1624">
        <v>45149</v>
      </c>
      <c r="CW546" s="1624">
        <v>45226</v>
      </c>
      <c r="CX546" s="1624">
        <v>45243</v>
      </c>
      <c r="CY546" s="1624">
        <v>45247</v>
      </c>
      <c r="CZ546" s="1624">
        <v>45253</v>
      </c>
      <c r="DA546" s="1543">
        <v>45255</v>
      </c>
    </row>
    <row r="547" spans="2:105">
      <c r="B547" s="1649" t="s">
        <v>5069</v>
      </c>
      <c r="C547" s="864">
        <f t="shared" si="538"/>
        <v>22</v>
      </c>
      <c r="D547" s="1646"/>
      <c r="E547" s="1246"/>
      <c r="F547" s="853">
        <v>224</v>
      </c>
      <c r="G547" s="854" t="s">
        <v>9656</v>
      </c>
      <c r="H547" s="859">
        <f t="shared" si="539"/>
        <v>45217</v>
      </c>
      <c r="I547" s="859">
        <f t="shared" ref="I547:I577" si="541">J547-6</f>
        <v>45220</v>
      </c>
      <c r="J547" s="859">
        <f t="shared" si="527"/>
        <v>45226</v>
      </c>
      <c r="K547" s="859">
        <f t="shared" si="528"/>
        <v>45233</v>
      </c>
      <c r="L547" s="859">
        <f t="shared" ref="L547:L577" si="542">M547-4</f>
        <v>45250</v>
      </c>
      <c r="M547" s="859">
        <f t="shared" si="537"/>
        <v>45254</v>
      </c>
      <c r="N547" s="859">
        <f t="shared" si="529"/>
        <v>45260</v>
      </c>
      <c r="O547" s="1543">
        <f t="shared" si="540"/>
        <v>45262</v>
      </c>
      <c r="Q547" s="864">
        <v>22</v>
      </c>
      <c r="R547" s="857"/>
      <c r="S547" s="1246"/>
      <c r="T547" s="876">
        <v>224</v>
      </c>
      <c r="U547" s="872" t="s">
        <v>9656</v>
      </c>
      <c r="V547" s="1624">
        <v>45144</v>
      </c>
      <c r="W547" s="1624">
        <v>45149</v>
      </c>
      <c r="X547" s="1624">
        <v>45151</v>
      </c>
      <c r="Y547" s="1624">
        <v>45156</v>
      </c>
      <c r="Z547" s="1624">
        <v>45233</v>
      </c>
      <c r="AA547" s="1624">
        <v>45250</v>
      </c>
      <c r="AB547" s="1624">
        <v>45254</v>
      </c>
      <c r="AC547" s="1624">
        <v>45260</v>
      </c>
      <c r="AD547" s="1543">
        <v>45262</v>
      </c>
      <c r="AF547" s="864">
        <v>22</v>
      </c>
      <c r="AG547" s="857"/>
      <c r="AH547" s="1246"/>
      <c r="AI547" s="876">
        <v>224</v>
      </c>
      <c r="AJ547" s="872" t="s">
        <v>9656</v>
      </c>
      <c r="AK547" s="1624">
        <v>45144</v>
      </c>
      <c r="AL547" s="1624">
        <v>45149</v>
      </c>
      <c r="AM547" s="1624">
        <v>45151</v>
      </c>
      <c r="AN547" s="1624">
        <v>45156</v>
      </c>
      <c r="AO547" s="1624">
        <v>45233</v>
      </c>
      <c r="AP547" s="1624">
        <v>45250</v>
      </c>
      <c r="AQ547" s="1624">
        <v>45254</v>
      </c>
      <c r="AR547" s="1624">
        <v>45260</v>
      </c>
      <c r="AS547" s="1543">
        <v>45262</v>
      </c>
      <c r="AU547" s="864">
        <v>22</v>
      </c>
      <c r="AV547" s="857"/>
      <c r="AW547" s="1246"/>
      <c r="AX547" s="876">
        <v>224</v>
      </c>
      <c r="AY547" s="872" t="s">
        <v>9656</v>
      </c>
      <c r="AZ547" s="1624">
        <v>45144</v>
      </c>
      <c r="BA547" s="1624">
        <v>45149</v>
      </c>
      <c r="BB547" s="1624">
        <v>45151</v>
      </c>
      <c r="BC547" s="1624">
        <v>45156</v>
      </c>
      <c r="BD547" s="1624">
        <v>45233</v>
      </c>
      <c r="BE547" s="1624">
        <v>45250</v>
      </c>
      <c r="BF547" s="1624">
        <v>45254</v>
      </c>
      <c r="BG547" s="1624">
        <v>45260</v>
      </c>
      <c r="BH547" s="1543">
        <v>45262</v>
      </c>
      <c r="BJ547" s="864">
        <v>22</v>
      </c>
      <c r="BK547" s="857"/>
      <c r="BL547" s="1246"/>
      <c r="BM547" s="876">
        <v>224</v>
      </c>
      <c r="BN547" s="872" t="s">
        <v>9656</v>
      </c>
      <c r="BO547" s="1624">
        <v>45144</v>
      </c>
      <c r="BP547" s="1624">
        <v>45149</v>
      </c>
      <c r="BQ547" s="1624">
        <v>45151</v>
      </c>
      <c r="BR547" s="1624">
        <v>45156</v>
      </c>
      <c r="BS547" s="1624">
        <v>45233</v>
      </c>
      <c r="BT547" s="1624">
        <v>45250</v>
      </c>
      <c r="BU547" s="1624">
        <v>45254</v>
      </c>
      <c r="BV547" s="1624">
        <v>45260</v>
      </c>
      <c r="BW547" s="1543">
        <v>45262</v>
      </c>
      <c r="BY547" s="864">
        <v>22</v>
      </c>
      <c r="BZ547" s="857"/>
      <c r="CA547" s="1246"/>
      <c r="CB547" s="876">
        <v>224</v>
      </c>
      <c r="CC547" s="872" t="s">
        <v>9656</v>
      </c>
      <c r="CD547" s="1624">
        <v>45144</v>
      </c>
      <c r="CE547" s="1624">
        <v>45149</v>
      </c>
      <c r="CF547" s="1624">
        <v>45151</v>
      </c>
      <c r="CG547" s="1624">
        <v>45156</v>
      </c>
      <c r="CH547" s="1624">
        <v>45233</v>
      </c>
      <c r="CI547" s="1624">
        <v>45250</v>
      </c>
      <c r="CJ547" s="1624">
        <v>45254</v>
      </c>
      <c r="CK547" s="1624">
        <v>45260</v>
      </c>
      <c r="CL547" s="1543">
        <v>45262</v>
      </c>
      <c r="CN547" s="864">
        <v>22</v>
      </c>
      <c r="CO547" s="857"/>
      <c r="CP547" s="1246"/>
      <c r="CQ547" s="876">
        <v>224</v>
      </c>
      <c r="CR547" s="872" t="s">
        <v>9656</v>
      </c>
      <c r="CS547" s="1624">
        <v>45144</v>
      </c>
      <c r="CT547" s="1624">
        <v>45149</v>
      </c>
      <c r="CU547" s="1624">
        <v>45151</v>
      </c>
      <c r="CV547" s="1624">
        <v>45156</v>
      </c>
      <c r="CW547" s="1624">
        <v>45233</v>
      </c>
      <c r="CX547" s="1624">
        <v>45250</v>
      </c>
      <c r="CY547" s="1624">
        <v>45254</v>
      </c>
      <c r="CZ547" s="1624">
        <v>45260</v>
      </c>
      <c r="DA547" s="1543">
        <v>45262</v>
      </c>
    </row>
    <row r="548" spans="2:105">
      <c r="B548" s="1649" t="s">
        <v>5070</v>
      </c>
      <c r="C548" s="864">
        <f t="shared" si="538"/>
        <v>23</v>
      </c>
      <c r="D548" s="1646"/>
      <c r="E548" s="1243" t="s">
        <v>9657</v>
      </c>
      <c r="F548" s="853">
        <v>224</v>
      </c>
      <c r="G548" s="854" t="s">
        <v>9656</v>
      </c>
      <c r="H548" s="855">
        <f t="shared" si="539"/>
        <v>45224</v>
      </c>
      <c r="I548" s="855">
        <f t="shared" si="541"/>
        <v>45227</v>
      </c>
      <c r="J548" s="855">
        <f t="shared" si="527"/>
        <v>45233</v>
      </c>
      <c r="K548" s="855">
        <f t="shared" si="528"/>
        <v>45240</v>
      </c>
      <c r="L548" s="855">
        <f t="shared" si="542"/>
        <v>45257</v>
      </c>
      <c r="M548" s="855">
        <f t="shared" si="537"/>
        <v>45261</v>
      </c>
      <c r="N548" s="855">
        <f t="shared" si="529"/>
        <v>45267</v>
      </c>
      <c r="O548" s="1543">
        <f t="shared" si="540"/>
        <v>45269</v>
      </c>
      <c r="Q548" s="864">
        <v>23</v>
      </c>
      <c r="R548" s="857"/>
      <c r="S548" s="1246" t="s">
        <v>9657</v>
      </c>
      <c r="T548" s="876">
        <v>224</v>
      </c>
      <c r="U548" s="872" t="s">
        <v>9656</v>
      </c>
      <c r="V548" s="1624">
        <v>45151</v>
      </c>
      <c r="W548" s="1624">
        <v>45156</v>
      </c>
      <c r="X548" s="1624">
        <v>45158</v>
      </c>
      <c r="Y548" s="1624">
        <v>45163</v>
      </c>
      <c r="Z548" s="1624">
        <v>45240</v>
      </c>
      <c r="AA548" s="1624">
        <v>45257</v>
      </c>
      <c r="AB548" s="1624">
        <v>45261</v>
      </c>
      <c r="AC548" s="1624">
        <v>45267</v>
      </c>
      <c r="AD548" s="1543">
        <v>45269</v>
      </c>
      <c r="AF548" s="864">
        <v>23</v>
      </c>
      <c r="AG548" s="857"/>
      <c r="AH548" s="1246" t="s">
        <v>9657</v>
      </c>
      <c r="AI548" s="876">
        <v>224</v>
      </c>
      <c r="AJ548" s="872" t="s">
        <v>9656</v>
      </c>
      <c r="AK548" s="1624">
        <v>45151</v>
      </c>
      <c r="AL548" s="1624">
        <v>45156</v>
      </c>
      <c r="AM548" s="1624">
        <v>45158</v>
      </c>
      <c r="AN548" s="1624">
        <v>45163</v>
      </c>
      <c r="AO548" s="1624">
        <v>45240</v>
      </c>
      <c r="AP548" s="1624">
        <v>45257</v>
      </c>
      <c r="AQ548" s="1624">
        <v>45261</v>
      </c>
      <c r="AR548" s="1624">
        <v>45267</v>
      </c>
      <c r="AS548" s="1543">
        <v>45269</v>
      </c>
      <c r="AU548" s="864">
        <v>23</v>
      </c>
      <c r="AV548" s="857"/>
      <c r="AW548" s="1246" t="s">
        <v>9657</v>
      </c>
      <c r="AX548" s="876">
        <v>224</v>
      </c>
      <c r="AY548" s="872" t="s">
        <v>9656</v>
      </c>
      <c r="AZ548" s="1624">
        <v>45151</v>
      </c>
      <c r="BA548" s="1624">
        <v>45156</v>
      </c>
      <c r="BB548" s="1624">
        <v>45158</v>
      </c>
      <c r="BC548" s="1624">
        <v>45163</v>
      </c>
      <c r="BD548" s="1624">
        <v>45240</v>
      </c>
      <c r="BE548" s="1624">
        <v>45257</v>
      </c>
      <c r="BF548" s="1624">
        <v>45261</v>
      </c>
      <c r="BG548" s="1624">
        <v>45267</v>
      </c>
      <c r="BH548" s="1543">
        <v>45269</v>
      </c>
      <c r="BJ548" s="864">
        <v>23</v>
      </c>
      <c r="BK548" s="857"/>
      <c r="BL548" s="1246" t="s">
        <v>9657</v>
      </c>
      <c r="BM548" s="876">
        <v>224</v>
      </c>
      <c r="BN548" s="872" t="s">
        <v>9656</v>
      </c>
      <c r="BO548" s="1624">
        <v>45151</v>
      </c>
      <c r="BP548" s="1624">
        <v>45156</v>
      </c>
      <c r="BQ548" s="1624">
        <v>45158</v>
      </c>
      <c r="BR548" s="1624">
        <v>45163</v>
      </c>
      <c r="BS548" s="1624">
        <v>45240</v>
      </c>
      <c r="BT548" s="1624">
        <v>45257</v>
      </c>
      <c r="BU548" s="1624">
        <v>45261</v>
      </c>
      <c r="BV548" s="1624">
        <v>45267</v>
      </c>
      <c r="BW548" s="1543">
        <v>45269</v>
      </c>
      <c r="BY548" s="864">
        <v>23</v>
      </c>
      <c r="BZ548" s="857"/>
      <c r="CA548" s="1246" t="s">
        <v>9657</v>
      </c>
      <c r="CB548" s="876">
        <v>224</v>
      </c>
      <c r="CC548" s="872" t="s">
        <v>9656</v>
      </c>
      <c r="CD548" s="1624">
        <v>45151</v>
      </c>
      <c r="CE548" s="1624">
        <v>45156</v>
      </c>
      <c r="CF548" s="1624">
        <v>45158</v>
      </c>
      <c r="CG548" s="1624">
        <v>45163</v>
      </c>
      <c r="CH548" s="1624">
        <v>45240</v>
      </c>
      <c r="CI548" s="1624">
        <v>45257</v>
      </c>
      <c r="CJ548" s="1624">
        <v>45261</v>
      </c>
      <c r="CK548" s="1624">
        <v>45267</v>
      </c>
      <c r="CL548" s="1543">
        <v>45269</v>
      </c>
      <c r="CN548" s="864">
        <v>23</v>
      </c>
      <c r="CO548" s="857"/>
      <c r="CP548" s="1246" t="s">
        <v>9657</v>
      </c>
      <c r="CQ548" s="876">
        <v>224</v>
      </c>
      <c r="CR548" s="872" t="s">
        <v>9656</v>
      </c>
      <c r="CS548" s="1624">
        <v>45151</v>
      </c>
      <c r="CT548" s="1624">
        <v>45156</v>
      </c>
      <c r="CU548" s="1624">
        <v>45158</v>
      </c>
      <c r="CV548" s="1624">
        <v>45163</v>
      </c>
      <c r="CW548" s="1624">
        <v>45240</v>
      </c>
      <c r="CX548" s="1624">
        <v>45257</v>
      </c>
      <c r="CY548" s="1624">
        <v>45261</v>
      </c>
      <c r="CZ548" s="1624">
        <v>45267</v>
      </c>
      <c r="DA548" s="1543">
        <v>45269</v>
      </c>
    </row>
    <row r="549" spans="2:105">
      <c r="B549" s="1649" t="s">
        <v>5071</v>
      </c>
      <c r="C549" s="864">
        <f t="shared" si="538"/>
        <v>24</v>
      </c>
      <c r="D549" s="1646"/>
      <c r="E549" s="1246"/>
      <c r="F549" s="853">
        <v>224</v>
      </c>
      <c r="G549" s="854" t="s">
        <v>9656</v>
      </c>
      <c r="H549" s="859">
        <f t="shared" si="539"/>
        <v>45231</v>
      </c>
      <c r="I549" s="859">
        <f t="shared" si="541"/>
        <v>45234</v>
      </c>
      <c r="J549" s="859">
        <f t="shared" ref="J549:J577" si="543">K549-7</f>
        <v>45240</v>
      </c>
      <c r="K549" s="859">
        <f t="shared" si="528"/>
        <v>45247</v>
      </c>
      <c r="L549" s="859">
        <f t="shared" si="542"/>
        <v>45264</v>
      </c>
      <c r="M549" s="859">
        <f t="shared" si="537"/>
        <v>45268</v>
      </c>
      <c r="N549" s="859">
        <f t="shared" si="529"/>
        <v>45274</v>
      </c>
      <c r="O549" s="1543">
        <f t="shared" si="540"/>
        <v>45276</v>
      </c>
      <c r="Q549" s="864">
        <v>24</v>
      </c>
      <c r="R549" s="857"/>
      <c r="S549" s="1246"/>
      <c r="T549" s="876">
        <v>224</v>
      </c>
      <c r="U549" s="872" t="s">
        <v>9656</v>
      </c>
      <c r="V549" s="1624">
        <v>45158</v>
      </c>
      <c r="W549" s="1624">
        <v>45163</v>
      </c>
      <c r="X549" s="1624">
        <v>45165</v>
      </c>
      <c r="Y549" s="1624">
        <v>45170</v>
      </c>
      <c r="Z549" s="1624">
        <v>45247</v>
      </c>
      <c r="AA549" s="1624">
        <v>45264</v>
      </c>
      <c r="AB549" s="1624">
        <v>45268</v>
      </c>
      <c r="AC549" s="1624">
        <v>45274</v>
      </c>
      <c r="AD549" s="1543">
        <v>45276</v>
      </c>
      <c r="AF549" s="864">
        <v>24</v>
      </c>
      <c r="AG549" s="857"/>
      <c r="AH549" s="1246"/>
      <c r="AI549" s="876">
        <v>224</v>
      </c>
      <c r="AJ549" s="872" t="s">
        <v>9656</v>
      </c>
      <c r="AK549" s="1624">
        <v>45158</v>
      </c>
      <c r="AL549" s="1624">
        <v>45163</v>
      </c>
      <c r="AM549" s="1624">
        <v>45165</v>
      </c>
      <c r="AN549" s="1624">
        <v>45170</v>
      </c>
      <c r="AO549" s="1624">
        <v>45247</v>
      </c>
      <c r="AP549" s="1624">
        <v>45264</v>
      </c>
      <c r="AQ549" s="1624">
        <v>45268</v>
      </c>
      <c r="AR549" s="1624">
        <v>45274</v>
      </c>
      <c r="AS549" s="1543">
        <v>45276</v>
      </c>
      <c r="AU549" s="864">
        <v>24</v>
      </c>
      <c r="AV549" s="857"/>
      <c r="AW549" s="1246"/>
      <c r="AX549" s="876">
        <v>224</v>
      </c>
      <c r="AY549" s="872" t="s">
        <v>9656</v>
      </c>
      <c r="AZ549" s="1624">
        <v>45158</v>
      </c>
      <c r="BA549" s="1624">
        <v>45163</v>
      </c>
      <c r="BB549" s="1624">
        <v>45165</v>
      </c>
      <c r="BC549" s="1624">
        <v>45170</v>
      </c>
      <c r="BD549" s="1624">
        <v>45247</v>
      </c>
      <c r="BE549" s="1624">
        <v>45264</v>
      </c>
      <c r="BF549" s="1624">
        <v>45268</v>
      </c>
      <c r="BG549" s="1624">
        <v>45274</v>
      </c>
      <c r="BH549" s="1543">
        <v>45276</v>
      </c>
      <c r="BJ549" s="864">
        <v>24</v>
      </c>
      <c r="BK549" s="857"/>
      <c r="BL549" s="1246"/>
      <c r="BM549" s="876">
        <v>224</v>
      </c>
      <c r="BN549" s="872" t="s">
        <v>9656</v>
      </c>
      <c r="BO549" s="1624">
        <v>45158</v>
      </c>
      <c r="BP549" s="1624">
        <v>45163</v>
      </c>
      <c r="BQ549" s="1624">
        <v>45165</v>
      </c>
      <c r="BR549" s="1624">
        <v>45170</v>
      </c>
      <c r="BS549" s="1624">
        <v>45247</v>
      </c>
      <c r="BT549" s="1624">
        <v>45264</v>
      </c>
      <c r="BU549" s="1624">
        <v>45268</v>
      </c>
      <c r="BV549" s="1624">
        <v>45274</v>
      </c>
      <c r="BW549" s="1543">
        <v>45276</v>
      </c>
      <c r="BY549" s="864">
        <v>24</v>
      </c>
      <c r="BZ549" s="857"/>
      <c r="CA549" s="1246"/>
      <c r="CB549" s="876">
        <v>224</v>
      </c>
      <c r="CC549" s="872" t="s">
        <v>9656</v>
      </c>
      <c r="CD549" s="1624">
        <v>45158</v>
      </c>
      <c r="CE549" s="1624">
        <v>45163</v>
      </c>
      <c r="CF549" s="1624">
        <v>45165</v>
      </c>
      <c r="CG549" s="1624">
        <v>45170</v>
      </c>
      <c r="CH549" s="1624">
        <v>45247</v>
      </c>
      <c r="CI549" s="1624">
        <v>45264</v>
      </c>
      <c r="CJ549" s="1624">
        <v>45268</v>
      </c>
      <c r="CK549" s="1624">
        <v>45274</v>
      </c>
      <c r="CL549" s="1543">
        <v>45276</v>
      </c>
      <c r="CN549" s="864">
        <v>24</v>
      </c>
      <c r="CO549" s="857"/>
      <c r="CP549" s="1246"/>
      <c r="CQ549" s="876">
        <v>224</v>
      </c>
      <c r="CR549" s="872" t="s">
        <v>9656</v>
      </c>
      <c r="CS549" s="1624">
        <v>45158</v>
      </c>
      <c r="CT549" s="1624">
        <v>45163</v>
      </c>
      <c r="CU549" s="1624">
        <v>45165</v>
      </c>
      <c r="CV549" s="1624">
        <v>45170</v>
      </c>
      <c r="CW549" s="1624">
        <v>45247</v>
      </c>
      <c r="CX549" s="1624">
        <v>45264</v>
      </c>
      <c r="CY549" s="1624">
        <v>45268</v>
      </c>
      <c r="CZ549" s="1624">
        <v>45274</v>
      </c>
      <c r="DA549" s="1543">
        <v>45276</v>
      </c>
    </row>
    <row r="550" spans="2:105">
      <c r="B550" s="1649" t="s">
        <v>5072</v>
      </c>
      <c r="C550" s="864">
        <f t="shared" si="538"/>
        <v>25</v>
      </c>
      <c r="D550" s="1646"/>
      <c r="E550" s="1243" t="s">
        <v>9658</v>
      </c>
      <c r="F550" s="853">
        <v>224</v>
      </c>
      <c r="G550" s="854" t="s">
        <v>9656</v>
      </c>
      <c r="H550" s="855">
        <f t="shared" si="539"/>
        <v>45238</v>
      </c>
      <c r="I550" s="855">
        <f t="shared" si="541"/>
        <v>45241</v>
      </c>
      <c r="J550" s="855">
        <f t="shared" si="543"/>
        <v>45247</v>
      </c>
      <c r="K550" s="855">
        <f t="shared" si="528"/>
        <v>45254</v>
      </c>
      <c r="L550" s="855">
        <f t="shared" si="542"/>
        <v>45271</v>
      </c>
      <c r="M550" s="855">
        <f t="shared" si="537"/>
        <v>45275</v>
      </c>
      <c r="N550" s="855">
        <f t="shared" si="529"/>
        <v>45281</v>
      </c>
      <c r="O550" s="1543">
        <f t="shared" si="540"/>
        <v>45283</v>
      </c>
      <c r="Q550" s="864">
        <v>25</v>
      </c>
      <c r="R550" s="857" t="s">
        <v>506</v>
      </c>
      <c r="S550" s="1246" t="s">
        <v>9658</v>
      </c>
      <c r="T550" s="876">
        <v>224</v>
      </c>
      <c r="U550" s="872" t="s">
        <v>9656</v>
      </c>
      <c r="V550" s="1624">
        <v>45165</v>
      </c>
      <c r="W550" s="1624">
        <v>45170</v>
      </c>
      <c r="X550" s="1624">
        <v>45172</v>
      </c>
      <c r="Y550" s="1624">
        <v>45177</v>
      </c>
      <c r="Z550" s="1624">
        <v>45254</v>
      </c>
      <c r="AA550" s="1624">
        <v>45271</v>
      </c>
      <c r="AB550" s="1624">
        <v>45275</v>
      </c>
      <c r="AC550" s="1624">
        <v>45281</v>
      </c>
      <c r="AD550" s="1543">
        <v>45283</v>
      </c>
      <c r="AF550" s="864">
        <v>25</v>
      </c>
      <c r="AG550" s="857" t="s">
        <v>506</v>
      </c>
      <c r="AH550" s="1246" t="s">
        <v>9658</v>
      </c>
      <c r="AI550" s="876">
        <v>224</v>
      </c>
      <c r="AJ550" s="872" t="s">
        <v>9656</v>
      </c>
      <c r="AK550" s="1624">
        <v>45165</v>
      </c>
      <c r="AL550" s="1624">
        <v>45170</v>
      </c>
      <c r="AM550" s="1624">
        <v>45172</v>
      </c>
      <c r="AN550" s="1624">
        <v>45177</v>
      </c>
      <c r="AO550" s="1624">
        <v>45254</v>
      </c>
      <c r="AP550" s="1624">
        <v>45271</v>
      </c>
      <c r="AQ550" s="1624">
        <v>45275</v>
      </c>
      <c r="AR550" s="1624">
        <v>45281</v>
      </c>
      <c r="AS550" s="1543">
        <v>45283</v>
      </c>
      <c r="AU550" s="864">
        <v>25</v>
      </c>
      <c r="AV550" s="857" t="s">
        <v>506</v>
      </c>
      <c r="AW550" s="1246" t="s">
        <v>9658</v>
      </c>
      <c r="AX550" s="876">
        <v>224</v>
      </c>
      <c r="AY550" s="872" t="s">
        <v>9656</v>
      </c>
      <c r="AZ550" s="1624">
        <v>45165</v>
      </c>
      <c r="BA550" s="1624">
        <v>45170</v>
      </c>
      <c r="BB550" s="1624">
        <v>45172</v>
      </c>
      <c r="BC550" s="1624">
        <v>45177</v>
      </c>
      <c r="BD550" s="1624">
        <v>45254</v>
      </c>
      <c r="BE550" s="1624">
        <v>45271</v>
      </c>
      <c r="BF550" s="1624">
        <v>45275</v>
      </c>
      <c r="BG550" s="1624">
        <v>45281</v>
      </c>
      <c r="BH550" s="1543">
        <v>45283</v>
      </c>
      <c r="BJ550" s="864">
        <v>25</v>
      </c>
      <c r="BK550" s="857" t="s">
        <v>506</v>
      </c>
      <c r="BL550" s="1246" t="s">
        <v>9658</v>
      </c>
      <c r="BM550" s="876">
        <v>224</v>
      </c>
      <c r="BN550" s="872" t="s">
        <v>9656</v>
      </c>
      <c r="BO550" s="1624">
        <v>45165</v>
      </c>
      <c r="BP550" s="1624">
        <v>45170</v>
      </c>
      <c r="BQ550" s="1624">
        <v>45172</v>
      </c>
      <c r="BR550" s="1624">
        <v>45177</v>
      </c>
      <c r="BS550" s="1624">
        <v>45254</v>
      </c>
      <c r="BT550" s="1624">
        <v>45271</v>
      </c>
      <c r="BU550" s="1624">
        <v>45275</v>
      </c>
      <c r="BV550" s="1624">
        <v>45281</v>
      </c>
      <c r="BW550" s="1543">
        <v>45283</v>
      </c>
      <c r="BY550" s="864">
        <v>25</v>
      </c>
      <c r="BZ550" s="857" t="s">
        <v>506</v>
      </c>
      <c r="CA550" s="1246" t="s">
        <v>9658</v>
      </c>
      <c r="CB550" s="876">
        <v>224</v>
      </c>
      <c r="CC550" s="872" t="s">
        <v>9656</v>
      </c>
      <c r="CD550" s="1624">
        <v>45165</v>
      </c>
      <c r="CE550" s="1624">
        <v>45170</v>
      </c>
      <c r="CF550" s="1624">
        <v>45172</v>
      </c>
      <c r="CG550" s="1624">
        <v>45177</v>
      </c>
      <c r="CH550" s="1624">
        <v>45254</v>
      </c>
      <c r="CI550" s="1624">
        <v>45271</v>
      </c>
      <c r="CJ550" s="1624">
        <v>45275</v>
      </c>
      <c r="CK550" s="1624">
        <v>45281</v>
      </c>
      <c r="CL550" s="1543">
        <v>45283</v>
      </c>
      <c r="CN550" s="864">
        <v>25</v>
      </c>
      <c r="CO550" s="857" t="s">
        <v>506</v>
      </c>
      <c r="CP550" s="1246" t="s">
        <v>9658</v>
      </c>
      <c r="CQ550" s="876">
        <v>224</v>
      </c>
      <c r="CR550" s="872" t="s">
        <v>9656</v>
      </c>
      <c r="CS550" s="1624">
        <v>45165</v>
      </c>
      <c r="CT550" s="1624">
        <v>45170</v>
      </c>
      <c r="CU550" s="1624">
        <v>45172</v>
      </c>
      <c r="CV550" s="1624">
        <v>45177</v>
      </c>
      <c r="CW550" s="1624">
        <v>45254</v>
      </c>
      <c r="CX550" s="1624">
        <v>45271</v>
      </c>
      <c r="CY550" s="1624">
        <v>45275</v>
      </c>
      <c r="CZ550" s="1624">
        <v>45281</v>
      </c>
      <c r="DA550" s="1543">
        <v>45283</v>
      </c>
    </row>
    <row r="551" spans="2:105">
      <c r="B551" s="1649" t="s">
        <v>5073</v>
      </c>
      <c r="C551" s="864">
        <f t="shared" si="538"/>
        <v>26</v>
      </c>
      <c r="D551" s="1646"/>
      <c r="E551" s="1246"/>
      <c r="F551" s="853">
        <v>224</v>
      </c>
      <c r="G551" s="854" t="s">
        <v>9656</v>
      </c>
      <c r="H551" s="859">
        <f t="shared" si="539"/>
        <v>45245</v>
      </c>
      <c r="I551" s="859">
        <f t="shared" si="541"/>
        <v>45248</v>
      </c>
      <c r="J551" s="859">
        <f t="shared" si="543"/>
        <v>45254</v>
      </c>
      <c r="K551" s="859">
        <f t="shared" si="528"/>
        <v>45261</v>
      </c>
      <c r="L551" s="859">
        <f t="shared" si="542"/>
        <v>45278</v>
      </c>
      <c r="M551" s="859">
        <f t="shared" si="537"/>
        <v>45282</v>
      </c>
      <c r="N551" s="859">
        <f t="shared" si="529"/>
        <v>45288</v>
      </c>
      <c r="O551" s="1543">
        <f t="shared" si="540"/>
        <v>45290</v>
      </c>
      <c r="Q551" s="864">
        <v>26</v>
      </c>
      <c r="R551" s="857" t="s">
        <v>506</v>
      </c>
      <c r="S551" s="1246"/>
      <c r="T551" s="876">
        <v>224</v>
      </c>
      <c r="U551" s="872" t="s">
        <v>9656</v>
      </c>
      <c r="V551" s="1624">
        <v>45172</v>
      </c>
      <c r="W551" s="1624">
        <v>45177</v>
      </c>
      <c r="X551" s="1624">
        <v>45179</v>
      </c>
      <c r="Y551" s="1624">
        <v>45184</v>
      </c>
      <c r="Z551" s="1624">
        <v>45261</v>
      </c>
      <c r="AA551" s="1624">
        <v>45278</v>
      </c>
      <c r="AB551" s="1624">
        <v>45282</v>
      </c>
      <c r="AC551" s="1624">
        <v>45288</v>
      </c>
      <c r="AD551" s="1543">
        <v>45290</v>
      </c>
      <c r="AF551" s="864">
        <v>26</v>
      </c>
      <c r="AG551" s="857" t="s">
        <v>506</v>
      </c>
      <c r="AH551" s="1246"/>
      <c r="AI551" s="876">
        <v>224</v>
      </c>
      <c r="AJ551" s="872" t="s">
        <v>9656</v>
      </c>
      <c r="AK551" s="1624">
        <v>45172</v>
      </c>
      <c r="AL551" s="1624">
        <v>45177</v>
      </c>
      <c r="AM551" s="1624">
        <v>45179</v>
      </c>
      <c r="AN551" s="1624">
        <v>45184</v>
      </c>
      <c r="AO551" s="1624">
        <v>45261</v>
      </c>
      <c r="AP551" s="1624">
        <v>45278</v>
      </c>
      <c r="AQ551" s="1624">
        <v>45282</v>
      </c>
      <c r="AR551" s="1624">
        <v>45288</v>
      </c>
      <c r="AS551" s="1543">
        <v>45290</v>
      </c>
      <c r="AU551" s="864">
        <v>26</v>
      </c>
      <c r="AV551" s="857" t="s">
        <v>506</v>
      </c>
      <c r="AW551" s="1246"/>
      <c r="AX551" s="876">
        <v>224</v>
      </c>
      <c r="AY551" s="872" t="s">
        <v>9656</v>
      </c>
      <c r="AZ551" s="1624">
        <v>45172</v>
      </c>
      <c r="BA551" s="1624">
        <v>45177</v>
      </c>
      <c r="BB551" s="1624">
        <v>45179</v>
      </c>
      <c r="BC551" s="1624">
        <v>45184</v>
      </c>
      <c r="BD551" s="1624">
        <v>45261</v>
      </c>
      <c r="BE551" s="1624">
        <v>45278</v>
      </c>
      <c r="BF551" s="1624">
        <v>45282</v>
      </c>
      <c r="BG551" s="1624">
        <v>45288</v>
      </c>
      <c r="BH551" s="1543">
        <v>45290</v>
      </c>
      <c r="BJ551" s="864">
        <v>26</v>
      </c>
      <c r="BK551" s="857" t="s">
        <v>506</v>
      </c>
      <c r="BL551" s="1246"/>
      <c r="BM551" s="876">
        <v>224</v>
      </c>
      <c r="BN551" s="872" t="s">
        <v>9656</v>
      </c>
      <c r="BO551" s="1624">
        <v>45172</v>
      </c>
      <c r="BP551" s="1624">
        <v>45177</v>
      </c>
      <c r="BQ551" s="1624">
        <v>45179</v>
      </c>
      <c r="BR551" s="1624">
        <v>45184</v>
      </c>
      <c r="BS551" s="1624">
        <v>45261</v>
      </c>
      <c r="BT551" s="1624">
        <v>45278</v>
      </c>
      <c r="BU551" s="1624">
        <v>45282</v>
      </c>
      <c r="BV551" s="1624">
        <v>45288</v>
      </c>
      <c r="BW551" s="1543">
        <v>45290</v>
      </c>
      <c r="BY551" s="864">
        <v>26</v>
      </c>
      <c r="BZ551" s="857" t="s">
        <v>506</v>
      </c>
      <c r="CA551" s="1246"/>
      <c r="CB551" s="876">
        <v>224</v>
      </c>
      <c r="CC551" s="872" t="s">
        <v>9656</v>
      </c>
      <c r="CD551" s="1624">
        <v>45172</v>
      </c>
      <c r="CE551" s="1624">
        <v>45177</v>
      </c>
      <c r="CF551" s="1624">
        <v>45179</v>
      </c>
      <c r="CG551" s="1624">
        <v>45184</v>
      </c>
      <c r="CH551" s="1624">
        <v>45261</v>
      </c>
      <c r="CI551" s="1624">
        <v>45278</v>
      </c>
      <c r="CJ551" s="1624">
        <v>45282</v>
      </c>
      <c r="CK551" s="1624">
        <v>45288</v>
      </c>
      <c r="CL551" s="1543">
        <v>45290</v>
      </c>
      <c r="CN551" s="864">
        <v>26</v>
      </c>
      <c r="CO551" s="857" t="s">
        <v>506</v>
      </c>
      <c r="CP551" s="1246"/>
      <c r="CQ551" s="876">
        <v>224</v>
      </c>
      <c r="CR551" s="872" t="s">
        <v>9656</v>
      </c>
      <c r="CS551" s="1624">
        <v>45172</v>
      </c>
      <c r="CT551" s="1624">
        <v>45177</v>
      </c>
      <c r="CU551" s="1624">
        <v>45179</v>
      </c>
      <c r="CV551" s="1624">
        <v>45184</v>
      </c>
      <c r="CW551" s="1624">
        <v>45261</v>
      </c>
      <c r="CX551" s="1624">
        <v>45278</v>
      </c>
      <c r="CY551" s="1624">
        <v>45282</v>
      </c>
      <c r="CZ551" s="1624">
        <v>45288</v>
      </c>
      <c r="DA551" s="1543">
        <v>45290</v>
      </c>
    </row>
    <row r="552" spans="2:105">
      <c r="B552" s="1649" t="s">
        <v>5074</v>
      </c>
      <c r="C552" s="864">
        <f t="shared" si="538"/>
        <v>27</v>
      </c>
      <c r="D552" s="1646"/>
      <c r="E552" s="1246"/>
      <c r="F552" s="853">
        <v>324</v>
      </c>
      <c r="G552" s="872" t="s">
        <v>9659</v>
      </c>
      <c r="H552" s="859">
        <f t="shared" si="539"/>
        <v>45252</v>
      </c>
      <c r="I552" s="859">
        <f t="shared" si="541"/>
        <v>45255</v>
      </c>
      <c r="J552" s="859">
        <f t="shared" si="543"/>
        <v>45261</v>
      </c>
      <c r="K552" s="859">
        <f t="shared" si="528"/>
        <v>45268</v>
      </c>
      <c r="L552" s="859">
        <f t="shared" si="542"/>
        <v>45285</v>
      </c>
      <c r="M552" s="859">
        <f t="shared" si="537"/>
        <v>45289</v>
      </c>
      <c r="N552" s="859">
        <f t="shared" si="529"/>
        <v>45295</v>
      </c>
      <c r="O552" s="1543">
        <f t="shared" si="540"/>
        <v>45297</v>
      </c>
      <c r="Q552" s="864">
        <v>27</v>
      </c>
      <c r="R552" s="857" t="s">
        <v>506</v>
      </c>
      <c r="S552" s="1246"/>
      <c r="T552" s="876">
        <v>324</v>
      </c>
      <c r="U552" s="872" t="s">
        <v>9659</v>
      </c>
      <c r="V552" s="1624">
        <v>45179</v>
      </c>
      <c r="W552" s="1624">
        <v>45184</v>
      </c>
      <c r="X552" s="1624">
        <v>45186</v>
      </c>
      <c r="Y552" s="1624">
        <v>45191</v>
      </c>
      <c r="Z552" s="1624">
        <v>45268</v>
      </c>
      <c r="AA552" s="1624">
        <v>45285</v>
      </c>
      <c r="AB552" s="1624">
        <v>45289</v>
      </c>
      <c r="AC552" s="1624">
        <v>45295</v>
      </c>
      <c r="AD552" s="1543">
        <v>45297</v>
      </c>
      <c r="AF552" s="864">
        <v>27</v>
      </c>
      <c r="AG552" s="857" t="s">
        <v>506</v>
      </c>
      <c r="AH552" s="1246"/>
      <c r="AI552" s="876">
        <v>324</v>
      </c>
      <c r="AJ552" s="872" t="s">
        <v>9659</v>
      </c>
      <c r="AK552" s="1624">
        <v>45179</v>
      </c>
      <c r="AL552" s="1624">
        <v>45184</v>
      </c>
      <c r="AM552" s="1624">
        <v>45186</v>
      </c>
      <c r="AN552" s="1624">
        <v>45191</v>
      </c>
      <c r="AO552" s="1624">
        <v>45268</v>
      </c>
      <c r="AP552" s="1624">
        <v>45285</v>
      </c>
      <c r="AQ552" s="1624">
        <v>45289</v>
      </c>
      <c r="AR552" s="1624">
        <v>45295</v>
      </c>
      <c r="AS552" s="1543">
        <v>45297</v>
      </c>
      <c r="AU552" s="864">
        <v>27</v>
      </c>
      <c r="AV552" s="857" t="s">
        <v>506</v>
      </c>
      <c r="AW552" s="1246"/>
      <c r="AX552" s="876">
        <v>324</v>
      </c>
      <c r="AY552" s="872" t="s">
        <v>9659</v>
      </c>
      <c r="AZ552" s="1624">
        <v>45179</v>
      </c>
      <c r="BA552" s="1624">
        <v>45184</v>
      </c>
      <c r="BB552" s="1624">
        <v>45186</v>
      </c>
      <c r="BC552" s="1624">
        <v>45191</v>
      </c>
      <c r="BD552" s="1624">
        <v>45268</v>
      </c>
      <c r="BE552" s="1624">
        <v>45285</v>
      </c>
      <c r="BF552" s="1624">
        <v>45289</v>
      </c>
      <c r="BG552" s="1624">
        <v>45295</v>
      </c>
      <c r="BH552" s="1543">
        <v>45297</v>
      </c>
      <c r="BJ552" s="864">
        <v>27</v>
      </c>
      <c r="BK552" s="857" t="s">
        <v>506</v>
      </c>
      <c r="BL552" s="1246"/>
      <c r="BM552" s="876">
        <v>324</v>
      </c>
      <c r="BN552" s="872" t="s">
        <v>9659</v>
      </c>
      <c r="BO552" s="1624">
        <v>45179</v>
      </c>
      <c r="BP552" s="1624">
        <v>45184</v>
      </c>
      <c r="BQ552" s="1624">
        <v>45186</v>
      </c>
      <c r="BR552" s="1624">
        <v>45191</v>
      </c>
      <c r="BS552" s="1624">
        <v>45268</v>
      </c>
      <c r="BT552" s="1624">
        <v>45285</v>
      </c>
      <c r="BU552" s="1624">
        <v>45289</v>
      </c>
      <c r="BV552" s="1624">
        <v>45295</v>
      </c>
      <c r="BW552" s="1543">
        <v>45297</v>
      </c>
      <c r="BY552" s="864">
        <v>27</v>
      </c>
      <c r="BZ552" s="857" t="s">
        <v>506</v>
      </c>
      <c r="CA552" s="1246"/>
      <c r="CB552" s="876">
        <v>324</v>
      </c>
      <c r="CC552" s="872" t="s">
        <v>9659</v>
      </c>
      <c r="CD552" s="1624">
        <v>45179</v>
      </c>
      <c r="CE552" s="1624">
        <v>45184</v>
      </c>
      <c r="CF552" s="1624">
        <v>45186</v>
      </c>
      <c r="CG552" s="1624">
        <v>45191</v>
      </c>
      <c r="CH552" s="1624">
        <v>45268</v>
      </c>
      <c r="CI552" s="1624">
        <v>45285</v>
      </c>
      <c r="CJ552" s="1624">
        <v>45289</v>
      </c>
      <c r="CK552" s="1624">
        <v>45295</v>
      </c>
      <c r="CL552" s="1543">
        <v>45297</v>
      </c>
      <c r="CN552" s="864">
        <v>27</v>
      </c>
      <c r="CO552" s="857" t="s">
        <v>506</v>
      </c>
      <c r="CP552" s="1246"/>
      <c r="CQ552" s="876">
        <v>324</v>
      </c>
      <c r="CR552" s="872" t="s">
        <v>9659</v>
      </c>
      <c r="CS552" s="1624">
        <v>45179</v>
      </c>
      <c r="CT552" s="1624">
        <v>45184</v>
      </c>
      <c r="CU552" s="1624">
        <v>45186</v>
      </c>
      <c r="CV552" s="1624">
        <v>45191</v>
      </c>
      <c r="CW552" s="1624">
        <v>45268</v>
      </c>
      <c r="CX552" s="1624">
        <v>45285</v>
      </c>
      <c r="CY552" s="1624">
        <v>45289</v>
      </c>
      <c r="CZ552" s="1624">
        <v>45295</v>
      </c>
      <c r="DA552" s="1543">
        <v>45297</v>
      </c>
    </row>
    <row r="553" spans="2:105">
      <c r="B553" s="1649" t="s">
        <v>5075</v>
      </c>
      <c r="C553" s="864">
        <f t="shared" si="538"/>
        <v>28</v>
      </c>
      <c r="D553" s="1646"/>
      <c r="E553" s="1246"/>
      <c r="F553" s="853">
        <v>324</v>
      </c>
      <c r="G553" s="872" t="s">
        <v>9659</v>
      </c>
      <c r="H553" s="859">
        <f t="shared" si="539"/>
        <v>45259</v>
      </c>
      <c r="I553" s="859">
        <f t="shared" si="541"/>
        <v>45262</v>
      </c>
      <c r="J553" s="859">
        <f t="shared" si="543"/>
        <v>45268</v>
      </c>
      <c r="K553" s="859">
        <f t="shared" si="528"/>
        <v>45275</v>
      </c>
      <c r="L553" s="859">
        <f t="shared" si="542"/>
        <v>45292</v>
      </c>
      <c r="M553" s="859">
        <f t="shared" si="537"/>
        <v>45296</v>
      </c>
      <c r="N553" s="859">
        <f t="shared" si="529"/>
        <v>45302</v>
      </c>
      <c r="O553" s="1543">
        <f t="shared" si="540"/>
        <v>45304</v>
      </c>
      <c r="Q553" s="864">
        <v>28</v>
      </c>
      <c r="R553" s="857" t="s">
        <v>506</v>
      </c>
      <c r="S553" s="1246"/>
      <c r="T553" s="876">
        <v>324</v>
      </c>
      <c r="U553" s="872" t="s">
        <v>9659</v>
      </c>
      <c r="V553" s="1624">
        <v>45186</v>
      </c>
      <c r="W553" s="1624">
        <v>45191</v>
      </c>
      <c r="X553" s="1624">
        <v>45193</v>
      </c>
      <c r="Y553" s="1624">
        <v>45198</v>
      </c>
      <c r="Z553" s="1624">
        <v>45275</v>
      </c>
      <c r="AA553" s="1624">
        <v>45292</v>
      </c>
      <c r="AB553" s="1624">
        <v>45296</v>
      </c>
      <c r="AC553" s="1624">
        <v>45302</v>
      </c>
      <c r="AD553" s="1543">
        <v>45304</v>
      </c>
      <c r="AF553" s="864">
        <v>28</v>
      </c>
      <c r="AG553" s="857" t="s">
        <v>506</v>
      </c>
      <c r="AH553" s="1246"/>
      <c r="AI553" s="876">
        <v>324</v>
      </c>
      <c r="AJ553" s="872" t="s">
        <v>9659</v>
      </c>
      <c r="AK553" s="1624">
        <v>45186</v>
      </c>
      <c r="AL553" s="1624">
        <v>45191</v>
      </c>
      <c r="AM553" s="1624">
        <v>45193</v>
      </c>
      <c r="AN553" s="1624">
        <v>45198</v>
      </c>
      <c r="AO553" s="1624">
        <v>45275</v>
      </c>
      <c r="AP553" s="1624">
        <v>45292</v>
      </c>
      <c r="AQ553" s="1624">
        <v>45296</v>
      </c>
      <c r="AR553" s="1624">
        <v>45302</v>
      </c>
      <c r="AS553" s="1543">
        <v>45304</v>
      </c>
      <c r="AU553" s="864">
        <v>28</v>
      </c>
      <c r="AV553" s="857" t="s">
        <v>506</v>
      </c>
      <c r="AW553" s="1246"/>
      <c r="AX553" s="876">
        <v>324</v>
      </c>
      <c r="AY553" s="872" t="s">
        <v>9659</v>
      </c>
      <c r="AZ553" s="1624">
        <v>45186</v>
      </c>
      <c r="BA553" s="1624">
        <v>45191</v>
      </c>
      <c r="BB553" s="1624">
        <v>45193</v>
      </c>
      <c r="BC553" s="1624">
        <v>45198</v>
      </c>
      <c r="BD553" s="1624">
        <v>45275</v>
      </c>
      <c r="BE553" s="1624">
        <v>45292</v>
      </c>
      <c r="BF553" s="1624">
        <v>45296</v>
      </c>
      <c r="BG553" s="1624">
        <v>45302</v>
      </c>
      <c r="BH553" s="1543">
        <v>45304</v>
      </c>
      <c r="BJ553" s="864">
        <v>28</v>
      </c>
      <c r="BK553" s="857" t="s">
        <v>506</v>
      </c>
      <c r="BL553" s="1246"/>
      <c r="BM553" s="876">
        <v>324</v>
      </c>
      <c r="BN553" s="872" t="s">
        <v>9659</v>
      </c>
      <c r="BO553" s="1624">
        <v>45186</v>
      </c>
      <c r="BP553" s="1624">
        <v>45191</v>
      </c>
      <c r="BQ553" s="1624">
        <v>45193</v>
      </c>
      <c r="BR553" s="1624">
        <v>45198</v>
      </c>
      <c r="BS553" s="1624">
        <v>45275</v>
      </c>
      <c r="BT553" s="1624">
        <v>45292</v>
      </c>
      <c r="BU553" s="1624">
        <v>45296</v>
      </c>
      <c r="BV553" s="1624">
        <v>45302</v>
      </c>
      <c r="BW553" s="1543">
        <v>45304</v>
      </c>
      <c r="BY553" s="864">
        <v>28</v>
      </c>
      <c r="BZ553" s="857" t="s">
        <v>506</v>
      </c>
      <c r="CA553" s="1246"/>
      <c r="CB553" s="876">
        <v>324</v>
      </c>
      <c r="CC553" s="872" t="s">
        <v>9659</v>
      </c>
      <c r="CD553" s="1624">
        <v>45186</v>
      </c>
      <c r="CE553" s="1624">
        <v>45191</v>
      </c>
      <c r="CF553" s="1624">
        <v>45193</v>
      </c>
      <c r="CG553" s="1624">
        <v>45198</v>
      </c>
      <c r="CH553" s="1624">
        <v>45275</v>
      </c>
      <c r="CI553" s="1624">
        <v>45292</v>
      </c>
      <c r="CJ553" s="1624">
        <v>45296</v>
      </c>
      <c r="CK553" s="1624">
        <v>45302</v>
      </c>
      <c r="CL553" s="1543">
        <v>45304</v>
      </c>
      <c r="CN553" s="864">
        <v>28</v>
      </c>
      <c r="CO553" s="857" t="s">
        <v>506</v>
      </c>
      <c r="CP553" s="1246"/>
      <c r="CQ553" s="876">
        <v>324</v>
      </c>
      <c r="CR553" s="872" t="s">
        <v>9659</v>
      </c>
      <c r="CS553" s="1624">
        <v>45186</v>
      </c>
      <c r="CT553" s="1624">
        <v>45191</v>
      </c>
      <c r="CU553" s="1624">
        <v>45193</v>
      </c>
      <c r="CV553" s="1624">
        <v>45198</v>
      </c>
      <c r="CW553" s="1624">
        <v>45275</v>
      </c>
      <c r="CX553" s="1624">
        <v>45292</v>
      </c>
      <c r="CY553" s="1624">
        <v>45296</v>
      </c>
      <c r="CZ553" s="1624">
        <v>45302</v>
      </c>
      <c r="DA553" s="1543">
        <v>45304</v>
      </c>
    </row>
    <row r="554" spans="2:105">
      <c r="B554" s="1649" t="s">
        <v>5076</v>
      </c>
      <c r="C554" s="864">
        <f t="shared" si="538"/>
        <v>29</v>
      </c>
      <c r="D554" s="1646"/>
      <c r="E554" s="1243" t="s">
        <v>9660</v>
      </c>
      <c r="F554" s="853">
        <v>324</v>
      </c>
      <c r="G554" s="872" t="s">
        <v>9659</v>
      </c>
      <c r="H554" s="855">
        <f t="shared" si="539"/>
        <v>45266</v>
      </c>
      <c r="I554" s="855">
        <f t="shared" si="541"/>
        <v>45269</v>
      </c>
      <c r="J554" s="855">
        <f t="shared" si="543"/>
        <v>45275</v>
      </c>
      <c r="K554" s="855">
        <f t="shared" ref="K554:K577" si="544">L554-17</f>
        <v>45282</v>
      </c>
      <c r="L554" s="855">
        <f t="shared" si="542"/>
        <v>45299</v>
      </c>
      <c r="M554" s="855">
        <f t="shared" si="537"/>
        <v>45303</v>
      </c>
      <c r="N554" s="855">
        <f t="shared" si="529"/>
        <v>45309</v>
      </c>
      <c r="O554" s="1543">
        <f t="shared" si="540"/>
        <v>45311</v>
      </c>
      <c r="Q554" s="864">
        <v>29</v>
      </c>
      <c r="R554" s="857" t="s">
        <v>506</v>
      </c>
      <c r="S554" s="1246" t="s">
        <v>9660</v>
      </c>
      <c r="T554" s="876">
        <v>324</v>
      </c>
      <c r="U554" s="872" t="s">
        <v>9659</v>
      </c>
      <c r="V554" s="1624">
        <v>45193</v>
      </c>
      <c r="W554" s="1624">
        <v>45198</v>
      </c>
      <c r="X554" s="1624">
        <v>45200</v>
      </c>
      <c r="Y554" s="1624">
        <v>45205</v>
      </c>
      <c r="Z554" s="1624">
        <v>45282</v>
      </c>
      <c r="AA554" s="1624">
        <v>45299</v>
      </c>
      <c r="AB554" s="1624">
        <v>45303</v>
      </c>
      <c r="AC554" s="1624">
        <v>45309</v>
      </c>
      <c r="AD554" s="1543">
        <v>45311</v>
      </c>
      <c r="AF554" s="864">
        <v>29</v>
      </c>
      <c r="AG554" s="857" t="s">
        <v>506</v>
      </c>
      <c r="AH554" s="1246" t="s">
        <v>9660</v>
      </c>
      <c r="AI554" s="876">
        <v>324</v>
      </c>
      <c r="AJ554" s="872" t="s">
        <v>9659</v>
      </c>
      <c r="AK554" s="1624">
        <v>45193</v>
      </c>
      <c r="AL554" s="1624">
        <v>45198</v>
      </c>
      <c r="AM554" s="1624">
        <v>45200</v>
      </c>
      <c r="AN554" s="1624">
        <v>45205</v>
      </c>
      <c r="AO554" s="1624">
        <v>45282</v>
      </c>
      <c r="AP554" s="1624">
        <v>45299</v>
      </c>
      <c r="AQ554" s="1624">
        <v>45303</v>
      </c>
      <c r="AR554" s="1624">
        <v>45309</v>
      </c>
      <c r="AS554" s="1543">
        <v>45311</v>
      </c>
      <c r="AU554" s="864">
        <v>29</v>
      </c>
      <c r="AV554" s="857" t="s">
        <v>506</v>
      </c>
      <c r="AW554" s="1246" t="s">
        <v>9660</v>
      </c>
      <c r="AX554" s="876">
        <v>324</v>
      </c>
      <c r="AY554" s="872" t="s">
        <v>9659</v>
      </c>
      <c r="AZ554" s="1624">
        <v>45193</v>
      </c>
      <c r="BA554" s="1624">
        <v>45198</v>
      </c>
      <c r="BB554" s="1624">
        <v>45200</v>
      </c>
      <c r="BC554" s="1624">
        <v>45205</v>
      </c>
      <c r="BD554" s="1624">
        <v>45282</v>
      </c>
      <c r="BE554" s="1624">
        <v>45299</v>
      </c>
      <c r="BF554" s="1624">
        <v>45303</v>
      </c>
      <c r="BG554" s="1624">
        <v>45309</v>
      </c>
      <c r="BH554" s="1543">
        <v>45311</v>
      </c>
      <c r="BJ554" s="864">
        <v>29</v>
      </c>
      <c r="BK554" s="857" t="s">
        <v>506</v>
      </c>
      <c r="BL554" s="1246" t="s">
        <v>9660</v>
      </c>
      <c r="BM554" s="876">
        <v>324</v>
      </c>
      <c r="BN554" s="872" t="s">
        <v>9659</v>
      </c>
      <c r="BO554" s="1624">
        <v>45193</v>
      </c>
      <c r="BP554" s="1624">
        <v>45198</v>
      </c>
      <c r="BQ554" s="1624">
        <v>45200</v>
      </c>
      <c r="BR554" s="1624">
        <v>45205</v>
      </c>
      <c r="BS554" s="1624">
        <v>45282</v>
      </c>
      <c r="BT554" s="1624">
        <v>45299</v>
      </c>
      <c r="BU554" s="1624">
        <v>45303</v>
      </c>
      <c r="BV554" s="1624">
        <v>45309</v>
      </c>
      <c r="BW554" s="1543">
        <v>45311</v>
      </c>
      <c r="BY554" s="864">
        <v>29</v>
      </c>
      <c r="BZ554" s="857" t="s">
        <v>506</v>
      </c>
      <c r="CA554" s="1246" t="s">
        <v>9660</v>
      </c>
      <c r="CB554" s="876">
        <v>324</v>
      </c>
      <c r="CC554" s="872" t="s">
        <v>9659</v>
      </c>
      <c r="CD554" s="1624">
        <v>45193</v>
      </c>
      <c r="CE554" s="1624">
        <v>45198</v>
      </c>
      <c r="CF554" s="1624">
        <v>45200</v>
      </c>
      <c r="CG554" s="1624">
        <v>45205</v>
      </c>
      <c r="CH554" s="1624">
        <v>45282</v>
      </c>
      <c r="CI554" s="1624">
        <v>45299</v>
      </c>
      <c r="CJ554" s="1624">
        <v>45303</v>
      </c>
      <c r="CK554" s="1624">
        <v>45309</v>
      </c>
      <c r="CL554" s="1543">
        <v>45311</v>
      </c>
      <c r="CN554" s="864">
        <v>29</v>
      </c>
      <c r="CO554" s="857" t="s">
        <v>506</v>
      </c>
      <c r="CP554" s="1246" t="s">
        <v>9660</v>
      </c>
      <c r="CQ554" s="876">
        <v>324</v>
      </c>
      <c r="CR554" s="872" t="s">
        <v>9659</v>
      </c>
      <c r="CS554" s="1624">
        <v>45193</v>
      </c>
      <c r="CT554" s="1624">
        <v>45198</v>
      </c>
      <c r="CU554" s="1624">
        <v>45200</v>
      </c>
      <c r="CV554" s="1624">
        <v>45205</v>
      </c>
      <c r="CW554" s="1624">
        <v>45282</v>
      </c>
      <c r="CX554" s="1624">
        <v>45299</v>
      </c>
      <c r="CY554" s="1624">
        <v>45303</v>
      </c>
      <c r="CZ554" s="1624">
        <v>45309</v>
      </c>
      <c r="DA554" s="1543">
        <v>45311</v>
      </c>
    </row>
    <row r="555" spans="2:105">
      <c r="B555" s="1649" t="s">
        <v>5077</v>
      </c>
      <c r="C555" s="864">
        <f t="shared" si="538"/>
        <v>30</v>
      </c>
      <c r="D555" s="1646"/>
      <c r="E555" s="1243" t="s">
        <v>9661</v>
      </c>
      <c r="F555" s="853">
        <v>324</v>
      </c>
      <c r="G555" s="872" t="s">
        <v>9659</v>
      </c>
      <c r="H555" s="855">
        <f t="shared" si="539"/>
        <v>45273</v>
      </c>
      <c r="I555" s="855">
        <f t="shared" si="541"/>
        <v>45276</v>
      </c>
      <c r="J555" s="855">
        <f t="shared" si="543"/>
        <v>45282</v>
      </c>
      <c r="K555" s="855">
        <f t="shared" si="544"/>
        <v>45289</v>
      </c>
      <c r="L555" s="855">
        <f t="shared" si="542"/>
        <v>45306</v>
      </c>
      <c r="M555" s="855">
        <f t="shared" si="537"/>
        <v>45310</v>
      </c>
      <c r="N555" s="855">
        <f t="shared" si="529"/>
        <v>45316</v>
      </c>
      <c r="O555" s="1543">
        <f t="shared" si="540"/>
        <v>45318</v>
      </c>
      <c r="Q555" s="864">
        <v>30</v>
      </c>
      <c r="R555" s="857" t="s">
        <v>506</v>
      </c>
      <c r="S555" s="1246" t="s">
        <v>9661</v>
      </c>
      <c r="T555" s="876">
        <v>324</v>
      </c>
      <c r="U555" s="872" t="s">
        <v>9659</v>
      </c>
      <c r="V555" s="1624">
        <v>45200</v>
      </c>
      <c r="W555" s="1624">
        <v>45205</v>
      </c>
      <c r="X555" s="1624">
        <v>45207</v>
      </c>
      <c r="Y555" s="1624">
        <v>45212</v>
      </c>
      <c r="Z555" s="1624">
        <v>45289</v>
      </c>
      <c r="AA555" s="1624">
        <v>45306</v>
      </c>
      <c r="AB555" s="1624">
        <v>45310</v>
      </c>
      <c r="AC555" s="1624">
        <v>45316</v>
      </c>
      <c r="AD555" s="1543">
        <v>45318</v>
      </c>
      <c r="AF555" s="864">
        <v>30</v>
      </c>
      <c r="AG555" s="857" t="s">
        <v>506</v>
      </c>
      <c r="AH555" s="1246" t="s">
        <v>9661</v>
      </c>
      <c r="AI555" s="876">
        <v>324</v>
      </c>
      <c r="AJ555" s="872" t="s">
        <v>9659</v>
      </c>
      <c r="AK555" s="1624">
        <v>45200</v>
      </c>
      <c r="AL555" s="1624">
        <v>45205</v>
      </c>
      <c r="AM555" s="1624">
        <v>45207</v>
      </c>
      <c r="AN555" s="1624">
        <v>45212</v>
      </c>
      <c r="AO555" s="1624">
        <v>45289</v>
      </c>
      <c r="AP555" s="1624">
        <v>45306</v>
      </c>
      <c r="AQ555" s="1624">
        <v>45310</v>
      </c>
      <c r="AR555" s="1624">
        <v>45316</v>
      </c>
      <c r="AS555" s="1543">
        <v>45318</v>
      </c>
      <c r="AU555" s="864">
        <v>30</v>
      </c>
      <c r="AV555" s="857" t="s">
        <v>506</v>
      </c>
      <c r="AW555" s="1246" t="s">
        <v>9661</v>
      </c>
      <c r="AX555" s="876">
        <v>324</v>
      </c>
      <c r="AY555" s="872" t="s">
        <v>9659</v>
      </c>
      <c r="AZ555" s="1624">
        <v>45200</v>
      </c>
      <c r="BA555" s="1624">
        <v>45205</v>
      </c>
      <c r="BB555" s="1624">
        <v>45207</v>
      </c>
      <c r="BC555" s="1624">
        <v>45212</v>
      </c>
      <c r="BD555" s="1624">
        <v>45289</v>
      </c>
      <c r="BE555" s="1624">
        <v>45306</v>
      </c>
      <c r="BF555" s="1624">
        <v>45310</v>
      </c>
      <c r="BG555" s="1624">
        <v>45316</v>
      </c>
      <c r="BH555" s="1543">
        <v>45318</v>
      </c>
      <c r="BJ555" s="864">
        <v>30</v>
      </c>
      <c r="BK555" s="857" t="s">
        <v>506</v>
      </c>
      <c r="BL555" s="1246" t="s">
        <v>9661</v>
      </c>
      <c r="BM555" s="876">
        <v>324</v>
      </c>
      <c r="BN555" s="872" t="s">
        <v>9659</v>
      </c>
      <c r="BO555" s="1624">
        <v>45200</v>
      </c>
      <c r="BP555" s="1624">
        <v>45205</v>
      </c>
      <c r="BQ555" s="1624">
        <v>45207</v>
      </c>
      <c r="BR555" s="1624">
        <v>45212</v>
      </c>
      <c r="BS555" s="1624">
        <v>45289</v>
      </c>
      <c r="BT555" s="1624">
        <v>45306</v>
      </c>
      <c r="BU555" s="1624">
        <v>45310</v>
      </c>
      <c r="BV555" s="1624">
        <v>45316</v>
      </c>
      <c r="BW555" s="1543">
        <v>45318</v>
      </c>
      <c r="BY555" s="864">
        <v>30</v>
      </c>
      <c r="BZ555" s="857" t="s">
        <v>506</v>
      </c>
      <c r="CA555" s="1246" t="s">
        <v>9661</v>
      </c>
      <c r="CB555" s="876">
        <v>324</v>
      </c>
      <c r="CC555" s="872" t="s">
        <v>9659</v>
      </c>
      <c r="CD555" s="1624">
        <v>45200</v>
      </c>
      <c r="CE555" s="1624">
        <v>45205</v>
      </c>
      <c r="CF555" s="1624">
        <v>45207</v>
      </c>
      <c r="CG555" s="1624">
        <v>45212</v>
      </c>
      <c r="CH555" s="1624">
        <v>45289</v>
      </c>
      <c r="CI555" s="1624">
        <v>45306</v>
      </c>
      <c r="CJ555" s="1624">
        <v>45310</v>
      </c>
      <c r="CK555" s="1624">
        <v>45316</v>
      </c>
      <c r="CL555" s="1543">
        <v>45318</v>
      </c>
      <c r="CN555" s="864">
        <v>30</v>
      </c>
      <c r="CO555" s="857" t="s">
        <v>506</v>
      </c>
      <c r="CP555" s="1246" t="s">
        <v>9661</v>
      </c>
      <c r="CQ555" s="876">
        <v>324</v>
      </c>
      <c r="CR555" s="872" t="s">
        <v>9659</v>
      </c>
      <c r="CS555" s="1624">
        <v>45200</v>
      </c>
      <c r="CT555" s="1624">
        <v>45205</v>
      </c>
      <c r="CU555" s="1624">
        <v>45207</v>
      </c>
      <c r="CV555" s="1624">
        <v>45212</v>
      </c>
      <c r="CW555" s="1624">
        <v>45289</v>
      </c>
      <c r="CX555" s="1624">
        <v>45306</v>
      </c>
      <c r="CY555" s="1624">
        <v>45310</v>
      </c>
      <c r="CZ555" s="1624">
        <v>45316</v>
      </c>
      <c r="DA555" s="1543">
        <v>45318</v>
      </c>
    </row>
    <row r="556" spans="2:105">
      <c r="B556" s="1649" t="s">
        <v>5078</v>
      </c>
      <c r="C556" s="864">
        <f t="shared" si="538"/>
        <v>31</v>
      </c>
      <c r="D556" s="1646"/>
      <c r="E556" s="1246"/>
      <c r="F556" s="853">
        <v>324</v>
      </c>
      <c r="G556" s="872" t="s">
        <v>9662</v>
      </c>
      <c r="H556" s="859">
        <f t="shared" si="539"/>
        <v>45280</v>
      </c>
      <c r="I556" s="859">
        <f t="shared" si="541"/>
        <v>45283</v>
      </c>
      <c r="J556" s="859">
        <f t="shared" si="543"/>
        <v>45289</v>
      </c>
      <c r="K556" s="859">
        <f t="shared" si="544"/>
        <v>45296</v>
      </c>
      <c r="L556" s="859">
        <f t="shared" si="542"/>
        <v>45313</v>
      </c>
      <c r="M556" s="859">
        <f t="shared" si="537"/>
        <v>45317</v>
      </c>
      <c r="N556" s="859">
        <f t="shared" si="529"/>
        <v>45323</v>
      </c>
      <c r="O556" s="1543">
        <f t="shared" si="540"/>
        <v>45325</v>
      </c>
      <c r="Q556" s="864">
        <v>31</v>
      </c>
      <c r="R556" s="857" t="s">
        <v>506</v>
      </c>
      <c r="S556" s="1246"/>
      <c r="T556" s="876">
        <v>324</v>
      </c>
      <c r="U556" s="872" t="s">
        <v>9662</v>
      </c>
      <c r="V556" s="1624">
        <v>45207</v>
      </c>
      <c r="W556" s="1624">
        <v>45212</v>
      </c>
      <c r="X556" s="1624">
        <v>45214</v>
      </c>
      <c r="Y556" s="1624">
        <v>45219</v>
      </c>
      <c r="Z556" s="1624">
        <v>45296</v>
      </c>
      <c r="AA556" s="1624">
        <v>45313</v>
      </c>
      <c r="AB556" s="1624">
        <v>45317</v>
      </c>
      <c r="AC556" s="1624">
        <v>45323</v>
      </c>
      <c r="AD556" s="1543">
        <v>45325</v>
      </c>
      <c r="AF556" s="864">
        <v>31</v>
      </c>
      <c r="AG556" s="857" t="s">
        <v>506</v>
      </c>
      <c r="AH556" s="1246"/>
      <c r="AI556" s="876">
        <v>324</v>
      </c>
      <c r="AJ556" s="872" t="s">
        <v>9662</v>
      </c>
      <c r="AK556" s="1624">
        <v>45207</v>
      </c>
      <c r="AL556" s="1624">
        <v>45212</v>
      </c>
      <c r="AM556" s="1624">
        <v>45214</v>
      </c>
      <c r="AN556" s="1624">
        <v>45219</v>
      </c>
      <c r="AO556" s="1624">
        <v>45296</v>
      </c>
      <c r="AP556" s="1624">
        <v>45313</v>
      </c>
      <c r="AQ556" s="1624">
        <v>45317</v>
      </c>
      <c r="AR556" s="1624">
        <v>45323</v>
      </c>
      <c r="AS556" s="1543">
        <v>45325</v>
      </c>
      <c r="AU556" s="864">
        <v>31</v>
      </c>
      <c r="AV556" s="857" t="s">
        <v>506</v>
      </c>
      <c r="AW556" s="1246"/>
      <c r="AX556" s="876">
        <v>324</v>
      </c>
      <c r="AY556" s="872" t="s">
        <v>9662</v>
      </c>
      <c r="AZ556" s="1624">
        <v>45207</v>
      </c>
      <c r="BA556" s="1624">
        <v>45212</v>
      </c>
      <c r="BB556" s="1624">
        <v>45214</v>
      </c>
      <c r="BC556" s="1624">
        <v>45219</v>
      </c>
      <c r="BD556" s="1624">
        <v>45296</v>
      </c>
      <c r="BE556" s="1624">
        <v>45313</v>
      </c>
      <c r="BF556" s="1624">
        <v>45317</v>
      </c>
      <c r="BG556" s="1624">
        <v>45323</v>
      </c>
      <c r="BH556" s="1543">
        <v>45325</v>
      </c>
      <c r="BJ556" s="864">
        <v>31</v>
      </c>
      <c r="BK556" s="857" t="s">
        <v>506</v>
      </c>
      <c r="BL556" s="1246"/>
      <c r="BM556" s="876">
        <v>324</v>
      </c>
      <c r="BN556" s="872" t="s">
        <v>9662</v>
      </c>
      <c r="BO556" s="1624">
        <v>45207</v>
      </c>
      <c r="BP556" s="1624">
        <v>45212</v>
      </c>
      <c r="BQ556" s="1624">
        <v>45214</v>
      </c>
      <c r="BR556" s="1624">
        <v>45219</v>
      </c>
      <c r="BS556" s="1624">
        <v>45296</v>
      </c>
      <c r="BT556" s="1624">
        <v>45313</v>
      </c>
      <c r="BU556" s="1624">
        <v>45317</v>
      </c>
      <c r="BV556" s="1624">
        <v>45323</v>
      </c>
      <c r="BW556" s="1543">
        <v>45325</v>
      </c>
      <c r="BY556" s="864">
        <v>31</v>
      </c>
      <c r="BZ556" s="857" t="s">
        <v>506</v>
      </c>
      <c r="CA556" s="1246"/>
      <c r="CB556" s="876">
        <v>324</v>
      </c>
      <c r="CC556" s="872" t="s">
        <v>9662</v>
      </c>
      <c r="CD556" s="1624">
        <v>45207</v>
      </c>
      <c r="CE556" s="1624">
        <v>45212</v>
      </c>
      <c r="CF556" s="1624">
        <v>45214</v>
      </c>
      <c r="CG556" s="1624">
        <v>45219</v>
      </c>
      <c r="CH556" s="1624">
        <v>45296</v>
      </c>
      <c r="CI556" s="1624">
        <v>45313</v>
      </c>
      <c r="CJ556" s="1624">
        <v>45317</v>
      </c>
      <c r="CK556" s="1624">
        <v>45323</v>
      </c>
      <c r="CL556" s="1543">
        <v>45325</v>
      </c>
      <c r="CN556" s="864">
        <v>31</v>
      </c>
      <c r="CO556" s="857" t="s">
        <v>506</v>
      </c>
      <c r="CP556" s="1246"/>
      <c r="CQ556" s="876">
        <v>324</v>
      </c>
      <c r="CR556" s="872" t="s">
        <v>9662</v>
      </c>
      <c r="CS556" s="1624">
        <v>45207</v>
      </c>
      <c r="CT556" s="1624">
        <v>45212</v>
      </c>
      <c r="CU556" s="1624">
        <v>45214</v>
      </c>
      <c r="CV556" s="1624">
        <v>45219</v>
      </c>
      <c r="CW556" s="1624">
        <v>45296</v>
      </c>
      <c r="CX556" s="1624">
        <v>45313</v>
      </c>
      <c r="CY556" s="1624">
        <v>45317</v>
      </c>
      <c r="CZ556" s="1624">
        <v>45323</v>
      </c>
      <c r="DA556" s="1543">
        <v>45325</v>
      </c>
    </row>
    <row r="557" spans="2:105">
      <c r="B557" s="1649" t="s">
        <v>5079</v>
      </c>
      <c r="C557" s="864">
        <f t="shared" si="538"/>
        <v>32</v>
      </c>
      <c r="D557" s="1646"/>
      <c r="E557" s="1246"/>
      <c r="F557" s="853">
        <v>324</v>
      </c>
      <c r="G557" s="872" t="s">
        <v>9662</v>
      </c>
      <c r="H557" s="859">
        <f t="shared" si="539"/>
        <v>45287</v>
      </c>
      <c r="I557" s="859">
        <f t="shared" si="541"/>
        <v>45290</v>
      </c>
      <c r="J557" s="859">
        <f t="shared" si="543"/>
        <v>45296</v>
      </c>
      <c r="K557" s="859">
        <f t="shared" si="544"/>
        <v>45303</v>
      </c>
      <c r="L557" s="859">
        <f t="shared" si="542"/>
        <v>45320</v>
      </c>
      <c r="M557" s="859">
        <f t="shared" si="537"/>
        <v>45324</v>
      </c>
      <c r="N557" s="859">
        <f t="shared" si="529"/>
        <v>45330</v>
      </c>
      <c r="O557" s="1543">
        <f t="shared" si="540"/>
        <v>45332</v>
      </c>
      <c r="Q557" s="864">
        <v>32</v>
      </c>
      <c r="R557" s="857" t="s">
        <v>506</v>
      </c>
      <c r="S557" s="1246"/>
      <c r="T557" s="876">
        <v>324</v>
      </c>
      <c r="U557" s="872" t="s">
        <v>9662</v>
      </c>
      <c r="V557" s="1624">
        <v>45214</v>
      </c>
      <c r="W557" s="1624">
        <v>45219</v>
      </c>
      <c r="X557" s="1624">
        <v>45221</v>
      </c>
      <c r="Y557" s="1624">
        <v>45226</v>
      </c>
      <c r="Z557" s="1624">
        <v>45303</v>
      </c>
      <c r="AA557" s="1624">
        <v>45320</v>
      </c>
      <c r="AB557" s="1624">
        <v>45324</v>
      </c>
      <c r="AC557" s="1624">
        <v>45330</v>
      </c>
      <c r="AD557" s="1543">
        <v>45332</v>
      </c>
      <c r="AF557" s="864">
        <v>32</v>
      </c>
      <c r="AG557" s="857" t="s">
        <v>506</v>
      </c>
      <c r="AH557" s="1246"/>
      <c r="AI557" s="876">
        <v>324</v>
      </c>
      <c r="AJ557" s="872" t="s">
        <v>9662</v>
      </c>
      <c r="AK557" s="1624">
        <v>45214</v>
      </c>
      <c r="AL557" s="1624">
        <v>45219</v>
      </c>
      <c r="AM557" s="1624">
        <v>45221</v>
      </c>
      <c r="AN557" s="1624">
        <v>45226</v>
      </c>
      <c r="AO557" s="1624">
        <v>45303</v>
      </c>
      <c r="AP557" s="1624">
        <v>45320</v>
      </c>
      <c r="AQ557" s="1624">
        <v>45324</v>
      </c>
      <c r="AR557" s="1624">
        <v>45330</v>
      </c>
      <c r="AS557" s="1543">
        <v>45332</v>
      </c>
      <c r="AU557" s="864">
        <v>32</v>
      </c>
      <c r="AV557" s="857" t="s">
        <v>506</v>
      </c>
      <c r="AW557" s="1246"/>
      <c r="AX557" s="876">
        <v>324</v>
      </c>
      <c r="AY557" s="872" t="s">
        <v>9662</v>
      </c>
      <c r="AZ557" s="1624">
        <v>45214</v>
      </c>
      <c r="BA557" s="1624">
        <v>45219</v>
      </c>
      <c r="BB557" s="1624">
        <v>45221</v>
      </c>
      <c r="BC557" s="1624">
        <v>45226</v>
      </c>
      <c r="BD557" s="1624">
        <v>45303</v>
      </c>
      <c r="BE557" s="1624">
        <v>45320</v>
      </c>
      <c r="BF557" s="1624">
        <v>45324</v>
      </c>
      <c r="BG557" s="1624">
        <v>45330</v>
      </c>
      <c r="BH557" s="1543">
        <v>45332</v>
      </c>
      <c r="BJ557" s="864">
        <v>32</v>
      </c>
      <c r="BK557" s="857" t="s">
        <v>506</v>
      </c>
      <c r="BL557" s="1246"/>
      <c r="BM557" s="876">
        <v>324</v>
      </c>
      <c r="BN557" s="872" t="s">
        <v>9662</v>
      </c>
      <c r="BO557" s="1624">
        <v>45214</v>
      </c>
      <c r="BP557" s="1624">
        <v>45219</v>
      </c>
      <c r="BQ557" s="1624">
        <v>45221</v>
      </c>
      <c r="BR557" s="1624">
        <v>45226</v>
      </c>
      <c r="BS557" s="1624">
        <v>45303</v>
      </c>
      <c r="BT557" s="1624">
        <v>45320</v>
      </c>
      <c r="BU557" s="1624">
        <v>45324</v>
      </c>
      <c r="BV557" s="1624">
        <v>45330</v>
      </c>
      <c r="BW557" s="1543">
        <v>45332</v>
      </c>
      <c r="BY557" s="864">
        <v>32</v>
      </c>
      <c r="BZ557" s="857" t="s">
        <v>506</v>
      </c>
      <c r="CA557" s="1246"/>
      <c r="CB557" s="876">
        <v>324</v>
      </c>
      <c r="CC557" s="872" t="s">
        <v>9662</v>
      </c>
      <c r="CD557" s="1624">
        <v>45214</v>
      </c>
      <c r="CE557" s="1624">
        <v>45219</v>
      </c>
      <c r="CF557" s="1624">
        <v>45221</v>
      </c>
      <c r="CG557" s="1624">
        <v>45226</v>
      </c>
      <c r="CH557" s="1624">
        <v>45303</v>
      </c>
      <c r="CI557" s="1624">
        <v>45320</v>
      </c>
      <c r="CJ557" s="1624">
        <v>45324</v>
      </c>
      <c r="CK557" s="1624">
        <v>45330</v>
      </c>
      <c r="CL557" s="1543">
        <v>45332</v>
      </c>
      <c r="CN557" s="864">
        <v>32</v>
      </c>
      <c r="CO557" s="857" t="s">
        <v>506</v>
      </c>
      <c r="CP557" s="1246"/>
      <c r="CQ557" s="876">
        <v>324</v>
      </c>
      <c r="CR557" s="872" t="s">
        <v>9662</v>
      </c>
      <c r="CS557" s="1624">
        <v>45214</v>
      </c>
      <c r="CT557" s="1624">
        <v>45219</v>
      </c>
      <c r="CU557" s="1624">
        <v>45221</v>
      </c>
      <c r="CV557" s="1624">
        <v>45226</v>
      </c>
      <c r="CW557" s="1624">
        <v>45303</v>
      </c>
      <c r="CX557" s="1624">
        <v>45320</v>
      </c>
      <c r="CY557" s="1624">
        <v>45324</v>
      </c>
      <c r="CZ557" s="1624">
        <v>45330</v>
      </c>
      <c r="DA557" s="1543">
        <v>45332</v>
      </c>
    </row>
    <row r="558" spans="2:105">
      <c r="B558" s="1649" t="s">
        <v>5080</v>
      </c>
      <c r="C558" s="864">
        <f t="shared" si="538"/>
        <v>33</v>
      </c>
      <c r="D558" s="1646"/>
      <c r="E558" s="1246"/>
      <c r="F558" s="853">
        <v>324</v>
      </c>
      <c r="G558" s="872" t="s">
        <v>9662</v>
      </c>
      <c r="H558" s="859">
        <f t="shared" si="539"/>
        <v>45294</v>
      </c>
      <c r="I558" s="859">
        <f t="shared" si="541"/>
        <v>45297</v>
      </c>
      <c r="J558" s="859">
        <f t="shared" si="543"/>
        <v>45303</v>
      </c>
      <c r="K558" s="859">
        <f t="shared" si="544"/>
        <v>45310</v>
      </c>
      <c r="L558" s="859">
        <f t="shared" si="542"/>
        <v>45327</v>
      </c>
      <c r="M558" s="859">
        <f t="shared" si="537"/>
        <v>45331</v>
      </c>
      <c r="N558" s="859">
        <f t="shared" si="529"/>
        <v>45337</v>
      </c>
      <c r="O558" s="1543">
        <f t="shared" si="540"/>
        <v>45339</v>
      </c>
      <c r="Q558" s="864">
        <v>33</v>
      </c>
      <c r="R558" s="857" t="s">
        <v>506</v>
      </c>
      <c r="S558" s="1246"/>
      <c r="T558" s="876">
        <v>324</v>
      </c>
      <c r="U558" s="872" t="s">
        <v>9662</v>
      </c>
      <c r="V558" s="1624">
        <v>45221</v>
      </c>
      <c r="W558" s="1624">
        <v>45226</v>
      </c>
      <c r="X558" s="1624">
        <v>45228</v>
      </c>
      <c r="Y558" s="1624">
        <v>45233</v>
      </c>
      <c r="Z558" s="1624">
        <v>45310</v>
      </c>
      <c r="AA558" s="1624">
        <v>45327</v>
      </c>
      <c r="AB558" s="1624">
        <v>45331</v>
      </c>
      <c r="AC558" s="1624">
        <v>45337</v>
      </c>
      <c r="AD558" s="1543">
        <v>45339</v>
      </c>
      <c r="AF558" s="864">
        <v>33</v>
      </c>
      <c r="AG558" s="857" t="s">
        <v>506</v>
      </c>
      <c r="AH558" s="1246"/>
      <c r="AI558" s="876">
        <v>324</v>
      </c>
      <c r="AJ558" s="872" t="s">
        <v>9662</v>
      </c>
      <c r="AK558" s="1624">
        <v>45221</v>
      </c>
      <c r="AL558" s="1624">
        <v>45226</v>
      </c>
      <c r="AM558" s="1624">
        <v>45228</v>
      </c>
      <c r="AN558" s="1624">
        <v>45233</v>
      </c>
      <c r="AO558" s="1624">
        <v>45310</v>
      </c>
      <c r="AP558" s="1624">
        <v>45327</v>
      </c>
      <c r="AQ558" s="1624">
        <v>45331</v>
      </c>
      <c r="AR558" s="1624">
        <v>45337</v>
      </c>
      <c r="AS558" s="1543">
        <v>45339</v>
      </c>
      <c r="AU558" s="864">
        <v>33</v>
      </c>
      <c r="AV558" s="857" t="s">
        <v>506</v>
      </c>
      <c r="AW558" s="1246"/>
      <c r="AX558" s="876">
        <v>324</v>
      </c>
      <c r="AY558" s="872" t="s">
        <v>9662</v>
      </c>
      <c r="AZ558" s="1624">
        <v>45221</v>
      </c>
      <c r="BA558" s="1624">
        <v>45226</v>
      </c>
      <c r="BB558" s="1624">
        <v>45228</v>
      </c>
      <c r="BC558" s="1624">
        <v>45233</v>
      </c>
      <c r="BD558" s="1624">
        <v>45310</v>
      </c>
      <c r="BE558" s="1624">
        <v>45327</v>
      </c>
      <c r="BF558" s="1624">
        <v>45331</v>
      </c>
      <c r="BG558" s="1624">
        <v>45337</v>
      </c>
      <c r="BH558" s="1543">
        <v>45339</v>
      </c>
      <c r="BJ558" s="864">
        <v>33</v>
      </c>
      <c r="BK558" s="857" t="s">
        <v>506</v>
      </c>
      <c r="BL558" s="1246"/>
      <c r="BM558" s="876">
        <v>324</v>
      </c>
      <c r="BN558" s="872" t="s">
        <v>9662</v>
      </c>
      <c r="BO558" s="1624">
        <v>45221</v>
      </c>
      <c r="BP558" s="1624">
        <v>45226</v>
      </c>
      <c r="BQ558" s="1624">
        <v>45228</v>
      </c>
      <c r="BR558" s="1624">
        <v>45233</v>
      </c>
      <c r="BS558" s="1624">
        <v>45310</v>
      </c>
      <c r="BT558" s="1624">
        <v>45327</v>
      </c>
      <c r="BU558" s="1624">
        <v>45331</v>
      </c>
      <c r="BV558" s="1624">
        <v>45337</v>
      </c>
      <c r="BW558" s="1543">
        <v>45339</v>
      </c>
      <c r="BY558" s="864">
        <v>33</v>
      </c>
      <c r="BZ558" s="857" t="s">
        <v>506</v>
      </c>
      <c r="CA558" s="1246"/>
      <c r="CB558" s="876">
        <v>324</v>
      </c>
      <c r="CC558" s="872" t="s">
        <v>9662</v>
      </c>
      <c r="CD558" s="1624">
        <v>45221</v>
      </c>
      <c r="CE558" s="1624">
        <v>45226</v>
      </c>
      <c r="CF558" s="1624">
        <v>45228</v>
      </c>
      <c r="CG558" s="1624">
        <v>45233</v>
      </c>
      <c r="CH558" s="1624">
        <v>45310</v>
      </c>
      <c r="CI558" s="1624">
        <v>45327</v>
      </c>
      <c r="CJ558" s="1624">
        <v>45331</v>
      </c>
      <c r="CK558" s="1624">
        <v>45337</v>
      </c>
      <c r="CL558" s="1543">
        <v>45339</v>
      </c>
      <c r="CN558" s="864">
        <v>33</v>
      </c>
      <c r="CO558" s="857" t="s">
        <v>506</v>
      </c>
      <c r="CP558" s="1246"/>
      <c r="CQ558" s="876">
        <v>324</v>
      </c>
      <c r="CR558" s="872" t="s">
        <v>9662</v>
      </c>
      <c r="CS558" s="1624">
        <v>45221</v>
      </c>
      <c r="CT558" s="1624">
        <v>45226</v>
      </c>
      <c r="CU558" s="1624">
        <v>45228</v>
      </c>
      <c r="CV558" s="1624">
        <v>45233</v>
      </c>
      <c r="CW558" s="1624">
        <v>45310</v>
      </c>
      <c r="CX558" s="1624">
        <v>45327</v>
      </c>
      <c r="CY558" s="1624">
        <v>45331</v>
      </c>
      <c r="CZ558" s="1624">
        <v>45337</v>
      </c>
      <c r="DA558" s="1543">
        <v>45339</v>
      </c>
    </row>
    <row r="559" spans="2:105">
      <c r="B559" s="1649" t="s">
        <v>5081</v>
      </c>
      <c r="C559" s="864">
        <f t="shared" si="538"/>
        <v>34</v>
      </c>
      <c r="D559" s="1646"/>
      <c r="E559" s="1246"/>
      <c r="F559" s="853">
        <v>324</v>
      </c>
      <c r="G559" s="872" t="s">
        <v>9662</v>
      </c>
      <c r="H559" s="859">
        <f t="shared" si="539"/>
        <v>45301</v>
      </c>
      <c r="I559" s="859">
        <f t="shared" si="541"/>
        <v>45304</v>
      </c>
      <c r="J559" s="859">
        <f t="shared" si="543"/>
        <v>45310</v>
      </c>
      <c r="K559" s="859">
        <f t="shared" si="544"/>
        <v>45317</v>
      </c>
      <c r="L559" s="859">
        <f t="shared" si="542"/>
        <v>45334</v>
      </c>
      <c r="M559" s="859">
        <f t="shared" si="537"/>
        <v>45338</v>
      </c>
      <c r="N559" s="859">
        <f t="shared" si="529"/>
        <v>45344</v>
      </c>
      <c r="O559" s="1543">
        <f t="shared" si="540"/>
        <v>45346</v>
      </c>
      <c r="Q559" s="864">
        <v>34</v>
      </c>
      <c r="R559" s="857" t="s">
        <v>506</v>
      </c>
      <c r="S559" s="1246"/>
      <c r="T559" s="876">
        <v>324</v>
      </c>
      <c r="U559" s="872" t="s">
        <v>9662</v>
      </c>
      <c r="V559" s="1624">
        <v>45228</v>
      </c>
      <c r="W559" s="1624">
        <v>45233</v>
      </c>
      <c r="X559" s="1624">
        <v>45235</v>
      </c>
      <c r="Y559" s="1624">
        <v>45240</v>
      </c>
      <c r="Z559" s="1624">
        <v>45317</v>
      </c>
      <c r="AA559" s="1624">
        <v>45334</v>
      </c>
      <c r="AB559" s="1624">
        <v>45338</v>
      </c>
      <c r="AC559" s="1624">
        <v>45344</v>
      </c>
      <c r="AD559" s="1543">
        <v>45346</v>
      </c>
      <c r="AF559" s="864">
        <v>34</v>
      </c>
      <c r="AG559" s="857" t="s">
        <v>506</v>
      </c>
      <c r="AH559" s="1246"/>
      <c r="AI559" s="876">
        <v>324</v>
      </c>
      <c r="AJ559" s="872" t="s">
        <v>9662</v>
      </c>
      <c r="AK559" s="1624">
        <v>45228</v>
      </c>
      <c r="AL559" s="1624">
        <v>45233</v>
      </c>
      <c r="AM559" s="1624">
        <v>45235</v>
      </c>
      <c r="AN559" s="1624">
        <v>45240</v>
      </c>
      <c r="AO559" s="1624">
        <v>45317</v>
      </c>
      <c r="AP559" s="1624">
        <v>45334</v>
      </c>
      <c r="AQ559" s="1624">
        <v>45338</v>
      </c>
      <c r="AR559" s="1624">
        <v>45344</v>
      </c>
      <c r="AS559" s="1543">
        <v>45346</v>
      </c>
      <c r="AU559" s="864">
        <v>34</v>
      </c>
      <c r="AV559" s="857" t="s">
        <v>506</v>
      </c>
      <c r="AW559" s="1246"/>
      <c r="AX559" s="876">
        <v>324</v>
      </c>
      <c r="AY559" s="872" t="s">
        <v>9662</v>
      </c>
      <c r="AZ559" s="1624">
        <v>45228</v>
      </c>
      <c r="BA559" s="1624">
        <v>45233</v>
      </c>
      <c r="BB559" s="1624">
        <v>45235</v>
      </c>
      <c r="BC559" s="1624">
        <v>45240</v>
      </c>
      <c r="BD559" s="1624">
        <v>45317</v>
      </c>
      <c r="BE559" s="1624">
        <v>45334</v>
      </c>
      <c r="BF559" s="1624">
        <v>45338</v>
      </c>
      <c r="BG559" s="1624">
        <v>45344</v>
      </c>
      <c r="BH559" s="1543">
        <v>45346</v>
      </c>
      <c r="BJ559" s="864">
        <v>34</v>
      </c>
      <c r="BK559" s="857" t="s">
        <v>506</v>
      </c>
      <c r="BL559" s="1246"/>
      <c r="BM559" s="876">
        <v>324</v>
      </c>
      <c r="BN559" s="872" t="s">
        <v>9662</v>
      </c>
      <c r="BO559" s="1624">
        <v>45228</v>
      </c>
      <c r="BP559" s="1624">
        <v>45233</v>
      </c>
      <c r="BQ559" s="1624">
        <v>45235</v>
      </c>
      <c r="BR559" s="1624">
        <v>45240</v>
      </c>
      <c r="BS559" s="1624">
        <v>45317</v>
      </c>
      <c r="BT559" s="1624">
        <v>45334</v>
      </c>
      <c r="BU559" s="1624">
        <v>45338</v>
      </c>
      <c r="BV559" s="1624">
        <v>45344</v>
      </c>
      <c r="BW559" s="1543">
        <v>45346</v>
      </c>
      <c r="BY559" s="864">
        <v>34</v>
      </c>
      <c r="BZ559" s="857" t="s">
        <v>506</v>
      </c>
      <c r="CA559" s="1246"/>
      <c r="CB559" s="876">
        <v>324</v>
      </c>
      <c r="CC559" s="872" t="s">
        <v>9662</v>
      </c>
      <c r="CD559" s="1624">
        <v>45228</v>
      </c>
      <c r="CE559" s="1624">
        <v>45233</v>
      </c>
      <c r="CF559" s="1624">
        <v>45235</v>
      </c>
      <c r="CG559" s="1624">
        <v>45240</v>
      </c>
      <c r="CH559" s="1624">
        <v>45317</v>
      </c>
      <c r="CI559" s="1624">
        <v>45334</v>
      </c>
      <c r="CJ559" s="1624">
        <v>45338</v>
      </c>
      <c r="CK559" s="1624">
        <v>45344</v>
      </c>
      <c r="CL559" s="1543">
        <v>45346</v>
      </c>
      <c r="CN559" s="864">
        <v>34</v>
      </c>
      <c r="CO559" s="857" t="s">
        <v>506</v>
      </c>
      <c r="CP559" s="1246"/>
      <c r="CQ559" s="876">
        <v>324</v>
      </c>
      <c r="CR559" s="872" t="s">
        <v>9662</v>
      </c>
      <c r="CS559" s="1624">
        <v>45228</v>
      </c>
      <c r="CT559" s="1624">
        <v>45233</v>
      </c>
      <c r="CU559" s="1624">
        <v>45235</v>
      </c>
      <c r="CV559" s="1624">
        <v>45240</v>
      </c>
      <c r="CW559" s="1624">
        <v>45317</v>
      </c>
      <c r="CX559" s="1624">
        <v>45334</v>
      </c>
      <c r="CY559" s="1624">
        <v>45338</v>
      </c>
      <c r="CZ559" s="1624">
        <v>45344</v>
      </c>
      <c r="DA559" s="1543">
        <v>45346</v>
      </c>
    </row>
    <row r="560" spans="2:105">
      <c r="B560" s="1649" t="s">
        <v>5082</v>
      </c>
      <c r="C560" s="864">
        <f t="shared" si="538"/>
        <v>35</v>
      </c>
      <c r="D560" s="1646"/>
      <c r="E560" s="1243" t="s">
        <v>9663</v>
      </c>
      <c r="F560" s="853">
        <v>324</v>
      </c>
      <c r="G560" s="872" t="s">
        <v>9664</v>
      </c>
      <c r="H560" s="855">
        <f t="shared" si="539"/>
        <v>45308</v>
      </c>
      <c r="I560" s="855">
        <f t="shared" si="541"/>
        <v>45311</v>
      </c>
      <c r="J560" s="855">
        <f t="shared" si="543"/>
        <v>45317</v>
      </c>
      <c r="K560" s="855">
        <f t="shared" si="544"/>
        <v>45324</v>
      </c>
      <c r="L560" s="855">
        <f t="shared" si="542"/>
        <v>45341</v>
      </c>
      <c r="M560" s="855">
        <f t="shared" si="537"/>
        <v>45345</v>
      </c>
      <c r="N560" s="855">
        <f t="shared" si="529"/>
        <v>45351</v>
      </c>
      <c r="O560" s="1543">
        <f t="shared" si="540"/>
        <v>45353</v>
      </c>
      <c r="Q560" s="864">
        <v>35</v>
      </c>
      <c r="R560" s="857" t="s">
        <v>506</v>
      </c>
      <c r="S560" s="1246" t="s">
        <v>9663</v>
      </c>
      <c r="T560" s="876">
        <v>324</v>
      </c>
      <c r="U560" s="872" t="s">
        <v>9664</v>
      </c>
      <c r="V560" s="1624">
        <v>45235</v>
      </c>
      <c r="W560" s="1624">
        <v>45240</v>
      </c>
      <c r="X560" s="1624">
        <v>45242</v>
      </c>
      <c r="Y560" s="1624">
        <v>45247</v>
      </c>
      <c r="Z560" s="1624">
        <v>45324</v>
      </c>
      <c r="AA560" s="1624">
        <v>45341</v>
      </c>
      <c r="AB560" s="1624">
        <v>45345</v>
      </c>
      <c r="AC560" s="1624">
        <v>45351</v>
      </c>
      <c r="AD560" s="1543">
        <v>45353</v>
      </c>
      <c r="AF560" s="864">
        <v>35</v>
      </c>
      <c r="AG560" s="857" t="s">
        <v>506</v>
      </c>
      <c r="AH560" s="1246" t="s">
        <v>9663</v>
      </c>
      <c r="AI560" s="876">
        <v>324</v>
      </c>
      <c r="AJ560" s="872" t="s">
        <v>9664</v>
      </c>
      <c r="AK560" s="1624">
        <v>45235</v>
      </c>
      <c r="AL560" s="1624">
        <v>45240</v>
      </c>
      <c r="AM560" s="1624">
        <v>45242</v>
      </c>
      <c r="AN560" s="1624">
        <v>45247</v>
      </c>
      <c r="AO560" s="1624">
        <v>45324</v>
      </c>
      <c r="AP560" s="1624">
        <v>45341</v>
      </c>
      <c r="AQ560" s="1624">
        <v>45345</v>
      </c>
      <c r="AR560" s="1624">
        <v>45351</v>
      </c>
      <c r="AS560" s="1543">
        <v>45353</v>
      </c>
      <c r="AU560" s="864">
        <v>35</v>
      </c>
      <c r="AV560" s="857" t="s">
        <v>506</v>
      </c>
      <c r="AW560" s="1246" t="s">
        <v>9663</v>
      </c>
      <c r="AX560" s="876">
        <v>324</v>
      </c>
      <c r="AY560" s="872" t="s">
        <v>9664</v>
      </c>
      <c r="AZ560" s="1624">
        <v>45235</v>
      </c>
      <c r="BA560" s="1624">
        <v>45240</v>
      </c>
      <c r="BB560" s="1624">
        <v>45242</v>
      </c>
      <c r="BC560" s="1624">
        <v>45247</v>
      </c>
      <c r="BD560" s="1624">
        <v>45324</v>
      </c>
      <c r="BE560" s="1624">
        <v>45341</v>
      </c>
      <c r="BF560" s="1624">
        <v>45345</v>
      </c>
      <c r="BG560" s="1624">
        <v>45351</v>
      </c>
      <c r="BH560" s="1543">
        <v>45353</v>
      </c>
      <c r="BJ560" s="864">
        <v>35</v>
      </c>
      <c r="BK560" s="857" t="s">
        <v>506</v>
      </c>
      <c r="BL560" s="1246" t="s">
        <v>9663</v>
      </c>
      <c r="BM560" s="876">
        <v>324</v>
      </c>
      <c r="BN560" s="872" t="s">
        <v>9664</v>
      </c>
      <c r="BO560" s="1624">
        <v>45235</v>
      </c>
      <c r="BP560" s="1624">
        <v>45240</v>
      </c>
      <c r="BQ560" s="1624">
        <v>45242</v>
      </c>
      <c r="BR560" s="1624">
        <v>45247</v>
      </c>
      <c r="BS560" s="1624">
        <v>45324</v>
      </c>
      <c r="BT560" s="1624">
        <v>45341</v>
      </c>
      <c r="BU560" s="1624">
        <v>45345</v>
      </c>
      <c r="BV560" s="1624">
        <v>45351</v>
      </c>
      <c r="BW560" s="1543">
        <v>45353</v>
      </c>
      <c r="BY560" s="864">
        <v>35</v>
      </c>
      <c r="BZ560" s="857" t="s">
        <v>506</v>
      </c>
      <c r="CA560" s="1246" t="s">
        <v>9663</v>
      </c>
      <c r="CB560" s="876">
        <v>324</v>
      </c>
      <c r="CC560" s="872" t="s">
        <v>9664</v>
      </c>
      <c r="CD560" s="1624">
        <v>45235</v>
      </c>
      <c r="CE560" s="1624">
        <v>45240</v>
      </c>
      <c r="CF560" s="1624">
        <v>45242</v>
      </c>
      <c r="CG560" s="1624">
        <v>45247</v>
      </c>
      <c r="CH560" s="1624">
        <v>45324</v>
      </c>
      <c r="CI560" s="1624">
        <v>45341</v>
      </c>
      <c r="CJ560" s="1624">
        <v>45345</v>
      </c>
      <c r="CK560" s="1624">
        <v>45351</v>
      </c>
      <c r="CL560" s="1543">
        <v>45353</v>
      </c>
      <c r="CN560" s="864">
        <v>35</v>
      </c>
      <c r="CO560" s="857" t="s">
        <v>506</v>
      </c>
      <c r="CP560" s="1246" t="s">
        <v>9663</v>
      </c>
      <c r="CQ560" s="876">
        <v>324</v>
      </c>
      <c r="CR560" s="872" t="s">
        <v>9664</v>
      </c>
      <c r="CS560" s="1624">
        <v>45235</v>
      </c>
      <c r="CT560" s="1624">
        <v>45240</v>
      </c>
      <c r="CU560" s="1624">
        <v>45242</v>
      </c>
      <c r="CV560" s="1624">
        <v>45247</v>
      </c>
      <c r="CW560" s="1624">
        <v>45324</v>
      </c>
      <c r="CX560" s="1624">
        <v>45341</v>
      </c>
      <c r="CY560" s="1624">
        <v>45345</v>
      </c>
      <c r="CZ560" s="1624">
        <v>45351</v>
      </c>
      <c r="DA560" s="1543">
        <v>45353</v>
      </c>
    </row>
    <row r="561" spans="2:105">
      <c r="B561" s="1649" t="s">
        <v>5083</v>
      </c>
      <c r="C561" s="864">
        <f t="shared" si="538"/>
        <v>36</v>
      </c>
      <c r="D561" s="1646"/>
      <c r="E561" s="1246"/>
      <c r="F561" s="853">
        <v>324</v>
      </c>
      <c r="G561" s="872" t="s">
        <v>9664</v>
      </c>
      <c r="H561" s="859">
        <f t="shared" si="539"/>
        <v>45315</v>
      </c>
      <c r="I561" s="859">
        <f t="shared" si="541"/>
        <v>45318</v>
      </c>
      <c r="J561" s="859">
        <f t="shared" si="543"/>
        <v>45324</v>
      </c>
      <c r="K561" s="859">
        <f t="shared" si="544"/>
        <v>45331</v>
      </c>
      <c r="L561" s="859">
        <f t="shared" si="542"/>
        <v>45348</v>
      </c>
      <c r="M561" s="859">
        <f t="shared" si="537"/>
        <v>45352</v>
      </c>
      <c r="N561" s="859">
        <f t="shared" si="529"/>
        <v>45358</v>
      </c>
      <c r="O561" s="1543">
        <f t="shared" si="540"/>
        <v>45360</v>
      </c>
      <c r="Q561" s="864">
        <v>36</v>
      </c>
      <c r="R561" s="857" t="s">
        <v>506</v>
      </c>
      <c r="S561" s="1246"/>
      <c r="T561" s="876">
        <v>324</v>
      </c>
      <c r="U561" s="872" t="s">
        <v>9664</v>
      </c>
      <c r="V561" s="1624">
        <v>45242</v>
      </c>
      <c r="W561" s="1624">
        <v>45247</v>
      </c>
      <c r="X561" s="1624">
        <v>45249</v>
      </c>
      <c r="Y561" s="1624">
        <v>45254</v>
      </c>
      <c r="Z561" s="1624">
        <v>45331</v>
      </c>
      <c r="AA561" s="1624">
        <v>45348</v>
      </c>
      <c r="AB561" s="1624">
        <v>45352</v>
      </c>
      <c r="AC561" s="1624">
        <v>45358</v>
      </c>
      <c r="AD561" s="1543">
        <v>45360</v>
      </c>
      <c r="AF561" s="864">
        <v>36</v>
      </c>
      <c r="AG561" s="857" t="s">
        <v>506</v>
      </c>
      <c r="AH561" s="1246"/>
      <c r="AI561" s="876">
        <v>324</v>
      </c>
      <c r="AJ561" s="872" t="s">
        <v>9664</v>
      </c>
      <c r="AK561" s="1624">
        <v>45242</v>
      </c>
      <c r="AL561" s="1624">
        <v>45247</v>
      </c>
      <c r="AM561" s="1624">
        <v>45249</v>
      </c>
      <c r="AN561" s="1624">
        <v>45254</v>
      </c>
      <c r="AO561" s="1624">
        <v>45331</v>
      </c>
      <c r="AP561" s="1624">
        <v>45348</v>
      </c>
      <c r="AQ561" s="1624">
        <v>45352</v>
      </c>
      <c r="AR561" s="1624">
        <v>45358</v>
      </c>
      <c r="AS561" s="1543">
        <v>45360</v>
      </c>
      <c r="AU561" s="864">
        <v>36</v>
      </c>
      <c r="AV561" s="857" t="s">
        <v>506</v>
      </c>
      <c r="AW561" s="1246"/>
      <c r="AX561" s="876">
        <v>324</v>
      </c>
      <c r="AY561" s="872" t="s">
        <v>9664</v>
      </c>
      <c r="AZ561" s="1624">
        <v>45242</v>
      </c>
      <c r="BA561" s="1624">
        <v>45247</v>
      </c>
      <c r="BB561" s="1624">
        <v>45249</v>
      </c>
      <c r="BC561" s="1624">
        <v>45254</v>
      </c>
      <c r="BD561" s="1624">
        <v>45331</v>
      </c>
      <c r="BE561" s="1624">
        <v>45348</v>
      </c>
      <c r="BF561" s="1624">
        <v>45352</v>
      </c>
      <c r="BG561" s="1624">
        <v>45358</v>
      </c>
      <c r="BH561" s="1543">
        <v>45360</v>
      </c>
      <c r="BJ561" s="864">
        <v>36</v>
      </c>
      <c r="BK561" s="857" t="s">
        <v>506</v>
      </c>
      <c r="BL561" s="1246"/>
      <c r="BM561" s="876">
        <v>324</v>
      </c>
      <c r="BN561" s="872" t="s">
        <v>9664</v>
      </c>
      <c r="BO561" s="1624">
        <v>45242</v>
      </c>
      <c r="BP561" s="1624">
        <v>45247</v>
      </c>
      <c r="BQ561" s="1624">
        <v>45249</v>
      </c>
      <c r="BR561" s="1624">
        <v>45254</v>
      </c>
      <c r="BS561" s="1624">
        <v>45331</v>
      </c>
      <c r="BT561" s="1624">
        <v>45348</v>
      </c>
      <c r="BU561" s="1624">
        <v>45352</v>
      </c>
      <c r="BV561" s="1624">
        <v>45358</v>
      </c>
      <c r="BW561" s="1543">
        <v>45360</v>
      </c>
      <c r="BY561" s="864">
        <v>36</v>
      </c>
      <c r="BZ561" s="857" t="s">
        <v>506</v>
      </c>
      <c r="CA561" s="1246"/>
      <c r="CB561" s="876">
        <v>324</v>
      </c>
      <c r="CC561" s="872" t="s">
        <v>9664</v>
      </c>
      <c r="CD561" s="1624">
        <v>45242</v>
      </c>
      <c r="CE561" s="1624">
        <v>45247</v>
      </c>
      <c r="CF561" s="1624">
        <v>45249</v>
      </c>
      <c r="CG561" s="1624">
        <v>45254</v>
      </c>
      <c r="CH561" s="1624">
        <v>45331</v>
      </c>
      <c r="CI561" s="1624">
        <v>45348</v>
      </c>
      <c r="CJ561" s="1624">
        <v>45352</v>
      </c>
      <c r="CK561" s="1624">
        <v>45358</v>
      </c>
      <c r="CL561" s="1543">
        <v>45360</v>
      </c>
      <c r="CN561" s="864">
        <v>36</v>
      </c>
      <c r="CO561" s="857" t="s">
        <v>506</v>
      </c>
      <c r="CP561" s="1246"/>
      <c r="CQ561" s="876">
        <v>324</v>
      </c>
      <c r="CR561" s="872" t="s">
        <v>9664</v>
      </c>
      <c r="CS561" s="1624">
        <v>45242</v>
      </c>
      <c r="CT561" s="1624">
        <v>45247</v>
      </c>
      <c r="CU561" s="1624">
        <v>45249</v>
      </c>
      <c r="CV561" s="1624">
        <v>45254</v>
      </c>
      <c r="CW561" s="1624">
        <v>45331</v>
      </c>
      <c r="CX561" s="1624">
        <v>45348</v>
      </c>
      <c r="CY561" s="1624">
        <v>45352</v>
      </c>
      <c r="CZ561" s="1624">
        <v>45358</v>
      </c>
      <c r="DA561" s="1543">
        <v>45360</v>
      </c>
    </row>
    <row r="562" spans="2:105">
      <c r="B562" s="1649" t="s">
        <v>5084</v>
      </c>
      <c r="C562" s="864">
        <f t="shared" si="538"/>
        <v>37</v>
      </c>
      <c r="D562" s="1646"/>
      <c r="E562" s="1246"/>
      <c r="F562" s="853">
        <v>324</v>
      </c>
      <c r="G562" s="872" t="s">
        <v>9664</v>
      </c>
      <c r="H562" s="859">
        <f t="shared" si="539"/>
        <v>45322</v>
      </c>
      <c r="I562" s="859">
        <f t="shared" si="541"/>
        <v>45325</v>
      </c>
      <c r="J562" s="859">
        <f t="shared" si="543"/>
        <v>45331</v>
      </c>
      <c r="K562" s="859">
        <f t="shared" si="544"/>
        <v>45338</v>
      </c>
      <c r="L562" s="859">
        <f t="shared" si="542"/>
        <v>45355</v>
      </c>
      <c r="M562" s="859">
        <f t="shared" si="537"/>
        <v>45359</v>
      </c>
      <c r="N562" s="859">
        <f t="shared" si="529"/>
        <v>45365</v>
      </c>
      <c r="O562" s="1543">
        <f t="shared" si="540"/>
        <v>45367</v>
      </c>
      <c r="Q562" s="864">
        <v>37</v>
      </c>
      <c r="R562" s="857" t="s">
        <v>506</v>
      </c>
      <c r="S562" s="1246"/>
      <c r="T562" s="876">
        <v>324</v>
      </c>
      <c r="U562" s="872" t="s">
        <v>9664</v>
      </c>
      <c r="V562" s="1624">
        <v>45249</v>
      </c>
      <c r="W562" s="1624">
        <v>45254</v>
      </c>
      <c r="X562" s="1624">
        <v>45256</v>
      </c>
      <c r="Y562" s="1624">
        <v>45261</v>
      </c>
      <c r="Z562" s="1624">
        <v>45338</v>
      </c>
      <c r="AA562" s="1624">
        <v>45355</v>
      </c>
      <c r="AB562" s="1624">
        <v>45359</v>
      </c>
      <c r="AC562" s="1624">
        <v>45365</v>
      </c>
      <c r="AD562" s="1543">
        <v>45367</v>
      </c>
      <c r="AF562" s="864">
        <v>37</v>
      </c>
      <c r="AG562" s="857" t="s">
        <v>506</v>
      </c>
      <c r="AH562" s="1246"/>
      <c r="AI562" s="876">
        <v>324</v>
      </c>
      <c r="AJ562" s="872" t="s">
        <v>9664</v>
      </c>
      <c r="AK562" s="1624">
        <v>45249</v>
      </c>
      <c r="AL562" s="1624">
        <v>45254</v>
      </c>
      <c r="AM562" s="1624">
        <v>45256</v>
      </c>
      <c r="AN562" s="1624">
        <v>45261</v>
      </c>
      <c r="AO562" s="1624">
        <v>45338</v>
      </c>
      <c r="AP562" s="1624">
        <v>45355</v>
      </c>
      <c r="AQ562" s="1624">
        <v>45359</v>
      </c>
      <c r="AR562" s="1624">
        <v>45365</v>
      </c>
      <c r="AS562" s="1543">
        <v>45367</v>
      </c>
      <c r="AU562" s="864">
        <v>37</v>
      </c>
      <c r="AV562" s="857" t="s">
        <v>506</v>
      </c>
      <c r="AW562" s="1246"/>
      <c r="AX562" s="876">
        <v>324</v>
      </c>
      <c r="AY562" s="872" t="s">
        <v>9664</v>
      </c>
      <c r="AZ562" s="1624">
        <v>45249</v>
      </c>
      <c r="BA562" s="1624">
        <v>45254</v>
      </c>
      <c r="BB562" s="1624">
        <v>45256</v>
      </c>
      <c r="BC562" s="1624">
        <v>45261</v>
      </c>
      <c r="BD562" s="1624">
        <v>45338</v>
      </c>
      <c r="BE562" s="1624">
        <v>45355</v>
      </c>
      <c r="BF562" s="1624">
        <v>45359</v>
      </c>
      <c r="BG562" s="1624">
        <v>45365</v>
      </c>
      <c r="BH562" s="1543">
        <v>45367</v>
      </c>
      <c r="BJ562" s="864">
        <v>37</v>
      </c>
      <c r="BK562" s="857" t="s">
        <v>506</v>
      </c>
      <c r="BL562" s="1246"/>
      <c r="BM562" s="876">
        <v>324</v>
      </c>
      <c r="BN562" s="872" t="s">
        <v>9664</v>
      </c>
      <c r="BO562" s="1624">
        <v>45249</v>
      </c>
      <c r="BP562" s="1624">
        <v>45254</v>
      </c>
      <c r="BQ562" s="1624">
        <v>45256</v>
      </c>
      <c r="BR562" s="1624">
        <v>45261</v>
      </c>
      <c r="BS562" s="1624">
        <v>45338</v>
      </c>
      <c r="BT562" s="1624">
        <v>45355</v>
      </c>
      <c r="BU562" s="1624">
        <v>45359</v>
      </c>
      <c r="BV562" s="1624">
        <v>45365</v>
      </c>
      <c r="BW562" s="1543">
        <v>45367</v>
      </c>
      <c r="BY562" s="864">
        <v>37</v>
      </c>
      <c r="BZ562" s="857" t="s">
        <v>506</v>
      </c>
      <c r="CA562" s="1246"/>
      <c r="CB562" s="876">
        <v>324</v>
      </c>
      <c r="CC562" s="872" t="s">
        <v>9664</v>
      </c>
      <c r="CD562" s="1624">
        <v>45249</v>
      </c>
      <c r="CE562" s="1624">
        <v>45254</v>
      </c>
      <c r="CF562" s="1624">
        <v>45256</v>
      </c>
      <c r="CG562" s="1624">
        <v>45261</v>
      </c>
      <c r="CH562" s="1624">
        <v>45338</v>
      </c>
      <c r="CI562" s="1624">
        <v>45355</v>
      </c>
      <c r="CJ562" s="1624">
        <v>45359</v>
      </c>
      <c r="CK562" s="1624">
        <v>45365</v>
      </c>
      <c r="CL562" s="1543">
        <v>45367</v>
      </c>
      <c r="CN562" s="864">
        <v>37</v>
      </c>
      <c r="CO562" s="857" t="s">
        <v>506</v>
      </c>
      <c r="CP562" s="1246"/>
      <c r="CQ562" s="876">
        <v>324</v>
      </c>
      <c r="CR562" s="872" t="s">
        <v>9664</v>
      </c>
      <c r="CS562" s="1624">
        <v>45249</v>
      </c>
      <c r="CT562" s="1624">
        <v>45254</v>
      </c>
      <c r="CU562" s="1624">
        <v>45256</v>
      </c>
      <c r="CV562" s="1624">
        <v>45261</v>
      </c>
      <c r="CW562" s="1624">
        <v>45338</v>
      </c>
      <c r="CX562" s="1624">
        <v>45355</v>
      </c>
      <c r="CY562" s="1624">
        <v>45359</v>
      </c>
      <c r="CZ562" s="1624">
        <v>45365</v>
      </c>
      <c r="DA562" s="1543">
        <v>45367</v>
      </c>
    </row>
    <row r="563" spans="2:105">
      <c r="B563" s="1649" t="s">
        <v>5085</v>
      </c>
      <c r="C563" s="864">
        <f t="shared" si="538"/>
        <v>38</v>
      </c>
      <c r="D563" s="1646"/>
      <c r="E563" s="1246"/>
      <c r="F563" s="853">
        <v>324</v>
      </c>
      <c r="G563" s="872" t="s">
        <v>9664</v>
      </c>
      <c r="H563" s="859">
        <f t="shared" si="539"/>
        <v>45329</v>
      </c>
      <c r="I563" s="859">
        <f t="shared" si="541"/>
        <v>45332</v>
      </c>
      <c r="J563" s="859">
        <f t="shared" si="543"/>
        <v>45338</v>
      </c>
      <c r="K563" s="859">
        <f t="shared" si="544"/>
        <v>45345</v>
      </c>
      <c r="L563" s="859">
        <f t="shared" si="542"/>
        <v>45362</v>
      </c>
      <c r="M563" s="859">
        <f t="shared" si="537"/>
        <v>45366</v>
      </c>
      <c r="N563" s="859">
        <f t="shared" si="529"/>
        <v>45372</v>
      </c>
      <c r="O563" s="1543">
        <f t="shared" si="540"/>
        <v>45374</v>
      </c>
      <c r="Q563" s="864">
        <v>38</v>
      </c>
      <c r="R563" s="857" t="s">
        <v>506</v>
      </c>
      <c r="S563" s="1246"/>
      <c r="T563" s="876">
        <v>324</v>
      </c>
      <c r="U563" s="872" t="s">
        <v>9664</v>
      </c>
      <c r="V563" s="1624">
        <v>45256</v>
      </c>
      <c r="W563" s="1624">
        <v>45261</v>
      </c>
      <c r="X563" s="1624">
        <v>45263</v>
      </c>
      <c r="Y563" s="1624">
        <v>45268</v>
      </c>
      <c r="Z563" s="1624">
        <v>45345</v>
      </c>
      <c r="AA563" s="1624">
        <v>45362</v>
      </c>
      <c r="AB563" s="1624">
        <v>45366</v>
      </c>
      <c r="AC563" s="1624">
        <v>45372</v>
      </c>
      <c r="AD563" s="1543">
        <v>45374</v>
      </c>
      <c r="AF563" s="864">
        <v>38</v>
      </c>
      <c r="AG563" s="857" t="s">
        <v>506</v>
      </c>
      <c r="AH563" s="1246"/>
      <c r="AI563" s="876">
        <v>324</v>
      </c>
      <c r="AJ563" s="872" t="s">
        <v>9664</v>
      </c>
      <c r="AK563" s="1624">
        <v>45256</v>
      </c>
      <c r="AL563" s="1624">
        <v>45261</v>
      </c>
      <c r="AM563" s="1624">
        <v>45263</v>
      </c>
      <c r="AN563" s="1624">
        <v>45268</v>
      </c>
      <c r="AO563" s="1624">
        <v>45345</v>
      </c>
      <c r="AP563" s="1624">
        <v>45362</v>
      </c>
      <c r="AQ563" s="1624">
        <v>45366</v>
      </c>
      <c r="AR563" s="1624">
        <v>45372</v>
      </c>
      <c r="AS563" s="1543">
        <v>45374</v>
      </c>
      <c r="AU563" s="864">
        <v>38</v>
      </c>
      <c r="AV563" s="857" t="s">
        <v>506</v>
      </c>
      <c r="AW563" s="1246"/>
      <c r="AX563" s="876">
        <v>324</v>
      </c>
      <c r="AY563" s="872" t="s">
        <v>9664</v>
      </c>
      <c r="AZ563" s="1624">
        <v>45256</v>
      </c>
      <c r="BA563" s="1624">
        <v>45261</v>
      </c>
      <c r="BB563" s="1624">
        <v>45263</v>
      </c>
      <c r="BC563" s="1624">
        <v>45268</v>
      </c>
      <c r="BD563" s="1624">
        <v>45345</v>
      </c>
      <c r="BE563" s="1624">
        <v>45362</v>
      </c>
      <c r="BF563" s="1624">
        <v>45366</v>
      </c>
      <c r="BG563" s="1624">
        <v>45372</v>
      </c>
      <c r="BH563" s="1543">
        <v>45374</v>
      </c>
      <c r="BJ563" s="864">
        <v>38</v>
      </c>
      <c r="BK563" s="857" t="s">
        <v>506</v>
      </c>
      <c r="BL563" s="1246"/>
      <c r="BM563" s="876">
        <v>324</v>
      </c>
      <c r="BN563" s="872" t="s">
        <v>9664</v>
      </c>
      <c r="BO563" s="1624">
        <v>45256</v>
      </c>
      <c r="BP563" s="1624">
        <v>45261</v>
      </c>
      <c r="BQ563" s="1624">
        <v>45263</v>
      </c>
      <c r="BR563" s="1624">
        <v>45268</v>
      </c>
      <c r="BS563" s="1624">
        <v>45345</v>
      </c>
      <c r="BT563" s="1624">
        <v>45362</v>
      </c>
      <c r="BU563" s="1624">
        <v>45366</v>
      </c>
      <c r="BV563" s="1624">
        <v>45372</v>
      </c>
      <c r="BW563" s="1543">
        <v>45374</v>
      </c>
      <c r="BY563" s="864">
        <v>38</v>
      </c>
      <c r="BZ563" s="857" t="s">
        <v>506</v>
      </c>
      <c r="CA563" s="1246"/>
      <c r="CB563" s="876">
        <v>324</v>
      </c>
      <c r="CC563" s="872" t="s">
        <v>9664</v>
      </c>
      <c r="CD563" s="1624">
        <v>45256</v>
      </c>
      <c r="CE563" s="1624">
        <v>45261</v>
      </c>
      <c r="CF563" s="1624">
        <v>45263</v>
      </c>
      <c r="CG563" s="1624">
        <v>45268</v>
      </c>
      <c r="CH563" s="1624">
        <v>45345</v>
      </c>
      <c r="CI563" s="1624">
        <v>45362</v>
      </c>
      <c r="CJ563" s="1624">
        <v>45366</v>
      </c>
      <c r="CK563" s="1624">
        <v>45372</v>
      </c>
      <c r="CL563" s="1543">
        <v>45374</v>
      </c>
      <c r="CN563" s="864">
        <v>38</v>
      </c>
      <c r="CO563" s="857" t="s">
        <v>506</v>
      </c>
      <c r="CP563" s="1246"/>
      <c r="CQ563" s="876">
        <v>324</v>
      </c>
      <c r="CR563" s="872" t="s">
        <v>9664</v>
      </c>
      <c r="CS563" s="1624">
        <v>45256</v>
      </c>
      <c r="CT563" s="1624">
        <v>45261</v>
      </c>
      <c r="CU563" s="1624">
        <v>45263</v>
      </c>
      <c r="CV563" s="1624">
        <v>45268</v>
      </c>
      <c r="CW563" s="1624">
        <v>45345</v>
      </c>
      <c r="CX563" s="1624">
        <v>45362</v>
      </c>
      <c r="CY563" s="1624">
        <v>45366</v>
      </c>
      <c r="CZ563" s="1624">
        <v>45372</v>
      </c>
      <c r="DA563" s="1543">
        <v>45374</v>
      </c>
    </row>
    <row r="564" spans="2:105">
      <c r="B564" s="1649" t="s">
        <v>5086</v>
      </c>
      <c r="C564" s="864">
        <f t="shared" si="538"/>
        <v>39</v>
      </c>
      <c r="D564" s="1646"/>
      <c r="E564" s="1243" t="s">
        <v>9665</v>
      </c>
      <c r="F564" s="853">
        <v>324</v>
      </c>
      <c r="G564" s="872" t="s">
        <v>9664</v>
      </c>
      <c r="H564" s="855">
        <f t="shared" si="539"/>
        <v>45336</v>
      </c>
      <c r="I564" s="855">
        <f t="shared" si="541"/>
        <v>45339</v>
      </c>
      <c r="J564" s="855">
        <f t="shared" si="543"/>
        <v>45345</v>
      </c>
      <c r="K564" s="855">
        <f t="shared" si="544"/>
        <v>45352</v>
      </c>
      <c r="L564" s="855">
        <f t="shared" si="542"/>
        <v>45369</v>
      </c>
      <c r="M564" s="855">
        <f t="shared" si="537"/>
        <v>45373</v>
      </c>
      <c r="N564" s="855">
        <f t="shared" si="529"/>
        <v>45379</v>
      </c>
      <c r="O564" s="1543">
        <f t="shared" si="540"/>
        <v>45381</v>
      </c>
      <c r="Q564" s="864">
        <v>39</v>
      </c>
      <c r="R564" s="857" t="s">
        <v>506</v>
      </c>
      <c r="S564" s="1246" t="s">
        <v>9665</v>
      </c>
      <c r="T564" s="876">
        <v>324</v>
      </c>
      <c r="U564" s="872" t="s">
        <v>9664</v>
      </c>
      <c r="V564" s="1624">
        <v>45263</v>
      </c>
      <c r="W564" s="1624">
        <v>45268</v>
      </c>
      <c r="X564" s="1624">
        <v>45270</v>
      </c>
      <c r="Y564" s="1624">
        <v>45275</v>
      </c>
      <c r="Z564" s="1624">
        <v>45352</v>
      </c>
      <c r="AA564" s="1624">
        <v>45369</v>
      </c>
      <c r="AB564" s="1624">
        <v>45373</v>
      </c>
      <c r="AC564" s="1624">
        <v>45379</v>
      </c>
      <c r="AD564" s="1543">
        <v>45381</v>
      </c>
      <c r="AF564" s="864">
        <v>39</v>
      </c>
      <c r="AG564" s="857" t="s">
        <v>506</v>
      </c>
      <c r="AH564" s="1246" t="s">
        <v>9665</v>
      </c>
      <c r="AI564" s="876">
        <v>324</v>
      </c>
      <c r="AJ564" s="872" t="s">
        <v>9664</v>
      </c>
      <c r="AK564" s="1624">
        <v>45263</v>
      </c>
      <c r="AL564" s="1624">
        <v>45268</v>
      </c>
      <c r="AM564" s="1624">
        <v>45270</v>
      </c>
      <c r="AN564" s="1624">
        <v>45275</v>
      </c>
      <c r="AO564" s="1624">
        <v>45352</v>
      </c>
      <c r="AP564" s="1624">
        <v>45369</v>
      </c>
      <c r="AQ564" s="1624">
        <v>45373</v>
      </c>
      <c r="AR564" s="1624">
        <v>45379</v>
      </c>
      <c r="AS564" s="1543">
        <v>45381</v>
      </c>
      <c r="AU564" s="864">
        <v>39</v>
      </c>
      <c r="AV564" s="857" t="s">
        <v>506</v>
      </c>
      <c r="AW564" s="1246" t="s">
        <v>9665</v>
      </c>
      <c r="AX564" s="876">
        <v>324</v>
      </c>
      <c r="AY564" s="872" t="s">
        <v>9664</v>
      </c>
      <c r="AZ564" s="1624">
        <v>45263</v>
      </c>
      <c r="BA564" s="1624">
        <v>45268</v>
      </c>
      <c r="BB564" s="1624">
        <v>45270</v>
      </c>
      <c r="BC564" s="1624">
        <v>45275</v>
      </c>
      <c r="BD564" s="1624">
        <v>45352</v>
      </c>
      <c r="BE564" s="1624">
        <v>45369</v>
      </c>
      <c r="BF564" s="1624">
        <v>45373</v>
      </c>
      <c r="BG564" s="1624">
        <v>45379</v>
      </c>
      <c r="BH564" s="1543">
        <v>45381</v>
      </c>
      <c r="BJ564" s="864">
        <v>39</v>
      </c>
      <c r="BK564" s="857" t="s">
        <v>506</v>
      </c>
      <c r="BL564" s="1246" t="s">
        <v>9665</v>
      </c>
      <c r="BM564" s="876">
        <v>324</v>
      </c>
      <c r="BN564" s="872" t="s">
        <v>9664</v>
      </c>
      <c r="BO564" s="1624">
        <v>45263</v>
      </c>
      <c r="BP564" s="1624">
        <v>45268</v>
      </c>
      <c r="BQ564" s="1624">
        <v>45270</v>
      </c>
      <c r="BR564" s="1624">
        <v>45275</v>
      </c>
      <c r="BS564" s="1624">
        <v>45352</v>
      </c>
      <c r="BT564" s="1624">
        <v>45369</v>
      </c>
      <c r="BU564" s="1624">
        <v>45373</v>
      </c>
      <c r="BV564" s="1624">
        <v>45379</v>
      </c>
      <c r="BW564" s="1543">
        <v>45381</v>
      </c>
      <c r="BY564" s="864">
        <v>39</v>
      </c>
      <c r="BZ564" s="857" t="s">
        <v>506</v>
      </c>
      <c r="CA564" s="1246" t="s">
        <v>9665</v>
      </c>
      <c r="CB564" s="876">
        <v>324</v>
      </c>
      <c r="CC564" s="872" t="s">
        <v>9664</v>
      </c>
      <c r="CD564" s="1624">
        <v>45263</v>
      </c>
      <c r="CE564" s="1624">
        <v>45268</v>
      </c>
      <c r="CF564" s="1624">
        <v>45270</v>
      </c>
      <c r="CG564" s="1624">
        <v>45275</v>
      </c>
      <c r="CH564" s="1624">
        <v>45352</v>
      </c>
      <c r="CI564" s="1624">
        <v>45369</v>
      </c>
      <c r="CJ564" s="1624">
        <v>45373</v>
      </c>
      <c r="CK564" s="1624">
        <v>45379</v>
      </c>
      <c r="CL564" s="1543">
        <v>45381</v>
      </c>
      <c r="CN564" s="864">
        <v>39</v>
      </c>
      <c r="CO564" s="857" t="s">
        <v>506</v>
      </c>
      <c r="CP564" s="1246" t="s">
        <v>9665</v>
      </c>
      <c r="CQ564" s="876">
        <v>324</v>
      </c>
      <c r="CR564" s="872" t="s">
        <v>9664</v>
      </c>
      <c r="CS564" s="1624">
        <v>45263</v>
      </c>
      <c r="CT564" s="1624">
        <v>45268</v>
      </c>
      <c r="CU564" s="1624">
        <v>45270</v>
      </c>
      <c r="CV564" s="1624">
        <v>45275</v>
      </c>
      <c r="CW564" s="1624">
        <v>45352</v>
      </c>
      <c r="CX564" s="1624">
        <v>45369</v>
      </c>
      <c r="CY564" s="1624">
        <v>45373</v>
      </c>
      <c r="CZ564" s="1624">
        <v>45379</v>
      </c>
      <c r="DA564" s="1543">
        <v>45381</v>
      </c>
    </row>
    <row r="565" spans="2:105">
      <c r="B565" s="1649" t="s">
        <v>5087</v>
      </c>
      <c r="C565" s="864">
        <f t="shared" si="538"/>
        <v>40</v>
      </c>
      <c r="D565" s="1646"/>
      <c r="E565" s="1246"/>
      <c r="F565" s="876">
        <v>424</v>
      </c>
      <c r="G565" s="1189" t="s">
        <v>9666</v>
      </c>
      <c r="H565" s="859">
        <f t="shared" si="539"/>
        <v>45343</v>
      </c>
      <c r="I565" s="859">
        <f t="shared" si="541"/>
        <v>45346</v>
      </c>
      <c r="J565" s="859">
        <f t="shared" si="543"/>
        <v>45352</v>
      </c>
      <c r="K565" s="859">
        <f t="shared" si="544"/>
        <v>45359</v>
      </c>
      <c r="L565" s="859">
        <f t="shared" si="542"/>
        <v>45376</v>
      </c>
      <c r="M565" s="859">
        <f t="shared" si="537"/>
        <v>45380</v>
      </c>
      <c r="N565" s="859">
        <f t="shared" ref="N565:N577" si="545">O565-2</f>
        <v>45386</v>
      </c>
      <c r="O565" s="1543">
        <f t="shared" si="540"/>
        <v>45388</v>
      </c>
      <c r="Q565" s="864">
        <v>40</v>
      </c>
      <c r="R565" s="857" t="s">
        <v>506</v>
      </c>
      <c r="S565" s="1246"/>
      <c r="T565" s="876">
        <v>424</v>
      </c>
      <c r="U565" s="872" t="s">
        <v>9666</v>
      </c>
      <c r="V565" s="1624">
        <v>45270</v>
      </c>
      <c r="W565" s="1624">
        <v>45275</v>
      </c>
      <c r="X565" s="1624">
        <v>45277</v>
      </c>
      <c r="Y565" s="1624">
        <v>45282</v>
      </c>
      <c r="Z565" s="1624">
        <v>45359</v>
      </c>
      <c r="AA565" s="1624">
        <v>45376</v>
      </c>
      <c r="AB565" s="1624">
        <v>45380</v>
      </c>
      <c r="AC565" s="1624">
        <v>45386</v>
      </c>
      <c r="AD565" s="1543">
        <v>45388</v>
      </c>
      <c r="AF565" s="864">
        <v>40</v>
      </c>
      <c r="AG565" s="857" t="s">
        <v>506</v>
      </c>
      <c r="AH565" s="1246"/>
      <c r="AI565" s="876">
        <v>424</v>
      </c>
      <c r="AJ565" s="872" t="s">
        <v>9666</v>
      </c>
      <c r="AK565" s="1624">
        <v>45270</v>
      </c>
      <c r="AL565" s="1624">
        <v>45275</v>
      </c>
      <c r="AM565" s="1624">
        <v>45277</v>
      </c>
      <c r="AN565" s="1624">
        <v>45282</v>
      </c>
      <c r="AO565" s="1624">
        <v>45359</v>
      </c>
      <c r="AP565" s="1624">
        <v>45376</v>
      </c>
      <c r="AQ565" s="1624">
        <v>45380</v>
      </c>
      <c r="AR565" s="1624">
        <v>45386</v>
      </c>
      <c r="AS565" s="1543">
        <v>45388</v>
      </c>
      <c r="AU565" s="864">
        <v>40</v>
      </c>
      <c r="AV565" s="857" t="s">
        <v>506</v>
      </c>
      <c r="AW565" s="1246"/>
      <c r="AX565" s="876">
        <v>424</v>
      </c>
      <c r="AY565" s="872" t="s">
        <v>9666</v>
      </c>
      <c r="AZ565" s="1624">
        <v>45270</v>
      </c>
      <c r="BA565" s="1624">
        <v>45275</v>
      </c>
      <c r="BB565" s="1624">
        <v>45277</v>
      </c>
      <c r="BC565" s="1624">
        <v>45282</v>
      </c>
      <c r="BD565" s="1624">
        <v>45359</v>
      </c>
      <c r="BE565" s="1624">
        <v>45376</v>
      </c>
      <c r="BF565" s="1624">
        <v>45380</v>
      </c>
      <c r="BG565" s="1624">
        <v>45386</v>
      </c>
      <c r="BH565" s="1543">
        <v>45388</v>
      </c>
      <c r="BJ565" s="864">
        <v>40</v>
      </c>
      <c r="BK565" s="857" t="s">
        <v>506</v>
      </c>
      <c r="BL565" s="1246"/>
      <c r="BM565" s="876">
        <v>424</v>
      </c>
      <c r="BN565" s="872" t="s">
        <v>9666</v>
      </c>
      <c r="BO565" s="1624">
        <v>45270</v>
      </c>
      <c r="BP565" s="1624">
        <v>45275</v>
      </c>
      <c r="BQ565" s="1624">
        <v>45277</v>
      </c>
      <c r="BR565" s="1624">
        <v>45282</v>
      </c>
      <c r="BS565" s="1624">
        <v>45359</v>
      </c>
      <c r="BT565" s="1624">
        <v>45376</v>
      </c>
      <c r="BU565" s="1624">
        <v>45380</v>
      </c>
      <c r="BV565" s="1624">
        <v>45386</v>
      </c>
      <c r="BW565" s="1543">
        <v>45388</v>
      </c>
      <c r="BY565" s="864">
        <v>40</v>
      </c>
      <c r="BZ565" s="857" t="s">
        <v>506</v>
      </c>
      <c r="CA565" s="1246"/>
      <c r="CB565" s="876">
        <v>424</v>
      </c>
      <c r="CC565" s="872" t="s">
        <v>9666</v>
      </c>
      <c r="CD565" s="1624">
        <v>45270</v>
      </c>
      <c r="CE565" s="1624">
        <v>45275</v>
      </c>
      <c r="CF565" s="1624">
        <v>45277</v>
      </c>
      <c r="CG565" s="1624">
        <v>45282</v>
      </c>
      <c r="CH565" s="1624">
        <v>45359</v>
      </c>
      <c r="CI565" s="1624">
        <v>45376</v>
      </c>
      <c r="CJ565" s="1624">
        <v>45380</v>
      </c>
      <c r="CK565" s="1624">
        <v>45386</v>
      </c>
      <c r="CL565" s="1543">
        <v>45388</v>
      </c>
      <c r="CN565" s="864">
        <v>40</v>
      </c>
      <c r="CO565" s="857" t="s">
        <v>506</v>
      </c>
      <c r="CP565" s="1246"/>
      <c r="CQ565" s="876">
        <v>424</v>
      </c>
      <c r="CR565" s="872" t="s">
        <v>9666</v>
      </c>
      <c r="CS565" s="1624">
        <v>45270</v>
      </c>
      <c r="CT565" s="1624">
        <v>45275</v>
      </c>
      <c r="CU565" s="1624">
        <v>45277</v>
      </c>
      <c r="CV565" s="1624">
        <v>45282</v>
      </c>
      <c r="CW565" s="1624">
        <v>45359</v>
      </c>
      <c r="CX565" s="1624">
        <v>45376</v>
      </c>
      <c r="CY565" s="1624">
        <v>45380</v>
      </c>
      <c r="CZ565" s="1624">
        <v>45386</v>
      </c>
      <c r="DA565" s="1543">
        <v>45388</v>
      </c>
    </row>
    <row r="566" spans="2:105">
      <c r="B566" s="1649" t="s">
        <v>5088</v>
      </c>
      <c r="C566" s="864">
        <f t="shared" si="538"/>
        <v>41</v>
      </c>
      <c r="D566" s="1646"/>
      <c r="E566" s="1246"/>
      <c r="F566" s="876">
        <v>424</v>
      </c>
      <c r="G566" s="1189" t="s">
        <v>9666</v>
      </c>
      <c r="H566" s="859">
        <f t="shared" si="539"/>
        <v>45350</v>
      </c>
      <c r="I566" s="859">
        <f t="shared" si="541"/>
        <v>45353</v>
      </c>
      <c r="J566" s="859">
        <f t="shared" si="543"/>
        <v>45359</v>
      </c>
      <c r="K566" s="859">
        <f t="shared" si="544"/>
        <v>45366</v>
      </c>
      <c r="L566" s="859">
        <f t="shared" si="542"/>
        <v>45383</v>
      </c>
      <c r="M566" s="859">
        <f t="shared" si="537"/>
        <v>45387</v>
      </c>
      <c r="N566" s="859">
        <f t="shared" si="545"/>
        <v>45393</v>
      </c>
      <c r="O566" s="1543">
        <f t="shared" si="540"/>
        <v>45395</v>
      </c>
      <c r="Q566" s="864">
        <v>41</v>
      </c>
      <c r="R566" s="857" t="s">
        <v>506</v>
      </c>
      <c r="S566" s="1246"/>
      <c r="T566" s="876">
        <v>424</v>
      </c>
      <c r="U566" s="872" t="s">
        <v>9666</v>
      </c>
      <c r="V566" s="1624">
        <v>45277</v>
      </c>
      <c r="W566" s="1624">
        <v>45282</v>
      </c>
      <c r="X566" s="1624">
        <v>45284</v>
      </c>
      <c r="Y566" s="1624">
        <v>45289</v>
      </c>
      <c r="Z566" s="1624">
        <v>45366</v>
      </c>
      <c r="AA566" s="1624">
        <v>45383</v>
      </c>
      <c r="AB566" s="1624">
        <v>45387</v>
      </c>
      <c r="AC566" s="1624">
        <v>45393</v>
      </c>
      <c r="AD566" s="1543">
        <v>45395</v>
      </c>
      <c r="AF566" s="864">
        <v>41</v>
      </c>
      <c r="AG566" s="857" t="s">
        <v>506</v>
      </c>
      <c r="AH566" s="1246"/>
      <c r="AI566" s="876">
        <v>424</v>
      </c>
      <c r="AJ566" s="872" t="s">
        <v>9666</v>
      </c>
      <c r="AK566" s="1624">
        <v>45277</v>
      </c>
      <c r="AL566" s="1624">
        <v>45282</v>
      </c>
      <c r="AM566" s="1624">
        <v>45284</v>
      </c>
      <c r="AN566" s="1624">
        <v>45289</v>
      </c>
      <c r="AO566" s="1624">
        <v>45366</v>
      </c>
      <c r="AP566" s="1624">
        <v>45383</v>
      </c>
      <c r="AQ566" s="1624">
        <v>45387</v>
      </c>
      <c r="AR566" s="1624">
        <v>45393</v>
      </c>
      <c r="AS566" s="1543">
        <v>45395</v>
      </c>
      <c r="AU566" s="864">
        <v>41</v>
      </c>
      <c r="AV566" s="857" t="s">
        <v>506</v>
      </c>
      <c r="AW566" s="1246"/>
      <c r="AX566" s="876">
        <v>424</v>
      </c>
      <c r="AY566" s="872" t="s">
        <v>9666</v>
      </c>
      <c r="AZ566" s="1624">
        <v>45277</v>
      </c>
      <c r="BA566" s="1624">
        <v>45282</v>
      </c>
      <c r="BB566" s="1624">
        <v>45284</v>
      </c>
      <c r="BC566" s="1624">
        <v>45289</v>
      </c>
      <c r="BD566" s="1624">
        <v>45366</v>
      </c>
      <c r="BE566" s="1624">
        <v>45383</v>
      </c>
      <c r="BF566" s="1624">
        <v>45387</v>
      </c>
      <c r="BG566" s="1624">
        <v>45393</v>
      </c>
      <c r="BH566" s="1543">
        <v>45395</v>
      </c>
      <c r="BJ566" s="864">
        <v>41</v>
      </c>
      <c r="BK566" s="857" t="s">
        <v>506</v>
      </c>
      <c r="BL566" s="1246"/>
      <c r="BM566" s="876">
        <v>424</v>
      </c>
      <c r="BN566" s="872" t="s">
        <v>9666</v>
      </c>
      <c r="BO566" s="1624">
        <v>45277</v>
      </c>
      <c r="BP566" s="1624">
        <v>45282</v>
      </c>
      <c r="BQ566" s="1624">
        <v>45284</v>
      </c>
      <c r="BR566" s="1624">
        <v>45289</v>
      </c>
      <c r="BS566" s="1624">
        <v>45366</v>
      </c>
      <c r="BT566" s="1624">
        <v>45383</v>
      </c>
      <c r="BU566" s="1624">
        <v>45387</v>
      </c>
      <c r="BV566" s="1624">
        <v>45393</v>
      </c>
      <c r="BW566" s="1543">
        <v>45395</v>
      </c>
      <c r="BY566" s="864">
        <v>41</v>
      </c>
      <c r="BZ566" s="857" t="s">
        <v>506</v>
      </c>
      <c r="CA566" s="1246"/>
      <c r="CB566" s="876">
        <v>424</v>
      </c>
      <c r="CC566" s="872" t="s">
        <v>9666</v>
      </c>
      <c r="CD566" s="1624">
        <v>45277</v>
      </c>
      <c r="CE566" s="1624">
        <v>45282</v>
      </c>
      <c r="CF566" s="1624">
        <v>45284</v>
      </c>
      <c r="CG566" s="1624">
        <v>45289</v>
      </c>
      <c r="CH566" s="1624">
        <v>45366</v>
      </c>
      <c r="CI566" s="1624">
        <v>45383</v>
      </c>
      <c r="CJ566" s="1624">
        <v>45387</v>
      </c>
      <c r="CK566" s="1624">
        <v>45393</v>
      </c>
      <c r="CL566" s="1543">
        <v>45395</v>
      </c>
      <c r="CN566" s="864">
        <v>41</v>
      </c>
      <c r="CO566" s="857" t="s">
        <v>506</v>
      </c>
      <c r="CP566" s="1246"/>
      <c r="CQ566" s="876">
        <v>424</v>
      </c>
      <c r="CR566" s="872" t="s">
        <v>9666</v>
      </c>
      <c r="CS566" s="1624">
        <v>45277</v>
      </c>
      <c r="CT566" s="1624">
        <v>45282</v>
      </c>
      <c r="CU566" s="1624">
        <v>45284</v>
      </c>
      <c r="CV566" s="1624">
        <v>45289</v>
      </c>
      <c r="CW566" s="1624">
        <v>45366</v>
      </c>
      <c r="CX566" s="1624">
        <v>45383</v>
      </c>
      <c r="CY566" s="1624">
        <v>45387</v>
      </c>
      <c r="CZ566" s="1624">
        <v>45393</v>
      </c>
      <c r="DA566" s="1543">
        <v>45395</v>
      </c>
    </row>
    <row r="567" spans="2:105">
      <c r="B567" s="1649" t="s">
        <v>5089</v>
      </c>
      <c r="C567" s="864">
        <f t="shared" si="538"/>
        <v>42</v>
      </c>
      <c r="D567" s="1646"/>
      <c r="E567" s="1246"/>
      <c r="F567" s="876">
        <v>424</v>
      </c>
      <c r="G567" s="1189" t="s">
        <v>9666</v>
      </c>
      <c r="H567" s="859">
        <f t="shared" si="539"/>
        <v>45357</v>
      </c>
      <c r="I567" s="859">
        <f t="shared" si="541"/>
        <v>45360</v>
      </c>
      <c r="J567" s="859">
        <f t="shared" si="543"/>
        <v>45366</v>
      </c>
      <c r="K567" s="859">
        <f t="shared" si="544"/>
        <v>45373</v>
      </c>
      <c r="L567" s="859">
        <f t="shared" si="542"/>
        <v>45390</v>
      </c>
      <c r="M567" s="859">
        <f t="shared" si="537"/>
        <v>45394</v>
      </c>
      <c r="N567" s="859">
        <f t="shared" si="545"/>
        <v>45400</v>
      </c>
      <c r="O567" s="1543">
        <f t="shared" si="540"/>
        <v>45402</v>
      </c>
      <c r="Q567" s="864">
        <v>42</v>
      </c>
      <c r="R567" s="857" t="s">
        <v>506</v>
      </c>
      <c r="S567" s="1246"/>
      <c r="T567" s="876">
        <v>424</v>
      </c>
      <c r="U567" s="872" t="s">
        <v>9666</v>
      </c>
      <c r="V567" s="1624">
        <v>45284</v>
      </c>
      <c r="W567" s="1624">
        <v>45289</v>
      </c>
      <c r="X567" s="1624">
        <v>45291</v>
      </c>
      <c r="Y567" s="1624">
        <v>45296</v>
      </c>
      <c r="Z567" s="1624">
        <v>45373</v>
      </c>
      <c r="AA567" s="1624">
        <v>45390</v>
      </c>
      <c r="AB567" s="1624">
        <v>45394</v>
      </c>
      <c r="AC567" s="1624">
        <v>45400</v>
      </c>
      <c r="AD567" s="1543">
        <v>45402</v>
      </c>
      <c r="AF567" s="864">
        <v>42</v>
      </c>
      <c r="AG567" s="857" t="s">
        <v>506</v>
      </c>
      <c r="AH567" s="1246"/>
      <c r="AI567" s="876">
        <v>424</v>
      </c>
      <c r="AJ567" s="872" t="s">
        <v>9666</v>
      </c>
      <c r="AK567" s="1624">
        <v>45284</v>
      </c>
      <c r="AL567" s="1624">
        <v>45289</v>
      </c>
      <c r="AM567" s="1624">
        <v>45291</v>
      </c>
      <c r="AN567" s="1624">
        <v>45296</v>
      </c>
      <c r="AO567" s="1624">
        <v>45373</v>
      </c>
      <c r="AP567" s="1624">
        <v>45390</v>
      </c>
      <c r="AQ567" s="1624">
        <v>45394</v>
      </c>
      <c r="AR567" s="1624">
        <v>45400</v>
      </c>
      <c r="AS567" s="1543">
        <v>45402</v>
      </c>
      <c r="AU567" s="864">
        <v>42</v>
      </c>
      <c r="AV567" s="857" t="s">
        <v>506</v>
      </c>
      <c r="AW567" s="1246"/>
      <c r="AX567" s="876">
        <v>424</v>
      </c>
      <c r="AY567" s="872" t="s">
        <v>9666</v>
      </c>
      <c r="AZ567" s="1624">
        <v>45284</v>
      </c>
      <c r="BA567" s="1624">
        <v>45289</v>
      </c>
      <c r="BB567" s="1624">
        <v>45291</v>
      </c>
      <c r="BC567" s="1624">
        <v>45296</v>
      </c>
      <c r="BD567" s="1624">
        <v>45373</v>
      </c>
      <c r="BE567" s="1624">
        <v>45390</v>
      </c>
      <c r="BF567" s="1624">
        <v>45394</v>
      </c>
      <c r="BG567" s="1624">
        <v>45400</v>
      </c>
      <c r="BH567" s="1543">
        <v>45402</v>
      </c>
      <c r="BJ567" s="864">
        <v>42</v>
      </c>
      <c r="BK567" s="857" t="s">
        <v>506</v>
      </c>
      <c r="BL567" s="1246"/>
      <c r="BM567" s="876">
        <v>424</v>
      </c>
      <c r="BN567" s="872" t="s">
        <v>9666</v>
      </c>
      <c r="BO567" s="1624">
        <v>45284</v>
      </c>
      <c r="BP567" s="1624">
        <v>45289</v>
      </c>
      <c r="BQ567" s="1624">
        <v>45291</v>
      </c>
      <c r="BR567" s="1624">
        <v>45296</v>
      </c>
      <c r="BS567" s="1624">
        <v>45373</v>
      </c>
      <c r="BT567" s="1624">
        <v>45390</v>
      </c>
      <c r="BU567" s="1624">
        <v>45394</v>
      </c>
      <c r="BV567" s="1624">
        <v>45400</v>
      </c>
      <c r="BW567" s="1543">
        <v>45402</v>
      </c>
      <c r="BY567" s="864">
        <v>42</v>
      </c>
      <c r="BZ567" s="857" t="s">
        <v>506</v>
      </c>
      <c r="CA567" s="1246"/>
      <c r="CB567" s="876">
        <v>424</v>
      </c>
      <c r="CC567" s="872" t="s">
        <v>9666</v>
      </c>
      <c r="CD567" s="1624">
        <v>45284</v>
      </c>
      <c r="CE567" s="1624">
        <v>45289</v>
      </c>
      <c r="CF567" s="1624">
        <v>45291</v>
      </c>
      <c r="CG567" s="1624">
        <v>45296</v>
      </c>
      <c r="CH567" s="1624">
        <v>45373</v>
      </c>
      <c r="CI567" s="1624">
        <v>45390</v>
      </c>
      <c r="CJ567" s="1624">
        <v>45394</v>
      </c>
      <c r="CK567" s="1624">
        <v>45400</v>
      </c>
      <c r="CL567" s="1543">
        <v>45402</v>
      </c>
      <c r="CN567" s="864">
        <v>42</v>
      </c>
      <c r="CO567" s="857" t="s">
        <v>506</v>
      </c>
      <c r="CP567" s="1246"/>
      <c r="CQ567" s="876">
        <v>424</v>
      </c>
      <c r="CR567" s="872" t="s">
        <v>9666</v>
      </c>
      <c r="CS567" s="1624">
        <v>45284</v>
      </c>
      <c r="CT567" s="1624">
        <v>45289</v>
      </c>
      <c r="CU567" s="1624">
        <v>45291</v>
      </c>
      <c r="CV567" s="1624">
        <v>45296</v>
      </c>
      <c r="CW567" s="1624">
        <v>45373</v>
      </c>
      <c r="CX567" s="1624">
        <v>45390</v>
      </c>
      <c r="CY567" s="1624">
        <v>45394</v>
      </c>
      <c r="CZ567" s="1624">
        <v>45400</v>
      </c>
      <c r="DA567" s="1543">
        <v>45402</v>
      </c>
    </row>
    <row r="568" spans="2:105">
      <c r="B568" s="1649" t="s">
        <v>5090</v>
      </c>
      <c r="C568" s="864">
        <f t="shared" si="538"/>
        <v>43</v>
      </c>
      <c r="D568" s="1646"/>
      <c r="E568" s="1246"/>
      <c r="F568" s="876">
        <v>424</v>
      </c>
      <c r="G568" s="1189" t="s">
        <v>9666</v>
      </c>
      <c r="H568" s="859">
        <f t="shared" si="539"/>
        <v>45364</v>
      </c>
      <c r="I568" s="859">
        <f t="shared" si="541"/>
        <v>45367</v>
      </c>
      <c r="J568" s="859">
        <f t="shared" si="543"/>
        <v>45373</v>
      </c>
      <c r="K568" s="859">
        <f t="shared" si="544"/>
        <v>45380</v>
      </c>
      <c r="L568" s="859">
        <f t="shared" si="542"/>
        <v>45397</v>
      </c>
      <c r="M568" s="859">
        <f t="shared" si="537"/>
        <v>45401</v>
      </c>
      <c r="N568" s="859">
        <f t="shared" si="545"/>
        <v>45407</v>
      </c>
      <c r="O568" s="1543">
        <f t="shared" si="540"/>
        <v>45409</v>
      </c>
      <c r="Q568" s="864">
        <v>43</v>
      </c>
      <c r="R568" s="857" t="s">
        <v>506</v>
      </c>
      <c r="S568" s="1246"/>
      <c r="T568" s="876">
        <v>424</v>
      </c>
      <c r="U568" s="872" t="s">
        <v>9666</v>
      </c>
      <c r="V568" s="1624">
        <v>45291</v>
      </c>
      <c r="W568" s="1624">
        <v>45296</v>
      </c>
      <c r="X568" s="1624">
        <v>45298</v>
      </c>
      <c r="Y568" s="1624">
        <v>45303</v>
      </c>
      <c r="Z568" s="1624">
        <v>45380</v>
      </c>
      <c r="AA568" s="1624">
        <v>45397</v>
      </c>
      <c r="AB568" s="1624">
        <v>45401</v>
      </c>
      <c r="AC568" s="1624">
        <v>45407</v>
      </c>
      <c r="AD568" s="1543">
        <v>45409</v>
      </c>
      <c r="AF568" s="864">
        <v>43</v>
      </c>
      <c r="AG568" s="857" t="s">
        <v>506</v>
      </c>
      <c r="AH568" s="1246"/>
      <c r="AI568" s="876">
        <v>424</v>
      </c>
      <c r="AJ568" s="872" t="s">
        <v>9666</v>
      </c>
      <c r="AK568" s="1624">
        <v>45291</v>
      </c>
      <c r="AL568" s="1624">
        <v>45296</v>
      </c>
      <c r="AM568" s="1624">
        <v>45298</v>
      </c>
      <c r="AN568" s="1624">
        <v>45303</v>
      </c>
      <c r="AO568" s="1624">
        <v>45380</v>
      </c>
      <c r="AP568" s="1624">
        <v>45397</v>
      </c>
      <c r="AQ568" s="1624">
        <v>45401</v>
      </c>
      <c r="AR568" s="1624">
        <v>45407</v>
      </c>
      <c r="AS568" s="1543">
        <v>45409</v>
      </c>
      <c r="AU568" s="864">
        <v>43</v>
      </c>
      <c r="AV568" s="857" t="s">
        <v>506</v>
      </c>
      <c r="AW568" s="1246"/>
      <c r="AX568" s="876">
        <v>424</v>
      </c>
      <c r="AY568" s="872" t="s">
        <v>9666</v>
      </c>
      <c r="AZ568" s="1624">
        <v>45291</v>
      </c>
      <c r="BA568" s="1624">
        <v>45296</v>
      </c>
      <c r="BB568" s="1624">
        <v>45298</v>
      </c>
      <c r="BC568" s="1624">
        <v>45303</v>
      </c>
      <c r="BD568" s="1624">
        <v>45380</v>
      </c>
      <c r="BE568" s="1624">
        <v>45397</v>
      </c>
      <c r="BF568" s="1624">
        <v>45401</v>
      </c>
      <c r="BG568" s="1624">
        <v>45407</v>
      </c>
      <c r="BH568" s="1543">
        <v>45409</v>
      </c>
      <c r="BJ568" s="864">
        <v>43</v>
      </c>
      <c r="BK568" s="857" t="s">
        <v>506</v>
      </c>
      <c r="BL568" s="1246"/>
      <c r="BM568" s="876">
        <v>424</v>
      </c>
      <c r="BN568" s="872" t="s">
        <v>9666</v>
      </c>
      <c r="BO568" s="1624">
        <v>45291</v>
      </c>
      <c r="BP568" s="1624">
        <v>45296</v>
      </c>
      <c r="BQ568" s="1624">
        <v>45298</v>
      </c>
      <c r="BR568" s="1624">
        <v>45303</v>
      </c>
      <c r="BS568" s="1624">
        <v>45380</v>
      </c>
      <c r="BT568" s="1624">
        <v>45397</v>
      </c>
      <c r="BU568" s="1624">
        <v>45401</v>
      </c>
      <c r="BV568" s="1624">
        <v>45407</v>
      </c>
      <c r="BW568" s="1543">
        <v>45409</v>
      </c>
      <c r="BY568" s="864">
        <v>43</v>
      </c>
      <c r="BZ568" s="857" t="s">
        <v>506</v>
      </c>
      <c r="CA568" s="1246"/>
      <c r="CB568" s="876">
        <v>424</v>
      </c>
      <c r="CC568" s="872" t="s">
        <v>9666</v>
      </c>
      <c r="CD568" s="1624">
        <v>45291</v>
      </c>
      <c r="CE568" s="1624">
        <v>45296</v>
      </c>
      <c r="CF568" s="1624">
        <v>45298</v>
      </c>
      <c r="CG568" s="1624">
        <v>45303</v>
      </c>
      <c r="CH568" s="1624">
        <v>45380</v>
      </c>
      <c r="CI568" s="1624">
        <v>45397</v>
      </c>
      <c r="CJ568" s="1624">
        <v>45401</v>
      </c>
      <c r="CK568" s="1624">
        <v>45407</v>
      </c>
      <c r="CL568" s="1543">
        <v>45409</v>
      </c>
      <c r="CN568" s="864">
        <v>43</v>
      </c>
      <c r="CO568" s="857" t="s">
        <v>506</v>
      </c>
      <c r="CP568" s="1246"/>
      <c r="CQ568" s="876">
        <v>424</v>
      </c>
      <c r="CR568" s="872" t="s">
        <v>9666</v>
      </c>
      <c r="CS568" s="1624">
        <v>45291</v>
      </c>
      <c r="CT568" s="1624">
        <v>45296</v>
      </c>
      <c r="CU568" s="1624">
        <v>45298</v>
      </c>
      <c r="CV568" s="1624">
        <v>45303</v>
      </c>
      <c r="CW568" s="1624">
        <v>45380</v>
      </c>
      <c r="CX568" s="1624">
        <v>45397</v>
      </c>
      <c r="CY568" s="1624">
        <v>45401</v>
      </c>
      <c r="CZ568" s="1624">
        <v>45407</v>
      </c>
      <c r="DA568" s="1543">
        <v>45409</v>
      </c>
    </row>
    <row r="569" spans="2:105">
      <c r="B569" s="1649" t="s">
        <v>5091</v>
      </c>
      <c r="C569" s="864">
        <f t="shared" si="538"/>
        <v>44</v>
      </c>
      <c r="D569" s="1646"/>
      <c r="E569" s="1246"/>
      <c r="F569" s="876">
        <v>424</v>
      </c>
      <c r="G569" s="872" t="s">
        <v>9667</v>
      </c>
      <c r="H569" s="859">
        <f t="shared" si="539"/>
        <v>45371</v>
      </c>
      <c r="I569" s="859">
        <f t="shared" si="541"/>
        <v>45374</v>
      </c>
      <c r="J569" s="859">
        <f t="shared" si="543"/>
        <v>45380</v>
      </c>
      <c r="K569" s="859">
        <f t="shared" si="544"/>
        <v>45387</v>
      </c>
      <c r="L569" s="859">
        <f t="shared" si="542"/>
        <v>45404</v>
      </c>
      <c r="M569" s="859">
        <f t="shared" si="537"/>
        <v>45408</v>
      </c>
      <c r="N569" s="859">
        <f t="shared" si="545"/>
        <v>45414</v>
      </c>
      <c r="O569" s="1543">
        <f t="shared" si="540"/>
        <v>45416</v>
      </c>
      <c r="Q569" s="864">
        <v>44</v>
      </c>
      <c r="R569" s="857" t="s">
        <v>506</v>
      </c>
      <c r="S569" s="1246"/>
      <c r="T569" s="876">
        <v>424</v>
      </c>
      <c r="U569" s="872" t="s">
        <v>9667</v>
      </c>
      <c r="V569" s="1624">
        <v>45298</v>
      </c>
      <c r="W569" s="1624">
        <v>45303</v>
      </c>
      <c r="X569" s="1624">
        <v>45305</v>
      </c>
      <c r="Y569" s="1624">
        <v>45310</v>
      </c>
      <c r="Z569" s="1624">
        <v>45387</v>
      </c>
      <c r="AA569" s="1624">
        <v>45404</v>
      </c>
      <c r="AB569" s="1624">
        <v>45408</v>
      </c>
      <c r="AC569" s="1624">
        <v>45414</v>
      </c>
      <c r="AD569" s="1543">
        <v>45416</v>
      </c>
      <c r="AF569" s="864">
        <v>44</v>
      </c>
      <c r="AG569" s="857" t="s">
        <v>506</v>
      </c>
      <c r="AH569" s="1246"/>
      <c r="AI569" s="876">
        <v>424</v>
      </c>
      <c r="AJ569" s="872" t="s">
        <v>9667</v>
      </c>
      <c r="AK569" s="1624">
        <v>45298</v>
      </c>
      <c r="AL569" s="1624">
        <v>45303</v>
      </c>
      <c r="AM569" s="1624">
        <v>45305</v>
      </c>
      <c r="AN569" s="1624">
        <v>45310</v>
      </c>
      <c r="AO569" s="1624">
        <v>45387</v>
      </c>
      <c r="AP569" s="1624">
        <v>45404</v>
      </c>
      <c r="AQ569" s="1624">
        <v>45408</v>
      </c>
      <c r="AR569" s="1624">
        <v>45414</v>
      </c>
      <c r="AS569" s="1543">
        <v>45416</v>
      </c>
      <c r="AU569" s="864">
        <v>44</v>
      </c>
      <c r="AV569" s="857" t="s">
        <v>506</v>
      </c>
      <c r="AW569" s="1246"/>
      <c r="AX569" s="876">
        <v>424</v>
      </c>
      <c r="AY569" s="872" t="s">
        <v>9667</v>
      </c>
      <c r="AZ569" s="1624">
        <v>45298</v>
      </c>
      <c r="BA569" s="1624">
        <v>45303</v>
      </c>
      <c r="BB569" s="1624">
        <v>45305</v>
      </c>
      <c r="BC569" s="1624">
        <v>45310</v>
      </c>
      <c r="BD569" s="1624">
        <v>45387</v>
      </c>
      <c r="BE569" s="1624">
        <v>45404</v>
      </c>
      <c r="BF569" s="1624">
        <v>45408</v>
      </c>
      <c r="BG569" s="1624">
        <v>45414</v>
      </c>
      <c r="BH569" s="1543">
        <v>45416</v>
      </c>
      <c r="BJ569" s="864">
        <v>44</v>
      </c>
      <c r="BK569" s="857" t="s">
        <v>506</v>
      </c>
      <c r="BL569" s="1246"/>
      <c r="BM569" s="876">
        <v>424</v>
      </c>
      <c r="BN569" s="872" t="s">
        <v>9667</v>
      </c>
      <c r="BO569" s="1624">
        <v>45298</v>
      </c>
      <c r="BP569" s="1624">
        <v>45303</v>
      </c>
      <c r="BQ569" s="1624">
        <v>45305</v>
      </c>
      <c r="BR569" s="1624">
        <v>45310</v>
      </c>
      <c r="BS569" s="1624">
        <v>45387</v>
      </c>
      <c r="BT569" s="1624">
        <v>45404</v>
      </c>
      <c r="BU569" s="1624">
        <v>45408</v>
      </c>
      <c r="BV569" s="1624">
        <v>45414</v>
      </c>
      <c r="BW569" s="1543">
        <v>45416</v>
      </c>
      <c r="BY569" s="864">
        <v>44</v>
      </c>
      <c r="BZ569" s="857" t="s">
        <v>506</v>
      </c>
      <c r="CA569" s="1246"/>
      <c r="CB569" s="876">
        <v>424</v>
      </c>
      <c r="CC569" s="872" t="s">
        <v>9667</v>
      </c>
      <c r="CD569" s="1624">
        <v>45298</v>
      </c>
      <c r="CE569" s="1624">
        <v>45303</v>
      </c>
      <c r="CF569" s="1624">
        <v>45305</v>
      </c>
      <c r="CG569" s="1624">
        <v>45310</v>
      </c>
      <c r="CH569" s="1624">
        <v>45387</v>
      </c>
      <c r="CI569" s="1624">
        <v>45404</v>
      </c>
      <c r="CJ569" s="1624">
        <v>45408</v>
      </c>
      <c r="CK569" s="1624">
        <v>45414</v>
      </c>
      <c r="CL569" s="1543">
        <v>45416</v>
      </c>
      <c r="CN569" s="864">
        <v>44</v>
      </c>
      <c r="CO569" s="857" t="s">
        <v>506</v>
      </c>
      <c r="CP569" s="1246"/>
      <c r="CQ569" s="876">
        <v>424</v>
      </c>
      <c r="CR569" s="872" t="s">
        <v>9667</v>
      </c>
      <c r="CS569" s="1624">
        <v>45298</v>
      </c>
      <c r="CT569" s="1624">
        <v>45303</v>
      </c>
      <c r="CU569" s="1624">
        <v>45305</v>
      </c>
      <c r="CV569" s="1624">
        <v>45310</v>
      </c>
      <c r="CW569" s="1624">
        <v>45387</v>
      </c>
      <c r="CX569" s="1624">
        <v>45404</v>
      </c>
      <c r="CY569" s="1624">
        <v>45408</v>
      </c>
      <c r="CZ569" s="1624">
        <v>45414</v>
      </c>
      <c r="DA569" s="1543">
        <v>45416</v>
      </c>
    </row>
    <row r="570" spans="2:105">
      <c r="B570" s="1649" t="s">
        <v>5092</v>
      </c>
      <c r="C570" s="864">
        <f t="shared" si="538"/>
        <v>45</v>
      </c>
      <c r="D570" s="1646"/>
      <c r="E570" s="1246"/>
      <c r="F570" s="876">
        <v>424</v>
      </c>
      <c r="G570" s="872" t="s">
        <v>9667</v>
      </c>
      <c r="H570" s="859">
        <f t="shared" si="539"/>
        <v>45378</v>
      </c>
      <c r="I570" s="859">
        <f t="shared" si="541"/>
        <v>45381</v>
      </c>
      <c r="J570" s="859">
        <f t="shared" si="543"/>
        <v>45387</v>
      </c>
      <c r="K570" s="859">
        <f t="shared" si="544"/>
        <v>45394</v>
      </c>
      <c r="L570" s="859">
        <f t="shared" si="542"/>
        <v>45411</v>
      </c>
      <c r="M570" s="859">
        <f t="shared" si="537"/>
        <v>45415</v>
      </c>
      <c r="N570" s="859">
        <f t="shared" si="545"/>
        <v>45421</v>
      </c>
      <c r="O570" s="1543">
        <f t="shared" si="540"/>
        <v>45423</v>
      </c>
      <c r="Q570" s="864">
        <v>45</v>
      </c>
      <c r="R570" s="857" t="s">
        <v>506</v>
      </c>
      <c r="S570" s="1246"/>
      <c r="T570" s="876">
        <v>424</v>
      </c>
      <c r="U570" s="872" t="s">
        <v>9667</v>
      </c>
      <c r="V570" s="1624">
        <v>45305</v>
      </c>
      <c r="W570" s="1624">
        <v>45310</v>
      </c>
      <c r="X570" s="1624">
        <v>45312</v>
      </c>
      <c r="Y570" s="1624">
        <v>45317</v>
      </c>
      <c r="Z570" s="1624">
        <v>45394</v>
      </c>
      <c r="AA570" s="1624">
        <v>45411</v>
      </c>
      <c r="AB570" s="1624">
        <v>45415</v>
      </c>
      <c r="AC570" s="1624">
        <v>45421</v>
      </c>
      <c r="AD570" s="1543">
        <v>45423</v>
      </c>
      <c r="AF570" s="864">
        <v>45</v>
      </c>
      <c r="AG570" s="857" t="s">
        <v>506</v>
      </c>
      <c r="AH570" s="1246"/>
      <c r="AI570" s="876">
        <v>424</v>
      </c>
      <c r="AJ570" s="872" t="s">
        <v>9667</v>
      </c>
      <c r="AK570" s="1624">
        <v>45305</v>
      </c>
      <c r="AL570" s="1624">
        <v>45310</v>
      </c>
      <c r="AM570" s="1624">
        <v>45312</v>
      </c>
      <c r="AN570" s="1624">
        <v>45317</v>
      </c>
      <c r="AO570" s="1624">
        <v>45394</v>
      </c>
      <c r="AP570" s="1624">
        <v>45411</v>
      </c>
      <c r="AQ570" s="1624">
        <v>45415</v>
      </c>
      <c r="AR570" s="1624">
        <v>45421</v>
      </c>
      <c r="AS570" s="1543">
        <v>45423</v>
      </c>
      <c r="AU570" s="864">
        <v>45</v>
      </c>
      <c r="AV570" s="857" t="s">
        <v>506</v>
      </c>
      <c r="AW570" s="1246"/>
      <c r="AX570" s="876">
        <v>424</v>
      </c>
      <c r="AY570" s="872" t="s">
        <v>9667</v>
      </c>
      <c r="AZ570" s="1624">
        <v>45305</v>
      </c>
      <c r="BA570" s="1624">
        <v>45310</v>
      </c>
      <c r="BB570" s="1624">
        <v>45312</v>
      </c>
      <c r="BC570" s="1624">
        <v>45317</v>
      </c>
      <c r="BD570" s="1624">
        <v>45394</v>
      </c>
      <c r="BE570" s="1624">
        <v>45411</v>
      </c>
      <c r="BF570" s="1624">
        <v>45415</v>
      </c>
      <c r="BG570" s="1624">
        <v>45421</v>
      </c>
      <c r="BH570" s="1543">
        <v>45423</v>
      </c>
      <c r="BJ570" s="864">
        <v>45</v>
      </c>
      <c r="BK570" s="857" t="s">
        <v>506</v>
      </c>
      <c r="BL570" s="1246"/>
      <c r="BM570" s="876">
        <v>424</v>
      </c>
      <c r="BN570" s="872" t="s">
        <v>9667</v>
      </c>
      <c r="BO570" s="1624">
        <v>45305</v>
      </c>
      <c r="BP570" s="1624">
        <v>45310</v>
      </c>
      <c r="BQ570" s="1624">
        <v>45312</v>
      </c>
      <c r="BR570" s="1624">
        <v>45317</v>
      </c>
      <c r="BS570" s="1624">
        <v>45394</v>
      </c>
      <c r="BT570" s="1624">
        <v>45411</v>
      </c>
      <c r="BU570" s="1624">
        <v>45415</v>
      </c>
      <c r="BV570" s="1624">
        <v>45421</v>
      </c>
      <c r="BW570" s="1543">
        <v>45423</v>
      </c>
      <c r="BY570" s="864">
        <v>45</v>
      </c>
      <c r="BZ570" s="857" t="s">
        <v>506</v>
      </c>
      <c r="CA570" s="1246"/>
      <c r="CB570" s="876">
        <v>424</v>
      </c>
      <c r="CC570" s="872" t="s">
        <v>9667</v>
      </c>
      <c r="CD570" s="1624">
        <v>45305</v>
      </c>
      <c r="CE570" s="1624">
        <v>45310</v>
      </c>
      <c r="CF570" s="1624">
        <v>45312</v>
      </c>
      <c r="CG570" s="1624">
        <v>45317</v>
      </c>
      <c r="CH570" s="1624">
        <v>45394</v>
      </c>
      <c r="CI570" s="1624">
        <v>45411</v>
      </c>
      <c r="CJ570" s="1624">
        <v>45415</v>
      </c>
      <c r="CK570" s="1624">
        <v>45421</v>
      </c>
      <c r="CL570" s="1543">
        <v>45423</v>
      </c>
      <c r="CN570" s="864">
        <v>45</v>
      </c>
      <c r="CO570" s="857" t="s">
        <v>506</v>
      </c>
      <c r="CP570" s="1246"/>
      <c r="CQ570" s="876">
        <v>424</v>
      </c>
      <c r="CR570" s="872" t="s">
        <v>9667</v>
      </c>
      <c r="CS570" s="1624">
        <v>45305</v>
      </c>
      <c r="CT570" s="1624">
        <v>45310</v>
      </c>
      <c r="CU570" s="1624">
        <v>45312</v>
      </c>
      <c r="CV570" s="1624">
        <v>45317</v>
      </c>
      <c r="CW570" s="1624">
        <v>45394</v>
      </c>
      <c r="CX570" s="1624">
        <v>45411</v>
      </c>
      <c r="CY570" s="1624">
        <v>45415</v>
      </c>
      <c r="CZ570" s="1624">
        <v>45421</v>
      </c>
      <c r="DA570" s="1543">
        <v>45423</v>
      </c>
    </row>
    <row r="571" spans="2:105">
      <c r="B571" s="1649" t="s">
        <v>5093</v>
      </c>
      <c r="C571" s="864">
        <f t="shared" si="538"/>
        <v>46</v>
      </c>
      <c r="D571" s="1646"/>
      <c r="E571" s="1246"/>
      <c r="F571" s="876">
        <v>424</v>
      </c>
      <c r="G571" s="872" t="s">
        <v>9667</v>
      </c>
      <c r="H571" s="859">
        <f t="shared" si="539"/>
        <v>45385</v>
      </c>
      <c r="I571" s="859">
        <f t="shared" si="541"/>
        <v>45388</v>
      </c>
      <c r="J571" s="859">
        <f t="shared" si="543"/>
        <v>45394</v>
      </c>
      <c r="K571" s="859">
        <f t="shared" si="544"/>
        <v>45401</v>
      </c>
      <c r="L571" s="859">
        <f t="shared" si="542"/>
        <v>45418</v>
      </c>
      <c r="M571" s="859">
        <f t="shared" si="537"/>
        <v>45422</v>
      </c>
      <c r="N571" s="859">
        <f t="shared" si="545"/>
        <v>45428</v>
      </c>
      <c r="O571" s="1543">
        <f t="shared" si="540"/>
        <v>45430</v>
      </c>
      <c r="Q571" s="864">
        <v>46</v>
      </c>
      <c r="R571" s="857" t="s">
        <v>506</v>
      </c>
      <c r="S571" s="1246"/>
      <c r="T571" s="876">
        <v>424</v>
      </c>
      <c r="U571" s="872" t="s">
        <v>9667</v>
      </c>
      <c r="V571" s="1624">
        <v>45312</v>
      </c>
      <c r="W571" s="1624">
        <v>45317</v>
      </c>
      <c r="X571" s="1624">
        <v>45319</v>
      </c>
      <c r="Y571" s="1624">
        <v>45324</v>
      </c>
      <c r="Z571" s="1624">
        <v>45401</v>
      </c>
      <c r="AA571" s="1624">
        <v>45418</v>
      </c>
      <c r="AB571" s="1624">
        <v>45422</v>
      </c>
      <c r="AC571" s="1624">
        <v>45428</v>
      </c>
      <c r="AD571" s="1543">
        <v>45430</v>
      </c>
      <c r="AF571" s="864">
        <v>46</v>
      </c>
      <c r="AG571" s="857" t="s">
        <v>506</v>
      </c>
      <c r="AH571" s="1246"/>
      <c r="AI571" s="876">
        <v>424</v>
      </c>
      <c r="AJ571" s="872" t="s">
        <v>9667</v>
      </c>
      <c r="AK571" s="1624">
        <v>45312</v>
      </c>
      <c r="AL571" s="1624">
        <v>45317</v>
      </c>
      <c r="AM571" s="1624">
        <v>45319</v>
      </c>
      <c r="AN571" s="1624">
        <v>45324</v>
      </c>
      <c r="AO571" s="1624">
        <v>45401</v>
      </c>
      <c r="AP571" s="1624">
        <v>45418</v>
      </c>
      <c r="AQ571" s="1624">
        <v>45422</v>
      </c>
      <c r="AR571" s="1624">
        <v>45428</v>
      </c>
      <c r="AS571" s="1543">
        <v>45430</v>
      </c>
      <c r="AU571" s="864">
        <v>46</v>
      </c>
      <c r="AV571" s="857" t="s">
        <v>506</v>
      </c>
      <c r="AW571" s="1246"/>
      <c r="AX571" s="876">
        <v>424</v>
      </c>
      <c r="AY571" s="872" t="s">
        <v>9667</v>
      </c>
      <c r="AZ571" s="1624">
        <v>45312</v>
      </c>
      <c r="BA571" s="1624">
        <v>45317</v>
      </c>
      <c r="BB571" s="1624">
        <v>45319</v>
      </c>
      <c r="BC571" s="1624">
        <v>45324</v>
      </c>
      <c r="BD571" s="1624">
        <v>45401</v>
      </c>
      <c r="BE571" s="1624">
        <v>45418</v>
      </c>
      <c r="BF571" s="1624">
        <v>45422</v>
      </c>
      <c r="BG571" s="1624">
        <v>45428</v>
      </c>
      <c r="BH571" s="1543">
        <v>45430</v>
      </c>
      <c r="BJ571" s="864">
        <v>46</v>
      </c>
      <c r="BK571" s="857" t="s">
        <v>506</v>
      </c>
      <c r="BL571" s="1246"/>
      <c r="BM571" s="876">
        <v>424</v>
      </c>
      <c r="BN571" s="872" t="s">
        <v>9667</v>
      </c>
      <c r="BO571" s="1624">
        <v>45312</v>
      </c>
      <c r="BP571" s="1624">
        <v>45317</v>
      </c>
      <c r="BQ571" s="1624">
        <v>45319</v>
      </c>
      <c r="BR571" s="1624">
        <v>45324</v>
      </c>
      <c r="BS571" s="1624">
        <v>45401</v>
      </c>
      <c r="BT571" s="1624">
        <v>45418</v>
      </c>
      <c r="BU571" s="1624">
        <v>45422</v>
      </c>
      <c r="BV571" s="1624">
        <v>45428</v>
      </c>
      <c r="BW571" s="1543">
        <v>45430</v>
      </c>
      <c r="BY571" s="864">
        <v>46</v>
      </c>
      <c r="BZ571" s="857" t="s">
        <v>506</v>
      </c>
      <c r="CA571" s="1246"/>
      <c r="CB571" s="876">
        <v>424</v>
      </c>
      <c r="CC571" s="872" t="s">
        <v>9667</v>
      </c>
      <c r="CD571" s="1624">
        <v>45312</v>
      </c>
      <c r="CE571" s="1624">
        <v>45317</v>
      </c>
      <c r="CF571" s="1624">
        <v>45319</v>
      </c>
      <c r="CG571" s="1624">
        <v>45324</v>
      </c>
      <c r="CH571" s="1624">
        <v>45401</v>
      </c>
      <c r="CI571" s="1624">
        <v>45418</v>
      </c>
      <c r="CJ571" s="1624">
        <v>45422</v>
      </c>
      <c r="CK571" s="1624">
        <v>45428</v>
      </c>
      <c r="CL571" s="1543">
        <v>45430</v>
      </c>
      <c r="CN571" s="864">
        <v>46</v>
      </c>
      <c r="CO571" s="857" t="s">
        <v>506</v>
      </c>
      <c r="CP571" s="1246"/>
      <c r="CQ571" s="876">
        <v>424</v>
      </c>
      <c r="CR571" s="872" t="s">
        <v>9667</v>
      </c>
      <c r="CS571" s="1624">
        <v>45312</v>
      </c>
      <c r="CT571" s="1624">
        <v>45317</v>
      </c>
      <c r="CU571" s="1624">
        <v>45319</v>
      </c>
      <c r="CV571" s="1624">
        <v>45324</v>
      </c>
      <c r="CW571" s="1624">
        <v>45401</v>
      </c>
      <c r="CX571" s="1624">
        <v>45418</v>
      </c>
      <c r="CY571" s="1624">
        <v>45422</v>
      </c>
      <c r="CZ571" s="1624">
        <v>45428</v>
      </c>
      <c r="DA571" s="1543">
        <v>45430</v>
      </c>
    </row>
    <row r="572" spans="2:105">
      <c r="B572" s="1649" t="s">
        <v>5094</v>
      </c>
      <c r="C572" s="864">
        <f t="shared" si="538"/>
        <v>47</v>
      </c>
      <c r="D572" s="1646"/>
      <c r="E572" s="1246"/>
      <c r="F572" s="876">
        <v>424</v>
      </c>
      <c r="G572" s="872" t="s">
        <v>9667</v>
      </c>
      <c r="H572" s="859">
        <f t="shared" si="539"/>
        <v>45392</v>
      </c>
      <c r="I572" s="859">
        <f t="shared" si="541"/>
        <v>45395</v>
      </c>
      <c r="J572" s="859">
        <f t="shared" si="543"/>
        <v>45401</v>
      </c>
      <c r="K572" s="859">
        <f t="shared" si="544"/>
        <v>45408</v>
      </c>
      <c r="L572" s="859">
        <f t="shared" si="542"/>
        <v>45425</v>
      </c>
      <c r="M572" s="859">
        <f t="shared" si="537"/>
        <v>45429</v>
      </c>
      <c r="N572" s="859">
        <f t="shared" si="545"/>
        <v>45435</v>
      </c>
      <c r="O572" s="1543">
        <f t="shared" si="540"/>
        <v>45437</v>
      </c>
      <c r="Q572" s="864">
        <v>47</v>
      </c>
      <c r="R572" s="857" t="s">
        <v>506</v>
      </c>
      <c r="S572" s="1246"/>
      <c r="T572" s="876">
        <v>424</v>
      </c>
      <c r="U572" s="872" t="s">
        <v>9667</v>
      </c>
      <c r="V572" s="1624">
        <v>45319</v>
      </c>
      <c r="W572" s="1624">
        <v>45324</v>
      </c>
      <c r="X572" s="1624">
        <v>45326</v>
      </c>
      <c r="Y572" s="1624">
        <v>45331</v>
      </c>
      <c r="Z572" s="1624">
        <v>45408</v>
      </c>
      <c r="AA572" s="1624">
        <v>45425</v>
      </c>
      <c r="AB572" s="1624">
        <v>45429</v>
      </c>
      <c r="AC572" s="1624">
        <v>45435</v>
      </c>
      <c r="AD572" s="1543">
        <v>45437</v>
      </c>
      <c r="AF572" s="864">
        <v>47</v>
      </c>
      <c r="AG572" s="857" t="s">
        <v>506</v>
      </c>
      <c r="AH572" s="1246"/>
      <c r="AI572" s="876">
        <v>424</v>
      </c>
      <c r="AJ572" s="872" t="s">
        <v>9667</v>
      </c>
      <c r="AK572" s="1624">
        <v>45319</v>
      </c>
      <c r="AL572" s="1624">
        <v>45324</v>
      </c>
      <c r="AM572" s="1624">
        <v>45326</v>
      </c>
      <c r="AN572" s="1624">
        <v>45331</v>
      </c>
      <c r="AO572" s="1624">
        <v>45408</v>
      </c>
      <c r="AP572" s="1624">
        <v>45425</v>
      </c>
      <c r="AQ572" s="1624">
        <v>45429</v>
      </c>
      <c r="AR572" s="1624">
        <v>45435</v>
      </c>
      <c r="AS572" s="1543">
        <v>45437</v>
      </c>
      <c r="AU572" s="864">
        <v>47</v>
      </c>
      <c r="AV572" s="857" t="s">
        <v>506</v>
      </c>
      <c r="AW572" s="1246"/>
      <c r="AX572" s="876">
        <v>424</v>
      </c>
      <c r="AY572" s="872" t="s">
        <v>9667</v>
      </c>
      <c r="AZ572" s="1624">
        <v>45319</v>
      </c>
      <c r="BA572" s="1624">
        <v>45324</v>
      </c>
      <c r="BB572" s="1624">
        <v>45326</v>
      </c>
      <c r="BC572" s="1624">
        <v>45331</v>
      </c>
      <c r="BD572" s="1624">
        <v>45408</v>
      </c>
      <c r="BE572" s="1624">
        <v>45425</v>
      </c>
      <c r="BF572" s="1624">
        <v>45429</v>
      </c>
      <c r="BG572" s="1624">
        <v>45435</v>
      </c>
      <c r="BH572" s="1543">
        <v>45437</v>
      </c>
      <c r="BJ572" s="864">
        <v>47</v>
      </c>
      <c r="BK572" s="857" t="s">
        <v>506</v>
      </c>
      <c r="BL572" s="1246"/>
      <c r="BM572" s="876">
        <v>424</v>
      </c>
      <c r="BN572" s="872" t="s">
        <v>9667</v>
      </c>
      <c r="BO572" s="1624">
        <v>45319</v>
      </c>
      <c r="BP572" s="1624">
        <v>45324</v>
      </c>
      <c r="BQ572" s="1624">
        <v>45326</v>
      </c>
      <c r="BR572" s="1624">
        <v>45331</v>
      </c>
      <c r="BS572" s="1624">
        <v>45408</v>
      </c>
      <c r="BT572" s="1624">
        <v>45425</v>
      </c>
      <c r="BU572" s="1624">
        <v>45429</v>
      </c>
      <c r="BV572" s="1624">
        <v>45435</v>
      </c>
      <c r="BW572" s="1543">
        <v>45437</v>
      </c>
      <c r="BY572" s="864">
        <v>47</v>
      </c>
      <c r="BZ572" s="857" t="s">
        <v>506</v>
      </c>
      <c r="CA572" s="1246"/>
      <c r="CB572" s="876">
        <v>424</v>
      </c>
      <c r="CC572" s="872" t="s">
        <v>9667</v>
      </c>
      <c r="CD572" s="1624">
        <v>45319</v>
      </c>
      <c r="CE572" s="1624">
        <v>45324</v>
      </c>
      <c r="CF572" s="1624">
        <v>45326</v>
      </c>
      <c r="CG572" s="1624">
        <v>45331</v>
      </c>
      <c r="CH572" s="1624">
        <v>45408</v>
      </c>
      <c r="CI572" s="1624">
        <v>45425</v>
      </c>
      <c r="CJ572" s="1624">
        <v>45429</v>
      </c>
      <c r="CK572" s="1624">
        <v>45435</v>
      </c>
      <c r="CL572" s="1543">
        <v>45437</v>
      </c>
      <c r="CN572" s="864">
        <v>47</v>
      </c>
      <c r="CO572" s="857" t="s">
        <v>506</v>
      </c>
      <c r="CP572" s="1246"/>
      <c r="CQ572" s="876">
        <v>424</v>
      </c>
      <c r="CR572" s="872" t="s">
        <v>9667</v>
      </c>
      <c r="CS572" s="1624">
        <v>45319</v>
      </c>
      <c r="CT572" s="1624">
        <v>45324</v>
      </c>
      <c r="CU572" s="1624">
        <v>45326</v>
      </c>
      <c r="CV572" s="1624">
        <v>45331</v>
      </c>
      <c r="CW572" s="1624">
        <v>45408</v>
      </c>
      <c r="CX572" s="1624">
        <v>45425</v>
      </c>
      <c r="CY572" s="1624">
        <v>45429</v>
      </c>
      <c r="CZ572" s="1624">
        <v>45435</v>
      </c>
      <c r="DA572" s="1543">
        <v>45437</v>
      </c>
    </row>
    <row r="573" spans="2:105">
      <c r="B573" s="1649" t="s">
        <v>5095</v>
      </c>
      <c r="C573" s="864">
        <f t="shared" si="538"/>
        <v>48</v>
      </c>
      <c r="D573" s="1646"/>
      <c r="E573" s="1246"/>
      <c r="F573" s="876">
        <v>424</v>
      </c>
      <c r="G573" s="872" t="s">
        <v>9668</v>
      </c>
      <c r="H573" s="859">
        <f t="shared" si="539"/>
        <v>45399</v>
      </c>
      <c r="I573" s="859">
        <f t="shared" si="541"/>
        <v>45402</v>
      </c>
      <c r="J573" s="859">
        <f t="shared" si="543"/>
        <v>45408</v>
      </c>
      <c r="K573" s="859">
        <f t="shared" si="544"/>
        <v>45415</v>
      </c>
      <c r="L573" s="859">
        <f t="shared" si="542"/>
        <v>45432</v>
      </c>
      <c r="M573" s="859">
        <f t="shared" si="537"/>
        <v>45436</v>
      </c>
      <c r="N573" s="859">
        <f t="shared" si="545"/>
        <v>45442</v>
      </c>
      <c r="O573" s="1543">
        <f t="shared" si="540"/>
        <v>45444</v>
      </c>
      <c r="Q573" s="864">
        <v>48</v>
      </c>
      <c r="R573" s="857" t="s">
        <v>506</v>
      </c>
      <c r="S573" s="1246"/>
      <c r="T573" s="876">
        <v>424</v>
      </c>
      <c r="U573" s="872" t="s">
        <v>9668</v>
      </c>
      <c r="V573" s="1624">
        <v>45326</v>
      </c>
      <c r="W573" s="1624">
        <v>45331</v>
      </c>
      <c r="X573" s="1624">
        <v>45333</v>
      </c>
      <c r="Y573" s="1624">
        <v>45338</v>
      </c>
      <c r="Z573" s="1624">
        <v>45415</v>
      </c>
      <c r="AA573" s="1624">
        <v>45432</v>
      </c>
      <c r="AB573" s="1624">
        <v>45436</v>
      </c>
      <c r="AC573" s="1624">
        <v>45442</v>
      </c>
      <c r="AD573" s="1543">
        <v>45444</v>
      </c>
      <c r="AF573" s="864">
        <v>48</v>
      </c>
      <c r="AG573" s="857" t="s">
        <v>506</v>
      </c>
      <c r="AH573" s="1246"/>
      <c r="AI573" s="876">
        <v>424</v>
      </c>
      <c r="AJ573" s="872" t="s">
        <v>9668</v>
      </c>
      <c r="AK573" s="1624">
        <v>45326</v>
      </c>
      <c r="AL573" s="1624">
        <v>45331</v>
      </c>
      <c r="AM573" s="1624">
        <v>45333</v>
      </c>
      <c r="AN573" s="1624">
        <v>45338</v>
      </c>
      <c r="AO573" s="1624">
        <v>45415</v>
      </c>
      <c r="AP573" s="1624">
        <v>45432</v>
      </c>
      <c r="AQ573" s="1624">
        <v>45436</v>
      </c>
      <c r="AR573" s="1624">
        <v>45442</v>
      </c>
      <c r="AS573" s="1543">
        <v>45444</v>
      </c>
      <c r="AU573" s="864">
        <v>48</v>
      </c>
      <c r="AV573" s="857" t="s">
        <v>506</v>
      </c>
      <c r="AW573" s="1246"/>
      <c r="AX573" s="876">
        <v>424</v>
      </c>
      <c r="AY573" s="872" t="s">
        <v>9668</v>
      </c>
      <c r="AZ573" s="1624">
        <v>45326</v>
      </c>
      <c r="BA573" s="1624">
        <v>45331</v>
      </c>
      <c r="BB573" s="1624">
        <v>45333</v>
      </c>
      <c r="BC573" s="1624">
        <v>45338</v>
      </c>
      <c r="BD573" s="1624">
        <v>45415</v>
      </c>
      <c r="BE573" s="1624">
        <v>45432</v>
      </c>
      <c r="BF573" s="1624">
        <v>45436</v>
      </c>
      <c r="BG573" s="1624">
        <v>45442</v>
      </c>
      <c r="BH573" s="1543">
        <v>45444</v>
      </c>
      <c r="BJ573" s="864">
        <v>48</v>
      </c>
      <c r="BK573" s="857" t="s">
        <v>506</v>
      </c>
      <c r="BL573" s="1246"/>
      <c r="BM573" s="876">
        <v>424</v>
      </c>
      <c r="BN573" s="872" t="s">
        <v>9668</v>
      </c>
      <c r="BO573" s="1624">
        <v>45326</v>
      </c>
      <c r="BP573" s="1624">
        <v>45331</v>
      </c>
      <c r="BQ573" s="1624">
        <v>45333</v>
      </c>
      <c r="BR573" s="1624">
        <v>45338</v>
      </c>
      <c r="BS573" s="1624">
        <v>45415</v>
      </c>
      <c r="BT573" s="1624">
        <v>45432</v>
      </c>
      <c r="BU573" s="1624">
        <v>45436</v>
      </c>
      <c r="BV573" s="1624">
        <v>45442</v>
      </c>
      <c r="BW573" s="1543">
        <v>45444</v>
      </c>
      <c r="BY573" s="864">
        <v>48</v>
      </c>
      <c r="BZ573" s="857" t="s">
        <v>506</v>
      </c>
      <c r="CA573" s="1246"/>
      <c r="CB573" s="876">
        <v>424</v>
      </c>
      <c r="CC573" s="872" t="s">
        <v>9668</v>
      </c>
      <c r="CD573" s="1624">
        <v>45326</v>
      </c>
      <c r="CE573" s="1624">
        <v>45331</v>
      </c>
      <c r="CF573" s="1624">
        <v>45333</v>
      </c>
      <c r="CG573" s="1624">
        <v>45338</v>
      </c>
      <c r="CH573" s="1624">
        <v>45415</v>
      </c>
      <c r="CI573" s="1624">
        <v>45432</v>
      </c>
      <c r="CJ573" s="1624">
        <v>45436</v>
      </c>
      <c r="CK573" s="1624">
        <v>45442</v>
      </c>
      <c r="CL573" s="1543">
        <v>45444</v>
      </c>
      <c r="CN573" s="864">
        <v>48</v>
      </c>
      <c r="CO573" s="857" t="s">
        <v>506</v>
      </c>
      <c r="CP573" s="1246"/>
      <c r="CQ573" s="876">
        <v>424</v>
      </c>
      <c r="CR573" s="872" t="s">
        <v>9668</v>
      </c>
      <c r="CS573" s="1624">
        <v>45326</v>
      </c>
      <c r="CT573" s="1624">
        <v>45331</v>
      </c>
      <c r="CU573" s="1624">
        <v>45333</v>
      </c>
      <c r="CV573" s="1624">
        <v>45338</v>
      </c>
      <c r="CW573" s="1624">
        <v>45415</v>
      </c>
      <c r="CX573" s="1624">
        <v>45432</v>
      </c>
      <c r="CY573" s="1624">
        <v>45436</v>
      </c>
      <c r="CZ573" s="1624">
        <v>45442</v>
      </c>
      <c r="DA573" s="1543">
        <v>45444</v>
      </c>
    </row>
    <row r="574" spans="2:105">
      <c r="B574" s="1649" t="s">
        <v>5096</v>
      </c>
      <c r="C574" s="864">
        <f t="shared" si="538"/>
        <v>49</v>
      </c>
      <c r="D574" s="1646"/>
      <c r="E574" s="1246"/>
      <c r="F574" s="876">
        <v>424</v>
      </c>
      <c r="G574" s="872" t="s">
        <v>9668</v>
      </c>
      <c r="H574" s="859">
        <f t="shared" si="539"/>
        <v>45406</v>
      </c>
      <c r="I574" s="859">
        <f t="shared" si="541"/>
        <v>45409</v>
      </c>
      <c r="J574" s="859">
        <f t="shared" si="543"/>
        <v>45415</v>
      </c>
      <c r="K574" s="859">
        <f t="shared" si="544"/>
        <v>45422</v>
      </c>
      <c r="L574" s="859">
        <f t="shared" si="542"/>
        <v>45439</v>
      </c>
      <c r="M574" s="859">
        <f t="shared" si="537"/>
        <v>45443</v>
      </c>
      <c r="N574" s="859">
        <f t="shared" si="545"/>
        <v>45449</v>
      </c>
      <c r="O574" s="1543">
        <f t="shared" si="540"/>
        <v>45451</v>
      </c>
      <c r="Q574" s="864">
        <v>49</v>
      </c>
      <c r="R574" s="857" t="s">
        <v>506</v>
      </c>
      <c r="S574" s="1246"/>
      <c r="T574" s="876">
        <v>424</v>
      </c>
      <c r="U574" s="872" t="s">
        <v>9668</v>
      </c>
      <c r="V574" s="1624">
        <v>45333</v>
      </c>
      <c r="W574" s="1624">
        <v>45338</v>
      </c>
      <c r="X574" s="1624">
        <v>45340</v>
      </c>
      <c r="Y574" s="1624">
        <v>45345</v>
      </c>
      <c r="Z574" s="1624">
        <v>45422</v>
      </c>
      <c r="AA574" s="1624">
        <v>45439</v>
      </c>
      <c r="AB574" s="1624">
        <v>45443</v>
      </c>
      <c r="AC574" s="1624">
        <v>45449</v>
      </c>
      <c r="AD574" s="1543">
        <v>45451</v>
      </c>
      <c r="AF574" s="864">
        <v>49</v>
      </c>
      <c r="AG574" s="857" t="s">
        <v>506</v>
      </c>
      <c r="AH574" s="1246"/>
      <c r="AI574" s="876">
        <v>424</v>
      </c>
      <c r="AJ574" s="872" t="s">
        <v>9668</v>
      </c>
      <c r="AK574" s="1624">
        <v>45333</v>
      </c>
      <c r="AL574" s="1624">
        <v>45338</v>
      </c>
      <c r="AM574" s="1624">
        <v>45340</v>
      </c>
      <c r="AN574" s="1624">
        <v>45345</v>
      </c>
      <c r="AO574" s="1624">
        <v>45422</v>
      </c>
      <c r="AP574" s="1624">
        <v>45439</v>
      </c>
      <c r="AQ574" s="1624">
        <v>45443</v>
      </c>
      <c r="AR574" s="1624">
        <v>45449</v>
      </c>
      <c r="AS574" s="1543">
        <v>45451</v>
      </c>
      <c r="AU574" s="864">
        <v>49</v>
      </c>
      <c r="AV574" s="857" t="s">
        <v>506</v>
      </c>
      <c r="AW574" s="1246"/>
      <c r="AX574" s="876">
        <v>424</v>
      </c>
      <c r="AY574" s="872" t="s">
        <v>9668</v>
      </c>
      <c r="AZ574" s="1624">
        <v>45333</v>
      </c>
      <c r="BA574" s="1624">
        <v>45338</v>
      </c>
      <c r="BB574" s="1624">
        <v>45340</v>
      </c>
      <c r="BC574" s="1624">
        <v>45345</v>
      </c>
      <c r="BD574" s="1624">
        <v>45422</v>
      </c>
      <c r="BE574" s="1624">
        <v>45439</v>
      </c>
      <c r="BF574" s="1624">
        <v>45443</v>
      </c>
      <c r="BG574" s="1624">
        <v>45449</v>
      </c>
      <c r="BH574" s="1543">
        <v>45451</v>
      </c>
      <c r="BJ574" s="864">
        <v>49</v>
      </c>
      <c r="BK574" s="857" t="s">
        <v>506</v>
      </c>
      <c r="BL574" s="1246"/>
      <c r="BM574" s="876">
        <v>424</v>
      </c>
      <c r="BN574" s="872" t="s">
        <v>9668</v>
      </c>
      <c r="BO574" s="1624">
        <v>45333</v>
      </c>
      <c r="BP574" s="1624">
        <v>45338</v>
      </c>
      <c r="BQ574" s="1624">
        <v>45340</v>
      </c>
      <c r="BR574" s="1624">
        <v>45345</v>
      </c>
      <c r="BS574" s="1624">
        <v>45422</v>
      </c>
      <c r="BT574" s="1624">
        <v>45439</v>
      </c>
      <c r="BU574" s="1624">
        <v>45443</v>
      </c>
      <c r="BV574" s="1624">
        <v>45449</v>
      </c>
      <c r="BW574" s="1543">
        <v>45451</v>
      </c>
      <c r="BY574" s="864">
        <v>49</v>
      </c>
      <c r="BZ574" s="857" t="s">
        <v>506</v>
      </c>
      <c r="CA574" s="1246"/>
      <c r="CB574" s="876">
        <v>424</v>
      </c>
      <c r="CC574" s="872" t="s">
        <v>9668</v>
      </c>
      <c r="CD574" s="1624">
        <v>45333</v>
      </c>
      <c r="CE574" s="1624">
        <v>45338</v>
      </c>
      <c r="CF574" s="1624">
        <v>45340</v>
      </c>
      <c r="CG574" s="1624">
        <v>45345</v>
      </c>
      <c r="CH574" s="1624">
        <v>45422</v>
      </c>
      <c r="CI574" s="1624">
        <v>45439</v>
      </c>
      <c r="CJ574" s="1624">
        <v>45443</v>
      </c>
      <c r="CK574" s="1624">
        <v>45449</v>
      </c>
      <c r="CL574" s="1543">
        <v>45451</v>
      </c>
      <c r="CN574" s="864">
        <v>49</v>
      </c>
      <c r="CO574" s="857" t="s">
        <v>506</v>
      </c>
      <c r="CP574" s="1246"/>
      <c r="CQ574" s="876">
        <v>424</v>
      </c>
      <c r="CR574" s="872" t="s">
        <v>9668</v>
      </c>
      <c r="CS574" s="1624">
        <v>45333</v>
      </c>
      <c r="CT574" s="1624">
        <v>45338</v>
      </c>
      <c r="CU574" s="1624">
        <v>45340</v>
      </c>
      <c r="CV574" s="1624">
        <v>45345</v>
      </c>
      <c r="CW574" s="1624">
        <v>45422</v>
      </c>
      <c r="CX574" s="1624">
        <v>45439</v>
      </c>
      <c r="CY574" s="1624">
        <v>45443</v>
      </c>
      <c r="CZ574" s="1624">
        <v>45449</v>
      </c>
      <c r="DA574" s="1543">
        <v>45451</v>
      </c>
    </row>
    <row r="575" spans="2:105">
      <c r="B575" s="1649" t="s">
        <v>5097</v>
      </c>
      <c r="C575" s="864">
        <f t="shared" si="538"/>
        <v>50</v>
      </c>
      <c r="D575" s="1646"/>
      <c r="E575" s="1246"/>
      <c r="F575" s="876">
        <v>424</v>
      </c>
      <c r="G575" s="872" t="s">
        <v>9668</v>
      </c>
      <c r="H575" s="859">
        <f t="shared" si="539"/>
        <v>45413</v>
      </c>
      <c r="I575" s="859">
        <f t="shared" si="541"/>
        <v>45416</v>
      </c>
      <c r="J575" s="859">
        <f t="shared" si="543"/>
        <v>45422</v>
      </c>
      <c r="K575" s="859">
        <f t="shared" si="544"/>
        <v>45429</v>
      </c>
      <c r="L575" s="859">
        <f t="shared" si="542"/>
        <v>45446</v>
      </c>
      <c r="M575" s="859">
        <f t="shared" si="537"/>
        <v>45450</v>
      </c>
      <c r="N575" s="859">
        <f t="shared" si="545"/>
        <v>45456</v>
      </c>
      <c r="O575" s="1543">
        <f t="shared" si="540"/>
        <v>45458</v>
      </c>
      <c r="Q575" s="864">
        <v>50</v>
      </c>
      <c r="R575" s="857" t="s">
        <v>506</v>
      </c>
      <c r="S575" s="1246"/>
      <c r="T575" s="876">
        <v>424</v>
      </c>
      <c r="U575" s="872" t="s">
        <v>9668</v>
      </c>
      <c r="V575" s="1624">
        <v>45340</v>
      </c>
      <c r="W575" s="1624">
        <v>45345</v>
      </c>
      <c r="X575" s="1624">
        <v>45347</v>
      </c>
      <c r="Y575" s="1624">
        <v>45352</v>
      </c>
      <c r="Z575" s="1624">
        <v>45429</v>
      </c>
      <c r="AA575" s="1624">
        <v>45446</v>
      </c>
      <c r="AB575" s="1624">
        <v>45450</v>
      </c>
      <c r="AC575" s="1624">
        <v>45456</v>
      </c>
      <c r="AD575" s="1543">
        <v>45458</v>
      </c>
      <c r="AF575" s="864">
        <v>50</v>
      </c>
      <c r="AG575" s="857" t="s">
        <v>506</v>
      </c>
      <c r="AH575" s="1246"/>
      <c r="AI575" s="876">
        <v>424</v>
      </c>
      <c r="AJ575" s="872" t="s">
        <v>9668</v>
      </c>
      <c r="AK575" s="1624">
        <v>45340</v>
      </c>
      <c r="AL575" s="1624">
        <v>45345</v>
      </c>
      <c r="AM575" s="1624">
        <v>45347</v>
      </c>
      <c r="AN575" s="1624">
        <v>45352</v>
      </c>
      <c r="AO575" s="1624">
        <v>45429</v>
      </c>
      <c r="AP575" s="1624">
        <v>45446</v>
      </c>
      <c r="AQ575" s="1624">
        <v>45450</v>
      </c>
      <c r="AR575" s="1624">
        <v>45456</v>
      </c>
      <c r="AS575" s="1543">
        <v>45458</v>
      </c>
      <c r="AU575" s="864">
        <v>50</v>
      </c>
      <c r="AV575" s="857" t="s">
        <v>506</v>
      </c>
      <c r="AW575" s="1246"/>
      <c r="AX575" s="876">
        <v>424</v>
      </c>
      <c r="AY575" s="872" t="s">
        <v>9668</v>
      </c>
      <c r="AZ575" s="1624">
        <v>45340</v>
      </c>
      <c r="BA575" s="1624">
        <v>45345</v>
      </c>
      <c r="BB575" s="1624">
        <v>45347</v>
      </c>
      <c r="BC575" s="1624">
        <v>45352</v>
      </c>
      <c r="BD575" s="1624">
        <v>45429</v>
      </c>
      <c r="BE575" s="1624">
        <v>45446</v>
      </c>
      <c r="BF575" s="1624">
        <v>45450</v>
      </c>
      <c r="BG575" s="1624">
        <v>45456</v>
      </c>
      <c r="BH575" s="1543">
        <v>45458</v>
      </c>
      <c r="BJ575" s="864">
        <v>50</v>
      </c>
      <c r="BK575" s="857" t="s">
        <v>506</v>
      </c>
      <c r="BL575" s="1246"/>
      <c r="BM575" s="876">
        <v>424</v>
      </c>
      <c r="BN575" s="872" t="s">
        <v>9668</v>
      </c>
      <c r="BO575" s="1624">
        <v>45340</v>
      </c>
      <c r="BP575" s="1624">
        <v>45345</v>
      </c>
      <c r="BQ575" s="1624">
        <v>45347</v>
      </c>
      <c r="BR575" s="1624">
        <v>45352</v>
      </c>
      <c r="BS575" s="1624">
        <v>45429</v>
      </c>
      <c r="BT575" s="1624">
        <v>45446</v>
      </c>
      <c r="BU575" s="1624">
        <v>45450</v>
      </c>
      <c r="BV575" s="1624">
        <v>45456</v>
      </c>
      <c r="BW575" s="1543">
        <v>45458</v>
      </c>
      <c r="BY575" s="864">
        <v>50</v>
      </c>
      <c r="BZ575" s="857" t="s">
        <v>506</v>
      </c>
      <c r="CA575" s="1246"/>
      <c r="CB575" s="876">
        <v>424</v>
      </c>
      <c r="CC575" s="872" t="s">
        <v>9668</v>
      </c>
      <c r="CD575" s="1624">
        <v>45340</v>
      </c>
      <c r="CE575" s="1624">
        <v>45345</v>
      </c>
      <c r="CF575" s="1624">
        <v>45347</v>
      </c>
      <c r="CG575" s="1624">
        <v>45352</v>
      </c>
      <c r="CH575" s="1624">
        <v>45429</v>
      </c>
      <c r="CI575" s="1624">
        <v>45446</v>
      </c>
      <c r="CJ575" s="1624">
        <v>45450</v>
      </c>
      <c r="CK575" s="1624">
        <v>45456</v>
      </c>
      <c r="CL575" s="1543">
        <v>45458</v>
      </c>
      <c r="CN575" s="864">
        <v>50</v>
      </c>
      <c r="CO575" s="857" t="s">
        <v>506</v>
      </c>
      <c r="CP575" s="1246"/>
      <c r="CQ575" s="876">
        <v>424</v>
      </c>
      <c r="CR575" s="872" t="s">
        <v>9668</v>
      </c>
      <c r="CS575" s="1624">
        <v>45340</v>
      </c>
      <c r="CT575" s="1624">
        <v>45345</v>
      </c>
      <c r="CU575" s="1624">
        <v>45347</v>
      </c>
      <c r="CV575" s="1624">
        <v>45352</v>
      </c>
      <c r="CW575" s="1624">
        <v>45429</v>
      </c>
      <c r="CX575" s="1624">
        <v>45446</v>
      </c>
      <c r="CY575" s="1624">
        <v>45450</v>
      </c>
      <c r="CZ575" s="1624">
        <v>45456</v>
      </c>
      <c r="DA575" s="1543">
        <v>45458</v>
      </c>
    </row>
    <row r="576" spans="2:105">
      <c r="B576" s="1649" t="s">
        <v>5098</v>
      </c>
      <c r="C576" s="864">
        <f t="shared" si="538"/>
        <v>51</v>
      </c>
      <c r="D576" s="1646"/>
      <c r="E576" s="1246"/>
      <c r="F576" s="876">
        <v>424</v>
      </c>
      <c r="G576" s="872" t="s">
        <v>9668</v>
      </c>
      <c r="H576" s="859">
        <f t="shared" si="539"/>
        <v>45420</v>
      </c>
      <c r="I576" s="859">
        <f t="shared" si="541"/>
        <v>45423</v>
      </c>
      <c r="J576" s="859">
        <f t="shared" si="543"/>
        <v>45429</v>
      </c>
      <c r="K576" s="859">
        <f t="shared" si="544"/>
        <v>45436</v>
      </c>
      <c r="L576" s="859">
        <f t="shared" si="542"/>
        <v>45453</v>
      </c>
      <c r="M576" s="859">
        <f t="shared" si="537"/>
        <v>45457</v>
      </c>
      <c r="N576" s="859">
        <f t="shared" si="545"/>
        <v>45463</v>
      </c>
      <c r="O576" s="1543">
        <f t="shared" si="540"/>
        <v>45465</v>
      </c>
      <c r="Q576" s="864">
        <v>51</v>
      </c>
      <c r="R576" s="857" t="s">
        <v>506</v>
      </c>
      <c r="S576" s="1246"/>
      <c r="T576" s="876">
        <v>424</v>
      </c>
      <c r="U576" s="872" t="s">
        <v>9668</v>
      </c>
      <c r="V576" s="1624">
        <v>45347</v>
      </c>
      <c r="W576" s="1624">
        <v>45352</v>
      </c>
      <c r="X576" s="1624">
        <v>45354</v>
      </c>
      <c r="Y576" s="1624">
        <v>45359</v>
      </c>
      <c r="Z576" s="1624">
        <v>45436</v>
      </c>
      <c r="AA576" s="1624">
        <v>45453</v>
      </c>
      <c r="AB576" s="1624">
        <v>45457</v>
      </c>
      <c r="AC576" s="1624">
        <v>45463</v>
      </c>
      <c r="AD576" s="1543">
        <v>45465</v>
      </c>
      <c r="AF576" s="864">
        <v>51</v>
      </c>
      <c r="AG576" s="857" t="s">
        <v>506</v>
      </c>
      <c r="AH576" s="1246"/>
      <c r="AI576" s="876">
        <v>424</v>
      </c>
      <c r="AJ576" s="872" t="s">
        <v>9668</v>
      </c>
      <c r="AK576" s="1624">
        <v>45347</v>
      </c>
      <c r="AL576" s="1624">
        <v>45352</v>
      </c>
      <c r="AM576" s="1624">
        <v>45354</v>
      </c>
      <c r="AN576" s="1624">
        <v>45359</v>
      </c>
      <c r="AO576" s="1624">
        <v>45436</v>
      </c>
      <c r="AP576" s="1624">
        <v>45453</v>
      </c>
      <c r="AQ576" s="1624">
        <v>45457</v>
      </c>
      <c r="AR576" s="1624">
        <v>45463</v>
      </c>
      <c r="AS576" s="1543">
        <v>45465</v>
      </c>
      <c r="AU576" s="864">
        <v>51</v>
      </c>
      <c r="AV576" s="857" t="s">
        <v>506</v>
      </c>
      <c r="AW576" s="1246"/>
      <c r="AX576" s="876">
        <v>424</v>
      </c>
      <c r="AY576" s="872" t="s">
        <v>9668</v>
      </c>
      <c r="AZ576" s="1624">
        <v>45347</v>
      </c>
      <c r="BA576" s="1624">
        <v>45352</v>
      </c>
      <c r="BB576" s="1624">
        <v>45354</v>
      </c>
      <c r="BC576" s="1624">
        <v>45359</v>
      </c>
      <c r="BD576" s="1624">
        <v>45436</v>
      </c>
      <c r="BE576" s="1624">
        <v>45453</v>
      </c>
      <c r="BF576" s="1624">
        <v>45457</v>
      </c>
      <c r="BG576" s="1624">
        <v>45463</v>
      </c>
      <c r="BH576" s="1543">
        <v>45465</v>
      </c>
      <c r="BJ576" s="864">
        <v>51</v>
      </c>
      <c r="BK576" s="857" t="s">
        <v>506</v>
      </c>
      <c r="BL576" s="1246"/>
      <c r="BM576" s="876">
        <v>424</v>
      </c>
      <c r="BN576" s="872" t="s">
        <v>9668</v>
      </c>
      <c r="BO576" s="1624">
        <v>45347</v>
      </c>
      <c r="BP576" s="1624">
        <v>45352</v>
      </c>
      <c r="BQ576" s="1624">
        <v>45354</v>
      </c>
      <c r="BR576" s="1624">
        <v>45359</v>
      </c>
      <c r="BS576" s="1624">
        <v>45436</v>
      </c>
      <c r="BT576" s="1624">
        <v>45453</v>
      </c>
      <c r="BU576" s="1624">
        <v>45457</v>
      </c>
      <c r="BV576" s="1624">
        <v>45463</v>
      </c>
      <c r="BW576" s="1543">
        <v>45465</v>
      </c>
      <c r="BY576" s="864">
        <v>51</v>
      </c>
      <c r="BZ576" s="857" t="s">
        <v>506</v>
      </c>
      <c r="CA576" s="1246"/>
      <c r="CB576" s="876">
        <v>424</v>
      </c>
      <c r="CC576" s="872" t="s">
        <v>9668</v>
      </c>
      <c r="CD576" s="1624">
        <v>45347</v>
      </c>
      <c r="CE576" s="1624">
        <v>45352</v>
      </c>
      <c r="CF576" s="1624">
        <v>45354</v>
      </c>
      <c r="CG576" s="1624">
        <v>45359</v>
      </c>
      <c r="CH576" s="1624">
        <v>45436</v>
      </c>
      <c r="CI576" s="1624">
        <v>45453</v>
      </c>
      <c r="CJ576" s="1624">
        <v>45457</v>
      </c>
      <c r="CK576" s="1624">
        <v>45463</v>
      </c>
      <c r="CL576" s="1543">
        <v>45465</v>
      </c>
      <c r="CN576" s="864">
        <v>51</v>
      </c>
      <c r="CO576" s="857" t="s">
        <v>506</v>
      </c>
      <c r="CP576" s="1246"/>
      <c r="CQ576" s="876">
        <v>424</v>
      </c>
      <c r="CR576" s="872" t="s">
        <v>9668</v>
      </c>
      <c r="CS576" s="1624">
        <v>45347</v>
      </c>
      <c r="CT576" s="1624">
        <v>45352</v>
      </c>
      <c r="CU576" s="1624">
        <v>45354</v>
      </c>
      <c r="CV576" s="1624">
        <v>45359</v>
      </c>
      <c r="CW576" s="1624">
        <v>45436</v>
      </c>
      <c r="CX576" s="1624">
        <v>45453</v>
      </c>
      <c r="CY576" s="1624">
        <v>45457</v>
      </c>
      <c r="CZ576" s="1624">
        <v>45463</v>
      </c>
      <c r="DA576" s="1543">
        <v>45465</v>
      </c>
    </row>
    <row r="577" spans="2:105">
      <c r="B577" s="1649" t="s">
        <v>5099</v>
      </c>
      <c r="C577" s="864">
        <f t="shared" si="538"/>
        <v>52</v>
      </c>
      <c r="D577" s="1646"/>
      <c r="E577" s="1246"/>
      <c r="F577" s="876">
        <v>424</v>
      </c>
      <c r="G577" s="872" t="s">
        <v>9668</v>
      </c>
      <c r="H577" s="859">
        <f t="shared" si="539"/>
        <v>45427</v>
      </c>
      <c r="I577" s="859">
        <f t="shared" si="541"/>
        <v>45430</v>
      </c>
      <c r="J577" s="859">
        <f t="shared" si="543"/>
        <v>45436</v>
      </c>
      <c r="K577" s="859">
        <f t="shared" si="544"/>
        <v>45443</v>
      </c>
      <c r="L577" s="859">
        <f t="shared" si="542"/>
        <v>45460</v>
      </c>
      <c r="M577" s="859">
        <f t="shared" si="537"/>
        <v>45464</v>
      </c>
      <c r="N577" s="859">
        <f t="shared" si="545"/>
        <v>45470</v>
      </c>
      <c r="O577" s="1543">
        <f t="shared" si="540"/>
        <v>45472</v>
      </c>
      <c r="Q577" s="864">
        <v>52</v>
      </c>
      <c r="R577" s="857" t="s">
        <v>506</v>
      </c>
      <c r="S577" s="1246"/>
      <c r="T577" s="876">
        <v>424</v>
      </c>
      <c r="U577" s="872" t="s">
        <v>9668</v>
      </c>
      <c r="V577" s="1624">
        <v>45354</v>
      </c>
      <c r="W577" s="1624">
        <v>45359</v>
      </c>
      <c r="X577" s="1624">
        <v>45361</v>
      </c>
      <c r="Y577" s="1624">
        <v>45366</v>
      </c>
      <c r="Z577" s="1624">
        <v>45443</v>
      </c>
      <c r="AA577" s="1624">
        <v>45460</v>
      </c>
      <c r="AB577" s="1624">
        <v>45464</v>
      </c>
      <c r="AC577" s="1624">
        <v>45470</v>
      </c>
      <c r="AD577" s="1543">
        <v>45472</v>
      </c>
      <c r="AF577" s="864">
        <v>52</v>
      </c>
      <c r="AG577" s="857" t="s">
        <v>506</v>
      </c>
      <c r="AH577" s="1246"/>
      <c r="AI577" s="876">
        <v>424</v>
      </c>
      <c r="AJ577" s="872" t="s">
        <v>9668</v>
      </c>
      <c r="AK577" s="1624">
        <v>45354</v>
      </c>
      <c r="AL577" s="1624">
        <v>45359</v>
      </c>
      <c r="AM577" s="1624">
        <v>45361</v>
      </c>
      <c r="AN577" s="1624">
        <v>45366</v>
      </c>
      <c r="AO577" s="1624">
        <v>45443</v>
      </c>
      <c r="AP577" s="1624">
        <v>45460</v>
      </c>
      <c r="AQ577" s="1624">
        <v>45464</v>
      </c>
      <c r="AR577" s="1624">
        <v>45470</v>
      </c>
      <c r="AS577" s="1543">
        <v>45472</v>
      </c>
      <c r="AU577" s="864">
        <v>52</v>
      </c>
      <c r="AV577" s="857" t="s">
        <v>506</v>
      </c>
      <c r="AW577" s="1246"/>
      <c r="AX577" s="876">
        <v>424</v>
      </c>
      <c r="AY577" s="872" t="s">
        <v>9668</v>
      </c>
      <c r="AZ577" s="1624">
        <v>45354</v>
      </c>
      <c r="BA577" s="1624">
        <v>45359</v>
      </c>
      <c r="BB577" s="1624">
        <v>45361</v>
      </c>
      <c r="BC577" s="1624">
        <v>45366</v>
      </c>
      <c r="BD577" s="1624">
        <v>45443</v>
      </c>
      <c r="BE577" s="1624">
        <v>45460</v>
      </c>
      <c r="BF577" s="1624">
        <v>45464</v>
      </c>
      <c r="BG577" s="1624">
        <v>45470</v>
      </c>
      <c r="BH577" s="1543">
        <v>45472</v>
      </c>
      <c r="BJ577" s="864">
        <v>52</v>
      </c>
      <c r="BK577" s="857" t="s">
        <v>506</v>
      </c>
      <c r="BL577" s="1246"/>
      <c r="BM577" s="876">
        <v>424</v>
      </c>
      <c r="BN577" s="872" t="s">
        <v>9668</v>
      </c>
      <c r="BO577" s="1624">
        <v>45354</v>
      </c>
      <c r="BP577" s="1624">
        <v>45359</v>
      </c>
      <c r="BQ577" s="1624">
        <v>45361</v>
      </c>
      <c r="BR577" s="1624">
        <v>45366</v>
      </c>
      <c r="BS577" s="1624">
        <v>45443</v>
      </c>
      <c r="BT577" s="1624">
        <v>45460</v>
      </c>
      <c r="BU577" s="1624">
        <v>45464</v>
      </c>
      <c r="BV577" s="1624">
        <v>45470</v>
      </c>
      <c r="BW577" s="1543">
        <v>45472</v>
      </c>
      <c r="BY577" s="864">
        <v>52</v>
      </c>
      <c r="BZ577" s="857" t="s">
        <v>506</v>
      </c>
      <c r="CA577" s="1246"/>
      <c r="CB577" s="876">
        <v>424</v>
      </c>
      <c r="CC577" s="872" t="s">
        <v>9668</v>
      </c>
      <c r="CD577" s="1624">
        <v>45354</v>
      </c>
      <c r="CE577" s="1624">
        <v>45359</v>
      </c>
      <c r="CF577" s="1624">
        <v>45361</v>
      </c>
      <c r="CG577" s="1624">
        <v>45366</v>
      </c>
      <c r="CH577" s="1624">
        <v>45443</v>
      </c>
      <c r="CI577" s="1624">
        <v>45460</v>
      </c>
      <c r="CJ577" s="1624">
        <v>45464</v>
      </c>
      <c r="CK577" s="1624">
        <v>45470</v>
      </c>
      <c r="CL577" s="1543">
        <v>45472</v>
      </c>
      <c r="CN577" s="864">
        <v>52</v>
      </c>
      <c r="CO577" s="857" t="s">
        <v>506</v>
      </c>
      <c r="CP577" s="1246"/>
      <c r="CQ577" s="876">
        <v>424</v>
      </c>
      <c r="CR577" s="872" t="s">
        <v>9668</v>
      </c>
      <c r="CS577" s="1624">
        <v>45354</v>
      </c>
      <c r="CT577" s="1624">
        <v>45359</v>
      </c>
      <c r="CU577" s="1624">
        <v>45361</v>
      </c>
      <c r="CV577" s="1624">
        <v>45366</v>
      </c>
      <c r="CW577" s="1624">
        <v>45443</v>
      </c>
      <c r="CX577" s="1624">
        <v>45460</v>
      </c>
      <c r="CY577" s="1624">
        <v>45464</v>
      </c>
      <c r="CZ577" s="1624">
        <v>45470</v>
      </c>
      <c r="DA577" s="1543">
        <v>45472</v>
      </c>
    </row>
  </sheetData>
  <mergeCells count="7">
    <mergeCell ref="BY3:CL3"/>
    <mergeCell ref="CN3:DA3"/>
    <mergeCell ref="C3:O3"/>
    <mergeCell ref="Q3:AD3"/>
    <mergeCell ref="AF3:AS3"/>
    <mergeCell ref="AU3:BH3"/>
    <mergeCell ref="BJ3:BW3"/>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x14:formula1>
            <xm:f>[7]ValueList_Helper!#REF!</xm:f>
          </x14:formula1>
          <xm:sqref>C5:C69</xm:sqref>
        </x14:dataValidation>
        <x14:dataValidation type="list" allowBlank="1" showInputMessage="1">
          <x14:formula1>
            <xm:f>[7]ValueList_Helper!#REF!</xm:f>
          </x14:formula1>
          <xm:sqref>D5:D69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C91"/>
  <sheetViews>
    <sheetView workbookViewId="0">
      <selection activeCell="M28" sqref="M28"/>
    </sheetView>
  </sheetViews>
  <sheetFormatPr defaultColWidth="9.140625" defaultRowHeight="12.75"/>
  <cols>
    <col min="1" max="1" width="21.140625" style="198" bestFit="1" customWidth="1"/>
    <col min="2" max="2" width="21.140625" style="198" customWidth="1"/>
    <col min="3" max="6" width="12" style="199" bestFit="1" customWidth="1"/>
    <col min="7" max="7" width="9.5703125" style="507" bestFit="1" customWidth="1"/>
    <col min="8" max="8" width="9.28515625" style="201" customWidth="1"/>
    <col min="9" max="9" width="9.140625" style="314"/>
    <col min="10" max="10" width="9.5703125" style="509" bestFit="1" customWidth="1"/>
    <col min="11" max="11" width="13.140625" style="198" bestFit="1" customWidth="1"/>
    <col min="12" max="16" width="9.140625" style="198"/>
    <col min="17" max="17" width="16.42578125" style="609" customWidth="1"/>
    <col min="18" max="18" width="17.42578125" style="198" customWidth="1"/>
    <col min="19" max="23" width="9.140625" style="198"/>
    <col min="24" max="24" width="10" style="198" bestFit="1" customWidth="1"/>
    <col min="25" max="25" width="31.28515625" style="198" bestFit="1" customWidth="1"/>
    <col min="26" max="16384" width="9.140625" style="198"/>
  </cols>
  <sheetData>
    <row r="1" spans="1:29" ht="65.25" customHeight="1">
      <c r="A1" s="518" t="s">
        <v>2442</v>
      </c>
      <c r="B1" s="518"/>
      <c r="C1" s="518"/>
      <c r="D1" s="518"/>
      <c r="E1" s="518"/>
      <c r="F1" s="518"/>
      <c r="G1" s="512" t="s">
        <v>2408</v>
      </c>
      <c r="J1" s="511" t="s">
        <v>2407</v>
      </c>
      <c r="K1" s="1908" t="s">
        <v>748</v>
      </c>
      <c r="L1" s="1908"/>
      <c r="M1" s="1908"/>
      <c r="N1" s="1908"/>
      <c r="O1" s="1908"/>
      <c r="P1" s="1908"/>
      <c r="Q1" s="609" t="s">
        <v>4309</v>
      </c>
      <c r="S1" s="1908" t="s">
        <v>74</v>
      </c>
      <c r="T1" s="1908"/>
      <c r="U1" s="1908"/>
      <c r="V1" s="1908"/>
      <c r="W1" s="1908"/>
      <c r="X1" s="1908"/>
      <c r="Y1" s="1908"/>
      <c r="Z1" s="198" t="s">
        <v>724</v>
      </c>
      <c r="AA1" s="198" t="s">
        <v>725</v>
      </c>
      <c r="AB1" s="198" t="s">
        <v>726</v>
      </c>
      <c r="AC1" s="198" t="s">
        <v>1043</v>
      </c>
    </row>
    <row r="2" spans="1:29">
      <c r="A2" s="198" t="s">
        <v>805</v>
      </c>
      <c r="B2" s="198" t="s">
        <v>746</v>
      </c>
      <c r="C2" s="199" t="s">
        <v>806</v>
      </c>
      <c r="D2" s="199" t="s">
        <v>807</v>
      </c>
      <c r="E2" s="199" t="s">
        <v>808</v>
      </c>
      <c r="F2" s="199" t="s">
        <v>809</v>
      </c>
      <c r="G2" s="507" t="s">
        <v>860</v>
      </c>
      <c r="H2" s="201" t="s">
        <v>1083</v>
      </c>
      <c r="I2" s="314" t="s">
        <v>1079</v>
      </c>
      <c r="J2" s="510" t="s">
        <v>860</v>
      </c>
      <c r="K2" s="198" t="s">
        <v>747</v>
      </c>
      <c r="L2" s="198" t="s">
        <v>746</v>
      </c>
      <c r="M2" s="199" t="s">
        <v>721</v>
      </c>
      <c r="N2" s="200" t="s">
        <v>722</v>
      </c>
      <c r="O2" s="201" t="s">
        <v>723</v>
      </c>
      <c r="P2" s="198" t="s">
        <v>745</v>
      </c>
      <c r="Q2" s="609" t="s">
        <v>4309</v>
      </c>
      <c r="R2" s="198" t="s">
        <v>4310</v>
      </c>
      <c r="S2" s="198" t="s">
        <v>747</v>
      </c>
      <c r="T2" s="198" t="s">
        <v>1038</v>
      </c>
      <c r="U2" s="199" t="s">
        <v>1039</v>
      </c>
      <c r="V2" s="200" t="s">
        <v>1040</v>
      </c>
      <c r="W2" s="201" t="s">
        <v>1041</v>
      </c>
      <c r="X2" s="198" t="s">
        <v>1042</v>
      </c>
      <c r="Y2" s="198" t="s">
        <v>1044</v>
      </c>
      <c r="Z2" s="198">
        <v>2700</v>
      </c>
      <c r="AA2" s="198">
        <v>2.83168E-2</v>
      </c>
      <c r="AB2" s="198">
        <v>100</v>
      </c>
      <c r="AC2" s="198">
        <v>3500</v>
      </c>
    </row>
    <row r="3" spans="1:29">
      <c r="A3" s="198" t="s">
        <v>1056</v>
      </c>
      <c r="B3" s="198" t="s">
        <v>1057</v>
      </c>
      <c r="C3" s="519">
        <f>VLOOKUP(A:A,[8]Sheet1!$A:$K,8,FALSE)</f>
        <v>3295</v>
      </c>
      <c r="D3" s="519">
        <f>VLOOKUP(A:A,[8]Sheet1!$A:$K,9,FALSE)</f>
        <v>4389</v>
      </c>
      <c r="E3" s="519">
        <f>VLOOKUP(A:A,[8]Sheet1!$A:$K,10,FALSE)</f>
        <v>4562</v>
      </c>
      <c r="F3" s="519">
        <f>VLOOKUP(A:A,[8]Sheet1!$A:$K,11,FALSE)</f>
        <v>0</v>
      </c>
      <c r="G3" s="508">
        <f>ROUND(J3,2)</f>
        <v>6.96</v>
      </c>
      <c r="H3" s="325"/>
      <c r="J3" s="510">
        <v>6.96</v>
      </c>
      <c r="Q3" s="609" t="s">
        <v>1056</v>
      </c>
      <c r="R3" s="198" t="s">
        <v>1056</v>
      </c>
    </row>
    <row r="4" spans="1:29">
      <c r="A4" s="198" t="s">
        <v>743</v>
      </c>
      <c r="B4" s="198" t="s">
        <v>840</v>
      </c>
      <c r="C4" s="519">
        <f>VLOOKUP(A:A,[8]Sheet1!$A:$K,8,FALSE)</f>
        <v>4178</v>
      </c>
      <c r="D4" s="519">
        <f>VLOOKUP(A:A,[8]Sheet1!$A:$K,9,FALSE)</f>
        <v>5165</v>
      </c>
      <c r="E4" s="519">
        <f>VLOOKUP(A:A,[8]Sheet1!$A:$K,10,FALSE)</f>
        <v>5370</v>
      </c>
      <c r="F4" s="519">
        <f>VLOOKUP(A:A,[8]Sheet1!$A:$K,11,FALSE)</f>
        <v>0</v>
      </c>
      <c r="G4" s="508">
        <f t="shared" ref="G4:G67" si="0">ROUND(J4,2)</f>
        <v>5.08</v>
      </c>
      <c r="H4" s="325">
        <v>4.0199999999999996</v>
      </c>
      <c r="I4" s="314" t="s">
        <v>1578</v>
      </c>
      <c r="J4" s="510">
        <v>5.08</v>
      </c>
      <c r="K4" s="198" t="s">
        <v>782</v>
      </c>
      <c r="M4" s="199"/>
      <c r="N4" s="202"/>
      <c r="O4" s="201"/>
      <c r="Q4" s="609" t="s">
        <v>4300</v>
      </c>
      <c r="S4" s="198" t="s">
        <v>782</v>
      </c>
      <c r="T4" s="201"/>
      <c r="U4" s="201"/>
      <c r="V4" s="301"/>
      <c r="W4" s="201"/>
      <c r="X4" s="302">
        <f>SUM(T4:W4)</f>
        <v>0</v>
      </c>
      <c r="Y4" s="201"/>
    </row>
    <row r="5" spans="1:29">
      <c r="A5" s="198" t="s">
        <v>841</v>
      </c>
      <c r="B5" s="198" t="s">
        <v>842</v>
      </c>
      <c r="C5" s="519">
        <f>VLOOKUP(A:A,[8]Sheet1!$A:$K,8,FALSE)</f>
        <v>3247</v>
      </c>
      <c r="D5" s="519">
        <f>VLOOKUP(A:A,[8]Sheet1!$A:$K,9,FALSE)</f>
        <v>4084</v>
      </c>
      <c r="E5" s="519">
        <f>VLOOKUP(A:A,[8]Sheet1!$A:$K,10,FALSE)</f>
        <v>4284</v>
      </c>
      <c r="F5" s="519">
        <f>VLOOKUP(A:A,[8]Sheet1!$A:$K,11,FALSE)</f>
        <v>0</v>
      </c>
      <c r="G5" s="508">
        <f t="shared" si="0"/>
        <v>5.86</v>
      </c>
      <c r="H5" s="325"/>
      <c r="J5" s="510">
        <v>5.86</v>
      </c>
      <c r="K5" s="198" t="s">
        <v>777</v>
      </c>
      <c r="M5" s="199"/>
      <c r="N5" s="202"/>
      <c r="O5" s="201"/>
      <c r="Q5" s="609" t="s">
        <v>743</v>
      </c>
      <c r="R5" s="198" t="s">
        <v>743</v>
      </c>
      <c r="S5" s="198" t="s">
        <v>777</v>
      </c>
      <c r="T5" s="201"/>
      <c r="U5" s="201"/>
      <c r="V5" s="301"/>
      <c r="W5" s="201"/>
      <c r="X5" s="302">
        <v>0</v>
      </c>
      <c r="Y5" s="201"/>
    </row>
    <row r="6" spans="1:29">
      <c r="A6" s="198" t="s">
        <v>1030</v>
      </c>
      <c r="B6" s="198" t="s">
        <v>757</v>
      </c>
      <c r="C6" s="519">
        <f>VLOOKUP(A:A,[8]Sheet1!$A:$K,8,FALSE)</f>
        <v>4688</v>
      </c>
      <c r="D6" s="519">
        <f>VLOOKUP(A:A,[8]Sheet1!$A:$K,9,FALSE)</f>
        <v>5115</v>
      </c>
      <c r="E6" s="519">
        <f>VLOOKUP(A:A,[8]Sheet1!$A:$K,10,FALSE)</f>
        <v>5318</v>
      </c>
      <c r="F6" s="519">
        <f>VLOOKUP(A:A,[8]Sheet1!$A:$K,11,FALSE)</f>
        <v>0</v>
      </c>
      <c r="G6" s="508">
        <f t="shared" si="0"/>
        <v>5</v>
      </c>
      <c r="H6" s="325"/>
      <c r="J6" s="510">
        <v>5</v>
      </c>
      <c r="Q6" s="609" t="s">
        <v>841</v>
      </c>
      <c r="R6" s="198" t="s">
        <v>841</v>
      </c>
    </row>
    <row r="7" spans="1:29">
      <c r="A7" s="198" t="s">
        <v>738</v>
      </c>
      <c r="B7" s="198" t="s">
        <v>810</v>
      </c>
      <c r="C7" s="519">
        <f>VLOOKUP(A:A,[8]Sheet1!$A:$K,8,FALSE)</f>
        <v>3923</v>
      </c>
      <c r="D7" s="519">
        <f>VLOOKUP(A:A,[8]Sheet1!$A:$K,9,FALSE)</f>
        <v>4365</v>
      </c>
      <c r="E7" s="519">
        <f>VLOOKUP(A:A,[8]Sheet1!$A:$K,10,FALSE)</f>
        <v>4368</v>
      </c>
      <c r="F7" s="519">
        <f>VLOOKUP(A:A,[8]Sheet1!$A:$K,11,FALSE)</f>
        <v>5251</v>
      </c>
      <c r="G7" s="508">
        <f t="shared" si="0"/>
        <v>3.78</v>
      </c>
      <c r="H7" s="325"/>
      <c r="J7" s="510">
        <v>3.7802950000000002</v>
      </c>
      <c r="K7" s="198" t="s">
        <v>770</v>
      </c>
      <c r="M7" s="199"/>
      <c r="N7" s="202"/>
      <c r="O7" s="201"/>
      <c r="Q7" s="609" t="s">
        <v>1030</v>
      </c>
      <c r="R7" s="198" t="s">
        <v>1030</v>
      </c>
      <c r="S7" s="198" t="s">
        <v>770</v>
      </c>
      <c r="T7" s="201"/>
      <c r="U7" s="201"/>
      <c r="V7" s="301"/>
      <c r="W7" s="201"/>
      <c r="X7" s="302">
        <v>0</v>
      </c>
      <c r="Y7" s="201"/>
    </row>
    <row r="8" spans="1:29">
      <c r="A8" s="198" t="s">
        <v>1579</v>
      </c>
      <c r="B8" s="198" t="s">
        <v>1066</v>
      </c>
      <c r="C8" s="519">
        <f>VLOOKUP(A:A,[8]Sheet1!$A:$K,8,FALSE)</f>
        <v>3755</v>
      </c>
      <c r="D8" s="519">
        <f>VLOOKUP(A:A,[8]Sheet1!$A:$K,9,FALSE)</f>
        <v>4745</v>
      </c>
      <c r="E8" s="519">
        <f>VLOOKUP(A:A,[8]Sheet1!$A:$K,10,FALSE)</f>
        <v>4445</v>
      </c>
      <c r="F8" s="519">
        <f>VLOOKUP(A:A,[8]Sheet1!$A:$K,11,FALSE)</f>
        <v>0</v>
      </c>
      <c r="G8" s="508">
        <f t="shared" si="0"/>
        <v>5.72</v>
      </c>
      <c r="H8" s="325"/>
      <c r="J8" s="510">
        <v>5.72</v>
      </c>
      <c r="Q8" s="609" t="s">
        <v>738</v>
      </c>
      <c r="R8" s="198" t="s">
        <v>738</v>
      </c>
    </row>
    <row r="9" spans="1:29">
      <c r="A9" s="198" t="s">
        <v>843</v>
      </c>
      <c r="B9" s="198" t="s">
        <v>753</v>
      </c>
      <c r="C9" s="519">
        <f>VLOOKUP(A:A,[8]Sheet1!$A:$K,8,FALSE)</f>
        <v>3203</v>
      </c>
      <c r="D9" s="519">
        <f>VLOOKUP(A:A,[8]Sheet1!$A:$K,9,FALSE)</f>
        <v>4603</v>
      </c>
      <c r="E9" s="519">
        <f>VLOOKUP(A:A,[8]Sheet1!$A:$K,10,FALSE)</f>
        <v>4803</v>
      </c>
      <c r="F9" s="519">
        <f>VLOOKUP(A:A,[8]Sheet1!$A:$K,11,FALSE)</f>
        <v>0</v>
      </c>
      <c r="G9" s="508">
        <f t="shared" si="0"/>
        <v>5.65</v>
      </c>
      <c r="H9" s="325"/>
      <c r="J9" s="510">
        <v>5.65</v>
      </c>
      <c r="K9" s="198" t="s">
        <v>778</v>
      </c>
      <c r="M9" s="199"/>
      <c r="N9" s="202"/>
      <c r="O9" s="201"/>
      <c r="Q9" s="609" t="s">
        <v>1579</v>
      </c>
      <c r="R9" s="198" t="s">
        <v>1579</v>
      </c>
      <c r="S9" s="198" t="s">
        <v>778</v>
      </c>
      <c r="T9" s="201"/>
      <c r="U9" s="201"/>
      <c r="V9" s="301"/>
      <c r="W9" s="201"/>
      <c r="X9" s="302">
        <v>0</v>
      </c>
      <c r="Y9" s="201"/>
    </row>
    <row r="10" spans="1:29">
      <c r="A10" s="198" t="s">
        <v>1580</v>
      </c>
      <c r="B10" s="198" t="s">
        <v>763</v>
      </c>
      <c r="C10" s="519">
        <f>VLOOKUP(A:A,[8]Sheet1!$A:$K,8,FALSE)</f>
        <v>3818</v>
      </c>
      <c r="D10" s="519">
        <f>VLOOKUP(A:A,[8]Sheet1!$A:$K,9,FALSE)</f>
        <v>5149</v>
      </c>
      <c r="E10" s="519">
        <f>VLOOKUP(A:A,[8]Sheet1!$A:$K,10,FALSE)</f>
        <v>5322</v>
      </c>
      <c r="F10" s="519">
        <f>VLOOKUP(A:A,[8]Sheet1!$A:$K,11,FALSE)</f>
        <v>0</v>
      </c>
      <c r="G10" s="508">
        <f t="shared" si="0"/>
        <v>8.23</v>
      </c>
      <c r="H10" s="325"/>
      <c r="J10" s="510">
        <v>8.23</v>
      </c>
      <c r="Q10" s="609" t="s">
        <v>843</v>
      </c>
      <c r="R10" s="198" t="s">
        <v>843</v>
      </c>
    </row>
    <row r="11" spans="1:29">
      <c r="A11" s="198" t="s">
        <v>811</v>
      </c>
      <c r="B11" s="198" t="s">
        <v>812</v>
      </c>
      <c r="C11" s="519">
        <f>VLOOKUP(A:A,[8]Sheet1!$A:$K,8,FALSE)</f>
        <v>3988</v>
      </c>
      <c r="D11" s="519">
        <f>VLOOKUP(A:A,[8]Sheet1!$A:$K,9,FALSE)</f>
        <v>4415</v>
      </c>
      <c r="E11" s="519">
        <f>VLOOKUP(A:A,[8]Sheet1!$A:$K,10,FALSE)</f>
        <v>4468</v>
      </c>
      <c r="F11" s="519">
        <f>VLOOKUP(A:A,[8]Sheet1!$A:$K,11,FALSE)</f>
        <v>5501</v>
      </c>
      <c r="G11" s="508">
        <f t="shared" si="0"/>
        <v>4.4800000000000004</v>
      </c>
      <c r="H11" s="325"/>
      <c r="J11" s="510">
        <v>4.4800000000000004</v>
      </c>
      <c r="K11" s="198" t="s">
        <v>769</v>
      </c>
      <c r="M11" s="199"/>
      <c r="N11" s="202"/>
      <c r="O11" s="201"/>
      <c r="Q11" s="609" t="s">
        <v>1580</v>
      </c>
      <c r="R11" s="198" t="s">
        <v>1580</v>
      </c>
      <c r="S11" s="198" t="s">
        <v>769</v>
      </c>
      <c r="T11" s="201"/>
      <c r="U11" s="201"/>
      <c r="V11" s="301"/>
      <c r="W11" s="201"/>
      <c r="X11" s="302">
        <v>0</v>
      </c>
      <c r="Y11" s="201"/>
    </row>
    <row r="12" spans="1:29">
      <c r="A12" s="198" t="s">
        <v>731</v>
      </c>
      <c r="B12" s="198" t="s">
        <v>813</v>
      </c>
      <c r="C12" s="519">
        <f>VLOOKUP(A:A,[8]Sheet1!$A:$K,8,FALSE)</f>
        <v>3688</v>
      </c>
      <c r="D12" s="519">
        <f>VLOOKUP(A:A,[8]Sheet1!$A:$K,9,FALSE)</f>
        <v>4065</v>
      </c>
      <c r="E12" s="519">
        <f>VLOOKUP(A:A,[8]Sheet1!$A:$K,10,FALSE)</f>
        <v>4068</v>
      </c>
      <c r="F12" s="519">
        <f>VLOOKUP(A:A,[8]Sheet1!$A:$K,11,FALSE)</f>
        <v>4926</v>
      </c>
      <c r="G12" s="508">
        <f t="shared" si="0"/>
        <v>2.68</v>
      </c>
      <c r="J12" s="510">
        <v>2.68</v>
      </c>
      <c r="K12" s="198" t="s">
        <v>749</v>
      </c>
      <c r="M12" s="199"/>
      <c r="N12" s="202"/>
      <c r="O12" s="201"/>
      <c r="R12" s="198" t="s">
        <v>2532</v>
      </c>
      <c r="S12" s="198" t="s">
        <v>749</v>
      </c>
      <c r="T12" s="201"/>
      <c r="U12" s="201"/>
      <c r="V12" s="301"/>
      <c r="W12" s="201"/>
      <c r="X12" s="302">
        <v>0</v>
      </c>
      <c r="Y12" s="201"/>
    </row>
    <row r="13" spans="1:29">
      <c r="A13" s="198" t="s">
        <v>814</v>
      </c>
      <c r="B13" s="198" t="s">
        <v>815</v>
      </c>
      <c r="C13" s="519">
        <f>VLOOKUP(A:A,[8]Sheet1!$A:$K,8,FALSE)</f>
        <v>5440</v>
      </c>
      <c r="D13" s="519">
        <f>VLOOKUP(A:A,[8]Sheet1!$A:$K,9,FALSE)</f>
        <v>5960</v>
      </c>
      <c r="E13" s="519">
        <f>VLOOKUP(A:A,[8]Sheet1!$A:$K,10,FALSE)</f>
        <v>6014</v>
      </c>
      <c r="F13" s="519">
        <f>VLOOKUP(A:A,[8]Sheet1!$A:$K,11,FALSE)</f>
        <v>0</v>
      </c>
      <c r="G13" s="508">
        <f t="shared" si="0"/>
        <v>5.72</v>
      </c>
      <c r="H13" s="201">
        <v>4.7300000000000004</v>
      </c>
      <c r="I13" s="314" t="s">
        <v>1578</v>
      </c>
      <c r="J13" s="510">
        <v>5.72</v>
      </c>
      <c r="K13" s="198" t="s">
        <v>760</v>
      </c>
      <c r="M13" s="199"/>
      <c r="N13" s="202"/>
      <c r="O13" s="201"/>
      <c r="Q13" s="609" t="s">
        <v>811</v>
      </c>
      <c r="R13" s="198" t="s">
        <v>811</v>
      </c>
      <c r="S13" s="198" t="s">
        <v>760</v>
      </c>
      <c r="T13" s="201"/>
      <c r="U13" s="201"/>
      <c r="V13" s="301"/>
      <c r="W13" s="201"/>
      <c r="X13" s="302">
        <v>0</v>
      </c>
      <c r="Y13" s="201"/>
    </row>
    <row r="14" spans="1:29">
      <c r="A14" s="198" t="s">
        <v>844</v>
      </c>
      <c r="B14" s="198" t="s">
        <v>845</v>
      </c>
      <c r="C14" s="519">
        <f>VLOOKUP(A:A,[8]Sheet1!$A:$K,8,FALSE)</f>
        <v>3380</v>
      </c>
      <c r="D14" s="519">
        <f>VLOOKUP(A:A,[8]Sheet1!$A:$K,9,FALSE)</f>
        <v>4090</v>
      </c>
      <c r="E14" s="519">
        <f>VLOOKUP(A:A,[8]Sheet1!$A:$K,10,FALSE)</f>
        <v>4290</v>
      </c>
      <c r="F14" s="519">
        <f>VLOOKUP(A:A,[8]Sheet1!$A:$K,11,FALSE)</f>
        <v>0</v>
      </c>
      <c r="G14" s="508">
        <f t="shared" si="0"/>
        <v>5</v>
      </c>
      <c r="H14" s="325"/>
      <c r="J14" s="510">
        <v>5</v>
      </c>
      <c r="K14" s="198" t="s">
        <v>780</v>
      </c>
      <c r="M14" s="199"/>
      <c r="N14" s="202"/>
      <c r="O14" s="201"/>
      <c r="Q14" s="609" t="s">
        <v>1521</v>
      </c>
      <c r="R14" s="198" t="s">
        <v>1521</v>
      </c>
      <c r="S14" s="198" t="s">
        <v>780</v>
      </c>
      <c r="T14" s="201"/>
      <c r="U14" s="201"/>
      <c r="V14" s="301"/>
      <c r="W14" s="201"/>
      <c r="X14" s="302">
        <v>0</v>
      </c>
      <c r="Y14" s="201"/>
    </row>
    <row r="15" spans="1:29">
      <c r="A15" s="198" t="s">
        <v>1069</v>
      </c>
      <c r="B15" s="198" t="s">
        <v>840</v>
      </c>
      <c r="C15" s="519">
        <f>VLOOKUP(A:A,[8]Sheet1!$A:$K,8,FALSE)</f>
        <v>3511</v>
      </c>
      <c r="D15" s="519">
        <f>VLOOKUP(A:A,[8]Sheet1!$A:$K,9,FALSE)</f>
        <v>3809</v>
      </c>
      <c r="E15" s="519">
        <f>VLOOKUP(A:A,[8]Sheet1!$A:$K,10,FALSE)</f>
        <v>3809</v>
      </c>
      <c r="F15" s="519">
        <f>VLOOKUP(A:A,[8]Sheet1!$A:$K,11,FALSE)</f>
        <v>0</v>
      </c>
      <c r="G15" s="508">
        <f t="shared" si="0"/>
        <v>5</v>
      </c>
      <c r="H15" s="325"/>
      <c r="J15" s="510">
        <v>5</v>
      </c>
      <c r="Q15" s="609" t="s">
        <v>4301</v>
      </c>
    </row>
    <row r="16" spans="1:29">
      <c r="A16" s="198" t="s">
        <v>846</v>
      </c>
      <c r="B16" s="198" t="s">
        <v>847</v>
      </c>
      <c r="C16" s="519">
        <f>VLOOKUP(A:A,[8]Sheet1!$A:$K,8,FALSE)</f>
        <v>3685</v>
      </c>
      <c r="D16" s="519">
        <f>VLOOKUP(A:A,[8]Sheet1!$A:$K,9,FALSE)</f>
        <v>4397</v>
      </c>
      <c r="E16" s="519">
        <f>VLOOKUP(A:A,[8]Sheet1!$A:$K,10,FALSE)</f>
        <v>4487</v>
      </c>
      <c r="F16" s="519">
        <f>VLOOKUP(A:A,[8]Sheet1!$A:$K,11,FALSE)</f>
        <v>0</v>
      </c>
      <c r="G16" s="508">
        <f t="shared" si="0"/>
        <v>5.9</v>
      </c>
      <c r="H16" s="325"/>
      <c r="J16" s="510">
        <v>5.9</v>
      </c>
      <c r="K16" s="198" t="s">
        <v>779</v>
      </c>
      <c r="M16" s="199"/>
      <c r="N16" s="202"/>
      <c r="O16" s="201"/>
      <c r="Q16" s="609" t="s">
        <v>731</v>
      </c>
      <c r="R16" s="198" t="s">
        <v>731</v>
      </c>
      <c r="S16" s="198" t="s">
        <v>779</v>
      </c>
      <c r="T16" s="201"/>
      <c r="U16" s="201"/>
      <c r="V16" s="301"/>
      <c r="W16" s="201"/>
      <c r="X16" s="302">
        <v>0</v>
      </c>
      <c r="Y16" s="201"/>
    </row>
    <row r="17" spans="1:25">
      <c r="A17" s="198" t="s">
        <v>737</v>
      </c>
      <c r="B17" s="198" t="s">
        <v>813</v>
      </c>
      <c r="C17" s="519">
        <f>VLOOKUP(A:A,[8]Sheet1!$A:$K,8,FALSE)</f>
        <v>3688</v>
      </c>
      <c r="D17" s="519">
        <f>VLOOKUP(A:A,[8]Sheet1!$A:$K,9,FALSE)</f>
        <v>4165</v>
      </c>
      <c r="E17" s="519">
        <f>VLOOKUP(A:A,[8]Sheet1!$A:$K,10,FALSE)</f>
        <v>4168</v>
      </c>
      <c r="F17" s="519">
        <f>VLOOKUP(A:A,[8]Sheet1!$A:$K,11,FALSE)</f>
        <v>5026</v>
      </c>
      <c r="G17" s="508">
        <f t="shared" si="0"/>
        <v>2.75</v>
      </c>
      <c r="J17" s="510">
        <v>2.75</v>
      </c>
      <c r="K17" s="198" t="s">
        <v>486</v>
      </c>
      <c r="M17" s="199"/>
      <c r="N17" s="202"/>
      <c r="O17" s="201"/>
      <c r="R17" s="198" t="s">
        <v>4041</v>
      </c>
      <c r="S17" s="198" t="s">
        <v>486</v>
      </c>
      <c r="T17" s="201"/>
      <c r="U17" s="201"/>
      <c r="V17" s="301"/>
      <c r="W17" s="201"/>
      <c r="X17" s="302">
        <v>0</v>
      </c>
      <c r="Y17" s="201"/>
    </row>
    <row r="18" spans="1:25">
      <c r="A18" s="198" t="s">
        <v>744</v>
      </c>
      <c r="B18" s="198" t="s">
        <v>103</v>
      </c>
      <c r="C18" s="519">
        <f>VLOOKUP(A:A,[8]Sheet1!$A:$K,8,FALSE)</f>
        <v>3388</v>
      </c>
      <c r="D18" s="519">
        <f>VLOOKUP(A:A,[8]Sheet1!$A:$K,9,FALSE)</f>
        <v>4179</v>
      </c>
      <c r="E18" s="519">
        <f>VLOOKUP(A:A,[8]Sheet1!$A:$K,10,FALSE)</f>
        <v>4274</v>
      </c>
      <c r="F18" s="519">
        <f>VLOOKUP(A:A,[8]Sheet1!$A:$K,11,FALSE)</f>
        <v>0</v>
      </c>
      <c r="G18" s="508">
        <f t="shared" si="0"/>
        <v>10.54</v>
      </c>
      <c r="H18" s="325"/>
      <c r="J18" s="510">
        <v>10.54</v>
      </c>
      <c r="K18" s="198" t="s">
        <v>786</v>
      </c>
      <c r="M18" s="199"/>
      <c r="N18" s="202"/>
      <c r="O18" s="201"/>
      <c r="Q18" s="609" t="s">
        <v>814</v>
      </c>
      <c r="R18" s="198" t="s">
        <v>814</v>
      </c>
      <c r="S18" s="198" t="s">
        <v>786</v>
      </c>
      <c r="T18" s="201"/>
      <c r="U18" s="201"/>
      <c r="V18" s="301"/>
      <c r="W18" s="201"/>
      <c r="X18" s="302">
        <v>0</v>
      </c>
      <c r="Y18" s="201"/>
    </row>
    <row r="19" spans="1:25">
      <c r="A19" s="198" t="s">
        <v>742</v>
      </c>
      <c r="B19" s="198" t="s">
        <v>840</v>
      </c>
      <c r="C19" s="519">
        <f>VLOOKUP(A:A,[8]Sheet1!$A:$K,8,FALSE)</f>
        <v>3325</v>
      </c>
      <c r="D19" s="519">
        <f>VLOOKUP(A:A,[8]Sheet1!$A:$K,9,FALSE)</f>
        <v>3980</v>
      </c>
      <c r="E19" s="519">
        <f>VLOOKUP(A:A,[8]Sheet1!$A:$K,10,FALSE)</f>
        <v>3980</v>
      </c>
      <c r="F19" s="519">
        <f>VLOOKUP(A:A,[8]Sheet1!$A:$K,11,FALSE)</f>
        <v>0</v>
      </c>
      <c r="G19" s="508">
        <f t="shared" si="0"/>
        <v>6.08</v>
      </c>
      <c r="H19" s="325">
        <v>5.44</v>
      </c>
      <c r="I19" s="314" t="s">
        <v>1578</v>
      </c>
      <c r="J19" s="510">
        <v>6.08</v>
      </c>
      <c r="K19" s="198" t="s">
        <v>783</v>
      </c>
      <c r="M19" s="199"/>
      <c r="N19" s="202"/>
      <c r="O19" s="201"/>
      <c r="Q19" s="609" t="s">
        <v>844</v>
      </c>
      <c r="R19" s="198" t="s">
        <v>844</v>
      </c>
      <c r="S19" s="198" t="s">
        <v>783</v>
      </c>
      <c r="T19" s="201"/>
      <c r="U19" s="201"/>
      <c r="V19" s="301"/>
      <c r="W19" s="201"/>
      <c r="X19" s="302">
        <v>0</v>
      </c>
      <c r="Y19" s="201"/>
    </row>
    <row r="20" spans="1:25">
      <c r="A20" s="198" t="s">
        <v>816</v>
      </c>
      <c r="B20" s="198" t="s">
        <v>813</v>
      </c>
      <c r="C20" s="519">
        <f>VLOOKUP(A:A,[8]Sheet1!$A:$K,8,FALSE)</f>
        <v>3788</v>
      </c>
      <c r="D20" s="519">
        <f>VLOOKUP(A:A,[8]Sheet1!$A:$K,9,FALSE)</f>
        <v>4415</v>
      </c>
      <c r="E20" s="519">
        <f>VLOOKUP(A:A,[8]Sheet1!$A:$K,10,FALSE)</f>
        <v>4468</v>
      </c>
      <c r="F20" s="519">
        <f>VLOOKUP(A:A,[8]Sheet1!$A:$K,11,FALSE)</f>
        <v>5401</v>
      </c>
      <c r="G20" s="508">
        <f t="shared" si="0"/>
        <v>2.89</v>
      </c>
      <c r="J20" s="510">
        <v>2.89</v>
      </c>
      <c r="K20" s="198" t="s">
        <v>750</v>
      </c>
      <c r="M20" s="199"/>
      <c r="N20" s="202"/>
      <c r="O20" s="201"/>
      <c r="R20" s="198" t="s">
        <v>1069</v>
      </c>
      <c r="S20" s="198" t="s">
        <v>750</v>
      </c>
      <c r="T20" s="201"/>
      <c r="U20" s="201"/>
      <c r="V20" s="301"/>
      <c r="W20" s="201"/>
      <c r="X20" s="302">
        <v>0</v>
      </c>
      <c r="Y20" s="201"/>
    </row>
    <row r="21" spans="1:25">
      <c r="A21" s="198" t="s">
        <v>817</v>
      </c>
      <c r="B21" s="198" t="s">
        <v>818</v>
      </c>
      <c r="C21" s="519">
        <f>VLOOKUP(A:A,[8]Sheet1!$A:$K,8,FALSE)</f>
        <v>3913</v>
      </c>
      <c r="D21" s="519">
        <f>VLOOKUP(A:A,[8]Sheet1!$A:$K,9,FALSE)</f>
        <v>4365</v>
      </c>
      <c r="E21" s="519">
        <f>VLOOKUP(A:A,[8]Sheet1!$A:$K,10,FALSE)</f>
        <v>4418</v>
      </c>
      <c r="F21" s="519">
        <f>VLOOKUP(A:A,[8]Sheet1!$A:$K,11,FALSE)</f>
        <v>5276</v>
      </c>
      <c r="G21" s="508">
        <f t="shared" si="0"/>
        <v>3.53</v>
      </c>
      <c r="H21" s="325"/>
      <c r="J21" s="510">
        <v>3.53</v>
      </c>
      <c r="K21" s="198" t="s">
        <v>138</v>
      </c>
      <c r="M21" s="199"/>
      <c r="N21" s="202"/>
      <c r="O21" s="201"/>
      <c r="Q21" s="609" t="s">
        <v>846</v>
      </c>
      <c r="R21" s="198" t="s">
        <v>846</v>
      </c>
      <c r="S21" s="198" t="s">
        <v>138</v>
      </c>
      <c r="T21" s="201"/>
      <c r="U21" s="201"/>
      <c r="V21" s="301"/>
      <c r="W21" s="201"/>
      <c r="X21" s="302">
        <v>0</v>
      </c>
      <c r="Y21" s="201"/>
    </row>
    <row r="22" spans="1:25">
      <c r="A22" s="198" t="s">
        <v>1055</v>
      </c>
      <c r="B22" s="198" t="s">
        <v>753</v>
      </c>
      <c r="C22" s="519">
        <f>VLOOKUP(A:A,[8]Sheet1!$A:$K,8,FALSE)</f>
        <v>3881</v>
      </c>
      <c r="D22" s="519">
        <f>VLOOKUP(A:A,[8]Sheet1!$A:$K,9,FALSE)</f>
        <v>5410</v>
      </c>
      <c r="E22" s="519">
        <f>VLOOKUP(A:A,[8]Sheet1!$A:$K,10,FALSE)</f>
        <v>5583</v>
      </c>
      <c r="F22" s="519">
        <f>VLOOKUP(A:A,[8]Sheet1!$A:$K,11,FALSE)</f>
        <v>0</v>
      </c>
      <c r="G22" s="508">
        <f t="shared" si="0"/>
        <v>6.62</v>
      </c>
      <c r="H22" s="325">
        <v>5.08</v>
      </c>
      <c r="I22" s="314" t="s">
        <v>1578</v>
      </c>
      <c r="J22" s="510">
        <v>6.62</v>
      </c>
      <c r="Q22" s="609" t="s">
        <v>737</v>
      </c>
      <c r="R22" s="198" t="s">
        <v>737</v>
      </c>
    </row>
    <row r="23" spans="1:25">
      <c r="A23" s="198" t="s">
        <v>1581</v>
      </c>
      <c r="B23" s="198" t="s">
        <v>1051</v>
      </c>
      <c r="C23" s="519">
        <f>VLOOKUP(A:A,[8]Sheet1!$A:$K,8,FALSE)</f>
        <v>4388</v>
      </c>
      <c r="D23" s="519">
        <f>VLOOKUP(A:A,[8]Sheet1!$A:$K,9,FALSE)</f>
        <v>4665</v>
      </c>
      <c r="E23" s="519">
        <f>VLOOKUP(A:A,[8]Sheet1!$A:$K,10,FALSE)</f>
        <v>4668</v>
      </c>
      <c r="F23" s="519">
        <f>VLOOKUP(A:A,[8]Sheet1!$A:$K,11,FALSE)</f>
        <v>0</v>
      </c>
      <c r="G23" s="508">
        <f t="shared" si="0"/>
        <v>3.53</v>
      </c>
      <c r="H23" s="325"/>
      <c r="J23" s="510">
        <v>3.53</v>
      </c>
      <c r="Q23" s="609" t="s">
        <v>744</v>
      </c>
      <c r="R23" s="198" t="s">
        <v>744</v>
      </c>
    </row>
    <row r="24" spans="1:25">
      <c r="A24" s="198" t="s">
        <v>1068</v>
      </c>
      <c r="B24" s="198" t="s">
        <v>847</v>
      </c>
      <c r="C24" s="519">
        <f>VLOOKUP(A:A,[8]Sheet1!$A:$K,8,FALSE)</f>
        <v>4326</v>
      </c>
      <c r="D24" s="519">
        <f>VLOOKUP(A:A,[8]Sheet1!$A:$K,9,FALSE)</f>
        <v>4658</v>
      </c>
      <c r="E24" s="519">
        <f>VLOOKUP(A:A,[8]Sheet1!$A:$K,10,FALSE)</f>
        <v>4658</v>
      </c>
      <c r="F24" s="519">
        <f>VLOOKUP(A:A,[8]Sheet1!$A:$K,11,FALSE)</f>
        <v>0</v>
      </c>
      <c r="G24" s="508">
        <f t="shared" si="0"/>
        <v>5</v>
      </c>
      <c r="H24" s="325"/>
      <c r="J24" s="510">
        <v>5</v>
      </c>
      <c r="Q24" s="609" t="s">
        <v>742</v>
      </c>
      <c r="R24" s="198" t="s">
        <v>742</v>
      </c>
    </row>
    <row r="25" spans="1:25">
      <c r="A25" s="198" t="s">
        <v>819</v>
      </c>
      <c r="B25" s="198" t="s">
        <v>818</v>
      </c>
      <c r="C25" s="519">
        <f>VLOOKUP(A:A,[8]Sheet1!$A:$K,8,FALSE)</f>
        <v>3688</v>
      </c>
      <c r="D25" s="519">
        <f>VLOOKUP(A:A,[8]Sheet1!$A:$K,9,FALSE)</f>
        <v>4165</v>
      </c>
      <c r="E25" s="519">
        <f>VLOOKUP(A:A,[8]Sheet1!$A:$K,10,FALSE)</f>
        <v>4168</v>
      </c>
      <c r="F25" s="519">
        <f>VLOOKUP(A:A,[8]Sheet1!$A:$K,11,FALSE)</f>
        <v>4926</v>
      </c>
      <c r="G25" s="508">
        <f t="shared" si="0"/>
        <v>4.17</v>
      </c>
      <c r="H25" s="325">
        <v>2.78</v>
      </c>
      <c r="I25" s="314" t="s">
        <v>1578</v>
      </c>
      <c r="J25" s="510">
        <v>4.17</v>
      </c>
      <c r="K25" s="198" t="s">
        <v>775</v>
      </c>
      <c r="M25" s="199"/>
      <c r="N25" s="202"/>
      <c r="O25" s="201"/>
      <c r="Q25" s="609" t="s">
        <v>816</v>
      </c>
      <c r="R25" s="198" t="s">
        <v>816</v>
      </c>
      <c r="S25" s="198" t="s">
        <v>775</v>
      </c>
      <c r="T25" s="201"/>
      <c r="U25" s="201"/>
      <c r="V25" s="301"/>
      <c r="W25" s="201"/>
      <c r="X25" s="302">
        <v>0</v>
      </c>
      <c r="Y25" s="201"/>
    </row>
    <row r="26" spans="1:25">
      <c r="A26" s="198" t="s">
        <v>727</v>
      </c>
      <c r="B26" s="198" t="s">
        <v>813</v>
      </c>
      <c r="C26" s="519">
        <f>VLOOKUP(A:A,[8]Sheet1!$A:$K,8,FALSE)</f>
        <v>3688</v>
      </c>
      <c r="D26" s="519">
        <f>VLOOKUP(A:A,[8]Sheet1!$A:$K,9,FALSE)</f>
        <v>4065</v>
      </c>
      <c r="E26" s="519">
        <f>VLOOKUP(A:A,[8]Sheet1!$A:$K,10,FALSE)</f>
        <v>4068</v>
      </c>
      <c r="F26" s="519">
        <f>VLOOKUP(A:A,[8]Sheet1!$A:$K,11,FALSE)</f>
        <v>4926</v>
      </c>
      <c r="G26" s="508">
        <f t="shared" si="0"/>
        <v>2.68</v>
      </c>
      <c r="J26" s="510">
        <v>2.68</v>
      </c>
      <c r="K26" s="198" t="s">
        <v>13</v>
      </c>
      <c r="M26" s="199"/>
      <c r="N26" s="202"/>
      <c r="O26" s="201"/>
      <c r="Q26" s="609" t="s">
        <v>817</v>
      </c>
      <c r="R26" s="198" t="s">
        <v>817</v>
      </c>
      <c r="S26" s="198" t="s">
        <v>13</v>
      </c>
      <c r="T26" s="201"/>
      <c r="U26" s="201"/>
      <c r="V26" s="301"/>
      <c r="W26" s="201"/>
      <c r="X26" s="302">
        <v>0</v>
      </c>
      <c r="Y26" s="201"/>
    </row>
    <row r="27" spans="1:25">
      <c r="A27" s="198" t="s">
        <v>1577</v>
      </c>
      <c r="B27" s="198" t="s">
        <v>1048</v>
      </c>
      <c r="C27" s="519">
        <f>VLOOKUP(A:A,[8]Sheet1!$A:$K,8,FALSE)</f>
        <v>3688</v>
      </c>
      <c r="D27" s="519">
        <f>VLOOKUP(A:A,[8]Sheet1!$A:$K,9,FALSE)</f>
        <v>4065</v>
      </c>
      <c r="E27" s="519">
        <f>VLOOKUP(A:A,[8]Sheet1!$A:$K,10,FALSE)</f>
        <v>4068</v>
      </c>
      <c r="F27" s="519">
        <f>VLOOKUP(A:A,[8]Sheet1!$A:$K,11,FALSE)</f>
        <v>4926</v>
      </c>
      <c r="G27" s="508">
        <f t="shared" si="0"/>
        <v>5</v>
      </c>
      <c r="H27" s="325"/>
      <c r="J27" s="510">
        <v>5</v>
      </c>
      <c r="Q27" s="609" t="s">
        <v>1055</v>
      </c>
      <c r="R27" s="198" t="s">
        <v>1055</v>
      </c>
    </row>
    <row r="28" spans="1:25">
      <c r="A28" s="198" t="s">
        <v>848</v>
      </c>
      <c r="B28" s="198" t="s">
        <v>849</v>
      </c>
      <c r="C28" s="519">
        <f>VLOOKUP(A:A,[8]Sheet1!$A:$K,8,FALSE)</f>
        <v>3231</v>
      </c>
      <c r="D28" s="519">
        <f>VLOOKUP(A:A,[8]Sheet1!$A:$K,9,FALSE)</f>
        <v>4479</v>
      </c>
      <c r="E28" s="519">
        <f>VLOOKUP(A:A,[8]Sheet1!$A:$K,10,FALSE)</f>
        <v>4679</v>
      </c>
      <c r="F28" s="519">
        <f>VLOOKUP(A:A,[8]Sheet1!$A:$K,11,FALSE)</f>
        <v>0</v>
      </c>
      <c r="G28" s="508">
        <f t="shared" si="0"/>
        <v>6.29</v>
      </c>
      <c r="H28" s="325"/>
      <c r="J28" s="510">
        <v>6.29</v>
      </c>
      <c r="M28" s="199"/>
      <c r="N28" s="202"/>
      <c r="O28" s="201"/>
      <c r="Q28" s="609" t="s">
        <v>1581</v>
      </c>
      <c r="R28" s="198" t="s">
        <v>1581</v>
      </c>
    </row>
    <row r="29" spans="1:25">
      <c r="A29" s="198" t="s">
        <v>1075</v>
      </c>
      <c r="B29" s="198" t="s">
        <v>1076</v>
      </c>
      <c r="C29" s="519">
        <f>VLOOKUP(A:A,[8]Sheet1!$A:$K,8,FALSE)</f>
        <v>2889</v>
      </c>
      <c r="D29" s="519">
        <f>VLOOKUP(A:A,[8]Sheet1!$A:$K,9,FALSE)</f>
        <v>3059</v>
      </c>
      <c r="E29" s="519">
        <f>VLOOKUP(A:A,[8]Sheet1!$A:$K,10,FALSE)</f>
        <v>3059</v>
      </c>
      <c r="F29" s="519">
        <f>VLOOKUP(A:A,[8]Sheet1!$A:$K,11,FALSE)</f>
        <v>0</v>
      </c>
      <c r="G29" s="508">
        <f t="shared" si="0"/>
        <v>5</v>
      </c>
      <c r="H29" s="325"/>
      <c r="J29" s="510">
        <v>5</v>
      </c>
      <c r="R29" s="198" t="s">
        <v>1068</v>
      </c>
    </row>
    <row r="30" spans="1:25">
      <c r="A30" s="198" t="s">
        <v>1029</v>
      </c>
      <c r="B30" s="198" t="s">
        <v>849</v>
      </c>
      <c r="C30" s="519">
        <f>VLOOKUP(A:A,[8]Sheet1!$A:$K,8,FALSE)</f>
        <v>3600</v>
      </c>
      <c r="D30" s="519">
        <f>VLOOKUP(A:A,[8]Sheet1!$A:$K,9,FALSE)</f>
        <v>4348</v>
      </c>
      <c r="E30" s="519">
        <f>VLOOKUP(A:A,[8]Sheet1!$A:$K,10,FALSE)</f>
        <v>4448</v>
      </c>
      <c r="F30" s="519">
        <f>VLOOKUP(A:A,[8]Sheet1!$A:$K,11,FALSE)</f>
        <v>0</v>
      </c>
      <c r="G30" s="508">
        <f t="shared" si="0"/>
        <v>5</v>
      </c>
      <c r="H30" s="325"/>
      <c r="J30" s="510">
        <v>5</v>
      </c>
      <c r="Q30" s="609" t="s">
        <v>819</v>
      </c>
      <c r="R30" s="198" t="s">
        <v>819</v>
      </c>
    </row>
    <row r="31" spans="1:25">
      <c r="A31" s="198" t="s">
        <v>820</v>
      </c>
      <c r="B31" s="198" t="s">
        <v>815</v>
      </c>
      <c r="C31" s="519">
        <f>VLOOKUP(A:A,[8]Sheet1!$A:$K,8,FALSE)</f>
        <v>5310</v>
      </c>
      <c r="D31" s="519">
        <f>VLOOKUP(A:A,[8]Sheet1!$A:$K,9,FALSE)</f>
        <v>5930</v>
      </c>
      <c r="E31" s="519">
        <f>VLOOKUP(A:A,[8]Sheet1!$A:$K,10,FALSE)</f>
        <v>5984</v>
      </c>
      <c r="F31" s="519">
        <f>VLOOKUP(A:A,[8]Sheet1!$A:$K,11,FALSE)</f>
        <v>0</v>
      </c>
      <c r="G31" s="508">
        <f t="shared" si="0"/>
        <v>5.72</v>
      </c>
      <c r="H31" s="325"/>
      <c r="J31" s="510">
        <v>5.72</v>
      </c>
      <c r="K31" s="198" t="s">
        <v>761</v>
      </c>
      <c r="M31" s="199"/>
      <c r="N31" s="202"/>
      <c r="O31" s="201"/>
      <c r="Q31" s="609" t="s">
        <v>727</v>
      </c>
      <c r="R31" s="198" t="s">
        <v>727</v>
      </c>
      <c r="S31" s="198" t="s">
        <v>761</v>
      </c>
      <c r="T31" s="201"/>
      <c r="U31" s="201"/>
      <c r="V31" s="301"/>
      <c r="W31" s="201"/>
      <c r="X31" s="302">
        <v>0</v>
      </c>
      <c r="Y31" s="201"/>
    </row>
    <row r="32" spans="1:25">
      <c r="A32" s="198" t="s">
        <v>739</v>
      </c>
      <c r="B32" s="198" t="s">
        <v>821</v>
      </c>
      <c r="C32" s="519">
        <f>VLOOKUP(A:A,[8]Sheet1!$A:$K,8,FALSE)</f>
        <v>3788</v>
      </c>
      <c r="D32" s="519">
        <f>VLOOKUP(A:A,[8]Sheet1!$A:$K,9,FALSE)</f>
        <v>4265</v>
      </c>
      <c r="E32" s="519">
        <f>VLOOKUP(A:A,[8]Sheet1!$A:$K,10,FALSE)</f>
        <v>4268</v>
      </c>
      <c r="F32" s="519">
        <f>VLOOKUP(A:A,[8]Sheet1!$A:$K,11,FALSE)</f>
        <v>5126</v>
      </c>
      <c r="G32" s="508">
        <f t="shared" si="0"/>
        <v>3.1</v>
      </c>
      <c r="J32" s="510">
        <v>3.1</v>
      </c>
      <c r="K32" s="198" t="s">
        <v>759</v>
      </c>
      <c r="M32" s="199"/>
      <c r="N32" s="202"/>
      <c r="O32" s="201"/>
      <c r="Q32" s="609" t="s">
        <v>1577</v>
      </c>
      <c r="R32" s="198" t="s">
        <v>1577</v>
      </c>
      <c r="S32" s="198" t="s">
        <v>759</v>
      </c>
      <c r="T32" s="201"/>
      <c r="U32" s="201"/>
      <c r="V32" s="301"/>
      <c r="W32" s="201"/>
      <c r="X32" s="302">
        <v>0</v>
      </c>
      <c r="Y32" s="201"/>
    </row>
    <row r="33" spans="1:25">
      <c r="A33" s="198" t="s">
        <v>728</v>
      </c>
      <c r="B33" s="198" t="s">
        <v>822</v>
      </c>
      <c r="C33" s="519">
        <f>VLOOKUP(A:A,[8]Sheet1!$A:$K,8,FALSE)</f>
        <v>3788</v>
      </c>
      <c r="D33" s="519">
        <f>VLOOKUP(A:A,[8]Sheet1!$A:$K,9,FALSE)</f>
        <v>4215</v>
      </c>
      <c r="E33" s="519">
        <f>VLOOKUP(A:A,[8]Sheet1!$A:$K,10,FALSE)</f>
        <v>4218</v>
      </c>
      <c r="F33" s="519">
        <f>VLOOKUP(A:A,[8]Sheet1!$A:$K,11,FALSE)</f>
        <v>5176</v>
      </c>
      <c r="G33" s="508">
        <f t="shared" si="0"/>
        <v>3.1</v>
      </c>
      <c r="H33" s="325"/>
      <c r="J33" s="510">
        <v>3.1</v>
      </c>
      <c r="K33" s="198" t="s">
        <v>772</v>
      </c>
      <c r="M33" s="199"/>
      <c r="N33" s="202"/>
      <c r="O33" s="201"/>
      <c r="Q33" s="609" t="s">
        <v>848</v>
      </c>
      <c r="R33" s="198" t="s">
        <v>848</v>
      </c>
      <c r="S33" s="198" t="s">
        <v>772</v>
      </c>
      <c r="T33" s="201"/>
      <c r="U33" s="201"/>
      <c r="V33" s="301"/>
      <c r="W33" s="201"/>
      <c r="X33" s="302">
        <f>SUM(T33:W33)</f>
        <v>0</v>
      </c>
      <c r="Y33" s="201"/>
    </row>
    <row r="34" spans="1:25">
      <c r="A34" s="198" t="s">
        <v>1049</v>
      </c>
      <c r="B34" s="198" t="s">
        <v>156</v>
      </c>
      <c r="C34" s="519">
        <f>VLOOKUP(A:A,[8]Sheet1!$A:$K,8,FALSE)</f>
        <v>3863</v>
      </c>
      <c r="D34" s="519">
        <f>VLOOKUP(A:A,[8]Sheet1!$A:$K,9,FALSE)</f>
        <v>4290</v>
      </c>
      <c r="E34" s="519">
        <f>VLOOKUP(A:A,[8]Sheet1!$A:$K,10,FALSE)</f>
        <v>4293</v>
      </c>
      <c r="F34" s="519">
        <f>VLOOKUP(A:A,[8]Sheet1!$A:$K,11,FALSE)</f>
        <v>5251</v>
      </c>
      <c r="G34" s="508">
        <f t="shared" si="0"/>
        <v>5.93</v>
      </c>
      <c r="H34" s="325"/>
      <c r="J34" s="510">
        <v>5.93</v>
      </c>
      <c r="R34" s="198" t="s">
        <v>1075</v>
      </c>
    </row>
    <row r="35" spans="1:25">
      <c r="A35" s="198" t="s">
        <v>729</v>
      </c>
      <c r="B35" s="198" t="s">
        <v>822</v>
      </c>
      <c r="C35" s="519">
        <f>VLOOKUP(A:A,[8]Sheet1!$A:$K,8,FALSE)</f>
        <v>3788</v>
      </c>
      <c r="D35" s="519">
        <f>VLOOKUP(A:A,[8]Sheet1!$A:$K,9,FALSE)</f>
        <v>4215</v>
      </c>
      <c r="E35" s="519">
        <f>VLOOKUP(A:A,[8]Sheet1!$A:$K,10,FALSE)</f>
        <v>4218</v>
      </c>
      <c r="F35" s="519">
        <f>VLOOKUP(A:A,[8]Sheet1!$A:$K,11,FALSE)</f>
        <v>5176</v>
      </c>
      <c r="G35" s="508">
        <f t="shared" si="0"/>
        <v>3.1</v>
      </c>
      <c r="H35" s="325"/>
      <c r="J35" s="510">
        <v>3.1</v>
      </c>
      <c r="K35" s="198" t="s">
        <v>773</v>
      </c>
      <c r="M35" s="199"/>
      <c r="N35" s="202"/>
      <c r="O35" s="201"/>
      <c r="Q35" s="609" t="s">
        <v>1029</v>
      </c>
      <c r="R35" s="198" t="s">
        <v>1029</v>
      </c>
      <c r="S35" s="198" t="s">
        <v>773</v>
      </c>
      <c r="T35" s="201"/>
      <c r="U35" s="201"/>
      <c r="V35" s="301"/>
      <c r="W35" s="201"/>
      <c r="X35" s="302">
        <v>0</v>
      </c>
      <c r="Y35" s="201"/>
    </row>
    <row r="36" spans="1:25">
      <c r="A36" s="198" t="s">
        <v>1576</v>
      </c>
      <c r="B36" s="198" t="s">
        <v>757</v>
      </c>
      <c r="C36" s="519">
        <f>VLOOKUP(A:A,[8]Sheet1!$A:$K,8,FALSE)</f>
        <v>4318</v>
      </c>
      <c r="D36" s="519">
        <f>VLOOKUP(A:A,[8]Sheet1!$A:$K,9,FALSE)</f>
        <v>4941</v>
      </c>
      <c r="E36" s="519">
        <f>VLOOKUP(A:A,[8]Sheet1!$A:$K,10,FALSE)</f>
        <v>4941</v>
      </c>
      <c r="F36" s="519">
        <f>VLOOKUP(A:A,[8]Sheet1!$A:$K,11,FALSE)</f>
        <v>0</v>
      </c>
      <c r="G36" s="508">
        <f t="shared" si="0"/>
        <v>5</v>
      </c>
      <c r="H36" s="325"/>
      <c r="J36" s="510">
        <v>5</v>
      </c>
      <c r="Q36" s="609" t="s">
        <v>820</v>
      </c>
      <c r="R36" s="198" t="s">
        <v>820</v>
      </c>
    </row>
    <row r="37" spans="1:25">
      <c r="A37" s="198" t="s">
        <v>823</v>
      </c>
      <c r="B37" s="198" t="s">
        <v>815</v>
      </c>
      <c r="C37" s="519">
        <f>VLOOKUP(A:A,[8]Sheet1!$A:$K,8,FALSE)</f>
        <v>5040</v>
      </c>
      <c r="D37" s="519">
        <f>VLOOKUP(A:A,[8]Sheet1!$A:$K,9,FALSE)</f>
        <v>6363</v>
      </c>
      <c r="E37" s="519">
        <f>VLOOKUP(A:A,[8]Sheet1!$A:$K,10,FALSE)</f>
        <v>6652</v>
      </c>
      <c r="F37" s="519">
        <f>VLOOKUP(A:A,[8]Sheet1!$A:$K,11,FALSE)</f>
        <v>0</v>
      </c>
      <c r="G37" s="508">
        <f t="shared" si="0"/>
        <v>5.72</v>
      </c>
      <c r="H37" s="325"/>
      <c r="J37" s="510">
        <v>5.72</v>
      </c>
      <c r="K37" s="198" t="s">
        <v>762</v>
      </c>
      <c r="M37" s="199"/>
      <c r="N37" s="202"/>
      <c r="O37" s="201"/>
      <c r="Q37" s="609" t="s">
        <v>739</v>
      </c>
      <c r="R37" s="198" t="s">
        <v>739</v>
      </c>
      <c r="S37" s="198" t="s">
        <v>762</v>
      </c>
      <c r="T37" s="201"/>
      <c r="U37" s="201"/>
      <c r="V37" s="301"/>
      <c r="W37" s="201"/>
      <c r="X37" s="302">
        <v>0</v>
      </c>
      <c r="Y37" s="201"/>
    </row>
    <row r="38" spans="1:25">
      <c r="A38" s="198" t="s">
        <v>850</v>
      </c>
      <c r="B38" s="198" t="s">
        <v>840</v>
      </c>
      <c r="C38" s="519">
        <f>VLOOKUP(A:A,[8]Sheet1!$A:$K,8,FALSE)</f>
        <v>2947</v>
      </c>
      <c r="D38" s="519">
        <f>VLOOKUP(A:A,[8]Sheet1!$A:$K,9,FALSE)</f>
        <v>3979</v>
      </c>
      <c r="E38" s="519">
        <f>VLOOKUP(A:A,[8]Sheet1!$A:$K,10,FALSE)</f>
        <v>4029</v>
      </c>
      <c r="F38" s="519">
        <f>VLOOKUP(A:A,[8]Sheet1!$A:$K,11,FALSE)</f>
        <v>0</v>
      </c>
      <c r="G38" s="508">
        <f t="shared" si="0"/>
        <v>4.88</v>
      </c>
      <c r="H38" s="325"/>
      <c r="J38" s="510">
        <v>4.8775719999999998</v>
      </c>
      <c r="K38" s="198" t="s">
        <v>784</v>
      </c>
      <c r="M38" s="199"/>
      <c r="N38" s="202"/>
      <c r="O38" s="201"/>
      <c r="Q38" s="609" t="s">
        <v>2443</v>
      </c>
      <c r="R38" s="198" t="s">
        <v>2443</v>
      </c>
      <c r="S38" s="198" t="s">
        <v>784</v>
      </c>
      <c r="T38" s="201"/>
      <c r="U38" s="201"/>
      <c r="V38" s="301"/>
      <c r="W38" s="201"/>
      <c r="X38" s="302">
        <f>SUM(T38:W38,Y38)</f>
        <v>0</v>
      </c>
      <c r="Y38" s="201"/>
    </row>
    <row r="39" spans="1:25">
      <c r="A39" s="198" t="s">
        <v>824</v>
      </c>
      <c r="B39" s="198" t="s">
        <v>810</v>
      </c>
      <c r="C39" s="519">
        <f>VLOOKUP(A:A,[8]Sheet1!$A:$K,8,FALSE)</f>
        <v>3788</v>
      </c>
      <c r="D39" s="519">
        <f>VLOOKUP(A:A,[8]Sheet1!$A:$K,9,FALSE)</f>
        <v>4215</v>
      </c>
      <c r="E39" s="519">
        <f>VLOOKUP(A:A,[8]Sheet1!$A:$K,10,FALSE)</f>
        <v>4373</v>
      </c>
      <c r="F39" s="519">
        <f>VLOOKUP(A:A,[8]Sheet1!$A:$K,11,FALSE)</f>
        <v>5126</v>
      </c>
      <c r="G39" s="508">
        <f t="shared" si="0"/>
        <v>3.24</v>
      </c>
      <c r="H39" s="325"/>
      <c r="J39" s="510">
        <v>3.24</v>
      </c>
      <c r="K39" s="198" t="s">
        <v>771</v>
      </c>
      <c r="M39" s="199"/>
      <c r="N39" s="202"/>
      <c r="O39" s="201"/>
      <c r="Q39" s="609" t="s">
        <v>728</v>
      </c>
      <c r="R39" s="198" t="s">
        <v>728</v>
      </c>
      <c r="S39" s="198" t="s">
        <v>771</v>
      </c>
      <c r="T39" s="201"/>
      <c r="U39" s="201"/>
      <c r="V39" s="301"/>
      <c r="W39" s="201"/>
      <c r="X39" s="302">
        <v>0</v>
      </c>
      <c r="Y39" s="201"/>
    </row>
    <row r="40" spans="1:25">
      <c r="A40" s="198" t="s">
        <v>1073</v>
      </c>
      <c r="B40" s="198" t="s">
        <v>847</v>
      </c>
      <c r="C40" s="519">
        <f>VLOOKUP(A:A,[8]Sheet1!$A:$K,8,FALSE)</f>
        <v>3803</v>
      </c>
      <c r="D40" s="519">
        <f>VLOOKUP(A:A,[8]Sheet1!$A:$K,9,FALSE)</f>
        <v>5114</v>
      </c>
      <c r="E40" s="519">
        <f>VLOOKUP(A:A,[8]Sheet1!$A:$K,10,FALSE)</f>
        <v>5219</v>
      </c>
      <c r="F40" s="519">
        <f>VLOOKUP(A:A,[8]Sheet1!$A:$K,11,FALSE)</f>
        <v>0</v>
      </c>
      <c r="G40" s="508">
        <f t="shared" si="0"/>
        <v>5</v>
      </c>
      <c r="H40" s="325"/>
      <c r="J40" s="510">
        <v>5</v>
      </c>
      <c r="Q40" s="609" t="s">
        <v>1049</v>
      </c>
      <c r="R40" s="198" t="s">
        <v>1049</v>
      </c>
    </row>
    <row r="41" spans="1:25">
      <c r="A41" s="198" t="s">
        <v>851</v>
      </c>
      <c r="B41" s="198" t="s">
        <v>852</v>
      </c>
      <c r="C41" s="519">
        <f>VLOOKUP(A:A,[8]Sheet1!$A:$K,8,FALSE)</f>
        <v>3490</v>
      </c>
      <c r="D41" s="519">
        <f>VLOOKUP(A:A,[8]Sheet1!$A:$K,9,FALSE)</f>
        <v>4624</v>
      </c>
      <c r="E41" s="519">
        <f>VLOOKUP(A:A,[8]Sheet1!$A:$K,10,FALSE)</f>
        <v>4624</v>
      </c>
      <c r="F41" s="519">
        <f>VLOOKUP(A:A,[8]Sheet1!$A:$K,11,FALSE)</f>
        <v>0</v>
      </c>
      <c r="G41" s="508">
        <f t="shared" si="0"/>
        <v>5.36</v>
      </c>
      <c r="H41" s="325"/>
      <c r="J41" s="510">
        <v>5.3589580000000003</v>
      </c>
      <c r="K41" s="198" t="s">
        <v>787</v>
      </c>
      <c r="M41" s="199"/>
      <c r="N41" s="202"/>
      <c r="O41" s="201"/>
      <c r="Q41" s="609" t="s">
        <v>729</v>
      </c>
      <c r="R41" s="198" t="s">
        <v>729</v>
      </c>
      <c r="S41" s="198" t="s">
        <v>787</v>
      </c>
      <c r="T41" s="201"/>
      <c r="U41" s="201"/>
      <c r="V41" s="301"/>
      <c r="W41" s="201"/>
      <c r="X41" s="302">
        <v>0</v>
      </c>
      <c r="Y41" s="201"/>
    </row>
    <row r="42" spans="1:25">
      <c r="A42" s="198" t="s">
        <v>825</v>
      </c>
      <c r="B42" s="198" t="s">
        <v>813</v>
      </c>
      <c r="C42" s="519">
        <f>VLOOKUP(A:A,[8]Sheet1!$A:$K,8,FALSE)</f>
        <v>3938</v>
      </c>
      <c r="D42" s="519">
        <f>VLOOKUP(A:A,[8]Sheet1!$A:$K,9,FALSE)</f>
        <v>4515</v>
      </c>
      <c r="E42" s="519">
        <f>VLOOKUP(A:A,[8]Sheet1!$A:$K,10,FALSE)</f>
        <v>4673</v>
      </c>
      <c r="F42" s="519">
        <f>VLOOKUP(A:A,[8]Sheet1!$A:$K,11,FALSE)</f>
        <v>5526</v>
      </c>
      <c r="G42" s="508">
        <f t="shared" si="0"/>
        <v>2.5</v>
      </c>
      <c r="J42" s="510">
        <v>2.5</v>
      </c>
      <c r="K42" s="198" t="s">
        <v>751</v>
      </c>
      <c r="M42" s="199"/>
      <c r="N42" s="202"/>
      <c r="O42" s="201"/>
      <c r="R42" s="198" t="s">
        <v>1576</v>
      </c>
      <c r="S42" s="198" t="s">
        <v>751</v>
      </c>
      <c r="T42" s="201"/>
      <c r="U42" s="201"/>
      <c r="V42" s="301"/>
      <c r="W42" s="201"/>
      <c r="X42" s="302">
        <f>SUM(T42:W42)</f>
        <v>0</v>
      </c>
      <c r="Y42" s="201"/>
    </row>
    <row r="43" spans="1:25">
      <c r="A43" s="198" t="s">
        <v>853</v>
      </c>
      <c r="B43" s="198" t="s">
        <v>852</v>
      </c>
      <c r="C43" s="519">
        <f>VLOOKUP(A:A,[8]Sheet1!$A:$K,8,FALSE)</f>
        <v>3803</v>
      </c>
      <c r="D43" s="519">
        <f>VLOOKUP(A:A,[8]Sheet1!$A:$K,9,FALSE)</f>
        <v>4914</v>
      </c>
      <c r="E43" s="519">
        <f>VLOOKUP(A:A,[8]Sheet1!$A:$K,10,FALSE)</f>
        <v>5019</v>
      </c>
      <c r="F43" s="519">
        <f>VLOOKUP(A:A,[8]Sheet1!$A:$K,11,FALSE)</f>
        <v>0</v>
      </c>
      <c r="G43" s="508">
        <f t="shared" si="0"/>
        <v>5.79</v>
      </c>
      <c r="H43" s="325"/>
      <c r="J43" s="510">
        <v>5.79</v>
      </c>
      <c r="M43" s="199"/>
      <c r="N43" s="202"/>
      <c r="O43" s="201"/>
      <c r="Q43" s="609" t="s">
        <v>823</v>
      </c>
      <c r="R43" s="198" t="s">
        <v>823</v>
      </c>
    </row>
    <row r="44" spans="1:25">
      <c r="A44" s="198" t="s">
        <v>854</v>
      </c>
      <c r="B44" s="198" t="s">
        <v>840</v>
      </c>
      <c r="C44" s="519">
        <f>VLOOKUP(A:A,[8]Sheet1!$A:$K,8,FALSE)</f>
        <v>2947</v>
      </c>
      <c r="D44" s="519">
        <f>VLOOKUP(A:A,[8]Sheet1!$A:$K,9,FALSE)</f>
        <v>3770</v>
      </c>
      <c r="E44" s="519">
        <f>VLOOKUP(A:A,[8]Sheet1!$A:$K,10,FALSE)</f>
        <v>3870</v>
      </c>
      <c r="F44" s="519">
        <f>VLOOKUP(A:A,[8]Sheet1!$A:$K,11,FALSE)</f>
        <v>0</v>
      </c>
      <c r="G44" s="508">
        <f t="shared" si="0"/>
        <v>5.79</v>
      </c>
      <c r="H44" s="325"/>
      <c r="J44" s="510">
        <v>5.79</v>
      </c>
      <c r="K44" s="198" t="s">
        <v>785</v>
      </c>
      <c r="M44" s="199"/>
      <c r="N44" s="202"/>
      <c r="O44" s="201"/>
      <c r="Q44" s="609" t="s">
        <v>850</v>
      </c>
      <c r="R44" s="198" t="s">
        <v>850</v>
      </c>
      <c r="S44" s="198" t="s">
        <v>785</v>
      </c>
      <c r="T44" s="201"/>
      <c r="U44" s="201"/>
      <c r="V44" s="301"/>
      <c r="W44" s="201"/>
      <c r="X44" s="302">
        <v>0</v>
      </c>
      <c r="Y44" s="201"/>
    </row>
    <row r="45" spans="1:25">
      <c r="A45" s="198" t="s">
        <v>1067</v>
      </c>
      <c r="B45" s="198" t="s">
        <v>847</v>
      </c>
      <c r="C45" s="519">
        <f>VLOOKUP(A:A,[8]Sheet1!$A:$K,8,FALSE)</f>
        <v>4261</v>
      </c>
      <c r="D45" s="519">
        <f>VLOOKUP(A:A,[8]Sheet1!$A:$K,9,FALSE)</f>
        <v>4593</v>
      </c>
      <c r="E45" s="519">
        <f>VLOOKUP(A:A,[8]Sheet1!$A:$K,10,FALSE)</f>
        <v>4593</v>
      </c>
      <c r="F45" s="519">
        <f>VLOOKUP(A:A,[8]Sheet1!$A:$K,11,FALSE)</f>
        <v>0</v>
      </c>
      <c r="G45" s="508">
        <f t="shared" si="0"/>
        <v>5</v>
      </c>
      <c r="H45" s="325"/>
      <c r="J45" s="510">
        <v>5</v>
      </c>
      <c r="Q45" s="609" t="s">
        <v>824</v>
      </c>
      <c r="R45" s="198" t="s">
        <v>824</v>
      </c>
    </row>
    <row r="46" spans="1:25">
      <c r="A46" s="198" t="s">
        <v>1052</v>
      </c>
      <c r="B46" s="198" t="s">
        <v>812</v>
      </c>
      <c r="C46" s="519">
        <f>VLOOKUP(A:A,[8]Sheet1!$A:$K,8,FALSE)</f>
        <v>3838</v>
      </c>
      <c r="D46" s="519">
        <f>VLOOKUP(A:A,[8]Sheet1!$A:$K,9,FALSE)</f>
        <v>4365</v>
      </c>
      <c r="E46" s="519">
        <f>VLOOKUP(A:A,[8]Sheet1!$A:$K,10,FALSE)</f>
        <v>4368</v>
      </c>
      <c r="F46" s="519">
        <f>VLOOKUP(A:A,[8]Sheet1!$A:$K,11,FALSE)</f>
        <v>5276</v>
      </c>
      <c r="G46" s="508">
        <f t="shared" si="0"/>
        <v>4.8</v>
      </c>
      <c r="H46" s="325"/>
      <c r="J46" s="510">
        <v>4.8</v>
      </c>
      <c r="K46" s="198" t="s">
        <v>136</v>
      </c>
      <c r="M46" s="199"/>
      <c r="N46" s="202"/>
      <c r="O46" s="201"/>
      <c r="Q46" s="609" t="s">
        <v>1073</v>
      </c>
      <c r="R46" s="198" t="s">
        <v>1073</v>
      </c>
      <c r="S46" s="198" t="s">
        <v>136</v>
      </c>
      <c r="T46" s="201"/>
      <c r="U46" s="201"/>
      <c r="V46" s="301"/>
      <c r="W46" s="201"/>
      <c r="X46" s="302">
        <v>0</v>
      </c>
      <c r="Y46" s="201"/>
    </row>
    <row r="47" spans="1:25">
      <c r="A47" s="198" t="s">
        <v>1074</v>
      </c>
      <c r="B47" s="198" t="s">
        <v>847</v>
      </c>
      <c r="C47" s="519">
        <f>VLOOKUP(A:A,[8]Sheet1!$A:$K,8,FALSE)</f>
        <v>3722</v>
      </c>
      <c r="D47" s="519">
        <f>VLOOKUP(A:A,[8]Sheet1!$A:$K,9,FALSE)</f>
        <v>4200</v>
      </c>
      <c r="E47" s="519">
        <f>VLOOKUP(A:A,[8]Sheet1!$A:$K,10,FALSE)</f>
        <v>4200</v>
      </c>
      <c r="F47" s="519">
        <f>VLOOKUP(A:A,[8]Sheet1!$A:$K,11,FALSE)</f>
        <v>0</v>
      </c>
      <c r="G47" s="508">
        <f t="shared" si="0"/>
        <v>5</v>
      </c>
      <c r="H47" s="325"/>
      <c r="J47" s="510">
        <v>5</v>
      </c>
      <c r="Q47" s="609" t="s">
        <v>851</v>
      </c>
      <c r="R47" s="198" t="s">
        <v>851</v>
      </c>
    </row>
    <row r="48" spans="1:25">
      <c r="A48" s="198" t="s">
        <v>1582</v>
      </c>
      <c r="B48" s="198" t="s">
        <v>849</v>
      </c>
      <c r="C48" s="519">
        <f>VLOOKUP(A:A,[8]Sheet1!$A:$K,8,FALSE)</f>
        <v>3581</v>
      </c>
      <c r="D48" s="519">
        <f>VLOOKUP(A:A,[8]Sheet1!$A:$K,9,FALSE)</f>
        <v>5229</v>
      </c>
      <c r="E48" s="519">
        <f>VLOOKUP(A:A,[8]Sheet1!$A:$K,10,FALSE)</f>
        <v>5402</v>
      </c>
      <c r="F48" s="519">
        <f>VLOOKUP(A:A,[8]Sheet1!$A:$K,11,FALSE)</f>
        <v>0</v>
      </c>
      <c r="G48" s="508">
        <f t="shared" si="0"/>
        <v>5</v>
      </c>
      <c r="H48" s="325"/>
      <c r="J48" s="510">
        <v>5</v>
      </c>
      <c r="Q48" s="609" t="s">
        <v>825</v>
      </c>
      <c r="R48" s="198" t="s">
        <v>825</v>
      </c>
    </row>
    <row r="49" spans="1:25">
      <c r="A49" s="198" t="s">
        <v>1727</v>
      </c>
      <c r="B49" s="198" t="s">
        <v>847</v>
      </c>
      <c r="C49" s="519">
        <f>VLOOKUP(A:A,[8]Sheet1!$A:$K,8,FALSE)</f>
        <v>4335</v>
      </c>
      <c r="D49" s="519">
        <f>VLOOKUP(A:A,[8]Sheet1!$A:$K,9,FALSE)</f>
        <v>4815</v>
      </c>
      <c r="E49" s="519">
        <f>VLOOKUP(A:A,[8]Sheet1!$A:$K,10,FALSE)</f>
        <v>4815</v>
      </c>
      <c r="F49" s="519">
        <f>VLOOKUP(A:A,[8]Sheet1!$A:$K,11,FALSE)</f>
        <v>0</v>
      </c>
      <c r="G49" s="508">
        <f t="shared" si="0"/>
        <v>5</v>
      </c>
      <c r="H49" s="325"/>
      <c r="J49" s="510">
        <v>5</v>
      </c>
      <c r="Q49" s="609" t="s">
        <v>853</v>
      </c>
      <c r="R49" s="198" t="s">
        <v>853</v>
      </c>
    </row>
    <row r="50" spans="1:25">
      <c r="A50" s="198" t="s">
        <v>826</v>
      </c>
      <c r="B50" s="198" t="s">
        <v>827</v>
      </c>
      <c r="C50" s="519">
        <f>VLOOKUP(A:A,[8]Sheet1!$A:$K,8,FALSE)</f>
        <v>4824</v>
      </c>
      <c r="D50" s="519">
        <f>VLOOKUP(A:A,[8]Sheet1!$A:$K,9,FALSE)</f>
        <v>5390</v>
      </c>
      <c r="E50" s="519">
        <f>VLOOKUP(A:A,[8]Sheet1!$A:$K,10,FALSE)</f>
        <v>5494</v>
      </c>
      <c r="F50" s="519">
        <f>VLOOKUP(A:A,[8]Sheet1!$A:$K,11,FALSE)</f>
        <v>0</v>
      </c>
      <c r="G50" s="508">
        <f t="shared" si="0"/>
        <v>5.72</v>
      </c>
      <c r="H50" s="325"/>
      <c r="J50" s="510">
        <v>5.72</v>
      </c>
      <c r="K50" s="198" t="s">
        <v>766</v>
      </c>
      <c r="M50" s="199"/>
      <c r="N50" s="202"/>
      <c r="O50" s="201"/>
      <c r="Q50" s="609" t="s">
        <v>854</v>
      </c>
      <c r="R50" s="198" t="s">
        <v>854</v>
      </c>
      <c r="S50" s="198" t="s">
        <v>766</v>
      </c>
      <c r="T50" s="201"/>
      <c r="U50" s="201"/>
      <c r="V50" s="301"/>
      <c r="W50" s="201"/>
      <c r="X50" s="302">
        <v>0</v>
      </c>
      <c r="Y50" s="201"/>
    </row>
    <row r="51" spans="1:25">
      <c r="A51" s="198" t="s">
        <v>828</v>
      </c>
      <c r="B51" s="198" t="s">
        <v>815</v>
      </c>
      <c r="C51" s="519">
        <f>VLOOKUP(A:A,[8]Sheet1!$A:$K,8,FALSE)</f>
        <v>4824</v>
      </c>
      <c r="D51" s="519">
        <f>VLOOKUP(A:A,[8]Sheet1!$A:$K,9,FALSE)</f>
        <v>5390</v>
      </c>
      <c r="E51" s="519">
        <f>VLOOKUP(A:A,[8]Sheet1!$A:$K,10,FALSE)</f>
        <v>5444</v>
      </c>
      <c r="F51" s="519">
        <f>VLOOKUP(A:A,[8]Sheet1!$A:$K,11,FALSE)</f>
        <v>0</v>
      </c>
      <c r="G51" s="508">
        <f t="shared" si="0"/>
        <v>5.44</v>
      </c>
      <c r="H51" s="325"/>
      <c r="J51" s="510">
        <v>5.44</v>
      </c>
      <c r="K51" s="198" t="s">
        <v>763</v>
      </c>
      <c r="M51" s="199"/>
      <c r="N51" s="202"/>
      <c r="O51" s="201"/>
      <c r="R51" s="198" t="s">
        <v>1067</v>
      </c>
      <c r="S51" s="198" t="s">
        <v>763</v>
      </c>
      <c r="T51" s="201"/>
      <c r="U51" s="201"/>
      <c r="V51" s="301"/>
      <c r="W51" s="201"/>
      <c r="X51" s="302">
        <v>0</v>
      </c>
      <c r="Y51" s="201"/>
    </row>
    <row r="52" spans="1:25">
      <c r="A52" s="198" t="s">
        <v>1045</v>
      </c>
      <c r="B52" s="198" t="s">
        <v>1048</v>
      </c>
      <c r="C52" s="519">
        <f>VLOOKUP(A:A,[8]Sheet1!$A:$K,8,FALSE)</f>
        <v>4013</v>
      </c>
      <c r="D52" s="519">
        <f>VLOOKUP(A:A,[8]Sheet1!$A:$K,9,FALSE)</f>
        <v>4591</v>
      </c>
      <c r="E52" s="519">
        <f>VLOOKUP(A:A,[8]Sheet1!$A:$K,10,FALSE)</f>
        <v>4625</v>
      </c>
      <c r="F52" s="519">
        <f>VLOOKUP(A:A,[8]Sheet1!$A:$K,11,FALSE)</f>
        <v>5422</v>
      </c>
      <c r="G52" s="508">
        <f t="shared" si="0"/>
        <v>3.46</v>
      </c>
      <c r="H52" s="325"/>
      <c r="J52" s="510">
        <v>3.46</v>
      </c>
      <c r="Q52" s="609" t="s">
        <v>1052</v>
      </c>
      <c r="R52" s="198" t="s">
        <v>1052</v>
      </c>
    </row>
    <row r="53" spans="1:25">
      <c r="A53" s="198" t="s">
        <v>2311</v>
      </c>
      <c r="B53" s="198" t="s">
        <v>1048</v>
      </c>
      <c r="C53" s="519">
        <f>VLOOKUP(A:A,[8]Sheet1!$A:$K,8,FALSE)</f>
        <v>3876</v>
      </c>
      <c r="D53" s="519">
        <f>VLOOKUP(A:A,[8]Sheet1!$A:$K,9,FALSE)</f>
        <v>4306</v>
      </c>
      <c r="E53" s="519">
        <f>VLOOKUP(A:A,[8]Sheet1!$A:$K,10,FALSE)</f>
        <v>4306</v>
      </c>
      <c r="F53" s="519">
        <f>VLOOKUP(A:A,[8]Sheet1!$A:$K,11,FALSE)</f>
        <v>4606</v>
      </c>
      <c r="G53" s="508">
        <f t="shared" si="0"/>
        <v>5</v>
      </c>
      <c r="H53" s="325"/>
      <c r="J53" s="510">
        <v>5</v>
      </c>
      <c r="R53" s="198" t="s">
        <v>1074</v>
      </c>
    </row>
    <row r="54" spans="1:25">
      <c r="A54" s="198" t="s">
        <v>1054</v>
      </c>
      <c r="B54" s="198" t="s">
        <v>840</v>
      </c>
      <c r="C54" s="519">
        <f>VLOOKUP(A:A,[8]Sheet1!$A:$K,8,FALSE)</f>
        <v>2985</v>
      </c>
      <c r="D54" s="519">
        <f>VLOOKUP(A:A,[8]Sheet1!$A:$K,9,FALSE)</f>
        <v>3658</v>
      </c>
      <c r="E54" s="519">
        <f>VLOOKUP(A:A,[8]Sheet1!$A:$K,10,FALSE)</f>
        <v>3758</v>
      </c>
      <c r="F54" s="519">
        <f>VLOOKUP(A:A,[8]Sheet1!$A:$K,11,FALSE)</f>
        <v>0</v>
      </c>
      <c r="G54" s="508">
        <f t="shared" si="0"/>
        <v>5</v>
      </c>
      <c r="H54" s="325"/>
      <c r="J54" s="510">
        <v>5</v>
      </c>
      <c r="K54" s="198" t="s">
        <v>764</v>
      </c>
      <c r="M54" s="199"/>
      <c r="N54" s="202"/>
      <c r="O54" s="201"/>
      <c r="Q54" s="609" t="s">
        <v>1582</v>
      </c>
      <c r="R54" s="198" t="s">
        <v>1582</v>
      </c>
      <c r="S54" s="198" t="s">
        <v>764</v>
      </c>
      <c r="T54" s="201"/>
      <c r="U54" s="201"/>
      <c r="V54" s="301"/>
      <c r="W54" s="201"/>
      <c r="X54" s="302">
        <v>0</v>
      </c>
      <c r="Y54" s="201"/>
    </row>
    <row r="55" spans="1:25">
      <c r="A55" s="198" t="s">
        <v>741</v>
      </c>
      <c r="B55" s="198" t="s">
        <v>815</v>
      </c>
      <c r="C55" s="519">
        <f>VLOOKUP(A:A,[8]Sheet1!$A:$K,8,FALSE)</f>
        <v>4824</v>
      </c>
      <c r="D55" s="519">
        <f>VLOOKUP(A:A,[8]Sheet1!$A:$K,9,FALSE)</f>
        <v>5390</v>
      </c>
      <c r="E55" s="519">
        <f>VLOOKUP(A:A,[8]Sheet1!$A:$K,10,FALSE)</f>
        <v>5444</v>
      </c>
      <c r="F55" s="519">
        <f>VLOOKUP(A:A,[8]Sheet1!$A:$K,11,FALSE)</f>
        <v>0</v>
      </c>
      <c r="G55" s="508">
        <f t="shared" si="0"/>
        <v>5.72</v>
      </c>
      <c r="H55" s="325"/>
      <c r="J55" s="510">
        <v>5.72</v>
      </c>
      <c r="K55" s="198" t="s">
        <v>752</v>
      </c>
      <c r="M55" s="199"/>
      <c r="N55" s="202"/>
      <c r="O55" s="201"/>
      <c r="R55" s="198" t="s">
        <v>1727</v>
      </c>
      <c r="S55" s="198" t="s">
        <v>752</v>
      </c>
      <c r="T55" s="201"/>
      <c r="U55" s="201"/>
      <c r="V55" s="301"/>
      <c r="W55" s="201"/>
      <c r="X55" s="302">
        <v>0</v>
      </c>
      <c r="Y55" s="201"/>
    </row>
    <row r="56" spans="1:25">
      <c r="A56" s="198" t="s">
        <v>736</v>
      </c>
      <c r="B56" s="198" t="s">
        <v>813</v>
      </c>
      <c r="C56" s="519">
        <f>VLOOKUP(A:A,[8]Sheet1!$A:$K,8,FALSE)</f>
        <v>3688</v>
      </c>
      <c r="D56" s="519">
        <f>VLOOKUP(A:A,[8]Sheet1!$A:$K,9,FALSE)</f>
        <v>4065</v>
      </c>
      <c r="E56" s="519">
        <f>VLOOKUP(A:A,[8]Sheet1!$A:$K,10,FALSE)</f>
        <v>4068</v>
      </c>
      <c r="F56" s="519">
        <f>VLOOKUP(A:A,[8]Sheet1!$A:$K,11,FALSE)</f>
        <v>4926</v>
      </c>
      <c r="G56" s="508">
        <f t="shared" si="0"/>
        <v>2.68</v>
      </c>
      <c r="J56" s="510">
        <v>2.68</v>
      </c>
      <c r="Q56" s="314" t="s">
        <v>4302</v>
      </c>
      <c r="R56" s="314" t="s">
        <v>826</v>
      </c>
    </row>
    <row r="57" spans="1:25">
      <c r="A57" s="198" t="s">
        <v>1698</v>
      </c>
      <c r="B57" s="198" t="s">
        <v>1426</v>
      </c>
      <c r="C57" s="519">
        <f>VLOOKUP(A:A,[8]Sheet1!$A:$K,8,FALSE)</f>
        <v>3488</v>
      </c>
      <c r="D57" s="519">
        <f>VLOOKUP(A:A,[8]Sheet1!$A:$K,9,FALSE)</f>
        <v>3861</v>
      </c>
      <c r="E57" s="519">
        <f>VLOOKUP(A:A,[8]Sheet1!$A:$K,10,FALSE)</f>
        <v>3861</v>
      </c>
      <c r="F57" s="519">
        <f>VLOOKUP(A:A,[8]Sheet1!$A:$K,11,FALSE)</f>
        <v>0</v>
      </c>
      <c r="G57" s="508">
        <f t="shared" si="0"/>
        <v>5</v>
      </c>
      <c r="H57" s="325"/>
      <c r="J57" s="510">
        <v>5</v>
      </c>
      <c r="Q57" s="609" t="s">
        <v>828</v>
      </c>
      <c r="R57" s="198" t="s">
        <v>828</v>
      </c>
    </row>
    <row r="58" spans="1:25">
      <c r="A58" s="198" t="s">
        <v>1071</v>
      </c>
      <c r="B58" s="198" t="s">
        <v>840</v>
      </c>
      <c r="C58" s="519">
        <f>VLOOKUP(A:A,[8]Sheet1!$A:$K,8,FALSE)</f>
        <v>3598</v>
      </c>
      <c r="D58" s="519">
        <f>VLOOKUP(A:A,[8]Sheet1!$A:$K,9,FALSE)</f>
        <v>3961</v>
      </c>
      <c r="E58" s="519">
        <f>VLOOKUP(A:A,[8]Sheet1!$A:$K,10,FALSE)</f>
        <v>3961</v>
      </c>
      <c r="F58" s="519">
        <f>VLOOKUP(A:A,[8]Sheet1!$A:$K,11,FALSE)</f>
        <v>0</v>
      </c>
      <c r="G58" s="508">
        <f t="shared" si="0"/>
        <v>5</v>
      </c>
      <c r="H58" s="325"/>
      <c r="J58" s="510">
        <v>5</v>
      </c>
      <c r="K58" s="198" t="s">
        <v>767</v>
      </c>
      <c r="M58" s="199"/>
      <c r="N58" s="202"/>
      <c r="O58" s="201"/>
      <c r="Q58" s="609" t="s">
        <v>1045</v>
      </c>
      <c r="R58" s="198" t="s">
        <v>1045</v>
      </c>
      <c r="S58" s="198" t="s">
        <v>767</v>
      </c>
      <c r="T58" s="201"/>
      <c r="U58" s="201"/>
      <c r="V58" s="301"/>
      <c r="W58" s="201"/>
      <c r="X58" s="302">
        <v>0</v>
      </c>
      <c r="Y58" s="201"/>
    </row>
    <row r="59" spans="1:25">
      <c r="A59" s="198" t="s">
        <v>829</v>
      </c>
      <c r="B59" s="198" t="s">
        <v>830</v>
      </c>
      <c r="C59" s="519">
        <f>VLOOKUP(A:A,[8]Sheet1!$A:$K,8,FALSE)</f>
        <v>5094</v>
      </c>
      <c r="D59" s="519">
        <f>VLOOKUP(A:A,[8]Sheet1!$A:$K,9,FALSE)</f>
        <v>5690</v>
      </c>
      <c r="E59" s="519">
        <f>VLOOKUP(A:A,[8]Sheet1!$A:$K,10,FALSE)</f>
        <v>5744</v>
      </c>
      <c r="F59" s="519">
        <f>VLOOKUP(A:A,[8]Sheet1!$A:$K,11,FALSE)</f>
        <v>0</v>
      </c>
      <c r="G59" s="508">
        <f t="shared" si="0"/>
        <v>5</v>
      </c>
      <c r="H59" s="325"/>
      <c r="J59" s="510">
        <v>5</v>
      </c>
      <c r="K59" s="198" t="s">
        <v>768</v>
      </c>
      <c r="M59" s="199"/>
      <c r="N59" s="202"/>
      <c r="O59" s="201"/>
      <c r="Q59" s="609" t="s">
        <v>2311</v>
      </c>
      <c r="R59" s="198" t="s">
        <v>2311</v>
      </c>
      <c r="S59" s="198" t="s">
        <v>768</v>
      </c>
      <c r="T59" s="201"/>
      <c r="U59" s="201"/>
      <c r="V59" s="301"/>
      <c r="W59" s="201"/>
      <c r="X59" s="302">
        <v>0</v>
      </c>
      <c r="Y59" s="201"/>
    </row>
    <row r="60" spans="1:25">
      <c r="A60" s="198" t="s">
        <v>740</v>
      </c>
      <c r="B60" s="198" t="s">
        <v>831</v>
      </c>
      <c r="C60" s="519">
        <f>VLOOKUP(A:A,[8]Sheet1!$A:$K,8,FALSE)</f>
        <v>3778</v>
      </c>
      <c r="D60" s="519">
        <f>VLOOKUP(A:A,[8]Sheet1!$A:$K,9,FALSE)</f>
        <v>4215</v>
      </c>
      <c r="E60" s="519">
        <f>VLOOKUP(A:A,[8]Sheet1!$A:$K,10,FALSE)</f>
        <v>4373</v>
      </c>
      <c r="F60" s="519">
        <f>VLOOKUP(A:A,[8]Sheet1!$A:$K,11,FALSE)</f>
        <v>5026</v>
      </c>
      <c r="G60" s="508">
        <f t="shared" si="0"/>
        <v>2.89</v>
      </c>
      <c r="H60" s="325"/>
      <c r="J60" s="510">
        <v>2.89</v>
      </c>
      <c r="M60" s="199"/>
      <c r="N60" s="202"/>
      <c r="O60" s="201"/>
      <c r="Q60" s="609" t="s">
        <v>1054</v>
      </c>
      <c r="R60" s="198" t="s">
        <v>1054</v>
      </c>
    </row>
    <row r="61" spans="1:25">
      <c r="A61" s="198" t="s">
        <v>855</v>
      </c>
      <c r="B61" s="198" t="s">
        <v>852</v>
      </c>
      <c r="C61" s="519">
        <f>VLOOKUP(A:A,[8]Sheet1!$A:$K,8,FALSE)</f>
        <v>4008</v>
      </c>
      <c r="D61" s="519">
        <f>VLOOKUP(A:A,[8]Sheet1!$A:$K,9,FALSE)</f>
        <v>4604</v>
      </c>
      <c r="E61" s="519">
        <f>VLOOKUP(A:A,[8]Sheet1!$A:$K,10,FALSE)</f>
        <v>5602</v>
      </c>
      <c r="F61" s="519">
        <f>VLOOKUP(A:A,[8]Sheet1!$A:$K,11,FALSE)</f>
        <v>0</v>
      </c>
      <c r="G61" s="508">
        <f t="shared" si="0"/>
        <v>5.79</v>
      </c>
      <c r="H61" s="325"/>
      <c r="J61" s="510">
        <v>5.79</v>
      </c>
      <c r="Q61" s="609" t="s">
        <v>741</v>
      </c>
      <c r="R61" s="198" t="s">
        <v>741</v>
      </c>
    </row>
    <row r="62" spans="1:25">
      <c r="A62" s="198" t="s">
        <v>1046</v>
      </c>
      <c r="B62" s="198" t="s">
        <v>156</v>
      </c>
      <c r="C62" s="519">
        <f>VLOOKUP(A:A,[8]Sheet1!$A:$K,8,FALSE)</f>
        <v>3948</v>
      </c>
      <c r="D62" s="519">
        <f>VLOOKUP(A:A,[8]Sheet1!$A:$K,9,FALSE)</f>
        <v>4645</v>
      </c>
      <c r="E62" s="519">
        <f>VLOOKUP(A:A,[8]Sheet1!$A:$K,10,FALSE)</f>
        <v>4648</v>
      </c>
      <c r="F62" s="519">
        <f>VLOOKUP(A:A,[8]Sheet1!$A:$K,11,FALSE)</f>
        <v>0</v>
      </c>
      <c r="G62" s="508">
        <f t="shared" si="0"/>
        <v>5.93</v>
      </c>
      <c r="H62" s="325"/>
      <c r="J62" s="510">
        <v>5.93</v>
      </c>
      <c r="K62" s="198" t="s">
        <v>165</v>
      </c>
      <c r="M62" s="199"/>
      <c r="N62" s="202"/>
      <c r="O62" s="201"/>
      <c r="Q62" s="609" t="s">
        <v>736</v>
      </c>
      <c r="R62" s="198" t="s">
        <v>736</v>
      </c>
      <c r="S62" s="198" t="s">
        <v>165</v>
      </c>
      <c r="T62" s="201"/>
      <c r="U62" s="201"/>
      <c r="V62" s="301"/>
      <c r="W62" s="201"/>
      <c r="X62" s="302">
        <v>0</v>
      </c>
      <c r="Y62" s="201"/>
    </row>
    <row r="63" spans="1:25">
      <c r="A63" s="198" t="s">
        <v>732</v>
      </c>
      <c r="B63" s="198" t="s">
        <v>813</v>
      </c>
      <c r="C63" s="519">
        <f>VLOOKUP(A:A,[8]Sheet1!$A:$K,8,FALSE)</f>
        <v>3688</v>
      </c>
      <c r="D63" s="519">
        <f>VLOOKUP(A:A,[8]Sheet1!$A:$K,9,FALSE)</f>
        <v>4065</v>
      </c>
      <c r="E63" s="519">
        <f>VLOOKUP(A:A,[8]Sheet1!$A:$K,10,FALSE)</f>
        <v>4068</v>
      </c>
      <c r="F63" s="519">
        <f>VLOOKUP(A:A,[8]Sheet1!$A:$K,11,FALSE)</f>
        <v>4926</v>
      </c>
      <c r="G63" s="508">
        <f t="shared" si="0"/>
        <v>2.68</v>
      </c>
      <c r="J63" s="510">
        <v>2.68</v>
      </c>
      <c r="Q63" s="609" t="s">
        <v>1698</v>
      </c>
      <c r="R63" s="198" t="s">
        <v>1698</v>
      </c>
    </row>
    <row r="64" spans="1:25">
      <c r="A64" s="198" t="s">
        <v>1050</v>
      </c>
      <c r="B64" s="198" t="s">
        <v>1051</v>
      </c>
      <c r="C64" s="519">
        <f>VLOOKUP(A:A,[8]Sheet1!$A:$K,8,FALSE)</f>
        <v>4518</v>
      </c>
      <c r="D64" s="519">
        <f>VLOOKUP(A:A,[8]Sheet1!$A:$K,9,FALSE)</f>
        <v>5066</v>
      </c>
      <c r="E64" s="519">
        <f>VLOOKUP(A:A,[8]Sheet1!$A:$K,10,FALSE)</f>
        <v>5066</v>
      </c>
      <c r="F64" s="519">
        <f>VLOOKUP(A:A,[8]Sheet1!$A:$K,11,FALSE)</f>
        <v>0</v>
      </c>
      <c r="G64" s="508">
        <f t="shared" si="0"/>
        <v>5</v>
      </c>
      <c r="H64" s="325"/>
      <c r="J64" s="510">
        <v>5</v>
      </c>
      <c r="K64" s="198" t="s">
        <v>65</v>
      </c>
      <c r="M64" s="199"/>
      <c r="N64" s="202"/>
      <c r="O64" s="201"/>
      <c r="R64" s="198" t="s">
        <v>1071</v>
      </c>
      <c r="S64" s="198" t="s">
        <v>65</v>
      </c>
      <c r="T64" s="201"/>
      <c r="U64" s="201"/>
      <c r="V64" s="301"/>
      <c r="W64" s="201"/>
      <c r="X64" s="302">
        <v>0</v>
      </c>
      <c r="Y64" s="201"/>
    </row>
    <row r="65" spans="1:25">
      <c r="A65" s="198" t="s">
        <v>856</v>
      </c>
      <c r="B65" s="198" t="s">
        <v>857</v>
      </c>
      <c r="C65" s="519">
        <f>VLOOKUP(A:A,[8]Sheet1!$A:$K,8,FALSE)</f>
        <v>3319</v>
      </c>
      <c r="D65" s="519">
        <f>VLOOKUP(A:A,[8]Sheet1!$A:$K,9,FALSE)</f>
        <v>4604</v>
      </c>
      <c r="E65" s="519">
        <f>VLOOKUP(A:A,[8]Sheet1!$A:$K,10,FALSE)</f>
        <v>4604</v>
      </c>
      <c r="F65" s="519">
        <f>VLOOKUP(A:A,[8]Sheet1!$A:$K,11,FALSE)</f>
        <v>0</v>
      </c>
      <c r="G65" s="508">
        <f t="shared" si="0"/>
        <v>4.7300000000000004</v>
      </c>
      <c r="H65" s="325"/>
      <c r="J65" s="510">
        <v>4.7300000000000004</v>
      </c>
      <c r="Q65" s="314" t="s">
        <v>4303</v>
      </c>
      <c r="R65" s="314" t="s">
        <v>829</v>
      </c>
    </row>
    <row r="66" spans="1:25">
      <c r="A66" s="198" t="s">
        <v>1070</v>
      </c>
      <c r="B66" s="198" t="s">
        <v>840</v>
      </c>
      <c r="C66" s="519">
        <f>VLOOKUP(A:A,[8]Sheet1!$A:$K,8,FALSE)</f>
        <v>3518</v>
      </c>
      <c r="D66" s="519">
        <f>VLOOKUP(A:A,[8]Sheet1!$A:$K,9,FALSE)</f>
        <v>3816</v>
      </c>
      <c r="E66" s="519">
        <f>VLOOKUP(A:A,[8]Sheet1!$A:$K,10,FALSE)</f>
        <v>3816</v>
      </c>
      <c r="F66" s="519">
        <f>VLOOKUP(A:A,[8]Sheet1!$A:$K,11,FALSE)</f>
        <v>0</v>
      </c>
      <c r="G66" s="508">
        <f t="shared" si="0"/>
        <v>5</v>
      </c>
      <c r="H66" s="325"/>
      <c r="J66" s="510">
        <v>5</v>
      </c>
      <c r="Q66" s="609" t="s">
        <v>740</v>
      </c>
      <c r="R66" s="198" t="s">
        <v>740</v>
      </c>
    </row>
    <row r="67" spans="1:25">
      <c r="A67" s="198" t="s">
        <v>1047</v>
      </c>
      <c r="B67" s="198" t="s">
        <v>757</v>
      </c>
      <c r="C67" s="519">
        <f>VLOOKUP(A:A,[8]Sheet1!$A:$K,8,FALSE)</f>
        <v>3888</v>
      </c>
      <c r="D67" s="519">
        <f>VLOOKUP(A:A,[8]Sheet1!$A:$K,9,FALSE)</f>
        <v>4365</v>
      </c>
      <c r="E67" s="519">
        <f>VLOOKUP(A:A,[8]Sheet1!$A:$K,10,FALSE)</f>
        <v>4523</v>
      </c>
      <c r="F67" s="519">
        <f>VLOOKUP(A:A,[8]Sheet1!$A:$K,11,FALSE)</f>
        <v>4625</v>
      </c>
      <c r="G67" s="508">
        <f t="shared" si="0"/>
        <v>3.77</v>
      </c>
      <c r="H67" s="325"/>
      <c r="J67" s="510">
        <v>3.77</v>
      </c>
      <c r="K67" s="198" t="s">
        <v>753</v>
      </c>
      <c r="M67" s="199"/>
      <c r="N67" s="202"/>
      <c r="O67" s="201"/>
      <c r="Q67" s="609" t="s">
        <v>855</v>
      </c>
      <c r="R67" s="198" t="s">
        <v>855</v>
      </c>
      <c r="S67" s="198" t="s">
        <v>753</v>
      </c>
      <c r="T67" s="201"/>
      <c r="U67" s="201"/>
      <c r="V67" s="301"/>
      <c r="W67" s="201"/>
      <c r="X67" s="302">
        <v>0</v>
      </c>
      <c r="Y67" s="201"/>
    </row>
    <row r="68" spans="1:25">
      <c r="A68" s="198" t="s">
        <v>733</v>
      </c>
      <c r="B68" s="198" t="s">
        <v>813</v>
      </c>
      <c r="C68" s="519">
        <f>VLOOKUP(A:A,[8]Sheet1!$A:$K,8,FALSE)</f>
        <v>3688</v>
      </c>
      <c r="D68" s="519">
        <f>VLOOKUP(A:A,[8]Sheet1!$A:$K,9,FALSE)</f>
        <v>4065</v>
      </c>
      <c r="E68" s="519">
        <f>VLOOKUP(A:A,[8]Sheet1!$A:$K,10,FALSE)</f>
        <v>4068</v>
      </c>
      <c r="F68" s="519">
        <f>VLOOKUP(A:A,[8]Sheet1!$A:$K,11,FALSE)</f>
        <v>4926</v>
      </c>
      <c r="G68" s="508">
        <f t="shared" ref="G68:G88" si="1">ROUND(J68,2)</f>
        <v>3.68</v>
      </c>
      <c r="H68" s="201">
        <v>2.64</v>
      </c>
      <c r="I68" s="314" t="s">
        <v>1578</v>
      </c>
      <c r="J68" s="510">
        <v>3.68</v>
      </c>
      <c r="Q68" s="314" t="s">
        <v>4304</v>
      </c>
      <c r="R68" s="314" t="s">
        <v>1046</v>
      </c>
    </row>
    <row r="69" spans="1:25">
      <c r="A69" s="198" t="s">
        <v>1583</v>
      </c>
      <c r="B69" s="198" t="s">
        <v>1048</v>
      </c>
      <c r="C69" s="519">
        <f>VLOOKUP(A:A,[8]Sheet1!$A:$K,8,FALSE)</f>
        <v>4438</v>
      </c>
      <c r="D69" s="519">
        <f>VLOOKUP(A:A,[8]Sheet1!$A:$K,9,FALSE)</f>
        <v>4815</v>
      </c>
      <c r="E69" s="519">
        <f>VLOOKUP(A:A,[8]Sheet1!$A:$K,10,FALSE)</f>
        <v>4818</v>
      </c>
      <c r="F69" s="519">
        <f>VLOOKUP(A:A,[8]Sheet1!$A:$K,11,FALSE)</f>
        <v>0</v>
      </c>
      <c r="G69" s="508">
        <f t="shared" si="1"/>
        <v>4.87</v>
      </c>
      <c r="H69" s="325"/>
      <c r="J69" s="510">
        <v>4.87</v>
      </c>
      <c r="K69" s="198" t="s">
        <v>758</v>
      </c>
      <c r="M69" s="199"/>
      <c r="N69" s="202"/>
      <c r="O69" s="201"/>
      <c r="Q69" s="609" t="s">
        <v>732</v>
      </c>
      <c r="R69" s="198" t="s">
        <v>732</v>
      </c>
      <c r="S69" s="198" t="s">
        <v>758</v>
      </c>
      <c r="T69" s="201"/>
      <c r="U69" s="201"/>
      <c r="V69" s="301"/>
      <c r="W69" s="201"/>
      <c r="X69" s="302">
        <v>0</v>
      </c>
      <c r="Y69" s="201"/>
    </row>
    <row r="70" spans="1:25">
      <c r="A70" s="198" t="s">
        <v>832</v>
      </c>
      <c r="B70" s="198" t="s">
        <v>833</v>
      </c>
      <c r="C70" s="519">
        <f>VLOOKUP(A:A,[8]Sheet1!$A:$K,8,FALSE)</f>
        <v>3688</v>
      </c>
      <c r="D70" s="519">
        <f>VLOOKUP(A:A,[8]Sheet1!$A:$K,9,FALSE)</f>
        <v>4065</v>
      </c>
      <c r="E70" s="519">
        <f>VLOOKUP(A:A,[8]Sheet1!$A:$K,10,FALSE)</f>
        <v>4223</v>
      </c>
      <c r="F70" s="519">
        <f>VLOOKUP(A:A,[8]Sheet1!$A:$K,11,FALSE)</f>
        <v>4926</v>
      </c>
      <c r="G70" s="508">
        <f t="shared" si="1"/>
        <v>3.68</v>
      </c>
      <c r="H70" s="201">
        <v>2.64</v>
      </c>
      <c r="I70" s="314" t="s">
        <v>1578</v>
      </c>
      <c r="J70" s="510">
        <v>3.68</v>
      </c>
      <c r="Q70" s="314" t="s">
        <v>4305</v>
      </c>
      <c r="R70" s="314" t="s">
        <v>1050</v>
      </c>
    </row>
    <row r="71" spans="1:25">
      <c r="A71" s="198" t="s">
        <v>1575</v>
      </c>
      <c r="B71" s="198" t="s">
        <v>1048</v>
      </c>
      <c r="C71" s="519">
        <f>VLOOKUP(A:A,[8]Sheet1!$A:$K,8,FALSE)</f>
        <v>4245</v>
      </c>
      <c r="D71" s="519">
        <f>VLOOKUP(A:A,[8]Sheet1!$A:$K,9,FALSE)</f>
        <v>5130</v>
      </c>
      <c r="E71" s="519">
        <f>VLOOKUP(A:A,[8]Sheet1!$A:$K,10,FALSE)</f>
        <v>5130</v>
      </c>
      <c r="F71" s="519">
        <f>VLOOKUP(A:A,[8]Sheet1!$A:$K,11,FALSE)</f>
        <v>6185</v>
      </c>
      <c r="G71" s="508">
        <f t="shared" si="1"/>
        <v>5</v>
      </c>
      <c r="H71" s="325"/>
      <c r="J71" s="510">
        <v>5</v>
      </c>
      <c r="K71" s="198" t="s">
        <v>754</v>
      </c>
      <c r="M71" s="199"/>
      <c r="N71" s="202"/>
      <c r="O71" s="201"/>
      <c r="Q71" s="609" t="s">
        <v>856</v>
      </c>
      <c r="R71" s="198" t="s">
        <v>856</v>
      </c>
      <c r="S71" s="198" t="s">
        <v>754</v>
      </c>
      <c r="T71" s="201"/>
      <c r="U71" s="201"/>
      <c r="V71" s="301"/>
      <c r="W71" s="201"/>
      <c r="X71" s="302">
        <v>0</v>
      </c>
      <c r="Y71" s="201"/>
    </row>
    <row r="72" spans="1:25">
      <c r="A72" s="198" t="s">
        <v>834</v>
      </c>
      <c r="B72" s="198" t="s">
        <v>813</v>
      </c>
      <c r="C72" s="519">
        <f>VLOOKUP(A:A,[8]Sheet1!$A:$K,8,FALSE)</f>
        <v>4088</v>
      </c>
      <c r="D72" s="519">
        <f>VLOOKUP(A:A,[8]Sheet1!$A:$K,9,FALSE)</f>
        <v>4565</v>
      </c>
      <c r="E72" s="519">
        <f>VLOOKUP(A:A,[8]Sheet1!$A:$K,10,FALSE)</f>
        <v>4568</v>
      </c>
      <c r="F72" s="519">
        <f>VLOOKUP(A:A,[8]Sheet1!$A:$K,11,FALSE)</f>
        <v>5601</v>
      </c>
      <c r="G72" s="508">
        <f t="shared" si="1"/>
        <v>3.81</v>
      </c>
      <c r="J72" s="510">
        <v>3.81</v>
      </c>
      <c r="K72" s="198" t="s">
        <v>781</v>
      </c>
      <c r="M72" s="199"/>
      <c r="N72" s="202"/>
      <c r="O72" s="201"/>
      <c r="R72" s="198" t="s">
        <v>1070</v>
      </c>
      <c r="S72" s="198" t="s">
        <v>781</v>
      </c>
      <c r="T72" s="201"/>
      <c r="U72" s="201"/>
      <c r="V72" s="301"/>
      <c r="W72" s="201"/>
      <c r="X72" s="302">
        <v>0</v>
      </c>
      <c r="Y72" s="201"/>
    </row>
    <row r="73" spans="1:25">
      <c r="A73" s="198" t="s">
        <v>858</v>
      </c>
      <c r="B73" s="198" t="s">
        <v>845</v>
      </c>
      <c r="C73" s="519">
        <f>VLOOKUP(A:A,[8]Sheet1!$A:$K,8,FALSE)</f>
        <v>3581</v>
      </c>
      <c r="D73" s="519">
        <f>VLOOKUP(A:A,[8]Sheet1!$A:$K,9,FALSE)</f>
        <v>5010</v>
      </c>
      <c r="E73" s="519">
        <f>VLOOKUP(A:A,[8]Sheet1!$A:$K,10,FALSE)</f>
        <v>5183</v>
      </c>
      <c r="F73" s="519">
        <f>VLOOKUP(A:A,[8]Sheet1!$A:$K,11,FALSE)</f>
        <v>0</v>
      </c>
      <c r="G73" s="508">
        <f t="shared" si="1"/>
        <v>5.01</v>
      </c>
      <c r="H73" s="325"/>
      <c r="J73" s="510">
        <v>5.01</v>
      </c>
      <c r="Q73" s="609" t="s">
        <v>1047</v>
      </c>
      <c r="R73" s="198" t="s">
        <v>1047</v>
      </c>
    </row>
    <row r="74" spans="1:25">
      <c r="A74" s="198" t="s">
        <v>969</v>
      </c>
      <c r="B74" s="198" t="s">
        <v>968</v>
      </c>
      <c r="C74" s="519">
        <f>VLOOKUP(A:A,[8]Sheet1!$A:$K,8,FALSE)</f>
        <v>4306</v>
      </c>
      <c r="D74" s="519">
        <f>VLOOKUP(A:A,[8]Sheet1!$A:$K,9,FALSE)</f>
        <v>4943</v>
      </c>
      <c r="E74" s="519">
        <f>VLOOKUP(A:A,[8]Sheet1!$A:$K,10,FALSE)</f>
        <v>5068</v>
      </c>
      <c r="F74" s="519">
        <f>VLOOKUP(A:A,[8]Sheet1!$A:$K,11,FALSE)</f>
        <v>0</v>
      </c>
      <c r="G74" s="508">
        <f t="shared" si="1"/>
        <v>5</v>
      </c>
      <c r="H74" s="325"/>
      <c r="J74" s="510">
        <v>5</v>
      </c>
      <c r="Q74" s="609" t="s">
        <v>733</v>
      </c>
      <c r="R74" s="198" t="s">
        <v>733</v>
      </c>
    </row>
    <row r="75" spans="1:25">
      <c r="A75" s="198" t="s">
        <v>1031</v>
      </c>
      <c r="B75" s="198" t="s">
        <v>757</v>
      </c>
      <c r="C75" s="519">
        <f>VLOOKUP(A:A,[8]Sheet1!$A:$K,8,FALSE)</f>
        <v>4888</v>
      </c>
      <c r="D75" s="519">
        <f>VLOOKUP(A:A,[8]Sheet1!$A:$K,9,FALSE)</f>
        <v>5315</v>
      </c>
      <c r="E75" s="519">
        <f>VLOOKUP(A:A,[8]Sheet1!$A:$K,10,FALSE)</f>
        <v>5524</v>
      </c>
      <c r="F75" s="519">
        <f>VLOOKUP(A:A,[8]Sheet1!$A:$K,11,FALSE)</f>
        <v>0</v>
      </c>
      <c r="G75" s="508">
        <f t="shared" si="1"/>
        <v>3.6</v>
      </c>
      <c r="H75" s="325"/>
      <c r="J75" s="510">
        <v>3.6</v>
      </c>
      <c r="K75" s="198" t="s">
        <v>774</v>
      </c>
      <c r="M75" s="199"/>
      <c r="N75" s="202"/>
      <c r="O75" s="201"/>
      <c r="Q75" s="609" t="s">
        <v>1583</v>
      </c>
      <c r="R75" s="198" t="s">
        <v>1583</v>
      </c>
      <c r="S75" s="198" t="s">
        <v>774</v>
      </c>
      <c r="T75" s="201"/>
      <c r="U75" s="201"/>
      <c r="V75" s="301"/>
      <c r="W75" s="201"/>
      <c r="X75" s="302">
        <v>0</v>
      </c>
      <c r="Y75" s="201"/>
    </row>
    <row r="76" spans="1:25">
      <c r="A76" s="198" t="s">
        <v>730</v>
      </c>
      <c r="B76" s="198" t="s">
        <v>835</v>
      </c>
      <c r="C76" s="519">
        <f>VLOOKUP(A:A,[8]Sheet1!$A:$K,8,FALSE)</f>
        <v>3888</v>
      </c>
      <c r="D76" s="519">
        <f>VLOOKUP(A:A,[8]Sheet1!$A:$K,9,FALSE)</f>
        <v>4315</v>
      </c>
      <c r="E76" s="519">
        <f>VLOOKUP(A:A,[8]Sheet1!$A:$K,10,FALSE)</f>
        <v>4473</v>
      </c>
      <c r="F76" s="519">
        <f>VLOOKUP(A:A,[8]Sheet1!$A:$K,11,FALSE)</f>
        <v>5326</v>
      </c>
      <c r="G76" s="508">
        <f t="shared" si="1"/>
        <v>3.07</v>
      </c>
      <c r="H76" s="325"/>
      <c r="J76" s="510">
        <v>3.07</v>
      </c>
      <c r="K76" s="198" t="s">
        <v>757</v>
      </c>
      <c r="M76" s="199"/>
      <c r="N76" s="202"/>
      <c r="O76" s="201"/>
      <c r="Q76" s="314" t="s">
        <v>4306</v>
      </c>
      <c r="R76" s="314" t="s">
        <v>832</v>
      </c>
      <c r="S76" s="198" t="s">
        <v>757</v>
      </c>
      <c r="T76" s="201"/>
      <c r="U76" s="201"/>
      <c r="V76" s="301"/>
      <c r="W76" s="201"/>
      <c r="X76" s="302">
        <v>0</v>
      </c>
      <c r="Y76" s="201"/>
    </row>
    <row r="77" spans="1:25">
      <c r="A77" s="198" t="s">
        <v>836</v>
      </c>
      <c r="B77" s="198" t="s">
        <v>837</v>
      </c>
      <c r="C77" s="519">
        <f>VLOOKUP(A:A,[8]Sheet1!$A:$K,8,FALSE)</f>
        <v>3688</v>
      </c>
      <c r="D77" s="519">
        <f>VLOOKUP(A:A,[8]Sheet1!$A:$K,9,FALSE)</f>
        <v>4065</v>
      </c>
      <c r="E77" s="519">
        <f>VLOOKUP(A:A,[8]Sheet1!$A:$K,10,FALSE)</f>
        <v>4223</v>
      </c>
      <c r="F77" s="519">
        <f>VLOOKUP(A:A,[8]Sheet1!$A:$K,11,FALSE)</f>
        <v>4926</v>
      </c>
      <c r="G77" s="508">
        <f t="shared" si="1"/>
        <v>3.07</v>
      </c>
      <c r="J77" s="510">
        <v>3.07</v>
      </c>
      <c r="R77" s="198" t="s">
        <v>1575</v>
      </c>
    </row>
    <row r="78" spans="1:25">
      <c r="A78" s="198" t="s">
        <v>1072</v>
      </c>
      <c r="B78" s="198" t="s">
        <v>840</v>
      </c>
      <c r="C78" s="519">
        <f>VLOOKUP(A:A,[8]Sheet1!$A:$K,8,FALSE)</f>
        <v>3518</v>
      </c>
      <c r="D78" s="519">
        <f>VLOOKUP(A:A,[8]Sheet1!$A:$K,9,FALSE)</f>
        <v>3966</v>
      </c>
      <c r="E78" s="519">
        <f>VLOOKUP(A:A,[8]Sheet1!$A:$K,10,FALSE)</f>
        <v>3966</v>
      </c>
      <c r="F78" s="519">
        <f>VLOOKUP(A:A,[8]Sheet1!$A:$K,11,FALSE)</f>
        <v>0</v>
      </c>
      <c r="G78" s="508">
        <f t="shared" si="1"/>
        <v>5</v>
      </c>
      <c r="H78" s="325"/>
      <c r="J78" s="510">
        <v>5</v>
      </c>
      <c r="K78" s="198" t="s">
        <v>765</v>
      </c>
      <c r="M78" s="199"/>
      <c r="N78" s="202"/>
      <c r="O78" s="201"/>
      <c r="Q78" s="609" t="s">
        <v>834</v>
      </c>
      <c r="R78" s="198" t="s">
        <v>834</v>
      </c>
      <c r="S78" s="198" t="s">
        <v>765</v>
      </c>
      <c r="T78" s="201"/>
      <c r="U78" s="201"/>
      <c r="V78" s="301"/>
      <c r="W78" s="201"/>
      <c r="X78" s="302">
        <v>0</v>
      </c>
      <c r="Y78" s="201"/>
    </row>
    <row r="79" spans="1:25">
      <c r="A79" s="198" t="s">
        <v>838</v>
      </c>
      <c r="B79" s="198" t="s">
        <v>815</v>
      </c>
      <c r="C79" s="519">
        <f>VLOOKUP(A:A,[8]Sheet1!$A:$K,8,FALSE)</f>
        <v>4270</v>
      </c>
      <c r="D79" s="519">
        <f>VLOOKUP(A:A,[8]Sheet1!$A:$K,9,FALSE)</f>
        <v>4905</v>
      </c>
      <c r="E79" s="519">
        <f>VLOOKUP(A:A,[8]Sheet1!$A:$K,10,FALSE)</f>
        <v>5009</v>
      </c>
      <c r="F79" s="519">
        <f>VLOOKUP(A:A,[8]Sheet1!$A:$K,11,FALSE)</f>
        <v>0</v>
      </c>
      <c r="G79" s="508">
        <f t="shared" si="1"/>
        <v>5.86</v>
      </c>
      <c r="H79" s="325"/>
      <c r="J79" s="510">
        <v>5.86</v>
      </c>
      <c r="Q79" s="609" t="s">
        <v>858</v>
      </c>
      <c r="R79" s="198" t="s">
        <v>858</v>
      </c>
    </row>
    <row r="80" spans="1:25">
      <c r="A80" s="198" t="s">
        <v>1065</v>
      </c>
      <c r="B80" s="198" t="s">
        <v>1066</v>
      </c>
      <c r="C80" s="519">
        <f>VLOOKUP(A:A,[8]Sheet1!$A:$K,8,FALSE)</f>
        <v>3429</v>
      </c>
      <c r="D80" s="519">
        <f>VLOOKUP(A:A,[8]Sheet1!$A:$K,9,FALSE)</f>
        <v>4459</v>
      </c>
      <c r="E80" s="519">
        <f>VLOOKUP(A:A,[8]Sheet1!$A:$K,10,FALSE)</f>
        <v>4559</v>
      </c>
      <c r="F80" s="519">
        <f>VLOOKUP(A:A,[8]Sheet1!$A:$K,11,FALSE)</f>
        <v>0</v>
      </c>
      <c r="G80" s="508">
        <f t="shared" si="1"/>
        <v>5.72</v>
      </c>
      <c r="H80" s="325"/>
      <c r="J80" s="510">
        <v>5.72</v>
      </c>
      <c r="K80" s="198" t="s">
        <v>776</v>
      </c>
      <c r="M80" s="199"/>
      <c r="N80" s="202"/>
      <c r="O80" s="201"/>
      <c r="R80" s="198" t="s">
        <v>969</v>
      </c>
      <c r="S80" s="198" t="s">
        <v>776</v>
      </c>
      <c r="T80" s="201"/>
      <c r="U80" s="201"/>
      <c r="V80" s="301"/>
      <c r="W80" s="201"/>
      <c r="X80" s="302">
        <v>0</v>
      </c>
      <c r="Y80" s="201"/>
    </row>
    <row r="81" spans="1:25">
      <c r="A81" s="198" t="s">
        <v>839</v>
      </c>
      <c r="B81" s="198" t="s">
        <v>818</v>
      </c>
      <c r="C81" s="519">
        <f>VLOOKUP(A:A,[8]Sheet1!$A:$K,8,FALSE)</f>
        <v>4093</v>
      </c>
      <c r="D81" s="519">
        <f>VLOOKUP(A:A,[8]Sheet1!$A:$K,9,FALSE)</f>
        <v>4565</v>
      </c>
      <c r="E81" s="519">
        <f>VLOOKUP(A:A,[8]Sheet1!$A:$K,10,FALSE)</f>
        <v>4618</v>
      </c>
      <c r="F81" s="519">
        <f>VLOOKUP(A:A,[8]Sheet1!$A:$K,11,FALSE)</f>
        <v>5626</v>
      </c>
      <c r="G81" s="508">
        <f t="shared" si="1"/>
        <v>3.17</v>
      </c>
      <c r="H81" s="325"/>
      <c r="J81" s="510">
        <v>3.17</v>
      </c>
      <c r="K81" s="198" t="s">
        <v>755</v>
      </c>
      <c r="M81" s="199"/>
      <c r="N81" s="202"/>
      <c r="O81" s="201"/>
      <c r="Q81" s="609" t="s">
        <v>1031</v>
      </c>
      <c r="R81" s="198" t="s">
        <v>1031</v>
      </c>
      <c r="S81" s="198" t="s">
        <v>755</v>
      </c>
      <c r="T81" s="201"/>
      <c r="U81" s="201"/>
      <c r="V81" s="301"/>
      <c r="W81" s="201"/>
      <c r="X81" s="302">
        <f>SUM(T81:W81)</f>
        <v>0</v>
      </c>
      <c r="Y81" s="201"/>
    </row>
    <row r="82" spans="1:25">
      <c r="A82" s="198" t="s">
        <v>734</v>
      </c>
      <c r="B82" s="198" t="s">
        <v>813</v>
      </c>
      <c r="C82" s="519">
        <f>VLOOKUP(A:A,[8]Sheet1!$A:$K,8,FALSE)</f>
        <v>3688</v>
      </c>
      <c r="D82" s="519">
        <f>VLOOKUP(A:A,[8]Sheet1!$A:$K,9,FALSE)</f>
        <v>4065</v>
      </c>
      <c r="E82" s="519">
        <f>VLOOKUP(A:A,[8]Sheet1!$A:$K,10,FALSE)</f>
        <v>4068</v>
      </c>
      <c r="F82" s="519">
        <f>VLOOKUP(A:A,[8]Sheet1!$A:$K,11,FALSE)</f>
        <v>4926</v>
      </c>
      <c r="G82" s="508">
        <f t="shared" si="1"/>
        <v>2.68</v>
      </c>
      <c r="J82" s="510">
        <v>2.68</v>
      </c>
      <c r="K82" s="198" t="s">
        <v>756</v>
      </c>
      <c r="M82" s="199"/>
      <c r="N82" s="202"/>
      <c r="O82" s="201"/>
      <c r="Q82" s="609" t="s">
        <v>730</v>
      </c>
      <c r="R82" s="198" t="s">
        <v>730</v>
      </c>
      <c r="S82" s="198" t="s">
        <v>756</v>
      </c>
      <c r="T82" s="201"/>
      <c r="U82" s="201"/>
      <c r="V82" s="301"/>
      <c r="W82" s="201"/>
      <c r="X82" s="302">
        <v>0</v>
      </c>
      <c r="Y82" s="201"/>
    </row>
    <row r="83" spans="1:25">
      <c r="A83" s="198" t="s">
        <v>735</v>
      </c>
      <c r="B83" s="198" t="s">
        <v>813</v>
      </c>
      <c r="C83" s="519">
        <f>VLOOKUP(A:A,[8]Sheet1!$A:$K,8,FALSE)</f>
        <v>3688</v>
      </c>
      <c r="D83" s="519">
        <f>VLOOKUP(A:A,[8]Sheet1!$A:$K,9,FALSE)</f>
        <v>4065</v>
      </c>
      <c r="E83" s="519">
        <f>VLOOKUP(A:A,[8]Sheet1!$A:$K,10,FALSE)</f>
        <v>4068</v>
      </c>
      <c r="F83" s="519">
        <f>VLOOKUP(A:A,[8]Sheet1!$A:$K,11,FALSE)</f>
        <v>4926</v>
      </c>
      <c r="G83" s="508">
        <f t="shared" si="1"/>
        <v>3.68</v>
      </c>
      <c r="H83" s="201">
        <v>2.64</v>
      </c>
      <c r="I83" s="314" t="s">
        <v>1578</v>
      </c>
      <c r="J83" s="510">
        <v>3.68</v>
      </c>
      <c r="Q83" s="314" t="s">
        <v>4307</v>
      </c>
      <c r="R83" s="314" t="s">
        <v>836</v>
      </c>
    </row>
    <row r="84" spans="1:25">
      <c r="A84" s="198" t="s">
        <v>1053</v>
      </c>
      <c r="B84" s="198" t="s">
        <v>1048</v>
      </c>
      <c r="C84" s="519">
        <f>VLOOKUP(A:A,[8]Sheet1!$A:$K,8,FALSE)</f>
        <v>3713</v>
      </c>
      <c r="D84" s="519">
        <f>VLOOKUP(A:A,[8]Sheet1!$A:$K,9,FALSE)</f>
        <v>4236</v>
      </c>
      <c r="E84" s="519">
        <f>VLOOKUP(A:A,[8]Sheet1!$A:$K,10,FALSE)</f>
        <v>4368</v>
      </c>
      <c r="F84" s="519">
        <f>VLOOKUP(A:A,[8]Sheet1!$A:$K,11,FALSE)</f>
        <v>5061</v>
      </c>
      <c r="G84" s="508">
        <f t="shared" si="1"/>
        <v>3.88</v>
      </c>
      <c r="H84" s="325"/>
      <c r="J84" s="510">
        <v>3.88</v>
      </c>
      <c r="R84" s="198" t="s">
        <v>1072</v>
      </c>
    </row>
    <row r="85" spans="1:25">
      <c r="A85" s="520" t="s">
        <v>1064</v>
      </c>
      <c r="B85" s="520" t="s">
        <v>1048</v>
      </c>
      <c r="C85" s="521">
        <f>VLOOKUP(A:A,[8]Sheet1!$A:$K,8,FALSE)</f>
        <v>3893</v>
      </c>
      <c r="D85" s="521">
        <f>VLOOKUP(A:A,[8]Sheet1!$A:$K,9,FALSE)</f>
        <v>4443</v>
      </c>
      <c r="E85" s="521">
        <f>VLOOKUP(A:A,[8]Sheet1!$A:$K,10,FALSE)</f>
        <v>4443</v>
      </c>
      <c r="F85" s="521">
        <f>VLOOKUP(A:A,[8]Sheet1!$A:$K,11,FALSE)</f>
        <v>5172</v>
      </c>
      <c r="G85" s="508">
        <f t="shared" si="1"/>
        <v>5</v>
      </c>
      <c r="H85" s="325"/>
      <c r="J85" s="510">
        <v>5</v>
      </c>
      <c r="Q85" s="609" t="s">
        <v>838</v>
      </c>
      <c r="R85" s="198" t="s">
        <v>838</v>
      </c>
    </row>
    <row r="86" spans="1:25">
      <c r="A86" s="520" t="s">
        <v>2443</v>
      </c>
      <c r="B86" s="520" t="s">
        <v>1048</v>
      </c>
      <c r="C86" s="521">
        <f>VLOOKUP(A:A,[8]Sheet1!$A:$K,8,FALSE)</f>
        <v>3688</v>
      </c>
      <c r="D86" s="521">
        <f>VLOOKUP(A:A,[8]Sheet1!$A:$K,9,FALSE)</f>
        <v>4165</v>
      </c>
      <c r="E86" s="521">
        <f>VLOOKUP(A:A,[8]Sheet1!$A:$K,10,FALSE)</f>
        <v>4168</v>
      </c>
      <c r="F86" s="521">
        <f>VLOOKUP(A:A,[8]Sheet1!$A:$K,11,FALSE)</f>
        <v>4926</v>
      </c>
      <c r="G86" s="508">
        <f t="shared" si="1"/>
        <v>0</v>
      </c>
      <c r="H86" s="325"/>
      <c r="Q86" s="609" t="s">
        <v>1065</v>
      </c>
      <c r="R86" s="198" t="s">
        <v>1065</v>
      </c>
    </row>
    <row r="87" spans="1:25">
      <c r="A87" s="198" t="s">
        <v>2532</v>
      </c>
      <c r="B87" s="198" t="s">
        <v>1367</v>
      </c>
      <c r="C87" s="519">
        <v>3261</v>
      </c>
      <c r="D87" s="519">
        <v>4263</v>
      </c>
      <c r="E87" s="519">
        <v>4263</v>
      </c>
      <c r="F87" s="519">
        <v>0</v>
      </c>
      <c r="G87" s="508">
        <f t="shared" si="1"/>
        <v>0</v>
      </c>
      <c r="H87" s="325"/>
      <c r="J87" s="510"/>
      <c r="Q87" s="609" t="s">
        <v>839</v>
      </c>
      <c r="R87" s="198" t="s">
        <v>839</v>
      </c>
    </row>
    <row r="88" spans="1:25">
      <c r="A88" s="198" t="s">
        <v>4041</v>
      </c>
      <c r="B88" s="198" t="s">
        <v>1051</v>
      </c>
      <c r="C88" s="519">
        <v>3922</v>
      </c>
      <c r="D88" s="519">
        <v>4924</v>
      </c>
      <c r="E88" s="519">
        <v>5059</v>
      </c>
      <c r="F88" s="519">
        <v>0</v>
      </c>
      <c r="G88" s="508">
        <f t="shared" si="1"/>
        <v>0</v>
      </c>
      <c r="H88" s="325"/>
      <c r="Q88" s="609" t="s">
        <v>734</v>
      </c>
      <c r="R88" s="198" t="s">
        <v>734</v>
      </c>
    </row>
    <row r="89" spans="1:25">
      <c r="A89" s="198" t="s">
        <v>1521</v>
      </c>
      <c r="B89" s="198" t="s">
        <v>759</v>
      </c>
      <c r="C89" s="519">
        <v>5040</v>
      </c>
      <c r="D89" s="519">
        <v>6363</v>
      </c>
      <c r="E89" s="519">
        <v>6652</v>
      </c>
      <c r="F89" s="519">
        <v>0</v>
      </c>
      <c r="G89" s="508">
        <v>5.72</v>
      </c>
      <c r="H89" s="325"/>
      <c r="J89" s="510">
        <v>5.72</v>
      </c>
      <c r="Q89" s="609" t="s">
        <v>735</v>
      </c>
      <c r="R89" s="198" t="s">
        <v>735</v>
      </c>
    </row>
    <row r="90" spans="1:25">
      <c r="H90" s="325"/>
      <c r="Q90" s="609" t="s">
        <v>1053</v>
      </c>
      <c r="R90" s="198" t="s">
        <v>1053</v>
      </c>
    </row>
    <row r="91" spans="1:25">
      <c r="H91" s="325"/>
      <c r="Q91" s="609" t="s">
        <v>1064</v>
      </c>
      <c r="R91" s="198" t="s">
        <v>1064</v>
      </c>
    </row>
  </sheetData>
  <sortState ref="R5:R90">
    <sortCondition ref="R4"/>
  </sortState>
  <mergeCells count="2">
    <mergeCell ref="K1:P1"/>
    <mergeCell ref="S1:Y1"/>
  </mergeCells>
  <conditionalFormatting sqref="A86">
    <cfRule type="duplicateValues" dxfId="6" priority="2"/>
  </conditionalFormatting>
  <conditionalFormatting sqref="A1:A1048576">
    <cfRule type="duplicateValues" dxfId="5" priority="1"/>
  </conditionalFormatting>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833"/>
  <sheetViews>
    <sheetView topLeftCell="A136" workbookViewId="0">
      <pane xSplit="4" topLeftCell="E1" activePane="topRight" state="frozen"/>
      <selection pane="topRight" activeCell="L173" sqref="L173"/>
    </sheetView>
  </sheetViews>
  <sheetFormatPr defaultColWidth="9.140625" defaultRowHeight="15"/>
  <cols>
    <col min="1" max="1" width="16.85546875" style="1295" customWidth="1"/>
    <col min="2" max="2" width="45.28515625" style="1295" bestFit="1" customWidth="1"/>
    <col min="3" max="3" width="8" style="1295" bestFit="1" customWidth="1"/>
    <col min="4" max="4" width="5" style="1295" bestFit="1" customWidth="1"/>
    <col min="5" max="5" width="9.5703125" style="1295" bestFit="1" customWidth="1"/>
    <col min="6" max="6" width="8.42578125" style="1295" bestFit="1" customWidth="1"/>
    <col min="7" max="7" width="10.42578125" style="1295" bestFit="1" customWidth="1"/>
    <col min="8" max="8" width="9.140625" style="447"/>
    <col min="9" max="9" width="10.5703125" style="1295" bestFit="1" customWidth="1"/>
    <col min="10" max="10" width="9.7109375" style="1295" bestFit="1" customWidth="1"/>
    <col min="11" max="11" width="10.5703125" style="1295" bestFit="1" customWidth="1"/>
    <col min="12" max="12" width="9.140625" style="447"/>
    <col min="13" max="14" width="24.5703125" style="447" customWidth="1"/>
    <col min="15" max="15" width="24.7109375" style="447" customWidth="1"/>
    <col min="16" max="18" width="9.140625" style="447"/>
    <col min="19" max="19" width="23.140625" style="447" customWidth="1"/>
    <col min="20" max="21" width="9.140625" style="447"/>
    <col min="22" max="23" width="12" style="447" customWidth="1"/>
    <col min="24" max="24" width="11.85546875" style="447" customWidth="1"/>
    <col min="25" max="25" width="9.140625" style="447"/>
    <col min="26" max="26" width="31.7109375" style="447" customWidth="1"/>
    <col min="27" max="28" width="9.140625" style="447"/>
    <col min="29" max="29" width="10.5703125" style="447" customWidth="1"/>
    <col min="30" max="30" width="10.28515625" style="447" customWidth="1"/>
    <col min="31" max="31" width="11" style="447" customWidth="1"/>
    <col min="32" max="35" width="9.140625" style="447"/>
    <col min="36" max="36" width="17.42578125" style="447" customWidth="1"/>
    <col min="37" max="38" width="9.140625" style="447"/>
    <col min="39" max="39" width="12.140625" style="447" customWidth="1"/>
    <col min="40" max="40" width="11.7109375" style="447" customWidth="1"/>
    <col min="41" max="41" width="11.85546875" style="447" customWidth="1"/>
    <col min="42" max="16384" width="9.140625" style="447"/>
  </cols>
  <sheetData>
    <row r="1" spans="1:45">
      <c r="B1" s="314" t="s">
        <v>8748</v>
      </c>
      <c r="C1" s="571"/>
      <c r="E1" s="1557">
        <v>3483602.938370897</v>
      </c>
      <c r="F1" s="420">
        <v>7.6603362568879785E-2</v>
      </c>
      <c r="S1" s="447" t="s">
        <v>4352</v>
      </c>
      <c r="Z1" s="447" t="s">
        <v>4844</v>
      </c>
      <c r="AH1" s="447" t="s">
        <v>4847</v>
      </c>
      <c r="AJ1" s="599"/>
      <c r="AK1" s="600"/>
      <c r="AL1" s="600"/>
      <c r="AM1" s="601"/>
      <c r="AN1" s="601"/>
      <c r="AO1" s="601"/>
    </row>
    <row r="2" spans="1:45">
      <c r="A2" s="488"/>
      <c r="AJ2" s="602"/>
      <c r="AK2" s="44"/>
      <c r="AL2" s="600"/>
      <c r="AM2" s="601"/>
      <c r="AN2" s="601"/>
      <c r="AO2" s="601"/>
    </row>
    <row r="3" spans="1:45" ht="15.75" thickBot="1">
      <c r="A3" s="1602"/>
      <c r="B3" s="1558" t="s">
        <v>9248</v>
      </c>
      <c r="AJ3" s="602"/>
      <c r="AK3" s="600"/>
      <c r="AL3" s="600"/>
      <c r="AM3" s="1909" t="s">
        <v>4846</v>
      </c>
      <c r="AN3" s="1909"/>
      <c r="AO3" s="1909"/>
    </row>
    <row r="4" spans="1:45" ht="15.75" thickBot="1">
      <c r="B4" s="1563" t="s">
        <v>8749</v>
      </c>
      <c r="C4" s="1564" t="s">
        <v>8750</v>
      </c>
      <c r="D4" s="1565"/>
      <c r="E4" s="1913" t="s">
        <v>4296</v>
      </c>
      <c r="F4" s="1914"/>
      <c r="G4" s="1915"/>
      <c r="S4" s="600"/>
      <c r="T4" s="600"/>
      <c r="U4" s="600"/>
      <c r="V4" s="1910" t="s">
        <v>4296</v>
      </c>
      <c r="W4" s="1911"/>
      <c r="X4" s="1912"/>
      <c r="Z4" s="600"/>
      <c r="AA4" s="600"/>
      <c r="AB4" s="600"/>
      <c r="AC4" s="1910" t="s">
        <v>4296</v>
      </c>
      <c r="AD4" s="1911"/>
      <c r="AE4" s="1912"/>
      <c r="AJ4" s="600"/>
      <c r="AK4" s="600"/>
      <c r="AL4" s="600"/>
      <c r="AM4" s="1910" t="s">
        <v>4296</v>
      </c>
      <c r="AN4" s="1911"/>
      <c r="AO4" s="1912"/>
    </row>
    <row r="5" spans="1:45" ht="39" thickBot="1">
      <c r="B5" s="1510" t="s">
        <v>8733</v>
      </c>
      <c r="C5" s="1511" t="s">
        <v>4298</v>
      </c>
      <c r="D5" s="1511" t="s">
        <v>54</v>
      </c>
      <c r="E5" s="1511" t="s">
        <v>4350</v>
      </c>
      <c r="F5" s="1511" t="s">
        <v>4351</v>
      </c>
      <c r="G5" s="1512" t="s">
        <v>4299</v>
      </c>
      <c r="M5" s="447" t="s">
        <v>4309</v>
      </c>
      <c r="O5" s="447" t="s">
        <v>4353</v>
      </c>
      <c r="S5" s="603" t="s">
        <v>4297</v>
      </c>
      <c r="T5" s="604" t="s">
        <v>4298</v>
      </c>
      <c r="U5" s="604" t="s">
        <v>54</v>
      </c>
      <c r="V5" s="605" t="s">
        <v>4350</v>
      </c>
      <c r="W5" s="605" t="s">
        <v>4351</v>
      </c>
      <c r="X5" s="605" t="s">
        <v>4299</v>
      </c>
      <c r="Z5" s="603" t="s">
        <v>4297</v>
      </c>
      <c r="AA5" s="604" t="s">
        <v>4298</v>
      </c>
      <c r="AB5" s="604" t="s">
        <v>54</v>
      </c>
      <c r="AC5" s="605" t="s">
        <v>4350</v>
      </c>
      <c r="AD5" s="605" t="s">
        <v>4351</v>
      </c>
      <c r="AE5" s="605" t="s">
        <v>4299</v>
      </c>
      <c r="AJ5" s="603" t="s">
        <v>4297</v>
      </c>
      <c r="AK5" s="604" t="s">
        <v>4298</v>
      </c>
      <c r="AL5" s="604" t="s">
        <v>54</v>
      </c>
      <c r="AM5" s="605" t="s">
        <v>4350</v>
      </c>
      <c r="AN5" s="605" t="s">
        <v>4351</v>
      </c>
      <c r="AO5" s="605" t="s">
        <v>4299</v>
      </c>
    </row>
    <row r="6" spans="1:45" ht="15" customHeight="1">
      <c r="A6" s="1603" t="str">
        <f t="shared" ref="A6:A69" si="0">CONCATENATE(B6,D6)</f>
        <v>Bali20</v>
      </c>
      <c r="B6" s="1566" t="s">
        <v>1030</v>
      </c>
      <c r="C6" s="1567" t="s">
        <v>757</v>
      </c>
      <c r="D6" s="1568">
        <v>20</v>
      </c>
      <c r="E6" s="1569" t="s">
        <v>506</v>
      </c>
      <c r="F6" s="1570"/>
      <c r="G6" s="1571" t="s">
        <v>506</v>
      </c>
      <c r="M6" s="447" t="s">
        <v>1056</v>
      </c>
      <c r="N6" s="447" t="s">
        <v>2176</v>
      </c>
      <c r="O6" s="447" t="s">
        <v>1056</v>
      </c>
      <c r="P6" s="447" t="s">
        <v>2176</v>
      </c>
      <c r="S6" s="613" t="s">
        <v>1056</v>
      </c>
      <c r="T6" s="614" t="s">
        <v>1057</v>
      </c>
      <c r="U6" s="615">
        <v>20</v>
      </c>
      <c r="V6" s="616">
        <v>4049.2305298010624</v>
      </c>
      <c r="W6" s="616">
        <v>4004.8343831343964</v>
      </c>
      <c r="X6" s="616">
        <v>3373.9997157798998</v>
      </c>
      <c r="Z6" s="613" t="s">
        <v>1056</v>
      </c>
      <c r="AA6" s="614" t="s">
        <v>1057</v>
      </c>
      <c r="AB6" s="615">
        <v>20</v>
      </c>
      <c r="AC6" s="616">
        <v>4007.9805298010633</v>
      </c>
      <c r="AD6" s="616">
        <v>3963.5843831343964</v>
      </c>
      <c r="AE6" s="616">
        <v>3332.7497157798998</v>
      </c>
      <c r="AG6" s="447" t="str">
        <f>IF(Z6=B6,"","X")</f>
        <v>X</v>
      </c>
      <c r="AJ6" s="613" t="s">
        <v>1056</v>
      </c>
      <c r="AK6" s="614" t="s">
        <v>1057</v>
      </c>
      <c r="AL6" s="615">
        <v>20</v>
      </c>
      <c r="AM6" s="616">
        <v>4021.787323169111</v>
      </c>
      <c r="AN6" s="616">
        <v>3977.3911765024432</v>
      </c>
      <c r="AO6" s="616">
        <v>3332.7497157798998</v>
      </c>
      <c r="AQ6" s="649" t="e">
        <f>AM6-E6</f>
        <v>#VALUE!</v>
      </c>
      <c r="AR6" s="649">
        <f>AN6-F6</f>
        <v>3977.3911765024432</v>
      </c>
      <c r="AS6" s="649" t="e">
        <f>AO6-G6</f>
        <v>#VALUE!</v>
      </c>
    </row>
    <row r="7" spans="1:45" ht="15" customHeight="1">
      <c r="A7" s="1603" t="str">
        <f t="shared" si="0"/>
        <v>Bali40</v>
      </c>
      <c r="B7" s="1572" t="s">
        <v>1030</v>
      </c>
      <c r="C7" s="1573" t="s">
        <v>757</v>
      </c>
      <c r="D7" s="1574">
        <v>40</v>
      </c>
      <c r="E7" s="1575" t="s">
        <v>506</v>
      </c>
      <c r="F7" s="1576"/>
      <c r="G7" s="1577" t="s">
        <v>506</v>
      </c>
      <c r="M7" s="447" t="s">
        <v>4300</v>
      </c>
      <c r="N7" s="447" t="s">
        <v>2172</v>
      </c>
      <c r="O7" s="447" t="s">
        <v>743</v>
      </c>
      <c r="P7" s="447" t="s">
        <v>2177</v>
      </c>
      <c r="S7" s="617" t="s">
        <v>1056</v>
      </c>
      <c r="T7" s="618" t="s">
        <v>1057</v>
      </c>
      <c r="U7" s="619">
        <v>40</v>
      </c>
      <c r="V7" s="606">
        <v>5403.015508729206</v>
      </c>
      <c r="W7" s="606">
        <v>5322.2952420625388</v>
      </c>
      <c r="X7" s="606">
        <v>4175.3231195998178</v>
      </c>
      <c r="Z7" s="617" t="s">
        <v>1056</v>
      </c>
      <c r="AA7" s="618" t="s">
        <v>1057</v>
      </c>
      <c r="AB7" s="619">
        <v>40</v>
      </c>
      <c r="AC7" s="606">
        <v>5361.765508729206</v>
      </c>
      <c r="AD7" s="606">
        <v>5281.0452420625388</v>
      </c>
      <c r="AE7" s="606">
        <v>4134.0731195998178</v>
      </c>
      <c r="AG7" s="447" t="str">
        <f t="shared" ref="AG7:AG12" si="1">IF(Z7=B7,"","X")</f>
        <v>X</v>
      </c>
      <c r="AJ7" s="617" t="s">
        <v>1056</v>
      </c>
      <c r="AK7" s="618" t="s">
        <v>1057</v>
      </c>
      <c r="AL7" s="619">
        <v>40</v>
      </c>
      <c r="AM7" s="606">
        <v>5386.8687693983811</v>
      </c>
      <c r="AN7" s="606">
        <v>5306.1485027317158</v>
      </c>
      <c r="AO7" s="606">
        <v>4134.0731195998178</v>
      </c>
      <c r="AQ7" s="649" t="e">
        <f t="shared" ref="AQ7:AQ12" si="2">AM7-E7</f>
        <v>#VALUE!</v>
      </c>
      <c r="AR7" s="649">
        <f t="shared" ref="AR7:AR12" si="3">AN7-F7</f>
        <v>5306.1485027317158</v>
      </c>
      <c r="AS7" s="649" t="e">
        <f t="shared" ref="AS7:AS12" si="4">AO7-G7</f>
        <v>#VALUE!</v>
      </c>
    </row>
    <row r="8" spans="1:45" ht="15" customHeight="1">
      <c r="A8" s="1603" t="str">
        <f t="shared" si="0"/>
        <v>Bali40H</v>
      </c>
      <c r="B8" s="1572" t="s">
        <v>1030</v>
      </c>
      <c r="C8" s="1573" t="s">
        <v>757</v>
      </c>
      <c r="D8" s="1574" t="s">
        <v>808</v>
      </c>
      <c r="E8" s="1575" t="s">
        <v>506</v>
      </c>
      <c r="F8" s="1576"/>
      <c r="G8" s="1577" t="s">
        <v>506</v>
      </c>
      <c r="M8" s="447" t="s">
        <v>743</v>
      </c>
      <c r="N8" s="447" t="s">
        <v>2172</v>
      </c>
      <c r="O8" s="447" t="s">
        <v>841</v>
      </c>
      <c r="P8" s="447" t="s">
        <v>2172</v>
      </c>
      <c r="S8" s="617" t="s">
        <v>1056</v>
      </c>
      <c r="T8" s="618" t="s">
        <v>1057</v>
      </c>
      <c r="U8" s="620" t="s">
        <v>808</v>
      </c>
      <c r="V8" s="606">
        <v>5597.0610596021261</v>
      </c>
      <c r="W8" s="606">
        <v>5508.2687662687922</v>
      </c>
      <c r="X8" s="606">
        <v>4246.5994315598</v>
      </c>
      <c r="Z8" s="617" t="s">
        <v>1056</v>
      </c>
      <c r="AA8" s="618" t="s">
        <v>1057</v>
      </c>
      <c r="AB8" s="620" t="s">
        <v>808</v>
      </c>
      <c r="AC8" s="606">
        <v>5555.8110596021261</v>
      </c>
      <c r="AD8" s="606">
        <v>5467.0187662687922</v>
      </c>
      <c r="AE8" s="606">
        <v>4205.3494315598</v>
      </c>
      <c r="AG8" s="447" t="str">
        <f t="shared" si="1"/>
        <v>X</v>
      </c>
      <c r="AJ8" s="617" t="s">
        <v>1056</v>
      </c>
      <c r="AK8" s="618" t="s">
        <v>1057</v>
      </c>
      <c r="AL8" s="620" t="s">
        <v>808</v>
      </c>
      <c r="AM8" s="606">
        <v>5583.4246463382206</v>
      </c>
      <c r="AN8" s="606">
        <v>5494.6323530048867</v>
      </c>
      <c r="AO8" s="606">
        <v>4205.3494315598</v>
      </c>
      <c r="AQ8" s="649" t="e">
        <f t="shared" si="2"/>
        <v>#VALUE!</v>
      </c>
      <c r="AR8" s="649">
        <f t="shared" si="3"/>
        <v>5494.6323530048867</v>
      </c>
      <c r="AS8" s="649" t="e">
        <f t="shared" si="4"/>
        <v>#VALUE!</v>
      </c>
    </row>
    <row r="9" spans="1:45" ht="15" customHeight="1" thickBot="1">
      <c r="A9" s="1603" t="str">
        <f t="shared" si="0"/>
        <v>BaliLCL</v>
      </c>
      <c r="B9" s="1572" t="s">
        <v>1030</v>
      </c>
      <c r="C9" s="1573"/>
      <c r="D9" s="1574" t="s">
        <v>788</v>
      </c>
      <c r="E9" s="1576"/>
      <c r="F9" s="1578"/>
      <c r="G9" s="1579"/>
      <c r="M9" s="447" t="s">
        <v>841</v>
      </c>
      <c r="N9" s="447" t="s">
        <v>2172</v>
      </c>
      <c r="O9" s="447" t="s">
        <v>1030</v>
      </c>
      <c r="P9" s="447" t="s">
        <v>2179</v>
      </c>
      <c r="S9" s="621" t="s">
        <v>1056</v>
      </c>
      <c r="T9" s="622" t="s">
        <v>1057</v>
      </c>
      <c r="U9" s="623">
        <v>45</v>
      </c>
      <c r="V9" s="606">
        <v>0</v>
      </c>
      <c r="W9" s="606">
        <v>0</v>
      </c>
      <c r="X9" s="606">
        <v>0</v>
      </c>
      <c r="Z9" s="621" t="s">
        <v>1056</v>
      </c>
      <c r="AA9" s="622" t="s">
        <v>1057</v>
      </c>
      <c r="AB9" s="623">
        <v>45</v>
      </c>
      <c r="AC9" s="606">
        <v>0</v>
      </c>
      <c r="AD9" s="606">
        <v>0</v>
      </c>
      <c r="AE9" s="606">
        <v>0</v>
      </c>
      <c r="AG9" s="447" t="str">
        <f t="shared" si="1"/>
        <v>X</v>
      </c>
      <c r="AJ9" s="621" t="s">
        <v>1056</v>
      </c>
      <c r="AK9" s="622" t="s">
        <v>1057</v>
      </c>
      <c r="AL9" s="623">
        <v>45</v>
      </c>
      <c r="AM9" s="606">
        <v>0</v>
      </c>
      <c r="AN9" s="606">
        <v>0</v>
      </c>
      <c r="AO9" s="606">
        <v>0</v>
      </c>
      <c r="AQ9" s="649">
        <f t="shared" si="2"/>
        <v>0</v>
      </c>
      <c r="AR9" s="649">
        <f t="shared" si="3"/>
        <v>0</v>
      </c>
      <c r="AS9" s="649">
        <f t="shared" si="4"/>
        <v>0</v>
      </c>
    </row>
    <row r="10" spans="1:45" ht="15" customHeight="1" thickBot="1">
      <c r="A10" s="1603" t="str">
        <f t="shared" si="0"/>
        <v>Bangkok20</v>
      </c>
      <c r="B10" s="1566" t="s">
        <v>738</v>
      </c>
      <c r="C10" s="1567" t="s">
        <v>1483</v>
      </c>
      <c r="D10" s="1568">
        <v>20</v>
      </c>
      <c r="E10" s="1569"/>
      <c r="F10" s="1570"/>
      <c r="G10" s="1571"/>
      <c r="M10" s="447" t="s">
        <v>1030</v>
      </c>
      <c r="N10" s="447" t="s">
        <v>2173</v>
      </c>
      <c r="O10" s="447" t="s">
        <v>738</v>
      </c>
      <c r="P10" s="447" t="s">
        <v>2179</v>
      </c>
      <c r="S10" s="617"/>
      <c r="T10" s="618"/>
      <c r="U10" s="620" t="s">
        <v>788</v>
      </c>
      <c r="V10" s="606">
        <v>4.0492305298010622</v>
      </c>
      <c r="W10" s="606"/>
      <c r="X10" s="606"/>
      <c r="Z10" s="617"/>
      <c r="AA10" s="618"/>
      <c r="AB10" s="620" t="s">
        <v>788</v>
      </c>
      <c r="AC10" s="606">
        <v>4.0079805298010633</v>
      </c>
      <c r="AD10" s="606"/>
      <c r="AE10" s="606"/>
      <c r="AG10" s="447" t="str">
        <f t="shared" si="1"/>
        <v>X</v>
      </c>
      <c r="AJ10" s="617"/>
      <c r="AK10" s="618"/>
      <c r="AL10" s="620" t="s">
        <v>788</v>
      </c>
      <c r="AM10" s="606">
        <v>4.0217873231691108</v>
      </c>
      <c r="AN10" s="606"/>
      <c r="AO10" s="606"/>
      <c r="AQ10" s="649">
        <f t="shared" si="2"/>
        <v>4.0217873231691108</v>
      </c>
      <c r="AR10" s="649">
        <f t="shared" si="3"/>
        <v>0</v>
      </c>
      <c r="AS10" s="649">
        <f t="shared" si="4"/>
        <v>0</v>
      </c>
    </row>
    <row r="11" spans="1:45" ht="15" customHeight="1">
      <c r="A11" s="1603" t="str">
        <f t="shared" si="0"/>
        <v>Bangkok40</v>
      </c>
      <c r="B11" s="1572" t="s">
        <v>738</v>
      </c>
      <c r="C11" s="1573" t="s">
        <v>1483</v>
      </c>
      <c r="D11" s="1574">
        <v>40</v>
      </c>
      <c r="E11" s="1575"/>
      <c r="F11" s="1576"/>
      <c r="G11" s="1577"/>
      <c r="M11" s="447" t="s">
        <v>738</v>
      </c>
      <c r="N11" s="447" t="s">
        <v>2173</v>
      </c>
      <c r="O11" s="447" t="s">
        <v>1579</v>
      </c>
      <c r="P11" s="447" t="s">
        <v>2172</v>
      </c>
      <c r="S11" s="613" t="s">
        <v>4300</v>
      </c>
      <c r="T11" s="614" t="s">
        <v>849</v>
      </c>
      <c r="U11" s="615">
        <v>20</v>
      </c>
      <c r="V11" s="606">
        <v>3804.2305298010633</v>
      </c>
      <c r="W11" s="606">
        <v>3759.8343831343964</v>
      </c>
      <c r="X11" s="606">
        <v>3128.9997157798998</v>
      </c>
      <c r="Z11" s="613" t="s">
        <v>4300</v>
      </c>
      <c r="AA11" s="614" t="s">
        <v>849</v>
      </c>
      <c r="AB11" s="615">
        <v>20</v>
      </c>
      <c r="AC11" s="606">
        <v>3762.9805298010633</v>
      </c>
      <c r="AD11" s="606">
        <v>3718.5843831343964</v>
      </c>
      <c r="AE11" s="606">
        <v>3087.7497157798998</v>
      </c>
      <c r="AG11" s="447" t="str">
        <f t="shared" si="1"/>
        <v>X</v>
      </c>
      <c r="AJ11" s="613" t="s">
        <v>4300</v>
      </c>
      <c r="AK11" s="614" t="s">
        <v>849</v>
      </c>
      <c r="AL11" s="615">
        <v>20</v>
      </c>
      <c r="AM11" s="606">
        <v>3776.7873231691101</v>
      </c>
      <c r="AN11" s="606">
        <v>3732.3911765024432</v>
      </c>
      <c r="AO11" s="606">
        <v>3087.7497157798998</v>
      </c>
      <c r="AQ11" s="649">
        <f t="shared" si="2"/>
        <v>3776.7873231691101</v>
      </c>
      <c r="AR11" s="649">
        <f t="shared" si="3"/>
        <v>3732.3911765024432</v>
      </c>
      <c r="AS11" s="649">
        <f t="shared" si="4"/>
        <v>3087.7497157798998</v>
      </c>
    </row>
    <row r="12" spans="1:45" ht="15" customHeight="1">
      <c r="A12" s="1603" t="str">
        <f t="shared" si="0"/>
        <v>Bangkok40H</v>
      </c>
      <c r="B12" s="1572" t="s">
        <v>738</v>
      </c>
      <c r="C12" s="1573" t="s">
        <v>1483</v>
      </c>
      <c r="D12" s="1574" t="s">
        <v>808</v>
      </c>
      <c r="E12" s="1575"/>
      <c r="F12" s="1576"/>
      <c r="G12" s="1577"/>
      <c r="M12" s="447" t="s">
        <v>1579</v>
      </c>
      <c r="N12" s="447" t="s">
        <v>2172</v>
      </c>
      <c r="O12" s="447" t="s">
        <v>843</v>
      </c>
      <c r="P12" s="447" t="s">
        <v>2172</v>
      </c>
      <c r="S12" s="617" t="s">
        <v>4300</v>
      </c>
      <c r="T12" s="618" t="s">
        <v>849</v>
      </c>
      <c r="U12" s="619">
        <v>40</v>
      </c>
      <c r="V12" s="606">
        <v>5658.015508729206</v>
      </c>
      <c r="W12" s="606">
        <v>5577.2952420625388</v>
      </c>
      <c r="X12" s="606">
        <v>4430.3231195998178</v>
      </c>
      <c r="Z12" s="617" t="s">
        <v>4300</v>
      </c>
      <c r="AA12" s="618" t="s">
        <v>849</v>
      </c>
      <c r="AB12" s="619">
        <v>40</v>
      </c>
      <c r="AC12" s="606">
        <v>5616.765508729206</v>
      </c>
      <c r="AD12" s="606">
        <v>5536.0452420625388</v>
      </c>
      <c r="AE12" s="606">
        <v>4389.0731195998178</v>
      </c>
      <c r="AG12" s="447" t="str">
        <f t="shared" si="1"/>
        <v>X</v>
      </c>
      <c r="AJ12" s="617" t="s">
        <v>4300</v>
      </c>
      <c r="AK12" s="618" t="s">
        <v>849</v>
      </c>
      <c r="AL12" s="619">
        <v>40</v>
      </c>
      <c r="AM12" s="606">
        <v>5641.8687693983811</v>
      </c>
      <c r="AN12" s="606">
        <v>5561.1485027317158</v>
      </c>
      <c r="AO12" s="606">
        <v>4389.0731195998178</v>
      </c>
      <c r="AQ12" s="649">
        <f t="shared" si="2"/>
        <v>5641.8687693983811</v>
      </c>
      <c r="AR12" s="649">
        <f t="shared" si="3"/>
        <v>5561.1485027317158</v>
      </c>
      <c r="AS12" s="649">
        <f t="shared" si="4"/>
        <v>4389.0731195998178</v>
      </c>
    </row>
    <row r="13" spans="1:45" ht="15" customHeight="1">
      <c r="A13" s="1603" t="str">
        <f t="shared" si="0"/>
        <v>Bangkok45</v>
      </c>
      <c r="B13" s="1572" t="s">
        <v>738</v>
      </c>
      <c r="C13" s="1573" t="s">
        <v>1483</v>
      </c>
      <c r="D13" s="1574">
        <v>45</v>
      </c>
      <c r="E13" s="1575"/>
      <c r="F13" s="1576"/>
      <c r="G13" s="1577"/>
      <c r="M13" s="447" t="s">
        <v>843</v>
      </c>
      <c r="N13" s="447" t="s">
        <v>2172</v>
      </c>
      <c r="O13" s="447" t="s">
        <v>1580</v>
      </c>
      <c r="P13" s="447" t="s">
        <v>2176</v>
      </c>
      <c r="S13" s="617" t="s">
        <v>4300</v>
      </c>
      <c r="T13" s="618" t="s">
        <v>849</v>
      </c>
      <c r="U13" s="620" t="s">
        <v>808</v>
      </c>
      <c r="V13" s="606">
        <v>5852.0610596021261</v>
      </c>
      <c r="W13" s="606">
        <v>5763.2687662687922</v>
      </c>
      <c r="X13" s="606">
        <v>4501.5994315598</v>
      </c>
      <c r="Z13" s="617" t="s">
        <v>4300</v>
      </c>
      <c r="AA13" s="618" t="s">
        <v>849</v>
      </c>
      <c r="AB13" s="620" t="s">
        <v>808</v>
      </c>
      <c r="AC13" s="606">
        <v>5810.8110596021261</v>
      </c>
      <c r="AD13" s="606">
        <v>5722.0187662687922</v>
      </c>
      <c r="AE13" s="606">
        <v>4460.3494315598</v>
      </c>
      <c r="AG13" s="447" t="e">
        <f>IF(Z13=#REF!,"","X")</f>
        <v>#REF!</v>
      </c>
      <c r="AJ13" s="617" t="s">
        <v>4300</v>
      </c>
      <c r="AK13" s="618" t="s">
        <v>849</v>
      </c>
      <c r="AL13" s="620" t="s">
        <v>808</v>
      </c>
      <c r="AM13" s="606">
        <v>5838.4246463382206</v>
      </c>
      <c r="AN13" s="606">
        <v>5749.6323530048867</v>
      </c>
      <c r="AO13" s="606">
        <v>4460.3494315598</v>
      </c>
      <c r="AQ13" s="649" t="e">
        <f>AM13-#REF!</f>
        <v>#REF!</v>
      </c>
      <c r="AR13" s="649" t="e">
        <f>AN13-#REF!</f>
        <v>#REF!</v>
      </c>
      <c r="AS13" s="649" t="e">
        <f>AO13-#REF!</f>
        <v>#REF!</v>
      </c>
    </row>
    <row r="14" spans="1:45" ht="15" customHeight="1" thickBot="1">
      <c r="A14" s="1603" t="str">
        <f t="shared" si="0"/>
        <v>BangkokLCL</v>
      </c>
      <c r="B14" s="1581" t="s">
        <v>738</v>
      </c>
      <c r="C14" s="1582"/>
      <c r="D14" s="1583" t="s">
        <v>788</v>
      </c>
      <c r="E14" s="1584"/>
      <c r="F14" s="1585"/>
      <c r="G14" s="1586"/>
      <c r="M14" s="447" t="s">
        <v>1580</v>
      </c>
      <c r="N14" s="447" t="s">
        <v>2176</v>
      </c>
      <c r="O14" s="447" t="s">
        <v>2532</v>
      </c>
      <c r="P14" s="447" t="s">
        <v>2173</v>
      </c>
      <c r="S14" s="621" t="s">
        <v>4300</v>
      </c>
      <c r="T14" s="622" t="s">
        <v>849</v>
      </c>
      <c r="U14" s="623">
        <v>45</v>
      </c>
      <c r="V14" s="606">
        <v>0</v>
      </c>
      <c r="W14" s="606">
        <v>0</v>
      </c>
      <c r="X14" s="606">
        <v>0</v>
      </c>
      <c r="Z14" s="621" t="s">
        <v>4300</v>
      </c>
      <c r="AA14" s="622" t="s">
        <v>849</v>
      </c>
      <c r="AB14" s="623">
        <v>45</v>
      </c>
      <c r="AC14" s="606">
        <v>0</v>
      </c>
      <c r="AD14" s="606">
        <v>0</v>
      </c>
      <c r="AE14" s="606">
        <v>0</v>
      </c>
      <c r="AG14" s="447" t="str">
        <f>IF(Z14=B13,"","X")</f>
        <v>X</v>
      </c>
      <c r="AJ14" s="621" t="s">
        <v>4300</v>
      </c>
      <c r="AK14" s="622" t="s">
        <v>849</v>
      </c>
      <c r="AL14" s="623">
        <v>45</v>
      </c>
      <c r="AM14" s="606">
        <v>0</v>
      </c>
      <c r="AN14" s="606">
        <v>0</v>
      </c>
      <c r="AO14" s="606">
        <v>0</v>
      </c>
      <c r="AQ14" s="649">
        <f t="shared" ref="AQ14:AS17" si="5">AM14-E13</f>
        <v>0</v>
      </c>
      <c r="AR14" s="649">
        <f t="shared" si="5"/>
        <v>0</v>
      </c>
      <c r="AS14" s="649">
        <f t="shared" si="5"/>
        <v>0</v>
      </c>
    </row>
    <row r="15" spans="1:45" ht="15" customHeight="1" thickBot="1">
      <c r="A15" s="1603" t="str">
        <f t="shared" si="0"/>
        <v>Cebu20</v>
      </c>
      <c r="B15" s="1572" t="s">
        <v>811</v>
      </c>
      <c r="C15" s="1573" t="s">
        <v>480</v>
      </c>
      <c r="D15" s="1574">
        <v>20</v>
      </c>
      <c r="E15" s="1575"/>
      <c r="F15" s="1576"/>
      <c r="G15" s="1577"/>
      <c r="M15" s="447" t="s">
        <v>811</v>
      </c>
      <c r="N15" s="447" t="s">
        <v>2173</v>
      </c>
      <c r="O15" s="447" t="s">
        <v>811</v>
      </c>
      <c r="P15" s="447" t="s">
        <v>2173</v>
      </c>
      <c r="S15" s="617"/>
      <c r="T15" s="618"/>
      <c r="U15" s="620" t="s">
        <v>788</v>
      </c>
      <c r="V15" s="606">
        <v>3.8042305298010626</v>
      </c>
      <c r="W15" s="606"/>
      <c r="X15" s="606"/>
      <c r="Z15" s="617"/>
      <c r="AA15" s="618"/>
      <c r="AB15" s="620" t="s">
        <v>788</v>
      </c>
      <c r="AC15" s="606">
        <v>3.7629805298010632</v>
      </c>
      <c r="AD15" s="606"/>
      <c r="AE15" s="606"/>
      <c r="AG15" s="447" t="str">
        <f>IF(Z15=B14,"","X")</f>
        <v>X</v>
      </c>
      <c r="AJ15" s="617"/>
      <c r="AK15" s="618"/>
      <c r="AL15" s="620" t="s">
        <v>788</v>
      </c>
      <c r="AM15" s="606">
        <v>3.7767873231691094</v>
      </c>
      <c r="AN15" s="606"/>
      <c r="AO15" s="606"/>
      <c r="AQ15" s="649">
        <f t="shared" si="5"/>
        <v>3.7767873231691094</v>
      </c>
      <c r="AR15" s="649">
        <f t="shared" si="5"/>
        <v>0</v>
      </c>
      <c r="AS15" s="649">
        <f t="shared" si="5"/>
        <v>0</v>
      </c>
    </row>
    <row r="16" spans="1:45" ht="15" customHeight="1">
      <c r="A16" s="1603" t="str">
        <f t="shared" si="0"/>
        <v>Cebu40</v>
      </c>
      <c r="B16" s="1572" t="s">
        <v>811</v>
      </c>
      <c r="C16" s="1573" t="s">
        <v>480</v>
      </c>
      <c r="D16" s="1574">
        <v>40</v>
      </c>
      <c r="E16" s="1575"/>
      <c r="F16" s="1576"/>
      <c r="G16" s="1577"/>
      <c r="M16" s="447" t="s">
        <v>1521</v>
      </c>
      <c r="N16" s="447" t="s">
        <v>2175</v>
      </c>
      <c r="O16" s="447" t="s">
        <v>1521</v>
      </c>
      <c r="P16" s="447" t="s">
        <v>2181</v>
      </c>
      <c r="S16" s="613" t="s">
        <v>743</v>
      </c>
      <c r="T16" s="614" t="s">
        <v>840</v>
      </c>
      <c r="U16" s="614">
        <v>20</v>
      </c>
      <c r="V16" s="606">
        <v>4929.2305298010624</v>
      </c>
      <c r="W16" s="606">
        <v>4884.8343831343955</v>
      </c>
      <c r="X16" s="606">
        <v>4253.9997157798998</v>
      </c>
      <c r="Z16" s="613" t="s">
        <v>743</v>
      </c>
      <c r="AA16" s="614" t="s">
        <v>840</v>
      </c>
      <c r="AB16" s="614">
        <v>20</v>
      </c>
      <c r="AC16" s="606">
        <v>4887.9805298010624</v>
      </c>
      <c r="AD16" s="606">
        <v>4843.5843831343955</v>
      </c>
      <c r="AE16" s="606">
        <v>4212.7497157798998</v>
      </c>
      <c r="AG16" s="447" t="str">
        <f>IF(Z16=B15,"","X")</f>
        <v>X</v>
      </c>
      <c r="AJ16" s="613" t="s">
        <v>743</v>
      </c>
      <c r="AK16" s="614" t="s">
        <v>840</v>
      </c>
      <c r="AL16" s="614">
        <v>20</v>
      </c>
      <c r="AM16" s="606">
        <v>4901.7873231691092</v>
      </c>
      <c r="AN16" s="606">
        <v>4857.3911765024432</v>
      </c>
      <c r="AO16" s="606">
        <v>4212.7497157798998</v>
      </c>
      <c r="AQ16" s="649">
        <f t="shared" si="5"/>
        <v>4901.7873231691092</v>
      </c>
      <c r="AR16" s="649">
        <f t="shared" si="5"/>
        <v>4857.3911765024432</v>
      </c>
      <c r="AS16" s="649">
        <f t="shared" si="5"/>
        <v>4212.7497157798998</v>
      </c>
    </row>
    <row r="17" spans="1:45" ht="15" customHeight="1">
      <c r="A17" s="1603" t="str">
        <f t="shared" si="0"/>
        <v>Cebu40H</v>
      </c>
      <c r="B17" s="1572" t="s">
        <v>811</v>
      </c>
      <c r="C17" s="1573" t="s">
        <v>480</v>
      </c>
      <c r="D17" s="1574" t="s">
        <v>808</v>
      </c>
      <c r="E17" s="1575"/>
      <c r="F17" s="1576"/>
      <c r="G17" s="1577"/>
      <c r="M17" s="447" t="s">
        <v>4301</v>
      </c>
      <c r="N17" s="447" t="s">
        <v>2175</v>
      </c>
      <c r="O17" s="447" t="s">
        <v>731</v>
      </c>
      <c r="P17" s="447" t="s">
        <v>2179</v>
      </c>
      <c r="S17" s="617" t="s">
        <v>743</v>
      </c>
      <c r="T17" s="618" t="s">
        <v>840</v>
      </c>
      <c r="U17" s="618">
        <v>40</v>
      </c>
      <c r="V17" s="606">
        <v>6443.015508729206</v>
      </c>
      <c r="W17" s="606">
        <v>6362.2952420625388</v>
      </c>
      <c r="X17" s="606">
        <v>5215.3231195998178</v>
      </c>
      <c r="Z17" s="617" t="s">
        <v>743</v>
      </c>
      <c r="AA17" s="618" t="s">
        <v>840</v>
      </c>
      <c r="AB17" s="618">
        <v>40</v>
      </c>
      <c r="AC17" s="606">
        <v>6401.765508729206</v>
      </c>
      <c r="AD17" s="606">
        <v>6321.0452420625388</v>
      </c>
      <c r="AE17" s="606">
        <v>5174.0731195998178</v>
      </c>
      <c r="AG17" s="447" t="str">
        <f>IF(Z17=B16,"","X")</f>
        <v>X</v>
      </c>
      <c r="AJ17" s="617" t="s">
        <v>743</v>
      </c>
      <c r="AK17" s="618" t="s">
        <v>840</v>
      </c>
      <c r="AL17" s="618">
        <v>40</v>
      </c>
      <c r="AM17" s="606">
        <v>6426.8687693983811</v>
      </c>
      <c r="AN17" s="606">
        <v>6346.1485027317158</v>
      </c>
      <c r="AO17" s="606">
        <v>5174.0731195998178</v>
      </c>
      <c r="AQ17" s="649">
        <f t="shared" si="5"/>
        <v>6426.8687693983811</v>
      </c>
      <c r="AR17" s="649">
        <f t="shared" si="5"/>
        <v>6346.1485027317158</v>
      </c>
      <c r="AS17" s="649">
        <f t="shared" si="5"/>
        <v>5174.0731195998178</v>
      </c>
    </row>
    <row r="18" spans="1:45" ht="15" customHeight="1">
      <c r="A18" s="1603" t="str">
        <f t="shared" si="0"/>
        <v>Cebu45</v>
      </c>
      <c r="B18" s="1572" t="s">
        <v>811</v>
      </c>
      <c r="C18" s="1573" t="s">
        <v>480</v>
      </c>
      <c r="D18" s="1574">
        <v>45</v>
      </c>
      <c r="E18" s="1575"/>
      <c r="F18" s="1576"/>
      <c r="G18" s="1577"/>
      <c r="M18" s="447" t="s">
        <v>731</v>
      </c>
      <c r="N18" s="447" t="s">
        <v>2173</v>
      </c>
      <c r="O18" s="447" t="s">
        <v>4041</v>
      </c>
      <c r="P18" s="447" t="s">
        <v>2173</v>
      </c>
      <c r="S18" s="617" t="s">
        <v>743</v>
      </c>
      <c r="T18" s="618" t="s">
        <v>840</v>
      </c>
      <c r="U18" s="620" t="s">
        <v>808</v>
      </c>
      <c r="V18" s="606">
        <v>6637.0610596021261</v>
      </c>
      <c r="W18" s="606">
        <v>6548.2687662687922</v>
      </c>
      <c r="X18" s="606">
        <v>5286.5994315598</v>
      </c>
      <c r="Z18" s="617" t="s">
        <v>743</v>
      </c>
      <c r="AA18" s="618" t="s">
        <v>840</v>
      </c>
      <c r="AB18" s="620" t="s">
        <v>808</v>
      </c>
      <c r="AC18" s="606">
        <v>6595.8110596021261</v>
      </c>
      <c r="AD18" s="606">
        <v>6507.0187662687922</v>
      </c>
      <c r="AE18" s="606">
        <v>5245.3494315598</v>
      </c>
      <c r="AG18" s="447" t="e">
        <f>IF(Z18=#REF!,"","X")</f>
        <v>#REF!</v>
      </c>
      <c r="AJ18" s="617" t="s">
        <v>743</v>
      </c>
      <c r="AK18" s="618" t="s">
        <v>840</v>
      </c>
      <c r="AL18" s="620" t="s">
        <v>808</v>
      </c>
      <c r="AM18" s="606">
        <v>6623.4246463382206</v>
      </c>
      <c r="AN18" s="606">
        <v>6534.6323530048867</v>
      </c>
      <c r="AO18" s="606">
        <v>5245.3494315598</v>
      </c>
      <c r="AQ18" s="649" t="e">
        <f>AM18-#REF!</f>
        <v>#REF!</v>
      </c>
      <c r="AR18" s="649" t="e">
        <f>AN18-#REF!</f>
        <v>#REF!</v>
      </c>
      <c r="AS18" s="649" t="e">
        <f>AO18-#REF!</f>
        <v>#REF!</v>
      </c>
    </row>
    <row r="19" spans="1:45" ht="15" customHeight="1" thickBot="1">
      <c r="A19" s="1603" t="str">
        <f t="shared" si="0"/>
        <v>CebuLCL</v>
      </c>
      <c r="B19" s="1572" t="s">
        <v>811</v>
      </c>
      <c r="C19" s="1573"/>
      <c r="D19" s="1574" t="s">
        <v>788</v>
      </c>
      <c r="E19" s="1576"/>
      <c r="F19" s="1578"/>
      <c r="G19" s="1579"/>
      <c r="M19" s="447" t="s">
        <v>814</v>
      </c>
      <c r="N19" s="447" t="s">
        <v>2175</v>
      </c>
      <c r="O19" s="447" t="s">
        <v>814</v>
      </c>
      <c r="P19" s="447" t="s">
        <v>2180</v>
      </c>
      <c r="S19" s="621" t="s">
        <v>743</v>
      </c>
      <c r="T19" s="622" t="s">
        <v>840</v>
      </c>
      <c r="U19" s="623">
        <v>45</v>
      </c>
      <c r="V19" s="606">
        <v>0</v>
      </c>
      <c r="W19" s="606">
        <v>0</v>
      </c>
      <c r="X19" s="606">
        <v>0</v>
      </c>
      <c r="Z19" s="621" t="s">
        <v>743</v>
      </c>
      <c r="AA19" s="622" t="s">
        <v>840</v>
      </c>
      <c r="AB19" s="623">
        <v>45</v>
      </c>
      <c r="AC19" s="606">
        <v>0</v>
      </c>
      <c r="AD19" s="606">
        <v>0</v>
      </c>
      <c r="AE19" s="606">
        <v>0</v>
      </c>
      <c r="AG19" s="447" t="str">
        <f>IF(Z19=B17,"","X")</f>
        <v>X</v>
      </c>
      <c r="AJ19" s="621" t="s">
        <v>743</v>
      </c>
      <c r="AK19" s="622" t="s">
        <v>840</v>
      </c>
      <c r="AL19" s="623">
        <v>45</v>
      </c>
      <c r="AM19" s="606">
        <v>0</v>
      </c>
      <c r="AN19" s="606">
        <v>0</v>
      </c>
      <c r="AO19" s="606">
        <v>0</v>
      </c>
      <c r="AQ19" s="649">
        <f t="shared" ref="AQ19:AS22" si="6">AM19-E17</f>
        <v>0</v>
      </c>
      <c r="AR19" s="649">
        <f t="shared" si="6"/>
        <v>0</v>
      </c>
      <c r="AS19" s="649">
        <f t="shared" si="6"/>
        <v>0</v>
      </c>
    </row>
    <row r="20" spans="1:45" ht="15" customHeight="1" thickBot="1">
      <c r="A20" s="1604" t="str">
        <f t="shared" si="0"/>
        <v>Dalian20</v>
      </c>
      <c r="B20" s="1580" t="s">
        <v>731</v>
      </c>
      <c r="C20" s="1514" t="s">
        <v>1048</v>
      </c>
      <c r="D20" s="1515">
        <v>20</v>
      </c>
      <c r="E20" s="1516">
        <v>5870</v>
      </c>
      <c r="F20" s="1517"/>
      <c r="G20" s="1516">
        <v>5870</v>
      </c>
      <c r="M20" s="447" t="s">
        <v>844</v>
      </c>
      <c r="N20" s="447" t="s">
        <v>2172</v>
      </c>
      <c r="O20" s="447" t="s">
        <v>844</v>
      </c>
      <c r="P20" s="447" t="s">
        <v>2177</v>
      </c>
      <c r="S20" s="617"/>
      <c r="T20" s="618"/>
      <c r="U20" s="620" t="s">
        <v>788</v>
      </c>
      <c r="V20" s="606">
        <v>4.9292305298010612</v>
      </c>
      <c r="W20" s="606"/>
      <c r="X20" s="606"/>
      <c r="Z20" s="617"/>
      <c r="AA20" s="618"/>
      <c r="AB20" s="620" t="s">
        <v>788</v>
      </c>
      <c r="AC20" s="606">
        <v>4.8879805298010615</v>
      </c>
      <c r="AD20" s="606"/>
      <c r="AE20" s="606"/>
      <c r="AG20" s="447" t="str">
        <f>IF(Z20=B18,"","X")</f>
        <v>X</v>
      </c>
      <c r="AJ20" s="617"/>
      <c r="AK20" s="618"/>
      <c r="AL20" s="620" t="s">
        <v>788</v>
      </c>
      <c r="AM20" s="606">
        <v>4.9017873231691089</v>
      </c>
      <c r="AN20" s="606"/>
      <c r="AO20" s="606"/>
      <c r="AQ20" s="649">
        <f t="shared" si="6"/>
        <v>4.9017873231691089</v>
      </c>
      <c r="AR20" s="649">
        <f t="shared" si="6"/>
        <v>0</v>
      </c>
      <c r="AS20" s="649">
        <f t="shared" si="6"/>
        <v>0</v>
      </c>
    </row>
    <row r="21" spans="1:45" ht="15" customHeight="1" thickBot="1">
      <c r="A21" s="1604" t="str">
        <f t="shared" si="0"/>
        <v>Dalian40</v>
      </c>
      <c r="B21" s="1580" t="s">
        <v>731</v>
      </c>
      <c r="C21" s="1520" t="s">
        <v>1048</v>
      </c>
      <c r="D21" s="1521">
        <v>40</v>
      </c>
      <c r="E21" s="1522">
        <v>7228</v>
      </c>
      <c r="F21" s="1523"/>
      <c r="G21" s="1522">
        <v>7228</v>
      </c>
      <c r="M21" s="447" t="s">
        <v>846</v>
      </c>
      <c r="N21" s="447" t="s">
        <v>2172</v>
      </c>
      <c r="O21" s="447" t="s">
        <v>1069</v>
      </c>
      <c r="P21" s="447" t="s">
        <v>2177</v>
      </c>
      <c r="S21" s="613" t="s">
        <v>841</v>
      </c>
      <c r="T21" s="614" t="s">
        <v>842</v>
      </c>
      <c r="U21" s="614">
        <v>20</v>
      </c>
      <c r="V21" s="606">
        <v>3635.2305298010633</v>
      </c>
      <c r="W21" s="606">
        <v>3590.8343831343964</v>
      </c>
      <c r="X21" s="606">
        <v>2959.9997157798998</v>
      </c>
      <c r="Z21" s="613" t="s">
        <v>841</v>
      </c>
      <c r="AA21" s="614" t="s">
        <v>842</v>
      </c>
      <c r="AB21" s="614">
        <v>20</v>
      </c>
      <c r="AC21" s="606">
        <v>3593.9805298010633</v>
      </c>
      <c r="AD21" s="606">
        <v>3549.5843831343964</v>
      </c>
      <c r="AE21" s="606">
        <v>2918.7497157798998</v>
      </c>
      <c r="AG21" s="447" t="str">
        <f>IF(Z21=B19,"","X")</f>
        <v>X</v>
      </c>
      <c r="AJ21" s="613" t="s">
        <v>841</v>
      </c>
      <c r="AK21" s="614" t="s">
        <v>842</v>
      </c>
      <c r="AL21" s="614">
        <v>20</v>
      </c>
      <c r="AM21" s="606">
        <v>3607.7873231691101</v>
      </c>
      <c r="AN21" s="606">
        <v>3563.3911765024432</v>
      </c>
      <c r="AO21" s="606">
        <v>2918.7497157798998</v>
      </c>
      <c r="AQ21" s="649">
        <f t="shared" si="6"/>
        <v>3607.7873231691101</v>
      </c>
      <c r="AR21" s="649">
        <f t="shared" si="6"/>
        <v>3563.3911765024432</v>
      </c>
      <c r="AS21" s="649">
        <f t="shared" si="6"/>
        <v>2918.7497157798998</v>
      </c>
    </row>
    <row r="22" spans="1:45" ht="15" customHeight="1" thickBot="1">
      <c r="A22" s="1604" t="str">
        <f t="shared" si="0"/>
        <v>Dalian40H</v>
      </c>
      <c r="B22" s="1580" t="s">
        <v>731</v>
      </c>
      <c r="C22" s="1520" t="s">
        <v>1048</v>
      </c>
      <c r="D22" s="1521" t="s">
        <v>808</v>
      </c>
      <c r="E22" s="1522">
        <v>7228</v>
      </c>
      <c r="F22" s="1523"/>
      <c r="G22" s="1522">
        <v>7228</v>
      </c>
      <c r="M22" s="447" t="s">
        <v>737</v>
      </c>
      <c r="N22" s="447" t="s">
        <v>2173</v>
      </c>
      <c r="O22" s="447" t="s">
        <v>846</v>
      </c>
      <c r="P22" s="447" t="s">
        <v>2177</v>
      </c>
      <c r="S22" s="617" t="s">
        <v>841</v>
      </c>
      <c r="T22" s="618" t="s">
        <v>842</v>
      </c>
      <c r="U22" s="618">
        <v>40</v>
      </c>
      <c r="V22" s="606">
        <v>5180.015508729206</v>
      </c>
      <c r="W22" s="606">
        <v>5099.2952420625388</v>
      </c>
      <c r="X22" s="606">
        <v>3952.3231195998183</v>
      </c>
      <c r="Z22" s="617" t="s">
        <v>841</v>
      </c>
      <c r="AA22" s="618" t="s">
        <v>842</v>
      </c>
      <c r="AB22" s="618">
        <v>40</v>
      </c>
      <c r="AC22" s="606">
        <v>5138.765508729206</v>
      </c>
      <c r="AD22" s="606">
        <v>5058.0452420625388</v>
      </c>
      <c r="AE22" s="606">
        <v>3911.0731195998183</v>
      </c>
      <c r="AG22" s="447" t="str">
        <f>IF(Z22=B20,"","X")</f>
        <v>X</v>
      </c>
      <c r="AJ22" s="617" t="s">
        <v>841</v>
      </c>
      <c r="AK22" s="618" t="s">
        <v>842</v>
      </c>
      <c r="AL22" s="618">
        <v>40</v>
      </c>
      <c r="AM22" s="606">
        <v>5163.8687693983811</v>
      </c>
      <c r="AN22" s="606">
        <v>5083.1485027317158</v>
      </c>
      <c r="AO22" s="606">
        <v>3911.0731195998183</v>
      </c>
      <c r="AQ22" s="649">
        <f t="shared" si="6"/>
        <v>-706.13123060161888</v>
      </c>
      <c r="AR22" s="649">
        <f t="shared" si="6"/>
        <v>5083.1485027317158</v>
      </c>
      <c r="AS22" s="649">
        <f t="shared" si="6"/>
        <v>-1958.9268804001817</v>
      </c>
    </row>
    <row r="23" spans="1:45" ht="15" customHeight="1" thickBot="1">
      <c r="A23" s="1603" t="str">
        <f t="shared" si="0"/>
        <v>Dalian45</v>
      </c>
      <c r="B23" s="1566" t="s">
        <v>731</v>
      </c>
      <c r="C23" s="1573" t="s">
        <v>1048</v>
      </c>
      <c r="D23" s="1574">
        <v>45</v>
      </c>
      <c r="E23" s="1575" t="s">
        <v>506</v>
      </c>
      <c r="F23" s="1576"/>
      <c r="G23" s="1577" t="s">
        <v>506</v>
      </c>
      <c r="M23" s="447" t="s">
        <v>744</v>
      </c>
      <c r="N23" s="447" t="s">
        <v>2172</v>
      </c>
      <c r="O23" s="447" t="s">
        <v>737</v>
      </c>
      <c r="P23" s="447" t="s">
        <v>2179</v>
      </c>
      <c r="S23" s="617" t="s">
        <v>841</v>
      </c>
      <c r="T23" s="618" t="s">
        <v>842</v>
      </c>
      <c r="U23" s="620" t="s">
        <v>808</v>
      </c>
      <c r="V23" s="606">
        <v>5374.0610596021261</v>
      </c>
      <c r="W23" s="606">
        <v>5285.2687662687922</v>
      </c>
      <c r="X23" s="606">
        <v>4023.5994315598</v>
      </c>
      <c r="Z23" s="617" t="s">
        <v>841</v>
      </c>
      <c r="AA23" s="618" t="s">
        <v>842</v>
      </c>
      <c r="AB23" s="620" t="s">
        <v>808</v>
      </c>
      <c r="AC23" s="606">
        <v>5332.8110596021261</v>
      </c>
      <c r="AD23" s="606">
        <v>5244.0187662687922</v>
      </c>
      <c r="AE23" s="606">
        <v>3982.3494315598</v>
      </c>
      <c r="AG23" s="447" t="e">
        <f>IF(Z23=#REF!,"","X")</f>
        <v>#REF!</v>
      </c>
      <c r="AJ23" s="617" t="s">
        <v>841</v>
      </c>
      <c r="AK23" s="618" t="s">
        <v>842</v>
      </c>
      <c r="AL23" s="620" t="s">
        <v>808</v>
      </c>
      <c r="AM23" s="606">
        <v>5360.4246463382206</v>
      </c>
      <c r="AN23" s="606">
        <v>5271.6323530048867</v>
      </c>
      <c r="AO23" s="606">
        <v>3982.3494315598</v>
      </c>
      <c r="AQ23" s="649" t="e">
        <f>AM23-#REF!</f>
        <v>#REF!</v>
      </c>
      <c r="AR23" s="649" t="e">
        <f>AN23-#REF!</f>
        <v>#REF!</v>
      </c>
      <c r="AS23" s="649" t="e">
        <f>AO23-#REF!</f>
        <v>#REF!</v>
      </c>
    </row>
    <row r="24" spans="1:45" ht="15" customHeight="1" thickBot="1">
      <c r="A24" s="1604" t="str">
        <f t="shared" si="0"/>
        <v>DalianLCL</v>
      </c>
      <c r="B24" s="1580" t="s">
        <v>731</v>
      </c>
      <c r="C24" s="1528"/>
      <c r="D24" s="1529" t="s">
        <v>788</v>
      </c>
      <c r="E24" s="1530">
        <v>6.64</v>
      </c>
      <c r="F24" s="1531"/>
      <c r="G24" s="1532">
        <v>6.64</v>
      </c>
      <c r="M24" s="447" t="s">
        <v>742</v>
      </c>
      <c r="N24" s="447" t="s">
        <v>2172</v>
      </c>
      <c r="O24" s="447" t="s">
        <v>744</v>
      </c>
      <c r="P24" s="447" t="s">
        <v>2177</v>
      </c>
      <c r="S24" s="621" t="s">
        <v>841</v>
      </c>
      <c r="T24" s="622" t="s">
        <v>842</v>
      </c>
      <c r="U24" s="623">
        <v>45</v>
      </c>
      <c r="V24" s="606">
        <v>0</v>
      </c>
      <c r="W24" s="606">
        <v>0</v>
      </c>
      <c r="X24" s="606">
        <v>0</v>
      </c>
      <c r="Z24" s="621" t="s">
        <v>841</v>
      </c>
      <c r="AA24" s="622" t="s">
        <v>842</v>
      </c>
      <c r="AB24" s="623">
        <v>45</v>
      </c>
      <c r="AC24" s="606">
        <v>0</v>
      </c>
      <c r="AD24" s="606">
        <v>0</v>
      </c>
      <c r="AE24" s="606">
        <v>0</v>
      </c>
      <c r="AG24" s="447" t="str">
        <f>IF(Z24=B21,"","X")</f>
        <v>X</v>
      </c>
      <c r="AJ24" s="621" t="s">
        <v>841</v>
      </c>
      <c r="AK24" s="622" t="s">
        <v>842</v>
      </c>
      <c r="AL24" s="623">
        <v>45</v>
      </c>
      <c r="AM24" s="606">
        <v>0</v>
      </c>
      <c r="AN24" s="606">
        <v>0</v>
      </c>
      <c r="AO24" s="606">
        <v>0</v>
      </c>
      <c r="AQ24" s="649">
        <f t="shared" ref="AQ24:AS27" si="7">AM24-E21</f>
        <v>-7228</v>
      </c>
      <c r="AR24" s="649">
        <f t="shared" si="7"/>
        <v>0</v>
      </c>
      <c r="AS24" s="649">
        <f t="shared" si="7"/>
        <v>-7228</v>
      </c>
    </row>
    <row r="25" spans="1:45" ht="15" customHeight="1" thickBot="1">
      <c r="A25" s="1295" t="str">
        <f t="shared" si="0"/>
        <v>Fuzhou20</v>
      </c>
      <c r="B25" s="1519" t="s">
        <v>737</v>
      </c>
      <c r="C25" s="1520" t="s">
        <v>1048</v>
      </c>
      <c r="D25" s="1521">
        <v>20</v>
      </c>
      <c r="E25" s="1516">
        <v>5870</v>
      </c>
      <c r="F25" s="1517"/>
      <c r="G25" s="1516">
        <v>5870</v>
      </c>
      <c r="M25" s="447" t="s">
        <v>816</v>
      </c>
      <c r="N25" s="447" t="s">
        <v>2173</v>
      </c>
      <c r="O25" s="447" t="s">
        <v>742</v>
      </c>
      <c r="P25" s="447" t="s">
        <v>2177</v>
      </c>
      <c r="S25" s="617"/>
      <c r="T25" s="618"/>
      <c r="U25" s="620" t="s">
        <v>788</v>
      </c>
      <c r="V25" s="606">
        <v>3.635230529801063</v>
      </c>
      <c r="W25" s="606"/>
      <c r="X25" s="606"/>
      <c r="Z25" s="617"/>
      <c r="AA25" s="618"/>
      <c r="AB25" s="620" t="s">
        <v>788</v>
      </c>
      <c r="AC25" s="606">
        <v>3.5939805298010632</v>
      </c>
      <c r="AD25" s="606"/>
      <c r="AE25" s="606"/>
      <c r="AG25" s="447" t="str">
        <f>IF(Z25=B22,"","X")</f>
        <v>X</v>
      </c>
      <c r="AJ25" s="617"/>
      <c r="AK25" s="618"/>
      <c r="AL25" s="620" t="s">
        <v>788</v>
      </c>
      <c r="AM25" s="606">
        <v>3.6077873231691098</v>
      </c>
      <c r="AN25" s="606"/>
      <c r="AO25" s="606"/>
      <c r="AQ25" s="649">
        <f t="shared" si="7"/>
        <v>-7224.3922126768312</v>
      </c>
      <c r="AR25" s="649">
        <f t="shared" si="7"/>
        <v>0</v>
      </c>
      <c r="AS25" s="649">
        <f t="shared" si="7"/>
        <v>-7228</v>
      </c>
    </row>
    <row r="26" spans="1:45" ht="15" customHeight="1">
      <c r="A26" s="1295" t="str">
        <f t="shared" si="0"/>
        <v>Fuzhou40</v>
      </c>
      <c r="B26" s="1519" t="s">
        <v>737</v>
      </c>
      <c r="C26" s="1520" t="s">
        <v>1048</v>
      </c>
      <c r="D26" s="1521">
        <v>40</v>
      </c>
      <c r="E26" s="1522">
        <v>7228</v>
      </c>
      <c r="F26" s="1523"/>
      <c r="G26" s="1522">
        <v>7228</v>
      </c>
      <c r="M26" s="447" t="s">
        <v>817</v>
      </c>
      <c r="N26" s="447" t="s">
        <v>2173</v>
      </c>
      <c r="O26" s="447" t="s">
        <v>816</v>
      </c>
      <c r="P26" s="447" t="s">
        <v>2178</v>
      </c>
      <c r="S26" s="624" t="s">
        <v>1030</v>
      </c>
      <c r="T26" s="625" t="s">
        <v>757</v>
      </c>
      <c r="U26" s="626">
        <v>20</v>
      </c>
      <c r="V26" s="606">
        <v>4136.4051564677293</v>
      </c>
      <c r="W26" s="606">
        <v>3954.0735564677298</v>
      </c>
      <c r="X26" s="606">
        <v>3788.1473833560713</v>
      </c>
      <c r="Z26" s="624" t="s">
        <v>1030</v>
      </c>
      <c r="AA26" s="625" t="s">
        <v>757</v>
      </c>
      <c r="AB26" s="626">
        <v>20</v>
      </c>
      <c r="AC26" s="606">
        <v>4095.1551564677293</v>
      </c>
      <c r="AD26" s="606">
        <v>3912.8235564677298</v>
      </c>
      <c r="AE26" s="606">
        <v>3746.8973833560713</v>
      </c>
      <c r="AG26" s="447" t="str">
        <f>IF(Z26=B23,"","X")</f>
        <v>X</v>
      </c>
      <c r="AJ26" s="624" t="s">
        <v>1030</v>
      </c>
      <c r="AK26" s="625" t="s">
        <v>757</v>
      </c>
      <c r="AL26" s="626">
        <v>20</v>
      </c>
      <c r="AM26" s="606">
        <v>4108.9619498357761</v>
      </c>
      <c r="AN26" s="606">
        <v>3926.6303498357765</v>
      </c>
      <c r="AO26" s="606">
        <v>3796.7917676216457</v>
      </c>
      <c r="AQ26" s="649" t="e">
        <f t="shared" si="7"/>
        <v>#VALUE!</v>
      </c>
      <c r="AR26" s="649">
        <f t="shared" si="7"/>
        <v>3926.6303498357765</v>
      </c>
      <c r="AS26" s="649" t="e">
        <f t="shared" si="7"/>
        <v>#VALUE!</v>
      </c>
    </row>
    <row r="27" spans="1:45" ht="15" customHeight="1">
      <c r="A27" s="1295" t="str">
        <f t="shared" si="0"/>
        <v>Fuzhou40H</v>
      </c>
      <c r="B27" s="1519" t="s">
        <v>737</v>
      </c>
      <c r="C27" s="1520" t="s">
        <v>1048</v>
      </c>
      <c r="D27" s="1521" t="s">
        <v>808</v>
      </c>
      <c r="E27" s="1522">
        <v>7228</v>
      </c>
      <c r="F27" s="1523"/>
      <c r="G27" s="1522">
        <v>7228</v>
      </c>
      <c r="M27" s="447" t="s">
        <v>1055</v>
      </c>
      <c r="N27" s="447" t="s">
        <v>2172</v>
      </c>
      <c r="O27" s="447" t="s">
        <v>817</v>
      </c>
      <c r="P27" s="447" t="s">
        <v>2179</v>
      </c>
      <c r="S27" s="627" t="s">
        <v>1030</v>
      </c>
      <c r="T27" s="628" t="s">
        <v>757</v>
      </c>
      <c r="U27" s="629">
        <v>40</v>
      </c>
      <c r="V27" s="606">
        <v>5181.9693753958727</v>
      </c>
      <c r="W27" s="606">
        <v>4850.4573753958721</v>
      </c>
      <c r="X27" s="606">
        <v>4548.7734242837651</v>
      </c>
      <c r="Z27" s="627" t="s">
        <v>1030</v>
      </c>
      <c r="AA27" s="628" t="s">
        <v>757</v>
      </c>
      <c r="AB27" s="629">
        <v>40</v>
      </c>
      <c r="AC27" s="606">
        <v>5140.7193753958727</v>
      </c>
      <c r="AD27" s="606">
        <v>4809.2073753958721</v>
      </c>
      <c r="AE27" s="606">
        <v>4507.5234242837651</v>
      </c>
      <c r="AG27" s="447" t="str">
        <f>IF(Z27=B24,"","X")</f>
        <v>X</v>
      </c>
      <c r="AJ27" s="627" t="s">
        <v>1030</v>
      </c>
      <c r="AK27" s="628" t="s">
        <v>757</v>
      </c>
      <c r="AL27" s="629">
        <v>40</v>
      </c>
      <c r="AM27" s="606">
        <v>5165.8226360650478</v>
      </c>
      <c r="AN27" s="606">
        <v>4834.310636065049</v>
      </c>
      <c r="AO27" s="606">
        <v>4598.2404865848112</v>
      </c>
      <c r="AQ27" s="649">
        <f t="shared" si="7"/>
        <v>5159.1826360650475</v>
      </c>
      <c r="AR27" s="649">
        <f t="shared" si="7"/>
        <v>4834.310636065049</v>
      </c>
      <c r="AS27" s="649">
        <f t="shared" si="7"/>
        <v>4591.6004865848108</v>
      </c>
    </row>
    <row r="28" spans="1:45" ht="15" customHeight="1">
      <c r="A28" s="1603" t="str">
        <f t="shared" si="0"/>
        <v>Fuzhou45</v>
      </c>
      <c r="B28" s="1572" t="s">
        <v>737</v>
      </c>
      <c r="C28" s="1573" t="s">
        <v>1048</v>
      </c>
      <c r="D28" s="1574">
        <v>45</v>
      </c>
      <c r="E28" s="1575" t="s">
        <v>506</v>
      </c>
      <c r="F28" s="1576"/>
      <c r="G28" s="1577" t="s">
        <v>506</v>
      </c>
      <c r="M28" s="447" t="s">
        <v>1581</v>
      </c>
      <c r="N28" s="447" t="s">
        <v>2178</v>
      </c>
      <c r="O28" s="447" t="s">
        <v>1055</v>
      </c>
      <c r="P28" s="447" t="s">
        <v>2177</v>
      </c>
      <c r="S28" s="627" t="s">
        <v>1030</v>
      </c>
      <c r="T28" s="628" t="s">
        <v>757</v>
      </c>
      <c r="U28" s="629" t="s">
        <v>808</v>
      </c>
      <c r="V28" s="606">
        <v>5550.4103129354589</v>
      </c>
      <c r="W28" s="606">
        <v>5185.747112935459</v>
      </c>
      <c r="X28" s="606">
        <v>4853.894766712142</v>
      </c>
      <c r="Z28" s="627" t="s">
        <v>1030</v>
      </c>
      <c r="AA28" s="628" t="s">
        <v>757</v>
      </c>
      <c r="AB28" s="629" t="s">
        <v>808</v>
      </c>
      <c r="AC28" s="606">
        <v>5509.1603129354589</v>
      </c>
      <c r="AD28" s="606">
        <v>5144.497112935459</v>
      </c>
      <c r="AE28" s="606">
        <v>4812.644766712142</v>
      </c>
      <c r="AG28" s="447" t="e">
        <f>IF(Z28=#REF!,"","X")</f>
        <v>#REF!</v>
      </c>
      <c r="AJ28" s="627" t="s">
        <v>1030</v>
      </c>
      <c r="AK28" s="628" t="s">
        <v>757</v>
      </c>
      <c r="AL28" s="629" t="s">
        <v>808</v>
      </c>
      <c r="AM28" s="606">
        <v>5536.7738996715534</v>
      </c>
      <c r="AN28" s="606">
        <v>5172.1106996715534</v>
      </c>
      <c r="AO28" s="606">
        <v>4912.4335352432918</v>
      </c>
      <c r="AQ28" s="649" t="e">
        <f>AM28-#REF!</f>
        <v>#REF!</v>
      </c>
      <c r="AR28" s="649" t="e">
        <f>AN28-#REF!</f>
        <v>#REF!</v>
      </c>
      <c r="AS28" s="649" t="e">
        <f>AO28-#REF!</f>
        <v>#REF!</v>
      </c>
    </row>
    <row r="29" spans="1:45" ht="15" customHeight="1" thickBot="1">
      <c r="A29" s="1295" t="str">
        <f t="shared" si="0"/>
        <v>FuzhouLCL</v>
      </c>
      <c r="B29" s="1519" t="s">
        <v>737</v>
      </c>
      <c r="C29" s="1520"/>
      <c r="D29" s="1521" t="s">
        <v>788</v>
      </c>
      <c r="E29" s="1523">
        <v>6.58</v>
      </c>
      <c r="F29" s="1525"/>
      <c r="G29" s="1526">
        <v>6.58</v>
      </c>
      <c r="M29" s="447" t="s">
        <v>819</v>
      </c>
      <c r="N29" s="447" t="s">
        <v>2173</v>
      </c>
      <c r="O29" s="447" t="s">
        <v>1581</v>
      </c>
      <c r="P29" s="447" t="s">
        <v>2178</v>
      </c>
      <c r="S29" s="630" t="s">
        <v>1030</v>
      </c>
      <c r="T29" s="631" t="s">
        <v>757</v>
      </c>
      <c r="U29" s="632" t="s">
        <v>808</v>
      </c>
      <c r="V29" s="606">
        <v>0</v>
      </c>
      <c r="W29" s="606">
        <v>0</v>
      </c>
      <c r="X29" s="606">
        <v>0</v>
      </c>
      <c r="Z29" s="630" t="s">
        <v>1030</v>
      </c>
      <c r="AA29" s="631" t="s">
        <v>757</v>
      </c>
      <c r="AB29" s="632" t="s">
        <v>808</v>
      </c>
      <c r="AC29" s="606">
        <v>0</v>
      </c>
      <c r="AD29" s="606">
        <v>0</v>
      </c>
      <c r="AE29" s="606">
        <v>0</v>
      </c>
      <c r="AG29" s="447" t="str">
        <f t="shared" ref="AG29:AG37" si="8">IF(Z29=B25,"","X")</f>
        <v>X</v>
      </c>
      <c r="AJ29" s="630" t="s">
        <v>1030</v>
      </c>
      <c r="AK29" s="631" t="s">
        <v>757</v>
      </c>
      <c r="AL29" s="632" t="s">
        <v>808</v>
      </c>
      <c r="AM29" s="606">
        <v>0</v>
      </c>
      <c r="AN29" s="606">
        <v>0</v>
      </c>
      <c r="AO29" s="606">
        <v>0</v>
      </c>
      <c r="AQ29" s="649">
        <f t="shared" ref="AQ29:AQ37" si="9">AM29-E25</f>
        <v>-5870</v>
      </c>
      <c r="AR29" s="649">
        <f t="shared" ref="AR29:AR37" si="10">AN29-F25</f>
        <v>0</v>
      </c>
      <c r="AS29" s="649">
        <f t="shared" ref="AS29:AS37" si="11">AO29-G25</f>
        <v>-5870</v>
      </c>
    </row>
    <row r="30" spans="1:45" ht="15" customHeight="1" thickBot="1">
      <c r="A30" s="1603" t="str">
        <f t="shared" si="0"/>
        <v>Guangzhou20</v>
      </c>
      <c r="B30" s="1566" t="s">
        <v>816</v>
      </c>
      <c r="C30" s="1567" t="s">
        <v>1048</v>
      </c>
      <c r="D30" s="1568">
        <v>20</v>
      </c>
      <c r="E30" s="1569" t="s">
        <v>506</v>
      </c>
      <c r="F30" s="1570"/>
      <c r="G30" s="1571" t="s">
        <v>506</v>
      </c>
      <c r="M30" s="447" t="s">
        <v>727</v>
      </c>
      <c r="N30" s="447" t="s">
        <v>2173</v>
      </c>
      <c r="O30" s="447" t="s">
        <v>1068</v>
      </c>
      <c r="P30" s="447" t="s">
        <v>2172</v>
      </c>
      <c r="S30" s="627"/>
      <c r="T30" s="628"/>
      <c r="U30" s="633" t="s">
        <v>788</v>
      </c>
      <c r="V30" s="606">
        <v>4.1364051564677293</v>
      </c>
      <c r="W30" s="606"/>
      <c r="X30" s="606"/>
      <c r="Z30" s="627"/>
      <c r="AA30" s="628"/>
      <c r="AB30" s="633" t="s">
        <v>788</v>
      </c>
      <c r="AC30" s="606">
        <v>4.0951551564677287</v>
      </c>
      <c r="AD30" s="606"/>
      <c r="AE30" s="606"/>
      <c r="AG30" s="447" t="str">
        <f t="shared" si="8"/>
        <v>X</v>
      </c>
      <c r="AJ30" s="627"/>
      <c r="AK30" s="628"/>
      <c r="AL30" s="633" t="s">
        <v>788</v>
      </c>
      <c r="AM30" s="606">
        <v>4.1089619498357761</v>
      </c>
      <c r="AN30" s="606"/>
      <c r="AO30" s="606"/>
      <c r="AQ30" s="649">
        <f t="shared" si="9"/>
        <v>-7223.8910380501638</v>
      </c>
      <c r="AR30" s="649">
        <f t="shared" si="10"/>
        <v>0</v>
      </c>
      <c r="AS30" s="649">
        <f t="shared" si="11"/>
        <v>-7228</v>
      </c>
    </row>
    <row r="31" spans="1:45" ht="15" customHeight="1">
      <c r="A31" s="1603" t="str">
        <f t="shared" si="0"/>
        <v>Guangzhou40</v>
      </c>
      <c r="B31" s="1572" t="s">
        <v>816</v>
      </c>
      <c r="C31" s="1573" t="s">
        <v>1048</v>
      </c>
      <c r="D31" s="1574">
        <v>40</v>
      </c>
      <c r="E31" s="1575" t="s">
        <v>506</v>
      </c>
      <c r="F31" s="1576"/>
      <c r="G31" s="1577" t="s">
        <v>506</v>
      </c>
      <c r="M31" s="447" t="s">
        <v>1577</v>
      </c>
      <c r="N31" s="447" t="s">
        <v>2173</v>
      </c>
      <c r="O31" s="447" t="s">
        <v>819</v>
      </c>
      <c r="P31" s="447" t="s">
        <v>2179</v>
      </c>
      <c r="S31" s="624" t="s">
        <v>738</v>
      </c>
      <c r="T31" s="625" t="s">
        <v>1483</v>
      </c>
      <c r="U31" s="626">
        <v>20</v>
      </c>
      <c r="V31" s="606">
        <v>3361.4051564677293</v>
      </c>
      <c r="W31" s="606">
        <v>3179.0735564677298</v>
      </c>
      <c r="X31" s="606">
        <v>3013.1473833560713</v>
      </c>
      <c r="Z31" s="624" t="s">
        <v>738</v>
      </c>
      <c r="AA31" s="625" t="s">
        <v>1483</v>
      </c>
      <c r="AB31" s="626">
        <v>20</v>
      </c>
      <c r="AC31" s="606">
        <v>3320.1551564677293</v>
      </c>
      <c r="AD31" s="606">
        <v>3137.8235564677298</v>
      </c>
      <c r="AE31" s="606">
        <v>2971.8973833560713</v>
      </c>
      <c r="AG31" s="447" t="str">
        <f t="shared" si="8"/>
        <v>X</v>
      </c>
      <c r="AJ31" s="624" t="s">
        <v>738</v>
      </c>
      <c r="AK31" s="625" t="s">
        <v>1483</v>
      </c>
      <c r="AL31" s="626">
        <v>20</v>
      </c>
      <c r="AM31" s="606">
        <v>3333.961949835777</v>
      </c>
      <c r="AN31" s="606">
        <v>3151.6303498357765</v>
      </c>
      <c r="AO31" s="606">
        <v>3021.7917676216457</v>
      </c>
      <c r="AQ31" s="649">
        <f t="shared" si="9"/>
        <v>-3894.038050164223</v>
      </c>
      <c r="AR31" s="649">
        <f t="shared" si="10"/>
        <v>3151.6303498357765</v>
      </c>
      <c r="AS31" s="649">
        <f t="shared" si="11"/>
        <v>-4206.2082323783543</v>
      </c>
    </row>
    <row r="32" spans="1:45" ht="15" customHeight="1">
      <c r="A32" s="1603" t="str">
        <f t="shared" si="0"/>
        <v>Guangzhou40H</v>
      </c>
      <c r="B32" s="1572" t="s">
        <v>816</v>
      </c>
      <c r="C32" s="1573" t="s">
        <v>1048</v>
      </c>
      <c r="D32" s="1574" t="s">
        <v>808</v>
      </c>
      <c r="E32" s="1575" t="s">
        <v>506</v>
      </c>
      <c r="F32" s="1576"/>
      <c r="G32" s="1577" t="s">
        <v>506</v>
      </c>
      <c r="M32" s="447" t="s">
        <v>848</v>
      </c>
      <c r="N32" s="447" t="s">
        <v>2172</v>
      </c>
      <c r="O32" s="447" t="s">
        <v>727</v>
      </c>
      <c r="P32" s="447" t="s">
        <v>2179</v>
      </c>
      <c r="S32" s="627" t="s">
        <v>738</v>
      </c>
      <c r="T32" s="628" t="s">
        <v>1483</v>
      </c>
      <c r="U32" s="629">
        <v>40</v>
      </c>
      <c r="V32" s="606">
        <v>4431.9693753958709</v>
      </c>
      <c r="W32" s="606">
        <v>4100.4573753958721</v>
      </c>
      <c r="X32" s="606">
        <v>3798.7734242837655</v>
      </c>
      <c r="Z32" s="627" t="s">
        <v>738</v>
      </c>
      <c r="AA32" s="628" t="s">
        <v>1483</v>
      </c>
      <c r="AB32" s="629">
        <v>40</v>
      </c>
      <c r="AC32" s="606">
        <v>4390.7193753958709</v>
      </c>
      <c r="AD32" s="606">
        <v>4059.2073753958725</v>
      </c>
      <c r="AE32" s="606">
        <v>3757.5234242837655</v>
      </c>
      <c r="AG32" s="447" t="str">
        <f t="shared" si="8"/>
        <v>X</v>
      </c>
      <c r="AJ32" s="627" t="s">
        <v>738</v>
      </c>
      <c r="AK32" s="628" t="s">
        <v>1483</v>
      </c>
      <c r="AL32" s="629">
        <v>40</v>
      </c>
      <c r="AM32" s="606">
        <v>4415.8226360650478</v>
      </c>
      <c r="AN32" s="606">
        <v>4084.3106360650486</v>
      </c>
      <c r="AO32" s="606">
        <v>3848.2404865848107</v>
      </c>
      <c r="AQ32" s="649" t="e">
        <f t="shared" si="9"/>
        <v>#VALUE!</v>
      </c>
      <c r="AR32" s="649">
        <f t="shared" si="10"/>
        <v>4084.3106360650486</v>
      </c>
      <c r="AS32" s="649" t="e">
        <f t="shared" si="11"/>
        <v>#VALUE!</v>
      </c>
    </row>
    <row r="33" spans="1:45" ht="15" customHeight="1">
      <c r="A33" s="1603" t="str">
        <f t="shared" si="0"/>
        <v>Guangzhou45</v>
      </c>
      <c r="B33" s="1572" t="s">
        <v>816</v>
      </c>
      <c r="C33" s="1573" t="s">
        <v>1048</v>
      </c>
      <c r="D33" s="1574">
        <v>45</v>
      </c>
      <c r="E33" s="1575" t="s">
        <v>506</v>
      </c>
      <c r="F33" s="1576"/>
      <c r="G33" s="1577" t="s">
        <v>506</v>
      </c>
      <c r="M33" s="447" t="s">
        <v>1029</v>
      </c>
      <c r="N33" s="447" t="s">
        <v>2172</v>
      </c>
      <c r="O33" s="447" t="s">
        <v>1577</v>
      </c>
      <c r="P33" s="447" t="s">
        <v>2179</v>
      </c>
      <c r="S33" s="627" t="s">
        <v>738</v>
      </c>
      <c r="T33" s="628" t="s">
        <v>1483</v>
      </c>
      <c r="U33" s="629" t="s">
        <v>808</v>
      </c>
      <c r="V33" s="606">
        <v>4610.4103129354589</v>
      </c>
      <c r="W33" s="606">
        <v>4245.747112935459</v>
      </c>
      <c r="X33" s="606">
        <v>3913.894766712142</v>
      </c>
      <c r="Z33" s="627" t="s">
        <v>738</v>
      </c>
      <c r="AA33" s="628" t="s">
        <v>1483</v>
      </c>
      <c r="AB33" s="629" t="s">
        <v>808</v>
      </c>
      <c r="AC33" s="606">
        <v>4569.1603129354589</v>
      </c>
      <c r="AD33" s="606">
        <v>4204.497112935459</v>
      </c>
      <c r="AE33" s="606">
        <v>3872.644766712142</v>
      </c>
      <c r="AG33" s="447" t="str">
        <f t="shared" si="8"/>
        <v>X</v>
      </c>
      <c r="AJ33" s="627" t="s">
        <v>738</v>
      </c>
      <c r="AK33" s="628" t="s">
        <v>1483</v>
      </c>
      <c r="AL33" s="629" t="s">
        <v>808</v>
      </c>
      <c r="AM33" s="606">
        <v>4596.7738996715534</v>
      </c>
      <c r="AN33" s="606">
        <v>4232.1106996715534</v>
      </c>
      <c r="AO33" s="606">
        <v>3972.4335352432918</v>
      </c>
      <c r="AQ33" s="649">
        <f t="shared" si="9"/>
        <v>4590.1938996715535</v>
      </c>
      <c r="AR33" s="649">
        <f t="shared" si="10"/>
        <v>4232.1106996715534</v>
      </c>
      <c r="AS33" s="649">
        <f t="shared" si="11"/>
        <v>3965.8535352432918</v>
      </c>
    </row>
    <row r="34" spans="1:45" ht="15" customHeight="1" thickBot="1">
      <c r="A34" s="1603" t="str">
        <f t="shared" si="0"/>
        <v>GuangzhouLCL</v>
      </c>
      <c r="B34" s="1581" t="s">
        <v>816</v>
      </c>
      <c r="C34" s="1582"/>
      <c r="D34" s="1583" t="s">
        <v>788</v>
      </c>
      <c r="E34" s="1584"/>
      <c r="F34" s="1585"/>
      <c r="G34" s="1586"/>
      <c r="M34" s="447" t="s">
        <v>820</v>
      </c>
      <c r="N34" s="447" t="s">
        <v>2175</v>
      </c>
      <c r="O34" s="447" t="s">
        <v>73</v>
      </c>
      <c r="S34" s="630" t="s">
        <v>738</v>
      </c>
      <c r="T34" s="631" t="s">
        <v>1483</v>
      </c>
      <c r="U34" s="632">
        <v>45</v>
      </c>
      <c r="V34" s="606">
        <v>5278.9617192448395</v>
      </c>
      <c r="W34" s="606">
        <v>4864.5717192448392</v>
      </c>
      <c r="X34" s="606">
        <v>4487.4667803547063</v>
      </c>
      <c r="Z34" s="630" t="s">
        <v>738</v>
      </c>
      <c r="AA34" s="631" t="s">
        <v>1483</v>
      </c>
      <c r="AB34" s="632">
        <v>45</v>
      </c>
      <c r="AC34" s="606">
        <v>5237.7117192448395</v>
      </c>
      <c r="AD34" s="606">
        <v>4823.3217192448392</v>
      </c>
      <c r="AE34" s="606">
        <v>4446.2167803547063</v>
      </c>
      <c r="AG34" s="447" t="str">
        <f t="shared" si="8"/>
        <v>X</v>
      </c>
      <c r="AJ34" s="630" t="s">
        <v>738</v>
      </c>
      <c r="AK34" s="631" t="s">
        <v>1483</v>
      </c>
      <c r="AL34" s="632">
        <v>45</v>
      </c>
      <c r="AM34" s="606">
        <v>5269.0907950813107</v>
      </c>
      <c r="AN34" s="606">
        <v>4854.7007950813104</v>
      </c>
      <c r="AO34" s="606">
        <v>4559.6131082310139</v>
      </c>
      <c r="AQ34" s="649" t="e">
        <f t="shared" si="9"/>
        <v>#VALUE!</v>
      </c>
      <c r="AR34" s="649">
        <f t="shared" si="10"/>
        <v>4854.7007950813104</v>
      </c>
      <c r="AS34" s="649" t="e">
        <f t="shared" si="11"/>
        <v>#VALUE!</v>
      </c>
    </row>
    <row r="35" spans="1:45" ht="15" customHeight="1" thickBot="1">
      <c r="A35" s="1295" t="str">
        <f t="shared" si="0"/>
        <v>Haiphong20</v>
      </c>
      <c r="B35" s="1519" t="s">
        <v>817</v>
      </c>
      <c r="C35" s="1520" t="s">
        <v>1051</v>
      </c>
      <c r="D35" s="1521">
        <v>20</v>
      </c>
      <c r="E35" s="1522">
        <v>6220</v>
      </c>
      <c r="F35" s="1523"/>
      <c r="G35" s="1522">
        <v>6220</v>
      </c>
      <c r="M35" s="447" t="s">
        <v>739</v>
      </c>
      <c r="N35" s="447" t="s">
        <v>2173</v>
      </c>
      <c r="O35" s="447" t="s">
        <v>2530</v>
      </c>
      <c r="P35" s="447" t="s">
        <v>2177</v>
      </c>
      <c r="S35" s="627"/>
      <c r="T35" s="628"/>
      <c r="U35" s="633" t="s">
        <v>788</v>
      </c>
      <c r="V35" s="606">
        <v>3.361405156467729</v>
      </c>
      <c r="W35" s="606"/>
      <c r="X35" s="606"/>
      <c r="Z35" s="627"/>
      <c r="AA35" s="628"/>
      <c r="AB35" s="633" t="s">
        <v>788</v>
      </c>
      <c r="AC35" s="606">
        <v>3.3201551564677292</v>
      </c>
      <c r="AD35" s="606"/>
      <c r="AE35" s="606"/>
      <c r="AG35" s="447" t="str">
        <f t="shared" si="8"/>
        <v>X</v>
      </c>
      <c r="AJ35" s="627"/>
      <c r="AK35" s="628"/>
      <c r="AL35" s="633" t="s">
        <v>788</v>
      </c>
      <c r="AM35" s="606">
        <v>3.3339619498357767</v>
      </c>
      <c r="AN35" s="606"/>
      <c r="AO35" s="606"/>
      <c r="AQ35" s="649" t="e">
        <f t="shared" si="9"/>
        <v>#VALUE!</v>
      </c>
      <c r="AR35" s="649">
        <f t="shared" si="10"/>
        <v>0</v>
      </c>
      <c r="AS35" s="649" t="e">
        <f t="shared" si="11"/>
        <v>#VALUE!</v>
      </c>
    </row>
    <row r="36" spans="1:45" ht="15" customHeight="1">
      <c r="A36" s="1295" t="str">
        <f t="shared" si="0"/>
        <v>Haiphong40</v>
      </c>
      <c r="B36" s="1519" t="s">
        <v>817</v>
      </c>
      <c r="C36" s="1520" t="s">
        <v>1051</v>
      </c>
      <c r="D36" s="1521">
        <v>40</v>
      </c>
      <c r="E36" s="1522">
        <v>8028</v>
      </c>
      <c r="F36" s="1523"/>
      <c r="G36" s="1522">
        <v>8028</v>
      </c>
      <c r="M36" s="447" t="s">
        <v>2443</v>
      </c>
      <c r="N36" s="447" t="s">
        <v>2173</v>
      </c>
      <c r="O36" s="447" t="s">
        <v>848</v>
      </c>
      <c r="P36" s="447" t="s">
        <v>2177</v>
      </c>
      <c r="S36" s="613" t="s">
        <v>1579</v>
      </c>
      <c r="T36" s="614" t="s">
        <v>1066</v>
      </c>
      <c r="U36" s="614">
        <v>20</v>
      </c>
      <c r="V36" s="606">
        <v>4534.2305298010624</v>
      </c>
      <c r="W36" s="606">
        <v>4489.8343831343955</v>
      </c>
      <c r="X36" s="606">
        <v>3858.9997157798998</v>
      </c>
      <c r="Z36" s="613" t="s">
        <v>1579</v>
      </c>
      <c r="AA36" s="614" t="s">
        <v>1066</v>
      </c>
      <c r="AB36" s="614">
        <v>20</v>
      </c>
      <c r="AC36" s="606">
        <v>4492.9805298010624</v>
      </c>
      <c r="AD36" s="606">
        <v>4448.5843831343955</v>
      </c>
      <c r="AE36" s="606">
        <v>3817.7497157798998</v>
      </c>
      <c r="AG36" s="447" t="str">
        <f t="shared" si="8"/>
        <v>X</v>
      </c>
      <c r="AJ36" s="613" t="s">
        <v>1579</v>
      </c>
      <c r="AK36" s="614" t="s">
        <v>1066</v>
      </c>
      <c r="AL36" s="614">
        <v>20</v>
      </c>
      <c r="AM36" s="606">
        <v>4506.7873231691092</v>
      </c>
      <c r="AN36" s="606">
        <v>4462.3911765024432</v>
      </c>
      <c r="AO36" s="606">
        <v>3817.7497157798998</v>
      </c>
      <c r="AQ36" s="649" t="e">
        <f t="shared" si="9"/>
        <v>#VALUE!</v>
      </c>
      <c r="AR36" s="649">
        <f t="shared" si="10"/>
        <v>4462.3911765024432</v>
      </c>
      <c r="AS36" s="649" t="e">
        <f t="shared" si="11"/>
        <v>#VALUE!</v>
      </c>
    </row>
    <row r="37" spans="1:45" ht="15" customHeight="1">
      <c r="A37" s="1295" t="str">
        <f t="shared" si="0"/>
        <v>Haiphong40H</v>
      </c>
      <c r="B37" s="1519" t="s">
        <v>817</v>
      </c>
      <c r="C37" s="1520" t="s">
        <v>1051</v>
      </c>
      <c r="D37" s="1521" t="s">
        <v>808</v>
      </c>
      <c r="E37" s="1522">
        <v>8028</v>
      </c>
      <c r="F37" s="1523"/>
      <c r="G37" s="1522">
        <v>8028</v>
      </c>
      <c r="M37" s="447" t="s">
        <v>728</v>
      </c>
      <c r="N37" s="447" t="s">
        <v>2173</v>
      </c>
      <c r="O37" s="447" t="s">
        <v>1075</v>
      </c>
      <c r="P37" s="447" t="s">
        <v>2177</v>
      </c>
      <c r="S37" s="617" t="s">
        <v>1579</v>
      </c>
      <c r="T37" s="618" t="s">
        <v>1066</v>
      </c>
      <c r="U37" s="618">
        <v>40</v>
      </c>
      <c r="V37" s="606">
        <v>6078.015508729206</v>
      </c>
      <c r="W37" s="606">
        <v>5997.2952420625388</v>
      </c>
      <c r="X37" s="606">
        <v>4850.3231195998178</v>
      </c>
      <c r="Z37" s="617" t="s">
        <v>1579</v>
      </c>
      <c r="AA37" s="618" t="s">
        <v>1066</v>
      </c>
      <c r="AB37" s="618">
        <v>40</v>
      </c>
      <c r="AC37" s="606">
        <v>6036.765508729206</v>
      </c>
      <c r="AD37" s="606">
        <v>5956.0452420625388</v>
      </c>
      <c r="AE37" s="606">
        <v>4809.0731195998178</v>
      </c>
      <c r="AG37" s="447" t="str">
        <f t="shared" si="8"/>
        <v>X</v>
      </c>
      <c r="AJ37" s="617" t="s">
        <v>1579</v>
      </c>
      <c r="AK37" s="618" t="s">
        <v>1066</v>
      </c>
      <c r="AL37" s="618">
        <v>40</v>
      </c>
      <c r="AM37" s="606">
        <v>6061.8687693983811</v>
      </c>
      <c r="AN37" s="606">
        <v>5981.1485027317158</v>
      </c>
      <c r="AO37" s="606">
        <v>4809.0731195998178</v>
      </c>
      <c r="AQ37" s="649" t="e">
        <f t="shared" si="9"/>
        <v>#VALUE!</v>
      </c>
      <c r="AR37" s="649">
        <f t="shared" si="10"/>
        <v>5981.1485027317158</v>
      </c>
      <c r="AS37" s="649" t="e">
        <f t="shared" si="11"/>
        <v>#VALUE!</v>
      </c>
    </row>
    <row r="38" spans="1:45" ht="15" customHeight="1">
      <c r="A38" s="1603" t="str">
        <f t="shared" si="0"/>
        <v>Haiphong45</v>
      </c>
      <c r="B38" s="1572" t="s">
        <v>817</v>
      </c>
      <c r="C38" s="1573" t="s">
        <v>1051</v>
      </c>
      <c r="D38" s="1574">
        <v>45</v>
      </c>
      <c r="E38" s="1575" t="s">
        <v>506</v>
      </c>
      <c r="F38" s="1576"/>
      <c r="G38" s="1577" t="s">
        <v>506</v>
      </c>
      <c r="M38" s="447" t="s">
        <v>1049</v>
      </c>
      <c r="N38" s="447" t="s">
        <v>2172</v>
      </c>
      <c r="O38" s="447" t="s">
        <v>1029</v>
      </c>
      <c r="P38" s="447" t="s">
        <v>2177</v>
      </c>
      <c r="S38" s="617" t="s">
        <v>1579</v>
      </c>
      <c r="T38" s="618" t="s">
        <v>1066</v>
      </c>
      <c r="U38" s="620" t="s">
        <v>808</v>
      </c>
      <c r="V38" s="606">
        <v>6272.0610596021261</v>
      </c>
      <c r="W38" s="606">
        <v>6183.2687662687922</v>
      </c>
      <c r="X38" s="606">
        <v>4921.5994315598</v>
      </c>
      <c r="Z38" s="617" t="s">
        <v>1579</v>
      </c>
      <c r="AA38" s="618" t="s">
        <v>1066</v>
      </c>
      <c r="AB38" s="620" t="s">
        <v>808</v>
      </c>
      <c r="AC38" s="606">
        <v>6230.8110596021261</v>
      </c>
      <c r="AD38" s="606">
        <v>6142.0187662687922</v>
      </c>
      <c r="AE38" s="606">
        <v>4880.3494315598</v>
      </c>
      <c r="AG38" s="447" t="e">
        <f>IF(Z38=#REF!,"","X")</f>
        <v>#REF!</v>
      </c>
      <c r="AJ38" s="617" t="s">
        <v>1579</v>
      </c>
      <c r="AK38" s="618" t="s">
        <v>1066</v>
      </c>
      <c r="AL38" s="620" t="s">
        <v>808</v>
      </c>
      <c r="AM38" s="606">
        <v>6258.4246463382206</v>
      </c>
      <c r="AN38" s="606">
        <v>6169.6323530048867</v>
      </c>
      <c r="AO38" s="606">
        <v>4880.3494315598</v>
      </c>
      <c r="AQ38" s="649" t="e">
        <f>AM38-#REF!</f>
        <v>#REF!</v>
      </c>
      <c r="AR38" s="649" t="e">
        <f>AN38-#REF!</f>
        <v>#REF!</v>
      </c>
      <c r="AS38" s="649" t="e">
        <f>AO38-#REF!</f>
        <v>#REF!</v>
      </c>
    </row>
    <row r="39" spans="1:45" ht="15" customHeight="1" thickBot="1">
      <c r="A39" s="1295" t="str">
        <f t="shared" si="0"/>
        <v>HaiphongLCL</v>
      </c>
      <c r="B39" s="1519" t="s">
        <v>817</v>
      </c>
      <c r="C39" s="1520"/>
      <c r="D39" s="1521" t="s">
        <v>788</v>
      </c>
      <c r="E39" s="1523">
        <v>7.03</v>
      </c>
      <c r="F39" s="1525"/>
      <c r="G39" s="1526">
        <v>7.03</v>
      </c>
      <c r="M39" s="447" t="s">
        <v>729</v>
      </c>
      <c r="N39" s="447" t="s">
        <v>2173</v>
      </c>
      <c r="O39" s="447" t="s">
        <v>820</v>
      </c>
      <c r="P39" s="447" t="s">
        <v>2181</v>
      </c>
      <c r="S39" s="621" t="s">
        <v>1579</v>
      </c>
      <c r="T39" s="622" t="s">
        <v>1066</v>
      </c>
      <c r="U39" s="623">
        <v>45</v>
      </c>
      <c r="V39" s="606">
        <v>0</v>
      </c>
      <c r="W39" s="606">
        <v>0</v>
      </c>
      <c r="X39" s="606">
        <v>0</v>
      </c>
      <c r="Z39" s="621" t="s">
        <v>1579</v>
      </c>
      <c r="AA39" s="622" t="s">
        <v>1066</v>
      </c>
      <c r="AB39" s="623">
        <v>45</v>
      </c>
      <c r="AC39" s="606">
        <v>0</v>
      </c>
      <c r="AD39" s="606">
        <v>0</v>
      </c>
      <c r="AE39" s="606">
        <v>0</v>
      </c>
      <c r="AG39" s="447" t="str">
        <f t="shared" ref="AG39:AG46" si="12">IF(Z39=B34,"","X")</f>
        <v>X</v>
      </c>
      <c r="AJ39" s="621" t="s">
        <v>1579</v>
      </c>
      <c r="AK39" s="622" t="s">
        <v>1066</v>
      </c>
      <c r="AL39" s="623">
        <v>45</v>
      </c>
      <c r="AM39" s="606">
        <v>0</v>
      </c>
      <c r="AN39" s="606">
        <v>0</v>
      </c>
      <c r="AO39" s="606">
        <v>0</v>
      </c>
      <c r="AQ39" s="649">
        <f t="shared" ref="AQ39:AS46" si="13">AM39-E34</f>
        <v>0</v>
      </c>
      <c r="AR39" s="649">
        <f t="shared" si="13"/>
        <v>0</v>
      </c>
      <c r="AS39" s="649">
        <f t="shared" si="13"/>
        <v>0</v>
      </c>
    </row>
    <row r="40" spans="1:45" ht="15" customHeight="1" thickBot="1">
      <c r="A40" s="1603" t="str">
        <f t="shared" si="0"/>
        <v>Hanoi20</v>
      </c>
      <c r="B40" s="1566" t="s">
        <v>1581</v>
      </c>
      <c r="C40" s="1567" t="s">
        <v>1051</v>
      </c>
      <c r="D40" s="1568">
        <v>20</v>
      </c>
      <c r="E40" s="1569" t="s">
        <v>506</v>
      </c>
      <c r="F40" s="1570"/>
      <c r="G40" s="1571" t="s">
        <v>506</v>
      </c>
      <c r="M40" s="447" t="s">
        <v>823</v>
      </c>
      <c r="N40" s="447" t="s">
        <v>2175</v>
      </c>
      <c r="O40" s="447" t="s">
        <v>739</v>
      </c>
      <c r="P40" s="447" t="s">
        <v>2179</v>
      </c>
      <c r="S40" s="617"/>
      <c r="T40" s="618"/>
      <c r="U40" s="620" t="s">
        <v>788</v>
      </c>
      <c r="V40" s="606">
        <v>4.5342305298010617</v>
      </c>
      <c r="W40" s="606"/>
      <c r="X40" s="606"/>
      <c r="Z40" s="617"/>
      <c r="AA40" s="618"/>
      <c r="AB40" s="620" t="s">
        <v>788</v>
      </c>
      <c r="AC40" s="606">
        <v>4.4929805298010619</v>
      </c>
      <c r="AD40" s="606"/>
      <c r="AE40" s="606"/>
      <c r="AG40" s="447" t="str">
        <f t="shared" si="12"/>
        <v>X</v>
      </c>
      <c r="AJ40" s="617"/>
      <c r="AK40" s="618"/>
      <c r="AL40" s="620" t="s">
        <v>788</v>
      </c>
      <c r="AM40" s="606">
        <v>4.5067873231691085</v>
      </c>
      <c r="AN40" s="606"/>
      <c r="AO40" s="606"/>
      <c r="AQ40" s="649">
        <f t="shared" si="13"/>
        <v>-6215.4932126768308</v>
      </c>
      <c r="AR40" s="649">
        <f t="shared" si="13"/>
        <v>0</v>
      </c>
      <c r="AS40" s="649">
        <f t="shared" si="13"/>
        <v>-6220</v>
      </c>
    </row>
    <row r="41" spans="1:45" ht="15" customHeight="1">
      <c r="A41" s="1603" t="str">
        <f t="shared" si="0"/>
        <v>Hanoi40</v>
      </c>
      <c r="B41" s="1572" t="s">
        <v>1581</v>
      </c>
      <c r="C41" s="1573" t="s">
        <v>1051</v>
      </c>
      <c r="D41" s="1574">
        <v>40</v>
      </c>
      <c r="E41" s="1575" t="s">
        <v>506</v>
      </c>
      <c r="F41" s="1576"/>
      <c r="G41" s="1577" t="s">
        <v>506</v>
      </c>
      <c r="M41" s="447" t="s">
        <v>850</v>
      </c>
      <c r="N41" s="447" t="s">
        <v>2172</v>
      </c>
      <c r="O41" s="447" t="s">
        <v>2443</v>
      </c>
      <c r="P41" s="447" t="s">
        <v>2173</v>
      </c>
      <c r="S41" s="613" t="s">
        <v>843</v>
      </c>
      <c r="T41" s="614" t="s">
        <v>753</v>
      </c>
      <c r="U41" s="614">
        <v>20</v>
      </c>
      <c r="V41" s="606">
        <v>3785.2305298010633</v>
      </c>
      <c r="W41" s="606">
        <v>3740.8343831343964</v>
      </c>
      <c r="X41" s="606">
        <v>3109.9997157798998</v>
      </c>
      <c r="Z41" s="613" t="s">
        <v>843</v>
      </c>
      <c r="AA41" s="614" t="s">
        <v>753</v>
      </c>
      <c r="AB41" s="614">
        <v>20</v>
      </c>
      <c r="AC41" s="606">
        <v>3743.9805298010633</v>
      </c>
      <c r="AD41" s="606">
        <v>3699.5843831343964</v>
      </c>
      <c r="AE41" s="606">
        <v>3068.7497157798998</v>
      </c>
      <c r="AG41" s="447" t="str">
        <f t="shared" si="12"/>
        <v>X</v>
      </c>
      <c r="AJ41" s="613" t="s">
        <v>843</v>
      </c>
      <c r="AK41" s="614" t="s">
        <v>753</v>
      </c>
      <c r="AL41" s="614">
        <v>20</v>
      </c>
      <c r="AM41" s="606">
        <v>3757.7873231691101</v>
      </c>
      <c r="AN41" s="606">
        <v>3713.3911765024432</v>
      </c>
      <c r="AO41" s="606">
        <v>3068.7497157798998</v>
      </c>
      <c r="AQ41" s="649">
        <f t="shared" si="13"/>
        <v>-4270.2126768308899</v>
      </c>
      <c r="AR41" s="649">
        <f t="shared" si="13"/>
        <v>3713.3911765024432</v>
      </c>
      <c r="AS41" s="649">
        <f t="shared" si="13"/>
        <v>-4959.2502842201002</v>
      </c>
    </row>
    <row r="42" spans="1:45" ht="15" customHeight="1">
      <c r="A42" s="1603" t="str">
        <f t="shared" si="0"/>
        <v>Hanoi40H</v>
      </c>
      <c r="B42" s="1572" t="s">
        <v>1581</v>
      </c>
      <c r="C42" s="1573" t="s">
        <v>1051</v>
      </c>
      <c r="D42" s="1574" t="s">
        <v>808</v>
      </c>
      <c r="E42" s="1575" t="s">
        <v>506</v>
      </c>
      <c r="F42" s="1576"/>
      <c r="G42" s="1577" t="s">
        <v>506</v>
      </c>
      <c r="M42" s="447" t="s">
        <v>824</v>
      </c>
      <c r="N42" s="447" t="s">
        <v>2173</v>
      </c>
      <c r="O42" s="447" t="s">
        <v>728</v>
      </c>
      <c r="P42" s="447" t="s">
        <v>2179</v>
      </c>
      <c r="S42" s="617" t="s">
        <v>843</v>
      </c>
      <c r="T42" s="618" t="s">
        <v>753</v>
      </c>
      <c r="U42" s="618">
        <v>40</v>
      </c>
      <c r="V42" s="606">
        <v>5330.015508729206</v>
      </c>
      <c r="W42" s="606">
        <v>5249.2952420625388</v>
      </c>
      <c r="X42" s="606">
        <v>4102.3231195998178</v>
      </c>
      <c r="Z42" s="617" t="s">
        <v>843</v>
      </c>
      <c r="AA42" s="618" t="s">
        <v>753</v>
      </c>
      <c r="AB42" s="618">
        <v>40</v>
      </c>
      <c r="AC42" s="606">
        <v>5288.765508729206</v>
      </c>
      <c r="AD42" s="606">
        <v>5208.0452420625388</v>
      </c>
      <c r="AE42" s="606">
        <v>4061.0731195998183</v>
      </c>
      <c r="AG42" s="447" t="str">
        <f t="shared" si="12"/>
        <v>X</v>
      </c>
      <c r="AJ42" s="617" t="s">
        <v>843</v>
      </c>
      <c r="AK42" s="618" t="s">
        <v>753</v>
      </c>
      <c r="AL42" s="618">
        <v>40</v>
      </c>
      <c r="AM42" s="606">
        <v>5313.8687693983811</v>
      </c>
      <c r="AN42" s="606">
        <v>5233.1485027317158</v>
      </c>
      <c r="AO42" s="606">
        <v>4061.0731195998183</v>
      </c>
      <c r="AQ42" s="649">
        <f t="shared" si="13"/>
        <v>-2714.1312306016189</v>
      </c>
      <c r="AR42" s="649">
        <f t="shared" si="13"/>
        <v>5233.1485027317158</v>
      </c>
      <c r="AS42" s="649">
        <f t="shared" si="13"/>
        <v>-3966.9268804001817</v>
      </c>
    </row>
    <row r="43" spans="1:45" ht="15" customHeight="1" thickBot="1">
      <c r="A43" s="1603" t="str">
        <f t="shared" si="0"/>
        <v>HanoiLCL</v>
      </c>
      <c r="B43" s="1581" t="s">
        <v>1581</v>
      </c>
      <c r="C43" s="1582"/>
      <c r="D43" s="1583" t="s">
        <v>788</v>
      </c>
      <c r="E43" s="1584"/>
      <c r="F43" s="1585"/>
      <c r="G43" s="1586"/>
      <c r="M43" s="447" t="s">
        <v>1073</v>
      </c>
      <c r="N43" s="447" t="s">
        <v>2172</v>
      </c>
      <c r="O43" s="447" t="s">
        <v>1049</v>
      </c>
      <c r="P43" s="447" t="s">
        <v>2172</v>
      </c>
      <c r="S43" s="617" t="s">
        <v>843</v>
      </c>
      <c r="T43" s="618" t="s">
        <v>753</v>
      </c>
      <c r="U43" s="620" t="s">
        <v>808</v>
      </c>
      <c r="V43" s="606">
        <v>5524.0610596021261</v>
      </c>
      <c r="W43" s="606">
        <v>5435.2687662687922</v>
      </c>
      <c r="X43" s="606">
        <v>4173.5994315598</v>
      </c>
      <c r="Z43" s="617" t="s">
        <v>843</v>
      </c>
      <c r="AA43" s="618" t="s">
        <v>753</v>
      </c>
      <c r="AB43" s="620" t="s">
        <v>808</v>
      </c>
      <c r="AC43" s="606">
        <v>5482.8110596021261</v>
      </c>
      <c r="AD43" s="606">
        <v>5394.0187662687922</v>
      </c>
      <c r="AE43" s="606">
        <v>4132.3494315598</v>
      </c>
      <c r="AG43" s="447" t="str">
        <f t="shared" si="12"/>
        <v>X</v>
      </c>
      <c r="AJ43" s="617" t="s">
        <v>843</v>
      </c>
      <c r="AK43" s="618" t="s">
        <v>753</v>
      </c>
      <c r="AL43" s="620" t="s">
        <v>808</v>
      </c>
      <c r="AM43" s="606">
        <v>5510.4246463382206</v>
      </c>
      <c r="AN43" s="606">
        <v>5421.6323530048867</v>
      </c>
      <c r="AO43" s="606">
        <v>4132.3494315598</v>
      </c>
      <c r="AQ43" s="649" t="e">
        <f t="shared" si="13"/>
        <v>#VALUE!</v>
      </c>
      <c r="AR43" s="649">
        <f t="shared" si="13"/>
        <v>5421.6323530048867</v>
      </c>
      <c r="AS43" s="649" t="e">
        <f t="shared" si="13"/>
        <v>#VALUE!</v>
      </c>
    </row>
    <row r="44" spans="1:45" ht="15" customHeight="1" thickBot="1">
      <c r="A44" s="1295" t="str">
        <f t="shared" si="0"/>
        <v>Ho Chi Minh20</v>
      </c>
      <c r="B44" s="1519" t="s">
        <v>819</v>
      </c>
      <c r="C44" s="1520" t="s">
        <v>1051</v>
      </c>
      <c r="D44" s="1521">
        <v>20</v>
      </c>
      <c r="E44" s="1522">
        <v>6220</v>
      </c>
      <c r="F44" s="1523"/>
      <c r="G44" s="1522">
        <v>6220</v>
      </c>
      <c r="M44" s="447" t="s">
        <v>851</v>
      </c>
      <c r="N44" s="447" t="s">
        <v>2172</v>
      </c>
      <c r="O44" s="447" t="s">
        <v>729</v>
      </c>
      <c r="P44" s="447" t="s">
        <v>2179</v>
      </c>
      <c r="S44" s="621" t="s">
        <v>843</v>
      </c>
      <c r="T44" s="622" t="s">
        <v>753</v>
      </c>
      <c r="U44" s="623">
        <v>45</v>
      </c>
      <c r="V44" s="606">
        <v>0</v>
      </c>
      <c r="W44" s="606">
        <v>0</v>
      </c>
      <c r="X44" s="606">
        <v>0</v>
      </c>
      <c r="Z44" s="621" t="s">
        <v>843</v>
      </c>
      <c r="AA44" s="622" t="s">
        <v>753</v>
      </c>
      <c r="AB44" s="623">
        <v>45</v>
      </c>
      <c r="AC44" s="606">
        <v>0</v>
      </c>
      <c r="AD44" s="606">
        <v>0</v>
      </c>
      <c r="AE44" s="606">
        <v>0</v>
      </c>
      <c r="AG44" s="447" t="str">
        <f t="shared" si="12"/>
        <v>X</v>
      </c>
      <c r="AJ44" s="621" t="s">
        <v>843</v>
      </c>
      <c r="AK44" s="622" t="s">
        <v>753</v>
      </c>
      <c r="AL44" s="623">
        <v>45</v>
      </c>
      <c r="AM44" s="606">
        <v>0</v>
      </c>
      <c r="AN44" s="606">
        <v>0</v>
      </c>
      <c r="AO44" s="606">
        <v>0</v>
      </c>
      <c r="AQ44" s="649">
        <f t="shared" si="13"/>
        <v>-7.03</v>
      </c>
      <c r="AR44" s="649">
        <f t="shared" si="13"/>
        <v>0</v>
      </c>
      <c r="AS44" s="649">
        <f t="shared" si="13"/>
        <v>-7.03</v>
      </c>
    </row>
    <row r="45" spans="1:45" ht="15" customHeight="1" thickBot="1">
      <c r="A45" s="1295" t="str">
        <f t="shared" si="0"/>
        <v>Ho Chi Minh40</v>
      </c>
      <c r="B45" s="1519" t="s">
        <v>819</v>
      </c>
      <c r="C45" s="1520" t="s">
        <v>1051</v>
      </c>
      <c r="D45" s="1521">
        <v>40</v>
      </c>
      <c r="E45" s="1522">
        <v>8028</v>
      </c>
      <c r="F45" s="1523"/>
      <c r="G45" s="1522">
        <v>8028</v>
      </c>
      <c r="M45" s="447" t="s">
        <v>825</v>
      </c>
      <c r="N45" s="447" t="s">
        <v>2173</v>
      </c>
      <c r="O45" s="447" t="s">
        <v>1576</v>
      </c>
      <c r="P45" s="447" t="s">
        <v>2181</v>
      </c>
      <c r="S45" s="617"/>
      <c r="T45" s="618"/>
      <c r="U45" s="620" t="s">
        <v>788</v>
      </c>
      <c r="V45" s="606">
        <v>3.7852305298010629</v>
      </c>
      <c r="W45" s="606"/>
      <c r="X45" s="606"/>
      <c r="Z45" s="617"/>
      <c r="AA45" s="618"/>
      <c r="AB45" s="620" t="s">
        <v>788</v>
      </c>
      <c r="AC45" s="606">
        <v>3.7439805298010631</v>
      </c>
      <c r="AD45" s="606"/>
      <c r="AE45" s="606"/>
      <c r="AG45" s="447" t="str">
        <f t="shared" si="12"/>
        <v>X</v>
      </c>
      <c r="AJ45" s="617"/>
      <c r="AK45" s="618"/>
      <c r="AL45" s="620" t="s">
        <v>788</v>
      </c>
      <c r="AM45" s="606">
        <v>3.7577873231691097</v>
      </c>
      <c r="AN45" s="606"/>
      <c r="AO45" s="606"/>
      <c r="AQ45" s="649" t="e">
        <f t="shared" si="13"/>
        <v>#VALUE!</v>
      </c>
      <c r="AR45" s="649">
        <f t="shared" si="13"/>
        <v>0</v>
      </c>
      <c r="AS45" s="649" t="e">
        <f t="shared" si="13"/>
        <v>#VALUE!</v>
      </c>
    </row>
    <row r="46" spans="1:45" ht="15" customHeight="1">
      <c r="A46" s="1295" t="str">
        <f t="shared" si="0"/>
        <v>Ho Chi Minh40H</v>
      </c>
      <c r="B46" s="1519" t="s">
        <v>819</v>
      </c>
      <c r="C46" s="1520" t="s">
        <v>1051</v>
      </c>
      <c r="D46" s="1521" t="s">
        <v>808</v>
      </c>
      <c r="E46" s="1522">
        <v>8028</v>
      </c>
      <c r="F46" s="1523"/>
      <c r="G46" s="1522">
        <v>8028</v>
      </c>
      <c r="M46" s="447" t="s">
        <v>853</v>
      </c>
      <c r="N46" s="447" t="s">
        <v>2172</v>
      </c>
      <c r="O46" s="447" t="s">
        <v>823</v>
      </c>
      <c r="P46" s="447" t="s">
        <v>2181</v>
      </c>
      <c r="S46" s="613" t="s">
        <v>1580</v>
      </c>
      <c r="T46" s="614" t="s">
        <v>763</v>
      </c>
      <c r="U46" s="614">
        <v>20</v>
      </c>
      <c r="V46" s="606">
        <v>4044.2305298010624</v>
      </c>
      <c r="W46" s="606">
        <v>3999.8343831343964</v>
      </c>
      <c r="X46" s="606">
        <v>3368.9997157798998</v>
      </c>
      <c r="Z46" s="613" t="s">
        <v>1580</v>
      </c>
      <c r="AA46" s="614" t="s">
        <v>763</v>
      </c>
      <c r="AB46" s="614">
        <v>20</v>
      </c>
      <c r="AC46" s="606">
        <v>4002.9805298010633</v>
      </c>
      <c r="AD46" s="606">
        <v>3958.5843831343964</v>
      </c>
      <c r="AE46" s="606">
        <v>3327.7497157798998</v>
      </c>
      <c r="AG46" s="447" t="str">
        <f t="shared" si="12"/>
        <v>X</v>
      </c>
      <c r="AJ46" s="613" t="s">
        <v>1580</v>
      </c>
      <c r="AK46" s="614" t="s">
        <v>763</v>
      </c>
      <c r="AL46" s="614">
        <v>20</v>
      </c>
      <c r="AM46" s="606">
        <v>4016.787323169111</v>
      </c>
      <c r="AN46" s="606">
        <v>3972.3911765024432</v>
      </c>
      <c r="AO46" s="606">
        <v>3327.7497157798998</v>
      </c>
      <c r="AQ46" s="649" t="e">
        <f t="shared" si="13"/>
        <v>#VALUE!</v>
      </c>
      <c r="AR46" s="649">
        <f t="shared" si="13"/>
        <v>3972.3911765024432</v>
      </c>
      <c r="AS46" s="649" t="e">
        <f t="shared" si="13"/>
        <v>#VALUE!</v>
      </c>
    </row>
    <row r="47" spans="1:45" ht="15" customHeight="1">
      <c r="A47" s="1603" t="str">
        <f t="shared" si="0"/>
        <v>Ho Chi Minh45</v>
      </c>
      <c r="B47" s="1572" t="s">
        <v>819</v>
      </c>
      <c r="C47" s="1573" t="s">
        <v>1051</v>
      </c>
      <c r="D47" s="1574">
        <v>45</v>
      </c>
      <c r="E47" s="1575" t="s">
        <v>506</v>
      </c>
      <c r="F47" s="1576"/>
      <c r="G47" s="1577" t="s">
        <v>506</v>
      </c>
      <c r="M47" s="447" t="s">
        <v>854</v>
      </c>
      <c r="N47" s="447" t="s">
        <v>2172</v>
      </c>
      <c r="O47" s="447" t="s">
        <v>850</v>
      </c>
      <c r="P47" s="447" t="s">
        <v>2177</v>
      </c>
      <c r="S47" s="617" t="s">
        <v>1580</v>
      </c>
      <c r="T47" s="618" t="s">
        <v>763</v>
      </c>
      <c r="U47" s="618">
        <v>40</v>
      </c>
      <c r="V47" s="606">
        <v>5513.015508729206</v>
      </c>
      <c r="W47" s="606">
        <v>5432.2952420625388</v>
      </c>
      <c r="X47" s="606">
        <v>4285.3231195998178</v>
      </c>
      <c r="Z47" s="617" t="s">
        <v>1580</v>
      </c>
      <c r="AA47" s="618" t="s">
        <v>763</v>
      </c>
      <c r="AB47" s="618">
        <v>40</v>
      </c>
      <c r="AC47" s="606">
        <v>5471.765508729206</v>
      </c>
      <c r="AD47" s="606">
        <v>5391.0452420625388</v>
      </c>
      <c r="AE47" s="606">
        <v>4244.0731195998178</v>
      </c>
      <c r="AG47" s="447" t="e">
        <f>IF(Z47=#REF!,"","X")</f>
        <v>#REF!</v>
      </c>
      <c r="AJ47" s="617" t="s">
        <v>1580</v>
      </c>
      <c r="AK47" s="618" t="s">
        <v>763</v>
      </c>
      <c r="AL47" s="618">
        <v>40</v>
      </c>
      <c r="AM47" s="606">
        <v>5496.8687693983811</v>
      </c>
      <c r="AN47" s="606">
        <v>5416.1485027317158</v>
      </c>
      <c r="AO47" s="606">
        <v>4244.0731195998178</v>
      </c>
      <c r="AQ47" s="649" t="e">
        <f>AM47-#REF!</f>
        <v>#REF!</v>
      </c>
      <c r="AR47" s="649" t="e">
        <f>AN47-#REF!</f>
        <v>#REF!</v>
      </c>
      <c r="AS47" s="649" t="e">
        <f>AO47-#REF!</f>
        <v>#REF!</v>
      </c>
    </row>
    <row r="48" spans="1:45" ht="15" customHeight="1" thickBot="1">
      <c r="A48" s="1295" t="str">
        <f t="shared" si="0"/>
        <v>Ho Chi MinhLCL</v>
      </c>
      <c r="B48" s="1519" t="s">
        <v>819</v>
      </c>
      <c r="C48" s="1520"/>
      <c r="D48" s="1521" t="s">
        <v>788</v>
      </c>
      <c r="E48" s="1523">
        <v>7.03</v>
      </c>
      <c r="F48" s="1525"/>
      <c r="G48" s="1526">
        <v>7.03</v>
      </c>
      <c r="M48" s="447" t="s">
        <v>1052</v>
      </c>
      <c r="N48" s="447" t="s">
        <v>2173</v>
      </c>
      <c r="O48" s="447" t="s">
        <v>824</v>
      </c>
      <c r="P48" s="447" t="s">
        <v>2179</v>
      </c>
      <c r="S48" s="617" t="s">
        <v>1580</v>
      </c>
      <c r="T48" s="618" t="s">
        <v>763</v>
      </c>
      <c r="U48" s="620" t="s">
        <v>808</v>
      </c>
      <c r="V48" s="606">
        <v>5707.0610596021261</v>
      </c>
      <c r="W48" s="606">
        <v>5618.2687662687922</v>
      </c>
      <c r="X48" s="606">
        <v>4356.5994315598</v>
      </c>
      <c r="Z48" s="617" t="s">
        <v>1580</v>
      </c>
      <c r="AA48" s="618" t="s">
        <v>763</v>
      </c>
      <c r="AB48" s="620" t="s">
        <v>808</v>
      </c>
      <c r="AC48" s="606">
        <v>5665.8110596021261</v>
      </c>
      <c r="AD48" s="606">
        <v>5577.0187662687922</v>
      </c>
      <c r="AE48" s="606">
        <v>4315.3494315598</v>
      </c>
      <c r="AG48" s="447" t="str">
        <f>IF(Z48=B42,"","X")</f>
        <v>X</v>
      </c>
      <c r="AJ48" s="617" t="s">
        <v>1580</v>
      </c>
      <c r="AK48" s="618" t="s">
        <v>763</v>
      </c>
      <c r="AL48" s="620" t="s">
        <v>808</v>
      </c>
      <c r="AM48" s="606">
        <v>5693.4246463382206</v>
      </c>
      <c r="AN48" s="606">
        <v>5604.6323530048867</v>
      </c>
      <c r="AO48" s="606">
        <v>4315.3494315598</v>
      </c>
      <c r="AQ48" s="649" t="e">
        <f t="shared" ref="AQ48:AS51" si="14">AM48-E42</f>
        <v>#VALUE!</v>
      </c>
      <c r="AR48" s="649">
        <f t="shared" si="14"/>
        <v>5604.6323530048867</v>
      </c>
      <c r="AS48" s="649" t="e">
        <f t="shared" si="14"/>
        <v>#VALUE!</v>
      </c>
    </row>
    <row r="49" spans="1:45" ht="15" customHeight="1" thickBot="1">
      <c r="A49" s="1603" t="str">
        <f t="shared" si="0"/>
        <v>Hong Kong20</v>
      </c>
      <c r="B49" s="1566" t="s">
        <v>727</v>
      </c>
      <c r="C49" s="1567" t="s">
        <v>1399</v>
      </c>
      <c r="D49" s="1568">
        <v>20</v>
      </c>
      <c r="E49" s="1569"/>
      <c r="F49" s="1570"/>
      <c r="G49" s="1571"/>
      <c r="M49" s="447" t="s">
        <v>1582</v>
      </c>
      <c r="N49" s="447" t="s">
        <v>2172</v>
      </c>
      <c r="O49" s="447" t="s">
        <v>1073</v>
      </c>
      <c r="P49" s="447" t="s">
        <v>2177</v>
      </c>
      <c r="S49" s="621" t="s">
        <v>1580</v>
      </c>
      <c r="T49" s="622" t="s">
        <v>763</v>
      </c>
      <c r="U49" s="623">
        <v>45</v>
      </c>
      <c r="V49" s="606">
        <v>0</v>
      </c>
      <c r="W49" s="606">
        <v>0</v>
      </c>
      <c r="X49" s="606">
        <v>0</v>
      </c>
      <c r="Z49" s="621" t="s">
        <v>1580</v>
      </c>
      <c r="AA49" s="622" t="s">
        <v>763</v>
      </c>
      <c r="AB49" s="623">
        <v>45</v>
      </c>
      <c r="AC49" s="606">
        <v>0</v>
      </c>
      <c r="AD49" s="606">
        <v>0</v>
      </c>
      <c r="AE49" s="606">
        <v>0</v>
      </c>
      <c r="AG49" s="447" t="str">
        <f>IF(Z49=B43,"","X")</f>
        <v>X</v>
      </c>
      <c r="AJ49" s="621" t="s">
        <v>1580</v>
      </c>
      <c r="AK49" s="622" t="s">
        <v>763</v>
      </c>
      <c r="AL49" s="623">
        <v>45</v>
      </c>
      <c r="AM49" s="606">
        <v>0</v>
      </c>
      <c r="AN49" s="606">
        <v>0</v>
      </c>
      <c r="AO49" s="606">
        <v>0</v>
      </c>
      <c r="AQ49" s="649">
        <f t="shared" si="14"/>
        <v>0</v>
      </c>
      <c r="AR49" s="649">
        <f t="shared" si="14"/>
        <v>0</v>
      </c>
      <c r="AS49" s="649">
        <f t="shared" si="14"/>
        <v>0</v>
      </c>
    </row>
    <row r="50" spans="1:45" ht="15" customHeight="1" thickBot="1">
      <c r="A50" s="1603" t="str">
        <f t="shared" si="0"/>
        <v>Hong Kong40</v>
      </c>
      <c r="B50" s="1572" t="s">
        <v>727</v>
      </c>
      <c r="C50" s="1573" t="s">
        <v>1399</v>
      </c>
      <c r="D50" s="1574">
        <v>40</v>
      </c>
      <c r="E50" s="1575"/>
      <c r="F50" s="1576"/>
      <c r="G50" s="1577"/>
      <c r="M50" s="447" t="s">
        <v>4302</v>
      </c>
      <c r="N50" s="447" t="s">
        <v>2175</v>
      </c>
      <c r="O50" s="447" t="s">
        <v>851</v>
      </c>
      <c r="P50" s="447" t="s">
        <v>2177</v>
      </c>
      <c r="S50" s="617"/>
      <c r="T50" s="618"/>
      <c r="U50" s="620" t="s">
        <v>788</v>
      </c>
      <c r="V50" s="606">
        <v>4.0442305298010615</v>
      </c>
      <c r="W50" s="606"/>
      <c r="X50" s="606"/>
      <c r="Z50" s="617"/>
      <c r="AA50" s="618"/>
      <c r="AB50" s="620" t="s">
        <v>788</v>
      </c>
      <c r="AC50" s="606">
        <v>4.0029805298010634</v>
      </c>
      <c r="AD50" s="606"/>
      <c r="AE50" s="606"/>
      <c r="AG50" s="447" t="str">
        <f>IF(Z50=B44,"","X")</f>
        <v>X</v>
      </c>
      <c r="AJ50" s="617"/>
      <c r="AK50" s="618"/>
      <c r="AL50" s="620" t="s">
        <v>788</v>
      </c>
      <c r="AM50" s="606">
        <v>4.0167873231691109</v>
      </c>
      <c r="AN50" s="606"/>
      <c r="AO50" s="606"/>
      <c r="AQ50" s="649">
        <f t="shared" si="14"/>
        <v>-6215.9832126768306</v>
      </c>
      <c r="AR50" s="649">
        <f t="shared" si="14"/>
        <v>0</v>
      </c>
      <c r="AS50" s="649">
        <f t="shared" si="14"/>
        <v>-6220</v>
      </c>
    </row>
    <row r="51" spans="1:45" ht="15" customHeight="1">
      <c r="A51" s="1603" t="str">
        <f t="shared" si="0"/>
        <v>Hong Kong40H</v>
      </c>
      <c r="B51" s="1572" t="s">
        <v>727</v>
      </c>
      <c r="C51" s="1573" t="s">
        <v>1399</v>
      </c>
      <c r="D51" s="1574" t="s">
        <v>808</v>
      </c>
      <c r="E51" s="1575"/>
      <c r="F51" s="1576"/>
      <c r="G51" s="1577"/>
      <c r="M51" s="447" t="s">
        <v>828</v>
      </c>
      <c r="N51" s="447" t="s">
        <v>2175</v>
      </c>
      <c r="O51" s="447" t="s">
        <v>825</v>
      </c>
      <c r="P51" s="447" t="s">
        <v>2179</v>
      </c>
      <c r="S51" s="624" t="s">
        <v>811</v>
      </c>
      <c r="T51" s="625" t="s">
        <v>480</v>
      </c>
      <c r="U51" s="626">
        <v>20</v>
      </c>
      <c r="V51" s="606">
        <v>3436.4051564677293</v>
      </c>
      <c r="W51" s="606">
        <v>3254.0735564677298</v>
      </c>
      <c r="X51" s="606">
        <v>3088.1473833560713</v>
      </c>
      <c r="Z51" s="624" t="s">
        <v>811</v>
      </c>
      <c r="AA51" s="625" t="s">
        <v>480</v>
      </c>
      <c r="AB51" s="626">
        <v>20</v>
      </c>
      <c r="AC51" s="606">
        <v>3395.1551564677293</v>
      </c>
      <c r="AD51" s="606">
        <v>3212.8235564677298</v>
      </c>
      <c r="AE51" s="606">
        <v>3046.8973833560713</v>
      </c>
      <c r="AG51" s="447" t="str">
        <f>IF(Z51=B45,"","X")</f>
        <v>X</v>
      </c>
      <c r="AJ51" s="624" t="s">
        <v>811</v>
      </c>
      <c r="AK51" s="625" t="s">
        <v>480</v>
      </c>
      <c r="AL51" s="626">
        <v>20</v>
      </c>
      <c r="AM51" s="606">
        <v>3408.961949835777</v>
      </c>
      <c r="AN51" s="606">
        <v>3226.6303498357765</v>
      </c>
      <c r="AO51" s="606">
        <v>3096.7917676216457</v>
      </c>
      <c r="AQ51" s="649">
        <f t="shared" si="14"/>
        <v>-4619.038050164223</v>
      </c>
      <c r="AR51" s="649">
        <f t="shared" si="14"/>
        <v>3226.6303498357765</v>
      </c>
      <c r="AS51" s="649">
        <f t="shared" si="14"/>
        <v>-4931.2082323783543</v>
      </c>
    </row>
    <row r="52" spans="1:45" ht="15" customHeight="1">
      <c r="A52" s="1603" t="str">
        <f t="shared" si="0"/>
        <v>Hong Kong45</v>
      </c>
      <c r="B52" s="1572" t="s">
        <v>727</v>
      </c>
      <c r="C52" s="1573" t="s">
        <v>1399</v>
      </c>
      <c r="D52" s="1574">
        <v>45</v>
      </c>
      <c r="E52" s="1575"/>
      <c r="F52" s="1576"/>
      <c r="G52" s="1577"/>
      <c r="M52" s="447" t="s">
        <v>1045</v>
      </c>
      <c r="N52" s="447" t="s">
        <v>2173</v>
      </c>
      <c r="O52" s="447" t="s">
        <v>853</v>
      </c>
      <c r="P52" s="447" t="s">
        <v>2177</v>
      </c>
      <c r="S52" s="627" t="s">
        <v>811</v>
      </c>
      <c r="T52" s="628" t="s">
        <v>480</v>
      </c>
      <c r="U52" s="629">
        <v>40</v>
      </c>
      <c r="V52" s="606">
        <v>4481.9693753958709</v>
      </c>
      <c r="W52" s="606">
        <v>4150.4573753958721</v>
      </c>
      <c r="X52" s="606">
        <v>3848.7734242837655</v>
      </c>
      <c r="Z52" s="627" t="s">
        <v>811</v>
      </c>
      <c r="AA52" s="628" t="s">
        <v>480</v>
      </c>
      <c r="AB52" s="629">
        <v>40</v>
      </c>
      <c r="AC52" s="606">
        <v>4440.7193753958709</v>
      </c>
      <c r="AD52" s="606">
        <v>4109.2073753958721</v>
      </c>
      <c r="AE52" s="606">
        <v>3807.5234242837655</v>
      </c>
      <c r="AG52" s="447" t="e">
        <f>IF(Z52=#REF!,"","X")</f>
        <v>#REF!</v>
      </c>
      <c r="AJ52" s="627" t="s">
        <v>811</v>
      </c>
      <c r="AK52" s="628" t="s">
        <v>480</v>
      </c>
      <c r="AL52" s="629">
        <v>40</v>
      </c>
      <c r="AM52" s="606">
        <v>4465.8226360650478</v>
      </c>
      <c r="AN52" s="606">
        <v>4134.310636065049</v>
      </c>
      <c r="AO52" s="606">
        <v>3898.2404865848107</v>
      </c>
      <c r="AQ52" s="649" t="e">
        <f>AM52-#REF!</f>
        <v>#REF!</v>
      </c>
      <c r="AR52" s="649" t="e">
        <f>AN52-#REF!</f>
        <v>#REF!</v>
      </c>
      <c r="AS52" s="649" t="e">
        <f>AO52-#REF!</f>
        <v>#REF!</v>
      </c>
    </row>
    <row r="53" spans="1:45" ht="15" customHeight="1" thickBot="1">
      <c r="A53" s="1603" t="str">
        <f t="shared" si="0"/>
        <v>Hong KongLCL</v>
      </c>
      <c r="B53" s="1581" t="s">
        <v>727</v>
      </c>
      <c r="C53" s="1582"/>
      <c r="D53" s="1583" t="s">
        <v>788</v>
      </c>
      <c r="E53" s="1584"/>
      <c r="F53" s="1585"/>
      <c r="G53" s="1586"/>
      <c r="M53" s="447" t="s">
        <v>2311</v>
      </c>
      <c r="N53" s="447" t="s">
        <v>2173</v>
      </c>
      <c r="O53" s="447" t="s">
        <v>854</v>
      </c>
      <c r="P53" s="447" t="s">
        <v>2177</v>
      </c>
      <c r="S53" s="627" t="s">
        <v>811</v>
      </c>
      <c r="T53" s="628" t="s">
        <v>480</v>
      </c>
      <c r="U53" s="629" t="s">
        <v>808</v>
      </c>
      <c r="V53" s="606">
        <v>4710.4103129354589</v>
      </c>
      <c r="W53" s="606">
        <v>4345.747112935459</v>
      </c>
      <c r="X53" s="606">
        <v>4013.894766712142</v>
      </c>
      <c r="Z53" s="627" t="s">
        <v>811</v>
      </c>
      <c r="AA53" s="628" t="s">
        <v>480</v>
      </c>
      <c r="AB53" s="629" t="s">
        <v>808</v>
      </c>
      <c r="AC53" s="606">
        <v>4669.1603129354589</v>
      </c>
      <c r="AD53" s="606">
        <v>4304.497112935459</v>
      </c>
      <c r="AE53" s="606">
        <v>3972.644766712142</v>
      </c>
      <c r="AG53" s="447" t="str">
        <f t="shared" ref="AG53:AG61" si="15">IF(Z53=B46,"","X")</f>
        <v>X</v>
      </c>
      <c r="AJ53" s="627" t="s">
        <v>811</v>
      </c>
      <c r="AK53" s="628" t="s">
        <v>480</v>
      </c>
      <c r="AL53" s="629" t="s">
        <v>808</v>
      </c>
      <c r="AM53" s="606">
        <v>4696.7738996715534</v>
      </c>
      <c r="AN53" s="606">
        <v>4332.1106996715534</v>
      </c>
      <c r="AO53" s="606">
        <v>4072.4335352432918</v>
      </c>
      <c r="AQ53" s="649">
        <f t="shared" ref="AQ53:AQ61" si="16">AM53-E46</f>
        <v>-3331.2261003284466</v>
      </c>
      <c r="AR53" s="649">
        <f t="shared" ref="AR53:AR61" si="17">AN53-F46</f>
        <v>4332.1106996715534</v>
      </c>
      <c r="AS53" s="649">
        <f t="shared" ref="AS53:AS61" si="18">AO53-G46</f>
        <v>-3955.5664647567082</v>
      </c>
    </row>
    <row r="54" spans="1:45" ht="15" customHeight="1" thickBot="1">
      <c r="A54" s="1603" t="str">
        <f t="shared" si="0"/>
        <v>Huangpu20</v>
      </c>
      <c r="B54" s="1572" t="s">
        <v>1577</v>
      </c>
      <c r="C54" s="1573" t="s">
        <v>1048</v>
      </c>
      <c r="D54" s="1574">
        <v>20</v>
      </c>
      <c r="E54" s="1575" t="s">
        <v>506</v>
      </c>
      <c r="F54" s="1576"/>
      <c r="G54" s="1577" t="s">
        <v>506</v>
      </c>
      <c r="M54" s="447" t="s">
        <v>1054</v>
      </c>
      <c r="N54" s="447" t="s">
        <v>2172</v>
      </c>
      <c r="O54" s="447" t="s">
        <v>1067</v>
      </c>
      <c r="P54" s="447" t="s">
        <v>2177</v>
      </c>
      <c r="S54" s="630" t="s">
        <v>811</v>
      </c>
      <c r="T54" s="631" t="s">
        <v>480</v>
      </c>
      <c r="U54" s="632">
        <v>45</v>
      </c>
      <c r="V54" s="606">
        <v>5503.9617192448395</v>
      </c>
      <c r="W54" s="606">
        <v>5089.5717192448392</v>
      </c>
      <c r="X54" s="606">
        <v>4712.4667803547063</v>
      </c>
      <c r="Z54" s="630" t="s">
        <v>811</v>
      </c>
      <c r="AA54" s="631" t="s">
        <v>480</v>
      </c>
      <c r="AB54" s="632">
        <v>45</v>
      </c>
      <c r="AC54" s="606">
        <v>5462.7117192448395</v>
      </c>
      <c r="AD54" s="606">
        <v>5048.3217192448392</v>
      </c>
      <c r="AE54" s="606">
        <v>4671.2167803547063</v>
      </c>
      <c r="AG54" s="447" t="str">
        <f t="shared" si="15"/>
        <v>X</v>
      </c>
      <c r="AJ54" s="630" t="s">
        <v>811</v>
      </c>
      <c r="AK54" s="631" t="s">
        <v>480</v>
      </c>
      <c r="AL54" s="632">
        <v>45</v>
      </c>
      <c r="AM54" s="606">
        <v>5494.0907950813107</v>
      </c>
      <c r="AN54" s="606">
        <v>5079.7007950813104</v>
      </c>
      <c r="AO54" s="606">
        <v>4784.6131082310139</v>
      </c>
      <c r="AQ54" s="649" t="e">
        <f t="shared" si="16"/>
        <v>#VALUE!</v>
      </c>
      <c r="AR54" s="649">
        <f t="shared" si="17"/>
        <v>5079.7007950813104</v>
      </c>
      <c r="AS54" s="649" t="e">
        <f t="shared" si="18"/>
        <v>#VALUE!</v>
      </c>
    </row>
    <row r="55" spans="1:45" ht="15" customHeight="1" thickBot="1">
      <c r="A55" s="1603" t="str">
        <f t="shared" si="0"/>
        <v>Huangpu40</v>
      </c>
      <c r="B55" s="1572" t="s">
        <v>1577</v>
      </c>
      <c r="C55" s="1573" t="s">
        <v>1048</v>
      </c>
      <c r="D55" s="1574">
        <v>40</v>
      </c>
      <c r="E55" s="1575" t="s">
        <v>506</v>
      </c>
      <c r="F55" s="1576"/>
      <c r="G55" s="1577" t="s">
        <v>506</v>
      </c>
      <c r="M55" s="447" t="s">
        <v>741</v>
      </c>
      <c r="N55" s="447" t="s">
        <v>2175</v>
      </c>
      <c r="O55" s="447" t="s">
        <v>1052</v>
      </c>
      <c r="P55" s="447" t="s">
        <v>2179</v>
      </c>
      <c r="S55" s="627"/>
      <c r="T55" s="628"/>
      <c r="U55" s="633" t="s">
        <v>788</v>
      </c>
      <c r="V55" s="606">
        <v>3.4364051564677291</v>
      </c>
      <c r="W55" s="606"/>
      <c r="X55" s="606"/>
      <c r="Z55" s="627"/>
      <c r="AA55" s="628"/>
      <c r="AB55" s="633" t="s">
        <v>788</v>
      </c>
      <c r="AC55" s="606">
        <v>3.3951551564677289</v>
      </c>
      <c r="AD55" s="606"/>
      <c r="AE55" s="606"/>
      <c r="AG55" s="447" t="str">
        <f t="shared" si="15"/>
        <v>X</v>
      </c>
      <c r="AJ55" s="627"/>
      <c r="AK55" s="628"/>
      <c r="AL55" s="633" t="s">
        <v>788</v>
      </c>
      <c r="AM55" s="606">
        <v>3.4089619498357768</v>
      </c>
      <c r="AN55" s="606"/>
      <c r="AO55" s="606"/>
      <c r="AQ55" s="649">
        <f t="shared" si="16"/>
        <v>-3.6210380501642234</v>
      </c>
      <c r="AR55" s="649">
        <f t="shared" si="17"/>
        <v>0</v>
      </c>
      <c r="AS55" s="649">
        <f t="shared" si="18"/>
        <v>-7.03</v>
      </c>
    </row>
    <row r="56" spans="1:45" ht="15" customHeight="1">
      <c r="A56" s="1603" t="str">
        <f t="shared" si="0"/>
        <v>Huangpu40H</v>
      </c>
      <c r="B56" s="1572" t="s">
        <v>1577</v>
      </c>
      <c r="C56" s="1573" t="s">
        <v>1048</v>
      </c>
      <c r="D56" s="1574" t="s">
        <v>808</v>
      </c>
      <c r="E56" s="1575" t="s">
        <v>506</v>
      </c>
      <c r="F56" s="1576"/>
      <c r="G56" s="1577" t="s">
        <v>506</v>
      </c>
      <c r="M56" s="447" t="s">
        <v>736</v>
      </c>
      <c r="N56" s="447" t="s">
        <v>2173</v>
      </c>
      <c r="O56" s="447" t="s">
        <v>1074</v>
      </c>
      <c r="P56" s="447" t="s">
        <v>2177</v>
      </c>
      <c r="S56" s="613" t="s">
        <v>1521</v>
      </c>
      <c r="T56" s="614" t="s">
        <v>759</v>
      </c>
      <c r="U56" s="614">
        <v>20</v>
      </c>
      <c r="V56" s="606">
        <v>4918.2305298010624</v>
      </c>
      <c r="W56" s="606">
        <v>4873.8343831343955</v>
      </c>
      <c r="X56" s="606">
        <v>4242.9997157798998</v>
      </c>
      <c r="Z56" s="613" t="s">
        <v>1521</v>
      </c>
      <c r="AA56" s="614" t="s">
        <v>759</v>
      </c>
      <c r="AB56" s="614">
        <v>20</v>
      </c>
      <c r="AC56" s="606">
        <v>4876.9805298010624</v>
      </c>
      <c r="AD56" s="606">
        <v>4832.5843831343955</v>
      </c>
      <c r="AE56" s="606">
        <v>4201.7497157798998</v>
      </c>
      <c r="AG56" s="447" t="str">
        <f t="shared" si="15"/>
        <v>X</v>
      </c>
      <c r="AJ56" s="613" t="s">
        <v>1521</v>
      </c>
      <c r="AK56" s="614" t="s">
        <v>759</v>
      </c>
      <c r="AL56" s="614">
        <v>20</v>
      </c>
      <c r="AM56" s="606">
        <v>4890.7873231691092</v>
      </c>
      <c r="AN56" s="606">
        <v>4846.3911765024432</v>
      </c>
      <c r="AO56" s="606">
        <v>4201.7497157798998</v>
      </c>
      <c r="AQ56" s="649">
        <f t="shared" si="16"/>
        <v>4890.7873231691092</v>
      </c>
      <c r="AR56" s="649">
        <f t="shared" si="17"/>
        <v>4846.3911765024432</v>
      </c>
      <c r="AS56" s="649">
        <f t="shared" si="18"/>
        <v>4201.7497157798998</v>
      </c>
    </row>
    <row r="57" spans="1:45" ht="15" customHeight="1">
      <c r="A57" s="1603" t="str">
        <f t="shared" si="0"/>
        <v>Huangpu45</v>
      </c>
      <c r="B57" s="1572" t="s">
        <v>1577</v>
      </c>
      <c r="C57" s="1573" t="s">
        <v>1048</v>
      </c>
      <c r="D57" s="1574">
        <v>45</v>
      </c>
      <c r="E57" s="1575" t="s">
        <v>506</v>
      </c>
      <c r="F57" s="1576"/>
      <c r="G57" s="1577" t="s">
        <v>506</v>
      </c>
      <c r="M57" s="447" t="s">
        <v>1698</v>
      </c>
      <c r="N57" s="447" t="s">
        <v>2173</v>
      </c>
      <c r="O57" s="447" t="s">
        <v>1582</v>
      </c>
      <c r="P57" s="447" t="s">
        <v>2177</v>
      </c>
      <c r="S57" s="617" t="s">
        <v>1521</v>
      </c>
      <c r="T57" s="618" t="s">
        <v>759</v>
      </c>
      <c r="U57" s="618">
        <v>40</v>
      </c>
      <c r="V57" s="606">
        <v>6658.015508729206</v>
      </c>
      <c r="W57" s="606">
        <v>6577.2952420625388</v>
      </c>
      <c r="X57" s="606">
        <v>5430.3231195998178</v>
      </c>
      <c r="Z57" s="617" t="s">
        <v>1521</v>
      </c>
      <c r="AA57" s="618" t="s">
        <v>759</v>
      </c>
      <c r="AB57" s="618">
        <v>40</v>
      </c>
      <c r="AC57" s="606">
        <v>6616.765508729206</v>
      </c>
      <c r="AD57" s="606">
        <v>6536.0452420625388</v>
      </c>
      <c r="AE57" s="606">
        <v>5389.0731195998178</v>
      </c>
      <c r="AG57" s="447" t="str">
        <f t="shared" si="15"/>
        <v>X</v>
      </c>
      <c r="AJ57" s="617" t="s">
        <v>1521</v>
      </c>
      <c r="AK57" s="618" t="s">
        <v>759</v>
      </c>
      <c r="AL57" s="618">
        <v>40</v>
      </c>
      <c r="AM57" s="606">
        <v>6641.8687693983811</v>
      </c>
      <c r="AN57" s="606">
        <v>6561.1485027317158</v>
      </c>
      <c r="AO57" s="606">
        <v>5389.0731195998178</v>
      </c>
      <c r="AQ57" s="649">
        <f t="shared" si="16"/>
        <v>6641.8687693983811</v>
      </c>
      <c r="AR57" s="649">
        <f t="shared" si="17"/>
        <v>6561.1485027317158</v>
      </c>
      <c r="AS57" s="649">
        <f t="shared" si="18"/>
        <v>5389.0731195998178</v>
      </c>
    </row>
    <row r="58" spans="1:45" ht="15" customHeight="1" thickBot="1">
      <c r="A58" s="1603" t="str">
        <f t="shared" si="0"/>
        <v>HuangpuLCL</v>
      </c>
      <c r="B58" s="1572" t="s">
        <v>1577</v>
      </c>
      <c r="C58" s="1573"/>
      <c r="D58" s="1574" t="s">
        <v>788</v>
      </c>
      <c r="E58" s="1576"/>
      <c r="F58" s="1578"/>
      <c r="G58" s="1579"/>
      <c r="M58" s="447" t="s">
        <v>4303</v>
      </c>
      <c r="N58" s="447" t="s">
        <v>2175</v>
      </c>
      <c r="O58" s="447" t="s">
        <v>1727</v>
      </c>
      <c r="P58" s="447" t="s">
        <v>2177</v>
      </c>
      <c r="S58" s="617" t="s">
        <v>1521</v>
      </c>
      <c r="T58" s="618" t="s">
        <v>759</v>
      </c>
      <c r="U58" s="618" t="s">
        <v>808</v>
      </c>
      <c r="V58" s="606">
        <v>6973.0610596021261</v>
      </c>
      <c r="W58" s="606">
        <v>6884.2687662687922</v>
      </c>
      <c r="X58" s="606">
        <v>5622.5994315598</v>
      </c>
      <c r="Z58" s="617" t="s">
        <v>1521</v>
      </c>
      <c r="AA58" s="618" t="s">
        <v>759</v>
      </c>
      <c r="AB58" s="618" t="s">
        <v>808</v>
      </c>
      <c r="AC58" s="606">
        <v>6931.8110596021261</v>
      </c>
      <c r="AD58" s="606">
        <v>6843.0187662687922</v>
      </c>
      <c r="AE58" s="606">
        <v>5581.3494315598</v>
      </c>
      <c r="AG58" s="447" t="str">
        <f t="shared" si="15"/>
        <v>X</v>
      </c>
      <c r="AJ58" s="617" t="s">
        <v>1521</v>
      </c>
      <c r="AK58" s="618" t="s">
        <v>759</v>
      </c>
      <c r="AL58" s="618" t="s">
        <v>808</v>
      </c>
      <c r="AM58" s="606">
        <v>6959.4246463382206</v>
      </c>
      <c r="AN58" s="606">
        <v>6870.6323530048867</v>
      </c>
      <c r="AO58" s="606">
        <v>5581.3494315598</v>
      </c>
      <c r="AQ58" s="649">
        <f t="shared" si="16"/>
        <v>6959.4246463382206</v>
      </c>
      <c r="AR58" s="649">
        <f t="shared" si="17"/>
        <v>6870.6323530048867</v>
      </c>
      <c r="AS58" s="649">
        <f t="shared" si="18"/>
        <v>5581.3494315598</v>
      </c>
    </row>
    <row r="59" spans="1:45" ht="15" customHeight="1" thickBot="1">
      <c r="A59" s="1295" t="str">
        <f t="shared" si="0"/>
        <v>Jakarta20</v>
      </c>
      <c r="B59" s="1513" t="s">
        <v>739</v>
      </c>
      <c r="C59" s="1514" t="s">
        <v>757</v>
      </c>
      <c r="D59" s="1515">
        <v>20</v>
      </c>
      <c r="E59" s="1522">
        <v>6820</v>
      </c>
      <c r="F59" s="1523"/>
      <c r="G59" s="1522">
        <v>6820</v>
      </c>
      <c r="M59" s="447" t="s">
        <v>740</v>
      </c>
      <c r="N59" s="447" t="s">
        <v>2173</v>
      </c>
      <c r="O59" s="447" t="s">
        <v>826</v>
      </c>
      <c r="P59" s="447" t="s">
        <v>2181</v>
      </c>
      <c r="S59" s="621" t="s">
        <v>1521</v>
      </c>
      <c r="T59" s="622" t="s">
        <v>759</v>
      </c>
      <c r="U59" s="623">
        <v>45</v>
      </c>
      <c r="V59" s="606">
        <v>0</v>
      </c>
      <c r="W59" s="606">
        <v>0</v>
      </c>
      <c r="X59" s="606">
        <v>0</v>
      </c>
      <c r="Z59" s="621" t="s">
        <v>1521</v>
      </c>
      <c r="AA59" s="622" t="s">
        <v>759</v>
      </c>
      <c r="AB59" s="623">
        <v>45</v>
      </c>
      <c r="AC59" s="606">
        <v>0</v>
      </c>
      <c r="AD59" s="606">
        <v>0</v>
      </c>
      <c r="AE59" s="606">
        <v>0</v>
      </c>
      <c r="AG59" s="447" t="str">
        <f t="shared" si="15"/>
        <v>X</v>
      </c>
      <c r="AJ59" s="621" t="s">
        <v>1521</v>
      </c>
      <c r="AK59" s="622" t="s">
        <v>759</v>
      </c>
      <c r="AL59" s="623">
        <v>45</v>
      </c>
      <c r="AM59" s="606">
        <v>0</v>
      </c>
      <c r="AN59" s="606">
        <v>0</v>
      </c>
      <c r="AO59" s="606">
        <v>0</v>
      </c>
      <c r="AQ59" s="649">
        <f t="shared" si="16"/>
        <v>0</v>
      </c>
      <c r="AR59" s="649">
        <f t="shared" si="17"/>
        <v>0</v>
      </c>
      <c r="AS59" s="649">
        <f t="shared" si="18"/>
        <v>0</v>
      </c>
    </row>
    <row r="60" spans="1:45" ht="15" customHeight="1" thickBot="1">
      <c r="A60" s="1295" t="str">
        <f t="shared" si="0"/>
        <v>Jakarta40</v>
      </c>
      <c r="B60" s="1519" t="s">
        <v>739</v>
      </c>
      <c r="C60" s="1520" t="s">
        <v>757</v>
      </c>
      <c r="D60" s="1521">
        <v>40</v>
      </c>
      <c r="E60" s="1522">
        <v>8028</v>
      </c>
      <c r="F60" s="1523"/>
      <c r="G60" s="1522">
        <v>8028</v>
      </c>
      <c r="M60" s="447" t="s">
        <v>4304</v>
      </c>
      <c r="N60" s="447" t="s">
        <v>2172</v>
      </c>
      <c r="O60" s="447" t="s">
        <v>828</v>
      </c>
      <c r="P60" s="447" t="s">
        <v>2181</v>
      </c>
      <c r="S60" s="617"/>
      <c r="T60" s="618"/>
      <c r="U60" s="620" t="s">
        <v>788</v>
      </c>
      <c r="V60" s="606">
        <v>4.918230529801062</v>
      </c>
      <c r="W60" s="606"/>
      <c r="X60" s="606"/>
      <c r="Z60" s="617"/>
      <c r="AA60" s="618"/>
      <c r="AB60" s="620" t="s">
        <v>788</v>
      </c>
      <c r="AC60" s="606">
        <v>4.8769805298010622</v>
      </c>
      <c r="AD60" s="606"/>
      <c r="AE60" s="606"/>
      <c r="AG60" s="447" t="str">
        <f t="shared" si="15"/>
        <v>X</v>
      </c>
      <c r="AJ60" s="617"/>
      <c r="AK60" s="618"/>
      <c r="AL60" s="620" t="s">
        <v>788</v>
      </c>
      <c r="AM60" s="606">
        <v>4.8907873231691088</v>
      </c>
      <c r="AN60" s="606"/>
      <c r="AO60" s="606"/>
      <c r="AQ60" s="649">
        <f t="shared" si="16"/>
        <v>4.8907873231691088</v>
      </c>
      <c r="AR60" s="649">
        <f t="shared" si="17"/>
        <v>0</v>
      </c>
      <c r="AS60" s="649">
        <f t="shared" si="18"/>
        <v>0</v>
      </c>
    </row>
    <row r="61" spans="1:45" ht="15" customHeight="1">
      <c r="A61" s="1295" t="str">
        <f t="shared" si="0"/>
        <v>Jakarta40H</v>
      </c>
      <c r="B61" s="1519" t="s">
        <v>739</v>
      </c>
      <c r="C61" s="1520" t="s">
        <v>757</v>
      </c>
      <c r="D61" s="1521" t="s">
        <v>808</v>
      </c>
      <c r="E61" s="1522">
        <v>8028</v>
      </c>
      <c r="F61" s="1523"/>
      <c r="G61" s="1522">
        <v>8028</v>
      </c>
      <c r="M61" s="447" t="s">
        <v>855</v>
      </c>
      <c r="N61" s="447" t="s">
        <v>2172</v>
      </c>
      <c r="O61" s="447" t="s">
        <v>1045</v>
      </c>
      <c r="P61" s="447" t="s">
        <v>2179</v>
      </c>
      <c r="S61" s="613" t="s">
        <v>4301</v>
      </c>
      <c r="T61" s="614" t="s">
        <v>759</v>
      </c>
      <c r="U61" s="614">
        <v>20</v>
      </c>
      <c r="V61" s="606">
        <v>4188.2305298010624</v>
      </c>
      <c r="W61" s="606">
        <v>4143.8343831343955</v>
      </c>
      <c r="X61" s="606">
        <v>3512.9997157798998</v>
      </c>
      <c r="Z61" s="613" t="s">
        <v>4301</v>
      </c>
      <c r="AA61" s="614" t="s">
        <v>759</v>
      </c>
      <c r="AB61" s="614">
        <v>20</v>
      </c>
      <c r="AC61" s="606">
        <v>4146.9805298010624</v>
      </c>
      <c r="AD61" s="606">
        <v>4102.5843831343955</v>
      </c>
      <c r="AE61" s="606">
        <v>3471.7497157798998</v>
      </c>
      <c r="AG61" s="447" t="str">
        <f t="shared" si="15"/>
        <v>X</v>
      </c>
      <c r="AJ61" s="613" t="s">
        <v>4301</v>
      </c>
      <c r="AK61" s="614" t="s">
        <v>759</v>
      </c>
      <c r="AL61" s="614">
        <v>20</v>
      </c>
      <c r="AM61" s="606">
        <v>4160.7873231691092</v>
      </c>
      <c r="AN61" s="606">
        <v>4116.3911765024432</v>
      </c>
      <c r="AO61" s="606">
        <v>3471.7497157798998</v>
      </c>
      <c r="AQ61" s="649" t="e">
        <f t="shared" si="16"/>
        <v>#VALUE!</v>
      </c>
      <c r="AR61" s="649">
        <f t="shared" si="17"/>
        <v>4116.3911765024432</v>
      </c>
      <c r="AS61" s="649" t="e">
        <f t="shared" si="18"/>
        <v>#VALUE!</v>
      </c>
    </row>
    <row r="62" spans="1:45" ht="15" customHeight="1">
      <c r="A62" s="1603" t="str">
        <f t="shared" si="0"/>
        <v>Jakarta45</v>
      </c>
      <c r="B62" s="1572" t="s">
        <v>739</v>
      </c>
      <c r="C62" s="1573" t="s">
        <v>757</v>
      </c>
      <c r="D62" s="1574">
        <v>45</v>
      </c>
      <c r="E62" s="1575" t="s">
        <v>506</v>
      </c>
      <c r="F62" s="1576"/>
      <c r="G62" s="1577" t="s">
        <v>506</v>
      </c>
      <c r="M62" s="447" t="s">
        <v>732</v>
      </c>
      <c r="N62" s="447" t="s">
        <v>2173</v>
      </c>
      <c r="O62" s="447" t="s">
        <v>2311</v>
      </c>
      <c r="P62" s="447" t="s">
        <v>2179</v>
      </c>
      <c r="S62" s="617" t="s">
        <v>4301</v>
      </c>
      <c r="T62" s="618" t="s">
        <v>759</v>
      </c>
      <c r="U62" s="618">
        <v>40</v>
      </c>
      <c r="V62" s="606">
        <v>5223.015508729206</v>
      </c>
      <c r="W62" s="606">
        <v>5142.2952420625388</v>
      </c>
      <c r="X62" s="606">
        <v>3995.3231195998183</v>
      </c>
      <c r="Z62" s="617" t="s">
        <v>4301</v>
      </c>
      <c r="AA62" s="618" t="s">
        <v>759</v>
      </c>
      <c r="AB62" s="618">
        <v>40</v>
      </c>
      <c r="AC62" s="606">
        <v>5181.765508729206</v>
      </c>
      <c r="AD62" s="606">
        <v>5101.0452420625388</v>
      </c>
      <c r="AE62" s="606">
        <v>3954.0731195998183</v>
      </c>
      <c r="AG62" s="447" t="e">
        <f>IF(Z62=#REF!,"","X")</f>
        <v>#REF!</v>
      </c>
      <c r="AJ62" s="617" t="s">
        <v>4301</v>
      </c>
      <c r="AK62" s="618" t="s">
        <v>759</v>
      </c>
      <c r="AL62" s="618">
        <v>40</v>
      </c>
      <c r="AM62" s="606">
        <v>5206.8687693983811</v>
      </c>
      <c r="AN62" s="606">
        <v>5126.1485027317158</v>
      </c>
      <c r="AO62" s="606">
        <v>3954.0731195998183</v>
      </c>
      <c r="AQ62" s="649" t="e">
        <f>AM62-#REF!</f>
        <v>#REF!</v>
      </c>
      <c r="AR62" s="649" t="e">
        <f>AN62-#REF!</f>
        <v>#REF!</v>
      </c>
      <c r="AS62" s="649" t="e">
        <f>AO62-#REF!</f>
        <v>#REF!</v>
      </c>
    </row>
    <row r="63" spans="1:45" ht="15" customHeight="1" thickBot="1">
      <c r="A63" s="1295" t="str">
        <f t="shared" si="0"/>
        <v>JakartaLCL</v>
      </c>
      <c r="B63" s="1527" t="s">
        <v>739</v>
      </c>
      <c r="C63" s="1528"/>
      <c r="D63" s="1529" t="s">
        <v>788</v>
      </c>
      <c r="E63" s="1530">
        <v>7.71</v>
      </c>
      <c r="F63" s="1531"/>
      <c r="G63" s="1532">
        <v>7.71</v>
      </c>
      <c r="M63" s="447" t="s">
        <v>4305</v>
      </c>
      <c r="N63" s="447" t="s">
        <v>2173</v>
      </c>
      <c r="O63" s="447" t="s">
        <v>1054</v>
      </c>
      <c r="P63" s="447" t="s">
        <v>2177</v>
      </c>
      <c r="S63" s="617" t="s">
        <v>4301</v>
      </c>
      <c r="T63" s="618" t="s">
        <v>759</v>
      </c>
      <c r="U63" s="618" t="s">
        <v>808</v>
      </c>
      <c r="V63" s="606">
        <v>5438.0610596021261</v>
      </c>
      <c r="W63" s="606">
        <v>5349.2687662687922</v>
      </c>
      <c r="X63" s="606">
        <v>4087.5994315598</v>
      </c>
      <c r="Z63" s="617" t="s">
        <v>4301</v>
      </c>
      <c r="AA63" s="618" t="s">
        <v>759</v>
      </c>
      <c r="AB63" s="618" t="s">
        <v>808</v>
      </c>
      <c r="AC63" s="606">
        <v>5396.8110596021261</v>
      </c>
      <c r="AD63" s="606">
        <v>5308.0187662687922</v>
      </c>
      <c r="AE63" s="606">
        <v>4046.3494315598</v>
      </c>
      <c r="AG63" s="447" t="str">
        <f>IF(Z63=B55,"","X")</f>
        <v>X</v>
      </c>
      <c r="AJ63" s="617" t="s">
        <v>4301</v>
      </c>
      <c r="AK63" s="618" t="s">
        <v>759</v>
      </c>
      <c r="AL63" s="618" t="s">
        <v>808</v>
      </c>
      <c r="AM63" s="606">
        <v>5424.4246463382206</v>
      </c>
      <c r="AN63" s="606">
        <v>5335.6323530048867</v>
      </c>
      <c r="AO63" s="606">
        <v>4046.3494315598</v>
      </c>
      <c r="AQ63" s="649" t="e">
        <f t="shared" ref="AQ63:AS66" si="19">AM63-E55</f>
        <v>#VALUE!</v>
      </c>
      <c r="AR63" s="649">
        <f t="shared" si="19"/>
        <v>5335.6323530048867</v>
      </c>
      <c r="AS63" s="649" t="e">
        <f t="shared" si="19"/>
        <v>#VALUE!</v>
      </c>
    </row>
    <row r="64" spans="1:45" ht="15" customHeight="1" thickBot="1">
      <c r="A64" s="1603" t="str">
        <f t="shared" si="0"/>
        <v>Jiangmen20</v>
      </c>
      <c r="B64" s="1572" t="s">
        <v>2443</v>
      </c>
      <c r="C64" s="1573" t="s">
        <v>1048</v>
      </c>
      <c r="D64" s="1574">
        <v>20</v>
      </c>
      <c r="E64" s="1575"/>
      <c r="F64" s="1576"/>
      <c r="G64" s="1577"/>
      <c r="M64" s="447" t="s">
        <v>856</v>
      </c>
      <c r="N64" s="447" t="s">
        <v>2172</v>
      </c>
      <c r="O64" s="447" t="s">
        <v>741</v>
      </c>
      <c r="P64" s="447" t="s">
        <v>2181</v>
      </c>
      <c r="S64" s="621" t="s">
        <v>4301</v>
      </c>
      <c r="T64" s="622" t="s">
        <v>759</v>
      </c>
      <c r="U64" s="623">
        <v>45</v>
      </c>
      <c r="V64" s="606">
        <v>0</v>
      </c>
      <c r="W64" s="606">
        <v>0</v>
      </c>
      <c r="X64" s="606">
        <v>0</v>
      </c>
      <c r="Z64" s="621" t="s">
        <v>4301</v>
      </c>
      <c r="AA64" s="622" t="s">
        <v>759</v>
      </c>
      <c r="AB64" s="623">
        <v>45</v>
      </c>
      <c r="AC64" s="606">
        <v>0</v>
      </c>
      <c r="AD64" s="606">
        <v>0</v>
      </c>
      <c r="AE64" s="606">
        <v>0</v>
      </c>
      <c r="AG64" s="447" t="str">
        <f>IF(Z64=B56,"","X")</f>
        <v>X</v>
      </c>
      <c r="AJ64" s="621" t="s">
        <v>4301</v>
      </c>
      <c r="AK64" s="622" t="s">
        <v>759</v>
      </c>
      <c r="AL64" s="623">
        <v>45</v>
      </c>
      <c r="AM64" s="606">
        <v>0</v>
      </c>
      <c r="AN64" s="606">
        <v>0</v>
      </c>
      <c r="AO64" s="606">
        <v>0</v>
      </c>
      <c r="AQ64" s="649" t="e">
        <f t="shared" si="19"/>
        <v>#VALUE!</v>
      </c>
      <c r="AR64" s="649">
        <f t="shared" si="19"/>
        <v>0</v>
      </c>
      <c r="AS64" s="649" t="e">
        <f t="shared" si="19"/>
        <v>#VALUE!</v>
      </c>
    </row>
    <row r="65" spans="1:45" ht="15" customHeight="1" thickBot="1">
      <c r="A65" s="1603" t="str">
        <f t="shared" si="0"/>
        <v>Jiangmen40</v>
      </c>
      <c r="B65" s="1572" t="s">
        <v>2443</v>
      </c>
      <c r="C65" s="1573" t="s">
        <v>1048</v>
      </c>
      <c r="D65" s="1574">
        <v>40</v>
      </c>
      <c r="E65" s="1575"/>
      <c r="F65" s="1576"/>
      <c r="G65" s="1577"/>
      <c r="M65" s="447" t="s">
        <v>1047</v>
      </c>
      <c r="N65" s="447" t="s">
        <v>2173</v>
      </c>
      <c r="O65" s="447" t="s">
        <v>736</v>
      </c>
      <c r="P65" s="447" t="s">
        <v>2179</v>
      </c>
      <c r="S65" s="617"/>
      <c r="T65" s="618"/>
      <c r="U65" s="620" t="s">
        <v>788</v>
      </c>
      <c r="V65" s="606">
        <v>4.1882305298010625</v>
      </c>
      <c r="W65" s="606"/>
      <c r="X65" s="606"/>
      <c r="Z65" s="617"/>
      <c r="AA65" s="618"/>
      <c r="AB65" s="620" t="s">
        <v>788</v>
      </c>
      <c r="AC65" s="606">
        <v>4.1469805298010618</v>
      </c>
      <c r="AD65" s="606"/>
      <c r="AE65" s="606"/>
      <c r="AG65" s="447" t="str">
        <f>IF(Z65=B57,"","X")</f>
        <v>X</v>
      </c>
      <c r="AJ65" s="617"/>
      <c r="AK65" s="618"/>
      <c r="AL65" s="620" t="s">
        <v>788</v>
      </c>
      <c r="AM65" s="606">
        <v>4.1607873231691093</v>
      </c>
      <c r="AN65" s="606"/>
      <c r="AO65" s="606"/>
      <c r="AQ65" s="649" t="e">
        <f t="shared" si="19"/>
        <v>#VALUE!</v>
      </c>
      <c r="AR65" s="649">
        <f t="shared" si="19"/>
        <v>0</v>
      </c>
      <c r="AS65" s="649" t="e">
        <f t="shared" si="19"/>
        <v>#VALUE!</v>
      </c>
    </row>
    <row r="66" spans="1:45" ht="15" customHeight="1">
      <c r="A66" s="1603" t="str">
        <f t="shared" si="0"/>
        <v>Jiangmen40H</v>
      </c>
      <c r="B66" s="1572" t="s">
        <v>2443</v>
      </c>
      <c r="C66" s="1573" t="s">
        <v>1048</v>
      </c>
      <c r="D66" s="1574" t="s">
        <v>808</v>
      </c>
      <c r="E66" s="1575"/>
      <c r="F66" s="1576"/>
      <c r="G66" s="1577"/>
      <c r="M66" s="447" t="s">
        <v>733</v>
      </c>
      <c r="N66" s="447" t="s">
        <v>2173</v>
      </c>
      <c r="O66" s="447" t="s">
        <v>1698</v>
      </c>
      <c r="P66" s="447" t="s">
        <v>2179</v>
      </c>
      <c r="S66" s="624" t="s">
        <v>731</v>
      </c>
      <c r="T66" s="625" t="s">
        <v>1048</v>
      </c>
      <c r="U66" s="626">
        <v>20</v>
      </c>
      <c r="V66" s="606">
        <v>3316.4051564677293</v>
      </c>
      <c r="W66" s="606">
        <v>3134.0735564677298</v>
      </c>
      <c r="X66" s="606">
        <v>2968.1473833560713</v>
      </c>
      <c r="Z66" s="624" t="s">
        <v>731</v>
      </c>
      <c r="AA66" s="625" t="s">
        <v>1048</v>
      </c>
      <c r="AB66" s="626">
        <v>20</v>
      </c>
      <c r="AC66" s="606">
        <v>3275.1551564677293</v>
      </c>
      <c r="AD66" s="606">
        <v>3092.8235564677298</v>
      </c>
      <c r="AE66" s="606">
        <v>2926.8973833560713</v>
      </c>
      <c r="AG66" s="447" t="str">
        <f>IF(Z66=B58,"","X")</f>
        <v>X</v>
      </c>
      <c r="AJ66" s="624" t="s">
        <v>731</v>
      </c>
      <c r="AK66" s="625" t="s">
        <v>1048</v>
      </c>
      <c r="AL66" s="626">
        <v>20</v>
      </c>
      <c r="AM66" s="606">
        <v>3288.961949835777</v>
      </c>
      <c r="AN66" s="606">
        <v>3106.6303498357765</v>
      </c>
      <c r="AO66" s="606">
        <v>2976.7917676216457</v>
      </c>
      <c r="AQ66" s="649">
        <f t="shared" si="19"/>
        <v>3288.961949835777</v>
      </c>
      <c r="AR66" s="649">
        <f t="shared" si="19"/>
        <v>3106.6303498357765</v>
      </c>
      <c r="AS66" s="649">
        <f t="shared" si="19"/>
        <v>2976.7917676216457</v>
      </c>
    </row>
    <row r="67" spans="1:45" ht="15" customHeight="1">
      <c r="A67" s="1603" t="str">
        <f t="shared" si="0"/>
        <v>Jiangmen45</v>
      </c>
      <c r="B67" s="1572" t="s">
        <v>2443</v>
      </c>
      <c r="C67" s="1573" t="s">
        <v>1048</v>
      </c>
      <c r="D67" s="1574">
        <v>45</v>
      </c>
      <c r="E67" s="1575"/>
      <c r="F67" s="1576"/>
      <c r="G67" s="1577"/>
      <c r="M67" s="447" t="s">
        <v>1583</v>
      </c>
      <c r="N67" s="447" t="s">
        <v>2173</v>
      </c>
      <c r="O67" s="447" t="s">
        <v>1071</v>
      </c>
      <c r="P67" s="447" t="s">
        <v>2177</v>
      </c>
      <c r="S67" s="627" t="s">
        <v>731</v>
      </c>
      <c r="T67" s="628" t="s">
        <v>1048</v>
      </c>
      <c r="U67" s="629">
        <v>40</v>
      </c>
      <c r="V67" s="606">
        <v>4331.9693753958709</v>
      </c>
      <c r="W67" s="606">
        <v>4000.4573753958725</v>
      </c>
      <c r="X67" s="606">
        <v>3698.7734242837655</v>
      </c>
      <c r="Z67" s="627" t="s">
        <v>731</v>
      </c>
      <c r="AA67" s="628" t="s">
        <v>1048</v>
      </c>
      <c r="AB67" s="629">
        <v>40</v>
      </c>
      <c r="AC67" s="606">
        <v>4290.7193753958709</v>
      </c>
      <c r="AD67" s="606">
        <v>3959.2073753958725</v>
      </c>
      <c r="AE67" s="606">
        <v>3657.5234242837655</v>
      </c>
      <c r="AG67" s="447" t="e">
        <f>IF(Z67=#REF!,"","X")</f>
        <v>#REF!</v>
      </c>
      <c r="AJ67" s="627" t="s">
        <v>731</v>
      </c>
      <c r="AK67" s="628" t="s">
        <v>1048</v>
      </c>
      <c r="AL67" s="629">
        <v>40</v>
      </c>
      <c r="AM67" s="606">
        <v>4315.8226360650478</v>
      </c>
      <c r="AN67" s="606">
        <v>3984.3106360650486</v>
      </c>
      <c r="AO67" s="606">
        <v>3748.2404865848107</v>
      </c>
      <c r="AQ67" s="649" t="e">
        <f>AM67-#REF!</f>
        <v>#REF!</v>
      </c>
      <c r="AR67" s="649" t="e">
        <f>AN67-#REF!</f>
        <v>#REF!</v>
      </c>
      <c r="AS67" s="649" t="e">
        <f>AO67-#REF!</f>
        <v>#REF!</v>
      </c>
    </row>
    <row r="68" spans="1:45" ht="15" customHeight="1" thickBot="1">
      <c r="A68" s="1603" t="str">
        <f t="shared" si="0"/>
        <v>JiangmenLCL</v>
      </c>
      <c r="B68" s="1572" t="s">
        <v>2443</v>
      </c>
      <c r="C68" s="1573"/>
      <c r="D68" s="1574" t="s">
        <v>788</v>
      </c>
      <c r="E68" s="1576"/>
      <c r="F68" s="1578"/>
      <c r="G68" s="1579"/>
      <c r="M68" s="447" t="s">
        <v>4306</v>
      </c>
      <c r="N68" s="447" t="s">
        <v>2173</v>
      </c>
      <c r="O68" s="447" t="s">
        <v>829</v>
      </c>
      <c r="P68" s="447" t="s">
        <v>2181</v>
      </c>
      <c r="S68" s="627" t="s">
        <v>731</v>
      </c>
      <c r="T68" s="628" t="s">
        <v>1048</v>
      </c>
      <c r="U68" s="629" t="s">
        <v>808</v>
      </c>
      <c r="V68" s="606">
        <v>4535.4103129354589</v>
      </c>
      <c r="W68" s="606">
        <v>4170.747112935459</v>
      </c>
      <c r="X68" s="606">
        <v>3838.894766712142</v>
      </c>
      <c r="Z68" s="627" t="s">
        <v>731</v>
      </c>
      <c r="AA68" s="628" t="s">
        <v>1048</v>
      </c>
      <c r="AB68" s="629" t="s">
        <v>808</v>
      </c>
      <c r="AC68" s="606">
        <v>4494.1603129354589</v>
      </c>
      <c r="AD68" s="606">
        <v>4129.497112935459</v>
      </c>
      <c r="AE68" s="606">
        <v>3797.644766712142</v>
      </c>
      <c r="AG68" s="447" t="str">
        <f>IF(Z68=B59,"","X")</f>
        <v>X</v>
      </c>
      <c r="AJ68" s="627" t="s">
        <v>731</v>
      </c>
      <c r="AK68" s="628" t="s">
        <v>1048</v>
      </c>
      <c r="AL68" s="629" t="s">
        <v>808</v>
      </c>
      <c r="AM68" s="606">
        <v>4521.7738996715534</v>
      </c>
      <c r="AN68" s="606">
        <v>4157.1106996715534</v>
      </c>
      <c r="AO68" s="606">
        <v>3897.4335352432918</v>
      </c>
      <c r="AQ68" s="649">
        <f t="shared" ref="AQ68:AS71" si="20">AM68-E59</f>
        <v>-2298.2261003284466</v>
      </c>
      <c r="AR68" s="649">
        <f t="shared" si="20"/>
        <v>4157.1106996715534</v>
      </c>
      <c r="AS68" s="649">
        <f t="shared" si="20"/>
        <v>-2922.5664647567082</v>
      </c>
    </row>
    <row r="69" spans="1:45" ht="15" customHeight="1" thickBot="1">
      <c r="A69" s="1295" t="str">
        <f t="shared" si="0"/>
        <v>Kaohsiung20</v>
      </c>
      <c r="B69" s="1513" t="s">
        <v>728</v>
      </c>
      <c r="C69" s="1514" t="s">
        <v>1480</v>
      </c>
      <c r="D69" s="1515">
        <v>20</v>
      </c>
      <c r="E69" s="1516">
        <v>5970</v>
      </c>
      <c r="F69" s="1517"/>
      <c r="G69" s="1516">
        <v>5970</v>
      </c>
      <c r="M69" s="447" t="s">
        <v>834</v>
      </c>
      <c r="N69" s="447" t="s">
        <v>2173</v>
      </c>
      <c r="O69" s="447" t="s">
        <v>740</v>
      </c>
      <c r="P69" s="447" t="s">
        <v>2179</v>
      </c>
      <c r="S69" s="630" t="s">
        <v>731</v>
      </c>
      <c r="T69" s="631" t="s">
        <v>1048</v>
      </c>
      <c r="U69" s="632">
        <v>45</v>
      </c>
      <c r="V69" s="606">
        <v>5181.9617192448395</v>
      </c>
      <c r="W69" s="606">
        <v>4767.5717192448392</v>
      </c>
      <c r="X69" s="606">
        <v>4390.4667803547063</v>
      </c>
      <c r="Z69" s="630" t="s">
        <v>731</v>
      </c>
      <c r="AA69" s="631" t="s">
        <v>1048</v>
      </c>
      <c r="AB69" s="632">
        <v>45</v>
      </c>
      <c r="AC69" s="606">
        <v>5140.7117192448395</v>
      </c>
      <c r="AD69" s="606">
        <v>4726.3217192448392</v>
      </c>
      <c r="AE69" s="606">
        <v>4349.2167803547063</v>
      </c>
      <c r="AG69" s="447" t="str">
        <f>IF(Z69=B60,"","X")</f>
        <v>X</v>
      </c>
      <c r="AJ69" s="630" t="s">
        <v>731</v>
      </c>
      <c r="AK69" s="631" t="s">
        <v>1048</v>
      </c>
      <c r="AL69" s="632">
        <v>45</v>
      </c>
      <c r="AM69" s="606">
        <v>5172.0907950813107</v>
      </c>
      <c r="AN69" s="606">
        <v>4757.7007950813104</v>
      </c>
      <c r="AO69" s="606">
        <v>4462.6131082310139</v>
      </c>
      <c r="AQ69" s="649">
        <f t="shared" si="20"/>
        <v>-2855.9092049186893</v>
      </c>
      <c r="AR69" s="649">
        <f t="shared" si="20"/>
        <v>4757.7007950813104</v>
      </c>
      <c r="AS69" s="649">
        <f t="shared" si="20"/>
        <v>-3565.3868917689861</v>
      </c>
    </row>
    <row r="70" spans="1:45" ht="15" customHeight="1" thickBot="1">
      <c r="A70" s="1295" t="str">
        <f t="shared" ref="A70:A133" si="21">CONCATENATE(B70,D70)</f>
        <v>Kaohsiung40</v>
      </c>
      <c r="B70" s="1519" t="s">
        <v>728</v>
      </c>
      <c r="C70" s="1520" t="s">
        <v>1480</v>
      </c>
      <c r="D70" s="1521">
        <v>40</v>
      </c>
      <c r="E70" s="1522">
        <v>7578</v>
      </c>
      <c r="F70" s="1523"/>
      <c r="G70" s="1522">
        <v>7578</v>
      </c>
      <c r="M70" s="447" t="s">
        <v>858</v>
      </c>
      <c r="N70" s="447" t="s">
        <v>2172</v>
      </c>
      <c r="O70" s="447" t="s">
        <v>855</v>
      </c>
      <c r="P70" s="447" t="s">
        <v>2177</v>
      </c>
      <c r="S70" s="627"/>
      <c r="T70" s="628"/>
      <c r="U70" s="633" t="s">
        <v>788</v>
      </c>
      <c r="V70" s="606">
        <v>3.3164051564677286</v>
      </c>
      <c r="W70" s="606"/>
      <c r="X70" s="606"/>
      <c r="Z70" s="627"/>
      <c r="AA70" s="628"/>
      <c r="AB70" s="633" t="s">
        <v>788</v>
      </c>
      <c r="AC70" s="606">
        <v>3.2751551564677293</v>
      </c>
      <c r="AD70" s="606"/>
      <c r="AE70" s="606"/>
      <c r="AG70" s="447" t="str">
        <f>IF(Z70=B61,"","X")</f>
        <v>X</v>
      </c>
      <c r="AJ70" s="627"/>
      <c r="AK70" s="628"/>
      <c r="AL70" s="633" t="s">
        <v>788</v>
      </c>
      <c r="AM70" s="606">
        <v>3.2889619498357767</v>
      </c>
      <c r="AN70" s="606"/>
      <c r="AO70" s="606"/>
      <c r="AQ70" s="649">
        <f t="shared" si="20"/>
        <v>-8024.7110380501645</v>
      </c>
      <c r="AR70" s="649">
        <f t="shared" si="20"/>
        <v>0</v>
      </c>
      <c r="AS70" s="649">
        <f t="shared" si="20"/>
        <v>-8028</v>
      </c>
    </row>
    <row r="71" spans="1:45" ht="15" customHeight="1">
      <c r="A71" s="1295" t="str">
        <f t="shared" si="21"/>
        <v>Kaohsiung40H</v>
      </c>
      <c r="B71" s="1519" t="s">
        <v>728</v>
      </c>
      <c r="C71" s="1520" t="s">
        <v>1480</v>
      </c>
      <c r="D71" s="1521" t="s">
        <v>808</v>
      </c>
      <c r="E71" s="1522">
        <v>7578</v>
      </c>
      <c r="F71" s="1523"/>
      <c r="G71" s="1522">
        <v>7578</v>
      </c>
      <c r="M71" s="447" t="s">
        <v>1031</v>
      </c>
      <c r="N71" s="447" t="s">
        <v>2173</v>
      </c>
      <c r="O71" s="447" t="s">
        <v>1046</v>
      </c>
      <c r="P71" s="447" t="s">
        <v>2172</v>
      </c>
      <c r="S71" s="613" t="s">
        <v>814</v>
      </c>
      <c r="T71" s="614" t="s">
        <v>759</v>
      </c>
      <c r="U71" s="614">
        <v>20</v>
      </c>
      <c r="V71" s="606">
        <v>4668.2305298010624</v>
      </c>
      <c r="W71" s="606">
        <v>4623.8343831343955</v>
      </c>
      <c r="X71" s="606">
        <v>3992.9997157798998</v>
      </c>
      <c r="Z71" s="613" t="s">
        <v>814</v>
      </c>
      <c r="AA71" s="614" t="s">
        <v>759</v>
      </c>
      <c r="AB71" s="614">
        <v>20</v>
      </c>
      <c r="AC71" s="606">
        <v>4626.9805298010624</v>
      </c>
      <c r="AD71" s="606">
        <v>4582.5843831343955</v>
      </c>
      <c r="AE71" s="606">
        <v>3951.7497157798998</v>
      </c>
      <c r="AG71" s="447" t="str">
        <f>IF(Z71=B62,"","X")</f>
        <v>X</v>
      </c>
      <c r="AJ71" s="613" t="s">
        <v>814</v>
      </c>
      <c r="AK71" s="614" t="s">
        <v>759</v>
      </c>
      <c r="AL71" s="614">
        <v>20</v>
      </c>
      <c r="AM71" s="606">
        <v>4640.7873231691092</v>
      </c>
      <c r="AN71" s="606">
        <v>4596.3911765024432</v>
      </c>
      <c r="AO71" s="606">
        <v>3951.7497157798998</v>
      </c>
      <c r="AQ71" s="649" t="e">
        <f t="shared" si="20"/>
        <v>#VALUE!</v>
      </c>
      <c r="AR71" s="649">
        <f t="shared" si="20"/>
        <v>4596.3911765024432</v>
      </c>
      <c r="AS71" s="649" t="e">
        <f t="shared" si="20"/>
        <v>#VALUE!</v>
      </c>
    </row>
    <row r="72" spans="1:45" ht="15" customHeight="1">
      <c r="A72" s="1603" t="str">
        <f t="shared" si="21"/>
        <v>Kaohsiung45</v>
      </c>
      <c r="B72" s="1572" t="s">
        <v>728</v>
      </c>
      <c r="C72" s="1573" t="s">
        <v>1480</v>
      </c>
      <c r="D72" s="1574">
        <v>45</v>
      </c>
      <c r="E72" s="1575" t="s">
        <v>506</v>
      </c>
      <c r="F72" s="1576"/>
      <c r="G72" s="1577" t="s">
        <v>506</v>
      </c>
      <c r="M72" s="447" t="s">
        <v>730</v>
      </c>
      <c r="N72" s="447" t="s">
        <v>2173</v>
      </c>
      <c r="O72" s="447" t="s">
        <v>732</v>
      </c>
      <c r="P72" s="447" t="s">
        <v>2179</v>
      </c>
      <c r="S72" s="617" t="s">
        <v>814</v>
      </c>
      <c r="T72" s="618" t="s">
        <v>759</v>
      </c>
      <c r="U72" s="618">
        <v>40</v>
      </c>
      <c r="V72" s="606">
        <v>6276.015508729206</v>
      </c>
      <c r="W72" s="606">
        <v>6195.2952420625388</v>
      </c>
      <c r="X72" s="606">
        <v>5048.3231195998178</v>
      </c>
      <c r="Z72" s="617" t="s">
        <v>814</v>
      </c>
      <c r="AA72" s="618" t="s">
        <v>759</v>
      </c>
      <c r="AB72" s="618">
        <v>40</v>
      </c>
      <c r="AC72" s="606">
        <v>6234.765508729206</v>
      </c>
      <c r="AD72" s="606">
        <v>6154.0452420625388</v>
      </c>
      <c r="AE72" s="606">
        <v>5007.0731195998178</v>
      </c>
      <c r="AG72" s="447" t="e">
        <f>IF(Z72=#REF!,"","X")</f>
        <v>#REF!</v>
      </c>
      <c r="AJ72" s="617" t="s">
        <v>814</v>
      </c>
      <c r="AK72" s="618" t="s">
        <v>759</v>
      </c>
      <c r="AL72" s="618">
        <v>40</v>
      </c>
      <c r="AM72" s="606">
        <v>6259.8687693983811</v>
      </c>
      <c r="AN72" s="606">
        <v>6179.1485027317158</v>
      </c>
      <c r="AO72" s="606">
        <v>5007.0731195998178</v>
      </c>
      <c r="AQ72" s="649" t="e">
        <f>AM72-#REF!</f>
        <v>#REF!</v>
      </c>
      <c r="AR72" s="649" t="e">
        <f>AN72-#REF!</f>
        <v>#REF!</v>
      </c>
      <c r="AS72" s="649" t="e">
        <f>AO72-#REF!</f>
        <v>#REF!</v>
      </c>
    </row>
    <row r="73" spans="1:45" ht="15" customHeight="1" thickBot="1">
      <c r="A73" s="1295" t="str">
        <f t="shared" si="21"/>
        <v>KaohsiungLCL</v>
      </c>
      <c r="B73" s="1527" t="s">
        <v>728</v>
      </c>
      <c r="C73" s="1528"/>
      <c r="D73" s="1529" t="s">
        <v>788</v>
      </c>
      <c r="E73" s="1530">
        <v>6.75</v>
      </c>
      <c r="F73" s="1531"/>
      <c r="G73" s="1532">
        <v>6.75</v>
      </c>
      <c r="M73" s="447" t="s">
        <v>4307</v>
      </c>
      <c r="N73" s="447" t="s">
        <v>2173</v>
      </c>
      <c r="O73" s="447" t="s">
        <v>1050</v>
      </c>
      <c r="P73" s="447" t="s">
        <v>2179</v>
      </c>
      <c r="S73" s="617" t="s">
        <v>814</v>
      </c>
      <c r="T73" s="618" t="s">
        <v>759</v>
      </c>
      <c r="U73" s="618" t="s">
        <v>808</v>
      </c>
      <c r="V73" s="606">
        <v>6632.0610596021261</v>
      </c>
      <c r="W73" s="606">
        <v>6543.2687662687922</v>
      </c>
      <c r="X73" s="606">
        <v>5281.5994315598</v>
      </c>
      <c r="Z73" s="617" t="s">
        <v>814</v>
      </c>
      <c r="AA73" s="618" t="s">
        <v>759</v>
      </c>
      <c r="AB73" s="618" t="s">
        <v>808</v>
      </c>
      <c r="AC73" s="606">
        <v>6590.8110596021261</v>
      </c>
      <c r="AD73" s="606">
        <v>6502.0187662687922</v>
      </c>
      <c r="AE73" s="606">
        <v>5240.3494315598</v>
      </c>
      <c r="AG73" s="447" t="str">
        <f>IF(Z73=B63,"","X")</f>
        <v>X</v>
      </c>
      <c r="AJ73" s="617" t="s">
        <v>814</v>
      </c>
      <c r="AK73" s="618" t="s">
        <v>759</v>
      </c>
      <c r="AL73" s="618" t="s">
        <v>808</v>
      </c>
      <c r="AM73" s="606">
        <v>6618.4246463382206</v>
      </c>
      <c r="AN73" s="606">
        <v>6529.6323530048867</v>
      </c>
      <c r="AO73" s="606">
        <v>5240.3494315598</v>
      </c>
      <c r="AQ73" s="649">
        <f t="shared" ref="AQ73:AS76" si="22">AM73-E63</f>
        <v>6610.7146463382205</v>
      </c>
      <c r="AR73" s="649">
        <f t="shared" si="22"/>
        <v>6529.6323530048867</v>
      </c>
      <c r="AS73" s="649">
        <f t="shared" si="22"/>
        <v>5232.6394315598</v>
      </c>
    </row>
    <row r="74" spans="1:45" ht="15" customHeight="1" thickBot="1">
      <c r="A74" s="1603" t="str">
        <f t="shared" si="21"/>
        <v>Keelung20</v>
      </c>
      <c r="B74" s="1572" t="s">
        <v>729</v>
      </c>
      <c r="C74" s="1573" t="s">
        <v>1480</v>
      </c>
      <c r="D74" s="1574">
        <v>20</v>
      </c>
      <c r="E74" s="1575"/>
      <c r="F74" s="1576"/>
      <c r="G74" s="1577"/>
      <c r="M74" s="447" t="s">
        <v>838</v>
      </c>
      <c r="N74" s="447" t="s">
        <v>2175</v>
      </c>
      <c r="O74" s="447" t="s">
        <v>856</v>
      </c>
      <c r="P74" s="447" t="s">
        <v>2177</v>
      </c>
      <c r="S74" s="621" t="s">
        <v>814</v>
      </c>
      <c r="T74" s="622" t="s">
        <v>759</v>
      </c>
      <c r="U74" s="623">
        <v>45</v>
      </c>
      <c r="V74" s="606">
        <v>0</v>
      </c>
      <c r="W74" s="606">
        <v>0</v>
      </c>
      <c r="X74" s="606">
        <v>0</v>
      </c>
      <c r="Z74" s="621" t="s">
        <v>814</v>
      </c>
      <c r="AA74" s="622" t="s">
        <v>759</v>
      </c>
      <c r="AB74" s="623">
        <v>45</v>
      </c>
      <c r="AC74" s="606">
        <v>0</v>
      </c>
      <c r="AD74" s="606">
        <v>0</v>
      </c>
      <c r="AE74" s="606">
        <v>0</v>
      </c>
      <c r="AG74" s="447" t="str">
        <f>IF(Z74=B64,"","X")</f>
        <v>X</v>
      </c>
      <c r="AJ74" s="621" t="s">
        <v>814</v>
      </c>
      <c r="AK74" s="622" t="s">
        <v>759</v>
      </c>
      <c r="AL74" s="623">
        <v>45</v>
      </c>
      <c r="AM74" s="606">
        <v>0</v>
      </c>
      <c r="AN74" s="606">
        <v>0</v>
      </c>
      <c r="AO74" s="606">
        <v>0</v>
      </c>
      <c r="AQ74" s="649">
        <f t="shared" si="22"/>
        <v>0</v>
      </c>
      <c r="AR74" s="649">
        <f t="shared" si="22"/>
        <v>0</v>
      </c>
      <c r="AS74" s="649">
        <f t="shared" si="22"/>
        <v>0</v>
      </c>
    </row>
    <row r="75" spans="1:45" ht="15" customHeight="1" thickBot="1">
      <c r="A75" s="1603" t="str">
        <f t="shared" si="21"/>
        <v>Keelung40</v>
      </c>
      <c r="B75" s="1572" t="s">
        <v>729</v>
      </c>
      <c r="C75" s="1573" t="s">
        <v>1480</v>
      </c>
      <c r="D75" s="1574">
        <v>40</v>
      </c>
      <c r="E75" s="1575"/>
      <c r="F75" s="1576"/>
      <c r="G75" s="1577"/>
      <c r="M75" s="447" t="s">
        <v>1065</v>
      </c>
      <c r="N75" s="447" t="s">
        <v>2172</v>
      </c>
      <c r="O75" s="447" t="s">
        <v>1070</v>
      </c>
      <c r="P75" s="447" t="s">
        <v>2172</v>
      </c>
      <c r="S75" s="617"/>
      <c r="T75" s="618"/>
      <c r="U75" s="620" t="s">
        <v>788</v>
      </c>
      <c r="V75" s="606">
        <v>4.6682305298010629</v>
      </c>
      <c r="W75" s="606"/>
      <c r="X75" s="606"/>
      <c r="Z75" s="617"/>
      <c r="AA75" s="618"/>
      <c r="AB75" s="620" t="s">
        <v>788</v>
      </c>
      <c r="AC75" s="606">
        <v>4.6269805298010622</v>
      </c>
      <c r="AD75" s="606"/>
      <c r="AE75" s="606"/>
      <c r="AG75" s="447" t="str">
        <f>IF(Z75=B65,"","X")</f>
        <v>X</v>
      </c>
      <c r="AJ75" s="617"/>
      <c r="AK75" s="618"/>
      <c r="AL75" s="620" t="s">
        <v>788</v>
      </c>
      <c r="AM75" s="606">
        <v>4.6407873231691088</v>
      </c>
      <c r="AN75" s="606"/>
      <c r="AO75" s="606"/>
      <c r="AQ75" s="649">
        <f t="shared" si="22"/>
        <v>4.6407873231691088</v>
      </c>
      <c r="AR75" s="649">
        <f t="shared" si="22"/>
        <v>0</v>
      </c>
      <c r="AS75" s="649">
        <f t="shared" si="22"/>
        <v>0</v>
      </c>
    </row>
    <row r="76" spans="1:45" ht="15" customHeight="1">
      <c r="A76" s="1603" t="str">
        <f t="shared" si="21"/>
        <v>Keelung40H</v>
      </c>
      <c r="B76" s="1572" t="s">
        <v>729</v>
      </c>
      <c r="C76" s="1573" t="s">
        <v>1480</v>
      </c>
      <c r="D76" s="1574" t="s">
        <v>808</v>
      </c>
      <c r="E76" s="1575"/>
      <c r="F76" s="1576"/>
      <c r="G76" s="1577"/>
      <c r="M76" s="447" t="s">
        <v>839</v>
      </c>
      <c r="N76" s="447" t="s">
        <v>2173</v>
      </c>
      <c r="O76" s="447" t="s">
        <v>1047</v>
      </c>
      <c r="P76" s="447" t="s">
        <v>2179</v>
      </c>
      <c r="S76" s="613" t="s">
        <v>844</v>
      </c>
      <c r="T76" s="614" t="s">
        <v>845</v>
      </c>
      <c r="U76" s="614">
        <v>20</v>
      </c>
      <c r="V76" s="606">
        <v>3730.2305298010633</v>
      </c>
      <c r="W76" s="606">
        <v>3685.8343831343964</v>
      </c>
      <c r="X76" s="606">
        <v>3054.9997157798998</v>
      </c>
      <c r="Z76" s="613" t="s">
        <v>844</v>
      </c>
      <c r="AA76" s="614" t="s">
        <v>845</v>
      </c>
      <c r="AB76" s="614">
        <v>20</v>
      </c>
      <c r="AC76" s="606">
        <v>3688.9805298010633</v>
      </c>
      <c r="AD76" s="606">
        <v>3644.5843831343964</v>
      </c>
      <c r="AE76" s="606">
        <v>3013.7497157798998</v>
      </c>
      <c r="AG76" s="447" t="str">
        <f>IF(Z76=B66,"","X")</f>
        <v>X</v>
      </c>
      <c r="AJ76" s="613" t="s">
        <v>844</v>
      </c>
      <c r="AK76" s="614" t="s">
        <v>845</v>
      </c>
      <c r="AL76" s="614">
        <v>20</v>
      </c>
      <c r="AM76" s="606">
        <v>3702.7873231691101</v>
      </c>
      <c r="AN76" s="606">
        <v>3658.3911765024432</v>
      </c>
      <c r="AO76" s="606">
        <v>3013.7497157798998</v>
      </c>
      <c r="AQ76" s="649">
        <f t="shared" si="22"/>
        <v>3702.7873231691101</v>
      </c>
      <c r="AR76" s="649">
        <f t="shared" si="22"/>
        <v>3658.3911765024432</v>
      </c>
      <c r="AS76" s="649">
        <f t="shared" si="22"/>
        <v>3013.7497157798998</v>
      </c>
    </row>
    <row r="77" spans="1:45" ht="15" customHeight="1">
      <c r="A77" s="1603" t="str">
        <f t="shared" si="21"/>
        <v>Keelung45</v>
      </c>
      <c r="B77" s="1572" t="s">
        <v>729</v>
      </c>
      <c r="C77" s="1573" t="s">
        <v>1480</v>
      </c>
      <c r="D77" s="1574">
        <v>45</v>
      </c>
      <c r="E77" s="1575"/>
      <c r="F77" s="1576"/>
      <c r="G77" s="1577"/>
      <c r="M77" s="447" t="s">
        <v>734</v>
      </c>
      <c r="N77" s="447" t="s">
        <v>2173</v>
      </c>
      <c r="O77" s="447" t="s">
        <v>733</v>
      </c>
      <c r="P77" s="447" t="s">
        <v>2179</v>
      </c>
      <c r="S77" s="617" t="s">
        <v>844</v>
      </c>
      <c r="T77" s="618" t="s">
        <v>845</v>
      </c>
      <c r="U77" s="618">
        <v>40</v>
      </c>
      <c r="V77" s="606">
        <v>5080.015508729206</v>
      </c>
      <c r="W77" s="606">
        <v>4999.2952420625388</v>
      </c>
      <c r="X77" s="606">
        <v>3852.3231195998183</v>
      </c>
      <c r="Z77" s="617" t="s">
        <v>844</v>
      </c>
      <c r="AA77" s="618" t="s">
        <v>845</v>
      </c>
      <c r="AB77" s="618">
        <v>40</v>
      </c>
      <c r="AC77" s="606">
        <v>5038.765508729206</v>
      </c>
      <c r="AD77" s="606">
        <v>4958.0452420625388</v>
      </c>
      <c r="AE77" s="606">
        <v>3811.0731195998183</v>
      </c>
      <c r="AG77" s="447" t="e">
        <f>IF(Z77=#REF!,"","X")</f>
        <v>#REF!</v>
      </c>
      <c r="AJ77" s="617" t="s">
        <v>844</v>
      </c>
      <c r="AK77" s="618" t="s">
        <v>845</v>
      </c>
      <c r="AL77" s="618">
        <v>40</v>
      </c>
      <c r="AM77" s="606">
        <v>5063.8687693983811</v>
      </c>
      <c r="AN77" s="606">
        <v>4983.1485027317158</v>
      </c>
      <c r="AO77" s="606">
        <v>3811.0731195998183</v>
      </c>
      <c r="AQ77" s="649" t="e">
        <f>AM77-#REF!</f>
        <v>#REF!</v>
      </c>
      <c r="AR77" s="649" t="e">
        <f>AN77-#REF!</f>
        <v>#REF!</v>
      </c>
      <c r="AS77" s="649" t="e">
        <f>AO77-#REF!</f>
        <v>#REF!</v>
      </c>
    </row>
    <row r="78" spans="1:45" ht="15" customHeight="1" thickBot="1">
      <c r="A78" s="1603" t="str">
        <f t="shared" si="21"/>
        <v>KeelungLCL</v>
      </c>
      <c r="B78" s="1572" t="s">
        <v>729</v>
      </c>
      <c r="C78" s="1573"/>
      <c r="D78" s="1574" t="s">
        <v>788</v>
      </c>
      <c r="E78" s="1576"/>
      <c r="F78" s="1578"/>
      <c r="G78" s="1579"/>
      <c r="M78" s="447" t="s">
        <v>735</v>
      </c>
      <c r="N78" s="447" t="s">
        <v>2173</v>
      </c>
      <c r="O78" s="447" t="s">
        <v>832</v>
      </c>
      <c r="P78" s="447" t="s">
        <v>2179</v>
      </c>
      <c r="S78" s="617" t="s">
        <v>844</v>
      </c>
      <c r="T78" s="618" t="s">
        <v>845</v>
      </c>
      <c r="U78" s="620" t="s">
        <v>808</v>
      </c>
      <c r="V78" s="606">
        <v>5274.0610596021261</v>
      </c>
      <c r="W78" s="606">
        <v>5185.2687662687922</v>
      </c>
      <c r="X78" s="606">
        <v>3923.5994315598</v>
      </c>
      <c r="Z78" s="617" t="s">
        <v>844</v>
      </c>
      <c r="AA78" s="618" t="s">
        <v>845</v>
      </c>
      <c r="AB78" s="620" t="s">
        <v>808</v>
      </c>
      <c r="AC78" s="606">
        <v>5232.8110596021261</v>
      </c>
      <c r="AD78" s="606">
        <v>5144.0187662687922</v>
      </c>
      <c r="AE78" s="606">
        <v>3882.3494315598</v>
      </c>
      <c r="AG78" s="447" t="str">
        <f>IF(Z78=B67,"","X")</f>
        <v>X</v>
      </c>
      <c r="AJ78" s="617" t="s">
        <v>844</v>
      </c>
      <c r="AK78" s="618" t="s">
        <v>845</v>
      </c>
      <c r="AL78" s="620" t="s">
        <v>808</v>
      </c>
      <c r="AM78" s="606">
        <v>5260.4246463382206</v>
      </c>
      <c r="AN78" s="606">
        <v>5171.6323530048867</v>
      </c>
      <c r="AO78" s="606">
        <v>3882.3494315598</v>
      </c>
      <c r="AQ78" s="649">
        <f t="shared" ref="AQ78:AS81" si="23">AM78-E67</f>
        <v>5260.4246463382206</v>
      </c>
      <c r="AR78" s="649">
        <f t="shared" si="23"/>
        <v>5171.6323530048867</v>
      </c>
      <c r="AS78" s="649">
        <f t="shared" si="23"/>
        <v>3882.3494315598</v>
      </c>
    </row>
    <row r="79" spans="1:45" ht="15" customHeight="1" thickBot="1">
      <c r="A79" s="1603" t="str">
        <f t="shared" si="21"/>
        <v>Laem Chabang20</v>
      </c>
      <c r="B79" s="1566" t="s">
        <v>824</v>
      </c>
      <c r="C79" s="1567" t="s">
        <v>1483</v>
      </c>
      <c r="D79" s="1568">
        <v>20</v>
      </c>
      <c r="E79" s="1569"/>
      <c r="F79" s="1570"/>
      <c r="G79" s="1571"/>
      <c r="M79" s="447" t="s">
        <v>1053</v>
      </c>
      <c r="N79" s="447" t="s">
        <v>2173</v>
      </c>
      <c r="O79" s="447" t="s">
        <v>1575</v>
      </c>
      <c r="P79" s="447" t="s">
        <v>2179</v>
      </c>
      <c r="S79" s="621" t="s">
        <v>844</v>
      </c>
      <c r="T79" s="622" t="s">
        <v>845</v>
      </c>
      <c r="U79" s="623">
        <v>45</v>
      </c>
      <c r="V79" s="606">
        <v>0</v>
      </c>
      <c r="W79" s="606">
        <v>0</v>
      </c>
      <c r="X79" s="606">
        <v>0</v>
      </c>
      <c r="Z79" s="621" t="s">
        <v>844</v>
      </c>
      <c r="AA79" s="622" t="s">
        <v>845</v>
      </c>
      <c r="AB79" s="623">
        <v>45</v>
      </c>
      <c r="AC79" s="606">
        <v>0</v>
      </c>
      <c r="AD79" s="606">
        <v>0</v>
      </c>
      <c r="AE79" s="606">
        <v>0</v>
      </c>
      <c r="AG79" s="447" t="str">
        <f>IF(Z79=B68,"","X")</f>
        <v>X</v>
      </c>
      <c r="AJ79" s="621" t="s">
        <v>844</v>
      </c>
      <c r="AK79" s="622" t="s">
        <v>845</v>
      </c>
      <c r="AL79" s="623">
        <v>45</v>
      </c>
      <c r="AM79" s="606">
        <v>0</v>
      </c>
      <c r="AN79" s="606">
        <v>0</v>
      </c>
      <c r="AO79" s="606">
        <v>0</v>
      </c>
      <c r="AQ79" s="649">
        <f t="shared" si="23"/>
        <v>0</v>
      </c>
      <c r="AR79" s="649">
        <f t="shared" si="23"/>
        <v>0</v>
      </c>
      <c r="AS79" s="649">
        <f t="shared" si="23"/>
        <v>0</v>
      </c>
    </row>
    <row r="80" spans="1:45" ht="15" customHeight="1" thickBot="1">
      <c r="A80" s="1603" t="str">
        <f t="shared" si="21"/>
        <v>Laem Chabang40</v>
      </c>
      <c r="B80" s="1572" t="s">
        <v>824</v>
      </c>
      <c r="C80" s="1573" t="s">
        <v>1483</v>
      </c>
      <c r="D80" s="1574">
        <v>40</v>
      </c>
      <c r="E80" s="1575"/>
      <c r="F80" s="1576"/>
      <c r="G80" s="1577"/>
      <c r="M80" s="447" t="s">
        <v>1064</v>
      </c>
      <c r="N80" s="447" t="s">
        <v>2173</v>
      </c>
      <c r="O80" s="447" t="s">
        <v>834</v>
      </c>
      <c r="P80" s="447" t="s">
        <v>2179</v>
      </c>
      <c r="S80" s="617"/>
      <c r="T80" s="618"/>
      <c r="U80" s="620" t="s">
        <v>788</v>
      </c>
      <c r="V80" s="606">
        <v>3.7302305298010632</v>
      </c>
      <c r="W80" s="606"/>
      <c r="X80" s="606"/>
      <c r="Z80" s="617"/>
      <c r="AA80" s="618"/>
      <c r="AB80" s="620" t="s">
        <v>788</v>
      </c>
      <c r="AC80" s="606">
        <v>3.6889805298010629</v>
      </c>
      <c r="AD80" s="606"/>
      <c r="AE80" s="606"/>
      <c r="AG80" s="447" t="str">
        <f>IF(Z80=B69,"","X")</f>
        <v>X</v>
      </c>
      <c r="AJ80" s="617"/>
      <c r="AK80" s="618"/>
      <c r="AL80" s="620" t="s">
        <v>788</v>
      </c>
      <c r="AM80" s="606">
        <v>3.70278732316911</v>
      </c>
      <c r="AN80" s="606"/>
      <c r="AO80" s="606"/>
      <c r="AQ80" s="649">
        <f t="shared" si="23"/>
        <v>-5966.2972126768309</v>
      </c>
      <c r="AR80" s="649">
        <f t="shared" si="23"/>
        <v>0</v>
      </c>
      <c r="AS80" s="649">
        <f t="shared" si="23"/>
        <v>-5970</v>
      </c>
    </row>
    <row r="81" spans="1:45" ht="15" customHeight="1">
      <c r="A81" s="1603" t="str">
        <f t="shared" si="21"/>
        <v>Laem Chabang40H</v>
      </c>
      <c r="B81" s="1572" t="s">
        <v>824</v>
      </c>
      <c r="C81" s="1573" t="s">
        <v>1483</v>
      </c>
      <c r="D81" s="1574" t="s">
        <v>808</v>
      </c>
      <c r="E81" s="1575"/>
      <c r="F81" s="1576"/>
      <c r="G81" s="1577"/>
      <c r="M81"/>
      <c r="N81" s="447" t="e">
        <f t="shared" ref="N81:N93" si="24">VLOOKUP(M81,FOBDC,2,0)</f>
        <v>#N/A</v>
      </c>
      <c r="O81" s="447" t="s">
        <v>858</v>
      </c>
      <c r="P81" s="447" t="s">
        <v>2177</v>
      </c>
      <c r="S81" s="613" t="s">
        <v>846</v>
      </c>
      <c r="T81" s="614" t="s">
        <v>847</v>
      </c>
      <c r="U81" s="614">
        <v>20</v>
      </c>
      <c r="V81" s="606">
        <v>4464.2305298010624</v>
      </c>
      <c r="W81" s="606">
        <v>4419.8343831343955</v>
      </c>
      <c r="X81" s="606">
        <v>3788.9997157798998</v>
      </c>
      <c r="Z81" s="613" t="s">
        <v>846</v>
      </c>
      <c r="AA81" s="614" t="s">
        <v>847</v>
      </c>
      <c r="AB81" s="614">
        <v>20</v>
      </c>
      <c r="AC81" s="606">
        <v>4422.9805298010624</v>
      </c>
      <c r="AD81" s="606">
        <v>4378.5843831343955</v>
      </c>
      <c r="AE81" s="606">
        <v>3747.7497157798998</v>
      </c>
      <c r="AG81" s="447" t="str">
        <f>IF(Z81=B70,"","X")</f>
        <v>X</v>
      </c>
      <c r="AJ81" s="613" t="s">
        <v>846</v>
      </c>
      <c r="AK81" s="614" t="s">
        <v>847</v>
      </c>
      <c r="AL81" s="614">
        <v>20</v>
      </c>
      <c r="AM81" s="606">
        <v>4436.7873231691092</v>
      </c>
      <c r="AN81" s="606">
        <v>4392.3911765024432</v>
      </c>
      <c r="AO81" s="606">
        <v>3747.7497157798998</v>
      </c>
      <c r="AQ81" s="649">
        <f t="shared" si="23"/>
        <v>-3141.2126768308908</v>
      </c>
      <c r="AR81" s="649">
        <f t="shared" si="23"/>
        <v>4392.3911765024432</v>
      </c>
      <c r="AS81" s="649">
        <f t="shared" si="23"/>
        <v>-3830.2502842201002</v>
      </c>
    </row>
    <row r="82" spans="1:45" ht="15" customHeight="1">
      <c r="A82" s="1603" t="str">
        <f t="shared" si="21"/>
        <v>Laem Chabang45</v>
      </c>
      <c r="B82" s="1572" t="s">
        <v>824</v>
      </c>
      <c r="C82" s="1573" t="s">
        <v>1483</v>
      </c>
      <c r="D82" s="1574">
        <v>45</v>
      </c>
      <c r="E82" s="1575"/>
      <c r="F82" s="1576"/>
      <c r="G82" s="1577"/>
      <c r="M82"/>
      <c r="N82" s="447" t="e">
        <f t="shared" si="24"/>
        <v>#N/A</v>
      </c>
      <c r="O82" s="447" t="s">
        <v>969</v>
      </c>
      <c r="P82" s="447" t="s">
        <v>2177</v>
      </c>
      <c r="S82" s="617" t="s">
        <v>846</v>
      </c>
      <c r="T82" s="618" t="s">
        <v>847</v>
      </c>
      <c r="U82" s="618">
        <v>40</v>
      </c>
      <c r="V82" s="606">
        <v>5743.015508729206</v>
      </c>
      <c r="W82" s="606">
        <v>5662.2952420625388</v>
      </c>
      <c r="X82" s="606">
        <v>4515.3231195998178</v>
      </c>
      <c r="Z82" s="617" t="s">
        <v>846</v>
      </c>
      <c r="AA82" s="618" t="s">
        <v>847</v>
      </c>
      <c r="AB82" s="618">
        <v>40</v>
      </c>
      <c r="AC82" s="606">
        <v>5701.765508729206</v>
      </c>
      <c r="AD82" s="606">
        <v>5621.0452420625388</v>
      </c>
      <c r="AE82" s="606">
        <v>4474.0731195998178</v>
      </c>
      <c r="AG82" s="447" t="e">
        <f>IF(Z82=#REF!,"","X")</f>
        <v>#REF!</v>
      </c>
      <c r="AJ82" s="617" t="s">
        <v>846</v>
      </c>
      <c r="AK82" s="618" t="s">
        <v>847</v>
      </c>
      <c r="AL82" s="618">
        <v>40</v>
      </c>
      <c r="AM82" s="606">
        <v>5726.8687693983811</v>
      </c>
      <c r="AN82" s="606">
        <v>5646.1485027317158</v>
      </c>
      <c r="AO82" s="606">
        <v>4474.0731195998178</v>
      </c>
      <c r="AQ82" s="649" t="e">
        <f>AM82-#REF!</f>
        <v>#REF!</v>
      </c>
      <c r="AR82" s="649" t="e">
        <f>AN82-#REF!</f>
        <v>#REF!</v>
      </c>
      <c r="AS82" s="649" t="e">
        <f>AO82-#REF!</f>
        <v>#REF!</v>
      </c>
    </row>
    <row r="83" spans="1:45" ht="15" customHeight="1" thickBot="1">
      <c r="A83" s="1603" t="str">
        <f t="shared" si="21"/>
        <v>Laem ChabangLCL</v>
      </c>
      <c r="B83" s="1581" t="s">
        <v>824</v>
      </c>
      <c r="C83" s="1582"/>
      <c r="D83" s="1583" t="s">
        <v>788</v>
      </c>
      <c r="E83" s="1584"/>
      <c r="F83" s="1585"/>
      <c r="G83" s="1586"/>
      <c r="M83"/>
      <c r="N83" s="447" t="e">
        <f t="shared" si="24"/>
        <v>#N/A</v>
      </c>
      <c r="O83" s="447" t="s">
        <v>1031</v>
      </c>
      <c r="P83" s="447" t="s">
        <v>2179</v>
      </c>
      <c r="S83" s="617" t="s">
        <v>846</v>
      </c>
      <c r="T83" s="618" t="s">
        <v>847</v>
      </c>
      <c r="U83" s="620" t="s">
        <v>808</v>
      </c>
      <c r="V83" s="606">
        <v>5937.0610596021261</v>
      </c>
      <c r="W83" s="606">
        <v>5848.2687662687922</v>
      </c>
      <c r="X83" s="606">
        <v>4586.5994315598</v>
      </c>
      <c r="Z83" s="617" t="s">
        <v>846</v>
      </c>
      <c r="AA83" s="618" t="s">
        <v>847</v>
      </c>
      <c r="AB83" s="620" t="s">
        <v>808</v>
      </c>
      <c r="AC83" s="606">
        <v>5895.8110596021261</v>
      </c>
      <c r="AD83" s="606">
        <v>5807.0187662687922</v>
      </c>
      <c r="AE83" s="606">
        <v>4545.3494315598</v>
      </c>
      <c r="AG83" s="447" t="str">
        <f>IF(Z83=B71,"","X")</f>
        <v>X</v>
      </c>
      <c r="AJ83" s="617" t="s">
        <v>846</v>
      </c>
      <c r="AK83" s="618" t="s">
        <v>847</v>
      </c>
      <c r="AL83" s="620" t="s">
        <v>808</v>
      </c>
      <c r="AM83" s="606">
        <v>5923.4246463382206</v>
      </c>
      <c r="AN83" s="606">
        <v>5834.6323530048867</v>
      </c>
      <c r="AO83" s="606">
        <v>4545.3494315598</v>
      </c>
      <c r="AQ83" s="649">
        <f t="shared" ref="AQ83:AS86" si="25">AM83-E71</f>
        <v>-1654.5753536617794</v>
      </c>
      <c r="AR83" s="649">
        <f t="shared" si="25"/>
        <v>5834.6323530048867</v>
      </c>
      <c r="AS83" s="649">
        <f t="shared" si="25"/>
        <v>-3032.6505684402</v>
      </c>
    </row>
    <row r="84" spans="1:45" ht="15" customHeight="1" thickBot="1">
      <c r="A84" s="1603" t="str">
        <f t="shared" si="21"/>
        <v>Lianyungang20</v>
      </c>
      <c r="B84" s="1572" t="s">
        <v>825</v>
      </c>
      <c r="C84" s="1573" t="s">
        <v>1048</v>
      </c>
      <c r="D84" s="1574">
        <v>20</v>
      </c>
      <c r="E84" s="1575"/>
      <c r="F84" s="1576"/>
      <c r="G84" s="1577"/>
      <c r="M84"/>
      <c r="N84" s="447" t="e">
        <f t="shared" si="24"/>
        <v>#N/A</v>
      </c>
      <c r="O84" s="447" t="s">
        <v>730</v>
      </c>
      <c r="P84" s="447" t="s">
        <v>2179</v>
      </c>
      <c r="S84" s="621" t="s">
        <v>846</v>
      </c>
      <c r="T84" s="622" t="s">
        <v>847</v>
      </c>
      <c r="U84" s="623">
        <v>45</v>
      </c>
      <c r="V84" s="606">
        <v>0</v>
      </c>
      <c r="W84" s="606">
        <v>0</v>
      </c>
      <c r="X84" s="606">
        <v>0</v>
      </c>
      <c r="Z84" s="621" t="s">
        <v>846</v>
      </c>
      <c r="AA84" s="622" t="s">
        <v>847</v>
      </c>
      <c r="AB84" s="623">
        <v>45</v>
      </c>
      <c r="AC84" s="606">
        <v>0</v>
      </c>
      <c r="AD84" s="606">
        <v>0</v>
      </c>
      <c r="AE84" s="606">
        <v>0</v>
      </c>
      <c r="AG84" s="447" t="str">
        <f>IF(Z84=B72,"","X")</f>
        <v>X</v>
      </c>
      <c r="AJ84" s="621" t="s">
        <v>846</v>
      </c>
      <c r="AK84" s="622" t="s">
        <v>847</v>
      </c>
      <c r="AL84" s="623">
        <v>45</v>
      </c>
      <c r="AM84" s="606">
        <v>0</v>
      </c>
      <c r="AN84" s="606">
        <v>0</v>
      </c>
      <c r="AO84" s="606">
        <v>0</v>
      </c>
      <c r="AQ84" s="649" t="e">
        <f t="shared" si="25"/>
        <v>#VALUE!</v>
      </c>
      <c r="AR84" s="649">
        <f t="shared" si="25"/>
        <v>0</v>
      </c>
      <c r="AS84" s="649" t="e">
        <f t="shared" si="25"/>
        <v>#VALUE!</v>
      </c>
    </row>
    <row r="85" spans="1:45" ht="15" customHeight="1" thickBot="1">
      <c r="A85" s="1603" t="str">
        <f t="shared" si="21"/>
        <v>Lianyungang40</v>
      </c>
      <c r="B85" s="1572" t="s">
        <v>825</v>
      </c>
      <c r="C85" s="1573" t="s">
        <v>1048</v>
      </c>
      <c r="D85" s="1574">
        <v>40</v>
      </c>
      <c r="E85" s="1575"/>
      <c r="F85" s="1576"/>
      <c r="G85" s="1577"/>
      <c r="M85"/>
      <c r="N85" s="447" t="e">
        <f t="shared" si="24"/>
        <v>#N/A</v>
      </c>
      <c r="O85" s="447" t="s">
        <v>836</v>
      </c>
      <c r="P85" s="447" t="s">
        <v>2179</v>
      </c>
      <c r="S85" s="617"/>
      <c r="T85" s="618"/>
      <c r="U85" s="620" t="s">
        <v>788</v>
      </c>
      <c r="V85" s="606">
        <v>4.4642305298010623</v>
      </c>
      <c r="W85" s="606"/>
      <c r="X85" s="606"/>
      <c r="Z85" s="617"/>
      <c r="AA85" s="618"/>
      <c r="AB85" s="620" t="s">
        <v>788</v>
      </c>
      <c r="AC85" s="606">
        <v>4.4229805298010625</v>
      </c>
      <c r="AD85" s="606"/>
      <c r="AE85" s="606"/>
      <c r="AG85" s="447" t="str">
        <f>IF(Z85=B73,"","X")</f>
        <v>X</v>
      </c>
      <c r="AJ85" s="617"/>
      <c r="AK85" s="618"/>
      <c r="AL85" s="620" t="s">
        <v>788</v>
      </c>
      <c r="AM85" s="606">
        <v>4.4367873231691091</v>
      </c>
      <c r="AN85" s="606"/>
      <c r="AO85" s="606"/>
      <c r="AQ85" s="649">
        <f t="shared" si="25"/>
        <v>-2.3132126768308909</v>
      </c>
      <c r="AR85" s="649">
        <f t="shared" si="25"/>
        <v>0</v>
      </c>
      <c r="AS85" s="649">
        <f t="shared" si="25"/>
        <v>-6.75</v>
      </c>
    </row>
    <row r="86" spans="1:45" ht="15" customHeight="1">
      <c r="A86" s="1603" t="str">
        <f t="shared" si="21"/>
        <v>Lianyungang40H</v>
      </c>
      <c r="B86" s="1572" t="s">
        <v>825</v>
      </c>
      <c r="C86" s="1573" t="s">
        <v>1048</v>
      </c>
      <c r="D86" s="1574" t="s">
        <v>808</v>
      </c>
      <c r="E86" s="1575"/>
      <c r="F86" s="1576"/>
      <c r="G86" s="1577"/>
      <c r="M86"/>
      <c r="N86" s="447" t="e">
        <f t="shared" si="24"/>
        <v>#N/A</v>
      </c>
      <c r="O86" s="447" t="s">
        <v>1072</v>
      </c>
      <c r="P86" s="447" t="s">
        <v>2177</v>
      </c>
      <c r="S86" s="624" t="s">
        <v>737</v>
      </c>
      <c r="T86" s="625" t="s">
        <v>1048</v>
      </c>
      <c r="U86" s="626">
        <v>20</v>
      </c>
      <c r="V86" s="606">
        <v>3316.4051564677293</v>
      </c>
      <c r="W86" s="606">
        <v>3134.0735564677298</v>
      </c>
      <c r="X86" s="606">
        <v>2968.1473833560713</v>
      </c>
      <c r="Z86" s="624" t="s">
        <v>737</v>
      </c>
      <c r="AA86" s="625" t="s">
        <v>1048</v>
      </c>
      <c r="AB86" s="626">
        <v>20</v>
      </c>
      <c r="AC86" s="606">
        <v>3275.1551564677293</v>
      </c>
      <c r="AD86" s="606">
        <v>3092.8235564677298</v>
      </c>
      <c r="AE86" s="606">
        <v>2926.8973833560713</v>
      </c>
      <c r="AG86" s="447" t="str">
        <f>IF(Z86=B74,"","X")</f>
        <v>X</v>
      </c>
      <c r="AJ86" s="624" t="s">
        <v>737</v>
      </c>
      <c r="AK86" s="625" t="s">
        <v>1048</v>
      </c>
      <c r="AL86" s="626">
        <v>20</v>
      </c>
      <c r="AM86" s="606">
        <v>3288.961949835777</v>
      </c>
      <c r="AN86" s="606">
        <v>3106.6303498357765</v>
      </c>
      <c r="AO86" s="606">
        <v>2976.7917676216457</v>
      </c>
      <c r="AQ86" s="649">
        <f t="shared" si="25"/>
        <v>3288.961949835777</v>
      </c>
      <c r="AR86" s="649">
        <f t="shared" si="25"/>
        <v>3106.6303498357765</v>
      </c>
      <c r="AS86" s="649">
        <f t="shared" si="25"/>
        <v>2976.7917676216457</v>
      </c>
    </row>
    <row r="87" spans="1:45" ht="15" customHeight="1">
      <c r="A87" s="1603" t="str">
        <f t="shared" si="21"/>
        <v>Lianyungang45</v>
      </c>
      <c r="B87" s="1572" t="s">
        <v>825</v>
      </c>
      <c r="C87" s="1573" t="s">
        <v>1048</v>
      </c>
      <c r="D87" s="1574">
        <v>45</v>
      </c>
      <c r="E87" s="1575"/>
      <c r="F87" s="1576"/>
      <c r="G87" s="1577"/>
      <c r="M87"/>
      <c r="N87" s="447" t="e">
        <f t="shared" si="24"/>
        <v>#N/A</v>
      </c>
      <c r="O87" s="447" t="s">
        <v>838</v>
      </c>
      <c r="P87" s="447" t="s">
        <v>2175</v>
      </c>
      <c r="S87" s="627" t="s">
        <v>737</v>
      </c>
      <c r="T87" s="628" t="s">
        <v>1048</v>
      </c>
      <c r="U87" s="629">
        <v>40</v>
      </c>
      <c r="V87" s="606">
        <v>4431.9693753958709</v>
      </c>
      <c r="W87" s="606">
        <v>4100.4573753958721</v>
      </c>
      <c r="X87" s="606">
        <v>3798.7734242837655</v>
      </c>
      <c r="Z87" s="627" t="s">
        <v>737</v>
      </c>
      <c r="AA87" s="628" t="s">
        <v>1048</v>
      </c>
      <c r="AB87" s="629">
        <v>40</v>
      </c>
      <c r="AC87" s="606">
        <v>4390.7193753958709</v>
      </c>
      <c r="AD87" s="606">
        <v>4059.2073753958725</v>
      </c>
      <c r="AE87" s="606">
        <v>3757.5234242837655</v>
      </c>
      <c r="AG87" s="447" t="e">
        <f>IF(Z87=#REF!,"","X")</f>
        <v>#REF!</v>
      </c>
      <c r="AJ87" s="627" t="s">
        <v>737</v>
      </c>
      <c r="AK87" s="628" t="s">
        <v>1048</v>
      </c>
      <c r="AL87" s="629">
        <v>40</v>
      </c>
      <c r="AM87" s="606">
        <v>4415.8226360650478</v>
      </c>
      <c r="AN87" s="606">
        <v>4084.3106360650486</v>
      </c>
      <c r="AO87" s="606">
        <v>3848.2404865848107</v>
      </c>
      <c r="AQ87" s="649" t="e">
        <f>AM87-#REF!</f>
        <v>#REF!</v>
      </c>
      <c r="AR87" s="649" t="e">
        <f>AN87-#REF!</f>
        <v>#REF!</v>
      </c>
      <c r="AS87" s="649" t="e">
        <f>AO87-#REF!</f>
        <v>#REF!</v>
      </c>
    </row>
    <row r="88" spans="1:45" ht="15" customHeight="1" thickBot="1">
      <c r="A88" s="1603" t="str">
        <f t="shared" si="21"/>
        <v>LianyungangLCL</v>
      </c>
      <c r="B88" s="1572" t="s">
        <v>825</v>
      </c>
      <c r="C88" s="1573"/>
      <c r="D88" s="1574" t="s">
        <v>788</v>
      </c>
      <c r="E88" s="1576"/>
      <c r="F88" s="1578"/>
      <c r="G88" s="1579"/>
      <c r="M88"/>
      <c r="N88" s="447" t="e">
        <f t="shared" si="24"/>
        <v>#N/A</v>
      </c>
      <c r="O88" s="447" t="s">
        <v>1065</v>
      </c>
      <c r="P88" s="447" t="s">
        <v>2177</v>
      </c>
      <c r="S88" s="627" t="s">
        <v>737</v>
      </c>
      <c r="T88" s="628" t="s">
        <v>1048</v>
      </c>
      <c r="U88" s="629" t="s">
        <v>808</v>
      </c>
      <c r="V88" s="606">
        <v>4635.4103129354589</v>
      </c>
      <c r="W88" s="606">
        <v>4270.747112935459</v>
      </c>
      <c r="X88" s="606">
        <v>3938.894766712142</v>
      </c>
      <c r="Z88" s="627" t="s">
        <v>737</v>
      </c>
      <c r="AA88" s="628" t="s">
        <v>1048</v>
      </c>
      <c r="AB88" s="629" t="s">
        <v>808</v>
      </c>
      <c r="AC88" s="606">
        <v>4594.1603129354589</v>
      </c>
      <c r="AD88" s="606">
        <v>4229.497112935459</v>
      </c>
      <c r="AE88" s="606">
        <v>3897.644766712142</v>
      </c>
      <c r="AG88" s="447" t="str">
        <f>IF(Z88=B75,"","X")</f>
        <v>X</v>
      </c>
      <c r="AJ88" s="627" t="s">
        <v>737</v>
      </c>
      <c r="AK88" s="628" t="s">
        <v>1048</v>
      </c>
      <c r="AL88" s="629" t="s">
        <v>808</v>
      </c>
      <c r="AM88" s="606">
        <v>4621.7738996715534</v>
      </c>
      <c r="AN88" s="606">
        <v>4257.1106996715534</v>
      </c>
      <c r="AO88" s="606">
        <v>3997.4335352432918</v>
      </c>
      <c r="AQ88" s="649">
        <f t="shared" ref="AQ88:AS91" si="26">AM88-E75</f>
        <v>4621.7738996715534</v>
      </c>
      <c r="AR88" s="649">
        <f t="shared" si="26"/>
        <v>4257.1106996715534</v>
      </c>
      <c r="AS88" s="649">
        <f t="shared" si="26"/>
        <v>3997.4335352432918</v>
      </c>
    </row>
    <row r="89" spans="1:45" ht="15" customHeight="1" thickBot="1">
      <c r="A89" s="1603" t="str">
        <f t="shared" si="21"/>
        <v>Manila20</v>
      </c>
      <c r="B89" s="1566" t="s">
        <v>1052</v>
      </c>
      <c r="C89" s="1567" t="s">
        <v>480</v>
      </c>
      <c r="D89" s="1568">
        <v>20</v>
      </c>
      <c r="E89" s="1569"/>
      <c r="F89" s="1570"/>
      <c r="G89" s="1571"/>
      <c r="M89"/>
      <c r="N89" s="447" t="e">
        <f t="shared" si="24"/>
        <v>#N/A</v>
      </c>
      <c r="O89" s="447" t="s">
        <v>839</v>
      </c>
      <c r="P89" s="447" t="s">
        <v>2179</v>
      </c>
      <c r="S89" s="630" t="s">
        <v>737</v>
      </c>
      <c r="T89" s="631" t="s">
        <v>1048</v>
      </c>
      <c r="U89" s="632">
        <v>45</v>
      </c>
      <c r="V89" s="606">
        <v>5281.9617192448395</v>
      </c>
      <c r="W89" s="606">
        <v>4867.5717192448392</v>
      </c>
      <c r="X89" s="606">
        <v>4490.4667803547063</v>
      </c>
      <c r="Z89" s="630" t="s">
        <v>737</v>
      </c>
      <c r="AA89" s="631" t="s">
        <v>1048</v>
      </c>
      <c r="AB89" s="632">
        <v>45</v>
      </c>
      <c r="AC89" s="606">
        <v>5240.7117192448395</v>
      </c>
      <c r="AD89" s="606">
        <v>4826.3217192448392</v>
      </c>
      <c r="AE89" s="606">
        <v>4449.2167803547063</v>
      </c>
      <c r="AG89" s="447" t="str">
        <f>IF(Z89=B76,"","X")</f>
        <v>X</v>
      </c>
      <c r="AJ89" s="630" t="s">
        <v>737</v>
      </c>
      <c r="AK89" s="631" t="s">
        <v>1048</v>
      </c>
      <c r="AL89" s="632">
        <v>45</v>
      </c>
      <c r="AM89" s="606">
        <v>5272.0907950813107</v>
      </c>
      <c r="AN89" s="606">
        <v>4857.7007950813104</v>
      </c>
      <c r="AO89" s="606">
        <v>4562.6131082310139</v>
      </c>
      <c r="AQ89" s="649">
        <f t="shared" si="26"/>
        <v>5272.0907950813107</v>
      </c>
      <c r="AR89" s="649">
        <f t="shared" si="26"/>
        <v>4857.7007950813104</v>
      </c>
      <c r="AS89" s="649">
        <f t="shared" si="26"/>
        <v>4562.6131082310139</v>
      </c>
    </row>
    <row r="90" spans="1:45" ht="15" customHeight="1" thickBot="1">
      <c r="A90" s="1603" t="str">
        <f t="shared" si="21"/>
        <v>Manila40</v>
      </c>
      <c r="B90" s="1572" t="s">
        <v>1052</v>
      </c>
      <c r="C90" s="1573" t="s">
        <v>480</v>
      </c>
      <c r="D90" s="1574">
        <v>40</v>
      </c>
      <c r="E90" s="1575"/>
      <c r="F90" s="1576"/>
      <c r="G90" s="1577"/>
      <c r="M90"/>
      <c r="N90" s="447" t="e">
        <f t="shared" si="24"/>
        <v>#N/A</v>
      </c>
      <c r="O90" s="447" t="s">
        <v>734</v>
      </c>
      <c r="P90" s="447" t="s">
        <v>2179</v>
      </c>
      <c r="S90" s="627"/>
      <c r="T90" s="628"/>
      <c r="U90" s="633" t="s">
        <v>788</v>
      </c>
      <c r="V90" s="606">
        <v>3.3164051564677286</v>
      </c>
      <c r="W90" s="606"/>
      <c r="X90" s="606"/>
      <c r="Z90" s="627"/>
      <c r="AA90" s="628"/>
      <c r="AB90" s="633" t="s">
        <v>788</v>
      </c>
      <c r="AC90" s="606">
        <v>3.2751551564677293</v>
      </c>
      <c r="AD90" s="606"/>
      <c r="AE90" s="606"/>
      <c r="AG90" s="447" t="str">
        <f>IF(Z90=B77,"","X")</f>
        <v>X</v>
      </c>
      <c r="AJ90" s="627"/>
      <c r="AK90" s="628"/>
      <c r="AL90" s="633" t="s">
        <v>788</v>
      </c>
      <c r="AM90" s="606">
        <v>3.2889619498357767</v>
      </c>
      <c r="AN90" s="606"/>
      <c r="AO90" s="606"/>
      <c r="AQ90" s="649">
        <f t="shared" si="26"/>
        <v>3.2889619498357767</v>
      </c>
      <c r="AR90" s="649">
        <f t="shared" si="26"/>
        <v>0</v>
      </c>
      <c r="AS90" s="649">
        <f t="shared" si="26"/>
        <v>0</v>
      </c>
    </row>
    <row r="91" spans="1:45" ht="15" customHeight="1">
      <c r="A91" s="1603" t="str">
        <f t="shared" si="21"/>
        <v>Manila40H</v>
      </c>
      <c r="B91" s="1572" t="s">
        <v>1052</v>
      </c>
      <c r="C91" s="1573" t="s">
        <v>480</v>
      </c>
      <c r="D91" s="1574" t="s">
        <v>808</v>
      </c>
      <c r="E91" s="1575"/>
      <c r="F91" s="1576"/>
      <c r="G91" s="1577"/>
      <c r="M91"/>
      <c r="N91" s="447" t="e">
        <f t="shared" si="24"/>
        <v>#N/A</v>
      </c>
      <c r="O91" s="447" t="s">
        <v>735</v>
      </c>
      <c r="P91" s="447" t="s">
        <v>2179</v>
      </c>
      <c r="S91" s="613" t="s">
        <v>744</v>
      </c>
      <c r="T91" s="614" t="s">
        <v>103</v>
      </c>
      <c r="U91" s="614">
        <v>20</v>
      </c>
      <c r="V91" s="606">
        <v>3935.2305298010633</v>
      </c>
      <c r="W91" s="606">
        <v>3890.8343831343964</v>
      </c>
      <c r="X91" s="606">
        <v>3259.9997157798998</v>
      </c>
      <c r="Z91" s="613" t="s">
        <v>744</v>
      </c>
      <c r="AA91" s="614" t="s">
        <v>103</v>
      </c>
      <c r="AB91" s="614">
        <v>20</v>
      </c>
      <c r="AC91" s="606">
        <v>3893.9805298010633</v>
      </c>
      <c r="AD91" s="606">
        <v>3849.5843831343964</v>
      </c>
      <c r="AE91" s="606">
        <v>3218.7497157798998</v>
      </c>
      <c r="AG91" s="447" t="str">
        <f>IF(Z91=B78,"","X")</f>
        <v>X</v>
      </c>
      <c r="AJ91" s="613" t="s">
        <v>744</v>
      </c>
      <c r="AK91" s="614" t="s">
        <v>103</v>
      </c>
      <c r="AL91" s="614">
        <v>20</v>
      </c>
      <c r="AM91" s="606">
        <v>3907.7873231691101</v>
      </c>
      <c r="AN91" s="606">
        <v>3863.3911765024432</v>
      </c>
      <c r="AO91" s="606">
        <v>3218.7497157798998</v>
      </c>
      <c r="AQ91" s="649">
        <f t="shared" si="26"/>
        <v>3907.7873231691101</v>
      </c>
      <c r="AR91" s="649">
        <f t="shared" si="26"/>
        <v>3863.3911765024432</v>
      </c>
      <c r="AS91" s="649">
        <f t="shared" si="26"/>
        <v>3218.7497157798998</v>
      </c>
    </row>
    <row r="92" spans="1:45" ht="15" customHeight="1">
      <c r="A92" s="1603" t="str">
        <f t="shared" si="21"/>
        <v>Manila45</v>
      </c>
      <c r="B92" s="1572" t="s">
        <v>1052</v>
      </c>
      <c r="C92" s="1573" t="s">
        <v>480</v>
      </c>
      <c r="D92" s="1574">
        <v>45</v>
      </c>
      <c r="E92" s="1575"/>
      <c r="F92" s="1576"/>
      <c r="G92" s="1577"/>
      <c r="M92"/>
      <c r="N92" s="447" t="e">
        <f t="shared" si="24"/>
        <v>#N/A</v>
      </c>
      <c r="O92" s="447" t="s">
        <v>1053</v>
      </c>
      <c r="P92" s="447" t="s">
        <v>2179</v>
      </c>
      <c r="S92" s="617" t="s">
        <v>744</v>
      </c>
      <c r="T92" s="618" t="s">
        <v>103</v>
      </c>
      <c r="U92" s="618">
        <v>40</v>
      </c>
      <c r="V92" s="606">
        <v>5480.015508729206</v>
      </c>
      <c r="W92" s="606">
        <v>5399.2952420625388</v>
      </c>
      <c r="X92" s="606">
        <v>4252.3231195998178</v>
      </c>
      <c r="Z92" s="617" t="s">
        <v>744</v>
      </c>
      <c r="AA92" s="618" t="s">
        <v>103</v>
      </c>
      <c r="AB92" s="618">
        <v>40</v>
      </c>
      <c r="AC92" s="606">
        <v>5438.765508729206</v>
      </c>
      <c r="AD92" s="606">
        <v>5358.0452420625388</v>
      </c>
      <c r="AE92" s="606">
        <v>4211.0731195998178</v>
      </c>
      <c r="AG92" s="447" t="e">
        <f>IF(Z92=#REF!,"","X")</f>
        <v>#REF!</v>
      </c>
      <c r="AJ92" s="617" t="s">
        <v>744</v>
      </c>
      <c r="AK92" s="618" t="s">
        <v>103</v>
      </c>
      <c r="AL92" s="618">
        <v>40</v>
      </c>
      <c r="AM92" s="606">
        <v>5463.8687693983811</v>
      </c>
      <c r="AN92" s="606">
        <v>5383.1485027317158</v>
      </c>
      <c r="AO92" s="606">
        <v>4211.0731195998178</v>
      </c>
      <c r="AQ92" s="649" t="e">
        <f>AM92-#REF!</f>
        <v>#REF!</v>
      </c>
      <c r="AR92" s="649" t="e">
        <f>AN92-#REF!</f>
        <v>#REF!</v>
      </c>
      <c r="AS92" s="649" t="e">
        <f>AO92-#REF!</f>
        <v>#REF!</v>
      </c>
    </row>
    <row r="93" spans="1:45" ht="15" customHeight="1" thickBot="1">
      <c r="A93" s="1603" t="str">
        <f t="shared" si="21"/>
        <v>ManilaLCL</v>
      </c>
      <c r="B93" s="1581" t="s">
        <v>1052</v>
      </c>
      <c r="C93" s="1582"/>
      <c r="D93" s="1583" t="s">
        <v>788</v>
      </c>
      <c r="E93" s="1584"/>
      <c r="F93" s="1585"/>
      <c r="G93" s="1586"/>
      <c r="M93"/>
      <c r="N93" s="447" t="e">
        <f t="shared" si="24"/>
        <v>#N/A</v>
      </c>
      <c r="O93" s="447" t="s">
        <v>1064</v>
      </c>
      <c r="P93" s="447" t="s">
        <v>2179</v>
      </c>
      <c r="S93" s="617" t="s">
        <v>744</v>
      </c>
      <c r="T93" s="618" t="s">
        <v>103</v>
      </c>
      <c r="U93" s="620" t="s">
        <v>808</v>
      </c>
      <c r="V93" s="606">
        <v>5674.0610596021261</v>
      </c>
      <c r="W93" s="606">
        <v>5585.2687662687922</v>
      </c>
      <c r="X93" s="606">
        <v>4323.5994315598</v>
      </c>
      <c r="Z93" s="617" t="s">
        <v>744</v>
      </c>
      <c r="AA93" s="618" t="s">
        <v>103</v>
      </c>
      <c r="AB93" s="620" t="s">
        <v>808</v>
      </c>
      <c r="AC93" s="606">
        <v>5632.8110596021261</v>
      </c>
      <c r="AD93" s="606">
        <v>5544.0187662687922</v>
      </c>
      <c r="AE93" s="606">
        <v>4282.3494315598</v>
      </c>
      <c r="AG93" s="447" t="str">
        <f>IF(Z93=B79,"","X")</f>
        <v>X</v>
      </c>
      <c r="AJ93" s="617" t="s">
        <v>744</v>
      </c>
      <c r="AK93" s="618" t="s">
        <v>103</v>
      </c>
      <c r="AL93" s="620" t="s">
        <v>808</v>
      </c>
      <c r="AM93" s="606">
        <v>5660.4246463382206</v>
      </c>
      <c r="AN93" s="606">
        <v>5571.6323530048867</v>
      </c>
      <c r="AO93" s="606">
        <v>4282.3494315598</v>
      </c>
      <c r="AQ93" s="649">
        <f t="shared" ref="AQ93:AS96" si="27">AM93-E79</f>
        <v>5660.4246463382206</v>
      </c>
      <c r="AR93" s="649">
        <f t="shared" si="27"/>
        <v>5571.6323530048867</v>
      </c>
      <c r="AS93" s="649">
        <f t="shared" si="27"/>
        <v>4282.3494315598</v>
      </c>
    </row>
    <row r="94" spans="1:45" ht="15" customHeight="1" thickBot="1">
      <c r="A94" s="1603" t="str">
        <f t="shared" si="21"/>
        <v>Nanjing20</v>
      </c>
      <c r="B94" s="1572" t="s">
        <v>1045</v>
      </c>
      <c r="C94" s="1573" t="s">
        <v>1048</v>
      </c>
      <c r="D94" s="1574">
        <v>20</v>
      </c>
      <c r="E94" s="1575"/>
      <c r="F94" s="1576"/>
      <c r="G94" s="1577"/>
      <c r="M94"/>
      <c r="S94" s="621" t="s">
        <v>744</v>
      </c>
      <c r="T94" s="622" t="s">
        <v>103</v>
      </c>
      <c r="U94" s="623">
        <v>45</v>
      </c>
      <c r="V94" s="606">
        <v>0</v>
      </c>
      <c r="W94" s="606">
        <v>0</v>
      </c>
      <c r="X94" s="606">
        <v>0</v>
      </c>
      <c r="Z94" s="621" t="s">
        <v>744</v>
      </c>
      <c r="AA94" s="622" t="s">
        <v>103</v>
      </c>
      <c r="AB94" s="623">
        <v>45</v>
      </c>
      <c r="AC94" s="606">
        <v>0</v>
      </c>
      <c r="AD94" s="606">
        <v>0</v>
      </c>
      <c r="AE94" s="606">
        <v>0</v>
      </c>
      <c r="AG94" s="447" t="str">
        <f>IF(Z94=B80,"","X")</f>
        <v>X</v>
      </c>
      <c r="AJ94" s="621" t="s">
        <v>744</v>
      </c>
      <c r="AK94" s="622" t="s">
        <v>103</v>
      </c>
      <c r="AL94" s="623">
        <v>45</v>
      </c>
      <c r="AM94" s="606">
        <v>0</v>
      </c>
      <c r="AN94" s="606">
        <v>0</v>
      </c>
      <c r="AO94" s="606">
        <v>0</v>
      </c>
      <c r="AQ94" s="649">
        <f t="shared" si="27"/>
        <v>0</v>
      </c>
      <c r="AR94" s="649">
        <f t="shared" si="27"/>
        <v>0</v>
      </c>
      <c r="AS94" s="649">
        <f t="shared" si="27"/>
        <v>0</v>
      </c>
    </row>
    <row r="95" spans="1:45" ht="15" customHeight="1" thickBot="1">
      <c r="A95" s="1603" t="str">
        <f t="shared" si="21"/>
        <v>Nanjing40</v>
      </c>
      <c r="B95" s="1572" t="s">
        <v>1045</v>
      </c>
      <c r="C95" s="1573" t="s">
        <v>1048</v>
      </c>
      <c r="D95" s="1574">
        <v>40</v>
      </c>
      <c r="E95" s="1575"/>
      <c r="F95" s="1576"/>
      <c r="G95" s="1577"/>
      <c r="M95"/>
      <c r="S95" s="617"/>
      <c r="T95" s="618"/>
      <c r="U95" s="620" t="s">
        <v>788</v>
      </c>
      <c r="V95" s="606">
        <v>3.9352305298010632</v>
      </c>
      <c r="W95" s="606"/>
      <c r="X95" s="606"/>
      <c r="Z95" s="617"/>
      <c r="AA95" s="618"/>
      <c r="AB95" s="620" t="s">
        <v>788</v>
      </c>
      <c r="AC95" s="606">
        <v>3.893980529801063</v>
      </c>
      <c r="AD95" s="606"/>
      <c r="AE95" s="606"/>
      <c r="AG95" s="447" t="str">
        <f>IF(Z95=B81,"","X")</f>
        <v>X</v>
      </c>
      <c r="AJ95" s="617"/>
      <c r="AK95" s="618"/>
      <c r="AL95" s="620" t="s">
        <v>788</v>
      </c>
      <c r="AM95" s="606">
        <v>3.90778732316911</v>
      </c>
      <c r="AN95" s="606"/>
      <c r="AO95" s="606"/>
      <c r="AQ95" s="649">
        <f t="shared" si="27"/>
        <v>3.90778732316911</v>
      </c>
      <c r="AR95" s="649">
        <f t="shared" si="27"/>
        <v>0</v>
      </c>
      <c r="AS95" s="649">
        <f t="shared" si="27"/>
        <v>0</v>
      </c>
    </row>
    <row r="96" spans="1:45" ht="15" customHeight="1">
      <c r="A96" s="1603" t="str">
        <f t="shared" si="21"/>
        <v>Nanjing40H</v>
      </c>
      <c r="B96" s="1572" t="s">
        <v>1045</v>
      </c>
      <c r="C96" s="1573" t="s">
        <v>1048</v>
      </c>
      <c r="D96" s="1574" t="s">
        <v>808</v>
      </c>
      <c r="E96" s="1575"/>
      <c r="F96" s="1576"/>
      <c r="G96" s="1577"/>
      <c r="M96"/>
      <c r="S96" s="613" t="s">
        <v>742</v>
      </c>
      <c r="T96" s="614" t="s">
        <v>840</v>
      </c>
      <c r="U96" s="614">
        <v>20</v>
      </c>
      <c r="V96" s="606">
        <v>3749.2305298010633</v>
      </c>
      <c r="W96" s="606">
        <v>3704.8343831343964</v>
      </c>
      <c r="X96" s="606">
        <v>3073.9997157798998</v>
      </c>
      <c r="Z96" s="613" t="s">
        <v>742</v>
      </c>
      <c r="AA96" s="614" t="s">
        <v>840</v>
      </c>
      <c r="AB96" s="614">
        <v>20</v>
      </c>
      <c r="AC96" s="606">
        <v>3707.9805298010633</v>
      </c>
      <c r="AD96" s="606">
        <v>3663.5843831343964</v>
      </c>
      <c r="AE96" s="606">
        <v>3032.7497157798998</v>
      </c>
      <c r="AG96" s="447" t="str">
        <f>IF(Z96=B82,"","X")</f>
        <v>X</v>
      </c>
      <c r="AJ96" s="613" t="s">
        <v>742</v>
      </c>
      <c r="AK96" s="614" t="s">
        <v>840</v>
      </c>
      <c r="AL96" s="614">
        <v>20</v>
      </c>
      <c r="AM96" s="606">
        <v>3721.7873231691101</v>
      </c>
      <c r="AN96" s="606">
        <v>3677.3911765024432</v>
      </c>
      <c r="AO96" s="606">
        <v>3032.7497157798998</v>
      </c>
      <c r="AQ96" s="649">
        <f t="shared" si="27"/>
        <v>3721.7873231691101</v>
      </c>
      <c r="AR96" s="649">
        <f t="shared" si="27"/>
        <v>3677.3911765024432</v>
      </c>
      <c r="AS96" s="649">
        <f t="shared" si="27"/>
        <v>3032.7497157798998</v>
      </c>
    </row>
    <row r="97" spans="1:45" ht="15" customHeight="1">
      <c r="A97" s="1603" t="str">
        <f t="shared" si="21"/>
        <v>Nanjing45</v>
      </c>
      <c r="B97" s="1572" t="s">
        <v>1045</v>
      </c>
      <c r="C97" s="1573" t="s">
        <v>1048</v>
      </c>
      <c r="D97" s="1574">
        <v>45</v>
      </c>
      <c r="E97" s="1575"/>
      <c r="F97" s="1576"/>
      <c r="G97" s="1577"/>
      <c r="M97"/>
      <c r="S97" s="617" t="s">
        <v>742</v>
      </c>
      <c r="T97" s="618" t="s">
        <v>840</v>
      </c>
      <c r="U97" s="618">
        <v>40</v>
      </c>
      <c r="V97" s="606">
        <v>5153.015508729206</v>
      </c>
      <c r="W97" s="606">
        <v>5072.2952420625388</v>
      </c>
      <c r="X97" s="606">
        <v>3925.3231195998183</v>
      </c>
      <c r="Z97" s="617" t="s">
        <v>742</v>
      </c>
      <c r="AA97" s="618" t="s">
        <v>840</v>
      </c>
      <c r="AB97" s="618">
        <v>40</v>
      </c>
      <c r="AC97" s="606">
        <v>5111.765508729206</v>
      </c>
      <c r="AD97" s="606">
        <v>5031.0452420625388</v>
      </c>
      <c r="AE97" s="606">
        <v>3884.0731195998183</v>
      </c>
      <c r="AG97" s="447" t="e">
        <f>IF(Z97=#REF!,"","X")</f>
        <v>#REF!</v>
      </c>
      <c r="AJ97" s="617" t="s">
        <v>742</v>
      </c>
      <c r="AK97" s="618" t="s">
        <v>840</v>
      </c>
      <c r="AL97" s="618">
        <v>40</v>
      </c>
      <c r="AM97" s="606">
        <v>5136.8687693983811</v>
      </c>
      <c r="AN97" s="606">
        <v>5056.1485027317158</v>
      </c>
      <c r="AO97" s="606">
        <v>3884.0731195998183</v>
      </c>
      <c r="AQ97" s="649" t="e">
        <f>AM97-#REF!</f>
        <v>#REF!</v>
      </c>
      <c r="AR97" s="649" t="e">
        <f>AN97-#REF!</f>
        <v>#REF!</v>
      </c>
      <c r="AS97" s="649" t="e">
        <f>AO97-#REF!</f>
        <v>#REF!</v>
      </c>
    </row>
    <row r="98" spans="1:45" ht="15" customHeight="1" thickBot="1">
      <c r="A98" s="1603" t="str">
        <f t="shared" si="21"/>
        <v>NanjingLCL</v>
      </c>
      <c r="B98" s="1572" t="s">
        <v>1045</v>
      </c>
      <c r="C98" s="1573"/>
      <c r="D98" s="1574" t="s">
        <v>788</v>
      </c>
      <c r="E98" s="1576"/>
      <c r="F98" s="1578"/>
      <c r="G98" s="1579"/>
      <c r="M98"/>
      <c r="S98" s="617" t="s">
        <v>742</v>
      </c>
      <c r="T98" s="618" t="s">
        <v>840</v>
      </c>
      <c r="U98" s="620" t="s">
        <v>808</v>
      </c>
      <c r="V98" s="606">
        <v>5347.0610596021261</v>
      </c>
      <c r="W98" s="606">
        <v>5258.2687662687922</v>
      </c>
      <c r="X98" s="606">
        <v>3996.5994315598</v>
      </c>
      <c r="Z98" s="617" t="s">
        <v>742</v>
      </c>
      <c r="AA98" s="618" t="s">
        <v>840</v>
      </c>
      <c r="AB98" s="620" t="s">
        <v>808</v>
      </c>
      <c r="AC98" s="606">
        <v>5305.8110596021261</v>
      </c>
      <c r="AD98" s="606">
        <v>5217.0187662687922</v>
      </c>
      <c r="AE98" s="606">
        <v>3955.3494315598</v>
      </c>
      <c r="AG98" s="447" t="str">
        <f>IF(Z98=B83,"","X")</f>
        <v>X</v>
      </c>
      <c r="AJ98" s="617" t="s">
        <v>742</v>
      </c>
      <c r="AK98" s="618" t="s">
        <v>840</v>
      </c>
      <c r="AL98" s="620" t="s">
        <v>808</v>
      </c>
      <c r="AM98" s="606">
        <v>5333.4246463382206</v>
      </c>
      <c r="AN98" s="606">
        <v>5244.6323530048867</v>
      </c>
      <c r="AO98" s="606">
        <v>3955.3494315598</v>
      </c>
      <c r="AQ98" s="649">
        <f t="shared" ref="AQ98:AS101" si="28">AM98-E83</f>
        <v>5333.4246463382206</v>
      </c>
      <c r="AR98" s="649">
        <f t="shared" si="28"/>
        <v>5244.6323530048867</v>
      </c>
      <c r="AS98" s="649">
        <f t="shared" si="28"/>
        <v>3955.3494315598</v>
      </c>
    </row>
    <row r="99" spans="1:45" ht="15" customHeight="1" thickBot="1">
      <c r="A99" s="1603" t="str">
        <f t="shared" si="21"/>
        <v>Nantong20</v>
      </c>
      <c r="B99" s="1566" t="s">
        <v>2311</v>
      </c>
      <c r="C99" s="1567" t="s">
        <v>1048</v>
      </c>
      <c r="D99" s="1568">
        <v>20</v>
      </c>
      <c r="E99" s="1569"/>
      <c r="F99" s="1570"/>
      <c r="G99" s="1571"/>
      <c r="M99"/>
      <c r="S99" s="621" t="s">
        <v>742</v>
      </c>
      <c r="T99" s="622" t="s">
        <v>840</v>
      </c>
      <c r="U99" s="623">
        <v>45</v>
      </c>
      <c r="V99" s="606"/>
      <c r="W99" s="606"/>
      <c r="X99" s="606"/>
      <c r="Z99" s="621" t="s">
        <v>742</v>
      </c>
      <c r="AA99" s="622" t="s">
        <v>840</v>
      </c>
      <c r="AB99" s="623">
        <v>45</v>
      </c>
      <c r="AC99" s="606"/>
      <c r="AD99" s="606"/>
      <c r="AE99" s="606"/>
      <c r="AG99" s="447" t="str">
        <f>IF(Z99=B84,"","X")</f>
        <v>X</v>
      </c>
      <c r="AJ99" s="621" t="s">
        <v>742</v>
      </c>
      <c r="AK99" s="622" t="s">
        <v>840</v>
      </c>
      <c r="AL99" s="623">
        <v>45</v>
      </c>
      <c r="AM99" s="606"/>
      <c r="AN99" s="606"/>
      <c r="AO99" s="606"/>
      <c r="AQ99" s="649">
        <f t="shared" si="28"/>
        <v>0</v>
      </c>
      <c r="AR99" s="649">
        <f t="shared" si="28"/>
        <v>0</v>
      </c>
      <c r="AS99" s="649">
        <f t="shared" si="28"/>
        <v>0</v>
      </c>
    </row>
    <row r="100" spans="1:45" ht="15" customHeight="1" thickBot="1">
      <c r="A100" s="1603" t="str">
        <f t="shared" si="21"/>
        <v>Nantong40</v>
      </c>
      <c r="B100" s="1572" t="s">
        <v>2311</v>
      </c>
      <c r="C100" s="1573" t="s">
        <v>1048</v>
      </c>
      <c r="D100" s="1574">
        <v>40</v>
      </c>
      <c r="E100" s="1575"/>
      <c r="F100" s="1576"/>
      <c r="G100" s="1577"/>
      <c r="M100"/>
      <c r="S100" s="617"/>
      <c r="T100" s="618"/>
      <c r="U100" s="620" t="s">
        <v>788</v>
      </c>
      <c r="V100" s="606">
        <v>3.7492305298010629</v>
      </c>
      <c r="W100" s="606"/>
      <c r="X100" s="606"/>
      <c r="Z100" s="617"/>
      <c r="AA100" s="618"/>
      <c r="AB100" s="620" t="s">
        <v>788</v>
      </c>
      <c r="AC100" s="606">
        <v>3.7079805298010631</v>
      </c>
      <c r="AD100" s="606"/>
      <c r="AE100" s="606"/>
      <c r="AG100" s="447" t="str">
        <f>IF(Z100=B85,"","X")</f>
        <v>X</v>
      </c>
      <c r="AJ100" s="617"/>
      <c r="AK100" s="618"/>
      <c r="AL100" s="620" t="s">
        <v>788</v>
      </c>
      <c r="AM100" s="606">
        <v>3.7217873231691097</v>
      </c>
      <c r="AN100" s="606"/>
      <c r="AO100" s="606"/>
      <c r="AQ100" s="649">
        <f t="shared" si="28"/>
        <v>3.7217873231691097</v>
      </c>
      <c r="AR100" s="649">
        <f t="shared" si="28"/>
        <v>0</v>
      </c>
      <c r="AS100" s="649">
        <f t="shared" si="28"/>
        <v>0</v>
      </c>
    </row>
    <row r="101" spans="1:45" ht="15" customHeight="1">
      <c r="A101" s="1603" t="str">
        <f t="shared" si="21"/>
        <v>Nantong40H</v>
      </c>
      <c r="B101" s="1572" t="s">
        <v>2311</v>
      </c>
      <c r="C101" s="1573" t="s">
        <v>1048</v>
      </c>
      <c r="D101" s="1574" t="s">
        <v>808</v>
      </c>
      <c r="E101" s="1575"/>
      <c r="F101" s="1576"/>
      <c r="G101" s="1577"/>
      <c r="M101"/>
      <c r="S101" s="624" t="s">
        <v>816</v>
      </c>
      <c r="T101" s="625" t="s">
        <v>1048</v>
      </c>
      <c r="U101" s="626">
        <v>20</v>
      </c>
      <c r="V101" s="606">
        <v>3416.4051564677293</v>
      </c>
      <c r="W101" s="606">
        <v>3234.0735564677298</v>
      </c>
      <c r="X101" s="606">
        <v>3068.1473833560713</v>
      </c>
      <c r="Z101" s="624" t="s">
        <v>816</v>
      </c>
      <c r="AA101" s="625" t="s">
        <v>1048</v>
      </c>
      <c r="AB101" s="626">
        <v>20</v>
      </c>
      <c r="AC101" s="606">
        <v>3375.1551564677293</v>
      </c>
      <c r="AD101" s="606">
        <v>3192.8235564677298</v>
      </c>
      <c r="AE101" s="606">
        <v>3026.8973833560713</v>
      </c>
      <c r="AG101" s="447" t="str">
        <f>IF(Z101=B86,"","X")</f>
        <v>X</v>
      </c>
      <c r="AJ101" s="624" t="s">
        <v>816</v>
      </c>
      <c r="AK101" s="625" t="s">
        <v>1048</v>
      </c>
      <c r="AL101" s="626">
        <v>20</v>
      </c>
      <c r="AM101" s="606">
        <v>3388.961949835777</v>
      </c>
      <c r="AN101" s="606">
        <v>3206.6303498357765</v>
      </c>
      <c r="AO101" s="606">
        <v>3076.7917676216457</v>
      </c>
      <c r="AQ101" s="649">
        <f t="shared" si="28"/>
        <v>3388.961949835777</v>
      </c>
      <c r="AR101" s="649">
        <f t="shared" si="28"/>
        <v>3206.6303498357765</v>
      </c>
      <c r="AS101" s="649">
        <f t="shared" si="28"/>
        <v>3076.7917676216457</v>
      </c>
    </row>
    <row r="102" spans="1:45" ht="15" customHeight="1">
      <c r="A102" s="1603" t="str">
        <f t="shared" si="21"/>
        <v>Nantong45</v>
      </c>
      <c r="B102" s="1572" t="s">
        <v>2311</v>
      </c>
      <c r="C102" s="1573" t="s">
        <v>1048</v>
      </c>
      <c r="D102" s="1574">
        <v>45</v>
      </c>
      <c r="E102" s="1575"/>
      <c r="F102" s="1576"/>
      <c r="G102" s="1577"/>
      <c r="M102"/>
      <c r="S102" s="627" t="s">
        <v>816</v>
      </c>
      <c r="T102" s="628" t="s">
        <v>1048</v>
      </c>
      <c r="U102" s="629">
        <v>40</v>
      </c>
      <c r="V102" s="606">
        <v>4681.9693753958709</v>
      </c>
      <c r="W102" s="606">
        <v>4350.4573753958721</v>
      </c>
      <c r="X102" s="606">
        <v>4048.7734242837655</v>
      </c>
      <c r="Z102" s="627" t="s">
        <v>816</v>
      </c>
      <c r="AA102" s="628" t="s">
        <v>1048</v>
      </c>
      <c r="AB102" s="629">
        <v>40</v>
      </c>
      <c r="AC102" s="606">
        <v>4640.7193753958709</v>
      </c>
      <c r="AD102" s="606">
        <v>4309.2073753958721</v>
      </c>
      <c r="AE102" s="606">
        <v>4007.5234242837655</v>
      </c>
      <c r="AG102" s="447" t="e">
        <f>IF(Z102=#REF!,"","X")</f>
        <v>#REF!</v>
      </c>
      <c r="AJ102" s="627" t="s">
        <v>816</v>
      </c>
      <c r="AK102" s="628" t="s">
        <v>1048</v>
      </c>
      <c r="AL102" s="629">
        <v>40</v>
      </c>
      <c r="AM102" s="606">
        <v>4665.8226360650478</v>
      </c>
      <c r="AN102" s="606">
        <v>4334.310636065049</v>
      </c>
      <c r="AO102" s="606">
        <v>4098.2404865848112</v>
      </c>
      <c r="AQ102" s="649" t="e">
        <f>AM102-#REF!</f>
        <v>#REF!</v>
      </c>
      <c r="AR102" s="649" t="e">
        <f>AN102-#REF!</f>
        <v>#REF!</v>
      </c>
      <c r="AS102" s="649" t="e">
        <f>AO102-#REF!</f>
        <v>#REF!</v>
      </c>
    </row>
    <row r="103" spans="1:45" ht="15" customHeight="1" thickBot="1">
      <c r="A103" s="1603" t="str">
        <f t="shared" si="21"/>
        <v>NantongLCL</v>
      </c>
      <c r="B103" s="1581" t="s">
        <v>2311</v>
      </c>
      <c r="C103" s="1582"/>
      <c r="D103" s="1583" t="s">
        <v>788</v>
      </c>
      <c r="E103" s="1584"/>
      <c r="F103" s="1585"/>
      <c r="G103" s="1586"/>
      <c r="M103"/>
      <c r="S103" s="627" t="s">
        <v>816</v>
      </c>
      <c r="T103" s="628" t="s">
        <v>1048</v>
      </c>
      <c r="U103" s="629" t="s">
        <v>808</v>
      </c>
      <c r="V103" s="606">
        <v>4885.4103129354589</v>
      </c>
      <c r="W103" s="606">
        <v>4520.747112935459</v>
      </c>
      <c r="X103" s="606">
        <v>4188.894766712142</v>
      </c>
      <c r="Z103" s="627" t="s">
        <v>816</v>
      </c>
      <c r="AA103" s="628" t="s">
        <v>1048</v>
      </c>
      <c r="AB103" s="629" t="s">
        <v>808</v>
      </c>
      <c r="AC103" s="606">
        <v>4844.1603129354589</v>
      </c>
      <c r="AD103" s="606">
        <v>4479.497112935459</v>
      </c>
      <c r="AE103" s="606">
        <v>4147.644766712142</v>
      </c>
      <c r="AG103" s="447" t="str">
        <f>IF(Z103=B87,"","X")</f>
        <v>X</v>
      </c>
      <c r="AJ103" s="627" t="s">
        <v>816</v>
      </c>
      <c r="AK103" s="628" t="s">
        <v>1048</v>
      </c>
      <c r="AL103" s="629" t="s">
        <v>808</v>
      </c>
      <c r="AM103" s="606">
        <v>4871.7738996715534</v>
      </c>
      <c r="AN103" s="606">
        <v>4507.1106996715534</v>
      </c>
      <c r="AO103" s="606">
        <v>4247.4335352432918</v>
      </c>
      <c r="AQ103" s="649">
        <f t="shared" ref="AQ103:AS106" si="29">AM103-E87</f>
        <v>4871.7738996715534</v>
      </c>
      <c r="AR103" s="649">
        <f t="shared" si="29"/>
        <v>4507.1106996715534</v>
      </c>
      <c r="AS103" s="649">
        <f t="shared" si="29"/>
        <v>4247.4335352432918</v>
      </c>
    </row>
    <row r="104" spans="1:45" ht="15" customHeight="1" thickBot="1">
      <c r="A104" s="1295" t="str">
        <f t="shared" si="21"/>
        <v>Ningbo20</v>
      </c>
      <c r="B104" s="1519" t="s">
        <v>736</v>
      </c>
      <c r="C104" s="1520" t="s">
        <v>1048</v>
      </c>
      <c r="D104" s="1521">
        <v>20</v>
      </c>
      <c r="E104" s="1522">
        <v>5720</v>
      </c>
      <c r="F104" s="1523"/>
      <c r="G104" s="1522">
        <v>5720</v>
      </c>
      <c r="M104"/>
      <c r="S104" s="630" t="s">
        <v>816</v>
      </c>
      <c r="T104" s="631" t="s">
        <v>1048</v>
      </c>
      <c r="U104" s="632">
        <v>45</v>
      </c>
      <c r="V104" s="606">
        <v>5656.9617192448395</v>
      </c>
      <c r="W104" s="606">
        <v>5242.5717192448392</v>
      </c>
      <c r="X104" s="606">
        <v>4865.4667803547063</v>
      </c>
      <c r="Z104" s="630" t="s">
        <v>816</v>
      </c>
      <c r="AA104" s="631" t="s">
        <v>1048</v>
      </c>
      <c r="AB104" s="632">
        <v>45</v>
      </c>
      <c r="AC104" s="606">
        <v>5615.7117192448395</v>
      </c>
      <c r="AD104" s="606">
        <v>5201.3217192448392</v>
      </c>
      <c r="AE104" s="606">
        <v>4824.2167803547063</v>
      </c>
      <c r="AG104" s="447" t="str">
        <f>IF(Z104=B88,"","X")</f>
        <v>X</v>
      </c>
      <c r="AJ104" s="630" t="s">
        <v>816</v>
      </c>
      <c r="AK104" s="631" t="s">
        <v>1048</v>
      </c>
      <c r="AL104" s="632">
        <v>45</v>
      </c>
      <c r="AM104" s="606">
        <v>5647.0907950813107</v>
      </c>
      <c r="AN104" s="606">
        <v>5232.7007950813104</v>
      </c>
      <c r="AO104" s="606">
        <v>4937.6131082310139</v>
      </c>
      <c r="AQ104" s="649">
        <f t="shared" si="29"/>
        <v>5647.0907950813107</v>
      </c>
      <c r="AR104" s="649">
        <f t="shared" si="29"/>
        <v>5232.7007950813104</v>
      </c>
      <c r="AS104" s="649">
        <f t="shared" si="29"/>
        <v>4937.6131082310139</v>
      </c>
    </row>
    <row r="105" spans="1:45" ht="15" customHeight="1" thickBot="1">
      <c r="A105" s="1295" t="str">
        <f t="shared" si="21"/>
        <v>Ningbo40</v>
      </c>
      <c r="B105" s="1519" t="s">
        <v>736</v>
      </c>
      <c r="C105" s="1520" t="s">
        <v>1048</v>
      </c>
      <c r="D105" s="1521">
        <v>40</v>
      </c>
      <c r="E105" s="1522">
        <v>7078</v>
      </c>
      <c r="F105" s="1523"/>
      <c r="G105" s="1522">
        <v>7078</v>
      </c>
      <c r="M105"/>
      <c r="S105" s="627"/>
      <c r="T105" s="628"/>
      <c r="U105" s="633" t="s">
        <v>788</v>
      </c>
      <c r="V105" s="606">
        <v>3.4164051564677291</v>
      </c>
      <c r="W105" s="606"/>
      <c r="X105" s="606"/>
      <c r="Z105" s="627"/>
      <c r="AA105" s="628"/>
      <c r="AB105" s="633" t="s">
        <v>788</v>
      </c>
      <c r="AC105" s="606">
        <v>3.3751551564677289</v>
      </c>
      <c r="AD105" s="606"/>
      <c r="AE105" s="606"/>
      <c r="AG105" s="447" t="str">
        <f>IF(Z105=B89,"","X")</f>
        <v>X</v>
      </c>
      <c r="AJ105" s="627"/>
      <c r="AK105" s="628"/>
      <c r="AL105" s="633" t="s">
        <v>788</v>
      </c>
      <c r="AM105" s="606">
        <v>3.3889619498357764</v>
      </c>
      <c r="AN105" s="606"/>
      <c r="AO105" s="606"/>
      <c r="AQ105" s="649">
        <f t="shared" si="29"/>
        <v>3.3889619498357764</v>
      </c>
      <c r="AR105" s="649">
        <f t="shared" si="29"/>
        <v>0</v>
      </c>
      <c r="AS105" s="649">
        <f t="shared" si="29"/>
        <v>0</v>
      </c>
    </row>
    <row r="106" spans="1:45" ht="15" customHeight="1">
      <c r="A106" s="1295" t="str">
        <f t="shared" si="21"/>
        <v>Ningbo40H</v>
      </c>
      <c r="B106" s="1519" t="s">
        <v>736</v>
      </c>
      <c r="C106" s="1520" t="s">
        <v>1048</v>
      </c>
      <c r="D106" s="1521" t="s">
        <v>808</v>
      </c>
      <c r="E106" s="1522">
        <v>7078</v>
      </c>
      <c r="F106" s="1523"/>
      <c r="G106" s="1522">
        <v>7078</v>
      </c>
      <c r="M106"/>
      <c r="S106" s="624" t="s">
        <v>817</v>
      </c>
      <c r="T106" s="625" t="s">
        <v>1051</v>
      </c>
      <c r="U106" s="626">
        <v>20</v>
      </c>
      <c r="V106" s="606">
        <v>3361.4051564677293</v>
      </c>
      <c r="W106" s="606">
        <v>3179.0735564677298</v>
      </c>
      <c r="X106" s="606">
        <v>3013.1473833560713</v>
      </c>
      <c r="Z106" s="624" t="s">
        <v>817</v>
      </c>
      <c r="AA106" s="625" t="s">
        <v>1051</v>
      </c>
      <c r="AB106" s="626">
        <v>20</v>
      </c>
      <c r="AC106" s="606">
        <v>3320.1551564677293</v>
      </c>
      <c r="AD106" s="606">
        <v>3137.8235564677298</v>
      </c>
      <c r="AE106" s="606">
        <v>2971.8973833560713</v>
      </c>
      <c r="AG106" s="447" t="str">
        <f>IF(Z106=B90,"","X")</f>
        <v>X</v>
      </c>
      <c r="AJ106" s="624" t="s">
        <v>817</v>
      </c>
      <c r="AK106" s="625" t="s">
        <v>1051</v>
      </c>
      <c r="AL106" s="626">
        <v>20</v>
      </c>
      <c r="AM106" s="606">
        <v>3333.961949835777</v>
      </c>
      <c r="AN106" s="606">
        <v>3151.6303498357765</v>
      </c>
      <c r="AO106" s="606">
        <v>3021.7917676216457</v>
      </c>
      <c r="AQ106" s="649">
        <f t="shared" si="29"/>
        <v>3333.961949835777</v>
      </c>
      <c r="AR106" s="649">
        <f t="shared" si="29"/>
        <v>3151.6303498357765</v>
      </c>
      <c r="AS106" s="649">
        <f t="shared" si="29"/>
        <v>3021.7917676216457</v>
      </c>
    </row>
    <row r="107" spans="1:45" ht="15" customHeight="1">
      <c r="A107" s="1603" t="str">
        <f t="shared" si="21"/>
        <v>Ningbo45</v>
      </c>
      <c r="B107" s="1572" t="s">
        <v>736</v>
      </c>
      <c r="C107" s="1573" t="s">
        <v>1048</v>
      </c>
      <c r="D107" s="1574">
        <v>45</v>
      </c>
      <c r="E107" s="1575" t="s">
        <v>506</v>
      </c>
      <c r="F107" s="1576"/>
      <c r="G107" s="1577" t="s">
        <v>506</v>
      </c>
      <c r="M107"/>
      <c r="S107" s="627" t="s">
        <v>817</v>
      </c>
      <c r="T107" s="628" t="s">
        <v>1051</v>
      </c>
      <c r="U107" s="629">
        <v>40</v>
      </c>
      <c r="V107" s="606">
        <v>4431.9693753958709</v>
      </c>
      <c r="W107" s="606">
        <v>4100.4573753958721</v>
      </c>
      <c r="X107" s="606">
        <v>3798.7734242837655</v>
      </c>
      <c r="Z107" s="627" t="s">
        <v>817</v>
      </c>
      <c r="AA107" s="628" t="s">
        <v>1051</v>
      </c>
      <c r="AB107" s="629">
        <v>40</v>
      </c>
      <c r="AC107" s="606">
        <v>4390.7193753958709</v>
      </c>
      <c r="AD107" s="606">
        <v>4059.2073753958725</v>
      </c>
      <c r="AE107" s="606">
        <v>3757.5234242837655</v>
      </c>
      <c r="AG107" s="447" t="e">
        <f>IF(Z107=#REF!,"","X")</f>
        <v>#REF!</v>
      </c>
      <c r="AJ107" s="627" t="s">
        <v>817</v>
      </c>
      <c r="AK107" s="628" t="s">
        <v>1051</v>
      </c>
      <c r="AL107" s="629">
        <v>40</v>
      </c>
      <c r="AM107" s="606">
        <v>4415.8226360650478</v>
      </c>
      <c r="AN107" s="606">
        <v>4084.3106360650486</v>
      </c>
      <c r="AO107" s="606">
        <v>3848.2404865848107</v>
      </c>
      <c r="AQ107" s="649" t="e">
        <f>AM107-#REF!</f>
        <v>#REF!</v>
      </c>
      <c r="AR107" s="649" t="e">
        <f>AN107-#REF!</f>
        <v>#REF!</v>
      </c>
      <c r="AS107" s="649" t="e">
        <f>AO107-#REF!</f>
        <v>#REF!</v>
      </c>
    </row>
    <row r="108" spans="1:45" ht="15" customHeight="1" thickBot="1">
      <c r="A108" s="1295" t="str">
        <f t="shared" si="21"/>
        <v>NingboLCL</v>
      </c>
      <c r="B108" s="1519" t="s">
        <v>736</v>
      </c>
      <c r="C108" s="1520"/>
      <c r="D108" s="1521" t="s">
        <v>788</v>
      </c>
      <c r="E108" s="1523">
        <v>6.47</v>
      </c>
      <c r="F108" s="1525"/>
      <c r="G108" s="1523">
        <v>6.47</v>
      </c>
      <c r="M108"/>
      <c r="S108" s="627" t="s">
        <v>817</v>
      </c>
      <c r="T108" s="628" t="s">
        <v>1051</v>
      </c>
      <c r="U108" s="629" t="s">
        <v>808</v>
      </c>
      <c r="V108" s="606">
        <v>4610.4103129354589</v>
      </c>
      <c r="W108" s="606">
        <v>4245.747112935459</v>
      </c>
      <c r="X108" s="606">
        <v>3913.894766712142</v>
      </c>
      <c r="Z108" s="627" t="s">
        <v>817</v>
      </c>
      <c r="AA108" s="628" t="s">
        <v>1051</v>
      </c>
      <c r="AB108" s="629" t="s">
        <v>808</v>
      </c>
      <c r="AC108" s="606">
        <v>4569.1603129354589</v>
      </c>
      <c r="AD108" s="606">
        <v>4204.497112935459</v>
      </c>
      <c r="AE108" s="606">
        <v>3872.644766712142</v>
      </c>
      <c r="AG108" s="447" t="str">
        <f t="shared" ref="AG108:AG115" si="30">IF(Z108=B91,"","X")</f>
        <v>X</v>
      </c>
      <c r="AJ108" s="627" t="s">
        <v>817</v>
      </c>
      <c r="AK108" s="628" t="s">
        <v>1051</v>
      </c>
      <c r="AL108" s="629" t="s">
        <v>808</v>
      </c>
      <c r="AM108" s="606">
        <v>4596.7738996715534</v>
      </c>
      <c r="AN108" s="606">
        <v>4232.1106996715534</v>
      </c>
      <c r="AO108" s="606">
        <v>3972.4335352432918</v>
      </c>
      <c r="AQ108" s="649">
        <f t="shared" ref="AQ108:AS115" si="31">AM108-E91</f>
        <v>4596.7738996715534</v>
      </c>
      <c r="AR108" s="649">
        <f t="shared" si="31"/>
        <v>4232.1106996715534</v>
      </c>
      <c r="AS108" s="649">
        <f t="shared" si="31"/>
        <v>3972.4335352432918</v>
      </c>
    </row>
    <row r="109" spans="1:45" ht="15" customHeight="1" thickBot="1">
      <c r="A109" s="1603" t="str">
        <f t="shared" si="21"/>
        <v>Pasir Gudang20</v>
      </c>
      <c r="B109" s="1635" t="s">
        <v>1698</v>
      </c>
      <c r="C109" s="1636" t="s">
        <v>1426</v>
      </c>
      <c r="D109" s="1568">
        <v>20</v>
      </c>
      <c r="E109" s="1569"/>
      <c r="F109" s="1570"/>
      <c r="G109" s="1571"/>
      <c r="M109"/>
      <c r="S109" s="630" t="s">
        <v>817</v>
      </c>
      <c r="T109" s="631" t="s">
        <v>1051</v>
      </c>
      <c r="U109" s="632">
        <v>45</v>
      </c>
      <c r="V109" s="606">
        <v>5278.9617192448395</v>
      </c>
      <c r="W109" s="606">
        <v>4864.5717192448392</v>
      </c>
      <c r="X109" s="606">
        <v>4487.4667803547063</v>
      </c>
      <c r="Z109" s="630" t="s">
        <v>817</v>
      </c>
      <c r="AA109" s="631" t="s">
        <v>1051</v>
      </c>
      <c r="AB109" s="632">
        <v>45</v>
      </c>
      <c r="AC109" s="606">
        <v>5237.7117192448395</v>
      </c>
      <c r="AD109" s="606">
        <v>4823.3217192448392</v>
      </c>
      <c r="AE109" s="606">
        <v>4446.2167803547063</v>
      </c>
      <c r="AG109" s="447" t="str">
        <f t="shared" si="30"/>
        <v>X</v>
      </c>
      <c r="AJ109" s="630" t="s">
        <v>817</v>
      </c>
      <c r="AK109" s="631" t="s">
        <v>1051</v>
      </c>
      <c r="AL109" s="632">
        <v>45</v>
      </c>
      <c r="AM109" s="606">
        <v>5269.0907950813107</v>
      </c>
      <c r="AN109" s="606">
        <v>4854.7007950813104</v>
      </c>
      <c r="AO109" s="606">
        <v>4559.6131082310139</v>
      </c>
      <c r="AQ109" s="649">
        <f t="shared" si="31"/>
        <v>5269.0907950813107</v>
      </c>
      <c r="AR109" s="649">
        <f t="shared" si="31"/>
        <v>4854.7007950813104</v>
      </c>
      <c r="AS109" s="649">
        <f t="shared" si="31"/>
        <v>4559.6131082310139</v>
      </c>
    </row>
    <row r="110" spans="1:45" ht="15" customHeight="1" thickBot="1">
      <c r="A110" s="1603" t="str">
        <f t="shared" si="21"/>
        <v>Pasir Gudang40</v>
      </c>
      <c r="B110" s="1637" t="s">
        <v>1698</v>
      </c>
      <c r="C110" s="1638" t="s">
        <v>1426</v>
      </c>
      <c r="D110" s="1574">
        <v>40</v>
      </c>
      <c r="E110" s="1575"/>
      <c r="F110" s="1576"/>
      <c r="G110" s="1577"/>
      <c r="M110"/>
      <c r="S110" s="627"/>
      <c r="T110" s="628"/>
      <c r="U110" s="633" t="s">
        <v>788</v>
      </c>
      <c r="V110" s="606">
        <v>3.361405156467729</v>
      </c>
      <c r="W110" s="606"/>
      <c r="X110" s="606"/>
      <c r="Z110" s="627"/>
      <c r="AA110" s="628"/>
      <c r="AB110" s="633" t="s">
        <v>788</v>
      </c>
      <c r="AC110" s="606">
        <v>3.3201551564677292</v>
      </c>
      <c r="AD110" s="606"/>
      <c r="AE110" s="606"/>
      <c r="AG110" s="447" t="str">
        <f t="shared" si="30"/>
        <v>X</v>
      </c>
      <c r="AJ110" s="627"/>
      <c r="AK110" s="628"/>
      <c r="AL110" s="633" t="s">
        <v>788</v>
      </c>
      <c r="AM110" s="606">
        <v>3.3339619498357767</v>
      </c>
      <c r="AN110" s="606"/>
      <c r="AO110" s="606"/>
      <c r="AQ110" s="649">
        <f t="shared" si="31"/>
        <v>3.3339619498357767</v>
      </c>
      <c r="AR110" s="649">
        <f t="shared" si="31"/>
        <v>0</v>
      </c>
      <c r="AS110" s="649">
        <f t="shared" si="31"/>
        <v>0</v>
      </c>
    </row>
    <row r="111" spans="1:45" ht="15" customHeight="1">
      <c r="A111" s="1603" t="str">
        <f t="shared" si="21"/>
        <v>Pasir Gudang40H</v>
      </c>
      <c r="B111" s="1637" t="s">
        <v>1698</v>
      </c>
      <c r="C111" s="1638" t="s">
        <v>1426</v>
      </c>
      <c r="D111" s="1574" t="s">
        <v>808</v>
      </c>
      <c r="E111" s="1575"/>
      <c r="F111" s="1576"/>
      <c r="G111" s="1577"/>
      <c r="M111"/>
      <c r="S111" s="613" t="s">
        <v>1055</v>
      </c>
      <c r="T111" s="614" t="s">
        <v>753</v>
      </c>
      <c r="U111" s="614">
        <v>20</v>
      </c>
      <c r="V111" s="606">
        <v>4085.2305298010624</v>
      </c>
      <c r="W111" s="606">
        <v>4040.8343831343955</v>
      </c>
      <c r="X111" s="606">
        <v>3409.9997157798998</v>
      </c>
      <c r="Z111" s="613" t="s">
        <v>1055</v>
      </c>
      <c r="AA111" s="614" t="s">
        <v>753</v>
      </c>
      <c r="AB111" s="614">
        <v>20</v>
      </c>
      <c r="AC111" s="606">
        <v>4043.9805298010624</v>
      </c>
      <c r="AD111" s="606">
        <v>3999.5843831343964</v>
      </c>
      <c r="AE111" s="606">
        <v>3368.7497157798998</v>
      </c>
      <c r="AG111" s="447" t="str">
        <f t="shared" si="30"/>
        <v>X</v>
      </c>
      <c r="AJ111" s="613" t="s">
        <v>1055</v>
      </c>
      <c r="AK111" s="614" t="s">
        <v>753</v>
      </c>
      <c r="AL111" s="614">
        <v>20</v>
      </c>
      <c r="AM111" s="606">
        <v>4057.7873231691092</v>
      </c>
      <c r="AN111" s="606">
        <v>4013.3911765024432</v>
      </c>
      <c r="AO111" s="606">
        <v>3368.7497157798998</v>
      </c>
      <c r="AQ111" s="649">
        <f t="shared" si="31"/>
        <v>4057.7873231691092</v>
      </c>
      <c r="AR111" s="649">
        <f t="shared" si="31"/>
        <v>4013.3911765024432</v>
      </c>
      <c r="AS111" s="649">
        <f t="shared" si="31"/>
        <v>3368.7497157798998</v>
      </c>
    </row>
    <row r="112" spans="1:45" ht="15" customHeight="1" thickBot="1">
      <c r="A112" s="1603" t="str">
        <f t="shared" si="21"/>
        <v>Pasir GudangLCL</v>
      </c>
      <c r="B112" s="1639" t="s">
        <v>1698</v>
      </c>
      <c r="C112" s="1640"/>
      <c r="D112" s="1583" t="s">
        <v>788</v>
      </c>
      <c r="E112" s="1584"/>
      <c r="F112" s="1585"/>
      <c r="G112" s="1586"/>
      <c r="M112"/>
      <c r="S112" s="617" t="s">
        <v>1055</v>
      </c>
      <c r="T112" s="618" t="s">
        <v>753</v>
      </c>
      <c r="U112" s="618">
        <v>40</v>
      </c>
      <c r="V112" s="606">
        <v>5730.015508729206</v>
      </c>
      <c r="W112" s="606">
        <v>5649.2952420625388</v>
      </c>
      <c r="X112" s="606">
        <v>4502.3231195998178</v>
      </c>
      <c r="Z112" s="617" t="s">
        <v>1055</v>
      </c>
      <c r="AA112" s="618" t="s">
        <v>753</v>
      </c>
      <c r="AB112" s="618">
        <v>40</v>
      </c>
      <c r="AC112" s="606">
        <v>5688.765508729206</v>
      </c>
      <c r="AD112" s="606">
        <v>5608.0452420625388</v>
      </c>
      <c r="AE112" s="606">
        <v>4461.0731195998178</v>
      </c>
      <c r="AG112" s="447" t="str">
        <f t="shared" si="30"/>
        <v>X</v>
      </c>
      <c r="AJ112" s="617" t="s">
        <v>1055</v>
      </c>
      <c r="AK112" s="618" t="s">
        <v>753</v>
      </c>
      <c r="AL112" s="618">
        <v>40</v>
      </c>
      <c r="AM112" s="606">
        <v>5713.8687693983811</v>
      </c>
      <c r="AN112" s="606">
        <v>5633.1485027317158</v>
      </c>
      <c r="AO112" s="606">
        <v>4461.0731195998178</v>
      </c>
      <c r="AQ112" s="649">
        <f t="shared" si="31"/>
        <v>5713.8687693983811</v>
      </c>
      <c r="AR112" s="649">
        <f t="shared" si="31"/>
        <v>5633.1485027317158</v>
      </c>
      <c r="AS112" s="649">
        <f t="shared" si="31"/>
        <v>4461.0731195998178</v>
      </c>
    </row>
    <row r="113" spans="1:45" ht="15" customHeight="1">
      <c r="A113" s="1603" t="str">
        <f t="shared" si="21"/>
        <v>Port Kelang20</v>
      </c>
      <c r="B113" s="1572" t="s">
        <v>740</v>
      </c>
      <c r="C113" s="1573" t="s">
        <v>1426</v>
      </c>
      <c r="D113" s="1574">
        <v>20</v>
      </c>
      <c r="E113" s="1575"/>
      <c r="F113" s="1576"/>
      <c r="G113" s="1577"/>
      <c r="M113"/>
      <c r="S113" s="617" t="s">
        <v>1055</v>
      </c>
      <c r="T113" s="618" t="s">
        <v>753</v>
      </c>
      <c r="U113" s="620" t="s">
        <v>808</v>
      </c>
      <c r="V113" s="606">
        <v>5924.0610596021261</v>
      </c>
      <c r="W113" s="606">
        <v>5835.2687662687922</v>
      </c>
      <c r="X113" s="606">
        <v>4573.5994315598</v>
      </c>
      <c r="Z113" s="617" t="s">
        <v>1055</v>
      </c>
      <c r="AA113" s="618" t="s">
        <v>753</v>
      </c>
      <c r="AB113" s="620" t="s">
        <v>808</v>
      </c>
      <c r="AC113" s="606">
        <v>5882.8110596021261</v>
      </c>
      <c r="AD113" s="606">
        <v>5794.0187662687922</v>
      </c>
      <c r="AE113" s="606">
        <v>4532.3494315598</v>
      </c>
      <c r="AG113" s="447" t="str">
        <f t="shared" si="30"/>
        <v>X</v>
      </c>
      <c r="AJ113" s="617" t="s">
        <v>1055</v>
      </c>
      <c r="AK113" s="618" t="s">
        <v>753</v>
      </c>
      <c r="AL113" s="620" t="s">
        <v>808</v>
      </c>
      <c r="AM113" s="606">
        <v>5910.4246463382206</v>
      </c>
      <c r="AN113" s="606">
        <v>5821.6323530048867</v>
      </c>
      <c r="AO113" s="606">
        <v>4532.3494315598</v>
      </c>
      <c r="AQ113" s="649">
        <f t="shared" si="31"/>
        <v>5910.4246463382206</v>
      </c>
      <c r="AR113" s="649">
        <f t="shared" si="31"/>
        <v>5821.6323530048867</v>
      </c>
      <c r="AS113" s="649">
        <f t="shared" si="31"/>
        <v>4532.3494315598</v>
      </c>
    </row>
    <row r="114" spans="1:45" ht="15" customHeight="1" thickBot="1">
      <c r="A114" s="1603" t="str">
        <f t="shared" si="21"/>
        <v>Port Kelang40</v>
      </c>
      <c r="B114" s="1572" t="s">
        <v>740</v>
      </c>
      <c r="C114" s="1573" t="s">
        <v>1426</v>
      </c>
      <c r="D114" s="1574">
        <v>40</v>
      </c>
      <c r="E114" s="1575"/>
      <c r="F114" s="1576"/>
      <c r="G114" s="1577"/>
      <c r="M114"/>
      <c r="S114" s="621" t="s">
        <v>1055</v>
      </c>
      <c r="T114" s="622" t="s">
        <v>753</v>
      </c>
      <c r="U114" s="623">
        <v>45</v>
      </c>
      <c r="V114" s="606">
        <v>0</v>
      </c>
      <c r="W114" s="606">
        <v>0</v>
      </c>
      <c r="X114" s="606">
        <v>0</v>
      </c>
      <c r="Z114" s="621" t="s">
        <v>1055</v>
      </c>
      <c r="AA114" s="622" t="s">
        <v>753</v>
      </c>
      <c r="AB114" s="623">
        <v>45</v>
      </c>
      <c r="AC114" s="606">
        <v>0</v>
      </c>
      <c r="AD114" s="606">
        <v>0</v>
      </c>
      <c r="AE114" s="606">
        <v>0</v>
      </c>
      <c r="AG114" s="447" t="str">
        <f t="shared" si="30"/>
        <v>X</v>
      </c>
      <c r="AJ114" s="621" t="s">
        <v>1055</v>
      </c>
      <c r="AK114" s="622" t="s">
        <v>753</v>
      </c>
      <c r="AL114" s="623">
        <v>45</v>
      </c>
      <c r="AM114" s="606">
        <v>0</v>
      </c>
      <c r="AN114" s="606">
        <v>0</v>
      </c>
      <c r="AO114" s="606">
        <v>0</v>
      </c>
      <c r="AQ114" s="649">
        <f t="shared" si="31"/>
        <v>0</v>
      </c>
      <c r="AR114" s="649">
        <f t="shared" si="31"/>
        <v>0</v>
      </c>
      <c r="AS114" s="649">
        <f t="shared" si="31"/>
        <v>0</v>
      </c>
    </row>
    <row r="115" spans="1:45" ht="15" customHeight="1" thickBot="1">
      <c r="A115" s="1603" t="str">
        <f t="shared" si="21"/>
        <v>Port Kelang40H</v>
      </c>
      <c r="B115" s="1572" t="s">
        <v>740</v>
      </c>
      <c r="C115" s="1573" t="s">
        <v>1426</v>
      </c>
      <c r="D115" s="1574" t="s">
        <v>808</v>
      </c>
      <c r="E115" s="1575"/>
      <c r="F115" s="1576"/>
      <c r="G115" s="1577"/>
      <c r="M115"/>
      <c r="S115" s="617"/>
      <c r="T115" s="618"/>
      <c r="U115" s="620" t="s">
        <v>788</v>
      </c>
      <c r="V115" s="606">
        <v>4.0852305298010618</v>
      </c>
      <c r="W115" s="606"/>
      <c r="X115" s="606"/>
      <c r="Z115" s="617"/>
      <c r="AA115" s="618"/>
      <c r="AB115" s="620" t="s">
        <v>788</v>
      </c>
      <c r="AC115" s="606">
        <v>4.043980529801062</v>
      </c>
      <c r="AD115" s="606"/>
      <c r="AE115" s="606"/>
      <c r="AG115" s="447" t="str">
        <f t="shared" si="30"/>
        <v>X</v>
      </c>
      <c r="AJ115" s="617"/>
      <c r="AK115" s="618"/>
      <c r="AL115" s="620" t="s">
        <v>788</v>
      </c>
      <c r="AM115" s="606">
        <v>4.0577873231691086</v>
      </c>
      <c r="AN115" s="606"/>
      <c r="AO115" s="606"/>
      <c r="AQ115" s="649">
        <f t="shared" si="31"/>
        <v>4.0577873231691086</v>
      </c>
      <c r="AR115" s="649">
        <f t="shared" si="31"/>
        <v>0</v>
      </c>
      <c r="AS115" s="649">
        <f t="shared" si="31"/>
        <v>0</v>
      </c>
    </row>
    <row r="116" spans="1:45" ht="15" customHeight="1">
      <c r="A116" s="1603" t="str">
        <f t="shared" si="21"/>
        <v>Port Kelang45</v>
      </c>
      <c r="B116" s="1572" t="s">
        <v>740</v>
      </c>
      <c r="C116" s="1573" t="s">
        <v>1426</v>
      </c>
      <c r="D116" s="1574">
        <v>45</v>
      </c>
      <c r="E116" s="1575"/>
      <c r="F116" s="1576"/>
      <c r="G116" s="1577"/>
      <c r="M116"/>
      <c r="S116" s="624" t="s">
        <v>1581</v>
      </c>
      <c r="T116" s="625" t="s">
        <v>1051</v>
      </c>
      <c r="U116" s="626">
        <v>20</v>
      </c>
      <c r="V116" s="606">
        <v>3636.4051564677293</v>
      </c>
      <c r="W116" s="606">
        <v>3454.0735564677298</v>
      </c>
      <c r="X116" s="606">
        <v>3288.1473833560713</v>
      </c>
      <c r="Z116" s="624" t="s">
        <v>1581</v>
      </c>
      <c r="AA116" s="625" t="s">
        <v>1051</v>
      </c>
      <c r="AB116" s="626">
        <v>20</v>
      </c>
      <c r="AC116" s="606">
        <v>3595.1551564677293</v>
      </c>
      <c r="AD116" s="606">
        <v>3412.8235564677298</v>
      </c>
      <c r="AE116" s="606">
        <v>3246.8973833560713</v>
      </c>
      <c r="AG116" s="447" t="e">
        <f>IF(Z116=#REF!,"","X")</f>
        <v>#REF!</v>
      </c>
      <c r="AJ116" s="624" t="s">
        <v>1581</v>
      </c>
      <c r="AK116" s="625" t="s">
        <v>1051</v>
      </c>
      <c r="AL116" s="626">
        <v>20</v>
      </c>
      <c r="AM116" s="606">
        <v>3608.961949835777</v>
      </c>
      <c r="AN116" s="606">
        <v>3426.6303498357765</v>
      </c>
      <c r="AO116" s="606">
        <v>3296.7917676216457</v>
      </c>
      <c r="AQ116" s="649" t="e">
        <f>AM116-#REF!</f>
        <v>#REF!</v>
      </c>
      <c r="AR116" s="649" t="e">
        <f>AN116-#REF!</f>
        <v>#REF!</v>
      </c>
      <c r="AS116" s="649" t="e">
        <f>AO116-#REF!</f>
        <v>#REF!</v>
      </c>
    </row>
    <row r="117" spans="1:45" ht="15" customHeight="1" thickBot="1">
      <c r="A117" s="1603" t="str">
        <f t="shared" si="21"/>
        <v>Port KelangLCL</v>
      </c>
      <c r="B117" s="1572" t="s">
        <v>740</v>
      </c>
      <c r="C117" s="1573"/>
      <c r="D117" s="1574" t="s">
        <v>788</v>
      </c>
      <c r="E117" s="1576"/>
      <c r="F117" s="1578"/>
      <c r="G117" s="1579"/>
      <c r="M117"/>
      <c r="S117" s="627" t="s">
        <v>1581</v>
      </c>
      <c r="T117" s="628" t="s">
        <v>1051</v>
      </c>
      <c r="U117" s="629">
        <v>40</v>
      </c>
      <c r="V117" s="606">
        <v>4531.9693753958709</v>
      </c>
      <c r="W117" s="606">
        <v>4200.4573753958721</v>
      </c>
      <c r="X117" s="606">
        <v>3898.7734242837655</v>
      </c>
      <c r="Z117" s="627" t="s">
        <v>1581</v>
      </c>
      <c r="AA117" s="628" t="s">
        <v>1051</v>
      </c>
      <c r="AB117" s="629">
        <v>40</v>
      </c>
      <c r="AC117" s="606">
        <v>4490.7193753958709</v>
      </c>
      <c r="AD117" s="606">
        <v>4159.2073753958721</v>
      </c>
      <c r="AE117" s="606">
        <v>3857.5234242837655</v>
      </c>
      <c r="AG117" s="447" t="str">
        <f>IF(Z117=B99,"","X")</f>
        <v>X</v>
      </c>
      <c r="AJ117" s="627" t="s">
        <v>1581</v>
      </c>
      <c r="AK117" s="628" t="s">
        <v>1051</v>
      </c>
      <c r="AL117" s="629">
        <v>40</v>
      </c>
      <c r="AM117" s="606">
        <v>4515.8226360650478</v>
      </c>
      <c r="AN117" s="606">
        <v>4184.310636065049</v>
      </c>
      <c r="AO117" s="606">
        <v>3948.2404865848107</v>
      </c>
      <c r="AQ117" s="649">
        <f t="shared" ref="AQ117:AS120" si="32">AM117-E99</f>
        <v>4515.8226360650478</v>
      </c>
      <c r="AR117" s="649">
        <f t="shared" si="32"/>
        <v>4184.310636065049</v>
      </c>
      <c r="AS117" s="649">
        <f t="shared" si="32"/>
        <v>3948.2404865848107</v>
      </c>
    </row>
    <row r="118" spans="1:45" ht="15" customHeight="1">
      <c r="A118" s="1295" t="str">
        <f t="shared" si="21"/>
        <v>Qingdao20</v>
      </c>
      <c r="B118" s="1513" t="s">
        <v>732</v>
      </c>
      <c r="C118" s="1514" t="s">
        <v>1048</v>
      </c>
      <c r="D118" s="1515">
        <v>20</v>
      </c>
      <c r="E118" s="1516">
        <v>5820</v>
      </c>
      <c r="F118" s="1517"/>
      <c r="G118" s="1516">
        <v>5820</v>
      </c>
      <c r="M118"/>
      <c r="S118" s="627" t="s">
        <v>1581</v>
      </c>
      <c r="T118" s="628" t="s">
        <v>1051</v>
      </c>
      <c r="U118" s="629" t="s">
        <v>808</v>
      </c>
      <c r="V118" s="606">
        <v>4710.4103129354589</v>
      </c>
      <c r="W118" s="606">
        <v>4345.747112935459</v>
      </c>
      <c r="X118" s="606">
        <v>4013.894766712142</v>
      </c>
      <c r="Z118" s="627" t="s">
        <v>1581</v>
      </c>
      <c r="AA118" s="628" t="s">
        <v>1051</v>
      </c>
      <c r="AB118" s="629" t="s">
        <v>808</v>
      </c>
      <c r="AC118" s="606">
        <v>4669.1603129354589</v>
      </c>
      <c r="AD118" s="606">
        <v>4304.497112935459</v>
      </c>
      <c r="AE118" s="606">
        <v>3972.644766712142</v>
      </c>
      <c r="AG118" s="447" t="str">
        <f>IF(Z118=B100,"","X")</f>
        <v>X</v>
      </c>
      <c r="AJ118" s="627" t="s">
        <v>1581</v>
      </c>
      <c r="AK118" s="628" t="s">
        <v>1051</v>
      </c>
      <c r="AL118" s="629" t="s">
        <v>808</v>
      </c>
      <c r="AM118" s="606">
        <v>4696.7738996715534</v>
      </c>
      <c r="AN118" s="606">
        <v>4332.1106996715534</v>
      </c>
      <c r="AO118" s="606">
        <v>4072.4335352432918</v>
      </c>
      <c r="AQ118" s="649">
        <f t="shared" si="32"/>
        <v>4696.7738996715534</v>
      </c>
      <c r="AR118" s="649">
        <f t="shared" si="32"/>
        <v>4332.1106996715534</v>
      </c>
      <c r="AS118" s="649">
        <f t="shared" si="32"/>
        <v>4072.4335352432918</v>
      </c>
    </row>
    <row r="119" spans="1:45" ht="15" customHeight="1" thickBot="1">
      <c r="A119" s="1295" t="str">
        <f t="shared" si="21"/>
        <v>Qingdao40</v>
      </c>
      <c r="B119" s="1519" t="s">
        <v>732</v>
      </c>
      <c r="C119" s="1520" t="s">
        <v>1048</v>
      </c>
      <c r="D119" s="1521">
        <v>40</v>
      </c>
      <c r="E119" s="1522">
        <v>7078</v>
      </c>
      <c r="F119" s="1523"/>
      <c r="G119" s="1522">
        <v>7078</v>
      </c>
      <c r="M119"/>
      <c r="S119" s="630" t="s">
        <v>1581</v>
      </c>
      <c r="T119" s="631" t="s">
        <v>1051</v>
      </c>
      <c r="U119" s="632" t="s">
        <v>808</v>
      </c>
      <c r="V119" s="606">
        <v>0</v>
      </c>
      <c r="W119" s="606">
        <v>0</v>
      </c>
      <c r="X119" s="606">
        <v>0</v>
      </c>
      <c r="Z119" s="630" t="s">
        <v>1581</v>
      </c>
      <c r="AA119" s="631" t="s">
        <v>1051</v>
      </c>
      <c r="AB119" s="632" t="s">
        <v>808</v>
      </c>
      <c r="AC119" s="606">
        <v>0</v>
      </c>
      <c r="AD119" s="606">
        <v>0</v>
      </c>
      <c r="AE119" s="606">
        <v>0</v>
      </c>
      <c r="AG119" s="447" t="str">
        <f>IF(Z119=B101,"","X")</f>
        <v>X</v>
      </c>
      <c r="AJ119" s="630" t="s">
        <v>1581</v>
      </c>
      <c r="AK119" s="631" t="s">
        <v>1051</v>
      </c>
      <c r="AL119" s="632" t="s">
        <v>808</v>
      </c>
      <c r="AM119" s="606">
        <v>0</v>
      </c>
      <c r="AN119" s="606">
        <v>0</v>
      </c>
      <c r="AO119" s="606">
        <v>0</v>
      </c>
      <c r="AQ119" s="649">
        <f t="shared" si="32"/>
        <v>0</v>
      </c>
      <c r="AR119" s="649">
        <f t="shared" si="32"/>
        <v>0</v>
      </c>
      <c r="AS119" s="649">
        <f t="shared" si="32"/>
        <v>0</v>
      </c>
    </row>
    <row r="120" spans="1:45" ht="15" customHeight="1" thickBot="1">
      <c r="A120" s="1295" t="str">
        <f t="shared" si="21"/>
        <v>Qingdao40H</v>
      </c>
      <c r="B120" s="1519" t="s">
        <v>732</v>
      </c>
      <c r="C120" s="1520" t="s">
        <v>1048</v>
      </c>
      <c r="D120" s="1521" t="s">
        <v>808</v>
      </c>
      <c r="E120" s="1522">
        <v>7078</v>
      </c>
      <c r="F120" s="1523"/>
      <c r="G120" s="1522">
        <v>7078</v>
      </c>
      <c r="M120"/>
      <c r="S120" s="627"/>
      <c r="T120" s="628"/>
      <c r="U120" s="633" t="s">
        <v>788</v>
      </c>
      <c r="V120" s="606">
        <v>3.6364051564677289</v>
      </c>
      <c r="W120" s="606"/>
      <c r="X120" s="606"/>
      <c r="Z120" s="627"/>
      <c r="AA120" s="628"/>
      <c r="AB120" s="633" t="s">
        <v>788</v>
      </c>
      <c r="AC120" s="606">
        <v>3.5951551564677287</v>
      </c>
      <c r="AD120" s="606"/>
      <c r="AE120" s="606"/>
      <c r="AG120" s="447" t="str">
        <f>IF(Z120=B102,"","X")</f>
        <v>X</v>
      </c>
      <c r="AJ120" s="627"/>
      <c r="AK120" s="628"/>
      <c r="AL120" s="633" t="s">
        <v>788</v>
      </c>
      <c r="AM120" s="606">
        <v>3.6089619498357766</v>
      </c>
      <c r="AN120" s="606"/>
      <c r="AO120" s="606"/>
      <c r="AQ120" s="649">
        <f t="shared" si="32"/>
        <v>3.6089619498357766</v>
      </c>
      <c r="AR120" s="649">
        <f t="shared" si="32"/>
        <v>0</v>
      </c>
      <c r="AS120" s="649">
        <f t="shared" si="32"/>
        <v>0</v>
      </c>
    </row>
    <row r="121" spans="1:45" ht="15" customHeight="1">
      <c r="A121" s="1603" t="str">
        <f t="shared" si="21"/>
        <v>Qingdao45</v>
      </c>
      <c r="B121" s="1572" t="s">
        <v>732</v>
      </c>
      <c r="C121" s="1573" t="s">
        <v>1048</v>
      </c>
      <c r="D121" s="1574">
        <v>45</v>
      </c>
      <c r="E121" s="1575" t="s">
        <v>506</v>
      </c>
      <c r="F121" s="1576"/>
      <c r="G121" s="1577" t="s">
        <v>506</v>
      </c>
      <c r="M121"/>
      <c r="S121" s="624" t="s">
        <v>819</v>
      </c>
      <c r="T121" s="625" t="s">
        <v>1051</v>
      </c>
      <c r="U121" s="626">
        <v>20</v>
      </c>
      <c r="V121" s="606">
        <v>3136.4051564677293</v>
      </c>
      <c r="W121" s="606">
        <v>2954.0735564677298</v>
      </c>
      <c r="X121" s="606">
        <v>2788.1473833560713</v>
      </c>
      <c r="Z121" s="624" t="s">
        <v>819</v>
      </c>
      <c r="AA121" s="625" t="s">
        <v>1051</v>
      </c>
      <c r="AB121" s="626">
        <v>20</v>
      </c>
      <c r="AC121" s="606">
        <v>3095.1551564677293</v>
      </c>
      <c r="AD121" s="606">
        <v>2912.8235564677298</v>
      </c>
      <c r="AE121" s="606">
        <v>2746.8973833560713</v>
      </c>
      <c r="AG121" s="447" t="e">
        <f>IF(Z121=#REF!,"","X")</f>
        <v>#REF!</v>
      </c>
      <c r="AJ121" s="624" t="s">
        <v>819</v>
      </c>
      <c r="AK121" s="625" t="s">
        <v>1051</v>
      </c>
      <c r="AL121" s="626">
        <v>20</v>
      </c>
      <c r="AM121" s="606">
        <v>3108.961949835777</v>
      </c>
      <c r="AN121" s="606">
        <v>2926.6303498357765</v>
      </c>
      <c r="AO121" s="606">
        <v>2796.7917676216457</v>
      </c>
      <c r="AQ121" s="649" t="e">
        <f>AM121-#REF!</f>
        <v>#REF!</v>
      </c>
      <c r="AR121" s="649" t="e">
        <f>AN121-#REF!</f>
        <v>#REF!</v>
      </c>
      <c r="AS121" s="649" t="e">
        <f>AO121-#REF!</f>
        <v>#REF!</v>
      </c>
    </row>
    <row r="122" spans="1:45" ht="15" customHeight="1" thickBot="1">
      <c r="A122" s="1295" t="str">
        <f t="shared" si="21"/>
        <v>QingdaoLCL</v>
      </c>
      <c r="B122" s="1527" t="s">
        <v>732</v>
      </c>
      <c r="C122" s="1528"/>
      <c r="D122" s="1529" t="s">
        <v>788</v>
      </c>
      <c r="E122" s="1530">
        <v>6.58</v>
      </c>
      <c r="F122" s="1531"/>
      <c r="G122" s="1532">
        <v>6.58</v>
      </c>
      <c r="M122"/>
      <c r="S122" s="627" t="s">
        <v>819</v>
      </c>
      <c r="T122" s="628" t="s">
        <v>1051</v>
      </c>
      <c r="U122" s="629">
        <v>40</v>
      </c>
      <c r="V122" s="606">
        <v>4231.9693753958709</v>
      </c>
      <c r="W122" s="606">
        <v>3900.4573753958725</v>
      </c>
      <c r="X122" s="606">
        <v>3598.7734242837655</v>
      </c>
      <c r="Z122" s="627" t="s">
        <v>819</v>
      </c>
      <c r="AA122" s="628" t="s">
        <v>1051</v>
      </c>
      <c r="AB122" s="629">
        <v>40</v>
      </c>
      <c r="AC122" s="606">
        <v>4190.7193753958709</v>
      </c>
      <c r="AD122" s="606">
        <v>3859.2073753958725</v>
      </c>
      <c r="AE122" s="606">
        <v>3557.5234242837655</v>
      </c>
      <c r="AG122" s="447" t="str">
        <f t="shared" ref="AG122:AG129" si="33">IF(Z122=B103,"","X")</f>
        <v>X</v>
      </c>
      <c r="AJ122" s="627" t="s">
        <v>819</v>
      </c>
      <c r="AK122" s="628" t="s">
        <v>1051</v>
      </c>
      <c r="AL122" s="629">
        <v>40</v>
      </c>
      <c r="AM122" s="606">
        <v>4215.8226360650478</v>
      </c>
      <c r="AN122" s="606">
        <v>3884.3106360650486</v>
      </c>
      <c r="AO122" s="606">
        <v>3648.2404865848107</v>
      </c>
      <c r="AQ122" s="649">
        <f t="shared" ref="AQ122:AS129" si="34">AM122-E103</f>
        <v>4215.8226360650478</v>
      </c>
      <c r="AR122" s="649">
        <f t="shared" si="34"/>
        <v>3884.3106360650486</v>
      </c>
      <c r="AS122" s="649">
        <f t="shared" si="34"/>
        <v>3648.2404865848107</v>
      </c>
    </row>
    <row r="123" spans="1:45" ht="15" customHeight="1">
      <c r="A123" s="1603" t="str">
        <f t="shared" si="21"/>
        <v>Qui Nhon20</v>
      </c>
      <c r="B123" s="1637" t="s">
        <v>4305</v>
      </c>
      <c r="C123" s="1638" t="s">
        <v>1051</v>
      </c>
      <c r="D123" s="1574">
        <v>20</v>
      </c>
      <c r="E123" s="1575"/>
      <c r="F123" s="1576"/>
      <c r="G123" s="1577"/>
      <c r="M123"/>
      <c r="S123" s="627" t="s">
        <v>819</v>
      </c>
      <c r="T123" s="628" t="s">
        <v>1051</v>
      </c>
      <c r="U123" s="629" t="s">
        <v>808</v>
      </c>
      <c r="V123" s="606">
        <v>4410.4103129354589</v>
      </c>
      <c r="W123" s="606">
        <v>4045.747112935459</v>
      </c>
      <c r="X123" s="606">
        <v>3713.894766712142</v>
      </c>
      <c r="Z123" s="627" t="s">
        <v>819</v>
      </c>
      <c r="AA123" s="628" t="s">
        <v>1051</v>
      </c>
      <c r="AB123" s="629" t="s">
        <v>808</v>
      </c>
      <c r="AC123" s="606">
        <v>4369.1603129354589</v>
      </c>
      <c r="AD123" s="606">
        <v>4004.497112935459</v>
      </c>
      <c r="AE123" s="606">
        <v>3672.644766712142</v>
      </c>
      <c r="AG123" s="447" t="str">
        <f t="shared" si="33"/>
        <v>X</v>
      </c>
      <c r="AJ123" s="627" t="s">
        <v>819</v>
      </c>
      <c r="AK123" s="628" t="s">
        <v>1051</v>
      </c>
      <c r="AL123" s="629" t="s">
        <v>808</v>
      </c>
      <c r="AM123" s="606">
        <v>4396.7738996715534</v>
      </c>
      <c r="AN123" s="606">
        <v>4032.1106996715534</v>
      </c>
      <c r="AO123" s="606">
        <v>3772.4335352432918</v>
      </c>
      <c r="AQ123" s="649">
        <f t="shared" si="34"/>
        <v>-1323.2261003284466</v>
      </c>
      <c r="AR123" s="649">
        <f t="shared" si="34"/>
        <v>4032.1106996715534</v>
      </c>
      <c r="AS123" s="649">
        <f t="shared" si="34"/>
        <v>-1947.5664647567082</v>
      </c>
    </row>
    <row r="124" spans="1:45" ht="15" customHeight="1" thickBot="1">
      <c r="A124" s="1603" t="str">
        <f t="shared" si="21"/>
        <v>Qui Nhon40</v>
      </c>
      <c r="B124" s="1637" t="s">
        <v>4305</v>
      </c>
      <c r="C124" s="1638" t="s">
        <v>1051</v>
      </c>
      <c r="D124" s="1574">
        <v>40</v>
      </c>
      <c r="E124" s="1575"/>
      <c r="F124" s="1576"/>
      <c r="G124" s="1577"/>
      <c r="M124"/>
      <c r="S124" s="630" t="s">
        <v>819</v>
      </c>
      <c r="T124" s="631" t="s">
        <v>1051</v>
      </c>
      <c r="U124" s="632">
        <v>45</v>
      </c>
      <c r="V124" s="606">
        <v>4928.9617192448395</v>
      </c>
      <c r="W124" s="606">
        <v>4514.5717192448392</v>
      </c>
      <c r="X124" s="606">
        <v>4137.4667803547063</v>
      </c>
      <c r="Z124" s="630" t="s">
        <v>819</v>
      </c>
      <c r="AA124" s="631" t="s">
        <v>1051</v>
      </c>
      <c r="AB124" s="632">
        <v>45</v>
      </c>
      <c r="AC124" s="606">
        <v>4887.7117192448395</v>
      </c>
      <c r="AD124" s="606">
        <v>4473.3217192448392</v>
      </c>
      <c r="AE124" s="606">
        <v>4096.2167803547063</v>
      </c>
      <c r="AG124" s="447" t="str">
        <f t="shared" si="33"/>
        <v>X</v>
      </c>
      <c r="AJ124" s="630" t="s">
        <v>819</v>
      </c>
      <c r="AK124" s="631" t="s">
        <v>1051</v>
      </c>
      <c r="AL124" s="632">
        <v>45</v>
      </c>
      <c r="AM124" s="606">
        <v>4919.0907950813107</v>
      </c>
      <c r="AN124" s="606">
        <v>4504.7007950813104</v>
      </c>
      <c r="AO124" s="606">
        <v>4209.6131082310139</v>
      </c>
      <c r="AQ124" s="649">
        <f t="shared" si="34"/>
        <v>-2158.9092049186893</v>
      </c>
      <c r="AR124" s="649">
        <f t="shared" si="34"/>
        <v>4504.7007950813104</v>
      </c>
      <c r="AS124" s="649">
        <f t="shared" si="34"/>
        <v>-2868.3868917689861</v>
      </c>
    </row>
    <row r="125" spans="1:45" ht="15" customHeight="1" thickBot="1">
      <c r="A125" s="1603" t="str">
        <f t="shared" si="21"/>
        <v>Qui Nhon40H</v>
      </c>
      <c r="B125" s="1637" t="s">
        <v>4305</v>
      </c>
      <c r="C125" s="1638" t="s">
        <v>1051</v>
      </c>
      <c r="D125" s="1574" t="s">
        <v>808</v>
      </c>
      <c r="E125" s="1575"/>
      <c r="F125" s="1576"/>
      <c r="G125" s="1577"/>
      <c r="M125"/>
      <c r="S125" s="627"/>
      <c r="T125" s="628"/>
      <c r="U125" s="633" t="s">
        <v>788</v>
      </c>
      <c r="V125" s="606">
        <v>3.1364051564677289</v>
      </c>
      <c r="W125" s="606"/>
      <c r="X125" s="606"/>
      <c r="Z125" s="627"/>
      <c r="AA125" s="628"/>
      <c r="AB125" s="633" t="s">
        <v>788</v>
      </c>
      <c r="AC125" s="606">
        <v>3.0951551564677291</v>
      </c>
      <c r="AD125" s="606"/>
      <c r="AE125" s="606"/>
      <c r="AG125" s="447" t="str">
        <f t="shared" si="33"/>
        <v>X</v>
      </c>
      <c r="AJ125" s="627"/>
      <c r="AK125" s="628"/>
      <c r="AL125" s="633" t="s">
        <v>788</v>
      </c>
      <c r="AM125" s="606">
        <v>3.1089619498357766</v>
      </c>
      <c r="AN125" s="606"/>
      <c r="AO125" s="606"/>
      <c r="AQ125" s="649">
        <f t="shared" si="34"/>
        <v>-7074.8910380501638</v>
      </c>
      <c r="AR125" s="649">
        <f t="shared" si="34"/>
        <v>0</v>
      </c>
      <c r="AS125" s="649">
        <f t="shared" si="34"/>
        <v>-7078</v>
      </c>
    </row>
    <row r="126" spans="1:45" ht="15" customHeight="1" thickBot="1">
      <c r="A126" s="1603" t="str">
        <f t="shared" si="21"/>
        <v>Qui NhonLCL</v>
      </c>
      <c r="B126" s="1637" t="s">
        <v>4305</v>
      </c>
      <c r="C126" s="1638"/>
      <c r="D126" s="1574" t="s">
        <v>788</v>
      </c>
      <c r="E126" s="1576"/>
      <c r="F126" s="1578"/>
      <c r="G126" s="1579"/>
      <c r="M126"/>
      <c r="S126" s="624" t="s">
        <v>727</v>
      </c>
      <c r="T126" s="625" t="s">
        <v>1399</v>
      </c>
      <c r="U126" s="626">
        <v>20</v>
      </c>
      <c r="V126" s="606">
        <v>3136.4051564677293</v>
      </c>
      <c r="W126" s="606">
        <v>2954.0735564677298</v>
      </c>
      <c r="X126" s="606">
        <v>2788.1473833560713</v>
      </c>
      <c r="Z126" s="624" t="s">
        <v>727</v>
      </c>
      <c r="AA126" s="625" t="s">
        <v>1399</v>
      </c>
      <c r="AB126" s="626">
        <v>20</v>
      </c>
      <c r="AC126" s="606">
        <v>3095.1551564677293</v>
      </c>
      <c r="AD126" s="606">
        <v>2912.8235564677298</v>
      </c>
      <c r="AE126" s="606">
        <v>2746.8973833560713</v>
      </c>
      <c r="AG126" s="447" t="str">
        <f t="shared" si="33"/>
        <v>X</v>
      </c>
      <c r="AJ126" s="624" t="s">
        <v>727</v>
      </c>
      <c r="AK126" s="625" t="s">
        <v>1399</v>
      </c>
      <c r="AL126" s="626">
        <v>20</v>
      </c>
      <c r="AM126" s="606">
        <v>3108.961949835777</v>
      </c>
      <c r="AN126" s="606">
        <v>2926.6303498357765</v>
      </c>
      <c r="AO126" s="606">
        <v>2796.7917676216457</v>
      </c>
      <c r="AQ126" s="649" t="e">
        <f t="shared" si="34"/>
        <v>#VALUE!</v>
      </c>
      <c r="AR126" s="649">
        <f t="shared" si="34"/>
        <v>2926.6303498357765</v>
      </c>
      <c r="AS126" s="649" t="e">
        <f t="shared" si="34"/>
        <v>#VALUE!</v>
      </c>
    </row>
    <row r="127" spans="1:45" ht="15" customHeight="1">
      <c r="A127" s="1603" t="str">
        <f t="shared" si="21"/>
        <v>Semarang20</v>
      </c>
      <c r="B127" s="1566" t="s">
        <v>1047</v>
      </c>
      <c r="C127" s="1567" t="s">
        <v>757</v>
      </c>
      <c r="D127" s="1568">
        <v>20</v>
      </c>
      <c r="E127" s="1569"/>
      <c r="F127" s="1570"/>
      <c r="G127" s="1571"/>
      <c r="M127"/>
      <c r="S127" s="627" t="s">
        <v>727</v>
      </c>
      <c r="T127" s="628" t="s">
        <v>1399</v>
      </c>
      <c r="U127" s="629">
        <v>40</v>
      </c>
      <c r="V127" s="606">
        <v>4131.9693753958709</v>
      </c>
      <c r="W127" s="606">
        <v>3800.4573753958716</v>
      </c>
      <c r="X127" s="606">
        <v>3498.7734242837655</v>
      </c>
      <c r="Z127" s="627" t="s">
        <v>727</v>
      </c>
      <c r="AA127" s="628" t="s">
        <v>1399</v>
      </c>
      <c r="AB127" s="629">
        <v>40</v>
      </c>
      <c r="AC127" s="606">
        <v>4090.7193753958713</v>
      </c>
      <c r="AD127" s="606">
        <v>3759.2073753958716</v>
      </c>
      <c r="AE127" s="606">
        <v>3457.5234242837655</v>
      </c>
      <c r="AG127" s="447" t="str">
        <f t="shared" si="33"/>
        <v>X</v>
      </c>
      <c r="AJ127" s="627" t="s">
        <v>727</v>
      </c>
      <c r="AK127" s="628" t="s">
        <v>1399</v>
      </c>
      <c r="AL127" s="629">
        <v>40</v>
      </c>
      <c r="AM127" s="606">
        <v>4115.8226360650478</v>
      </c>
      <c r="AN127" s="606">
        <v>3784.3106360650486</v>
      </c>
      <c r="AO127" s="606">
        <v>3548.2404865848107</v>
      </c>
      <c r="AQ127" s="649">
        <f t="shared" si="34"/>
        <v>4109.3526360650476</v>
      </c>
      <c r="AR127" s="649">
        <f t="shared" si="34"/>
        <v>3784.3106360650486</v>
      </c>
      <c r="AS127" s="649">
        <f t="shared" si="34"/>
        <v>3541.7704865848109</v>
      </c>
    </row>
    <row r="128" spans="1:45" ht="15" customHeight="1">
      <c r="A128" s="1603" t="str">
        <f t="shared" si="21"/>
        <v>Semarang40</v>
      </c>
      <c r="B128" s="1572" t="s">
        <v>1047</v>
      </c>
      <c r="C128" s="1573" t="s">
        <v>757</v>
      </c>
      <c r="D128" s="1574">
        <v>40</v>
      </c>
      <c r="E128" s="1575"/>
      <c r="F128" s="1576"/>
      <c r="G128" s="1577"/>
      <c r="M128"/>
      <c r="S128" s="627" t="s">
        <v>727</v>
      </c>
      <c r="T128" s="628" t="s">
        <v>1399</v>
      </c>
      <c r="U128" s="629" t="s">
        <v>808</v>
      </c>
      <c r="V128" s="606">
        <v>4310.4103129354589</v>
      </c>
      <c r="W128" s="606">
        <v>3945.747112935459</v>
      </c>
      <c r="X128" s="606">
        <v>3613.894766712142</v>
      </c>
      <c r="Z128" s="627" t="s">
        <v>727</v>
      </c>
      <c r="AA128" s="628" t="s">
        <v>1399</v>
      </c>
      <c r="AB128" s="629" t="s">
        <v>808</v>
      </c>
      <c r="AC128" s="606">
        <v>4269.1603129354589</v>
      </c>
      <c r="AD128" s="606">
        <v>3904.497112935459</v>
      </c>
      <c r="AE128" s="606">
        <v>3572.644766712142</v>
      </c>
      <c r="AG128" s="447" t="str">
        <f t="shared" si="33"/>
        <v>X</v>
      </c>
      <c r="AJ128" s="627" t="s">
        <v>727</v>
      </c>
      <c r="AK128" s="628" t="s">
        <v>1399</v>
      </c>
      <c r="AL128" s="629" t="s">
        <v>808</v>
      </c>
      <c r="AM128" s="606">
        <v>4296.7738996715534</v>
      </c>
      <c r="AN128" s="606">
        <v>3932.1106996715534</v>
      </c>
      <c r="AO128" s="606">
        <v>3672.4335352432918</v>
      </c>
      <c r="AQ128" s="649">
        <f t="shared" si="34"/>
        <v>4296.7738996715534</v>
      </c>
      <c r="AR128" s="649">
        <f t="shared" si="34"/>
        <v>3932.1106996715534</v>
      </c>
      <c r="AS128" s="649">
        <f t="shared" si="34"/>
        <v>3672.4335352432918</v>
      </c>
    </row>
    <row r="129" spans="1:45" ht="15" customHeight="1" thickBot="1">
      <c r="A129" s="1603" t="str">
        <f t="shared" si="21"/>
        <v>Semarang40H</v>
      </c>
      <c r="B129" s="1572" t="s">
        <v>1047</v>
      </c>
      <c r="C129" s="1573" t="s">
        <v>757</v>
      </c>
      <c r="D129" s="1574" t="s">
        <v>808</v>
      </c>
      <c r="E129" s="1575"/>
      <c r="F129" s="1576"/>
      <c r="G129" s="1577"/>
      <c r="M129"/>
      <c r="S129" s="630" t="s">
        <v>727</v>
      </c>
      <c r="T129" s="631" t="s">
        <v>1399</v>
      </c>
      <c r="U129" s="632">
        <v>45</v>
      </c>
      <c r="V129" s="606">
        <v>4928.9617192448395</v>
      </c>
      <c r="W129" s="606">
        <v>4514.5717192448392</v>
      </c>
      <c r="X129" s="606">
        <v>4137.4667803547063</v>
      </c>
      <c r="Z129" s="630" t="s">
        <v>727</v>
      </c>
      <c r="AA129" s="631" t="s">
        <v>1399</v>
      </c>
      <c r="AB129" s="632">
        <v>45</v>
      </c>
      <c r="AC129" s="606">
        <v>4887.7117192448395</v>
      </c>
      <c r="AD129" s="606">
        <v>4473.3217192448392</v>
      </c>
      <c r="AE129" s="606">
        <v>4096.2167803547063</v>
      </c>
      <c r="AG129" s="447" t="str">
        <f t="shared" si="33"/>
        <v>X</v>
      </c>
      <c r="AJ129" s="630" t="s">
        <v>727</v>
      </c>
      <c r="AK129" s="631" t="s">
        <v>1399</v>
      </c>
      <c r="AL129" s="632">
        <v>45</v>
      </c>
      <c r="AM129" s="606">
        <v>4919.0907950813107</v>
      </c>
      <c r="AN129" s="606">
        <v>4504.7007950813104</v>
      </c>
      <c r="AO129" s="606">
        <v>4209.6131082310139</v>
      </c>
      <c r="AQ129" s="649">
        <f t="shared" si="34"/>
        <v>4919.0907950813107</v>
      </c>
      <c r="AR129" s="649">
        <f t="shared" si="34"/>
        <v>4504.7007950813104</v>
      </c>
      <c r="AS129" s="649">
        <f t="shared" si="34"/>
        <v>4209.6131082310139</v>
      </c>
    </row>
    <row r="130" spans="1:45" ht="15" customHeight="1" thickBot="1">
      <c r="A130" s="1603" t="str">
        <f t="shared" si="21"/>
        <v>Semarang45</v>
      </c>
      <c r="B130" s="1572" t="s">
        <v>1047</v>
      </c>
      <c r="C130" s="1573" t="s">
        <v>757</v>
      </c>
      <c r="D130" s="1574">
        <v>45</v>
      </c>
      <c r="E130" s="1575"/>
      <c r="F130" s="1576"/>
      <c r="G130" s="1577"/>
      <c r="M130"/>
      <c r="S130" s="627"/>
      <c r="T130" s="628"/>
      <c r="U130" s="633" t="s">
        <v>788</v>
      </c>
      <c r="V130" s="606">
        <v>3.1364051564677289</v>
      </c>
      <c r="W130" s="606"/>
      <c r="X130" s="606"/>
      <c r="Z130" s="627"/>
      <c r="AA130" s="628"/>
      <c r="AB130" s="633" t="s">
        <v>788</v>
      </c>
      <c r="AC130" s="606">
        <v>3.0951551564677291</v>
      </c>
      <c r="AD130" s="606"/>
      <c r="AE130" s="606"/>
      <c r="AG130" s="447" t="e">
        <f>IF(Z130=#REF!,"","X")</f>
        <v>#REF!</v>
      </c>
      <c r="AJ130" s="627"/>
      <c r="AK130" s="628"/>
      <c r="AL130" s="633" t="s">
        <v>788</v>
      </c>
      <c r="AM130" s="606">
        <v>3.1089619498357766</v>
      </c>
      <c r="AN130" s="606"/>
      <c r="AO130" s="606"/>
      <c r="AQ130" s="649" t="e">
        <f>AM130-#REF!</f>
        <v>#REF!</v>
      </c>
      <c r="AR130" s="649" t="e">
        <f>AN130-#REF!</f>
        <v>#REF!</v>
      </c>
      <c r="AS130" s="649" t="e">
        <f>AO130-#REF!</f>
        <v>#REF!</v>
      </c>
    </row>
    <row r="131" spans="1:45" ht="15" customHeight="1" thickBot="1">
      <c r="A131" s="1603" t="str">
        <f t="shared" si="21"/>
        <v>SemarangLCL</v>
      </c>
      <c r="B131" s="1581" t="s">
        <v>1047</v>
      </c>
      <c r="C131" s="1582"/>
      <c r="D131" s="1583" t="s">
        <v>788</v>
      </c>
      <c r="E131" s="1584"/>
      <c r="F131" s="1585"/>
      <c r="G131" s="1586"/>
      <c r="M131"/>
      <c r="S131" s="624" t="s">
        <v>1577</v>
      </c>
      <c r="T131" s="625" t="s">
        <v>1048</v>
      </c>
      <c r="U131" s="626">
        <v>20</v>
      </c>
      <c r="V131" s="606">
        <v>3296.4051564677293</v>
      </c>
      <c r="W131" s="606">
        <v>3114.0735564677298</v>
      </c>
      <c r="X131" s="606">
        <v>2948.1473833560713</v>
      </c>
      <c r="Z131" s="624" t="s">
        <v>1577</v>
      </c>
      <c r="AA131" s="625" t="s">
        <v>1048</v>
      </c>
      <c r="AB131" s="626">
        <v>20</v>
      </c>
      <c r="AC131" s="606">
        <v>3255.1551564677293</v>
      </c>
      <c r="AD131" s="606">
        <v>3072.8235564677298</v>
      </c>
      <c r="AE131" s="606">
        <v>2906.8973833560713</v>
      </c>
      <c r="AG131" s="447" t="str">
        <f>IF(Z131=B111,"","X")</f>
        <v>X</v>
      </c>
      <c r="AJ131" s="624" t="s">
        <v>1577</v>
      </c>
      <c r="AK131" s="625" t="s">
        <v>1048</v>
      </c>
      <c r="AL131" s="626">
        <v>20</v>
      </c>
      <c r="AM131" s="606">
        <v>3268.961949835777</v>
      </c>
      <c r="AN131" s="606">
        <v>3086.6303498357765</v>
      </c>
      <c r="AO131" s="606">
        <v>2956.7917676216457</v>
      </c>
      <c r="AQ131" s="649">
        <f t="shared" ref="AQ131:AS134" si="35">AM131-E111</f>
        <v>3268.961949835777</v>
      </c>
      <c r="AR131" s="649">
        <f t="shared" si="35"/>
        <v>3086.6303498357765</v>
      </c>
      <c r="AS131" s="649">
        <f t="shared" si="35"/>
        <v>2956.7917676216457</v>
      </c>
    </row>
    <row r="132" spans="1:45" ht="15" customHeight="1">
      <c r="A132" s="1604" t="str">
        <f t="shared" si="21"/>
        <v>Shanghai20</v>
      </c>
      <c r="B132" s="1587" t="s">
        <v>733</v>
      </c>
      <c r="C132" s="1520" t="s">
        <v>1048</v>
      </c>
      <c r="D132" s="1521">
        <v>20</v>
      </c>
      <c r="E132" s="1522">
        <v>5720</v>
      </c>
      <c r="F132" s="1523"/>
      <c r="G132" s="1522">
        <v>5720</v>
      </c>
      <c r="M132"/>
      <c r="S132" s="627" t="s">
        <v>1577</v>
      </c>
      <c r="T132" s="628" t="s">
        <v>1048</v>
      </c>
      <c r="U132" s="629">
        <v>40</v>
      </c>
      <c r="V132" s="606">
        <v>4281.9693753958709</v>
      </c>
      <c r="W132" s="606">
        <v>3950.4573753958725</v>
      </c>
      <c r="X132" s="606">
        <v>3648.7734242837655</v>
      </c>
      <c r="Z132" s="627" t="s">
        <v>1577</v>
      </c>
      <c r="AA132" s="628" t="s">
        <v>1048</v>
      </c>
      <c r="AB132" s="629">
        <v>40</v>
      </c>
      <c r="AC132" s="606">
        <v>4240.7193753958709</v>
      </c>
      <c r="AD132" s="606">
        <v>3909.2073753958725</v>
      </c>
      <c r="AE132" s="606">
        <v>3607.5234242837655</v>
      </c>
      <c r="AG132" s="447" t="str">
        <f>IF(Z132=B112,"","X")</f>
        <v>X</v>
      </c>
      <c r="AJ132" s="627" t="s">
        <v>1577</v>
      </c>
      <c r="AK132" s="628" t="s">
        <v>1048</v>
      </c>
      <c r="AL132" s="629">
        <v>40</v>
      </c>
      <c r="AM132" s="606">
        <v>4265.8226360650478</v>
      </c>
      <c r="AN132" s="606">
        <v>3934.3106360650486</v>
      </c>
      <c r="AO132" s="606">
        <v>3698.2404865848107</v>
      </c>
      <c r="AQ132" s="649">
        <f t="shared" si="35"/>
        <v>4265.8226360650478</v>
      </c>
      <c r="AR132" s="649">
        <f t="shared" si="35"/>
        <v>3934.3106360650486</v>
      </c>
      <c r="AS132" s="649">
        <f t="shared" si="35"/>
        <v>3698.2404865848107</v>
      </c>
    </row>
    <row r="133" spans="1:45" ht="15" customHeight="1">
      <c r="A133" s="1604" t="str">
        <f t="shared" si="21"/>
        <v>Shanghai40</v>
      </c>
      <c r="B133" s="1587" t="s">
        <v>733</v>
      </c>
      <c r="C133" s="1520" t="s">
        <v>1048</v>
      </c>
      <c r="D133" s="1521">
        <v>40</v>
      </c>
      <c r="E133" s="1522">
        <v>7078</v>
      </c>
      <c r="F133" s="1523"/>
      <c r="G133" s="1522">
        <v>7078</v>
      </c>
      <c r="M133"/>
      <c r="S133" s="627" t="s">
        <v>1577</v>
      </c>
      <c r="T133" s="628" t="s">
        <v>1048</v>
      </c>
      <c r="U133" s="629" t="s">
        <v>808</v>
      </c>
      <c r="V133" s="606">
        <v>4510.4103129354589</v>
      </c>
      <c r="W133" s="606">
        <v>4145.747112935459</v>
      </c>
      <c r="X133" s="606">
        <v>3813.894766712142</v>
      </c>
      <c r="Z133" s="627" t="s">
        <v>1577</v>
      </c>
      <c r="AA133" s="628" t="s">
        <v>1048</v>
      </c>
      <c r="AB133" s="629" t="s">
        <v>808</v>
      </c>
      <c r="AC133" s="606">
        <v>4469.1603129354589</v>
      </c>
      <c r="AD133" s="606">
        <v>4104.497112935459</v>
      </c>
      <c r="AE133" s="606">
        <v>3772.644766712142</v>
      </c>
      <c r="AG133" s="447" t="str">
        <f>IF(Z133=B113,"","X")</f>
        <v>X</v>
      </c>
      <c r="AJ133" s="627" t="s">
        <v>1577</v>
      </c>
      <c r="AK133" s="628" t="s">
        <v>1048</v>
      </c>
      <c r="AL133" s="629" t="s">
        <v>808</v>
      </c>
      <c r="AM133" s="606">
        <v>4496.7738996715534</v>
      </c>
      <c r="AN133" s="606">
        <v>4132.1106996715534</v>
      </c>
      <c r="AO133" s="606">
        <v>3872.4335352432918</v>
      </c>
      <c r="AQ133" s="649">
        <f t="shared" si="35"/>
        <v>4496.7738996715534</v>
      </c>
      <c r="AR133" s="649">
        <f t="shared" si="35"/>
        <v>4132.1106996715534</v>
      </c>
      <c r="AS133" s="649">
        <f t="shared" si="35"/>
        <v>3872.4335352432918</v>
      </c>
    </row>
    <row r="134" spans="1:45" ht="15" customHeight="1" thickBot="1">
      <c r="A134" s="1604" t="str">
        <f t="shared" ref="A134:A197" si="36">CONCATENATE(B134,D134)</f>
        <v>Shanghai40H</v>
      </c>
      <c r="B134" s="1587" t="s">
        <v>733</v>
      </c>
      <c r="C134" s="1520" t="s">
        <v>1048</v>
      </c>
      <c r="D134" s="1521" t="s">
        <v>808</v>
      </c>
      <c r="E134" s="1522">
        <v>7078</v>
      </c>
      <c r="F134" s="1523"/>
      <c r="G134" s="1522">
        <v>7078</v>
      </c>
      <c r="M134"/>
      <c r="S134" s="630" t="s">
        <v>1577</v>
      </c>
      <c r="T134" s="631" t="s">
        <v>1048</v>
      </c>
      <c r="U134" s="632">
        <v>45</v>
      </c>
      <c r="V134" s="606">
        <v>5091.9617192448395</v>
      </c>
      <c r="W134" s="606">
        <v>4677.5717192448392</v>
      </c>
      <c r="X134" s="606">
        <v>4300.4667803547063</v>
      </c>
      <c r="Z134" s="630" t="s">
        <v>1577</v>
      </c>
      <c r="AA134" s="631" t="s">
        <v>1048</v>
      </c>
      <c r="AB134" s="632">
        <v>45</v>
      </c>
      <c r="AC134" s="606">
        <v>5050.7117192448395</v>
      </c>
      <c r="AD134" s="606">
        <v>4636.3217192448392</v>
      </c>
      <c r="AE134" s="606">
        <v>4259.2167803547063</v>
      </c>
      <c r="AG134" s="447" t="str">
        <f>IF(Z134=B114,"","X")</f>
        <v>X</v>
      </c>
      <c r="AJ134" s="630" t="s">
        <v>1577</v>
      </c>
      <c r="AK134" s="631" t="s">
        <v>1048</v>
      </c>
      <c r="AL134" s="632">
        <v>45</v>
      </c>
      <c r="AM134" s="606">
        <v>5082.0907950813107</v>
      </c>
      <c r="AN134" s="606">
        <v>4667.7007950813104</v>
      </c>
      <c r="AO134" s="606">
        <v>4372.6131082310139</v>
      </c>
      <c r="AQ134" s="649">
        <f t="shared" si="35"/>
        <v>5082.0907950813107</v>
      </c>
      <c r="AR134" s="649">
        <f t="shared" si="35"/>
        <v>4667.7007950813104</v>
      </c>
      <c r="AS134" s="649">
        <f t="shared" si="35"/>
        <v>4372.6131082310139</v>
      </c>
    </row>
    <row r="135" spans="1:45" ht="15" customHeight="1" thickBot="1">
      <c r="A135" s="1603" t="str">
        <f t="shared" si="36"/>
        <v>Shanghai45</v>
      </c>
      <c r="B135" s="1572" t="s">
        <v>733</v>
      </c>
      <c r="C135" s="1573" t="s">
        <v>1048</v>
      </c>
      <c r="D135" s="1574">
        <v>45</v>
      </c>
      <c r="E135" s="1575" t="s">
        <v>506</v>
      </c>
      <c r="F135" s="1576"/>
      <c r="G135" s="1577" t="s">
        <v>506</v>
      </c>
      <c r="M135"/>
      <c r="S135" s="627"/>
      <c r="T135" s="628"/>
      <c r="U135" s="633" t="s">
        <v>788</v>
      </c>
      <c r="V135" s="606">
        <v>3.296405156467729</v>
      </c>
      <c r="W135" s="606"/>
      <c r="X135" s="606"/>
      <c r="Z135" s="627"/>
      <c r="AA135" s="628"/>
      <c r="AB135" s="633" t="s">
        <v>788</v>
      </c>
      <c r="AC135" s="606">
        <v>3.2551551564677292</v>
      </c>
      <c r="AD135" s="606"/>
      <c r="AE135" s="606"/>
      <c r="AG135" s="447" t="e">
        <f>IF(Z135=#REF!,"","X")</f>
        <v>#REF!</v>
      </c>
      <c r="AJ135" s="627"/>
      <c r="AK135" s="628"/>
      <c r="AL135" s="633" t="s">
        <v>788</v>
      </c>
      <c r="AM135" s="606">
        <v>3.2689619498357767</v>
      </c>
      <c r="AN135" s="606"/>
      <c r="AO135" s="606"/>
      <c r="AQ135" s="649" t="e">
        <f>AM135-#REF!</f>
        <v>#REF!</v>
      </c>
      <c r="AR135" s="649" t="e">
        <f>AN135-#REF!</f>
        <v>#REF!</v>
      </c>
      <c r="AS135" s="649" t="e">
        <f>AO135-#REF!</f>
        <v>#REF!</v>
      </c>
    </row>
    <row r="136" spans="1:45" ht="15" customHeight="1" thickBot="1">
      <c r="A136" s="1604" t="str">
        <f t="shared" si="36"/>
        <v>ShanghaiLCL</v>
      </c>
      <c r="B136" s="1587" t="s">
        <v>733</v>
      </c>
      <c r="C136" s="1520"/>
      <c r="D136" s="1521" t="s">
        <v>788</v>
      </c>
      <c r="E136" s="1523">
        <v>6.47</v>
      </c>
      <c r="F136" s="1525"/>
      <c r="G136" s="1526">
        <v>6.47</v>
      </c>
      <c r="M136"/>
      <c r="S136" s="613" t="s">
        <v>848</v>
      </c>
      <c r="T136" s="614" t="s">
        <v>849</v>
      </c>
      <c r="U136" s="614">
        <v>20</v>
      </c>
      <c r="V136" s="606">
        <v>3814.2305298010633</v>
      </c>
      <c r="W136" s="606">
        <v>3769.8343831343964</v>
      </c>
      <c r="X136" s="606">
        <v>3138.9997157798998</v>
      </c>
      <c r="Z136" s="613" t="s">
        <v>848</v>
      </c>
      <c r="AA136" s="614" t="s">
        <v>849</v>
      </c>
      <c r="AB136" s="614">
        <v>20</v>
      </c>
      <c r="AC136" s="606">
        <v>3772.9805298010633</v>
      </c>
      <c r="AD136" s="606">
        <v>3728.5843831343964</v>
      </c>
      <c r="AE136" s="606">
        <v>3097.7497157798998</v>
      </c>
      <c r="AG136" s="447" t="str">
        <f t="shared" ref="AG136:AG143" si="37">IF(Z136=B115,"","X")</f>
        <v>X</v>
      </c>
      <c r="AJ136" s="613" t="s">
        <v>848</v>
      </c>
      <c r="AK136" s="614" t="s">
        <v>849</v>
      </c>
      <c r="AL136" s="614">
        <v>20</v>
      </c>
      <c r="AM136" s="606">
        <v>3786.7873231691101</v>
      </c>
      <c r="AN136" s="606">
        <v>3742.3911765024432</v>
      </c>
      <c r="AO136" s="606">
        <v>3097.7497157798998</v>
      </c>
      <c r="AQ136" s="649">
        <f t="shared" ref="AQ136:AS143" si="38">AM136-E115</f>
        <v>3786.7873231691101</v>
      </c>
      <c r="AR136" s="649">
        <f t="shared" si="38"/>
        <v>3742.3911765024432</v>
      </c>
      <c r="AS136" s="649">
        <f t="shared" si="38"/>
        <v>3097.7497157798998</v>
      </c>
    </row>
    <row r="137" spans="1:45" ht="15" customHeight="1">
      <c r="A137" s="1603" t="str">
        <f t="shared" si="36"/>
        <v>Shantou20</v>
      </c>
      <c r="B137" s="1566" t="s">
        <v>1583</v>
      </c>
      <c r="C137" s="1567" t="s">
        <v>1048</v>
      </c>
      <c r="D137" s="1568">
        <v>20</v>
      </c>
      <c r="E137" s="1569"/>
      <c r="F137" s="1570"/>
      <c r="G137" s="1571"/>
      <c r="M137"/>
      <c r="S137" s="617" t="s">
        <v>848</v>
      </c>
      <c r="T137" s="618" t="s">
        <v>849</v>
      </c>
      <c r="U137" s="618">
        <v>40</v>
      </c>
      <c r="V137" s="606">
        <v>5683.015508729206</v>
      </c>
      <c r="W137" s="606">
        <v>5602.2952420625388</v>
      </c>
      <c r="X137" s="606">
        <v>4455.3231195998178</v>
      </c>
      <c r="Z137" s="617" t="s">
        <v>848</v>
      </c>
      <c r="AA137" s="618" t="s">
        <v>849</v>
      </c>
      <c r="AB137" s="618">
        <v>40</v>
      </c>
      <c r="AC137" s="606">
        <v>5641.765508729206</v>
      </c>
      <c r="AD137" s="606">
        <v>5561.0452420625388</v>
      </c>
      <c r="AE137" s="606">
        <v>4414.0731195998178</v>
      </c>
      <c r="AG137" s="447" t="str">
        <f t="shared" si="37"/>
        <v>X</v>
      </c>
      <c r="AJ137" s="617" t="s">
        <v>848</v>
      </c>
      <c r="AK137" s="618" t="s">
        <v>849</v>
      </c>
      <c r="AL137" s="618">
        <v>40</v>
      </c>
      <c r="AM137" s="606">
        <v>5666.8687693983811</v>
      </c>
      <c r="AN137" s="606">
        <v>5586.1485027317158</v>
      </c>
      <c r="AO137" s="606">
        <v>4414.0731195998178</v>
      </c>
      <c r="AQ137" s="649">
        <f t="shared" si="38"/>
        <v>5666.8687693983811</v>
      </c>
      <c r="AR137" s="649">
        <f t="shared" si="38"/>
        <v>5586.1485027317158</v>
      </c>
      <c r="AS137" s="649">
        <f t="shared" si="38"/>
        <v>4414.0731195998178</v>
      </c>
    </row>
    <row r="138" spans="1:45" ht="15" customHeight="1">
      <c r="A138" s="1603" t="str">
        <f t="shared" si="36"/>
        <v>Shantou40</v>
      </c>
      <c r="B138" s="1572" t="s">
        <v>1583</v>
      </c>
      <c r="C138" s="1573" t="s">
        <v>1048</v>
      </c>
      <c r="D138" s="1574">
        <v>40</v>
      </c>
      <c r="E138" s="1575"/>
      <c r="F138" s="1576"/>
      <c r="G138" s="1577"/>
      <c r="M138"/>
      <c r="S138" s="617" t="s">
        <v>848</v>
      </c>
      <c r="T138" s="618" t="s">
        <v>849</v>
      </c>
      <c r="U138" s="620" t="s">
        <v>808</v>
      </c>
      <c r="V138" s="606">
        <v>5877.0610596021261</v>
      </c>
      <c r="W138" s="606">
        <v>5788.2687662687922</v>
      </c>
      <c r="X138" s="606">
        <v>4526.5994315598</v>
      </c>
      <c r="Z138" s="617" t="s">
        <v>848</v>
      </c>
      <c r="AA138" s="618" t="s">
        <v>849</v>
      </c>
      <c r="AB138" s="620" t="s">
        <v>808</v>
      </c>
      <c r="AC138" s="606">
        <v>5835.8110596021261</v>
      </c>
      <c r="AD138" s="606">
        <v>5747.0187662687922</v>
      </c>
      <c r="AE138" s="606">
        <v>4485.3494315598</v>
      </c>
      <c r="AG138" s="447" t="str">
        <f t="shared" si="37"/>
        <v>X</v>
      </c>
      <c r="AJ138" s="617" t="s">
        <v>848</v>
      </c>
      <c r="AK138" s="618" t="s">
        <v>849</v>
      </c>
      <c r="AL138" s="620" t="s">
        <v>808</v>
      </c>
      <c r="AM138" s="606">
        <v>5863.4246463382206</v>
      </c>
      <c r="AN138" s="606">
        <v>5774.6323530048867</v>
      </c>
      <c r="AO138" s="606">
        <v>4485.3494315598</v>
      </c>
      <c r="AQ138" s="649">
        <f t="shared" si="38"/>
        <v>5863.4246463382206</v>
      </c>
      <c r="AR138" s="649">
        <f t="shared" si="38"/>
        <v>5774.6323530048867</v>
      </c>
      <c r="AS138" s="649">
        <f t="shared" si="38"/>
        <v>4485.3494315598</v>
      </c>
    </row>
    <row r="139" spans="1:45" ht="15" customHeight="1" thickBot="1">
      <c r="A139" s="1603" t="str">
        <f t="shared" si="36"/>
        <v>Shantou40H</v>
      </c>
      <c r="B139" s="1572" t="s">
        <v>1583</v>
      </c>
      <c r="C139" s="1573" t="s">
        <v>1048</v>
      </c>
      <c r="D139" s="1574" t="s">
        <v>808</v>
      </c>
      <c r="E139" s="1575"/>
      <c r="F139" s="1576"/>
      <c r="G139" s="1577"/>
      <c r="M139"/>
      <c r="S139" s="621" t="s">
        <v>848</v>
      </c>
      <c r="T139" s="622" t="s">
        <v>849</v>
      </c>
      <c r="U139" s="623">
        <v>45</v>
      </c>
      <c r="V139" s="606">
        <v>0</v>
      </c>
      <c r="W139" s="606">
        <v>0</v>
      </c>
      <c r="X139" s="606">
        <v>0</v>
      </c>
      <c r="Z139" s="621" t="s">
        <v>848</v>
      </c>
      <c r="AA139" s="622" t="s">
        <v>849</v>
      </c>
      <c r="AB139" s="623">
        <v>45</v>
      </c>
      <c r="AC139" s="606">
        <v>0</v>
      </c>
      <c r="AD139" s="606">
        <v>0</v>
      </c>
      <c r="AE139" s="606">
        <v>0</v>
      </c>
      <c r="AG139" s="447" t="str">
        <f t="shared" si="37"/>
        <v>X</v>
      </c>
      <c r="AJ139" s="621" t="s">
        <v>848</v>
      </c>
      <c r="AK139" s="622" t="s">
        <v>849</v>
      </c>
      <c r="AL139" s="623">
        <v>45</v>
      </c>
      <c r="AM139" s="606">
        <v>0</v>
      </c>
      <c r="AN139" s="606">
        <v>0</v>
      </c>
      <c r="AO139" s="606">
        <v>0</v>
      </c>
      <c r="AQ139" s="649">
        <f t="shared" si="38"/>
        <v>-5820</v>
      </c>
      <c r="AR139" s="649">
        <f t="shared" si="38"/>
        <v>0</v>
      </c>
      <c r="AS139" s="649">
        <f t="shared" si="38"/>
        <v>-5820</v>
      </c>
    </row>
    <row r="140" spans="1:45" ht="15" customHeight="1" thickBot="1">
      <c r="A140" s="1603" t="str">
        <f t="shared" si="36"/>
        <v>ShantouLCL</v>
      </c>
      <c r="B140" s="1581" t="s">
        <v>1583</v>
      </c>
      <c r="C140" s="1582"/>
      <c r="D140" s="1583" t="s">
        <v>788</v>
      </c>
      <c r="E140" s="1584"/>
      <c r="F140" s="1585"/>
      <c r="G140" s="1586"/>
      <c r="M140"/>
      <c r="S140" s="617"/>
      <c r="T140" s="618"/>
      <c r="U140" s="620" t="s">
        <v>788</v>
      </c>
      <c r="V140" s="606">
        <v>3.8142305298010633</v>
      </c>
      <c r="W140" s="606"/>
      <c r="X140" s="606"/>
      <c r="Z140" s="617"/>
      <c r="AA140" s="618"/>
      <c r="AB140" s="620" t="s">
        <v>788</v>
      </c>
      <c r="AC140" s="606">
        <v>3.772980529801063</v>
      </c>
      <c r="AD140" s="606"/>
      <c r="AE140" s="606"/>
      <c r="AG140" s="447" t="str">
        <f t="shared" si="37"/>
        <v>X</v>
      </c>
      <c r="AJ140" s="617"/>
      <c r="AK140" s="618"/>
      <c r="AL140" s="620" t="s">
        <v>788</v>
      </c>
      <c r="AM140" s="606">
        <v>3.78678732316911</v>
      </c>
      <c r="AN140" s="606"/>
      <c r="AO140" s="606"/>
      <c r="AQ140" s="649">
        <f t="shared" si="38"/>
        <v>-7074.2132126768311</v>
      </c>
      <c r="AR140" s="649">
        <f t="shared" si="38"/>
        <v>0</v>
      </c>
      <c r="AS140" s="649">
        <f t="shared" si="38"/>
        <v>-7078</v>
      </c>
    </row>
    <row r="141" spans="1:45" ht="15" customHeight="1">
      <c r="A141" s="1295" t="str">
        <f t="shared" si="36"/>
        <v>Shenzhen (Yantian)20</v>
      </c>
      <c r="B141" s="1519" t="s">
        <v>4306</v>
      </c>
      <c r="C141" s="1520" t="s">
        <v>1048</v>
      </c>
      <c r="D141" s="1521">
        <v>20</v>
      </c>
      <c r="E141" s="1533">
        <v>5820</v>
      </c>
      <c r="F141" s="1533"/>
      <c r="G141" s="1533">
        <v>5820</v>
      </c>
      <c r="M141"/>
      <c r="S141" s="613" t="s">
        <v>1029</v>
      </c>
      <c r="T141" s="614" t="s">
        <v>849</v>
      </c>
      <c r="U141" s="614">
        <v>20</v>
      </c>
      <c r="V141" s="606">
        <v>3804.2305298010633</v>
      </c>
      <c r="W141" s="606">
        <v>3759.8343831343964</v>
      </c>
      <c r="X141" s="606">
        <v>3128.9997157798998</v>
      </c>
      <c r="Z141" s="613" t="s">
        <v>1029</v>
      </c>
      <c r="AA141" s="614" t="s">
        <v>849</v>
      </c>
      <c r="AB141" s="614">
        <v>20</v>
      </c>
      <c r="AC141" s="606">
        <v>3762.9805298010633</v>
      </c>
      <c r="AD141" s="606">
        <v>3718.5843831343964</v>
      </c>
      <c r="AE141" s="606">
        <v>3087.7497157798998</v>
      </c>
      <c r="AG141" s="447" t="str">
        <f t="shared" si="37"/>
        <v>X</v>
      </c>
      <c r="AJ141" s="613" t="s">
        <v>1029</v>
      </c>
      <c r="AK141" s="614" t="s">
        <v>849</v>
      </c>
      <c r="AL141" s="614">
        <v>20</v>
      </c>
      <c r="AM141" s="606">
        <v>3776.7873231691101</v>
      </c>
      <c r="AN141" s="606">
        <v>3732.3911765024432</v>
      </c>
      <c r="AO141" s="606">
        <v>3087.7497157798998</v>
      </c>
      <c r="AQ141" s="649">
        <f t="shared" si="38"/>
        <v>-3301.2126768308899</v>
      </c>
      <c r="AR141" s="649">
        <f t="shared" si="38"/>
        <v>3732.3911765024432</v>
      </c>
      <c r="AS141" s="649">
        <f t="shared" si="38"/>
        <v>-3990.2502842201002</v>
      </c>
    </row>
    <row r="142" spans="1:45" ht="15" customHeight="1">
      <c r="A142" s="1295" t="str">
        <f t="shared" si="36"/>
        <v>Shenzhen (Yantian)40</v>
      </c>
      <c r="B142" s="1519" t="s">
        <v>4306</v>
      </c>
      <c r="C142" s="1520" t="s">
        <v>1048</v>
      </c>
      <c r="D142" s="1521">
        <v>40</v>
      </c>
      <c r="E142" s="1533">
        <v>7078</v>
      </c>
      <c r="F142" s="1533"/>
      <c r="G142" s="1533">
        <v>7078</v>
      </c>
      <c r="M142"/>
      <c r="S142" s="617" t="s">
        <v>1029</v>
      </c>
      <c r="T142" s="618" t="s">
        <v>849</v>
      </c>
      <c r="U142" s="618">
        <v>40</v>
      </c>
      <c r="V142" s="606">
        <v>5658.015508729206</v>
      </c>
      <c r="W142" s="606">
        <v>5577.2952420625388</v>
      </c>
      <c r="X142" s="606">
        <v>4430.3231195998178</v>
      </c>
      <c r="Z142" s="617" t="s">
        <v>1029</v>
      </c>
      <c r="AA142" s="618" t="s">
        <v>849</v>
      </c>
      <c r="AB142" s="618">
        <v>40</v>
      </c>
      <c r="AC142" s="606">
        <v>5616.765508729206</v>
      </c>
      <c r="AD142" s="606">
        <v>5536.0452420625388</v>
      </c>
      <c r="AE142" s="606">
        <v>4389.0731195998178</v>
      </c>
      <c r="AG142" s="447" t="str">
        <f t="shared" si="37"/>
        <v>X</v>
      </c>
      <c r="AJ142" s="617" t="s">
        <v>1029</v>
      </c>
      <c r="AK142" s="618" t="s">
        <v>849</v>
      </c>
      <c r="AL142" s="618">
        <v>40</v>
      </c>
      <c r="AM142" s="606">
        <v>5641.8687693983811</v>
      </c>
      <c r="AN142" s="606">
        <v>5561.1485027317158</v>
      </c>
      <c r="AO142" s="606">
        <v>4389.0731195998178</v>
      </c>
      <c r="AQ142" s="649" t="e">
        <f t="shared" si="38"/>
        <v>#VALUE!</v>
      </c>
      <c r="AR142" s="649">
        <f t="shared" si="38"/>
        <v>5561.1485027317158</v>
      </c>
      <c r="AS142" s="649" t="e">
        <f t="shared" si="38"/>
        <v>#VALUE!</v>
      </c>
    </row>
    <row r="143" spans="1:45" ht="15" customHeight="1">
      <c r="A143" s="1295" t="str">
        <f t="shared" si="36"/>
        <v>Shenzhen (Yantian)40H</v>
      </c>
      <c r="B143" s="1519" t="s">
        <v>4306</v>
      </c>
      <c r="C143" s="1520" t="s">
        <v>1048</v>
      </c>
      <c r="D143" s="1521" t="s">
        <v>808</v>
      </c>
      <c r="E143" s="1533">
        <v>7078</v>
      </c>
      <c r="F143" s="1533"/>
      <c r="G143" s="1533">
        <v>7078</v>
      </c>
      <c r="M143"/>
      <c r="S143" s="617" t="s">
        <v>1029</v>
      </c>
      <c r="T143" s="618" t="s">
        <v>849</v>
      </c>
      <c r="U143" s="620" t="s">
        <v>808</v>
      </c>
      <c r="V143" s="606">
        <v>5852.0610596021261</v>
      </c>
      <c r="W143" s="606">
        <v>5763.2687662687922</v>
      </c>
      <c r="X143" s="606">
        <v>4501.5994315598</v>
      </c>
      <c r="Z143" s="617" t="s">
        <v>1029</v>
      </c>
      <c r="AA143" s="618" t="s">
        <v>849</v>
      </c>
      <c r="AB143" s="620" t="s">
        <v>808</v>
      </c>
      <c r="AC143" s="606">
        <v>5810.8110596021261</v>
      </c>
      <c r="AD143" s="606">
        <v>5722.0187662687922</v>
      </c>
      <c r="AE143" s="606">
        <v>4460.3494315598</v>
      </c>
      <c r="AG143" s="447" t="str">
        <f t="shared" si="37"/>
        <v>X</v>
      </c>
      <c r="AJ143" s="617" t="s">
        <v>1029</v>
      </c>
      <c r="AK143" s="618" t="s">
        <v>849</v>
      </c>
      <c r="AL143" s="620" t="s">
        <v>808</v>
      </c>
      <c r="AM143" s="606">
        <v>5838.4246463382206</v>
      </c>
      <c r="AN143" s="606">
        <v>5749.6323530048867</v>
      </c>
      <c r="AO143" s="606">
        <v>4460.3494315598</v>
      </c>
      <c r="AQ143" s="649">
        <f t="shared" si="38"/>
        <v>5831.8446463382206</v>
      </c>
      <c r="AR143" s="649">
        <f t="shared" si="38"/>
        <v>5749.6323530048867</v>
      </c>
      <c r="AS143" s="649">
        <f t="shared" si="38"/>
        <v>4453.7694315598001</v>
      </c>
    </row>
    <row r="144" spans="1:45" ht="15" customHeight="1" thickBot="1">
      <c r="A144" s="1603" t="str">
        <f t="shared" si="36"/>
        <v>Shenzhen (Yantian)45</v>
      </c>
      <c r="B144" s="1572" t="s">
        <v>4306</v>
      </c>
      <c r="C144" s="1573" t="s">
        <v>1048</v>
      </c>
      <c r="D144" s="1574">
        <v>45</v>
      </c>
      <c r="E144" s="1588" t="s">
        <v>506</v>
      </c>
      <c r="F144" s="1588"/>
      <c r="G144" s="1589" t="s">
        <v>506</v>
      </c>
      <c r="M144"/>
      <c r="S144" s="621" t="s">
        <v>1029</v>
      </c>
      <c r="T144" s="622" t="s">
        <v>849</v>
      </c>
      <c r="U144" s="623">
        <v>45</v>
      </c>
      <c r="V144" s="606">
        <v>0</v>
      </c>
      <c r="W144" s="606">
        <v>0</v>
      </c>
      <c r="X144" s="606">
        <v>0</v>
      </c>
      <c r="Z144" s="621" t="s">
        <v>1029</v>
      </c>
      <c r="AA144" s="622" t="s">
        <v>849</v>
      </c>
      <c r="AB144" s="623">
        <v>45</v>
      </c>
      <c r="AC144" s="606">
        <v>0</v>
      </c>
      <c r="AD144" s="606">
        <v>0</v>
      </c>
      <c r="AE144" s="606">
        <v>0</v>
      </c>
      <c r="AG144" s="447" t="e">
        <f>IF(Z144=#REF!,"","X")</f>
        <v>#REF!</v>
      </c>
      <c r="AJ144" s="621" t="s">
        <v>1029</v>
      </c>
      <c r="AK144" s="622" t="s">
        <v>849</v>
      </c>
      <c r="AL144" s="623">
        <v>45</v>
      </c>
      <c r="AM144" s="606">
        <v>0</v>
      </c>
      <c r="AN144" s="606">
        <v>0</v>
      </c>
      <c r="AO144" s="606">
        <v>0</v>
      </c>
      <c r="AQ144" s="649" t="e">
        <f>AM144-#REF!</f>
        <v>#REF!</v>
      </c>
      <c r="AR144" s="649" t="e">
        <f>AN144-#REF!</f>
        <v>#REF!</v>
      </c>
      <c r="AS144" s="649" t="e">
        <f>AO144-#REF!</f>
        <v>#REF!</v>
      </c>
    </row>
    <row r="145" spans="1:45" ht="15" customHeight="1" thickBot="1">
      <c r="A145" s="1295" t="str">
        <f t="shared" si="36"/>
        <v>Shenzhen (Yantian)LCL</v>
      </c>
      <c r="B145" s="1519" t="s">
        <v>4306</v>
      </c>
      <c r="C145" s="1520"/>
      <c r="D145" s="1521" t="s">
        <v>788</v>
      </c>
      <c r="E145" s="1534">
        <v>6.58</v>
      </c>
      <c r="F145" s="1535"/>
      <c r="G145" s="1536">
        <v>6.58</v>
      </c>
      <c r="M145"/>
      <c r="S145" s="617"/>
      <c r="T145" s="618"/>
      <c r="U145" s="620" t="s">
        <v>788</v>
      </c>
      <c r="V145" s="606">
        <v>3.8042305298010626</v>
      </c>
      <c r="W145" s="606"/>
      <c r="X145" s="606"/>
      <c r="Z145" s="617"/>
      <c r="AA145" s="618"/>
      <c r="AB145" s="620" t="s">
        <v>788</v>
      </c>
      <c r="AC145" s="606">
        <v>3.7629805298010632</v>
      </c>
      <c r="AD145" s="606"/>
      <c r="AE145" s="606"/>
      <c r="AG145" s="447" t="str">
        <f>IF(Z145=B123,"","X")</f>
        <v>X</v>
      </c>
      <c r="AJ145" s="617"/>
      <c r="AK145" s="618"/>
      <c r="AL145" s="620" t="s">
        <v>788</v>
      </c>
      <c r="AM145" s="606">
        <v>3.7767873231691094</v>
      </c>
      <c r="AN145" s="606"/>
      <c r="AO145" s="606"/>
      <c r="AQ145" s="649">
        <f t="shared" ref="AQ145:AS148" si="39">AM145-E123</f>
        <v>3.7767873231691094</v>
      </c>
      <c r="AR145" s="649">
        <f t="shared" si="39"/>
        <v>0</v>
      </c>
      <c r="AS145" s="649">
        <f t="shared" si="39"/>
        <v>0</v>
      </c>
    </row>
    <row r="146" spans="1:45" ht="15" customHeight="1">
      <c r="A146" s="1603" t="str">
        <f t="shared" si="36"/>
        <v>Shunde20</v>
      </c>
      <c r="B146" s="1566" t="s">
        <v>834</v>
      </c>
      <c r="C146" s="1567" t="s">
        <v>1048</v>
      </c>
      <c r="D146" s="1568">
        <v>20</v>
      </c>
      <c r="E146" s="1569"/>
      <c r="F146" s="1570"/>
      <c r="G146" s="1571"/>
      <c r="M146"/>
      <c r="S146" s="613" t="s">
        <v>820</v>
      </c>
      <c r="T146" s="614" t="s">
        <v>759</v>
      </c>
      <c r="U146" s="614">
        <v>20</v>
      </c>
      <c r="V146" s="606">
        <v>5003.2305298010624</v>
      </c>
      <c r="W146" s="606">
        <v>4958.8343831343955</v>
      </c>
      <c r="X146" s="606">
        <v>4327.9997157798998</v>
      </c>
      <c r="Z146" s="613" t="s">
        <v>820</v>
      </c>
      <c r="AA146" s="614" t="s">
        <v>759</v>
      </c>
      <c r="AB146" s="614">
        <v>20</v>
      </c>
      <c r="AC146" s="606">
        <v>4961.9805298010624</v>
      </c>
      <c r="AD146" s="606">
        <v>4917.5843831343955</v>
      </c>
      <c r="AE146" s="606">
        <v>4286.7497157798998</v>
      </c>
      <c r="AG146" s="447" t="str">
        <f>IF(Z146=B124,"","X")</f>
        <v>X</v>
      </c>
      <c r="AJ146" s="613" t="s">
        <v>820</v>
      </c>
      <c r="AK146" s="614" t="s">
        <v>759</v>
      </c>
      <c r="AL146" s="614">
        <v>20</v>
      </c>
      <c r="AM146" s="606">
        <v>4975.7873231691092</v>
      </c>
      <c r="AN146" s="606">
        <v>4931.3911765024432</v>
      </c>
      <c r="AO146" s="606">
        <v>4286.7497157798998</v>
      </c>
      <c r="AQ146" s="649">
        <f t="shared" si="39"/>
        <v>4975.7873231691092</v>
      </c>
      <c r="AR146" s="649">
        <f t="shared" si="39"/>
        <v>4931.3911765024432</v>
      </c>
      <c r="AS146" s="649">
        <f t="shared" si="39"/>
        <v>4286.7497157798998</v>
      </c>
    </row>
    <row r="147" spans="1:45" ht="15" customHeight="1">
      <c r="A147" s="1603" t="str">
        <f t="shared" si="36"/>
        <v>Shunde40</v>
      </c>
      <c r="B147" s="1572" t="s">
        <v>834</v>
      </c>
      <c r="C147" s="1573" t="s">
        <v>1048</v>
      </c>
      <c r="D147" s="1574">
        <v>40</v>
      </c>
      <c r="E147" s="1575"/>
      <c r="F147" s="1576"/>
      <c r="G147" s="1577"/>
      <c r="M147"/>
      <c r="S147" s="617" t="s">
        <v>820</v>
      </c>
      <c r="T147" s="618" t="s">
        <v>759</v>
      </c>
      <c r="U147" s="618">
        <v>40</v>
      </c>
      <c r="V147" s="606">
        <v>6603.015508729206</v>
      </c>
      <c r="W147" s="606">
        <v>6522.2952420625388</v>
      </c>
      <c r="X147" s="606">
        <v>5375.3231195998178</v>
      </c>
      <c r="Z147" s="617" t="s">
        <v>820</v>
      </c>
      <c r="AA147" s="618" t="s">
        <v>759</v>
      </c>
      <c r="AB147" s="618">
        <v>40</v>
      </c>
      <c r="AC147" s="606">
        <v>6561.765508729206</v>
      </c>
      <c r="AD147" s="606">
        <v>6481.0452420625388</v>
      </c>
      <c r="AE147" s="606">
        <v>5334.0731195998178</v>
      </c>
      <c r="AG147" s="447" t="str">
        <f>IF(Z147=B125,"","X")</f>
        <v>X</v>
      </c>
      <c r="AJ147" s="617" t="s">
        <v>820</v>
      </c>
      <c r="AK147" s="618" t="s">
        <v>759</v>
      </c>
      <c r="AL147" s="618">
        <v>40</v>
      </c>
      <c r="AM147" s="606">
        <v>6586.8687693983811</v>
      </c>
      <c r="AN147" s="606">
        <v>6506.1485027317158</v>
      </c>
      <c r="AO147" s="606">
        <v>5334.0731195998178</v>
      </c>
      <c r="AQ147" s="649">
        <f t="shared" si="39"/>
        <v>6586.8687693983811</v>
      </c>
      <c r="AR147" s="649">
        <f t="shared" si="39"/>
        <v>6506.1485027317158</v>
      </c>
      <c r="AS147" s="649">
        <f t="shared" si="39"/>
        <v>5334.0731195998178</v>
      </c>
    </row>
    <row r="148" spans="1:45" ht="15" customHeight="1">
      <c r="A148" s="1603" t="str">
        <f t="shared" si="36"/>
        <v>Shunde40H</v>
      </c>
      <c r="B148" s="1572" t="s">
        <v>834</v>
      </c>
      <c r="C148" s="1573" t="s">
        <v>1048</v>
      </c>
      <c r="D148" s="1574" t="s">
        <v>808</v>
      </c>
      <c r="E148" s="1575"/>
      <c r="F148" s="1576"/>
      <c r="G148" s="1577"/>
      <c r="M148"/>
      <c r="S148" s="617" t="s">
        <v>820</v>
      </c>
      <c r="T148" s="618" t="s">
        <v>759</v>
      </c>
      <c r="U148" s="618" t="s">
        <v>808</v>
      </c>
      <c r="V148" s="606">
        <v>6868.0610596021261</v>
      </c>
      <c r="W148" s="606">
        <v>6779.2687662687922</v>
      </c>
      <c r="X148" s="606">
        <v>5517.5994315598</v>
      </c>
      <c r="Z148" s="617" t="s">
        <v>820</v>
      </c>
      <c r="AA148" s="618" t="s">
        <v>759</v>
      </c>
      <c r="AB148" s="618" t="s">
        <v>808</v>
      </c>
      <c r="AC148" s="606">
        <v>6826.8110596021261</v>
      </c>
      <c r="AD148" s="606">
        <v>6738.0187662687922</v>
      </c>
      <c r="AE148" s="606">
        <v>5476.3494315598</v>
      </c>
      <c r="AG148" s="447" t="str">
        <f>IF(Z148=B126,"","X")</f>
        <v>X</v>
      </c>
      <c r="AJ148" s="617" t="s">
        <v>820</v>
      </c>
      <c r="AK148" s="618" t="s">
        <v>759</v>
      </c>
      <c r="AL148" s="618" t="s">
        <v>808</v>
      </c>
      <c r="AM148" s="606">
        <v>6854.4246463382206</v>
      </c>
      <c r="AN148" s="606">
        <v>6765.6323530048867</v>
      </c>
      <c r="AO148" s="606">
        <v>5476.3494315598</v>
      </c>
      <c r="AQ148" s="649">
        <f t="shared" si="39"/>
        <v>6854.4246463382206</v>
      </c>
      <c r="AR148" s="649">
        <f t="shared" si="39"/>
        <v>6765.6323530048867</v>
      </c>
      <c r="AS148" s="649">
        <f t="shared" si="39"/>
        <v>5476.3494315598</v>
      </c>
    </row>
    <row r="149" spans="1:45" ht="15" customHeight="1" thickBot="1">
      <c r="A149" s="1603" t="str">
        <f t="shared" si="36"/>
        <v>Shunde45</v>
      </c>
      <c r="B149" s="1572" t="s">
        <v>834</v>
      </c>
      <c r="C149" s="1573" t="s">
        <v>1048</v>
      </c>
      <c r="D149" s="1574">
        <v>45</v>
      </c>
      <c r="E149" s="1575"/>
      <c r="F149" s="1576"/>
      <c r="G149" s="1577"/>
      <c r="M149"/>
      <c r="S149" s="621" t="s">
        <v>820</v>
      </c>
      <c r="T149" s="622" t="s">
        <v>759</v>
      </c>
      <c r="U149" s="623">
        <v>45</v>
      </c>
      <c r="V149" s="606">
        <v>0</v>
      </c>
      <c r="W149" s="606">
        <v>0</v>
      </c>
      <c r="X149" s="606">
        <v>0</v>
      </c>
      <c r="Z149" s="621" t="s">
        <v>820</v>
      </c>
      <c r="AA149" s="622" t="s">
        <v>759</v>
      </c>
      <c r="AB149" s="623">
        <v>45</v>
      </c>
      <c r="AC149" s="606">
        <v>0</v>
      </c>
      <c r="AD149" s="606">
        <v>0</v>
      </c>
      <c r="AE149" s="606">
        <v>0</v>
      </c>
      <c r="AG149" s="447" t="e">
        <f>IF(Z149=#REF!,"","X")</f>
        <v>#REF!</v>
      </c>
      <c r="AJ149" s="621" t="s">
        <v>820</v>
      </c>
      <c r="AK149" s="622" t="s">
        <v>759</v>
      </c>
      <c r="AL149" s="623">
        <v>45</v>
      </c>
      <c r="AM149" s="606">
        <v>0</v>
      </c>
      <c r="AN149" s="606">
        <v>0</v>
      </c>
      <c r="AO149" s="606">
        <v>0</v>
      </c>
      <c r="AQ149" s="649" t="e">
        <f>AM149-#REF!</f>
        <v>#REF!</v>
      </c>
      <c r="AR149" s="649" t="e">
        <f>AN149-#REF!</f>
        <v>#REF!</v>
      </c>
      <c r="AS149" s="649" t="e">
        <f>AO149-#REF!</f>
        <v>#REF!</v>
      </c>
    </row>
    <row r="150" spans="1:45" ht="15" customHeight="1" thickBot="1">
      <c r="A150" s="1603" t="str">
        <f t="shared" si="36"/>
        <v>ShundeLCL</v>
      </c>
      <c r="B150" s="1581" t="s">
        <v>834</v>
      </c>
      <c r="C150" s="1582"/>
      <c r="D150" s="1583" t="s">
        <v>788</v>
      </c>
      <c r="E150" s="1584"/>
      <c r="F150" s="1585"/>
      <c r="G150" s="1586"/>
      <c r="M150"/>
      <c r="S150" s="617"/>
      <c r="T150" s="618"/>
      <c r="U150" s="620" t="s">
        <v>788</v>
      </c>
      <c r="V150" s="606">
        <v>5.003230529801062</v>
      </c>
      <c r="W150" s="606"/>
      <c r="X150" s="606"/>
      <c r="Z150" s="617"/>
      <c r="AA150" s="618"/>
      <c r="AB150" s="620" t="s">
        <v>788</v>
      </c>
      <c r="AC150" s="606">
        <v>4.9619805298010622</v>
      </c>
      <c r="AD150" s="606"/>
      <c r="AE150" s="606"/>
      <c r="AG150" s="447" t="str">
        <f>IF(Z150=B127,"","X")</f>
        <v>X</v>
      </c>
      <c r="AJ150" s="617"/>
      <c r="AK150" s="618"/>
      <c r="AL150" s="620" t="s">
        <v>788</v>
      </c>
      <c r="AM150" s="606">
        <v>4.9757873231691088</v>
      </c>
      <c r="AN150" s="606"/>
      <c r="AO150" s="606"/>
      <c r="AQ150" s="649">
        <f t="shared" ref="AQ150:AS153" si="40">AM150-E127</f>
        <v>4.9757873231691088</v>
      </c>
      <c r="AR150" s="649">
        <f t="shared" si="40"/>
        <v>0</v>
      </c>
      <c r="AS150" s="649">
        <f t="shared" si="40"/>
        <v>0</v>
      </c>
    </row>
    <row r="151" spans="1:45" ht="15" customHeight="1">
      <c r="A151" s="1295" t="str">
        <f t="shared" si="36"/>
        <v>Surabaya20</v>
      </c>
      <c r="B151" s="1519" t="s">
        <v>1031</v>
      </c>
      <c r="C151" s="1520" t="s">
        <v>757</v>
      </c>
      <c r="D151" s="1521">
        <v>20</v>
      </c>
      <c r="E151" s="1522">
        <v>6870</v>
      </c>
      <c r="F151" s="1523"/>
      <c r="G151" s="1522">
        <v>6870</v>
      </c>
      <c r="M151"/>
      <c r="S151" s="624" t="s">
        <v>739</v>
      </c>
      <c r="T151" s="625" t="s">
        <v>757</v>
      </c>
      <c r="U151" s="626">
        <v>20</v>
      </c>
      <c r="V151" s="606">
        <v>3236.4051564677293</v>
      </c>
      <c r="W151" s="606">
        <v>3054.0735564677298</v>
      </c>
      <c r="X151" s="606">
        <v>2888.1473833560713</v>
      </c>
      <c r="Z151" s="624" t="s">
        <v>739</v>
      </c>
      <c r="AA151" s="625" t="s">
        <v>757</v>
      </c>
      <c r="AB151" s="626">
        <v>20</v>
      </c>
      <c r="AC151" s="606">
        <v>3195.1551564677293</v>
      </c>
      <c r="AD151" s="606">
        <v>3012.8235564677298</v>
      </c>
      <c r="AE151" s="606">
        <v>2846.8973833560713</v>
      </c>
      <c r="AG151" s="447" t="str">
        <f>IF(Z151=B128,"","X")</f>
        <v>X</v>
      </c>
      <c r="AJ151" s="624" t="s">
        <v>739</v>
      </c>
      <c r="AK151" s="625" t="s">
        <v>757</v>
      </c>
      <c r="AL151" s="626">
        <v>20</v>
      </c>
      <c r="AM151" s="606">
        <v>3208.961949835777</v>
      </c>
      <c r="AN151" s="606">
        <v>3026.6303498357765</v>
      </c>
      <c r="AO151" s="606">
        <v>2896.7917676216457</v>
      </c>
      <c r="AQ151" s="649">
        <f t="shared" si="40"/>
        <v>3208.961949835777</v>
      </c>
      <c r="AR151" s="649">
        <f t="shared" si="40"/>
        <v>3026.6303498357765</v>
      </c>
      <c r="AS151" s="649">
        <f t="shared" si="40"/>
        <v>2896.7917676216457</v>
      </c>
    </row>
    <row r="152" spans="1:45" ht="15" customHeight="1">
      <c r="A152" s="1295" t="str">
        <f t="shared" si="36"/>
        <v>Surabaya40</v>
      </c>
      <c r="B152" s="1519" t="s">
        <v>1031</v>
      </c>
      <c r="C152" s="1520" t="s">
        <v>757</v>
      </c>
      <c r="D152" s="1521">
        <v>40</v>
      </c>
      <c r="E152" s="1522">
        <v>8028</v>
      </c>
      <c r="F152" s="1523"/>
      <c r="G152" s="1522">
        <v>8028</v>
      </c>
      <c r="M152"/>
      <c r="S152" s="627" t="s">
        <v>739</v>
      </c>
      <c r="T152" s="628" t="s">
        <v>757</v>
      </c>
      <c r="U152" s="629">
        <v>40</v>
      </c>
      <c r="V152" s="606">
        <v>4331.9693753958709</v>
      </c>
      <c r="W152" s="606">
        <v>4000.4573753958725</v>
      </c>
      <c r="X152" s="606">
        <v>3698.7734242837655</v>
      </c>
      <c r="Z152" s="627" t="s">
        <v>739</v>
      </c>
      <c r="AA152" s="628" t="s">
        <v>757</v>
      </c>
      <c r="AB152" s="629">
        <v>40</v>
      </c>
      <c r="AC152" s="606">
        <v>4290.7193753958709</v>
      </c>
      <c r="AD152" s="606">
        <v>3959.2073753958725</v>
      </c>
      <c r="AE152" s="606">
        <v>3657.5234242837655</v>
      </c>
      <c r="AG152" s="447" t="str">
        <f>IF(Z152=B129,"","X")</f>
        <v>X</v>
      </c>
      <c r="AJ152" s="627" t="s">
        <v>739</v>
      </c>
      <c r="AK152" s="628" t="s">
        <v>757</v>
      </c>
      <c r="AL152" s="629">
        <v>40</v>
      </c>
      <c r="AM152" s="606">
        <v>4315.8226360650478</v>
      </c>
      <c r="AN152" s="606">
        <v>3984.3106360650486</v>
      </c>
      <c r="AO152" s="606">
        <v>3748.2404865848107</v>
      </c>
      <c r="AQ152" s="649">
        <f t="shared" si="40"/>
        <v>4315.8226360650478</v>
      </c>
      <c r="AR152" s="649">
        <f t="shared" si="40"/>
        <v>3984.3106360650486</v>
      </c>
      <c r="AS152" s="649">
        <f t="shared" si="40"/>
        <v>3748.2404865848107</v>
      </c>
    </row>
    <row r="153" spans="1:45" ht="15" customHeight="1">
      <c r="A153" s="1295" t="str">
        <f t="shared" si="36"/>
        <v>Surabaya40H</v>
      </c>
      <c r="B153" s="1519" t="s">
        <v>1031</v>
      </c>
      <c r="C153" s="1520" t="s">
        <v>757</v>
      </c>
      <c r="D153" s="1521" t="s">
        <v>808</v>
      </c>
      <c r="E153" s="1522">
        <v>8028</v>
      </c>
      <c r="F153" s="1523"/>
      <c r="G153" s="1522">
        <v>8028</v>
      </c>
      <c r="M153"/>
      <c r="S153" s="627" t="s">
        <v>739</v>
      </c>
      <c r="T153" s="628" t="s">
        <v>757</v>
      </c>
      <c r="U153" s="629" t="s">
        <v>808</v>
      </c>
      <c r="V153" s="606">
        <v>4510.4103129354589</v>
      </c>
      <c r="W153" s="606">
        <v>4145.747112935459</v>
      </c>
      <c r="X153" s="606">
        <v>3813.894766712142</v>
      </c>
      <c r="Z153" s="627" t="s">
        <v>739</v>
      </c>
      <c r="AA153" s="628" t="s">
        <v>757</v>
      </c>
      <c r="AB153" s="629" t="s">
        <v>808</v>
      </c>
      <c r="AC153" s="606">
        <v>4469.1603129354589</v>
      </c>
      <c r="AD153" s="606">
        <v>4104.497112935459</v>
      </c>
      <c r="AE153" s="606">
        <v>3772.644766712142</v>
      </c>
      <c r="AG153" s="447" t="str">
        <f>IF(Z153=B130,"","X")</f>
        <v>X</v>
      </c>
      <c r="AJ153" s="627" t="s">
        <v>739</v>
      </c>
      <c r="AK153" s="628" t="s">
        <v>757</v>
      </c>
      <c r="AL153" s="629" t="s">
        <v>808</v>
      </c>
      <c r="AM153" s="606">
        <v>4496.7738996715534</v>
      </c>
      <c r="AN153" s="606">
        <v>4132.1106996715534</v>
      </c>
      <c r="AO153" s="606">
        <v>3872.4335352432918</v>
      </c>
      <c r="AQ153" s="649">
        <f t="shared" si="40"/>
        <v>4496.7738996715534</v>
      </c>
      <c r="AR153" s="649">
        <f t="shared" si="40"/>
        <v>4132.1106996715534</v>
      </c>
      <c r="AS153" s="649">
        <f t="shared" si="40"/>
        <v>3872.4335352432918</v>
      </c>
    </row>
    <row r="154" spans="1:45" ht="15" customHeight="1" thickBot="1">
      <c r="A154" s="1603" t="str">
        <f t="shared" si="36"/>
        <v>Surabaya45</v>
      </c>
      <c r="B154" s="1572" t="s">
        <v>1031</v>
      </c>
      <c r="C154" s="1573" t="s">
        <v>757</v>
      </c>
      <c r="D154" s="1574">
        <v>45</v>
      </c>
      <c r="E154" s="1575" t="s">
        <v>506</v>
      </c>
      <c r="F154" s="1576"/>
      <c r="G154" s="1577" t="s">
        <v>506</v>
      </c>
      <c r="M154"/>
      <c r="S154" s="630" t="s">
        <v>739</v>
      </c>
      <c r="T154" s="631" t="s">
        <v>757</v>
      </c>
      <c r="U154" s="632">
        <v>45</v>
      </c>
      <c r="V154" s="606">
        <v>5128.9617192448395</v>
      </c>
      <c r="W154" s="606">
        <v>4714.5717192448392</v>
      </c>
      <c r="X154" s="606">
        <v>4337.4667803547063</v>
      </c>
      <c r="Z154" s="630" t="s">
        <v>739</v>
      </c>
      <c r="AA154" s="631" t="s">
        <v>757</v>
      </c>
      <c r="AB154" s="632">
        <v>45</v>
      </c>
      <c r="AC154" s="606">
        <v>5087.7117192448395</v>
      </c>
      <c r="AD154" s="606">
        <v>4673.3217192448392</v>
      </c>
      <c r="AE154" s="606">
        <v>4296.2167803547063</v>
      </c>
      <c r="AG154" s="447" t="e">
        <f>IF(Z154=#REF!,"","X")</f>
        <v>#REF!</v>
      </c>
      <c r="AJ154" s="630" t="s">
        <v>739</v>
      </c>
      <c r="AK154" s="631" t="s">
        <v>757</v>
      </c>
      <c r="AL154" s="632">
        <v>45</v>
      </c>
      <c r="AM154" s="606">
        <v>5119.0907950813107</v>
      </c>
      <c r="AN154" s="606">
        <v>4704.7007950813104</v>
      </c>
      <c r="AO154" s="606">
        <v>4409.6131082310139</v>
      </c>
      <c r="AQ154" s="649" t="e">
        <f>AM154-#REF!</f>
        <v>#REF!</v>
      </c>
      <c r="AR154" s="649" t="e">
        <f>AN154-#REF!</f>
        <v>#REF!</v>
      </c>
      <c r="AS154" s="649" t="e">
        <f>AO154-#REF!</f>
        <v>#REF!</v>
      </c>
    </row>
    <row r="155" spans="1:45" ht="15" customHeight="1" thickBot="1">
      <c r="A155" s="1295" t="str">
        <f t="shared" si="36"/>
        <v>SurabayaLCL</v>
      </c>
      <c r="B155" s="1519" t="s">
        <v>1031</v>
      </c>
      <c r="C155" s="1520"/>
      <c r="D155" s="1521" t="s">
        <v>788</v>
      </c>
      <c r="E155" s="1523">
        <v>7.77</v>
      </c>
      <c r="F155" s="1525"/>
      <c r="G155" s="1526">
        <v>7.77</v>
      </c>
      <c r="M155"/>
      <c r="S155" s="627"/>
      <c r="T155" s="628"/>
      <c r="U155" s="633" t="s">
        <v>788</v>
      </c>
      <c r="V155" s="606">
        <v>3.2364051564677294</v>
      </c>
      <c r="W155" s="606"/>
      <c r="X155" s="606"/>
      <c r="Z155" s="627"/>
      <c r="AA155" s="628"/>
      <c r="AB155" s="633" t="s">
        <v>788</v>
      </c>
      <c r="AC155" s="606">
        <v>3.1951551564677292</v>
      </c>
      <c r="AD155" s="606"/>
      <c r="AE155" s="606"/>
      <c r="AG155" s="447" t="str">
        <f>IF(Z155=B131,"","X")</f>
        <v>X</v>
      </c>
      <c r="AJ155" s="627"/>
      <c r="AK155" s="628"/>
      <c r="AL155" s="633" t="s">
        <v>788</v>
      </c>
      <c r="AM155" s="606">
        <v>3.2089619498357767</v>
      </c>
      <c r="AN155" s="606"/>
      <c r="AO155" s="606"/>
      <c r="AQ155" s="649">
        <f t="shared" ref="AQ155:AS158" si="41">AM155-E131</f>
        <v>3.2089619498357767</v>
      </c>
      <c r="AR155" s="649">
        <f t="shared" si="41"/>
        <v>0</v>
      </c>
      <c r="AS155" s="649">
        <f t="shared" si="41"/>
        <v>0</v>
      </c>
    </row>
    <row r="156" spans="1:45" ht="15" customHeight="1">
      <c r="A156" s="1603" t="str">
        <f t="shared" si="36"/>
        <v>Taichung20</v>
      </c>
      <c r="B156" s="1566" t="s">
        <v>730</v>
      </c>
      <c r="C156" s="1567" t="s">
        <v>1480</v>
      </c>
      <c r="D156" s="1568">
        <v>20</v>
      </c>
      <c r="E156" s="1569"/>
      <c r="F156" s="1570"/>
      <c r="G156" s="1571"/>
      <c r="M156"/>
      <c r="S156" s="624" t="s">
        <v>2443</v>
      </c>
      <c r="T156" s="625" t="s">
        <v>1048</v>
      </c>
      <c r="U156" s="626">
        <v>20</v>
      </c>
      <c r="V156" s="606">
        <v>3453.4051564677293</v>
      </c>
      <c r="W156" s="606">
        <v>3271.0735564677298</v>
      </c>
      <c r="X156" s="606">
        <v>3105.1473833560713</v>
      </c>
      <c r="Z156" s="624" t="s">
        <v>2443</v>
      </c>
      <c r="AA156" s="625" t="s">
        <v>1048</v>
      </c>
      <c r="AB156" s="626">
        <v>20</v>
      </c>
      <c r="AC156" s="606">
        <v>3412.1551564677293</v>
      </c>
      <c r="AD156" s="606">
        <v>3229.8235564677298</v>
      </c>
      <c r="AE156" s="606">
        <v>3063.8973833560713</v>
      </c>
      <c r="AG156" s="447" t="str">
        <f>IF(Z156=B132,"","X")</f>
        <v>X</v>
      </c>
      <c r="AJ156" s="624" t="s">
        <v>2443</v>
      </c>
      <c r="AK156" s="625" t="s">
        <v>1048</v>
      </c>
      <c r="AL156" s="626">
        <v>20</v>
      </c>
      <c r="AM156" s="606">
        <v>3425.961949835777</v>
      </c>
      <c r="AN156" s="606">
        <v>3243.6303498357765</v>
      </c>
      <c r="AO156" s="606">
        <v>3113.7917676216457</v>
      </c>
      <c r="AQ156" s="649">
        <f t="shared" si="41"/>
        <v>-2294.038050164223</v>
      </c>
      <c r="AR156" s="649">
        <f t="shared" si="41"/>
        <v>3243.6303498357765</v>
      </c>
      <c r="AS156" s="649">
        <f t="shared" si="41"/>
        <v>-2606.2082323783543</v>
      </c>
    </row>
    <row r="157" spans="1:45" ht="15" customHeight="1">
      <c r="A157" s="1603" t="str">
        <f t="shared" si="36"/>
        <v>Taichung40</v>
      </c>
      <c r="B157" s="1572" t="s">
        <v>730</v>
      </c>
      <c r="C157" s="1573" t="s">
        <v>1480</v>
      </c>
      <c r="D157" s="1574">
        <v>40</v>
      </c>
      <c r="E157" s="1575"/>
      <c r="F157" s="1576"/>
      <c r="G157" s="1577"/>
      <c r="M157"/>
      <c r="S157" s="627" t="s">
        <v>2443</v>
      </c>
      <c r="T157" s="628" t="s">
        <v>1048</v>
      </c>
      <c r="U157" s="629">
        <v>40</v>
      </c>
      <c r="V157" s="606">
        <v>4672.9693753958709</v>
      </c>
      <c r="W157" s="606">
        <v>4341.4573753958721</v>
      </c>
      <c r="X157" s="606">
        <v>4039.7734242837655</v>
      </c>
      <c r="Z157" s="627" t="s">
        <v>2443</v>
      </c>
      <c r="AA157" s="628" t="s">
        <v>1048</v>
      </c>
      <c r="AB157" s="629">
        <v>40</v>
      </c>
      <c r="AC157" s="606">
        <v>4631.7193753958709</v>
      </c>
      <c r="AD157" s="606">
        <v>4300.2073753958721</v>
      </c>
      <c r="AE157" s="606">
        <v>3998.5234242837655</v>
      </c>
      <c r="AG157" s="447" t="str">
        <f>IF(Z157=B133,"","X")</f>
        <v>X</v>
      </c>
      <c r="AJ157" s="627" t="s">
        <v>2443</v>
      </c>
      <c r="AK157" s="628" t="s">
        <v>1048</v>
      </c>
      <c r="AL157" s="629">
        <v>40</v>
      </c>
      <c r="AM157" s="606">
        <v>4656.8226360650478</v>
      </c>
      <c r="AN157" s="606">
        <v>4325.310636065049</v>
      </c>
      <c r="AO157" s="606">
        <v>4089.2404865848107</v>
      </c>
      <c r="AQ157" s="649">
        <f t="shared" si="41"/>
        <v>-2421.1773639349522</v>
      </c>
      <c r="AR157" s="649">
        <f t="shared" si="41"/>
        <v>4325.310636065049</v>
      </c>
      <c r="AS157" s="649">
        <f t="shared" si="41"/>
        <v>-2988.7595134151893</v>
      </c>
    </row>
    <row r="158" spans="1:45" ht="15" customHeight="1">
      <c r="A158" s="1603" t="str">
        <f t="shared" si="36"/>
        <v>Taichung40H</v>
      </c>
      <c r="B158" s="1572" t="s">
        <v>730</v>
      </c>
      <c r="C158" s="1573" t="s">
        <v>1480</v>
      </c>
      <c r="D158" s="1574" t="s">
        <v>808</v>
      </c>
      <c r="E158" s="1575"/>
      <c r="F158" s="1576"/>
      <c r="G158" s="1577"/>
      <c r="M158"/>
      <c r="S158" s="627" t="s">
        <v>2443</v>
      </c>
      <c r="T158" s="628" t="s">
        <v>1048</v>
      </c>
      <c r="U158" s="629" t="s">
        <v>808</v>
      </c>
      <c r="V158" s="606">
        <v>4904.4103129354589</v>
      </c>
      <c r="W158" s="606">
        <v>4539.747112935459</v>
      </c>
      <c r="X158" s="606">
        <v>4207.894766712142</v>
      </c>
      <c r="Z158" s="627" t="s">
        <v>2443</v>
      </c>
      <c r="AA158" s="628" t="s">
        <v>1048</v>
      </c>
      <c r="AB158" s="629" t="s">
        <v>808</v>
      </c>
      <c r="AC158" s="606">
        <v>4863.1603129354589</v>
      </c>
      <c r="AD158" s="606">
        <v>4498.497112935459</v>
      </c>
      <c r="AE158" s="606">
        <v>4166.644766712142</v>
      </c>
      <c r="AG158" s="447" t="str">
        <f>IF(Z158=B134,"","X")</f>
        <v>X</v>
      </c>
      <c r="AJ158" s="627" t="s">
        <v>2443</v>
      </c>
      <c r="AK158" s="628" t="s">
        <v>1048</v>
      </c>
      <c r="AL158" s="629" t="s">
        <v>808</v>
      </c>
      <c r="AM158" s="606">
        <v>4890.7738996715534</v>
      </c>
      <c r="AN158" s="606">
        <v>4526.1106996715534</v>
      </c>
      <c r="AO158" s="606">
        <v>4266.4335352432918</v>
      </c>
      <c r="AQ158" s="649">
        <f t="shared" si="41"/>
        <v>-2187.2261003284466</v>
      </c>
      <c r="AR158" s="649">
        <f t="shared" si="41"/>
        <v>4526.1106996715534</v>
      </c>
      <c r="AS158" s="649">
        <f t="shared" si="41"/>
        <v>-2811.5664647567082</v>
      </c>
    </row>
    <row r="159" spans="1:45" ht="15" customHeight="1" thickBot="1">
      <c r="A159" s="1603" t="str">
        <f t="shared" si="36"/>
        <v>Taichung45</v>
      </c>
      <c r="B159" s="1572" t="s">
        <v>730</v>
      </c>
      <c r="C159" s="1573" t="s">
        <v>1480</v>
      </c>
      <c r="D159" s="1574">
        <v>45</v>
      </c>
      <c r="E159" s="1575"/>
      <c r="F159" s="1576"/>
      <c r="G159" s="1577"/>
      <c r="M159"/>
      <c r="S159" s="630" t="s">
        <v>2443</v>
      </c>
      <c r="T159" s="631" t="s">
        <v>1048</v>
      </c>
      <c r="U159" s="632">
        <v>45</v>
      </c>
      <c r="V159" s="606">
        <v>5395.9617192448395</v>
      </c>
      <c r="W159" s="606">
        <v>4981.5717192448392</v>
      </c>
      <c r="X159" s="606">
        <v>4604.4667803547063</v>
      </c>
      <c r="Z159" s="630" t="s">
        <v>2443</v>
      </c>
      <c r="AA159" s="631" t="s">
        <v>1048</v>
      </c>
      <c r="AB159" s="632">
        <v>45</v>
      </c>
      <c r="AC159" s="606">
        <v>5354.7117192448395</v>
      </c>
      <c r="AD159" s="606">
        <v>4940.3217192448392</v>
      </c>
      <c r="AE159" s="606">
        <v>4563.2167803547063</v>
      </c>
      <c r="AG159" s="447" t="e">
        <f>IF(Z159=#REF!,"","X")</f>
        <v>#REF!</v>
      </c>
      <c r="AJ159" s="630" t="s">
        <v>2443</v>
      </c>
      <c r="AK159" s="631" t="s">
        <v>1048</v>
      </c>
      <c r="AL159" s="632">
        <v>45</v>
      </c>
      <c r="AM159" s="606">
        <v>5386.0907950813107</v>
      </c>
      <c r="AN159" s="606">
        <v>4971.7007950813104</v>
      </c>
      <c r="AO159" s="606">
        <v>4676.6131082310139</v>
      </c>
      <c r="AQ159" s="649" t="e">
        <f>AM159-#REF!</f>
        <v>#REF!</v>
      </c>
      <c r="AR159" s="649" t="e">
        <f>AN159-#REF!</f>
        <v>#REF!</v>
      </c>
      <c r="AS159" s="649" t="e">
        <f>AO159-#REF!</f>
        <v>#REF!</v>
      </c>
    </row>
    <row r="160" spans="1:45" ht="15" customHeight="1" thickBot="1">
      <c r="A160" s="1603" t="str">
        <f t="shared" si="36"/>
        <v>TaichungLCL</v>
      </c>
      <c r="B160" s="1581" t="s">
        <v>730</v>
      </c>
      <c r="C160" s="1582"/>
      <c r="D160" s="1583" t="s">
        <v>788</v>
      </c>
      <c r="E160" s="1584"/>
      <c r="F160" s="1585"/>
      <c r="G160" s="1586"/>
      <c r="M160"/>
      <c r="S160" s="627"/>
      <c r="T160" s="628"/>
      <c r="U160" s="633" t="s">
        <v>788</v>
      </c>
      <c r="V160" s="606">
        <v>3.4534051564677291</v>
      </c>
      <c r="W160" s="606"/>
      <c r="X160" s="606"/>
      <c r="Z160" s="627"/>
      <c r="AA160" s="628"/>
      <c r="AB160" s="633" t="s">
        <v>788</v>
      </c>
      <c r="AC160" s="606">
        <v>3.4121551564677293</v>
      </c>
      <c r="AD160" s="606"/>
      <c r="AE160" s="606"/>
      <c r="AG160" s="447" t="str">
        <f>IF(Z160=B135,"","X")</f>
        <v>X</v>
      </c>
      <c r="AJ160" s="627"/>
      <c r="AK160" s="628"/>
      <c r="AL160" s="633" t="s">
        <v>788</v>
      </c>
      <c r="AM160" s="606">
        <v>3.4259619498357767</v>
      </c>
      <c r="AN160" s="606"/>
      <c r="AO160" s="606"/>
      <c r="AQ160" s="649" t="e">
        <f t="shared" ref="AQ160:AS163" si="42">AM160-E135</f>
        <v>#VALUE!</v>
      </c>
      <c r="AR160" s="649">
        <f t="shared" si="42"/>
        <v>0</v>
      </c>
      <c r="AS160" s="649" t="e">
        <f t="shared" si="42"/>
        <v>#VALUE!</v>
      </c>
    </row>
    <row r="161" spans="1:45" ht="15" customHeight="1">
      <c r="A161" s="1295" t="str">
        <f t="shared" si="36"/>
        <v>Tianjin20</v>
      </c>
      <c r="B161" s="1519" t="s">
        <v>836</v>
      </c>
      <c r="C161" s="1520" t="s">
        <v>1048</v>
      </c>
      <c r="D161" s="1521">
        <v>20</v>
      </c>
      <c r="E161" s="1522">
        <v>5820</v>
      </c>
      <c r="F161" s="1523"/>
      <c r="G161" s="1522">
        <v>5820</v>
      </c>
      <c r="M161"/>
      <c r="S161" s="624" t="s">
        <v>728</v>
      </c>
      <c r="T161" s="625" t="s">
        <v>1480</v>
      </c>
      <c r="U161" s="626">
        <v>20</v>
      </c>
      <c r="V161" s="606">
        <v>3236.4051564677293</v>
      </c>
      <c r="W161" s="606">
        <v>3054.0735564677298</v>
      </c>
      <c r="X161" s="606">
        <v>2888.1473833560713</v>
      </c>
      <c r="Z161" s="624" t="s">
        <v>728</v>
      </c>
      <c r="AA161" s="625" t="s">
        <v>1480</v>
      </c>
      <c r="AB161" s="626">
        <v>20</v>
      </c>
      <c r="AC161" s="606">
        <v>3195.1551564677293</v>
      </c>
      <c r="AD161" s="606">
        <v>3012.8235564677298</v>
      </c>
      <c r="AE161" s="606">
        <v>2846.8973833560713</v>
      </c>
      <c r="AG161" s="447" t="str">
        <f>IF(Z161=B136,"","X")</f>
        <v>X</v>
      </c>
      <c r="AJ161" s="624" t="s">
        <v>728</v>
      </c>
      <c r="AK161" s="625" t="s">
        <v>1480</v>
      </c>
      <c r="AL161" s="626">
        <v>20</v>
      </c>
      <c r="AM161" s="606">
        <v>3208.961949835777</v>
      </c>
      <c r="AN161" s="606">
        <v>3026.6303498357765</v>
      </c>
      <c r="AO161" s="606">
        <v>2896.7917676216457</v>
      </c>
      <c r="AQ161" s="649">
        <f t="shared" si="42"/>
        <v>3202.4919498357772</v>
      </c>
      <c r="AR161" s="649">
        <f t="shared" si="42"/>
        <v>3026.6303498357765</v>
      </c>
      <c r="AS161" s="649">
        <f t="shared" si="42"/>
        <v>2890.3217676216459</v>
      </c>
    </row>
    <row r="162" spans="1:45" ht="15" customHeight="1">
      <c r="A162" s="1295" t="str">
        <f t="shared" si="36"/>
        <v>Tianjin40</v>
      </c>
      <c r="B162" s="1519" t="s">
        <v>836</v>
      </c>
      <c r="C162" s="1520" t="s">
        <v>1048</v>
      </c>
      <c r="D162" s="1521">
        <v>40</v>
      </c>
      <c r="E162" s="1522">
        <v>7078</v>
      </c>
      <c r="F162" s="1523"/>
      <c r="G162" s="1522">
        <v>7078</v>
      </c>
      <c r="M162"/>
      <c r="S162" s="627" t="s">
        <v>728</v>
      </c>
      <c r="T162" s="628" t="s">
        <v>1480</v>
      </c>
      <c r="U162" s="629">
        <v>40</v>
      </c>
      <c r="V162" s="606">
        <v>4281.9693753958709</v>
      </c>
      <c r="W162" s="606">
        <v>3950.4573753958725</v>
      </c>
      <c r="X162" s="606">
        <v>3648.7734242837655</v>
      </c>
      <c r="Z162" s="627" t="s">
        <v>728</v>
      </c>
      <c r="AA162" s="628" t="s">
        <v>1480</v>
      </c>
      <c r="AB162" s="629">
        <v>40</v>
      </c>
      <c r="AC162" s="606">
        <v>4240.7193753958709</v>
      </c>
      <c r="AD162" s="606">
        <v>3909.2073753958725</v>
      </c>
      <c r="AE162" s="606">
        <v>3607.5234242837655</v>
      </c>
      <c r="AG162" s="447" t="str">
        <f>IF(Z162=B137,"","X")</f>
        <v>X</v>
      </c>
      <c r="AJ162" s="627" t="s">
        <v>728</v>
      </c>
      <c r="AK162" s="628" t="s">
        <v>1480</v>
      </c>
      <c r="AL162" s="629">
        <v>40</v>
      </c>
      <c r="AM162" s="606">
        <v>4265.8226360650478</v>
      </c>
      <c r="AN162" s="606">
        <v>3934.3106360650486</v>
      </c>
      <c r="AO162" s="606">
        <v>3698.2404865848107</v>
      </c>
      <c r="AQ162" s="649">
        <f t="shared" si="42"/>
        <v>4265.8226360650478</v>
      </c>
      <c r="AR162" s="649">
        <f t="shared" si="42"/>
        <v>3934.3106360650486</v>
      </c>
      <c r="AS162" s="649">
        <f t="shared" si="42"/>
        <v>3698.2404865848107</v>
      </c>
    </row>
    <row r="163" spans="1:45" ht="15" customHeight="1">
      <c r="A163" s="1295" t="str">
        <f t="shared" si="36"/>
        <v>Tianjin40H</v>
      </c>
      <c r="B163" s="1519" t="s">
        <v>836</v>
      </c>
      <c r="C163" s="1520" t="s">
        <v>1048</v>
      </c>
      <c r="D163" s="1521" t="s">
        <v>808</v>
      </c>
      <c r="E163" s="1522">
        <v>7078</v>
      </c>
      <c r="F163" s="1523"/>
      <c r="G163" s="1522">
        <v>7078</v>
      </c>
      <c r="M163"/>
      <c r="S163" s="627" t="s">
        <v>728</v>
      </c>
      <c r="T163" s="628" t="s">
        <v>1480</v>
      </c>
      <c r="U163" s="629" t="s">
        <v>808</v>
      </c>
      <c r="V163" s="606">
        <v>4460.4103129354589</v>
      </c>
      <c r="W163" s="606">
        <v>4095.747112935459</v>
      </c>
      <c r="X163" s="606">
        <v>3763.894766712142</v>
      </c>
      <c r="Z163" s="627" t="s">
        <v>728</v>
      </c>
      <c r="AA163" s="628" t="s">
        <v>1480</v>
      </c>
      <c r="AB163" s="629" t="s">
        <v>808</v>
      </c>
      <c r="AC163" s="606">
        <v>4419.1603129354589</v>
      </c>
      <c r="AD163" s="606">
        <v>4054.497112935459</v>
      </c>
      <c r="AE163" s="606">
        <v>3722.644766712142</v>
      </c>
      <c r="AG163" s="447" t="str">
        <f>IF(Z163=B138,"","X")</f>
        <v>X</v>
      </c>
      <c r="AJ163" s="627" t="s">
        <v>728</v>
      </c>
      <c r="AK163" s="628" t="s">
        <v>1480</v>
      </c>
      <c r="AL163" s="629" t="s">
        <v>808</v>
      </c>
      <c r="AM163" s="606">
        <v>4446.7738996715534</v>
      </c>
      <c r="AN163" s="606">
        <v>4082.1106996715534</v>
      </c>
      <c r="AO163" s="606">
        <v>3822.4335352432918</v>
      </c>
      <c r="AQ163" s="649">
        <f t="shared" si="42"/>
        <v>4446.7738996715534</v>
      </c>
      <c r="AR163" s="649">
        <f t="shared" si="42"/>
        <v>4082.1106996715534</v>
      </c>
      <c r="AS163" s="649">
        <f t="shared" si="42"/>
        <v>3822.4335352432918</v>
      </c>
    </row>
    <row r="164" spans="1:45" ht="15" customHeight="1" thickBot="1">
      <c r="A164" s="1603" t="str">
        <f t="shared" si="36"/>
        <v>Tianjin45</v>
      </c>
      <c r="B164" s="1519" t="s">
        <v>836</v>
      </c>
      <c r="C164" s="1573" t="s">
        <v>1048</v>
      </c>
      <c r="D164" s="1574">
        <v>45</v>
      </c>
      <c r="E164" s="1575">
        <v>0</v>
      </c>
      <c r="F164" s="1576"/>
      <c r="G164" s="1575">
        <v>0</v>
      </c>
      <c r="M164"/>
      <c r="S164" s="630" t="s">
        <v>728</v>
      </c>
      <c r="T164" s="631" t="s">
        <v>1480</v>
      </c>
      <c r="U164" s="632">
        <v>45</v>
      </c>
      <c r="V164" s="606">
        <v>5178.9617192448395</v>
      </c>
      <c r="W164" s="606">
        <v>4764.5717192448392</v>
      </c>
      <c r="X164" s="606">
        <v>4387.4667803547063</v>
      </c>
      <c r="Z164" s="630" t="s">
        <v>728</v>
      </c>
      <c r="AA164" s="631" t="s">
        <v>1480</v>
      </c>
      <c r="AB164" s="632">
        <v>45</v>
      </c>
      <c r="AC164" s="606">
        <v>5137.7117192448395</v>
      </c>
      <c r="AD164" s="606">
        <v>4723.3217192448392</v>
      </c>
      <c r="AE164" s="606">
        <v>4346.2167803547063</v>
      </c>
      <c r="AG164" s="447" t="e">
        <f>IF(Z164=#REF!,"","X")</f>
        <v>#REF!</v>
      </c>
      <c r="AJ164" s="630" t="s">
        <v>728</v>
      </c>
      <c r="AK164" s="631" t="s">
        <v>1480</v>
      </c>
      <c r="AL164" s="632">
        <v>45</v>
      </c>
      <c r="AM164" s="606">
        <v>5169.0907950813107</v>
      </c>
      <c r="AN164" s="606">
        <v>4754.7007950813104</v>
      </c>
      <c r="AO164" s="606">
        <v>4459.6131082310139</v>
      </c>
      <c r="AQ164" s="649" t="e">
        <f>AM164-#REF!</f>
        <v>#REF!</v>
      </c>
      <c r="AR164" s="649" t="e">
        <f>AN164-#REF!</f>
        <v>#REF!</v>
      </c>
      <c r="AS164" s="649" t="e">
        <f>AO164-#REF!</f>
        <v>#REF!</v>
      </c>
    </row>
    <row r="165" spans="1:45" ht="15" customHeight="1" thickBot="1">
      <c r="A165" s="1295" t="str">
        <f t="shared" si="36"/>
        <v>TianjinLCL</v>
      </c>
      <c r="B165" s="1519" t="s">
        <v>836</v>
      </c>
      <c r="C165" s="1520"/>
      <c r="D165" s="1521" t="s">
        <v>788</v>
      </c>
      <c r="E165" s="1523">
        <v>6.58</v>
      </c>
      <c r="F165" s="1525"/>
      <c r="G165" s="1523">
        <v>6.58</v>
      </c>
      <c r="M165"/>
      <c r="S165" s="627"/>
      <c r="T165" s="628"/>
      <c r="U165" s="633" t="s">
        <v>788</v>
      </c>
      <c r="V165" s="606">
        <v>3.2364051564677294</v>
      </c>
      <c r="W165" s="606"/>
      <c r="X165" s="606"/>
      <c r="Z165" s="627"/>
      <c r="AA165" s="628"/>
      <c r="AB165" s="633" t="s">
        <v>788</v>
      </c>
      <c r="AC165" s="606">
        <v>3.1951551564677292</v>
      </c>
      <c r="AD165" s="606"/>
      <c r="AE165" s="606"/>
      <c r="AG165" s="447" t="str">
        <f>IF(Z165=B139,"","X")</f>
        <v>X</v>
      </c>
      <c r="AJ165" s="627"/>
      <c r="AK165" s="628"/>
      <c r="AL165" s="633" t="s">
        <v>788</v>
      </c>
      <c r="AM165" s="606">
        <v>3.2089619498357767</v>
      </c>
      <c r="AN165" s="606"/>
      <c r="AO165" s="606"/>
      <c r="AQ165" s="649">
        <f t="shared" ref="AQ165:AS168" si="43">AM165-E139</f>
        <v>3.2089619498357767</v>
      </c>
      <c r="AR165" s="649">
        <f t="shared" si="43"/>
        <v>0</v>
      </c>
      <c r="AS165" s="649">
        <f t="shared" si="43"/>
        <v>0</v>
      </c>
    </row>
    <row r="166" spans="1:45" ht="15" customHeight="1">
      <c r="A166" s="1603" t="str">
        <f t="shared" si="36"/>
        <v>Vung Tau20</v>
      </c>
      <c r="B166" s="1566" t="s">
        <v>839</v>
      </c>
      <c r="C166" s="1567" t="s">
        <v>1051</v>
      </c>
      <c r="D166" s="1568">
        <v>20</v>
      </c>
      <c r="E166" s="1569"/>
      <c r="F166" s="1570"/>
      <c r="G166" s="1571"/>
      <c r="M166"/>
      <c r="S166" s="613" t="s">
        <v>1049</v>
      </c>
      <c r="T166" s="614" t="s">
        <v>156</v>
      </c>
      <c r="U166" s="614">
        <v>20</v>
      </c>
      <c r="V166" s="606">
        <v>3928.4051564677293</v>
      </c>
      <c r="W166" s="606">
        <v>3746.0735564677298</v>
      </c>
      <c r="X166" s="606">
        <v>3580.1473833560713</v>
      </c>
      <c r="Z166" s="613" t="s">
        <v>1049</v>
      </c>
      <c r="AA166" s="614" t="s">
        <v>156</v>
      </c>
      <c r="AB166" s="614">
        <v>20</v>
      </c>
      <c r="AC166" s="606">
        <v>3887.1551564677293</v>
      </c>
      <c r="AD166" s="606">
        <v>3704.8235564677298</v>
      </c>
      <c r="AE166" s="606">
        <v>3538.8973833560713</v>
      </c>
      <c r="AG166" s="447" t="str">
        <f>IF(Z166=B140,"","X")</f>
        <v>X</v>
      </c>
      <c r="AJ166" s="613" t="s">
        <v>1049</v>
      </c>
      <c r="AK166" s="614" t="s">
        <v>156</v>
      </c>
      <c r="AL166" s="614">
        <v>20</v>
      </c>
      <c r="AM166" s="606">
        <v>3900.9619498357761</v>
      </c>
      <c r="AN166" s="606">
        <v>3718.6303498357765</v>
      </c>
      <c r="AO166" s="606">
        <v>3588.7917676216457</v>
      </c>
      <c r="AQ166" s="649">
        <f t="shared" si="43"/>
        <v>3900.9619498357761</v>
      </c>
      <c r="AR166" s="649">
        <f t="shared" si="43"/>
        <v>3718.6303498357765</v>
      </c>
      <c r="AS166" s="649">
        <f t="shared" si="43"/>
        <v>3588.7917676216457</v>
      </c>
    </row>
    <row r="167" spans="1:45" ht="15" customHeight="1">
      <c r="A167" s="1603" t="str">
        <f t="shared" si="36"/>
        <v>Vung Tau40</v>
      </c>
      <c r="B167" s="1572" t="s">
        <v>839</v>
      </c>
      <c r="C167" s="1573" t="s">
        <v>1051</v>
      </c>
      <c r="D167" s="1574">
        <v>40</v>
      </c>
      <c r="E167" s="1575"/>
      <c r="F167" s="1576"/>
      <c r="G167" s="1577"/>
      <c r="M167"/>
      <c r="S167" s="617" t="s">
        <v>1049</v>
      </c>
      <c r="T167" s="618" t="s">
        <v>156</v>
      </c>
      <c r="U167" s="618">
        <v>40</v>
      </c>
      <c r="V167" s="606">
        <v>4837.9693753958727</v>
      </c>
      <c r="W167" s="606">
        <v>4506.4573753958721</v>
      </c>
      <c r="X167" s="606">
        <v>4204.7734242837651</v>
      </c>
      <c r="Z167" s="617" t="s">
        <v>1049</v>
      </c>
      <c r="AA167" s="618" t="s">
        <v>156</v>
      </c>
      <c r="AB167" s="618">
        <v>40</v>
      </c>
      <c r="AC167" s="606">
        <v>4796.7193753958727</v>
      </c>
      <c r="AD167" s="606">
        <v>4465.2073753958721</v>
      </c>
      <c r="AE167" s="606">
        <v>4163.5234242837651</v>
      </c>
      <c r="AG167" s="447" t="str">
        <f>IF(Z167=B141,"","X")</f>
        <v>X</v>
      </c>
      <c r="AJ167" s="617" t="s">
        <v>1049</v>
      </c>
      <c r="AK167" s="618" t="s">
        <v>156</v>
      </c>
      <c r="AL167" s="618">
        <v>40</v>
      </c>
      <c r="AM167" s="606">
        <v>4821.8226360650478</v>
      </c>
      <c r="AN167" s="606">
        <v>4490.310636065049</v>
      </c>
      <c r="AO167" s="606">
        <v>4254.2404865848112</v>
      </c>
      <c r="AQ167" s="649">
        <f t="shared" si="43"/>
        <v>-998.17736393495215</v>
      </c>
      <c r="AR167" s="649">
        <f t="shared" si="43"/>
        <v>4490.310636065049</v>
      </c>
      <c r="AS167" s="649">
        <f t="shared" si="43"/>
        <v>-1565.7595134151888</v>
      </c>
    </row>
    <row r="168" spans="1:45" ht="15" customHeight="1">
      <c r="A168" s="1603" t="str">
        <f t="shared" si="36"/>
        <v>Vung Tau40H</v>
      </c>
      <c r="B168" s="1572" t="s">
        <v>839</v>
      </c>
      <c r="C168" s="1573" t="s">
        <v>1051</v>
      </c>
      <c r="D168" s="1574" t="s">
        <v>808</v>
      </c>
      <c r="E168" s="1575"/>
      <c r="F168" s="1576"/>
      <c r="G168" s="1577"/>
      <c r="M168"/>
      <c r="S168" s="617" t="s">
        <v>1049</v>
      </c>
      <c r="T168" s="618" t="s">
        <v>156</v>
      </c>
      <c r="U168" s="618" t="s">
        <v>808</v>
      </c>
      <c r="V168" s="606">
        <v>5021.4103129354589</v>
      </c>
      <c r="W168" s="606">
        <v>4656.747112935459</v>
      </c>
      <c r="X168" s="606">
        <v>4324.894766712142</v>
      </c>
      <c r="Z168" s="617" t="s">
        <v>1049</v>
      </c>
      <c r="AA168" s="618" t="s">
        <v>156</v>
      </c>
      <c r="AB168" s="618" t="s">
        <v>808</v>
      </c>
      <c r="AC168" s="606">
        <v>4980.1603129354589</v>
      </c>
      <c r="AD168" s="606">
        <v>4615.497112935459</v>
      </c>
      <c r="AE168" s="606">
        <v>4283.644766712142</v>
      </c>
      <c r="AG168" s="447" t="str">
        <f>IF(Z168=B142,"","X")</f>
        <v>X</v>
      </c>
      <c r="AJ168" s="617" t="s">
        <v>1049</v>
      </c>
      <c r="AK168" s="618" t="s">
        <v>156</v>
      </c>
      <c r="AL168" s="618" t="s">
        <v>808</v>
      </c>
      <c r="AM168" s="606">
        <v>5007.7738996715534</v>
      </c>
      <c r="AN168" s="606">
        <v>4643.1106996715534</v>
      </c>
      <c r="AO168" s="606">
        <v>4383.4335352432918</v>
      </c>
      <c r="AQ168" s="649">
        <f t="shared" si="43"/>
        <v>-2070.2261003284466</v>
      </c>
      <c r="AR168" s="649">
        <f t="shared" si="43"/>
        <v>4643.1106996715534</v>
      </c>
      <c r="AS168" s="649">
        <f t="shared" si="43"/>
        <v>-2694.5664647567082</v>
      </c>
    </row>
    <row r="169" spans="1:45" ht="15" customHeight="1" thickBot="1">
      <c r="A169" s="1603" t="str">
        <f t="shared" si="36"/>
        <v>Vung Tau45</v>
      </c>
      <c r="B169" s="1572" t="s">
        <v>839</v>
      </c>
      <c r="C169" s="1573" t="s">
        <v>1051</v>
      </c>
      <c r="D169" s="1574">
        <v>45</v>
      </c>
      <c r="E169" s="1575"/>
      <c r="F169" s="1576"/>
      <c r="G169" s="1577"/>
      <c r="M169"/>
      <c r="S169" s="621" t="s">
        <v>1049</v>
      </c>
      <c r="T169" s="622" t="s">
        <v>156</v>
      </c>
      <c r="U169" s="623">
        <v>45</v>
      </c>
      <c r="V169" s="606"/>
      <c r="W169" s="606"/>
      <c r="X169" s="606"/>
      <c r="Z169" s="621" t="s">
        <v>1049</v>
      </c>
      <c r="AA169" s="622" t="s">
        <v>156</v>
      </c>
      <c r="AB169" s="623">
        <v>45</v>
      </c>
      <c r="AC169" s="606"/>
      <c r="AD169" s="606"/>
      <c r="AE169" s="606"/>
      <c r="AG169" s="447" t="e">
        <f>IF(Z169=#REF!,"","X")</f>
        <v>#REF!</v>
      </c>
      <c r="AJ169" s="621" t="s">
        <v>1049</v>
      </c>
      <c r="AK169" s="622" t="s">
        <v>156</v>
      </c>
      <c r="AL169" s="623">
        <v>45</v>
      </c>
      <c r="AM169" s="606"/>
      <c r="AN169" s="606"/>
      <c r="AO169" s="606"/>
      <c r="AQ169" s="649" t="e">
        <f>AM169-#REF!</f>
        <v>#REF!</v>
      </c>
      <c r="AR169" s="649" t="e">
        <f>AN169-#REF!</f>
        <v>#REF!</v>
      </c>
      <c r="AS169" s="649" t="e">
        <f>AO169-#REF!</f>
        <v>#REF!</v>
      </c>
    </row>
    <row r="170" spans="1:45" ht="15" customHeight="1" thickBot="1">
      <c r="A170" s="1603" t="str">
        <f t="shared" si="36"/>
        <v>Vung TauLCL</v>
      </c>
      <c r="B170" s="1581" t="s">
        <v>839</v>
      </c>
      <c r="C170" s="1582"/>
      <c r="D170" s="1583" t="s">
        <v>788</v>
      </c>
      <c r="E170" s="1584"/>
      <c r="F170" s="1585"/>
      <c r="G170" s="1586"/>
      <c r="M170"/>
      <c r="S170" s="617"/>
      <c r="T170" s="618"/>
      <c r="U170" s="620" t="s">
        <v>788</v>
      </c>
      <c r="V170" s="606">
        <v>3.9284051564677287</v>
      </c>
      <c r="W170" s="606"/>
      <c r="X170" s="606"/>
      <c r="Z170" s="617"/>
      <c r="AA170" s="618"/>
      <c r="AB170" s="620" t="s">
        <v>788</v>
      </c>
      <c r="AC170" s="606">
        <v>3.8871551564677294</v>
      </c>
      <c r="AD170" s="606"/>
      <c r="AE170" s="606"/>
      <c r="AG170" s="447" t="str">
        <f>IF(Z170=B143,"","X")</f>
        <v>X</v>
      </c>
      <c r="AJ170" s="617"/>
      <c r="AK170" s="618"/>
      <c r="AL170" s="620" t="s">
        <v>788</v>
      </c>
      <c r="AM170" s="606">
        <v>3.9009619498357755</v>
      </c>
      <c r="AN170" s="606"/>
      <c r="AO170" s="606"/>
      <c r="AQ170" s="649">
        <f t="shared" ref="AQ170:AS173" si="44">AM170-E143</f>
        <v>-7074.0990380501644</v>
      </c>
      <c r="AR170" s="649">
        <f t="shared" si="44"/>
        <v>0</v>
      </c>
      <c r="AS170" s="649">
        <f t="shared" si="44"/>
        <v>-7078</v>
      </c>
    </row>
    <row r="171" spans="1:45" ht="15" customHeight="1">
      <c r="A171" s="1604" t="str">
        <f t="shared" si="36"/>
        <v>Xiamen20</v>
      </c>
      <c r="B171" s="1587" t="s">
        <v>734</v>
      </c>
      <c r="C171" s="1520" t="s">
        <v>1048</v>
      </c>
      <c r="D171" s="1521">
        <v>20</v>
      </c>
      <c r="E171" s="1522">
        <v>5720</v>
      </c>
      <c r="F171" s="1523"/>
      <c r="G171" s="1522">
        <v>5720</v>
      </c>
      <c r="M171"/>
      <c r="S171" s="624" t="s">
        <v>729</v>
      </c>
      <c r="T171" s="625" t="s">
        <v>1480</v>
      </c>
      <c r="U171" s="626">
        <v>20</v>
      </c>
      <c r="V171" s="606">
        <v>3236.4051564677293</v>
      </c>
      <c r="W171" s="606">
        <v>3054.0735564677298</v>
      </c>
      <c r="X171" s="606">
        <v>2888.1473833560713</v>
      </c>
      <c r="Z171" s="624" t="s">
        <v>729</v>
      </c>
      <c r="AA171" s="625" t="s">
        <v>1480</v>
      </c>
      <c r="AB171" s="626">
        <v>20</v>
      </c>
      <c r="AC171" s="606">
        <v>3195.1551564677293</v>
      </c>
      <c r="AD171" s="606">
        <v>3012.8235564677298</v>
      </c>
      <c r="AE171" s="606">
        <v>2846.8973833560713</v>
      </c>
      <c r="AG171" s="447" t="str">
        <f>IF(Z171=B144,"","X")</f>
        <v>X</v>
      </c>
      <c r="AJ171" s="624" t="s">
        <v>729</v>
      </c>
      <c r="AK171" s="625" t="s">
        <v>1480</v>
      </c>
      <c r="AL171" s="626">
        <v>20</v>
      </c>
      <c r="AM171" s="606">
        <v>3208.961949835777</v>
      </c>
      <c r="AN171" s="606">
        <v>3026.6303498357765</v>
      </c>
      <c r="AO171" s="606">
        <v>2896.7917676216457</v>
      </c>
      <c r="AQ171" s="649" t="e">
        <f t="shared" si="44"/>
        <v>#VALUE!</v>
      </c>
      <c r="AR171" s="649">
        <f t="shared" si="44"/>
        <v>3026.6303498357765</v>
      </c>
      <c r="AS171" s="649" t="e">
        <f t="shared" si="44"/>
        <v>#VALUE!</v>
      </c>
    </row>
    <row r="172" spans="1:45" ht="15" customHeight="1">
      <c r="A172" s="1604" t="str">
        <f t="shared" si="36"/>
        <v>Xiamen40</v>
      </c>
      <c r="B172" s="1587" t="s">
        <v>734</v>
      </c>
      <c r="C172" s="1520" t="s">
        <v>1048</v>
      </c>
      <c r="D172" s="1521">
        <v>40</v>
      </c>
      <c r="E172" s="1522">
        <v>7178</v>
      </c>
      <c r="F172" s="1523"/>
      <c r="G172" s="1522">
        <v>7178</v>
      </c>
      <c r="M172"/>
      <c r="S172" s="627" t="s">
        <v>729</v>
      </c>
      <c r="T172" s="628" t="s">
        <v>1480</v>
      </c>
      <c r="U172" s="629">
        <v>40</v>
      </c>
      <c r="V172" s="606">
        <v>4281.9693753958709</v>
      </c>
      <c r="W172" s="606">
        <v>3950.4573753958725</v>
      </c>
      <c r="X172" s="606">
        <v>3648.7734242837655</v>
      </c>
      <c r="Z172" s="627" t="s">
        <v>729</v>
      </c>
      <c r="AA172" s="628" t="s">
        <v>1480</v>
      </c>
      <c r="AB172" s="629">
        <v>40</v>
      </c>
      <c r="AC172" s="606">
        <v>4240.7193753958709</v>
      </c>
      <c r="AD172" s="606">
        <v>3909.2073753958725</v>
      </c>
      <c r="AE172" s="606">
        <v>3607.5234242837655</v>
      </c>
      <c r="AG172" s="447" t="str">
        <f>IF(Z172=B145,"","X")</f>
        <v>X</v>
      </c>
      <c r="AJ172" s="627" t="s">
        <v>729</v>
      </c>
      <c r="AK172" s="628" t="s">
        <v>1480</v>
      </c>
      <c r="AL172" s="629">
        <v>40</v>
      </c>
      <c r="AM172" s="606">
        <v>4265.8226360650478</v>
      </c>
      <c r="AN172" s="606">
        <v>3934.3106360650486</v>
      </c>
      <c r="AO172" s="606">
        <v>3698.2404865848107</v>
      </c>
      <c r="AQ172" s="649">
        <f t="shared" si="44"/>
        <v>4259.2426360650479</v>
      </c>
      <c r="AR172" s="649">
        <f t="shared" si="44"/>
        <v>3934.3106360650486</v>
      </c>
      <c r="AS172" s="649">
        <f t="shared" si="44"/>
        <v>3691.6604865848108</v>
      </c>
    </row>
    <row r="173" spans="1:45" ht="15" customHeight="1">
      <c r="A173" s="1604" t="str">
        <f t="shared" si="36"/>
        <v>Xiamen40H</v>
      </c>
      <c r="B173" s="1587" t="s">
        <v>734</v>
      </c>
      <c r="C173" s="1520" t="s">
        <v>1048</v>
      </c>
      <c r="D173" s="1521" t="s">
        <v>808</v>
      </c>
      <c r="E173" s="1522">
        <v>7178</v>
      </c>
      <c r="F173" s="1523"/>
      <c r="G173" s="1522">
        <v>7178</v>
      </c>
      <c r="M173"/>
      <c r="S173" s="627" t="s">
        <v>729</v>
      </c>
      <c r="T173" s="628" t="s">
        <v>1480</v>
      </c>
      <c r="U173" s="629" t="s">
        <v>808</v>
      </c>
      <c r="V173" s="606">
        <v>4460.4103129354589</v>
      </c>
      <c r="W173" s="606">
        <v>4095.747112935459</v>
      </c>
      <c r="X173" s="606">
        <v>3763.894766712142</v>
      </c>
      <c r="Z173" s="627" t="s">
        <v>729</v>
      </c>
      <c r="AA173" s="628" t="s">
        <v>1480</v>
      </c>
      <c r="AB173" s="629" t="s">
        <v>808</v>
      </c>
      <c r="AC173" s="606">
        <v>4419.1603129354589</v>
      </c>
      <c r="AD173" s="606">
        <v>4054.497112935459</v>
      </c>
      <c r="AE173" s="606">
        <v>3722.644766712142</v>
      </c>
      <c r="AG173" s="447" t="str">
        <f>IF(Z173=B146,"","X")</f>
        <v>X</v>
      </c>
      <c r="AJ173" s="627" t="s">
        <v>729</v>
      </c>
      <c r="AK173" s="628" t="s">
        <v>1480</v>
      </c>
      <c r="AL173" s="629" t="s">
        <v>808</v>
      </c>
      <c r="AM173" s="606">
        <v>4446.7738996715534</v>
      </c>
      <c r="AN173" s="606">
        <v>4082.1106996715534</v>
      </c>
      <c r="AO173" s="606">
        <v>3822.4335352432918</v>
      </c>
      <c r="AQ173" s="649">
        <f t="shared" si="44"/>
        <v>4446.7738996715534</v>
      </c>
      <c r="AR173" s="649">
        <f t="shared" si="44"/>
        <v>4082.1106996715534</v>
      </c>
      <c r="AS173" s="649">
        <f t="shared" si="44"/>
        <v>3822.4335352432918</v>
      </c>
    </row>
    <row r="174" spans="1:45" ht="15" customHeight="1" thickBot="1">
      <c r="A174" s="1603" t="str">
        <f t="shared" si="36"/>
        <v>Xiamen45</v>
      </c>
      <c r="B174" s="1572" t="s">
        <v>734</v>
      </c>
      <c r="C174" s="1573" t="s">
        <v>1048</v>
      </c>
      <c r="D174" s="1574">
        <v>45</v>
      </c>
      <c r="E174" s="1575" t="s">
        <v>506</v>
      </c>
      <c r="F174" s="1576"/>
      <c r="G174" s="1577" t="s">
        <v>506</v>
      </c>
      <c r="M174"/>
      <c r="S174" s="630" t="s">
        <v>729</v>
      </c>
      <c r="T174" s="631" t="s">
        <v>1480</v>
      </c>
      <c r="U174" s="632">
        <v>45</v>
      </c>
      <c r="V174" s="606">
        <v>5178.9617192448395</v>
      </c>
      <c r="W174" s="606">
        <v>4764.5717192448392</v>
      </c>
      <c r="X174" s="606">
        <v>4387.4667803547063</v>
      </c>
      <c r="Z174" s="630" t="s">
        <v>729</v>
      </c>
      <c r="AA174" s="631" t="s">
        <v>1480</v>
      </c>
      <c r="AB174" s="632">
        <v>45</v>
      </c>
      <c r="AC174" s="606">
        <v>5137.7117192448395</v>
      </c>
      <c r="AD174" s="606">
        <v>4723.3217192448392</v>
      </c>
      <c r="AE174" s="606">
        <v>4346.2167803547063</v>
      </c>
      <c r="AG174" s="447" t="e">
        <f>IF(Z174=#REF!,"","X")</f>
        <v>#REF!</v>
      </c>
      <c r="AJ174" s="630" t="s">
        <v>729</v>
      </c>
      <c r="AK174" s="631" t="s">
        <v>1480</v>
      </c>
      <c r="AL174" s="632">
        <v>45</v>
      </c>
      <c r="AM174" s="606">
        <v>5169.0907950813107</v>
      </c>
      <c r="AN174" s="606">
        <v>4754.7007950813104</v>
      </c>
      <c r="AO174" s="606">
        <v>4459.6131082310139</v>
      </c>
      <c r="AQ174" s="649" t="e">
        <f>AM174-#REF!</f>
        <v>#REF!</v>
      </c>
      <c r="AR174" s="649" t="e">
        <f>AN174-#REF!</f>
        <v>#REF!</v>
      </c>
      <c r="AS174" s="649" t="e">
        <f>AO174-#REF!</f>
        <v>#REF!</v>
      </c>
    </row>
    <row r="175" spans="1:45" ht="15" customHeight="1" thickBot="1">
      <c r="A175" s="1604" t="str">
        <f t="shared" si="36"/>
        <v>XiamenLCL</v>
      </c>
      <c r="B175" s="1587" t="s">
        <v>734</v>
      </c>
      <c r="C175" s="1520"/>
      <c r="D175" s="1521" t="s">
        <v>788</v>
      </c>
      <c r="E175" s="1523">
        <v>6.47</v>
      </c>
      <c r="F175" s="1525"/>
      <c r="G175" s="1526">
        <v>6.47</v>
      </c>
      <c r="M175"/>
      <c r="S175" s="627"/>
      <c r="T175" s="628"/>
      <c r="U175" s="633" t="s">
        <v>788</v>
      </c>
      <c r="V175" s="606">
        <v>3.2364051564677294</v>
      </c>
      <c r="W175" s="606"/>
      <c r="X175" s="606"/>
      <c r="Z175" s="627"/>
      <c r="AA175" s="628"/>
      <c r="AB175" s="633" t="s">
        <v>788</v>
      </c>
      <c r="AC175" s="606">
        <v>3.1951551564677292</v>
      </c>
      <c r="AD175" s="606"/>
      <c r="AE175" s="606"/>
      <c r="AG175" s="447" t="str">
        <f>IF(Z175=B147,"","X")</f>
        <v>X</v>
      </c>
      <c r="AJ175" s="627"/>
      <c r="AK175" s="628"/>
      <c r="AL175" s="633" t="s">
        <v>788</v>
      </c>
      <c r="AM175" s="606">
        <v>3.2089619498357767</v>
      </c>
      <c r="AN175" s="606"/>
      <c r="AO175" s="606"/>
      <c r="AQ175" s="649">
        <f t="shared" ref="AQ175:AS178" si="45">AM175-E147</f>
        <v>3.2089619498357767</v>
      </c>
      <c r="AR175" s="649">
        <f t="shared" si="45"/>
        <v>0</v>
      </c>
      <c r="AS175" s="649">
        <f t="shared" si="45"/>
        <v>0</v>
      </c>
    </row>
    <row r="176" spans="1:45" ht="15" customHeight="1" thickBot="1">
      <c r="A176" s="1604" t="str">
        <f t="shared" si="36"/>
        <v>Yantian20</v>
      </c>
      <c r="B176" s="1580" t="s">
        <v>735</v>
      </c>
      <c r="C176" s="1514" t="s">
        <v>1048</v>
      </c>
      <c r="D176" s="1515">
        <v>20</v>
      </c>
      <c r="E176" s="1533">
        <v>5820</v>
      </c>
      <c r="F176" s="1533"/>
      <c r="G176" s="1533">
        <v>5820</v>
      </c>
      <c r="M176"/>
      <c r="S176" s="613" t="s">
        <v>823</v>
      </c>
      <c r="T176" s="614" t="s">
        <v>759</v>
      </c>
      <c r="U176" s="614">
        <v>20</v>
      </c>
      <c r="V176" s="606">
        <v>4918.2305298010624</v>
      </c>
      <c r="W176" s="606">
        <v>4873.8343831343955</v>
      </c>
      <c r="X176" s="606">
        <v>4242.9997157798998</v>
      </c>
      <c r="Z176" s="613" t="s">
        <v>823</v>
      </c>
      <c r="AA176" s="614" t="s">
        <v>759</v>
      </c>
      <c r="AB176" s="614">
        <v>20</v>
      </c>
      <c r="AC176" s="606">
        <v>4876.9805298010624</v>
      </c>
      <c r="AD176" s="606">
        <v>4832.5843831343955</v>
      </c>
      <c r="AE176" s="606">
        <v>4201.7497157798998</v>
      </c>
      <c r="AG176" s="447" t="str">
        <f>IF(Z176=B148,"","X")</f>
        <v>X</v>
      </c>
      <c r="AJ176" s="613" t="s">
        <v>823</v>
      </c>
      <c r="AK176" s="614" t="s">
        <v>759</v>
      </c>
      <c r="AL176" s="614">
        <v>20</v>
      </c>
      <c r="AM176" s="606">
        <v>4890.7873231691092</v>
      </c>
      <c r="AN176" s="606">
        <v>4846.3911765024432</v>
      </c>
      <c r="AO176" s="606">
        <v>4201.7497157798998</v>
      </c>
      <c r="AQ176" s="649">
        <f t="shared" si="45"/>
        <v>4890.7873231691092</v>
      </c>
      <c r="AR176" s="649">
        <f t="shared" si="45"/>
        <v>4846.3911765024432</v>
      </c>
      <c r="AS176" s="649">
        <f t="shared" si="45"/>
        <v>4201.7497157798998</v>
      </c>
    </row>
    <row r="177" spans="1:45" ht="15" customHeight="1" thickBot="1">
      <c r="A177" s="1604" t="str">
        <f t="shared" si="36"/>
        <v>Yantian40</v>
      </c>
      <c r="B177" s="1580" t="s">
        <v>735</v>
      </c>
      <c r="C177" s="1520" t="s">
        <v>1048</v>
      </c>
      <c r="D177" s="1521">
        <v>40</v>
      </c>
      <c r="E177" s="1533">
        <v>7078</v>
      </c>
      <c r="F177" s="1533"/>
      <c r="G177" s="1533">
        <v>7078</v>
      </c>
      <c r="M177"/>
      <c r="S177" s="617" t="s">
        <v>823</v>
      </c>
      <c r="T177" s="618" t="s">
        <v>759</v>
      </c>
      <c r="U177" s="618">
        <v>40</v>
      </c>
      <c r="V177" s="606">
        <v>6658.015508729206</v>
      </c>
      <c r="W177" s="606">
        <v>6577.2952420625388</v>
      </c>
      <c r="X177" s="606">
        <v>5430.3231195998178</v>
      </c>
      <c r="Z177" s="617" t="s">
        <v>823</v>
      </c>
      <c r="AA177" s="618" t="s">
        <v>759</v>
      </c>
      <c r="AB177" s="618">
        <v>40</v>
      </c>
      <c r="AC177" s="606">
        <v>6616.765508729206</v>
      </c>
      <c r="AD177" s="606">
        <v>6536.0452420625388</v>
      </c>
      <c r="AE177" s="606">
        <v>5389.0731195998178</v>
      </c>
      <c r="AG177" s="447" t="str">
        <f>IF(Z177=B149,"","X")</f>
        <v>X</v>
      </c>
      <c r="AJ177" s="617" t="s">
        <v>823</v>
      </c>
      <c r="AK177" s="618" t="s">
        <v>759</v>
      </c>
      <c r="AL177" s="618">
        <v>40</v>
      </c>
      <c r="AM177" s="606">
        <v>6641.8687693983811</v>
      </c>
      <c r="AN177" s="606">
        <v>6561.1485027317158</v>
      </c>
      <c r="AO177" s="606">
        <v>5389.0731195998178</v>
      </c>
      <c r="AQ177" s="649">
        <f t="shared" si="45"/>
        <v>6641.8687693983811</v>
      </c>
      <c r="AR177" s="649">
        <f t="shared" si="45"/>
        <v>6561.1485027317158</v>
      </c>
      <c r="AS177" s="649">
        <f t="shared" si="45"/>
        <v>5389.0731195998178</v>
      </c>
    </row>
    <row r="178" spans="1:45" ht="15" customHeight="1" thickBot="1">
      <c r="A178" s="1604" t="str">
        <f t="shared" si="36"/>
        <v>Yantian40H</v>
      </c>
      <c r="B178" s="1580" t="s">
        <v>735</v>
      </c>
      <c r="C178" s="1520" t="s">
        <v>1048</v>
      </c>
      <c r="D178" s="1521" t="s">
        <v>808</v>
      </c>
      <c r="E178" s="1533">
        <v>7078</v>
      </c>
      <c r="F178" s="1533"/>
      <c r="G178" s="1533">
        <v>7078</v>
      </c>
      <c r="M178"/>
      <c r="S178" s="617" t="s">
        <v>823</v>
      </c>
      <c r="T178" s="618" t="s">
        <v>759</v>
      </c>
      <c r="U178" s="618" t="s">
        <v>808</v>
      </c>
      <c r="V178" s="606">
        <v>6973.0610596021261</v>
      </c>
      <c r="W178" s="606">
        <v>6884.2687662687922</v>
      </c>
      <c r="X178" s="606">
        <v>5622.5994315598</v>
      </c>
      <c r="Z178" s="617" t="s">
        <v>823</v>
      </c>
      <c r="AA178" s="618" t="s">
        <v>759</v>
      </c>
      <c r="AB178" s="618" t="s">
        <v>808</v>
      </c>
      <c r="AC178" s="606">
        <v>6931.8110596021261</v>
      </c>
      <c r="AD178" s="606">
        <v>6843.0187662687922</v>
      </c>
      <c r="AE178" s="606">
        <v>5581.3494315598</v>
      </c>
      <c r="AG178" s="447" t="str">
        <f>IF(Z178=B150,"","X")</f>
        <v>X</v>
      </c>
      <c r="AJ178" s="617" t="s">
        <v>823</v>
      </c>
      <c r="AK178" s="618" t="s">
        <v>759</v>
      </c>
      <c r="AL178" s="618" t="s">
        <v>808</v>
      </c>
      <c r="AM178" s="606">
        <v>6959.4246463382206</v>
      </c>
      <c r="AN178" s="606">
        <v>6870.6323530048867</v>
      </c>
      <c r="AO178" s="606">
        <v>5581.3494315598</v>
      </c>
      <c r="AQ178" s="649">
        <f t="shared" si="45"/>
        <v>6959.4246463382206</v>
      </c>
      <c r="AR178" s="649">
        <f t="shared" si="45"/>
        <v>6870.6323530048867</v>
      </c>
      <c r="AS178" s="649">
        <f t="shared" si="45"/>
        <v>5581.3494315598</v>
      </c>
    </row>
    <row r="179" spans="1:45" ht="15" customHeight="1" thickBot="1">
      <c r="A179" s="1603" t="str">
        <f t="shared" si="36"/>
        <v>Yantian45</v>
      </c>
      <c r="B179" s="1566" t="s">
        <v>735</v>
      </c>
      <c r="C179" s="1573" t="s">
        <v>1048</v>
      </c>
      <c r="D179" s="1574">
        <v>45</v>
      </c>
      <c r="E179" s="1575" t="s">
        <v>506</v>
      </c>
      <c r="F179" s="1576"/>
      <c r="G179" s="1577" t="s">
        <v>506</v>
      </c>
      <c r="M179"/>
      <c r="S179" s="621" t="s">
        <v>823</v>
      </c>
      <c r="T179" s="622" t="s">
        <v>759</v>
      </c>
      <c r="U179" s="623">
        <v>45</v>
      </c>
      <c r="V179" s="606">
        <v>0</v>
      </c>
      <c r="W179" s="606">
        <v>0</v>
      </c>
      <c r="X179" s="606">
        <v>0</v>
      </c>
      <c r="Z179" s="621" t="s">
        <v>823</v>
      </c>
      <c r="AA179" s="622" t="s">
        <v>759</v>
      </c>
      <c r="AB179" s="623">
        <v>45</v>
      </c>
      <c r="AC179" s="606">
        <v>0</v>
      </c>
      <c r="AD179" s="606">
        <v>0</v>
      </c>
      <c r="AE179" s="606">
        <v>0</v>
      </c>
      <c r="AG179" s="447" t="e">
        <f>IF(Z179=#REF!,"","X")</f>
        <v>#REF!</v>
      </c>
      <c r="AJ179" s="621" t="s">
        <v>823</v>
      </c>
      <c r="AK179" s="622" t="s">
        <v>759</v>
      </c>
      <c r="AL179" s="623">
        <v>45</v>
      </c>
      <c r="AM179" s="606">
        <v>0</v>
      </c>
      <c r="AN179" s="606">
        <v>0</v>
      </c>
      <c r="AO179" s="606">
        <v>0</v>
      </c>
      <c r="AQ179" s="649" t="e">
        <f>AM179-#REF!</f>
        <v>#REF!</v>
      </c>
      <c r="AR179" s="649" t="e">
        <f>AN179-#REF!</f>
        <v>#REF!</v>
      </c>
      <c r="AS179" s="649" t="e">
        <f>AO179-#REF!</f>
        <v>#REF!</v>
      </c>
    </row>
    <row r="180" spans="1:45" ht="15" customHeight="1" thickBot="1">
      <c r="A180" s="1604" t="str">
        <f t="shared" si="36"/>
        <v>YantianLCL</v>
      </c>
      <c r="B180" s="1580" t="s">
        <v>735</v>
      </c>
      <c r="C180" s="1528"/>
      <c r="D180" s="1529" t="s">
        <v>788</v>
      </c>
      <c r="E180" s="1530">
        <v>6.58</v>
      </c>
      <c r="F180" s="1531"/>
      <c r="G180" s="1530">
        <v>6.58</v>
      </c>
      <c r="M180"/>
      <c r="S180" s="617"/>
      <c r="T180" s="618"/>
      <c r="U180" s="620" t="s">
        <v>788</v>
      </c>
      <c r="V180" s="606">
        <v>4.918230529801062</v>
      </c>
      <c r="W180" s="606"/>
      <c r="X180" s="606"/>
      <c r="Z180" s="617"/>
      <c r="AA180" s="618"/>
      <c r="AB180" s="620" t="s">
        <v>788</v>
      </c>
      <c r="AC180" s="606">
        <v>4.8769805298010622</v>
      </c>
      <c r="AD180" s="606"/>
      <c r="AE180" s="606"/>
      <c r="AG180" s="447" t="str">
        <f>IF(Z180=B151,"","X")</f>
        <v>X</v>
      </c>
      <c r="AJ180" s="617"/>
      <c r="AK180" s="618"/>
      <c r="AL180" s="620" t="s">
        <v>788</v>
      </c>
      <c r="AM180" s="606">
        <v>4.8907873231691088</v>
      </c>
      <c r="AN180" s="606"/>
      <c r="AO180" s="606"/>
      <c r="AQ180" s="649">
        <f t="shared" ref="AQ180:AS183" si="46">AM180-E151</f>
        <v>-6865.1092126768308</v>
      </c>
      <c r="AR180" s="649">
        <f t="shared" si="46"/>
        <v>0</v>
      </c>
      <c r="AS180" s="649">
        <f t="shared" si="46"/>
        <v>-6870</v>
      </c>
    </row>
    <row r="181" spans="1:45" ht="15" customHeight="1">
      <c r="A181" s="1603" t="str">
        <f t="shared" si="36"/>
        <v>Zhongshan20</v>
      </c>
      <c r="B181" s="1572" t="s">
        <v>1053</v>
      </c>
      <c r="C181" s="1573" t="s">
        <v>1048</v>
      </c>
      <c r="D181" s="1574">
        <v>20</v>
      </c>
      <c r="E181" s="1575"/>
      <c r="F181" s="1576"/>
      <c r="G181" s="1577"/>
      <c r="M181"/>
      <c r="S181" s="613" t="s">
        <v>850</v>
      </c>
      <c r="T181" s="614" t="s">
        <v>840</v>
      </c>
      <c r="U181" s="614">
        <v>20</v>
      </c>
      <c r="V181" s="606">
        <v>3489.2305298010633</v>
      </c>
      <c r="W181" s="606">
        <v>3444.8343831343964</v>
      </c>
      <c r="X181" s="606">
        <v>2813.9997157798998</v>
      </c>
      <c r="Z181" s="613" t="s">
        <v>850</v>
      </c>
      <c r="AA181" s="614" t="s">
        <v>840</v>
      </c>
      <c r="AB181" s="614">
        <v>20</v>
      </c>
      <c r="AC181" s="606">
        <v>3447.9805298010633</v>
      </c>
      <c r="AD181" s="606">
        <v>3403.5843831343964</v>
      </c>
      <c r="AE181" s="606">
        <v>2772.7497157798998</v>
      </c>
      <c r="AG181" s="447" t="str">
        <f>IF(Z181=B152,"","X")</f>
        <v>X</v>
      </c>
      <c r="AJ181" s="613" t="s">
        <v>850</v>
      </c>
      <c r="AK181" s="614" t="s">
        <v>840</v>
      </c>
      <c r="AL181" s="614">
        <v>20</v>
      </c>
      <c r="AM181" s="606">
        <v>3461.7873231691101</v>
      </c>
      <c r="AN181" s="606">
        <v>3417.3911765024432</v>
      </c>
      <c r="AO181" s="606">
        <v>2772.7497157798998</v>
      </c>
      <c r="AQ181" s="649">
        <f t="shared" si="46"/>
        <v>-4566.2126768308899</v>
      </c>
      <c r="AR181" s="649">
        <f t="shared" si="46"/>
        <v>3417.3911765024432</v>
      </c>
      <c r="AS181" s="649">
        <f t="shared" si="46"/>
        <v>-5255.2502842201002</v>
      </c>
    </row>
    <row r="182" spans="1:45" ht="15" customHeight="1">
      <c r="A182" s="1603" t="str">
        <f t="shared" si="36"/>
        <v>Zhongshan40</v>
      </c>
      <c r="B182" s="1572" t="s">
        <v>1053</v>
      </c>
      <c r="C182" s="1573" t="s">
        <v>1048</v>
      </c>
      <c r="D182" s="1574">
        <v>40</v>
      </c>
      <c r="E182" s="1575"/>
      <c r="F182" s="1576"/>
      <c r="G182" s="1577"/>
      <c r="M182"/>
      <c r="S182" s="617" t="s">
        <v>850</v>
      </c>
      <c r="T182" s="618" t="s">
        <v>840</v>
      </c>
      <c r="U182" s="618">
        <v>40</v>
      </c>
      <c r="V182" s="606">
        <v>5273.015508729206</v>
      </c>
      <c r="W182" s="606">
        <v>5192.2952420625388</v>
      </c>
      <c r="X182" s="606">
        <v>4045.3231195998183</v>
      </c>
      <c r="Z182" s="617" t="s">
        <v>850</v>
      </c>
      <c r="AA182" s="618" t="s">
        <v>840</v>
      </c>
      <c r="AB182" s="618">
        <v>40</v>
      </c>
      <c r="AC182" s="606">
        <v>5231.765508729206</v>
      </c>
      <c r="AD182" s="606">
        <v>5151.0452420625388</v>
      </c>
      <c r="AE182" s="606">
        <v>4004.0731195998183</v>
      </c>
      <c r="AG182" s="447" t="str">
        <f>IF(Z182=B153,"","X")</f>
        <v>X</v>
      </c>
      <c r="AJ182" s="617" t="s">
        <v>850</v>
      </c>
      <c r="AK182" s="618" t="s">
        <v>840</v>
      </c>
      <c r="AL182" s="618">
        <v>40</v>
      </c>
      <c r="AM182" s="606">
        <v>5256.8687693983811</v>
      </c>
      <c r="AN182" s="606">
        <v>5176.1485027317158</v>
      </c>
      <c r="AO182" s="606">
        <v>4004.0731195998183</v>
      </c>
      <c r="AQ182" s="649">
        <f t="shared" si="46"/>
        <v>-2771.1312306016189</v>
      </c>
      <c r="AR182" s="649">
        <f t="shared" si="46"/>
        <v>5176.1485027317158</v>
      </c>
      <c r="AS182" s="649">
        <f t="shared" si="46"/>
        <v>-4023.9268804001817</v>
      </c>
    </row>
    <row r="183" spans="1:45" ht="15" customHeight="1">
      <c r="A183" s="1603" t="str">
        <f t="shared" si="36"/>
        <v>Zhongshan40H</v>
      </c>
      <c r="B183" s="1572" t="s">
        <v>1053</v>
      </c>
      <c r="C183" s="1573" t="s">
        <v>1048</v>
      </c>
      <c r="D183" s="1574" t="s">
        <v>808</v>
      </c>
      <c r="E183" s="1575"/>
      <c r="F183" s="1576"/>
      <c r="G183" s="1577"/>
      <c r="M183"/>
      <c r="S183" s="617" t="s">
        <v>850</v>
      </c>
      <c r="T183" s="618" t="s">
        <v>840</v>
      </c>
      <c r="U183" s="620" t="s">
        <v>808</v>
      </c>
      <c r="V183" s="606">
        <v>5467.0610596021261</v>
      </c>
      <c r="W183" s="606">
        <v>5378.2687662687922</v>
      </c>
      <c r="X183" s="606">
        <v>4116.5994315598</v>
      </c>
      <c r="Z183" s="617" t="s">
        <v>850</v>
      </c>
      <c r="AA183" s="618" t="s">
        <v>840</v>
      </c>
      <c r="AB183" s="620" t="s">
        <v>808</v>
      </c>
      <c r="AC183" s="606">
        <v>5425.8110596021261</v>
      </c>
      <c r="AD183" s="606">
        <v>5337.0187662687922</v>
      </c>
      <c r="AE183" s="606">
        <v>4075.3494315598</v>
      </c>
      <c r="AG183" s="447" t="str">
        <f>IF(Z183=B154,"","X")</f>
        <v>X</v>
      </c>
      <c r="AJ183" s="617" t="s">
        <v>850</v>
      </c>
      <c r="AK183" s="618" t="s">
        <v>840</v>
      </c>
      <c r="AL183" s="620" t="s">
        <v>808</v>
      </c>
      <c r="AM183" s="606">
        <v>5453.4246463382206</v>
      </c>
      <c r="AN183" s="606">
        <v>5364.6323530048867</v>
      </c>
      <c r="AO183" s="606">
        <v>4075.3494315598</v>
      </c>
      <c r="AQ183" s="649" t="e">
        <f t="shared" si="46"/>
        <v>#VALUE!</v>
      </c>
      <c r="AR183" s="649">
        <f t="shared" si="46"/>
        <v>5364.6323530048867</v>
      </c>
      <c r="AS183" s="649" t="e">
        <f t="shared" si="46"/>
        <v>#VALUE!</v>
      </c>
    </row>
    <row r="184" spans="1:45" ht="15" customHeight="1" thickBot="1">
      <c r="A184" s="1603" t="str">
        <f t="shared" si="36"/>
        <v>Zhongshan45</v>
      </c>
      <c r="B184" s="1572" t="s">
        <v>1053</v>
      </c>
      <c r="C184" s="1573" t="s">
        <v>1048</v>
      </c>
      <c r="D184" s="1574">
        <v>45</v>
      </c>
      <c r="E184" s="1575"/>
      <c r="F184" s="1576"/>
      <c r="G184" s="1577"/>
      <c r="M184"/>
      <c r="S184" s="621" t="s">
        <v>850</v>
      </c>
      <c r="T184" s="622" t="s">
        <v>840</v>
      </c>
      <c r="U184" s="623">
        <v>45</v>
      </c>
      <c r="V184" s="606">
        <v>0</v>
      </c>
      <c r="W184" s="606">
        <v>0</v>
      </c>
      <c r="X184" s="606">
        <v>0</v>
      </c>
      <c r="Z184" s="621" t="s">
        <v>850</v>
      </c>
      <c r="AA184" s="622" t="s">
        <v>840</v>
      </c>
      <c r="AB184" s="623">
        <v>45</v>
      </c>
      <c r="AC184" s="606">
        <v>0</v>
      </c>
      <c r="AD184" s="606">
        <v>0</v>
      </c>
      <c r="AE184" s="606">
        <v>0</v>
      </c>
      <c r="AG184" s="447" t="e">
        <f>IF(Z184=#REF!,"","X")</f>
        <v>#REF!</v>
      </c>
      <c r="AJ184" s="621" t="s">
        <v>850</v>
      </c>
      <c r="AK184" s="622" t="s">
        <v>840</v>
      </c>
      <c r="AL184" s="623">
        <v>45</v>
      </c>
      <c r="AM184" s="606">
        <v>0</v>
      </c>
      <c r="AN184" s="606">
        <v>0</v>
      </c>
      <c r="AO184" s="606">
        <v>0</v>
      </c>
      <c r="AQ184" s="649" t="e">
        <f>AM184-#REF!</f>
        <v>#REF!</v>
      </c>
      <c r="AR184" s="649" t="e">
        <f>AN184-#REF!</f>
        <v>#REF!</v>
      </c>
      <c r="AS184" s="649" t="e">
        <f>AO184-#REF!</f>
        <v>#REF!</v>
      </c>
    </row>
    <row r="185" spans="1:45" ht="15" customHeight="1" thickBot="1">
      <c r="A185" s="1603" t="str">
        <f t="shared" si="36"/>
        <v>ZhongshanLCL</v>
      </c>
      <c r="B185" s="1572" t="s">
        <v>1053</v>
      </c>
      <c r="C185" s="1573"/>
      <c r="D185" s="1574" t="s">
        <v>788</v>
      </c>
      <c r="E185" s="1576"/>
      <c r="F185" s="1578"/>
      <c r="G185" s="1579"/>
      <c r="M185"/>
      <c r="S185" s="617"/>
      <c r="T185" s="618"/>
      <c r="U185" s="620" t="s">
        <v>788</v>
      </c>
      <c r="V185" s="606">
        <v>3.4892305298010626</v>
      </c>
      <c r="W185" s="606"/>
      <c r="X185" s="606"/>
      <c r="Z185" s="617"/>
      <c r="AA185" s="618"/>
      <c r="AB185" s="620" t="s">
        <v>788</v>
      </c>
      <c r="AC185" s="606">
        <v>3.4479805298010633</v>
      </c>
      <c r="AD185" s="606"/>
      <c r="AE185" s="606"/>
      <c r="AG185" s="447" t="str">
        <f>IF(Z185=B155,"","X")</f>
        <v>X</v>
      </c>
      <c r="AJ185" s="617"/>
      <c r="AK185" s="618"/>
      <c r="AL185" s="620" t="s">
        <v>788</v>
      </c>
      <c r="AM185" s="606">
        <v>3.4617873231691094</v>
      </c>
      <c r="AN185" s="606"/>
      <c r="AO185" s="606"/>
      <c r="AQ185" s="649">
        <f t="shared" ref="AQ185:AS188" si="47">AM185-E155</f>
        <v>-4.3082126768308902</v>
      </c>
      <c r="AR185" s="649">
        <f t="shared" si="47"/>
        <v>0</v>
      </c>
      <c r="AS185" s="649">
        <f t="shared" si="47"/>
        <v>-7.77</v>
      </c>
    </row>
    <row r="186" spans="1:45" ht="15" customHeight="1">
      <c r="A186" s="1603" t="str">
        <f t="shared" si="36"/>
        <v>Zhuhai20</v>
      </c>
      <c r="B186" s="1566" t="s">
        <v>1064</v>
      </c>
      <c r="C186" s="1567" t="s">
        <v>1048</v>
      </c>
      <c r="D186" s="1568">
        <v>20</v>
      </c>
      <c r="E186" s="1569"/>
      <c r="F186" s="1570"/>
      <c r="G186" s="1571"/>
      <c r="M186"/>
      <c r="S186" s="624" t="s">
        <v>824</v>
      </c>
      <c r="T186" s="625" t="s">
        <v>1483</v>
      </c>
      <c r="U186" s="626">
        <v>20</v>
      </c>
      <c r="V186" s="606">
        <v>3236.4051564677293</v>
      </c>
      <c r="W186" s="606">
        <v>3054.0735564677298</v>
      </c>
      <c r="X186" s="606">
        <v>2888.1473833560713</v>
      </c>
      <c r="Z186" s="624" t="s">
        <v>824</v>
      </c>
      <c r="AA186" s="625" t="s">
        <v>1483</v>
      </c>
      <c r="AB186" s="626">
        <v>20</v>
      </c>
      <c r="AC186" s="606">
        <v>3195.1551564677293</v>
      </c>
      <c r="AD186" s="606">
        <v>3012.8235564677298</v>
      </c>
      <c r="AE186" s="606">
        <v>2846.8973833560713</v>
      </c>
      <c r="AG186" s="447" t="str">
        <f>IF(Z186=B156,"","X")</f>
        <v>X</v>
      </c>
      <c r="AJ186" s="624" t="s">
        <v>824</v>
      </c>
      <c r="AK186" s="625" t="s">
        <v>1483</v>
      </c>
      <c r="AL186" s="626">
        <v>20</v>
      </c>
      <c r="AM186" s="606">
        <v>3208.961949835777</v>
      </c>
      <c r="AN186" s="606">
        <v>3026.6303498357765</v>
      </c>
      <c r="AO186" s="606">
        <v>2896.7917676216457</v>
      </c>
      <c r="AQ186" s="649">
        <f t="shared" si="47"/>
        <v>3208.961949835777</v>
      </c>
      <c r="AR186" s="649">
        <f t="shared" si="47"/>
        <v>3026.6303498357765</v>
      </c>
      <c r="AS186" s="649">
        <f t="shared" si="47"/>
        <v>2896.7917676216457</v>
      </c>
    </row>
    <row r="187" spans="1:45" ht="15" customHeight="1">
      <c r="A187" s="1603" t="str">
        <f t="shared" si="36"/>
        <v>Zhuhai40</v>
      </c>
      <c r="B187" s="1572" t="s">
        <v>1064</v>
      </c>
      <c r="C187" s="1573" t="s">
        <v>1048</v>
      </c>
      <c r="D187" s="1574">
        <v>40</v>
      </c>
      <c r="E187" s="1575"/>
      <c r="F187" s="1576"/>
      <c r="G187" s="1577"/>
      <c r="M187"/>
      <c r="S187" s="627" t="s">
        <v>824</v>
      </c>
      <c r="T187" s="628" t="s">
        <v>1483</v>
      </c>
      <c r="U187" s="629">
        <v>40</v>
      </c>
      <c r="V187" s="606">
        <v>4281.9693753958709</v>
      </c>
      <c r="W187" s="606">
        <v>3950.4573753958725</v>
      </c>
      <c r="X187" s="606">
        <v>3648.7734242837655</v>
      </c>
      <c r="Z187" s="627" t="s">
        <v>824</v>
      </c>
      <c r="AA187" s="628" t="s">
        <v>1483</v>
      </c>
      <c r="AB187" s="629">
        <v>40</v>
      </c>
      <c r="AC187" s="606">
        <v>4240.7193753958709</v>
      </c>
      <c r="AD187" s="606">
        <v>3909.2073753958725</v>
      </c>
      <c r="AE187" s="606">
        <v>3607.5234242837655</v>
      </c>
      <c r="AG187" s="447" t="str">
        <f>IF(Z187=B157,"","X")</f>
        <v>X</v>
      </c>
      <c r="AJ187" s="627" t="s">
        <v>824</v>
      </c>
      <c r="AK187" s="628" t="s">
        <v>1483</v>
      </c>
      <c r="AL187" s="629">
        <v>40</v>
      </c>
      <c r="AM187" s="606">
        <v>4265.8226360650478</v>
      </c>
      <c r="AN187" s="606">
        <v>3934.3106360650486</v>
      </c>
      <c r="AO187" s="606">
        <v>3698.2404865848107</v>
      </c>
      <c r="AQ187" s="649">
        <f t="shared" si="47"/>
        <v>4265.8226360650478</v>
      </c>
      <c r="AR187" s="649">
        <f t="shared" si="47"/>
        <v>3934.3106360650486</v>
      </c>
      <c r="AS187" s="649">
        <f t="shared" si="47"/>
        <v>3698.2404865848107</v>
      </c>
    </row>
    <row r="188" spans="1:45" ht="15" customHeight="1">
      <c r="A188" s="1603" t="str">
        <f t="shared" si="36"/>
        <v>Zhuhai40H</v>
      </c>
      <c r="B188" s="1572" t="s">
        <v>1064</v>
      </c>
      <c r="C188" s="1573" t="s">
        <v>1048</v>
      </c>
      <c r="D188" s="1574" t="s">
        <v>808</v>
      </c>
      <c r="E188" s="1575"/>
      <c r="F188" s="1576"/>
      <c r="G188" s="1577"/>
      <c r="M188"/>
      <c r="S188" s="627" t="s">
        <v>824</v>
      </c>
      <c r="T188" s="628" t="s">
        <v>1483</v>
      </c>
      <c r="U188" s="629" t="s">
        <v>808</v>
      </c>
      <c r="V188" s="606">
        <v>4460.4103129354589</v>
      </c>
      <c r="W188" s="606">
        <v>4095.747112935459</v>
      </c>
      <c r="X188" s="606">
        <v>3763.894766712142</v>
      </c>
      <c r="Z188" s="627" t="s">
        <v>824</v>
      </c>
      <c r="AA188" s="628" t="s">
        <v>1483</v>
      </c>
      <c r="AB188" s="629" t="s">
        <v>808</v>
      </c>
      <c r="AC188" s="606">
        <v>4419.1603129354589</v>
      </c>
      <c r="AD188" s="606">
        <v>4054.497112935459</v>
      </c>
      <c r="AE188" s="606">
        <v>3722.644766712142</v>
      </c>
      <c r="AG188" s="447" t="str">
        <f>IF(Z188=B158,"","X")</f>
        <v>X</v>
      </c>
      <c r="AJ188" s="627" t="s">
        <v>824</v>
      </c>
      <c r="AK188" s="628" t="s">
        <v>1483</v>
      </c>
      <c r="AL188" s="629" t="s">
        <v>808</v>
      </c>
      <c r="AM188" s="606">
        <v>4446.7738996715534</v>
      </c>
      <c r="AN188" s="606">
        <v>4082.1106996715534</v>
      </c>
      <c r="AO188" s="606">
        <v>3822.4335352432918</v>
      </c>
      <c r="AQ188" s="649">
        <f t="shared" si="47"/>
        <v>4446.7738996715534</v>
      </c>
      <c r="AR188" s="649">
        <f t="shared" si="47"/>
        <v>4082.1106996715534</v>
      </c>
      <c r="AS188" s="649">
        <f t="shared" si="47"/>
        <v>3822.4335352432918</v>
      </c>
    </row>
    <row r="189" spans="1:45" ht="15" customHeight="1" thickBot="1">
      <c r="A189" s="1603" t="str">
        <f t="shared" si="36"/>
        <v>Zhuhai45</v>
      </c>
      <c r="B189" s="1572" t="s">
        <v>1064</v>
      </c>
      <c r="C189" s="1573" t="s">
        <v>1048</v>
      </c>
      <c r="D189" s="1574">
        <v>45</v>
      </c>
      <c r="E189" s="1575"/>
      <c r="F189" s="1576"/>
      <c r="G189" s="1577"/>
      <c r="M189"/>
      <c r="S189" s="630" t="s">
        <v>824</v>
      </c>
      <c r="T189" s="631" t="s">
        <v>1483</v>
      </c>
      <c r="U189" s="632">
        <v>45</v>
      </c>
      <c r="V189" s="606">
        <v>5128.9617192448395</v>
      </c>
      <c r="W189" s="606">
        <v>4714.5717192448392</v>
      </c>
      <c r="X189" s="606">
        <v>4337.4667803547063</v>
      </c>
      <c r="Z189" s="630" t="s">
        <v>824</v>
      </c>
      <c r="AA189" s="631" t="s">
        <v>1483</v>
      </c>
      <c r="AB189" s="632">
        <v>45</v>
      </c>
      <c r="AC189" s="606">
        <v>5087.7117192448395</v>
      </c>
      <c r="AD189" s="606">
        <v>4673.3217192448392</v>
      </c>
      <c r="AE189" s="606">
        <v>4296.2167803547063</v>
      </c>
      <c r="AG189" s="447" t="e">
        <f>IF(Z189=#REF!,"","X")</f>
        <v>#REF!</v>
      </c>
      <c r="AJ189" s="630" t="s">
        <v>824</v>
      </c>
      <c r="AK189" s="631" t="s">
        <v>1483</v>
      </c>
      <c r="AL189" s="632">
        <v>45</v>
      </c>
      <c r="AM189" s="606">
        <v>5119.0907950813107</v>
      </c>
      <c r="AN189" s="606">
        <v>4704.7007950813104</v>
      </c>
      <c r="AO189" s="606">
        <v>4409.6131082310139</v>
      </c>
      <c r="AQ189" s="649" t="e">
        <f>AM189-#REF!</f>
        <v>#REF!</v>
      </c>
      <c r="AR189" s="649" t="e">
        <f>AN189-#REF!</f>
        <v>#REF!</v>
      </c>
      <c r="AS189" s="649" t="e">
        <f>AO189-#REF!</f>
        <v>#REF!</v>
      </c>
    </row>
    <row r="190" spans="1:45" ht="15" customHeight="1" thickBot="1">
      <c r="A190" s="1603" t="str">
        <f t="shared" si="36"/>
        <v>ZhuhaiLCL</v>
      </c>
      <c r="B190" s="1581" t="s">
        <v>1064</v>
      </c>
      <c r="C190" s="1582"/>
      <c r="D190" s="1583" t="s">
        <v>788</v>
      </c>
      <c r="E190" s="1584"/>
      <c r="F190" s="1585"/>
      <c r="G190" s="1586"/>
      <c r="M190"/>
      <c r="S190" s="627"/>
      <c r="T190" s="628"/>
      <c r="U190" s="633" t="s">
        <v>788</v>
      </c>
      <c r="V190" s="606">
        <v>3.2364051564677294</v>
      </c>
      <c r="W190" s="606"/>
      <c r="X190" s="606"/>
      <c r="Z190" s="627"/>
      <c r="AA190" s="628"/>
      <c r="AB190" s="633" t="s">
        <v>788</v>
      </c>
      <c r="AC190" s="606">
        <v>3.1951551564677292</v>
      </c>
      <c r="AD190" s="606"/>
      <c r="AE190" s="606"/>
      <c r="AG190" s="447" t="str">
        <f t="shared" ref="AG190:AG253" si="48">IF(Z190=B159,"","X")</f>
        <v>X</v>
      </c>
      <c r="AJ190" s="627"/>
      <c r="AK190" s="628"/>
      <c r="AL190" s="633" t="s">
        <v>788</v>
      </c>
      <c r="AM190" s="606">
        <v>3.2089619498357767</v>
      </c>
      <c r="AN190" s="606"/>
      <c r="AO190" s="606"/>
      <c r="AQ190" s="649">
        <f t="shared" ref="AQ190:AQ221" si="49">AM190-E159</f>
        <v>3.2089619498357767</v>
      </c>
      <c r="AR190" s="649">
        <f t="shared" ref="AR190:AR221" si="50">AN190-F159</f>
        <v>0</v>
      </c>
      <c r="AS190" s="649">
        <f t="shared" ref="AS190:AS221" si="51">AO190-G159</f>
        <v>0</v>
      </c>
    </row>
    <row r="191" spans="1:45" ht="15" customHeight="1" thickBot="1">
      <c r="A191" s="1603" t="str">
        <f t="shared" si="36"/>
        <v/>
      </c>
      <c r="B191" s="1590"/>
      <c r="C191" s="1591"/>
      <c r="D191" s="1592"/>
      <c r="E191" s="1593"/>
      <c r="F191" s="1594"/>
      <c r="G191" s="1595"/>
      <c r="M191"/>
      <c r="S191" s="613" t="s">
        <v>1073</v>
      </c>
      <c r="T191" s="614" t="s">
        <v>847</v>
      </c>
      <c r="U191" s="614">
        <v>20</v>
      </c>
      <c r="V191" s="606">
        <v>3785.2305298010633</v>
      </c>
      <c r="W191" s="606">
        <v>3740.8343831343964</v>
      </c>
      <c r="X191" s="606">
        <v>3109.9997157798998</v>
      </c>
      <c r="Z191" s="613" t="s">
        <v>1073</v>
      </c>
      <c r="AA191" s="614" t="s">
        <v>847</v>
      </c>
      <c r="AB191" s="614">
        <v>20</v>
      </c>
      <c r="AC191" s="606">
        <v>3743.9805298010633</v>
      </c>
      <c r="AD191" s="606">
        <v>3699.5843831343964</v>
      </c>
      <c r="AE191" s="606">
        <v>3068.7497157798998</v>
      </c>
      <c r="AG191" s="447" t="str">
        <f t="shared" si="48"/>
        <v>X</v>
      </c>
      <c r="AJ191" s="613" t="s">
        <v>1073</v>
      </c>
      <c r="AK191" s="614" t="s">
        <v>847</v>
      </c>
      <c r="AL191" s="614">
        <v>20</v>
      </c>
      <c r="AM191" s="606">
        <v>3757.7873231691101</v>
      </c>
      <c r="AN191" s="606">
        <v>3713.3911765024432</v>
      </c>
      <c r="AO191" s="606">
        <v>3068.7497157798998</v>
      </c>
      <c r="AQ191" s="649">
        <f t="shared" si="49"/>
        <v>3757.7873231691101</v>
      </c>
      <c r="AR191" s="649">
        <f t="shared" si="50"/>
        <v>3713.3911765024432</v>
      </c>
      <c r="AS191" s="649">
        <f t="shared" si="51"/>
        <v>3068.7497157798998</v>
      </c>
    </row>
    <row r="192" spans="1:45" ht="15" customHeight="1" thickBot="1">
      <c r="A192" s="1603" t="str">
        <f t="shared" si="36"/>
        <v/>
      </c>
      <c r="B192" s="1590"/>
      <c r="C192" s="1591"/>
      <c r="D192" s="1592"/>
      <c r="E192" s="1593"/>
      <c r="F192" s="1594"/>
      <c r="G192" s="1595"/>
      <c r="H192" s="1295"/>
      <c r="M192"/>
      <c r="S192" s="617" t="s">
        <v>1073</v>
      </c>
      <c r="T192" s="618" t="s">
        <v>847</v>
      </c>
      <c r="U192" s="618">
        <v>40</v>
      </c>
      <c r="V192" s="606">
        <v>5330.015508729206</v>
      </c>
      <c r="W192" s="606">
        <v>5249.2952420625388</v>
      </c>
      <c r="X192" s="606">
        <v>4102.3231195998178</v>
      </c>
      <c r="Z192" s="617" t="s">
        <v>1073</v>
      </c>
      <c r="AA192" s="618" t="s">
        <v>847</v>
      </c>
      <c r="AB192" s="618">
        <v>40</v>
      </c>
      <c r="AC192" s="606">
        <v>5288.765508729206</v>
      </c>
      <c r="AD192" s="606">
        <v>5208.0452420625388</v>
      </c>
      <c r="AE192" s="606">
        <v>4061.0731195998183</v>
      </c>
      <c r="AG192" s="447" t="str">
        <f t="shared" si="48"/>
        <v>X</v>
      </c>
      <c r="AJ192" s="617" t="s">
        <v>1073</v>
      </c>
      <c r="AK192" s="618" t="s">
        <v>847</v>
      </c>
      <c r="AL192" s="618">
        <v>40</v>
      </c>
      <c r="AM192" s="606">
        <v>5313.8687693983811</v>
      </c>
      <c r="AN192" s="606">
        <v>5233.1485027317158</v>
      </c>
      <c r="AO192" s="606">
        <v>4061.0731195998183</v>
      </c>
      <c r="AQ192" s="649">
        <f t="shared" si="49"/>
        <v>-506.13123060161888</v>
      </c>
      <c r="AR192" s="649">
        <f t="shared" si="50"/>
        <v>5233.1485027317158</v>
      </c>
      <c r="AS192" s="649">
        <f t="shared" si="51"/>
        <v>-1758.9268804001817</v>
      </c>
    </row>
    <row r="193" spans="1:45" ht="15" customHeight="1">
      <c r="A193" s="1603" t="str">
        <f t="shared" si="36"/>
        <v>Alexandria20</v>
      </c>
      <c r="B193" s="1596" t="s">
        <v>1056</v>
      </c>
      <c r="C193" s="1597" t="s">
        <v>1057</v>
      </c>
      <c r="D193" s="1641">
        <v>20</v>
      </c>
      <c r="E193" s="1575"/>
      <c r="F193" s="1575"/>
      <c r="G193" s="1577"/>
      <c r="H193" s="1295"/>
      <c r="M193"/>
      <c r="S193" s="617" t="s">
        <v>1073</v>
      </c>
      <c r="T193" s="618" t="s">
        <v>847</v>
      </c>
      <c r="U193" s="620" t="s">
        <v>808</v>
      </c>
      <c r="V193" s="606">
        <v>5524.0610596021261</v>
      </c>
      <c r="W193" s="606">
        <v>5435.2687662687922</v>
      </c>
      <c r="X193" s="606">
        <v>4173.5994315598</v>
      </c>
      <c r="Z193" s="617" t="s">
        <v>1073</v>
      </c>
      <c r="AA193" s="618" t="s">
        <v>847</v>
      </c>
      <c r="AB193" s="620" t="s">
        <v>808</v>
      </c>
      <c r="AC193" s="606">
        <v>5482.8110596021261</v>
      </c>
      <c r="AD193" s="606">
        <v>5394.0187662687922</v>
      </c>
      <c r="AE193" s="606">
        <v>4132.3494315598</v>
      </c>
      <c r="AG193" s="447" t="str">
        <f t="shared" si="48"/>
        <v>X</v>
      </c>
      <c r="AJ193" s="617" t="s">
        <v>1073</v>
      </c>
      <c r="AK193" s="618" t="s">
        <v>847</v>
      </c>
      <c r="AL193" s="620" t="s">
        <v>808</v>
      </c>
      <c r="AM193" s="606">
        <v>5510.4246463382206</v>
      </c>
      <c r="AN193" s="606">
        <v>5421.6323530048867</v>
      </c>
      <c r="AO193" s="606">
        <v>4132.3494315598</v>
      </c>
      <c r="AQ193" s="649">
        <f t="shared" si="49"/>
        <v>-1567.5753536617794</v>
      </c>
      <c r="AR193" s="649">
        <f t="shared" si="50"/>
        <v>5421.6323530048867</v>
      </c>
      <c r="AS193" s="649">
        <f t="shared" si="51"/>
        <v>-2945.6505684402</v>
      </c>
    </row>
    <row r="194" spans="1:45" ht="15" customHeight="1" thickBot="1">
      <c r="A194" s="1603" t="str">
        <f t="shared" si="36"/>
        <v>Alexandria40</v>
      </c>
      <c r="B194" s="1596" t="s">
        <v>1056</v>
      </c>
      <c r="C194" s="1597" t="s">
        <v>1057</v>
      </c>
      <c r="D194" s="1641">
        <v>40</v>
      </c>
      <c r="E194" s="1575"/>
      <c r="F194" s="1575"/>
      <c r="G194" s="1577"/>
      <c r="H194" s="1295"/>
      <c r="M194"/>
      <c r="S194" s="621" t="s">
        <v>1073</v>
      </c>
      <c r="T194" s="622" t="s">
        <v>847</v>
      </c>
      <c r="U194" s="623">
        <v>45</v>
      </c>
      <c r="V194" s="606">
        <v>0</v>
      </c>
      <c r="W194" s="606">
        <v>0</v>
      </c>
      <c r="X194" s="606">
        <v>0</v>
      </c>
      <c r="Z194" s="621" t="s">
        <v>1073</v>
      </c>
      <c r="AA194" s="622" t="s">
        <v>847</v>
      </c>
      <c r="AB194" s="623">
        <v>45</v>
      </c>
      <c r="AC194" s="606">
        <v>0</v>
      </c>
      <c r="AD194" s="606">
        <v>0</v>
      </c>
      <c r="AE194" s="606">
        <v>0</v>
      </c>
      <c r="AG194" s="447" t="str">
        <f t="shared" si="48"/>
        <v>X</v>
      </c>
      <c r="AJ194" s="621" t="s">
        <v>1073</v>
      </c>
      <c r="AK194" s="622" t="s">
        <v>847</v>
      </c>
      <c r="AL194" s="623">
        <v>45</v>
      </c>
      <c r="AM194" s="606">
        <v>0</v>
      </c>
      <c r="AN194" s="606">
        <v>0</v>
      </c>
      <c r="AO194" s="606">
        <v>0</v>
      </c>
      <c r="AQ194" s="649">
        <f t="shared" si="49"/>
        <v>-7078</v>
      </c>
      <c r="AR194" s="649">
        <f t="shared" si="50"/>
        <v>0</v>
      </c>
      <c r="AS194" s="649">
        <f t="shared" si="51"/>
        <v>-7078</v>
      </c>
    </row>
    <row r="195" spans="1:45" ht="15" customHeight="1" thickBot="1">
      <c r="A195" s="1603" t="str">
        <f t="shared" si="36"/>
        <v>Alexandria40H</v>
      </c>
      <c r="B195" s="1596" t="s">
        <v>1056</v>
      </c>
      <c r="C195" s="1597" t="s">
        <v>1057</v>
      </c>
      <c r="D195" s="1574" t="s">
        <v>808</v>
      </c>
      <c r="E195" s="1575"/>
      <c r="F195" s="1575"/>
      <c r="G195" s="1577"/>
      <c r="H195" s="1295"/>
      <c r="M195"/>
      <c r="S195" s="617"/>
      <c r="T195" s="618"/>
      <c r="U195" s="620" t="s">
        <v>788</v>
      </c>
      <c r="V195" s="606">
        <v>3.7852305298010629</v>
      </c>
      <c r="W195" s="606"/>
      <c r="X195" s="606"/>
      <c r="Z195" s="617"/>
      <c r="AA195" s="618"/>
      <c r="AB195" s="620" t="s">
        <v>788</v>
      </c>
      <c r="AC195" s="606">
        <v>3.7439805298010631</v>
      </c>
      <c r="AD195" s="606"/>
      <c r="AE195" s="606"/>
      <c r="AG195" s="447" t="str">
        <f t="shared" si="48"/>
        <v>X</v>
      </c>
      <c r="AJ195" s="617"/>
      <c r="AK195" s="618"/>
      <c r="AL195" s="620" t="s">
        <v>788</v>
      </c>
      <c r="AM195" s="606">
        <v>3.7577873231691097</v>
      </c>
      <c r="AN195" s="606"/>
      <c r="AO195" s="606"/>
      <c r="AQ195" s="649">
        <f t="shared" si="49"/>
        <v>3.7577873231691097</v>
      </c>
      <c r="AR195" s="649">
        <f t="shared" si="50"/>
        <v>0</v>
      </c>
      <c r="AS195" s="649">
        <f t="shared" si="51"/>
        <v>0</v>
      </c>
    </row>
    <row r="196" spans="1:45" ht="15" customHeight="1" thickBot="1">
      <c r="A196" s="1603" t="str">
        <f t="shared" si="36"/>
        <v>AlexandriaLCL</v>
      </c>
      <c r="B196" s="1596" t="s">
        <v>1056</v>
      </c>
      <c r="C196" s="1597"/>
      <c r="D196" s="1574" t="s">
        <v>788</v>
      </c>
      <c r="E196" s="1576"/>
      <c r="F196" s="1578"/>
      <c r="G196" s="1579"/>
      <c r="H196" s="1295"/>
      <c r="M196"/>
      <c r="S196" s="613" t="s">
        <v>851</v>
      </c>
      <c r="T196" s="614" t="s">
        <v>852</v>
      </c>
      <c r="U196" s="614">
        <v>20</v>
      </c>
      <c r="V196" s="606">
        <v>4234.2305298010624</v>
      </c>
      <c r="W196" s="606">
        <v>4189.8343831343955</v>
      </c>
      <c r="X196" s="606">
        <v>3558.9997157798998</v>
      </c>
      <c r="Z196" s="613" t="s">
        <v>851</v>
      </c>
      <c r="AA196" s="614" t="s">
        <v>852</v>
      </c>
      <c r="AB196" s="614">
        <v>20</v>
      </c>
      <c r="AC196" s="606">
        <v>4192.9805298010624</v>
      </c>
      <c r="AD196" s="606">
        <v>4148.5843831343955</v>
      </c>
      <c r="AE196" s="606">
        <v>3517.7497157798998</v>
      </c>
      <c r="AG196" s="447" t="str">
        <f t="shared" si="48"/>
        <v>X</v>
      </c>
      <c r="AJ196" s="613" t="s">
        <v>851</v>
      </c>
      <c r="AK196" s="614" t="s">
        <v>852</v>
      </c>
      <c r="AL196" s="614">
        <v>20</v>
      </c>
      <c r="AM196" s="606">
        <v>4206.7873231691092</v>
      </c>
      <c r="AN196" s="606">
        <v>4162.3911765024432</v>
      </c>
      <c r="AO196" s="606">
        <v>3517.7497157798998</v>
      </c>
      <c r="AQ196" s="649">
        <f t="shared" si="49"/>
        <v>4200.2073231691093</v>
      </c>
      <c r="AR196" s="649">
        <f t="shared" si="50"/>
        <v>4162.3911765024432</v>
      </c>
      <c r="AS196" s="649">
        <f t="shared" si="51"/>
        <v>3511.1697157798999</v>
      </c>
    </row>
    <row r="197" spans="1:45" ht="15" customHeight="1">
      <c r="A197" s="1603" t="str">
        <f t="shared" si="36"/>
        <v>Aliaga20</v>
      </c>
      <c r="B197" s="1598" t="s">
        <v>4300</v>
      </c>
      <c r="C197" s="1599" t="s">
        <v>849</v>
      </c>
      <c r="D197" s="1642">
        <v>20</v>
      </c>
      <c r="E197" s="1569"/>
      <c r="F197" s="1569"/>
      <c r="G197" s="1571"/>
      <c r="H197" s="1295"/>
      <c r="M197"/>
      <c r="S197" s="617" t="s">
        <v>851</v>
      </c>
      <c r="T197" s="618" t="s">
        <v>852</v>
      </c>
      <c r="U197" s="618">
        <v>40</v>
      </c>
      <c r="V197" s="606">
        <v>5853.015508729206</v>
      </c>
      <c r="W197" s="606">
        <v>5772.2952420625388</v>
      </c>
      <c r="X197" s="606">
        <v>4625.3231195998178</v>
      </c>
      <c r="Z197" s="617" t="s">
        <v>851</v>
      </c>
      <c r="AA197" s="618" t="s">
        <v>852</v>
      </c>
      <c r="AB197" s="618">
        <v>40</v>
      </c>
      <c r="AC197" s="606">
        <v>5811.765508729206</v>
      </c>
      <c r="AD197" s="606">
        <v>5731.0452420625388</v>
      </c>
      <c r="AE197" s="606">
        <v>4584.0731195998178</v>
      </c>
      <c r="AG197" s="447" t="str">
        <f t="shared" si="48"/>
        <v>X</v>
      </c>
      <c r="AJ197" s="617" t="s">
        <v>851</v>
      </c>
      <c r="AK197" s="618" t="s">
        <v>852</v>
      </c>
      <c r="AL197" s="618">
        <v>40</v>
      </c>
      <c r="AM197" s="606">
        <v>5836.8687693983811</v>
      </c>
      <c r="AN197" s="606">
        <v>5756.1485027317158</v>
      </c>
      <c r="AO197" s="606">
        <v>4584.0731195998178</v>
      </c>
      <c r="AQ197" s="649">
        <f t="shared" si="49"/>
        <v>5836.8687693983811</v>
      </c>
      <c r="AR197" s="649">
        <f t="shared" si="50"/>
        <v>5756.1485027317158</v>
      </c>
      <c r="AS197" s="649">
        <f t="shared" si="51"/>
        <v>4584.0731195998178</v>
      </c>
    </row>
    <row r="198" spans="1:45" ht="15" customHeight="1">
      <c r="A198" s="1603" t="str">
        <f t="shared" ref="A198:A207" si="52">CONCATENATE(B198,D198)</f>
        <v>Aliaga40</v>
      </c>
      <c r="B198" s="1596" t="s">
        <v>4300</v>
      </c>
      <c r="C198" s="1597" t="s">
        <v>849</v>
      </c>
      <c r="D198" s="1641">
        <v>40</v>
      </c>
      <c r="E198" s="1575"/>
      <c r="F198" s="1575"/>
      <c r="G198" s="1577"/>
      <c r="H198" s="1295"/>
      <c r="M198"/>
      <c r="S198" s="617" t="s">
        <v>851</v>
      </c>
      <c r="T198" s="618" t="s">
        <v>852</v>
      </c>
      <c r="U198" s="620" t="s">
        <v>808</v>
      </c>
      <c r="V198" s="606">
        <v>6047.0610596021261</v>
      </c>
      <c r="W198" s="606">
        <v>5958.2687662687922</v>
      </c>
      <c r="X198" s="606">
        <v>4696.5994315598</v>
      </c>
      <c r="Z198" s="617" t="s">
        <v>851</v>
      </c>
      <c r="AA198" s="618" t="s">
        <v>852</v>
      </c>
      <c r="AB198" s="620" t="s">
        <v>808</v>
      </c>
      <c r="AC198" s="606">
        <v>6005.8110596021261</v>
      </c>
      <c r="AD198" s="606">
        <v>5917.0187662687922</v>
      </c>
      <c r="AE198" s="606">
        <v>4655.3494315598</v>
      </c>
      <c r="AG198" s="447" t="str">
        <f t="shared" si="48"/>
        <v>X</v>
      </c>
      <c r="AJ198" s="617" t="s">
        <v>851</v>
      </c>
      <c r="AK198" s="618" t="s">
        <v>852</v>
      </c>
      <c r="AL198" s="620" t="s">
        <v>808</v>
      </c>
      <c r="AM198" s="606">
        <v>6033.4246463382206</v>
      </c>
      <c r="AN198" s="606">
        <v>5944.6323530048867</v>
      </c>
      <c r="AO198" s="606">
        <v>4655.3494315598</v>
      </c>
      <c r="AQ198" s="649">
        <f t="shared" si="49"/>
        <v>6033.4246463382206</v>
      </c>
      <c r="AR198" s="649">
        <f t="shared" si="50"/>
        <v>5944.6323530048867</v>
      </c>
      <c r="AS198" s="649">
        <f t="shared" si="51"/>
        <v>4655.3494315598</v>
      </c>
    </row>
    <row r="199" spans="1:45" ht="15" customHeight="1" thickBot="1">
      <c r="A199" s="1603" t="str">
        <f t="shared" si="52"/>
        <v>Aliaga40H</v>
      </c>
      <c r="B199" s="1596" t="s">
        <v>4300</v>
      </c>
      <c r="C199" s="1597" t="s">
        <v>849</v>
      </c>
      <c r="D199" s="1574" t="s">
        <v>808</v>
      </c>
      <c r="E199" s="1575"/>
      <c r="F199" s="1575"/>
      <c r="G199" s="1577"/>
      <c r="H199" s="1295"/>
      <c r="M199"/>
      <c r="S199" s="621" t="s">
        <v>851</v>
      </c>
      <c r="T199" s="622" t="s">
        <v>852</v>
      </c>
      <c r="U199" s="623">
        <v>45</v>
      </c>
      <c r="V199" s="606">
        <v>0</v>
      </c>
      <c r="W199" s="606">
        <v>0</v>
      </c>
      <c r="X199" s="606">
        <v>0</v>
      </c>
      <c r="Z199" s="621" t="s">
        <v>851</v>
      </c>
      <c r="AA199" s="622" t="s">
        <v>852</v>
      </c>
      <c r="AB199" s="623">
        <v>45</v>
      </c>
      <c r="AC199" s="606">
        <v>0</v>
      </c>
      <c r="AD199" s="606">
        <v>0</v>
      </c>
      <c r="AE199" s="606">
        <v>0</v>
      </c>
      <c r="AG199" s="447" t="str">
        <f t="shared" si="48"/>
        <v>X</v>
      </c>
      <c r="AJ199" s="621" t="s">
        <v>851</v>
      </c>
      <c r="AK199" s="622" t="s">
        <v>852</v>
      </c>
      <c r="AL199" s="623">
        <v>45</v>
      </c>
      <c r="AM199" s="606">
        <v>0</v>
      </c>
      <c r="AN199" s="606">
        <v>0</v>
      </c>
      <c r="AO199" s="606">
        <v>0</v>
      </c>
      <c r="AQ199" s="649">
        <f t="shared" si="49"/>
        <v>0</v>
      </c>
      <c r="AR199" s="649">
        <f t="shared" si="50"/>
        <v>0</v>
      </c>
      <c r="AS199" s="649">
        <f t="shared" si="51"/>
        <v>0</v>
      </c>
    </row>
    <row r="200" spans="1:45" ht="15" customHeight="1" thickBot="1">
      <c r="A200" s="1603" t="str">
        <f t="shared" si="52"/>
        <v>AliagaLCL</v>
      </c>
      <c r="B200" s="1600" t="s">
        <v>4300</v>
      </c>
      <c r="C200" s="1601"/>
      <c r="D200" s="1583" t="s">
        <v>788</v>
      </c>
      <c r="E200" s="1584"/>
      <c r="F200" s="1585"/>
      <c r="G200" s="1586"/>
      <c r="H200" s="1295"/>
      <c r="M200"/>
      <c r="S200" s="617"/>
      <c r="T200" s="618"/>
      <c r="U200" s="620" t="s">
        <v>788</v>
      </c>
      <c r="V200" s="606">
        <v>4.2342305298010627</v>
      </c>
      <c r="W200" s="606"/>
      <c r="X200" s="606"/>
      <c r="Z200" s="617"/>
      <c r="AA200" s="618"/>
      <c r="AB200" s="620" t="s">
        <v>788</v>
      </c>
      <c r="AC200" s="606">
        <v>4.1929805298010621</v>
      </c>
      <c r="AD200" s="606"/>
      <c r="AE200" s="606"/>
      <c r="AG200" s="447" t="str">
        <f t="shared" si="48"/>
        <v>X</v>
      </c>
      <c r="AJ200" s="617"/>
      <c r="AK200" s="618"/>
      <c r="AL200" s="620" t="s">
        <v>788</v>
      </c>
      <c r="AM200" s="606">
        <v>4.2067873231691095</v>
      </c>
      <c r="AN200" s="606"/>
      <c r="AO200" s="606"/>
      <c r="AQ200" s="649">
        <f t="shared" si="49"/>
        <v>4.2067873231691095</v>
      </c>
      <c r="AR200" s="649">
        <f t="shared" si="50"/>
        <v>0</v>
      </c>
      <c r="AS200" s="649">
        <f t="shared" si="51"/>
        <v>0</v>
      </c>
    </row>
    <row r="201" spans="1:45" ht="15" customHeight="1">
      <c r="A201" s="1603" t="str">
        <f t="shared" si="52"/>
        <v>Ancona20</v>
      </c>
      <c r="B201" s="1596" t="s">
        <v>743</v>
      </c>
      <c r="C201" s="1597" t="s">
        <v>840</v>
      </c>
      <c r="D201" s="1597">
        <v>20</v>
      </c>
      <c r="E201" s="1575"/>
      <c r="F201" s="1575"/>
      <c r="G201" s="1577"/>
      <c r="H201" s="1295"/>
      <c r="M201"/>
      <c r="S201" s="624" t="s">
        <v>825</v>
      </c>
      <c r="T201" s="625" t="s">
        <v>1048</v>
      </c>
      <c r="U201" s="626">
        <v>20</v>
      </c>
      <c r="V201" s="606">
        <v>3566.4051564677293</v>
      </c>
      <c r="W201" s="606">
        <v>3384.0735564677298</v>
      </c>
      <c r="X201" s="606">
        <v>3218.1473833560713</v>
      </c>
      <c r="Z201" s="624" t="s">
        <v>825</v>
      </c>
      <c r="AA201" s="625" t="s">
        <v>1048</v>
      </c>
      <c r="AB201" s="626">
        <v>20</v>
      </c>
      <c r="AC201" s="606">
        <v>3525.1551564677293</v>
      </c>
      <c r="AD201" s="606">
        <v>3342.8235564677298</v>
      </c>
      <c r="AE201" s="606">
        <v>3176.8973833560713</v>
      </c>
      <c r="AG201" s="447" t="str">
        <f t="shared" si="48"/>
        <v>X</v>
      </c>
      <c r="AJ201" s="624" t="s">
        <v>825</v>
      </c>
      <c r="AK201" s="625" t="s">
        <v>1048</v>
      </c>
      <c r="AL201" s="626">
        <v>20</v>
      </c>
      <c r="AM201" s="606">
        <v>3538.961949835777</v>
      </c>
      <c r="AN201" s="606">
        <v>3356.6303498357765</v>
      </c>
      <c r="AO201" s="606">
        <v>3226.7917676216457</v>
      </c>
      <c r="AQ201" s="649">
        <f t="shared" si="49"/>
        <v>3538.961949835777</v>
      </c>
      <c r="AR201" s="649">
        <f t="shared" si="50"/>
        <v>3356.6303498357765</v>
      </c>
      <c r="AS201" s="649">
        <f t="shared" si="51"/>
        <v>3226.7917676216457</v>
      </c>
    </row>
    <row r="202" spans="1:45" ht="15" customHeight="1">
      <c r="A202" s="1603" t="str">
        <f t="shared" si="52"/>
        <v>Ancona40</v>
      </c>
      <c r="B202" s="1596" t="s">
        <v>743</v>
      </c>
      <c r="C202" s="1597" t="s">
        <v>840</v>
      </c>
      <c r="D202" s="1597">
        <v>40</v>
      </c>
      <c r="E202" s="1575"/>
      <c r="F202" s="1575"/>
      <c r="G202" s="1577"/>
      <c r="H202" s="1295"/>
      <c r="M202"/>
      <c r="S202" s="627" t="s">
        <v>825</v>
      </c>
      <c r="T202" s="628" t="s">
        <v>1048</v>
      </c>
      <c r="U202" s="629">
        <v>40</v>
      </c>
      <c r="V202" s="606">
        <v>4781.9693753958709</v>
      </c>
      <c r="W202" s="606">
        <v>4450.4573753958721</v>
      </c>
      <c r="X202" s="606">
        <v>4148.7734242837651</v>
      </c>
      <c r="Z202" s="627" t="s">
        <v>825</v>
      </c>
      <c r="AA202" s="628" t="s">
        <v>1048</v>
      </c>
      <c r="AB202" s="629">
        <v>40</v>
      </c>
      <c r="AC202" s="606">
        <v>4740.7193753958709</v>
      </c>
      <c r="AD202" s="606">
        <v>4409.2073753958721</v>
      </c>
      <c r="AE202" s="606">
        <v>4107.5234242837651</v>
      </c>
      <c r="AG202" s="447" t="str">
        <f t="shared" si="48"/>
        <v>X</v>
      </c>
      <c r="AJ202" s="627" t="s">
        <v>825</v>
      </c>
      <c r="AK202" s="628" t="s">
        <v>1048</v>
      </c>
      <c r="AL202" s="629">
        <v>40</v>
      </c>
      <c r="AM202" s="606">
        <v>4765.8226360650478</v>
      </c>
      <c r="AN202" s="606">
        <v>4434.310636065049</v>
      </c>
      <c r="AO202" s="606">
        <v>4198.2404865848112</v>
      </c>
      <c r="AQ202" s="649">
        <f t="shared" si="49"/>
        <v>-954.17736393495215</v>
      </c>
      <c r="AR202" s="649">
        <f t="shared" si="50"/>
        <v>4434.310636065049</v>
      </c>
      <c r="AS202" s="649">
        <f t="shared" si="51"/>
        <v>-1521.7595134151888</v>
      </c>
    </row>
    <row r="203" spans="1:45" ht="15" customHeight="1">
      <c r="A203" s="1603" t="str">
        <f t="shared" si="52"/>
        <v>Ancona40H</v>
      </c>
      <c r="B203" s="1596" t="s">
        <v>743</v>
      </c>
      <c r="C203" s="1597" t="s">
        <v>840</v>
      </c>
      <c r="D203" s="1574" t="s">
        <v>808</v>
      </c>
      <c r="E203" s="1575"/>
      <c r="F203" s="1575"/>
      <c r="G203" s="1577"/>
      <c r="H203" s="1295"/>
      <c r="M203"/>
      <c r="S203" s="627" t="s">
        <v>825</v>
      </c>
      <c r="T203" s="628" t="s">
        <v>1048</v>
      </c>
      <c r="U203" s="629" t="s">
        <v>808</v>
      </c>
      <c r="V203" s="606">
        <v>4985.4103129354589</v>
      </c>
      <c r="W203" s="606">
        <v>4620.747112935459</v>
      </c>
      <c r="X203" s="606">
        <v>4288.894766712142</v>
      </c>
      <c r="Z203" s="627" t="s">
        <v>825</v>
      </c>
      <c r="AA203" s="628" t="s">
        <v>1048</v>
      </c>
      <c r="AB203" s="629" t="s">
        <v>808</v>
      </c>
      <c r="AC203" s="606">
        <v>4944.1603129354589</v>
      </c>
      <c r="AD203" s="606">
        <v>4579.497112935459</v>
      </c>
      <c r="AE203" s="606">
        <v>4247.644766712142</v>
      </c>
      <c r="AG203" s="447" t="str">
        <f t="shared" si="48"/>
        <v>X</v>
      </c>
      <c r="AJ203" s="627" t="s">
        <v>825</v>
      </c>
      <c r="AK203" s="628" t="s">
        <v>1048</v>
      </c>
      <c r="AL203" s="629" t="s">
        <v>808</v>
      </c>
      <c r="AM203" s="606">
        <v>4971.7738996715534</v>
      </c>
      <c r="AN203" s="606">
        <v>4607.1106996715534</v>
      </c>
      <c r="AO203" s="606">
        <v>4347.4335352432918</v>
      </c>
      <c r="AQ203" s="649">
        <f t="shared" si="49"/>
        <v>-2206.2261003284466</v>
      </c>
      <c r="AR203" s="649">
        <f t="shared" si="50"/>
        <v>4607.1106996715534</v>
      </c>
      <c r="AS203" s="649">
        <f t="shared" si="51"/>
        <v>-2830.5664647567082</v>
      </c>
    </row>
    <row r="204" spans="1:45" ht="15" customHeight="1" thickBot="1">
      <c r="A204" s="1603" t="str">
        <f t="shared" si="52"/>
        <v>AnconaLCL</v>
      </c>
      <c r="B204" s="1596" t="s">
        <v>743</v>
      </c>
      <c r="C204" s="1597"/>
      <c r="D204" s="1574" t="s">
        <v>788</v>
      </c>
      <c r="E204" s="1576"/>
      <c r="F204" s="1578"/>
      <c r="G204" s="1579"/>
      <c r="H204" s="1295"/>
      <c r="M204"/>
      <c r="S204" s="630" t="s">
        <v>825</v>
      </c>
      <c r="T204" s="631" t="s">
        <v>1048</v>
      </c>
      <c r="U204" s="632">
        <v>45</v>
      </c>
      <c r="V204" s="606">
        <v>5781.9617192448395</v>
      </c>
      <c r="W204" s="606">
        <v>5367.5717192448392</v>
      </c>
      <c r="X204" s="606">
        <v>4990.4667803547063</v>
      </c>
      <c r="Z204" s="630" t="s">
        <v>825</v>
      </c>
      <c r="AA204" s="631" t="s">
        <v>1048</v>
      </c>
      <c r="AB204" s="632">
        <v>45</v>
      </c>
      <c r="AC204" s="606">
        <v>5740.7117192448395</v>
      </c>
      <c r="AD204" s="606">
        <v>5326.3217192448392</v>
      </c>
      <c r="AE204" s="606">
        <v>4949.2167803547063</v>
      </c>
      <c r="AG204" s="447" t="str">
        <f t="shared" si="48"/>
        <v>X</v>
      </c>
      <c r="AJ204" s="630" t="s">
        <v>825</v>
      </c>
      <c r="AK204" s="631" t="s">
        <v>1048</v>
      </c>
      <c r="AL204" s="632">
        <v>45</v>
      </c>
      <c r="AM204" s="606">
        <v>5772.0907950813107</v>
      </c>
      <c r="AN204" s="606">
        <v>5357.7007950813104</v>
      </c>
      <c r="AO204" s="606">
        <v>5062.6131082310139</v>
      </c>
      <c r="AQ204" s="649">
        <f t="shared" si="49"/>
        <v>-1405.9092049186893</v>
      </c>
      <c r="AR204" s="649">
        <f t="shared" si="50"/>
        <v>5357.7007950813104</v>
      </c>
      <c r="AS204" s="649">
        <f t="shared" si="51"/>
        <v>-2115.3868917689861</v>
      </c>
    </row>
    <row r="205" spans="1:45" ht="15" customHeight="1" thickBot="1">
      <c r="A205" s="1603" t="str">
        <f t="shared" si="52"/>
        <v>Antwerp20</v>
      </c>
      <c r="B205" s="1598" t="s">
        <v>841</v>
      </c>
      <c r="C205" s="1599" t="s">
        <v>842</v>
      </c>
      <c r="D205" s="1599">
        <v>20</v>
      </c>
      <c r="E205" s="1569"/>
      <c r="F205" s="1569"/>
      <c r="G205" s="1571"/>
      <c r="H205" s="1295"/>
      <c r="M205"/>
      <c r="S205" s="627"/>
      <c r="T205" s="628"/>
      <c r="U205" s="633" t="s">
        <v>788</v>
      </c>
      <c r="V205" s="606">
        <v>3.566405156467729</v>
      </c>
      <c r="W205" s="606"/>
      <c r="X205" s="606"/>
      <c r="Z205" s="627"/>
      <c r="AA205" s="628"/>
      <c r="AB205" s="633" t="s">
        <v>788</v>
      </c>
      <c r="AC205" s="606">
        <v>3.5251551564677293</v>
      </c>
      <c r="AD205" s="606"/>
      <c r="AE205" s="606"/>
      <c r="AG205" s="447" t="str">
        <f t="shared" si="48"/>
        <v>X</v>
      </c>
      <c r="AJ205" s="627"/>
      <c r="AK205" s="628"/>
      <c r="AL205" s="633" t="s">
        <v>788</v>
      </c>
      <c r="AM205" s="606">
        <v>3.5389619498357767</v>
      </c>
      <c r="AN205" s="606"/>
      <c r="AO205" s="606"/>
      <c r="AQ205" s="649" t="e">
        <f t="shared" si="49"/>
        <v>#VALUE!</v>
      </c>
      <c r="AR205" s="649">
        <f t="shared" si="50"/>
        <v>0</v>
      </c>
      <c r="AS205" s="649" t="e">
        <f t="shared" si="51"/>
        <v>#VALUE!</v>
      </c>
    </row>
    <row r="206" spans="1:45" ht="15" customHeight="1">
      <c r="A206" s="1603" t="str">
        <f t="shared" si="52"/>
        <v>Antwerp40</v>
      </c>
      <c r="B206" s="1596" t="s">
        <v>841</v>
      </c>
      <c r="C206" s="1597" t="s">
        <v>842</v>
      </c>
      <c r="D206" s="1597">
        <v>40</v>
      </c>
      <c r="E206" s="1575"/>
      <c r="F206" s="1575"/>
      <c r="G206" s="1577"/>
      <c r="H206" s="1295"/>
      <c r="M206"/>
      <c r="S206" s="613" t="s">
        <v>853</v>
      </c>
      <c r="T206" s="614" t="s">
        <v>852</v>
      </c>
      <c r="U206" s="614">
        <v>20</v>
      </c>
      <c r="V206" s="606">
        <v>3909.2305298010633</v>
      </c>
      <c r="W206" s="606">
        <v>3864.8343831343964</v>
      </c>
      <c r="X206" s="606">
        <v>3233.9997157798998</v>
      </c>
      <c r="Z206" s="613" t="s">
        <v>853</v>
      </c>
      <c r="AA206" s="614" t="s">
        <v>852</v>
      </c>
      <c r="AB206" s="614">
        <v>20</v>
      </c>
      <c r="AC206" s="606">
        <v>3867.9805298010633</v>
      </c>
      <c r="AD206" s="606">
        <v>3823.5843831343964</v>
      </c>
      <c r="AE206" s="606">
        <v>3192.7497157798998</v>
      </c>
      <c r="AG206" s="447" t="str">
        <f t="shared" si="48"/>
        <v>X</v>
      </c>
      <c r="AJ206" s="613" t="s">
        <v>853</v>
      </c>
      <c r="AK206" s="614" t="s">
        <v>852</v>
      </c>
      <c r="AL206" s="614">
        <v>20</v>
      </c>
      <c r="AM206" s="606">
        <v>3881.7873231691101</v>
      </c>
      <c r="AN206" s="606">
        <v>3837.3911765024432</v>
      </c>
      <c r="AO206" s="606">
        <v>3192.7497157798998</v>
      </c>
      <c r="AQ206" s="649">
        <f t="shared" si="49"/>
        <v>3875.3173231691103</v>
      </c>
      <c r="AR206" s="649">
        <f t="shared" si="50"/>
        <v>3837.3911765024432</v>
      </c>
      <c r="AS206" s="649">
        <f t="shared" si="51"/>
        <v>3186.2797157799</v>
      </c>
    </row>
    <row r="207" spans="1:45" ht="15" customHeight="1">
      <c r="A207" s="1603" t="str">
        <f t="shared" si="52"/>
        <v>Antwerp40H</v>
      </c>
      <c r="B207" s="1596" t="s">
        <v>841</v>
      </c>
      <c r="C207" s="1597" t="s">
        <v>842</v>
      </c>
      <c r="D207" s="1574" t="s">
        <v>808</v>
      </c>
      <c r="E207" s="1575"/>
      <c r="F207" s="1575"/>
      <c r="G207" s="1577"/>
      <c r="H207" s="1295"/>
      <c r="M207"/>
      <c r="S207" s="617" t="s">
        <v>853</v>
      </c>
      <c r="T207" s="618" t="s">
        <v>852</v>
      </c>
      <c r="U207" s="618">
        <v>40</v>
      </c>
      <c r="V207" s="606">
        <v>5278.015508729206</v>
      </c>
      <c r="W207" s="606">
        <v>5197.2952420625388</v>
      </c>
      <c r="X207" s="606">
        <v>4050.3231195998183</v>
      </c>
      <c r="Z207" s="617" t="s">
        <v>853</v>
      </c>
      <c r="AA207" s="618" t="s">
        <v>852</v>
      </c>
      <c r="AB207" s="618">
        <v>40</v>
      </c>
      <c r="AC207" s="606">
        <v>5236.765508729206</v>
      </c>
      <c r="AD207" s="606">
        <v>5156.0452420625388</v>
      </c>
      <c r="AE207" s="606">
        <v>4009.0731195998183</v>
      </c>
      <c r="AG207" s="447" t="str">
        <f t="shared" si="48"/>
        <v>X</v>
      </c>
      <c r="AJ207" s="617" t="s">
        <v>853</v>
      </c>
      <c r="AK207" s="618" t="s">
        <v>852</v>
      </c>
      <c r="AL207" s="618">
        <v>40</v>
      </c>
      <c r="AM207" s="606">
        <v>5261.8687693983811</v>
      </c>
      <c r="AN207" s="606">
        <v>5181.1485027317158</v>
      </c>
      <c r="AO207" s="606">
        <v>4009.0731195998183</v>
      </c>
      <c r="AQ207" s="649">
        <f t="shared" si="49"/>
        <v>-558.13123060161888</v>
      </c>
      <c r="AR207" s="649">
        <f t="shared" si="50"/>
        <v>5181.1485027317158</v>
      </c>
      <c r="AS207" s="649">
        <f t="shared" si="51"/>
        <v>-1810.9268804001817</v>
      </c>
    </row>
    <row r="208" spans="1:45" ht="15" customHeight="1" thickBot="1">
      <c r="A208" s="1603" t="str">
        <f t="shared" ref="A208:A272" si="53">CONCATENATE(B208,D208)</f>
        <v>AntwerpLCL</v>
      </c>
      <c r="B208" s="1600" t="s">
        <v>841</v>
      </c>
      <c r="C208" s="1601"/>
      <c r="D208" s="1583" t="s">
        <v>788</v>
      </c>
      <c r="E208" s="1584"/>
      <c r="F208" s="1585"/>
      <c r="G208" s="1586"/>
      <c r="H208" s="1295"/>
      <c r="M208"/>
      <c r="S208" s="617" t="s">
        <v>853</v>
      </c>
      <c r="T208" s="618" t="s">
        <v>852</v>
      </c>
      <c r="U208" s="620" t="s">
        <v>808</v>
      </c>
      <c r="V208" s="606">
        <v>5472.0610596021261</v>
      </c>
      <c r="W208" s="606">
        <v>5383.2687662687922</v>
      </c>
      <c r="X208" s="606">
        <v>4121.5994315598</v>
      </c>
      <c r="Z208" s="617" t="s">
        <v>853</v>
      </c>
      <c r="AA208" s="618" t="s">
        <v>852</v>
      </c>
      <c r="AB208" s="620" t="s">
        <v>808</v>
      </c>
      <c r="AC208" s="606">
        <v>5430.8110596021261</v>
      </c>
      <c r="AD208" s="606">
        <v>5342.0187662687922</v>
      </c>
      <c r="AE208" s="606">
        <v>4080.3494315598</v>
      </c>
      <c r="AG208" s="447" t="str">
        <f t="shared" si="48"/>
        <v>X</v>
      </c>
      <c r="AJ208" s="617" t="s">
        <v>853</v>
      </c>
      <c r="AK208" s="618" t="s">
        <v>852</v>
      </c>
      <c r="AL208" s="620" t="s">
        <v>808</v>
      </c>
      <c r="AM208" s="606">
        <v>5458.4246463382206</v>
      </c>
      <c r="AN208" s="606">
        <v>5369.6323530048867</v>
      </c>
      <c r="AO208" s="606">
        <v>4080.3494315598</v>
      </c>
      <c r="AQ208" s="649">
        <f t="shared" si="49"/>
        <v>-1619.5753536617794</v>
      </c>
      <c r="AR208" s="649">
        <f t="shared" si="50"/>
        <v>5369.6323530048867</v>
      </c>
      <c r="AS208" s="649">
        <f t="shared" si="51"/>
        <v>-2997.6505684402</v>
      </c>
    </row>
    <row r="209" spans="1:45" ht="15" customHeight="1" thickBot="1">
      <c r="A209" s="1603" t="str">
        <f t="shared" si="53"/>
        <v>Barcelona20</v>
      </c>
      <c r="B209" s="1596" t="s">
        <v>1579</v>
      </c>
      <c r="C209" s="1597" t="s">
        <v>1066</v>
      </c>
      <c r="D209" s="1597">
        <v>20</v>
      </c>
      <c r="E209" s="1575"/>
      <c r="F209" s="1575"/>
      <c r="G209" s="1577"/>
      <c r="M209"/>
      <c r="S209" s="621" t="s">
        <v>853</v>
      </c>
      <c r="T209" s="622" t="s">
        <v>852</v>
      </c>
      <c r="U209" s="623">
        <v>45</v>
      </c>
      <c r="V209" s="606">
        <v>0</v>
      </c>
      <c r="W209" s="606">
        <v>0</v>
      </c>
      <c r="X209" s="606">
        <v>0</v>
      </c>
      <c r="Z209" s="621" t="s">
        <v>853</v>
      </c>
      <c r="AA209" s="622" t="s">
        <v>852</v>
      </c>
      <c r="AB209" s="623">
        <v>45</v>
      </c>
      <c r="AC209" s="606">
        <v>0</v>
      </c>
      <c r="AD209" s="606">
        <v>0</v>
      </c>
      <c r="AE209" s="606">
        <v>0</v>
      </c>
      <c r="AG209" s="447" t="str">
        <f t="shared" si="48"/>
        <v>X</v>
      </c>
      <c r="AJ209" s="621" t="s">
        <v>853</v>
      </c>
      <c r="AK209" s="622" t="s">
        <v>852</v>
      </c>
      <c r="AL209" s="623">
        <v>45</v>
      </c>
      <c r="AM209" s="606">
        <v>0</v>
      </c>
      <c r="AN209" s="606">
        <v>0</v>
      </c>
      <c r="AO209" s="606">
        <v>0</v>
      </c>
      <c r="AQ209" s="649">
        <f t="shared" si="49"/>
        <v>-7078</v>
      </c>
      <c r="AR209" s="649">
        <f t="shared" si="50"/>
        <v>0</v>
      </c>
      <c r="AS209" s="649">
        <f t="shared" si="51"/>
        <v>-7078</v>
      </c>
    </row>
    <row r="210" spans="1:45" ht="15" customHeight="1" thickBot="1">
      <c r="A210" s="1603" t="str">
        <f t="shared" si="53"/>
        <v>Barcelona40</v>
      </c>
      <c r="B210" s="1596" t="s">
        <v>1579</v>
      </c>
      <c r="C210" s="1597" t="s">
        <v>1066</v>
      </c>
      <c r="D210" s="1597">
        <v>40</v>
      </c>
      <c r="E210" s="1575"/>
      <c r="F210" s="1575"/>
      <c r="G210" s="1577"/>
      <c r="M210"/>
      <c r="S210" s="617"/>
      <c r="T210" s="618"/>
      <c r="U210" s="620" t="s">
        <v>788</v>
      </c>
      <c r="V210" s="606">
        <v>3.909230529801063</v>
      </c>
      <c r="W210" s="606"/>
      <c r="X210" s="606"/>
      <c r="Z210" s="617"/>
      <c r="AA210" s="618"/>
      <c r="AB210" s="620" t="s">
        <v>788</v>
      </c>
      <c r="AC210" s="606">
        <v>3.8679805298010632</v>
      </c>
      <c r="AD210" s="606"/>
      <c r="AE210" s="606"/>
      <c r="AG210" s="447" t="str">
        <f t="shared" si="48"/>
        <v>X</v>
      </c>
      <c r="AJ210" s="617"/>
      <c r="AK210" s="618"/>
      <c r="AL210" s="620" t="s">
        <v>788</v>
      </c>
      <c r="AM210" s="606">
        <v>3.8817873231691098</v>
      </c>
      <c r="AN210" s="606"/>
      <c r="AO210" s="606"/>
      <c r="AQ210" s="649" t="e">
        <f t="shared" si="49"/>
        <v>#VALUE!</v>
      </c>
      <c r="AR210" s="649">
        <f t="shared" si="50"/>
        <v>0</v>
      </c>
      <c r="AS210" s="649" t="e">
        <f t="shared" si="51"/>
        <v>#VALUE!</v>
      </c>
    </row>
    <row r="211" spans="1:45" ht="15" customHeight="1">
      <c r="A211" s="1603" t="str">
        <f t="shared" si="53"/>
        <v>Barcelona40H</v>
      </c>
      <c r="B211" s="1596" t="s">
        <v>1579</v>
      </c>
      <c r="C211" s="1597" t="s">
        <v>1066</v>
      </c>
      <c r="D211" s="1574" t="s">
        <v>808</v>
      </c>
      <c r="E211" s="1575"/>
      <c r="F211" s="1575"/>
      <c r="G211" s="1577"/>
      <c r="M211"/>
      <c r="S211" s="613" t="s">
        <v>854</v>
      </c>
      <c r="T211" s="614" t="s">
        <v>840</v>
      </c>
      <c r="U211" s="614">
        <v>20</v>
      </c>
      <c r="V211" s="606">
        <v>3709.2305298010633</v>
      </c>
      <c r="W211" s="606">
        <v>3664.8343831343964</v>
      </c>
      <c r="X211" s="606">
        <v>3033.9997157798998</v>
      </c>
      <c r="Z211" s="613" t="s">
        <v>854</v>
      </c>
      <c r="AA211" s="614" t="s">
        <v>840</v>
      </c>
      <c r="AB211" s="614">
        <v>20</v>
      </c>
      <c r="AC211" s="606">
        <v>3667.9805298010633</v>
      </c>
      <c r="AD211" s="606">
        <v>3623.5843831343964</v>
      </c>
      <c r="AE211" s="606">
        <v>2992.7497157798998</v>
      </c>
      <c r="AG211" s="447" t="str">
        <f t="shared" si="48"/>
        <v>X</v>
      </c>
      <c r="AJ211" s="613" t="s">
        <v>854</v>
      </c>
      <c r="AK211" s="614" t="s">
        <v>840</v>
      </c>
      <c r="AL211" s="614">
        <v>20</v>
      </c>
      <c r="AM211" s="606">
        <v>3681.7873231691101</v>
      </c>
      <c r="AN211" s="606">
        <v>3637.3911765024432</v>
      </c>
      <c r="AO211" s="606">
        <v>2992.7497157798998</v>
      </c>
      <c r="AQ211" s="649">
        <f t="shared" si="49"/>
        <v>3675.2073231691102</v>
      </c>
      <c r="AR211" s="649">
        <f t="shared" si="50"/>
        <v>3637.3911765024432</v>
      </c>
      <c r="AS211" s="649">
        <f t="shared" si="51"/>
        <v>2986.1697157798999</v>
      </c>
    </row>
    <row r="212" spans="1:45" ht="15" customHeight="1" thickBot="1">
      <c r="A212" s="1603" t="str">
        <f t="shared" si="53"/>
        <v>BarcelonaLCL</v>
      </c>
      <c r="B212" s="1596" t="s">
        <v>1579</v>
      </c>
      <c r="C212" s="1597"/>
      <c r="D212" s="1574" t="s">
        <v>788</v>
      </c>
      <c r="E212" s="1576"/>
      <c r="F212" s="1578"/>
      <c r="G212" s="1579"/>
      <c r="M212"/>
      <c r="S212" s="617" t="s">
        <v>854</v>
      </c>
      <c r="T212" s="618" t="s">
        <v>840</v>
      </c>
      <c r="U212" s="618">
        <v>40</v>
      </c>
      <c r="V212" s="606">
        <v>5078.015508729206</v>
      </c>
      <c r="W212" s="606">
        <v>4997.2952420625388</v>
      </c>
      <c r="X212" s="606">
        <v>3850.3231195998183</v>
      </c>
      <c r="Z212" s="617" t="s">
        <v>854</v>
      </c>
      <c r="AA212" s="618" t="s">
        <v>840</v>
      </c>
      <c r="AB212" s="618">
        <v>40</v>
      </c>
      <c r="AC212" s="606">
        <v>5036.765508729206</v>
      </c>
      <c r="AD212" s="606">
        <v>4956.0452420625388</v>
      </c>
      <c r="AE212" s="606">
        <v>3809.0731195998183</v>
      </c>
      <c r="AG212" s="447" t="str">
        <f t="shared" si="48"/>
        <v>X</v>
      </c>
      <c r="AJ212" s="617" t="s">
        <v>854</v>
      </c>
      <c r="AK212" s="618" t="s">
        <v>840</v>
      </c>
      <c r="AL212" s="618">
        <v>40</v>
      </c>
      <c r="AM212" s="606">
        <v>5061.8687693983811</v>
      </c>
      <c r="AN212" s="606">
        <v>4981.1485027317158</v>
      </c>
      <c r="AO212" s="606">
        <v>3809.0731195998183</v>
      </c>
      <c r="AQ212" s="649">
        <f t="shared" si="49"/>
        <v>5061.8687693983811</v>
      </c>
      <c r="AR212" s="649">
        <f t="shared" si="50"/>
        <v>4981.1485027317158</v>
      </c>
      <c r="AS212" s="649">
        <f t="shared" si="51"/>
        <v>3809.0731195998183</v>
      </c>
    </row>
    <row r="213" spans="1:45" ht="15" customHeight="1">
      <c r="A213" s="1295" t="str">
        <f t="shared" si="53"/>
        <v>Bremerhaven20</v>
      </c>
      <c r="B213" s="1539" t="s">
        <v>843</v>
      </c>
      <c r="C213" s="1540" t="s">
        <v>753</v>
      </c>
      <c r="D213" s="1540">
        <v>20</v>
      </c>
      <c r="E213" s="1516">
        <v>8024</v>
      </c>
      <c r="F213" s="1516"/>
      <c r="G213" s="1516">
        <v>8024</v>
      </c>
      <c r="M213"/>
      <c r="S213" s="617" t="s">
        <v>854</v>
      </c>
      <c r="T213" s="618" t="s">
        <v>840</v>
      </c>
      <c r="U213" s="620" t="s">
        <v>808</v>
      </c>
      <c r="V213" s="606">
        <v>5272.0610596021261</v>
      </c>
      <c r="W213" s="606">
        <v>5183.2687662687922</v>
      </c>
      <c r="X213" s="606">
        <v>3921.5994315598</v>
      </c>
      <c r="Z213" s="617" t="s">
        <v>854</v>
      </c>
      <c r="AA213" s="618" t="s">
        <v>840</v>
      </c>
      <c r="AB213" s="620" t="s">
        <v>808</v>
      </c>
      <c r="AC213" s="606">
        <v>5230.8110596021261</v>
      </c>
      <c r="AD213" s="606">
        <v>5142.0187662687922</v>
      </c>
      <c r="AE213" s="606">
        <v>3880.3494315598</v>
      </c>
      <c r="AG213" s="447" t="str">
        <f t="shared" si="48"/>
        <v>X</v>
      </c>
      <c r="AJ213" s="617" t="s">
        <v>854</v>
      </c>
      <c r="AK213" s="618" t="s">
        <v>840</v>
      </c>
      <c r="AL213" s="620" t="s">
        <v>808</v>
      </c>
      <c r="AM213" s="606">
        <v>5258.4246463382206</v>
      </c>
      <c r="AN213" s="606">
        <v>5169.6323530048867</v>
      </c>
      <c r="AO213" s="606">
        <v>3880.3494315598</v>
      </c>
      <c r="AQ213" s="649">
        <f t="shared" si="49"/>
        <v>5258.4246463382206</v>
      </c>
      <c r="AR213" s="649">
        <f t="shared" si="50"/>
        <v>5169.6323530048867</v>
      </c>
      <c r="AS213" s="649">
        <f t="shared" si="51"/>
        <v>3880.3494315598</v>
      </c>
    </row>
    <row r="214" spans="1:45" ht="15" customHeight="1" thickBot="1">
      <c r="A214" s="1295" t="str">
        <f t="shared" si="53"/>
        <v>Bremerhaven40</v>
      </c>
      <c r="B214" s="1537" t="s">
        <v>843</v>
      </c>
      <c r="C214" s="1538" t="s">
        <v>753</v>
      </c>
      <c r="D214" s="1538">
        <v>40</v>
      </c>
      <c r="E214" s="1522">
        <v>10410</v>
      </c>
      <c r="F214" s="1522"/>
      <c r="G214" s="1522">
        <v>10410</v>
      </c>
      <c r="M214"/>
      <c r="S214" s="621" t="s">
        <v>854</v>
      </c>
      <c r="T214" s="622" t="s">
        <v>840</v>
      </c>
      <c r="U214" s="623">
        <v>45</v>
      </c>
      <c r="V214" s="606">
        <v>0</v>
      </c>
      <c r="W214" s="606">
        <v>0</v>
      </c>
      <c r="X214" s="606">
        <v>0</v>
      </c>
      <c r="Z214" s="621" t="s">
        <v>854</v>
      </c>
      <c r="AA214" s="622" t="s">
        <v>840</v>
      </c>
      <c r="AB214" s="623">
        <v>45</v>
      </c>
      <c r="AC214" s="606">
        <v>0</v>
      </c>
      <c r="AD214" s="606">
        <v>0</v>
      </c>
      <c r="AE214" s="606">
        <v>0</v>
      </c>
      <c r="AG214" s="447" t="str">
        <f t="shared" si="48"/>
        <v>X</v>
      </c>
      <c r="AJ214" s="621" t="s">
        <v>854</v>
      </c>
      <c r="AK214" s="622" t="s">
        <v>840</v>
      </c>
      <c r="AL214" s="623">
        <v>45</v>
      </c>
      <c r="AM214" s="606">
        <v>0</v>
      </c>
      <c r="AN214" s="606">
        <v>0</v>
      </c>
      <c r="AO214" s="606">
        <v>0</v>
      </c>
      <c r="AQ214" s="649">
        <f t="shared" si="49"/>
        <v>0</v>
      </c>
      <c r="AR214" s="649">
        <f t="shared" si="50"/>
        <v>0</v>
      </c>
      <c r="AS214" s="649">
        <f t="shared" si="51"/>
        <v>0</v>
      </c>
    </row>
    <row r="215" spans="1:45" ht="15" customHeight="1" thickBot="1">
      <c r="A215" s="1295" t="str">
        <f t="shared" si="53"/>
        <v>Bremerhaven40H</v>
      </c>
      <c r="B215" s="1537" t="s">
        <v>843</v>
      </c>
      <c r="C215" s="1538" t="s">
        <v>753</v>
      </c>
      <c r="D215" s="1521" t="s">
        <v>808</v>
      </c>
      <c r="E215" s="1522">
        <v>10507</v>
      </c>
      <c r="F215" s="1522"/>
      <c r="G215" s="1522">
        <v>10507</v>
      </c>
      <c r="M215"/>
      <c r="S215" s="617"/>
      <c r="T215" s="618"/>
      <c r="U215" s="620" t="s">
        <v>788</v>
      </c>
      <c r="V215" s="606">
        <v>3.7092305298010633</v>
      </c>
      <c r="W215" s="606"/>
      <c r="X215" s="606"/>
      <c r="Z215" s="617"/>
      <c r="AA215" s="618"/>
      <c r="AB215" s="620" t="s">
        <v>788</v>
      </c>
      <c r="AC215" s="606">
        <v>3.667980529801063</v>
      </c>
      <c r="AD215" s="606"/>
      <c r="AE215" s="606"/>
      <c r="AG215" s="447" t="str">
        <f t="shared" si="48"/>
        <v>X</v>
      </c>
      <c r="AJ215" s="617"/>
      <c r="AK215" s="618"/>
      <c r="AL215" s="620" t="s">
        <v>788</v>
      </c>
      <c r="AM215" s="606">
        <v>3.6817873231691101</v>
      </c>
      <c r="AN215" s="606"/>
      <c r="AO215" s="606"/>
      <c r="AQ215" s="649">
        <f t="shared" si="49"/>
        <v>3.6817873231691101</v>
      </c>
      <c r="AR215" s="649">
        <f t="shared" si="50"/>
        <v>0</v>
      </c>
      <c r="AS215" s="649">
        <f t="shared" si="51"/>
        <v>0</v>
      </c>
    </row>
    <row r="216" spans="1:45" ht="15" customHeight="1" thickBot="1">
      <c r="A216" s="1295" t="str">
        <f t="shared" si="53"/>
        <v>BremerhavenLCL</v>
      </c>
      <c r="B216" s="1541" t="s">
        <v>843</v>
      </c>
      <c r="C216" s="1542"/>
      <c r="D216" s="1529" t="s">
        <v>788</v>
      </c>
      <c r="E216" s="1530">
        <v>9.07</v>
      </c>
      <c r="F216" s="1531"/>
      <c r="G216" s="1532">
        <v>9.07</v>
      </c>
      <c r="M216"/>
      <c r="S216" s="624" t="s">
        <v>1052</v>
      </c>
      <c r="T216" s="625" t="s">
        <v>480</v>
      </c>
      <c r="U216" s="626">
        <v>20</v>
      </c>
      <c r="V216" s="606">
        <v>3286.4051564677293</v>
      </c>
      <c r="W216" s="606">
        <v>3104.0735564677298</v>
      </c>
      <c r="X216" s="606">
        <v>2938.1473833560713</v>
      </c>
      <c r="Z216" s="624" t="s">
        <v>1052</v>
      </c>
      <c r="AA216" s="625" t="s">
        <v>480</v>
      </c>
      <c r="AB216" s="626">
        <v>20</v>
      </c>
      <c r="AC216" s="606">
        <v>3245.1551564677293</v>
      </c>
      <c r="AD216" s="606">
        <v>3062.8235564677298</v>
      </c>
      <c r="AE216" s="606">
        <v>2896.8973833560713</v>
      </c>
      <c r="AG216" s="447" t="str">
        <f t="shared" si="48"/>
        <v>X</v>
      </c>
      <c r="AJ216" s="624" t="s">
        <v>1052</v>
      </c>
      <c r="AK216" s="625" t="s">
        <v>480</v>
      </c>
      <c r="AL216" s="626">
        <v>20</v>
      </c>
      <c r="AM216" s="606">
        <v>3258.961949835777</v>
      </c>
      <c r="AN216" s="606">
        <v>3076.6303498357765</v>
      </c>
      <c r="AO216" s="606">
        <v>2946.7917676216457</v>
      </c>
      <c r="AQ216" s="649">
        <f t="shared" si="49"/>
        <v>3258.961949835777</v>
      </c>
      <c r="AR216" s="649">
        <f t="shared" si="50"/>
        <v>3076.6303498357765</v>
      </c>
      <c r="AS216" s="649">
        <f t="shared" si="51"/>
        <v>2946.7917676216457</v>
      </c>
    </row>
    <row r="217" spans="1:45" ht="15" customHeight="1">
      <c r="A217" s="1603" t="str">
        <f t="shared" si="53"/>
        <v>Casablanca20</v>
      </c>
      <c r="B217" s="1596" t="s">
        <v>1580</v>
      </c>
      <c r="C217" s="1597" t="s">
        <v>763</v>
      </c>
      <c r="D217" s="1597">
        <v>20</v>
      </c>
      <c r="E217" s="1575" t="s">
        <v>506</v>
      </c>
      <c r="F217" s="1575"/>
      <c r="G217" s="1577" t="s">
        <v>506</v>
      </c>
      <c r="M217"/>
      <c r="S217" s="627" t="s">
        <v>1052</v>
      </c>
      <c r="T217" s="628" t="s">
        <v>480</v>
      </c>
      <c r="U217" s="629">
        <v>40</v>
      </c>
      <c r="V217" s="606">
        <v>4431.9693753958709</v>
      </c>
      <c r="W217" s="606">
        <v>4100.4573753958721</v>
      </c>
      <c r="X217" s="606">
        <v>3798.7734242837655</v>
      </c>
      <c r="Z217" s="627" t="s">
        <v>1052</v>
      </c>
      <c r="AA217" s="628" t="s">
        <v>480</v>
      </c>
      <c r="AB217" s="629">
        <v>40</v>
      </c>
      <c r="AC217" s="606">
        <v>4390.7193753958709</v>
      </c>
      <c r="AD217" s="606">
        <v>4059.2073753958725</v>
      </c>
      <c r="AE217" s="606">
        <v>3757.5234242837655</v>
      </c>
      <c r="AG217" s="447" t="str">
        <f t="shared" si="48"/>
        <v>X</v>
      </c>
      <c r="AJ217" s="627" t="s">
        <v>1052</v>
      </c>
      <c r="AK217" s="628" t="s">
        <v>480</v>
      </c>
      <c r="AL217" s="629">
        <v>40</v>
      </c>
      <c r="AM217" s="606">
        <v>4415.8226360650478</v>
      </c>
      <c r="AN217" s="606">
        <v>4084.3106360650486</v>
      </c>
      <c r="AO217" s="606">
        <v>3848.2404865848107</v>
      </c>
      <c r="AQ217" s="649">
        <f t="shared" si="49"/>
        <v>4415.8226360650478</v>
      </c>
      <c r="AR217" s="649">
        <f t="shared" si="50"/>
        <v>4084.3106360650486</v>
      </c>
      <c r="AS217" s="649">
        <f t="shared" si="51"/>
        <v>3848.2404865848107</v>
      </c>
    </row>
    <row r="218" spans="1:45" ht="15" customHeight="1">
      <c r="A218" s="1603" t="str">
        <f t="shared" si="53"/>
        <v>Casablanca40</v>
      </c>
      <c r="B218" s="1596" t="s">
        <v>1580</v>
      </c>
      <c r="C218" s="1597" t="s">
        <v>763</v>
      </c>
      <c r="D218" s="1597">
        <v>40</v>
      </c>
      <c r="E218" s="1575" t="s">
        <v>506</v>
      </c>
      <c r="F218" s="1575"/>
      <c r="G218" s="1577" t="s">
        <v>506</v>
      </c>
      <c r="M218"/>
      <c r="S218" s="627" t="s">
        <v>1052</v>
      </c>
      <c r="T218" s="628" t="s">
        <v>480</v>
      </c>
      <c r="U218" s="629" t="s">
        <v>808</v>
      </c>
      <c r="V218" s="606">
        <v>4610.4103129354589</v>
      </c>
      <c r="W218" s="606">
        <v>4245.747112935459</v>
      </c>
      <c r="X218" s="606">
        <v>3913.894766712142</v>
      </c>
      <c r="Z218" s="627" t="s">
        <v>1052</v>
      </c>
      <c r="AA218" s="628" t="s">
        <v>480</v>
      </c>
      <c r="AB218" s="629" t="s">
        <v>808</v>
      </c>
      <c r="AC218" s="606">
        <v>4569.1603129354589</v>
      </c>
      <c r="AD218" s="606">
        <v>4204.497112935459</v>
      </c>
      <c r="AE218" s="606">
        <v>3872.644766712142</v>
      </c>
      <c r="AG218" s="447" t="str">
        <f t="shared" si="48"/>
        <v>X</v>
      </c>
      <c r="AJ218" s="627" t="s">
        <v>1052</v>
      </c>
      <c r="AK218" s="628" t="s">
        <v>480</v>
      </c>
      <c r="AL218" s="629" t="s">
        <v>808</v>
      </c>
      <c r="AM218" s="606">
        <v>4596.7738996715534</v>
      </c>
      <c r="AN218" s="606">
        <v>4232.1106996715534</v>
      </c>
      <c r="AO218" s="606">
        <v>3972.4335352432918</v>
      </c>
      <c r="AQ218" s="649">
        <f t="shared" si="49"/>
        <v>4596.7738996715534</v>
      </c>
      <c r="AR218" s="649">
        <f t="shared" si="50"/>
        <v>4232.1106996715534</v>
      </c>
      <c r="AS218" s="649">
        <f t="shared" si="51"/>
        <v>3972.4335352432918</v>
      </c>
    </row>
    <row r="219" spans="1:45" ht="15" customHeight="1" thickBot="1">
      <c r="A219" s="1603" t="str">
        <f t="shared" si="53"/>
        <v>Casablanca40H</v>
      </c>
      <c r="B219" s="1596" t="s">
        <v>1580</v>
      </c>
      <c r="C219" s="1597" t="s">
        <v>763</v>
      </c>
      <c r="D219" s="1574" t="s">
        <v>808</v>
      </c>
      <c r="E219" s="1575" t="s">
        <v>506</v>
      </c>
      <c r="F219" s="1575"/>
      <c r="G219" s="1577" t="s">
        <v>506</v>
      </c>
      <c r="M219"/>
      <c r="S219" s="630" t="s">
        <v>1052</v>
      </c>
      <c r="T219" s="631" t="s">
        <v>480</v>
      </c>
      <c r="U219" s="632">
        <v>45</v>
      </c>
      <c r="V219" s="606">
        <v>5278.9617192448395</v>
      </c>
      <c r="W219" s="606">
        <v>4864.5717192448392</v>
      </c>
      <c r="X219" s="606">
        <v>4487.4667803547063</v>
      </c>
      <c r="Z219" s="630" t="s">
        <v>1052</v>
      </c>
      <c r="AA219" s="631" t="s">
        <v>480</v>
      </c>
      <c r="AB219" s="632">
        <v>45</v>
      </c>
      <c r="AC219" s="606">
        <v>5237.7117192448395</v>
      </c>
      <c r="AD219" s="606">
        <v>4823.3217192448392</v>
      </c>
      <c r="AE219" s="606">
        <v>4446.2167803547063</v>
      </c>
      <c r="AG219" s="447" t="str">
        <f t="shared" si="48"/>
        <v>X</v>
      </c>
      <c r="AJ219" s="630" t="s">
        <v>1052</v>
      </c>
      <c r="AK219" s="631" t="s">
        <v>480</v>
      </c>
      <c r="AL219" s="632">
        <v>45</v>
      </c>
      <c r="AM219" s="606">
        <v>5269.0907950813107</v>
      </c>
      <c r="AN219" s="606">
        <v>4854.7007950813104</v>
      </c>
      <c r="AO219" s="606">
        <v>4559.6131082310139</v>
      </c>
      <c r="AQ219" s="649">
        <f t="shared" si="49"/>
        <v>5269.0907950813107</v>
      </c>
      <c r="AR219" s="649">
        <f t="shared" si="50"/>
        <v>4854.7007950813104</v>
      </c>
      <c r="AS219" s="649">
        <f t="shared" si="51"/>
        <v>4559.6131082310139</v>
      </c>
    </row>
    <row r="220" spans="1:45" ht="15" customHeight="1" thickBot="1">
      <c r="A220" s="1603" t="str">
        <f t="shared" si="53"/>
        <v>CasablancaLCL</v>
      </c>
      <c r="B220" s="1596" t="s">
        <v>1580</v>
      </c>
      <c r="C220" s="1597"/>
      <c r="D220" s="1574" t="s">
        <v>788</v>
      </c>
      <c r="E220" s="1576"/>
      <c r="F220" s="1578"/>
      <c r="G220" s="1579"/>
      <c r="M220"/>
      <c r="S220" s="627"/>
      <c r="T220" s="628"/>
      <c r="U220" s="633" t="s">
        <v>788</v>
      </c>
      <c r="V220" s="606">
        <v>3.2864051564677288</v>
      </c>
      <c r="W220" s="606"/>
      <c r="X220" s="606"/>
      <c r="Z220" s="627"/>
      <c r="AA220" s="628"/>
      <c r="AB220" s="633" t="s">
        <v>788</v>
      </c>
      <c r="AC220" s="606">
        <v>3.2451551564677295</v>
      </c>
      <c r="AD220" s="606"/>
      <c r="AE220" s="606"/>
      <c r="AG220" s="447" t="str">
        <f t="shared" si="48"/>
        <v>X</v>
      </c>
      <c r="AJ220" s="627"/>
      <c r="AK220" s="628"/>
      <c r="AL220" s="633" t="s">
        <v>788</v>
      </c>
      <c r="AM220" s="606">
        <v>3.2589619498357769</v>
      </c>
      <c r="AN220" s="606"/>
      <c r="AO220" s="606"/>
      <c r="AQ220" s="649">
        <f t="shared" si="49"/>
        <v>3.2589619498357769</v>
      </c>
      <c r="AR220" s="649">
        <f t="shared" si="50"/>
        <v>0</v>
      </c>
      <c r="AS220" s="649">
        <f t="shared" si="51"/>
        <v>0</v>
      </c>
    </row>
    <row r="221" spans="1:45" ht="15" customHeight="1">
      <c r="A221" s="1603" t="str">
        <f t="shared" si="53"/>
        <v>Chennai20</v>
      </c>
      <c r="B221" s="1598" t="s">
        <v>1521</v>
      </c>
      <c r="C221" s="1599" t="s">
        <v>759</v>
      </c>
      <c r="D221" s="1599">
        <v>20</v>
      </c>
      <c r="E221" s="1569"/>
      <c r="F221" s="1569"/>
      <c r="G221" s="1571"/>
      <c r="M221"/>
      <c r="S221" s="613" t="s">
        <v>1582</v>
      </c>
      <c r="T221" s="614" t="s">
        <v>849</v>
      </c>
      <c r="U221" s="614">
        <v>20</v>
      </c>
      <c r="V221" s="606">
        <v>3749.2305298010633</v>
      </c>
      <c r="W221" s="606">
        <v>3704.8343831343964</v>
      </c>
      <c r="X221" s="606">
        <v>3073.9997157798998</v>
      </c>
      <c r="Z221" s="613" t="s">
        <v>1582</v>
      </c>
      <c r="AA221" s="614" t="s">
        <v>849</v>
      </c>
      <c r="AB221" s="614">
        <v>20</v>
      </c>
      <c r="AC221" s="606">
        <v>3707.9805298010633</v>
      </c>
      <c r="AD221" s="606">
        <v>3663.5843831343964</v>
      </c>
      <c r="AE221" s="606">
        <v>3032.7497157798998</v>
      </c>
      <c r="AG221" s="447" t="str">
        <f t="shared" si="48"/>
        <v>X</v>
      </c>
      <c r="AJ221" s="613" t="s">
        <v>1582</v>
      </c>
      <c r="AK221" s="614" t="s">
        <v>849</v>
      </c>
      <c r="AL221" s="614">
        <v>20</v>
      </c>
      <c r="AM221" s="606">
        <v>3721.7873231691101</v>
      </c>
      <c r="AN221" s="606">
        <v>3677.3911765024432</v>
      </c>
      <c r="AO221" s="606">
        <v>3032.7497157798998</v>
      </c>
      <c r="AQ221" s="649">
        <f t="shared" si="49"/>
        <v>3721.7873231691101</v>
      </c>
      <c r="AR221" s="649">
        <f t="shared" si="50"/>
        <v>3677.3911765024432</v>
      </c>
      <c r="AS221" s="649">
        <f t="shared" si="51"/>
        <v>3032.7497157798998</v>
      </c>
    </row>
    <row r="222" spans="1:45" ht="15" customHeight="1">
      <c r="A222" s="1603" t="str">
        <f t="shared" si="53"/>
        <v>Chennai40</v>
      </c>
      <c r="B222" s="1596" t="s">
        <v>1521</v>
      </c>
      <c r="C222" s="1597" t="s">
        <v>759</v>
      </c>
      <c r="D222" s="1597">
        <v>40</v>
      </c>
      <c r="E222" s="1575"/>
      <c r="F222" s="1575"/>
      <c r="G222" s="1577"/>
      <c r="M222"/>
      <c r="S222" s="617" t="s">
        <v>1582</v>
      </c>
      <c r="T222" s="618" t="s">
        <v>849</v>
      </c>
      <c r="U222" s="618">
        <v>40</v>
      </c>
      <c r="V222" s="606">
        <v>5593.015508729206</v>
      </c>
      <c r="W222" s="606">
        <v>5512.2952420625388</v>
      </c>
      <c r="X222" s="606">
        <v>4365.3231195998178</v>
      </c>
      <c r="Z222" s="617" t="s">
        <v>1582</v>
      </c>
      <c r="AA222" s="618" t="s">
        <v>849</v>
      </c>
      <c r="AB222" s="618">
        <v>40</v>
      </c>
      <c r="AC222" s="606">
        <v>5551.765508729206</v>
      </c>
      <c r="AD222" s="606">
        <v>5471.0452420625388</v>
      </c>
      <c r="AE222" s="606">
        <v>4324.0731195998178</v>
      </c>
      <c r="AG222" s="447" t="str">
        <f t="shared" si="48"/>
        <v>X</v>
      </c>
      <c r="AJ222" s="617" t="s">
        <v>1582</v>
      </c>
      <c r="AK222" s="618" t="s">
        <v>849</v>
      </c>
      <c r="AL222" s="618">
        <v>40</v>
      </c>
      <c r="AM222" s="606">
        <v>5576.8687693983811</v>
      </c>
      <c r="AN222" s="606">
        <v>5496.1485027317158</v>
      </c>
      <c r="AO222" s="606">
        <v>4324.0731195998178</v>
      </c>
      <c r="AQ222" s="649">
        <f t="shared" ref="AQ222:AQ253" si="54">AM222-E191</f>
        <v>5576.8687693983811</v>
      </c>
      <c r="AR222" s="649">
        <f t="shared" ref="AR222:AR253" si="55">AN222-F191</f>
        <v>5496.1485027317158</v>
      </c>
      <c r="AS222" s="649">
        <f t="shared" ref="AS222:AS253" si="56">AO222-G191</f>
        <v>4324.0731195998178</v>
      </c>
    </row>
    <row r="223" spans="1:45" ht="15" customHeight="1">
      <c r="A223" s="1603" t="str">
        <f t="shared" si="53"/>
        <v>Chennai40H</v>
      </c>
      <c r="B223" s="1596" t="s">
        <v>1521</v>
      </c>
      <c r="C223" s="1597" t="s">
        <v>759</v>
      </c>
      <c r="D223" s="1597" t="s">
        <v>808</v>
      </c>
      <c r="E223" s="1575"/>
      <c r="F223" s="1575"/>
      <c r="G223" s="1577"/>
      <c r="M223"/>
      <c r="S223" s="617" t="s">
        <v>1582</v>
      </c>
      <c r="T223" s="618" t="s">
        <v>849</v>
      </c>
      <c r="U223" s="620" t="s">
        <v>808</v>
      </c>
      <c r="V223" s="606">
        <v>5787.0610596021261</v>
      </c>
      <c r="W223" s="606">
        <v>5698.2687662687922</v>
      </c>
      <c r="X223" s="606">
        <v>4436.5994315598</v>
      </c>
      <c r="Z223" s="617" t="s">
        <v>1582</v>
      </c>
      <c r="AA223" s="618" t="s">
        <v>849</v>
      </c>
      <c r="AB223" s="620" t="s">
        <v>808</v>
      </c>
      <c r="AC223" s="606">
        <v>5745.8110596021261</v>
      </c>
      <c r="AD223" s="606">
        <v>5657.0187662687922</v>
      </c>
      <c r="AE223" s="606">
        <v>4395.3494315598</v>
      </c>
      <c r="AG223" s="447" t="str">
        <f t="shared" si="48"/>
        <v>X</v>
      </c>
      <c r="AJ223" s="617" t="s">
        <v>1582</v>
      </c>
      <c r="AK223" s="618" t="s">
        <v>849</v>
      </c>
      <c r="AL223" s="620" t="s">
        <v>808</v>
      </c>
      <c r="AM223" s="606">
        <v>5773.4246463382206</v>
      </c>
      <c r="AN223" s="606">
        <v>5684.6323530048867</v>
      </c>
      <c r="AO223" s="606">
        <v>4395.3494315598</v>
      </c>
      <c r="AQ223" s="649">
        <f t="shared" si="54"/>
        <v>5773.4246463382206</v>
      </c>
      <c r="AR223" s="649">
        <f t="shared" si="55"/>
        <v>5684.6323530048867</v>
      </c>
      <c r="AS223" s="649">
        <f t="shared" si="56"/>
        <v>4395.3494315598</v>
      </c>
    </row>
    <row r="224" spans="1:45" ht="15" customHeight="1" thickBot="1">
      <c r="A224" s="1603" t="str">
        <f t="shared" si="53"/>
        <v>ChennaiLCL</v>
      </c>
      <c r="B224" s="1600" t="s">
        <v>1521</v>
      </c>
      <c r="C224" s="1601"/>
      <c r="D224" s="1583" t="s">
        <v>788</v>
      </c>
      <c r="E224" s="1584"/>
      <c r="F224" s="1585"/>
      <c r="G224" s="1586"/>
      <c r="M224"/>
      <c r="S224" s="621" t="s">
        <v>1582</v>
      </c>
      <c r="T224" s="622" t="s">
        <v>849</v>
      </c>
      <c r="U224" s="623">
        <v>45</v>
      </c>
      <c r="V224" s="606">
        <v>0</v>
      </c>
      <c r="W224" s="606">
        <v>0</v>
      </c>
      <c r="X224" s="606">
        <v>0</v>
      </c>
      <c r="Z224" s="621" t="s">
        <v>1582</v>
      </c>
      <c r="AA224" s="622" t="s">
        <v>849</v>
      </c>
      <c r="AB224" s="623">
        <v>45</v>
      </c>
      <c r="AC224" s="606">
        <v>0</v>
      </c>
      <c r="AD224" s="606">
        <v>0</v>
      </c>
      <c r="AE224" s="606">
        <v>0</v>
      </c>
      <c r="AG224" s="447" t="str">
        <f t="shared" si="48"/>
        <v>X</v>
      </c>
      <c r="AJ224" s="621" t="s">
        <v>1582</v>
      </c>
      <c r="AK224" s="622" t="s">
        <v>849</v>
      </c>
      <c r="AL224" s="623">
        <v>45</v>
      </c>
      <c r="AM224" s="606">
        <v>0</v>
      </c>
      <c r="AN224" s="606">
        <v>0</v>
      </c>
      <c r="AO224" s="606">
        <v>0</v>
      </c>
      <c r="AQ224" s="649">
        <f t="shared" si="54"/>
        <v>0</v>
      </c>
      <c r="AR224" s="649">
        <f t="shared" si="55"/>
        <v>0</v>
      </c>
      <c r="AS224" s="649">
        <f t="shared" si="56"/>
        <v>0</v>
      </c>
    </row>
    <row r="225" spans="1:45" ht="15" customHeight="1" thickBot="1">
      <c r="A225" s="1603" t="str">
        <f t="shared" si="53"/>
        <v>Cochin20</v>
      </c>
      <c r="B225" s="1596" t="s">
        <v>4301</v>
      </c>
      <c r="C225" s="1597" t="s">
        <v>759</v>
      </c>
      <c r="D225" s="1597">
        <v>20</v>
      </c>
      <c r="E225" s="1575"/>
      <c r="F225" s="1575"/>
      <c r="G225" s="1577"/>
      <c r="M225"/>
      <c r="S225" s="617"/>
      <c r="T225" s="618"/>
      <c r="U225" s="620" t="s">
        <v>788</v>
      </c>
      <c r="V225" s="606">
        <v>3.7492305298010629</v>
      </c>
      <c r="W225" s="606"/>
      <c r="X225" s="606"/>
      <c r="Z225" s="617"/>
      <c r="AA225" s="618"/>
      <c r="AB225" s="620" t="s">
        <v>788</v>
      </c>
      <c r="AC225" s="606">
        <v>3.7079805298010631</v>
      </c>
      <c r="AD225" s="606"/>
      <c r="AE225" s="606"/>
      <c r="AG225" s="447" t="str">
        <f t="shared" si="48"/>
        <v>X</v>
      </c>
      <c r="AJ225" s="617"/>
      <c r="AK225" s="618"/>
      <c r="AL225" s="620" t="s">
        <v>788</v>
      </c>
      <c r="AM225" s="606">
        <v>3.7217873231691097</v>
      </c>
      <c r="AN225" s="606"/>
      <c r="AO225" s="606"/>
      <c r="AQ225" s="649">
        <f t="shared" si="54"/>
        <v>3.7217873231691097</v>
      </c>
      <c r="AR225" s="649">
        <f t="shared" si="55"/>
        <v>0</v>
      </c>
      <c r="AS225" s="649">
        <f t="shared" si="56"/>
        <v>0</v>
      </c>
    </row>
    <row r="226" spans="1:45" ht="15" customHeight="1">
      <c r="A226" s="1603" t="str">
        <f t="shared" si="53"/>
        <v>Cochin40</v>
      </c>
      <c r="B226" s="1596" t="s">
        <v>4301</v>
      </c>
      <c r="C226" s="1597" t="s">
        <v>759</v>
      </c>
      <c r="D226" s="1597">
        <v>40</v>
      </c>
      <c r="E226" s="1575"/>
      <c r="F226" s="1575"/>
      <c r="G226" s="1577"/>
      <c r="M226"/>
      <c r="S226" s="613" t="s">
        <v>4302</v>
      </c>
      <c r="T226" s="614" t="s">
        <v>759</v>
      </c>
      <c r="U226" s="614">
        <v>20</v>
      </c>
      <c r="V226" s="606">
        <v>4057.2305298010624</v>
      </c>
      <c r="W226" s="606">
        <v>4012.8343831343955</v>
      </c>
      <c r="X226" s="606">
        <v>3381.9997157798998</v>
      </c>
      <c r="Z226" s="613" t="s">
        <v>4302</v>
      </c>
      <c r="AA226" s="614" t="s">
        <v>759</v>
      </c>
      <c r="AB226" s="614">
        <v>20</v>
      </c>
      <c r="AC226" s="606">
        <v>4015.9805298010624</v>
      </c>
      <c r="AD226" s="606">
        <v>3971.5843831343964</v>
      </c>
      <c r="AE226" s="606">
        <v>3340.7497157798998</v>
      </c>
      <c r="AG226" s="447" t="str">
        <f t="shared" si="48"/>
        <v>X</v>
      </c>
      <c r="AJ226" s="613" t="s">
        <v>4302</v>
      </c>
      <c r="AK226" s="614" t="s">
        <v>759</v>
      </c>
      <c r="AL226" s="614">
        <v>20</v>
      </c>
      <c r="AM226" s="606">
        <v>4029.7873231691092</v>
      </c>
      <c r="AN226" s="606">
        <v>3985.3911765024432</v>
      </c>
      <c r="AO226" s="606">
        <v>3340.7497157798998</v>
      </c>
      <c r="AQ226" s="649">
        <f t="shared" si="54"/>
        <v>4029.7873231691092</v>
      </c>
      <c r="AR226" s="649">
        <f t="shared" si="55"/>
        <v>3985.3911765024432</v>
      </c>
      <c r="AS226" s="649">
        <f t="shared" si="56"/>
        <v>3340.7497157798998</v>
      </c>
    </row>
    <row r="227" spans="1:45" ht="15" customHeight="1">
      <c r="A227" s="1603" t="str">
        <f t="shared" si="53"/>
        <v>Cochin40H</v>
      </c>
      <c r="B227" s="1596" t="s">
        <v>4301</v>
      </c>
      <c r="C227" s="1597" t="s">
        <v>759</v>
      </c>
      <c r="D227" s="1597" t="s">
        <v>808</v>
      </c>
      <c r="E227" s="1575"/>
      <c r="F227" s="1575"/>
      <c r="G227" s="1577"/>
      <c r="M227"/>
      <c r="S227" s="617" t="s">
        <v>4302</v>
      </c>
      <c r="T227" s="618" t="s">
        <v>759</v>
      </c>
      <c r="U227" s="618">
        <v>40</v>
      </c>
      <c r="V227" s="606">
        <v>5596.015508729206</v>
      </c>
      <c r="W227" s="606">
        <v>5515.2952420625388</v>
      </c>
      <c r="X227" s="606">
        <v>4368.3231195998178</v>
      </c>
      <c r="Z227" s="617" t="s">
        <v>4302</v>
      </c>
      <c r="AA227" s="618" t="s">
        <v>759</v>
      </c>
      <c r="AB227" s="618">
        <v>40</v>
      </c>
      <c r="AC227" s="606">
        <v>5554.765508729206</v>
      </c>
      <c r="AD227" s="606">
        <v>5474.0452420625388</v>
      </c>
      <c r="AE227" s="606">
        <v>4327.0731195998178</v>
      </c>
      <c r="AG227" s="447" t="str">
        <f t="shared" si="48"/>
        <v>X</v>
      </c>
      <c r="AJ227" s="617" t="s">
        <v>4302</v>
      </c>
      <c r="AK227" s="618" t="s">
        <v>759</v>
      </c>
      <c r="AL227" s="618">
        <v>40</v>
      </c>
      <c r="AM227" s="606">
        <v>5579.8687693983811</v>
      </c>
      <c r="AN227" s="606">
        <v>5499.1485027317158</v>
      </c>
      <c r="AO227" s="606">
        <v>4327.0731195998178</v>
      </c>
      <c r="AQ227" s="649">
        <f t="shared" si="54"/>
        <v>5579.8687693983811</v>
      </c>
      <c r="AR227" s="649">
        <f t="shared" si="55"/>
        <v>5499.1485027317158</v>
      </c>
      <c r="AS227" s="649">
        <f t="shared" si="56"/>
        <v>4327.0731195998178</v>
      </c>
    </row>
    <row r="228" spans="1:45" ht="15" customHeight="1" thickBot="1">
      <c r="A228" s="1603" t="str">
        <f t="shared" si="53"/>
        <v>CochinLCL</v>
      </c>
      <c r="B228" s="1596" t="s">
        <v>4301</v>
      </c>
      <c r="C228" s="1597"/>
      <c r="D228" s="1574" t="s">
        <v>788</v>
      </c>
      <c r="E228" s="1576"/>
      <c r="F228" s="1578"/>
      <c r="G228" s="1579"/>
      <c r="I228" s="447"/>
      <c r="J228" s="447"/>
      <c r="K228" s="447"/>
      <c r="M228"/>
      <c r="S228" s="617" t="s">
        <v>4302</v>
      </c>
      <c r="T228" s="618" t="s">
        <v>759</v>
      </c>
      <c r="U228" s="618" t="s">
        <v>808</v>
      </c>
      <c r="V228" s="606">
        <v>5852.0610596021261</v>
      </c>
      <c r="W228" s="606">
        <v>5763.2687662687922</v>
      </c>
      <c r="X228" s="606">
        <v>4501.5994315598</v>
      </c>
      <c r="Z228" s="617" t="s">
        <v>4302</v>
      </c>
      <c r="AA228" s="618" t="s">
        <v>759</v>
      </c>
      <c r="AB228" s="618" t="s">
        <v>808</v>
      </c>
      <c r="AC228" s="606">
        <v>5810.8110596021261</v>
      </c>
      <c r="AD228" s="606">
        <v>5722.0187662687922</v>
      </c>
      <c r="AE228" s="606">
        <v>4460.3494315598</v>
      </c>
      <c r="AG228" s="447" t="str">
        <f t="shared" si="48"/>
        <v>X</v>
      </c>
      <c r="AJ228" s="617" t="s">
        <v>4302</v>
      </c>
      <c r="AK228" s="618" t="s">
        <v>759</v>
      </c>
      <c r="AL228" s="618" t="s">
        <v>808</v>
      </c>
      <c r="AM228" s="606">
        <v>5838.4246463382206</v>
      </c>
      <c r="AN228" s="606">
        <v>5749.6323530048867</v>
      </c>
      <c r="AO228" s="606">
        <v>4460.3494315598</v>
      </c>
      <c r="AQ228" s="649">
        <f t="shared" si="54"/>
        <v>5838.4246463382206</v>
      </c>
      <c r="AR228" s="649">
        <f t="shared" si="55"/>
        <v>5749.6323530048867</v>
      </c>
      <c r="AS228" s="649">
        <f t="shared" si="56"/>
        <v>4460.3494315598</v>
      </c>
    </row>
    <row r="229" spans="1:45" ht="15" customHeight="1" thickBot="1">
      <c r="A229" s="1603" t="str">
        <f t="shared" si="53"/>
        <v>Delhi20</v>
      </c>
      <c r="B229" s="1598" t="s">
        <v>814</v>
      </c>
      <c r="C229" s="1599" t="s">
        <v>759</v>
      </c>
      <c r="D229" s="1599">
        <v>20</v>
      </c>
      <c r="E229" s="1569" t="s">
        <v>506</v>
      </c>
      <c r="F229" s="1569"/>
      <c r="G229" s="1571" t="s">
        <v>506</v>
      </c>
      <c r="M229"/>
      <c r="S229" s="621" t="s">
        <v>4302</v>
      </c>
      <c r="T229" s="622" t="s">
        <v>759</v>
      </c>
      <c r="U229" s="623">
        <v>45</v>
      </c>
      <c r="V229" s="606">
        <v>0</v>
      </c>
      <c r="W229" s="606">
        <v>0</v>
      </c>
      <c r="X229" s="606">
        <v>0</v>
      </c>
      <c r="Z229" s="621" t="s">
        <v>4302</v>
      </c>
      <c r="AA229" s="622" t="s">
        <v>759</v>
      </c>
      <c r="AB229" s="623">
        <v>45</v>
      </c>
      <c r="AC229" s="606">
        <v>0</v>
      </c>
      <c r="AD229" s="606">
        <v>0</v>
      </c>
      <c r="AE229" s="606">
        <v>0</v>
      </c>
      <c r="AG229" s="447" t="str">
        <f t="shared" si="48"/>
        <v>X</v>
      </c>
      <c r="AJ229" s="621" t="s">
        <v>4302</v>
      </c>
      <c r="AK229" s="622" t="s">
        <v>759</v>
      </c>
      <c r="AL229" s="623">
        <v>45</v>
      </c>
      <c r="AM229" s="606">
        <v>0</v>
      </c>
      <c r="AN229" s="606">
        <v>0</v>
      </c>
      <c r="AO229" s="606">
        <v>0</v>
      </c>
      <c r="AQ229" s="649">
        <f t="shared" si="54"/>
        <v>0</v>
      </c>
      <c r="AR229" s="649">
        <f t="shared" si="55"/>
        <v>0</v>
      </c>
      <c r="AS229" s="649">
        <f t="shared" si="56"/>
        <v>0</v>
      </c>
    </row>
    <row r="230" spans="1:45" ht="15" customHeight="1" thickBot="1">
      <c r="A230" s="1603" t="str">
        <f t="shared" si="53"/>
        <v>Delhi40</v>
      </c>
      <c r="B230" s="1596" t="s">
        <v>814</v>
      </c>
      <c r="C230" s="1597" t="s">
        <v>759</v>
      </c>
      <c r="D230" s="1597">
        <v>40</v>
      </c>
      <c r="E230" s="1575" t="s">
        <v>506</v>
      </c>
      <c r="F230" s="1575"/>
      <c r="G230" s="1577" t="s">
        <v>506</v>
      </c>
      <c r="M230"/>
      <c r="S230" s="617"/>
      <c r="T230" s="618"/>
      <c r="U230" s="620" t="s">
        <v>788</v>
      </c>
      <c r="V230" s="606">
        <v>4.0572305298010622</v>
      </c>
      <c r="W230" s="606"/>
      <c r="X230" s="606"/>
      <c r="Z230" s="617"/>
      <c r="AA230" s="618"/>
      <c r="AB230" s="620" t="s">
        <v>788</v>
      </c>
      <c r="AC230" s="606">
        <v>4.0159805298010625</v>
      </c>
      <c r="AD230" s="606"/>
      <c r="AE230" s="606"/>
      <c r="AG230" s="447" t="str">
        <f t="shared" si="48"/>
        <v>X</v>
      </c>
      <c r="AJ230" s="617"/>
      <c r="AK230" s="618"/>
      <c r="AL230" s="620" t="s">
        <v>788</v>
      </c>
      <c r="AM230" s="606">
        <v>4.029787323169109</v>
      </c>
      <c r="AN230" s="606"/>
      <c r="AO230" s="606"/>
      <c r="AQ230" s="649">
        <f t="shared" si="54"/>
        <v>4.029787323169109</v>
      </c>
      <c r="AR230" s="649">
        <f t="shared" si="55"/>
        <v>0</v>
      </c>
      <c r="AS230" s="649">
        <f t="shared" si="56"/>
        <v>0</v>
      </c>
    </row>
    <row r="231" spans="1:45" ht="15" customHeight="1">
      <c r="A231" s="1603" t="str">
        <f t="shared" si="53"/>
        <v>Delhi40H</v>
      </c>
      <c r="B231" s="1596" t="s">
        <v>814</v>
      </c>
      <c r="C231" s="1597" t="s">
        <v>759</v>
      </c>
      <c r="D231" s="1597" t="s">
        <v>808</v>
      </c>
      <c r="E231" s="1575" t="s">
        <v>506</v>
      </c>
      <c r="F231" s="1575"/>
      <c r="G231" s="1577" t="s">
        <v>506</v>
      </c>
      <c r="M231"/>
      <c r="S231" s="613" t="s">
        <v>828</v>
      </c>
      <c r="T231" s="614" t="s">
        <v>759</v>
      </c>
      <c r="U231" s="614">
        <v>20</v>
      </c>
      <c r="V231" s="606">
        <v>4057.2305298010624</v>
      </c>
      <c r="W231" s="606">
        <v>4012.8343831343955</v>
      </c>
      <c r="X231" s="606">
        <v>3381.9997157798998</v>
      </c>
      <c r="Z231" s="613" t="s">
        <v>828</v>
      </c>
      <c r="AA231" s="614" t="s">
        <v>759</v>
      </c>
      <c r="AB231" s="614">
        <v>20</v>
      </c>
      <c r="AC231" s="606">
        <v>4015.9805298010624</v>
      </c>
      <c r="AD231" s="606">
        <v>3971.5843831343964</v>
      </c>
      <c r="AE231" s="606">
        <v>3340.7497157798998</v>
      </c>
      <c r="AG231" s="447" t="str">
        <f t="shared" si="48"/>
        <v>X</v>
      </c>
      <c r="AJ231" s="613" t="s">
        <v>828</v>
      </c>
      <c r="AK231" s="614" t="s">
        <v>759</v>
      </c>
      <c r="AL231" s="614">
        <v>20</v>
      </c>
      <c r="AM231" s="606">
        <v>4029.7873231691092</v>
      </c>
      <c r="AN231" s="606">
        <v>3985.3911765024432</v>
      </c>
      <c r="AO231" s="606">
        <v>3340.7497157798998</v>
      </c>
      <c r="AQ231" s="649">
        <f t="shared" si="54"/>
        <v>4029.7873231691092</v>
      </c>
      <c r="AR231" s="649">
        <f t="shared" si="55"/>
        <v>3985.3911765024432</v>
      </c>
      <c r="AS231" s="649">
        <f t="shared" si="56"/>
        <v>3340.7497157798998</v>
      </c>
    </row>
    <row r="232" spans="1:45" ht="15" customHeight="1" thickBot="1">
      <c r="A232" s="1603" t="str">
        <f t="shared" si="53"/>
        <v>DelhiLCL</v>
      </c>
      <c r="B232" s="1600" t="s">
        <v>814</v>
      </c>
      <c r="C232" s="1601"/>
      <c r="D232" s="1583" t="s">
        <v>788</v>
      </c>
      <c r="E232" s="1584"/>
      <c r="F232" s="1585"/>
      <c r="G232" s="1586"/>
      <c r="M232"/>
      <c r="S232" s="617" t="s">
        <v>828</v>
      </c>
      <c r="T232" s="618" t="s">
        <v>759</v>
      </c>
      <c r="U232" s="618">
        <v>40</v>
      </c>
      <c r="V232" s="606">
        <v>5596.015508729206</v>
      </c>
      <c r="W232" s="606">
        <v>5515.2952420625388</v>
      </c>
      <c r="X232" s="606">
        <v>4368.3231195998178</v>
      </c>
      <c r="Z232" s="617" t="s">
        <v>828</v>
      </c>
      <c r="AA232" s="618" t="s">
        <v>759</v>
      </c>
      <c r="AB232" s="618">
        <v>40</v>
      </c>
      <c r="AC232" s="606">
        <v>5554.765508729206</v>
      </c>
      <c r="AD232" s="606">
        <v>5474.0452420625388</v>
      </c>
      <c r="AE232" s="606">
        <v>4327.0731195998178</v>
      </c>
      <c r="AG232" s="447" t="str">
        <f t="shared" si="48"/>
        <v>X</v>
      </c>
      <c r="AJ232" s="617" t="s">
        <v>828</v>
      </c>
      <c r="AK232" s="618" t="s">
        <v>759</v>
      </c>
      <c r="AL232" s="618">
        <v>40</v>
      </c>
      <c r="AM232" s="606">
        <v>5579.8687693983811</v>
      </c>
      <c r="AN232" s="606">
        <v>5499.1485027317158</v>
      </c>
      <c r="AO232" s="606">
        <v>4327.0731195998178</v>
      </c>
      <c r="AQ232" s="649">
        <f t="shared" si="54"/>
        <v>5579.8687693983811</v>
      </c>
      <c r="AR232" s="649">
        <f t="shared" si="55"/>
        <v>5499.1485027317158</v>
      </c>
      <c r="AS232" s="649">
        <f t="shared" si="56"/>
        <v>4327.0731195998178</v>
      </c>
    </row>
    <row r="233" spans="1:45" ht="15" customHeight="1">
      <c r="A233" s="1295" t="str">
        <f t="shared" si="53"/>
        <v>Felixstowe20</v>
      </c>
      <c r="B233" s="1537" t="s">
        <v>844</v>
      </c>
      <c r="C233" s="1538" t="s">
        <v>845</v>
      </c>
      <c r="D233" s="1538">
        <v>20</v>
      </c>
      <c r="E233" s="1522">
        <v>10230</v>
      </c>
      <c r="F233" s="1522"/>
      <c r="G233" s="1522">
        <v>10230</v>
      </c>
      <c r="M233"/>
      <c r="S233" s="617" t="s">
        <v>828</v>
      </c>
      <c r="T233" s="618" t="s">
        <v>759</v>
      </c>
      <c r="U233" s="618" t="s">
        <v>808</v>
      </c>
      <c r="V233" s="606">
        <v>5852.0610596021261</v>
      </c>
      <c r="W233" s="606">
        <v>5763.2687662687922</v>
      </c>
      <c r="X233" s="606">
        <v>4501.5994315598</v>
      </c>
      <c r="Z233" s="617" t="s">
        <v>828</v>
      </c>
      <c r="AA233" s="618" t="s">
        <v>759</v>
      </c>
      <c r="AB233" s="618" t="s">
        <v>808</v>
      </c>
      <c r="AC233" s="606">
        <v>5810.8110596021261</v>
      </c>
      <c r="AD233" s="606">
        <v>5722.0187662687922</v>
      </c>
      <c r="AE233" s="606">
        <v>4460.3494315598</v>
      </c>
      <c r="AG233" s="447" t="str">
        <f t="shared" si="48"/>
        <v>X</v>
      </c>
      <c r="AJ233" s="617" t="s">
        <v>828</v>
      </c>
      <c r="AK233" s="618" t="s">
        <v>759</v>
      </c>
      <c r="AL233" s="618" t="s">
        <v>808</v>
      </c>
      <c r="AM233" s="606">
        <v>5838.4246463382206</v>
      </c>
      <c r="AN233" s="606">
        <v>5749.6323530048867</v>
      </c>
      <c r="AO233" s="606">
        <v>4460.3494315598</v>
      </c>
      <c r="AQ233" s="649">
        <f t="shared" si="54"/>
        <v>5838.4246463382206</v>
      </c>
      <c r="AR233" s="649">
        <f t="shared" si="55"/>
        <v>5749.6323530048867</v>
      </c>
      <c r="AS233" s="649">
        <f t="shared" si="56"/>
        <v>4460.3494315598</v>
      </c>
    </row>
    <row r="234" spans="1:45" ht="15" customHeight="1" thickBot="1">
      <c r="A234" s="1295" t="str">
        <f t="shared" si="53"/>
        <v>Felixstowe40</v>
      </c>
      <c r="B234" s="1537" t="s">
        <v>844</v>
      </c>
      <c r="C234" s="1538" t="s">
        <v>845</v>
      </c>
      <c r="D234" s="1538">
        <v>40</v>
      </c>
      <c r="E234" s="1522">
        <v>11357.5</v>
      </c>
      <c r="F234" s="1522"/>
      <c r="G234" s="1522">
        <v>11357.5</v>
      </c>
      <c r="M234"/>
      <c r="S234" s="621" t="s">
        <v>828</v>
      </c>
      <c r="T234" s="622" t="s">
        <v>759</v>
      </c>
      <c r="U234" s="623">
        <v>45</v>
      </c>
      <c r="V234" s="606">
        <v>0</v>
      </c>
      <c r="W234" s="606">
        <v>0</v>
      </c>
      <c r="X234" s="606">
        <v>0</v>
      </c>
      <c r="Z234" s="621" t="s">
        <v>828</v>
      </c>
      <c r="AA234" s="622" t="s">
        <v>759</v>
      </c>
      <c r="AB234" s="623">
        <v>45</v>
      </c>
      <c r="AC234" s="606">
        <v>0</v>
      </c>
      <c r="AD234" s="606">
        <v>0</v>
      </c>
      <c r="AE234" s="606">
        <v>0</v>
      </c>
      <c r="AG234" s="447" t="str">
        <f t="shared" si="48"/>
        <v>X</v>
      </c>
      <c r="AJ234" s="621" t="s">
        <v>828</v>
      </c>
      <c r="AK234" s="622" t="s">
        <v>759</v>
      </c>
      <c r="AL234" s="623">
        <v>45</v>
      </c>
      <c r="AM234" s="606">
        <v>0</v>
      </c>
      <c r="AN234" s="606">
        <v>0</v>
      </c>
      <c r="AO234" s="606">
        <v>0</v>
      </c>
      <c r="AQ234" s="649">
        <f t="shared" si="54"/>
        <v>0</v>
      </c>
      <c r="AR234" s="649">
        <f t="shared" si="55"/>
        <v>0</v>
      </c>
      <c r="AS234" s="649">
        <f t="shared" si="56"/>
        <v>0</v>
      </c>
    </row>
    <row r="235" spans="1:45" ht="15" customHeight="1" thickBot="1">
      <c r="A235" s="1295" t="str">
        <f t="shared" si="53"/>
        <v>Felixstowe40H</v>
      </c>
      <c r="B235" s="1537" t="s">
        <v>844</v>
      </c>
      <c r="C235" s="1538" t="s">
        <v>845</v>
      </c>
      <c r="D235" s="1521" t="s">
        <v>808</v>
      </c>
      <c r="E235" s="1522">
        <v>11357.5</v>
      </c>
      <c r="F235" s="1522"/>
      <c r="G235" s="1522">
        <v>11357.5</v>
      </c>
      <c r="M235"/>
      <c r="S235" s="617"/>
      <c r="T235" s="618"/>
      <c r="U235" s="620" t="s">
        <v>788</v>
      </c>
      <c r="V235" s="606">
        <v>4.0572305298010622</v>
      </c>
      <c r="W235" s="606"/>
      <c r="X235" s="606"/>
      <c r="Z235" s="617"/>
      <c r="AA235" s="618"/>
      <c r="AB235" s="620" t="s">
        <v>788</v>
      </c>
      <c r="AC235" s="606">
        <v>4.0159805298010625</v>
      </c>
      <c r="AD235" s="606"/>
      <c r="AE235" s="606"/>
      <c r="AG235" s="447" t="str">
        <f t="shared" si="48"/>
        <v>X</v>
      </c>
      <c r="AJ235" s="617"/>
      <c r="AK235" s="618"/>
      <c r="AL235" s="620" t="s">
        <v>788</v>
      </c>
      <c r="AM235" s="606">
        <v>4.029787323169109</v>
      </c>
      <c r="AN235" s="606"/>
      <c r="AO235" s="606"/>
      <c r="AQ235" s="649">
        <f t="shared" si="54"/>
        <v>4.029787323169109</v>
      </c>
      <c r="AR235" s="649">
        <f t="shared" si="55"/>
        <v>0</v>
      </c>
      <c r="AS235" s="649">
        <f t="shared" si="56"/>
        <v>0</v>
      </c>
    </row>
    <row r="236" spans="1:45" ht="15" customHeight="1" thickBot="1">
      <c r="A236" s="1295" t="str">
        <f t="shared" si="53"/>
        <v>FelixstoweLCL</v>
      </c>
      <c r="B236" s="1537" t="s">
        <v>844</v>
      </c>
      <c r="C236" s="1538"/>
      <c r="D236" s="1521" t="s">
        <v>788</v>
      </c>
      <c r="E236" s="1523">
        <v>12.34</v>
      </c>
      <c r="F236" s="1525"/>
      <c r="G236" s="1526">
        <v>12.34</v>
      </c>
      <c r="M236"/>
      <c r="S236" s="624" t="s">
        <v>1045</v>
      </c>
      <c r="T236" s="625" t="s">
        <v>1048</v>
      </c>
      <c r="U236" s="626">
        <v>20</v>
      </c>
      <c r="V236" s="606">
        <v>3441.4051564677293</v>
      </c>
      <c r="W236" s="606">
        <v>3259.0735564677298</v>
      </c>
      <c r="X236" s="606">
        <v>3093.1473833560713</v>
      </c>
      <c r="Z236" s="624" t="s">
        <v>1045</v>
      </c>
      <c r="AA236" s="625" t="s">
        <v>1048</v>
      </c>
      <c r="AB236" s="626">
        <v>20</v>
      </c>
      <c r="AC236" s="606">
        <v>3400.1551564677293</v>
      </c>
      <c r="AD236" s="606">
        <v>3217.8235564677298</v>
      </c>
      <c r="AE236" s="606">
        <v>3051.8973833560713</v>
      </c>
      <c r="AG236" s="447" t="str">
        <f t="shared" si="48"/>
        <v>X</v>
      </c>
      <c r="AJ236" s="624" t="s">
        <v>1045</v>
      </c>
      <c r="AK236" s="625" t="s">
        <v>1048</v>
      </c>
      <c r="AL236" s="626">
        <v>20</v>
      </c>
      <c r="AM236" s="606">
        <v>3413.961949835777</v>
      </c>
      <c r="AN236" s="606">
        <v>3231.6303498357765</v>
      </c>
      <c r="AO236" s="606">
        <v>3101.7917676216457</v>
      </c>
      <c r="AQ236" s="649">
        <f t="shared" si="54"/>
        <v>3413.961949835777</v>
      </c>
      <c r="AR236" s="649">
        <f t="shared" si="55"/>
        <v>3231.6303498357765</v>
      </c>
      <c r="AS236" s="649">
        <f t="shared" si="56"/>
        <v>3101.7917676216457</v>
      </c>
    </row>
    <row r="237" spans="1:45" ht="15" customHeight="1">
      <c r="A237" s="1295" t="str">
        <f t="shared" si="53"/>
        <v>Fos Sur Mer20</v>
      </c>
      <c r="B237" s="1539" t="s">
        <v>846</v>
      </c>
      <c r="C237" s="1540" t="s">
        <v>847</v>
      </c>
      <c r="D237" s="1540">
        <v>20</v>
      </c>
      <c r="E237" s="1516">
        <v>7860</v>
      </c>
      <c r="F237" s="1516"/>
      <c r="G237" s="1516">
        <v>7860</v>
      </c>
      <c r="M237"/>
      <c r="S237" s="627" t="s">
        <v>1045</v>
      </c>
      <c r="T237" s="628" t="s">
        <v>1048</v>
      </c>
      <c r="U237" s="629">
        <v>40</v>
      </c>
      <c r="V237" s="606">
        <v>4657.9693753958709</v>
      </c>
      <c r="W237" s="606">
        <v>4326.4573753958721</v>
      </c>
      <c r="X237" s="606">
        <v>4024.7734242837655</v>
      </c>
      <c r="Z237" s="627" t="s">
        <v>1045</v>
      </c>
      <c r="AA237" s="628" t="s">
        <v>1048</v>
      </c>
      <c r="AB237" s="629">
        <v>40</v>
      </c>
      <c r="AC237" s="606">
        <v>4616.7193753958709</v>
      </c>
      <c r="AD237" s="606">
        <v>4285.2073753958721</v>
      </c>
      <c r="AE237" s="606">
        <v>3983.5234242837655</v>
      </c>
      <c r="AG237" s="447" t="str">
        <f t="shared" si="48"/>
        <v>X</v>
      </c>
      <c r="AJ237" s="627" t="s">
        <v>1045</v>
      </c>
      <c r="AK237" s="628" t="s">
        <v>1048</v>
      </c>
      <c r="AL237" s="629">
        <v>40</v>
      </c>
      <c r="AM237" s="606">
        <v>4641.8226360650478</v>
      </c>
      <c r="AN237" s="606">
        <v>4310.310636065049</v>
      </c>
      <c r="AO237" s="606">
        <v>4074.2404865848107</v>
      </c>
      <c r="AQ237" s="649">
        <f t="shared" si="54"/>
        <v>4641.8226360650478</v>
      </c>
      <c r="AR237" s="649">
        <f t="shared" si="55"/>
        <v>4310.310636065049</v>
      </c>
      <c r="AS237" s="649">
        <f t="shared" si="56"/>
        <v>4074.2404865848107</v>
      </c>
    </row>
    <row r="238" spans="1:45" ht="15" customHeight="1">
      <c r="A238" s="1295" t="str">
        <f t="shared" si="53"/>
        <v>Fos Sur Mer40</v>
      </c>
      <c r="B238" s="1537" t="s">
        <v>846</v>
      </c>
      <c r="C238" s="1538" t="s">
        <v>847</v>
      </c>
      <c r="D238" s="1538">
        <v>40</v>
      </c>
      <c r="E238" s="1522">
        <v>10729</v>
      </c>
      <c r="F238" s="1522"/>
      <c r="G238" s="1522">
        <v>10729</v>
      </c>
      <c r="M238"/>
      <c r="S238" s="627" t="s">
        <v>1045</v>
      </c>
      <c r="T238" s="628" t="s">
        <v>1048</v>
      </c>
      <c r="U238" s="629" t="s">
        <v>808</v>
      </c>
      <c r="V238" s="606">
        <v>4892.4103129354589</v>
      </c>
      <c r="W238" s="606">
        <v>4527.747112935459</v>
      </c>
      <c r="X238" s="606">
        <v>4195.894766712142</v>
      </c>
      <c r="Z238" s="627" t="s">
        <v>1045</v>
      </c>
      <c r="AA238" s="628" t="s">
        <v>1048</v>
      </c>
      <c r="AB238" s="629" t="s">
        <v>808</v>
      </c>
      <c r="AC238" s="606">
        <v>4851.1603129354589</v>
      </c>
      <c r="AD238" s="606">
        <v>4486.497112935459</v>
      </c>
      <c r="AE238" s="606">
        <v>4154.644766712142</v>
      </c>
      <c r="AG238" s="447" t="str">
        <f t="shared" si="48"/>
        <v>X</v>
      </c>
      <c r="AJ238" s="627" t="s">
        <v>1045</v>
      </c>
      <c r="AK238" s="628" t="s">
        <v>1048</v>
      </c>
      <c r="AL238" s="629" t="s">
        <v>808</v>
      </c>
      <c r="AM238" s="606">
        <v>4878.7738996715534</v>
      </c>
      <c r="AN238" s="606">
        <v>4514.1106996715534</v>
      </c>
      <c r="AO238" s="606">
        <v>4254.4335352432918</v>
      </c>
      <c r="AQ238" s="649">
        <f t="shared" si="54"/>
        <v>4878.7738996715534</v>
      </c>
      <c r="AR238" s="649">
        <f t="shared" si="55"/>
        <v>4514.1106996715534</v>
      </c>
      <c r="AS238" s="649">
        <f t="shared" si="56"/>
        <v>4254.4335352432918</v>
      </c>
    </row>
    <row r="239" spans="1:45" ht="15" customHeight="1" thickBot="1">
      <c r="A239" s="1295" t="str">
        <f t="shared" si="53"/>
        <v>Fos Sur Mer40H</v>
      </c>
      <c r="B239" s="1537" t="s">
        <v>846</v>
      </c>
      <c r="C239" s="1538" t="s">
        <v>847</v>
      </c>
      <c r="D239" s="1521" t="s">
        <v>808</v>
      </c>
      <c r="E239" s="1522">
        <v>10729</v>
      </c>
      <c r="F239" s="1522"/>
      <c r="G239" s="1522">
        <v>10729</v>
      </c>
      <c r="M239"/>
      <c r="S239" s="630" t="s">
        <v>1045</v>
      </c>
      <c r="T239" s="631" t="s">
        <v>1048</v>
      </c>
      <c r="U239" s="632">
        <v>45</v>
      </c>
      <c r="V239" s="606">
        <v>5477.9617192448395</v>
      </c>
      <c r="W239" s="606">
        <v>5063.5717192448392</v>
      </c>
      <c r="X239" s="606">
        <v>4686.4667803547063</v>
      </c>
      <c r="Z239" s="630" t="s">
        <v>1045</v>
      </c>
      <c r="AA239" s="631" t="s">
        <v>1048</v>
      </c>
      <c r="AB239" s="632">
        <v>45</v>
      </c>
      <c r="AC239" s="606">
        <v>5436.7117192448395</v>
      </c>
      <c r="AD239" s="606">
        <v>5022.3217192448392</v>
      </c>
      <c r="AE239" s="606">
        <v>4645.2167803547063</v>
      </c>
      <c r="AG239" s="447" t="str">
        <f t="shared" si="48"/>
        <v>X</v>
      </c>
      <c r="AJ239" s="630" t="s">
        <v>1045</v>
      </c>
      <c r="AK239" s="631" t="s">
        <v>1048</v>
      </c>
      <c r="AL239" s="632">
        <v>45</v>
      </c>
      <c r="AM239" s="606">
        <v>5468.0907950813107</v>
      </c>
      <c r="AN239" s="606">
        <v>5053.7007950813104</v>
      </c>
      <c r="AO239" s="606">
        <v>4758.6131082310139</v>
      </c>
      <c r="AQ239" s="649">
        <f t="shared" si="54"/>
        <v>5468.0907950813107</v>
      </c>
      <c r="AR239" s="649">
        <f t="shared" si="55"/>
        <v>5053.7007950813104</v>
      </c>
      <c r="AS239" s="649">
        <f t="shared" si="56"/>
        <v>4758.6131082310139</v>
      </c>
    </row>
    <row r="240" spans="1:45" ht="15" customHeight="1" thickBot="1">
      <c r="A240" s="1295" t="str">
        <f t="shared" si="53"/>
        <v>Fos Sur MerLCL</v>
      </c>
      <c r="B240" s="1541" t="s">
        <v>846</v>
      </c>
      <c r="C240" s="1542"/>
      <c r="D240" s="1529" t="s">
        <v>788</v>
      </c>
      <c r="E240" s="1530">
        <v>8.8800000000000008</v>
      </c>
      <c r="F240" s="1531"/>
      <c r="G240" s="1532">
        <v>8.8800000000000008</v>
      </c>
      <c r="M240"/>
      <c r="S240" s="627"/>
      <c r="T240" s="628"/>
      <c r="U240" s="633" t="s">
        <v>788</v>
      </c>
      <c r="V240" s="606">
        <v>3.441405156467729</v>
      </c>
      <c r="W240" s="606"/>
      <c r="X240" s="606"/>
      <c r="Z240" s="627"/>
      <c r="AA240" s="628"/>
      <c r="AB240" s="633" t="s">
        <v>788</v>
      </c>
      <c r="AC240" s="606">
        <v>3.4001551564677293</v>
      </c>
      <c r="AD240" s="606"/>
      <c r="AE240" s="606"/>
      <c r="AG240" s="447" t="str">
        <f t="shared" si="48"/>
        <v>X</v>
      </c>
      <c r="AJ240" s="627"/>
      <c r="AK240" s="628"/>
      <c r="AL240" s="633" t="s">
        <v>788</v>
      </c>
      <c r="AM240" s="606">
        <v>3.4139619498357767</v>
      </c>
      <c r="AN240" s="606"/>
      <c r="AO240" s="606"/>
      <c r="AQ240" s="649">
        <f t="shared" si="54"/>
        <v>3.4139619498357767</v>
      </c>
      <c r="AR240" s="649">
        <f t="shared" si="55"/>
        <v>0</v>
      </c>
      <c r="AS240" s="649">
        <f t="shared" si="56"/>
        <v>0</v>
      </c>
    </row>
    <row r="241" spans="1:45" ht="15" customHeight="1">
      <c r="A241" s="1295" t="str">
        <f t="shared" si="53"/>
        <v>Gdynia20</v>
      </c>
      <c r="B241" s="1537" t="s">
        <v>744</v>
      </c>
      <c r="C241" s="1538" t="s">
        <v>103</v>
      </c>
      <c r="D241" s="1538">
        <v>20</v>
      </c>
      <c r="E241" s="1522">
        <v>8060</v>
      </c>
      <c r="F241" s="1522"/>
      <c r="G241" s="1522">
        <v>8060</v>
      </c>
      <c r="M241"/>
      <c r="S241" s="624" t="s">
        <v>2311</v>
      </c>
      <c r="T241" s="625" t="s">
        <v>1048</v>
      </c>
      <c r="U241" s="626">
        <v>20</v>
      </c>
      <c r="V241" s="606">
        <v>3491.4051564677293</v>
      </c>
      <c r="W241" s="606">
        <v>3309.0735564677298</v>
      </c>
      <c r="X241" s="606">
        <v>3143.1473833560713</v>
      </c>
      <c r="Z241" s="624" t="s">
        <v>2311</v>
      </c>
      <c r="AA241" s="625" t="s">
        <v>1048</v>
      </c>
      <c r="AB241" s="626">
        <v>20</v>
      </c>
      <c r="AC241" s="606">
        <v>3450.1551564677293</v>
      </c>
      <c r="AD241" s="606">
        <v>3267.8235564677298</v>
      </c>
      <c r="AE241" s="606">
        <v>3101.8973833560713</v>
      </c>
      <c r="AG241" s="447" t="str">
        <f t="shared" si="48"/>
        <v>X</v>
      </c>
      <c r="AJ241" s="624" t="s">
        <v>2311</v>
      </c>
      <c r="AK241" s="625" t="s">
        <v>1048</v>
      </c>
      <c r="AL241" s="626">
        <v>20</v>
      </c>
      <c r="AM241" s="606">
        <v>3463.961949835777</v>
      </c>
      <c r="AN241" s="606">
        <v>3281.6303498357765</v>
      </c>
      <c r="AO241" s="606">
        <v>3151.7917676216457</v>
      </c>
      <c r="AQ241" s="649">
        <f t="shared" si="54"/>
        <v>3463.961949835777</v>
      </c>
      <c r="AR241" s="649">
        <f t="shared" si="55"/>
        <v>3281.6303498357765</v>
      </c>
      <c r="AS241" s="649">
        <f t="shared" si="56"/>
        <v>3151.7917676216457</v>
      </c>
    </row>
    <row r="242" spans="1:45" ht="15" customHeight="1">
      <c r="A242" s="1295" t="str">
        <f t="shared" si="53"/>
        <v>Gdynia40</v>
      </c>
      <c r="B242" s="1537" t="s">
        <v>744</v>
      </c>
      <c r="C242" s="1538" t="s">
        <v>103</v>
      </c>
      <c r="D242" s="1538">
        <v>40</v>
      </c>
      <c r="E242" s="1522">
        <v>9817.5</v>
      </c>
      <c r="F242" s="1522"/>
      <c r="G242" s="1522">
        <v>9817.5</v>
      </c>
      <c r="M242"/>
      <c r="S242" s="627" t="s">
        <v>2311</v>
      </c>
      <c r="T242" s="628" t="s">
        <v>1048</v>
      </c>
      <c r="U242" s="629">
        <v>40</v>
      </c>
      <c r="V242" s="606">
        <v>4551.9693753958709</v>
      </c>
      <c r="W242" s="606">
        <v>4220.4573753958721</v>
      </c>
      <c r="X242" s="606">
        <v>3918.7734242837655</v>
      </c>
      <c r="Z242" s="627" t="s">
        <v>2311</v>
      </c>
      <c r="AA242" s="628" t="s">
        <v>1048</v>
      </c>
      <c r="AB242" s="629">
        <v>40</v>
      </c>
      <c r="AC242" s="606">
        <v>4510.7193753958709</v>
      </c>
      <c r="AD242" s="606">
        <v>4179.2073753958721</v>
      </c>
      <c r="AE242" s="606">
        <v>3877.5234242837655</v>
      </c>
      <c r="AG242" s="447" t="str">
        <f t="shared" si="48"/>
        <v>X</v>
      </c>
      <c r="AJ242" s="627" t="s">
        <v>2311</v>
      </c>
      <c r="AK242" s="628" t="s">
        <v>1048</v>
      </c>
      <c r="AL242" s="629">
        <v>40</v>
      </c>
      <c r="AM242" s="606">
        <v>4535.8226360650478</v>
      </c>
      <c r="AN242" s="606">
        <v>4204.310636065049</v>
      </c>
      <c r="AO242" s="606">
        <v>3968.2404865848107</v>
      </c>
      <c r="AQ242" s="649">
        <f t="shared" si="54"/>
        <v>4535.8226360650478</v>
      </c>
      <c r="AR242" s="649">
        <f t="shared" si="55"/>
        <v>4204.310636065049</v>
      </c>
      <c r="AS242" s="649">
        <f t="shared" si="56"/>
        <v>3968.2404865848107</v>
      </c>
    </row>
    <row r="243" spans="1:45" ht="15" customHeight="1">
      <c r="A243" s="1295" t="str">
        <f t="shared" si="53"/>
        <v>Gdynia40H</v>
      </c>
      <c r="B243" s="1537" t="s">
        <v>744</v>
      </c>
      <c r="C243" s="1538" t="s">
        <v>103</v>
      </c>
      <c r="D243" s="1521" t="s">
        <v>808</v>
      </c>
      <c r="E243" s="1522">
        <v>9817.5</v>
      </c>
      <c r="F243" s="1522"/>
      <c r="G243" s="1522">
        <v>9817.5</v>
      </c>
      <c r="M243"/>
      <c r="S243" s="627" t="s">
        <v>2311</v>
      </c>
      <c r="T243" s="628" t="s">
        <v>1048</v>
      </c>
      <c r="U243" s="629" t="s">
        <v>808</v>
      </c>
      <c r="V243" s="606">
        <v>4746.4103129354589</v>
      </c>
      <c r="W243" s="606">
        <v>4381.747112935459</v>
      </c>
      <c r="X243" s="606">
        <v>4049.894766712142</v>
      </c>
      <c r="Z243" s="627" t="s">
        <v>2311</v>
      </c>
      <c r="AA243" s="628" t="s">
        <v>1048</v>
      </c>
      <c r="AB243" s="629" t="s">
        <v>808</v>
      </c>
      <c r="AC243" s="606">
        <v>4705.1603129354589</v>
      </c>
      <c r="AD243" s="606">
        <v>4340.497112935459</v>
      </c>
      <c r="AE243" s="606">
        <v>4008.644766712142</v>
      </c>
      <c r="AG243" s="447" t="str">
        <f t="shared" si="48"/>
        <v>X</v>
      </c>
      <c r="AJ243" s="627" t="s">
        <v>2311</v>
      </c>
      <c r="AK243" s="628" t="s">
        <v>1048</v>
      </c>
      <c r="AL243" s="629" t="s">
        <v>808</v>
      </c>
      <c r="AM243" s="606">
        <v>4732.7738996715534</v>
      </c>
      <c r="AN243" s="606">
        <v>4368.1106996715534</v>
      </c>
      <c r="AO243" s="606">
        <v>4108.4335352432918</v>
      </c>
      <c r="AQ243" s="649">
        <f t="shared" si="54"/>
        <v>4732.7738996715534</v>
      </c>
      <c r="AR243" s="649">
        <f t="shared" si="55"/>
        <v>4368.1106996715534</v>
      </c>
      <c r="AS243" s="649">
        <f t="shared" si="56"/>
        <v>4108.4335352432918</v>
      </c>
    </row>
    <row r="244" spans="1:45" ht="15" customHeight="1" thickBot="1">
      <c r="A244" s="1295" t="str">
        <f t="shared" si="53"/>
        <v>GdyniaLCL</v>
      </c>
      <c r="B244" s="1537" t="s">
        <v>744</v>
      </c>
      <c r="C244" s="1538"/>
      <c r="D244" s="1521" t="s">
        <v>788</v>
      </c>
      <c r="E244" s="1523">
        <v>9.11</v>
      </c>
      <c r="F244" s="1525"/>
      <c r="G244" s="1526">
        <v>9.11</v>
      </c>
      <c r="M244"/>
      <c r="S244" s="630" t="s">
        <v>2311</v>
      </c>
      <c r="T244" s="631" t="s">
        <v>1048</v>
      </c>
      <c r="U244" s="632">
        <v>45</v>
      </c>
      <c r="V244" s="606">
        <v>5380.9617192448395</v>
      </c>
      <c r="W244" s="606">
        <v>4966.5717192448392</v>
      </c>
      <c r="X244" s="606">
        <v>4589.4667803547063</v>
      </c>
      <c r="Z244" s="630" t="s">
        <v>2311</v>
      </c>
      <c r="AA244" s="631" t="s">
        <v>1048</v>
      </c>
      <c r="AB244" s="632">
        <v>45</v>
      </c>
      <c r="AC244" s="606">
        <v>5339.7117192448395</v>
      </c>
      <c r="AD244" s="606">
        <v>4925.3217192448392</v>
      </c>
      <c r="AE244" s="606">
        <v>4548.2167803547063</v>
      </c>
      <c r="AG244" s="447" t="str">
        <f t="shared" si="48"/>
        <v>X</v>
      </c>
      <c r="AJ244" s="630" t="s">
        <v>2311</v>
      </c>
      <c r="AK244" s="631" t="s">
        <v>1048</v>
      </c>
      <c r="AL244" s="632">
        <v>45</v>
      </c>
      <c r="AM244" s="606">
        <v>5371.0907950813107</v>
      </c>
      <c r="AN244" s="606">
        <v>4956.7007950813104</v>
      </c>
      <c r="AO244" s="606">
        <v>4661.6131082310139</v>
      </c>
      <c r="AQ244" s="649">
        <f t="shared" si="54"/>
        <v>-2652.9092049186893</v>
      </c>
      <c r="AR244" s="649">
        <f t="shared" si="55"/>
        <v>4956.7007950813104</v>
      </c>
      <c r="AS244" s="649">
        <f t="shared" si="56"/>
        <v>-3362.3868917689861</v>
      </c>
    </row>
    <row r="245" spans="1:45" ht="15" customHeight="1" thickBot="1">
      <c r="A245" s="1295" t="str">
        <f t="shared" si="53"/>
        <v>Genoa20</v>
      </c>
      <c r="B245" s="1539" t="s">
        <v>742</v>
      </c>
      <c r="C245" s="1540" t="s">
        <v>840</v>
      </c>
      <c r="D245" s="1540">
        <v>20</v>
      </c>
      <c r="E245" s="1516">
        <v>7900</v>
      </c>
      <c r="F245" s="1516"/>
      <c r="G245" s="1516">
        <v>7900</v>
      </c>
      <c r="M245"/>
      <c r="S245" s="627"/>
      <c r="T245" s="628"/>
      <c r="U245" s="633" t="s">
        <v>788</v>
      </c>
      <c r="V245" s="606">
        <v>3.4914051564677289</v>
      </c>
      <c r="W245" s="606"/>
      <c r="X245" s="606"/>
      <c r="Z245" s="627"/>
      <c r="AA245" s="628"/>
      <c r="AB245" s="633" t="s">
        <v>788</v>
      </c>
      <c r="AC245" s="606">
        <v>3.4501551564677286</v>
      </c>
      <c r="AD245" s="606"/>
      <c r="AE245" s="606"/>
      <c r="AG245" s="447" t="str">
        <f t="shared" si="48"/>
        <v>X</v>
      </c>
      <c r="AJ245" s="627"/>
      <c r="AK245" s="628"/>
      <c r="AL245" s="633" t="s">
        <v>788</v>
      </c>
      <c r="AM245" s="606">
        <v>3.463961949835777</v>
      </c>
      <c r="AN245" s="606"/>
      <c r="AO245" s="606"/>
      <c r="AQ245" s="649">
        <f t="shared" si="54"/>
        <v>-10406.536038050164</v>
      </c>
      <c r="AR245" s="649">
        <f t="shared" si="55"/>
        <v>0</v>
      </c>
      <c r="AS245" s="649">
        <f t="shared" si="56"/>
        <v>-10410</v>
      </c>
    </row>
    <row r="246" spans="1:45" ht="15" customHeight="1">
      <c r="A246" s="1295" t="str">
        <f t="shared" si="53"/>
        <v>Genoa40</v>
      </c>
      <c r="B246" s="1537" t="s">
        <v>742</v>
      </c>
      <c r="C246" s="1538" t="s">
        <v>840</v>
      </c>
      <c r="D246" s="1538">
        <v>40</v>
      </c>
      <c r="E246" s="1522">
        <v>9407.5</v>
      </c>
      <c r="F246" s="1522"/>
      <c r="G246" s="1522">
        <v>9407.5</v>
      </c>
      <c r="M246"/>
      <c r="S246" s="613" t="s">
        <v>1054</v>
      </c>
      <c r="T246" s="614" t="s">
        <v>840</v>
      </c>
      <c r="U246" s="614">
        <v>20</v>
      </c>
      <c r="V246" s="606">
        <v>3629.2305298010633</v>
      </c>
      <c r="W246" s="606">
        <v>3584.8343831343964</v>
      </c>
      <c r="X246" s="606">
        <v>2953.9997157798998</v>
      </c>
      <c r="Z246" s="613" t="s">
        <v>1054</v>
      </c>
      <c r="AA246" s="614" t="s">
        <v>840</v>
      </c>
      <c r="AB246" s="614">
        <v>20</v>
      </c>
      <c r="AC246" s="606">
        <v>3587.9805298010633</v>
      </c>
      <c r="AD246" s="606">
        <v>3543.5843831343964</v>
      </c>
      <c r="AE246" s="606">
        <v>2912.7497157798998</v>
      </c>
      <c r="AG246" s="447" t="str">
        <f t="shared" si="48"/>
        <v>X</v>
      </c>
      <c r="AJ246" s="613" t="s">
        <v>1054</v>
      </c>
      <c r="AK246" s="614" t="s">
        <v>840</v>
      </c>
      <c r="AL246" s="614">
        <v>20</v>
      </c>
      <c r="AM246" s="606">
        <v>3601.7873231691101</v>
      </c>
      <c r="AN246" s="606">
        <v>3557.3911765024432</v>
      </c>
      <c r="AO246" s="606">
        <v>2912.7497157798998</v>
      </c>
      <c r="AQ246" s="649">
        <f t="shared" si="54"/>
        <v>-6905.2126768308899</v>
      </c>
      <c r="AR246" s="649">
        <f t="shared" si="55"/>
        <v>3557.3911765024432</v>
      </c>
      <c r="AS246" s="649">
        <f t="shared" si="56"/>
        <v>-7594.2502842201002</v>
      </c>
    </row>
    <row r="247" spans="1:45" ht="15" customHeight="1">
      <c r="A247" s="1295" t="str">
        <f t="shared" si="53"/>
        <v>Genoa40H</v>
      </c>
      <c r="B247" s="1537" t="s">
        <v>742</v>
      </c>
      <c r="C247" s="1538" t="s">
        <v>840</v>
      </c>
      <c r="D247" s="1521" t="s">
        <v>808</v>
      </c>
      <c r="E247" s="1522">
        <v>9407.5</v>
      </c>
      <c r="F247" s="1522"/>
      <c r="G247" s="1522">
        <v>9407.5</v>
      </c>
      <c r="M247"/>
      <c r="S247" s="617" t="s">
        <v>1054</v>
      </c>
      <c r="T247" s="618" t="s">
        <v>840</v>
      </c>
      <c r="U247" s="618">
        <v>40</v>
      </c>
      <c r="V247" s="606">
        <v>4973.015508729206</v>
      </c>
      <c r="W247" s="606">
        <v>4892.2952420625388</v>
      </c>
      <c r="X247" s="606">
        <v>3745.3231195998183</v>
      </c>
      <c r="Z247" s="617" t="s">
        <v>1054</v>
      </c>
      <c r="AA247" s="618" t="s">
        <v>840</v>
      </c>
      <c r="AB247" s="618">
        <v>40</v>
      </c>
      <c r="AC247" s="606">
        <v>4931.765508729206</v>
      </c>
      <c r="AD247" s="606">
        <v>4851.0452420625388</v>
      </c>
      <c r="AE247" s="606">
        <v>3704.0731195998183</v>
      </c>
      <c r="AG247" s="447" t="str">
        <f t="shared" si="48"/>
        <v>X</v>
      </c>
      <c r="AJ247" s="617" t="s">
        <v>1054</v>
      </c>
      <c r="AK247" s="618" t="s">
        <v>840</v>
      </c>
      <c r="AL247" s="618">
        <v>40</v>
      </c>
      <c r="AM247" s="606">
        <v>4956.8687693983811</v>
      </c>
      <c r="AN247" s="606">
        <v>4876.1485027317158</v>
      </c>
      <c r="AO247" s="606">
        <v>3704.0731195998183</v>
      </c>
      <c r="AQ247" s="649">
        <f t="shared" si="54"/>
        <v>4947.7987693983814</v>
      </c>
      <c r="AR247" s="649">
        <f t="shared" si="55"/>
        <v>4876.1485027317158</v>
      </c>
      <c r="AS247" s="649">
        <f t="shared" si="56"/>
        <v>3695.0031195998181</v>
      </c>
    </row>
    <row r="248" spans="1:45" ht="15" customHeight="1" thickBot="1">
      <c r="A248" s="1295" t="str">
        <f t="shared" si="53"/>
        <v>GenoaLCL</v>
      </c>
      <c r="B248" s="1541" t="s">
        <v>742</v>
      </c>
      <c r="C248" s="1542"/>
      <c r="D248" s="1529" t="s">
        <v>788</v>
      </c>
      <c r="E248" s="1530">
        <v>12.28</v>
      </c>
      <c r="F248" s="1531"/>
      <c r="G248" s="1532">
        <v>12.28</v>
      </c>
      <c r="M248"/>
      <c r="S248" s="617" t="s">
        <v>1054</v>
      </c>
      <c r="T248" s="618" t="s">
        <v>840</v>
      </c>
      <c r="U248" s="620" t="s">
        <v>808</v>
      </c>
      <c r="V248" s="606">
        <v>5167.0610596021261</v>
      </c>
      <c r="W248" s="606">
        <v>5078.2687662687922</v>
      </c>
      <c r="X248" s="606">
        <v>3816.5994315598</v>
      </c>
      <c r="Z248" s="617" t="s">
        <v>1054</v>
      </c>
      <c r="AA248" s="618" t="s">
        <v>840</v>
      </c>
      <c r="AB248" s="620" t="s">
        <v>808</v>
      </c>
      <c r="AC248" s="606">
        <v>5125.8110596021261</v>
      </c>
      <c r="AD248" s="606">
        <v>5037.0187662687922</v>
      </c>
      <c r="AE248" s="606">
        <v>3775.3494315598</v>
      </c>
      <c r="AG248" s="447" t="str">
        <f t="shared" si="48"/>
        <v>X</v>
      </c>
      <c r="AJ248" s="617" t="s">
        <v>1054</v>
      </c>
      <c r="AK248" s="618" t="s">
        <v>840</v>
      </c>
      <c r="AL248" s="620" t="s">
        <v>808</v>
      </c>
      <c r="AM248" s="606">
        <v>5153.4246463382206</v>
      </c>
      <c r="AN248" s="606">
        <v>5064.6323530048867</v>
      </c>
      <c r="AO248" s="606">
        <v>3775.3494315598</v>
      </c>
      <c r="AQ248" s="649" t="e">
        <f t="shared" si="54"/>
        <v>#VALUE!</v>
      </c>
      <c r="AR248" s="649">
        <f t="shared" si="55"/>
        <v>5064.6323530048867</v>
      </c>
      <c r="AS248" s="649" t="e">
        <f t="shared" si="56"/>
        <v>#VALUE!</v>
      </c>
    </row>
    <row r="249" spans="1:45" ht="15" customHeight="1" thickBot="1">
      <c r="A249" s="1295" t="str">
        <f t="shared" si="53"/>
        <v>Hamburg20</v>
      </c>
      <c r="B249" s="1537" t="s">
        <v>1055</v>
      </c>
      <c r="C249" s="1538" t="s">
        <v>753</v>
      </c>
      <c r="D249" s="1538">
        <v>20</v>
      </c>
      <c r="E249" s="1522">
        <v>10030</v>
      </c>
      <c r="F249" s="1522"/>
      <c r="G249" s="1522">
        <v>10030</v>
      </c>
      <c r="M249"/>
      <c r="S249" s="621" t="s">
        <v>1054</v>
      </c>
      <c r="T249" s="622" t="s">
        <v>840</v>
      </c>
      <c r="U249" s="623">
        <v>45</v>
      </c>
      <c r="V249" s="606">
        <v>0</v>
      </c>
      <c r="W249" s="606">
        <v>0</v>
      </c>
      <c r="X249" s="606">
        <v>0</v>
      </c>
      <c r="Z249" s="621" t="s">
        <v>1054</v>
      </c>
      <c r="AA249" s="622" t="s">
        <v>840</v>
      </c>
      <c r="AB249" s="623">
        <v>45</v>
      </c>
      <c r="AC249" s="606">
        <v>0</v>
      </c>
      <c r="AD249" s="606">
        <v>0</v>
      </c>
      <c r="AE249" s="606">
        <v>0</v>
      </c>
      <c r="AG249" s="447" t="str">
        <f t="shared" si="48"/>
        <v>X</v>
      </c>
      <c r="AJ249" s="621" t="s">
        <v>1054</v>
      </c>
      <c r="AK249" s="622" t="s">
        <v>840</v>
      </c>
      <c r="AL249" s="623">
        <v>45</v>
      </c>
      <c r="AM249" s="606">
        <v>0</v>
      </c>
      <c r="AN249" s="606">
        <v>0</v>
      </c>
      <c r="AO249" s="606">
        <v>0</v>
      </c>
      <c r="AQ249" s="649" t="e">
        <f t="shared" si="54"/>
        <v>#VALUE!</v>
      </c>
      <c r="AR249" s="649">
        <f t="shared" si="55"/>
        <v>0</v>
      </c>
      <c r="AS249" s="649" t="e">
        <f t="shared" si="56"/>
        <v>#VALUE!</v>
      </c>
    </row>
    <row r="250" spans="1:45" ht="15" customHeight="1" thickBot="1">
      <c r="A250" s="1295" t="str">
        <f t="shared" si="53"/>
        <v>Hamburg40</v>
      </c>
      <c r="B250" s="1537" t="s">
        <v>1055</v>
      </c>
      <c r="C250" s="1538" t="s">
        <v>753</v>
      </c>
      <c r="D250" s="1538">
        <v>40</v>
      </c>
      <c r="E250" s="1522">
        <v>11157.5</v>
      </c>
      <c r="F250" s="1522"/>
      <c r="G250" s="1522">
        <v>11157.5</v>
      </c>
      <c r="M250"/>
      <c r="S250" s="617"/>
      <c r="T250" s="618"/>
      <c r="U250" s="620" t="s">
        <v>788</v>
      </c>
      <c r="V250" s="606">
        <v>3.6292305298010632</v>
      </c>
      <c r="W250" s="606"/>
      <c r="X250" s="606"/>
      <c r="Z250" s="617"/>
      <c r="AA250" s="618"/>
      <c r="AB250" s="620" t="s">
        <v>788</v>
      </c>
      <c r="AC250" s="606">
        <v>3.587980529801063</v>
      </c>
      <c r="AD250" s="606"/>
      <c r="AE250" s="606"/>
      <c r="AG250" s="447" t="str">
        <f t="shared" si="48"/>
        <v>X</v>
      </c>
      <c r="AJ250" s="617"/>
      <c r="AK250" s="618"/>
      <c r="AL250" s="620" t="s">
        <v>788</v>
      </c>
      <c r="AM250" s="606">
        <v>3.60178732316911</v>
      </c>
      <c r="AN250" s="606"/>
      <c r="AO250" s="606"/>
      <c r="AQ250" s="649" t="e">
        <f t="shared" si="54"/>
        <v>#VALUE!</v>
      </c>
      <c r="AR250" s="649">
        <f t="shared" si="55"/>
        <v>0</v>
      </c>
      <c r="AS250" s="649" t="e">
        <f t="shared" si="56"/>
        <v>#VALUE!</v>
      </c>
    </row>
    <row r="251" spans="1:45" ht="15" customHeight="1">
      <c r="A251" s="1295" t="str">
        <f t="shared" si="53"/>
        <v>Hamburg40H</v>
      </c>
      <c r="B251" s="1537" t="s">
        <v>1055</v>
      </c>
      <c r="C251" s="1538" t="s">
        <v>753</v>
      </c>
      <c r="D251" s="1521" t="s">
        <v>808</v>
      </c>
      <c r="E251" s="1522">
        <v>11157.5</v>
      </c>
      <c r="F251" s="1522"/>
      <c r="G251" s="1522">
        <v>11157.5</v>
      </c>
      <c r="M251"/>
      <c r="S251" s="613" t="s">
        <v>741</v>
      </c>
      <c r="T251" s="614" t="s">
        <v>759</v>
      </c>
      <c r="U251" s="614">
        <v>20</v>
      </c>
      <c r="V251" s="606">
        <v>4057.2305298010624</v>
      </c>
      <c r="W251" s="606">
        <v>4012.8343831343955</v>
      </c>
      <c r="X251" s="606">
        <v>3381.9997157798998</v>
      </c>
      <c r="Z251" s="613" t="s">
        <v>741</v>
      </c>
      <c r="AA251" s="614" t="s">
        <v>759</v>
      </c>
      <c r="AB251" s="614">
        <v>20</v>
      </c>
      <c r="AC251" s="606">
        <v>4015.9805298010624</v>
      </c>
      <c r="AD251" s="606">
        <v>3971.5843831343964</v>
      </c>
      <c r="AE251" s="606">
        <v>3340.7497157798998</v>
      </c>
      <c r="AG251" s="447" t="str">
        <f t="shared" si="48"/>
        <v>X</v>
      </c>
      <c r="AJ251" s="613" t="s">
        <v>741</v>
      </c>
      <c r="AK251" s="614" t="s">
        <v>759</v>
      </c>
      <c r="AL251" s="614">
        <v>20</v>
      </c>
      <c r="AM251" s="606">
        <v>4029.7873231691092</v>
      </c>
      <c r="AN251" s="606">
        <v>3985.3911765024432</v>
      </c>
      <c r="AO251" s="606">
        <v>3340.7497157798998</v>
      </c>
      <c r="AQ251" s="649">
        <f t="shared" si="54"/>
        <v>4029.7873231691092</v>
      </c>
      <c r="AR251" s="649">
        <f t="shared" si="55"/>
        <v>3985.3911765024432</v>
      </c>
      <c r="AS251" s="649">
        <f t="shared" si="56"/>
        <v>3340.7497157798998</v>
      </c>
    </row>
    <row r="252" spans="1:45" ht="15" customHeight="1" thickBot="1">
      <c r="A252" s="1295" t="str">
        <f t="shared" si="53"/>
        <v>HamburgLCL</v>
      </c>
      <c r="B252" s="1537" t="s">
        <v>1055</v>
      </c>
      <c r="C252" s="1538"/>
      <c r="D252" s="1521" t="s">
        <v>788</v>
      </c>
      <c r="E252" s="1523">
        <v>12.59</v>
      </c>
      <c r="F252" s="1525"/>
      <c r="G252" s="1526">
        <v>12.59</v>
      </c>
      <c r="M252"/>
      <c r="S252" s="617" t="s">
        <v>741</v>
      </c>
      <c r="T252" s="618" t="s">
        <v>759</v>
      </c>
      <c r="U252" s="618">
        <v>40</v>
      </c>
      <c r="V252" s="606">
        <v>5596.015508729206</v>
      </c>
      <c r="W252" s="606">
        <v>5515.2952420625388</v>
      </c>
      <c r="X252" s="606">
        <v>4368.3231195998178</v>
      </c>
      <c r="Z252" s="617" t="s">
        <v>741</v>
      </c>
      <c r="AA252" s="618" t="s">
        <v>759</v>
      </c>
      <c r="AB252" s="618">
        <v>40</v>
      </c>
      <c r="AC252" s="606">
        <v>5554.765508729206</v>
      </c>
      <c r="AD252" s="606">
        <v>5474.0452420625388</v>
      </c>
      <c r="AE252" s="606">
        <v>4327.0731195998178</v>
      </c>
      <c r="AG252" s="447" t="str">
        <f t="shared" si="48"/>
        <v>X</v>
      </c>
      <c r="AJ252" s="617" t="s">
        <v>741</v>
      </c>
      <c r="AK252" s="618" t="s">
        <v>759</v>
      </c>
      <c r="AL252" s="618">
        <v>40</v>
      </c>
      <c r="AM252" s="606">
        <v>5579.8687693983811</v>
      </c>
      <c r="AN252" s="606">
        <v>5499.1485027317158</v>
      </c>
      <c r="AO252" s="606">
        <v>4327.0731195998178</v>
      </c>
      <c r="AQ252" s="649">
        <f t="shared" si="54"/>
        <v>5579.8687693983811</v>
      </c>
      <c r="AR252" s="649">
        <f t="shared" si="55"/>
        <v>5499.1485027317158</v>
      </c>
      <c r="AS252" s="649">
        <f t="shared" si="56"/>
        <v>4327.0731195998178</v>
      </c>
    </row>
    <row r="253" spans="1:45" ht="15" customHeight="1">
      <c r="A253" s="1295" t="str">
        <f t="shared" si="53"/>
        <v>Istanbul20</v>
      </c>
      <c r="B253" s="1539" t="s">
        <v>848</v>
      </c>
      <c r="C253" s="1540" t="s">
        <v>849</v>
      </c>
      <c r="D253" s="1540">
        <v>20</v>
      </c>
      <c r="E253" s="1516">
        <v>8323</v>
      </c>
      <c r="F253" s="1516"/>
      <c r="G253" s="1516">
        <v>8323</v>
      </c>
      <c r="M253"/>
      <c r="S253" s="617" t="s">
        <v>741</v>
      </c>
      <c r="T253" s="618" t="s">
        <v>759</v>
      </c>
      <c r="U253" s="618" t="s">
        <v>808</v>
      </c>
      <c r="V253" s="606">
        <v>5852.0610596021261</v>
      </c>
      <c r="W253" s="606">
        <v>5763.2687662687922</v>
      </c>
      <c r="X253" s="606">
        <v>4501.5994315598</v>
      </c>
      <c r="Z253" s="617" t="s">
        <v>741</v>
      </c>
      <c r="AA253" s="618" t="s">
        <v>759</v>
      </c>
      <c r="AB253" s="618" t="s">
        <v>808</v>
      </c>
      <c r="AC253" s="606">
        <v>5810.8110596021261</v>
      </c>
      <c r="AD253" s="606">
        <v>5722.0187662687922</v>
      </c>
      <c r="AE253" s="606">
        <v>4460.3494315598</v>
      </c>
      <c r="AG253" s="447" t="str">
        <f t="shared" si="48"/>
        <v>X</v>
      </c>
      <c r="AJ253" s="617" t="s">
        <v>741</v>
      </c>
      <c r="AK253" s="618" t="s">
        <v>759</v>
      </c>
      <c r="AL253" s="618" t="s">
        <v>808</v>
      </c>
      <c r="AM253" s="606">
        <v>5838.4246463382206</v>
      </c>
      <c r="AN253" s="606">
        <v>5749.6323530048867</v>
      </c>
      <c r="AO253" s="606">
        <v>4460.3494315598</v>
      </c>
      <c r="AQ253" s="649">
        <f t="shared" si="54"/>
        <v>5838.4246463382206</v>
      </c>
      <c r="AR253" s="649">
        <f t="shared" si="55"/>
        <v>5749.6323530048867</v>
      </c>
      <c r="AS253" s="649">
        <f t="shared" si="56"/>
        <v>4460.3494315598</v>
      </c>
    </row>
    <row r="254" spans="1:45" ht="15" customHeight="1" thickBot="1">
      <c r="A254" s="1295" t="str">
        <f t="shared" si="53"/>
        <v>Istanbul40</v>
      </c>
      <c r="B254" s="1537" t="s">
        <v>848</v>
      </c>
      <c r="C254" s="1538" t="s">
        <v>849</v>
      </c>
      <c r="D254" s="1538">
        <v>40</v>
      </c>
      <c r="E254" s="1522">
        <v>8747</v>
      </c>
      <c r="F254" s="1522"/>
      <c r="G254" s="1522">
        <v>8747</v>
      </c>
      <c r="M254"/>
      <c r="S254" s="621" t="s">
        <v>741</v>
      </c>
      <c r="T254" s="622" t="s">
        <v>759</v>
      </c>
      <c r="U254" s="623">
        <v>45</v>
      </c>
      <c r="V254" s="606">
        <v>0</v>
      </c>
      <c r="W254" s="606">
        <v>0</v>
      </c>
      <c r="X254" s="606">
        <v>0</v>
      </c>
      <c r="Z254" s="621" t="s">
        <v>741</v>
      </c>
      <c r="AA254" s="622" t="s">
        <v>759</v>
      </c>
      <c r="AB254" s="623">
        <v>45</v>
      </c>
      <c r="AC254" s="606">
        <v>0</v>
      </c>
      <c r="AD254" s="606">
        <v>0</v>
      </c>
      <c r="AE254" s="606">
        <v>0</v>
      </c>
      <c r="AG254" s="447" t="str">
        <f t="shared" ref="AG254:AG311" si="57">IF(Z254=B223,"","X")</f>
        <v>X</v>
      </c>
      <c r="AJ254" s="621" t="s">
        <v>741</v>
      </c>
      <c r="AK254" s="622" t="s">
        <v>759</v>
      </c>
      <c r="AL254" s="623">
        <v>45</v>
      </c>
      <c r="AM254" s="606">
        <v>0</v>
      </c>
      <c r="AN254" s="606">
        <v>0</v>
      </c>
      <c r="AO254" s="606">
        <v>0</v>
      </c>
      <c r="AQ254" s="649">
        <f t="shared" ref="AQ254:AQ285" si="58">AM254-E223</f>
        <v>0</v>
      </c>
      <c r="AR254" s="649">
        <f t="shared" ref="AR254:AR285" si="59">AN254-F223</f>
        <v>0</v>
      </c>
      <c r="AS254" s="649">
        <f t="shared" ref="AS254:AS285" si="60">AO254-G223</f>
        <v>0</v>
      </c>
    </row>
    <row r="255" spans="1:45" ht="15" customHeight="1" thickBot="1">
      <c r="A255" s="1295" t="str">
        <f t="shared" si="53"/>
        <v>Istanbul40H</v>
      </c>
      <c r="B255" s="1537" t="s">
        <v>848</v>
      </c>
      <c r="C255" s="1538" t="s">
        <v>849</v>
      </c>
      <c r="D255" s="1521" t="s">
        <v>808</v>
      </c>
      <c r="E255" s="1522">
        <v>8747</v>
      </c>
      <c r="F255" s="1522"/>
      <c r="G255" s="1522">
        <v>8747</v>
      </c>
      <c r="M255"/>
      <c r="S255" s="617"/>
      <c r="T255" s="618"/>
      <c r="U255" s="620" t="s">
        <v>788</v>
      </c>
      <c r="V255" s="606">
        <v>4.0572305298010622</v>
      </c>
      <c r="W255" s="606"/>
      <c r="X255" s="606"/>
      <c r="Z255" s="617"/>
      <c r="AA255" s="618"/>
      <c r="AB255" s="620" t="s">
        <v>788</v>
      </c>
      <c r="AC255" s="606">
        <v>4.0159805298010625</v>
      </c>
      <c r="AD255" s="606"/>
      <c r="AE255" s="606"/>
      <c r="AG255" s="447" t="str">
        <f t="shared" si="57"/>
        <v>X</v>
      </c>
      <c r="AJ255" s="617"/>
      <c r="AK255" s="618"/>
      <c r="AL255" s="620" t="s">
        <v>788</v>
      </c>
      <c r="AM255" s="606">
        <v>4.029787323169109</v>
      </c>
      <c r="AN255" s="606"/>
      <c r="AO255" s="606"/>
      <c r="AQ255" s="649">
        <f t="shared" si="58"/>
        <v>4.029787323169109</v>
      </c>
      <c r="AR255" s="649">
        <f t="shared" si="59"/>
        <v>0</v>
      </c>
      <c r="AS255" s="649">
        <f t="shared" si="60"/>
        <v>0</v>
      </c>
    </row>
    <row r="256" spans="1:45" ht="15" customHeight="1" thickBot="1">
      <c r="A256" s="1295" t="str">
        <f t="shared" si="53"/>
        <v>IstanbulLCL</v>
      </c>
      <c r="B256" s="1541" t="s">
        <v>848</v>
      </c>
      <c r="C256" s="1542"/>
      <c r="D256" s="1529" t="s">
        <v>788</v>
      </c>
      <c r="E256" s="1530">
        <v>9.41</v>
      </c>
      <c r="F256" s="1531"/>
      <c r="G256" s="1532">
        <v>9.41</v>
      </c>
      <c r="M256"/>
      <c r="S256" s="624" t="s">
        <v>736</v>
      </c>
      <c r="T256" s="625" t="s">
        <v>1048</v>
      </c>
      <c r="U256" s="626">
        <v>20</v>
      </c>
      <c r="V256" s="606">
        <v>3316.4051564677293</v>
      </c>
      <c r="W256" s="606">
        <v>3134.0735564677298</v>
      </c>
      <c r="X256" s="606">
        <v>2968.1473833560713</v>
      </c>
      <c r="Z256" s="624" t="s">
        <v>736</v>
      </c>
      <c r="AA256" s="625" t="s">
        <v>1048</v>
      </c>
      <c r="AB256" s="626">
        <v>20</v>
      </c>
      <c r="AC256" s="606">
        <v>3275.1551564677293</v>
      </c>
      <c r="AD256" s="606">
        <v>3092.8235564677298</v>
      </c>
      <c r="AE256" s="606">
        <v>2926.8973833560713</v>
      </c>
      <c r="AG256" s="447" t="str">
        <f t="shared" si="57"/>
        <v>X</v>
      </c>
      <c r="AJ256" s="624" t="s">
        <v>736</v>
      </c>
      <c r="AK256" s="625" t="s">
        <v>1048</v>
      </c>
      <c r="AL256" s="626">
        <v>20</v>
      </c>
      <c r="AM256" s="606">
        <v>3288.961949835777</v>
      </c>
      <c r="AN256" s="606">
        <v>3106.6303498357765</v>
      </c>
      <c r="AO256" s="606">
        <v>2976.7917676216457</v>
      </c>
      <c r="AQ256" s="649">
        <f t="shared" si="58"/>
        <v>3288.961949835777</v>
      </c>
      <c r="AR256" s="649">
        <f t="shared" si="59"/>
        <v>3106.6303498357765</v>
      </c>
      <c r="AS256" s="649">
        <f t="shared" si="60"/>
        <v>2976.7917676216457</v>
      </c>
    </row>
    <row r="257" spans="1:45" ht="15" customHeight="1">
      <c r="A257" s="1295" t="str">
        <f t="shared" si="53"/>
        <v>Izmir20</v>
      </c>
      <c r="B257" s="1537" t="s">
        <v>1029</v>
      </c>
      <c r="C257" s="1538" t="s">
        <v>849</v>
      </c>
      <c r="D257" s="1538">
        <v>20</v>
      </c>
      <c r="E257" s="1522">
        <v>8215</v>
      </c>
      <c r="F257" s="1522"/>
      <c r="G257" s="1522">
        <v>8215</v>
      </c>
      <c r="M257"/>
      <c r="S257" s="627" t="s">
        <v>736</v>
      </c>
      <c r="T257" s="628" t="s">
        <v>1048</v>
      </c>
      <c r="U257" s="629">
        <v>40</v>
      </c>
      <c r="V257" s="606">
        <v>4331.9693753958709</v>
      </c>
      <c r="W257" s="606">
        <v>4000.4573753958725</v>
      </c>
      <c r="X257" s="606">
        <v>3698.7734242837655</v>
      </c>
      <c r="Z257" s="627" t="s">
        <v>736</v>
      </c>
      <c r="AA257" s="628" t="s">
        <v>1048</v>
      </c>
      <c r="AB257" s="629">
        <v>40</v>
      </c>
      <c r="AC257" s="606">
        <v>4290.7193753958709</v>
      </c>
      <c r="AD257" s="606">
        <v>3959.2073753958725</v>
      </c>
      <c r="AE257" s="606">
        <v>3657.5234242837655</v>
      </c>
      <c r="AG257" s="447" t="str">
        <f t="shared" si="57"/>
        <v>X</v>
      </c>
      <c r="AJ257" s="627" t="s">
        <v>736</v>
      </c>
      <c r="AK257" s="628" t="s">
        <v>1048</v>
      </c>
      <c r="AL257" s="629">
        <v>40</v>
      </c>
      <c r="AM257" s="606">
        <v>4315.8226360650478</v>
      </c>
      <c r="AN257" s="606">
        <v>3984.3106360650486</v>
      </c>
      <c r="AO257" s="606">
        <v>3748.2404865848107</v>
      </c>
      <c r="AQ257" s="649">
        <f t="shared" si="58"/>
        <v>4315.8226360650478</v>
      </c>
      <c r="AR257" s="649">
        <f t="shared" si="59"/>
        <v>3984.3106360650486</v>
      </c>
      <c r="AS257" s="649">
        <f t="shared" si="60"/>
        <v>3748.2404865848107</v>
      </c>
    </row>
    <row r="258" spans="1:45" ht="15" customHeight="1">
      <c r="A258" s="1295" t="str">
        <f t="shared" si="53"/>
        <v>Izmir40</v>
      </c>
      <c r="B258" s="1537" t="s">
        <v>1029</v>
      </c>
      <c r="C258" s="1538" t="s">
        <v>849</v>
      </c>
      <c r="D258" s="1538">
        <v>40</v>
      </c>
      <c r="E258" s="1522">
        <v>8747</v>
      </c>
      <c r="F258" s="1522"/>
      <c r="G258" s="1522">
        <v>8747</v>
      </c>
      <c r="M258"/>
      <c r="S258" s="627" t="s">
        <v>736</v>
      </c>
      <c r="T258" s="628" t="s">
        <v>1048</v>
      </c>
      <c r="U258" s="629" t="s">
        <v>808</v>
      </c>
      <c r="V258" s="606">
        <v>4535.4103129354589</v>
      </c>
      <c r="W258" s="606">
        <v>4170.747112935459</v>
      </c>
      <c r="X258" s="606">
        <v>3838.894766712142</v>
      </c>
      <c r="Z258" s="627" t="s">
        <v>736</v>
      </c>
      <c r="AA258" s="628" t="s">
        <v>1048</v>
      </c>
      <c r="AB258" s="629" t="s">
        <v>808</v>
      </c>
      <c r="AC258" s="606">
        <v>4494.1603129354589</v>
      </c>
      <c r="AD258" s="606">
        <v>4129.497112935459</v>
      </c>
      <c r="AE258" s="606">
        <v>3797.644766712142</v>
      </c>
      <c r="AG258" s="447" t="str">
        <f t="shared" si="57"/>
        <v>X</v>
      </c>
      <c r="AJ258" s="627" t="s">
        <v>736</v>
      </c>
      <c r="AK258" s="628" t="s">
        <v>1048</v>
      </c>
      <c r="AL258" s="629" t="s">
        <v>808</v>
      </c>
      <c r="AM258" s="606">
        <v>4521.7738996715534</v>
      </c>
      <c r="AN258" s="606">
        <v>4157.1106996715534</v>
      </c>
      <c r="AO258" s="606">
        <v>3897.4335352432918</v>
      </c>
      <c r="AQ258" s="649">
        <f t="shared" si="58"/>
        <v>4521.7738996715534</v>
      </c>
      <c r="AR258" s="649">
        <f t="shared" si="59"/>
        <v>4157.1106996715534</v>
      </c>
      <c r="AS258" s="649">
        <f t="shared" si="60"/>
        <v>3897.4335352432918</v>
      </c>
    </row>
    <row r="259" spans="1:45" ht="15" customHeight="1" thickBot="1">
      <c r="A259" s="1295" t="str">
        <f t="shared" si="53"/>
        <v>Izmir40H</v>
      </c>
      <c r="B259" s="1537" t="s">
        <v>1029</v>
      </c>
      <c r="C259" s="1538" t="s">
        <v>849</v>
      </c>
      <c r="D259" s="1521" t="s">
        <v>808</v>
      </c>
      <c r="E259" s="1522">
        <v>8747</v>
      </c>
      <c r="F259" s="1522"/>
      <c r="G259" s="1522">
        <v>8747</v>
      </c>
      <c r="M259"/>
      <c r="S259" s="630" t="s">
        <v>736</v>
      </c>
      <c r="T259" s="631" t="s">
        <v>1048</v>
      </c>
      <c r="U259" s="632">
        <v>45</v>
      </c>
      <c r="V259" s="606">
        <v>5181.9617192448395</v>
      </c>
      <c r="W259" s="606">
        <v>4767.5717192448392</v>
      </c>
      <c r="X259" s="606">
        <v>4390.4667803547063</v>
      </c>
      <c r="Z259" s="630" t="s">
        <v>736</v>
      </c>
      <c r="AA259" s="631" t="s">
        <v>1048</v>
      </c>
      <c r="AB259" s="632">
        <v>45</v>
      </c>
      <c r="AC259" s="606">
        <v>5140.7117192448395</v>
      </c>
      <c r="AD259" s="606">
        <v>4726.3217192448392</v>
      </c>
      <c r="AE259" s="606">
        <v>4349.2167803547063</v>
      </c>
      <c r="AG259" s="447" t="str">
        <f t="shared" si="57"/>
        <v>X</v>
      </c>
      <c r="AJ259" s="630" t="s">
        <v>736</v>
      </c>
      <c r="AK259" s="631" t="s">
        <v>1048</v>
      </c>
      <c r="AL259" s="632">
        <v>45</v>
      </c>
      <c r="AM259" s="606">
        <v>5172.0907950813107</v>
      </c>
      <c r="AN259" s="606">
        <v>4757.7007950813104</v>
      </c>
      <c r="AO259" s="606">
        <v>4462.6131082310139</v>
      </c>
      <c r="AQ259" s="649">
        <f t="shared" si="58"/>
        <v>5172.0907950813107</v>
      </c>
      <c r="AR259" s="649">
        <f t="shared" si="59"/>
        <v>4757.7007950813104</v>
      </c>
      <c r="AS259" s="649">
        <f t="shared" si="60"/>
        <v>4462.6131082310139</v>
      </c>
    </row>
    <row r="260" spans="1:45" ht="15" customHeight="1" thickBot="1">
      <c r="A260" s="1295" t="str">
        <f t="shared" si="53"/>
        <v>IzmirLCL</v>
      </c>
      <c r="B260" s="1537" t="s">
        <v>1029</v>
      </c>
      <c r="C260" s="1538"/>
      <c r="D260" s="1521" t="s">
        <v>788</v>
      </c>
      <c r="E260" s="1523">
        <v>9.2899999999999991</v>
      </c>
      <c r="F260" s="1525"/>
      <c r="G260" s="1526">
        <v>9.2899999999999991</v>
      </c>
      <c r="M260"/>
      <c r="S260" s="627"/>
      <c r="T260" s="628"/>
      <c r="U260" s="633" t="s">
        <v>788</v>
      </c>
      <c r="V260" s="606">
        <v>3.3164051564677286</v>
      </c>
      <c r="W260" s="606"/>
      <c r="X260" s="606"/>
      <c r="Z260" s="627"/>
      <c r="AA260" s="628"/>
      <c r="AB260" s="633" t="s">
        <v>788</v>
      </c>
      <c r="AC260" s="606">
        <v>3.2751551564677293</v>
      </c>
      <c r="AD260" s="606"/>
      <c r="AE260" s="606"/>
      <c r="AG260" s="447" t="str">
        <f t="shared" si="57"/>
        <v>X</v>
      </c>
      <c r="AJ260" s="627"/>
      <c r="AK260" s="628"/>
      <c r="AL260" s="633" t="s">
        <v>788</v>
      </c>
      <c r="AM260" s="606">
        <v>3.2889619498357767</v>
      </c>
      <c r="AN260" s="606"/>
      <c r="AO260" s="606"/>
      <c r="AQ260" s="649" t="e">
        <f t="shared" si="58"/>
        <v>#VALUE!</v>
      </c>
      <c r="AR260" s="649">
        <f t="shared" si="59"/>
        <v>0</v>
      </c>
      <c r="AS260" s="649" t="e">
        <f t="shared" si="60"/>
        <v>#VALUE!</v>
      </c>
    </row>
    <row r="261" spans="1:45" ht="15" customHeight="1">
      <c r="A261" s="1603" t="str">
        <f t="shared" si="53"/>
        <v>Jaipur20</v>
      </c>
      <c r="B261" s="1598" t="s">
        <v>820</v>
      </c>
      <c r="C261" s="1599" t="s">
        <v>759</v>
      </c>
      <c r="D261" s="1599">
        <v>20</v>
      </c>
      <c r="E261" s="1569" t="s">
        <v>506</v>
      </c>
      <c r="F261" s="1569"/>
      <c r="G261" s="1571" t="s">
        <v>506</v>
      </c>
      <c r="M261"/>
      <c r="S261" s="634" t="s">
        <v>1698</v>
      </c>
      <c r="T261" s="635" t="s">
        <v>1426</v>
      </c>
      <c r="U261" s="626">
        <v>20</v>
      </c>
      <c r="V261" s="606">
        <v>3413.4051564677293</v>
      </c>
      <c r="W261" s="606">
        <v>3231.0735564677298</v>
      </c>
      <c r="X261" s="606">
        <v>3065.1473833560713</v>
      </c>
      <c r="Z261" s="634" t="s">
        <v>1698</v>
      </c>
      <c r="AA261" s="635" t="s">
        <v>1426</v>
      </c>
      <c r="AB261" s="626">
        <v>20</v>
      </c>
      <c r="AC261" s="606">
        <v>3372.1551564677293</v>
      </c>
      <c r="AD261" s="606">
        <v>3189.8235564677298</v>
      </c>
      <c r="AE261" s="606">
        <v>3023.8973833560713</v>
      </c>
      <c r="AG261" s="447" t="str">
        <f t="shared" si="57"/>
        <v>X</v>
      </c>
      <c r="AJ261" s="634" t="s">
        <v>1698</v>
      </c>
      <c r="AK261" s="635" t="s">
        <v>1426</v>
      </c>
      <c r="AL261" s="626">
        <v>20</v>
      </c>
      <c r="AM261" s="606">
        <v>3385.961949835777</v>
      </c>
      <c r="AN261" s="606">
        <v>3203.6303498357765</v>
      </c>
      <c r="AO261" s="606">
        <v>3073.7917676216457</v>
      </c>
      <c r="AQ261" s="649" t="e">
        <f t="shared" si="58"/>
        <v>#VALUE!</v>
      </c>
      <c r="AR261" s="649">
        <f t="shared" si="59"/>
        <v>3203.6303498357765</v>
      </c>
      <c r="AS261" s="649" t="e">
        <f t="shared" si="60"/>
        <v>#VALUE!</v>
      </c>
    </row>
    <row r="262" spans="1:45" ht="15" customHeight="1">
      <c r="A262" s="1603" t="str">
        <f t="shared" si="53"/>
        <v>Jaipur40</v>
      </c>
      <c r="B262" s="1596" t="s">
        <v>820</v>
      </c>
      <c r="C262" s="1597" t="s">
        <v>759</v>
      </c>
      <c r="D262" s="1597">
        <v>40</v>
      </c>
      <c r="E262" s="1575" t="s">
        <v>506</v>
      </c>
      <c r="F262" s="1575"/>
      <c r="G262" s="1577" t="s">
        <v>506</v>
      </c>
      <c r="M262"/>
      <c r="S262" s="636" t="s">
        <v>1698</v>
      </c>
      <c r="T262" s="637" t="s">
        <v>1426</v>
      </c>
      <c r="U262" s="629">
        <v>40</v>
      </c>
      <c r="V262" s="606">
        <v>4371.9693753958709</v>
      </c>
      <c r="W262" s="606">
        <v>4040.4573753958725</v>
      </c>
      <c r="X262" s="606">
        <v>3738.7734242837655</v>
      </c>
      <c r="Z262" s="636" t="s">
        <v>1698</v>
      </c>
      <c r="AA262" s="637" t="s">
        <v>1426</v>
      </c>
      <c r="AB262" s="629">
        <v>40</v>
      </c>
      <c r="AC262" s="606">
        <v>4330.7193753958709</v>
      </c>
      <c r="AD262" s="606">
        <v>3999.2073753958725</v>
      </c>
      <c r="AE262" s="606">
        <v>3697.5234242837655</v>
      </c>
      <c r="AG262" s="447" t="str">
        <f t="shared" si="57"/>
        <v>X</v>
      </c>
      <c r="AJ262" s="636" t="s">
        <v>1698</v>
      </c>
      <c r="AK262" s="637" t="s">
        <v>1426</v>
      </c>
      <c r="AL262" s="629">
        <v>40</v>
      </c>
      <c r="AM262" s="606">
        <v>4355.8226360650478</v>
      </c>
      <c r="AN262" s="606">
        <v>4024.3106360650486</v>
      </c>
      <c r="AO262" s="606">
        <v>3788.2404865848107</v>
      </c>
      <c r="AQ262" s="649" t="e">
        <f t="shared" si="58"/>
        <v>#VALUE!</v>
      </c>
      <c r="AR262" s="649">
        <f t="shared" si="59"/>
        <v>4024.3106360650486</v>
      </c>
      <c r="AS262" s="649" t="e">
        <f t="shared" si="60"/>
        <v>#VALUE!</v>
      </c>
    </row>
    <row r="263" spans="1:45" ht="15" customHeight="1">
      <c r="A263" s="1603" t="str">
        <f t="shared" si="53"/>
        <v>Jaipur40H</v>
      </c>
      <c r="B263" s="1596" t="s">
        <v>820</v>
      </c>
      <c r="C263" s="1597" t="s">
        <v>759</v>
      </c>
      <c r="D263" s="1597" t="s">
        <v>808</v>
      </c>
      <c r="E263" s="1575" t="s">
        <v>506</v>
      </c>
      <c r="F263" s="1575"/>
      <c r="G263" s="1577" t="s">
        <v>506</v>
      </c>
      <c r="M263"/>
      <c r="S263" s="636" t="s">
        <v>1698</v>
      </c>
      <c r="T263" s="637" t="s">
        <v>1426</v>
      </c>
      <c r="U263" s="629" t="s">
        <v>808</v>
      </c>
      <c r="V263" s="606">
        <v>4590.4103129354589</v>
      </c>
      <c r="W263" s="606">
        <v>4225.747112935459</v>
      </c>
      <c r="X263" s="606">
        <v>3893.894766712142</v>
      </c>
      <c r="Z263" s="636" t="s">
        <v>1698</v>
      </c>
      <c r="AA263" s="637" t="s">
        <v>1426</v>
      </c>
      <c r="AB263" s="629" t="s">
        <v>808</v>
      </c>
      <c r="AC263" s="606">
        <v>4549.1603129354589</v>
      </c>
      <c r="AD263" s="606">
        <v>4184.497112935459</v>
      </c>
      <c r="AE263" s="606">
        <v>3852.644766712142</v>
      </c>
      <c r="AG263" s="447" t="str">
        <f t="shared" si="57"/>
        <v>X</v>
      </c>
      <c r="AJ263" s="636" t="s">
        <v>1698</v>
      </c>
      <c r="AK263" s="637" t="s">
        <v>1426</v>
      </c>
      <c r="AL263" s="629" t="s">
        <v>808</v>
      </c>
      <c r="AM263" s="606">
        <v>4576.7738996715534</v>
      </c>
      <c r="AN263" s="606">
        <v>4212.1106996715534</v>
      </c>
      <c r="AO263" s="606">
        <v>3952.4335352432918</v>
      </c>
      <c r="AQ263" s="649">
        <f t="shared" si="58"/>
        <v>4576.7738996715534</v>
      </c>
      <c r="AR263" s="649">
        <f t="shared" si="59"/>
        <v>4212.1106996715534</v>
      </c>
      <c r="AS263" s="649">
        <f t="shared" si="60"/>
        <v>3952.4335352432918</v>
      </c>
    </row>
    <row r="264" spans="1:45" ht="15" customHeight="1" thickBot="1">
      <c r="A264" s="1603" t="str">
        <f t="shared" si="53"/>
        <v>JaipurLCL</v>
      </c>
      <c r="B264" s="1600" t="s">
        <v>820</v>
      </c>
      <c r="C264" s="1601"/>
      <c r="D264" s="1583" t="s">
        <v>788</v>
      </c>
      <c r="E264" s="1584"/>
      <c r="F264" s="1585"/>
      <c r="G264" s="1586"/>
      <c r="M264"/>
      <c r="S264" s="638" t="s">
        <v>1698</v>
      </c>
      <c r="T264" s="639" t="s">
        <v>1426</v>
      </c>
      <c r="U264" s="632" t="s">
        <v>808</v>
      </c>
      <c r="V264" s="606"/>
      <c r="W264" s="606"/>
      <c r="X264" s="606"/>
      <c r="Z264" s="638" t="s">
        <v>1698</v>
      </c>
      <c r="AA264" s="639" t="s">
        <v>1426</v>
      </c>
      <c r="AB264" s="632" t="s">
        <v>808</v>
      </c>
      <c r="AC264" s="606"/>
      <c r="AD264" s="606"/>
      <c r="AE264" s="606"/>
      <c r="AG264" s="447" t="str">
        <f t="shared" si="57"/>
        <v>X</v>
      </c>
      <c r="AJ264" s="638" t="s">
        <v>1698</v>
      </c>
      <c r="AK264" s="639" t="s">
        <v>1426</v>
      </c>
      <c r="AL264" s="632" t="s">
        <v>808</v>
      </c>
      <c r="AM264" s="606"/>
      <c r="AN264" s="606"/>
      <c r="AO264" s="606"/>
      <c r="AQ264" s="649">
        <f t="shared" si="58"/>
        <v>-10230</v>
      </c>
      <c r="AR264" s="649">
        <f t="shared" si="59"/>
        <v>0</v>
      </c>
      <c r="AS264" s="649">
        <f t="shared" si="60"/>
        <v>-10230</v>
      </c>
    </row>
    <row r="265" spans="1:45" ht="15" customHeight="1" thickBot="1">
      <c r="A265" s="1295" t="str">
        <f t="shared" si="53"/>
        <v>Karachi20</v>
      </c>
      <c r="B265" s="1537" t="s">
        <v>1049</v>
      </c>
      <c r="C265" s="1538" t="s">
        <v>156</v>
      </c>
      <c r="D265" s="1538">
        <v>20</v>
      </c>
      <c r="E265" s="1522">
        <v>8084</v>
      </c>
      <c r="F265" s="1522"/>
      <c r="G265" s="1522">
        <v>8084</v>
      </c>
      <c r="M265"/>
      <c r="S265" s="636"/>
      <c r="T265" s="637"/>
      <c r="U265" s="633" t="s">
        <v>788</v>
      </c>
      <c r="V265" s="606">
        <v>3.413405156467729</v>
      </c>
      <c r="W265" s="606"/>
      <c r="X265" s="606"/>
      <c r="Z265" s="636"/>
      <c r="AA265" s="637"/>
      <c r="AB265" s="633" t="s">
        <v>788</v>
      </c>
      <c r="AC265" s="606">
        <v>3.3721551564677288</v>
      </c>
      <c r="AD265" s="606"/>
      <c r="AE265" s="606"/>
      <c r="AG265" s="447" t="str">
        <f t="shared" si="57"/>
        <v>X</v>
      </c>
      <c r="AJ265" s="636"/>
      <c r="AK265" s="637"/>
      <c r="AL265" s="633" t="s">
        <v>788</v>
      </c>
      <c r="AM265" s="606">
        <v>3.3859619498357767</v>
      </c>
      <c r="AN265" s="606"/>
      <c r="AO265" s="606"/>
      <c r="AQ265" s="649">
        <f t="shared" si="58"/>
        <v>-11354.114038050164</v>
      </c>
      <c r="AR265" s="649">
        <f t="shared" si="59"/>
        <v>0</v>
      </c>
      <c r="AS265" s="649">
        <f t="shared" si="60"/>
        <v>-11357.5</v>
      </c>
    </row>
    <row r="266" spans="1:45" ht="15" customHeight="1">
      <c r="A266" s="1295" t="str">
        <f t="shared" si="53"/>
        <v>Karachi40</v>
      </c>
      <c r="B266" s="1537" t="s">
        <v>1049</v>
      </c>
      <c r="C266" s="1538" t="s">
        <v>156</v>
      </c>
      <c r="D266" s="1538">
        <v>40</v>
      </c>
      <c r="E266" s="1522">
        <v>8493.5</v>
      </c>
      <c r="F266" s="1522"/>
      <c r="G266" s="1522">
        <v>8493.5</v>
      </c>
      <c r="M266"/>
      <c r="S266" s="613" t="s">
        <v>4303</v>
      </c>
      <c r="T266" s="614" t="s">
        <v>759</v>
      </c>
      <c r="U266" s="614">
        <v>20</v>
      </c>
      <c r="V266" s="606">
        <v>4972.2305298010624</v>
      </c>
      <c r="W266" s="606">
        <v>4927.8343831343955</v>
      </c>
      <c r="X266" s="606">
        <v>4296.9997157798998</v>
      </c>
      <c r="Z266" s="613" t="s">
        <v>4303</v>
      </c>
      <c r="AA266" s="614" t="s">
        <v>759</v>
      </c>
      <c r="AB266" s="614">
        <v>20</v>
      </c>
      <c r="AC266" s="606">
        <v>4930.9805298010624</v>
      </c>
      <c r="AD266" s="606">
        <v>4886.5843831343955</v>
      </c>
      <c r="AE266" s="606">
        <v>4255.7497157798998</v>
      </c>
      <c r="AG266" s="447" t="str">
        <f t="shared" si="57"/>
        <v>X</v>
      </c>
      <c r="AJ266" s="613" t="s">
        <v>4303</v>
      </c>
      <c r="AK266" s="614" t="s">
        <v>759</v>
      </c>
      <c r="AL266" s="614">
        <v>20</v>
      </c>
      <c r="AM266" s="606">
        <v>4944.7873231691092</v>
      </c>
      <c r="AN266" s="606">
        <v>4900.3911765024432</v>
      </c>
      <c r="AO266" s="606">
        <v>4255.7497157798998</v>
      </c>
      <c r="AQ266" s="649">
        <f t="shared" si="58"/>
        <v>-6412.7126768308908</v>
      </c>
      <c r="AR266" s="649">
        <f t="shared" si="59"/>
        <v>4900.3911765024432</v>
      </c>
      <c r="AS266" s="649">
        <f t="shared" si="60"/>
        <v>-7101.7502842201002</v>
      </c>
    </row>
    <row r="267" spans="1:45" ht="15" customHeight="1">
      <c r="A267" s="1295" t="str">
        <f t="shared" si="53"/>
        <v>Karachi40H</v>
      </c>
      <c r="B267" s="1537" t="s">
        <v>1049</v>
      </c>
      <c r="C267" s="1538" t="s">
        <v>156</v>
      </c>
      <c r="D267" s="1538" t="s">
        <v>808</v>
      </c>
      <c r="E267" s="1522">
        <v>8493.5</v>
      </c>
      <c r="F267" s="1522"/>
      <c r="G267" s="1522">
        <v>8493.5</v>
      </c>
      <c r="M267"/>
      <c r="S267" s="617" t="s">
        <v>4303</v>
      </c>
      <c r="T267" s="618" t="s">
        <v>759</v>
      </c>
      <c r="U267" s="618">
        <v>40</v>
      </c>
      <c r="V267" s="606">
        <v>6568.015508729206</v>
      </c>
      <c r="W267" s="606">
        <v>6487.2952420625388</v>
      </c>
      <c r="X267" s="606">
        <v>5340.3231195998178</v>
      </c>
      <c r="Z267" s="617" t="s">
        <v>4303</v>
      </c>
      <c r="AA267" s="618" t="s">
        <v>759</v>
      </c>
      <c r="AB267" s="618">
        <v>40</v>
      </c>
      <c r="AC267" s="606">
        <v>6526.765508729206</v>
      </c>
      <c r="AD267" s="606">
        <v>6446.0452420625388</v>
      </c>
      <c r="AE267" s="606">
        <v>5299.0731195998178</v>
      </c>
      <c r="AG267" s="447" t="str">
        <f t="shared" si="57"/>
        <v>X</v>
      </c>
      <c r="AJ267" s="617" t="s">
        <v>4303</v>
      </c>
      <c r="AK267" s="618" t="s">
        <v>759</v>
      </c>
      <c r="AL267" s="618">
        <v>40</v>
      </c>
      <c r="AM267" s="606">
        <v>6551.8687693983811</v>
      </c>
      <c r="AN267" s="606">
        <v>6471.1485027317158</v>
      </c>
      <c r="AO267" s="606">
        <v>5299.0731195998178</v>
      </c>
      <c r="AQ267" s="649">
        <f t="shared" si="58"/>
        <v>6539.528769398381</v>
      </c>
      <c r="AR267" s="649">
        <f t="shared" si="59"/>
        <v>6471.1485027317158</v>
      </c>
      <c r="AS267" s="649">
        <f t="shared" si="60"/>
        <v>5286.7331195998177</v>
      </c>
    </row>
    <row r="268" spans="1:45" ht="15" customHeight="1" thickBot="1">
      <c r="A268" s="1295" t="str">
        <f t="shared" si="53"/>
        <v>KarachiLCL</v>
      </c>
      <c r="B268" s="1537" t="s">
        <v>1049</v>
      </c>
      <c r="C268" s="1538"/>
      <c r="D268" s="1521" t="s">
        <v>788</v>
      </c>
      <c r="E268" s="1523">
        <v>9.14</v>
      </c>
      <c r="F268" s="1525"/>
      <c r="G268" s="1526">
        <v>9.14</v>
      </c>
      <c r="M268"/>
      <c r="S268" s="617" t="s">
        <v>4303</v>
      </c>
      <c r="T268" s="618" t="s">
        <v>759</v>
      </c>
      <c r="U268" s="618" t="s">
        <v>808</v>
      </c>
      <c r="V268" s="606">
        <v>6833.0610596021261</v>
      </c>
      <c r="W268" s="606">
        <v>6744.2687662687922</v>
      </c>
      <c r="X268" s="606">
        <v>5482.5994315598</v>
      </c>
      <c r="Z268" s="617" t="s">
        <v>4303</v>
      </c>
      <c r="AA268" s="618" t="s">
        <v>759</v>
      </c>
      <c r="AB268" s="618" t="s">
        <v>808</v>
      </c>
      <c r="AC268" s="606">
        <v>6791.8110596021261</v>
      </c>
      <c r="AD268" s="606">
        <v>6703.0187662687922</v>
      </c>
      <c r="AE268" s="606">
        <v>5441.3494315598</v>
      </c>
      <c r="AG268" s="447" t="str">
        <f t="shared" si="57"/>
        <v>X</v>
      </c>
      <c r="AJ268" s="617" t="s">
        <v>4303</v>
      </c>
      <c r="AK268" s="618" t="s">
        <v>759</v>
      </c>
      <c r="AL268" s="618" t="s">
        <v>808</v>
      </c>
      <c r="AM268" s="606">
        <v>6819.4246463382206</v>
      </c>
      <c r="AN268" s="606">
        <v>6730.6323530048867</v>
      </c>
      <c r="AO268" s="606">
        <v>5441.3494315598</v>
      </c>
      <c r="AQ268" s="649">
        <f t="shared" si="58"/>
        <v>-1040.5753536617794</v>
      </c>
      <c r="AR268" s="649">
        <f t="shared" si="59"/>
        <v>6730.6323530048867</v>
      </c>
      <c r="AS268" s="649">
        <f t="shared" si="60"/>
        <v>-2418.6505684402</v>
      </c>
    </row>
    <row r="269" spans="1:45" ht="15" customHeight="1" thickBot="1">
      <c r="A269" s="1295" t="str">
        <f t="shared" si="53"/>
        <v>Kolkata20</v>
      </c>
      <c r="B269" s="1539" t="s">
        <v>823</v>
      </c>
      <c r="C269" s="1540" t="s">
        <v>759</v>
      </c>
      <c r="D269" s="1540">
        <v>20</v>
      </c>
      <c r="E269" s="1516">
        <v>7776</v>
      </c>
      <c r="F269" s="1516"/>
      <c r="G269" s="1516">
        <v>7776</v>
      </c>
      <c r="M269"/>
      <c r="S269" s="621" t="s">
        <v>4303</v>
      </c>
      <c r="T269" s="622" t="s">
        <v>759</v>
      </c>
      <c r="U269" s="623">
        <v>45</v>
      </c>
      <c r="V269" s="606">
        <v>0</v>
      </c>
      <c r="W269" s="606">
        <v>0</v>
      </c>
      <c r="X269" s="606">
        <v>0</v>
      </c>
      <c r="Z269" s="621" t="s">
        <v>4303</v>
      </c>
      <c r="AA269" s="622" t="s">
        <v>759</v>
      </c>
      <c r="AB269" s="623">
        <v>45</v>
      </c>
      <c r="AC269" s="606">
        <v>0</v>
      </c>
      <c r="AD269" s="606">
        <v>0</v>
      </c>
      <c r="AE269" s="606">
        <v>0</v>
      </c>
      <c r="AG269" s="447" t="str">
        <f t="shared" si="57"/>
        <v>X</v>
      </c>
      <c r="AJ269" s="621" t="s">
        <v>4303</v>
      </c>
      <c r="AK269" s="622" t="s">
        <v>759</v>
      </c>
      <c r="AL269" s="623">
        <v>45</v>
      </c>
      <c r="AM269" s="606">
        <v>0</v>
      </c>
      <c r="AN269" s="606">
        <v>0</v>
      </c>
      <c r="AO269" s="606">
        <v>0</v>
      </c>
      <c r="AQ269" s="649">
        <f t="shared" si="58"/>
        <v>-10729</v>
      </c>
      <c r="AR269" s="649">
        <f t="shared" si="59"/>
        <v>0</v>
      </c>
      <c r="AS269" s="649">
        <f t="shared" si="60"/>
        <v>-10729</v>
      </c>
    </row>
    <row r="270" spans="1:45" ht="15" customHeight="1" thickBot="1">
      <c r="A270" s="1295" t="str">
        <f t="shared" si="53"/>
        <v>Kolkata40</v>
      </c>
      <c r="B270" s="1537" t="s">
        <v>823</v>
      </c>
      <c r="C270" s="1538" t="s">
        <v>759</v>
      </c>
      <c r="D270" s="1538">
        <v>40</v>
      </c>
      <c r="E270" s="1522">
        <v>9635.34</v>
      </c>
      <c r="F270" s="1522"/>
      <c r="G270" s="1522">
        <v>9635.34</v>
      </c>
      <c r="M270"/>
      <c r="S270" s="617"/>
      <c r="T270" s="618"/>
      <c r="U270" s="620" t="s">
        <v>788</v>
      </c>
      <c r="V270" s="606">
        <v>4.9722305298010623</v>
      </c>
      <c r="W270" s="606"/>
      <c r="X270" s="606"/>
      <c r="Z270" s="617"/>
      <c r="AA270" s="618"/>
      <c r="AB270" s="620" t="s">
        <v>788</v>
      </c>
      <c r="AC270" s="606">
        <v>4.9309805298010625</v>
      </c>
      <c r="AD270" s="606"/>
      <c r="AE270" s="606"/>
      <c r="AG270" s="447" t="str">
        <f t="shared" si="57"/>
        <v>X</v>
      </c>
      <c r="AJ270" s="617"/>
      <c r="AK270" s="618"/>
      <c r="AL270" s="620" t="s">
        <v>788</v>
      </c>
      <c r="AM270" s="606">
        <v>4.9447873231691091</v>
      </c>
      <c r="AN270" s="606"/>
      <c r="AO270" s="606"/>
      <c r="AQ270" s="649">
        <f t="shared" si="58"/>
        <v>-10724.055212676831</v>
      </c>
      <c r="AR270" s="649">
        <f t="shared" si="59"/>
        <v>0</v>
      </c>
      <c r="AS270" s="649">
        <f t="shared" si="60"/>
        <v>-10729</v>
      </c>
    </row>
    <row r="271" spans="1:45" ht="15" customHeight="1">
      <c r="A271" s="1295" t="str">
        <f t="shared" si="53"/>
        <v>Kolkata40H</v>
      </c>
      <c r="B271" s="1537" t="s">
        <v>823</v>
      </c>
      <c r="C271" s="1538" t="s">
        <v>759</v>
      </c>
      <c r="D271" s="1538" t="s">
        <v>808</v>
      </c>
      <c r="E271" s="1522">
        <v>9635.34</v>
      </c>
      <c r="F271" s="1522"/>
      <c r="G271" s="1522">
        <v>9635.34</v>
      </c>
      <c r="M271"/>
      <c r="S271" s="624" t="s">
        <v>740</v>
      </c>
      <c r="T271" s="625" t="s">
        <v>1426</v>
      </c>
      <c r="U271" s="626">
        <v>20</v>
      </c>
      <c r="V271" s="606">
        <v>3226.4051564677293</v>
      </c>
      <c r="W271" s="606">
        <v>3044.0735564677298</v>
      </c>
      <c r="X271" s="606">
        <v>2878.1473833560713</v>
      </c>
      <c r="Z271" s="624" t="s">
        <v>740</v>
      </c>
      <c r="AA271" s="625" t="s">
        <v>1426</v>
      </c>
      <c r="AB271" s="626">
        <v>20</v>
      </c>
      <c r="AC271" s="606">
        <v>3185.1551564677293</v>
      </c>
      <c r="AD271" s="606">
        <v>3002.8235564677298</v>
      </c>
      <c r="AE271" s="606">
        <v>2836.8973833560713</v>
      </c>
      <c r="AG271" s="447" t="str">
        <f t="shared" si="57"/>
        <v>X</v>
      </c>
      <c r="AJ271" s="624" t="s">
        <v>740</v>
      </c>
      <c r="AK271" s="625" t="s">
        <v>1426</v>
      </c>
      <c r="AL271" s="626">
        <v>20</v>
      </c>
      <c r="AM271" s="606">
        <v>3198.961949835777</v>
      </c>
      <c r="AN271" s="606">
        <v>3016.6303498357765</v>
      </c>
      <c r="AO271" s="606">
        <v>2886.7917676216457</v>
      </c>
      <c r="AQ271" s="649">
        <f t="shared" si="58"/>
        <v>3190.0819498357769</v>
      </c>
      <c r="AR271" s="649">
        <f t="shared" si="59"/>
        <v>3016.6303498357765</v>
      </c>
      <c r="AS271" s="649">
        <f t="shared" si="60"/>
        <v>2877.9117676216456</v>
      </c>
    </row>
    <row r="272" spans="1:45" ht="15" customHeight="1" thickBot="1">
      <c r="A272" s="1295" t="str">
        <f t="shared" si="53"/>
        <v>KolkataLCL</v>
      </c>
      <c r="B272" s="1541" t="s">
        <v>823</v>
      </c>
      <c r="C272" s="1542"/>
      <c r="D272" s="1529" t="s">
        <v>788</v>
      </c>
      <c r="E272" s="1530">
        <v>8.7899999999999991</v>
      </c>
      <c r="F272" s="1531"/>
      <c r="G272" s="1532">
        <v>8.7899999999999991</v>
      </c>
      <c r="M272"/>
      <c r="S272" s="627" t="s">
        <v>740</v>
      </c>
      <c r="T272" s="628" t="s">
        <v>1426</v>
      </c>
      <c r="U272" s="629">
        <v>40</v>
      </c>
      <c r="V272" s="606">
        <v>4281.9693753958709</v>
      </c>
      <c r="W272" s="606">
        <v>3950.4573753958725</v>
      </c>
      <c r="X272" s="606">
        <v>3648.7734242837655</v>
      </c>
      <c r="Z272" s="627" t="s">
        <v>740</v>
      </c>
      <c r="AA272" s="628" t="s">
        <v>1426</v>
      </c>
      <c r="AB272" s="629">
        <v>40</v>
      </c>
      <c r="AC272" s="606">
        <v>4240.7193753958709</v>
      </c>
      <c r="AD272" s="606">
        <v>3909.2073753958725</v>
      </c>
      <c r="AE272" s="606">
        <v>3607.5234242837655</v>
      </c>
      <c r="AG272" s="447" t="str">
        <f t="shared" si="57"/>
        <v>X</v>
      </c>
      <c r="AJ272" s="627" t="s">
        <v>740</v>
      </c>
      <c r="AK272" s="628" t="s">
        <v>1426</v>
      </c>
      <c r="AL272" s="629">
        <v>40</v>
      </c>
      <c r="AM272" s="606">
        <v>4265.8226360650478</v>
      </c>
      <c r="AN272" s="606">
        <v>3934.3106360650486</v>
      </c>
      <c r="AO272" s="606">
        <v>3698.2404865848107</v>
      </c>
      <c r="AQ272" s="649">
        <f t="shared" si="58"/>
        <v>-3794.1773639349522</v>
      </c>
      <c r="AR272" s="649">
        <f t="shared" si="59"/>
        <v>3934.3106360650486</v>
      </c>
      <c r="AS272" s="649">
        <f t="shared" si="60"/>
        <v>-4361.7595134151888</v>
      </c>
    </row>
    <row r="273" spans="1:45" ht="15" customHeight="1">
      <c r="A273" s="1603" t="str">
        <f t="shared" ref="A273:A337" si="61">CONCATENATE(B273,D273)</f>
        <v>La Spezia20</v>
      </c>
      <c r="B273" s="1596" t="s">
        <v>850</v>
      </c>
      <c r="C273" s="1597" t="s">
        <v>840</v>
      </c>
      <c r="D273" s="1597">
        <v>20</v>
      </c>
      <c r="E273" s="1575"/>
      <c r="F273" s="1575"/>
      <c r="G273" s="1577"/>
      <c r="M273"/>
      <c r="S273" s="627" t="s">
        <v>740</v>
      </c>
      <c r="T273" s="628" t="s">
        <v>1426</v>
      </c>
      <c r="U273" s="629" t="s">
        <v>808</v>
      </c>
      <c r="V273" s="606">
        <v>4460.4103129354589</v>
      </c>
      <c r="W273" s="606">
        <v>4095.747112935459</v>
      </c>
      <c r="X273" s="606">
        <v>3763.894766712142</v>
      </c>
      <c r="Z273" s="627" t="s">
        <v>740</v>
      </c>
      <c r="AA273" s="628" t="s">
        <v>1426</v>
      </c>
      <c r="AB273" s="629" t="s">
        <v>808</v>
      </c>
      <c r="AC273" s="606">
        <v>4419.1603129354589</v>
      </c>
      <c r="AD273" s="606">
        <v>4054.497112935459</v>
      </c>
      <c r="AE273" s="606">
        <v>3722.644766712142</v>
      </c>
      <c r="AG273" s="447" t="str">
        <f t="shared" si="57"/>
        <v>X</v>
      </c>
      <c r="AJ273" s="627" t="s">
        <v>740</v>
      </c>
      <c r="AK273" s="628" t="s">
        <v>1426</v>
      </c>
      <c r="AL273" s="629" t="s">
        <v>808</v>
      </c>
      <c r="AM273" s="606">
        <v>4446.7738996715534</v>
      </c>
      <c r="AN273" s="606">
        <v>4082.1106996715534</v>
      </c>
      <c r="AO273" s="606">
        <v>3822.4335352432918</v>
      </c>
      <c r="AQ273" s="649">
        <f t="shared" si="58"/>
        <v>-5370.7261003284466</v>
      </c>
      <c r="AR273" s="649">
        <f t="shared" si="59"/>
        <v>4082.1106996715534</v>
      </c>
      <c r="AS273" s="649">
        <f t="shared" si="60"/>
        <v>-5995.0664647567082</v>
      </c>
    </row>
    <row r="274" spans="1:45" ht="15" customHeight="1" thickBot="1">
      <c r="A274" s="1603" t="str">
        <f t="shared" si="61"/>
        <v>La Spezia40</v>
      </c>
      <c r="B274" s="1596" t="s">
        <v>850</v>
      </c>
      <c r="C274" s="1597" t="s">
        <v>840</v>
      </c>
      <c r="D274" s="1597">
        <v>40</v>
      </c>
      <c r="E274" s="1575"/>
      <c r="F274" s="1575"/>
      <c r="G274" s="1577"/>
      <c r="M274"/>
      <c r="S274" s="630" t="s">
        <v>740</v>
      </c>
      <c r="T274" s="631" t="s">
        <v>1426</v>
      </c>
      <c r="U274" s="632">
        <v>45</v>
      </c>
      <c r="V274" s="606">
        <v>5028.9617192448395</v>
      </c>
      <c r="W274" s="606">
        <v>4614.5717192448392</v>
      </c>
      <c r="X274" s="606">
        <v>4237.4667803547063</v>
      </c>
      <c r="Z274" s="630" t="s">
        <v>740</v>
      </c>
      <c r="AA274" s="631" t="s">
        <v>1426</v>
      </c>
      <c r="AB274" s="632">
        <v>45</v>
      </c>
      <c r="AC274" s="606">
        <v>4987.7117192448395</v>
      </c>
      <c r="AD274" s="606">
        <v>4573.3217192448392</v>
      </c>
      <c r="AE274" s="606">
        <v>4196.2167803547063</v>
      </c>
      <c r="AG274" s="447" t="str">
        <f t="shared" si="57"/>
        <v>X</v>
      </c>
      <c r="AJ274" s="630" t="s">
        <v>740</v>
      </c>
      <c r="AK274" s="631" t="s">
        <v>1426</v>
      </c>
      <c r="AL274" s="632">
        <v>45</v>
      </c>
      <c r="AM274" s="606">
        <v>5019.0907950813107</v>
      </c>
      <c r="AN274" s="606">
        <v>4604.7007950813104</v>
      </c>
      <c r="AO274" s="606">
        <v>4309.6131082310139</v>
      </c>
      <c r="AQ274" s="649">
        <f t="shared" si="58"/>
        <v>-4798.4092049186893</v>
      </c>
      <c r="AR274" s="649">
        <f t="shared" si="59"/>
        <v>4604.7007950813104</v>
      </c>
      <c r="AS274" s="649">
        <f t="shared" si="60"/>
        <v>-5507.8868917689861</v>
      </c>
    </row>
    <row r="275" spans="1:45" ht="15" customHeight="1" thickBot="1">
      <c r="A275" s="1603" t="str">
        <f t="shared" si="61"/>
        <v>La Spezia40H</v>
      </c>
      <c r="B275" s="1596" t="s">
        <v>850</v>
      </c>
      <c r="C275" s="1597" t="s">
        <v>840</v>
      </c>
      <c r="D275" s="1574" t="s">
        <v>808</v>
      </c>
      <c r="E275" s="1575"/>
      <c r="F275" s="1575"/>
      <c r="G275" s="1577"/>
      <c r="M275"/>
      <c r="S275" s="627"/>
      <c r="T275" s="628"/>
      <c r="U275" s="633" t="s">
        <v>788</v>
      </c>
      <c r="V275" s="606">
        <v>3.2264051564677287</v>
      </c>
      <c r="W275" s="606"/>
      <c r="X275" s="606"/>
      <c r="Z275" s="627"/>
      <c r="AA275" s="628"/>
      <c r="AB275" s="633" t="s">
        <v>788</v>
      </c>
      <c r="AC275" s="606">
        <v>3.185155156467729</v>
      </c>
      <c r="AD275" s="606"/>
      <c r="AE275" s="606"/>
      <c r="AG275" s="447" t="str">
        <f t="shared" si="57"/>
        <v>X</v>
      </c>
      <c r="AJ275" s="627"/>
      <c r="AK275" s="628"/>
      <c r="AL275" s="633" t="s">
        <v>788</v>
      </c>
      <c r="AM275" s="606">
        <v>3.1989619498357764</v>
      </c>
      <c r="AN275" s="606"/>
      <c r="AO275" s="606"/>
      <c r="AQ275" s="649">
        <f t="shared" si="58"/>
        <v>-5.9110380501642226</v>
      </c>
      <c r="AR275" s="649">
        <f t="shared" si="59"/>
        <v>0</v>
      </c>
      <c r="AS275" s="649">
        <f t="shared" si="60"/>
        <v>-9.11</v>
      </c>
    </row>
    <row r="276" spans="1:45" ht="15" customHeight="1" thickBot="1">
      <c r="A276" s="1603" t="str">
        <f t="shared" si="61"/>
        <v>La SpeziaLCL</v>
      </c>
      <c r="B276" s="1596" t="s">
        <v>850</v>
      </c>
      <c r="C276" s="1597"/>
      <c r="D276" s="1574" t="s">
        <v>788</v>
      </c>
      <c r="E276" s="1576"/>
      <c r="F276" s="1578"/>
      <c r="G276" s="1579"/>
      <c r="M276"/>
      <c r="S276" s="613" t="s">
        <v>855</v>
      </c>
      <c r="T276" s="614" t="s">
        <v>852</v>
      </c>
      <c r="U276" s="614">
        <v>20</v>
      </c>
      <c r="V276" s="606">
        <v>4234.2305298010624</v>
      </c>
      <c r="W276" s="606">
        <v>4189.8343831343955</v>
      </c>
      <c r="X276" s="606">
        <v>3558.9997157798998</v>
      </c>
      <c r="Z276" s="613" t="s">
        <v>855</v>
      </c>
      <c r="AA276" s="614" t="s">
        <v>852</v>
      </c>
      <c r="AB276" s="614">
        <v>20</v>
      </c>
      <c r="AC276" s="606">
        <v>4192.9805298010624</v>
      </c>
      <c r="AD276" s="606">
        <v>4148.5843831343955</v>
      </c>
      <c r="AE276" s="606">
        <v>3517.7497157798998</v>
      </c>
      <c r="AG276" s="447" t="str">
        <f t="shared" si="57"/>
        <v>X</v>
      </c>
      <c r="AJ276" s="613" t="s">
        <v>855</v>
      </c>
      <c r="AK276" s="614" t="s">
        <v>852</v>
      </c>
      <c r="AL276" s="614">
        <v>20</v>
      </c>
      <c r="AM276" s="606">
        <v>4206.7873231691092</v>
      </c>
      <c r="AN276" s="606">
        <v>4162.3911765024432</v>
      </c>
      <c r="AO276" s="606">
        <v>3517.7497157798998</v>
      </c>
      <c r="AQ276" s="649">
        <f t="shared" si="58"/>
        <v>-3693.2126768308908</v>
      </c>
      <c r="AR276" s="649">
        <f t="shared" si="59"/>
        <v>4162.3911765024432</v>
      </c>
      <c r="AS276" s="649">
        <f t="shared" si="60"/>
        <v>-4382.2502842201002</v>
      </c>
    </row>
    <row r="277" spans="1:45" ht="15" customHeight="1">
      <c r="A277" s="1603" t="str">
        <f t="shared" si="61"/>
        <v>Le Havre20</v>
      </c>
      <c r="B277" s="1598" t="s">
        <v>1073</v>
      </c>
      <c r="C277" s="1599" t="s">
        <v>847</v>
      </c>
      <c r="D277" s="1599">
        <v>20</v>
      </c>
      <c r="E277" s="1569"/>
      <c r="F277" s="1569"/>
      <c r="G277" s="1571"/>
      <c r="M277"/>
      <c r="S277" s="617" t="s">
        <v>855</v>
      </c>
      <c r="T277" s="618" t="s">
        <v>852</v>
      </c>
      <c r="U277" s="618">
        <v>40</v>
      </c>
      <c r="V277" s="606">
        <v>5803.015508729206</v>
      </c>
      <c r="W277" s="606">
        <v>5722.2952420625388</v>
      </c>
      <c r="X277" s="606">
        <v>4575.3231195998178</v>
      </c>
      <c r="Z277" s="617" t="s">
        <v>855</v>
      </c>
      <c r="AA277" s="618" t="s">
        <v>852</v>
      </c>
      <c r="AB277" s="618">
        <v>40</v>
      </c>
      <c r="AC277" s="606">
        <v>5761.765508729206</v>
      </c>
      <c r="AD277" s="606">
        <v>5681.0452420625388</v>
      </c>
      <c r="AE277" s="606">
        <v>4534.0731195998178</v>
      </c>
      <c r="AG277" s="447" t="str">
        <f t="shared" si="57"/>
        <v>X</v>
      </c>
      <c r="AJ277" s="617" t="s">
        <v>855</v>
      </c>
      <c r="AK277" s="618" t="s">
        <v>852</v>
      </c>
      <c r="AL277" s="618">
        <v>40</v>
      </c>
      <c r="AM277" s="606">
        <v>5786.8687693983811</v>
      </c>
      <c r="AN277" s="606">
        <v>5706.1485027317158</v>
      </c>
      <c r="AO277" s="606">
        <v>4534.0731195998178</v>
      </c>
      <c r="AQ277" s="649">
        <f t="shared" si="58"/>
        <v>-3620.6312306016189</v>
      </c>
      <c r="AR277" s="649">
        <f t="shared" si="59"/>
        <v>5706.1485027317158</v>
      </c>
      <c r="AS277" s="649">
        <f t="shared" si="60"/>
        <v>-4873.4268804001822</v>
      </c>
    </row>
    <row r="278" spans="1:45" ht="15" customHeight="1">
      <c r="A278" s="1603" t="str">
        <f t="shared" si="61"/>
        <v>Le Havre40</v>
      </c>
      <c r="B278" s="1596" t="s">
        <v>1073</v>
      </c>
      <c r="C278" s="1597" t="s">
        <v>847</v>
      </c>
      <c r="D278" s="1597">
        <v>40</v>
      </c>
      <c r="E278" s="1575"/>
      <c r="F278" s="1575"/>
      <c r="G278" s="1577"/>
      <c r="M278"/>
      <c r="S278" s="617" t="s">
        <v>855</v>
      </c>
      <c r="T278" s="618" t="s">
        <v>852</v>
      </c>
      <c r="U278" s="620" t="s">
        <v>808</v>
      </c>
      <c r="V278" s="606">
        <v>5997.0610596021261</v>
      </c>
      <c r="W278" s="606">
        <v>5908.2687662687922</v>
      </c>
      <c r="X278" s="606">
        <v>4646.5994315598</v>
      </c>
      <c r="Z278" s="617" t="s">
        <v>855</v>
      </c>
      <c r="AA278" s="618" t="s">
        <v>852</v>
      </c>
      <c r="AB278" s="620" t="s">
        <v>808</v>
      </c>
      <c r="AC278" s="606">
        <v>5955.8110596021261</v>
      </c>
      <c r="AD278" s="606">
        <v>5867.0187662687922</v>
      </c>
      <c r="AE278" s="606">
        <v>4605.3494315598</v>
      </c>
      <c r="AG278" s="447" t="str">
        <f t="shared" si="57"/>
        <v>X</v>
      </c>
      <c r="AJ278" s="617" t="s">
        <v>855</v>
      </c>
      <c r="AK278" s="618" t="s">
        <v>852</v>
      </c>
      <c r="AL278" s="620" t="s">
        <v>808</v>
      </c>
      <c r="AM278" s="606">
        <v>5983.4246463382206</v>
      </c>
      <c r="AN278" s="606">
        <v>5894.6323530048867</v>
      </c>
      <c r="AO278" s="606">
        <v>4605.3494315598</v>
      </c>
      <c r="AQ278" s="649">
        <f t="shared" si="58"/>
        <v>-3424.0753536617794</v>
      </c>
      <c r="AR278" s="649">
        <f t="shared" si="59"/>
        <v>5894.6323530048867</v>
      </c>
      <c r="AS278" s="649">
        <f t="shared" si="60"/>
        <v>-4802.1505684402</v>
      </c>
    </row>
    <row r="279" spans="1:45" ht="15" customHeight="1" thickBot="1">
      <c r="A279" s="1603" t="str">
        <f t="shared" si="61"/>
        <v>Le Havre40H</v>
      </c>
      <c r="B279" s="1596" t="s">
        <v>1073</v>
      </c>
      <c r="C279" s="1597" t="s">
        <v>847</v>
      </c>
      <c r="D279" s="1574" t="s">
        <v>808</v>
      </c>
      <c r="E279" s="1575"/>
      <c r="F279" s="1575"/>
      <c r="G279" s="1577"/>
      <c r="M279"/>
      <c r="S279" s="621" t="s">
        <v>855</v>
      </c>
      <c r="T279" s="622" t="s">
        <v>852</v>
      </c>
      <c r="U279" s="623">
        <v>45</v>
      </c>
      <c r="V279" s="606">
        <v>0</v>
      </c>
      <c r="W279" s="606">
        <v>0</v>
      </c>
      <c r="X279" s="606">
        <v>0</v>
      </c>
      <c r="Z279" s="621" t="s">
        <v>855</v>
      </c>
      <c r="AA279" s="622" t="s">
        <v>852</v>
      </c>
      <c r="AB279" s="623">
        <v>45</v>
      </c>
      <c r="AC279" s="606">
        <v>0</v>
      </c>
      <c r="AD279" s="606">
        <v>0</v>
      </c>
      <c r="AE279" s="606">
        <v>0</v>
      </c>
      <c r="AG279" s="447" t="str">
        <f t="shared" si="57"/>
        <v>X</v>
      </c>
      <c r="AJ279" s="621" t="s">
        <v>855</v>
      </c>
      <c r="AK279" s="622" t="s">
        <v>852</v>
      </c>
      <c r="AL279" s="623">
        <v>45</v>
      </c>
      <c r="AM279" s="606">
        <v>0</v>
      </c>
      <c r="AN279" s="606">
        <v>0</v>
      </c>
      <c r="AO279" s="606">
        <v>0</v>
      </c>
      <c r="AQ279" s="649">
        <f t="shared" si="58"/>
        <v>-12.28</v>
      </c>
      <c r="AR279" s="649">
        <f t="shared" si="59"/>
        <v>0</v>
      </c>
      <c r="AS279" s="649">
        <f t="shared" si="60"/>
        <v>-12.28</v>
      </c>
    </row>
    <row r="280" spans="1:45" ht="15" customHeight="1" thickBot="1">
      <c r="A280" s="1603" t="str">
        <f t="shared" si="61"/>
        <v>Le HavreLCL</v>
      </c>
      <c r="B280" s="1600" t="s">
        <v>1073</v>
      </c>
      <c r="C280" s="1601"/>
      <c r="D280" s="1583" t="s">
        <v>788</v>
      </c>
      <c r="E280" s="1584"/>
      <c r="F280" s="1585"/>
      <c r="G280" s="1586"/>
      <c r="M280"/>
      <c r="S280" s="617"/>
      <c r="T280" s="618"/>
      <c r="U280" s="620" t="s">
        <v>788</v>
      </c>
      <c r="V280" s="606">
        <v>4.2342305298010627</v>
      </c>
      <c r="W280" s="606"/>
      <c r="X280" s="606"/>
      <c r="Z280" s="617"/>
      <c r="AA280" s="618"/>
      <c r="AB280" s="620" t="s">
        <v>788</v>
      </c>
      <c r="AC280" s="606">
        <v>4.1929805298010621</v>
      </c>
      <c r="AD280" s="606"/>
      <c r="AE280" s="606"/>
      <c r="AG280" s="447" t="str">
        <f t="shared" si="57"/>
        <v>X</v>
      </c>
      <c r="AJ280" s="617"/>
      <c r="AK280" s="618"/>
      <c r="AL280" s="620" t="s">
        <v>788</v>
      </c>
      <c r="AM280" s="606">
        <v>4.2067873231691095</v>
      </c>
      <c r="AN280" s="606"/>
      <c r="AO280" s="606"/>
      <c r="AQ280" s="649">
        <f t="shared" si="58"/>
        <v>-10025.79321267683</v>
      </c>
      <c r="AR280" s="649">
        <f t="shared" si="59"/>
        <v>0</v>
      </c>
      <c r="AS280" s="649">
        <f t="shared" si="60"/>
        <v>-10030</v>
      </c>
    </row>
    <row r="281" spans="1:45" ht="15" customHeight="1">
      <c r="A281" s="1295" t="str">
        <f t="shared" ref="A281" si="62">CONCATENATE(B281,D281)</f>
        <v>Leixoes20</v>
      </c>
      <c r="B281" s="1537" t="s">
        <v>851</v>
      </c>
      <c r="C281" s="1538" t="s">
        <v>852</v>
      </c>
      <c r="D281" s="1538">
        <v>20</v>
      </c>
      <c r="E281" s="1522">
        <v>7700</v>
      </c>
      <c r="F281" s="1522"/>
      <c r="G281" s="1522">
        <v>7700</v>
      </c>
      <c r="M281"/>
      <c r="S281" s="613" t="s">
        <v>4304</v>
      </c>
      <c r="T281" s="614" t="s">
        <v>156</v>
      </c>
      <c r="U281" s="614">
        <v>20</v>
      </c>
      <c r="V281" s="606">
        <v>3928.4051564677293</v>
      </c>
      <c r="W281" s="606">
        <v>3746.0735564677298</v>
      </c>
      <c r="X281" s="606">
        <v>3580.1473833560713</v>
      </c>
      <c r="Z281" s="613" t="s">
        <v>4304</v>
      </c>
      <c r="AA281" s="614" t="s">
        <v>156</v>
      </c>
      <c r="AB281" s="614">
        <v>20</v>
      </c>
      <c r="AC281" s="606">
        <v>3887.1551564677293</v>
      </c>
      <c r="AD281" s="606">
        <v>3704.8235564677298</v>
      </c>
      <c r="AE281" s="606">
        <v>3538.8973833560713</v>
      </c>
      <c r="AG281" s="447" t="str">
        <f t="shared" si="57"/>
        <v>X</v>
      </c>
      <c r="AJ281" s="613" t="s">
        <v>4304</v>
      </c>
      <c r="AK281" s="614" t="s">
        <v>156</v>
      </c>
      <c r="AL281" s="614">
        <v>20</v>
      </c>
      <c r="AM281" s="606">
        <v>3900.9619498357761</v>
      </c>
      <c r="AN281" s="606">
        <v>3718.6303498357765</v>
      </c>
      <c r="AO281" s="606">
        <v>3588.7917676216457</v>
      </c>
      <c r="AQ281" s="649">
        <f t="shared" si="58"/>
        <v>-7256.5380501642239</v>
      </c>
      <c r="AR281" s="649">
        <f t="shared" si="59"/>
        <v>3718.6303498357765</v>
      </c>
      <c r="AS281" s="649">
        <f t="shared" si="60"/>
        <v>-7568.7082323783543</v>
      </c>
    </row>
    <row r="282" spans="1:45" ht="15" customHeight="1">
      <c r="A282" s="1295" t="str">
        <f t="shared" si="61"/>
        <v>Leixoes40</v>
      </c>
      <c r="B282" s="1537" t="s">
        <v>851</v>
      </c>
      <c r="C282" s="1538" t="s">
        <v>852</v>
      </c>
      <c r="D282" s="1538">
        <v>40</v>
      </c>
      <c r="E282" s="1522">
        <v>10807.5</v>
      </c>
      <c r="F282" s="1522"/>
      <c r="G282" s="1522">
        <v>10807.5</v>
      </c>
      <c r="M282"/>
      <c r="S282" s="617" t="s">
        <v>4304</v>
      </c>
      <c r="T282" s="618" t="s">
        <v>156</v>
      </c>
      <c r="U282" s="618">
        <v>40</v>
      </c>
      <c r="V282" s="606">
        <v>4837.9693753958727</v>
      </c>
      <c r="W282" s="606">
        <v>4506.4573753958721</v>
      </c>
      <c r="X282" s="606">
        <v>4204.7734242837651</v>
      </c>
      <c r="Z282" s="617" t="s">
        <v>4304</v>
      </c>
      <c r="AA282" s="618" t="s">
        <v>156</v>
      </c>
      <c r="AB282" s="618">
        <v>40</v>
      </c>
      <c r="AC282" s="606">
        <v>4796.7193753958727</v>
      </c>
      <c r="AD282" s="606">
        <v>4465.2073753958721</v>
      </c>
      <c r="AE282" s="606">
        <v>4163.5234242837651</v>
      </c>
      <c r="AG282" s="447" t="str">
        <f t="shared" si="57"/>
        <v>X</v>
      </c>
      <c r="AJ282" s="617" t="s">
        <v>4304</v>
      </c>
      <c r="AK282" s="618" t="s">
        <v>156</v>
      </c>
      <c r="AL282" s="618">
        <v>40</v>
      </c>
      <c r="AM282" s="606">
        <v>4821.8226360650478</v>
      </c>
      <c r="AN282" s="606">
        <v>4490.310636065049</v>
      </c>
      <c r="AO282" s="606">
        <v>4254.2404865848112</v>
      </c>
      <c r="AQ282" s="649">
        <f t="shared" si="58"/>
        <v>-6335.6773639349522</v>
      </c>
      <c r="AR282" s="649">
        <f t="shared" si="59"/>
        <v>4490.310636065049</v>
      </c>
      <c r="AS282" s="649">
        <f t="shared" si="60"/>
        <v>-6903.2595134151888</v>
      </c>
    </row>
    <row r="283" spans="1:45" ht="15" customHeight="1">
      <c r="A283" s="1295" t="str">
        <f t="shared" si="61"/>
        <v>Leixoes40H</v>
      </c>
      <c r="B283" s="1537" t="s">
        <v>851</v>
      </c>
      <c r="C283" s="1538" t="s">
        <v>852</v>
      </c>
      <c r="D283" s="1521" t="s">
        <v>808</v>
      </c>
      <c r="E283" s="1522">
        <v>10807.5</v>
      </c>
      <c r="F283" s="1522"/>
      <c r="G283" s="1522">
        <v>10807.5</v>
      </c>
      <c r="M283"/>
      <c r="S283" s="617" t="s">
        <v>4304</v>
      </c>
      <c r="T283" s="618" t="s">
        <v>156</v>
      </c>
      <c r="U283" s="618" t="s">
        <v>808</v>
      </c>
      <c r="V283" s="606">
        <v>5021.4103129354589</v>
      </c>
      <c r="W283" s="606">
        <v>4656.747112935459</v>
      </c>
      <c r="X283" s="606">
        <v>4324.894766712142</v>
      </c>
      <c r="Z283" s="617" t="s">
        <v>4304</v>
      </c>
      <c r="AA283" s="618" t="s">
        <v>156</v>
      </c>
      <c r="AB283" s="618" t="s">
        <v>808</v>
      </c>
      <c r="AC283" s="606">
        <v>4980.1603129354589</v>
      </c>
      <c r="AD283" s="606">
        <v>4615.497112935459</v>
      </c>
      <c r="AE283" s="606">
        <v>4283.644766712142</v>
      </c>
      <c r="AG283" s="447" t="str">
        <f t="shared" si="57"/>
        <v>X</v>
      </c>
      <c r="AJ283" s="617" t="s">
        <v>4304</v>
      </c>
      <c r="AK283" s="618" t="s">
        <v>156</v>
      </c>
      <c r="AL283" s="618" t="s">
        <v>808</v>
      </c>
      <c r="AM283" s="606">
        <v>5007.7738996715534</v>
      </c>
      <c r="AN283" s="606">
        <v>4643.1106996715534</v>
      </c>
      <c r="AO283" s="606">
        <v>4383.4335352432918</v>
      </c>
      <c r="AQ283" s="649">
        <f t="shared" si="58"/>
        <v>4995.1838996715533</v>
      </c>
      <c r="AR283" s="649">
        <f t="shared" si="59"/>
        <v>4643.1106996715534</v>
      </c>
      <c r="AS283" s="649">
        <f t="shared" si="60"/>
        <v>4370.8435352432916</v>
      </c>
    </row>
    <row r="284" spans="1:45" ht="15" customHeight="1" thickBot="1">
      <c r="A284" s="1295" t="str">
        <f t="shared" si="61"/>
        <v>LeixoesLCL</v>
      </c>
      <c r="B284" s="1537" t="s">
        <v>851</v>
      </c>
      <c r="C284" s="1538"/>
      <c r="D284" s="1521" t="s">
        <v>788</v>
      </c>
      <c r="E284" s="1523">
        <v>14.79</v>
      </c>
      <c r="F284" s="1525"/>
      <c r="G284" s="1526">
        <v>14.79</v>
      </c>
      <c r="M284"/>
      <c r="S284" s="621" t="s">
        <v>4304</v>
      </c>
      <c r="T284" s="622" t="s">
        <v>156</v>
      </c>
      <c r="U284" s="623">
        <v>45</v>
      </c>
      <c r="V284" s="606">
        <v>0</v>
      </c>
      <c r="W284" s="606">
        <v>0</v>
      </c>
      <c r="X284" s="606">
        <v>0</v>
      </c>
      <c r="Z284" s="621" t="s">
        <v>4304</v>
      </c>
      <c r="AA284" s="622" t="s">
        <v>156</v>
      </c>
      <c r="AB284" s="623">
        <v>45</v>
      </c>
      <c r="AC284" s="606">
        <v>0</v>
      </c>
      <c r="AD284" s="606">
        <v>0</v>
      </c>
      <c r="AE284" s="606">
        <v>0</v>
      </c>
      <c r="AG284" s="447" t="str">
        <f t="shared" si="57"/>
        <v>X</v>
      </c>
      <c r="AJ284" s="621" t="s">
        <v>4304</v>
      </c>
      <c r="AK284" s="622" t="s">
        <v>156</v>
      </c>
      <c r="AL284" s="623">
        <v>45</v>
      </c>
      <c r="AM284" s="606">
        <v>0</v>
      </c>
      <c r="AN284" s="606">
        <v>0</v>
      </c>
      <c r="AO284" s="606">
        <v>0</v>
      </c>
      <c r="AQ284" s="649">
        <f t="shared" si="58"/>
        <v>-8323</v>
      </c>
      <c r="AR284" s="649">
        <f t="shared" si="59"/>
        <v>0</v>
      </c>
      <c r="AS284" s="649">
        <f t="shared" si="60"/>
        <v>-8323</v>
      </c>
    </row>
    <row r="285" spans="1:45" ht="15" customHeight="1" thickBot="1">
      <c r="A285" s="1295" t="str">
        <f t="shared" si="61"/>
        <v>Lisbon20</v>
      </c>
      <c r="B285" s="1539" t="s">
        <v>9237</v>
      </c>
      <c r="C285" s="1540" t="s">
        <v>852</v>
      </c>
      <c r="D285" s="1540">
        <v>20</v>
      </c>
      <c r="E285" s="1516">
        <v>13079</v>
      </c>
      <c r="F285" s="1516"/>
      <c r="G285" s="1516">
        <v>13079</v>
      </c>
      <c r="M285"/>
      <c r="S285" s="617"/>
      <c r="T285" s="618"/>
      <c r="U285" s="620" t="s">
        <v>788</v>
      </c>
      <c r="V285" s="606">
        <v>3.9284051564677287</v>
      </c>
      <c r="W285" s="606"/>
      <c r="X285" s="606"/>
      <c r="Z285" s="617"/>
      <c r="AA285" s="618"/>
      <c r="AB285" s="620" t="s">
        <v>788</v>
      </c>
      <c r="AC285" s="606">
        <v>3.8871551564677294</v>
      </c>
      <c r="AD285" s="606"/>
      <c r="AE285" s="606"/>
      <c r="AG285" s="447" t="str">
        <f t="shared" si="57"/>
        <v>X</v>
      </c>
      <c r="AJ285" s="617"/>
      <c r="AK285" s="618"/>
      <c r="AL285" s="620" t="s">
        <v>788</v>
      </c>
      <c r="AM285" s="606">
        <v>3.9009619498357755</v>
      </c>
      <c r="AN285" s="606"/>
      <c r="AO285" s="606"/>
      <c r="AQ285" s="649">
        <f t="shared" si="58"/>
        <v>-8743.0990380501644</v>
      </c>
      <c r="AR285" s="649">
        <f t="shared" si="59"/>
        <v>0</v>
      </c>
      <c r="AS285" s="649">
        <f t="shared" si="60"/>
        <v>-8747</v>
      </c>
    </row>
    <row r="286" spans="1:45" ht="15" customHeight="1" thickBot="1">
      <c r="A286" s="1295" t="str">
        <f t="shared" si="61"/>
        <v>Lisbon40</v>
      </c>
      <c r="B286" s="1539" t="s">
        <v>9237</v>
      </c>
      <c r="C286" s="1538" t="s">
        <v>852</v>
      </c>
      <c r="D286" s="1538">
        <v>40</v>
      </c>
      <c r="E286" s="1522">
        <v>16489</v>
      </c>
      <c r="F286" s="1522"/>
      <c r="G286" s="1522">
        <v>16489</v>
      </c>
      <c r="M286"/>
      <c r="S286" s="624" t="s">
        <v>732</v>
      </c>
      <c r="T286" s="625" t="s">
        <v>1048</v>
      </c>
      <c r="U286" s="626">
        <v>20</v>
      </c>
      <c r="V286" s="606">
        <v>3316.4051564677293</v>
      </c>
      <c r="W286" s="606">
        <v>3134.0735564677298</v>
      </c>
      <c r="X286" s="606">
        <v>2968.1473833560713</v>
      </c>
      <c r="Z286" s="624" t="s">
        <v>732</v>
      </c>
      <c r="AA286" s="625" t="s">
        <v>1048</v>
      </c>
      <c r="AB286" s="626">
        <v>20</v>
      </c>
      <c r="AC286" s="606">
        <v>3275.1551564677293</v>
      </c>
      <c r="AD286" s="606">
        <v>3092.8235564677298</v>
      </c>
      <c r="AE286" s="606">
        <v>2926.8973833560713</v>
      </c>
      <c r="AG286" s="447" t="str">
        <f t="shared" si="57"/>
        <v>X</v>
      </c>
      <c r="AJ286" s="624" t="s">
        <v>732</v>
      </c>
      <c r="AK286" s="625" t="s">
        <v>1048</v>
      </c>
      <c r="AL286" s="626">
        <v>20</v>
      </c>
      <c r="AM286" s="606">
        <v>3288.961949835777</v>
      </c>
      <c r="AN286" s="606">
        <v>3106.6303498357765</v>
      </c>
      <c r="AO286" s="606">
        <v>2976.7917676216457</v>
      </c>
      <c r="AQ286" s="649">
        <f t="shared" ref="AQ286:AQ311" si="63">AM286-E255</f>
        <v>-5458.038050164223</v>
      </c>
      <c r="AR286" s="649">
        <f t="shared" ref="AR286:AR311" si="64">AN286-F255</f>
        <v>3106.6303498357765</v>
      </c>
      <c r="AS286" s="649">
        <f t="shared" ref="AS286:AS311" si="65">AO286-G255</f>
        <v>-5770.2082323783543</v>
      </c>
    </row>
    <row r="287" spans="1:45" ht="15" customHeight="1" thickBot="1">
      <c r="A287" s="1295" t="str">
        <f t="shared" si="61"/>
        <v>Lisbon40H</v>
      </c>
      <c r="B287" s="1539" t="s">
        <v>9237</v>
      </c>
      <c r="C287" s="1538" t="s">
        <v>852</v>
      </c>
      <c r="D287" s="1521" t="s">
        <v>808</v>
      </c>
      <c r="E287" s="1522">
        <v>16194</v>
      </c>
      <c r="F287" s="1522"/>
      <c r="G287" s="1522">
        <v>16194</v>
      </c>
      <c r="M287"/>
      <c r="S287" s="627" t="s">
        <v>732</v>
      </c>
      <c r="T287" s="628" t="s">
        <v>1048</v>
      </c>
      <c r="U287" s="629">
        <v>40</v>
      </c>
      <c r="V287" s="606">
        <v>4331.9693753958709</v>
      </c>
      <c r="W287" s="606">
        <v>4000.4573753958725</v>
      </c>
      <c r="X287" s="606">
        <v>3698.7734242837655</v>
      </c>
      <c r="Z287" s="627" t="s">
        <v>732</v>
      </c>
      <c r="AA287" s="628" t="s">
        <v>1048</v>
      </c>
      <c r="AB287" s="629">
        <v>40</v>
      </c>
      <c r="AC287" s="606">
        <v>4290.7193753958709</v>
      </c>
      <c r="AD287" s="606">
        <v>3959.2073753958725</v>
      </c>
      <c r="AE287" s="606">
        <v>3657.5234242837655</v>
      </c>
      <c r="AG287" s="447" t="str">
        <f t="shared" si="57"/>
        <v>X</v>
      </c>
      <c r="AJ287" s="627" t="s">
        <v>732</v>
      </c>
      <c r="AK287" s="628" t="s">
        <v>1048</v>
      </c>
      <c r="AL287" s="629">
        <v>40</v>
      </c>
      <c r="AM287" s="606">
        <v>4315.8226360650478</v>
      </c>
      <c r="AN287" s="606">
        <v>3984.3106360650486</v>
      </c>
      <c r="AO287" s="606">
        <v>3748.2404865848107</v>
      </c>
      <c r="AQ287" s="649">
        <f t="shared" si="63"/>
        <v>4306.412636065048</v>
      </c>
      <c r="AR287" s="649">
        <f t="shared" si="64"/>
        <v>3984.3106360650486</v>
      </c>
      <c r="AS287" s="649">
        <f t="shared" si="65"/>
        <v>3738.8304865848108</v>
      </c>
    </row>
    <row r="288" spans="1:45" ht="15" customHeight="1" thickBot="1">
      <c r="A288" s="1295" t="str">
        <f t="shared" si="61"/>
        <v>LisbonLCL</v>
      </c>
      <c r="B288" s="1539" t="s">
        <v>9237</v>
      </c>
      <c r="C288" s="1542"/>
      <c r="D288" s="1529" t="s">
        <v>788</v>
      </c>
      <c r="E288" s="1530">
        <v>14.79</v>
      </c>
      <c r="F288" s="1531"/>
      <c r="G288" s="1532">
        <v>14.79</v>
      </c>
      <c r="M288"/>
      <c r="S288" s="627" t="s">
        <v>732</v>
      </c>
      <c r="T288" s="628" t="s">
        <v>1048</v>
      </c>
      <c r="U288" s="629" t="s">
        <v>808</v>
      </c>
      <c r="V288" s="606">
        <v>4535.4103129354589</v>
      </c>
      <c r="W288" s="606">
        <v>4170.747112935459</v>
      </c>
      <c r="X288" s="606">
        <v>3838.894766712142</v>
      </c>
      <c r="Z288" s="627" t="s">
        <v>732</v>
      </c>
      <c r="AA288" s="628" t="s">
        <v>1048</v>
      </c>
      <c r="AB288" s="629" t="s">
        <v>808</v>
      </c>
      <c r="AC288" s="606">
        <v>4494.1603129354589</v>
      </c>
      <c r="AD288" s="606">
        <v>4129.497112935459</v>
      </c>
      <c r="AE288" s="606">
        <v>3797.644766712142</v>
      </c>
      <c r="AG288" s="447" t="str">
        <f t="shared" si="57"/>
        <v>X</v>
      </c>
      <c r="AJ288" s="627" t="s">
        <v>732</v>
      </c>
      <c r="AK288" s="628" t="s">
        <v>1048</v>
      </c>
      <c r="AL288" s="629" t="s">
        <v>808</v>
      </c>
      <c r="AM288" s="606">
        <v>4521.7738996715534</v>
      </c>
      <c r="AN288" s="606">
        <v>4157.1106996715534</v>
      </c>
      <c r="AO288" s="606">
        <v>3897.4335352432918</v>
      </c>
      <c r="AQ288" s="649">
        <f t="shared" si="63"/>
        <v>-3693.2261003284466</v>
      </c>
      <c r="AR288" s="649">
        <f t="shared" si="64"/>
        <v>4157.1106996715534</v>
      </c>
      <c r="AS288" s="649">
        <f t="shared" si="65"/>
        <v>-4317.5664647567082</v>
      </c>
    </row>
    <row r="289" spans="1:45" ht="15" customHeight="1" thickBot="1">
      <c r="A289" s="1295" t="str">
        <f t="shared" si="61"/>
        <v>Livorno (Civitavecchia)20</v>
      </c>
      <c r="B289" s="1537" t="s">
        <v>854</v>
      </c>
      <c r="C289" s="1538" t="s">
        <v>840</v>
      </c>
      <c r="D289" s="1538">
        <v>20</v>
      </c>
      <c r="E289" s="1522">
        <v>7900</v>
      </c>
      <c r="F289" s="1522"/>
      <c r="G289" s="1522">
        <v>7900</v>
      </c>
      <c r="M289"/>
      <c r="S289" s="630" t="s">
        <v>732</v>
      </c>
      <c r="T289" s="631" t="s">
        <v>1048</v>
      </c>
      <c r="U289" s="632">
        <v>45</v>
      </c>
      <c r="V289" s="606">
        <v>5181.9617192448395</v>
      </c>
      <c r="W289" s="606">
        <v>4767.5717192448392</v>
      </c>
      <c r="X289" s="606">
        <v>4390.4667803547063</v>
      </c>
      <c r="Z289" s="630" t="s">
        <v>732</v>
      </c>
      <c r="AA289" s="631" t="s">
        <v>1048</v>
      </c>
      <c r="AB289" s="632">
        <v>45</v>
      </c>
      <c r="AC289" s="606">
        <v>5140.7117192448395</v>
      </c>
      <c r="AD289" s="606">
        <v>4726.3217192448392</v>
      </c>
      <c r="AE289" s="606">
        <v>4349.2167803547063</v>
      </c>
      <c r="AG289" s="447" t="str">
        <f t="shared" si="57"/>
        <v>X</v>
      </c>
      <c r="AJ289" s="630" t="s">
        <v>732</v>
      </c>
      <c r="AK289" s="631" t="s">
        <v>1048</v>
      </c>
      <c r="AL289" s="632">
        <v>45</v>
      </c>
      <c r="AM289" s="606">
        <v>5172.0907950813107</v>
      </c>
      <c r="AN289" s="606">
        <v>4757.7007950813104</v>
      </c>
      <c r="AO289" s="606">
        <v>4462.6131082310139</v>
      </c>
      <c r="AQ289" s="649">
        <f t="shared" si="63"/>
        <v>-3574.9092049186893</v>
      </c>
      <c r="AR289" s="649">
        <f t="shared" si="64"/>
        <v>4757.7007950813104</v>
      </c>
      <c r="AS289" s="649">
        <f t="shared" si="65"/>
        <v>-4284.3868917689861</v>
      </c>
    </row>
    <row r="290" spans="1:45" ht="15" customHeight="1" thickBot="1">
      <c r="A290" s="1295" t="str">
        <f t="shared" si="61"/>
        <v>Livorno (Civitavecchia)40</v>
      </c>
      <c r="B290" s="1537" t="s">
        <v>854</v>
      </c>
      <c r="C290" s="1538" t="s">
        <v>840</v>
      </c>
      <c r="D290" s="1538">
        <v>40</v>
      </c>
      <c r="E290" s="1522">
        <v>9407.5</v>
      </c>
      <c r="F290" s="1522"/>
      <c r="G290" s="1522">
        <v>9407.5</v>
      </c>
      <c r="M290"/>
      <c r="S290" s="627"/>
      <c r="T290" s="628"/>
      <c r="U290" s="633" t="s">
        <v>788</v>
      </c>
      <c r="V290" s="606">
        <v>3.3164051564677286</v>
      </c>
      <c r="W290" s="606"/>
      <c r="X290" s="606"/>
      <c r="Z290" s="627"/>
      <c r="AA290" s="628"/>
      <c r="AB290" s="633" t="s">
        <v>788</v>
      </c>
      <c r="AC290" s="606">
        <v>3.2751551564677293</v>
      </c>
      <c r="AD290" s="606"/>
      <c r="AE290" s="606"/>
      <c r="AG290" s="447" t="str">
        <f t="shared" si="57"/>
        <v>X</v>
      </c>
      <c r="AJ290" s="627"/>
      <c r="AK290" s="628"/>
      <c r="AL290" s="633" t="s">
        <v>788</v>
      </c>
      <c r="AM290" s="606">
        <v>3.2889619498357767</v>
      </c>
      <c r="AN290" s="606"/>
      <c r="AO290" s="606"/>
      <c r="AQ290" s="649">
        <f t="shared" si="63"/>
        <v>-8743.7110380501636</v>
      </c>
      <c r="AR290" s="649">
        <f t="shared" si="64"/>
        <v>0</v>
      </c>
      <c r="AS290" s="649">
        <f t="shared" si="65"/>
        <v>-8747</v>
      </c>
    </row>
    <row r="291" spans="1:45" ht="15" customHeight="1">
      <c r="A291" s="1295" t="str">
        <f t="shared" si="61"/>
        <v>Livorno (Civitavecchia)40H</v>
      </c>
      <c r="B291" s="1537" t="s">
        <v>854</v>
      </c>
      <c r="C291" s="1538" t="s">
        <v>840</v>
      </c>
      <c r="D291" s="1521" t="s">
        <v>808</v>
      </c>
      <c r="E291" s="1522">
        <v>9407.5</v>
      </c>
      <c r="F291" s="1522"/>
      <c r="G291" s="1522">
        <v>9407.5</v>
      </c>
      <c r="M291"/>
      <c r="S291" s="634" t="s">
        <v>4305</v>
      </c>
      <c r="T291" s="635" t="s">
        <v>1051</v>
      </c>
      <c r="U291" s="626">
        <v>20</v>
      </c>
      <c r="V291" s="606">
        <v>0</v>
      </c>
      <c r="W291" s="606">
        <v>0</v>
      </c>
      <c r="X291" s="606">
        <v>0</v>
      </c>
      <c r="Z291" s="634" t="s">
        <v>4305</v>
      </c>
      <c r="AA291" s="635" t="s">
        <v>1051</v>
      </c>
      <c r="AB291" s="626">
        <v>20</v>
      </c>
      <c r="AC291" s="606">
        <v>0</v>
      </c>
      <c r="AD291" s="606">
        <v>0</v>
      </c>
      <c r="AE291" s="606">
        <v>0</v>
      </c>
      <c r="AG291" s="447" t="str">
        <f t="shared" si="57"/>
        <v>X</v>
      </c>
      <c r="AJ291" s="634" t="s">
        <v>4305</v>
      </c>
      <c r="AK291" s="635" t="s">
        <v>1051</v>
      </c>
      <c r="AL291" s="626">
        <v>20</v>
      </c>
      <c r="AM291" s="606">
        <v>0</v>
      </c>
      <c r="AN291" s="606">
        <v>0</v>
      </c>
      <c r="AO291" s="606">
        <v>0</v>
      </c>
      <c r="AQ291" s="649">
        <f t="shared" si="63"/>
        <v>-9.2899999999999991</v>
      </c>
      <c r="AR291" s="649">
        <f t="shared" si="64"/>
        <v>0</v>
      </c>
      <c r="AS291" s="649">
        <f t="shared" si="65"/>
        <v>-9.2899999999999991</v>
      </c>
    </row>
    <row r="292" spans="1:45" ht="15" customHeight="1" thickBot="1">
      <c r="A292" s="1295" t="str">
        <f t="shared" si="61"/>
        <v>Livorno (Civitavecchia)LCL</v>
      </c>
      <c r="B292" s="1537" t="s">
        <v>854</v>
      </c>
      <c r="C292" s="1538"/>
      <c r="D292" s="1521" t="s">
        <v>788</v>
      </c>
      <c r="E292" s="1523">
        <v>12.22</v>
      </c>
      <c r="F292" s="1525"/>
      <c r="G292" s="1526">
        <v>12.22</v>
      </c>
      <c r="M292"/>
      <c r="S292" s="636" t="s">
        <v>4305</v>
      </c>
      <c r="T292" s="637" t="s">
        <v>1051</v>
      </c>
      <c r="U292" s="629">
        <v>40</v>
      </c>
      <c r="V292" s="606">
        <v>0</v>
      </c>
      <c r="W292" s="606">
        <v>0</v>
      </c>
      <c r="X292" s="606">
        <v>0</v>
      </c>
      <c r="Z292" s="636" t="s">
        <v>4305</v>
      </c>
      <c r="AA292" s="637" t="s">
        <v>1051</v>
      </c>
      <c r="AB292" s="629">
        <v>40</v>
      </c>
      <c r="AC292" s="606">
        <v>0</v>
      </c>
      <c r="AD292" s="606">
        <v>0</v>
      </c>
      <c r="AE292" s="606">
        <v>0</v>
      </c>
      <c r="AG292" s="447" t="str">
        <f t="shared" si="57"/>
        <v>X</v>
      </c>
      <c r="AJ292" s="636" t="s">
        <v>4305</v>
      </c>
      <c r="AK292" s="637" t="s">
        <v>1051</v>
      </c>
      <c r="AL292" s="629">
        <v>40</v>
      </c>
      <c r="AM292" s="606">
        <v>0</v>
      </c>
      <c r="AN292" s="606">
        <v>0</v>
      </c>
      <c r="AO292" s="606">
        <v>0</v>
      </c>
      <c r="AQ292" s="649" t="e">
        <f t="shared" si="63"/>
        <v>#VALUE!</v>
      </c>
      <c r="AR292" s="649">
        <f t="shared" si="64"/>
        <v>0</v>
      </c>
      <c r="AS292" s="649" t="e">
        <f t="shared" si="65"/>
        <v>#VALUE!</v>
      </c>
    </row>
    <row r="293" spans="1:45" ht="15" customHeight="1">
      <c r="A293" s="1603" t="str">
        <f t="shared" si="61"/>
        <v>Mersin20</v>
      </c>
      <c r="B293" s="1598" t="s">
        <v>1582</v>
      </c>
      <c r="C293" s="1599" t="s">
        <v>849</v>
      </c>
      <c r="D293" s="1599">
        <v>20</v>
      </c>
      <c r="E293" s="1569"/>
      <c r="F293" s="1569"/>
      <c r="G293" s="1571"/>
      <c r="M293"/>
      <c r="S293" s="636" t="s">
        <v>4305</v>
      </c>
      <c r="T293" s="637" t="s">
        <v>1051</v>
      </c>
      <c r="U293" s="629" t="s">
        <v>808</v>
      </c>
      <c r="V293" s="606">
        <v>5254.4103129354589</v>
      </c>
      <c r="W293" s="606">
        <v>4889.747112935459</v>
      </c>
      <c r="X293" s="606">
        <v>4557.894766712142</v>
      </c>
      <c r="Z293" s="636" t="s">
        <v>4305</v>
      </c>
      <c r="AA293" s="637" t="s">
        <v>1051</v>
      </c>
      <c r="AB293" s="629" t="s">
        <v>808</v>
      </c>
      <c r="AC293" s="606">
        <v>5213.1603129354589</v>
      </c>
      <c r="AD293" s="606">
        <v>4848.497112935459</v>
      </c>
      <c r="AE293" s="606">
        <v>4516.644766712142</v>
      </c>
      <c r="AG293" s="447" t="str">
        <f t="shared" si="57"/>
        <v>X</v>
      </c>
      <c r="AJ293" s="636" t="s">
        <v>4305</v>
      </c>
      <c r="AK293" s="637" t="s">
        <v>1051</v>
      </c>
      <c r="AL293" s="629" t="s">
        <v>808</v>
      </c>
      <c r="AM293" s="606">
        <v>5240.7738996715534</v>
      </c>
      <c r="AN293" s="606">
        <v>4876.1106996715534</v>
      </c>
      <c r="AO293" s="606">
        <v>4616.4335352432918</v>
      </c>
      <c r="AQ293" s="649" t="e">
        <f t="shared" si="63"/>
        <v>#VALUE!</v>
      </c>
      <c r="AR293" s="649">
        <f t="shared" si="64"/>
        <v>4876.1106996715534</v>
      </c>
      <c r="AS293" s="649" t="e">
        <f t="shared" si="65"/>
        <v>#VALUE!</v>
      </c>
    </row>
    <row r="294" spans="1:45" ht="15" customHeight="1" thickBot="1">
      <c r="A294" s="1603" t="str">
        <f t="shared" si="61"/>
        <v>Mersin40</v>
      </c>
      <c r="B294" s="1596" t="s">
        <v>1582</v>
      </c>
      <c r="C294" s="1597" t="s">
        <v>849</v>
      </c>
      <c r="D294" s="1597">
        <v>40</v>
      </c>
      <c r="E294" s="1575"/>
      <c r="F294" s="1575"/>
      <c r="G294" s="1577"/>
      <c r="M294"/>
      <c r="S294" s="638" t="s">
        <v>4305</v>
      </c>
      <c r="T294" s="639" t="s">
        <v>1051</v>
      </c>
      <c r="U294" s="632">
        <v>45</v>
      </c>
      <c r="V294" s="606">
        <v>0</v>
      </c>
      <c r="W294" s="606">
        <v>0</v>
      </c>
      <c r="X294" s="606">
        <v>0</v>
      </c>
      <c r="Z294" s="638" t="s">
        <v>4305</v>
      </c>
      <c r="AA294" s="639" t="s">
        <v>1051</v>
      </c>
      <c r="AB294" s="632">
        <v>45</v>
      </c>
      <c r="AC294" s="606">
        <v>0</v>
      </c>
      <c r="AD294" s="606">
        <v>0</v>
      </c>
      <c r="AE294" s="606">
        <v>0</v>
      </c>
      <c r="AG294" s="447" t="str">
        <f t="shared" si="57"/>
        <v>X</v>
      </c>
      <c r="AJ294" s="638" t="s">
        <v>4305</v>
      </c>
      <c r="AK294" s="639" t="s">
        <v>1051</v>
      </c>
      <c r="AL294" s="632">
        <v>45</v>
      </c>
      <c r="AM294" s="606">
        <v>0</v>
      </c>
      <c r="AN294" s="606">
        <v>0</v>
      </c>
      <c r="AO294" s="606">
        <v>0</v>
      </c>
      <c r="AQ294" s="649" t="e">
        <f t="shared" si="63"/>
        <v>#VALUE!</v>
      </c>
      <c r="AR294" s="649">
        <f t="shared" si="64"/>
        <v>0</v>
      </c>
      <c r="AS294" s="649" t="e">
        <f t="shared" si="65"/>
        <v>#VALUE!</v>
      </c>
    </row>
    <row r="295" spans="1:45" ht="15" customHeight="1" thickBot="1">
      <c r="A295" s="1603" t="str">
        <f t="shared" si="61"/>
        <v>Mersin40H</v>
      </c>
      <c r="B295" s="1596" t="s">
        <v>1582</v>
      </c>
      <c r="C295" s="1597" t="s">
        <v>849</v>
      </c>
      <c r="D295" s="1574" t="s">
        <v>808</v>
      </c>
      <c r="E295" s="1575"/>
      <c r="F295" s="1575"/>
      <c r="G295" s="1577"/>
      <c r="M295"/>
      <c r="S295" s="636"/>
      <c r="T295" s="637"/>
      <c r="U295" s="633" t="s">
        <v>788</v>
      </c>
      <c r="V295" s="606">
        <v>0</v>
      </c>
      <c r="W295" s="606"/>
      <c r="X295" s="606"/>
      <c r="Z295" s="636"/>
      <c r="AA295" s="637"/>
      <c r="AB295" s="633" t="s">
        <v>788</v>
      </c>
      <c r="AC295" s="606">
        <v>0</v>
      </c>
      <c r="AD295" s="606"/>
      <c r="AE295" s="606"/>
      <c r="AG295" s="447" t="str">
        <f t="shared" si="57"/>
        <v>X</v>
      </c>
      <c r="AJ295" s="636"/>
      <c r="AK295" s="637"/>
      <c r="AL295" s="633" t="s">
        <v>788</v>
      </c>
      <c r="AM295" s="606">
        <v>0</v>
      </c>
      <c r="AN295" s="606"/>
      <c r="AO295" s="606"/>
      <c r="AQ295" s="649">
        <f t="shared" si="63"/>
        <v>0</v>
      </c>
      <c r="AR295" s="649">
        <f t="shared" si="64"/>
        <v>0</v>
      </c>
      <c r="AS295" s="649">
        <f t="shared" si="65"/>
        <v>0</v>
      </c>
    </row>
    <row r="296" spans="1:45" ht="15" customHeight="1" thickBot="1">
      <c r="A296" s="1603" t="str">
        <f t="shared" si="61"/>
        <v>MersinLCL</v>
      </c>
      <c r="B296" s="1600" t="s">
        <v>1582</v>
      </c>
      <c r="C296" s="1601"/>
      <c r="D296" s="1583" t="s">
        <v>788</v>
      </c>
      <c r="E296" s="1584"/>
      <c r="F296" s="1585"/>
      <c r="G296" s="1586"/>
      <c r="M296"/>
      <c r="S296" s="613" t="s">
        <v>856</v>
      </c>
      <c r="T296" s="614" t="s">
        <v>857</v>
      </c>
      <c r="U296" s="614">
        <v>20</v>
      </c>
      <c r="V296" s="606">
        <v>3405.2305298010633</v>
      </c>
      <c r="W296" s="606">
        <v>3360.8343831343964</v>
      </c>
      <c r="X296" s="606">
        <v>2729.9997157798998</v>
      </c>
      <c r="Z296" s="613" t="s">
        <v>856</v>
      </c>
      <c r="AA296" s="614" t="s">
        <v>857</v>
      </c>
      <c r="AB296" s="614">
        <v>20</v>
      </c>
      <c r="AC296" s="606">
        <v>3363.9805298010633</v>
      </c>
      <c r="AD296" s="606">
        <v>3319.5843831343964</v>
      </c>
      <c r="AE296" s="606">
        <v>2688.7497157798998</v>
      </c>
      <c r="AG296" s="447" t="str">
        <f t="shared" si="57"/>
        <v>X</v>
      </c>
      <c r="AJ296" s="613" t="s">
        <v>856</v>
      </c>
      <c r="AK296" s="614" t="s">
        <v>857</v>
      </c>
      <c r="AL296" s="614">
        <v>20</v>
      </c>
      <c r="AM296" s="606">
        <v>3377.7873231691101</v>
      </c>
      <c r="AN296" s="606">
        <v>3333.3911765024432</v>
      </c>
      <c r="AO296" s="606">
        <v>2688.7497157798998</v>
      </c>
      <c r="AQ296" s="649">
        <f t="shared" si="63"/>
        <v>-4706.2126768308899</v>
      </c>
      <c r="AR296" s="649">
        <f t="shared" si="64"/>
        <v>3333.3911765024432</v>
      </c>
      <c r="AS296" s="649">
        <f t="shared" si="65"/>
        <v>-5395.2502842201002</v>
      </c>
    </row>
    <row r="297" spans="1:45" ht="15" customHeight="1">
      <c r="A297" s="110" t="str">
        <f t="shared" si="61"/>
        <v>Mumbai (Bombay)20</v>
      </c>
      <c r="B297" s="1537" t="s">
        <v>4302</v>
      </c>
      <c r="C297" s="1538" t="s">
        <v>759</v>
      </c>
      <c r="D297" s="1538">
        <v>20</v>
      </c>
      <c r="E297" s="1643">
        <v>7621</v>
      </c>
      <c r="F297" s="1643"/>
      <c r="G297" s="1643">
        <v>7621</v>
      </c>
      <c r="M297"/>
      <c r="S297" s="617" t="s">
        <v>856</v>
      </c>
      <c r="T297" s="618" t="s">
        <v>857</v>
      </c>
      <c r="U297" s="618">
        <v>40</v>
      </c>
      <c r="V297" s="606">
        <v>4750.015508729206</v>
      </c>
      <c r="W297" s="606">
        <v>4669.2952420625388</v>
      </c>
      <c r="X297" s="606">
        <v>3522.3231195998183</v>
      </c>
      <c r="Z297" s="617" t="s">
        <v>856</v>
      </c>
      <c r="AA297" s="618" t="s">
        <v>857</v>
      </c>
      <c r="AB297" s="618">
        <v>40</v>
      </c>
      <c r="AC297" s="606">
        <v>4708.765508729206</v>
      </c>
      <c r="AD297" s="606">
        <v>4628.0452420625388</v>
      </c>
      <c r="AE297" s="606">
        <v>3481.0731195998183</v>
      </c>
      <c r="AG297" s="447" t="str">
        <f t="shared" si="57"/>
        <v>X</v>
      </c>
      <c r="AJ297" s="617" t="s">
        <v>856</v>
      </c>
      <c r="AK297" s="618" t="s">
        <v>857</v>
      </c>
      <c r="AL297" s="618">
        <v>40</v>
      </c>
      <c r="AM297" s="606">
        <v>4733.8687693983811</v>
      </c>
      <c r="AN297" s="606">
        <v>4653.1485027317158</v>
      </c>
      <c r="AO297" s="606">
        <v>3481.0731195998183</v>
      </c>
      <c r="AQ297" s="649">
        <f t="shared" si="63"/>
        <v>-3759.6312306016189</v>
      </c>
      <c r="AR297" s="649">
        <f t="shared" si="64"/>
        <v>4653.1485027317158</v>
      </c>
      <c r="AS297" s="649">
        <f t="shared" si="65"/>
        <v>-5012.4268804001822</v>
      </c>
    </row>
    <row r="298" spans="1:45" ht="15" customHeight="1">
      <c r="A298" s="110" t="str">
        <f t="shared" si="61"/>
        <v>Mumbai (Bombay)40</v>
      </c>
      <c r="B298" s="1537" t="s">
        <v>4302</v>
      </c>
      <c r="C298" s="1538" t="s">
        <v>759</v>
      </c>
      <c r="D298" s="1538">
        <v>40</v>
      </c>
      <c r="E298" s="1643">
        <v>9527.5</v>
      </c>
      <c r="F298" s="1643"/>
      <c r="G298" s="1643">
        <v>9527.5</v>
      </c>
      <c r="M298"/>
      <c r="S298" s="617" t="s">
        <v>856</v>
      </c>
      <c r="T298" s="618" t="s">
        <v>857</v>
      </c>
      <c r="U298" s="620" t="s">
        <v>808</v>
      </c>
      <c r="V298" s="606">
        <v>4944.0610596021261</v>
      </c>
      <c r="W298" s="606">
        <v>4855.2687662687922</v>
      </c>
      <c r="X298" s="606">
        <v>3593.5994315598</v>
      </c>
      <c r="Z298" s="617" t="s">
        <v>856</v>
      </c>
      <c r="AA298" s="618" t="s">
        <v>857</v>
      </c>
      <c r="AB298" s="620" t="s">
        <v>808</v>
      </c>
      <c r="AC298" s="606">
        <v>4902.8110596021261</v>
      </c>
      <c r="AD298" s="606">
        <v>4814.0187662687922</v>
      </c>
      <c r="AE298" s="606">
        <v>3552.3494315598</v>
      </c>
      <c r="AG298" s="447" t="str">
        <f t="shared" si="57"/>
        <v>X</v>
      </c>
      <c r="AJ298" s="617" t="s">
        <v>856</v>
      </c>
      <c r="AK298" s="618" t="s">
        <v>857</v>
      </c>
      <c r="AL298" s="620" t="s">
        <v>808</v>
      </c>
      <c r="AM298" s="606">
        <v>4930.4246463382206</v>
      </c>
      <c r="AN298" s="606">
        <v>4841.6323530048867</v>
      </c>
      <c r="AO298" s="606">
        <v>3552.3494315598</v>
      </c>
      <c r="AQ298" s="649">
        <f t="shared" si="63"/>
        <v>-3563.0753536617794</v>
      </c>
      <c r="AR298" s="649">
        <f t="shared" si="64"/>
        <v>4841.6323530048867</v>
      </c>
      <c r="AS298" s="649">
        <f t="shared" si="65"/>
        <v>-4941.1505684402</v>
      </c>
    </row>
    <row r="299" spans="1:45" ht="15" customHeight="1" thickBot="1">
      <c r="A299" s="110" t="str">
        <f t="shared" si="61"/>
        <v>Mumbai (Bombay)40H</v>
      </c>
      <c r="B299" s="1537" t="s">
        <v>4302</v>
      </c>
      <c r="C299" s="1538" t="s">
        <v>759</v>
      </c>
      <c r="D299" s="1538" t="s">
        <v>808</v>
      </c>
      <c r="E299" s="1643">
        <v>9527.5</v>
      </c>
      <c r="F299" s="1643"/>
      <c r="G299" s="1643">
        <v>9527.5</v>
      </c>
      <c r="M299"/>
      <c r="S299" s="621" t="s">
        <v>856</v>
      </c>
      <c r="T299" s="622" t="s">
        <v>857</v>
      </c>
      <c r="U299" s="623">
        <v>45</v>
      </c>
      <c r="V299" s="606"/>
      <c r="W299" s="606"/>
      <c r="X299" s="606"/>
      <c r="Z299" s="621" t="s">
        <v>856</v>
      </c>
      <c r="AA299" s="622" t="s">
        <v>857</v>
      </c>
      <c r="AB299" s="623">
        <v>45</v>
      </c>
      <c r="AC299" s="606"/>
      <c r="AD299" s="606"/>
      <c r="AE299" s="606"/>
      <c r="AG299" s="447" t="str">
        <f t="shared" si="57"/>
        <v>X</v>
      </c>
      <c r="AJ299" s="621" t="s">
        <v>856</v>
      </c>
      <c r="AK299" s="622" t="s">
        <v>857</v>
      </c>
      <c r="AL299" s="623">
        <v>45</v>
      </c>
      <c r="AM299" s="606"/>
      <c r="AN299" s="606"/>
      <c r="AO299" s="606"/>
      <c r="AQ299" s="649">
        <f t="shared" si="63"/>
        <v>-9.14</v>
      </c>
      <c r="AR299" s="649">
        <f t="shared" si="64"/>
        <v>0</v>
      </c>
      <c r="AS299" s="649">
        <f t="shared" si="65"/>
        <v>-9.14</v>
      </c>
    </row>
    <row r="300" spans="1:45" ht="15" customHeight="1" thickBot="1">
      <c r="A300" s="110" t="str">
        <f t="shared" si="61"/>
        <v>Mumbai (Bombay)LCL</v>
      </c>
      <c r="B300" s="1537" t="s">
        <v>4302</v>
      </c>
      <c r="C300" s="1538"/>
      <c r="D300" s="1521" t="s">
        <v>788</v>
      </c>
      <c r="E300" s="1644">
        <v>8.6199999999999992</v>
      </c>
      <c r="F300" s="1645"/>
      <c r="G300" s="1644">
        <v>8.6199999999999992</v>
      </c>
      <c r="M300"/>
      <c r="S300" s="617"/>
      <c r="T300" s="618"/>
      <c r="U300" s="620" t="s">
        <v>788</v>
      </c>
      <c r="V300" s="606">
        <v>3.405230529801063</v>
      </c>
      <c r="W300" s="606"/>
      <c r="X300" s="606"/>
      <c r="Z300" s="617"/>
      <c r="AA300" s="618"/>
      <c r="AB300" s="620" t="s">
        <v>788</v>
      </c>
      <c r="AC300" s="606">
        <v>3.3639805298010628</v>
      </c>
      <c r="AD300" s="606"/>
      <c r="AE300" s="606"/>
      <c r="AG300" s="447" t="str">
        <f t="shared" si="57"/>
        <v>X</v>
      </c>
      <c r="AJ300" s="617"/>
      <c r="AK300" s="618"/>
      <c r="AL300" s="620" t="s">
        <v>788</v>
      </c>
      <c r="AM300" s="606">
        <v>3.3777873231691098</v>
      </c>
      <c r="AN300" s="606"/>
      <c r="AO300" s="606"/>
      <c r="AQ300" s="649">
        <f t="shared" si="63"/>
        <v>-7772.6222126768307</v>
      </c>
      <c r="AR300" s="649">
        <f t="shared" si="64"/>
        <v>0</v>
      </c>
      <c r="AS300" s="649">
        <f t="shared" si="65"/>
        <v>-7776</v>
      </c>
    </row>
    <row r="301" spans="1:45" ht="15" customHeight="1">
      <c r="A301" s="1295" t="str">
        <f t="shared" si="61"/>
        <v>Mundra20</v>
      </c>
      <c r="B301" s="1539" t="s">
        <v>828</v>
      </c>
      <c r="C301" s="1540" t="s">
        <v>759</v>
      </c>
      <c r="D301" s="1540">
        <v>20</v>
      </c>
      <c r="E301" s="1643">
        <v>7621</v>
      </c>
      <c r="F301" s="1643"/>
      <c r="G301" s="1643">
        <v>7621</v>
      </c>
      <c r="M301"/>
      <c r="S301" s="624" t="s">
        <v>1047</v>
      </c>
      <c r="T301" s="625" t="s">
        <v>757</v>
      </c>
      <c r="U301" s="626">
        <v>20</v>
      </c>
      <c r="V301" s="606">
        <v>3336.4051564677293</v>
      </c>
      <c r="W301" s="606">
        <v>3154.0735564677298</v>
      </c>
      <c r="X301" s="606">
        <v>2988.1473833560713</v>
      </c>
      <c r="Z301" s="624" t="s">
        <v>1047</v>
      </c>
      <c r="AA301" s="625" t="s">
        <v>757</v>
      </c>
      <c r="AB301" s="626">
        <v>20</v>
      </c>
      <c r="AC301" s="606">
        <v>3295.1551564677293</v>
      </c>
      <c r="AD301" s="606">
        <v>3112.8235564677298</v>
      </c>
      <c r="AE301" s="606">
        <v>2946.8973833560713</v>
      </c>
      <c r="AG301" s="447" t="str">
        <f t="shared" si="57"/>
        <v>X</v>
      </c>
      <c r="AJ301" s="624" t="s">
        <v>1047</v>
      </c>
      <c r="AK301" s="625" t="s">
        <v>757</v>
      </c>
      <c r="AL301" s="626">
        <v>20</v>
      </c>
      <c r="AM301" s="606">
        <v>3308.961949835777</v>
      </c>
      <c r="AN301" s="606">
        <v>3126.6303498357765</v>
      </c>
      <c r="AO301" s="606">
        <v>2996.7917676216457</v>
      </c>
      <c r="AQ301" s="649">
        <f t="shared" si="63"/>
        <v>-6326.3780501642232</v>
      </c>
      <c r="AR301" s="649">
        <f t="shared" si="64"/>
        <v>3126.6303498357765</v>
      </c>
      <c r="AS301" s="649">
        <f t="shared" si="65"/>
        <v>-6638.5482323783544</v>
      </c>
    </row>
    <row r="302" spans="1:45" ht="15" customHeight="1">
      <c r="A302" s="1295" t="str">
        <f t="shared" si="61"/>
        <v>Mundra40</v>
      </c>
      <c r="B302" s="1537" t="s">
        <v>828</v>
      </c>
      <c r="C302" s="1538" t="s">
        <v>759</v>
      </c>
      <c r="D302" s="1538">
        <v>40</v>
      </c>
      <c r="E302" s="1643">
        <v>9527.5</v>
      </c>
      <c r="F302" s="1643"/>
      <c r="G302" s="1643">
        <v>9527.5</v>
      </c>
      <c r="M302"/>
      <c r="S302" s="627" t="s">
        <v>1047</v>
      </c>
      <c r="T302" s="628" t="s">
        <v>757</v>
      </c>
      <c r="U302" s="629">
        <v>40</v>
      </c>
      <c r="V302" s="606">
        <v>4431.9693753958709</v>
      </c>
      <c r="W302" s="606">
        <v>4100.4573753958721</v>
      </c>
      <c r="X302" s="606">
        <v>3798.7734242837655</v>
      </c>
      <c r="Z302" s="627" t="s">
        <v>1047</v>
      </c>
      <c r="AA302" s="628" t="s">
        <v>757</v>
      </c>
      <c r="AB302" s="629">
        <v>40</v>
      </c>
      <c r="AC302" s="606">
        <v>4390.7193753958709</v>
      </c>
      <c r="AD302" s="606">
        <v>4059.2073753958725</v>
      </c>
      <c r="AE302" s="606">
        <v>3757.5234242837655</v>
      </c>
      <c r="AG302" s="447" t="str">
        <f t="shared" si="57"/>
        <v>X</v>
      </c>
      <c r="AJ302" s="627" t="s">
        <v>1047</v>
      </c>
      <c r="AK302" s="628" t="s">
        <v>757</v>
      </c>
      <c r="AL302" s="629">
        <v>40</v>
      </c>
      <c r="AM302" s="606">
        <v>4415.8226360650478</v>
      </c>
      <c r="AN302" s="606">
        <v>4084.3106360650486</v>
      </c>
      <c r="AO302" s="606">
        <v>3848.2404865848107</v>
      </c>
      <c r="AQ302" s="649">
        <f t="shared" si="63"/>
        <v>-5219.5173639349523</v>
      </c>
      <c r="AR302" s="649">
        <f t="shared" si="64"/>
        <v>4084.3106360650486</v>
      </c>
      <c r="AS302" s="649">
        <f t="shared" si="65"/>
        <v>-5787.099513415189</v>
      </c>
    </row>
    <row r="303" spans="1:45" ht="15" customHeight="1">
      <c r="A303" s="1295" t="str">
        <f t="shared" si="61"/>
        <v>Mundra40H</v>
      </c>
      <c r="B303" s="1537" t="s">
        <v>828</v>
      </c>
      <c r="C303" s="1538" t="s">
        <v>759</v>
      </c>
      <c r="D303" s="1538" t="s">
        <v>808</v>
      </c>
      <c r="E303" s="1643">
        <v>9527.5</v>
      </c>
      <c r="F303" s="1643"/>
      <c r="G303" s="1643">
        <v>9527.5</v>
      </c>
      <c r="M303"/>
      <c r="S303" s="627" t="s">
        <v>1047</v>
      </c>
      <c r="T303" s="628" t="s">
        <v>757</v>
      </c>
      <c r="U303" s="629" t="s">
        <v>808</v>
      </c>
      <c r="V303" s="606">
        <v>4610.4103129354589</v>
      </c>
      <c r="W303" s="606">
        <v>4245.747112935459</v>
      </c>
      <c r="X303" s="606">
        <v>3913.894766712142</v>
      </c>
      <c r="Z303" s="627" t="s">
        <v>1047</v>
      </c>
      <c r="AA303" s="628" t="s">
        <v>757</v>
      </c>
      <c r="AB303" s="629" t="s">
        <v>808</v>
      </c>
      <c r="AC303" s="606">
        <v>4569.1603129354589</v>
      </c>
      <c r="AD303" s="606">
        <v>4204.497112935459</v>
      </c>
      <c r="AE303" s="606">
        <v>3872.644766712142</v>
      </c>
      <c r="AG303" s="447" t="str">
        <f t="shared" si="57"/>
        <v>X</v>
      </c>
      <c r="AJ303" s="627" t="s">
        <v>1047</v>
      </c>
      <c r="AK303" s="628" t="s">
        <v>757</v>
      </c>
      <c r="AL303" s="629" t="s">
        <v>808</v>
      </c>
      <c r="AM303" s="606">
        <v>4596.7738996715534</v>
      </c>
      <c r="AN303" s="606">
        <v>4232.1106996715534</v>
      </c>
      <c r="AO303" s="606">
        <v>3972.4335352432918</v>
      </c>
      <c r="AQ303" s="649">
        <f t="shared" si="63"/>
        <v>4587.9838996715534</v>
      </c>
      <c r="AR303" s="649">
        <f t="shared" si="64"/>
        <v>4232.1106996715534</v>
      </c>
      <c r="AS303" s="649">
        <f t="shared" si="65"/>
        <v>3963.6435352432918</v>
      </c>
    </row>
    <row r="304" spans="1:45" ht="15" customHeight="1" thickBot="1">
      <c r="A304" s="1295" t="str">
        <f t="shared" si="61"/>
        <v>MundraLCL</v>
      </c>
      <c r="B304" s="1541" t="s">
        <v>828</v>
      </c>
      <c r="C304" s="1542"/>
      <c r="D304" s="1529" t="s">
        <v>788</v>
      </c>
      <c r="E304" s="1530">
        <v>8.6199999999999992</v>
      </c>
      <c r="F304" s="1531"/>
      <c r="G304" s="1532">
        <v>8.6199999999999992</v>
      </c>
      <c r="M304"/>
      <c r="S304" s="630" t="s">
        <v>1047</v>
      </c>
      <c r="T304" s="631" t="s">
        <v>757</v>
      </c>
      <c r="U304" s="632">
        <v>45</v>
      </c>
      <c r="V304" s="606">
        <v>6319.5117192448397</v>
      </c>
      <c r="W304" s="606">
        <v>5905.1217192448394</v>
      </c>
      <c r="X304" s="606">
        <v>5528.0167803547065</v>
      </c>
      <c r="Z304" s="630" t="s">
        <v>1047</v>
      </c>
      <c r="AA304" s="631" t="s">
        <v>757</v>
      </c>
      <c r="AB304" s="632">
        <v>45</v>
      </c>
      <c r="AC304" s="606">
        <v>6278.2617192448397</v>
      </c>
      <c r="AD304" s="606">
        <v>5863.8717192448394</v>
      </c>
      <c r="AE304" s="606">
        <v>5486.7667803547065</v>
      </c>
      <c r="AG304" s="447" t="str">
        <f t="shared" si="57"/>
        <v>X</v>
      </c>
      <c r="AJ304" s="630" t="s">
        <v>1047</v>
      </c>
      <c r="AK304" s="631" t="s">
        <v>757</v>
      </c>
      <c r="AL304" s="632">
        <v>45</v>
      </c>
      <c r="AM304" s="606">
        <v>6309.6407950813109</v>
      </c>
      <c r="AN304" s="606">
        <v>5895.2507950813106</v>
      </c>
      <c r="AO304" s="606">
        <v>5600.1631082310141</v>
      </c>
      <c r="AQ304" s="649">
        <f t="shared" si="63"/>
        <v>6309.6407950813109</v>
      </c>
      <c r="AR304" s="649">
        <f t="shared" si="64"/>
        <v>5895.2507950813106</v>
      </c>
      <c r="AS304" s="649">
        <f t="shared" si="65"/>
        <v>5600.1631082310141</v>
      </c>
    </row>
    <row r="305" spans="1:45" ht="15" customHeight="1" thickBot="1">
      <c r="A305" s="1295" t="str">
        <f t="shared" si="61"/>
        <v>Naples20</v>
      </c>
      <c r="B305" s="1537" t="s">
        <v>1054</v>
      </c>
      <c r="C305" s="1538" t="s">
        <v>840</v>
      </c>
      <c r="D305" s="1538">
        <v>20</v>
      </c>
      <c r="E305" s="1522">
        <v>7900</v>
      </c>
      <c r="F305" s="1522"/>
      <c r="G305" s="1522">
        <v>7900</v>
      </c>
      <c r="M305"/>
      <c r="S305" s="627"/>
      <c r="T305" s="628"/>
      <c r="U305" s="633" t="s">
        <v>788</v>
      </c>
      <c r="V305" s="606">
        <v>3.3364051564677291</v>
      </c>
      <c r="W305" s="606"/>
      <c r="X305" s="606"/>
      <c r="Z305" s="627"/>
      <c r="AA305" s="628"/>
      <c r="AB305" s="633" t="s">
        <v>788</v>
      </c>
      <c r="AC305" s="606">
        <v>3.2951551564677288</v>
      </c>
      <c r="AD305" s="606"/>
      <c r="AE305" s="606"/>
      <c r="AG305" s="447" t="str">
        <f t="shared" si="57"/>
        <v>X</v>
      </c>
      <c r="AJ305" s="627"/>
      <c r="AK305" s="628"/>
      <c r="AL305" s="633" t="s">
        <v>788</v>
      </c>
      <c r="AM305" s="606">
        <v>3.3089619498357772</v>
      </c>
      <c r="AN305" s="606"/>
      <c r="AO305" s="606"/>
      <c r="AQ305" s="649">
        <f t="shared" si="63"/>
        <v>3.3089619498357772</v>
      </c>
      <c r="AR305" s="649">
        <f t="shared" si="64"/>
        <v>0</v>
      </c>
      <c r="AS305" s="649">
        <f t="shared" si="65"/>
        <v>0</v>
      </c>
    </row>
    <row r="306" spans="1:45" ht="15" customHeight="1">
      <c r="A306" s="1295" t="str">
        <f t="shared" si="61"/>
        <v>Naples40</v>
      </c>
      <c r="B306" s="1537" t="s">
        <v>1054</v>
      </c>
      <c r="C306" s="1538" t="s">
        <v>840</v>
      </c>
      <c r="D306" s="1538">
        <v>40</v>
      </c>
      <c r="E306" s="1522">
        <v>9407.5</v>
      </c>
      <c r="F306" s="1522"/>
      <c r="G306" s="1522">
        <v>9407.5</v>
      </c>
      <c r="M306"/>
      <c r="S306" s="624" t="s">
        <v>733</v>
      </c>
      <c r="T306" s="625" t="s">
        <v>1048</v>
      </c>
      <c r="U306" s="626">
        <v>20</v>
      </c>
      <c r="V306" s="606">
        <v>3316.4051564677293</v>
      </c>
      <c r="W306" s="606">
        <v>3134.0735564677298</v>
      </c>
      <c r="X306" s="606">
        <v>2968.1473833560713</v>
      </c>
      <c r="Z306" s="624" t="s">
        <v>733</v>
      </c>
      <c r="AA306" s="625" t="s">
        <v>1048</v>
      </c>
      <c r="AB306" s="626">
        <v>20</v>
      </c>
      <c r="AC306" s="606">
        <v>3275.1551564677293</v>
      </c>
      <c r="AD306" s="606">
        <v>3092.8235564677298</v>
      </c>
      <c r="AE306" s="606">
        <v>2926.8973833560713</v>
      </c>
      <c r="AG306" s="447" t="str">
        <f t="shared" si="57"/>
        <v>X</v>
      </c>
      <c r="AJ306" s="624" t="s">
        <v>733</v>
      </c>
      <c r="AK306" s="625" t="s">
        <v>1048</v>
      </c>
      <c r="AL306" s="626">
        <v>20</v>
      </c>
      <c r="AM306" s="606">
        <v>3288.961949835777</v>
      </c>
      <c r="AN306" s="606">
        <v>3106.6303498357765</v>
      </c>
      <c r="AO306" s="606">
        <v>2976.7917676216457</v>
      </c>
      <c r="AQ306" s="649">
        <f t="shared" si="63"/>
        <v>3288.961949835777</v>
      </c>
      <c r="AR306" s="649">
        <f t="shared" si="64"/>
        <v>3106.6303498357765</v>
      </c>
      <c r="AS306" s="649">
        <f t="shared" si="65"/>
        <v>2976.7917676216457</v>
      </c>
    </row>
    <row r="307" spans="1:45" ht="15" customHeight="1">
      <c r="A307" s="1295" t="str">
        <f t="shared" si="61"/>
        <v>Naples40H</v>
      </c>
      <c r="B307" s="1537" t="s">
        <v>1054</v>
      </c>
      <c r="C307" s="1538" t="s">
        <v>840</v>
      </c>
      <c r="D307" s="1521" t="s">
        <v>808</v>
      </c>
      <c r="E307" s="1522">
        <v>9407.5</v>
      </c>
      <c r="F307" s="1522"/>
      <c r="G307" s="1522">
        <v>9407.5</v>
      </c>
      <c r="M307"/>
      <c r="S307" s="627" t="s">
        <v>733</v>
      </c>
      <c r="T307" s="628" t="s">
        <v>1048</v>
      </c>
      <c r="U307" s="629">
        <v>40</v>
      </c>
      <c r="V307" s="606">
        <v>4331.9693753958709</v>
      </c>
      <c r="W307" s="606">
        <v>4000.4573753958725</v>
      </c>
      <c r="X307" s="606">
        <v>3698.7734242837655</v>
      </c>
      <c r="Z307" s="627" t="s">
        <v>733</v>
      </c>
      <c r="AA307" s="628" t="s">
        <v>1048</v>
      </c>
      <c r="AB307" s="629">
        <v>40</v>
      </c>
      <c r="AC307" s="606">
        <v>4290.7193753958709</v>
      </c>
      <c r="AD307" s="606">
        <v>3959.2073753958725</v>
      </c>
      <c r="AE307" s="606">
        <v>3657.5234242837655</v>
      </c>
      <c r="AG307" s="447" t="str">
        <f t="shared" si="57"/>
        <v>X</v>
      </c>
      <c r="AJ307" s="627" t="s">
        <v>733</v>
      </c>
      <c r="AK307" s="628" t="s">
        <v>1048</v>
      </c>
      <c r="AL307" s="629">
        <v>40</v>
      </c>
      <c r="AM307" s="606">
        <v>4315.8226360650478</v>
      </c>
      <c r="AN307" s="606">
        <v>3984.3106360650486</v>
      </c>
      <c r="AO307" s="606">
        <v>3748.2404865848107</v>
      </c>
      <c r="AQ307" s="649">
        <f t="shared" si="63"/>
        <v>4315.8226360650478</v>
      </c>
      <c r="AR307" s="649">
        <f t="shared" si="64"/>
        <v>3984.3106360650486</v>
      </c>
      <c r="AS307" s="649">
        <f t="shared" si="65"/>
        <v>3748.2404865848107</v>
      </c>
    </row>
    <row r="308" spans="1:45" ht="15" customHeight="1" thickBot="1">
      <c r="A308" s="1295" t="str">
        <f t="shared" si="61"/>
        <v>NaplesLCL</v>
      </c>
      <c r="B308" s="1537" t="s">
        <v>1054</v>
      </c>
      <c r="C308" s="1538"/>
      <c r="D308" s="1521" t="s">
        <v>788</v>
      </c>
      <c r="E308" s="1523">
        <v>10.68</v>
      </c>
      <c r="F308" s="1525"/>
      <c r="G308" s="1526">
        <v>10.68</v>
      </c>
      <c r="M308"/>
      <c r="S308" s="627" t="s">
        <v>733</v>
      </c>
      <c r="T308" s="628" t="s">
        <v>1048</v>
      </c>
      <c r="U308" s="629" t="s">
        <v>808</v>
      </c>
      <c r="V308" s="606">
        <v>4535.4103129354589</v>
      </c>
      <c r="W308" s="606">
        <v>4170.747112935459</v>
      </c>
      <c r="X308" s="606">
        <v>3838.894766712142</v>
      </c>
      <c r="Z308" s="627" t="s">
        <v>733</v>
      </c>
      <c r="AA308" s="628" t="s">
        <v>1048</v>
      </c>
      <c r="AB308" s="629" t="s">
        <v>808</v>
      </c>
      <c r="AC308" s="606">
        <v>4494.1603129354589</v>
      </c>
      <c r="AD308" s="606">
        <v>4129.497112935459</v>
      </c>
      <c r="AE308" s="606">
        <v>3797.644766712142</v>
      </c>
      <c r="AG308" s="447" t="str">
        <f t="shared" si="57"/>
        <v>X</v>
      </c>
      <c r="AJ308" s="627" t="s">
        <v>733</v>
      </c>
      <c r="AK308" s="628" t="s">
        <v>1048</v>
      </c>
      <c r="AL308" s="629" t="s">
        <v>808</v>
      </c>
      <c r="AM308" s="606">
        <v>4521.7738996715534</v>
      </c>
      <c r="AN308" s="606">
        <v>4157.1106996715534</v>
      </c>
      <c r="AO308" s="606">
        <v>3897.4335352432918</v>
      </c>
      <c r="AQ308" s="649">
        <f t="shared" si="63"/>
        <v>4521.7738996715534</v>
      </c>
      <c r="AR308" s="649">
        <f t="shared" si="64"/>
        <v>4157.1106996715534</v>
      </c>
      <c r="AS308" s="649">
        <f t="shared" si="65"/>
        <v>3897.4335352432918</v>
      </c>
    </row>
    <row r="309" spans="1:45" ht="15" customHeight="1" thickBot="1">
      <c r="A309" s="1295" t="str">
        <f t="shared" si="61"/>
        <v>Nhava Sheva20</v>
      </c>
      <c r="B309" s="1539" t="s">
        <v>741</v>
      </c>
      <c r="C309" s="1540" t="s">
        <v>759</v>
      </c>
      <c r="D309" s="1540">
        <v>20</v>
      </c>
      <c r="E309" s="1516">
        <v>7621</v>
      </c>
      <c r="F309" s="1516"/>
      <c r="G309" s="1516">
        <v>7621</v>
      </c>
      <c r="M309"/>
      <c r="S309" s="630" t="s">
        <v>733</v>
      </c>
      <c r="T309" s="631" t="s">
        <v>1048</v>
      </c>
      <c r="U309" s="632">
        <v>45</v>
      </c>
      <c r="V309" s="606">
        <v>5181.9617192448395</v>
      </c>
      <c r="W309" s="606">
        <v>4767.5717192448392</v>
      </c>
      <c r="X309" s="606">
        <v>4390.4667803547063</v>
      </c>
      <c r="Z309" s="630" t="s">
        <v>733</v>
      </c>
      <c r="AA309" s="631" t="s">
        <v>1048</v>
      </c>
      <c r="AB309" s="632">
        <v>45</v>
      </c>
      <c r="AC309" s="606">
        <v>5140.7117192448395</v>
      </c>
      <c r="AD309" s="606">
        <v>4726.3217192448392</v>
      </c>
      <c r="AE309" s="606">
        <v>4349.2167803547063</v>
      </c>
      <c r="AG309" s="447" t="str">
        <f t="shared" si="57"/>
        <v>X</v>
      </c>
      <c r="AJ309" s="630" t="s">
        <v>733</v>
      </c>
      <c r="AK309" s="631" t="s">
        <v>1048</v>
      </c>
      <c r="AL309" s="632">
        <v>45</v>
      </c>
      <c r="AM309" s="606">
        <v>5172.0907950813107</v>
      </c>
      <c r="AN309" s="606">
        <v>4757.7007950813104</v>
      </c>
      <c r="AO309" s="606">
        <v>4462.6131082310139</v>
      </c>
      <c r="AQ309" s="649">
        <f t="shared" si="63"/>
        <v>5172.0907950813107</v>
      </c>
      <c r="AR309" s="649">
        <f t="shared" si="64"/>
        <v>4757.7007950813104</v>
      </c>
      <c r="AS309" s="649">
        <f t="shared" si="65"/>
        <v>4462.6131082310139</v>
      </c>
    </row>
    <row r="310" spans="1:45" ht="15" customHeight="1" thickBot="1">
      <c r="A310" s="1295" t="str">
        <f t="shared" si="61"/>
        <v>Nhava Sheva40</v>
      </c>
      <c r="B310" s="1537" t="s">
        <v>741</v>
      </c>
      <c r="C310" s="1538" t="s">
        <v>759</v>
      </c>
      <c r="D310" s="1538">
        <v>40</v>
      </c>
      <c r="E310" s="1522">
        <v>9527.5</v>
      </c>
      <c r="F310" s="1522"/>
      <c r="G310" s="1522">
        <v>9527.5</v>
      </c>
      <c r="M310"/>
      <c r="S310" s="627"/>
      <c r="T310" s="628"/>
      <c r="U310" s="633" t="s">
        <v>788</v>
      </c>
      <c r="V310" s="606">
        <v>3.3164051564677286</v>
      </c>
      <c r="W310" s="606"/>
      <c r="X310" s="606"/>
      <c r="Z310" s="627"/>
      <c r="AA310" s="628"/>
      <c r="AB310" s="633" t="s">
        <v>788</v>
      </c>
      <c r="AC310" s="606">
        <v>3.2751551564677293</v>
      </c>
      <c r="AD310" s="606"/>
      <c r="AE310" s="606"/>
      <c r="AG310" s="447" t="str">
        <f t="shared" si="57"/>
        <v>X</v>
      </c>
      <c r="AJ310" s="627"/>
      <c r="AK310" s="628"/>
      <c r="AL310" s="633" t="s">
        <v>788</v>
      </c>
      <c r="AM310" s="606">
        <v>3.2889619498357767</v>
      </c>
      <c r="AN310" s="606"/>
      <c r="AO310" s="606"/>
      <c r="AQ310" s="649">
        <f t="shared" si="63"/>
        <v>3.2889619498357767</v>
      </c>
      <c r="AR310" s="649">
        <f t="shared" si="64"/>
        <v>0</v>
      </c>
      <c r="AS310" s="649">
        <f t="shared" si="65"/>
        <v>0</v>
      </c>
    </row>
    <row r="311" spans="1:45" ht="15" customHeight="1">
      <c r="A311" s="1295" t="str">
        <f t="shared" si="61"/>
        <v>Nhava Sheva40H</v>
      </c>
      <c r="B311" s="1537" t="s">
        <v>741</v>
      </c>
      <c r="C311" s="1538" t="s">
        <v>759</v>
      </c>
      <c r="D311" s="1538" t="s">
        <v>808</v>
      </c>
      <c r="E311" s="1522">
        <v>9527.5</v>
      </c>
      <c r="F311" s="1522"/>
      <c r="G311" s="1522">
        <v>9527.5</v>
      </c>
      <c r="M311"/>
      <c r="S311" s="624" t="s">
        <v>1583</v>
      </c>
      <c r="T311" s="625" t="s">
        <v>1048</v>
      </c>
      <c r="U311" s="626">
        <v>20</v>
      </c>
      <c r="V311" s="606">
        <v>3866.4051564677293</v>
      </c>
      <c r="W311" s="606">
        <v>3684.0735564677298</v>
      </c>
      <c r="X311" s="606">
        <v>3518.1473833560713</v>
      </c>
      <c r="Z311" s="624" t="s">
        <v>1583</v>
      </c>
      <c r="AA311" s="625" t="s">
        <v>1048</v>
      </c>
      <c r="AB311" s="626">
        <v>20</v>
      </c>
      <c r="AC311" s="606">
        <v>3825.1551564677293</v>
      </c>
      <c r="AD311" s="606">
        <v>3642.8235564677298</v>
      </c>
      <c r="AE311" s="606">
        <v>3476.8973833560713</v>
      </c>
      <c r="AG311" s="447" t="str">
        <f t="shared" si="57"/>
        <v>X</v>
      </c>
      <c r="AJ311" s="624" t="s">
        <v>1583</v>
      </c>
      <c r="AK311" s="625" t="s">
        <v>1048</v>
      </c>
      <c r="AL311" s="626">
        <v>20</v>
      </c>
      <c r="AM311" s="606">
        <v>3838.9619498357761</v>
      </c>
      <c r="AN311" s="606">
        <v>3656.6303498357765</v>
      </c>
      <c r="AO311" s="606">
        <v>3526.7917676216457</v>
      </c>
      <c r="AQ311" s="649">
        <f t="shared" si="63"/>
        <v>3838.9619498357761</v>
      </c>
      <c r="AR311" s="649">
        <f t="shared" si="64"/>
        <v>3656.6303498357765</v>
      </c>
      <c r="AS311" s="649">
        <f t="shared" si="65"/>
        <v>3526.7917676216457</v>
      </c>
    </row>
    <row r="312" spans="1:45" ht="15" customHeight="1" thickBot="1">
      <c r="A312" s="1295" t="str">
        <f t="shared" si="61"/>
        <v>Nhava ShevaLCL</v>
      </c>
      <c r="B312" s="1541" t="s">
        <v>741</v>
      </c>
      <c r="C312" s="1542"/>
      <c r="D312" s="1529" t="s">
        <v>788</v>
      </c>
      <c r="E312" s="1530">
        <v>8.6199999999999992</v>
      </c>
      <c r="F312" s="1531"/>
      <c r="G312" s="1532">
        <v>8.6199999999999992</v>
      </c>
      <c r="M312"/>
      <c r="S312" s="627" t="s">
        <v>1583</v>
      </c>
      <c r="T312" s="628" t="s">
        <v>1048</v>
      </c>
      <c r="U312" s="629">
        <v>40</v>
      </c>
      <c r="V312" s="606">
        <v>4881.9693753958727</v>
      </c>
      <c r="W312" s="606">
        <v>4550.4573753958721</v>
      </c>
      <c r="X312" s="606">
        <v>4248.7734242837651</v>
      </c>
      <c r="Z312" s="627" t="s">
        <v>1583</v>
      </c>
      <c r="AA312" s="628" t="s">
        <v>1048</v>
      </c>
      <c r="AB312" s="629">
        <v>40</v>
      </c>
      <c r="AC312" s="606">
        <v>4840.7193753958727</v>
      </c>
      <c r="AD312" s="606">
        <v>4509.2073753958721</v>
      </c>
      <c r="AE312" s="606">
        <v>4207.5234242837651</v>
      </c>
      <c r="AG312" s="447" t="str">
        <f t="shared" ref="AG312:AG343" si="66">IF(Z312=B282,"","X")</f>
        <v>X</v>
      </c>
      <c r="AJ312" s="627" t="s">
        <v>1583</v>
      </c>
      <c r="AK312" s="628" t="s">
        <v>1048</v>
      </c>
      <c r="AL312" s="629">
        <v>40</v>
      </c>
      <c r="AM312" s="606">
        <v>4865.8226360650478</v>
      </c>
      <c r="AN312" s="606">
        <v>4534.310636065049</v>
      </c>
      <c r="AO312" s="606">
        <v>4298.2404865848112</v>
      </c>
      <c r="AQ312" s="649">
        <f t="shared" ref="AQ312:AQ343" si="67">AM312-E282</f>
        <v>-5941.6773639349522</v>
      </c>
      <c r="AR312" s="649">
        <f t="shared" ref="AR312:AR343" si="68">AN312-F282</f>
        <v>4534.310636065049</v>
      </c>
      <c r="AS312" s="649">
        <f t="shared" ref="AS312:AS343" si="69">AO312-G282</f>
        <v>-6509.2595134151888</v>
      </c>
    </row>
    <row r="313" spans="1:45" ht="15" customHeight="1" thickBot="1">
      <c r="A313" s="1603" t="str">
        <f t="shared" si="61"/>
        <v>Pipavav (Victor)20</v>
      </c>
      <c r="B313" s="1596" t="s">
        <v>4303</v>
      </c>
      <c r="C313" s="1597" t="s">
        <v>759</v>
      </c>
      <c r="D313" s="1597">
        <v>20</v>
      </c>
      <c r="E313" s="1575"/>
      <c r="F313" s="1575"/>
      <c r="G313" s="1577"/>
      <c r="M313"/>
      <c r="S313" s="627" t="s">
        <v>1583</v>
      </c>
      <c r="T313" s="628" t="s">
        <v>1048</v>
      </c>
      <c r="U313" s="629" t="s">
        <v>808</v>
      </c>
      <c r="V313" s="606">
        <v>5085.4103129354589</v>
      </c>
      <c r="W313" s="606">
        <v>4720.747112935459</v>
      </c>
      <c r="X313" s="606">
        <v>4388.894766712142</v>
      </c>
      <c r="Z313" s="630" t="s">
        <v>1583</v>
      </c>
      <c r="AA313" s="631" t="s">
        <v>1048</v>
      </c>
      <c r="AB313" s="632" t="s">
        <v>808</v>
      </c>
      <c r="AC313" s="606">
        <v>5044.1603129354589</v>
      </c>
      <c r="AD313" s="606">
        <v>4679.497112935459</v>
      </c>
      <c r="AE313" s="606">
        <v>4347.644766712142</v>
      </c>
      <c r="AG313" s="447" t="str">
        <f t="shared" si="66"/>
        <v>X</v>
      </c>
      <c r="AJ313" s="630" t="s">
        <v>1583</v>
      </c>
      <c r="AK313" s="631" t="s">
        <v>1048</v>
      </c>
      <c r="AL313" s="632" t="s">
        <v>808</v>
      </c>
      <c r="AM313" s="606">
        <v>5071.7738996715534</v>
      </c>
      <c r="AN313" s="606">
        <v>4707.1106996715534</v>
      </c>
      <c r="AO313" s="606">
        <v>4447.4335352432918</v>
      </c>
      <c r="AQ313" s="649">
        <f t="shared" si="67"/>
        <v>-5735.7261003284466</v>
      </c>
      <c r="AR313" s="649">
        <f t="shared" si="68"/>
        <v>4707.1106996715534</v>
      </c>
      <c r="AS313" s="649">
        <f t="shared" si="69"/>
        <v>-6360.0664647567082</v>
      </c>
    </row>
    <row r="314" spans="1:45" ht="15" customHeight="1" thickBot="1">
      <c r="A314" s="1603" t="str">
        <f t="shared" si="61"/>
        <v>Pipavav (Victor)40</v>
      </c>
      <c r="B314" s="1596" t="s">
        <v>4303</v>
      </c>
      <c r="C314" s="1597" t="s">
        <v>759</v>
      </c>
      <c r="D314" s="1597">
        <v>40</v>
      </c>
      <c r="E314" s="1575"/>
      <c r="F314" s="1575"/>
      <c r="G314" s="1577"/>
      <c r="M314"/>
      <c r="S314" s="630" t="s">
        <v>4306</v>
      </c>
      <c r="T314" s="631" t="s">
        <v>1048</v>
      </c>
      <c r="U314" s="632">
        <v>20</v>
      </c>
      <c r="V314" s="606">
        <v>0</v>
      </c>
      <c r="W314" s="606">
        <v>0</v>
      </c>
      <c r="X314" s="606">
        <v>0</v>
      </c>
      <c r="Z314" s="630"/>
      <c r="AA314" s="631"/>
      <c r="AB314" s="632" t="s">
        <v>788</v>
      </c>
      <c r="AC314" s="606">
        <v>3.8251551564677291</v>
      </c>
      <c r="AD314" s="606"/>
      <c r="AE314" s="606"/>
      <c r="AG314" s="447" t="str">
        <f t="shared" si="66"/>
        <v>X</v>
      </c>
      <c r="AJ314" s="630"/>
      <c r="AK314" s="631"/>
      <c r="AL314" s="632" t="s">
        <v>788</v>
      </c>
      <c r="AM314" s="606">
        <v>3.8389619498357761</v>
      </c>
      <c r="AN314" s="606"/>
      <c r="AO314" s="606"/>
      <c r="AQ314" s="649">
        <f t="shared" si="67"/>
        <v>-10.951038050164223</v>
      </c>
      <c r="AR314" s="649">
        <f t="shared" si="68"/>
        <v>0</v>
      </c>
      <c r="AS314" s="649">
        <f t="shared" si="69"/>
        <v>-14.79</v>
      </c>
    </row>
    <row r="315" spans="1:45" ht="15" customHeight="1" thickBot="1">
      <c r="A315" s="1603" t="str">
        <f t="shared" si="61"/>
        <v>Pipavav (Victor)40H</v>
      </c>
      <c r="B315" s="1596" t="s">
        <v>4303</v>
      </c>
      <c r="C315" s="1597" t="s">
        <v>759</v>
      </c>
      <c r="D315" s="1597" t="s">
        <v>808</v>
      </c>
      <c r="E315" s="1575"/>
      <c r="F315" s="1575"/>
      <c r="G315" s="1577"/>
      <c r="M315"/>
      <c r="S315" s="627"/>
      <c r="T315" s="628"/>
      <c r="U315" s="633" t="s">
        <v>788</v>
      </c>
      <c r="V315" s="606">
        <v>3.8664051564677293</v>
      </c>
      <c r="W315" s="606"/>
      <c r="X315" s="606"/>
      <c r="Z315" s="627" t="s">
        <v>4306</v>
      </c>
      <c r="AA315" s="628" t="s">
        <v>1048</v>
      </c>
      <c r="AB315" s="629">
        <v>20</v>
      </c>
      <c r="AC315" s="606">
        <v>3588.1551564677293</v>
      </c>
      <c r="AD315" s="606">
        <v>3405.8235564677298</v>
      </c>
      <c r="AE315" s="606">
        <v>3239.8973833560713</v>
      </c>
      <c r="AG315" s="447" t="str">
        <f t="shared" si="66"/>
        <v>X</v>
      </c>
      <c r="AJ315" s="627" t="s">
        <v>4306</v>
      </c>
      <c r="AK315" s="628" t="s">
        <v>1048</v>
      </c>
      <c r="AL315" s="629">
        <v>20</v>
      </c>
      <c r="AM315" s="606">
        <v>3601.961949835777</v>
      </c>
      <c r="AN315" s="606">
        <v>3419.6303498357765</v>
      </c>
      <c r="AO315" s="606">
        <v>3289.7917676216457</v>
      </c>
      <c r="AQ315" s="649">
        <f t="shared" si="67"/>
        <v>-9477.038050164223</v>
      </c>
      <c r="AR315" s="649">
        <f t="shared" si="68"/>
        <v>3419.6303498357765</v>
      </c>
      <c r="AS315" s="649">
        <f t="shared" si="69"/>
        <v>-9789.2082323783543</v>
      </c>
    </row>
    <row r="316" spans="1:45" ht="15" customHeight="1" thickBot="1">
      <c r="A316" s="1603" t="str">
        <f t="shared" si="61"/>
        <v>Pipavav (Victor)LCL</v>
      </c>
      <c r="B316" s="1596" t="s">
        <v>4303</v>
      </c>
      <c r="C316" s="1597"/>
      <c r="D316" s="1574" t="s">
        <v>788</v>
      </c>
      <c r="E316" s="1576"/>
      <c r="F316" s="1578"/>
      <c r="G316" s="1579"/>
      <c r="M316"/>
      <c r="S316" s="624" t="s">
        <v>4306</v>
      </c>
      <c r="T316" s="625" t="s">
        <v>1048</v>
      </c>
      <c r="U316" s="626">
        <v>40</v>
      </c>
      <c r="V316" s="606">
        <v>3629.4051564677293</v>
      </c>
      <c r="W316" s="606">
        <v>3447.0735564677298</v>
      </c>
      <c r="X316" s="606">
        <v>3281.1473833560713</v>
      </c>
      <c r="Z316" s="627" t="s">
        <v>4306</v>
      </c>
      <c r="AA316" s="628" t="s">
        <v>1048</v>
      </c>
      <c r="AB316" s="629">
        <v>40</v>
      </c>
      <c r="AC316" s="606">
        <v>4343.7193753958709</v>
      </c>
      <c r="AD316" s="606">
        <v>4012.2073753958725</v>
      </c>
      <c r="AE316" s="606">
        <v>3710.5234242837655</v>
      </c>
      <c r="AG316" s="447" t="str">
        <f t="shared" si="66"/>
        <v>X</v>
      </c>
      <c r="AJ316" s="627" t="s">
        <v>4306</v>
      </c>
      <c r="AK316" s="628" t="s">
        <v>1048</v>
      </c>
      <c r="AL316" s="629">
        <v>40</v>
      </c>
      <c r="AM316" s="606">
        <v>4368.8226360650478</v>
      </c>
      <c r="AN316" s="606">
        <v>4037.3106360650486</v>
      </c>
      <c r="AO316" s="606">
        <v>3801.2404865848107</v>
      </c>
      <c r="AQ316" s="649">
        <f t="shared" si="67"/>
        <v>-12120.177363934952</v>
      </c>
      <c r="AR316" s="649">
        <f t="shared" si="68"/>
        <v>4037.3106360650486</v>
      </c>
      <c r="AS316" s="649">
        <f t="shared" si="69"/>
        <v>-12687.759513415189</v>
      </c>
    </row>
    <row r="317" spans="1:45" ht="15" customHeight="1">
      <c r="A317" s="1295" t="str">
        <f t="shared" si="61"/>
        <v>Port Qasim20</v>
      </c>
      <c r="B317" s="1539" t="s">
        <v>4304</v>
      </c>
      <c r="C317" s="1540" t="s">
        <v>156</v>
      </c>
      <c r="D317" s="1540">
        <v>20</v>
      </c>
      <c r="E317" s="1516">
        <v>8084</v>
      </c>
      <c r="F317" s="1516"/>
      <c r="G317" s="1516">
        <v>8084</v>
      </c>
      <c r="M317"/>
      <c r="S317" s="627" t="s">
        <v>4306</v>
      </c>
      <c r="T317" s="628" t="s">
        <v>1048</v>
      </c>
      <c r="U317" s="629" t="s">
        <v>808</v>
      </c>
      <c r="V317" s="606">
        <v>4384.9693753958709</v>
      </c>
      <c r="W317" s="606">
        <v>4053.4573753958725</v>
      </c>
      <c r="X317" s="606">
        <v>3751.7734242837655</v>
      </c>
      <c r="Z317" s="627" t="s">
        <v>4306</v>
      </c>
      <c r="AA317" s="628" t="s">
        <v>1048</v>
      </c>
      <c r="AB317" s="629" t="s">
        <v>808</v>
      </c>
      <c r="AC317" s="606">
        <v>4914.1603129354589</v>
      </c>
      <c r="AD317" s="606">
        <v>4549.497112935459</v>
      </c>
      <c r="AE317" s="606">
        <v>4217.644766712142</v>
      </c>
      <c r="AG317" s="447" t="str">
        <f t="shared" si="66"/>
        <v>X</v>
      </c>
      <c r="AJ317" s="627" t="s">
        <v>4306</v>
      </c>
      <c r="AK317" s="628" t="s">
        <v>1048</v>
      </c>
      <c r="AL317" s="629" t="s">
        <v>808</v>
      </c>
      <c r="AM317" s="606">
        <v>4941.7738996715534</v>
      </c>
      <c r="AN317" s="606">
        <v>4577.1106996715534</v>
      </c>
      <c r="AO317" s="606">
        <v>4317.4335352432918</v>
      </c>
      <c r="AQ317" s="649">
        <f t="shared" si="67"/>
        <v>-11252.226100328448</v>
      </c>
      <c r="AR317" s="649">
        <f t="shared" si="68"/>
        <v>4577.1106996715534</v>
      </c>
      <c r="AS317" s="649">
        <f t="shared" si="69"/>
        <v>-11876.566464756708</v>
      </c>
    </row>
    <row r="318" spans="1:45" ht="15" customHeight="1" thickBot="1">
      <c r="A318" s="1295" t="str">
        <f t="shared" si="61"/>
        <v>Port Qasim40</v>
      </c>
      <c r="B318" s="1537" t="s">
        <v>4304</v>
      </c>
      <c r="C318" s="1538" t="s">
        <v>156</v>
      </c>
      <c r="D318" s="1538">
        <v>40</v>
      </c>
      <c r="E318" s="1522">
        <v>8493.5</v>
      </c>
      <c r="F318" s="1522"/>
      <c r="G318" s="1522">
        <v>8493.5</v>
      </c>
      <c r="M318"/>
      <c r="S318" s="627" t="s">
        <v>4306</v>
      </c>
      <c r="T318" s="628" t="s">
        <v>1048</v>
      </c>
      <c r="U318" s="629">
        <v>45</v>
      </c>
      <c r="V318" s="606">
        <v>4955.4103129354589</v>
      </c>
      <c r="W318" s="606">
        <v>4590.747112935459</v>
      </c>
      <c r="X318" s="606">
        <v>4258.894766712142</v>
      </c>
      <c r="Z318" s="630" t="s">
        <v>4306</v>
      </c>
      <c r="AA318" s="631" t="s">
        <v>1048</v>
      </c>
      <c r="AB318" s="632">
        <v>45</v>
      </c>
      <c r="AC318" s="606">
        <v>4554.7117192448395</v>
      </c>
      <c r="AD318" s="606">
        <v>4140.3217192448392</v>
      </c>
      <c r="AE318" s="606">
        <v>3763.2167803547063</v>
      </c>
      <c r="AG318" s="447" t="str">
        <f t="shared" si="66"/>
        <v>X</v>
      </c>
      <c r="AJ318" s="630" t="s">
        <v>4306</v>
      </c>
      <c r="AK318" s="631" t="s">
        <v>1048</v>
      </c>
      <c r="AL318" s="632">
        <v>45</v>
      </c>
      <c r="AM318" s="606">
        <v>4586.0907950813107</v>
      </c>
      <c r="AN318" s="606">
        <v>4171.7007950813104</v>
      </c>
      <c r="AO318" s="606">
        <v>3876.6131082310139</v>
      </c>
      <c r="AQ318" s="649">
        <f t="shared" si="67"/>
        <v>4571.3007950813108</v>
      </c>
      <c r="AR318" s="649">
        <f t="shared" si="68"/>
        <v>4171.7007950813104</v>
      </c>
      <c r="AS318" s="649">
        <f t="shared" si="69"/>
        <v>3861.823108231014</v>
      </c>
    </row>
    <row r="319" spans="1:45" ht="15" customHeight="1" thickBot="1">
      <c r="A319" s="1295" t="str">
        <f t="shared" si="61"/>
        <v>Port Qasim40H</v>
      </c>
      <c r="B319" s="1537" t="s">
        <v>4304</v>
      </c>
      <c r="C319" s="1538" t="s">
        <v>156</v>
      </c>
      <c r="D319" s="1538" t="s">
        <v>808</v>
      </c>
      <c r="E319" s="1522">
        <v>8493.5</v>
      </c>
      <c r="F319" s="1522"/>
      <c r="G319" s="1522">
        <v>8493.5</v>
      </c>
      <c r="M319"/>
      <c r="S319" s="630" t="s">
        <v>834</v>
      </c>
      <c r="T319" s="631" t="s">
        <v>1048</v>
      </c>
      <c r="U319" s="632">
        <v>20</v>
      </c>
      <c r="V319" s="606">
        <v>4595.9617192448395</v>
      </c>
      <c r="W319" s="606">
        <v>4181.5717192448392</v>
      </c>
      <c r="X319" s="606">
        <v>3804.4667803547063</v>
      </c>
      <c r="Z319" s="627"/>
      <c r="AA319" s="628"/>
      <c r="AB319" s="633" t="s">
        <v>788</v>
      </c>
      <c r="AC319" s="606">
        <v>3.588155156467729</v>
      </c>
      <c r="AD319" s="606"/>
      <c r="AE319" s="606"/>
      <c r="AG319" s="447" t="str">
        <f t="shared" si="66"/>
        <v>X</v>
      </c>
      <c r="AJ319" s="627"/>
      <c r="AK319" s="628"/>
      <c r="AL319" s="633" t="s">
        <v>788</v>
      </c>
      <c r="AM319" s="606">
        <v>3.6019619498357769</v>
      </c>
      <c r="AN319" s="606"/>
      <c r="AO319" s="606"/>
      <c r="AQ319" s="649">
        <f t="shared" si="67"/>
        <v>-7896.3980380501644</v>
      </c>
      <c r="AR319" s="649">
        <f t="shared" si="68"/>
        <v>0</v>
      </c>
      <c r="AS319" s="649">
        <f t="shared" si="69"/>
        <v>-7900</v>
      </c>
    </row>
    <row r="320" spans="1:45" ht="15" customHeight="1" thickBot="1">
      <c r="A320" s="1295" t="str">
        <f t="shared" si="61"/>
        <v>Port QasimLCL</v>
      </c>
      <c r="B320" s="1541" t="s">
        <v>4304</v>
      </c>
      <c r="C320" s="1542"/>
      <c r="D320" s="1529" t="s">
        <v>788</v>
      </c>
      <c r="E320" s="1530">
        <v>9.14</v>
      </c>
      <c r="F320" s="1531"/>
      <c r="G320" s="1532">
        <v>9.14</v>
      </c>
      <c r="M320"/>
      <c r="S320" s="627"/>
      <c r="T320" s="628"/>
      <c r="U320" s="633" t="s">
        <v>788</v>
      </c>
      <c r="V320" s="606">
        <v>3.6294051564677292</v>
      </c>
      <c r="W320" s="606"/>
      <c r="X320" s="606"/>
      <c r="Z320" s="624" t="s">
        <v>834</v>
      </c>
      <c r="AA320" s="625" t="s">
        <v>1048</v>
      </c>
      <c r="AB320" s="626">
        <v>20</v>
      </c>
      <c r="AC320" s="606">
        <v>3888.1551564677293</v>
      </c>
      <c r="AD320" s="606">
        <v>3705.8235564677298</v>
      </c>
      <c r="AE320" s="606">
        <v>3539.8973833560713</v>
      </c>
      <c r="AG320" s="447" t="str">
        <f t="shared" si="66"/>
        <v>X</v>
      </c>
      <c r="AJ320" s="624" t="s">
        <v>834</v>
      </c>
      <c r="AK320" s="625" t="s">
        <v>1048</v>
      </c>
      <c r="AL320" s="626">
        <v>20</v>
      </c>
      <c r="AM320" s="606">
        <v>3901.9619498357761</v>
      </c>
      <c r="AN320" s="606">
        <v>3719.6303498357765</v>
      </c>
      <c r="AO320" s="606">
        <v>3589.7917676216457</v>
      </c>
      <c r="AQ320" s="649">
        <f t="shared" si="67"/>
        <v>-5505.5380501642239</v>
      </c>
      <c r="AR320" s="649">
        <f t="shared" si="68"/>
        <v>3719.6303498357765</v>
      </c>
      <c r="AS320" s="649">
        <f t="shared" si="69"/>
        <v>-5817.7082323783543</v>
      </c>
    </row>
    <row r="321" spans="1:45" ht="15" customHeight="1">
      <c r="A321" s="1603" t="str">
        <f t="shared" si="61"/>
        <v>Rotterdam20</v>
      </c>
      <c r="B321" s="1596" t="s">
        <v>856</v>
      </c>
      <c r="C321" s="1597" t="s">
        <v>857</v>
      </c>
      <c r="D321" s="1597">
        <v>20</v>
      </c>
      <c r="E321" s="1575"/>
      <c r="F321" s="1575"/>
      <c r="G321" s="1577"/>
      <c r="M321"/>
      <c r="S321" s="624" t="s">
        <v>834</v>
      </c>
      <c r="T321" s="625" t="s">
        <v>1048</v>
      </c>
      <c r="U321" s="626">
        <v>40</v>
      </c>
      <c r="V321" s="606">
        <v>3929.4051564677293</v>
      </c>
      <c r="W321" s="606">
        <v>3747.0735564677298</v>
      </c>
      <c r="X321" s="606">
        <v>3581.1473833560713</v>
      </c>
      <c r="Z321" s="627" t="s">
        <v>834</v>
      </c>
      <c r="AA321" s="628" t="s">
        <v>1048</v>
      </c>
      <c r="AB321" s="629">
        <v>40</v>
      </c>
      <c r="AC321" s="606">
        <v>4643.7193753958709</v>
      </c>
      <c r="AD321" s="606">
        <v>4312.2073753958721</v>
      </c>
      <c r="AE321" s="606">
        <v>4010.5234242837655</v>
      </c>
      <c r="AG321" s="447" t="str">
        <f t="shared" si="66"/>
        <v>X</v>
      </c>
      <c r="AJ321" s="627" t="s">
        <v>834</v>
      </c>
      <c r="AK321" s="628" t="s">
        <v>1048</v>
      </c>
      <c r="AL321" s="629">
        <v>40</v>
      </c>
      <c r="AM321" s="606">
        <v>4668.8226360650478</v>
      </c>
      <c r="AN321" s="606">
        <v>4337.310636065049</v>
      </c>
      <c r="AO321" s="606">
        <v>4101.2404865848112</v>
      </c>
      <c r="AQ321" s="649">
        <f t="shared" si="67"/>
        <v>-4738.6773639349522</v>
      </c>
      <c r="AR321" s="649">
        <f t="shared" si="68"/>
        <v>4337.310636065049</v>
      </c>
      <c r="AS321" s="649">
        <f t="shared" si="69"/>
        <v>-5306.2595134151888</v>
      </c>
    </row>
    <row r="322" spans="1:45" ht="15" customHeight="1">
      <c r="A322" s="1603" t="str">
        <f t="shared" si="61"/>
        <v>Rotterdam40</v>
      </c>
      <c r="B322" s="1596" t="s">
        <v>856</v>
      </c>
      <c r="C322" s="1597" t="s">
        <v>857</v>
      </c>
      <c r="D322" s="1597">
        <v>40</v>
      </c>
      <c r="E322" s="1575"/>
      <c r="F322" s="1575"/>
      <c r="G322" s="1577"/>
      <c r="M322"/>
      <c r="S322" s="627" t="s">
        <v>834</v>
      </c>
      <c r="T322" s="628" t="s">
        <v>1048</v>
      </c>
      <c r="U322" s="629" t="s">
        <v>808</v>
      </c>
      <c r="V322" s="606">
        <v>4684.9693753958709</v>
      </c>
      <c r="W322" s="606">
        <v>4353.4573753958721</v>
      </c>
      <c r="X322" s="606">
        <v>4051.7734242837655</v>
      </c>
      <c r="Z322" s="627" t="s">
        <v>834</v>
      </c>
      <c r="AA322" s="628" t="s">
        <v>1048</v>
      </c>
      <c r="AB322" s="629" t="s">
        <v>808</v>
      </c>
      <c r="AC322" s="606">
        <v>5389.1603129354589</v>
      </c>
      <c r="AD322" s="606">
        <v>5024.497112935459</v>
      </c>
      <c r="AE322" s="606">
        <v>4692.644766712142</v>
      </c>
      <c r="AG322" s="447" t="str">
        <f t="shared" si="66"/>
        <v>X</v>
      </c>
      <c r="AJ322" s="627" t="s">
        <v>834</v>
      </c>
      <c r="AK322" s="628" t="s">
        <v>1048</v>
      </c>
      <c r="AL322" s="629" t="s">
        <v>808</v>
      </c>
      <c r="AM322" s="606">
        <v>5416.7738996715534</v>
      </c>
      <c r="AN322" s="606">
        <v>5052.1106996715534</v>
      </c>
      <c r="AO322" s="606">
        <v>4792.4335352432918</v>
      </c>
      <c r="AQ322" s="649">
        <f t="shared" si="67"/>
        <v>5404.5538996715532</v>
      </c>
      <c r="AR322" s="649">
        <f t="shared" si="68"/>
        <v>5052.1106996715534</v>
      </c>
      <c r="AS322" s="649">
        <f t="shared" si="69"/>
        <v>4780.2135352432915</v>
      </c>
    </row>
    <row r="323" spans="1:45" ht="15" customHeight="1" thickBot="1">
      <c r="A323" s="1603" t="str">
        <f t="shared" si="61"/>
        <v>Rotterdam40H</v>
      </c>
      <c r="B323" s="1596" t="s">
        <v>856</v>
      </c>
      <c r="C323" s="1597" t="s">
        <v>857</v>
      </c>
      <c r="D323" s="1574" t="s">
        <v>808</v>
      </c>
      <c r="E323" s="1575"/>
      <c r="F323" s="1575"/>
      <c r="G323" s="1577"/>
      <c r="M323"/>
      <c r="S323" s="627" t="s">
        <v>834</v>
      </c>
      <c r="T323" s="628" t="s">
        <v>1048</v>
      </c>
      <c r="U323" s="629">
        <v>45</v>
      </c>
      <c r="V323" s="606">
        <v>5430.4103129354589</v>
      </c>
      <c r="W323" s="606">
        <v>5065.747112935459</v>
      </c>
      <c r="X323" s="606">
        <v>4733.894766712142</v>
      </c>
      <c r="Z323" s="630" t="s">
        <v>834</v>
      </c>
      <c r="AA323" s="631" t="s">
        <v>1048</v>
      </c>
      <c r="AB323" s="632">
        <v>45</v>
      </c>
      <c r="AC323" s="606"/>
      <c r="AD323" s="606"/>
      <c r="AE323" s="606"/>
      <c r="AG323" s="447" t="str">
        <f t="shared" si="66"/>
        <v>X</v>
      </c>
      <c r="AJ323" s="630" t="s">
        <v>834</v>
      </c>
      <c r="AK323" s="631" t="s">
        <v>1048</v>
      </c>
      <c r="AL323" s="632">
        <v>45</v>
      </c>
      <c r="AM323" s="606"/>
      <c r="AN323" s="606"/>
      <c r="AO323" s="606"/>
      <c r="AQ323" s="649">
        <f t="shared" si="67"/>
        <v>0</v>
      </c>
      <c r="AR323" s="649">
        <f t="shared" si="68"/>
        <v>0</v>
      </c>
      <c r="AS323" s="649">
        <f t="shared" si="69"/>
        <v>0</v>
      </c>
    </row>
    <row r="324" spans="1:45" ht="15" customHeight="1" thickBot="1">
      <c r="A324" s="1603" t="str">
        <f t="shared" si="61"/>
        <v>RotterdamLCL</v>
      </c>
      <c r="B324" s="1596" t="s">
        <v>856</v>
      </c>
      <c r="C324" s="1597"/>
      <c r="D324" s="1574" t="s">
        <v>788</v>
      </c>
      <c r="E324" s="1576"/>
      <c r="F324" s="1578"/>
      <c r="G324" s="1579"/>
      <c r="M324"/>
      <c r="S324" s="630" t="s">
        <v>834</v>
      </c>
      <c r="T324" s="631" t="s">
        <v>1048</v>
      </c>
      <c r="U324" s="632" t="s">
        <v>808</v>
      </c>
      <c r="V324" s="606"/>
      <c r="W324" s="606"/>
      <c r="X324" s="606"/>
      <c r="Z324" s="627"/>
      <c r="AA324" s="628"/>
      <c r="AB324" s="633" t="s">
        <v>788</v>
      </c>
      <c r="AC324" s="606">
        <v>3.8881551564677292</v>
      </c>
      <c r="AD324" s="606"/>
      <c r="AE324" s="606"/>
      <c r="AG324" s="447" t="str">
        <f t="shared" si="66"/>
        <v>X</v>
      </c>
      <c r="AJ324" s="627"/>
      <c r="AK324" s="628"/>
      <c r="AL324" s="633" t="s">
        <v>788</v>
      </c>
      <c r="AM324" s="606">
        <v>3.9019619498357758</v>
      </c>
      <c r="AN324" s="606"/>
      <c r="AO324" s="606"/>
      <c r="AQ324" s="649">
        <f t="shared" si="67"/>
        <v>3.9019619498357758</v>
      </c>
      <c r="AR324" s="649">
        <f t="shared" si="68"/>
        <v>0</v>
      </c>
      <c r="AS324" s="649">
        <f t="shared" si="69"/>
        <v>0</v>
      </c>
    </row>
    <row r="325" spans="1:45" ht="15" customHeight="1" thickBot="1">
      <c r="A325" s="1603" t="str">
        <f t="shared" si="61"/>
        <v>Southampton20</v>
      </c>
      <c r="B325" s="1598" t="s">
        <v>858</v>
      </c>
      <c r="C325" s="1599" t="s">
        <v>845</v>
      </c>
      <c r="D325" s="1599">
        <v>20</v>
      </c>
      <c r="E325" s="1569"/>
      <c r="F325" s="1569"/>
      <c r="G325" s="1571"/>
      <c r="M325"/>
      <c r="S325" s="627"/>
      <c r="T325" s="628"/>
      <c r="U325" s="633" t="s">
        <v>788</v>
      </c>
      <c r="V325" s="606">
        <v>3.929405156467729</v>
      </c>
      <c r="W325" s="606"/>
      <c r="X325" s="606"/>
      <c r="Z325" s="613" t="s">
        <v>858</v>
      </c>
      <c r="AA325" s="614" t="s">
        <v>845</v>
      </c>
      <c r="AB325" s="614">
        <v>20</v>
      </c>
      <c r="AC325" s="606">
        <v>3743.9805298010633</v>
      </c>
      <c r="AD325" s="606">
        <v>3699.5843831343964</v>
      </c>
      <c r="AE325" s="606">
        <v>3068.7497157798998</v>
      </c>
      <c r="AG325" s="447" t="str">
        <f t="shared" si="66"/>
        <v>X</v>
      </c>
      <c r="AJ325" s="613" t="s">
        <v>858</v>
      </c>
      <c r="AK325" s="614" t="s">
        <v>845</v>
      </c>
      <c r="AL325" s="614">
        <v>20</v>
      </c>
      <c r="AM325" s="606">
        <v>3757.7873231691101</v>
      </c>
      <c r="AN325" s="606">
        <v>3713.3911765024432</v>
      </c>
      <c r="AO325" s="606">
        <v>3068.7497157798998</v>
      </c>
      <c r="AQ325" s="649">
        <f t="shared" si="67"/>
        <v>3757.7873231691101</v>
      </c>
      <c r="AR325" s="649">
        <f t="shared" si="68"/>
        <v>3713.3911765024432</v>
      </c>
      <c r="AS325" s="649">
        <f t="shared" si="69"/>
        <v>3068.7497157798998</v>
      </c>
    </row>
    <row r="326" spans="1:45" ht="15" customHeight="1">
      <c r="A326" s="1603" t="str">
        <f t="shared" si="61"/>
        <v>Southampton40</v>
      </c>
      <c r="B326" s="1596" t="s">
        <v>858</v>
      </c>
      <c r="C326" s="1597" t="s">
        <v>845</v>
      </c>
      <c r="D326" s="1597">
        <v>40</v>
      </c>
      <c r="E326" s="1575"/>
      <c r="F326" s="1575"/>
      <c r="G326" s="1577"/>
      <c r="M326"/>
      <c r="S326" s="613" t="s">
        <v>858</v>
      </c>
      <c r="T326" s="614" t="s">
        <v>845</v>
      </c>
      <c r="U326" s="614">
        <v>20</v>
      </c>
      <c r="V326" s="606">
        <v>3785.2305298010633</v>
      </c>
      <c r="W326" s="606">
        <v>3740.8343831343964</v>
      </c>
      <c r="X326" s="606">
        <v>3109.9997157798998</v>
      </c>
      <c r="Z326" s="617" t="s">
        <v>858</v>
      </c>
      <c r="AA326" s="618" t="s">
        <v>845</v>
      </c>
      <c r="AB326" s="618">
        <v>40</v>
      </c>
      <c r="AC326" s="606">
        <v>5288.765508729206</v>
      </c>
      <c r="AD326" s="606">
        <v>5208.0452420625388</v>
      </c>
      <c r="AE326" s="606">
        <v>4061.0731195998183</v>
      </c>
      <c r="AG326" s="447" t="str">
        <f t="shared" si="66"/>
        <v>X</v>
      </c>
      <c r="AJ326" s="617" t="s">
        <v>858</v>
      </c>
      <c r="AK326" s="618" t="s">
        <v>845</v>
      </c>
      <c r="AL326" s="618">
        <v>40</v>
      </c>
      <c r="AM326" s="606">
        <v>5313.8687693983811</v>
      </c>
      <c r="AN326" s="606">
        <v>5233.1485027317158</v>
      </c>
      <c r="AO326" s="606">
        <v>4061.0731195998183</v>
      </c>
      <c r="AQ326" s="649">
        <f t="shared" si="67"/>
        <v>5313.8687693983811</v>
      </c>
      <c r="AR326" s="649">
        <f t="shared" si="68"/>
        <v>5233.1485027317158</v>
      </c>
      <c r="AS326" s="649">
        <f t="shared" si="69"/>
        <v>4061.0731195998183</v>
      </c>
    </row>
    <row r="327" spans="1:45" ht="15" customHeight="1">
      <c r="A327" s="1603" t="str">
        <f t="shared" si="61"/>
        <v>Southampton40H</v>
      </c>
      <c r="B327" s="1596" t="s">
        <v>858</v>
      </c>
      <c r="C327" s="1597" t="s">
        <v>845</v>
      </c>
      <c r="D327" s="1574" t="s">
        <v>808</v>
      </c>
      <c r="E327" s="1575"/>
      <c r="F327" s="1575"/>
      <c r="G327" s="1577"/>
      <c r="M327"/>
      <c r="S327" s="617" t="s">
        <v>858</v>
      </c>
      <c r="T327" s="618" t="s">
        <v>845</v>
      </c>
      <c r="U327" s="618">
        <v>40</v>
      </c>
      <c r="V327" s="606">
        <v>5330.015508729206</v>
      </c>
      <c r="W327" s="606">
        <v>5249.2952420625388</v>
      </c>
      <c r="X327" s="606">
        <v>4102.3231195998178</v>
      </c>
      <c r="Z327" s="617" t="s">
        <v>858</v>
      </c>
      <c r="AA327" s="618" t="s">
        <v>845</v>
      </c>
      <c r="AB327" s="620" t="s">
        <v>808</v>
      </c>
      <c r="AC327" s="606">
        <v>5482.8110596021261</v>
      </c>
      <c r="AD327" s="606">
        <v>5394.0187662687922</v>
      </c>
      <c r="AE327" s="606">
        <v>4132.3494315598</v>
      </c>
      <c r="AG327" s="447" t="str">
        <f t="shared" si="66"/>
        <v>X</v>
      </c>
      <c r="AJ327" s="617" t="s">
        <v>858</v>
      </c>
      <c r="AK327" s="618" t="s">
        <v>845</v>
      </c>
      <c r="AL327" s="620" t="s">
        <v>808</v>
      </c>
      <c r="AM327" s="606">
        <v>5510.4246463382206</v>
      </c>
      <c r="AN327" s="606">
        <v>5421.6323530048867</v>
      </c>
      <c r="AO327" s="606">
        <v>4132.3494315598</v>
      </c>
      <c r="AQ327" s="649">
        <f t="shared" si="67"/>
        <v>-2110.5753536617794</v>
      </c>
      <c r="AR327" s="649">
        <f t="shared" si="68"/>
        <v>5421.6323530048867</v>
      </c>
      <c r="AS327" s="649">
        <f t="shared" si="69"/>
        <v>-3488.6505684402</v>
      </c>
    </row>
    <row r="328" spans="1:45" ht="15" customHeight="1" thickBot="1">
      <c r="A328" s="1603" t="str">
        <f t="shared" si="61"/>
        <v>SouthamptonLCL</v>
      </c>
      <c r="B328" s="1600" t="s">
        <v>858</v>
      </c>
      <c r="C328" s="1601"/>
      <c r="D328" s="1583" t="s">
        <v>788</v>
      </c>
      <c r="E328" s="1584"/>
      <c r="F328" s="1585"/>
      <c r="G328" s="1586"/>
      <c r="M328"/>
      <c r="S328" s="617" t="s">
        <v>858</v>
      </c>
      <c r="T328" s="618" t="s">
        <v>845</v>
      </c>
      <c r="U328" s="620" t="s">
        <v>808</v>
      </c>
      <c r="V328" s="606">
        <v>5524.0610596021261</v>
      </c>
      <c r="W328" s="606">
        <v>5435.2687662687922</v>
      </c>
      <c r="X328" s="606">
        <v>4173.5994315598</v>
      </c>
      <c r="Z328" s="621" t="s">
        <v>858</v>
      </c>
      <c r="AA328" s="622" t="s">
        <v>845</v>
      </c>
      <c r="AB328" s="623">
        <v>45</v>
      </c>
      <c r="AC328" s="606">
        <v>0</v>
      </c>
      <c r="AD328" s="606">
        <v>0</v>
      </c>
      <c r="AE328" s="606">
        <v>0</v>
      </c>
      <c r="AG328" s="447" t="str">
        <f t="shared" si="66"/>
        <v>X</v>
      </c>
      <c r="AJ328" s="621" t="s">
        <v>858</v>
      </c>
      <c r="AK328" s="622" t="s">
        <v>845</v>
      </c>
      <c r="AL328" s="623">
        <v>45</v>
      </c>
      <c r="AM328" s="606">
        <v>0</v>
      </c>
      <c r="AN328" s="606">
        <v>0</v>
      </c>
      <c r="AO328" s="606">
        <v>0</v>
      </c>
      <c r="AQ328" s="649">
        <f t="shared" si="67"/>
        <v>-9527.5</v>
      </c>
      <c r="AR328" s="649">
        <f t="shared" si="68"/>
        <v>0</v>
      </c>
      <c r="AS328" s="649">
        <f t="shared" si="69"/>
        <v>-9527.5</v>
      </c>
    </row>
    <row r="329" spans="1:45" ht="15" customHeight="1" thickBot="1">
      <c r="A329" s="1295" t="str">
        <f t="shared" si="61"/>
        <v>Tuticorin20</v>
      </c>
      <c r="B329" s="1537" t="s">
        <v>838</v>
      </c>
      <c r="C329" s="1538" t="s">
        <v>759</v>
      </c>
      <c r="D329" s="1538">
        <v>20</v>
      </c>
      <c r="E329" s="1522">
        <v>8107</v>
      </c>
      <c r="F329" s="1522"/>
      <c r="G329" s="1522">
        <v>8107</v>
      </c>
      <c r="M329"/>
      <c r="S329" s="621" t="s">
        <v>858</v>
      </c>
      <c r="T329" s="622" t="s">
        <v>845</v>
      </c>
      <c r="U329" s="623">
        <v>45</v>
      </c>
      <c r="V329" s="606">
        <v>0</v>
      </c>
      <c r="W329" s="606">
        <v>0</v>
      </c>
      <c r="X329" s="606">
        <v>0</v>
      </c>
      <c r="Z329" s="617"/>
      <c r="AA329" s="618"/>
      <c r="AB329" s="620" t="s">
        <v>788</v>
      </c>
      <c r="AC329" s="606">
        <v>3.7439805298010631</v>
      </c>
      <c r="AD329" s="606"/>
      <c r="AE329" s="606"/>
      <c r="AG329" s="447" t="str">
        <f t="shared" si="66"/>
        <v>X</v>
      </c>
      <c r="AJ329" s="617"/>
      <c r="AK329" s="618"/>
      <c r="AL329" s="620" t="s">
        <v>788</v>
      </c>
      <c r="AM329" s="606">
        <v>3.7577873231691097</v>
      </c>
      <c r="AN329" s="606"/>
      <c r="AO329" s="606"/>
      <c r="AQ329" s="649">
        <f t="shared" si="67"/>
        <v>-9523.7422126768306</v>
      </c>
      <c r="AR329" s="649">
        <f t="shared" si="68"/>
        <v>0</v>
      </c>
      <c r="AS329" s="649">
        <f t="shared" si="69"/>
        <v>-9527.5</v>
      </c>
    </row>
    <row r="330" spans="1:45" ht="15" customHeight="1" thickBot="1">
      <c r="A330" s="1295" t="str">
        <f t="shared" si="61"/>
        <v>Tuticorin40</v>
      </c>
      <c r="B330" s="1537" t="s">
        <v>838</v>
      </c>
      <c r="C330" s="1538" t="s">
        <v>759</v>
      </c>
      <c r="D330" s="1538">
        <v>40</v>
      </c>
      <c r="E330" s="1522">
        <v>9783</v>
      </c>
      <c r="F330" s="1522"/>
      <c r="G330" s="1522">
        <v>9783</v>
      </c>
      <c r="M330"/>
      <c r="S330" s="617"/>
      <c r="T330" s="618"/>
      <c r="U330" s="620" t="s">
        <v>788</v>
      </c>
      <c r="V330" s="606">
        <v>3.7852305298010629</v>
      </c>
      <c r="W330" s="606"/>
      <c r="X330" s="606"/>
      <c r="Z330" s="624" t="s">
        <v>1031</v>
      </c>
      <c r="AA330" s="625" t="s">
        <v>757</v>
      </c>
      <c r="AB330" s="626">
        <v>20</v>
      </c>
      <c r="AC330" s="606">
        <v>4095.1551564677293</v>
      </c>
      <c r="AD330" s="606">
        <v>3912.8235564677298</v>
      </c>
      <c r="AE330" s="606">
        <v>3746.8973833560713</v>
      </c>
      <c r="AG330" s="447" t="str">
        <f t="shared" si="66"/>
        <v>X</v>
      </c>
      <c r="AJ330" s="624" t="s">
        <v>1031</v>
      </c>
      <c r="AK330" s="625" t="s">
        <v>757</v>
      </c>
      <c r="AL330" s="626">
        <v>20</v>
      </c>
      <c r="AM330" s="606">
        <v>4108.9619498357761</v>
      </c>
      <c r="AN330" s="606">
        <v>3926.6303498357765</v>
      </c>
      <c r="AO330" s="606">
        <v>3796.7917676216457</v>
      </c>
      <c r="AQ330" s="649">
        <f t="shared" si="67"/>
        <v>4100.3419498357762</v>
      </c>
      <c r="AR330" s="649">
        <f t="shared" si="68"/>
        <v>3926.6303498357765</v>
      </c>
      <c r="AS330" s="649">
        <f t="shared" si="69"/>
        <v>3788.1717676216458</v>
      </c>
    </row>
    <row r="331" spans="1:45" ht="15" customHeight="1">
      <c r="A331" s="1295" t="str">
        <f t="shared" si="61"/>
        <v>Tuticorin40H</v>
      </c>
      <c r="B331" s="1537" t="s">
        <v>838</v>
      </c>
      <c r="C331" s="1538" t="s">
        <v>759</v>
      </c>
      <c r="D331" s="1538" t="s">
        <v>808</v>
      </c>
      <c r="E331" s="1522">
        <v>9783</v>
      </c>
      <c r="F331" s="1522"/>
      <c r="G331" s="1522">
        <v>9783</v>
      </c>
      <c r="M331"/>
      <c r="S331" s="624" t="s">
        <v>1031</v>
      </c>
      <c r="T331" s="625" t="s">
        <v>757</v>
      </c>
      <c r="U331" s="626">
        <v>20</v>
      </c>
      <c r="V331" s="606">
        <v>4136.4051564677293</v>
      </c>
      <c r="W331" s="606">
        <v>3954.0735564677298</v>
      </c>
      <c r="X331" s="606">
        <v>3788.1473833560713</v>
      </c>
      <c r="Z331" s="627" t="s">
        <v>1031</v>
      </c>
      <c r="AA331" s="628" t="s">
        <v>757</v>
      </c>
      <c r="AB331" s="629">
        <v>40</v>
      </c>
      <c r="AC331" s="606">
        <v>5140.7193753958727</v>
      </c>
      <c r="AD331" s="606">
        <v>4809.2073753958721</v>
      </c>
      <c r="AE331" s="606">
        <v>4507.5234242837651</v>
      </c>
      <c r="AG331" s="447" t="str">
        <f t="shared" si="66"/>
        <v>X</v>
      </c>
      <c r="AJ331" s="627" t="s">
        <v>1031</v>
      </c>
      <c r="AK331" s="628" t="s">
        <v>757</v>
      </c>
      <c r="AL331" s="629">
        <v>40</v>
      </c>
      <c r="AM331" s="606">
        <v>5165.8226360650478</v>
      </c>
      <c r="AN331" s="606">
        <v>4834.310636065049</v>
      </c>
      <c r="AO331" s="606">
        <v>4598.2404865848112</v>
      </c>
      <c r="AQ331" s="649">
        <f t="shared" si="67"/>
        <v>-2455.1773639349522</v>
      </c>
      <c r="AR331" s="649">
        <f t="shared" si="68"/>
        <v>4834.310636065049</v>
      </c>
      <c r="AS331" s="649">
        <f t="shared" si="69"/>
        <v>-3022.7595134151888</v>
      </c>
    </row>
    <row r="332" spans="1:45" ht="15" customHeight="1" thickBot="1">
      <c r="A332" s="1295" t="str">
        <f t="shared" si="61"/>
        <v>TuticorinLCL</v>
      </c>
      <c r="B332" s="1537" t="s">
        <v>838</v>
      </c>
      <c r="C332" s="1538"/>
      <c r="D332" s="1521" t="s">
        <v>788</v>
      </c>
      <c r="E332" s="1523">
        <v>9.16</v>
      </c>
      <c r="F332" s="1525"/>
      <c r="G332" s="1526">
        <v>9.16</v>
      </c>
      <c r="M332"/>
      <c r="S332" s="627" t="s">
        <v>1031</v>
      </c>
      <c r="T332" s="628" t="s">
        <v>757</v>
      </c>
      <c r="U332" s="629">
        <v>40</v>
      </c>
      <c r="V332" s="606">
        <v>5181.9693753958727</v>
      </c>
      <c r="W332" s="606">
        <v>4850.4573753958721</v>
      </c>
      <c r="X332" s="606">
        <v>4548.7734242837651</v>
      </c>
      <c r="Z332" s="627" t="s">
        <v>1031</v>
      </c>
      <c r="AA332" s="628" t="s">
        <v>757</v>
      </c>
      <c r="AB332" s="629" t="s">
        <v>808</v>
      </c>
      <c r="AC332" s="606">
        <v>5319.1603129354589</v>
      </c>
      <c r="AD332" s="606">
        <v>4954.497112935459</v>
      </c>
      <c r="AE332" s="606">
        <v>4622.644766712142</v>
      </c>
      <c r="AG332" s="447" t="str">
        <f t="shared" si="66"/>
        <v>X</v>
      </c>
      <c r="AJ332" s="627" t="s">
        <v>1031</v>
      </c>
      <c r="AK332" s="628" t="s">
        <v>757</v>
      </c>
      <c r="AL332" s="629" t="s">
        <v>808</v>
      </c>
      <c r="AM332" s="606">
        <v>5346.7738996715534</v>
      </c>
      <c r="AN332" s="606">
        <v>4982.1106996715534</v>
      </c>
      <c r="AO332" s="606">
        <v>4722.4335352432918</v>
      </c>
      <c r="AQ332" s="649">
        <f t="shared" si="67"/>
        <v>-4180.7261003284466</v>
      </c>
      <c r="AR332" s="649">
        <f t="shared" si="68"/>
        <v>4982.1106996715534</v>
      </c>
      <c r="AS332" s="649">
        <f t="shared" si="69"/>
        <v>-4805.0664647567082</v>
      </c>
    </row>
    <row r="333" spans="1:45" ht="15" customHeight="1" thickBot="1">
      <c r="A333" s="1295" t="str">
        <f t="shared" si="61"/>
        <v>Valencia20</v>
      </c>
      <c r="B333" s="1539" t="s">
        <v>1065</v>
      </c>
      <c r="C333" s="1540" t="s">
        <v>1066</v>
      </c>
      <c r="D333" s="1540">
        <v>20</v>
      </c>
      <c r="E333" s="1516">
        <v>7920</v>
      </c>
      <c r="F333" s="1516"/>
      <c r="G333" s="1516">
        <v>7920</v>
      </c>
      <c r="M333"/>
      <c r="S333" s="627" t="s">
        <v>1031</v>
      </c>
      <c r="T333" s="628" t="s">
        <v>757</v>
      </c>
      <c r="U333" s="629" t="s">
        <v>808</v>
      </c>
      <c r="V333" s="606">
        <v>5360.4103129354589</v>
      </c>
      <c r="W333" s="606">
        <v>4995.747112935459</v>
      </c>
      <c r="X333" s="606">
        <v>4663.894766712142</v>
      </c>
      <c r="Z333" s="630" t="s">
        <v>1031</v>
      </c>
      <c r="AA333" s="631" t="s">
        <v>757</v>
      </c>
      <c r="AB333" s="632">
        <v>45</v>
      </c>
      <c r="AC333" s="606">
        <v>0</v>
      </c>
      <c r="AD333" s="606">
        <v>0</v>
      </c>
      <c r="AE333" s="606">
        <v>0</v>
      </c>
      <c r="AG333" s="447" t="str">
        <f t="shared" si="66"/>
        <v>X</v>
      </c>
      <c r="AJ333" s="630" t="s">
        <v>1031</v>
      </c>
      <c r="AK333" s="631" t="s">
        <v>757</v>
      </c>
      <c r="AL333" s="632">
        <v>45</v>
      </c>
      <c r="AM333" s="606">
        <v>0</v>
      </c>
      <c r="AN333" s="606">
        <v>0</v>
      </c>
      <c r="AO333" s="606">
        <v>0</v>
      </c>
      <c r="AQ333" s="649">
        <f t="shared" si="67"/>
        <v>-9527.5</v>
      </c>
      <c r="AR333" s="649">
        <f t="shared" si="68"/>
        <v>0</v>
      </c>
      <c r="AS333" s="649">
        <f t="shared" si="69"/>
        <v>-9527.5</v>
      </c>
    </row>
    <row r="334" spans="1:45" ht="15" customHeight="1" thickBot="1">
      <c r="A334" s="1295" t="str">
        <f t="shared" si="61"/>
        <v>Valencia40</v>
      </c>
      <c r="B334" s="1537" t="s">
        <v>1065</v>
      </c>
      <c r="C334" s="1538" t="s">
        <v>1066</v>
      </c>
      <c r="D334" s="1538">
        <v>40</v>
      </c>
      <c r="E334" s="1522">
        <v>10417.5</v>
      </c>
      <c r="F334" s="1522"/>
      <c r="G334" s="1522">
        <v>10417.5</v>
      </c>
      <c r="M334"/>
      <c r="S334" s="630" t="s">
        <v>1031</v>
      </c>
      <c r="T334" s="631" t="s">
        <v>757</v>
      </c>
      <c r="U334" s="632">
        <v>45</v>
      </c>
      <c r="V334" s="606">
        <v>0</v>
      </c>
      <c r="W334" s="606">
        <v>0</v>
      </c>
      <c r="X334" s="606">
        <v>0</v>
      </c>
      <c r="Z334" s="627"/>
      <c r="AA334" s="628"/>
      <c r="AB334" s="633" t="s">
        <v>788</v>
      </c>
      <c r="AC334" s="606">
        <v>4.0951551564677287</v>
      </c>
      <c r="AD334" s="606"/>
      <c r="AE334" s="606"/>
      <c r="AG334" s="447" t="str">
        <f t="shared" si="66"/>
        <v>X</v>
      </c>
      <c r="AJ334" s="627"/>
      <c r="AK334" s="628"/>
      <c r="AL334" s="633" t="s">
        <v>788</v>
      </c>
      <c r="AM334" s="606">
        <v>4.1089619498357761</v>
      </c>
      <c r="AN334" s="606"/>
      <c r="AO334" s="606"/>
      <c r="AQ334" s="649">
        <f t="shared" si="67"/>
        <v>-4.5110380501642231</v>
      </c>
      <c r="AR334" s="649">
        <f t="shared" si="68"/>
        <v>0</v>
      </c>
      <c r="AS334" s="649">
        <f t="shared" si="69"/>
        <v>-8.6199999999999992</v>
      </c>
    </row>
    <row r="335" spans="1:45" ht="15" customHeight="1" thickBot="1">
      <c r="A335" s="1295" t="str">
        <f t="shared" si="61"/>
        <v>Valencia40H</v>
      </c>
      <c r="B335" s="1537" t="s">
        <v>1065</v>
      </c>
      <c r="C335" s="1538" t="s">
        <v>1066</v>
      </c>
      <c r="D335" s="1538" t="s">
        <v>808</v>
      </c>
      <c r="E335" s="1522">
        <v>10417.5</v>
      </c>
      <c r="F335" s="1522"/>
      <c r="G335" s="1522">
        <v>10417.5</v>
      </c>
      <c r="M335"/>
      <c r="S335" s="627"/>
      <c r="T335" s="628"/>
      <c r="U335" s="633" t="s">
        <v>788</v>
      </c>
      <c r="V335" s="606">
        <v>4.1364051564677293</v>
      </c>
      <c r="W335" s="606"/>
      <c r="X335" s="606"/>
      <c r="Z335" s="624" t="s">
        <v>730</v>
      </c>
      <c r="AA335" s="625" t="s">
        <v>1480</v>
      </c>
      <c r="AB335" s="626">
        <v>20</v>
      </c>
      <c r="AC335" s="606">
        <v>3295.1551564677293</v>
      </c>
      <c r="AD335" s="606">
        <v>3112.8235564677298</v>
      </c>
      <c r="AE335" s="606">
        <v>2946.8973833560713</v>
      </c>
      <c r="AG335" s="447" t="str">
        <f t="shared" si="66"/>
        <v>X</v>
      </c>
      <c r="AJ335" s="624" t="s">
        <v>730</v>
      </c>
      <c r="AK335" s="625" t="s">
        <v>1480</v>
      </c>
      <c r="AL335" s="626">
        <v>20</v>
      </c>
      <c r="AM335" s="606">
        <v>3308.961949835777</v>
      </c>
      <c r="AN335" s="606">
        <v>3126.6303498357765</v>
      </c>
      <c r="AO335" s="606">
        <v>2996.7917676216457</v>
      </c>
      <c r="AQ335" s="649">
        <f t="shared" si="67"/>
        <v>-4591.038050164223</v>
      </c>
      <c r="AR335" s="649">
        <f t="shared" si="68"/>
        <v>3126.6303498357765</v>
      </c>
      <c r="AS335" s="649">
        <f t="shared" si="69"/>
        <v>-4903.2082323783543</v>
      </c>
    </row>
    <row r="336" spans="1:45" ht="15" customHeight="1" thickBot="1">
      <c r="A336" s="1295" t="str">
        <f t="shared" si="61"/>
        <v>ValenciaLCL</v>
      </c>
      <c r="B336" s="1541" t="s">
        <v>1065</v>
      </c>
      <c r="C336" s="1542"/>
      <c r="D336" s="1529" t="s">
        <v>788</v>
      </c>
      <c r="E336" s="1530">
        <v>9.35</v>
      </c>
      <c r="F336" s="1531"/>
      <c r="G336" s="1532">
        <v>9.35</v>
      </c>
      <c r="M336"/>
      <c r="S336" s="624" t="s">
        <v>730</v>
      </c>
      <c r="T336" s="625" t="s">
        <v>1480</v>
      </c>
      <c r="U336" s="626">
        <v>20</v>
      </c>
      <c r="V336" s="606">
        <v>3336.4051564677293</v>
      </c>
      <c r="W336" s="606">
        <v>3154.0735564677298</v>
      </c>
      <c r="X336" s="606">
        <v>2988.1473833560713</v>
      </c>
      <c r="Z336" s="627" t="s">
        <v>730</v>
      </c>
      <c r="AA336" s="628" t="s">
        <v>1480</v>
      </c>
      <c r="AB336" s="629">
        <v>40</v>
      </c>
      <c r="AC336" s="606">
        <v>4340.7193753958709</v>
      </c>
      <c r="AD336" s="606">
        <v>4009.2073753958725</v>
      </c>
      <c r="AE336" s="606">
        <v>3707.5234242837655</v>
      </c>
      <c r="AG336" s="447" t="str">
        <f t="shared" si="66"/>
        <v>X</v>
      </c>
      <c r="AJ336" s="627" t="s">
        <v>730</v>
      </c>
      <c r="AK336" s="628" t="s">
        <v>1480</v>
      </c>
      <c r="AL336" s="629">
        <v>40</v>
      </c>
      <c r="AM336" s="606">
        <v>4365.8226360650478</v>
      </c>
      <c r="AN336" s="606">
        <v>4034.3106360650486</v>
      </c>
      <c r="AO336" s="606">
        <v>3798.2404865848107</v>
      </c>
      <c r="AQ336" s="649">
        <f t="shared" si="67"/>
        <v>-5041.6773639349522</v>
      </c>
      <c r="AR336" s="649">
        <f t="shared" si="68"/>
        <v>4034.3106360650486</v>
      </c>
      <c r="AS336" s="649">
        <f t="shared" si="69"/>
        <v>-5609.2595134151888</v>
      </c>
    </row>
    <row r="337" spans="1:45" ht="15" customHeight="1">
      <c r="A337" s="1603" t="str">
        <f t="shared" si="61"/>
        <v>Rotterdam20</v>
      </c>
      <c r="B337" s="1596" t="s">
        <v>856</v>
      </c>
      <c r="C337" s="1597" t="s">
        <v>857</v>
      </c>
      <c r="D337" s="1597">
        <v>20</v>
      </c>
      <c r="E337" s="1575"/>
      <c r="F337" s="1575"/>
      <c r="G337" s="1577"/>
      <c r="M337"/>
      <c r="S337" s="627" t="s">
        <v>730</v>
      </c>
      <c r="T337" s="628" t="s">
        <v>1480</v>
      </c>
      <c r="U337" s="629">
        <v>40</v>
      </c>
      <c r="V337" s="606">
        <v>4381.9693753958709</v>
      </c>
      <c r="W337" s="606">
        <v>4050.4573753958725</v>
      </c>
      <c r="X337" s="606">
        <v>3748.7734242837655</v>
      </c>
      <c r="Z337" s="627" t="s">
        <v>730</v>
      </c>
      <c r="AA337" s="628" t="s">
        <v>1480</v>
      </c>
      <c r="AB337" s="629" t="s">
        <v>808</v>
      </c>
      <c r="AC337" s="606">
        <v>4519.1603129354589</v>
      </c>
      <c r="AD337" s="606">
        <v>4154.497112935459</v>
      </c>
      <c r="AE337" s="606">
        <v>3822.644766712142</v>
      </c>
      <c r="AG337" s="447" t="str">
        <f t="shared" si="66"/>
        <v>X</v>
      </c>
      <c r="AJ337" s="627" t="s">
        <v>730</v>
      </c>
      <c r="AK337" s="628" t="s">
        <v>1480</v>
      </c>
      <c r="AL337" s="629" t="s">
        <v>808</v>
      </c>
      <c r="AM337" s="606">
        <v>4546.7738996715534</v>
      </c>
      <c r="AN337" s="606">
        <v>4182.1106996715534</v>
      </c>
      <c r="AO337" s="606">
        <v>3922.4335352432918</v>
      </c>
      <c r="AQ337" s="649">
        <f t="shared" si="67"/>
        <v>-4860.7261003284466</v>
      </c>
      <c r="AR337" s="649">
        <f t="shared" si="68"/>
        <v>4182.1106996715534</v>
      </c>
      <c r="AS337" s="649">
        <f t="shared" si="69"/>
        <v>-5485.0664647567082</v>
      </c>
    </row>
    <row r="338" spans="1:45" ht="15" customHeight="1" thickBot="1">
      <c r="A338" s="1603" t="str">
        <f t="shared" ref="A338:A344" si="70">CONCATENATE(B338,D338)</f>
        <v>Rotterdam40</v>
      </c>
      <c r="B338" s="1596" t="s">
        <v>856</v>
      </c>
      <c r="C338" s="1597" t="s">
        <v>857</v>
      </c>
      <c r="D338" s="1597">
        <v>40</v>
      </c>
      <c r="E338" s="1575"/>
      <c r="F338" s="1575"/>
      <c r="G338" s="1577"/>
      <c r="M338"/>
      <c r="S338" s="627" t="s">
        <v>730</v>
      </c>
      <c r="T338" s="628" t="s">
        <v>1480</v>
      </c>
      <c r="U338" s="629" t="s">
        <v>808</v>
      </c>
      <c r="V338" s="606">
        <v>4560.4103129354589</v>
      </c>
      <c r="W338" s="606">
        <v>4195.747112935459</v>
      </c>
      <c r="X338" s="606">
        <v>3863.894766712142</v>
      </c>
      <c r="Z338" s="630" t="s">
        <v>730</v>
      </c>
      <c r="AA338" s="631" t="s">
        <v>1480</v>
      </c>
      <c r="AB338" s="632">
        <v>45</v>
      </c>
      <c r="AC338" s="606">
        <v>5287.7117192448395</v>
      </c>
      <c r="AD338" s="606">
        <v>4873.3217192448392</v>
      </c>
      <c r="AE338" s="606">
        <v>4496.2167803547063</v>
      </c>
      <c r="AG338" s="447" t="str">
        <f t="shared" si="66"/>
        <v>X</v>
      </c>
      <c r="AJ338" s="630" t="s">
        <v>730</v>
      </c>
      <c r="AK338" s="631" t="s">
        <v>1480</v>
      </c>
      <c r="AL338" s="632">
        <v>45</v>
      </c>
      <c r="AM338" s="606">
        <v>5319.0907950813107</v>
      </c>
      <c r="AN338" s="606">
        <v>4904.7007950813104</v>
      </c>
      <c r="AO338" s="606">
        <v>4609.6131082310139</v>
      </c>
      <c r="AQ338" s="649">
        <f t="shared" si="67"/>
        <v>5308.4107950813104</v>
      </c>
      <c r="AR338" s="649">
        <f t="shared" si="68"/>
        <v>4904.7007950813104</v>
      </c>
      <c r="AS338" s="649">
        <f t="shared" si="69"/>
        <v>4598.9331082310136</v>
      </c>
    </row>
    <row r="339" spans="1:45" ht="15" customHeight="1" thickBot="1">
      <c r="A339" s="1603" t="str">
        <f t="shared" si="70"/>
        <v>Rotterdam40H</v>
      </c>
      <c r="B339" s="1596" t="s">
        <v>856</v>
      </c>
      <c r="C339" s="1597" t="s">
        <v>857</v>
      </c>
      <c r="D339" s="1574" t="s">
        <v>808</v>
      </c>
      <c r="E339" s="1575"/>
      <c r="F339" s="1575"/>
      <c r="G339" s="1577"/>
      <c r="M339"/>
      <c r="S339" s="630" t="s">
        <v>730</v>
      </c>
      <c r="T339" s="631" t="s">
        <v>1480</v>
      </c>
      <c r="U339" s="632">
        <v>45</v>
      </c>
      <c r="V339" s="606">
        <v>5328.9617192448395</v>
      </c>
      <c r="W339" s="606">
        <v>4914.5717192448392</v>
      </c>
      <c r="X339" s="606">
        <v>4537.4667803547063</v>
      </c>
      <c r="Z339" s="627"/>
      <c r="AA339" s="628"/>
      <c r="AB339" s="633" t="s">
        <v>788</v>
      </c>
      <c r="AC339" s="606">
        <v>3.2951551564677288</v>
      </c>
      <c r="AD339" s="606"/>
      <c r="AE339" s="606"/>
      <c r="AG339" s="447" t="str">
        <f t="shared" si="66"/>
        <v>X</v>
      </c>
      <c r="AJ339" s="627"/>
      <c r="AK339" s="628"/>
      <c r="AL339" s="633" t="s">
        <v>788</v>
      </c>
      <c r="AM339" s="606">
        <v>3.3089619498357772</v>
      </c>
      <c r="AN339" s="606"/>
      <c r="AO339" s="606"/>
      <c r="AQ339" s="649">
        <f t="shared" si="67"/>
        <v>-7617.691038050164</v>
      </c>
      <c r="AR339" s="649">
        <f t="shared" si="68"/>
        <v>0</v>
      </c>
      <c r="AS339" s="649">
        <f t="shared" si="69"/>
        <v>-7621</v>
      </c>
    </row>
    <row r="340" spans="1:45" ht="15" customHeight="1" thickBot="1">
      <c r="A340" s="1603" t="str">
        <f t="shared" si="70"/>
        <v>RotterdamLCL</v>
      </c>
      <c r="B340" s="1596" t="s">
        <v>856</v>
      </c>
      <c r="C340" s="1597"/>
      <c r="D340" s="1574" t="s">
        <v>788</v>
      </c>
      <c r="E340" s="1576"/>
      <c r="F340" s="1578"/>
      <c r="G340" s="1579"/>
      <c r="M340"/>
      <c r="S340" s="627"/>
      <c r="T340" s="628"/>
      <c r="U340" s="633" t="s">
        <v>788</v>
      </c>
      <c r="V340" s="606">
        <v>3.3364051564677291</v>
      </c>
      <c r="W340" s="606"/>
      <c r="X340" s="606"/>
      <c r="Z340" s="624" t="s">
        <v>4307</v>
      </c>
      <c r="AA340" s="625" t="s">
        <v>1048</v>
      </c>
      <c r="AB340" s="626">
        <v>20</v>
      </c>
      <c r="AC340" s="606">
        <v>3275.1551564677293</v>
      </c>
      <c r="AD340" s="606">
        <v>3092.8235564677298</v>
      </c>
      <c r="AE340" s="606">
        <v>2926.8973833560713</v>
      </c>
      <c r="AG340" s="447" t="str">
        <f t="shared" si="66"/>
        <v>X</v>
      </c>
      <c r="AJ340" s="624" t="s">
        <v>4307</v>
      </c>
      <c r="AK340" s="625" t="s">
        <v>1048</v>
      </c>
      <c r="AL340" s="626">
        <v>20</v>
      </c>
      <c r="AM340" s="606">
        <v>3288.961949835777</v>
      </c>
      <c r="AN340" s="606">
        <v>3106.6303498357765</v>
      </c>
      <c r="AO340" s="606">
        <v>2976.7917676216457</v>
      </c>
      <c r="AQ340" s="649">
        <f t="shared" si="67"/>
        <v>-6238.538050164223</v>
      </c>
      <c r="AR340" s="649">
        <f t="shared" si="68"/>
        <v>3106.6303498357765</v>
      </c>
      <c r="AS340" s="649">
        <f t="shared" si="69"/>
        <v>-6550.7082323783543</v>
      </c>
    </row>
    <row r="341" spans="1:45" ht="15" customHeight="1">
      <c r="A341" s="1603" t="str">
        <f t="shared" si="70"/>
        <v>Southampton20</v>
      </c>
      <c r="B341" s="1598" t="s">
        <v>858</v>
      </c>
      <c r="C341" s="1599" t="s">
        <v>845</v>
      </c>
      <c r="D341" s="1599">
        <v>20</v>
      </c>
      <c r="E341" s="1569"/>
      <c r="F341" s="1569"/>
      <c r="G341" s="1571"/>
      <c r="M341"/>
      <c r="S341" s="624" t="s">
        <v>4307</v>
      </c>
      <c r="T341" s="625" t="s">
        <v>1048</v>
      </c>
      <c r="U341" s="626">
        <v>20</v>
      </c>
      <c r="V341" s="606">
        <v>3316.4051564677293</v>
      </c>
      <c r="W341" s="606">
        <v>3134.0735564677298</v>
      </c>
      <c r="X341" s="606">
        <v>2968.1473833560713</v>
      </c>
      <c r="Z341" s="627" t="s">
        <v>4307</v>
      </c>
      <c r="AA341" s="628" t="s">
        <v>1048</v>
      </c>
      <c r="AB341" s="629">
        <v>40</v>
      </c>
      <c r="AC341" s="606">
        <v>4290.7193753958709</v>
      </c>
      <c r="AD341" s="606">
        <v>3959.2073753958725</v>
      </c>
      <c r="AE341" s="606">
        <v>3657.5234242837655</v>
      </c>
      <c r="AG341" s="447" t="str">
        <f t="shared" si="66"/>
        <v>X</v>
      </c>
      <c r="AJ341" s="627" t="s">
        <v>4307</v>
      </c>
      <c r="AK341" s="628" t="s">
        <v>1048</v>
      </c>
      <c r="AL341" s="629">
        <v>40</v>
      </c>
      <c r="AM341" s="606">
        <v>4315.8226360650478</v>
      </c>
      <c r="AN341" s="606">
        <v>3984.3106360650486</v>
      </c>
      <c r="AO341" s="606">
        <v>3748.2404865848107</v>
      </c>
      <c r="AQ341" s="649">
        <f t="shared" si="67"/>
        <v>-5211.6773639349522</v>
      </c>
      <c r="AR341" s="649">
        <f t="shared" si="68"/>
        <v>3984.3106360650486</v>
      </c>
      <c r="AS341" s="649">
        <f t="shared" si="69"/>
        <v>-5779.2595134151888</v>
      </c>
    </row>
    <row r="342" spans="1:45" ht="15" customHeight="1">
      <c r="A342" s="1603" t="str">
        <f t="shared" si="70"/>
        <v>Southampton40</v>
      </c>
      <c r="B342" s="1596" t="s">
        <v>858</v>
      </c>
      <c r="C342" s="1597" t="s">
        <v>845</v>
      </c>
      <c r="D342" s="1597">
        <v>40</v>
      </c>
      <c r="E342" s="1575"/>
      <c r="F342" s="1575"/>
      <c r="G342" s="1577"/>
      <c r="M342"/>
      <c r="S342" s="627" t="s">
        <v>4307</v>
      </c>
      <c r="T342" s="628" t="s">
        <v>1048</v>
      </c>
      <c r="U342" s="629">
        <v>40</v>
      </c>
      <c r="V342" s="606">
        <v>4331.9693753958709</v>
      </c>
      <c r="W342" s="606">
        <v>4000.4573753958725</v>
      </c>
      <c r="X342" s="606">
        <v>3698.7734242837655</v>
      </c>
      <c r="Z342" s="627" t="s">
        <v>4307</v>
      </c>
      <c r="AA342" s="628" t="s">
        <v>1048</v>
      </c>
      <c r="AB342" s="629" t="s">
        <v>808</v>
      </c>
      <c r="AC342" s="606">
        <v>4494.1603129354589</v>
      </c>
      <c r="AD342" s="606">
        <v>4129.497112935459</v>
      </c>
      <c r="AE342" s="606">
        <v>3797.644766712142</v>
      </c>
      <c r="AG342" s="447" t="str">
        <f t="shared" si="66"/>
        <v>X</v>
      </c>
      <c r="AJ342" s="627" t="s">
        <v>4307</v>
      </c>
      <c r="AK342" s="628" t="s">
        <v>1048</v>
      </c>
      <c r="AL342" s="629" t="s">
        <v>808</v>
      </c>
      <c r="AM342" s="606">
        <v>4521.7738996715534</v>
      </c>
      <c r="AN342" s="606">
        <v>4157.1106996715534</v>
      </c>
      <c r="AO342" s="606">
        <v>3897.4335352432918</v>
      </c>
      <c r="AQ342" s="649">
        <f t="shared" si="67"/>
        <v>4513.1538996715535</v>
      </c>
      <c r="AR342" s="649">
        <f t="shared" si="68"/>
        <v>4157.1106996715534</v>
      </c>
      <c r="AS342" s="649">
        <f t="shared" si="69"/>
        <v>3888.8135352432919</v>
      </c>
    </row>
    <row r="343" spans="1:45" ht="15" customHeight="1" thickBot="1">
      <c r="A343" s="1603" t="str">
        <f t="shared" si="70"/>
        <v>Southampton40H</v>
      </c>
      <c r="B343" s="1596" t="s">
        <v>858</v>
      </c>
      <c r="C343" s="1597" t="s">
        <v>845</v>
      </c>
      <c r="D343" s="1574" t="s">
        <v>808</v>
      </c>
      <c r="E343" s="1575"/>
      <c r="F343" s="1575"/>
      <c r="G343" s="1577"/>
      <c r="M343"/>
      <c r="S343" s="627" t="s">
        <v>4307</v>
      </c>
      <c r="T343" s="628" t="s">
        <v>1048</v>
      </c>
      <c r="U343" s="629" t="s">
        <v>808</v>
      </c>
      <c r="V343" s="606">
        <v>4535.4103129354589</v>
      </c>
      <c r="W343" s="606">
        <v>4170.747112935459</v>
      </c>
      <c r="X343" s="606">
        <v>3838.894766712142</v>
      </c>
      <c r="Z343" s="630" t="s">
        <v>4307</v>
      </c>
      <c r="AA343" s="631" t="s">
        <v>1048</v>
      </c>
      <c r="AB343" s="632">
        <v>45</v>
      </c>
      <c r="AC343" s="606">
        <v>5140.7117192448395</v>
      </c>
      <c r="AD343" s="606">
        <v>4726.3217192448392</v>
      </c>
      <c r="AE343" s="606">
        <v>4349.2167803547063</v>
      </c>
      <c r="AG343" s="447" t="str">
        <f t="shared" si="66"/>
        <v>X</v>
      </c>
      <c r="AJ343" s="630" t="s">
        <v>4307</v>
      </c>
      <c r="AK343" s="631" t="s">
        <v>1048</v>
      </c>
      <c r="AL343" s="632">
        <v>45</v>
      </c>
      <c r="AM343" s="606">
        <v>5172.0907950813107</v>
      </c>
      <c r="AN343" s="606">
        <v>4757.7007950813104</v>
      </c>
      <c r="AO343" s="606">
        <v>4462.6131082310139</v>
      </c>
      <c r="AQ343" s="649">
        <f t="shared" si="67"/>
        <v>5172.0907950813107</v>
      </c>
      <c r="AR343" s="649">
        <f t="shared" si="68"/>
        <v>4757.7007950813104</v>
      </c>
      <c r="AS343" s="649">
        <f t="shared" si="69"/>
        <v>4462.6131082310139</v>
      </c>
    </row>
    <row r="344" spans="1:45" ht="15" customHeight="1" thickBot="1">
      <c r="A344" s="1603" t="str">
        <f t="shared" si="70"/>
        <v>SouthamptonLCL</v>
      </c>
      <c r="B344" s="1600" t="s">
        <v>858</v>
      </c>
      <c r="C344" s="1601"/>
      <c r="D344" s="1583" t="s">
        <v>788</v>
      </c>
      <c r="E344" s="1584"/>
      <c r="F344" s="1585"/>
      <c r="G344" s="1586"/>
      <c r="M344"/>
      <c r="S344" s="630" t="s">
        <v>4307</v>
      </c>
      <c r="T344" s="631" t="s">
        <v>1048</v>
      </c>
      <c r="U344" s="632">
        <v>45</v>
      </c>
      <c r="V344" s="606">
        <v>5181.9617192448395</v>
      </c>
      <c r="W344" s="606">
        <v>4767.5717192448392</v>
      </c>
      <c r="X344" s="606">
        <v>4390.4667803547063</v>
      </c>
      <c r="Z344" s="627"/>
      <c r="AA344" s="628"/>
      <c r="AB344" s="633" t="s">
        <v>788</v>
      </c>
      <c r="AC344" s="606">
        <v>3.2751551564677293</v>
      </c>
      <c r="AD344" s="606"/>
      <c r="AE344" s="606"/>
      <c r="AG344" s="447" t="str">
        <f t="shared" ref="AG344:AG375" si="71">IF(Z344=B314,"","X")</f>
        <v>X</v>
      </c>
      <c r="AJ344" s="627"/>
      <c r="AK344" s="628"/>
      <c r="AL344" s="633" t="s">
        <v>788</v>
      </c>
      <c r="AM344" s="606">
        <v>3.2889619498357767</v>
      </c>
      <c r="AN344" s="606"/>
      <c r="AO344" s="606"/>
      <c r="AQ344" s="649">
        <f t="shared" ref="AQ344:AQ375" si="72">AM344-E314</f>
        <v>3.2889619498357767</v>
      </c>
      <c r="AR344" s="649">
        <f t="shared" ref="AR344:AR375" si="73">AN344-F314</f>
        <v>0</v>
      </c>
      <c r="AS344" s="649">
        <f t="shared" ref="AS344:AS375" si="74">AO344-G314</f>
        <v>0</v>
      </c>
    </row>
    <row r="345" spans="1:45" ht="15" customHeight="1" thickBot="1">
      <c r="B345" s="1537"/>
      <c r="C345" s="1538"/>
      <c r="D345" s="1538"/>
      <c r="E345" s="1522"/>
      <c r="F345" s="1522"/>
      <c r="G345" s="1524"/>
      <c r="M345"/>
      <c r="S345" s="627"/>
      <c r="T345" s="628"/>
      <c r="U345" s="633" t="s">
        <v>788</v>
      </c>
      <c r="V345" s="606">
        <v>3.3164051564677286</v>
      </c>
      <c r="W345" s="606"/>
      <c r="X345" s="606"/>
      <c r="Z345" s="613" t="s">
        <v>838</v>
      </c>
      <c r="AA345" s="614" t="s">
        <v>759</v>
      </c>
      <c r="AB345" s="614">
        <v>20</v>
      </c>
      <c r="AC345" s="606">
        <v>4106.9805298010624</v>
      </c>
      <c r="AD345" s="606">
        <v>4062.5843831343955</v>
      </c>
      <c r="AE345" s="606">
        <v>3431.7497157798998</v>
      </c>
      <c r="AG345" s="447" t="str">
        <f t="shared" si="71"/>
        <v>X</v>
      </c>
      <c r="AJ345" s="613" t="s">
        <v>838</v>
      </c>
      <c r="AK345" s="614" t="s">
        <v>759</v>
      </c>
      <c r="AL345" s="614">
        <v>20</v>
      </c>
      <c r="AM345" s="606">
        <v>4120.7873231691092</v>
      </c>
      <c r="AN345" s="606">
        <v>4076.3911765024432</v>
      </c>
      <c r="AO345" s="606">
        <v>3431.7497157798998</v>
      </c>
      <c r="AQ345" s="649">
        <f t="shared" si="72"/>
        <v>4120.7873231691092</v>
      </c>
      <c r="AR345" s="649">
        <f t="shared" si="73"/>
        <v>4076.3911765024432</v>
      </c>
      <c r="AS345" s="649">
        <f t="shared" si="74"/>
        <v>3431.7497157798998</v>
      </c>
    </row>
    <row r="346" spans="1:45" ht="15" customHeight="1">
      <c r="B346" s="1537"/>
      <c r="C346" s="1538"/>
      <c r="D346" s="1538"/>
      <c r="E346" s="1522"/>
      <c r="F346" s="1522"/>
      <c r="G346" s="1524"/>
      <c r="M346"/>
      <c r="S346" s="613" t="s">
        <v>838</v>
      </c>
      <c r="T346" s="614" t="s">
        <v>759</v>
      </c>
      <c r="U346" s="614">
        <v>20</v>
      </c>
      <c r="V346" s="606">
        <v>4148.2305298010624</v>
      </c>
      <c r="W346" s="606">
        <v>4103.8343831343955</v>
      </c>
      <c r="X346" s="606">
        <v>3472.9997157798998</v>
      </c>
      <c r="Z346" s="617" t="s">
        <v>838</v>
      </c>
      <c r="AA346" s="618" t="s">
        <v>759</v>
      </c>
      <c r="AB346" s="618">
        <v>40</v>
      </c>
      <c r="AC346" s="606">
        <v>5741.765508729206</v>
      </c>
      <c r="AD346" s="606">
        <v>5661.0452420625388</v>
      </c>
      <c r="AE346" s="606">
        <v>4514.0731195998178</v>
      </c>
      <c r="AG346" s="447" t="str">
        <f t="shared" si="71"/>
        <v>X</v>
      </c>
      <c r="AJ346" s="617" t="s">
        <v>838</v>
      </c>
      <c r="AK346" s="618" t="s">
        <v>759</v>
      </c>
      <c r="AL346" s="618">
        <v>40</v>
      </c>
      <c r="AM346" s="606">
        <v>5766.8687693983811</v>
      </c>
      <c r="AN346" s="606">
        <v>5686.1485027317158</v>
      </c>
      <c r="AO346" s="606">
        <v>4514.0731195998178</v>
      </c>
      <c r="AQ346" s="649">
        <f t="shared" si="72"/>
        <v>5766.8687693983811</v>
      </c>
      <c r="AR346" s="649">
        <f t="shared" si="73"/>
        <v>5686.1485027317158</v>
      </c>
      <c r="AS346" s="649">
        <f t="shared" si="74"/>
        <v>4514.0731195998178</v>
      </c>
    </row>
    <row r="347" spans="1:45" ht="15" customHeight="1">
      <c r="B347" s="1537"/>
      <c r="C347" s="1538"/>
      <c r="D347" s="1538"/>
      <c r="E347" s="1522"/>
      <c r="F347" s="1522"/>
      <c r="G347" s="1524"/>
      <c r="M347"/>
      <c r="S347" s="617" t="s">
        <v>838</v>
      </c>
      <c r="T347" s="618" t="s">
        <v>759</v>
      </c>
      <c r="U347" s="618">
        <v>40</v>
      </c>
      <c r="V347" s="606">
        <v>5783.015508729206</v>
      </c>
      <c r="W347" s="606">
        <v>5702.2952420625388</v>
      </c>
      <c r="X347" s="606">
        <v>4555.3231195998178</v>
      </c>
      <c r="Z347" s="617" t="s">
        <v>838</v>
      </c>
      <c r="AA347" s="618" t="s">
        <v>759</v>
      </c>
      <c r="AB347" s="618" t="s">
        <v>808</v>
      </c>
      <c r="AC347" s="606">
        <v>6056.8110596021261</v>
      </c>
      <c r="AD347" s="606">
        <v>5968.0187662687922</v>
      </c>
      <c r="AE347" s="606">
        <v>4706.3494315598</v>
      </c>
      <c r="AG347" s="447" t="str">
        <f t="shared" si="71"/>
        <v>X</v>
      </c>
      <c r="AJ347" s="617" t="s">
        <v>838</v>
      </c>
      <c r="AK347" s="618" t="s">
        <v>759</v>
      </c>
      <c r="AL347" s="618" t="s">
        <v>808</v>
      </c>
      <c r="AM347" s="606">
        <v>6084.4246463382206</v>
      </c>
      <c r="AN347" s="606">
        <v>5995.6323530048867</v>
      </c>
      <c r="AO347" s="606">
        <v>4706.3494315598</v>
      </c>
      <c r="AQ347" s="649">
        <f t="shared" si="72"/>
        <v>-1999.5753536617794</v>
      </c>
      <c r="AR347" s="649">
        <f t="shared" si="73"/>
        <v>5995.6323530048867</v>
      </c>
      <c r="AS347" s="649">
        <f t="shared" si="74"/>
        <v>-3377.6505684402</v>
      </c>
    </row>
    <row r="348" spans="1:45" ht="15" customHeight="1" thickBot="1">
      <c r="B348" s="1537"/>
      <c r="C348" s="1538"/>
      <c r="D348" s="1521"/>
      <c r="E348" s="1523"/>
      <c r="F348" s="1525"/>
      <c r="G348" s="1526"/>
      <c r="M348"/>
      <c r="S348" s="617" t="s">
        <v>838</v>
      </c>
      <c r="T348" s="618" t="s">
        <v>759</v>
      </c>
      <c r="U348" s="618" t="s">
        <v>808</v>
      </c>
      <c r="V348" s="606">
        <v>6098.0610596021261</v>
      </c>
      <c r="W348" s="606">
        <v>6009.2687662687922</v>
      </c>
      <c r="X348" s="606">
        <v>4747.5994315598</v>
      </c>
      <c r="Z348" s="621" t="s">
        <v>838</v>
      </c>
      <c r="AA348" s="622" t="s">
        <v>759</v>
      </c>
      <c r="AB348" s="623">
        <v>45</v>
      </c>
      <c r="AC348" s="606">
        <v>0</v>
      </c>
      <c r="AD348" s="606">
        <v>0</v>
      </c>
      <c r="AE348" s="606">
        <v>0</v>
      </c>
      <c r="AG348" s="447" t="str">
        <f t="shared" si="71"/>
        <v>X</v>
      </c>
      <c r="AJ348" s="621" t="s">
        <v>838</v>
      </c>
      <c r="AK348" s="622" t="s">
        <v>759</v>
      </c>
      <c r="AL348" s="623">
        <v>45</v>
      </c>
      <c r="AM348" s="606">
        <v>0</v>
      </c>
      <c r="AN348" s="606">
        <v>0</v>
      </c>
      <c r="AO348" s="606">
        <v>0</v>
      </c>
      <c r="AQ348" s="649">
        <f t="shared" si="72"/>
        <v>-8493.5</v>
      </c>
      <c r="AR348" s="649">
        <f t="shared" si="73"/>
        <v>0</v>
      </c>
      <c r="AS348" s="649">
        <f t="shared" si="74"/>
        <v>-8493.5</v>
      </c>
    </row>
    <row r="349" spans="1:45" ht="15" customHeight="1" thickBot="1">
      <c r="B349" s="1539"/>
      <c r="C349" s="1540"/>
      <c r="D349" s="1540"/>
      <c r="E349" s="1516"/>
      <c r="F349" s="1516"/>
      <c r="G349" s="1518"/>
      <c r="M349"/>
      <c r="S349" s="621" t="s">
        <v>838</v>
      </c>
      <c r="T349" s="622" t="s">
        <v>759</v>
      </c>
      <c r="U349" s="623">
        <v>45</v>
      </c>
      <c r="V349" s="606">
        <v>0</v>
      </c>
      <c r="W349" s="606">
        <v>0</v>
      </c>
      <c r="X349" s="606">
        <v>0</v>
      </c>
      <c r="Z349" s="617"/>
      <c r="AA349" s="618"/>
      <c r="AB349" s="620" t="s">
        <v>788</v>
      </c>
      <c r="AC349" s="606">
        <v>4.1069805298010627</v>
      </c>
      <c r="AD349" s="606"/>
      <c r="AE349" s="606"/>
      <c r="AG349" s="447" t="str">
        <f t="shared" si="71"/>
        <v>X</v>
      </c>
      <c r="AJ349" s="617"/>
      <c r="AK349" s="618"/>
      <c r="AL349" s="620" t="s">
        <v>788</v>
      </c>
      <c r="AM349" s="606">
        <v>4.1207873231691083</v>
      </c>
      <c r="AN349" s="606"/>
      <c r="AO349" s="606"/>
      <c r="AQ349" s="649">
        <f t="shared" si="72"/>
        <v>-8489.3792126768312</v>
      </c>
      <c r="AR349" s="649">
        <f t="shared" si="73"/>
        <v>0</v>
      </c>
      <c r="AS349" s="649">
        <f t="shared" si="74"/>
        <v>-8493.5</v>
      </c>
    </row>
    <row r="350" spans="1:45" ht="15" customHeight="1" thickBot="1">
      <c r="B350" s="1537"/>
      <c r="C350" s="1538"/>
      <c r="D350" s="1538"/>
      <c r="E350" s="1522"/>
      <c r="F350" s="1522"/>
      <c r="G350" s="1524"/>
      <c r="M350"/>
      <c r="S350" s="617"/>
      <c r="T350" s="618"/>
      <c r="U350" s="620" t="s">
        <v>788</v>
      </c>
      <c r="V350" s="606">
        <v>4.1482305298010624</v>
      </c>
      <c r="W350" s="606"/>
      <c r="X350" s="606"/>
      <c r="Z350" s="613" t="s">
        <v>1065</v>
      </c>
      <c r="AA350" s="614" t="s">
        <v>1066</v>
      </c>
      <c r="AB350" s="614">
        <v>20</v>
      </c>
      <c r="AC350" s="606">
        <v>4152.9805298010624</v>
      </c>
      <c r="AD350" s="606">
        <v>4108.5843831343955</v>
      </c>
      <c r="AE350" s="606">
        <v>3477.7497157798998</v>
      </c>
      <c r="AG350" s="447" t="str">
        <f t="shared" si="71"/>
        <v>X</v>
      </c>
      <c r="AJ350" s="613" t="s">
        <v>1065</v>
      </c>
      <c r="AK350" s="614" t="s">
        <v>1066</v>
      </c>
      <c r="AL350" s="614">
        <v>20</v>
      </c>
      <c r="AM350" s="606">
        <v>4166.7873231691092</v>
      </c>
      <c r="AN350" s="606">
        <v>4122.3911765024432</v>
      </c>
      <c r="AO350" s="606">
        <v>3477.7497157798998</v>
      </c>
      <c r="AQ350" s="649">
        <f t="shared" si="72"/>
        <v>4157.6473231691089</v>
      </c>
      <c r="AR350" s="649">
        <f t="shared" si="73"/>
        <v>4122.3911765024432</v>
      </c>
      <c r="AS350" s="649">
        <f t="shared" si="74"/>
        <v>3468.6097157798999</v>
      </c>
    </row>
    <row r="351" spans="1:45" ht="15" customHeight="1">
      <c r="B351" s="1537"/>
      <c r="C351" s="1538"/>
      <c r="D351" s="1538"/>
      <c r="E351" s="1522"/>
      <c r="F351" s="1522"/>
      <c r="G351" s="1524"/>
      <c r="M351"/>
      <c r="S351" s="613" t="s">
        <v>1065</v>
      </c>
      <c r="T351" s="614" t="s">
        <v>1066</v>
      </c>
      <c r="U351" s="614">
        <v>20</v>
      </c>
      <c r="V351" s="606">
        <v>4194.2305298010624</v>
      </c>
      <c r="W351" s="606">
        <v>4149.8343831343955</v>
      </c>
      <c r="X351" s="606">
        <v>3518.9997157798998</v>
      </c>
      <c r="Z351" s="617" t="s">
        <v>1065</v>
      </c>
      <c r="AA351" s="618" t="s">
        <v>1066</v>
      </c>
      <c r="AB351" s="618">
        <v>40</v>
      </c>
      <c r="AC351" s="606">
        <v>5746.765508729206</v>
      </c>
      <c r="AD351" s="606">
        <v>5666.0452420625388</v>
      </c>
      <c r="AE351" s="606">
        <v>4519.0731195998178</v>
      </c>
      <c r="AG351" s="447" t="str">
        <f t="shared" si="71"/>
        <v>X</v>
      </c>
      <c r="AJ351" s="617" t="s">
        <v>1065</v>
      </c>
      <c r="AK351" s="618" t="s">
        <v>1066</v>
      </c>
      <c r="AL351" s="618">
        <v>40</v>
      </c>
      <c r="AM351" s="606">
        <v>5771.8687693983811</v>
      </c>
      <c r="AN351" s="606">
        <v>5691.1485027317158</v>
      </c>
      <c r="AO351" s="606">
        <v>4519.0731195998178</v>
      </c>
      <c r="AQ351" s="649">
        <f t="shared" si="72"/>
        <v>5771.8687693983811</v>
      </c>
      <c r="AR351" s="649">
        <f t="shared" si="73"/>
        <v>5691.1485027317158</v>
      </c>
      <c r="AS351" s="649">
        <f t="shared" si="74"/>
        <v>4519.0731195998178</v>
      </c>
    </row>
    <row r="352" spans="1:45" ht="15" customHeight="1" thickBot="1">
      <c r="B352" s="1541"/>
      <c r="C352" s="1542"/>
      <c r="D352" s="1529"/>
      <c r="E352" s="1530"/>
      <c r="F352" s="1531"/>
      <c r="G352" s="1532"/>
      <c r="M352"/>
      <c r="S352" s="617" t="s">
        <v>1065</v>
      </c>
      <c r="T352" s="618" t="s">
        <v>1066</v>
      </c>
      <c r="U352" s="618">
        <v>40</v>
      </c>
      <c r="V352" s="606">
        <v>5788.015508729206</v>
      </c>
      <c r="W352" s="606">
        <v>5707.2952420625388</v>
      </c>
      <c r="X352" s="606">
        <v>4560.3231195998178</v>
      </c>
      <c r="Z352" s="617" t="s">
        <v>1065</v>
      </c>
      <c r="AA352" s="618" t="s">
        <v>1066</v>
      </c>
      <c r="AB352" s="618" t="s">
        <v>808</v>
      </c>
      <c r="AC352" s="606">
        <v>5940.8110596021261</v>
      </c>
      <c r="AD352" s="606">
        <v>5852.0187662687922</v>
      </c>
      <c r="AE352" s="606">
        <v>4590.3494315598</v>
      </c>
      <c r="AG352" s="447" t="str">
        <f t="shared" si="71"/>
        <v>X</v>
      </c>
      <c r="AJ352" s="617" t="s">
        <v>1065</v>
      </c>
      <c r="AK352" s="618" t="s">
        <v>1066</v>
      </c>
      <c r="AL352" s="618" t="s">
        <v>808</v>
      </c>
      <c r="AM352" s="606">
        <v>5968.4246463382206</v>
      </c>
      <c r="AN352" s="606">
        <v>5879.6323530048867</v>
      </c>
      <c r="AO352" s="606">
        <v>4590.3494315598</v>
      </c>
      <c r="AQ352" s="649">
        <f t="shared" si="72"/>
        <v>5968.4246463382206</v>
      </c>
      <c r="AR352" s="649">
        <f t="shared" si="73"/>
        <v>5879.6323530048867</v>
      </c>
      <c r="AS352" s="649">
        <f t="shared" si="74"/>
        <v>4590.3494315598</v>
      </c>
    </row>
    <row r="353" spans="2:45" ht="15" customHeight="1" thickBot="1">
      <c r="B353" s="1050"/>
      <c r="C353" s="112"/>
      <c r="D353" s="112"/>
      <c r="E353" s="1559"/>
      <c r="F353" s="1560"/>
      <c r="G353" s="1559"/>
      <c r="M353"/>
      <c r="S353" s="617" t="s">
        <v>1065</v>
      </c>
      <c r="T353" s="618" t="s">
        <v>1066</v>
      </c>
      <c r="U353" s="618" t="s">
        <v>808</v>
      </c>
      <c r="V353" s="606">
        <v>5982.0610596021261</v>
      </c>
      <c r="W353" s="606">
        <v>5893.2687662687922</v>
      </c>
      <c r="X353" s="606">
        <v>4631.5994315598</v>
      </c>
      <c r="Z353" s="621" t="s">
        <v>1065</v>
      </c>
      <c r="AA353" s="622" t="s">
        <v>1066</v>
      </c>
      <c r="AB353" s="623">
        <v>45</v>
      </c>
      <c r="AC353" s="606">
        <v>0</v>
      </c>
      <c r="AD353" s="606">
        <v>0</v>
      </c>
      <c r="AE353" s="606">
        <v>0</v>
      </c>
      <c r="AG353" s="447" t="str">
        <f t="shared" si="71"/>
        <v>X</v>
      </c>
      <c r="AJ353" s="621" t="s">
        <v>1065</v>
      </c>
      <c r="AK353" s="622" t="s">
        <v>1066</v>
      </c>
      <c r="AL353" s="623">
        <v>45</v>
      </c>
      <c r="AM353" s="606">
        <v>0</v>
      </c>
      <c r="AN353" s="606">
        <v>0</v>
      </c>
      <c r="AO353" s="606">
        <v>0</v>
      </c>
      <c r="AQ353" s="649">
        <f t="shared" si="72"/>
        <v>0</v>
      </c>
      <c r="AR353" s="649">
        <f t="shared" si="73"/>
        <v>0</v>
      </c>
      <c r="AS353" s="649">
        <f t="shared" si="74"/>
        <v>0</v>
      </c>
    </row>
    <row r="354" spans="2:45" ht="15" customHeight="1" thickBot="1">
      <c r="B354" s="1050"/>
      <c r="C354" s="112"/>
      <c r="D354" s="112"/>
      <c r="E354" s="1559" t="s">
        <v>506</v>
      </c>
      <c r="F354" s="1560"/>
      <c r="G354" s="1559" t="s">
        <v>506</v>
      </c>
      <c r="M354"/>
      <c r="S354" s="621" t="s">
        <v>1065</v>
      </c>
      <c r="T354" s="622" t="s">
        <v>1066</v>
      </c>
      <c r="U354" s="623">
        <v>45</v>
      </c>
      <c r="V354" s="606">
        <v>0</v>
      </c>
      <c r="W354" s="606">
        <v>0</v>
      </c>
      <c r="X354" s="606">
        <v>0</v>
      </c>
      <c r="Z354" s="617"/>
      <c r="AA354" s="618"/>
      <c r="AB354" s="620" t="s">
        <v>788</v>
      </c>
      <c r="AC354" s="606">
        <v>4.152980529801062</v>
      </c>
      <c r="AD354" s="606"/>
      <c r="AE354" s="606"/>
      <c r="AG354" s="447" t="str">
        <f t="shared" si="71"/>
        <v>X</v>
      </c>
      <c r="AJ354" s="617"/>
      <c r="AK354" s="618"/>
      <c r="AL354" s="620" t="s">
        <v>788</v>
      </c>
      <c r="AM354" s="606">
        <v>4.1667873231691086</v>
      </c>
      <c r="AN354" s="606"/>
      <c r="AO354" s="606"/>
      <c r="AQ354" s="649">
        <f t="shared" si="72"/>
        <v>4.1667873231691086</v>
      </c>
      <c r="AR354" s="649">
        <f t="shared" si="73"/>
        <v>0</v>
      </c>
      <c r="AS354" s="649">
        <f t="shared" si="74"/>
        <v>0</v>
      </c>
    </row>
    <row r="355" spans="2:45" ht="15" customHeight="1" thickBot="1">
      <c r="B355" s="1050"/>
      <c r="C355" s="112"/>
      <c r="D355" s="112"/>
      <c r="E355" s="1559" t="s">
        <v>506</v>
      </c>
      <c r="F355" s="1560"/>
      <c r="G355" s="1559" t="s">
        <v>506</v>
      </c>
      <c r="M355"/>
      <c r="S355" s="617"/>
      <c r="T355" s="618"/>
      <c r="U355" s="620" t="s">
        <v>788</v>
      </c>
      <c r="V355" s="606">
        <v>4.1942305298010618</v>
      </c>
      <c r="W355" s="606"/>
      <c r="X355" s="606"/>
      <c r="Z355" s="624" t="s">
        <v>839</v>
      </c>
      <c r="AA355" s="625" t="s">
        <v>1051</v>
      </c>
      <c r="AB355" s="626">
        <v>20</v>
      </c>
      <c r="AC355" s="606">
        <v>3500.1551564677293</v>
      </c>
      <c r="AD355" s="606">
        <v>3317.8235564677298</v>
      </c>
      <c r="AE355" s="606">
        <v>3151.8973833560713</v>
      </c>
      <c r="AG355" s="447" t="str">
        <f t="shared" si="71"/>
        <v>X</v>
      </c>
      <c r="AJ355" s="624" t="s">
        <v>839</v>
      </c>
      <c r="AK355" s="625" t="s">
        <v>1051</v>
      </c>
      <c r="AL355" s="626">
        <v>20</v>
      </c>
      <c r="AM355" s="606">
        <v>3513.961949835777</v>
      </c>
      <c r="AN355" s="606">
        <v>3331.6303498357765</v>
      </c>
      <c r="AO355" s="606">
        <v>3201.7917676216457</v>
      </c>
      <c r="AQ355" s="649">
        <f t="shared" si="72"/>
        <v>3513.961949835777</v>
      </c>
      <c r="AR355" s="649">
        <f t="shared" si="73"/>
        <v>3331.6303498357765</v>
      </c>
      <c r="AS355" s="649">
        <f t="shared" si="74"/>
        <v>3201.7917676216457</v>
      </c>
    </row>
    <row r="356" spans="2:45" ht="15" customHeight="1">
      <c r="B356" s="1050"/>
      <c r="C356" s="112"/>
      <c r="D356" s="112"/>
      <c r="E356" s="1559" t="s">
        <v>506</v>
      </c>
      <c r="F356" s="1560"/>
      <c r="G356" s="1559" t="s">
        <v>506</v>
      </c>
      <c r="M356"/>
      <c r="S356" s="624" t="s">
        <v>839</v>
      </c>
      <c r="T356" s="625" t="s">
        <v>1051</v>
      </c>
      <c r="U356" s="626">
        <v>20</v>
      </c>
      <c r="V356" s="606">
        <v>3541.4051564677293</v>
      </c>
      <c r="W356" s="606">
        <v>3359.0735564677298</v>
      </c>
      <c r="X356" s="606">
        <v>3193.1473833560713</v>
      </c>
      <c r="Z356" s="627" t="s">
        <v>839</v>
      </c>
      <c r="AA356" s="628" t="s">
        <v>1051</v>
      </c>
      <c r="AB356" s="629">
        <v>40</v>
      </c>
      <c r="AC356" s="606">
        <v>4590.7193753958709</v>
      </c>
      <c r="AD356" s="606">
        <v>4259.2073753958721</v>
      </c>
      <c r="AE356" s="606">
        <v>3957.5234242837655</v>
      </c>
      <c r="AG356" s="447" t="str">
        <f t="shared" si="71"/>
        <v>X</v>
      </c>
      <c r="AJ356" s="627" t="s">
        <v>839</v>
      </c>
      <c r="AK356" s="628" t="s">
        <v>1051</v>
      </c>
      <c r="AL356" s="629">
        <v>40</v>
      </c>
      <c r="AM356" s="606">
        <v>4615.8226360650478</v>
      </c>
      <c r="AN356" s="606">
        <v>4284.310636065049</v>
      </c>
      <c r="AO356" s="606">
        <v>4048.2404865848107</v>
      </c>
      <c r="AQ356" s="649">
        <f t="shared" si="72"/>
        <v>4615.8226360650478</v>
      </c>
      <c r="AR356" s="649">
        <f t="shared" si="73"/>
        <v>4284.310636065049</v>
      </c>
      <c r="AS356" s="649">
        <f t="shared" si="74"/>
        <v>4048.2404865848107</v>
      </c>
    </row>
    <row r="357" spans="2:45" ht="15" customHeight="1">
      <c r="B357" s="1050"/>
      <c r="C357" s="112"/>
      <c r="D357" s="112"/>
      <c r="E357" s="1559" t="s">
        <v>506</v>
      </c>
      <c r="F357" s="1560"/>
      <c r="G357" s="1559" t="s">
        <v>506</v>
      </c>
      <c r="M357"/>
      <c r="S357" s="627" t="s">
        <v>839</v>
      </c>
      <c r="T357" s="628" t="s">
        <v>1051</v>
      </c>
      <c r="U357" s="629">
        <v>40</v>
      </c>
      <c r="V357" s="606">
        <v>4631.9693753958709</v>
      </c>
      <c r="W357" s="606">
        <v>4300.4573753958721</v>
      </c>
      <c r="X357" s="606">
        <v>3998.7734242837655</v>
      </c>
      <c r="Z357" s="627" t="s">
        <v>839</v>
      </c>
      <c r="AA357" s="628" t="s">
        <v>1051</v>
      </c>
      <c r="AB357" s="629" t="s">
        <v>808</v>
      </c>
      <c r="AC357" s="606">
        <v>4819.1603129354589</v>
      </c>
      <c r="AD357" s="606">
        <v>4454.497112935459</v>
      </c>
      <c r="AE357" s="606">
        <v>4122.644766712142</v>
      </c>
      <c r="AG357" s="447" t="str">
        <f t="shared" si="71"/>
        <v>X</v>
      </c>
      <c r="AJ357" s="627" t="s">
        <v>839</v>
      </c>
      <c r="AK357" s="628" t="s">
        <v>1051</v>
      </c>
      <c r="AL357" s="629" t="s">
        <v>808</v>
      </c>
      <c r="AM357" s="606">
        <v>4846.7738996715534</v>
      </c>
      <c r="AN357" s="606">
        <v>4482.1106996715534</v>
      </c>
      <c r="AO357" s="606">
        <v>4222.4335352432918</v>
      </c>
      <c r="AQ357" s="649">
        <f t="shared" si="72"/>
        <v>4846.7738996715534</v>
      </c>
      <c r="AR357" s="649">
        <f t="shared" si="73"/>
        <v>4482.1106996715534</v>
      </c>
      <c r="AS357" s="649">
        <f t="shared" si="74"/>
        <v>4222.4335352432918</v>
      </c>
    </row>
    <row r="358" spans="2:45" ht="15" customHeight="1" thickBot="1">
      <c r="B358" s="1050"/>
      <c r="C358" s="112"/>
      <c r="D358" s="112"/>
      <c r="E358" s="1559" t="s">
        <v>506</v>
      </c>
      <c r="F358" s="1560"/>
      <c r="G358" s="1559" t="s">
        <v>506</v>
      </c>
      <c r="M358"/>
      <c r="S358" s="627" t="s">
        <v>839</v>
      </c>
      <c r="T358" s="628" t="s">
        <v>1051</v>
      </c>
      <c r="U358" s="629" t="s">
        <v>808</v>
      </c>
      <c r="V358" s="606">
        <v>4860.4103129354589</v>
      </c>
      <c r="W358" s="606">
        <v>4495.747112935459</v>
      </c>
      <c r="X358" s="606">
        <v>4163.894766712142</v>
      </c>
      <c r="Z358" s="630" t="s">
        <v>839</v>
      </c>
      <c r="AA358" s="631" t="s">
        <v>1051</v>
      </c>
      <c r="AB358" s="632">
        <v>45</v>
      </c>
      <c r="AC358" s="606">
        <v>5587.7117192448395</v>
      </c>
      <c r="AD358" s="606">
        <v>5173.3217192448392</v>
      </c>
      <c r="AE358" s="606">
        <v>4796.2167803547063</v>
      </c>
      <c r="AG358" s="447" t="str">
        <f t="shared" si="71"/>
        <v>X</v>
      </c>
      <c r="AJ358" s="630" t="s">
        <v>839</v>
      </c>
      <c r="AK358" s="631" t="s">
        <v>1051</v>
      </c>
      <c r="AL358" s="632">
        <v>45</v>
      </c>
      <c r="AM358" s="606">
        <v>5619.0907950813107</v>
      </c>
      <c r="AN358" s="606">
        <v>5204.7007950813104</v>
      </c>
      <c r="AO358" s="606">
        <v>4909.6131082310139</v>
      </c>
      <c r="AQ358" s="649">
        <f t="shared" si="72"/>
        <v>5619.0907950813107</v>
      </c>
      <c r="AR358" s="649">
        <f t="shared" si="73"/>
        <v>5204.7007950813104</v>
      </c>
      <c r="AS358" s="649">
        <f t="shared" si="74"/>
        <v>4909.6131082310139</v>
      </c>
    </row>
    <row r="359" spans="2:45" ht="15" customHeight="1" thickBot="1">
      <c r="B359" s="1050"/>
      <c r="C359" s="112"/>
      <c r="D359" s="112"/>
      <c r="E359" s="1559" t="s">
        <v>506</v>
      </c>
      <c r="F359" s="1560"/>
      <c r="G359" s="1559" t="s">
        <v>506</v>
      </c>
      <c r="M359"/>
      <c r="S359" s="630" t="s">
        <v>839</v>
      </c>
      <c r="T359" s="631" t="s">
        <v>1051</v>
      </c>
      <c r="U359" s="632">
        <v>45</v>
      </c>
      <c r="V359" s="606">
        <v>5628.9617192448395</v>
      </c>
      <c r="W359" s="606">
        <v>5214.5717192448392</v>
      </c>
      <c r="X359" s="606">
        <v>4837.4667803547063</v>
      </c>
      <c r="Z359" s="627"/>
      <c r="AA359" s="628"/>
      <c r="AB359" s="633" t="s">
        <v>788</v>
      </c>
      <c r="AC359" s="606">
        <v>3.5001551564677289</v>
      </c>
      <c r="AD359" s="606"/>
      <c r="AE359" s="606"/>
      <c r="AG359" s="447" t="str">
        <f t="shared" si="71"/>
        <v>X</v>
      </c>
      <c r="AJ359" s="627"/>
      <c r="AK359" s="628"/>
      <c r="AL359" s="633" t="s">
        <v>788</v>
      </c>
      <c r="AM359" s="606">
        <v>3.5139619498357764</v>
      </c>
      <c r="AN359" s="606"/>
      <c r="AO359" s="606"/>
      <c r="AQ359" s="649">
        <f t="shared" si="72"/>
        <v>-8103.4860380501641</v>
      </c>
      <c r="AR359" s="649">
        <f t="shared" si="73"/>
        <v>0</v>
      </c>
      <c r="AS359" s="649">
        <f t="shared" si="74"/>
        <v>-8107</v>
      </c>
    </row>
    <row r="360" spans="2:45" ht="15" customHeight="1" thickBot="1">
      <c r="B360" s="1050"/>
      <c r="C360" s="112"/>
      <c r="D360" s="112"/>
      <c r="E360" s="1559" t="s">
        <v>506</v>
      </c>
      <c r="F360" s="1560"/>
      <c r="G360" s="1559" t="s">
        <v>506</v>
      </c>
      <c r="M360"/>
      <c r="S360" s="627"/>
      <c r="T360" s="628"/>
      <c r="U360" s="633" t="s">
        <v>788</v>
      </c>
      <c r="V360" s="606">
        <v>3.5414051564677291</v>
      </c>
      <c r="W360" s="606"/>
      <c r="X360" s="606"/>
      <c r="Z360" s="624" t="s">
        <v>734</v>
      </c>
      <c r="AA360" s="625" t="s">
        <v>1048</v>
      </c>
      <c r="AB360" s="626">
        <v>20</v>
      </c>
      <c r="AC360" s="606">
        <v>3275.1551564677293</v>
      </c>
      <c r="AD360" s="606">
        <v>3092.8235564677298</v>
      </c>
      <c r="AE360" s="606">
        <v>2926.8973833560713</v>
      </c>
      <c r="AG360" s="447" t="str">
        <f t="shared" si="71"/>
        <v>X</v>
      </c>
      <c r="AJ360" s="624" t="s">
        <v>734</v>
      </c>
      <c r="AK360" s="625" t="s">
        <v>1048</v>
      </c>
      <c r="AL360" s="626">
        <v>20</v>
      </c>
      <c r="AM360" s="606">
        <v>3288.961949835777</v>
      </c>
      <c r="AN360" s="606">
        <v>3106.6303498357765</v>
      </c>
      <c r="AO360" s="606">
        <v>2976.7917676216457</v>
      </c>
      <c r="AQ360" s="649">
        <f t="shared" si="72"/>
        <v>-6494.038050164223</v>
      </c>
      <c r="AR360" s="649">
        <f t="shared" si="73"/>
        <v>3106.6303498357765</v>
      </c>
      <c r="AS360" s="649">
        <f t="shared" si="74"/>
        <v>-6806.2082323783543</v>
      </c>
    </row>
    <row r="361" spans="2:45" ht="15" customHeight="1">
      <c r="B361" s="1050"/>
      <c r="C361" s="112"/>
      <c r="D361" s="112"/>
      <c r="E361" s="1559" t="s">
        <v>506</v>
      </c>
      <c r="F361" s="1560"/>
      <c r="G361" s="1559" t="s">
        <v>506</v>
      </c>
      <c r="M361"/>
      <c r="S361" s="624" t="s">
        <v>734</v>
      </c>
      <c r="T361" s="625" t="s">
        <v>1048</v>
      </c>
      <c r="U361" s="626">
        <v>20</v>
      </c>
      <c r="V361" s="606">
        <v>3316.4051564677293</v>
      </c>
      <c r="W361" s="606">
        <v>3134.0735564677298</v>
      </c>
      <c r="X361" s="606">
        <v>2968.1473833560713</v>
      </c>
      <c r="Z361" s="627" t="s">
        <v>734</v>
      </c>
      <c r="AA361" s="628" t="s">
        <v>1048</v>
      </c>
      <c r="AB361" s="629">
        <v>40</v>
      </c>
      <c r="AC361" s="606">
        <v>4290.7193753958709</v>
      </c>
      <c r="AD361" s="606">
        <v>3959.2073753958725</v>
      </c>
      <c r="AE361" s="606">
        <v>3657.5234242837655</v>
      </c>
      <c r="AG361" s="447" t="str">
        <f t="shared" si="71"/>
        <v>X</v>
      </c>
      <c r="AJ361" s="627" t="s">
        <v>734</v>
      </c>
      <c r="AK361" s="628" t="s">
        <v>1048</v>
      </c>
      <c r="AL361" s="629">
        <v>40</v>
      </c>
      <c r="AM361" s="606">
        <v>4315.8226360650478</v>
      </c>
      <c r="AN361" s="606">
        <v>3984.3106360650486</v>
      </c>
      <c r="AO361" s="606">
        <v>3748.2404865848107</v>
      </c>
      <c r="AQ361" s="649">
        <f t="shared" si="72"/>
        <v>-5467.1773639349522</v>
      </c>
      <c r="AR361" s="649">
        <f t="shared" si="73"/>
        <v>3984.3106360650486</v>
      </c>
      <c r="AS361" s="649">
        <f t="shared" si="74"/>
        <v>-6034.7595134151888</v>
      </c>
    </row>
    <row r="362" spans="2:45" ht="15" customHeight="1">
      <c r="B362" s="1050"/>
      <c r="C362" s="112"/>
      <c r="D362" s="112"/>
      <c r="E362" s="1559" t="s">
        <v>506</v>
      </c>
      <c r="F362" s="1560"/>
      <c r="G362" s="1559" t="s">
        <v>506</v>
      </c>
      <c r="M362"/>
      <c r="S362" s="627" t="s">
        <v>734</v>
      </c>
      <c r="T362" s="628" t="s">
        <v>1048</v>
      </c>
      <c r="U362" s="629">
        <v>40</v>
      </c>
      <c r="V362" s="606">
        <v>4331.9693753958709</v>
      </c>
      <c r="W362" s="606">
        <v>4000.4573753958725</v>
      </c>
      <c r="X362" s="606">
        <v>3698.7734242837655</v>
      </c>
      <c r="Z362" s="627" t="s">
        <v>734</v>
      </c>
      <c r="AA362" s="628" t="s">
        <v>1048</v>
      </c>
      <c r="AB362" s="629" t="s">
        <v>808</v>
      </c>
      <c r="AC362" s="606">
        <v>4494.1603129354589</v>
      </c>
      <c r="AD362" s="606">
        <v>4129.497112935459</v>
      </c>
      <c r="AE362" s="606">
        <v>3797.644766712142</v>
      </c>
      <c r="AG362" s="447" t="str">
        <f t="shared" si="71"/>
        <v>X</v>
      </c>
      <c r="AJ362" s="627" t="s">
        <v>734</v>
      </c>
      <c r="AK362" s="628" t="s">
        <v>1048</v>
      </c>
      <c r="AL362" s="629" t="s">
        <v>808</v>
      </c>
      <c r="AM362" s="606">
        <v>4521.7738996715534</v>
      </c>
      <c r="AN362" s="606">
        <v>4157.1106996715534</v>
      </c>
      <c r="AO362" s="606">
        <v>3897.4335352432918</v>
      </c>
      <c r="AQ362" s="649">
        <f t="shared" si="72"/>
        <v>4512.6138996715536</v>
      </c>
      <c r="AR362" s="649">
        <f t="shared" si="73"/>
        <v>4157.1106996715534</v>
      </c>
      <c r="AS362" s="649">
        <f t="shared" si="74"/>
        <v>3888.2735352432919</v>
      </c>
    </row>
    <row r="363" spans="2:45" ht="15" customHeight="1" thickBot="1">
      <c r="B363" s="1050"/>
      <c r="C363" s="112"/>
      <c r="D363" s="112"/>
      <c r="E363" s="1559" t="s">
        <v>506</v>
      </c>
      <c r="F363" s="1560"/>
      <c r="G363" s="1559" t="s">
        <v>506</v>
      </c>
      <c r="M363"/>
      <c r="S363" s="627" t="s">
        <v>734</v>
      </c>
      <c r="T363" s="628" t="s">
        <v>1048</v>
      </c>
      <c r="U363" s="629" t="s">
        <v>808</v>
      </c>
      <c r="V363" s="606">
        <v>4535.4103129354589</v>
      </c>
      <c r="W363" s="606">
        <v>4170.747112935459</v>
      </c>
      <c r="X363" s="606">
        <v>3838.894766712142</v>
      </c>
      <c r="Z363" s="630" t="s">
        <v>734</v>
      </c>
      <c r="AA363" s="631" t="s">
        <v>1048</v>
      </c>
      <c r="AB363" s="632">
        <v>45</v>
      </c>
      <c r="AC363" s="606">
        <v>5140.7117192448395</v>
      </c>
      <c r="AD363" s="606">
        <v>4726.3217192448392</v>
      </c>
      <c r="AE363" s="606">
        <v>4349.2167803547063</v>
      </c>
      <c r="AG363" s="447" t="str">
        <f t="shared" si="71"/>
        <v>X</v>
      </c>
      <c r="AJ363" s="630" t="s">
        <v>734</v>
      </c>
      <c r="AK363" s="631" t="s">
        <v>1048</v>
      </c>
      <c r="AL363" s="632">
        <v>45</v>
      </c>
      <c r="AM363" s="606">
        <v>5172.0907950813107</v>
      </c>
      <c r="AN363" s="606">
        <v>4757.7007950813104</v>
      </c>
      <c r="AO363" s="606">
        <v>4462.6131082310139</v>
      </c>
      <c r="AQ363" s="649">
        <f t="shared" si="72"/>
        <v>-2747.9092049186893</v>
      </c>
      <c r="AR363" s="649">
        <f t="shared" si="73"/>
        <v>4757.7007950813104</v>
      </c>
      <c r="AS363" s="649">
        <f t="shared" si="74"/>
        <v>-3457.3868917689861</v>
      </c>
    </row>
    <row r="364" spans="2:45" ht="15" customHeight="1" thickBot="1">
      <c r="B364" s="1050"/>
      <c r="C364" s="112"/>
      <c r="D364" s="112"/>
      <c r="E364" s="1559" t="s">
        <v>506</v>
      </c>
      <c r="F364" s="1560"/>
      <c r="G364" s="1559" t="s">
        <v>506</v>
      </c>
      <c r="M364"/>
      <c r="S364" s="630" t="s">
        <v>734</v>
      </c>
      <c r="T364" s="631" t="s">
        <v>1048</v>
      </c>
      <c r="U364" s="632">
        <v>45</v>
      </c>
      <c r="V364" s="606">
        <v>5181.9617192448395</v>
      </c>
      <c r="W364" s="606">
        <v>4767.5717192448392</v>
      </c>
      <c r="X364" s="606">
        <v>4390.4667803547063</v>
      </c>
      <c r="Z364" s="627"/>
      <c r="AA364" s="628"/>
      <c r="AB364" s="633" t="s">
        <v>788</v>
      </c>
      <c r="AC364" s="606">
        <v>3.2751551564677293</v>
      </c>
      <c r="AD364" s="606"/>
      <c r="AE364" s="606"/>
      <c r="AG364" s="447" t="str">
        <f t="shared" si="71"/>
        <v>X</v>
      </c>
      <c r="AJ364" s="627"/>
      <c r="AK364" s="628"/>
      <c r="AL364" s="633" t="s">
        <v>788</v>
      </c>
      <c r="AM364" s="606">
        <v>3.2889619498357767</v>
      </c>
      <c r="AN364" s="606"/>
      <c r="AO364" s="606"/>
      <c r="AQ364" s="649">
        <f t="shared" si="72"/>
        <v>-10414.211038050164</v>
      </c>
      <c r="AR364" s="649">
        <f t="shared" si="73"/>
        <v>0</v>
      </c>
      <c r="AS364" s="649">
        <f t="shared" si="74"/>
        <v>-10417.5</v>
      </c>
    </row>
    <row r="365" spans="2:45" ht="15" customHeight="1" thickBot="1">
      <c r="B365" s="1050"/>
      <c r="C365" s="112"/>
      <c r="D365" s="112"/>
      <c r="E365" s="1559" t="s">
        <v>506</v>
      </c>
      <c r="F365" s="1560"/>
      <c r="G365" s="1559" t="s">
        <v>506</v>
      </c>
      <c r="M365"/>
      <c r="S365" s="627"/>
      <c r="T365" s="628"/>
      <c r="U365" s="633" t="s">
        <v>788</v>
      </c>
      <c r="V365" s="606">
        <v>3.3164051564677286</v>
      </c>
      <c r="W365" s="606"/>
      <c r="X365" s="606"/>
      <c r="Z365" s="624" t="s">
        <v>735</v>
      </c>
      <c r="AA365" s="625" t="s">
        <v>1048</v>
      </c>
      <c r="AB365" s="626">
        <v>20</v>
      </c>
      <c r="AC365" s="606">
        <v>3275.1551564677293</v>
      </c>
      <c r="AD365" s="606">
        <v>3092.8235564677298</v>
      </c>
      <c r="AE365" s="606">
        <v>2926.8973833560713</v>
      </c>
      <c r="AG365" s="447" t="str">
        <f t="shared" si="71"/>
        <v>X</v>
      </c>
      <c r="AJ365" s="624" t="s">
        <v>735</v>
      </c>
      <c r="AK365" s="625" t="s">
        <v>1048</v>
      </c>
      <c r="AL365" s="626">
        <v>20</v>
      </c>
      <c r="AM365" s="606">
        <v>3288.961949835777</v>
      </c>
      <c r="AN365" s="606">
        <v>3106.6303498357765</v>
      </c>
      <c r="AO365" s="606">
        <v>2976.7917676216457</v>
      </c>
      <c r="AQ365" s="649">
        <f t="shared" si="72"/>
        <v>-7128.538050164223</v>
      </c>
      <c r="AR365" s="649">
        <f t="shared" si="73"/>
        <v>3106.6303498357765</v>
      </c>
      <c r="AS365" s="649">
        <f t="shared" si="74"/>
        <v>-7440.7082323783543</v>
      </c>
    </row>
    <row r="366" spans="2:45" ht="15" customHeight="1">
      <c r="B366" s="1050"/>
      <c r="C366" s="112"/>
      <c r="D366" s="112"/>
      <c r="E366" s="1559" t="s">
        <v>506</v>
      </c>
      <c r="F366" s="1560"/>
      <c r="G366" s="1559" t="s">
        <v>506</v>
      </c>
      <c r="M366"/>
      <c r="S366" s="624" t="s">
        <v>735</v>
      </c>
      <c r="T366" s="625" t="s">
        <v>1048</v>
      </c>
      <c r="U366" s="626">
        <v>20</v>
      </c>
      <c r="V366" s="606">
        <v>3316.4051564677293</v>
      </c>
      <c r="W366" s="606">
        <v>3134.0735564677298</v>
      </c>
      <c r="X366" s="606">
        <v>2968.1473833560713</v>
      </c>
      <c r="Z366" s="627" t="s">
        <v>735</v>
      </c>
      <c r="AA366" s="628" t="s">
        <v>1048</v>
      </c>
      <c r="AB366" s="629">
        <v>40</v>
      </c>
      <c r="AC366" s="606">
        <v>4290.7193753958709</v>
      </c>
      <c r="AD366" s="606">
        <v>3959.2073753958725</v>
      </c>
      <c r="AE366" s="606">
        <v>3657.5234242837655</v>
      </c>
      <c r="AG366" s="447" t="str">
        <f t="shared" si="71"/>
        <v>X</v>
      </c>
      <c r="AJ366" s="627" t="s">
        <v>735</v>
      </c>
      <c r="AK366" s="628" t="s">
        <v>1048</v>
      </c>
      <c r="AL366" s="629">
        <v>40</v>
      </c>
      <c r="AM366" s="606">
        <v>4315.8226360650478</v>
      </c>
      <c r="AN366" s="606">
        <v>3984.3106360650486</v>
      </c>
      <c r="AO366" s="606">
        <v>3748.2404865848107</v>
      </c>
      <c r="AQ366" s="649">
        <f t="shared" si="72"/>
        <v>4306.4726360650475</v>
      </c>
      <c r="AR366" s="649">
        <f t="shared" si="73"/>
        <v>3984.3106360650486</v>
      </c>
      <c r="AS366" s="649">
        <f t="shared" si="74"/>
        <v>3738.8904865848108</v>
      </c>
    </row>
    <row r="367" spans="2:45" ht="15" customHeight="1">
      <c r="B367" s="1050"/>
      <c r="C367" s="112"/>
      <c r="D367" s="112"/>
      <c r="E367" s="1559" t="s">
        <v>506</v>
      </c>
      <c r="F367" s="1560"/>
      <c r="G367" s="1559" t="s">
        <v>506</v>
      </c>
      <c r="M367"/>
      <c r="S367" s="627" t="s">
        <v>735</v>
      </c>
      <c r="T367" s="628" t="s">
        <v>1048</v>
      </c>
      <c r="U367" s="629">
        <v>40</v>
      </c>
      <c r="V367" s="606">
        <v>4331.9693753958709</v>
      </c>
      <c r="W367" s="606">
        <v>4000.4573753958725</v>
      </c>
      <c r="X367" s="606">
        <v>3698.7734242837655</v>
      </c>
      <c r="Z367" s="627" t="s">
        <v>735</v>
      </c>
      <c r="AA367" s="628" t="s">
        <v>1048</v>
      </c>
      <c r="AB367" s="629" t="s">
        <v>808</v>
      </c>
      <c r="AC367" s="606">
        <v>4494.1603129354589</v>
      </c>
      <c r="AD367" s="606">
        <v>4129.497112935459</v>
      </c>
      <c r="AE367" s="606">
        <v>3797.644766712142</v>
      </c>
      <c r="AG367" s="447" t="str">
        <f t="shared" si="71"/>
        <v>X</v>
      </c>
      <c r="AJ367" s="627" t="s">
        <v>735</v>
      </c>
      <c r="AK367" s="628" t="s">
        <v>1048</v>
      </c>
      <c r="AL367" s="629" t="s">
        <v>808</v>
      </c>
      <c r="AM367" s="606">
        <v>4521.7738996715534</v>
      </c>
      <c r="AN367" s="606">
        <v>4157.1106996715534</v>
      </c>
      <c r="AO367" s="606">
        <v>3897.4335352432918</v>
      </c>
      <c r="AQ367" s="649">
        <f t="shared" si="72"/>
        <v>4521.7738996715534</v>
      </c>
      <c r="AR367" s="649">
        <f t="shared" si="73"/>
        <v>4157.1106996715534</v>
      </c>
      <c r="AS367" s="649">
        <f t="shared" si="74"/>
        <v>3897.4335352432918</v>
      </c>
    </row>
    <row r="368" spans="2:45" ht="15" customHeight="1" thickBot="1">
      <c r="B368" s="1050"/>
      <c r="C368" s="112"/>
      <c r="D368" s="112"/>
      <c r="E368" s="1559" t="s">
        <v>506</v>
      </c>
      <c r="F368" s="1560"/>
      <c r="G368" s="1559" t="s">
        <v>506</v>
      </c>
      <c r="M368"/>
      <c r="S368" s="627" t="s">
        <v>735</v>
      </c>
      <c r="T368" s="628" t="s">
        <v>1048</v>
      </c>
      <c r="U368" s="629" t="s">
        <v>808</v>
      </c>
      <c r="V368" s="606">
        <v>4535.4103129354589</v>
      </c>
      <c r="W368" s="606">
        <v>4170.747112935459</v>
      </c>
      <c r="X368" s="606">
        <v>3838.894766712142</v>
      </c>
      <c r="Z368" s="630" t="s">
        <v>735</v>
      </c>
      <c r="AA368" s="631" t="s">
        <v>1048</v>
      </c>
      <c r="AB368" s="632">
        <v>45</v>
      </c>
      <c r="AC368" s="606">
        <v>5140.7117192448395</v>
      </c>
      <c r="AD368" s="606">
        <v>4726.3217192448392</v>
      </c>
      <c r="AE368" s="606">
        <v>4349.2167803547063</v>
      </c>
      <c r="AG368" s="447" t="str">
        <f t="shared" si="71"/>
        <v>X</v>
      </c>
      <c r="AJ368" s="630" t="s">
        <v>735</v>
      </c>
      <c r="AK368" s="631" t="s">
        <v>1048</v>
      </c>
      <c r="AL368" s="632">
        <v>45</v>
      </c>
      <c r="AM368" s="606">
        <v>5172.0907950813107</v>
      </c>
      <c r="AN368" s="606">
        <v>4757.7007950813104</v>
      </c>
      <c r="AO368" s="606">
        <v>4462.6131082310139</v>
      </c>
      <c r="AQ368" s="649">
        <f t="shared" si="72"/>
        <v>5172.0907950813107</v>
      </c>
      <c r="AR368" s="649">
        <f t="shared" si="73"/>
        <v>4757.7007950813104</v>
      </c>
      <c r="AS368" s="649">
        <f t="shared" si="74"/>
        <v>4462.6131082310139</v>
      </c>
    </row>
    <row r="369" spans="2:45" ht="15" customHeight="1" thickBot="1">
      <c r="B369" s="1050"/>
      <c r="C369" s="112"/>
      <c r="D369" s="112"/>
      <c r="E369" s="1559" t="s">
        <v>506</v>
      </c>
      <c r="F369" s="1560"/>
      <c r="G369" s="1559" t="s">
        <v>506</v>
      </c>
      <c r="M369"/>
      <c r="S369" s="630" t="s">
        <v>735</v>
      </c>
      <c r="T369" s="631" t="s">
        <v>1048</v>
      </c>
      <c r="U369" s="632">
        <v>45</v>
      </c>
      <c r="V369" s="606">
        <v>5181.9617192448395</v>
      </c>
      <c r="W369" s="606">
        <v>4767.5717192448392</v>
      </c>
      <c r="X369" s="606">
        <v>4390.4667803547063</v>
      </c>
      <c r="Z369" s="627"/>
      <c r="AA369" s="628"/>
      <c r="AB369" s="633" t="s">
        <v>788</v>
      </c>
      <c r="AC369" s="606">
        <v>3.2751551564677293</v>
      </c>
      <c r="AD369" s="606"/>
      <c r="AE369" s="606"/>
      <c r="AG369" s="447" t="str">
        <f t="shared" si="71"/>
        <v>X</v>
      </c>
      <c r="AJ369" s="627"/>
      <c r="AK369" s="628"/>
      <c r="AL369" s="633" t="s">
        <v>788</v>
      </c>
      <c r="AM369" s="606">
        <v>3.2889619498357767</v>
      </c>
      <c r="AN369" s="606"/>
      <c r="AO369" s="606"/>
      <c r="AQ369" s="649">
        <f t="shared" si="72"/>
        <v>3.2889619498357767</v>
      </c>
      <c r="AR369" s="649">
        <f t="shared" si="73"/>
        <v>0</v>
      </c>
      <c r="AS369" s="649">
        <f t="shared" si="74"/>
        <v>0</v>
      </c>
    </row>
    <row r="370" spans="2:45" ht="15" customHeight="1" thickBot="1">
      <c r="B370" s="1050"/>
      <c r="C370" s="112"/>
      <c r="D370" s="112"/>
      <c r="E370" s="1559" t="s">
        <v>506</v>
      </c>
      <c r="F370" s="1560"/>
      <c r="G370" s="1559" t="s">
        <v>506</v>
      </c>
      <c r="M370"/>
      <c r="S370" s="627"/>
      <c r="T370" s="628"/>
      <c r="U370" s="633" t="s">
        <v>788</v>
      </c>
      <c r="V370" s="606">
        <v>3.3164051564677286</v>
      </c>
      <c r="W370" s="606"/>
      <c r="X370" s="606"/>
      <c r="Z370" s="624" t="s">
        <v>1053</v>
      </c>
      <c r="AA370" s="625" t="s">
        <v>1048</v>
      </c>
      <c r="AB370" s="626">
        <v>20</v>
      </c>
      <c r="AC370" s="606">
        <v>3286.1551564677293</v>
      </c>
      <c r="AD370" s="606">
        <v>3103.8235564677298</v>
      </c>
      <c r="AE370" s="606">
        <v>2937.8973833560713</v>
      </c>
      <c r="AG370" s="447" t="str">
        <f t="shared" si="71"/>
        <v>X</v>
      </c>
      <c r="AJ370" s="624" t="s">
        <v>1053</v>
      </c>
      <c r="AK370" s="625" t="s">
        <v>1048</v>
      </c>
      <c r="AL370" s="626">
        <v>20</v>
      </c>
      <c r="AM370" s="606">
        <v>3299.961949835777</v>
      </c>
      <c r="AN370" s="606">
        <v>3117.6303498357765</v>
      </c>
      <c r="AO370" s="606">
        <v>2987.7917676216457</v>
      </c>
      <c r="AQ370" s="649">
        <f t="shared" si="72"/>
        <v>3299.961949835777</v>
      </c>
      <c r="AR370" s="649">
        <f t="shared" si="73"/>
        <v>3117.6303498357765</v>
      </c>
      <c r="AS370" s="649">
        <f t="shared" si="74"/>
        <v>2987.7917676216457</v>
      </c>
    </row>
    <row r="371" spans="2:45" ht="15" customHeight="1">
      <c r="B371" s="1050"/>
      <c r="C371" s="112"/>
      <c r="D371" s="112"/>
      <c r="E371" s="1559" t="s">
        <v>506</v>
      </c>
      <c r="F371" s="1560"/>
      <c r="G371" s="1559" t="s">
        <v>506</v>
      </c>
      <c r="M371"/>
      <c r="S371" s="624" t="s">
        <v>1053</v>
      </c>
      <c r="T371" s="625" t="s">
        <v>1048</v>
      </c>
      <c r="U371" s="626">
        <v>20</v>
      </c>
      <c r="V371" s="606">
        <v>3327.4051564677293</v>
      </c>
      <c r="W371" s="606">
        <v>3145.0735564677298</v>
      </c>
      <c r="X371" s="606">
        <v>2979.1473833560713</v>
      </c>
      <c r="Z371" s="627" t="s">
        <v>1053</v>
      </c>
      <c r="AA371" s="628" t="s">
        <v>1048</v>
      </c>
      <c r="AB371" s="629">
        <v>40</v>
      </c>
      <c r="AC371" s="606">
        <v>4458.7193753958709</v>
      </c>
      <c r="AD371" s="606">
        <v>4127.2073753958721</v>
      </c>
      <c r="AE371" s="606">
        <v>3825.5234242837655</v>
      </c>
      <c r="AG371" s="447" t="str">
        <f t="shared" si="71"/>
        <v>X</v>
      </c>
      <c r="AJ371" s="627" t="s">
        <v>1053</v>
      </c>
      <c r="AK371" s="628" t="s">
        <v>1048</v>
      </c>
      <c r="AL371" s="629">
        <v>40</v>
      </c>
      <c r="AM371" s="606">
        <v>4483.8226360650478</v>
      </c>
      <c r="AN371" s="606">
        <v>4152.310636065049</v>
      </c>
      <c r="AO371" s="606">
        <v>3916.2404865848107</v>
      </c>
      <c r="AQ371" s="649">
        <f t="shared" si="72"/>
        <v>4483.8226360650478</v>
      </c>
      <c r="AR371" s="649">
        <f t="shared" si="73"/>
        <v>4152.310636065049</v>
      </c>
      <c r="AS371" s="649">
        <f t="shared" si="74"/>
        <v>3916.2404865848107</v>
      </c>
    </row>
    <row r="372" spans="2:45" ht="15" customHeight="1">
      <c r="B372" s="1050"/>
      <c r="C372" s="112"/>
      <c r="D372" s="112"/>
      <c r="E372" s="1559" t="s">
        <v>506</v>
      </c>
      <c r="F372" s="1560"/>
      <c r="G372" s="1559" t="s">
        <v>506</v>
      </c>
      <c r="M372"/>
      <c r="S372" s="627" t="s">
        <v>1053</v>
      </c>
      <c r="T372" s="628" t="s">
        <v>1048</v>
      </c>
      <c r="U372" s="629">
        <v>40</v>
      </c>
      <c r="V372" s="606">
        <v>4499.9693753958709</v>
      </c>
      <c r="W372" s="606">
        <v>4168.4573753958721</v>
      </c>
      <c r="X372" s="606">
        <v>3866.7734242837655</v>
      </c>
      <c r="Z372" s="627" t="s">
        <v>1053</v>
      </c>
      <c r="AA372" s="628" t="s">
        <v>1048</v>
      </c>
      <c r="AB372" s="629" t="s">
        <v>808</v>
      </c>
      <c r="AC372" s="606">
        <v>4639.1603129354589</v>
      </c>
      <c r="AD372" s="606">
        <v>4274.497112935459</v>
      </c>
      <c r="AE372" s="606">
        <v>3942.644766712142</v>
      </c>
      <c r="AG372" s="447" t="str">
        <f t="shared" si="71"/>
        <v>X</v>
      </c>
      <c r="AJ372" s="627" t="s">
        <v>1053</v>
      </c>
      <c r="AK372" s="628" t="s">
        <v>1048</v>
      </c>
      <c r="AL372" s="629" t="s">
        <v>808</v>
      </c>
      <c r="AM372" s="606">
        <v>4666.7738996715534</v>
      </c>
      <c r="AN372" s="606">
        <v>4302.1106996715534</v>
      </c>
      <c r="AO372" s="606">
        <v>4042.4335352432918</v>
      </c>
      <c r="AQ372" s="649">
        <f t="shared" si="72"/>
        <v>4666.7738996715534</v>
      </c>
      <c r="AR372" s="649">
        <f t="shared" si="73"/>
        <v>4302.1106996715534</v>
      </c>
      <c r="AS372" s="649">
        <f t="shared" si="74"/>
        <v>4042.4335352432918</v>
      </c>
    </row>
    <row r="373" spans="2:45" ht="15" customHeight="1" thickBot="1">
      <c r="B373" s="1050"/>
      <c r="C373" s="112"/>
      <c r="D373" s="112"/>
      <c r="E373" s="1559" t="s">
        <v>506</v>
      </c>
      <c r="F373" s="1560"/>
      <c r="G373" s="1559" t="s">
        <v>506</v>
      </c>
      <c r="M373"/>
      <c r="S373" s="627" t="s">
        <v>1053</v>
      </c>
      <c r="T373" s="628" t="s">
        <v>1048</v>
      </c>
      <c r="U373" s="629" t="s">
        <v>808</v>
      </c>
      <c r="V373" s="606">
        <v>4680.4103129354589</v>
      </c>
      <c r="W373" s="606">
        <v>4315.747112935459</v>
      </c>
      <c r="X373" s="606">
        <v>3983.894766712142</v>
      </c>
      <c r="Z373" s="630" t="s">
        <v>1053</v>
      </c>
      <c r="AA373" s="631" t="s">
        <v>1048</v>
      </c>
      <c r="AB373" s="632">
        <v>45</v>
      </c>
      <c r="AC373" s="606">
        <v>5340.7117192448395</v>
      </c>
      <c r="AD373" s="606">
        <v>4926.3217192448392</v>
      </c>
      <c r="AE373" s="606">
        <v>4549.2167803547063</v>
      </c>
      <c r="AG373" s="447" t="str">
        <f t="shared" si="71"/>
        <v>X</v>
      </c>
      <c r="AJ373" s="630" t="s">
        <v>1053</v>
      </c>
      <c r="AK373" s="631" t="s">
        <v>1048</v>
      </c>
      <c r="AL373" s="632">
        <v>45</v>
      </c>
      <c r="AM373" s="606">
        <v>5372.0907950813107</v>
      </c>
      <c r="AN373" s="606">
        <v>4957.7007950813104</v>
      </c>
      <c r="AO373" s="606">
        <v>4662.6131082310139</v>
      </c>
      <c r="AQ373" s="649">
        <f t="shared" si="72"/>
        <v>5372.0907950813107</v>
      </c>
      <c r="AR373" s="649">
        <f t="shared" si="73"/>
        <v>4957.7007950813104</v>
      </c>
      <c r="AS373" s="649">
        <f t="shared" si="74"/>
        <v>4662.6131082310139</v>
      </c>
    </row>
    <row r="374" spans="2:45" ht="15" customHeight="1" thickBot="1">
      <c r="B374" s="1050"/>
      <c r="C374" s="112"/>
      <c r="D374" s="112"/>
      <c r="E374" s="1559" t="s">
        <v>506</v>
      </c>
      <c r="F374" s="1560"/>
      <c r="G374" s="1559" t="s">
        <v>506</v>
      </c>
      <c r="M374"/>
      <c r="S374" s="630" t="s">
        <v>1053</v>
      </c>
      <c r="T374" s="631" t="s">
        <v>1048</v>
      </c>
      <c r="U374" s="632">
        <v>45</v>
      </c>
      <c r="V374" s="606">
        <v>5381.9617192448395</v>
      </c>
      <c r="W374" s="606">
        <v>4967.5717192448392</v>
      </c>
      <c r="X374" s="606">
        <v>4590.4667803547063</v>
      </c>
      <c r="Z374" s="627"/>
      <c r="AA374" s="628"/>
      <c r="AB374" s="633" t="s">
        <v>788</v>
      </c>
      <c r="AC374" s="606">
        <v>3.2861551564677289</v>
      </c>
      <c r="AD374" s="606"/>
      <c r="AE374" s="606"/>
      <c r="AG374" s="447" t="str">
        <f t="shared" si="71"/>
        <v>X</v>
      </c>
      <c r="AJ374" s="627"/>
      <c r="AK374" s="628"/>
      <c r="AL374" s="633" t="s">
        <v>788</v>
      </c>
      <c r="AM374" s="606">
        <v>3.2999619498357764</v>
      </c>
      <c r="AN374" s="606"/>
      <c r="AO374" s="606"/>
      <c r="AQ374" s="649">
        <f t="shared" si="72"/>
        <v>3.2999619498357764</v>
      </c>
      <c r="AR374" s="649">
        <f t="shared" si="73"/>
        <v>0</v>
      </c>
      <c r="AS374" s="649">
        <f t="shared" si="74"/>
        <v>0</v>
      </c>
    </row>
    <row r="375" spans="2:45" ht="15" customHeight="1" thickBot="1">
      <c r="B375" s="1050"/>
      <c r="C375" s="112"/>
      <c r="D375" s="112"/>
      <c r="E375" s="1559" t="s">
        <v>506</v>
      </c>
      <c r="F375" s="1560"/>
      <c r="G375" s="1559" t="s">
        <v>506</v>
      </c>
      <c r="M375"/>
      <c r="S375" s="627"/>
      <c r="T375" s="628"/>
      <c r="U375" s="633" t="s">
        <v>788</v>
      </c>
      <c r="V375" s="606">
        <v>3.3274051564677287</v>
      </c>
      <c r="W375" s="606"/>
      <c r="X375" s="606"/>
      <c r="Z375" s="624" t="s">
        <v>1064</v>
      </c>
      <c r="AA375" s="625" t="s">
        <v>1048</v>
      </c>
      <c r="AB375" s="626">
        <v>20</v>
      </c>
      <c r="AC375" s="606">
        <v>3450.1551564677293</v>
      </c>
      <c r="AD375" s="606">
        <v>3267.8235564677298</v>
      </c>
      <c r="AE375" s="606">
        <v>3101.8973833560713</v>
      </c>
      <c r="AG375" s="447" t="str">
        <f t="shared" si="71"/>
        <v>X</v>
      </c>
      <c r="AJ375" s="624" t="s">
        <v>1064</v>
      </c>
      <c r="AK375" s="625" t="s">
        <v>1048</v>
      </c>
      <c r="AL375" s="626">
        <v>20</v>
      </c>
      <c r="AM375" s="606">
        <v>3463.961949835777</v>
      </c>
      <c r="AN375" s="606">
        <v>3281.6303498357765</v>
      </c>
      <c r="AO375" s="606">
        <v>3151.7917676216457</v>
      </c>
      <c r="AQ375" s="649">
        <f t="shared" si="72"/>
        <v>3463.961949835777</v>
      </c>
      <c r="AR375" s="649">
        <f t="shared" si="73"/>
        <v>3281.6303498357765</v>
      </c>
      <c r="AS375" s="649">
        <f t="shared" si="74"/>
        <v>3151.7917676216457</v>
      </c>
    </row>
    <row r="376" spans="2:45" ht="15" customHeight="1">
      <c r="B376" s="1050"/>
      <c r="C376" s="112"/>
      <c r="D376" s="112"/>
      <c r="E376" s="1559" t="s">
        <v>506</v>
      </c>
      <c r="F376" s="1560"/>
      <c r="G376" s="1559" t="s">
        <v>506</v>
      </c>
      <c r="M376"/>
      <c r="S376" s="624" t="s">
        <v>1064</v>
      </c>
      <c r="T376" s="625" t="s">
        <v>1048</v>
      </c>
      <c r="U376" s="626">
        <v>20</v>
      </c>
      <c r="V376" s="606">
        <v>3491.4051564677293</v>
      </c>
      <c r="W376" s="606">
        <v>3309.0735564677298</v>
      </c>
      <c r="X376" s="606">
        <v>3143.1473833560713</v>
      </c>
      <c r="Z376" s="627" t="s">
        <v>1064</v>
      </c>
      <c r="AA376" s="628" t="s">
        <v>1048</v>
      </c>
      <c r="AB376" s="629">
        <v>40</v>
      </c>
      <c r="AC376" s="606">
        <v>4510.7193753958709</v>
      </c>
      <c r="AD376" s="606">
        <v>4179.2073753958721</v>
      </c>
      <c r="AE376" s="606">
        <v>3877.5234242837655</v>
      </c>
      <c r="AG376" s="447" t="str">
        <f t="shared" ref="AG376:AG407" si="75">IF(Z376=B346,"","X")</f>
        <v>X</v>
      </c>
      <c r="AJ376" s="627" t="s">
        <v>1064</v>
      </c>
      <c r="AK376" s="628" t="s">
        <v>1048</v>
      </c>
      <c r="AL376" s="629">
        <v>40</v>
      </c>
      <c r="AM376" s="606">
        <v>4535.8226360650478</v>
      </c>
      <c r="AN376" s="606">
        <v>4204.310636065049</v>
      </c>
      <c r="AO376" s="606">
        <v>3968.2404865848107</v>
      </c>
      <c r="AQ376" s="649">
        <f t="shared" ref="AQ376:AQ389" si="76">AM376-E346</f>
        <v>4535.8226360650478</v>
      </c>
      <c r="AR376" s="649">
        <f t="shared" ref="AR376:AR389" si="77">AN376-F346</f>
        <v>4204.310636065049</v>
      </c>
      <c r="AS376" s="649">
        <f t="shared" ref="AS376:AS389" si="78">AO376-G346</f>
        <v>3968.2404865848107</v>
      </c>
    </row>
    <row r="377" spans="2:45" ht="15" customHeight="1">
      <c r="B377" s="1050"/>
      <c r="C377" s="112"/>
      <c r="D377" s="112"/>
      <c r="E377" s="1559" t="s">
        <v>506</v>
      </c>
      <c r="F377" s="1560"/>
      <c r="G377" s="1559" t="s">
        <v>506</v>
      </c>
      <c r="M377"/>
      <c r="S377" s="627" t="s">
        <v>1064</v>
      </c>
      <c r="T377" s="628" t="s">
        <v>1048</v>
      </c>
      <c r="U377" s="629">
        <v>40</v>
      </c>
      <c r="V377" s="606">
        <v>4551.9693753958709</v>
      </c>
      <c r="W377" s="606">
        <v>4220.4573753958721</v>
      </c>
      <c r="X377" s="606">
        <v>3918.7734242837655</v>
      </c>
      <c r="Z377" s="627" t="s">
        <v>1064</v>
      </c>
      <c r="AA377" s="628" t="s">
        <v>1048</v>
      </c>
      <c r="AB377" s="629" t="s">
        <v>808</v>
      </c>
      <c r="AC377" s="606">
        <v>4714.1603129354589</v>
      </c>
      <c r="AD377" s="606">
        <v>4349.497112935459</v>
      </c>
      <c r="AE377" s="606">
        <v>4017.644766712142</v>
      </c>
      <c r="AG377" s="447" t="str">
        <f t="shared" si="75"/>
        <v>X</v>
      </c>
      <c r="AJ377" s="627" t="s">
        <v>1064</v>
      </c>
      <c r="AK377" s="628" t="s">
        <v>1048</v>
      </c>
      <c r="AL377" s="629" t="s">
        <v>808</v>
      </c>
      <c r="AM377" s="606">
        <v>4741.7738996715534</v>
      </c>
      <c r="AN377" s="606">
        <v>4377.1106996715534</v>
      </c>
      <c r="AO377" s="606">
        <v>4117.4335352432918</v>
      </c>
      <c r="AQ377" s="649">
        <f t="shared" si="76"/>
        <v>4741.7738996715534</v>
      </c>
      <c r="AR377" s="649">
        <f t="shared" si="77"/>
        <v>4377.1106996715534</v>
      </c>
      <c r="AS377" s="649">
        <f t="shared" si="78"/>
        <v>4117.4335352432918</v>
      </c>
    </row>
    <row r="378" spans="2:45" ht="15" customHeight="1" thickBot="1">
      <c r="B378" s="1050"/>
      <c r="C378" s="112"/>
      <c r="D378" s="112"/>
      <c r="E378" s="1559" t="s">
        <v>506</v>
      </c>
      <c r="F378" s="1560"/>
      <c r="G378" s="1559" t="s">
        <v>506</v>
      </c>
      <c r="M378"/>
      <c r="S378" s="627" t="s">
        <v>1064</v>
      </c>
      <c r="T378" s="628" t="s">
        <v>1048</v>
      </c>
      <c r="U378" s="629" t="s">
        <v>808</v>
      </c>
      <c r="V378" s="606">
        <v>4755.4103129354589</v>
      </c>
      <c r="W378" s="606">
        <v>4390.747112935459</v>
      </c>
      <c r="X378" s="606">
        <v>4058.894766712142</v>
      </c>
      <c r="Z378" s="630" t="s">
        <v>1064</v>
      </c>
      <c r="AA378" s="631" t="s">
        <v>1048</v>
      </c>
      <c r="AB378" s="632">
        <v>45</v>
      </c>
      <c r="AC378" s="606">
        <v>5420.7117192448395</v>
      </c>
      <c r="AD378" s="606">
        <v>5006.3217192448392</v>
      </c>
      <c r="AE378" s="606">
        <v>4629.2167803547063</v>
      </c>
      <c r="AG378" s="447" t="str">
        <f t="shared" si="75"/>
        <v>X</v>
      </c>
      <c r="AJ378" s="630" t="s">
        <v>1064</v>
      </c>
      <c r="AK378" s="631" t="s">
        <v>1048</v>
      </c>
      <c r="AL378" s="632">
        <v>45</v>
      </c>
      <c r="AM378" s="606">
        <v>5452.0907950813107</v>
      </c>
      <c r="AN378" s="606">
        <v>5037.7007950813104</v>
      </c>
      <c r="AO378" s="606">
        <v>4742.6131082310139</v>
      </c>
      <c r="AQ378" s="649">
        <f t="shared" si="76"/>
        <v>5452.0907950813107</v>
      </c>
      <c r="AR378" s="649">
        <f t="shared" si="77"/>
        <v>5037.7007950813104</v>
      </c>
      <c r="AS378" s="649">
        <f t="shared" si="78"/>
        <v>4742.6131082310139</v>
      </c>
    </row>
    <row r="379" spans="2:45" ht="15" customHeight="1" thickBot="1">
      <c r="B379" s="1050"/>
      <c r="C379" s="112"/>
      <c r="D379" s="112"/>
      <c r="E379" s="606" t="s">
        <v>506</v>
      </c>
      <c r="G379" s="606" t="s">
        <v>506</v>
      </c>
      <c r="M379"/>
      <c r="S379" s="630" t="s">
        <v>1064</v>
      </c>
      <c r="T379" s="631" t="s">
        <v>1048</v>
      </c>
      <c r="U379" s="632">
        <v>45</v>
      </c>
      <c r="V379" s="606">
        <v>5461.9617192448395</v>
      </c>
      <c r="W379" s="606">
        <v>5047.5717192448392</v>
      </c>
      <c r="X379" s="606">
        <v>4670.4667803547063</v>
      </c>
      <c r="Z379" s="627"/>
      <c r="AA379" s="628"/>
      <c r="AB379" s="633" t="s">
        <v>788</v>
      </c>
      <c r="AC379" s="606">
        <v>3.4501551564677286</v>
      </c>
      <c r="AD379" s="606"/>
      <c r="AE379" s="606"/>
      <c r="AG379" s="447" t="str">
        <f t="shared" si="75"/>
        <v/>
      </c>
      <c r="AJ379" s="627"/>
      <c r="AK379" s="628"/>
      <c r="AL379" s="633" t="s">
        <v>788</v>
      </c>
      <c r="AM379" s="606">
        <v>3.463961949835777</v>
      </c>
      <c r="AN379" s="606"/>
      <c r="AO379" s="606"/>
      <c r="AQ379" s="649">
        <f t="shared" si="76"/>
        <v>3.463961949835777</v>
      </c>
      <c r="AR379" s="649">
        <f t="shared" si="77"/>
        <v>0</v>
      </c>
      <c r="AS379" s="649">
        <f t="shared" si="78"/>
        <v>0</v>
      </c>
    </row>
    <row r="380" spans="2:45" ht="15" customHeight="1" thickBot="1">
      <c r="B380" s="1050"/>
      <c r="C380" s="112"/>
      <c r="D380" s="112"/>
      <c r="E380" s="606" t="s">
        <v>506</v>
      </c>
      <c r="G380" s="606" t="s">
        <v>506</v>
      </c>
      <c r="M380"/>
      <c r="S380" s="627"/>
      <c r="T380" s="628"/>
      <c r="U380" s="633" t="s">
        <v>788</v>
      </c>
      <c r="V380" s="606">
        <v>3.4914051564677289</v>
      </c>
      <c r="W380" s="606"/>
      <c r="X380" s="606"/>
      <c r="Z380" s="613"/>
      <c r="AA380" s="614"/>
      <c r="AB380" s="614">
        <v>20</v>
      </c>
      <c r="AC380" s="606">
        <v>1115.2305298010629</v>
      </c>
      <c r="AD380" s="606">
        <v>1070.8343831343961</v>
      </c>
      <c r="AE380" s="606">
        <v>439.99971577990004</v>
      </c>
      <c r="AG380" s="447" t="str">
        <f t="shared" si="75"/>
        <v/>
      </c>
      <c r="AJ380" s="613"/>
      <c r="AK380" s="614"/>
      <c r="AL380" s="614">
        <v>20</v>
      </c>
      <c r="AM380" s="606">
        <v>1129.0373231691101</v>
      </c>
      <c r="AN380" s="606">
        <v>1084.6411765024434</v>
      </c>
      <c r="AO380" s="606">
        <v>439.99971577990004</v>
      </c>
      <c r="AQ380" s="649">
        <f t="shared" si="76"/>
        <v>1129.0373231691101</v>
      </c>
      <c r="AR380" s="649">
        <f t="shared" si="77"/>
        <v>1084.6411765024434</v>
      </c>
      <c r="AS380" s="649">
        <f t="shared" si="78"/>
        <v>439.99971577990004</v>
      </c>
    </row>
    <row r="381" spans="2:45" ht="15" customHeight="1">
      <c r="B381" s="1050"/>
      <c r="C381" s="112"/>
      <c r="D381" s="112"/>
      <c r="E381" s="606" t="s">
        <v>506</v>
      </c>
      <c r="G381" s="606" t="s">
        <v>506</v>
      </c>
      <c r="S381" s="613"/>
      <c r="T381" s="614"/>
      <c r="U381" s="614">
        <v>20</v>
      </c>
      <c r="V381" s="606">
        <v>1115.2305298010629</v>
      </c>
      <c r="W381" s="606">
        <v>1070.8343831343961</v>
      </c>
      <c r="X381" s="606">
        <v>439.99971577990004</v>
      </c>
      <c r="Z381" s="617"/>
      <c r="AA381" s="618"/>
      <c r="AB381" s="618">
        <v>40</v>
      </c>
      <c r="AC381" s="606">
        <v>1944.0155087292051</v>
      </c>
      <c r="AD381" s="606">
        <v>1863.2952420625384</v>
      </c>
      <c r="AE381" s="606">
        <v>716.3231195998178</v>
      </c>
      <c r="AG381" s="447" t="str">
        <f t="shared" si="75"/>
        <v/>
      </c>
      <c r="AJ381" s="617"/>
      <c r="AK381" s="618"/>
      <c r="AL381" s="618">
        <v>40</v>
      </c>
      <c r="AM381" s="606">
        <v>1969.118769398382</v>
      </c>
      <c r="AN381" s="606">
        <v>1888.3985027317153</v>
      </c>
      <c r="AO381" s="606">
        <v>716.3231195998178</v>
      </c>
      <c r="AQ381" s="649">
        <f t="shared" si="76"/>
        <v>1969.118769398382</v>
      </c>
      <c r="AR381" s="649">
        <f t="shared" si="77"/>
        <v>1888.3985027317153</v>
      </c>
      <c r="AS381" s="649">
        <f t="shared" si="78"/>
        <v>716.3231195998178</v>
      </c>
    </row>
    <row r="382" spans="2:45" ht="15" customHeight="1">
      <c r="B382" s="1050"/>
      <c r="C382" s="112"/>
      <c r="D382" s="112"/>
      <c r="E382" s="606" t="s">
        <v>506</v>
      </c>
      <c r="G382" s="606" t="s">
        <v>506</v>
      </c>
      <c r="S382" s="617"/>
      <c r="T382" s="618"/>
      <c r="U382" s="618">
        <v>40</v>
      </c>
      <c r="V382" s="606">
        <v>1944.0155087292051</v>
      </c>
      <c r="W382" s="606">
        <v>1863.2952420625384</v>
      </c>
      <c r="X382" s="606">
        <v>716.3231195998178</v>
      </c>
      <c r="Z382" s="617"/>
      <c r="AA382" s="618"/>
      <c r="AB382" s="618" t="s">
        <v>808</v>
      </c>
      <c r="AC382" s="606">
        <v>2138.0610596021256</v>
      </c>
      <c r="AD382" s="606">
        <v>2049.2687662687922</v>
      </c>
      <c r="AE382" s="606">
        <v>787.59943155980011</v>
      </c>
      <c r="AG382" s="447" t="str">
        <f t="shared" si="75"/>
        <v/>
      </c>
      <c r="AJ382" s="617"/>
      <c r="AK382" s="618"/>
      <c r="AL382" s="618" t="s">
        <v>808</v>
      </c>
      <c r="AM382" s="606">
        <v>2165.6746463382201</v>
      </c>
      <c r="AN382" s="606">
        <v>2076.8823530048867</v>
      </c>
      <c r="AO382" s="606">
        <v>787.59943155980011</v>
      </c>
      <c r="AQ382" s="649">
        <f t="shared" si="76"/>
        <v>2165.6746463382201</v>
      </c>
      <c r="AR382" s="649">
        <f t="shared" si="77"/>
        <v>2076.8823530048867</v>
      </c>
      <c r="AS382" s="649">
        <f t="shared" si="78"/>
        <v>787.59943155980011</v>
      </c>
    </row>
    <row r="383" spans="2:45" ht="15" customHeight="1" thickBot="1">
      <c r="B383" s="1050"/>
      <c r="C383" s="112"/>
      <c r="D383" s="112"/>
      <c r="E383" s="606" t="s">
        <v>506</v>
      </c>
      <c r="G383" s="606" t="s">
        <v>506</v>
      </c>
      <c r="S383" s="617"/>
      <c r="T383" s="618"/>
      <c r="U383" s="618" t="s">
        <v>808</v>
      </c>
      <c r="V383" s="606">
        <v>2138.0610596021256</v>
      </c>
      <c r="W383" s="606">
        <v>2049.2687662687922</v>
      </c>
      <c r="X383" s="606">
        <v>787.59943155980011</v>
      </c>
      <c r="Z383" s="621"/>
      <c r="AA383" s="622"/>
      <c r="AB383" s="623">
        <v>45</v>
      </c>
      <c r="AC383" s="606">
        <v>0</v>
      </c>
      <c r="AD383" s="606">
        <v>0</v>
      </c>
      <c r="AE383" s="606">
        <v>0</v>
      </c>
      <c r="AG383" s="447" t="str">
        <f t="shared" si="75"/>
        <v/>
      </c>
      <c r="AJ383" s="621"/>
      <c r="AK383" s="622"/>
      <c r="AL383" s="623">
        <v>45</v>
      </c>
      <c r="AM383" s="606">
        <v>0</v>
      </c>
      <c r="AN383" s="606">
        <v>0</v>
      </c>
      <c r="AO383" s="606">
        <v>0</v>
      </c>
      <c r="AQ383" s="649">
        <f t="shared" si="76"/>
        <v>0</v>
      </c>
      <c r="AR383" s="649">
        <f t="shared" si="77"/>
        <v>0</v>
      </c>
      <c r="AS383" s="649">
        <f t="shared" si="78"/>
        <v>0</v>
      </c>
    </row>
    <row r="384" spans="2:45" ht="15" customHeight="1" thickBot="1">
      <c r="B384" s="1050"/>
      <c r="C384" s="112"/>
      <c r="D384" s="112"/>
      <c r="E384" s="606" t="s">
        <v>506</v>
      </c>
      <c r="G384" s="606" t="s">
        <v>506</v>
      </c>
      <c r="S384" s="621"/>
      <c r="T384" s="622"/>
      <c r="U384" s="623">
        <v>45</v>
      </c>
      <c r="V384" s="606">
        <v>0</v>
      </c>
      <c r="W384" s="606">
        <v>0</v>
      </c>
      <c r="X384" s="606">
        <v>0</v>
      </c>
      <c r="Z384" s="617"/>
      <c r="AA384" s="618"/>
      <c r="AB384" s="620" t="s">
        <v>788</v>
      </c>
      <c r="AC384" s="606">
        <v>1.1152305298010627</v>
      </c>
      <c r="AD384" s="606"/>
      <c r="AE384" s="606"/>
      <c r="AG384" s="447" t="str">
        <f t="shared" si="75"/>
        <v/>
      </c>
      <c r="AJ384" s="617"/>
      <c r="AK384" s="618"/>
      <c r="AL384" s="620" t="s">
        <v>788</v>
      </c>
      <c r="AM384" s="606">
        <v>1.12903732316911</v>
      </c>
      <c r="AN384" s="606"/>
      <c r="AO384" s="606"/>
      <c r="AQ384" s="649" t="e">
        <f t="shared" si="76"/>
        <v>#VALUE!</v>
      </c>
      <c r="AR384" s="649">
        <f t="shared" si="77"/>
        <v>0</v>
      </c>
      <c r="AS384" s="649" t="e">
        <f t="shared" si="78"/>
        <v>#VALUE!</v>
      </c>
    </row>
    <row r="385" spans="2:45" ht="15" customHeight="1" thickBot="1">
      <c r="B385" s="1050"/>
      <c r="C385" s="112"/>
      <c r="D385" s="112"/>
      <c r="E385" s="606" t="s">
        <v>506</v>
      </c>
      <c r="G385" s="606" t="s">
        <v>506</v>
      </c>
      <c r="S385" s="617"/>
      <c r="T385" s="618"/>
      <c r="U385" s="620" t="s">
        <v>788</v>
      </c>
      <c r="V385" s="606">
        <v>1.1152305298010627</v>
      </c>
      <c r="W385" s="606"/>
      <c r="X385" s="606"/>
      <c r="Z385" s="624"/>
      <c r="AA385" s="625"/>
      <c r="AB385" s="626">
        <v>20</v>
      </c>
      <c r="AC385" s="606">
        <v>875.40515646772951</v>
      </c>
      <c r="AD385" s="606">
        <v>693.07355646772953</v>
      </c>
      <c r="AE385" s="606">
        <v>527.14738335607103</v>
      </c>
      <c r="AG385" s="447" t="str">
        <f t="shared" si="75"/>
        <v/>
      </c>
      <c r="AJ385" s="624"/>
      <c r="AK385" s="625"/>
      <c r="AL385" s="626">
        <v>20</v>
      </c>
      <c r="AM385" s="606">
        <v>889.21194983577675</v>
      </c>
      <c r="AN385" s="606">
        <v>706.88034983577677</v>
      </c>
      <c r="AO385" s="606">
        <v>577.04176762164616</v>
      </c>
      <c r="AQ385" s="649" t="e">
        <f t="shared" si="76"/>
        <v>#VALUE!</v>
      </c>
      <c r="AR385" s="649">
        <f t="shared" si="77"/>
        <v>706.88034983577677</v>
      </c>
      <c r="AS385" s="649" t="e">
        <f t="shared" si="78"/>
        <v>#VALUE!</v>
      </c>
    </row>
    <row r="386" spans="2:45" ht="15" customHeight="1">
      <c r="B386" s="1050"/>
      <c r="C386" s="112"/>
      <c r="D386" s="112"/>
      <c r="E386" s="606" t="s">
        <v>506</v>
      </c>
      <c r="G386" s="606" t="s">
        <v>506</v>
      </c>
      <c r="S386" s="624"/>
      <c r="T386" s="625"/>
      <c r="U386" s="626">
        <v>20</v>
      </c>
      <c r="V386" s="606">
        <v>875.40515646772951</v>
      </c>
      <c r="W386" s="606">
        <v>693.07355646772953</v>
      </c>
      <c r="X386" s="606">
        <v>527.14738335607103</v>
      </c>
      <c r="Z386" s="627"/>
      <c r="AA386" s="628"/>
      <c r="AB386" s="629">
        <v>40</v>
      </c>
      <c r="AC386" s="606">
        <v>1507.9693753958713</v>
      </c>
      <c r="AD386" s="606">
        <v>1176.4573753958716</v>
      </c>
      <c r="AE386" s="606">
        <v>874.77342428376528</v>
      </c>
      <c r="AG386" s="447" t="str">
        <f t="shared" si="75"/>
        <v/>
      </c>
      <c r="AJ386" s="627"/>
      <c r="AK386" s="628"/>
      <c r="AL386" s="629">
        <v>40</v>
      </c>
      <c r="AM386" s="606">
        <v>1533.0726360650483</v>
      </c>
      <c r="AN386" s="606">
        <v>1201.5606360650486</v>
      </c>
      <c r="AO386" s="606">
        <v>965.49048658481092</v>
      </c>
      <c r="AQ386" s="649" t="e">
        <f t="shared" si="76"/>
        <v>#VALUE!</v>
      </c>
      <c r="AR386" s="649">
        <f t="shared" si="77"/>
        <v>1201.5606360650486</v>
      </c>
      <c r="AS386" s="649" t="e">
        <f t="shared" si="78"/>
        <v>#VALUE!</v>
      </c>
    </row>
    <row r="387" spans="2:45" ht="15" customHeight="1">
      <c r="B387" s="1050"/>
      <c r="C387" s="112"/>
      <c r="D387" s="112"/>
      <c r="E387" s="606" t="s">
        <v>506</v>
      </c>
      <c r="G387" s="606" t="s">
        <v>506</v>
      </c>
      <c r="S387" s="627"/>
      <c r="T387" s="628"/>
      <c r="U387" s="629">
        <v>40</v>
      </c>
      <c r="V387" s="606">
        <v>1507.9693753958713</v>
      </c>
      <c r="W387" s="606">
        <v>1176.4573753958716</v>
      </c>
      <c r="X387" s="606">
        <v>874.77342428376528</v>
      </c>
      <c r="Z387" s="627"/>
      <c r="AA387" s="628"/>
      <c r="AB387" s="629" t="s">
        <v>808</v>
      </c>
      <c r="AC387" s="606">
        <v>1658.4103129354589</v>
      </c>
      <c r="AD387" s="606">
        <v>1293.747112935459</v>
      </c>
      <c r="AE387" s="606">
        <v>961.89476671214209</v>
      </c>
      <c r="AG387" s="447" t="str">
        <f t="shared" si="75"/>
        <v/>
      </c>
      <c r="AJ387" s="627"/>
      <c r="AK387" s="628"/>
      <c r="AL387" s="629" t="s">
        <v>808</v>
      </c>
      <c r="AM387" s="606">
        <v>1686.0238996715534</v>
      </c>
      <c r="AN387" s="606">
        <v>1321.3606996715534</v>
      </c>
      <c r="AO387" s="606">
        <v>1061.6835352432922</v>
      </c>
      <c r="AQ387" s="649" t="e">
        <f t="shared" si="76"/>
        <v>#VALUE!</v>
      </c>
      <c r="AR387" s="649">
        <f t="shared" si="77"/>
        <v>1321.3606996715534</v>
      </c>
      <c r="AS387" s="649" t="e">
        <f t="shared" si="78"/>
        <v>#VALUE!</v>
      </c>
    </row>
    <row r="388" spans="2:45" ht="15" customHeight="1" thickBot="1">
      <c r="B388" s="1050"/>
      <c r="C388" s="112"/>
      <c r="D388" s="112"/>
      <c r="E388" s="606" t="s">
        <v>506</v>
      </c>
      <c r="G388" s="606" t="s">
        <v>506</v>
      </c>
      <c r="S388" s="627"/>
      <c r="T388" s="628"/>
      <c r="U388" s="629" t="s">
        <v>808</v>
      </c>
      <c r="V388" s="606">
        <v>1658.4103129354589</v>
      </c>
      <c r="W388" s="606">
        <v>1293.747112935459</v>
      </c>
      <c r="X388" s="606">
        <v>961.89476671214209</v>
      </c>
      <c r="Z388" s="630"/>
      <c r="AA388" s="631"/>
      <c r="AB388" s="632">
        <v>45</v>
      </c>
      <c r="AC388" s="606">
        <v>1884.9617192448397</v>
      </c>
      <c r="AD388" s="606">
        <v>1470.5717192448399</v>
      </c>
      <c r="AE388" s="606">
        <v>1093.4667803547065</v>
      </c>
      <c r="AG388" s="447" t="str">
        <f t="shared" si="75"/>
        <v/>
      </c>
      <c r="AJ388" s="630"/>
      <c r="AK388" s="631"/>
      <c r="AL388" s="632">
        <v>45</v>
      </c>
      <c r="AM388" s="606">
        <v>1916.3407950813105</v>
      </c>
      <c r="AN388" s="606">
        <v>1501.9507950813106</v>
      </c>
      <c r="AO388" s="606">
        <v>1206.8631082310142</v>
      </c>
      <c r="AQ388" s="649" t="e">
        <f t="shared" si="76"/>
        <v>#VALUE!</v>
      </c>
      <c r="AR388" s="649">
        <f t="shared" si="77"/>
        <v>1501.9507950813106</v>
      </c>
      <c r="AS388" s="649" t="e">
        <f t="shared" si="78"/>
        <v>#VALUE!</v>
      </c>
    </row>
    <row r="389" spans="2:45" ht="15" customHeight="1" thickBot="1">
      <c r="B389" s="1050"/>
      <c r="C389" s="112"/>
      <c r="D389" s="112"/>
      <c r="E389" s="606" t="s">
        <v>506</v>
      </c>
      <c r="G389" s="606" t="s">
        <v>506</v>
      </c>
      <c r="S389" s="630"/>
      <c r="T389" s="631"/>
      <c r="U389" s="632">
        <v>45</v>
      </c>
      <c r="V389" s="606">
        <v>1884.9617192448397</v>
      </c>
      <c r="W389" s="606">
        <v>1470.5717192448399</v>
      </c>
      <c r="X389" s="606">
        <v>1093.4667803547065</v>
      </c>
      <c r="Z389" s="640"/>
      <c r="AA389" s="641"/>
      <c r="AB389" s="633" t="s">
        <v>788</v>
      </c>
      <c r="AC389" s="606">
        <v>0.87540515646772943</v>
      </c>
      <c r="AD389" s="606"/>
      <c r="AE389" s="606"/>
      <c r="AG389" s="447" t="str">
        <f t="shared" si="75"/>
        <v/>
      </c>
      <c r="AJ389" s="640"/>
      <c r="AK389" s="641"/>
      <c r="AL389" s="633" t="s">
        <v>788</v>
      </c>
      <c r="AM389" s="606">
        <v>0.88921194983577667</v>
      </c>
      <c r="AN389" s="606"/>
      <c r="AO389" s="606"/>
      <c r="AQ389" s="649" t="e">
        <f t="shared" si="76"/>
        <v>#VALUE!</v>
      </c>
      <c r="AR389" s="649">
        <f t="shared" si="77"/>
        <v>0</v>
      </c>
      <c r="AS389" s="649" t="e">
        <f t="shared" si="78"/>
        <v>#VALUE!</v>
      </c>
    </row>
    <row r="390" spans="2:45" ht="15" customHeight="1" thickBot="1">
      <c r="B390" s="1042"/>
      <c r="C390" s="110"/>
      <c r="D390" s="110"/>
      <c r="E390" s="606" t="s">
        <v>506</v>
      </c>
      <c r="G390" s="606" t="s">
        <v>506</v>
      </c>
      <c r="S390" s="640"/>
      <c r="T390" s="641"/>
      <c r="U390" s="633" t="s">
        <v>788</v>
      </c>
      <c r="V390" s="606">
        <v>0.87540515646772943</v>
      </c>
      <c r="W390" s="606"/>
      <c r="X390" s="606"/>
      <c r="Z390" s="640"/>
      <c r="AA390" s="641"/>
      <c r="AB390" s="633"/>
      <c r="AC390" s="606"/>
      <c r="AD390" s="606"/>
      <c r="AE390" s="606"/>
      <c r="AG390" s="447" t="str">
        <f t="shared" si="75"/>
        <v/>
      </c>
      <c r="AJ390" s="111"/>
      <c r="AK390" s="111"/>
      <c r="AL390" s="111"/>
    </row>
    <row r="391" spans="2:45" ht="15" customHeight="1">
      <c r="B391" s="1042"/>
      <c r="C391" s="110"/>
      <c r="D391" s="110"/>
      <c r="E391" s="606" t="s">
        <v>506</v>
      </c>
      <c r="G391" s="606" t="s">
        <v>506</v>
      </c>
      <c r="S391" s="111"/>
      <c r="T391" s="111"/>
      <c r="U391" s="111"/>
      <c r="Z391" s="111"/>
      <c r="AA391" s="111"/>
      <c r="AB391" s="111"/>
      <c r="AG391" s="447" t="str">
        <f t="shared" si="75"/>
        <v/>
      </c>
      <c r="AJ391" s="111"/>
      <c r="AK391" s="111"/>
      <c r="AL391" s="111"/>
    </row>
    <row r="392" spans="2:45" ht="15" customHeight="1">
      <c r="B392" s="1042"/>
      <c r="C392" s="110"/>
      <c r="D392" s="110"/>
      <c r="E392" s="606" t="s">
        <v>506</v>
      </c>
      <c r="G392" s="606" t="s">
        <v>506</v>
      </c>
      <c r="S392" s="111"/>
      <c r="T392" s="111"/>
      <c r="U392" s="111"/>
      <c r="Z392" s="111"/>
      <c r="AA392" s="111"/>
      <c r="AB392" s="111"/>
      <c r="AG392" s="447" t="str">
        <f t="shared" si="75"/>
        <v/>
      </c>
      <c r="AJ392" s="111"/>
      <c r="AK392" s="111"/>
      <c r="AL392" s="111"/>
    </row>
    <row r="393" spans="2:45" ht="15" customHeight="1">
      <c r="B393" s="1042"/>
      <c r="C393" s="110"/>
      <c r="D393" s="110"/>
      <c r="E393" s="606" t="s">
        <v>506</v>
      </c>
      <c r="G393" s="606" t="s">
        <v>506</v>
      </c>
      <c r="S393" s="111"/>
      <c r="T393" s="111"/>
      <c r="U393" s="111"/>
      <c r="Z393" s="111"/>
      <c r="AA393" s="111"/>
      <c r="AB393" s="111"/>
      <c r="AG393" s="447" t="str">
        <f t="shared" si="75"/>
        <v/>
      </c>
      <c r="AJ393" s="111"/>
      <c r="AK393" s="111"/>
      <c r="AL393" s="111"/>
    </row>
    <row r="394" spans="2:45" ht="15" customHeight="1">
      <c r="B394" s="1042"/>
      <c r="C394" s="110"/>
      <c r="D394" s="110"/>
      <c r="S394" s="111"/>
      <c r="T394" s="111"/>
      <c r="U394" s="111"/>
      <c r="Z394" s="111"/>
      <c r="AA394" s="111"/>
      <c r="AB394" s="111"/>
      <c r="AG394" s="447" t="str">
        <f t="shared" si="75"/>
        <v/>
      </c>
      <c r="AJ394" s="111"/>
      <c r="AK394" s="111"/>
      <c r="AL394" s="111"/>
    </row>
    <row r="395" spans="2:45" ht="15" customHeight="1">
      <c r="B395" s="1042"/>
      <c r="C395" s="110"/>
      <c r="D395" s="110"/>
      <c r="S395" s="111"/>
      <c r="T395" s="111"/>
      <c r="U395" s="111"/>
      <c r="Z395" s="111"/>
      <c r="AA395" s="111"/>
      <c r="AB395" s="111"/>
      <c r="AG395" s="447" t="str">
        <f t="shared" si="75"/>
        <v/>
      </c>
      <c r="AJ395" s="111"/>
      <c r="AK395" s="111"/>
      <c r="AL395" s="111"/>
    </row>
    <row r="396" spans="2:45" ht="15" customHeight="1">
      <c r="B396" s="1042"/>
      <c r="C396" s="110"/>
      <c r="D396" s="110"/>
      <c r="S396" s="111"/>
      <c r="T396" s="111"/>
      <c r="U396" s="111"/>
      <c r="Z396" s="111"/>
      <c r="AA396" s="111"/>
      <c r="AB396" s="111"/>
      <c r="AG396" s="447" t="str">
        <f t="shared" si="75"/>
        <v/>
      </c>
      <c r="AJ396" s="111"/>
      <c r="AK396" s="111"/>
      <c r="AL396" s="111"/>
    </row>
    <row r="397" spans="2:45" ht="15" customHeight="1">
      <c r="B397" s="1042"/>
      <c r="C397" s="110"/>
      <c r="D397" s="110"/>
      <c r="S397" s="111"/>
      <c r="T397" s="111"/>
      <c r="U397" s="111"/>
      <c r="Z397" s="111"/>
      <c r="AA397" s="111"/>
      <c r="AB397" s="111"/>
      <c r="AG397" s="447" t="str">
        <f t="shared" si="75"/>
        <v/>
      </c>
      <c r="AJ397" s="111"/>
      <c r="AK397" s="111"/>
      <c r="AL397" s="111"/>
    </row>
    <row r="398" spans="2:45" ht="15" customHeight="1">
      <c r="B398" s="1042"/>
      <c r="C398" s="110"/>
      <c r="D398" s="110"/>
      <c r="S398" s="111"/>
      <c r="T398" s="111"/>
      <c r="U398" s="111"/>
      <c r="Z398" s="111"/>
      <c r="AA398" s="111"/>
      <c r="AB398" s="111"/>
      <c r="AG398" s="447" t="str">
        <f t="shared" si="75"/>
        <v/>
      </c>
      <c r="AJ398" s="111"/>
      <c r="AK398" s="111"/>
      <c r="AL398" s="111"/>
    </row>
    <row r="399" spans="2:45" ht="15" customHeight="1">
      <c r="B399" s="1042"/>
      <c r="C399" s="110"/>
      <c r="D399" s="110"/>
      <c r="S399" s="111"/>
      <c r="T399" s="111"/>
      <c r="U399" s="111"/>
      <c r="Z399" s="111"/>
      <c r="AA399" s="111"/>
      <c r="AB399" s="111"/>
      <c r="AG399" s="447" t="str">
        <f t="shared" si="75"/>
        <v/>
      </c>
      <c r="AJ399" s="111"/>
      <c r="AK399" s="111"/>
      <c r="AL399" s="111"/>
    </row>
    <row r="400" spans="2:45" ht="15" customHeight="1">
      <c r="B400" s="1042"/>
      <c r="C400" s="110"/>
      <c r="D400" s="110"/>
      <c r="S400" s="111"/>
      <c r="T400" s="111"/>
      <c r="U400" s="111"/>
      <c r="Z400" s="111"/>
      <c r="AA400" s="111"/>
      <c r="AB400" s="111"/>
      <c r="AG400" s="447" t="str">
        <f t="shared" si="75"/>
        <v/>
      </c>
      <c r="AJ400" s="111"/>
      <c r="AK400" s="111"/>
      <c r="AL400" s="111"/>
    </row>
    <row r="401" spans="2:38" ht="15" customHeight="1">
      <c r="B401" s="1042"/>
      <c r="C401" s="110"/>
      <c r="D401" s="110"/>
      <c r="S401" s="111"/>
      <c r="T401" s="111"/>
      <c r="U401" s="111"/>
      <c r="Z401" s="111"/>
      <c r="AA401" s="111"/>
      <c r="AB401" s="111"/>
      <c r="AG401" s="447" t="str">
        <f t="shared" si="75"/>
        <v/>
      </c>
      <c r="AJ401" s="111"/>
      <c r="AK401" s="111"/>
      <c r="AL401" s="111"/>
    </row>
    <row r="402" spans="2:38" ht="15" customHeight="1">
      <c r="B402" s="1042"/>
      <c r="C402" s="110"/>
      <c r="D402" s="110"/>
      <c r="S402" s="111"/>
      <c r="T402" s="111"/>
      <c r="U402" s="111"/>
      <c r="Z402" s="111"/>
      <c r="AA402" s="111"/>
      <c r="AB402" s="111"/>
      <c r="AG402" s="447" t="str">
        <f t="shared" si="75"/>
        <v/>
      </c>
      <c r="AJ402" s="111"/>
      <c r="AK402" s="111"/>
      <c r="AL402" s="111"/>
    </row>
    <row r="403" spans="2:38" ht="15" customHeight="1">
      <c r="B403" s="1042"/>
      <c r="C403" s="110"/>
      <c r="D403" s="110"/>
      <c r="AG403" s="447" t="str">
        <f t="shared" si="75"/>
        <v/>
      </c>
      <c r="AJ403" s="111"/>
      <c r="AK403" s="111"/>
      <c r="AL403" s="111"/>
    </row>
    <row r="404" spans="2:38" ht="15" customHeight="1">
      <c r="B404" s="1042"/>
      <c r="C404" s="110"/>
      <c r="D404" s="110"/>
      <c r="AG404" s="447" t="str">
        <f t="shared" si="75"/>
        <v/>
      </c>
      <c r="AJ404" s="111"/>
      <c r="AK404" s="111"/>
      <c r="AL404" s="111"/>
    </row>
    <row r="405" spans="2:38" ht="15" customHeight="1">
      <c r="B405" s="1042"/>
      <c r="C405" s="110"/>
      <c r="D405" s="110"/>
      <c r="AG405" s="447" t="str">
        <f t="shared" si="75"/>
        <v/>
      </c>
      <c r="AJ405" s="111"/>
      <c r="AK405" s="111"/>
      <c r="AL405" s="111"/>
    </row>
    <row r="406" spans="2:38" ht="15" customHeight="1">
      <c r="B406" s="1042"/>
      <c r="C406" s="110"/>
      <c r="D406" s="110"/>
      <c r="AG406" s="447" t="str">
        <f t="shared" si="75"/>
        <v/>
      </c>
      <c r="AJ406" s="111"/>
      <c r="AK406" s="111"/>
      <c r="AL406" s="111"/>
    </row>
    <row r="407" spans="2:38" ht="15" customHeight="1">
      <c r="B407" s="1042"/>
      <c r="C407" s="110"/>
      <c r="D407" s="110"/>
      <c r="AG407" s="447" t="str">
        <f t="shared" si="75"/>
        <v/>
      </c>
      <c r="AJ407" s="111"/>
      <c r="AK407" s="111"/>
      <c r="AL407" s="111"/>
    </row>
    <row r="408" spans="2:38" ht="15" customHeight="1">
      <c r="B408" s="1042"/>
      <c r="C408" s="110"/>
      <c r="D408" s="110"/>
      <c r="AG408" s="447" t="str">
        <f t="shared" ref="AG408:AG439" si="79">IF(Z408=B378,"","X")</f>
        <v/>
      </c>
      <c r="AJ408" s="111"/>
      <c r="AK408" s="111"/>
      <c r="AL408" s="111"/>
    </row>
    <row r="409" spans="2:38" ht="15" customHeight="1">
      <c r="B409" s="1042"/>
      <c r="C409" s="110"/>
      <c r="D409" s="110"/>
      <c r="AG409" s="447" t="str">
        <f t="shared" si="79"/>
        <v/>
      </c>
    </row>
    <row r="410" spans="2:38" ht="15" customHeight="1">
      <c r="B410" s="1042"/>
      <c r="C410" s="110"/>
      <c r="D410" s="110"/>
      <c r="AG410" s="447" t="str">
        <f t="shared" si="79"/>
        <v/>
      </c>
    </row>
    <row r="411" spans="2:38" ht="15" customHeight="1">
      <c r="B411" s="1042"/>
      <c r="C411" s="110"/>
      <c r="D411" s="110"/>
      <c r="AG411" s="447" t="str">
        <f t="shared" si="79"/>
        <v/>
      </c>
    </row>
    <row r="412" spans="2:38" ht="15" customHeight="1">
      <c r="B412" s="1042"/>
      <c r="C412" s="110"/>
      <c r="D412" s="110"/>
      <c r="AG412" s="447" t="str">
        <f t="shared" si="79"/>
        <v/>
      </c>
    </row>
    <row r="413" spans="2:38" ht="15" customHeight="1">
      <c r="B413" s="1042"/>
      <c r="C413" s="110"/>
      <c r="D413" s="110"/>
      <c r="AG413" s="447" t="str">
        <f t="shared" si="79"/>
        <v/>
      </c>
    </row>
    <row r="414" spans="2:38" ht="15" customHeight="1">
      <c r="B414" s="1042"/>
      <c r="C414" s="110"/>
      <c r="D414" s="110"/>
      <c r="AG414" s="447" t="str">
        <f t="shared" si="79"/>
        <v/>
      </c>
    </row>
    <row r="415" spans="2:38">
      <c r="B415" s="1042"/>
      <c r="C415" s="110"/>
      <c r="D415" s="110"/>
      <c r="AG415" s="447" t="str">
        <f t="shared" si="79"/>
        <v/>
      </c>
    </row>
    <row r="416" spans="2:38">
      <c r="B416" s="1042"/>
      <c r="C416" s="110"/>
      <c r="D416" s="110"/>
      <c r="AG416" s="447" t="str">
        <f t="shared" si="79"/>
        <v/>
      </c>
    </row>
    <row r="417" spans="2:33">
      <c r="B417" s="1042"/>
      <c r="C417" s="110"/>
      <c r="D417" s="110"/>
      <c r="AG417" s="447" t="str">
        <f t="shared" si="79"/>
        <v/>
      </c>
    </row>
    <row r="418" spans="2:33">
      <c r="B418" s="1042"/>
      <c r="C418" s="110"/>
      <c r="D418" s="110"/>
      <c r="AG418" s="447" t="str">
        <f t="shared" si="79"/>
        <v/>
      </c>
    </row>
    <row r="419" spans="2:33">
      <c r="B419" s="1042"/>
      <c r="C419" s="110"/>
      <c r="D419" s="110"/>
      <c r="AG419" s="447" t="str">
        <f t="shared" si="79"/>
        <v/>
      </c>
    </row>
    <row r="420" spans="2:33">
      <c r="B420" s="1042"/>
      <c r="C420" s="110"/>
      <c r="D420" s="110"/>
      <c r="AG420" s="447" t="str">
        <f t="shared" si="79"/>
        <v/>
      </c>
    </row>
    <row r="421" spans="2:33">
      <c r="B421" s="1042"/>
      <c r="C421" s="110"/>
      <c r="D421" s="110"/>
      <c r="AG421" s="447" t="str">
        <f t="shared" si="79"/>
        <v/>
      </c>
    </row>
    <row r="422" spans="2:33">
      <c r="B422" s="1561"/>
      <c r="AG422" s="447" t="str">
        <f t="shared" si="79"/>
        <v/>
      </c>
    </row>
    <row r="423" spans="2:33">
      <c r="B423" s="1561"/>
      <c r="AG423" s="447" t="str">
        <f t="shared" si="79"/>
        <v/>
      </c>
    </row>
    <row r="424" spans="2:33">
      <c r="B424" s="1561"/>
      <c r="AG424" s="447" t="str">
        <f t="shared" si="79"/>
        <v/>
      </c>
    </row>
    <row r="425" spans="2:33">
      <c r="B425" s="1561"/>
      <c r="AG425" s="447" t="str">
        <f t="shared" si="79"/>
        <v/>
      </c>
    </row>
    <row r="426" spans="2:33">
      <c r="B426" s="1561"/>
      <c r="AG426" s="447" t="str">
        <f t="shared" si="79"/>
        <v/>
      </c>
    </row>
    <row r="427" spans="2:33">
      <c r="B427" s="1561"/>
      <c r="AG427" s="447" t="str">
        <f t="shared" si="79"/>
        <v/>
      </c>
    </row>
    <row r="428" spans="2:33">
      <c r="B428" s="1561"/>
      <c r="AG428" s="447" t="str">
        <f t="shared" si="79"/>
        <v/>
      </c>
    </row>
    <row r="429" spans="2:33">
      <c r="B429" s="1561"/>
      <c r="AG429" s="447" t="str">
        <f t="shared" si="79"/>
        <v/>
      </c>
    </row>
    <row r="430" spans="2:33">
      <c r="B430" s="1561"/>
      <c r="AG430" s="447" t="str">
        <f t="shared" si="79"/>
        <v/>
      </c>
    </row>
    <row r="431" spans="2:33">
      <c r="B431" s="1561"/>
      <c r="AG431" s="447" t="str">
        <f t="shared" si="79"/>
        <v/>
      </c>
    </row>
    <row r="432" spans="2:33">
      <c r="B432" s="1561"/>
      <c r="AG432" s="447" t="str">
        <f t="shared" si="79"/>
        <v/>
      </c>
    </row>
    <row r="433" spans="2:33">
      <c r="B433" s="1561"/>
      <c r="AG433" s="447" t="str">
        <f t="shared" si="79"/>
        <v/>
      </c>
    </row>
    <row r="434" spans="2:33">
      <c r="B434" s="1561"/>
      <c r="AG434" s="447" t="str">
        <f t="shared" si="79"/>
        <v/>
      </c>
    </row>
    <row r="435" spans="2:33">
      <c r="B435" s="1561"/>
      <c r="AG435" s="447" t="str">
        <f t="shared" si="79"/>
        <v/>
      </c>
    </row>
    <row r="436" spans="2:33">
      <c r="B436" s="1561"/>
      <c r="AG436" s="447" t="str">
        <f t="shared" si="79"/>
        <v/>
      </c>
    </row>
    <row r="437" spans="2:33">
      <c r="B437" s="1561"/>
      <c r="AG437" s="447" t="str">
        <f t="shared" si="79"/>
        <v/>
      </c>
    </row>
    <row r="438" spans="2:33">
      <c r="B438" s="1561"/>
      <c r="AG438" s="447" t="str">
        <f t="shared" si="79"/>
        <v/>
      </c>
    </row>
    <row r="439" spans="2:33">
      <c r="B439" s="1561"/>
      <c r="AG439" s="447" t="str">
        <f t="shared" si="79"/>
        <v/>
      </c>
    </row>
    <row r="440" spans="2:33">
      <c r="B440" s="1561"/>
      <c r="AG440" s="447" t="str">
        <f t="shared" ref="AG440:AG452" si="80">IF(Z440=B410,"","X")</f>
        <v/>
      </c>
    </row>
    <row r="441" spans="2:33">
      <c r="B441" s="1561"/>
      <c r="AG441" s="447" t="str">
        <f t="shared" si="80"/>
        <v/>
      </c>
    </row>
    <row r="442" spans="2:33">
      <c r="B442" s="1561"/>
      <c r="AG442" s="447" t="str">
        <f t="shared" si="80"/>
        <v/>
      </c>
    </row>
    <row r="443" spans="2:33">
      <c r="B443" s="1561"/>
      <c r="AG443" s="447" t="str">
        <f t="shared" si="80"/>
        <v/>
      </c>
    </row>
    <row r="444" spans="2:33">
      <c r="B444" s="1561"/>
      <c r="AG444" s="447" t="str">
        <f t="shared" si="80"/>
        <v/>
      </c>
    </row>
    <row r="445" spans="2:33">
      <c r="B445" s="1561"/>
      <c r="AG445" s="447" t="str">
        <f t="shared" si="80"/>
        <v/>
      </c>
    </row>
    <row r="446" spans="2:33">
      <c r="B446" s="1561"/>
      <c r="AG446" s="447" t="str">
        <f t="shared" si="80"/>
        <v/>
      </c>
    </row>
    <row r="447" spans="2:33">
      <c r="B447" s="1561"/>
      <c r="AG447" s="447" t="str">
        <f t="shared" si="80"/>
        <v/>
      </c>
    </row>
    <row r="448" spans="2:33">
      <c r="B448" s="1561"/>
      <c r="AG448" s="447" t="str">
        <f t="shared" si="80"/>
        <v/>
      </c>
    </row>
    <row r="449" spans="2:33">
      <c r="B449" s="1561"/>
      <c r="AG449" s="447" t="str">
        <f t="shared" si="80"/>
        <v/>
      </c>
    </row>
    <row r="450" spans="2:33">
      <c r="B450" s="1561"/>
      <c r="AG450" s="447" t="str">
        <f t="shared" si="80"/>
        <v/>
      </c>
    </row>
    <row r="451" spans="2:33">
      <c r="B451" s="1561"/>
      <c r="AG451" s="447" t="str">
        <f t="shared" si="80"/>
        <v/>
      </c>
    </row>
    <row r="452" spans="2:33">
      <c r="B452" s="1561"/>
      <c r="AG452" s="447" t="str">
        <f t="shared" si="80"/>
        <v/>
      </c>
    </row>
    <row r="453" spans="2:33">
      <c r="B453" s="1561"/>
    </row>
    <row r="454" spans="2:33">
      <c r="B454" s="1561"/>
    </row>
    <row r="455" spans="2:33">
      <c r="B455" s="1561"/>
    </row>
    <row r="456" spans="2:33">
      <c r="B456" s="1561"/>
    </row>
    <row r="457" spans="2:33">
      <c r="B457" s="1561"/>
    </row>
    <row r="458" spans="2:33">
      <c r="B458" s="1561"/>
    </row>
    <row r="459" spans="2:33">
      <c r="B459" s="1561"/>
    </row>
    <row r="460" spans="2:33">
      <c r="B460" s="1561"/>
    </row>
    <row r="461" spans="2:33">
      <c r="B461" s="1561"/>
    </row>
    <row r="462" spans="2:33">
      <c r="B462" s="1561"/>
    </row>
    <row r="463" spans="2:33">
      <c r="B463" s="1561"/>
    </row>
    <row r="464" spans="2:33">
      <c r="B464" s="1561"/>
    </row>
    <row r="465" spans="2:2">
      <c r="B465" s="1561"/>
    </row>
    <row r="466" spans="2:2">
      <c r="B466" s="1561"/>
    </row>
    <row r="467" spans="2:2">
      <c r="B467" s="1561"/>
    </row>
    <row r="468" spans="2:2">
      <c r="B468" s="1561"/>
    </row>
    <row r="469" spans="2:2">
      <c r="B469" s="1561"/>
    </row>
    <row r="470" spans="2:2">
      <c r="B470" s="1561"/>
    </row>
    <row r="471" spans="2:2">
      <c r="B471" s="1561"/>
    </row>
    <row r="472" spans="2:2">
      <c r="B472" s="1561"/>
    </row>
    <row r="473" spans="2:2">
      <c r="B473" s="1561"/>
    </row>
    <row r="474" spans="2:2">
      <c r="B474" s="1561"/>
    </row>
    <row r="475" spans="2:2">
      <c r="B475" s="1561"/>
    </row>
    <row r="476" spans="2:2">
      <c r="B476" s="1561"/>
    </row>
    <row r="477" spans="2:2">
      <c r="B477" s="1561"/>
    </row>
    <row r="478" spans="2:2">
      <c r="B478" s="1561"/>
    </row>
    <row r="479" spans="2:2">
      <c r="B479" s="1561"/>
    </row>
    <row r="480" spans="2:2">
      <c r="B480" s="1561"/>
    </row>
    <row r="481" spans="2:2">
      <c r="B481" s="1561"/>
    </row>
    <row r="482" spans="2:2">
      <c r="B482" s="1561"/>
    </row>
    <row r="483" spans="2:2">
      <c r="B483" s="1561"/>
    </row>
    <row r="484" spans="2:2">
      <c r="B484" s="1561"/>
    </row>
    <row r="485" spans="2:2">
      <c r="B485" s="1561"/>
    </row>
    <row r="486" spans="2:2">
      <c r="B486" s="1561"/>
    </row>
    <row r="487" spans="2:2">
      <c r="B487" s="1561"/>
    </row>
    <row r="488" spans="2:2">
      <c r="B488" s="1561"/>
    </row>
    <row r="489" spans="2:2">
      <c r="B489" s="1561"/>
    </row>
    <row r="490" spans="2:2">
      <c r="B490" s="1561"/>
    </row>
    <row r="491" spans="2:2">
      <c r="B491" s="1561"/>
    </row>
    <row r="492" spans="2:2">
      <c r="B492" s="1561"/>
    </row>
    <row r="493" spans="2:2">
      <c r="B493" s="1561"/>
    </row>
    <row r="494" spans="2:2">
      <c r="B494" s="1561"/>
    </row>
    <row r="495" spans="2:2">
      <c r="B495" s="1561"/>
    </row>
    <row r="496" spans="2:2">
      <c r="B496" s="1561"/>
    </row>
    <row r="497" spans="2:2">
      <c r="B497" s="1561"/>
    </row>
    <row r="498" spans="2:2">
      <c r="B498" s="1561"/>
    </row>
    <row r="499" spans="2:2">
      <c r="B499" s="1561"/>
    </row>
    <row r="500" spans="2:2">
      <c r="B500" s="1561"/>
    </row>
    <row r="501" spans="2:2">
      <c r="B501" s="1561"/>
    </row>
    <row r="502" spans="2:2">
      <c r="B502" s="1561"/>
    </row>
    <row r="503" spans="2:2">
      <c r="B503" s="1561"/>
    </row>
    <row r="504" spans="2:2">
      <c r="B504" s="1561"/>
    </row>
    <row r="505" spans="2:2">
      <c r="B505" s="1561"/>
    </row>
    <row r="506" spans="2:2">
      <c r="B506" s="1561"/>
    </row>
    <row r="507" spans="2:2">
      <c r="B507" s="1561"/>
    </row>
    <row r="508" spans="2:2">
      <c r="B508" s="1561"/>
    </row>
    <row r="509" spans="2:2">
      <c r="B509" s="1561"/>
    </row>
    <row r="510" spans="2:2">
      <c r="B510" s="1561"/>
    </row>
    <row r="511" spans="2:2">
      <c r="B511" s="1561"/>
    </row>
    <row r="512" spans="2:2">
      <c r="B512" s="1561"/>
    </row>
    <row r="513" spans="2:2">
      <c r="B513" s="1561"/>
    </row>
    <row r="514" spans="2:2">
      <c r="B514" s="1561"/>
    </row>
    <row r="515" spans="2:2">
      <c r="B515" s="1561"/>
    </row>
    <row r="516" spans="2:2">
      <c r="B516" s="1561"/>
    </row>
    <row r="517" spans="2:2">
      <c r="B517" s="1561"/>
    </row>
    <row r="518" spans="2:2">
      <c r="B518" s="1561"/>
    </row>
    <row r="519" spans="2:2">
      <c r="B519" s="1561"/>
    </row>
    <row r="520" spans="2:2">
      <c r="B520" s="1561"/>
    </row>
    <row r="521" spans="2:2">
      <c r="B521" s="1561"/>
    </row>
    <row r="522" spans="2:2">
      <c r="B522" s="1561"/>
    </row>
    <row r="523" spans="2:2">
      <c r="B523" s="1561"/>
    </row>
    <row r="524" spans="2:2">
      <c r="B524" s="1561"/>
    </row>
    <row r="525" spans="2:2">
      <c r="B525" s="1561"/>
    </row>
    <row r="526" spans="2:2">
      <c r="B526" s="1561"/>
    </row>
    <row r="527" spans="2:2">
      <c r="B527" s="1561"/>
    </row>
    <row r="528" spans="2:2">
      <c r="B528" s="1561"/>
    </row>
    <row r="529" spans="2:2">
      <c r="B529" s="1561"/>
    </row>
    <row r="530" spans="2:2">
      <c r="B530" s="1561"/>
    </row>
    <row r="531" spans="2:2">
      <c r="B531" s="1561"/>
    </row>
    <row r="532" spans="2:2">
      <c r="B532" s="1561"/>
    </row>
    <row r="533" spans="2:2">
      <c r="B533" s="1561"/>
    </row>
    <row r="534" spans="2:2">
      <c r="B534" s="1561"/>
    </row>
    <row r="535" spans="2:2">
      <c r="B535" s="1561"/>
    </row>
    <row r="536" spans="2:2">
      <c r="B536" s="1561"/>
    </row>
    <row r="537" spans="2:2">
      <c r="B537" s="1561"/>
    </row>
    <row r="538" spans="2:2">
      <c r="B538" s="1561"/>
    </row>
    <row r="539" spans="2:2">
      <c r="B539" s="1561"/>
    </row>
    <row r="540" spans="2:2">
      <c r="B540" s="1561"/>
    </row>
    <row r="541" spans="2:2">
      <c r="B541" s="1561"/>
    </row>
    <row r="542" spans="2:2">
      <c r="B542" s="1561"/>
    </row>
    <row r="543" spans="2:2">
      <c r="B543" s="1561"/>
    </row>
    <row r="544" spans="2:2">
      <c r="B544" s="1561"/>
    </row>
    <row r="545" spans="2:2">
      <c r="B545" s="1561"/>
    </row>
    <row r="546" spans="2:2">
      <c r="B546" s="1561"/>
    </row>
    <row r="547" spans="2:2">
      <c r="B547" s="1561"/>
    </row>
    <row r="548" spans="2:2">
      <c r="B548" s="1561"/>
    </row>
    <row r="549" spans="2:2">
      <c r="B549" s="1561"/>
    </row>
    <row r="550" spans="2:2">
      <c r="B550" s="1561"/>
    </row>
    <row r="551" spans="2:2">
      <c r="B551" s="1561"/>
    </row>
    <row r="552" spans="2:2">
      <c r="B552" s="1561"/>
    </row>
    <row r="553" spans="2:2">
      <c r="B553" s="1561"/>
    </row>
    <row r="554" spans="2:2">
      <c r="B554" s="1561"/>
    </row>
    <row r="555" spans="2:2">
      <c r="B555" s="1561"/>
    </row>
    <row r="556" spans="2:2">
      <c r="B556" s="1561"/>
    </row>
    <row r="557" spans="2:2">
      <c r="B557" s="1561"/>
    </row>
    <row r="558" spans="2:2">
      <c r="B558" s="1561"/>
    </row>
    <row r="559" spans="2:2">
      <c r="B559" s="1561"/>
    </row>
    <row r="560" spans="2:2">
      <c r="B560" s="1561"/>
    </row>
    <row r="561" spans="2:2">
      <c r="B561" s="1561"/>
    </row>
    <row r="562" spans="2:2">
      <c r="B562" s="1561"/>
    </row>
    <row r="563" spans="2:2">
      <c r="B563" s="1561"/>
    </row>
    <row r="564" spans="2:2">
      <c r="B564" s="1561"/>
    </row>
    <row r="565" spans="2:2">
      <c r="B565" s="1561"/>
    </row>
    <row r="566" spans="2:2">
      <c r="B566" s="1561"/>
    </row>
    <row r="567" spans="2:2">
      <c r="B567" s="1561"/>
    </row>
    <row r="568" spans="2:2">
      <c r="B568" s="1561"/>
    </row>
    <row r="569" spans="2:2">
      <c r="B569" s="1561"/>
    </row>
    <row r="570" spans="2:2">
      <c r="B570" s="1561"/>
    </row>
    <row r="571" spans="2:2">
      <c r="B571" s="1561"/>
    </row>
    <row r="572" spans="2:2">
      <c r="B572" s="1561"/>
    </row>
    <row r="573" spans="2:2">
      <c r="B573" s="1561"/>
    </row>
    <row r="574" spans="2:2">
      <c r="B574" s="1561"/>
    </row>
    <row r="575" spans="2:2">
      <c r="B575" s="1561"/>
    </row>
    <row r="576" spans="2:2">
      <c r="B576" s="1561"/>
    </row>
    <row r="577" spans="2:2">
      <c r="B577" s="1561"/>
    </row>
    <row r="578" spans="2:2">
      <c r="B578" s="1561"/>
    </row>
    <row r="579" spans="2:2">
      <c r="B579" s="1561"/>
    </row>
    <row r="580" spans="2:2">
      <c r="B580" s="1561"/>
    </row>
    <row r="581" spans="2:2">
      <c r="B581" s="1561"/>
    </row>
    <row r="582" spans="2:2">
      <c r="B582" s="1561"/>
    </row>
    <row r="583" spans="2:2">
      <c r="B583" s="1561"/>
    </row>
    <row r="584" spans="2:2">
      <c r="B584" s="1561"/>
    </row>
    <row r="585" spans="2:2">
      <c r="B585" s="1561"/>
    </row>
    <row r="586" spans="2:2">
      <c r="B586" s="1561"/>
    </row>
    <row r="587" spans="2:2">
      <c r="B587" s="1561"/>
    </row>
    <row r="588" spans="2:2">
      <c r="B588" s="1561"/>
    </row>
    <row r="589" spans="2:2">
      <c r="B589" s="1561"/>
    </row>
    <row r="590" spans="2:2">
      <c r="B590" s="1561"/>
    </row>
    <row r="591" spans="2:2">
      <c r="B591" s="1561"/>
    </row>
    <row r="592" spans="2:2">
      <c r="B592" s="1561"/>
    </row>
    <row r="593" spans="2:2">
      <c r="B593" s="1561"/>
    </row>
    <row r="594" spans="2:2">
      <c r="B594" s="1561"/>
    </row>
    <row r="595" spans="2:2">
      <c r="B595" s="1561"/>
    </row>
    <row r="596" spans="2:2">
      <c r="B596" s="1561"/>
    </row>
    <row r="597" spans="2:2">
      <c r="B597" s="1561"/>
    </row>
    <row r="598" spans="2:2">
      <c r="B598" s="1561"/>
    </row>
    <row r="599" spans="2:2">
      <c r="B599" s="1561"/>
    </row>
    <row r="600" spans="2:2">
      <c r="B600" s="1561"/>
    </row>
    <row r="601" spans="2:2">
      <c r="B601" s="1561"/>
    </row>
    <row r="602" spans="2:2">
      <c r="B602" s="1561"/>
    </row>
    <row r="603" spans="2:2">
      <c r="B603" s="1561"/>
    </row>
    <row r="604" spans="2:2">
      <c r="B604" s="1561"/>
    </row>
    <row r="605" spans="2:2">
      <c r="B605" s="1561"/>
    </row>
    <row r="606" spans="2:2">
      <c r="B606" s="1561"/>
    </row>
    <row r="607" spans="2:2">
      <c r="B607" s="1561"/>
    </row>
    <row r="608" spans="2:2">
      <c r="B608" s="1561"/>
    </row>
    <row r="609" spans="2:2">
      <c r="B609" s="1561"/>
    </row>
    <row r="610" spans="2:2">
      <c r="B610" s="1561"/>
    </row>
    <row r="611" spans="2:2">
      <c r="B611" s="1561"/>
    </row>
    <row r="612" spans="2:2">
      <c r="B612" s="1561"/>
    </row>
    <row r="613" spans="2:2">
      <c r="B613" s="1561"/>
    </row>
    <row r="614" spans="2:2">
      <c r="B614" s="1561"/>
    </row>
    <row r="615" spans="2:2">
      <c r="B615" s="1561"/>
    </row>
    <row r="616" spans="2:2">
      <c r="B616" s="1561"/>
    </row>
    <row r="617" spans="2:2">
      <c r="B617" s="1561"/>
    </row>
    <row r="618" spans="2:2">
      <c r="B618" s="1561"/>
    </row>
    <row r="619" spans="2:2">
      <c r="B619" s="1561"/>
    </row>
    <row r="620" spans="2:2">
      <c r="B620" s="1561"/>
    </row>
    <row r="621" spans="2:2">
      <c r="B621" s="1561"/>
    </row>
    <row r="622" spans="2:2">
      <c r="B622" s="1561"/>
    </row>
    <row r="623" spans="2:2">
      <c r="B623" s="1561"/>
    </row>
    <row r="624" spans="2:2">
      <c r="B624" s="1561"/>
    </row>
    <row r="625" spans="2:2">
      <c r="B625" s="1561"/>
    </row>
    <row r="626" spans="2:2">
      <c r="B626" s="1561"/>
    </row>
    <row r="627" spans="2:2">
      <c r="B627" s="1561"/>
    </row>
    <row r="628" spans="2:2">
      <c r="B628" s="1561"/>
    </row>
    <row r="629" spans="2:2">
      <c r="B629" s="1561"/>
    </row>
    <row r="630" spans="2:2">
      <c r="B630" s="1561"/>
    </row>
    <row r="631" spans="2:2">
      <c r="B631" s="1561"/>
    </row>
    <row r="632" spans="2:2">
      <c r="B632" s="1561"/>
    </row>
    <row r="633" spans="2:2">
      <c r="B633" s="1561"/>
    </row>
    <row r="634" spans="2:2">
      <c r="B634" s="1561"/>
    </row>
    <row r="635" spans="2:2">
      <c r="B635" s="1561"/>
    </row>
    <row r="636" spans="2:2">
      <c r="B636" s="1561"/>
    </row>
    <row r="637" spans="2:2">
      <c r="B637" s="1561"/>
    </row>
    <row r="638" spans="2:2">
      <c r="B638" s="1561"/>
    </row>
    <row r="639" spans="2:2">
      <c r="B639" s="1561"/>
    </row>
    <row r="640" spans="2:2">
      <c r="B640" s="1561"/>
    </row>
    <row r="641" spans="2:2">
      <c r="B641" s="1561"/>
    </row>
    <row r="642" spans="2:2">
      <c r="B642" s="1561"/>
    </row>
    <row r="643" spans="2:2">
      <c r="B643" s="1561"/>
    </row>
    <row r="644" spans="2:2">
      <c r="B644" s="1561"/>
    </row>
    <row r="645" spans="2:2">
      <c r="B645" s="1561"/>
    </row>
    <row r="646" spans="2:2">
      <c r="B646" s="1561"/>
    </row>
    <row r="647" spans="2:2">
      <c r="B647" s="1561"/>
    </row>
    <row r="648" spans="2:2">
      <c r="B648" s="1561"/>
    </row>
    <row r="649" spans="2:2">
      <c r="B649" s="1561"/>
    </row>
    <row r="650" spans="2:2">
      <c r="B650" s="1561"/>
    </row>
    <row r="651" spans="2:2">
      <c r="B651" s="1561"/>
    </row>
    <row r="652" spans="2:2">
      <c r="B652" s="1561"/>
    </row>
    <row r="653" spans="2:2">
      <c r="B653" s="1561"/>
    </row>
    <row r="654" spans="2:2">
      <c r="B654" s="1561"/>
    </row>
    <row r="655" spans="2:2">
      <c r="B655" s="1561"/>
    </row>
    <row r="656" spans="2:2">
      <c r="B656" s="1561"/>
    </row>
    <row r="657" spans="2:2">
      <c r="B657" s="1561"/>
    </row>
    <row r="658" spans="2:2">
      <c r="B658" s="1561"/>
    </row>
    <row r="659" spans="2:2">
      <c r="B659" s="1561"/>
    </row>
    <row r="660" spans="2:2">
      <c r="B660" s="1561"/>
    </row>
    <row r="661" spans="2:2">
      <c r="B661" s="1561"/>
    </row>
    <row r="662" spans="2:2">
      <c r="B662" s="1561"/>
    </row>
    <row r="663" spans="2:2">
      <c r="B663" s="1561"/>
    </row>
    <row r="664" spans="2:2">
      <c r="B664" s="1561"/>
    </row>
    <row r="665" spans="2:2">
      <c r="B665" s="1561"/>
    </row>
    <row r="666" spans="2:2">
      <c r="B666" s="1561"/>
    </row>
    <row r="667" spans="2:2">
      <c r="B667" s="1561"/>
    </row>
    <row r="668" spans="2:2">
      <c r="B668" s="1561"/>
    </row>
    <row r="669" spans="2:2">
      <c r="B669" s="1561"/>
    </row>
    <row r="670" spans="2:2">
      <c r="B670" s="1561"/>
    </row>
    <row r="671" spans="2:2">
      <c r="B671" s="1561"/>
    </row>
    <row r="672" spans="2:2">
      <c r="B672" s="1561"/>
    </row>
    <row r="673" spans="2:2">
      <c r="B673" s="1561"/>
    </row>
    <row r="674" spans="2:2">
      <c r="B674" s="1561"/>
    </row>
    <row r="675" spans="2:2">
      <c r="B675" s="1561"/>
    </row>
    <row r="676" spans="2:2">
      <c r="B676" s="1561"/>
    </row>
    <row r="677" spans="2:2">
      <c r="B677" s="1561"/>
    </row>
    <row r="678" spans="2:2">
      <c r="B678" s="1561"/>
    </row>
    <row r="679" spans="2:2">
      <c r="B679" s="1561"/>
    </row>
    <row r="680" spans="2:2">
      <c r="B680" s="1561"/>
    </row>
    <row r="681" spans="2:2">
      <c r="B681" s="1561"/>
    </row>
    <row r="682" spans="2:2">
      <c r="B682" s="1561"/>
    </row>
    <row r="683" spans="2:2">
      <c r="B683" s="1561"/>
    </row>
    <row r="684" spans="2:2">
      <c r="B684" s="1561"/>
    </row>
    <row r="685" spans="2:2">
      <c r="B685" s="1561"/>
    </row>
    <row r="686" spans="2:2">
      <c r="B686" s="1561"/>
    </row>
    <row r="687" spans="2:2">
      <c r="B687" s="1561"/>
    </row>
    <row r="688" spans="2:2">
      <c r="B688" s="1561"/>
    </row>
    <row r="689" spans="2:2">
      <c r="B689" s="1561"/>
    </row>
    <row r="690" spans="2:2">
      <c r="B690" s="1561"/>
    </row>
    <row r="691" spans="2:2">
      <c r="B691" s="1561"/>
    </row>
    <row r="692" spans="2:2">
      <c r="B692" s="1561"/>
    </row>
    <row r="693" spans="2:2">
      <c r="B693" s="1561"/>
    </row>
    <row r="694" spans="2:2">
      <c r="B694" s="1561"/>
    </row>
    <row r="695" spans="2:2">
      <c r="B695" s="1561"/>
    </row>
    <row r="696" spans="2:2">
      <c r="B696" s="1561"/>
    </row>
    <row r="697" spans="2:2">
      <c r="B697" s="1561"/>
    </row>
    <row r="698" spans="2:2">
      <c r="B698" s="1561"/>
    </row>
    <row r="699" spans="2:2">
      <c r="B699" s="1561"/>
    </row>
    <row r="700" spans="2:2">
      <c r="B700" s="1561"/>
    </row>
    <row r="701" spans="2:2">
      <c r="B701" s="1561"/>
    </row>
    <row r="702" spans="2:2">
      <c r="B702" s="1561"/>
    </row>
    <row r="703" spans="2:2">
      <c r="B703" s="1561"/>
    </row>
    <row r="704" spans="2:2">
      <c r="B704" s="1561"/>
    </row>
    <row r="705" spans="2:2">
      <c r="B705" s="1561"/>
    </row>
    <row r="706" spans="2:2">
      <c r="B706" s="1561"/>
    </row>
    <row r="707" spans="2:2">
      <c r="B707" s="1561"/>
    </row>
    <row r="708" spans="2:2">
      <c r="B708" s="1561"/>
    </row>
    <row r="709" spans="2:2">
      <c r="B709" s="1561"/>
    </row>
    <row r="710" spans="2:2">
      <c r="B710" s="1561"/>
    </row>
    <row r="711" spans="2:2">
      <c r="B711" s="1561"/>
    </row>
    <row r="712" spans="2:2">
      <c r="B712" s="1561"/>
    </row>
    <row r="713" spans="2:2">
      <c r="B713" s="1561"/>
    </row>
    <row r="714" spans="2:2">
      <c r="B714" s="1561"/>
    </row>
    <row r="715" spans="2:2">
      <c r="B715" s="1561"/>
    </row>
    <row r="716" spans="2:2">
      <c r="B716" s="1561"/>
    </row>
    <row r="717" spans="2:2">
      <c r="B717" s="1561"/>
    </row>
    <row r="718" spans="2:2">
      <c r="B718" s="1561"/>
    </row>
    <row r="719" spans="2:2">
      <c r="B719" s="1561"/>
    </row>
    <row r="720" spans="2:2">
      <c r="B720" s="1561"/>
    </row>
    <row r="721" spans="2:2">
      <c r="B721" s="1561"/>
    </row>
    <row r="722" spans="2:2">
      <c r="B722" s="1561"/>
    </row>
    <row r="723" spans="2:2">
      <c r="B723" s="1561"/>
    </row>
    <row r="724" spans="2:2">
      <c r="B724" s="1561"/>
    </row>
    <row r="725" spans="2:2">
      <c r="B725" s="1561"/>
    </row>
    <row r="726" spans="2:2">
      <c r="B726" s="1561"/>
    </row>
    <row r="727" spans="2:2">
      <c r="B727" s="1561"/>
    </row>
    <row r="728" spans="2:2">
      <c r="B728" s="1561"/>
    </row>
    <row r="729" spans="2:2">
      <c r="B729" s="1561"/>
    </row>
    <row r="730" spans="2:2">
      <c r="B730" s="1561"/>
    </row>
    <row r="731" spans="2:2">
      <c r="B731" s="1561"/>
    </row>
    <row r="732" spans="2:2">
      <c r="B732" s="1561"/>
    </row>
    <row r="733" spans="2:2">
      <c r="B733" s="1561"/>
    </row>
    <row r="734" spans="2:2">
      <c r="B734" s="1561"/>
    </row>
    <row r="735" spans="2:2">
      <c r="B735" s="1561"/>
    </row>
    <row r="736" spans="2:2">
      <c r="B736" s="1561"/>
    </row>
    <row r="737" spans="2:2">
      <c r="B737" s="1561"/>
    </row>
    <row r="738" spans="2:2">
      <c r="B738" s="1561"/>
    </row>
    <row r="739" spans="2:2">
      <c r="B739" s="1561"/>
    </row>
    <row r="740" spans="2:2">
      <c r="B740" s="1561"/>
    </row>
    <row r="741" spans="2:2">
      <c r="B741" s="1561"/>
    </row>
    <row r="742" spans="2:2">
      <c r="B742" s="1561"/>
    </row>
    <row r="743" spans="2:2">
      <c r="B743" s="1561"/>
    </row>
    <row r="744" spans="2:2">
      <c r="B744" s="1561"/>
    </row>
    <row r="745" spans="2:2">
      <c r="B745" s="1561"/>
    </row>
    <row r="746" spans="2:2">
      <c r="B746" s="1561"/>
    </row>
    <row r="747" spans="2:2">
      <c r="B747" s="1561"/>
    </row>
    <row r="748" spans="2:2">
      <c r="B748" s="1561"/>
    </row>
    <row r="749" spans="2:2">
      <c r="B749" s="1561"/>
    </row>
    <row r="750" spans="2:2">
      <c r="B750" s="1561"/>
    </row>
    <row r="751" spans="2:2">
      <c r="B751" s="1561"/>
    </row>
    <row r="752" spans="2:2">
      <c r="B752" s="1561"/>
    </row>
    <row r="753" spans="2:2">
      <c r="B753" s="1561"/>
    </row>
    <row r="754" spans="2:2">
      <c r="B754" s="1561"/>
    </row>
    <row r="755" spans="2:2">
      <c r="B755" s="1561"/>
    </row>
    <row r="756" spans="2:2">
      <c r="B756" s="1561"/>
    </row>
    <row r="757" spans="2:2">
      <c r="B757" s="1561"/>
    </row>
    <row r="758" spans="2:2">
      <c r="B758" s="1561"/>
    </row>
    <row r="759" spans="2:2">
      <c r="B759" s="1561"/>
    </row>
    <row r="760" spans="2:2">
      <c r="B760" s="1561"/>
    </row>
    <row r="761" spans="2:2">
      <c r="B761" s="1561"/>
    </row>
    <row r="762" spans="2:2">
      <c r="B762" s="1561"/>
    </row>
    <row r="763" spans="2:2">
      <c r="B763" s="1561"/>
    </row>
    <row r="764" spans="2:2">
      <c r="B764" s="1561"/>
    </row>
    <row r="765" spans="2:2">
      <c r="B765" s="1561"/>
    </row>
    <row r="766" spans="2:2">
      <c r="B766" s="1561"/>
    </row>
    <row r="767" spans="2:2">
      <c r="B767" s="1561"/>
    </row>
    <row r="768" spans="2:2">
      <c r="B768" s="1561"/>
    </row>
    <row r="769" spans="2:2">
      <c r="B769" s="1561"/>
    </row>
    <row r="770" spans="2:2">
      <c r="B770" s="1561"/>
    </row>
    <row r="771" spans="2:2">
      <c r="B771" s="1561"/>
    </row>
    <row r="772" spans="2:2">
      <c r="B772" s="1561"/>
    </row>
    <row r="773" spans="2:2">
      <c r="B773" s="1561"/>
    </row>
    <row r="774" spans="2:2">
      <c r="B774" s="1561"/>
    </row>
    <row r="775" spans="2:2">
      <c r="B775" s="1561"/>
    </row>
    <row r="776" spans="2:2">
      <c r="B776" s="1561"/>
    </row>
    <row r="777" spans="2:2">
      <c r="B777" s="1561"/>
    </row>
    <row r="778" spans="2:2">
      <c r="B778" s="1561"/>
    </row>
    <row r="779" spans="2:2">
      <c r="B779" s="1561"/>
    </row>
    <row r="780" spans="2:2">
      <c r="B780" s="1561"/>
    </row>
    <row r="781" spans="2:2">
      <c r="B781" s="1561"/>
    </row>
    <row r="782" spans="2:2">
      <c r="B782" s="1561"/>
    </row>
    <row r="783" spans="2:2">
      <c r="B783" s="1561"/>
    </row>
    <row r="784" spans="2:2">
      <c r="B784" s="1561"/>
    </row>
    <row r="785" spans="2:2">
      <c r="B785" s="1561"/>
    </row>
    <row r="786" spans="2:2">
      <c r="B786" s="1561"/>
    </row>
    <row r="787" spans="2:2">
      <c r="B787" s="1561"/>
    </row>
    <row r="788" spans="2:2">
      <c r="B788" s="1561"/>
    </row>
    <row r="789" spans="2:2">
      <c r="B789" s="1561"/>
    </row>
    <row r="790" spans="2:2">
      <c r="B790" s="1561"/>
    </row>
    <row r="791" spans="2:2">
      <c r="B791" s="1561"/>
    </row>
    <row r="792" spans="2:2">
      <c r="B792" s="1561"/>
    </row>
    <row r="793" spans="2:2">
      <c r="B793" s="1561"/>
    </row>
    <row r="794" spans="2:2">
      <c r="B794" s="1561"/>
    </row>
    <row r="795" spans="2:2">
      <c r="B795" s="1561"/>
    </row>
    <row r="796" spans="2:2">
      <c r="B796" s="1561"/>
    </row>
    <row r="797" spans="2:2">
      <c r="B797" s="1561"/>
    </row>
    <row r="798" spans="2:2">
      <c r="B798" s="1561"/>
    </row>
    <row r="799" spans="2:2">
      <c r="B799" s="1561"/>
    </row>
    <row r="800" spans="2:2">
      <c r="B800" s="1561"/>
    </row>
    <row r="801" spans="2:2">
      <c r="B801" s="1561"/>
    </row>
    <row r="802" spans="2:2">
      <c r="B802" s="1561"/>
    </row>
    <row r="803" spans="2:2">
      <c r="B803" s="1561"/>
    </row>
    <row r="804" spans="2:2">
      <c r="B804" s="1561"/>
    </row>
    <row r="805" spans="2:2">
      <c r="B805" s="1561"/>
    </row>
    <row r="806" spans="2:2">
      <c r="B806" s="1561"/>
    </row>
    <row r="807" spans="2:2">
      <c r="B807" s="1561"/>
    </row>
    <row r="808" spans="2:2">
      <c r="B808" s="1561"/>
    </row>
    <row r="809" spans="2:2">
      <c r="B809" s="1561"/>
    </row>
    <row r="810" spans="2:2">
      <c r="B810" s="1561"/>
    </row>
    <row r="811" spans="2:2">
      <c r="B811" s="1561"/>
    </row>
    <row r="812" spans="2:2">
      <c r="B812" s="1561"/>
    </row>
    <row r="813" spans="2:2">
      <c r="B813" s="1561"/>
    </row>
    <row r="814" spans="2:2">
      <c r="B814" s="1561"/>
    </row>
    <row r="815" spans="2:2">
      <c r="B815" s="1561"/>
    </row>
    <row r="816" spans="2:2">
      <c r="B816" s="1561"/>
    </row>
    <row r="817" spans="2:2">
      <c r="B817" s="1561"/>
    </row>
    <row r="818" spans="2:2">
      <c r="B818" s="1561"/>
    </row>
    <row r="819" spans="2:2">
      <c r="B819" s="1561"/>
    </row>
    <row r="820" spans="2:2">
      <c r="B820" s="1561"/>
    </row>
    <row r="821" spans="2:2">
      <c r="B821" s="1561"/>
    </row>
    <row r="822" spans="2:2">
      <c r="B822" s="1561"/>
    </row>
    <row r="823" spans="2:2">
      <c r="B823" s="1561"/>
    </row>
    <row r="824" spans="2:2">
      <c r="B824" s="1561"/>
    </row>
    <row r="825" spans="2:2">
      <c r="B825" s="1561"/>
    </row>
    <row r="826" spans="2:2">
      <c r="B826" s="1561"/>
    </row>
    <row r="827" spans="2:2">
      <c r="B827" s="1561"/>
    </row>
    <row r="828" spans="2:2">
      <c r="B828" s="1561"/>
    </row>
    <row r="829" spans="2:2">
      <c r="B829" s="1561"/>
    </row>
    <row r="830" spans="2:2">
      <c r="B830" s="1561"/>
    </row>
    <row r="831" spans="2:2">
      <c r="B831" s="1561"/>
    </row>
    <row r="832" spans="2:2">
      <c r="B832" s="1561"/>
    </row>
    <row r="833" spans="2:2">
      <c r="B833" s="1561"/>
    </row>
  </sheetData>
  <autoFilter ref="A5:AO379"/>
  <mergeCells count="5">
    <mergeCell ref="AM3:AO3"/>
    <mergeCell ref="AM4:AO4"/>
    <mergeCell ref="E4:G4"/>
    <mergeCell ref="V4:X4"/>
    <mergeCell ref="AC4:AE4"/>
  </mergeCells>
  <printOptions horizontalCentered="1"/>
  <pageMargins left="0.5" right="0.5" top="0.5" bottom="0.5" header="0.3" footer="0.25"/>
  <pageSetup fitToHeight="2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U1073"/>
  <sheetViews>
    <sheetView topLeftCell="CC1" workbookViewId="0">
      <selection activeCell="CK469" sqref="CK469"/>
    </sheetView>
  </sheetViews>
  <sheetFormatPr defaultColWidth="9.140625" defaultRowHeight="15"/>
  <cols>
    <col min="1" max="1" width="9.140625" style="447"/>
    <col min="2" max="2" width="27.85546875" style="447" customWidth="1"/>
    <col min="3" max="3" width="12.85546875" style="447" customWidth="1"/>
    <col min="4" max="4" width="15.28515625" style="447" customWidth="1"/>
    <col min="5" max="5" width="10" style="447" customWidth="1"/>
    <col min="6" max="7" width="10.140625" style="447" customWidth="1"/>
    <col min="8" max="8" width="10" style="447" customWidth="1"/>
    <col min="9" max="10" width="9.140625" style="447"/>
    <col min="11" max="11" width="11.140625" style="447" bestFit="1" customWidth="1"/>
    <col min="12" max="15" width="9.140625" style="447"/>
    <col min="16" max="16" width="13.85546875" style="447" customWidth="1"/>
    <col min="17" max="30" width="9.140625" style="447"/>
    <col min="31" max="31" width="14.140625" style="447" customWidth="1"/>
    <col min="32" max="32" width="13.28515625" style="447" customWidth="1"/>
    <col min="33" max="33" width="11.28515625" style="447" customWidth="1"/>
    <col min="34" max="81" width="9.140625" style="447"/>
    <col min="82" max="82" width="4.7109375" style="447" customWidth="1"/>
    <col min="83" max="83" width="36" style="447" customWidth="1"/>
    <col min="84" max="84" width="11.28515625" style="450" bestFit="1" customWidth="1"/>
    <col min="85" max="85" width="9.5703125" style="1350" customWidth="1"/>
    <col min="86" max="86" width="9.140625" style="1347" customWidth="1"/>
    <col min="87" max="87" width="9.140625" style="1351"/>
    <col min="88" max="88" width="11.28515625" style="1349" bestFit="1" customWidth="1"/>
    <col min="89" max="89" width="9.140625" style="1350"/>
    <col min="90" max="90" width="12.28515625" style="450" customWidth="1"/>
    <col min="91" max="16384" width="9.140625" style="447"/>
  </cols>
  <sheetData>
    <row r="1" spans="1:99">
      <c r="B1" s="285" t="s">
        <v>2174</v>
      </c>
      <c r="C1" s="488">
        <v>43678</v>
      </c>
      <c r="D1" s="488"/>
      <c r="E1" s="578"/>
      <c r="F1" s="578"/>
      <c r="G1" s="446"/>
      <c r="H1" s="446"/>
      <c r="I1" s="446"/>
      <c r="J1" s="537"/>
      <c r="K1" s="577" t="s">
        <v>4263</v>
      </c>
      <c r="L1" s="577"/>
      <c r="M1" s="577"/>
      <c r="N1" s="537"/>
      <c r="O1" s="537"/>
      <c r="P1" s="537"/>
      <c r="BO1" s="447" t="s">
        <v>2453</v>
      </c>
      <c r="CC1" s="542"/>
      <c r="CD1" s="576" t="s">
        <v>5127</v>
      </c>
      <c r="CE1" s="542"/>
      <c r="CF1" s="932"/>
      <c r="CG1" s="1346">
        <f>IFERROR(CF1/$CL1,0)</f>
        <v>0</v>
      </c>
      <c r="CI1" s="1348">
        <f>IFERROR(CH1/$CL1,0)</f>
        <v>0</v>
      </c>
      <c r="CK1" s="1346">
        <f>IFERROR(CJ1/$CL1,0)</f>
        <v>0</v>
      </c>
      <c r="CL1" s="450">
        <f>CF1+CH1+CJ1</f>
        <v>0</v>
      </c>
      <c r="CN1" s="447" t="s">
        <v>6184</v>
      </c>
    </row>
    <row r="2" spans="1:99" ht="90.75" thickBot="1">
      <c r="B2" s="285" t="s">
        <v>2550</v>
      </c>
      <c r="C2" s="488">
        <v>43863</v>
      </c>
      <c r="E2" s="930" t="s">
        <v>8014</v>
      </c>
      <c r="F2" s="517"/>
      <c r="H2" s="534"/>
      <c r="I2" s="534"/>
      <c r="J2" s="110"/>
      <c r="K2" s="110">
        <v>10</v>
      </c>
      <c r="L2" s="110">
        <v>11</v>
      </c>
      <c r="M2" s="110">
        <v>12</v>
      </c>
      <c r="N2" s="110">
        <v>13</v>
      </c>
      <c r="O2" s="110">
        <v>14</v>
      </c>
      <c r="P2" s="110">
        <v>15</v>
      </c>
      <c r="AD2" s="447">
        <v>1</v>
      </c>
      <c r="AE2" s="447">
        <v>2</v>
      </c>
      <c r="AF2" s="447">
        <v>3</v>
      </c>
      <c r="AG2" s="447">
        <v>4</v>
      </c>
      <c r="AH2" s="447">
        <v>5</v>
      </c>
      <c r="AI2" s="447">
        <v>6</v>
      </c>
      <c r="AJ2" s="447">
        <v>7</v>
      </c>
      <c r="CD2" s="534" t="s">
        <v>8639</v>
      </c>
      <c r="CE2" s="534"/>
      <c r="CG2" s="1350">
        <v>5</v>
      </c>
      <c r="CI2" s="1351">
        <v>7</v>
      </c>
      <c r="CK2" s="1350">
        <v>9</v>
      </c>
      <c r="CN2" s="449">
        <v>0.347530422684594</v>
      </c>
      <c r="CO2" s="449"/>
      <c r="CP2" s="449">
        <v>7.530167475302485E-2</v>
      </c>
      <c r="CQ2" s="449"/>
      <c r="CR2" s="449">
        <v>0.5771679025623806</v>
      </c>
    </row>
    <row r="3" spans="1:99" ht="39.75" thickBot="1">
      <c r="B3" s="575" t="s">
        <v>5127</v>
      </c>
      <c r="C3" s="571"/>
      <c r="D3" s="571"/>
      <c r="E3" s="447" t="s">
        <v>2399</v>
      </c>
      <c r="G3" s="517" t="s">
        <v>2465</v>
      </c>
      <c r="H3" s="513" t="s">
        <v>2454</v>
      </c>
      <c r="I3" s="513"/>
      <c r="J3" s="110"/>
      <c r="K3" s="447" t="s">
        <v>2455</v>
      </c>
      <c r="N3" s="513" t="s">
        <v>2239</v>
      </c>
      <c r="O3" s="513"/>
      <c r="P3" s="513"/>
      <c r="V3" s="517" t="s">
        <v>2524</v>
      </c>
      <c r="AE3" s="421" t="s">
        <v>2224</v>
      </c>
      <c r="AH3" s="447" t="s">
        <v>2239</v>
      </c>
      <c r="AM3" s="421" t="s">
        <v>2078</v>
      </c>
      <c r="AT3" s="421" t="s">
        <v>2079</v>
      </c>
      <c r="BB3" s="447" t="s">
        <v>2084</v>
      </c>
      <c r="BD3" s="447">
        <f>717-BE3</f>
        <v>570</v>
      </c>
      <c r="BE3" s="447">
        <v>147</v>
      </c>
      <c r="BH3" s="443" t="s">
        <v>2223</v>
      </c>
      <c r="BO3" s="447">
        <v>1</v>
      </c>
      <c r="BP3" s="447">
        <v>2</v>
      </c>
      <c r="BQ3" s="447">
        <v>3</v>
      </c>
      <c r="BR3" s="447">
        <v>4</v>
      </c>
      <c r="BS3" s="447">
        <v>5</v>
      </c>
      <c r="CE3" s="928" t="s">
        <v>8074</v>
      </c>
      <c r="CF3" s="933"/>
      <c r="CG3" s="1352" t="s">
        <v>2458</v>
      </c>
      <c r="CH3" s="1353"/>
      <c r="CI3" s="1354" t="s">
        <v>2459</v>
      </c>
      <c r="CJ3" s="1355"/>
      <c r="CK3" s="1356" t="s">
        <v>2460</v>
      </c>
      <c r="CN3" s="449"/>
      <c r="CO3" s="449"/>
      <c r="CP3" s="449"/>
      <c r="CQ3" s="449"/>
      <c r="CR3" s="449"/>
    </row>
    <row r="4" spans="1:99">
      <c r="B4" s="448"/>
      <c r="C4" s="422" t="s">
        <v>1731</v>
      </c>
      <c r="D4" s="422" t="s">
        <v>2072</v>
      </c>
      <c r="E4" s="929" t="s">
        <v>1732</v>
      </c>
      <c r="F4" s="929" t="s">
        <v>1733</v>
      </c>
      <c r="G4" s="421"/>
      <c r="H4" s="514" t="s">
        <v>1732</v>
      </c>
      <c r="I4" s="514" t="s">
        <v>1733</v>
      </c>
      <c r="J4" s="536"/>
      <c r="K4" s="421" t="s">
        <v>2456</v>
      </c>
      <c r="L4" s="421" t="s">
        <v>2457</v>
      </c>
      <c r="M4" s="421" t="s">
        <v>1595</v>
      </c>
      <c r="N4" s="514" t="s">
        <v>2456</v>
      </c>
      <c r="O4" s="514" t="s">
        <v>2457</v>
      </c>
      <c r="P4" s="514" t="s">
        <v>1595</v>
      </c>
      <c r="W4" s="1867" t="s">
        <v>6183</v>
      </c>
      <c r="X4" s="1867"/>
      <c r="AF4" s="447" t="s">
        <v>1731</v>
      </c>
      <c r="AG4" s="447" t="s">
        <v>2072</v>
      </c>
      <c r="AH4" s="447" t="s">
        <v>2294</v>
      </c>
      <c r="AI4" s="447" t="s">
        <v>2295</v>
      </c>
      <c r="AM4" s="447" t="s">
        <v>2073</v>
      </c>
      <c r="AN4" s="447" t="s">
        <v>2074</v>
      </c>
      <c r="AO4" s="447" t="s">
        <v>2075</v>
      </c>
      <c r="AP4" s="447" t="s">
        <v>137</v>
      </c>
      <c r="AQ4" s="447" t="s">
        <v>2076</v>
      </c>
      <c r="AR4" s="447" t="s">
        <v>2077</v>
      </c>
      <c r="AT4" s="447" t="s">
        <v>2073</v>
      </c>
      <c r="AU4" s="447" t="s">
        <v>2074</v>
      </c>
      <c r="AV4" s="447" t="s">
        <v>2075</v>
      </c>
      <c r="AW4" s="447" t="s">
        <v>137</v>
      </c>
      <c r="AX4" s="447" t="s">
        <v>2076</v>
      </c>
      <c r="AY4" s="447" t="s">
        <v>2077</v>
      </c>
      <c r="AZ4" s="447" t="s">
        <v>2080</v>
      </c>
      <c r="BA4" s="447" t="s">
        <v>2081</v>
      </c>
      <c r="BB4" s="447" t="s">
        <v>1732</v>
      </c>
      <c r="BC4" s="447" t="s">
        <v>1733</v>
      </c>
      <c r="BD4" s="447" t="s">
        <v>2082</v>
      </c>
      <c r="BE4" s="447" t="s">
        <v>2083</v>
      </c>
      <c r="CE4" s="539" t="s">
        <v>2461</v>
      </c>
      <c r="CF4" s="934"/>
      <c r="CG4" s="1357"/>
      <c r="CH4" s="1358"/>
      <c r="CI4" s="931" t="str">
        <f>IFERROR(CH4/$J4,"0.0%")</f>
        <v>0.0%</v>
      </c>
      <c r="CJ4" s="1359"/>
      <c r="CK4" s="1360"/>
      <c r="CL4" s="450">
        <f>CF4+CJ4</f>
        <v>0</v>
      </c>
    </row>
    <row r="5" spans="1:99" ht="15.75" thickBot="1">
      <c r="B5" s="1295"/>
      <c r="C5" s="450">
        <f>SUM(C6:C342)</f>
        <v>82359110</v>
      </c>
      <c r="D5" s="450">
        <f>SUM(D6:D342)</f>
        <v>32474885</v>
      </c>
      <c r="E5" s="446">
        <f>SUMIF(E6:E379,"&gt;0")/COUNTIF(E6:E379,"&gt;0")</f>
        <v>1</v>
      </c>
      <c r="F5" s="446">
        <v>0</v>
      </c>
      <c r="G5" s="446"/>
      <c r="H5" s="515">
        <f t="shared" ref="H5:H68" si="0">E5</f>
        <v>1</v>
      </c>
      <c r="I5" s="515">
        <f t="shared" ref="I5:I68" si="1">F5</f>
        <v>0</v>
      </c>
      <c r="J5" s="537"/>
      <c r="K5" s="537">
        <f>AVERAGE(K6:K292)</f>
        <v>0.47413573880784649</v>
      </c>
      <c r="L5" s="537">
        <f>AVERAGE(L6:L292)</f>
        <v>0</v>
      </c>
      <c r="M5" s="537">
        <f>AVERAGE(M6:M292)</f>
        <v>0.52585632422682338</v>
      </c>
      <c r="N5" s="537"/>
      <c r="O5" s="537"/>
      <c r="P5" s="537"/>
      <c r="U5" s="444" t="s">
        <v>2470</v>
      </c>
      <c r="V5" s="444"/>
      <c r="W5" s="444" t="s">
        <v>2468</v>
      </c>
      <c r="X5" s="444" t="s">
        <v>2469</v>
      </c>
      <c r="Z5" s="447" t="s">
        <v>2240</v>
      </c>
      <c r="AA5" s="1295"/>
      <c r="AE5" s="448" t="s">
        <v>1732</v>
      </c>
      <c r="AF5" s="450">
        <v>134966328</v>
      </c>
      <c r="AG5" s="450">
        <v>44961422</v>
      </c>
      <c r="AH5" s="449">
        <v>0.75011402076666889</v>
      </c>
      <c r="AI5" s="449">
        <v>0.24988597923333111</v>
      </c>
      <c r="BJ5" s="447">
        <v>57235455</v>
      </c>
      <c r="BK5" s="447">
        <v>15725829</v>
      </c>
      <c r="BL5" s="447">
        <v>0.78446337375312636</v>
      </c>
      <c r="BM5" s="447">
        <v>0.21553662624687364</v>
      </c>
      <c r="BP5" s="533" t="s">
        <v>2450</v>
      </c>
      <c r="BQ5" s="533" t="s">
        <v>2451</v>
      </c>
      <c r="BR5" s="447" t="s">
        <v>1732</v>
      </c>
      <c r="BS5" s="447" t="s">
        <v>1733</v>
      </c>
      <c r="CE5" s="540" t="s">
        <v>2462</v>
      </c>
      <c r="CF5" s="935"/>
      <c r="CG5" s="1361"/>
      <c r="CH5" s="1362"/>
      <c r="CI5" s="1363">
        <v>0</v>
      </c>
      <c r="CJ5" s="1364"/>
      <c r="CK5" s="1365"/>
    </row>
    <row r="6" spans="1:99">
      <c r="A6" s="447">
        <f t="shared" ref="A6:A69" si="2">LEFT(B6,4)+0</f>
        <v>1010</v>
      </c>
      <c r="B6" s="448" t="s">
        <v>1738</v>
      </c>
      <c r="C6" s="447">
        <v>701176</v>
      </c>
      <c r="D6" s="447">
        <v>246990</v>
      </c>
      <c r="E6" s="449">
        <v>1</v>
      </c>
      <c r="F6" s="449">
        <v>0</v>
      </c>
      <c r="G6" s="449"/>
      <c r="H6" s="516">
        <f t="shared" si="0"/>
        <v>1</v>
      </c>
      <c r="I6" s="516">
        <f t="shared" si="1"/>
        <v>0</v>
      </c>
      <c r="J6" s="538"/>
      <c r="K6" s="538">
        <f t="shared" ref="K6:K69" si="3">IFERROR(VLOOKUP($A6,three,5,0),"")</f>
        <v>0.50090330466409294</v>
      </c>
      <c r="L6" s="538">
        <f t="shared" ref="L6:L69" si="4">IFERROR(VLOOKUP($A6,three,7,0),"")</f>
        <v>0</v>
      </c>
      <c r="M6" s="538">
        <f t="shared" ref="M6:M69" si="5">IFERROR(VLOOKUP($A6,three,9,0),"")</f>
        <v>0.49909669533590711</v>
      </c>
      <c r="N6" s="538">
        <f t="shared" ref="N6:N69" si="6">IFERROR(VLOOKUP($A6,three,5,0),"")</f>
        <v>0.50090330466409294</v>
      </c>
      <c r="O6" s="538">
        <f t="shared" ref="O6:O69" si="7">IFERROR(VLOOKUP($A6,three,7,0),"")</f>
        <v>0</v>
      </c>
      <c r="P6" s="538">
        <f t="shared" ref="P6:P69" si="8">IFERROR(VLOOKUP($A6,three,9,0),"")</f>
        <v>0.49909669533590711</v>
      </c>
      <c r="Q6" s="447">
        <v>717</v>
      </c>
      <c r="R6" s="423">
        <v>42736</v>
      </c>
      <c r="S6" s="447">
        <v>10</v>
      </c>
      <c r="U6" s="535" t="s">
        <v>2110</v>
      </c>
      <c r="V6" s="1345"/>
      <c r="W6" s="547"/>
      <c r="X6" s="547"/>
      <c r="Z6" s="447" t="s">
        <v>1001</v>
      </c>
      <c r="AA6" s="447">
        <v>5</v>
      </c>
      <c r="AD6" s="447">
        <f>LEFT(AE6,4)+0</f>
        <v>1010</v>
      </c>
      <c r="AE6" s="447" t="s">
        <v>1738</v>
      </c>
      <c r="AF6" s="447">
        <v>223788</v>
      </c>
      <c r="AG6" s="447">
        <v>68889</v>
      </c>
      <c r="AH6" s="449">
        <v>0.76462448364579383</v>
      </c>
      <c r="AI6" s="449">
        <v>0.23537551635420617</v>
      </c>
      <c r="AJ6" s="447">
        <f>IFERROR(VLOOKUP(AD6,A$6:A$292,1,0),"NEW")</f>
        <v>1010</v>
      </c>
      <c r="AL6" s="423">
        <v>42736</v>
      </c>
      <c r="AN6" s="447">
        <v>2</v>
      </c>
      <c r="AP6" s="447">
        <f>SUM(AM6:AO6)</f>
        <v>2</v>
      </c>
      <c r="AQ6" s="447">
        <v>17</v>
      </c>
      <c r="AR6" s="447">
        <v>10</v>
      </c>
      <c r="AT6" s="447">
        <f t="shared" ref="AT6:AY6" si="9">SUM(AM6:AM11)</f>
        <v>16</v>
      </c>
      <c r="AU6" s="447">
        <f t="shared" si="9"/>
        <v>36</v>
      </c>
      <c r="AV6" s="447">
        <f t="shared" si="9"/>
        <v>10</v>
      </c>
      <c r="AW6" s="447">
        <f t="shared" si="9"/>
        <v>62</v>
      </c>
      <c r="AX6" s="447">
        <f t="shared" si="9"/>
        <v>17</v>
      </c>
      <c r="AY6" s="447">
        <f t="shared" si="9"/>
        <v>11</v>
      </c>
      <c r="AZ6" s="447">
        <f>AW6-AX6</f>
        <v>45</v>
      </c>
      <c r="BA6" s="447">
        <f>0-AY6</f>
        <v>-11</v>
      </c>
      <c r="BD6" s="447">
        <f>AZ6/BD$3</f>
        <v>7.8947368421052627E-2</v>
      </c>
      <c r="BE6" s="447">
        <f>BA6/BE3</f>
        <v>-7.4829931972789115E-2</v>
      </c>
      <c r="BG6" s="447">
        <f t="shared" ref="BG6:BG69" si="10">IFERROR(VLOOKUP(BH6,dc,1,0),0)</f>
        <v>0</v>
      </c>
      <c r="BH6" s="447">
        <v>138</v>
      </c>
      <c r="BI6" s="447" t="s">
        <v>1734</v>
      </c>
      <c r="BJ6" s="447">
        <v>0</v>
      </c>
      <c r="BK6" s="447">
        <v>0</v>
      </c>
      <c r="BL6" s="447">
        <v>0</v>
      </c>
      <c r="BM6" s="447">
        <v>0</v>
      </c>
      <c r="BO6" s="447">
        <f>LEFT(BP6,4)+0</f>
        <v>1010</v>
      </c>
      <c r="BP6" s="448" t="s">
        <v>1738</v>
      </c>
      <c r="BQ6" s="447">
        <v>895641</v>
      </c>
      <c r="BR6" s="447">
        <v>0.75083182086824574</v>
      </c>
      <c r="BS6" s="447">
        <v>0.24916817913175426</v>
      </c>
      <c r="BT6" s="447">
        <f>BR6+BS6-1</f>
        <v>0</v>
      </c>
      <c r="CA6" s="926"/>
      <c r="CB6" s="447">
        <f t="shared" ref="CB6" si="11">VLOOKUP(CC6,dc,1,0)</f>
        <v>141</v>
      </c>
      <c r="CC6" s="447">
        <f>LEFT(CE6,4)+0</f>
        <v>141</v>
      </c>
      <c r="CD6" s="447">
        <v>1</v>
      </c>
      <c r="CE6" s="447" t="s">
        <v>8015</v>
      </c>
      <c r="CG6" s="1350" t="s">
        <v>8073</v>
      </c>
      <c r="CI6" s="1351">
        <v>0</v>
      </c>
      <c r="CK6" s="1350" t="s">
        <v>8073</v>
      </c>
      <c r="CN6" s="566" t="s">
        <v>1738</v>
      </c>
      <c r="CO6" s="447">
        <v>97575</v>
      </c>
      <c r="CQ6" s="566" t="s">
        <v>1738</v>
      </c>
      <c r="CR6" s="447">
        <v>9236</v>
      </c>
      <c r="CT6" s="566" t="s">
        <v>1738</v>
      </c>
      <c r="CU6" s="447">
        <v>142657</v>
      </c>
    </row>
    <row r="7" spans="1:99">
      <c r="A7" s="447">
        <f t="shared" si="2"/>
        <v>1015</v>
      </c>
      <c r="B7" s="448" t="s">
        <v>1740</v>
      </c>
      <c r="C7" s="447">
        <v>509442</v>
      </c>
      <c r="D7" s="447">
        <v>185874</v>
      </c>
      <c r="E7" s="449">
        <v>1</v>
      </c>
      <c r="F7" s="449">
        <v>0</v>
      </c>
      <c r="G7" s="449"/>
      <c r="H7" s="516">
        <f t="shared" si="0"/>
        <v>1</v>
      </c>
      <c r="I7" s="516">
        <f t="shared" si="1"/>
        <v>0</v>
      </c>
      <c r="J7" s="538"/>
      <c r="K7" s="538">
        <f t="shared" si="3"/>
        <v>0.43776988663337196</v>
      </c>
      <c r="L7" s="538">
        <f t="shared" si="4"/>
        <v>0</v>
      </c>
      <c r="M7" s="538">
        <f t="shared" si="5"/>
        <v>0.56223011336662809</v>
      </c>
      <c r="N7" s="538">
        <f t="shared" si="6"/>
        <v>0.43776988663337196</v>
      </c>
      <c r="O7" s="538">
        <f t="shared" si="7"/>
        <v>0</v>
      </c>
      <c r="P7" s="538">
        <f t="shared" si="8"/>
        <v>0.56223011336662809</v>
      </c>
      <c r="R7" s="423">
        <v>42767</v>
      </c>
      <c r="S7" s="447">
        <v>10</v>
      </c>
      <c r="U7" s="1336" t="s">
        <v>2111</v>
      </c>
      <c r="V7" s="1345"/>
      <c r="W7" s="547"/>
      <c r="X7" s="547"/>
      <c r="Z7" s="447" t="s">
        <v>1002</v>
      </c>
      <c r="AA7" s="1295">
        <v>5</v>
      </c>
      <c r="AD7" s="447">
        <f t="shared" ref="AD7:AD70" si="12">LEFT(AE7,4)+0</f>
        <v>1013</v>
      </c>
      <c r="AE7" s="447" t="s">
        <v>1739</v>
      </c>
      <c r="AF7" s="447">
        <v>217040</v>
      </c>
      <c r="AG7" s="447">
        <v>75637</v>
      </c>
      <c r="AH7" s="449">
        <v>0.74156835009242272</v>
      </c>
      <c r="AI7" s="449">
        <v>0.25843164990757728</v>
      </c>
      <c r="AJ7" s="447" t="str">
        <f t="shared" ref="AJ7:AJ70" si="13">IFERROR(VLOOKUP(AD7,A$6:A$292,1,0),"NEW")</f>
        <v>NEW</v>
      </c>
      <c r="AL7" s="423">
        <v>42767</v>
      </c>
      <c r="AM7" s="447">
        <v>5</v>
      </c>
      <c r="AN7" s="447">
        <v>5</v>
      </c>
      <c r="AO7" s="447">
        <v>4</v>
      </c>
      <c r="AP7" s="447">
        <f t="shared" ref="AP7:AP23" si="14">SUM(AM7:AO7)</f>
        <v>14</v>
      </c>
      <c r="AT7" s="447">
        <f t="shared" ref="AT7:AY22" si="15">SUM(AM7:AM12)</f>
        <v>17</v>
      </c>
      <c r="AU7" s="447">
        <f t="shared" si="15"/>
        <v>40</v>
      </c>
      <c r="AV7" s="447">
        <f t="shared" si="15"/>
        <v>10</v>
      </c>
      <c r="AW7" s="447">
        <f t="shared" si="15"/>
        <v>67</v>
      </c>
      <c r="AX7" s="447">
        <f t="shared" si="15"/>
        <v>0</v>
      </c>
      <c r="AY7" s="447">
        <f t="shared" si="15"/>
        <v>2</v>
      </c>
      <c r="AZ7" s="447">
        <f t="shared" ref="AZ7:AZ23" si="16">AW7-AX7</f>
        <v>67</v>
      </c>
      <c r="BA7" s="447">
        <f t="shared" ref="BA7:BA23" si="17">0-AY7</f>
        <v>-2</v>
      </c>
      <c r="BG7" s="447">
        <f t="shared" si="10"/>
        <v>0</v>
      </c>
      <c r="BH7" s="447">
        <v>139</v>
      </c>
      <c r="BI7" s="447" t="s">
        <v>1735</v>
      </c>
      <c r="BJ7" s="447">
        <v>0</v>
      </c>
      <c r="BK7" s="447">
        <v>0</v>
      </c>
      <c r="BL7" s="447">
        <v>0</v>
      </c>
      <c r="BM7" s="447">
        <v>0</v>
      </c>
      <c r="BO7" s="447">
        <f t="shared" ref="BO7:BO70" si="18">LEFT(BP7,4)+0</f>
        <v>1013</v>
      </c>
      <c r="BP7" s="448" t="s">
        <v>1739</v>
      </c>
      <c r="BQ7" s="447">
        <v>859032</v>
      </c>
      <c r="BR7" s="447">
        <v>0.72014184337707954</v>
      </c>
      <c r="BS7" s="447">
        <v>0.27985815662292046</v>
      </c>
      <c r="BT7" s="447">
        <f t="shared" ref="BT7:BT70" si="19">BR7+BS7-1</f>
        <v>0</v>
      </c>
      <c r="CA7" s="926"/>
      <c r="CB7" s="1295">
        <f t="shared" ref="CB7:CB9" si="20">VLOOKUP(CC7,dc,1,0)</f>
        <v>1010</v>
      </c>
      <c r="CC7" s="1295">
        <f t="shared" ref="CC7:CC10" si="21">LEFT(CE7,4)+0</f>
        <v>1010</v>
      </c>
      <c r="CD7" s="447">
        <v>2</v>
      </c>
      <c r="CE7" s="1295" t="s">
        <v>1738</v>
      </c>
      <c r="CF7" s="1344"/>
      <c r="CG7" s="1366">
        <v>0.50090330466409294</v>
      </c>
      <c r="CH7" s="1367"/>
      <c r="CI7" s="1366">
        <v>0</v>
      </c>
      <c r="CJ7" s="1368"/>
      <c r="CK7" s="1366">
        <v>0.49909669533590711</v>
      </c>
      <c r="CN7" s="566" t="s">
        <v>2535</v>
      </c>
      <c r="CO7" s="447">
        <v>85572</v>
      </c>
      <c r="CQ7" s="566" t="s">
        <v>2535</v>
      </c>
      <c r="CR7" s="447">
        <v>16284</v>
      </c>
      <c r="CT7" s="566" t="s">
        <v>2535</v>
      </c>
      <c r="CU7" s="447">
        <v>161376</v>
      </c>
    </row>
    <row r="8" spans="1:99">
      <c r="A8" s="447">
        <f t="shared" si="2"/>
        <v>1018</v>
      </c>
      <c r="B8" s="448" t="s">
        <v>1741</v>
      </c>
      <c r="C8" s="447">
        <v>0</v>
      </c>
      <c r="D8" s="447">
        <v>0</v>
      </c>
      <c r="E8" s="449">
        <v>1</v>
      </c>
      <c r="F8" s="449">
        <v>0</v>
      </c>
      <c r="G8" s="449"/>
      <c r="H8" s="516">
        <f t="shared" si="0"/>
        <v>1</v>
      </c>
      <c r="I8" s="516">
        <f t="shared" si="1"/>
        <v>0</v>
      </c>
      <c r="J8" s="538"/>
      <c r="K8" s="538">
        <f t="shared" si="3"/>
        <v>0.4470649895178197</v>
      </c>
      <c r="L8" s="538">
        <f t="shared" si="4"/>
        <v>0</v>
      </c>
      <c r="M8" s="538">
        <f t="shared" si="5"/>
        <v>0.5529350104821803</v>
      </c>
      <c r="N8" s="538">
        <f t="shared" si="6"/>
        <v>0.4470649895178197</v>
      </c>
      <c r="O8" s="538">
        <f t="shared" si="7"/>
        <v>0</v>
      </c>
      <c r="P8" s="538">
        <f t="shared" si="8"/>
        <v>0.5529350104821803</v>
      </c>
      <c r="R8" s="423">
        <v>42795</v>
      </c>
      <c r="S8" s="447">
        <v>8</v>
      </c>
      <c r="U8" s="535" t="s">
        <v>2112</v>
      </c>
      <c r="V8" s="1345"/>
      <c r="W8" s="547"/>
      <c r="X8" s="547"/>
      <c r="Z8" s="447" t="s">
        <v>1003</v>
      </c>
      <c r="AA8" s="447">
        <v>5</v>
      </c>
      <c r="AD8" s="447">
        <f t="shared" si="12"/>
        <v>1015</v>
      </c>
      <c r="AE8" s="447" t="s">
        <v>1740</v>
      </c>
      <c r="AF8" s="447">
        <v>407049</v>
      </c>
      <c r="AG8" s="447">
        <v>117354</v>
      </c>
      <c r="AH8" s="449">
        <v>0.77621409488504067</v>
      </c>
      <c r="AI8" s="449">
        <v>0.22378590511495933</v>
      </c>
      <c r="AJ8" s="447">
        <f t="shared" si="13"/>
        <v>1015</v>
      </c>
      <c r="AL8" s="423">
        <v>42795</v>
      </c>
      <c r="AM8" s="447">
        <v>6</v>
      </c>
      <c r="AN8" s="447">
        <v>7</v>
      </c>
      <c r="AO8" s="447">
        <v>3</v>
      </c>
      <c r="AP8" s="447">
        <f t="shared" si="14"/>
        <v>16</v>
      </c>
      <c r="AT8" s="447">
        <f t="shared" si="15"/>
        <v>14</v>
      </c>
      <c r="AU8" s="447">
        <f t="shared" si="15"/>
        <v>38</v>
      </c>
      <c r="AV8" s="447">
        <f t="shared" si="15"/>
        <v>6</v>
      </c>
      <c r="AW8" s="447">
        <f t="shared" si="15"/>
        <v>58</v>
      </c>
      <c r="AX8" s="447">
        <f t="shared" si="15"/>
        <v>0</v>
      </c>
      <c r="AY8" s="447">
        <f t="shared" si="15"/>
        <v>2</v>
      </c>
      <c r="AZ8" s="447">
        <f t="shared" si="16"/>
        <v>58</v>
      </c>
      <c r="BA8" s="447">
        <f t="shared" si="17"/>
        <v>-2</v>
      </c>
      <c r="BG8" s="447">
        <f t="shared" si="10"/>
        <v>0</v>
      </c>
      <c r="BH8" s="447">
        <v>140</v>
      </c>
      <c r="BI8" s="447" t="s">
        <v>1736</v>
      </c>
      <c r="BJ8" s="447">
        <v>0</v>
      </c>
      <c r="BK8" s="447">
        <v>0</v>
      </c>
      <c r="BL8" s="447">
        <v>0</v>
      </c>
      <c r="BM8" s="447">
        <v>0</v>
      </c>
      <c r="BO8" s="447">
        <f t="shared" si="18"/>
        <v>1015</v>
      </c>
      <c r="BP8" s="448" t="s">
        <v>1740</v>
      </c>
      <c r="BQ8" s="447">
        <v>246269</v>
      </c>
      <c r="BR8" s="447">
        <v>0.74015333892350188</v>
      </c>
      <c r="BS8" s="447">
        <v>0.25984666107649812</v>
      </c>
      <c r="BT8" s="447">
        <f t="shared" si="19"/>
        <v>0</v>
      </c>
      <c r="CA8" s="926"/>
      <c r="CB8" s="1295">
        <f t="shared" si="20"/>
        <v>1013</v>
      </c>
      <c r="CC8" s="1295">
        <f t="shared" si="21"/>
        <v>1013</v>
      </c>
      <c r="CD8" s="447">
        <v>3</v>
      </c>
      <c r="CE8" s="1295" t="s">
        <v>8053</v>
      </c>
      <c r="CF8" s="1344"/>
      <c r="CG8" s="1366" t="s">
        <v>8073</v>
      </c>
      <c r="CH8" s="1367"/>
      <c r="CI8" s="1366">
        <v>0</v>
      </c>
      <c r="CJ8" s="1368"/>
      <c r="CK8" s="1366" t="s">
        <v>8073</v>
      </c>
      <c r="CN8" s="566" t="s">
        <v>1740</v>
      </c>
      <c r="CO8" s="447">
        <v>363343</v>
      </c>
      <c r="CQ8" s="566" t="s">
        <v>1740</v>
      </c>
      <c r="CR8" s="447">
        <v>72279</v>
      </c>
      <c r="CT8" s="566" t="s">
        <v>1740</v>
      </c>
      <c r="CU8" s="447">
        <v>690526</v>
      </c>
    </row>
    <row r="9" spans="1:99">
      <c r="A9" s="447">
        <f t="shared" si="2"/>
        <v>1021</v>
      </c>
      <c r="B9" s="448" t="s">
        <v>5128</v>
      </c>
      <c r="C9" s="447">
        <v>74133</v>
      </c>
      <c r="D9" s="447">
        <v>35064</v>
      </c>
      <c r="E9" s="449">
        <v>1</v>
      </c>
      <c r="F9" s="449">
        <v>0</v>
      </c>
      <c r="G9" s="449"/>
      <c r="H9" s="516">
        <f t="shared" si="0"/>
        <v>1</v>
      </c>
      <c r="I9" s="516">
        <f t="shared" si="1"/>
        <v>0</v>
      </c>
      <c r="J9" s="538"/>
      <c r="K9" s="538">
        <f t="shared" si="3"/>
        <v>0.45853334198235601</v>
      </c>
      <c r="L9" s="538">
        <f t="shared" si="4"/>
        <v>0</v>
      </c>
      <c r="M9" s="538">
        <f t="shared" si="5"/>
        <v>0.54146665801764404</v>
      </c>
      <c r="N9" s="538">
        <f t="shared" si="6"/>
        <v>0.45853334198235601</v>
      </c>
      <c r="O9" s="538">
        <f t="shared" si="7"/>
        <v>0</v>
      </c>
      <c r="P9" s="538">
        <f t="shared" si="8"/>
        <v>0.54146665801764404</v>
      </c>
      <c r="R9" s="423">
        <v>42826</v>
      </c>
      <c r="S9" s="447">
        <v>8</v>
      </c>
      <c r="U9" s="535" t="s">
        <v>2113</v>
      </c>
      <c r="V9" s="1345"/>
      <c r="W9" s="547"/>
      <c r="X9" s="547"/>
      <c r="Z9" s="447" t="s">
        <v>1004</v>
      </c>
      <c r="AA9" s="447">
        <v>5</v>
      </c>
      <c r="AD9" s="447">
        <f t="shared" si="12"/>
        <v>1021</v>
      </c>
      <c r="AE9" s="447" t="s">
        <v>1742</v>
      </c>
      <c r="AF9" s="447">
        <v>102281</v>
      </c>
      <c r="AG9" s="447">
        <v>46639</v>
      </c>
      <c r="AH9" s="449">
        <v>0.68681842600053722</v>
      </c>
      <c r="AI9" s="449">
        <v>0.31318157399946278</v>
      </c>
      <c r="AJ9" s="447">
        <f t="shared" si="13"/>
        <v>1021</v>
      </c>
      <c r="AL9" s="423">
        <v>42826</v>
      </c>
      <c r="AM9" s="447">
        <v>3</v>
      </c>
      <c r="AN9" s="447">
        <v>15</v>
      </c>
      <c r="AO9" s="447">
        <v>1</v>
      </c>
      <c r="AP9" s="447">
        <f t="shared" si="14"/>
        <v>19</v>
      </c>
      <c r="AR9" s="447">
        <v>1</v>
      </c>
      <c r="AT9" s="447">
        <f t="shared" si="15"/>
        <v>9</v>
      </c>
      <c r="AU9" s="447">
        <f t="shared" si="15"/>
        <v>32</v>
      </c>
      <c r="AV9" s="447">
        <f t="shared" si="15"/>
        <v>3</v>
      </c>
      <c r="AW9" s="447">
        <f t="shared" si="15"/>
        <v>44</v>
      </c>
      <c r="AX9" s="447">
        <f t="shared" si="15"/>
        <v>0</v>
      </c>
      <c r="AY9" s="447">
        <f t="shared" si="15"/>
        <v>2</v>
      </c>
      <c r="AZ9" s="447">
        <f t="shared" si="16"/>
        <v>44</v>
      </c>
      <c r="BA9" s="447">
        <f t="shared" si="17"/>
        <v>-2</v>
      </c>
      <c r="BG9" s="447">
        <f t="shared" si="10"/>
        <v>141</v>
      </c>
      <c r="BH9" s="447">
        <v>141</v>
      </c>
      <c r="BI9" s="447" t="s">
        <v>1737</v>
      </c>
      <c r="BJ9" s="447">
        <v>0</v>
      </c>
      <c r="BK9" s="447">
        <v>0</v>
      </c>
      <c r="BL9" s="447">
        <v>0</v>
      </c>
      <c r="BM9" s="447">
        <v>0</v>
      </c>
      <c r="BO9" s="447">
        <f t="shared" si="18"/>
        <v>1021</v>
      </c>
      <c r="BP9" s="448" t="s">
        <v>1742</v>
      </c>
      <c r="BQ9" s="447">
        <v>46485</v>
      </c>
      <c r="BR9" s="447">
        <v>0.68961680537629622</v>
      </c>
      <c r="BS9" s="447">
        <v>0.31038319462370378</v>
      </c>
      <c r="BT9" s="447">
        <f t="shared" si="19"/>
        <v>0</v>
      </c>
      <c r="CA9" s="926"/>
      <c r="CB9" s="1295">
        <f t="shared" si="20"/>
        <v>1015</v>
      </c>
      <c r="CC9" s="1295">
        <f t="shared" si="21"/>
        <v>1015</v>
      </c>
      <c r="CD9" s="447">
        <v>4</v>
      </c>
      <c r="CE9" s="1295" t="s">
        <v>1740</v>
      </c>
      <c r="CF9" s="1344"/>
      <c r="CG9" s="1366">
        <v>0.43776988663337196</v>
      </c>
      <c r="CH9" s="1367"/>
      <c r="CI9" s="1366">
        <v>0</v>
      </c>
      <c r="CJ9" s="1368"/>
      <c r="CK9" s="1366">
        <v>0.56223011336662809</v>
      </c>
      <c r="CN9" s="566" t="s">
        <v>1741</v>
      </c>
      <c r="CO9" s="447">
        <v>132</v>
      </c>
      <c r="CQ9" s="566" t="s">
        <v>1741</v>
      </c>
      <c r="CR9" s="447">
        <v>43</v>
      </c>
      <c r="CT9" s="566" t="s">
        <v>1741</v>
      </c>
      <c r="CU9" s="447">
        <v>379</v>
      </c>
    </row>
    <row r="10" spans="1:99">
      <c r="A10" s="447">
        <f t="shared" si="2"/>
        <v>1031</v>
      </c>
      <c r="B10" s="448" t="s">
        <v>5129</v>
      </c>
      <c r="C10" s="447">
        <v>34576</v>
      </c>
      <c r="D10" s="447">
        <v>11668</v>
      </c>
      <c r="E10" s="449">
        <v>1</v>
      </c>
      <c r="F10" s="449">
        <v>0</v>
      </c>
      <c r="G10" s="449"/>
      <c r="H10" s="516">
        <f t="shared" si="0"/>
        <v>1</v>
      </c>
      <c r="I10" s="516">
        <f t="shared" si="1"/>
        <v>0</v>
      </c>
      <c r="J10" s="538"/>
      <c r="K10" s="538">
        <f t="shared" si="3"/>
        <v>0.48701287655853986</v>
      </c>
      <c r="L10" s="538">
        <f t="shared" si="4"/>
        <v>0</v>
      </c>
      <c r="M10" s="538">
        <f t="shared" si="5"/>
        <v>0.51298712344146014</v>
      </c>
      <c r="N10" s="538">
        <f t="shared" si="6"/>
        <v>0.48701287655853986</v>
      </c>
      <c r="O10" s="538">
        <f t="shared" si="7"/>
        <v>0</v>
      </c>
      <c r="P10" s="538">
        <f t="shared" si="8"/>
        <v>0.51298712344146014</v>
      </c>
      <c r="R10" s="423">
        <v>42856</v>
      </c>
      <c r="S10" s="447">
        <v>6</v>
      </c>
      <c r="U10" s="1336" t="s">
        <v>2114</v>
      </c>
      <c r="V10" s="1345"/>
      <c r="W10" s="547"/>
      <c r="X10" s="547"/>
      <c r="Z10" s="447" t="s">
        <v>1005</v>
      </c>
      <c r="AA10" s="1295">
        <v>5</v>
      </c>
      <c r="AD10" s="447">
        <f t="shared" si="12"/>
        <v>1024</v>
      </c>
      <c r="AE10" s="447" t="s">
        <v>1743</v>
      </c>
      <c r="AF10" s="447">
        <v>217238</v>
      </c>
      <c r="AG10" s="447">
        <v>78964</v>
      </c>
      <c r="AH10" s="449">
        <v>0.73341165826024135</v>
      </c>
      <c r="AI10" s="449">
        <v>0.26658834173975865</v>
      </c>
      <c r="AJ10" s="447" t="str">
        <f t="shared" si="13"/>
        <v>NEW</v>
      </c>
      <c r="AL10" s="423">
        <v>42856</v>
      </c>
      <c r="AN10" s="447">
        <v>3</v>
      </c>
      <c r="AO10" s="447">
        <v>2</v>
      </c>
      <c r="AP10" s="447">
        <f t="shared" si="14"/>
        <v>5</v>
      </c>
      <c r="AT10" s="447">
        <f t="shared" si="15"/>
        <v>7</v>
      </c>
      <c r="AU10" s="447">
        <f t="shared" si="15"/>
        <v>20</v>
      </c>
      <c r="AV10" s="447">
        <f t="shared" si="15"/>
        <v>2</v>
      </c>
      <c r="AW10" s="447">
        <f t="shared" si="15"/>
        <v>29</v>
      </c>
      <c r="AX10" s="447">
        <f t="shared" si="15"/>
        <v>0</v>
      </c>
      <c r="AY10" s="447">
        <f t="shared" si="15"/>
        <v>1</v>
      </c>
      <c r="AZ10" s="447">
        <f t="shared" si="16"/>
        <v>29</v>
      </c>
      <c r="BA10" s="447">
        <f t="shared" si="17"/>
        <v>-1</v>
      </c>
      <c r="BG10" s="447">
        <f t="shared" si="10"/>
        <v>1010</v>
      </c>
      <c r="BH10" s="447">
        <v>1010</v>
      </c>
      <c r="BI10" s="447" t="s">
        <v>1738</v>
      </c>
      <c r="BJ10" s="447">
        <v>184169</v>
      </c>
      <c r="BK10" s="447">
        <v>41005</v>
      </c>
      <c r="BL10" s="447">
        <v>0.81789638235320239</v>
      </c>
      <c r="BM10" s="447">
        <v>0.18210361764679758</v>
      </c>
      <c r="BO10" s="447">
        <f t="shared" si="18"/>
        <v>1024</v>
      </c>
      <c r="BP10" s="448" t="s">
        <v>1743</v>
      </c>
      <c r="BQ10" s="447">
        <v>298864</v>
      </c>
      <c r="BR10" s="447">
        <v>0.69674850387349307</v>
      </c>
      <c r="BS10" s="447">
        <v>0.30325149612650693</v>
      </c>
      <c r="BT10" s="447">
        <f t="shared" si="19"/>
        <v>0</v>
      </c>
      <c r="CA10" s="926"/>
      <c r="CB10" s="1295">
        <f>VLOOKUP(CC10,dc,1,0)</f>
        <v>1018</v>
      </c>
      <c r="CC10" s="1295">
        <f t="shared" si="21"/>
        <v>1018</v>
      </c>
      <c r="CD10" s="447">
        <v>5</v>
      </c>
      <c r="CE10" s="1295" t="s">
        <v>1741</v>
      </c>
      <c r="CF10" s="1344"/>
      <c r="CG10" s="1366">
        <v>0.4470649895178197</v>
      </c>
      <c r="CH10" s="1367"/>
      <c r="CI10" s="1366">
        <v>0</v>
      </c>
      <c r="CJ10" s="1368"/>
      <c r="CK10" s="1366">
        <v>0.5529350104821803</v>
      </c>
      <c r="CN10" s="566" t="s">
        <v>2536</v>
      </c>
      <c r="CO10" s="447">
        <v>61921</v>
      </c>
      <c r="CQ10" s="566" t="s">
        <v>2536</v>
      </c>
      <c r="CR10" s="447">
        <v>15927</v>
      </c>
      <c r="CT10" s="566" t="s">
        <v>2536</v>
      </c>
      <c r="CU10" s="447">
        <v>106454</v>
      </c>
    </row>
    <row r="11" spans="1:99">
      <c r="A11" s="447">
        <f t="shared" si="2"/>
        <v>1050</v>
      </c>
      <c r="B11" s="448" t="s">
        <v>5130</v>
      </c>
      <c r="C11" s="447">
        <v>81662</v>
      </c>
      <c r="D11" s="447">
        <v>36013</v>
      </c>
      <c r="E11" s="449">
        <v>1</v>
      </c>
      <c r="F11" s="449">
        <v>0</v>
      </c>
      <c r="G11" s="449"/>
      <c r="H11" s="516">
        <f t="shared" si="0"/>
        <v>1</v>
      </c>
      <c r="I11" s="516">
        <f t="shared" si="1"/>
        <v>0</v>
      </c>
      <c r="J11" s="538"/>
      <c r="K11" s="538">
        <f t="shared" si="3"/>
        <v>0.41967313169673132</v>
      </c>
      <c r="L11" s="538">
        <f t="shared" si="4"/>
        <v>0</v>
      </c>
      <c r="M11" s="538">
        <f t="shared" si="5"/>
        <v>0.58032686830326863</v>
      </c>
      <c r="N11" s="538">
        <f t="shared" si="6"/>
        <v>0.41967313169673132</v>
      </c>
      <c r="O11" s="538">
        <f t="shared" si="7"/>
        <v>0</v>
      </c>
      <c r="P11" s="538">
        <f t="shared" si="8"/>
        <v>0.58032686830326863</v>
      </c>
      <c r="R11" s="423">
        <v>42887</v>
      </c>
      <c r="S11" s="447">
        <v>6</v>
      </c>
      <c r="U11" s="535" t="s">
        <v>2115</v>
      </c>
      <c r="V11" s="1345"/>
      <c r="W11" s="547"/>
      <c r="X11" s="547"/>
      <c r="Z11" s="447" t="s">
        <v>1006</v>
      </c>
      <c r="AA11" s="447">
        <v>5</v>
      </c>
      <c r="AD11" s="447">
        <f t="shared" si="12"/>
        <v>1031</v>
      </c>
      <c r="AE11" s="447" t="s">
        <v>1744</v>
      </c>
      <c r="AF11" s="447">
        <v>112331</v>
      </c>
      <c r="AG11" s="447">
        <v>31240</v>
      </c>
      <c r="AH11" s="449">
        <v>0.78240731066858904</v>
      </c>
      <c r="AI11" s="449">
        <v>0.21759268933141096</v>
      </c>
      <c r="AJ11" s="447">
        <f t="shared" si="13"/>
        <v>1031</v>
      </c>
      <c r="AL11" s="423">
        <v>42887</v>
      </c>
      <c r="AM11" s="447">
        <v>2</v>
      </c>
      <c r="AN11" s="447">
        <v>4</v>
      </c>
      <c r="AP11" s="447">
        <f t="shared" si="14"/>
        <v>6</v>
      </c>
      <c r="AT11" s="447">
        <f t="shared" si="15"/>
        <v>7</v>
      </c>
      <c r="AU11" s="447">
        <f t="shared" si="15"/>
        <v>17</v>
      </c>
      <c r="AV11" s="447">
        <f t="shared" si="15"/>
        <v>0</v>
      </c>
      <c r="AW11" s="447">
        <f t="shared" si="15"/>
        <v>24</v>
      </c>
      <c r="AX11" s="447">
        <f t="shared" si="15"/>
        <v>0</v>
      </c>
      <c r="AY11" s="447">
        <f t="shared" si="15"/>
        <v>1</v>
      </c>
      <c r="AZ11" s="447">
        <f t="shared" si="16"/>
        <v>24</v>
      </c>
      <c r="BA11" s="447">
        <f t="shared" si="17"/>
        <v>-1</v>
      </c>
      <c r="BG11" s="447">
        <f t="shared" si="10"/>
        <v>1013</v>
      </c>
      <c r="BH11" s="447">
        <v>1013</v>
      </c>
      <c r="BI11" s="447" t="s">
        <v>1739</v>
      </c>
      <c r="BJ11" s="447">
        <v>177301</v>
      </c>
      <c r="BK11" s="447">
        <v>47873</v>
      </c>
      <c r="BL11" s="447">
        <v>0.78739552523826017</v>
      </c>
      <c r="BM11" s="447">
        <v>0.2126044747617398</v>
      </c>
      <c r="BO11" s="447">
        <f t="shared" si="18"/>
        <v>1031</v>
      </c>
      <c r="BP11" s="448" t="s">
        <v>1744</v>
      </c>
      <c r="BQ11" s="447">
        <v>34355</v>
      </c>
      <c r="BR11" s="447">
        <v>0.74146415159494106</v>
      </c>
      <c r="BS11" s="447">
        <v>0.25853584840505894</v>
      </c>
      <c r="BT11" s="447">
        <f t="shared" si="19"/>
        <v>0</v>
      </c>
      <c r="CA11" s="926"/>
      <c r="CB11" s="1295">
        <f>VLOOKUP(CC11,dc,1,0)</f>
        <v>1019</v>
      </c>
      <c r="CC11" s="1295">
        <f t="shared" ref="CC11:CC74" si="22">LEFT(CE11,4)+0</f>
        <v>1019</v>
      </c>
      <c r="CD11" s="447">
        <v>6</v>
      </c>
      <c r="CE11" s="1295" t="s">
        <v>8054</v>
      </c>
      <c r="CF11" s="1344"/>
      <c r="CG11" s="1366" t="s">
        <v>8073</v>
      </c>
      <c r="CH11" s="1367"/>
      <c r="CI11" s="1366">
        <v>0</v>
      </c>
      <c r="CJ11" s="1368"/>
      <c r="CK11" s="1366" t="s">
        <v>8073</v>
      </c>
      <c r="CN11" s="566" t="s">
        <v>1743</v>
      </c>
      <c r="CO11" s="447">
        <v>161357</v>
      </c>
      <c r="CQ11" s="566" t="s">
        <v>1743</v>
      </c>
      <c r="CR11" s="447">
        <v>39838</v>
      </c>
      <c r="CT11" s="566" t="s">
        <v>1743</v>
      </c>
      <c r="CU11" s="447">
        <v>288983</v>
      </c>
    </row>
    <row r="12" spans="1:99">
      <c r="A12" s="447">
        <f t="shared" si="2"/>
        <v>1052</v>
      </c>
      <c r="B12" s="448" t="s">
        <v>7961</v>
      </c>
      <c r="C12" s="447">
        <v>202958</v>
      </c>
      <c r="D12" s="447">
        <v>78363</v>
      </c>
      <c r="E12" s="449">
        <v>1</v>
      </c>
      <c r="F12" s="449">
        <v>0</v>
      </c>
      <c r="G12" s="449"/>
      <c r="H12" s="516">
        <f t="shared" si="0"/>
        <v>1</v>
      </c>
      <c r="I12" s="516">
        <f t="shared" si="1"/>
        <v>0</v>
      </c>
      <c r="J12" s="538"/>
      <c r="K12" s="538">
        <f t="shared" si="3"/>
        <v>0.50333167201178819</v>
      </c>
      <c r="L12" s="538">
        <f t="shared" si="4"/>
        <v>0</v>
      </c>
      <c r="M12" s="538">
        <f t="shared" si="5"/>
        <v>0.49666832798821187</v>
      </c>
      <c r="N12" s="538">
        <f t="shared" si="6"/>
        <v>0.50333167201178819</v>
      </c>
      <c r="O12" s="538">
        <f t="shared" si="7"/>
        <v>0</v>
      </c>
      <c r="P12" s="538">
        <f t="shared" si="8"/>
        <v>0.49666832798821187</v>
      </c>
      <c r="R12" s="423">
        <v>42917</v>
      </c>
      <c r="S12" s="447">
        <v>4</v>
      </c>
      <c r="U12" s="535" t="s">
        <v>2116</v>
      </c>
      <c r="V12" s="1345"/>
      <c r="W12" s="547"/>
      <c r="X12" s="547"/>
      <c r="Z12" s="447" t="s">
        <v>1007</v>
      </c>
      <c r="AA12" s="447">
        <v>5</v>
      </c>
      <c r="AD12" s="447">
        <f t="shared" si="12"/>
        <v>1050</v>
      </c>
      <c r="AE12" s="447" t="s">
        <v>1745</v>
      </c>
      <c r="AF12" s="447">
        <v>73542</v>
      </c>
      <c r="AG12" s="447">
        <v>22357</v>
      </c>
      <c r="AH12" s="449">
        <v>0.76686931042033801</v>
      </c>
      <c r="AI12" s="449">
        <v>0.23313068957966199</v>
      </c>
      <c r="AJ12" s="447">
        <f t="shared" si="13"/>
        <v>1050</v>
      </c>
      <c r="AL12" s="423">
        <v>42917</v>
      </c>
      <c r="AM12" s="447">
        <v>1</v>
      </c>
      <c r="AN12" s="447">
        <v>6</v>
      </c>
      <c r="AP12" s="447">
        <f t="shared" si="14"/>
        <v>7</v>
      </c>
      <c r="AR12" s="447">
        <v>1</v>
      </c>
      <c r="AT12" s="447">
        <f t="shared" si="15"/>
        <v>5</v>
      </c>
      <c r="AU12" s="447">
        <f t="shared" si="15"/>
        <v>13</v>
      </c>
      <c r="AV12" s="447">
        <f t="shared" si="15"/>
        <v>0</v>
      </c>
      <c r="AW12" s="447">
        <f t="shared" si="15"/>
        <v>18</v>
      </c>
      <c r="AX12" s="447">
        <f t="shared" si="15"/>
        <v>0</v>
      </c>
      <c r="AY12" s="447">
        <f t="shared" si="15"/>
        <v>1</v>
      </c>
      <c r="AZ12" s="447">
        <f t="shared" si="16"/>
        <v>18</v>
      </c>
      <c r="BA12" s="447">
        <f t="shared" si="17"/>
        <v>-1</v>
      </c>
      <c r="BG12" s="447">
        <f t="shared" si="10"/>
        <v>1015</v>
      </c>
      <c r="BH12" s="447">
        <v>1015</v>
      </c>
      <c r="BI12" s="447" t="s">
        <v>1740</v>
      </c>
      <c r="BJ12" s="447">
        <v>471392</v>
      </c>
      <c r="BK12" s="447">
        <v>97303</v>
      </c>
      <c r="BL12" s="447">
        <v>0.82890125638523282</v>
      </c>
      <c r="BM12" s="447">
        <v>0.17109874361476715</v>
      </c>
      <c r="BO12" s="447">
        <f t="shared" si="18"/>
        <v>1050</v>
      </c>
      <c r="BP12" s="448" t="s">
        <v>1745</v>
      </c>
      <c r="BQ12" s="447">
        <v>51096</v>
      </c>
      <c r="BR12" s="447">
        <v>0.73070487794414174</v>
      </c>
      <c r="BS12" s="447">
        <v>0.26929512205585826</v>
      </c>
      <c r="BT12" s="447">
        <f t="shared" si="19"/>
        <v>0</v>
      </c>
      <c r="CA12" s="926"/>
      <c r="CB12" s="1295">
        <f>VLOOKUP(CC12,dc,1,0)</f>
        <v>1021</v>
      </c>
      <c r="CC12" s="1295">
        <f t="shared" si="22"/>
        <v>1021</v>
      </c>
      <c r="CD12" s="447">
        <v>7</v>
      </c>
      <c r="CE12" s="1295" t="s">
        <v>5128</v>
      </c>
      <c r="CF12" s="1344"/>
      <c r="CG12" s="1366">
        <v>0.45853334198235601</v>
      </c>
      <c r="CH12" s="1367"/>
      <c r="CI12" s="1366">
        <v>0</v>
      </c>
      <c r="CJ12" s="1368"/>
      <c r="CK12" s="1366">
        <v>0.54146665801764404</v>
      </c>
      <c r="CN12" s="566" t="s">
        <v>2537</v>
      </c>
      <c r="CO12" s="447">
        <v>35042</v>
      </c>
      <c r="CQ12" s="566" t="s">
        <v>2537</v>
      </c>
      <c r="CR12" s="447">
        <v>5849</v>
      </c>
      <c r="CT12" s="566" t="s">
        <v>2537</v>
      </c>
      <c r="CU12" s="447">
        <v>60523</v>
      </c>
    </row>
    <row r="13" spans="1:99">
      <c r="A13" s="447">
        <f t="shared" si="2"/>
        <v>1054</v>
      </c>
      <c r="B13" s="448" t="s">
        <v>1747</v>
      </c>
      <c r="C13" s="447">
        <v>30411</v>
      </c>
      <c r="D13" s="447">
        <v>6882</v>
      </c>
      <c r="E13" s="449">
        <v>1</v>
      </c>
      <c r="F13" s="449">
        <v>0</v>
      </c>
      <c r="G13" s="449"/>
      <c r="H13" s="516">
        <f t="shared" si="0"/>
        <v>1</v>
      </c>
      <c r="I13" s="516">
        <f t="shared" si="1"/>
        <v>0</v>
      </c>
      <c r="J13" s="538"/>
      <c r="K13" s="538">
        <f t="shared" si="3"/>
        <v>0.48307553347634641</v>
      </c>
      <c r="L13" s="538">
        <f t="shared" si="4"/>
        <v>0</v>
      </c>
      <c r="M13" s="538">
        <f t="shared" si="5"/>
        <v>0.51692446652365365</v>
      </c>
      <c r="N13" s="538">
        <f t="shared" si="6"/>
        <v>0.48307553347634641</v>
      </c>
      <c r="O13" s="538">
        <f t="shared" si="7"/>
        <v>0</v>
      </c>
      <c r="P13" s="538">
        <f t="shared" si="8"/>
        <v>0.51692446652365365</v>
      </c>
      <c r="R13" s="423">
        <v>42948</v>
      </c>
      <c r="S13" s="447">
        <v>4</v>
      </c>
      <c r="U13" s="535" t="s">
        <v>2117</v>
      </c>
      <c r="V13" s="1345"/>
      <c r="W13" s="547"/>
      <c r="X13" s="547"/>
      <c r="Z13" s="447" t="s">
        <v>1008</v>
      </c>
      <c r="AA13" s="447">
        <v>5</v>
      </c>
      <c r="AD13" s="447">
        <f t="shared" si="12"/>
        <v>1052</v>
      </c>
      <c r="AE13" s="448" t="s">
        <v>1746</v>
      </c>
      <c r="AF13" s="447">
        <v>57509</v>
      </c>
      <c r="AG13" s="447">
        <v>14656</v>
      </c>
      <c r="AH13" s="449">
        <v>0.7969098593501005</v>
      </c>
      <c r="AI13" s="449">
        <v>0.2030901406498995</v>
      </c>
      <c r="AJ13" s="447">
        <f t="shared" si="13"/>
        <v>1052</v>
      </c>
      <c r="AL13" s="423">
        <v>42948</v>
      </c>
      <c r="AM13" s="447">
        <v>2</v>
      </c>
      <c r="AN13" s="447">
        <v>3</v>
      </c>
      <c r="AP13" s="447">
        <f t="shared" si="14"/>
        <v>5</v>
      </c>
      <c r="AT13" s="447">
        <f t="shared" si="15"/>
        <v>4</v>
      </c>
      <c r="AU13" s="447">
        <f t="shared" si="15"/>
        <v>7</v>
      </c>
      <c r="AV13" s="447">
        <f t="shared" si="15"/>
        <v>0</v>
      </c>
      <c r="AW13" s="447">
        <f t="shared" si="15"/>
        <v>11</v>
      </c>
      <c r="AX13" s="447">
        <f t="shared" si="15"/>
        <v>0</v>
      </c>
      <c r="AY13" s="447">
        <f t="shared" si="15"/>
        <v>0</v>
      </c>
      <c r="AZ13" s="447">
        <f t="shared" si="16"/>
        <v>11</v>
      </c>
      <c r="BA13" s="447">
        <f t="shared" si="17"/>
        <v>0</v>
      </c>
      <c r="BG13" s="447">
        <f t="shared" si="10"/>
        <v>1018</v>
      </c>
      <c r="BH13" s="447">
        <v>1018</v>
      </c>
      <c r="BI13" s="447" t="s">
        <v>1741</v>
      </c>
      <c r="BJ13" s="447">
        <v>0</v>
      </c>
      <c r="BK13" s="447">
        <v>0</v>
      </c>
      <c r="BL13" s="447">
        <v>0</v>
      </c>
      <c r="BM13" s="447">
        <v>0</v>
      </c>
      <c r="BO13" s="447">
        <f t="shared" si="18"/>
        <v>1052</v>
      </c>
      <c r="BP13" s="448" t="s">
        <v>1746</v>
      </c>
      <c r="BQ13" s="447">
        <v>42105</v>
      </c>
      <c r="BR13" s="447">
        <v>0.77524304021210777</v>
      </c>
      <c r="BS13" s="447">
        <v>0.22475695978789223</v>
      </c>
      <c r="BT13" s="447">
        <f t="shared" si="19"/>
        <v>0</v>
      </c>
      <c r="CA13" s="926"/>
      <c r="CB13" s="1295">
        <f t="shared" ref="CB13:CB74" si="23">VLOOKUP(CC13,dc,1,0)</f>
        <v>1031</v>
      </c>
      <c r="CC13" s="1295">
        <f t="shared" si="22"/>
        <v>1031</v>
      </c>
      <c r="CD13" s="447">
        <v>8</v>
      </c>
      <c r="CE13" s="1295" t="s">
        <v>5129</v>
      </c>
      <c r="CF13" s="1344"/>
      <c r="CG13" s="1366">
        <v>0.48701287655853986</v>
      </c>
      <c r="CH13" s="1367"/>
      <c r="CI13" s="1366">
        <v>0</v>
      </c>
      <c r="CJ13" s="1368"/>
      <c r="CK13" s="1366">
        <v>0.51298712344146014</v>
      </c>
      <c r="CN13" s="566" t="s">
        <v>1745</v>
      </c>
      <c r="CO13" s="447">
        <v>48797</v>
      </c>
      <c r="CQ13" s="566" t="s">
        <v>1745</v>
      </c>
      <c r="CR13" s="447">
        <v>9282</v>
      </c>
      <c r="CT13" s="566" t="s">
        <v>1745</v>
      </c>
      <c r="CU13" s="447">
        <v>100475</v>
      </c>
    </row>
    <row r="14" spans="1:99">
      <c r="A14" s="447">
        <f t="shared" si="2"/>
        <v>1070</v>
      </c>
      <c r="B14" s="448" t="s">
        <v>1748</v>
      </c>
      <c r="C14" s="447">
        <v>174673</v>
      </c>
      <c r="D14" s="447">
        <v>71373</v>
      </c>
      <c r="E14" s="449">
        <v>1</v>
      </c>
      <c r="F14" s="449">
        <v>0</v>
      </c>
      <c r="G14" s="449"/>
      <c r="H14" s="516">
        <f t="shared" si="0"/>
        <v>1</v>
      </c>
      <c r="I14" s="516">
        <f t="shared" si="1"/>
        <v>0</v>
      </c>
      <c r="J14" s="538"/>
      <c r="K14" s="538">
        <f t="shared" si="3"/>
        <v>0.45979749851101848</v>
      </c>
      <c r="L14" s="538">
        <f t="shared" si="4"/>
        <v>0</v>
      </c>
      <c r="M14" s="538">
        <f t="shared" si="5"/>
        <v>0.54020250148898152</v>
      </c>
      <c r="N14" s="538">
        <f t="shared" si="6"/>
        <v>0.45979749851101848</v>
      </c>
      <c r="O14" s="538">
        <f t="shared" si="7"/>
        <v>0</v>
      </c>
      <c r="P14" s="538">
        <f t="shared" si="8"/>
        <v>0.54020250148898152</v>
      </c>
      <c r="R14" s="423">
        <v>42979</v>
      </c>
      <c r="S14" s="447">
        <v>2</v>
      </c>
      <c r="U14" s="535" t="s">
        <v>2118</v>
      </c>
      <c r="V14" s="1345"/>
      <c r="W14" s="547"/>
      <c r="X14" s="547"/>
      <c r="Z14" s="447" t="s">
        <v>1009</v>
      </c>
      <c r="AA14" s="447">
        <v>5</v>
      </c>
      <c r="AD14" s="447">
        <f t="shared" si="12"/>
        <v>1054</v>
      </c>
      <c r="AE14" s="447" t="s">
        <v>1747</v>
      </c>
      <c r="AF14" s="447">
        <v>114005</v>
      </c>
      <c r="AG14" s="447">
        <v>42941</v>
      </c>
      <c r="AH14" s="449">
        <v>0.72639634014246934</v>
      </c>
      <c r="AI14" s="449">
        <v>0.27360365985753066</v>
      </c>
      <c r="AJ14" s="447">
        <f t="shared" si="13"/>
        <v>1054</v>
      </c>
      <c r="AL14" s="423">
        <v>42979</v>
      </c>
      <c r="AM14" s="447">
        <v>1</v>
      </c>
      <c r="AN14" s="447">
        <v>1</v>
      </c>
      <c r="AP14" s="447">
        <f t="shared" si="14"/>
        <v>2</v>
      </c>
      <c r="AT14" s="447">
        <f t="shared" si="15"/>
        <v>2</v>
      </c>
      <c r="AU14" s="447">
        <f t="shared" si="15"/>
        <v>4</v>
      </c>
      <c r="AV14" s="447">
        <f t="shared" si="15"/>
        <v>0</v>
      </c>
      <c r="AW14" s="447">
        <f t="shared" si="15"/>
        <v>6</v>
      </c>
      <c r="AX14" s="447">
        <f t="shared" si="15"/>
        <v>0</v>
      </c>
      <c r="AY14" s="447">
        <f t="shared" si="15"/>
        <v>0</v>
      </c>
      <c r="AZ14" s="447">
        <f t="shared" si="16"/>
        <v>6</v>
      </c>
      <c r="BA14" s="447">
        <f t="shared" si="17"/>
        <v>0</v>
      </c>
      <c r="BG14" s="447">
        <f t="shared" si="10"/>
        <v>1021</v>
      </c>
      <c r="BH14" s="447">
        <v>1021</v>
      </c>
      <c r="BI14" s="447" t="s">
        <v>1742</v>
      </c>
      <c r="BJ14" s="447">
        <v>94873</v>
      </c>
      <c r="BK14" s="447">
        <v>36108</v>
      </c>
      <c r="BL14" s="447">
        <v>0.72432642902405697</v>
      </c>
      <c r="BM14" s="447">
        <v>0.27567357097594308</v>
      </c>
      <c r="BO14" s="447">
        <f t="shared" si="18"/>
        <v>1054</v>
      </c>
      <c r="BP14" s="448" t="s">
        <v>1747</v>
      </c>
      <c r="BQ14" s="447">
        <v>70396</v>
      </c>
      <c r="BR14" s="447">
        <v>0.71040335846124347</v>
      </c>
      <c r="BS14" s="447">
        <v>0.28959664153875653</v>
      </c>
      <c r="BT14" s="447">
        <f t="shared" si="19"/>
        <v>0</v>
      </c>
      <c r="CA14" s="926"/>
      <c r="CB14" s="1295">
        <f t="shared" si="23"/>
        <v>1050</v>
      </c>
      <c r="CC14" s="1295">
        <f t="shared" si="22"/>
        <v>1050</v>
      </c>
      <c r="CD14" s="447">
        <v>9</v>
      </c>
      <c r="CE14" s="1295" t="s">
        <v>5130</v>
      </c>
      <c r="CF14" s="1344"/>
      <c r="CG14" s="1366">
        <v>0.41967313169673132</v>
      </c>
      <c r="CH14" s="1367"/>
      <c r="CI14" s="1366">
        <v>0</v>
      </c>
      <c r="CJ14" s="1368"/>
      <c r="CK14" s="1366">
        <v>0.58032686830326863</v>
      </c>
      <c r="CN14" s="566" t="s">
        <v>1746</v>
      </c>
      <c r="CO14" s="447">
        <v>67132</v>
      </c>
      <c r="CQ14" s="566" t="s">
        <v>1746</v>
      </c>
      <c r="CR14" s="447">
        <v>12598</v>
      </c>
      <c r="CT14" s="566" t="s">
        <v>1746</v>
      </c>
      <c r="CU14" s="447">
        <v>101632</v>
      </c>
    </row>
    <row r="15" spans="1:99">
      <c r="A15" s="447">
        <f t="shared" si="2"/>
        <v>1072</v>
      </c>
      <c r="B15" s="448" t="s">
        <v>5131</v>
      </c>
      <c r="C15" s="447">
        <v>660738</v>
      </c>
      <c r="D15" s="447">
        <v>287428</v>
      </c>
      <c r="E15" s="449">
        <v>1</v>
      </c>
      <c r="F15" s="449">
        <v>0</v>
      </c>
      <c r="G15" s="449"/>
      <c r="H15" s="516">
        <f t="shared" si="0"/>
        <v>1</v>
      </c>
      <c r="I15" s="516">
        <f t="shared" si="1"/>
        <v>0</v>
      </c>
      <c r="J15" s="538"/>
      <c r="K15" s="538">
        <f t="shared" si="3"/>
        <v>0.462426401538301</v>
      </c>
      <c r="L15" s="538">
        <f t="shared" si="4"/>
        <v>0</v>
      </c>
      <c r="M15" s="538">
        <f t="shared" si="5"/>
        <v>0.53757359846169894</v>
      </c>
      <c r="N15" s="538">
        <f t="shared" si="6"/>
        <v>0.462426401538301</v>
      </c>
      <c r="O15" s="538">
        <f t="shared" si="7"/>
        <v>0</v>
      </c>
      <c r="P15" s="538">
        <f t="shared" si="8"/>
        <v>0.53757359846169894</v>
      </c>
      <c r="R15" s="423">
        <v>43009</v>
      </c>
      <c r="S15" s="447">
        <v>2</v>
      </c>
      <c r="U15" s="535" t="s">
        <v>2119</v>
      </c>
      <c r="V15" s="1345"/>
      <c r="W15" s="547"/>
      <c r="X15" s="547"/>
      <c r="Z15" s="447" t="s">
        <v>1010</v>
      </c>
      <c r="AA15" s="447">
        <v>5</v>
      </c>
      <c r="AD15" s="447">
        <f t="shared" si="12"/>
        <v>1070</v>
      </c>
      <c r="AE15" s="447" t="s">
        <v>1748</v>
      </c>
      <c r="AF15" s="447">
        <v>183023</v>
      </c>
      <c r="AG15" s="447">
        <v>60242</v>
      </c>
      <c r="AH15" s="449">
        <v>0.75236059441349967</v>
      </c>
      <c r="AI15" s="449">
        <v>0.24763940558650033</v>
      </c>
      <c r="AJ15" s="447">
        <f t="shared" si="13"/>
        <v>1070</v>
      </c>
      <c r="AL15" s="423">
        <v>43009</v>
      </c>
      <c r="AM15" s="447">
        <v>1</v>
      </c>
      <c r="AN15" s="447">
        <v>3</v>
      </c>
      <c r="AP15" s="447">
        <f t="shared" si="14"/>
        <v>4</v>
      </c>
      <c r="AT15" s="447">
        <f t="shared" si="15"/>
        <v>1</v>
      </c>
      <c r="AU15" s="447">
        <f t="shared" si="15"/>
        <v>3</v>
      </c>
      <c r="AV15" s="447">
        <f t="shared" si="15"/>
        <v>0</v>
      </c>
      <c r="AW15" s="447">
        <f t="shared" si="15"/>
        <v>4</v>
      </c>
      <c r="AX15" s="447">
        <f t="shared" si="15"/>
        <v>0</v>
      </c>
      <c r="AY15" s="447">
        <f t="shared" si="15"/>
        <v>0</v>
      </c>
      <c r="AZ15" s="447">
        <f t="shared" si="16"/>
        <v>4</v>
      </c>
      <c r="BA15" s="447">
        <f t="shared" si="17"/>
        <v>0</v>
      </c>
      <c r="BG15" s="447">
        <f t="shared" si="10"/>
        <v>0</v>
      </c>
      <c r="BH15" s="447">
        <v>1024</v>
      </c>
      <c r="BI15" s="447" t="s">
        <v>1743</v>
      </c>
      <c r="BJ15" s="447">
        <v>272430</v>
      </c>
      <c r="BK15" s="447">
        <v>79328</v>
      </c>
      <c r="BL15" s="447">
        <v>0.77448131954354982</v>
      </c>
      <c r="BM15" s="447">
        <v>0.22551868045645018</v>
      </c>
      <c r="BO15" s="447">
        <f t="shared" si="18"/>
        <v>1070</v>
      </c>
      <c r="BP15" s="448" t="s">
        <v>1748</v>
      </c>
      <c r="BQ15" s="447">
        <v>109226</v>
      </c>
      <c r="BR15" s="447">
        <v>0.70605954828116713</v>
      </c>
      <c r="BS15" s="447">
        <v>0.29394045171883287</v>
      </c>
      <c r="BT15" s="447">
        <f t="shared" si="19"/>
        <v>0</v>
      </c>
      <c r="CA15" s="926"/>
      <c r="CB15" s="1295">
        <f t="shared" si="23"/>
        <v>1052</v>
      </c>
      <c r="CC15" s="1295">
        <f t="shared" si="22"/>
        <v>1052</v>
      </c>
      <c r="CD15" s="447">
        <v>10</v>
      </c>
      <c r="CE15" s="1295" t="s">
        <v>7961</v>
      </c>
      <c r="CF15" s="1344"/>
      <c r="CG15" s="1366">
        <v>0.50333167201178819</v>
      </c>
      <c r="CH15" s="1367"/>
      <c r="CI15" s="1366">
        <v>0</v>
      </c>
      <c r="CJ15" s="1368"/>
      <c r="CK15" s="1366">
        <v>0.49666832798821187</v>
      </c>
      <c r="CN15" s="566" t="s">
        <v>1747</v>
      </c>
      <c r="CO15" s="447">
        <v>57290</v>
      </c>
      <c r="CQ15" s="566" t="s">
        <v>1747</v>
      </c>
      <c r="CR15" s="447">
        <v>11461</v>
      </c>
      <c r="CT15" s="566" t="s">
        <v>1747</v>
      </c>
      <c r="CU15" s="447">
        <v>97042</v>
      </c>
    </row>
    <row r="16" spans="1:99">
      <c r="A16" s="447">
        <f t="shared" si="2"/>
        <v>1074</v>
      </c>
      <c r="B16" s="448" t="s">
        <v>5132</v>
      </c>
      <c r="C16" s="447">
        <v>104336</v>
      </c>
      <c r="D16" s="447">
        <v>50968</v>
      </c>
      <c r="E16" s="449">
        <v>1</v>
      </c>
      <c r="F16" s="449">
        <v>0</v>
      </c>
      <c r="G16" s="449"/>
      <c r="H16" s="516">
        <f t="shared" si="0"/>
        <v>1</v>
      </c>
      <c r="I16" s="516">
        <f t="shared" si="1"/>
        <v>0</v>
      </c>
      <c r="J16" s="538"/>
      <c r="K16" s="538">
        <f t="shared" si="3"/>
        <v>0.46160621473857949</v>
      </c>
      <c r="L16" s="538">
        <f t="shared" si="4"/>
        <v>0</v>
      </c>
      <c r="M16" s="538">
        <f t="shared" si="5"/>
        <v>0.53839378526142057</v>
      </c>
      <c r="N16" s="538">
        <f t="shared" si="6"/>
        <v>0.46160621473857949</v>
      </c>
      <c r="O16" s="538">
        <f t="shared" si="7"/>
        <v>0</v>
      </c>
      <c r="P16" s="538">
        <f t="shared" si="8"/>
        <v>0.53839378526142057</v>
      </c>
      <c r="R16" s="423">
        <v>43040</v>
      </c>
      <c r="U16" s="535" t="s">
        <v>2120</v>
      </c>
      <c r="V16" s="1345"/>
      <c r="W16" s="547"/>
      <c r="X16" s="547"/>
      <c r="Z16" s="447" t="s">
        <v>1011</v>
      </c>
      <c r="AA16" s="447">
        <v>5</v>
      </c>
      <c r="AD16" s="447">
        <f t="shared" si="12"/>
        <v>1072</v>
      </c>
      <c r="AE16" s="447" t="s">
        <v>1749</v>
      </c>
      <c r="AF16" s="447">
        <v>35716</v>
      </c>
      <c r="AG16" s="447">
        <v>12967</v>
      </c>
      <c r="AH16" s="449">
        <v>0.73364418790953723</v>
      </c>
      <c r="AI16" s="449">
        <v>0.26635581209046277</v>
      </c>
      <c r="AJ16" s="447">
        <f t="shared" si="13"/>
        <v>1072</v>
      </c>
      <c r="AL16" s="423">
        <v>43040</v>
      </c>
      <c r="AP16" s="447">
        <f t="shared" si="14"/>
        <v>0</v>
      </c>
      <c r="AT16" s="447">
        <f t="shared" si="15"/>
        <v>0</v>
      </c>
      <c r="AU16" s="447">
        <f t="shared" si="15"/>
        <v>0</v>
      </c>
      <c r="AV16" s="447">
        <f t="shared" si="15"/>
        <v>0</v>
      </c>
      <c r="AW16" s="447">
        <f t="shared" si="15"/>
        <v>0</v>
      </c>
      <c r="AX16" s="447">
        <f t="shared" si="15"/>
        <v>0</v>
      </c>
      <c r="AY16" s="447">
        <f t="shared" si="15"/>
        <v>0</v>
      </c>
      <c r="AZ16" s="447">
        <f t="shared" si="16"/>
        <v>0</v>
      </c>
      <c r="BA16" s="447">
        <f t="shared" si="17"/>
        <v>0</v>
      </c>
      <c r="BG16" s="447">
        <f t="shared" si="10"/>
        <v>1031</v>
      </c>
      <c r="BH16" s="447">
        <v>1031</v>
      </c>
      <c r="BI16" s="447" t="s">
        <v>1744</v>
      </c>
      <c r="BJ16" s="447">
        <v>94309</v>
      </c>
      <c r="BK16" s="447">
        <v>23007</v>
      </c>
      <c r="BL16" s="447">
        <v>0.80388864264039006</v>
      </c>
      <c r="BM16" s="447">
        <v>0.19611135735960994</v>
      </c>
      <c r="BO16" s="447">
        <f t="shared" si="18"/>
        <v>1072</v>
      </c>
      <c r="BP16" s="448" t="s">
        <v>1749</v>
      </c>
      <c r="BQ16" s="447">
        <v>17806</v>
      </c>
      <c r="BR16" s="447">
        <v>0.70329409905995732</v>
      </c>
      <c r="BS16" s="447">
        <v>0.29670590094004268</v>
      </c>
      <c r="BT16" s="447">
        <f t="shared" si="19"/>
        <v>0</v>
      </c>
      <c r="CA16" s="926"/>
      <c r="CB16" s="1295">
        <f t="shared" si="23"/>
        <v>1054</v>
      </c>
      <c r="CC16" s="1295">
        <f t="shared" si="22"/>
        <v>1054</v>
      </c>
      <c r="CD16" s="447">
        <v>11</v>
      </c>
      <c r="CE16" s="1295" t="s">
        <v>1747</v>
      </c>
      <c r="CF16" s="1344"/>
      <c r="CG16" s="1366">
        <v>0.48307553347634641</v>
      </c>
      <c r="CH16" s="1367"/>
      <c r="CI16" s="1366">
        <v>0</v>
      </c>
      <c r="CJ16" s="1368"/>
      <c r="CK16" s="1366">
        <v>0.51692446652365365</v>
      </c>
      <c r="CN16" s="566" t="s">
        <v>1748</v>
      </c>
      <c r="CO16" s="447">
        <v>145677</v>
      </c>
      <c r="CQ16" s="566" t="s">
        <v>1748</v>
      </c>
      <c r="CR16" s="447">
        <v>30018</v>
      </c>
      <c r="CT16" s="566" t="s">
        <v>1748</v>
      </c>
      <c r="CU16" s="447">
        <v>237779</v>
      </c>
    </row>
    <row r="17" spans="1:99">
      <c r="A17" s="447">
        <f t="shared" si="2"/>
        <v>1075</v>
      </c>
      <c r="B17" s="448" t="s">
        <v>5133</v>
      </c>
      <c r="C17" s="447">
        <v>86666</v>
      </c>
      <c r="D17" s="447">
        <v>35823</v>
      </c>
      <c r="E17" s="449">
        <v>1</v>
      </c>
      <c r="F17" s="449">
        <v>0</v>
      </c>
      <c r="G17" s="449"/>
      <c r="H17" s="516">
        <f t="shared" si="0"/>
        <v>1</v>
      </c>
      <c r="I17" s="516">
        <f t="shared" si="1"/>
        <v>0</v>
      </c>
      <c r="J17" s="538"/>
      <c r="K17" s="538">
        <f t="shared" si="3"/>
        <v>0.46429361300911431</v>
      </c>
      <c r="L17" s="538">
        <f t="shared" si="4"/>
        <v>0</v>
      </c>
      <c r="M17" s="538">
        <f t="shared" si="5"/>
        <v>0.53570638699088569</v>
      </c>
      <c r="N17" s="538">
        <f t="shared" si="6"/>
        <v>0.46429361300911431</v>
      </c>
      <c r="O17" s="538">
        <f t="shared" si="7"/>
        <v>0</v>
      </c>
      <c r="P17" s="538">
        <f t="shared" si="8"/>
        <v>0.53570638699088569</v>
      </c>
      <c r="R17" s="423">
        <v>43070</v>
      </c>
      <c r="U17" s="535" t="s">
        <v>2121</v>
      </c>
      <c r="V17" s="1345"/>
      <c r="W17" s="547"/>
      <c r="X17" s="547"/>
      <c r="Z17" s="447" t="s">
        <v>1012</v>
      </c>
      <c r="AA17" s="447">
        <v>5</v>
      </c>
      <c r="AD17" s="447">
        <f t="shared" si="12"/>
        <v>1074</v>
      </c>
      <c r="AE17" s="447" t="s">
        <v>1750</v>
      </c>
      <c r="AF17" s="447">
        <v>42355</v>
      </c>
      <c r="AG17" s="447">
        <v>15444</v>
      </c>
      <c r="AH17" s="449">
        <v>0.73279814529663145</v>
      </c>
      <c r="AI17" s="449">
        <v>0.26720185470336855</v>
      </c>
      <c r="AJ17" s="447">
        <f t="shared" si="13"/>
        <v>1074</v>
      </c>
      <c r="AL17" s="423">
        <v>43070</v>
      </c>
      <c r="AP17" s="447">
        <f t="shared" si="14"/>
        <v>0</v>
      </c>
      <c r="AT17" s="447">
        <f t="shared" si="15"/>
        <v>0</v>
      </c>
      <c r="AU17" s="447">
        <f t="shared" si="15"/>
        <v>0</v>
      </c>
      <c r="AV17" s="447">
        <f t="shared" si="15"/>
        <v>0</v>
      </c>
      <c r="AW17" s="447">
        <f t="shared" si="15"/>
        <v>0</v>
      </c>
      <c r="AX17" s="447">
        <f t="shared" si="15"/>
        <v>0</v>
      </c>
      <c r="AY17" s="447">
        <f t="shared" si="15"/>
        <v>0</v>
      </c>
      <c r="AZ17" s="447">
        <f t="shared" si="16"/>
        <v>0</v>
      </c>
      <c r="BA17" s="447">
        <f t="shared" si="17"/>
        <v>0</v>
      </c>
      <c r="BG17" s="447">
        <f t="shared" si="10"/>
        <v>1050</v>
      </c>
      <c r="BH17" s="447">
        <v>1050</v>
      </c>
      <c r="BI17" s="447" t="s">
        <v>1745</v>
      </c>
      <c r="BJ17" s="447">
        <v>94398</v>
      </c>
      <c r="BK17" s="447">
        <v>23534</v>
      </c>
      <c r="BL17" s="447">
        <v>0.80044432384764097</v>
      </c>
      <c r="BM17" s="447">
        <v>0.19955567615235897</v>
      </c>
      <c r="BO17" s="447">
        <f t="shared" si="18"/>
        <v>1074</v>
      </c>
      <c r="BP17" s="448" t="s">
        <v>1750</v>
      </c>
      <c r="BQ17" s="447">
        <v>42355</v>
      </c>
      <c r="BR17" s="447">
        <v>0.65710473649099399</v>
      </c>
      <c r="BS17" s="447">
        <v>0.34289526350900601</v>
      </c>
      <c r="BT17" s="447">
        <f t="shared" si="19"/>
        <v>0</v>
      </c>
      <c r="CA17" s="926"/>
      <c r="CB17" s="1295">
        <f t="shared" si="23"/>
        <v>1070</v>
      </c>
      <c r="CC17" s="1295">
        <f t="shared" si="22"/>
        <v>1070</v>
      </c>
      <c r="CD17" s="447">
        <v>12</v>
      </c>
      <c r="CE17" s="1295" t="s">
        <v>1748</v>
      </c>
      <c r="CF17" s="1344"/>
      <c r="CG17" s="1366">
        <v>0.45979749851101848</v>
      </c>
      <c r="CH17" s="1367"/>
      <c r="CI17" s="1366">
        <v>0</v>
      </c>
      <c r="CJ17" s="1368"/>
      <c r="CK17" s="1366">
        <v>0.54020250148898152</v>
      </c>
      <c r="CN17" s="566" t="s">
        <v>1749</v>
      </c>
      <c r="CO17" s="447">
        <v>32053</v>
      </c>
      <c r="CQ17" s="566" t="s">
        <v>1749</v>
      </c>
      <c r="CR17" s="447">
        <v>7677</v>
      </c>
      <c r="CT17" s="566" t="s">
        <v>1749</v>
      </c>
      <c r="CU17" s="447">
        <v>55604</v>
      </c>
    </row>
    <row r="18" spans="1:99">
      <c r="A18" s="447">
        <f t="shared" si="2"/>
        <v>1076</v>
      </c>
      <c r="B18" s="448" t="s">
        <v>1752</v>
      </c>
      <c r="C18" s="447">
        <v>0</v>
      </c>
      <c r="D18" s="447">
        <v>0</v>
      </c>
      <c r="E18" s="449">
        <v>1</v>
      </c>
      <c r="F18" s="449">
        <v>0</v>
      </c>
      <c r="G18" s="449"/>
      <c r="H18" s="516">
        <f t="shared" si="0"/>
        <v>1</v>
      </c>
      <c r="I18" s="516">
        <f t="shared" si="1"/>
        <v>0</v>
      </c>
      <c r="J18" s="538"/>
      <c r="K18" s="538">
        <f t="shared" si="3"/>
        <v>0.45900000000000002</v>
      </c>
      <c r="L18" s="538">
        <f t="shared" si="4"/>
        <v>0</v>
      </c>
      <c r="M18" s="538">
        <f t="shared" si="5"/>
        <v>0.54100000000000004</v>
      </c>
      <c r="N18" s="538">
        <f t="shared" si="6"/>
        <v>0.45900000000000002</v>
      </c>
      <c r="O18" s="538">
        <f t="shared" si="7"/>
        <v>0</v>
      </c>
      <c r="P18" s="538">
        <f t="shared" si="8"/>
        <v>0.54100000000000004</v>
      </c>
      <c r="R18" s="423">
        <v>43101</v>
      </c>
      <c r="S18" s="447">
        <v>10</v>
      </c>
      <c r="U18" s="535" t="s">
        <v>2122</v>
      </c>
      <c r="V18" s="1345"/>
      <c r="W18" s="547"/>
      <c r="X18" s="547"/>
      <c r="Z18" s="447" t="s">
        <v>1013</v>
      </c>
      <c r="AA18" s="447">
        <v>5</v>
      </c>
      <c r="AD18" s="447">
        <f t="shared" si="12"/>
        <v>1075</v>
      </c>
      <c r="AE18" s="447" t="s">
        <v>1751</v>
      </c>
      <c r="AF18" s="447">
        <v>31979</v>
      </c>
      <c r="AG18" s="447">
        <v>9788</v>
      </c>
      <c r="AH18" s="449">
        <v>0.76565230923935168</v>
      </c>
      <c r="AI18" s="449">
        <v>0.23434769076064832</v>
      </c>
      <c r="AJ18" s="447">
        <f t="shared" si="13"/>
        <v>1075</v>
      </c>
      <c r="AL18" s="423">
        <v>43101</v>
      </c>
      <c r="AP18" s="447">
        <f t="shared" si="14"/>
        <v>0</v>
      </c>
      <c r="AT18" s="447">
        <f t="shared" si="15"/>
        <v>0</v>
      </c>
      <c r="AU18" s="447">
        <f t="shared" si="15"/>
        <v>0</v>
      </c>
      <c r="AV18" s="447">
        <f t="shared" si="15"/>
        <v>0</v>
      </c>
      <c r="AW18" s="447">
        <f t="shared" si="15"/>
        <v>0</v>
      </c>
      <c r="AX18" s="447">
        <f t="shared" si="15"/>
        <v>0</v>
      </c>
      <c r="AY18" s="447">
        <f t="shared" si="15"/>
        <v>0</v>
      </c>
      <c r="AZ18" s="447">
        <f t="shared" si="16"/>
        <v>0</v>
      </c>
      <c r="BA18" s="447">
        <f t="shared" si="17"/>
        <v>0</v>
      </c>
      <c r="BG18" s="447">
        <f t="shared" si="10"/>
        <v>1052</v>
      </c>
      <c r="BH18" s="447">
        <v>1052</v>
      </c>
      <c r="BI18" s="447" t="s">
        <v>1746</v>
      </c>
      <c r="BJ18" s="447">
        <v>109580</v>
      </c>
      <c r="BK18" s="447">
        <v>21898</v>
      </c>
      <c r="BL18" s="447">
        <v>0.83344742086128476</v>
      </c>
      <c r="BM18" s="447">
        <v>0.16655257913871521</v>
      </c>
      <c r="BO18" s="447">
        <f t="shared" si="18"/>
        <v>1075</v>
      </c>
      <c r="BP18" s="448" t="s">
        <v>1751</v>
      </c>
      <c r="BQ18" s="447">
        <v>25652</v>
      </c>
      <c r="BR18" s="447">
        <v>0.71866420126631925</v>
      </c>
      <c r="BS18" s="447">
        <v>0.28133579873368075</v>
      </c>
      <c r="BT18" s="447">
        <f t="shared" si="19"/>
        <v>0</v>
      </c>
      <c r="CA18" s="926"/>
      <c r="CB18" s="1295">
        <f t="shared" si="23"/>
        <v>1072</v>
      </c>
      <c r="CC18" s="1295">
        <f t="shared" si="22"/>
        <v>1072</v>
      </c>
      <c r="CD18" s="447">
        <v>13</v>
      </c>
      <c r="CE18" s="1295" t="s">
        <v>5131</v>
      </c>
      <c r="CF18" s="1344"/>
      <c r="CG18" s="1366">
        <v>0.462426401538301</v>
      </c>
      <c r="CH18" s="1367"/>
      <c r="CI18" s="1366">
        <v>0</v>
      </c>
      <c r="CJ18" s="1368"/>
      <c r="CK18" s="1366">
        <v>0.53757359846169894</v>
      </c>
      <c r="CN18" s="566" t="s">
        <v>2538</v>
      </c>
      <c r="CO18" s="447">
        <v>59452</v>
      </c>
      <c r="CQ18" s="566" t="s">
        <v>2538</v>
      </c>
      <c r="CR18" s="447">
        <v>16726</v>
      </c>
      <c r="CT18" s="566" t="s">
        <v>2538</v>
      </c>
      <c r="CU18" s="447">
        <v>111211</v>
      </c>
    </row>
    <row r="19" spans="1:99">
      <c r="A19" s="447">
        <f t="shared" si="2"/>
        <v>2022</v>
      </c>
      <c r="B19" s="448" t="s">
        <v>1755</v>
      </c>
      <c r="C19" s="447">
        <v>459641</v>
      </c>
      <c r="D19" s="447">
        <v>190383</v>
      </c>
      <c r="E19" s="449">
        <v>1</v>
      </c>
      <c r="F19" s="449">
        <v>0</v>
      </c>
      <c r="G19" s="449"/>
      <c r="H19" s="516">
        <f t="shared" si="0"/>
        <v>1</v>
      </c>
      <c r="I19" s="516">
        <f t="shared" si="1"/>
        <v>0</v>
      </c>
      <c r="J19" s="538"/>
      <c r="K19" s="538">
        <f t="shared" si="3"/>
        <v>0.4641993194823823</v>
      </c>
      <c r="L19" s="538">
        <f t="shared" si="4"/>
        <v>0</v>
      </c>
      <c r="M19" s="538">
        <f t="shared" si="5"/>
        <v>0.54034620843763437</v>
      </c>
      <c r="N19" s="538">
        <f t="shared" si="6"/>
        <v>0.4641993194823823</v>
      </c>
      <c r="O19" s="538">
        <f t="shared" si="7"/>
        <v>0</v>
      </c>
      <c r="P19" s="538">
        <f t="shared" si="8"/>
        <v>0.54034620843763437</v>
      </c>
      <c r="R19" s="423">
        <v>43132</v>
      </c>
      <c r="S19" s="447">
        <v>10</v>
      </c>
      <c r="U19" s="535" t="s">
        <v>2123</v>
      </c>
      <c r="V19" s="1345"/>
      <c r="W19" s="547"/>
      <c r="X19" s="547"/>
      <c r="Z19" s="447" t="s">
        <v>1014</v>
      </c>
      <c r="AA19" s="447">
        <v>5</v>
      </c>
      <c r="AD19" s="447">
        <f t="shared" si="12"/>
        <v>1076</v>
      </c>
      <c r="AE19" s="447" t="s">
        <v>1752</v>
      </c>
      <c r="AF19" s="447">
        <v>28287</v>
      </c>
      <c r="AG19" s="447">
        <v>7866</v>
      </c>
      <c r="AH19" s="449">
        <v>0.78242469504605427</v>
      </c>
      <c r="AI19" s="449">
        <v>0.21757530495394573</v>
      </c>
      <c r="AJ19" s="447">
        <f t="shared" si="13"/>
        <v>1076</v>
      </c>
      <c r="AL19" s="423">
        <v>43132</v>
      </c>
      <c r="AP19" s="447">
        <f t="shared" si="14"/>
        <v>0</v>
      </c>
      <c r="AT19" s="447">
        <f t="shared" si="15"/>
        <v>0</v>
      </c>
      <c r="AU19" s="447">
        <f t="shared" si="15"/>
        <v>0</v>
      </c>
      <c r="AV19" s="447">
        <f t="shared" si="15"/>
        <v>0</v>
      </c>
      <c r="AW19" s="447">
        <f t="shared" si="15"/>
        <v>0</v>
      </c>
      <c r="AX19" s="447">
        <f t="shared" si="15"/>
        <v>0</v>
      </c>
      <c r="AY19" s="447">
        <f t="shared" si="15"/>
        <v>0</v>
      </c>
      <c r="AZ19" s="447">
        <f t="shared" si="16"/>
        <v>0</v>
      </c>
      <c r="BA19" s="447">
        <f t="shared" si="17"/>
        <v>0</v>
      </c>
      <c r="BG19" s="447">
        <f t="shared" si="10"/>
        <v>1054</v>
      </c>
      <c r="BH19" s="447">
        <v>1054</v>
      </c>
      <c r="BI19" s="447" t="s">
        <v>1747</v>
      </c>
      <c r="BJ19" s="447">
        <v>79588</v>
      </c>
      <c r="BK19" s="447">
        <v>23430</v>
      </c>
      <c r="BL19" s="447">
        <v>0.77256401793861262</v>
      </c>
      <c r="BM19" s="447">
        <v>0.22743598206138732</v>
      </c>
      <c r="BO19" s="447">
        <f t="shared" si="18"/>
        <v>2022</v>
      </c>
      <c r="BP19" s="448" t="s">
        <v>1755</v>
      </c>
      <c r="BQ19" s="447">
        <v>285405</v>
      </c>
      <c r="BR19" s="447">
        <v>0.69833762344259243</v>
      </c>
      <c r="BS19" s="447">
        <v>0.30166237655740757</v>
      </c>
      <c r="BT19" s="447">
        <f t="shared" si="19"/>
        <v>0</v>
      </c>
      <c r="CA19" s="926"/>
      <c r="CB19" s="1295">
        <f t="shared" si="23"/>
        <v>1074</v>
      </c>
      <c r="CC19" s="1295">
        <f t="shared" si="22"/>
        <v>1074</v>
      </c>
      <c r="CD19" s="447">
        <v>14</v>
      </c>
      <c r="CE19" s="1295" t="s">
        <v>5132</v>
      </c>
      <c r="CF19" s="1344"/>
      <c r="CG19" s="1366">
        <v>0.46160621473857949</v>
      </c>
      <c r="CH19" s="1367"/>
      <c r="CI19" s="1366">
        <v>0</v>
      </c>
      <c r="CJ19" s="1368"/>
      <c r="CK19" s="1366">
        <v>0.53839378526142057</v>
      </c>
      <c r="CN19" s="566" t="s">
        <v>2539</v>
      </c>
      <c r="CO19" s="447">
        <v>45240</v>
      </c>
      <c r="CQ19" s="566" t="s">
        <v>2539</v>
      </c>
      <c r="CR19" s="447">
        <v>10931</v>
      </c>
      <c r="CT19" s="566" t="s">
        <v>2539</v>
      </c>
      <c r="CU19" s="447">
        <v>83308</v>
      </c>
    </row>
    <row r="20" spans="1:99">
      <c r="A20" s="447">
        <f t="shared" si="2"/>
        <v>2025</v>
      </c>
      <c r="B20" s="448" t="s">
        <v>1756</v>
      </c>
      <c r="C20" s="447">
        <v>29757</v>
      </c>
      <c r="D20" s="447">
        <v>7932</v>
      </c>
      <c r="E20" s="449">
        <v>1</v>
      </c>
      <c r="F20" s="449">
        <v>0</v>
      </c>
      <c r="G20" s="449"/>
      <c r="H20" s="516">
        <f t="shared" si="0"/>
        <v>1</v>
      </c>
      <c r="I20" s="516">
        <f t="shared" si="1"/>
        <v>0</v>
      </c>
      <c r="J20" s="538"/>
      <c r="K20" s="538">
        <f t="shared" si="3"/>
        <v>0.49314660309892727</v>
      </c>
      <c r="L20" s="538">
        <f t="shared" si="4"/>
        <v>0</v>
      </c>
      <c r="M20" s="538">
        <f t="shared" si="5"/>
        <v>0.50685339690107267</v>
      </c>
      <c r="N20" s="538">
        <f t="shared" si="6"/>
        <v>0.49314660309892727</v>
      </c>
      <c r="O20" s="538">
        <f t="shared" si="7"/>
        <v>0</v>
      </c>
      <c r="P20" s="538">
        <f t="shared" si="8"/>
        <v>0.50685339690107267</v>
      </c>
      <c r="R20" s="423">
        <v>43160</v>
      </c>
      <c r="S20" s="447">
        <v>8</v>
      </c>
      <c r="U20" s="535" t="s">
        <v>2124</v>
      </c>
      <c r="V20" s="1345"/>
      <c r="W20" s="547"/>
      <c r="X20" s="547"/>
      <c r="Z20" s="447" t="s">
        <v>1015</v>
      </c>
      <c r="AA20" s="447">
        <v>5</v>
      </c>
      <c r="AD20" s="447">
        <f t="shared" si="12"/>
        <v>1081</v>
      </c>
      <c r="AE20" s="447" t="s">
        <v>1753</v>
      </c>
      <c r="AF20" s="447">
        <v>28394</v>
      </c>
      <c r="AG20" s="447">
        <v>8255</v>
      </c>
      <c r="AH20" s="449">
        <v>0.77475510927992575</v>
      </c>
      <c r="AI20" s="449">
        <v>0.22524489072007425</v>
      </c>
      <c r="AJ20" s="447" t="str">
        <f t="shared" si="13"/>
        <v>NEW</v>
      </c>
      <c r="AL20" s="423">
        <v>43160</v>
      </c>
      <c r="AP20" s="447">
        <f t="shared" si="14"/>
        <v>0</v>
      </c>
      <c r="AT20" s="447">
        <f t="shared" si="15"/>
        <v>0</v>
      </c>
      <c r="AU20" s="447">
        <f t="shared" si="15"/>
        <v>0</v>
      </c>
      <c r="AV20" s="447">
        <f t="shared" si="15"/>
        <v>0</v>
      </c>
      <c r="AW20" s="447">
        <f t="shared" si="15"/>
        <v>0</v>
      </c>
      <c r="AX20" s="447">
        <f t="shared" si="15"/>
        <v>0</v>
      </c>
      <c r="AY20" s="447">
        <f t="shared" si="15"/>
        <v>0</v>
      </c>
      <c r="AZ20" s="447">
        <f t="shared" si="16"/>
        <v>0</v>
      </c>
      <c r="BA20" s="447">
        <f t="shared" si="17"/>
        <v>0</v>
      </c>
      <c r="BG20" s="447">
        <f t="shared" si="10"/>
        <v>1070</v>
      </c>
      <c r="BH20" s="447">
        <v>1070</v>
      </c>
      <c r="BI20" s="447" t="s">
        <v>1748</v>
      </c>
      <c r="BJ20" s="447">
        <v>152220</v>
      </c>
      <c r="BK20" s="447">
        <v>37266</v>
      </c>
      <c r="BL20" s="447">
        <v>0.80333111681074065</v>
      </c>
      <c r="BM20" s="447">
        <v>0.19666888318925937</v>
      </c>
      <c r="BO20" s="447">
        <f t="shared" si="18"/>
        <v>2025</v>
      </c>
      <c r="BP20" s="448" t="s">
        <v>1756</v>
      </c>
      <c r="BQ20" s="447">
        <v>42104</v>
      </c>
      <c r="BR20" s="447">
        <v>0.78193366266760767</v>
      </c>
      <c r="BS20" s="447">
        <v>0.21806633733239233</v>
      </c>
      <c r="BT20" s="447">
        <f t="shared" si="19"/>
        <v>0</v>
      </c>
      <c r="CA20" s="926"/>
      <c r="CB20" s="1295">
        <f t="shared" si="23"/>
        <v>1075</v>
      </c>
      <c r="CC20" s="1295">
        <f t="shared" si="22"/>
        <v>1075</v>
      </c>
      <c r="CD20" s="447">
        <v>15</v>
      </c>
      <c r="CE20" s="1295" t="s">
        <v>5133</v>
      </c>
      <c r="CF20" s="1344"/>
      <c r="CG20" s="1366">
        <v>0.46429361300911431</v>
      </c>
      <c r="CH20" s="1367"/>
      <c r="CI20" s="1366">
        <v>0</v>
      </c>
      <c r="CJ20" s="1368"/>
      <c r="CK20" s="1366">
        <v>0.53570638699088569</v>
      </c>
      <c r="CN20" s="566" t="s">
        <v>1752</v>
      </c>
      <c r="CO20" s="447">
        <v>11739</v>
      </c>
      <c r="CQ20" s="566" t="s">
        <v>1752</v>
      </c>
      <c r="CR20" s="447">
        <v>1164</v>
      </c>
      <c r="CT20" s="566" t="s">
        <v>1752</v>
      </c>
      <c r="CU20" s="447">
        <v>19346</v>
      </c>
    </row>
    <row r="21" spans="1:99">
      <c r="A21" s="447">
        <f t="shared" si="2"/>
        <v>2030</v>
      </c>
      <c r="B21" s="448" t="s">
        <v>1757</v>
      </c>
      <c r="C21" s="447">
        <v>0</v>
      </c>
      <c r="D21" s="447">
        <v>0</v>
      </c>
      <c r="E21" s="449">
        <v>1</v>
      </c>
      <c r="F21" s="449">
        <v>0</v>
      </c>
      <c r="G21" s="449"/>
      <c r="H21" s="516">
        <f t="shared" si="0"/>
        <v>1</v>
      </c>
      <c r="I21" s="516">
        <f t="shared" si="1"/>
        <v>0</v>
      </c>
      <c r="J21" s="538"/>
      <c r="K21" s="538">
        <f t="shared" si="3"/>
        <v>0.48344086735809522</v>
      </c>
      <c r="L21" s="538">
        <f t="shared" si="4"/>
        <v>0</v>
      </c>
      <c r="M21" s="538">
        <f t="shared" si="5"/>
        <v>0.51513364943077544</v>
      </c>
      <c r="N21" s="538">
        <f t="shared" si="6"/>
        <v>0.48344086735809522</v>
      </c>
      <c r="O21" s="538">
        <f t="shared" si="7"/>
        <v>0</v>
      </c>
      <c r="P21" s="538">
        <f t="shared" si="8"/>
        <v>0.51513364943077544</v>
      </c>
      <c r="R21" s="423">
        <v>43191</v>
      </c>
      <c r="S21" s="447">
        <v>8</v>
      </c>
      <c r="U21" s="1336" t="s">
        <v>2125</v>
      </c>
      <c r="V21" s="1345"/>
      <c r="W21" s="547"/>
      <c r="X21" s="547"/>
      <c r="Z21" s="447" t="s">
        <v>1016</v>
      </c>
      <c r="AA21" s="447">
        <v>5</v>
      </c>
      <c r="AD21" s="447">
        <f t="shared" si="12"/>
        <v>2021</v>
      </c>
      <c r="AE21" s="447" t="s">
        <v>1754</v>
      </c>
      <c r="AF21" s="447">
        <v>216</v>
      </c>
      <c r="AG21" s="447">
        <v>68</v>
      </c>
      <c r="AH21" s="449">
        <v>0.76056338028169013</v>
      </c>
      <c r="AI21" s="449">
        <v>0.23943661971830987</v>
      </c>
      <c r="AJ21" s="447" t="str">
        <f t="shared" si="13"/>
        <v>NEW</v>
      </c>
      <c r="AL21" s="423">
        <v>43191</v>
      </c>
      <c r="AP21" s="447">
        <f t="shared" si="14"/>
        <v>0</v>
      </c>
      <c r="AT21" s="447">
        <f t="shared" si="15"/>
        <v>0</v>
      </c>
      <c r="AU21" s="447">
        <f t="shared" si="15"/>
        <v>0</v>
      </c>
      <c r="AV21" s="447">
        <f t="shared" si="15"/>
        <v>0</v>
      </c>
      <c r="AW21" s="447">
        <f t="shared" si="15"/>
        <v>0</v>
      </c>
      <c r="AX21" s="447">
        <f t="shared" si="15"/>
        <v>0</v>
      </c>
      <c r="AY21" s="447">
        <f t="shared" si="15"/>
        <v>0</v>
      </c>
      <c r="AZ21" s="447">
        <f t="shared" si="16"/>
        <v>0</v>
      </c>
      <c r="BA21" s="447">
        <f t="shared" si="17"/>
        <v>0</v>
      </c>
      <c r="BG21" s="447">
        <f t="shared" si="10"/>
        <v>1072</v>
      </c>
      <c r="BH21" s="447">
        <v>1072</v>
      </c>
      <c r="BI21" s="447" t="s">
        <v>1749</v>
      </c>
      <c r="BJ21" s="447">
        <v>34980</v>
      </c>
      <c r="BK21" s="447">
        <v>10162</v>
      </c>
      <c r="BL21" s="447">
        <v>0.77488813078729346</v>
      </c>
      <c r="BM21" s="447">
        <v>0.22511186921270657</v>
      </c>
      <c r="BO21" s="447">
        <f t="shared" si="18"/>
        <v>2040</v>
      </c>
      <c r="BP21" s="448" t="s">
        <v>1758</v>
      </c>
      <c r="BQ21" s="447">
        <v>118738</v>
      </c>
      <c r="BR21" s="447">
        <v>0.69651268514444931</v>
      </c>
      <c r="BS21" s="447">
        <v>0.30348731485555069</v>
      </c>
      <c r="BT21" s="447">
        <f t="shared" si="19"/>
        <v>0</v>
      </c>
      <c r="CA21" s="926"/>
      <c r="CB21" s="1295">
        <f t="shared" si="23"/>
        <v>1076</v>
      </c>
      <c r="CC21" s="1295">
        <f t="shared" si="22"/>
        <v>1076</v>
      </c>
      <c r="CD21" s="447">
        <v>16</v>
      </c>
      <c r="CE21" s="1295" t="s">
        <v>1752</v>
      </c>
      <c r="CF21" s="1344"/>
      <c r="CG21" s="1366">
        <v>0.45900000000000002</v>
      </c>
      <c r="CH21" s="1367"/>
      <c r="CI21" s="1366">
        <v>0</v>
      </c>
      <c r="CJ21" s="1368"/>
      <c r="CK21" s="1366">
        <v>0.54100000000000004</v>
      </c>
      <c r="CN21" s="566" t="s">
        <v>2540</v>
      </c>
      <c r="CO21" s="447">
        <v>10125</v>
      </c>
      <c r="CQ21" s="566" t="s">
        <v>2540</v>
      </c>
      <c r="CR21" s="447">
        <v>1744</v>
      </c>
      <c r="CT21" s="566" t="s">
        <v>2540</v>
      </c>
      <c r="CU21" s="447">
        <v>20069</v>
      </c>
    </row>
    <row r="22" spans="1:99">
      <c r="A22" s="447">
        <f t="shared" si="2"/>
        <v>2040</v>
      </c>
      <c r="B22" s="448" t="s">
        <v>1758</v>
      </c>
      <c r="C22" s="447">
        <v>245173</v>
      </c>
      <c r="D22" s="447">
        <v>99202</v>
      </c>
      <c r="E22" s="449">
        <v>1</v>
      </c>
      <c r="F22" s="449">
        <v>0</v>
      </c>
      <c r="G22" s="449"/>
      <c r="H22" s="516">
        <f t="shared" si="0"/>
        <v>1</v>
      </c>
      <c r="I22" s="516">
        <f t="shared" si="1"/>
        <v>0</v>
      </c>
      <c r="J22" s="538"/>
      <c r="K22" s="538">
        <f t="shared" si="3"/>
        <v>0.4731133544640076</v>
      </c>
      <c r="L22" s="538">
        <f t="shared" si="4"/>
        <v>0</v>
      </c>
      <c r="M22" s="538">
        <f t="shared" si="5"/>
        <v>0.5268866455359924</v>
      </c>
      <c r="N22" s="538">
        <f t="shared" si="6"/>
        <v>0.4731133544640076</v>
      </c>
      <c r="O22" s="538">
        <f t="shared" si="7"/>
        <v>0</v>
      </c>
      <c r="P22" s="538">
        <f t="shared" si="8"/>
        <v>0.5268866455359924</v>
      </c>
      <c r="R22" s="423">
        <v>43221</v>
      </c>
      <c r="S22" s="447">
        <v>6</v>
      </c>
      <c r="U22" s="1336" t="s">
        <v>2126</v>
      </c>
      <c r="V22" s="1345"/>
      <c r="W22" s="547"/>
      <c r="X22" s="547"/>
      <c r="Z22" s="447" t="s">
        <v>1017</v>
      </c>
      <c r="AA22" s="1295">
        <v>5</v>
      </c>
      <c r="AD22" s="447">
        <f t="shared" si="12"/>
        <v>2022</v>
      </c>
      <c r="AE22" s="447" t="s">
        <v>1755</v>
      </c>
      <c r="AF22" s="447">
        <v>457098</v>
      </c>
      <c r="AG22" s="447">
        <v>161949</v>
      </c>
      <c r="AH22" s="449">
        <v>0.73838981531289227</v>
      </c>
      <c r="AI22" s="449">
        <v>0.26161018468710773</v>
      </c>
      <c r="AJ22" s="447">
        <f t="shared" si="13"/>
        <v>2022</v>
      </c>
      <c r="AL22" s="423">
        <v>43221</v>
      </c>
      <c r="AP22" s="447">
        <f t="shared" si="14"/>
        <v>0</v>
      </c>
      <c r="AT22" s="447">
        <f t="shared" si="15"/>
        <v>0</v>
      </c>
      <c r="AU22" s="447">
        <f t="shared" si="15"/>
        <v>0</v>
      </c>
      <c r="AV22" s="447">
        <f t="shared" si="15"/>
        <v>0</v>
      </c>
      <c r="AW22" s="447">
        <f t="shared" si="15"/>
        <v>0</v>
      </c>
      <c r="AX22" s="447">
        <f t="shared" si="15"/>
        <v>0</v>
      </c>
      <c r="AY22" s="447">
        <f t="shared" si="15"/>
        <v>0</v>
      </c>
      <c r="AZ22" s="447">
        <f t="shared" si="16"/>
        <v>0</v>
      </c>
      <c r="BA22" s="447">
        <f t="shared" si="17"/>
        <v>0</v>
      </c>
      <c r="BG22" s="447">
        <f t="shared" si="10"/>
        <v>1074</v>
      </c>
      <c r="BH22" s="447">
        <v>1074</v>
      </c>
      <c r="BI22" s="447" t="s">
        <v>1750</v>
      </c>
      <c r="BJ22" s="447">
        <v>26549</v>
      </c>
      <c r="BK22" s="447">
        <v>7448</v>
      </c>
      <c r="BL22" s="447">
        <v>0.78092184604523929</v>
      </c>
      <c r="BM22" s="447">
        <v>0.21907815395476071</v>
      </c>
      <c r="BO22" s="447">
        <f t="shared" si="18"/>
        <v>2044</v>
      </c>
      <c r="BP22" s="448" t="s">
        <v>1759</v>
      </c>
      <c r="BQ22" s="447">
        <v>171874</v>
      </c>
      <c r="BR22" s="447">
        <v>0.66624027041275158</v>
      </c>
      <c r="BS22" s="447">
        <v>0.33375972958724842</v>
      </c>
      <c r="BT22" s="447">
        <f t="shared" si="19"/>
        <v>0</v>
      </c>
      <c r="CA22" s="926"/>
      <c r="CB22" s="1295">
        <f t="shared" si="23"/>
        <v>1081</v>
      </c>
      <c r="CC22" s="1295">
        <f t="shared" si="22"/>
        <v>1081</v>
      </c>
      <c r="CD22" s="447">
        <v>17</v>
      </c>
      <c r="CE22" s="1295" t="s">
        <v>8030</v>
      </c>
      <c r="CF22" s="1344"/>
      <c r="CG22" s="1366" t="s">
        <v>8073</v>
      </c>
      <c r="CH22" s="1367"/>
      <c r="CI22" s="1366">
        <v>0</v>
      </c>
      <c r="CJ22" s="1368"/>
      <c r="CK22" s="1366" t="s">
        <v>8073</v>
      </c>
      <c r="CN22" s="566" t="s">
        <v>1754</v>
      </c>
      <c r="CO22" s="447">
        <v>1</v>
      </c>
      <c r="CQ22" s="566" t="s">
        <v>1754</v>
      </c>
      <c r="CR22" s="447">
        <v>0</v>
      </c>
      <c r="CT22" s="566" t="s">
        <v>1754</v>
      </c>
      <c r="CU22" s="447">
        <v>0</v>
      </c>
    </row>
    <row r="23" spans="1:99">
      <c r="A23" s="447">
        <f t="shared" si="2"/>
        <v>2044</v>
      </c>
      <c r="B23" s="448" t="s">
        <v>1759</v>
      </c>
      <c r="C23" s="447">
        <v>305541</v>
      </c>
      <c r="D23" s="447">
        <v>139789</v>
      </c>
      <c r="E23" s="449">
        <v>1</v>
      </c>
      <c r="F23" s="449">
        <v>0</v>
      </c>
      <c r="G23" s="449"/>
      <c r="H23" s="516">
        <f t="shared" si="0"/>
        <v>1</v>
      </c>
      <c r="I23" s="516">
        <f t="shared" si="1"/>
        <v>0</v>
      </c>
      <c r="J23" s="538"/>
      <c r="K23" s="538">
        <f t="shared" si="3"/>
        <v>0.4355805054766434</v>
      </c>
      <c r="L23" s="538">
        <f t="shared" si="4"/>
        <v>0</v>
      </c>
      <c r="M23" s="538">
        <f t="shared" si="5"/>
        <v>0.56851967681807669</v>
      </c>
      <c r="N23" s="538">
        <f t="shared" si="6"/>
        <v>0.4355805054766434</v>
      </c>
      <c r="O23" s="538">
        <f t="shared" si="7"/>
        <v>0</v>
      </c>
      <c r="P23" s="538">
        <f t="shared" si="8"/>
        <v>0.56851967681807669</v>
      </c>
      <c r="R23" s="423">
        <v>43252</v>
      </c>
      <c r="S23" s="447">
        <v>6</v>
      </c>
      <c r="U23" s="535" t="s">
        <v>2127</v>
      </c>
      <c r="V23" s="1345"/>
      <c r="W23" s="547"/>
      <c r="X23" s="547"/>
      <c r="Z23" s="447" t="s">
        <v>1018</v>
      </c>
      <c r="AA23" s="447">
        <v>5</v>
      </c>
      <c r="AD23" s="447">
        <f t="shared" si="12"/>
        <v>2025</v>
      </c>
      <c r="AE23" s="447" t="s">
        <v>1756</v>
      </c>
      <c r="AF23" s="447">
        <v>96592</v>
      </c>
      <c r="AG23" s="447">
        <v>22649.999999999985</v>
      </c>
      <c r="AH23" s="449">
        <v>0.81005015011489245</v>
      </c>
      <c r="AI23" s="449">
        <v>0.18994984988510755</v>
      </c>
      <c r="AJ23" s="447">
        <f t="shared" si="13"/>
        <v>2025</v>
      </c>
      <c r="AL23" s="423">
        <v>43252</v>
      </c>
      <c r="AP23" s="447">
        <f t="shared" si="14"/>
        <v>0</v>
      </c>
      <c r="AT23" s="447">
        <f t="shared" ref="AT23:AY23" si="24">SUM(AM23:AM28)</f>
        <v>0</v>
      </c>
      <c r="AU23" s="447">
        <f t="shared" si="24"/>
        <v>0</v>
      </c>
      <c r="AV23" s="447">
        <f t="shared" si="24"/>
        <v>0</v>
      </c>
      <c r="AW23" s="447">
        <f t="shared" si="24"/>
        <v>0</v>
      </c>
      <c r="AX23" s="447">
        <f t="shared" si="24"/>
        <v>0</v>
      </c>
      <c r="AY23" s="447">
        <f t="shared" si="24"/>
        <v>0</v>
      </c>
      <c r="AZ23" s="447">
        <f t="shared" si="16"/>
        <v>0</v>
      </c>
      <c r="BA23" s="447">
        <f t="shared" si="17"/>
        <v>0</v>
      </c>
      <c r="BG23" s="447">
        <f t="shared" si="10"/>
        <v>1075</v>
      </c>
      <c r="BH23" s="447">
        <v>1075</v>
      </c>
      <c r="BI23" s="447" t="s">
        <v>1751</v>
      </c>
      <c r="BJ23" s="447">
        <v>19496</v>
      </c>
      <c r="BK23" s="447">
        <v>4826</v>
      </c>
      <c r="BL23" s="447">
        <v>0.80157881753145299</v>
      </c>
      <c r="BM23" s="447">
        <v>0.19842118246854701</v>
      </c>
      <c r="BO23" s="447">
        <f t="shared" si="18"/>
        <v>2070</v>
      </c>
      <c r="BP23" s="448" t="s">
        <v>1760</v>
      </c>
      <c r="BQ23" s="447">
        <v>19545</v>
      </c>
      <c r="BR23" s="447">
        <v>0.75708862720793302</v>
      </c>
      <c r="BS23" s="447">
        <v>0.24291137279206698</v>
      </c>
      <c r="BT23" s="447">
        <f t="shared" si="19"/>
        <v>0</v>
      </c>
      <c r="CA23" s="926"/>
      <c r="CB23" s="1295">
        <f t="shared" si="23"/>
        <v>2022</v>
      </c>
      <c r="CC23" s="1295">
        <f t="shared" si="22"/>
        <v>2022</v>
      </c>
      <c r="CD23" s="447">
        <v>18</v>
      </c>
      <c r="CE23" s="1295" t="s">
        <v>8612</v>
      </c>
      <c r="CF23" s="1344"/>
      <c r="CG23" s="1350">
        <v>0.4641993194823823</v>
      </c>
      <c r="CH23" s="1369"/>
      <c r="CI23" s="1366">
        <v>0</v>
      </c>
      <c r="CJ23" s="1368"/>
      <c r="CK23" s="1350">
        <v>0.54034620843763437</v>
      </c>
      <c r="CN23" s="566" t="s">
        <v>1755</v>
      </c>
      <c r="CO23" s="447">
        <v>393452</v>
      </c>
      <c r="CQ23" s="566" t="s">
        <v>1755</v>
      </c>
      <c r="CR23" s="447">
        <v>86989</v>
      </c>
      <c r="CT23" s="566" t="s">
        <v>1755</v>
      </c>
      <c r="CU23" s="447">
        <v>740206</v>
      </c>
    </row>
    <row r="24" spans="1:99">
      <c r="A24" s="447">
        <f t="shared" si="2"/>
        <v>2070</v>
      </c>
      <c r="B24" s="448" t="s">
        <v>7962</v>
      </c>
      <c r="C24" s="447">
        <v>227653</v>
      </c>
      <c r="D24" s="447">
        <v>67469</v>
      </c>
      <c r="E24" s="449">
        <v>1</v>
      </c>
      <c r="F24" s="449">
        <v>0</v>
      </c>
      <c r="G24" s="449"/>
      <c r="H24" s="516">
        <f t="shared" si="0"/>
        <v>1</v>
      </c>
      <c r="I24" s="516">
        <f t="shared" si="1"/>
        <v>0</v>
      </c>
      <c r="J24" s="538"/>
      <c r="K24" s="538">
        <f t="shared" si="3"/>
        <v>0.51573161429720449</v>
      </c>
      <c r="L24" s="538">
        <f t="shared" si="4"/>
        <v>0</v>
      </c>
      <c r="M24" s="538">
        <f t="shared" si="5"/>
        <v>0.48426838570279551</v>
      </c>
      <c r="N24" s="538">
        <f t="shared" si="6"/>
        <v>0.51573161429720449</v>
      </c>
      <c r="O24" s="538">
        <f t="shared" si="7"/>
        <v>0</v>
      </c>
      <c r="P24" s="538">
        <f t="shared" si="8"/>
        <v>0.48426838570279551</v>
      </c>
      <c r="R24" s="423">
        <v>43282</v>
      </c>
      <c r="S24" s="447">
        <v>4</v>
      </c>
      <c r="U24" s="1336" t="s">
        <v>2128</v>
      </c>
      <c r="V24" s="1345"/>
      <c r="W24" s="547"/>
      <c r="X24" s="547"/>
      <c r="Z24" s="447" t="s">
        <v>1019</v>
      </c>
      <c r="AA24" s="1295">
        <v>5</v>
      </c>
      <c r="AD24" s="447">
        <f t="shared" si="12"/>
        <v>2030</v>
      </c>
      <c r="AE24" s="447" t="s">
        <v>1757</v>
      </c>
      <c r="AF24" s="447">
        <v>327662</v>
      </c>
      <c r="AG24" s="447">
        <v>95975</v>
      </c>
      <c r="AH24" s="449">
        <v>0.77344991112674299</v>
      </c>
      <c r="AI24" s="449">
        <v>0.22655008887325701</v>
      </c>
      <c r="AJ24" s="447">
        <f t="shared" si="13"/>
        <v>2030</v>
      </c>
      <c r="BG24" s="447">
        <f t="shared" si="10"/>
        <v>1076</v>
      </c>
      <c r="BH24" s="447">
        <v>1076</v>
      </c>
      <c r="BI24" s="447" t="s">
        <v>1752</v>
      </c>
      <c r="BJ24" s="447">
        <v>0</v>
      </c>
      <c r="BK24" s="447">
        <v>0</v>
      </c>
      <c r="BL24" s="447">
        <v>0</v>
      </c>
      <c r="BM24" s="447">
        <v>0</v>
      </c>
      <c r="BO24" s="447">
        <f t="shared" si="18"/>
        <v>2086</v>
      </c>
      <c r="BP24" s="448" t="s">
        <v>2316</v>
      </c>
      <c r="BQ24" s="447">
        <v>86430</v>
      </c>
      <c r="BR24" s="447">
        <v>0.75554661957794989</v>
      </c>
      <c r="BS24" s="447">
        <v>0.24445338042205011</v>
      </c>
      <c r="BT24" s="447">
        <f t="shared" si="19"/>
        <v>0</v>
      </c>
      <c r="CA24" s="926"/>
      <c r="CB24" s="1295">
        <f t="shared" si="23"/>
        <v>2025</v>
      </c>
      <c r="CC24" s="1295">
        <f t="shared" si="22"/>
        <v>2025</v>
      </c>
      <c r="CD24" s="447">
        <v>19</v>
      </c>
      <c r="CE24" s="1295" t="s">
        <v>1756</v>
      </c>
      <c r="CF24" s="1344"/>
      <c r="CG24" s="1366">
        <v>0.49314660309892727</v>
      </c>
      <c r="CH24" s="1367"/>
      <c r="CI24" s="1366">
        <v>0</v>
      </c>
      <c r="CJ24" s="1368"/>
      <c r="CK24" s="1366">
        <v>0.50685339690107267</v>
      </c>
      <c r="CN24" s="566" t="s">
        <v>1756</v>
      </c>
      <c r="CO24" s="447">
        <v>50141</v>
      </c>
      <c r="CQ24" s="566" t="s">
        <v>1756</v>
      </c>
      <c r="CR24" s="447">
        <v>7255</v>
      </c>
      <c r="CT24" s="566" t="s">
        <v>1756</v>
      </c>
      <c r="CU24" s="447">
        <v>78118</v>
      </c>
    </row>
    <row r="25" spans="1:99">
      <c r="A25" s="447">
        <f t="shared" si="2"/>
        <v>2086</v>
      </c>
      <c r="B25" s="448" t="s">
        <v>7963</v>
      </c>
      <c r="C25" s="447">
        <v>126044</v>
      </c>
      <c r="D25" s="447">
        <v>43713</v>
      </c>
      <c r="E25" s="449">
        <v>1</v>
      </c>
      <c r="F25" s="449">
        <v>0</v>
      </c>
      <c r="G25" s="449"/>
      <c r="H25" s="516">
        <f t="shared" si="0"/>
        <v>1</v>
      </c>
      <c r="I25" s="516">
        <f t="shared" si="1"/>
        <v>0</v>
      </c>
      <c r="J25" s="538"/>
      <c r="K25" s="538">
        <f t="shared" si="3"/>
        <v>0.50515188850261716</v>
      </c>
      <c r="L25" s="538">
        <f t="shared" si="4"/>
        <v>0</v>
      </c>
      <c r="M25" s="538">
        <f t="shared" si="5"/>
        <v>0.49484811149738284</v>
      </c>
      <c r="N25" s="538">
        <f t="shared" si="6"/>
        <v>0.50515188850261716</v>
      </c>
      <c r="O25" s="538">
        <f t="shared" si="7"/>
        <v>0</v>
      </c>
      <c r="P25" s="538">
        <f t="shared" si="8"/>
        <v>0.49484811149738284</v>
      </c>
      <c r="R25" s="423">
        <v>43313</v>
      </c>
      <c r="S25" s="447">
        <v>4</v>
      </c>
      <c r="U25" s="535" t="s">
        <v>2129</v>
      </c>
      <c r="V25" s="1345"/>
      <c r="W25" s="547"/>
      <c r="X25" s="547"/>
      <c r="Z25" s="447" t="s">
        <v>1020</v>
      </c>
      <c r="AA25" s="447">
        <v>5</v>
      </c>
      <c r="AD25" s="447">
        <f t="shared" si="12"/>
        <v>2040</v>
      </c>
      <c r="AE25" s="447" t="s">
        <v>1758</v>
      </c>
      <c r="AF25" s="447">
        <v>277477</v>
      </c>
      <c r="AG25" s="447">
        <v>100509</v>
      </c>
      <c r="AH25" s="449">
        <v>0.73409332620784895</v>
      </c>
      <c r="AI25" s="449">
        <v>0.26590667379215105</v>
      </c>
      <c r="AJ25" s="447">
        <f t="shared" si="13"/>
        <v>2040</v>
      </c>
      <c r="BG25" s="447">
        <f t="shared" si="10"/>
        <v>1081</v>
      </c>
      <c r="BH25" s="447">
        <v>1081</v>
      </c>
      <c r="BI25" s="447" t="s">
        <v>1753</v>
      </c>
      <c r="BJ25" s="447">
        <v>0</v>
      </c>
      <c r="BK25" s="447">
        <v>0</v>
      </c>
      <c r="BL25" s="447">
        <v>0</v>
      </c>
      <c r="BM25" s="447">
        <v>0</v>
      </c>
      <c r="BO25" s="447">
        <f t="shared" si="18"/>
        <v>3050</v>
      </c>
      <c r="BP25" s="448" t="s">
        <v>1762</v>
      </c>
      <c r="BQ25" s="447">
        <v>17577</v>
      </c>
      <c r="BR25" s="447">
        <v>0.72897312541473125</v>
      </c>
      <c r="BS25" s="447">
        <v>0.27102687458526875</v>
      </c>
      <c r="BT25" s="447">
        <f t="shared" si="19"/>
        <v>0</v>
      </c>
      <c r="CA25" s="926"/>
      <c r="CB25" s="1295">
        <f t="shared" si="23"/>
        <v>2030</v>
      </c>
      <c r="CC25" s="1295">
        <f t="shared" si="22"/>
        <v>2030</v>
      </c>
      <c r="CD25" s="447">
        <v>20</v>
      </c>
      <c r="CE25" s="1295" t="s">
        <v>1757</v>
      </c>
      <c r="CF25" s="1344"/>
      <c r="CG25" s="1366">
        <v>0.48344086735809522</v>
      </c>
      <c r="CH25" s="1367"/>
      <c r="CI25" s="1366">
        <v>0</v>
      </c>
      <c r="CJ25" s="1368"/>
      <c r="CK25" s="1366">
        <v>0.51513364943077544</v>
      </c>
      <c r="CN25" s="566" t="s">
        <v>1757</v>
      </c>
      <c r="CO25" s="447">
        <v>121572</v>
      </c>
      <c r="CQ25" s="566" t="s">
        <v>1757</v>
      </c>
      <c r="CR25" s="447">
        <v>23532</v>
      </c>
      <c r="CT25" s="566" t="s">
        <v>1757</v>
      </c>
      <c r="CU25" s="447">
        <v>209076</v>
      </c>
    </row>
    <row r="26" spans="1:99">
      <c r="A26" s="447">
        <f t="shared" si="2"/>
        <v>3050</v>
      </c>
      <c r="B26" s="448" t="s">
        <v>1762</v>
      </c>
      <c r="C26" s="447">
        <v>35477</v>
      </c>
      <c r="D26" s="447">
        <v>13871</v>
      </c>
      <c r="E26" s="449">
        <v>1</v>
      </c>
      <c r="F26" s="449">
        <v>0</v>
      </c>
      <c r="G26" s="449"/>
      <c r="H26" s="516">
        <f t="shared" si="0"/>
        <v>1</v>
      </c>
      <c r="I26" s="516">
        <f t="shared" si="1"/>
        <v>0</v>
      </c>
      <c r="J26" s="538"/>
      <c r="K26" s="538">
        <f t="shared" si="3"/>
        <v>0.47879450723052619</v>
      </c>
      <c r="L26" s="538">
        <f t="shared" si="4"/>
        <v>0</v>
      </c>
      <c r="M26" s="538">
        <f t="shared" si="5"/>
        <v>0.52120549276947381</v>
      </c>
      <c r="N26" s="538">
        <f t="shared" si="6"/>
        <v>0.47879450723052619</v>
      </c>
      <c r="O26" s="538">
        <f t="shared" si="7"/>
        <v>0</v>
      </c>
      <c r="P26" s="538">
        <f t="shared" si="8"/>
        <v>0.52120549276947381</v>
      </c>
      <c r="R26" s="423">
        <v>43344</v>
      </c>
      <c r="S26" s="447">
        <v>2</v>
      </c>
      <c r="U26" s="535" t="s">
        <v>2130</v>
      </c>
      <c r="V26" s="1345"/>
      <c r="W26" s="547"/>
      <c r="X26" s="547"/>
      <c r="Z26" s="447" t="s">
        <v>1021</v>
      </c>
      <c r="AA26" s="447">
        <v>5</v>
      </c>
      <c r="AD26" s="447">
        <f t="shared" si="12"/>
        <v>2044</v>
      </c>
      <c r="AE26" s="447" t="s">
        <v>1759</v>
      </c>
      <c r="AF26" s="447">
        <v>218484</v>
      </c>
      <c r="AG26" s="447">
        <v>87484</v>
      </c>
      <c r="AH26" s="449">
        <v>0.71407467447576212</v>
      </c>
      <c r="AI26" s="449">
        <v>0.28592532552423788</v>
      </c>
      <c r="AJ26" s="447">
        <f t="shared" si="13"/>
        <v>2044</v>
      </c>
      <c r="BG26" s="447">
        <f t="shared" si="10"/>
        <v>0</v>
      </c>
      <c r="BH26" s="447">
        <v>2021</v>
      </c>
      <c r="BI26" s="447" t="s">
        <v>1754</v>
      </c>
      <c r="BJ26" s="447">
        <v>0</v>
      </c>
      <c r="BK26" s="447">
        <v>0</v>
      </c>
      <c r="BL26" s="447">
        <v>0</v>
      </c>
      <c r="BM26" s="447">
        <v>0</v>
      </c>
      <c r="BO26" s="447">
        <f t="shared" si="18"/>
        <v>3054</v>
      </c>
      <c r="BP26" s="448" t="s">
        <v>1764</v>
      </c>
      <c r="BQ26" s="447">
        <v>95629</v>
      </c>
      <c r="BR26" s="447">
        <v>0.70348546374764598</v>
      </c>
      <c r="BS26" s="447">
        <v>0.29651453625235402</v>
      </c>
      <c r="BT26" s="447">
        <f t="shared" si="19"/>
        <v>0</v>
      </c>
      <c r="CA26" s="926"/>
      <c r="CB26" s="1295">
        <f t="shared" si="23"/>
        <v>2040</v>
      </c>
      <c r="CC26" s="1295">
        <f t="shared" si="22"/>
        <v>2040</v>
      </c>
      <c r="CD26" s="447">
        <v>21</v>
      </c>
      <c r="CE26" s="1295" t="s">
        <v>1758</v>
      </c>
      <c r="CF26" s="1344"/>
      <c r="CG26" s="1366">
        <v>0.4731133544640076</v>
      </c>
      <c r="CH26" s="1367"/>
      <c r="CI26" s="1366">
        <v>0</v>
      </c>
      <c r="CJ26" s="1368"/>
      <c r="CK26" s="1366">
        <v>0.5268866455359924</v>
      </c>
      <c r="CN26" s="566" t="s">
        <v>1758</v>
      </c>
      <c r="CO26" s="447">
        <v>177766</v>
      </c>
      <c r="CQ26" s="566" t="s">
        <v>1758</v>
      </c>
      <c r="CR26" s="447">
        <v>42378</v>
      </c>
      <c r="CT26" s="566" t="s">
        <v>1758</v>
      </c>
      <c r="CU26" s="447">
        <v>344764</v>
      </c>
    </row>
    <row r="27" spans="1:99">
      <c r="A27" s="447">
        <f t="shared" si="2"/>
        <v>3053</v>
      </c>
      <c r="B27" s="448" t="s">
        <v>1763</v>
      </c>
      <c r="C27" s="447">
        <v>0</v>
      </c>
      <c r="D27" s="447">
        <v>0</v>
      </c>
      <c r="E27" s="449">
        <v>1</v>
      </c>
      <c r="F27" s="449">
        <v>0</v>
      </c>
      <c r="G27" s="449"/>
      <c r="H27" s="516">
        <f t="shared" si="0"/>
        <v>1</v>
      </c>
      <c r="I27" s="516">
        <f t="shared" si="1"/>
        <v>0</v>
      </c>
      <c r="J27" s="538"/>
      <c r="K27" s="538">
        <f t="shared" si="3"/>
        <v>0.46100000000000002</v>
      </c>
      <c r="L27" s="538">
        <f t="shared" si="4"/>
        <v>0</v>
      </c>
      <c r="M27" s="538">
        <f t="shared" si="5"/>
        <v>0.53900000000000003</v>
      </c>
      <c r="N27" s="538">
        <f t="shared" si="6"/>
        <v>0.46100000000000002</v>
      </c>
      <c r="O27" s="538">
        <f t="shared" si="7"/>
        <v>0</v>
      </c>
      <c r="P27" s="538">
        <f t="shared" si="8"/>
        <v>0.53900000000000003</v>
      </c>
      <c r="R27" s="423">
        <v>43374</v>
      </c>
      <c r="S27" s="447">
        <v>2</v>
      </c>
      <c r="U27" s="1336" t="s">
        <v>2131</v>
      </c>
      <c r="V27" s="1345"/>
      <c r="W27" s="547"/>
      <c r="X27" s="547"/>
      <c r="Z27" s="447" t="s">
        <v>1022</v>
      </c>
      <c r="AA27" s="447">
        <v>5</v>
      </c>
      <c r="AD27" s="447">
        <f t="shared" si="12"/>
        <v>2070</v>
      </c>
      <c r="AE27" s="448" t="s">
        <v>1760</v>
      </c>
      <c r="AF27" s="447">
        <v>51664</v>
      </c>
      <c r="AG27" s="447">
        <v>12160</v>
      </c>
      <c r="AH27" s="449">
        <v>0.80947605916269738</v>
      </c>
      <c r="AI27" s="449">
        <v>0.19052394083730262</v>
      </c>
      <c r="AJ27" s="447">
        <f t="shared" si="13"/>
        <v>2070</v>
      </c>
      <c r="BG27" s="447">
        <f t="shared" si="10"/>
        <v>2022</v>
      </c>
      <c r="BH27" s="447">
        <v>2022</v>
      </c>
      <c r="BI27" s="447" t="s">
        <v>1755</v>
      </c>
      <c r="BJ27" s="447">
        <v>434345</v>
      </c>
      <c r="BK27" s="447">
        <v>129951</v>
      </c>
      <c r="BL27" s="447">
        <v>0.76971128627528818</v>
      </c>
      <c r="BM27" s="447">
        <v>0.23028871372471185</v>
      </c>
      <c r="BO27" s="447">
        <f t="shared" si="18"/>
        <v>3060</v>
      </c>
      <c r="BP27" s="448" t="s">
        <v>1765</v>
      </c>
      <c r="BQ27" s="447">
        <v>68850</v>
      </c>
      <c r="BR27" s="447">
        <v>0.70853014726312868</v>
      </c>
      <c r="BS27" s="447">
        <v>0.29146985273687132</v>
      </c>
      <c r="BT27" s="447">
        <f t="shared" si="19"/>
        <v>0</v>
      </c>
      <c r="CA27" s="926"/>
      <c r="CB27" s="1295">
        <f t="shared" si="23"/>
        <v>2044</v>
      </c>
      <c r="CC27" s="1295">
        <f t="shared" si="22"/>
        <v>2044</v>
      </c>
      <c r="CD27" s="447">
        <v>22</v>
      </c>
      <c r="CE27" s="1295" t="s">
        <v>1759</v>
      </c>
      <c r="CF27" s="1344"/>
      <c r="CG27" s="1366">
        <v>0.4355805054766434</v>
      </c>
      <c r="CH27" s="1367"/>
      <c r="CI27" s="1366">
        <v>0</v>
      </c>
      <c r="CJ27" s="1368"/>
      <c r="CK27" s="1366">
        <v>0.56851967681807669</v>
      </c>
      <c r="CN27" s="566" t="s">
        <v>1759</v>
      </c>
      <c r="CO27" s="447">
        <v>226325</v>
      </c>
      <c r="CQ27" s="566" t="s">
        <v>1759</v>
      </c>
      <c r="CR27" s="447">
        <v>63875</v>
      </c>
      <c r="CT27" s="566" t="s">
        <v>1759</v>
      </c>
      <c r="CU27" s="447">
        <v>487063</v>
      </c>
    </row>
    <row r="28" spans="1:99">
      <c r="A28" s="447">
        <f t="shared" si="2"/>
        <v>3054</v>
      </c>
      <c r="B28" s="448" t="s">
        <v>1764</v>
      </c>
      <c r="C28" s="447">
        <v>170895</v>
      </c>
      <c r="D28" s="447">
        <v>71719</v>
      </c>
      <c r="E28" s="449">
        <v>1</v>
      </c>
      <c r="F28" s="449">
        <v>0</v>
      </c>
      <c r="G28" s="449"/>
      <c r="H28" s="516">
        <f t="shared" si="0"/>
        <v>1</v>
      </c>
      <c r="I28" s="516">
        <f t="shared" si="1"/>
        <v>0</v>
      </c>
      <c r="J28" s="538"/>
      <c r="K28" s="538">
        <f t="shared" si="3"/>
        <v>0.46777444765668513</v>
      </c>
      <c r="L28" s="538">
        <f t="shared" si="4"/>
        <v>0</v>
      </c>
      <c r="M28" s="538">
        <f t="shared" si="5"/>
        <v>0.53222555234331481</v>
      </c>
      <c r="N28" s="538">
        <f t="shared" si="6"/>
        <v>0.46777444765668513</v>
      </c>
      <c r="O28" s="538">
        <f t="shared" si="7"/>
        <v>0</v>
      </c>
      <c r="P28" s="538">
        <f t="shared" si="8"/>
        <v>0.53222555234331481</v>
      </c>
      <c r="R28" s="423">
        <v>43405</v>
      </c>
      <c r="U28" s="535" t="s">
        <v>2132</v>
      </c>
      <c r="V28" s="1345"/>
      <c r="W28" s="547"/>
      <c r="X28" s="547"/>
      <c r="Z28" s="447" t="s">
        <v>1023</v>
      </c>
      <c r="AA28" s="447">
        <v>5</v>
      </c>
      <c r="AD28" s="447">
        <f t="shared" si="12"/>
        <v>2086</v>
      </c>
      <c r="AE28" s="448" t="s">
        <v>1761</v>
      </c>
      <c r="AF28" s="447">
        <v>242058</v>
      </c>
      <c r="AG28" s="447">
        <v>64002</v>
      </c>
      <c r="AH28" s="449">
        <v>0.79088414036463439</v>
      </c>
      <c r="AI28" s="449">
        <v>0.20911585963536561</v>
      </c>
      <c r="AJ28" s="447">
        <f t="shared" si="13"/>
        <v>2086</v>
      </c>
      <c r="BG28" s="447">
        <f t="shared" si="10"/>
        <v>2025</v>
      </c>
      <c r="BH28" s="447">
        <v>2025</v>
      </c>
      <c r="BI28" s="447" t="s">
        <v>1756</v>
      </c>
      <c r="BJ28" s="447">
        <v>0</v>
      </c>
      <c r="BK28" s="447">
        <v>0</v>
      </c>
      <c r="BL28" s="447">
        <v>0</v>
      </c>
      <c r="BM28" s="447">
        <v>0</v>
      </c>
      <c r="BO28" s="447">
        <f t="shared" si="18"/>
        <v>3065</v>
      </c>
      <c r="BP28" s="448" t="s">
        <v>1766</v>
      </c>
      <c r="BQ28" s="447">
        <v>73893</v>
      </c>
      <c r="BR28" s="447">
        <v>0.70639351471234924</v>
      </c>
      <c r="BS28" s="447">
        <v>0.29360648528765076</v>
      </c>
      <c r="BT28" s="447">
        <f t="shared" si="19"/>
        <v>0</v>
      </c>
      <c r="CA28" s="926"/>
      <c r="CB28" s="1295">
        <f t="shared" si="23"/>
        <v>2055</v>
      </c>
      <c r="CC28" s="1295">
        <f t="shared" si="22"/>
        <v>2055</v>
      </c>
      <c r="CD28" s="447">
        <v>23</v>
      </c>
      <c r="CE28" s="1295" t="s">
        <v>8055</v>
      </c>
      <c r="CF28" s="1344"/>
      <c r="CG28" s="1366" t="s">
        <v>8073</v>
      </c>
      <c r="CH28" s="1367"/>
      <c r="CI28" s="1366">
        <v>0</v>
      </c>
      <c r="CJ28" s="1368"/>
      <c r="CK28" s="1366" t="s">
        <v>8073</v>
      </c>
      <c r="CN28" s="566" t="s">
        <v>1760</v>
      </c>
      <c r="CO28" s="447">
        <v>37244</v>
      </c>
      <c r="CQ28" s="566" t="s">
        <v>1760</v>
      </c>
      <c r="CR28" s="447">
        <v>5705</v>
      </c>
      <c r="CT28" s="566" t="s">
        <v>1760</v>
      </c>
      <c r="CU28" s="447">
        <v>55664</v>
      </c>
    </row>
    <row r="29" spans="1:99">
      <c r="A29" s="447">
        <f t="shared" si="2"/>
        <v>3060</v>
      </c>
      <c r="B29" s="448" t="s">
        <v>1765</v>
      </c>
      <c r="C29" s="447">
        <v>68533</v>
      </c>
      <c r="D29" s="447">
        <v>28702</v>
      </c>
      <c r="E29" s="449">
        <v>1</v>
      </c>
      <c r="F29" s="449">
        <v>0</v>
      </c>
      <c r="G29" s="449"/>
      <c r="H29" s="516">
        <f t="shared" si="0"/>
        <v>1</v>
      </c>
      <c r="I29" s="516">
        <f t="shared" si="1"/>
        <v>0</v>
      </c>
      <c r="J29" s="538"/>
      <c r="K29" s="538">
        <f t="shared" si="3"/>
        <v>0.43499529633113831</v>
      </c>
      <c r="L29" s="538">
        <f t="shared" si="4"/>
        <v>0</v>
      </c>
      <c r="M29" s="538">
        <f t="shared" si="5"/>
        <v>0.56500470366886169</v>
      </c>
      <c r="N29" s="538">
        <f t="shared" si="6"/>
        <v>0.43499529633113831</v>
      </c>
      <c r="O29" s="538">
        <f t="shared" si="7"/>
        <v>0</v>
      </c>
      <c r="P29" s="538">
        <f t="shared" si="8"/>
        <v>0.56500470366886169</v>
      </c>
      <c r="R29" s="423">
        <v>43435</v>
      </c>
      <c r="U29" s="535" t="s">
        <v>2133</v>
      </c>
      <c r="V29" s="1345"/>
      <c r="W29" s="547"/>
      <c r="X29" s="547"/>
      <c r="Z29" s="447" t="s">
        <v>1024</v>
      </c>
      <c r="AA29" s="447">
        <v>5</v>
      </c>
      <c r="AD29" s="447">
        <f t="shared" si="12"/>
        <v>3050</v>
      </c>
      <c r="AE29" s="447" t="s">
        <v>1762</v>
      </c>
      <c r="AF29" s="447">
        <v>171885</v>
      </c>
      <c r="AG29" s="447">
        <v>54630</v>
      </c>
      <c r="AH29" s="449">
        <v>0.75882391894576517</v>
      </c>
      <c r="AI29" s="449">
        <v>0.24117608105423483</v>
      </c>
      <c r="AJ29" s="447">
        <f t="shared" si="13"/>
        <v>3050</v>
      </c>
      <c r="BG29" s="447">
        <f t="shared" si="10"/>
        <v>2030</v>
      </c>
      <c r="BH29" s="447">
        <v>2030</v>
      </c>
      <c r="BI29" s="447" t="s">
        <v>1757</v>
      </c>
      <c r="BJ29" s="447">
        <v>0</v>
      </c>
      <c r="BK29" s="447">
        <v>0</v>
      </c>
      <c r="BL29" s="447">
        <v>0</v>
      </c>
      <c r="BM29" s="447">
        <v>0</v>
      </c>
      <c r="BO29" s="447">
        <f t="shared" si="18"/>
        <v>3070</v>
      </c>
      <c r="BP29" s="448" t="s">
        <v>1768</v>
      </c>
      <c r="BQ29" s="447">
        <v>49160</v>
      </c>
      <c r="BR29" s="447">
        <v>0.66958144349555293</v>
      </c>
      <c r="BS29" s="447">
        <v>0.33041855650444707</v>
      </c>
      <c r="BT29" s="447">
        <f t="shared" si="19"/>
        <v>0</v>
      </c>
      <c r="CA29" s="926"/>
      <c r="CB29" s="1295">
        <f t="shared" si="23"/>
        <v>2070</v>
      </c>
      <c r="CC29" s="1295">
        <f t="shared" si="22"/>
        <v>2070</v>
      </c>
      <c r="CD29" s="447">
        <v>24</v>
      </c>
      <c r="CE29" s="1295" t="s">
        <v>7962</v>
      </c>
      <c r="CF29" s="1344"/>
      <c r="CG29" s="1366">
        <v>0.51573161429720449</v>
      </c>
      <c r="CH29" s="1367"/>
      <c r="CI29" s="1366">
        <v>0</v>
      </c>
      <c r="CJ29" s="1368"/>
      <c r="CK29" s="1366">
        <v>0.48426838570279551</v>
      </c>
      <c r="CN29" s="566" t="s">
        <v>2316</v>
      </c>
      <c r="CO29" s="447">
        <v>138522</v>
      </c>
      <c r="CQ29" s="566" t="s">
        <v>2316</v>
      </c>
      <c r="CR29" s="447">
        <v>25642</v>
      </c>
      <c r="CT29" s="566" t="s">
        <v>2316</v>
      </c>
      <c r="CU29" s="447">
        <v>210110</v>
      </c>
    </row>
    <row r="30" spans="1:99">
      <c r="A30" s="447">
        <f t="shared" si="2"/>
        <v>3065</v>
      </c>
      <c r="B30" s="448" t="s">
        <v>1766</v>
      </c>
      <c r="C30" s="447">
        <v>111024</v>
      </c>
      <c r="D30" s="447">
        <v>53914</v>
      </c>
      <c r="E30" s="449">
        <v>1</v>
      </c>
      <c r="F30" s="449">
        <v>0</v>
      </c>
      <c r="G30" s="449"/>
      <c r="H30" s="516">
        <f t="shared" si="0"/>
        <v>1</v>
      </c>
      <c r="I30" s="516">
        <f t="shared" si="1"/>
        <v>0</v>
      </c>
      <c r="J30" s="538"/>
      <c r="K30" s="538">
        <f t="shared" si="3"/>
        <v>0.46277025839339075</v>
      </c>
      <c r="L30" s="538">
        <f t="shared" si="4"/>
        <v>0</v>
      </c>
      <c r="M30" s="538">
        <f t="shared" si="5"/>
        <v>0.5372297416066093</v>
      </c>
      <c r="N30" s="538">
        <f t="shared" si="6"/>
        <v>0.46277025839339075</v>
      </c>
      <c r="O30" s="538">
        <f t="shared" si="7"/>
        <v>0</v>
      </c>
      <c r="P30" s="538">
        <f t="shared" si="8"/>
        <v>0.5372297416066093</v>
      </c>
      <c r="R30" s="423">
        <v>43466</v>
      </c>
      <c r="S30" s="447">
        <v>6</v>
      </c>
      <c r="U30" s="1336" t="s">
        <v>2134</v>
      </c>
      <c r="V30" s="1345"/>
      <c r="W30" s="547"/>
      <c r="X30" s="547"/>
      <c r="Z30" s="447" t="s">
        <v>1025</v>
      </c>
      <c r="AA30" s="1295">
        <v>5</v>
      </c>
      <c r="AD30" s="447">
        <f t="shared" si="12"/>
        <v>3053</v>
      </c>
      <c r="AE30" s="447" t="s">
        <v>1763</v>
      </c>
      <c r="AF30" s="447">
        <v>35257</v>
      </c>
      <c r="AG30" s="447">
        <v>9945</v>
      </c>
      <c r="AH30" s="449">
        <v>0.77998761116764748</v>
      </c>
      <c r="AI30" s="449">
        <v>0.22001238883235252</v>
      </c>
      <c r="AJ30" s="447">
        <f t="shared" si="13"/>
        <v>3053</v>
      </c>
      <c r="BG30" s="447">
        <f t="shared" si="10"/>
        <v>2040</v>
      </c>
      <c r="BH30" s="447">
        <v>2040</v>
      </c>
      <c r="BI30" s="447" t="s">
        <v>1758</v>
      </c>
      <c r="BJ30" s="447">
        <v>233878</v>
      </c>
      <c r="BK30" s="447">
        <v>65163</v>
      </c>
      <c r="BL30" s="447">
        <v>0.78209342531626103</v>
      </c>
      <c r="BM30" s="447">
        <v>0.21790657468373903</v>
      </c>
      <c r="BO30" s="447">
        <f t="shared" si="18"/>
        <v>3071</v>
      </c>
      <c r="BP30" s="448" t="s">
        <v>1769</v>
      </c>
      <c r="BQ30" s="447">
        <v>9526689</v>
      </c>
      <c r="BR30" s="447">
        <v>0.69838256882247185</v>
      </c>
      <c r="BS30" s="447">
        <v>0.30161743117752815</v>
      </c>
      <c r="BT30" s="447">
        <f t="shared" si="19"/>
        <v>0</v>
      </c>
      <c r="CA30" s="926"/>
      <c r="CB30" s="1295">
        <f t="shared" si="23"/>
        <v>2086</v>
      </c>
      <c r="CC30" s="1295">
        <f t="shared" si="22"/>
        <v>2086</v>
      </c>
      <c r="CD30" s="447">
        <v>25</v>
      </c>
      <c r="CE30" s="1295" t="s">
        <v>7963</v>
      </c>
      <c r="CF30" s="1344"/>
      <c r="CG30" s="1366">
        <v>0.50515188850261716</v>
      </c>
      <c r="CH30" s="1367"/>
      <c r="CI30" s="1366">
        <v>0</v>
      </c>
      <c r="CJ30" s="1368"/>
      <c r="CK30" s="1366">
        <v>0.49484811149738284</v>
      </c>
      <c r="CN30" s="566" t="s">
        <v>1762</v>
      </c>
      <c r="CO30" s="447">
        <v>26486</v>
      </c>
      <c r="CQ30" s="566" t="s">
        <v>1762</v>
      </c>
      <c r="CR30" s="447">
        <v>5075</v>
      </c>
      <c r="CT30" s="566" t="s">
        <v>1762</v>
      </c>
      <c r="CU30" s="447">
        <v>41070</v>
      </c>
    </row>
    <row r="31" spans="1:99">
      <c r="A31" s="447">
        <f t="shared" si="2"/>
        <v>3067</v>
      </c>
      <c r="B31" s="448" t="s">
        <v>1767</v>
      </c>
      <c r="C31" s="447">
        <v>0</v>
      </c>
      <c r="D31" s="447">
        <v>0</v>
      </c>
      <c r="E31" s="449">
        <v>1</v>
      </c>
      <c r="F31" s="449">
        <v>0</v>
      </c>
      <c r="G31" s="449"/>
      <c r="H31" s="516">
        <f t="shared" si="0"/>
        <v>1</v>
      </c>
      <c r="I31" s="516">
        <f t="shared" si="1"/>
        <v>0</v>
      </c>
      <c r="J31" s="538"/>
      <c r="K31" s="538">
        <f t="shared" si="3"/>
        <v>0.44754316069057104</v>
      </c>
      <c r="L31" s="538">
        <f t="shared" si="4"/>
        <v>0</v>
      </c>
      <c r="M31" s="538">
        <f t="shared" si="5"/>
        <v>0.51724883412088085</v>
      </c>
      <c r="N31" s="538">
        <f t="shared" si="6"/>
        <v>0.44754316069057104</v>
      </c>
      <c r="O31" s="538">
        <f t="shared" si="7"/>
        <v>0</v>
      </c>
      <c r="P31" s="538">
        <f t="shared" si="8"/>
        <v>0.51724883412088085</v>
      </c>
      <c r="R31" s="423">
        <v>43497</v>
      </c>
      <c r="S31" s="447">
        <v>6</v>
      </c>
      <c r="U31" s="1336" t="s">
        <v>2135</v>
      </c>
      <c r="V31" s="1345"/>
      <c r="W31" s="547"/>
      <c r="X31" s="547"/>
      <c r="Z31" s="447" t="s">
        <v>1026</v>
      </c>
      <c r="AA31" s="1295">
        <v>5</v>
      </c>
      <c r="AD31" s="447">
        <f t="shared" si="12"/>
        <v>3054</v>
      </c>
      <c r="AE31" s="447" t="s">
        <v>1764</v>
      </c>
      <c r="AF31" s="447">
        <v>196729</v>
      </c>
      <c r="AG31" s="447">
        <v>69007</v>
      </c>
      <c r="AH31" s="449">
        <v>0.74031745792816928</v>
      </c>
      <c r="AI31" s="449">
        <v>0.25968254207183072</v>
      </c>
      <c r="AJ31" s="447">
        <f t="shared" si="13"/>
        <v>3054</v>
      </c>
      <c r="BG31" s="447">
        <f t="shared" si="10"/>
        <v>2044</v>
      </c>
      <c r="BH31" s="447">
        <v>2044</v>
      </c>
      <c r="BI31" s="447" t="s">
        <v>1759</v>
      </c>
      <c r="BJ31" s="447">
        <v>187832</v>
      </c>
      <c r="BK31" s="447">
        <v>63083</v>
      </c>
      <c r="BL31" s="447">
        <v>0.74858816730765398</v>
      </c>
      <c r="BM31" s="447">
        <v>0.25141183269234602</v>
      </c>
      <c r="BO31" s="447">
        <f t="shared" si="18"/>
        <v>3072</v>
      </c>
      <c r="BP31" s="448" t="s">
        <v>1770</v>
      </c>
      <c r="BQ31" s="447">
        <v>9526689</v>
      </c>
      <c r="BR31" s="447">
        <v>0.69838256882247185</v>
      </c>
      <c r="BS31" s="447">
        <v>0.30161743117752815</v>
      </c>
      <c r="BT31" s="447">
        <f t="shared" si="19"/>
        <v>0</v>
      </c>
      <c r="CA31" s="926"/>
      <c r="CB31" s="1295">
        <f t="shared" si="23"/>
        <v>3012</v>
      </c>
      <c r="CC31" s="1295">
        <f t="shared" si="22"/>
        <v>3012</v>
      </c>
      <c r="CD31" s="447">
        <v>26</v>
      </c>
      <c r="CE31" s="1295" t="s">
        <v>8614</v>
      </c>
      <c r="CF31" s="1344"/>
      <c r="CG31" s="1350">
        <v>0.47955647955647956</v>
      </c>
      <c r="CH31" s="1369"/>
      <c r="CI31" s="1366">
        <v>0</v>
      </c>
      <c r="CJ31" s="1368"/>
      <c r="CK31" s="1350">
        <v>0.52252252252252251</v>
      </c>
      <c r="CN31" s="566" t="s">
        <v>1763</v>
      </c>
      <c r="CO31" s="447">
        <v>7914</v>
      </c>
      <c r="CQ31" s="566" t="s">
        <v>1763</v>
      </c>
      <c r="CR31" s="447">
        <v>1501</v>
      </c>
      <c r="CT31" s="566" t="s">
        <v>1763</v>
      </c>
      <c r="CU31" s="447">
        <v>13857</v>
      </c>
    </row>
    <row r="32" spans="1:99">
      <c r="A32" s="447">
        <f t="shared" si="2"/>
        <v>3070</v>
      </c>
      <c r="B32" s="448" t="s">
        <v>1768</v>
      </c>
      <c r="C32" s="447">
        <v>97349</v>
      </c>
      <c r="D32" s="447">
        <v>43450</v>
      </c>
      <c r="E32" s="449">
        <v>1</v>
      </c>
      <c r="F32" s="449">
        <v>0</v>
      </c>
      <c r="G32" s="449"/>
      <c r="H32" s="516">
        <f t="shared" si="0"/>
        <v>1</v>
      </c>
      <c r="I32" s="516">
        <f t="shared" si="1"/>
        <v>0</v>
      </c>
      <c r="J32" s="538"/>
      <c r="K32" s="538">
        <f t="shared" si="3"/>
        <v>0.45470604552024174</v>
      </c>
      <c r="L32" s="538">
        <f t="shared" si="4"/>
        <v>0</v>
      </c>
      <c r="M32" s="538">
        <f t="shared" si="5"/>
        <v>0.54529395447975826</v>
      </c>
      <c r="N32" s="538">
        <f t="shared" si="6"/>
        <v>0.45470604552024174</v>
      </c>
      <c r="O32" s="538">
        <f t="shared" si="7"/>
        <v>0</v>
      </c>
      <c r="P32" s="538">
        <f t="shared" si="8"/>
        <v>0.54529395447975826</v>
      </c>
      <c r="R32" s="423">
        <v>43525</v>
      </c>
      <c r="S32" s="447">
        <v>6</v>
      </c>
      <c r="U32" s="535" t="s">
        <v>2136</v>
      </c>
      <c r="V32" s="1345"/>
      <c r="W32" s="547"/>
      <c r="X32" s="547"/>
      <c r="Z32" s="447" t="s">
        <v>1027</v>
      </c>
      <c r="AA32" s="447">
        <v>5</v>
      </c>
      <c r="AD32" s="447">
        <f t="shared" si="12"/>
        <v>3060</v>
      </c>
      <c r="AE32" s="447" t="s">
        <v>1765</v>
      </c>
      <c r="AF32" s="447">
        <v>121885</v>
      </c>
      <c r="AG32" s="447">
        <v>41580</v>
      </c>
      <c r="AH32" s="449">
        <v>0.7456336218762426</v>
      </c>
      <c r="AI32" s="449">
        <v>0.2543663781237574</v>
      </c>
      <c r="AJ32" s="447">
        <f t="shared" si="13"/>
        <v>3060</v>
      </c>
      <c r="BG32" s="447">
        <f t="shared" si="10"/>
        <v>2070</v>
      </c>
      <c r="BH32" s="447">
        <v>2070</v>
      </c>
      <c r="BI32" s="447" t="s">
        <v>1760</v>
      </c>
      <c r="BJ32" s="447">
        <v>61706</v>
      </c>
      <c r="BK32" s="447">
        <v>11400</v>
      </c>
      <c r="BL32" s="447">
        <v>0.8440620468908161</v>
      </c>
      <c r="BM32" s="447">
        <v>0.15593795310918393</v>
      </c>
      <c r="BO32" s="447">
        <f t="shared" si="18"/>
        <v>3080</v>
      </c>
      <c r="BP32" s="448" t="s">
        <v>1771</v>
      </c>
      <c r="BQ32" s="447">
        <v>9526689</v>
      </c>
      <c r="BR32" s="447">
        <v>0.69838256882247185</v>
      </c>
      <c r="BS32" s="447">
        <v>0.30161743117752815</v>
      </c>
      <c r="BT32" s="447">
        <f t="shared" si="19"/>
        <v>0</v>
      </c>
      <c r="CA32" s="926"/>
      <c r="CB32" s="1295">
        <f t="shared" si="23"/>
        <v>3013</v>
      </c>
      <c r="CC32" s="1295">
        <f t="shared" si="22"/>
        <v>3013</v>
      </c>
      <c r="CD32" s="447">
        <v>27</v>
      </c>
      <c r="CE32" s="1295" t="s">
        <v>8615</v>
      </c>
      <c r="CF32" s="1344"/>
      <c r="CG32" s="1350">
        <v>0.46799327850004424</v>
      </c>
      <c r="CH32" s="1369"/>
      <c r="CI32" s="1366">
        <v>0</v>
      </c>
      <c r="CJ32" s="1368"/>
      <c r="CK32" s="1350">
        <v>0.53527018661006454</v>
      </c>
      <c r="CN32" s="566" t="s">
        <v>1764</v>
      </c>
      <c r="CO32" s="447">
        <v>110330</v>
      </c>
      <c r="CQ32" s="566" t="s">
        <v>1764</v>
      </c>
      <c r="CR32" s="447">
        <v>22825</v>
      </c>
      <c r="CT32" s="566" t="s">
        <v>1764</v>
      </c>
      <c r="CU32" s="447">
        <v>205531</v>
      </c>
    </row>
    <row r="33" spans="1:99">
      <c r="A33" s="447">
        <f t="shared" si="2"/>
        <v>3071</v>
      </c>
      <c r="B33" s="448" t="s">
        <v>1769</v>
      </c>
      <c r="C33" s="447">
        <v>423889</v>
      </c>
      <c r="D33" s="447">
        <v>185417</v>
      </c>
      <c r="E33" s="449">
        <v>1</v>
      </c>
      <c r="F33" s="449">
        <v>0</v>
      </c>
      <c r="G33" s="449"/>
      <c r="H33" s="516">
        <f t="shared" si="0"/>
        <v>1</v>
      </c>
      <c r="I33" s="516">
        <f t="shared" si="1"/>
        <v>0</v>
      </c>
      <c r="J33" s="538"/>
      <c r="K33" s="538">
        <f t="shared" si="3"/>
        <v>0.45897294096617064</v>
      </c>
      <c r="L33" s="538">
        <f t="shared" si="4"/>
        <v>0</v>
      </c>
      <c r="M33" s="538">
        <f t="shared" si="5"/>
        <v>0.54102705903382942</v>
      </c>
      <c r="N33" s="538">
        <f t="shared" si="6"/>
        <v>0.45897294096617064</v>
      </c>
      <c r="O33" s="538">
        <f t="shared" si="7"/>
        <v>0</v>
      </c>
      <c r="P33" s="538">
        <f t="shared" si="8"/>
        <v>0.54102705903382942</v>
      </c>
      <c r="R33" s="423">
        <v>43556</v>
      </c>
      <c r="S33" s="447">
        <v>4</v>
      </c>
      <c r="U33" s="535" t="s">
        <v>2137</v>
      </c>
      <c r="V33" s="1345"/>
      <c r="W33" s="547"/>
      <c r="X33" s="547"/>
      <c r="Z33" s="447" t="s">
        <v>2085</v>
      </c>
      <c r="AA33" s="447">
        <v>5</v>
      </c>
      <c r="AD33" s="447">
        <f t="shared" si="12"/>
        <v>3065</v>
      </c>
      <c r="AE33" s="447" t="s">
        <v>1766</v>
      </c>
      <c r="AF33" s="447">
        <v>131776</v>
      </c>
      <c r="AG33" s="447">
        <v>46604</v>
      </c>
      <c r="AH33" s="449">
        <v>0.73873752662854575</v>
      </c>
      <c r="AI33" s="449">
        <v>0.26126247337145425</v>
      </c>
      <c r="AJ33" s="447">
        <f t="shared" si="13"/>
        <v>3065</v>
      </c>
      <c r="BG33" s="447">
        <f t="shared" si="10"/>
        <v>2086</v>
      </c>
      <c r="BH33" s="447">
        <v>2086</v>
      </c>
      <c r="BI33" s="447" t="s">
        <v>1761</v>
      </c>
      <c r="BJ33" s="447">
        <v>219674</v>
      </c>
      <c r="BK33" s="447">
        <v>44832</v>
      </c>
      <c r="BL33" s="447">
        <v>0.83050668037776076</v>
      </c>
      <c r="BM33" s="447">
        <v>0.16949331962223918</v>
      </c>
      <c r="BO33" s="447">
        <f t="shared" si="18"/>
        <v>3081</v>
      </c>
      <c r="BP33" s="448" t="s">
        <v>1772</v>
      </c>
      <c r="BQ33" s="447">
        <v>164950</v>
      </c>
      <c r="BR33" s="447">
        <v>0.67185578011844538</v>
      </c>
      <c r="BS33" s="447">
        <v>0.32814421988155462</v>
      </c>
      <c r="BT33" s="447">
        <f t="shared" si="19"/>
        <v>0</v>
      </c>
      <c r="CA33" s="926"/>
      <c r="CB33" s="1295">
        <f t="shared" si="23"/>
        <v>3050</v>
      </c>
      <c r="CC33" s="1295">
        <f t="shared" si="22"/>
        <v>3050</v>
      </c>
      <c r="CD33" s="447">
        <v>28</v>
      </c>
      <c r="CE33" s="1295" t="s">
        <v>1762</v>
      </c>
      <c r="CF33" s="1344"/>
      <c r="CG33" s="1366">
        <v>0.47879450723052619</v>
      </c>
      <c r="CH33" s="1367"/>
      <c r="CI33" s="1366">
        <v>0</v>
      </c>
      <c r="CJ33" s="1368"/>
      <c r="CK33" s="1366">
        <v>0.52120549276947381</v>
      </c>
      <c r="CN33" s="566" t="s">
        <v>1765</v>
      </c>
      <c r="CO33" s="447">
        <v>82149</v>
      </c>
      <c r="CQ33" s="566" t="s">
        <v>1765</v>
      </c>
      <c r="CR33" s="447">
        <v>19129</v>
      </c>
      <c r="CT33" s="566" t="s">
        <v>1765</v>
      </c>
      <c r="CU33" s="447">
        <v>164832</v>
      </c>
    </row>
    <row r="34" spans="1:99">
      <c r="A34" s="447">
        <f t="shared" si="2"/>
        <v>3072</v>
      </c>
      <c r="B34" s="448" t="s">
        <v>1770</v>
      </c>
      <c r="C34" s="447">
        <v>423889</v>
      </c>
      <c r="D34" s="447">
        <v>185417</v>
      </c>
      <c r="E34" s="449">
        <v>1</v>
      </c>
      <c r="F34" s="449">
        <v>0</v>
      </c>
      <c r="G34" s="449"/>
      <c r="H34" s="516">
        <f t="shared" si="0"/>
        <v>1</v>
      </c>
      <c r="I34" s="516">
        <f t="shared" si="1"/>
        <v>0</v>
      </c>
      <c r="J34" s="538"/>
      <c r="K34" s="538">
        <f t="shared" si="3"/>
        <v>0.45897294096617064</v>
      </c>
      <c r="L34" s="538">
        <f t="shared" si="4"/>
        <v>0</v>
      </c>
      <c r="M34" s="538">
        <f t="shared" si="5"/>
        <v>0.54102705903382942</v>
      </c>
      <c r="N34" s="538">
        <f t="shared" si="6"/>
        <v>0.45897294096617064</v>
      </c>
      <c r="O34" s="538">
        <f t="shared" si="7"/>
        <v>0</v>
      </c>
      <c r="P34" s="538">
        <f t="shared" si="8"/>
        <v>0.54102705903382942</v>
      </c>
      <c r="R34" s="423">
        <v>43586</v>
      </c>
      <c r="S34" s="447">
        <v>4</v>
      </c>
      <c r="U34" s="1336" t="s">
        <v>2138</v>
      </c>
      <c r="V34" s="1345"/>
      <c r="W34" s="547"/>
      <c r="X34" s="547"/>
      <c r="Z34" s="447" t="s">
        <v>2086</v>
      </c>
      <c r="AA34" s="1295">
        <v>5</v>
      </c>
      <c r="AD34" s="447">
        <f t="shared" si="12"/>
        <v>3070</v>
      </c>
      <c r="AE34" s="447" t="s">
        <v>1768</v>
      </c>
      <c r="AF34" s="447">
        <v>87145</v>
      </c>
      <c r="AG34" s="447">
        <v>33170</v>
      </c>
      <c r="AH34" s="449">
        <v>0.72430702738644392</v>
      </c>
      <c r="AI34" s="449">
        <v>0.27569297261355608</v>
      </c>
      <c r="AJ34" s="447">
        <f t="shared" si="13"/>
        <v>3070</v>
      </c>
      <c r="BG34" s="447">
        <f t="shared" si="10"/>
        <v>3050</v>
      </c>
      <c r="BH34" s="447">
        <v>3050</v>
      </c>
      <c r="BI34" s="447" t="s">
        <v>1762</v>
      </c>
      <c r="BJ34" s="447">
        <v>159380</v>
      </c>
      <c r="BK34" s="447">
        <v>40618</v>
      </c>
      <c r="BL34" s="447">
        <v>0.79690796907969075</v>
      </c>
      <c r="BM34" s="447">
        <v>0.2030920309203092</v>
      </c>
      <c r="BO34" s="447">
        <f t="shared" si="18"/>
        <v>3082</v>
      </c>
      <c r="BP34" s="448" t="s">
        <v>1773</v>
      </c>
      <c r="BQ34" s="447">
        <v>96190</v>
      </c>
      <c r="BR34" s="447">
        <v>0.67495123286133296</v>
      </c>
      <c r="BS34" s="447">
        <v>0.32504876713866704</v>
      </c>
      <c r="BT34" s="447">
        <f t="shared" si="19"/>
        <v>0</v>
      </c>
      <c r="CA34" s="926"/>
      <c r="CB34" s="1295">
        <f t="shared" si="23"/>
        <v>3051</v>
      </c>
      <c r="CC34" s="1295">
        <f t="shared" si="22"/>
        <v>3051</v>
      </c>
      <c r="CD34" s="447">
        <v>29</v>
      </c>
      <c r="CE34" s="1295" t="s">
        <v>8616</v>
      </c>
      <c r="CF34" s="1344"/>
      <c r="CG34" s="1350">
        <v>0.47899999999999998</v>
      </c>
      <c r="CH34" s="1369"/>
      <c r="CI34" s="1366">
        <v>0</v>
      </c>
      <c r="CJ34" s="1368"/>
      <c r="CK34" s="1350">
        <v>0.52100000000000002</v>
      </c>
      <c r="CN34" s="566" t="s">
        <v>1766</v>
      </c>
      <c r="CO34" s="447">
        <v>94096</v>
      </c>
      <c r="CQ34" s="566" t="s">
        <v>1766</v>
      </c>
      <c r="CR34" s="447">
        <v>22707</v>
      </c>
      <c r="CT34" s="566" t="s">
        <v>1766</v>
      </c>
      <c r="CU34" s="447">
        <v>169919</v>
      </c>
    </row>
    <row r="35" spans="1:99">
      <c r="A35" s="447">
        <f t="shared" si="2"/>
        <v>3080</v>
      </c>
      <c r="B35" s="448" t="s">
        <v>1771</v>
      </c>
      <c r="C35" s="447">
        <v>423889</v>
      </c>
      <c r="D35" s="447">
        <v>185417</v>
      </c>
      <c r="E35" s="449">
        <v>1</v>
      </c>
      <c r="F35" s="449">
        <v>0</v>
      </c>
      <c r="G35" s="449"/>
      <c r="H35" s="516">
        <f t="shared" si="0"/>
        <v>1</v>
      </c>
      <c r="I35" s="516">
        <f t="shared" si="1"/>
        <v>0</v>
      </c>
      <c r="J35" s="538"/>
      <c r="K35" s="538">
        <f t="shared" si="3"/>
        <v>0.45897294096617064</v>
      </c>
      <c r="L35" s="538">
        <f t="shared" si="4"/>
        <v>0</v>
      </c>
      <c r="M35" s="538">
        <f t="shared" si="5"/>
        <v>0.54102705903382942</v>
      </c>
      <c r="N35" s="538">
        <f t="shared" si="6"/>
        <v>0.45897294096617064</v>
      </c>
      <c r="O35" s="538">
        <f t="shared" si="7"/>
        <v>0</v>
      </c>
      <c r="P35" s="538">
        <f t="shared" si="8"/>
        <v>0.54102705903382942</v>
      </c>
      <c r="R35" s="423">
        <v>43617</v>
      </c>
      <c r="S35" s="447">
        <v>4</v>
      </c>
      <c r="U35" s="1336" t="s">
        <v>2139</v>
      </c>
      <c r="V35" s="1345"/>
      <c r="W35" s="547"/>
      <c r="X35" s="547"/>
      <c r="Z35" s="447" t="s">
        <v>2087</v>
      </c>
      <c r="AA35" s="1295">
        <v>5</v>
      </c>
      <c r="AD35" s="447">
        <f t="shared" si="12"/>
        <v>3071</v>
      </c>
      <c r="AE35" s="447" t="s">
        <v>1769</v>
      </c>
      <c r="AF35" s="447">
        <v>1264029</v>
      </c>
      <c r="AG35" s="447">
        <v>444039</v>
      </c>
      <c r="AH35" s="449">
        <v>0.74003435460414924</v>
      </c>
      <c r="AI35" s="449">
        <v>0.25996564539585076</v>
      </c>
      <c r="AJ35" s="447">
        <f t="shared" si="13"/>
        <v>3071</v>
      </c>
      <c r="BG35" s="447">
        <f t="shared" si="10"/>
        <v>3053</v>
      </c>
      <c r="BH35" s="447">
        <v>3053</v>
      </c>
      <c r="BI35" s="447" t="s">
        <v>1763</v>
      </c>
      <c r="BJ35" s="447">
        <v>0</v>
      </c>
      <c r="BK35" s="447">
        <v>0</v>
      </c>
      <c r="BL35" s="447">
        <v>0</v>
      </c>
      <c r="BM35" s="447">
        <v>0</v>
      </c>
      <c r="BO35" s="447">
        <f t="shared" si="18"/>
        <v>3090</v>
      </c>
      <c r="BP35" s="448" t="s">
        <v>1774</v>
      </c>
      <c r="BQ35" s="447">
        <v>15848</v>
      </c>
      <c r="BR35" s="447">
        <v>0.70978144034396273</v>
      </c>
      <c r="BS35" s="447">
        <v>0.29021855965603727</v>
      </c>
      <c r="BT35" s="447">
        <f t="shared" si="19"/>
        <v>0</v>
      </c>
      <c r="CA35" s="926"/>
      <c r="CB35" s="1295">
        <f t="shared" si="23"/>
        <v>3053</v>
      </c>
      <c r="CC35" s="1295">
        <f t="shared" si="22"/>
        <v>3053</v>
      </c>
      <c r="CD35" s="447">
        <v>30</v>
      </c>
      <c r="CE35" s="1295" t="s">
        <v>1763</v>
      </c>
      <c r="CF35" s="1344"/>
      <c r="CG35" s="1366">
        <v>0.46100000000000002</v>
      </c>
      <c r="CH35" s="1367"/>
      <c r="CI35" s="1366">
        <v>0</v>
      </c>
      <c r="CJ35" s="1368"/>
      <c r="CK35" s="1366">
        <v>0.53900000000000003</v>
      </c>
      <c r="CN35" s="566" t="s">
        <v>1767</v>
      </c>
      <c r="CO35" s="447">
        <v>733</v>
      </c>
      <c r="CQ35" s="566" t="s">
        <v>1767</v>
      </c>
      <c r="CR35" s="447">
        <v>58</v>
      </c>
      <c r="CT35" s="566" t="s">
        <v>1767</v>
      </c>
      <c r="CU35" s="447">
        <v>1359</v>
      </c>
    </row>
    <row r="36" spans="1:99">
      <c r="A36" s="447">
        <f t="shared" si="2"/>
        <v>3081</v>
      </c>
      <c r="B36" s="448" t="s">
        <v>5134</v>
      </c>
      <c r="C36" s="447">
        <v>248836</v>
      </c>
      <c r="D36" s="447">
        <v>116879</v>
      </c>
      <c r="E36" s="449">
        <v>1</v>
      </c>
      <c r="F36" s="449">
        <v>0</v>
      </c>
      <c r="G36" s="449"/>
      <c r="H36" s="516">
        <f t="shared" si="0"/>
        <v>1</v>
      </c>
      <c r="I36" s="516">
        <f t="shared" si="1"/>
        <v>0</v>
      </c>
      <c r="J36" s="538"/>
      <c r="K36" s="538">
        <f t="shared" si="3"/>
        <v>0.45242958248230658</v>
      </c>
      <c r="L36" s="538">
        <f t="shared" si="4"/>
        <v>0</v>
      </c>
      <c r="M36" s="538">
        <f t="shared" si="5"/>
        <v>0.54757041751769342</v>
      </c>
      <c r="N36" s="538">
        <f t="shared" si="6"/>
        <v>0.45242958248230658</v>
      </c>
      <c r="O36" s="538">
        <f t="shared" si="7"/>
        <v>0</v>
      </c>
      <c r="P36" s="538">
        <f t="shared" si="8"/>
        <v>0.54757041751769342</v>
      </c>
      <c r="R36" s="423">
        <v>43647</v>
      </c>
      <c r="S36" s="447">
        <v>2</v>
      </c>
      <c r="U36" s="535" t="s">
        <v>2140</v>
      </c>
      <c r="V36" s="1345"/>
      <c r="W36" s="547"/>
      <c r="X36" s="547"/>
      <c r="Z36" s="447" t="s">
        <v>2088</v>
      </c>
      <c r="AA36" s="447">
        <v>5</v>
      </c>
      <c r="AD36" s="447">
        <f t="shared" si="12"/>
        <v>3072</v>
      </c>
      <c r="AE36" s="447" t="s">
        <v>1770</v>
      </c>
      <c r="AF36" s="447">
        <v>1264029</v>
      </c>
      <c r="AG36" s="447">
        <v>444039</v>
      </c>
      <c r="AH36" s="449">
        <v>0.74003435460414924</v>
      </c>
      <c r="AI36" s="449">
        <v>0.25996564539585076</v>
      </c>
      <c r="AJ36" s="447">
        <f t="shared" si="13"/>
        <v>3072</v>
      </c>
      <c r="BG36" s="447">
        <f t="shared" si="10"/>
        <v>3054</v>
      </c>
      <c r="BH36" s="447">
        <v>3054</v>
      </c>
      <c r="BI36" s="447" t="s">
        <v>1764</v>
      </c>
      <c r="BJ36" s="447">
        <v>139956</v>
      </c>
      <c r="BK36" s="447">
        <v>37074</v>
      </c>
      <c r="BL36" s="447">
        <v>0.79057786815793929</v>
      </c>
      <c r="BM36" s="447">
        <v>0.20942213184206065</v>
      </c>
      <c r="BO36" s="447">
        <f t="shared" si="18"/>
        <v>3100</v>
      </c>
      <c r="BP36" s="448" t="s">
        <v>1775</v>
      </c>
      <c r="BQ36" s="447">
        <v>124429</v>
      </c>
      <c r="BR36" s="447">
        <v>0.73893781660322233</v>
      </c>
      <c r="BS36" s="447">
        <v>0.26106218339677767</v>
      </c>
      <c r="BT36" s="447">
        <f t="shared" si="19"/>
        <v>0</v>
      </c>
      <c r="CA36" s="926"/>
      <c r="CB36" s="1295">
        <f t="shared" si="23"/>
        <v>3054</v>
      </c>
      <c r="CC36" s="1295">
        <f t="shared" si="22"/>
        <v>3054</v>
      </c>
      <c r="CD36" s="447">
        <v>31</v>
      </c>
      <c r="CE36" s="1295" t="s">
        <v>1764</v>
      </c>
      <c r="CF36" s="1344"/>
      <c r="CG36" s="1366">
        <v>0.46777444765668513</v>
      </c>
      <c r="CH36" s="1367"/>
      <c r="CI36" s="1366">
        <v>0</v>
      </c>
      <c r="CJ36" s="1368"/>
      <c r="CK36" s="1366">
        <v>0.53222555234331481</v>
      </c>
      <c r="CN36" s="566" t="s">
        <v>1768</v>
      </c>
      <c r="CO36" s="447">
        <v>73423</v>
      </c>
      <c r="CQ36" s="566" t="s">
        <v>1768</v>
      </c>
      <c r="CR36" s="447">
        <v>19709</v>
      </c>
      <c r="CT36" s="566" t="s">
        <v>1768</v>
      </c>
      <c r="CU36" s="447">
        <v>143214</v>
      </c>
    </row>
    <row r="37" spans="1:99">
      <c r="A37" s="447">
        <f t="shared" si="2"/>
        <v>3082</v>
      </c>
      <c r="B37" s="448" t="s">
        <v>1773</v>
      </c>
      <c r="C37" s="447">
        <v>204432</v>
      </c>
      <c r="D37" s="447">
        <v>102349</v>
      </c>
      <c r="E37" s="449">
        <v>1</v>
      </c>
      <c r="F37" s="449">
        <v>0</v>
      </c>
      <c r="G37" s="449"/>
      <c r="H37" s="516">
        <f t="shared" si="0"/>
        <v>1</v>
      </c>
      <c r="I37" s="516">
        <f t="shared" si="1"/>
        <v>0</v>
      </c>
      <c r="J37" s="538"/>
      <c r="K37" s="538">
        <f t="shared" si="3"/>
        <v>0.47514224301428754</v>
      </c>
      <c r="L37" s="538">
        <f t="shared" si="4"/>
        <v>0</v>
      </c>
      <c r="M37" s="538">
        <f t="shared" si="5"/>
        <v>0.52485775698571246</v>
      </c>
      <c r="N37" s="538">
        <f t="shared" si="6"/>
        <v>0.47514224301428754</v>
      </c>
      <c r="O37" s="538">
        <f t="shared" si="7"/>
        <v>0</v>
      </c>
      <c r="P37" s="538">
        <f t="shared" si="8"/>
        <v>0.52485775698571246</v>
      </c>
      <c r="R37" s="423">
        <v>43678</v>
      </c>
      <c r="S37" s="447">
        <v>2</v>
      </c>
      <c r="U37" s="1336" t="s">
        <v>2141</v>
      </c>
      <c r="V37" s="1345"/>
      <c r="W37" s="547"/>
      <c r="X37" s="547"/>
      <c r="Z37" s="447" t="s">
        <v>2089</v>
      </c>
      <c r="AA37" s="1295">
        <v>5</v>
      </c>
      <c r="AD37" s="447">
        <f t="shared" si="12"/>
        <v>3080</v>
      </c>
      <c r="AE37" s="447" t="s">
        <v>1771</v>
      </c>
      <c r="AF37" s="447">
        <v>1264029</v>
      </c>
      <c r="AG37" s="447">
        <v>444039</v>
      </c>
      <c r="AH37" s="449">
        <v>0.74003435460414924</v>
      </c>
      <c r="AI37" s="449">
        <v>0.25996564539585076</v>
      </c>
      <c r="AJ37" s="447">
        <f t="shared" si="13"/>
        <v>3080</v>
      </c>
      <c r="BG37" s="447">
        <f t="shared" si="10"/>
        <v>3060</v>
      </c>
      <c r="BH37" s="447">
        <v>3060</v>
      </c>
      <c r="BI37" s="447" t="s">
        <v>1765</v>
      </c>
      <c r="BJ37" s="447">
        <v>133601</v>
      </c>
      <c r="BK37" s="447">
        <v>36150</v>
      </c>
      <c r="BL37" s="447">
        <v>0.78704101890415967</v>
      </c>
      <c r="BM37" s="447">
        <v>0.21295898109584038</v>
      </c>
      <c r="BO37" s="447">
        <f t="shared" si="18"/>
        <v>3150</v>
      </c>
      <c r="BP37" s="448" t="s">
        <v>1776</v>
      </c>
      <c r="BQ37" s="447">
        <v>464186</v>
      </c>
      <c r="BR37" s="447">
        <v>0.67084330523857427</v>
      </c>
      <c r="BS37" s="447">
        <v>0.32915669476142573</v>
      </c>
      <c r="BT37" s="447">
        <f t="shared" si="19"/>
        <v>0</v>
      </c>
      <c r="CA37" s="926"/>
      <c r="CB37" s="1295">
        <f t="shared" si="23"/>
        <v>3060</v>
      </c>
      <c r="CC37" s="1295">
        <f t="shared" si="22"/>
        <v>3060</v>
      </c>
      <c r="CD37" s="447">
        <v>32</v>
      </c>
      <c r="CE37" s="1295" t="s">
        <v>1765</v>
      </c>
      <c r="CF37" s="1344"/>
      <c r="CG37" s="1366">
        <v>0.43499529633113831</v>
      </c>
      <c r="CH37" s="1367"/>
      <c r="CI37" s="1366">
        <v>0</v>
      </c>
      <c r="CJ37" s="1368"/>
      <c r="CK37" s="1366">
        <v>0.56500470366886169</v>
      </c>
      <c r="CN37" s="566" t="s">
        <v>1769</v>
      </c>
      <c r="CO37" s="447">
        <v>552096</v>
      </c>
      <c r="CQ37" s="566" t="s">
        <v>1769</v>
      </c>
      <c r="CR37" s="447">
        <v>132646</v>
      </c>
      <c r="CT37" s="566" t="s">
        <v>1769</v>
      </c>
      <c r="CU37" s="447">
        <v>1013934</v>
      </c>
    </row>
    <row r="38" spans="1:99">
      <c r="A38" s="447">
        <f t="shared" si="2"/>
        <v>3090</v>
      </c>
      <c r="B38" s="448" t="s">
        <v>1774</v>
      </c>
      <c r="C38" s="447">
        <v>70160</v>
      </c>
      <c r="D38" s="447">
        <v>28356</v>
      </c>
      <c r="E38" s="449">
        <v>1</v>
      </c>
      <c r="F38" s="449">
        <v>0</v>
      </c>
      <c r="G38" s="449"/>
      <c r="H38" s="516">
        <f t="shared" si="0"/>
        <v>1</v>
      </c>
      <c r="I38" s="516">
        <f t="shared" si="1"/>
        <v>0</v>
      </c>
      <c r="J38" s="538"/>
      <c r="K38" s="538">
        <f t="shared" si="3"/>
        <v>0.4499340842152621</v>
      </c>
      <c r="L38" s="538">
        <f t="shared" si="4"/>
        <v>0</v>
      </c>
      <c r="M38" s="538">
        <f t="shared" si="5"/>
        <v>0.55350033742604088</v>
      </c>
      <c r="N38" s="538">
        <f t="shared" si="6"/>
        <v>0.4499340842152621</v>
      </c>
      <c r="O38" s="538">
        <f t="shared" si="7"/>
        <v>0</v>
      </c>
      <c r="P38" s="538">
        <f t="shared" si="8"/>
        <v>0.55350033742604088</v>
      </c>
      <c r="R38" s="423">
        <v>43709</v>
      </c>
      <c r="S38" s="447">
        <v>2</v>
      </c>
      <c r="U38" s="535" t="s">
        <v>2142</v>
      </c>
      <c r="V38" s="1345"/>
      <c r="W38" s="547"/>
      <c r="X38" s="547"/>
      <c r="Z38" s="447" t="s">
        <v>2090</v>
      </c>
      <c r="AA38" s="447">
        <v>5</v>
      </c>
      <c r="AD38" s="447">
        <f t="shared" si="12"/>
        <v>3081</v>
      </c>
      <c r="AE38" s="447" t="s">
        <v>1772</v>
      </c>
      <c r="AF38" s="447">
        <v>297260</v>
      </c>
      <c r="AG38" s="447">
        <v>118688</v>
      </c>
      <c r="AH38" s="449">
        <v>0.71465663977227922</v>
      </c>
      <c r="AI38" s="449">
        <v>0.28534336022772078</v>
      </c>
      <c r="AJ38" s="447">
        <f t="shared" si="13"/>
        <v>3081</v>
      </c>
      <c r="BG38" s="447">
        <f t="shared" si="10"/>
        <v>3065</v>
      </c>
      <c r="BH38" s="447">
        <v>3065</v>
      </c>
      <c r="BI38" s="447" t="s">
        <v>1766</v>
      </c>
      <c r="BJ38" s="447">
        <v>104870</v>
      </c>
      <c r="BK38" s="447">
        <v>29637</v>
      </c>
      <c r="BL38" s="447">
        <v>0.77966202502471993</v>
      </c>
      <c r="BM38" s="447">
        <v>0.2203379749752801</v>
      </c>
      <c r="BO38" s="447">
        <f t="shared" si="18"/>
        <v>3186</v>
      </c>
      <c r="BP38" s="448" t="s">
        <v>1777</v>
      </c>
      <c r="BQ38" s="447">
        <v>103969</v>
      </c>
      <c r="BR38" s="447">
        <v>0.7834182289468925</v>
      </c>
      <c r="BS38" s="447">
        <v>0.2165817710531075</v>
      </c>
      <c r="BT38" s="447">
        <f t="shared" si="19"/>
        <v>0</v>
      </c>
      <c r="CA38" s="926"/>
      <c r="CB38" s="1295">
        <f t="shared" si="23"/>
        <v>3065</v>
      </c>
      <c r="CC38" s="1295">
        <f t="shared" si="22"/>
        <v>3065</v>
      </c>
      <c r="CD38" s="447">
        <v>33</v>
      </c>
      <c r="CE38" s="1295" t="s">
        <v>1766</v>
      </c>
      <c r="CF38" s="1344"/>
      <c r="CG38" s="1366">
        <v>0.46277025839339075</v>
      </c>
      <c r="CH38" s="1367"/>
      <c r="CI38" s="1366">
        <v>0</v>
      </c>
      <c r="CJ38" s="1368"/>
      <c r="CK38" s="1366">
        <v>0.5372297416066093</v>
      </c>
      <c r="CN38" s="566" t="s">
        <v>1770</v>
      </c>
      <c r="CO38" s="447">
        <v>550786</v>
      </c>
      <c r="CQ38" s="566" t="s">
        <v>1770</v>
      </c>
      <c r="CR38" s="447">
        <v>132168</v>
      </c>
      <c r="CT38" s="566" t="s">
        <v>1770</v>
      </c>
      <c r="CU38" s="447">
        <v>1011153</v>
      </c>
    </row>
    <row r="39" spans="1:99">
      <c r="A39" s="447">
        <f t="shared" si="2"/>
        <v>3100</v>
      </c>
      <c r="B39" s="448" t="s">
        <v>4264</v>
      </c>
      <c r="C39" s="447">
        <v>298207</v>
      </c>
      <c r="D39" s="447">
        <v>106013</v>
      </c>
      <c r="E39" s="449">
        <v>1</v>
      </c>
      <c r="F39" s="449">
        <v>0</v>
      </c>
      <c r="G39" s="449"/>
      <c r="H39" s="516">
        <f t="shared" si="0"/>
        <v>1</v>
      </c>
      <c r="I39" s="516">
        <f t="shared" si="1"/>
        <v>0</v>
      </c>
      <c r="J39" s="538"/>
      <c r="K39" s="538">
        <f t="shared" si="3"/>
        <v>0.49509968427036322</v>
      </c>
      <c r="L39" s="538">
        <f t="shared" si="4"/>
        <v>0</v>
      </c>
      <c r="M39" s="538">
        <f t="shared" si="5"/>
        <v>0.50490031572963678</v>
      </c>
      <c r="N39" s="538">
        <f t="shared" si="6"/>
        <v>0.49509968427036322</v>
      </c>
      <c r="O39" s="538">
        <f t="shared" si="7"/>
        <v>0</v>
      </c>
      <c r="P39" s="538">
        <f t="shared" si="8"/>
        <v>0.50490031572963678</v>
      </c>
      <c r="R39" s="423">
        <v>43739</v>
      </c>
      <c r="U39" s="1336" t="s">
        <v>2143</v>
      </c>
      <c r="V39" s="1345"/>
      <c r="W39" s="547"/>
      <c r="X39" s="547"/>
      <c r="Z39" s="447" t="s">
        <v>2091</v>
      </c>
      <c r="AA39" s="447">
        <v>5</v>
      </c>
      <c r="AD39" s="447">
        <f t="shared" si="12"/>
        <v>3082</v>
      </c>
      <c r="AE39" s="447" t="s">
        <v>1773</v>
      </c>
      <c r="AF39" s="447">
        <v>134388</v>
      </c>
      <c r="AG39" s="447">
        <v>58012</v>
      </c>
      <c r="AH39" s="449">
        <v>0.6984823284823285</v>
      </c>
      <c r="AI39" s="449">
        <v>0.3015176715176715</v>
      </c>
      <c r="AJ39" s="447">
        <f t="shared" si="13"/>
        <v>3082</v>
      </c>
      <c r="BG39" s="447">
        <f t="shared" si="10"/>
        <v>3067</v>
      </c>
      <c r="BH39" s="447">
        <v>3067</v>
      </c>
      <c r="BI39" s="447" t="s">
        <v>1767</v>
      </c>
      <c r="BJ39" s="447">
        <v>0</v>
      </c>
      <c r="BK39" s="447">
        <v>0</v>
      </c>
      <c r="BL39" s="447">
        <v>0</v>
      </c>
      <c r="BM39" s="447">
        <v>0</v>
      </c>
      <c r="BO39" s="447">
        <f t="shared" si="18"/>
        <v>3190</v>
      </c>
      <c r="BP39" s="448" t="s">
        <v>1778</v>
      </c>
      <c r="BQ39" s="447">
        <v>84961</v>
      </c>
      <c r="BR39" s="447">
        <v>0.70022994568666397</v>
      </c>
      <c r="BS39" s="447">
        <v>0.29977005431333603</v>
      </c>
      <c r="BT39" s="447">
        <f t="shared" si="19"/>
        <v>0</v>
      </c>
      <c r="CA39" s="926"/>
      <c r="CB39" s="1295">
        <f t="shared" si="23"/>
        <v>3067</v>
      </c>
      <c r="CC39" s="1295">
        <f t="shared" si="22"/>
        <v>3067</v>
      </c>
      <c r="CD39" s="447">
        <v>34</v>
      </c>
      <c r="CE39" s="1295" t="s">
        <v>1767</v>
      </c>
      <c r="CF39" s="1344"/>
      <c r="CG39" s="1366">
        <v>0.44754316069057104</v>
      </c>
      <c r="CH39" s="1367"/>
      <c r="CI39" s="1366">
        <v>0</v>
      </c>
      <c r="CJ39" s="1368"/>
      <c r="CK39" s="1366">
        <v>0.51724883412088085</v>
      </c>
      <c r="CN39" s="566" t="s">
        <v>1771</v>
      </c>
      <c r="CO39" s="447">
        <v>545936</v>
      </c>
      <c r="CQ39" s="566" t="s">
        <v>1771</v>
      </c>
      <c r="CR39" s="447">
        <v>131096</v>
      </c>
      <c r="CT39" s="566" t="s">
        <v>1771</v>
      </c>
      <c r="CU39" s="447">
        <v>1002495</v>
      </c>
    </row>
    <row r="40" spans="1:99">
      <c r="A40" s="447">
        <f t="shared" si="2"/>
        <v>3150</v>
      </c>
      <c r="B40" s="448" t="s">
        <v>1776</v>
      </c>
      <c r="C40" s="447">
        <v>925937</v>
      </c>
      <c r="D40" s="447">
        <v>459421</v>
      </c>
      <c r="E40" s="449">
        <v>1</v>
      </c>
      <c r="F40" s="449">
        <v>0</v>
      </c>
      <c r="G40" s="449"/>
      <c r="H40" s="516">
        <f t="shared" si="0"/>
        <v>1</v>
      </c>
      <c r="I40" s="516">
        <f t="shared" si="1"/>
        <v>0</v>
      </c>
      <c r="J40" s="538"/>
      <c r="K40" s="538">
        <f t="shared" si="3"/>
        <v>0.46228011500908495</v>
      </c>
      <c r="L40" s="538">
        <f t="shared" si="4"/>
        <v>0</v>
      </c>
      <c r="M40" s="538">
        <f t="shared" si="5"/>
        <v>0.53771988499091505</v>
      </c>
      <c r="N40" s="538">
        <f t="shared" si="6"/>
        <v>0.46228011500908495</v>
      </c>
      <c r="O40" s="538">
        <f t="shared" si="7"/>
        <v>0</v>
      </c>
      <c r="P40" s="538">
        <f t="shared" si="8"/>
        <v>0.53771988499091505</v>
      </c>
      <c r="R40" s="423">
        <v>43770</v>
      </c>
      <c r="U40" s="535" t="s">
        <v>2144</v>
      </c>
      <c r="V40" s="1345"/>
      <c r="W40" s="547"/>
      <c r="X40" s="547"/>
      <c r="Z40" s="447" t="s">
        <v>2092</v>
      </c>
      <c r="AA40" s="447">
        <v>5</v>
      </c>
      <c r="AD40" s="447">
        <f t="shared" si="12"/>
        <v>3090</v>
      </c>
      <c r="AE40" s="447" t="s">
        <v>1774</v>
      </c>
      <c r="AF40" s="447">
        <v>38354</v>
      </c>
      <c r="AG40" s="447">
        <v>13007</v>
      </c>
      <c r="AH40" s="449">
        <v>0.74675337318198631</v>
      </c>
      <c r="AI40" s="449">
        <v>0.25324662681801369</v>
      </c>
      <c r="AJ40" s="447">
        <f t="shared" si="13"/>
        <v>3090</v>
      </c>
      <c r="BG40" s="447">
        <f t="shared" si="10"/>
        <v>3070</v>
      </c>
      <c r="BH40" s="447">
        <v>3070</v>
      </c>
      <c r="BI40" s="447" t="s">
        <v>1768</v>
      </c>
      <c r="BJ40" s="447">
        <v>100691</v>
      </c>
      <c r="BK40" s="447">
        <v>31269</v>
      </c>
      <c r="BL40" s="447">
        <v>0.76304183085783572</v>
      </c>
      <c r="BM40" s="447">
        <v>0.2369581691421643</v>
      </c>
      <c r="BO40" s="447">
        <f t="shared" si="18"/>
        <v>3191</v>
      </c>
      <c r="BP40" s="448" t="s">
        <v>1779</v>
      </c>
      <c r="BQ40" s="447">
        <v>35589</v>
      </c>
      <c r="BR40" s="447">
        <v>0.78503992588344285</v>
      </c>
      <c r="BS40" s="447">
        <v>0.21496007411655715</v>
      </c>
      <c r="BT40" s="447">
        <f t="shared" si="19"/>
        <v>0</v>
      </c>
      <c r="CA40" s="926"/>
      <c r="CB40" s="1295">
        <f t="shared" si="23"/>
        <v>3070</v>
      </c>
      <c r="CC40" s="1295">
        <f t="shared" si="22"/>
        <v>3070</v>
      </c>
      <c r="CD40" s="447">
        <v>35</v>
      </c>
      <c r="CE40" s="1295" t="s">
        <v>1768</v>
      </c>
      <c r="CF40" s="1344"/>
      <c r="CG40" s="1366">
        <v>0.45470604552024174</v>
      </c>
      <c r="CH40" s="1367"/>
      <c r="CI40" s="1366">
        <v>0</v>
      </c>
      <c r="CJ40" s="1368"/>
      <c r="CK40" s="1366">
        <v>0.54529395447975826</v>
      </c>
      <c r="CN40" s="566" t="s">
        <v>1772</v>
      </c>
      <c r="CO40" s="447">
        <v>224485</v>
      </c>
      <c r="CQ40" s="566" t="s">
        <v>1772</v>
      </c>
      <c r="CR40" s="447">
        <v>57096</v>
      </c>
      <c r="CT40" s="566" t="s">
        <v>1772</v>
      </c>
      <c r="CU40" s="447">
        <v>392590</v>
      </c>
    </row>
    <row r="41" spans="1:99">
      <c r="A41" s="447">
        <f t="shared" si="2"/>
        <v>3186</v>
      </c>
      <c r="B41" s="448" t="s">
        <v>1777</v>
      </c>
      <c r="C41" s="447">
        <v>2498</v>
      </c>
      <c r="D41" s="447">
        <v>748</v>
      </c>
      <c r="E41" s="449">
        <v>1</v>
      </c>
      <c r="F41" s="449">
        <v>0</v>
      </c>
      <c r="G41" s="449"/>
      <c r="H41" s="516">
        <f t="shared" si="0"/>
        <v>1</v>
      </c>
      <c r="I41" s="516">
        <f t="shared" si="1"/>
        <v>0</v>
      </c>
      <c r="J41" s="538"/>
      <c r="K41" s="538">
        <f t="shared" si="3"/>
        <v>0.50308983582364875</v>
      </c>
      <c r="L41" s="538">
        <f t="shared" si="4"/>
        <v>0</v>
      </c>
      <c r="M41" s="538">
        <f t="shared" si="5"/>
        <v>0.49691016417635125</v>
      </c>
      <c r="N41" s="538">
        <f t="shared" si="6"/>
        <v>0.50308983582364875</v>
      </c>
      <c r="O41" s="538">
        <f t="shared" si="7"/>
        <v>0</v>
      </c>
      <c r="P41" s="538">
        <f t="shared" si="8"/>
        <v>0.49691016417635125</v>
      </c>
      <c r="R41" s="423">
        <v>43800</v>
      </c>
      <c r="U41" s="535" t="s">
        <v>2145</v>
      </c>
      <c r="V41" s="1345"/>
      <c r="W41" s="547"/>
      <c r="X41" s="547"/>
      <c r="Z41" s="447" t="s">
        <v>2093</v>
      </c>
      <c r="AA41" s="447">
        <v>5</v>
      </c>
      <c r="AD41" s="447">
        <f t="shared" si="12"/>
        <v>3100</v>
      </c>
      <c r="AE41" s="447" t="s">
        <v>1775</v>
      </c>
      <c r="AF41" s="447">
        <v>167865</v>
      </c>
      <c r="AG41" s="447">
        <v>52381</v>
      </c>
      <c r="AH41" s="449">
        <v>0.76217048209729121</v>
      </c>
      <c r="AI41" s="449">
        <v>0.23782951790270879</v>
      </c>
      <c r="AJ41" s="447">
        <f t="shared" si="13"/>
        <v>3100</v>
      </c>
      <c r="BG41" s="447">
        <f t="shared" si="10"/>
        <v>3071</v>
      </c>
      <c r="BH41" s="447">
        <v>3071</v>
      </c>
      <c r="BI41" s="447" t="s">
        <v>1769</v>
      </c>
      <c r="BJ41" s="447">
        <v>1259245</v>
      </c>
      <c r="BK41" s="447">
        <v>333993</v>
      </c>
      <c r="BL41" s="447">
        <v>0.79036841953305159</v>
      </c>
      <c r="BM41" s="447">
        <v>0.20963158046694844</v>
      </c>
      <c r="BO41" s="447">
        <f t="shared" si="18"/>
        <v>3192</v>
      </c>
      <c r="BP41" s="448" t="s">
        <v>1780</v>
      </c>
      <c r="BQ41" s="447">
        <v>66042</v>
      </c>
      <c r="BR41" s="447">
        <v>0.743005006469033</v>
      </c>
      <c r="BS41" s="447">
        <v>0.256994993530967</v>
      </c>
      <c r="BT41" s="447">
        <f t="shared" si="19"/>
        <v>0</v>
      </c>
      <c r="CA41" s="926"/>
      <c r="CB41" s="1295">
        <f t="shared" si="23"/>
        <v>3071</v>
      </c>
      <c r="CC41" s="1295">
        <f t="shared" si="22"/>
        <v>3071</v>
      </c>
      <c r="CD41" s="447">
        <v>36</v>
      </c>
      <c r="CE41" s="1295" t="s">
        <v>1769</v>
      </c>
      <c r="CF41" s="1344"/>
      <c r="CG41" s="1366">
        <v>0.45897294096617064</v>
      </c>
      <c r="CH41" s="1367"/>
      <c r="CI41" s="1366">
        <v>0</v>
      </c>
      <c r="CJ41" s="1368"/>
      <c r="CK41" s="1366">
        <v>0.54102705903382942</v>
      </c>
      <c r="CN41" s="566" t="s">
        <v>1773</v>
      </c>
      <c r="CO41" s="447">
        <v>125109</v>
      </c>
      <c r="CQ41" s="566" t="s">
        <v>1773</v>
      </c>
      <c r="CR41" s="447">
        <v>34959</v>
      </c>
      <c r="CT41" s="566" t="s">
        <v>1773</v>
      </c>
      <c r="CU41" s="447">
        <v>195725</v>
      </c>
    </row>
    <row r="42" spans="1:99">
      <c r="A42" s="447">
        <f t="shared" si="2"/>
        <v>3190</v>
      </c>
      <c r="B42" s="448" t="s">
        <v>1778</v>
      </c>
      <c r="C42" s="447">
        <v>176177</v>
      </c>
      <c r="D42" s="447">
        <v>82365</v>
      </c>
      <c r="E42" s="449">
        <v>1</v>
      </c>
      <c r="F42" s="449">
        <v>0</v>
      </c>
      <c r="G42" s="449"/>
      <c r="H42" s="516">
        <f t="shared" si="0"/>
        <v>1</v>
      </c>
      <c r="I42" s="516">
        <f t="shared" si="1"/>
        <v>0</v>
      </c>
      <c r="J42" s="538"/>
      <c r="K42" s="538">
        <f t="shared" si="3"/>
        <v>0.45008753968960502</v>
      </c>
      <c r="L42" s="538">
        <f t="shared" si="4"/>
        <v>0</v>
      </c>
      <c r="M42" s="538">
        <f t="shared" si="5"/>
        <v>0.54991246031039498</v>
      </c>
      <c r="N42" s="538">
        <f t="shared" si="6"/>
        <v>0.45008753968960502</v>
      </c>
      <c r="O42" s="538">
        <f t="shared" si="7"/>
        <v>0</v>
      </c>
      <c r="P42" s="538">
        <f t="shared" si="8"/>
        <v>0.54991246031039498</v>
      </c>
      <c r="R42" s="423">
        <v>43831</v>
      </c>
      <c r="S42" s="447">
        <v>6</v>
      </c>
      <c r="U42" s="535" t="s">
        <v>2146</v>
      </c>
      <c r="V42" s="1345"/>
      <c r="W42" s="547"/>
      <c r="X42" s="547"/>
      <c r="Z42" s="447" t="s">
        <v>2094</v>
      </c>
      <c r="AA42" s="447">
        <v>5</v>
      </c>
      <c r="AD42" s="447">
        <f t="shared" si="12"/>
        <v>3150</v>
      </c>
      <c r="AE42" s="447" t="s">
        <v>1776</v>
      </c>
      <c r="AF42" s="447">
        <v>676391</v>
      </c>
      <c r="AG42" s="447">
        <v>291521</v>
      </c>
      <c r="AH42" s="449">
        <v>0.69881456165436528</v>
      </c>
      <c r="AI42" s="449">
        <v>0.30118543834563472</v>
      </c>
      <c r="AJ42" s="447">
        <f t="shared" si="13"/>
        <v>3150</v>
      </c>
      <c r="BG42" s="447">
        <f t="shared" si="10"/>
        <v>3072</v>
      </c>
      <c r="BH42" s="447">
        <v>3072</v>
      </c>
      <c r="BI42" s="447" t="s">
        <v>1770</v>
      </c>
      <c r="BJ42" s="447">
        <v>1259245</v>
      </c>
      <c r="BK42" s="447">
        <v>333993</v>
      </c>
      <c r="BL42" s="447">
        <v>0.79036841953305159</v>
      </c>
      <c r="BM42" s="447">
        <v>0.20963158046694844</v>
      </c>
      <c r="BO42" s="447">
        <f t="shared" si="18"/>
        <v>3195</v>
      </c>
      <c r="BP42" s="448" t="s">
        <v>1782</v>
      </c>
      <c r="BQ42" s="447">
        <v>56642</v>
      </c>
      <c r="BR42" s="447">
        <v>0.72464658095055334</v>
      </c>
      <c r="BS42" s="447">
        <v>0.27535341904944666</v>
      </c>
      <c r="BT42" s="447">
        <f t="shared" si="19"/>
        <v>0</v>
      </c>
      <c r="CA42" s="926"/>
      <c r="CB42" s="1295">
        <f t="shared" si="23"/>
        <v>3072</v>
      </c>
      <c r="CC42" s="1295">
        <f t="shared" si="22"/>
        <v>3072</v>
      </c>
      <c r="CD42" s="447">
        <v>37</v>
      </c>
      <c r="CE42" s="1295" t="s">
        <v>1770</v>
      </c>
      <c r="CF42" s="1344"/>
      <c r="CG42" s="1366">
        <v>0.45897294096617064</v>
      </c>
      <c r="CH42" s="1367"/>
      <c r="CI42" s="1366">
        <v>0</v>
      </c>
      <c r="CJ42" s="1368"/>
      <c r="CK42" s="1366">
        <v>0.54102705903382942</v>
      </c>
      <c r="CN42" s="566" t="s">
        <v>1774</v>
      </c>
      <c r="CO42" s="447">
        <v>29861</v>
      </c>
      <c r="CQ42" s="566" t="s">
        <v>1774</v>
      </c>
      <c r="CR42" s="447">
        <v>8177</v>
      </c>
      <c r="CT42" s="566" t="s">
        <v>1774</v>
      </c>
      <c r="CU42" s="447">
        <v>54983</v>
      </c>
    </row>
    <row r="43" spans="1:99">
      <c r="A43" s="447">
        <f t="shared" si="2"/>
        <v>3191</v>
      </c>
      <c r="B43" s="448" t="s">
        <v>2541</v>
      </c>
      <c r="C43" s="447">
        <v>29127</v>
      </c>
      <c r="D43" s="447">
        <v>8973</v>
      </c>
      <c r="E43" s="449">
        <v>1</v>
      </c>
      <c r="F43" s="449">
        <v>0</v>
      </c>
      <c r="G43" s="449"/>
      <c r="H43" s="516">
        <f t="shared" si="0"/>
        <v>1</v>
      </c>
      <c r="I43" s="516">
        <f t="shared" si="1"/>
        <v>0</v>
      </c>
      <c r="J43" s="538"/>
      <c r="K43" s="538">
        <f t="shared" si="3"/>
        <v>0.48964339098868248</v>
      </c>
      <c r="L43" s="538">
        <f t="shared" si="4"/>
        <v>0</v>
      </c>
      <c r="M43" s="538">
        <f t="shared" si="5"/>
        <v>0.51035660901131752</v>
      </c>
      <c r="N43" s="538">
        <f t="shared" si="6"/>
        <v>0.48964339098868248</v>
      </c>
      <c r="O43" s="538">
        <f t="shared" si="7"/>
        <v>0</v>
      </c>
      <c r="P43" s="538">
        <f t="shared" si="8"/>
        <v>0.51035660901131752</v>
      </c>
      <c r="R43" s="423">
        <v>43862</v>
      </c>
      <c r="S43" s="447">
        <v>6</v>
      </c>
      <c r="U43" s="535" t="s">
        <v>2147</v>
      </c>
      <c r="V43" s="1345"/>
      <c r="W43" s="547"/>
      <c r="X43" s="547"/>
      <c r="Z43" s="447" t="s">
        <v>2095</v>
      </c>
      <c r="AA43" s="447">
        <v>5</v>
      </c>
      <c r="AD43" s="447">
        <f t="shared" si="12"/>
        <v>3186</v>
      </c>
      <c r="AE43" s="448" t="s">
        <v>1777</v>
      </c>
      <c r="AF43" s="447">
        <v>145205</v>
      </c>
      <c r="AG43" s="447">
        <v>26725</v>
      </c>
      <c r="AH43" s="449">
        <v>0.84455883208282445</v>
      </c>
      <c r="AI43" s="449">
        <v>0.15544116791717555</v>
      </c>
      <c r="AJ43" s="447">
        <f t="shared" si="13"/>
        <v>3186</v>
      </c>
      <c r="BG43" s="447">
        <f t="shared" si="10"/>
        <v>3080</v>
      </c>
      <c r="BH43" s="447">
        <v>3080</v>
      </c>
      <c r="BI43" s="447" t="s">
        <v>1771</v>
      </c>
      <c r="BJ43" s="447">
        <v>1259245</v>
      </c>
      <c r="BK43" s="447">
        <v>333993</v>
      </c>
      <c r="BL43" s="447">
        <v>0.79036841953305159</v>
      </c>
      <c r="BM43" s="447">
        <v>0.20963158046694844</v>
      </c>
      <c r="BO43" s="447">
        <f t="shared" si="18"/>
        <v>3202</v>
      </c>
      <c r="BP43" s="448" t="s">
        <v>1784</v>
      </c>
      <c r="BQ43" s="447">
        <v>17440</v>
      </c>
      <c r="BR43" s="447">
        <v>0.70175438596491224</v>
      </c>
      <c r="BS43" s="447">
        <v>0.29824561403508776</v>
      </c>
      <c r="BT43" s="447">
        <f t="shared" si="19"/>
        <v>0</v>
      </c>
      <c r="CA43" s="926"/>
      <c r="CB43" s="1295">
        <f t="shared" si="23"/>
        <v>3080</v>
      </c>
      <c r="CC43" s="1295">
        <f t="shared" si="22"/>
        <v>3080</v>
      </c>
      <c r="CD43" s="447">
        <v>38</v>
      </c>
      <c r="CE43" s="1295" t="s">
        <v>1771</v>
      </c>
      <c r="CF43" s="1344"/>
      <c r="CG43" s="1366">
        <v>0.45897294096617064</v>
      </c>
      <c r="CH43" s="1367"/>
      <c r="CI43" s="1366">
        <v>0</v>
      </c>
      <c r="CJ43" s="1368"/>
      <c r="CK43" s="1366">
        <v>0.54102705903382942</v>
      </c>
      <c r="CN43" s="566" t="s">
        <v>1775</v>
      </c>
      <c r="CO43" s="447">
        <v>145817</v>
      </c>
      <c r="CQ43" s="566" t="s">
        <v>1775</v>
      </c>
      <c r="CR43" s="447">
        <v>33735</v>
      </c>
      <c r="CT43" s="566" t="s">
        <v>1775</v>
      </c>
      <c r="CU43" s="447">
        <v>241942</v>
      </c>
    </row>
    <row r="44" spans="1:99">
      <c r="A44" s="447">
        <f t="shared" si="2"/>
        <v>3192</v>
      </c>
      <c r="B44" s="448" t="s">
        <v>7964</v>
      </c>
      <c r="C44" s="447">
        <v>858782</v>
      </c>
      <c r="D44" s="447">
        <v>289499</v>
      </c>
      <c r="E44" s="449">
        <v>1</v>
      </c>
      <c r="F44" s="449">
        <v>0</v>
      </c>
      <c r="G44" s="449"/>
      <c r="H44" s="516">
        <f t="shared" si="0"/>
        <v>1</v>
      </c>
      <c r="I44" s="516">
        <f t="shared" si="1"/>
        <v>0</v>
      </c>
      <c r="J44" s="538"/>
      <c r="K44" s="538">
        <f t="shared" si="3"/>
        <v>0.50062491648128793</v>
      </c>
      <c r="L44" s="538">
        <f t="shared" si="4"/>
        <v>0</v>
      </c>
      <c r="M44" s="538">
        <f t="shared" si="5"/>
        <v>0.49937508351871213</v>
      </c>
      <c r="N44" s="538">
        <f t="shared" si="6"/>
        <v>0.50062491648128793</v>
      </c>
      <c r="O44" s="538">
        <f t="shared" si="7"/>
        <v>0</v>
      </c>
      <c r="P44" s="538">
        <f t="shared" si="8"/>
        <v>0.49937508351871213</v>
      </c>
      <c r="R44" s="423">
        <v>43891</v>
      </c>
      <c r="S44" s="447">
        <v>6</v>
      </c>
      <c r="U44" s="1336" t="s">
        <v>2148</v>
      </c>
      <c r="V44" s="1345"/>
      <c r="W44" s="547"/>
      <c r="X44" s="547"/>
      <c r="Z44" s="447" t="s">
        <v>2096</v>
      </c>
      <c r="AA44" s="447">
        <v>5</v>
      </c>
      <c r="AD44" s="447">
        <f t="shared" si="12"/>
        <v>3190</v>
      </c>
      <c r="AE44" s="447" t="s">
        <v>1778</v>
      </c>
      <c r="AF44" s="447">
        <v>145568</v>
      </c>
      <c r="AG44" s="447">
        <v>48542</v>
      </c>
      <c r="AH44" s="449">
        <v>0.74992530008757918</v>
      </c>
      <c r="AI44" s="449">
        <v>0.25007469991242082</v>
      </c>
      <c r="AJ44" s="447">
        <f t="shared" si="13"/>
        <v>3190</v>
      </c>
      <c r="BG44" s="447">
        <f t="shared" si="10"/>
        <v>3081</v>
      </c>
      <c r="BH44" s="447">
        <v>3081</v>
      </c>
      <c r="BI44" s="447" t="s">
        <v>1772</v>
      </c>
      <c r="BJ44" s="447">
        <v>313540</v>
      </c>
      <c r="BK44" s="447">
        <v>95620</v>
      </c>
      <c r="BL44" s="447">
        <v>0.76630169126991887</v>
      </c>
      <c r="BM44" s="447">
        <v>0.23369830873008116</v>
      </c>
      <c r="BO44" s="447">
        <f t="shared" si="18"/>
        <v>3207</v>
      </c>
      <c r="BP44" s="448" t="s">
        <v>1787</v>
      </c>
      <c r="BQ44" s="447">
        <v>1240400</v>
      </c>
      <c r="BR44" s="447">
        <v>0.70323161117936428</v>
      </c>
      <c r="BS44" s="447">
        <v>0.29676838882063572</v>
      </c>
      <c r="BT44" s="447">
        <f t="shared" si="19"/>
        <v>0</v>
      </c>
      <c r="CA44" s="926"/>
      <c r="CB44" s="1295">
        <f t="shared" si="23"/>
        <v>3081</v>
      </c>
      <c r="CC44" s="1295">
        <f t="shared" si="22"/>
        <v>3081</v>
      </c>
      <c r="CD44" s="447">
        <v>39</v>
      </c>
      <c r="CE44" s="1295" t="s">
        <v>5134</v>
      </c>
      <c r="CF44" s="1344"/>
      <c r="CG44" s="1366">
        <v>0.45242958248230658</v>
      </c>
      <c r="CH44" s="1367"/>
      <c r="CI44" s="1366">
        <v>0</v>
      </c>
      <c r="CJ44" s="1368"/>
      <c r="CK44" s="1366">
        <v>0.54757041751769342</v>
      </c>
      <c r="CN44" s="566" t="s">
        <v>1776</v>
      </c>
      <c r="CO44" s="447">
        <v>633173</v>
      </c>
      <c r="CQ44" s="566" t="s">
        <v>1776</v>
      </c>
      <c r="CR44" s="447">
        <v>172146</v>
      </c>
      <c r="CT44" s="566" t="s">
        <v>1776</v>
      </c>
      <c r="CU44" s="447">
        <v>1082708</v>
      </c>
    </row>
    <row r="45" spans="1:99">
      <c r="A45" s="447">
        <f t="shared" si="2"/>
        <v>3195</v>
      </c>
      <c r="B45" s="448" t="s">
        <v>1782</v>
      </c>
      <c r="C45" s="447">
        <v>114398</v>
      </c>
      <c r="D45" s="447">
        <v>44975</v>
      </c>
      <c r="E45" s="449">
        <v>1</v>
      </c>
      <c r="F45" s="449">
        <v>0</v>
      </c>
      <c r="G45" s="449"/>
      <c r="H45" s="516">
        <f t="shared" si="0"/>
        <v>1</v>
      </c>
      <c r="I45" s="516">
        <f t="shared" si="1"/>
        <v>0</v>
      </c>
      <c r="J45" s="538"/>
      <c r="K45" s="538">
        <f t="shared" si="3"/>
        <v>0.46348218325404117</v>
      </c>
      <c r="L45" s="538">
        <f t="shared" si="4"/>
        <v>0</v>
      </c>
      <c r="M45" s="538">
        <f t="shared" si="5"/>
        <v>0.53651781674595889</v>
      </c>
      <c r="N45" s="538">
        <f t="shared" si="6"/>
        <v>0.46348218325404117</v>
      </c>
      <c r="O45" s="538">
        <f t="shared" si="7"/>
        <v>0</v>
      </c>
      <c r="P45" s="538">
        <f t="shared" si="8"/>
        <v>0.53651781674595889</v>
      </c>
      <c r="R45" s="423">
        <v>43922</v>
      </c>
      <c r="S45" s="447">
        <v>4</v>
      </c>
      <c r="U45" s="535" t="s">
        <v>2149</v>
      </c>
      <c r="V45" s="1345"/>
      <c r="W45" s="547"/>
      <c r="X45" s="547"/>
      <c r="Z45" s="447" t="s">
        <v>2097</v>
      </c>
      <c r="AA45" s="447">
        <v>5</v>
      </c>
      <c r="AD45" s="447">
        <f t="shared" si="12"/>
        <v>3191</v>
      </c>
      <c r="AE45" s="448" t="s">
        <v>1779</v>
      </c>
      <c r="AF45" s="447">
        <v>54420</v>
      </c>
      <c r="AG45" s="447">
        <v>9753</v>
      </c>
      <c r="AH45" s="449">
        <v>0.84802019540928431</v>
      </c>
      <c r="AI45" s="449">
        <v>0.15197980459071569</v>
      </c>
      <c r="AJ45" s="447">
        <f t="shared" si="13"/>
        <v>3191</v>
      </c>
      <c r="BG45" s="447">
        <f t="shared" si="10"/>
        <v>3082</v>
      </c>
      <c r="BH45" s="447">
        <v>3082</v>
      </c>
      <c r="BI45" s="447" t="s">
        <v>1773</v>
      </c>
      <c r="BJ45" s="447">
        <v>103532</v>
      </c>
      <c r="BK45" s="447">
        <v>34172</v>
      </c>
      <c r="BL45" s="447">
        <v>0.7518445361064312</v>
      </c>
      <c r="BM45" s="447">
        <v>0.24815546389356882</v>
      </c>
      <c r="BO45" s="447">
        <f t="shared" si="18"/>
        <v>3209</v>
      </c>
      <c r="BP45" s="448" t="s">
        <v>1788</v>
      </c>
      <c r="BQ45" s="447">
        <v>35933</v>
      </c>
      <c r="BR45" s="447">
        <v>0.70367179085479292</v>
      </c>
      <c r="BS45" s="447">
        <v>0.29632820914520708</v>
      </c>
      <c r="BT45" s="447">
        <f t="shared" si="19"/>
        <v>0</v>
      </c>
      <c r="CA45" s="926"/>
      <c r="CB45" s="1295">
        <f t="shared" si="23"/>
        <v>3082</v>
      </c>
      <c r="CC45" s="1295">
        <f t="shared" si="22"/>
        <v>3082</v>
      </c>
      <c r="CD45" s="447">
        <v>40</v>
      </c>
      <c r="CE45" s="1295" t="s">
        <v>1773</v>
      </c>
      <c r="CF45" s="1344"/>
      <c r="CG45" s="1366">
        <v>0.47514224301428754</v>
      </c>
      <c r="CH45" s="1367"/>
      <c r="CI45" s="1366">
        <v>0</v>
      </c>
      <c r="CJ45" s="1368"/>
      <c r="CK45" s="1366">
        <v>0.52485775698571246</v>
      </c>
      <c r="CN45" s="566" t="s">
        <v>1777</v>
      </c>
      <c r="CO45" s="447">
        <v>37695</v>
      </c>
      <c r="CQ45" s="566" t="s">
        <v>1777</v>
      </c>
      <c r="CR45" s="447">
        <v>6015</v>
      </c>
      <c r="CT45" s="566" t="s">
        <v>1777</v>
      </c>
      <c r="CU45" s="447">
        <v>62370</v>
      </c>
    </row>
    <row r="46" spans="1:99">
      <c r="A46" s="447">
        <f t="shared" si="2"/>
        <v>3202</v>
      </c>
      <c r="B46" s="448" t="s">
        <v>1784</v>
      </c>
      <c r="C46" s="447">
        <v>114398</v>
      </c>
      <c r="D46" s="447">
        <v>44975</v>
      </c>
      <c r="E46" s="449">
        <v>1</v>
      </c>
      <c r="F46" s="449">
        <v>0</v>
      </c>
      <c r="G46" s="449"/>
      <c r="H46" s="516">
        <f t="shared" si="0"/>
        <v>1</v>
      </c>
      <c r="I46" s="516">
        <f t="shared" si="1"/>
        <v>0</v>
      </c>
      <c r="J46" s="538"/>
      <c r="K46" s="538">
        <f t="shared" si="3"/>
        <v>0.46348218325404117</v>
      </c>
      <c r="L46" s="538">
        <f t="shared" si="4"/>
        <v>0</v>
      </c>
      <c r="M46" s="538">
        <f t="shared" si="5"/>
        <v>0.53651781674595889</v>
      </c>
      <c r="N46" s="538">
        <f t="shared" si="6"/>
        <v>0.46348218325404117</v>
      </c>
      <c r="O46" s="538">
        <f t="shared" si="7"/>
        <v>0</v>
      </c>
      <c r="P46" s="538">
        <f t="shared" si="8"/>
        <v>0.53651781674595889</v>
      </c>
      <c r="R46" s="423">
        <v>43952</v>
      </c>
      <c r="S46" s="447">
        <v>4</v>
      </c>
      <c r="U46" s="535" t="s">
        <v>2150</v>
      </c>
      <c r="V46" s="1345"/>
      <c r="W46" s="547"/>
      <c r="X46" s="547"/>
      <c r="Z46" s="447" t="s">
        <v>2098</v>
      </c>
      <c r="AA46" s="447">
        <v>5</v>
      </c>
      <c r="AD46" s="447">
        <f t="shared" si="12"/>
        <v>3192</v>
      </c>
      <c r="AE46" s="448" t="s">
        <v>1780</v>
      </c>
      <c r="AF46" s="447">
        <v>37357</v>
      </c>
      <c r="AG46" s="447">
        <v>11721</v>
      </c>
      <c r="AH46" s="449">
        <v>0.76117608704511186</v>
      </c>
      <c r="AI46" s="449">
        <v>0.23882391295488814</v>
      </c>
      <c r="AJ46" s="447">
        <f t="shared" si="13"/>
        <v>3192</v>
      </c>
      <c r="BG46" s="447">
        <f t="shared" si="10"/>
        <v>3090</v>
      </c>
      <c r="BH46" s="447">
        <v>3090</v>
      </c>
      <c r="BI46" s="447" t="s">
        <v>1774</v>
      </c>
      <c r="BJ46" s="447">
        <v>55005</v>
      </c>
      <c r="BK46" s="447">
        <v>14202</v>
      </c>
      <c r="BL46" s="447">
        <v>0.79478954441024752</v>
      </c>
      <c r="BM46" s="447">
        <v>0.20521045558975248</v>
      </c>
      <c r="BO46" s="447">
        <f t="shared" si="18"/>
        <v>3213</v>
      </c>
      <c r="BP46" s="448" t="s">
        <v>1789</v>
      </c>
      <c r="BQ46" s="447">
        <v>1253082</v>
      </c>
      <c r="BR46" s="447">
        <v>0.71042153643974537</v>
      </c>
      <c r="BS46" s="447">
        <v>0.28957846356025463</v>
      </c>
      <c r="BT46" s="447">
        <f t="shared" si="19"/>
        <v>0</v>
      </c>
      <c r="CA46" s="926"/>
      <c r="CB46" s="1295">
        <f t="shared" si="23"/>
        <v>3090</v>
      </c>
      <c r="CC46" s="1295">
        <f t="shared" si="22"/>
        <v>3090</v>
      </c>
      <c r="CD46" s="447">
        <v>41</v>
      </c>
      <c r="CE46" s="1295" t="s">
        <v>1774</v>
      </c>
      <c r="CF46" s="1344"/>
      <c r="CG46" s="1366">
        <v>0.4499340842152621</v>
      </c>
      <c r="CH46" s="1367"/>
      <c r="CI46" s="1366">
        <v>0</v>
      </c>
      <c r="CJ46" s="1368"/>
      <c r="CK46" s="1366">
        <v>0.55350033742604088</v>
      </c>
      <c r="CN46" s="566" t="s">
        <v>1778</v>
      </c>
      <c r="CO46" s="447">
        <v>117423</v>
      </c>
      <c r="CQ46" s="566" t="s">
        <v>1778</v>
      </c>
      <c r="CR46" s="447">
        <v>31661</v>
      </c>
      <c r="CT46" s="566" t="s">
        <v>1778</v>
      </c>
      <c r="CU46" s="447">
        <v>229705</v>
      </c>
    </row>
    <row r="47" spans="1:99">
      <c r="A47" s="447">
        <f t="shared" si="2"/>
        <v>3207</v>
      </c>
      <c r="B47" s="448" t="s">
        <v>1787</v>
      </c>
      <c r="C47" s="447">
        <v>114398</v>
      </c>
      <c r="D47" s="447">
        <v>44975</v>
      </c>
      <c r="E47" s="449">
        <v>1</v>
      </c>
      <c r="F47" s="449">
        <v>0</v>
      </c>
      <c r="G47" s="449"/>
      <c r="H47" s="516">
        <f t="shared" si="0"/>
        <v>1</v>
      </c>
      <c r="I47" s="516">
        <f t="shared" si="1"/>
        <v>0</v>
      </c>
      <c r="J47" s="538"/>
      <c r="K47" s="538">
        <f t="shared" si="3"/>
        <v>0.46348218325404117</v>
      </c>
      <c r="L47" s="538">
        <f t="shared" si="4"/>
        <v>0</v>
      </c>
      <c r="M47" s="538">
        <f t="shared" si="5"/>
        <v>0.53651781674595889</v>
      </c>
      <c r="N47" s="538">
        <f t="shared" si="6"/>
        <v>0.46348218325404117</v>
      </c>
      <c r="O47" s="538">
        <f t="shared" si="7"/>
        <v>0</v>
      </c>
      <c r="P47" s="538">
        <f t="shared" si="8"/>
        <v>0.53651781674595889</v>
      </c>
      <c r="R47" s="423">
        <v>43983</v>
      </c>
      <c r="S47" s="447">
        <v>4</v>
      </c>
      <c r="U47" s="535" t="s">
        <v>2151</v>
      </c>
      <c r="V47" s="1345"/>
      <c r="W47" s="547"/>
      <c r="X47" s="547"/>
      <c r="Z47" s="447" t="s">
        <v>2099</v>
      </c>
      <c r="AA47" s="447">
        <v>5</v>
      </c>
      <c r="AD47" s="447">
        <f t="shared" si="12"/>
        <v>3193</v>
      </c>
      <c r="AE47" s="447" t="s">
        <v>1781</v>
      </c>
      <c r="AF47" s="447">
        <v>1354407</v>
      </c>
      <c r="AG47" s="447">
        <v>456402</v>
      </c>
      <c r="AH47" s="449">
        <v>0.74795685243446441</v>
      </c>
      <c r="AI47" s="449">
        <v>0.25204314756553559</v>
      </c>
      <c r="AJ47" s="447" t="str">
        <f t="shared" si="13"/>
        <v>NEW</v>
      </c>
      <c r="BG47" s="447">
        <f t="shared" si="10"/>
        <v>3100</v>
      </c>
      <c r="BH47" s="447">
        <v>3100</v>
      </c>
      <c r="BI47" s="447" t="s">
        <v>1775</v>
      </c>
      <c r="BJ47" s="447">
        <v>166434</v>
      </c>
      <c r="BK47" s="447">
        <v>41939</v>
      </c>
      <c r="BL47" s="447">
        <v>0.79873112159444837</v>
      </c>
      <c r="BM47" s="447">
        <v>0.20126887840555158</v>
      </c>
      <c r="BO47" s="447">
        <f t="shared" si="18"/>
        <v>3217</v>
      </c>
      <c r="BP47" s="448" t="s">
        <v>1792</v>
      </c>
      <c r="BQ47" s="447">
        <v>1253082</v>
      </c>
      <c r="BR47" s="447">
        <v>0.71042153643974537</v>
      </c>
      <c r="BS47" s="447">
        <v>0.28957846356025463</v>
      </c>
      <c r="BT47" s="447">
        <f t="shared" si="19"/>
        <v>0</v>
      </c>
      <c r="CA47" s="926"/>
      <c r="CB47" s="1295">
        <f t="shared" si="23"/>
        <v>3100</v>
      </c>
      <c r="CC47" s="1295">
        <f t="shared" si="22"/>
        <v>3100</v>
      </c>
      <c r="CD47" s="447">
        <v>42</v>
      </c>
      <c r="CE47" s="1295" t="s">
        <v>4264</v>
      </c>
      <c r="CF47" s="1344"/>
      <c r="CG47" s="1366">
        <v>0.49509968427036322</v>
      </c>
      <c r="CH47" s="1367"/>
      <c r="CI47" s="1366">
        <v>0</v>
      </c>
      <c r="CJ47" s="1368"/>
      <c r="CK47" s="1366">
        <v>0.50490031572963678</v>
      </c>
      <c r="CN47" s="566" t="s">
        <v>2541</v>
      </c>
      <c r="CO47" s="447">
        <v>59413</v>
      </c>
      <c r="CQ47" s="566" t="s">
        <v>2541</v>
      </c>
      <c r="CR47" s="447">
        <v>9153</v>
      </c>
      <c r="CT47" s="566" t="s">
        <v>2541</v>
      </c>
      <c r="CU47" s="447">
        <v>97411</v>
      </c>
    </row>
    <row r="48" spans="1:99">
      <c r="A48" s="447">
        <f t="shared" si="2"/>
        <v>3209</v>
      </c>
      <c r="B48" s="448" t="s">
        <v>1788</v>
      </c>
      <c r="C48" s="447">
        <v>211365</v>
      </c>
      <c r="D48" s="447">
        <v>100170</v>
      </c>
      <c r="E48" s="449">
        <v>1</v>
      </c>
      <c r="F48" s="449">
        <v>0</v>
      </c>
      <c r="G48" s="449"/>
      <c r="H48" s="516">
        <f t="shared" si="0"/>
        <v>1</v>
      </c>
      <c r="I48" s="516">
        <f t="shared" si="1"/>
        <v>0</v>
      </c>
      <c r="J48" s="538"/>
      <c r="K48" s="538">
        <f t="shared" si="3"/>
        <v>0.45810414127641946</v>
      </c>
      <c r="L48" s="538">
        <f t="shared" si="4"/>
        <v>0</v>
      </c>
      <c r="M48" s="538">
        <f t="shared" si="5"/>
        <v>0.54449790091525485</v>
      </c>
      <c r="N48" s="538">
        <f t="shared" si="6"/>
        <v>0.45810414127641946</v>
      </c>
      <c r="O48" s="538">
        <f t="shared" si="7"/>
        <v>0</v>
      </c>
      <c r="P48" s="538">
        <f t="shared" si="8"/>
        <v>0.54449790091525485</v>
      </c>
      <c r="R48" s="423">
        <v>44013</v>
      </c>
      <c r="S48" s="447">
        <v>2</v>
      </c>
      <c r="U48" s="535" t="s">
        <v>2152</v>
      </c>
      <c r="V48" s="1345"/>
      <c r="W48" s="547"/>
      <c r="X48" s="547"/>
      <c r="Z48" s="447" t="s">
        <v>2100</v>
      </c>
      <c r="AA48" s="447">
        <v>5</v>
      </c>
      <c r="AD48" s="447">
        <f t="shared" si="12"/>
        <v>3195</v>
      </c>
      <c r="AE48" s="447" t="s">
        <v>1782</v>
      </c>
      <c r="AF48" s="447">
        <v>2149623</v>
      </c>
      <c r="AG48" s="447">
        <v>790559</v>
      </c>
      <c r="AH48" s="449">
        <v>0.73111902596505929</v>
      </c>
      <c r="AI48" s="449">
        <v>0.26888097403494071</v>
      </c>
      <c r="AJ48" s="447">
        <f t="shared" si="13"/>
        <v>3195</v>
      </c>
      <c r="BG48" s="447">
        <f t="shared" si="10"/>
        <v>3150</v>
      </c>
      <c r="BH48" s="447">
        <v>3150</v>
      </c>
      <c r="BI48" s="447" t="s">
        <v>1776</v>
      </c>
      <c r="BJ48" s="447">
        <v>706488</v>
      </c>
      <c r="BK48" s="447">
        <v>228737</v>
      </c>
      <c r="BL48" s="447">
        <v>0.75542035339089519</v>
      </c>
      <c r="BM48" s="447">
        <v>0.24457964660910475</v>
      </c>
      <c r="BO48" s="447">
        <f t="shared" si="18"/>
        <v>3221</v>
      </c>
      <c r="BP48" s="448" t="s">
        <v>1793</v>
      </c>
      <c r="BQ48" s="447">
        <v>39741</v>
      </c>
      <c r="BR48" s="447">
        <v>0.68249497672980819</v>
      </c>
      <c r="BS48" s="447">
        <v>0.31750502327019181</v>
      </c>
      <c r="BT48" s="447">
        <f t="shared" si="19"/>
        <v>0</v>
      </c>
      <c r="CA48" s="926"/>
      <c r="CB48" s="1295">
        <f t="shared" si="23"/>
        <v>3150</v>
      </c>
      <c r="CC48" s="1295">
        <f t="shared" si="22"/>
        <v>3150</v>
      </c>
      <c r="CD48" s="447">
        <v>43</v>
      </c>
      <c r="CE48" s="1295" t="s">
        <v>1776</v>
      </c>
      <c r="CF48" s="1344"/>
      <c r="CG48" s="1366">
        <v>0.46228011500908495</v>
      </c>
      <c r="CH48" s="1367"/>
      <c r="CI48" s="1366">
        <v>0</v>
      </c>
      <c r="CJ48" s="1368"/>
      <c r="CK48" s="1366">
        <v>0.53771988499091505</v>
      </c>
      <c r="CN48" s="566" t="s">
        <v>1780</v>
      </c>
      <c r="CO48" s="447">
        <v>53783</v>
      </c>
      <c r="CQ48" s="566" t="s">
        <v>1780</v>
      </c>
      <c r="CR48" s="447">
        <v>11169</v>
      </c>
      <c r="CT48" s="566" t="s">
        <v>1780</v>
      </c>
      <c r="CU48" s="447">
        <v>93043</v>
      </c>
    </row>
    <row r="49" spans="1:99">
      <c r="A49" s="447">
        <f t="shared" si="2"/>
        <v>3213</v>
      </c>
      <c r="B49" s="448" t="s">
        <v>1789</v>
      </c>
      <c r="C49" s="447">
        <v>114398</v>
      </c>
      <c r="D49" s="447">
        <v>44975</v>
      </c>
      <c r="E49" s="449">
        <v>1</v>
      </c>
      <c r="F49" s="449">
        <v>0</v>
      </c>
      <c r="G49" s="449"/>
      <c r="H49" s="516">
        <f t="shared" si="0"/>
        <v>1</v>
      </c>
      <c r="I49" s="516">
        <f t="shared" si="1"/>
        <v>0</v>
      </c>
      <c r="J49" s="538"/>
      <c r="K49" s="538">
        <f t="shared" si="3"/>
        <v>0.46348218325404117</v>
      </c>
      <c r="L49" s="538">
        <f t="shared" si="4"/>
        <v>0</v>
      </c>
      <c r="M49" s="538">
        <f t="shared" si="5"/>
        <v>0.53651781674595889</v>
      </c>
      <c r="N49" s="538">
        <f t="shared" si="6"/>
        <v>0.46348218325404117</v>
      </c>
      <c r="O49" s="538">
        <f t="shared" si="7"/>
        <v>0</v>
      </c>
      <c r="P49" s="538">
        <f t="shared" si="8"/>
        <v>0.53651781674595889</v>
      </c>
      <c r="R49" s="423">
        <v>44044</v>
      </c>
      <c r="S49" s="447">
        <v>2</v>
      </c>
      <c r="U49" s="535" t="s">
        <v>2153</v>
      </c>
      <c r="V49" s="1345"/>
      <c r="W49" s="547"/>
      <c r="X49" s="547"/>
      <c r="Z49" s="447" t="s">
        <v>2101</v>
      </c>
      <c r="AA49" s="447">
        <v>5</v>
      </c>
      <c r="AD49" s="447">
        <f t="shared" si="12"/>
        <v>3201</v>
      </c>
      <c r="AE49" s="447" t="s">
        <v>1783</v>
      </c>
      <c r="AF49" s="447">
        <v>2091140</v>
      </c>
      <c r="AG49" s="447">
        <v>658075</v>
      </c>
      <c r="AH49" s="449">
        <v>0.76063167122251263</v>
      </c>
      <c r="AI49" s="449">
        <v>0.23936832877748737</v>
      </c>
      <c r="AJ49" s="447" t="str">
        <f t="shared" si="13"/>
        <v>NEW</v>
      </c>
      <c r="BG49" s="447">
        <f t="shared" si="10"/>
        <v>3186</v>
      </c>
      <c r="BH49" s="447">
        <v>3186</v>
      </c>
      <c r="BI49" s="447" t="s">
        <v>1777</v>
      </c>
      <c r="BJ49" s="447">
        <v>68608</v>
      </c>
      <c r="BK49" s="447">
        <v>8109</v>
      </c>
      <c r="BL49" s="447">
        <v>0.89429982924254081</v>
      </c>
      <c r="BM49" s="447">
        <v>0.10570017075745923</v>
      </c>
      <c r="BO49" s="447">
        <f t="shared" si="18"/>
        <v>3223</v>
      </c>
      <c r="BP49" s="448" t="s">
        <v>2396</v>
      </c>
      <c r="BQ49" s="447">
        <v>557856</v>
      </c>
      <c r="BR49" s="447">
        <v>0.72253652471246499</v>
      </c>
      <c r="BS49" s="447">
        <v>0.27746347528753501</v>
      </c>
      <c r="BT49" s="447">
        <f t="shared" si="19"/>
        <v>0</v>
      </c>
      <c r="CA49" s="926"/>
      <c r="CB49" s="1295">
        <f t="shared" si="23"/>
        <v>3170</v>
      </c>
      <c r="CC49" s="1295">
        <f t="shared" si="22"/>
        <v>3170</v>
      </c>
      <c r="CD49" s="447">
        <v>44</v>
      </c>
      <c r="CE49" s="1295" t="s">
        <v>8056</v>
      </c>
      <c r="CF49" s="1344"/>
      <c r="CG49" s="1366" t="s">
        <v>8073</v>
      </c>
      <c r="CH49" s="1367"/>
      <c r="CI49" s="1366">
        <v>0</v>
      </c>
      <c r="CJ49" s="1368"/>
      <c r="CK49" s="1366" t="s">
        <v>8073</v>
      </c>
      <c r="CN49" s="566" t="s">
        <v>1782</v>
      </c>
      <c r="CO49" s="447">
        <v>25901</v>
      </c>
      <c r="CQ49" s="566" t="s">
        <v>1782</v>
      </c>
      <c r="CR49" s="447">
        <v>5518</v>
      </c>
      <c r="CT49" s="566" t="s">
        <v>1782</v>
      </c>
      <c r="CU49" s="447">
        <v>42187</v>
      </c>
    </row>
    <row r="50" spans="1:99">
      <c r="A50" s="447">
        <f t="shared" si="2"/>
        <v>3217</v>
      </c>
      <c r="B50" s="448" t="s">
        <v>1792</v>
      </c>
      <c r="C50" s="447">
        <v>113273</v>
      </c>
      <c r="D50" s="447">
        <v>46100</v>
      </c>
      <c r="E50" s="449">
        <v>1</v>
      </c>
      <c r="F50" s="449">
        <v>0</v>
      </c>
      <c r="G50" s="449"/>
      <c r="H50" s="516">
        <f t="shared" si="0"/>
        <v>1</v>
      </c>
      <c r="I50" s="516">
        <f t="shared" si="1"/>
        <v>0</v>
      </c>
      <c r="J50" s="538"/>
      <c r="K50" s="538">
        <f t="shared" si="3"/>
        <v>0.462824081056254</v>
      </c>
      <c r="L50" s="538">
        <f t="shared" si="4"/>
        <v>0</v>
      </c>
      <c r="M50" s="538">
        <f t="shared" si="5"/>
        <v>0.53717591894374594</v>
      </c>
      <c r="N50" s="538">
        <f t="shared" si="6"/>
        <v>0.462824081056254</v>
      </c>
      <c r="O50" s="538">
        <f t="shared" si="7"/>
        <v>0</v>
      </c>
      <c r="P50" s="538">
        <f t="shared" si="8"/>
        <v>0.53717591894374594</v>
      </c>
      <c r="R50" s="423">
        <v>44075</v>
      </c>
      <c r="S50" s="447">
        <v>2</v>
      </c>
      <c r="U50" s="535" t="s">
        <v>2154</v>
      </c>
      <c r="V50" s="1345"/>
      <c r="W50" s="547"/>
      <c r="X50" s="547"/>
      <c r="Z50" s="447" t="s">
        <v>2102</v>
      </c>
      <c r="AA50" s="447">
        <v>5</v>
      </c>
      <c r="AD50" s="447">
        <f t="shared" si="12"/>
        <v>3202</v>
      </c>
      <c r="AE50" s="447" t="s">
        <v>1784</v>
      </c>
      <c r="AF50" s="447">
        <v>2163505</v>
      </c>
      <c r="AG50" s="447">
        <v>776677</v>
      </c>
      <c r="AH50" s="449">
        <v>0.73584050239066834</v>
      </c>
      <c r="AI50" s="449">
        <v>0.26415949760933166</v>
      </c>
      <c r="AJ50" s="447">
        <f t="shared" si="13"/>
        <v>3202</v>
      </c>
      <c r="BG50" s="447">
        <f t="shared" si="10"/>
        <v>3190</v>
      </c>
      <c r="BH50" s="447">
        <v>3190</v>
      </c>
      <c r="BI50" s="447" t="s">
        <v>1778</v>
      </c>
      <c r="BJ50" s="447">
        <v>166533</v>
      </c>
      <c r="BK50" s="447">
        <v>44064</v>
      </c>
      <c r="BL50" s="447">
        <v>0.79076625023148472</v>
      </c>
      <c r="BM50" s="447">
        <v>0.20923374976851522</v>
      </c>
      <c r="BO50" s="447">
        <f t="shared" si="18"/>
        <v>3224</v>
      </c>
      <c r="BP50" s="448" t="s">
        <v>2452</v>
      </c>
      <c r="BQ50" s="447">
        <v>10930</v>
      </c>
      <c r="BR50" s="447">
        <v>0.73316340220016096</v>
      </c>
      <c r="BS50" s="447">
        <v>0.26683659779983904</v>
      </c>
      <c r="BT50" s="447">
        <f t="shared" si="19"/>
        <v>0</v>
      </c>
      <c r="CA50" s="926"/>
      <c r="CB50" s="1295">
        <f t="shared" si="23"/>
        <v>3186</v>
      </c>
      <c r="CC50" s="1295">
        <f t="shared" si="22"/>
        <v>3186</v>
      </c>
      <c r="CD50" s="447">
        <v>45</v>
      </c>
      <c r="CE50" s="1295" t="s">
        <v>1777</v>
      </c>
      <c r="CF50" s="1344"/>
      <c r="CG50" s="1366">
        <v>0.50308983582364875</v>
      </c>
      <c r="CH50" s="1367"/>
      <c r="CI50" s="1366">
        <v>0</v>
      </c>
      <c r="CJ50" s="1368"/>
      <c r="CK50" s="1366">
        <v>0.49691016417635125</v>
      </c>
      <c r="CN50" s="566" t="s">
        <v>1784</v>
      </c>
      <c r="CO50" s="447">
        <v>29182</v>
      </c>
      <c r="CQ50" s="566" t="s">
        <v>1784</v>
      </c>
      <c r="CR50" s="447">
        <v>7688</v>
      </c>
      <c r="CT50" s="566" t="s">
        <v>1784</v>
      </c>
      <c r="CU50" s="447">
        <v>54055</v>
      </c>
    </row>
    <row r="51" spans="1:99">
      <c r="A51" s="447">
        <f t="shared" si="2"/>
        <v>3221</v>
      </c>
      <c r="B51" s="448" t="s">
        <v>7965</v>
      </c>
      <c r="C51" s="447">
        <v>418959</v>
      </c>
      <c r="D51" s="447">
        <v>191955</v>
      </c>
      <c r="E51" s="449">
        <v>1</v>
      </c>
      <c r="F51" s="449">
        <v>0</v>
      </c>
      <c r="G51" s="449"/>
      <c r="H51" s="516">
        <f t="shared" si="0"/>
        <v>1</v>
      </c>
      <c r="I51" s="516">
        <f t="shared" si="1"/>
        <v>0</v>
      </c>
      <c r="J51" s="538"/>
      <c r="K51" s="538">
        <f t="shared" si="3"/>
        <v>0.49844024664811415</v>
      </c>
      <c r="L51" s="538">
        <f t="shared" si="4"/>
        <v>0</v>
      </c>
      <c r="M51" s="538">
        <f t="shared" si="5"/>
        <v>0.50155975335188585</v>
      </c>
      <c r="N51" s="538">
        <f t="shared" si="6"/>
        <v>0.49844024664811415</v>
      </c>
      <c r="O51" s="538">
        <f t="shared" si="7"/>
        <v>0</v>
      </c>
      <c r="P51" s="538">
        <f t="shared" si="8"/>
        <v>0.50155975335188585</v>
      </c>
      <c r="R51" s="423">
        <v>44105</v>
      </c>
      <c r="U51" s="535" t="s">
        <v>2155</v>
      </c>
      <c r="V51" s="1345"/>
      <c r="W51" s="547"/>
      <c r="X51" s="547"/>
      <c r="Z51" s="447" t="s">
        <v>2103</v>
      </c>
      <c r="AA51" s="447">
        <v>5</v>
      </c>
      <c r="AD51" s="447">
        <f t="shared" si="12"/>
        <v>3203</v>
      </c>
      <c r="AE51" s="447" t="s">
        <v>1785</v>
      </c>
      <c r="AF51" s="447">
        <v>520721</v>
      </c>
      <c r="AG51" s="447">
        <v>191927</v>
      </c>
      <c r="AH51" s="449">
        <v>0.73068471391205758</v>
      </c>
      <c r="AI51" s="449">
        <v>0.26931528608794242</v>
      </c>
      <c r="AJ51" s="447" t="str">
        <f t="shared" si="13"/>
        <v>NEW</v>
      </c>
      <c r="BG51" s="447">
        <f t="shared" si="10"/>
        <v>3191</v>
      </c>
      <c r="BH51" s="447">
        <v>3191</v>
      </c>
      <c r="BI51" s="447" t="s">
        <v>1779</v>
      </c>
      <c r="BJ51" s="447">
        <v>61307</v>
      </c>
      <c r="BK51" s="447">
        <v>7162</v>
      </c>
      <c r="BL51" s="447">
        <v>0.895397917305642</v>
      </c>
      <c r="BM51" s="447">
        <v>0.10460208269435803</v>
      </c>
      <c r="BO51" s="447">
        <f t="shared" si="18"/>
        <v>3231</v>
      </c>
      <c r="BP51" s="448" t="s">
        <v>1794</v>
      </c>
      <c r="BQ51" s="447">
        <v>44938</v>
      </c>
      <c r="BR51" s="447">
        <v>0.69396957763879241</v>
      </c>
      <c r="BS51" s="447">
        <v>0.30603042236120759</v>
      </c>
      <c r="BT51" s="447">
        <f t="shared" si="19"/>
        <v>0</v>
      </c>
      <c r="CA51" s="926"/>
      <c r="CB51" s="1295">
        <f t="shared" si="23"/>
        <v>3190</v>
      </c>
      <c r="CC51" s="1295">
        <f t="shared" si="22"/>
        <v>3190</v>
      </c>
      <c r="CD51" s="447">
        <v>46</v>
      </c>
      <c r="CE51" s="1295" t="s">
        <v>1778</v>
      </c>
      <c r="CF51" s="1344"/>
      <c r="CG51" s="1366">
        <v>0.45008753968960502</v>
      </c>
      <c r="CH51" s="1367"/>
      <c r="CI51" s="1366">
        <v>0</v>
      </c>
      <c r="CJ51" s="1368"/>
      <c r="CK51" s="1366">
        <v>0.54991246031039498</v>
      </c>
      <c r="CN51" s="566" t="s">
        <v>1787</v>
      </c>
      <c r="CO51" s="447">
        <v>99367</v>
      </c>
      <c r="CQ51" s="566" t="s">
        <v>1787</v>
      </c>
      <c r="CR51" s="447">
        <v>22918</v>
      </c>
      <c r="CT51" s="566" t="s">
        <v>1787</v>
      </c>
      <c r="CU51" s="447">
        <v>152028</v>
      </c>
    </row>
    <row r="52" spans="1:99">
      <c r="A52" s="447">
        <f t="shared" si="2"/>
        <v>3223</v>
      </c>
      <c r="B52" s="448" t="s">
        <v>5135</v>
      </c>
      <c r="C52" s="447">
        <v>697828</v>
      </c>
      <c r="D52" s="447">
        <v>281150</v>
      </c>
      <c r="E52" s="449">
        <v>1</v>
      </c>
      <c r="F52" s="449">
        <v>0</v>
      </c>
      <c r="G52" s="449"/>
      <c r="H52" s="516">
        <f t="shared" si="0"/>
        <v>1</v>
      </c>
      <c r="I52" s="516">
        <f t="shared" si="1"/>
        <v>0</v>
      </c>
      <c r="J52" s="538"/>
      <c r="K52" s="538">
        <f t="shared" si="3"/>
        <v>0.4784569306875161</v>
      </c>
      <c r="L52" s="538">
        <f t="shared" si="4"/>
        <v>0</v>
      </c>
      <c r="M52" s="538">
        <f t="shared" si="5"/>
        <v>0.52458860085028103</v>
      </c>
      <c r="N52" s="538">
        <f t="shared" si="6"/>
        <v>0.4784569306875161</v>
      </c>
      <c r="O52" s="538">
        <f t="shared" si="7"/>
        <v>0</v>
      </c>
      <c r="P52" s="538">
        <f t="shared" si="8"/>
        <v>0.52458860085028103</v>
      </c>
      <c r="R52" s="423">
        <v>44136</v>
      </c>
      <c r="U52" s="1336" t="s">
        <v>2156</v>
      </c>
      <c r="V52" s="1345"/>
      <c r="W52" s="547"/>
      <c r="X52" s="547"/>
      <c r="Z52" s="447" t="s">
        <v>2104</v>
      </c>
      <c r="AA52" s="1295">
        <v>5</v>
      </c>
      <c r="AD52" s="447">
        <f t="shared" si="12"/>
        <v>3205</v>
      </c>
      <c r="AE52" s="447" t="s">
        <v>1786</v>
      </c>
      <c r="AF52" s="447">
        <v>56272</v>
      </c>
      <c r="AG52" s="447">
        <v>18154</v>
      </c>
      <c r="AH52" s="449">
        <v>0.75607986456345899</v>
      </c>
      <c r="AI52" s="449">
        <v>0.24392013543654101</v>
      </c>
      <c r="AJ52" s="447" t="str">
        <f t="shared" si="13"/>
        <v>NEW</v>
      </c>
      <c r="BG52" s="447">
        <f t="shared" si="10"/>
        <v>3192</v>
      </c>
      <c r="BH52" s="447">
        <v>3192</v>
      </c>
      <c r="BI52" s="447" t="s">
        <v>1780</v>
      </c>
      <c r="BJ52" s="447">
        <v>146802</v>
      </c>
      <c r="BK52" s="447">
        <v>30474</v>
      </c>
      <c r="BL52" s="447">
        <v>0.82809855818046441</v>
      </c>
      <c r="BM52" s="447">
        <v>0.17190144181953565</v>
      </c>
      <c r="BO52" s="447">
        <f t="shared" si="18"/>
        <v>3233</v>
      </c>
      <c r="BP52" s="448" t="s">
        <v>2317</v>
      </c>
      <c r="BQ52" s="447">
        <v>70313</v>
      </c>
      <c r="BR52" s="447">
        <v>0.73391785397421849</v>
      </c>
      <c r="BS52" s="447">
        <v>0.26608214602578151</v>
      </c>
      <c r="BT52" s="447">
        <f t="shared" si="19"/>
        <v>0</v>
      </c>
      <c r="CA52" s="926"/>
      <c r="CB52" s="1295">
        <f t="shared" si="23"/>
        <v>3191</v>
      </c>
      <c r="CC52" s="1295">
        <f t="shared" si="22"/>
        <v>3191</v>
      </c>
      <c r="CD52" s="447">
        <v>47</v>
      </c>
      <c r="CE52" s="1295" t="s">
        <v>2541</v>
      </c>
      <c r="CF52" s="1344"/>
      <c r="CG52" s="1366">
        <v>0.48964339098868248</v>
      </c>
      <c r="CH52" s="1367"/>
      <c r="CI52" s="1366">
        <v>0</v>
      </c>
      <c r="CJ52" s="1368"/>
      <c r="CK52" s="1366">
        <v>0.51035660901131752</v>
      </c>
      <c r="CN52" s="566" t="s">
        <v>1788</v>
      </c>
      <c r="CO52" s="447">
        <v>120430</v>
      </c>
      <c r="CQ52" s="566" t="s">
        <v>1788</v>
      </c>
      <c r="CR52" s="447">
        <v>27615</v>
      </c>
      <c r="CT52" s="566" t="s">
        <v>1788</v>
      </c>
      <c r="CU52" s="447">
        <v>222907</v>
      </c>
    </row>
    <row r="53" spans="1:99">
      <c r="A53" s="447">
        <f t="shared" si="2"/>
        <v>3224</v>
      </c>
      <c r="B53" s="448" t="s">
        <v>5136</v>
      </c>
      <c r="C53" s="447">
        <v>297128</v>
      </c>
      <c r="D53" s="447">
        <v>115802</v>
      </c>
      <c r="E53" s="449">
        <v>1</v>
      </c>
      <c r="F53" s="449">
        <v>0</v>
      </c>
      <c r="G53" s="449"/>
      <c r="H53" s="516">
        <f t="shared" si="0"/>
        <v>1</v>
      </c>
      <c r="I53" s="516">
        <f t="shared" si="1"/>
        <v>0</v>
      </c>
      <c r="J53" s="538"/>
      <c r="K53" s="538">
        <f t="shared" si="3"/>
        <v>0.47913277186177505</v>
      </c>
      <c r="L53" s="538">
        <f t="shared" si="4"/>
        <v>0</v>
      </c>
      <c r="M53" s="538">
        <f t="shared" si="5"/>
        <v>0.52322265519780198</v>
      </c>
      <c r="N53" s="538">
        <f t="shared" si="6"/>
        <v>0.47913277186177505</v>
      </c>
      <c r="O53" s="538">
        <f t="shared" si="7"/>
        <v>0</v>
      </c>
      <c r="P53" s="538">
        <f t="shared" si="8"/>
        <v>0.52322265519780198</v>
      </c>
      <c r="R53" s="423">
        <v>44166</v>
      </c>
      <c r="U53" s="535" t="s">
        <v>2157</v>
      </c>
      <c r="V53" s="1345"/>
      <c r="W53" s="547"/>
      <c r="X53" s="547"/>
      <c r="Z53" s="447" t="s">
        <v>2105</v>
      </c>
      <c r="AA53" s="447">
        <v>5</v>
      </c>
      <c r="AD53" s="447">
        <f t="shared" si="12"/>
        <v>3207</v>
      </c>
      <c r="AE53" s="447" t="s">
        <v>1787</v>
      </c>
      <c r="AF53" s="447">
        <v>2149623</v>
      </c>
      <c r="AG53" s="447">
        <v>790559</v>
      </c>
      <c r="AH53" s="449">
        <v>0.73111902596505929</v>
      </c>
      <c r="AI53" s="449">
        <v>0.26888097403494071</v>
      </c>
      <c r="AJ53" s="447">
        <f t="shared" si="13"/>
        <v>3207</v>
      </c>
      <c r="BG53" s="447">
        <f t="shared" si="10"/>
        <v>0</v>
      </c>
      <c r="BH53" s="447">
        <v>3193</v>
      </c>
      <c r="BI53" s="447" t="s">
        <v>1781</v>
      </c>
      <c r="BJ53" s="447">
        <v>231472</v>
      </c>
      <c r="BK53" s="447">
        <v>65842</v>
      </c>
      <c r="BL53" s="447">
        <v>0.77854389635200494</v>
      </c>
      <c r="BM53" s="447">
        <v>0.22145610364799506</v>
      </c>
      <c r="BO53" s="447">
        <f t="shared" si="18"/>
        <v>3245</v>
      </c>
      <c r="BP53" s="448" t="s">
        <v>1798</v>
      </c>
      <c r="BQ53" s="447">
        <v>1238672</v>
      </c>
      <c r="BR53" s="447">
        <v>0.70225193992483514</v>
      </c>
      <c r="BS53" s="447">
        <v>0.29774806007516486</v>
      </c>
      <c r="BT53" s="447">
        <f t="shared" si="19"/>
        <v>0</v>
      </c>
      <c r="CA53" s="926"/>
      <c r="CB53" s="1295">
        <f t="shared" si="23"/>
        <v>3192</v>
      </c>
      <c r="CC53" s="1295">
        <f t="shared" si="22"/>
        <v>3192</v>
      </c>
      <c r="CD53" s="447">
        <v>48</v>
      </c>
      <c r="CE53" s="1295" t="s">
        <v>7964</v>
      </c>
      <c r="CF53" s="1344"/>
      <c r="CG53" s="1366">
        <v>0.50062491648128793</v>
      </c>
      <c r="CH53" s="1367"/>
      <c r="CI53" s="1366">
        <v>0</v>
      </c>
      <c r="CJ53" s="1368"/>
      <c r="CK53" s="1366">
        <v>0.49937508351871213</v>
      </c>
      <c r="CN53" s="566" t="s">
        <v>1789</v>
      </c>
      <c r="CO53" s="447">
        <v>84306</v>
      </c>
      <c r="CQ53" s="566" t="s">
        <v>1789</v>
      </c>
      <c r="CR53" s="447">
        <v>19802</v>
      </c>
      <c r="CT53" s="566" t="s">
        <v>1789</v>
      </c>
      <c r="CU53" s="447">
        <v>142338</v>
      </c>
    </row>
    <row r="54" spans="1:99">
      <c r="A54" s="447">
        <f t="shared" si="2"/>
        <v>3231</v>
      </c>
      <c r="B54" s="448" t="s">
        <v>5137</v>
      </c>
      <c r="C54" s="447">
        <v>106045</v>
      </c>
      <c r="D54" s="447">
        <v>44113</v>
      </c>
      <c r="E54" s="449">
        <v>1</v>
      </c>
      <c r="F54" s="449">
        <v>0</v>
      </c>
      <c r="G54" s="449"/>
      <c r="H54" s="516">
        <f t="shared" si="0"/>
        <v>1</v>
      </c>
      <c r="I54" s="516">
        <f t="shared" si="1"/>
        <v>0</v>
      </c>
      <c r="J54" s="538"/>
      <c r="K54" s="538">
        <f t="shared" si="3"/>
        <v>0.46988663093711663</v>
      </c>
      <c r="L54" s="538">
        <f t="shared" si="4"/>
        <v>0</v>
      </c>
      <c r="M54" s="538">
        <f t="shared" si="5"/>
        <v>0.53194166428367173</v>
      </c>
      <c r="N54" s="538">
        <f t="shared" si="6"/>
        <v>0.46988663093711663</v>
      </c>
      <c r="O54" s="538">
        <f t="shared" si="7"/>
        <v>0</v>
      </c>
      <c r="P54" s="538">
        <f t="shared" si="8"/>
        <v>0.53194166428367173</v>
      </c>
      <c r="R54" s="1295"/>
      <c r="U54" s="535" t="s">
        <v>2158</v>
      </c>
      <c r="V54" s="1345"/>
      <c r="W54" s="547"/>
      <c r="X54" s="547"/>
      <c r="Z54" s="447" t="s">
        <v>2106</v>
      </c>
      <c r="AA54" s="447">
        <v>5</v>
      </c>
      <c r="AD54" s="447">
        <f t="shared" si="12"/>
        <v>3209</v>
      </c>
      <c r="AE54" s="447" t="s">
        <v>1788</v>
      </c>
      <c r="AF54" s="447">
        <v>242918</v>
      </c>
      <c r="AG54" s="447">
        <v>77392</v>
      </c>
      <c r="AH54" s="449">
        <v>0.7583840654366083</v>
      </c>
      <c r="AI54" s="449">
        <v>0.2416159345633917</v>
      </c>
      <c r="AJ54" s="447">
        <f t="shared" si="13"/>
        <v>3209</v>
      </c>
      <c r="BG54" s="447">
        <f t="shared" si="10"/>
        <v>3195</v>
      </c>
      <c r="BH54" s="447">
        <v>3195</v>
      </c>
      <c r="BI54" s="447" t="s">
        <v>1782</v>
      </c>
      <c r="BJ54" s="447">
        <v>7038</v>
      </c>
      <c r="BK54" s="447">
        <v>2356</v>
      </c>
      <c r="BL54" s="447">
        <v>0.74920161805407703</v>
      </c>
      <c r="BM54" s="447">
        <v>0.25079838194592291</v>
      </c>
      <c r="BO54" s="447">
        <f t="shared" si="18"/>
        <v>3405</v>
      </c>
      <c r="BP54" s="448" t="s">
        <v>1799</v>
      </c>
      <c r="BQ54" s="447">
        <v>46135</v>
      </c>
      <c r="BR54" s="447">
        <v>0.7592863843583878</v>
      </c>
      <c r="BS54" s="447">
        <v>0.2407136156416122</v>
      </c>
      <c r="BT54" s="447">
        <f t="shared" si="19"/>
        <v>0</v>
      </c>
      <c r="CA54" s="926"/>
      <c r="CB54" s="1295">
        <f t="shared" si="23"/>
        <v>3195</v>
      </c>
      <c r="CC54" s="1295">
        <f t="shared" si="22"/>
        <v>3195</v>
      </c>
      <c r="CD54" s="447">
        <v>49</v>
      </c>
      <c r="CE54" s="1295" t="s">
        <v>1782</v>
      </c>
      <c r="CF54" s="1344"/>
      <c r="CG54" s="1366">
        <v>0.46348218325404117</v>
      </c>
      <c r="CH54" s="1367"/>
      <c r="CI54" s="1366">
        <v>0</v>
      </c>
      <c r="CJ54" s="1368"/>
      <c r="CK54" s="1366">
        <v>0.53651781674595889</v>
      </c>
      <c r="CN54" s="566" t="s">
        <v>1792</v>
      </c>
      <c r="CO54" s="447">
        <v>96055</v>
      </c>
      <c r="CQ54" s="566" t="s">
        <v>1792</v>
      </c>
      <c r="CR54" s="447">
        <v>22492</v>
      </c>
      <c r="CT54" s="566" t="s">
        <v>1792</v>
      </c>
      <c r="CU54" s="447">
        <v>162808</v>
      </c>
    </row>
    <row r="55" spans="1:99">
      <c r="A55" s="447">
        <f t="shared" si="2"/>
        <v>3233</v>
      </c>
      <c r="B55" s="448" t="s">
        <v>2317</v>
      </c>
      <c r="C55" s="447">
        <v>161332</v>
      </c>
      <c r="D55" s="447">
        <v>59000</v>
      </c>
      <c r="E55" s="449">
        <v>1</v>
      </c>
      <c r="F55" s="449">
        <v>0</v>
      </c>
      <c r="G55" s="449"/>
      <c r="H55" s="516">
        <f t="shared" si="0"/>
        <v>1</v>
      </c>
      <c r="I55" s="516">
        <f t="shared" si="1"/>
        <v>0</v>
      </c>
      <c r="J55" s="538"/>
      <c r="K55" s="538">
        <f t="shared" si="3"/>
        <v>0.45007413831880422</v>
      </c>
      <c r="L55" s="538">
        <f t="shared" si="4"/>
        <v>0</v>
      </c>
      <c r="M55" s="538">
        <f t="shared" si="5"/>
        <v>0.55458694653825902</v>
      </c>
      <c r="N55" s="538">
        <f t="shared" si="6"/>
        <v>0.45007413831880422</v>
      </c>
      <c r="O55" s="538">
        <f t="shared" si="7"/>
        <v>0</v>
      </c>
      <c r="P55" s="538">
        <f t="shared" si="8"/>
        <v>0.55458694653825902</v>
      </c>
      <c r="U55" s="1336" t="s">
        <v>2159</v>
      </c>
      <c r="V55" s="1345"/>
      <c r="W55" s="547"/>
      <c r="X55" s="547"/>
      <c r="Z55" s="447" t="s">
        <v>2107</v>
      </c>
      <c r="AA55" s="1295">
        <v>5</v>
      </c>
      <c r="AD55" s="447">
        <f t="shared" si="12"/>
        <v>3213</v>
      </c>
      <c r="AE55" s="447" t="s">
        <v>1789</v>
      </c>
      <c r="AF55" s="447">
        <v>2149623</v>
      </c>
      <c r="AG55" s="447">
        <v>790559</v>
      </c>
      <c r="AH55" s="449">
        <v>0.73111902596505929</v>
      </c>
      <c r="AI55" s="449">
        <v>0.26888097403494071</v>
      </c>
      <c r="AJ55" s="447">
        <f t="shared" si="13"/>
        <v>3213</v>
      </c>
      <c r="BG55" s="447">
        <f t="shared" si="10"/>
        <v>3201</v>
      </c>
      <c r="BH55" s="447">
        <v>3201</v>
      </c>
      <c r="BI55" s="447" t="s">
        <v>1783</v>
      </c>
      <c r="BJ55" s="447">
        <v>16178</v>
      </c>
      <c r="BK55" s="447">
        <v>4642</v>
      </c>
      <c r="BL55" s="447">
        <v>0.77704130643611913</v>
      </c>
      <c r="BM55" s="447">
        <v>0.22295869356388087</v>
      </c>
      <c r="BO55" s="447">
        <f t="shared" si="18"/>
        <v>3411</v>
      </c>
      <c r="BP55" s="448" t="s">
        <v>1800</v>
      </c>
      <c r="BQ55" s="447">
        <v>51915</v>
      </c>
      <c r="BR55" s="447">
        <v>0.72481675392670153</v>
      </c>
      <c r="BS55" s="447">
        <v>0.27518324607329847</v>
      </c>
      <c r="BT55" s="447">
        <f t="shared" si="19"/>
        <v>0</v>
      </c>
      <c r="CA55" s="926"/>
      <c r="CB55" s="1295">
        <f t="shared" si="23"/>
        <v>3199</v>
      </c>
      <c r="CC55" s="1295">
        <f t="shared" si="22"/>
        <v>3199</v>
      </c>
      <c r="CD55" s="447">
        <v>50</v>
      </c>
      <c r="CE55" s="1295" t="s">
        <v>8031</v>
      </c>
      <c r="CF55" s="1344"/>
      <c r="CG55" s="1366" t="s">
        <v>8073</v>
      </c>
      <c r="CH55" s="1367"/>
      <c r="CI55" s="1366">
        <v>0</v>
      </c>
      <c r="CJ55" s="1368"/>
      <c r="CK55" s="1366" t="s">
        <v>8073</v>
      </c>
      <c r="CN55" s="566" t="s">
        <v>1793</v>
      </c>
      <c r="CO55" s="447">
        <v>73413</v>
      </c>
      <c r="CQ55" s="566" t="s">
        <v>1793</v>
      </c>
      <c r="CR55" s="447">
        <v>19440</v>
      </c>
      <c r="CT55" s="566" t="s">
        <v>1793</v>
      </c>
      <c r="CU55" s="447">
        <v>122053</v>
      </c>
    </row>
    <row r="56" spans="1:99">
      <c r="A56" s="447">
        <f t="shared" si="2"/>
        <v>3245</v>
      </c>
      <c r="B56" s="448" t="s">
        <v>1798</v>
      </c>
      <c r="C56" s="447">
        <v>114398</v>
      </c>
      <c r="D56" s="447">
        <v>44975</v>
      </c>
      <c r="E56" s="449">
        <v>1</v>
      </c>
      <c r="F56" s="449">
        <v>0</v>
      </c>
      <c r="G56" s="449"/>
      <c r="H56" s="516">
        <f t="shared" si="0"/>
        <v>1</v>
      </c>
      <c r="I56" s="516">
        <f t="shared" si="1"/>
        <v>0</v>
      </c>
      <c r="J56" s="538"/>
      <c r="K56" s="538">
        <f t="shared" si="3"/>
        <v>0.46348218325404117</v>
      </c>
      <c r="L56" s="538">
        <f t="shared" si="4"/>
        <v>0</v>
      </c>
      <c r="M56" s="538">
        <f t="shared" si="5"/>
        <v>0.53651781674595889</v>
      </c>
      <c r="N56" s="538">
        <f t="shared" si="6"/>
        <v>0.46348218325404117</v>
      </c>
      <c r="O56" s="538">
        <f t="shared" si="7"/>
        <v>0</v>
      </c>
      <c r="P56" s="538">
        <f t="shared" si="8"/>
        <v>0.53651781674595889</v>
      </c>
      <c r="R56" s="1295"/>
      <c r="U56" s="535" t="s">
        <v>2160</v>
      </c>
      <c r="V56" s="1345"/>
      <c r="W56" s="547"/>
      <c r="X56" s="547"/>
      <c r="Z56" s="447" t="s">
        <v>2108</v>
      </c>
      <c r="AA56" s="447">
        <v>5</v>
      </c>
      <c r="AD56" s="447">
        <f t="shared" si="12"/>
        <v>3214</v>
      </c>
      <c r="AE56" s="447" t="s">
        <v>1790</v>
      </c>
      <c r="AF56" s="447">
        <v>1354407</v>
      </c>
      <c r="AG56" s="447">
        <v>456402</v>
      </c>
      <c r="AH56" s="449">
        <v>0.74795685243446441</v>
      </c>
      <c r="AI56" s="449">
        <v>0.25204314756553559</v>
      </c>
      <c r="AJ56" s="447" t="str">
        <f t="shared" si="13"/>
        <v>NEW</v>
      </c>
      <c r="BG56" s="447">
        <f t="shared" si="10"/>
        <v>3202</v>
      </c>
      <c r="BH56" s="447">
        <v>3202</v>
      </c>
      <c r="BI56" s="447" t="s">
        <v>1784</v>
      </c>
      <c r="BJ56" s="447">
        <v>7002</v>
      </c>
      <c r="BK56" s="447">
        <v>2392</v>
      </c>
      <c r="BL56" s="447">
        <v>0.745369384713647</v>
      </c>
      <c r="BM56" s="447">
        <v>0.254630615286353</v>
      </c>
      <c r="BO56" s="447">
        <f t="shared" si="18"/>
        <v>4030</v>
      </c>
      <c r="BP56" s="448" t="s">
        <v>1801</v>
      </c>
      <c r="BQ56" s="447">
        <v>39564</v>
      </c>
      <c r="BR56" s="447">
        <v>0.74378207658902484</v>
      </c>
      <c r="BS56" s="447">
        <v>0.25621792341097516</v>
      </c>
      <c r="BT56" s="447">
        <f t="shared" si="19"/>
        <v>0</v>
      </c>
      <c r="CA56" s="926"/>
      <c r="CB56" s="1295">
        <f t="shared" si="23"/>
        <v>3201</v>
      </c>
      <c r="CC56" s="1295">
        <f t="shared" si="22"/>
        <v>3201</v>
      </c>
      <c r="CD56" s="447">
        <v>51</v>
      </c>
      <c r="CE56" s="1295" t="s">
        <v>8032</v>
      </c>
      <c r="CF56" s="1344"/>
      <c r="CG56" s="1366" t="s">
        <v>8073</v>
      </c>
      <c r="CH56" s="1367"/>
      <c r="CI56" s="1366">
        <v>0</v>
      </c>
      <c r="CJ56" s="1368"/>
      <c r="CK56" s="1366" t="s">
        <v>8073</v>
      </c>
      <c r="CN56" s="566" t="s">
        <v>2396</v>
      </c>
      <c r="CO56" s="447">
        <v>175308</v>
      </c>
      <c r="CQ56" s="566" t="s">
        <v>2396</v>
      </c>
      <c r="CR56" s="447">
        <v>35290</v>
      </c>
      <c r="CT56" s="566" t="s">
        <v>2396</v>
      </c>
      <c r="CU56" s="447">
        <v>291904</v>
      </c>
    </row>
    <row r="57" spans="1:99">
      <c r="A57" s="447">
        <f t="shared" si="2"/>
        <v>3405</v>
      </c>
      <c r="B57" s="448" t="s">
        <v>7966</v>
      </c>
      <c r="C57" s="447">
        <v>34763</v>
      </c>
      <c r="D57" s="447">
        <v>11677</v>
      </c>
      <c r="E57" s="449">
        <v>1</v>
      </c>
      <c r="F57" s="449">
        <v>0</v>
      </c>
      <c r="G57" s="449"/>
      <c r="H57" s="516">
        <f t="shared" si="0"/>
        <v>1</v>
      </c>
      <c r="I57" s="516">
        <f t="shared" si="1"/>
        <v>0</v>
      </c>
      <c r="J57" s="538"/>
      <c r="K57" s="538">
        <f t="shared" si="3"/>
        <v>0.50720569510359992</v>
      </c>
      <c r="L57" s="538">
        <f t="shared" si="4"/>
        <v>0</v>
      </c>
      <c r="M57" s="538">
        <f t="shared" si="5"/>
        <v>0.49279430489640003</v>
      </c>
      <c r="N57" s="538">
        <f t="shared" si="6"/>
        <v>0.50720569510359992</v>
      </c>
      <c r="O57" s="538">
        <f t="shared" si="7"/>
        <v>0</v>
      </c>
      <c r="P57" s="538">
        <f t="shared" si="8"/>
        <v>0.49279430489640003</v>
      </c>
      <c r="R57" s="1295"/>
      <c r="U57" s="535" t="s">
        <v>2161</v>
      </c>
      <c r="V57" s="1345"/>
      <c r="W57" s="547"/>
      <c r="X57" s="547"/>
      <c r="Z57" s="447" t="s">
        <v>2109</v>
      </c>
      <c r="AA57" s="447">
        <v>5</v>
      </c>
      <c r="AD57" s="447">
        <f t="shared" si="12"/>
        <v>3215</v>
      </c>
      <c r="AE57" s="447" t="s">
        <v>1791</v>
      </c>
      <c r="AF57" s="447">
        <v>2086031</v>
      </c>
      <c r="AG57" s="447">
        <v>658075</v>
      </c>
      <c r="AH57" s="449">
        <v>0.76018601322252133</v>
      </c>
      <c r="AI57" s="449">
        <v>0.23981398677747867</v>
      </c>
      <c r="AJ57" s="447" t="str">
        <f t="shared" si="13"/>
        <v>NEW</v>
      </c>
      <c r="BG57" s="447">
        <f t="shared" si="10"/>
        <v>0</v>
      </c>
      <c r="BH57" s="447">
        <v>3203</v>
      </c>
      <c r="BI57" s="447" t="s">
        <v>1785</v>
      </c>
      <c r="BJ57" s="447">
        <v>315588</v>
      </c>
      <c r="BK57" s="447">
        <v>109705</v>
      </c>
      <c r="BL57" s="447">
        <v>0.74204842308714225</v>
      </c>
      <c r="BM57" s="447">
        <v>0.25795157691285775</v>
      </c>
      <c r="BO57" s="447">
        <f t="shared" si="18"/>
        <v>4031</v>
      </c>
      <c r="BP57" s="448" t="s">
        <v>1802</v>
      </c>
      <c r="BQ57" s="447">
        <v>84564</v>
      </c>
      <c r="BR57" s="447">
        <v>0.73306344651819999</v>
      </c>
      <c r="BS57" s="447">
        <v>0.26693655348180001</v>
      </c>
      <c r="BT57" s="447">
        <f t="shared" si="19"/>
        <v>0</v>
      </c>
      <c r="CA57" s="926"/>
      <c r="CB57" s="1295">
        <f t="shared" si="23"/>
        <v>3202</v>
      </c>
      <c r="CC57" s="1295">
        <f t="shared" si="22"/>
        <v>3202</v>
      </c>
      <c r="CD57" s="447">
        <v>52</v>
      </c>
      <c r="CE57" s="1295" t="s">
        <v>1784</v>
      </c>
      <c r="CF57" s="1344"/>
      <c r="CG57" s="1366">
        <v>0.46348218325404117</v>
      </c>
      <c r="CH57" s="1367"/>
      <c r="CI57" s="1366">
        <v>0</v>
      </c>
      <c r="CJ57" s="1368"/>
      <c r="CK57" s="1366">
        <v>0.53651781674595889</v>
      </c>
      <c r="CN57" s="566" t="s">
        <v>2452</v>
      </c>
      <c r="CO57" s="447">
        <v>42570</v>
      </c>
      <c r="CQ57" s="566" t="s">
        <v>2452</v>
      </c>
      <c r="CR57" s="447">
        <v>9637</v>
      </c>
      <c r="CT57" s="566" t="s">
        <v>2452</v>
      </c>
      <c r="CU57" s="447">
        <v>74956</v>
      </c>
    </row>
    <row r="58" spans="1:99">
      <c r="A58" s="447">
        <f t="shared" si="2"/>
        <v>3411</v>
      </c>
      <c r="B58" s="448" t="s">
        <v>1800</v>
      </c>
      <c r="C58" s="447">
        <v>102862</v>
      </c>
      <c r="D58" s="447">
        <v>39761</v>
      </c>
      <c r="E58" s="449">
        <v>1</v>
      </c>
      <c r="F58" s="449">
        <v>0</v>
      </c>
      <c r="G58" s="449"/>
      <c r="H58" s="516">
        <f t="shared" si="0"/>
        <v>1</v>
      </c>
      <c r="I58" s="516">
        <f t="shared" si="1"/>
        <v>0</v>
      </c>
      <c r="J58" s="538"/>
      <c r="K58" s="538">
        <f t="shared" si="3"/>
        <v>0.44468832309043022</v>
      </c>
      <c r="L58" s="538">
        <f t="shared" si="4"/>
        <v>0</v>
      </c>
      <c r="M58" s="538">
        <f t="shared" si="5"/>
        <v>0.55531167690956984</v>
      </c>
      <c r="N58" s="538">
        <f t="shared" si="6"/>
        <v>0.44468832309043022</v>
      </c>
      <c r="O58" s="538">
        <f t="shared" si="7"/>
        <v>0</v>
      </c>
      <c r="P58" s="538">
        <f t="shared" si="8"/>
        <v>0.55531167690956984</v>
      </c>
      <c r="R58" s="1295"/>
      <c r="S58" s="534"/>
      <c r="T58" s="548">
        <v>688</v>
      </c>
      <c r="U58" s="504" t="s">
        <v>2241</v>
      </c>
      <c r="V58" s="1345"/>
      <c r="W58" s="547"/>
      <c r="X58" s="547"/>
      <c r="Z58" s="447" t="s">
        <v>2110</v>
      </c>
      <c r="AA58" s="447">
        <v>5</v>
      </c>
      <c r="AD58" s="447">
        <f t="shared" si="12"/>
        <v>3217</v>
      </c>
      <c r="AE58" s="447" t="s">
        <v>1792</v>
      </c>
      <c r="AF58" s="447">
        <v>2149623</v>
      </c>
      <c r="AG58" s="447">
        <v>790559</v>
      </c>
      <c r="AH58" s="449">
        <v>0.73111902596505929</v>
      </c>
      <c r="AI58" s="449">
        <v>0.26888097403494071</v>
      </c>
      <c r="AJ58" s="447">
        <f t="shared" si="13"/>
        <v>3217</v>
      </c>
      <c r="BG58" s="447">
        <f t="shared" si="10"/>
        <v>3205</v>
      </c>
      <c r="BH58" s="447">
        <v>3205</v>
      </c>
      <c r="BI58" s="447" t="s">
        <v>1786</v>
      </c>
      <c r="BJ58" s="447">
        <v>81754</v>
      </c>
      <c r="BK58" s="447">
        <v>18616</v>
      </c>
      <c r="BL58" s="447">
        <v>0.81452625286440172</v>
      </c>
      <c r="BM58" s="447">
        <v>0.18547374713559828</v>
      </c>
      <c r="BO58" s="447">
        <f t="shared" si="18"/>
        <v>4033</v>
      </c>
      <c r="BP58" s="448" t="s">
        <v>1803</v>
      </c>
      <c r="BQ58" s="447">
        <v>96241</v>
      </c>
      <c r="BR58" s="447">
        <v>0.67980250331986547</v>
      </c>
      <c r="BS58" s="447">
        <v>0.32019749668013453</v>
      </c>
      <c r="BT58" s="447">
        <f t="shared" si="19"/>
        <v>0</v>
      </c>
      <c r="CA58" s="926"/>
      <c r="CB58" s="1295">
        <f t="shared" si="23"/>
        <v>3205</v>
      </c>
      <c r="CC58" s="1295">
        <f t="shared" si="22"/>
        <v>3205</v>
      </c>
      <c r="CD58" s="447">
        <v>53</v>
      </c>
      <c r="CE58" s="1295" t="s">
        <v>8057</v>
      </c>
      <c r="CF58" s="1344"/>
      <c r="CG58" s="1366" t="s">
        <v>8073</v>
      </c>
      <c r="CH58" s="1367"/>
      <c r="CI58" s="1366">
        <v>0</v>
      </c>
      <c r="CJ58" s="1368"/>
      <c r="CK58" s="1366" t="s">
        <v>8073</v>
      </c>
      <c r="CN58" s="566" t="s">
        <v>1794</v>
      </c>
      <c r="CO58" s="447">
        <v>54807</v>
      </c>
      <c r="CQ58" s="566" t="s">
        <v>1794</v>
      </c>
      <c r="CR58" s="447">
        <v>12903</v>
      </c>
      <c r="CT58" s="566" t="s">
        <v>1794</v>
      </c>
      <c r="CU58" s="447">
        <v>100998</v>
      </c>
    </row>
    <row r="59" spans="1:99">
      <c r="A59" s="447">
        <f t="shared" si="2"/>
        <v>4030</v>
      </c>
      <c r="B59" s="448" t="s">
        <v>6247</v>
      </c>
      <c r="C59" s="447">
        <v>97118</v>
      </c>
      <c r="D59" s="447">
        <v>32197</v>
      </c>
      <c r="E59" s="449">
        <v>1</v>
      </c>
      <c r="F59" s="449">
        <v>0</v>
      </c>
      <c r="G59" s="449"/>
      <c r="H59" s="516">
        <f t="shared" si="0"/>
        <v>1</v>
      </c>
      <c r="I59" s="516">
        <f t="shared" si="1"/>
        <v>0</v>
      </c>
      <c r="J59" s="538"/>
      <c r="K59" s="538">
        <f t="shared" si="3"/>
        <v>0.4718064654532253</v>
      </c>
      <c r="L59" s="538">
        <f t="shared" si="4"/>
        <v>0</v>
      </c>
      <c r="M59" s="538">
        <f t="shared" si="5"/>
        <v>0.52819353454677465</v>
      </c>
      <c r="N59" s="538">
        <f t="shared" si="6"/>
        <v>0.4718064654532253</v>
      </c>
      <c r="O59" s="538">
        <f t="shared" si="7"/>
        <v>0</v>
      </c>
      <c r="P59" s="538">
        <f t="shared" si="8"/>
        <v>0.52819353454677465</v>
      </c>
      <c r="R59" s="1295"/>
      <c r="U59" s="504" t="s">
        <v>2242</v>
      </c>
      <c r="V59" s="1345"/>
      <c r="W59" s="547"/>
      <c r="X59" s="547"/>
      <c r="Z59" s="447" t="s">
        <v>2111</v>
      </c>
      <c r="AA59" s="447">
        <v>5</v>
      </c>
      <c r="AD59" s="447">
        <f t="shared" si="12"/>
        <v>3221</v>
      </c>
      <c r="AE59" s="447" t="s">
        <v>1793</v>
      </c>
      <c r="AF59" s="447">
        <v>76433</v>
      </c>
      <c r="AG59" s="447">
        <v>31532</v>
      </c>
      <c r="AH59" s="449">
        <v>0.7079423887370907</v>
      </c>
      <c r="AI59" s="449">
        <v>0.2920576112629093</v>
      </c>
      <c r="AJ59" s="447">
        <f t="shared" si="13"/>
        <v>3221</v>
      </c>
      <c r="BG59" s="447">
        <f t="shared" si="10"/>
        <v>3207</v>
      </c>
      <c r="BH59" s="447">
        <v>3207</v>
      </c>
      <c r="BI59" s="447" t="s">
        <v>1787</v>
      </c>
      <c r="BJ59" s="447">
        <v>7458</v>
      </c>
      <c r="BK59" s="447">
        <v>2514</v>
      </c>
      <c r="BL59" s="447">
        <v>0.74789410348977137</v>
      </c>
      <c r="BM59" s="447">
        <v>0.25210589651022863</v>
      </c>
      <c r="BO59" s="447">
        <f t="shared" si="18"/>
        <v>4034</v>
      </c>
      <c r="BP59" s="448" t="s">
        <v>1804</v>
      </c>
      <c r="BQ59" s="447">
        <v>9208383</v>
      </c>
      <c r="BR59" s="447">
        <v>0.69837822661324689</v>
      </c>
      <c r="BS59" s="447">
        <v>0.30162177338675311</v>
      </c>
      <c r="BT59" s="447">
        <f t="shared" si="19"/>
        <v>0</v>
      </c>
      <c r="CA59" s="926"/>
      <c r="CB59" s="1295">
        <f t="shared" si="23"/>
        <v>3207</v>
      </c>
      <c r="CC59" s="1295">
        <f t="shared" si="22"/>
        <v>3207</v>
      </c>
      <c r="CD59" s="447">
        <v>54</v>
      </c>
      <c r="CE59" s="1295" t="s">
        <v>1787</v>
      </c>
      <c r="CF59" s="1344"/>
      <c r="CG59" s="1366">
        <v>0.46348218325404117</v>
      </c>
      <c r="CH59" s="1367"/>
      <c r="CI59" s="1366">
        <v>0</v>
      </c>
      <c r="CJ59" s="1368"/>
      <c r="CK59" s="1366">
        <v>0.53651781674595889</v>
      </c>
      <c r="CN59" s="566" t="s">
        <v>2317</v>
      </c>
      <c r="CO59" s="447">
        <v>108709</v>
      </c>
      <c r="CQ59" s="566" t="s">
        <v>2317</v>
      </c>
      <c r="CR59" s="447">
        <v>22016</v>
      </c>
      <c r="CT59" s="566" t="s">
        <v>2317</v>
      </c>
      <c r="CU59" s="447">
        <v>189882</v>
      </c>
    </row>
    <row r="60" spans="1:99">
      <c r="A60" s="447">
        <f t="shared" si="2"/>
        <v>4031</v>
      </c>
      <c r="B60" s="448" t="s">
        <v>1802</v>
      </c>
      <c r="C60" s="447">
        <v>99095</v>
      </c>
      <c r="D60" s="447">
        <v>38006</v>
      </c>
      <c r="E60" s="449">
        <v>1</v>
      </c>
      <c r="F60" s="449">
        <v>0</v>
      </c>
      <c r="G60" s="449"/>
      <c r="H60" s="516">
        <f t="shared" si="0"/>
        <v>1</v>
      </c>
      <c r="I60" s="516">
        <f t="shared" si="1"/>
        <v>0</v>
      </c>
      <c r="J60" s="538"/>
      <c r="K60" s="538">
        <f t="shared" si="3"/>
        <v>0.44627796546103143</v>
      </c>
      <c r="L60" s="538">
        <f t="shared" si="4"/>
        <v>0</v>
      </c>
      <c r="M60" s="538">
        <f t="shared" si="5"/>
        <v>0.55372203453896851</v>
      </c>
      <c r="N60" s="538">
        <f t="shared" si="6"/>
        <v>0.44627796546103143</v>
      </c>
      <c r="O60" s="538">
        <f t="shared" si="7"/>
        <v>0</v>
      </c>
      <c r="P60" s="538">
        <f t="shared" si="8"/>
        <v>0.55372203453896851</v>
      </c>
      <c r="R60" s="1295"/>
      <c r="U60" s="504" t="s">
        <v>2243</v>
      </c>
      <c r="V60" s="1345"/>
      <c r="W60" s="547"/>
      <c r="X60" s="547"/>
      <c r="Z60" s="447" t="s">
        <v>2112</v>
      </c>
      <c r="AA60" s="447">
        <v>5</v>
      </c>
      <c r="AD60" s="447">
        <f t="shared" si="12"/>
        <v>3231</v>
      </c>
      <c r="AE60" s="447" t="s">
        <v>1794</v>
      </c>
      <c r="AF60" s="447">
        <v>72092</v>
      </c>
      <c r="AG60" s="447">
        <v>26942</v>
      </c>
      <c r="AH60" s="449">
        <v>0.72795201647918895</v>
      </c>
      <c r="AI60" s="449">
        <v>0.27204798352081105</v>
      </c>
      <c r="AJ60" s="447">
        <f t="shared" si="13"/>
        <v>3231</v>
      </c>
      <c r="BG60" s="447">
        <f t="shared" si="10"/>
        <v>3209</v>
      </c>
      <c r="BH60" s="447">
        <v>3209</v>
      </c>
      <c r="BI60" s="447" t="s">
        <v>1788</v>
      </c>
      <c r="BJ60" s="447">
        <v>139465</v>
      </c>
      <c r="BK60" s="447">
        <v>38293</v>
      </c>
      <c r="BL60" s="447">
        <v>0.78457790929240878</v>
      </c>
      <c r="BM60" s="447">
        <v>0.21542209070759122</v>
      </c>
      <c r="BO60" s="447">
        <f t="shared" si="18"/>
        <v>4043</v>
      </c>
      <c r="BP60" s="448" t="s">
        <v>1805</v>
      </c>
      <c r="BQ60" s="447">
        <v>7656</v>
      </c>
      <c r="BR60" s="447">
        <v>0.71853589863913658</v>
      </c>
      <c r="BS60" s="447">
        <v>0.28146410136086342</v>
      </c>
      <c r="BT60" s="447">
        <f t="shared" si="19"/>
        <v>0</v>
      </c>
      <c r="CA60" s="926"/>
      <c r="CB60" s="1295">
        <f t="shared" si="23"/>
        <v>3209</v>
      </c>
      <c r="CC60" s="1295">
        <f t="shared" si="22"/>
        <v>3209</v>
      </c>
      <c r="CD60" s="447">
        <v>55</v>
      </c>
      <c r="CE60" s="1295" t="s">
        <v>1788</v>
      </c>
      <c r="CF60" s="1344"/>
      <c r="CG60" s="1366">
        <v>0.45810414127641946</v>
      </c>
      <c r="CH60" s="1367"/>
      <c r="CI60" s="1366">
        <v>0</v>
      </c>
      <c r="CJ60" s="1368"/>
      <c r="CK60" s="1366">
        <v>0.54449790091525485</v>
      </c>
      <c r="CN60" s="566" t="s">
        <v>1798</v>
      </c>
      <c r="CO60" s="447">
        <v>88168</v>
      </c>
      <c r="CQ60" s="566" t="s">
        <v>1798</v>
      </c>
      <c r="CR60" s="447">
        <v>21964</v>
      </c>
      <c r="CT60" s="566" t="s">
        <v>1798</v>
      </c>
      <c r="CU60" s="447">
        <v>155440</v>
      </c>
    </row>
    <row r="61" spans="1:99">
      <c r="A61" s="447">
        <f t="shared" si="2"/>
        <v>4033</v>
      </c>
      <c r="B61" s="448" t="s">
        <v>1803</v>
      </c>
      <c r="C61" s="447">
        <v>58555</v>
      </c>
      <c r="D61" s="447">
        <v>31128</v>
      </c>
      <c r="E61" s="449">
        <v>1</v>
      </c>
      <c r="F61" s="449">
        <v>0</v>
      </c>
      <c r="G61" s="449"/>
      <c r="H61" s="516">
        <f t="shared" si="0"/>
        <v>1</v>
      </c>
      <c r="I61" s="516">
        <f t="shared" si="1"/>
        <v>0</v>
      </c>
      <c r="J61" s="538"/>
      <c r="K61" s="538">
        <f t="shared" si="3"/>
        <v>0.44094511044672141</v>
      </c>
      <c r="L61" s="538">
        <f t="shared" si="4"/>
        <v>0</v>
      </c>
      <c r="M61" s="538">
        <f t="shared" si="5"/>
        <v>0.55905488955327853</v>
      </c>
      <c r="N61" s="538">
        <f t="shared" si="6"/>
        <v>0.44094511044672141</v>
      </c>
      <c r="O61" s="538">
        <f t="shared" si="7"/>
        <v>0</v>
      </c>
      <c r="P61" s="538">
        <f t="shared" si="8"/>
        <v>0.55905488955327853</v>
      </c>
      <c r="U61" s="504" t="s">
        <v>2244</v>
      </c>
      <c r="V61" s="1345"/>
      <c r="W61" s="547"/>
      <c r="X61" s="547"/>
      <c r="Z61" s="447" t="s">
        <v>2113</v>
      </c>
      <c r="AA61" s="1295">
        <v>5</v>
      </c>
      <c r="AD61" s="447">
        <f t="shared" si="12"/>
        <v>3232</v>
      </c>
      <c r="AE61" s="447" t="s">
        <v>1795</v>
      </c>
      <c r="AF61" s="447">
        <v>75539</v>
      </c>
      <c r="AG61" s="447">
        <v>24386</v>
      </c>
      <c r="AH61" s="449">
        <v>0.75595696772579435</v>
      </c>
      <c r="AI61" s="449">
        <v>0.24404303227420565</v>
      </c>
      <c r="AJ61" s="447" t="str">
        <f t="shared" si="13"/>
        <v>NEW</v>
      </c>
      <c r="BG61" s="447">
        <f t="shared" si="10"/>
        <v>3213</v>
      </c>
      <c r="BH61" s="447">
        <v>3213</v>
      </c>
      <c r="BI61" s="447" t="s">
        <v>1789</v>
      </c>
      <c r="BJ61" s="447">
        <v>7038</v>
      </c>
      <c r="BK61" s="447">
        <v>2356</v>
      </c>
      <c r="BL61" s="447">
        <v>0.74920161805407703</v>
      </c>
      <c r="BM61" s="447">
        <v>0.25079838194592291</v>
      </c>
      <c r="BO61" s="447">
        <f t="shared" si="18"/>
        <v>4046</v>
      </c>
      <c r="BP61" s="448" t="s">
        <v>1806</v>
      </c>
      <c r="BQ61" s="447">
        <v>182695</v>
      </c>
      <c r="BR61" s="447">
        <v>0.72560210339020748</v>
      </c>
      <c r="BS61" s="447">
        <v>0.27439789660979252</v>
      </c>
      <c r="BT61" s="447">
        <f t="shared" si="19"/>
        <v>0</v>
      </c>
      <c r="CA61" s="926"/>
      <c r="CB61" s="1295">
        <f t="shared" si="23"/>
        <v>3213</v>
      </c>
      <c r="CC61" s="1295">
        <f t="shared" si="22"/>
        <v>3213</v>
      </c>
      <c r="CD61" s="447">
        <v>56</v>
      </c>
      <c r="CE61" s="1295" t="s">
        <v>1789</v>
      </c>
      <c r="CF61" s="1344"/>
      <c r="CG61" s="1366">
        <v>0.46348218325404117</v>
      </c>
      <c r="CH61" s="1367"/>
      <c r="CI61" s="1366">
        <v>0</v>
      </c>
      <c r="CJ61" s="1368"/>
      <c r="CK61" s="1366">
        <v>0.53651781674595889</v>
      </c>
      <c r="CN61" s="566" t="s">
        <v>1799</v>
      </c>
      <c r="CO61" s="447">
        <v>59453</v>
      </c>
      <c r="CQ61" s="566" t="s">
        <v>1799</v>
      </c>
      <c r="CR61" s="447">
        <v>9207</v>
      </c>
      <c r="CT61" s="566" t="s">
        <v>1799</v>
      </c>
      <c r="CU61" s="447">
        <v>101495</v>
      </c>
    </row>
    <row r="62" spans="1:99">
      <c r="A62" s="447">
        <f t="shared" si="2"/>
        <v>4034</v>
      </c>
      <c r="B62" s="448" t="s">
        <v>1804</v>
      </c>
      <c r="C62" s="447">
        <v>866393</v>
      </c>
      <c r="D62" s="447">
        <v>369122</v>
      </c>
      <c r="E62" s="449">
        <v>1</v>
      </c>
      <c r="F62" s="449">
        <v>0</v>
      </c>
      <c r="G62" s="449"/>
      <c r="H62" s="516">
        <f t="shared" si="0"/>
        <v>1</v>
      </c>
      <c r="I62" s="516">
        <f t="shared" si="1"/>
        <v>0</v>
      </c>
      <c r="J62" s="538"/>
      <c r="K62" s="538">
        <f t="shared" si="3"/>
        <v>0.47512078246545975</v>
      </c>
      <c r="L62" s="538">
        <f t="shared" si="4"/>
        <v>0</v>
      </c>
      <c r="M62" s="538">
        <f t="shared" si="5"/>
        <v>0.52487921753454025</v>
      </c>
      <c r="N62" s="538">
        <f t="shared" si="6"/>
        <v>0.47512078246545975</v>
      </c>
      <c r="O62" s="538">
        <f t="shared" si="7"/>
        <v>0</v>
      </c>
      <c r="P62" s="538">
        <f t="shared" si="8"/>
        <v>0.52487921753454025</v>
      </c>
      <c r="U62" s="504" t="s">
        <v>2245</v>
      </c>
      <c r="V62" s="1345"/>
      <c r="W62" s="547"/>
      <c r="X62" s="547"/>
      <c r="Z62" s="447" t="s">
        <v>2114</v>
      </c>
      <c r="AA62" s="1295">
        <v>5</v>
      </c>
      <c r="AD62" s="447">
        <f t="shared" si="12"/>
        <v>3233</v>
      </c>
      <c r="AE62" s="447" t="s">
        <v>1796</v>
      </c>
      <c r="AF62" s="447">
        <v>135440</v>
      </c>
      <c r="AG62" s="447">
        <v>39662</v>
      </c>
      <c r="AH62" s="449">
        <v>0.77349202179301202</v>
      </c>
      <c r="AI62" s="449">
        <v>0.22650797820698798</v>
      </c>
      <c r="AJ62" s="447">
        <f t="shared" si="13"/>
        <v>3233</v>
      </c>
      <c r="BG62" s="447">
        <f t="shared" si="10"/>
        <v>0</v>
      </c>
      <c r="BH62" s="447">
        <v>3214</v>
      </c>
      <c r="BI62" s="447" t="s">
        <v>1790</v>
      </c>
      <c r="BJ62" s="447">
        <v>232064</v>
      </c>
      <c r="BK62" s="447">
        <v>65250</v>
      </c>
      <c r="BL62" s="447">
        <v>0.78053505721224026</v>
      </c>
      <c r="BM62" s="447">
        <v>0.21946494278775974</v>
      </c>
      <c r="BO62" s="447">
        <f t="shared" si="18"/>
        <v>4051</v>
      </c>
      <c r="BP62" s="448" t="s">
        <v>1807</v>
      </c>
      <c r="BQ62" s="447">
        <v>37335</v>
      </c>
      <c r="BR62" s="447">
        <v>0.71494226460619292</v>
      </c>
      <c r="BS62" s="447">
        <v>0.28505773539380708</v>
      </c>
      <c r="BT62" s="447">
        <f t="shared" si="19"/>
        <v>0</v>
      </c>
      <c r="CA62" s="926"/>
      <c r="CB62" s="1295">
        <f t="shared" si="23"/>
        <v>3217</v>
      </c>
      <c r="CC62" s="1295">
        <f t="shared" si="22"/>
        <v>3217</v>
      </c>
      <c r="CD62" s="447">
        <v>57</v>
      </c>
      <c r="CE62" s="1295" t="s">
        <v>1792</v>
      </c>
      <c r="CF62" s="1344"/>
      <c r="CG62" s="1366">
        <v>0.462824081056254</v>
      </c>
      <c r="CH62" s="1367"/>
      <c r="CI62" s="1366">
        <v>0</v>
      </c>
      <c r="CJ62" s="1368"/>
      <c r="CK62" s="1366">
        <v>0.53717591894374594</v>
      </c>
      <c r="CN62" s="566" t="s">
        <v>1800</v>
      </c>
      <c r="CO62" s="447">
        <v>86645</v>
      </c>
      <c r="CQ62" s="566" t="s">
        <v>1800</v>
      </c>
      <c r="CR62" s="447">
        <v>18552</v>
      </c>
      <c r="CT62" s="566" t="s">
        <v>1800</v>
      </c>
      <c r="CU62" s="447">
        <v>151315</v>
      </c>
    </row>
    <row r="63" spans="1:99">
      <c r="A63" s="447">
        <f t="shared" si="2"/>
        <v>4039</v>
      </c>
      <c r="B63" s="448" t="s">
        <v>5138</v>
      </c>
      <c r="C63" s="447">
        <v>888678</v>
      </c>
      <c r="D63" s="447">
        <v>362540</v>
      </c>
      <c r="E63" s="449">
        <v>1</v>
      </c>
      <c r="F63" s="449">
        <v>0</v>
      </c>
      <c r="G63" s="449"/>
      <c r="H63" s="516">
        <f t="shared" si="0"/>
        <v>1</v>
      </c>
      <c r="I63" s="516">
        <f t="shared" si="1"/>
        <v>0</v>
      </c>
      <c r="J63" s="538"/>
      <c r="K63" s="538">
        <f t="shared" si="3"/>
        <v>0.47039351833607868</v>
      </c>
      <c r="L63" s="538">
        <f t="shared" si="4"/>
        <v>0</v>
      </c>
      <c r="M63" s="538">
        <f t="shared" si="5"/>
        <v>0.52960648166392132</v>
      </c>
      <c r="N63" s="538">
        <f t="shared" si="6"/>
        <v>0.47039351833607868</v>
      </c>
      <c r="O63" s="538">
        <f t="shared" si="7"/>
        <v>0</v>
      </c>
      <c r="P63" s="538">
        <f t="shared" si="8"/>
        <v>0.52960648166392132</v>
      </c>
      <c r="R63" s="1295"/>
      <c r="U63" s="504" t="s">
        <v>2246</v>
      </c>
      <c r="V63" s="1345"/>
      <c r="W63" s="547"/>
      <c r="X63" s="547"/>
      <c r="Z63" s="447" t="s">
        <v>2115</v>
      </c>
      <c r="AA63" s="447">
        <v>5</v>
      </c>
      <c r="AD63" s="447">
        <f t="shared" si="12"/>
        <v>3237</v>
      </c>
      <c r="AE63" s="447" t="s">
        <v>1797</v>
      </c>
      <c r="AF63" s="447">
        <v>39953</v>
      </c>
      <c r="AG63" s="447">
        <v>13037</v>
      </c>
      <c r="AH63" s="449">
        <v>0.75397244763162863</v>
      </c>
      <c r="AI63" s="449">
        <v>0.24602755236837137</v>
      </c>
      <c r="AJ63" s="447" t="str">
        <f t="shared" si="13"/>
        <v>NEW</v>
      </c>
      <c r="BG63" s="447">
        <f t="shared" si="10"/>
        <v>0</v>
      </c>
      <c r="BH63" s="447">
        <v>3215</v>
      </c>
      <c r="BI63" s="447" t="s">
        <v>1791</v>
      </c>
      <c r="BJ63" s="447">
        <v>509200</v>
      </c>
      <c r="BK63" s="447">
        <v>122844</v>
      </c>
      <c r="BL63" s="447">
        <v>0.80564011366297283</v>
      </c>
      <c r="BM63" s="447">
        <v>0.19435988633702717</v>
      </c>
      <c r="BO63" s="447">
        <f t="shared" si="18"/>
        <v>4053</v>
      </c>
      <c r="BP63" s="448" t="s">
        <v>1808</v>
      </c>
      <c r="BQ63" s="447">
        <v>29698</v>
      </c>
      <c r="BR63" s="447">
        <v>0.72231545664599295</v>
      </c>
      <c r="BS63" s="447">
        <v>0.27768454335400705</v>
      </c>
      <c r="BT63" s="447">
        <f t="shared" si="19"/>
        <v>0</v>
      </c>
      <c r="CA63" s="926"/>
      <c r="CB63" s="1295">
        <f t="shared" si="23"/>
        <v>3221</v>
      </c>
      <c r="CC63" s="1295">
        <f t="shared" si="22"/>
        <v>3221</v>
      </c>
      <c r="CD63" s="447">
        <v>58</v>
      </c>
      <c r="CE63" s="1295" t="s">
        <v>7965</v>
      </c>
      <c r="CF63" s="1344"/>
      <c r="CG63" s="1366">
        <v>0.49844024664811415</v>
      </c>
      <c r="CH63" s="1367"/>
      <c r="CI63" s="1366">
        <v>0</v>
      </c>
      <c r="CJ63" s="1368"/>
      <c r="CK63" s="1366">
        <v>0.50155975335188585</v>
      </c>
      <c r="CN63" s="566" t="s">
        <v>1801</v>
      </c>
      <c r="CO63" s="447">
        <v>72635</v>
      </c>
      <c r="CQ63" s="566" t="s">
        <v>1801</v>
      </c>
      <c r="CR63" s="447">
        <v>13110</v>
      </c>
      <c r="CT63" s="566" t="s">
        <v>1801</v>
      </c>
      <c r="CU63" s="447">
        <v>125760</v>
      </c>
    </row>
    <row r="64" spans="1:99">
      <c r="A64" s="447">
        <f t="shared" si="2"/>
        <v>4043</v>
      </c>
      <c r="B64" s="448" t="s">
        <v>4265</v>
      </c>
      <c r="C64" s="447">
        <v>38721</v>
      </c>
      <c r="D64" s="447">
        <v>18205</v>
      </c>
      <c r="E64" s="449">
        <v>1</v>
      </c>
      <c r="F64" s="449">
        <v>0</v>
      </c>
      <c r="G64" s="449"/>
      <c r="H64" s="516">
        <f t="shared" si="0"/>
        <v>1</v>
      </c>
      <c r="I64" s="516">
        <f t="shared" si="1"/>
        <v>0</v>
      </c>
      <c r="J64" s="538"/>
      <c r="K64" s="538">
        <f t="shared" si="3"/>
        <v>0.48421052631578948</v>
      </c>
      <c r="L64" s="538">
        <f t="shared" si="4"/>
        <v>0</v>
      </c>
      <c r="M64" s="538">
        <f t="shared" si="5"/>
        <v>0.51578947368421058</v>
      </c>
      <c r="N64" s="538">
        <f t="shared" si="6"/>
        <v>0.48421052631578948</v>
      </c>
      <c r="O64" s="538">
        <f t="shared" si="7"/>
        <v>0</v>
      </c>
      <c r="P64" s="538">
        <f t="shared" si="8"/>
        <v>0.51578947368421058</v>
      </c>
      <c r="U64" s="504" t="s">
        <v>2247</v>
      </c>
      <c r="V64" s="1345"/>
      <c r="W64" s="547"/>
      <c r="X64" s="547"/>
      <c r="Z64" s="447" t="s">
        <v>2116</v>
      </c>
      <c r="AA64" s="1295">
        <v>5</v>
      </c>
      <c r="AD64" s="447">
        <f t="shared" si="12"/>
        <v>3245</v>
      </c>
      <c r="AE64" s="447" t="s">
        <v>1798</v>
      </c>
      <c r="AF64" s="447">
        <v>2083798</v>
      </c>
      <c r="AG64" s="447">
        <v>856384</v>
      </c>
      <c r="AH64" s="449">
        <v>0.70873095611088022</v>
      </c>
      <c r="AI64" s="449">
        <v>0.29126904388911978</v>
      </c>
      <c r="AJ64" s="447">
        <f t="shared" si="13"/>
        <v>3245</v>
      </c>
      <c r="BG64" s="447">
        <f t="shared" si="10"/>
        <v>3217</v>
      </c>
      <c r="BH64" s="447">
        <v>3217</v>
      </c>
      <c r="BI64" s="447" t="s">
        <v>1792</v>
      </c>
      <c r="BJ64" s="447">
        <v>7038</v>
      </c>
      <c r="BK64" s="447">
        <v>2356</v>
      </c>
      <c r="BL64" s="447">
        <v>0.74920161805407703</v>
      </c>
      <c r="BM64" s="447">
        <v>0.25079838194592291</v>
      </c>
      <c r="BO64" s="447">
        <f t="shared" si="18"/>
        <v>5084</v>
      </c>
      <c r="BP64" s="448" t="s">
        <v>1809</v>
      </c>
      <c r="BQ64" s="447">
        <v>1926543</v>
      </c>
      <c r="BR64" s="447">
        <v>0.73063952760743178</v>
      </c>
      <c r="BS64" s="447">
        <v>0.26936047239256822</v>
      </c>
      <c r="BT64" s="447">
        <f t="shared" si="19"/>
        <v>0</v>
      </c>
      <c r="CA64" s="926"/>
      <c r="CB64" s="1295">
        <f t="shared" si="23"/>
        <v>3223</v>
      </c>
      <c r="CC64" s="1295">
        <f t="shared" si="22"/>
        <v>3223</v>
      </c>
      <c r="CD64" s="447">
        <v>59</v>
      </c>
      <c r="CE64" s="1295" t="s">
        <v>5135</v>
      </c>
      <c r="CF64" s="1344"/>
      <c r="CG64" s="1366">
        <v>0.4784569306875161</v>
      </c>
      <c r="CH64" s="1367"/>
      <c r="CI64" s="1366">
        <v>0</v>
      </c>
      <c r="CJ64" s="1368"/>
      <c r="CK64" s="1366">
        <v>0.52458860085028103</v>
      </c>
      <c r="CN64" s="566" t="s">
        <v>1802</v>
      </c>
      <c r="CO64" s="447">
        <v>125766</v>
      </c>
      <c r="CQ64" s="566" t="s">
        <v>1802</v>
      </c>
      <c r="CR64" s="447">
        <v>28008</v>
      </c>
      <c r="CT64" s="566" t="s">
        <v>1802</v>
      </c>
      <c r="CU64" s="447">
        <v>250935</v>
      </c>
    </row>
    <row r="65" spans="1:99">
      <c r="A65" s="447">
        <f t="shared" si="2"/>
        <v>4046</v>
      </c>
      <c r="B65" s="448" t="s">
        <v>6248</v>
      </c>
      <c r="C65" s="447">
        <v>106318</v>
      </c>
      <c r="D65" s="447">
        <v>43015</v>
      </c>
      <c r="E65" s="449">
        <v>1</v>
      </c>
      <c r="F65" s="449">
        <v>0</v>
      </c>
      <c r="G65" s="449"/>
      <c r="H65" s="516">
        <f t="shared" si="0"/>
        <v>1</v>
      </c>
      <c r="I65" s="516">
        <f t="shared" si="1"/>
        <v>0</v>
      </c>
      <c r="J65" s="538"/>
      <c r="K65" s="538">
        <f t="shared" si="3"/>
        <v>0.47763417986975848</v>
      </c>
      <c r="L65" s="538">
        <f t="shared" si="4"/>
        <v>0</v>
      </c>
      <c r="M65" s="538">
        <f t="shared" si="5"/>
        <v>0.52236582013024146</v>
      </c>
      <c r="N65" s="538">
        <f t="shared" si="6"/>
        <v>0.47763417986975848</v>
      </c>
      <c r="O65" s="538">
        <f t="shared" si="7"/>
        <v>0</v>
      </c>
      <c r="P65" s="538">
        <f t="shared" si="8"/>
        <v>0.52236582013024146</v>
      </c>
      <c r="R65" s="1295"/>
      <c r="U65" s="504" t="s">
        <v>2248</v>
      </c>
      <c r="V65" s="1345"/>
      <c r="W65" s="547"/>
      <c r="X65" s="547"/>
      <c r="Z65" s="447" t="s">
        <v>2117</v>
      </c>
      <c r="AA65" s="447">
        <v>5</v>
      </c>
      <c r="AD65" s="447">
        <f t="shared" si="12"/>
        <v>3405</v>
      </c>
      <c r="AE65" s="448" t="s">
        <v>1799</v>
      </c>
      <c r="AF65" s="447">
        <v>81529</v>
      </c>
      <c r="AG65" s="447">
        <v>19521</v>
      </c>
      <c r="AH65" s="449">
        <v>0.80681840672934191</v>
      </c>
      <c r="AI65" s="449">
        <v>0.19318159327065809</v>
      </c>
      <c r="AJ65" s="447">
        <f t="shared" si="13"/>
        <v>3405</v>
      </c>
      <c r="BG65" s="447">
        <f t="shared" si="10"/>
        <v>3221</v>
      </c>
      <c r="BH65" s="447">
        <v>3221</v>
      </c>
      <c r="BI65" s="447" t="s">
        <v>1793</v>
      </c>
      <c r="BJ65" s="447">
        <v>72976</v>
      </c>
      <c r="BK65" s="447">
        <v>24522</v>
      </c>
      <c r="BL65" s="447">
        <v>0.74848714845432729</v>
      </c>
      <c r="BM65" s="447">
        <v>0.25151285154567271</v>
      </c>
      <c r="BO65" s="447">
        <f t="shared" si="18"/>
        <v>5088</v>
      </c>
      <c r="BP65" s="448" t="s">
        <v>1810</v>
      </c>
      <c r="BQ65" s="447">
        <v>94698</v>
      </c>
      <c r="BR65" s="447">
        <v>0.60987673403145404</v>
      </c>
      <c r="BS65" s="447">
        <v>0.39012326596854596</v>
      </c>
      <c r="BT65" s="447">
        <f t="shared" si="19"/>
        <v>0</v>
      </c>
      <c r="CA65" s="926"/>
      <c r="CB65" s="1295">
        <f t="shared" si="23"/>
        <v>3224</v>
      </c>
      <c r="CC65" s="1295">
        <f t="shared" si="22"/>
        <v>3224</v>
      </c>
      <c r="CD65" s="447">
        <v>60</v>
      </c>
      <c r="CE65" s="1295" t="s">
        <v>5136</v>
      </c>
      <c r="CF65" s="1344"/>
      <c r="CG65" s="1366">
        <v>0.47913277186177505</v>
      </c>
      <c r="CH65" s="1367"/>
      <c r="CI65" s="1366">
        <v>0</v>
      </c>
      <c r="CJ65" s="1368"/>
      <c r="CK65" s="1366">
        <v>0.52322265519780198</v>
      </c>
      <c r="CN65" s="566" t="s">
        <v>1803</v>
      </c>
      <c r="CO65" s="447">
        <v>127327</v>
      </c>
      <c r="CQ65" s="566" t="s">
        <v>1803</v>
      </c>
      <c r="CR65" s="447">
        <v>34885</v>
      </c>
      <c r="CT65" s="566" t="s">
        <v>1803</v>
      </c>
      <c r="CU65" s="447">
        <v>253489</v>
      </c>
    </row>
    <row r="66" spans="1:99">
      <c r="A66" s="447">
        <f t="shared" si="2"/>
        <v>4051</v>
      </c>
      <c r="B66" s="448" t="s">
        <v>1807</v>
      </c>
      <c r="C66" s="447">
        <v>94157</v>
      </c>
      <c r="D66" s="447">
        <v>36936</v>
      </c>
      <c r="E66" s="449">
        <v>1</v>
      </c>
      <c r="F66" s="449">
        <v>0</v>
      </c>
      <c r="G66" s="449"/>
      <c r="H66" s="516">
        <f t="shared" si="0"/>
        <v>1</v>
      </c>
      <c r="I66" s="516">
        <f t="shared" si="1"/>
        <v>0</v>
      </c>
      <c r="J66" s="538"/>
      <c r="K66" s="538">
        <f t="shared" si="3"/>
        <v>0.45558563721518486</v>
      </c>
      <c r="L66" s="538">
        <f t="shared" si="4"/>
        <v>0</v>
      </c>
      <c r="M66" s="538">
        <f t="shared" si="5"/>
        <v>0.54441436278481514</v>
      </c>
      <c r="N66" s="538">
        <f t="shared" si="6"/>
        <v>0.45558563721518486</v>
      </c>
      <c r="O66" s="538">
        <f t="shared" si="7"/>
        <v>0</v>
      </c>
      <c r="P66" s="538">
        <f t="shared" si="8"/>
        <v>0.54441436278481514</v>
      </c>
      <c r="R66" s="1295"/>
      <c r="U66" s="504" t="s">
        <v>2249</v>
      </c>
      <c r="V66" s="1345"/>
      <c r="W66" s="547"/>
      <c r="X66" s="547"/>
      <c r="Z66" s="447" t="s">
        <v>2118</v>
      </c>
      <c r="AA66" s="447">
        <v>5</v>
      </c>
      <c r="AD66" s="447">
        <f t="shared" si="12"/>
        <v>3411</v>
      </c>
      <c r="AE66" s="448" t="s">
        <v>1800</v>
      </c>
      <c r="AF66" s="447">
        <v>111325</v>
      </c>
      <c r="AG66" s="447">
        <v>33255</v>
      </c>
      <c r="AH66" s="449">
        <v>0.7699889334624429</v>
      </c>
      <c r="AI66" s="449">
        <v>0.2300110665375571</v>
      </c>
      <c r="AJ66" s="447">
        <f t="shared" si="13"/>
        <v>3411</v>
      </c>
      <c r="BG66" s="447">
        <f t="shared" si="10"/>
        <v>3231</v>
      </c>
      <c r="BH66" s="447">
        <v>3231</v>
      </c>
      <c r="BI66" s="447" t="s">
        <v>1794</v>
      </c>
      <c r="BJ66" s="447">
        <v>93886</v>
      </c>
      <c r="BK66" s="447">
        <v>28987</v>
      </c>
      <c r="BL66" s="447">
        <v>0.76408975120653033</v>
      </c>
      <c r="BM66" s="447">
        <v>0.23591024879346967</v>
      </c>
      <c r="BO66" s="447">
        <f t="shared" si="18"/>
        <v>5089</v>
      </c>
      <c r="BP66" s="448" t="s">
        <v>1811</v>
      </c>
      <c r="BQ66" s="447">
        <v>66891</v>
      </c>
      <c r="BR66" s="447">
        <v>0.68902256878276902</v>
      </c>
      <c r="BS66" s="447">
        <v>0.31097743121723098</v>
      </c>
      <c r="BT66" s="447">
        <f t="shared" si="19"/>
        <v>0</v>
      </c>
      <c r="CA66" s="926"/>
      <c r="CB66" s="1295">
        <f t="shared" si="23"/>
        <v>3231</v>
      </c>
      <c r="CC66" s="1295">
        <f t="shared" si="22"/>
        <v>3231</v>
      </c>
      <c r="CD66" s="447">
        <v>61</v>
      </c>
      <c r="CE66" s="1295" t="s">
        <v>5137</v>
      </c>
      <c r="CF66" s="1344"/>
      <c r="CG66" s="1366">
        <v>0.46988663093711663</v>
      </c>
      <c r="CH66" s="1367"/>
      <c r="CI66" s="1366">
        <v>0</v>
      </c>
      <c r="CJ66" s="1368"/>
      <c r="CK66" s="1366">
        <v>0.53194166428367173</v>
      </c>
      <c r="CN66" s="566" t="s">
        <v>1804</v>
      </c>
      <c r="CO66" s="447">
        <v>549066</v>
      </c>
      <c r="CQ66" s="566" t="s">
        <v>1804</v>
      </c>
      <c r="CR66" s="447">
        <v>131866</v>
      </c>
      <c r="CT66" s="566" t="s">
        <v>1804</v>
      </c>
      <c r="CU66" s="447">
        <v>1008474</v>
      </c>
    </row>
    <row r="67" spans="1:99">
      <c r="A67" s="447">
        <f t="shared" si="2"/>
        <v>4053</v>
      </c>
      <c r="B67" s="448" t="s">
        <v>7967</v>
      </c>
      <c r="C67" s="447">
        <v>130807</v>
      </c>
      <c r="D67" s="447">
        <v>47114</v>
      </c>
      <c r="E67" s="449">
        <v>1</v>
      </c>
      <c r="F67" s="449">
        <v>0</v>
      </c>
      <c r="G67" s="449"/>
      <c r="H67" s="516">
        <f t="shared" si="0"/>
        <v>1</v>
      </c>
      <c r="I67" s="516">
        <f t="shared" si="1"/>
        <v>0</v>
      </c>
      <c r="J67" s="538"/>
      <c r="K67" s="538">
        <f t="shared" si="3"/>
        <v>0.51138564142286058</v>
      </c>
      <c r="L67" s="538">
        <f t="shared" si="4"/>
        <v>0</v>
      </c>
      <c r="M67" s="538">
        <f t="shared" si="5"/>
        <v>0.48861435857713942</v>
      </c>
      <c r="N67" s="538">
        <f t="shared" si="6"/>
        <v>0.51138564142286058</v>
      </c>
      <c r="O67" s="538">
        <f t="shared" si="7"/>
        <v>0</v>
      </c>
      <c r="P67" s="538">
        <f t="shared" si="8"/>
        <v>0.48861435857713942</v>
      </c>
      <c r="U67" s="504" t="s">
        <v>2250</v>
      </c>
      <c r="V67" s="1345"/>
      <c r="W67" s="547"/>
      <c r="X67" s="547"/>
      <c r="Z67" s="447" t="s">
        <v>2119</v>
      </c>
      <c r="AA67" s="1295">
        <v>5</v>
      </c>
      <c r="AD67" s="447">
        <f t="shared" si="12"/>
        <v>4030</v>
      </c>
      <c r="AE67" s="447" t="s">
        <v>1801</v>
      </c>
      <c r="AF67" s="447">
        <v>75173</v>
      </c>
      <c r="AG67" s="447">
        <v>21260</v>
      </c>
      <c r="AH67" s="449">
        <v>0.77953605093691991</v>
      </c>
      <c r="AI67" s="449">
        <v>0.22046394906308009</v>
      </c>
      <c r="AJ67" s="447">
        <f t="shared" si="13"/>
        <v>4030</v>
      </c>
      <c r="BG67" s="447">
        <f t="shared" si="10"/>
        <v>3232</v>
      </c>
      <c r="BH67" s="447">
        <v>3232</v>
      </c>
      <c r="BI67" s="447" t="s">
        <v>1795</v>
      </c>
      <c r="BJ67" s="447">
        <v>37733</v>
      </c>
      <c r="BK67" s="447">
        <v>8938</v>
      </c>
      <c r="BL67" s="447">
        <v>0.80848921171605492</v>
      </c>
      <c r="BM67" s="447">
        <v>0.19151078828394505</v>
      </c>
      <c r="BO67" s="447">
        <f t="shared" si="18"/>
        <v>5091</v>
      </c>
      <c r="BP67" s="448" t="s">
        <v>1813</v>
      </c>
      <c r="BQ67" s="447">
        <v>103931</v>
      </c>
      <c r="BR67" s="447">
        <v>0.65717555707312136</v>
      </c>
      <c r="BS67" s="447">
        <v>0.34282444292687864</v>
      </c>
      <c r="BT67" s="447">
        <f t="shared" si="19"/>
        <v>0</v>
      </c>
      <c r="CA67" s="926"/>
      <c r="CB67" s="1295">
        <f t="shared" si="23"/>
        <v>3232</v>
      </c>
      <c r="CC67" s="1295">
        <f t="shared" si="22"/>
        <v>3232</v>
      </c>
      <c r="CD67" s="447">
        <v>62</v>
      </c>
      <c r="CE67" s="1295" t="s">
        <v>8033</v>
      </c>
      <c r="CF67" s="1344"/>
      <c r="CG67" s="1366" t="s">
        <v>8073</v>
      </c>
      <c r="CH67" s="1367"/>
      <c r="CI67" s="1366">
        <v>0</v>
      </c>
      <c r="CJ67" s="1368"/>
      <c r="CK67" s="1366" t="s">
        <v>8073</v>
      </c>
      <c r="CN67" s="566" t="s">
        <v>1805</v>
      </c>
      <c r="CO67" s="447">
        <v>48332</v>
      </c>
      <c r="CQ67" s="566" t="s">
        <v>1805</v>
      </c>
      <c r="CR67" s="447">
        <v>9986</v>
      </c>
      <c r="CT67" s="566" t="s">
        <v>1805</v>
      </c>
      <c r="CU67" s="447">
        <v>86869</v>
      </c>
    </row>
    <row r="68" spans="1:99">
      <c r="A68" s="447">
        <f t="shared" si="2"/>
        <v>5089</v>
      </c>
      <c r="B68" s="448" t="s">
        <v>1811</v>
      </c>
      <c r="C68" s="447">
        <v>108709</v>
      </c>
      <c r="D68" s="447">
        <v>50913</v>
      </c>
      <c r="E68" s="449">
        <v>1</v>
      </c>
      <c r="F68" s="449">
        <v>0</v>
      </c>
      <c r="G68" s="449"/>
      <c r="H68" s="516">
        <f t="shared" si="0"/>
        <v>1</v>
      </c>
      <c r="I68" s="516">
        <f t="shared" si="1"/>
        <v>0</v>
      </c>
      <c r="J68" s="538"/>
      <c r="K68" s="538">
        <f t="shared" si="3"/>
        <v>0.4547019793387273</v>
      </c>
      <c r="L68" s="538">
        <f t="shared" si="4"/>
        <v>0</v>
      </c>
      <c r="M68" s="538">
        <f t="shared" si="5"/>
        <v>0.54529802066127275</v>
      </c>
      <c r="N68" s="538">
        <f t="shared" si="6"/>
        <v>0.4547019793387273</v>
      </c>
      <c r="O68" s="538">
        <f t="shared" si="7"/>
        <v>0</v>
      </c>
      <c r="P68" s="538">
        <f t="shared" si="8"/>
        <v>0.54529802066127275</v>
      </c>
      <c r="R68" s="1295"/>
      <c r="U68" s="504" t="s">
        <v>2251</v>
      </c>
      <c r="V68" s="1345"/>
      <c r="W68" s="547"/>
      <c r="X68" s="547"/>
      <c r="Z68" s="447" t="s">
        <v>2120</v>
      </c>
      <c r="AA68" s="447">
        <v>5</v>
      </c>
      <c r="AD68" s="447">
        <f t="shared" si="12"/>
        <v>4031</v>
      </c>
      <c r="AE68" s="447" t="s">
        <v>1802</v>
      </c>
      <c r="AF68" s="447">
        <v>170873</v>
      </c>
      <c r="AG68" s="447">
        <v>50026</v>
      </c>
      <c r="AH68" s="449">
        <v>0.77353451124722161</v>
      </c>
      <c r="AI68" s="449">
        <v>0.22646548875277839</v>
      </c>
      <c r="AJ68" s="447">
        <f t="shared" si="13"/>
        <v>4031</v>
      </c>
      <c r="BG68" s="447">
        <f t="shared" si="10"/>
        <v>3233</v>
      </c>
      <c r="BH68" s="447">
        <v>3233</v>
      </c>
      <c r="BI68" s="447" t="s">
        <v>1796</v>
      </c>
      <c r="BJ68" s="447">
        <v>59702</v>
      </c>
      <c r="BK68" s="447">
        <v>11839</v>
      </c>
      <c r="BL68" s="447">
        <v>0.83451447421758151</v>
      </c>
      <c r="BM68" s="447">
        <v>0.16548552578241849</v>
      </c>
      <c r="BO68" s="447">
        <f t="shared" si="18"/>
        <v>5092</v>
      </c>
      <c r="BP68" s="448" t="s">
        <v>1814</v>
      </c>
      <c r="BQ68" s="447">
        <v>89026</v>
      </c>
      <c r="BR68" s="447">
        <v>0.66377870563674324</v>
      </c>
      <c r="BS68" s="447">
        <v>0.33622129436325676</v>
      </c>
      <c r="BT68" s="447">
        <f t="shared" si="19"/>
        <v>0</v>
      </c>
      <c r="CA68" s="926"/>
      <c r="CB68" s="1295">
        <f t="shared" si="23"/>
        <v>3233</v>
      </c>
      <c r="CC68" s="1295">
        <f t="shared" si="22"/>
        <v>3233</v>
      </c>
      <c r="CD68" s="447">
        <v>63</v>
      </c>
      <c r="CE68" s="1295" t="s">
        <v>2317</v>
      </c>
      <c r="CF68" s="1344"/>
      <c r="CG68" s="1366">
        <v>0.45007413831880422</v>
      </c>
      <c r="CH68" s="1367"/>
      <c r="CI68" s="1366">
        <v>0</v>
      </c>
      <c r="CJ68" s="1368"/>
      <c r="CK68" s="1366">
        <v>0.55458694653825902</v>
      </c>
      <c r="CN68" s="566" t="s">
        <v>1806</v>
      </c>
      <c r="CO68" s="447">
        <v>194900</v>
      </c>
      <c r="CQ68" s="566" t="s">
        <v>1806</v>
      </c>
      <c r="CR68" s="447">
        <v>41538</v>
      </c>
      <c r="CT68" s="566" t="s">
        <v>1806</v>
      </c>
      <c r="CU68" s="447">
        <v>369060</v>
      </c>
    </row>
    <row r="69" spans="1:99">
      <c r="A69" s="447">
        <f t="shared" si="2"/>
        <v>5091</v>
      </c>
      <c r="B69" s="448" t="s">
        <v>1813</v>
      </c>
      <c r="C69" s="447">
        <v>38039</v>
      </c>
      <c r="D69" s="447">
        <v>20280</v>
      </c>
      <c r="E69" s="449">
        <v>1</v>
      </c>
      <c r="F69" s="449">
        <v>0</v>
      </c>
      <c r="G69" s="449"/>
      <c r="H69" s="516">
        <f t="shared" ref="H69:H132" si="25">E69</f>
        <v>1</v>
      </c>
      <c r="I69" s="516">
        <f t="shared" ref="I69:I132" si="26">F69</f>
        <v>0</v>
      </c>
      <c r="J69" s="538"/>
      <c r="K69" s="538">
        <f t="shared" si="3"/>
        <v>0.44997466578321704</v>
      </c>
      <c r="L69" s="538">
        <f t="shared" si="4"/>
        <v>0</v>
      </c>
      <c r="M69" s="538">
        <f t="shared" si="5"/>
        <v>0.5500253342167829</v>
      </c>
      <c r="N69" s="538">
        <f t="shared" si="6"/>
        <v>0.44997466578321704</v>
      </c>
      <c r="O69" s="538">
        <f t="shared" si="7"/>
        <v>0</v>
      </c>
      <c r="P69" s="538">
        <f t="shared" si="8"/>
        <v>0.5500253342167829</v>
      </c>
      <c r="R69" s="1295"/>
      <c r="U69" s="504" t="s">
        <v>2252</v>
      </c>
      <c r="V69" s="1345"/>
      <c r="W69" s="547"/>
      <c r="X69" s="547"/>
      <c r="Z69" s="447" t="s">
        <v>2121</v>
      </c>
      <c r="AA69" s="447">
        <v>5</v>
      </c>
      <c r="AD69" s="447">
        <f t="shared" si="12"/>
        <v>4033</v>
      </c>
      <c r="AE69" s="447" t="s">
        <v>1803</v>
      </c>
      <c r="AF69" s="447">
        <v>225803</v>
      </c>
      <c r="AG69" s="447">
        <v>80460</v>
      </c>
      <c r="AH69" s="449">
        <v>0.73728462138750028</v>
      </c>
      <c r="AI69" s="449">
        <v>0.26271537861249972</v>
      </c>
      <c r="AJ69" s="447">
        <f t="shared" si="13"/>
        <v>4033</v>
      </c>
      <c r="BG69" s="447">
        <f t="shared" si="10"/>
        <v>0</v>
      </c>
      <c r="BH69" s="447">
        <v>3237</v>
      </c>
      <c r="BI69" s="447" t="s">
        <v>1797</v>
      </c>
      <c r="BJ69" s="447">
        <v>54606</v>
      </c>
      <c r="BK69" s="447">
        <v>14424</v>
      </c>
      <c r="BL69" s="447">
        <v>0.79104737070838771</v>
      </c>
      <c r="BM69" s="447">
        <v>0.20895262929161235</v>
      </c>
      <c r="BO69" s="447">
        <f t="shared" si="18"/>
        <v>5093</v>
      </c>
      <c r="BP69" s="448" t="s">
        <v>1815</v>
      </c>
      <c r="BQ69" s="447">
        <v>25108</v>
      </c>
      <c r="BR69" s="447">
        <v>0.66405712774398307</v>
      </c>
      <c r="BS69" s="447">
        <v>0.33594287225601693</v>
      </c>
      <c r="BT69" s="447">
        <f t="shared" si="19"/>
        <v>0</v>
      </c>
      <c r="CA69" s="926"/>
      <c r="CB69" s="1295">
        <f t="shared" si="23"/>
        <v>3240</v>
      </c>
      <c r="CC69" s="1295">
        <f t="shared" si="22"/>
        <v>3240</v>
      </c>
      <c r="CD69" s="447">
        <v>64</v>
      </c>
      <c r="CE69" s="1295" t="s">
        <v>8058</v>
      </c>
      <c r="CF69" s="1344"/>
      <c r="CG69" s="1366" t="s">
        <v>8073</v>
      </c>
      <c r="CH69" s="1367"/>
      <c r="CI69" s="1366">
        <v>0</v>
      </c>
      <c r="CJ69" s="1368"/>
      <c r="CK69" s="1366" t="s">
        <v>8073</v>
      </c>
      <c r="CN69" s="566" t="s">
        <v>1807</v>
      </c>
      <c r="CO69" s="447">
        <v>40250</v>
      </c>
      <c r="CQ69" s="566" t="s">
        <v>1807</v>
      </c>
      <c r="CR69" s="447">
        <v>10481</v>
      </c>
      <c r="CT69" s="566" t="s">
        <v>1807</v>
      </c>
      <c r="CU69" s="447">
        <v>71787</v>
      </c>
    </row>
    <row r="70" spans="1:99">
      <c r="A70" s="447">
        <f t="shared" ref="A70:A133" si="27">LEFT(B70,4)+0</f>
        <v>5092</v>
      </c>
      <c r="B70" s="448" t="s">
        <v>1814</v>
      </c>
      <c r="C70" s="447">
        <v>74627</v>
      </c>
      <c r="D70" s="447">
        <v>31570</v>
      </c>
      <c r="E70" s="449">
        <v>1</v>
      </c>
      <c r="F70" s="449">
        <v>0</v>
      </c>
      <c r="G70" s="449"/>
      <c r="H70" s="516">
        <f t="shared" si="25"/>
        <v>1</v>
      </c>
      <c r="I70" s="516">
        <f t="shared" si="26"/>
        <v>0</v>
      </c>
      <c r="J70" s="538"/>
      <c r="K70" s="538">
        <f t="shared" ref="K70:K133" si="28">IFERROR(VLOOKUP($A70,three,5,0),"")</f>
        <v>0.45008551624808713</v>
      </c>
      <c r="L70" s="538">
        <f t="shared" ref="L70:L133" si="29">IFERROR(VLOOKUP($A70,three,7,0),"")</f>
        <v>0</v>
      </c>
      <c r="M70" s="538">
        <f t="shared" ref="M70:M133" si="30">IFERROR(VLOOKUP($A70,three,9,0),"")</f>
        <v>0.54991448375191287</v>
      </c>
      <c r="N70" s="538">
        <f t="shared" ref="N70:N133" si="31">IFERROR(VLOOKUP($A70,three,5,0),"")</f>
        <v>0.45008551624808713</v>
      </c>
      <c r="O70" s="538">
        <f t="shared" ref="O70:O133" si="32">IFERROR(VLOOKUP($A70,three,7,0),"")</f>
        <v>0</v>
      </c>
      <c r="P70" s="538">
        <f t="shared" ref="P70:P133" si="33">IFERROR(VLOOKUP($A70,three,9,0),"")</f>
        <v>0.54991448375191287</v>
      </c>
      <c r="R70" s="1295"/>
      <c r="U70" s="504" t="s">
        <v>2253</v>
      </c>
      <c r="V70" s="1345"/>
      <c r="W70" s="547"/>
      <c r="X70" s="547"/>
      <c r="Z70" s="447" t="s">
        <v>2122</v>
      </c>
      <c r="AA70" s="447">
        <v>5</v>
      </c>
      <c r="AD70" s="447">
        <f t="shared" si="12"/>
        <v>4034</v>
      </c>
      <c r="AE70" s="447" t="s">
        <v>1804</v>
      </c>
      <c r="AF70" s="447">
        <v>785309</v>
      </c>
      <c r="AG70" s="447">
        <v>275910</v>
      </c>
      <c r="AH70" s="449">
        <v>0.7400065396492147</v>
      </c>
      <c r="AI70" s="449">
        <v>0.2599934603507853</v>
      </c>
      <c r="AJ70" s="447">
        <f t="shared" si="13"/>
        <v>4034</v>
      </c>
      <c r="BG70" s="447">
        <f t="shared" ref="BG70:BG133" si="34">IFERROR(VLOOKUP(BH70,dc,1,0),0)</f>
        <v>3245</v>
      </c>
      <c r="BH70" s="447">
        <v>3245</v>
      </c>
      <c r="BI70" s="447" t="s">
        <v>1798</v>
      </c>
      <c r="BJ70" s="447">
        <v>7038</v>
      </c>
      <c r="BK70" s="447">
        <v>2356</v>
      </c>
      <c r="BL70" s="447">
        <v>0.74920161805407703</v>
      </c>
      <c r="BM70" s="447">
        <v>0.25079838194592291</v>
      </c>
      <c r="BO70" s="447">
        <f t="shared" si="18"/>
        <v>5094</v>
      </c>
      <c r="BP70" s="448" t="s">
        <v>1816</v>
      </c>
      <c r="BQ70" s="447">
        <v>5505876</v>
      </c>
      <c r="BR70" s="447">
        <v>0.62068587672219977</v>
      </c>
      <c r="BS70" s="447">
        <v>0.37931412327780023</v>
      </c>
      <c r="BT70" s="447">
        <f t="shared" si="19"/>
        <v>0</v>
      </c>
      <c r="CA70" s="926"/>
      <c r="CB70" s="1295">
        <f t="shared" si="23"/>
        <v>3245</v>
      </c>
      <c r="CC70" s="1295">
        <f t="shared" si="22"/>
        <v>3245</v>
      </c>
      <c r="CD70" s="447">
        <v>65</v>
      </c>
      <c r="CE70" s="1295" t="s">
        <v>1798</v>
      </c>
      <c r="CF70" s="1344"/>
      <c r="CG70" s="1366">
        <v>0.46348218325404117</v>
      </c>
      <c r="CH70" s="1367"/>
      <c r="CI70" s="1366">
        <v>0</v>
      </c>
      <c r="CJ70" s="1368"/>
      <c r="CK70" s="1366">
        <v>0.53651781674595889</v>
      </c>
      <c r="CN70" s="566" t="s">
        <v>1808</v>
      </c>
      <c r="CO70" s="447">
        <v>70377</v>
      </c>
      <c r="CQ70" s="566" t="s">
        <v>1808</v>
      </c>
      <c r="CR70" s="447">
        <v>14888</v>
      </c>
      <c r="CT70" s="566" t="s">
        <v>1808</v>
      </c>
      <c r="CU70" s="447">
        <v>115452</v>
      </c>
    </row>
    <row r="71" spans="1:99">
      <c r="A71" s="447">
        <f t="shared" si="27"/>
        <v>5093</v>
      </c>
      <c r="B71" s="448" t="s">
        <v>1815</v>
      </c>
      <c r="C71" s="447">
        <v>48378</v>
      </c>
      <c r="D71" s="447">
        <v>16620</v>
      </c>
      <c r="E71" s="449">
        <v>1</v>
      </c>
      <c r="F71" s="449">
        <v>0</v>
      </c>
      <c r="G71" s="449"/>
      <c r="H71" s="516">
        <f t="shared" si="25"/>
        <v>1</v>
      </c>
      <c r="I71" s="516">
        <f t="shared" si="26"/>
        <v>0</v>
      </c>
      <c r="J71" s="538"/>
      <c r="K71" s="538">
        <f t="shared" si="28"/>
        <v>0.45039340375080839</v>
      </c>
      <c r="L71" s="538">
        <f t="shared" si="29"/>
        <v>0</v>
      </c>
      <c r="M71" s="538">
        <f t="shared" si="30"/>
        <v>0.54960659624919161</v>
      </c>
      <c r="N71" s="538">
        <f t="shared" si="31"/>
        <v>0.45039340375080839</v>
      </c>
      <c r="O71" s="538">
        <f t="shared" si="32"/>
        <v>0</v>
      </c>
      <c r="P71" s="538">
        <f t="shared" si="33"/>
        <v>0.54960659624919161</v>
      </c>
      <c r="R71" s="1295"/>
      <c r="U71" s="504" t="s">
        <v>2254</v>
      </c>
      <c r="V71" s="1345"/>
      <c r="W71" s="547"/>
      <c r="X71" s="547"/>
      <c r="Z71" s="447" t="s">
        <v>2123</v>
      </c>
      <c r="AA71" s="447">
        <v>5</v>
      </c>
      <c r="AD71" s="447">
        <f t="shared" ref="AD71:AD134" si="35">LEFT(AE71,4)+0</f>
        <v>4043</v>
      </c>
      <c r="AE71" s="447" t="s">
        <v>1805</v>
      </c>
      <c r="AF71" s="447">
        <v>14270</v>
      </c>
      <c r="AG71" s="447">
        <v>4571</v>
      </c>
      <c r="AH71" s="449">
        <v>0.75739079666684361</v>
      </c>
      <c r="AI71" s="449">
        <v>0.24260920333315639</v>
      </c>
      <c r="AJ71" s="447">
        <f t="shared" ref="AJ71:AJ134" si="36">IFERROR(VLOOKUP(AD71,A$6:A$292,1,0),"NEW")</f>
        <v>4043</v>
      </c>
      <c r="BG71" s="447">
        <f t="shared" si="34"/>
        <v>3405</v>
      </c>
      <c r="BH71" s="447">
        <v>3405</v>
      </c>
      <c r="BI71" s="447" t="s">
        <v>1799</v>
      </c>
      <c r="BJ71" s="447">
        <v>135674</v>
      </c>
      <c r="BK71" s="447">
        <v>22986</v>
      </c>
      <c r="BL71" s="447">
        <v>0.85512416488087739</v>
      </c>
      <c r="BM71" s="447">
        <v>0.14487583511912266</v>
      </c>
      <c r="BO71" s="447">
        <f t="shared" ref="BO71:BO134" si="37">LEFT(BP71,4)+0</f>
        <v>5095</v>
      </c>
      <c r="BP71" s="448" t="s">
        <v>1817</v>
      </c>
      <c r="BQ71" s="447">
        <v>122883</v>
      </c>
      <c r="BR71" s="447">
        <v>0.66230994356920725</v>
      </c>
      <c r="BS71" s="447">
        <v>0.33769005643079275</v>
      </c>
      <c r="BT71" s="447">
        <f t="shared" ref="BT71:BT134" si="38">BR71+BS71-1</f>
        <v>0</v>
      </c>
      <c r="CA71" s="926"/>
      <c r="CB71" s="1295">
        <f t="shared" si="23"/>
        <v>3249</v>
      </c>
      <c r="CC71" s="1295">
        <f t="shared" si="22"/>
        <v>3249</v>
      </c>
      <c r="CD71" s="447">
        <v>66</v>
      </c>
      <c r="CE71" s="1295" t="s">
        <v>8059</v>
      </c>
      <c r="CF71" s="1344"/>
      <c r="CG71" s="1366" t="s">
        <v>8073</v>
      </c>
      <c r="CH71" s="1367"/>
      <c r="CI71" s="1366">
        <v>0</v>
      </c>
      <c r="CJ71" s="1368"/>
      <c r="CK71" s="1366" t="s">
        <v>8073</v>
      </c>
      <c r="CN71" s="566" t="s">
        <v>1809</v>
      </c>
      <c r="CO71" s="447">
        <v>72394</v>
      </c>
      <c r="CQ71" s="566" t="s">
        <v>1809</v>
      </c>
      <c r="CR71" s="447">
        <v>19299</v>
      </c>
      <c r="CT71" s="566" t="s">
        <v>1809</v>
      </c>
      <c r="CU71" s="447">
        <v>126307</v>
      </c>
    </row>
    <row r="72" spans="1:99">
      <c r="A72" s="447">
        <f t="shared" si="27"/>
        <v>5094</v>
      </c>
      <c r="B72" s="448" t="s">
        <v>2542</v>
      </c>
      <c r="C72" s="447">
        <v>1636436</v>
      </c>
      <c r="D72" s="447">
        <v>777960</v>
      </c>
      <c r="E72" s="449">
        <v>1</v>
      </c>
      <c r="F72" s="449">
        <v>0</v>
      </c>
      <c r="G72" s="449"/>
      <c r="H72" s="516">
        <f t="shared" si="25"/>
        <v>1</v>
      </c>
      <c r="I72" s="516">
        <f t="shared" si="26"/>
        <v>0</v>
      </c>
      <c r="J72" s="538"/>
      <c r="K72" s="538">
        <f t="shared" si="28"/>
        <v>0.43050312788119383</v>
      </c>
      <c r="L72" s="538">
        <f t="shared" si="29"/>
        <v>0</v>
      </c>
      <c r="M72" s="538">
        <f t="shared" si="30"/>
        <v>0.57034875303834986</v>
      </c>
      <c r="N72" s="538">
        <f t="shared" si="31"/>
        <v>0.43050312788119383</v>
      </c>
      <c r="O72" s="538">
        <f t="shared" si="32"/>
        <v>0</v>
      </c>
      <c r="P72" s="538">
        <f t="shared" si="33"/>
        <v>0.57034875303834986</v>
      </c>
      <c r="U72" s="504" t="s">
        <v>2255</v>
      </c>
      <c r="V72" s="1345"/>
      <c r="W72" s="547"/>
      <c r="X72" s="547"/>
      <c r="Z72" s="447" t="s">
        <v>2124</v>
      </c>
      <c r="AA72" s="1295">
        <v>5</v>
      </c>
      <c r="AD72" s="447">
        <f t="shared" si="35"/>
        <v>4046</v>
      </c>
      <c r="AE72" s="447" t="s">
        <v>1806</v>
      </c>
      <c r="AF72" s="447">
        <v>261480</v>
      </c>
      <c r="AG72" s="447">
        <v>80798</v>
      </c>
      <c r="AH72" s="449">
        <v>0.76394042269733964</v>
      </c>
      <c r="AI72" s="449">
        <v>0.23605957730266036</v>
      </c>
      <c r="AJ72" s="447">
        <f t="shared" si="36"/>
        <v>4046</v>
      </c>
      <c r="BG72" s="447">
        <f t="shared" si="34"/>
        <v>3411</v>
      </c>
      <c r="BH72" s="447">
        <v>3411</v>
      </c>
      <c r="BI72" s="447" t="s">
        <v>1800</v>
      </c>
      <c r="BJ72" s="447">
        <v>121372</v>
      </c>
      <c r="BK72" s="447">
        <v>29276</v>
      </c>
      <c r="BL72" s="447">
        <v>0.80566618873134721</v>
      </c>
      <c r="BM72" s="447">
        <v>0.19433381126865276</v>
      </c>
      <c r="BO72" s="447">
        <f t="shared" si="37"/>
        <v>5096</v>
      </c>
      <c r="BP72" s="448" t="s">
        <v>1818</v>
      </c>
      <c r="BQ72" s="447">
        <v>108241</v>
      </c>
      <c r="BR72" s="447">
        <v>0.6630992127913744</v>
      </c>
      <c r="BS72" s="447">
        <v>0.3369007872086256</v>
      </c>
      <c r="BT72" s="447">
        <f t="shared" si="38"/>
        <v>0</v>
      </c>
      <c r="CA72" s="926"/>
      <c r="CB72" s="1295">
        <f t="shared" si="23"/>
        <v>3405</v>
      </c>
      <c r="CC72" s="1295">
        <f t="shared" si="22"/>
        <v>3405</v>
      </c>
      <c r="CD72" s="447">
        <v>67</v>
      </c>
      <c r="CE72" s="1295" t="s">
        <v>7966</v>
      </c>
      <c r="CF72" s="1344"/>
      <c r="CG72" s="1366">
        <v>0.50720569510359992</v>
      </c>
      <c r="CH72" s="1367"/>
      <c r="CI72" s="1366">
        <v>0</v>
      </c>
      <c r="CJ72" s="1368"/>
      <c r="CK72" s="1366">
        <v>0.49279430489640003</v>
      </c>
      <c r="CN72" s="566" t="s">
        <v>1810</v>
      </c>
      <c r="CO72" s="447">
        <v>116690</v>
      </c>
      <c r="CQ72" s="566" t="s">
        <v>1810</v>
      </c>
      <c r="CR72" s="447">
        <v>45768</v>
      </c>
      <c r="CT72" s="566" t="s">
        <v>1810</v>
      </c>
      <c r="CU72" s="447">
        <v>317719</v>
      </c>
    </row>
    <row r="73" spans="1:99">
      <c r="A73" s="447">
        <f t="shared" si="27"/>
        <v>5095</v>
      </c>
      <c r="B73" s="448" t="s">
        <v>2543</v>
      </c>
      <c r="C73" s="447">
        <v>9801</v>
      </c>
      <c r="D73" s="447">
        <v>2963</v>
      </c>
      <c r="E73" s="449">
        <v>1</v>
      </c>
      <c r="F73" s="449">
        <v>0</v>
      </c>
      <c r="G73" s="449"/>
      <c r="H73" s="516">
        <f t="shared" si="25"/>
        <v>1</v>
      </c>
      <c r="I73" s="516">
        <f t="shared" si="26"/>
        <v>0</v>
      </c>
      <c r="J73" s="538"/>
      <c r="K73" s="538">
        <f t="shared" si="28"/>
        <v>0.45140284588793311</v>
      </c>
      <c r="L73" s="538">
        <f t="shared" si="29"/>
        <v>0</v>
      </c>
      <c r="M73" s="538">
        <f t="shared" si="30"/>
        <v>0.54859715411206689</v>
      </c>
      <c r="N73" s="538">
        <f t="shared" si="31"/>
        <v>0.45140284588793311</v>
      </c>
      <c r="O73" s="538">
        <f t="shared" si="32"/>
        <v>0</v>
      </c>
      <c r="P73" s="538">
        <f t="shared" si="33"/>
        <v>0.54859715411206689</v>
      </c>
      <c r="R73" s="1295"/>
      <c r="U73" s="504" t="s">
        <v>2256</v>
      </c>
      <c r="V73" s="1345"/>
      <c r="W73" s="547"/>
      <c r="X73" s="547"/>
      <c r="Z73" s="447" t="s">
        <v>2125</v>
      </c>
      <c r="AA73" s="447">
        <v>5</v>
      </c>
      <c r="AD73" s="447">
        <f t="shared" si="35"/>
        <v>4051</v>
      </c>
      <c r="AE73" s="448" t="s">
        <v>1807</v>
      </c>
      <c r="AF73" s="447">
        <v>45439</v>
      </c>
      <c r="AG73" s="447">
        <v>15548</v>
      </c>
      <c r="AH73" s="449">
        <v>0.74506042271303718</v>
      </c>
      <c r="AI73" s="449">
        <v>0.25493957728696282</v>
      </c>
      <c r="AJ73" s="447">
        <f t="shared" si="36"/>
        <v>4051</v>
      </c>
      <c r="BG73" s="447">
        <f t="shared" si="34"/>
        <v>4030</v>
      </c>
      <c r="BH73" s="447">
        <v>4030</v>
      </c>
      <c r="BI73" s="447" t="s">
        <v>1801</v>
      </c>
      <c r="BJ73" s="447">
        <v>82226</v>
      </c>
      <c r="BK73" s="447">
        <v>16151</v>
      </c>
      <c r="BL73" s="447">
        <v>0.83582544700488937</v>
      </c>
      <c r="BM73" s="447">
        <v>0.16417455299511063</v>
      </c>
      <c r="BO73" s="447">
        <f t="shared" si="37"/>
        <v>5097</v>
      </c>
      <c r="BP73" s="448" t="s">
        <v>1819</v>
      </c>
      <c r="BQ73" s="447">
        <v>767538</v>
      </c>
      <c r="BR73" s="447">
        <v>0.58923492305011282</v>
      </c>
      <c r="BS73" s="447">
        <v>0.41076507694988718</v>
      </c>
      <c r="BT73" s="447">
        <f t="shared" si="38"/>
        <v>0</v>
      </c>
      <c r="CA73" s="926"/>
      <c r="CB73" s="1295">
        <f t="shared" si="23"/>
        <v>3411</v>
      </c>
      <c r="CC73" s="1295">
        <f t="shared" si="22"/>
        <v>3411</v>
      </c>
      <c r="CD73" s="447">
        <v>68</v>
      </c>
      <c r="CE73" s="1295" t="s">
        <v>1800</v>
      </c>
      <c r="CF73" s="1344"/>
      <c r="CG73" s="1366">
        <v>0.44468832309043022</v>
      </c>
      <c r="CH73" s="1367"/>
      <c r="CI73" s="1366">
        <v>0</v>
      </c>
      <c r="CJ73" s="1368"/>
      <c r="CK73" s="1366">
        <v>0.55531167690956984</v>
      </c>
      <c r="CN73" s="566" t="s">
        <v>1811</v>
      </c>
      <c r="CO73" s="447">
        <v>73373</v>
      </c>
      <c r="CQ73" s="566" t="s">
        <v>1811</v>
      </c>
      <c r="CR73" s="447">
        <v>21683</v>
      </c>
      <c r="CT73" s="566" t="s">
        <v>1811</v>
      </c>
      <c r="CU73" s="447">
        <v>135246</v>
      </c>
    </row>
    <row r="74" spans="1:99">
      <c r="A74" s="447">
        <f t="shared" si="27"/>
        <v>5096</v>
      </c>
      <c r="B74" s="448" t="s">
        <v>1818</v>
      </c>
      <c r="C74" s="447">
        <v>161487</v>
      </c>
      <c r="D74" s="447">
        <v>68634</v>
      </c>
      <c r="E74" s="449">
        <v>1</v>
      </c>
      <c r="F74" s="449">
        <v>0</v>
      </c>
      <c r="G74" s="449"/>
      <c r="H74" s="516">
        <f t="shared" si="25"/>
        <v>1</v>
      </c>
      <c r="I74" s="516">
        <f t="shared" si="26"/>
        <v>0</v>
      </c>
      <c r="J74" s="538"/>
      <c r="K74" s="538">
        <f t="shared" si="28"/>
        <v>0.44431788036119713</v>
      </c>
      <c r="L74" s="538">
        <f t="shared" si="29"/>
        <v>0</v>
      </c>
      <c r="M74" s="538">
        <f t="shared" si="30"/>
        <v>0.55714332470879258</v>
      </c>
      <c r="N74" s="538">
        <f t="shared" si="31"/>
        <v>0.44431788036119713</v>
      </c>
      <c r="O74" s="538">
        <f t="shared" si="32"/>
        <v>0</v>
      </c>
      <c r="P74" s="538">
        <f t="shared" si="33"/>
        <v>0.55714332470879258</v>
      </c>
      <c r="U74" s="504" t="s">
        <v>2257</v>
      </c>
      <c r="V74" s="1345"/>
      <c r="W74" s="547"/>
      <c r="X74" s="547"/>
      <c r="Z74" s="447" t="s">
        <v>2126</v>
      </c>
      <c r="AA74" s="1295">
        <v>5</v>
      </c>
      <c r="AD74" s="447">
        <f t="shared" si="35"/>
        <v>4053</v>
      </c>
      <c r="AE74" s="448" t="s">
        <v>1808</v>
      </c>
      <c r="AF74" s="447">
        <v>67225</v>
      </c>
      <c r="AG74" s="447">
        <v>23440</v>
      </c>
      <c r="AH74" s="449">
        <v>0.7414658357690399</v>
      </c>
      <c r="AI74" s="449">
        <v>0.2585341642309601</v>
      </c>
      <c r="AJ74" s="447">
        <f t="shared" si="36"/>
        <v>4053</v>
      </c>
      <c r="BG74" s="447">
        <f t="shared" si="34"/>
        <v>4031</v>
      </c>
      <c r="BH74" s="447">
        <v>4031</v>
      </c>
      <c r="BI74" s="447" t="s">
        <v>1802</v>
      </c>
      <c r="BJ74" s="447">
        <v>152216</v>
      </c>
      <c r="BK74" s="447">
        <v>33893</v>
      </c>
      <c r="BL74" s="447">
        <v>0.81788629244152622</v>
      </c>
      <c r="BM74" s="447">
        <v>0.18211370755847381</v>
      </c>
      <c r="BO74" s="447">
        <f t="shared" si="37"/>
        <v>5098</v>
      </c>
      <c r="BP74" s="448" t="s">
        <v>1820</v>
      </c>
      <c r="BQ74" s="447">
        <v>126932</v>
      </c>
      <c r="BR74" s="447">
        <v>0.6844392679586313</v>
      </c>
      <c r="BS74" s="447">
        <v>0.3155607320413687</v>
      </c>
      <c r="BT74" s="447">
        <f t="shared" si="38"/>
        <v>0</v>
      </c>
      <c r="CA74" s="926"/>
      <c r="CB74" s="1295">
        <f t="shared" si="23"/>
        <v>3500</v>
      </c>
      <c r="CC74" s="1295">
        <f t="shared" si="22"/>
        <v>3500</v>
      </c>
      <c r="CD74" s="447">
        <v>69</v>
      </c>
      <c r="CE74" s="1295" t="s">
        <v>8169</v>
      </c>
      <c r="CF74" s="1344"/>
      <c r="CG74" s="1366">
        <v>0.49382656037332295</v>
      </c>
      <c r="CH74" s="1367"/>
      <c r="CI74" s="1366">
        <v>0</v>
      </c>
      <c r="CJ74" s="1368"/>
      <c r="CK74" s="1366">
        <v>0.50784237474884952</v>
      </c>
      <c r="CN74" s="566" t="s">
        <v>1812</v>
      </c>
      <c r="CO74" s="447">
        <v>330</v>
      </c>
      <c r="CQ74" s="566" t="s">
        <v>1812</v>
      </c>
      <c r="CR74" s="447">
        <v>50</v>
      </c>
      <c r="CT74" s="566" t="s">
        <v>1812</v>
      </c>
      <c r="CU74" s="447">
        <v>766</v>
      </c>
    </row>
    <row r="75" spans="1:99">
      <c r="A75" s="447">
        <f t="shared" si="27"/>
        <v>5097</v>
      </c>
      <c r="B75" s="448" t="s">
        <v>5139</v>
      </c>
      <c r="C75" s="447">
        <v>552023</v>
      </c>
      <c r="D75" s="447">
        <v>257351</v>
      </c>
      <c r="E75" s="449">
        <v>1</v>
      </c>
      <c r="F75" s="449">
        <v>0</v>
      </c>
      <c r="G75" s="449"/>
      <c r="H75" s="516">
        <f t="shared" si="25"/>
        <v>1</v>
      </c>
      <c r="I75" s="516">
        <f t="shared" si="26"/>
        <v>0</v>
      </c>
      <c r="J75" s="538"/>
      <c r="K75" s="538">
        <f t="shared" si="28"/>
        <v>0.4362414859241695</v>
      </c>
      <c r="L75" s="538">
        <f t="shared" si="29"/>
        <v>0</v>
      </c>
      <c r="M75" s="538">
        <f t="shared" si="30"/>
        <v>0.56375851407583044</v>
      </c>
      <c r="N75" s="538">
        <f t="shared" si="31"/>
        <v>0.4362414859241695</v>
      </c>
      <c r="O75" s="538">
        <f t="shared" si="32"/>
        <v>0</v>
      </c>
      <c r="P75" s="538">
        <f t="shared" si="33"/>
        <v>0.56375851407583044</v>
      </c>
      <c r="U75" s="504" t="s">
        <v>2258</v>
      </c>
      <c r="V75" s="1345"/>
      <c r="W75" s="547"/>
      <c r="X75" s="547"/>
      <c r="Z75" s="447" t="s">
        <v>2127</v>
      </c>
      <c r="AA75" s="447">
        <v>5</v>
      </c>
      <c r="AD75" s="447">
        <f t="shared" si="35"/>
        <v>5084</v>
      </c>
      <c r="AE75" s="448" t="s">
        <v>1809</v>
      </c>
      <c r="AF75" s="447">
        <v>2995403</v>
      </c>
      <c r="AG75" s="447">
        <v>788091</v>
      </c>
      <c r="AH75" s="449">
        <v>0.79170285455718969</v>
      </c>
      <c r="AI75" s="449">
        <v>0.20829714544281031</v>
      </c>
      <c r="AJ75" s="447" t="str">
        <f t="shared" si="36"/>
        <v>NEW</v>
      </c>
      <c r="BG75" s="447">
        <f t="shared" si="34"/>
        <v>4033</v>
      </c>
      <c r="BH75" s="447">
        <v>4033</v>
      </c>
      <c r="BI75" s="447" t="s">
        <v>1803</v>
      </c>
      <c r="BJ75" s="447">
        <v>280729</v>
      </c>
      <c r="BK75" s="447">
        <v>79353</v>
      </c>
      <c r="BL75" s="447">
        <v>0.77962519648302331</v>
      </c>
      <c r="BM75" s="447">
        <v>0.22037480351697669</v>
      </c>
      <c r="BO75" s="447">
        <f t="shared" si="37"/>
        <v>5099</v>
      </c>
      <c r="BP75" s="448" t="s">
        <v>1821</v>
      </c>
      <c r="BQ75" s="447">
        <v>190147</v>
      </c>
      <c r="BR75" s="447">
        <v>0.60785379311226695</v>
      </c>
      <c r="BS75" s="447">
        <v>0.39214620688773305</v>
      </c>
      <c r="BT75" s="447">
        <f t="shared" si="38"/>
        <v>0</v>
      </c>
      <c r="CA75" s="926"/>
      <c r="CB75" s="1295">
        <f t="shared" ref="CB75:CB138" si="39">VLOOKUP(CC75,dc,1,0)</f>
        <v>3501</v>
      </c>
      <c r="CC75" s="1295">
        <f t="shared" ref="CC75:CC138" si="40">LEFT(CE75,4)+0</f>
        <v>3501</v>
      </c>
      <c r="CD75" s="447">
        <v>70</v>
      </c>
      <c r="CE75" s="1295" t="s">
        <v>8170</v>
      </c>
      <c r="CF75" s="1344"/>
      <c r="CG75" s="1366">
        <v>0.47860020824844945</v>
      </c>
      <c r="CH75" s="1367"/>
      <c r="CI75" s="1366">
        <v>0</v>
      </c>
      <c r="CJ75" s="1368"/>
      <c r="CK75" s="1366">
        <v>0.52374485037801621</v>
      </c>
      <c r="CN75" s="566" t="s">
        <v>1813</v>
      </c>
      <c r="CO75" s="447">
        <v>75353</v>
      </c>
      <c r="CQ75" s="566" t="s">
        <v>1813</v>
      </c>
      <c r="CR75" s="447">
        <v>22420</v>
      </c>
      <c r="CT75" s="566" t="s">
        <v>1813</v>
      </c>
      <c r="CU75" s="447">
        <v>159775</v>
      </c>
    </row>
    <row r="76" spans="1:99">
      <c r="A76" s="447">
        <f t="shared" si="27"/>
        <v>5098</v>
      </c>
      <c r="B76" s="448" t="s">
        <v>1820</v>
      </c>
      <c r="C76" s="447">
        <v>77935</v>
      </c>
      <c r="D76" s="447">
        <v>29811</v>
      </c>
      <c r="E76" s="449">
        <v>1</v>
      </c>
      <c r="F76" s="449">
        <v>0</v>
      </c>
      <c r="G76" s="449"/>
      <c r="H76" s="516">
        <f t="shared" si="25"/>
        <v>1</v>
      </c>
      <c r="I76" s="516">
        <f t="shared" si="26"/>
        <v>0</v>
      </c>
      <c r="J76" s="538"/>
      <c r="K76" s="538">
        <f t="shared" si="28"/>
        <v>0.44661866231163239</v>
      </c>
      <c r="L76" s="538">
        <f t="shared" si="29"/>
        <v>0</v>
      </c>
      <c r="M76" s="538">
        <f t="shared" si="30"/>
        <v>0.55338133768836761</v>
      </c>
      <c r="N76" s="538">
        <f t="shared" si="31"/>
        <v>0.44661866231163239</v>
      </c>
      <c r="O76" s="538">
        <f t="shared" si="32"/>
        <v>0</v>
      </c>
      <c r="P76" s="538">
        <f t="shared" si="33"/>
        <v>0.55338133768836761</v>
      </c>
      <c r="U76" s="504" t="s">
        <v>2259</v>
      </c>
      <c r="V76" s="1345"/>
      <c r="W76" s="547"/>
      <c r="X76" s="547"/>
      <c r="Z76" s="447" t="s">
        <v>2128</v>
      </c>
      <c r="AA76" s="1295">
        <v>5</v>
      </c>
      <c r="AD76" s="447">
        <f t="shared" si="35"/>
        <v>5088</v>
      </c>
      <c r="AE76" s="447" t="s">
        <v>1810</v>
      </c>
      <c r="AF76" s="447">
        <v>204336</v>
      </c>
      <c r="AG76" s="447">
        <v>106065</v>
      </c>
      <c r="AH76" s="449">
        <v>0.65829684827046309</v>
      </c>
      <c r="AI76" s="449">
        <v>0.34170315172953691</v>
      </c>
      <c r="AJ76" s="447" t="str">
        <f t="shared" si="36"/>
        <v>NEW</v>
      </c>
      <c r="BG76" s="447">
        <f t="shared" si="34"/>
        <v>4034</v>
      </c>
      <c r="BH76" s="447">
        <v>4034</v>
      </c>
      <c r="BI76" s="447" t="s">
        <v>1804</v>
      </c>
      <c r="BJ76" s="447">
        <v>1259245</v>
      </c>
      <c r="BK76" s="447">
        <v>333993</v>
      </c>
      <c r="BL76" s="447">
        <v>0.79036841953305159</v>
      </c>
      <c r="BM76" s="447">
        <v>0.20963158046694844</v>
      </c>
      <c r="BO76" s="447">
        <f t="shared" si="37"/>
        <v>5100</v>
      </c>
      <c r="BP76" s="448" t="s">
        <v>1822</v>
      </c>
      <c r="BQ76" s="447">
        <v>107626</v>
      </c>
      <c r="BR76" s="447">
        <v>0.5743085682573732</v>
      </c>
      <c r="BS76" s="447">
        <v>0.4256914317426268</v>
      </c>
      <c r="BT76" s="447">
        <f t="shared" si="38"/>
        <v>0</v>
      </c>
      <c r="CA76" s="926"/>
      <c r="CB76" s="1295">
        <f t="shared" si="39"/>
        <v>3502</v>
      </c>
      <c r="CC76" s="1295">
        <f t="shared" si="40"/>
        <v>3502</v>
      </c>
      <c r="CD76" s="447">
        <v>71</v>
      </c>
      <c r="CE76" s="1295" t="s">
        <v>8171</v>
      </c>
      <c r="CF76" s="1344"/>
      <c r="CG76" s="1366">
        <v>0.48160842156802741</v>
      </c>
      <c r="CH76" s="1367"/>
      <c r="CI76" s="1366">
        <v>0</v>
      </c>
      <c r="CJ76" s="1368"/>
      <c r="CK76" s="1366">
        <v>0.52010526960034276</v>
      </c>
      <c r="CN76" s="566" t="s">
        <v>1814</v>
      </c>
      <c r="CO76" s="447">
        <v>165665</v>
      </c>
      <c r="CQ76" s="566" t="s">
        <v>1814</v>
      </c>
      <c r="CR76" s="447">
        <v>53091</v>
      </c>
      <c r="CT76" s="566" t="s">
        <v>1814</v>
      </c>
      <c r="CU76" s="447">
        <v>263937</v>
      </c>
    </row>
    <row r="77" spans="1:99">
      <c r="A77" s="447">
        <f t="shared" si="27"/>
        <v>5099</v>
      </c>
      <c r="B77" s="448" t="s">
        <v>1821</v>
      </c>
      <c r="C77" s="447">
        <v>161183</v>
      </c>
      <c r="D77" s="447">
        <v>106326</v>
      </c>
      <c r="E77" s="449">
        <v>1</v>
      </c>
      <c r="F77" s="449">
        <v>0</v>
      </c>
      <c r="G77" s="449"/>
      <c r="H77" s="516">
        <f t="shared" si="25"/>
        <v>1</v>
      </c>
      <c r="I77" s="516">
        <f t="shared" si="26"/>
        <v>0</v>
      </c>
      <c r="J77" s="538"/>
      <c r="K77" s="538">
        <f t="shared" si="28"/>
        <v>0.41133684179578395</v>
      </c>
      <c r="L77" s="538">
        <f t="shared" si="29"/>
        <v>0</v>
      </c>
      <c r="M77" s="538">
        <f t="shared" si="30"/>
        <v>0.58898315968971615</v>
      </c>
      <c r="N77" s="538">
        <f t="shared" si="31"/>
        <v>0.41133684179578395</v>
      </c>
      <c r="O77" s="538">
        <f t="shared" si="32"/>
        <v>0</v>
      </c>
      <c r="P77" s="538">
        <f t="shared" si="33"/>
        <v>0.58898315968971615</v>
      </c>
      <c r="U77" s="504" t="s">
        <v>2260</v>
      </c>
      <c r="V77" s="1345"/>
      <c r="W77" s="547"/>
      <c r="X77" s="547"/>
      <c r="Z77" s="447" t="s">
        <v>2129</v>
      </c>
      <c r="AA77" s="1295">
        <v>5</v>
      </c>
      <c r="AD77" s="447">
        <f t="shared" si="35"/>
        <v>5089</v>
      </c>
      <c r="AE77" s="447" t="s">
        <v>1811</v>
      </c>
      <c r="AF77" s="447">
        <v>100091</v>
      </c>
      <c r="AG77" s="447">
        <v>37158</v>
      </c>
      <c r="AH77" s="449">
        <v>0.72926578700026956</v>
      </c>
      <c r="AI77" s="449">
        <v>0.27073421299973044</v>
      </c>
      <c r="AJ77" s="447">
        <f t="shared" si="36"/>
        <v>5089</v>
      </c>
      <c r="BG77" s="447">
        <f t="shared" si="34"/>
        <v>4043</v>
      </c>
      <c r="BH77" s="447">
        <v>4043</v>
      </c>
      <c r="BI77" s="447" t="s">
        <v>1805</v>
      </c>
      <c r="BJ77" s="447">
        <v>132203</v>
      </c>
      <c r="BK77" s="447">
        <v>33225</v>
      </c>
      <c r="BL77" s="447">
        <v>0.79915733733104433</v>
      </c>
      <c r="BM77" s="447">
        <v>0.20084266266895567</v>
      </c>
      <c r="BO77" s="447">
        <f t="shared" si="37"/>
        <v>5101</v>
      </c>
      <c r="BP77" s="448" t="s">
        <v>1823</v>
      </c>
      <c r="BQ77" s="447">
        <v>9041</v>
      </c>
      <c r="BR77" s="447">
        <v>0.63078211121188865</v>
      </c>
      <c r="BS77" s="447">
        <v>0.36921788878811135</v>
      </c>
      <c r="BT77" s="447">
        <f t="shared" si="38"/>
        <v>0</v>
      </c>
      <c r="CA77" s="926"/>
      <c r="CB77" s="1295" t="e">
        <f t="shared" si="39"/>
        <v>#VALUE!</v>
      </c>
      <c r="CC77" s="1295" t="e">
        <f t="shared" si="40"/>
        <v>#VALUE!</v>
      </c>
      <c r="CD77" s="447">
        <v>73</v>
      </c>
      <c r="CE77" s="1295"/>
      <c r="CF77" s="1344"/>
      <c r="CG77" s="1366"/>
      <c r="CH77" s="1367"/>
      <c r="CI77" s="1366"/>
      <c r="CJ77" s="1368"/>
      <c r="CK77" s="1366"/>
      <c r="CN77" s="566" t="s">
        <v>1815</v>
      </c>
      <c r="CO77" s="447">
        <v>32558</v>
      </c>
      <c r="CQ77" s="566" t="s">
        <v>1815</v>
      </c>
      <c r="CR77" s="447">
        <v>10874</v>
      </c>
      <c r="CT77" s="566" t="s">
        <v>1815</v>
      </c>
      <c r="CU77" s="447">
        <v>64122</v>
      </c>
    </row>
    <row r="78" spans="1:99">
      <c r="A78" s="447">
        <f t="shared" si="27"/>
        <v>5100</v>
      </c>
      <c r="B78" s="448" t="s">
        <v>1822</v>
      </c>
      <c r="C78" s="447">
        <v>246973</v>
      </c>
      <c r="D78" s="447">
        <v>103994</v>
      </c>
      <c r="E78" s="449">
        <v>1</v>
      </c>
      <c r="F78" s="449">
        <v>0</v>
      </c>
      <c r="G78" s="449"/>
      <c r="H78" s="516">
        <f t="shared" si="25"/>
        <v>1</v>
      </c>
      <c r="I78" s="516">
        <f t="shared" si="26"/>
        <v>0</v>
      </c>
      <c r="J78" s="538"/>
      <c r="K78" s="538">
        <f t="shared" si="28"/>
        <v>0.41914479388780124</v>
      </c>
      <c r="L78" s="538">
        <f t="shared" si="29"/>
        <v>0</v>
      </c>
      <c r="M78" s="538">
        <f t="shared" si="30"/>
        <v>0.58085520611219876</v>
      </c>
      <c r="N78" s="538">
        <f t="shared" si="31"/>
        <v>0.41914479388780124</v>
      </c>
      <c r="O78" s="538">
        <f t="shared" si="32"/>
        <v>0</v>
      </c>
      <c r="P78" s="538">
        <f t="shared" si="33"/>
        <v>0.58085520611219876</v>
      </c>
      <c r="U78" s="504" t="s">
        <v>2261</v>
      </c>
      <c r="V78" s="1345"/>
      <c r="W78" s="547"/>
      <c r="X78" s="547"/>
      <c r="Z78" s="447" t="s">
        <v>2130</v>
      </c>
      <c r="AA78" s="447">
        <v>5</v>
      </c>
      <c r="AD78" s="447">
        <f t="shared" si="35"/>
        <v>5091</v>
      </c>
      <c r="AE78" s="447" t="s">
        <v>1813</v>
      </c>
      <c r="AF78" s="447">
        <v>289354</v>
      </c>
      <c r="AG78" s="447">
        <v>115700</v>
      </c>
      <c r="AH78" s="449">
        <v>0.71435907311123947</v>
      </c>
      <c r="AI78" s="449">
        <v>0.28564092688876053</v>
      </c>
      <c r="AJ78" s="447">
        <f t="shared" si="36"/>
        <v>5091</v>
      </c>
      <c r="BG78" s="447">
        <f t="shared" si="34"/>
        <v>4046</v>
      </c>
      <c r="BH78" s="447">
        <v>4046</v>
      </c>
      <c r="BI78" s="447" t="s">
        <v>1806</v>
      </c>
      <c r="BJ78" s="447">
        <v>217614</v>
      </c>
      <c r="BK78" s="447">
        <v>48253</v>
      </c>
      <c r="BL78" s="447">
        <v>0.81850699785983216</v>
      </c>
      <c r="BM78" s="447">
        <v>0.18149300214016784</v>
      </c>
      <c r="BO78" s="447">
        <f t="shared" si="37"/>
        <v>5102</v>
      </c>
      <c r="BP78" s="448" t="s">
        <v>1824</v>
      </c>
      <c r="BQ78" s="447">
        <v>171893</v>
      </c>
      <c r="BR78" s="447">
        <v>0.59937305605534397</v>
      </c>
      <c r="BS78" s="447">
        <v>0.40062694394465603</v>
      </c>
      <c r="BT78" s="447">
        <f t="shared" si="38"/>
        <v>0</v>
      </c>
      <c r="CA78" s="926"/>
      <c r="CB78" s="1295">
        <f t="shared" si="39"/>
        <v>4030</v>
      </c>
      <c r="CC78" s="1295">
        <f t="shared" si="40"/>
        <v>4030</v>
      </c>
      <c r="CD78" s="447">
        <v>74</v>
      </c>
      <c r="CE78" s="1295" t="s">
        <v>6247</v>
      </c>
      <c r="CF78" s="1344"/>
      <c r="CG78" s="1366">
        <v>0.4718064654532253</v>
      </c>
      <c r="CH78" s="1367"/>
      <c r="CI78" s="1366">
        <v>0</v>
      </c>
      <c r="CJ78" s="1368"/>
      <c r="CK78" s="1366">
        <v>0.52819353454677465</v>
      </c>
      <c r="CN78" s="566" t="s">
        <v>2542</v>
      </c>
      <c r="CO78" s="447">
        <v>1211167</v>
      </c>
      <c r="CQ78" s="566" t="s">
        <v>2542</v>
      </c>
      <c r="CR78" s="447">
        <v>453358</v>
      </c>
      <c r="CT78" s="566" t="s">
        <v>2542</v>
      </c>
      <c r="CU78" s="447">
        <v>2592541</v>
      </c>
    </row>
    <row r="79" spans="1:99">
      <c r="A79" s="447">
        <f t="shared" si="27"/>
        <v>5101</v>
      </c>
      <c r="B79" s="448" t="s">
        <v>6249</v>
      </c>
      <c r="C79" s="447">
        <v>1679870</v>
      </c>
      <c r="D79" s="447">
        <v>734526</v>
      </c>
      <c r="E79" s="449">
        <v>1</v>
      </c>
      <c r="F79" s="449">
        <v>0</v>
      </c>
      <c r="G79" s="449"/>
      <c r="H79" s="516">
        <f t="shared" si="25"/>
        <v>1</v>
      </c>
      <c r="I79" s="516">
        <f t="shared" si="26"/>
        <v>0</v>
      </c>
      <c r="J79" s="538"/>
      <c r="K79" s="538">
        <f t="shared" si="28"/>
        <v>0.45025648778738409</v>
      </c>
      <c r="L79" s="538">
        <f t="shared" si="29"/>
        <v>0</v>
      </c>
      <c r="M79" s="538">
        <f t="shared" si="30"/>
        <v>0.54974351221261586</v>
      </c>
      <c r="N79" s="538">
        <f t="shared" si="31"/>
        <v>0.45025648778738409</v>
      </c>
      <c r="O79" s="538">
        <f t="shared" si="32"/>
        <v>0</v>
      </c>
      <c r="P79" s="538">
        <f t="shared" si="33"/>
        <v>0.54974351221261586</v>
      </c>
      <c r="U79" s="504" t="s">
        <v>2262</v>
      </c>
      <c r="V79" s="1345"/>
      <c r="W79" s="547"/>
      <c r="X79" s="547"/>
      <c r="Z79" s="447" t="s">
        <v>2131</v>
      </c>
      <c r="AA79" s="1295">
        <v>5</v>
      </c>
      <c r="AD79" s="447">
        <f t="shared" si="35"/>
        <v>5092</v>
      </c>
      <c r="AE79" s="447" t="s">
        <v>1814</v>
      </c>
      <c r="AF79" s="447">
        <v>91787</v>
      </c>
      <c r="AG79" s="447">
        <v>33591.999999999985</v>
      </c>
      <c r="AH79" s="449">
        <v>0.73207634452340509</v>
      </c>
      <c r="AI79" s="449">
        <v>0.26792365547659491</v>
      </c>
      <c r="AJ79" s="447">
        <f t="shared" si="36"/>
        <v>5092</v>
      </c>
      <c r="BG79" s="447">
        <f t="shared" si="34"/>
        <v>4051</v>
      </c>
      <c r="BH79" s="447">
        <v>4051</v>
      </c>
      <c r="BI79" s="447" t="s">
        <v>1807</v>
      </c>
      <c r="BJ79" s="447">
        <v>48235</v>
      </c>
      <c r="BK79" s="447">
        <v>10727</v>
      </c>
      <c r="BL79" s="447">
        <v>0.81806926495030696</v>
      </c>
      <c r="BM79" s="447">
        <v>0.18193073504969301</v>
      </c>
      <c r="BO79" s="447">
        <f t="shared" si="37"/>
        <v>5904</v>
      </c>
      <c r="BP79" s="448" t="s">
        <v>1825</v>
      </c>
      <c r="BQ79" s="447">
        <v>1948540</v>
      </c>
      <c r="BR79" s="447">
        <v>0.73898186810477895</v>
      </c>
      <c r="BS79" s="447">
        <v>0.26101813189522105</v>
      </c>
      <c r="BT79" s="447">
        <f t="shared" si="38"/>
        <v>0</v>
      </c>
      <c r="CA79" s="926"/>
      <c r="CB79" s="1295">
        <f t="shared" si="39"/>
        <v>4031</v>
      </c>
      <c r="CC79" s="1295">
        <f t="shared" si="40"/>
        <v>4031</v>
      </c>
      <c r="CD79" s="447">
        <v>75</v>
      </c>
      <c r="CE79" s="1295" t="s">
        <v>1802</v>
      </c>
      <c r="CF79" s="1344"/>
      <c r="CG79" s="1366">
        <v>0.44627796546103143</v>
      </c>
      <c r="CH79" s="1367"/>
      <c r="CI79" s="1366">
        <v>0</v>
      </c>
      <c r="CJ79" s="1368"/>
      <c r="CK79" s="1366">
        <v>0.55372203453896851</v>
      </c>
      <c r="CN79" s="566" t="s">
        <v>2543</v>
      </c>
      <c r="CO79" s="447">
        <v>100239</v>
      </c>
      <c r="CQ79" s="566" t="s">
        <v>2543</v>
      </c>
      <c r="CR79" s="447">
        <v>34831</v>
      </c>
      <c r="CT79" s="566" t="s">
        <v>2543</v>
      </c>
      <c r="CU79" s="447">
        <v>224482</v>
      </c>
    </row>
    <row r="80" spans="1:99">
      <c r="A80" s="447">
        <f t="shared" si="27"/>
        <v>5102</v>
      </c>
      <c r="B80" s="448" t="s">
        <v>2544</v>
      </c>
      <c r="C80" s="447">
        <v>198696</v>
      </c>
      <c r="D80" s="447">
        <v>101404</v>
      </c>
      <c r="E80" s="449">
        <v>1</v>
      </c>
      <c r="F80" s="449">
        <v>0</v>
      </c>
      <c r="G80" s="449"/>
      <c r="H80" s="516">
        <f t="shared" si="25"/>
        <v>1</v>
      </c>
      <c r="I80" s="516">
        <f t="shared" si="26"/>
        <v>0</v>
      </c>
      <c r="J80" s="538"/>
      <c r="K80" s="538">
        <f t="shared" si="28"/>
        <v>0.44853931285578064</v>
      </c>
      <c r="L80" s="538">
        <f t="shared" si="29"/>
        <v>0</v>
      </c>
      <c r="M80" s="538">
        <f t="shared" si="30"/>
        <v>0.55146068714421936</v>
      </c>
      <c r="N80" s="538">
        <f t="shared" si="31"/>
        <v>0.44853931285578064</v>
      </c>
      <c r="O80" s="538">
        <f t="shared" si="32"/>
        <v>0</v>
      </c>
      <c r="P80" s="538">
        <f t="shared" si="33"/>
        <v>0.55146068714421936</v>
      </c>
      <c r="U80" s="504" t="s">
        <v>2263</v>
      </c>
      <c r="V80" s="1345"/>
      <c r="W80" s="547"/>
      <c r="X80" s="547"/>
      <c r="Z80" s="447" t="s">
        <v>2132</v>
      </c>
      <c r="AA80" s="1295">
        <v>5</v>
      </c>
      <c r="AD80" s="447">
        <f t="shared" si="35"/>
        <v>5093</v>
      </c>
      <c r="AE80" s="447" t="s">
        <v>1815</v>
      </c>
      <c r="AF80" s="447">
        <v>40939</v>
      </c>
      <c r="AG80" s="447">
        <v>15362</v>
      </c>
      <c r="AH80" s="449">
        <v>0.72714516616045899</v>
      </c>
      <c r="AI80" s="449">
        <v>0.27285483383954101</v>
      </c>
      <c r="AJ80" s="447">
        <f t="shared" si="36"/>
        <v>5093</v>
      </c>
      <c r="BG80" s="447">
        <f t="shared" si="34"/>
        <v>4053</v>
      </c>
      <c r="BH80" s="447">
        <v>4053</v>
      </c>
      <c r="BI80" s="447" t="s">
        <v>1808</v>
      </c>
      <c r="BJ80" s="447">
        <v>72302</v>
      </c>
      <c r="BK80" s="447">
        <v>19415</v>
      </c>
      <c r="BL80" s="447">
        <v>0.78831623363171499</v>
      </c>
      <c r="BM80" s="447">
        <v>0.21168376636828506</v>
      </c>
      <c r="BO80" s="447">
        <f t="shared" si="37"/>
        <v>5910</v>
      </c>
      <c r="BP80" s="448" t="s">
        <v>1826</v>
      </c>
      <c r="BQ80" s="447">
        <v>1945589</v>
      </c>
      <c r="BR80" s="447">
        <v>0.7378627042729986</v>
      </c>
      <c r="BS80" s="447">
        <v>0.2621372957270014</v>
      </c>
      <c r="BT80" s="447">
        <f t="shared" si="38"/>
        <v>0</v>
      </c>
      <c r="CA80" s="926"/>
      <c r="CB80" s="1295">
        <f t="shared" si="39"/>
        <v>4033</v>
      </c>
      <c r="CC80" s="1295">
        <f t="shared" si="40"/>
        <v>4033</v>
      </c>
      <c r="CD80" s="447">
        <v>76</v>
      </c>
      <c r="CE80" s="1295" t="s">
        <v>1803</v>
      </c>
      <c r="CF80" s="1344"/>
      <c r="CG80" s="1366">
        <v>0.44094511044672141</v>
      </c>
      <c r="CH80" s="1367"/>
      <c r="CI80" s="1366">
        <v>0</v>
      </c>
      <c r="CJ80" s="1368"/>
      <c r="CK80" s="1366">
        <v>0.55905488955327853</v>
      </c>
      <c r="CN80" s="566" t="s">
        <v>1818</v>
      </c>
      <c r="CO80" s="447">
        <v>187829</v>
      </c>
      <c r="CQ80" s="566" t="s">
        <v>1818</v>
      </c>
      <c r="CR80" s="447">
        <v>58122</v>
      </c>
      <c r="CT80" s="566" t="s">
        <v>1818</v>
      </c>
      <c r="CU80" s="447">
        <v>385001</v>
      </c>
    </row>
    <row r="81" spans="1:99">
      <c r="A81" s="447">
        <f t="shared" si="27"/>
        <v>5910</v>
      </c>
      <c r="B81" s="448" t="s">
        <v>1826</v>
      </c>
      <c r="C81" s="447">
        <v>198948</v>
      </c>
      <c r="D81" s="447">
        <v>68474</v>
      </c>
      <c r="E81" s="449">
        <v>1</v>
      </c>
      <c r="F81" s="449">
        <v>0</v>
      </c>
      <c r="G81" s="449"/>
      <c r="H81" s="516">
        <f t="shared" si="25"/>
        <v>1</v>
      </c>
      <c r="I81" s="516">
        <f t="shared" si="26"/>
        <v>0</v>
      </c>
      <c r="J81" s="538"/>
      <c r="K81" s="538">
        <f t="shared" si="28"/>
        <v>0.53336952970344598</v>
      </c>
      <c r="L81" s="538">
        <f t="shared" si="29"/>
        <v>0</v>
      </c>
      <c r="M81" s="538">
        <f t="shared" si="30"/>
        <v>0.46663047029655397</v>
      </c>
      <c r="N81" s="538">
        <f t="shared" si="31"/>
        <v>0.53336952970344598</v>
      </c>
      <c r="O81" s="538">
        <f t="shared" si="32"/>
        <v>0</v>
      </c>
      <c r="P81" s="538">
        <f t="shared" si="33"/>
        <v>0.46663047029655397</v>
      </c>
      <c r="U81" s="504" t="s">
        <v>2264</v>
      </c>
      <c r="V81" s="1345"/>
      <c r="W81" s="547"/>
      <c r="X81" s="547"/>
      <c r="Z81" s="447" t="s">
        <v>2133</v>
      </c>
      <c r="AA81" s="447">
        <v>5</v>
      </c>
      <c r="AD81" s="447">
        <f t="shared" si="35"/>
        <v>5094</v>
      </c>
      <c r="AE81" s="447" t="s">
        <v>1816</v>
      </c>
      <c r="AF81" s="447">
        <v>7869098</v>
      </c>
      <c r="AG81" s="447">
        <v>3515108</v>
      </c>
      <c r="AH81" s="449">
        <v>0.69122941029001062</v>
      </c>
      <c r="AI81" s="449">
        <v>0.30877058970998938</v>
      </c>
      <c r="AJ81" s="447">
        <f t="shared" si="36"/>
        <v>5094</v>
      </c>
      <c r="BG81" s="447">
        <f t="shared" si="34"/>
        <v>0</v>
      </c>
      <c r="BH81" s="447">
        <v>5084</v>
      </c>
      <c r="BI81" s="447" t="s">
        <v>1809</v>
      </c>
      <c r="BJ81" s="447">
        <v>13209</v>
      </c>
      <c r="BK81" s="447">
        <v>2849</v>
      </c>
      <c r="BL81" s="447">
        <v>0.82258064516129037</v>
      </c>
      <c r="BM81" s="447">
        <v>0.17741935483870969</v>
      </c>
      <c r="BO81" s="447">
        <f t="shared" si="37"/>
        <v>5920</v>
      </c>
      <c r="BP81" s="448" t="s">
        <v>1827</v>
      </c>
      <c r="BQ81" s="447">
        <v>12593</v>
      </c>
      <c r="BR81" s="447">
        <v>0.74063400576368876</v>
      </c>
      <c r="BS81" s="447">
        <v>0.25936599423631124</v>
      </c>
      <c r="BT81" s="447">
        <f t="shared" si="38"/>
        <v>0</v>
      </c>
      <c r="CA81" s="926"/>
      <c r="CB81" s="1295">
        <f t="shared" si="39"/>
        <v>4034</v>
      </c>
      <c r="CC81" s="1295">
        <f t="shared" si="40"/>
        <v>4034</v>
      </c>
      <c r="CD81" s="447">
        <v>77</v>
      </c>
      <c r="CE81" s="1295" t="s">
        <v>1804</v>
      </c>
      <c r="CF81" s="1344"/>
      <c r="CG81" s="1366">
        <v>0.47512078246545975</v>
      </c>
      <c r="CH81" s="1367"/>
      <c r="CI81" s="1366">
        <v>0</v>
      </c>
      <c r="CJ81" s="1368"/>
      <c r="CK81" s="1366">
        <v>0.52487921753454025</v>
      </c>
      <c r="CN81" s="566" t="s">
        <v>1819</v>
      </c>
      <c r="CO81" s="447">
        <v>836687</v>
      </c>
      <c r="CQ81" s="566" t="s">
        <v>1819</v>
      </c>
      <c r="CR81" s="447">
        <v>343964</v>
      </c>
      <c r="CT81" s="566" t="s">
        <v>1819</v>
      </c>
      <c r="CU81" s="447">
        <v>1774563</v>
      </c>
    </row>
    <row r="82" spans="1:99">
      <c r="A82" s="447">
        <f t="shared" si="27"/>
        <v>5920</v>
      </c>
      <c r="B82" s="448" t="s">
        <v>1827</v>
      </c>
      <c r="C82" s="447">
        <v>61039</v>
      </c>
      <c r="D82" s="447">
        <v>18504</v>
      </c>
      <c r="E82" s="449">
        <v>1</v>
      </c>
      <c r="F82" s="449">
        <v>0</v>
      </c>
      <c r="G82" s="449"/>
      <c r="H82" s="516">
        <f t="shared" si="25"/>
        <v>1</v>
      </c>
      <c r="I82" s="516">
        <f t="shared" si="26"/>
        <v>0</v>
      </c>
      <c r="J82" s="538"/>
      <c r="K82" s="538">
        <f t="shared" si="28"/>
        <v>0.52901313002964845</v>
      </c>
      <c r="L82" s="538">
        <f t="shared" si="29"/>
        <v>0</v>
      </c>
      <c r="M82" s="538">
        <f t="shared" si="30"/>
        <v>0.47098686997035155</v>
      </c>
      <c r="N82" s="538">
        <f t="shared" si="31"/>
        <v>0.52901313002964845</v>
      </c>
      <c r="O82" s="538">
        <f t="shared" si="32"/>
        <v>0</v>
      </c>
      <c r="P82" s="538">
        <f t="shared" si="33"/>
        <v>0.47098686997035155</v>
      </c>
      <c r="U82" s="504" t="s">
        <v>2265</v>
      </c>
      <c r="V82" s="1345"/>
      <c r="W82" s="547"/>
      <c r="X82" s="547"/>
      <c r="Z82" s="447" t="s">
        <v>2134</v>
      </c>
      <c r="AA82" s="1295">
        <v>5</v>
      </c>
      <c r="AD82" s="447">
        <f t="shared" si="35"/>
        <v>5095</v>
      </c>
      <c r="AE82" s="447" t="s">
        <v>1817</v>
      </c>
      <c r="AF82" s="447">
        <v>123408</v>
      </c>
      <c r="AG82" s="447">
        <v>50118</v>
      </c>
      <c r="AH82" s="449">
        <v>0.71117872825974204</v>
      </c>
      <c r="AI82" s="449">
        <v>0.28882127174025796</v>
      </c>
      <c r="AJ82" s="447">
        <f t="shared" si="36"/>
        <v>5095</v>
      </c>
      <c r="BG82" s="447">
        <f t="shared" si="34"/>
        <v>0</v>
      </c>
      <c r="BH82" s="447">
        <v>5088</v>
      </c>
      <c r="BI82" s="447" t="s">
        <v>1810</v>
      </c>
      <c r="BJ82" s="447">
        <v>148086</v>
      </c>
      <c r="BK82" s="447">
        <v>62906</v>
      </c>
      <c r="BL82" s="447">
        <v>0.7018559945400773</v>
      </c>
      <c r="BM82" s="447">
        <v>0.29814400545992265</v>
      </c>
      <c r="BO82" s="447">
        <f t="shared" si="37"/>
        <v>5930</v>
      </c>
      <c r="BP82" s="448" t="s">
        <v>1828</v>
      </c>
      <c r="BQ82" s="447">
        <v>1948540</v>
      </c>
      <c r="BR82" s="447">
        <v>0.73898186810477895</v>
      </c>
      <c r="BS82" s="447">
        <v>0.26101813189522105</v>
      </c>
      <c r="BT82" s="447">
        <f t="shared" si="38"/>
        <v>0</v>
      </c>
      <c r="CA82" s="926"/>
      <c r="CB82" s="1295">
        <f t="shared" si="39"/>
        <v>4039</v>
      </c>
      <c r="CC82" s="1295">
        <f t="shared" si="40"/>
        <v>4039</v>
      </c>
      <c r="CD82" s="447">
        <v>78</v>
      </c>
      <c r="CE82" s="1295" t="s">
        <v>5138</v>
      </c>
      <c r="CF82" s="1344"/>
      <c r="CG82" s="1366">
        <v>0.47039351833607868</v>
      </c>
      <c r="CH82" s="1367"/>
      <c r="CI82" s="1366">
        <v>0</v>
      </c>
      <c r="CJ82" s="1368"/>
      <c r="CK82" s="1366">
        <v>0.52960648166392132</v>
      </c>
      <c r="CN82" s="566" t="s">
        <v>1820</v>
      </c>
      <c r="CO82" s="447">
        <v>113711</v>
      </c>
      <c r="CQ82" s="566" t="s">
        <v>1820</v>
      </c>
      <c r="CR82" s="447">
        <v>32980</v>
      </c>
      <c r="CT82" s="566" t="s">
        <v>1820</v>
      </c>
      <c r="CU82" s="447">
        <v>226108</v>
      </c>
    </row>
    <row r="83" spans="1:99">
      <c r="A83" s="447">
        <f t="shared" si="27"/>
        <v>5930</v>
      </c>
      <c r="B83" s="448" t="s">
        <v>2545</v>
      </c>
      <c r="C83" s="447">
        <v>65254</v>
      </c>
      <c r="D83" s="447">
        <v>23935</v>
      </c>
      <c r="E83" s="449">
        <v>1</v>
      </c>
      <c r="F83" s="449">
        <v>0</v>
      </c>
      <c r="G83" s="449"/>
      <c r="H83" s="516">
        <f t="shared" si="25"/>
        <v>1</v>
      </c>
      <c r="I83" s="516">
        <f t="shared" si="26"/>
        <v>0</v>
      </c>
      <c r="J83" s="538"/>
      <c r="K83" s="538">
        <f t="shared" si="28"/>
        <v>0.51325219846836201</v>
      </c>
      <c r="L83" s="538">
        <f t="shared" si="29"/>
        <v>0</v>
      </c>
      <c r="M83" s="538">
        <f t="shared" si="30"/>
        <v>0.48674780153163799</v>
      </c>
      <c r="N83" s="538">
        <f t="shared" si="31"/>
        <v>0.51325219846836201</v>
      </c>
      <c r="O83" s="538">
        <f t="shared" si="32"/>
        <v>0</v>
      </c>
      <c r="P83" s="538">
        <f t="shared" si="33"/>
        <v>0.48674780153163799</v>
      </c>
      <c r="U83" s="504" t="s">
        <v>2266</v>
      </c>
      <c r="V83" s="1345"/>
      <c r="W83" s="547"/>
      <c r="X83" s="547"/>
      <c r="Z83" s="447" t="s">
        <v>2135</v>
      </c>
      <c r="AA83" s="447">
        <v>5</v>
      </c>
      <c r="AD83" s="447">
        <f t="shared" si="35"/>
        <v>5096</v>
      </c>
      <c r="AE83" s="447" t="s">
        <v>1818</v>
      </c>
      <c r="AF83" s="447">
        <v>301292</v>
      </c>
      <c r="AG83" s="447">
        <v>117707.99999999994</v>
      </c>
      <c r="AH83" s="449">
        <v>0.71907398568019099</v>
      </c>
      <c r="AI83" s="449">
        <v>0.28092601431980901</v>
      </c>
      <c r="AJ83" s="447">
        <f t="shared" si="36"/>
        <v>5096</v>
      </c>
      <c r="BG83" s="447">
        <f t="shared" si="34"/>
        <v>5089</v>
      </c>
      <c r="BH83" s="447">
        <v>5089</v>
      </c>
      <c r="BI83" s="447" t="s">
        <v>1811</v>
      </c>
      <c r="BJ83" s="447">
        <v>87757</v>
      </c>
      <c r="BK83" s="447">
        <v>26184</v>
      </c>
      <c r="BL83" s="447">
        <v>0.7701968562677175</v>
      </c>
      <c r="BM83" s="447">
        <v>0.2298031437322825</v>
      </c>
      <c r="BO83" s="447">
        <f t="shared" si="37"/>
        <v>5940</v>
      </c>
      <c r="BP83" s="448" t="s">
        <v>1829</v>
      </c>
      <c r="BQ83" s="447">
        <v>1943921</v>
      </c>
      <c r="BR83" s="447">
        <v>0.73723011692247009</v>
      </c>
      <c r="BS83" s="447">
        <v>0.26276988307752991</v>
      </c>
      <c r="BT83" s="447">
        <f t="shared" si="38"/>
        <v>0</v>
      </c>
      <c r="CA83" s="926"/>
      <c r="CB83" s="1295">
        <f t="shared" si="39"/>
        <v>4043</v>
      </c>
      <c r="CC83" s="1295">
        <f t="shared" si="40"/>
        <v>4043</v>
      </c>
      <c r="CD83" s="447">
        <v>79</v>
      </c>
      <c r="CE83" s="1295" t="s">
        <v>4265</v>
      </c>
      <c r="CF83" s="1344"/>
      <c r="CG83" s="1366">
        <v>0.48421052631578948</v>
      </c>
      <c r="CH83" s="1367"/>
      <c r="CI83" s="1366">
        <v>0</v>
      </c>
      <c r="CJ83" s="1368"/>
      <c r="CK83" s="1366">
        <v>0.51578947368421058</v>
      </c>
      <c r="CN83" s="566" t="s">
        <v>1821</v>
      </c>
      <c r="CO83" s="447">
        <v>193683</v>
      </c>
      <c r="CQ83" s="566" t="s">
        <v>1821</v>
      </c>
      <c r="CR83" s="447">
        <v>77357</v>
      </c>
      <c r="CT83" s="566" t="s">
        <v>1821</v>
      </c>
      <c r="CU83" s="447">
        <v>444301</v>
      </c>
    </row>
    <row r="84" spans="1:99">
      <c r="A84" s="447">
        <f t="shared" si="27"/>
        <v>5940</v>
      </c>
      <c r="B84" s="448" t="s">
        <v>2546</v>
      </c>
      <c r="C84" s="447">
        <v>40646</v>
      </c>
      <c r="D84" s="447">
        <v>11443</v>
      </c>
      <c r="E84" s="449">
        <v>1</v>
      </c>
      <c r="F84" s="449">
        <v>0</v>
      </c>
      <c r="G84" s="449"/>
      <c r="H84" s="516">
        <f t="shared" si="25"/>
        <v>1</v>
      </c>
      <c r="I84" s="516">
        <f t="shared" si="26"/>
        <v>0</v>
      </c>
      <c r="J84" s="538"/>
      <c r="K84" s="538">
        <f t="shared" si="28"/>
        <v>0.54810853117662406</v>
      </c>
      <c r="L84" s="538">
        <f t="shared" si="29"/>
        <v>0</v>
      </c>
      <c r="M84" s="538">
        <f t="shared" si="30"/>
        <v>0.45189146882337594</v>
      </c>
      <c r="N84" s="538">
        <f t="shared" si="31"/>
        <v>0.54810853117662406</v>
      </c>
      <c r="O84" s="538">
        <f t="shared" si="32"/>
        <v>0</v>
      </c>
      <c r="P84" s="538">
        <f t="shared" si="33"/>
        <v>0.45189146882337594</v>
      </c>
      <c r="S84" s="1295"/>
      <c r="T84" s="1295"/>
      <c r="U84" s="504" t="s">
        <v>2267</v>
      </c>
      <c r="V84" s="1345"/>
      <c r="W84" s="547"/>
      <c r="X84" s="547"/>
      <c r="Z84" s="447" t="s">
        <v>2136</v>
      </c>
      <c r="AA84" s="542">
        <v>8</v>
      </c>
      <c r="AD84" s="447">
        <f t="shared" si="35"/>
        <v>5097</v>
      </c>
      <c r="AE84" s="447" t="s">
        <v>1819</v>
      </c>
      <c r="AF84" s="447">
        <v>1150202</v>
      </c>
      <c r="AG84" s="447">
        <v>538804</v>
      </c>
      <c r="AH84" s="449">
        <v>0.68099343637618814</v>
      </c>
      <c r="AI84" s="449">
        <v>0.31900656362381186</v>
      </c>
      <c r="AJ84" s="447">
        <f t="shared" si="36"/>
        <v>5097</v>
      </c>
      <c r="BG84" s="447">
        <f t="shared" si="34"/>
        <v>0</v>
      </c>
      <c r="BH84" s="447">
        <v>5090</v>
      </c>
      <c r="BI84" s="447" t="s">
        <v>1812</v>
      </c>
      <c r="BJ84" s="447">
        <v>0</v>
      </c>
      <c r="BK84" s="447">
        <v>0</v>
      </c>
      <c r="BL84" s="447">
        <v>0</v>
      </c>
      <c r="BM84" s="447">
        <v>0</v>
      </c>
      <c r="BO84" s="447">
        <f t="shared" si="37"/>
        <v>5970</v>
      </c>
      <c r="BP84" s="448" t="s">
        <v>1830</v>
      </c>
      <c r="BQ84" s="447">
        <v>1945589</v>
      </c>
      <c r="BR84" s="447">
        <v>0.7378627042729986</v>
      </c>
      <c r="BS84" s="447">
        <v>0.2621372957270014</v>
      </c>
      <c r="BT84" s="447">
        <f t="shared" si="38"/>
        <v>0</v>
      </c>
      <c r="CA84" s="926"/>
      <c r="CB84" s="1295">
        <f t="shared" si="39"/>
        <v>4046</v>
      </c>
      <c r="CC84" s="1295">
        <f t="shared" si="40"/>
        <v>4046</v>
      </c>
      <c r="CD84" s="447">
        <v>80</v>
      </c>
      <c r="CE84" s="1295" t="s">
        <v>6248</v>
      </c>
      <c r="CF84" s="1344"/>
      <c r="CG84" s="1366">
        <v>0.47763417986975848</v>
      </c>
      <c r="CH84" s="1367"/>
      <c r="CI84" s="1366">
        <v>0</v>
      </c>
      <c r="CJ84" s="1368"/>
      <c r="CK84" s="1366">
        <v>0.52236582013024146</v>
      </c>
      <c r="CN84" s="566" t="s">
        <v>1822</v>
      </c>
      <c r="CO84" s="447">
        <v>202552</v>
      </c>
      <c r="CQ84" s="566" t="s">
        <v>1822</v>
      </c>
      <c r="CR84" s="447">
        <v>87287</v>
      </c>
      <c r="CT84" s="566" t="s">
        <v>1822</v>
      </c>
      <c r="CU84" s="447">
        <v>465846</v>
      </c>
    </row>
    <row r="85" spans="1:99">
      <c r="A85" s="447">
        <f t="shared" si="27"/>
        <v>5970</v>
      </c>
      <c r="B85" s="448" t="s">
        <v>1830</v>
      </c>
      <c r="C85" s="447">
        <v>201960</v>
      </c>
      <c r="D85" s="447">
        <v>65462</v>
      </c>
      <c r="E85" s="449">
        <v>1</v>
      </c>
      <c r="F85" s="449">
        <v>0</v>
      </c>
      <c r="G85" s="449"/>
      <c r="H85" s="516">
        <f t="shared" si="25"/>
        <v>1</v>
      </c>
      <c r="I85" s="516">
        <f t="shared" si="26"/>
        <v>0</v>
      </c>
      <c r="J85" s="538"/>
      <c r="K85" s="538">
        <f t="shared" si="28"/>
        <v>0.53080855643750846</v>
      </c>
      <c r="L85" s="538">
        <f t="shared" si="29"/>
        <v>0</v>
      </c>
      <c r="M85" s="538">
        <f t="shared" si="30"/>
        <v>0.46919144356249159</v>
      </c>
      <c r="N85" s="538">
        <f t="shared" si="31"/>
        <v>0.53080855643750846</v>
      </c>
      <c r="O85" s="538">
        <f t="shared" si="32"/>
        <v>0</v>
      </c>
      <c r="P85" s="538">
        <f t="shared" si="33"/>
        <v>0.46919144356249159</v>
      </c>
      <c r="U85" s="504" t="s">
        <v>2268</v>
      </c>
      <c r="V85" s="1345"/>
      <c r="W85" s="547"/>
      <c r="X85" s="547"/>
      <c r="Z85" s="447" t="s">
        <v>2137</v>
      </c>
      <c r="AA85" s="542">
        <v>8</v>
      </c>
      <c r="AD85" s="447">
        <f t="shared" si="35"/>
        <v>5098</v>
      </c>
      <c r="AE85" s="447" t="s">
        <v>1820</v>
      </c>
      <c r="AF85" s="447">
        <v>182578</v>
      </c>
      <c r="AG85" s="447">
        <v>72295</v>
      </c>
      <c r="AH85" s="449">
        <v>0.71634892672036665</v>
      </c>
      <c r="AI85" s="449">
        <v>0.28365107327963335</v>
      </c>
      <c r="AJ85" s="447">
        <f t="shared" si="36"/>
        <v>5098</v>
      </c>
      <c r="BG85" s="447">
        <f t="shared" si="34"/>
        <v>5091</v>
      </c>
      <c r="BH85" s="447">
        <v>5091</v>
      </c>
      <c r="BI85" s="447" t="s">
        <v>1813</v>
      </c>
      <c r="BJ85" s="447">
        <v>235687</v>
      </c>
      <c r="BK85" s="447">
        <v>70561</v>
      </c>
      <c r="BL85" s="447">
        <v>0.76959523000966534</v>
      </c>
      <c r="BM85" s="447">
        <v>0.23040476999033463</v>
      </c>
      <c r="BO85" s="447">
        <f t="shared" si="37"/>
        <v>6010</v>
      </c>
      <c r="BP85" s="448" t="s">
        <v>1832</v>
      </c>
      <c r="BQ85" s="447">
        <v>4070</v>
      </c>
      <c r="BR85" s="447">
        <v>0.68162786802880593</v>
      </c>
      <c r="BS85" s="447">
        <v>0.31837213197119407</v>
      </c>
      <c r="BT85" s="447">
        <f t="shared" si="38"/>
        <v>0</v>
      </c>
      <c r="CA85" s="926"/>
      <c r="CB85" s="1295">
        <f t="shared" si="39"/>
        <v>4051</v>
      </c>
      <c r="CC85" s="1295">
        <f t="shared" si="40"/>
        <v>4051</v>
      </c>
      <c r="CD85" s="447">
        <v>81</v>
      </c>
      <c r="CE85" s="1295" t="s">
        <v>1807</v>
      </c>
      <c r="CF85" s="1344"/>
      <c r="CG85" s="1366">
        <v>0.45558563721518486</v>
      </c>
      <c r="CH85" s="1367"/>
      <c r="CI85" s="1366">
        <v>0</v>
      </c>
      <c r="CJ85" s="1368"/>
      <c r="CK85" s="1366">
        <v>0.54441436278481514</v>
      </c>
      <c r="CN85" s="566" t="s">
        <v>1823</v>
      </c>
      <c r="CO85" s="447">
        <v>1217163</v>
      </c>
      <c r="CQ85" s="566" t="s">
        <v>1823</v>
      </c>
      <c r="CR85" s="447">
        <v>455808</v>
      </c>
      <c r="CT85" s="566" t="s">
        <v>1823</v>
      </c>
      <c r="CU85" s="447">
        <v>2609522</v>
      </c>
    </row>
    <row r="86" spans="1:99">
      <c r="A86" s="447">
        <f t="shared" si="27"/>
        <v>6028</v>
      </c>
      <c r="B86" s="448" t="s">
        <v>1833</v>
      </c>
      <c r="C86" s="447">
        <v>519050</v>
      </c>
      <c r="D86" s="447">
        <v>239155</v>
      </c>
      <c r="E86" s="449">
        <v>1</v>
      </c>
      <c r="F86" s="449">
        <v>0</v>
      </c>
      <c r="G86" s="449"/>
      <c r="H86" s="516">
        <f t="shared" si="25"/>
        <v>1</v>
      </c>
      <c r="I86" s="516">
        <f t="shared" si="26"/>
        <v>0</v>
      </c>
      <c r="J86" s="538"/>
      <c r="K86" s="538">
        <f t="shared" si="28"/>
        <v>0.48264972345597462</v>
      </c>
      <c r="L86" s="538">
        <f t="shared" si="29"/>
        <v>0</v>
      </c>
      <c r="M86" s="538">
        <f t="shared" si="30"/>
        <v>0.51735027654402543</v>
      </c>
      <c r="N86" s="538">
        <f t="shared" si="31"/>
        <v>0.48264972345597462</v>
      </c>
      <c r="O86" s="538">
        <f t="shared" si="32"/>
        <v>0</v>
      </c>
      <c r="P86" s="538">
        <f t="shared" si="33"/>
        <v>0.51735027654402543</v>
      </c>
      <c r="U86" s="504" t="s">
        <v>2269</v>
      </c>
      <c r="V86" s="1345"/>
      <c r="W86" s="547"/>
      <c r="X86" s="547"/>
      <c r="Z86" s="447" t="s">
        <v>2138</v>
      </c>
      <c r="AA86" s="542">
        <v>8</v>
      </c>
      <c r="AD86" s="447">
        <f t="shared" si="35"/>
        <v>5099</v>
      </c>
      <c r="AE86" s="447" t="s">
        <v>1821</v>
      </c>
      <c r="AF86" s="447">
        <v>191037</v>
      </c>
      <c r="AG86" s="447">
        <v>109190</v>
      </c>
      <c r="AH86" s="449">
        <v>0.63630852654824521</v>
      </c>
      <c r="AI86" s="449">
        <v>0.36369147345175479</v>
      </c>
      <c r="AJ86" s="447">
        <f t="shared" si="36"/>
        <v>5099</v>
      </c>
      <c r="BG86" s="447">
        <f t="shared" si="34"/>
        <v>5092</v>
      </c>
      <c r="BH86" s="447">
        <v>5092</v>
      </c>
      <c r="BI86" s="447" t="s">
        <v>1814</v>
      </c>
      <c r="BJ86" s="447">
        <v>119251</v>
      </c>
      <c r="BK86" s="447">
        <v>30712</v>
      </c>
      <c r="BL86" s="447">
        <v>0.79520281669478476</v>
      </c>
      <c r="BM86" s="447">
        <v>0.20479718330521529</v>
      </c>
      <c r="BO86" s="447">
        <f t="shared" si="37"/>
        <v>6028</v>
      </c>
      <c r="BP86" s="448" t="s">
        <v>1833</v>
      </c>
      <c r="BQ86" s="447">
        <v>137635</v>
      </c>
      <c r="BR86" s="447">
        <v>0.6869590824241093</v>
      </c>
      <c r="BS86" s="447">
        <v>0.3130409175758907</v>
      </c>
      <c r="BT86" s="447">
        <f t="shared" si="38"/>
        <v>0</v>
      </c>
      <c r="CA86" s="926"/>
      <c r="CB86" s="1295">
        <f t="shared" si="39"/>
        <v>4053</v>
      </c>
      <c r="CC86" s="1295">
        <f t="shared" si="40"/>
        <v>4053</v>
      </c>
      <c r="CD86" s="447">
        <v>82</v>
      </c>
      <c r="CE86" s="1295" t="s">
        <v>7967</v>
      </c>
      <c r="CF86" s="1344"/>
      <c r="CG86" s="1366">
        <v>0.51138564142286058</v>
      </c>
      <c r="CH86" s="1367"/>
      <c r="CI86" s="1366">
        <v>0</v>
      </c>
      <c r="CJ86" s="1368"/>
      <c r="CK86" s="1366">
        <v>0.48861435857713942</v>
      </c>
      <c r="CN86" s="566" t="s">
        <v>2544</v>
      </c>
      <c r="CO86" s="447">
        <v>230453</v>
      </c>
      <c r="CQ86" s="566" t="s">
        <v>2544</v>
      </c>
      <c r="CR86" s="447">
        <v>82518</v>
      </c>
      <c r="CT86" s="566" t="s">
        <v>2544</v>
      </c>
      <c r="CU86" s="447">
        <v>495872</v>
      </c>
    </row>
    <row r="87" spans="1:99">
      <c r="A87" s="447">
        <f t="shared" si="27"/>
        <v>6029</v>
      </c>
      <c r="B87" s="448" t="s">
        <v>1834</v>
      </c>
      <c r="C87" s="447">
        <v>474487</v>
      </c>
      <c r="D87" s="447">
        <v>231587</v>
      </c>
      <c r="E87" s="449">
        <v>1</v>
      </c>
      <c r="F87" s="449">
        <v>0</v>
      </c>
      <c r="G87" s="449"/>
      <c r="H87" s="516">
        <f t="shared" si="25"/>
        <v>1</v>
      </c>
      <c r="I87" s="516">
        <f t="shared" si="26"/>
        <v>0</v>
      </c>
      <c r="J87" s="538"/>
      <c r="K87" s="538">
        <f t="shared" si="28"/>
        <v>0.48271645146046466</v>
      </c>
      <c r="L87" s="538">
        <f t="shared" si="29"/>
        <v>0</v>
      </c>
      <c r="M87" s="538">
        <f t="shared" si="30"/>
        <v>0.5172835485395354</v>
      </c>
      <c r="N87" s="538">
        <f t="shared" si="31"/>
        <v>0.48271645146046466</v>
      </c>
      <c r="O87" s="538">
        <f t="shared" si="32"/>
        <v>0</v>
      </c>
      <c r="P87" s="538">
        <f t="shared" si="33"/>
        <v>0.5172835485395354</v>
      </c>
      <c r="U87" s="504" t="s">
        <v>2270</v>
      </c>
      <c r="V87" s="1345"/>
      <c r="W87" s="547"/>
      <c r="X87" s="547"/>
      <c r="Z87" s="447" t="s">
        <v>2139</v>
      </c>
      <c r="AA87" s="542">
        <v>8</v>
      </c>
      <c r="AD87" s="447">
        <f t="shared" si="35"/>
        <v>5100</v>
      </c>
      <c r="AE87" s="447" t="s">
        <v>1822</v>
      </c>
      <c r="AF87" s="447">
        <v>360766</v>
      </c>
      <c r="AG87" s="447">
        <v>158698</v>
      </c>
      <c r="AH87" s="449">
        <v>0.69449663499299275</v>
      </c>
      <c r="AI87" s="449">
        <v>0.30550336500700725</v>
      </c>
      <c r="AJ87" s="447">
        <f t="shared" si="36"/>
        <v>5100</v>
      </c>
      <c r="BG87" s="447">
        <f t="shared" si="34"/>
        <v>5093</v>
      </c>
      <c r="BH87" s="447">
        <v>5093</v>
      </c>
      <c r="BI87" s="447" t="s">
        <v>1815</v>
      </c>
      <c r="BJ87" s="447">
        <v>41944</v>
      </c>
      <c r="BK87" s="447">
        <v>12275</v>
      </c>
      <c r="BL87" s="447">
        <v>0.77360334937936881</v>
      </c>
      <c r="BM87" s="447">
        <v>0.22639665062063113</v>
      </c>
      <c r="BO87" s="447">
        <f t="shared" si="37"/>
        <v>6029</v>
      </c>
      <c r="BP87" s="448" t="s">
        <v>1834</v>
      </c>
      <c r="BQ87" s="447">
        <v>216835</v>
      </c>
      <c r="BR87" s="447">
        <v>0.68086903550749212</v>
      </c>
      <c r="BS87" s="447">
        <v>0.31913096449250788</v>
      </c>
      <c r="BT87" s="447">
        <f t="shared" si="38"/>
        <v>0</v>
      </c>
      <c r="CA87" s="926"/>
      <c r="CB87" s="1295">
        <f t="shared" si="39"/>
        <v>5089</v>
      </c>
      <c r="CC87" s="1295">
        <f t="shared" si="40"/>
        <v>5089</v>
      </c>
      <c r="CD87" s="447">
        <v>83</v>
      </c>
      <c r="CE87" s="1295" t="s">
        <v>1811</v>
      </c>
      <c r="CF87" s="1344"/>
      <c r="CG87" s="1366">
        <v>0.4547019793387273</v>
      </c>
      <c r="CH87" s="1367"/>
      <c r="CI87" s="1366">
        <v>0</v>
      </c>
      <c r="CJ87" s="1368"/>
      <c r="CK87" s="1366">
        <v>0.54529802066127275</v>
      </c>
      <c r="CN87" s="566" t="s">
        <v>1825</v>
      </c>
      <c r="CO87" s="447">
        <v>79699</v>
      </c>
      <c r="CQ87" s="566" t="s">
        <v>1825</v>
      </c>
      <c r="CR87" s="447">
        <v>16726</v>
      </c>
      <c r="CT87" s="566" t="s">
        <v>1825</v>
      </c>
      <c r="CU87" s="447">
        <v>119956</v>
      </c>
    </row>
    <row r="88" spans="1:99">
      <c r="A88" s="447">
        <f t="shared" si="27"/>
        <v>6030</v>
      </c>
      <c r="B88" s="448" t="s">
        <v>1835</v>
      </c>
      <c r="C88" s="447">
        <v>691015</v>
      </c>
      <c r="D88" s="447">
        <v>321911</v>
      </c>
      <c r="E88" s="449">
        <v>1</v>
      </c>
      <c r="F88" s="449">
        <v>0</v>
      </c>
      <c r="G88" s="449"/>
      <c r="H88" s="516">
        <f t="shared" si="25"/>
        <v>1</v>
      </c>
      <c r="I88" s="516">
        <f t="shared" si="26"/>
        <v>0</v>
      </c>
      <c r="J88" s="538"/>
      <c r="K88" s="538">
        <f t="shared" si="28"/>
        <v>0.45210828167425443</v>
      </c>
      <c r="L88" s="538">
        <f t="shared" si="29"/>
        <v>0</v>
      </c>
      <c r="M88" s="538">
        <f t="shared" si="30"/>
        <v>0.54789171832574557</v>
      </c>
      <c r="N88" s="538">
        <f t="shared" si="31"/>
        <v>0.45210828167425443</v>
      </c>
      <c r="O88" s="538">
        <f t="shared" si="32"/>
        <v>0</v>
      </c>
      <c r="P88" s="538">
        <f t="shared" si="33"/>
        <v>0.54789171832574557</v>
      </c>
      <c r="U88" s="504" t="s">
        <v>2271</v>
      </c>
      <c r="V88" s="1345"/>
      <c r="W88" s="547"/>
      <c r="X88" s="547"/>
      <c r="Z88" s="447" t="s">
        <v>2140</v>
      </c>
      <c r="AA88" s="542">
        <v>8</v>
      </c>
      <c r="AD88" s="447">
        <f t="shared" si="35"/>
        <v>5101</v>
      </c>
      <c r="AE88" s="447" t="s">
        <v>1823</v>
      </c>
      <c r="AF88" s="447">
        <v>52792</v>
      </c>
      <c r="AG88" s="447">
        <v>23206</v>
      </c>
      <c r="AH88" s="449">
        <v>0.69464985920682121</v>
      </c>
      <c r="AI88" s="449">
        <v>0.30535014079317879</v>
      </c>
      <c r="AJ88" s="447">
        <f t="shared" si="36"/>
        <v>5101</v>
      </c>
      <c r="BG88" s="447">
        <f t="shared" si="34"/>
        <v>5094</v>
      </c>
      <c r="BH88" s="447">
        <v>5094</v>
      </c>
      <c r="BI88" s="447" t="s">
        <v>1816</v>
      </c>
      <c r="BJ88" s="447">
        <v>3717238</v>
      </c>
      <c r="BK88" s="447">
        <v>1291947</v>
      </c>
      <c r="BL88" s="447">
        <v>0.7420843909737812</v>
      </c>
      <c r="BM88" s="447">
        <v>0.25791560902621885</v>
      </c>
      <c r="BO88" s="447">
        <f t="shared" si="37"/>
        <v>6030</v>
      </c>
      <c r="BP88" s="448" t="s">
        <v>1835</v>
      </c>
      <c r="BQ88" s="447">
        <v>264485</v>
      </c>
      <c r="BR88" s="447">
        <v>0.6981295928710195</v>
      </c>
      <c r="BS88" s="447">
        <v>0.3018704071289805</v>
      </c>
      <c r="BT88" s="447">
        <f t="shared" si="38"/>
        <v>0</v>
      </c>
      <c r="CA88" s="926"/>
      <c r="CB88" s="1295">
        <f t="shared" si="39"/>
        <v>5091</v>
      </c>
      <c r="CC88" s="1295">
        <f t="shared" si="40"/>
        <v>5091</v>
      </c>
      <c r="CD88" s="447">
        <v>84</v>
      </c>
      <c r="CE88" s="1295" t="s">
        <v>1813</v>
      </c>
      <c r="CF88" s="1344"/>
      <c r="CG88" s="1366">
        <v>0.44997466578321704</v>
      </c>
      <c r="CH88" s="1367"/>
      <c r="CI88" s="1366">
        <v>0</v>
      </c>
      <c r="CJ88" s="1368"/>
      <c r="CK88" s="1366">
        <v>0.5500253342167829</v>
      </c>
      <c r="CN88" s="566" t="s">
        <v>1826</v>
      </c>
      <c r="CO88" s="447">
        <v>79141</v>
      </c>
      <c r="CQ88" s="566" t="s">
        <v>1826</v>
      </c>
      <c r="CR88" s="447">
        <v>16763</v>
      </c>
      <c r="CT88" s="566" t="s">
        <v>1826</v>
      </c>
      <c r="CU88" s="447">
        <v>121015</v>
      </c>
    </row>
    <row r="89" spans="1:99">
      <c r="A89" s="447">
        <f t="shared" si="27"/>
        <v>6031</v>
      </c>
      <c r="B89" s="448" t="s">
        <v>1836</v>
      </c>
      <c r="C89" s="447">
        <v>572985</v>
      </c>
      <c r="D89" s="447">
        <v>249832</v>
      </c>
      <c r="E89" s="449">
        <v>1</v>
      </c>
      <c r="F89" s="449">
        <v>0</v>
      </c>
      <c r="G89" s="449"/>
      <c r="H89" s="516">
        <f t="shared" si="25"/>
        <v>1</v>
      </c>
      <c r="I89" s="516">
        <f t="shared" si="26"/>
        <v>0</v>
      </c>
      <c r="J89" s="538"/>
      <c r="K89" s="538">
        <f t="shared" si="28"/>
        <v>0.44830906944432358</v>
      </c>
      <c r="L89" s="538">
        <f t="shared" si="29"/>
        <v>0</v>
      </c>
      <c r="M89" s="538">
        <f t="shared" si="30"/>
        <v>0.55169093055567642</v>
      </c>
      <c r="N89" s="538">
        <f t="shared" si="31"/>
        <v>0.44830906944432358</v>
      </c>
      <c r="O89" s="538">
        <f t="shared" si="32"/>
        <v>0</v>
      </c>
      <c r="P89" s="538">
        <f t="shared" si="33"/>
        <v>0.55169093055567642</v>
      </c>
      <c r="U89" s="504" t="s">
        <v>2272</v>
      </c>
      <c r="V89" s="1345"/>
      <c r="W89" s="547"/>
      <c r="X89" s="547"/>
      <c r="Z89" s="447" t="s">
        <v>2141</v>
      </c>
      <c r="AA89" s="542">
        <v>8</v>
      </c>
      <c r="AD89" s="447">
        <f t="shared" si="35"/>
        <v>5102</v>
      </c>
      <c r="AE89" s="447" t="s">
        <v>1824</v>
      </c>
      <c r="AF89" s="447">
        <v>240516</v>
      </c>
      <c r="AG89" s="447">
        <v>138215</v>
      </c>
      <c r="AH89" s="449">
        <v>0.6350576002492534</v>
      </c>
      <c r="AI89" s="449">
        <v>0.3649423997507466</v>
      </c>
      <c r="AJ89" s="447">
        <f t="shared" si="36"/>
        <v>5102</v>
      </c>
      <c r="BG89" s="447">
        <f t="shared" si="34"/>
        <v>5095</v>
      </c>
      <c r="BH89" s="447">
        <v>5095</v>
      </c>
      <c r="BI89" s="447" t="s">
        <v>1817</v>
      </c>
      <c r="BJ89" s="447">
        <v>156873</v>
      </c>
      <c r="BK89" s="447">
        <v>60275</v>
      </c>
      <c r="BL89" s="447">
        <v>0.72242433731832667</v>
      </c>
      <c r="BM89" s="447">
        <v>0.27757566268167333</v>
      </c>
      <c r="BO89" s="447">
        <f t="shared" si="37"/>
        <v>6031</v>
      </c>
      <c r="BP89" s="448" t="s">
        <v>1836</v>
      </c>
      <c r="BQ89" s="447">
        <v>256991</v>
      </c>
      <c r="BR89" s="447">
        <v>0.71611367936489356</v>
      </c>
      <c r="BS89" s="447">
        <v>0.28388632063510644</v>
      </c>
      <c r="BT89" s="447">
        <f t="shared" si="38"/>
        <v>0</v>
      </c>
      <c r="CA89" s="926"/>
      <c r="CB89" s="1295">
        <f t="shared" si="39"/>
        <v>5092</v>
      </c>
      <c r="CC89" s="1295">
        <f t="shared" si="40"/>
        <v>5092</v>
      </c>
      <c r="CD89" s="447">
        <v>85</v>
      </c>
      <c r="CE89" s="1295" t="s">
        <v>1814</v>
      </c>
      <c r="CF89" s="1344"/>
      <c r="CG89" s="1366">
        <v>0.45008551624808713</v>
      </c>
      <c r="CH89" s="1367"/>
      <c r="CI89" s="1366">
        <v>0</v>
      </c>
      <c r="CJ89" s="1368"/>
      <c r="CK89" s="1366">
        <v>0.54991448375191287</v>
      </c>
      <c r="CN89" s="566" t="s">
        <v>1827</v>
      </c>
      <c r="CO89" s="447">
        <v>27132</v>
      </c>
      <c r="CQ89" s="566" t="s">
        <v>1827</v>
      </c>
      <c r="CR89" s="447">
        <v>5633</v>
      </c>
      <c r="CT89" s="566" t="s">
        <v>1827</v>
      </c>
      <c r="CU89" s="447">
        <v>41487</v>
      </c>
    </row>
    <row r="90" spans="1:99">
      <c r="A90" s="447">
        <f t="shared" si="27"/>
        <v>6032</v>
      </c>
      <c r="B90" s="448" t="s">
        <v>1837</v>
      </c>
      <c r="C90" s="447">
        <v>225918</v>
      </c>
      <c r="D90" s="447">
        <v>106218</v>
      </c>
      <c r="E90" s="449">
        <v>1</v>
      </c>
      <c r="F90" s="449">
        <v>0</v>
      </c>
      <c r="G90" s="449"/>
      <c r="H90" s="516">
        <f t="shared" si="25"/>
        <v>1</v>
      </c>
      <c r="I90" s="516">
        <f t="shared" si="26"/>
        <v>0</v>
      </c>
      <c r="J90" s="538"/>
      <c r="K90" s="538">
        <f t="shared" si="28"/>
        <v>0.47833281541330019</v>
      </c>
      <c r="L90" s="538">
        <f t="shared" si="29"/>
        <v>0</v>
      </c>
      <c r="M90" s="538">
        <f t="shared" si="30"/>
        <v>0.52166718458669981</v>
      </c>
      <c r="N90" s="538">
        <f t="shared" si="31"/>
        <v>0.47833281541330019</v>
      </c>
      <c r="O90" s="538">
        <f t="shared" si="32"/>
        <v>0</v>
      </c>
      <c r="P90" s="538">
        <f t="shared" si="33"/>
        <v>0.52166718458669981</v>
      </c>
      <c r="U90" s="504" t="s">
        <v>2273</v>
      </c>
      <c r="V90" s="1345"/>
      <c r="W90" s="547"/>
      <c r="X90" s="547"/>
      <c r="Z90" s="447" t="s">
        <v>2142</v>
      </c>
      <c r="AA90" s="542">
        <v>8</v>
      </c>
      <c r="AD90" s="447">
        <f t="shared" si="35"/>
        <v>5904</v>
      </c>
      <c r="AE90" s="448" t="s">
        <v>1825</v>
      </c>
      <c r="AF90" s="447">
        <v>2995403</v>
      </c>
      <c r="AG90" s="447">
        <v>788091</v>
      </c>
      <c r="AH90" s="449">
        <v>0.79170285455718969</v>
      </c>
      <c r="AI90" s="449">
        <v>0.20829714544281031</v>
      </c>
      <c r="AJ90" s="447" t="str">
        <f t="shared" si="36"/>
        <v>NEW</v>
      </c>
      <c r="BG90" s="447">
        <f t="shared" si="34"/>
        <v>5096</v>
      </c>
      <c r="BH90" s="447">
        <v>5096</v>
      </c>
      <c r="BI90" s="447" t="s">
        <v>1818</v>
      </c>
      <c r="BJ90" s="447">
        <v>223023</v>
      </c>
      <c r="BK90" s="447">
        <v>74279</v>
      </c>
      <c r="BL90" s="447">
        <v>0.7501564066168408</v>
      </c>
      <c r="BM90" s="447">
        <v>0.2498435933831592</v>
      </c>
      <c r="BO90" s="447">
        <f t="shared" si="37"/>
        <v>6032</v>
      </c>
      <c r="BP90" s="448" t="s">
        <v>1837</v>
      </c>
      <c r="BQ90" s="447">
        <v>58795</v>
      </c>
      <c r="BR90" s="447">
        <v>0.70943337033640619</v>
      </c>
      <c r="BS90" s="447">
        <v>0.29056662966359381</v>
      </c>
      <c r="BT90" s="447">
        <f t="shared" si="38"/>
        <v>0</v>
      </c>
      <c r="CA90" s="926"/>
      <c r="CB90" s="1295">
        <f t="shared" si="39"/>
        <v>5093</v>
      </c>
      <c r="CC90" s="1295">
        <f t="shared" si="40"/>
        <v>5093</v>
      </c>
      <c r="CD90" s="447">
        <v>86</v>
      </c>
      <c r="CE90" s="1295" t="s">
        <v>1815</v>
      </c>
      <c r="CF90" s="1344"/>
      <c r="CG90" s="1366">
        <v>0.45039340375080839</v>
      </c>
      <c r="CH90" s="1367"/>
      <c r="CI90" s="1366">
        <v>0</v>
      </c>
      <c r="CJ90" s="1368"/>
      <c r="CK90" s="1366">
        <v>0.54960659624919161</v>
      </c>
      <c r="CN90" s="566" t="s">
        <v>2545</v>
      </c>
      <c r="CO90" s="447">
        <v>76841</v>
      </c>
      <c r="CQ90" s="566" t="s">
        <v>2545</v>
      </c>
      <c r="CR90" s="447">
        <v>16424</v>
      </c>
      <c r="CT90" s="566" t="s">
        <v>2545</v>
      </c>
      <c r="CU90" s="447">
        <v>117413</v>
      </c>
    </row>
    <row r="91" spans="1:99">
      <c r="A91" s="447">
        <f t="shared" si="27"/>
        <v>6036</v>
      </c>
      <c r="B91" s="448" t="s">
        <v>1839</v>
      </c>
      <c r="C91" s="447">
        <v>248062</v>
      </c>
      <c r="D91" s="447">
        <v>66006</v>
      </c>
      <c r="E91" s="449">
        <v>1</v>
      </c>
      <c r="F91" s="449">
        <v>0</v>
      </c>
      <c r="G91" s="449"/>
      <c r="H91" s="516">
        <f t="shared" si="25"/>
        <v>1</v>
      </c>
      <c r="I91" s="516">
        <f t="shared" si="26"/>
        <v>0</v>
      </c>
      <c r="J91" s="538"/>
      <c r="K91" s="538">
        <f t="shared" si="28"/>
        <v>0.47282085397664608</v>
      </c>
      <c r="L91" s="538">
        <f t="shared" si="29"/>
        <v>0</v>
      </c>
      <c r="M91" s="538">
        <f t="shared" si="30"/>
        <v>0.52717914602335392</v>
      </c>
      <c r="N91" s="538">
        <f t="shared" si="31"/>
        <v>0.47282085397664608</v>
      </c>
      <c r="O91" s="538">
        <f t="shared" si="32"/>
        <v>0</v>
      </c>
      <c r="P91" s="538">
        <f t="shared" si="33"/>
        <v>0.52717914602335392</v>
      </c>
      <c r="U91" s="504" t="s">
        <v>2274</v>
      </c>
      <c r="V91" s="1345"/>
      <c r="W91" s="547"/>
      <c r="X91" s="547"/>
      <c r="Z91" s="447" t="s">
        <v>2143</v>
      </c>
      <c r="AA91" s="542">
        <v>8</v>
      </c>
      <c r="AD91" s="447">
        <f t="shared" si="35"/>
        <v>5910</v>
      </c>
      <c r="AE91" s="448" t="s">
        <v>1826</v>
      </c>
      <c r="AF91" s="447">
        <v>2995403</v>
      </c>
      <c r="AG91" s="447">
        <v>788091</v>
      </c>
      <c r="AH91" s="449">
        <v>0.79170285455718969</v>
      </c>
      <c r="AI91" s="449">
        <v>0.20829714544281031</v>
      </c>
      <c r="AJ91" s="447">
        <f t="shared" si="36"/>
        <v>5910</v>
      </c>
      <c r="BG91" s="447">
        <f t="shared" si="34"/>
        <v>5097</v>
      </c>
      <c r="BH91" s="447">
        <v>5097</v>
      </c>
      <c r="BI91" s="447" t="s">
        <v>1819</v>
      </c>
      <c r="BJ91" s="447">
        <v>1708002</v>
      </c>
      <c r="BK91" s="447">
        <v>627601</v>
      </c>
      <c r="BL91" s="447">
        <v>0.73128952137841918</v>
      </c>
      <c r="BM91" s="447">
        <v>0.26871047862158082</v>
      </c>
      <c r="BO91" s="447">
        <f t="shared" si="37"/>
        <v>6037</v>
      </c>
      <c r="BP91" s="448" t="s">
        <v>1840</v>
      </c>
      <c r="BQ91" s="447">
        <v>74949</v>
      </c>
      <c r="BR91" s="447">
        <v>0.74119601657453105</v>
      </c>
      <c r="BS91" s="447">
        <v>0.25880398342546895</v>
      </c>
      <c r="BT91" s="447">
        <f t="shared" si="38"/>
        <v>0</v>
      </c>
      <c r="CA91" s="926"/>
      <c r="CB91" s="1295">
        <f t="shared" si="39"/>
        <v>5094</v>
      </c>
      <c r="CC91" s="1295">
        <f t="shared" si="40"/>
        <v>5094</v>
      </c>
      <c r="CD91" s="447">
        <v>87</v>
      </c>
      <c r="CE91" s="1295" t="s">
        <v>8621</v>
      </c>
      <c r="CF91" s="1344"/>
      <c r="CG91" s="1350">
        <v>0.43050312788119383</v>
      </c>
      <c r="CH91" s="1369"/>
      <c r="CI91" s="1366">
        <v>0</v>
      </c>
      <c r="CJ91" s="1368"/>
      <c r="CK91" s="1350">
        <v>0.57034875303834986</v>
      </c>
      <c r="CN91" s="566" t="s">
        <v>2546</v>
      </c>
      <c r="CO91" s="447">
        <v>80382</v>
      </c>
      <c r="CQ91" s="566" t="s">
        <v>2546</v>
      </c>
      <c r="CR91" s="447">
        <v>16840</v>
      </c>
      <c r="CT91" s="566" t="s">
        <v>2546</v>
      </c>
      <c r="CU91" s="447">
        <v>122868</v>
      </c>
    </row>
    <row r="92" spans="1:99">
      <c r="A92" s="447">
        <f t="shared" si="27"/>
        <v>6037</v>
      </c>
      <c r="B92" s="448" t="s">
        <v>1840</v>
      </c>
      <c r="C92" s="447">
        <v>206590</v>
      </c>
      <c r="D92" s="447">
        <v>78533</v>
      </c>
      <c r="E92" s="449">
        <v>1</v>
      </c>
      <c r="F92" s="449">
        <v>0</v>
      </c>
      <c r="G92" s="449"/>
      <c r="H92" s="516">
        <f t="shared" si="25"/>
        <v>1</v>
      </c>
      <c r="I92" s="516">
        <f t="shared" si="26"/>
        <v>0</v>
      </c>
      <c r="J92" s="538"/>
      <c r="K92" s="538">
        <f t="shared" si="28"/>
        <v>0.50679066108504478</v>
      </c>
      <c r="L92" s="538">
        <f t="shared" si="29"/>
        <v>0</v>
      </c>
      <c r="M92" s="538">
        <f t="shared" si="30"/>
        <v>0.49320933891495516</v>
      </c>
      <c r="N92" s="538">
        <f t="shared" si="31"/>
        <v>0.50679066108504478</v>
      </c>
      <c r="O92" s="538">
        <f t="shared" si="32"/>
        <v>0</v>
      </c>
      <c r="P92" s="538">
        <f t="shared" si="33"/>
        <v>0.49320933891495516</v>
      </c>
      <c r="U92" s="504" t="s">
        <v>2275</v>
      </c>
      <c r="V92" s="1345"/>
      <c r="W92" s="547"/>
      <c r="X92" s="547"/>
      <c r="Z92" s="447" t="s">
        <v>2144</v>
      </c>
      <c r="AA92" s="542">
        <v>8</v>
      </c>
      <c r="AD92" s="447">
        <f t="shared" si="35"/>
        <v>5920</v>
      </c>
      <c r="AE92" s="448" t="s">
        <v>1827</v>
      </c>
      <c r="AF92" s="447">
        <v>41048</v>
      </c>
      <c r="AG92" s="447">
        <v>10035</v>
      </c>
      <c r="AH92" s="449">
        <v>0.80355499872756098</v>
      </c>
      <c r="AI92" s="449">
        <v>0.19644500127243902</v>
      </c>
      <c r="AJ92" s="447">
        <f t="shared" si="36"/>
        <v>5920</v>
      </c>
      <c r="BG92" s="447">
        <f t="shared" si="34"/>
        <v>5098</v>
      </c>
      <c r="BH92" s="447">
        <v>5098</v>
      </c>
      <c r="BI92" s="447" t="s">
        <v>1820</v>
      </c>
      <c r="BJ92" s="447">
        <v>154350</v>
      </c>
      <c r="BK92" s="447">
        <v>53553</v>
      </c>
      <c r="BL92" s="447">
        <v>0.74241352938630034</v>
      </c>
      <c r="BM92" s="447">
        <v>0.25758647061369966</v>
      </c>
      <c r="BO92" s="447">
        <f t="shared" si="37"/>
        <v>6040</v>
      </c>
      <c r="BP92" s="448" t="s">
        <v>1842</v>
      </c>
      <c r="BQ92" s="447">
        <v>324698</v>
      </c>
      <c r="BR92" s="447">
        <v>0.72729023919865432</v>
      </c>
      <c r="BS92" s="447">
        <v>0.27270976080134568</v>
      </c>
      <c r="BT92" s="447">
        <f t="shared" si="38"/>
        <v>0</v>
      </c>
      <c r="CA92" s="926"/>
      <c r="CB92" s="1295">
        <f t="shared" si="39"/>
        <v>5095</v>
      </c>
      <c r="CC92" s="1295">
        <f t="shared" si="40"/>
        <v>5095</v>
      </c>
      <c r="CD92" s="447">
        <v>88</v>
      </c>
      <c r="CE92" s="1295" t="s">
        <v>2543</v>
      </c>
      <c r="CF92" s="1344"/>
      <c r="CG92" s="1366">
        <v>0.45140284588793311</v>
      </c>
      <c r="CH92" s="1367"/>
      <c r="CI92" s="1366">
        <v>0</v>
      </c>
      <c r="CJ92" s="1368"/>
      <c r="CK92" s="1366">
        <v>0.54859715411206689</v>
      </c>
      <c r="CN92" s="566" t="s">
        <v>1830</v>
      </c>
      <c r="CO92" s="447">
        <v>71018</v>
      </c>
      <c r="CQ92" s="566" t="s">
        <v>1830</v>
      </c>
      <c r="CR92" s="447">
        <v>15061</v>
      </c>
      <c r="CT92" s="566" t="s">
        <v>1830</v>
      </c>
      <c r="CU92" s="447">
        <v>108780</v>
      </c>
    </row>
    <row r="93" spans="1:99">
      <c r="A93" s="447">
        <f t="shared" si="27"/>
        <v>6038</v>
      </c>
      <c r="B93" s="448" t="s">
        <v>1841</v>
      </c>
      <c r="C93" s="447">
        <v>211156</v>
      </c>
      <c r="D93" s="447">
        <v>105236</v>
      </c>
      <c r="E93" s="449">
        <v>1</v>
      </c>
      <c r="F93" s="449">
        <v>0</v>
      </c>
      <c r="G93" s="449"/>
      <c r="H93" s="516">
        <f t="shared" si="25"/>
        <v>1</v>
      </c>
      <c r="I93" s="516">
        <f t="shared" si="26"/>
        <v>0</v>
      </c>
      <c r="J93" s="538"/>
      <c r="K93" s="538">
        <f t="shared" si="28"/>
        <v>0.45557420009736593</v>
      </c>
      <c r="L93" s="538">
        <f t="shared" si="29"/>
        <v>0</v>
      </c>
      <c r="M93" s="538">
        <f t="shared" si="30"/>
        <v>0.54442579990263407</v>
      </c>
      <c r="N93" s="538">
        <f t="shared" si="31"/>
        <v>0.45557420009736593</v>
      </c>
      <c r="O93" s="538">
        <f t="shared" si="32"/>
        <v>0</v>
      </c>
      <c r="P93" s="538">
        <f t="shared" si="33"/>
        <v>0.54442579990263407</v>
      </c>
      <c r="U93" s="504" t="s">
        <v>2276</v>
      </c>
      <c r="V93" s="1345"/>
      <c r="W93" s="547"/>
      <c r="X93" s="547"/>
      <c r="Z93" s="447" t="s">
        <v>2145</v>
      </c>
      <c r="AA93" s="542">
        <v>8</v>
      </c>
      <c r="AD93" s="447">
        <f t="shared" si="35"/>
        <v>5930</v>
      </c>
      <c r="AE93" s="448" t="s">
        <v>1828</v>
      </c>
      <c r="AF93" s="447">
        <v>2995403</v>
      </c>
      <c r="AG93" s="447">
        <v>788091</v>
      </c>
      <c r="AH93" s="449">
        <v>0.79170285455718969</v>
      </c>
      <c r="AI93" s="449">
        <v>0.20829714544281031</v>
      </c>
      <c r="AJ93" s="447">
        <f t="shared" si="36"/>
        <v>5930</v>
      </c>
      <c r="BG93" s="447">
        <f t="shared" si="34"/>
        <v>5099</v>
      </c>
      <c r="BH93" s="447">
        <v>5099</v>
      </c>
      <c r="BI93" s="447" t="s">
        <v>1821</v>
      </c>
      <c r="BJ93" s="447">
        <v>161606</v>
      </c>
      <c r="BK93" s="447">
        <v>68750</v>
      </c>
      <c r="BL93" s="447">
        <v>0.7015489069093056</v>
      </c>
      <c r="BM93" s="447">
        <v>0.2984510930906944</v>
      </c>
      <c r="BO93" s="447">
        <f t="shared" si="37"/>
        <v>6042</v>
      </c>
      <c r="BP93" s="448" t="s">
        <v>1843</v>
      </c>
      <c r="BQ93" s="447">
        <v>66650</v>
      </c>
      <c r="BR93" s="447">
        <v>0.73417637857725104</v>
      </c>
      <c r="BS93" s="447">
        <v>0.26582362142274896</v>
      </c>
      <c r="BT93" s="447">
        <f t="shared" si="38"/>
        <v>0</v>
      </c>
      <c r="CA93" s="926"/>
      <c r="CB93" s="1295">
        <f t="shared" si="39"/>
        <v>5096</v>
      </c>
      <c r="CC93" s="1295">
        <f t="shared" si="40"/>
        <v>5096</v>
      </c>
      <c r="CD93" s="447">
        <v>89</v>
      </c>
      <c r="CE93" s="1295" t="s">
        <v>1818</v>
      </c>
      <c r="CF93" s="1344"/>
      <c r="CG93" s="1366">
        <v>0.44431788036119713</v>
      </c>
      <c r="CH93" s="1367"/>
      <c r="CI93" s="1366">
        <v>0</v>
      </c>
      <c r="CJ93" s="1368"/>
      <c r="CK93" s="1366">
        <v>0.55714332470879258</v>
      </c>
      <c r="CN93" s="566" t="s">
        <v>1832</v>
      </c>
      <c r="CO93" s="447">
        <v>0</v>
      </c>
      <c r="CQ93" s="566" t="s">
        <v>1832</v>
      </c>
      <c r="CR93" s="447">
        <v>0</v>
      </c>
      <c r="CT93" s="566" t="s">
        <v>1832</v>
      </c>
      <c r="CU93" s="447">
        <v>0</v>
      </c>
    </row>
    <row r="94" spans="1:99">
      <c r="A94" s="447">
        <f t="shared" si="27"/>
        <v>6040</v>
      </c>
      <c r="B94" s="448" t="s">
        <v>1842</v>
      </c>
      <c r="C94" s="447">
        <v>718544</v>
      </c>
      <c r="D94" s="447">
        <v>276727</v>
      </c>
      <c r="E94" s="449">
        <v>1</v>
      </c>
      <c r="F94" s="449">
        <v>0</v>
      </c>
      <c r="G94" s="449"/>
      <c r="H94" s="516">
        <f t="shared" si="25"/>
        <v>1</v>
      </c>
      <c r="I94" s="516">
        <f t="shared" si="26"/>
        <v>0</v>
      </c>
      <c r="J94" s="538"/>
      <c r="K94" s="538">
        <f t="shared" si="28"/>
        <v>0.50637651562903407</v>
      </c>
      <c r="L94" s="538">
        <f t="shared" si="29"/>
        <v>0</v>
      </c>
      <c r="M94" s="538">
        <f t="shared" si="30"/>
        <v>0.49362348437096598</v>
      </c>
      <c r="N94" s="538">
        <f t="shared" si="31"/>
        <v>0.50637651562903407</v>
      </c>
      <c r="O94" s="538">
        <f t="shared" si="32"/>
        <v>0</v>
      </c>
      <c r="P94" s="538">
        <f t="shared" si="33"/>
        <v>0.49362348437096598</v>
      </c>
      <c r="U94" s="504" t="s">
        <v>2277</v>
      </c>
      <c r="V94" s="1345"/>
      <c r="W94" s="547"/>
      <c r="X94" s="547"/>
      <c r="Z94" s="447" t="s">
        <v>2146</v>
      </c>
      <c r="AA94" s="542">
        <v>8</v>
      </c>
      <c r="AD94" s="447">
        <f t="shared" si="35"/>
        <v>5940</v>
      </c>
      <c r="AE94" s="448" t="s">
        <v>1829</v>
      </c>
      <c r="AF94" s="447">
        <v>2995403</v>
      </c>
      <c r="AG94" s="447">
        <v>788091</v>
      </c>
      <c r="AH94" s="449">
        <v>0.79170285455718969</v>
      </c>
      <c r="AI94" s="449">
        <v>0.20829714544281031</v>
      </c>
      <c r="AJ94" s="447">
        <f t="shared" si="36"/>
        <v>5940</v>
      </c>
      <c r="BG94" s="447">
        <f t="shared" si="34"/>
        <v>5100</v>
      </c>
      <c r="BH94" s="447">
        <v>5100</v>
      </c>
      <c r="BI94" s="447" t="s">
        <v>1822</v>
      </c>
      <c r="BJ94" s="447">
        <v>408733</v>
      </c>
      <c r="BK94" s="447">
        <v>138516</v>
      </c>
      <c r="BL94" s="447">
        <v>0.74688670056957618</v>
      </c>
      <c r="BM94" s="447">
        <v>0.25311329943042382</v>
      </c>
      <c r="BO94" s="447">
        <f t="shared" si="37"/>
        <v>6044</v>
      </c>
      <c r="BP94" s="448" t="s">
        <v>1844</v>
      </c>
      <c r="BQ94" s="447">
        <v>88739</v>
      </c>
      <c r="BR94" s="447">
        <v>0.71353676677521816</v>
      </c>
      <c r="BS94" s="447">
        <v>0.28646323322478184</v>
      </c>
      <c r="BT94" s="447">
        <f t="shared" si="38"/>
        <v>0</v>
      </c>
      <c r="CA94" s="926"/>
      <c r="CB94" s="1295">
        <f t="shared" si="39"/>
        <v>5097</v>
      </c>
      <c r="CC94" s="1295">
        <f t="shared" si="40"/>
        <v>5097</v>
      </c>
      <c r="CD94" s="447">
        <v>90</v>
      </c>
      <c r="CE94" s="1295" t="s">
        <v>5139</v>
      </c>
      <c r="CF94" s="1344"/>
      <c r="CG94" s="1366">
        <v>0.4362414859241695</v>
      </c>
      <c r="CH94" s="1367"/>
      <c r="CI94" s="1366">
        <v>0</v>
      </c>
      <c r="CJ94" s="1368"/>
      <c r="CK94" s="1366">
        <v>0.56375851407583044</v>
      </c>
      <c r="CN94" s="566" t="s">
        <v>1833</v>
      </c>
      <c r="CO94" s="447">
        <v>267813</v>
      </c>
      <c r="CQ94" s="566" t="s">
        <v>1833</v>
      </c>
      <c r="CR94" s="447">
        <v>63275</v>
      </c>
      <c r="CT94" s="566" t="s">
        <v>1833</v>
      </c>
      <c r="CU94" s="447">
        <v>473276</v>
      </c>
    </row>
    <row r="95" spans="1:99">
      <c r="A95" s="447">
        <f t="shared" si="27"/>
        <v>6042</v>
      </c>
      <c r="B95" s="448" t="s">
        <v>1843</v>
      </c>
      <c r="C95" s="447">
        <v>266795</v>
      </c>
      <c r="D95" s="447">
        <v>86536</v>
      </c>
      <c r="E95" s="449">
        <v>1</v>
      </c>
      <c r="F95" s="449">
        <v>0</v>
      </c>
      <c r="G95" s="449"/>
      <c r="H95" s="516">
        <f t="shared" si="25"/>
        <v>1</v>
      </c>
      <c r="I95" s="516">
        <f t="shared" si="26"/>
        <v>0</v>
      </c>
      <c r="J95" s="538"/>
      <c r="K95" s="538">
        <f t="shared" si="28"/>
        <v>0.49689851668189133</v>
      </c>
      <c r="L95" s="538">
        <f t="shared" si="29"/>
        <v>0</v>
      </c>
      <c r="M95" s="538">
        <f t="shared" si="30"/>
        <v>0.50310148331810867</v>
      </c>
      <c r="N95" s="538">
        <f t="shared" si="31"/>
        <v>0.49689851668189133</v>
      </c>
      <c r="O95" s="538">
        <f t="shared" si="32"/>
        <v>0</v>
      </c>
      <c r="P95" s="538">
        <f t="shared" si="33"/>
        <v>0.50310148331810867</v>
      </c>
      <c r="U95" s="504" t="s">
        <v>2278</v>
      </c>
      <c r="V95" s="1345"/>
      <c r="W95" s="547"/>
      <c r="X95" s="547"/>
      <c r="Z95" s="447" t="s">
        <v>2147</v>
      </c>
      <c r="AA95" s="542">
        <v>8</v>
      </c>
      <c r="AD95" s="447">
        <f t="shared" si="35"/>
        <v>5970</v>
      </c>
      <c r="AE95" s="448" t="s">
        <v>1830</v>
      </c>
      <c r="AF95" s="447">
        <v>2995403</v>
      </c>
      <c r="AG95" s="447">
        <v>788091</v>
      </c>
      <c r="AH95" s="449">
        <v>0.79170285455718969</v>
      </c>
      <c r="AI95" s="449">
        <v>0.20829714544281031</v>
      </c>
      <c r="AJ95" s="447">
        <f t="shared" si="36"/>
        <v>5970</v>
      </c>
      <c r="BG95" s="447">
        <f t="shared" si="34"/>
        <v>5101</v>
      </c>
      <c r="BH95" s="447">
        <v>5101</v>
      </c>
      <c r="BI95" s="447" t="s">
        <v>1823</v>
      </c>
      <c r="BJ95" s="447">
        <v>82686</v>
      </c>
      <c r="BK95" s="447">
        <v>34027</v>
      </c>
      <c r="BL95" s="447">
        <v>0.7084557847026467</v>
      </c>
      <c r="BM95" s="447">
        <v>0.29154421529735336</v>
      </c>
      <c r="BO95" s="447">
        <f t="shared" si="37"/>
        <v>6045</v>
      </c>
      <c r="BP95" s="448" t="s">
        <v>1845</v>
      </c>
      <c r="BQ95" s="447">
        <v>83871</v>
      </c>
      <c r="BR95" s="447">
        <v>0.72321289988790205</v>
      </c>
      <c r="BS95" s="447">
        <v>0.27678710011209795</v>
      </c>
      <c r="BT95" s="447">
        <f t="shared" si="38"/>
        <v>0</v>
      </c>
      <c r="CA95" s="926"/>
      <c r="CB95" s="1295">
        <f t="shared" si="39"/>
        <v>5098</v>
      </c>
      <c r="CC95" s="1295">
        <f t="shared" si="40"/>
        <v>5098</v>
      </c>
      <c r="CD95" s="447">
        <v>91</v>
      </c>
      <c r="CE95" s="1295" t="s">
        <v>1820</v>
      </c>
      <c r="CF95" s="1344"/>
      <c r="CG95" s="1366">
        <v>0.44661866231163239</v>
      </c>
      <c r="CH95" s="1367"/>
      <c r="CI95" s="1366">
        <v>0</v>
      </c>
      <c r="CJ95" s="1368"/>
      <c r="CK95" s="1366">
        <v>0.55338133768836761</v>
      </c>
      <c r="CN95" s="566" t="s">
        <v>1834</v>
      </c>
      <c r="CO95" s="447">
        <v>372015</v>
      </c>
      <c r="CQ95" s="566" t="s">
        <v>1834</v>
      </c>
      <c r="CR95" s="447">
        <v>101940</v>
      </c>
      <c r="CT95" s="566" t="s">
        <v>1834</v>
      </c>
      <c r="CU95" s="447">
        <v>697006</v>
      </c>
    </row>
    <row r="96" spans="1:99">
      <c r="A96" s="447">
        <f t="shared" si="27"/>
        <v>6044</v>
      </c>
      <c r="B96" s="448" t="s">
        <v>5140</v>
      </c>
      <c r="C96" s="447">
        <v>219051</v>
      </c>
      <c r="D96" s="447">
        <v>91243</v>
      </c>
      <c r="E96" s="449">
        <v>1</v>
      </c>
      <c r="F96" s="449">
        <v>0</v>
      </c>
      <c r="G96" s="449"/>
      <c r="H96" s="516">
        <f t="shared" si="25"/>
        <v>1</v>
      </c>
      <c r="I96" s="516">
        <f t="shared" si="26"/>
        <v>0</v>
      </c>
      <c r="J96" s="538"/>
      <c r="K96" s="538">
        <f t="shared" si="28"/>
        <v>0.47783322894146646</v>
      </c>
      <c r="L96" s="538">
        <f t="shared" si="29"/>
        <v>0</v>
      </c>
      <c r="M96" s="538">
        <f t="shared" si="30"/>
        <v>0.52216677105853349</v>
      </c>
      <c r="N96" s="538">
        <f t="shared" si="31"/>
        <v>0.47783322894146646</v>
      </c>
      <c r="O96" s="538">
        <f t="shared" si="32"/>
        <v>0</v>
      </c>
      <c r="P96" s="538">
        <f t="shared" si="33"/>
        <v>0.52216677105853349</v>
      </c>
      <c r="U96" s="504" t="s">
        <v>2279</v>
      </c>
      <c r="V96" s="1345"/>
      <c r="W96" s="547"/>
      <c r="X96" s="547"/>
      <c r="Z96" s="447" t="s">
        <v>2148</v>
      </c>
      <c r="AA96" s="542">
        <v>8</v>
      </c>
      <c r="AD96" s="447">
        <f t="shared" si="35"/>
        <v>6010</v>
      </c>
      <c r="AE96" s="448" t="s">
        <v>1832</v>
      </c>
      <c r="AF96" s="447">
        <v>8110</v>
      </c>
      <c r="AG96" s="447">
        <v>3068</v>
      </c>
      <c r="AH96" s="449">
        <v>0.72553229558060472</v>
      </c>
      <c r="AI96" s="449">
        <v>0.27446770441939528</v>
      </c>
      <c r="AJ96" s="447" t="str">
        <f t="shared" si="36"/>
        <v>NEW</v>
      </c>
      <c r="BG96" s="447">
        <f t="shared" si="34"/>
        <v>5102</v>
      </c>
      <c r="BH96" s="447">
        <v>5102</v>
      </c>
      <c r="BI96" s="447" t="s">
        <v>1824</v>
      </c>
      <c r="BJ96" s="447">
        <v>272667</v>
      </c>
      <c r="BK96" s="447">
        <v>111550</v>
      </c>
      <c r="BL96" s="447">
        <v>0.70966927543549607</v>
      </c>
      <c r="BM96" s="447">
        <v>0.29033072456450393</v>
      </c>
      <c r="BO96" s="447">
        <f t="shared" si="37"/>
        <v>6046</v>
      </c>
      <c r="BP96" s="448" t="s">
        <v>1846</v>
      </c>
      <c r="BQ96" s="447">
        <v>346403</v>
      </c>
      <c r="BR96" s="447">
        <v>0.69572246858832221</v>
      </c>
      <c r="BS96" s="447">
        <v>0.30427753141167779</v>
      </c>
      <c r="BT96" s="447">
        <f t="shared" si="38"/>
        <v>0</v>
      </c>
      <c r="CA96" s="926"/>
      <c r="CB96" s="1295">
        <f t="shared" si="39"/>
        <v>5099</v>
      </c>
      <c r="CC96" s="1295">
        <f t="shared" si="40"/>
        <v>5099</v>
      </c>
      <c r="CD96" s="447">
        <v>92</v>
      </c>
      <c r="CE96" s="1295" t="s">
        <v>1821</v>
      </c>
      <c r="CF96" s="1344"/>
      <c r="CG96" s="1366">
        <v>0.41133684179578395</v>
      </c>
      <c r="CH96" s="1367"/>
      <c r="CI96" s="1366">
        <v>0</v>
      </c>
      <c r="CJ96" s="1368"/>
      <c r="CK96" s="1366">
        <v>0.58898315968971615</v>
      </c>
      <c r="CN96" s="566" t="s">
        <v>1835</v>
      </c>
      <c r="CO96" s="447">
        <v>387574</v>
      </c>
      <c r="CQ96" s="566" t="s">
        <v>1835</v>
      </c>
      <c r="CR96" s="447">
        <v>90545</v>
      </c>
      <c r="CT96" s="566" t="s">
        <v>1835</v>
      </c>
      <c r="CU96" s="447">
        <v>701666</v>
      </c>
    </row>
    <row r="97" spans="1:99">
      <c r="A97" s="447">
        <f t="shared" si="27"/>
        <v>6045</v>
      </c>
      <c r="B97" s="448" t="s">
        <v>1845</v>
      </c>
      <c r="C97" s="447">
        <v>178696</v>
      </c>
      <c r="D97" s="447">
        <v>67347</v>
      </c>
      <c r="E97" s="449">
        <v>1</v>
      </c>
      <c r="F97" s="449">
        <v>0</v>
      </c>
      <c r="G97" s="449"/>
      <c r="H97" s="516">
        <f t="shared" si="25"/>
        <v>1</v>
      </c>
      <c r="I97" s="516">
        <f t="shared" si="26"/>
        <v>0</v>
      </c>
      <c r="J97" s="538"/>
      <c r="K97" s="538">
        <f t="shared" si="28"/>
        <v>0.51985114750833872</v>
      </c>
      <c r="L97" s="538">
        <f t="shared" si="29"/>
        <v>0</v>
      </c>
      <c r="M97" s="538">
        <f t="shared" si="30"/>
        <v>0.48014885249166128</v>
      </c>
      <c r="N97" s="538">
        <f t="shared" si="31"/>
        <v>0.51985114750833872</v>
      </c>
      <c r="O97" s="538">
        <f t="shared" si="32"/>
        <v>0</v>
      </c>
      <c r="P97" s="538">
        <f t="shared" si="33"/>
        <v>0.48014885249166128</v>
      </c>
      <c r="U97" s="504" t="s">
        <v>2280</v>
      </c>
      <c r="V97" s="1345"/>
      <c r="W97" s="547"/>
      <c r="X97" s="547"/>
      <c r="Z97" s="447" t="s">
        <v>2149</v>
      </c>
      <c r="AA97" s="542">
        <v>8</v>
      </c>
      <c r="AD97" s="447">
        <f t="shared" si="35"/>
        <v>6028</v>
      </c>
      <c r="AE97" s="447" t="s">
        <v>1833</v>
      </c>
      <c r="AF97" s="447">
        <v>399304</v>
      </c>
      <c r="AG97" s="447">
        <v>141805</v>
      </c>
      <c r="AH97" s="449">
        <v>0.73793634923832352</v>
      </c>
      <c r="AI97" s="449">
        <v>0.26206365076167648</v>
      </c>
      <c r="AJ97" s="447">
        <f t="shared" si="36"/>
        <v>6028</v>
      </c>
      <c r="BG97" s="447">
        <f t="shared" si="34"/>
        <v>0</v>
      </c>
      <c r="BH97" s="447">
        <v>5904</v>
      </c>
      <c r="BI97" s="447" t="s">
        <v>1825</v>
      </c>
      <c r="BJ97" s="447">
        <v>89799</v>
      </c>
      <c r="BK97" s="447">
        <v>16466</v>
      </c>
      <c r="BL97" s="447">
        <v>0.84504775796358156</v>
      </c>
      <c r="BM97" s="447">
        <v>0.15495224203641839</v>
      </c>
      <c r="BO97" s="447">
        <f t="shared" si="37"/>
        <v>6049</v>
      </c>
      <c r="BP97" s="448" t="s">
        <v>1847</v>
      </c>
      <c r="BQ97" s="447">
        <v>134172</v>
      </c>
      <c r="BR97" s="447">
        <v>0.69823064113238964</v>
      </c>
      <c r="BS97" s="447">
        <v>0.30176935886761036</v>
      </c>
      <c r="BT97" s="447">
        <f t="shared" si="38"/>
        <v>0</v>
      </c>
      <c r="CA97" s="926"/>
      <c r="CB97" s="1295">
        <f t="shared" si="39"/>
        <v>5100</v>
      </c>
      <c r="CC97" s="1295">
        <f t="shared" si="40"/>
        <v>5100</v>
      </c>
      <c r="CD97" s="447">
        <v>93</v>
      </c>
      <c r="CE97" s="1295" t="s">
        <v>1822</v>
      </c>
      <c r="CF97" s="1344"/>
      <c r="CG97" s="1366">
        <v>0.41914479388780124</v>
      </c>
      <c r="CH97" s="1367"/>
      <c r="CI97" s="1366">
        <v>0</v>
      </c>
      <c r="CJ97" s="1368"/>
      <c r="CK97" s="1366">
        <v>0.58085520611219876</v>
      </c>
      <c r="CN97" s="566" t="s">
        <v>1836</v>
      </c>
      <c r="CO97" s="447">
        <v>355054</v>
      </c>
      <c r="CQ97" s="566" t="s">
        <v>1836</v>
      </c>
      <c r="CR97" s="447">
        <v>83092</v>
      </c>
      <c r="CT97" s="566" t="s">
        <v>1836</v>
      </c>
      <c r="CU97" s="447">
        <v>654611</v>
      </c>
    </row>
    <row r="98" spans="1:99">
      <c r="A98" s="447">
        <f t="shared" si="27"/>
        <v>6046</v>
      </c>
      <c r="B98" s="448" t="s">
        <v>1846</v>
      </c>
      <c r="C98" s="447">
        <v>806656</v>
      </c>
      <c r="D98" s="447">
        <v>361045</v>
      </c>
      <c r="E98" s="449">
        <v>1</v>
      </c>
      <c r="F98" s="449">
        <v>0</v>
      </c>
      <c r="G98" s="449"/>
      <c r="H98" s="516">
        <f t="shared" si="25"/>
        <v>1</v>
      </c>
      <c r="I98" s="516">
        <f t="shared" si="26"/>
        <v>0</v>
      </c>
      <c r="J98" s="538"/>
      <c r="K98" s="538">
        <f t="shared" si="28"/>
        <v>0.46143653361687076</v>
      </c>
      <c r="L98" s="538">
        <f t="shared" si="29"/>
        <v>0</v>
      </c>
      <c r="M98" s="538">
        <f t="shared" si="30"/>
        <v>0.53856346638312924</v>
      </c>
      <c r="N98" s="538">
        <f t="shared" si="31"/>
        <v>0.46143653361687076</v>
      </c>
      <c r="O98" s="538">
        <f t="shared" si="32"/>
        <v>0</v>
      </c>
      <c r="P98" s="538">
        <f t="shared" si="33"/>
        <v>0.53856346638312924</v>
      </c>
      <c r="U98" s="504" t="s">
        <v>2281</v>
      </c>
      <c r="V98" s="1345"/>
      <c r="W98" s="547"/>
      <c r="X98" s="547"/>
      <c r="Z98" s="447" t="s">
        <v>2150</v>
      </c>
      <c r="AA98" s="542">
        <v>8</v>
      </c>
      <c r="AD98" s="447">
        <f t="shared" si="35"/>
        <v>6029</v>
      </c>
      <c r="AE98" s="447" t="s">
        <v>1834</v>
      </c>
      <c r="AF98" s="447">
        <v>585101</v>
      </c>
      <c r="AG98" s="447">
        <v>211489</v>
      </c>
      <c r="AH98" s="449">
        <v>0.73450708645601881</v>
      </c>
      <c r="AI98" s="449">
        <v>0.26549291354398119</v>
      </c>
      <c r="AJ98" s="447">
        <f t="shared" si="36"/>
        <v>6029</v>
      </c>
      <c r="BG98" s="447">
        <f t="shared" si="34"/>
        <v>5910</v>
      </c>
      <c r="BH98" s="447">
        <v>5910</v>
      </c>
      <c r="BI98" s="447" t="s">
        <v>1826</v>
      </c>
      <c r="BJ98" s="447">
        <v>89058</v>
      </c>
      <c r="BK98" s="447">
        <v>17207</v>
      </c>
      <c r="BL98" s="447">
        <v>0.83807462475885752</v>
      </c>
      <c r="BM98" s="447">
        <v>0.16192537524114242</v>
      </c>
      <c r="BO98" s="447">
        <f t="shared" si="37"/>
        <v>6053</v>
      </c>
      <c r="BP98" s="448" t="s">
        <v>1848</v>
      </c>
      <c r="BQ98" s="447">
        <v>127825</v>
      </c>
      <c r="BR98" s="447">
        <v>0.75287721902204008</v>
      </c>
      <c r="BS98" s="447">
        <v>0.24712278097795992</v>
      </c>
      <c r="BT98" s="447">
        <f t="shared" si="38"/>
        <v>0</v>
      </c>
      <c r="CA98" s="926"/>
      <c r="CB98" s="1295">
        <f t="shared" si="39"/>
        <v>5101</v>
      </c>
      <c r="CC98" s="1295">
        <f t="shared" si="40"/>
        <v>5101</v>
      </c>
      <c r="CD98" s="447">
        <v>94</v>
      </c>
      <c r="CE98" s="1295" t="s">
        <v>6249</v>
      </c>
      <c r="CF98" s="1344"/>
      <c r="CG98" s="1366">
        <v>0.45025648778738409</v>
      </c>
      <c r="CH98" s="1367"/>
      <c r="CI98" s="1366">
        <v>0</v>
      </c>
      <c r="CJ98" s="1368"/>
      <c r="CK98" s="1366">
        <v>0.54974351221261586</v>
      </c>
      <c r="CN98" s="566" t="s">
        <v>1837</v>
      </c>
      <c r="CO98" s="447">
        <v>128237</v>
      </c>
      <c r="CQ98" s="566" t="s">
        <v>1837</v>
      </c>
      <c r="CR98" s="447">
        <v>32801</v>
      </c>
      <c r="CT98" s="566" t="s">
        <v>1837</v>
      </c>
      <c r="CU98" s="447">
        <v>223102</v>
      </c>
    </row>
    <row r="99" spans="1:99">
      <c r="A99" s="447">
        <f t="shared" si="27"/>
        <v>6049</v>
      </c>
      <c r="B99" s="448" t="s">
        <v>1847</v>
      </c>
      <c r="C99" s="447">
        <v>355740</v>
      </c>
      <c r="D99" s="447">
        <v>163264</v>
      </c>
      <c r="E99" s="449">
        <v>1</v>
      </c>
      <c r="F99" s="449">
        <v>0</v>
      </c>
      <c r="G99" s="449"/>
      <c r="H99" s="516">
        <f t="shared" si="25"/>
        <v>1</v>
      </c>
      <c r="I99" s="516">
        <f t="shared" si="26"/>
        <v>0</v>
      </c>
      <c r="J99" s="538"/>
      <c r="K99" s="538">
        <f t="shared" si="28"/>
        <v>0.47121070251273039</v>
      </c>
      <c r="L99" s="538">
        <f t="shared" si="29"/>
        <v>0</v>
      </c>
      <c r="M99" s="538">
        <f t="shared" si="30"/>
        <v>0.52878929748726955</v>
      </c>
      <c r="N99" s="538">
        <f t="shared" si="31"/>
        <v>0.47121070251273039</v>
      </c>
      <c r="O99" s="538">
        <f t="shared" si="32"/>
        <v>0</v>
      </c>
      <c r="P99" s="538">
        <f t="shared" si="33"/>
        <v>0.52878929748726955</v>
      </c>
      <c r="U99" s="504" t="s">
        <v>2282</v>
      </c>
      <c r="V99" s="1345"/>
      <c r="W99" s="547"/>
      <c r="X99" s="547"/>
      <c r="Z99" s="447" t="s">
        <v>2151</v>
      </c>
      <c r="AA99" s="542">
        <v>8</v>
      </c>
      <c r="AD99" s="447">
        <f t="shared" si="35"/>
        <v>6030</v>
      </c>
      <c r="AE99" s="447" t="s">
        <v>1835</v>
      </c>
      <c r="AF99" s="447">
        <v>455421</v>
      </c>
      <c r="AG99" s="447">
        <v>160403</v>
      </c>
      <c r="AH99" s="449">
        <v>0.73953109979474652</v>
      </c>
      <c r="AI99" s="449">
        <v>0.26046890020525348</v>
      </c>
      <c r="AJ99" s="447">
        <f t="shared" si="36"/>
        <v>6030</v>
      </c>
      <c r="BG99" s="447">
        <f t="shared" si="34"/>
        <v>5920</v>
      </c>
      <c r="BH99" s="447">
        <v>5920</v>
      </c>
      <c r="BI99" s="447" t="s">
        <v>1827</v>
      </c>
      <c r="BJ99" s="447">
        <v>29193</v>
      </c>
      <c r="BK99" s="447">
        <v>4589</v>
      </c>
      <c r="BL99" s="447">
        <v>0.86415842756497541</v>
      </c>
      <c r="BM99" s="447">
        <v>0.13584157243502457</v>
      </c>
      <c r="BO99" s="447">
        <f t="shared" si="37"/>
        <v>6054</v>
      </c>
      <c r="BP99" s="448" t="s">
        <v>1849</v>
      </c>
      <c r="BQ99" s="447">
        <v>190469</v>
      </c>
      <c r="BR99" s="447">
        <v>0.71923133564682828</v>
      </c>
      <c r="BS99" s="447">
        <v>0.28076866435317172</v>
      </c>
      <c r="BT99" s="447">
        <f t="shared" si="38"/>
        <v>0</v>
      </c>
      <c r="CA99" s="926"/>
      <c r="CB99" s="1295">
        <f t="shared" si="39"/>
        <v>5102</v>
      </c>
      <c r="CC99" s="1295">
        <f t="shared" si="40"/>
        <v>5102</v>
      </c>
      <c r="CD99" s="447">
        <v>95</v>
      </c>
      <c r="CE99" s="1295" t="s">
        <v>2544</v>
      </c>
      <c r="CF99" s="1344"/>
      <c r="CG99" s="1366">
        <v>0.44853931285578064</v>
      </c>
      <c r="CH99" s="1367"/>
      <c r="CI99" s="1366">
        <v>0</v>
      </c>
      <c r="CJ99" s="1368"/>
      <c r="CK99" s="1366">
        <v>0.55146068714421936</v>
      </c>
      <c r="CN99" s="566" t="s">
        <v>1838</v>
      </c>
      <c r="CO99" s="447">
        <v>0</v>
      </c>
      <c r="CQ99" s="566" t="s">
        <v>1838</v>
      </c>
      <c r="CR99" s="447">
        <v>0</v>
      </c>
      <c r="CT99" s="566" t="s">
        <v>1838</v>
      </c>
      <c r="CU99" s="447">
        <v>0</v>
      </c>
    </row>
    <row r="100" spans="1:99">
      <c r="A100" s="447">
        <f t="shared" si="27"/>
        <v>6053</v>
      </c>
      <c r="B100" s="448" t="s">
        <v>5141</v>
      </c>
      <c r="C100" s="447">
        <v>99504</v>
      </c>
      <c r="D100" s="447">
        <v>34684</v>
      </c>
      <c r="E100" s="449">
        <v>1</v>
      </c>
      <c r="F100" s="449">
        <v>0</v>
      </c>
      <c r="G100" s="449"/>
      <c r="H100" s="516">
        <f t="shared" si="25"/>
        <v>1</v>
      </c>
      <c r="I100" s="516">
        <f t="shared" si="26"/>
        <v>0</v>
      </c>
      <c r="J100" s="538"/>
      <c r="K100" s="538">
        <f t="shared" si="28"/>
        <v>0.4752907425116451</v>
      </c>
      <c r="L100" s="538">
        <f t="shared" si="29"/>
        <v>0</v>
      </c>
      <c r="M100" s="538">
        <f t="shared" si="30"/>
        <v>0.52470925748835484</v>
      </c>
      <c r="N100" s="538">
        <f t="shared" si="31"/>
        <v>0.4752907425116451</v>
      </c>
      <c r="O100" s="538">
        <f t="shared" si="32"/>
        <v>0</v>
      </c>
      <c r="P100" s="538">
        <f t="shared" si="33"/>
        <v>0.52470925748835484</v>
      </c>
      <c r="U100" s="504" t="s">
        <v>2283</v>
      </c>
      <c r="V100" s="1345"/>
      <c r="W100" s="547"/>
      <c r="X100" s="547"/>
      <c r="Z100" s="447" t="s">
        <v>2152</v>
      </c>
      <c r="AA100" s="542">
        <v>8</v>
      </c>
      <c r="AD100" s="447">
        <f t="shared" si="35"/>
        <v>6031</v>
      </c>
      <c r="AE100" s="447" t="s">
        <v>1836</v>
      </c>
      <c r="AF100" s="447">
        <v>617970</v>
      </c>
      <c r="AG100" s="447">
        <v>205018</v>
      </c>
      <c r="AH100" s="449">
        <v>0.75088579663372979</v>
      </c>
      <c r="AI100" s="449">
        <v>0.24911420336627021</v>
      </c>
      <c r="AJ100" s="447">
        <f t="shared" si="36"/>
        <v>6031</v>
      </c>
      <c r="BG100" s="447">
        <f t="shared" si="34"/>
        <v>5930</v>
      </c>
      <c r="BH100" s="447">
        <v>5930</v>
      </c>
      <c r="BI100" s="447" t="s">
        <v>1828</v>
      </c>
      <c r="BJ100" s="447">
        <v>89799</v>
      </c>
      <c r="BK100" s="447">
        <v>16466</v>
      </c>
      <c r="BL100" s="447">
        <v>0.84504775796358156</v>
      </c>
      <c r="BM100" s="447">
        <v>0.15495224203641839</v>
      </c>
      <c r="BO100" s="447">
        <f t="shared" si="37"/>
        <v>6055</v>
      </c>
      <c r="BP100" s="448" t="s">
        <v>1850</v>
      </c>
      <c r="BQ100" s="447">
        <v>100553</v>
      </c>
      <c r="BR100" s="447">
        <v>0.78053343269215847</v>
      </c>
      <c r="BS100" s="447">
        <v>0.21946656730784153</v>
      </c>
      <c r="BT100" s="447">
        <f t="shared" si="38"/>
        <v>0</v>
      </c>
      <c r="CA100" s="926"/>
      <c r="CB100" s="1295">
        <f t="shared" si="39"/>
        <v>5900</v>
      </c>
      <c r="CC100" s="1295">
        <f t="shared" si="40"/>
        <v>5900</v>
      </c>
      <c r="CD100" s="447">
        <v>96</v>
      </c>
      <c r="CE100" s="1295" t="s">
        <v>8034</v>
      </c>
      <c r="CF100" s="1344"/>
      <c r="CG100" s="1366" t="s">
        <v>8073</v>
      </c>
      <c r="CH100" s="1367"/>
      <c r="CI100" s="1366">
        <v>0</v>
      </c>
      <c r="CJ100" s="1368"/>
      <c r="CK100" s="1366" t="s">
        <v>8073</v>
      </c>
      <c r="CN100" s="566" t="s">
        <v>1839</v>
      </c>
      <c r="CO100" s="447">
        <v>102489</v>
      </c>
      <c r="CQ100" s="566" t="s">
        <v>1839</v>
      </c>
      <c r="CR100" s="447">
        <v>17709</v>
      </c>
      <c r="CT100" s="566" t="s">
        <v>1839</v>
      </c>
      <c r="CU100" s="447">
        <v>145473</v>
      </c>
    </row>
    <row r="101" spans="1:99">
      <c r="A101" s="447">
        <f t="shared" si="27"/>
        <v>6055</v>
      </c>
      <c r="B101" s="448" t="s">
        <v>1850</v>
      </c>
      <c r="C101" s="447">
        <v>80575</v>
      </c>
      <c r="D101" s="447">
        <v>21751</v>
      </c>
      <c r="E101" s="449">
        <v>1</v>
      </c>
      <c r="F101" s="449">
        <v>0</v>
      </c>
      <c r="G101" s="449"/>
      <c r="H101" s="516">
        <f t="shared" si="25"/>
        <v>1</v>
      </c>
      <c r="I101" s="516">
        <f t="shared" si="26"/>
        <v>0</v>
      </c>
      <c r="J101" s="538"/>
      <c r="K101" s="538">
        <f t="shared" si="28"/>
        <v>0.5066148552444234</v>
      </c>
      <c r="L101" s="538">
        <f t="shared" si="29"/>
        <v>0</v>
      </c>
      <c r="M101" s="538">
        <f t="shared" si="30"/>
        <v>0.49338514475557665</v>
      </c>
      <c r="N101" s="538">
        <f t="shared" si="31"/>
        <v>0.5066148552444234</v>
      </c>
      <c r="O101" s="538">
        <f t="shared" si="32"/>
        <v>0</v>
      </c>
      <c r="P101" s="538">
        <f t="shared" si="33"/>
        <v>0.49338514475557665</v>
      </c>
      <c r="U101" s="504" t="s">
        <v>2284</v>
      </c>
      <c r="V101" s="1345"/>
      <c r="W101" s="547"/>
      <c r="X101" s="547"/>
      <c r="Z101" s="447" t="s">
        <v>2153</v>
      </c>
      <c r="AA101" s="542">
        <v>8</v>
      </c>
      <c r="AD101" s="447">
        <f t="shared" si="35"/>
        <v>6032</v>
      </c>
      <c r="AE101" s="447" t="s">
        <v>1837</v>
      </c>
      <c r="AF101" s="447">
        <v>253747</v>
      </c>
      <c r="AG101" s="447">
        <v>94580</v>
      </c>
      <c r="AH101" s="449">
        <v>0.72847353205464982</v>
      </c>
      <c r="AI101" s="449">
        <v>0.27152646794535018</v>
      </c>
      <c r="AJ101" s="447">
        <f t="shared" si="36"/>
        <v>6032</v>
      </c>
      <c r="BG101" s="447">
        <f t="shared" si="34"/>
        <v>5940</v>
      </c>
      <c r="BH101" s="447">
        <v>5940</v>
      </c>
      <c r="BI101" s="447" t="s">
        <v>1829</v>
      </c>
      <c r="BJ101" s="447">
        <v>89799</v>
      </c>
      <c r="BK101" s="447">
        <v>16466</v>
      </c>
      <c r="BL101" s="447">
        <v>0.84504775796358156</v>
      </c>
      <c r="BM101" s="447">
        <v>0.15495224203641839</v>
      </c>
      <c r="BO101" s="447">
        <f t="shared" si="37"/>
        <v>6060</v>
      </c>
      <c r="BP101" s="448" t="s">
        <v>1851</v>
      </c>
      <c r="BQ101" s="447">
        <v>235352</v>
      </c>
      <c r="BR101" s="447">
        <v>0.75646452666325958</v>
      </c>
      <c r="BS101" s="447">
        <v>0.24353547333674042</v>
      </c>
      <c r="BT101" s="447">
        <f t="shared" si="38"/>
        <v>0</v>
      </c>
      <c r="CA101" s="926"/>
      <c r="CB101" s="1295">
        <f t="shared" si="39"/>
        <v>5910</v>
      </c>
      <c r="CC101" s="1295">
        <f t="shared" si="40"/>
        <v>5910</v>
      </c>
      <c r="CD101" s="447">
        <v>97</v>
      </c>
      <c r="CE101" s="1295" t="s">
        <v>1826</v>
      </c>
      <c r="CF101" s="1344"/>
      <c r="CG101" s="1366">
        <v>0.53336952970344598</v>
      </c>
      <c r="CH101" s="1367"/>
      <c r="CI101" s="1366">
        <v>0</v>
      </c>
      <c r="CJ101" s="1368"/>
      <c r="CK101" s="1366">
        <v>0.46663047029655397</v>
      </c>
      <c r="CN101" s="566" t="s">
        <v>1840</v>
      </c>
      <c r="CO101" s="447">
        <v>108913</v>
      </c>
      <c r="CQ101" s="566" t="s">
        <v>1840</v>
      </c>
      <c r="CR101" s="447">
        <v>23298</v>
      </c>
      <c r="CT101" s="566" t="s">
        <v>1840</v>
      </c>
      <c r="CU101" s="447">
        <v>157385</v>
      </c>
    </row>
    <row r="102" spans="1:99">
      <c r="A102" s="447">
        <f t="shared" si="27"/>
        <v>6060</v>
      </c>
      <c r="B102" s="448" t="s">
        <v>5142</v>
      </c>
      <c r="C102" s="447">
        <v>103181</v>
      </c>
      <c r="D102" s="447">
        <v>37601</v>
      </c>
      <c r="E102" s="449">
        <v>1</v>
      </c>
      <c r="F102" s="449">
        <v>0</v>
      </c>
      <c r="G102" s="449"/>
      <c r="H102" s="516">
        <f t="shared" si="25"/>
        <v>1</v>
      </c>
      <c r="I102" s="516">
        <f t="shared" si="26"/>
        <v>0</v>
      </c>
      <c r="J102" s="538"/>
      <c r="K102" s="538">
        <f t="shared" si="28"/>
        <v>0.43395939472283479</v>
      </c>
      <c r="L102" s="538">
        <f t="shared" si="29"/>
        <v>0</v>
      </c>
      <c r="M102" s="538">
        <f t="shared" si="30"/>
        <v>0.56604060527716527</v>
      </c>
      <c r="N102" s="538">
        <f t="shared" si="31"/>
        <v>0.43395939472283479</v>
      </c>
      <c r="O102" s="538">
        <f t="shared" si="32"/>
        <v>0</v>
      </c>
      <c r="P102" s="538">
        <f t="shared" si="33"/>
        <v>0.56604060527716527</v>
      </c>
      <c r="U102" s="504" t="s">
        <v>2285</v>
      </c>
      <c r="V102" s="1345"/>
      <c r="W102" s="547"/>
      <c r="X102" s="547"/>
      <c r="Z102" s="447" t="s">
        <v>2154</v>
      </c>
      <c r="AA102" s="542">
        <v>8</v>
      </c>
      <c r="AD102" s="447">
        <f t="shared" si="35"/>
        <v>6037</v>
      </c>
      <c r="AE102" s="448" t="s">
        <v>1840</v>
      </c>
      <c r="AF102" s="447">
        <v>134954</v>
      </c>
      <c r="AG102" s="447">
        <v>39896</v>
      </c>
      <c r="AH102" s="449">
        <v>0.77182728052616534</v>
      </c>
      <c r="AI102" s="449">
        <v>0.22817271947383466</v>
      </c>
      <c r="AJ102" s="447">
        <f t="shared" si="36"/>
        <v>6037</v>
      </c>
      <c r="BG102" s="447">
        <f t="shared" si="34"/>
        <v>5970</v>
      </c>
      <c r="BH102" s="447">
        <v>5970</v>
      </c>
      <c r="BI102" s="447" t="s">
        <v>1830</v>
      </c>
      <c r="BJ102" s="447">
        <v>89799</v>
      </c>
      <c r="BK102" s="447">
        <v>16466</v>
      </c>
      <c r="BL102" s="447">
        <v>0.84504775796358156</v>
      </c>
      <c r="BM102" s="447">
        <v>0.15495224203641839</v>
      </c>
      <c r="BO102" s="447">
        <f t="shared" si="37"/>
        <v>6066</v>
      </c>
      <c r="BP102" s="448" t="s">
        <v>1852</v>
      </c>
      <c r="BQ102" s="447">
        <v>12812</v>
      </c>
      <c r="BR102" s="447">
        <v>0.77465384847935181</v>
      </c>
      <c r="BS102" s="447">
        <v>0.22534615152064819</v>
      </c>
      <c r="BT102" s="447">
        <f t="shared" si="38"/>
        <v>0</v>
      </c>
      <c r="CA102" s="926"/>
      <c r="CB102" s="1295">
        <f t="shared" si="39"/>
        <v>5920</v>
      </c>
      <c r="CC102" s="1295">
        <f t="shared" si="40"/>
        <v>5920</v>
      </c>
      <c r="CD102" s="447">
        <v>98</v>
      </c>
      <c r="CE102" s="1295" t="s">
        <v>1827</v>
      </c>
      <c r="CF102" s="1344"/>
      <c r="CG102" s="1366">
        <v>0.52901313002964845</v>
      </c>
      <c r="CH102" s="1367"/>
      <c r="CI102" s="1366">
        <v>0</v>
      </c>
      <c r="CJ102" s="1368"/>
      <c r="CK102" s="1366">
        <v>0.47098686997035155</v>
      </c>
      <c r="CN102" s="566" t="s">
        <v>1841</v>
      </c>
      <c r="CO102" s="447">
        <v>129661</v>
      </c>
      <c r="CQ102" s="566" t="s">
        <v>1841</v>
      </c>
      <c r="CR102" s="447">
        <v>34158</v>
      </c>
      <c r="CT102" s="566" t="s">
        <v>1841</v>
      </c>
      <c r="CU102" s="447">
        <v>257425</v>
      </c>
    </row>
    <row r="103" spans="1:99">
      <c r="A103" s="447">
        <f t="shared" si="27"/>
        <v>6066</v>
      </c>
      <c r="B103" s="448" t="s">
        <v>5143</v>
      </c>
      <c r="C103" s="447">
        <v>134179</v>
      </c>
      <c r="D103" s="447">
        <v>43250</v>
      </c>
      <c r="E103" s="449">
        <v>1</v>
      </c>
      <c r="F103" s="449">
        <v>0</v>
      </c>
      <c r="G103" s="449"/>
      <c r="H103" s="516">
        <f t="shared" si="25"/>
        <v>1</v>
      </c>
      <c r="I103" s="516">
        <f t="shared" si="26"/>
        <v>0</v>
      </c>
      <c r="J103" s="538"/>
      <c r="K103" s="538">
        <f t="shared" si="28"/>
        <v>0.48336220953933956</v>
      </c>
      <c r="L103" s="538">
        <f t="shared" si="29"/>
        <v>0</v>
      </c>
      <c r="M103" s="538">
        <f t="shared" si="30"/>
        <v>0.51663779046066038</v>
      </c>
      <c r="N103" s="538">
        <f t="shared" si="31"/>
        <v>0.48336220953933956</v>
      </c>
      <c r="O103" s="538">
        <f t="shared" si="32"/>
        <v>0</v>
      </c>
      <c r="P103" s="538">
        <f t="shared" si="33"/>
        <v>0.51663779046066038</v>
      </c>
      <c r="U103" s="504" t="s">
        <v>2286</v>
      </c>
      <c r="V103" s="1345"/>
      <c r="W103" s="547"/>
      <c r="X103" s="547"/>
      <c r="Z103" s="447" t="s">
        <v>2155</v>
      </c>
      <c r="AA103" s="542">
        <v>8</v>
      </c>
      <c r="AD103" s="447">
        <f t="shared" si="35"/>
        <v>6040</v>
      </c>
      <c r="AE103" s="447" t="s">
        <v>1842</v>
      </c>
      <c r="AF103" s="447">
        <v>703467</v>
      </c>
      <c r="AG103" s="447">
        <v>215918</v>
      </c>
      <c r="AH103" s="449">
        <v>0.76514952930491575</v>
      </c>
      <c r="AI103" s="449">
        <v>0.23485047069508425</v>
      </c>
      <c r="AJ103" s="447">
        <f t="shared" si="36"/>
        <v>6040</v>
      </c>
      <c r="BG103" s="447">
        <f t="shared" si="34"/>
        <v>0</v>
      </c>
      <c r="BH103" s="447">
        <v>5991</v>
      </c>
      <c r="BI103" s="447" t="s">
        <v>1831</v>
      </c>
      <c r="BJ103" s="447">
        <v>0</v>
      </c>
      <c r="BK103" s="447">
        <v>0</v>
      </c>
      <c r="BL103" s="447">
        <v>0</v>
      </c>
      <c r="BM103" s="447">
        <v>0</v>
      </c>
      <c r="BO103" s="447">
        <f t="shared" si="37"/>
        <v>6068</v>
      </c>
      <c r="BP103" s="448" t="s">
        <v>1853</v>
      </c>
      <c r="BQ103" s="447">
        <v>39089</v>
      </c>
      <c r="BR103" s="447">
        <v>0.69568235210365204</v>
      </c>
      <c r="BS103" s="447">
        <v>0.30431764789634796</v>
      </c>
      <c r="BT103" s="447">
        <f t="shared" si="38"/>
        <v>0</v>
      </c>
      <c r="CA103" s="926"/>
      <c r="CB103" s="1295">
        <f t="shared" si="39"/>
        <v>5930</v>
      </c>
      <c r="CC103" s="1295">
        <f t="shared" si="40"/>
        <v>5930</v>
      </c>
      <c r="CD103" s="447">
        <v>99</v>
      </c>
      <c r="CE103" s="1295" t="s">
        <v>2545</v>
      </c>
      <c r="CF103" s="1344"/>
      <c r="CG103" s="1366">
        <v>0.51325219846836201</v>
      </c>
      <c r="CH103" s="1367"/>
      <c r="CI103" s="1366">
        <v>0</v>
      </c>
      <c r="CJ103" s="1368"/>
      <c r="CK103" s="1366">
        <v>0.48674780153163799</v>
      </c>
      <c r="CN103" s="566" t="s">
        <v>1842</v>
      </c>
      <c r="CO103" s="447">
        <v>489532</v>
      </c>
      <c r="CQ103" s="566" t="s">
        <v>1842</v>
      </c>
      <c r="CR103" s="447">
        <v>95304</v>
      </c>
      <c r="CT103" s="566" t="s">
        <v>1842</v>
      </c>
      <c r="CU103" s="447">
        <v>817951</v>
      </c>
    </row>
    <row r="104" spans="1:99">
      <c r="A104" s="447">
        <f t="shared" si="27"/>
        <v>6068</v>
      </c>
      <c r="B104" s="448" t="s">
        <v>5144</v>
      </c>
      <c r="C104" s="447">
        <v>21484</v>
      </c>
      <c r="D104" s="447">
        <v>11060</v>
      </c>
      <c r="E104" s="449">
        <v>1</v>
      </c>
      <c r="F104" s="449">
        <v>0</v>
      </c>
      <c r="G104" s="449"/>
      <c r="H104" s="516">
        <f t="shared" si="25"/>
        <v>1</v>
      </c>
      <c r="I104" s="516">
        <f t="shared" si="26"/>
        <v>0</v>
      </c>
      <c r="J104" s="538"/>
      <c r="K104" s="538">
        <f t="shared" si="28"/>
        <v>0.40116221806362651</v>
      </c>
      <c r="L104" s="538">
        <f t="shared" si="29"/>
        <v>0</v>
      </c>
      <c r="M104" s="538">
        <f t="shared" si="30"/>
        <v>0.59883778193637349</v>
      </c>
      <c r="N104" s="538">
        <f t="shared" si="31"/>
        <v>0.40116221806362651</v>
      </c>
      <c r="O104" s="538">
        <f t="shared" si="32"/>
        <v>0</v>
      </c>
      <c r="P104" s="538">
        <f t="shared" si="33"/>
        <v>0.59883778193637349</v>
      </c>
      <c r="U104" s="504" t="s">
        <v>2287</v>
      </c>
      <c r="V104" s="1345"/>
      <c r="W104" s="547"/>
      <c r="X104" s="547"/>
      <c r="Z104" s="447" t="s">
        <v>2156</v>
      </c>
      <c r="AA104" s="542">
        <v>8</v>
      </c>
      <c r="AD104" s="447">
        <f t="shared" si="35"/>
        <v>6042</v>
      </c>
      <c r="AE104" s="447" t="s">
        <v>1843</v>
      </c>
      <c r="AF104" s="447">
        <v>127840</v>
      </c>
      <c r="AG104" s="447">
        <v>32951</v>
      </c>
      <c r="AH104" s="449">
        <v>0.79506937577351966</v>
      </c>
      <c r="AI104" s="449">
        <v>0.20493062422648034</v>
      </c>
      <c r="AJ104" s="447">
        <f t="shared" si="36"/>
        <v>6042</v>
      </c>
      <c r="BG104" s="447">
        <f t="shared" si="34"/>
        <v>0</v>
      </c>
      <c r="BH104" s="447">
        <v>6010</v>
      </c>
      <c r="BI104" s="447" t="s">
        <v>1832</v>
      </c>
      <c r="BJ104" s="447">
        <v>28466</v>
      </c>
      <c r="BK104" s="447">
        <v>6862</v>
      </c>
      <c r="BL104" s="447">
        <v>0.80576313405797106</v>
      </c>
      <c r="BM104" s="447">
        <v>0.19423686594202899</v>
      </c>
      <c r="BO104" s="447">
        <f t="shared" si="37"/>
        <v>6070</v>
      </c>
      <c r="BP104" s="448" t="s">
        <v>1854</v>
      </c>
      <c r="BQ104" s="447">
        <v>50432</v>
      </c>
      <c r="BR104" s="447">
        <v>0.72069394229532557</v>
      </c>
      <c r="BS104" s="447">
        <v>0.27930605770467443</v>
      </c>
      <c r="BT104" s="447">
        <f t="shared" si="38"/>
        <v>0</v>
      </c>
      <c r="CA104" s="926"/>
      <c r="CB104" s="1295">
        <f t="shared" si="39"/>
        <v>5939</v>
      </c>
      <c r="CC104" s="1295">
        <f t="shared" si="40"/>
        <v>5939</v>
      </c>
      <c r="CD104" s="447">
        <v>100</v>
      </c>
      <c r="CE104" s="1295" t="s">
        <v>8035</v>
      </c>
      <c r="CF104" s="1344"/>
      <c r="CG104" s="1366" t="s">
        <v>8073</v>
      </c>
      <c r="CH104" s="1367"/>
      <c r="CI104" s="1366">
        <v>0</v>
      </c>
      <c r="CJ104" s="1368"/>
      <c r="CK104" s="1366" t="s">
        <v>8073</v>
      </c>
      <c r="CN104" s="566" t="s">
        <v>1843</v>
      </c>
      <c r="CO104" s="447">
        <v>104108</v>
      </c>
      <c r="CQ104" s="566" t="s">
        <v>1843</v>
      </c>
      <c r="CR104" s="447">
        <v>18196</v>
      </c>
      <c r="CT104" s="566" t="s">
        <v>1843</v>
      </c>
      <c r="CU104" s="447">
        <v>170974</v>
      </c>
    </row>
    <row r="105" spans="1:99">
      <c r="A105" s="447">
        <f t="shared" si="27"/>
        <v>6070</v>
      </c>
      <c r="B105" s="448" t="s">
        <v>5145</v>
      </c>
      <c r="C105" s="447">
        <v>34679</v>
      </c>
      <c r="D105" s="447">
        <v>10445</v>
      </c>
      <c r="E105" s="449">
        <v>1</v>
      </c>
      <c r="F105" s="449">
        <v>0</v>
      </c>
      <c r="G105" s="449"/>
      <c r="H105" s="516">
        <f t="shared" si="25"/>
        <v>1</v>
      </c>
      <c r="I105" s="516">
        <f t="shared" si="26"/>
        <v>0</v>
      </c>
      <c r="J105" s="538"/>
      <c r="K105" s="538">
        <f t="shared" si="28"/>
        <v>0.46413955542470192</v>
      </c>
      <c r="L105" s="538">
        <f t="shared" si="29"/>
        <v>0</v>
      </c>
      <c r="M105" s="538">
        <f t="shared" si="30"/>
        <v>0.53586044457529813</v>
      </c>
      <c r="N105" s="538">
        <f t="shared" si="31"/>
        <v>0.46413955542470192</v>
      </c>
      <c r="O105" s="538">
        <f t="shared" si="32"/>
        <v>0</v>
      </c>
      <c r="P105" s="538">
        <f t="shared" si="33"/>
        <v>0.53586044457529813</v>
      </c>
      <c r="U105" s="504" t="s">
        <v>2288</v>
      </c>
      <c r="V105" s="1345"/>
      <c r="W105" s="547"/>
      <c r="X105" s="547"/>
      <c r="Z105" s="447" t="s">
        <v>2157</v>
      </c>
      <c r="AA105" s="542">
        <v>8</v>
      </c>
      <c r="AD105" s="447">
        <f t="shared" si="35"/>
        <v>6044</v>
      </c>
      <c r="AE105" s="448" t="s">
        <v>1844</v>
      </c>
      <c r="AF105" s="447">
        <v>132540</v>
      </c>
      <c r="AG105" s="447">
        <v>43255</v>
      </c>
      <c r="AH105" s="449">
        <v>0.75394635797377629</v>
      </c>
      <c r="AI105" s="449">
        <v>0.24605364202622371</v>
      </c>
      <c r="AJ105" s="447">
        <f t="shared" si="36"/>
        <v>6044</v>
      </c>
      <c r="BG105" s="447">
        <f t="shared" si="34"/>
        <v>6028</v>
      </c>
      <c r="BH105" s="447">
        <v>6028</v>
      </c>
      <c r="BI105" s="447" t="s">
        <v>1833</v>
      </c>
      <c r="BJ105" s="447">
        <v>154380</v>
      </c>
      <c r="BK105" s="447">
        <v>41504</v>
      </c>
      <c r="BL105" s="447">
        <v>0.7881194992955014</v>
      </c>
      <c r="BM105" s="447">
        <v>0.21188050070449857</v>
      </c>
      <c r="BO105" s="447">
        <f t="shared" si="37"/>
        <v>6073</v>
      </c>
      <c r="BP105" s="448" t="s">
        <v>1855</v>
      </c>
      <c r="BQ105" s="447">
        <v>73874</v>
      </c>
      <c r="BR105" s="447">
        <v>0.72679154696784853</v>
      </c>
      <c r="BS105" s="447">
        <v>0.27320845303215147</v>
      </c>
      <c r="BT105" s="447">
        <f t="shared" si="38"/>
        <v>0</v>
      </c>
      <c r="CA105" s="926"/>
      <c r="CB105" s="1295">
        <f t="shared" si="39"/>
        <v>5940</v>
      </c>
      <c r="CC105" s="1295">
        <f t="shared" si="40"/>
        <v>5940</v>
      </c>
      <c r="CD105" s="447">
        <v>101</v>
      </c>
      <c r="CE105" s="1295" t="s">
        <v>2546</v>
      </c>
      <c r="CF105" s="1344"/>
      <c r="CG105" s="1366">
        <v>0.54810853117662406</v>
      </c>
      <c r="CH105" s="1367"/>
      <c r="CI105" s="1366">
        <v>0</v>
      </c>
      <c r="CJ105" s="1368"/>
      <c r="CK105" s="1366">
        <v>0.45189146882337594</v>
      </c>
      <c r="CN105" s="566" t="s">
        <v>1844</v>
      </c>
      <c r="CO105" s="447">
        <v>128059</v>
      </c>
      <c r="CQ105" s="566" t="s">
        <v>1844</v>
      </c>
      <c r="CR105" s="447">
        <v>28960</v>
      </c>
      <c r="CT105" s="566" t="s">
        <v>1844</v>
      </c>
      <c r="CU105" s="447">
        <v>202984</v>
      </c>
    </row>
    <row r="106" spans="1:99">
      <c r="A106" s="447">
        <f t="shared" si="27"/>
        <v>6073</v>
      </c>
      <c r="B106" s="448" t="s">
        <v>1855</v>
      </c>
      <c r="C106" s="447">
        <v>103271</v>
      </c>
      <c r="D106" s="447">
        <v>38162</v>
      </c>
      <c r="E106" s="449">
        <v>1</v>
      </c>
      <c r="F106" s="449">
        <v>0</v>
      </c>
      <c r="G106" s="449"/>
      <c r="H106" s="516">
        <f t="shared" si="25"/>
        <v>1</v>
      </c>
      <c r="I106" s="516">
        <f t="shared" si="26"/>
        <v>0</v>
      </c>
      <c r="J106" s="538"/>
      <c r="K106" s="538">
        <f t="shared" si="28"/>
        <v>0.47308268662767128</v>
      </c>
      <c r="L106" s="538">
        <f t="shared" si="29"/>
        <v>0</v>
      </c>
      <c r="M106" s="538">
        <f t="shared" si="30"/>
        <v>0.53061294666126135</v>
      </c>
      <c r="N106" s="538">
        <f t="shared" si="31"/>
        <v>0.47308268662767128</v>
      </c>
      <c r="O106" s="538">
        <f t="shared" si="32"/>
        <v>0</v>
      </c>
      <c r="P106" s="538">
        <f t="shared" si="33"/>
        <v>0.53061294666126135</v>
      </c>
      <c r="U106" s="504" t="s">
        <v>2289</v>
      </c>
      <c r="V106" s="1345"/>
      <c r="W106" s="547"/>
      <c r="X106" s="547"/>
      <c r="Z106" s="447" t="s">
        <v>2158</v>
      </c>
      <c r="AA106" s="542">
        <v>8</v>
      </c>
      <c r="AD106" s="447">
        <f t="shared" si="35"/>
        <v>6045</v>
      </c>
      <c r="AE106" s="448" t="s">
        <v>1845</v>
      </c>
      <c r="AF106" s="447">
        <v>132316</v>
      </c>
      <c r="AG106" s="447">
        <v>45424</v>
      </c>
      <c r="AH106" s="449">
        <v>0.74443569258467424</v>
      </c>
      <c r="AI106" s="449">
        <v>0.25556430741532576</v>
      </c>
      <c r="AJ106" s="447">
        <f t="shared" si="36"/>
        <v>6045</v>
      </c>
      <c r="BG106" s="447">
        <f t="shared" si="34"/>
        <v>6029</v>
      </c>
      <c r="BH106" s="447">
        <v>6029</v>
      </c>
      <c r="BI106" s="447" t="s">
        <v>1834</v>
      </c>
      <c r="BJ106" s="447">
        <v>214758</v>
      </c>
      <c r="BK106" s="447">
        <v>61187</v>
      </c>
      <c r="BL106" s="447">
        <v>0.77826378444979982</v>
      </c>
      <c r="BM106" s="447">
        <v>0.22173621555020023</v>
      </c>
      <c r="BO106" s="447">
        <f t="shared" si="37"/>
        <v>6074</v>
      </c>
      <c r="BP106" s="448" t="s">
        <v>1856</v>
      </c>
      <c r="BQ106" s="447">
        <v>23086</v>
      </c>
      <c r="BR106" s="447">
        <v>0.73901213227055929</v>
      </c>
      <c r="BS106" s="447">
        <v>0.26098786772944071</v>
      </c>
      <c r="BT106" s="447">
        <f t="shared" si="38"/>
        <v>0</v>
      </c>
      <c r="CA106" s="926"/>
      <c r="CB106" s="1295">
        <f t="shared" si="39"/>
        <v>5970</v>
      </c>
      <c r="CC106" s="1295">
        <f t="shared" si="40"/>
        <v>5970</v>
      </c>
      <c r="CD106" s="447">
        <v>102</v>
      </c>
      <c r="CE106" s="1295" t="s">
        <v>1830</v>
      </c>
      <c r="CF106" s="1344"/>
      <c r="CG106" s="1366">
        <v>0.53080855643750846</v>
      </c>
      <c r="CH106" s="1367"/>
      <c r="CI106" s="1366">
        <v>0</v>
      </c>
      <c r="CJ106" s="1368"/>
      <c r="CK106" s="1366">
        <v>0.46919144356249159</v>
      </c>
      <c r="CN106" s="566" t="s">
        <v>1845</v>
      </c>
      <c r="CO106" s="447">
        <v>118278</v>
      </c>
      <c r="CQ106" s="566" t="s">
        <v>1845</v>
      </c>
      <c r="CR106" s="447">
        <v>25790</v>
      </c>
      <c r="CT106" s="566" t="s">
        <v>1845</v>
      </c>
      <c r="CU106" s="447">
        <v>171552</v>
      </c>
    </row>
    <row r="107" spans="1:99">
      <c r="A107" s="447">
        <f t="shared" si="27"/>
        <v>6075</v>
      </c>
      <c r="B107" s="448" t="s">
        <v>1857</v>
      </c>
      <c r="C107" s="447">
        <v>143740</v>
      </c>
      <c r="D107" s="447">
        <v>34785</v>
      </c>
      <c r="E107" s="449">
        <v>1</v>
      </c>
      <c r="F107" s="449">
        <v>0</v>
      </c>
      <c r="G107" s="449"/>
      <c r="H107" s="516">
        <f t="shared" si="25"/>
        <v>1</v>
      </c>
      <c r="I107" s="516">
        <f t="shared" si="26"/>
        <v>0</v>
      </c>
      <c r="J107" s="538"/>
      <c r="K107" s="538">
        <f t="shared" si="28"/>
        <v>0.45976594701032125</v>
      </c>
      <c r="L107" s="538">
        <f t="shared" si="29"/>
        <v>0</v>
      </c>
      <c r="M107" s="538">
        <f t="shared" si="30"/>
        <v>0.54479513808282221</v>
      </c>
      <c r="N107" s="538">
        <f t="shared" si="31"/>
        <v>0.45976594701032125</v>
      </c>
      <c r="O107" s="538">
        <f t="shared" si="32"/>
        <v>0</v>
      </c>
      <c r="P107" s="538">
        <f t="shared" si="33"/>
        <v>0.54479513808282221</v>
      </c>
      <c r="U107" s="504" t="s">
        <v>2290</v>
      </c>
      <c r="V107" s="1345"/>
      <c r="W107" s="547"/>
      <c r="X107" s="547"/>
      <c r="Z107" s="447" t="s">
        <v>2159</v>
      </c>
      <c r="AA107" s="542">
        <v>8</v>
      </c>
      <c r="AD107" s="447">
        <f t="shared" si="35"/>
        <v>6046</v>
      </c>
      <c r="AE107" s="448" t="s">
        <v>1846</v>
      </c>
      <c r="AF107" s="447">
        <v>575180</v>
      </c>
      <c r="AG107" s="447">
        <v>210097</v>
      </c>
      <c r="AH107" s="449">
        <v>0.73245491718208988</v>
      </c>
      <c r="AI107" s="449">
        <v>0.26754508281791012</v>
      </c>
      <c r="AJ107" s="447">
        <f t="shared" si="36"/>
        <v>6046</v>
      </c>
      <c r="BG107" s="447">
        <f t="shared" si="34"/>
        <v>6030</v>
      </c>
      <c r="BH107" s="447">
        <v>6030</v>
      </c>
      <c r="BI107" s="447" t="s">
        <v>1835</v>
      </c>
      <c r="BJ107" s="447">
        <v>298653</v>
      </c>
      <c r="BK107" s="447">
        <v>75108</v>
      </c>
      <c r="BL107" s="447">
        <v>0.79904805477296992</v>
      </c>
      <c r="BM107" s="447">
        <v>0.20095194522703011</v>
      </c>
      <c r="BO107" s="447">
        <f t="shared" si="37"/>
        <v>6075</v>
      </c>
      <c r="BP107" s="448" t="s">
        <v>1857</v>
      </c>
      <c r="BQ107" s="447">
        <v>81153</v>
      </c>
      <c r="BR107" s="447">
        <v>0.75974573097663267</v>
      </c>
      <c r="BS107" s="447">
        <v>0.24025426902336733</v>
      </c>
      <c r="BT107" s="447">
        <f t="shared" si="38"/>
        <v>0</v>
      </c>
      <c r="CA107" s="926"/>
      <c r="CB107" s="1295">
        <f t="shared" si="39"/>
        <v>5977</v>
      </c>
      <c r="CC107" s="1295">
        <f t="shared" si="40"/>
        <v>5977</v>
      </c>
      <c r="CD107" s="447">
        <v>103</v>
      </c>
      <c r="CE107" s="1295" t="s">
        <v>8036</v>
      </c>
      <c r="CF107" s="1344"/>
      <c r="CG107" s="1366" t="s">
        <v>8073</v>
      </c>
      <c r="CH107" s="1367"/>
      <c r="CI107" s="1366">
        <v>0</v>
      </c>
      <c r="CJ107" s="1368"/>
      <c r="CK107" s="1366" t="s">
        <v>8073</v>
      </c>
      <c r="CN107" s="566" t="s">
        <v>1846</v>
      </c>
      <c r="CO107" s="447">
        <v>495890</v>
      </c>
      <c r="CQ107" s="566" t="s">
        <v>1846</v>
      </c>
      <c r="CR107" s="447">
        <v>121529</v>
      </c>
      <c r="CT107" s="566" t="s">
        <v>1846</v>
      </c>
      <c r="CU107" s="447">
        <v>867686</v>
      </c>
    </row>
    <row r="108" spans="1:99">
      <c r="A108" s="447">
        <f t="shared" si="27"/>
        <v>6076</v>
      </c>
      <c r="B108" s="448" t="s">
        <v>1858</v>
      </c>
      <c r="C108" s="447">
        <v>296096</v>
      </c>
      <c r="D108" s="447">
        <v>88185</v>
      </c>
      <c r="E108" s="449">
        <v>1</v>
      </c>
      <c r="F108" s="449">
        <v>0</v>
      </c>
      <c r="G108" s="449"/>
      <c r="H108" s="516">
        <f t="shared" si="25"/>
        <v>1</v>
      </c>
      <c r="I108" s="516">
        <f t="shared" si="26"/>
        <v>0</v>
      </c>
      <c r="J108" s="538"/>
      <c r="K108" s="538">
        <f t="shared" si="28"/>
        <v>0.45862954712597126</v>
      </c>
      <c r="L108" s="538">
        <f t="shared" si="29"/>
        <v>0</v>
      </c>
      <c r="M108" s="538">
        <f t="shared" si="30"/>
        <v>0.54137045287402874</v>
      </c>
      <c r="N108" s="538">
        <f t="shared" si="31"/>
        <v>0.45862954712597126</v>
      </c>
      <c r="O108" s="538">
        <f t="shared" si="32"/>
        <v>0</v>
      </c>
      <c r="P108" s="538">
        <f t="shared" si="33"/>
        <v>0.54137045287402874</v>
      </c>
      <c r="U108" s="504" t="s">
        <v>2291</v>
      </c>
      <c r="V108" s="1345"/>
      <c r="W108" s="547"/>
      <c r="X108" s="547"/>
      <c r="Z108" s="447" t="s">
        <v>2160</v>
      </c>
      <c r="AA108" s="542">
        <v>8</v>
      </c>
      <c r="AD108" s="447">
        <f t="shared" si="35"/>
        <v>6049</v>
      </c>
      <c r="AE108" s="447" t="s">
        <v>1847</v>
      </c>
      <c r="AF108" s="447">
        <v>367135</v>
      </c>
      <c r="AG108" s="447">
        <v>129306.00000000006</v>
      </c>
      <c r="AH108" s="449">
        <v>0.73953400303359307</v>
      </c>
      <c r="AI108" s="449">
        <v>0.26046599696640693</v>
      </c>
      <c r="AJ108" s="447">
        <f t="shared" si="36"/>
        <v>6049</v>
      </c>
      <c r="BG108" s="447">
        <f t="shared" si="34"/>
        <v>6031</v>
      </c>
      <c r="BH108" s="447">
        <v>6031</v>
      </c>
      <c r="BI108" s="447" t="s">
        <v>1836</v>
      </c>
      <c r="BJ108" s="447">
        <v>227994</v>
      </c>
      <c r="BK108" s="447">
        <v>54935</v>
      </c>
      <c r="BL108" s="447">
        <v>0.80583467937185649</v>
      </c>
      <c r="BM108" s="447">
        <v>0.19416532062814346</v>
      </c>
      <c r="BO108" s="447">
        <f t="shared" si="37"/>
        <v>6076</v>
      </c>
      <c r="BP108" s="448" t="s">
        <v>1858</v>
      </c>
      <c r="BQ108" s="447">
        <v>1728735</v>
      </c>
      <c r="BR108" s="447">
        <v>0.73846889240879432</v>
      </c>
      <c r="BS108" s="447">
        <v>0.26153110759120568</v>
      </c>
      <c r="BT108" s="447">
        <f t="shared" si="38"/>
        <v>0</v>
      </c>
      <c r="CA108" s="926"/>
      <c r="CB108" s="1295">
        <f t="shared" si="39"/>
        <v>5979</v>
      </c>
      <c r="CC108" s="1295">
        <f t="shared" si="40"/>
        <v>5979</v>
      </c>
      <c r="CD108" s="447">
        <v>104</v>
      </c>
      <c r="CE108" s="1295" t="s">
        <v>8037</v>
      </c>
      <c r="CF108" s="1344"/>
      <c r="CG108" s="1366" t="s">
        <v>8073</v>
      </c>
      <c r="CH108" s="1367"/>
      <c r="CI108" s="1366">
        <v>0</v>
      </c>
      <c r="CJ108" s="1368"/>
      <c r="CK108" s="1366" t="s">
        <v>8073</v>
      </c>
      <c r="CN108" s="566" t="s">
        <v>1847</v>
      </c>
      <c r="CO108" s="447">
        <v>244199</v>
      </c>
      <c r="CQ108" s="566" t="s">
        <v>1847</v>
      </c>
      <c r="CR108" s="447">
        <v>57859</v>
      </c>
      <c r="CT108" s="566" t="s">
        <v>1847</v>
      </c>
      <c r="CU108" s="447">
        <v>465759</v>
      </c>
    </row>
    <row r="109" spans="1:99">
      <c r="A109" s="447">
        <f t="shared" si="27"/>
        <v>6077</v>
      </c>
      <c r="B109" s="448" t="s">
        <v>5146</v>
      </c>
      <c r="C109" s="447">
        <v>131138</v>
      </c>
      <c r="D109" s="447">
        <v>46949</v>
      </c>
      <c r="E109" s="449">
        <v>1</v>
      </c>
      <c r="F109" s="449">
        <v>0</v>
      </c>
      <c r="G109" s="449"/>
      <c r="H109" s="516">
        <f t="shared" si="25"/>
        <v>1</v>
      </c>
      <c r="I109" s="516">
        <f t="shared" si="26"/>
        <v>0</v>
      </c>
      <c r="J109" s="538"/>
      <c r="K109" s="538">
        <f t="shared" si="28"/>
        <v>0.47440142418698134</v>
      </c>
      <c r="L109" s="538">
        <f t="shared" si="29"/>
        <v>0</v>
      </c>
      <c r="M109" s="538">
        <f t="shared" si="30"/>
        <v>0.53026273879452746</v>
      </c>
      <c r="N109" s="538">
        <f t="shared" si="31"/>
        <v>0.47440142418698134</v>
      </c>
      <c r="O109" s="538">
        <f t="shared" si="32"/>
        <v>0</v>
      </c>
      <c r="P109" s="538">
        <f t="shared" si="33"/>
        <v>0.53026273879452746</v>
      </c>
      <c r="U109" s="504" t="s">
        <v>2292</v>
      </c>
      <c r="V109" s="1345"/>
      <c r="W109" s="547"/>
      <c r="X109" s="547"/>
      <c r="Z109" s="447" t="s">
        <v>2161</v>
      </c>
      <c r="AA109" s="542">
        <v>8</v>
      </c>
      <c r="AD109" s="447">
        <f t="shared" si="35"/>
        <v>6053</v>
      </c>
      <c r="AE109" s="447" t="s">
        <v>1848</v>
      </c>
      <c r="AF109" s="447">
        <v>141440</v>
      </c>
      <c r="AG109" s="447">
        <v>38987</v>
      </c>
      <c r="AH109" s="449">
        <v>0.78391814972260254</v>
      </c>
      <c r="AI109" s="449">
        <v>0.21608185027739746</v>
      </c>
      <c r="AJ109" s="447">
        <f t="shared" si="36"/>
        <v>6053</v>
      </c>
      <c r="BG109" s="447">
        <f t="shared" si="34"/>
        <v>6032</v>
      </c>
      <c r="BH109" s="447">
        <v>6032</v>
      </c>
      <c r="BI109" s="447" t="s">
        <v>1837</v>
      </c>
      <c r="BJ109" s="447">
        <v>114843</v>
      </c>
      <c r="BK109" s="447">
        <v>32094</v>
      </c>
      <c r="BL109" s="447">
        <v>0.78157986075665076</v>
      </c>
      <c r="BM109" s="447">
        <v>0.21842013924334919</v>
      </c>
      <c r="BO109" s="447">
        <f t="shared" si="37"/>
        <v>6077</v>
      </c>
      <c r="BP109" s="448" t="s">
        <v>1859</v>
      </c>
      <c r="BQ109" s="447">
        <v>215570</v>
      </c>
      <c r="BR109" s="447">
        <v>0.73874676581963983</v>
      </c>
      <c r="BS109" s="447">
        <v>0.26125323418036017</v>
      </c>
      <c r="BT109" s="447">
        <f t="shared" si="38"/>
        <v>0</v>
      </c>
      <c r="CA109" s="926"/>
      <c r="CB109" s="1295">
        <f t="shared" si="39"/>
        <v>5980</v>
      </c>
      <c r="CC109" s="1295">
        <f t="shared" si="40"/>
        <v>5980</v>
      </c>
      <c r="CD109" s="447">
        <v>105</v>
      </c>
      <c r="CE109" s="1295" t="s">
        <v>8038</v>
      </c>
      <c r="CF109" s="1344"/>
      <c r="CG109" s="1366" t="s">
        <v>8073</v>
      </c>
      <c r="CH109" s="1367"/>
      <c r="CI109" s="1366">
        <v>0</v>
      </c>
      <c r="CJ109" s="1368"/>
      <c r="CK109" s="1366" t="s">
        <v>8073</v>
      </c>
      <c r="CN109" s="566" t="s">
        <v>1848</v>
      </c>
      <c r="CO109" s="447">
        <v>89179</v>
      </c>
      <c r="CQ109" s="566" t="s">
        <v>1848</v>
      </c>
      <c r="CR109" s="447">
        <v>13258</v>
      </c>
      <c r="CT109" s="566" t="s">
        <v>1848</v>
      </c>
      <c r="CU109" s="447">
        <v>153888</v>
      </c>
    </row>
    <row r="110" spans="1:99">
      <c r="A110" s="447">
        <f t="shared" si="27"/>
        <v>6078</v>
      </c>
      <c r="B110" s="448" t="s">
        <v>1860</v>
      </c>
      <c r="C110" s="447">
        <v>0</v>
      </c>
      <c r="D110" s="447">
        <v>0</v>
      </c>
      <c r="E110" s="449">
        <v>1</v>
      </c>
      <c r="F110" s="449">
        <v>0</v>
      </c>
      <c r="G110" s="449"/>
      <c r="H110" s="516">
        <f t="shared" si="25"/>
        <v>1</v>
      </c>
      <c r="I110" s="516">
        <f t="shared" si="26"/>
        <v>0</v>
      </c>
      <c r="J110" s="538"/>
      <c r="K110" s="538">
        <f t="shared" si="28"/>
        <v>0.46103983454120495</v>
      </c>
      <c r="L110" s="538">
        <f t="shared" si="29"/>
        <v>0</v>
      </c>
      <c r="M110" s="538">
        <f t="shared" si="30"/>
        <v>0.52659279312606144</v>
      </c>
      <c r="N110" s="538">
        <f t="shared" si="31"/>
        <v>0.46103983454120495</v>
      </c>
      <c r="O110" s="538">
        <f t="shared" si="32"/>
        <v>0</v>
      </c>
      <c r="P110" s="538">
        <f t="shared" si="33"/>
        <v>0.52659279312606144</v>
      </c>
      <c r="U110" s="1336" t="s">
        <v>2472</v>
      </c>
      <c r="V110" s="1345"/>
      <c r="W110" s="547"/>
      <c r="X110" s="547"/>
      <c r="Z110" s="447" t="s">
        <v>2241</v>
      </c>
      <c r="AA110" s="542">
        <v>8</v>
      </c>
      <c r="AD110" s="447">
        <f t="shared" si="35"/>
        <v>6054</v>
      </c>
      <c r="AE110" s="447" t="s">
        <v>1849</v>
      </c>
      <c r="AF110" s="447">
        <v>259622</v>
      </c>
      <c r="AG110" s="447">
        <v>84523</v>
      </c>
      <c r="AH110" s="449">
        <v>0.75439712911708723</v>
      </c>
      <c r="AI110" s="449">
        <v>0.24560287088291277</v>
      </c>
      <c r="AJ110" s="447" t="str">
        <f t="shared" si="36"/>
        <v>NEW</v>
      </c>
      <c r="BG110" s="447">
        <f t="shared" si="34"/>
        <v>0</v>
      </c>
      <c r="BH110" s="447">
        <v>6035</v>
      </c>
      <c r="BI110" s="447" t="s">
        <v>1838</v>
      </c>
      <c r="BJ110" s="447">
        <v>26191</v>
      </c>
      <c r="BK110" s="447">
        <v>6508</v>
      </c>
      <c r="BL110" s="447">
        <v>0.80097250680448939</v>
      </c>
      <c r="BM110" s="447">
        <v>0.19902749319551058</v>
      </c>
      <c r="BO110" s="447">
        <f t="shared" si="37"/>
        <v>6079</v>
      </c>
      <c r="BP110" s="448" t="s">
        <v>1861</v>
      </c>
      <c r="BQ110" s="447">
        <v>155732</v>
      </c>
      <c r="BR110" s="447">
        <v>0.70164088054281515</v>
      </c>
      <c r="BS110" s="447">
        <v>0.29835911945718485</v>
      </c>
      <c r="BT110" s="447">
        <f t="shared" si="38"/>
        <v>0</v>
      </c>
      <c r="CA110" s="926"/>
      <c r="CB110" s="1295">
        <f t="shared" si="39"/>
        <v>5981</v>
      </c>
      <c r="CC110" s="1295">
        <f t="shared" si="40"/>
        <v>5981</v>
      </c>
      <c r="CD110" s="447">
        <v>106</v>
      </c>
      <c r="CE110" s="1295" t="s">
        <v>8060</v>
      </c>
      <c r="CF110" s="1344"/>
      <c r="CG110" s="1366" t="s">
        <v>8073</v>
      </c>
      <c r="CH110" s="1367"/>
      <c r="CI110" s="1366">
        <v>0</v>
      </c>
      <c r="CJ110" s="1368"/>
      <c r="CK110" s="1366" t="s">
        <v>8073</v>
      </c>
      <c r="CN110" s="566" t="s">
        <v>1849</v>
      </c>
      <c r="CO110" s="447">
        <v>53104</v>
      </c>
      <c r="CQ110" s="566" t="s">
        <v>1849</v>
      </c>
      <c r="CR110" s="447">
        <v>11863</v>
      </c>
      <c r="CT110" s="566" t="s">
        <v>1849</v>
      </c>
      <c r="CU110" s="447">
        <v>101663</v>
      </c>
    </row>
    <row r="111" spans="1:99">
      <c r="A111" s="447">
        <f t="shared" si="27"/>
        <v>6079</v>
      </c>
      <c r="B111" s="448" t="s">
        <v>1861</v>
      </c>
      <c r="C111" s="447">
        <v>584856</v>
      </c>
      <c r="D111" s="447">
        <v>217989</v>
      </c>
      <c r="E111" s="449">
        <v>1</v>
      </c>
      <c r="F111" s="449">
        <v>0</v>
      </c>
      <c r="G111" s="449"/>
      <c r="H111" s="516">
        <f t="shared" si="25"/>
        <v>1</v>
      </c>
      <c r="I111" s="516">
        <f t="shared" si="26"/>
        <v>0</v>
      </c>
      <c r="J111" s="538"/>
      <c r="K111" s="538">
        <f t="shared" si="28"/>
        <v>0.49625683776481833</v>
      </c>
      <c r="L111" s="538">
        <f t="shared" si="29"/>
        <v>0</v>
      </c>
      <c r="M111" s="538">
        <f t="shared" si="30"/>
        <v>0.50374316223518167</v>
      </c>
      <c r="N111" s="538">
        <f t="shared" si="31"/>
        <v>0.49625683776481833</v>
      </c>
      <c r="O111" s="538">
        <f t="shared" si="32"/>
        <v>0</v>
      </c>
      <c r="P111" s="538">
        <f t="shared" si="33"/>
        <v>0.50374316223518167</v>
      </c>
      <c r="U111" s="1336" t="s">
        <v>2473</v>
      </c>
      <c r="V111" s="1345"/>
      <c r="W111" s="547"/>
      <c r="X111" s="547"/>
      <c r="Z111" s="447" t="s">
        <v>2242</v>
      </c>
      <c r="AA111" s="542">
        <v>8</v>
      </c>
      <c r="AD111" s="447">
        <f t="shared" si="35"/>
        <v>6055</v>
      </c>
      <c r="AE111" s="447" t="s">
        <v>1850</v>
      </c>
      <c r="AF111" s="447">
        <v>124913</v>
      </c>
      <c r="AG111" s="447">
        <v>30788</v>
      </c>
      <c r="AH111" s="449">
        <v>0.80226202786109269</v>
      </c>
      <c r="AI111" s="449">
        <v>0.19773797213890731</v>
      </c>
      <c r="AJ111" s="447">
        <f t="shared" si="36"/>
        <v>6055</v>
      </c>
      <c r="BG111" s="447">
        <f t="shared" si="34"/>
        <v>6036</v>
      </c>
      <c r="BH111" s="447">
        <v>6036</v>
      </c>
      <c r="BI111" s="447" t="s">
        <v>1839</v>
      </c>
      <c r="BJ111" s="447">
        <v>243961</v>
      </c>
      <c r="BK111" s="447">
        <v>52837</v>
      </c>
      <c r="BL111" s="447">
        <v>0.82197656318438805</v>
      </c>
      <c r="BM111" s="447">
        <v>0.17802343681561197</v>
      </c>
      <c r="BO111" s="447">
        <f t="shared" si="37"/>
        <v>6083</v>
      </c>
      <c r="BP111" s="448" t="s">
        <v>1863</v>
      </c>
      <c r="BQ111" s="447">
        <v>45274</v>
      </c>
      <c r="BR111" s="447">
        <v>0.74636904663776193</v>
      </c>
      <c r="BS111" s="447">
        <v>0.25363095336223807</v>
      </c>
      <c r="BT111" s="447">
        <f t="shared" si="38"/>
        <v>0</v>
      </c>
      <c r="CA111" s="926"/>
      <c r="CB111" s="1295">
        <f t="shared" si="39"/>
        <v>5982</v>
      </c>
      <c r="CC111" s="1295">
        <f t="shared" si="40"/>
        <v>5982</v>
      </c>
      <c r="CD111" s="447">
        <v>107</v>
      </c>
      <c r="CE111" s="1295" t="s">
        <v>8061</v>
      </c>
      <c r="CF111" s="1344"/>
      <c r="CG111" s="1366" t="s">
        <v>8073</v>
      </c>
      <c r="CH111" s="1367"/>
      <c r="CI111" s="1366">
        <v>0</v>
      </c>
      <c r="CJ111" s="1368"/>
      <c r="CK111" s="1366" t="s">
        <v>8073</v>
      </c>
      <c r="CN111" s="566" t="s">
        <v>1850</v>
      </c>
      <c r="CO111" s="447">
        <v>52472</v>
      </c>
      <c r="CQ111" s="566" t="s">
        <v>1850</v>
      </c>
      <c r="CR111" s="447">
        <v>7628</v>
      </c>
      <c r="CT111" s="566" t="s">
        <v>1850</v>
      </c>
      <c r="CU111" s="447">
        <v>81529</v>
      </c>
    </row>
    <row r="112" spans="1:99">
      <c r="A112" s="447">
        <f t="shared" si="27"/>
        <v>6082</v>
      </c>
      <c r="B112" s="448" t="s">
        <v>4266</v>
      </c>
      <c r="C112" s="447">
        <v>1790</v>
      </c>
      <c r="D112" s="447">
        <v>995</v>
      </c>
      <c r="E112" s="449">
        <v>1</v>
      </c>
      <c r="F112" s="449">
        <v>0</v>
      </c>
      <c r="G112" s="449"/>
      <c r="H112" s="516">
        <f t="shared" si="25"/>
        <v>1</v>
      </c>
      <c r="I112" s="516">
        <f t="shared" si="26"/>
        <v>0</v>
      </c>
      <c r="J112" s="538"/>
      <c r="K112" s="538">
        <f t="shared" si="28"/>
        <v>0.44900000000000001</v>
      </c>
      <c r="L112" s="538">
        <f t="shared" si="29"/>
        <v>0</v>
      </c>
      <c r="M112" s="538">
        <f t="shared" si="30"/>
        <v>0.55100000000000005</v>
      </c>
      <c r="N112" s="538">
        <f t="shared" si="31"/>
        <v>0.44900000000000001</v>
      </c>
      <c r="O112" s="538">
        <f t="shared" si="32"/>
        <v>0</v>
      </c>
      <c r="P112" s="538">
        <f t="shared" si="33"/>
        <v>0.55100000000000005</v>
      </c>
      <c r="U112" s="1336" t="s">
        <v>2474</v>
      </c>
      <c r="V112" s="1345"/>
      <c r="W112" s="547"/>
      <c r="X112" s="547"/>
      <c r="Z112" s="447" t="s">
        <v>2243</v>
      </c>
      <c r="AA112" s="542">
        <v>8</v>
      </c>
      <c r="AD112" s="447">
        <f t="shared" si="35"/>
        <v>6060</v>
      </c>
      <c r="AE112" s="447" t="s">
        <v>1851</v>
      </c>
      <c r="AF112" s="447">
        <v>321151</v>
      </c>
      <c r="AG112" s="447">
        <v>82865</v>
      </c>
      <c r="AH112" s="449">
        <v>0.79489673676290051</v>
      </c>
      <c r="AI112" s="449">
        <v>0.20510326323709949</v>
      </c>
      <c r="AJ112" s="447">
        <f t="shared" si="36"/>
        <v>6060</v>
      </c>
      <c r="BG112" s="447">
        <f t="shared" si="34"/>
        <v>6037</v>
      </c>
      <c r="BH112" s="447">
        <v>6037</v>
      </c>
      <c r="BI112" s="447" t="s">
        <v>1840</v>
      </c>
      <c r="BJ112" s="447">
        <v>112100</v>
      </c>
      <c r="BK112" s="447">
        <v>27169</v>
      </c>
      <c r="BL112" s="447">
        <v>0.80491710287285756</v>
      </c>
      <c r="BM112" s="447">
        <v>0.19508289712714244</v>
      </c>
      <c r="BO112" s="447">
        <f t="shared" si="37"/>
        <v>6086</v>
      </c>
      <c r="BP112" s="448" t="s">
        <v>1864</v>
      </c>
      <c r="BQ112" s="447">
        <v>1728735</v>
      </c>
      <c r="BR112" s="447">
        <v>0.73846889240879432</v>
      </c>
      <c r="BS112" s="447">
        <v>0.26153110759120568</v>
      </c>
      <c r="BT112" s="447">
        <f t="shared" si="38"/>
        <v>0</v>
      </c>
      <c r="CA112" s="926"/>
      <c r="CB112" s="1295">
        <f t="shared" si="39"/>
        <v>5983</v>
      </c>
      <c r="CC112" s="1295">
        <f t="shared" si="40"/>
        <v>5983</v>
      </c>
      <c r="CD112" s="447">
        <v>108</v>
      </c>
      <c r="CE112" s="1295" t="s">
        <v>8039</v>
      </c>
      <c r="CF112" s="1344"/>
      <c r="CG112" s="1366" t="s">
        <v>8073</v>
      </c>
      <c r="CH112" s="1367"/>
      <c r="CI112" s="1366">
        <v>0</v>
      </c>
      <c r="CJ112" s="1368"/>
      <c r="CK112" s="1366" t="s">
        <v>8073</v>
      </c>
      <c r="CN112" s="566" t="s">
        <v>1851</v>
      </c>
      <c r="CO112" s="447">
        <v>144505</v>
      </c>
      <c r="CQ112" s="566" t="s">
        <v>1851</v>
      </c>
      <c r="CR112" s="447">
        <v>23445</v>
      </c>
      <c r="CT112" s="566" t="s">
        <v>1851</v>
      </c>
      <c r="CU112" s="447">
        <v>213339</v>
      </c>
    </row>
    <row r="113" spans="1:99">
      <c r="A113" s="447">
        <f t="shared" si="27"/>
        <v>6083</v>
      </c>
      <c r="B113" s="448" t="s">
        <v>1863</v>
      </c>
      <c r="C113" s="447">
        <v>1670830</v>
      </c>
      <c r="D113" s="447">
        <v>599442</v>
      </c>
      <c r="E113" s="449">
        <v>1</v>
      </c>
      <c r="F113" s="449">
        <v>0</v>
      </c>
      <c r="G113" s="449"/>
      <c r="H113" s="516">
        <f t="shared" si="25"/>
        <v>1</v>
      </c>
      <c r="I113" s="516">
        <f t="shared" si="26"/>
        <v>0</v>
      </c>
      <c r="J113" s="538"/>
      <c r="K113" s="538">
        <f t="shared" si="28"/>
        <v>0.48159032601302248</v>
      </c>
      <c r="L113" s="538">
        <f t="shared" si="29"/>
        <v>0</v>
      </c>
      <c r="M113" s="538">
        <f t="shared" si="30"/>
        <v>0.51840967398697757</v>
      </c>
      <c r="N113" s="538">
        <f t="shared" si="31"/>
        <v>0.48159032601302248</v>
      </c>
      <c r="O113" s="538">
        <f t="shared" si="32"/>
        <v>0</v>
      </c>
      <c r="P113" s="538">
        <f t="shared" si="33"/>
        <v>0.51840967398697757</v>
      </c>
      <c r="U113" s="1336" t="s">
        <v>2475</v>
      </c>
      <c r="V113" s="1345"/>
      <c r="W113" s="547"/>
      <c r="X113" s="547"/>
      <c r="Z113" s="447" t="s">
        <v>2244</v>
      </c>
      <c r="AA113" s="542">
        <v>8</v>
      </c>
      <c r="AD113" s="447">
        <f t="shared" si="35"/>
        <v>6066</v>
      </c>
      <c r="AE113" s="447" t="s">
        <v>1852</v>
      </c>
      <c r="AF113" s="447">
        <v>22204</v>
      </c>
      <c r="AG113" s="447">
        <v>6287</v>
      </c>
      <c r="AH113" s="449">
        <v>0.77933382471657719</v>
      </c>
      <c r="AI113" s="449">
        <v>0.22066617528342281</v>
      </c>
      <c r="AJ113" s="447">
        <f t="shared" si="36"/>
        <v>6066</v>
      </c>
      <c r="BG113" s="447">
        <f t="shared" si="34"/>
        <v>6038</v>
      </c>
      <c r="BH113" s="447">
        <v>6038</v>
      </c>
      <c r="BI113" s="447" t="s">
        <v>1841</v>
      </c>
      <c r="BJ113" s="447">
        <v>232249</v>
      </c>
      <c r="BK113" s="447">
        <v>65056</v>
      </c>
      <c r="BL113" s="447">
        <v>0.78118094213013567</v>
      </c>
      <c r="BM113" s="447">
        <v>0.21881905786986428</v>
      </c>
      <c r="BO113" s="447">
        <f t="shared" si="37"/>
        <v>6087</v>
      </c>
      <c r="BP113" s="448" t="s">
        <v>1865</v>
      </c>
      <c r="BQ113" s="447">
        <v>99111</v>
      </c>
      <c r="BR113" s="447">
        <v>0.70201869953251173</v>
      </c>
      <c r="BS113" s="447">
        <v>0.29798130046748827</v>
      </c>
      <c r="BT113" s="447">
        <f t="shared" si="38"/>
        <v>0</v>
      </c>
      <c r="CA113" s="926"/>
      <c r="CB113" s="1295">
        <f t="shared" si="39"/>
        <v>5984</v>
      </c>
      <c r="CC113" s="1295">
        <f t="shared" si="40"/>
        <v>5984</v>
      </c>
      <c r="CD113" s="447">
        <v>109</v>
      </c>
      <c r="CE113" s="1295" t="s">
        <v>8016</v>
      </c>
      <c r="CF113" s="1344"/>
      <c r="CG113" s="1366">
        <v>0.50800000000000001</v>
      </c>
      <c r="CH113" s="1367"/>
      <c r="CI113" s="1366">
        <v>0</v>
      </c>
      <c r="CJ113" s="1368"/>
      <c r="CK113" s="1366">
        <v>0.49200000000000005</v>
      </c>
      <c r="CN113" s="566" t="s">
        <v>1852</v>
      </c>
      <c r="CO113" s="447">
        <v>7153</v>
      </c>
      <c r="CQ113" s="566" t="s">
        <v>1852</v>
      </c>
      <c r="CR113" s="447">
        <v>1083</v>
      </c>
      <c r="CT113" s="566" t="s">
        <v>1852</v>
      </c>
      <c r="CU113" s="447">
        <v>10456</v>
      </c>
    </row>
    <row r="114" spans="1:99">
      <c r="A114" s="447">
        <f t="shared" si="27"/>
        <v>6086</v>
      </c>
      <c r="B114" s="448" t="s">
        <v>1864</v>
      </c>
      <c r="C114" s="447">
        <v>296096</v>
      </c>
      <c r="D114" s="447">
        <v>88185</v>
      </c>
      <c r="E114" s="449">
        <v>1</v>
      </c>
      <c r="F114" s="449">
        <v>0</v>
      </c>
      <c r="G114" s="449"/>
      <c r="H114" s="516">
        <f t="shared" si="25"/>
        <v>1</v>
      </c>
      <c r="I114" s="516">
        <f t="shared" si="26"/>
        <v>0</v>
      </c>
      <c r="J114" s="538"/>
      <c r="K114" s="538">
        <f t="shared" si="28"/>
        <v>0.45862954712597126</v>
      </c>
      <c r="L114" s="538">
        <f t="shared" si="29"/>
        <v>0</v>
      </c>
      <c r="M114" s="538">
        <f t="shared" si="30"/>
        <v>0.54137045287402874</v>
      </c>
      <c r="N114" s="538">
        <f t="shared" si="31"/>
        <v>0.45862954712597126</v>
      </c>
      <c r="O114" s="538">
        <f t="shared" si="32"/>
        <v>0</v>
      </c>
      <c r="P114" s="538">
        <f t="shared" si="33"/>
        <v>0.54137045287402874</v>
      </c>
      <c r="U114" s="1336" t="s">
        <v>2476</v>
      </c>
      <c r="V114" s="1345"/>
      <c r="W114" s="547"/>
      <c r="X114" s="547"/>
      <c r="Z114" s="447" t="s">
        <v>2245</v>
      </c>
      <c r="AA114" s="542">
        <v>8</v>
      </c>
      <c r="AD114" s="447">
        <f t="shared" si="35"/>
        <v>6068</v>
      </c>
      <c r="AE114" s="447" t="s">
        <v>1853</v>
      </c>
      <c r="AF114" s="447">
        <v>49961</v>
      </c>
      <c r="AG114" s="447">
        <v>19166</v>
      </c>
      <c r="AH114" s="449">
        <v>0.72274219914071203</v>
      </c>
      <c r="AI114" s="449">
        <v>0.27725780085928797</v>
      </c>
      <c r="AJ114" s="447">
        <f t="shared" si="36"/>
        <v>6068</v>
      </c>
      <c r="BG114" s="447">
        <f t="shared" si="34"/>
        <v>6040</v>
      </c>
      <c r="BH114" s="447">
        <v>6040</v>
      </c>
      <c r="BI114" s="447" t="s">
        <v>1842</v>
      </c>
      <c r="BJ114" s="447">
        <v>331180</v>
      </c>
      <c r="BK114" s="447">
        <v>74988</v>
      </c>
      <c r="BL114" s="447">
        <v>0.81537688838116251</v>
      </c>
      <c r="BM114" s="447">
        <v>0.18462311161883752</v>
      </c>
      <c r="BO114" s="447">
        <f t="shared" si="37"/>
        <v>6099</v>
      </c>
      <c r="BP114" s="448" t="s">
        <v>1866</v>
      </c>
      <c r="BQ114" s="447">
        <v>252124</v>
      </c>
      <c r="BR114" s="447">
        <v>0.72387854009233521</v>
      </c>
      <c r="BS114" s="447">
        <v>0.27612145990766479</v>
      </c>
      <c r="BT114" s="447">
        <f t="shared" si="38"/>
        <v>0</v>
      </c>
      <c r="CA114" s="926"/>
      <c r="CB114" s="1295">
        <f t="shared" si="39"/>
        <v>5985</v>
      </c>
      <c r="CC114" s="1295">
        <f t="shared" si="40"/>
        <v>5985</v>
      </c>
      <c r="CD114" s="447">
        <v>110</v>
      </c>
      <c r="CE114" s="1295" t="s">
        <v>8040</v>
      </c>
      <c r="CF114" s="1344"/>
      <c r="CG114" s="1366" t="s">
        <v>8073</v>
      </c>
      <c r="CH114" s="1367"/>
      <c r="CI114" s="1366">
        <v>0</v>
      </c>
      <c r="CJ114" s="1368"/>
      <c r="CK114" s="1366" t="s">
        <v>8073</v>
      </c>
      <c r="CN114" s="566" t="s">
        <v>1853</v>
      </c>
      <c r="CO114" s="447">
        <v>16163</v>
      </c>
      <c r="CQ114" s="566" t="s">
        <v>1853</v>
      </c>
      <c r="CR114" s="447">
        <v>5729</v>
      </c>
      <c r="CT114" s="566" t="s">
        <v>1853</v>
      </c>
      <c r="CU114" s="447">
        <v>43663</v>
      </c>
    </row>
    <row r="115" spans="1:99">
      <c r="A115" s="447">
        <f t="shared" si="27"/>
        <v>6087</v>
      </c>
      <c r="B115" s="448" t="s">
        <v>1865</v>
      </c>
      <c r="C115" s="447">
        <v>146549</v>
      </c>
      <c r="D115" s="447">
        <v>68913</v>
      </c>
      <c r="E115" s="449">
        <v>1</v>
      </c>
      <c r="F115" s="449">
        <v>0</v>
      </c>
      <c r="G115" s="449"/>
      <c r="H115" s="516">
        <f t="shared" si="25"/>
        <v>1</v>
      </c>
      <c r="I115" s="516">
        <f t="shared" si="26"/>
        <v>0</v>
      </c>
      <c r="J115" s="538"/>
      <c r="K115" s="538">
        <f t="shared" si="28"/>
        <v>0.4086320657179916</v>
      </c>
      <c r="L115" s="538">
        <f t="shared" si="29"/>
        <v>0</v>
      </c>
      <c r="M115" s="538">
        <f t="shared" si="30"/>
        <v>0.5913679342820084</v>
      </c>
      <c r="N115" s="538">
        <f t="shared" si="31"/>
        <v>0.4086320657179916</v>
      </c>
      <c r="O115" s="538">
        <f t="shared" si="32"/>
        <v>0</v>
      </c>
      <c r="P115" s="538">
        <f t="shared" si="33"/>
        <v>0.5913679342820084</v>
      </c>
      <c r="U115" s="1336" t="s">
        <v>2477</v>
      </c>
      <c r="V115" s="1345"/>
      <c r="W115" s="547"/>
      <c r="X115" s="547"/>
      <c r="Z115" s="447" t="s">
        <v>2246</v>
      </c>
      <c r="AA115" s="542">
        <v>8</v>
      </c>
      <c r="AD115" s="447">
        <f t="shared" si="35"/>
        <v>6070</v>
      </c>
      <c r="AE115" s="447" t="s">
        <v>1854</v>
      </c>
      <c r="AF115" s="447">
        <v>68304</v>
      </c>
      <c r="AG115" s="447">
        <v>19892</v>
      </c>
      <c r="AH115" s="449">
        <v>0.77445689146900087</v>
      </c>
      <c r="AI115" s="449">
        <v>0.22554310853099913</v>
      </c>
      <c r="AJ115" s="447">
        <f t="shared" si="36"/>
        <v>6070</v>
      </c>
      <c r="BG115" s="447">
        <f t="shared" si="34"/>
        <v>6042</v>
      </c>
      <c r="BH115" s="447">
        <v>6042</v>
      </c>
      <c r="BI115" s="447" t="s">
        <v>1843</v>
      </c>
      <c r="BJ115" s="447">
        <v>129953</v>
      </c>
      <c r="BK115" s="447">
        <v>26392</v>
      </c>
      <c r="BL115" s="447">
        <v>0.83119383414883752</v>
      </c>
      <c r="BM115" s="447">
        <v>0.16880616585116248</v>
      </c>
      <c r="BO115" s="447">
        <f t="shared" si="37"/>
        <v>6101</v>
      </c>
      <c r="BP115" s="448" t="s">
        <v>1867</v>
      </c>
      <c r="BQ115" s="447">
        <v>20107</v>
      </c>
      <c r="BR115" s="447">
        <v>0.74811176842653571</v>
      </c>
      <c r="BS115" s="447">
        <v>0.25188823157346429</v>
      </c>
      <c r="BT115" s="447">
        <f t="shared" si="38"/>
        <v>0</v>
      </c>
      <c r="CA115" s="926"/>
      <c r="CB115" s="1295">
        <f t="shared" si="39"/>
        <v>5986</v>
      </c>
      <c r="CC115" s="1295">
        <f t="shared" si="40"/>
        <v>5986</v>
      </c>
      <c r="CD115" s="447">
        <v>111</v>
      </c>
      <c r="CE115" s="1295" t="s">
        <v>8017</v>
      </c>
      <c r="CF115" s="1344"/>
      <c r="CG115" s="1366" t="s">
        <v>8073</v>
      </c>
      <c r="CH115" s="1367"/>
      <c r="CI115" s="1366">
        <v>0</v>
      </c>
      <c r="CJ115" s="1368"/>
      <c r="CK115" s="1366" t="s">
        <v>8073</v>
      </c>
      <c r="CN115" s="566" t="s">
        <v>1854</v>
      </c>
      <c r="CO115" s="447">
        <v>62185</v>
      </c>
      <c r="CQ115" s="566" t="s">
        <v>1854</v>
      </c>
      <c r="CR115" s="447">
        <v>15775</v>
      </c>
      <c r="CT115" s="566" t="s">
        <v>1854</v>
      </c>
      <c r="CU115" s="447">
        <v>116526</v>
      </c>
    </row>
    <row r="116" spans="1:99">
      <c r="A116" s="447">
        <f t="shared" si="27"/>
        <v>6099</v>
      </c>
      <c r="B116" s="448" t="s">
        <v>1866</v>
      </c>
      <c r="C116" s="447">
        <v>212786</v>
      </c>
      <c r="D116" s="447">
        <v>87176</v>
      </c>
      <c r="E116" s="449">
        <v>1</v>
      </c>
      <c r="F116" s="449">
        <v>0</v>
      </c>
      <c r="G116" s="449"/>
      <c r="H116" s="516">
        <f t="shared" si="25"/>
        <v>1</v>
      </c>
      <c r="I116" s="516">
        <f t="shared" si="26"/>
        <v>0</v>
      </c>
      <c r="J116" s="538"/>
      <c r="K116" s="538">
        <f t="shared" si="28"/>
        <v>0.39562332423680674</v>
      </c>
      <c r="L116" s="538">
        <f t="shared" si="29"/>
        <v>0</v>
      </c>
      <c r="M116" s="538">
        <f t="shared" si="30"/>
        <v>0.60437667576319332</v>
      </c>
      <c r="N116" s="538">
        <f t="shared" si="31"/>
        <v>0.39562332423680674</v>
      </c>
      <c r="O116" s="538">
        <f t="shared" si="32"/>
        <v>0</v>
      </c>
      <c r="P116" s="538">
        <f t="shared" si="33"/>
        <v>0.60437667576319332</v>
      </c>
      <c r="U116" s="1336" t="s">
        <v>2478</v>
      </c>
      <c r="V116" s="1345"/>
      <c r="W116" s="547"/>
      <c r="X116" s="547"/>
      <c r="Z116" s="447" t="s">
        <v>2247</v>
      </c>
      <c r="AA116" s="542">
        <v>8</v>
      </c>
      <c r="AD116" s="447">
        <f t="shared" si="35"/>
        <v>6073</v>
      </c>
      <c r="AE116" s="447" t="s">
        <v>1855</v>
      </c>
      <c r="AF116" s="447">
        <v>65232</v>
      </c>
      <c r="AG116" s="447">
        <v>20976</v>
      </c>
      <c r="AH116" s="449">
        <v>0.75668151447661469</v>
      </c>
      <c r="AI116" s="449">
        <v>0.24331848552338531</v>
      </c>
      <c r="AJ116" s="447">
        <f t="shared" si="36"/>
        <v>6073</v>
      </c>
      <c r="BG116" s="447">
        <f t="shared" si="34"/>
        <v>6044</v>
      </c>
      <c r="BH116" s="447">
        <v>6044</v>
      </c>
      <c r="BI116" s="447" t="s">
        <v>1844</v>
      </c>
      <c r="BJ116" s="447">
        <v>136782</v>
      </c>
      <c r="BK116" s="447">
        <v>32368</v>
      </c>
      <c r="BL116" s="447">
        <v>0.80864321608040202</v>
      </c>
      <c r="BM116" s="447">
        <v>0.19135678391959798</v>
      </c>
      <c r="BO116" s="447">
        <f t="shared" si="37"/>
        <v>6102</v>
      </c>
      <c r="BP116" s="448" t="s">
        <v>1868</v>
      </c>
      <c r="BQ116" s="447">
        <v>180382</v>
      </c>
      <c r="BR116" s="447">
        <v>0.73905241076403683</v>
      </c>
      <c r="BS116" s="447">
        <v>0.26094758923596317</v>
      </c>
      <c r="BT116" s="447">
        <f t="shared" si="38"/>
        <v>0</v>
      </c>
      <c r="CA116" s="926"/>
      <c r="CB116" s="1295">
        <f t="shared" si="39"/>
        <v>5987</v>
      </c>
      <c r="CC116" s="1295">
        <f t="shared" si="40"/>
        <v>5987</v>
      </c>
      <c r="CD116" s="447">
        <v>113</v>
      </c>
      <c r="CE116" s="1295" t="s">
        <v>8018</v>
      </c>
      <c r="CF116" s="1344"/>
      <c r="CG116" s="1366" t="s">
        <v>8073</v>
      </c>
      <c r="CH116" s="1367"/>
      <c r="CI116" s="1366">
        <v>0</v>
      </c>
      <c r="CJ116" s="1368"/>
      <c r="CK116" s="1366" t="s">
        <v>8073</v>
      </c>
      <c r="CN116" s="566" t="s">
        <v>1855</v>
      </c>
      <c r="CO116" s="447">
        <v>138908</v>
      </c>
      <c r="CQ116" s="566" t="s">
        <v>1855</v>
      </c>
      <c r="CR116" s="447">
        <v>32114</v>
      </c>
      <c r="CT116" s="566" t="s">
        <v>1855</v>
      </c>
      <c r="CU116" s="447">
        <v>217966</v>
      </c>
    </row>
    <row r="117" spans="1:99">
      <c r="A117" s="447">
        <f t="shared" si="27"/>
        <v>6103</v>
      </c>
      <c r="B117" s="448" t="s">
        <v>1869</v>
      </c>
      <c r="C117" s="447">
        <v>24880</v>
      </c>
      <c r="D117" s="447">
        <v>8602</v>
      </c>
      <c r="E117" s="449">
        <v>1</v>
      </c>
      <c r="F117" s="449">
        <v>0</v>
      </c>
      <c r="G117" s="449"/>
      <c r="H117" s="516">
        <f t="shared" si="25"/>
        <v>1</v>
      </c>
      <c r="I117" s="516">
        <f t="shared" si="26"/>
        <v>0</v>
      </c>
      <c r="J117" s="538"/>
      <c r="K117" s="538">
        <f t="shared" si="28"/>
        <v>0.43728470111448836</v>
      </c>
      <c r="L117" s="538">
        <f t="shared" si="29"/>
        <v>0</v>
      </c>
      <c r="M117" s="538">
        <f t="shared" si="30"/>
        <v>0.56271529888551164</v>
      </c>
      <c r="N117" s="538">
        <f t="shared" si="31"/>
        <v>0.43728470111448836</v>
      </c>
      <c r="O117" s="538">
        <f t="shared" si="32"/>
        <v>0</v>
      </c>
      <c r="P117" s="538">
        <f t="shared" si="33"/>
        <v>0.56271529888551164</v>
      </c>
      <c r="U117" s="1336" t="s">
        <v>2479</v>
      </c>
      <c r="V117" s="1345"/>
      <c r="W117" s="547"/>
      <c r="X117" s="547"/>
      <c r="Z117" s="447" t="s">
        <v>2248</v>
      </c>
      <c r="AA117" s="542">
        <v>8</v>
      </c>
      <c r="AD117" s="447">
        <f t="shared" si="35"/>
        <v>6074</v>
      </c>
      <c r="AE117" s="447" t="s">
        <v>1856</v>
      </c>
      <c r="AF117" s="447">
        <v>18069</v>
      </c>
      <c r="AG117" s="447">
        <v>5201</v>
      </c>
      <c r="AH117" s="449">
        <v>0.77649333906317142</v>
      </c>
      <c r="AI117" s="449">
        <v>0.22350666093682858</v>
      </c>
      <c r="AJ117" s="447" t="str">
        <f t="shared" si="36"/>
        <v>NEW</v>
      </c>
      <c r="BG117" s="447">
        <f t="shared" si="34"/>
        <v>6045</v>
      </c>
      <c r="BH117" s="447">
        <v>6045</v>
      </c>
      <c r="BI117" s="447" t="s">
        <v>1845</v>
      </c>
      <c r="BJ117" s="447">
        <v>123928</v>
      </c>
      <c r="BK117" s="447">
        <v>31752</v>
      </c>
      <c r="BL117" s="447">
        <v>0.79604316546762588</v>
      </c>
      <c r="BM117" s="447">
        <v>0.20395683453237409</v>
      </c>
      <c r="BO117" s="447">
        <f t="shared" si="37"/>
        <v>6103</v>
      </c>
      <c r="BP117" s="448" t="s">
        <v>1869</v>
      </c>
      <c r="BQ117" s="447">
        <v>33865</v>
      </c>
      <c r="BR117" s="447">
        <v>0.70509483853505173</v>
      </c>
      <c r="BS117" s="447">
        <v>0.29490516146494827</v>
      </c>
      <c r="BT117" s="447">
        <f t="shared" si="38"/>
        <v>0</v>
      </c>
      <c r="CA117" s="926"/>
      <c r="CB117" s="1295" t="e">
        <f t="shared" si="39"/>
        <v>#VALUE!</v>
      </c>
      <c r="CC117" s="1295" t="e">
        <f t="shared" si="40"/>
        <v>#VALUE!</v>
      </c>
      <c r="CD117" s="447">
        <v>114</v>
      </c>
      <c r="CE117" s="1295"/>
      <c r="CF117" s="1344"/>
      <c r="CG117" s="1366"/>
      <c r="CH117" s="1367"/>
      <c r="CI117" s="1366"/>
      <c r="CJ117" s="1368"/>
      <c r="CK117" s="1366"/>
      <c r="CN117" s="566" t="s">
        <v>1856</v>
      </c>
      <c r="CO117" s="447">
        <v>77437</v>
      </c>
      <c r="CQ117" s="566" t="s">
        <v>1856</v>
      </c>
      <c r="CR117" s="447">
        <v>16069</v>
      </c>
      <c r="CT117" s="566" t="s">
        <v>1856</v>
      </c>
      <c r="CU117" s="447">
        <v>142010</v>
      </c>
    </row>
    <row r="118" spans="1:99">
      <c r="A118" s="447">
        <f t="shared" si="27"/>
        <v>6104</v>
      </c>
      <c r="B118" s="448" t="s">
        <v>1870</v>
      </c>
      <c r="C118" s="447">
        <v>22504</v>
      </c>
      <c r="D118" s="447">
        <v>10301</v>
      </c>
      <c r="E118" s="449">
        <v>1</v>
      </c>
      <c r="F118" s="449">
        <v>0</v>
      </c>
      <c r="G118" s="449"/>
      <c r="H118" s="516">
        <f t="shared" si="25"/>
        <v>1</v>
      </c>
      <c r="I118" s="516">
        <f t="shared" si="26"/>
        <v>0</v>
      </c>
      <c r="J118" s="538"/>
      <c r="K118" s="538">
        <f t="shared" si="28"/>
        <v>0.43125043249602102</v>
      </c>
      <c r="L118" s="538">
        <f t="shared" si="29"/>
        <v>0</v>
      </c>
      <c r="M118" s="538">
        <f t="shared" si="30"/>
        <v>0.56874956750397898</v>
      </c>
      <c r="N118" s="538">
        <f t="shared" si="31"/>
        <v>0.43125043249602102</v>
      </c>
      <c r="O118" s="538">
        <f t="shared" si="32"/>
        <v>0</v>
      </c>
      <c r="P118" s="538">
        <f t="shared" si="33"/>
        <v>0.56874956750397898</v>
      </c>
      <c r="U118" s="1336" t="s">
        <v>2480</v>
      </c>
      <c r="V118" s="1345"/>
      <c r="W118" s="547"/>
      <c r="X118" s="547"/>
      <c r="Z118" s="447" t="s">
        <v>2249</v>
      </c>
      <c r="AA118" s="542">
        <v>8</v>
      </c>
      <c r="AD118" s="447">
        <f t="shared" si="35"/>
        <v>6075</v>
      </c>
      <c r="AE118" s="447" t="s">
        <v>1857</v>
      </c>
      <c r="AF118" s="447">
        <v>101207</v>
      </c>
      <c r="AG118" s="447">
        <v>27996</v>
      </c>
      <c r="AH118" s="449">
        <v>0.78331772482063111</v>
      </c>
      <c r="AI118" s="449">
        <v>0.21668227517936889</v>
      </c>
      <c r="AJ118" s="447">
        <f t="shared" si="36"/>
        <v>6075</v>
      </c>
      <c r="BG118" s="447">
        <f t="shared" si="34"/>
        <v>6046</v>
      </c>
      <c r="BH118" s="447">
        <v>6046</v>
      </c>
      <c r="BI118" s="447" t="s">
        <v>1846</v>
      </c>
      <c r="BJ118" s="447">
        <v>364721</v>
      </c>
      <c r="BK118" s="447">
        <v>105569</v>
      </c>
      <c r="BL118" s="447">
        <v>0.77552361308979567</v>
      </c>
      <c r="BM118" s="447">
        <v>0.22447638691020433</v>
      </c>
      <c r="BO118" s="447">
        <f t="shared" si="37"/>
        <v>6104</v>
      </c>
      <c r="BP118" s="448" t="s">
        <v>1870</v>
      </c>
      <c r="BQ118" s="447">
        <v>38322</v>
      </c>
      <c r="BR118" s="447">
        <v>0.68940579631928334</v>
      </c>
      <c r="BS118" s="447">
        <v>0.31059420368071666</v>
      </c>
      <c r="BT118" s="447">
        <f t="shared" si="38"/>
        <v>0</v>
      </c>
      <c r="CA118" s="926"/>
      <c r="CB118" s="1295">
        <f t="shared" si="39"/>
        <v>5989</v>
      </c>
      <c r="CC118" s="1295">
        <f t="shared" si="40"/>
        <v>5989</v>
      </c>
      <c r="CD118" s="447">
        <v>116</v>
      </c>
      <c r="CE118" s="1295" t="s">
        <v>8041</v>
      </c>
      <c r="CF118" s="1344"/>
      <c r="CG118" s="1366">
        <v>0.46758075591333442</v>
      </c>
      <c r="CH118" s="1367"/>
      <c r="CI118" s="1366">
        <v>0</v>
      </c>
      <c r="CJ118" s="1368"/>
      <c r="CK118" s="1366">
        <v>0.53352959223925078</v>
      </c>
      <c r="CN118" s="566" t="s">
        <v>1857</v>
      </c>
      <c r="CO118" s="447">
        <v>121634</v>
      </c>
      <c r="CQ118" s="566" t="s">
        <v>1857</v>
      </c>
      <c r="CR118" s="447">
        <v>22397</v>
      </c>
      <c r="CT118" s="566" t="s">
        <v>1857</v>
      </c>
      <c r="CU118" s="447">
        <v>208151</v>
      </c>
    </row>
    <row r="119" spans="1:99">
      <c r="A119" s="447">
        <f t="shared" si="27"/>
        <v>6105</v>
      </c>
      <c r="B119" s="448" t="s">
        <v>1871</v>
      </c>
      <c r="C119" s="447">
        <v>101347</v>
      </c>
      <c r="D119" s="447">
        <v>61807</v>
      </c>
      <c r="E119" s="449">
        <v>1</v>
      </c>
      <c r="F119" s="449">
        <v>0</v>
      </c>
      <c r="G119" s="449"/>
      <c r="H119" s="516">
        <f t="shared" si="25"/>
        <v>1</v>
      </c>
      <c r="I119" s="516">
        <f t="shared" si="26"/>
        <v>0</v>
      </c>
      <c r="J119" s="538"/>
      <c r="K119" s="538">
        <f t="shared" si="28"/>
        <v>0.40860505209504533</v>
      </c>
      <c r="L119" s="538">
        <f t="shared" si="29"/>
        <v>0</v>
      </c>
      <c r="M119" s="538">
        <f t="shared" si="30"/>
        <v>0.59139494790495462</v>
      </c>
      <c r="N119" s="538">
        <f t="shared" si="31"/>
        <v>0.40860505209504533</v>
      </c>
      <c r="O119" s="538">
        <f t="shared" si="32"/>
        <v>0</v>
      </c>
      <c r="P119" s="538">
        <f t="shared" si="33"/>
        <v>0.59139494790495462</v>
      </c>
      <c r="U119" s="1336" t="s">
        <v>2481</v>
      </c>
      <c r="V119" s="1345"/>
      <c r="W119" s="547"/>
      <c r="X119" s="547"/>
      <c r="Z119" s="447" t="s">
        <v>2250</v>
      </c>
      <c r="AA119" s="542">
        <v>8</v>
      </c>
      <c r="AD119" s="447">
        <f t="shared" si="35"/>
        <v>6076</v>
      </c>
      <c r="AE119" s="447" t="s">
        <v>1858</v>
      </c>
      <c r="AF119" s="447">
        <v>1199402</v>
      </c>
      <c r="AG119" s="447">
        <v>358731</v>
      </c>
      <c r="AH119" s="449">
        <v>0.76976869111943591</v>
      </c>
      <c r="AI119" s="449">
        <v>0.23023130888056409</v>
      </c>
      <c r="AJ119" s="447">
        <f t="shared" si="36"/>
        <v>6076</v>
      </c>
      <c r="BG119" s="447">
        <f t="shared" si="34"/>
        <v>6049</v>
      </c>
      <c r="BH119" s="447">
        <v>6049</v>
      </c>
      <c r="BI119" s="447" t="s">
        <v>1847</v>
      </c>
      <c r="BJ119" s="447">
        <v>142959</v>
      </c>
      <c r="BK119" s="447">
        <v>38880</v>
      </c>
      <c r="BL119" s="447">
        <v>0.7861844818768251</v>
      </c>
      <c r="BM119" s="447">
        <v>0.2138155181231749</v>
      </c>
      <c r="BO119" s="447">
        <f t="shared" si="37"/>
        <v>6105</v>
      </c>
      <c r="BP119" s="448" t="s">
        <v>1871</v>
      </c>
      <c r="BQ119" s="447">
        <v>114904</v>
      </c>
      <c r="BR119" s="447">
        <v>0.64935857586888956</v>
      </c>
      <c r="BS119" s="447">
        <v>0.35064142413111044</v>
      </c>
      <c r="BT119" s="447">
        <f t="shared" si="38"/>
        <v>0</v>
      </c>
      <c r="CA119" s="926"/>
      <c r="CB119" s="1295">
        <f t="shared" si="39"/>
        <v>5990</v>
      </c>
      <c r="CC119" s="1295">
        <f t="shared" si="40"/>
        <v>5990</v>
      </c>
      <c r="CD119" s="447">
        <v>117</v>
      </c>
      <c r="CE119" s="1295" t="s">
        <v>8062</v>
      </c>
      <c r="CF119" s="1344"/>
      <c r="CG119" s="1366" t="s">
        <v>8073</v>
      </c>
      <c r="CH119" s="1367"/>
      <c r="CI119" s="1366">
        <v>0</v>
      </c>
      <c r="CJ119" s="1368"/>
      <c r="CK119" s="1366" t="s">
        <v>8073</v>
      </c>
      <c r="CN119" s="566" t="s">
        <v>1858</v>
      </c>
      <c r="CO119" s="447">
        <v>165621</v>
      </c>
      <c r="CQ119" s="566" t="s">
        <v>1858</v>
      </c>
      <c r="CR119" s="447">
        <v>35611</v>
      </c>
      <c r="CT119" s="566" t="s">
        <v>1858</v>
      </c>
      <c r="CU119" s="447">
        <v>280444</v>
      </c>
    </row>
    <row r="120" spans="1:99">
      <c r="A120" s="447">
        <f t="shared" si="27"/>
        <v>6107</v>
      </c>
      <c r="B120" s="448" t="s">
        <v>1872</v>
      </c>
      <c r="C120" s="447">
        <v>13704</v>
      </c>
      <c r="D120" s="447">
        <v>6484</v>
      </c>
      <c r="E120" s="449">
        <v>1</v>
      </c>
      <c r="F120" s="449">
        <v>0</v>
      </c>
      <c r="G120" s="449"/>
      <c r="H120" s="516">
        <f t="shared" si="25"/>
        <v>1</v>
      </c>
      <c r="I120" s="516">
        <f t="shared" si="26"/>
        <v>0</v>
      </c>
      <c r="J120" s="538"/>
      <c r="K120" s="538">
        <f t="shared" si="28"/>
        <v>0.43200728029121166</v>
      </c>
      <c r="L120" s="538">
        <f t="shared" si="29"/>
        <v>0</v>
      </c>
      <c r="M120" s="538">
        <f t="shared" si="30"/>
        <v>0.5679927197087884</v>
      </c>
      <c r="N120" s="538">
        <f t="shared" si="31"/>
        <v>0.43200728029121166</v>
      </c>
      <c r="O120" s="538">
        <f t="shared" si="32"/>
        <v>0</v>
      </c>
      <c r="P120" s="538">
        <f t="shared" si="33"/>
        <v>0.5679927197087884</v>
      </c>
      <c r="U120" s="1336" t="s">
        <v>2482</v>
      </c>
      <c r="V120" s="1345"/>
      <c r="W120" s="547"/>
      <c r="X120" s="547"/>
      <c r="Z120" s="447" t="s">
        <v>2251</v>
      </c>
      <c r="AA120" s="542">
        <v>8</v>
      </c>
      <c r="AD120" s="447">
        <f t="shared" si="35"/>
        <v>6077</v>
      </c>
      <c r="AE120" s="447" t="s">
        <v>1859</v>
      </c>
      <c r="AF120" s="447">
        <v>233422</v>
      </c>
      <c r="AG120" s="447">
        <v>67611</v>
      </c>
      <c r="AH120" s="449">
        <v>0.7754033610933021</v>
      </c>
      <c r="AI120" s="449">
        <v>0.2245966389066979</v>
      </c>
      <c r="AJ120" s="447">
        <f t="shared" si="36"/>
        <v>6077</v>
      </c>
      <c r="BG120" s="447">
        <f t="shared" si="34"/>
        <v>6053</v>
      </c>
      <c r="BH120" s="447">
        <v>6053</v>
      </c>
      <c r="BI120" s="447" t="s">
        <v>1848</v>
      </c>
      <c r="BJ120" s="447">
        <v>0</v>
      </c>
      <c r="BK120" s="447">
        <v>0</v>
      </c>
      <c r="BL120" s="447">
        <v>0</v>
      </c>
      <c r="BM120" s="447">
        <v>0</v>
      </c>
      <c r="BO120" s="447">
        <f t="shared" si="37"/>
        <v>6107</v>
      </c>
      <c r="BP120" s="448" t="s">
        <v>1872</v>
      </c>
      <c r="BQ120" s="447">
        <v>19525</v>
      </c>
      <c r="BR120" s="447">
        <v>0.69252323189331066</v>
      </c>
      <c r="BS120" s="447">
        <v>0.30747676810668934</v>
      </c>
      <c r="BT120" s="447">
        <f t="shared" si="38"/>
        <v>0</v>
      </c>
      <c r="CA120" s="926"/>
      <c r="CB120" s="1295" t="e">
        <f t="shared" si="39"/>
        <v>#VALUE!</v>
      </c>
      <c r="CC120" s="1295" t="e">
        <f t="shared" si="40"/>
        <v>#VALUE!</v>
      </c>
      <c r="CD120" s="447">
        <v>118</v>
      </c>
      <c r="CE120" s="1295"/>
      <c r="CF120" s="1344"/>
      <c r="CG120" s="1366"/>
      <c r="CH120" s="1367"/>
      <c r="CI120" s="1366"/>
      <c r="CJ120" s="1368"/>
      <c r="CK120" s="1366"/>
      <c r="CN120" s="566" t="s">
        <v>1859</v>
      </c>
      <c r="CO120" s="447">
        <v>29904</v>
      </c>
      <c r="CQ120" s="566" t="s">
        <v>1859</v>
      </c>
      <c r="CR120" s="447">
        <v>5483</v>
      </c>
      <c r="CT120" s="566" t="s">
        <v>1859</v>
      </c>
      <c r="CU120" s="447">
        <v>48788</v>
      </c>
    </row>
    <row r="121" spans="1:99">
      <c r="A121" s="447">
        <f t="shared" si="27"/>
        <v>6108</v>
      </c>
      <c r="B121" s="448" t="s">
        <v>2182</v>
      </c>
      <c r="C121" s="447">
        <v>38648</v>
      </c>
      <c r="D121" s="447">
        <v>15249</v>
      </c>
      <c r="E121" s="449">
        <v>1</v>
      </c>
      <c r="F121" s="449">
        <v>0</v>
      </c>
      <c r="G121" s="449"/>
      <c r="H121" s="516">
        <f t="shared" si="25"/>
        <v>1</v>
      </c>
      <c r="I121" s="516">
        <f t="shared" si="26"/>
        <v>0</v>
      </c>
      <c r="J121" s="538"/>
      <c r="K121" s="538">
        <f t="shared" si="28"/>
        <v>0.45804711304290846</v>
      </c>
      <c r="L121" s="538">
        <f t="shared" si="29"/>
        <v>0</v>
      </c>
      <c r="M121" s="538">
        <f t="shared" si="30"/>
        <v>0.54195288695709154</v>
      </c>
      <c r="N121" s="538">
        <f t="shared" si="31"/>
        <v>0.45804711304290846</v>
      </c>
      <c r="O121" s="538">
        <f t="shared" si="32"/>
        <v>0</v>
      </c>
      <c r="P121" s="538">
        <f t="shared" si="33"/>
        <v>0.54195288695709154</v>
      </c>
      <c r="U121" s="1336" t="s">
        <v>2483</v>
      </c>
      <c r="V121" s="1345"/>
      <c r="W121" s="547"/>
      <c r="X121" s="547"/>
      <c r="Z121" s="447" t="s">
        <v>2252</v>
      </c>
      <c r="AA121" s="542">
        <v>8</v>
      </c>
      <c r="AD121" s="447">
        <f t="shared" si="35"/>
        <v>6078</v>
      </c>
      <c r="AE121" s="447" t="s">
        <v>1860</v>
      </c>
      <c r="AF121" s="447">
        <v>125305</v>
      </c>
      <c r="AG121" s="447">
        <v>48653</v>
      </c>
      <c r="AH121" s="449">
        <v>0.72031754791386426</v>
      </c>
      <c r="AI121" s="449">
        <v>0.27968245208613574</v>
      </c>
      <c r="AJ121" s="447">
        <f t="shared" si="36"/>
        <v>6078</v>
      </c>
      <c r="BG121" s="447">
        <f t="shared" si="34"/>
        <v>0</v>
      </c>
      <c r="BH121" s="447">
        <v>6054</v>
      </c>
      <c r="BI121" s="447" t="s">
        <v>1849</v>
      </c>
      <c r="BJ121" s="447">
        <v>0</v>
      </c>
      <c r="BK121" s="447">
        <v>0</v>
      </c>
      <c r="BL121" s="447">
        <v>0</v>
      </c>
      <c r="BM121" s="447">
        <v>0</v>
      </c>
      <c r="BO121" s="447">
        <f t="shared" si="37"/>
        <v>6108</v>
      </c>
      <c r="BP121" s="448" t="s">
        <v>2182</v>
      </c>
      <c r="BQ121" s="447">
        <v>154337</v>
      </c>
      <c r="BR121" s="447">
        <v>0.73645659860569646</v>
      </c>
      <c r="BS121" s="447">
        <v>0.26354340139430354</v>
      </c>
      <c r="BT121" s="447">
        <f t="shared" si="38"/>
        <v>0</v>
      </c>
      <c r="CA121" s="926"/>
      <c r="CB121" s="1295">
        <f t="shared" si="39"/>
        <v>5992</v>
      </c>
      <c r="CC121" s="1295">
        <f t="shared" si="40"/>
        <v>5992</v>
      </c>
      <c r="CD121" s="447">
        <v>121</v>
      </c>
      <c r="CE121" s="1295" t="s">
        <v>8019</v>
      </c>
      <c r="CF121" s="1344"/>
      <c r="CG121" s="1366" t="s">
        <v>8073</v>
      </c>
      <c r="CH121" s="1367"/>
      <c r="CI121" s="1366">
        <v>0</v>
      </c>
      <c r="CJ121" s="1368"/>
      <c r="CK121" s="1366" t="s">
        <v>8073</v>
      </c>
      <c r="CN121" s="566" t="s">
        <v>1860</v>
      </c>
      <c r="CO121" s="447">
        <v>64164</v>
      </c>
      <c r="CQ121" s="566" t="s">
        <v>1860</v>
      </c>
      <c r="CR121" s="447">
        <v>15324</v>
      </c>
      <c r="CT121" s="566" t="s">
        <v>1860</v>
      </c>
      <c r="CU121" s="447">
        <v>106431</v>
      </c>
    </row>
    <row r="122" spans="1:99">
      <c r="A122" s="447">
        <f t="shared" si="27"/>
        <v>6110</v>
      </c>
      <c r="B122" s="448" t="s">
        <v>6250</v>
      </c>
      <c r="C122" s="447">
        <v>233324</v>
      </c>
      <c r="D122" s="447">
        <v>86545</v>
      </c>
      <c r="E122" s="449">
        <v>1</v>
      </c>
      <c r="F122" s="449">
        <v>0</v>
      </c>
      <c r="G122" s="449"/>
      <c r="H122" s="516">
        <f t="shared" si="25"/>
        <v>1</v>
      </c>
      <c r="I122" s="516">
        <f t="shared" si="26"/>
        <v>0</v>
      </c>
      <c r="J122" s="538"/>
      <c r="K122" s="538">
        <f t="shared" si="28"/>
        <v>0.48129591178766346</v>
      </c>
      <c r="L122" s="538">
        <f t="shared" si="29"/>
        <v>0</v>
      </c>
      <c r="M122" s="538">
        <f t="shared" si="30"/>
        <v>0.51870408821233649</v>
      </c>
      <c r="N122" s="538">
        <f t="shared" si="31"/>
        <v>0.48129591178766346</v>
      </c>
      <c r="O122" s="538">
        <f t="shared" si="32"/>
        <v>0</v>
      </c>
      <c r="P122" s="538">
        <f t="shared" si="33"/>
        <v>0.51870408821233649</v>
      </c>
      <c r="U122" s="1336" t="s">
        <v>2484</v>
      </c>
      <c r="V122" s="1345"/>
      <c r="W122" s="547"/>
      <c r="X122" s="547"/>
      <c r="Z122" s="447" t="s">
        <v>2253</v>
      </c>
      <c r="AA122" s="542">
        <v>8</v>
      </c>
      <c r="AD122" s="447">
        <f t="shared" si="35"/>
        <v>6079</v>
      </c>
      <c r="AE122" s="447" t="s">
        <v>1861</v>
      </c>
      <c r="AF122" s="447">
        <v>323754</v>
      </c>
      <c r="AG122" s="447">
        <v>121941</v>
      </c>
      <c r="AH122" s="449">
        <v>0.72640258472722374</v>
      </c>
      <c r="AI122" s="449">
        <v>0.27359741527277626</v>
      </c>
      <c r="AJ122" s="447">
        <f t="shared" si="36"/>
        <v>6079</v>
      </c>
      <c r="BG122" s="447">
        <f t="shared" si="34"/>
        <v>6055</v>
      </c>
      <c r="BH122" s="447">
        <v>6055</v>
      </c>
      <c r="BI122" s="447" t="s">
        <v>1850</v>
      </c>
      <c r="BJ122" s="447">
        <v>0</v>
      </c>
      <c r="BK122" s="447">
        <v>0</v>
      </c>
      <c r="BL122" s="447">
        <v>0</v>
      </c>
      <c r="BM122" s="447">
        <v>0</v>
      </c>
      <c r="BO122" s="447">
        <f t="shared" si="37"/>
        <v>6110</v>
      </c>
      <c r="BP122" s="448" t="s">
        <v>1873</v>
      </c>
      <c r="BQ122" s="447">
        <v>627845</v>
      </c>
      <c r="BR122" s="447">
        <v>0.71946695880263978</v>
      </c>
      <c r="BS122" s="447">
        <v>0.28053304119736022</v>
      </c>
      <c r="BT122" s="447">
        <f t="shared" si="38"/>
        <v>0</v>
      </c>
      <c r="CA122" s="926"/>
      <c r="CB122" s="1295">
        <f t="shared" si="39"/>
        <v>5993</v>
      </c>
      <c r="CC122" s="1295">
        <f t="shared" si="40"/>
        <v>5993</v>
      </c>
      <c r="CD122" s="447">
        <v>122</v>
      </c>
      <c r="CE122" s="1295" t="s">
        <v>8042</v>
      </c>
      <c r="CF122" s="1344"/>
      <c r="CG122" s="1366" t="s">
        <v>8073</v>
      </c>
      <c r="CH122" s="1367"/>
      <c r="CI122" s="1366">
        <v>0</v>
      </c>
      <c r="CJ122" s="1368"/>
      <c r="CK122" s="1366" t="s">
        <v>8073</v>
      </c>
      <c r="CN122" s="566" t="s">
        <v>1861</v>
      </c>
      <c r="CO122" s="447">
        <v>258465</v>
      </c>
      <c r="CQ122" s="566" t="s">
        <v>1861</v>
      </c>
      <c r="CR122" s="447">
        <v>42046</v>
      </c>
      <c r="CT122" s="566" t="s">
        <v>1861</v>
      </c>
      <c r="CU122" s="447">
        <v>402306</v>
      </c>
    </row>
    <row r="123" spans="1:99">
      <c r="A123" s="447">
        <f t="shared" si="27"/>
        <v>6112</v>
      </c>
      <c r="B123" s="448" t="s">
        <v>1874</v>
      </c>
      <c r="C123" s="447">
        <v>234470</v>
      </c>
      <c r="D123" s="447">
        <v>85399</v>
      </c>
      <c r="E123" s="449">
        <v>1</v>
      </c>
      <c r="F123" s="449">
        <v>0</v>
      </c>
      <c r="G123" s="449"/>
      <c r="H123" s="516">
        <f t="shared" si="25"/>
        <v>1</v>
      </c>
      <c r="I123" s="516">
        <f t="shared" si="26"/>
        <v>0</v>
      </c>
      <c r="J123" s="538"/>
      <c r="K123" s="538">
        <f t="shared" si="28"/>
        <v>0.53062225609097668</v>
      </c>
      <c r="L123" s="538">
        <f t="shared" si="29"/>
        <v>0</v>
      </c>
      <c r="M123" s="538">
        <f t="shared" si="30"/>
        <v>0.46937774390902332</v>
      </c>
      <c r="N123" s="538">
        <f t="shared" si="31"/>
        <v>0.53062225609097668</v>
      </c>
      <c r="O123" s="538">
        <f t="shared" si="32"/>
        <v>0</v>
      </c>
      <c r="P123" s="538">
        <f t="shared" si="33"/>
        <v>0.46937774390902332</v>
      </c>
      <c r="U123" s="1336" t="s">
        <v>2485</v>
      </c>
      <c r="V123" s="1345"/>
      <c r="W123" s="547"/>
      <c r="X123" s="547"/>
      <c r="Z123" s="447" t="s">
        <v>2254</v>
      </c>
      <c r="AA123" s="542">
        <v>8</v>
      </c>
      <c r="AD123" s="447">
        <f t="shared" si="35"/>
        <v>6082</v>
      </c>
      <c r="AE123" s="447" t="s">
        <v>1862</v>
      </c>
      <c r="AF123" s="447">
        <v>9271</v>
      </c>
      <c r="AG123" s="447">
        <v>2991</v>
      </c>
      <c r="AH123" s="449">
        <v>0.75607568096558475</v>
      </c>
      <c r="AI123" s="449">
        <v>0.24392431903441525</v>
      </c>
      <c r="AJ123" s="447">
        <f t="shared" si="36"/>
        <v>6082</v>
      </c>
      <c r="BG123" s="447">
        <f t="shared" si="34"/>
        <v>6060</v>
      </c>
      <c r="BH123" s="447">
        <v>6060</v>
      </c>
      <c r="BI123" s="447" t="s">
        <v>1851</v>
      </c>
      <c r="BJ123" s="447">
        <v>0</v>
      </c>
      <c r="BK123" s="447">
        <v>0</v>
      </c>
      <c r="BL123" s="447">
        <v>0</v>
      </c>
      <c r="BM123" s="447">
        <v>0</v>
      </c>
      <c r="BO123" s="447">
        <f t="shared" si="37"/>
        <v>6112</v>
      </c>
      <c r="BP123" s="448" t="s">
        <v>1874</v>
      </c>
      <c r="BQ123" s="447">
        <v>18472</v>
      </c>
      <c r="BR123" s="447">
        <v>0.7293402297942907</v>
      </c>
      <c r="BS123" s="447">
        <v>0.2706597702057093</v>
      </c>
      <c r="BT123" s="447">
        <f t="shared" si="38"/>
        <v>0</v>
      </c>
      <c r="CA123" s="926"/>
      <c r="CB123" s="1295">
        <f t="shared" si="39"/>
        <v>5994</v>
      </c>
      <c r="CC123" s="1295">
        <f t="shared" si="40"/>
        <v>5994</v>
      </c>
      <c r="CD123" s="447">
        <v>123</v>
      </c>
      <c r="CE123" s="1295" t="s">
        <v>8043</v>
      </c>
      <c r="CF123" s="1344"/>
      <c r="CG123" s="1366">
        <v>0.44607583440550974</v>
      </c>
      <c r="CH123" s="1367"/>
      <c r="CI123" s="1366">
        <v>0</v>
      </c>
      <c r="CJ123" s="1368"/>
      <c r="CK123" s="1366">
        <v>0.55324301823961253</v>
      </c>
      <c r="CN123" s="566" t="s">
        <v>1862</v>
      </c>
      <c r="CO123" s="447">
        <v>11426</v>
      </c>
      <c r="CQ123" s="566" t="s">
        <v>1862</v>
      </c>
      <c r="CR123" s="447">
        <v>2464</v>
      </c>
      <c r="CT123" s="566" t="s">
        <v>1862</v>
      </c>
      <c r="CU123" s="447">
        <v>23197</v>
      </c>
    </row>
    <row r="124" spans="1:99">
      <c r="A124" s="447">
        <f t="shared" si="27"/>
        <v>6116</v>
      </c>
      <c r="B124" s="448" t="s">
        <v>6251</v>
      </c>
      <c r="C124" s="447">
        <v>75239</v>
      </c>
      <c r="D124" s="447">
        <v>24897</v>
      </c>
      <c r="E124" s="449">
        <v>1</v>
      </c>
      <c r="F124" s="449">
        <v>0</v>
      </c>
      <c r="G124" s="449"/>
      <c r="H124" s="516">
        <f t="shared" si="25"/>
        <v>1</v>
      </c>
      <c r="I124" s="516">
        <f t="shared" si="26"/>
        <v>0</v>
      </c>
      <c r="J124" s="538"/>
      <c r="K124" s="538">
        <f t="shared" si="28"/>
        <v>0.49595387545862468</v>
      </c>
      <c r="L124" s="538">
        <f t="shared" si="29"/>
        <v>0</v>
      </c>
      <c r="M124" s="538">
        <f t="shared" si="30"/>
        <v>0.50404612454137532</v>
      </c>
      <c r="N124" s="538">
        <f t="shared" si="31"/>
        <v>0.49595387545862468</v>
      </c>
      <c r="O124" s="538">
        <f t="shared" si="32"/>
        <v>0</v>
      </c>
      <c r="P124" s="538">
        <f t="shared" si="33"/>
        <v>0.50404612454137532</v>
      </c>
      <c r="U124" s="1336" t="s">
        <v>2486</v>
      </c>
      <c r="V124" s="1345"/>
      <c r="W124" s="547"/>
      <c r="X124" s="547"/>
      <c r="Z124" s="447" t="s">
        <v>2255</v>
      </c>
      <c r="AA124" s="542">
        <v>8</v>
      </c>
      <c r="AD124" s="447">
        <f t="shared" si="35"/>
        <v>6083</v>
      </c>
      <c r="AE124" s="447" t="s">
        <v>1863</v>
      </c>
      <c r="AF124" s="447">
        <v>70930</v>
      </c>
      <c r="AG124" s="447">
        <v>18101</v>
      </c>
      <c r="AH124" s="449">
        <v>0.79668879379092672</v>
      </c>
      <c r="AI124" s="449">
        <v>0.20331120620907328</v>
      </c>
      <c r="AJ124" s="447">
        <f t="shared" si="36"/>
        <v>6083</v>
      </c>
      <c r="BG124" s="447">
        <f t="shared" si="34"/>
        <v>6066</v>
      </c>
      <c r="BH124" s="447">
        <v>6066</v>
      </c>
      <c r="BI124" s="447" t="s">
        <v>1852</v>
      </c>
      <c r="BJ124" s="447">
        <v>0</v>
      </c>
      <c r="BK124" s="447">
        <v>0</v>
      </c>
      <c r="BL124" s="447">
        <v>0</v>
      </c>
      <c r="BM124" s="447">
        <v>0</v>
      </c>
      <c r="BO124" s="447">
        <f t="shared" si="37"/>
        <v>6116</v>
      </c>
      <c r="BP124" s="448" t="s">
        <v>1875</v>
      </c>
      <c r="BQ124" s="447">
        <v>31693</v>
      </c>
      <c r="BR124" s="447">
        <v>0.7181247592504475</v>
      </c>
      <c r="BS124" s="447">
        <v>0.2818752407495525</v>
      </c>
      <c r="BT124" s="447">
        <f t="shared" si="38"/>
        <v>0</v>
      </c>
      <c r="CA124" s="926"/>
      <c r="CB124" s="1295" t="e">
        <f t="shared" si="39"/>
        <v>#VALUE!</v>
      </c>
      <c r="CC124" s="1295" t="e">
        <f t="shared" si="40"/>
        <v>#VALUE!</v>
      </c>
      <c r="CD124" s="447">
        <v>124</v>
      </c>
      <c r="CE124" s="1295"/>
      <c r="CF124" s="1344"/>
      <c r="CG124" s="1366"/>
      <c r="CH124" s="1367"/>
      <c r="CI124" s="1366"/>
      <c r="CJ124" s="1368"/>
      <c r="CK124" s="1366"/>
      <c r="CN124" s="566" t="s">
        <v>1863</v>
      </c>
      <c r="CO124" s="447">
        <v>12027</v>
      </c>
      <c r="CQ124" s="566" t="s">
        <v>1863</v>
      </c>
      <c r="CR124" s="447">
        <v>2319</v>
      </c>
      <c r="CT124" s="566" t="s">
        <v>1863</v>
      </c>
      <c r="CU124" s="447">
        <v>23864</v>
      </c>
    </row>
    <row r="125" spans="1:99">
      <c r="A125" s="447">
        <f t="shared" si="27"/>
        <v>6120</v>
      </c>
      <c r="B125" s="448" t="s">
        <v>1876</v>
      </c>
      <c r="C125" s="447">
        <v>243838</v>
      </c>
      <c r="D125" s="447">
        <v>75148</v>
      </c>
      <c r="E125" s="449">
        <v>1</v>
      </c>
      <c r="F125" s="449">
        <v>0</v>
      </c>
      <c r="G125" s="449"/>
      <c r="H125" s="516">
        <f t="shared" si="25"/>
        <v>1</v>
      </c>
      <c r="I125" s="516">
        <f t="shared" si="26"/>
        <v>0</v>
      </c>
      <c r="J125" s="538"/>
      <c r="K125" s="538">
        <f t="shared" si="28"/>
        <v>0.50865426902054411</v>
      </c>
      <c r="L125" s="538">
        <f t="shared" si="29"/>
        <v>0</v>
      </c>
      <c r="M125" s="538">
        <f t="shared" si="30"/>
        <v>0.49134573097945594</v>
      </c>
      <c r="N125" s="538">
        <f t="shared" si="31"/>
        <v>0.50865426902054411</v>
      </c>
      <c r="O125" s="538">
        <f t="shared" si="32"/>
        <v>0</v>
      </c>
      <c r="P125" s="538">
        <f t="shared" si="33"/>
        <v>0.49134573097945594</v>
      </c>
      <c r="U125" s="1336" t="s">
        <v>2487</v>
      </c>
      <c r="V125" s="1345"/>
      <c r="W125" s="547"/>
      <c r="X125" s="547"/>
      <c r="Z125" s="447" t="s">
        <v>2256</v>
      </c>
      <c r="AA125" s="542">
        <v>8</v>
      </c>
      <c r="AD125" s="447">
        <f t="shared" si="35"/>
        <v>6086</v>
      </c>
      <c r="AE125" s="447" t="s">
        <v>1864</v>
      </c>
      <c r="AF125" s="447">
        <v>36808</v>
      </c>
      <c r="AG125" s="447">
        <v>11642</v>
      </c>
      <c r="AH125" s="449">
        <v>0.75971104231166153</v>
      </c>
      <c r="AI125" s="449">
        <v>0.24028895768833847</v>
      </c>
      <c r="AJ125" s="447">
        <f t="shared" si="36"/>
        <v>6086</v>
      </c>
      <c r="BG125" s="447">
        <f t="shared" si="34"/>
        <v>6068</v>
      </c>
      <c r="BH125" s="447">
        <v>6068</v>
      </c>
      <c r="BI125" s="447" t="s">
        <v>1853</v>
      </c>
      <c r="BJ125" s="447">
        <v>0</v>
      </c>
      <c r="BK125" s="447">
        <v>0</v>
      </c>
      <c r="BL125" s="447">
        <v>0</v>
      </c>
      <c r="BM125" s="447">
        <v>0</v>
      </c>
      <c r="BO125" s="447">
        <f t="shared" si="37"/>
        <v>6120</v>
      </c>
      <c r="BP125" s="448" t="s">
        <v>1876</v>
      </c>
      <c r="BQ125" s="447">
        <v>79691</v>
      </c>
      <c r="BR125" s="447">
        <v>0.74039560357882805</v>
      </c>
      <c r="BS125" s="447">
        <v>0.25960439642117195</v>
      </c>
      <c r="BT125" s="447">
        <f t="shared" si="38"/>
        <v>0</v>
      </c>
      <c r="CA125" s="926"/>
      <c r="CB125" s="1295" t="e">
        <f t="shared" si="39"/>
        <v>#VALUE!</v>
      </c>
      <c r="CC125" s="1295" t="e">
        <f t="shared" si="40"/>
        <v>#VALUE!</v>
      </c>
      <c r="CD125" s="447">
        <v>125</v>
      </c>
      <c r="CE125" s="1295"/>
      <c r="CF125" s="1344"/>
      <c r="CG125" s="1366"/>
      <c r="CH125" s="1367"/>
      <c r="CI125" s="1366"/>
      <c r="CJ125" s="1368"/>
      <c r="CK125" s="1366"/>
      <c r="CN125" s="566" t="s">
        <v>1864</v>
      </c>
      <c r="CO125" s="447">
        <v>183667</v>
      </c>
      <c r="CQ125" s="566" t="s">
        <v>1864</v>
      </c>
      <c r="CR125" s="447">
        <v>40148</v>
      </c>
      <c r="CT125" s="566" t="s">
        <v>1864</v>
      </c>
      <c r="CU125" s="447">
        <v>313289</v>
      </c>
    </row>
    <row r="126" spans="1:99">
      <c r="A126" s="447">
        <f t="shared" si="27"/>
        <v>6122</v>
      </c>
      <c r="B126" s="448" t="s">
        <v>1877</v>
      </c>
      <c r="C126" s="447">
        <v>49382</v>
      </c>
      <c r="D126" s="447">
        <v>23649</v>
      </c>
      <c r="E126" s="449">
        <v>1</v>
      </c>
      <c r="F126" s="449">
        <v>0</v>
      </c>
      <c r="G126" s="449"/>
      <c r="H126" s="516">
        <f t="shared" si="25"/>
        <v>1</v>
      </c>
      <c r="I126" s="516">
        <f t="shared" si="26"/>
        <v>0</v>
      </c>
      <c r="J126" s="538"/>
      <c r="K126" s="538">
        <f t="shared" si="28"/>
        <v>0.492900021330408</v>
      </c>
      <c r="L126" s="538">
        <f t="shared" si="29"/>
        <v>0</v>
      </c>
      <c r="M126" s="538">
        <f t="shared" si="30"/>
        <v>0.507099978669592</v>
      </c>
      <c r="N126" s="538">
        <f t="shared" si="31"/>
        <v>0.492900021330408</v>
      </c>
      <c r="O126" s="538">
        <f t="shared" si="32"/>
        <v>0</v>
      </c>
      <c r="P126" s="538">
        <f t="shared" si="33"/>
        <v>0.507099978669592</v>
      </c>
      <c r="U126" s="1336" t="s">
        <v>2488</v>
      </c>
      <c r="V126" s="1345"/>
      <c r="W126" s="547"/>
      <c r="X126" s="547"/>
      <c r="Z126" s="447" t="s">
        <v>2257</v>
      </c>
      <c r="AA126" s="542">
        <v>8</v>
      </c>
      <c r="AD126" s="447">
        <f t="shared" si="35"/>
        <v>6087</v>
      </c>
      <c r="AE126" s="447" t="s">
        <v>1865</v>
      </c>
      <c r="AF126" s="447">
        <v>241328</v>
      </c>
      <c r="AG126" s="447">
        <v>86654</v>
      </c>
      <c r="AH126" s="449">
        <v>0.73579647663591297</v>
      </c>
      <c r="AI126" s="449">
        <v>0.26420352336408703</v>
      </c>
      <c r="AJ126" s="447">
        <f t="shared" si="36"/>
        <v>6087</v>
      </c>
      <c r="BG126" s="447">
        <f t="shared" si="34"/>
        <v>6070</v>
      </c>
      <c r="BH126" s="447">
        <v>6070</v>
      </c>
      <c r="BI126" s="447" t="s">
        <v>1854</v>
      </c>
      <c r="BJ126" s="447">
        <v>100264</v>
      </c>
      <c r="BK126" s="447">
        <v>25931</v>
      </c>
      <c r="BL126" s="447">
        <v>0.79451642299615677</v>
      </c>
      <c r="BM126" s="447">
        <v>0.20548357700384326</v>
      </c>
      <c r="BO126" s="447">
        <f t="shared" si="37"/>
        <v>6122</v>
      </c>
      <c r="BP126" s="448" t="s">
        <v>1877</v>
      </c>
      <c r="BQ126" s="447">
        <v>29447</v>
      </c>
      <c r="BR126" s="447">
        <v>0.6924144093303235</v>
      </c>
      <c r="BS126" s="447">
        <v>0.3075855906696765</v>
      </c>
      <c r="BT126" s="447">
        <f t="shared" si="38"/>
        <v>0</v>
      </c>
      <c r="CA126" s="926"/>
      <c r="CB126" s="1295">
        <f t="shared" si="39"/>
        <v>6021</v>
      </c>
      <c r="CC126" s="1295">
        <f t="shared" si="40"/>
        <v>6021</v>
      </c>
      <c r="CD126" s="447">
        <v>126</v>
      </c>
      <c r="CE126" s="1295" t="s">
        <v>8063</v>
      </c>
      <c r="CF126" s="1344"/>
      <c r="CG126" s="1366" t="s">
        <v>8073</v>
      </c>
      <c r="CH126" s="1367"/>
      <c r="CI126" s="1366">
        <v>0</v>
      </c>
      <c r="CJ126" s="1368"/>
      <c r="CK126" s="1366" t="s">
        <v>8073</v>
      </c>
      <c r="CN126" s="566" t="s">
        <v>1865</v>
      </c>
      <c r="CO126" s="447">
        <v>105327</v>
      </c>
      <c r="CQ126" s="566" t="s">
        <v>1865</v>
      </c>
      <c r="CR126" s="447">
        <v>31173</v>
      </c>
      <c r="CT126" s="566" t="s">
        <v>1865</v>
      </c>
      <c r="CU126" s="447">
        <v>247441</v>
      </c>
    </row>
    <row r="127" spans="1:99">
      <c r="A127" s="447">
        <f t="shared" si="27"/>
        <v>6123</v>
      </c>
      <c r="B127" s="448" t="s">
        <v>4267</v>
      </c>
      <c r="C127" s="447">
        <v>97291</v>
      </c>
      <c r="D127" s="447">
        <v>40916</v>
      </c>
      <c r="E127" s="449">
        <v>1</v>
      </c>
      <c r="F127" s="449">
        <v>0</v>
      </c>
      <c r="G127" s="449"/>
      <c r="H127" s="516">
        <f t="shared" si="25"/>
        <v>1</v>
      </c>
      <c r="I127" s="516">
        <f t="shared" si="26"/>
        <v>0</v>
      </c>
      <c r="J127" s="538"/>
      <c r="K127" s="538">
        <f t="shared" si="28"/>
        <v>0.44696444189763851</v>
      </c>
      <c r="L127" s="538">
        <f t="shared" si="29"/>
        <v>0</v>
      </c>
      <c r="M127" s="538">
        <f t="shared" si="30"/>
        <v>0.55303555810236149</v>
      </c>
      <c r="N127" s="538">
        <f t="shared" si="31"/>
        <v>0.44696444189763851</v>
      </c>
      <c r="O127" s="538">
        <f t="shared" si="32"/>
        <v>0</v>
      </c>
      <c r="P127" s="538">
        <f t="shared" si="33"/>
        <v>0.55303555810236149</v>
      </c>
      <c r="U127" s="1336" t="s">
        <v>2489</v>
      </c>
      <c r="V127" s="1345"/>
      <c r="W127" s="547"/>
      <c r="X127" s="547"/>
      <c r="Z127" s="447" t="s">
        <v>2258</v>
      </c>
      <c r="AA127" s="542">
        <v>8</v>
      </c>
      <c r="AD127" s="447">
        <f t="shared" si="35"/>
        <v>6099</v>
      </c>
      <c r="AE127" s="447" t="s">
        <v>1866</v>
      </c>
      <c r="AF127" s="447">
        <v>272212</v>
      </c>
      <c r="AG127" s="447">
        <v>81513</v>
      </c>
      <c r="AH127" s="449">
        <v>0.76955827266944665</v>
      </c>
      <c r="AI127" s="449">
        <v>0.23044172733055335</v>
      </c>
      <c r="AJ127" s="447">
        <f t="shared" si="36"/>
        <v>6099</v>
      </c>
      <c r="BG127" s="447">
        <f t="shared" si="34"/>
        <v>6073</v>
      </c>
      <c r="BH127" s="447">
        <v>6073</v>
      </c>
      <c r="BI127" s="447" t="s">
        <v>1855</v>
      </c>
      <c r="BJ127" s="447">
        <v>103055</v>
      </c>
      <c r="BK127" s="447">
        <v>28229</v>
      </c>
      <c r="BL127" s="447">
        <v>0.78497760580116394</v>
      </c>
      <c r="BM127" s="447">
        <v>0.21502239419883612</v>
      </c>
      <c r="BO127" s="447">
        <f t="shared" si="37"/>
        <v>6123</v>
      </c>
      <c r="BP127" s="448" t="s">
        <v>1878</v>
      </c>
      <c r="BQ127" s="447">
        <v>36436</v>
      </c>
      <c r="BR127" s="447">
        <v>0.70433589143840247</v>
      </c>
      <c r="BS127" s="447">
        <v>0.29566410856159753</v>
      </c>
      <c r="BT127" s="447">
        <f t="shared" si="38"/>
        <v>0</v>
      </c>
      <c r="CA127" s="926"/>
      <c r="CB127" s="1295">
        <f t="shared" si="39"/>
        <v>6028</v>
      </c>
      <c r="CC127" s="1295">
        <f t="shared" si="40"/>
        <v>6028</v>
      </c>
      <c r="CD127" s="447">
        <v>127</v>
      </c>
      <c r="CE127" s="1295" t="s">
        <v>1833</v>
      </c>
      <c r="CF127" s="1344"/>
      <c r="CG127" s="1366">
        <v>0.48264972345597462</v>
      </c>
      <c r="CH127" s="1367"/>
      <c r="CI127" s="1366">
        <v>0</v>
      </c>
      <c r="CJ127" s="1368"/>
      <c r="CK127" s="1366">
        <v>0.51735027654402543</v>
      </c>
      <c r="CN127" s="566" t="s">
        <v>1866</v>
      </c>
      <c r="CO127" s="447">
        <v>129079</v>
      </c>
      <c r="CQ127" s="566" t="s">
        <v>1866</v>
      </c>
      <c r="CR127" s="447">
        <v>28650</v>
      </c>
      <c r="CT127" s="566" t="s">
        <v>1866</v>
      </c>
      <c r="CU127" s="447">
        <v>264400</v>
      </c>
    </row>
    <row r="128" spans="1:99">
      <c r="A128" s="447">
        <f t="shared" si="27"/>
        <v>6132</v>
      </c>
      <c r="B128" s="448" t="s">
        <v>6252</v>
      </c>
      <c r="C128" s="447">
        <v>77443</v>
      </c>
      <c r="D128" s="447">
        <v>29537</v>
      </c>
      <c r="E128" s="449">
        <v>1</v>
      </c>
      <c r="F128" s="449">
        <v>0</v>
      </c>
      <c r="G128" s="449"/>
      <c r="H128" s="516">
        <f t="shared" si="25"/>
        <v>1</v>
      </c>
      <c r="I128" s="516">
        <f t="shared" si="26"/>
        <v>0</v>
      </c>
      <c r="J128" s="538"/>
      <c r="K128" s="538">
        <f t="shared" si="28"/>
        <v>0.46141194331983804</v>
      </c>
      <c r="L128" s="538">
        <f t="shared" si="29"/>
        <v>0</v>
      </c>
      <c r="M128" s="538">
        <f t="shared" si="30"/>
        <v>0.53858805668016196</v>
      </c>
      <c r="N128" s="538">
        <f t="shared" si="31"/>
        <v>0.46141194331983804</v>
      </c>
      <c r="O128" s="538">
        <f t="shared" si="32"/>
        <v>0</v>
      </c>
      <c r="P128" s="538">
        <f t="shared" si="33"/>
        <v>0.53858805668016196</v>
      </c>
      <c r="U128" s="1336" t="s">
        <v>2490</v>
      </c>
      <c r="V128" s="1345"/>
      <c r="W128" s="547"/>
      <c r="X128" s="547"/>
      <c r="Z128" s="447" t="s">
        <v>2259</v>
      </c>
      <c r="AA128" s="542">
        <v>8</v>
      </c>
      <c r="AD128" s="447">
        <f t="shared" si="35"/>
        <v>6101</v>
      </c>
      <c r="AE128" s="447" t="s">
        <v>1867</v>
      </c>
      <c r="AF128" s="447">
        <v>21516</v>
      </c>
      <c r="AG128" s="447">
        <v>5602</v>
      </c>
      <c r="AH128" s="449">
        <v>0.7934213437569142</v>
      </c>
      <c r="AI128" s="449">
        <v>0.2065786562430858</v>
      </c>
      <c r="AJ128" s="447" t="str">
        <f t="shared" si="36"/>
        <v>NEW</v>
      </c>
      <c r="BG128" s="447">
        <f t="shared" si="34"/>
        <v>0</v>
      </c>
      <c r="BH128" s="447">
        <v>6074</v>
      </c>
      <c r="BI128" s="447" t="s">
        <v>1856</v>
      </c>
      <c r="BJ128" s="447">
        <v>189699</v>
      </c>
      <c r="BK128" s="447">
        <v>41524</v>
      </c>
      <c r="BL128" s="447">
        <v>0.82041578908672586</v>
      </c>
      <c r="BM128" s="447">
        <v>0.1795842109132742</v>
      </c>
      <c r="BO128" s="447">
        <f t="shared" si="37"/>
        <v>6132</v>
      </c>
      <c r="BP128" s="448" t="s">
        <v>1879</v>
      </c>
      <c r="BQ128" s="447">
        <v>50501</v>
      </c>
      <c r="BR128" s="447">
        <v>0.73403683193069669</v>
      </c>
      <c r="BS128" s="447">
        <v>0.26596316806930331</v>
      </c>
      <c r="BT128" s="447">
        <f t="shared" si="38"/>
        <v>0</v>
      </c>
      <c r="CA128" s="926"/>
      <c r="CB128" s="1295">
        <f t="shared" si="39"/>
        <v>6029</v>
      </c>
      <c r="CC128" s="1295">
        <f t="shared" si="40"/>
        <v>6029</v>
      </c>
      <c r="CD128" s="447">
        <v>128</v>
      </c>
      <c r="CE128" s="1295" t="s">
        <v>1834</v>
      </c>
      <c r="CF128" s="1344"/>
      <c r="CG128" s="1366">
        <v>0.48271645146046466</v>
      </c>
      <c r="CH128" s="1367"/>
      <c r="CI128" s="1366">
        <v>0</v>
      </c>
      <c r="CJ128" s="1368"/>
      <c r="CK128" s="1366">
        <v>0.5172835485395354</v>
      </c>
      <c r="CN128" s="566" t="s">
        <v>1867</v>
      </c>
      <c r="CO128" s="447">
        <v>10768</v>
      </c>
      <c r="CQ128" s="566" t="s">
        <v>1867</v>
      </c>
      <c r="CR128" s="447">
        <v>2029</v>
      </c>
      <c r="CT128" s="566" t="s">
        <v>1867</v>
      </c>
      <c r="CU128" s="447">
        <v>19317</v>
      </c>
    </row>
    <row r="129" spans="1:99">
      <c r="A129" s="447">
        <f t="shared" si="27"/>
        <v>6151</v>
      </c>
      <c r="B129" s="448" t="s">
        <v>1880</v>
      </c>
      <c r="C129" s="447">
        <v>157271</v>
      </c>
      <c r="D129" s="447">
        <v>70884</v>
      </c>
      <c r="E129" s="449">
        <v>1</v>
      </c>
      <c r="F129" s="449">
        <v>0</v>
      </c>
      <c r="G129" s="449"/>
      <c r="H129" s="516">
        <f t="shared" si="25"/>
        <v>1</v>
      </c>
      <c r="I129" s="516">
        <f t="shared" si="26"/>
        <v>0</v>
      </c>
      <c r="J129" s="538"/>
      <c r="K129" s="538">
        <f t="shared" si="28"/>
        <v>0.4476237249360997</v>
      </c>
      <c r="L129" s="538">
        <f t="shared" si="29"/>
        <v>0</v>
      </c>
      <c r="M129" s="538">
        <f t="shared" si="30"/>
        <v>0.55397907804701241</v>
      </c>
      <c r="N129" s="538">
        <f t="shared" si="31"/>
        <v>0.4476237249360997</v>
      </c>
      <c r="O129" s="538">
        <f t="shared" si="32"/>
        <v>0</v>
      </c>
      <c r="P129" s="538">
        <f t="shared" si="33"/>
        <v>0.55397907804701241</v>
      </c>
      <c r="U129" s="1336" t="s">
        <v>2491</v>
      </c>
      <c r="V129" s="1345"/>
      <c r="W129" s="547"/>
      <c r="X129" s="547"/>
      <c r="Z129" s="447" t="s">
        <v>2260</v>
      </c>
      <c r="AA129" s="542">
        <v>8</v>
      </c>
      <c r="AD129" s="447">
        <f t="shared" si="35"/>
        <v>6102</v>
      </c>
      <c r="AE129" s="447" t="s">
        <v>1868</v>
      </c>
      <c r="AF129" s="447">
        <v>201730</v>
      </c>
      <c r="AG129" s="447">
        <v>52751</v>
      </c>
      <c r="AH129" s="449">
        <v>0.79271144014680861</v>
      </c>
      <c r="AI129" s="449">
        <v>0.20728855985319139</v>
      </c>
      <c r="AJ129" s="447" t="str">
        <f t="shared" si="36"/>
        <v>NEW</v>
      </c>
      <c r="BG129" s="447">
        <f t="shared" si="34"/>
        <v>6075</v>
      </c>
      <c r="BH129" s="447">
        <v>6075</v>
      </c>
      <c r="BI129" s="447" t="s">
        <v>1857</v>
      </c>
      <c r="BJ129" s="447">
        <v>191900</v>
      </c>
      <c r="BK129" s="447">
        <v>41448</v>
      </c>
      <c r="BL129" s="447">
        <v>0.82237687916759517</v>
      </c>
      <c r="BM129" s="447">
        <v>0.17762312083240481</v>
      </c>
      <c r="BO129" s="447">
        <f t="shared" si="37"/>
        <v>6151</v>
      </c>
      <c r="BP129" s="448" t="s">
        <v>1880</v>
      </c>
      <c r="BQ129" s="447">
        <v>56163</v>
      </c>
      <c r="BR129" s="447">
        <v>0.70419409441414327</v>
      </c>
      <c r="BS129" s="447">
        <v>0.29580590558585673</v>
      </c>
      <c r="BT129" s="447">
        <f t="shared" si="38"/>
        <v>0</v>
      </c>
      <c r="CA129" s="926"/>
      <c r="CB129" s="1295">
        <f t="shared" si="39"/>
        <v>6030</v>
      </c>
      <c r="CC129" s="1295">
        <f t="shared" si="40"/>
        <v>6030</v>
      </c>
      <c r="CD129" s="447">
        <v>129</v>
      </c>
      <c r="CE129" s="1295" t="s">
        <v>1835</v>
      </c>
      <c r="CF129" s="1344"/>
      <c r="CG129" s="1366">
        <v>0.45210828167425443</v>
      </c>
      <c r="CH129" s="1367"/>
      <c r="CI129" s="1366">
        <v>0</v>
      </c>
      <c r="CJ129" s="1368"/>
      <c r="CK129" s="1366">
        <v>0.54789171832574557</v>
      </c>
      <c r="CN129" s="566" t="s">
        <v>1868</v>
      </c>
      <c r="CO129" s="447">
        <v>78468</v>
      </c>
      <c r="CQ129" s="566" t="s">
        <v>1868</v>
      </c>
      <c r="CR129" s="447">
        <v>14772</v>
      </c>
      <c r="CT129" s="566" t="s">
        <v>1868</v>
      </c>
      <c r="CU129" s="447">
        <v>137732</v>
      </c>
    </row>
    <row r="130" spans="1:99">
      <c r="A130" s="447">
        <f t="shared" si="27"/>
        <v>6152</v>
      </c>
      <c r="B130" s="448" t="s">
        <v>6253</v>
      </c>
      <c r="C130" s="447">
        <v>66914</v>
      </c>
      <c r="D130" s="447">
        <v>14761</v>
      </c>
      <c r="E130" s="449">
        <v>1</v>
      </c>
      <c r="F130" s="449">
        <v>0</v>
      </c>
      <c r="G130" s="449"/>
      <c r="H130" s="516">
        <f t="shared" si="25"/>
        <v>1</v>
      </c>
      <c r="I130" s="516">
        <f t="shared" si="26"/>
        <v>0</v>
      </c>
      <c r="J130" s="538"/>
      <c r="K130" s="538">
        <f t="shared" si="28"/>
        <v>0.50081465914189238</v>
      </c>
      <c r="L130" s="538">
        <f t="shared" si="29"/>
        <v>0</v>
      </c>
      <c r="M130" s="538">
        <f t="shared" si="30"/>
        <v>0.49918534085810762</v>
      </c>
      <c r="N130" s="538">
        <f t="shared" si="31"/>
        <v>0.50081465914189238</v>
      </c>
      <c r="O130" s="538">
        <f t="shared" si="32"/>
        <v>0</v>
      </c>
      <c r="P130" s="538">
        <f t="shared" si="33"/>
        <v>0.49918534085810762</v>
      </c>
      <c r="U130" s="1336" t="s">
        <v>2492</v>
      </c>
      <c r="V130" s="1345"/>
      <c r="W130" s="547"/>
      <c r="X130" s="547"/>
      <c r="Z130" s="447" t="s">
        <v>2261</v>
      </c>
      <c r="AA130" s="542">
        <v>8</v>
      </c>
      <c r="AD130" s="447">
        <f t="shared" si="35"/>
        <v>6103</v>
      </c>
      <c r="AE130" s="447" t="s">
        <v>1869</v>
      </c>
      <c r="AF130" s="447">
        <v>40271</v>
      </c>
      <c r="AG130" s="447">
        <v>13816.999999999993</v>
      </c>
      <c r="AH130" s="449">
        <v>0.7445459251590002</v>
      </c>
      <c r="AI130" s="449">
        <v>0.2554540748409998</v>
      </c>
      <c r="AJ130" s="447">
        <f t="shared" si="36"/>
        <v>6103</v>
      </c>
      <c r="BG130" s="447">
        <f t="shared" si="34"/>
        <v>6076</v>
      </c>
      <c r="BH130" s="447">
        <v>6076</v>
      </c>
      <c r="BI130" s="447" t="s">
        <v>1858</v>
      </c>
      <c r="BJ130" s="447">
        <v>443024</v>
      </c>
      <c r="BK130" s="447">
        <v>105523</v>
      </c>
      <c r="BL130" s="447">
        <v>0.80763179818684638</v>
      </c>
      <c r="BM130" s="447">
        <v>0.19236820181315367</v>
      </c>
      <c r="BO130" s="447">
        <f t="shared" si="37"/>
        <v>6152</v>
      </c>
      <c r="BP130" s="448" t="s">
        <v>1881</v>
      </c>
      <c r="BQ130" s="447">
        <v>16820</v>
      </c>
      <c r="BR130" s="447">
        <v>0.78051044083526677</v>
      </c>
      <c r="BS130" s="447">
        <v>0.21948955916473323</v>
      </c>
      <c r="BT130" s="447">
        <f t="shared" si="38"/>
        <v>0</v>
      </c>
      <c r="CA130" s="926"/>
      <c r="CB130" s="1295">
        <f t="shared" si="39"/>
        <v>6031</v>
      </c>
      <c r="CC130" s="1295">
        <f t="shared" si="40"/>
        <v>6031</v>
      </c>
      <c r="CD130" s="447">
        <v>130</v>
      </c>
      <c r="CE130" s="1295" t="s">
        <v>1836</v>
      </c>
      <c r="CF130" s="1344"/>
      <c r="CG130" s="1366">
        <v>0.44830906944432358</v>
      </c>
      <c r="CH130" s="1367"/>
      <c r="CI130" s="1366">
        <v>0</v>
      </c>
      <c r="CJ130" s="1368"/>
      <c r="CK130" s="1366">
        <v>0.55169093055567642</v>
      </c>
      <c r="CN130" s="566" t="s">
        <v>1869</v>
      </c>
      <c r="CO130" s="447">
        <v>18874</v>
      </c>
      <c r="CQ130" s="566" t="s">
        <v>1869</v>
      </c>
      <c r="CR130" s="447">
        <v>4896</v>
      </c>
      <c r="CT130" s="566" t="s">
        <v>1869</v>
      </c>
      <c r="CU130" s="447">
        <v>35147</v>
      </c>
    </row>
    <row r="131" spans="1:99">
      <c r="A131" s="447">
        <f t="shared" si="27"/>
        <v>6159</v>
      </c>
      <c r="B131" s="448" t="s">
        <v>4268</v>
      </c>
      <c r="C131" s="447">
        <v>173538</v>
      </c>
      <c r="D131" s="447">
        <v>86571</v>
      </c>
      <c r="E131" s="449">
        <v>1</v>
      </c>
      <c r="F131" s="449">
        <v>0</v>
      </c>
      <c r="G131" s="449"/>
      <c r="H131" s="516">
        <f t="shared" si="25"/>
        <v>1</v>
      </c>
      <c r="I131" s="516">
        <f t="shared" si="26"/>
        <v>0</v>
      </c>
      <c r="J131" s="538"/>
      <c r="K131" s="538">
        <f t="shared" si="28"/>
        <v>0.47093982048878957</v>
      </c>
      <c r="L131" s="538">
        <f t="shared" si="29"/>
        <v>0</v>
      </c>
      <c r="M131" s="538">
        <f t="shared" si="30"/>
        <v>0.53280112284622594</v>
      </c>
      <c r="N131" s="538">
        <f t="shared" si="31"/>
        <v>0.47093982048878957</v>
      </c>
      <c r="O131" s="538">
        <f t="shared" si="32"/>
        <v>0</v>
      </c>
      <c r="P131" s="538">
        <f t="shared" si="33"/>
        <v>0.53280112284622594</v>
      </c>
      <c r="U131" s="1336" t="s">
        <v>2493</v>
      </c>
      <c r="V131" s="1345"/>
      <c r="W131" s="547"/>
      <c r="X131" s="547"/>
      <c r="Z131" s="447" t="s">
        <v>2262</v>
      </c>
      <c r="AA131" s="542">
        <v>8</v>
      </c>
      <c r="AD131" s="447">
        <f t="shared" si="35"/>
        <v>6104</v>
      </c>
      <c r="AE131" s="447" t="s">
        <v>1870</v>
      </c>
      <c r="AF131" s="447">
        <v>41600</v>
      </c>
      <c r="AG131" s="447">
        <v>14512</v>
      </c>
      <c r="AH131" s="449">
        <v>0.74137439406900485</v>
      </c>
      <c r="AI131" s="449">
        <v>0.25862560593099515</v>
      </c>
      <c r="AJ131" s="447">
        <f t="shared" si="36"/>
        <v>6104</v>
      </c>
      <c r="BG131" s="447">
        <f t="shared" si="34"/>
        <v>6077</v>
      </c>
      <c r="BH131" s="447">
        <v>6077</v>
      </c>
      <c r="BI131" s="447" t="s">
        <v>1859</v>
      </c>
      <c r="BJ131" s="447">
        <v>443024</v>
      </c>
      <c r="BK131" s="447">
        <v>105523</v>
      </c>
      <c r="BL131" s="447">
        <v>0.80763179818684638</v>
      </c>
      <c r="BM131" s="447">
        <v>0.19236820181315367</v>
      </c>
      <c r="BO131" s="447">
        <f t="shared" si="37"/>
        <v>6163</v>
      </c>
      <c r="BP131" s="448" t="s">
        <v>1884</v>
      </c>
      <c r="BQ131" s="447">
        <v>2069790</v>
      </c>
      <c r="BR131" s="447">
        <v>0.71371207588873931</v>
      </c>
      <c r="BS131" s="447">
        <v>0.28628792411126069</v>
      </c>
      <c r="BT131" s="447">
        <f t="shared" si="38"/>
        <v>0</v>
      </c>
      <c r="CA131" s="926"/>
      <c r="CB131" s="1295">
        <f t="shared" si="39"/>
        <v>6032</v>
      </c>
      <c r="CC131" s="1295">
        <f t="shared" si="40"/>
        <v>6032</v>
      </c>
      <c r="CD131" s="447">
        <v>131</v>
      </c>
      <c r="CE131" s="1295" t="s">
        <v>1837</v>
      </c>
      <c r="CF131" s="1344"/>
      <c r="CG131" s="1366">
        <v>0.47833281541330019</v>
      </c>
      <c r="CH131" s="1367"/>
      <c r="CI131" s="1366">
        <v>0</v>
      </c>
      <c r="CJ131" s="1368"/>
      <c r="CK131" s="1366">
        <v>0.52166718458669981</v>
      </c>
      <c r="CN131" s="566" t="s">
        <v>1870</v>
      </c>
      <c r="CO131" s="447">
        <v>18978</v>
      </c>
      <c r="CQ131" s="566" t="s">
        <v>1870</v>
      </c>
      <c r="CR131" s="447">
        <v>5446</v>
      </c>
      <c r="CT131" s="566" t="s">
        <v>1870</v>
      </c>
      <c r="CU131" s="447">
        <v>39076</v>
      </c>
    </row>
    <row r="132" spans="1:99">
      <c r="A132" s="447">
        <f t="shared" si="27"/>
        <v>6161</v>
      </c>
      <c r="B132" s="448" t="s">
        <v>6254</v>
      </c>
      <c r="C132" s="447">
        <v>190956</v>
      </c>
      <c r="D132" s="447">
        <v>69704</v>
      </c>
      <c r="E132" s="449">
        <v>1</v>
      </c>
      <c r="F132" s="449">
        <v>0</v>
      </c>
      <c r="G132" s="449"/>
      <c r="H132" s="516">
        <f t="shared" si="25"/>
        <v>1</v>
      </c>
      <c r="I132" s="516">
        <f t="shared" si="26"/>
        <v>0</v>
      </c>
      <c r="J132" s="538"/>
      <c r="K132" s="538">
        <f t="shared" si="28"/>
        <v>0.48712660949765541</v>
      </c>
      <c r="L132" s="538">
        <f t="shared" si="29"/>
        <v>0</v>
      </c>
      <c r="M132" s="538">
        <f t="shared" si="30"/>
        <v>0.51287339050234459</v>
      </c>
      <c r="N132" s="538">
        <f t="shared" si="31"/>
        <v>0.48712660949765541</v>
      </c>
      <c r="O132" s="538">
        <f t="shared" si="32"/>
        <v>0</v>
      </c>
      <c r="P132" s="538">
        <f t="shared" si="33"/>
        <v>0.51287339050234459</v>
      </c>
      <c r="U132" s="1336" t="s">
        <v>2494</v>
      </c>
      <c r="V132" s="1345"/>
      <c r="W132" s="547"/>
      <c r="X132" s="547"/>
      <c r="Z132" s="447" t="s">
        <v>2263</v>
      </c>
      <c r="AA132" s="542">
        <v>8</v>
      </c>
      <c r="AD132" s="447">
        <f t="shared" si="35"/>
        <v>6105</v>
      </c>
      <c r="AE132" s="447" t="s">
        <v>1871</v>
      </c>
      <c r="AF132" s="447">
        <v>135244</v>
      </c>
      <c r="AG132" s="447">
        <v>49949</v>
      </c>
      <c r="AH132" s="449">
        <v>0.73028678189780394</v>
      </c>
      <c r="AI132" s="449">
        <v>0.26971321810219606</v>
      </c>
      <c r="AJ132" s="447">
        <f t="shared" si="36"/>
        <v>6105</v>
      </c>
      <c r="BG132" s="447">
        <f t="shared" si="34"/>
        <v>6078</v>
      </c>
      <c r="BH132" s="447">
        <v>6078</v>
      </c>
      <c r="BI132" s="447" t="s">
        <v>1860</v>
      </c>
      <c r="BJ132" s="447">
        <v>0</v>
      </c>
      <c r="BK132" s="447">
        <v>0</v>
      </c>
      <c r="BL132" s="447">
        <v>0</v>
      </c>
      <c r="BM132" s="447">
        <v>0</v>
      </c>
      <c r="BO132" s="447">
        <f t="shared" si="37"/>
        <v>6166</v>
      </c>
      <c r="BP132" s="448" t="s">
        <v>1885</v>
      </c>
      <c r="BQ132" s="447">
        <v>77099</v>
      </c>
      <c r="BR132" s="447">
        <v>0.72758243210086249</v>
      </c>
      <c r="BS132" s="447">
        <v>0.27241756789913751</v>
      </c>
      <c r="BT132" s="447">
        <f t="shared" si="38"/>
        <v>0</v>
      </c>
      <c r="CA132" s="926"/>
      <c r="CB132" s="1295">
        <f t="shared" si="39"/>
        <v>6036</v>
      </c>
      <c r="CC132" s="1295">
        <f t="shared" si="40"/>
        <v>6036</v>
      </c>
      <c r="CD132" s="447">
        <v>132</v>
      </c>
      <c r="CE132" s="1295" t="s">
        <v>1839</v>
      </c>
      <c r="CF132" s="1344"/>
      <c r="CG132" s="1366">
        <v>0.47282085397664608</v>
      </c>
      <c r="CH132" s="1367"/>
      <c r="CI132" s="1366">
        <v>0</v>
      </c>
      <c r="CJ132" s="1368"/>
      <c r="CK132" s="1366">
        <v>0.52717914602335392</v>
      </c>
      <c r="CN132" s="566" t="s">
        <v>1871</v>
      </c>
      <c r="CO132" s="447">
        <v>61798</v>
      </c>
      <c r="CQ132" s="566" t="s">
        <v>1871</v>
      </c>
      <c r="CR132" s="447">
        <v>19314</v>
      </c>
      <c r="CT132" s="566" t="s">
        <v>1871</v>
      </c>
      <c r="CU132" s="447">
        <v>130590</v>
      </c>
    </row>
    <row r="133" spans="1:99">
      <c r="A133" s="447">
        <f t="shared" si="27"/>
        <v>6163</v>
      </c>
      <c r="B133" s="448" t="s">
        <v>1884</v>
      </c>
      <c r="C133" s="447">
        <v>846986</v>
      </c>
      <c r="D133" s="447">
        <v>263539</v>
      </c>
      <c r="E133" s="449">
        <v>1</v>
      </c>
      <c r="F133" s="449">
        <v>0</v>
      </c>
      <c r="G133" s="449"/>
      <c r="H133" s="516">
        <f t="shared" ref="H133:H196" si="41">E133</f>
        <v>1</v>
      </c>
      <c r="I133" s="516">
        <f t="shared" ref="I133:I196" si="42">F133</f>
        <v>0</v>
      </c>
      <c r="J133" s="538"/>
      <c r="K133" s="538" t="str">
        <f t="shared" si="28"/>
        <v>0%</v>
      </c>
      <c r="L133" s="538">
        <f t="shared" si="29"/>
        <v>0</v>
      </c>
      <c r="M133" s="538" t="str">
        <f t="shared" si="30"/>
        <v>0%</v>
      </c>
      <c r="N133" s="538" t="str">
        <f t="shared" si="31"/>
        <v>0%</v>
      </c>
      <c r="O133" s="538">
        <f t="shared" si="32"/>
        <v>0</v>
      </c>
      <c r="P133" s="538" t="str">
        <f t="shared" si="33"/>
        <v>0%</v>
      </c>
      <c r="U133" s="1336" t="s">
        <v>2495</v>
      </c>
      <c r="V133" s="1345"/>
      <c r="W133" s="547"/>
      <c r="X133" s="547"/>
      <c r="Z133" s="447" t="s">
        <v>2264</v>
      </c>
      <c r="AA133" s="542">
        <v>8</v>
      </c>
      <c r="AD133" s="447">
        <f t="shared" si="35"/>
        <v>6107</v>
      </c>
      <c r="AE133" s="447" t="s">
        <v>1872</v>
      </c>
      <c r="AF133" s="447">
        <v>113872</v>
      </c>
      <c r="AG133" s="447">
        <v>38018</v>
      </c>
      <c r="AH133" s="449">
        <v>0.74970044110869705</v>
      </c>
      <c r="AI133" s="449">
        <v>0.25029955889130295</v>
      </c>
      <c r="AJ133" s="447">
        <f t="shared" si="36"/>
        <v>6107</v>
      </c>
      <c r="BG133" s="447">
        <f t="shared" si="34"/>
        <v>6079</v>
      </c>
      <c r="BH133" s="447">
        <v>6079</v>
      </c>
      <c r="BI133" s="447" t="s">
        <v>1861</v>
      </c>
      <c r="BJ133" s="447">
        <v>270556</v>
      </c>
      <c r="BK133" s="447">
        <v>75505</v>
      </c>
      <c r="BL133" s="447">
        <v>0.7818159226263578</v>
      </c>
      <c r="BM133" s="447">
        <v>0.21818407737364223</v>
      </c>
      <c r="BO133" s="447">
        <f t="shared" si="37"/>
        <v>6170</v>
      </c>
      <c r="BP133" s="448" t="s">
        <v>1888</v>
      </c>
      <c r="BQ133" s="447">
        <v>356887</v>
      </c>
      <c r="BR133" s="447">
        <v>0.65868671283240066</v>
      </c>
      <c r="BS133" s="447">
        <v>0.34131328716759934</v>
      </c>
      <c r="BT133" s="447">
        <f t="shared" si="38"/>
        <v>0</v>
      </c>
      <c r="CA133" s="926"/>
      <c r="CB133" s="1295">
        <f t="shared" si="39"/>
        <v>6037</v>
      </c>
      <c r="CC133" s="1295">
        <f t="shared" si="40"/>
        <v>6037</v>
      </c>
      <c r="CD133" s="447">
        <v>133</v>
      </c>
      <c r="CE133" s="1295" t="s">
        <v>1840</v>
      </c>
      <c r="CF133" s="1344"/>
      <c r="CG133" s="1366">
        <v>0.50679066108504478</v>
      </c>
      <c r="CH133" s="1367"/>
      <c r="CI133" s="1366">
        <v>0</v>
      </c>
      <c r="CJ133" s="1368"/>
      <c r="CK133" s="1366">
        <v>0.49320933891495516</v>
      </c>
      <c r="CN133" s="566" t="s">
        <v>1872</v>
      </c>
      <c r="CO133" s="447">
        <v>5038</v>
      </c>
      <c r="CQ133" s="566" t="s">
        <v>1872</v>
      </c>
      <c r="CR133" s="447">
        <v>959</v>
      </c>
      <c r="CT133" s="566" t="s">
        <v>1872</v>
      </c>
      <c r="CU133" s="447">
        <v>12145</v>
      </c>
    </row>
    <row r="134" spans="1:99">
      <c r="A134" s="447">
        <f t="shared" ref="A134:A197" si="43">LEFT(B134,4)+0</f>
        <v>6166</v>
      </c>
      <c r="B134" s="448" t="s">
        <v>1885</v>
      </c>
      <c r="C134" s="447">
        <v>64459</v>
      </c>
      <c r="D134" s="447">
        <v>16486</v>
      </c>
      <c r="E134" s="449">
        <v>1</v>
      </c>
      <c r="F134" s="449">
        <v>0</v>
      </c>
      <c r="G134" s="449"/>
      <c r="H134" s="516">
        <f t="shared" si="41"/>
        <v>1</v>
      </c>
      <c r="I134" s="516">
        <f t="shared" si="42"/>
        <v>0</v>
      </c>
      <c r="J134" s="538"/>
      <c r="K134" s="538">
        <f t="shared" ref="K134:K197" si="44">IFERROR(VLOOKUP($A134,three,5,0),"")</f>
        <v>0.48837757897983997</v>
      </c>
      <c r="L134" s="538">
        <f t="shared" ref="L134:L197" si="45">IFERROR(VLOOKUP($A134,three,7,0),"")</f>
        <v>0</v>
      </c>
      <c r="M134" s="538">
        <f t="shared" ref="M134:M197" si="46">IFERROR(VLOOKUP($A134,three,9,0),"")</f>
        <v>0.51162242102016009</v>
      </c>
      <c r="N134" s="538">
        <f t="shared" ref="N134:N197" si="47">IFERROR(VLOOKUP($A134,three,5,0),"")</f>
        <v>0.48837757897983997</v>
      </c>
      <c r="O134" s="538">
        <f t="shared" ref="O134:O197" si="48">IFERROR(VLOOKUP($A134,three,7,0),"")</f>
        <v>0</v>
      </c>
      <c r="P134" s="538">
        <f t="shared" ref="P134:P197" si="49">IFERROR(VLOOKUP($A134,three,9,0),"")</f>
        <v>0.51162242102016009</v>
      </c>
      <c r="U134" s="1336" t="s">
        <v>2496</v>
      </c>
      <c r="V134" s="1345"/>
      <c r="W134" s="547"/>
      <c r="X134" s="547"/>
      <c r="Z134" s="447" t="s">
        <v>2265</v>
      </c>
      <c r="AA134" s="542">
        <v>8</v>
      </c>
      <c r="AD134" s="447">
        <f t="shared" si="35"/>
        <v>6108</v>
      </c>
      <c r="AE134" s="447" t="s">
        <v>2182</v>
      </c>
      <c r="AF134" s="447">
        <v>180839</v>
      </c>
      <c r="AG134" s="447">
        <v>49241</v>
      </c>
      <c r="AH134" s="449">
        <v>0.78598313630041727</v>
      </c>
      <c r="AI134" s="449">
        <v>0.21401686369958273</v>
      </c>
      <c r="AJ134" s="447">
        <f t="shared" si="36"/>
        <v>6108</v>
      </c>
      <c r="BG134" s="447">
        <f t="shared" ref="BG134:BG197" si="50">IFERROR(VLOOKUP(BH134,dc,1,0),0)</f>
        <v>6082</v>
      </c>
      <c r="BH134" s="447">
        <v>6082</v>
      </c>
      <c r="BI134" s="447" t="s">
        <v>1862</v>
      </c>
      <c r="BJ134" s="447">
        <v>116633</v>
      </c>
      <c r="BK134" s="447">
        <v>29814</v>
      </c>
      <c r="BL134" s="447">
        <v>0.79641781668453437</v>
      </c>
      <c r="BM134" s="447">
        <v>0.20358218331546565</v>
      </c>
      <c r="BO134" s="447">
        <f t="shared" si="37"/>
        <v>6171</v>
      </c>
      <c r="BP134" s="448" t="s">
        <v>1889</v>
      </c>
      <c r="BQ134" s="447">
        <v>313227</v>
      </c>
      <c r="BR134" s="447">
        <v>0.67300436598655822</v>
      </c>
      <c r="BS134" s="447">
        <v>0.32699563401344178</v>
      </c>
      <c r="BT134" s="447">
        <f t="shared" si="38"/>
        <v>0</v>
      </c>
      <c r="CA134" s="926"/>
      <c r="CB134" s="1295">
        <f t="shared" si="39"/>
        <v>6038</v>
      </c>
      <c r="CC134" s="1295">
        <f t="shared" si="40"/>
        <v>6038</v>
      </c>
      <c r="CD134" s="447">
        <v>134</v>
      </c>
      <c r="CE134" s="1295" t="s">
        <v>1841</v>
      </c>
      <c r="CF134" s="1344"/>
      <c r="CG134" s="1366">
        <v>0.45557420009736593</v>
      </c>
      <c r="CH134" s="1367"/>
      <c r="CI134" s="1366">
        <v>0</v>
      </c>
      <c r="CJ134" s="1368"/>
      <c r="CK134" s="1366">
        <v>0.54442579990263407</v>
      </c>
      <c r="CN134" s="566" t="s">
        <v>2182</v>
      </c>
      <c r="CO134" s="447">
        <v>54671</v>
      </c>
      <c r="CQ134" s="566" t="s">
        <v>2182</v>
      </c>
      <c r="CR134" s="447">
        <v>8006</v>
      </c>
      <c r="CT134" s="566" t="s">
        <v>2182</v>
      </c>
      <c r="CU134" s="447">
        <v>90203</v>
      </c>
    </row>
    <row r="135" spans="1:99">
      <c r="A135" s="447">
        <f t="shared" si="43"/>
        <v>6169</v>
      </c>
      <c r="B135" s="448" t="s">
        <v>6255</v>
      </c>
      <c r="C135" s="447">
        <v>28075</v>
      </c>
      <c r="D135" s="447">
        <v>10464</v>
      </c>
      <c r="E135" s="449">
        <v>1</v>
      </c>
      <c r="F135" s="449">
        <v>0</v>
      </c>
      <c r="G135" s="449"/>
      <c r="H135" s="516">
        <f t="shared" si="41"/>
        <v>1</v>
      </c>
      <c r="I135" s="516">
        <f t="shared" si="42"/>
        <v>0</v>
      </c>
      <c r="J135" s="538"/>
      <c r="K135" s="538">
        <f t="shared" si="44"/>
        <v>0.46411154317141812</v>
      </c>
      <c r="L135" s="538">
        <f t="shared" si="45"/>
        <v>0</v>
      </c>
      <c r="M135" s="538">
        <f t="shared" si="46"/>
        <v>0.53588845682858188</v>
      </c>
      <c r="N135" s="538">
        <f t="shared" si="47"/>
        <v>0.46411154317141812</v>
      </c>
      <c r="O135" s="538">
        <f t="shared" si="48"/>
        <v>0</v>
      </c>
      <c r="P135" s="538">
        <f t="shared" si="49"/>
        <v>0.53588845682858188</v>
      </c>
      <c r="U135" s="1336" t="s">
        <v>2497</v>
      </c>
      <c r="V135" s="1345"/>
      <c r="W135" s="547"/>
      <c r="X135" s="547"/>
      <c r="Z135" s="447" t="s">
        <v>2266</v>
      </c>
      <c r="AA135" s="542">
        <v>8</v>
      </c>
      <c r="AD135" s="447">
        <f t="shared" ref="AD135:AD198" si="51">LEFT(AE135,4)+0</f>
        <v>6110</v>
      </c>
      <c r="AE135" s="448" t="s">
        <v>1873</v>
      </c>
      <c r="AF135" s="447">
        <v>20295</v>
      </c>
      <c r="AG135" s="447">
        <v>5452</v>
      </c>
      <c r="AH135" s="449">
        <v>0.78824717442808867</v>
      </c>
      <c r="AI135" s="449">
        <v>0.21175282557191133</v>
      </c>
      <c r="AJ135" s="447">
        <f t="shared" ref="AJ135:AJ198" si="52">IFERROR(VLOOKUP(AD135,A$6:A$292,1,0),"NEW")</f>
        <v>6110</v>
      </c>
      <c r="BG135" s="447">
        <f t="shared" si="50"/>
        <v>6083</v>
      </c>
      <c r="BH135" s="447">
        <v>6083</v>
      </c>
      <c r="BI135" s="447" t="s">
        <v>1863</v>
      </c>
      <c r="BJ135" s="447">
        <v>37633</v>
      </c>
      <c r="BK135" s="447">
        <v>7796</v>
      </c>
      <c r="BL135" s="447">
        <v>0.82839155605450265</v>
      </c>
      <c r="BM135" s="447">
        <v>0.17160844394549737</v>
      </c>
      <c r="BO135" s="447">
        <f t="shared" ref="BO135:BO198" si="53">LEFT(BP135,4)+0</f>
        <v>6173</v>
      </c>
      <c r="BP135" s="448" t="s">
        <v>1890</v>
      </c>
      <c r="BQ135" s="447">
        <v>148233</v>
      </c>
      <c r="BR135" s="447">
        <v>0.73469236030570673</v>
      </c>
      <c r="BS135" s="447">
        <v>0.26530763969429327</v>
      </c>
      <c r="BT135" s="447">
        <f t="shared" ref="BT135:BT198" si="54">BR135+BS135-1</f>
        <v>0</v>
      </c>
      <c r="CA135" s="926"/>
      <c r="CB135" s="1295">
        <f t="shared" si="39"/>
        <v>6040</v>
      </c>
      <c r="CC135" s="1295">
        <f t="shared" si="40"/>
        <v>6040</v>
      </c>
      <c r="CD135" s="447">
        <v>135</v>
      </c>
      <c r="CE135" s="1295" t="s">
        <v>1842</v>
      </c>
      <c r="CF135" s="1344"/>
      <c r="CG135" s="1366">
        <v>0.50637651562903407</v>
      </c>
      <c r="CH135" s="1367"/>
      <c r="CI135" s="1366">
        <v>0</v>
      </c>
      <c r="CJ135" s="1368"/>
      <c r="CK135" s="1366">
        <v>0.49362348437096598</v>
      </c>
      <c r="CN135" s="566" t="s">
        <v>1873</v>
      </c>
      <c r="CO135" s="447">
        <v>80861</v>
      </c>
      <c r="CQ135" s="566" t="s">
        <v>1873</v>
      </c>
      <c r="CR135" s="447">
        <v>17624</v>
      </c>
      <c r="CT135" s="566" t="s">
        <v>1873</v>
      </c>
      <c r="CU135" s="447">
        <v>143113</v>
      </c>
    </row>
    <row r="136" spans="1:99">
      <c r="A136" s="447">
        <f t="shared" si="43"/>
        <v>6170</v>
      </c>
      <c r="B136" s="448" t="s">
        <v>1888</v>
      </c>
      <c r="C136" s="447">
        <v>260545</v>
      </c>
      <c r="D136" s="447">
        <v>106308</v>
      </c>
      <c r="E136" s="449">
        <v>1</v>
      </c>
      <c r="F136" s="449">
        <v>0</v>
      </c>
      <c r="G136" s="449"/>
      <c r="H136" s="516">
        <f t="shared" si="41"/>
        <v>1</v>
      </c>
      <c r="I136" s="516">
        <f t="shared" si="42"/>
        <v>0</v>
      </c>
      <c r="J136" s="538"/>
      <c r="K136" s="538">
        <f t="shared" si="44"/>
        <v>0.44225520156229775</v>
      </c>
      <c r="L136" s="538">
        <f t="shared" si="45"/>
        <v>0</v>
      </c>
      <c r="M136" s="538">
        <f t="shared" si="46"/>
        <v>0.55897542682732371</v>
      </c>
      <c r="N136" s="538">
        <f t="shared" si="47"/>
        <v>0.44225520156229775</v>
      </c>
      <c r="O136" s="538">
        <f t="shared" si="48"/>
        <v>0</v>
      </c>
      <c r="P136" s="538">
        <f t="shared" si="49"/>
        <v>0.55897542682732371</v>
      </c>
      <c r="U136" s="1336" t="s">
        <v>2498</v>
      </c>
      <c r="V136" s="1345"/>
      <c r="W136" s="547"/>
      <c r="X136" s="547"/>
      <c r="Z136" s="447" t="s">
        <v>2267</v>
      </c>
      <c r="AA136" s="542">
        <v>8</v>
      </c>
      <c r="AD136" s="447">
        <f t="shared" si="51"/>
        <v>6112</v>
      </c>
      <c r="AE136" s="448" t="s">
        <v>1874</v>
      </c>
      <c r="AF136" s="447">
        <v>796537</v>
      </c>
      <c r="AG136" s="447">
        <v>245066</v>
      </c>
      <c r="AH136" s="449">
        <v>0.76472225982452047</v>
      </c>
      <c r="AI136" s="449">
        <v>0.23527774017547953</v>
      </c>
      <c r="AJ136" s="447">
        <f t="shared" si="52"/>
        <v>6112</v>
      </c>
      <c r="BG136" s="447">
        <f t="shared" si="50"/>
        <v>6086</v>
      </c>
      <c r="BH136" s="447">
        <v>6086</v>
      </c>
      <c r="BI136" s="447" t="s">
        <v>1864</v>
      </c>
      <c r="BJ136" s="447">
        <v>36661</v>
      </c>
      <c r="BK136" s="447">
        <v>8201</v>
      </c>
      <c r="BL136" s="447">
        <v>0.81719495341268777</v>
      </c>
      <c r="BM136" s="447">
        <v>0.1828050465873122</v>
      </c>
      <c r="BO136" s="447">
        <f t="shared" si="53"/>
        <v>6179</v>
      </c>
      <c r="BP136" s="448" t="s">
        <v>1892</v>
      </c>
      <c r="BQ136" s="447">
        <v>101824</v>
      </c>
      <c r="BR136" s="447">
        <v>0.69243062025256197</v>
      </c>
      <c r="BS136" s="447">
        <v>0.30756937974743803</v>
      </c>
      <c r="BT136" s="447">
        <f t="shared" si="54"/>
        <v>0</v>
      </c>
      <c r="CA136" s="926"/>
      <c r="CB136" s="1295">
        <f t="shared" si="39"/>
        <v>6042</v>
      </c>
      <c r="CC136" s="1295">
        <f t="shared" si="40"/>
        <v>6042</v>
      </c>
      <c r="CD136" s="447">
        <v>136</v>
      </c>
      <c r="CE136" s="1295" t="s">
        <v>1843</v>
      </c>
      <c r="CF136" s="1344"/>
      <c r="CG136" s="1366">
        <v>0.49689851668189133</v>
      </c>
      <c r="CH136" s="1367"/>
      <c r="CI136" s="1366">
        <v>0</v>
      </c>
      <c r="CJ136" s="1368"/>
      <c r="CK136" s="1366">
        <v>0.50310148331810867</v>
      </c>
      <c r="CN136" s="566" t="s">
        <v>1874</v>
      </c>
      <c r="CO136" s="447">
        <v>85581</v>
      </c>
      <c r="CQ136" s="566" t="s">
        <v>1874</v>
      </c>
      <c r="CR136" s="447">
        <v>18204</v>
      </c>
      <c r="CT136" s="566" t="s">
        <v>1874</v>
      </c>
      <c r="CU136" s="447">
        <v>146994</v>
      </c>
    </row>
    <row r="137" spans="1:99">
      <c r="A137" s="447">
        <f t="shared" si="43"/>
        <v>6171</v>
      </c>
      <c r="B137" s="448" t="s">
        <v>1889</v>
      </c>
      <c r="C137" s="447">
        <v>282483</v>
      </c>
      <c r="D137" s="447">
        <v>103889</v>
      </c>
      <c r="E137" s="449">
        <v>1</v>
      </c>
      <c r="F137" s="449">
        <v>0</v>
      </c>
      <c r="G137" s="449"/>
      <c r="H137" s="516">
        <f t="shared" si="41"/>
        <v>1</v>
      </c>
      <c r="I137" s="516">
        <f t="shared" si="42"/>
        <v>0</v>
      </c>
      <c r="J137" s="538"/>
      <c r="K137" s="538">
        <f t="shared" si="44"/>
        <v>0.4055426218942772</v>
      </c>
      <c r="L137" s="538">
        <f t="shared" si="45"/>
        <v>0</v>
      </c>
      <c r="M137" s="538">
        <f t="shared" si="46"/>
        <v>0.59445737810572286</v>
      </c>
      <c r="N137" s="538">
        <f t="shared" si="47"/>
        <v>0.4055426218942772</v>
      </c>
      <c r="O137" s="538">
        <f t="shared" si="48"/>
        <v>0</v>
      </c>
      <c r="P137" s="538">
        <f t="shared" si="49"/>
        <v>0.59445737810572286</v>
      </c>
      <c r="U137" s="1336" t="s">
        <v>2499</v>
      </c>
      <c r="V137" s="1345"/>
      <c r="W137" s="547"/>
      <c r="X137" s="547"/>
      <c r="Z137" s="447" t="s">
        <v>2268</v>
      </c>
      <c r="AA137" s="542">
        <v>8</v>
      </c>
      <c r="AD137" s="447">
        <f t="shared" si="51"/>
        <v>6116</v>
      </c>
      <c r="AE137" s="448" t="s">
        <v>1875</v>
      </c>
      <c r="AF137" s="447">
        <v>51881</v>
      </c>
      <c r="AG137" s="447">
        <v>16121</v>
      </c>
      <c r="AH137" s="449">
        <v>0.76293344313402545</v>
      </c>
      <c r="AI137" s="449">
        <v>0.23706655686597455</v>
      </c>
      <c r="AJ137" s="447">
        <f t="shared" si="52"/>
        <v>6116</v>
      </c>
      <c r="BG137" s="447">
        <f t="shared" si="50"/>
        <v>6087</v>
      </c>
      <c r="BH137" s="447">
        <v>6087</v>
      </c>
      <c r="BI137" s="447" t="s">
        <v>1865</v>
      </c>
      <c r="BJ137" s="447">
        <v>167935</v>
      </c>
      <c r="BK137" s="447">
        <v>43474</v>
      </c>
      <c r="BL137" s="447">
        <v>0.79436069419939548</v>
      </c>
      <c r="BM137" s="447">
        <v>0.20563930580060452</v>
      </c>
      <c r="BO137" s="447">
        <f t="shared" si="53"/>
        <v>6190</v>
      </c>
      <c r="BP137" s="448" t="s">
        <v>1893</v>
      </c>
      <c r="BQ137" s="447">
        <v>73444</v>
      </c>
      <c r="BR137" s="447">
        <v>0.78762855641468354</v>
      </c>
      <c r="BS137" s="447">
        <v>0.21237144358531646</v>
      </c>
      <c r="BT137" s="447">
        <f t="shared" si="54"/>
        <v>0</v>
      </c>
      <c r="CA137" s="926"/>
      <c r="CB137" s="1295">
        <f t="shared" si="39"/>
        <v>6044</v>
      </c>
      <c r="CC137" s="1295">
        <f t="shared" si="40"/>
        <v>6044</v>
      </c>
      <c r="CD137" s="447">
        <v>137</v>
      </c>
      <c r="CE137" s="1295" t="s">
        <v>5140</v>
      </c>
      <c r="CF137" s="1344"/>
      <c r="CG137" s="1366">
        <v>0.47783322894146646</v>
      </c>
      <c r="CH137" s="1367"/>
      <c r="CI137" s="1366">
        <v>0</v>
      </c>
      <c r="CJ137" s="1368"/>
      <c r="CK137" s="1366">
        <v>0.52216677105853349</v>
      </c>
      <c r="CN137" s="566" t="s">
        <v>1875</v>
      </c>
      <c r="CO137" s="447">
        <v>45603</v>
      </c>
      <c r="CQ137" s="566" t="s">
        <v>1875</v>
      </c>
      <c r="CR137" s="447">
        <v>9150</v>
      </c>
      <c r="CT137" s="566" t="s">
        <v>1875</v>
      </c>
      <c r="CU137" s="447">
        <v>79560</v>
      </c>
    </row>
    <row r="138" spans="1:99">
      <c r="A138" s="447">
        <f t="shared" si="43"/>
        <v>6173</v>
      </c>
      <c r="B138" s="448" t="s">
        <v>1890</v>
      </c>
      <c r="C138" s="447">
        <v>132697</v>
      </c>
      <c r="D138" s="447">
        <v>45251</v>
      </c>
      <c r="E138" s="449">
        <v>1</v>
      </c>
      <c r="F138" s="449">
        <v>0</v>
      </c>
      <c r="G138" s="449"/>
      <c r="H138" s="516">
        <f t="shared" si="41"/>
        <v>1</v>
      </c>
      <c r="I138" s="516">
        <f t="shared" si="42"/>
        <v>0</v>
      </c>
      <c r="J138" s="538"/>
      <c r="K138" s="538">
        <f t="shared" si="44"/>
        <v>0.46906045170970545</v>
      </c>
      <c r="L138" s="538">
        <f t="shared" si="45"/>
        <v>0</v>
      </c>
      <c r="M138" s="538">
        <f t="shared" si="46"/>
        <v>0.53195826423438364</v>
      </c>
      <c r="N138" s="538">
        <f t="shared" si="47"/>
        <v>0.46906045170970545</v>
      </c>
      <c r="O138" s="538">
        <f t="shared" si="48"/>
        <v>0</v>
      </c>
      <c r="P138" s="538">
        <f t="shared" si="49"/>
        <v>0.53195826423438364</v>
      </c>
      <c r="U138" s="1336" t="s">
        <v>2500</v>
      </c>
      <c r="V138" s="1345"/>
      <c r="W138" s="547"/>
      <c r="X138" s="547"/>
      <c r="Z138" s="447" t="s">
        <v>2269</v>
      </c>
      <c r="AA138" s="542">
        <v>8</v>
      </c>
      <c r="AD138" s="447">
        <f t="shared" si="51"/>
        <v>6120</v>
      </c>
      <c r="AE138" s="448" t="s">
        <v>1876</v>
      </c>
      <c r="AF138" s="447">
        <v>152516</v>
      </c>
      <c r="AG138" s="447">
        <v>45100</v>
      </c>
      <c r="AH138" s="449">
        <v>0.77177961298680264</v>
      </c>
      <c r="AI138" s="449">
        <v>0.22822038701319736</v>
      </c>
      <c r="AJ138" s="447">
        <f t="shared" si="52"/>
        <v>6120</v>
      </c>
      <c r="BG138" s="447">
        <f t="shared" si="50"/>
        <v>6099</v>
      </c>
      <c r="BH138" s="447">
        <v>6099</v>
      </c>
      <c r="BI138" s="447" t="s">
        <v>1866</v>
      </c>
      <c r="BJ138" s="447">
        <v>0</v>
      </c>
      <c r="BK138" s="447">
        <v>0</v>
      </c>
      <c r="BL138" s="447">
        <v>0</v>
      </c>
      <c r="BM138" s="447">
        <v>0</v>
      </c>
      <c r="BO138" s="447">
        <f t="shared" si="53"/>
        <v>6191</v>
      </c>
      <c r="BP138" s="448" t="s">
        <v>1894</v>
      </c>
      <c r="BQ138" s="447">
        <v>46323</v>
      </c>
      <c r="BR138" s="447">
        <v>0.79699597398575406</v>
      </c>
      <c r="BS138" s="447">
        <v>0.20300402601424594</v>
      </c>
      <c r="BT138" s="447">
        <f t="shared" si="54"/>
        <v>0</v>
      </c>
      <c r="CA138" s="926"/>
      <c r="CB138" s="1295">
        <f t="shared" si="39"/>
        <v>6045</v>
      </c>
      <c r="CC138" s="1295">
        <f t="shared" si="40"/>
        <v>6045</v>
      </c>
      <c r="CD138" s="447">
        <v>138</v>
      </c>
      <c r="CE138" s="1295" t="s">
        <v>1845</v>
      </c>
      <c r="CF138" s="1344"/>
      <c r="CG138" s="1366">
        <v>0.51985114750833872</v>
      </c>
      <c r="CH138" s="1367"/>
      <c r="CI138" s="1366">
        <v>0</v>
      </c>
      <c r="CJ138" s="1368"/>
      <c r="CK138" s="1366">
        <v>0.48014885249166128</v>
      </c>
      <c r="CN138" s="566" t="s">
        <v>1876</v>
      </c>
      <c r="CO138" s="447">
        <v>115088</v>
      </c>
      <c r="CQ138" s="566" t="s">
        <v>1876</v>
      </c>
      <c r="CR138" s="447">
        <v>22998</v>
      </c>
      <c r="CT138" s="566" t="s">
        <v>1876</v>
      </c>
      <c r="CU138" s="447">
        <v>181137</v>
      </c>
    </row>
    <row r="139" spans="1:99">
      <c r="A139" s="447">
        <f t="shared" si="43"/>
        <v>6178</v>
      </c>
      <c r="B139" s="448" t="s">
        <v>1891</v>
      </c>
      <c r="C139" s="447">
        <v>0</v>
      </c>
      <c r="D139" s="447">
        <v>0</v>
      </c>
      <c r="E139" s="449">
        <v>1</v>
      </c>
      <c r="F139" s="449">
        <v>0</v>
      </c>
      <c r="G139" s="449"/>
      <c r="H139" s="516">
        <f t="shared" si="41"/>
        <v>1</v>
      </c>
      <c r="I139" s="516">
        <f t="shared" si="42"/>
        <v>0</v>
      </c>
      <c r="J139" s="538"/>
      <c r="K139" s="538">
        <f t="shared" si="44"/>
        <v>0.44450546097992555</v>
      </c>
      <c r="L139" s="538">
        <f t="shared" si="45"/>
        <v>0</v>
      </c>
      <c r="M139" s="538">
        <f t="shared" si="46"/>
        <v>0.5554945390200744</v>
      </c>
      <c r="N139" s="538">
        <f t="shared" si="47"/>
        <v>0.44450546097992555</v>
      </c>
      <c r="O139" s="538">
        <f t="shared" si="48"/>
        <v>0</v>
      </c>
      <c r="P139" s="538">
        <f t="shared" si="49"/>
        <v>0.5554945390200744</v>
      </c>
      <c r="U139" s="1336" t="s">
        <v>2501</v>
      </c>
      <c r="V139" s="1345"/>
      <c r="W139" s="547"/>
      <c r="X139" s="547"/>
      <c r="Z139" s="447" t="s">
        <v>2270</v>
      </c>
      <c r="AA139" s="542">
        <v>8</v>
      </c>
      <c r="AD139" s="447">
        <f t="shared" si="51"/>
        <v>6122</v>
      </c>
      <c r="AE139" s="448" t="s">
        <v>1877</v>
      </c>
      <c r="AF139" s="447">
        <v>1557706</v>
      </c>
      <c r="AG139" s="447">
        <v>528444.00000000023</v>
      </c>
      <c r="AH139" s="449">
        <v>0.74668935599070052</v>
      </c>
      <c r="AI139" s="449">
        <v>0.25331064400929948</v>
      </c>
      <c r="AJ139" s="447">
        <f t="shared" si="52"/>
        <v>6122</v>
      </c>
      <c r="BG139" s="447">
        <f t="shared" si="50"/>
        <v>0</v>
      </c>
      <c r="BH139" s="447">
        <v>6101</v>
      </c>
      <c r="BI139" s="447" t="s">
        <v>1867</v>
      </c>
      <c r="BJ139" s="447">
        <v>0</v>
      </c>
      <c r="BK139" s="447">
        <v>0</v>
      </c>
      <c r="BL139" s="447">
        <v>0</v>
      </c>
      <c r="BM139" s="447">
        <v>0</v>
      </c>
      <c r="BO139" s="447">
        <f t="shared" si="53"/>
        <v>6192</v>
      </c>
      <c r="BP139" s="448" t="s">
        <v>1895</v>
      </c>
      <c r="BQ139" s="447">
        <v>18496</v>
      </c>
      <c r="BR139" s="447">
        <v>0.80364979361286115</v>
      </c>
      <c r="BS139" s="447">
        <v>0.19635020638713885</v>
      </c>
      <c r="BT139" s="447">
        <f t="shared" si="54"/>
        <v>0</v>
      </c>
      <c r="CA139" s="926"/>
      <c r="CB139" s="1295">
        <f t="shared" ref="CB139:CB202" si="55">VLOOKUP(CC139,dc,1,0)</f>
        <v>6046</v>
      </c>
      <c r="CC139" s="1295">
        <f t="shared" ref="CC139:CC202" si="56">LEFT(CE139,4)+0</f>
        <v>6046</v>
      </c>
      <c r="CD139" s="447">
        <v>139</v>
      </c>
      <c r="CE139" s="1295" t="s">
        <v>1846</v>
      </c>
      <c r="CF139" s="1344"/>
      <c r="CG139" s="1366">
        <v>0.46143653361687076</v>
      </c>
      <c r="CH139" s="1367"/>
      <c r="CI139" s="1366">
        <v>0</v>
      </c>
      <c r="CJ139" s="1368"/>
      <c r="CK139" s="1366">
        <v>0.53856346638312924</v>
      </c>
      <c r="CN139" s="566" t="s">
        <v>1877</v>
      </c>
      <c r="CO139" s="447">
        <v>30772</v>
      </c>
      <c r="CQ139" s="566" t="s">
        <v>1877</v>
      </c>
      <c r="CR139" s="447">
        <v>7995</v>
      </c>
      <c r="CT139" s="566" t="s">
        <v>1877</v>
      </c>
      <c r="CU139" s="447">
        <v>52977</v>
      </c>
    </row>
    <row r="140" spans="1:99">
      <c r="A140" s="447">
        <f t="shared" si="43"/>
        <v>6179</v>
      </c>
      <c r="B140" s="448" t="s">
        <v>1892</v>
      </c>
      <c r="C140" s="447">
        <v>87576</v>
      </c>
      <c r="D140" s="447">
        <v>29655</v>
      </c>
      <c r="E140" s="449">
        <v>1</v>
      </c>
      <c r="F140" s="449">
        <v>0</v>
      </c>
      <c r="G140" s="449"/>
      <c r="H140" s="516">
        <f t="shared" si="41"/>
        <v>1</v>
      </c>
      <c r="I140" s="516">
        <f t="shared" si="42"/>
        <v>0</v>
      </c>
      <c r="J140" s="538"/>
      <c r="K140" s="538">
        <f t="shared" si="44"/>
        <v>0.47128970427163197</v>
      </c>
      <c r="L140" s="538">
        <f t="shared" si="45"/>
        <v>0</v>
      </c>
      <c r="M140" s="538">
        <f t="shared" si="46"/>
        <v>0.52871029572836803</v>
      </c>
      <c r="N140" s="538">
        <f t="shared" si="47"/>
        <v>0.47128970427163197</v>
      </c>
      <c r="O140" s="538">
        <f t="shared" si="48"/>
        <v>0</v>
      </c>
      <c r="P140" s="538">
        <f t="shared" si="49"/>
        <v>0.52871029572836803</v>
      </c>
      <c r="U140" s="1336" t="s">
        <v>2502</v>
      </c>
      <c r="V140" s="1345"/>
      <c r="W140" s="547"/>
      <c r="X140" s="547"/>
      <c r="Z140" s="447" t="s">
        <v>2271</v>
      </c>
      <c r="AA140" s="542">
        <v>8</v>
      </c>
      <c r="AD140" s="447">
        <f t="shared" si="51"/>
        <v>6123</v>
      </c>
      <c r="AE140" s="448" t="s">
        <v>1878</v>
      </c>
      <c r="AF140" s="447">
        <v>57829</v>
      </c>
      <c r="AG140" s="447">
        <v>18306</v>
      </c>
      <c r="AH140" s="449">
        <v>0.75955867866290139</v>
      </c>
      <c r="AI140" s="449">
        <v>0.24044132133709861</v>
      </c>
      <c r="AJ140" s="447">
        <f t="shared" si="52"/>
        <v>6123</v>
      </c>
      <c r="BG140" s="447">
        <f t="shared" si="50"/>
        <v>0</v>
      </c>
      <c r="BH140" s="447">
        <v>6102</v>
      </c>
      <c r="BI140" s="447" t="s">
        <v>1868</v>
      </c>
      <c r="BJ140" s="447">
        <v>0</v>
      </c>
      <c r="BK140" s="447">
        <v>0</v>
      </c>
      <c r="BL140" s="447">
        <v>0</v>
      </c>
      <c r="BM140" s="447">
        <v>0</v>
      </c>
      <c r="BO140" s="447">
        <f t="shared" si="53"/>
        <v>6209</v>
      </c>
      <c r="BP140" s="448" t="s">
        <v>1896</v>
      </c>
      <c r="BQ140" s="447">
        <v>627845</v>
      </c>
      <c r="BR140" s="447">
        <v>0.71946695880263978</v>
      </c>
      <c r="BS140" s="447">
        <v>0.28053304119736022</v>
      </c>
      <c r="BT140" s="447">
        <f t="shared" si="54"/>
        <v>0</v>
      </c>
      <c r="CA140" s="926"/>
      <c r="CB140" s="1295">
        <f t="shared" si="55"/>
        <v>6049</v>
      </c>
      <c r="CC140" s="1295">
        <f t="shared" si="56"/>
        <v>6049</v>
      </c>
      <c r="CD140" s="447">
        <v>140</v>
      </c>
      <c r="CE140" s="1295" t="s">
        <v>1847</v>
      </c>
      <c r="CF140" s="1344"/>
      <c r="CG140" s="1366">
        <v>0.47121070251273039</v>
      </c>
      <c r="CH140" s="1367"/>
      <c r="CI140" s="1366">
        <v>0</v>
      </c>
      <c r="CJ140" s="1368"/>
      <c r="CK140" s="1366">
        <v>0.52878929748726955</v>
      </c>
      <c r="CN140" s="566" t="s">
        <v>1878</v>
      </c>
      <c r="CO140" s="447">
        <v>43572</v>
      </c>
      <c r="CQ140" s="566" t="s">
        <v>1878</v>
      </c>
      <c r="CR140" s="447">
        <v>10068</v>
      </c>
      <c r="CT140" s="566" t="s">
        <v>1878</v>
      </c>
      <c r="CU140" s="447">
        <v>74529</v>
      </c>
    </row>
    <row r="141" spans="1:99">
      <c r="A141" s="447">
        <f t="shared" si="43"/>
        <v>6190</v>
      </c>
      <c r="B141" s="448" t="s">
        <v>1893</v>
      </c>
      <c r="C141" s="447">
        <v>220117</v>
      </c>
      <c r="D141" s="447">
        <v>57770</v>
      </c>
      <c r="E141" s="449">
        <v>1</v>
      </c>
      <c r="F141" s="449">
        <v>0</v>
      </c>
      <c r="G141" s="449"/>
      <c r="H141" s="516">
        <f t="shared" si="41"/>
        <v>1</v>
      </c>
      <c r="I141" s="516">
        <f t="shared" si="42"/>
        <v>0</v>
      </c>
      <c r="J141" s="538"/>
      <c r="K141" s="538">
        <f t="shared" si="44"/>
        <v>0.48349262261821507</v>
      </c>
      <c r="L141" s="538">
        <f t="shared" si="45"/>
        <v>0</v>
      </c>
      <c r="M141" s="538">
        <f t="shared" si="46"/>
        <v>0.51650737738178487</v>
      </c>
      <c r="N141" s="538">
        <f t="shared" si="47"/>
        <v>0.48349262261821507</v>
      </c>
      <c r="O141" s="538">
        <f t="shared" si="48"/>
        <v>0</v>
      </c>
      <c r="P141" s="538">
        <f t="shared" si="49"/>
        <v>0.51650737738178487</v>
      </c>
      <c r="U141" s="1336" t="s">
        <v>2503</v>
      </c>
      <c r="V141" s="1345"/>
      <c r="W141" s="547"/>
      <c r="X141" s="547"/>
      <c r="Z141" s="447" t="s">
        <v>2272</v>
      </c>
      <c r="AA141" s="542">
        <v>8</v>
      </c>
      <c r="AD141" s="447">
        <f t="shared" si="51"/>
        <v>6151</v>
      </c>
      <c r="AE141" s="448" t="s">
        <v>1880</v>
      </c>
      <c r="AF141" s="447">
        <v>259031</v>
      </c>
      <c r="AG141" s="447">
        <v>94735</v>
      </c>
      <c r="AH141" s="449">
        <v>0.73220999191556002</v>
      </c>
      <c r="AI141" s="449">
        <v>0.26779000808443998</v>
      </c>
      <c r="AJ141" s="447">
        <f t="shared" si="52"/>
        <v>6151</v>
      </c>
      <c r="BG141" s="447">
        <f t="shared" si="50"/>
        <v>6103</v>
      </c>
      <c r="BH141" s="447">
        <v>6103</v>
      </c>
      <c r="BI141" s="447" t="s">
        <v>1869</v>
      </c>
      <c r="BJ141" s="447">
        <v>0</v>
      </c>
      <c r="BK141" s="447">
        <v>0</v>
      </c>
      <c r="BL141" s="447">
        <v>0</v>
      </c>
      <c r="BM141" s="447">
        <v>0</v>
      </c>
      <c r="BO141" s="447">
        <f t="shared" si="53"/>
        <v>6220</v>
      </c>
      <c r="BP141" s="448" t="s">
        <v>1897</v>
      </c>
      <c r="BQ141" s="447">
        <v>285599</v>
      </c>
      <c r="BR141" s="447">
        <v>0.65242191926022042</v>
      </c>
      <c r="BS141" s="447">
        <v>0.34757808073977958</v>
      </c>
      <c r="BT141" s="447">
        <f t="shared" si="54"/>
        <v>0</v>
      </c>
      <c r="CA141" s="926"/>
      <c r="CB141" s="1295">
        <f t="shared" si="55"/>
        <v>6053</v>
      </c>
      <c r="CC141" s="1295">
        <f t="shared" si="56"/>
        <v>6053</v>
      </c>
      <c r="CD141" s="447">
        <v>141</v>
      </c>
      <c r="CE141" s="1295" t="s">
        <v>5141</v>
      </c>
      <c r="CF141" s="1344"/>
      <c r="CG141" s="1366">
        <v>0.4752907425116451</v>
      </c>
      <c r="CH141" s="1367"/>
      <c r="CI141" s="1366">
        <v>0</v>
      </c>
      <c r="CJ141" s="1368"/>
      <c r="CK141" s="1366">
        <v>0.52470925748835484</v>
      </c>
      <c r="CN141" s="566" t="s">
        <v>1879</v>
      </c>
      <c r="CO141" s="447">
        <v>91393</v>
      </c>
      <c r="CQ141" s="566" t="s">
        <v>1879</v>
      </c>
      <c r="CR141" s="447">
        <v>17328</v>
      </c>
      <c r="CT141" s="566" t="s">
        <v>1879</v>
      </c>
      <c r="CU141" s="447">
        <v>155123</v>
      </c>
    </row>
    <row r="142" spans="1:99">
      <c r="A142" s="447">
        <f t="shared" si="43"/>
        <v>6191</v>
      </c>
      <c r="B142" s="448" t="s">
        <v>1894</v>
      </c>
      <c r="C142" s="447">
        <v>117590</v>
      </c>
      <c r="D142" s="447">
        <v>31952</v>
      </c>
      <c r="E142" s="449">
        <v>1</v>
      </c>
      <c r="F142" s="449">
        <v>0</v>
      </c>
      <c r="G142" s="449"/>
      <c r="H142" s="516">
        <f t="shared" si="41"/>
        <v>1</v>
      </c>
      <c r="I142" s="516">
        <f t="shared" si="42"/>
        <v>0</v>
      </c>
      <c r="J142" s="538"/>
      <c r="K142" s="538">
        <f t="shared" si="44"/>
        <v>0.47750089862656425</v>
      </c>
      <c r="L142" s="538">
        <f t="shared" si="45"/>
        <v>0</v>
      </c>
      <c r="M142" s="538">
        <f t="shared" si="46"/>
        <v>0.5224991013734358</v>
      </c>
      <c r="N142" s="538">
        <f t="shared" si="47"/>
        <v>0.47750089862656425</v>
      </c>
      <c r="O142" s="538">
        <f t="shared" si="48"/>
        <v>0</v>
      </c>
      <c r="P142" s="538">
        <f t="shared" si="49"/>
        <v>0.5224991013734358</v>
      </c>
      <c r="U142" s="1336" t="s">
        <v>2504</v>
      </c>
      <c r="V142" s="1345"/>
      <c r="W142" s="547"/>
      <c r="X142" s="547"/>
      <c r="Z142" s="447" t="s">
        <v>2273</v>
      </c>
      <c r="AA142" s="542">
        <v>8</v>
      </c>
      <c r="AD142" s="447">
        <f t="shared" si="51"/>
        <v>6152</v>
      </c>
      <c r="AE142" s="448" t="s">
        <v>1881</v>
      </c>
      <c r="AF142" s="447">
        <v>193979</v>
      </c>
      <c r="AG142" s="447">
        <v>61667</v>
      </c>
      <c r="AH142" s="449">
        <v>0.75877971882994455</v>
      </c>
      <c r="AI142" s="449">
        <v>0.24122028117005545</v>
      </c>
      <c r="AJ142" s="447">
        <f t="shared" si="52"/>
        <v>6152</v>
      </c>
      <c r="BG142" s="447">
        <f t="shared" si="50"/>
        <v>6104</v>
      </c>
      <c r="BH142" s="447">
        <v>6104</v>
      </c>
      <c r="BI142" s="447" t="s">
        <v>1870</v>
      </c>
      <c r="BJ142" s="447">
        <v>0</v>
      </c>
      <c r="BK142" s="447">
        <v>0</v>
      </c>
      <c r="BL142" s="447">
        <v>0</v>
      </c>
      <c r="BM142" s="447">
        <v>0</v>
      </c>
      <c r="BO142" s="447">
        <f t="shared" si="53"/>
        <v>6222</v>
      </c>
      <c r="BP142" s="448" t="s">
        <v>1898</v>
      </c>
      <c r="BQ142" s="447">
        <v>319335</v>
      </c>
      <c r="BR142" s="447">
        <v>0.72513840382580419</v>
      </c>
      <c r="BS142" s="447">
        <v>0.27486159617419581</v>
      </c>
      <c r="BT142" s="447">
        <f t="shared" si="54"/>
        <v>0</v>
      </c>
      <c r="CA142" s="926"/>
      <c r="CB142" s="1295">
        <f t="shared" si="55"/>
        <v>6055</v>
      </c>
      <c r="CC142" s="1295">
        <f t="shared" si="56"/>
        <v>6055</v>
      </c>
      <c r="CD142" s="447">
        <v>142</v>
      </c>
      <c r="CE142" s="1295" t="s">
        <v>1850</v>
      </c>
      <c r="CF142" s="1344"/>
      <c r="CG142" s="1366">
        <v>0.5066148552444234</v>
      </c>
      <c r="CH142" s="1367"/>
      <c r="CI142" s="1366">
        <v>0</v>
      </c>
      <c r="CJ142" s="1368"/>
      <c r="CK142" s="1366">
        <v>0.49338514475557665</v>
      </c>
      <c r="CN142" s="566" t="s">
        <v>1880</v>
      </c>
      <c r="CO142" s="447">
        <v>101471</v>
      </c>
      <c r="CQ142" s="566" t="s">
        <v>1880</v>
      </c>
      <c r="CR142" s="447">
        <v>24435</v>
      </c>
      <c r="CT142" s="566" t="s">
        <v>1880</v>
      </c>
      <c r="CU142" s="447">
        <v>199741</v>
      </c>
    </row>
    <row r="143" spans="1:99">
      <c r="A143" s="447">
        <f t="shared" si="43"/>
        <v>6192</v>
      </c>
      <c r="B143" s="448" t="s">
        <v>1895</v>
      </c>
      <c r="C143" s="447">
        <v>398540</v>
      </c>
      <c r="D143" s="447">
        <v>124412</v>
      </c>
      <c r="E143" s="449">
        <v>1</v>
      </c>
      <c r="F143" s="449">
        <v>0</v>
      </c>
      <c r="G143" s="449"/>
      <c r="H143" s="516">
        <f t="shared" si="41"/>
        <v>1</v>
      </c>
      <c r="I143" s="516">
        <f t="shared" si="42"/>
        <v>0</v>
      </c>
      <c r="J143" s="538"/>
      <c r="K143" s="538">
        <f t="shared" si="44"/>
        <v>0.4768029079608202</v>
      </c>
      <c r="L143" s="538">
        <f t="shared" si="45"/>
        <v>0</v>
      </c>
      <c r="M143" s="538">
        <f t="shared" si="46"/>
        <v>0.52319709203917975</v>
      </c>
      <c r="N143" s="538">
        <f t="shared" si="47"/>
        <v>0.4768029079608202</v>
      </c>
      <c r="O143" s="538">
        <f t="shared" si="48"/>
        <v>0</v>
      </c>
      <c r="P143" s="538">
        <f t="shared" si="49"/>
        <v>0.52319709203917975</v>
      </c>
      <c r="U143" s="1336" t="s">
        <v>2505</v>
      </c>
      <c r="V143" s="1345"/>
      <c r="W143" s="547"/>
      <c r="X143" s="547"/>
      <c r="Z143" s="447" t="s">
        <v>2274</v>
      </c>
      <c r="AA143" s="542">
        <v>8</v>
      </c>
      <c r="AD143" s="447">
        <f t="shared" si="51"/>
        <v>6163</v>
      </c>
      <c r="AE143" s="448" t="s">
        <v>1884</v>
      </c>
      <c r="AF143" s="447">
        <v>74024</v>
      </c>
      <c r="AG143" s="447">
        <v>20032</v>
      </c>
      <c r="AH143" s="449">
        <v>0.78702049842646937</v>
      </c>
      <c r="AI143" s="449">
        <v>0.21297950157353063</v>
      </c>
      <c r="AJ143" s="447">
        <f t="shared" si="52"/>
        <v>6163</v>
      </c>
      <c r="BG143" s="447">
        <f t="shared" si="50"/>
        <v>6105</v>
      </c>
      <c r="BH143" s="447">
        <v>6105</v>
      </c>
      <c r="BI143" s="447" t="s">
        <v>1871</v>
      </c>
      <c r="BJ143" s="447">
        <v>0</v>
      </c>
      <c r="BK143" s="447">
        <v>0</v>
      </c>
      <c r="BL143" s="447">
        <v>0</v>
      </c>
      <c r="BM143" s="447">
        <v>0</v>
      </c>
      <c r="BO143" s="447">
        <f t="shared" si="53"/>
        <v>6224</v>
      </c>
      <c r="BP143" s="448" t="s">
        <v>1900</v>
      </c>
      <c r="BQ143" s="447">
        <v>61032</v>
      </c>
      <c r="BR143" s="447">
        <v>0.67455817500580262</v>
      </c>
      <c r="BS143" s="447">
        <v>0.32544182499419738</v>
      </c>
      <c r="BT143" s="447">
        <f t="shared" si="54"/>
        <v>0</v>
      </c>
      <c r="CA143" s="926"/>
      <c r="CB143" s="1295">
        <f t="shared" si="55"/>
        <v>6060</v>
      </c>
      <c r="CC143" s="1295">
        <f t="shared" si="56"/>
        <v>6060</v>
      </c>
      <c r="CD143" s="447">
        <v>143</v>
      </c>
      <c r="CE143" s="1295" t="s">
        <v>5142</v>
      </c>
      <c r="CF143" s="1344"/>
      <c r="CG143" s="1366">
        <v>0.43395939472283479</v>
      </c>
      <c r="CH143" s="1367"/>
      <c r="CI143" s="1366">
        <v>0</v>
      </c>
      <c r="CJ143" s="1368"/>
      <c r="CK143" s="1366">
        <v>0.56604060527716527</v>
      </c>
      <c r="CN143" s="566" t="s">
        <v>1881</v>
      </c>
      <c r="CO143" s="447">
        <v>313</v>
      </c>
      <c r="CQ143" s="566" t="s">
        <v>1881</v>
      </c>
      <c r="CR143" s="447">
        <v>20</v>
      </c>
      <c r="CT143" s="566" t="s">
        <v>1881</v>
      </c>
      <c r="CU143" s="447">
        <v>388</v>
      </c>
    </row>
    <row r="144" spans="1:99">
      <c r="A144" s="447">
        <f t="shared" si="43"/>
        <v>6202</v>
      </c>
      <c r="B144" s="448" t="s">
        <v>4269</v>
      </c>
      <c r="C144" s="447">
        <v>87161</v>
      </c>
      <c r="D144" s="447">
        <v>36365</v>
      </c>
      <c r="E144" s="449">
        <v>1</v>
      </c>
      <c r="F144" s="449">
        <v>0</v>
      </c>
      <c r="G144" s="449"/>
      <c r="H144" s="516">
        <f t="shared" si="41"/>
        <v>1</v>
      </c>
      <c r="I144" s="516">
        <f t="shared" si="42"/>
        <v>0</v>
      </c>
      <c r="J144" s="538"/>
      <c r="K144" s="538">
        <f t="shared" si="44"/>
        <v>0.45191970725584957</v>
      </c>
      <c r="L144" s="538">
        <f t="shared" si="45"/>
        <v>0</v>
      </c>
      <c r="M144" s="538">
        <f t="shared" si="46"/>
        <v>0.54808029274415038</v>
      </c>
      <c r="N144" s="538">
        <f t="shared" si="47"/>
        <v>0.45191970725584957</v>
      </c>
      <c r="O144" s="538">
        <f t="shared" si="48"/>
        <v>0</v>
      </c>
      <c r="P144" s="538">
        <f t="shared" si="49"/>
        <v>0.54808029274415038</v>
      </c>
      <c r="U144" s="1336" t="s">
        <v>2506</v>
      </c>
      <c r="V144" s="1345"/>
      <c r="W144" s="547"/>
      <c r="X144" s="547"/>
      <c r="Z144" s="447" t="s">
        <v>2275</v>
      </c>
      <c r="AA144" s="542">
        <v>8</v>
      </c>
      <c r="AD144" s="447">
        <f t="shared" si="51"/>
        <v>6166</v>
      </c>
      <c r="AE144" s="448" t="s">
        <v>1885</v>
      </c>
      <c r="AF144" s="447">
        <v>121450</v>
      </c>
      <c r="AG144" s="447">
        <v>35346</v>
      </c>
      <c r="AH144" s="449">
        <v>0.77457333095232017</v>
      </c>
      <c r="AI144" s="449">
        <v>0.22542666904767983</v>
      </c>
      <c r="AJ144" s="447">
        <f t="shared" si="52"/>
        <v>6166</v>
      </c>
      <c r="BG144" s="447">
        <f t="shared" si="50"/>
        <v>6107</v>
      </c>
      <c r="BH144" s="447">
        <v>6107</v>
      </c>
      <c r="BI144" s="447" t="s">
        <v>1872</v>
      </c>
      <c r="BJ144" s="447">
        <v>0</v>
      </c>
      <c r="BK144" s="447">
        <v>0</v>
      </c>
      <c r="BL144" s="447">
        <v>0</v>
      </c>
      <c r="BM144" s="447">
        <v>0</v>
      </c>
      <c r="BO144" s="447">
        <f t="shared" si="53"/>
        <v>6230</v>
      </c>
      <c r="BP144" s="448" t="s">
        <v>1901</v>
      </c>
      <c r="BQ144" s="447">
        <v>749238</v>
      </c>
      <c r="BR144" s="447">
        <v>0.71974431736309508</v>
      </c>
      <c r="BS144" s="447">
        <v>0.28025568263690492</v>
      </c>
      <c r="BT144" s="447">
        <f t="shared" si="54"/>
        <v>0</v>
      </c>
      <c r="CA144" s="926"/>
      <c r="CB144" s="1295">
        <f t="shared" si="55"/>
        <v>6066</v>
      </c>
      <c r="CC144" s="1295">
        <f t="shared" si="56"/>
        <v>6066</v>
      </c>
      <c r="CD144" s="447">
        <v>144</v>
      </c>
      <c r="CE144" s="1295" t="s">
        <v>5143</v>
      </c>
      <c r="CF144" s="1344"/>
      <c r="CG144" s="1366">
        <v>0.48336220953933956</v>
      </c>
      <c r="CH144" s="1367"/>
      <c r="CI144" s="1366">
        <v>0</v>
      </c>
      <c r="CJ144" s="1368"/>
      <c r="CK144" s="1366">
        <v>0.51663779046066038</v>
      </c>
      <c r="CN144" s="566" t="s">
        <v>1882</v>
      </c>
      <c r="CO144" s="447">
        <v>96782</v>
      </c>
      <c r="CQ144" s="566" t="s">
        <v>1882</v>
      </c>
      <c r="CR144" s="447">
        <v>23960</v>
      </c>
      <c r="CT144" s="566" t="s">
        <v>1882</v>
      </c>
      <c r="CU144" s="447">
        <v>170848</v>
      </c>
    </row>
    <row r="145" spans="1:99">
      <c r="A145" s="447">
        <f t="shared" si="43"/>
        <v>6203</v>
      </c>
      <c r="B145" s="448" t="s">
        <v>4270</v>
      </c>
      <c r="C145" s="447">
        <v>97566</v>
      </c>
      <c r="D145" s="447">
        <v>36797</v>
      </c>
      <c r="E145" s="449">
        <v>1</v>
      </c>
      <c r="F145" s="449">
        <v>0</v>
      </c>
      <c r="G145" s="449"/>
      <c r="H145" s="516">
        <f t="shared" si="41"/>
        <v>1</v>
      </c>
      <c r="I145" s="516">
        <f t="shared" si="42"/>
        <v>0</v>
      </c>
      <c r="J145" s="538"/>
      <c r="K145" s="538">
        <f t="shared" si="44"/>
        <v>0.45624370045492929</v>
      </c>
      <c r="L145" s="538">
        <f t="shared" si="45"/>
        <v>0</v>
      </c>
      <c r="M145" s="538">
        <f t="shared" si="46"/>
        <v>0.54375629954507065</v>
      </c>
      <c r="N145" s="538">
        <f t="shared" si="47"/>
        <v>0.45624370045492929</v>
      </c>
      <c r="O145" s="538">
        <f t="shared" si="48"/>
        <v>0</v>
      </c>
      <c r="P145" s="538">
        <f t="shared" si="49"/>
        <v>0.54375629954507065</v>
      </c>
      <c r="U145" s="1336" t="s">
        <v>2507</v>
      </c>
      <c r="V145" s="1345"/>
      <c r="W145" s="547"/>
      <c r="X145" s="547"/>
      <c r="Z145" s="447" t="s">
        <v>2276</v>
      </c>
      <c r="AA145" s="542">
        <v>8</v>
      </c>
      <c r="AD145" s="447">
        <f t="shared" si="51"/>
        <v>6167</v>
      </c>
      <c r="AE145" s="448" t="s">
        <v>1886</v>
      </c>
      <c r="AF145" s="447">
        <v>51561</v>
      </c>
      <c r="AG145" s="447">
        <v>25743</v>
      </c>
      <c r="AH145" s="449">
        <v>0.66699006519714377</v>
      </c>
      <c r="AI145" s="449">
        <v>0.33300993480285623</v>
      </c>
      <c r="AJ145" s="447" t="str">
        <f t="shared" si="52"/>
        <v>NEW</v>
      </c>
      <c r="BG145" s="447">
        <f t="shared" si="50"/>
        <v>6108</v>
      </c>
      <c r="BH145" s="447">
        <v>6108</v>
      </c>
      <c r="BI145" s="447" t="s">
        <v>2182</v>
      </c>
      <c r="BJ145" s="447">
        <v>0</v>
      </c>
      <c r="BK145" s="447">
        <v>0</v>
      </c>
      <c r="BL145" s="447">
        <v>0</v>
      </c>
      <c r="BM145" s="447">
        <v>0</v>
      </c>
      <c r="BO145" s="447">
        <f t="shared" si="53"/>
        <v>6250</v>
      </c>
      <c r="BP145" s="448" t="s">
        <v>1902</v>
      </c>
      <c r="BQ145" s="447">
        <v>157837</v>
      </c>
      <c r="BR145" s="447">
        <v>0.70289732445046138</v>
      </c>
      <c r="BS145" s="447">
        <v>0.29710267554953862</v>
      </c>
      <c r="BT145" s="447">
        <f t="shared" si="54"/>
        <v>0</v>
      </c>
      <c r="CA145" s="926"/>
      <c r="CB145" s="1295">
        <f t="shared" si="55"/>
        <v>6068</v>
      </c>
      <c r="CC145" s="1295">
        <f t="shared" si="56"/>
        <v>6068</v>
      </c>
      <c r="CD145" s="447">
        <v>145</v>
      </c>
      <c r="CE145" s="1295" t="s">
        <v>5144</v>
      </c>
      <c r="CF145" s="1344"/>
      <c r="CG145" s="1366">
        <v>0.40116221806362651</v>
      </c>
      <c r="CH145" s="1367"/>
      <c r="CI145" s="1366">
        <v>0</v>
      </c>
      <c r="CJ145" s="1368"/>
      <c r="CK145" s="1366">
        <v>0.59883778193637349</v>
      </c>
      <c r="CN145" s="566" t="s">
        <v>1883</v>
      </c>
      <c r="CO145" s="447">
        <v>136399</v>
      </c>
      <c r="CQ145" s="566" t="s">
        <v>1883</v>
      </c>
      <c r="CR145" s="447">
        <v>22163</v>
      </c>
      <c r="CT145" s="566" t="s">
        <v>1883</v>
      </c>
      <c r="CU145" s="447">
        <v>219464</v>
      </c>
    </row>
    <row r="146" spans="1:99">
      <c r="A146" s="447">
        <f t="shared" si="43"/>
        <v>6204</v>
      </c>
      <c r="B146" s="448" t="s">
        <v>5147</v>
      </c>
      <c r="C146" s="447">
        <v>305991</v>
      </c>
      <c r="D146" s="447">
        <v>107902</v>
      </c>
      <c r="E146" s="449">
        <v>1</v>
      </c>
      <c r="F146" s="449">
        <v>0</v>
      </c>
      <c r="G146" s="449"/>
      <c r="H146" s="516">
        <f t="shared" si="41"/>
        <v>1</v>
      </c>
      <c r="I146" s="516">
        <f t="shared" si="42"/>
        <v>0</v>
      </c>
      <c r="J146" s="538"/>
      <c r="K146" s="538">
        <f t="shared" si="44"/>
        <v>0.47017476350809684</v>
      </c>
      <c r="L146" s="538">
        <f t="shared" si="45"/>
        <v>0</v>
      </c>
      <c r="M146" s="538">
        <f t="shared" si="46"/>
        <v>0.52982523649190316</v>
      </c>
      <c r="N146" s="538">
        <f t="shared" si="47"/>
        <v>0.47017476350809684</v>
      </c>
      <c r="O146" s="538">
        <f t="shared" si="48"/>
        <v>0</v>
      </c>
      <c r="P146" s="538">
        <f t="shared" si="49"/>
        <v>0.52982523649190316</v>
      </c>
      <c r="U146" s="1336" t="s">
        <v>2508</v>
      </c>
      <c r="V146" s="1345"/>
      <c r="W146" s="547"/>
      <c r="X146" s="547"/>
      <c r="Z146" s="447" t="s">
        <v>2277</v>
      </c>
      <c r="AA146" s="542">
        <v>8</v>
      </c>
      <c r="AD146" s="447">
        <f t="shared" si="51"/>
        <v>6170</v>
      </c>
      <c r="AE146" s="448" t="s">
        <v>1888</v>
      </c>
      <c r="AF146" s="447">
        <v>713053</v>
      </c>
      <c r="AG146" s="447">
        <v>300205</v>
      </c>
      <c r="AH146" s="449">
        <v>0.70372303993652163</v>
      </c>
      <c r="AI146" s="449">
        <v>0.29627696006347837</v>
      </c>
      <c r="AJ146" s="447">
        <f t="shared" si="52"/>
        <v>6170</v>
      </c>
      <c r="BG146" s="447">
        <f t="shared" si="50"/>
        <v>6110</v>
      </c>
      <c r="BH146" s="447">
        <v>6110</v>
      </c>
      <c r="BI146" s="447" t="s">
        <v>1873</v>
      </c>
      <c r="BJ146" s="447">
        <v>26322</v>
      </c>
      <c r="BK146" s="447">
        <v>4549</v>
      </c>
      <c r="BL146" s="447">
        <v>0.85264487706909398</v>
      </c>
      <c r="BM146" s="447">
        <v>0.14735512293090602</v>
      </c>
      <c r="BO146" s="447">
        <f t="shared" si="53"/>
        <v>6252</v>
      </c>
      <c r="BP146" s="448" t="s">
        <v>1903</v>
      </c>
      <c r="BQ146" s="447">
        <v>356968</v>
      </c>
      <c r="BR146" s="447">
        <v>0.70761136957870552</v>
      </c>
      <c r="BS146" s="447">
        <v>0.29238863042129448</v>
      </c>
      <c r="BT146" s="447">
        <f t="shared" si="54"/>
        <v>0</v>
      </c>
      <c r="CA146" s="926"/>
      <c r="CB146" s="1295">
        <f t="shared" si="55"/>
        <v>6070</v>
      </c>
      <c r="CC146" s="1295">
        <f t="shared" si="56"/>
        <v>6070</v>
      </c>
      <c r="CD146" s="447">
        <v>146</v>
      </c>
      <c r="CE146" s="1295" t="s">
        <v>5145</v>
      </c>
      <c r="CF146" s="1344"/>
      <c r="CG146" s="1366">
        <v>0.46413955542470192</v>
      </c>
      <c r="CH146" s="1367"/>
      <c r="CI146" s="1366">
        <v>0</v>
      </c>
      <c r="CJ146" s="1368"/>
      <c r="CK146" s="1366">
        <v>0.53586044457529813</v>
      </c>
      <c r="CN146" s="566" t="s">
        <v>1884</v>
      </c>
      <c r="CO146" s="447">
        <v>41748</v>
      </c>
      <c r="CQ146" s="566" t="s">
        <v>1884</v>
      </c>
      <c r="CR146" s="447">
        <v>9700</v>
      </c>
      <c r="CT146" s="566" t="s">
        <v>1884</v>
      </c>
      <c r="CU146" s="447">
        <v>72419</v>
      </c>
    </row>
    <row r="147" spans="1:99">
      <c r="A147" s="447">
        <f t="shared" si="43"/>
        <v>6205</v>
      </c>
      <c r="B147" s="448" t="s">
        <v>5148</v>
      </c>
      <c r="C147" s="447">
        <v>80921</v>
      </c>
      <c r="D147" s="447">
        <v>39892</v>
      </c>
      <c r="E147" s="449">
        <v>1</v>
      </c>
      <c r="F147" s="449">
        <v>0</v>
      </c>
      <c r="G147" s="449"/>
      <c r="H147" s="516">
        <f t="shared" si="41"/>
        <v>1</v>
      </c>
      <c r="I147" s="516">
        <f t="shared" si="42"/>
        <v>0</v>
      </c>
      <c r="J147" s="538"/>
      <c r="K147" s="538">
        <f t="shared" si="44"/>
        <v>0.48878475816851014</v>
      </c>
      <c r="L147" s="538">
        <f t="shared" si="45"/>
        <v>0</v>
      </c>
      <c r="M147" s="538">
        <f t="shared" si="46"/>
        <v>0.51121524183148981</v>
      </c>
      <c r="N147" s="538">
        <f t="shared" si="47"/>
        <v>0.48878475816851014</v>
      </c>
      <c r="O147" s="538">
        <f t="shared" si="48"/>
        <v>0</v>
      </c>
      <c r="P147" s="538">
        <f t="shared" si="49"/>
        <v>0.51121524183148981</v>
      </c>
      <c r="U147" s="1336" t="s">
        <v>2509</v>
      </c>
      <c r="V147" s="1345"/>
      <c r="W147" s="547"/>
      <c r="X147" s="547"/>
      <c r="Z147" s="447" t="s">
        <v>2278</v>
      </c>
      <c r="AA147" s="542">
        <v>8</v>
      </c>
      <c r="AD147" s="447">
        <f t="shared" si="51"/>
        <v>6171</v>
      </c>
      <c r="AE147" s="448" t="s">
        <v>1889</v>
      </c>
      <c r="AF147" s="447">
        <v>427551</v>
      </c>
      <c r="AG147" s="447">
        <v>174938</v>
      </c>
      <c r="AH147" s="449">
        <v>0.70964117187201758</v>
      </c>
      <c r="AI147" s="449">
        <v>0.29035882812798242</v>
      </c>
      <c r="AJ147" s="447">
        <f t="shared" si="52"/>
        <v>6171</v>
      </c>
      <c r="BG147" s="447">
        <f t="shared" si="50"/>
        <v>6112</v>
      </c>
      <c r="BH147" s="447">
        <v>6112</v>
      </c>
      <c r="BI147" s="447" t="s">
        <v>1874</v>
      </c>
      <c r="BJ147" s="447">
        <v>193268</v>
      </c>
      <c r="BK147" s="447">
        <v>39054</v>
      </c>
      <c r="BL147" s="447">
        <v>0.83189710832379193</v>
      </c>
      <c r="BM147" s="447">
        <v>0.16810289167620801</v>
      </c>
      <c r="BO147" s="447">
        <f t="shared" si="53"/>
        <v>6254</v>
      </c>
      <c r="BP147" s="448" t="s">
        <v>1904</v>
      </c>
      <c r="BQ147" s="447">
        <v>145318</v>
      </c>
      <c r="BR147" s="447">
        <v>0.66311043779033152</v>
      </c>
      <c r="BS147" s="447">
        <v>0.33688956220966848</v>
      </c>
      <c r="BT147" s="447">
        <f t="shared" si="54"/>
        <v>0</v>
      </c>
      <c r="CA147" s="926"/>
      <c r="CB147" s="1295">
        <f t="shared" si="55"/>
        <v>6073</v>
      </c>
      <c r="CC147" s="1295">
        <f t="shared" si="56"/>
        <v>6073</v>
      </c>
      <c r="CD147" s="447">
        <v>147</v>
      </c>
      <c r="CE147" s="1295" t="s">
        <v>1855</v>
      </c>
      <c r="CF147" s="1344"/>
      <c r="CG147" s="1366">
        <v>0.47308268662767128</v>
      </c>
      <c r="CH147" s="1367"/>
      <c r="CI147" s="1366">
        <v>0</v>
      </c>
      <c r="CJ147" s="1368"/>
      <c r="CK147" s="1366">
        <v>0.53061294666126135</v>
      </c>
      <c r="CN147" s="566" t="s">
        <v>1885</v>
      </c>
      <c r="CO147" s="447">
        <v>104843</v>
      </c>
      <c r="CQ147" s="566" t="s">
        <v>1885</v>
      </c>
      <c r="CR147" s="447">
        <v>17105</v>
      </c>
      <c r="CT147" s="566" t="s">
        <v>1885</v>
      </c>
      <c r="CU147" s="447">
        <v>184587</v>
      </c>
    </row>
    <row r="148" spans="1:99">
      <c r="A148" s="447">
        <f t="shared" si="43"/>
        <v>6206</v>
      </c>
      <c r="B148" s="448" t="s">
        <v>5149</v>
      </c>
      <c r="C148" s="447">
        <v>214438</v>
      </c>
      <c r="D148" s="447">
        <v>97023</v>
      </c>
      <c r="E148" s="449">
        <v>1</v>
      </c>
      <c r="F148" s="449">
        <v>0</v>
      </c>
      <c r="G148" s="449"/>
      <c r="H148" s="516">
        <f t="shared" si="41"/>
        <v>1</v>
      </c>
      <c r="I148" s="516">
        <f t="shared" si="42"/>
        <v>0</v>
      </c>
      <c r="J148" s="538"/>
      <c r="K148" s="538">
        <f t="shared" si="44"/>
        <v>0.46176551923146286</v>
      </c>
      <c r="L148" s="538">
        <f t="shared" si="45"/>
        <v>0</v>
      </c>
      <c r="M148" s="538">
        <f t="shared" si="46"/>
        <v>0.53823448076853708</v>
      </c>
      <c r="N148" s="538">
        <f t="shared" si="47"/>
        <v>0.46176551923146286</v>
      </c>
      <c r="O148" s="538">
        <f t="shared" si="48"/>
        <v>0</v>
      </c>
      <c r="P148" s="538">
        <f t="shared" si="49"/>
        <v>0.53823448076853708</v>
      </c>
      <c r="U148" s="1336" t="s">
        <v>2510</v>
      </c>
      <c r="V148" s="1345"/>
      <c r="W148" s="547"/>
      <c r="X148" s="547"/>
      <c r="Z148" s="447" t="s">
        <v>2279</v>
      </c>
      <c r="AA148" s="542">
        <v>8</v>
      </c>
      <c r="AD148" s="447">
        <f t="shared" si="51"/>
        <v>6173</v>
      </c>
      <c r="AE148" s="448" t="s">
        <v>1890</v>
      </c>
      <c r="AF148" s="447">
        <v>234222</v>
      </c>
      <c r="AG148" s="447">
        <v>60609</v>
      </c>
      <c r="AH148" s="449">
        <v>0.79442799434252165</v>
      </c>
      <c r="AI148" s="449">
        <v>0.20557200565747835</v>
      </c>
      <c r="AJ148" s="447">
        <f t="shared" si="52"/>
        <v>6173</v>
      </c>
      <c r="BG148" s="447">
        <f t="shared" si="50"/>
        <v>6116</v>
      </c>
      <c r="BH148" s="447">
        <v>6116</v>
      </c>
      <c r="BI148" s="447" t="s">
        <v>1875</v>
      </c>
      <c r="BJ148" s="447">
        <v>75915</v>
      </c>
      <c r="BK148" s="447">
        <v>18080</v>
      </c>
      <c r="BL148" s="447">
        <v>0.80764934305016223</v>
      </c>
      <c r="BM148" s="447">
        <v>0.19235065694983774</v>
      </c>
      <c r="BO148" s="447">
        <f t="shared" si="53"/>
        <v>6255</v>
      </c>
      <c r="BP148" s="448" t="s">
        <v>1905</v>
      </c>
      <c r="BQ148" s="447">
        <v>192675</v>
      </c>
      <c r="BR148" s="447">
        <v>0.69991354383109805</v>
      </c>
      <c r="BS148" s="447">
        <v>0.30008645616890195</v>
      </c>
      <c r="BT148" s="447">
        <f t="shared" si="54"/>
        <v>0</v>
      </c>
      <c r="CA148" s="926"/>
      <c r="CB148" s="1295">
        <f t="shared" si="55"/>
        <v>6075</v>
      </c>
      <c r="CC148" s="1295">
        <f t="shared" si="56"/>
        <v>6075</v>
      </c>
      <c r="CD148" s="447">
        <v>148</v>
      </c>
      <c r="CE148" s="1295" t="s">
        <v>1857</v>
      </c>
      <c r="CF148" s="1344"/>
      <c r="CG148" s="1366">
        <v>0.45976594701032125</v>
      </c>
      <c r="CH148" s="1367"/>
      <c r="CI148" s="1366">
        <v>0</v>
      </c>
      <c r="CJ148" s="1368"/>
      <c r="CK148" s="1366">
        <v>0.54479513808282221</v>
      </c>
      <c r="CN148" s="566" t="s">
        <v>1887</v>
      </c>
      <c r="CO148" s="447">
        <v>5036</v>
      </c>
      <c r="CQ148" s="566" t="s">
        <v>1887</v>
      </c>
      <c r="CR148" s="447">
        <v>1053</v>
      </c>
      <c r="CT148" s="566" t="s">
        <v>1887</v>
      </c>
      <c r="CU148" s="447">
        <v>9317</v>
      </c>
    </row>
    <row r="149" spans="1:99">
      <c r="A149" s="447">
        <f t="shared" si="43"/>
        <v>6207</v>
      </c>
      <c r="B149" s="448" t="s">
        <v>7968</v>
      </c>
      <c r="C149" s="447">
        <v>427583</v>
      </c>
      <c r="D149" s="447">
        <v>183331</v>
      </c>
      <c r="E149" s="449">
        <v>1</v>
      </c>
      <c r="F149" s="449">
        <v>0</v>
      </c>
      <c r="G149" s="449"/>
      <c r="H149" s="516">
        <f t="shared" si="41"/>
        <v>1</v>
      </c>
      <c r="I149" s="516">
        <f t="shared" si="42"/>
        <v>0</v>
      </c>
      <c r="J149" s="538"/>
      <c r="K149" s="538">
        <f t="shared" si="44"/>
        <v>0.49364136925446722</v>
      </c>
      <c r="L149" s="538">
        <f t="shared" si="45"/>
        <v>0</v>
      </c>
      <c r="M149" s="538">
        <f t="shared" si="46"/>
        <v>0.50635863074553278</v>
      </c>
      <c r="N149" s="538">
        <f t="shared" si="47"/>
        <v>0.49364136925446722</v>
      </c>
      <c r="O149" s="538">
        <f t="shared" si="48"/>
        <v>0</v>
      </c>
      <c r="P149" s="538">
        <f t="shared" si="49"/>
        <v>0.50635863074553278</v>
      </c>
      <c r="U149" s="1336" t="s">
        <v>2511</v>
      </c>
      <c r="V149" s="1345"/>
      <c r="W149" s="547"/>
      <c r="X149" s="547"/>
      <c r="Z149" s="447" t="s">
        <v>2280</v>
      </c>
      <c r="AA149" s="542">
        <v>8</v>
      </c>
      <c r="AD149" s="447">
        <f t="shared" si="51"/>
        <v>6178</v>
      </c>
      <c r="AE149" s="448" t="s">
        <v>1891</v>
      </c>
      <c r="AF149" s="447">
        <v>89734</v>
      </c>
      <c r="AG149" s="447">
        <v>32177</v>
      </c>
      <c r="AH149" s="449">
        <v>0.73606155310021248</v>
      </c>
      <c r="AI149" s="449">
        <v>0.26393844689978752</v>
      </c>
      <c r="AJ149" s="447">
        <f t="shared" si="52"/>
        <v>6178</v>
      </c>
      <c r="BG149" s="447">
        <f t="shared" si="50"/>
        <v>6120</v>
      </c>
      <c r="BH149" s="447">
        <v>6120</v>
      </c>
      <c r="BI149" s="447" t="s">
        <v>1876</v>
      </c>
      <c r="BJ149" s="447">
        <v>69513</v>
      </c>
      <c r="BK149" s="447">
        <v>18942</v>
      </c>
      <c r="BL149" s="447">
        <v>0.785857215533322</v>
      </c>
      <c r="BM149" s="447">
        <v>0.21414278446667798</v>
      </c>
      <c r="BO149" s="447">
        <f t="shared" si="53"/>
        <v>6280</v>
      </c>
      <c r="BP149" s="448" t="s">
        <v>1909</v>
      </c>
      <c r="BQ149" s="447">
        <v>151189</v>
      </c>
      <c r="BR149" s="447">
        <v>0.69249513340203828</v>
      </c>
      <c r="BS149" s="447">
        <v>0.30750486659796172</v>
      </c>
      <c r="BT149" s="447">
        <f t="shared" si="54"/>
        <v>0</v>
      </c>
      <c r="CA149" s="926"/>
      <c r="CB149" s="1295">
        <f t="shared" si="55"/>
        <v>6076</v>
      </c>
      <c r="CC149" s="1295">
        <f t="shared" si="56"/>
        <v>6076</v>
      </c>
      <c r="CD149" s="447">
        <v>149</v>
      </c>
      <c r="CE149" s="1295" t="s">
        <v>1858</v>
      </c>
      <c r="CF149" s="1344"/>
      <c r="CG149" s="1366">
        <v>0.45862954712597126</v>
      </c>
      <c r="CH149" s="1367"/>
      <c r="CI149" s="1366">
        <v>0</v>
      </c>
      <c r="CJ149" s="1368"/>
      <c r="CK149" s="1366">
        <v>0.54137045287402874</v>
      </c>
      <c r="CN149" s="566" t="s">
        <v>1888</v>
      </c>
      <c r="CO149" s="447">
        <v>512342</v>
      </c>
      <c r="CQ149" s="566" t="s">
        <v>1888</v>
      </c>
      <c r="CR149" s="447">
        <v>150423</v>
      </c>
      <c r="CT149" s="566" t="s">
        <v>1888</v>
      </c>
      <c r="CU149" s="447">
        <v>1028312</v>
      </c>
    </row>
    <row r="150" spans="1:99">
      <c r="A150" s="447">
        <f t="shared" si="43"/>
        <v>6220</v>
      </c>
      <c r="B150" s="448" t="s">
        <v>5150</v>
      </c>
      <c r="C150" s="447">
        <v>438479</v>
      </c>
      <c r="D150" s="447">
        <v>209458</v>
      </c>
      <c r="E150" s="449">
        <v>1</v>
      </c>
      <c r="F150" s="449">
        <v>0</v>
      </c>
      <c r="G150" s="449"/>
      <c r="H150" s="516">
        <f t="shared" si="41"/>
        <v>1</v>
      </c>
      <c r="I150" s="516">
        <f t="shared" si="42"/>
        <v>0</v>
      </c>
      <c r="J150" s="538"/>
      <c r="K150" s="538">
        <f t="shared" si="44"/>
        <v>0.41584634851986291</v>
      </c>
      <c r="L150" s="538">
        <f t="shared" si="45"/>
        <v>0</v>
      </c>
      <c r="M150" s="538">
        <f t="shared" si="46"/>
        <v>0.58415365148013709</v>
      </c>
      <c r="N150" s="538">
        <f t="shared" si="47"/>
        <v>0.41584634851986291</v>
      </c>
      <c r="O150" s="538">
        <f t="shared" si="48"/>
        <v>0</v>
      </c>
      <c r="P150" s="538">
        <f t="shared" si="49"/>
        <v>0.58415365148013709</v>
      </c>
      <c r="U150" s="1336" t="s">
        <v>2512</v>
      </c>
      <c r="V150" s="1345"/>
      <c r="W150" s="547"/>
      <c r="X150" s="547"/>
      <c r="Z150" s="447" t="s">
        <v>2281</v>
      </c>
      <c r="AA150" s="542">
        <v>8</v>
      </c>
      <c r="AD150" s="447">
        <f t="shared" si="51"/>
        <v>6179</v>
      </c>
      <c r="AE150" s="448" t="s">
        <v>1892</v>
      </c>
      <c r="AF150" s="447">
        <v>197826</v>
      </c>
      <c r="AG150" s="447">
        <v>66990</v>
      </c>
      <c r="AH150" s="449">
        <v>0.74703190139568609</v>
      </c>
      <c r="AI150" s="449">
        <v>0.25296809860431391</v>
      </c>
      <c r="AJ150" s="447">
        <f t="shared" si="52"/>
        <v>6179</v>
      </c>
      <c r="BG150" s="447">
        <f t="shared" si="50"/>
        <v>6122</v>
      </c>
      <c r="BH150" s="447">
        <v>6122</v>
      </c>
      <c r="BI150" s="447" t="s">
        <v>1877</v>
      </c>
      <c r="BJ150" s="447">
        <v>28380</v>
      </c>
      <c r="BK150" s="447">
        <v>8305</v>
      </c>
      <c r="BL150" s="447">
        <v>0.77361319340329837</v>
      </c>
      <c r="BM150" s="447">
        <v>0.22638680659670166</v>
      </c>
      <c r="BO150" s="447">
        <f t="shared" si="53"/>
        <v>6284</v>
      </c>
      <c r="BP150" s="448" t="s">
        <v>1911</v>
      </c>
      <c r="BQ150" s="447">
        <v>725297</v>
      </c>
      <c r="BR150" s="447">
        <v>0.71174397129853328</v>
      </c>
      <c r="BS150" s="447">
        <v>0.28825602870146672</v>
      </c>
      <c r="BT150" s="447">
        <f t="shared" si="54"/>
        <v>0</v>
      </c>
      <c r="CA150" s="926"/>
      <c r="CB150" s="1295">
        <f t="shared" si="55"/>
        <v>6077</v>
      </c>
      <c r="CC150" s="1295">
        <f t="shared" si="56"/>
        <v>6077</v>
      </c>
      <c r="CD150" s="447">
        <v>150</v>
      </c>
      <c r="CE150" s="1295" t="s">
        <v>5146</v>
      </c>
      <c r="CF150" s="1344"/>
      <c r="CG150" s="1366">
        <v>0.47440142418698134</v>
      </c>
      <c r="CH150" s="1367"/>
      <c r="CI150" s="1366">
        <v>0</v>
      </c>
      <c r="CJ150" s="1368"/>
      <c r="CK150" s="1366">
        <v>0.53026273879452746</v>
      </c>
      <c r="CN150" s="566" t="s">
        <v>1889</v>
      </c>
      <c r="CO150" s="447">
        <v>445283</v>
      </c>
      <c r="CQ150" s="566" t="s">
        <v>1889</v>
      </c>
      <c r="CR150" s="447">
        <v>111429</v>
      </c>
      <c r="CT150" s="566" t="s">
        <v>1889</v>
      </c>
      <c r="CU150" s="447">
        <v>958497</v>
      </c>
    </row>
    <row r="151" spans="1:99">
      <c r="A151" s="447">
        <f t="shared" si="43"/>
        <v>6222</v>
      </c>
      <c r="B151" s="448" t="s">
        <v>5151</v>
      </c>
      <c r="C151" s="447">
        <v>784980</v>
      </c>
      <c r="D151" s="447">
        <v>298971</v>
      </c>
      <c r="E151" s="449">
        <v>1</v>
      </c>
      <c r="F151" s="449">
        <v>0</v>
      </c>
      <c r="G151" s="449"/>
      <c r="H151" s="516">
        <f t="shared" si="41"/>
        <v>1</v>
      </c>
      <c r="I151" s="516">
        <f t="shared" si="42"/>
        <v>0</v>
      </c>
      <c r="J151" s="538"/>
      <c r="K151" s="538">
        <f t="shared" si="44"/>
        <v>0.40747194131877157</v>
      </c>
      <c r="L151" s="538">
        <f t="shared" si="45"/>
        <v>0</v>
      </c>
      <c r="M151" s="538">
        <f t="shared" si="46"/>
        <v>0.59252805868122838</v>
      </c>
      <c r="N151" s="538">
        <f t="shared" si="47"/>
        <v>0.40747194131877157</v>
      </c>
      <c r="O151" s="538">
        <f t="shared" si="48"/>
        <v>0</v>
      </c>
      <c r="P151" s="538">
        <f t="shared" si="49"/>
        <v>0.59252805868122838</v>
      </c>
      <c r="U151" s="1336" t="s">
        <v>2513</v>
      </c>
      <c r="V151" s="1345"/>
      <c r="W151" s="547"/>
      <c r="X151" s="547"/>
      <c r="Z151" s="447" t="s">
        <v>2282</v>
      </c>
      <c r="AA151" s="542">
        <v>8</v>
      </c>
      <c r="AD151" s="447">
        <f t="shared" si="51"/>
        <v>6190</v>
      </c>
      <c r="AE151" s="448" t="s">
        <v>1893</v>
      </c>
      <c r="AF151" s="447">
        <v>135100</v>
      </c>
      <c r="AG151" s="447">
        <v>28945</v>
      </c>
      <c r="AH151" s="449">
        <v>0.82355451248133138</v>
      </c>
      <c r="AI151" s="449">
        <v>0.17644548751866862</v>
      </c>
      <c r="AJ151" s="447">
        <f t="shared" si="52"/>
        <v>6190</v>
      </c>
      <c r="BG151" s="447">
        <f t="shared" si="50"/>
        <v>6123</v>
      </c>
      <c r="BH151" s="447">
        <v>6123</v>
      </c>
      <c r="BI151" s="447" t="s">
        <v>1878</v>
      </c>
      <c r="BJ151" s="447">
        <v>41718</v>
      </c>
      <c r="BK151" s="447">
        <v>9642</v>
      </c>
      <c r="BL151" s="447">
        <v>0.81226635514018697</v>
      </c>
      <c r="BM151" s="447">
        <v>0.18773364485981309</v>
      </c>
      <c r="BO151" s="447">
        <f t="shared" si="53"/>
        <v>6322</v>
      </c>
      <c r="BP151" s="448" t="s">
        <v>1914</v>
      </c>
      <c r="BQ151" s="447">
        <v>14910</v>
      </c>
      <c r="BR151" s="447">
        <v>0.70072375223235261</v>
      </c>
      <c r="BS151" s="447">
        <v>0.29927624776764739</v>
      </c>
      <c r="BT151" s="447">
        <f t="shared" si="54"/>
        <v>0</v>
      </c>
      <c r="CA151" s="926"/>
      <c r="CB151" s="1295">
        <f t="shared" si="55"/>
        <v>6078</v>
      </c>
      <c r="CC151" s="1295">
        <f t="shared" si="56"/>
        <v>6078</v>
      </c>
      <c r="CD151" s="447">
        <v>151</v>
      </c>
      <c r="CE151" s="1295" t="s">
        <v>1860</v>
      </c>
      <c r="CF151" s="1344"/>
      <c r="CG151" s="1366">
        <v>0.46103983454120495</v>
      </c>
      <c r="CH151" s="1367"/>
      <c r="CI151" s="1366">
        <v>0</v>
      </c>
      <c r="CJ151" s="1368"/>
      <c r="CK151" s="1366">
        <v>0.52659279312606144</v>
      </c>
      <c r="CN151" s="566" t="s">
        <v>1890</v>
      </c>
      <c r="CO151" s="447">
        <v>223539</v>
      </c>
      <c r="CQ151" s="566" t="s">
        <v>1890</v>
      </c>
      <c r="CR151" s="447">
        <v>46437</v>
      </c>
      <c r="CT151" s="566" t="s">
        <v>1890</v>
      </c>
      <c r="CU151" s="447">
        <v>392593</v>
      </c>
    </row>
    <row r="152" spans="1:99">
      <c r="A152" s="447">
        <f t="shared" si="43"/>
        <v>6223</v>
      </c>
      <c r="B152" s="448" t="s">
        <v>1899</v>
      </c>
      <c r="C152" s="447">
        <v>57892</v>
      </c>
      <c r="D152" s="447">
        <v>24681</v>
      </c>
      <c r="E152" s="449">
        <v>1</v>
      </c>
      <c r="F152" s="449">
        <v>0</v>
      </c>
      <c r="G152" s="449"/>
      <c r="H152" s="516">
        <f t="shared" si="41"/>
        <v>1</v>
      </c>
      <c r="I152" s="516">
        <f t="shared" si="42"/>
        <v>0</v>
      </c>
      <c r="J152" s="538"/>
      <c r="K152" s="538">
        <f t="shared" si="44"/>
        <v>0.44417385820310051</v>
      </c>
      <c r="L152" s="538">
        <f t="shared" si="45"/>
        <v>0</v>
      </c>
      <c r="M152" s="538">
        <f t="shared" si="46"/>
        <v>0.56173956981853201</v>
      </c>
      <c r="N152" s="538">
        <f t="shared" si="47"/>
        <v>0.44417385820310051</v>
      </c>
      <c r="O152" s="538">
        <f t="shared" si="48"/>
        <v>0</v>
      </c>
      <c r="P152" s="538">
        <f t="shared" si="49"/>
        <v>0.56173956981853201</v>
      </c>
      <c r="U152" s="1336" t="s">
        <v>2514</v>
      </c>
      <c r="V152" s="1345"/>
      <c r="W152" s="547"/>
      <c r="X152" s="547"/>
      <c r="Z152" s="447" t="s">
        <v>2283</v>
      </c>
      <c r="AA152" s="542">
        <v>8</v>
      </c>
      <c r="AD152" s="447">
        <f t="shared" si="51"/>
        <v>6191</v>
      </c>
      <c r="AE152" s="448" t="s">
        <v>1894</v>
      </c>
      <c r="AF152" s="447">
        <v>108754</v>
      </c>
      <c r="AG152" s="447">
        <v>24820</v>
      </c>
      <c r="AH152" s="449">
        <v>0.81418539536137269</v>
      </c>
      <c r="AI152" s="449">
        <v>0.18581460463862731</v>
      </c>
      <c r="AJ152" s="447">
        <f t="shared" si="52"/>
        <v>6191</v>
      </c>
      <c r="BG152" s="447">
        <f t="shared" si="50"/>
        <v>6132</v>
      </c>
      <c r="BH152" s="447">
        <v>6132</v>
      </c>
      <c r="BI152" s="447" t="s">
        <v>1879</v>
      </c>
      <c r="BJ152" s="447">
        <v>167475</v>
      </c>
      <c r="BK152" s="447">
        <v>40573</v>
      </c>
      <c r="BL152" s="447">
        <v>0.8049825040375298</v>
      </c>
      <c r="BM152" s="447">
        <v>0.1950174959624702</v>
      </c>
      <c r="BO152" s="447">
        <f t="shared" si="53"/>
        <v>6323</v>
      </c>
      <c r="BP152" s="448" t="s">
        <v>1915</v>
      </c>
      <c r="BQ152" s="447">
        <v>224536</v>
      </c>
      <c r="BR152" s="447">
        <v>0.66546931033460777</v>
      </c>
      <c r="BS152" s="447">
        <v>0.33453068966539223</v>
      </c>
      <c r="BT152" s="447">
        <f t="shared" si="54"/>
        <v>0</v>
      </c>
      <c r="CA152" s="926"/>
      <c r="CB152" s="1295">
        <f t="shared" si="55"/>
        <v>6079</v>
      </c>
      <c r="CC152" s="1295">
        <f t="shared" si="56"/>
        <v>6079</v>
      </c>
      <c r="CD152" s="447">
        <v>152</v>
      </c>
      <c r="CE152" s="1295" t="s">
        <v>1861</v>
      </c>
      <c r="CF152" s="1344"/>
      <c r="CG152" s="1366">
        <v>0.49625683776481833</v>
      </c>
      <c r="CH152" s="1367"/>
      <c r="CI152" s="1366">
        <v>0</v>
      </c>
      <c r="CJ152" s="1368"/>
      <c r="CK152" s="1366">
        <v>0.50374316223518167</v>
      </c>
      <c r="CN152" s="566" t="s">
        <v>1891</v>
      </c>
      <c r="CO152" s="447">
        <v>59281</v>
      </c>
      <c r="CQ152" s="566" t="s">
        <v>1891</v>
      </c>
      <c r="CR152" s="447">
        <v>14758</v>
      </c>
      <c r="CT152" s="566" t="s">
        <v>1891</v>
      </c>
      <c r="CU152" s="447">
        <v>109346</v>
      </c>
    </row>
    <row r="153" spans="1:99">
      <c r="A153" s="447">
        <f t="shared" si="43"/>
        <v>6224</v>
      </c>
      <c r="B153" s="448" t="s">
        <v>1900</v>
      </c>
      <c r="C153" s="447">
        <v>53890</v>
      </c>
      <c r="D153" s="447">
        <v>26642</v>
      </c>
      <c r="E153" s="449">
        <v>1</v>
      </c>
      <c r="F153" s="449">
        <v>0</v>
      </c>
      <c r="G153" s="449"/>
      <c r="H153" s="516">
        <f t="shared" si="41"/>
        <v>1</v>
      </c>
      <c r="I153" s="516">
        <f t="shared" si="42"/>
        <v>0</v>
      </c>
      <c r="J153" s="538"/>
      <c r="K153" s="538">
        <f t="shared" si="44"/>
        <v>0.39282440748985203</v>
      </c>
      <c r="L153" s="538">
        <f t="shared" si="45"/>
        <v>0</v>
      </c>
      <c r="M153" s="538">
        <f t="shared" si="46"/>
        <v>0.60717559251014797</v>
      </c>
      <c r="N153" s="538">
        <f t="shared" si="47"/>
        <v>0.39282440748985203</v>
      </c>
      <c r="O153" s="538">
        <f t="shared" si="48"/>
        <v>0</v>
      </c>
      <c r="P153" s="538">
        <f t="shared" si="49"/>
        <v>0.60717559251014797</v>
      </c>
      <c r="U153" s="1336" t="s">
        <v>2515</v>
      </c>
      <c r="V153" s="1345"/>
      <c r="W153" s="547"/>
      <c r="X153" s="547"/>
      <c r="Z153" s="447" t="s">
        <v>2284</v>
      </c>
      <c r="AA153" s="542">
        <v>8</v>
      </c>
      <c r="AD153" s="447">
        <f t="shared" si="51"/>
        <v>6192</v>
      </c>
      <c r="AE153" s="448" t="s">
        <v>1895</v>
      </c>
      <c r="AF153" s="447">
        <v>39858</v>
      </c>
      <c r="AG153" s="447">
        <v>9947</v>
      </c>
      <c r="AH153" s="449">
        <v>0.80028109627547439</v>
      </c>
      <c r="AI153" s="449">
        <v>0.19971890372452561</v>
      </c>
      <c r="AJ153" s="447">
        <f t="shared" si="52"/>
        <v>6192</v>
      </c>
      <c r="BG153" s="447">
        <f t="shared" si="50"/>
        <v>6151</v>
      </c>
      <c r="BH153" s="447">
        <v>6151</v>
      </c>
      <c r="BI153" s="447" t="s">
        <v>1880</v>
      </c>
      <c r="BJ153" s="447">
        <v>195488</v>
      </c>
      <c r="BK153" s="447">
        <v>52625</v>
      </c>
      <c r="BL153" s="447">
        <v>0.78789906212088845</v>
      </c>
      <c r="BM153" s="447">
        <v>0.21210093787911152</v>
      </c>
      <c r="BO153" s="447">
        <f t="shared" si="53"/>
        <v>6325</v>
      </c>
      <c r="BP153" s="448" t="s">
        <v>1916</v>
      </c>
      <c r="BQ153" s="447">
        <v>117154</v>
      </c>
      <c r="BR153" s="447">
        <v>0.74532083009937267</v>
      </c>
      <c r="BS153" s="447">
        <v>0.25467916990062733</v>
      </c>
      <c r="BT153" s="447">
        <f t="shared" si="54"/>
        <v>0</v>
      </c>
      <c r="CA153" s="926"/>
      <c r="CB153" s="1295">
        <f t="shared" si="55"/>
        <v>6082</v>
      </c>
      <c r="CC153" s="1295">
        <f t="shared" si="56"/>
        <v>6082</v>
      </c>
      <c r="CD153" s="447">
        <v>153</v>
      </c>
      <c r="CE153" s="1295" t="s">
        <v>4266</v>
      </c>
      <c r="CF153" s="1344"/>
      <c r="CG153" s="1366">
        <v>0.44900000000000001</v>
      </c>
      <c r="CH153" s="1367"/>
      <c r="CI153" s="1366">
        <v>0</v>
      </c>
      <c r="CJ153" s="1368"/>
      <c r="CK153" s="1366">
        <v>0.55100000000000005</v>
      </c>
      <c r="CN153" s="566" t="s">
        <v>1892</v>
      </c>
      <c r="CO153" s="447">
        <v>119513</v>
      </c>
      <c r="CQ153" s="566" t="s">
        <v>1892</v>
      </c>
      <c r="CR153" s="447">
        <v>31637</v>
      </c>
      <c r="CT153" s="566" t="s">
        <v>1892</v>
      </c>
      <c r="CU153" s="447">
        <v>216295</v>
      </c>
    </row>
    <row r="154" spans="1:99">
      <c r="A154" s="447">
        <f t="shared" si="43"/>
        <v>6230</v>
      </c>
      <c r="B154" s="448" t="s">
        <v>1901</v>
      </c>
      <c r="C154" s="447">
        <v>0</v>
      </c>
      <c r="D154" s="447">
        <v>0</v>
      </c>
      <c r="E154" s="449">
        <v>1</v>
      </c>
      <c r="F154" s="449">
        <v>0</v>
      </c>
      <c r="G154" s="449"/>
      <c r="H154" s="516">
        <f t="shared" si="41"/>
        <v>1</v>
      </c>
      <c r="I154" s="516">
        <f t="shared" si="42"/>
        <v>0</v>
      </c>
      <c r="J154" s="538"/>
      <c r="K154" s="538">
        <f t="shared" si="44"/>
        <v>0.44700000000000001</v>
      </c>
      <c r="L154" s="538">
        <f t="shared" si="45"/>
        <v>0</v>
      </c>
      <c r="M154" s="538">
        <f t="shared" si="46"/>
        <v>0.55300000000000005</v>
      </c>
      <c r="N154" s="538">
        <f t="shared" si="47"/>
        <v>0.44700000000000001</v>
      </c>
      <c r="O154" s="538">
        <f t="shared" si="48"/>
        <v>0</v>
      </c>
      <c r="P154" s="538">
        <f t="shared" si="49"/>
        <v>0.55300000000000005</v>
      </c>
      <c r="U154" s="1336" t="s">
        <v>2516</v>
      </c>
      <c r="V154" s="1345"/>
      <c r="W154" s="547"/>
      <c r="X154" s="547"/>
      <c r="Z154" s="447" t="s">
        <v>2285</v>
      </c>
      <c r="AA154" s="542">
        <v>8</v>
      </c>
      <c r="AD154" s="447">
        <f t="shared" si="51"/>
        <v>6209</v>
      </c>
      <c r="AE154" s="448" t="s">
        <v>1896</v>
      </c>
      <c r="AF154" s="447">
        <v>837080</v>
      </c>
      <c r="AG154" s="447">
        <v>204523</v>
      </c>
      <c r="AH154" s="449">
        <v>0.8036459188385594</v>
      </c>
      <c r="AI154" s="449">
        <v>0.1963540811614406</v>
      </c>
      <c r="AJ154" s="447" t="str">
        <f t="shared" si="52"/>
        <v>NEW</v>
      </c>
      <c r="BG154" s="447">
        <f t="shared" si="50"/>
        <v>6152</v>
      </c>
      <c r="BH154" s="447">
        <v>6152</v>
      </c>
      <c r="BI154" s="447" t="s">
        <v>1881</v>
      </c>
      <c r="BJ154" s="447">
        <v>83877</v>
      </c>
      <c r="BK154" s="447">
        <v>21092</v>
      </c>
      <c r="BL154" s="447">
        <v>0.79906448570530342</v>
      </c>
      <c r="BM154" s="447">
        <v>0.20093551429469653</v>
      </c>
      <c r="BO154" s="447">
        <f t="shared" si="53"/>
        <v>6326</v>
      </c>
      <c r="BP154" s="448" t="s">
        <v>1917</v>
      </c>
      <c r="BQ154" s="447">
        <v>257189</v>
      </c>
      <c r="BR154" s="447">
        <v>0.7247720900085951</v>
      </c>
      <c r="BS154" s="447">
        <v>0.2752279099914049</v>
      </c>
      <c r="BT154" s="447">
        <f t="shared" si="54"/>
        <v>0</v>
      </c>
      <c r="CA154" s="926"/>
      <c r="CB154" s="1295">
        <f t="shared" si="55"/>
        <v>6083</v>
      </c>
      <c r="CC154" s="1295">
        <f t="shared" si="56"/>
        <v>6083</v>
      </c>
      <c r="CD154" s="447">
        <v>154</v>
      </c>
      <c r="CE154" s="1295" t="s">
        <v>1863</v>
      </c>
      <c r="CF154" s="1344"/>
      <c r="CG154" s="1366">
        <v>0.48159032601302248</v>
      </c>
      <c r="CH154" s="1367"/>
      <c r="CI154" s="1366">
        <v>0</v>
      </c>
      <c r="CJ154" s="1368"/>
      <c r="CK154" s="1366">
        <v>0.51840967398697757</v>
      </c>
      <c r="CN154" s="566" t="s">
        <v>1893</v>
      </c>
      <c r="CO154" s="447">
        <v>133575</v>
      </c>
      <c r="CQ154" s="566" t="s">
        <v>1893</v>
      </c>
      <c r="CR154" s="447">
        <v>15546</v>
      </c>
      <c r="CT154" s="566" t="s">
        <v>1893</v>
      </c>
      <c r="CU154" s="447">
        <v>207140</v>
      </c>
    </row>
    <row r="155" spans="1:99">
      <c r="A155" s="447">
        <f t="shared" si="43"/>
        <v>6250</v>
      </c>
      <c r="B155" s="448" t="s">
        <v>1902</v>
      </c>
      <c r="C155" s="447">
        <v>270240</v>
      </c>
      <c r="D155" s="447">
        <v>120161</v>
      </c>
      <c r="E155" s="449">
        <v>1</v>
      </c>
      <c r="F155" s="449">
        <v>0</v>
      </c>
      <c r="G155" s="449"/>
      <c r="H155" s="516">
        <f t="shared" si="41"/>
        <v>1</v>
      </c>
      <c r="I155" s="516">
        <f t="shared" si="42"/>
        <v>0</v>
      </c>
      <c r="J155" s="538"/>
      <c r="K155" s="538">
        <f t="shared" si="44"/>
        <v>0.44386059590422361</v>
      </c>
      <c r="L155" s="538">
        <f t="shared" si="45"/>
        <v>0</v>
      </c>
      <c r="M155" s="538">
        <f t="shared" si="46"/>
        <v>0.55613940409577645</v>
      </c>
      <c r="N155" s="538">
        <f t="shared" si="47"/>
        <v>0.44386059590422361</v>
      </c>
      <c r="O155" s="538">
        <f t="shared" si="48"/>
        <v>0</v>
      </c>
      <c r="P155" s="538">
        <f t="shared" si="49"/>
        <v>0.55613940409577645</v>
      </c>
      <c r="U155" s="1336" t="s">
        <v>2517</v>
      </c>
      <c r="V155" s="1345"/>
      <c r="W155" s="547"/>
      <c r="X155" s="547"/>
      <c r="Z155" s="447" t="s">
        <v>2286</v>
      </c>
      <c r="AA155" s="542">
        <v>8</v>
      </c>
      <c r="AD155" s="447">
        <f t="shared" si="51"/>
        <v>6220</v>
      </c>
      <c r="AE155" s="448" t="s">
        <v>1897</v>
      </c>
      <c r="AF155" s="447">
        <v>446142</v>
      </c>
      <c r="AG155" s="447">
        <v>181877</v>
      </c>
      <c r="AH155" s="449">
        <v>0.71039570458855539</v>
      </c>
      <c r="AI155" s="449">
        <v>0.28960429541144461</v>
      </c>
      <c r="AJ155" s="447">
        <f t="shared" si="52"/>
        <v>6220</v>
      </c>
      <c r="BG155" s="447">
        <f t="shared" si="50"/>
        <v>6159</v>
      </c>
      <c r="BH155" s="447">
        <v>6159</v>
      </c>
      <c r="BI155" s="447" t="s">
        <v>1882</v>
      </c>
      <c r="BJ155" s="447">
        <v>90028</v>
      </c>
      <c r="BK155" s="447">
        <v>22099</v>
      </c>
      <c r="BL155" s="447">
        <v>0.80291098486537582</v>
      </c>
      <c r="BM155" s="447">
        <v>0.19708901513462412</v>
      </c>
      <c r="BO155" s="447">
        <f t="shared" si="53"/>
        <v>6669</v>
      </c>
      <c r="BP155" s="448" t="s">
        <v>1920</v>
      </c>
      <c r="BQ155" s="447">
        <v>21524</v>
      </c>
      <c r="BR155" s="447">
        <v>0.7143947691592818</v>
      </c>
      <c r="BS155" s="447">
        <v>0.2856052308407182</v>
      </c>
      <c r="BT155" s="447">
        <f t="shared" si="54"/>
        <v>0</v>
      </c>
      <c r="CA155" s="926"/>
      <c r="CB155" s="1295">
        <f t="shared" si="55"/>
        <v>6086</v>
      </c>
      <c r="CC155" s="1295">
        <f t="shared" si="56"/>
        <v>6086</v>
      </c>
      <c r="CD155" s="447">
        <v>155</v>
      </c>
      <c r="CE155" s="1295" t="s">
        <v>1864</v>
      </c>
      <c r="CF155" s="1344"/>
      <c r="CG155" s="1366">
        <v>0.45862954712597126</v>
      </c>
      <c r="CH155" s="1367"/>
      <c r="CI155" s="1366">
        <v>0</v>
      </c>
      <c r="CJ155" s="1368"/>
      <c r="CK155" s="1366">
        <v>0.54137045287402874</v>
      </c>
      <c r="CN155" s="566" t="s">
        <v>1894</v>
      </c>
      <c r="CO155" s="447">
        <v>79228</v>
      </c>
      <c r="CQ155" s="566" t="s">
        <v>1894</v>
      </c>
      <c r="CR155" s="447">
        <v>9810</v>
      </c>
      <c r="CT155" s="566" t="s">
        <v>1894</v>
      </c>
      <c r="CU155" s="447">
        <v>125282</v>
      </c>
    </row>
    <row r="156" spans="1:99">
      <c r="A156" s="447">
        <f t="shared" si="43"/>
        <v>6252</v>
      </c>
      <c r="B156" s="448" t="s">
        <v>1903</v>
      </c>
      <c r="C156" s="447">
        <v>708579</v>
      </c>
      <c r="D156" s="447">
        <v>280419</v>
      </c>
      <c r="E156" s="449">
        <v>1</v>
      </c>
      <c r="F156" s="449">
        <v>0</v>
      </c>
      <c r="G156" s="449"/>
      <c r="H156" s="516">
        <f t="shared" si="41"/>
        <v>1</v>
      </c>
      <c r="I156" s="516">
        <f t="shared" si="42"/>
        <v>0</v>
      </c>
      <c r="J156" s="538"/>
      <c r="K156" s="538">
        <f t="shared" si="44"/>
        <v>0.44384899669863548</v>
      </c>
      <c r="L156" s="538">
        <f t="shared" si="45"/>
        <v>0</v>
      </c>
      <c r="M156" s="538">
        <f t="shared" si="46"/>
        <v>0.55615100330136458</v>
      </c>
      <c r="N156" s="538">
        <f t="shared" si="47"/>
        <v>0.44384899669863548</v>
      </c>
      <c r="O156" s="538">
        <f t="shared" si="48"/>
        <v>0</v>
      </c>
      <c r="P156" s="538">
        <f t="shared" si="49"/>
        <v>0.55615100330136458</v>
      </c>
      <c r="U156" s="1336" t="s">
        <v>2518</v>
      </c>
      <c r="V156" s="1345"/>
      <c r="W156" s="547"/>
      <c r="X156" s="547"/>
      <c r="Z156" s="447" t="s">
        <v>2287</v>
      </c>
      <c r="AA156" s="542">
        <v>8</v>
      </c>
      <c r="AD156" s="447">
        <f t="shared" si="51"/>
        <v>6222</v>
      </c>
      <c r="AE156" s="448" t="s">
        <v>1898</v>
      </c>
      <c r="AF156" s="447">
        <v>430721</v>
      </c>
      <c r="AG156" s="447">
        <v>139868</v>
      </c>
      <c r="AH156" s="449">
        <v>0.75487084398752868</v>
      </c>
      <c r="AI156" s="449">
        <v>0.24512915601247132</v>
      </c>
      <c r="AJ156" s="447">
        <f t="shared" si="52"/>
        <v>6222</v>
      </c>
      <c r="BG156" s="447">
        <f t="shared" si="50"/>
        <v>6161</v>
      </c>
      <c r="BH156" s="447">
        <v>6161</v>
      </c>
      <c r="BI156" s="447" t="s">
        <v>1883</v>
      </c>
      <c r="BJ156" s="447">
        <v>0</v>
      </c>
      <c r="BK156" s="447">
        <v>0</v>
      </c>
      <c r="BL156" s="447">
        <v>0</v>
      </c>
      <c r="BM156" s="447">
        <v>0</v>
      </c>
      <c r="BO156" s="447">
        <f t="shared" si="53"/>
        <v>6671</v>
      </c>
      <c r="BP156" s="448" t="s">
        <v>1921</v>
      </c>
      <c r="BQ156" s="447">
        <v>43125</v>
      </c>
      <c r="BR156" s="447">
        <v>0.74111945556720338</v>
      </c>
      <c r="BS156" s="447">
        <v>0.25888054443279662</v>
      </c>
      <c r="BT156" s="447">
        <f t="shared" si="54"/>
        <v>0</v>
      </c>
      <c r="CA156" s="926"/>
      <c r="CB156" s="1295">
        <f t="shared" si="55"/>
        <v>6087</v>
      </c>
      <c r="CC156" s="1295">
        <f t="shared" si="56"/>
        <v>6087</v>
      </c>
      <c r="CD156" s="447">
        <v>156</v>
      </c>
      <c r="CE156" s="1295" t="s">
        <v>1865</v>
      </c>
      <c r="CF156" s="1344"/>
      <c r="CG156" s="1366">
        <v>0.4086320657179916</v>
      </c>
      <c r="CH156" s="1367"/>
      <c r="CI156" s="1366">
        <v>0</v>
      </c>
      <c r="CJ156" s="1368"/>
      <c r="CK156" s="1366">
        <v>0.5913679342820084</v>
      </c>
      <c r="CN156" s="566" t="s">
        <v>1895</v>
      </c>
      <c r="CO156" s="447">
        <v>157706</v>
      </c>
      <c r="CQ156" s="566" t="s">
        <v>1895</v>
      </c>
      <c r="CR156" s="447">
        <v>19314</v>
      </c>
      <c r="CT156" s="566" t="s">
        <v>1895</v>
      </c>
      <c r="CU156" s="447">
        <v>249784</v>
      </c>
    </row>
    <row r="157" spans="1:99">
      <c r="A157" s="447">
        <f t="shared" si="43"/>
        <v>6254</v>
      </c>
      <c r="B157" s="448" t="s">
        <v>1904</v>
      </c>
      <c r="C157" s="447">
        <v>297696</v>
      </c>
      <c r="D157" s="447">
        <v>142924</v>
      </c>
      <c r="E157" s="449">
        <v>1</v>
      </c>
      <c r="F157" s="449">
        <v>0</v>
      </c>
      <c r="G157" s="449"/>
      <c r="H157" s="516">
        <f t="shared" si="41"/>
        <v>1</v>
      </c>
      <c r="I157" s="516">
        <f t="shared" si="42"/>
        <v>0</v>
      </c>
      <c r="J157" s="538"/>
      <c r="K157" s="538">
        <f t="shared" si="44"/>
        <v>0.44503622796582676</v>
      </c>
      <c r="L157" s="538">
        <f t="shared" si="45"/>
        <v>0</v>
      </c>
      <c r="M157" s="538">
        <f t="shared" si="46"/>
        <v>0.55496377203417324</v>
      </c>
      <c r="N157" s="538">
        <f t="shared" si="47"/>
        <v>0.44503622796582676</v>
      </c>
      <c r="O157" s="538">
        <f t="shared" si="48"/>
        <v>0</v>
      </c>
      <c r="P157" s="538">
        <f t="shared" si="49"/>
        <v>0.55496377203417324</v>
      </c>
      <c r="U157" s="1336" t="s">
        <v>2519</v>
      </c>
      <c r="V157" s="1345"/>
      <c r="W157" s="547"/>
      <c r="X157" s="547"/>
      <c r="Z157" s="447" t="s">
        <v>2288</v>
      </c>
      <c r="AA157" s="542">
        <v>8</v>
      </c>
      <c r="AD157" s="447">
        <f t="shared" si="51"/>
        <v>6224</v>
      </c>
      <c r="AE157" s="448" t="s">
        <v>1900</v>
      </c>
      <c r="AF157" s="447">
        <v>134338</v>
      </c>
      <c r="AG157" s="447">
        <v>55219</v>
      </c>
      <c r="AH157" s="449">
        <v>0.70869448239843424</v>
      </c>
      <c r="AI157" s="449">
        <v>0.29130551760156576</v>
      </c>
      <c r="AJ157" s="447">
        <f t="shared" si="52"/>
        <v>6224</v>
      </c>
      <c r="BG157" s="447">
        <f t="shared" si="50"/>
        <v>6163</v>
      </c>
      <c r="BH157" s="447">
        <v>6163</v>
      </c>
      <c r="BI157" s="447" t="s">
        <v>1884</v>
      </c>
      <c r="BJ157" s="447">
        <v>22846</v>
      </c>
      <c r="BK157" s="447">
        <v>4482</v>
      </c>
      <c r="BL157" s="447">
        <v>0.83599238875878223</v>
      </c>
      <c r="BM157" s="447">
        <v>0.16400761124121779</v>
      </c>
      <c r="BO157" s="447">
        <f t="shared" si="53"/>
        <v>6672</v>
      </c>
      <c r="BP157" s="448" t="s">
        <v>1922</v>
      </c>
      <c r="BQ157" s="447">
        <v>11708</v>
      </c>
      <c r="BR157" s="447">
        <v>0.63211316272540763</v>
      </c>
      <c r="BS157" s="447">
        <v>0.36788683727459237</v>
      </c>
      <c r="BT157" s="447">
        <f t="shared" si="54"/>
        <v>0</v>
      </c>
      <c r="CA157" s="926"/>
      <c r="CB157" s="1295">
        <f t="shared" si="55"/>
        <v>6089</v>
      </c>
      <c r="CC157" s="1295">
        <f t="shared" si="56"/>
        <v>6089</v>
      </c>
      <c r="CD157" s="447">
        <v>157</v>
      </c>
      <c r="CE157" s="1295" t="s">
        <v>8044</v>
      </c>
      <c r="CF157" s="1344"/>
      <c r="CG157" s="1366" t="s">
        <v>8073</v>
      </c>
      <c r="CH157" s="1367"/>
      <c r="CI157" s="1366">
        <v>0</v>
      </c>
      <c r="CJ157" s="1368"/>
      <c r="CK157" s="1366" t="s">
        <v>8073</v>
      </c>
      <c r="CN157" s="566" t="s">
        <v>1896</v>
      </c>
      <c r="CO157" s="447">
        <v>82592</v>
      </c>
      <c r="CQ157" s="566" t="s">
        <v>1896</v>
      </c>
      <c r="CR157" s="447">
        <v>18115</v>
      </c>
      <c r="CT157" s="566" t="s">
        <v>1896</v>
      </c>
      <c r="CU157" s="447">
        <v>145620</v>
      </c>
    </row>
    <row r="158" spans="1:99">
      <c r="A158" s="447">
        <f t="shared" si="43"/>
        <v>6255</v>
      </c>
      <c r="B158" s="448" t="s">
        <v>1905</v>
      </c>
      <c r="C158" s="447">
        <v>382719</v>
      </c>
      <c r="D158" s="447">
        <v>159241</v>
      </c>
      <c r="E158" s="449">
        <v>1</v>
      </c>
      <c r="F158" s="449">
        <v>0</v>
      </c>
      <c r="G158" s="449"/>
      <c r="H158" s="516">
        <f t="shared" si="41"/>
        <v>1</v>
      </c>
      <c r="I158" s="516">
        <f t="shared" si="42"/>
        <v>0</v>
      </c>
      <c r="J158" s="538"/>
      <c r="K158" s="538">
        <f t="shared" si="44"/>
        <v>0.45586818042921279</v>
      </c>
      <c r="L158" s="538">
        <f t="shared" si="45"/>
        <v>0</v>
      </c>
      <c r="M158" s="538">
        <f t="shared" si="46"/>
        <v>0.54413181957078716</v>
      </c>
      <c r="N158" s="538">
        <f t="shared" si="47"/>
        <v>0.45586818042921279</v>
      </c>
      <c r="O158" s="538">
        <f t="shared" si="48"/>
        <v>0</v>
      </c>
      <c r="P158" s="538">
        <f t="shared" si="49"/>
        <v>0.54413181957078716</v>
      </c>
      <c r="U158" s="1336" t="s">
        <v>2520</v>
      </c>
      <c r="V158" s="1345"/>
      <c r="W158" s="547"/>
      <c r="X158" s="547"/>
      <c r="Z158" s="447" t="s">
        <v>2289</v>
      </c>
      <c r="AA158" s="542">
        <v>8</v>
      </c>
      <c r="AD158" s="447">
        <f t="shared" si="51"/>
        <v>6230</v>
      </c>
      <c r="AE158" s="447" t="s">
        <v>1901</v>
      </c>
      <c r="AF158" s="447">
        <v>755500</v>
      </c>
      <c r="AG158" s="447">
        <v>237279.99999999988</v>
      </c>
      <c r="AH158" s="449">
        <v>0.76099437941940817</v>
      </c>
      <c r="AI158" s="449">
        <v>0.23900562058059183</v>
      </c>
      <c r="AJ158" s="447">
        <f t="shared" si="52"/>
        <v>6230</v>
      </c>
      <c r="BG158" s="447">
        <f t="shared" si="50"/>
        <v>6166</v>
      </c>
      <c r="BH158" s="447">
        <v>6166</v>
      </c>
      <c r="BI158" s="447" t="s">
        <v>1885</v>
      </c>
      <c r="BJ158" s="447">
        <v>105496</v>
      </c>
      <c r="BK158" s="447">
        <v>25991</v>
      </c>
      <c r="BL158" s="447">
        <v>0.80233026839155197</v>
      </c>
      <c r="BM158" s="447">
        <v>0.19766973160844797</v>
      </c>
      <c r="BO158" s="447">
        <f t="shared" si="53"/>
        <v>6675</v>
      </c>
      <c r="BP158" s="448" t="s">
        <v>1923</v>
      </c>
      <c r="BQ158" s="447">
        <v>112545</v>
      </c>
      <c r="BR158" s="447">
        <v>0.69833459500378503</v>
      </c>
      <c r="BS158" s="447">
        <v>0.30166540499621497</v>
      </c>
      <c r="BT158" s="447">
        <f t="shared" si="54"/>
        <v>0</v>
      </c>
      <c r="CA158" s="926"/>
      <c r="CB158" s="1295">
        <f t="shared" si="55"/>
        <v>6094</v>
      </c>
      <c r="CC158" s="1295">
        <f t="shared" si="56"/>
        <v>6094</v>
      </c>
      <c r="CD158" s="447">
        <v>158</v>
      </c>
      <c r="CE158" s="1295" t="s">
        <v>8064</v>
      </c>
      <c r="CF158" s="1344"/>
      <c r="CG158" s="1366" t="s">
        <v>8073</v>
      </c>
      <c r="CH158" s="1367"/>
      <c r="CI158" s="1366">
        <v>0</v>
      </c>
      <c r="CJ158" s="1368"/>
      <c r="CK158" s="1366" t="s">
        <v>8073</v>
      </c>
      <c r="CN158" s="566" t="s">
        <v>1897</v>
      </c>
      <c r="CO158" s="447">
        <v>333758</v>
      </c>
      <c r="CQ158" s="566" t="s">
        <v>1897</v>
      </c>
      <c r="CR158" s="447">
        <v>83527</v>
      </c>
      <c r="CT158" s="566" t="s">
        <v>1897</v>
      </c>
      <c r="CU158" s="447">
        <v>765052</v>
      </c>
    </row>
    <row r="159" spans="1:99">
      <c r="A159" s="447">
        <f t="shared" si="43"/>
        <v>6260</v>
      </c>
      <c r="B159" s="448" t="s">
        <v>1906</v>
      </c>
      <c r="C159" s="447">
        <v>370054</v>
      </c>
      <c r="D159" s="447">
        <v>156268</v>
      </c>
      <c r="E159" s="449">
        <v>1</v>
      </c>
      <c r="F159" s="449">
        <v>0</v>
      </c>
      <c r="G159" s="449"/>
      <c r="H159" s="516">
        <f t="shared" si="41"/>
        <v>1</v>
      </c>
      <c r="I159" s="516">
        <f t="shared" si="42"/>
        <v>0</v>
      </c>
      <c r="J159" s="538"/>
      <c r="K159" s="538">
        <f t="shared" si="44"/>
        <v>0.43153108418324237</v>
      </c>
      <c r="L159" s="538">
        <f t="shared" si="45"/>
        <v>0</v>
      </c>
      <c r="M159" s="538">
        <f t="shared" si="46"/>
        <v>0.56846891581675763</v>
      </c>
      <c r="N159" s="538">
        <f t="shared" si="47"/>
        <v>0.43153108418324237</v>
      </c>
      <c r="O159" s="538">
        <f t="shared" si="48"/>
        <v>0</v>
      </c>
      <c r="P159" s="538">
        <f t="shared" si="49"/>
        <v>0.56846891581675763</v>
      </c>
      <c r="U159" s="1336" t="s">
        <v>2521</v>
      </c>
      <c r="V159" s="1345"/>
      <c r="W159" s="547"/>
      <c r="X159" s="547"/>
      <c r="Z159" s="447" t="s">
        <v>2290</v>
      </c>
      <c r="AA159" s="542">
        <v>8</v>
      </c>
      <c r="AD159" s="447">
        <f t="shared" si="51"/>
        <v>6250</v>
      </c>
      <c r="AE159" s="448" t="s">
        <v>1902</v>
      </c>
      <c r="AF159" s="447">
        <v>279865</v>
      </c>
      <c r="AG159" s="447">
        <v>98348</v>
      </c>
      <c r="AH159" s="449">
        <v>0.73996663255890205</v>
      </c>
      <c r="AI159" s="449">
        <v>0.26003336744109795</v>
      </c>
      <c r="AJ159" s="447">
        <f t="shared" si="52"/>
        <v>6250</v>
      </c>
      <c r="BG159" s="447">
        <f t="shared" si="50"/>
        <v>6167</v>
      </c>
      <c r="BH159" s="447">
        <v>6167</v>
      </c>
      <c r="BI159" s="447" t="s">
        <v>1886</v>
      </c>
      <c r="BJ159" s="447">
        <v>43177</v>
      </c>
      <c r="BK159" s="447">
        <v>17061</v>
      </c>
      <c r="BL159" s="447">
        <v>0.71677346525449048</v>
      </c>
      <c r="BM159" s="447">
        <v>0.28322653474550946</v>
      </c>
      <c r="BO159" s="447">
        <f t="shared" si="53"/>
        <v>6676</v>
      </c>
      <c r="BP159" s="448" t="s">
        <v>1924</v>
      </c>
      <c r="BQ159" s="447">
        <v>2867</v>
      </c>
      <c r="BR159" s="447">
        <v>0.70373097692685327</v>
      </c>
      <c r="BS159" s="447">
        <v>0.29626902307314673</v>
      </c>
      <c r="BT159" s="447">
        <f t="shared" si="54"/>
        <v>0</v>
      </c>
      <c r="CA159" s="926"/>
      <c r="CB159" s="1295">
        <f t="shared" si="55"/>
        <v>6099</v>
      </c>
      <c r="CC159" s="1295">
        <f t="shared" si="56"/>
        <v>6099</v>
      </c>
      <c r="CD159" s="447">
        <v>159</v>
      </c>
      <c r="CE159" s="1295" t="s">
        <v>1866</v>
      </c>
      <c r="CF159" s="1344"/>
      <c r="CG159" s="1366">
        <v>0.39562332423680674</v>
      </c>
      <c r="CH159" s="1367"/>
      <c r="CI159" s="1366">
        <v>0</v>
      </c>
      <c r="CJ159" s="1368"/>
      <c r="CK159" s="1366">
        <v>0.60437667576319332</v>
      </c>
      <c r="CN159" s="566" t="s">
        <v>1898</v>
      </c>
      <c r="CO159" s="447">
        <v>446259</v>
      </c>
      <c r="CQ159" s="566" t="s">
        <v>1898</v>
      </c>
      <c r="CR159" s="447">
        <v>90058</v>
      </c>
      <c r="CT159" s="566" t="s">
        <v>1898</v>
      </c>
      <c r="CU159" s="447">
        <v>1058888</v>
      </c>
    </row>
    <row r="160" spans="1:99">
      <c r="A160" s="447">
        <f t="shared" si="43"/>
        <v>6280</v>
      </c>
      <c r="B160" s="448" t="s">
        <v>1909</v>
      </c>
      <c r="C160" s="447">
        <v>0</v>
      </c>
      <c r="D160" s="447">
        <v>0</v>
      </c>
      <c r="E160" s="449">
        <v>1</v>
      </c>
      <c r="F160" s="449">
        <v>0</v>
      </c>
      <c r="G160" s="449"/>
      <c r="H160" s="516">
        <f t="shared" si="41"/>
        <v>1</v>
      </c>
      <c r="I160" s="516">
        <f t="shared" si="42"/>
        <v>0</v>
      </c>
      <c r="J160" s="538"/>
      <c r="K160" s="538">
        <f t="shared" si="44"/>
        <v>0.41899999999999998</v>
      </c>
      <c r="L160" s="538">
        <f t="shared" si="45"/>
        <v>0</v>
      </c>
      <c r="M160" s="538">
        <f t="shared" si="46"/>
        <v>0.58099999999999996</v>
      </c>
      <c r="N160" s="538">
        <f t="shared" si="47"/>
        <v>0.41899999999999998</v>
      </c>
      <c r="O160" s="538">
        <f t="shared" si="48"/>
        <v>0</v>
      </c>
      <c r="P160" s="538">
        <f t="shared" si="49"/>
        <v>0.58099999999999996</v>
      </c>
      <c r="U160" s="1336" t="s">
        <v>2522</v>
      </c>
      <c r="V160" s="1345"/>
      <c r="W160" s="547"/>
      <c r="X160" s="547"/>
      <c r="Z160" s="447" t="s">
        <v>2291</v>
      </c>
      <c r="AA160" s="542">
        <v>8</v>
      </c>
      <c r="AD160" s="447">
        <f t="shared" si="51"/>
        <v>6252</v>
      </c>
      <c r="AE160" s="448" t="s">
        <v>1903</v>
      </c>
      <c r="AF160" s="447">
        <v>455221</v>
      </c>
      <c r="AG160" s="447">
        <v>158597</v>
      </c>
      <c r="AH160" s="449">
        <v>0.741622109485222</v>
      </c>
      <c r="AI160" s="449">
        <v>0.258377890514778</v>
      </c>
      <c r="AJ160" s="447">
        <f t="shared" si="52"/>
        <v>6252</v>
      </c>
      <c r="BG160" s="447">
        <f t="shared" si="50"/>
        <v>6169</v>
      </c>
      <c r="BH160" s="447">
        <v>6169</v>
      </c>
      <c r="BI160" s="447" t="s">
        <v>1887</v>
      </c>
      <c r="BJ160" s="447">
        <v>0</v>
      </c>
      <c r="BK160" s="447">
        <v>0</v>
      </c>
      <c r="BL160" s="447">
        <v>0</v>
      </c>
      <c r="BM160" s="447">
        <v>0</v>
      </c>
      <c r="BO160" s="447">
        <f t="shared" si="53"/>
        <v>6720</v>
      </c>
      <c r="BP160" s="448" t="s">
        <v>1925</v>
      </c>
      <c r="BQ160" s="447">
        <v>69327</v>
      </c>
      <c r="BR160" s="447">
        <v>0.70040714884674837</v>
      </c>
      <c r="BS160" s="447">
        <v>0.29959285115325163</v>
      </c>
      <c r="BT160" s="447">
        <f t="shared" si="54"/>
        <v>0</v>
      </c>
      <c r="CA160" s="926"/>
      <c r="CB160" s="1295">
        <f t="shared" si="55"/>
        <v>6103</v>
      </c>
      <c r="CC160" s="1295">
        <f t="shared" si="56"/>
        <v>6103</v>
      </c>
      <c r="CD160" s="447">
        <v>160</v>
      </c>
      <c r="CE160" s="1295" t="s">
        <v>1869</v>
      </c>
      <c r="CF160" s="1344"/>
      <c r="CG160" s="1366">
        <v>0.43728470111448836</v>
      </c>
      <c r="CH160" s="1367"/>
      <c r="CI160" s="1366">
        <v>0</v>
      </c>
      <c r="CJ160" s="1368"/>
      <c r="CK160" s="1366">
        <v>0.56271529888551164</v>
      </c>
      <c r="CN160" s="566" t="s">
        <v>1899</v>
      </c>
      <c r="CO160" s="447">
        <v>42942</v>
      </c>
      <c r="CQ160" s="566" t="s">
        <v>1899</v>
      </c>
      <c r="CR160" s="447">
        <v>8290</v>
      </c>
      <c r="CT160" s="566" t="s">
        <v>1899</v>
      </c>
      <c r="CU160" s="447">
        <v>80334</v>
      </c>
    </row>
    <row r="161" spans="1:99">
      <c r="A161" s="447">
        <f t="shared" si="43"/>
        <v>6282</v>
      </c>
      <c r="B161" s="448" t="s">
        <v>1910</v>
      </c>
      <c r="C161" s="447">
        <v>321478</v>
      </c>
      <c r="D161" s="447">
        <v>128579</v>
      </c>
      <c r="E161" s="449">
        <v>1</v>
      </c>
      <c r="F161" s="449">
        <v>0</v>
      </c>
      <c r="G161" s="449"/>
      <c r="H161" s="516">
        <f t="shared" si="41"/>
        <v>1</v>
      </c>
      <c r="I161" s="516">
        <f t="shared" si="42"/>
        <v>0</v>
      </c>
      <c r="J161" s="538"/>
      <c r="K161" s="538">
        <f t="shared" si="44"/>
        <v>0.42950683046429067</v>
      </c>
      <c r="L161" s="538">
        <f t="shared" si="45"/>
        <v>0</v>
      </c>
      <c r="M161" s="538">
        <f t="shared" si="46"/>
        <v>0.57049316953570928</v>
      </c>
      <c r="N161" s="538">
        <f t="shared" si="47"/>
        <v>0.42950683046429067</v>
      </c>
      <c r="O161" s="538">
        <f t="shared" si="48"/>
        <v>0</v>
      </c>
      <c r="P161" s="538">
        <f t="shared" si="49"/>
        <v>0.57049316953570928</v>
      </c>
      <c r="U161" s="1336" t="s">
        <v>2523</v>
      </c>
      <c r="V161" s="1345"/>
      <c r="W161" s="547"/>
      <c r="X161" s="547"/>
      <c r="Z161" s="447" t="s">
        <v>2292</v>
      </c>
      <c r="AA161" s="542">
        <v>8</v>
      </c>
      <c r="AD161" s="447">
        <f t="shared" si="51"/>
        <v>6254</v>
      </c>
      <c r="AE161" s="448" t="s">
        <v>1904</v>
      </c>
      <c r="AF161" s="447">
        <v>262082</v>
      </c>
      <c r="AG161" s="447">
        <v>102548</v>
      </c>
      <c r="AH161" s="449">
        <v>0.71876148424430242</v>
      </c>
      <c r="AI161" s="449">
        <v>0.28123851575569758</v>
      </c>
      <c r="AJ161" s="447">
        <f t="shared" si="52"/>
        <v>6254</v>
      </c>
      <c r="BG161" s="447">
        <f t="shared" si="50"/>
        <v>6170</v>
      </c>
      <c r="BH161" s="447">
        <v>6170</v>
      </c>
      <c r="BI161" s="447" t="s">
        <v>1888</v>
      </c>
      <c r="BJ161" s="447">
        <v>536410</v>
      </c>
      <c r="BK161" s="447">
        <v>181656</v>
      </c>
      <c r="BL161" s="447">
        <v>0.74702046887054951</v>
      </c>
      <c r="BM161" s="447">
        <v>0.25297953112945049</v>
      </c>
      <c r="BO161" s="447">
        <f t="shared" si="53"/>
        <v>6807</v>
      </c>
      <c r="BP161" s="448" t="s">
        <v>1927</v>
      </c>
      <c r="BQ161" s="447">
        <v>16253</v>
      </c>
      <c r="BR161" s="447">
        <v>0.77339995241494175</v>
      </c>
      <c r="BS161" s="447">
        <v>0.22660004758505825</v>
      </c>
      <c r="BT161" s="447">
        <f t="shared" si="54"/>
        <v>0</v>
      </c>
      <c r="CA161" s="926"/>
      <c r="CB161" s="1295">
        <f t="shared" si="55"/>
        <v>6104</v>
      </c>
      <c r="CC161" s="1295">
        <f t="shared" si="56"/>
        <v>6104</v>
      </c>
      <c r="CD161" s="447">
        <v>161</v>
      </c>
      <c r="CE161" s="1295" t="s">
        <v>1870</v>
      </c>
      <c r="CF161" s="1344"/>
      <c r="CG161" s="1366">
        <v>0.43125043249602102</v>
      </c>
      <c r="CH161" s="1367"/>
      <c r="CI161" s="1366">
        <v>0</v>
      </c>
      <c r="CJ161" s="1368"/>
      <c r="CK161" s="1366">
        <v>0.56874956750397898</v>
      </c>
      <c r="CN161" s="566" t="s">
        <v>1900</v>
      </c>
      <c r="CO161" s="447">
        <v>47235</v>
      </c>
      <c r="CQ161" s="566" t="s">
        <v>1900</v>
      </c>
      <c r="CR161" s="447">
        <v>11151</v>
      </c>
      <c r="CT161" s="566" t="s">
        <v>1900</v>
      </c>
      <c r="CU161" s="447">
        <v>109764</v>
      </c>
    </row>
    <row r="162" spans="1:99">
      <c r="A162" s="447">
        <f t="shared" si="43"/>
        <v>6284</v>
      </c>
      <c r="B162" s="448" t="s">
        <v>1911</v>
      </c>
      <c r="C162" s="447">
        <v>0</v>
      </c>
      <c r="D162" s="447">
        <v>0</v>
      </c>
      <c r="E162" s="449">
        <v>1</v>
      </c>
      <c r="F162" s="449">
        <v>0</v>
      </c>
      <c r="G162" s="449"/>
      <c r="H162" s="516">
        <f t="shared" si="41"/>
        <v>1</v>
      </c>
      <c r="I162" s="516">
        <f t="shared" si="42"/>
        <v>0</v>
      </c>
      <c r="J162" s="538"/>
      <c r="K162" s="538">
        <f t="shared" si="44"/>
        <v>0.38859688701062783</v>
      </c>
      <c r="L162" s="538">
        <f t="shared" si="45"/>
        <v>0</v>
      </c>
      <c r="M162" s="538">
        <f t="shared" si="46"/>
        <v>0.61140311298937222</v>
      </c>
      <c r="N162" s="538">
        <f t="shared" si="47"/>
        <v>0.38859688701062783</v>
      </c>
      <c r="O162" s="538">
        <f t="shared" si="48"/>
        <v>0</v>
      </c>
      <c r="P162" s="538">
        <f t="shared" si="49"/>
        <v>0.61140311298937222</v>
      </c>
      <c r="U162" s="1336" t="s">
        <v>4892</v>
      </c>
      <c r="V162" s="1345"/>
      <c r="W162" s="547"/>
      <c r="X162" s="547"/>
      <c r="Z162" s="447" t="s">
        <v>2472</v>
      </c>
      <c r="AA162" s="542">
        <v>8</v>
      </c>
      <c r="AD162" s="447">
        <f t="shared" si="51"/>
        <v>6255</v>
      </c>
      <c r="AE162" s="448" t="s">
        <v>1905</v>
      </c>
      <c r="AF162" s="447">
        <v>316931</v>
      </c>
      <c r="AG162" s="447">
        <v>113784</v>
      </c>
      <c r="AH162" s="449">
        <v>0.73582531372253113</v>
      </c>
      <c r="AI162" s="449">
        <v>0.26417468627746887</v>
      </c>
      <c r="AJ162" s="447">
        <f t="shared" si="52"/>
        <v>6255</v>
      </c>
      <c r="BG162" s="447">
        <f t="shared" si="50"/>
        <v>6171</v>
      </c>
      <c r="BH162" s="447">
        <v>6171</v>
      </c>
      <c r="BI162" s="447" t="s">
        <v>1889</v>
      </c>
      <c r="BJ162" s="447">
        <v>452329</v>
      </c>
      <c r="BK162" s="447">
        <v>127281</v>
      </c>
      <c r="BL162" s="447">
        <v>0.78040233950414939</v>
      </c>
      <c r="BM162" s="447">
        <v>0.21959766049585067</v>
      </c>
      <c r="BO162" s="447">
        <f t="shared" si="53"/>
        <v>6808</v>
      </c>
      <c r="BP162" s="448" t="s">
        <v>2318</v>
      </c>
      <c r="BQ162" s="447">
        <v>18337</v>
      </c>
      <c r="BR162" s="447">
        <v>0.76423272484787863</v>
      </c>
      <c r="BS162" s="447">
        <v>0.23576727515212137</v>
      </c>
      <c r="BT162" s="447">
        <f t="shared" si="54"/>
        <v>0</v>
      </c>
      <c r="CA162" s="926"/>
      <c r="CB162" s="1295">
        <f t="shared" si="55"/>
        <v>6105</v>
      </c>
      <c r="CC162" s="1295">
        <f t="shared" si="56"/>
        <v>6105</v>
      </c>
      <c r="CD162" s="447">
        <v>162</v>
      </c>
      <c r="CE162" s="1295" t="s">
        <v>1871</v>
      </c>
      <c r="CF162" s="1344"/>
      <c r="CG162" s="1366">
        <v>0.40860505209504533</v>
      </c>
      <c r="CH162" s="1367"/>
      <c r="CI162" s="1366">
        <v>0</v>
      </c>
      <c r="CJ162" s="1368"/>
      <c r="CK162" s="1366">
        <v>0.59139494790495462</v>
      </c>
      <c r="CN162" s="566" t="s">
        <v>1901</v>
      </c>
      <c r="CO162" s="447">
        <v>346305</v>
      </c>
      <c r="CQ162" s="566" t="s">
        <v>1901</v>
      </c>
      <c r="CR162" s="447">
        <v>68377</v>
      </c>
      <c r="CT162" s="566" t="s">
        <v>1901</v>
      </c>
      <c r="CU162" s="447">
        <v>705259</v>
      </c>
    </row>
    <row r="163" spans="1:99">
      <c r="A163" s="447">
        <f t="shared" si="43"/>
        <v>6285</v>
      </c>
      <c r="B163" s="448" t="s">
        <v>1912</v>
      </c>
      <c r="C163" s="447">
        <v>199167</v>
      </c>
      <c r="D163" s="447">
        <v>92300</v>
      </c>
      <c r="E163" s="449">
        <v>1</v>
      </c>
      <c r="F163" s="449">
        <v>0</v>
      </c>
      <c r="G163" s="449"/>
      <c r="H163" s="516">
        <f t="shared" si="41"/>
        <v>1</v>
      </c>
      <c r="I163" s="516">
        <f t="shared" si="42"/>
        <v>0</v>
      </c>
      <c r="J163" s="538"/>
      <c r="K163" s="538">
        <f t="shared" si="44"/>
        <v>0.43836677128990775</v>
      </c>
      <c r="L163" s="538">
        <f t="shared" si="45"/>
        <v>0</v>
      </c>
      <c r="M163" s="538">
        <f t="shared" si="46"/>
        <v>0.56163322871009225</v>
      </c>
      <c r="N163" s="538">
        <f t="shared" si="47"/>
        <v>0.43836677128990775</v>
      </c>
      <c r="O163" s="538">
        <f t="shared" si="48"/>
        <v>0</v>
      </c>
      <c r="P163" s="538">
        <f t="shared" si="49"/>
        <v>0.56163322871009225</v>
      </c>
      <c r="U163" s="1336" t="s">
        <v>4893</v>
      </c>
      <c r="V163" s="1345"/>
      <c r="W163" s="547"/>
      <c r="X163" s="547"/>
      <c r="Z163" s="447" t="s">
        <v>2473</v>
      </c>
      <c r="AA163" s="542">
        <v>8</v>
      </c>
      <c r="AD163" s="447">
        <f t="shared" si="51"/>
        <v>6260</v>
      </c>
      <c r="AE163" s="448" t="s">
        <v>1906</v>
      </c>
      <c r="AF163" s="447">
        <v>910165</v>
      </c>
      <c r="AG163" s="447">
        <v>293858</v>
      </c>
      <c r="AH163" s="449">
        <v>0.75593655602924525</v>
      </c>
      <c r="AI163" s="449">
        <v>0.24406344397075475</v>
      </c>
      <c r="AJ163" s="447">
        <f t="shared" si="52"/>
        <v>6260</v>
      </c>
      <c r="BG163" s="447">
        <f t="shared" si="50"/>
        <v>6173</v>
      </c>
      <c r="BH163" s="447">
        <v>6173</v>
      </c>
      <c r="BI163" s="447" t="s">
        <v>1890</v>
      </c>
      <c r="BJ163" s="447">
        <v>183176</v>
      </c>
      <c r="BK163" s="447">
        <v>32649</v>
      </c>
      <c r="BL163" s="447">
        <v>0.8487246611838295</v>
      </c>
      <c r="BM163" s="447">
        <v>0.1512753388161705</v>
      </c>
      <c r="BO163" s="447">
        <f t="shared" si="53"/>
        <v>6816</v>
      </c>
      <c r="BP163" s="448" t="s">
        <v>1929</v>
      </c>
      <c r="BQ163" s="447">
        <v>35877</v>
      </c>
      <c r="BR163" s="447">
        <v>0.72382278174555137</v>
      </c>
      <c r="BS163" s="447">
        <v>0.27617721825444863</v>
      </c>
      <c r="BT163" s="447">
        <f t="shared" si="54"/>
        <v>0</v>
      </c>
      <c r="CA163" s="926"/>
      <c r="CB163" s="1295">
        <f t="shared" si="55"/>
        <v>6107</v>
      </c>
      <c r="CC163" s="1295">
        <f t="shared" si="56"/>
        <v>6107</v>
      </c>
      <c r="CD163" s="447">
        <v>163</v>
      </c>
      <c r="CE163" s="1295" t="s">
        <v>1872</v>
      </c>
      <c r="CF163" s="1344"/>
      <c r="CG163" s="1366">
        <v>0.43200728029121166</v>
      </c>
      <c r="CH163" s="1367"/>
      <c r="CI163" s="1366">
        <v>0</v>
      </c>
      <c r="CJ163" s="1368"/>
      <c r="CK163" s="1366">
        <v>0.5679927197087884</v>
      </c>
      <c r="CN163" s="566" t="s">
        <v>1902</v>
      </c>
      <c r="CO163" s="447">
        <v>183193</v>
      </c>
      <c r="CQ163" s="566" t="s">
        <v>1902</v>
      </c>
      <c r="CR163" s="447">
        <v>35193</v>
      </c>
      <c r="CT163" s="566" t="s">
        <v>1902</v>
      </c>
      <c r="CU163" s="447">
        <v>358304</v>
      </c>
    </row>
    <row r="164" spans="1:99">
      <c r="A164" s="447">
        <f t="shared" si="43"/>
        <v>6321</v>
      </c>
      <c r="B164" s="448" t="s">
        <v>5152</v>
      </c>
      <c r="C164" s="447">
        <v>0</v>
      </c>
      <c r="D164" s="447">
        <v>0</v>
      </c>
      <c r="E164" s="449">
        <v>1</v>
      </c>
      <c r="F164" s="449">
        <v>0</v>
      </c>
      <c r="G164" s="449"/>
      <c r="H164" s="516">
        <f t="shared" si="41"/>
        <v>1</v>
      </c>
      <c r="I164" s="516">
        <f t="shared" si="42"/>
        <v>0</v>
      </c>
      <c r="J164" s="538"/>
      <c r="K164" s="538">
        <f t="shared" si="44"/>
        <v>0.46023264469704422</v>
      </c>
      <c r="L164" s="538">
        <f t="shared" si="45"/>
        <v>0</v>
      </c>
      <c r="M164" s="538">
        <f t="shared" si="46"/>
        <v>0.52127727842496374</v>
      </c>
      <c r="N164" s="538">
        <f t="shared" si="47"/>
        <v>0.46023264469704422</v>
      </c>
      <c r="O164" s="538">
        <f t="shared" si="48"/>
        <v>0</v>
      </c>
      <c r="P164" s="538">
        <f t="shared" si="49"/>
        <v>0.52127727842496374</v>
      </c>
      <c r="U164" s="1336" t="s">
        <v>4894</v>
      </c>
      <c r="V164" s="1345"/>
      <c r="W164" s="547"/>
      <c r="X164" s="547"/>
      <c r="Z164" s="447" t="s">
        <v>2474</v>
      </c>
      <c r="AA164" s="542">
        <v>8</v>
      </c>
      <c r="AD164" s="447">
        <f t="shared" si="51"/>
        <v>6271</v>
      </c>
      <c r="AE164" s="448" t="s">
        <v>1907</v>
      </c>
      <c r="AF164" s="447">
        <v>254222</v>
      </c>
      <c r="AG164" s="447">
        <v>91955</v>
      </c>
      <c r="AH164" s="449">
        <v>0.73436998991845215</v>
      </c>
      <c r="AI164" s="449">
        <v>0.26563001008154785</v>
      </c>
      <c r="AJ164" s="447" t="str">
        <f t="shared" si="52"/>
        <v>NEW</v>
      </c>
      <c r="BG164" s="447">
        <f t="shared" si="50"/>
        <v>6178</v>
      </c>
      <c r="BH164" s="447">
        <v>6178</v>
      </c>
      <c r="BI164" s="447" t="s">
        <v>1891</v>
      </c>
      <c r="BJ164" s="447">
        <v>0</v>
      </c>
      <c r="BK164" s="447">
        <v>0</v>
      </c>
      <c r="BL164" s="447">
        <v>0</v>
      </c>
      <c r="BM164" s="447">
        <v>0</v>
      </c>
      <c r="BO164" s="447">
        <f t="shared" si="53"/>
        <v>6926</v>
      </c>
      <c r="BP164" s="448" t="s">
        <v>1930</v>
      </c>
      <c r="BQ164" s="447">
        <v>291070</v>
      </c>
      <c r="BR164" s="447">
        <v>0.6942701898169571</v>
      </c>
      <c r="BS164" s="447">
        <v>0.3057298101830429</v>
      </c>
      <c r="BT164" s="447">
        <f t="shared" si="54"/>
        <v>0</v>
      </c>
      <c r="CA164" s="926"/>
      <c r="CB164" s="1295">
        <f t="shared" si="55"/>
        <v>6108</v>
      </c>
      <c r="CC164" s="1295">
        <f t="shared" si="56"/>
        <v>6108</v>
      </c>
      <c r="CD164" s="447">
        <v>164</v>
      </c>
      <c r="CE164" s="1295" t="s">
        <v>2182</v>
      </c>
      <c r="CF164" s="1344"/>
      <c r="CG164" s="1366">
        <v>0.45804711304290846</v>
      </c>
      <c r="CH164" s="1367"/>
      <c r="CI164" s="1366">
        <v>0</v>
      </c>
      <c r="CJ164" s="1368"/>
      <c r="CK164" s="1366">
        <v>0.54195288695709154</v>
      </c>
      <c r="CN164" s="566" t="s">
        <v>1903</v>
      </c>
      <c r="CO164" s="447">
        <v>453655</v>
      </c>
      <c r="CQ164" s="566" t="s">
        <v>1903</v>
      </c>
      <c r="CR164" s="447">
        <v>79437</v>
      </c>
      <c r="CT164" s="566" t="s">
        <v>1903</v>
      </c>
      <c r="CU164" s="447">
        <v>820431</v>
      </c>
    </row>
    <row r="165" spans="1:99">
      <c r="A165" s="447">
        <f t="shared" si="43"/>
        <v>6323</v>
      </c>
      <c r="B165" s="448" t="s">
        <v>5153</v>
      </c>
      <c r="C165" s="447">
        <v>0</v>
      </c>
      <c r="D165" s="447">
        <v>0</v>
      </c>
      <c r="E165" s="449">
        <v>1</v>
      </c>
      <c r="F165" s="449">
        <v>0</v>
      </c>
      <c r="G165" s="449"/>
      <c r="H165" s="516">
        <f t="shared" si="41"/>
        <v>1</v>
      </c>
      <c r="I165" s="516">
        <f t="shared" si="42"/>
        <v>0</v>
      </c>
      <c r="J165" s="538"/>
      <c r="K165" s="538">
        <f t="shared" si="44"/>
        <v>0.46446155293527347</v>
      </c>
      <c r="L165" s="538">
        <f t="shared" si="45"/>
        <v>0</v>
      </c>
      <c r="M165" s="538">
        <f t="shared" si="46"/>
        <v>0.52467621048670343</v>
      </c>
      <c r="N165" s="538">
        <f t="shared" si="47"/>
        <v>0.46446155293527347</v>
      </c>
      <c r="O165" s="538">
        <f t="shared" si="48"/>
        <v>0</v>
      </c>
      <c r="P165" s="538">
        <f t="shared" si="49"/>
        <v>0.52467621048670343</v>
      </c>
      <c r="U165" s="1336" t="s">
        <v>4895</v>
      </c>
      <c r="V165" s="1345"/>
      <c r="W165" s="547"/>
      <c r="X165" s="547"/>
      <c r="Z165" s="447" t="s">
        <v>2475</v>
      </c>
      <c r="AA165" s="542">
        <v>8</v>
      </c>
      <c r="AD165" s="447">
        <f t="shared" si="51"/>
        <v>6274</v>
      </c>
      <c r="AE165" s="448" t="s">
        <v>1908</v>
      </c>
      <c r="AF165" s="447">
        <v>23423</v>
      </c>
      <c r="AG165" s="447">
        <v>11657</v>
      </c>
      <c r="AH165" s="449">
        <v>0.66770239452679592</v>
      </c>
      <c r="AI165" s="449">
        <v>0.33229760547320408</v>
      </c>
      <c r="AJ165" s="447" t="str">
        <f t="shared" si="52"/>
        <v>NEW</v>
      </c>
      <c r="BG165" s="447">
        <f t="shared" si="50"/>
        <v>6179</v>
      </c>
      <c r="BH165" s="447">
        <v>6179</v>
      </c>
      <c r="BI165" s="447" t="s">
        <v>1892</v>
      </c>
      <c r="BJ165" s="447">
        <v>164835</v>
      </c>
      <c r="BK165" s="447">
        <v>40296</v>
      </c>
      <c r="BL165" s="447">
        <v>0.80355967649940774</v>
      </c>
      <c r="BM165" s="447">
        <v>0.19644032350059232</v>
      </c>
      <c r="BO165" s="447">
        <f t="shared" si="53"/>
        <v>7010</v>
      </c>
      <c r="BP165" s="448" t="s">
        <v>1931</v>
      </c>
      <c r="BQ165" s="447">
        <v>929638</v>
      </c>
      <c r="BR165" s="447">
        <v>0.70012667436854858</v>
      </c>
      <c r="BS165" s="447">
        <v>0.29987332563145142</v>
      </c>
      <c r="BT165" s="447">
        <f t="shared" si="54"/>
        <v>0</v>
      </c>
      <c r="CA165" s="926"/>
      <c r="CB165" s="1295">
        <f t="shared" si="55"/>
        <v>6110</v>
      </c>
      <c r="CC165" s="1295">
        <f t="shared" si="56"/>
        <v>6110</v>
      </c>
      <c r="CD165" s="447">
        <v>165</v>
      </c>
      <c r="CE165" s="1295" t="s">
        <v>6250</v>
      </c>
      <c r="CF165" s="1344"/>
      <c r="CG165" s="1366">
        <v>0.48129591178766346</v>
      </c>
      <c r="CH165" s="1367"/>
      <c r="CI165" s="1366">
        <v>0</v>
      </c>
      <c r="CJ165" s="1368"/>
      <c r="CK165" s="1366">
        <v>0.51870408821233649</v>
      </c>
      <c r="CN165" s="566" t="s">
        <v>1904</v>
      </c>
      <c r="CO165" s="447">
        <v>209721</v>
      </c>
      <c r="CQ165" s="566" t="s">
        <v>1904</v>
      </c>
      <c r="CR165" s="447">
        <v>56453</v>
      </c>
      <c r="CT165" s="566" t="s">
        <v>1904</v>
      </c>
      <c r="CU165" s="447">
        <v>409124</v>
      </c>
    </row>
    <row r="166" spans="1:99">
      <c r="A166" s="447">
        <f t="shared" si="43"/>
        <v>6325</v>
      </c>
      <c r="B166" s="448" t="s">
        <v>1916</v>
      </c>
      <c r="C166" s="447">
        <v>89399</v>
      </c>
      <c r="D166" s="447">
        <v>35104</v>
      </c>
      <c r="E166" s="449">
        <v>1</v>
      </c>
      <c r="F166" s="449">
        <v>0</v>
      </c>
      <c r="G166" s="449"/>
      <c r="H166" s="516">
        <f t="shared" si="41"/>
        <v>1</v>
      </c>
      <c r="I166" s="516">
        <f t="shared" si="42"/>
        <v>0</v>
      </c>
      <c r="J166" s="538"/>
      <c r="K166" s="538">
        <f t="shared" si="44"/>
        <v>0.4496834752237503</v>
      </c>
      <c r="L166" s="538">
        <f t="shared" si="45"/>
        <v>0</v>
      </c>
      <c r="M166" s="538">
        <f t="shared" si="46"/>
        <v>0.5503165247762497</v>
      </c>
      <c r="N166" s="538">
        <f t="shared" si="47"/>
        <v>0.4496834752237503</v>
      </c>
      <c r="O166" s="538">
        <f t="shared" si="48"/>
        <v>0</v>
      </c>
      <c r="P166" s="538">
        <f t="shared" si="49"/>
        <v>0.5503165247762497</v>
      </c>
      <c r="U166" s="798" t="s">
        <v>4901</v>
      </c>
      <c r="V166" s="1345"/>
      <c r="W166" s="547"/>
      <c r="X166" s="547"/>
      <c r="Z166" s="447" t="s">
        <v>2476</v>
      </c>
      <c r="AA166" s="542">
        <v>8</v>
      </c>
      <c r="AD166" s="447">
        <f t="shared" si="51"/>
        <v>6280</v>
      </c>
      <c r="AE166" s="447" t="s">
        <v>1909</v>
      </c>
      <c r="AF166" s="447">
        <v>164585</v>
      </c>
      <c r="AG166" s="447">
        <v>58155.000000000029</v>
      </c>
      <c r="AH166" s="449">
        <v>0.738910837748047</v>
      </c>
      <c r="AI166" s="449">
        <v>0.261089162251953</v>
      </c>
      <c r="AJ166" s="447">
        <f t="shared" si="52"/>
        <v>6280</v>
      </c>
      <c r="BG166" s="447">
        <f t="shared" si="50"/>
        <v>6190</v>
      </c>
      <c r="BH166" s="447">
        <v>6190</v>
      </c>
      <c r="BI166" s="447" t="s">
        <v>1893</v>
      </c>
      <c r="BJ166" s="447">
        <v>91282</v>
      </c>
      <c r="BK166" s="447">
        <v>14943</v>
      </c>
      <c r="BL166" s="447">
        <v>0.85932690044716409</v>
      </c>
      <c r="BM166" s="447">
        <v>0.14067309955283597</v>
      </c>
      <c r="BO166" s="447">
        <f t="shared" si="53"/>
        <v>7011</v>
      </c>
      <c r="BP166" s="448" t="s">
        <v>1932</v>
      </c>
      <c r="BQ166" s="447">
        <v>282795</v>
      </c>
      <c r="BR166" s="447">
        <v>0.7375054766226451</v>
      </c>
      <c r="BS166" s="447">
        <v>0.2624945233773549</v>
      </c>
      <c r="BT166" s="447">
        <f t="shared" si="54"/>
        <v>0</v>
      </c>
      <c r="CA166" s="926"/>
      <c r="CB166" s="1295">
        <f t="shared" si="55"/>
        <v>6112</v>
      </c>
      <c r="CC166" s="1295">
        <f t="shared" si="56"/>
        <v>6112</v>
      </c>
      <c r="CD166" s="447">
        <v>166</v>
      </c>
      <c r="CE166" s="1295" t="s">
        <v>1874</v>
      </c>
      <c r="CF166" s="1344"/>
      <c r="CG166" s="1366">
        <v>0.53062225609097668</v>
      </c>
      <c r="CH166" s="1367"/>
      <c r="CI166" s="1366">
        <v>0</v>
      </c>
      <c r="CJ166" s="1368"/>
      <c r="CK166" s="1366">
        <v>0.46937774390902332</v>
      </c>
      <c r="CN166" s="566" t="s">
        <v>1905</v>
      </c>
      <c r="CO166" s="447">
        <v>286425</v>
      </c>
      <c r="CQ166" s="566" t="s">
        <v>1905</v>
      </c>
      <c r="CR166" s="447">
        <v>54812</v>
      </c>
      <c r="CT166" s="566" t="s">
        <v>1905</v>
      </c>
      <c r="CU166" s="447">
        <v>500356</v>
      </c>
    </row>
    <row r="167" spans="1:99">
      <c r="A167" s="447">
        <f t="shared" si="43"/>
        <v>6326</v>
      </c>
      <c r="B167" s="448" t="s">
        <v>4271</v>
      </c>
      <c r="C167" s="447">
        <v>0</v>
      </c>
      <c r="D167" s="447">
        <v>0</v>
      </c>
      <c r="E167" s="449">
        <v>1</v>
      </c>
      <c r="F167" s="449">
        <v>0</v>
      </c>
      <c r="G167" s="449"/>
      <c r="H167" s="516">
        <f t="shared" si="41"/>
        <v>1</v>
      </c>
      <c r="I167" s="516">
        <f t="shared" si="42"/>
        <v>0</v>
      </c>
      <c r="J167" s="538"/>
      <c r="K167" s="538">
        <f t="shared" si="44"/>
        <v>0.46013368036040087</v>
      </c>
      <c r="L167" s="538">
        <f t="shared" si="45"/>
        <v>0</v>
      </c>
      <c r="M167" s="538">
        <f t="shared" si="46"/>
        <v>0.5241593096351892</v>
      </c>
      <c r="N167" s="538">
        <f t="shared" si="47"/>
        <v>0.46013368036040087</v>
      </c>
      <c r="O167" s="538">
        <f t="shared" si="48"/>
        <v>0</v>
      </c>
      <c r="P167" s="538">
        <f t="shared" si="49"/>
        <v>0.5241593096351892</v>
      </c>
      <c r="U167" s="1336" t="s">
        <v>4902</v>
      </c>
      <c r="V167" s="1345"/>
      <c r="W167" s="547"/>
      <c r="X167" s="547"/>
      <c r="Z167" s="447" t="s">
        <v>2477</v>
      </c>
      <c r="AA167" s="542">
        <v>8</v>
      </c>
      <c r="AD167" s="447">
        <f t="shared" si="51"/>
        <v>6282</v>
      </c>
      <c r="AE167" s="448" t="s">
        <v>1910</v>
      </c>
      <c r="AF167" s="447">
        <v>756621</v>
      </c>
      <c r="AG167" s="447">
        <v>247471</v>
      </c>
      <c r="AH167" s="449">
        <v>0.75353752444995081</v>
      </c>
      <c r="AI167" s="449">
        <v>0.24646247555004919</v>
      </c>
      <c r="AJ167" s="447">
        <f t="shared" si="52"/>
        <v>6282</v>
      </c>
      <c r="BG167" s="447">
        <f t="shared" si="50"/>
        <v>6191</v>
      </c>
      <c r="BH167" s="447">
        <v>6191</v>
      </c>
      <c r="BI167" s="447" t="s">
        <v>1894</v>
      </c>
      <c r="BJ167" s="447">
        <v>80933</v>
      </c>
      <c r="BK167" s="447">
        <v>13816</v>
      </c>
      <c r="BL167" s="447">
        <v>0.85418315760588504</v>
      </c>
      <c r="BM167" s="447">
        <v>0.14581684239411496</v>
      </c>
      <c r="BO167" s="447">
        <f t="shared" si="53"/>
        <v>7014</v>
      </c>
      <c r="BP167" s="448" t="s">
        <v>1933</v>
      </c>
      <c r="BQ167" s="447">
        <v>274880</v>
      </c>
      <c r="BR167" s="447">
        <v>0.70045256248216248</v>
      </c>
      <c r="BS167" s="447">
        <v>0.29954743751783752</v>
      </c>
      <c r="BT167" s="447">
        <f t="shared" si="54"/>
        <v>0</v>
      </c>
      <c r="CA167" s="926"/>
      <c r="CB167" s="1295">
        <f t="shared" si="55"/>
        <v>6116</v>
      </c>
      <c r="CC167" s="1295">
        <f t="shared" si="56"/>
        <v>6116</v>
      </c>
      <c r="CD167" s="447">
        <v>167</v>
      </c>
      <c r="CE167" s="1295" t="s">
        <v>6251</v>
      </c>
      <c r="CF167" s="1344"/>
      <c r="CG167" s="1366">
        <v>0.49595387545862468</v>
      </c>
      <c r="CH167" s="1367"/>
      <c r="CI167" s="1366">
        <v>0</v>
      </c>
      <c r="CJ167" s="1368"/>
      <c r="CK167" s="1366">
        <v>0.50404612454137532</v>
      </c>
      <c r="CN167" s="566" t="s">
        <v>1906</v>
      </c>
      <c r="CO167" s="447">
        <v>385466</v>
      </c>
      <c r="CQ167" s="566" t="s">
        <v>1906</v>
      </c>
      <c r="CR167" s="447">
        <v>81167</v>
      </c>
      <c r="CT167" s="566" t="s">
        <v>1906</v>
      </c>
      <c r="CU167" s="447">
        <v>705188</v>
      </c>
    </row>
    <row r="168" spans="1:99">
      <c r="A168" s="447">
        <f t="shared" si="43"/>
        <v>6329</v>
      </c>
      <c r="B168" s="448" t="s">
        <v>4272</v>
      </c>
      <c r="C168" s="447">
        <v>130384</v>
      </c>
      <c r="D168" s="447">
        <v>47197</v>
      </c>
      <c r="E168" s="449">
        <v>1</v>
      </c>
      <c r="F168" s="449">
        <v>0</v>
      </c>
      <c r="G168" s="449"/>
      <c r="H168" s="516">
        <f t="shared" si="41"/>
        <v>1</v>
      </c>
      <c r="I168" s="516">
        <f t="shared" si="42"/>
        <v>0</v>
      </c>
      <c r="J168" s="538"/>
      <c r="K168" s="538">
        <f t="shared" si="44"/>
        <v>0.44176246430808097</v>
      </c>
      <c r="L168" s="538">
        <f t="shared" si="45"/>
        <v>0</v>
      </c>
      <c r="M168" s="538">
        <f t="shared" si="46"/>
        <v>0.55823753569191903</v>
      </c>
      <c r="N168" s="538">
        <f t="shared" si="47"/>
        <v>0.44176246430808097</v>
      </c>
      <c r="O168" s="538">
        <f t="shared" si="48"/>
        <v>0</v>
      </c>
      <c r="P168" s="538">
        <f t="shared" si="49"/>
        <v>0.55823753569191903</v>
      </c>
      <c r="U168" s="798" t="s">
        <v>4903</v>
      </c>
      <c r="V168" s="1345"/>
      <c r="W168" s="547"/>
      <c r="X168" s="547"/>
      <c r="Z168" s="447" t="s">
        <v>2478</v>
      </c>
      <c r="AA168" s="542">
        <v>8</v>
      </c>
      <c r="AD168" s="447">
        <f t="shared" si="51"/>
        <v>6284</v>
      </c>
      <c r="AE168" s="447" t="s">
        <v>1911</v>
      </c>
      <c r="AF168" s="447">
        <v>760332</v>
      </c>
      <c r="AG168" s="447">
        <v>237635</v>
      </c>
      <c r="AH168" s="449">
        <v>0.76188090387758312</v>
      </c>
      <c r="AI168" s="449">
        <v>0.23811909612241688</v>
      </c>
      <c r="AJ168" s="447">
        <f t="shared" si="52"/>
        <v>6284</v>
      </c>
      <c r="BG168" s="447">
        <f t="shared" si="50"/>
        <v>6192</v>
      </c>
      <c r="BH168" s="447">
        <v>6192</v>
      </c>
      <c r="BI168" s="447" t="s">
        <v>1895</v>
      </c>
      <c r="BJ168" s="447">
        <v>26187</v>
      </c>
      <c r="BK168" s="447">
        <v>4888</v>
      </c>
      <c r="BL168" s="447">
        <v>0.84270313757039417</v>
      </c>
      <c r="BM168" s="447">
        <v>0.1572968624296058</v>
      </c>
      <c r="BO168" s="447">
        <f t="shared" si="53"/>
        <v>7016</v>
      </c>
      <c r="BP168" s="448" t="s">
        <v>1934</v>
      </c>
      <c r="BQ168" s="447">
        <v>180447</v>
      </c>
      <c r="BR168" s="447">
        <v>0.65847677503402824</v>
      </c>
      <c r="BS168" s="447">
        <v>0.34152322496597176</v>
      </c>
      <c r="BT168" s="447">
        <f t="shared" si="54"/>
        <v>0</v>
      </c>
      <c r="CA168" s="926"/>
      <c r="CB168" s="1295">
        <f t="shared" si="55"/>
        <v>6120</v>
      </c>
      <c r="CC168" s="1295">
        <f t="shared" si="56"/>
        <v>6120</v>
      </c>
      <c r="CD168" s="447">
        <v>168</v>
      </c>
      <c r="CE168" s="1295" t="s">
        <v>1876</v>
      </c>
      <c r="CF168" s="1344"/>
      <c r="CG168" s="1366">
        <v>0.50865426902054411</v>
      </c>
      <c r="CH168" s="1367"/>
      <c r="CI168" s="1366">
        <v>0</v>
      </c>
      <c r="CJ168" s="1368"/>
      <c r="CK168" s="1366">
        <v>0.49134573097945594</v>
      </c>
      <c r="CN168" s="566" t="s">
        <v>1909</v>
      </c>
      <c r="CO168" s="447">
        <v>73490</v>
      </c>
      <c r="CQ168" s="566" t="s">
        <v>1909</v>
      </c>
      <c r="CR168" s="447">
        <v>16468</v>
      </c>
      <c r="CT168" s="566" t="s">
        <v>1909</v>
      </c>
      <c r="CU168" s="447">
        <v>158169</v>
      </c>
    </row>
    <row r="169" spans="1:99">
      <c r="A169" s="447">
        <f t="shared" si="43"/>
        <v>6336</v>
      </c>
      <c r="B169" s="448" t="s">
        <v>5154</v>
      </c>
      <c r="C169" s="447">
        <v>0</v>
      </c>
      <c r="D169" s="447">
        <v>0</v>
      </c>
      <c r="E169" s="449">
        <v>1</v>
      </c>
      <c r="F169" s="449">
        <v>0</v>
      </c>
      <c r="G169" s="449"/>
      <c r="H169" s="516">
        <f t="shared" si="41"/>
        <v>1</v>
      </c>
      <c r="I169" s="516">
        <f t="shared" si="42"/>
        <v>0</v>
      </c>
      <c r="J169" s="538"/>
      <c r="K169" s="538">
        <f t="shared" si="44"/>
        <v>0.45094576767666278</v>
      </c>
      <c r="L169" s="538">
        <f t="shared" si="45"/>
        <v>0</v>
      </c>
      <c r="M169" s="538">
        <f t="shared" si="46"/>
        <v>0.52564115881210338</v>
      </c>
      <c r="N169" s="538">
        <f t="shared" si="47"/>
        <v>0.45094576767666278</v>
      </c>
      <c r="O169" s="538">
        <f t="shared" si="48"/>
        <v>0</v>
      </c>
      <c r="P169" s="538">
        <f t="shared" si="49"/>
        <v>0.52564115881210338</v>
      </c>
      <c r="U169" s="798" t="s">
        <v>4904</v>
      </c>
      <c r="V169" s="1345"/>
      <c r="W169" s="547"/>
      <c r="X169" s="547"/>
      <c r="Z169" s="447" t="s">
        <v>2479</v>
      </c>
      <c r="AA169" s="542">
        <v>8</v>
      </c>
      <c r="AD169" s="447">
        <f t="shared" si="51"/>
        <v>6285</v>
      </c>
      <c r="AE169" s="448" t="s">
        <v>1912</v>
      </c>
      <c r="AF169" s="447">
        <v>293922</v>
      </c>
      <c r="AG169" s="447">
        <v>113705</v>
      </c>
      <c r="AH169" s="449">
        <v>0.72105625976689469</v>
      </c>
      <c r="AI169" s="449">
        <v>0.27894374023310531</v>
      </c>
      <c r="AJ169" s="447">
        <f t="shared" si="52"/>
        <v>6285</v>
      </c>
      <c r="BG169" s="447">
        <f t="shared" si="50"/>
        <v>0</v>
      </c>
      <c r="BH169" s="447">
        <v>6209</v>
      </c>
      <c r="BI169" s="447" t="s">
        <v>1896</v>
      </c>
      <c r="BJ169" s="447">
        <v>198287</v>
      </c>
      <c r="BK169" s="447">
        <v>34035</v>
      </c>
      <c r="BL169" s="447">
        <v>0.8535007446561238</v>
      </c>
      <c r="BM169" s="447">
        <v>0.14649925534387617</v>
      </c>
      <c r="BO169" s="447">
        <f t="shared" si="53"/>
        <v>7019</v>
      </c>
      <c r="BP169" s="448" t="s">
        <v>1936</v>
      </c>
      <c r="BQ169" s="447">
        <v>78432</v>
      </c>
      <c r="BR169" s="447">
        <v>0.71597319847370056</v>
      </c>
      <c r="BS169" s="447">
        <v>0.28402680152629944</v>
      </c>
      <c r="BT169" s="447">
        <f t="shared" si="54"/>
        <v>0</v>
      </c>
      <c r="CA169" s="926"/>
      <c r="CB169" s="1295">
        <f t="shared" si="55"/>
        <v>6122</v>
      </c>
      <c r="CC169" s="1295">
        <f t="shared" si="56"/>
        <v>6122</v>
      </c>
      <c r="CD169" s="447">
        <v>169</v>
      </c>
      <c r="CE169" s="1295" t="s">
        <v>1877</v>
      </c>
      <c r="CF169" s="1344"/>
      <c r="CG169" s="1366">
        <v>0.492900021330408</v>
      </c>
      <c r="CH169" s="1367"/>
      <c r="CI169" s="1366">
        <v>0</v>
      </c>
      <c r="CJ169" s="1368"/>
      <c r="CK169" s="1366">
        <v>0.507099978669592</v>
      </c>
      <c r="CN169" s="566" t="s">
        <v>1910</v>
      </c>
      <c r="CO169" s="447">
        <v>339169</v>
      </c>
      <c r="CQ169" s="566" t="s">
        <v>1910</v>
      </c>
      <c r="CR169" s="447">
        <v>73331</v>
      </c>
      <c r="CT169" s="566" t="s">
        <v>1910</v>
      </c>
      <c r="CU169" s="447">
        <v>627582</v>
      </c>
    </row>
    <row r="170" spans="1:99">
      <c r="A170" s="447">
        <f t="shared" si="43"/>
        <v>6337</v>
      </c>
      <c r="B170" s="448" t="s">
        <v>4273</v>
      </c>
      <c r="C170" s="447">
        <v>0</v>
      </c>
      <c r="D170" s="447">
        <v>0</v>
      </c>
      <c r="E170" s="449">
        <v>1</v>
      </c>
      <c r="F170" s="449">
        <v>0</v>
      </c>
      <c r="G170" s="449"/>
      <c r="H170" s="516">
        <f t="shared" si="41"/>
        <v>1</v>
      </c>
      <c r="I170" s="516">
        <f t="shared" si="42"/>
        <v>0</v>
      </c>
      <c r="J170" s="538"/>
      <c r="K170" s="538" t="str">
        <f t="shared" si="44"/>
        <v>0%</v>
      </c>
      <c r="L170" s="538">
        <f t="shared" si="45"/>
        <v>0</v>
      </c>
      <c r="M170" s="538" t="str">
        <f t="shared" si="46"/>
        <v>0%</v>
      </c>
      <c r="N170" s="538" t="str">
        <f t="shared" si="47"/>
        <v>0%</v>
      </c>
      <c r="O170" s="538">
        <f t="shared" si="48"/>
        <v>0</v>
      </c>
      <c r="P170" s="538" t="str">
        <f t="shared" si="49"/>
        <v>0%</v>
      </c>
      <c r="U170" s="1336" t="s">
        <v>4905</v>
      </c>
      <c r="V170" s="1345"/>
      <c r="W170" s="547"/>
      <c r="X170" s="547"/>
      <c r="Z170" s="447" t="s">
        <v>2480</v>
      </c>
      <c r="AA170" s="542">
        <v>8</v>
      </c>
      <c r="AD170" s="447">
        <f t="shared" si="51"/>
        <v>6322</v>
      </c>
      <c r="AE170" s="447" t="s">
        <v>1914</v>
      </c>
      <c r="AF170" s="447">
        <v>26400</v>
      </c>
      <c r="AG170" s="447">
        <v>9040</v>
      </c>
      <c r="AH170" s="449">
        <v>0.74492099322799099</v>
      </c>
      <c r="AI170" s="449">
        <v>0.25507900677200901</v>
      </c>
      <c r="AJ170" s="447" t="str">
        <f t="shared" si="52"/>
        <v>NEW</v>
      </c>
      <c r="BG170" s="447">
        <f t="shared" si="50"/>
        <v>6220</v>
      </c>
      <c r="BH170" s="447">
        <v>6220</v>
      </c>
      <c r="BI170" s="447" t="s">
        <v>1897</v>
      </c>
      <c r="BJ170" s="447">
        <v>702294</v>
      </c>
      <c r="BK170" s="447">
        <v>220535</v>
      </c>
      <c r="BL170" s="447">
        <v>0.76102289806670576</v>
      </c>
      <c r="BM170" s="447">
        <v>0.23897710193329424</v>
      </c>
      <c r="BO170" s="447">
        <f t="shared" si="53"/>
        <v>7021</v>
      </c>
      <c r="BP170" s="448" t="s">
        <v>1937</v>
      </c>
      <c r="BQ170" s="447">
        <v>50662</v>
      </c>
      <c r="BR170" s="447">
        <v>0.69506640324882007</v>
      </c>
      <c r="BS170" s="447">
        <v>0.30493359675117993</v>
      </c>
      <c r="BT170" s="447">
        <f t="shared" si="54"/>
        <v>0</v>
      </c>
      <c r="CA170" s="926"/>
      <c r="CB170" s="1295">
        <f t="shared" si="55"/>
        <v>6123</v>
      </c>
      <c r="CC170" s="1295">
        <f t="shared" si="56"/>
        <v>6123</v>
      </c>
      <c r="CD170" s="447">
        <v>170</v>
      </c>
      <c r="CE170" s="1295" t="s">
        <v>4267</v>
      </c>
      <c r="CF170" s="1344"/>
      <c r="CG170" s="1366">
        <v>0.44696444189763851</v>
      </c>
      <c r="CH170" s="1367"/>
      <c r="CI170" s="1366">
        <v>0</v>
      </c>
      <c r="CJ170" s="1368"/>
      <c r="CK170" s="1366">
        <v>0.55303555810236149</v>
      </c>
      <c r="CN170" s="566" t="s">
        <v>1911</v>
      </c>
      <c r="CO170" s="447">
        <v>298068</v>
      </c>
      <c r="CQ170" s="566" t="s">
        <v>1911</v>
      </c>
      <c r="CR170" s="447">
        <v>75731</v>
      </c>
      <c r="CT170" s="566" t="s">
        <v>1911</v>
      </c>
      <c r="CU170" s="447">
        <v>666426</v>
      </c>
    </row>
    <row r="171" spans="1:99">
      <c r="A171" s="447">
        <f t="shared" si="43"/>
        <v>6338</v>
      </c>
      <c r="B171" s="448" t="s">
        <v>4274</v>
      </c>
      <c r="C171" s="447">
        <v>0</v>
      </c>
      <c r="D171" s="447">
        <v>0</v>
      </c>
      <c r="E171" s="449">
        <v>1</v>
      </c>
      <c r="F171" s="449">
        <v>0</v>
      </c>
      <c r="G171" s="449"/>
      <c r="H171" s="516">
        <f t="shared" si="41"/>
        <v>1</v>
      </c>
      <c r="I171" s="516">
        <f t="shared" si="42"/>
        <v>0</v>
      </c>
      <c r="J171" s="538"/>
      <c r="K171" s="538" t="str">
        <f t="shared" si="44"/>
        <v>0%</v>
      </c>
      <c r="L171" s="538">
        <f t="shared" si="45"/>
        <v>0</v>
      </c>
      <c r="M171" s="538" t="str">
        <f t="shared" si="46"/>
        <v>0%</v>
      </c>
      <c r="N171" s="538" t="str">
        <f t="shared" si="47"/>
        <v>0%</v>
      </c>
      <c r="O171" s="538">
        <f t="shared" si="48"/>
        <v>0</v>
      </c>
      <c r="P171" s="538" t="str">
        <f t="shared" si="49"/>
        <v>0%</v>
      </c>
      <c r="U171" s="798" t="s">
        <v>4906</v>
      </c>
      <c r="V171" s="1345"/>
      <c r="W171" s="547"/>
      <c r="X171" s="547"/>
      <c r="Z171" s="447" t="s">
        <v>2481</v>
      </c>
      <c r="AA171" s="542">
        <v>8</v>
      </c>
      <c r="AD171" s="447">
        <f t="shared" si="51"/>
        <v>6323</v>
      </c>
      <c r="AE171" s="447" t="s">
        <v>1915</v>
      </c>
      <c r="AF171" s="447">
        <v>240608</v>
      </c>
      <c r="AG171" s="447">
        <v>96405</v>
      </c>
      <c r="AH171" s="449">
        <v>0.71394278558987334</v>
      </c>
      <c r="AI171" s="449">
        <v>0.28605721441012666</v>
      </c>
      <c r="AJ171" s="447">
        <f t="shared" si="52"/>
        <v>6323</v>
      </c>
      <c r="BG171" s="447">
        <f t="shared" si="50"/>
        <v>6222</v>
      </c>
      <c r="BH171" s="447">
        <v>6222</v>
      </c>
      <c r="BI171" s="447" t="s">
        <v>1898</v>
      </c>
      <c r="BJ171" s="447">
        <v>488478</v>
      </c>
      <c r="BK171" s="447">
        <v>128246</v>
      </c>
      <c r="BL171" s="447">
        <v>0.79205284697855116</v>
      </c>
      <c r="BM171" s="447">
        <v>0.20794715302144881</v>
      </c>
      <c r="BO171" s="447">
        <f t="shared" si="53"/>
        <v>7022</v>
      </c>
      <c r="BP171" s="448" t="s">
        <v>1938</v>
      </c>
      <c r="BQ171" s="447">
        <v>64835</v>
      </c>
      <c r="BR171" s="447">
        <v>0.62442815729406442</v>
      </c>
      <c r="BS171" s="447">
        <v>0.37557184270593558</v>
      </c>
      <c r="BT171" s="447">
        <f t="shared" si="54"/>
        <v>0</v>
      </c>
      <c r="CA171" s="926"/>
      <c r="CB171" s="1295">
        <f t="shared" si="55"/>
        <v>6132</v>
      </c>
      <c r="CC171" s="1295">
        <f t="shared" si="56"/>
        <v>6132</v>
      </c>
      <c r="CD171" s="447">
        <v>171</v>
      </c>
      <c r="CE171" s="1295" t="s">
        <v>6252</v>
      </c>
      <c r="CF171" s="1344"/>
      <c r="CG171" s="1366">
        <v>0.46141194331983804</v>
      </c>
      <c r="CH171" s="1367"/>
      <c r="CI171" s="1366">
        <v>0</v>
      </c>
      <c r="CJ171" s="1368"/>
      <c r="CK171" s="1366">
        <v>0.53858805668016196</v>
      </c>
      <c r="CN171" s="566" t="s">
        <v>1912</v>
      </c>
      <c r="CO171" s="447">
        <v>155724</v>
      </c>
      <c r="CQ171" s="566" t="s">
        <v>1912</v>
      </c>
      <c r="CR171" s="447">
        <v>33855</v>
      </c>
      <c r="CT171" s="566" t="s">
        <v>1912</v>
      </c>
      <c r="CU171" s="447">
        <v>288279</v>
      </c>
    </row>
    <row r="172" spans="1:99">
      <c r="A172" s="447">
        <f t="shared" si="43"/>
        <v>6435</v>
      </c>
      <c r="B172" s="448" t="s">
        <v>1918</v>
      </c>
      <c r="C172" s="447">
        <v>318527</v>
      </c>
      <c r="D172" s="447">
        <v>136952</v>
      </c>
      <c r="E172" s="449">
        <v>1</v>
      </c>
      <c r="F172" s="449">
        <v>0</v>
      </c>
      <c r="G172" s="449"/>
      <c r="H172" s="516">
        <f t="shared" si="41"/>
        <v>1</v>
      </c>
      <c r="I172" s="516">
        <f t="shared" si="42"/>
        <v>0</v>
      </c>
      <c r="J172" s="538"/>
      <c r="K172" s="538">
        <f t="shared" si="44"/>
        <v>0.45826803823680851</v>
      </c>
      <c r="L172" s="538">
        <f t="shared" si="45"/>
        <v>0</v>
      </c>
      <c r="M172" s="538">
        <f t="shared" si="46"/>
        <v>0.54173196176319149</v>
      </c>
      <c r="N172" s="538">
        <f t="shared" si="47"/>
        <v>0.45826803823680851</v>
      </c>
      <c r="O172" s="538">
        <f t="shared" si="48"/>
        <v>0</v>
      </c>
      <c r="P172" s="538">
        <f t="shared" si="49"/>
        <v>0.54173196176319149</v>
      </c>
      <c r="U172" s="798" t="s">
        <v>4907</v>
      </c>
      <c r="V172" s="1345"/>
      <c r="W172" s="547"/>
      <c r="X172" s="547"/>
      <c r="Z172" s="447" t="s">
        <v>2482</v>
      </c>
      <c r="AA172" s="542">
        <v>8</v>
      </c>
      <c r="AD172" s="447">
        <f t="shared" si="51"/>
        <v>6325</v>
      </c>
      <c r="AE172" s="447" t="s">
        <v>1916</v>
      </c>
      <c r="AF172" s="447">
        <v>116153</v>
      </c>
      <c r="AG172" s="447">
        <v>30779</v>
      </c>
      <c r="AH172" s="449">
        <v>0.79052214629896822</v>
      </c>
      <c r="AI172" s="449">
        <v>0.20947785370103178</v>
      </c>
      <c r="AJ172" s="447">
        <f t="shared" si="52"/>
        <v>6325</v>
      </c>
      <c r="BG172" s="447">
        <f t="shared" si="50"/>
        <v>6223</v>
      </c>
      <c r="BH172" s="447">
        <v>6223</v>
      </c>
      <c r="BI172" s="447" t="s">
        <v>1899</v>
      </c>
      <c r="BJ172" s="447">
        <v>127435</v>
      </c>
      <c r="BK172" s="447">
        <v>34439</v>
      </c>
      <c r="BL172" s="447">
        <v>0.78724810655200961</v>
      </c>
      <c r="BM172" s="447">
        <v>0.21275189344799042</v>
      </c>
      <c r="BO172" s="447">
        <f t="shared" si="53"/>
        <v>7023</v>
      </c>
      <c r="BP172" s="448" t="s">
        <v>1939</v>
      </c>
      <c r="BQ172" s="447">
        <v>202966</v>
      </c>
      <c r="BR172" s="447">
        <v>0.67820362883015339</v>
      </c>
      <c r="BS172" s="447">
        <v>0.32179637116984661</v>
      </c>
      <c r="BT172" s="447">
        <f t="shared" si="54"/>
        <v>0</v>
      </c>
      <c r="CA172" s="926"/>
      <c r="CB172" s="1295">
        <f t="shared" si="55"/>
        <v>6151</v>
      </c>
      <c r="CC172" s="1295">
        <f t="shared" si="56"/>
        <v>6151</v>
      </c>
      <c r="CD172" s="447">
        <v>172</v>
      </c>
      <c r="CE172" s="1295" t="s">
        <v>8625</v>
      </c>
      <c r="CF172" s="1344"/>
      <c r="CG172" s="1350">
        <v>0.4476237249360997</v>
      </c>
      <c r="CH172" s="1369"/>
      <c r="CI172" s="1366">
        <v>0</v>
      </c>
      <c r="CJ172" s="1368"/>
      <c r="CK172" s="1350">
        <v>0.55397907804701241</v>
      </c>
      <c r="CN172" s="566" t="s">
        <v>1913</v>
      </c>
      <c r="CO172" s="447">
        <v>115280</v>
      </c>
      <c r="CQ172" s="566" t="s">
        <v>1913</v>
      </c>
      <c r="CR172" s="447">
        <v>18913</v>
      </c>
      <c r="CT172" s="566" t="s">
        <v>1913</v>
      </c>
      <c r="CU172" s="447">
        <v>206275</v>
      </c>
    </row>
    <row r="173" spans="1:99">
      <c r="A173" s="447">
        <f t="shared" si="43"/>
        <v>6659</v>
      </c>
      <c r="B173" s="448" t="s">
        <v>5155</v>
      </c>
      <c r="C173" s="447">
        <v>0</v>
      </c>
      <c r="D173" s="447">
        <v>0</v>
      </c>
      <c r="E173" s="449">
        <v>1</v>
      </c>
      <c r="F173" s="449">
        <v>0</v>
      </c>
      <c r="G173" s="449"/>
      <c r="H173" s="516">
        <f t="shared" si="41"/>
        <v>1</v>
      </c>
      <c r="I173" s="516">
        <f t="shared" si="42"/>
        <v>0</v>
      </c>
      <c r="J173" s="538"/>
      <c r="K173" s="538">
        <f t="shared" si="44"/>
        <v>0.45424394275972518</v>
      </c>
      <c r="L173" s="538">
        <f t="shared" si="45"/>
        <v>0</v>
      </c>
      <c r="M173" s="538">
        <f t="shared" si="46"/>
        <v>0.54821511597871575</v>
      </c>
      <c r="N173" s="538">
        <f t="shared" si="47"/>
        <v>0.45424394275972518</v>
      </c>
      <c r="O173" s="538">
        <f t="shared" si="48"/>
        <v>0</v>
      </c>
      <c r="P173" s="538">
        <f t="shared" si="49"/>
        <v>0.54821511597871575</v>
      </c>
      <c r="U173" s="798" t="s">
        <v>4908</v>
      </c>
      <c r="V173" s="1345"/>
      <c r="W173" s="547"/>
      <c r="X173" s="547"/>
      <c r="Z173" s="447" t="s">
        <v>2483</v>
      </c>
      <c r="AA173" s="542">
        <v>8</v>
      </c>
      <c r="AD173" s="447">
        <f t="shared" si="51"/>
        <v>6326</v>
      </c>
      <c r="AE173" s="447" t="s">
        <v>1917</v>
      </c>
      <c r="AF173" s="447">
        <v>251175</v>
      </c>
      <c r="AG173" s="447">
        <v>71209</v>
      </c>
      <c r="AH173" s="449">
        <v>0.77911744999751853</v>
      </c>
      <c r="AI173" s="449">
        <v>0.22088255000248147</v>
      </c>
      <c r="AJ173" s="447">
        <f t="shared" si="52"/>
        <v>6326</v>
      </c>
      <c r="BG173" s="447">
        <f t="shared" si="50"/>
        <v>6224</v>
      </c>
      <c r="BH173" s="447">
        <v>6224</v>
      </c>
      <c r="BI173" s="447" t="s">
        <v>1900</v>
      </c>
      <c r="BJ173" s="447">
        <v>123886</v>
      </c>
      <c r="BK173" s="447">
        <v>46209</v>
      </c>
      <c r="BL173" s="447">
        <v>0.72833416620124047</v>
      </c>
      <c r="BM173" s="447">
        <v>0.27166583379875953</v>
      </c>
      <c r="BO173" s="447">
        <f t="shared" si="53"/>
        <v>7025</v>
      </c>
      <c r="BP173" s="448" t="s">
        <v>1940</v>
      </c>
      <c r="BQ173" s="447">
        <v>165294</v>
      </c>
      <c r="BR173" s="447">
        <v>0.72243881118881115</v>
      </c>
      <c r="BS173" s="447">
        <v>0.27756118881118885</v>
      </c>
      <c r="BT173" s="447">
        <f t="shared" si="54"/>
        <v>0</v>
      </c>
      <c r="CA173" s="926"/>
      <c r="CB173" s="1295">
        <f t="shared" si="55"/>
        <v>6152</v>
      </c>
      <c r="CC173" s="1295">
        <f t="shared" si="56"/>
        <v>6152</v>
      </c>
      <c r="CD173" s="447">
        <v>173</v>
      </c>
      <c r="CE173" s="1295" t="s">
        <v>6253</v>
      </c>
      <c r="CF173" s="1344"/>
      <c r="CG173" s="1366">
        <v>0.50081465914189238</v>
      </c>
      <c r="CH173" s="1367"/>
      <c r="CI173" s="1366">
        <v>0</v>
      </c>
      <c r="CJ173" s="1368"/>
      <c r="CK173" s="1366">
        <v>0.49918534085810762</v>
      </c>
      <c r="CN173" s="566" t="s">
        <v>1914</v>
      </c>
      <c r="CO173" s="447">
        <v>45368</v>
      </c>
      <c r="CQ173" s="566" t="s">
        <v>1914</v>
      </c>
      <c r="CR173" s="447">
        <v>8826</v>
      </c>
      <c r="CT173" s="566" t="s">
        <v>1914</v>
      </c>
      <c r="CU173" s="447">
        <v>75809</v>
      </c>
    </row>
    <row r="174" spans="1:99">
      <c r="A174" s="447">
        <f t="shared" si="43"/>
        <v>6667</v>
      </c>
      <c r="B174" s="448" t="s">
        <v>4275</v>
      </c>
      <c r="C174" s="447">
        <v>24392</v>
      </c>
      <c r="D174" s="447">
        <v>14101</v>
      </c>
      <c r="E174" s="449">
        <v>1</v>
      </c>
      <c r="F174" s="449">
        <v>0</v>
      </c>
      <c r="G174" s="449"/>
      <c r="H174" s="516">
        <f t="shared" si="41"/>
        <v>1</v>
      </c>
      <c r="I174" s="516">
        <f t="shared" si="42"/>
        <v>0</v>
      </c>
      <c r="J174" s="538"/>
      <c r="K174" s="538">
        <f t="shared" si="44"/>
        <v>0.40828364701139425</v>
      </c>
      <c r="L174" s="538">
        <f t="shared" si="45"/>
        <v>0</v>
      </c>
      <c r="M174" s="538">
        <f t="shared" si="46"/>
        <v>0.5917163529886057</v>
      </c>
      <c r="N174" s="538">
        <f t="shared" si="47"/>
        <v>0.40828364701139425</v>
      </c>
      <c r="O174" s="538">
        <f t="shared" si="48"/>
        <v>0</v>
      </c>
      <c r="P174" s="538">
        <f t="shared" si="49"/>
        <v>0.5917163529886057</v>
      </c>
      <c r="U174" s="1336" t="s">
        <v>4909</v>
      </c>
      <c r="V174" s="1345"/>
      <c r="W174" s="547"/>
      <c r="X174" s="547"/>
      <c r="Z174" s="447" t="s">
        <v>2484</v>
      </c>
      <c r="AA174" s="542">
        <v>8</v>
      </c>
      <c r="AD174" s="447">
        <f t="shared" si="51"/>
        <v>6453</v>
      </c>
      <c r="AE174" s="447" t="s">
        <v>1919</v>
      </c>
      <c r="AF174" s="447">
        <v>122661</v>
      </c>
      <c r="AG174" s="447">
        <v>47371</v>
      </c>
      <c r="AH174" s="449">
        <v>0.72139950127034913</v>
      </c>
      <c r="AI174" s="449">
        <v>0.27860049872965087</v>
      </c>
      <c r="AJ174" s="447" t="str">
        <f t="shared" si="52"/>
        <v>NEW</v>
      </c>
      <c r="BG174" s="447">
        <f t="shared" si="50"/>
        <v>6230</v>
      </c>
      <c r="BH174" s="447">
        <v>6230</v>
      </c>
      <c r="BI174" s="447" t="s">
        <v>1901</v>
      </c>
      <c r="BJ174" s="447">
        <v>0</v>
      </c>
      <c r="BK174" s="447">
        <v>0</v>
      </c>
      <c r="BL174" s="447">
        <v>0</v>
      </c>
      <c r="BM174" s="447">
        <v>0</v>
      </c>
      <c r="BO174" s="447">
        <f t="shared" si="53"/>
        <v>7026</v>
      </c>
      <c r="BP174" s="448" t="s">
        <v>1941</v>
      </c>
      <c r="BQ174" s="447">
        <v>173521</v>
      </c>
      <c r="BR174" s="447">
        <v>0.65123776496727315</v>
      </c>
      <c r="BS174" s="447">
        <v>0.34876223503272685</v>
      </c>
      <c r="BT174" s="447">
        <f t="shared" si="54"/>
        <v>0</v>
      </c>
      <c r="CA174" s="926"/>
      <c r="CB174" s="1295">
        <f t="shared" si="55"/>
        <v>6159</v>
      </c>
      <c r="CC174" s="1295">
        <f t="shared" si="56"/>
        <v>6159</v>
      </c>
      <c r="CD174" s="447">
        <v>174</v>
      </c>
      <c r="CE174" s="1295" t="s">
        <v>4268</v>
      </c>
      <c r="CF174" s="1344"/>
      <c r="CG174" s="1366">
        <v>0.47093982048878957</v>
      </c>
      <c r="CH174" s="1367"/>
      <c r="CI174" s="1366">
        <v>0</v>
      </c>
      <c r="CJ174" s="1368"/>
      <c r="CK174" s="1366">
        <v>0.53280112284622594</v>
      </c>
      <c r="CN174" s="566" t="s">
        <v>1915</v>
      </c>
      <c r="CO174" s="447">
        <v>115008</v>
      </c>
      <c r="CQ174" s="566" t="s">
        <v>1915</v>
      </c>
      <c r="CR174" s="447">
        <v>27412</v>
      </c>
      <c r="CT174" s="566" t="s">
        <v>1915</v>
      </c>
      <c r="CU174" s="447">
        <v>190268</v>
      </c>
    </row>
    <row r="175" spans="1:99">
      <c r="A175" s="447">
        <f t="shared" si="43"/>
        <v>6669</v>
      </c>
      <c r="B175" s="448" t="s">
        <v>1920</v>
      </c>
      <c r="C175" s="447">
        <v>55370</v>
      </c>
      <c r="D175" s="447">
        <v>23007</v>
      </c>
      <c r="E175" s="449">
        <v>1</v>
      </c>
      <c r="F175" s="449">
        <v>0</v>
      </c>
      <c r="G175" s="449"/>
      <c r="H175" s="516">
        <f t="shared" si="41"/>
        <v>1</v>
      </c>
      <c r="I175" s="516">
        <f t="shared" si="42"/>
        <v>0</v>
      </c>
      <c r="J175" s="538"/>
      <c r="K175" s="538">
        <f t="shared" si="44"/>
        <v>0.40918606467739416</v>
      </c>
      <c r="L175" s="538">
        <f t="shared" si="45"/>
        <v>0</v>
      </c>
      <c r="M175" s="538">
        <f t="shared" si="46"/>
        <v>0.59081393532260584</v>
      </c>
      <c r="N175" s="538">
        <f t="shared" si="47"/>
        <v>0.40918606467739416</v>
      </c>
      <c r="O175" s="538">
        <f t="shared" si="48"/>
        <v>0</v>
      </c>
      <c r="P175" s="538">
        <f t="shared" si="49"/>
        <v>0.59081393532260584</v>
      </c>
      <c r="U175" s="1336" t="s">
        <v>4910</v>
      </c>
      <c r="V175" s="1345"/>
      <c r="W175" s="547"/>
      <c r="X175" s="547"/>
      <c r="Z175" s="447" t="s">
        <v>2485</v>
      </c>
      <c r="AA175" s="542">
        <v>8</v>
      </c>
      <c r="AD175" s="447">
        <f t="shared" si="51"/>
        <v>6669</v>
      </c>
      <c r="AE175" s="447" t="s">
        <v>1920</v>
      </c>
      <c r="AF175" s="447">
        <v>18852</v>
      </c>
      <c r="AG175" s="447">
        <v>6219</v>
      </c>
      <c r="AH175" s="449">
        <v>0.75194447768337924</v>
      </c>
      <c r="AI175" s="449">
        <v>0.24805552231662076</v>
      </c>
      <c r="AJ175" s="447">
        <f t="shared" si="52"/>
        <v>6669</v>
      </c>
      <c r="BG175" s="447">
        <f t="shared" si="50"/>
        <v>6250</v>
      </c>
      <c r="BH175" s="447">
        <v>6250</v>
      </c>
      <c r="BI175" s="447" t="s">
        <v>1902</v>
      </c>
      <c r="BJ175" s="447">
        <v>213054</v>
      </c>
      <c r="BK175" s="447">
        <v>57558</v>
      </c>
      <c r="BL175" s="447">
        <v>0.78730433240211073</v>
      </c>
      <c r="BM175" s="447">
        <v>0.21269566759788922</v>
      </c>
      <c r="BO175" s="447">
        <f t="shared" si="53"/>
        <v>7027</v>
      </c>
      <c r="BP175" s="448" t="s">
        <v>1942</v>
      </c>
      <c r="BQ175" s="447">
        <v>569279</v>
      </c>
      <c r="BR175" s="447">
        <v>0.69436207933315364</v>
      </c>
      <c r="BS175" s="447">
        <v>0.30563792066684636</v>
      </c>
      <c r="BT175" s="447">
        <f t="shared" si="54"/>
        <v>0</v>
      </c>
      <c r="CA175" s="926"/>
      <c r="CB175" s="1295">
        <f t="shared" si="55"/>
        <v>6161</v>
      </c>
      <c r="CC175" s="1295">
        <f t="shared" si="56"/>
        <v>6161</v>
      </c>
      <c r="CD175" s="447">
        <v>175</v>
      </c>
      <c r="CE175" s="1295" t="s">
        <v>6254</v>
      </c>
      <c r="CF175" s="1344"/>
      <c r="CG175" s="1366">
        <v>0.48712660949765541</v>
      </c>
      <c r="CH175" s="1367"/>
      <c r="CI175" s="1366">
        <v>0</v>
      </c>
      <c r="CJ175" s="1368"/>
      <c r="CK175" s="1366">
        <v>0.51287339050234459</v>
      </c>
      <c r="CN175" s="566" t="s">
        <v>1916</v>
      </c>
      <c r="CO175" s="447">
        <v>53264</v>
      </c>
      <c r="CQ175" s="566" t="s">
        <v>1916</v>
      </c>
      <c r="CR175" s="447">
        <v>9824</v>
      </c>
      <c r="CT175" s="566" t="s">
        <v>1916</v>
      </c>
      <c r="CU175" s="447">
        <v>91062</v>
      </c>
    </row>
    <row r="176" spans="1:99">
      <c r="A176" s="447">
        <f t="shared" si="43"/>
        <v>6671</v>
      </c>
      <c r="B176" s="448" t="s">
        <v>5156</v>
      </c>
      <c r="C176" s="447">
        <v>244937</v>
      </c>
      <c r="D176" s="447">
        <v>95990</v>
      </c>
      <c r="E176" s="449">
        <v>1</v>
      </c>
      <c r="F176" s="449">
        <v>0</v>
      </c>
      <c r="G176" s="449"/>
      <c r="H176" s="516">
        <f t="shared" si="41"/>
        <v>1</v>
      </c>
      <c r="I176" s="516">
        <f t="shared" si="42"/>
        <v>0</v>
      </c>
      <c r="J176" s="538"/>
      <c r="K176" s="538">
        <f t="shared" si="44"/>
        <v>0.47166423873502761</v>
      </c>
      <c r="L176" s="538">
        <f t="shared" si="45"/>
        <v>0</v>
      </c>
      <c r="M176" s="538">
        <f t="shared" si="46"/>
        <v>0.53219215933382102</v>
      </c>
      <c r="N176" s="538">
        <f t="shared" si="47"/>
        <v>0.47166423873502761</v>
      </c>
      <c r="O176" s="538">
        <f t="shared" si="48"/>
        <v>0</v>
      </c>
      <c r="P176" s="538">
        <f t="shared" si="49"/>
        <v>0.53219215933382102</v>
      </c>
      <c r="U176" s="798" t="s">
        <v>4911</v>
      </c>
      <c r="V176" s="1345"/>
      <c r="W176" s="547"/>
      <c r="X176" s="547"/>
      <c r="Z176" s="447" t="s">
        <v>2486</v>
      </c>
      <c r="AA176" s="542">
        <v>8</v>
      </c>
      <c r="AD176" s="447">
        <f t="shared" si="51"/>
        <v>6671</v>
      </c>
      <c r="AE176" s="447" t="s">
        <v>1921</v>
      </c>
      <c r="AF176" s="447">
        <v>52991</v>
      </c>
      <c r="AG176" s="447">
        <v>15587</v>
      </c>
      <c r="AH176" s="449">
        <v>0.77271136516083871</v>
      </c>
      <c r="AI176" s="449">
        <v>0.22728863483916129</v>
      </c>
      <c r="AJ176" s="447">
        <f t="shared" si="52"/>
        <v>6671</v>
      </c>
      <c r="BG176" s="447">
        <f t="shared" si="50"/>
        <v>6252</v>
      </c>
      <c r="BH176" s="447">
        <v>6252</v>
      </c>
      <c r="BI176" s="447" t="s">
        <v>1903</v>
      </c>
      <c r="BJ176" s="447">
        <v>412494</v>
      </c>
      <c r="BK176" s="447">
        <v>106220</v>
      </c>
      <c r="BL176" s="447">
        <v>0.79522434327972635</v>
      </c>
      <c r="BM176" s="447">
        <v>0.20477565672027359</v>
      </c>
      <c r="BO176" s="447">
        <f t="shared" si="53"/>
        <v>7028</v>
      </c>
      <c r="BP176" s="448" t="s">
        <v>1943</v>
      </c>
      <c r="BQ176" s="447">
        <v>71661</v>
      </c>
      <c r="BR176" s="447">
        <v>0.6785308487671855</v>
      </c>
      <c r="BS176" s="447">
        <v>0.3214691512328145</v>
      </c>
      <c r="BT176" s="447">
        <f t="shared" si="54"/>
        <v>0</v>
      </c>
      <c r="CA176" s="926"/>
      <c r="CB176" s="1295">
        <f t="shared" si="55"/>
        <v>6163</v>
      </c>
      <c r="CC176" s="1295">
        <f t="shared" si="56"/>
        <v>6163</v>
      </c>
      <c r="CD176" s="447">
        <v>176</v>
      </c>
      <c r="CE176" s="1295" t="s">
        <v>1884</v>
      </c>
      <c r="CF176" s="1344"/>
      <c r="CG176" s="1366" t="s">
        <v>8073</v>
      </c>
      <c r="CH176" s="1367"/>
      <c r="CI176" s="1366">
        <v>0</v>
      </c>
      <c r="CJ176" s="1368"/>
      <c r="CK176" s="1366" t="s">
        <v>8073</v>
      </c>
      <c r="CN176" s="566" t="s">
        <v>1917</v>
      </c>
      <c r="CO176" s="447">
        <v>109815</v>
      </c>
      <c r="CQ176" s="566" t="s">
        <v>1917</v>
      </c>
      <c r="CR176" s="447">
        <v>20649</v>
      </c>
      <c r="CT176" s="566" t="s">
        <v>1917</v>
      </c>
      <c r="CU176" s="447">
        <v>191556</v>
      </c>
    </row>
    <row r="177" spans="1:99">
      <c r="A177" s="447">
        <f t="shared" si="43"/>
        <v>6672</v>
      </c>
      <c r="B177" s="448" t="s">
        <v>1922</v>
      </c>
      <c r="C177" s="447">
        <v>56046</v>
      </c>
      <c r="D177" s="447">
        <v>31864</v>
      </c>
      <c r="E177" s="449">
        <v>1</v>
      </c>
      <c r="F177" s="449">
        <v>0</v>
      </c>
      <c r="G177" s="449"/>
      <c r="H177" s="516">
        <f t="shared" si="41"/>
        <v>1</v>
      </c>
      <c r="I177" s="516">
        <f t="shared" si="42"/>
        <v>0</v>
      </c>
      <c r="J177" s="538"/>
      <c r="K177" s="538">
        <f t="shared" si="44"/>
        <v>0.40847869079866156</v>
      </c>
      <c r="L177" s="538">
        <f t="shared" si="45"/>
        <v>0</v>
      </c>
      <c r="M177" s="538">
        <f t="shared" si="46"/>
        <v>0.5915213092013385</v>
      </c>
      <c r="N177" s="538">
        <f t="shared" si="47"/>
        <v>0.40847869079866156</v>
      </c>
      <c r="O177" s="538">
        <f t="shared" si="48"/>
        <v>0</v>
      </c>
      <c r="P177" s="538">
        <f t="shared" si="49"/>
        <v>0.5915213092013385</v>
      </c>
      <c r="U177" s="798" t="s">
        <v>4912</v>
      </c>
      <c r="V177" s="1345"/>
      <c r="W177" s="547"/>
      <c r="X177" s="547"/>
      <c r="Z177" s="447" t="s">
        <v>2487</v>
      </c>
      <c r="AA177" s="542">
        <v>8</v>
      </c>
      <c r="AD177" s="447">
        <f t="shared" si="51"/>
        <v>6672</v>
      </c>
      <c r="AE177" s="447" t="s">
        <v>1922</v>
      </c>
      <c r="AF177" s="447">
        <v>18196</v>
      </c>
      <c r="AG177" s="447">
        <v>9169</v>
      </c>
      <c r="AH177" s="449">
        <v>0.66493696327425544</v>
      </c>
      <c r="AI177" s="449">
        <v>0.33506303672574456</v>
      </c>
      <c r="AJ177" s="447">
        <f t="shared" si="52"/>
        <v>6672</v>
      </c>
      <c r="BG177" s="447">
        <f t="shared" si="50"/>
        <v>6254</v>
      </c>
      <c r="BH177" s="447">
        <v>6254</v>
      </c>
      <c r="BI177" s="447" t="s">
        <v>1904</v>
      </c>
      <c r="BJ177" s="447">
        <v>230498</v>
      </c>
      <c r="BK177" s="447">
        <v>69424</v>
      </c>
      <c r="BL177" s="447">
        <v>0.76852648355239028</v>
      </c>
      <c r="BM177" s="447">
        <v>0.23147351644760972</v>
      </c>
      <c r="BO177" s="447">
        <f t="shared" si="53"/>
        <v>7034</v>
      </c>
      <c r="BP177" s="448" t="s">
        <v>1944</v>
      </c>
      <c r="BQ177" s="447">
        <v>440429</v>
      </c>
      <c r="BR177" s="447">
        <v>0.70756420513512563</v>
      </c>
      <c r="BS177" s="447">
        <v>0.29243579486487437</v>
      </c>
      <c r="BT177" s="447">
        <f t="shared" si="54"/>
        <v>0</v>
      </c>
      <c r="CA177" s="926"/>
      <c r="CB177" s="1295">
        <f t="shared" si="55"/>
        <v>6166</v>
      </c>
      <c r="CC177" s="1295">
        <f t="shared" si="56"/>
        <v>6166</v>
      </c>
      <c r="CD177" s="447">
        <v>177</v>
      </c>
      <c r="CE177" s="1295" t="s">
        <v>1885</v>
      </c>
      <c r="CF177" s="1344"/>
      <c r="CG177" s="1366">
        <v>0.48837757897983997</v>
      </c>
      <c r="CH177" s="1367"/>
      <c r="CI177" s="1366">
        <v>0</v>
      </c>
      <c r="CJ177" s="1368"/>
      <c r="CK177" s="1366">
        <v>0.51162242102016009</v>
      </c>
      <c r="CN177" s="566" t="s">
        <v>1918</v>
      </c>
      <c r="CO177" s="447">
        <v>182487</v>
      </c>
      <c r="CQ177" s="566" t="s">
        <v>1918</v>
      </c>
      <c r="CR177" s="447">
        <v>41467</v>
      </c>
      <c r="CT177" s="566" t="s">
        <v>1918</v>
      </c>
      <c r="CU177" s="447">
        <v>335809</v>
      </c>
    </row>
    <row r="178" spans="1:99">
      <c r="A178" s="447">
        <f t="shared" si="43"/>
        <v>6675</v>
      </c>
      <c r="B178" s="448" t="s">
        <v>1923</v>
      </c>
      <c r="C178" s="447">
        <v>375076</v>
      </c>
      <c r="D178" s="447">
        <v>170895</v>
      </c>
      <c r="E178" s="449">
        <v>1</v>
      </c>
      <c r="F178" s="449">
        <v>0</v>
      </c>
      <c r="G178" s="449"/>
      <c r="H178" s="516">
        <f t="shared" si="41"/>
        <v>1</v>
      </c>
      <c r="I178" s="516">
        <f t="shared" si="42"/>
        <v>0</v>
      </c>
      <c r="J178" s="538"/>
      <c r="K178" s="538">
        <f t="shared" si="44"/>
        <v>0.4305830583058306</v>
      </c>
      <c r="L178" s="538">
        <f t="shared" si="45"/>
        <v>0</v>
      </c>
      <c r="M178" s="538">
        <f t="shared" si="46"/>
        <v>0.56941694169416945</v>
      </c>
      <c r="N178" s="538">
        <f t="shared" si="47"/>
        <v>0.4305830583058306</v>
      </c>
      <c r="O178" s="538">
        <f t="shared" si="48"/>
        <v>0</v>
      </c>
      <c r="P178" s="538">
        <f t="shared" si="49"/>
        <v>0.56941694169416945</v>
      </c>
      <c r="U178" s="798" t="s">
        <v>4913</v>
      </c>
      <c r="V178" s="1345"/>
      <c r="W178" s="547"/>
      <c r="X178" s="547"/>
      <c r="Z178" s="447" t="s">
        <v>2488</v>
      </c>
      <c r="AA178" s="542">
        <v>8</v>
      </c>
      <c r="AD178" s="447">
        <f t="shared" si="51"/>
        <v>6675</v>
      </c>
      <c r="AE178" s="447" t="s">
        <v>1923</v>
      </c>
      <c r="AF178" s="447">
        <v>156814</v>
      </c>
      <c r="AG178" s="447">
        <v>59480</v>
      </c>
      <c r="AH178" s="449">
        <v>0.7250039298362414</v>
      </c>
      <c r="AI178" s="449">
        <v>0.2749960701637586</v>
      </c>
      <c r="AJ178" s="447">
        <f t="shared" si="52"/>
        <v>6675</v>
      </c>
      <c r="BG178" s="447">
        <f t="shared" si="50"/>
        <v>6255</v>
      </c>
      <c r="BH178" s="447">
        <v>6255</v>
      </c>
      <c r="BI178" s="447" t="s">
        <v>1905</v>
      </c>
      <c r="BJ178" s="447">
        <v>345439</v>
      </c>
      <c r="BK178" s="447">
        <v>93444</v>
      </c>
      <c r="BL178" s="447">
        <v>0.78708676344264872</v>
      </c>
      <c r="BM178" s="447">
        <v>0.21291323655735128</v>
      </c>
      <c r="BO178" s="447">
        <f t="shared" si="53"/>
        <v>7110</v>
      </c>
      <c r="BP178" s="448" t="s">
        <v>2319</v>
      </c>
      <c r="BQ178" s="447">
        <v>71638</v>
      </c>
      <c r="BR178" s="447">
        <v>0.68557702429827838</v>
      </c>
      <c r="BS178" s="447">
        <v>0.31442297570172162</v>
      </c>
      <c r="BT178" s="447">
        <f t="shared" si="54"/>
        <v>0</v>
      </c>
      <c r="CA178" s="926"/>
      <c r="CB178" s="1295">
        <f t="shared" si="55"/>
        <v>6167</v>
      </c>
      <c r="CC178" s="1295">
        <f t="shared" si="56"/>
        <v>6167</v>
      </c>
      <c r="CD178" s="447">
        <v>178</v>
      </c>
      <c r="CE178" s="1295" t="s">
        <v>8020</v>
      </c>
      <c r="CF178" s="1344"/>
      <c r="CG178" s="1366" t="s">
        <v>8073</v>
      </c>
      <c r="CH178" s="1367"/>
      <c r="CI178" s="1366">
        <v>0</v>
      </c>
      <c r="CJ178" s="1368"/>
      <c r="CK178" s="1366" t="s">
        <v>8073</v>
      </c>
      <c r="CN178" s="566" t="s">
        <v>1920</v>
      </c>
      <c r="CO178" s="447">
        <v>40187</v>
      </c>
      <c r="CQ178" s="566" t="s">
        <v>1920</v>
      </c>
      <c r="CR178" s="447">
        <v>9541</v>
      </c>
      <c r="CT178" s="566" t="s">
        <v>1920</v>
      </c>
      <c r="CU178" s="447">
        <v>76085</v>
      </c>
    </row>
    <row r="179" spans="1:99">
      <c r="A179" s="447">
        <f t="shared" si="43"/>
        <v>6676</v>
      </c>
      <c r="B179" s="448" t="s">
        <v>1924</v>
      </c>
      <c r="C179" s="447">
        <v>3789</v>
      </c>
      <c r="D179" s="447">
        <v>1498</v>
      </c>
      <c r="E179" s="449">
        <v>1</v>
      </c>
      <c r="F179" s="449">
        <v>0</v>
      </c>
      <c r="G179" s="449"/>
      <c r="H179" s="516">
        <f t="shared" si="41"/>
        <v>1</v>
      </c>
      <c r="I179" s="516">
        <f t="shared" si="42"/>
        <v>0</v>
      </c>
      <c r="J179" s="538"/>
      <c r="K179" s="538">
        <f t="shared" si="44"/>
        <v>0.35988246210949582</v>
      </c>
      <c r="L179" s="538">
        <f t="shared" si="45"/>
        <v>0</v>
      </c>
      <c r="M179" s="538">
        <f t="shared" si="46"/>
        <v>0.64011753789050418</v>
      </c>
      <c r="N179" s="538">
        <f t="shared" si="47"/>
        <v>0.35988246210949582</v>
      </c>
      <c r="O179" s="538">
        <f t="shared" si="48"/>
        <v>0</v>
      </c>
      <c r="P179" s="538">
        <f t="shared" si="49"/>
        <v>0.64011753789050418</v>
      </c>
      <c r="U179" s="798" t="s">
        <v>4914</v>
      </c>
      <c r="V179" s="1345"/>
      <c r="W179" s="547"/>
      <c r="X179" s="547"/>
      <c r="Z179" s="447" t="s">
        <v>2489</v>
      </c>
      <c r="AA179" s="542">
        <v>8</v>
      </c>
      <c r="AD179" s="447">
        <f t="shared" si="51"/>
        <v>6676</v>
      </c>
      <c r="AE179" s="447" t="s">
        <v>1924</v>
      </c>
      <c r="AF179" s="447">
        <v>3273</v>
      </c>
      <c r="AG179" s="447">
        <v>1138</v>
      </c>
      <c r="AH179" s="449">
        <v>0.74200861482656999</v>
      </c>
      <c r="AI179" s="449">
        <v>0.25799138517343001</v>
      </c>
      <c r="AJ179" s="447">
        <f t="shared" si="52"/>
        <v>6676</v>
      </c>
      <c r="BG179" s="447">
        <f t="shared" si="50"/>
        <v>6260</v>
      </c>
      <c r="BH179" s="447">
        <v>6260</v>
      </c>
      <c r="BI179" s="447" t="s">
        <v>1906</v>
      </c>
      <c r="BJ179" s="447">
        <v>0</v>
      </c>
      <c r="BK179" s="447">
        <v>0</v>
      </c>
      <c r="BL179" s="447">
        <v>0</v>
      </c>
      <c r="BM179" s="447">
        <v>0</v>
      </c>
      <c r="BO179" s="447">
        <f t="shared" si="53"/>
        <v>7150</v>
      </c>
      <c r="BP179" s="448" t="s">
        <v>1946</v>
      </c>
      <c r="BQ179" s="447">
        <v>76650</v>
      </c>
      <c r="BR179" s="447">
        <v>0.7067186678837164</v>
      </c>
      <c r="BS179" s="447">
        <v>0.2932813321162836</v>
      </c>
      <c r="BT179" s="447">
        <f t="shared" si="54"/>
        <v>0</v>
      </c>
      <c r="CA179" s="926"/>
      <c r="CB179" s="1295">
        <f t="shared" si="55"/>
        <v>6169</v>
      </c>
      <c r="CC179" s="1295">
        <f t="shared" si="56"/>
        <v>6169</v>
      </c>
      <c r="CD179" s="447">
        <v>179</v>
      </c>
      <c r="CE179" s="1295" t="s">
        <v>6255</v>
      </c>
      <c r="CF179" s="1344"/>
      <c r="CG179" s="1366">
        <v>0.46411154317141812</v>
      </c>
      <c r="CH179" s="1367"/>
      <c r="CI179" s="1366">
        <v>0</v>
      </c>
      <c r="CJ179" s="1368"/>
      <c r="CK179" s="1366">
        <v>0.53588845682858188</v>
      </c>
      <c r="CN179" s="566" t="s">
        <v>1921</v>
      </c>
      <c r="CO179" s="447">
        <v>140411</v>
      </c>
      <c r="CQ179" s="566" t="s">
        <v>1921</v>
      </c>
      <c r="CR179" s="447">
        <v>28177</v>
      </c>
      <c r="CT179" s="566" t="s">
        <v>1921</v>
      </c>
      <c r="CU179" s="447">
        <v>226899</v>
      </c>
    </row>
    <row r="180" spans="1:99">
      <c r="A180" s="447">
        <f t="shared" si="43"/>
        <v>6720</v>
      </c>
      <c r="B180" s="448" t="s">
        <v>1925</v>
      </c>
      <c r="C180" s="447">
        <v>451102</v>
      </c>
      <c r="D180" s="447">
        <v>184798</v>
      </c>
      <c r="E180" s="449">
        <v>1</v>
      </c>
      <c r="F180" s="449">
        <v>0</v>
      </c>
      <c r="G180" s="449"/>
      <c r="H180" s="516">
        <f t="shared" si="41"/>
        <v>1</v>
      </c>
      <c r="I180" s="516">
        <f t="shared" si="42"/>
        <v>0</v>
      </c>
      <c r="J180" s="538"/>
      <c r="K180" s="538">
        <f t="shared" si="44"/>
        <v>0.45778564206268957</v>
      </c>
      <c r="L180" s="538">
        <f t="shared" si="45"/>
        <v>0</v>
      </c>
      <c r="M180" s="538">
        <f t="shared" si="46"/>
        <v>0.54221435793731043</v>
      </c>
      <c r="N180" s="538">
        <f t="shared" si="47"/>
        <v>0.45778564206268957</v>
      </c>
      <c r="O180" s="538">
        <f t="shared" si="48"/>
        <v>0</v>
      </c>
      <c r="P180" s="538">
        <f t="shared" si="49"/>
        <v>0.54221435793731043</v>
      </c>
      <c r="U180" s="798" t="s">
        <v>4915</v>
      </c>
      <c r="V180" s="1345"/>
      <c r="W180" s="547"/>
      <c r="X180" s="547"/>
      <c r="Z180" s="447" t="s">
        <v>2490</v>
      </c>
      <c r="AA180" s="542">
        <v>8</v>
      </c>
      <c r="AD180" s="447">
        <f t="shared" si="51"/>
        <v>6720</v>
      </c>
      <c r="AE180" s="447" t="s">
        <v>1925</v>
      </c>
      <c r="AF180" s="447">
        <v>109195</v>
      </c>
      <c r="AG180" s="447">
        <v>40455</v>
      </c>
      <c r="AH180" s="449">
        <v>0.72966922819913127</v>
      </c>
      <c r="AI180" s="449">
        <v>0.27033077180086873</v>
      </c>
      <c r="AJ180" s="447">
        <f t="shared" si="52"/>
        <v>6720</v>
      </c>
      <c r="BG180" s="447">
        <f t="shared" si="50"/>
        <v>6271</v>
      </c>
      <c r="BH180" s="447">
        <v>6271</v>
      </c>
      <c r="BI180" s="447" t="s">
        <v>1907</v>
      </c>
      <c r="BJ180" s="447">
        <v>16548</v>
      </c>
      <c r="BK180" s="447">
        <v>5017</v>
      </c>
      <c r="BL180" s="447">
        <v>0.76735450962207286</v>
      </c>
      <c r="BM180" s="447">
        <v>0.2326454903779272</v>
      </c>
      <c r="BO180" s="447">
        <f t="shared" si="53"/>
        <v>7600</v>
      </c>
      <c r="BP180" s="448" t="s">
        <v>1948</v>
      </c>
      <c r="BQ180" s="447">
        <v>40870</v>
      </c>
      <c r="BR180" s="447">
        <v>0.73183397199441325</v>
      </c>
      <c r="BS180" s="447">
        <v>0.26816602800558675</v>
      </c>
      <c r="BT180" s="447">
        <f t="shared" si="54"/>
        <v>0</v>
      </c>
      <c r="CA180" s="926"/>
      <c r="CB180" s="1295">
        <f t="shared" si="55"/>
        <v>6170</v>
      </c>
      <c r="CC180" s="1295">
        <f t="shared" si="56"/>
        <v>6170</v>
      </c>
      <c r="CD180" s="447">
        <v>180</v>
      </c>
      <c r="CE180" s="1295" t="s">
        <v>8627</v>
      </c>
      <c r="CF180" s="1344"/>
      <c r="CG180" s="1350">
        <v>0.44225520156229775</v>
      </c>
      <c r="CH180" s="1369"/>
      <c r="CI180" s="1366">
        <v>0</v>
      </c>
      <c r="CJ180" s="1368"/>
      <c r="CK180" s="1350">
        <v>0.55897542682732371</v>
      </c>
      <c r="CN180" s="566" t="s">
        <v>1922</v>
      </c>
      <c r="CO180" s="447">
        <v>61785</v>
      </c>
      <c r="CQ180" s="566" t="s">
        <v>1922</v>
      </c>
      <c r="CR180" s="447">
        <v>19904</v>
      </c>
      <c r="CT180" s="566" t="s">
        <v>1922</v>
      </c>
      <c r="CU180" s="447">
        <v>133915</v>
      </c>
    </row>
    <row r="181" spans="1:99">
      <c r="A181" s="447">
        <f t="shared" si="43"/>
        <v>6806</v>
      </c>
      <c r="B181" s="448" t="s">
        <v>4276</v>
      </c>
      <c r="C181" s="447">
        <v>6955</v>
      </c>
      <c r="D181" s="447">
        <v>2007</v>
      </c>
      <c r="E181" s="449">
        <v>1</v>
      </c>
      <c r="F181" s="449">
        <v>0</v>
      </c>
      <c r="G181" s="449"/>
      <c r="H181" s="516">
        <f t="shared" si="41"/>
        <v>1</v>
      </c>
      <c r="I181" s="516">
        <f t="shared" si="42"/>
        <v>0</v>
      </c>
      <c r="J181" s="538"/>
      <c r="K181" s="538">
        <f t="shared" si="44"/>
        <v>0.51700000000000002</v>
      </c>
      <c r="L181" s="538">
        <f t="shared" si="45"/>
        <v>0</v>
      </c>
      <c r="M181" s="538">
        <f t="shared" si="46"/>
        <v>0.48299999999999998</v>
      </c>
      <c r="N181" s="538">
        <f t="shared" si="47"/>
        <v>0.51700000000000002</v>
      </c>
      <c r="O181" s="538">
        <f t="shared" si="48"/>
        <v>0</v>
      </c>
      <c r="P181" s="538">
        <f t="shared" si="49"/>
        <v>0.48299999999999998</v>
      </c>
      <c r="U181" s="798" t="s">
        <v>4916</v>
      </c>
      <c r="V181" s="1345"/>
      <c r="W181" s="547"/>
      <c r="X181" s="547"/>
      <c r="Z181" s="447" t="s">
        <v>2491</v>
      </c>
      <c r="AA181" s="542">
        <v>8</v>
      </c>
      <c r="AD181" s="447">
        <f t="shared" si="51"/>
        <v>6807</v>
      </c>
      <c r="AE181" s="447" t="s">
        <v>1927</v>
      </c>
      <c r="AF181" s="447">
        <v>20858</v>
      </c>
      <c r="AG181" s="447">
        <v>5085</v>
      </c>
      <c r="AH181" s="449">
        <v>0.80399337008056126</v>
      </c>
      <c r="AI181" s="449">
        <v>0.19600662991943874</v>
      </c>
      <c r="AJ181" s="447">
        <f t="shared" si="52"/>
        <v>6807</v>
      </c>
      <c r="BG181" s="447">
        <f t="shared" si="50"/>
        <v>6274</v>
      </c>
      <c r="BH181" s="447">
        <v>6274</v>
      </c>
      <c r="BI181" s="447" t="s">
        <v>1908</v>
      </c>
      <c r="BJ181" s="447">
        <v>20048</v>
      </c>
      <c r="BK181" s="447">
        <v>7840</v>
      </c>
      <c r="BL181" s="447">
        <v>0.71887550200803207</v>
      </c>
      <c r="BM181" s="447">
        <v>0.28112449799196787</v>
      </c>
      <c r="BO181" s="447">
        <f t="shared" si="53"/>
        <v>7610</v>
      </c>
      <c r="BP181" s="448" t="s">
        <v>1949</v>
      </c>
      <c r="BQ181" s="447">
        <v>1385892</v>
      </c>
      <c r="BR181" s="447">
        <v>0.73055689536566271</v>
      </c>
      <c r="BS181" s="447">
        <v>0.26944310463433729</v>
      </c>
      <c r="BT181" s="447">
        <f t="shared" si="54"/>
        <v>0</v>
      </c>
      <c r="CA181" s="926"/>
      <c r="CB181" s="1295">
        <f t="shared" si="55"/>
        <v>6171</v>
      </c>
      <c r="CC181" s="1295">
        <f t="shared" si="56"/>
        <v>6171</v>
      </c>
      <c r="CD181" s="447">
        <v>181</v>
      </c>
      <c r="CE181" s="1295" t="s">
        <v>1889</v>
      </c>
      <c r="CF181" s="1344"/>
      <c r="CG181" s="1366">
        <v>0.4055426218942772</v>
      </c>
      <c r="CH181" s="1367"/>
      <c r="CI181" s="1366">
        <v>0</v>
      </c>
      <c r="CJ181" s="1368"/>
      <c r="CK181" s="1366">
        <v>0.59445737810572286</v>
      </c>
      <c r="CN181" s="566" t="s">
        <v>1923</v>
      </c>
      <c r="CO181" s="447">
        <v>388879</v>
      </c>
      <c r="CQ181" s="566" t="s">
        <v>1923</v>
      </c>
      <c r="CR181" s="447">
        <v>108287</v>
      </c>
      <c r="CT181" s="566" t="s">
        <v>1923</v>
      </c>
      <c r="CU181" s="447">
        <v>750672</v>
      </c>
    </row>
    <row r="182" spans="1:99">
      <c r="A182" s="447">
        <f t="shared" si="43"/>
        <v>6807</v>
      </c>
      <c r="B182" s="448" t="s">
        <v>4277</v>
      </c>
      <c r="C182" s="447">
        <v>137738</v>
      </c>
      <c r="D182" s="447">
        <v>52163</v>
      </c>
      <c r="E182" s="449">
        <v>1</v>
      </c>
      <c r="F182" s="449">
        <v>0</v>
      </c>
      <c r="G182" s="449"/>
      <c r="H182" s="516">
        <f t="shared" si="41"/>
        <v>1</v>
      </c>
      <c r="I182" s="516">
        <f t="shared" si="42"/>
        <v>0</v>
      </c>
      <c r="J182" s="538"/>
      <c r="K182" s="538">
        <f t="shared" si="44"/>
        <v>0.5200378433540267</v>
      </c>
      <c r="L182" s="538">
        <f t="shared" si="45"/>
        <v>0</v>
      </c>
      <c r="M182" s="538">
        <f t="shared" si="46"/>
        <v>0.4799621566459733</v>
      </c>
      <c r="N182" s="538">
        <f t="shared" si="47"/>
        <v>0.5200378433540267</v>
      </c>
      <c r="O182" s="538">
        <f t="shared" si="48"/>
        <v>0</v>
      </c>
      <c r="P182" s="538">
        <f t="shared" si="49"/>
        <v>0.4799621566459733</v>
      </c>
      <c r="U182" s="798" t="s">
        <v>4917</v>
      </c>
      <c r="V182" s="1345"/>
      <c r="W182" s="547"/>
      <c r="X182" s="547"/>
      <c r="Z182" s="447" t="s">
        <v>2492</v>
      </c>
      <c r="AA182" s="542">
        <v>8</v>
      </c>
      <c r="AD182" s="447">
        <f t="shared" si="51"/>
        <v>6808</v>
      </c>
      <c r="AE182" s="447" t="s">
        <v>1928</v>
      </c>
      <c r="AF182" s="447">
        <v>99592</v>
      </c>
      <c r="AG182" s="447">
        <v>23911.999999999985</v>
      </c>
      <c r="AH182" s="449">
        <v>0.80638683767327379</v>
      </c>
      <c r="AI182" s="449">
        <v>0.19361316232672621</v>
      </c>
      <c r="AJ182" s="447">
        <f t="shared" si="52"/>
        <v>6808</v>
      </c>
      <c r="BG182" s="447">
        <f t="shared" si="50"/>
        <v>6280</v>
      </c>
      <c r="BH182" s="447">
        <v>6280</v>
      </c>
      <c r="BI182" s="447" t="s">
        <v>1909</v>
      </c>
      <c r="BJ182" s="447">
        <v>0</v>
      </c>
      <c r="BK182" s="447">
        <v>0</v>
      </c>
      <c r="BL182" s="447">
        <v>0</v>
      </c>
      <c r="BM182" s="447">
        <v>0</v>
      </c>
      <c r="BO182" s="447">
        <f t="shared" si="53"/>
        <v>7612</v>
      </c>
      <c r="BP182" s="448" t="s">
        <v>1950</v>
      </c>
      <c r="BQ182" s="447">
        <v>35948</v>
      </c>
      <c r="BR182" s="447">
        <v>0.71745334796926452</v>
      </c>
      <c r="BS182" s="447">
        <v>0.28254665203073548</v>
      </c>
      <c r="BT182" s="447">
        <f t="shared" si="54"/>
        <v>0</v>
      </c>
      <c r="CA182" s="926"/>
      <c r="CB182" s="1295">
        <f t="shared" si="55"/>
        <v>6173</v>
      </c>
      <c r="CC182" s="1295">
        <f t="shared" si="56"/>
        <v>6173</v>
      </c>
      <c r="CD182" s="447">
        <v>182</v>
      </c>
      <c r="CE182" s="1295" t="s">
        <v>8628</v>
      </c>
      <c r="CF182" s="1344"/>
      <c r="CG182" s="1350">
        <v>0.46906045170970545</v>
      </c>
      <c r="CH182" s="1369"/>
      <c r="CI182" s="1366">
        <v>0</v>
      </c>
      <c r="CJ182" s="1368"/>
      <c r="CK182" s="1350">
        <v>0.53195826423438364</v>
      </c>
      <c r="CN182" s="566" t="s">
        <v>1924</v>
      </c>
      <c r="CO182" s="447">
        <v>7338</v>
      </c>
      <c r="CQ182" s="566" t="s">
        <v>1924</v>
      </c>
      <c r="CR182" s="447">
        <v>1727</v>
      </c>
      <c r="CT182" s="566" t="s">
        <v>1924</v>
      </c>
      <c r="CU182" s="447">
        <v>13729</v>
      </c>
    </row>
    <row r="183" spans="1:99">
      <c r="A183" s="447">
        <f t="shared" si="43"/>
        <v>6808</v>
      </c>
      <c r="B183" s="448" t="s">
        <v>4278</v>
      </c>
      <c r="C183" s="447">
        <v>76909</v>
      </c>
      <c r="D183" s="447">
        <v>24412</v>
      </c>
      <c r="E183" s="449">
        <v>1</v>
      </c>
      <c r="F183" s="449">
        <v>0</v>
      </c>
      <c r="G183" s="449"/>
      <c r="H183" s="516">
        <f t="shared" si="41"/>
        <v>1</v>
      </c>
      <c r="I183" s="516">
        <f t="shared" si="42"/>
        <v>0</v>
      </c>
      <c r="J183" s="538"/>
      <c r="K183" s="538">
        <f t="shared" si="44"/>
        <v>0.51351797751649098</v>
      </c>
      <c r="L183" s="538">
        <f t="shared" si="45"/>
        <v>0</v>
      </c>
      <c r="M183" s="538">
        <f t="shared" si="46"/>
        <v>0.48648202248350897</v>
      </c>
      <c r="N183" s="538">
        <f t="shared" si="47"/>
        <v>0.51351797751649098</v>
      </c>
      <c r="O183" s="538">
        <f t="shared" si="48"/>
        <v>0</v>
      </c>
      <c r="P183" s="538">
        <f t="shared" si="49"/>
        <v>0.48648202248350897</v>
      </c>
      <c r="U183" s="798" t="s">
        <v>4918</v>
      </c>
      <c r="V183" s="1345"/>
      <c r="W183" s="547"/>
      <c r="X183" s="547"/>
      <c r="Z183" s="447" t="s">
        <v>2493</v>
      </c>
      <c r="AA183" s="542">
        <v>8</v>
      </c>
      <c r="AD183" s="447">
        <f t="shared" si="51"/>
        <v>6816</v>
      </c>
      <c r="AE183" s="447" t="s">
        <v>1929</v>
      </c>
      <c r="AF183" s="447">
        <v>82586</v>
      </c>
      <c r="AG183" s="447">
        <v>26218</v>
      </c>
      <c r="AH183" s="449">
        <v>0.75903459431638542</v>
      </c>
      <c r="AI183" s="449">
        <v>0.24096540568361458</v>
      </c>
      <c r="AJ183" s="447" t="str">
        <f t="shared" si="52"/>
        <v>NEW</v>
      </c>
      <c r="BG183" s="447">
        <f t="shared" si="50"/>
        <v>6282</v>
      </c>
      <c r="BH183" s="447">
        <v>6282</v>
      </c>
      <c r="BI183" s="447" t="s">
        <v>1910</v>
      </c>
      <c r="BJ183" s="447">
        <v>0</v>
      </c>
      <c r="BK183" s="447">
        <v>0</v>
      </c>
      <c r="BL183" s="447">
        <v>0</v>
      </c>
      <c r="BM183" s="447">
        <v>0</v>
      </c>
      <c r="BO183" s="447">
        <f t="shared" si="53"/>
        <v>7620</v>
      </c>
      <c r="BP183" s="448" t="s">
        <v>1951</v>
      </c>
      <c r="BQ183" s="447">
        <v>1319157</v>
      </c>
      <c r="BR183" s="447">
        <v>0.69537831405324624</v>
      </c>
      <c r="BS183" s="447">
        <v>0.30462168594675376</v>
      </c>
      <c r="BT183" s="447">
        <f t="shared" si="54"/>
        <v>0</v>
      </c>
      <c r="CA183" s="926"/>
      <c r="CB183" s="1295">
        <f t="shared" si="55"/>
        <v>6178</v>
      </c>
      <c r="CC183" s="1295">
        <f t="shared" si="56"/>
        <v>6178</v>
      </c>
      <c r="CD183" s="447">
        <v>184</v>
      </c>
      <c r="CE183" s="1295" t="s">
        <v>1891</v>
      </c>
      <c r="CF183" s="1344"/>
      <c r="CG183" s="1366">
        <v>0.44450546097992555</v>
      </c>
      <c r="CH183" s="1367"/>
      <c r="CI183" s="1366">
        <v>0</v>
      </c>
      <c r="CJ183" s="1368"/>
      <c r="CK183" s="1366">
        <v>0.5554945390200744</v>
      </c>
      <c r="CN183" s="566" t="s">
        <v>1925</v>
      </c>
      <c r="CO183" s="447">
        <v>259529</v>
      </c>
      <c r="CQ183" s="566" t="s">
        <v>1925</v>
      </c>
      <c r="CR183" s="447">
        <v>61040</v>
      </c>
      <c r="CT183" s="566" t="s">
        <v>1925</v>
      </c>
      <c r="CU183" s="447">
        <v>484382</v>
      </c>
    </row>
    <row r="184" spans="1:99">
      <c r="A184" s="447">
        <f t="shared" si="43"/>
        <v>6926</v>
      </c>
      <c r="B184" s="448" t="s">
        <v>1930</v>
      </c>
      <c r="C184" s="447">
        <v>684700</v>
      </c>
      <c r="D184" s="447">
        <v>279222</v>
      </c>
      <c r="E184" s="449">
        <v>1</v>
      </c>
      <c r="F184" s="449">
        <v>0</v>
      </c>
      <c r="G184" s="449"/>
      <c r="H184" s="516">
        <f t="shared" si="41"/>
        <v>1</v>
      </c>
      <c r="I184" s="516">
        <f t="shared" si="42"/>
        <v>0</v>
      </c>
      <c r="J184" s="538"/>
      <c r="K184" s="538">
        <f t="shared" si="44"/>
        <v>0.47492199229962029</v>
      </c>
      <c r="L184" s="538">
        <f t="shared" si="45"/>
        <v>0</v>
      </c>
      <c r="M184" s="538">
        <f t="shared" si="46"/>
        <v>0.52507800770037971</v>
      </c>
      <c r="N184" s="538">
        <f t="shared" si="47"/>
        <v>0.47492199229962029</v>
      </c>
      <c r="O184" s="538">
        <f t="shared" si="48"/>
        <v>0</v>
      </c>
      <c r="P184" s="538">
        <f t="shared" si="49"/>
        <v>0.52507800770037971</v>
      </c>
      <c r="U184" s="798" t="s">
        <v>4919</v>
      </c>
      <c r="V184" s="1345"/>
      <c r="W184" s="547"/>
      <c r="X184" s="547"/>
      <c r="Z184" s="447" t="s">
        <v>2494</v>
      </c>
      <c r="AA184" s="542">
        <v>8</v>
      </c>
      <c r="AD184" s="447">
        <f t="shared" si="51"/>
        <v>6926</v>
      </c>
      <c r="AE184" s="448" t="s">
        <v>1930</v>
      </c>
      <c r="AF184" s="447">
        <v>623867</v>
      </c>
      <c r="AG184" s="447">
        <v>219468</v>
      </c>
      <c r="AH184" s="449">
        <v>0.73976177912691876</v>
      </c>
      <c r="AI184" s="449">
        <v>0.26023822087308124</v>
      </c>
      <c r="AJ184" s="447">
        <f t="shared" si="52"/>
        <v>6926</v>
      </c>
      <c r="BG184" s="447">
        <f t="shared" si="50"/>
        <v>6284</v>
      </c>
      <c r="BH184" s="447">
        <v>6284</v>
      </c>
      <c r="BI184" s="447" t="s">
        <v>1911</v>
      </c>
      <c r="BJ184" s="447">
        <v>0</v>
      </c>
      <c r="BK184" s="447">
        <v>0</v>
      </c>
      <c r="BL184" s="447">
        <v>0</v>
      </c>
      <c r="BM184" s="447">
        <v>0</v>
      </c>
      <c r="BO184" s="447">
        <f t="shared" si="53"/>
        <v>7621</v>
      </c>
      <c r="BP184" s="448" t="s">
        <v>1952</v>
      </c>
      <c r="BQ184" s="447">
        <v>19852</v>
      </c>
      <c r="BR184" s="447">
        <v>0.69923567327674263</v>
      </c>
      <c r="BS184" s="447">
        <v>0.30076432672325737</v>
      </c>
      <c r="BT184" s="447">
        <f t="shared" si="54"/>
        <v>0</v>
      </c>
      <c r="CA184" s="926"/>
      <c r="CB184" s="1295">
        <f t="shared" si="55"/>
        <v>6179</v>
      </c>
      <c r="CC184" s="1295">
        <f t="shared" si="56"/>
        <v>6179</v>
      </c>
      <c r="CD184" s="447">
        <v>185</v>
      </c>
      <c r="CE184" s="1295" t="s">
        <v>1892</v>
      </c>
      <c r="CF184" s="1344"/>
      <c r="CG184" s="1366">
        <v>0.47128970427163197</v>
      </c>
      <c r="CH184" s="1367"/>
      <c r="CI184" s="1366">
        <v>0</v>
      </c>
      <c r="CJ184" s="1368"/>
      <c r="CK184" s="1366">
        <v>0.52871029572836803</v>
      </c>
      <c r="CN184" s="566" t="s">
        <v>1926</v>
      </c>
      <c r="CO184" s="447">
        <v>241</v>
      </c>
      <c r="CQ184" s="566" t="s">
        <v>1926</v>
      </c>
      <c r="CR184" s="447">
        <v>37</v>
      </c>
      <c r="CT184" s="566" t="s">
        <v>1926</v>
      </c>
      <c r="CU184" s="447">
        <v>416</v>
      </c>
    </row>
    <row r="185" spans="1:99">
      <c r="A185" s="447">
        <f t="shared" si="43"/>
        <v>7010</v>
      </c>
      <c r="B185" s="448" t="s">
        <v>1931</v>
      </c>
      <c r="C185" s="447">
        <v>2449008</v>
      </c>
      <c r="D185" s="447">
        <v>1099055</v>
      </c>
      <c r="E185" s="449">
        <v>1</v>
      </c>
      <c r="F185" s="449">
        <v>0</v>
      </c>
      <c r="G185" s="449"/>
      <c r="H185" s="516">
        <f t="shared" si="41"/>
        <v>1</v>
      </c>
      <c r="I185" s="516">
        <f t="shared" si="42"/>
        <v>0</v>
      </c>
      <c r="J185" s="538"/>
      <c r="K185" s="538">
        <f t="shared" si="44"/>
        <v>0.45461523853646091</v>
      </c>
      <c r="L185" s="538">
        <f t="shared" si="45"/>
        <v>0</v>
      </c>
      <c r="M185" s="538">
        <f t="shared" si="46"/>
        <v>0.54870102354849903</v>
      </c>
      <c r="N185" s="538">
        <f t="shared" si="47"/>
        <v>0.45461523853646091</v>
      </c>
      <c r="O185" s="538">
        <f t="shared" si="48"/>
        <v>0</v>
      </c>
      <c r="P185" s="538">
        <f t="shared" si="49"/>
        <v>0.54870102354849903</v>
      </c>
      <c r="U185" s="798" t="s">
        <v>4920</v>
      </c>
      <c r="V185" s="1345"/>
      <c r="W185" s="547"/>
      <c r="X185" s="547"/>
      <c r="Z185" s="447" t="s">
        <v>2495</v>
      </c>
      <c r="AA185" s="542">
        <v>8</v>
      </c>
      <c r="AD185" s="447">
        <f t="shared" si="51"/>
        <v>7010</v>
      </c>
      <c r="AE185" s="447" t="s">
        <v>1931</v>
      </c>
      <c r="AF185" s="447">
        <v>2001030</v>
      </c>
      <c r="AG185" s="447">
        <v>673970</v>
      </c>
      <c r="AH185" s="449">
        <v>0.74804859813084112</v>
      </c>
      <c r="AI185" s="449">
        <v>0.25195140186915888</v>
      </c>
      <c r="AJ185" s="447">
        <f t="shared" si="52"/>
        <v>7010</v>
      </c>
      <c r="BG185" s="447">
        <f t="shared" si="50"/>
        <v>6285</v>
      </c>
      <c r="BH185" s="447">
        <v>6285</v>
      </c>
      <c r="BI185" s="447" t="s">
        <v>1912</v>
      </c>
      <c r="BJ185" s="447">
        <v>0</v>
      </c>
      <c r="BK185" s="447">
        <v>0</v>
      </c>
      <c r="BL185" s="447">
        <v>0</v>
      </c>
      <c r="BM185" s="447">
        <v>0</v>
      </c>
      <c r="BO185" s="447">
        <f t="shared" si="53"/>
        <v>7650</v>
      </c>
      <c r="BP185" s="448" t="s">
        <v>1953</v>
      </c>
      <c r="BQ185" s="447">
        <v>43405</v>
      </c>
      <c r="BR185" s="447">
        <v>0.67396975249215862</v>
      </c>
      <c r="BS185" s="447">
        <v>0.32603024750784138</v>
      </c>
      <c r="BT185" s="447">
        <f t="shared" si="54"/>
        <v>0</v>
      </c>
      <c r="CA185" s="926"/>
      <c r="CB185" s="1295">
        <f t="shared" si="55"/>
        <v>6190</v>
      </c>
      <c r="CC185" s="1295">
        <f t="shared" si="56"/>
        <v>6190</v>
      </c>
      <c r="CD185" s="447">
        <v>186</v>
      </c>
      <c r="CE185" s="1295" t="s">
        <v>1893</v>
      </c>
      <c r="CF185" s="1344"/>
      <c r="CG185" s="1366">
        <v>0.48349262261821507</v>
      </c>
      <c r="CH185" s="1367"/>
      <c r="CI185" s="1366">
        <v>0</v>
      </c>
      <c r="CJ185" s="1368"/>
      <c r="CK185" s="1366">
        <v>0.51650737738178487</v>
      </c>
      <c r="CN185" s="566" t="s">
        <v>1927</v>
      </c>
      <c r="CO185" s="447">
        <v>216281</v>
      </c>
      <c r="CQ185" s="566" t="s">
        <v>1927</v>
      </c>
      <c r="CR185" s="447">
        <v>35009</v>
      </c>
      <c r="CT185" s="566" t="s">
        <v>1927</v>
      </c>
      <c r="CU185" s="447">
        <v>338620</v>
      </c>
    </row>
    <row r="186" spans="1:99">
      <c r="A186" s="447">
        <f t="shared" si="43"/>
        <v>7011</v>
      </c>
      <c r="B186" s="448" t="s">
        <v>1932</v>
      </c>
      <c r="C186" s="447">
        <v>1253610</v>
      </c>
      <c r="D186" s="447">
        <v>439483</v>
      </c>
      <c r="E186" s="449">
        <v>1</v>
      </c>
      <c r="F186" s="449">
        <v>0</v>
      </c>
      <c r="G186" s="449"/>
      <c r="H186" s="516">
        <f t="shared" si="41"/>
        <v>1</v>
      </c>
      <c r="I186" s="516">
        <f t="shared" si="42"/>
        <v>0</v>
      </c>
      <c r="J186" s="538"/>
      <c r="K186" s="538">
        <f t="shared" si="44"/>
        <v>0.46685886022352907</v>
      </c>
      <c r="L186" s="538">
        <f t="shared" si="45"/>
        <v>0</v>
      </c>
      <c r="M186" s="538">
        <f t="shared" si="46"/>
        <v>0.53673982131540587</v>
      </c>
      <c r="N186" s="538">
        <f t="shared" si="47"/>
        <v>0.46685886022352907</v>
      </c>
      <c r="O186" s="538">
        <f t="shared" si="48"/>
        <v>0</v>
      </c>
      <c r="P186" s="538">
        <f t="shared" si="49"/>
        <v>0.53673982131540587</v>
      </c>
      <c r="U186" s="798" t="s">
        <v>4921</v>
      </c>
      <c r="V186" s="1345"/>
      <c r="W186" s="547"/>
      <c r="X186" s="547"/>
      <c r="Z186" s="447" t="s">
        <v>2496</v>
      </c>
      <c r="AA186" s="542">
        <v>8</v>
      </c>
      <c r="AD186" s="447">
        <f t="shared" si="51"/>
        <v>7011</v>
      </c>
      <c r="AE186" s="447" t="s">
        <v>1932</v>
      </c>
      <c r="AF186" s="447">
        <v>501243</v>
      </c>
      <c r="AG186" s="447">
        <v>147480</v>
      </c>
      <c r="AH186" s="449">
        <v>0.77266105872614355</v>
      </c>
      <c r="AI186" s="449">
        <v>0.22733894127385645</v>
      </c>
      <c r="AJ186" s="447">
        <f t="shared" si="52"/>
        <v>7011</v>
      </c>
      <c r="BG186" s="447">
        <f t="shared" si="50"/>
        <v>6321</v>
      </c>
      <c r="BH186" s="447">
        <v>6321</v>
      </c>
      <c r="BI186" s="447" t="s">
        <v>1913</v>
      </c>
      <c r="BJ186" s="447">
        <v>346112</v>
      </c>
      <c r="BK186" s="447">
        <v>80195</v>
      </c>
      <c r="BL186" s="447">
        <v>0.81188439317205674</v>
      </c>
      <c r="BM186" s="447">
        <v>0.18811560682794323</v>
      </c>
      <c r="BO186" s="447">
        <f t="shared" si="53"/>
        <v>7670</v>
      </c>
      <c r="BP186" s="448" t="s">
        <v>1954</v>
      </c>
      <c r="BQ186" s="447">
        <v>1319157</v>
      </c>
      <c r="BR186" s="447">
        <v>0.69537831405324624</v>
      </c>
      <c r="BS186" s="447">
        <v>0.30462168594675376</v>
      </c>
      <c r="BT186" s="447">
        <f t="shared" si="54"/>
        <v>0</v>
      </c>
      <c r="CA186" s="926"/>
      <c r="CB186" s="1295">
        <f t="shared" si="55"/>
        <v>6191</v>
      </c>
      <c r="CC186" s="1295">
        <f t="shared" si="56"/>
        <v>6191</v>
      </c>
      <c r="CD186" s="447">
        <v>187</v>
      </c>
      <c r="CE186" s="1295" t="s">
        <v>1894</v>
      </c>
      <c r="CF186" s="1344"/>
      <c r="CG186" s="1366">
        <v>0.47750089862656425</v>
      </c>
      <c r="CH186" s="1367"/>
      <c r="CI186" s="1366">
        <v>0</v>
      </c>
      <c r="CJ186" s="1368"/>
      <c r="CK186" s="1366">
        <v>0.5224991013734358</v>
      </c>
      <c r="CN186" s="566" t="s">
        <v>2318</v>
      </c>
      <c r="CO186" s="447">
        <v>32411</v>
      </c>
      <c r="CQ186" s="566" t="s">
        <v>2318</v>
      </c>
      <c r="CR186" s="447">
        <v>4619</v>
      </c>
      <c r="CT186" s="566" t="s">
        <v>2318</v>
      </c>
      <c r="CU186" s="447">
        <v>50638</v>
      </c>
    </row>
    <row r="187" spans="1:99">
      <c r="A187" s="447">
        <f t="shared" si="43"/>
        <v>7014</v>
      </c>
      <c r="B187" s="448" t="s">
        <v>1933</v>
      </c>
      <c r="C187" s="447">
        <v>1069988</v>
      </c>
      <c r="D187" s="447">
        <v>439596</v>
      </c>
      <c r="E187" s="449">
        <v>1</v>
      </c>
      <c r="F187" s="449">
        <v>0</v>
      </c>
      <c r="G187" s="449"/>
      <c r="H187" s="516">
        <f t="shared" si="41"/>
        <v>1</v>
      </c>
      <c r="I187" s="516">
        <f t="shared" si="42"/>
        <v>0</v>
      </c>
      <c r="J187" s="538"/>
      <c r="K187" s="538">
        <f t="shared" si="44"/>
        <v>0.47599054552989672</v>
      </c>
      <c r="L187" s="538">
        <f t="shared" si="45"/>
        <v>0</v>
      </c>
      <c r="M187" s="538">
        <f t="shared" si="46"/>
        <v>0.52719903092649745</v>
      </c>
      <c r="N187" s="538">
        <f t="shared" si="47"/>
        <v>0.47599054552989672</v>
      </c>
      <c r="O187" s="538">
        <f t="shared" si="48"/>
        <v>0</v>
      </c>
      <c r="P187" s="538">
        <f t="shared" si="49"/>
        <v>0.52719903092649745</v>
      </c>
      <c r="U187" s="798" t="s">
        <v>4922</v>
      </c>
      <c r="V187" s="1345"/>
      <c r="W187" s="547"/>
      <c r="X187" s="547"/>
      <c r="Z187" s="447" t="s">
        <v>2497</v>
      </c>
      <c r="AA187" s="542">
        <v>8</v>
      </c>
      <c r="AD187" s="447">
        <f t="shared" si="51"/>
        <v>7014</v>
      </c>
      <c r="AE187" s="447" t="s">
        <v>1933</v>
      </c>
      <c r="AF187" s="447">
        <v>477330</v>
      </c>
      <c r="AG187" s="447">
        <v>155309</v>
      </c>
      <c r="AH187" s="449">
        <v>0.75450612434579589</v>
      </c>
      <c r="AI187" s="449">
        <v>0.24549387565420411</v>
      </c>
      <c r="AJ187" s="447">
        <f t="shared" si="52"/>
        <v>7014</v>
      </c>
      <c r="BG187" s="447">
        <f t="shared" si="50"/>
        <v>0</v>
      </c>
      <c r="BH187" s="447">
        <v>6322</v>
      </c>
      <c r="BI187" s="447" t="s">
        <v>1914</v>
      </c>
      <c r="BJ187" s="447">
        <v>109678</v>
      </c>
      <c r="BK187" s="447">
        <v>29122</v>
      </c>
      <c r="BL187" s="447">
        <v>0.79018731988472624</v>
      </c>
      <c r="BM187" s="447">
        <v>0.20981268011527376</v>
      </c>
      <c r="BO187" s="447">
        <f t="shared" si="53"/>
        <v>8011</v>
      </c>
      <c r="BP187" s="448" t="s">
        <v>1955</v>
      </c>
      <c r="BQ187" s="447">
        <v>16221</v>
      </c>
      <c r="BR187" s="447">
        <v>0.74204025617566327</v>
      </c>
      <c r="BS187" s="447">
        <v>0.25795974382433673</v>
      </c>
      <c r="BT187" s="447">
        <f t="shared" si="54"/>
        <v>0</v>
      </c>
      <c r="CA187" s="926"/>
      <c r="CB187" s="1295">
        <f t="shared" si="55"/>
        <v>6192</v>
      </c>
      <c r="CC187" s="1295">
        <f t="shared" si="56"/>
        <v>6192</v>
      </c>
      <c r="CD187" s="447">
        <v>188</v>
      </c>
      <c r="CE187" s="1295" t="s">
        <v>1895</v>
      </c>
      <c r="CF187" s="1344"/>
      <c r="CG187" s="1366">
        <v>0.4768029079608202</v>
      </c>
      <c r="CH187" s="1367"/>
      <c r="CI187" s="1366">
        <v>0</v>
      </c>
      <c r="CJ187" s="1368"/>
      <c r="CK187" s="1366">
        <v>0.52319709203917975</v>
      </c>
      <c r="CN187" s="566" t="s">
        <v>1929</v>
      </c>
      <c r="CO187" s="447">
        <v>45322</v>
      </c>
      <c r="CQ187" s="566" t="s">
        <v>1929</v>
      </c>
      <c r="CR187" s="447">
        <v>8561</v>
      </c>
      <c r="CT187" s="566" t="s">
        <v>1929</v>
      </c>
      <c r="CU187" s="447">
        <v>73589</v>
      </c>
    </row>
    <row r="188" spans="1:99">
      <c r="A188" s="447">
        <f t="shared" si="43"/>
        <v>7016</v>
      </c>
      <c r="B188" s="448" t="s">
        <v>1934</v>
      </c>
      <c r="C188" s="447">
        <v>450783</v>
      </c>
      <c r="D188" s="447">
        <v>236956</v>
      </c>
      <c r="E188" s="449">
        <v>1</v>
      </c>
      <c r="F188" s="449">
        <v>0</v>
      </c>
      <c r="G188" s="449"/>
      <c r="H188" s="516">
        <f t="shared" si="41"/>
        <v>1</v>
      </c>
      <c r="I188" s="516">
        <f t="shared" si="42"/>
        <v>0</v>
      </c>
      <c r="J188" s="538"/>
      <c r="K188" s="538">
        <f t="shared" si="44"/>
        <v>0.43306294628961145</v>
      </c>
      <c r="L188" s="538">
        <f t="shared" si="45"/>
        <v>0</v>
      </c>
      <c r="M188" s="538">
        <f t="shared" si="46"/>
        <v>0.57000329853610043</v>
      </c>
      <c r="N188" s="538">
        <f t="shared" si="47"/>
        <v>0.43306294628961145</v>
      </c>
      <c r="O188" s="538">
        <f t="shared" si="48"/>
        <v>0</v>
      </c>
      <c r="P188" s="538">
        <f t="shared" si="49"/>
        <v>0.57000329853610043</v>
      </c>
      <c r="U188" s="798" t="s">
        <v>4923</v>
      </c>
      <c r="V188" s="1345"/>
      <c r="W188" s="547"/>
      <c r="X188" s="547"/>
      <c r="Z188" s="447" t="s">
        <v>2498</v>
      </c>
      <c r="AA188" s="542">
        <v>8</v>
      </c>
      <c r="AD188" s="447">
        <f t="shared" si="51"/>
        <v>7016</v>
      </c>
      <c r="AE188" s="447" t="s">
        <v>1934</v>
      </c>
      <c r="AF188" s="447">
        <v>280403</v>
      </c>
      <c r="AG188" s="447">
        <v>121583</v>
      </c>
      <c r="AH188" s="449">
        <v>0.69754419308135107</v>
      </c>
      <c r="AI188" s="449">
        <v>0.30245580691864893</v>
      </c>
      <c r="AJ188" s="447">
        <f t="shared" si="52"/>
        <v>7016</v>
      </c>
      <c r="BG188" s="447">
        <f t="shared" si="50"/>
        <v>6323</v>
      </c>
      <c r="BH188" s="447">
        <v>6323</v>
      </c>
      <c r="BI188" s="447" t="s">
        <v>1915</v>
      </c>
      <c r="BJ188" s="447">
        <v>0</v>
      </c>
      <c r="BK188" s="447">
        <v>0</v>
      </c>
      <c r="BL188" s="447">
        <v>0</v>
      </c>
      <c r="BM188" s="447">
        <v>0</v>
      </c>
      <c r="BO188" s="447">
        <f t="shared" si="53"/>
        <v>8012</v>
      </c>
      <c r="BP188" s="448" t="s">
        <v>1956</v>
      </c>
      <c r="BQ188" s="447">
        <v>79653</v>
      </c>
      <c r="BR188" s="447">
        <v>0.72091991890522045</v>
      </c>
      <c r="BS188" s="447">
        <v>0.27908008109477955</v>
      </c>
      <c r="BT188" s="447">
        <f t="shared" si="54"/>
        <v>0</v>
      </c>
      <c r="CA188" s="926"/>
      <c r="CB188" s="1295" t="e">
        <f t="shared" si="55"/>
        <v>#VALUE!</v>
      </c>
      <c r="CC188" s="1295" t="e">
        <f t="shared" si="56"/>
        <v>#VALUE!</v>
      </c>
      <c r="CD188" s="447">
        <v>189</v>
      </c>
      <c r="CE188" s="1295"/>
      <c r="CF188" s="1344"/>
      <c r="CG188" s="1366"/>
      <c r="CH188" s="1367"/>
      <c r="CI188" s="1366"/>
      <c r="CJ188" s="1368"/>
      <c r="CK188" s="1366"/>
      <c r="CN188" s="566" t="s">
        <v>1930</v>
      </c>
      <c r="CO188" s="447">
        <v>493762</v>
      </c>
      <c r="CQ188" s="566" t="s">
        <v>1930</v>
      </c>
      <c r="CR188" s="447">
        <v>112636</v>
      </c>
      <c r="CT188" s="566" t="s">
        <v>1930</v>
      </c>
      <c r="CU188" s="447">
        <v>787089</v>
      </c>
    </row>
    <row r="189" spans="1:99">
      <c r="A189" s="447">
        <f t="shared" si="43"/>
        <v>7017</v>
      </c>
      <c r="B189" s="448" t="s">
        <v>1935</v>
      </c>
      <c r="C189" s="447">
        <v>0</v>
      </c>
      <c r="D189" s="447">
        <v>0</v>
      </c>
      <c r="E189" s="449">
        <v>1</v>
      </c>
      <c r="F189" s="449">
        <v>0</v>
      </c>
      <c r="G189" s="449"/>
      <c r="H189" s="516">
        <f t="shared" si="41"/>
        <v>1</v>
      </c>
      <c r="I189" s="516">
        <f t="shared" si="42"/>
        <v>0</v>
      </c>
      <c r="J189" s="538"/>
      <c r="K189" s="538">
        <f t="shared" si="44"/>
        <v>0.45006772201611794</v>
      </c>
      <c r="L189" s="538">
        <f t="shared" si="45"/>
        <v>0</v>
      </c>
      <c r="M189" s="538">
        <f t="shared" si="46"/>
        <v>0.55458381669929024</v>
      </c>
      <c r="N189" s="538">
        <f t="shared" si="47"/>
        <v>0.45006772201611794</v>
      </c>
      <c r="O189" s="538">
        <f t="shared" si="48"/>
        <v>0</v>
      </c>
      <c r="P189" s="538">
        <f t="shared" si="49"/>
        <v>0.55458381669929024</v>
      </c>
      <c r="U189" s="798" t="s">
        <v>4924</v>
      </c>
      <c r="V189" s="1345"/>
      <c r="W189" s="547"/>
      <c r="X189" s="547"/>
      <c r="Z189" s="447" t="s">
        <v>2499</v>
      </c>
      <c r="AA189" s="542">
        <v>8</v>
      </c>
      <c r="AD189" s="447">
        <f t="shared" si="51"/>
        <v>7017</v>
      </c>
      <c r="AE189" s="447" t="s">
        <v>1935</v>
      </c>
      <c r="AF189" s="447">
        <v>770109</v>
      </c>
      <c r="AG189" s="447">
        <v>264955</v>
      </c>
      <c r="AH189" s="449">
        <v>0.74402065959206387</v>
      </c>
      <c r="AI189" s="449">
        <v>0.25597934040793613</v>
      </c>
      <c r="AJ189" s="447">
        <f t="shared" si="52"/>
        <v>7017</v>
      </c>
      <c r="BG189" s="447">
        <f t="shared" si="50"/>
        <v>6325</v>
      </c>
      <c r="BH189" s="447">
        <v>6325</v>
      </c>
      <c r="BI189" s="447" t="s">
        <v>1916</v>
      </c>
      <c r="BJ189" s="447">
        <v>0</v>
      </c>
      <c r="BK189" s="447">
        <v>0</v>
      </c>
      <c r="BL189" s="447">
        <v>0</v>
      </c>
      <c r="BM189" s="447">
        <v>0</v>
      </c>
      <c r="BO189" s="447">
        <f t="shared" si="53"/>
        <v>8013</v>
      </c>
      <c r="BP189" s="448" t="s">
        <v>1957</v>
      </c>
      <c r="BQ189" s="447">
        <v>63355</v>
      </c>
      <c r="BR189" s="447">
        <v>0.77923595395060519</v>
      </c>
      <c r="BS189" s="447">
        <v>0.22076404604939481</v>
      </c>
      <c r="BT189" s="447">
        <f t="shared" si="54"/>
        <v>0</v>
      </c>
      <c r="CA189" s="926"/>
      <c r="CB189" s="1295">
        <f t="shared" si="55"/>
        <v>6202</v>
      </c>
      <c r="CC189" s="1295">
        <f t="shared" si="56"/>
        <v>6202</v>
      </c>
      <c r="CD189" s="447">
        <v>190</v>
      </c>
      <c r="CE189" s="1295" t="s">
        <v>4269</v>
      </c>
      <c r="CF189" s="1344"/>
      <c r="CG189" s="1366">
        <v>0.45191970725584957</v>
      </c>
      <c r="CH189" s="1367"/>
      <c r="CI189" s="1366">
        <v>0</v>
      </c>
      <c r="CJ189" s="1368"/>
      <c r="CK189" s="1366">
        <v>0.54808029274415038</v>
      </c>
      <c r="CN189" s="566" t="s">
        <v>1931</v>
      </c>
      <c r="CO189" s="447">
        <v>1512829</v>
      </c>
      <c r="CQ189" s="566" t="s">
        <v>1931</v>
      </c>
      <c r="CR189" s="447">
        <v>388157</v>
      </c>
      <c r="CT189" s="566" t="s">
        <v>1931</v>
      </c>
      <c r="CU189" s="447">
        <v>2929423</v>
      </c>
    </row>
    <row r="190" spans="1:99">
      <c r="A190" s="447">
        <f t="shared" si="43"/>
        <v>7019</v>
      </c>
      <c r="B190" s="448" t="s">
        <v>1936</v>
      </c>
      <c r="C190" s="447">
        <v>323659</v>
      </c>
      <c r="D190" s="447">
        <v>144309</v>
      </c>
      <c r="E190" s="449">
        <v>1</v>
      </c>
      <c r="F190" s="449">
        <v>0</v>
      </c>
      <c r="G190" s="449"/>
      <c r="H190" s="516">
        <f t="shared" si="41"/>
        <v>1</v>
      </c>
      <c r="I190" s="516">
        <f t="shared" si="42"/>
        <v>0</v>
      </c>
      <c r="J190" s="538"/>
      <c r="K190" s="538">
        <f t="shared" si="44"/>
        <v>0.4632603316467851</v>
      </c>
      <c r="L190" s="538">
        <f t="shared" si="45"/>
        <v>0</v>
      </c>
      <c r="M190" s="538">
        <f t="shared" si="46"/>
        <v>0.53673966835321496</v>
      </c>
      <c r="N190" s="538">
        <f t="shared" si="47"/>
        <v>0.4632603316467851</v>
      </c>
      <c r="O190" s="538">
        <f t="shared" si="48"/>
        <v>0</v>
      </c>
      <c r="P190" s="538">
        <f t="shared" si="49"/>
        <v>0.53673966835321496</v>
      </c>
      <c r="U190" s="1336" t="s">
        <v>4925</v>
      </c>
      <c r="V190" s="1345"/>
      <c r="W190" s="547"/>
      <c r="X190" s="547"/>
      <c r="Z190" s="447" t="s">
        <v>2500</v>
      </c>
      <c r="AA190" s="542">
        <v>8</v>
      </c>
      <c r="AD190" s="447">
        <f t="shared" si="51"/>
        <v>7019</v>
      </c>
      <c r="AE190" s="448" t="s">
        <v>1936</v>
      </c>
      <c r="AF190" s="447">
        <v>135030</v>
      </c>
      <c r="AG190" s="447">
        <v>44994</v>
      </c>
      <c r="AH190" s="449">
        <v>0.75006665777896275</v>
      </c>
      <c r="AI190" s="449">
        <v>0.24993334222103725</v>
      </c>
      <c r="AJ190" s="447">
        <f t="shared" si="52"/>
        <v>7019</v>
      </c>
      <c r="BG190" s="447">
        <f t="shared" si="50"/>
        <v>6326</v>
      </c>
      <c r="BH190" s="447">
        <v>6326</v>
      </c>
      <c r="BI190" s="447" t="s">
        <v>1917</v>
      </c>
      <c r="BJ190" s="447">
        <v>0</v>
      </c>
      <c r="BK190" s="447">
        <v>0</v>
      </c>
      <c r="BL190" s="447">
        <v>0</v>
      </c>
      <c r="BM190" s="447">
        <v>0</v>
      </c>
      <c r="BO190" s="447">
        <f t="shared" si="53"/>
        <v>8014</v>
      </c>
      <c r="BP190" s="448" t="s">
        <v>1958</v>
      </c>
      <c r="BQ190" s="447">
        <v>50898</v>
      </c>
      <c r="BR190" s="447">
        <v>0.73541395752058947</v>
      </c>
      <c r="BS190" s="447">
        <v>0.26458604247941053</v>
      </c>
      <c r="BT190" s="447">
        <f t="shared" si="54"/>
        <v>0</v>
      </c>
      <c r="CA190" s="926"/>
      <c r="CB190" s="1295">
        <f t="shared" si="55"/>
        <v>6203</v>
      </c>
      <c r="CC190" s="1295">
        <f t="shared" si="56"/>
        <v>6203</v>
      </c>
      <c r="CD190" s="447">
        <v>191</v>
      </c>
      <c r="CE190" s="1295" t="s">
        <v>4270</v>
      </c>
      <c r="CF190" s="1344"/>
      <c r="CG190" s="1366">
        <v>0.45624370045492929</v>
      </c>
      <c r="CH190" s="1367"/>
      <c r="CI190" s="1366">
        <v>0</v>
      </c>
      <c r="CJ190" s="1368"/>
      <c r="CK190" s="1366">
        <v>0.54375629954507065</v>
      </c>
      <c r="CN190" s="566" t="s">
        <v>1932</v>
      </c>
      <c r="CO190" s="447">
        <v>502088</v>
      </c>
      <c r="CQ190" s="566" t="s">
        <v>1932</v>
      </c>
      <c r="CR190" s="447">
        <v>103129</v>
      </c>
      <c r="CT190" s="566" t="s">
        <v>1932</v>
      </c>
      <c r="CU190" s="447">
        <v>859186</v>
      </c>
    </row>
    <row r="191" spans="1:99">
      <c r="A191" s="447">
        <f t="shared" si="43"/>
        <v>7021</v>
      </c>
      <c r="B191" s="448" t="s">
        <v>1937</v>
      </c>
      <c r="C191" s="447">
        <v>148124</v>
      </c>
      <c r="D191" s="447">
        <v>59951</v>
      </c>
      <c r="E191" s="449">
        <v>1</v>
      </c>
      <c r="F191" s="449">
        <v>0</v>
      </c>
      <c r="G191" s="449"/>
      <c r="H191" s="516">
        <f t="shared" si="41"/>
        <v>1</v>
      </c>
      <c r="I191" s="516">
        <f t="shared" si="42"/>
        <v>0</v>
      </c>
      <c r="J191" s="538"/>
      <c r="K191" s="538">
        <f t="shared" si="44"/>
        <v>0.47422977668209276</v>
      </c>
      <c r="L191" s="538">
        <f t="shared" si="45"/>
        <v>0</v>
      </c>
      <c r="M191" s="538">
        <f t="shared" si="46"/>
        <v>0.52577022331790724</v>
      </c>
      <c r="N191" s="538">
        <f t="shared" si="47"/>
        <v>0.47422977668209276</v>
      </c>
      <c r="O191" s="538">
        <f t="shared" si="48"/>
        <v>0</v>
      </c>
      <c r="P191" s="538">
        <f t="shared" si="49"/>
        <v>0.52577022331790724</v>
      </c>
      <c r="U191" s="798" t="s">
        <v>4926</v>
      </c>
      <c r="V191" s="1345"/>
      <c r="W191" s="547"/>
      <c r="X191" s="547"/>
      <c r="Z191" s="447" t="s">
        <v>2501</v>
      </c>
      <c r="AA191" s="542">
        <v>8</v>
      </c>
      <c r="AD191" s="447">
        <f t="shared" si="51"/>
        <v>7021</v>
      </c>
      <c r="AE191" s="447" t="s">
        <v>1937</v>
      </c>
      <c r="AF191" s="447">
        <v>100567</v>
      </c>
      <c r="AG191" s="447">
        <v>32188</v>
      </c>
      <c r="AH191" s="449">
        <v>0.75753832247372976</v>
      </c>
      <c r="AI191" s="449">
        <v>0.24246167752627024</v>
      </c>
      <c r="AJ191" s="447">
        <f t="shared" si="52"/>
        <v>7021</v>
      </c>
      <c r="BG191" s="447">
        <f t="shared" si="50"/>
        <v>6435</v>
      </c>
      <c r="BH191" s="447">
        <v>6435</v>
      </c>
      <c r="BI191" s="447" t="s">
        <v>1918</v>
      </c>
      <c r="BJ191" s="447">
        <v>38259</v>
      </c>
      <c r="BK191" s="447">
        <v>10324</v>
      </c>
      <c r="BL191" s="447">
        <v>0.78749768437519296</v>
      </c>
      <c r="BM191" s="447">
        <v>0.21250231562480704</v>
      </c>
      <c r="BO191" s="447">
        <f t="shared" si="53"/>
        <v>8026</v>
      </c>
      <c r="BP191" s="448" t="s">
        <v>1959</v>
      </c>
      <c r="BQ191" s="447">
        <v>2708838</v>
      </c>
      <c r="BR191" s="447">
        <v>0.71226823275131046</v>
      </c>
      <c r="BS191" s="447">
        <v>0.28773176724868954</v>
      </c>
      <c r="BT191" s="447">
        <f t="shared" si="54"/>
        <v>0</v>
      </c>
      <c r="CA191" s="926"/>
      <c r="CB191" s="1295">
        <f t="shared" si="55"/>
        <v>6204</v>
      </c>
      <c r="CC191" s="1295">
        <f t="shared" si="56"/>
        <v>6204</v>
      </c>
      <c r="CD191" s="447">
        <v>192</v>
      </c>
      <c r="CE191" s="1295" t="s">
        <v>5147</v>
      </c>
      <c r="CF191" s="1344"/>
      <c r="CG191" s="1366">
        <v>0.47017476350809684</v>
      </c>
      <c r="CH191" s="1367"/>
      <c r="CI191" s="1366">
        <v>0</v>
      </c>
      <c r="CJ191" s="1368"/>
      <c r="CK191" s="1366">
        <v>0.52982523649190316</v>
      </c>
      <c r="CN191" s="566" t="s">
        <v>1933</v>
      </c>
      <c r="CO191" s="447">
        <v>454626</v>
      </c>
      <c r="CQ191" s="566" t="s">
        <v>1933</v>
      </c>
      <c r="CR191" s="447">
        <v>111837</v>
      </c>
      <c r="CT191" s="566" t="s">
        <v>1933</v>
      </c>
      <c r="CU191" s="447">
        <v>810192</v>
      </c>
    </row>
    <row r="192" spans="1:99">
      <c r="A192" s="447">
        <f t="shared" si="43"/>
        <v>7022</v>
      </c>
      <c r="B192" s="448" t="s">
        <v>1938</v>
      </c>
      <c r="C192" s="447">
        <v>214285</v>
      </c>
      <c r="D192" s="447">
        <v>149842</v>
      </c>
      <c r="E192" s="449">
        <v>1</v>
      </c>
      <c r="F192" s="449">
        <v>0</v>
      </c>
      <c r="G192" s="449"/>
      <c r="H192" s="516">
        <f t="shared" si="41"/>
        <v>1</v>
      </c>
      <c r="I192" s="516">
        <f t="shared" si="42"/>
        <v>0</v>
      </c>
      <c r="J192" s="538"/>
      <c r="K192" s="538">
        <f t="shared" si="44"/>
        <v>0.41917878902141342</v>
      </c>
      <c r="L192" s="538">
        <f t="shared" si="45"/>
        <v>0</v>
      </c>
      <c r="M192" s="538">
        <f t="shared" si="46"/>
        <v>0.58082121097858663</v>
      </c>
      <c r="N192" s="538">
        <f t="shared" si="47"/>
        <v>0.41917878902141342</v>
      </c>
      <c r="O192" s="538">
        <f t="shared" si="48"/>
        <v>0</v>
      </c>
      <c r="P192" s="538">
        <f t="shared" si="49"/>
        <v>0.58082121097858663</v>
      </c>
      <c r="U192" s="798" t="s">
        <v>4927</v>
      </c>
      <c r="V192" s="1345"/>
      <c r="W192" s="547"/>
      <c r="X192" s="547"/>
      <c r="Z192" s="447" t="s">
        <v>2502</v>
      </c>
      <c r="AA192" s="542">
        <v>8</v>
      </c>
      <c r="AD192" s="447">
        <f t="shared" si="51"/>
        <v>7022</v>
      </c>
      <c r="AE192" s="447" t="s">
        <v>1938</v>
      </c>
      <c r="AF192" s="447">
        <v>106302</v>
      </c>
      <c r="AG192" s="447">
        <v>49708</v>
      </c>
      <c r="AH192" s="449">
        <v>0.68137939875649001</v>
      </c>
      <c r="AI192" s="449">
        <v>0.31862060124350999</v>
      </c>
      <c r="AJ192" s="447">
        <f t="shared" si="52"/>
        <v>7022</v>
      </c>
      <c r="BG192" s="447">
        <f t="shared" si="50"/>
        <v>0</v>
      </c>
      <c r="BH192" s="447">
        <v>6453</v>
      </c>
      <c r="BI192" s="447" t="s">
        <v>1919</v>
      </c>
      <c r="BJ192" s="447">
        <v>190139</v>
      </c>
      <c r="BK192" s="447">
        <v>73528</v>
      </c>
      <c r="BL192" s="447">
        <v>0.7211330959126474</v>
      </c>
      <c r="BM192" s="447">
        <v>0.2788669040873526</v>
      </c>
      <c r="BO192" s="447">
        <f t="shared" si="53"/>
        <v>8037</v>
      </c>
      <c r="BP192" s="448" t="s">
        <v>1960</v>
      </c>
      <c r="BQ192" s="447">
        <v>439470</v>
      </c>
      <c r="BR192" s="447">
        <v>0.72975961953597734</v>
      </c>
      <c r="BS192" s="447">
        <v>0.27024038046402266</v>
      </c>
      <c r="BT192" s="447">
        <f t="shared" si="54"/>
        <v>0</v>
      </c>
      <c r="CA192" s="926"/>
      <c r="CB192" s="1295">
        <f t="shared" si="55"/>
        <v>6205</v>
      </c>
      <c r="CC192" s="1295">
        <f t="shared" si="56"/>
        <v>6205</v>
      </c>
      <c r="CD192" s="447">
        <v>193</v>
      </c>
      <c r="CE192" s="1295" t="s">
        <v>5148</v>
      </c>
      <c r="CF192" s="1344"/>
      <c r="CG192" s="1366">
        <v>0.48878475816851014</v>
      </c>
      <c r="CH192" s="1367"/>
      <c r="CI192" s="1366">
        <v>0</v>
      </c>
      <c r="CJ192" s="1368"/>
      <c r="CK192" s="1366">
        <v>0.51121524183148981</v>
      </c>
      <c r="CN192" s="566" t="s">
        <v>1934</v>
      </c>
      <c r="CO192" s="447">
        <v>298104</v>
      </c>
      <c r="CQ192" s="566" t="s">
        <v>1934</v>
      </c>
      <c r="CR192" s="447">
        <v>99496</v>
      </c>
      <c r="CT192" s="566" t="s">
        <v>1934</v>
      </c>
      <c r="CU192" s="447">
        <v>565578</v>
      </c>
    </row>
    <row r="193" spans="1:99">
      <c r="A193" s="447">
        <f t="shared" si="43"/>
        <v>7023</v>
      </c>
      <c r="B193" s="448" t="s">
        <v>1939</v>
      </c>
      <c r="C193" s="447">
        <v>492632</v>
      </c>
      <c r="D193" s="447">
        <v>226998</v>
      </c>
      <c r="E193" s="449">
        <v>1</v>
      </c>
      <c r="F193" s="449">
        <v>0</v>
      </c>
      <c r="G193" s="449"/>
      <c r="H193" s="516">
        <f t="shared" si="41"/>
        <v>1</v>
      </c>
      <c r="I193" s="516">
        <f t="shared" si="42"/>
        <v>0</v>
      </c>
      <c r="J193" s="538"/>
      <c r="K193" s="538">
        <f t="shared" si="44"/>
        <v>0.45663091371637621</v>
      </c>
      <c r="L193" s="538">
        <f t="shared" si="45"/>
        <v>0</v>
      </c>
      <c r="M193" s="538">
        <f t="shared" si="46"/>
        <v>0.54336908628362379</v>
      </c>
      <c r="N193" s="538">
        <f t="shared" si="47"/>
        <v>0.45663091371637621</v>
      </c>
      <c r="O193" s="538">
        <f t="shared" si="48"/>
        <v>0</v>
      </c>
      <c r="P193" s="538">
        <f t="shared" si="49"/>
        <v>0.54336908628362379</v>
      </c>
      <c r="U193" s="1336" t="s">
        <v>4928</v>
      </c>
      <c r="V193" s="1345"/>
      <c r="W193" s="547"/>
      <c r="X193" s="547"/>
      <c r="Z193" s="447" t="s">
        <v>2503</v>
      </c>
      <c r="AA193" s="542">
        <v>8</v>
      </c>
      <c r="AD193" s="447">
        <f t="shared" si="51"/>
        <v>7023</v>
      </c>
      <c r="AE193" s="447" t="s">
        <v>1939</v>
      </c>
      <c r="AF193" s="447">
        <v>337388</v>
      </c>
      <c r="AG193" s="447">
        <v>129794</v>
      </c>
      <c r="AH193" s="449">
        <v>0.72217679619505892</v>
      </c>
      <c r="AI193" s="449">
        <v>0.27782320380494108</v>
      </c>
      <c r="AJ193" s="447">
        <f t="shared" si="52"/>
        <v>7023</v>
      </c>
      <c r="BG193" s="447">
        <f t="shared" si="50"/>
        <v>6669</v>
      </c>
      <c r="BH193" s="447">
        <v>6669</v>
      </c>
      <c r="BI193" s="447" t="s">
        <v>1920</v>
      </c>
      <c r="BJ193" s="447">
        <v>97858</v>
      </c>
      <c r="BK193" s="447">
        <v>26690</v>
      </c>
      <c r="BL193" s="447">
        <v>0.78570510967659057</v>
      </c>
      <c r="BM193" s="447">
        <v>0.21429489032340945</v>
      </c>
      <c r="BO193" s="447">
        <f t="shared" si="53"/>
        <v>8039</v>
      </c>
      <c r="BP193" s="448" t="s">
        <v>1961</v>
      </c>
      <c r="BQ193" s="447">
        <v>2697131</v>
      </c>
      <c r="BR193" s="447">
        <v>0.70918996664576273</v>
      </c>
      <c r="BS193" s="447">
        <v>0.29081003335423727</v>
      </c>
      <c r="BT193" s="447">
        <f t="shared" si="54"/>
        <v>0</v>
      </c>
      <c r="CA193" s="926"/>
      <c r="CB193" s="1295">
        <f t="shared" si="55"/>
        <v>6206</v>
      </c>
      <c r="CC193" s="1295">
        <f t="shared" si="56"/>
        <v>6206</v>
      </c>
      <c r="CD193" s="447">
        <v>194</v>
      </c>
      <c r="CE193" s="1295" t="s">
        <v>5149</v>
      </c>
      <c r="CF193" s="1344"/>
      <c r="CG193" s="1366">
        <v>0.46176551923146286</v>
      </c>
      <c r="CH193" s="1367"/>
      <c r="CI193" s="1366">
        <v>0</v>
      </c>
      <c r="CJ193" s="1368"/>
      <c r="CK193" s="1366">
        <v>0.53823448076853708</v>
      </c>
      <c r="CN193" s="566" t="s">
        <v>1935</v>
      </c>
      <c r="CO193" s="447">
        <v>497845</v>
      </c>
      <c r="CQ193" s="566" t="s">
        <v>1935</v>
      </c>
      <c r="CR193" s="447">
        <v>120721</v>
      </c>
      <c r="CT193" s="566" t="s">
        <v>1935</v>
      </c>
      <c r="CU193" s="447">
        <v>930259</v>
      </c>
    </row>
    <row r="194" spans="1:99">
      <c r="A194" s="447">
        <f t="shared" si="43"/>
        <v>7025</v>
      </c>
      <c r="B194" s="448" t="s">
        <v>1940</v>
      </c>
      <c r="C194" s="447">
        <v>607920</v>
      </c>
      <c r="D194" s="447">
        <v>217300</v>
      </c>
      <c r="E194" s="449">
        <v>1</v>
      </c>
      <c r="F194" s="449">
        <v>0</v>
      </c>
      <c r="G194" s="449"/>
      <c r="H194" s="516">
        <f t="shared" si="41"/>
        <v>1</v>
      </c>
      <c r="I194" s="516">
        <f t="shared" si="42"/>
        <v>0</v>
      </c>
      <c r="J194" s="538"/>
      <c r="K194" s="538">
        <f t="shared" si="44"/>
        <v>0.47169736777707216</v>
      </c>
      <c r="L194" s="538">
        <f t="shared" si="45"/>
        <v>0</v>
      </c>
      <c r="M194" s="538">
        <f t="shared" si="46"/>
        <v>0.53148699160960144</v>
      </c>
      <c r="N194" s="538">
        <f t="shared" si="47"/>
        <v>0.47169736777707216</v>
      </c>
      <c r="O194" s="538">
        <f t="shared" si="48"/>
        <v>0</v>
      </c>
      <c r="P194" s="538">
        <f t="shared" si="49"/>
        <v>0.53148699160960144</v>
      </c>
      <c r="U194" s="798" t="s">
        <v>4929</v>
      </c>
      <c r="V194" s="1345"/>
      <c r="W194" s="547"/>
      <c r="X194" s="547"/>
      <c r="Z194" s="447" t="s">
        <v>2504</v>
      </c>
      <c r="AA194" s="542">
        <v>8</v>
      </c>
      <c r="AD194" s="447">
        <f t="shared" si="51"/>
        <v>7025</v>
      </c>
      <c r="AE194" s="447" t="s">
        <v>1940</v>
      </c>
      <c r="AF194" s="447">
        <v>278862</v>
      </c>
      <c r="AG194" s="447">
        <v>85130</v>
      </c>
      <c r="AH194" s="449">
        <v>0.76612123343370186</v>
      </c>
      <c r="AI194" s="449">
        <v>0.23387876656629814</v>
      </c>
      <c r="AJ194" s="447">
        <f t="shared" si="52"/>
        <v>7025</v>
      </c>
      <c r="BG194" s="447">
        <f t="shared" si="50"/>
        <v>6671</v>
      </c>
      <c r="BH194" s="447">
        <v>6671</v>
      </c>
      <c r="BI194" s="447" t="s">
        <v>1921</v>
      </c>
      <c r="BJ194" s="447">
        <v>226723</v>
      </c>
      <c r="BK194" s="447">
        <v>52013</v>
      </c>
      <c r="BL194" s="447">
        <v>0.81339690603294879</v>
      </c>
      <c r="BM194" s="447">
        <v>0.18660309396705127</v>
      </c>
      <c r="BO194" s="447">
        <f t="shared" si="53"/>
        <v>8042</v>
      </c>
      <c r="BP194" s="448" t="s">
        <v>1962</v>
      </c>
      <c r="BQ194" s="447">
        <v>1491204</v>
      </c>
      <c r="BR194" s="447">
        <v>0.39210068588512309</v>
      </c>
      <c r="BS194" s="447">
        <v>0.60789931411487697</v>
      </c>
      <c r="BT194" s="447">
        <f t="shared" si="54"/>
        <v>0</v>
      </c>
      <c r="CA194" s="926"/>
      <c r="CB194" s="1295">
        <f t="shared" si="55"/>
        <v>6207</v>
      </c>
      <c r="CC194" s="1295">
        <f t="shared" si="56"/>
        <v>6207</v>
      </c>
      <c r="CD194" s="447">
        <v>195</v>
      </c>
      <c r="CE194" s="1295" t="s">
        <v>7968</v>
      </c>
      <c r="CF194" s="1344"/>
      <c r="CG194" s="1366">
        <v>0.49364136925446722</v>
      </c>
      <c r="CH194" s="1367"/>
      <c r="CI194" s="1366">
        <v>0</v>
      </c>
      <c r="CJ194" s="1368"/>
      <c r="CK194" s="1366">
        <v>0.50635863074553278</v>
      </c>
      <c r="CN194" s="566" t="s">
        <v>1936</v>
      </c>
      <c r="CO194" s="447">
        <v>160895</v>
      </c>
      <c r="CQ194" s="566" t="s">
        <v>1936</v>
      </c>
      <c r="CR194" s="447">
        <v>34771</v>
      </c>
      <c r="CT194" s="566" t="s">
        <v>1936</v>
      </c>
      <c r="CU194" s="447">
        <v>269890</v>
      </c>
    </row>
    <row r="195" spans="1:99">
      <c r="A195" s="447">
        <f t="shared" si="43"/>
        <v>7026</v>
      </c>
      <c r="B195" s="448" t="s">
        <v>1941</v>
      </c>
      <c r="C195" s="447">
        <v>463593</v>
      </c>
      <c r="D195" s="447">
        <v>236882</v>
      </c>
      <c r="E195" s="449">
        <v>1</v>
      </c>
      <c r="F195" s="449">
        <v>0</v>
      </c>
      <c r="G195" s="449"/>
      <c r="H195" s="516">
        <f t="shared" si="41"/>
        <v>1</v>
      </c>
      <c r="I195" s="516">
        <f t="shared" si="42"/>
        <v>0</v>
      </c>
      <c r="J195" s="538"/>
      <c r="K195" s="538">
        <f t="shared" si="44"/>
        <v>0.45551863886961919</v>
      </c>
      <c r="L195" s="538">
        <f t="shared" si="45"/>
        <v>0</v>
      </c>
      <c r="M195" s="538">
        <f t="shared" si="46"/>
        <v>0.54448136113038081</v>
      </c>
      <c r="N195" s="538">
        <f t="shared" si="47"/>
        <v>0.45551863886961919</v>
      </c>
      <c r="O195" s="538">
        <f t="shared" si="48"/>
        <v>0</v>
      </c>
      <c r="P195" s="538">
        <f t="shared" si="49"/>
        <v>0.54448136113038081</v>
      </c>
      <c r="U195" s="798" t="s">
        <v>4930</v>
      </c>
      <c r="V195" s="1345"/>
      <c r="W195" s="547"/>
      <c r="X195" s="547"/>
      <c r="Z195" s="447" t="s">
        <v>2505</v>
      </c>
      <c r="AA195" s="542">
        <v>8</v>
      </c>
      <c r="AD195" s="447">
        <f t="shared" si="51"/>
        <v>7026</v>
      </c>
      <c r="AE195" s="447" t="s">
        <v>1941</v>
      </c>
      <c r="AF195" s="447">
        <v>244484</v>
      </c>
      <c r="AG195" s="447">
        <v>106634</v>
      </c>
      <c r="AH195" s="449">
        <v>0.69630152826115432</v>
      </c>
      <c r="AI195" s="449">
        <v>0.30369847173884568</v>
      </c>
      <c r="AJ195" s="447">
        <f t="shared" si="52"/>
        <v>7026</v>
      </c>
      <c r="BG195" s="447">
        <f t="shared" si="50"/>
        <v>6672</v>
      </c>
      <c r="BH195" s="447">
        <v>6672</v>
      </c>
      <c r="BI195" s="447" t="s">
        <v>1922</v>
      </c>
      <c r="BJ195" s="447">
        <v>115785</v>
      </c>
      <c r="BK195" s="447">
        <v>49647</v>
      </c>
      <c r="BL195" s="447">
        <v>0.6998948208327288</v>
      </c>
      <c r="BM195" s="447">
        <v>0.30010517916727114</v>
      </c>
      <c r="BO195" s="447">
        <f t="shared" si="53"/>
        <v>8047</v>
      </c>
      <c r="BP195" s="448" t="s">
        <v>1963</v>
      </c>
      <c r="BQ195" s="447">
        <v>14900</v>
      </c>
      <c r="BR195" s="447">
        <v>0.78723516669308391</v>
      </c>
      <c r="BS195" s="447">
        <v>0.21276483330691609</v>
      </c>
      <c r="BT195" s="447">
        <f t="shared" si="54"/>
        <v>0</v>
      </c>
      <c r="CA195" s="926"/>
      <c r="CB195" s="1295">
        <f t="shared" si="55"/>
        <v>6208</v>
      </c>
      <c r="CC195" s="1295">
        <f t="shared" si="56"/>
        <v>6208</v>
      </c>
      <c r="CD195" s="447">
        <v>196</v>
      </c>
      <c r="CE195" s="1295" t="s">
        <v>8021</v>
      </c>
      <c r="CF195" s="1344"/>
      <c r="CG195" s="1366" t="s">
        <v>8073</v>
      </c>
      <c r="CH195" s="1367"/>
      <c r="CI195" s="1366">
        <v>0</v>
      </c>
      <c r="CJ195" s="1368"/>
      <c r="CK195" s="1366" t="s">
        <v>8073</v>
      </c>
      <c r="CN195" s="566" t="s">
        <v>1937</v>
      </c>
      <c r="CO195" s="447">
        <v>76138</v>
      </c>
      <c r="CQ195" s="566" t="s">
        <v>1937</v>
      </c>
      <c r="CR195" s="447">
        <v>22010</v>
      </c>
      <c r="CT195" s="566" t="s">
        <v>1937</v>
      </c>
      <c r="CU195" s="447">
        <v>131165</v>
      </c>
    </row>
    <row r="196" spans="1:99">
      <c r="A196" s="447">
        <f t="shared" si="43"/>
        <v>7027</v>
      </c>
      <c r="B196" s="448" t="s">
        <v>1942</v>
      </c>
      <c r="C196" s="447">
        <v>1583496</v>
      </c>
      <c r="D196" s="447">
        <v>639806</v>
      </c>
      <c r="E196" s="449">
        <v>1</v>
      </c>
      <c r="F196" s="449">
        <v>0</v>
      </c>
      <c r="G196" s="449"/>
      <c r="H196" s="516">
        <f t="shared" si="41"/>
        <v>1</v>
      </c>
      <c r="I196" s="516">
        <f t="shared" si="42"/>
        <v>0</v>
      </c>
      <c r="J196" s="538"/>
      <c r="K196" s="538">
        <f t="shared" si="44"/>
        <v>0.47009768315094647</v>
      </c>
      <c r="L196" s="538">
        <f t="shared" si="45"/>
        <v>0</v>
      </c>
      <c r="M196" s="538">
        <f t="shared" si="46"/>
        <v>0.52990231684905353</v>
      </c>
      <c r="N196" s="538">
        <f t="shared" si="47"/>
        <v>0.47009768315094647</v>
      </c>
      <c r="O196" s="538">
        <f t="shared" si="48"/>
        <v>0</v>
      </c>
      <c r="P196" s="538">
        <f t="shared" si="49"/>
        <v>0.52990231684905353</v>
      </c>
      <c r="U196" s="798" t="s">
        <v>4931</v>
      </c>
      <c r="V196" s="1345"/>
      <c r="W196" s="547"/>
      <c r="X196" s="547"/>
      <c r="Z196" s="447" t="s">
        <v>2506</v>
      </c>
      <c r="AA196" s="542">
        <v>8</v>
      </c>
      <c r="AD196" s="447">
        <f t="shared" si="51"/>
        <v>7027</v>
      </c>
      <c r="AE196" s="447" t="s">
        <v>1942</v>
      </c>
      <c r="AF196" s="447">
        <v>799679</v>
      </c>
      <c r="AG196" s="447">
        <v>266261</v>
      </c>
      <c r="AH196" s="449">
        <v>0.75021014316002776</v>
      </c>
      <c r="AI196" s="449">
        <v>0.24978985683997224</v>
      </c>
      <c r="AJ196" s="447">
        <f t="shared" si="52"/>
        <v>7027</v>
      </c>
      <c r="BG196" s="447">
        <f t="shared" si="50"/>
        <v>6675</v>
      </c>
      <c r="BH196" s="447">
        <v>6675</v>
      </c>
      <c r="BI196" s="447" t="s">
        <v>1923</v>
      </c>
      <c r="BJ196" s="447">
        <v>950575</v>
      </c>
      <c r="BK196" s="447">
        <v>292425</v>
      </c>
      <c r="BL196" s="447">
        <v>0.76474255832662907</v>
      </c>
      <c r="BM196" s="447">
        <v>0.23525744167337087</v>
      </c>
      <c r="BO196" s="447">
        <f t="shared" si="53"/>
        <v>8101</v>
      </c>
      <c r="BP196" s="448" t="s">
        <v>1965</v>
      </c>
      <c r="BQ196" s="447">
        <v>37060</v>
      </c>
      <c r="BR196" s="447">
        <v>0.79599639159757718</v>
      </c>
      <c r="BS196" s="447">
        <v>0.20400360840242282</v>
      </c>
      <c r="BT196" s="447">
        <f t="shared" si="54"/>
        <v>0</v>
      </c>
      <c r="CA196" s="926"/>
      <c r="CB196" s="1295">
        <f t="shared" si="55"/>
        <v>6219</v>
      </c>
      <c r="CC196" s="1295">
        <f t="shared" si="56"/>
        <v>6219</v>
      </c>
      <c r="CD196" s="447">
        <v>197</v>
      </c>
      <c r="CE196" s="1295" t="s">
        <v>8045</v>
      </c>
      <c r="CF196" s="1344"/>
      <c r="CG196" s="1366" t="s">
        <v>8073</v>
      </c>
      <c r="CH196" s="1367"/>
      <c r="CI196" s="1366">
        <v>0</v>
      </c>
      <c r="CJ196" s="1368"/>
      <c r="CK196" s="1366" t="s">
        <v>8073</v>
      </c>
      <c r="CN196" s="566" t="s">
        <v>1938</v>
      </c>
      <c r="CO196" s="447">
        <v>113644</v>
      </c>
      <c r="CQ196" s="566" t="s">
        <v>1938</v>
      </c>
      <c r="CR196" s="447">
        <v>50494</v>
      </c>
      <c r="CT196" s="566" t="s">
        <v>1938</v>
      </c>
      <c r="CU196" s="447">
        <v>250293</v>
      </c>
    </row>
    <row r="197" spans="1:99">
      <c r="A197" s="447">
        <f t="shared" si="43"/>
        <v>7028</v>
      </c>
      <c r="B197" s="448" t="s">
        <v>1943</v>
      </c>
      <c r="C197" s="447">
        <v>310558</v>
      </c>
      <c r="D197" s="447">
        <v>155206</v>
      </c>
      <c r="E197" s="449">
        <v>1</v>
      </c>
      <c r="F197" s="449">
        <v>0</v>
      </c>
      <c r="G197" s="449"/>
      <c r="H197" s="516">
        <f t="shared" ref="H197:H260" si="57">E197</f>
        <v>1</v>
      </c>
      <c r="I197" s="516">
        <f t="shared" ref="I197:I260" si="58">F197</f>
        <v>0</v>
      </c>
      <c r="J197" s="538"/>
      <c r="K197" s="538">
        <f t="shared" si="44"/>
        <v>0.44595808960950895</v>
      </c>
      <c r="L197" s="538">
        <f t="shared" si="45"/>
        <v>0</v>
      </c>
      <c r="M197" s="538">
        <f t="shared" si="46"/>
        <v>0.554041910390491</v>
      </c>
      <c r="N197" s="538">
        <f t="shared" si="47"/>
        <v>0.44595808960950895</v>
      </c>
      <c r="O197" s="538">
        <f t="shared" si="48"/>
        <v>0</v>
      </c>
      <c r="P197" s="538">
        <f t="shared" si="49"/>
        <v>0.554041910390491</v>
      </c>
      <c r="U197" s="1336" t="s">
        <v>4932</v>
      </c>
      <c r="V197" s="1345"/>
      <c r="W197" s="547"/>
      <c r="X197" s="547"/>
      <c r="Z197" s="447" t="s">
        <v>2507</v>
      </c>
      <c r="AA197" s="542">
        <v>8</v>
      </c>
      <c r="AD197" s="447">
        <f t="shared" si="51"/>
        <v>7028</v>
      </c>
      <c r="AE197" s="447" t="s">
        <v>1943</v>
      </c>
      <c r="AF197" s="447">
        <v>151470</v>
      </c>
      <c r="AG197" s="447">
        <v>55046</v>
      </c>
      <c r="AH197" s="449">
        <v>0.73345406651300626</v>
      </c>
      <c r="AI197" s="449">
        <v>0.26654593348699374</v>
      </c>
      <c r="AJ197" s="447">
        <f t="shared" si="52"/>
        <v>7028</v>
      </c>
      <c r="BG197" s="447">
        <f t="shared" si="50"/>
        <v>6676</v>
      </c>
      <c r="BH197" s="447">
        <v>6676</v>
      </c>
      <c r="BI197" s="447" t="s">
        <v>1924</v>
      </c>
      <c r="BJ197" s="447">
        <v>16399</v>
      </c>
      <c r="BK197" s="447">
        <v>4635</v>
      </c>
      <c r="BL197" s="447">
        <v>0.77964248359798427</v>
      </c>
      <c r="BM197" s="447">
        <v>0.22035751640201579</v>
      </c>
      <c r="BO197" s="447">
        <f t="shared" si="53"/>
        <v>8103</v>
      </c>
      <c r="BP197" s="448" t="s">
        <v>1966</v>
      </c>
      <c r="BQ197" s="447">
        <v>89942</v>
      </c>
      <c r="BR197" s="447">
        <v>0.75645079899074852</v>
      </c>
      <c r="BS197" s="447">
        <v>0.24354920100925148</v>
      </c>
      <c r="BT197" s="447">
        <f t="shared" si="54"/>
        <v>0</v>
      </c>
      <c r="CA197" s="926"/>
      <c r="CB197" s="1295">
        <f t="shared" si="55"/>
        <v>6220</v>
      </c>
      <c r="CC197" s="1295">
        <f t="shared" si="56"/>
        <v>6220</v>
      </c>
      <c r="CD197" s="447">
        <v>198</v>
      </c>
      <c r="CE197" s="1295" t="s">
        <v>5150</v>
      </c>
      <c r="CF197" s="1344"/>
      <c r="CG197" s="1366">
        <v>0.41584634851986291</v>
      </c>
      <c r="CH197" s="1367"/>
      <c r="CI197" s="1366">
        <v>0</v>
      </c>
      <c r="CJ197" s="1368"/>
      <c r="CK197" s="1366">
        <v>0.58415365148013709</v>
      </c>
      <c r="CN197" s="566" t="s">
        <v>1939</v>
      </c>
      <c r="CO197" s="447">
        <v>317998</v>
      </c>
      <c r="CQ197" s="566" t="s">
        <v>1939</v>
      </c>
      <c r="CR197" s="447">
        <v>98309</v>
      </c>
      <c r="CT197" s="566" t="s">
        <v>1939</v>
      </c>
      <c r="CU197" s="447">
        <v>623411</v>
      </c>
    </row>
    <row r="198" spans="1:99">
      <c r="A198" s="447">
        <f t="shared" ref="A198:A261" si="59">LEFT(B198,4)+0</f>
        <v>7034</v>
      </c>
      <c r="B198" s="448" t="s">
        <v>1944</v>
      </c>
      <c r="C198" s="447">
        <v>1778941</v>
      </c>
      <c r="D198" s="447">
        <v>793460</v>
      </c>
      <c r="E198" s="449">
        <v>1</v>
      </c>
      <c r="F198" s="449">
        <v>0</v>
      </c>
      <c r="G198" s="449"/>
      <c r="H198" s="516">
        <f t="shared" si="57"/>
        <v>1</v>
      </c>
      <c r="I198" s="516">
        <f t="shared" si="58"/>
        <v>0</v>
      </c>
      <c r="J198" s="538"/>
      <c r="K198" s="538">
        <f t="shared" ref="K198:K261" si="60">IFERROR(VLOOKUP($A198,three,5,0),"")</f>
        <v>0.46379082198082944</v>
      </c>
      <c r="L198" s="538">
        <f t="shared" ref="L198:L261" si="61">IFERROR(VLOOKUP($A198,three,7,0),"")</f>
        <v>0</v>
      </c>
      <c r="M198" s="538">
        <f t="shared" ref="M198:M261" si="62">IFERROR(VLOOKUP($A198,three,9,0),"")</f>
        <v>0.53620917801917056</v>
      </c>
      <c r="N198" s="538">
        <f t="shared" ref="N198:N261" si="63">IFERROR(VLOOKUP($A198,three,5,0),"")</f>
        <v>0.46379082198082944</v>
      </c>
      <c r="O198" s="538">
        <f t="shared" ref="O198:O261" si="64">IFERROR(VLOOKUP($A198,three,7,0),"")</f>
        <v>0</v>
      </c>
      <c r="P198" s="538">
        <f t="shared" ref="P198:P261" si="65">IFERROR(VLOOKUP($A198,three,9,0),"")</f>
        <v>0.53620917801917056</v>
      </c>
      <c r="U198" s="798" t="s">
        <v>4933</v>
      </c>
      <c r="V198" s="1345"/>
      <c r="W198" s="547"/>
      <c r="X198" s="547"/>
      <c r="Z198" s="447" t="s">
        <v>2508</v>
      </c>
      <c r="AA198" s="542">
        <v>8</v>
      </c>
      <c r="AD198" s="447">
        <f t="shared" si="51"/>
        <v>7034</v>
      </c>
      <c r="AE198" s="447" t="s">
        <v>1944</v>
      </c>
      <c r="AF198" s="447">
        <v>843890</v>
      </c>
      <c r="AG198" s="447">
        <v>273518</v>
      </c>
      <c r="AH198" s="449">
        <v>0.75522101148371945</v>
      </c>
      <c r="AI198" s="449">
        <v>0.24477898851628055</v>
      </c>
      <c r="AJ198" s="447">
        <f t="shared" si="52"/>
        <v>7034</v>
      </c>
      <c r="BG198" s="447">
        <f t="shared" ref="BG198:BG261" si="66">IFERROR(VLOOKUP(BH198,dc,1,0),0)</f>
        <v>6720</v>
      </c>
      <c r="BH198" s="447">
        <v>6720</v>
      </c>
      <c r="BI198" s="447" t="s">
        <v>1925</v>
      </c>
      <c r="BJ198" s="447">
        <v>484084</v>
      </c>
      <c r="BK198" s="447">
        <v>146515</v>
      </c>
      <c r="BL198" s="447">
        <v>0.76765741778848362</v>
      </c>
      <c r="BM198" s="447">
        <v>0.23234258221151635</v>
      </c>
      <c r="BO198" s="447">
        <f t="shared" si="53"/>
        <v>8110</v>
      </c>
      <c r="BP198" s="448" t="s">
        <v>1967</v>
      </c>
      <c r="BQ198" s="447">
        <v>2589887</v>
      </c>
      <c r="BR198" s="447">
        <v>0.74397305263738467</v>
      </c>
      <c r="BS198" s="447">
        <v>0.25602694736261533</v>
      </c>
      <c r="BT198" s="447">
        <f t="shared" si="54"/>
        <v>0</v>
      </c>
      <c r="CA198" s="926"/>
      <c r="CB198" s="1295">
        <f t="shared" si="55"/>
        <v>6222</v>
      </c>
      <c r="CC198" s="1295">
        <f t="shared" si="56"/>
        <v>6222</v>
      </c>
      <c r="CD198" s="447">
        <v>199</v>
      </c>
      <c r="CE198" s="1295" t="s">
        <v>5151</v>
      </c>
      <c r="CF198" s="1344"/>
      <c r="CG198" s="1366">
        <v>0.40747194131877157</v>
      </c>
      <c r="CH198" s="1367"/>
      <c r="CI198" s="1366">
        <v>0</v>
      </c>
      <c r="CJ198" s="1368"/>
      <c r="CK198" s="1366">
        <v>0.59252805868122838</v>
      </c>
      <c r="CN198" s="566" t="s">
        <v>1940</v>
      </c>
      <c r="CO198" s="447">
        <v>244166</v>
      </c>
      <c r="CQ198" s="566" t="s">
        <v>1940</v>
      </c>
      <c r="CR198" s="447">
        <v>54483</v>
      </c>
      <c r="CT198" s="566" t="s">
        <v>1940</v>
      </c>
      <c r="CU198" s="447">
        <v>399577</v>
      </c>
    </row>
    <row r="199" spans="1:99">
      <c r="A199" s="447">
        <f t="shared" si="59"/>
        <v>7110</v>
      </c>
      <c r="B199" s="448" t="s">
        <v>4279</v>
      </c>
      <c r="C199" s="447">
        <v>111410</v>
      </c>
      <c r="D199" s="447">
        <v>54913</v>
      </c>
      <c r="E199" s="449">
        <v>1</v>
      </c>
      <c r="F199" s="449">
        <v>0</v>
      </c>
      <c r="G199" s="449"/>
      <c r="H199" s="516">
        <f t="shared" si="57"/>
        <v>1</v>
      </c>
      <c r="I199" s="516">
        <f t="shared" si="58"/>
        <v>0</v>
      </c>
      <c r="J199" s="538"/>
      <c r="K199" s="538">
        <f t="shared" si="60"/>
        <v>0.45789638713723302</v>
      </c>
      <c r="L199" s="538">
        <f t="shared" si="61"/>
        <v>0</v>
      </c>
      <c r="M199" s="538">
        <f t="shared" si="62"/>
        <v>0.54210361286276698</v>
      </c>
      <c r="N199" s="538">
        <f t="shared" si="63"/>
        <v>0.45789638713723302</v>
      </c>
      <c r="O199" s="538">
        <f t="shared" si="64"/>
        <v>0</v>
      </c>
      <c r="P199" s="538">
        <f t="shared" si="65"/>
        <v>0.54210361286276698</v>
      </c>
      <c r="U199" s="798" t="s">
        <v>4934</v>
      </c>
      <c r="V199" s="1345"/>
      <c r="W199" s="547"/>
      <c r="X199" s="547"/>
      <c r="Z199" s="447" t="s">
        <v>2509</v>
      </c>
      <c r="AA199" s="542">
        <v>8</v>
      </c>
      <c r="AD199" s="447">
        <f t="shared" ref="AD199:AD262" si="67">LEFT(AE199,4)+0</f>
        <v>7110</v>
      </c>
      <c r="AE199" s="448" t="s">
        <v>1945</v>
      </c>
      <c r="AF199" s="447">
        <v>88842</v>
      </c>
      <c r="AG199" s="447">
        <v>31994</v>
      </c>
      <c r="AH199" s="449">
        <v>0.73522791221159256</v>
      </c>
      <c r="AI199" s="449">
        <v>0.26477208778840744</v>
      </c>
      <c r="AJ199" s="447">
        <f t="shared" ref="AJ199:AJ262" si="68">IFERROR(VLOOKUP(AD199,A$6:A$292,1,0),"NEW")</f>
        <v>7110</v>
      </c>
      <c r="BG199" s="447">
        <f t="shared" si="66"/>
        <v>6806</v>
      </c>
      <c r="BH199" s="447">
        <v>6806</v>
      </c>
      <c r="BI199" s="447" t="s">
        <v>1926</v>
      </c>
      <c r="BJ199" s="447">
        <v>0</v>
      </c>
      <c r="BK199" s="447">
        <v>0</v>
      </c>
      <c r="BL199" s="447">
        <v>0</v>
      </c>
      <c r="BM199" s="447">
        <v>0</v>
      </c>
      <c r="BO199" s="447">
        <f t="shared" ref="BO199:BO262" si="69">LEFT(BP199,4)+0</f>
        <v>8112</v>
      </c>
      <c r="BP199" s="448" t="s">
        <v>1968</v>
      </c>
      <c r="BQ199" s="447">
        <v>2582891</v>
      </c>
      <c r="BR199" s="447">
        <v>0.74196337596954121</v>
      </c>
      <c r="BS199" s="447">
        <v>0.25803662403045879</v>
      </c>
      <c r="BT199" s="447">
        <f t="shared" ref="BT199:BT262" si="70">BR199+BS199-1</f>
        <v>0</v>
      </c>
      <c r="CA199" s="926"/>
      <c r="CB199" s="1295">
        <f t="shared" si="55"/>
        <v>6223</v>
      </c>
      <c r="CC199" s="1295">
        <f t="shared" si="56"/>
        <v>6223</v>
      </c>
      <c r="CD199" s="447">
        <v>200</v>
      </c>
      <c r="CE199" s="1295" t="s">
        <v>1899</v>
      </c>
      <c r="CF199" s="1344"/>
      <c r="CG199" s="1366">
        <v>0.44417385820310051</v>
      </c>
      <c r="CH199" s="1367"/>
      <c r="CI199" s="1366">
        <v>0</v>
      </c>
      <c r="CJ199" s="1368"/>
      <c r="CK199" s="1366">
        <v>0.56173956981853201</v>
      </c>
      <c r="CN199" s="566" t="s">
        <v>1941</v>
      </c>
      <c r="CO199" s="447">
        <v>261678</v>
      </c>
      <c r="CQ199" s="566" t="s">
        <v>1941</v>
      </c>
      <c r="CR199" s="447">
        <v>98914</v>
      </c>
      <c r="CT199" s="566" t="s">
        <v>1941</v>
      </c>
      <c r="CU199" s="447">
        <v>515876</v>
      </c>
    </row>
    <row r="200" spans="1:99">
      <c r="A200" s="447">
        <f t="shared" si="59"/>
        <v>7150</v>
      </c>
      <c r="B200" s="448" t="s">
        <v>2547</v>
      </c>
      <c r="C200" s="447">
        <v>277148</v>
      </c>
      <c r="D200" s="447">
        <v>98879</v>
      </c>
      <c r="E200" s="449">
        <v>1</v>
      </c>
      <c r="F200" s="449">
        <v>0</v>
      </c>
      <c r="G200" s="449"/>
      <c r="H200" s="516">
        <f t="shared" si="57"/>
        <v>1</v>
      </c>
      <c r="I200" s="516">
        <f t="shared" si="58"/>
        <v>0</v>
      </c>
      <c r="J200" s="538"/>
      <c r="K200" s="538">
        <f t="shared" si="60"/>
        <v>0.47219741566276041</v>
      </c>
      <c r="L200" s="538">
        <f t="shared" si="61"/>
        <v>0</v>
      </c>
      <c r="M200" s="538">
        <f t="shared" si="62"/>
        <v>0.52912557015966954</v>
      </c>
      <c r="N200" s="538">
        <f t="shared" si="63"/>
        <v>0.47219741566276041</v>
      </c>
      <c r="O200" s="538">
        <f t="shared" si="64"/>
        <v>0</v>
      </c>
      <c r="P200" s="538">
        <f t="shared" si="65"/>
        <v>0.52912557015966954</v>
      </c>
      <c r="U200" s="1336" t="s">
        <v>4935</v>
      </c>
      <c r="V200" s="1345"/>
      <c r="W200" s="547"/>
      <c r="X200" s="547"/>
      <c r="Z200" s="447" t="s">
        <v>2510</v>
      </c>
      <c r="AA200" s="542">
        <v>8</v>
      </c>
      <c r="AD200" s="447">
        <f t="shared" si="67"/>
        <v>7150</v>
      </c>
      <c r="AE200" s="448" t="s">
        <v>1946</v>
      </c>
      <c r="AF200" s="447">
        <v>108386</v>
      </c>
      <c r="AG200" s="447">
        <v>43497</v>
      </c>
      <c r="AH200" s="449">
        <v>0.71361508529591855</v>
      </c>
      <c r="AI200" s="449">
        <v>0.28638491470408145</v>
      </c>
      <c r="AJ200" s="447">
        <f t="shared" si="68"/>
        <v>7150</v>
      </c>
      <c r="BG200" s="447">
        <f t="shared" si="66"/>
        <v>6807</v>
      </c>
      <c r="BH200" s="447">
        <v>6807</v>
      </c>
      <c r="BI200" s="447" t="s">
        <v>1927</v>
      </c>
      <c r="BJ200" s="447">
        <v>20431</v>
      </c>
      <c r="BK200" s="447">
        <v>3512</v>
      </c>
      <c r="BL200" s="447">
        <v>0.85331829762352251</v>
      </c>
      <c r="BM200" s="447">
        <v>0.14668170237647746</v>
      </c>
      <c r="BO200" s="447">
        <f t="shared" si="69"/>
        <v>8114</v>
      </c>
      <c r="BP200" s="448" t="s">
        <v>1969</v>
      </c>
      <c r="BQ200" s="447">
        <v>20546</v>
      </c>
      <c r="BR200" s="447">
        <v>0.7933737498551956</v>
      </c>
      <c r="BS200" s="447">
        <v>0.2066262501448044</v>
      </c>
      <c r="BT200" s="447">
        <f t="shared" si="70"/>
        <v>0</v>
      </c>
      <c r="CA200" s="926"/>
      <c r="CB200" s="1295">
        <f t="shared" si="55"/>
        <v>6224</v>
      </c>
      <c r="CC200" s="1295">
        <f t="shared" si="56"/>
        <v>6224</v>
      </c>
      <c r="CD200" s="447">
        <v>201</v>
      </c>
      <c r="CE200" s="1295" t="s">
        <v>1900</v>
      </c>
      <c r="CF200" s="1344"/>
      <c r="CG200" s="1366">
        <v>0.39282440748985203</v>
      </c>
      <c r="CH200" s="1367"/>
      <c r="CI200" s="1366">
        <v>0</v>
      </c>
      <c r="CJ200" s="1368"/>
      <c r="CK200" s="1366">
        <v>0.60717559251014797</v>
      </c>
      <c r="CN200" s="566" t="s">
        <v>1942</v>
      </c>
      <c r="CO200" s="447">
        <v>783997</v>
      </c>
      <c r="CQ200" s="566" t="s">
        <v>1942</v>
      </c>
      <c r="CR200" s="447">
        <v>210028</v>
      </c>
      <c r="CT200" s="566" t="s">
        <v>1942</v>
      </c>
      <c r="CU200" s="447">
        <v>1452111</v>
      </c>
    </row>
    <row r="201" spans="1:99">
      <c r="A201" s="447">
        <f t="shared" si="59"/>
        <v>7190</v>
      </c>
      <c r="B201" s="448" t="s">
        <v>5157</v>
      </c>
      <c r="C201" s="447">
        <v>137985</v>
      </c>
      <c r="D201" s="447">
        <v>58605</v>
      </c>
      <c r="E201" s="449">
        <v>1</v>
      </c>
      <c r="F201" s="449">
        <v>0</v>
      </c>
      <c r="G201" s="449"/>
      <c r="H201" s="516">
        <f t="shared" si="57"/>
        <v>1</v>
      </c>
      <c r="I201" s="516">
        <f t="shared" si="58"/>
        <v>0</v>
      </c>
      <c r="J201" s="538"/>
      <c r="K201" s="538">
        <f t="shared" si="60"/>
        <v>0.47511586265009481</v>
      </c>
      <c r="L201" s="538">
        <f t="shared" si="61"/>
        <v>0</v>
      </c>
      <c r="M201" s="538">
        <f t="shared" si="62"/>
        <v>0.52488413734990524</v>
      </c>
      <c r="N201" s="538">
        <f t="shared" si="63"/>
        <v>0.47511586265009481</v>
      </c>
      <c r="O201" s="538">
        <f t="shared" si="64"/>
        <v>0</v>
      </c>
      <c r="P201" s="538">
        <f t="shared" si="65"/>
        <v>0.52488413734990524</v>
      </c>
      <c r="U201" s="798" t="s">
        <v>4936</v>
      </c>
      <c r="V201" s="1345"/>
      <c r="W201" s="547"/>
      <c r="X201" s="547"/>
      <c r="Z201" s="447" t="s">
        <v>2511</v>
      </c>
      <c r="AA201" s="542">
        <v>8</v>
      </c>
      <c r="AD201" s="447">
        <f t="shared" si="67"/>
        <v>7600</v>
      </c>
      <c r="AE201" s="448" t="s">
        <v>1948</v>
      </c>
      <c r="AF201" s="447">
        <v>60439</v>
      </c>
      <c r="AG201" s="447">
        <v>18890</v>
      </c>
      <c r="AH201" s="449">
        <v>0.76187774962497956</v>
      </c>
      <c r="AI201" s="449">
        <v>0.23812225037502044</v>
      </c>
      <c r="AJ201" s="447">
        <f t="shared" si="68"/>
        <v>7600</v>
      </c>
      <c r="BG201" s="447">
        <f t="shared" si="66"/>
        <v>6808</v>
      </c>
      <c r="BH201" s="447">
        <v>6808</v>
      </c>
      <c r="BI201" s="447" t="s">
        <v>1928</v>
      </c>
      <c r="BJ201" s="447">
        <v>87899</v>
      </c>
      <c r="BK201" s="447">
        <v>16760</v>
      </c>
      <c r="BL201" s="447">
        <v>0.83986088152953875</v>
      </c>
      <c r="BM201" s="447">
        <v>0.16013911847046122</v>
      </c>
      <c r="BO201" s="447">
        <f t="shared" si="69"/>
        <v>8121</v>
      </c>
      <c r="BP201" s="448" t="s">
        <v>1970</v>
      </c>
      <c r="BQ201" s="447">
        <v>2591637</v>
      </c>
      <c r="BR201" s="447">
        <v>0.74447575906516139</v>
      </c>
      <c r="BS201" s="447">
        <v>0.25552424093483861</v>
      </c>
      <c r="BT201" s="447">
        <f t="shared" si="70"/>
        <v>0</v>
      </c>
      <c r="CA201" s="926"/>
      <c r="CB201" s="1295">
        <f t="shared" si="55"/>
        <v>6229</v>
      </c>
      <c r="CC201" s="1295">
        <f t="shared" si="56"/>
        <v>6229</v>
      </c>
      <c r="CD201" s="447">
        <v>202</v>
      </c>
      <c r="CE201" s="1295" t="s">
        <v>8065</v>
      </c>
      <c r="CF201" s="1344"/>
      <c r="CG201" s="1366" t="s">
        <v>8073</v>
      </c>
      <c r="CH201" s="1367"/>
      <c r="CI201" s="1366">
        <v>0</v>
      </c>
      <c r="CJ201" s="1368"/>
      <c r="CK201" s="1366" t="s">
        <v>8073</v>
      </c>
      <c r="CN201" s="566" t="s">
        <v>1943</v>
      </c>
      <c r="CO201" s="447">
        <v>156511</v>
      </c>
      <c r="CQ201" s="566" t="s">
        <v>1943</v>
      </c>
      <c r="CR201" s="447">
        <v>49111</v>
      </c>
      <c r="CT201" s="566" t="s">
        <v>1943</v>
      </c>
      <c r="CU201" s="447">
        <v>275167</v>
      </c>
    </row>
    <row r="202" spans="1:99">
      <c r="A202" s="447">
        <f t="shared" si="59"/>
        <v>7600</v>
      </c>
      <c r="B202" s="448" t="s">
        <v>1948</v>
      </c>
      <c r="C202" s="447">
        <v>114880</v>
      </c>
      <c r="D202" s="447">
        <v>33611</v>
      </c>
      <c r="E202" s="449">
        <v>1</v>
      </c>
      <c r="F202" s="449">
        <v>0</v>
      </c>
      <c r="G202" s="449"/>
      <c r="H202" s="516">
        <f t="shared" si="57"/>
        <v>1</v>
      </c>
      <c r="I202" s="516">
        <f t="shared" si="58"/>
        <v>0</v>
      </c>
      <c r="J202" s="538"/>
      <c r="K202" s="538">
        <f t="shared" si="60"/>
        <v>0.50783208797755874</v>
      </c>
      <c r="L202" s="538">
        <f t="shared" si="61"/>
        <v>0</v>
      </c>
      <c r="M202" s="538">
        <f t="shared" si="62"/>
        <v>0.4921679120224412</v>
      </c>
      <c r="N202" s="538">
        <f t="shared" si="63"/>
        <v>0.50783208797755874</v>
      </c>
      <c r="O202" s="538">
        <f t="shared" si="64"/>
        <v>0</v>
      </c>
      <c r="P202" s="538">
        <f t="shared" si="65"/>
        <v>0.4921679120224412</v>
      </c>
      <c r="U202" s="798" t="s">
        <v>4937</v>
      </c>
      <c r="V202" s="1345"/>
      <c r="W202" s="547"/>
      <c r="X202" s="547"/>
      <c r="Z202" s="447" t="s">
        <v>2512</v>
      </c>
      <c r="AA202" s="542">
        <v>8</v>
      </c>
      <c r="AD202" s="447">
        <f t="shared" si="67"/>
        <v>7610</v>
      </c>
      <c r="AE202" s="448" t="s">
        <v>1949</v>
      </c>
      <c r="AF202" s="447">
        <v>217320</v>
      </c>
      <c r="AG202" s="447">
        <v>70844</v>
      </c>
      <c r="AH202" s="449">
        <v>0.75415388459349542</v>
      </c>
      <c r="AI202" s="449">
        <v>0.24584611540650458</v>
      </c>
      <c r="AJ202" s="447">
        <f t="shared" si="68"/>
        <v>7610</v>
      </c>
      <c r="BG202" s="447">
        <f t="shared" si="66"/>
        <v>6816</v>
      </c>
      <c r="BH202" s="447">
        <v>6816</v>
      </c>
      <c r="BI202" s="447" t="s">
        <v>1929</v>
      </c>
      <c r="BJ202" s="447">
        <v>68214</v>
      </c>
      <c r="BK202" s="447">
        <v>16554</v>
      </c>
      <c r="BL202" s="447">
        <v>0.80471404303510763</v>
      </c>
      <c r="BM202" s="447">
        <v>0.1952859569648924</v>
      </c>
      <c r="BO202" s="447">
        <f t="shared" si="69"/>
        <v>8127</v>
      </c>
      <c r="BP202" s="448" t="s">
        <v>1971</v>
      </c>
      <c r="BQ202" s="447">
        <v>15977</v>
      </c>
      <c r="BR202" s="447">
        <v>0.7060097216084843</v>
      </c>
      <c r="BS202" s="447">
        <v>0.2939902783915157</v>
      </c>
      <c r="BT202" s="447">
        <f t="shared" si="70"/>
        <v>0</v>
      </c>
      <c r="CA202" s="926"/>
      <c r="CB202" s="1295">
        <f t="shared" si="55"/>
        <v>6230</v>
      </c>
      <c r="CC202" s="1295">
        <f t="shared" si="56"/>
        <v>6230</v>
      </c>
      <c r="CD202" s="447">
        <v>203</v>
      </c>
      <c r="CE202" s="1295" t="s">
        <v>1901</v>
      </c>
      <c r="CF202" s="1344"/>
      <c r="CG202" s="1366">
        <v>0.44700000000000001</v>
      </c>
      <c r="CH202" s="1367"/>
      <c r="CI202" s="1366">
        <v>0</v>
      </c>
      <c r="CJ202" s="1368"/>
      <c r="CK202" s="1366">
        <v>0.55300000000000005</v>
      </c>
      <c r="CN202" s="566" t="s">
        <v>1944</v>
      </c>
      <c r="CO202" s="447">
        <v>746064</v>
      </c>
      <c r="CQ202" s="566" t="s">
        <v>1944</v>
      </c>
      <c r="CR202" s="447">
        <v>203579</v>
      </c>
      <c r="CT202" s="566" t="s">
        <v>1944</v>
      </c>
      <c r="CU202" s="447">
        <v>1323287</v>
      </c>
    </row>
    <row r="203" spans="1:99">
      <c r="A203" s="447">
        <f t="shared" si="59"/>
        <v>7610</v>
      </c>
      <c r="B203" s="448" t="s">
        <v>1949</v>
      </c>
      <c r="C203" s="447">
        <v>85205</v>
      </c>
      <c r="D203" s="447">
        <v>32161</v>
      </c>
      <c r="E203" s="449">
        <v>1</v>
      </c>
      <c r="F203" s="449">
        <v>0</v>
      </c>
      <c r="G203" s="449"/>
      <c r="H203" s="516">
        <f t="shared" si="57"/>
        <v>1</v>
      </c>
      <c r="I203" s="516">
        <f t="shared" si="58"/>
        <v>0</v>
      </c>
      <c r="J203" s="538"/>
      <c r="K203" s="538">
        <f t="shared" si="60"/>
        <v>0.48789298189901559</v>
      </c>
      <c r="L203" s="538">
        <f t="shared" si="61"/>
        <v>0</v>
      </c>
      <c r="M203" s="538">
        <f t="shared" si="62"/>
        <v>0.51210701810098447</v>
      </c>
      <c r="N203" s="538">
        <f t="shared" si="63"/>
        <v>0.48789298189901559</v>
      </c>
      <c r="O203" s="538">
        <f t="shared" si="64"/>
        <v>0</v>
      </c>
      <c r="P203" s="538">
        <f t="shared" si="65"/>
        <v>0.51210701810098447</v>
      </c>
      <c r="U203" s="1336" t="s">
        <v>4938</v>
      </c>
      <c r="V203" s="1345"/>
      <c r="W203" s="547"/>
      <c r="X203" s="547"/>
      <c r="Z203" s="447" t="s">
        <v>2513</v>
      </c>
      <c r="AA203" s="542">
        <v>8</v>
      </c>
      <c r="AD203" s="447">
        <f t="shared" si="67"/>
        <v>7612</v>
      </c>
      <c r="AE203" s="448" t="s">
        <v>1950</v>
      </c>
      <c r="AF203" s="447">
        <v>58177</v>
      </c>
      <c r="AG203" s="447">
        <v>20999</v>
      </c>
      <c r="AH203" s="449">
        <v>0.73478074163888052</v>
      </c>
      <c r="AI203" s="449">
        <v>0.26521925836111948</v>
      </c>
      <c r="AJ203" s="447">
        <f t="shared" si="68"/>
        <v>7612</v>
      </c>
      <c r="BG203" s="447">
        <f t="shared" si="66"/>
        <v>6926</v>
      </c>
      <c r="BH203" s="447">
        <v>6926</v>
      </c>
      <c r="BI203" s="447" t="s">
        <v>1930</v>
      </c>
      <c r="BJ203" s="447">
        <v>351282</v>
      </c>
      <c r="BK203" s="447">
        <v>92461</v>
      </c>
      <c r="BL203" s="447">
        <v>0.79163389619667235</v>
      </c>
      <c r="BM203" s="447">
        <v>0.2083661038033276</v>
      </c>
      <c r="BO203" s="447">
        <f t="shared" si="69"/>
        <v>8130</v>
      </c>
      <c r="BP203" s="448" t="s">
        <v>1972</v>
      </c>
      <c r="BQ203" s="447">
        <v>42424</v>
      </c>
      <c r="BR203" s="447">
        <v>0.69870549095820023</v>
      </c>
      <c r="BS203" s="447">
        <v>0.30129450904179977</v>
      </c>
      <c r="BT203" s="447">
        <f t="shared" si="70"/>
        <v>0</v>
      </c>
      <c r="CA203" s="926"/>
      <c r="CB203" s="1295">
        <f t="shared" ref="CB203:CB266" si="71">VLOOKUP(CC203,dc,1,0)</f>
        <v>6250</v>
      </c>
      <c r="CC203" s="1295">
        <f t="shared" ref="CC203:CC266" si="72">LEFT(CE203,4)+0</f>
        <v>6250</v>
      </c>
      <c r="CD203" s="447">
        <v>204</v>
      </c>
      <c r="CE203" s="1295" t="s">
        <v>1902</v>
      </c>
      <c r="CF203" s="1344"/>
      <c r="CG203" s="1366">
        <v>0.44386059590422361</v>
      </c>
      <c r="CH203" s="1367"/>
      <c r="CI203" s="1366">
        <v>0</v>
      </c>
      <c r="CJ203" s="1368"/>
      <c r="CK203" s="1366">
        <v>0.55613940409577645</v>
      </c>
      <c r="CN203" s="566" t="s">
        <v>2319</v>
      </c>
      <c r="CO203" s="447">
        <v>79550</v>
      </c>
      <c r="CQ203" s="566" t="s">
        <v>2319</v>
      </c>
      <c r="CR203" s="447">
        <v>17517</v>
      </c>
      <c r="CT203" s="566" t="s">
        <v>2319</v>
      </c>
      <c r="CU203" s="447">
        <v>155678</v>
      </c>
    </row>
    <row r="204" spans="1:99">
      <c r="A204" s="447">
        <f t="shared" si="59"/>
        <v>7612</v>
      </c>
      <c r="B204" s="448" t="s">
        <v>1950</v>
      </c>
      <c r="C204" s="447">
        <v>60159</v>
      </c>
      <c r="D204" s="447">
        <v>23176</v>
      </c>
      <c r="E204" s="449">
        <v>1</v>
      </c>
      <c r="F204" s="449">
        <v>0</v>
      </c>
      <c r="G204" s="449"/>
      <c r="H204" s="516">
        <f t="shared" si="57"/>
        <v>1</v>
      </c>
      <c r="I204" s="516">
        <f t="shared" si="58"/>
        <v>0</v>
      </c>
      <c r="J204" s="538"/>
      <c r="K204" s="538">
        <f t="shared" si="60"/>
        <v>0.5074582633606638</v>
      </c>
      <c r="L204" s="538">
        <f t="shared" si="61"/>
        <v>0</v>
      </c>
      <c r="M204" s="538">
        <f t="shared" si="62"/>
        <v>0.49254173663933615</v>
      </c>
      <c r="N204" s="538">
        <f t="shared" si="63"/>
        <v>0.5074582633606638</v>
      </c>
      <c r="O204" s="538">
        <f t="shared" si="64"/>
        <v>0</v>
      </c>
      <c r="P204" s="538">
        <f t="shared" si="65"/>
        <v>0.49254173663933615</v>
      </c>
      <c r="U204" s="798" t="s">
        <v>4939</v>
      </c>
      <c r="V204" s="1345"/>
      <c r="W204" s="547"/>
      <c r="X204" s="547"/>
      <c r="Z204" s="447" t="s">
        <v>2514</v>
      </c>
      <c r="AA204" s="542">
        <v>8</v>
      </c>
      <c r="AD204" s="447">
        <f t="shared" si="67"/>
        <v>7620</v>
      </c>
      <c r="AE204" s="448" t="s">
        <v>1951</v>
      </c>
      <c r="AF204" s="447">
        <v>210449</v>
      </c>
      <c r="AG204" s="447">
        <v>77715</v>
      </c>
      <c r="AH204" s="449">
        <v>0.73030982357268781</v>
      </c>
      <c r="AI204" s="449">
        <v>0.26969017642731219</v>
      </c>
      <c r="AJ204" s="447">
        <f t="shared" si="68"/>
        <v>7620</v>
      </c>
      <c r="BG204" s="447">
        <f t="shared" si="66"/>
        <v>7010</v>
      </c>
      <c r="BH204" s="447">
        <v>7010</v>
      </c>
      <c r="BI204" s="447" t="s">
        <v>1931</v>
      </c>
      <c r="BJ204" s="447">
        <v>1173535</v>
      </c>
      <c r="BK204" s="447">
        <v>322531</v>
      </c>
      <c r="BL204" s="447">
        <v>0.78441392291516554</v>
      </c>
      <c r="BM204" s="447">
        <v>0.21558607708483449</v>
      </c>
      <c r="BO204" s="447">
        <f t="shared" si="69"/>
        <v>8140</v>
      </c>
      <c r="BP204" s="448" t="s">
        <v>1973</v>
      </c>
      <c r="BQ204" s="447">
        <v>88201</v>
      </c>
      <c r="BR204" s="447">
        <v>0.78085078128458241</v>
      </c>
      <c r="BS204" s="447">
        <v>0.21914921871541759</v>
      </c>
      <c r="BT204" s="447">
        <f t="shared" si="70"/>
        <v>0</v>
      </c>
      <c r="CA204" s="926"/>
      <c r="CB204" s="1295">
        <f t="shared" si="71"/>
        <v>6252</v>
      </c>
      <c r="CC204" s="1295">
        <f t="shared" si="72"/>
        <v>6252</v>
      </c>
      <c r="CD204" s="447">
        <v>205</v>
      </c>
      <c r="CE204" s="1295" t="s">
        <v>1903</v>
      </c>
      <c r="CF204" s="1344"/>
      <c r="CG204" s="1366">
        <v>0.44384899669863548</v>
      </c>
      <c r="CH204" s="1367"/>
      <c r="CI204" s="1366">
        <v>0</v>
      </c>
      <c r="CJ204" s="1368"/>
      <c r="CK204" s="1366">
        <v>0.55615100330136458</v>
      </c>
      <c r="CN204" s="566" t="s">
        <v>2547</v>
      </c>
      <c r="CO204" s="447">
        <v>141572</v>
      </c>
      <c r="CQ204" s="566" t="s">
        <v>2547</v>
      </c>
      <c r="CR204" s="447">
        <v>28880</v>
      </c>
      <c r="CT204" s="566" t="s">
        <v>2547</v>
      </c>
      <c r="CU204" s="447">
        <v>238644</v>
      </c>
    </row>
    <row r="205" spans="1:99">
      <c r="A205" s="447">
        <f t="shared" si="59"/>
        <v>7620</v>
      </c>
      <c r="B205" s="448" t="s">
        <v>7969</v>
      </c>
      <c r="C205" s="447">
        <v>386602</v>
      </c>
      <c r="D205" s="447">
        <v>156057</v>
      </c>
      <c r="E205" s="449">
        <v>1</v>
      </c>
      <c r="F205" s="449">
        <v>0</v>
      </c>
      <c r="G205" s="449"/>
      <c r="H205" s="516">
        <f t="shared" si="57"/>
        <v>1</v>
      </c>
      <c r="I205" s="516">
        <f t="shared" si="58"/>
        <v>0</v>
      </c>
      <c r="J205" s="538"/>
      <c r="K205" s="538">
        <f t="shared" si="60"/>
        <v>0.49526595639540627</v>
      </c>
      <c r="L205" s="538">
        <f t="shared" si="61"/>
        <v>0</v>
      </c>
      <c r="M205" s="538">
        <f t="shared" si="62"/>
        <v>0.50473404360459373</v>
      </c>
      <c r="N205" s="538">
        <f t="shared" si="63"/>
        <v>0.49526595639540627</v>
      </c>
      <c r="O205" s="538">
        <f t="shared" si="64"/>
        <v>0</v>
      </c>
      <c r="P205" s="538">
        <f t="shared" si="65"/>
        <v>0.50473404360459373</v>
      </c>
      <c r="U205" s="798" t="s">
        <v>4940</v>
      </c>
      <c r="V205" s="1345"/>
      <c r="W205" s="547"/>
      <c r="X205" s="547"/>
      <c r="Z205" s="447" t="s">
        <v>2515</v>
      </c>
      <c r="AA205" s="542">
        <v>8</v>
      </c>
      <c r="AD205" s="447">
        <f t="shared" si="67"/>
        <v>7621</v>
      </c>
      <c r="AE205" s="448" t="s">
        <v>1952</v>
      </c>
      <c r="AF205" s="447">
        <v>18099</v>
      </c>
      <c r="AG205" s="447">
        <v>6690</v>
      </c>
      <c r="AH205" s="449">
        <v>0.73012223163499934</v>
      </c>
      <c r="AI205" s="449">
        <v>0.26987776836500066</v>
      </c>
      <c r="AJ205" s="447">
        <f t="shared" si="68"/>
        <v>7621</v>
      </c>
      <c r="BG205" s="447">
        <f t="shared" si="66"/>
        <v>7011</v>
      </c>
      <c r="BH205" s="447">
        <v>7011</v>
      </c>
      <c r="BI205" s="447" t="s">
        <v>1932</v>
      </c>
      <c r="BJ205" s="447">
        <v>401746</v>
      </c>
      <c r="BK205" s="447">
        <v>86896</v>
      </c>
      <c r="BL205" s="447">
        <v>0.82216837684849031</v>
      </c>
      <c r="BM205" s="447">
        <v>0.17783162315150969</v>
      </c>
      <c r="BO205" s="447">
        <f t="shared" si="69"/>
        <v>8150</v>
      </c>
      <c r="BP205" s="448" t="s">
        <v>1974</v>
      </c>
      <c r="BQ205" s="447">
        <v>31425</v>
      </c>
      <c r="BR205" s="447">
        <v>0.72756528986849411</v>
      </c>
      <c r="BS205" s="447">
        <v>0.27243471013150589</v>
      </c>
      <c r="BT205" s="447">
        <f t="shared" si="70"/>
        <v>0</v>
      </c>
      <c r="CA205" s="926"/>
      <c r="CB205" s="1295">
        <f t="shared" si="71"/>
        <v>6254</v>
      </c>
      <c r="CC205" s="1295">
        <f t="shared" si="72"/>
        <v>6254</v>
      </c>
      <c r="CD205" s="447">
        <v>206</v>
      </c>
      <c r="CE205" s="1295" t="s">
        <v>1904</v>
      </c>
      <c r="CF205" s="1344"/>
      <c r="CG205" s="1366">
        <v>0.44503622796582676</v>
      </c>
      <c r="CH205" s="1367"/>
      <c r="CI205" s="1366">
        <v>0</v>
      </c>
      <c r="CJ205" s="1368"/>
      <c r="CK205" s="1366">
        <v>0.55496377203417324</v>
      </c>
      <c r="CN205" s="566" t="s">
        <v>1947</v>
      </c>
      <c r="CO205" s="447">
        <v>38204</v>
      </c>
      <c r="CQ205" s="566" t="s">
        <v>1947</v>
      </c>
      <c r="CR205" s="447">
        <v>8552</v>
      </c>
      <c r="CT205" s="566" t="s">
        <v>1947</v>
      </c>
      <c r="CU205" s="447">
        <v>67213</v>
      </c>
    </row>
    <row r="206" spans="1:99">
      <c r="A206" s="447">
        <f t="shared" si="59"/>
        <v>7621</v>
      </c>
      <c r="B206" s="448" t="s">
        <v>4280</v>
      </c>
      <c r="C206" s="447">
        <v>386602</v>
      </c>
      <c r="D206" s="447">
        <v>156057</v>
      </c>
      <c r="E206" s="449">
        <v>1</v>
      </c>
      <c r="F206" s="449">
        <v>0</v>
      </c>
      <c r="G206" s="449"/>
      <c r="H206" s="516">
        <f t="shared" si="57"/>
        <v>1</v>
      </c>
      <c r="I206" s="516">
        <f t="shared" si="58"/>
        <v>0</v>
      </c>
      <c r="J206" s="538"/>
      <c r="K206" s="538">
        <f t="shared" si="60"/>
        <v>0.49526595639540627</v>
      </c>
      <c r="L206" s="538">
        <f t="shared" si="61"/>
        <v>0</v>
      </c>
      <c r="M206" s="538">
        <f t="shared" si="62"/>
        <v>0.50473404360459373</v>
      </c>
      <c r="N206" s="538">
        <f t="shared" si="63"/>
        <v>0.49526595639540627</v>
      </c>
      <c r="O206" s="538">
        <f t="shared" si="64"/>
        <v>0</v>
      </c>
      <c r="P206" s="538">
        <f t="shared" si="65"/>
        <v>0.50473404360459373</v>
      </c>
      <c r="U206" s="798" t="s">
        <v>4941</v>
      </c>
      <c r="V206" s="1345"/>
      <c r="W206" s="547"/>
      <c r="X206" s="547"/>
      <c r="Z206" s="447" t="s">
        <v>2516</v>
      </c>
      <c r="AA206" s="542">
        <v>8</v>
      </c>
      <c r="AD206" s="447">
        <f t="shared" si="67"/>
        <v>7650</v>
      </c>
      <c r="AE206" s="448" t="s">
        <v>1953</v>
      </c>
      <c r="AF206" s="447">
        <v>70890</v>
      </c>
      <c r="AG206" s="447">
        <v>29208</v>
      </c>
      <c r="AH206" s="449">
        <v>0.70820595816100218</v>
      </c>
      <c r="AI206" s="449">
        <v>0.29179404183899782</v>
      </c>
      <c r="AJ206" s="447">
        <f t="shared" si="68"/>
        <v>7650</v>
      </c>
      <c r="BG206" s="447">
        <f t="shared" si="66"/>
        <v>7014</v>
      </c>
      <c r="BH206" s="447">
        <v>7014</v>
      </c>
      <c r="BI206" s="447" t="s">
        <v>1933</v>
      </c>
      <c r="BJ206" s="447">
        <v>235812</v>
      </c>
      <c r="BK206" s="447">
        <v>56429</v>
      </c>
      <c r="BL206" s="447">
        <v>0.8069093659000619</v>
      </c>
      <c r="BM206" s="447">
        <v>0.19309063409993807</v>
      </c>
      <c r="BO206" s="447">
        <f t="shared" si="69"/>
        <v>8160</v>
      </c>
      <c r="BP206" s="448" t="s">
        <v>1975</v>
      </c>
      <c r="BQ206" s="447">
        <v>20596</v>
      </c>
      <c r="BR206" s="447">
        <v>0.75374199451052148</v>
      </c>
      <c r="BS206" s="447">
        <v>0.24625800548947852</v>
      </c>
      <c r="BT206" s="447">
        <f t="shared" si="70"/>
        <v>0</v>
      </c>
      <c r="CA206" s="926"/>
      <c r="CB206" s="1295">
        <f t="shared" si="71"/>
        <v>6255</v>
      </c>
      <c r="CC206" s="1295">
        <f t="shared" si="72"/>
        <v>6255</v>
      </c>
      <c r="CD206" s="447">
        <v>207</v>
      </c>
      <c r="CE206" s="1295" t="s">
        <v>1905</v>
      </c>
      <c r="CF206" s="1344"/>
      <c r="CG206" s="1366">
        <v>0.45586818042921279</v>
      </c>
      <c r="CH206" s="1367"/>
      <c r="CI206" s="1366">
        <v>0</v>
      </c>
      <c r="CJ206" s="1368"/>
      <c r="CK206" s="1366">
        <v>0.54413181957078716</v>
      </c>
      <c r="CN206" s="566" t="s">
        <v>1948</v>
      </c>
      <c r="CO206" s="447">
        <v>45857</v>
      </c>
      <c r="CQ206" s="566" t="s">
        <v>1948</v>
      </c>
      <c r="CR206" s="447">
        <v>7180</v>
      </c>
      <c r="CT206" s="566" t="s">
        <v>1948</v>
      </c>
      <c r="CU206" s="447">
        <v>68677</v>
      </c>
    </row>
    <row r="207" spans="1:99">
      <c r="A207" s="447">
        <f t="shared" si="59"/>
        <v>7650</v>
      </c>
      <c r="B207" s="448" t="s">
        <v>1953</v>
      </c>
      <c r="C207" s="447">
        <v>188083</v>
      </c>
      <c r="D207" s="447">
        <v>82329</v>
      </c>
      <c r="E207" s="449">
        <v>1</v>
      </c>
      <c r="F207" s="449">
        <v>0</v>
      </c>
      <c r="G207" s="449"/>
      <c r="H207" s="516">
        <f t="shared" si="57"/>
        <v>1</v>
      </c>
      <c r="I207" s="516">
        <f t="shared" si="58"/>
        <v>0</v>
      </c>
      <c r="J207" s="538"/>
      <c r="K207" s="538">
        <f t="shared" si="60"/>
        <v>0.49446247252172093</v>
      </c>
      <c r="L207" s="538">
        <f t="shared" si="61"/>
        <v>0</v>
      </c>
      <c r="M207" s="538">
        <f t="shared" si="62"/>
        <v>0.50553752747827907</v>
      </c>
      <c r="N207" s="538">
        <f t="shared" si="63"/>
        <v>0.49446247252172093</v>
      </c>
      <c r="O207" s="538">
        <f t="shared" si="64"/>
        <v>0</v>
      </c>
      <c r="P207" s="538">
        <f t="shared" si="65"/>
        <v>0.50553752747827907</v>
      </c>
      <c r="U207" s="798" t="s">
        <v>4942</v>
      </c>
      <c r="V207" s="1345"/>
      <c r="W207" s="547"/>
      <c r="X207" s="547"/>
      <c r="Z207" s="447" t="s">
        <v>2517</v>
      </c>
      <c r="AA207" s="542">
        <v>8</v>
      </c>
      <c r="AD207" s="447">
        <f t="shared" si="67"/>
        <v>7670</v>
      </c>
      <c r="AE207" s="448" t="s">
        <v>1954</v>
      </c>
      <c r="AF207" s="447">
        <v>209948</v>
      </c>
      <c r="AG207" s="447">
        <v>78216</v>
      </c>
      <c r="AH207" s="449">
        <v>0.72857123027165083</v>
      </c>
      <c r="AI207" s="449">
        <v>0.27142876972834917</v>
      </c>
      <c r="AJ207" s="447">
        <f t="shared" si="68"/>
        <v>7670</v>
      </c>
      <c r="BG207" s="447">
        <f t="shared" si="66"/>
        <v>7016</v>
      </c>
      <c r="BH207" s="447">
        <v>7016</v>
      </c>
      <c r="BI207" s="447" t="s">
        <v>1934</v>
      </c>
      <c r="BJ207" s="447">
        <v>230111</v>
      </c>
      <c r="BK207" s="447">
        <v>77739</v>
      </c>
      <c r="BL207" s="447">
        <v>0.7474776676953061</v>
      </c>
      <c r="BM207" s="447">
        <v>0.25252233230469384</v>
      </c>
      <c r="BO207" s="447">
        <f t="shared" si="69"/>
        <v>8180</v>
      </c>
      <c r="BP207" s="448" t="s">
        <v>1977</v>
      </c>
      <c r="BQ207" s="447">
        <v>89448</v>
      </c>
      <c r="BR207" s="447">
        <v>0.74948469156905129</v>
      </c>
      <c r="BS207" s="447">
        <v>0.25051530843094871</v>
      </c>
      <c r="BT207" s="447">
        <f t="shared" si="70"/>
        <v>0</v>
      </c>
      <c r="CA207" s="926"/>
      <c r="CB207" s="1295">
        <f t="shared" si="71"/>
        <v>6259</v>
      </c>
      <c r="CC207" s="1295">
        <f t="shared" si="72"/>
        <v>6259</v>
      </c>
      <c r="CD207" s="447">
        <v>208</v>
      </c>
      <c r="CE207" s="1295" t="s">
        <v>8066</v>
      </c>
      <c r="CF207" s="1344"/>
      <c r="CG207" s="1366" t="s">
        <v>8073</v>
      </c>
      <c r="CH207" s="1367"/>
      <c r="CI207" s="1366">
        <v>0</v>
      </c>
      <c r="CJ207" s="1368"/>
      <c r="CK207" s="1366" t="s">
        <v>8073</v>
      </c>
      <c r="CN207" s="566" t="s">
        <v>1949</v>
      </c>
      <c r="CO207" s="447">
        <v>119006</v>
      </c>
      <c r="CQ207" s="566" t="s">
        <v>1949</v>
      </c>
      <c r="CR207" s="447">
        <v>25263</v>
      </c>
      <c r="CT207" s="566" t="s">
        <v>1949</v>
      </c>
      <c r="CU207" s="447">
        <v>189377</v>
      </c>
    </row>
    <row r="208" spans="1:99">
      <c r="A208" s="447">
        <f t="shared" si="59"/>
        <v>7670</v>
      </c>
      <c r="B208" s="448" t="s">
        <v>1954</v>
      </c>
      <c r="C208" s="447">
        <v>386602</v>
      </c>
      <c r="D208" s="447">
        <v>156057</v>
      </c>
      <c r="E208" s="449">
        <v>1</v>
      </c>
      <c r="F208" s="449">
        <v>0</v>
      </c>
      <c r="G208" s="449"/>
      <c r="H208" s="516">
        <f t="shared" si="57"/>
        <v>1</v>
      </c>
      <c r="I208" s="516">
        <f t="shared" si="58"/>
        <v>0</v>
      </c>
      <c r="J208" s="538"/>
      <c r="K208" s="538">
        <f t="shared" si="60"/>
        <v>0.49526595639540627</v>
      </c>
      <c r="L208" s="538">
        <f t="shared" si="61"/>
        <v>0</v>
      </c>
      <c r="M208" s="538">
        <f t="shared" si="62"/>
        <v>0.50473404360459373</v>
      </c>
      <c r="N208" s="538">
        <f t="shared" si="63"/>
        <v>0.49526595639540627</v>
      </c>
      <c r="O208" s="538">
        <f t="shared" si="64"/>
        <v>0</v>
      </c>
      <c r="P208" s="538">
        <f t="shared" si="65"/>
        <v>0.50473404360459373</v>
      </c>
      <c r="U208" s="798" t="s">
        <v>4943</v>
      </c>
      <c r="V208" s="1345"/>
      <c r="W208" s="547"/>
      <c r="X208" s="547"/>
      <c r="Z208" s="447" t="s">
        <v>2518</v>
      </c>
      <c r="AA208" s="542">
        <v>8</v>
      </c>
      <c r="AD208" s="447">
        <f t="shared" si="67"/>
        <v>8011</v>
      </c>
      <c r="AE208" s="447" t="s">
        <v>1955</v>
      </c>
      <c r="AF208" s="447">
        <v>441438</v>
      </c>
      <c r="AG208" s="447">
        <v>123680</v>
      </c>
      <c r="AH208" s="449">
        <v>0.7811430533092204</v>
      </c>
      <c r="AI208" s="449">
        <v>0.2188569466907796</v>
      </c>
      <c r="AJ208" s="447">
        <f t="shared" si="68"/>
        <v>8011</v>
      </c>
      <c r="BG208" s="447">
        <f t="shared" si="66"/>
        <v>7017</v>
      </c>
      <c r="BH208" s="447">
        <v>7017</v>
      </c>
      <c r="BI208" s="447" t="s">
        <v>1935</v>
      </c>
      <c r="BJ208" s="447">
        <v>0</v>
      </c>
      <c r="BK208" s="447">
        <v>0</v>
      </c>
      <c r="BL208" s="447">
        <v>0</v>
      </c>
      <c r="BM208" s="447">
        <v>0</v>
      </c>
      <c r="BO208" s="447">
        <f t="shared" si="69"/>
        <v>8185</v>
      </c>
      <c r="BP208" s="448" t="s">
        <v>1978</v>
      </c>
      <c r="BQ208" s="447">
        <v>25404</v>
      </c>
      <c r="BR208" s="447">
        <v>0.78867467635279875</v>
      </c>
      <c r="BS208" s="447">
        <v>0.21132532364720125</v>
      </c>
      <c r="BT208" s="447">
        <f t="shared" si="70"/>
        <v>0</v>
      </c>
      <c r="CA208" s="926"/>
      <c r="CB208" s="1295">
        <f t="shared" si="71"/>
        <v>6260</v>
      </c>
      <c r="CC208" s="1295">
        <f t="shared" si="72"/>
        <v>6260</v>
      </c>
      <c r="CD208" s="447">
        <v>209</v>
      </c>
      <c r="CE208" s="1295" t="s">
        <v>1906</v>
      </c>
      <c r="CF208" s="1344"/>
      <c r="CG208" s="1366">
        <v>0.43153108418324237</v>
      </c>
      <c r="CH208" s="1367"/>
      <c r="CI208" s="1366">
        <v>0</v>
      </c>
      <c r="CJ208" s="1368"/>
      <c r="CK208" s="1366">
        <v>0.56846891581675763</v>
      </c>
      <c r="CN208" s="566" t="s">
        <v>1950</v>
      </c>
      <c r="CO208" s="447">
        <v>55260</v>
      </c>
      <c r="CQ208" s="566" t="s">
        <v>1950</v>
      </c>
      <c r="CR208" s="447">
        <v>12159</v>
      </c>
      <c r="CT208" s="566" t="s">
        <v>1950</v>
      </c>
      <c r="CU208" s="447">
        <v>86299</v>
      </c>
    </row>
    <row r="209" spans="1:99">
      <c r="A209" s="447">
        <f t="shared" si="59"/>
        <v>8011</v>
      </c>
      <c r="B209" s="448" t="s">
        <v>7970</v>
      </c>
      <c r="C209" s="447">
        <v>299089</v>
      </c>
      <c r="D209" s="447">
        <v>100836</v>
      </c>
      <c r="E209" s="449">
        <v>1</v>
      </c>
      <c r="F209" s="449">
        <v>0</v>
      </c>
      <c r="G209" s="449"/>
      <c r="H209" s="516">
        <f t="shared" si="57"/>
        <v>1</v>
      </c>
      <c r="I209" s="516">
        <f t="shared" si="58"/>
        <v>0</v>
      </c>
      <c r="J209" s="538"/>
      <c r="K209" s="538">
        <f t="shared" si="60"/>
        <v>0.51577107350870111</v>
      </c>
      <c r="L209" s="538">
        <f t="shared" si="61"/>
        <v>0</v>
      </c>
      <c r="M209" s="538">
        <f t="shared" si="62"/>
        <v>0.48422892649129884</v>
      </c>
      <c r="N209" s="538">
        <f t="shared" si="63"/>
        <v>0.51577107350870111</v>
      </c>
      <c r="O209" s="538">
        <f t="shared" si="64"/>
        <v>0</v>
      </c>
      <c r="P209" s="538">
        <f t="shared" si="65"/>
        <v>0.48422892649129884</v>
      </c>
      <c r="U209" s="798" t="s">
        <v>4944</v>
      </c>
      <c r="V209" s="1345"/>
      <c r="W209" s="547"/>
      <c r="X209" s="547"/>
      <c r="Z209" s="447" t="s">
        <v>2519</v>
      </c>
      <c r="AA209" s="542">
        <v>8</v>
      </c>
      <c r="AD209" s="447">
        <f t="shared" si="67"/>
        <v>8012</v>
      </c>
      <c r="AE209" s="447" t="s">
        <v>1956</v>
      </c>
      <c r="AF209" s="447">
        <v>127735</v>
      </c>
      <c r="AG209" s="447">
        <v>40079</v>
      </c>
      <c r="AH209" s="449">
        <v>0.76117010499719928</v>
      </c>
      <c r="AI209" s="449">
        <v>0.23882989500280072</v>
      </c>
      <c r="AJ209" s="447">
        <f t="shared" si="68"/>
        <v>8012</v>
      </c>
      <c r="BG209" s="447">
        <f t="shared" si="66"/>
        <v>7019</v>
      </c>
      <c r="BH209" s="447">
        <v>7019</v>
      </c>
      <c r="BI209" s="447" t="s">
        <v>1936</v>
      </c>
      <c r="BJ209" s="447">
        <v>58277</v>
      </c>
      <c r="BK209" s="447">
        <v>16261</v>
      </c>
      <c r="BL209" s="447">
        <v>0.78184281842818426</v>
      </c>
      <c r="BM209" s="447">
        <v>0.21815718157181571</v>
      </c>
      <c r="BO209" s="447">
        <f t="shared" si="69"/>
        <v>8190</v>
      </c>
      <c r="BP209" s="448" t="s">
        <v>1979</v>
      </c>
      <c r="BQ209" s="447">
        <v>144509</v>
      </c>
      <c r="BR209" s="447">
        <v>0.73275223868488037</v>
      </c>
      <c r="BS209" s="447">
        <v>0.26724776131511963</v>
      </c>
      <c r="BT209" s="447">
        <f t="shared" si="70"/>
        <v>0</v>
      </c>
      <c r="CA209" s="926"/>
      <c r="CB209" s="1295">
        <f t="shared" si="71"/>
        <v>6271</v>
      </c>
      <c r="CC209" s="1295">
        <f t="shared" si="72"/>
        <v>6271</v>
      </c>
      <c r="CD209" s="447">
        <v>210</v>
      </c>
      <c r="CE209" s="1295" t="s">
        <v>8067</v>
      </c>
      <c r="CF209" s="1344"/>
      <c r="CG209" s="1366" t="s">
        <v>8073</v>
      </c>
      <c r="CH209" s="1367"/>
      <c r="CI209" s="1366">
        <v>0</v>
      </c>
      <c r="CJ209" s="1368"/>
      <c r="CK209" s="1366" t="s">
        <v>8073</v>
      </c>
      <c r="CN209" s="566" t="s">
        <v>2548</v>
      </c>
      <c r="CO209" s="447">
        <v>24390</v>
      </c>
      <c r="CQ209" s="566" t="s">
        <v>2548</v>
      </c>
      <c r="CR209" s="447">
        <v>5969</v>
      </c>
      <c r="CT209" s="566" t="s">
        <v>2548</v>
      </c>
      <c r="CU209" s="447">
        <v>39784</v>
      </c>
    </row>
    <row r="210" spans="1:99">
      <c r="A210" s="447">
        <f t="shared" si="59"/>
        <v>8012</v>
      </c>
      <c r="B210" s="448" t="s">
        <v>7971</v>
      </c>
      <c r="C210" s="447">
        <v>45306</v>
      </c>
      <c r="D210" s="447">
        <v>14913</v>
      </c>
      <c r="E210" s="449">
        <v>1</v>
      </c>
      <c r="F210" s="449">
        <v>0</v>
      </c>
      <c r="G210" s="449"/>
      <c r="H210" s="516">
        <f t="shared" si="57"/>
        <v>1</v>
      </c>
      <c r="I210" s="516">
        <f t="shared" si="58"/>
        <v>0</v>
      </c>
      <c r="J210" s="538"/>
      <c r="K210" s="538">
        <f t="shared" si="60"/>
        <v>0.53228669412514862</v>
      </c>
      <c r="L210" s="538">
        <f t="shared" si="61"/>
        <v>0</v>
      </c>
      <c r="M210" s="538">
        <f t="shared" si="62"/>
        <v>0.46771330587485138</v>
      </c>
      <c r="N210" s="538">
        <f t="shared" si="63"/>
        <v>0.53228669412514862</v>
      </c>
      <c r="O210" s="538">
        <f t="shared" si="64"/>
        <v>0</v>
      </c>
      <c r="P210" s="538">
        <f t="shared" si="65"/>
        <v>0.46771330587485138</v>
      </c>
      <c r="U210" s="798" t="s">
        <v>4945</v>
      </c>
      <c r="V210" s="1345"/>
      <c r="W210" s="547"/>
      <c r="X210" s="547"/>
      <c r="Z210" s="447" t="s">
        <v>2520</v>
      </c>
      <c r="AA210" s="542">
        <v>8</v>
      </c>
      <c r="AD210" s="447">
        <f t="shared" si="67"/>
        <v>8013</v>
      </c>
      <c r="AE210" s="447" t="s">
        <v>1957</v>
      </c>
      <c r="AF210" s="447">
        <v>80209</v>
      </c>
      <c r="AG210" s="447">
        <v>17167</v>
      </c>
      <c r="AH210" s="449">
        <v>0.82370399277029249</v>
      </c>
      <c r="AI210" s="449">
        <v>0.17629600722970751</v>
      </c>
      <c r="AJ210" s="447">
        <f t="shared" si="68"/>
        <v>8013</v>
      </c>
      <c r="BG210" s="447">
        <f t="shared" si="66"/>
        <v>7021</v>
      </c>
      <c r="BH210" s="447">
        <v>7021</v>
      </c>
      <c r="BI210" s="447" t="s">
        <v>1937</v>
      </c>
      <c r="BJ210" s="447">
        <v>67594</v>
      </c>
      <c r="BK210" s="447">
        <v>16071</v>
      </c>
      <c r="BL210" s="447">
        <v>0.80791250821729521</v>
      </c>
      <c r="BM210" s="447">
        <v>0.19208749178270484</v>
      </c>
      <c r="BO210" s="447">
        <f t="shared" si="69"/>
        <v>8195</v>
      </c>
      <c r="BP210" s="448" t="s">
        <v>1980</v>
      </c>
      <c r="BQ210" s="447">
        <v>90096</v>
      </c>
      <c r="BR210" s="447">
        <v>0.81061676188762433</v>
      </c>
      <c r="BS210" s="447">
        <v>0.18938323811237567</v>
      </c>
      <c r="BT210" s="447">
        <f t="shared" si="70"/>
        <v>0</v>
      </c>
      <c r="CA210" s="926"/>
      <c r="CB210" s="1295">
        <f t="shared" si="71"/>
        <v>6274</v>
      </c>
      <c r="CC210" s="1295">
        <f t="shared" si="72"/>
        <v>6274</v>
      </c>
      <c r="CD210" s="447">
        <v>211</v>
      </c>
      <c r="CE210" s="1295" t="s">
        <v>8046</v>
      </c>
      <c r="CF210" s="1344"/>
      <c r="CG210" s="1366" t="s">
        <v>8073</v>
      </c>
      <c r="CH210" s="1367"/>
      <c r="CI210" s="1366">
        <v>0</v>
      </c>
      <c r="CJ210" s="1368"/>
      <c r="CK210" s="1366" t="s">
        <v>8073</v>
      </c>
      <c r="CN210" s="566" t="s">
        <v>2549</v>
      </c>
      <c r="CO210" s="447">
        <v>25172</v>
      </c>
      <c r="CQ210" s="566" t="s">
        <v>2549</v>
      </c>
      <c r="CR210" s="447">
        <v>5321</v>
      </c>
      <c r="CT210" s="566" t="s">
        <v>2549</v>
      </c>
      <c r="CU210" s="447">
        <v>37580</v>
      </c>
    </row>
    <row r="211" spans="1:99">
      <c r="A211" s="447">
        <f t="shared" si="59"/>
        <v>8013</v>
      </c>
      <c r="B211" s="448" t="s">
        <v>7972</v>
      </c>
      <c r="C211" s="447">
        <v>31900</v>
      </c>
      <c r="D211" s="447">
        <v>10986</v>
      </c>
      <c r="E211" s="449">
        <v>1</v>
      </c>
      <c r="F211" s="449">
        <v>0</v>
      </c>
      <c r="G211" s="449"/>
      <c r="H211" s="516">
        <f t="shared" si="57"/>
        <v>1</v>
      </c>
      <c r="I211" s="516">
        <f t="shared" si="58"/>
        <v>0</v>
      </c>
      <c r="J211" s="538"/>
      <c r="K211" s="538">
        <f t="shared" si="60"/>
        <v>0.48755748755748757</v>
      </c>
      <c r="L211" s="538">
        <f t="shared" si="61"/>
        <v>0</v>
      </c>
      <c r="M211" s="538">
        <f t="shared" si="62"/>
        <v>0.51244251244251249</v>
      </c>
      <c r="N211" s="538">
        <f t="shared" si="63"/>
        <v>0.48755748755748757</v>
      </c>
      <c r="O211" s="538">
        <f t="shared" si="64"/>
        <v>0</v>
      </c>
      <c r="P211" s="538">
        <f t="shared" si="65"/>
        <v>0.51244251244251249</v>
      </c>
      <c r="U211" s="798" t="s">
        <v>4946</v>
      </c>
      <c r="V211" s="1345"/>
      <c r="W211" s="547"/>
      <c r="X211" s="547"/>
      <c r="Z211" s="447" t="s">
        <v>2521</v>
      </c>
      <c r="AA211" s="542">
        <v>8</v>
      </c>
      <c r="AD211" s="447">
        <f t="shared" si="67"/>
        <v>8014</v>
      </c>
      <c r="AE211" s="447" t="s">
        <v>1958</v>
      </c>
      <c r="AF211" s="447">
        <v>77117</v>
      </c>
      <c r="AG211" s="447">
        <v>26484</v>
      </c>
      <c r="AH211" s="449">
        <v>0.7443654018783602</v>
      </c>
      <c r="AI211" s="449">
        <v>0.2556345981216398</v>
      </c>
      <c r="AJ211" s="447">
        <f t="shared" si="68"/>
        <v>8014</v>
      </c>
      <c r="BG211" s="447">
        <f t="shared" si="66"/>
        <v>7022</v>
      </c>
      <c r="BH211" s="447">
        <v>7022</v>
      </c>
      <c r="BI211" s="447" t="s">
        <v>1938</v>
      </c>
      <c r="BJ211" s="447">
        <v>89499</v>
      </c>
      <c r="BK211" s="447">
        <v>34025</v>
      </c>
      <c r="BL211" s="447">
        <v>0.72454745636475504</v>
      </c>
      <c r="BM211" s="447">
        <v>0.27545254363524496</v>
      </c>
      <c r="BO211" s="447">
        <f t="shared" si="69"/>
        <v>8196</v>
      </c>
      <c r="BP211" s="448" t="s">
        <v>1981</v>
      </c>
      <c r="BQ211" s="447">
        <v>109116</v>
      </c>
      <c r="BR211" s="447">
        <v>0.80549219355553092</v>
      </c>
      <c r="BS211" s="447">
        <v>0.19450780644446908</v>
      </c>
      <c r="BT211" s="447">
        <f t="shared" si="70"/>
        <v>0</v>
      </c>
      <c r="CA211" s="926"/>
      <c r="CB211" s="1295">
        <f t="shared" si="71"/>
        <v>6279</v>
      </c>
      <c r="CC211" s="1295">
        <f t="shared" si="72"/>
        <v>6279</v>
      </c>
      <c r="CD211" s="447">
        <v>212</v>
      </c>
      <c r="CE211" s="1295" t="s">
        <v>8629</v>
      </c>
      <c r="CF211" s="1344"/>
      <c r="CG211" s="1350">
        <v>0.4848279914411468</v>
      </c>
      <c r="CH211" s="1369"/>
      <c r="CI211" s="1366">
        <v>0</v>
      </c>
      <c r="CJ211" s="1368"/>
      <c r="CK211" s="1350">
        <v>0.51708048711341426</v>
      </c>
      <c r="CN211" s="566" t="s">
        <v>1953</v>
      </c>
      <c r="CO211" s="447">
        <v>88444</v>
      </c>
      <c r="CQ211" s="566" t="s">
        <v>1953</v>
      </c>
      <c r="CR211" s="447">
        <v>21129</v>
      </c>
      <c r="CT211" s="566" t="s">
        <v>1953</v>
      </c>
      <c r="CU211" s="447">
        <v>143051</v>
      </c>
    </row>
    <row r="212" spans="1:99">
      <c r="A212" s="447">
        <f t="shared" si="59"/>
        <v>8014</v>
      </c>
      <c r="B212" s="448" t="s">
        <v>1958</v>
      </c>
      <c r="C212" s="447">
        <v>152042</v>
      </c>
      <c r="D212" s="447">
        <v>54832</v>
      </c>
      <c r="E212" s="449">
        <v>1</v>
      </c>
      <c r="F212" s="449">
        <v>0</v>
      </c>
      <c r="G212" s="449"/>
      <c r="H212" s="516">
        <f t="shared" si="57"/>
        <v>1</v>
      </c>
      <c r="I212" s="516">
        <f t="shared" si="58"/>
        <v>0</v>
      </c>
      <c r="J212" s="538"/>
      <c r="K212" s="538">
        <f t="shared" si="60"/>
        <v>0.46099561623346141</v>
      </c>
      <c r="L212" s="538">
        <f t="shared" si="61"/>
        <v>0</v>
      </c>
      <c r="M212" s="538">
        <f t="shared" si="62"/>
        <v>0.53900438376653859</v>
      </c>
      <c r="N212" s="538">
        <f t="shared" si="63"/>
        <v>0.46099561623346141</v>
      </c>
      <c r="O212" s="538">
        <f t="shared" si="64"/>
        <v>0</v>
      </c>
      <c r="P212" s="538">
        <f t="shared" si="65"/>
        <v>0.53900438376653859</v>
      </c>
      <c r="U212" s="798" t="s">
        <v>4947</v>
      </c>
      <c r="V212" s="1345"/>
      <c r="W212" s="547"/>
      <c r="X212" s="547"/>
      <c r="Z212" s="447" t="s">
        <v>2522</v>
      </c>
      <c r="AA212" s="542">
        <v>8</v>
      </c>
      <c r="AD212" s="447">
        <f t="shared" si="67"/>
        <v>8026</v>
      </c>
      <c r="AE212" s="447" t="s">
        <v>1959</v>
      </c>
      <c r="AF212" s="447">
        <v>422801</v>
      </c>
      <c r="AG212" s="447">
        <v>142317</v>
      </c>
      <c r="AH212" s="449">
        <v>0.74816410024101165</v>
      </c>
      <c r="AI212" s="449">
        <v>0.25183589975898835</v>
      </c>
      <c r="AJ212" s="447">
        <f t="shared" si="68"/>
        <v>8026</v>
      </c>
      <c r="BG212" s="447">
        <f t="shared" si="66"/>
        <v>7023</v>
      </c>
      <c r="BH212" s="447">
        <v>7023</v>
      </c>
      <c r="BI212" s="447" t="s">
        <v>1939</v>
      </c>
      <c r="BJ212" s="447">
        <v>259721</v>
      </c>
      <c r="BK212" s="447">
        <v>76806</v>
      </c>
      <c r="BL212" s="447">
        <v>0.77176868423633171</v>
      </c>
      <c r="BM212" s="447">
        <v>0.22823131576366829</v>
      </c>
      <c r="BO212" s="447">
        <f t="shared" si="69"/>
        <v>8200</v>
      </c>
      <c r="BP212" s="448" t="s">
        <v>1982</v>
      </c>
      <c r="BQ212" s="447">
        <v>29892</v>
      </c>
      <c r="BR212" s="447">
        <v>0.750131747346232</v>
      </c>
      <c r="BS212" s="447">
        <v>0.249868252653768</v>
      </c>
      <c r="BT212" s="447">
        <f t="shared" si="70"/>
        <v>0</v>
      </c>
      <c r="CA212" s="926"/>
      <c r="CB212" s="1295">
        <f t="shared" si="71"/>
        <v>6280</v>
      </c>
      <c r="CC212" s="1295">
        <f t="shared" si="72"/>
        <v>6280</v>
      </c>
      <c r="CD212" s="447">
        <v>213</v>
      </c>
      <c r="CE212" s="1295" t="s">
        <v>1909</v>
      </c>
      <c r="CF212" s="1344"/>
      <c r="CG212" s="1366">
        <v>0.41899999999999998</v>
      </c>
      <c r="CH212" s="1367"/>
      <c r="CI212" s="1366">
        <v>0</v>
      </c>
      <c r="CJ212" s="1368"/>
      <c r="CK212" s="1366">
        <v>0.58099999999999996</v>
      </c>
      <c r="CN212" s="566" t="s">
        <v>1954</v>
      </c>
      <c r="CO212" s="447">
        <v>114465</v>
      </c>
      <c r="CQ212" s="566" t="s">
        <v>1954</v>
      </c>
      <c r="CR212" s="447">
        <v>25838</v>
      </c>
      <c r="CT212" s="566" t="s">
        <v>1954</v>
      </c>
      <c r="CU212" s="447">
        <v>180986</v>
      </c>
    </row>
    <row r="213" spans="1:99">
      <c r="A213" s="447">
        <f t="shared" si="59"/>
        <v>8026</v>
      </c>
      <c r="B213" s="448" t="s">
        <v>7973</v>
      </c>
      <c r="C213" s="447">
        <v>606322</v>
      </c>
      <c r="D213" s="447">
        <v>207168</v>
      </c>
      <c r="E213" s="449">
        <v>1</v>
      </c>
      <c r="F213" s="449">
        <v>0</v>
      </c>
      <c r="G213" s="449"/>
      <c r="H213" s="516">
        <f t="shared" si="57"/>
        <v>1</v>
      </c>
      <c r="I213" s="516">
        <f t="shared" si="58"/>
        <v>0</v>
      </c>
      <c r="J213" s="538"/>
      <c r="K213" s="538">
        <f t="shared" si="60"/>
        <v>0.49857037988006608</v>
      </c>
      <c r="L213" s="538">
        <f t="shared" si="61"/>
        <v>0</v>
      </c>
      <c r="M213" s="538">
        <f t="shared" si="62"/>
        <v>0.50142962011993386</v>
      </c>
      <c r="N213" s="538">
        <f t="shared" si="63"/>
        <v>0.49857037988006608</v>
      </c>
      <c r="O213" s="538">
        <f t="shared" si="64"/>
        <v>0</v>
      </c>
      <c r="P213" s="538">
        <f t="shared" si="65"/>
        <v>0.50142962011993386</v>
      </c>
      <c r="U213" s="798" t="s">
        <v>4948</v>
      </c>
      <c r="V213" s="1345"/>
      <c r="W213" s="547"/>
      <c r="X213" s="547"/>
      <c r="Z213" s="447" t="s">
        <v>2523</v>
      </c>
      <c r="AA213" s="542">
        <v>8</v>
      </c>
      <c r="AD213" s="447">
        <f t="shared" si="67"/>
        <v>8037</v>
      </c>
      <c r="AE213" s="447" t="s">
        <v>1960</v>
      </c>
      <c r="AF213" s="447">
        <v>390634</v>
      </c>
      <c r="AG213" s="447">
        <v>94817</v>
      </c>
      <c r="AH213" s="449">
        <v>0.80468265592201893</v>
      </c>
      <c r="AI213" s="449">
        <v>0.19531734407798107</v>
      </c>
      <c r="AJ213" s="447">
        <f t="shared" si="68"/>
        <v>8037</v>
      </c>
      <c r="BG213" s="447">
        <f t="shared" si="66"/>
        <v>7025</v>
      </c>
      <c r="BH213" s="447">
        <v>7025</v>
      </c>
      <c r="BI213" s="447" t="s">
        <v>1940</v>
      </c>
      <c r="BJ213" s="447">
        <v>222364</v>
      </c>
      <c r="BK213" s="447">
        <v>45500</v>
      </c>
      <c r="BL213" s="447">
        <v>0.83013768180867908</v>
      </c>
      <c r="BM213" s="447">
        <v>0.16986231819132097</v>
      </c>
      <c r="BO213" s="447">
        <f t="shared" si="69"/>
        <v>8240</v>
      </c>
      <c r="BP213" s="448" t="s">
        <v>1983</v>
      </c>
      <c r="BQ213" s="447">
        <v>349148</v>
      </c>
      <c r="BR213" s="447">
        <v>0.70408924631871039</v>
      </c>
      <c r="BS213" s="447">
        <v>0.29591075368128961</v>
      </c>
      <c r="BT213" s="447">
        <f t="shared" si="70"/>
        <v>0</v>
      </c>
      <c r="CA213" s="926"/>
      <c r="CB213" s="1295">
        <f t="shared" si="71"/>
        <v>6282</v>
      </c>
      <c r="CC213" s="1295">
        <f t="shared" si="72"/>
        <v>6282</v>
      </c>
      <c r="CD213" s="447">
        <v>214</v>
      </c>
      <c r="CE213" s="1295" t="s">
        <v>1910</v>
      </c>
      <c r="CF213" s="1344"/>
      <c r="CG213" s="1366">
        <v>0.42950683046429067</v>
      </c>
      <c r="CH213" s="1367"/>
      <c r="CI213" s="1366">
        <v>0</v>
      </c>
      <c r="CJ213" s="1368"/>
      <c r="CK213" s="1366">
        <v>0.57049316953570928</v>
      </c>
      <c r="CN213" s="566" t="s">
        <v>1955</v>
      </c>
      <c r="CO213" s="447">
        <v>20637</v>
      </c>
      <c r="CQ213" s="566" t="s">
        <v>1955</v>
      </c>
      <c r="CR213" s="447">
        <v>3556</v>
      </c>
      <c r="CT213" s="566" t="s">
        <v>1955</v>
      </c>
      <c r="CU213" s="447">
        <v>32047</v>
      </c>
    </row>
    <row r="214" spans="1:99">
      <c r="A214" s="447">
        <f t="shared" si="59"/>
        <v>8037</v>
      </c>
      <c r="B214" s="448" t="s">
        <v>7974</v>
      </c>
      <c r="C214" s="447">
        <v>188108</v>
      </c>
      <c r="D214" s="447">
        <v>55696</v>
      </c>
      <c r="E214" s="449">
        <v>1</v>
      </c>
      <c r="F214" s="449">
        <v>0</v>
      </c>
      <c r="G214" s="449"/>
      <c r="H214" s="516">
        <f t="shared" si="57"/>
        <v>1</v>
      </c>
      <c r="I214" s="516">
        <f t="shared" si="58"/>
        <v>0</v>
      </c>
      <c r="J214" s="538"/>
      <c r="K214" s="538">
        <f t="shared" si="60"/>
        <v>0.53869832893579594</v>
      </c>
      <c r="L214" s="538">
        <f t="shared" si="61"/>
        <v>0</v>
      </c>
      <c r="M214" s="538">
        <f t="shared" si="62"/>
        <v>0.46130167106420406</v>
      </c>
      <c r="N214" s="538">
        <f t="shared" si="63"/>
        <v>0.53869832893579594</v>
      </c>
      <c r="O214" s="538">
        <f t="shared" si="64"/>
        <v>0</v>
      </c>
      <c r="P214" s="538">
        <f t="shared" si="65"/>
        <v>0.46130167106420406</v>
      </c>
      <c r="U214" s="798" t="s">
        <v>4899</v>
      </c>
      <c r="V214" s="1345"/>
      <c r="W214" s="547"/>
      <c r="X214" s="547"/>
      <c r="Z214" s="447" t="s">
        <v>4892</v>
      </c>
      <c r="AA214" s="542">
        <v>8</v>
      </c>
      <c r="AD214" s="447">
        <f t="shared" si="67"/>
        <v>8039</v>
      </c>
      <c r="AE214" s="447" t="s">
        <v>1961</v>
      </c>
      <c r="AF214" s="447">
        <v>431091</v>
      </c>
      <c r="AG214" s="447">
        <v>134027</v>
      </c>
      <c r="AH214" s="449">
        <v>0.76283360289355495</v>
      </c>
      <c r="AI214" s="449">
        <v>0.23716639710644505</v>
      </c>
      <c r="AJ214" s="447">
        <f t="shared" si="68"/>
        <v>8039</v>
      </c>
      <c r="BG214" s="447">
        <f t="shared" si="66"/>
        <v>7026</v>
      </c>
      <c r="BH214" s="447">
        <v>7026</v>
      </c>
      <c r="BI214" s="447" t="s">
        <v>1941</v>
      </c>
      <c r="BJ214" s="447">
        <v>153726</v>
      </c>
      <c r="BK214" s="447">
        <v>52618</v>
      </c>
      <c r="BL214" s="447">
        <v>0.74499864304268604</v>
      </c>
      <c r="BM214" s="447">
        <v>0.25500135695731402</v>
      </c>
      <c r="BO214" s="447">
        <f t="shared" si="69"/>
        <v>8241</v>
      </c>
      <c r="BP214" s="448" t="s">
        <v>1984</v>
      </c>
      <c r="BQ214" s="447">
        <v>331902</v>
      </c>
      <c r="BR214" s="447">
        <v>0.55113813740011819</v>
      </c>
      <c r="BS214" s="447">
        <v>0.44886186259988181</v>
      </c>
      <c r="BT214" s="447">
        <f t="shared" si="70"/>
        <v>0</v>
      </c>
      <c r="CA214" s="926"/>
      <c r="CB214" s="1295">
        <f t="shared" si="71"/>
        <v>6284</v>
      </c>
      <c r="CC214" s="1295">
        <f t="shared" si="72"/>
        <v>6284</v>
      </c>
      <c r="CD214" s="447">
        <v>215</v>
      </c>
      <c r="CE214" s="1295" t="s">
        <v>1911</v>
      </c>
      <c r="CF214" s="1344"/>
      <c r="CG214" s="1366">
        <v>0.38859688701062783</v>
      </c>
      <c r="CH214" s="1367"/>
      <c r="CI214" s="1366">
        <v>0</v>
      </c>
      <c r="CJ214" s="1368"/>
      <c r="CK214" s="1366">
        <v>0.61140311298937222</v>
      </c>
      <c r="CN214" s="566" t="s">
        <v>1956</v>
      </c>
      <c r="CO214" s="447">
        <v>102269</v>
      </c>
      <c r="CQ214" s="566" t="s">
        <v>1956</v>
      </c>
      <c r="CR214" s="447">
        <v>22529</v>
      </c>
      <c r="CT214" s="566" t="s">
        <v>1956</v>
      </c>
      <c r="CU214" s="447">
        <v>163064</v>
      </c>
    </row>
    <row r="215" spans="1:99">
      <c r="A215" s="447">
        <f t="shared" si="59"/>
        <v>8039</v>
      </c>
      <c r="B215" s="448" t="s">
        <v>7975</v>
      </c>
      <c r="C215" s="447">
        <v>606322</v>
      </c>
      <c r="D215" s="447">
        <v>207168</v>
      </c>
      <c r="E215" s="449">
        <v>1</v>
      </c>
      <c r="F215" s="449">
        <v>0</v>
      </c>
      <c r="G215" s="449"/>
      <c r="H215" s="516">
        <f t="shared" si="57"/>
        <v>1</v>
      </c>
      <c r="I215" s="516">
        <f t="shared" si="58"/>
        <v>0</v>
      </c>
      <c r="J215" s="538"/>
      <c r="K215" s="538">
        <f t="shared" si="60"/>
        <v>0.49857037988006608</v>
      </c>
      <c r="L215" s="538">
        <f t="shared" si="61"/>
        <v>0</v>
      </c>
      <c r="M215" s="538">
        <f t="shared" si="62"/>
        <v>0.50142962011993386</v>
      </c>
      <c r="N215" s="538">
        <f t="shared" si="63"/>
        <v>0.49857037988006608</v>
      </c>
      <c r="O215" s="538">
        <f t="shared" si="64"/>
        <v>0</v>
      </c>
      <c r="P215" s="538">
        <f t="shared" si="65"/>
        <v>0.50142962011993386</v>
      </c>
      <c r="U215" s="1336" t="s">
        <v>4949</v>
      </c>
      <c r="V215" s="1345"/>
      <c r="W215" s="547"/>
      <c r="X215" s="547"/>
      <c r="Z215" s="447" t="s">
        <v>4893</v>
      </c>
      <c r="AA215" s="542">
        <v>8</v>
      </c>
      <c r="AD215" s="447">
        <f t="shared" si="67"/>
        <v>8042</v>
      </c>
      <c r="AE215" s="447" t="s">
        <v>1962</v>
      </c>
      <c r="AF215" s="447">
        <v>222125</v>
      </c>
      <c r="AG215" s="447">
        <v>342993</v>
      </c>
      <c r="AH215" s="449">
        <v>0.3930595026171525</v>
      </c>
      <c r="AI215" s="449">
        <v>0.6069404973828475</v>
      </c>
      <c r="AJ215" s="447">
        <f t="shared" si="68"/>
        <v>8042</v>
      </c>
      <c r="BG215" s="447">
        <f t="shared" si="66"/>
        <v>7027</v>
      </c>
      <c r="BH215" s="447">
        <v>7027</v>
      </c>
      <c r="BI215" s="447" t="s">
        <v>1942</v>
      </c>
      <c r="BJ215" s="447">
        <v>491726</v>
      </c>
      <c r="BK215" s="447">
        <v>126129</v>
      </c>
      <c r="BL215" s="447">
        <v>0.79585987003423131</v>
      </c>
      <c r="BM215" s="447">
        <v>0.20414012996576866</v>
      </c>
      <c r="BO215" s="447">
        <f t="shared" si="69"/>
        <v>8251</v>
      </c>
      <c r="BP215" s="448" t="s">
        <v>1985</v>
      </c>
      <c r="BQ215" s="447">
        <v>27669</v>
      </c>
      <c r="BR215" s="447">
        <v>0.715386405357189</v>
      </c>
      <c r="BS215" s="447">
        <v>0.284613594642811</v>
      </c>
      <c r="BT215" s="447">
        <f t="shared" si="70"/>
        <v>0</v>
      </c>
      <c r="CA215" s="926"/>
      <c r="CB215" s="1295">
        <f t="shared" si="71"/>
        <v>6285</v>
      </c>
      <c r="CC215" s="1295">
        <f t="shared" si="72"/>
        <v>6285</v>
      </c>
      <c r="CD215" s="447">
        <v>216</v>
      </c>
      <c r="CE215" s="1295" t="s">
        <v>1912</v>
      </c>
      <c r="CF215" s="1344"/>
      <c r="CG215" s="1366">
        <v>0.43836677128990775</v>
      </c>
      <c r="CH215" s="1367"/>
      <c r="CI215" s="1366">
        <v>0</v>
      </c>
      <c r="CJ215" s="1368"/>
      <c r="CK215" s="1366">
        <v>0.56163322871009225</v>
      </c>
      <c r="CN215" s="566" t="s">
        <v>1957</v>
      </c>
      <c r="CO215" s="447">
        <v>81742</v>
      </c>
      <c r="CQ215" s="566" t="s">
        <v>1957</v>
      </c>
      <c r="CR215" s="447">
        <v>16222</v>
      </c>
      <c r="CT215" s="566" t="s">
        <v>1957</v>
      </c>
      <c r="CU215" s="447">
        <v>113051</v>
      </c>
    </row>
    <row r="216" spans="1:99">
      <c r="A216" s="447">
        <f t="shared" si="59"/>
        <v>8042</v>
      </c>
      <c r="B216" s="448" t="s">
        <v>6256</v>
      </c>
      <c r="C216" s="447">
        <v>0</v>
      </c>
      <c r="D216" s="447">
        <v>0</v>
      </c>
      <c r="E216" s="449">
        <v>1</v>
      </c>
      <c r="F216" s="449">
        <v>0</v>
      </c>
      <c r="G216" s="449"/>
      <c r="H216" s="516">
        <f t="shared" si="57"/>
        <v>1</v>
      </c>
      <c r="I216" s="516">
        <f t="shared" si="58"/>
        <v>0</v>
      </c>
      <c r="J216" s="538"/>
      <c r="K216" s="538" t="str">
        <f t="shared" si="60"/>
        <v>0%</v>
      </c>
      <c r="L216" s="538">
        <f t="shared" si="61"/>
        <v>0</v>
      </c>
      <c r="M216" s="538" t="str">
        <f t="shared" si="62"/>
        <v>0%</v>
      </c>
      <c r="N216" s="538" t="str">
        <f t="shared" si="63"/>
        <v>0%</v>
      </c>
      <c r="O216" s="538">
        <f t="shared" si="64"/>
        <v>0</v>
      </c>
      <c r="P216" s="538" t="str">
        <f t="shared" si="65"/>
        <v>0%</v>
      </c>
      <c r="U216" s="1336" t="s">
        <v>4950</v>
      </c>
      <c r="V216" s="1345"/>
      <c r="W216" s="547"/>
      <c r="X216" s="547"/>
      <c r="Z216" s="447" t="s">
        <v>4894</v>
      </c>
      <c r="AA216" s="542">
        <v>8</v>
      </c>
      <c r="AD216" s="447">
        <f t="shared" si="67"/>
        <v>8047</v>
      </c>
      <c r="AE216" s="447" t="s">
        <v>1963</v>
      </c>
      <c r="AF216" s="447">
        <v>422801</v>
      </c>
      <c r="AG216" s="447">
        <v>142317</v>
      </c>
      <c r="AH216" s="449">
        <v>0.74816410024101165</v>
      </c>
      <c r="AI216" s="449">
        <v>0.25183589975898835</v>
      </c>
      <c r="AJ216" s="447">
        <f t="shared" si="68"/>
        <v>8047</v>
      </c>
      <c r="BG216" s="447">
        <f t="shared" si="66"/>
        <v>7028</v>
      </c>
      <c r="BH216" s="447">
        <v>7028</v>
      </c>
      <c r="BI216" s="447" t="s">
        <v>1943</v>
      </c>
      <c r="BJ216" s="447">
        <v>118889</v>
      </c>
      <c r="BK216" s="447">
        <v>30853</v>
      </c>
      <c r="BL216" s="447">
        <v>0.79395894271480283</v>
      </c>
      <c r="BM216" s="447">
        <v>0.2060410572851972</v>
      </c>
      <c r="BO216" s="447">
        <f t="shared" si="69"/>
        <v>8264</v>
      </c>
      <c r="BP216" s="448" t="s">
        <v>1986</v>
      </c>
      <c r="BQ216" s="447">
        <v>349148</v>
      </c>
      <c r="BR216" s="447">
        <v>0.70408924631871039</v>
      </c>
      <c r="BS216" s="447">
        <v>0.29591075368128961</v>
      </c>
      <c r="BT216" s="447">
        <f t="shared" si="70"/>
        <v>0</v>
      </c>
      <c r="CA216" s="926"/>
      <c r="CB216" s="1295">
        <f t="shared" si="71"/>
        <v>6289</v>
      </c>
      <c r="CC216" s="1295">
        <f t="shared" si="72"/>
        <v>6289</v>
      </c>
      <c r="CD216" s="447">
        <v>217</v>
      </c>
      <c r="CE216" s="1295" t="s">
        <v>8068</v>
      </c>
      <c r="CF216" s="1344"/>
      <c r="CG216" s="1366" t="s">
        <v>8073</v>
      </c>
      <c r="CH216" s="1367"/>
      <c r="CI216" s="1366">
        <v>0</v>
      </c>
      <c r="CJ216" s="1368"/>
      <c r="CK216" s="1366" t="s">
        <v>8073</v>
      </c>
      <c r="CN216" s="566" t="s">
        <v>1958</v>
      </c>
      <c r="CO216" s="447">
        <v>69284</v>
      </c>
      <c r="CQ216" s="566" t="s">
        <v>1958</v>
      </c>
      <c r="CR216" s="447">
        <v>13845</v>
      </c>
      <c r="CT216" s="566" t="s">
        <v>1958</v>
      </c>
      <c r="CU216" s="447">
        <v>121366</v>
      </c>
    </row>
    <row r="217" spans="1:99">
      <c r="A217" s="447">
        <f t="shared" si="59"/>
        <v>8047</v>
      </c>
      <c r="B217" s="448" t="s">
        <v>5158</v>
      </c>
      <c r="C217" s="447">
        <v>606359</v>
      </c>
      <c r="D217" s="447">
        <v>207131</v>
      </c>
      <c r="E217" s="449">
        <v>1</v>
      </c>
      <c r="F217" s="449">
        <v>0</v>
      </c>
      <c r="G217" s="449"/>
      <c r="H217" s="516">
        <f t="shared" si="57"/>
        <v>1</v>
      </c>
      <c r="I217" s="516">
        <f t="shared" si="58"/>
        <v>0</v>
      </c>
      <c r="J217" s="538"/>
      <c r="K217" s="538">
        <f t="shared" si="60"/>
        <v>0.49857037988006608</v>
      </c>
      <c r="L217" s="538">
        <f t="shared" si="61"/>
        <v>0</v>
      </c>
      <c r="M217" s="538">
        <f t="shared" si="62"/>
        <v>0.50142962011993386</v>
      </c>
      <c r="N217" s="538">
        <f t="shared" si="63"/>
        <v>0.49857037988006608</v>
      </c>
      <c r="O217" s="538">
        <f t="shared" si="64"/>
        <v>0</v>
      </c>
      <c r="P217" s="538">
        <f t="shared" si="65"/>
        <v>0.50142962011993386</v>
      </c>
      <c r="U217" s="798" t="s">
        <v>4952</v>
      </c>
      <c r="V217" s="1345"/>
      <c r="W217" s="547"/>
      <c r="X217" s="547"/>
      <c r="Z217" s="447" t="s">
        <v>4895</v>
      </c>
      <c r="AA217" s="542">
        <v>8</v>
      </c>
      <c r="AD217" s="447">
        <f t="shared" si="67"/>
        <v>8101</v>
      </c>
      <c r="AE217" s="447" t="s">
        <v>1965</v>
      </c>
      <c r="AF217" s="447">
        <v>52858</v>
      </c>
      <c r="AG217" s="447">
        <v>13092</v>
      </c>
      <c r="AH217" s="449">
        <v>0.80148597422289614</v>
      </c>
      <c r="AI217" s="449">
        <v>0.19851402577710386</v>
      </c>
      <c r="AJ217" s="447">
        <f t="shared" si="68"/>
        <v>8101</v>
      </c>
      <c r="BG217" s="447">
        <f t="shared" si="66"/>
        <v>7034</v>
      </c>
      <c r="BH217" s="447">
        <v>7034</v>
      </c>
      <c r="BI217" s="447" t="s">
        <v>1944</v>
      </c>
      <c r="BJ217" s="447">
        <v>551114</v>
      </c>
      <c r="BK217" s="447">
        <v>127706</v>
      </c>
      <c r="BL217" s="447">
        <v>0.811870598980584</v>
      </c>
      <c r="BM217" s="447">
        <v>0.18812940101941605</v>
      </c>
      <c r="BO217" s="447">
        <f t="shared" si="69"/>
        <v>8266</v>
      </c>
      <c r="BP217" s="448" t="s">
        <v>1987</v>
      </c>
      <c r="BQ217" s="447">
        <v>15892</v>
      </c>
      <c r="BR217" s="447">
        <v>0.70343484419263458</v>
      </c>
      <c r="BS217" s="447">
        <v>0.29656515580736542</v>
      </c>
      <c r="BT217" s="447">
        <f t="shared" si="70"/>
        <v>0</v>
      </c>
      <c r="CA217" s="926"/>
      <c r="CB217" s="1295">
        <f t="shared" si="71"/>
        <v>6321</v>
      </c>
      <c r="CC217" s="1295">
        <f t="shared" si="72"/>
        <v>6321</v>
      </c>
      <c r="CD217" s="447">
        <v>218</v>
      </c>
      <c r="CE217" s="1295" t="s">
        <v>5152</v>
      </c>
      <c r="CF217" s="1344"/>
      <c r="CG217" s="1366">
        <v>0.46023264469704422</v>
      </c>
      <c r="CH217" s="1367"/>
      <c r="CI217" s="1366">
        <v>0</v>
      </c>
      <c r="CJ217" s="1368"/>
      <c r="CK217" s="1366">
        <v>0.52127727842496374</v>
      </c>
      <c r="CN217" s="566" t="s">
        <v>1959</v>
      </c>
      <c r="CO217" s="447">
        <v>179073</v>
      </c>
      <c r="CQ217" s="566" t="s">
        <v>1959</v>
      </c>
      <c r="CR217" s="447">
        <v>40525</v>
      </c>
      <c r="CT217" s="566" t="s">
        <v>1959</v>
      </c>
      <c r="CU217" s="447">
        <v>307024</v>
      </c>
    </row>
    <row r="218" spans="1:99">
      <c r="A218" s="447">
        <f t="shared" si="59"/>
        <v>8052</v>
      </c>
      <c r="B218" s="448" t="s">
        <v>5159</v>
      </c>
      <c r="C218" s="447">
        <v>0</v>
      </c>
      <c r="D218" s="447">
        <v>0</v>
      </c>
      <c r="E218" s="449">
        <v>1</v>
      </c>
      <c r="F218" s="449">
        <v>0</v>
      </c>
      <c r="G218" s="449"/>
      <c r="H218" s="516">
        <f t="shared" si="57"/>
        <v>1</v>
      </c>
      <c r="I218" s="516">
        <f t="shared" si="58"/>
        <v>0</v>
      </c>
      <c r="J218" s="538"/>
      <c r="K218" s="538">
        <f t="shared" si="60"/>
        <v>0.47498474679682734</v>
      </c>
      <c r="L218" s="538">
        <f t="shared" si="61"/>
        <v>0</v>
      </c>
      <c r="M218" s="538">
        <f t="shared" si="62"/>
        <v>0.52501525320317266</v>
      </c>
      <c r="N218" s="538">
        <f t="shared" si="63"/>
        <v>0.47498474679682734</v>
      </c>
      <c r="O218" s="538">
        <f t="shared" si="64"/>
        <v>0</v>
      </c>
      <c r="P218" s="538">
        <f t="shared" si="65"/>
        <v>0.52501525320317266</v>
      </c>
      <c r="U218" s="798" t="s">
        <v>4953</v>
      </c>
      <c r="V218" s="1345"/>
      <c r="W218" s="547"/>
      <c r="X218" s="547"/>
      <c r="Z218" s="447" t="s">
        <v>4901</v>
      </c>
      <c r="AA218" s="542">
        <v>8</v>
      </c>
      <c r="AD218" s="447">
        <f t="shared" si="67"/>
        <v>8103</v>
      </c>
      <c r="AE218" s="447" t="s">
        <v>1966</v>
      </c>
      <c r="AF218" s="447">
        <v>156897</v>
      </c>
      <c r="AG218" s="447">
        <v>41700</v>
      </c>
      <c r="AH218" s="449">
        <v>0.79002703968337895</v>
      </c>
      <c r="AI218" s="449">
        <v>0.20997296031662105</v>
      </c>
      <c r="AJ218" s="447">
        <f t="shared" si="68"/>
        <v>8103</v>
      </c>
      <c r="BG218" s="447">
        <f t="shared" si="66"/>
        <v>7110</v>
      </c>
      <c r="BH218" s="447">
        <v>7110</v>
      </c>
      <c r="BI218" s="447" t="s">
        <v>1945</v>
      </c>
      <c r="BJ218" s="447">
        <v>69696</v>
      </c>
      <c r="BK218" s="447">
        <v>16272</v>
      </c>
      <c r="BL218" s="447">
        <v>0.81072026800670016</v>
      </c>
      <c r="BM218" s="447">
        <v>0.18927973199329984</v>
      </c>
      <c r="BO218" s="447">
        <f t="shared" si="69"/>
        <v>8268</v>
      </c>
      <c r="BP218" s="448" t="s">
        <v>1988</v>
      </c>
      <c r="BQ218" s="447">
        <v>349148</v>
      </c>
      <c r="BR218" s="447">
        <v>0.70408924631871039</v>
      </c>
      <c r="BS218" s="447">
        <v>0.29591075368128961</v>
      </c>
      <c r="BT218" s="447">
        <f t="shared" si="70"/>
        <v>0</v>
      </c>
      <c r="CA218" s="926"/>
      <c r="CB218" s="1295">
        <f t="shared" si="71"/>
        <v>6323</v>
      </c>
      <c r="CC218" s="1295">
        <f t="shared" si="72"/>
        <v>6323</v>
      </c>
      <c r="CD218" s="447">
        <v>219</v>
      </c>
      <c r="CE218" s="1295" t="s">
        <v>5153</v>
      </c>
      <c r="CF218" s="1344"/>
      <c r="CG218" s="1366">
        <v>0.46446155293527347</v>
      </c>
      <c r="CH218" s="1367"/>
      <c r="CI218" s="1366">
        <v>0</v>
      </c>
      <c r="CJ218" s="1368"/>
      <c r="CK218" s="1366">
        <v>0.52467621048670343</v>
      </c>
      <c r="CN218" s="566" t="s">
        <v>1960</v>
      </c>
      <c r="CO218" s="447">
        <v>96322</v>
      </c>
      <c r="CQ218" s="566" t="s">
        <v>1960</v>
      </c>
      <c r="CR218" s="447">
        <v>20376</v>
      </c>
      <c r="CT218" s="566" t="s">
        <v>1960</v>
      </c>
      <c r="CU218" s="447">
        <v>150791</v>
      </c>
    </row>
    <row r="219" spans="1:99">
      <c r="A219" s="447">
        <f t="shared" si="59"/>
        <v>8101</v>
      </c>
      <c r="B219" s="448" t="s">
        <v>7976</v>
      </c>
      <c r="C219" s="447">
        <v>56562</v>
      </c>
      <c r="D219" s="447">
        <v>13136</v>
      </c>
      <c r="E219" s="449">
        <v>1</v>
      </c>
      <c r="F219" s="449">
        <v>0</v>
      </c>
      <c r="G219" s="449"/>
      <c r="H219" s="516">
        <f t="shared" si="57"/>
        <v>1</v>
      </c>
      <c r="I219" s="516">
        <f t="shared" si="58"/>
        <v>0</v>
      </c>
      <c r="J219" s="538"/>
      <c r="K219" s="538">
        <f t="shared" si="60"/>
        <v>0.51488264993556843</v>
      </c>
      <c r="L219" s="538">
        <f t="shared" si="61"/>
        <v>0</v>
      </c>
      <c r="M219" s="538">
        <f t="shared" si="62"/>
        <v>0.48511735006443163</v>
      </c>
      <c r="N219" s="538">
        <f t="shared" si="63"/>
        <v>0.51488264993556843</v>
      </c>
      <c r="O219" s="538">
        <f t="shared" si="64"/>
        <v>0</v>
      </c>
      <c r="P219" s="538">
        <f t="shared" si="65"/>
        <v>0.48511735006443163</v>
      </c>
      <c r="U219" s="798" t="s">
        <v>4896</v>
      </c>
      <c r="V219" s="1345"/>
      <c r="W219" s="547"/>
      <c r="X219" s="547"/>
      <c r="Z219" s="447" t="s">
        <v>4902</v>
      </c>
      <c r="AA219" s="542">
        <v>8</v>
      </c>
      <c r="AD219" s="447">
        <f t="shared" si="67"/>
        <v>8110</v>
      </c>
      <c r="AE219" s="447" t="s">
        <v>1967</v>
      </c>
      <c r="AF219" s="447">
        <v>2032657</v>
      </c>
      <c r="AG219" s="447">
        <v>611629</v>
      </c>
      <c r="AH219" s="449">
        <v>0.76869786399806983</v>
      </c>
      <c r="AI219" s="449">
        <v>0.23130213600193017</v>
      </c>
      <c r="AJ219" s="447">
        <f t="shared" si="68"/>
        <v>8110</v>
      </c>
      <c r="BG219" s="447">
        <f t="shared" si="66"/>
        <v>7150</v>
      </c>
      <c r="BH219" s="447">
        <v>7150</v>
      </c>
      <c r="BI219" s="447" t="s">
        <v>1946</v>
      </c>
      <c r="BJ219" s="447">
        <v>99783</v>
      </c>
      <c r="BK219" s="447">
        <v>29257</v>
      </c>
      <c r="BL219" s="447">
        <v>0.77327185368877871</v>
      </c>
      <c r="BM219" s="447">
        <v>0.22672814631122132</v>
      </c>
      <c r="BO219" s="447">
        <f t="shared" si="69"/>
        <v>8269</v>
      </c>
      <c r="BP219" s="448" t="s">
        <v>1989</v>
      </c>
      <c r="BQ219" s="447">
        <v>10169</v>
      </c>
      <c r="BR219" s="447">
        <v>0.72156389697012702</v>
      </c>
      <c r="BS219" s="447">
        <v>0.27843610302987298</v>
      </c>
      <c r="BT219" s="447">
        <f t="shared" si="70"/>
        <v>0</v>
      </c>
      <c r="CA219" s="926"/>
      <c r="CB219" s="1295">
        <f t="shared" si="71"/>
        <v>6325</v>
      </c>
      <c r="CC219" s="1295">
        <f t="shared" si="72"/>
        <v>6325</v>
      </c>
      <c r="CD219" s="447">
        <v>220</v>
      </c>
      <c r="CE219" s="1295" t="s">
        <v>1916</v>
      </c>
      <c r="CF219" s="1344"/>
      <c r="CG219" s="1366">
        <v>0.4496834752237503</v>
      </c>
      <c r="CH219" s="1367"/>
      <c r="CI219" s="1366">
        <v>0</v>
      </c>
      <c r="CJ219" s="1368"/>
      <c r="CK219" s="1366">
        <v>0.5503165247762497</v>
      </c>
      <c r="CN219" s="566" t="s">
        <v>1961</v>
      </c>
      <c r="CO219" s="447">
        <v>181661</v>
      </c>
      <c r="CQ219" s="566" t="s">
        <v>1961</v>
      </c>
      <c r="CR219" s="447">
        <v>41332</v>
      </c>
      <c r="CT219" s="566" t="s">
        <v>1961</v>
      </c>
      <c r="CU219" s="447">
        <v>318106</v>
      </c>
    </row>
    <row r="220" spans="1:99">
      <c r="A220" s="447">
        <f t="shared" si="59"/>
        <v>8103</v>
      </c>
      <c r="B220" s="448" t="s">
        <v>1966</v>
      </c>
      <c r="C220" s="447">
        <v>129021</v>
      </c>
      <c r="D220" s="447">
        <v>40606</v>
      </c>
      <c r="E220" s="449">
        <v>1</v>
      </c>
      <c r="F220" s="449">
        <v>0</v>
      </c>
      <c r="G220" s="449"/>
      <c r="H220" s="516">
        <f t="shared" si="57"/>
        <v>1</v>
      </c>
      <c r="I220" s="516">
        <f t="shared" si="58"/>
        <v>0</v>
      </c>
      <c r="J220" s="538"/>
      <c r="K220" s="538">
        <f t="shared" si="60"/>
        <v>0.50027640853180999</v>
      </c>
      <c r="L220" s="538">
        <f t="shared" si="61"/>
        <v>0</v>
      </c>
      <c r="M220" s="538">
        <f t="shared" si="62"/>
        <v>0.49972359146819001</v>
      </c>
      <c r="N220" s="538">
        <f t="shared" si="63"/>
        <v>0.50027640853180999</v>
      </c>
      <c r="O220" s="538">
        <f t="shared" si="64"/>
        <v>0</v>
      </c>
      <c r="P220" s="538">
        <f t="shared" si="65"/>
        <v>0.49972359146819001</v>
      </c>
      <c r="U220" s="1336" t="s">
        <v>4900</v>
      </c>
      <c r="V220" s="1345"/>
      <c r="W220" s="547"/>
      <c r="X220" s="547"/>
      <c r="Z220" s="447" t="s">
        <v>4903</v>
      </c>
      <c r="AA220" s="542">
        <v>8</v>
      </c>
      <c r="AD220" s="447">
        <f t="shared" si="67"/>
        <v>8112</v>
      </c>
      <c r="AE220" s="447" t="s">
        <v>1968</v>
      </c>
      <c r="AF220" s="447">
        <v>28560</v>
      </c>
      <c r="AG220" s="447">
        <v>9141</v>
      </c>
      <c r="AH220" s="449">
        <v>0.75753958780934194</v>
      </c>
      <c r="AI220" s="449">
        <v>0.24246041219065806</v>
      </c>
      <c r="AJ220" s="447">
        <f t="shared" si="68"/>
        <v>8112</v>
      </c>
      <c r="BG220" s="447">
        <f t="shared" si="66"/>
        <v>7190</v>
      </c>
      <c r="BH220" s="447">
        <v>7190</v>
      </c>
      <c r="BI220" s="447" t="s">
        <v>1947</v>
      </c>
      <c r="BJ220" s="447">
        <v>0</v>
      </c>
      <c r="BK220" s="447">
        <v>0</v>
      </c>
      <c r="BL220" s="447">
        <v>0</v>
      </c>
      <c r="BM220" s="447">
        <v>0</v>
      </c>
      <c r="BO220" s="447">
        <f t="shared" si="69"/>
        <v>8320</v>
      </c>
      <c r="BP220" s="448" t="s">
        <v>1990</v>
      </c>
      <c r="BQ220" s="447">
        <v>12595</v>
      </c>
      <c r="BR220" s="447">
        <v>0.76967734050354442</v>
      </c>
      <c r="BS220" s="447">
        <v>0.23032265949645558</v>
      </c>
      <c r="BT220" s="447">
        <f t="shared" si="70"/>
        <v>0</v>
      </c>
      <c r="CA220" s="926"/>
      <c r="CB220" s="1295">
        <f t="shared" si="71"/>
        <v>6326</v>
      </c>
      <c r="CC220" s="1295">
        <f t="shared" si="72"/>
        <v>6326</v>
      </c>
      <c r="CD220" s="447">
        <v>221</v>
      </c>
      <c r="CE220" s="1295" t="s">
        <v>4271</v>
      </c>
      <c r="CF220" s="1344"/>
      <c r="CG220" s="1366">
        <v>0.46013368036040087</v>
      </c>
      <c r="CH220" s="1367"/>
      <c r="CI220" s="1366">
        <v>0</v>
      </c>
      <c r="CJ220" s="1368"/>
      <c r="CK220" s="1366">
        <v>0.5241593096351892</v>
      </c>
      <c r="CN220" s="566" t="s">
        <v>1962</v>
      </c>
      <c r="CO220" s="447">
        <v>115844</v>
      </c>
      <c r="CQ220" s="566" t="s">
        <v>1962</v>
      </c>
      <c r="CR220" s="447">
        <v>111575</v>
      </c>
      <c r="CT220" s="566" t="s">
        <v>1962</v>
      </c>
      <c r="CU220" s="447">
        <v>294719</v>
      </c>
    </row>
    <row r="221" spans="1:99">
      <c r="A221" s="110">
        <f t="shared" si="59"/>
        <v>8110</v>
      </c>
      <c r="B221" s="448" t="s">
        <v>1967</v>
      </c>
      <c r="C221" s="447">
        <v>456994</v>
      </c>
      <c r="D221" s="447">
        <v>148488</v>
      </c>
      <c r="E221" s="449">
        <v>1</v>
      </c>
      <c r="F221" s="449">
        <v>0</v>
      </c>
      <c r="G221" s="449"/>
      <c r="H221" s="516">
        <f t="shared" si="57"/>
        <v>1</v>
      </c>
      <c r="I221" s="516">
        <f t="shared" si="58"/>
        <v>0</v>
      </c>
      <c r="J221" s="1295"/>
      <c r="K221" s="538">
        <f t="shared" si="60"/>
        <v>0.49090071317344697</v>
      </c>
      <c r="L221" s="538">
        <f t="shared" si="61"/>
        <v>0</v>
      </c>
      <c r="M221" s="538">
        <f t="shared" si="62"/>
        <v>0.50909928682655303</v>
      </c>
      <c r="N221" s="538">
        <f t="shared" si="63"/>
        <v>0.49090071317344697</v>
      </c>
      <c r="O221" s="538">
        <f t="shared" si="64"/>
        <v>0</v>
      </c>
      <c r="P221" s="538">
        <f t="shared" si="65"/>
        <v>0.50909928682655303</v>
      </c>
      <c r="U221" s="798" t="s">
        <v>4954</v>
      </c>
      <c r="V221" s="1345"/>
      <c r="W221" s="547"/>
      <c r="X221" s="547"/>
      <c r="Z221" s="447" t="s">
        <v>4904</v>
      </c>
      <c r="AA221" s="542">
        <v>8</v>
      </c>
      <c r="AD221" s="447">
        <f t="shared" si="67"/>
        <v>8114</v>
      </c>
      <c r="AE221" s="447" t="s">
        <v>1969</v>
      </c>
      <c r="AF221" s="447">
        <v>32435</v>
      </c>
      <c r="AG221" s="447">
        <v>8220</v>
      </c>
      <c r="AH221" s="449">
        <v>0.79781084737424668</v>
      </c>
      <c r="AI221" s="449">
        <v>0.20218915262575332</v>
      </c>
      <c r="AJ221" s="447">
        <f t="shared" si="68"/>
        <v>8114</v>
      </c>
      <c r="BG221" s="447">
        <f t="shared" si="66"/>
        <v>7600</v>
      </c>
      <c r="BH221" s="447">
        <v>7600</v>
      </c>
      <c r="BI221" s="447" t="s">
        <v>1948</v>
      </c>
      <c r="BJ221" s="447">
        <v>54719</v>
      </c>
      <c r="BK221" s="447">
        <v>13447</v>
      </c>
      <c r="BL221" s="447">
        <v>0.80273156705689053</v>
      </c>
      <c r="BM221" s="447">
        <v>0.19726843294310947</v>
      </c>
      <c r="BO221" s="447">
        <f t="shared" si="69"/>
        <v>8500</v>
      </c>
      <c r="BP221" s="448" t="s">
        <v>1991</v>
      </c>
      <c r="BQ221" s="447">
        <v>316212</v>
      </c>
      <c r="BR221" s="447">
        <v>0.71496531577566946</v>
      </c>
      <c r="BS221" s="447">
        <v>0.28503468422433054</v>
      </c>
      <c r="BT221" s="447">
        <f t="shared" si="70"/>
        <v>0</v>
      </c>
      <c r="CA221" s="926"/>
      <c r="CB221" s="1295">
        <f t="shared" si="71"/>
        <v>6329</v>
      </c>
      <c r="CC221" s="1295">
        <f t="shared" si="72"/>
        <v>6329</v>
      </c>
      <c r="CD221" s="447">
        <v>222</v>
      </c>
      <c r="CE221" s="1295" t="s">
        <v>4272</v>
      </c>
      <c r="CF221" s="1344"/>
      <c r="CG221" s="1366">
        <v>0.44176246430808097</v>
      </c>
      <c r="CH221" s="1367"/>
      <c r="CI221" s="1366">
        <v>0</v>
      </c>
      <c r="CJ221" s="1368"/>
      <c r="CK221" s="1366">
        <v>0.55823753569191903</v>
      </c>
      <c r="CN221" s="566" t="s">
        <v>1963</v>
      </c>
      <c r="CO221" s="447">
        <v>19706</v>
      </c>
      <c r="CQ221" s="566" t="s">
        <v>1963</v>
      </c>
      <c r="CR221" s="447">
        <v>2770</v>
      </c>
      <c r="CT221" s="566" t="s">
        <v>1963</v>
      </c>
      <c r="CU221" s="447">
        <v>29242</v>
      </c>
    </row>
    <row r="222" spans="1:99">
      <c r="A222" s="110">
        <f t="shared" si="59"/>
        <v>8112</v>
      </c>
      <c r="B222" s="448" t="s">
        <v>1968</v>
      </c>
      <c r="C222" s="447">
        <v>456994</v>
      </c>
      <c r="D222" s="447">
        <v>148488</v>
      </c>
      <c r="E222" s="449">
        <v>1</v>
      </c>
      <c r="F222" s="449">
        <v>0</v>
      </c>
      <c r="G222" s="449"/>
      <c r="H222" s="516">
        <f t="shared" si="57"/>
        <v>1</v>
      </c>
      <c r="I222" s="516">
        <f t="shared" si="58"/>
        <v>0</v>
      </c>
      <c r="J222" s="1295"/>
      <c r="K222" s="538">
        <f t="shared" si="60"/>
        <v>0.49090071317344697</v>
      </c>
      <c r="L222" s="538">
        <f t="shared" si="61"/>
        <v>0</v>
      </c>
      <c r="M222" s="538">
        <f t="shared" si="62"/>
        <v>0.50909928682655303</v>
      </c>
      <c r="N222" s="538">
        <f t="shared" si="63"/>
        <v>0.49090071317344697</v>
      </c>
      <c r="O222" s="538">
        <f t="shared" si="64"/>
        <v>0</v>
      </c>
      <c r="P222" s="538">
        <f t="shared" si="65"/>
        <v>0.50909928682655303</v>
      </c>
      <c r="U222" s="1336" t="s">
        <v>4951</v>
      </c>
      <c r="V222" s="1345"/>
      <c r="W222" s="547"/>
      <c r="X222" s="547"/>
      <c r="Z222" s="447" t="s">
        <v>4905</v>
      </c>
      <c r="AA222" s="542">
        <v>8</v>
      </c>
      <c r="AD222" s="447">
        <f t="shared" si="67"/>
        <v>8121</v>
      </c>
      <c r="AE222" s="447" t="s">
        <v>1970</v>
      </c>
      <c r="AF222" s="447">
        <v>2032657</v>
      </c>
      <c r="AG222" s="447">
        <v>611629</v>
      </c>
      <c r="AH222" s="449">
        <v>0.76869786399806983</v>
      </c>
      <c r="AI222" s="449">
        <v>0.23130213600193017</v>
      </c>
      <c r="AJ222" s="447">
        <f t="shared" si="68"/>
        <v>8121</v>
      </c>
      <c r="BG222" s="447">
        <f t="shared" si="66"/>
        <v>7610</v>
      </c>
      <c r="BH222" s="447">
        <v>7610</v>
      </c>
      <c r="BI222" s="447" t="s">
        <v>1949</v>
      </c>
      <c r="BJ222" s="447">
        <v>210379</v>
      </c>
      <c r="BK222" s="447">
        <v>54306</v>
      </c>
      <c r="BL222" s="447">
        <v>0.79482781419423087</v>
      </c>
      <c r="BM222" s="447">
        <v>0.20517218580576913</v>
      </c>
      <c r="BO222" s="447">
        <f t="shared" si="69"/>
        <v>8501</v>
      </c>
      <c r="BP222" s="448" t="s">
        <v>1992</v>
      </c>
      <c r="BQ222" s="447">
        <v>36626</v>
      </c>
      <c r="BR222" s="447">
        <v>0.70399415676777</v>
      </c>
      <c r="BS222" s="447">
        <v>0.29600584323223</v>
      </c>
      <c r="BT222" s="447">
        <f t="shared" si="70"/>
        <v>0</v>
      </c>
      <c r="CA222" s="926"/>
      <c r="CB222" s="1295">
        <f t="shared" si="71"/>
        <v>6330</v>
      </c>
      <c r="CC222" s="1295">
        <f t="shared" si="72"/>
        <v>6330</v>
      </c>
      <c r="CD222" s="447">
        <v>223</v>
      </c>
      <c r="CE222" s="1295" t="s">
        <v>8047</v>
      </c>
      <c r="CF222" s="1344"/>
      <c r="CG222" s="1366">
        <v>0.49099999999999999</v>
      </c>
      <c r="CH222" s="1367"/>
      <c r="CI222" s="1366">
        <v>0</v>
      </c>
      <c r="CJ222" s="1368"/>
      <c r="CK222" s="1366">
        <v>0.50900000000000001</v>
      </c>
      <c r="CN222" s="566" t="s">
        <v>1964</v>
      </c>
      <c r="CO222" s="447">
        <v>13089</v>
      </c>
      <c r="CQ222" s="566" t="s">
        <v>1964</v>
      </c>
      <c r="CR222" s="447">
        <v>3954</v>
      </c>
      <c r="CT222" s="566" t="s">
        <v>1964</v>
      </c>
      <c r="CU222" s="447">
        <v>24068</v>
      </c>
    </row>
    <row r="223" spans="1:99">
      <c r="A223" s="447">
        <f t="shared" si="59"/>
        <v>8114</v>
      </c>
      <c r="B223" s="448" t="s">
        <v>1969</v>
      </c>
      <c r="C223" s="447">
        <v>456994</v>
      </c>
      <c r="D223" s="447">
        <v>148488</v>
      </c>
      <c r="E223" s="449">
        <v>1</v>
      </c>
      <c r="F223" s="449">
        <v>0</v>
      </c>
      <c r="G223" s="449"/>
      <c r="H223" s="516">
        <f t="shared" si="57"/>
        <v>1</v>
      </c>
      <c r="I223" s="516">
        <f t="shared" si="58"/>
        <v>0</v>
      </c>
      <c r="J223" s="538"/>
      <c r="K223" s="538">
        <f t="shared" si="60"/>
        <v>0.49090071317344697</v>
      </c>
      <c r="L223" s="538">
        <f t="shared" si="61"/>
        <v>0</v>
      </c>
      <c r="M223" s="538">
        <f t="shared" si="62"/>
        <v>0.50909928682655303</v>
      </c>
      <c r="N223" s="538">
        <f t="shared" si="63"/>
        <v>0.49090071317344697</v>
      </c>
      <c r="O223" s="538">
        <f t="shared" si="64"/>
        <v>0</v>
      </c>
      <c r="P223" s="538">
        <f t="shared" si="65"/>
        <v>0.50909928682655303</v>
      </c>
      <c r="U223" s="798" t="s">
        <v>4955</v>
      </c>
      <c r="V223" s="1345"/>
      <c r="W223" s="547"/>
      <c r="X223" s="547"/>
      <c r="Z223" s="447" t="s">
        <v>4906</v>
      </c>
      <c r="AA223" s="542">
        <v>8</v>
      </c>
      <c r="AD223" s="447">
        <f t="shared" si="67"/>
        <v>8127</v>
      </c>
      <c r="AE223" s="447" t="s">
        <v>1971</v>
      </c>
      <c r="AF223" s="447">
        <v>25696</v>
      </c>
      <c r="AG223" s="447">
        <v>8318</v>
      </c>
      <c r="AH223" s="449">
        <v>0.75545363673781385</v>
      </c>
      <c r="AI223" s="449">
        <v>0.24454636326218615</v>
      </c>
      <c r="AJ223" s="447">
        <f t="shared" si="68"/>
        <v>8127</v>
      </c>
      <c r="BG223" s="447">
        <f t="shared" si="66"/>
        <v>7612</v>
      </c>
      <c r="BH223" s="447">
        <v>7612</v>
      </c>
      <c r="BI223" s="447" t="s">
        <v>1950</v>
      </c>
      <c r="BJ223" s="447">
        <v>51976</v>
      </c>
      <c r="BK223" s="447">
        <v>14666</v>
      </c>
      <c r="BL223" s="447">
        <v>0.77992857357222167</v>
      </c>
      <c r="BM223" s="447">
        <v>0.22007142642777827</v>
      </c>
      <c r="BO223" s="447">
        <f t="shared" si="69"/>
        <v>8502</v>
      </c>
      <c r="BP223" s="448" t="s">
        <v>1993</v>
      </c>
      <c r="BQ223" s="447">
        <v>178437</v>
      </c>
      <c r="BR223" s="447">
        <v>0.80578473210052159</v>
      </c>
      <c r="BS223" s="447">
        <v>0.19421526789947841</v>
      </c>
      <c r="BT223" s="447">
        <f t="shared" si="70"/>
        <v>0</v>
      </c>
      <c r="CA223" s="926"/>
      <c r="CB223" s="1295">
        <f t="shared" si="71"/>
        <v>6331</v>
      </c>
      <c r="CC223" s="1295">
        <f t="shared" si="72"/>
        <v>6331</v>
      </c>
      <c r="CD223" s="447">
        <v>224</v>
      </c>
      <c r="CE223" s="1295" t="s">
        <v>8048</v>
      </c>
      <c r="CF223" s="1344"/>
      <c r="CG223" s="1366" t="s">
        <v>8073</v>
      </c>
      <c r="CH223" s="1367"/>
      <c r="CI223" s="1366">
        <v>0</v>
      </c>
      <c r="CJ223" s="1368"/>
      <c r="CK223" s="1366" t="s">
        <v>8073</v>
      </c>
      <c r="CN223" s="566" t="s">
        <v>1965</v>
      </c>
      <c r="CO223" s="447">
        <v>43627</v>
      </c>
      <c r="CQ223" s="566" t="s">
        <v>1965</v>
      </c>
      <c r="CR223" s="447">
        <v>7201</v>
      </c>
      <c r="CT223" s="566" t="s">
        <v>1965</v>
      </c>
      <c r="CU223" s="447">
        <v>63974</v>
      </c>
    </row>
    <row r="224" spans="1:99">
      <c r="A224" s="447">
        <f t="shared" si="59"/>
        <v>8121</v>
      </c>
      <c r="B224" s="448" t="s">
        <v>1970</v>
      </c>
      <c r="C224" s="447">
        <v>22082</v>
      </c>
      <c r="D224" s="447">
        <v>7005</v>
      </c>
      <c r="E224" s="449">
        <v>1</v>
      </c>
      <c r="F224" s="449">
        <v>0</v>
      </c>
      <c r="G224" s="449"/>
      <c r="H224" s="516">
        <f t="shared" si="57"/>
        <v>1</v>
      </c>
      <c r="I224" s="516">
        <f t="shared" si="58"/>
        <v>0</v>
      </c>
      <c r="J224" s="538"/>
      <c r="K224" s="538">
        <f t="shared" si="60"/>
        <v>0.48918961571845654</v>
      </c>
      <c r="L224" s="538">
        <f t="shared" si="61"/>
        <v>0</v>
      </c>
      <c r="M224" s="538">
        <f t="shared" si="62"/>
        <v>0.51081038428154346</v>
      </c>
      <c r="N224" s="538">
        <f t="shared" si="63"/>
        <v>0.48918961571845654</v>
      </c>
      <c r="O224" s="538">
        <f t="shared" si="64"/>
        <v>0</v>
      </c>
      <c r="P224" s="538">
        <f t="shared" si="65"/>
        <v>0.51081038428154346</v>
      </c>
      <c r="U224" s="798" t="s">
        <v>4956</v>
      </c>
      <c r="V224" s="1345"/>
      <c r="W224" s="547"/>
      <c r="X224" s="547"/>
      <c r="Z224" s="447" t="s">
        <v>4907</v>
      </c>
      <c r="AA224" s="542">
        <v>8</v>
      </c>
      <c r="AD224" s="447">
        <f t="shared" si="67"/>
        <v>8130</v>
      </c>
      <c r="AE224" s="447" t="s">
        <v>1972</v>
      </c>
      <c r="AF224" s="447">
        <v>64966</v>
      </c>
      <c r="AG224" s="447">
        <v>23504</v>
      </c>
      <c r="AH224" s="449">
        <v>0.73432802079801063</v>
      </c>
      <c r="AI224" s="449">
        <v>0.26567197920198937</v>
      </c>
      <c r="AJ224" s="447">
        <f t="shared" si="68"/>
        <v>8130</v>
      </c>
      <c r="BG224" s="447">
        <f t="shared" si="66"/>
        <v>7620</v>
      </c>
      <c r="BH224" s="447">
        <v>7620</v>
      </c>
      <c r="BI224" s="447" t="s">
        <v>1951</v>
      </c>
      <c r="BJ224" s="447">
        <v>210131</v>
      </c>
      <c r="BK224" s="447">
        <v>54554</v>
      </c>
      <c r="BL224" s="447">
        <v>0.79389085138938742</v>
      </c>
      <c r="BM224" s="447">
        <v>0.20610914861061261</v>
      </c>
      <c r="BO224" s="447">
        <f t="shared" si="69"/>
        <v>8504</v>
      </c>
      <c r="BP224" s="448" t="s">
        <v>1994</v>
      </c>
      <c r="BQ224" s="447">
        <v>120980</v>
      </c>
      <c r="BR224" s="447">
        <v>0.72970951553754104</v>
      </c>
      <c r="BS224" s="447">
        <v>0.27029048446245896</v>
      </c>
      <c r="BT224" s="447">
        <f t="shared" si="70"/>
        <v>0</v>
      </c>
      <c r="CA224" s="926"/>
      <c r="CB224" s="1295">
        <f t="shared" si="71"/>
        <v>6332</v>
      </c>
      <c r="CC224" s="1295">
        <f t="shared" si="72"/>
        <v>6332</v>
      </c>
      <c r="CD224" s="447">
        <v>225</v>
      </c>
      <c r="CE224" s="1295" t="s">
        <v>8172</v>
      </c>
      <c r="CF224" s="1344"/>
      <c r="CG224" s="1366">
        <v>0.47099999999999997</v>
      </c>
      <c r="CH224" s="1367"/>
      <c r="CI224" s="1366">
        <v>0</v>
      </c>
      <c r="CJ224" s="1368"/>
      <c r="CK224" s="1366">
        <v>0.52900000000000003</v>
      </c>
      <c r="CN224" s="566" t="s">
        <v>1966</v>
      </c>
      <c r="CO224" s="447">
        <v>88401</v>
      </c>
      <c r="CQ224" s="566" t="s">
        <v>1966</v>
      </c>
      <c r="CR224" s="447">
        <v>15627</v>
      </c>
      <c r="CT224" s="566" t="s">
        <v>1966</v>
      </c>
      <c r="CU224" s="447">
        <v>147347</v>
      </c>
    </row>
    <row r="225" spans="1:99">
      <c r="A225" s="447">
        <f t="shared" si="59"/>
        <v>8127</v>
      </c>
      <c r="B225" s="448" t="s">
        <v>1971</v>
      </c>
      <c r="C225" s="447">
        <v>47012</v>
      </c>
      <c r="D225" s="447">
        <v>18461</v>
      </c>
      <c r="E225" s="449">
        <v>1</v>
      </c>
      <c r="F225" s="449">
        <v>0</v>
      </c>
      <c r="G225" s="449"/>
      <c r="H225" s="516">
        <f t="shared" si="57"/>
        <v>1</v>
      </c>
      <c r="I225" s="516">
        <f t="shared" si="58"/>
        <v>0</v>
      </c>
      <c r="J225" s="538"/>
      <c r="K225" s="538">
        <f t="shared" si="60"/>
        <v>0.49325281296718859</v>
      </c>
      <c r="L225" s="538">
        <f t="shared" si="61"/>
        <v>0</v>
      </c>
      <c r="M225" s="538">
        <f t="shared" si="62"/>
        <v>0.50674718703281141</v>
      </c>
      <c r="N225" s="538">
        <f t="shared" si="63"/>
        <v>0.49325281296718859</v>
      </c>
      <c r="O225" s="538">
        <f t="shared" si="64"/>
        <v>0</v>
      </c>
      <c r="P225" s="538">
        <f t="shared" si="65"/>
        <v>0.50674718703281141</v>
      </c>
      <c r="U225" s="798" t="s">
        <v>4957</v>
      </c>
      <c r="V225" s="1345"/>
      <c r="W225" s="547"/>
      <c r="X225" s="547"/>
      <c r="Z225" s="447" t="s">
        <v>4908</v>
      </c>
      <c r="AA225" s="542">
        <v>8</v>
      </c>
      <c r="AD225" s="447">
        <f t="shared" si="67"/>
        <v>8140</v>
      </c>
      <c r="AE225" s="447" t="s">
        <v>1973</v>
      </c>
      <c r="AF225" s="447">
        <v>102860</v>
      </c>
      <c r="AG225" s="447">
        <v>21108</v>
      </c>
      <c r="AH225" s="449">
        <v>0.829730252968508</v>
      </c>
      <c r="AI225" s="449">
        <v>0.170269747031492</v>
      </c>
      <c r="AJ225" s="447">
        <f t="shared" si="68"/>
        <v>8140</v>
      </c>
      <c r="BG225" s="447">
        <f t="shared" si="66"/>
        <v>7621</v>
      </c>
      <c r="BH225" s="447">
        <v>7621</v>
      </c>
      <c r="BI225" s="447" t="s">
        <v>1952</v>
      </c>
      <c r="BJ225" s="447">
        <v>207789</v>
      </c>
      <c r="BK225" s="447">
        <v>56896</v>
      </c>
      <c r="BL225" s="447">
        <v>0.7850425978049379</v>
      </c>
      <c r="BM225" s="447">
        <v>0.21495740219506204</v>
      </c>
      <c r="BO225" s="447">
        <f t="shared" si="69"/>
        <v>8506</v>
      </c>
      <c r="BP225" s="448" t="s">
        <v>1995</v>
      </c>
      <c r="BQ225" s="447">
        <v>21723</v>
      </c>
      <c r="BR225" s="447">
        <v>0.73867655059847659</v>
      </c>
      <c r="BS225" s="447">
        <v>0.26132344940152341</v>
      </c>
      <c r="BT225" s="447">
        <f t="shared" si="70"/>
        <v>0</v>
      </c>
      <c r="CA225" s="926"/>
      <c r="CB225" s="1295">
        <f t="shared" si="71"/>
        <v>6334</v>
      </c>
      <c r="CC225" s="1295">
        <f t="shared" si="72"/>
        <v>6334</v>
      </c>
      <c r="CD225" s="447">
        <v>226</v>
      </c>
      <c r="CE225" s="1295" t="s">
        <v>8049</v>
      </c>
      <c r="CF225" s="1344"/>
      <c r="CG225" s="1366" t="s">
        <v>8073</v>
      </c>
      <c r="CH225" s="1367"/>
      <c r="CI225" s="1366">
        <v>0</v>
      </c>
      <c r="CJ225" s="1368"/>
      <c r="CK225" s="1366" t="s">
        <v>8073</v>
      </c>
      <c r="CN225" s="566" t="s">
        <v>1967</v>
      </c>
      <c r="CO225" s="447">
        <v>146297</v>
      </c>
      <c r="CQ225" s="566" t="s">
        <v>1967</v>
      </c>
      <c r="CR225" s="447">
        <v>28390</v>
      </c>
      <c r="CT225" s="566" t="s">
        <v>1967</v>
      </c>
      <c r="CU225" s="447">
        <v>255086</v>
      </c>
    </row>
    <row r="226" spans="1:99">
      <c r="A226" s="447">
        <f t="shared" si="59"/>
        <v>8130</v>
      </c>
      <c r="B226" s="448" t="s">
        <v>1972</v>
      </c>
      <c r="C226" s="447">
        <v>82856</v>
      </c>
      <c r="D226" s="447">
        <v>32010</v>
      </c>
      <c r="E226" s="449">
        <v>1</v>
      </c>
      <c r="F226" s="449">
        <v>0</v>
      </c>
      <c r="G226" s="449"/>
      <c r="H226" s="516">
        <f t="shared" si="57"/>
        <v>1</v>
      </c>
      <c r="I226" s="516">
        <f t="shared" si="58"/>
        <v>0</v>
      </c>
      <c r="J226" s="538"/>
      <c r="K226" s="538">
        <f t="shared" si="60"/>
        <v>0.42970041496575689</v>
      </c>
      <c r="L226" s="538">
        <f t="shared" si="61"/>
        <v>0</v>
      </c>
      <c r="M226" s="538">
        <f t="shared" si="62"/>
        <v>0.57029958503424316</v>
      </c>
      <c r="N226" s="538">
        <f t="shared" si="63"/>
        <v>0.42970041496575689</v>
      </c>
      <c r="O226" s="538">
        <f t="shared" si="64"/>
        <v>0</v>
      </c>
      <c r="P226" s="538">
        <f t="shared" si="65"/>
        <v>0.57029958503424316</v>
      </c>
      <c r="U226" s="798" t="s">
        <v>4958</v>
      </c>
      <c r="V226" s="1345"/>
      <c r="W226" s="547"/>
      <c r="X226" s="547"/>
      <c r="Z226" s="447" t="s">
        <v>4909</v>
      </c>
      <c r="AA226" s="542">
        <v>8</v>
      </c>
      <c r="AD226" s="447">
        <f t="shared" si="67"/>
        <v>8150</v>
      </c>
      <c r="AE226" s="447" t="s">
        <v>1974</v>
      </c>
      <c r="AF226" s="447">
        <v>73260</v>
      </c>
      <c r="AG226" s="447">
        <v>24460</v>
      </c>
      <c r="AH226" s="449">
        <v>0.74969300040933273</v>
      </c>
      <c r="AI226" s="449">
        <v>0.25030699959066727</v>
      </c>
      <c r="AJ226" s="447">
        <f t="shared" si="68"/>
        <v>8150</v>
      </c>
      <c r="BG226" s="447">
        <f t="shared" si="66"/>
        <v>7650</v>
      </c>
      <c r="BH226" s="447">
        <v>7650</v>
      </c>
      <c r="BI226" s="447" t="s">
        <v>1953</v>
      </c>
      <c r="BJ226" s="447">
        <v>62101</v>
      </c>
      <c r="BK226" s="447">
        <v>18981</v>
      </c>
      <c r="BL226" s="447">
        <v>0.76590365309193165</v>
      </c>
      <c r="BM226" s="447">
        <v>0.23409634690806838</v>
      </c>
      <c r="BO226" s="447">
        <f t="shared" si="69"/>
        <v>8517</v>
      </c>
      <c r="BP226" s="448" t="s">
        <v>1998</v>
      </c>
      <c r="BQ226" s="447">
        <v>79909</v>
      </c>
      <c r="BR226" s="447">
        <v>0.71867720727769835</v>
      </c>
      <c r="BS226" s="447">
        <v>0.28132279272230165</v>
      </c>
      <c r="BT226" s="447">
        <f t="shared" si="70"/>
        <v>0</v>
      </c>
      <c r="CA226" s="926"/>
      <c r="CB226" s="1295">
        <f t="shared" si="71"/>
        <v>6335</v>
      </c>
      <c r="CC226" s="1295">
        <f t="shared" si="72"/>
        <v>6335</v>
      </c>
      <c r="CD226" s="447">
        <v>227</v>
      </c>
      <c r="CE226" s="1295" t="s">
        <v>8069</v>
      </c>
      <c r="CF226" s="1344"/>
      <c r="CG226" s="1366" t="s">
        <v>8073</v>
      </c>
      <c r="CH226" s="1367"/>
      <c r="CI226" s="1366">
        <v>0</v>
      </c>
      <c r="CJ226" s="1368"/>
      <c r="CK226" s="1366" t="s">
        <v>8073</v>
      </c>
      <c r="CN226" s="566" t="s">
        <v>1968</v>
      </c>
      <c r="CO226" s="447">
        <v>7777</v>
      </c>
      <c r="CQ226" s="566" t="s">
        <v>1968</v>
      </c>
      <c r="CR226" s="447">
        <v>1480</v>
      </c>
      <c r="CT226" s="566" t="s">
        <v>1968</v>
      </c>
      <c r="CU226" s="447">
        <v>13048</v>
      </c>
    </row>
    <row r="227" spans="1:99">
      <c r="A227" s="447">
        <f t="shared" si="59"/>
        <v>8140</v>
      </c>
      <c r="B227" s="448" t="s">
        <v>1973</v>
      </c>
      <c r="C227" s="447">
        <v>58492</v>
      </c>
      <c r="D227" s="447">
        <v>11393</v>
      </c>
      <c r="E227" s="449">
        <v>1</v>
      </c>
      <c r="F227" s="449">
        <v>0</v>
      </c>
      <c r="G227" s="449"/>
      <c r="H227" s="516">
        <f t="shared" si="57"/>
        <v>1</v>
      </c>
      <c r="I227" s="516">
        <f t="shared" si="58"/>
        <v>0</v>
      </c>
      <c r="J227" s="538"/>
      <c r="K227" s="538">
        <f t="shared" si="60"/>
        <v>0.48660714285714285</v>
      </c>
      <c r="L227" s="538">
        <f t="shared" si="61"/>
        <v>0</v>
      </c>
      <c r="M227" s="538">
        <f t="shared" si="62"/>
        <v>0.5133928571428571</v>
      </c>
      <c r="N227" s="538">
        <f t="shared" si="63"/>
        <v>0.48660714285714285</v>
      </c>
      <c r="O227" s="538">
        <f t="shared" si="64"/>
        <v>0</v>
      </c>
      <c r="P227" s="538">
        <f t="shared" si="65"/>
        <v>0.5133928571428571</v>
      </c>
      <c r="U227" s="798" t="s">
        <v>4959</v>
      </c>
      <c r="V227" s="1345"/>
      <c r="W227" s="547"/>
      <c r="X227" s="547"/>
      <c r="Z227" s="447" t="s">
        <v>4910</v>
      </c>
      <c r="AA227" s="542">
        <v>8</v>
      </c>
      <c r="AD227" s="447">
        <f t="shared" si="67"/>
        <v>8160</v>
      </c>
      <c r="AE227" s="447" t="s">
        <v>1975</v>
      </c>
      <c r="AF227" s="447">
        <v>31407</v>
      </c>
      <c r="AG227" s="447">
        <v>8721</v>
      </c>
      <c r="AH227" s="449">
        <v>0.78267045454545459</v>
      </c>
      <c r="AI227" s="449">
        <v>0.21732954545454541</v>
      </c>
      <c r="AJ227" s="447">
        <f t="shared" si="68"/>
        <v>8160</v>
      </c>
      <c r="BG227" s="447">
        <f t="shared" si="66"/>
        <v>7670</v>
      </c>
      <c r="BH227" s="447">
        <v>7670</v>
      </c>
      <c r="BI227" s="447" t="s">
        <v>1954</v>
      </c>
      <c r="BJ227" s="447">
        <v>207789</v>
      </c>
      <c r="BK227" s="447">
        <v>56896</v>
      </c>
      <c r="BL227" s="447">
        <v>0.7850425978049379</v>
      </c>
      <c r="BM227" s="447">
        <v>0.21495740219506204</v>
      </c>
      <c r="BO227" s="447">
        <f t="shared" si="69"/>
        <v>8520</v>
      </c>
      <c r="BP227" s="448" t="s">
        <v>1999</v>
      </c>
      <c r="BQ227" s="447">
        <v>43093</v>
      </c>
      <c r="BR227" s="447">
        <v>0.75027857093112338</v>
      </c>
      <c r="BS227" s="447">
        <v>0.24972142906887662</v>
      </c>
      <c r="BT227" s="447">
        <f t="shared" si="70"/>
        <v>0</v>
      </c>
      <c r="CA227" s="926"/>
      <c r="CB227" s="1295">
        <f t="shared" si="71"/>
        <v>6336</v>
      </c>
      <c r="CC227" s="1295">
        <f t="shared" si="72"/>
        <v>6336</v>
      </c>
      <c r="CD227" s="447">
        <v>228</v>
      </c>
      <c r="CE227" s="1295" t="s">
        <v>5154</v>
      </c>
      <c r="CF227" s="1344"/>
      <c r="CG227" s="1366">
        <v>0.45094576767666278</v>
      </c>
      <c r="CH227" s="1367"/>
      <c r="CI227" s="1366">
        <v>0</v>
      </c>
      <c r="CJ227" s="1368"/>
      <c r="CK227" s="1366">
        <v>0.52564115881210338</v>
      </c>
      <c r="CN227" s="566" t="s">
        <v>1969</v>
      </c>
      <c r="CO227" s="447">
        <v>28493</v>
      </c>
      <c r="CQ227" s="566" t="s">
        <v>1969</v>
      </c>
      <c r="CR227" s="447">
        <v>4635</v>
      </c>
      <c r="CT227" s="566" t="s">
        <v>1969</v>
      </c>
      <c r="CU227" s="447">
        <v>41939</v>
      </c>
    </row>
    <row r="228" spans="1:99">
      <c r="A228" s="447">
        <f t="shared" si="59"/>
        <v>8150</v>
      </c>
      <c r="B228" s="448" t="s">
        <v>6257</v>
      </c>
      <c r="C228" s="447">
        <v>57730</v>
      </c>
      <c r="D228" s="447">
        <v>22715</v>
      </c>
      <c r="E228" s="449">
        <v>1</v>
      </c>
      <c r="F228" s="449">
        <v>0</v>
      </c>
      <c r="G228" s="449"/>
      <c r="H228" s="516">
        <f t="shared" si="57"/>
        <v>1</v>
      </c>
      <c r="I228" s="516">
        <f t="shared" si="58"/>
        <v>0</v>
      </c>
      <c r="J228" s="538"/>
      <c r="K228" s="538">
        <f t="shared" si="60"/>
        <v>0.51009798894775826</v>
      </c>
      <c r="L228" s="538">
        <f t="shared" si="61"/>
        <v>0</v>
      </c>
      <c r="M228" s="538">
        <f t="shared" si="62"/>
        <v>0.48990201105224179</v>
      </c>
      <c r="N228" s="538">
        <f t="shared" si="63"/>
        <v>0.51009798894775826</v>
      </c>
      <c r="O228" s="538">
        <f t="shared" si="64"/>
        <v>0</v>
      </c>
      <c r="P228" s="538">
        <f t="shared" si="65"/>
        <v>0.48990201105224179</v>
      </c>
      <c r="U228" s="1336" t="s">
        <v>4960</v>
      </c>
      <c r="V228" s="1345"/>
      <c r="W228" s="547"/>
      <c r="X228" s="547"/>
      <c r="Z228" s="447" t="s">
        <v>4911</v>
      </c>
      <c r="AA228" s="542">
        <v>8</v>
      </c>
      <c r="AD228" s="447">
        <f t="shared" si="67"/>
        <v>8180</v>
      </c>
      <c r="AE228" s="447" t="s">
        <v>1977</v>
      </c>
      <c r="AF228" s="447">
        <v>108882</v>
      </c>
      <c r="AG228" s="447">
        <v>30074</v>
      </c>
      <c r="AH228" s="449">
        <v>0.783571778116814</v>
      </c>
      <c r="AI228" s="449">
        <v>0.216428221883186</v>
      </c>
      <c r="AJ228" s="447">
        <f t="shared" si="68"/>
        <v>8180</v>
      </c>
      <c r="BG228" s="447">
        <f t="shared" si="66"/>
        <v>8011</v>
      </c>
      <c r="BH228" s="447">
        <v>8011</v>
      </c>
      <c r="BI228" s="447" t="s">
        <v>1955</v>
      </c>
      <c r="BJ228" s="447">
        <v>411384</v>
      </c>
      <c r="BK228" s="447">
        <v>87443</v>
      </c>
      <c r="BL228" s="447">
        <v>0.82470275265773507</v>
      </c>
      <c r="BM228" s="447">
        <v>0.17529724734226496</v>
      </c>
      <c r="BO228" s="447">
        <f t="shared" si="69"/>
        <v>8521</v>
      </c>
      <c r="BP228" s="448" t="s">
        <v>2000</v>
      </c>
      <c r="BQ228" s="447">
        <v>50200</v>
      </c>
      <c r="BR228" s="447">
        <v>0.75775872479169182</v>
      </c>
      <c r="BS228" s="447">
        <v>0.24224127520830818</v>
      </c>
      <c r="BT228" s="447">
        <f t="shared" si="70"/>
        <v>0</v>
      </c>
      <c r="CA228" s="926"/>
      <c r="CB228" s="1295">
        <f t="shared" si="71"/>
        <v>6337</v>
      </c>
      <c r="CC228" s="1295">
        <f t="shared" si="72"/>
        <v>6337</v>
      </c>
      <c r="CD228" s="447">
        <v>229</v>
      </c>
      <c r="CE228" s="1295" t="s">
        <v>4273</v>
      </c>
      <c r="CF228" s="1344"/>
      <c r="CG228" s="1366" t="s">
        <v>8073</v>
      </c>
      <c r="CH228" s="1367"/>
      <c r="CI228" s="1366">
        <v>0</v>
      </c>
      <c r="CJ228" s="1368"/>
      <c r="CK228" s="1366" t="s">
        <v>8073</v>
      </c>
      <c r="CN228" s="566" t="s">
        <v>1970</v>
      </c>
      <c r="CO228" s="447">
        <v>147364</v>
      </c>
      <c r="CQ228" s="566" t="s">
        <v>1970</v>
      </c>
      <c r="CR228" s="447">
        <v>29027</v>
      </c>
      <c r="CT228" s="566" t="s">
        <v>1970</v>
      </c>
      <c r="CU228" s="447">
        <v>256556</v>
      </c>
    </row>
    <row r="229" spans="1:99">
      <c r="A229" s="447">
        <f t="shared" si="59"/>
        <v>8160</v>
      </c>
      <c r="B229" s="448" t="s">
        <v>6258</v>
      </c>
      <c r="C229" s="447">
        <v>35946</v>
      </c>
      <c r="D229" s="447">
        <v>13260</v>
      </c>
      <c r="E229" s="449">
        <v>1</v>
      </c>
      <c r="F229" s="449">
        <v>0</v>
      </c>
      <c r="G229" s="449"/>
      <c r="H229" s="516">
        <f t="shared" si="57"/>
        <v>1</v>
      </c>
      <c r="I229" s="516">
        <f t="shared" si="58"/>
        <v>0</v>
      </c>
      <c r="J229" s="538"/>
      <c r="K229" s="538">
        <f t="shared" si="60"/>
        <v>0.50390357485275994</v>
      </c>
      <c r="L229" s="538">
        <f t="shared" si="61"/>
        <v>0</v>
      </c>
      <c r="M229" s="538">
        <f t="shared" si="62"/>
        <v>0.49609642514724012</v>
      </c>
      <c r="N229" s="538">
        <f t="shared" si="63"/>
        <v>0.50390357485275994</v>
      </c>
      <c r="O229" s="538">
        <f t="shared" si="64"/>
        <v>0</v>
      </c>
      <c r="P229" s="538">
        <f t="shared" si="65"/>
        <v>0.49609642514724012</v>
      </c>
      <c r="U229" s="798" t="s">
        <v>4961</v>
      </c>
      <c r="V229" s="1345"/>
      <c r="W229" s="547"/>
      <c r="X229" s="547"/>
      <c r="Z229" s="447" t="s">
        <v>4912</v>
      </c>
      <c r="AA229" s="542">
        <v>8</v>
      </c>
      <c r="AD229" s="447">
        <f t="shared" si="67"/>
        <v>8185</v>
      </c>
      <c r="AE229" s="447" t="s">
        <v>1978</v>
      </c>
      <c r="AF229" s="447">
        <v>45249</v>
      </c>
      <c r="AG229" s="447">
        <v>9839</v>
      </c>
      <c r="AH229" s="449">
        <v>0.82139485913447574</v>
      </c>
      <c r="AI229" s="449">
        <v>0.17860514086552426</v>
      </c>
      <c r="AJ229" s="447">
        <f t="shared" si="68"/>
        <v>8185</v>
      </c>
      <c r="BG229" s="447">
        <f t="shared" si="66"/>
        <v>8012</v>
      </c>
      <c r="BH229" s="447">
        <v>8012</v>
      </c>
      <c r="BI229" s="447" t="s">
        <v>1956</v>
      </c>
      <c r="BJ229" s="447">
        <v>135668</v>
      </c>
      <c r="BK229" s="447">
        <v>32959</v>
      </c>
      <c r="BL229" s="447">
        <v>0.80454494238763663</v>
      </c>
      <c r="BM229" s="447">
        <v>0.19545505761236337</v>
      </c>
      <c r="BO229" s="447">
        <f t="shared" si="69"/>
        <v>8522</v>
      </c>
      <c r="BP229" s="448" t="s">
        <v>2001</v>
      </c>
      <c r="BQ229" s="447">
        <v>443836</v>
      </c>
      <c r="BR229" s="447">
        <v>0.75198273189195231</v>
      </c>
      <c r="BS229" s="447">
        <v>0.24801726810804769</v>
      </c>
      <c r="BT229" s="447">
        <f t="shared" si="70"/>
        <v>0</v>
      </c>
      <c r="CA229" s="926"/>
      <c r="CB229" s="1295">
        <f t="shared" si="71"/>
        <v>6338</v>
      </c>
      <c r="CC229" s="1295">
        <f t="shared" si="72"/>
        <v>6338</v>
      </c>
      <c r="CD229" s="447">
        <v>230</v>
      </c>
      <c r="CE229" s="1295" t="s">
        <v>4274</v>
      </c>
      <c r="CF229" s="1344"/>
      <c r="CG229" s="1366" t="s">
        <v>8073</v>
      </c>
      <c r="CH229" s="1367"/>
      <c r="CI229" s="1366">
        <v>0</v>
      </c>
      <c r="CJ229" s="1368"/>
      <c r="CK229" s="1366" t="s">
        <v>8073</v>
      </c>
      <c r="CN229" s="566" t="s">
        <v>1971</v>
      </c>
      <c r="CO229" s="447">
        <v>10537</v>
      </c>
      <c r="CQ229" s="566" t="s">
        <v>1971</v>
      </c>
      <c r="CR229" s="447">
        <v>2084</v>
      </c>
      <c r="CT229" s="566" t="s">
        <v>1971</v>
      </c>
      <c r="CU229" s="447">
        <v>16922</v>
      </c>
    </row>
    <row r="230" spans="1:99">
      <c r="A230" s="447">
        <f t="shared" si="59"/>
        <v>8169</v>
      </c>
      <c r="B230" s="448" t="s">
        <v>7977</v>
      </c>
      <c r="C230" s="447">
        <v>164024</v>
      </c>
      <c r="D230" s="447">
        <v>60542</v>
      </c>
      <c r="E230" s="449">
        <v>1</v>
      </c>
      <c r="F230" s="449">
        <v>0</v>
      </c>
      <c r="G230" s="449"/>
      <c r="H230" s="516">
        <f t="shared" si="57"/>
        <v>1</v>
      </c>
      <c r="I230" s="516">
        <f t="shared" si="58"/>
        <v>0</v>
      </c>
      <c r="J230" s="538"/>
      <c r="K230" s="538">
        <f t="shared" si="60"/>
        <v>0.50303238111565907</v>
      </c>
      <c r="L230" s="538">
        <f t="shared" si="61"/>
        <v>0</v>
      </c>
      <c r="M230" s="538">
        <f t="shared" si="62"/>
        <v>0.49696761888434093</v>
      </c>
      <c r="N230" s="538">
        <f t="shared" si="63"/>
        <v>0.50303238111565907</v>
      </c>
      <c r="O230" s="538">
        <f t="shared" si="64"/>
        <v>0</v>
      </c>
      <c r="P230" s="538">
        <f t="shared" si="65"/>
        <v>0.49696761888434093</v>
      </c>
      <c r="U230" s="1336" t="s">
        <v>4962</v>
      </c>
      <c r="V230" s="1345"/>
      <c r="W230" s="547"/>
      <c r="X230" s="547"/>
      <c r="Z230" s="447" t="s">
        <v>4913</v>
      </c>
      <c r="AA230" s="542">
        <v>8</v>
      </c>
      <c r="AD230" s="447">
        <f t="shared" si="67"/>
        <v>8190</v>
      </c>
      <c r="AE230" s="447" t="s">
        <v>1979</v>
      </c>
      <c r="AF230" s="447">
        <v>255706</v>
      </c>
      <c r="AG230" s="447">
        <v>84767</v>
      </c>
      <c r="AH230" s="449">
        <v>0.75103165302388153</v>
      </c>
      <c r="AI230" s="449">
        <v>0.24896834697611847</v>
      </c>
      <c r="AJ230" s="447">
        <f t="shared" si="68"/>
        <v>8190</v>
      </c>
      <c r="BG230" s="447">
        <f t="shared" si="66"/>
        <v>8013</v>
      </c>
      <c r="BH230" s="447">
        <v>8013</v>
      </c>
      <c r="BI230" s="447" t="s">
        <v>1957</v>
      </c>
      <c r="BJ230" s="447">
        <v>106771</v>
      </c>
      <c r="BK230" s="447">
        <v>17873</v>
      </c>
      <c r="BL230" s="447">
        <v>0.85660761849748079</v>
      </c>
      <c r="BM230" s="447">
        <v>0.14339238150251918</v>
      </c>
      <c r="BO230" s="447">
        <f t="shared" si="69"/>
        <v>8523</v>
      </c>
      <c r="BP230" s="448" t="s">
        <v>2002</v>
      </c>
      <c r="BQ230" s="447">
        <v>59546</v>
      </c>
      <c r="BR230" s="447">
        <v>0.75088586524760093</v>
      </c>
      <c r="BS230" s="447">
        <v>0.24911413475239907</v>
      </c>
      <c r="BT230" s="447">
        <f t="shared" si="70"/>
        <v>0</v>
      </c>
      <c r="CA230" s="926"/>
      <c r="CB230" s="1295">
        <f t="shared" si="71"/>
        <v>6435</v>
      </c>
      <c r="CC230" s="1295">
        <f t="shared" si="72"/>
        <v>6435</v>
      </c>
      <c r="CD230" s="447">
        <v>231</v>
      </c>
      <c r="CE230" s="1295" t="s">
        <v>1918</v>
      </c>
      <c r="CF230" s="1344"/>
      <c r="CG230" s="1366">
        <v>0.45826803823680851</v>
      </c>
      <c r="CH230" s="1367"/>
      <c r="CI230" s="1366">
        <v>0</v>
      </c>
      <c r="CJ230" s="1368"/>
      <c r="CK230" s="1366">
        <v>0.54173196176319149</v>
      </c>
      <c r="CN230" s="566" t="s">
        <v>1972</v>
      </c>
      <c r="CO230" s="447">
        <v>45204</v>
      </c>
      <c r="CQ230" s="566" t="s">
        <v>1972</v>
      </c>
      <c r="CR230" s="447">
        <v>12366</v>
      </c>
      <c r="CT230" s="566" t="s">
        <v>1972</v>
      </c>
      <c r="CU230" s="447">
        <v>109473</v>
      </c>
    </row>
    <row r="231" spans="1:99">
      <c r="A231" s="447">
        <f t="shared" si="59"/>
        <v>8171</v>
      </c>
      <c r="B231" s="448" t="s">
        <v>7978</v>
      </c>
      <c r="C231" s="447">
        <v>164024</v>
      </c>
      <c r="D231" s="447">
        <v>60542</v>
      </c>
      <c r="E231" s="449">
        <v>1</v>
      </c>
      <c r="F231" s="449">
        <v>0</v>
      </c>
      <c r="G231" s="449"/>
      <c r="H231" s="516">
        <f t="shared" si="57"/>
        <v>1</v>
      </c>
      <c r="I231" s="516">
        <f t="shared" si="58"/>
        <v>0</v>
      </c>
      <c r="J231" s="538"/>
      <c r="K231" s="538">
        <f t="shared" si="60"/>
        <v>0.50303238111565907</v>
      </c>
      <c r="L231" s="538">
        <f t="shared" si="61"/>
        <v>0</v>
      </c>
      <c r="M231" s="538">
        <f t="shared" si="62"/>
        <v>0.49696761888434093</v>
      </c>
      <c r="N231" s="538">
        <f t="shared" si="63"/>
        <v>0.50303238111565907</v>
      </c>
      <c r="O231" s="538">
        <f t="shared" si="64"/>
        <v>0</v>
      </c>
      <c r="P231" s="538">
        <f t="shared" si="65"/>
        <v>0.49696761888434093</v>
      </c>
      <c r="U231" s="1336" t="s">
        <v>4963</v>
      </c>
      <c r="V231" s="1345"/>
      <c r="W231" s="547"/>
      <c r="X231" s="547"/>
      <c r="Z231" s="447" t="s">
        <v>4914</v>
      </c>
      <c r="AA231" s="542">
        <v>8</v>
      </c>
      <c r="AD231" s="447">
        <f t="shared" si="67"/>
        <v>8195</v>
      </c>
      <c r="AE231" s="447" t="s">
        <v>1980</v>
      </c>
      <c r="AF231" s="447">
        <v>122536</v>
      </c>
      <c r="AG231" s="447">
        <v>26166</v>
      </c>
      <c r="AH231" s="449">
        <v>0.82403733641780208</v>
      </c>
      <c r="AI231" s="449">
        <v>0.17596266358219792</v>
      </c>
      <c r="AJ231" s="447">
        <f t="shared" si="68"/>
        <v>8195</v>
      </c>
      <c r="BG231" s="447">
        <f t="shared" si="66"/>
        <v>8014</v>
      </c>
      <c r="BH231" s="447">
        <v>8014</v>
      </c>
      <c r="BI231" s="447" t="s">
        <v>1958</v>
      </c>
      <c r="BJ231" s="447">
        <v>68785</v>
      </c>
      <c r="BK231" s="447">
        <v>18214</v>
      </c>
      <c r="BL231" s="447">
        <v>0.79064127173875565</v>
      </c>
      <c r="BM231" s="447">
        <v>0.20935872826124438</v>
      </c>
      <c r="BO231" s="447">
        <f t="shared" si="69"/>
        <v>8529</v>
      </c>
      <c r="BP231" s="448" t="s">
        <v>2003</v>
      </c>
      <c r="BQ231" s="447">
        <v>132579</v>
      </c>
      <c r="BR231" s="447">
        <v>0.76938567067862906</v>
      </c>
      <c r="BS231" s="447">
        <v>0.23061432932137094</v>
      </c>
      <c r="BT231" s="447">
        <f t="shared" si="70"/>
        <v>0</v>
      </c>
      <c r="CA231" s="926"/>
      <c r="CB231" s="1295">
        <f t="shared" si="71"/>
        <v>6659</v>
      </c>
      <c r="CC231" s="1295">
        <f t="shared" si="72"/>
        <v>6659</v>
      </c>
      <c r="CD231" s="447">
        <v>232</v>
      </c>
      <c r="CE231" s="1295" t="s">
        <v>5155</v>
      </c>
      <c r="CF231" s="1344"/>
      <c r="CG231" s="1366">
        <v>0.45424394275972518</v>
      </c>
      <c r="CH231" s="1367"/>
      <c r="CI231" s="1366">
        <v>0</v>
      </c>
      <c r="CJ231" s="1368"/>
      <c r="CK231" s="1366">
        <v>0.54821511597871575</v>
      </c>
      <c r="CN231" s="566" t="s">
        <v>1973</v>
      </c>
      <c r="CO231" s="447">
        <v>96731</v>
      </c>
      <c r="CQ231" s="566" t="s">
        <v>1973</v>
      </c>
      <c r="CR231" s="447">
        <v>14087</v>
      </c>
      <c r="CT231" s="566" t="s">
        <v>1973</v>
      </c>
      <c r="CU231" s="447">
        <v>156785</v>
      </c>
    </row>
    <row r="232" spans="1:99">
      <c r="A232" s="447">
        <f t="shared" si="59"/>
        <v>8173</v>
      </c>
      <c r="B232" s="448" t="s">
        <v>6259</v>
      </c>
      <c r="C232" s="447">
        <v>0</v>
      </c>
      <c r="D232" s="447">
        <v>0</v>
      </c>
      <c r="E232" s="449">
        <v>1</v>
      </c>
      <c r="F232" s="449">
        <v>0</v>
      </c>
      <c r="G232" s="449"/>
      <c r="H232" s="516">
        <f t="shared" si="57"/>
        <v>1</v>
      </c>
      <c r="I232" s="516">
        <f t="shared" si="58"/>
        <v>0</v>
      </c>
      <c r="J232" s="538"/>
      <c r="K232" s="538">
        <f t="shared" si="60"/>
        <v>0.51261966927763269</v>
      </c>
      <c r="L232" s="538">
        <f t="shared" si="61"/>
        <v>0</v>
      </c>
      <c r="M232" s="538">
        <f t="shared" si="62"/>
        <v>0.48738033072236725</v>
      </c>
      <c r="N232" s="538">
        <f t="shared" si="63"/>
        <v>0.51261966927763269</v>
      </c>
      <c r="O232" s="538">
        <f t="shared" si="64"/>
        <v>0</v>
      </c>
      <c r="P232" s="538">
        <f t="shared" si="65"/>
        <v>0.48738033072236725</v>
      </c>
      <c r="U232" s="1336" t="s">
        <v>4964</v>
      </c>
      <c r="V232" s="1345"/>
      <c r="W232" s="547"/>
      <c r="X232" s="547"/>
      <c r="Z232" s="447" t="s">
        <v>4915</v>
      </c>
      <c r="AA232" s="542">
        <v>8</v>
      </c>
      <c r="AD232" s="447">
        <f t="shared" si="67"/>
        <v>8196</v>
      </c>
      <c r="AE232" s="447" t="s">
        <v>1981</v>
      </c>
      <c r="AF232" s="447">
        <v>153145</v>
      </c>
      <c r="AG232" s="447">
        <v>31126</v>
      </c>
      <c r="AH232" s="449">
        <v>0.83108573785348749</v>
      </c>
      <c r="AI232" s="449">
        <v>0.16891426214651251</v>
      </c>
      <c r="AJ232" s="447">
        <f t="shared" si="68"/>
        <v>8196</v>
      </c>
      <c r="BG232" s="447">
        <f t="shared" si="66"/>
        <v>8026</v>
      </c>
      <c r="BH232" s="447">
        <v>8026</v>
      </c>
      <c r="BI232" s="447" t="s">
        <v>1959</v>
      </c>
      <c r="BJ232" s="447">
        <v>390819</v>
      </c>
      <c r="BK232" s="447">
        <v>108008</v>
      </c>
      <c r="BL232" s="447">
        <v>0.7834760347775882</v>
      </c>
      <c r="BM232" s="447">
        <v>0.21652396522241177</v>
      </c>
      <c r="BO232" s="447">
        <f t="shared" si="69"/>
        <v>8531</v>
      </c>
      <c r="BP232" s="448" t="s">
        <v>2004</v>
      </c>
      <c r="BQ232" s="447">
        <v>33515</v>
      </c>
      <c r="BR232" s="447">
        <v>0.76591708944650116</v>
      </c>
      <c r="BS232" s="447">
        <v>0.23408291055349884</v>
      </c>
      <c r="BT232" s="447">
        <f t="shared" si="70"/>
        <v>0</v>
      </c>
      <c r="CA232" s="926"/>
      <c r="CB232" s="1295">
        <f t="shared" si="71"/>
        <v>6667</v>
      </c>
      <c r="CC232" s="1295">
        <f t="shared" si="72"/>
        <v>6667</v>
      </c>
      <c r="CD232" s="447">
        <v>233</v>
      </c>
      <c r="CE232" s="1295" t="s">
        <v>4275</v>
      </c>
      <c r="CF232" s="1344"/>
      <c r="CG232" s="1366">
        <v>0.40828364701139425</v>
      </c>
      <c r="CH232" s="1367"/>
      <c r="CI232" s="1366">
        <v>0</v>
      </c>
      <c r="CJ232" s="1368"/>
      <c r="CK232" s="1366">
        <v>0.5917163529886057</v>
      </c>
      <c r="CN232" s="566" t="s">
        <v>1974</v>
      </c>
      <c r="CO232" s="447">
        <v>56814</v>
      </c>
      <c r="CQ232" s="566" t="s">
        <v>1974</v>
      </c>
      <c r="CR232" s="447">
        <v>12395</v>
      </c>
      <c r="CT232" s="566" t="s">
        <v>1974</v>
      </c>
      <c r="CU232" s="447">
        <v>93211</v>
      </c>
    </row>
    <row r="233" spans="1:99">
      <c r="A233" s="447">
        <f t="shared" si="59"/>
        <v>8176</v>
      </c>
      <c r="B233" s="448" t="s">
        <v>7979</v>
      </c>
      <c r="C233" s="447">
        <v>258245</v>
      </c>
      <c r="D233" s="447">
        <v>93501</v>
      </c>
      <c r="E233" s="449">
        <v>1</v>
      </c>
      <c r="F233" s="449">
        <v>0</v>
      </c>
      <c r="G233" s="449"/>
      <c r="H233" s="516">
        <f t="shared" si="57"/>
        <v>1</v>
      </c>
      <c r="I233" s="516">
        <f t="shared" si="58"/>
        <v>0</v>
      </c>
      <c r="J233" s="538"/>
      <c r="K233" s="538">
        <f t="shared" si="60"/>
        <v>0.52353152298822192</v>
      </c>
      <c r="L233" s="538">
        <f t="shared" si="61"/>
        <v>0</v>
      </c>
      <c r="M233" s="538">
        <f t="shared" si="62"/>
        <v>0.47646847701177814</v>
      </c>
      <c r="N233" s="538">
        <f t="shared" si="63"/>
        <v>0.52353152298822192</v>
      </c>
      <c r="O233" s="538">
        <f t="shared" si="64"/>
        <v>0</v>
      </c>
      <c r="P233" s="538">
        <f t="shared" si="65"/>
        <v>0.47646847701177814</v>
      </c>
      <c r="U233" s="1336" t="s">
        <v>4965</v>
      </c>
      <c r="V233" s="1345"/>
      <c r="W233" s="547"/>
      <c r="X233" s="547"/>
      <c r="Z233" s="447" t="s">
        <v>4916</v>
      </c>
      <c r="AA233" s="542">
        <v>8</v>
      </c>
      <c r="AD233" s="447">
        <f t="shared" si="67"/>
        <v>8200</v>
      </c>
      <c r="AE233" s="447" t="s">
        <v>1982</v>
      </c>
      <c r="AF233" s="447">
        <v>41409</v>
      </c>
      <c r="AG233" s="447">
        <v>11171</v>
      </c>
      <c r="AH233" s="449">
        <v>0.78754279193609733</v>
      </c>
      <c r="AI233" s="449">
        <v>0.21245720806390267</v>
      </c>
      <c r="AJ233" s="447">
        <f t="shared" si="68"/>
        <v>8200</v>
      </c>
      <c r="BG233" s="447">
        <f t="shared" si="66"/>
        <v>8037</v>
      </c>
      <c r="BH233" s="447">
        <v>8037</v>
      </c>
      <c r="BI233" s="447" t="s">
        <v>1960</v>
      </c>
      <c r="BJ233" s="447">
        <v>164580</v>
      </c>
      <c r="BK233" s="447">
        <v>31799</v>
      </c>
      <c r="BL233" s="447">
        <v>0.83807331741173952</v>
      </c>
      <c r="BM233" s="447">
        <v>0.16192668258826046</v>
      </c>
      <c r="BO233" s="447">
        <f t="shared" si="69"/>
        <v>8532</v>
      </c>
      <c r="BP233" s="448" t="s">
        <v>2005</v>
      </c>
      <c r="BQ233" s="447">
        <v>109376</v>
      </c>
      <c r="BR233" s="447">
        <v>0.74007713647743423</v>
      </c>
      <c r="BS233" s="447">
        <v>0.25992286352256577</v>
      </c>
      <c r="BT233" s="447">
        <f t="shared" si="70"/>
        <v>0</v>
      </c>
      <c r="CA233" s="926"/>
      <c r="CB233" s="1295">
        <f t="shared" si="71"/>
        <v>6669</v>
      </c>
      <c r="CC233" s="1295">
        <f t="shared" si="72"/>
        <v>6669</v>
      </c>
      <c r="CD233" s="447">
        <v>234</v>
      </c>
      <c r="CE233" s="1295" t="s">
        <v>1920</v>
      </c>
      <c r="CF233" s="1344"/>
      <c r="CG233" s="1366">
        <v>0.40918606467739416</v>
      </c>
      <c r="CH233" s="1367"/>
      <c r="CI233" s="1366">
        <v>0</v>
      </c>
      <c r="CJ233" s="1368"/>
      <c r="CK233" s="1366">
        <v>0.59081393532260584</v>
      </c>
      <c r="CN233" s="566" t="s">
        <v>1975</v>
      </c>
      <c r="CO233" s="447">
        <v>24723</v>
      </c>
      <c r="CQ233" s="566" t="s">
        <v>1975</v>
      </c>
      <c r="CR233" s="447">
        <v>4922</v>
      </c>
      <c r="CT233" s="566" t="s">
        <v>1975</v>
      </c>
      <c r="CU233" s="447">
        <v>41920</v>
      </c>
    </row>
    <row r="234" spans="1:99">
      <c r="A234" s="447">
        <f t="shared" si="59"/>
        <v>8177</v>
      </c>
      <c r="B234" s="448" t="s">
        <v>7980</v>
      </c>
      <c r="C234" s="447">
        <v>164024</v>
      </c>
      <c r="D234" s="447">
        <v>60542</v>
      </c>
      <c r="E234" s="449">
        <v>1</v>
      </c>
      <c r="F234" s="449">
        <v>0</v>
      </c>
      <c r="G234" s="449"/>
      <c r="H234" s="516">
        <f t="shared" si="57"/>
        <v>1</v>
      </c>
      <c r="I234" s="516">
        <f t="shared" si="58"/>
        <v>0</v>
      </c>
      <c r="J234" s="538"/>
      <c r="K234" s="538">
        <f t="shared" si="60"/>
        <v>0.50303238111565907</v>
      </c>
      <c r="L234" s="538">
        <f t="shared" si="61"/>
        <v>0</v>
      </c>
      <c r="M234" s="538">
        <f t="shared" si="62"/>
        <v>0.49696761888434093</v>
      </c>
      <c r="N234" s="538">
        <f t="shared" si="63"/>
        <v>0.50303238111565907</v>
      </c>
      <c r="O234" s="538">
        <f t="shared" si="64"/>
        <v>0</v>
      </c>
      <c r="P234" s="538">
        <f t="shared" si="65"/>
        <v>0.49696761888434093</v>
      </c>
      <c r="U234" s="798" t="s">
        <v>4966</v>
      </c>
      <c r="V234" s="1345"/>
      <c r="W234" s="547"/>
      <c r="X234" s="547"/>
      <c r="Z234" s="447" t="s">
        <v>4917</v>
      </c>
      <c r="AA234" s="542">
        <v>8</v>
      </c>
      <c r="AD234" s="447">
        <f t="shared" si="67"/>
        <v>8240</v>
      </c>
      <c r="AE234" s="447" t="s">
        <v>1983</v>
      </c>
      <c r="AF234" s="447">
        <v>446005</v>
      </c>
      <c r="AG234" s="447">
        <v>172996</v>
      </c>
      <c r="AH234" s="449">
        <v>0.72052387637499782</v>
      </c>
      <c r="AI234" s="449">
        <v>0.27947612362500218</v>
      </c>
      <c r="AJ234" s="447">
        <f t="shared" si="68"/>
        <v>8240</v>
      </c>
      <c r="BG234" s="447">
        <f t="shared" si="66"/>
        <v>8039</v>
      </c>
      <c r="BH234" s="447">
        <v>8039</v>
      </c>
      <c r="BI234" s="447" t="s">
        <v>1961</v>
      </c>
      <c r="BJ234" s="447">
        <v>377551</v>
      </c>
      <c r="BK234" s="447">
        <v>121276</v>
      </c>
      <c r="BL234" s="447">
        <v>0.75687763493154947</v>
      </c>
      <c r="BM234" s="447">
        <v>0.24312236506845059</v>
      </c>
      <c r="BO234" s="447">
        <f t="shared" si="69"/>
        <v>8535</v>
      </c>
      <c r="BP234" s="448" t="s">
        <v>2397</v>
      </c>
      <c r="BQ234" s="447">
        <v>55300</v>
      </c>
      <c r="BR234" s="447">
        <v>0.71395372856847761</v>
      </c>
      <c r="BS234" s="447">
        <v>0.28604627143152239</v>
      </c>
      <c r="BT234" s="447">
        <f t="shared" si="70"/>
        <v>0</v>
      </c>
      <c r="CA234" s="926"/>
      <c r="CB234" s="1295">
        <f t="shared" si="71"/>
        <v>6671</v>
      </c>
      <c r="CC234" s="1295">
        <f t="shared" si="72"/>
        <v>6671</v>
      </c>
      <c r="CD234" s="447">
        <v>235</v>
      </c>
      <c r="CE234" s="1295" t="s">
        <v>5156</v>
      </c>
      <c r="CF234" s="1344"/>
      <c r="CG234" s="1366">
        <v>0.47166423873502761</v>
      </c>
      <c r="CH234" s="1367"/>
      <c r="CI234" s="1366">
        <v>0</v>
      </c>
      <c r="CJ234" s="1368"/>
      <c r="CK234" s="1366">
        <v>0.53219215933382102</v>
      </c>
      <c r="CN234" s="566" t="s">
        <v>1976</v>
      </c>
      <c r="CO234" s="447">
        <v>2882</v>
      </c>
      <c r="CQ234" s="566" t="s">
        <v>1976</v>
      </c>
      <c r="CR234" s="447">
        <v>497</v>
      </c>
      <c r="CT234" s="566" t="s">
        <v>1976</v>
      </c>
      <c r="CU234" s="447">
        <v>4315</v>
      </c>
    </row>
    <row r="235" spans="1:99">
      <c r="A235" s="447">
        <f t="shared" si="59"/>
        <v>8180</v>
      </c>
      <c r="B235" s="448" t="s">
        <v>1977</v>
      </c>
      <c r="C235" s="447">
        <v>186068</v>
      </c>
      <c r="D235" s="447">
        <v>65326</v>
      </c>
      <c r="E235" s="449">
        <v>1</v>
      </c>
      <c r="F235" s="449">
        <v>0</v>
      </c>
      <c r="G235" s="449"/>
      <c r="H235" s="516">
        <f t="shared" si="57"/>
        <v>1</v>
      </c>
      <c r="I235" s="516">
        <f t="shared" si="58"/>
        <v>0</v>
      </c>
      <c r="J235" s="538"/>
      <c r="K235" s="538">
        <f t="shared" si="60"/>
        <v>0.53202308471624771</v>
      </c>
      <c r="L235" s="538">
        <f t="shared" si="61"/>
        <v>0</v>
      </c>
      <c r="M235" s="538">
        <f t="shared" si="62"/>
        <v>0.46797691528375235</v>
      </c>
      <c r="N235" s="538">
        <f t="shared" si="63"/>
        <v>0.53202308471624771</v>
      </c>
      <c r="O235" s="538">
        <f t="shared" si="64"/>
        <v>0</v>
      </c>
      <c r="P235" s="538">
        <f t="shared" si="65"/>
        <v>0.46797691528375235</v>
      </c>
      <c r="U235" s="798" t="s">
        <v>4967</v>
      </c>
      <c r="V235" s="1345"/>
      <c r="W235" s="547"/>
      <c r="X235" s="547"/>
      <c r="Z235" s="447" t="s">
        <v>4918</v>
      </c>
      <c r="AA235" s="542">
        <v>8</v>
      </c>
      <c r="AD235" s="447">
        <f t="shared" si="67"/>
        <v>8241</v>
      </c>
      <c r="AE235" s="447" t="s">
        <v>1984</v>
      </c>
      <c r="AF235" s="447">
        <v>338421</v>
      </c>
      <c r="AG235" s="447">
        <v>226697</v>
      </c>
      <c r="AH235" s="449">
        <v>0.59885015164974398</v>
      </c>
      <c r="AI235" s="449">
        <v>0.40114984835025602</v>
      </c>
      <c r="AJ235" s="447">
        <f t="shared" si="68"/>
        <v>8241</v>
      </c>
      <c r="BG235" s="447">
        <f t="shared" si="66"/>
        <v>8042</v>
      </c>
      <c r="BH235" s="447">
        <v>8042</v>
      </c>
      <c r="BI235" s="447" t="s">
        <v>1962</v>
      </c>
      <c r="BJ235" s="447">
        <v>265874</v>
      </c>
      <c r="BK235" s="447">
        <v>232953</v>
      </c>
      <c r="BL235" s="447">
        <v>0.53299841427990069</v>
      </c>
      <c r="BM235" s="447">
        <v>0.46700158572009937</v>
      </c>
      <c r="BO235" s="447">
        <f t="shared" si="69"/>
        <v>8540</v>
      </c>
      <c r="BP235" s="448" t="s">
        <v>2006</v>
      </c>
      <c r="BQ235" s="447">
        <v>132691</v>
      </c>
      <c r="BR235" s="447">
        <v>0.7045440064565458</v>
      </c>
      <c r="BS235" s="447">
        <v>0.2954559935434542</v>
      </c>
      <c r="BT235" s="447">
        <f t="shared" si="70"/>
        <v>0</v>
      </c>
      <c r="CA235" s="926"/>
      <c r="CB235" s="1295">
        <f t="shared" si="71"/>
        <v>6672</v>
      </c>
      <c r="CC235" s="1295">
        <f t="shared" si="72"/>
        <v>6672</v>
      </c>
      <c r="CD235" s="447">
        <v>236</v>
      </c>
      <c r="CE235" s="1295" t="s">
        <v>1922</v>
      </c>
      <c r="CF235" s="1344"/>
      <c r="CG235" s="1366">
        <v>0.40847869079866156</v>
      </c>
      <c r="CH235" s="1367"/>
      <c r="CI235" s="1366">
        <v>0</v>
      </c>
      <c r="CJ235" s="1368"/>
      <c r="CK235" s="1366">
        <v>0.5915213092013385</v>
      </c>
      <c r="CN235" s="566" t="s">
        <v>1977</v>
      </c>
      <c r="CO235" s="447">
        <v>117330</v>
      </c>
      <c r="CQ235" s="566" t="s">
        <v>1977</v>
      </c>
      <c r="CR235" s="447">
        <v>19630</v>
      </c>
      <c r="CT235" s="566" t="s">
        <v>1977</v>
      </c>
      <c r="CU235" s="447">
        <v>181206</v>
      </c>
    </row>
    <row r="236" spans="1:99">
      <c r="A236" s="447">
        <f t="shared" si="59"/>
        <v>8185</v>
      </c>
      <c r="B236" s="448" t="s">
        <v>4281</v>
      </c>
      <c r="C236" s="447">
        <v>61651</v>
      </c>
      <c r="D236" s="447">
        <v>19217</v>
      </c>
      <c r="E236" s="449">
        <v>1</v>
      </c>
      <c r="F236" s="449">
        <v>0</v>
      </c>
      <c r="G236" s="449"/>
      <c r="H236" s="516">
        <f t="shared" si="57"/>
        <v>1</v>
      </c>
      <c r="I236" s="516">
        <f t="shared" si="58"/>
        <v>0</v>
      </c>
      <c r="J236" s="538"/>
      <c r="K236" s="538">
        <f t="shared" si="60"/>
        <v>0.52316985645933012</v>
      </c>
      <c r="L236" s="538">
        <f t="shared" si="61"/>
        <v>0</v>
      </c>
      <c r="M236" s="538">
        <f t="shared" si="62"/>
        <v>0.47683014354066988</v>
      </c>
      <c r="N236" s="538">
        <f t="shared" si="63"/>
        <v>0.52316985645933012</v>
      </c>
      <c r="O236" s="538">
        <f t="shared" si="64"/>
        <v>0</v>
      </c>
      <c r="P236" s="538">
        <f t="shared" si="65"/>
        <v>0.47683014354066988</v>
      </c>
      <c r="U236" s="798" t="s">
        <v>4968</v>
      </c>
      <c r="V236" s="1345"/>
      <c r="W236" s="547"/>
      <c r="X236" s="547"/>
      <c r="Z236" s="447" t="s">
        <v>4919</v>
      </c>
      <c r="AA236" s="542">
        <v>8</v>
      </c>
      <c r="AD236" s="447">
        <f t="shared" si="67"/>
        <v>8251</v>
      </c>
      <c r="AE236" s="447" t="s">
        <v>1985</v>
      </c>
      <c r="AF236" s="447">
        <v>33822</v>
      </c>
      <c r="AG236" s="447">
        <v>8403</v>
      </c>
      <c r="AH236" s="449">
        <v>0.80099467140319713</v>
      </c>
      <c r="AI236" s="449">
        <v>0.19900532859680287</v>
      </c>
      <c r="AJ236" s="447">
        <f t="shared" si="68"/>
        <v>8251</v>
      </c>
      <c r="BG236" s="447">
        <f t="shared" si="66"/>
        <v>8047</v>
      </c>
      <c r="BH236" s="447">
        <v>8047</v>
      </c>
      <c r="BI236" s="447" t="s">
        <v>1963</v>
      </c>
      <c r="BJ236" s="447">
        <v>390646</v>
      </c>
      <c r="BK236" s="447">
        <v>108181</v>
      </c>
      <c r="BL236" s="447">
        <v>0.78312922115282457</v>
      </c>
      <c r="BM236" s="447">
        <v>0.21687077884717548</v>
      </c>
      <c r="BO236" s="447">
        <f t="shared" si="69"/>
        <v>8541</v>
      </c>
      <c r="BP236" s="448" t="s">
        <v>2007</v>
      </c>
      <c r="BQ236" s="447">
        <v>167968</v>
      </c>
      <c r="BR236" s="447">
        <v>0.70051756423677003</v>
      </c>
      <c r="BS236" s="447">
        <v>0.29948243576322997</v>
      </c>
      <c r="BT236" s="447">
        <f t="shared" si="70"/>
        <v>0</v>
      </c>
      <c r="CA236" s="926"/>
      <c r="CB236" s="1295">
        <f t="shared" si="71"/>
        <v>6675</v>
      </c>
      <c r="CC236" s="1295">
        <f t="shared" si="72"/>
        <v>6675</v>
      </c>
      <c r="CD236" s="447">
        <v>237</v>
      </c>
      <c r="CE236" s="1295" t="s">
        <v>1923</v>
      </c>
      <c r="CF236" s="1344"/>
      <c r="CG236" s="1366">
        <v>0.4305830583058306</v>
      </c>
      <c r="CH236" s="1367"/>
      <c r="CI236" s="1366">
        <v>0</v>
      </c>
      <c r="CJ236" s="1368"/>
      <c r="CK236" s="1366">
        <v>0.56941694169416945</v>
      </c>
      <c r="CN236" s="566" t="s">
        <v>1978</v>
      </c>
      <c r="CO236" s="447">
        <v>40490</v>
      </c>
      <c r="CQ236" s="566" t="s">
        <v>1978</v>
      </c>
      <c r="CR236" s="447">
        <v>5537</v>
      </c>
      <c r="CT236" s="566" t="s">
        <v>1978</v>
      </c>
      <c r="CU236" s="447">
        <v>56556</v>
      </c>
    </row>
    <row r="237" spans="1:99">
      <c r="A237" s="447">
        <f t="shared" si="59"/>
        <v>8186</v>
      </c>
      <c r="B237" s="448" t="s">
        <v>7981</v>
      </c>
      <c r="C237" s="447">
        <v>14527</v>
      </c>
      <c r="D237" s="447">
        <v>5157</v>
      </c>
      <c r="E237" s="449">
        <v>1</v>
      </c>
      <c r="F237" s="449">
        <v>0</v>
      </c>
      <c r="G237" s="449"/>
      <c r="H237" s="516">
        <f t="shared" si="57"/>
        <v>1</v>
      </c>
      <c r="I237" s="516">
        <f t="shared" si="58"/>
        <v>0</v>
      </c>
      <c r="J237" s="538"/>
      <c r="K237" s="538">
        <f t="shared" si="60"/>
        <v>0.52360174533915116</v>
      </c>
      <c r="L237" s="538">
        <f t="shared" si="61"/>
        <v>0</v>
      </c>
      <c r="M237" s="538">
        <f t="shared" si="62"/>
        <v>0.4763982546608489</v>
      </c>
      <c r="N237" s="538">
        <f t="shared" si="63"/>
        <v>0.52360174533915116</v>
      </c>
      <c r="O237" s="538">
        <f t="shared" si="64"/>
        <v>0</v>
      </c>
      <c r="P237" s="538">
        <f t="shared" si="65"/>
        <v>0.4763982546608489</v>
      </c>
      <c r="U237" s="798" t="s">
        <v>4969</v>
      </c>
      <c r="V237" s="1345"/>
      <c r="W237" s="547"/>
      <c r="X237" s="547"/>
      <c r="Z237" s="447" t="s">
        <v>4920</v>
      </c>
      <c r="AA237" s="542">
        <v>8</v>
      </c>
      <c r="AD237" s="447">
        <f t="shared" si="67"/>
        <v>8264</v>
      </c>
      <c r="AE237" s="447" t="s">
        <v>1986</v>
      </c>
      <c r="AF237" s="447">
        <v>446005</v>
      </c>
      <c r="AG237" s="447">
        <v>172996</v>
      </c>
      <c r="AH237" s="449">
        <v>0.72052387637499782</v>
      </c>
      <c r="AI237" s="449">
        <v>0.27947612362500218</v>
      </c>
      <c r="AJ237" s="447" t="str">
        <f t="shared" si="68"/>
        <v>NEW</v>
      </c>
      <c r="BG237" s="447">
        <f t="shared" si="66"/>
        <v>8052</v>
      </c>
      <c r="BH237" s="447">
        <v>8052</v>
      </c>
      <c r="BI237" s="447" t="s">
        <v>1964</v>
      </c>
      <c r="BJ237" s="447">
        <v>0</v>
      </c>
      <c r="BK237" s="447">
        <v>0</v>
      </c>
      <c r="BL237" s="447">
        <v>0</v>
      </c>
      <c r="BM237" s="447">
        <v>0</v>
      </c>
      <c r="BO237" s="447">
        <f t="shared" si="69"/>
        <v>8543</v>
      </c>
      <c r="BP237" s="448" t="s">
        <v>2008</v>
      </c>
      <c r="BQ237" s="447">
        <v>249265</v>
      </c>
      <c r="BR237" s="447">
        <v>0.6914827216009809</v>
      </c>
      <c r="BS237" s="447">
        <v>0.3085172783990191</v>
      </c>
      <c r="BT237" s="447">
        <f t="shared" si="70"/>
        <v>0</v>
      </c>
      <c r="CA237" s="926"/>
      <c r="CB237" s="1295">
        <f t="shared" si="71"/>
        <v>6676</v>
      </c>
      <c r="CC237" s="1295">
        <f t="shared" si="72"/>
        <v>6676</v>
      </c>
      <c r="CD237" s="447">
        <v>238</v>
      </c>
      <c r="CE237" s="1295" t="s">
        <v>1924</v>
      </c>
      <c r="CF237" s="1344"/>
      <c r="CG237" s="1366">
        <v>0.35988246210949582</v>
      </c>
      <c r="CH237" s="1367"/>
      <c r="CI237" s="1366">
        <v>0</v>
      </c>
      <c r="CJ237" s="1368"/>
      <c r="CK237" s="1366">
        <v>0.64011753789050418</v>
      </c>
      <c r="CN237" s="566" t="s">
        <v>1979</v>
      </c>
      <c r="CO237" s="447">
        <v>188253</v>
      </c>
      <c r="CQ237" s="566" t="s">
        <v>1979</v>
      </c>
      <c r="CR237" s="447">
        <v>36880</v>
      </c>
      <c r="CT237" s="566" t="s">
        <v>1979</v>
      </c>
      <c r="CU237" s="447">
        <v>290968</v>
      </c>
    </row>
    <row r="238" spans="1:99">
      <c r="A238" s="447">
        <f t="shared" si="59"/>
        <v>8190</v>
      </c>
      <c r="B238" s="448" t="s">
        <v>7982</v>
      </c>
      <c r="C238" s="447">
        <v>258245</v>
      </c>
      <c r="D238" s="447">
        <v>93501</v>
      </c>
      <c r="E238" s="449">
        <v>1</v>
      </c>
      <c r="F238" s="449">
        <v>0</v>
      </c>
      <c r="G238" s="449"/>
      <c r="H238" s="516">
        <f t="shared" si="57"/>
        <v>1</v>
      </c>
      <c r="I238" s="516">
        <f t="shared" si="58"/>
        <v>0</v>
      </c>
      <c r="J238" s="538"/>
      <c r="K238" s="538">
        <f t="shared" si="60"/>
        <v>0.52353152298822192</v>
      </c>
      <c r="L238" s="538">
        <f t="shared" si="61"/>
        <v>0</v>
      </c>
      <c r="M238" s="538">
        <f t="shared" si="62"/>
        <v>0.47646847701177814</v>
      </c>
      <c r="N238" s="538">
        <f t="shared" si="63"/>
        <v>0.52353152298822192</v>
      </c>
      <c r="O238" s="538">
        <f t="shared" si="64"/>
        <v>0</v>
      </c>
      <c r="P238" s="538">
        <f t="shared" si="65"/>
        <v>0.47646847701177814</v>
      </c>
      <c r="U238" s="1336" t="s">
        <v>4970</v>
      </c>
      <c r="V238" s="1345"/>
      <c r="W238" s="547"/>
      <c r="X238" s="547"/>
      <c r="Z238" s="447" t="s">
        <v>4921</v>
      </c>
      <c r="AA238" s="542">
        <v>8</v>
      </c>
      <c r="AD238" s="447">
        <f t="shared" si="67"/>
        <v>8266</v>
      </c>
      <c r="AE238" s="447" t="s">
        <v>1987</v>
      </c>
      <c r="AF238" s="447">
        <v>454896</v>
      </c>
      <c r="AG238" s="447">
        <v>164105</v>
      </c>
      <c r="AH238" s="449">
        <v>0.73488734266988265</v>
      </c>
      <c r="AI238" s="449">
        <v>0.26511265733011735</v>
      </c>
      <c r="AJ238" s="447">
        <f t="shared" si="68"/>
        <v>8266</v>
      </c>
      <c r="BG238" s="447">
        <f t="shared" si="66"/>
        <v>8101</v>
      </c>
      <c r="BH238" s="447">
        <v>8101</v>
      </c>
      <c r="BI238" s="447" t="s">
        <v>1965</v>
      </c>
      <c r="BJ238" s="447">
        <v>48457</v>
      </c>
      <c r="BK238" s="447">
        <v>9676</v>
      </c>
      <c r="BL238" s="447">
        <v>0.83355409147988235</v>
      </c>
      <c r="BM238" s="447">
        <v>0.16644590852011767</v>
      </c>
      <c r="BO238" s="447">
        <f t="shared" si="69"/>
        <v>8547</v>
      </c>
      <c r="BP238" s="448" t="s">
        <v>2010</v>
      </c>
      <c r="BQ238" s="447">
        <v>169925</v>
      </c>
      <c r="BR238" s="447">
        <v>0.70370477736549164</v>
      </c>
      <c r="BS238" s="447">
        <v>0.29629522263450836</v>
      </c>
      <c r="BT238" s="447">
        <f t="shared" si="70"/>
        <v>0</v>
      </c>
      <c r="CA238" s="926"/>
      <c r="CB238" s="1295">
        <f t="shared" si="71"/>
        <v>6690</v>
      </c>
      <c r="CC238" s="1295">
        <f t="shared" si="72"/>
        <v>6690</v>
      </c>
      <c r="CD238" s="447">
        <v>239</v>
      </c>
      <c r="CE238" s="1295" t="s">
        <v>8050</v>
      </c>
      <c r="CF238" s="1344"/>
      <c r="CG238" s="1366" t="s">
        <v>8073</v>
      </c>
      <c r="CH238" s="1367"/>
      <c r="CI238" s="1366">
        <v>0</v>
      </c>
      <c r="CJ238" s="1368"/>
      <c r="CK238" s="1366" t="s">
        <v>8073</v>
      </c>
      <c r="CN238" s="566" t="s">
        <v>1980</v>
      </c>
      <c r="CO238" s="447">
        <v>108189</v>
      </c>
      <c r="CQ238" s="566" t="s">
        <v>1980</v>
      </c>
      <c r="CR238" s="447">
        <v>15739</v>
      </c>
      <c r="CT238" s="566" t="s">
        <v>1980</v>
      </c>
      <c r="CU238" s="447">
        <v>147637</v>
      </c>
    </row>
    <row r="239" spans="1:99">
      <c r="A239" s="447">
        <f t="shared" si="59"/>
        <v>8194</v>
      </c>
      <c r="B239" s="448" t="s">
        <v>7983</v>
      </c>
      <c r="C239" s="447">
        <v>0</v>
      </c>
      <c r="D239" s="447">
        <v>0</v>
      </c>
      <c r="E239" s="449">
        <v>1</v>
      </c>
      <c r="F239" s="449">
        <v>0</v>
      </c>
      <c r="G239" s="449"/>
      <c r="H239" s="516">
        <f t="shared" si="57"/>
        <v>1</v>
      </c>
      <c r="I239" s="516">
        <f t="shared" si="58"/>
        <v>0</v>
      </c>
      <c r="J239" s="538"/>
      <c r="K239" s="538">
        <f t="shared" si="60"/>
        <v>0.50387224134440167</v>
      </c>
      <c r="L239" s="538">
        <f t="shared" si="61"/>
        <v>0</v>
      </c>
      <c r="M239" s="538">
        <f t="shared" si="62"/>
        <v>0.49612775865559827</v>
      </c>
      <c r="N239" s="538">
        <f t="shared" si="63"/>
        <v>0.50387224134440167</v>
      </c>
      <c r="O239" s="538">
        <f t="shared" si="64"/>
        <v>0</v>
      </c>
      <c r="P239" s="538">
        <f t="shared" si="65"/>
        <v>0.49612775865559827</v>
      </c>
      <c r="U239" s="798" t="s">
        <v>4971</v>
      </c>
      <c r="V239" s="1345"/>
      <c r="W239" s="547"/>
      <c r="X239" s="547"/>
      <c r="Z239" s="447" t="s">
        <v>4922</v>
      </c>
      <c r="AA239" s="542">
        <v>8</v>
      </c>
      <c r="AD239" s="447">
        <f t="shared" si="67"/>
        <v>8268</v>
      </c>
      <c r="AE239" s="447" t="s">
        <v>1988</v>
      </c>
      <c r="AF239" s="447">
        <v>446005</v>
      </c>
      <c r="AG239" s="447">
        <v>172996</v>
      </c>
      <c r="AH239" s="449">
        <v>0.72052387637499782</v>
      </c>
      <c r="AI239" s="449">
        <v>0.27947612362500218</v>
      </c>
      <c r="AJ239" s="447">
        <f t="shared" si="68"/>
        <v>8268</v>
      </c>
      <c r="BG239" s="447">
        <f t="shared" si="66"/>
        <v>8103</v>
      </c>
      <c r="BH239" s="447">
        <v>8103</v>
      </c>
      <c r="BI239" s="447" t="s">
        <v>1966</v>
      </c>
      <c r="BJ239" s="447">
        <v>139335</v>
      </c>
      <c r="BK239" s="447">
        <v>30246</v>
      </c>
      <c r="BL239" s="447">
        <v>0.82164275478974647</v>
      </c>
      <c r="BM239" s="447">
        <v>0.17835724521025351</v>
      </c>
      <c r="BO239" s="447">
        <f t="shared" si="69"/>
        <v>8548</v>
      </c>
      <c r="BP239" s="448" t="s">
        <v>2011</v>
      </c>
      <c r="BQ239" s="447">
        <v>140420</v>
      </c>
      <c r="BR239" s="447">
        <v>0.71223149298775079</v>
      </c>
      <c r="BS239" s="447">
        <v>0.28776850701224921</v>
      </c>
      <c r="BT239" s="447">
        <f t="shared" si="70"/>
        <v>0</v>
      </c>
      <c r="CA239" s="926"/>
      <c r="CB239" s="1295">
        <f t="shared" si="71"/>
        <v>6720</v>
      </c>
      <c r="CC239" s="1295">
        <f t="shared" si="72"/>
        <v>6720</v>
      </c>
      <c r="CD239" s="447">
        <v>240</v>
      </c>
      <c r="CE239" s="1295" t="s">
        <v>1925</v>
      </c>
      <c r="CF239" s="1344"/>
      <c r="CG239" s="1366">
        <v>0.45778564206268957</v>
      </c>
      <c r="CH239" s="1367"/>
      <c r="CI239" s="1366">
        <v>0</v>
      </c>
      <c r="CJ239" s="1368"/>
      <c r="CK239" s="1366">
        <v>0.54221435793731043</v>
      </c>
      <c r="CN239" s="566" t="s">
        <v>1981</v>
      </c>
      <c r="CO239" s="447">
        <v>140289</v>
      </c>
      <c r="CQ239" s="566" t="s">
        <v>1981</v>
      </c>
      <c r="CR239" s="447">
        <v>19759</v>
      </c>
      <c r="CT239" s="566" t="s">
        <v>1981</v>
      </c>
      <c r="CU239" s="447">
        <v>199776</v>
      </c>
    </row>
    <row r="240" spans="1:99">
      <c r="A240" s="447">
        <f t="shared" si="59"/>
        <v>8195</v>
      </c>
      <c r="B240" s="448" t="s">
        <v>7984</v>
      </c>
      <c r="C240" s="447">
        <v>44518</v>
      </c>
      <c r="D240" s="447">
        <v>11377</v>
      </c>
      <c r="E240" s="449">
        <v>1</v>
      </c>
      <c r="F240" s="449">
        <v>0</v>
      </c>
      <c r="G240" s="449"/>
      <c r="H240" s="516">
        <f t="shared" si="57"/>
        <v>1</v>
      </c>
      <c r="I240" s="516">
        <f t="shared" si="58"/>
        <v>0</v>
      </c>
      <c r="J240" s="538"/>
      <c r="K240" s="538">
        <f t="shared" si="60"/>
        <v>0.55897273739637321</v>
      </c>
      <c r="L240" s="538">
        <f t="shared" si="61"/>
        <v>0</v>
      </c>
      <c r="M240" s="538">
        <f t="shared" si="62"/>
        <v>0.44102726260362679</v>
      </c>
      <c r="N240" s="538">
        <f t="shared" si="63"/>
        <v>0.55897273739637321</v>
      </c>
      <c r="O240" s="538">
        <f t="shared" si="64"/>
        <v>0</v>
      </c>
      <c r="P240" s="538">
        <f t="shared" si="65"/>
        <v>0.44102726260362679</v>
      </c>
      <c r="U240" s="1336" t="s">
        <v>4972</v>
      </c>
      <c r="V240" s="1345"/>
      <c r="W240" s="547"/>
      <c r="X240" s="547"/>
      <c r="Z240" s="447" t="s">
        <v>4923</v>
      </c>
      <c r="AA240" s="542">
        <v>8</v>
      </c>
      <c r="AD240" s="447">
        <f t="shared" si="67"/>
        <v>8269</v>
      </c>
      <c r="AE240" s="447" t="s">
        <v>1989</v>
      </c>
      <c r="AF240" s="447">
        <v>440920</v>
      </c>
      <c r="AG240" s="447">
        <v>178081</v>
      </c>
      <c r="AH240" s="449">
        <v>0.71230902696441523</v>
      </c>
      <c r="AI240" s="449">
        <v>0.28769097303558477</v>
      </c>
      <c r="AJ240" s="447">
        <f t="shared" si="68"/>
        <v>8269</v>
      </c>
      <c r="BG240" s="447">
        <f t="shared" si="66"/>
        <v>8110</v>
      </c>
      <c r="BH240" s="447">
        <v>8110</v>
      </c>
      <c r="BI240" s="447" t="s">
        <v>1967</v>
      </c>
      <c r="BJ240" s="447">
        <v>374341</v>
      </c>
      <c r="BK240" s="447">
        <v>86489</v>
      </c>
      <c r="BL240" s="447">
        <v>0.81231907644901591</v>
      </c>
      <c r="BM240" s="447">
        <v>0.18768092355098409</v>
      </c>
      <c r="BO240" s="447">
        <f t="shared" si="69"/>
        <v>8550</v>
      </c>
      <c r="BP240" s="448" t="s">
        <v>2012</v>
      </c>
      <c r="BQ240" s="447">
        <v>68180</v>
      </c>
      <c r="BR240" s="447">
        <v>0.74433939605668242</v>
      </c>
      <c r="BS240" s="447">
        <v>0.25566060394331758</v>
      </c>
      <c r="BT240" s="447">
        <f t="shared" si="70"/>
        <v>0</v>
      </c>
      <c r="CA240" s="926"/>
      <c r="CB240" s="1295">
        <f t="shared" si="71"/>
        <v>6806</v>
      </c>
      <c r="CC240" s="1295">
        <f t="shared" si="72"/>
        <v>6806</v>
      </c>
      <c r="CD240" s="447">
        <v>241</v>
      </c>
      <c r="CE240" s="1295" t="s">
        <v>4276</v>
      </c>
      <c r="CF240" s="1344"/>
      <c r="CG240" s="1366">
        <v>0.51700000000000002</v>
      </c>
      <c r="CH240" s="1367"/>
      <c r="CI240" s="1366">
        <v>0</v>
      </c>
      <c r="CJ240" s="1368"/>
      <c r="CK240" s="1366">
        <v>0.48299999999999998</v>
      </c>
      <c r="CN240" s="566" t="s">
        <v>1982</v>
      </c>
      <c r="CO240" s="447">
        <v>35311</v>
      </c>
      <c r="CQ240" s="566" t="s">
        <v>1982</v>
      </c>
      <c r="CR240" s="447">
        <v>6558</v>
      </c>
      <c r="CT240" s="566" t="s">
        <v>1982</v>
      </c>
      <c r="CU240" s="447">
        <v>52265</v>
      </c>
    </row>
    <row r="241" spans="1:99">
      <c r="A241" s="447">
        <f t="shared" si="59"/>
        <v>8196</v>
      </c>
      <c r="B241" s="448" t="s">
        <v>1981</v>
      </c>
      <c r="C241" s="447">
        <v>182174</v>
      </c>
      <c r="D241" s="447">
        <v>39375</v>
      </c>
      <c r="E241" s="449">
        <v>1</v>
      </c>
      <c r="F241" s="449">
        <v>0</v>
      </c>
      <c r="G241" s="449"/>
      <c r="H241" s="516">
        <f t="shared" si="57"/>
        <v>1</v>
      </c>
      <c r="I241" s="516">
        <f t="shared" si="58"/>
        <v>0</v>
      </c>
      <c r="J241" s="538"/>
      <c r="K241" s="538">
        <f t="shared" si="60"/>
        <v>0.5563149280154992</v>
      </c>
      <c r="L241" s="538">
        <f t="shared" si="61"/>
        <v>0</v>
      </c>
      <c r="M241" s="538">
        <f t="shared" si="62"/>
        <v>0.4436850719845008</v>
      </c>
      <c r="N241" s="538">
        <f t="shared" si="63"/>
        <v>0.5563149280154992</v>
      </c>
      <c r="O241" s="538">
        <f t="shared" si="64"/>
        <v>0</v>
      </c>
      <c r="P241" s="538">
        <f t="shared" si="65"/>
        <v>0.4436850719845008</v>
      </c>
      <c r="U241" s="798" t="s">
        <v>4973</v>
      </c>
      <c r="V241" s="1345"/>
      <c r="W241" s="547"/>
      <c r="X241" s="547"/>
      <c r="Z241" s="447" t="s">
        <v>4924</v>
      </c>
      <c r="AA241" s="542">
        <v>8</v>
      </c>
      <c r="AD241" s="447">
        <f t="shared" si="67"/>
        <v>8320</v>
      </c>
      <c r="AE241" s="447" t="s">
        <v>1990</v>
      </c>
      <c r="AF241" s="447">
        <v>73419</v>
      </c>
      <c r="AG241" s="447">
        <v>16648</v>
      </c>
      <c r="AH241" s="449">
        <v>0.81515982546326626</v>
      </c>
      <c r="AI241" s="449">
        <v>0.18484017453673374</v>
      </c>
      <c r="AJ241" s="447">
        <f t="shared" si="68"/>
        <v>8320</v>
      </c>
      <c r="BG241" s="447">
        <f t="shared" si="66"/>
        <v>8112</v>
      </c>
      <c r="BH241" s="447">
        <v>8112</v>
      </c>
      <c r="BI241" s="447" t="s">
        <v>1968</v>
      </c>
      <c r="BJ241" s="447">
        <v>23375</v>
      </c>
      <c r="BK241" s="447">
        <v>6736</v>
      </c>
      <c r="BL241" s="447">
        <v>0.77629437747002761</v>
      </c>
      <c r="BM241" s="447">
        <v>0.22370562252997245</v>
      </c>
      <c r="BO241" s="447">
        <f t="shared" si="69"/>
        <v>8552</v>
      </c>
      <c r="BP241" s="448" t="s">
        <v>2013</v>
      </c>
      <c r="BQ241" s="447">
        <v>27900</v>
      </c>
      <c r="BR241" s="447">
        <v>0.65895134624468588</v>
      </c>
      <c r="BS241" s="447">
        <v>0.34104865375531412</v>
      </c>
      <c r="BT241" s="447">
        <f t="shared" si="70"/>
        <v>0</v>
      </c>
      <c r="CA241" s="926"/>
      <c r="CB241" s="1295">
        <f t="shared" si="71"/>
        <v>6807</v>
      </c>
      <c r="CC241" s="1295">
        <f t="shared" si="72"/>
        <v>6807</v>
      </c>
      <c r="CD241" s="447">
        <v>242</v>
      </c>
      <c r="CE241" s="1295" t="s">
        <v>4277</v>
      </c>
      <c r="CF241" s="1344"/>
      <c r="CG241" s="1366">
        <v>0.5200378433540267</v>
      </c>
      <c r="CH241" s="1367"/>
      <c r="CI241" s="1366">
        <v>0</v>
      </c>
      <c r="CJ241" s="1368"/>
      <c r="CK241" s="1366">
        <v>0.4799621566459733</v>
      </c>
      <c r="CN241" s="566" t="s">
        <v>1983</v>
      </c>
      <c r="CO241" s="447">
        <v>39154</v>
      </c>
      <c r="CQ241" s="566" t="s">
        <v>1983</v>
      </c>
      <c r="CR241" s="447">
        <v>9585</v>
      </c>
      <c r="CT241" s="566" t="s">
        <v>1983</v>
      </c>
      <c r="CU241" s="447">
        <v>67815</v>
      </c>
    </row>
    <row r="242" spans="1:99">
      <c r="A242" s="447">
        <f t="shared" si="59"/>
        <v>8200</v>
      </c>
      <c r="B242" s="448" t="s">
        <v>7985</v>
      </c>
      <c r="C242" s="447">
        <v>21239</v>
      </c>
      <c r="D242" s="447">
        <v>6055</v>
      </c>
      <c r="E242" s="449">
        <v>1</v>
      </c>
      <c r="F242" s="449">
        <v>0</v>
      </c>
      <c r="G242" s="449"/>
      <c r="H242" s="516">
        <f t="shared" si="57"/>
        <v>1</v>
      </c>
      <c r="I242" s="516">
        <f t="shared" si="58"/>
        <v>0</v>
      </c>
      <c r="J242" s="538"/>
      <c r="K242" s="538">
        <f t="shared" si="60"/>
        <v>0.56286105199148673</v>
      </c>
      <c r="L242" s="538">
        <f t="shared" si="61"/>
        <v>0</v>
      </c>
      <c r="M242" s="538">
        <f t="shared" si="62"/>
        <v>0.43713894800851322</v>
      </c>
      <c r="N242" s="538">
        <f t="shared" si="63"/>
        <v>0.56286105199148673</v>
      </c>
      <c r="O242" s="538">
        <f t="shared" si="64"/>
        <v>0</v>
      </c>
      <c r="P242" s="538">
        <f t="shared" si="65"/>
        <v>0.43713894800851322</v>
      </c>
      <c r="U242" s="1336" t="s">
        <v>4974</v>
      </c>
      <c r="V242" s="1345"/>
      <c r="W242" s="547"/>
      <c r="X242" s="547"/>
      <c r="Z242" s="447" t="s">
        <v>4925</v>
      </c>
      <c r="AA242" s="542">
        <v>8</v>
      </c>
      <c r="AD242" s="447">
        <f t="shared" si="67"/>
        <v>8500</v>
      </c>
      <c r="AE242" s="447" t="s">
        <v>1991</v>
      </c>
      <c r="AF242" s="447">
        <v>495264</v>
      </c>
      <c r="AG242" s="447">
        <v>163758</v>
      </c>
      <c r="AH242" s="449">
        <v>0.75151360652603405</v>
      </c>
      <c r="AI242" s="449">
        <v>0.24848639347396595</v>
      </c>
      <c r="AJ242" s="447">
        <f t="shared" si="68"/>
        <v>8500</v>
      </c>
      <c r="BG242" s="447">
        <f t="shared" si="66"/>
        <v>8114</v>
      </c>
      <c r="BH242" s="447">
        <v>8114</v>
      </c>
      <c r="BI242" s="447" t="s">
        <v>1969</v>
      </c>
      <c r="BJ242" s="447">
        <v>27411</v>
      </c>
      <c r="BK242" s="447">
        <v>5775</v>
      </c>
      <c r="BL242" s="447">
        <v>0.82598083529199062</v>
      </c>
      <c r="BM242" s="447">
        <v>0.17401916470800941</v>
      </c>
      <c r="BO242" s="447">
        <f t="shared" si="69"/>
        <v>8553</v>
      </c>
      <c r="BP242" s="448" t="s">
        <v>2014</v>
      </c>
      <c r="BQ242" s="447">
        <v>43335</v>
      </c>
      <c r="BR242" s="447">
        <v>0.75657320437166098</v>
      </c>
      <c r="BS242" s="447">
        <v>0.24342679562833902</v>
      </c>
      <c r="BT242" s="447">
        <f t="shared" si="70"/>
        <v>0</v>
      </c>
      <c r="CA242" s="926"/>
      <c r="CB242" s="1295">
        <f t="shared" si="71"/>
        <v>6808</v>
      </c>
      <c r="CC242" s="1295">
        <f t="shared" si="72"/>
        <v>6808</v>
      </c>
      <c r="CD242" s="447">
        <v>243</v>
      </c>
      <c r="CE242" s="1295" t="s">
        <v>4278</v>
      </c>
      <c r="CF242" s="1344"/>
      <c r="CG242" s="1366">
        <v>0.51351797751649098</v>
      </c>
      <c r="CH242" s="1367"/>
      <c r="CI242" s="1366">
        <v>0</v>
      </c>
      <c r="CJ242" s="1368"/>
      <c r="CK242" s="1366">
        <v>0.48648202248350897</v>
      </c>
      <c r="CN242" s="566" t="s">
        <v>1984</v>
      </c>
      <c r="CO242" s="447">
        <v>76472</v>
      </c>
      <c r="CQ242" s="566" t="s">
        <v>1984</v>
      </c>
      <c r="CR242" s="447">
        <v>31095</v>
      </c>
      <c r="CT242" s="566" t="s">
        <v>1984</v>
      </c>
      <c r="CU242" s="447">
        <v>171463</v>
      </c>
    </row>
    <row r="243" spans="1:99">
      <c r="A243" s="447">
        <f t="shared" si="59"/>
        <v>8220</v>
      </c>
      <c r="B243" s="448" t="s">
        <v>7986</v>
      </c>
      <c r="C243" s="447">
        <v>188108</v>
      </c>
      <c r="D243" s="447">
        <v>55696</v>
      </c>
      <c r="E243" s="449">
        <v>1</v>
      </c>
      <c r="F243" s="449">
        <v>0</v>
      </c>
      <c r="G243" s="449"/>
      <c r="H243" s="516">
        <f t="shared" si="57"/>
        <v>1</v>
      </c>
      <c r="I243" s="516">
        <f t="shared" si="58"/>
        <v>0</v>
      </c>
      <c r="J243" s="538"/>
      <c r="K243" s="538">
        <f t="shared" si="60"/>
        <v>0.53869832893579594</v>
      </c>
      <c r="L243" s="538">
        <f t="shared" si="61"/>
        <v>0</v>
      </c>
      <c r="M243" s="538">
        <f t="shared" si="62"/>
        <v>0.46130167106420406</v>
      </c>
      <c r="N243" s="538">
        <f t="shared" si="63"/>
        <v>0.53869832893579594</v>
      </c>
      <c r="O243" s="538">
        <f t="shared" si="64"/>
        <v>0</v>
      </c>
      <c r="P243" s="538">
        <f t="shared" si="65"/>
        <v>0.46130167106420406</v>
      </c>
      <c r="U243" s="798" t="s">
        <v>4975</v>
      </c>
      <c r="V243" s="1345"/>
      <c r="W243" s="547"/>
      <c r="X243" s="547"/>
      <c r="Z243" s="447" t="s">
        <v>4926</v>
      </c>
      <c r="AA243" s="542">
        <v>8</v>
      </c>
      <c r="AD243" s="447">
        <f t="shared" si="67"/>
        <v>8501</v>
      </c>
      <c r="AE243" s="447" t="s">
        <v>1992</v>
      </c>
      <c r="AF243" s="447">
        <v>74252</v>
      </c>
      <c r="AG243" s="447">
        <v>27049</v>
      </c>
      <c r="AH243" s="449">
        <v>0.73298387972478063</v>
      </c>
      <c r="AI243" s="449">
        <v>0.26701612027521937</v>
      </c>
      <c r="AJ243" s="447">
        <f t="shared" si="68"/>
        <v>8501</v>
      </c>
      <c r="BG243" s="447">
        <f t="shared" si="66"/>
        <v>8121</v>
      </c>
      <c r="BH243" s="447">
        <v>8121</v>
      </c>
      <c r="BI243" s="447" t="s">
        <v>1970</v>
      </c>
      <c r="BJ243" s="447">
        <v>374341</v>
      </c>
      <c r="BK243" s="447">
        <v>86489</v>
      </c>
      <c r="BL243" s="447">
        <v>0.81231907644901591</v>
      </c>
      <c r="BM243" s="447">
        <v>0.18768092355098409</v>
      </c>
      <c r="BO243" s="447">
        <f t="shared" si="69"/>
        <v>8554</v>
      </c>
      <c r="BP243" s="448" t="s">
        <v>2015</v>
      </c>
      <c r="BQ243" s="447">
        <v>1704552</v>
      </c>
      <c r="BR243" s="447">
        <v>0.72630834843500136</v>
      </c>
      <c r="BS243" s="447">
        <v>0.27369165156499864</v>
      </c>
      <c r="BT243" s="447">
        <f t="shared" si="70"/>
        <v>0</v>
      </c>
      <c r="CA243" s="926"/>
      <c r="CB243" s="1295">
        <f t="shared" si="71"/>
        <v>6815</v>
      </c>
      <c r="CC243" s="1295">
        <f t="shared" si="72"/>
        <v>6815</v>
      </c>
      <c r="CD243" s="447">
        <v>244</v>
      </c>
      <c r="CE243" s="1295" t="s">
        <v>8630</v>
      </c>
      <c r="CF243" s="1344"/>
      <c r="CG243" s="1350">
        <v>0.50267924236784634</v>
      </c>
      <c r="CH243" s="1369"/>
      <c r="CI243" s="1366">
        <v>0</v>
      </c>
      <c r="CJ243" s="1368"/>
      <c r="CK243" s="1350">
        <v>0.50193481329578415</v>
      </c>
      <c r="CN243" s="566" t="s">
        <v>1985</v>
      </c>
      <c r="CO243" s="447">
        <v>36316</v>
      </c>
      <c r="CQ243" s="566" t="s">
        <v>1985</v>
      </c>
      <c r="CR243" s="447">
        <v>7984</v>
      </c>
      <c r="CT243" s="566" t="s">
        <v>1985</v>
      </c>
      <c r="CU243" s="447">
        <v>58272</v>
      </c>
    </row>
    <row r="244" spans="1:99">
      <c r="A244" s="447">
        <f t="shared" si="59"/>
        <v>8221</v>
      </c>
      <c r="B244" s="448" t="s">
        <v>7987</v>
      </c>
      <c r="C244" s="447">
        <v>188108</v>
      </c>
      <c r="D244" s="447">
        <v>55696</v>
      </c>
      <c r="E244" s="449">
        <v>1</v>
      </c>
      <c r="F244" s="449">
        <v>0</v>
      </c>
      <c r="G244" s="449"/>
      <c r="H244" s="516">
        <f t="shared" si="57"/>
        <v>1</v>
      </c>
      <c r="I244" s="516">
        <f t="shared" si="58"/>
        <v>0</v>
      </c>
      <c r="J244" s="538"/>
      <c r="K244" s="538">
        <f t="shared" si="60"/>
        <v>0.53869832893579594</v>
      </c>
      <c r="L244" s="538">
        <f t="shared" si="61"/>
        <v>0</v>
      </c>
      <c r="M244" s="538">
        <f t="shared" si="62"/>
        <v>0.46130167106420406</v>
      </c>
      <c r="N244" s="538">
        <f t="shared" si="63"/>
        <v>0.53869832893579594</v>
      </c>
      <c r="O244" s="538">
        <f t="shared" si="64"/>
        <v>0</v>
      </c>
      <c r="P244" s="538">
        <f t="shared" si="65"/>
        <v>0.46130167106420406</v>
      </c>
      <c r="U244" s="798" t="s">
        <v>4976</v>
      </c>
      <c r="V244" s="1345"/>
      <c r="W244" s="547"/>
      <c r="X244" s="547"/>
      <c r="Z244" s="447" t="s">
        <v>4927</v>
      </c>
      <c r="AA244" s="542">
        <v>8</v>
      </c>
      <c r="AD244" s="447">
        <f t="shared" si="67"/>
        <v>8502</v>
      </c>
      <c r="AE244" s="447" t="s">
        <v>1993</v>
      </c>
      <c r="AF244" s="447">
        <v>276072</v>
      </c>
      <c r="AG244" s="447">
        <v>60360</v>
      </c>
      <c r="AH244" s="449">
        <v>0.82058781566557282</v>
      </c>
      <c r="AI244" s="449">
        <v>0.17941218433442718</v>
      </c>
      <c r="AJ244" s="447">
        <f t="shared" si="68"/>
        <v>8502</v>
      </c>
      <c r="BG244" s="447">
        <f t="shared" si="66"/>
        <v>8127</v>
      </c>
      <c r="BH244" s="447">
        <v>8127</v>
      </c>
      <c r="BI244" s="447" t="s">
        <v>1971</v>
      </c>
      <c r="BJ244" s="447">
        <v>31468</v>
      </c>
      <c r="BK244" s="447">
        <v>9408</v>
      </c>
      <c r="BL244" s="447">
        <v>0.7698404931989431</v>
      </c>
      <c r="BM244" s="447">
        <v>0.23015950680105685</v>
      </c>
      <c r="BO244" s="447">
        <f t="shared" si="69"/>
        <v>8555</v>
      </c>
      <c r="BP244" s="448" t="s">
        <v>2016</v>
      </c>
      <c r="BQ244" s="447">
        <v>43601</v>
      </c>
      <c r="BR244" s="447">
        <v>0.74633687093461143</v>
      </c>
      <c r="BS244" s="447">
        <v>0.25366312906538857</v>
      </c>
      <c r="BT244" s="447">
        <f t="shared" si="70"/>
        <v>0</v>
      </c>
      <c r="CA244" s="926"/>
      <c r="CB244" s="1295">
        <f t="shared" si="71"/>
        <v>6816</v>
      </c>
      <c r="CC244" s="1295">
        <f t="shared" si="72"/>
        <v>6816</v>
      </c>
      <c r="CD244" s="447">
        <v>245</v>
      </c>
      <c r="CE244" s="1295" t="s">
        <v>8051</v>
      </c>
      <c r="CF244" s="1344"/>
      <c r="CG244" s="1366">
        <v>0.49337852560222734</v>
      </c>
      <c r="CH244" s="1367"/>
      <c r="CI244" s="1366">
        <v>0</v>
      </c>
      <c r="CJ244" s="1368"/>
      <c r="CK244" s="1366">
        <v>0.509696162692168</v>
      </c>
      <c r="CN244" s="566" t="s">
        <v>1986</v>
      </c>
      <c r="CO244" s="447">
        <v>35698</v>
      </c>
      <c r="CQ244" s="566" t="s">
        <v>1986</v>
      </c>
      <c r="CR244" s="447">
        <v>8745</v>
      </c>
      <c r="CT244" s="566" t="s">
        <v>1986</v>
      </c>
      <c r="CU244" s="447">
        <v>62053</v>
      </c>
    </row>
    <row r="245" spans="1:99">
      <c r="A245" s="447">
        <f t="shared" si="59"/>
        <v>8226</v>
      </c>
      <c r="B245" s="448" t="s">
        <v>7988</v>
      </c>
      <c r="C245" s="447">
        <v>18087</v>
      </c>
      <c r="D245" s="447">
        <v>19991</v>
      </c>
      <c r="E245" s="449">
        <v>1</v>
      </c>
      <c r="F245" s="449">
        <v>0</v>
      </c>
      <c r="G245" s="449"/>
      <c r="H245" s="516">
        <f t="shared" si="57"/>
        <v>1</v>
      </c>
      <c r="I245" s="516">
        <f t="shared" si="58"/>
        <v>0</v>
      </c>
      <c r="J245" s="538"/>
      <c r="K245" s="538">
        <f t="shared" si="60"/>
        <v>0.51126840777804894</v>
      </c>
      <c r="L245" s="538">
        <f t="shared" si="61"/>
        <v>0</v>
      </c>
      <c r="M245" s="538">
        <f t="shared" si="62"/>
        <v>0.48873159222195101</v>
      </c>
      <c r="N245" s="538">
        <f t="shared" si="63"/>
        <v>0.51126840777804894</v>
      </c>
      <c r="O245" s="538">
        <f t="shared" si="64"/>
        <v>0</v>
      </c>
      <c r="P245" s="538">
        <f t="shared" si="65"/>
        <v>0.48873159222195101</v>
      </c>
      <c r="U245" s="1336" t="s">
        <v>4977</v>
      </c>
      <c r="V245" s="1345"/>
      <c r="W245" s="547"/>
      <c r="X245" s="547"/>
      <c r="Z245" s="447" t="s">
        <v>4928</v>
      </c>
      <c r="AA245" s="542">
        <v>8</v>
      </c>
      <c r="AD245" s="447">
        <f t="shared" si="67"/>
        <v>8504</v>
      </c>
      <c r="AE245" s="447" t="s">
        <v>1994</v>
      </c>
      <c r="AF245" s="447">
        <v>169967</v>
      </c>
      <c r="AG245" s="447">
        <v>45516</v>
      </c>
      <c r="AH245" s="449">
        <v>0.78877220012715621</v>
      </c>
      <c r="AI245" s="449">
        <v>0.21122779987284379</v>
      </c>
      <c r="AJ245" s="447">
        <f t="shared" si="68"/>
        <v>8504</v>
      </c>
      <c r="BG245" s="447">
        <f t="shared" si="66"/>
        <v>8130</v>
      </c>
      <c r="BH245" s="447">
        <v>8130</v>
      </c>
      <c r="BI245" s="447" t="s">
        <v>1972</v>
      </c>
      <c r="BJ245" s="447">
        <v>74921</v>
      </c>
      <c r="BK245" s="447">
        <v>20812</v>
      </c>
      <c r="BL245" s="447">
        <v>0.78260369987360678</v>
      </c>
      <c r="BM245" s="447">
        <v>0.21739630012639319</v>
      </c>
      <c r="BO245" s="447">
        <f t="shared" si="69"/>
        <v>8556</v>
      </c>
      <c r="BP245" s="448" t="s">
        <v>2017</v>
      </c>
      <c r="BQ245" s="447">
        <v>179440</v>
      </c>
      <c r="BR245" s="447">
        <v>0.72353088231736329</v>
      </c>
      <c r="BS245" s="447">
        <v>0.27646911768263671</v>
      </c>
      <c r="BT245" s="447">
        <f t="shared" si="70"/>
        <v>0</v>
      </c>
      <c r="CA245" s="926"/>
      <c r="CB245" s="1295">
        <f t="shared" si="71"/>
        <v>6926</v>
      </c>
      <c r="CC245" s="1295">
        <f t="shared" si="72"/>
        <v>6926</v>
      </c>
      <c r="CD245" s="447">
        <v>246</v>
      </c>
      <c r="CE245" s="1295" t="s">
        <v>1930</v>
      </c>
      <c r="CF245" s="1344"/>
      <c r="CG245" s="1366">
        <v>0.47492199229962029</v>
      </c>
      <c r="CH245" s="1367"/>
      <c r="CI245" s="1366">
        <v>0</v>
      </c>
      <c r="CJ245" s="1368"/>
      <c r="CK245" s="1366">
        <v>0.52507800770037971</v>
      </c>
      <c r="CN245" s="566" t="s">
        <v>1987</v>
      </c>
      <c r="CO245" s="447">
        <v>43380</v>
      </c>
      <c r="CQ245" s="566" t="s">
        <v>1987</v>
      </c>
      <c r="CR245" s="447">
        <v>10323</v>
      </c>
      <c r="CT245" s="566" t="s">
        <v>1987</v>
      </c>
      <c r="CU245" s="447">
        <v>74207</v>
      </c>
    </row>
    <row r="246" spans="1:99">
      <c r="A246" s="447">
        <f t="shared" si="59"/>
        <v>8227</v>
      </c>
      <c r="B246" s="448" t="s">
        <v>7989</v>
      </c>
      <c r="C246" s="447">
        <v>18087</v>
      </c>
      <c r="D246" s="447">
        <v>19991</v>
      </c>
      <c r="E246" s="449">
        <v>1</v>
      </c>
      <c r="F246" s="449">
        <v>0</v>
      </c>
      <c r="G246" s="449"/>
      <c r="H246" s="516">
        <f t="shared" si="57"/>
        <v>1</v>
      </c>
      <c r="I246" s="516">
        <f t="shared" si="58"/>
        <v>0</v>
      </c>
      <c r="J246" s="538"/>
      <c r="K246" s="538">
        <f t="shared" si="60"/>
        <v>0.47273072437827135</v>
      </c>
      <c r="L246" s="538">
        <f t="shared" si="61"/>
        <v>0</v>
      </c>
      <c r="M246" s="538">
        <f t="shared" si="62"/>
        <v>0.52726927562172865</v>
      </c>
      <c r="N246" s="538">
        <f t="shared" si="63"/>
        <v>0.47273072437827135</v>
      </c>
      <c r="O246" s="538">
        <f t="shared" si="64"/>
        <v>0</v>
      </c>
      <c r="P246" s="538">
        <f t="shared" si="65"/>
        <v>0.52726927562172865</v>
      </c>
      <c r="U246" s="798" t="s">
        <v>4978</v>
      </c>
      <c r="V246" s="1345"/>
      <c r="W246" s="547"/>
      <c r="X246" s="547"/>
      <c r="Z246" s="447" t="s">
        <v>4929</v>
      </c>
      <c r="AA246" s="542">
        <v>8</v>
      </c>
      <c r="AD246" s="447">
        <f t="shared" si="67"/>
        <v>8506</v>
      </c>
      <c r="AE246" s="447" t="s">
        <v>1995</v>
      </c>
      <c r="AF246" s="447">
        <v>1417305</v>
      </c>
      <c r="AG246" s="447">
        <v>453732</v>
      </c>
      <c r="AH246" s="449">
        <v>0.7574970457559097</v>
      </c>
      <c r="AI246" s="449">
        <v>0.2425029542440903</v>
      </c>
      <c r="AJ246" s="447">
        <f t="shared" si="68"/>
        <v>8506</v>
      </c>
      <c r="BG246" s="447">
        <f t="shared" si="66"/>
        <v>8140</v>
      </c>
      <c r="BH246" s="447">
        <v>8140</v>
      </c>
      <c r="BI246" s="447" t="s">
        <v>1973</v>
      </c>
      <c r="BJ246" s="447">
        <v>114105</v>
      </c>
      <c r="BK246" s="447">
        <v>18552</v>
      </c>
      <c r="BL246" s="447">
        <v>0.86015061398946158</v>
      </c>
      <c r="BM246" s="447">
        <v>0.13984938601053845</v>
      </c>
      <c r="BO246" s="447">
        <f t="shared" si="69"/>
        <v>8558</v>
      </c>
      <c r="BP246" s="448" t="s">
        <v>2018</v>
      </c>
      <c r="BQ246" s="447">
        <v>41597</v>
      </c>
      <c r="BR246" s="447">
        <v>0.77920350666866478</v>
      </c>
      <c r="BS246" s="447">
        <v>0.22079649333133522</v>
      </c>
      <c r="BT246" s="447">
        <f t="shared" si="70"/>
        <v>0</v>
      </c>
      <c r="CA246" s="926"/>
      <c r="CB246" s="1295">
        <f t="shared" si="71"/>
        <v>7010</v>
      </c>
      <c r="CC246" s="1295">
        <f t="shared" si="72"/>
        <v>7010</v>
      </c>
      <c r="CD246" s="447">
        <v>247</v>
      </c>
      <c r="CE246" s="1295" t="s">
        <v>1931</v>
      </c>
      <c r="CF246" s="1344"/>
      <c r="CG246" s="1366">
        <v>0.45461523853646091</v>
      </c>
      <c r="CH246" s="1367"/>
      <c r="CI246" s="1366">
        <v>0</v>
      </c>
      <c r="CJ246" s="1368"/>
      <c r="CK246" s="1366">
        <v>0.54870102354849903</v>
      </c>
      <c r="CN246" s="566" t="s">
        <v>1988</v>
      </c>
      <c r="CO246" s="447">
        <v>39966</v>
      </c>
      <c r="CQ246" s="566" t="s">
        <v>1988</v>
      </c>
      <c r="CR246" s="447">
        <v>9754</v>
      </c>
      <c r="CT246" s="566" t="s">
        <v>1988</v>
      </c>
      <c r="CU246" s="447">
        <v>69345</v>
      </c>
    </row>
    <row r="247" spans="1:99">
      <c r="A247" s="447">
        <f t="shared" si="59"/>
        <v>8240</v>
      </c>
      <c r="B247" s="448" t="s">
        <v>1983</v>
      </c>
      <c r="C247" s="447">
        <v>27391</v>
      </c>
      <c r="D247" s="447">
        <v>10687</v>
      </c>
      <c r="E247" s="449">
        <v>1</v>
      </c>
      <c r="F247" s="449">
        <v>0</v>
      </c>
      <c r="G247" s="449"/>
      <c r="H247" s="516">
        <f t="shared" si="57"/>
        <v>1</v>
      </c>
      <c r="I247" s="516">
        <f t="shared" si="58"/>
        <v>0</v>
      </c>
      <c r="J247" s="538"/>
      <c r="K247" s="538">
        <f t="shared" si="60"/>
        <v>0.51126840777804894</v>
      </c>
      <c r="L247" s="538">
        <f t="shared" si="61"/>
        <v>0</v>
      </c>
      <c r="M247" s="538">
        <f t="shared" si="62"/>
        <v>0.48873159222195101</v>
      </c>
      <c r="N247" s="538">
        <f t="shared" si="63"/>
        <v>0.51126840777804894</v>
      </c>
      <c r="O247" s="538">
        <f t="shared" si="64"/>
        <v>0</v>
      </c>
      <c r="P247" s="538">
        <f t="shared" si="65"/>
        <v>0.48873159222195101</v>
      </c>
      <c r="U247" s="1336" t="s">
        <v>4979</v>
      </c>
      <c r="V247" s="1345"/>
      <c r="W247" s="547"/>
      <c r="X247" s="547"/>
      <c r="Z247" s="447" t="s">
        <v>4930</v>
      </c>
      <c r="AA247" s="542">
        <v>8</v>
      </c>
      <c r="AD247" s="447">
        <f t="shared" si="67"/>
        <v>8511</v>
      </c>
      <c r="AE247" s="447" t="s">
        <v>1997</v>
      </c>
      <c r="AF247" s="447">
        <v>88139</v>
      </c>
      <c r="AG247" s="447">
        <v>23438</v>
      </c>
      <c r="AH247" s="449">
        <v>0.78993878666750317</v>
      </c>
      <c r="AI247" s="449">
        <v>0.21006121333249683</v>
      </c>
      <c r="AJ247" s="447">
        <f t="shared" si="68"/>
        <v>8511</v>
      </c>
      <c r="BG247" s="447">
        <f t="shared" si="66"/>
        <v>8150</v>
      </c>
      <c r="BH247" s="447">
        <v>8150</v>
      </c>
      <c r="BI247" s="447" t="s">
        <v>1974</v>
      </c>
      <c r="BJ247" s="447">
        <v>50400</v>
      </c>
      <c r="BK247" s="447">
        <v>11725</v>
      </c>
      <c r="BL247" s="447">
        <v>0.81126760563380285</v>
      </c>
      <c r="BM247" s="447">
        <v>0.18873239436619718</v>
      </c>
      <c r="BO247" s="447">
        <f t="shared" si="69"/>
        <v>8600</v>
      </c>
      <c r="BP247" s="448" t="s">
        <v>2020</v>
      </c>
      <c r="BQ247" s="447">
        <v>245905</v>
      </c>
      <c r="BR247" s="447">
        <v>0.73470710909536363</v>
      </c>
      <c r="BS247" s="447">
        <v>0.26529289090463637</v>
      </c>
      <c r="BT247" s="447">
        <f t="shared" si="70"/>
        <v>0</v>
      </c>
      <c r="CA247" s="926"/>
      <c r="CB247" s="1295">
        <f t="shared" si="71"/>
        <v>7011</v>
      </c>
      <c r="CC247" s="1295">
        <f t="shared" si="72"/>
        <v>7011</v>
      </c>
      <c r="CD247" s="447">
        <v>248</v>
      </c>
      <c r="CE247" s="1295" t="s">
        <v>8633</v>
      </c>
      <c r="CF247" s="1344"/>
      <c r="CG247" s="1350">
        <v>0.46685886022352907</v>
      </c>
      <c r="CH247" s="1369"/>
      <c r="CI247" s="1366">
        <v>0</v>
      </c>
      <c r="CJ247" s="1368"/>
      <c r="CK247" s="1350">
        <v>0.53673982131540587</v>
      </c>
      <c r="CN247" s="566" t="s">
        <v>1989</v>
      </c>
      <c r="CO247" s="447">
        <v>40052</v>
      </c>
      <c r="CQ247" s="566" t="s">
        <v>1989</v>
      </c>
      <c r="CR247" s="447">
        <v>9926</v>
      </c>
      <c r="CT247" s="566" t="s">
        <v>1989</v>
      </c>
      <c r="CU247" s="447">
        <v>71621</v>
      </c>
    </row>
    <row r="248" spans="1:99">
      <c r="A248" s="447">
        <f t="shared" si="59"/>
        <v>8241</v>
      </c>
      <c r="B248" s="448" t="s">
        <v>7990</v>
      </c>
      <c r="C248" s="447">
        <v>179846</v>
      </c>
      <c r="D248" s="447">
        <v>63958</v>
      </c>
      <c r="E248" s="449">
        <v>1</v>
      </c>
      <c r="F248" s="449">
        <v>0</v>
      </c>
      <c r="G248" s="449"/>
      <c r="H248" s="516">
        <f t="shared" si="57"/>
        <v>1</v>
      </c>
      <c r="I248" s="516">
        <f t="shared" si="58"/>
        <v>0</v>
      </c>
      <c r="J248" s="538"/>
      <c r="K248" s="538">
        <f t="shared" si="60"/>
        <v>0.53800094169487311</v>
      </c>
      <c r="L248" s="538">
        <f t="shared" si="61"/>
        <v>0</v>
      </c>
      <c r="M248" s="538">
        <f t="shared" si="62"/>
        <v>0.46199905830512689</v>
      </c>
      <c r="N248" s="538">
        <f t="shared" si="63"/>
        <v>0.53800094169487311</v>
      </c>
      <c r="O248" s="538">
        <f t="shared" si="64"/>
        <v>0</v>
      </c>
      <c r="P248" s="538">
        <f t="shared" si="65"/>
        <v>0.46199905830512689</v>
      </c>
      <c r="U248" s="1336" t="s">
        <v>4980</v>
      </c>
      <c r="V248" s="1345"/>
      <c r="W248" s="547"/>
      <c r="X248" s="547"/>
      <c r="Z248" s="447" t="s">
        <v>4931</v>
      </c>
      <c r="AA248" s="542">
        <v>8</v>
      </c>
      <c r="AD248" s="447">
        <f t="shared" si="67"/>
        <v>8517</v>
      </c>
      <c r="AE248" s="447" t="s">
        <v>1998</v>
      </c>
      <c r="AF248" s="447">
        <v>106708</v>
      </c>
      <c r="AG248" s="447">
        <v>33413</v>
      </c>
      <c r="AH248" s="449">
        <v>0.76154181029253287</v>
      </c>
      <c r="AI248" s="449">
        <v>0.23845818970746713</v>
      </c>
      <c r="AJ248" s="447">
        <f t="shared" si="68"/>
        <v>8517</v>
      </c>
      <c r="BG248" s="447">
        <f t="shared" si="66"/>
        <v>8160</v>
      </c>
      <c r="BH248" s="447">
        <v>8160</v>
      </c>
      <c r="BI248" s="447" t="s">
        <v>1975</v>
      </c>
      <c r="BJ248" s="447">
        <v>28137</v>
      </c>
      <c r="BK248" s="447">
        <v>5966</v>
      </c>
      <c r="BL248" s="447">
        <v>0.82505937894026915</v>
      </c>
      <c r="BM248" s="447">
        <v>0.17494062105973082</v>
      </c>
      <c r="BO248" s="447">
        <f t="shared" si="69"/>
        <v>8700</v>
      </c>
      <c r="BP248" s="448" t="s">
        <v>2021</v>
      </c>
      <c r="BQ248" s="447">
        <v>39549</v>
      </c>
      <c r="BR248" s="447">
        <v>0.65954572743646189</v>
      </c>
      <c r="BS248" s="447">
        <v>0.34045427256353811</v>
      </c>
      <c r="BT248" s="447">
        <f t="shared" si="70"/>
        <v>0</v>
      </c>
      <c r="CA248" s="926"/>
      <c r="CB248" s="1295">
        <f t="shared" si="71"/>
        <v>7014</v>
      </c>
      <c r="CC248" s="1295">
        <f t="shared" si="72"/>
        <v>7014</v>
      </c>
      <c r="CD248" s="447">
        <v>249</v>
      </c>
      <c r="CE248" s="1295" t="s">
        <v>1933</v>
      </c>
      <c r="CF248" s="1344"/>
      <c r="CG248" s="1366">
        <v>0.47599054552989672</v>
      </c>
      <c r="CH248" s="1367"/>
      <c r="CI248" s="1366">
        <v>0</v>
      </c>
      <c r="CJ248" s="1368"/>
      <c r="CK248" s="1366">
        <v>0.52719903092649745</v>
      </c>
      <c r="CN248" s="566" t="s">
        <v>1990</v>
      </c>
      <c r="CO248" s="447">
        <v>92218</v>
      </c>
      <c r="CQ248" s="566" t="s">
        <v>1990</v>
      </c>
      <c r="CR248" s="447">
        <v>18530</v>
      </c>
      <c r="CT248" s="566" t="s">
        <v>1990</v>
      </c>
      <c r="CU248" s="447">
        <v>139435</v>
      </c>
    </row>
    <row r="249" spans="1:99">
      <c r="A249" s="447">
        <f t="shared" si="59"/>
        <v>8251</v>
      </c>
      <c r="B249" s="448" t="s">
        <v>1985</v>
      </c>
      <c r="C249" s="447">
        <v>188108</v>
      </c>
      <c r="D249" s="447">
        <v>55696</v>
      </c>
      <c r="E249" s="449">
        <v>1</v>
      </c>
      <c r="F249" s="449">
        <v>0</v>
      </c>
      <c r="G249" s="449"/>
      <c r="H249" s="516">
        <f t="shared" si="57"/>
        <v>1</v>
      </c>
      <c r="I249" s="516">
        <f t="shared" si="58"/>
        <v>0</v>
      </c>
      <c r="J249" s="538"/>
      <c r="K249" s="538">
        <f t="shared" si="60"/>
        <v>0.53869832893579594</v>
      </c>
      <c r="L249" s="538">
        <f t="shared" si="61"/>
        <v>0</v>
      </c>
      <c r="M249" s="538">
        <f t="shared" si="62"/>
        <v>0.46130167106420406</v>
      </c>
      <c r="N249" s="538">
        <f t="shared" si="63"/>
        <v>0.53869832893579594</v>
      </c>
      <c r="O249" s="538">
        <f t="shared" si="64"/>
        <v>0</v>
      </c>
      <c r="P249" s="538">
        <f t="shared" si="65"/>
        <v>0.46130167106420406</v>
      </c>
      <c r="U249" s="1336" t="s">
        <v>4981</v>
      </c>
      <c r="V249" s="1345"/>
      <c r="W249" s="547"/>
      <c r="X249" s="547"/>
      <c r="Z249" s="447" t="s">
        <v>4932</v>
      </c>
      <c r="AA249" s="542">
        <v>8</v>
      </c>
      <c r="AD249" s="447">
        <f t="shared" si="67"/>
        <v>8520</v>
      </c>
      <c r="AE249" s="447" t="s">
        <v>1999</v>
      </c>
      <c r="AF249" s="447">
        <v>115317</v>
      </c>
      <c r="AG249" s="447">
        <v>33904</v>
      </c>
      <c r="AH249" s="449">
        <v>0.77279337358682754</v>
      </c>
      <c r="AI249" s="449">
        <v>0.22720662641317246</v>
      </c>
      <c r="AJ249" s="447">
        <f t="shared" si="68"/>
        <v>8520</v>
      </c>
      <c r="BG249" s="447">
        <f t="shared" si="66"/>
        <v>8173</v>
      </c>
      <c r="BH249" s="447">
        <v>8173</v>
      </c>
      <c r="BI249" s="447" t="s">
        <v>1976</v>
      </c>
      <c r="BJ249" s="447">
        <v>0</v>
      </c>
      <c r="BK249" s="447">
        <v>0</v>
      </c>
      <c r="BL249" s="447">
        <v>0</v>
      </c>
      <c r="BM249" s="447">
        <v>0</v>
      </c>
      <c r="BO249" s="447">
        <f t="shared" si="69"/>
        <v>8701</v>
      </c>
      <c r="BP249" s="448" t="s">
        <v>2022</v>
      </c>
      <c r="BQ249" s="447">
        <v>45777</v>
      </c>
      <c r="BR249" s="447">
        <v>0.71042584890433924</v>
      </c>
      <c r="BS249" s="447">
        <v>0.28957415109566076</v>
      </c>
      <c r="BT249" s="447">
        <f t="shared" si="70"/>
        <v>0</v>
      </c>
      <c r="CA249" s="926"/>
      <c r="CB249" s="1295">
        <f t="shared" si="71"/>
        <v>7016</v>
      </c>
      <c r="CC249" s="1295">
        <f t="shared" si="72"/>
        <v>7016</v>
      </c>
      <c r="CD249" s="447">
        <v>250</v>
      </c>
      <c r="CE249" s="1295" t="s">
        <v>8635</v>
      </c>
      <c r="CF249" s="1344"/>
      <c r="CG249" s="1350">
        <v>0.43306294628961145</v>
      </c>
      <c r="CH249" s="1369"/>
      <c r="CI249" s="1366">
        <v>0</v>
      </c>
      <c r="CJ249" s="1368"/>
      <c r="CK249" s="1350">
        <v>0.57000329853610043</v>
      </c>
      <c r="CN249" s="566" t="s">
        <v>1991</v>
      </c>
      <c r="CO249" s="447">
        <v>416258</v>
      </c>
      <c r="CQ249" s="566" t="s">
        <v>1991</v>
      </c>
      <c r="CR249" s="447">
        <v>87007</v>
      </c>
      <c r="CT249" s="566" t="s">
        <v>1991</v>
      </c>
      <c r="CU249" s="447">
        <v>641403</v>
      </c>
    </row>
    <row r="250" spans="1:99">
      <c r="A250" s="447">
        <f t="shared" si="59"/>
        <v>8262</v>
      </c>
      <c r="B250" s="448" t="s">
        <v>7991</v>
      </c>
      <c r="C250" s="447">
        <v>73695</v>
      </c>
      <c r="D250" s="447">
        <v>21655</v>
      </c>
      <c r="E250" s="449">
        <v>1</v>
      </c>
      <c r="F250" s="449">
        <v>0</v>
      </c>
      <c r="G250" s="449"/>
      <c r="H250" s="516">
        <f t="shared" si="57"/>
        <v>1</v>
      </c>
      <c r="I250" s="516">
        <f t="shared" si="58"/>
        <v>0</v>
      </c>
      <c r="J250" s="538"/>
      <c r="K250" s="538">
        <f t="shared" si="60"/>
        <v>0.5534355279906833</v>
      </c>
      <c r="L250" s="538">
        <f t="shared" si="61"/>
        <v>0</v>
      </c>
      <c r="M250" s="538">
        <f t="shared" si="62"/>
        <v>0.4465644720093167</v>
      </c>
      <c r="N250" s="538">
        <f t="shared" si="63"/>
        <v>0.5534355279906833</v>
      </c>
      <c r="O250" s="538">
        <f t="shared" si="64"/>
        <v>0</v>
      </c>
      <c r="P250" s="538">
        <f t="shared" si="65"/>
        <v>0.4465644720093167</v>
      </c>
      <c r="U250" s="1336" t="s">
        <v>4982</v>
      </c>
      <c r="V250" s="1345"/>
      <c r="W250" s="547"/>
      <c r="X250" s="547"/>
      <c r="Z250" s="447" t="s">
        <v>4933</v>
      </c>
      <c r="AA250" s="542">
        <v>8</v>
      </c>
      <c r="AD250" s="447">
        <f t="shared" si="67"/>
        <v>8521</v>
      </c>
      <c r="AE250" s="447" t="s">
        <v>2000</v>
      </c>
      <c r="AF250" s="447">
        <v>34272</v>
      </c>
      <c r="AG250" s="447">
        <v>9482</v>
      </c>
      <c r="AH250" s="449">
        <v>0.78328838506193721</v>
      </c>
      <c r="AI250" s="449">
        <v>0.21671161493806279</v>
      </c>
      <c r="AJ250" s="447">
        <f t="shared" si="68"/>
        <v>8521</v>
      </c>
      <c r="BG250" s="447">
        <f t="shared" si="66"/>
        <v>8180</v>
      </c>
      <c r="BH250" s="447">
        <v>8180</v>
      </c>
      <c r="BI250" s="447" t="s">
        <v>1977</v>
      </c>
      <c r="BJ250" s="447">
        <v>88736</v>
      </c>
      <c r="BK250" s="447">
        <v>20592</v>
      </c>
      <c r="BL250" s="447">
        <v>0.81164934874871941</v>
      </c>
      <c r="BM250" s="447">
        <v>0.18835065125128056</v>
      </c>
      <c r="BO250" s="447">
        <f t="shared" si="69"/>
        <v>8725</v>
      </c>
      <c r="BP250" s="448" t="s">
        <v>2023</v>
      </c>
      <c r="BQ250" s="447">
        <v>17582</v>
      </c>
      <c r="BR250" s="447">
        <v>0.65751682872101724</v>
      </c>
      <c r="BS250" s="447">
        <v>0.34248317127898276</v>
      </c>
      <c r="BT250" s="447">
        <f t="shared" si="70"/>
        <v>0</v>
      </c>
      <c r="CA250" s="926"/>
      <c r="CB250" s="1295">
        <f t="shared" si="71"/>
        <v>7017</v>
      </c>
      <c r="CC250" s="1295">
        <f t="shared" si="72"/>
        <v>7017</v>
      </c>
      <c r="CD250" s="447">
        <v>251</v>
      </c>
      <c r="CE250" s="1295" t="s">
        <v>1935</v>
      </c>
      <c r="CF250" s="1344"/>
      <c r="CG250" s="1366">
        <v>0.45006772201611794</v>
      </c>
      <c r="CH250" s="1367"/>
      <c r="CI250" s="1366">
        <v>0</v>
      </c>
      <c r="CJ250" s="1368"/>
      <c r="CK250" s="1366">
        <v>0.55458381669929024</v>
      </c>
      <c r="CN250" s="566" t="s">
        <v>1992</v>
      </c>
      <c r="CO250" s="447">
        <v>48277</v>
      </c>
      <c r="CQ250" s="566" t="s">
        <v>1992</v>
      </c>
      <c r="CR250" s="447">
        <v>10255</v>
      </c>
      <c r="CT250" s="566" t="s">
        <v>1992</v>
      </c>
      <c r="CU250" s="447">
        <v>81454</v>
      </c>
    </row>
    <row r="251" spans="1:99">
      <c r="A251" s="447">
        <f t="shared" si="59"/>
        <v>8263</v>
      </c>
      <c r="B251" s="448" t="s">
        <v>7992</v>
      </c>
      <c r="C251" s="447">
        <v>193827</v>
      </c>
      <c r="D251" s="447">
        <v>49977</v>
      </c>
      <c r="E251" s="449">
        <v>1</v>
      </c>
      <c r="F251" s="449">
        <v>0</v>
      </c>
      <c r="G251" s="449"/>
      <c r="H251" s="516">
        <f t="shared" si="57"/>
        <v>1</v>
      </c>
      <c r="I251" s="516">
        <f t="shared" si="58"/>
        <v>0</v>
      </c>
      <c r="J251" s="538"/>
      <c r="K251" s="538">
        <f t="shared" si="60"/>
        <v>0.51076730364329304</v>
      </c>
      <c r="L251" s="538">
        <f t="shared" si="61"/>
        <v>0</v>
      </c>
      <c r="M251" s="538">
        <f t="shared" si="62"/>
        <v>0.48923269635670691</v>
      </c>
      <c r="N251" s="538">
        <f t="shared" si="63"/>
        <v>0.51076730364329304</v>
      </c>
      <c r="O251" s="538">
        <f t="shared" si="64"/>
        <v>0</v>
      </c>
      <c r="P251" s="538">
        <f t="shared" si="65"/>
        <v>0.48923269635670691</v>
      </c>
      <c r="U251" s="1336" t="s">
        <v>4983</v>
      </c>
      <c r="V251" s="1345"/>
      <c r="W251" s="547"/>
      <c r="X251" s="547"/>
      <c r="Z251" s="447" t="s">
        <v>4934</v>
      </c>
      <c r="AA251" s="542">
        <v>8</v>
      </c>
      <c r="AD251" s="447">
        <f t="shared" si="67"/>
        <v>8522</v>
      </c>
      <c r="AE251" s="447" t="s">
        <v>2001</v>
      </c>
      <c r="AF251" s="447">
        <v>225049</v>
      </c>
      <c r="AG251" s="447">
        <v>66160</v>
      </c>
      <c r="AH251" s="449">
        <v>0.77280921949527659</v>
      </c>
      <c r="AI251" s="449">
        <v>0.22719078050472341</v>
      </c>
      <c r="AJ251" s="447">
        <f t="shared" si="68"/>
        <v>8522</v>
      </c>
      <c r="BG251" s="447">
        <f t="shared" si="66"/>
        <v>8185</v>
      </c>
      <c r="BH251" s="447">
        <v>8185</v>
      </c>
      <c r="BI251" s="447" t="s">
        <v>1978</v>
      </c>
      <c r="BJ251" s="447">
        <v>37156</v>
      </c>
      <c r="BK251" s="447">
        <v>5852</v>
      </c>
      <c r="BL251" s="447">
        <v>0.86393229166666663</v>
      </c>
      <c r="BM251" s="447">
        <v>0.13606770833333334</v>
      </c>
      <c r="BO251" s="447">
        <f t="shared" si="69"/>
        <v>8740</v>
      </c>
      <c r="BP251" s="448" t="s">
        <v>2024</v>
      </c>
      <c r="BQ251" s="447">
        <v>69109</v>
      </c>
      <c r="BR251" s="447">
        <v>0.71506616863430839</v>
      </c>
      <c r="BS251" s="447">
        <v>0.28493383136569161</v>
      </c>
      <c r="BT251" s="447">
        <f t="shared" si="70"/>
        <v>0</v>
      </c>
      <c r="CA251" s="926"/>
      <c r="CB251" s="1295">
        <f t="shared" si="71"/>
        <v>7019</v>
      </c>
      <c r="CC251" s="1295">
        <f t="shared" si="72"/>
        <v>7019</v>
      </c>
      <c r="CD251" s="447">
        <v>252</v>
      </c>
      <c r="CE251" s="1295" t="s">
        <v>1936</v>
      </c>
      <c r="CF251" s="1344"/>
      <c r="CG251" s="1366">
        <v>0.4632603316467851</v>
      </c>
      <c r="CH251" s="1367"/>
      <c r="CI251" s="1366">
        <v>0</v>
      </c>
      <c r="CJ251" s="1368"/>
      <c r="CK251" s="1366">
        <v>0.53673966835321496</v>
      </c>
      <c r="CN251" s="566" t="s">
        <v>1993</v>
      </c>
      <c r="CO251" s="447">
        <v>221939</v>
      </c>
      <c r="CQ251" s="566" t="s">
        <v>1993</v>
      </c>
      <c r="CR251" s="447">
        <v>26108</v>
      </c>
      <c r="CT251" s="566" t="s">
        <v>1993</v>
      </c>
      <c r="CU251" s="447">
        <v>329943</v>
      </c>
    </row>
    <row r="252" spans="1:99">
      <c r="A252" s="447">
        <f t="shared" si="59"/>
        <v>8265</v>
      </c>
      <c r="B252" s="448" t="s">
        <v>7993</v>
      </c>
      <c r="C252" s="447">
        <v>188108</v>
      </c>
      <c r="D252" s="447">
        <v>55696</v>
      </c>
      <c r="E252" s="449">
        <v>1</v>
      </c>
      <c r="F252" s="449">
        <v>0</v>
      </c>
      <c r="G252" s="449"/>
      <c r="H252" s="516">
        <f t="shared" si="57"/>
        <v>1</v>
      </c>
      <c r="I252" s="516">
        <f t="shared" si="58"/>
        <v>0</v>
      </c>
      <c r="J252" s="538"/>
      <c r="K252" s="538">
        <f t="shared" si="60"/>
        <v>0.53869832893579594</v>
      </c>
      <c r="L252" s="538">
        <f t="shared" si="61"/>
        <v>0</v>
      </c>
      <c r="M252" s="538">
        <f t="shared" si="62"/>
        <v>0.46130167106420406</v>
      </c>
      <c r="N252" s="538">
        <f t="shared" si="63"/>
        <v>0.53869832893579594</v>
      </c>
      <c r="O252" s="538">
        <f t="shared" si="64"/>
        <v>0</v>
      </c>
      <c r="P252" s="538">
        <f t="shared" si="65"/>
        <v>0.46130167106420406</v>
      </c>
      <c r="U252" s="1336" t="s">
        <v>4984</v>
      </c>
      <c r="V252" s="1345"/>
      <c r="W252" s="547"/>
      <c r="X252" s="547"/>
      <c r="Z252" s="447" t="s">
        <v>4935</v>
      </c>
      <c r="AA252" s="542">
        <v>8</v>
      </c>
      <c r="AD252" s="447">
        <f t="shared" si="67"/>
        <v>8523</v>
      </c>
      <c r="AE252" s="447" t="s">
        <v>2002</v>
      </c>
      <c r="AF252" s="447">
        <v>64174</v>
      </c>
      <c r="AG252" s="447">
        <v>17979</v>
      </c>
      <c r="AH252" s="449">
        <v>0.78115224033206332</v>
      </c>
      <c r="AI252" s="449">
        <v>0.21884775966793668</v>
      </c>
      <c r="AJ252" s="447">
        <f t="shared" si="68"/>
        <v>8523</v>
      </c>
      <c r="BG252" s="447">
        <f t="shared" si="66"/>
        <v>8190</v>
      </c>
      <c r="BH252" s="447">
        <v>8190</v>
      </c>
      <c r="BI252" s="447" t="s">
        <v>1979</v>
      </c>
      <c r="BJ252" s="447">
        <v>128901</v>
      </c>
      <c r="BK252" s="447">
        <v>30852</v>
      </c>
      <c r="BL252" s="447">
        <v>0.80687686616213783</v>
      </c>
      <c r="BM252" s="447">
        <v>0.1931231338378622</v>
      </c>
      <c r="BO252" s="447">
        <f t="shared" si="69"/>
        <v>8770</v>
      </c>
      <c r="BP252" s="448" t="s">
        <v>2025</v>
      </c>
      <c r="BQ252" s="447">
        <v>32659</v>
      </c>
      <c r="BR252" s="447">
        <v>0.70166505532280588</v>
      </c>
      <c r="BS252" s="447">
        <v>0.29833494467719412</v>
      </c>
      <c r="BT252" s="447">
        <f t="shared" si="70"/>
        <v>0</v>
      </c>
      <c r="CA252" s="926"/>
      <c r="CB252" s="1295">
        <f t="shared" si="71"/>
        <v>7020</v>
      </c>
      <c r="CC252" s="1295">
        <f t="shared" si="72"/>
        <v>7020</v>
      </c>
      <c r="CD252" s="447">
        <v>253</v>
      </c>
      <c r="CE252" s="1295" t="s">
        <v>8070</v>
      </c>
      <c r="CF252" s="1344"/>
      <c r="CG252" s="1366" t="s">
        <v>8073</v>
      </c>
      <c r="CH252" s="1367"/>
      <c r="CI252" s="1366">
        <v>0</v>
      </c>
      <c r="CJ252" s="1368"/>
      <c r="CK252" s="1366" t="s">
        <v>8073</v>
      </c>
      <c r="CN252" s="566" t="s">
        <v>1994</v>
      </c>
      <c r="CO252" s="447">
        <v>105462</v>
      </c>
      <c r="CQ252" s="566" t="s">
        <v>1994</v>
      </c>
      <c r="CR252" s="447">
        <v>22823</v>
      </c>
      <c r="CT252" s="566" t="s">
        <v>1994</v>
      </c>
      <c r="CU252" s="447">
        <v>280855</v>
      </c>
    </row>
    <row r="253" spans="1:99">
      <c r="A253" s="447">
        <f t="shared" si="59"/>
        <v>8266</v>
      </c>
      <c r="B253" s="448" t="s">
        <v>7994</v>
      </c>
      <c r="C253" s="447">
        <v>27391</v>
      </c>
      <c r="D253" s="447">
        <v>10687</v>
      </c>
      <c r="E253" s="449">
        <v>1</v>
      </c>
      <c r="F253" s="449">
        <v>0</v>
      </c>
      <c r="G253" s="449"/>
      <c r="H253" s="516">
        <f t="shared" si="57"/>
        <v>1</v>
      </c>
      <c r="I253" s="516">
        <f t="shared" si="58"/>
        <v>0</v>
      </c>
      <c r="J253" s="538"/>
      <c r="K253" s="538">
        <f t="shared" si="60"/>
        <v>0.51126840777804894</v>
      </c>
      <c r="L253" s="538">
        <f t="shared" si="61"/>
        <v>0</v>
      </c>
      <c r="M253" s="538">
        <f t="shared" si="62"/>
        <v>0.48873159222195101</v>
      </c>
      <c r="N253" s="538">
        <f t="shared" si="63"/>
        <v>0.51126840777804894</v>
      </c>
      <c r="O253" s="538">
        <f t="shared" si="64"/>
        <v>0</v>
      </c>
      <c r="P253" s="538">
        <f t="shared" si="65"/>
        <v>0.48873159222195101</v>
      </c>
      <c r="U253" s="1336" t="s">
        <v>4985</v>
      </c>
      <c r="V253" s="1345"/>
      <c r="W253" s="547"/>
      <c r="X253" s="547"/>
      <c r="Z253" s="447" t="s">
        <v>4936</v>
      </c>
      <c r="AA253" s="542">
        <v>8</v>
      </c>
      <c r="AD253" s="447">
        <f t="shared" si="67"/>
        <v>8529</v>
      </c>
      <c r="AE253" s="447" t="s">
        <v>2003</v>
      </c>
      <c r="AF253" s="447">
        <v>160469</v>
      </c>
      <c r="AG253" s="447">
        <v>40073</v>
      </c>
      <c r="AH253" s="449">
        <v>0.80017652162639252</v>
      </c>
      <c r="AI253" s="449">
        <v>0.19982347837360748</v>
      </c>
      <c r="AJ253" s="447">
        <f t="shared" si="68"/>
        <v>8529</v>
      </c>
      <c r="BG253" s="447">
        <f t="shared" si="66"/>
        <v>8195</v>
      </c>
      <c r="BH253" s="447">
        <v>8195</v>
      </c>
      <c r="BI253" s="447" t="s">
        <v>1980</v>
      </c>
      <c r="BJ253" s="447">
        <v>122871</v>
      </c>
      <c r="BK253" s="447">
        <v>22009</v>
      </c>
      <c r="BL253" s="447">
        <v>0.84808807288790722</v>
      </c>
      <c r="BM253" s="447">
        <v>0.15191192711209275</v>
      </c>
      <c r="BO253" s="447">
        <f t="shared" si="69"/>
        <v>8790</v>
      </c>
      <c r="BP253" s="448" t="s">
        <v>2027</v>
      </c>
      <c r="BQ253" s="447">
        <v>40018</v>
      </c>
      <c r="BR253" s="447">
        <v>0.72856700711853917</v>
      </c>
      <c r="BS253" s="447">
        <v>0.27143299288146083</v>
      </c>
      <c r="BT253" s="447">
        <f t="shared" si="70"/>
        <v>0</v>
      </c>
      <c r="CA253" s="926"/>
      <c r="CB253" s="1295">
        <f t="shared" si="71"/>
        <v>7021</v>
      </c>
      <c r="CC253" s="1295">
        <f t="shared" si="72"/>
        <v>7021</v>
      </c>
      <c r="CD253" s="447">
        <v>254</v>
      </c>
      <c r="CE253" s="1295" t="s">
        <v>1937</v>
      </c>
      <c r="CF253" s="1344"/>
      <c r="CG253" s="1366">
        <v>0.47422977668209276</v>
      </c>
      <c r="CH253" s="1367"/>
      <c r="CI253" s="1366">
        <v>0</v>
      </c>
      <c r="CJ253" s="1368"/>
      <c r="CK253" s="1366">
        <v>0.52577022331790724</v>
      </c>
      <c r="CN253" s="566" t="s">
        <v>1995</v>
      </c>
      <c r="CO253" s="447">
        <v>36199</v>
      </c>
      <c r="CQ253" s="566" t="s">
        <v>1995</v>
      </c>
      <c r="CR253" s="447">
        <v>7734</v>
      </c>
      <c r="CT253" s="566" t="s">
        <v>1995</v>
      </c>
      <c r="CU253" s="447">
        <v>54187</v>
      </c>
    </row>
    <row r="254" spans="1:99">
      <c r="A254" s="936">
        <f t="shared" si="59"/>
        <v>8267</v>
      </c>
      <c r="B254" s="448" t="s">
        <v>7995</v>
      </c>
      <c r="C254" s="447">
        <v>50301</v>
      </c>
      <c r="D254" s="447">
        <v>17803</v>
      </c>
      <c r="E254" s="449">
        <v>1</v>
      </c>
      <c r="F254" s="449">
        <v>0</v>
      </c>
      <c r="G254" s="449"/>
      <c r="H254" s="516">
        <f t="shared" si="57"/>
        <v>1</v>
      </c>
      <c r="I254" s="516">
        <f t="shared" si="58"/>
        <v>0</v>
      </c>
      <c r="J254" s="538"/>
      <c r="K254" s="538">
        <f t="shared" si="60"/>
        <v>0.50394974778718948</v>
      </c>
      <c r="L254" s="538">
        <f t="shared" si="61"/>
        <v>0</v>
      </c>
      <c r="M254" s="538">
        <f t="shared" si="62"/>
        <v>0.49605025221281052</v>
      </c>
      <c r="N254" s="538">
        <f t="shared" si="63"/>
        <v>0.50394974778718948</v>
      </c>
      <c r="O254" s="538">
        <f t="shared" si="64"/>
        <v>0</v>
      </c>
      <c r="P254" s="538">
        <f t="shared" si="65"/>
        <v>0.49605025221281052</v>
      </c>
      <c r="U254" s="798" t="s">
        <v>4986</v>
      </c>
      <c r="V254" s="1345"/>
      <c r="W254" s="547"/>
      <c r="X254" s="547"/>
      <c r="Z254" s="447" t="s">
        <v>4937</v>
      </c>
      <c r="AA254" s="542">
        <v>8</v>
      </c>
      <c r="AD254" s="447">
        <f t="shared" si="67"/>
        <v>8531</v>
      </c>
      <c r="AE254" s="447" t="s">
        <v>2004</v>
      </c>
      <c r="AF254" s="447">
        <v>46256</v>
      </c>
      <c r="AG254" s="447">
        <v>11182</v>
      </c>
      <c r="AH254" s="449">
        <v>0.80532051951669625</v>
      </c>
      <c r="AI254" s="449">
        <v>0.19467948048330375</v>
      </c>
      <c r="AJ254" s="447">
        <f t="shared" si="68"/>
        <v>8531</v>
      </c>
      <c r="BG254" s="447">
        <f t="shared" si="66"/>
        <v>8196</v>
      </c>
      <c r="BH254" s="447">
        <v>8196</v>
      </c>
      <c r="BI254" s="447" t="s">
        <v>1981</v>
      </c>
      <c r="BJ254" s="447">
        <v>166683</v>
      </c>
      <c r="BK254" s="447">
        <v>26159</v>
      </c>
      <c r="BL254" s="447">
        <v>0.86435008971074767</v>
      </c>
      <c r="BM254" s="447">
        <v>0.13564991028925233</v>
      </c>
      <c r="BO254" s="447">
        <f t="shared" si="69"/>
        <v>8840</v>
      </c>
      <c r="BP254" s="448" t="s">
        <v>2033</v>
      </c>
      <c r="BQ254" s="447">
        <v>77176</v>
      </c>
      <c r="BR254" s="447">
        <v>0.77079650436953806</v>
      </c>
      <c r="BS254" s="447">
        <v>0.22920349563046194</v>
      </c>
      <c r="BT254" s="447">
        <f t="shared" si="70"/>
        <v>0</v>
      </c>
      <c r="CA254" s="926"/>
      <c r="CB254" s="1295">
        <f t="shared" si="71"/>
        <v>7022</v>
      </c>
      <c r="CC254" s="1295">
        <f t="shared" si="72"/>
        <v>7022</v>
      </c>
      <c r="CD254" s="447">
        <v>255</v>
      </c>
      <c r="CE254" s="1295" t="s">
        <v>1938</v>
      </c>
      <c r="CF254" s="1344"/>
      <c r="CG254" s="1366">
        <v>0.41917878902141342</v>
      </c>
      <c r="CH254" s="1367"/>
      <c r="CI254" s="1366">
        <v>0</v>
      </c>
      <c r="CJ254" s="1368"/>
      <c r="CK254" s="1366">
        <v>0.58082121097858663</v>
      </c>
      <c r="CN254" s="566" t="s">
        <v>1996</v>
      </c>
      <c r="CO254" s="447">
        <v>122696</v>
      </c>
      <c r="CQ254" s="566" t="s">
        <v>1996</v>
      </c>
      <c r="CR254" s="447">
        <v>19476</v>
      </c>
      <c r="CT254" s="566" t="s">
        <v>1996</v>
      </c>
      <c r="CU254" s="447">
        <v>216353</v>
      </c>
    </row>
    <row r="255" spans="1:99">
      <c r="A255" s="447">
        <f t="shared" si="59"/>
        <v>8268</v>
      </c>
      <c r="B255" s="448" t="s">
        <v>1988</v>
      </c>
      <c r="C255" s="447">
        <v>164024</v>
      </c>
      <c r="D255" s="447">
        <v>60542</v>
      </c>
      <c r="E255" s="449">
        <v>1</v>
      </c>
      <c r="F255" s="449">
        <v>0</v>
      </c>
      <c r="G255" s="449"/>
      <c r="H255" s="516">
        <f t="shared" si="57"/>
        <v>1</v>
      </c>
      <c r="I255" s="516">
        <f t="shared" si="58"/>
        <v>0</v>
      </c>
      <c r="J255" s="538"/>
      <c r="K255" s="538">
        <f t="shared" si="60"/>
        <v>0.50303238111565907</v>
      </c>
      <c r="L255" s="538">
        <f t="shared" si="61"/>
        <v>0</v>
      </c>
      <c r="M255" s="538">
        <f t="shared" si="62"/>
        <v>0.49696761888434093</v>
      </c>
      <c r="N255" s="538">
        <f t="shared" si="63"/>
        <v>0.50303238111565907</v>
      </c>
      <c r="O255" s="538">
        <f t="shared" si="64"/>
        <v>0</v>
      </c>
      <c r="P255" s="538">
        <f t="shared" si="65"/>
        <v>0.49696761888434093</v>
      </c>
      <c r="U255" s="1336" t="s">
        <v>4987</v>
      </c>
      <c r="V255" s="1345"/>
      <c r="W255" s="547"/>
      <c r="X255" s="547"/>
      <c r="Z255" s="447" t="s">
        <v>4938</v>
      </c>
      <c r="AA255" s="542">
        <v>8</v>
      </c>
      <c r="AD255" s="447">
        <f t="shared" si="67"/>
        <v>8532</v>
      </c>
      <c r="AE255" s="447" t="s">
        <v>2005</v>
      </c>
      <c r="AF255" s="447">
        <v>141701</v>
      </c>
      <c r="AG255" s="447">
        <v>42679</v>
      </c>
      <c r="AH255" s="449">
        <v>0.76852695520121483</v>
      </c>
      <c r="AI255" s="449">
        <v>0.23147304479878517</v>
      </c>
      <c r="AJ255" s="447">
        <f t="shared" si="68"/>
        <v>8532</v>
      </c>
      <c r="BG255" s="447">
        <f t="shared" si="66"/>
        <v>8200</v>
      </c>
      <c r="BH255" s="447">
        <v>8200</v>
      </c>
      <c r="BI255" s="447" t="s">
        <v>1982</v>
      </c>
      <c r="BJ255" s="447">
        <v>39407</v>
      </c>
      <c r="BK255" s="447">
        <v>7823</v>
      </c>
      <c r="BL255" s="447">
        <v>0.834363751852636</v>
      </c>
      <c r="BM255" s="447">
        <v>0.16563624814736397</v>
      </c>
      <c r="BO255" s="447">
        <f t="shared" si="69"/>
        <v>8842</v>
      </c>
      <c r="BP255" s="448" t="s">
        <v>2034</v>
      </c>
      <c r="BQ255" s="447">
        <v>1041177</v>
      </c>
      <c r="BR255" s="447">
        <v>0.79405452648533881</v>
      </c>
      <c r="BS255" s="447">
        <v>0.20594547351466119</v>
      </c>
      <c r="BT255" s="447">
        <f t="shared" si="70"/>
        <v>0</v>
      </c>
      <c r="CA255" s="926"/>
      <c r="CB255" s="1295">
        <f t="shared" si="71"/>
        <v>7023</v>
      </c>
      <c r="CC255" s="1295">
        <f t="shared" si="72"/>
        <v>7023</v>
      </c>
      <c r="CD255" s="447">
        <v>256</v>
      </c>
      <c r="CE255" s="1295" t="s">
        <v>1939</v>
      </c>
      <c r="CF255" s="1344"/>
      <c r="CG255" s="1366">
        <v>0.45663091371637621</v>
      </c>
      <c r="CH255" s="1367"/>
      <c r="CI255" s="1366">
        <v>0</v>
      </c>
      <c r="CJ255" s="1368"/>
      <c r="CK255" s="1366">
        <v>0.54336908628362379</v>
      </c>
      <c r="CN255" s="566" t="s">
        <v>1997</v>
      </c>
      <c r="CO255" s="447">
        <v>28119</v>
      </c>
      <c r="CQ255" s="566" t="s">
        <v>1997</v>
      </c>
      <c r="CR255" s="447">
        <v>6380</v>
      </c>
      <c r="CT255" s="566" t="s">
        <v>1997</v>
      </c>
      <c r="CU255" s="447">
        <v>55573</v>
      </c>
    </row>
    <row r="256" spans="1:99">
      <c r="A256" s="447">
        <f t="shared" si="59"/>
        <v>8269</v>
      </c>
      <c r="B256" s="448" t="s">
        <v>7996</v>
      </c>
      <c r="C256" s="447">
        <v>230871</v>
      </c>
      <c r="D256" s="447">
        <v>120875</v>
      </c>
      <c r="E256" s="449">
        <v>1</v>
      </c>
      <c r="F256" s="449">
        <v>0</v>
      </c>
      <c r="G256" s="449"/>
      <c r="H256" s="516">
        <f t="shared" si="57"/>
        <v>1</v>
      </c>
      <c r="I256" s="516">
        <f t="shared" si="58"/>
        <v>0</v>
      </c>
      <c r="J256" s="538"/>
      <c r="K256" s="538">
        <f t="shared" si="60"/>
        <v>0.48946489781000269</v>
      </c>
      <c r="L256" s="538">
        <f t="shared" si="61"/>
        <v>0</v>
      </c>
      <c r="M256" s="538">
        <f t="shared" si="62"/>
        <v>0.51053510218999731</v>
      </c>
      <c r="N256" s="538">
        <f t="shared" si="63"/>
        <v>0.48946489781000269</v>
      </c>
      <c r="O256" s="538">
        <f t="shared" si="64"/>
        <v>0</v>
      </c>
      <c r="P256" s="538">
        <f t="shared" si="65"/>
        <v>0.51053510218999731</v>
      </c>
      <c r="U256" s="798" t="s">
        <v>4988</v>
      </c>
      <c r="V256" s="1345"/>
      <c r="W256" s="547"/>
      <c r="X256" s="547"/>
      <c r="Z256" s="447" t="s">
        <v>4939</v>
      </c>
      <c r="AA256" s="542">
        <v>8</v>
      </c>
      <c r="AD256" s="447">
        <f t="shared" si="67"/>
        <v>8540</v>
      </c>
      <c r="AE256" s="448" t="s">
        <v>2006</v>
      </c>
      <c r="AF256" s="447">
        <v>207487</v>
      </c>
      <c r="AG256" s="447">
        <v>59229</v>
      </c>
      <c r="AH256" s="449">
        <v>0.77793233251848404</v>
      </c>
      <c r="AI256" s="449">
        <v>0.22206766748151596</v>
      </c>
      <c r="AJ256" s="447">
        <f t="shared" si="68"/>
        <v>8540</v>
      </c>
      <c r="BG256" s="447">
        <f t="shared" si="66"/>
        <v>8240</v>
      </c>
      <c r="BH256" s="447">
        <v>8240</v>
      </c>
      <c r="BI256" s="447" t="s">
        <v>1983</v>
      </c>
      <c r="BJ256" s="447">
        <v>40208</v>
      </c>
      <c r="BK256" s="447">
        <v>12366</v>
      </c>
      <c r="BL256" s="447">
        <v>0.7647886788146232</v>
      </c>
      <c r="BM256" s="447">
        <v>0.2352113211853768</v>
      </c>
      <c r="BO256" s="447">
        <f t="shared" si="69"/>
        <v>8852</v>
      </c>
      <c r="BP256" s="448" t="s">
        <v>2035</v>
      </c>
      <c r="BQ256" s="447">
        <v>342312</v>
      </c>
      <c r="BR256" s="447">
        <v>0.75155608150683573</v>
      </c>
      <c r="BS256" s="447">
        <v>0.24844391849316427</v>
      </c>
      <c r="BT256" s="447">
        <f t="shared" si="70"/>
        <v>0</v>
      </c>
      <c r="CA256" s="926"/>
      <c r="CB256" s="1295">
        <f t="shared" si="71"/>
        <v>7025</v>
      </c>
      <c r="CC256" s="1295">
        <f t="shared" si="72"/>
        <v>7025</v>
      </c>
      <c r="CD256" s="447">
        <v>257</v>
      </c>
      <c r="CE256" s="1295" t="s">
        <v>8637</v>
      </c>
      <c r="CF256" s="1344"/>
      <c r="CG256" s="1350">
        <v>0.47169736777707216</v>
      </c>
      <c r="CH256" s="1369"/>
      <c r="CI256" s="1366">
        <v>0</v>
      </c>
      <c r="CJ256" s="1368"/>
      <c r="CK256" s="1350">
        <v>0.53148699160960144</v>
      </c>
      <c r="CN256" s="566" t="s">
        <v>1998</v>
      </c>
      <c r="CO256" s="447">
        <v>103001</v>
      </c>
      <c r="CQ256" s="566" t="s">
        <v>1998</v>
      </c>
      <c r="CR256" s="447">
        <v>17917</v>
      </c>
      <c r="CT256" s="566" t="s">
        <v>1998</v>
      </c>
      <c r="CU256" s="447">
        <v>198377</v>
      </c>
    </row>
    <row r="257" spans="1:99">
      <c r="A257" s="447">
        <f t="shared" si="59"/>
        <v>8320</v>
      </c>
      <c r="B257" s="448" t="s">
        <v>6260</v>
      </c>
      <c r="C257" s="447">
        <v>401</v>
      </c>
      <c r="D257" s="447">
        <v>170</v>
      </c>
      <c r="E257" s="449">
        <v>1</v>
      </c>
      <c r="F257" s="449">
        <v>0</v>
      </c>
      <c r="G257" s="449"/>
      <c r="H257" s="516">
        <f t="shared" si="57"/>
        <v>1</v>
      </c>
      <c r="I257" s="516">
        <f t="shared" si="58"/>
        <v>0</v>
      </c>
      <c r="J257" s="538"/>
      <c r="K257" s="538">
        <f t="shared" si="60"/>
        <v>0.56067732831608652</v>
      </c>
      <c r="L257" s="538">
        <f t="shared" si="61"/>
        <v>0</v>
      </c>
      <c r="M257" s="538">
        <f t="shared" si="62"/>
        <v>0.54045155221072438</v>
      </c>
      <c r="N257" s="538">
        <f t="shared" si="63"/>
        <v>0.56067732831608652</v>
      </c>
      <c r="O257" s="538">
        <f t="shared" si="64"/>
        <v>0</v>
      </c>
      <c r="P257" s="538">
        <f t="shared" si="65"/>
        <v>0.54045155221072438</v>
      </c>
      <c r="U257" s="798" t="s">
        <v>4989</v>
      </c>
      <c r="V257" s="1345"/>
      <c r="W257" s="547"/>
      <c r="X257" s="547"/>
      <c r="Z257" s="447" t="s">
        <v>4940</v>
      </c>
      <c r="AA257" s="542">
        <v>8</v>
      </c>
      <c r="AD257" s="447">
        <f t="shared" si="67"/>
        <v>8541</v>
      </c>
      <c r="AE257" s="448" t="s">
        <v>2007</v>
      </c>
      <c r="AF257" s="447">
        <v>379355</v>
      </c>
      <c r="AG257" s="447">
        <v>133561</v>
      </c>
      <c r="AH257" s="449">
        <v>0.73960453563546469</v>
      </c>
      <c r="AI257" s="449">
        <v>0.26039546436453531</v>
      </c>
      <c r="AJ257" s="447">
        <f t="shared" si="68"/>
        <v>8541</v>
      </c>
      <c r="BG257" s="447">
        <f t="shared" si="66"/>
        <v>8241</v>
      </c>
      <c r="BH257" s="447">
        <v>8241</v>
      </c>
      <c r="BI257" s="447" t="s">
        <v>1984</v>
      </c>
      <c r="BJ257" s="447">
        <v>309845</v>
      </c>
      <c r="BK257" s="447">
        <v>188982</v>
      </c>
      <c r="BL257" s="447">
        <v>0.62114721135784545</v>
      </c>
      <c r="BM257" s="447">
        <v>0.37885278864215449</v>
      </c>
      <c r="BO257" s="447">
        <f t="shared" si="69"/>
        <v>8854</v>
      </c>
      <c r="BP257" s="448" t="s">
        <v>2036</v>
      </c>
      <c r="BQ257" s="447">
        <v>27819</v>
      </c>
      <c r="BR257" s="447">
        <v>0.72560578001512821</v>
      </c>
      <c r="BS257" s="447">
        <v>0.27439421998487179</v>
      </c>
      <c r="BT257" s="447">
        <f t="shared" si="70"/>
        <v>0</v>
      </c>
      <c r="CA257" s="926"/>
      <c r="CB257" s="1295">
        <f t="shared" si="71"/>
        <v>7026</v>
      </c>
      <c r="CC257" s="1295">
        <f t="shared" si="72"/>
        <v>7026</v>
      </c>
      <c r="CD257" s="447">
        <v>258</v>
      </c>
      <c r="CE257" s="1295" t="s">
        <v>1941</v>
      </c>
      <c r="CF257" s="1344"/>
      <c r="CG257" s="1366">
        <v>0.45551863886961919</v>
      </c>
      <c r="CH257" s="1367"/>
      <c r="CI257" s="1366">
        <v>0</v>
      </c>
      <c r="CJ257" s="1368"/>
      <c r="CK257" s="1366">
        <v>0.54448136113038081</v>
      </c>
      <c r="CN257" s="566" t="s">
        <v>1999</v>
      </c>
      <c r="CO257" s="447">
        <v>56762</v>
      </c>
      <c r="CQ257" s="566" t="s">
        <v>1999</v>
      </c>
      <c r="CR257" s="447">
        <v>9415</v>
      </c>
      <c r="CT257" s="566" t="s">
        <v>1999</v>
      </c>
      <c r="CU257" s="447">
        <v>107433</v>
      </c>
    </row>
    <row r="258" spans="1:99">
      <c r="A258" s="936">
        <f t="shared" si="59"/>
        <v>8339</v>
      </c>
      <c r="B258" s="448" t="s">
        <v>7997</v>
      </c>
      <c r="C258" s="447">
        <v>263692</v>
      </c>
      <c r="D258" s="447">
        <v>88054</v>
      </c>
      <c r="E258" s="449">
        <v>1</v>
      </c>
      <c r="F258" s="449">
        <v>0</v>
      </c>
      <c r="G258" s="449"/>
      <c r="H258" s="516">
        <f t="shared" si="57"/>
        <v>1</v>
      </c>
      <c r="I258" s="516">
        <f t="shared" si="58"/>
        <v>0</v>
      </c>
      <c r="J258" s="538"/>
      <c r="K258" s="538">
        <f t="shared" si="60"/>
        <v>0.53691319365556023</v>
      </c>
      <c r="L258" s="538">
        <f t="shared" si="61"/>
        <v>0</v>
      </c>
      <c r="M258" s="538">
        <f t="shared" si="62"/>
        <v>0.46308680634443972</v>
      </c>
      <c r="N258" s="538">
        <f t="shared" si="63"/>
        <v>0.53691319365556023</v>
      </c>
      <c r="O258" s="538">
        <f t="shared" si="64"/>
        <v>0</v>
      </c>
      <c r="P258" s="538">
        <f t="shared" si="65"/>
        <v>0.46308680634443972</v>
      </c>
      <c r="U258" s="798" t="s">
        <v>4990</v>
      </c>
      <c r="V258" s="1345"/>
      <c r="W258" s="547"/>
      <c r="X258" s="547"/>
      <c r="Z258" s="447" t="s">
        <v>4941</v>
      </c>
      <c r="AA258" s="542">
        <v>8</v>
      </c>
      <c r="AD258" s="447">
        <f t="shared" si="67"/>
        <v>8543</v>
      </c>
      <c r="AE258" s="448" t="s">
        <v>2008</v>
      </c>
      <c r="AF258" s="447">
        <v>476471</v>
      </c>
      <c r="AG258" s="447">
        <v>169219</v>
      </c>
      <c r="AH258" s="449">
        <v>0.73792532020009605</v>
      </c>
      <c r="AI258" s="449">
        <v>0.26207467979990395</v>
      </c>
      <c r="AJ258" s="447">
        <f t="shared" si="68"/>
        <v>8543</v>
      </c>
      <c r="BG258" s="447">
        <f t="shared" si="66"/>
        <v>8251</v>
      </c>
      <c r="BH258" s="447">
        <v>8251</v>
      </c>
      <c r="BI258" s="447" t="s">
        <v>1985</v>
      </c>
      <c r="BJ258" s="447">
        <v>35569</v>
      </c>
      <c r="BK258" s="447">
        <v>7671</v>
      </c>
      <c r="BL258" s="447">
        <v>0.82259481961147085</v>
      </c>
      <c r="BM258" s="447">
        <v>0.17740518038852915</v>
      </c>
      <c r="BO258" s="447">
        <f t="shared" si="69"/>
        <v>8859</v>
      </c>
      <c r="BP258" s="448" t="s">
        <v>2038</v>
      </c>
      <c r="BQ258" s="447">
        <v>12992</v>
      </c>
      <c r="BR258" s="447">
        <v>0.67455867082035303</v>
      </c>
      <c r="BS258" s="447">
        <v>0.32544132917964697</v>
      </c>
      <c r="BT258" s="447">
        <f t="shared" si="70"/>
        <v>0</v>
      </c>
      <c r="CA258" s="926"/>
      <c r="CB258" s="1295">
        <f t="shared" si="71"/>
        <v>7027</v>
      </c>
      <c r="CC258" s="1295">
        <f t="shared" si="72"/>
        <v>7027</v>
      </c>
      <c r="CD258" s="447">
        <v>259</v>
      </c>
      <c r="CE258" s="1295" t="s">
        <v>1942</v>
      </c>
      <c r="CF258" s="1344"/>
      <c r="CG258" s="1366">
        <v>0.47009768315094647</v>
      </c>
      <c r="CH258" s="1367"/>
      <c r="CI258" s="1366">
        <v>0</v>
      </c>
      <c r="CJ258" s="1368"/>
      <c r="CK258" s="1366">
        <v>0.52990231684905353</v>
      </c>
      <c r="CN258" s="566" t="s">
        <v>2000</v>
      </c>
      <c r="CO258" s="447">
        <v>57983</v>
      </c>
      <c r="CQ258" s="566" t="s">
        <v>2000</v>
      </c>
      <c r="CR258" s="447">
        <v>11174</v>
      </c>
      <c r="CT258" s="566" t="s">
        <v>2000</v>
      </c>
      <c r="CU258" s="447">
        <v>80093</v>
      </c>
    </row>
    <row r="259" spans="1:99">
      <c r="A259" s="447">
        <f t="shared" si="59"/>
        <v>8500</v>
      </c>
      <c r="B259" s="448" t="s">
        <v>7998</v>
      </c>
      <c r="C259" s="447">
        <v>461726</v>
      </c>
      <c r="D259" s="447">
        <v>143593</v>
      </c>
      <c r="E259" s="449">
        <v>1</v>
      </c>
      <c r="F259" s="449">
        <v>0</v>
      </c>
      <c r="G259" s="449"/>
      <c r="H259" s="516">
        <f t="shared" si="57"/>
        <v>1</v>
      </c>
      <c r="I259" s="516">
        <f t="shared" si="58"/>
        <v>0</v>
      </c>
      <c r="J259" s="538"/>
      <c r="K259" s="538">
        <f t="shared" si="60"/>
        <v>0.51094622623109653</v>
      </c>
      <c r="L259" s="538">
        <f t="shared" si="61"/>
        <v>0</v>
      </c>
      <c r="M259" s="538">
        <f t="shared" si="62"/>
        <v>0.48905377376890347</v>
      </c>
      <c r="N259" s="538">
        <f t="shared" si="63"/>
        <v>0.51094622623109653</v>
      </c>
      <c r="O259" s="538">
        <f t="shared" si="64"/>
        <v>0</v>
      </c>
      <c r="P259" s="538">
        <f t="shared" si="65"/>
        <v>0.48905377376890347</v>
      </c>
      <c r="U259" s="798" t="s">
        <v>4991</v>
      </c>
      <c r="V259" s="1345"/>
      <c r="W259" s="547"/>
      <c r="X259" s="547"/>
      <c r="Z259" s="447" t="s">
        <v>4942</v>
      </c>
      <c r="AA259" s="542">
        <v>8</v>
      </c>
      <c r="AD259" s="447">
        <f t="shared" si="67"/>
        <v>8545</v>
      </c>
      <c r="AE259" s="448" t="s">
        <v>2009</v>
      </c>
      <c r="AF259" s="447">
        <v>188981</v>
      </c>
      <c r="AG259" s="447">
        <v>57310</v>
      </c>
      <c r="AH259" s="449">
        <v>0.76730777819733564</v>
      </c>
      <c r="AI259" s="449">
        <v>0.23269222180266436</v>
      </c>
      <c r="AJ259" s="447">
        <f t="shared" si="68"/>
        <v>8545</v>
      </c>
      <c r="BG259" s="447">
        <f t="shared" si="66"/>
        <v>0</v>
      </c>
      <c r="BH259" s="447">
        <v>8264</v>
      </c>
      <c r="BI259" s="447" t="s">
        <v>1986</v>
      </c>
      <c r="BJ259" s="447">
        <v>40208</v>
      </c>
      <c r="BK259" s="447">
        <v>12366</v>
      </c>
      <c r="BL259" s="447">
        <v>0.7647886788146232</v>
      </c>
      <c r="BM259" s="447">
        <v>0.2352113211853768</v>
      </c>
      <c r="BO259" s="447">
        <f t="shared" si="69"/>
        <v>8860</v>
      </c>
      <c r="BP259" s="448" t="s">
        <v>2039</v>
      </c>
      <c r="BQ259" s="447">
        <v>28453</v>
      </c>
      <c r="BR259" s="447">
        <v>0.76517412935323381</v>
      </c>
      <c r="BS259" s="447">
        <v>0.23482587064676619</v>
      </c>
      <c r="BT259" s="447">
        <f t="shared" si="70"/>
        <v>0</v>
      </c>
      <c r="CA259" s="926"/>
      <c r="CB259" s="1295">
        <f t="shared" si="71"/>
        <v>7028</v>
      </c>
      <c r="CC259" s="1295">
        <f t="shared" si="72"/>
        <v>7028</v>
      </c>
      <c r="CD259" s="447">
        <v>260</v>
      </c>
      <c r="CE259" s="1295" t="s">
        <v>1943</v>
      </c>
      <c r="CF259" s="1344"/>
      <c r="CG259" s="1366">
        <v>0.44595808960950895</v>
      </c>
      <c r="CH259" s="1367"/>
      <c r="CI259" s="1366">
        <v>0</v>
      </c>
      <c r="CJ259" s="1368"/>
      <c r="CK259" s="1366">
        <v>0.554041910390491</v>
      </c>
      <c r="CN259" s="566" t="s">
        <v>2001</v>
      </c>
      <c r="CO259" s="447">
        <v>122397</v>
      </c>
      <c r="CQ259" s="566" t="s">
        <v>2001</v>
      </c>
      <c r="CR259" s="447">
        <v>22069</v>
      </c>
      <c r="CT259" s="566" t="s">
        <v>2001</v>
      </c>
      <c r="CU259" s="447">
        <v>189564</v>
      </c>
    </row>
    <row r="260" spans="1:99">
      <c r="A260" s="447">
        <f t="shared" si="59"/>
        <v>8501</v>
      </c>
      <c r="B260" s="448" t="s">
        <v>1992</v>
      </c>
      <c r="C260" s="447">
        <v>104119</v>
      </c>
      <c r="D260" s="447">
        <v>41880</v>
      </c>
      <c r="E260" s="449">
        <v>1</v>
      </c>
      <c r="F260" s="449">
        <v>0</v>
      </c>
      <c r="G260" s="449"/>
      <c r="H260" s="516">
        <f t="shared" si="57"/>
        <v>1</v>
      </c>
      <c r="I260" s="516">
        <f t="shared" si="58"/>
        <v>0</v>
      </c>
      <c r="J260" s="538"/>
      <c r="K260" s="538">
        <f t="shared" si="60"/>
        <v>0.48571651729053172</v>
      </c>
      <c r="L260" s="538">
        <f t="shared" si="61"/>
        <v>0</v>
      </c>
      <c r="M260" s="538">
        <f t="shared" si="62"/>
        <v>0.51428348270946833</v>
      </c>
      <c r="N260" s="538">
        <f t="shared" si="63"/>
        <v>0.48571651729053172</v>
      </c>
      <c r="O260" s="538">
        <f t="shared" si="64"/>
        <v>0</v>
      </c>
      <c r="P260" s="538">
        <f t="shared" si="65"/>
        <v>0.51428348270946833</v>
      </c>
      <c r="U260" s="1336" t="s">
        <v>4992</v>
      </c>
      <c r="V260" s="1345"/>
      <c r="W260" s="547"/>
      <c r="X260" s="547"/>
      <c r="Z260" s="447" t="s">
        <v>4943</v>
      </c>
      <c r="AA260" s="542">
        <v>8</v>
      </c>
      <c r="AD260" s="447">
        <f t="shared" si="67"/>
        <v>8547</v>
      </c>
      <c r="AE260" s="448" t="s">
        <v>2010</v>
      </c>
      <c r="AF260" s="447">
        <v>292914</v>
      </c>
      <c r="AG260" s="447">
        <v>102998</v>
      </c>
      <c r="AH260" s="449">
        <v>0.73984622845480819</v>
      </c>
      <c r="AI260" s="449">
        <v>0.26015377154519181</v>
      </c>
      <c r="AJ260" s="447">
        <f t="shared" si="68"/>
        <v>8547</v>
      </c>
      <c r="BG260" s="447">
        <f t="shared" si="66"/>
        <v>8266</v>
      </c>
      <c r="BH260" s="447">
        <v>8266</v>
      </c>
      <c r="BI260" s="447" t="s">
        <v>1987</v>
      </c>
      <c r="BJ260" s="447">
        <v>12300</v>
      </c>
      <c r="BK260" s="447">
        <v>3611</v>
      </c>
      <c r="BL260" s="447">
        <v>0.77305009113192136</v>
      </c>
      <c r="BM260" s="447">
        <v>0.2269499088680787</v>
      </c>
      <c r="BO260" s="447">
        <f t="shared" si="69"/>
        <v>8862</v>
      </c>
      <c r="BP260" s="448" t="s">
        <v>2040</v>
      </c>
      <c r="BQ260" s="447">
        <v>55046</v>
      </c>
      <c r="BR260" s="447">
        <v>0.71275411109672404</v>
      </c>
      <c r="BS260" s="447">
        <v>0.28724588890327596</v>
      </c>
      <c r="BT260" s="447">
        <f t="shared" si="70"/>
        <v>0</v>
      </c>
      <c r="CA260" s="926"/>
      <c r="CB260" s="1295">
        <f t="shared" si="71"/>
        <v>7034</v>
      </c>
      <c r="CC260" s="1295">
        <f t="shared" si="72"/>
        <v>7034</v>
      </c>
      <c r="CD260" s="447">
        <v>261</v>
      </c>
      <c r="CE260" s="1295" t="s">
        <v>1944</v>
      </c>
      <c r="CF260" s="1344"/>
      <c r="CG260" s="1366">
        <v>0.46379082198082944</v>
      </c>
      <c r="CH260" s="1367"/>
      <c r="CI260" s="1366">
        <v>0</v>
      </c>
      <c r="CJ260" s="1368"/>
      <c r="CK260" s="1366">
        <v>0.53620917801917056</v>
      </c>
      <c r="CN260" s="566" t="s">
        <v>2002</v>
      </c>
      <c r="CO260" s="447">
        <v>87530</v>
      </c>
      <c r="CQ260" s="566" t="s">
        <v>2002</v>
      </c>
      <c r="CR260" s="447">
        <v>15351</v>
      </c>
      <c r="CT260" s="566" t="s">
        <v>2002</v>
      </c>
      <c r="CU260" s="447">
        <v>120332</v>
      </c>
    </row>
    <row r="261" spans="1:99">
      <c r="A261" s="447">
        <f t="shared" si="59"/>
        <v>8502</v>
      </c>
      <c r="B261" s="448" t="s">
        <v>7999</v>
      </c>
      <c r="C261" s="447">
        <v>417551</v>
      </c>
      <c r="D261" s="447">
        <v>138248</v>
      </c>
      <c r="E261" s="449">
        <v>1</v>
      </c>
      <c r="F261" s="449">
        <v>0</v>
      </c>
      <c r="G261" s="449"/>
      <c r="H261" s="516">
        <f t="shared" ref="H261:H308" si="73">E261</f>
        <v>1</v>
      </c>
      <c r="I261" s="516">
        <f t="shared" ref="I261:I308" si="74">F261</f>
        <v>0</v>
      </c>
      <c r="J261" s="538"/>
      <c r="K261" s="538">
        <f t="shared" si="60"/>
        <v>0.48705746026438523</v>
      </c>
      <c r="L261" s="538">
        <f t="shared" si="61"/>
        <v>0</v>
      </c>
      <c r="M261" s="538">
        <f t="shared" si="62"/>
        <v>0.51294253973561477</v>
      </c>
      <c r="N261" s="538">
        <f t="shared" si="63"/>
        <v>0.48705746026438523</v>
      </c>
      <c r="O261" s="538">
        <f t="shared" si="64"/>
        <v>0</v>
      </c>
      <c r="P261" s="538">
        <f t="shared" si="65"/>
        <v>0.51294253973561477</v>
      </c>
      <c r="U261" s="798" t="s">
        <v>4993</v>
      </c>
      <c r="V261" s="1345"/>
      <c r="W261" s="547"/>
      <c r="X261" s="547"/>
      <c r="Z261" s="447" t="s">
        <v>4944</v>
      </c>
      <c r="AA261" s="542">
        <v>8</v>
      </c>
      <c r="AD261" s="447">
        <f t="shared" si="67"/>
        <v>8548</v>
      </c>
      <c r="AE261" s="448" t="s">
        <v>2011</v>
      </c>
      <c r="AF261" s="447">
        <v>218127</v>
      </c>
      <c r="AG261" s="447">
        <v>68141</v>
      </c>
      <c r="AH261" s="449">
        <v>0.76196780639121386</v>
      </c>
      <c r="AI261" s="449">
        <v>0.23803219360878614</v>
      </c>
      <c r="AJ261" s="447">
        <f t="shared" si="68"/>
        <v>8548</v>
      </c>
      <c r="BG261" s="447">
        <f t="shared" si="66"/>
        <v>8268</v>
      </c>
      <c r="BH261" s="447">
        <v>8268</v>
      </c>
      <c r="BI261" s="447" t="s">
        <v>1988</v>
      </c>
      <c r="BJ261" s="447">
        <v>40208</v>
      </c>
      <c r="BK261" s="447">
        <v>12366</v>
      </c>
      <c r="BL261" s="447">
        <v>0.7647886788146232</v>
      </c>
      <c r="BM261" s="447">
        <v>0.2352113211853768</v>
      </c>
      <c r="BO261" s="447">
        <f t="shared" si="69"/>
        <v>8863</v>
      </c>
      <c r="BP261" s="448" t="s">
        <v>2041</v>
      </c>
      <c r="BQ261" s="447">
        <v>22741</v>
      </c>
      <c r="BR261" s="447">
        <v>0.72382073970335481</v>
      </c>
      <c r="BS261" s="447">
        <v>0.27617926029664519</v>
      </c>
      <c r="BT261" s="447">
        <f t="shared" si="70"/>
        <v>0</v>
      </c>
      <c r="CA261" s="926"/>
      <c r="CB261" s="1295">
        <f t="shared" si="71"/>
        <v>7110</v>
      </c>
      <c r="CC261" s="1295">
        <f t="shared" si="72"/>
        <v>7110</v>
      </c>
      <c r="CD261" s="447">
        <v>262</v>
      </c>
      <c r="CE261" s="1295" t="s">
        <v>4279</v>
      </c>
      <c r="CF261" s="1344"/>
      <c r="CG261" s="1366">
        <v>0.45789638713723302</v>
      </c>
      <c r="CH261" s="1367"/>
      <c r="CI261" s="1366">
        <v>0</v>
      </c>
      <c r="CJ261" s="1368"/>
      <c r="CK261" s="1366">
        <v>0.54210361286276698</v>
      </c>
      <c r="CN261" s="566" t="s">
        <v>2003</v>
      </c>
      <c r="CO261" s="447">
        <v>158912</v>
      </c>
      <c r="CQ261" s="566" t="s">
        <v>2003</v>
      </c>
      <c r="CR261" s="447">
        <v>23997</v>
      </c>
      <c r="CT261" s="566" t="s">
        <v>2003</v>
      </c>
      <c r="CU261" s="447">
        <v>271410</v>
      </c>
    </row>
    <row r="262" spans="1:99">
      <c r="A262" s="447">
        <f t="shared" ref="A262:A325" si="75">LEFT(B262,4)+0</f>
        <v>8504</v>
      </c>
      <c r="B262" s="448" t="s">
        <v>8000</v>
      </c>
      <c r="C262" s="447">
        <v>60829</v>
      </c>
      <c r="D262" s="447">
        <v>18699</v>
      </c>
      <c r="E262" s="449">
        <v>1</v>
      </c>
      <c r="F262" s="449">
        <v>0</v>
      </c>
      <c r="G262" s="449"/>
      <c r="H262" s="516">
        <f t="shared" si="73"/>
        <v>1</v>
      </c>
      <c r="I262" s="516">
        <f t="shared" si="74"/>
        <v>0</v>
      </c>
      <c r="J262" s="538"/>
      <c r="K262" s="538">
        <f t="shared" ref="K262:K325" si="76">IFERROR(VLOOKUP($A262,three,5,0),"")</f>
        <v>0.45314323828580955</v>
      </c>
      <c r="L262" s="538">
        <f t="shared" ref="L262:L325" si="77">IFERROR(VLOOKUP($A262,three,7,0),"")</f>
        <v>0</v>
      </c>
      <c r="M262" s="538">
        <f t="shared" ref="M262:M325" si="78">IFERROR(VLOOKUP($A262,three,9,0),"")</f>
        <v>0.5468567617141904</v>
      </c>
      <c r="N262" s="538">
        <f t="shared" ref="N262:N308" si="79">IFERROR(VLOOKUP($A262,three,5,0),"")</f>
        <v>0.45314323828580955</v>
      </c>
      <c r="O262" s="538">
        <f t="shared" ref="O262:O308" si="80">IFERROR(VLOOKUP($A262,three,7,0),"")</f>
        <v>0</v>
      </c>
      <c r="P262" s="538">
        <f t="shared" ref="P262:P308" si="81">IFERROR(VLOOKUP($A262,three,9,0),"")</f>
        <v>0.5468567617141904</v>
      </c>
      <c r="U262" s="798" t="s">
        <v>4994</v>
      </c>
      <c r="V262" s="1345"/>
      <c r="W262" s="547"/>
      <c r="X262" s="547"/>
      <c r="Z262" s="447" t="s">
        <v>4945</v>
      </c>
      <c r="AA262" s="542">
        <v>8</v>
      </c>
      <c r="AD262" s="447">
        <f t="shared" si="67"/>
        <v>8550</v>
      </c>
      <c r="AE262" s="447" t="s">
        <v>2012</v>
      </c>
      <c r="AF262" s="447">
        <v>82952</v>
      </c>
      <c r="AG262" s="447">
        <v>25018</v>
      </c>
      <c r="AH262" s="449">
        <v>0.76828748726498097</v>
      </c>
      <c r="AI262" s="449">
        <v>0.23171251273501903</v>
      </c>
      <c r="AJ262" s="447">
        <f t="shared" si="68"/>
        <v>8550</v>
      </c>
      <c r="BG262" s="447">
        <f t="shared" ref="BG262:BG325" si="82">IFERROR(VLOOKUP(BH262,dc,1,0),0)</f>
        <v>8269</v>
      </c>
      <c r="BH262" s="447">
        <v>8269</v>
      </c>
      <c r="BI262" s="447" t="s">
        <v>1989</v>
      </c>
      <c r="BJ262" s="447">
        <v>10867</v>
      </c>
      <c r="BK262" s="447">
        <v>3536</v>
      </c>
      <c r="BL262" s="447">
        <v>0.75449559119627851</v>
      </c>
      <c r="BM262" s="447">
        <v>0.24550440880372146</v>
      </c>
      <c r="BO262" s="447">
        <f t="shared" si="69"/>
        <v>8864</v>
      </c>
      <c r="BP262" s="448" t="s">
        <v>2042</v>
      </c>
      <c r="BQ262" s="447">
        <v>28311</v>
      </c>
      <c r="BR262" s="447">
        <v>0.728819667910928</v>
      </c>
      <c r="BS262" s="447">
        <v>0.271180332089072</v>
      </c>
      <c r="BT262" s="447">
        <f t="shared" si="70"/>
        <v>0</v>
      </c>
      <c r="CA262" s="926"/>
      <c r="CB262" s="1295">
        <f t="shared" si="71"/>
        <v>7150</v>
      </c>
      <c r="CC262" s="1295">
        <f t="shared" si="72"/>
        <v>7150</v>
      </c>
      <c r="CD262" s="447">
        <v>263</v>
      </c>
      <c r="CE262" s="1295" t="s">
        <v>2547</v>
      </c>
      <c r="CF262" s="1344"/>
      <c r="CG262" s="1366">
        <v>0.47219741566276041</v>
      </c>
      <c r="CH262" s="1367"/>
      <c r="CI262" s="1366">
        <v>0</v>
      </c>
      <c r="CJ262" s="1368"/>
      <c r="CK262" s="1366">
        <v>0.52912557015966954</v>
      </c>
      <c r="CN262" s="566" t="s">
        <v>2004</v>
      </c>
      <c r="CO262" s="447">
        <v>35436</v>
      </c>
      <c r="CQ262" s="566" t="s">
        <v>2004</v>
      </c>
      <c r="CR262" s="447">
        <v>6486</v>
      </c>
      <c r="CT262" s="566" t="s">
        <v>2004</v>
      </c>
      <c r="CU262" s="447">
        <v>60060</v>
      </c>
    </row>
    <row r="263" spans="1:99">
      <c r="A263" s="447">
        <f t="shared" si="75"/>
        <v>8506</v>
      </c>
      <c r="B263" s="448" t="s">
        <v>1995</v>
      </c>
      <c r="C263" s="447">
        <v>39333</v>
      </c>
      <c r="D263" s="447">
        <v>14502</v>
      </c>
      <c r="E263" s="449">
        <v>1</v>
      </c>
      <c r="F263" s="449">
        <v>0</v>
      </c>
      <c r="G263" s="449"/>
      <c r="H263" s="516">
        <f t="shared" si="73"/>
        <v>1</v>
      </c>
      <c r="I263" s="516">
        <f t="shared" si="74"/>
        <v>0</v>
      </c>
      <c r="J263" s="538"/>
      <c r="K263" s="538">
        <f t="shared" si="76"/>
        <v>0.49748348537275872</v>
      </c>
      <c r="L263" s="538">
        <f t="shared" si="77"/>
        <v>0</v>
      </c>
      <c r="M263" s="538">
        <f t="shared" si="78"/>
        <v>0.50251651462724123</v>
      </c>
      <c r="N263" s="538">
        <f t="shared" si="79"/>
        <v>0.49748348537275872</v>
      </c>
      <c r="O263" s="538">
        <f t="shared" si="80"/>
        <v>0</v>
      </c>
      <c r="P263" s="538">
        <f t="shared" si="81"/>
        <v>0.50251651462724123</v>
      </c>
      <c r="U263" s="798" t="s">
        <v>4995</v>
      </c>
      <c r="V263" s="1345"/>
      <c r="W263" s="547"/>
      <c r="X263" s="547"/>
      <c r="Z263" s="447" t="s">
        <v>4946</v>
      </c>
      <c r="AA263" s="542">
        <v>8</v>
      </c>
      <c r="AD263" s="447">
        <f t="shared" ref="AD263:AD316" si="83">LEFT(AE263,4)+0</f>
        <v>8552</v>
      </c>
      <c r="AE263" s="447" t="s">
        <v>2013</v>
      </c>
      <c r="AF263" s="447">
        <v>77035</v>
      </c>
      <c r="AG263" s="447">
        <v>44220</v>
      </c>
      <c r="AH263" s="449">
        <v>0.63531400766978685</v>
      </c>
      <c r="AI263" s="449">
        <v>0.36468599233021315</v>
      </c>
      <c r="AJ263" s="447">
        <f t="shared" ref="AJ263:AJ316" si="84">IFERROR(VLOOKUP(AD263,A$6:A$292,1,0),"NEW")</f>
        <v>8552</v>
      </c>
      <c r="BG263" s="447">
        <f t="shared" si="82"/>
        <v>8320</v>
      </c>
      <c r="BH263" s="447">
        <v>8320</v>
      </c>
      <c r="BI263" s="447" t="s">
        <v>1990</v>
      </c>
      <c r="BJ263" s="447">
        <v>89318</v>
      </c>
      <c r="BK263" s="447">
        <v>15788</v>
      </c>
      <c r="BL263" s="447">
        <v>0.84978973607596142</v>
      </c>
      <c r="BM263" s="447">
        <v>0.15021026392403858</v>
      </c>
      <c r="BO263" s="447">
        <f t="shared" ref="BO263:BO287" si="85">LEFT(BP263,4)+0</f>
        <v>8865</v>
      </c>
      <c r="BP263" s="448" t="s">
        <v>2043</v>
      </c>
      <c r="BQ263" s="447">
        <v>3659232</v>
      </c>
      <c r="BR263" s="447">
        <v>0.73563832129092621</v>
      </c>
      <c r="BS263" s="447">
        <v>0.26436167870907379</v>
      </c>
      <c r="BT263" s="447">
        <f t="shared" ref="BT263:BT287" si="86">BR263+BS263-1</f>
        <v>0</v>
      </c>
      <c r="CA263" s="926"/>
      <c r="CB263" s="1295">
        <f t="shared" si="71"/>
        <v>7190</v>
      </c>
      <c r="CC263" s="1295">
        <f t="shared" si="72"/>
        <v>7190</v>
      </c>
      <c r="CD263" s="447">
        <v>264</v>
      </c>
      <c r="CE263" s="1295" t="s">
        <v>5157</v>
      </c>
      <c r="CF263" s="1344"/>
      <c r="CG263" s="1366">
        <v>0.47511586265009481</v>
      </c>
      <c r="CH263" s="1367"/>
      <c r="CI263" s="1366">
        <v>0</v>
      </c>
      <c r="CJ263" s="1368"/>
      <c r="CK263" s="1366">
        <v>0.52488413734990524</v>
      </c>
      <c r="CN263" s="566" t="s">
        <v>2005</v>
      </c>
      <c r="CO263" s="447">
        <v>140539</v>
      </c>
      <c r="CQ263" s="566" t="s">
        <v>2005</v>
      </c>
      <c r="CR263" s="447">
        <v>26480</v>
      </c>
      <c r="CT263" s="566" t="s">
        <v>2005</v>
      </c>
      <c r="CU263" s="447">
        <v>271347</v>
      </c>
    </row>
    <row r="264" spans="1:99">
      <c r="A264" s="447">
        <f t="shared" si="75"/>
        <v>8507</v>
      </c>
      <c r="B264" s="448" t="s">
        <v>1996</v>
      </c>
      <c r="C264" s="447">
        <v>219344</v>
      </c>
      <c r="D264" s="447">
        <v>65413</v>
      </c>
      <c r="E264" s="449">
        <v>1</v>
      </c>
      <c r="F264" s="449">
        <v>0</v>
      </c>
      <c r="G264" s="449"/>
      <c r="H264" s="516">
        <f t="shared" si="73"/>
        <v>1</v>
      </c>
      <c r="I264" s="516">
        <f t="shared" si="74"/>
        <v>0</v>
      </c>
      <c r="J264" s="538"/>
      <c r="K264" s="538">
        <f t="shared" si="76"/>
        <v>0.47817189631650753</v>
      </c>
      <c r="L264" s="538">
        <f t="shared" si="77"/>
        <v>0</v>
      </c>
      <c r="M264" s="538">
        <f t="shared" si="78"/>
        <v>0.52182810368349253</v>
      </c>
      <c r="N264" s="538">
        <f t="shared" si="79"/>
        <v>0.47817189631650753</v>
      </c>
      <c r="O264" s="538">
        <f t="shared" si="80"/>
        <v>0</v>
      </c>
      <c r="P264" s="538">
        <f t="shared" si="81"/>
        <v>0.52182810368349253</v>
      </c>
      <c r="U264" s="1336" t="s">
        <v>4996</v>
      </c>
      <c r="V264" s="1345"/>
      <c r="W264" s="547"/>
      <c r="X264" s="547"/>
      <c r="Z264" s="447" t="s">
        <v>4947</v>
      </c>
      <c r="AA264" s="542">
        <v>8</v>
      </c>
      <c r="AD264" s="447">
        <f t="shared" si="83"/>
        <v>8553</v>
      </c>
      <c r="AE264" s="447" t="s">
        <v>2014</v>
      </c>
      <c r="AF264" s="447">
        <v>62410</v>
      </c>
      <c r="AG264" s="447">
        <v>15676</v>
      </c>
      <c r="AH264" s="449">
        <v>0.79924698409445993</v>
      </c>
      <c r="AI264" s="449">
        <v>0.20075301590554007</v>
      </c>
      <c r="AJ264" s="447">
        <f t="shared" si="84"/>
        <v>8553</v>
      </c>
      <c r="BG264" s="447">
        <f t="shared" si="82"/>
        <v>8500</v>
      </c>
      <c r="BH264" s="447">
        <v>8500</v>
      </c>
      <c r="BI264" s="447" t="s">
        <v>1991</v>
      </c>
      <c r="BJ264" s="447">
        <v>462759</v>
      </c>
      <c r="BK264" s="447">
        <v>118389</v>
      </c>
      <c r="BL264" s="447">
        <v>0.79628425117181856</v>
      </c>
      <c r="BM264" s="447">
        <v>0.20371574882818147</v>
      </c>
      <c r="BO264" s="447">
        <f t="shared" si="85"/>
        <v>8866</v>
      </c>
      <c r="BP264" s="448" t="s">
        <v>2044</v>
      </c>
      <c r="BQ264" s="447">
        <v>14959</v>
      </c>
      <c r="BR264" s="447">
        <v>0.7562307264546787</v>
      </c>
      <c r="BS264" s="447">
        <v>0.2437692735453213</v>
      </c>
      <c r="BT264" s="447">
        <f t="shared" si="86"/>
        <v>0</v>
      </c>
      <c r="CA264" s="926"/>
      <c r="CB264" s="1295">
        <f t="shared" si="71"/>
        <v>7562</v>
      </c>
      <c r="CC264" s="1295">
        <f t="shared" si="72"/>
        <v>7562</v>
      </c>
      <c r="CD264" s="447">
        <v>265</v>
      </c>
      <c r="CE264" s="1295" t="s">
        <v>8022</v>
      </c>
      <c r="CF264" s="1344"/>
      <c r="CG264" s="1366" t="s">
        <v>8073</v>
      </c>
      <c r="CH264" s="1367"/>
      <c r="CI264" s="1366">
        <v>0</v>
      </c>
      <c r="CJ264" s="1368"/>
      <c r="CK264" s="1366" t="s">
        <v>8073</v>
      </c>
      <c r="CN264" s="566" t="s">
        <v>2397</v>
      </c>
      <c r="CO264" s="447">
        <v>79816</v>
      </c>
      <c r="CQ264" s="566" t="s">
        <v>2397</v>
      </c>
      <c r="CR264" s="447">
        <v>18017</v>
      </c>
      <c r="CT264" s="566" t="s">
        <v>2397</v>
      </c>
      <c r="CU264" s="447">
        <v>126316</v>
      </c>
    </row>
    <row r="265" spans="1:99">
      <c r="A265" s="447">
        <f t="shared" si="75"/>
        <v>8511</v>
      </c>
      <c r="B265" s="448" t="s">
        <v>1997</v>
      </c>
      <c r="C265" s="447">
        <v>0</v>
      </c>
      <c r="D265" s="447">
        <v>0</v>
      </c>
      <c r="E265" s="449">
        <v>1</v>
      </c>
      <c r="F265" s="449">
        <v>0</v>
      </c>
      <c r="G265" s="449"/>
      <c r="H265" s="516">
        <f t="shared" si="73"/>
        <v>1</v>
      </c>
      <c r="I265" s="516">
        <f t="shared" si="74"/>
        <v>0</v>
      </c>
      <c r="J265" s="538"/>
      <c r="K265" s="538">
        <f t="shared" si="76"/>
        <v>0.43923324791312512</v>
      </c>
      <c r="L265" s="538">
        <f t="shared" si="77"/>
        <v>0</v>
      </c>
      <c r="M265" s="538">
        <f t="shared" si="78"/>
        <v>0.52567680714485066</v>
      </c>
      <c r="N265" s="538">
        <f t="shared" si="79"/>
        <v>0.43923324791312512</v>
      </c>
      <c r="O265" s="538">
        <f t="shared" si="80"/>
        <v>0</v>
      </c>
      <c r="P265" s="538">
        <f t="shared" si="81"/>
        <v>0.52567680714485066</v>
      </c>
      <c r="U265" s="798" t="s">
        <v>4997</v>
      </c>
      <c r="V265" s="1345"/>
      <c r="W265" s="547"/>
      <c r="X265" s="547"/>
      <c r="Z265" s="447" t="s">
        <v>4948</v>
      </c>
      <c r="AA265" s="542">
        <v>8</v>
      </c>
      <c r="AD265" s="447">
        <f t="shared" si="83"/>
        <v>8554</v>
      </c>
      <c r="AE265" s="447" t="s">
        <v>2015</v>
      </c>
      <c r="AF265" s="447">
        <v>1860767</v>
      </c>
      <c r="AG265" s="447">
        <v>563657</v>
      </c>
      <c r="AH265" s="449">
        <v>0.76750890108330883</v>
      </c>
      <c r="AI265" s="449">
        <v>0.23249109891669117</v>
      </c>
      <c r="AJ265" s="447" t="str">
        <f t="shared" si="84"/>
        <v>NEW</v>
      </c>
      <c r="BG265" s="447">
        <f t="shared" si="82"/>
        <v>8501</v>
      </c>
      <c r="BH265" s="447">
        <v>8501</v>
      </c>
      <c r="BI265" s="447" t="s">
        <v>1992</v>
      </c>
      <c r="BJ265" s="447">
        <v>33129</v>
      </c>
      <c r="BK265" s="447">
        <v>8770</v>
      </c>
      <c r="BL265" s="447">
        <v>0.79068712857108758</v>
      </c>
      <c r="BM265" s="447">
        <v>0.20931287142891239</v>
      </c>
      <c r="BO265" s="447">
        <f t="shared" si="85"/>
        <v>8867</v>
      </c>
      <c r="BP265" s="448" t="s">
        <v>2045</v>
      </c>
      <c r="BQ265" s="447">
        <v>3659232</v>
      </c>
      <c r="BR265" s="447">
        <v>0.73563832129092621</v>
      </c>
      <c r="BS265" s="447">
        <v>0.26436167870907379</v>
      </c>
      <c r="BT265" s="447">
        <f t="shared" si="86"/>
        <v>0</v>
      </c>
      <c r="CA265" s="926"/>
      <c r="CB265" s="1295">
        <f t="shared" si="71"/>
        <v>7600</v>
      </c>
      <c r="CC265" s="1295">
        <f t="shared" si="72"/>
        <v>7600</v>
      </c>
      <c r="CD265" s="447">
        <v>266</v>
      </c>
      <c r="CE265" s="1295" t="s">
        <v>1948</v>
      </c>
      <c r="CF265" s="1344"/>
      <c r="CG265" s="1366">
        <v>0.50783208797755874</v>
      </c>
      <c r="CH265" s="1367"/>
      <c r="CI265" s="1366">
        <v>0</v>
      </c>
      <c r="CJ265" s="1368"/>
      <c r="CK265" s="1366">
        <v>0.4921679120224412</v>
      </c>
      <c r="CN265" s="566" t="s">
        <v>2006</v>
      </c>
      <c r="CO265" s="447">
        <v>229121</v>
      </c>
      <c r="CQ265" s="566" t="s">
        <v>2006</v>
      </c>
      <c r="CR265" s="447">
        <v>43293</v>
      </c>
      <c r="CT265" s="566" t="s">
        <v>2006</v>
      </c>
      <c r="CU265" s="447">
        <v>372475</v>
      </c>
    </row>
    <row r="266" spans="1:99">
      <c r="A266" s="447">
        <f t="shared" si="75"/>
        <v>8517</v>
      </c>
      <c r="B266" s="448" t="s">
        <v>8001</v>
      </c>
      <c r="C266" s="447">
        <v>86186</v>
      </c>
      <c r="D266" s="447">
        <v>31977</v>
      </c>
      <c r="E266" s="449">
        <v>1</v>
      </c>
      <c r="F266" s="449">
        <v>0</v>
      </c>
      <c r="G266" s="449"/>
      <c r="H266" s="516">
        <f t="shared" si="73"/>
        <v>1</v>
      </c>
      <c r="I266" s="516">
        <f t="shared" si="74"/>
        <v>0</v>
      </c>
      <c r="J266" s="538"/>
      <c r="K266" s="538">
        <f t="shared" si="76"/>
        <v>0.46508381042074565</v>
      </c>
      <c r="L266" s="538">
        <f t="shared" si="77"/>
        <v>0</v>
      </c>
      <c r="M266" s="538">
        <f t="shared" si="78"/>
        <v>0.53491618957925435</v>
      </c>
      <c r="N266" s="538">
        <f t="shared" si="79"/>
        <v>0.46508381042074565</v>
      </c>
      <c r="O266" s="538">
        <f t="shared" si="80"/>
        <v>0</v>
      </c>
      <c r="P266" s="538">
        <f t="shared" si="81"/>
        <v>0.53491618957925435</v>
      </c>
      <c r="U266" s="1295"/>
      <c r="V266" s="1345"/>
      <c r="W266" s="547"/>
      <c r="X266" s="547"/>
      <c r="Z266" s="447" t="s">
        <v>4899</v>
      </c>
      <c r="AA266" s="542">
        <v>8</v>
      </c>
      <c r="AD266" s="447">
        <f t="shared" si="83"/>
        <v>8555</v>
      </c>
      <c r="AE266" s="447" t="s">
        <v>2016</v>
      </c>
      <c r="AF266" s="447">
        <v>41362</v>
      </c>
      <c r="AG266" s="447">
        <v>12380</v>
      </c>
      <c r="AH266" s="449">
        <v>0.76964013248483498</v>
      </c>
      <c r="AI266" s="449">
        <v>0.23035986751516502</v>
      </c>
      <c r="AJ266" s="447">
        <f t="shared" si="84"/>
        <v>8555</v>
      </c>
      <c r="BG266" s="447">
        <f t="shared" si="82"/>
        <v>8502</v>
      </c>
      <c r="BH266" s="447">
        <v>8502</v>
      </c>
      <c r="BI266" s="447" t="s">
        <v>1993</v>
      </c>
      <c r="BJ266" s="447">
        <v>305694</v>
      </c>
      <c r="BK266" s="447">
        <v>57058</v>
      </c>
      <c r="BL266" s="447">
        <v>0.8427079657727593</v>
      </c>
      <c r="BM266" s="447">
        <v>0.15729203422724064</v>
      </c>
      <c r="BO266" s="447">
        <f t="shared" si="85"/>
        <v>8870</v>
      </c>
      <c r="BP266" s="448" t="s">
        <v>2046</v>
      </c>
      <c r="BQ266" s="447">
        <v>71688</v>
      </c>
      <c r="BR266" s="447">
        <v>0.73495248152059134</v>
      </c>
      <c r="BS266" s="447">
        <v>0.26504751847940866</v>
      </c>
      <c r="BT266" s="447">
        <f t="shared" si="86"/>
        <v>0</v>
      </c>
      <c r="CA266" s="926"/>
      <c r="CB266" s="1295">
        <f t="shared" si="71"/>
        <v>7610</v>
      </c>
      <c r="CC266" s="1295">
        <f t="shared" si="72"/>
        <v>7610</v>
      </c>
      <c r="CD266" s="447">
        <v>267</v>
      </c>
      <c r="CE266" s="1295" t="s">
        <v>1949</v>
      </c>
      <c r="CF266" s="1344"/>
      <c r="CG266" s="1366">
        <v>0.48789298189901559</v>
      </c>
      <c r="CH266" s="1367"/>
      <c r="CI266" s="1366">
        <v>0</v>
      </c>
      <c r="CJ266" s="1368"/>
      <c r="CK266" s="1366">
        <v>0.51210701810098447</v>
      </c>
      <c r="CN266" s="566" t="s">
        <v>2007</v>
      </c>
      <c r="CO266" s="447">
        <v>265893</v>
      </c>
      <c r="CQ266" s="566" t="s">
        <v>2007</v>
      </c>
      <c r="CR266" s="447">
        <v>58048</v>
      </c>
      <c r="CT266" s="566" t="s">
        <v>2007</v>
      </c>
      <c r="CU266" s="447">
        <v>497356</v>
      </c>
    </row>
    <row r="267" spans="1:99">
      <c r="A267" s="447">
        <f t="shared" si="75"/>
        <v>8520</v>
      </c>
      <c r="B267" s="448" t="s">
        <v>8002</v>
      </c>
      <c r="C267" s="447">
        <v>143573</v>
      </c>
      <c r="D267" s="447">
        <v>45982</v>
      </c>
      <c r="E267" s="449">
        <v>1</v>
      </c>
      <c r="F267" s="449">
        <v>0</v>
      </c>
      <c r="G267" s="449"/>
      <c r="H267" s="516">
        <f t="shared" si="73"/>
        <v>1</v>
      </c>
      <c r="I267" s="516">
        <f t="shared" si="74"/>
        <v>0</v>
      </c>
      <c r="J267" s="538"/>
      <c r="K267" s="538">
        <f t="shared" si="76"/>
        <v>0.47340275602881304</v>
      </c>
      <c r="L267" s="538">
        <f t="shared" si="77"/>
        <v>0</v>
      </c>
      <c r="M267" s="538">
        <f t="shared" si="78"/>
        <v>0.52659724397118701</v>
      </c>
      <c r="N267" s="538">
        <f t="shared" si="79"/>
        <v>0.47340275602881304</v>
      </c>
      <c r="O267" s="538">
        <f t="shared" si="80"/>
        <v>0</v>
      </c>
      <c r="P267" s="538">
        <f t="shared" si="81"/>
        <v>0.52659724397118701</v>
      </c>
      <c r="U267" s="1295"/>
      <c r="V267" s="1345"/>
      <c r="W267" s="547"/>
      <c r="X267" s="547"/>
      <c r="Z267" s="447" t="s">
        <v>4949</v>
      </c>
      <c r="AA267" s="542">
        <v>8</v>
      </c>
      <c r="AD267" s="447">
        <f t="shared" si="83"/>
        <v>8556</v>
      </c>
      <c r="AE267" s="447" t="s">
        <v>2017</v>
      </c>
      <c r="AF267" s="447">
        <v>288245</v>
      </c>
      <c r="AG267" s="447">
        <v>92320</v>
      </c>
      <c r="AH267" s="449">
        <v>0.75741331966943881</v>
      </c>
      <c r="AI267" s="449">
        <v>0.24258668033056119</v>
      </c>
      <c r="AJ267" s="447">
        <f t="shared" si="84"/>
        <v>8556</v>
      </c>
      <c r="BG267" s="447">
        <f t="shared" si="82"/>
        <v>8504</v>
      </c>
      <c r="BH267" s="447">
        <v>8504</v>
      </c>
      <c r="BI267" s="447" t="s">
        <v>1994</v>
      </c>
      <c r="BJ267" s="447">
        <v>185215</v>
      </c>
      <c r="BK267" s="447">
        <v>35582</v>
      </c>
      <c r="BL267" s="447">
        <v>0.83884744810844347</v>
      </c>
      <c r="BM267" s="447">
        <v>0.1611525518915565</v>
      </c>
      <c r="BO267" s="447">
        <f t="shared" si="85"/>
        <v>8871</v>
      </c>
      <c r="BP267" s="448" t="s">
        <v>2047</v>
      </c>
      <c r="BQ267" s="447">
        <v>62389</v>
      </c>
      <c r="BR267" s="447">
        <v>0.75829838954725004</v>
      </c>
      <c r="BS267" s="447">
        <v>0.24170161045274996</v>
      </c>
      <c r="BT267" s="447">
        <f t="shared" si="86"/>
        <v>0</v>
      </c>
      <c r="CA267" s="926"/>
      <c r="CB267" s="1295">
        <f t="shared" ref="CB267:CB330" si="87">VLOOKUP(CC267,dc,1,0)</f>
        <v>7612</v>
      </c>
      <c r="CC267" s="1295">
        <f t="shared" ref="CC267:CC330" si="88">LEFT(CE267,4)+0</f>
        <v>7612</v>
      </c>
      <c r="CD267" s="447">
        <v>268</v>
      </c>
      <c r="CE267" s="1295" t="s">
        <v>1950</v>
      </c>
      <c r="CF267" s="1344"/>
      <c r="CG267" s="1366">
        <v>0.5074582633606638</v>
      </c>
      <c r="CH267" s="1367"/>
      <c r="CI267" s="1366">
        <v>0</v>
      </c>
      <c r="CJ267" s="1368"/>
      <c r="CK267" s="1366">
        <v>0.49254173663933615</v>
      </c>
      <c r="CN267" s="566" t="s">
        <v>2008</v>
      </c>
      <c r="CO267" s="447">
        <v>446678</v>
      </c>
      <c r="CQ267" s="566" t="s">
        <v>2008</v>
      </c>
      <c r="CR267" s="447">
        <v>108318</v>
      </c>
      <c r="CT267" s="566" t="s">
        <v>2008</v>
      </c>
      <c r="CU267" s="447">
        <v>729205</v>
      </c>
    </row>
    <row r="268" spans="1:99">
      <c r="A268" s="447">
        <f t="shared" si="75"/>
        <v>8521</v>
      </c>
      <c r="B268" s="448" t="s">
        <v>8003</v>
      </c>
      <c r="C268" s="447">
        <v>44383</v>
      </c>
      <c r="D268" s="447">
        <v>15238</v>
      </c>
      <c r="E268" s="449">
        <v>1</v>
      </c>
      <c r="F268" s="449">
        <v>0</v>
      </c>
      <c r="G268" s="449"/>
      <c r="H268" s="516">
        <f t="shared" si="73"/>
        <v>1</v>
      </c>
      <c r="I268" s="516">
        <f t="shared" si="74"/>
        <v>0</v>
      </c>
      <c r="J268" s="538"/>
      <c r="K268" s="538">
        <f t="shared" si="76"/>
        <v>0.48154362416107382</v>
      </c>
      <c r="L268" s="538">
        <f t="shared" si="77"/>
        <v>0</v>
      </c>
      <c r="M268" s="538">
        <f t="shared" si="78"/>
        <v>0.51845637583892612</v>
      </c>
      <c r="N268" s="538">
        <f t="shared" si="79"/>
        <v>0.48154362416107382</v>
      </c>
      <c r="O268" s="538">
        <f t="shared" si="80"/>
        <v>0</v>
      </c>
      <c r="P268" s="538">
        <f t="shared" si="81"/>
        <v>0.51845637583892612</v>
      </c>
      <c r="V268" s="1345"/>
      <c r="W268" s="547"/>
      <c r="X268" s="547"/>
      <c r="Z268" s="447" t="s">
        <v>4950</v>
      </c>
      <c r="AA268" s="542">
        <v>8</v>
      </c>
      <c r="AD268" s="447">
        <f t="shared" si="83"/>
        <v>8558</v>
      </c>
      <c r="AE268" s="447" t="s">
        <v>2018</v>
      </c>
      <c r="AF268" s="447">
        <v>53234</v>
      </c>
      <c r="AG268" s="447">
        <v>14382</v>
      </c>
      <c r="AH268" s="449">
        <v>0.78729886417415995</v>
      </c>
      <c r="AI268" s="449">
        <v>0.21270113582584005</v>
      </c>
      <c r="AJ268" s="447">
        <f t="shared" si="84"/>
        <v>8558</v>
      </c>
      <c r="BG268" s="447">
        <f t="shared" si="82"/>
        <v>8506</v>
      </c>
      <c r="BH268" s="447">
        <v>8506</v>
      </c>
      <c r="BI268" s="447" t="s">
        <v>1995</v>
      </c>
      <c r="BJ268" s="447">
        <v>1360794</v>
      </c>
      <c r="BK268" s="447">
        <v>353170</v>
      </c>
      <c r="BL268" s="447">
        <v>0.79394549710495665</v>
      </c>
      <c r="BM268" s="447">
        <v>0.20605450289504329</v>
      </c>
      <c r="BO268" s="447">
        <f t="shared" si="85"/>
        <v>8889</v>
      </c>
      <c r="BP268" s="448" t="s">
        <v>2050</v>
      </c>
      <c r="BQ268" s="447">
        <v>3659649</v>
      </c>
      <c r="BR268" s="447">
        <v>0.73572215341197733</v>
      </c>
      <c r="BS268" s="447">
        <v>0.26427784658802267</v>
      </c>
      <c r="BT268" s="447">
        <f t="shared" si="86"/>
        <v>0</v>
      </c>
      <c r="CA268" s="926"/>
      <c r="CB268" s="1295">
        <f t="shared" si="87"/>
        <v>7620</v>
      </c>
      <c r="CC268" s="1295">
        <f t="shared" si="88"/>
        <v>7620</v>
      </c>
      <c r="CD268" s="447">
        <v>269</v>
      </c>
      <c r="CE268" s="1295" t="s">
        <v>7969</v>
      </c>
      <c r="CF268" s="1344"/>
      <c r="CG268" s="1366">
        <v>0.49526595639540627</v>
      </c>
      <c r="CH268" s="1367"/>
      <c r="CI268" s="1366">
        <v>0</v>
      </c>
      <c r="CJ268" s="1368"/>
      <c r="CK268" s="1366">
        <v>0.50473404360459373</v>
      </c>
      <c r="CN268" s="566" t="s">
        <v>2009</v>
      </c>
      <c r="CO268" s="447">
        <v>127874</v>
      </c>
      <c r="CQ268" s="566" t="s">
        <v>2009</v>
      </c>
      <c r="CR268" s="447">
        <v>27408</v>
      </c>
      <c r="CT268" s="566" t="s">
        <v>2009</v>
      </c>
      <c r="CU268" s="447">
        <v>240870</v>
      </c>
    </row>
    <row r="269" spans="1:99">
      <c r="A269" s="447">
        <f t="shared" si="75"/>
        <v>8522</v>
      </c>
      <c r="B269" s="448" t="s">
        <v>8004</v>
      </c>
      <c r="C269" s="447">
        <v>36188</v>
      </c>
      <c r="D269" s="447">
        <v>12290</v>
      </c>
      <c r="E269" s="449">
        <v>1</v>
      </c>
      <c r="F269" s="449">
        <v>0</v>
      </c>
      <c r="G269" s="449"/>
      <c r="H269" s="516">
        <f t="shared" si="73"/>
        <v>1</v>
      </c>
      <c r="I269" s="516">
        <f t="shared" si="74"/>
        <v>0</v>
      </c>
      <c r="J269" s="538"/>
      <c r="K269" s="538">
        <f t="shared" si="76"/>
        <v>0.49095238095238097</v>
      </c>
      <c r="L269" s="538">
        <f t="shared" si="77"/>
        <v>0</v>
      </c>
      <c r="M269" s="538">
        <f t="shared" si="78"/>
        <v>0.50904761904761908</v>
      </c>
      <c r="N269" s="538">
        <f t="shared" si="79"/>
        <v>0.49095238095238097</v>
      </c>
      <c r="O269" s="538">
        <f t="shared" si="80"/>
        <v>0</v>
      </c>
      <c r="P269" s="538">
        <f t="shared" si="81"/>
        <v>0.50904761904761908</v>
      </c>
      <c r="U269" s="1295"/>
      <c r="V269" s="1345"/>
      <c r="W269" s="547"/>
      <c r="X269" s="547"/>
      <c r="Z269" s="447" t="s">
        <v>4952</v>
      </c>
      <c r="AA269" s="542">
        <v>8</v>
      </c>
      <c r="AD269" s="447">
        <f t="shared" si="83"/>
        <v>8600</v>
      </c>
      <c r="AE269" s="447" t="s">
        <v>2020</v>
      </c>
      <c r="AF269" s="447">
        <v>266756</v>
      </c>
      <c r="AG269" s="447">
        <v>72591</v>
      </c>
      <c r="AH269" s="449">
        <v>0.78608621853147365</v>
      </c>
      <c r="AI269" s="449">
        <v>0.21391378146852635</v>
      </c>
      <c r="AJ269" s="447">
        <f t="shared" si="84"/>
        <v>8600</v>
      </c>
      <c r="BG269" s="447">
        <f t="shared" si="82"/>
        <v>8507</v>
      </c>
      <c r="BH269" s="447">
        <v>8507</v>
      </c>
      <c r="BI269" s="447" t="s">
        <v>1996</v>
      </c>
      <c r="BJ269" s="447">
        <v>190496</v>
      </c>
      <c r="BK269" s="447">
        <v>36307</v>
      </c>
      <c r="BL269" s="447">
        <v>0.83991834323179149</v>
      </c>
      <c r="BM269" s="447">
        <v>0.16008165676820854</v>
      </c>
      <c r="BO269" s="447">
        <f t="shared" si="85"/>
        <v>8902</v>
      </c>
      <c r="BP269" s="448" t="s">
        <v>2051</v>
      </c>
      <c r="BQ269" s="447">
        <v>87835</v>
      </c>
      <c r="BR269" s="447">
        <v>0.72195919843500844</v>
      </c>
      <c r="BS269" s="447">
        <v>0.27804080156499156</v>
      </c>
      <c r="BT269" s="447">
        <f t="shared" si="86"/>
        <v>0</v>
      </c>
      <c r="CA269" s="926"/>
      <c r="CB269" s="1295">
        <f t="shared" si="87"/>
        <v>7621</v>
      </c>
      <c r="CC269" s="1295">
        <f t="shared" si="88"/>
        <v>7621</v>
      </c>
      <c r="CD269" s="447">
        <v>270</v>
      </c>
      <c r="CE269" s="1295" t="s">
        <v>4280</v>
      </c>
      <c r="CF269" s="1344"/>
      <c r="CG269" s="1366">
        <v>0.49526595639540627</v>
      </c>
      <c r="CH269" s="1367"/>
      <c r="CI269" s="1366">
        <v>0</v>
      </c>
      <c r="CJ269" s="1368"/>
      <c r="CK269" s="1366">
        <v>0.50473404360459373</v>
      </c>
      <c r="CN269" s="566" t="s">
        <v>2010</v>
      </c>
      <c r="CO269" s="447">
        <v>279201</v>
      </c>
      <c r="CQ269" s="566" t="s">
        <v>2010</v>
      </c>
      <c r="CR269" s="447">
        <v>59455</v>
      </c>
      <c r="CT269" s="566" t="s">
        <v>2010</v>
      </c>
      <c r="CU269" s="447">
        <v>447714</v>
      </c>
    </row>
    <row r="270" spans="1:99">
      <c r="A270" s="447">
        <f t="shared" si="75"/>
        <v>8523</v>
      </c>
      <c r="B270" s="448" t="s">
        <v>8005</v>
      </c>
      <c r="C270" s="447">
        <v>23899</v>
      </c>
      <c r="D270" s="447">
        <v>7781</v>
      </c>
      <c r="E270" s="449">
        <v>1</v>
      </c>
      <c r="F270" s="449">
        <v>0</v>
      </c>
      <c r="G270" s="449"/>
      <c r="H270" s="516">
        <f t="shared" si="73"/>
        <v>1</v>
      </c>
      <c r="I270" s="516">
        <f t="shared" si="74"/>
        <v>0</v>
      </c>
      <c r="J270" s="538"/>
      <c r="K270" s="538">
        <f t="shared" si="76"/>
        <v>0.50321506124428139</v>
      </c>
      <c r="L270" s="538">
        <f t="shared" si="77"/>
        <v>0</v>
      </c>
      <c r="M270" s="538">
        <f t="shared" si="78"/>
        <v>0.49678493875571861</v>
      </c>
      <c r="N270" s="538">
        <f t="shared" si="79"/>
        <v>0.50321506124428139</v>
      </c>
      <c r="O270" s="538">
        <f t="shared" si="80"/>
        <v>0</v>
      </c>
      <c r="P270" s="538">
        <f t="shared" si="81"/>
        <v>0.49678493875571861</v>
      </c>
      <c r="U270" s="1295"/>
      <c r="V270" s="1345"/>
      <c r="W270" s="547"/>
      <c r="X270" s="547"/>
      <c r="Z270" s="447" t="s">
        <v>4953</v>
      </c>
      <c r="AA270" s="542">
        <v>8</v>
      </c>
      <c r="AD270" s="447">
        <f t="shared" si="83"/>
        <v>8700</v>
      </c>
      <c r="AE270" s="447" t="s">
        <v>2021</v>
      </c>
      <c r="AF270" s="447">
        <v>59836</v>
      </c>
      <c r="AG270" s="447">
        <v>26411</v>
      </c>
      <c r="AH270" s="449">
        <v>0.69377485593701815</v>
      </c>
      <c r="AI270" s="449">
        <v>0.30622514406298185</v>
      </c>
      <c r="AJ270" s="447">
        <f t="shared" si="84"/>
        <v>8700</v>
      </c>
      <c r="BG270" s="447">
        <f t="shared" si="82"/>
        <v>8511</v>
      </c>
      <c r="BH270" s="447">
        <v>8511</v>
      </c>
      <c r="BI270" s="447" t="s">
        <v>1997</v>
      </c>
      <c r="BJ270" s="447">
        <v>0</v>
      </c>
      <c r="BK270" s="447">
        <v>0</v>
      </c>
      <c r="BL270" s="447">
        <v>0</v>
      </c>
      <c r="BM270" s="447">
        <v>0</v>
      </c>
      <c r="BO270" s="447">
        <f t="shared" si="85"/>
        <v>8904</v>
      </c>
      <c r="BP270" s="448" t="s">
        <v>2052</v>
      </c>
      <c r="BQ270" s="447">
        <v>167163</v>
      </c>
      <c r="BR270" s="447">
        <v>0.70089895932041357</v>
      </c>
      <c r="BS270" s="447">
        <v>0.29910104067958643</v>
      </c>
      <c r="BT270" s="447">
        <f t="shared" si="86"/>
        <v>0</v>
      </c>
      <c r="CA270" s="926"/>
      <c r="CB270" s="1295">
        <f t="shared" si="87"/>
        <v>7629</v>
      </c>
      <c r="CC270" s="1295">
        <f t="shared" si="88"/>
        <v>7629</v>
      </c>
      <c r="CD270" s="447">
        <v>271</v>
      </c>
      <c r="CE270" s="1295" t="s">
        <v>8071</v>
      </c>
      <c r="CF270" s="1344"/>
      <c r="CG270" s="1366" t="s">
        <v>8073</v>
      </c>
      <c r="CH270" s="1367"/>
      <c r="CI270" s="1366">
        <v>0</v>
      </c>
      <c r="CJ270" s="1368"/>
      <c r="CK270" s="1366" t="s">
        <v>8073</v>
      </c>
      <c r="CN270" s="566" t="s">
        <v>2011</v>
      </c>
      <c r="CO270" s="447">
        <v>223704</v>
      </c>
      <c r="CQ270" s="566" t="s">
        <v>2011</v>
      </c>
      <c r="CR270" s="447">
        <v>45609</v>
      </c>
      <c r="CT270" s="566" t="s">
        <v>2011</v>
      </c>
      <c r="CU270" s="447">
        <v>310679</v>
      </c>
    </row>
    <row r="271" spans="1:99">
      <c r="A271" s="447">
        <f t="shared" si="75"/>
        <v>8529</v>
      </c>
      <c r="B271" s="448" t="s">
        <v>8006</v>
      </c>
      <c r="C271" s="447">
        <v>511611</v>
      </c>
      <c r="D271" s="447">
        <v>153509</v>
      </c>
      <c r="E271" s="449">
        <v>1</v>
      </c>
      <c r="F271" s="449">
        <v>0</v>
      </c>
      <c r="G271" s="449"/>
      <c r="H271" s="516">
        <f t="shared" si="73"/>
        <v>1</v>
      </c>
      <c r="I271" s="516">
        <f t="shared" si="74"/>
        <v>0</v>
      </c>
      <c r="J271" s="538"/>
      <c r="K271" s="538">
        <f t="shared" si="76"/>
        <v>0.49206173125859293</v>
      </c>
      <c r="L271" s="538">
        <f t="shared" si="77"/>
        <v>0</v>
      </c>
      <c r="M271" s="538">
        <f t="shared" si="78"/>
        <v>0.50793826874140702</v>
      </c>
      <c r="N271" s="538">
        <f t="shared" si="79"/>
        <v>0.49206173125859293</v>
      </c>
      <c r="O271" s="538">
        <f t="shared" si="80"/>
        <v>0</v>
      </c>
      <c r="P271" s="538">
        <f t="shared" si="81"/>
        <v>0.50793826874140702</v>
      </c>
      <c r="U271" s="1295"/>
      <c r="V271" s="1345"/>
      <c r="W271" s="547"/>
      <c r="X271" s="547"/>
      <c r="Z271" s="447" t="s">
        <v>4896</v>
      </c>
      <c r="AA271" s="542">
        <v>8</v>
      </c>
      <c r="AD271" s="447">
        <f t="shared" si="83"/>
        <v>8701</v>
      </c>
      <c r="AE271" s="447" t="s">
        <v>2022</v>
      </c>
      <c r="AF271" s="447">
        <v>77167</v>
      </c>
      <c r="AG271" s="447">
        <v>24341</v>
      </c>
      <c r="AH271" s="449">
        <v>0.76020609213066948</v>
      </c>
      <c r="AI271" s="449">
        <v>0.23979390786933052</v>
      </c>
      <c r="AJ271" s="447">
        <f t="shared" si="84"/>
        <v>8701</v>
      </c>
      <c r="BG271" s="447">
        <f t="shared" si="82"/>
        <v>8517</v>
      </c>
      <c r="BH271" s="447">
        <v>8517</v>
      </c>
      <c r="BI271" s="447" t="s">
        <v>1998</v>
      </c>
      <c r="BJ271" s="447">
        <v>101421</v>
      </c>
      <c r="BK271" s="447">
        <v>23905</v>
      </c>
      <c r="BL271" s="447">
        <v>0.80925745655330894</v>
      </c>
      <c r="BM271" s="447">
        <v>0.19074254344669103</v>
      </c>
      <c r="BO271" s="447">
        <f t="shared" si="85"/>
        <v>8905</v>
      </c>
      <c r="BP271" s="448" t="s">
        <v>2053</v>
      </c>
      <c r="BQ271" s="447">
        <v>235239</v>
      </c>
      <c r="BR271" s="447">
        <v>0.68793390846614999</v>
      </c>
      <c r="BS271" s="447">
        <v>0.31206609153385001</v>
      </c>
      <c r="BT271" s="447">
        <f t="shared" si="86"/>
        <v>0</v>
      </c>
      <c r="CA271" s="926"/>
      <c r="CB271" s="1295">
        <f t="shared" si="87"/>
        <v>7650</v>
      </c>
      <c r="CC271" s="1295">
        <f t="shared" si="88"/>
        <v>7650</v>
      </c>
      <c r="CD271" s="447">
        <v>272</v>
      </c>
      <c r="CE271" s="1295" t="s">
        <v>1953</v>
      </c>
      <c r="CF271" s="1344"/>
      <c r="CG271" s="1366">
        <v>0.49446247252172093</v>
      </c>
      <c r="CH271" s="1367"/>
      <c r="CI271" s="1366">
        <v>0</v>
      </c>
      <c r="CJ271" s="1368"/>
      <c r="CK271" s="1366">
        <v>0.50553752747827907</v>
      </c>
      <c r="CN271" s="566" t="s">
        <v>2012</v>
      </c>
      <c r="CO271" s="447">
        <v>95525</v>
      </c>
      <c r="CQ271" s="566" t="s">
        <v>2012</v>
      </c>
      <c r="CR271" s="447">
        <v>17581</v>
      </c>
      <c r="CT271" s="566" t="s">
        <v>2012</v>
      </c>
      <c r="CU271" s="447">
        <v>165412</v>
      </c>
    </row>
    <row r="272" spans="1:99">
      <c r="A272" s="447">
        <f t="shared" si="75"/>
        <v>8531</v>
      </c>
      <c r="B272" s="448" t="s">
        <v>2004</v>
      </c>
      <c r="C272" s="447">
        <v>96094</v>
      </c>
      <c r="D272" s="447">
        <v>29622</v>
      </c>
      <c r="E272" s="449">
        <v>1</v>
      </c>
      <c r="F272" s="449">
        <v>0</v>
      </c>
      <c r="G272" s="449"/>
      <c r="H272" s="516">
        <f t="shared" si="73"/>
        <v>1</v>
      </c>
      <c r="I272" s="516">
        <f t="shared" si="74"/>
        <v>0</v>
      </c>
      <c r="J272" s="538"/>
      <c r="K272" s="538">
        <f t="shared" si="76"/>
        <v>0.47948850278112276</v>
      </c>
      <c r="L272" s="538">
        <f t="shared" si="77"/>
        <v>0</v>
      </c>
      <c r="M272" s="538">
        <f t="shared" si="78"/>
        <v>0.52051149721887724</v>
      </c>
      <c r="N272" s="538">
        <f t="shared" si="79"/>
        <v>0.47948850278112276</v>
      </c>
      <c r="O272" s="538">
        <f t="shared" si="80"/>
        <v>0</v>
      </c>
      <c r="P272" s="538">
        <f t="shared" si="81"/>
        <v>0.52051149721887724</v>
      </c>
      <c r="U272" s="1295"/>
      <c r="V272" s="1345"/>
      <c r="W272" s="547"/>
      <c r="X272" s="547"/>
      <c r="Z272" s="447" t="s">
        <v>4900</v>
      </c>
      <c r="AA272" s="542">
        <v>8</v>
      </c>
      <c r="AD272" s="447">
        <f t="shared" si="83"/>
        <v>8740</v>
      </c>
      <c r="AE272" s="447" t="s">
        <v>2024</v>
      </c>
      <c r="AF272" s="447">
        <v>107456</v>
      </c>
      <c r="AG272" s="447">
        <v>36217</v>
      </c>
      <c r="AH272" s="449">
        <v>0.74792062530886105</v>
      </c>
      <c r="AI272" s="449">
        <v>0.25207937469113895</v>
      </c>
      <c r="AJ272" s="447" t="str">
        <f t="shared" si="84"/>
        <v>NEW</v>
      </c>
      <c r="BG272" s="447">
        <f t="shared" si="82"/>
        <v>8520</v>
      </c>
      <c r="BH272" s="447">
        <v>8520</v>
      </c>
      <c r="BI272" s="447" t="s">
        <v>1999</v>
      </c>
      <c r="BJ272" s="447">
        <v>107731</v>
      </c>
      <c r="BK272" s="447">
        <v>26417</v>
      </c>
      <c r="BL272" s="447">
        <v>0.80307570742761725</v>
      </c>
      <c r="BM272" s="447">
        <v>0.19692429257238275</v>
      </c>
      <c r="BO272" s="447">
        <f t="shared" si="85"/>
        <v>8907</v>
      </c>
      <c r="BP272" s="448" t="s">
        <v>2054</v>
      </c>
      <c r="BQ272" s="447">
        <v>89164</v>
      </c>
      <c r="BR272" s="447">
        <v>0.71432920478761752</v>
      </c>
      <c r="BS272" s="447">
        <v>0.28567079521238248</v>
      </c>
      <c r="BT272" s="447">
        <f t="shared" si="86"/>
        <v>0</v>
      </c>
      <c r="CA272" s="926"/>
      <c r="CB272" s="1295">
        <f t="shared" si="87"/>
        <v>7670</v>
      </c>
      <c r="CC272" s="1295">
        <f t="shared" si="88"/>
        <v>7670</v>
      </c>
      <c r="CD272" s="447">
        <v>273</v>
      </c>
      <c r="CE272" s="1295" t="s">
        <v>1954</v>
      </c>
      <c r="CF272" s="1344"/>
      <c r="CG272" s="1366">
        <v>0.49526595639540627</v>
      </c>
      <c r="CH272" s="1367"/>
      <c r="CI272" s="1366">
        <v>0</v>
      </c>
      <c r="CJ272" s="1368"/>
      <c r="CK272" s="1366">
        <v>0.50473404360459373</v>
      </c>
      <c r="CN272" s="566" t="s">
        <v>2013</v>
      </c>
      <c r="CO272" s="447">
        <v>66116</v>
      </c>
      <c r="CQ272" s="566" t="s">
        <v>2013</v>
      </c>
      <c r="CR272" s="447">
        <v>27222</v>
      </c>
      <c r="CT272" s="566" t="s">
        <v>2013</v>
      </c>
      <c r="CU272" s="447">
        <v>132126</v>
      </c>
    </row>
    <row r="273" spans="1:99">
      <c r="A273" s="447">
        <f t="shared" si="75"/>
        <v>8532</v>
      </c>
      <c r="B273" s="448" t="s">
        <v>2005</v>
      </c>
      <c r="C273" s="447">
        <v>254663</v>
      </c>
      <c r="D273" s="447">
        <v>91796</v>
      </c>
      <c r="E273" s="449">
        <v>1</v>
      </c>
      <c r="F273" s="449">
        <v>0</v>
      </c>
      <c r="G273" s="449"/>
      <c r="H273" s="516">
        <f t="shared" si="73"/>
        <v>1</v>
      </c>
      <c r="I273" s="516">
        <f t="shared" si="74"/>
        <v>0</v>
      </c>
      <c r="J273" s="538"/>
      <c r="K273" s="538">
        <f t="shared" si="76"/>
        <v>0.46760062352612014</v>
      </c>
      <c r="L273" s="538">
        <f t="shared" si="77"/>
        <v>0</v>
      </c>
      <c r="M273" s="538">
        <f t="shared" si="78"/>
        <v>0.5323993764738798</v>
      </c>
      <c r="N273" s="538">
        <f t="shared" si="79"/>
        <v>0.46760062352612014</v>
      </c>
      <c r="O273" s="538">
        <f t="shared" si="80"/>
        <v>0</v>
      </c>
      <c r="P273" s="538">
        <f t="shared" si="81"/>
        <v>0.5323993764738798</v>
      </c>
      <c r="V273" s="1345"/>
      <c r="W273" s="547"/>
      <c r="X273" s="547"/>
      <c r="Z273" s="447" t="s">
        <v>4954</v>
      </c>
      <c r="AA273" s="542">
        <v>8</v>
      </c>
      <c r="AD273" s="447">
        <f t="shared" si="83"/>
        <v>8770</v>
      </c>
      <c r="AE273" s="447" t="s">
        <v>2025</v>
      </c>
      <c r="AF273" s="447">
        <v>46397</v>
      </c>
      <c r="AG273" s="447">
        <v>15272</v>
      </c>
      <c r="AH273" s="449">
        <v>0.7523553162853297</v>
      </c>
      <c r="AI273" s="449">
        <v>0.2476446837146703</v>
      </c>
      <c r="AJ273" s="447" t="str">
        <f t="shared" si="84"/>
        <v>NEW</v>
      </c>
      <c r="BG273" s="447">
        <f t="shared" si="82"/>
        <v>8521</v>
      </c>
      <c r="BH273" s="447">
        <v>8521</v>
      </c>
      <c r="BI273" s="447" t="s">
        <v>2000</v>
      </c>
      <c r="BJ273" s="447">
        <v>38890</v>
      </c>
      <c r="BK273" s="447">
        <v>9259</v>
      </c>
      <c r="BL273" s="447">
        <v>0.807701094519097</v>
      </c>
      <c r="BM273" s="447">
        <v>0.19229890548090303</v>
      </c>
      <c r="BO273" s="447">
        <f t="shared" si="85"/>
        <v>8913</v>
      </c>
      <c r="BP273" s="448" t="s">
        <v>2057</v>
      </c>
      <c r="BQ273" s="447">
        <v>64798</v>
      </c>
      <c r="BR273" s="447">
        <v>0.72681794218927009</v>
      </c>
      <c r="BS273" s="447">
        <v>0.27318205781072991</v>
      </c>
      <c r="BT273" s="447">
        <f t="shared" si="86"/>
        <v>0</v>
      </c>
      <c r="CA273" s="926"/>
      <c r="CB273" s="1295">
        <f t="shared" si="87"/>
        <v>8011</v>
      </c>
      <c r="CC273" s="1295">
        <f t="shared" si="88"/>
        <v>8011</v>
      </c>
      <c r="CD273" s="447">
        <v>274</v>
      </c>
      <c r="CE273" s="1295" t="s">
        <v>7970</v>
      </c>
      <c r="CF273" s="1344"/>
      <c r="CG273" s="1366">
        <v>0.51577107350870111</v>
      </c>
      <c r="CH273" s="1367"/>
      <c r="CI273" s="1366">
        <v>0</v>
      </c>
      <c r="CJ273" s="1368"/>
      <c r="CK273" s="1366">
        <v>0.48422892649129884</v>
      </c>
      <c r="CN273" s="566" t="s">
        <v>2014</v>
      </c>
      <c r="CO273" s="447">
        <v>60211</v>
      </c>
      <c r="CQ273" s="566" t="s">
        <v>2014</v>
      </c>
      <c r="CR273" s="447">
        <v>10817</v>
      </c>
      <c r="CT273" s="566" t="s">
        <v>2014</v>
      </c>
      <c r="CU273" s="447">
        <v>98228</v>
      </c>
    </row>
    <row r="274" spans="1:99">
      <c r="A274" s="447">
        <f t="shared" si="75"/>
        <v>8535</v>
      </c>
      <c r="B274" s="448" t="s">
        <v>2397</v>
      </c>
      <c r="C274" s="447">
        <v>175583</v>
      </c>
      <c r="D274" s="447">
        <v>64617</v>
      </c>
      <c r="E274" s="449">
        <v>1</v>
      </c>
      <c r="F274" s="449">
        <v>0</v>
      </c>
      <c r="G274" s="449"/>
      <c r="H274" s="516">
        <f t="shared" si="73"/>
        <v>1</v>
      </c>
      <c r="I274" s="516">
        <f t="shared" si="74"/>
        <v>0</v>
      </c>
      <c r="J274" s="538"/>
      <c r="K274" s="538">
        <f t="shared" si="76"/>
        <v>0.49951201992520239</v>
      </c>
      <c r="L274" s="538">
        <f t="shared" si="77"/>
        <v>0</v>
      </c>
      <c r="M274" s="538">
        <f t="shared" si="78"/>
        <v>0.50048798007479756</v>
      </c>
      <c r="N274" s="538">
        <f t="shared" si="79"/>
        <v>0.49951201992520239</v>
      </c>
      <c r="O274" s="538">
        <f t="shared" si="80"/>
        <v>0</v>
      </c>
      <c r="P274" s="538">
        <f t="shared" si="81"/>
        <v>0.50048798007479756</v>
      </c>
      <c r="V274" s="1345"/>
      <c r="W274" s="547"/>
      <c r="X274" s="547"/>
      <c r="Z274" s="447" t="s">
        <v>4951</v>
      </c>
      <c r="AA274" s="542">
        <v>8</v>
      </c>
      <c r="AD274" s="447">
        <f t="shared" si="83"/>
        <v>8788</v>
      </c>
      <c r="AE274" s="447" t="s">
        <v>2026</v>
      </c>
      <c r="AF274" s="447">
        <v>11869</v>
      </c>
      <c r="AG274" s="447">
        <v>4728</v>
      </c>
      <c r="AH274" s="449">
        <v>0.71512924022413693</v>
      </c>
      <c r="AI274" s="449">
        <v>0.28487075977586307</v>
      </c>
      <c r="AJ274" s="447" t="str">
        <f t="shared" si="84"/>
        <v>NEW</v>
      </c>
      <c r="BG274" s="447">
        <f t="shared" si="82"/>
        <v>8522</v>
      </c>
      <c r="BH274" s="447">
        <v>8522</v>
      </c>
      <c r="BI274" s="447" t="s">
        <v>2001</v>
      </c>
      <c r="BJ274" s="447">
        <v>227579</v>
      </c>
      <c r="BK274" s="447">
        <v>57523</v>
      </c>
      <c r="BL274" s="447">
        <v>0.79823712215277343</v>
      </c>
      <c r="BM274" s="447">
        <v>0.2017628778472266</v>
      </c>
      <c r="BO274" s="447">
        <f t="shared" si="85"/>
        <v>8914</v>
      </c>
      <c r="BP274" s="448" t="s">
        <v>2058</v>
      </c>
      <c r="BQ274" s="447">
        <v>45114</v>
      </c>
      <c r="BR274" s="447">
        <v>0.72902089426821581</v>
      </c>
      <c r="BS274" s="447">
        <v>0.27097910573178419</v>
      </c>
      <c r="BT274" s="447">
        <f t="shared" si="86"/>
        <v>0</v>
      </c>
      <c r="CA274" s="926"/>
      <c r="CB274" s="1295">
        <f t="shared" si="87"/>
        <v>8012</v>
      </c>
      <c r="CC274" s="1295">
        <f t="shared" si="88"/>
        <v>8012</v>
      </c>
      <c r="CD274" s="447">
        <v>275</v>
      </c>
      <c r="CE274" s="1295" t="s">
        <v>7971</v>
      </c>
      <c r="CF274" s="1344"/>
      <c r="CG274" s="1366">
        <v>0.53228669412514862</v>
      </c>
      <c r="CH274" s="1367"/>
      <c r="CI274" s="1366">
        <v>0</v>
      </c>
      <c r="CJ274" s="1368"/>
      <c r="CK274" s="1366">
        <v>0.46771330587485138</v>
      </c>
      <c r="CN274" s="566" t="s">
        <v>2015</v>
      </c>
      <c r="CO274" s="447">
        <v>470282</v>
      </c>
      <c r="CQ274" s="566" t="s">
        <v>2015</v>
      </c>
      <c r="CR274" s="447">
        <v>98161</v>
      </c>
      <c r="CT274" s="566" t="s">
        <v>2015</v>
      </c>
      <c r="CU274" s="447">
        <v>816990</v>
      </c>
    </row>
    <row r="275" spans="1:99">
      <c r="A275" s="447">
        <f t="shared" si="75"/>
        <v>8540</v>
      </c>
      <c r="B275" s="448" t="s">
        <v>2006</v>
      </c>
      <c r="C275" s="447">
        <v>561037</v>
      </c>
      <c r="D275" s="447">
        <v>208095</v>
      </c>
      <c r="E275" s="449">
        <v>1</v>
      </c>
      <c r="F275" s="449">
        <v>0</v>
      </c>
      <c r="G275" s="449"/>
      <c r="H275" s="516">
        <f t="shared" si="73"/>
        <v>1</v>
      </c>
      <c r="I275" s="516">
        <f t="shared" si="74"/>
        <v>0</v>
      </c>
      <c r="J275" s="538"/>
      <c r="K275" s="538">
        <f t="shared" si="76"/>
        <v>0.47437008054707758</v>
      </c>
      <c r="L275" s="538">
        <f t="shared" si="77"/>
        <v>0</v>
      </c>
      <c r="M275" s="538">
        <f t="shared" si="78"/>
        <v>0.52562991945292237</v>
      </c>
      <c r="N275" s="538">
        <f t="shared" si="79"/>
        <v>0.47437008054707758</v>
      </c>
      <c r="O275" s="538">
        <f t="shared" si="80"/>
        <v>0</v>
      </c>
      <c r="P275" s="538">
        <f t="shared" si="81"/>
        <v>0.52562991945292237</v>
      </c>
      <c r="V275" s="1345"/>
      <c r="W275" s="547"/>
      <c r="X275" s="547"/>
      <c r="Z275" s="447" t="s">
        <v>4955</v>
      </c>
      <c r="AA275" s="542">
        <v>8</v>
      </c>
      <c r="AD275" s="447">
        <f t="shared" si="83"/>
        <v>8790</v>
      </c>
      <c r="AE275" s="447" t="s">
        <v>2027</v>
      </c>
      <c r="AF275" s="447">
        <v>50105</v>
      </c>
      <c r="AG275" s="447">
        <v>14063</v>
      </c>
      <c r="AH275" s="449">
        <v>0.78084091759132279</v>
      </c>
      <c r="AI275" s="449">
        <v>0.21915908240867721</v>
      </c>
      <c r="AJ275" s="447" t="str">
        <f t="shared" si="84"/>
        <v>NEW</v>
      </c>
      <c r="BG275" s="447">
        <f t="shared" si="82"/>
        <v>8523</v>
      </c>
      <c r="BH275" s="447">
        <v>8523</v>
      </c>
      <c r="BI275" s="447" t="s">
        <v>2002</v>
      </c>
      <c r="BJ275" s="447">
        <v>72648</v>
      </c>
      <c r="BK275" s="447">
        <v>15353</v>
      </c>
      <c r="BL275" s="447">
        <v>0.82553607345371072</v>
      </c>
      <c r="BM275" s="447">
        <v>0.17446392654628926</v>
      </c>
      <c r="BO275" s="447">
        <f t="shared" si="85"/>
        <v>8915</v>
      </c>
      <c r="BP275" s="448" t="s">
        <v>2059</v>
      </c>
      <c r="BQ275" s="447">
        <v>1068433</v>
      </c>
      <c r="BR275" s="447">
        <v>0.71276336706913468</v>
      </c>
      <c r="BS275" s="447">
        <v>0.28723663293086532</v>
      </c>
      <c r="BT275" s="447">
        <f t="shared" si="86"/>
        <v>0</v>
      </c>
      <c r="CA275" s="926"/>
      <c r="CB275" s="1295">
        <f t="shared" si="87"/>
        <v>8013</v>
      </c>
      <c r="CC275" s="1295">
        <f t="shared" si="88"/>
        <v>8013</v>
      </c>
      <c r="CD275" s="447">
        <v>276</v>
      </c>
      <c r="CE275" s="1295" t="s">
        <v>7972</v>
      </c>
      <c r="CF275" s="1344"/>
      <c r="CG275" s="1366">
        <v>0.48755748755748757</v>
      </c>
      <c r="CH275" s="1367"/>
      <c r="CI275" s="1366">
        <v>0</v>
      </c>
      <c r="CJ275" s="1368"/>
      <c r="CK275" s="1366">
        <v>0.51244251244251249</v>
      </c>
      <c r="CN275" s="566" t="s">
        <v>2016</v>
      </c>
      <c r="CO275" s="447">
        <v>47417</v>
      </c>
      <c r="CQ275" s="566" t="s">
        <v>2016</v>
      </c>
      <c r="CR275" s="447">
        <v>8197</v>
      </c>
      <c r="CT275" s="566" t="s">
        <v>2016</v>
      </c>
      <c r="CU275" s="447">
        <v>75268</v>
      </c>
    </row>
    <row r="276" spans="1:99">
      <c r="A276" s="447">
        <f t="shared" si="75"/>
        <v>8541</v>
      </c>
      <c r="B276" s="448" t="s">
        <v>2007</v>
      </c>
      <c r="C276" s="447">
        <v>337885</v>
      </c>
      <c r="D276" s="447">
        <v>142129</v>
      </c>
      <c r="E276" s="449">
        <v>1</v>
      </c>
      <c r="F276" s="449">
        <v>0</v>
      </c>
      <c r="G276" s="449"/>
      <c r="H276" s="516">
        <f t="shared" si="73"/>
        <v>1</v>
      </c>
      <c r="I276" s="516">
        <f t="shared" si="74"/>
        <v>0</v>
      </c>
      <c r="J276" s="538"/>
      <c r="K276" s="538">
        <f t="shared" si="76"/>
        <v>0.44375354205176826</v>
      </c>
      <c r="L276" s="538">
        <f t="shared" si="77"/>
        <v>0</v>
      </c>
      <c r="M276" s="538">
        <f t="shared" si="78"/>
        <v>0.5562464579482318</v>
      </c>
      <c r="N276" s="538">
        <f t="shared" si="79"/>
        <v>0.44375354205176826</v>
      </c>
      <c r="O276" s="538">
        <f t="shared" si="80"/>
        <v>0</v>
      </c>
      <c r="P276" s="538">
        <f t="shared" si="81"/>
        <v>0.5562464579482318</v>
      </c>
      <c r="U276" s="1295"/>
      <c r="V276" s="1345"/>
      <c r="W276" s="547"/>
      <c r="X276" s="547"/>
      <c r="Z276" s="447" t="s">
        <v>4956</v>
      </c>
      <c r="AA276" s="542">
        <v>8</v>
      </c>
      <c r="AD276" s="447">
        <f t="shared" si="83"/>
        <v>8792</v>
      </c>
      <c r="AE276" s="447" t="s">
        <v>2028</v>
      </c>
      <c r="AF276" s="447">
        <v>25097</v>
      </c>
      <c r="AG276" s="447">
        <v>7032</v>
      </c>
      <c r="AH276" s="449">
        <v>0.78113231037380559</v>
      </c>
      <c r="AI276" s="449">
        <v>0.21886768962619441</v>
      </c>
      <c r="AJ276" s="447" t="str">
        <f t="shared" si="84"/>
        <v>NEW</v>
      </c>
      <c r="BG276" s="447">
        <f t="shared" si="82"/>
        <v>8529</v>
      </c>
      <c r="BH276" s="447">
        <v>8529</v>
      </c>
      <c r="BI276" s="447" t="s">
        <v>2003</v>
      </c>
      <c r="BJ276" s="447">
        <v>106676</v>
      </c>
      <c r="BK276" s="447">
        <v>19828</v>
      </c>
      <c r="BL276" s="447">
        <v>0.84326187314235124</v>
      </c>
      <c r="BM276" s="447">
        <v>0.15673812685764876</v>
      </c>
      <c r="BO276" s="447">
        <f t="shared" si="85"/>
        <v>8949</v>
      </c>
      <c r="BP276" s="448" t="s">
        <v>2060</v>
      </c>
      <c r="BQ276" s="447">
        <v>1260424</v>
      </c>
      <c r="BR276" s="447">
        <v>0.72224062233906616</v>
      </c>
      <c r="BS276" s="447">
        <v>0.27775937766093384</v>
      </c>
      <c r="BT276" s="447">
        <f t="shared" si="86"/>
        <v>0</v>
      </c>
      <c r="CA276" s="926"/>
      <c r="CB276" s="1295">
        <f t="shared" si="87"/>
        <v>8014</v>
      </c>
      <c r="CC276" s="1295">
        <f t="shared" si="88"/>
        <v>8014</v>
      </c>
      <c r="CD276" s="447">
        <v>277</v>
      </c>
      <c r="CE276" s="1295" t="s">
        <v>1958</v>
      </c>
      <c r="CF276" s="1344"/>
      <c r="CG276" s="1366">
        <v>0.46099561623346141</v>
      </c>
      <c r="CH276" s="1367"/>
      <c r="CI276" s="1366">
        <v>0</v>
      </c>
      <c r="CJ276" s="1368"/>
      <c r="CK276" s="1366">
        <v>0.53900438376653859</v>
      </c>
      <c r="CN276" s="566" t="s">
        <v>2017</v>
      </c>
      <c r="CO276" s="447">
        <v>225218</v>
      </c>
      <c r="CQ276" s="566" t="s">
        <v>2017</v>
      </c>
      <c r="CR276" s="447">
        <v>49647</v>
      </c>
      <c r="CT276" s="566" t="s">
        <v>2017</v>
      </c>
      <c r="CU276" s="447">
        <v>393523</v>
      </c>
    </row>
    <row r="277" spans="1:99">
      <c r="A277" s="447">
        <f t="shared" si="75"/>
        <v>8543</v>
      </c>
      <c r="B277" s="448" t="s">
        <v>2008</v>
      </c>
      <c r="C277" s="447">
        <v>621414</v>
      </c>
      <c r="D277" s="447">
        <v>274133</v>
      </c>
      <c r="E277" s="449">
        <v>1</v>
      </c>
      <c r="F277" s="449">
        <v>0</v>
      </c>
      <c r="G277" s="449"/>
      <c r="H277" s="516">
        <f t="shared" si="73"/>
        <v>1</v>
      </c>
      <c r="I277" s="516">
        <f t="shared" si="74"/>
        <v>0</v>
      </c>
      <c r="J277" s="538"/>
      <c r="K277" s="538">
        <f t="shared" si="76"/>
        <v>0.46705332597200799</v>
      </c>
      <c r="L277" s="538">
        <f t="shared" si="77"/>
        <v>0</v>
      </c>
      <c r="M277" s="538">
        <f t="shared" si="78"/>
        <v>0.53294667402799201</v>
      </c>
      <c r="N277" s="538">
        <f t="shared" si="79"/>
        <v>0.46705332597200799</v>
      </c>
      <c r="O277" s="538">
        <f t="shared" si="80"/>
        <v>0</v>
      </c>
      <c r="P277" s="538">
        <f t="shared" si="81"/>
        <v>0.53294667402799201</v>
      </c>
      <c r="U277" s="1295"/>
      <c r="V277" s="1345"/>
      <c r="W277" s="547"/>
      <c r="X277" s="547"/>
      <c r="Z277" s="447" t="s">
        <v>4957</v>
      </c>
      <c r="AA277" s="542">
        <v>8</v>
      </c>
      <c r="AD277" s="447">
        <f t="shared" si="83"/>
        <v>8795</v>
      </c>
      <c r="AE277" s="447" t="s">
        <v>2029</v>
      </c>
      <c r="AF277" s="447">
        <v>66259</v>
      </c>
      <c r="AG277" s="447">
        <v>18466</v>
      </c>
      <c r="AH277" s="449">
        <v>0.7820478017114193</v>
      </c>
      <c r="AI277" s="449">
        <v>0.2179521982885807</v>
      </c>
      <c r="AJ277" s="447" t="str">
        <f t="shared" si="84"/>
        <v>NEW</v>
      </c>
      <c r="BG277" s="447">
        <f t="shared" si="82"/>
        <v>8531</v>
      </c>
      <c r="BH277" s="447">
        <v>8531</v>
      </c>
      <c r="BI277" s="447" t="s">
        <v>2004</v>
      </c>
      <c r="BJ277" s="447">
        <v>42453</v>
      </c>
      <c r="BK277" s="447">
        <v>8439</v>
      </c>
      <c r="BL277" s="447">
        <v>0.83417825984437632</v>
      </c>
      <c r="BM277" s="447">
        <v>0.16582174015562368</v>
      </c>
      <c r="BO277" s="447">
        <f t="shared" si="85"/>
        <v>8950</v>
      </c>
      <c r="BP277" s="448" t="s">
        <v>2061</v>
      </c>
      <c r="BQ277" s="447">
        <v>21194</v>
      </c>
      <c r="BR277" s="447">
        <v>0.70153255436761441</v>
      </c>
      <c r="BS277" s="447">
        <v>0.29846744563238559</v>
      </c>
      <c r="BT277" s="447">
        <f t="shared" si="86"/>
        <v>0</v>
      </c>
      <c r="CA277" s="926"/>
      <c r="CB277" s="1295">
        <f t="shared" si="87"/>
        <v>8026</v>
      </c>
      <c r="CC277" s="1295">
        <f t="shared" si="88"/>
        <v>8026</v>
      </c>
      <c r="CD277" s="447">
        <v>278</v>
      </c>
      <c r="CE277" s="1295" t="s">
        <v>7973</v>
      </c>
      <c r="CF277" s="1344"/>
      <c r="CG277" s="1366">
        <v>0.49857037988006608</v>
      </c>
      <c r="CH277" s="1367"/>
      <c r="CI277" s="1366">
        <v>0</v>
      </c>
      <c r="CJ277" s="1368"/>
      <c r="CK277" s="1366">
        <v>0.50142962011993386</v>
      </c>
      <c r="CN277" s="566" t="s">
        <v>2018</v>
      </c>
      <c r="CO277" s="447">
        <v>57491</v>
      </c>
      <c r="CQ277" s="566" t="s">
        <v>2018</v>
      </c>
      <c r="CR277" s="447">
        <v>10650</v>
      </c>
      <c r="CT277" s="566" t="s">
        <v>2018</v>
      </c>
      <c r="CU277" s="447">
        <v>82728</v>
      </c>
    </row>
    <row r="278" spans="1:99">
      <c r="A278" s="447">
        <f t="shared" si="75"/>
        <v>8545</v>
      </c>
      <c r="B278" s="448" t="s">
        <v>2009</v>
      </c>
      <c r="C278" s="447">
        <v>0</v>
      </c>
      <c r="D278" s="447">
        <v>0</v>
      </c>
      <c r="E278" s="449">
        <v>1</v>
      </c>
      <c r="F278" s="449">
        <v>0</v>
      </c>
      <c r="G278" s="449"/>
      <c r="H278" s="516">
        <f t="shared" si="73"/>
        <v>1</v>
      </c>
      <c r="I278" s="516">
        <f t="shared" si="74"/>
        <v>0</v>
      </c>
      <c r="J278" s="538"/>
      <c r="K278" s="538">
        <f t="shared" si="76"/>
        <v>0.42817715617715618</v>
      </c>
      <c r="L278" s="538">
        <f t="shared" si="77"/>
        <v>0</v>
      </c>
      <c r="M278" s="538">
        <f t="shared" si="78"/>
        <v>0.57182284382284387</v>
      </c>
      <c r="N278" s="538">
        <f t="shared" si="79"/>
        <v>0.42817715617715618</v>
      </c>
      <c r="O278" s="538">
        <f t="shared" si="80"/>
        <v>0</v>
      </c>
      <c r="P278" s="538">
        <f t="shared" si="81"/>
        <v>0.57182284382284387</v>
      </c>
      <c r="V278" s="1345"/>
      <c r="W278" s="547"/>
      <c r="X278" s="547"/>
      <c r="Z278" s="447" t="s">
        <v>4958</v>
      </c>
      <c r="AA278" s="542">
        <v>8</v>
      </c>
      <c r="AD278" s="447">
        <f t="shared" si="83"/>
        <v>8796</v>
      </c>
      <c r="AE278" s="447" t="s">
        <v>2030</v>
      </c>
      <c r="AF278" s="447">
        <v>8716</v>
      </c>
      <c r="AG278" s="447">
        <v>1543</v>
      </c>
      <c r="AH278" s="449">
        <v>0.84959547714202166</v>
      </c>
      <c r="AI278" s="449">
        <v>0.15040452285797834</v>
      </c>
      <c r="AJ278" s="447" t="str">
        <f t="shared" si="84"/>
        <v>NEW</v>
      </c>
      <c r="BG278" s="447">
        <f t="shared" si="82"/>
        <v>8532</v>
      </c>
      <c r="BH278" s="447">
        <v>8532</v>
      </c>
      <c r="BI278" s="447" t="s">
        <v>2005</v>
      </c>
      <c r="BJ278" s="447">
        <v>148192</v>
      </c>
      <c r="BK278" s="447">
        <v>33579</v>
      </c>
      <c r="BL278" s="447">
        <v>0.81526756193232142</v>
      </c>
      <c r="BM278" s="447">
        <v>0.18473243806767856</v>
      </c>
      <c r="BO278" s="447">
        <f t="shared" si="85"/>
        <v>8951</v>
      </c>
      <c r="BP278" s="448" t="s">
        <v>2062</v>
      </c>
      <c r="BQ278" s="447">
        <v>725557</v>
      </c>
      <c r="BR278" s="447">
        <v>0.68991135026581607</v>
      </c>
      <c r="BS278" s="447">
        <v>0.31008864973418393</v>
      </c>
      <c r="BT278" s="447">
        <f t="shared" si="86"/>
        <v>0</v>
      </c>
      <c r="CA278" s="926"/>
      <c r="CB278" s="1295">
        <f t="shared" si="87"/>
        <v>8037</v>
      </c>
      <c r="CC278" s="1295">
        <f t="shared" si="88"/>
        <v>8037</v>
      </c>
      <c r="CD278" s="447">
        <v>279</v>
      </c>
      <c r="CE278" s="1295" t="s">
        <v>7974</v>
      </c>
      <c r="CF278" s="1344"/>
      <c r="CG278" s="1366">
        <v>0.53869832893579594</v>
      </c>
      <c r="CH278" s="1367"/>
      <c r="CI278" s="1366">
        <v>0</v>
      </c>
      <c r="CJ278" s="1368"/>
      <c r="CK278" s="1366">
        <v>0.46130167106420406</v>
      </c>
      <c r="CN278" s="566" t="s">
        <v>2019</v>
      </c>
      <c r="CO278" s="447">
        <v>0</v>
      </c>
      <c r="CQ278" s="566" t="s">
        <v>2019</v>
      </c>
      <c r="CR278" s="447">
        <v>0</v>
      </c>
      <c r="CT278" s="566" t="s">
        <v>2019</v>
      </c>
      <c r="CU278" s="447">
        <v>0</v>
      </c>
    </row>
    <row r="279" spans="1:99">
      <c r="A279" s="447">
        <f t="shared" si="75"/>
        <v>8547</v>
      </c>
      <c r="B279" s="448" t="s">
        <v>2010</v>
      </c>
      <c r="C279" s="447">
        <v>390563</v>
      </c>
      <c r="D279" s="447">
        <v>150891</v>
      </c>
      <c r="E279" s="449">
        <v>1</v>
      </c>
      <c r="F279" s="449">
        <v>0</v>
      </c>
      <c r="G279" s="449"/>
      <c r="H279" s="516">
        <f t="shared" si="73"/>
        <v>1</v>
      </c>
      <c r="I279" s="516">
        <f t="shared" si="74"/>
        <v>0</v>
      </c>
      <c r="J279" s="538"/>
      <c r="K279" s="538">
        <f t="shared" si="76"/>
        <v>0.47300412474461279</v>
      </c>
      <c r="L279" s="538">
        <f t="shared" si="77"/>
        <v>0</v>
      </c>
      <c r="M279" s="538">
        <f t="shared" si="78"/>
        <v>0.52699587525538727</v>
      </c>
      <c r="N279" s="538">
        <f t="shared" si="79"/>
        <v>0.47300412474461279</v>
      </c>
      <c r="O279" s="538">
        <f t="shared" si="80"/>
        <v>0</v>
      </c>
      <c r="P279" s="538">
        <f t="shared" si="81"/>
        <v>0.52699587525538727</v>
      </c>
      <c r="U279" s="1295"/>
      <c r="V279" s="1345"/>
      <c r="W279" s="547"/>
      <c r="X279" s="547"/>
      <c r="Z279" s="447" t="s">
        <v>4959</v>
      </c>
      <c r="AA279" s="542">
        <v>8</v>
      </c>
      <c r="AD279" s="447">
        <f t="shared" si="83"/>
        <v>8797</v>
      </c>
      <c r="AE279" s="447" t="s">
        <v>2031</v>
      </c>
      <c r="AF279" s="447">
        <v>47605</v>
      </c>
      <c r="AG279" s="447">
        <v>13286</v>
      </c>
      <c r="AH279" s="449">
        <v>0.78180683516447425</v>
      </c>
      <c r="AI279" s="449">
        <v>0.21819316483552575</v>
      </c>
      <c r="AJ279" s="447" t="str">
        <f t="shared" si="84"/>
        <v>NEW</v>
      </c>
      <c r="BG279" s="447">
        <f t="shared" si="82"/>
        <v>8540</v>
      </c>
      <c r="BH279" s="447">
        <v>8540</v>
      </c>
      <c r="BI279" s="447" t="s">
        <v>2006</v>
      </c>
      <c r="BJ279" s="447">
        <v>168185</v>
      </c>
      <c r="BK279" s="447">
        <v>38395</v>
      </c>
      <c r="BL279" s="447">
        <v>0.81413980056152579</v>
      </c>
      <c r="BM279" s="447">
        <v>0.18586019943847421</v>
      </c>
      <c r="BO279" s="447">
        <f t="shared" si="85"/>
        <v>8952</v>
      </c>
      <c r="BP279" s="448" t="s">
        <v>2063</v>
      </c>
      <c r="BQ279" s="447">
        <v>1260424</v>
      </c>
      <c r="BR279" s="447">
        <v>0.72224062233906616</v>
      </c>
      <c r="BS279" s="447">
        <v>0.27775937766093384</v>
      </c>
      <c r="BT279" s="447">
        <f t="shared" si="86"/>
        <v>0</v>
      </c>
      <c r="CA279" s="926"/>
      <c r="CB279" s="1295">
        <f t="shared" si="87"/>
        <v>8039</v>
      </c>
      <c r="CC279" s="1295">
        <f t="shared" si="88"/>
        <v>8039</v>
      </c>
      <c r="CD279" s="447">
        <v>280</v>
      </c>
      <c r="CE279" s="1295" t="s">
        <v>7975</v>
      </c>
      <c r="CF279" s="1344"/>
      <c r="CG279" s="1366">
        <v>0.49857037988006608</v>
      </c>
      <c r="CH279" s="1367"/>
      <c r="CI279" s="1366">
        <v>0</v>
      </c>
      <c r="CJ279" s="1368"/>
      <c r="CK279" s="1366">
        <v>0.50142962011993386</v>
      </c>
      <c r="CN279" s="566" t="s">
        <v>2020</v>
      </c>
      <c r="CO279" s="447">
        <v>314334</v>
      </c>
      <c r="CQ279" s="566" t="s">
        <v>2020</v>
      </c>
      <c r="CR279" s="447">
        <v>55916</v>
      </c>
      <c r="CT279" s="566" t="s">
        <v>2020</v>
      </c>
      <c r="CU279" s="447">
        <v>524862</v>
      </c>
    </row>
    <row r="280" spans="1:99">
      <c r="A280" s="447">
        <f t="shared" si="75"/>
        <v>8548</v>
      </c>
      <c r="B280" s="448" t="s">
        <v>2011</v>
      </c>
      <c r="C280" s="447">
        <v>291455</v>
      </c>
      <c r="D280" s="447">
        <v>121716</v>
      </c>
      <c r="E280" s="449">
        <v>1</v>
      </c>
      <c r="F280" s="449">
        <v>0</v>
      </c>
      <c r="G280" s="449"/>
      <c r="H280" s="516">
        <f t="shared" si="73"/>
        <v>1</v>
      </c>
      <c r="I280" s="516">
        <f t="shared" si="74"/>
        <v>0</v>
      </c>
      <c r="J280" s="538"/>
      <c r="K280" s="538">
        <f t="shared" si="76"/>
        <v>0.50782641999567046</v>
      </c>
      <c r="L280" s="538">
        <f t="shared" si="77"/>
        <v>0</v>
      </c>
      <c r="M280" s="538">
        <f t="shared" si="78"/>
        <v>0.49217358000432954</v>
      </c>
      <c r="N280" s="538">
        <f t="shared" si="79"/>
        <v>0.50782641999567046</v>
      </c>
      <c r="O280" s="538">
        <f t="shared" si="80"/>
        <v>0</v>
      </c>
      <c r="P280" s="538">
        <f t="shared" si="81"/>
        <v>0.49217358000432954</v>
      </c>
      <c r="V280" s="1345"/>
      <c r="W280" s="547"/>
      <c r="X280" s="547"/>
      <c r="Z280" s="447" t="s">
        <v>4960</v>
      </c>
      <c r="AA280" s="542">
        <v>8</v>
      </c>
      <c r="AD280" s="447">
        <f t="shared" si="83"/>
        <v>8799</v>
      </c>
      <c r="AE280" s="447" t="s">
        <v>2032</v>
      </c>
      <c r="AF280" s="447">
        <v>32715</v>
      </c>
      <c r="AG280" s="447">
        <v>8676</v>
      </c>
      <c r="AH280" s="449">
        <v>0.7903892150467493</v>
      </c>
      <c r="AI280" s="449">
        <v>0.2096107849532507</v>
      </c>
      <c r="AJ280" s="447" t="str">
        <f t="shared" si="84"/>
        <v>NEW</v>
      </c>
      <c r="BG280" s="447">
        <f t="shared" si="82"/>
        <v>8541</v>
      </c>
      <c r="BH280" s="447">
        <v>8541</v>
      </c>
      <c r="BI280" s="447" t="s">
        <v>2007</v>
      </c>
      <c r="BJ280" s="447">
        <v>232833</v>
      </c>
      <c r="BK280" s="447">
        <v>65681</v>
      </c>
      <c r="BL280" s="447">
        <v>0.77997346858103811</v>
      </c>
      <c r="BM280" s="447">
        <v>0.22002653141896192</v>
      </c>
      <c r="BO280" s="447">
        <f t="shared" si="85"/>
        <v>8957</v>
      </c>
      <c r="BP280" s="448" t="s">
        <v>2064</v>
      </c>
      <c r="BQ280" s="447">
        <v>1260424</v>
      </c>
      <c r="BR280" s="447">
        <v>0.72224062233906616</v>
      </c>
      <c r="BS280" s="447">
        <v>0.27775937766093384</v>
      </c>
      <c r="BT280" s="447">
        <f t="shared" si="86"/>
        <v>0</v>
      </c>
      <c r="CA280" s="926"/>
      <c r="CB280" s="1295">
        <f t="shared" si="87"/>
        <v>8042</v>
      </c>
      <c r="CC280" s="1295">
        <f t="shared" si="88"/>
        <v>8042</v>
      </c>
      <c r="CD280" s="447">
        <v>281</v>
      </c>
      <c r="CE280" s="1295" t="s">
        <v>6256</v>
      </c>
      <c r="CF280" s="1344"/>
      <c r="CG280" s="1366" t="s">
        <v>8073</v>
      </c>
      <c r="CH280" s="1367"/>
      <c r="CI280" s="1366">
        <v>0</v>
      </c>
      <c r="CJ280" s="1368"/>
      <c r="CK280" s="1366" t="s">
        <v>8073</v>
      </c>
      <c r="CN280" s="566" t="s">
        <v>2021</v>
      </c>
      <c r="CO280" s="447">
        <v>46666</v>
      </c>
      <c r="CQ280" s="566" t="s">
        <v>2021</v>
      </c>
      <c r="CR280" s="447">
        <v>13926</v>
      </c>
      <c r="CT280" s="566" t="s">
        <v>2021</v>
      </c>
      <c r="CU280" s="447">
        <v>104272</v>
      </c>
    </row>
    <row r="281" spans="1:99">
      <c r="A281" s="447">
        <f t="shared" si="75"/>
        <v>8550</v>
      </c>
      <c r="B281" s="448" t="s">
        <v>2012</v>
      </c>
      <c r="C281" s="447">
        <v>142682</v>
      </c>
      <c r="D281" s="447">
        <v>45684</v>
      </c>
      <c r="E281" s="449">
        <v>1</v>
      </c>
      <c r="F281" s="449">
        <v>0</v>
      </c>
      <c r="G281" s="449"/>
      <c r="H281" s="516">
        <f t="shared" si="73"/>
        <v>1</v>
      </c>
      <c r="I281" s="516">
        <f t="shared" si="74"/>
        <v>0</v>
      </c>
      <c r="J281" s="538"/>
      <c r="K281" s="538">
        <f t="shared" si="76"/>
        <v>0.45580781268753867</v>
      </c>
      <c r="L281" s="538">
        <f t="shared" si="77"/>
        <v>0</v>
      </c>
      <c r="M281" s="538">
        <f t="shared" si="78"/>
        <v>0.54419218731246133</v>
      </c>
      <c r="N281" s="538">
        <f t="shared" si="79"/>
        <v>0.45580781268753867</v>
      </c>
      <c r="O281" s="538">
        <f t="shared" si="80"/>
        <v>0</v>
      </c>
      <c r="P281" s="538">
        <f t="shared" si="81"/>
        <v>0.54419218731246133</v>
      </c>
      <c r="U281" s="1295"/>
      <c r="V281" s="1345"/>
      <c r="W281" s="547"/>
      <c r="X281" s="547"/>
      <c r="Z281" s="447" t="s">
        <v>4961</v>
      </c>
      <c r="AA281" s="542">
        <v>8</v>
      </c>
      <c r="AD281" s="447">
        <f t="shared" si="83"/>
        <v>8840</v>
      </c>
      <c r="AE281" s="447" t="s">
        <v>2033</v>
      </c>
      <c r="AF281" s="447">
        <v>110450</v>
      </c>
      <c r="AG281" s="447">
        <v>26967</v>
      </c>
      <c r="AH281" s="449">
        <v>0.80375790477160758</v>
      </c>
      <c r="AI281" s="449">
        <v>0.19624209522839242</v>
      </c>
      <c r="AJ281" s="447" t="str">
        <f t="shared" si="84"/>
        <v>NEW</v>
      </c>
      <c r="BG281" s="447">
        <f t="shared" si="82"/>
        <v>8543</v>
      </c>
      <c r="BH281" s="447">
        <v>8543</v>
      </c>
      <c r="BI281" s="447" t="s">
        <v>2008</v>
      </c>
      <c r="BJ281" s="447">
        <v>230413</v>
      </c>
      <c r="BK281" s="447">
        <v>66787</v>
      </c>
      <c r="BL281" s="447">
        <v>0.7752792732166891</v>
      </c>
      <c r="BM281" s="447">
        <v>0.2247207267833109</v>
      </c>
      <c r="BO281" s="447">
        <f t="shared" si="85"/>
        <v>8959</v>
      </c>
      <c r="BP281" s="448" t="s">
        <v>2065</v>
      </c>
      <c r="BQ281" s="447">
        <v>19420</v>
      </c>
      <c r="BR281" s="447">
        <v>0.76616562117804865</v>
      </c>
      <c r="BS281" s="447">
        <v>0.23383437882195135</v>
      </c>
      <c r="BT281" s="447">
        <f t="shared" si="86"/>
        <v>0</v>
      </c>
      <c r="CA281" s="926"/>
      <c r="CB281" s="1295">
        <f t="shared" si="87"/>
        <v>8047</v>
      </c>
      <c r="CC281" s="1295">
        <f t="shared" si="88"/>
        <v>8047</v>
      </c>
      <c r="CD281" s="447">
        <v>282</v>
      </c>
      <c r="CE281" s="1295" t="s">
        <v>5158</v>
      </c>
      <c r="CF281" s="1344"/>
      <c r="CG281" s="1366">
        <v>0.49857037988006608</v>
      </c>
      <c r="CH281" s="1367"/>
      <c r="CI281" s="1366">
        <v>0</v>
      </c>
      <c r="CJ281" s="1368"/>
      <c r="CK281" s="1366">
        <v>0.50142962011993386</v>
      </c>
      <c r="CN281" s="566" t="s">
        <v>2022</v>
      </c>
      <c r="CO281" s="447">
        <v>65410</v>
      </c>
      <c r="CQ281" s="566" t="s">
        <v>2022</v>
      </c>
      <c r="CR281" s="447">
        <v>13746</v>
      </c>
      <c r="CT281" s="566" t="s">
        <v>2022</v>
      </c>
      <c r="CU281" s="447">
        <v>124547</v>
      </c>
    </row>
    <row r="282" spans="1:99">
      <c r="A282" s="447">
        <f t="shared" si="75"/>
        <v>8552</v>
      </c>
      <c r="B282" s="448" t="s">
        <v>2013</v>
      </c>
      <c r="C282" s="447">
        <v>40070</v>
      </c>
      <c r="D282" s="447">
        <v>16349</v>
      </c>
      <c r="E282" s="449">
        <v>1</v>
      </c>
      <c r="F282" s="449">
        <v>0</v>
      </c>
      <c r="G282" s="449"/>
      <c r="H282" s="516">
        <f t="shared" si="73"/>
        <v>1</v>
      </c>
      <c r="I282" s="516">
        <f t="shared" si="74"/>
        <v>0</v>
      </c>
      <c r="J282" s="538"/>
      <c r="K282" s="538">
        <f t="shared" si="76"/>
        <v>0.48054426656487864</v>
      </c>
      <c r="L282" s="538">
        <f t="shared" si="77"/>
        <v>0</v>
      </c>
      <c r="M282" s="538">
        <f t="shared" si="78"/>
        <v>0.51945573343512141</v>
      </c>
      <c r="N282" s="538">
        <f t="shared" si="79"/>
        <v>0.48054426656487864</v>
      </c>
      <c r="O282" s="538">
        <f t="shared" si="80"/>
        <v>0</v>
      </c>
      <c r="P282" s="538">
        <f t="shared" si="81"/>
        <v>0.51945573343512141</v>
      </c>
      <c r="V282" s="1345"/>
      <c r="W282" s="547"/>
      <c r="X282" s="547"/>
      <c r="Z282" s="447" t="s">
        <v>4962</v>
      </c>
      <c r="AA282" s="542">
        <v>8</v>
      </c>
      <c r="AD282" s="447">
        <f t="shared" si="83"/>
        <v>8842</v>
      </c>
      <c r="AE282" s="447" t="s">
        <v>2034</v>
      </c>
      <c r="AF282" s="447">
        <v>1261645</v>
      </c>
      <c r="AG282" s="447">
        <v>279408</v>
      </c>
      <c r="AH282" s="449">
        <v>0.81869020728034658</v>
      </c>
      <c r="AI282" s="449">
        <v>0.18130979271965342</v>
      </c>
      <c r="AJ282" s="447" t="str">
        <f t="shared" si="84"/>
        <v>NEW</v>
      </c>
      <c r="BG282" s="447">
        <f t="shared" si="82"/>
        <v>8545</v>
      </c>
      <c r="BH282" s="447">
        <v>8545</v>
      </c>
      <c r="BI282" s="447" t="s">
        <v>2009</v>
      </c>
      <c r="BJ282" s="447">
        <v>0</v>
      </c>
      <c r="BK282" s="447">
        <v>0</v>
      </c>
      <c r="BL282" s="447">
        <v>0</v>
      </c>
      <c r="BM282" s="447">
        <v>0</v>
      </c>
      <c r="BO282" s="447">
        <f t="shared" si="85"/>
        <v>8964</v>
      </c>
      <c r="BP282" s="448" t="s">
        <v>2066</v>
      </c>
      <c r="BQ282" s="447">
        <v>1260424</v>
      </c>
      <c r="BR282" s="447">
        <v>0.72224062233906616</v>
      </c>
      <c r="BS282" s="447">
        <v>0.27775937766093384</v>
      </c>
      <c r="BT282" s="447">
        <f t="shared" si="86"/>
        <v>0</v>
      </c>
      <c r="CA282" s="926"/>
      <c r="CB282" s="1295">
        <f t="shared" si="87"/>
        <v>8052</v>
      </c>
      <c r="CC282" s="1295">
        <f t="shared" si="88"/>
        <v>8052</v>
      </c>
      <c r="CD282" s="447">
        <v>283</v>
      </c>
      <c r="CE282" s="1295" t="s">
        <v>5159</v>
      </c>
      <c r="CF282" s="1344"/>
      <c r="CG282" s="1366">
        <v>0.47498474679682734</v>
      </c>
      <c r="CH282" s="1367"/>
      <c r="CI282" s="1366">
        <v>0</v>
      </c>
      <c r="CJ282" s="1368"/>
      <c r="CK282" s="1366">
        <v>0.52501525320317266</v>
      </c>
      <c r="CN282" s="566" t="s">
        <v>2023</v>
      </c>
      <c r="CO282" s="447">
        <v>40462</v>
      </c>
      <c r="CQ282" s="566" t="s">
        <v>2023</v>
      </c>
      <c r="CR282" s="447">
        <v>11720</v>
      </c>
      <c r="CT282" s="566" t="s">
        <v>2023</v>
      </c>
      <c r="CU282" s="447">
        <v>88487</v>
      </c>
    </row>
    <row r="283" spans="1:99">
      <c r="A283" s="447">
        <f t="shared" si="75"/>
        <v>8553</v>
      </c>
      <c r="B283" s="448" t="s">
        <v>2014</v>
      </c>
      <c r="C283" s="447">
        <v>77092</v>
      </c>
      <c r="D283" s="447">
        <v>24872</v>
      </c>
      <c r="E283" s="449">
        <v>1</v>
      </c>
      <c r="F283" s="449">
        <v>0</v>
      </c>
      <c r="G283" s="449"/>
      <c r="H283" s="516">
        <f t="shared" si="73"/>
        <v>1</v>
      </c>
      <c r="I283" s="516">
        <f t="shared" si="74"/>
        <v>0</v>
      </c>
      <c r="J283" s="538"/>
      <c r="K283" s="538">
        <f t="shared" si="76"/>
        <v>0.50185904550499449</v>
      </c>
      <c r="L283" s="538">
        <f t="shared" si="77"/>
        <v>0</v>
      </c>
      <c r="M283" s="538">
        <f t="shared" si="78"/>
        <v>0.49814095449500556</v>
      </c>
      <c r="N283" s="538">
        <f t="shared" si="79"/>
        <v>0.50185904550499449</v>
      </c>
      <c r="O283" s="538">
        <f t="shared" si="80"/>
        <v>0</v>
      </c>
      <c r="P283" s="538">
        <f t="shared" si="81"/>
        <v>0.49814095449500556</v>
      </c>
      <c r="U283" s="1295"/>
      <c r="V283" s="1345"/>
      <c r="W283" s="547"/>
      <c r="X283" s="547"/>
      <c r="Z283" s="447" t="s">
        <v>4963</v>
      </c>
      <c r="AA283" s="542">
        <v>8</v>
      </c>
      <c r="AD283" s="447">
        <f t="shared" si="83"/>
        <v>8852</v>
      </c>
      <c r="AE283" s="447" t="s">
        <v>2035</v>
      </c>
      <c r="AF283" s="447">
        <v>479783</v>
      </c>
      <c r="AG283" s="447">
        <v>127979</v>
      </c>
      <c r="AH283" s="449">
        <v>0.78942579496579257</v>
      </c>
      <c r="AI283" s="449">
        <v>0.21057420503420743</v>
      </c>
      <c r="AJ283" s="447" t="str">
        <f t="shared" si="84"/>
        <v>NEW</v>
      </c>
      <c r="BG283" s="447">
        <f t="shared" si="82"/>
        <v>8547</v>
      </c>
      <c r="BH283" s="447">
        <v>8547</v>
      </c>
      <c r="BI283" s="447" t="s">
        <v>2010</v>
      </c>
      <c r="BJ283" s="447">
        <v>196603</v>
      </c>
      <c r="BK283" s="447">
        <v>52048</v>
      </c>
      <c r="BL283" s="447">
        <v>0.79067850119243432</v>
      </c>
      <c r="BM283" s="447">
        <v>0.20932149880756562</v>
      </c>
      <c r="BO283" s="447">
        <f t="shared" si="85"/>
        <v>8985</v>
      </c>
      <c r="BP283" s="448" t="s">
        <v>2067</v>
      </c>
      <c r="BQ283" s="447">
        <v>122149</v>
      </c>
      <c r="BR283" s="447">
        <v>0.72051979307375136</v>
      </c>
      <c r="BS283" s="447">
        <v>0.27948020692624864</v>
      </c>
      <c r="BT283" s="447">
        <f t="shared" si="86"/>
        <v>0</v>
      </c>
      <c r="CA283" s="926"/>
      <c r="CB283" s="1295">
        <f t="shared" si="87"/>
        <v>8089</v>
      </c>
      <c r="CC283" s="1295">
        <f t="shared" si="88"/>
        <v>8089</v>
      </c>
      <c r="CD283" s="447">
        <v>284</v>
      </c>
      <c r="CE283" s="1295" t="s">
        <v>8023</v>
      </c>
      <c r="CF283" s="1344"/>
      <c r="CG283" s="1366" t="s">
        <v>8073</v>
      </c>
      <c r="CH283" s="1367"/>
      <c r="CI283" s="1366">
        <v>0</v>
      </c>
      <c r="CJ283" s="1368"/>
      <c r="CK283" s="1366" t="s">
        <v>8073</v>
      </c>
      <c r="CN283" s="566" t="s">
        <v>2024</v>
      </c>
      <c r="CO283" s="447">
        <v>88513</v>
      </c>
      <c r="CQ283" s="566" t="s">
        <v>2024</v>
      </c>
      <c r="CR283" s="447">
        <v>20200</v>
      </c>
      <c r="CT283" s="566" t="s">
        <v>2024</v>
      </c>
      <c r="CU283" s="447">
        <v>168970</v>
      </c>
    </row>
    <row r="284" spans="1:99">
      <c r="A284" s="447">
        <f t="shared" si="75"/>
        <v>8555</v>
      </c>
      <c r="B284" s="448" t="s">
        <v>2016</v>
      </c>
      <c r="C284" s="447">
        <v>62659</v>
      </c>
      <c r="D284" s="447">
        <v>20326</v>
      </c>
      <c r="E284" s="449">
        <v>1</v>
      </c>
      <c r="F284" s="449">
        <v>0</v>
      </c>
      <c r="G284" s="449"/>
      <c r="H284" s="516">
        <f t="shared" si="73"/>
        <v>1</v>
      </c>
      <c r="I284" s="516">
        <f t="shared" si="74"/>
        <v>0</v>
      </c>
      <c r="J284" s="538"/>
      <c r="K284" s="538">
        <f t="shared" si="76"/>
        <v>0.4996673221652152</v>
      </c>
      <c r="L284" s="538">
        <f t="shared" si="77"/>
        <v>0</v>
      </c>
      <c r="M284" s="538">
        <f t="shared" si="78"/>
        <v>0.50033267783478474</v>
      </c>
      <c r="N284" s="538">
        <f t="shared" si="79"/>
        <v>0.4996673221652152</v>
      </c>
      <c r="O284" s="538">
        <f t="shared" si="80"/>
        <v>0</v>
      </c>
      <c r="P284" s="538">
        <f t="shared" si="81"/>
        <v>0.50033267783478474</v>
      </c>
      <c r="V284" s="1345"/>
      <c r="W284" s="547"/>
      <c r="X284" s="547"/>
      <c r="Z284" s="447" t="s">
        <v>4964</v>
      </c>
      <c r="AA284" s="542">
        <v>8</v>
      </c>
      <c r="AD284" s="447">
        <f t="shared" si="83"/>
        <v>8856</v>
      </c>
      <c r="AE284" s="447" t="s">
        <v>2037</v>
      </c>
      <c r="AF284" s="447">
        <v>45105</v>
      </c>
      <c r="AG284" s="447">
        <v>12702</v>
      </c>
      <c r="AH284" s="449">
        <v>0.78026882557475741</v>
      </c>
      <c r="AI284" s="449">
        <v>0.21973117442524259</v>
      </c>
      <c r="AJ284" s="447" t="str">
        <f t="shared" si="84"/>
        <v>NEW</v>
      </c>
      <c r="BG284" s="447">
        <f t="shared" si="82"/>
        <v>8548</v>
      </c>
      <c r="BH284" s="447">
        <v>8548</v>
      </c>
      <c r="BI284" s="447" t="s">
        <v>2011</v>
      </c>
      <c r="BJ284" s="447">
        <v>150931</v>
      </c>
      <c r="BK284" s="447">
        <v>36620</v>
      </c>
      <c r="BL284" s="447">
        <v>0.80474644230102743</v>
      </c>
      <c r="BM284" s="447">
        <v>0.19525355769897254</v>
      </c>
      <c r="BO284" s="447">
        <f t="shared" si="85"/>
        <v>8988</v>
      </c>
      <c r="BP284" s="448" t="s">
        <v>2398</v>
      </c>
      <c r="BQ284" s="447">
        <v>2334743</v>
      </c>
      <c r="BR284" s="447">
        <v>0.71214820657682543</v>
      </c>
      <c r="BS284" s="447">
        <v>0.28785179342317457</v>
      </c>
      <c r="BT284" s="447">
        <f t="shared" si="86"/>
        <v>0</v>
      </c>
      <c r="CA284" s="926"/>
      <c r="CB284" s="1295">
        <f t="shared" si="87"/>
        <v>8101</v>
      </c>
      <c r="CC284" s="1295">
        <f t="shared" si="88"/>
        <v>8101</v>
      </c>
      <c r="CD284" s="447">
        <v>285</v>
      </c>
      <c r="CE284" s="1295" t="s">
        <v>7976</v>
      </c>
      <c r="CF284" s="1344"/>
      <c r="CG284" s="1366">
        <v>0.51488264993556843</v>
      </c>
      <c r="CH284" s="1367"/>
      <c r="CI284" s="1366">
        <v>0</v>
      </c>
      <c r="CJ284" s="1368"/>
      <c r="CK284" s="1366">
        <v>0.48511735006443163</v>
      </c>
      <c r="CN284" s="566" t="s">
        <v>2025</v>
      </c>
      <c r="CO284" s="447">
        <v>46816</v>
      </c>
      <c r="CQ284" s="566" t="s">
        <v>2025</v>
      </c>
      <c r="CR284" s="447">
        <v>9843</v>
      </c>
      <c r="CT284" s="566" t="s">
        <v>2025</v>
      </c>
      <c r="CU284" s="447">
        <v>86825</v>
      </c>
    </row>
    <row r="285" spans="1:99">
      <c r="A285" s="447">
        <f t="shared" si="75"/>
        <v>8556</v>
      </c>
      <c r="B285" s="448" t="s">
        <v>2017</v>
      </c>
      <c r="C285" s="447">
        <v>255921</v>
      </c>
      <c r="D285" s="447">
        <v>94699</v>
      </c>
      <c r="E285" s="449">
        <v>1</v>
      </c>
      <c r="F285" s="449">
        <v>0</v>
      </c>
      <c r="G285" s="449"/>
      <c r="H285" s="516">
        <f t="shared" si="73"/>
        <v>1</v>
      </c>
      <c r="I285" s="516">
        <f t="shared" si="74"/>
        <v>0</v>
      </c>
      <c r="J285" s="538"/>
      <c r="K285" s="538">
        <f t="shared" si="76"/>
        <v>0.46913690306384437</v>
      </c>
      <c r="L285" s="538">
        <f t="shared" si="77"/>
        <v>0</v>
      </c>
      <c r="M285" s="538">
        <f t="shared" si="78"/>
        <v>0.53086309693615563</v>
      </c>
      <c r="N285" s="538">
        <f t="shared" si="79"/>
        <v>0.46913690306384437</v>
      </c>
      <c r="O285" s="538">
        <f t="shared" si="80"/>
        <v>0</v>
      </c>
      <c r="P285" s="538">
        <f t="shared" si="81"/>
        <v>0.53086309693615563</v>
      </c>
      <c r="U285" s="1295"/>
      <c r="V285" s="1345"/>
      <c r="W285" s="547"/>
      <c r="X285" s="547"/>
      <c r="Z285" s="447" t="s">
        <v>4965</v>
      </c>
      <c r="AA285" s="542">
        <v>8</v>
      </c>
      <c r="AD285" s="447">
        <f t="shared" si="83"/>
        <v>8859</v>
      </c>
      <c r="AE285" s="447" t="s">
        <v>2038</v>
      </c>
      <c r="AF285" s="447">
        <v>21738</v>
      </c>
      <c r="AG285" s="447">
        <v>9323</v>
      </c>
      <c r="AH285" s="449">
        <v>0.69984868484594831</v>
      </c>
      <c r="AI285" s="449">
        <v>0.30015131515405169</v>
      </c>
      <c r="AJ285" s="447" t="str">
        <f t="shared" si="84"/>
        <v>NEW</v>
      </c>
      <c r="BG285" s="447">
        <f t="shared" si="82"/>
        <v>8550</v>
      </c>
      <c r="BH285" s="447">
        <v>8550</v>
      </c>
      <c r="BI285" s="447" t="s">
        <v>2012</v>
      </c>
      <c r="BJ285" s="447">
        <v>90052</v>
      </c>
      <c r="BK285" s="447">
        <v>24384</v>
      </c>
      <c r="BL285" s="447">
        <v>0.78692019993708273</v>
      </c>
      <c r="BM285" s="447">
        <v>0.21307980006291727</v>
      </c>
      <c r="BO285" s="447">
        <f t="shared" si="85"/>
        <v>8989</v>
      </c>
      <c r="BP285" s="448" t="s">
        <v>2068</v>
      </c>
      <c r="BQ285" s="447">
        <v>147437</v>
      </c>
      <c r="BR285" s="447">
        <v>0.7446802062761696</v>
      </c>
      <c r="BS285" s="447">
        <v>0.2553197937238304</v>
      </c>
      <c r="BT285" s="447">
        <f t="shared" si="86"/>
        <v>0</v>
      </c>
      <c r="CA285" s="926"/>
      <c r="CB285" s="1295">
        <f t="shared" si="87"/>
        <v>8103</v>
      </c>
      <c r="CC285" s="1295">
        <f t="shared" si="88"/>
        <v>8103</v>
      </c>
      <c r="CD285" s="447">
        <v>286</v>
      </c>
      <c r="CE285" s="1295" t="s">
        <v>1966</v>
      </c>
      <c r="CF285" s="1344"/>
      <c r="CG285" s="1366">
        <v>0.50027640853180999</v>
      </c>
      <c r="CH285" s="1367"/>
      <c r="CI285" s="1366">
        <v>0</v>
      </c>
      <c r="CJ285" s="1368"/>
      <c r="CK285" s="1366">
        <v>0.49972359146819001</v>
      </c>
      <c r="CN285" s="566" t="s">
        <v>2026</v>
      </c>
      <c r="CO285" s="447">
        <v>4245</v>
      </c>
      <c r="CQ285" s="566" t="s">
        <v>2026</v>
      </c>
      <c r="CR285" s="447">
        <v>1005</v>
      </c>
      <c r="CT285" s="566" t="s">
        <v>2026</v>
      </c>
      <c r="CU285" s="447">
        <v>6958</v>
      </c>
    </row>
    <row r="286" spans="1:99">
      <c r="A286" s="447">
        <f t="shared" si="75"/>
        <v>8557</v>
      </c>
      <c r="B286" s="448" t="s">
        <v>8007</v>
      </c>
      <c r="C286" s="447">
        <v>117786</v>
      </c>
      <c r="D286" s="447">
        <v>42059</v>
      </c>
      <c r="E286" s="449">
        <v>1</v>
      </c>
      <c r="F286" s="449">
        <v>0</v>
      </c>
      <c r="G286" s="449"/>
      <c r="H286" s="516">
        <f t="shared" si="73"/>
        <v>1</v>
      </c>
      <c r="I286" s="516">
        <f t="shared" si="74"/>
        <v>0</v>
      </c>
      <c r="J286" s="538"/>
      <c r="K286" s="538">
        <f t="shared" si="76"/>
        <v>0.51795300756573193</v>
      </c>
      <c r="L286" s="538">
        <f t="shared" si="77"/>
        <v>0</v>
      </c>
      <c r="M286" s="538">
        <f t="shared" si="78"/>
        <v>0.48204699243426802</v>
      </c>
      <c r="N286" s="538">
        <f t="shared" si="79"/>
        <v>0.51795300756573193</v>
      </c>
      <c r="O286" s="538">
        <f t="shared" si="80"/>
        <v>0</v>
      </c>
      <c r="P286" s="538">
        <f t="shared" si="81"/>
        <v>0.48204699243426802</v>
      </c>
      <c r="V286" s="1345"/>
      <c r="W286" s="547"/>
      <c r="X286" s="547"/>
      <c r="Z286" s="447" t="s">
        <v>4966</v>
      </c>
      <c r="AA286" s="542">
        <v>8</v>
      </c>
      <c r="AD286" s="447">
        <f t="shared" si="83"/>
        <v>8860</v>
      </c>
      <c r="AE286" s="448" t="s">
        <v>2039</v>
      </c>
      <c r="AF286" s="447">
        <v>44090</v>
      </c>
      <c r="AG286" s="447">
        <v>10679</v>
      </c>
      <c r="AH286" s="449">
        <v>0.80501743687122274</v>
      </c>
      <c r="AI286" s="449">
        <v>0.19498256312877726</v>
      </c>
      <c r="AJ286" s="447" t="str">
        <f t="shared" si="84"/>
        <v>NEW</v>
      </c>
      <c r="BG286" s="447">
        <f t="shared" si="82"/>
        <v>8552</v>
      </c>
      <c r="BH286" s="447">
        <v>8552</v>
      </c>
      <c r="BI286" s="447" t="s">
        <v>2013</v>
      </c>
      <c r="BJ286" s="447">
        <v>60622</v>
      </c>
      <c r="BK286" s="447">
        <v>20111</v>
      </c>
      <c r="BL286" s="447">
        <v>0.75089492524742052</v>
      </c>
      <c r="BM286" s="447">
        <v>0.24910507475257948</v>
      </c>
      <c r="BO286" s="447">
        <f t="shared" si="85"/>
        <v>9104</v>
      </c>
      <c r="BP286" s="448" t="s">
        <v>2069</v>
      </c>
      <c r="BQ286" s="447">
        <v>101975</v>
      </c>
      <c r="BR286" s="447">
        <v>0.66616800695075029</v>
      </c>
      <c r="BS286" s="447">
        <v>0.33383199304924971</v>
      </c>
      <c r="BT286" s="447">
        <f t="shared" si="86"/>
        <v>0</v>
      </c>
      <c r="CA286" s="926"/>
      <c r="CB286" s="1295">
        <f t="shared" si="87"/>
        <v>8110</v>
      </c>
      <c r="CC286" s="1295">
        <f t="shared" si="88"/>
        <v>8110</v>
      </c>
      <c r="CD286" s="447">
        <v>287</v>
      </c>
      <c r="CE286" s="1295" t="s">
        <v>1967</v>
      </c>
      <c r="CF286" s="1344"/>
      <c r="CG286" s="1366">
        <v>0.49090071317344697</v>
      </c>
      <c r="CH286" s="1367"/>
      <c r="CI286" s="1366">
        <v>0</v>
      </c>
      <c r="CJ286" s="1368"/>
      <c r="CK286" s="1366">
        <v>0.50909928682655303</v>
      </c>
      <c r="CN286" s="566" t="s">
        <v>2027</v>
      </c>
      <c r="CO286" s="447">
        <v>18509</v>
      </c>
      <c r="CQ286" s="566" t="s">
        <v>2027</v>
      </c>
      <c r="CR286" s="447">
        <v>3187</v>
      </c>
      <c r="CT286" s="566" t="s">
        <v>2027</v>
      </c>
      <c r="CU286" s="447">
        <v>32173</v>
      </c>
    </row>
    <row r="287" spans="1:99">
      <c r="A287" s="447">
        <f t="shared" si="75"/>
        <v>8558</v>
      </c>
      <c r="B287" s="448" t="s">
        <v>2018</v>
      </c>
      <c r="C287" s="447">
        <v>85318</v>
      </c>
      <c r="D287" s="447">
        <v>25587</v>
      </c>
      <c r="E287" s="449">
        <v>1</v>
      </c>
      <c r="F287" s="449">
        <v>0</v>
      </c>
      <c r="G287" s="449"/>
      <c r="H287" s="516">
        <f t="shared" si="73"/>
        <v>1</v>
      </c>
      <c r="I287" s="516">
        <f t="shared" si="74"/>
        <v>0</v>
      </c>
      <c r="J287" s="538"/>
      <c r="K287" s="538">
        <f t="shared" si="76"/>
        <v>0.5221859686426904</v>
      </c>
      <c r="L287" s="538">
        <f t="shared" si="77"/>
        <v>0</v>
      </c>
      <c r="M287" s="538">
        <f t="shared" si="78"/>
        <v>0.4778140313573096</v>
      </c>
      <c r="N287" s="538">
        <f t="shared" si="79"/>
        <v>0.5221859686426904</v>
      </c>
      <c r="O287" s="538">
        <f t="shared" si="80"/>
        <v>0</v>
      </c>
      <c r="P287" s="538">
        <f t="shared" si="81"/>
        <v>0.4778140313573096</v>
      </c>
      <c r="U287" s="1295"/>
      <c r="V287" s="1345"/>
      <c r="W287" s="547"/>
      <c r="X287" s="547"/>
      <c r="Z287" s="447" t="s">
        <v>4967</v>
      </c>
      <c r="AA287" s="542">
        <v>8</v>
      </c>
      <c r="AD287" s="447">
        <f t="shared" si="83"/>
        <v>8862</v>
      </c>
      <c r="AE287" s="448" t="s">
        <v>2040</v>
      </c>
      <c r="AF287" s="447">
        <v>108059</v>
      </c>
      <c r="AG287" s="447">
        <v>33770</v>
      </c>
      <c r="AH287" s="449">
        <v>0.76189636816165951</v>
      </c>
      <c r="AI287" s="449">
        <v>0.23810363183834049</v>
      </c>
      <c r="AJ287" s="447" t="str">
        <f t="shared" si="84"/>
        <v>NEW</v>
      </c>
      <c r="BG287" s="447">
        <f t="shared" si="82"/>
        <v>8553</v>
      </c>
      <c r="BH287" s="447">
        <v>8553</v>
      </c>
      <c r="BI287" s="447" t="s">
        <v>2014</v>
      </c>
      <c r="BJ287" s="447">
        <v>55570</v>
      </c>
      <c r="BK287" s="447">
        <v>11390</v>
      </c>
      <c r="BL287" s="447">
        <v>0.82989844683393066</v>
      </c>
      <c r="BM287" s="447">
        <v>0.17010155316606929</v>
      </c>
      <c r="BO287" s="447">
        <f t="shared" si="85"/>
        <v>9121</v>
      </c>
      <c r="BP287" s="448" t="s">
        <v>2070</v>
      </c>
      <c r="BQ287" s="447">
        <v>82284</v>
      </c>
      <c r="BR287" s="447">
        <v>0.72716667992258543</v>
      </c>
      <c r="BS287" s="447">
        <v>0.27283332007741457</v>
      </c>
      <c r="BT287" s="447">
        <f t="shared" si="86"/>
        <v>0</v>
      </c>
      <c r="CA287" s="926"/>
      <c r="CB287" s="1295">
        <f t="shared" si="87"/>
        <v>8112</v>
      </c>
      <c r="CC287" s="1295">
        <f t="shared" si="88"/>
        <v>8112</v>
      </c>
      <c r="CD287" s="447">
        <v>288</v>
      </c>
      <c r="CE287" s="1295" t="s">
        <v>1968</v>
      </c>
      <c r="CF287" s="1344"/>
      <c r="CG287" s="1366">
        <v>0.49090071317344697</v>
      </c>
      <c r="CH287" s="1367"/>
      <c r="CI287" s="1366">
        <v>0</v>
      </c>
      <c r="CJ287" s="1368"/>
      <c r="CK287" s="1366">
        <v>0.50909928682655303</v>
      </c>
      <c r="CN287" s="566" t="s">
        <v>2028</v>
      </c>
      <c r="CO287" s="447">
        <v>11203</v>
      </c>
      <c r="CQ287" s="566" t="s">
        <v>2028</v>
      </c>
      <c r="CR287" s="447">
        <v>1827</v>
      </c>
      <c r="CT287" s="566" t="s">
        <v>2028</v>
      </c>
      <c r="CU287" s="447">
        <v>21827</v>
      </c>
    </row>
    <row r="288" spans="1:99">
      <c r="A288" s="447">
        <f t="shared" si="75"/>
        <v>8560</v>
      </c>
      <c r="B288" s="448" t="s">
        <v>2019</v>
      </c>
      <c r="C288" s="447">
        <v>0</v>
      </c>
      <c r="D288" s="447">
        <v>0</v>
      </c>
      <c r="E288" s="449">
        <v>1</v>
      </c>
      <c r="F288" s="449">
        <v>0</v>
      </c>
      <c r="G288" s="449"/>
      <c r="H288" s="516">
        <f t="shared" si="73"/>
        <v>1</v>
      </c>
      <c r="I288" s="516">
        <f t="shared" si="74"/>
        <v>0</v>
      </c>
      <c r="J288" s="538"/>
      <c r="K288" s="538">
        <f t="shared" si="76"/>
        <v>0.43923324791312512</v>
      </c>
      <c r="L288" s="538">
        <f t="shared" si="77"/>
        <v>0</v>
      </c>
      <c r="M288" s="538">
        <f t="shared" si="78"/>
        <v>0.52567680714485066</v>
      </c>
      <c r="N288" s="538">
        <f t="shared" si="79"/>
        <v>0.43923324791312512</v>
      </c>
      <c r="O288" s="538">
        <f t="shared" si="80"/>
        <v>0</v>
      </c>
      <c r="P288" s="538">
        <f t="shared" si="81"/>
        <v>0.52567680714485066</v>
      </c>
      <c r="V288" s="1345"/>
      <c r="W288" s="547"/>
      <c r="X288" s="547"/>
      <c r="Z288" s="447" t="s">
        <v>4968</v>
      </c>
      <c r="AA288" s="542">
        <v>8</v>
      </c>
      <c r="AD288" s="447">
        <f t="shared" si="83"/>
        <v>8863</v>
      </c>
      <c r="AE288" s="448" t="s">
        <v>2041</v>
      </c>
      <c r="AF288" s="447">
        <v>41829</v>
      </c>
      <c r="AG288" s="447">
        <v>14131</v>
      </c>
      <c r="AH288" s="449">
        <v>0.74748034310221589</v>
      </c>
      <c r="AI288" s="449">
        <v>0.25251965689778411</v>
      </c>
      <c r="AJ288" s="447" t="str">
        <f t="shared" si="84"/>
        <v>NEW</v>
      </c>
      <c r="BG288" s="447">
        <f t="shared" si="82"/>
        <v>0</v>
      </c>
      <c r="BH288" s="447">
        <v>8554</v>
      </c>
      <c r="BI288" s="447" t="s">
        <v>2015</v>
      </c>
      <c r="BJ288" s="447">
        <v>747712</v>
      </c>
      <c r="BK288" s="447">
        <v>172615</v>
      </c>
      <c r="BL288" s="447">
        <v>0.8124416647561139</v>
      </c>
      <c r="BM288" s="447">
        <v>0.18755833524388615</v>
      </c>
      <c r="CA288" s="926"/>
      <c r="CB288" s="1295">
        <f t="shared" si="87"/>
        <v>8114</v>
      </c>
      <c r="CC288" s="1295">
        <f t="shared" si="88"/>
        <v>8114</v>
      </c>
      <c r="CD288" s="447">
        <v>289</v>
      </c>
      <c r="CE288" s="1295" t="s">
        <v>1969</v>
      </c>
      <c r="CF288" s="1344"/>
      <c r="CG288" s="1366">
        <v>0.49090071317344697</v>
      </c>
      <c r="CH288" s="1367"/>
      <c r="CI288" s="1366">
        <v>0</v>
      </c>
      <c r="CJ288" s="1368"/>
      <c r="CK288" s="1366">
        <v>0.50909928682655303</v>
      </c>
      <c r="CN288" s="566" t="s">
        <v>2029</v>
      </c>
      <c r="CO288" s="447">
        <v>31868</v>
      </c>
      <c r="CQ288" s="566" t="s">
        <v>2029</v>
      </c>
      <c r="CR288" s="447">
        <v>5585</v>
      </c>
      <c r="CT288" s="566" t="s">
        <v>2029</v>
      </c>
      <c r="CU288" s="447">
        <v>59893</v>
      </c>
    </row>
    <row r="289" spans="1:99">
      <c r="A289" s="447">
        <f t="shared" si="75"/>
        <v>8562</v>
      </c>
      <c r="B289" s="448" t="s">
        <v>6261</v>
      </c>
      <c r="C289" s="447">
        <v>3545863</v>
      </c>
      <c r="D289" s="447">
        <v>1420568</v>
      </c>
      <c r="E289" s="449">
        <v>1</v>
      </c>
      <c r="F289" s="449">
        <v>0</v>
      </c>
      <c r="G289" s="449"/>
      <c r="H289" s="516">
        <f t="shared" si="73"/>
        <v>1</v>
      </c>
      <c r="I289" s="516">
        <f t="shared" si="74"/>
        <v>0</v>
      </c>
      <c r="J289" s="538"/>
      <c r="K289" s="538">
        <f t="shared" si="76"/>
        <v>0.49256076819071426</v>
      </c>
      <c r="L289" s="538">
        <f t="shared" si="77"/>
        <v>0</v>
      </c>
      <c r="M289" s="538">
        <f t="shared" si="78"/>
        <v>0.50743923180928574</v>
      </c>
      <c r="N289" s="538">
        <f t="shared" si="79"/>
        <v>0.49256076819071426</v>
      </c>
      <c r="O289" s="538">
        <f t="shared" si="80"/>
        <v>0</v>
      </c>
      <c r="P289" s="538">
        <f t="shared" si="81"/>
        <v>0.50743923180928574</v>
      </c>
      <c r="U289" s="1295"/>
      <c r="V289" s="1345"/>
      <c r="W289" s="547"/>
      <c r="X289" s="547"/>
      <c r="Z289" s="447" t="s">
        <v>4969</v>
      </c>
      <c r="AA289" s="542">
        <v>8</v>
      </c>
      <c r="AD289" s="447">
        <f t="shared" si="83"/>
        <v>8864</v>
      </c>
      <c r="AE289" s="448" t="s">
        <v>2042</v>
      </c>
      <c r="AF289" s="447">
        <v>45278</v>
      </c>
      <c r="AG289" s="447">
        <v>12306.999999999993</v>
      </c>
      <c r="AH289" s="449">
        <v>0.78628114960493189</v>
      </c>
      <c r="AI289" s="449">
        <v>0.21371885039506811</v>
      </c>
      <c r="AJ289" s="447" t="str">
        <f t="shared" si="84"/>
        <v>NEW</v>
      </c>
      <c r="BG289" s="447">
        <f t="shared" si="82"/>
        <v>8555</v>
      </c>
      <c r="BH289" s="447">
        <v>8555</v>
      </c>
      <c r="BI289" s="447" t="s">
        <v>2016</v>
      </c>
      <c r="BJ289" s="447">
        <v>55263</v>
      </c>
      <c r="BK289" s="447">
        <v>14215</v>
      </c>
      <c r="BL289" s="447">
        <v>0.79540286133740179</v>
      </c>
      <c r="BM289" s="447">
        <v>0.20459713866259824</v>
      </c>
      <c r="CA289" s="926"/>
      <c r="CB289" s="1295">
        <f t="shared" si="87"/>
        <v>8121</v>
      </c>
      <c r="CC289" s="1295">
        <f t="shared" si="88"/>
        <v>8121</v>
      </c>
      <c r="CD289" s="447">
        <v>290</v>
      </c>
      <c r="CE289" s="1295" t="s">
        <v>1970</v>
      </c>
      <c r="CF289" s="1344"/>
      <c r="CG289" s="1366">
        <v>0.48918961571845654</v>
      </c>
      <c r="CH289" s="1367"/>
      <c r="CI289" s="1366">
        <v>0</v>
      </c>
      <c r="CJ289" s="1368"/>
      <c r="CK289" s="1366">
        <v>0.51081038428154346</v>
      </c>
      <c r="CN289" s="566" t="s">
        <v>2030</v>
      </c>
      <c r="CO289" s="447">
        <v>2678</v>
      </c>
      <c r="CQ289" s="566" t="s">
        <v>2030</v>
      </c>
      <c r="CR289" s="447">
        <v>371</v>
      </c>
      <c r="CT289" s="566" t="s">
        <v>2030</v>
      </c>
      <c r="CU289" s="447">
        <v>5227</v>
      </c>
    </row>
    <row r="290" spans="1:99">
      <c r="A290" s="447">
        <f t="shared" si="75"/>
        <v>8600</v>
      </c>
      <c r="B290" s="448" t="s">
        <v>2020</v>
      </c>
      <c r="C290" s="447">
        <v>573665</v>
      </c>
      <c r="D290" s="447">
        <v>189020</v>
      </c>
      <c r="E290" s="449">
        <v>1</v>
      </c>
      <c r="F290" s="449">
        <v>0</v>
      </c>
      <c r="G290" s="449"/>
      <c r="H290" s="516">
        <f t="shared" si="73"/>
        <v>1</v>
      </c>
      <c r="I290" s="516">
        <f t="shared" si="74"/>
        <v>0</v>
      </c>
      <c r="J290" s="538"/>
      <c r="K290" s="538">
        <f t="shared" si="76"/>
        <v>0.48864972026564008</v>
      </c>
      <c r="L290" s="538">
        <f t="shared" si="77"/>
        <v>0</v>
      </c>
      <c r="M290" s="538">
        <f t="shared" si="78"/>
        <v>0.51135027973435987</v>
      </c>
      <c r="N290" s="538">
        <f t="shared" si="79"/>
        <v>0.48864972026564008</v>
      </c>
      <c r="O290" s="538">
        <f t="shared" si="80"/>
        <v>0</v>
      </c>
      <c r="P290" s="538">
        <f t="shared" si="81"/>
        <v>0.51135027973435987</v>
      </c>
      <c r="U290" s="1295"/>
      <c r="V290" s="1345"/>
      <c r="W290" s="547"/>
      <c r="X290" s="547"/>
      <c r="Z290" s="447" t="s">
        <v>4970</v>
      </c>
      <c r="AA290" s="542">
        <v>8</v>
      </c>
      <c r="AD290" s="447">
        <f t="shared" si="83"/>
        <v>8865</v>
      </c>
      <c r="AE290" s="448" t="s">
        <v>2043</v>
      </c>
      <c r="AF290" s="447">
        <v>4611296</v>
      </c>
      <c r="AG290" s="447">
        <v>1356212</v>
      </c>
      <c r="AH290" s="449">
        <v>0.77273394522470684</v>
      </c>
      <c r="AI290" s="449">
        <v>0.22726605477529316</v>
      </c>
      <c r="AJ290" s="447" t="str">
        <f t="shared" si="84"/>
        <v>NEW</v>
      </c>
      <c r="BG290" s="447">
        <f t="shared" si="82"/>
        <v>8556</v>
      </c>
      <c r="BH290" s="447">
        <v>8556</v>
      </c>
      <c r="BI290" s="447" t="s">
        <v>2017</v>
      </c>
      <c r="BJ290" s="447">
        <v>273813</v>
      </c>
      <c r="BK290" s="447">
        <v>65862</v>
      </c>
      <c r="BL290" s="447">
        <v>0.80610289247074407</v>
      </c>
      <c r="BM290" s="447">
        <v>0.1938971075292559</v>
      </c>
      <c r="CA290" s="926"/>
      <c r="CB290" s="1295">
        <f t="shared" si="87"/>
        <v>8127</v>
      </c>
      <c r="CC290" s="1295">
        <f t="shared" si="88"/>
        <v>8127</v>
      </c>
      <c r="CD290" s="447">
        <v>291</v>
      </c>
      <c r="CE290" s="1295" t="s">
        <v>1971</v>
      </c>
      <c r="CF290" s="1344"/>
      <c r="CG290" s="1366">
        <v>0.49325281296718859</v>
      </c>
      <c r="CH290" s="1367"/>
      <c r="CI290" s="1366">
        <v>0</v>
      </c>
      <c r="CJ290" s="1368"/>
      <c r="CK290" s="1366">
        <v>0.50674718703281141</v>
      </c>
      <c r="CN290" s="566" t="s">
        <v>2031</v>
      </c>
      <c r="CO290" s="447">
        <v>19571</v>
      </c>
      <c r="CQ290" s="566" t="s">
        <v>2031</v>
      </c>
      <c r="CR290" s="447">
        <v>3858</v>
      </c>
      <c r="CT290" s="566" t="s">
        <v>2031</v>
      </c>
      <c r="CU290" s="447">
        <v>35782</v>
      </c>
    </row>
    <row r="291" spans="1:99">
      <c r="A291" s="447">
        <f t="shared" si="75"/>
        <v>8700</v>
      </c>
      <c r="B291" s="448" t="s">
        <v>2021</v>
      </c>
      <c r="C291" s="447">
        <v>64638</v>
      </c>
      <c r="D291" s="447">
        <v>31868</v>
      </c>
      <c r="E291" s="449">
        <v>1</v>
      </c>
      <c r="F291" s="449">
        <v>0</v>
      </c>
      <c r="G291" s="449"/>
      <c r="H291" s="516">
        <f t="shared" si="73"/>
        <v>1</v>
      </c>
      <c r="I291" s="516">
        <f t="shared" si="74"/>
        <v>0</v>
      </c>
      <c r="J291" s="538"/>
      <c r="K291" s="538">
        <f t="shared" si="76"/>
        <v>0.44027429676467222</v>
      </c>
      <c r="L291" s="538">
        <f t="shared" si="77"/>
        <v>0</v>
      </c>
      <c r="M291" s="538">
        <f t="shared" si="78"/>
        <v>0.55972570323532778</v>
      </c>
      <c r="N291" s="538">
        <f t="shared" si="79"/>
        <v>0.44027429676467222</v>
      </c>
      <c r="O291" s="538">
        <f t="shared" si="80"/>
        <v>0</v>
      </c>
      <c r="P291" s="538">
        <f t="shared" si="81"/>
        <v>0.55972570323532778</v>
      </c>
      <c r="U291" s="1295"/>
      <c r="V291" s="1345"/>
      <c r="W291" s="547"/>
      <c r="X291" s="547"/>
      <c r="Z291" s="447" t="s">
        <v>4971</v>
      </c>
      <c r="AA291" s="542">
        <v>8</v>
      </c>
      <c r="AD291" s="447">
        <f t="shared" si="83"/>
        <v>8866</v>
      </c>
      <c r="AE291" s="448" t="s">
        <v>2044</v>
      </c>
      <c r="AF291" s="447">
        <v>22071</v>
      </c>
      <c r="AG291" s="447">
        <v>5587</v>
      </c>
      <c r="AH291" s="449">
        <v>0.79799696290404221</v>
      </c>
      <c r="AI291" s="449">
        <v>0.20200303709595779</v>
      </c>
      <c r="AJ291" s="447" t="str">
        <f t="shared" si="84"/>
        <v>NEW</v>
      </c>
      <c r="BG291" s="447">
        <f t="shared" si="82"/>
        <v>8558</v>
      </c>
      <c r="BH291" s="447">
        <v>8558</v>
      </c>
      <c r="BI291" s="447" t="s">
        <v>2018</v>
      </c>
      <c r="BJ291" s="447">
        <v>72688</v>
      </c>
      <c r="BK291" s="447">
        <v>13603</v>
      </c>
      <c r="BL291" s="447">
        <v>0.84235899456490249</v>
      </c>
      <c r="BM291" s="447">
        <v>0.15764100543509751</v>
      </c>
      <c r="CA291" s="926"/>
      <c r="CB291" s="1295">
        <f t="shared" si="87"/>
        <v>8130</v>
      </c>
      <c r="CC291" s="1295">
        <f t="shared" si="88"/>
        <v>8130</v>
      </c>
      <c r="CD291" s="447">
        <v>292</v>
      </c>
      <c r="CE291" s="1295" t="s">
        <v>1972</v>
      </c>
      <c r="CF291" s="1344"/>
      <c r="CG291" s="1366">
        <v>0.42970041496575689</v>
      </c>
      <c r="CH291" s="1367"/>
      <c r="CI291" s="1366">
        <v>0</v>
      </c>
      <c r="CJ291" s="1368"/>
      <c r="CK291" s="1366">
        <v>0.57029958503424316</v>
      </c>
      <c r="CN291" s="566" t="s">
        <v>2032</v>
      </c>
      <c r="CO291" s="447">
        <v>14093</v>
      </c>
      <c r="CQ291" s="566" t="s">
        <v>2032</v>
      </c>
      <c r="CR291" s="447">
        <v>2316</v>
      </c>
      <c r="CT291" s="566" t="s">
        <v>2032</v>
      </c>
      <c r="CU291" s="447">
        <v>26218</v>
      </c>
    </row>
    <row r="292" spans="1:99">
      <c r="A292" s="447">
        <f t="shared" si="75"/>
        <v>8701</v>
      </c>
      <c r="B292" s="448" t="s">
        <v>2022</v>
      </c>
      <c r="C292" s="447">
        <v>108956</v>
      </c>
      <c r="D292" s="447">
        <v>36153</v>
      </c>
      <c r="E292" s="449">
        <v>1</v>
      </c>
      <c r="F292" s="449">
        <v>0</v>
      </c>
      <c r="G292" s="449"/>
      <c r="H292" s="516">
        <f t="shared" si="73"/>
        <v>1</v>
      </c>
      <c r="I292" s="516">
        <f t="shared" si="74"/>
        <v>0</v>
      </c>
      <c r="J292" s="538"/>
      <c r="K292" s="538">
        <f t="shared" si="76"/>
        <v>0.46994485082031523</v>
      </c>
      <c r="L292" s="538">
        <f t="shared" si="77"/>
        <v>0</v>
      </c>
      <c r="M292" s="538">
        <f t="shared" si="78"/>
        <v>0.53005514917968477</v>
      </c>
      <c r="N292" s="538">
        <f t="shared" si="79"/>
        <v>0.46994485082031523</v>
      </c>
      <c r="O292" s="538">
        <f t="shared" si="80"/>
        <v>0</v>
      </c>
      <c r="P292" s="538">
        <f t="shared" si="81"/>
        <v>0.53005514917968477</v>
      </c>
      <c r="U292" s="1295"/>
      <c r="V292" s="1345"/>
      <c r="W292" s="547"/>
      <c r="X292" s="547"/>
      <c r="Z292" s="447" t="s">
        <v>4972</v>
      </c>
      <c r="AA292" s="542">
        <v>8</v>
      </c>
      <c r="AD292" s="447">
        <f t="shared" si="83"/>
        <v>8867</v>
      </c>
      <c r="AE292" s="448" t="s">
        <v>2045</v>
      </c>
      <c r="AF292" s="447">
        <v>4611296</v>
      </c>
      <c r="AG292" s="447">
        <v>1356212</v>
      </c>
      <c r="AH292" s="449">
        <v>0.77273394522470684</v>
      </c>
      <c r="AI292" s="449">
        <v>0.22726605477529316</v>
      </c>
      <c r="AJ292" s="447" t="str">
        <f t="shared" si="84"/>
        <v>NEW</v>
      </c>
      <c r="BG292" s="447">
        <f t="shared" si="82"/>
        <v>8560</v>
      </c>
      <c r="BH292" s="447">
        <v>8560</v>
      </c>
      <c r="BI292" s="447" t="s">
        <v>2019</v>
      </c>
      <c r="BJ292" s="447">
        <v>0</v>
      </c>
      <c r="BK292" s="447">
        <v>0</v>
      </c>
      <c r="BL292" s="447">
        <v>0</v>
      </c>
      <c r="BM292" s="447">
        <v>0</v>
      </c>
      <c r="CA292" s="926"/>
      <c r="CB292" s="1295">
        <f t="shared" si="87"/>
        <v>8140</v>
      </c>
      <c r="CC292" s="1295">
        <f t="shared" si="88"/>
        <v>8140</v>
      </c>
      <c r="CD292" s="447">
        <v>293</v>
      </c>
      <c r="CE292" s="1295" t="s">
        <v>1973</v>
      </c>
      <c r="CF292" s="1344"/>
      <c r="CG292" s="1366">
        <v>0.48660714285714285</v>
      </c>
      <c r="CH292" s="1367"/>
      <c r="CI292" s="1366">
        <v>0</v>
      </c>
      <c r="CJ292" s="1368"/>
      <c r="CK292" s="1366">
        <v>0.5133928571428571</v>
      </c>
      <c r="CN292" s="566" t="s">
        <v>2033</v>
      </c>
      <c r="CO292" s="447">
        <v>94936</v>
      </c>
      <c r="CQ292" s="566" t="s">
        <v>2033</v>
      </c>
      <c r="CR292" s="447">
        <v>14386</v>
      </c>
      <c r="CT292" s="566" t="s">
        <v>2033</v>
      </c>
      <c r="CU292" s="447">
        <v>142705</v>
      </c>
    </row>
    <row r="293" spans="1:99">
      <c r="A293" s="447">
        <f t="shared" si="75"/>
        <v>8725</v>
      </c>
      <c r="B293" s="448" t="s">
        <v>2023</v>
      </c>
      <c r="C293" s="447">
        <v>45092</v>
      </c>
      <c r="D293" s="447">
        <v>20616</v>
      </c>
      <c r="E293" s="449">
        <v>1</v>
      </c>
      <c r="F293" s="449">
        <v>0</v>
      </c>
      <c r="G293" s="420"/>
      <c r="H293" s="516">
        <f t="shared" si="73"/>
        <v>1</v>
      </c>
      <c r="I293" s="516">
        <f t="shared" si="74"/>
        <v>0</v>
      </c>
      <c r="J293" s="538"/>
      <c r="K293" s="538">
        <f t="shared" si="76"/>
        <v>0.40973458044818539</v>
      </c>
      <c r="L293" s="538">
        <f t="shared" si="77"/>
        <v>0</v>
      </c>
      <c r="M293" s="538">
        <f t="shared" si="78"/>
        <v>0.59026541955181455</v>
      </c>
      <c r="N293" s="538">
        <f t="shared" si="79"/>
        <v>0.40973458044818539</v>
      </c>
      <c r="O293" s="538">
        <f t="shared" si="80"/>
        <v>0</v>
      </c>
      <c r="P293" s="538">
        <f t="shared" si="81"/>
        <v>0.59026541955181455</v>
      </c>
      <c r="V293" s="1345"/>
      <c r="W293" s="547"/>
      <c r="X293" s="547"/>
      <c r="Z293" s="447" t="s">
        <v>4973</v>
      </c>
      <c r="AA293" s="542">
        <v>8</v>
      </c>
      <c r="AD293" s="447">
        <f t="shared" si="83"/>
        <v>8870</v>
      </c>
      <c r="AE293" s="448" t="s">
        <v>2046</v>
      </c>
      <c r="AF293" s="447">
        <v>86772</v>
      </c>
      <c r="AG293" s="447">
        <v>25812</v>
      </c>
      <c r="AH293" s="449">
        <v>0.7707311873800895</v>
      </c>
      <c r="AI293" s="449">
        <v>0.2292688126199105</v>
      </c>
      <c r="AJ293" s="447" t="str">
        <f t="shared" si="84"/>
        <v>NEW</v>
      </c>
      <c r="BG293" s="447">
        <f t="shared" si="82"/>
        <v>8600</v>
      </c>
      <c r="BH293" s="447">
        <v>8600</v>
      </c>
      <c r="BI293" s="447" t="s">
        <v>2020</v>
      </c>
      <c r="BJ293" s="447">
        <v>236248</v>
      </c>
      <c r="BK293" s="447">
        <v>45958</v>
      </c>
      <c r="BL293" s="447">
        <v>0.83714733209074221</v>
      </c>
      <c r="BM293" s="447">
        <v>0.16285266790925779</v>
      </c>
      <c r="CA293" s="926"/>
      <c r="CB293" s="1295">
        <f t="shared" si="87"/>
        <v>8150</v>
      </c>
      <c r="CC293" s="1295">
        <f t="shared" si="88"/>
        <v>8150</v>
      </c>
      <c r="CD293" s="447">
        <v>294</v>
      </c>
      <c r="CE293" s="1295" t="s">
        <v>6257</v>
      </c>
      <c r="CF293" s="1344"/>
      <c r="CG293" s="1366">
        <v>0.51009798894775826</v>
      </c>
      <c r="CH293" s="1367"/>
      <c r="CI293" s="1366">
        <v>0</v>
      </c>
      <c r="CJ293" s="1368"/>
      <c r="CK293" s="1366">
        <v>0.48990201105224179</v>
      </c>
      <c r="CN293" s="566" t="s">
        <v>2034</v>
      </c>
      <c r="CO293" s="447">
        <v>260949</v>
      </c>
      <c r="CQ293" s="566" t="s">
        <v>2034</v>
      </c>
      <c r="CR293" s="447">
        <v>37269</v>
      </c>
      <c r="CT293" s="566" t="s">
        <v>2034</v>
      </c>
      <c r="CU293" s="447">
        <v>379124</v>
      </c>
    </row>
    <row r="294" spans="1:99">
      <c r="A294" s="447">
        <f t="shared" si="75"/>
        <v>8740</v>
      </c>
      <c r="B294" s="448" t="s">
        <v>2024</v>
      </c>
      <c r="C294" s="447">
        <v>124608</v>
      </c>
      <c r="D294" s="447">
        <v>47187</v>
      </c>
      <c r="E294" s="449">
        <v>1</v>
      </c>
      <c r="F294" s="449">
        <v>0</v>
      </c>
      <c r="G294" s="420"/>
      <c r="H294" s="516">
        <f t="shared" si="73"/>
        <v>1</v>
      </c>
      <c r="I294" s="516">
        <f t="shared" si="74"/>
        <v>0</v>
      </c>
      <c r="J294" s="538"/>
      <c r="K294" s="538">
        <f t="shared" si="76"/>
        <v>0.45785008946914973</v>
      </c>
      <c r="L294" s="538">
        <f t="shared" si="77"/>
        <v>0</v>
      </c>
      <c r="M294" s="538">
        <f t="shared" si="78"/>
        <v>0.54214991053085027</v>
      </c>
      <c r="N294" s="538">
        <f t="shared" si="79"/>
        <v>0.45785008946914973</v>
      </c>
      <c r="O294" s="538">
        <f t="shared" si="80"/>
        <v>0</v>
      </c>
      <c r="P294" s="538">
        <f t="shared" si="81"/>
        <v>0.54214991053085027</v>
      </c>
      <c r="U294" s="1295"/>
      <c r="V294" s="1345"/>
      <c r="W294" s="547"/>
      <c r="X294" s="547"/>
      <c r="Z294" s="447" t="s">
        <v>4974</v>
      </c>
      <c r="AA294" s="542">
        <v>8</v>
      </c>
      <c r="AD294" s="447">
        <f t="shared" si="83"/>
        <v>8871</v>
      </c>
      <c r="AE294" s="448" t="s">
        <v>2047</v>
      </c>
      <c r="AF294" s="447">
        <v>69803</v>
      </c>
      <c r="AG294" s="447">
        <v>20836</v>
      </c>
      <c r="AH294" s="449">
        <v>0.77012102957887885</v>
      </c>
      <c r="AI294" s="449">
        <v>0.22987897042112115</v>
      </c>
      <c r="AJ294" s="447" t="str">
        <f t="shared" si="84"/>
        <v>NEW</v>
      </c>
      <c r="BG294" s="447">
        <f t="shared" si="82"/>
        <v>8700</v>
      </c>
      <c r="BH294" s="447">
        <v>8700</v>
      </c>
      <c r="BI294" s="447" t="s">
        <v>2021</v>
      </c>
      <c r="BJ294" s="447">
        <v>48900</v>
      </c>
      <c r="BK294" s="447">
        <v>16253</v>
      </c>
      <c r="BL294" s="447">
        <v>0.75054103418108142</v>
      </c>
      <c r="BM294" s="447">
        <v>0.24945896581891855</v>
      </c>
      <c r="CA294" s="926"/>
      <c r="CB294" s="1295">
        <f t="shared" si="87"/>
        <v>8160</v>
      </c>
      <c r="CC294" s="1295">
        <f t="shared" si="88"/>
        <v>8160</v>
      </c>
      <c r="CD294" s="447">
        <v>295</v>
      </c>
      <c r="CE294" s="1295" t="s">
        <v>6258</v>
      </c>
      <c r="CF294" s="1344"/>
      <c r="CG294" s="1366">
        <v>0.50390357485275994</v>
      </c>
      <c r="CH294" s="1367"/>
      <c r="CI294" s="1366">
        <v>0</v>
      </c>
      <c r="CJ294" s="1368"/>
      <c r="CK294" s="1366">
        <v>0.49609642514724012</v>
      </c>
      <c r="CN294" s="566" t="s">
        <v>2035</v>
      </c>
      <c r="CO294" s="447">
        <v>366023</v>
      </c>
      <c r="CQ294" s="566" t="s">
        <v>2035</v>
      </c>
      <c r="CR294" s="447">
        <v>65712</v>
      </c>
      <c r="CT294" s="566" t="s">
        <v>2035</v>
      </c>
      <c r="CU294" s="447">
        <v>623295</v>
      </c>
    </row>
    <row r="295" spans="1:99">
      <c r="A295" s="447">
        <f t="shared" si="75"/>
        <v>8770</v>
      </c>
      <c r="B295" s="448" t="s">
        <v>2025</v>
      </c>
      <c r="C295" s="447">
        <v>53845</v>
      </c>
      <c r="D295" s="447">
        <v>22564</v>
      </c>
      <c r="E295" s="449">
        <v>1</v>
      </c>
      <c r="F295" s="449">
        <v>0</v>
      </c>
      <c r="G295" s="420"/>
      <c r="H295" s="516">
        <f t="shared" si="73"/>
        <v>1</v>
      </c>
      <c r="I295" s="516">
        <f t="shared" si="74"/>
        <v>0</v>
      </c>
      <c r="J295" s="538"/>
      <c r="K295" s="538">
        <f t="shared" si="76"/>
        <v>0.45494279615554023</v>
      </c>
      <c r="L295" s="538">
        <f t="shared" si="77"/>
        <v>0</v>
      </c>
      <c r="M295" s="538">
        <f t="shared" si="78"/>
        <v>0.54505720384445977</v>
      </c>
      <c r="N295" s="538">
        <f t="shared" si="79"/>
        <v>0.45494279615554023</v>
      </c>
      <c r="O295" s="538">
        <f t="shared" si="80"/>
        <v>0</v>
      </c>
      <c r="P295" s="538">
        <f t="shared" si="81"/>
        <v>0.54505720384445977</v>
      </c>
      <c r="U295" s="1295"/>
      <c r="V295" s="1295"/>
      <c r="W295" s="547">
        <f t="shared" ref="W295:W313" si="89">V295/(T$58*H$5)</f>
        <v>0</v>
      </c>
      <c r="X295" s="547">
        <f t="shared" ref="X295:X313" si="90">V295/(T$58*K$5)</f>
        <v>0</v>
      </c>
      <c r="Z295" s="447" t="s">
        <v>4975</v>
      </c>
      <c r="AA295" s="542">
        <v>8</v>
      </c>
      <c r="AD295" s="447">
        <f t="shared" si="83"/>
        <v>8872</v>
      </c>
      <c r="AE295" s="448" t="s">
        <v>2048</v>
      </c>
      <c r="AF295" s="447">
        <v>34540</v>
      </c>
      <c r="AG295" s="447">
        <v>8829</v>
      </c>
      <c r="AH295" s="449">
        <v>0.79642140699578035</v>
      </c>
      <c r="AI295" s="449">
        <v>0.20357859300421965</v>
      </c>
      <c r="AJ295" s="447" t="str">
        <f t="shared" si="84"/>
        <v>NEW</v>
      </c>
      <c r="BG295" s="447">
        <f t="shared" si="82"/>
        <v>8701</v>
      </c>
      <c r="BH295" s="447">
        <v>8701</v>
      </c>
      <c r="BI295" s="447" t="s">
        <v>2022</v>
      </c>
      <c r="BJ295" s="447">
        <v>64831</v>
      </c>
      <c r="BK295" s="447">
        <v>17633</v>
      </c>
      <c r="BL295" s="447">
        <v>0.78617336049670161</v>
      </c>
      <c r="BM295" s="447">
        <v>0.21382663950329842</v>
      </c>
      <c r="CA295" s="926"/>
      <c r="CB295" s="1295">
        <f t="shared" si="87"/>
        <v>8169</v>
      </c>
      <c r="CC295" s="1295">
        <f t="shared" si="88"/>
        <v>8169</v>
      </c>
      <c r="CD295" s="447">
        <v>296</v>
      </c>
      <c r="CE295" s="1295" t="s">
        <v>7977</v>
      </c>
      <c r="CF295" s="1344"/>
      <c r="CG295" s="1366">
        <v>0.50303238111565907</v>
      </c>
      <c r="CH295" s="1367"/>
      <c r="CI295" s="1366">
        <v>0</v>
      </c>
      <c r="CJ295" s="1368"/>
      <c r="CK295" s="1366">
        <v>0.49696761888434093</v>
      </c>
      <c r="CN295" s="566" t="s">
        <v>2036</v>
      </c>
      <c r="CO295" s="447">
        <v>114867</v>
      </c>
      <c r="CQ295" s="566" t="s">
        <v>2036</v>
      </c>
      <c r="CR295" s="447">
        <v>25667</v>
      </c>
      <c r="CT295" s="566" t="s">
        <v>2036</v>
      </c>
      <c r="CU295" s="447">
        <v>190255</v>
      </c>
    </row>
    <row r="296" spans="1:99">
      <c r="A296" s="447">
        <f t="shared" si="75"/>
        <v>8788</v>
      </c>
      <c r="B296" s="448" t="s">
        <v>2026</v>
      </c>
      <c r="C296" s="447">
        <v>0</v>
      </c>
      <c r="D296" s="447">
        <v>0</v>
      </c>
      <c r="E296" s="449">
        <v>1</v>
      </c>
      <c r="F296" s="449">
        <v>0</v>
      </c>
      <c r="G296" s="420"/>
      <c r="H296" s="516">
        <f t="shared" si="73"/>
        <v>1</v>
      </c>
      <c r="I296" s="516">
        <f t="shared" si="74"/>
        <v>0</v>
      </c>
      <c r="J296" s="538"/>
      <c r="K296" s="538">
        <f t="shared" si="76"/>
        <v>0.47373434948285248</v>
      </c>
      <c r="L296" s="538">
        <f t="shared" si="77"/>
        <v>0</v>
      </c>
      <c r="M296" s="538">
        <f t="shared" si="78"/>
        <v>0.51714752313554713</v>
      </c>
      <c r="N296" s="538">
        <f t="shared" si="79"/>
        <v>0.47373434948285248</v>
      </c>
      <c r="O296" s="538">
        <f t="shared" si="80"/>
        <v>0</v>
      </c>
      <c r="P296" s="538">
        <f t="shared" si="81"/>
        <v>0.51714752313554713</v>
      </c>
      <c r="U296" s="1295"/>
      <c r="V296" s="1295"/>
      <c r="W296" s="547">
        <f t="shared" si="89"/>
        <v>0</v>
      </c>
      <c r="X296" s="547">
        <f t="shared" si="90"/>
        <v>0</v>
      </c>
      <c r="Z296" s="447" t="s">
        <v>4976</v>
      </c>
      <c r="AA296" s="542">
        <v>8</v>
      </c>
      <c r="AD296" s="447">
        <f t="shared" si="83"/>
        <v>8889</v>
      </c>
      <c r="AE296" s="448" t="s">
        <v>2050</v>
      </c>
      <c r="AF296" s="447">
        <v>4611158</v>
      </c>
      <c r="AG296" s="447">
        <v>1356350</v>
      </c>
      <c r="AH296" s="449">
        <v>0.77271081999387348</v>
      </c>
      <c r="AI296" s="449">
        <v>0.22728918000612652</v>
      </c>
      <c r="AJ296" s="447" t="str">
        <f t="shared" si="84"/>
        <v>NEW</v>
      </c>
      <c r="BG296" s="447">
        <f t="shared" si="82"/>
        <v>8725</v>
      </c>
      <c r="BH296" s="447">
        <v>8725</v>
      </c>
      <c r="BI296" s="447" t="s">
        <v>2023</v>
      </c>
      <c r="BJ296" s="447">
        <v>70272</v>
      </c>
      <c r="BK296" s="447">
        <v>38921</v>
      </c>
      <c r="BL296" s="447">
        <v>0.64355773721758724</v>
      </c>
      <c r="BM296" s="447">
        <v>0.35644226278241281</v>
      </c>
      <c r="CA296" s="926"/>
      <c r="CB296" s="1295">
        <f t="shared" si="87"/>
        <v>8171</v>
      </c>
      <c r="CC296" s="1295">
        <f t="shared" si="88"/>
        <v>8171</v>
      </c>
      <c r="CD296" s="447">
        <v>297</v>
      </c>
      <c r="CE296" s="1295" t="s">
        <v>7978</v>
      </c>
      <c r="CF296" s="1344"/>
      <c r="CG296" s="1366">
        <v>0.50303238111565907</v>
      </c>
      <c r="CH296" s="1367"/>
      <c r="CI296" s="1366">
        <v>0</v>
      </c>
      <c r="CJ296" s="1368"/>
      <c r="CK296" s="1366">
        <v>0.49696761888434093</v>
      </c>
      <c r="CN296" s="566" t="s">
        <v>2037</v>
      </c>
      <c r="CO296" s="447">
        <v>27007</v>
      </c>
      <c r="CQ296" s="566" t="s">
        <v>2037</v>
      </c>
      <c r="CR296" s="447">
        <v>5927</v>
      </c>
      <c r="CT296" s="566" t="s">
        <v>2037</v>
      </c>
      <c r="CU296" s="447">
        <v>44738</v>
      </c>
    </row>
    <row r="297" spans="1:99">
      <c r="A297" s="447">
        <f t="shared" si="75"/>
        <v>8790</v>
      </c>
      <c r="B297" s="448" t="s">
        <v>2027</v>
      </c>
      <c r="C297" s="447">
        <v>0</v>
      </c>
      <c r="D297" s="447">
        <v>0</v>
      </c>
      <c r="E297" s="449">
        <v>1</v>
      </c>
      <c r="F297" s="449">
        <v>0</v>
      </c>
      <c r="G297" s="420"/>
      <c r="H297" s="516">
        <f t="shared" si="73"/>
        <v>1</v>
      </c>
      <c r="I297" s="516">
        <f t="shared" si="74"/>
        <v>0</v>
      </c>
      <c r="J297" s="538"/>
      <c r="K297" s="538">
        <f t="shared" si="76"/>
        <v>0.45929477574667865</v>
      </c>
      <c r="L297" s="538">
        <f t="shared" si="77"/>
        <v>0</v>
      </c>
      <c r="M297" s="538">
        <f t="shared" si="78"/>
        <v>0.52418339826191185</v>
      </c>
      <c r="N297" s="538">
        <f t="shared" si="79"/>
        <v>0.45929477574667865</v>
      </c>
      <c r="O297" s="538">
        <f t="shared" si="80"/>
        <v>0</v>
      </c>
      <c r="P297" s="538">
        <f t="shared" si="81"/>
        <v>0.52418339826191185</v>
      </c>
      <c r="U297" s="1295"/>
      <c r="V297" s="1295"/>
      <c r="W297" s="547">
        <f t="shared" si="89"/>
        <v>0</v>
      </c>
      <c r="X297" s="547">
        <f t="shared" si="90"/>
        <v>0</v>
      </c>
      <c r="Z297" s="447" t="s">
        <v>4977</v>
      </c>
      <c r="AA297" s="542">
        <v>8</v>
      </c>
      <c r="AD297" s="447">
        <f t="shared" si="83"/>
        <v>8902</v>
      </c>
      <c r="AE297" s="447" t="s">
        <v>2051</v>
      </c>
      <c r="AF297" s="447">
        <v>150872</v>
      </c>
      <c r="AG297" s="447">
        <v>50566</v>
      </c>
      <c r="AH297" s="449">
        <v>0.74897487067981217</v>
      </c>
      <c r="AI297" s="449">
        <v>0.25102512932018783</v>
      </c>
      <c r="AJ297" s="447" t="str">
        <f t="shared" si="84"/>
        <v>NEW</v>
      </c>
      <c r="BG297" s="447">
        <f t="shared" si="82"/>
        <v>8740</v>
      </c>
      <c r="BH297" s="447">
        <v>8740</v>
      </c>
      <c r="BI297" s="447" t="s">
        <v>2024</v>
      </c>
      <c r="BJ297" s="447">
        <v>84921</v>
      </c>
      <c r="BK297" s="447">
        <v>21794</v>
      </c>
      <c r="BL297" s="447">
        <v>0.79577379000140558</v>
      </c>
      <c r="BM297" s="447">
        <v>0.20422620999859439</v>
      </c>
      <c r="CA297" s="926"/>
      <c r="CB297" s="1295">
        <f t="shared" si="87"/>
        <v>8173</v>
      </c>
      <c r="CC297" s="1295">
        <f t="shared" si="88"/>
        <v>8173</v>
      </c>
      <c r="CD297" s="447">
        <v>298</v>
      </c>
      <c r="CE297" s="1295" t="s">
        <v>6259</v>
      </c>
      <c r="CF297" s="1344"/>
      <c r="CG297" s="1366">
        <v>0.51261966927763269</v>
      </c>
      <c r="CH297" s="1367"/>
      <c r="CI297" s="1366">
        <v>0</v>
      </c>
      <c r="CJ297" s="1368"/>
      <c r="CK297" s="1366">
        <v>0.48738033072236725</v>
      </c>
      <c r="CN297" s="566" t="s">
        <v>2038</v>
      </c>
      <c r="CO297" s="447">
        <v>267367</v>
      </c>
      <c r="CQ297" s="566" t="s">
        <v>2038</v>
      </c>
      <c r="CR297" s="447">
        <v>55757</v>
      </c>
      <c r="CT297" s="566" t="s">
        <v>2038</v>
      </c>
      <c r="CU297" s="447">
        <v>464628</v>
      </c>
    </row>
    <row r="298" spans="1:99">
      <c r="A298" s="447">
        <f t="shared" si="75"/>
        <v>8792</v>
      </c>
      <c r="B298" s="448" t="s">
        <v>2028</v>
      </c>
      <c r="C298" s="447">
        <v>0</v>
      </c>
      <c r="D298" s="447">
        <v>0</v>
      </c>
      <c r="E298" s="449">
        <v>1</v>
      </c>
      <c r="F298" s="449">
        <v>0</v>
      </c>
      <c r="G298" s="420"/>
      <c r="H298" s="516">
        <f t="shared" si="73"/>
        <v>1</v>
      </c>
      <c r="I298" s="516">
        <f t="shared" si="74"/>
        <v>0</v>
      </c>
      <c r="J298" s="538"/>
      <c r="K298" s="538">
        <f t="shared" si="76"/>
        <v>0.45432580615184465</v>
      </c>
      <c r="L298" s="538">
        <f t="shared" si="77"/>
        <v>0</v>
      </c>
      <c r="M298" s="538">
        <f t="shared" si="78"/>
        <v>0.52383607471424587</v>
      </c>
      <c r="N298" s="538">
        <f t="shared" si="79"/>
        <v>0.45432580615184465</v>
      </c>
      <c r="O298" s="538">
        <f t="shared" si="80"/>
        <v>0</v>
      </c>
      <c r="P298" s="538">
        <f t="shared" si="81"/>
        <v>0.52383607471424587</v>
      </c>
      <c r="U298" s="1295"/>
      <c r="V298" s="1295"/>
      <c r="W298" s="547">
        <f t="shared" si="89"/>
        <v>0</v>
      </c>
      <c r="X298" s="547">
        <f t="shared" si="90"/>
        <v>0</v>
      </c>
      <c r="Z298" s="447" t="s">
        <v>4978</v>
      </c>
      <c r="AA298" s="542">
        <v>8</v>
      </c>
      <c r="AD298" s="447">
        <f t="shared" si="83"/>
        <v>8904</v>
      </c>
      <c r="AE298" s="447" t="s">
        <v>2052</v>
      </c>
      <c r="AF298" s="447">
        <v>263833</v>
      </c>
      <c r="AG298" s="447">
        <v>91027</v>
      </c>
      <c r="AH298" s="449">
        <v>0.74348475455109053</v>
      </c>
      <c r="AI298" s="449">
        <v>0.25651524544890947</v>
      </c>
      <c r="AJ298" s="447" t="str">
        <f t="shared" si="84"/>
        <v>NEW</v>
      </c>
      <c r="BG298" s="447">
        <f t="shared" si="82"/>
        <v>8770</v>
      </c>
      <c r="BH298" s="447">
        <v>8770</v>
      </c>
      <c r="BI298" s="447" t="s">
        <v>2025</v>
      </c>
      <c r="BJ298" s="447">
        <v>48911</v>
      </c>
      <c r="BK298" s="447">
        <v>11759</v>
      </c>
      <c r="BL298" s="447">
        <v>0.80618097906708419</v>
      </c>
      <c r="BM298" s="447">
        <v>0.19381902093291578</v>
      </c>
      <c r="CA298" s="926"/>
      <c r="CB298" s="1295">
        <f t="shared" si="87"/>
        <v>8176</v>
      </c>
      <c r="CC298" s="1295">
        <f t="shared" si="88"/>
        <v>8176</v>
      </c>
      <c r="CD298" s="447">
        <v>299</v>
      </c>
      <c r="CE298" s="1295" t="s">
        <v>7979</v>
      </c>
      <c r="CF298" s="1344"/>
      <c r="CG298" s="1366">
        <v>0.52353152298822192</v>
      </c>
      <c r="CH298" s="1367"/>
      <c r="CI298" s="1366">
        <v>0</v>
      </c>
      <c r="CJ298" s="1368"/>
      <c r="CK298" s="1366">
        <v>0.47646847701177814</v>
      </c>
      <c r="CN298" s="566" t="s">
        <v>2039</v>
      </c>
      <c r="CO298" s="447">
        <v>30828</v>
      </c>
      <c r="CQ298" s="566" t="s">
        <v>2039</v>
      </c>
      <c r="CR298" s="447">
        <v>5392</v>
      </c>
      <c r="CT298" s="566" t="s">
        <v>2039</v>
      </c>
      <c r="CU298" s="447">
        <v>59880</v>
      </c>
    </row>
    <row r="299" spans="1:99">
      <c r="A299" s="447">
        <f t="shared" si="75"/>
        <v>8794</v>
      </c>
      <c r="B299" s="448" t="s">
        <v>8008</v>
      </c>
      <c r="C299" s="447">
        <v>823919</v>
      </c>
      <c r="D299" s="447">
        <v>268317</v>
      </c>
      <c r="E299" s="449">
        <v>1</v>
      </c>
      <c r="F299" s="449">
        <v>0</v>
      </c>
      <c r="G299" s="420"/>
      <c r="H299" s="516">
        <f t="shared" si="73"/>
        <v>1</v>
      </c>
      <c r="I299" s="516">
        <f t="shared" si="74"/>
        <v>0</v>
      </c>
      <c r="J299" s="538"/>
      <c r="K299" s="538">
        <f t="shared" si="76"/>
        <v>0.4780462902421293</v>
      </c>
      <c r="L299" s="538">
        <f t="shared" si="77"/>
        <v>0</v>
      </c>
      <c r="M299" s="538">
        <f t="shared" si="78"/>
        <v>0.5219537097578707</v>
      </c>
      <c r="N299" s="538">
        <f t="shared" si="79"/>
        <v>0.4780462902421293</v>
      </c>
      <c r="O299" s="538">
        <f t="shared" si="80"/>
        <v>0</v>
      </c>
      <c r="P299" s="538">
        <f t="shared" si="81"/>
        <v>0.5219537097578707</v>
      </c>
      <c r="U299" s="1295"/>
      <c r="V299" s="1295"/>
      <c r="W299" s="547">
        <f t="shared" si="89"/>
        <v>0</v>
      </c>
      <c r="X299" s="547">
        <f t="shared" si="90"/>
        <v>0</v>
      </c>
      <c r="Z299" s="447" t="s">
        <v>4979</v>
      </c>
      <c r="AA299" s="542">
        <v>8</v>
      </c>
      <c r="AD299" s="447">
        <f t="shared" si="83"/>
        <v>8905</v>
      </c>
      <c r="AE299" s="447" t="s">
        <v>2053</v>
      </c>
      <c r="AF299" s="447">
        <v>304495</v>
      </c>
      <c r="AG299" s="447">
        <v>118090</v>
      </c>
      <c r="AH299" s="449">
        <v>0.72055326147402299</v>
      </c>
      <c r="AI299" s="449">
        <v>0.27944673852597701</v>
      </c>
      <c r="AJ299" s="447" t="str">
        <f t="shared" si="84"/>
        <v>NEW</v>
      </c>
      <c r="BG299" s="447">
        <f t="shared" si="82"/>
        <v>8788</v>
      </c>
      <c r="BH299" s="447">
        <v>8788</v>
      </c>
      <c r="BI299" s="447" t="s">
        <v>2026</v>
      </c>
      <c r="BJ299" s="447">
        <v>0</v>
      </c>
      <c r="BK299" s="447">
        <v>0</v>
      </c>
      <c r="BL299" s="447">
        <v>0</v>
      </c>
      <c r="BM299" s="447">
        <v>0</v>
      </c>
      <c r="CA299" s="926"/>
      <c r="CB299" s="1295">
        <f t="shared" si="87"/>
        <v>8177</v>
      </c>
      <c r="CC299" s="1295">
        <f t="shared" si="88"/>
        <v>8177</v>
      </c>
      <c r="CD299" s="447">
        <v>300</v>
      </c>
      <c r="CE299" s="1295" t="s">
        <v>7980</v>
      </c>
      <c r="CF299" s="1344"/>
      <c r="CG299" s="1366">
        <v>0.50303238111565907</v>
      </c>
      <c r="CH299" s="1367"/>
      <c r="CI299" s="1366">
        <v>0</v>
      </c>
      <c r="CJ299" s="1368"/>
      <c r="CK299" s="1366">
        <v>0.49696761888434093</v>
      </c>
      <c r="CN299" s="566" t="s">
        <v>2040</v>
      </c>
      <c r="CO299" s="447">
        <v>72492</v>
      </c>
      <c r="CQ299" s="566" t="s">
        <v>2040</v>
      </c>
      <c r="CR299" s="447">
        <v>16568</v>
      </c>
      <c r="CT299" s="566" t="s">
        <v>2040</v>
      </c>
      <c r="CU299" s="447">
        <v>124488</v>
      </c>
    </row>
    <row r="300" spans="1:99">
      <c r="A300" s="447">
        <f t="shared" si="75"/>
        <v>8795</v>
      </c>
      <c r="B300" s="448" t="s">
        <v>2029</v>
      </c>
      <c r="C300" s="447">
        <v>0</v>
      </c>
      <c r="D300" s="447">
        <v>0</v>
      </c>
      <c r="E300" s="449">
        <v>1</v>
      </c>
      <c r="F300" s="449">
        <v>0</v>
      </c>
      <c r="G300" s="420"/>
      <c r="H300" s="516">
        <f t="shared" si="73"/>
        <v>1</v>
      </c>
      <c r="I300" s="516">
        <f t="shared" si="74"/>
        <v>0</v>
      </c>
      <c r="J300" s="538"/>
      <c r="K300" s="538">
        <f t="shared" si="76"/>
        <v>0.4493149637895783</v>
      </c>
      <c r="L300" s="538">
        <f t="shared" si="77"/>
        <v>0</v>
      </c>
      <c r="M300" s="538">
        <f t="shared" si="78"/>
        <v>0.52559570443123838</v>
      </c>
      <c r="N300" s="538">
        <f t="shared" si="79"/>
        <v>0.4493149637895783</v>
      </c>
      <c r="O300" s="538">
        <f t="shared" si="80"/>
        <v>0</v>
      </c>
      <c r="P300" s="538">
        <f t="shared" si="81"/>
        <v>0.52559570443123838</v>
      </c>
      <c r="W300" s="547">
        <f t="shared" si="89"/>
        <v>0</v>
      </c>
      <c r="X300" s="547">
        <f t="shared" si="90"/>
        <v>0</v>
      </c>
      <c r="Z300" s="447" t="s">
        <v>4980</v>
      </c>
      <c r="AA300" s="542">
        <v>8</v>
      </c>
      <c r="AD300" s="447">
        <f t="shared" si="83"/>
        <v>8907</v>
      </c>
      <c r="AE300" s="447" t="s">
        <v>2054</v>
      </c>
      <c r="AF300" s="447">
        <v>134651</v>
      </c>
      <c r="AG300" s="447">
        <v>41468</v>
      </c>
      <c r="AH300" s="449">
        <v>0.76454556294323728</v>
      </c>
      <c r="AI300" s="449">
        <v>0.23545443705676272</v>
      </c>
      <c r="AJ300" s="447" t="str">
        <f t="shared" si="84"/>
        <v>NEW</v>
      </c>
      <c r="BG300" s="447">
        <f t="shared" si="82"/>
        <v>8790</v>
      </c>
      <c r="BH300" s="447">
        <v>8790</v>
      </c>
      <c r="BI300" s="447" t="s">
        <v>2027</v>
      </c>
      <c r="BJ300" s="447">
        <v>0</v>
      </c>
      <c r="BK300" s="447">
        <v>0</v>
      </c>
      <c r="BL300" s="447">
        <v>0</v>
      </c>
      <c r="BM300" s="447">
        <v>0</v>
      </c>
      <c r="CA300" s="926"/>
      <c r="CB300" s="1295">
        <f t="shared" si="87"/>
        <v>8180</v>
      </c>
      <c r="CC300" s="1295">
        <f t="shared" si="88"/>
        <v>8180</v>
      </c>
      <c r="CD300" s="447">
        <v>301</v>
      </c>
      <c r="CE300" s="1295" t="s">
        <v>1977</v>
      </c>
      <c r="CF300" s="1344"/>
      <c r="CG300" s="1366">
        <v>0.53202308471624771</v>
      </c>
      <c r="CH300" s="1367"/>
      <c r="CI300" s="1366">
        <v>0</v>
      </c>
      <c r="CJ300" s="1368"/>
      <c r="CK300" s="1366">
        <v>0.46797691528375235</v>
      </c>
      <c r="CN300" s="566" t="s">
        <v>2041</v>
      </c>
      <c r="CO300" s="447">
        <v>34334</v>
      </c>
      <c r="CQ300" s="566" t="s">
        <v>2041</v>
      </c>
      <c r="CR300" s="447">
        <v>7183</v>
      </c>
      <c r="CT300" s="566" t="s">
        <v>2041</v>
      </c>
      <c r="CU300" s="447">
        <v>56604</v>
      </c>
    </row>
    <row r="301" spans="1:99">
      <c r="A301" s="447">
        <f t="shared" si="75"/>
        <v>8796</v>
      </c>
      <c r="B301" s="448" t="s">
        <v>2030</v>
      </c>
      <c r="C301" s="447">
        <v>0</v>
      </c>
      <c r="D301" s="447">
        <v>0</v>
      </c>
      <c r="E301" s="449">
        <v>1</v>
      </c>
      <c r="F301" s="449">
        <v>0</v>
      </c>
      <c r="G301" s="420"/>
      <c r="H301" s="516">
        <f t="shared" si="73"/>
        <v>1</v>
      </c>
      <c r="I301" s="516">
        <f t="shared" si="74"/>
        <v>0</v>
      </c>
      <c r="J301" s="538"/>
      <c r="K301" s="538">
        <f t="shared" si="76"/>
        <v>0.43820925302406782</v>
      </c>
      <c r="L301" s="538">
        <f t="shared" si="77"/>
        <v>0</v>
      </c>
      <c r="M301" s="538">
        <f t="shared" si="78"/>
        <v>0.52462900611048757</v>
      </c>
      <c r="N301" s="538">
        <f t="shared" si="79"/>
        <v>0.43820925302406782</v>
      </c>
      <c r="O301" s="538">
        <f t="shared" si="80"/>
        <v>0</v>
      </c>
      <c r="P301" s="538">
        <f t="shared" si="81"/>
        <v>0.52462900611048757</v>
      </c>
      <c r="U301" s="1295"/>
      <c r="V301" s="1295"/>
      <c r="W301" s="547">
        <f t="shared" si="89"/>
        <v>0</v>
      </c>
      <c r="X301" s="547">
        <f t="shared" si="90"/>
        <v>0</v>
      </c>
      <c r="Z301" s="447" t="s">
        <v>4981</v>
      </c>
      <c r="AA301" s="542">
        <v>8</v>
      </c>
      <c r="AD301" s="447">
        <f t="shared" si="83"/>
        <v>8909</v>
      </c>
      <c r="AE301" s="447" t="s">
        <v>2055</v>
      </c>
      <c r="AF301" s="447">
        <v>183015</v>
      </c>
      <c r="AG301" s="447">
        <v>52015</v>
      </c>
      <c r="AH301" s="449">
        <v>0.77868782708590389</v>
      </c>
      <c r="AI301" s="449">
        <v>0.22131217291409611</v>
      </c>
      <c r="AJ301" s="447" t="str">
        <f t="shared" si="84"/>
        <v>NEW</v>
      </c>
      <c r="BG301" s="447">
        <f t="shared" si="82"/>
        <v>8792</v>
      </c>
      <c r="BH301" s="447">
        <v>8792</v>
      </c>
      <c r="BI301" s="447" t="s">
        <v>2028</v>
      </c>
      <c r="BJ301" s="447">
        <v>0</v>
      </c>
      <c r="BK301" s="447">
        <v>0</v>
      </c>
      <c r="BL301" s="447">
        <v>0</v>
      </c>
      <c r="BM301" s="447">
        <v>0</v>
      </c>
      <c r="CA301" s="926"/>
      <c r="CB301" s="1295">
        <f t="shared" si="87"/>
        <v>8185</v>
      </c>
      <c r="CC301" s="1295">
        <f t="shared" si="88"/>
        <v>8185</v>
      </c>
      <c r="CD301" s="447">
        <v>302</v>
      </c>
      <c r="CE301" s="1295" t="s">
        <v>4281</v>
      </c>
      <c r="CF301" s="1344"/>
      <c r="CG301" s="1366">
        <v>0.52316985645933012</v>
      </c>
      <c r="CH301" s="1367"/>
      <c r="CI301" s="1366">
        <v>0</v>
      </c>
      <c r="CJ301" s="1368"/>
      <c r="CK301" s="1366">
        <v>0.47683014354066988</v>
      </c>
      <c r="CN301" s="566" t="s">
        <v>2042</v>
      </c>
      <c r="CO301" s="447">
        <v>32213</v>
      </c>
      <c r="CQ301" s="566" t="s">
        <v>2042</v>
      </c>
      <c r="CR301" s="447">
        <v>7856</v>
      </c>
      <c r="CT301" s="566" t="s">
        <v>2042</v>
      </c>
      <c r="CU301" s="447">
        <v>52298</v>
      </c>
    </row>
    <row r="302" spans="1:99">
      <c r="A302" s="447">
        <f t="shared" si="75"/>
        <v>8797</v>
      </c>
      <c r="B302" s="448" t="s">
        <v>2031</v>
      </c>
      <c r="C302" s="447">
        <v>0</v>
      </c>
      <c r="D302" s="447">
        <v>0</v>
      </c>
      <c r="E302" s="449">
        <v>1</v>
      </c>
      <c r="F302" s="449">
        <v>0</v>
      </c>
      <c r="G302" s="420"/>
      <c r="H302" s="516">
        <f t="shared" si="73"/>
        <v>1</v>
      </c>
      <c r="I302" s="516">
        <f t="shared" si="74"/>
        <v>0</v>
      </c>
      <c r="J302" s="538"/>
      <c r="K302" s="538">
        <f t="shared" si="76"/>
        <v>0.45157657657657657</v>
      </c>
      <c r="L302" s="538">
        <f t="shared" si="77"/>
        <v>0</v>
      </c>
      <c r="M302" s="538">
        <f t="shared" si="78"/>
        <v>0.52966135778635781</v>
      </c>
      <c r="N302" s="538">
        <f t="shared" si="79"/>
        <v>0.45157657657657657</v>
      </c>
      <c r="O302" s="538">
        <f t="shared" si="80"/>
        <v>0</v>
      </c>
      <c r="P302" s="538">
        <f t="shared" si="81"/>
        <v>0.52966135778635781</v>
      </c>
      <c r="W302" s="547">
        <f t="shared" si="89"/>
        <v>0</v>
      </c>
      <c r="X302" s="547">
        <f t="shared" si="90"/>
        <v>0</v>
      </c>
      <c r="Z302" s="447" t="s">
        <v>4982</v>
      </c>
      <c r="AA302" s="542">
        <v>8</v>
      </c>
      <c r="AD302" s="447">
        <f t="shared" si="83"/>
        <v>8912</v>
      </c>
      <c r="AE302" s="447" t="s">
        <v>2056</v>
      </c>
      <c r="AF302" s="447">
        <v>5683</v>
      </c>
      <c r="AG302" s="447">
        <v>2429</v>
      </c>
      <c r="AH302" s="449">
        <v>0.70056706114398426</v>
      </c>
      <c r="AI302" s="449">
        <v>0.29943293885601574</v>
      </c>
      <c r="AJ302" s="447" t="str">
        <f t="shared" si="84"/>
        <v>NEW</v>
      </c>
      <c r="BG302" s="447">
        <f t="shared" si="82"/>
        <v>8795</v>
      </c>
      <c r="BH302" s="447">
        <v>8795</v>
      </c>
      <c r="BI302" s="447" t="s">
        <v>2029</v>
      </c>
      <c r="BJ302" s="447">
        <v>0</v>
      </c>
      <c r="BK302" s="447">
        <v>0</v>
      </c>
      <c r="BL302" s="447">
        <v>0</v>
      </c>
      <c r="BM302" s="447">
        <v>0</v>
      </c>
      <c r="CA302" s="926"/>
      <c r="CB302" s="1295">
        <f t="shared" si="87"/>
        <v>8186</v>
      </c>
      <c r="CC302" s="1295">
        <f t="shared" si="88"/>
        <v>8186</v>
      </c>
      <c r="CD302" s="447">
        <v>303</v>
      </c>
      <c r="CE302" s="1295" t="s">
        <v>7981</v>
      </c>
      <c r="CF302" s="1344"/>
      <c r="CG302" s="1366">
        <v>0.52360174533915116</v>
      </c>
      <c r="CH302" s="1367"/>
      <c r="CI302" s="1366">
        <v>0</v>
      </c>
      <c r="CJ302" s="1368"/>
      <c r="CK302" s="1366">
        <v>0.4763982546608489</v>
      </c>
      <c r="CN302" s="566" t="s">
        <v>2043</v>
      </c>
      <c r="CO302" s="447">
        <v>237875</v>
      </c>
      <c r="CQ302" s="566" t="s">
        <v>2043</v>
      </c>
      <c r="CR302" s="447">
        <v>47723</v>
      </c>
      <c r="CT302" s="566" t="s">
        <v>2043</v>
      </c>
      <c r="CU302" s="447">
        <v>420471</v>
      </c>
    </row>
    <row r="303" spans="1:99">
      <c r="A303" s="447">
        <f t="shared" si="75"/>
        <v>8799</v>
      </c>
      <c r="B303" s="448" t="s">
        <v>2032</v>
      </c>
      <c r="C303" s="447">
        <v>0</v>
      </c>
      <c r="D303" s="447">
        <v>0</v>
      </c>
      <c r="E303" s="449">
        <v>1</v>
      </c>
      <c r="F303" s="449">
        <v>0</v>
      </c>
      <c r="G303" s="420"/>
      <c r="H303" s="516">
        <f t="shared" si="73"/>
        <v>1</v>
      </c>
      <c r="I303" s="516">
        <f t="shared" si="74"/>
        <v>0</v>
      </c>
      <c r="J303" s="538"/>
      <c r="K303" s="538">
        <f t="shared" si="76"/>
        <v>0.44638509579760771</v>
      </c>
      <c r="L303" s="538">
        <f t="shared" si="77"/>
        <v>0</v>
      </c>
      <c r="M303" s="538">
        <f t="shared" si="78"/>
        <v>0.52633993154793413</v>
      </c>
      <c r="N303" s="538">
        <f t="shared" si="79"/>
        <v>0.44638509579760771</v>
      </c>
      <c r="O303" s="538">
        <f t="shared" si="80"/>
        <v>0</v>
      </c>
      <c r="P303" s="538">
        <f t="shared" si="81"/>
        <v>0.52633993154793413</v>
      </c>
      <c r="U303" s="1295"/>
      <c r="V303" s="1295"/>
      <c r="W303" s="547">
        <f t="shared" si="89"/>
        <v>0</v>
      </c>
      <c r="X303" s="547">
        <f t="shared" si="90"/>
        <v>0</v>
      </c>
      <c r="Z303" s="447" t="s">
        <v>4983</v>
      </c>
      <c r="AA303" s="542">
        <v>8</v>
      </c>
      <c r="AD303" s="447">
        <f t="shared" si="83"/>
        <v>8913</v>
      </c>
      <c r="AE303" s="447" t="s">
        <v>2057</v>
      </c>
      <c r="AF303" s="447">
        <v>89219</v>
      </c>
      <c r="AG303" s="447">
        <v>25274</v>
      </c>
      <c r="AH303" s="449">
        <v>0.77925288008873905</v>
      </c>
      <c r="AI303" s="449">
        <v>0.22074711991126095</v>
      </c>
      <c r="AJ303" s="447" t="str">
        <f t="shared" si="84"/>
        <v>NEW</v>
      </c>
      <c r="BG303" s="447">
        <f t="shared" si="82"/>
        <v>8796</v>
      </c>
      <c r="BH303" s="447">
        <v>8796</v>
      </c>
      <c r="BI303" s="447" t="s">
        <v>2030</v>
      </c>
      <c r="BJ303" s="447">
        <v>0</v>
      </c>
      <c r="BK303" s="447">
        <v>0</v>
      </c>
      <c r="BL303" s="447">
        <v>0</v>
      </c>
      <c r="BM303" s="447">
        <v>0</v>
      </c>
      <c r="CA303" s="926"/>
      <c r="CB303" s="1295">
        <f t="shared" si="87"/>
        <v>8190</v>
      </c>
      <c r="CC303" s="1295">
        <f t="shared" si="88"/>
        <v>8190</v>
      </c>
      <c r="CD303" s="447">
        <v>304</v>
      </c>
      <c r="CE303" s="1295" t="s">
        <v>7982</v>
      </c>
      <c r="CF303" s="1344"/>
      <c r="CG303" s="1366">
        <v>0.52353152298822192</v>
      </c>
      <c r="CH303" s="1367"/>
      <c r="CI303" s="1366">
        <v>0</v>
      </c>
      <c r="CJ303" s="1368"/>
      <c r="CK303" s="1366">
        <v>0.47646847701177814</v>
      </c>
      <c r="CN303" s="566" t="s">
        <v>2044</v>
      </c>
      <c r="CO303" s="447">
        <v>19759</v>
      </c>
      <c r="CQ303" s="566" t="s">
        <v>2044</v>
      </c>
      <c r="CR303" s="447">
        <v>3696</v>
      </c>
      <c r="CT303" s="566" t="s">
        <v>2044</v>
      </c>
      <c r="CU303" s="447">
        <v>27845</v>
      </c>
    </row>
    <row r="304" spans="1:99">
      <c r="A304" s="447">
        <f t="shared" si="75"/>
        <v>8840</v>
      </c>
      <c r="B304" s="448" t="s">
        <v>8009</v>
      </c>
      <c r="C304" s="447">
        <v>85280</v>
      </c>
      <c r="D304" s="447">
        <v>24071</v>
      </c>
      <c r="E304" s="449">
        <v>1</v>
      </c>
      <c r="F304" s="449">
        <v>0</v>
      </c>
      <c r="G304" s="420"/>
      <c r="H304" s="516">
        <f t="shared" si="73"/>
        <v>1</v>
      </c>
      <c r="I304" s="516">
        <f t="shared" si="74"/>
        <v>0</v>
      </c>
      <c r="J304" s="538"/>
      <c r="K304" s="538">
        <f t="shared" si="76"/>
        <v>0.5136157191794003</v>
      </c>
      <c r="L304" s="538">
        <f t="shared" si="77"/>
        <v>0</v>
      </c>
      <c r="M304" s="538">
        <f t="shared" si="78"/>
        <v>0.48638428082059965</v>
      </c>
      <c r="N304" s="538">
        <f t="shared" si="79"/>
        <v>0.5136157191794003</v>
      </c>
      <c r="O304" s="538">
        <f t="shared" si="80"/>
        <v>0</v>
      </c>
      <c r="P304" s="538">
        <f t="shared" si="81"/>
        <v>0.48638428082059965</v>
      </c>
      <c r="U304" s="1295"/>
      <c r="V304" s="1295"/>
      <c r="W304" s="547">
        <f t="shared" si="89"/>
        <v>0</v>
      </c>
      <c r="X304" s="547">
        <f t="shared" si="90"/>
        <v>0</v>
      </c>
      <c r="Z304" s="447" t="s">
        <v>4984</v>
      </c>
      <c r="AA304" s="542">
        <v>8</v>
      </c>
      <c r="AD304" s="447">
        <f t="shared" si="83"/>
        <v>8914</v>
      </c>
      <c r="AE304" s="447" t="s">
        <v>2058</v>
      </c>
      <c r="AF304" s="447">
        <v>39499</v>
      </c>
      <c r="AG304" s="447">
        <v>11187</v>
      </c>
      <c r="AH304" s="449">
        <v>0.77928816635757403</v>
      </c>
      <c r="AI304" s="449">
        <v>0.22071183364242597</v>
      </c>
      <c r="AJ304" s="447" t="str">
        <f t="shared" si="84"/>
        <v>NEW</v>
      </c>
      <c r="BG304" s="447">
        <f t="shared" si="82"/>
        <v>8797</v>
      </c>
      <c r="BH304" s="447">
        <v>8797</v>
      </c>
      <c r="BI304" s="447" t="s">
        <v>2031</v>
      </c>
      <c r="BJ304" s="447">
        <v>0</v>
      </c>
      <c r="BK304" s="447">
        <v>0</v>
      </c>
      <c r="BL304" s="447">
        <v>0</v>
      </c>
      <c r="BM304" s="447">
        <v>0</v>
      </c>
      <c r="CA304" s="926"/>
      <c r="CB304" s="1295">
        <f t="shared" si="87"/>
        <v>8194</v>
      </c>
      <c r="CC304" s="1295">
        <f t="shared" si="88"/>
        <v>8194</v>
      </c>
      <c r="CD304" s="447">
        <v>305</v>
      </c>
      <c r="CE304" s="1295" t="s">
        <v>7983</v>
      </c>
      <c r="CF304" s="1344"/>
      <c r="CG304" s="1366">
        <v>0.50387224134440167</v>
      </c>
      <c r="CH304" s="1367"/>
      <c r="CI304" s="1366">
        <v>0</v>
      </c>
      <c r="CJ304" s="1368"/>
      <c r="CK304" s="1366">
        <v>0.49612775865559827</v>
      </c>
      <c r="CN304" s="566" t="s">
        <v>2045</v>
      </c>
      <c r="CO304" s="447">
        <v>231921</v>
      </c>
      <c r="CQ304" s="566" t="s">
        <v>2045</v>
      </c>
      <c r="CR304" s="447">
        <v>46617</v>
      </c>
      <c r="CT304" s="566" t="s">
        <v>2045</v>
      </c>
      <c r="CU304" s="447">
        <v>411540</v>
      </c>
    </row>
    <row r="305" spans="1:99">
      <c r="A305" s="447">
        <f t="shared" si="75"/>
        <v>8842</v>
      </c>
      <c r="B305" s="448" t="s">
        <v>8010</v>
      </c>
      <c r="C305" s="447">
        <v>172768</v>
      </c>
      <c r="D305" s="447">
        <v>29784</v>
      </c>
      <c r="E305" s="449">
        <v>1</v>
      </c>
      <c r="F305" s="449">
        <v>0</v>
      </c>
      <c r="G305" s="420"/>
      <c r="H305" s="516">
        <f t="shared" si="73"/>
        <v>1</v>
      </c>
      <c r="I305" s="516">
        <f t="shared" si="74"/>
        <v>0</v>
      </c>
      <c r="J305" s="538"/>
      <c r="K305" s="538">
        <f t="shared" si="76"/>
        <v>0.56780662367914658</v>
      </c>
      <c r="L305" s="538">
        <f t="shared" si="77"/>
        <v>0</v>
      </c>
      <c r="M305" s="538">
        <f t="shared" si="78"/>
        <v>0.43219337632085347</v>
      </c>
      <c r="N305" s="538">
        <f t="shared" si="79"/>
        <v>0.56780662367914658</v>
      </c>
      <c r="O305" s="538">
        <f t="shared" si="80"/>
        <v>0</v>
      </c>
      <c r="P305" s="538">
        <f t="shared" si="81"/>
        <v>0.43219337632085347</v>
      </c>
      <c r="U305" s="1295"/>
      <c r="V305" s="1295"/>
      <c r="W305" s="547">
        <f t="shared" si="89"/>
        <v>0</v>
      </c>
      <c r="X305" s="547">
        <f t="shared" si="90"/>
        <v>0</v>
      </c>
      <c r="Z305" s="447" t="s">
        <v>4985</v>
      </c>
      <c r="AA305" s="542">
        <v>8</v>
      </c>
      <c r="AD305" s="447">
        <f t="shared" si="83"/>
        <v>8915</v>
      </c>
      <c r="AE305" s="447" t="s">
        <v>2059</v>
      </c>
      <c r="AF305" s="447">
        <v>1326589</v>
      </c>
      <c r="AG305" s="447">
        <v>449850</v>
      </c>
      <c r="AH305" s="449">
        <v>0.74676867598605978</v>
      </c>
      <c r="AI305" s="449">
        <v>0.25323132401394022</v>
      </c>
      <c r="AJ305" s="447" t="str">
        <f t="shared" si="84"/>
        <v>NEW</v>
      </c>
      <c r="BG305" s="447">
        <f t="shared" si="82"/>
        <v>8799</v>
      </c>
      <c r="BH305" s="447">
        <v>8799</v>
      </c>
      <c r="BI305" s="447" t="s">
        <v>2032</v>
      </c>
      <c r="BJ305" s="447">
        <v>0</v>
      </c>
      <c r="BK305" s="447">
        <v>0</v>
      </c>
      <c r="BL305" s="447">
        <v>0</v>
      </c>
      <c r="BM305" s="447">
        <v>0</v>
      </c>
      <c r="CA305" s="926"/>
      <c r="CB305" s="1295">
        <f t="shared" si="87"/>
        <v>8195</v>
      </c>
      <c r="CC305" s="1295">
        <f t="shared" si="88"/>
        <v>8195</v>
      </c>
      <c r="CD305" s="447">
        <v>306</v>
      </c>
      <c r="CE305" s="1295" t="s">
        <v>7984</v>
      </c>
      <c r="CF305" s="1344"/>
      <c r="CG305" s="1366">
        <v>0.55897273739637321</v>
      </c>
      <c r="CH305" s="1367"/>
      <c r="CI305" s="1366">
        <v>0</v>
      </c>
      <c r="CJ305" s="1368"/>
      <c r="CK305" s="1366">
        <v>0.44102726260362679</v>
      </c>
      <c r="CN305" s="566" t="s">
        <v>2046</v>
      </c>
      <c r="CO305" s="447">
        <v>100182</v>
      </c>
      <c r="CQ305" s="566" t="s">
        <v>2046</v>
      </c>
      <c r="CR305" s="447">
        <v>18742</v>
      </c>
      <c r="CT305" s="566" t="s">
        <v>2046</v>
      </c>
      <c r="CU305" s="447">
        <v>170280</v>
      </c>
    </row>
    <row r="306" spans="1:99">
      <c r="A306" s="447">
        <f t="shared" si="75"/>
        <v>8852</v>
      </c>
      <c r="B306" s="448" t="s">
        <v>6262</v>
      </c>
      <c r="C306" s="447">
        <v>416038</v>
      </c>
      <c r="D306" s="447">
        <v>129796</v>
      </c>
      <c r="E306" s="449">
        <v>1</v>
      </c>
      <c r="F306" s="449">
        <v>0</v>
      </c>
      <c r="G306" s="420"/>
      <c r="H306" s="516">
        <f t="shared" si="73"/>
        <v>1</v>
      </c>
      <c r="I306" s="516">
        <f t="shared" si="74"/>
        <v>0</v>
      </c>
      <c r="J306" s="538"/>
      <c r="K306" s="538">
        <f t="shared" si="76"/>
        <v>0.49810883064345024</v>
      </c>
      <c r="L306" s="538">
        <f t="shared" si="77"/>
        <v>0</v>
      </c>
      <c r="M306" s="538">
        <f t="shared" si="78"/>
        <v>0.50189116935654976</v>
      </c>
      <c r="N306" s="538">
        <f t="shared" si="79"/>
        <v>0.49810883064345024</v>
      </c>
      <c r="O306" s="538">
        <f t="shared" si="80"/>
        <v>0</v>
      </c>
      <c r="P306" s="538">
        <f t="shared" si="81"/>
        <v>0.50189116935654976</v>
      </c>
      <c r="U306" s="1295"/>
      <c r="V306" s="1295"/>
      <c r="W306" s="547">
        <f t="shared" si="89"/>
        <v>0</v>
      </c>
      <c r="X306" s="547">
        <f t="shared" si="90"/>
        <v>0</v>
      </c>
      <c r="Z306" s="447" t="s">
        <v>4986</v>
      </c>
      <c r="AA306" s="542">
        <v>8</v>
      </c>
      <c r="AD306" s="447">
        <f t="shared" si="83"/>
        <v>8949</v>
      </c>
      <c r="AE306" s="447" t="s">
        <v>2060</v>
      </c>
      <c r="AF306" s="447">
        <v>18466</v>
      </c>
      <c r="AG306" s="447">
        <v>5988</v>
      </c>
      <c r="AH306" s="449">
        <v>0.75513208473051441</v>
      </c>
      <c r="AI306" s="449">
        <v>0.24486791526948559</v>
      </c>
      <c r="AJ306" s="447" t="str">
        <f t="shared" si="84"/>
        <v>NEW</v>
      </c>
      <c r="BG306" s="447">
        <f t="shared" si="82"/>
        <v>8840</v>
      </c>
      <c r="BH306" s="447">
        <v>8840</v>
      </c>
      <c r="BI306" s="447" t="s">
        <v>2033</v>
      </c>
      <c r="BJ306" s="447">
        <v>121738</v>
      </c>
      <c r="BK306" s="447">
        <v>23034</v>
      </c>
      <c r="BL306" s="447">
        <v>0.84089464813637993</v>
      </c>
      <c r="BM306" s="447">
        <v>0.15910535186362004</v>
      </c>
      <c r="CA306" s="926"/>
      <c r="CB306" s="1295">
        <f t="shared" si="87"/>
        <v>8196</v>
      </c>
      <c r="CC306" s="1295">
        <f t="shared" si="88"/>
        <v>8196</v>
      </c>
      <c r="CD306" s="447">
        <v>307</v>
      </c>
      <c r="CE306" s="1295" t="s">
        <v>1981</v>
      </c>
      <c r="CF306" s="1344"/>
      <c r="CG306" s="1366">
        <v>0.5563149280154992</v>
      </c>
      <c r="CH306" s="1367"/>
      <c r="CI306" s="1366">
        <v>0</v>
      </c>
      <c r="CJ306" s="1368"/>
      <c r="CK306" s="1366">
        <v>0.4436850719845008</v>
      </c>
      <c r="CN306" s="566" t="s">
        <v>2047</v>
      </c>
      <c r="CO306" s="447">
        <v>83795</v>
      </c>
      <c r="CQ306" s="566" t="s">
        <v>2047</v>
      </c>
      <c r="CR306" s="447">
        <v>15586</v>
      </c>
      <c r="CT306" s="566" t="s">
        <v>2047</v>
      </c>
      <c r="CU306" s="447">
        <v>152283</v>
      </c>
    </row>
    <row r="307" spans="1:99">
      <c r="A307" s="447">
        <f t="shared" si="75"/>
        <v>8853</v>
      </c>
      <c r="B307" s="448" t="s">
        <v>8011</v>
      </c>
      <c r="C307" s="447">
        <v>762702</v>
      </c>
      <c r="D307" s="447">
        <v>279457</v>
      </c>
      <c r="E307" s="449">
        <v>1</v>
      </c>
      <c r="F307" s="449">
        <v>0</v>
      </c>
      <c r="G307" s="420"/>
      <c r="H307" s="516">
        <f t="shared" si="73"/>
        <v>1</v>
      </c>
      <c r="I307" s="516">
        <f t="shared" si="74"/>
        <v>0</v>
      </c>
      <c r="J307" s="538"/>
      <c r="K307" s="538">
        <f t="shared" si="76"/>
        <v>0.50373888524700383</v>
      </c>
      <c r="L307" s="538">
        <f t="shared" si="77"/>
        <v>0</v>
      </c>
      <c r="M307" s="538">
        <f t="shared" si="78"/>
        <v>0.49626111475299617</v>
      </c>
      <c r="N307" s="538">
        <f t="shared" si="79"/>
        <v>0.50373888524700383</v>
      </c>
      <c r="O307" s="538">
        <f t="shared" si="80"/>
        <v>0</v>
      </c>
      <c r="P307" s="538">
        <f t="shared" si="81"/>
        <v>0.49626111475299617</v>
      </c>
      <c r="U307" s="1295"/>
      <c r="V307" s="1295"/>
      <c r="W307" s="547">
        <f t="shared" si="89"/>
        <v>0</v>
      </c>
      <c r="X307" s="547">
        <f t="shared" si="90"/>
        <v>0</v>
      </c>
      <c r="Z307" s="447" t="s">
        <v>4987</v>
      </c>
      <c r="AA307" s="542">
        <v>8</v>
      </c>
      <c r="AD307" s="447">
        <f t="shared" si="83"/>
        <v>8950</v>
      </c>
      <c r="AE307" s="447" t="s">
        <v>2061</v>
      </c>
      <c r="AF307" s="447">
        <v>25521</v>
      </c>
      <c r="AG307" s="447">
        <v>8781</v>
      </c>
      <c r="AH307" s="449">
        <v>0.7440090956795522</v>
      </c>
      <c r="AI307" s="449">
        <v>0.2559909043204478</v>
      </c>
      <c r="AJ307" s="447" t="str">
        <f t="shared" si="84"/>
        <v>NEW</v>
      </c>
      <c r="BG307" s="447">
        <f t="shared" si="82"/>
        <v>8842</v>
      </c>
      <c r="BH307" s="447">
        <v>8842</v>
      </c>
      <c r="BI307" s="447" t="s">
        <v>2034</v>
      </c>
      <c r="BJ307" s="447">
        <v>534878</v>
      </c>
      <c r="BK307" s="447">
        <v>92598</v>
      </c>
      <c r="BL307" s="447">
        <v>0.85242782194060007</v>
      </c>
      <c r="BM307" s="447">
        <v>0.14757217805939987</v>
      </c>
      <c r="CA307" s="926"/>
      <c r="CB307" s="1295">
        <f t="shared" si="87"/>
        <v>8200</v>
      </c>
      <c r="CC307" s="1295">
        <f t="shared" si="88"/>
        <v>8200</v>
      </c>
      <c r="CD307" s="447">
        <v>308</v>
      </c>
      <c r="CE307" s="1295" t="s">
        <v>7985</v>
      </c>
      <c r="CF307" s="1344"/>
      <c r="CG307" s="1366">
        <v>0.56286105199148673</v>
      </c>
      <c r="CH307" s="1367"/>
      <c r="CI307" s="1366">
        <v>0</v>
      </c>
      <c r="CJ307" s="1368"/>
      <c r="CK307" s="1366">
        <v>0.43713894800851322</v>
      </c>
      <c r="CN307" s="566" t="s">
        <v>2048</v>
      </c>
      <c r="CO307" s="447">
        <v>21795</v>
      </c>
      <c r="CQ307" s="566" t="s">
        <v>2048</v>
      </c>
      <c r="CR307" s="447">
        <v>3979</v>
      </c>
      <c r="CT307" s="566" t="s">
        <v>2048</v>
      </c>
      <c r="CU307" s="447">
        <v>37692</v>
      </c>
    </row>
    <row r="308" spans="1:99">
      <c r="A308" s="447">
        <f t="shared" si="75"/>
        <v>8854</v>
      </c>
      <c r="B308" s="448" t="s">
        <v>2036</v>
      </c>
      <c r="C308" s="447">
        <v>180961</v>
      </c>
      <c r="D308" s="447">
        <v>66671</v>
      </c>
      <c r="E308" s="449">
        <v>1</v>
      </c>
      <c r="F308" s="449">
        <v>0</v>
      </c>
      <c r="G308" s="420"/>
      <c r="H308" s="911">
        <f t="shared" si="73"/>
        <v>1</v>
      </c>
      <c r="I308" s="911">
        <f t="shared" si="74"/>
        <v>0</v>
      </c>
      <c r="J308" s="585"/>
      <c r="K308" s="538">
        <f t="shared" si="76"/>
        <v>0.45264943191174051</v>
      </c>
      <c r="L308" s="538">
        <f t="shared" si="77"/>
        <v>0</v>
      </c>
      <c r="M308" s="538">
        <f t="shared" si="78"/>
        <v>0.51771447390087266</v>
      </c>
      <c r="N308" s="538">
        <f t="shared" si="79"/>
        <v>0.45264943191174051</v>
      </c>
      <c r="O308" s="538">
        <f t="shared" si="80"/>
        <v>0</v>
      </c>
      <c r="P308" s="538">
        <f t="shared" si="81"/>
        <v>0.51771447390087266</v>
      </c>
      <c r="W308" s="547">
        <f t="shared" si="89"/>
        <v>0</v>
      </c>
      <c r="X308" s="547">
        <f t="shared" si="90"/>
        <v>0</v>
      </c>
      <c r="Z308" s="447" t="s">
        <v>4988</v>
      </c>
      <c r="AA308" s="542">
        <v>8</v>
      </c>
      <c r="AD308" s="447">
        <f t="shared" si="83"/>
        <v>8951</v>
      </c>
      <c r="AE308" s="447" t="s">
        <v>2062</v>
      </c>
      <c r="AF308" s="447">
        <v>374446</v>
      </c>
      <c r="AG308" s="447">
        <v>136915.00000000006</v>
      </c>
      <c r="AH308" s="449">
        <v>0.73225373073034505</v>
      </c>
      <c r="AI308" s="449">
        <v>0.26774626926965495</v>
      </c>
      <c r="AJ308" s="447" t="str">
        <f t="shared" si="84"/>
        <v>NEW</v>
      </c>
      <c r="BG308" s="447">
        <f t="shared" si="82"/>
        <v>8852</v>
      </c>
      <c r="BH308" s="447">
        <v>8852</v>
      </c>
      <c r="BI308" s="447" t="s">
        <v>2035</v>
      </c>
      <c r="BJ308" s="447">
        <v>487613</v>
      </c>
      <c r="BK308" s="447">
        <v>93605</v>
      </c>
      <c r="BL308" s="447">
        <v>0.83895027339139527</v>
      </c>
      <c r="BM308" s="447">
        <v>0.1610497266086047</v>
      </c>
      <c r="CA308" s="926"/>
      <c r="CB308" s="1295">
        <f t="shared" si="87"/>
        <v>8220</v>
      </c>
      <c r="CC308" s="1295">
        <f t="shared" si="88"/>
        <v>8220</v>
      </c>
      <c r="CD308" s="447">
        <v>309</v>
      </c>
      <c r="CE308" s="1295" t="s">
        <v>7986</v>
      </c>
      <c r="CF308" s="1344"/>
      <c r="CG308" s="1366">
        <v>0.53869832893579594</v>
      </c>
      <c r="CH308" s="1367"/>
      <c r="CI308" s="1366">
        <v>0</v>
      </c>
      <c r="CJ308" s="1368"/>
      <c r="CK308" s="1366">
        <v>0.46130167106420406</v>
      </c>
      <c r="CN308" s="566" t="s">
        <v>2049</v>
      </c>
      <c r="CO308" s="447">
        <v>11177</v>
      </c>
      <c r="CQ308" s="566" t="s">
        <v>2049</v>
      </c>
      <c r="CR308" s="447">
        <v>2504</v>
      </c>
      <c r="CT308" s="566" t="s">
        <v>2049</v>
      </c>
      <c r="CU308" s="447">
        <v>25371</v>
      </c>
    </row>
    <row r="309" spans="1:99">
      <c r="A309" s="447">
        <f t="shared" si="75"/>
        <v>8856</v>
      </c>
      <c r="B309" s="448" t="s">
        <v>6263</v>
      </c>
      <c r="C309" s="447">
        <v>0</v>
      </c>
      <c r="D309" s="447">
        <v>0</v>
      </c>
      <c r="E309" s="449">
        <v>1</v>
      </c>
      <c r="F309" s="449">
        <v>0</v>
      </c>
      <c r="G309" s="420"/>
      <c r="H309" s="516">
        <f t="shared" ref="H309:H343" si="91">E309</f>
        <v>1</v>
      </c>
      <c r="I309" s="516">
        <f t="shared" ref="I309:I343" si="92">F309</f>
        <v>0</v>
      </c>
      <c r="J309" s="538"/>
      <c r="K309" s="538">
        <f t="shared" si="76"/>
        <v>0.52959209209209213</v>
      </c>
      <c r="L309" s="538">
        <f t="shared" si="77"/>
        <v>0</v>
      </c>
      <c r="M309" s="538">
        <f t="shared" si="78"/>
        <v>0.47040790790790793</v>
      </c>
      <c r="N309" s="538">
        <f t="shared" ref="N309:N343" si="93">IFERROR(VLOOKUP($A309,three,5,0),"")</f>
        <v>0.52959209209209213</v>
      </c>
      <c r="O309" s="538">
        <f t="shared" ref="O309:O343" si="94">IFERROR(VLOOKUP($A309,three,7,0),"")</f>
        <v>0</v>
      </c>
      <c r="P309" s="538">
        <f t="shared" ref="P309:P343" si="95">IFERROR(VLOOKUP($A309,three,9,0),"")</f>
        <v>0.47040790790790793</v>
      </c>
      <c r="U309" s="1295"/>
      <c r="V309" s="1295"/>
      <c r="W309" s="547">
        <f t="shared" si="89"/>
        <v>0</v>
      </c>
      <c r="X309" s="547">
        <f t="shared" si="90"/>
        <v>0</v>
      </c>
      <c r="Z309" s="447" t="s">
        <v>4989</v>
      </c>
      <c r="AA309" s="542">
        <v>8</v>
      </c>
      <c r="AD309" s="447">
        <f t="shared" si="83"/>
        <v>8952</v>
      </c>
      <c r="AE309" s="447" t="s">
        <v>2063</v>
      </c>
      <c r="AF309" s="447">
        <v>922963</v>
      </c>
      <c r="AG309" s="447">
        <v>329312</v>
      </c>
      <c r="AH309" s="449">
        <v>0.73702900720688347</v>
      </c>
      <c r="AI309" s="449">
        <v>0.26297099279311653</v>
      </c>
      <c r="AJ309" s="447" t="str">
        <f t="shared" si="84"/>
        <v>NEW</v>
      </c>
      <c r="BG309" s="447">
        <f t="shared" si="82"/>
        <v>8854</v>
      </c>
      <c r="BH309" s="447">
        <v>8854</v>
      </c>
      <c r="BI309" s="447" t="s">
        <v>2036</v>
      </c>
      <c r="BJ309" s="447">
        <v>211079</v>
      </c>
      <c r="BK309" s="447">
        <v>61563</v>
      </c>
      <c r="BL309" s="447">
        <v>0.77419839936620183</v>
      </c>
      <c r="BM309" s="447">
        <v>0.22580160063379817</v>
      </c>
      <c r="CA309" s="926"/>
      <c r="CB309" s="1295">
        <f t="shared" si="87"/>
        <v>8221</v>
      </c>
      <c r="CC309" s="1295">
        <f t="shared" si="88"/>
        <v>8221</v>
      </c>
      <c r="CD309" s="447">
        <v>310</v>
      </c>
      <c r="CE309" s="1295" t="s">
        <v>7987</v>
      </c>
      <c r="CF309" s="1344"/>
      <c r="CG309" s="1366">
        <v>0.53869832893579594</v>
      </c>
      <c r="CH309" s="1367"/>
      <c r="CI309" s="1366">
        <v>0</v>
      </c>
      <c r="CJ309" s="1368"/>
      <c r="CK309" s="1366">
        <v>0.46130167106420406</v>
      </c>
      <c r="CN309" s="566" t="s">
        <v>2050</v>
      </c>
      <c r="CO309" s="447">
        <v>231275</v>
      </c>
      <c r="CQ309" s="566" t="s">
        <v>2050</v>
      </c>
      <c r="CR309" s="447">
        <v>46481</v>
      </c>
      <c r="CT309" s="566" t="s">
        <v>2050</v>
      </c>
      <c r="CU309" s="447">
        <v>410533</v>
      </c>
    </row>
    <row r="310" spans="1:99">
      <c r="A310" s="447">
        <f t="shared" si="75"/>
        <v>8859</v>
      </c>
      <c r="B310" s="448" t="s">
        <v>2038</v>
      </c>
      <c r="C310" s="447">
        <v>788816</v>
      </c>
      <c r="D310" s="447">
        <v>253343</v>
      </c>
      <c r="E310" s="449">
        <v>1</v>
      </c>
      <c r="F310" s="449">
        <v>0</v>
      </c>
      <c r="G310" s="420"/>
      <c r="H310" s="516">
        <f t="shared" si="91"/>
        <v>1</v>
      </c>
      <c r="I310" s="516">
        <f t="shared" si="92"/>
        <v>0</v>
      </c>
      <c r="J310" s="538"/>
      <c r="K310" s="538">
        <f t="shared" si="76"/>
        <v>0.4232766075255403</v>
      </c>
      <c r="L310" s="538">
        <f t="shared" si="77"/>
        <v>0</v>
      </c>
      <c r="M310" s="538">
        <f t="shared" si="78"/>
        <v>0.5767233924744597</v>
      </c>
      <c r="N310" s="538">
        <f t="shared" si="93"/>
        <v>0.4232766075255403</v>
      </c>
      <c r="O310" s="538">
        <f t="shared" si="94"/>
        <v>0</v>
      </c>
      <c r="P310" s="538">
        <f t="shared" si="95"/>
        <v>0.5767233924744597</v>
      </c>
      <c r="U310" s="1295"/>
      <c r="V310" s="1295"/>
      <c r="W310" s="547">
        <f t="shared" si="89"/>
        <v>0</v>
      </c>
      <c r="X310" s="547">
        <f t="shared" si="90"/>
        <v>0</v>
      </c>
      <c r="Z310" s="447" t="s">
        <v>4990</v>
      </c>
      <c r="AA310" s="542">
        <v>8</v>
      </c>
      <c r="AD310" s="447">
        <f t="shared" si="83"/>
        <v>8957</v>
      </c>
      <c r="AE310" s="447" t="s">
        <v>2064</v>
      </c>
      <c r="AF310" s="447">
        <v>934172</v>
      </c>
      <c r="AG310" s="447">
        <v>318103</v>
      </c>
      <c r="AH310" s="449">
        <v>0.74597991655187557</v>
      </c>
      <c r="AI310" s="449">
        <v>0.25402008344812443</v>
      </c>
      <c r="AJ310" s="447" t="str">
        <f t="shared" si="84"/>
        <v>NEW</v>
      </c>
      <c r="BG310" s="447">
        <f t="shared" si="82"/>
        <v>8856</v>
      </c>
      <c r="BH310" s="447">
        <v>8856</v>
      </c>
      <c r="BI310" s="447" t="s">
        <v>2037</v>
      </c>
      <c r="BJ310" s="447">
        <v>0</v>
      </c>
      <c r="BK310" s="447">
        <v>0</v>
      </c>
      <c r="BL310" s="447">
        <v>0</v>
      </c>
      <c r="BM310" s="447">
        <v>0</v>
      </c>
      <c r="CA310" s="926"/>
      <c r="CB310" s="1295">
        <f t="shared" si="87"/>
        <v>8226</v>
      </c>
      <c r="CC310" s="1295">
        <f t="shared" si="88"/>
        <v>8226</v>
      </c>
      <c r="CD310" s="447">
        <v>311</v>
      </c>
      <c r="CE310" s="1295" t="s">
        <v>7988</v>
      </c>
      <c r="CF310" s="1344"/>
      <c r="CG310" s="1366">
        <v>0.51126840777804894</v>
      </c>
      <c r="CH310" s="1367"/>
      <c r="CI310" s="1366">
        <v>0</v>
      </c>
      <c r="CJ310" s="1368"/>
      <c r="CK310" s="1366">
        <v>0.48873159222195101</v>
      </c>
      <c r="CN310" s="566" t="s">
        <v>2051</v>
      </c>
      <c r="CO310" s="447">
        <v>123166</v>
      </c>
      <c r="CQ310" s="566" t="s">
        <v>2051</v>
      </c>
      <c r="CR310" s="447">
        <v>24490</v>
      </c>
      <c r="CT310" s="566" t="s">
        <v>2051</v>
      </c>
      <c r="CU310" s="447">
        <v>226229</v>
      </c>
    </row>
    <row r="311" spans="1:99">
      <c r="A311" s="447">
        <f t="shared" si="75"/>
        <v>8860</v>
      </c>
      <c r="B311" s="448" t="s">
        <v>2039</v>
      </c>
      <c r="C311" s="447">
        <v>59942</v>
      </c>
      <c r="D311" s="447">
        <v>16427</v>
      </c>
      <c r="E311" s="449">
        <v>1</v>
      </c>
      <c r="F311" s="449">
        <v>0</v>
      </c>
      <c r="G311" s="420"/>
      <c r="H311" s="516">
        <f t="shared" si="91"/>
        <v>1</v>
      </c>
      <c r="I311" s="516">
        <f t="shared" si="92"/>
        <v>0</v>
      </c>
      <c r="J311" s="538"/>
      <c r="K311" s="538">
        <f t="shared" si="76"/>
        <v>0.45545098868562967</v>
      </c>
      <c r="L311" s="538">
        <f t="shared" si="77"/>
        <v>0</v>
      </c>
      <c r="M311" s="538">
        <f t="shared" si="78"/>
        <v>0.54454901131437028</v>
      </c>
      <c r="N311" s="538">
        <f t="shared" si="93"/>
        <v>0.45545098868562967</v>
      </c>
      <c r="O311" s="538">
        <f t="shared" si="94"/>
        <v>0</v>
      </c>
      <c r="P311" s="538">
        <f t="shared" si="95"/>
        <v>0.54454901131437028</v>
      </c>
      <c r="U311" s="1295"/>
      <c r="V311" s="1295"/>
      <c r="W311" s="547">
        <f t="shared" si="89"/>
        <v>0</v>
      </c>
      <c r="X311" s="547">
        <f t="shared" si="90"/>
        <v>0</v>
      </c>
      <c r="Z311" s="447" t="s">
        <v>4991</v>
      </c>
      <c r="AA311" s="542">
        <v>8</v>
      </c>
      <c r="AD311" s="447">
        <f t="shared" si="83"/>
        <v>8959</v>
      </c>
      <c r="AE311" s="447" t="s">
        <v>2065</v>
      </c>
      <c r="AF311" s="447">
        <v>28657</v>
      </c>
      <c r="AG311" s="447">
        <v>8417</v>
      </c>
      <c r="AH311" s="449">
        <v>0.77296757835679997</v>
      </c>
      <c r="AI311" s="449">
        <v>0.22703242164320003</v>
      </c>
      <c r="AJ311" s="447" t="str">
        <f t="shared" si="84"/>
        <v>NEW</v>
      </c>
      <c r="BG311" s="447">
        <f t="shared" si="82"/>
        <v>8859</v>
      </c>
      <c r="BH311" s="447">
        <v>8859</v>
      </c>
      <c r="BI311" s="447" t="s">
        <v>2038</v>
      </c>
      <c r="BJ311" s="447">
        <v>20036</v>
      </c>
      <c r="BK311" s="447">
        <v>6557</v>
      </c>
      <c r="BL311" s="447">
        <v>0.7534313541157448</v>
      </c>
      <c r="BM311" s="447">
        <v>0.24656864588425526</v>
      </c>
      <c r="CA311" s="926"/>
      <c r="CB311" s="1295">
        <f t="shared" si="87"/>
        <v>8227</v>
      </c>
      <c r="CC311" s="1295">
        <f t="shared" si="88"/>
        <v>8227</v>
      </c>
      <c r="CD311" s="447">
        <v>312</v>
      </c>
      <c r="CE311" s="1295" t="s">
        <v>7989</v>
      </c>
      <c r="CF311" s="1344"/>
      <c r="CG311" s="1366">
        <v>0.47273072437827135</v>
      </c>
      <c r="CH311" s="1367"/>
      <c r="CI311" s="1366">
        <v>0</v>
      </c>
      <c r="CJ311" s="1368"/>
      <c r="CK311" s="1366">
        <v>0.52726927562172865</v>
      </c>
      <c r="CN311" s="566" t="s">
        <v>2052</v>
      </c>
      <c r="CO311" s="447">
        <v>248133</v>
      </c>
      <c r="CQ311" s="566" t="s">
        <v>2052</v>
      </c>
      <c r="CR311" s="447">
        <v>52404</v>
      </c>
      <c r="CT311" s="566" t="s">
        <v>2052</v>
      </c>
      <c r="CU311" s="447">
        <v>431782</v>
      </c>
    </row>
    <row r="312" spans="1:99">
      <c r="A312" s="447">
        <f t="shared" si="75"/>
        <v>8862</v>
      </c>
      <c r="B312" s="448" t="s">
        <v>2040</v>
      </c>
      <c r="C312" s="447">
        <v>171861</v>
      </c>
      <c r="D312" s="447">
        <v>61448</v>
      </c>
      <c r="E312" s="449">
        <v>1</v>
      </c>
      <c r="F312" s="449">
        <v>0</v>
      </c>
      <c r="G312" s="420"/>
      <c r="H312" s="516">
        <f t="shared" si="91"/>
        <v>1</v>
      </c>
      <c r="I312" s="516">
        <f t="shared" si="92"/>
        <v>0</v>
      </c>
      <c r="J312" s="538"/>
      <c r="K312" s="538">
        <f t="shared" si="76"/>
        <v>0.48164540484248891</v>
      </c>
      <c r="L312" s="538">
        <f t="shared" si="77"/>
        <v>0</v>
      </c>
      <c r="M312" s="538">
        <f t="shared" si="78"/>
        <v>0.51835459515751103</v>
      </c>
      <c r="N312" s="538">
        <f t="shared" si="93"/>
        <v>0.48164540484248891</v>
      </c>
      <c r="O312" s="538">
        <f t="shared" si="94"/>
        <v>0</v>
      </c>
      <c r="P312" s="538">
        <f t="shared" si="95"/>
        <v>0.51835459515751103</v>
      </c>
      <c r="U312" s="1295"/>
      <c r="V312" s="1295"/>
      <c r="W312" s="547">
        <f t="shared" si="89"/>
        <v>0</v>
      </c>
      <c r="X312" s="547">
        <f t="shared" si="90"/>
        <v>0</v>
      </c>
      <c r="Z312" s="447" t="s">
        <v>4992</v>
      </c>
      <c r="AA312" s="542">
        <v>8</v>
      </c>
      <c r="AD312" s="447">
        <f t="shared" si="83"/>
        <v>8964</v>
      </c>
      <c r="AE312" s="447" t="s">
        <v>2066</v>
      </c>
      <c r="AF312" s="447">
        <v>934172</v>
      </c>
      <c r="AG312" s="447">
        <v>318103</v>
      </c>
      <c r="AH312" s="449">
        <v>0.74597991655187557</v>
      </c>
      <c r="AI312" s="449">
        <v>0.25402008344812443</v>
      </c>
      <c r="AJ312" s="447" t="str">
        <f t="shared" si="84"/>
        <v>NEW</v>
      </c>
      <c r="BG312" s="447">
        <f t="shared" si="82"/>
        <v>8860</v>
      </c>
      <c r="BH312" s="447">
        <v>8860</v>
      </c>
      <c r="BI312" s="447" t="s">
        <v>2039</v>
      </c>
      <c r="BJ312" s="447">
        <v>41491</v>
      </c>
      <c r="BK312" s="447">
        <v>8052</v>
      </c>
      <c r="BL312" s="447">
        <v>0.8374745170861676</v>
      </c>
      <c r="BM312" s="447">
        <v>0.16252548291383243</v>
      </c>
      <c r="CA312" s="926"/>
      <c r="CB312" s="1295">
        <f t="shared" si="87"/>
        <v>8240</v>
      </c>
      <c r="CC312" s="1295">
        <f t="shared" si="88"/>
        <v>8240</v>
      </c>
      <c r="CD312" s="447">
        <v>313</v>
      </c>
      <c r="CE312" s="1295" t="s">
        <v>1983</v>
      </c>
      <c r="CF312" s="1344"/>
      <c r="CG312" s="1366">
        <v>0.51126840777804894</v>
      </c>
      <c r="CH312" s="1367"/>
      <c r="CI312" s="1366">
        <v>0</v>
      </c>
      <c r="CJ312" s="1368"/>
      <c r="CK312" s="1366">
        <v>0.48873159222195101</v>
      </c>
      <c r="CN312" s="566" t="s">
        <v>2053</v>
      </c>
      <c r="CO312" s="447">
        <v>247755</v>
      </c>
      <c r="CQ312" s="566" t="s">
        <v>2053</v>
      </c>
      <c r="CR312" s="447">
        <v>63584</v>
      </c>
      <c r="CT312" s="566" t="s">
        <v>2053</v>
      </c>
      <c r="CU312" s="447">
        <v>428248</v>
      </c>
    </row>
    <row r="313" spans="1:99">
      <c r="A313" s="447">
        <f t="shared" si="75"/>
        <v>8863</v>
      </c>
      <c r="B313" s="448" t="s">
        <v>2041</v>
      </c>
      <c r="C313" s="447">
        <v>59114</v>
      </c>
      <c r="D313" s="447">
        <v>20572</v>
      </c>
      <c r="E313" s="449">
        <v>1</v>
      </c>
      <c r="F313" s="449">
        <v>0</v>
      </c>
      <c r="G313" s="420"/>
      <c r="H313" s="516">
        <f t="shared" si="91"/>
        <v>1</v>
      </c>
      <c r="I313" s="516">
        <f t="shared" si="92"/>
        <v>0</v>
      </c>
      <c r="J313" s="538"/>
      <c r="K313" s="538">
        <f t="shared" si="76"/>
        <v>0.50369129699492654</v>
      </c>
      <c r="L313" s="538">
        <f t="shared" si="77"/>
        <v>0</v>
      </c>
      <c r="M313" s="538">
        <f t="shared" si="78"/>
        <v>0.49630870300507351</v>
      </c>
      <c r="N313" s="538">
        <f t="shared" si="93"/>
        <v>0.50369129699492654</v>
      </c>
      <c r="O313" s="538">
        <f t="shared" si="94"/>
        <v>0</v>
      </c>
      <c r="P313" s="538">
        <f t="shared" si="95"/>
        <v>0.49630870300507351</v>
      </c>
      <c r="U313" s="1295"/>
      <c r="V313" s="1295"/>
      <c r="W313" s="547">
        <f t="shared" si="89"/>
        <v>0</v>
      </c>
      <c r="X313" s="547">
        <f t="shared" si="90"/>
        <v>0</v>
      </c>
      <c r="Z313" s="447" t="s">
        <v>4993</v>
      </c>
      <c r="AA313" s="542">
        <v>8</v>
      </c>
      <c r="AD313" s="447">
        <f t="shared" si="83"/>
        <v>8985</v>
      </c>
      <c r="AE313" s="447" t="s">
        <v>2067</v>
      </c>
      <c r="AF313" s="447">
        <v>202447</v>
      </c>
      <c r="AG313" s="447">
        <v>64912</v>
      </c>
      <c r="AH313" s="449">
        <v>0.75721034264790044</v>
      </c>
      <c r="AI313" s="449">
        <v>0.24278965735209956</v>
      </c>
      <c r="AJ313" s="447" t="str">
        <f t="shared" si="84"/>
        <v>NEW</v>
      </c>
      <c r="BG313" s="447">
        <f t="shared" si="82"/>
        <v>8862</v>
      </c>
      <c r="BH313" s="447">
        <v>8862</v>
      </c>
      <c r="BI313" s="447" t="s">
        <v>2040</v>
      </c>
      <c r="BJ313" s="447">
        <v>94114</v>
      </c>
      <c r="BK313" s="447">
        <v>23576</v>
      </c>
      <c r="BL313" s="447">
        <v>0.79967711785198403</v>
      </c>
      <c r="BM313" s="447">
        <v>0.20032288214801597</v>
      </c>
      <c r="CA313" s="926"/>
      <c r="CB313" s="1295">
        <f t="shared" si="87"/>
        <v>8241</v>
      </c>
      <c r="CC313" s="1295">
        <f t="shared" si="88"/>
        <v>8241</v>
      </c>
      <c r="CD313" s="447">
        <v>314</v>
      </c>
      <c r="CE313" s="1295" t="s">
        <v>7990</v>
      </c>
      <c r="CF313" s="1344"/>
      <c r="CG313" s="1366">
        <v>0.53800094169487311</v>
      </c>
      <c r="CH313" s="1367"/>
      <c r="CI313" s="1366">
        <v>0</v>
      </c>
      <c r="CJ313" s="1368"/>
      <c r="CK313" s="1366">
        <v>0.46199905830512689</v>
      </c>
      <c r="CN313" s="566" t="s">
        <v>2054</v>
      </c>
      <c r="CO313" s="447">
        <v>69831</v>
      </c>
      <c r="CQ313" s="566" t="s">
        <v>2054</v>
      </c>
      <c r="CR313" s="447">
        <v>16026</v>
      </c>
      <c r="CT313" s="566" t="s">
        <v>2054</v>
      </c>
      <c r="CU313" s="447">
        <v>129580</v>
      </c>
    </row>
    <row r="314" spans="1:99">
      <c r="A314" s="447">
        <f t="shared" si="75"/>
        <v>8864</v>
      </c>
      <c r="B314" s="448" t="s">
        <v>2042</v>
      </c>
      <c r="C314" s="447">
        <v>44054</v>
      </c>
      <c r="D314" s="447">
        <v>14951</v>
      </c>
      <c r="E314" s="449">
        <v>1</v>
      </c>
      <c r="F314" s="449">
        <v>0</v>
      </c>
      <c r="G314" s="420"/>
      <c r="H314" s="516">
        <f t="shared" si="91"/>
        <v>1</v>
      </c>
      <c r="I314" s="516">
        <f t="shared" si="92"/>
        <v>0</v>
      </c>
      <c r="J314" s="538"/>
      <c r="K314" s="538">
        <f t="shared" si="76"/>
        <v>0.49991755297221535</v>
      </c>
      <c r="L314" s="538">
        <f t="shared" si="77"/>
        <v>0</v>
      </c>
      <c r="M314" s="538">
        <f t="shared" si="78"/>
        <v>0.50008244702778459</v>
      </c>
      <c r="N314" s="538">
        <f t="shared" si="93"/>
        <v>0.49991755297221535</v>
      </c>
      <c r="O314" s="538">
        <f t="shared" si="94"/>
        <v>0</v>
      </c>
      <c r="P314" s="538">
        <f t="shared" si="95"/>
        <v>0.50008244702778459</v>
      </c>
      <c r="U314" s="1295"/>
      <c r="V314" s="1295"/>
      <c r="W314" s="547">
        <f t="shared" ref="W314:W377" si="96">V314/(T$58*H$5)</f>
        <v>0</v>
      </c>
      <c r="X314" s="547">
        <f t="shared" ref="X314:X381" si="97">V314/(T$58*K$5)</f>
        <v>0</v>
      </c>
      <c r="Z314" s="447" t="s">
        <v>4994</v>
      </c>
      <c r="AA314" s="542">
        <v>8</v>
      </c>
      <c r="AD314" s="447">
        <f t="shared" si="83"/>
        <v>8989</v>
      </c>
      <c r="AE314" s="447" t="s">
        <v>2068</v>
      </c>
      <c r="AF314" s="447">
        <v>240494</v>
      </c>
      <c r="AG314" s="447">
        <v>73640</v>
      </c>
      <c r="AH314" s="449">
        <v>0.7655777470760885</v>
      </c>
      <c r="AI314" s="449">
        <v>0.2344222529239115</v>
      </c>
      <c r="AJ314" s="447" t="str">
        <f t="shared" si="84"/>
        <v>NEW</v>
      </c>
      <c r="BG314" s="447">
        <f t="shared" si="82"/>
        <v>8863</v>
      </c>
      <c r="BH314" s="447">
        <v>8863</v>
      </c>
      <c r="BI314" s="447" t="s">
        <v>2041</v>
      </c>
      <c r="BJ314" s="447">
        <v>46699</v>
      </c>
      <c r="BK314" s="447">
        <v>12202</v>
      </c>
      <c r="BL314" s="447">
        <v>0.7928388312592316</v>
      </c>
      <c r="BM314" s="447">
        <v>0.2071611687407684</v>
      </c>
      <c r="CA314" s="926"/>
      <c r="CB314" s="1295">
        <f t="shared" si="87"/>
        <v>8251</v>
      </c>
      <c r="CC314" s="1295">
        <f t="shared" si="88"/>
        <v>8251</v>
      </c>
      <c r="CD314" s="447">
        <v>315</v>
      </c>
      <c r="CE314" s="1295" t="s">
        <v>1985</v>
      </c>
      <c r="CF314" s="1344"/>
      <c r="CG314" s="1366">
        <v>0.53869832893579594</v>
      </c>
      <c r="CH314" s="1367"/>
      <c r="CI314" s="1366">
        <v>0</v>
      </c>
      <c r="CJ314" s="1368"/>
      <c r="CK314" s="1366">
        <v>0.46130167106420406</v>
      </c>
      <c r="CN314" s="566" t="s">
        <v>2055</v>
      </c>
      <c r="CO314" s="447">
        <v>77860</v>
      </c>
      <c r="CQ314" s="566" t="s">
        <v>2055</v>
      </c>
      <c r="CR314" s="447">
        <v>16719</v>
      </c>
      <c r="CT314" s="566" t="s">
        <v>2055</v>
      </c>
      <c r="CU314" s="447">
        <v>148885</v>
      </c>
    </row>
    <row r="315" spans="1:99">
      <c r="A315" s="447">
        <f t="shared" si="75"/>
        <v>8865</v>
      </c>
      <c r="B315" s="448" t="s">
        <v>2043</v>
      </c>
      <c r="C315" s="571">
        <v>823491</v>
      </c>
      <c r="D315" s="571">
        <v>268745</v>
      </c>
      <c r="E315" s="449">
        <v>1</v>
      </c>
      <c r="F315" s="449">
        <v>0</v>
      </c>
      <c r="G315" s="910"/>
      <c r="H315" s="911">
        <f t="shared" si="91"/>
        <v>1</v>
      </c>
      <c r="I315" s="911">
        <f t="shared" si="92"/>
        <v>0</v>
      </c>
      <c r="J315" s="911"/>
      <c r="K315" s="911">
        <f t="shared" si="76"/>
        <v>0.47739975396515433</v>
      </c>
      <c r="L315" s="911">
        <f t="shared" si="77"/>
        <v>0</v>
      </c>
      <c r="M315" s="911">
        <f t="shared" si="78"/>
        <v>0.52260024603484567</v>
      </c>
      <c r="N315" s="538">
        <f t="shared" si="93"/>
        <v>0.47739975396515433</v>
      </c>
      <c r="O315" s="538">
        <f t="shared" si="94"/>
        <v>0</v>
      </c>
      <c r="P315" s="538">
        <f t="shared" si="95"/>
        <v>0.52260024603484567</v>
      </c>
      <c r="U315" s="1295"/>
      <c r="V315" s="1295"/>
      <c r="W315" s="547">
        <f t="shared" si="96"/>
        <v>0</v>
      </c>
      <c r="X315" s="547">
        <f t="shared" si="97"/>
        <v>0</v>
      </c>
      <c r="Z315" s="447" t="s">
        <v>4995</v>
      </c>
      <c r="AA315" s="542">
        <v>8</v>
      </c>
      <c r="AD315" s="447">
        <f t="shared" si="83"/>
        <v>9104</v>
      </c>
      <c r="AE315" s="448" t="s">
        <v>2069</v>
      </c>
      <c r="AF315" s="447">
        <v>187932</v>
      </c>
      <c r="AG315" s="447">
        <v>72636.000000000029</v>
      </c>
      <c r="AH315" s="449">
        <v>0.72123975315464672</v>
      </c>
      <c r="AI315" s="449">
        <v>0.27876024684535328</v>
      </c>
      <c r="AJ315" s="447" t="str">
        <f t="shared" si="84"/>
        <v>NEW</v>
      </c>
      <c r="BG315" s="447">
        <f t="shared" si="82"/>
        <v>8864</v>
      </c>
      <c r="BH315" s="447">
        <v>8864</v>
      </c>
      <c r="BI315" s="447" t="s">
        <v>2042</v>
      </c>
      <c r="BJ315" s="447">
        <v>41714</v>
      </c>
      <c r="BK315" s="447">
        <v>8314</v>
      </c>
      <c r="BL315" s="447">
        <v>0.83381306468377714</v>
      </c>
      <c r="BM315" s="447">
        <v>0.16618693531622292</v>
      </c>
      <c r="CA315" s="926"/>
      <c r="CB315" s="1295">
        <f t="shared" si="87"/>
        <v>8262</v>
      </c>
      <c r="CC315" s="1295">
        <f t="shared" si="88"/>
        <v>8262</v>
      </c>
      <c r="CD315" s="447">
        <v>316</v>
      </c>
      <c r="CE315" s="1295" t="s">
        <v>7991</v>
      </c>
      <c r="CF315" s="1344"/>
      <c r="CG315" s="1366">
        <v>0.5534355279906833</v>
      </c>
      <c r="CH315" s="1367"/>
      <c r="CI315" s="1366">
        <v>0</v>
      </c>
      <c r="CJ315" s="1368"/>
      <c r="CK315" s="1366">
        <v>0.4465644720093167</v>
      </c>
      <c r="CN315" s="566" t="s">
        <v>2056</v>
      </c>
      <c r="CO315" s="447">
        <v>3541</v>
      </c>
      <c r="CQ315" s="566" t="s">
        <v>2056</v>
      </c>
      <c r="CR315" s="447">
        <v>830</v>
      </c>
      <c r="CT315" s="566" t="s">
        <v>2056</v>
      </c>
      <c r="CU315" s="447">
        <v>5737</v>
      </c>
    </row>
    <row r="316" spans="1:99">
      <c r="A316" s="447">
        <f t="shared" si="75"/>
        <v>8866</v>
      </c>
      <c r="B316" s="448" t="s">
        <v>2044</v>
      </c>
      <c r="C316" s="571">
        <v>825903</v>
      </c>
      <c r="D316" s="571">
        <v>266333</v>
      </c>
      <c r="E316" s="449">
        <v>1</v>
      </c>
      <c r="F316" s="449">
        <v>0</v>
      </c>
      <c r="G316" s="910"/>
      <c r="H316" s="911">
        <f t="shared" si="91"/>
        <v>1</v>
      </c>
      <c r="I316" s="911">
        <f t="shared" si="92"/>
        <v>0</v>
      </c>
      <c r="J316" s="911"/>
      <c r="K316" s="911">
        <f t="shared" si="76"/>
        <v>0.485507786958983</v>
      </c>
      <c r="L316" s="911">
        <f t="shared" si="77"/>
        <v>0</v>
      </c>
      <c r="M316" s="911">
        <f t="shared" si="78"/>
        <v>0.514492213041017</v>
      </c>
      <c r="N316" s="538">
        <f t="shared" si="93"/>
        <v>0.485507786958983</v>
      </c>
      <c r="O316" s="538">
        <f t="shared" si="94"/>
        <v>0</v>
      </c>
      <c r="P316" s="538">
        <f t="shared" si="95"/>
        <v>0.514492213041017</v>
      </c>
      <c r="U316" s="1295"/>
      <c r="V316" s="1295"/>
      <c r="W316" s="547">
        <f t="shared" si="96"/>
        <v>0</v>
      </c>
      <c r="X316" s="547">
        <f t="shared" si="97"/>
        <v>0</v>
      </c>
      <c r="Z316" s="447" t="s">
        <v>4996</v>
      </c>
      <c r="AA316" s="542">
        <v>8</v>
      </c>
      <c r="AD316" s="447">
        <f t="shared" si="83"/>
        <v>9121</v>
      </c>
      <c r="AE316" s="447" t="s">
        <v>2070</v>
      </c>
      <c r="AF316" s="447">
        <v>222499</v>
      </c>
      <c r="AG316" s="447">
        <v>68465</v>
      </c>
      <c r="AH316" s="449">
        <v>0.76469597613450457</v>
      </c>
      <c r="AI316" s="449">
        <v>0.23530402386549543</v>
      </c>
      <c r="AJ316" s="447" t="str">
        <f t="shared" si="84"/>
        <v>NEW</v>
      </c>
      <c r="BG316" s="447">
        <f t="shared" si="82"/>
        <v>8865</v>
      </c>
      <c r="BH316" s="447">
        <v>8865</v>
      </c>
      <c r="BI316" s="447" t="s">
        <v>2043</v>
      </c>
      <c r="BJ316" s="447">
        <v>432093</v>
      </c>
      <c r="BK316" s="447">
        <v>98290</v>
      </c>
      <c r="BL316" s="447">
        <v>0.81468108894892932</v>
      </c>
      <c r="BM316" s="447">
        <v>0.18531891105107065</v>
      </c>
      <c r="CA316" s="926"/>
      <c r="CB316" s="1295">
        <f t="shared" si="87"/>
        <v>8263</v>
      </c>
      <c r="CC316" s="1295">
        <f t="shared" si="88"/>
        <v>8263</v>
      </c>
      <c r="CD316" s="447">
        <v>317</v>
      </c>
      <c r="CE316" s="1295" t="s">
        <v>7992</v>
      </c>
      <c r="CF316" s="1344"/>
      <c r="CG316" s="1366">
        <v>0.51076730364329304</v>
      </c>
      <c r="CH316" s="1367"/>
      <c r="CI316" s="1366">
        <v>0</v>
      </c>
      <c r="CJ316" s="1368"/>
      <c r="CK316" s="1366">
        <v>0.48923269635670691</v>
      </c>
      <c r="CN316" s="566" t="s">
        <v>2057</v>
      </c>
      <c r="CO316" s="447">
        <v>111037</v>
      </c>
      <c r="CQ316" s="566" t="s">
        <v>2057</v>
      </c>
      <c r="CR316" s="447">
        <v>25126</v>
      </c>
      <c r="CT316" s="566" t="s">
        <v>2057</v>
      </c>
      <c r="CU316" s="447">
        <v>178306</v>
      </c>
    </row>
    <row r="317" spans="1:99">
      <c r="A317" s="447">
        <f t="shared" si="75"/>
        <v>8870</v>
      </c>
      <c r="B317" s="448" t="s">
        <v>2046</v>
      </c>
      <c r="C317" s="571">
        <v>211175</v>
      </c>
      <c r="D317" s="571">
        <v>63944</v>
      </c>
      <c r="E317" s="449">
        <v>1</v>
      </c>
      <c r="F317" s="449">
        <v>0</v>
      </c>
      <c r="G317" s="910"/>
      <c r="H317" s="911">
        <f t="shared" si="91"/>
        <v>1</v>
      </c>
      <c r="I317" s="911">
        <f t="shared" si="92"/>
        <v>0</v>
      </c>
      <c r="J317" s="911"/>
      <c r="K317" s="911">
        <f t="shared" si="76"/>
        <v>0.4976393783995644</v>
      </c>
      <c r="L317" s="911">
        <f t="shared" si="77"/>
        <v>0</v>
      </c>
      <c r="M317" s="911">
        <f t="shared" si="78"/>
        <v>0.5023606216004356</v>
      </c>
      <c r="N317" s="538">
        <f t="shared" si="93"/>
        <v>0.4976393783995644</v>
      </c>
      <c r="O317" s="538">
        <f t="shared" si="94"/>
        <v>0</v>
      </c>
      <c r="P317" s="538">
        <f t="shared" si="95"/>
        <v>0.5023606216004356</v>
      </c>
      <c r="U317" s="1295"/>
      <c r="V317" s="1295"/>
      <c r="W317" s="547">
        <f t="shared" si="96"/>
        <v>0</v>
      </c>
      <c r="X317" s="547">
        <f t="shared" si="97"/>
        <v>0</v>
      </c>
      <c r="Z317" s="447" t="s">
        <v>4997</v>
      </c>
      <c r="AA317" s="542">
        <v>8</v>
      </c>
      <c r="BG317" s="447">
        <f t="shared" si="82"/>
        <v>8866</v>
      </c>
      <c r="BH317" s="447">
        <v>8866</v>
      </c>
      <c r="BI317" s="447" t="s">
        <v>2044</v>
      </c>
      <c r="BJ317" s="447">
        <v>24814</v>
      </c>
      <c r="BK317" s="447">
        <v>5046</v>
      </c>
      <c r="BL317" s="447">
        <v>0.83101138647019424</v>
      </c>
      <c r="BM317" s="447">
        <v>0.16898861352980576</v>
      </c>
      <c r="CA317" s="926"/>
      <c r="CB317" s="1295">
        <f t="shared" si="87"/>
        <v>8265</v>
      </c>
      <c r="CC317" s="1295">
        <f t="shared" si="88"/>
        <v>8265</v>
      </c>
      <c r="CD317" s="447">
        <v>318</v>
      </c>
      <c r="CE317" s="1295" t="s">
        <v>7993</v>
      </c>
      <c r="CF317" s="1344"/>
      <c r="CG317" s="1366">
        <v>0.53869832893579594</v>
      </c>
      <c r="CH317" s="1367"/>
      <c r="CI317" s="1366">
        <v>0</v>
      </c>
      <c r="CJ317" s="1368"/>
      <c r="CK317" s="1366">
        <v>0.46130167106420406</v>
      </c>
      <c r="CN317" s="566" t="s">
        <v>2058</v>
      </c>
      <c r="CO317" s="447">
        <v>20970</v>
      </c>
      <c r="CQ317" s="566" t="s">
        <v>2058</v>
      </c>
      <c r="CR317" s="447">
        <v>3589</v>
      </c>
      <c r="CT317" s="566" t="s">
        <v>2058</v>
      </c>
      <c r="CU317" s="447">
        <v>36148</v>
      </c>
    </row>
    <row r="318" spans="1:99">
      <c r="A318" s="447">
        <f t="shared" si="75"/>
        <v>8871</v>
      </c>
      <c r="B318" s="448" t="s">
        <v>2047</v>
      </c>
      <c r="C318" s="571">
        <v>126689</v>
      </c>
      <c r="D318" s="571">
        <v>45270</v>
      </c>
      <c r="E318" s="449">
        <v>1</v>
      </c>
      <c r="F318" s="449">
        <v>0</v>
      </c>
      <c r="G318" s="910"/>
      <c r="H318" s="911">
        <f t="shared" si="91"/>
        <v>1</v>
      </c>
      <c r="I318" s="911">
        <f t="shared" si="92"/>
        <v>0</v>
      </c>
      <c r="J318" s="911"/>
      <c r="K318" s="911">
        <f t="shared" si="76"/>
        <v>0.42442188735115871</v>
      </c>
      <c r="L318" s="911">
        <f t="shared" si="77"/>
        <v>0</v>
      </c>
      <c r="M318" s="911">
        <f t="shared" si="78"/>
        <v>0.57557811264884129</v>
      </c>
      <c r="N318" s="538">
        <f t="shared" si="93"/>
        <v>0.42442188735115871</v>
      </c>
      <c r="O318" s="538">
        <f t="shared" si="94"/>
        <v>0</v>
      </c>
      <c r="P318" s="538">
        <f t="shared" si="95"/>
        <v>0.57557811264884129</v>
      </c>
      <c r="U318" s="1295"/>
      <c r="V318" s="1295"/>
      <c r="W318" s="547">
        <f t="shared" si="96"/>
        <v>0</v>
      </c>
      <c r="X318" s="547">
        <f t="shared" si="97"/>
        <v>0</v>
      </c>
      <c r="Z318" s="447" t="s">
        <v>4998</v>
      </c>
      <c r="AA318" s="542">
        <v>8</v>
      </c>
      <c r="BG318" s="447">
        <f t="shared" si="82"/>
        <v>0</v>
      </c>
      <c r="BH318" s="447">
        <v>8867</v>
      </c>
      <c r="BI318" s="447" t="s">
        <v>2045</v>
      </c>
      <c r="BJ318" s="447">
        <v>432093</v>
      </c>
      <c r="BK318" s="447">
        <v>98290</v>
      </c>
      <c r="BL318" s="447">
        <v>0.81468108894892932</v>
      </c>
      <c r="BM318" s="447">
        <v>0.18531891105107065</v>
      </c>
      <c r="CA318" s="926"/>
      <c r="CB318" s="1295">
        <f t="shared" si="87"/>
        <v>8266</v>
      </c>
      <c r="CC318" s="1295">
        <f t="shared" si="88"/>
        <v>8266</v>
      </c>
      <c r="CD318" s="447">
        <v>319</v>
      </c>
      <c r="CE318" s="1295" t="s">
        <v>7994</v>
      </c>
      <c r="CF318" s="1344"/>
      <c r="CG318" s="1366">
        <v>0.51126840777804894</v>
      </c>
      <c r="CH318" s="1367"/>
      <c r="CI318" s="1366">
        <v>0</v>
      </c>
      <c r="CJ318" s="1368"/>
      <c r="CK318" s="1366">
        <v>0.48873159222195101</v>
      </c>
      <c r="CN318" s="566" t="s">
        <v>2059</v>
      </c>
      <c r="CO318" s="447">
        <v>332063</v>
      </c>
      <c r="CQ318" s="566" t="s">
        <v>2059</v>
      </c>
      <c r="CR318" s="447">
        <v>70622</v>
      </c>
      <c r="CT318" s="566" t="s">
        <v>2059</v>
      </c>
      <c r="CU318" s="447">
        <v>578488</v>
      </c>
    </row>
    <row r="319" spans="1:99">
      <c r="A319" s="447">
        <f t="shared" si="75"/>
        <v>8872</v>
      </c>
      <c r="B319" s="448" t="s">
        <v>2048</v>
      </c>
      <c r="C319" s="571">
        <v>0</v>
      </c>
      <c r="D319" s="571">
        <v>0</v>
      </c>
      <c r="E319" s="449">
        <v>1</v>
      </c>
      <c r="F319" s="449">
        <v>0</v>
      </c>
      <c r="G319" s="910"/>
      <c r="H319" s="911">
        <f t="shared" si="91"/>
        <v>1</v>
      </c>
      <c r="I319" s="911">
        <f t="shared" si="92"/>
        <v>0</v>
      </c>
      <c r="J319" s="911"/>
      <c r="K319" s="911">
        <f t="shared" si="76"/>
        <v>0.47799999999999998</v>
      </c>
      <c r="L319" s="911">
        <f t="shared" si="77"/>
        <v>0</v>
      </c>
      <c r="M319" s="911">
        <f t="shared" si="78"/>
        <v>0.52200000000000002</v>
      </c>
      <c r="N319" s="538">
        <f t="shared" si="93"/>
        <v>0.47799999999999998</v>
      </c>
      <c r="O319" s="538">
        <f t="shared" si="94"/>
        <v>0</v>
      </c>
      <c r="P319" s="538">
        <f t="shared" si="95"/>
        <v>0.52200000000000002</v>
      </c>
      <c r="U319" s="1295"/>
      <c r="V319" s="1295"/>
      <c r="W319" s="547">
        <f t="shared" si="96"/>
        <v>0</v>
      </c>
      <c r="X319" s="547">
        <f t="shared" si="97"/>
        <v>0</v>
      </c>
      <c r="Z319" s="447" t="s">
        <v>4999</v>
      </c>
      <c r="AA319" s="542">
        <v>8</v>
      </c>
      <c r="BG319" s="447">
        <f t="shared" si="82"/>
        <v>8870</v>
      </c>
      <c r="BH319" s="447">
        <v>8870</v>
      </c>
      <c r="BI319" s="447" t="s">
        <v>2046</v>
      </c>
      <c r="BJ319" s="447">
        <v>76413</v>
      </c>
      <c r="BK319" s="447">
        <v>19724</v>
      </c>
      <c r="BL319" s="447">
        <v>0.79483445499651539</v>
      </c>
      <c r="BM319" s="447">
        <v>0.20516554500348461</v>
      </c>
      <c r="CA319" s="926"/>
      <c r="CB319" s="1295">
        <f t="shared" si="87"/>
        <v>8267</v>
      </c>
      <c r="CC319" s="1295">
        <f t="shared" si="88"/>
        <v>8267</v>
      </c>
      <c r="CD319" s="447">
        <v>320</v>
      </c>
      <c r="CE319" s="1295" t="s">
        <v>7995</v>
      </c>
      <c r="CF319" s="1344"/>
      <c r="CG319" s="1366">
        <v>0.50394974778718948</v>
      </c>
      <c r="CH319" s="1367"/>
      <c r="CI319" s="1366">
        <v>0</v>
      </c>
      <c r="CJ319" s="1368"/>
      <c r="CK319" s="1366">
        <v>0.49605025221281052</v>
      </c>
      <c r="CN319" s="566" t="s">
        <v>2060</v>
      </c>
      <c r="CO319" s="447">
        <v>56681</v>
      </c>
      <c r="CQ319" s="566" t="s">
        <v>2060</v>
      </c>
      <c r="CR319" s="447">
        <v>13703</v>
      </c>
      <c r="CT319" s="566" t="s">
        <v>2060</v>
      </c>
      <c r="CU319" s="447">
        <v>103613</v>
      </c>
    </row>
    <row r="320" spans="1:99">
      <c r="A320" s="447">
        <f t="shared" si="75"/>
        <v>8888</v>
      </c>
      <c r="B320" s="448" t="s">
        <v>2049</v>
      </c>
      <c r="C320" s="571">
        <v>24573</v>
      </c>
      <c r="D320" s="571">
        <v>8461</v>
      </c>
      <c r="E320" s="449">
        <v>1</v>
      </c>
      <c r="F320" s="449">
        <v>0</v>
      </c>
      <c r="G320" s="910"/>
      <c r="H320" s="911">
        <f t="shared" si="91"/>
        <v>1</v>
      </c>
      <c r="I320" s="911">
        <f t="shared" si="92"/>
        <v>0</v>
      </c>
      <c r="J320" s="911"/>
      <c r="K320" s="911">
        <f t="shared" si="76"/>
        <v>0.4116740663358579</v>
      </c>
      <c r="L320" s="911">
        <f t="shared" si="77"/>
        <v>0</v>
      </c>
      <c r="M320" s="911">
        <f t="shared" si="78"/>
        <v>0.5883259336641421</v>
      </c>
      <c r="N320" s="538">
        <f t="shared" si="93"/>
        <v>0.4116740663358579</v>
      </c>
      <c r="O320" s="538">
        <f t="shared" si="94"/>
        <v>0</v>
      </c>
      <c r="P320" s="538">
        <f t="shared" si="95"/>
        <v>0.5883259336641421</v>
      </c>
      <c r="U320" s="1295"/>
      <c r="V320" s="1295"/>
      <c r="W320" s="547">
        <f t="shared" si="96"/>
        <v>0</v>
      </c>
      <c r="X320" s="547">
        <f t="shared" si="97"/>
        <v>0</v>
      </c>
      <c r="Z320" s="447" t="s">
        <v>5000</v>
      </c>
      <c r="AA320" s="542">
        <v>8</v>
      </c>
      <c r="BG320" s="447">
        <f t="shared" si="82"/>
        <v>8871</v>
      </c>
      <c r="BH320" s="447">
        <v>8871</v>
      </c>
      <c r="BI320" s="447" t="s">
        <v>2047</v>
      </c>
      <c r="BJ320" s="447">
        <v>54779</v>
      </c>
      <c r="BK320" s="447">
        <v>12798</v>
      </c>
      <c r="BL320" s="447">
        <v>0.81061603800109505</v>
      </c>
      <c r="BM320" s="447">
        <v>0.18938396199890495</v>
      </c>
      <c r="CA320" s="926"/>
      <c r="CB320" s="1295">
        <f t="shared" si="87"/>
        <v>8268</v>
      </c>
      <c r="CC320" s="1295">
        <f t="shared" si="88"/>
        <v>8268</v>
      </c>
      <c r="CD320" s="447">
        <v>321</v>
      </c>
      <c r="CE320" s="1295" t="s">
        <v>1988</v>
      </c>
      <c r="CF320" s="1344"/>
      <c r="CG320" s="1366">
        <v>0.50303238111565907</v>
      </c>
      <c r="CH320" s="1367"/>
      <c r="CI320" s="1366">
        <v>0</v>
      </c>
      <c r="CJ320" s="1368"/>
      <c r="CK320" s="1366">
        <v>0.49696761888434093</v>
      </c>
      <c r="CN320" s="566" t="s">
        <v>2061</v>
      </c>
      <c r="CO320" s="447">
        <v>23321</v>
      </c>
      <c r="CQ320" s="566" t="s">
        <v>2061</v>
      </c>
      <c r="CR320" s="447">
        <v>5887</v>
      </c>
      <c r="CT320" s="566" t="s">
        <v>2061</v>
      </c>
      <c r="CU320" s="447">
        <v>41774</v>
      </c>
    </row>
    <row r="321" spans="1:99">
      <c r="A321" s="447">
        <f t="shared" si="75"/>
        <v>8889</v>
      </c>
      <c r="B321" s="448" t="s">
        <v>2050</v>
      </c>
      <c r="C321" s="571">
        <v>823880</v>
      </c>
      <c r="D321" s="571">
        <v>268356</v>
      </c>
      <c r="E321" s="449">
        <v>1</v>
      </c>
      <c r="F321" s="449">
        <v>0</v>
      </c>
      <c r="G321" s="910"/>
      <c r="H321" s="911">
        <f t="shared" si="91"/>
        <v>1</v>
      </c>
      <c r="I321" s="911">
        <f t="shared" si="92"/>
        <v>0</v>
      </c>
      <c r="J321" s="911"/>
      <c r="K321" s="911">
        <f t="shared" si="76"/>
        <v>0.4780462902421293</v>
      </c>
      <c r="L321" s="911">
        <f t="shared" si="77"/>
        <v>0</v>
      </c>
      <c r="M321" s="911">
        <f t="shared" si="78"/>
        <v>0.5219537097578707</v>
      </c>
      <c r="N321" s="538">
        <f t="shared" si="93"/>
        <v>0.4780462902421293</v>
      </c>
      <c r="O321" s="538">
        <f t="shared" si="94"/>
        <v>0</v>
      </c>
      <c r="P321" s="538">
        <f t="shared" si="95"/>
        <v>0.5219537097578707</v>
      </c>
      <c r="W321" s="547">
        <f t="shared" si="96"/>
        <v>0</v>
      </c>
      <c r="X321" s="547">
        <f t="shared" si="97"/>
        <v>0</v>
      </c>
      <c r="Z321" s="447" t="s">
        <v>5001</v>
      </c>
      <c r="AA321" s="542">
        <v>8</v>
      </c>
      <c r="BG321" s="447">
        <f t="shared" si="82"/>
        <v>8872</v>
      </c>
      <c r="BH321" s="447">
        <v>8872</v>
      </c>
      <c r="BI321" s="447" t="s">
        <v>2048</v>
      </c>
      <c r="BJ321" s="447">
        <v>0</v>
      </c>
      <c r="BK321" s="447">
        <v>0</v>
      </c>
      <c r="BL321" s="447">
        <v>0</v>
      </c>
      <c r="BM321" s="447">
        <v>0</v>
      </c>
      <c r="CA321" s="926"/>
      <c r="CB321" s="1295">
        <f t="shared" si="87"/>
        <v>8269</v>
      </c>
      <c r="CC321" s="1295">
        <f t="shared" si="88"/>
        <v>8269</v>
      </c>
      <c r="CD321" s="447">
        <v>322</v>
      </c>
      <c r="CE321" s="1295" t="s">
        <v>7996</v>
      </c>
      <c r="CF321" s="1344"/>
      <c r="CG321" s="1366">
        <v>0.48946489781000269</v>
      </c>
      <c r="CH321" s="1367"/>
      <c r="CI321" s="1366">
        <v>0</v>
      </c>
      <c r="CJ321" s="1368"/>
      <c r="CK321" s="1366">
        <v>0.51053510218999731</v>
      </c>
      <c r="CN321" s="566" t="s">
        <v>2062</v>
      </c>
      <c r="CO321" s="447">
        <v>181124</v>
      </c>
      <c r="CQ321" s="566" t="s">
        <v>2062</v>
      </c>
      <c r="CR321" s="447">
        <v>44293</v>
      </c>
      <c r="CT321" s="566" t="s">
        <v>2062</v>
      </c>
      <c r="CU321" s="447">
        <v>366379</v>
      </c>
    </row>
    <row r="322" spans="1:99">
      <c r="A322" s="447">
        <f t="shared" si="75"/>
        <v>8902</v>
      </c>
      <c r="B322" s="448" t="s">
        <v>6264</v>
      </c>
      <c r="C322" s="571">
        <v>175907</v>
      </c>
      <c r="D322" s="571">
        <v>70776</v>
      </c>
      <c r="E322" s="449">
        <v>1</v>
      </c>
      <c r="F322" s="449">
        <v>0</v>
      </c>
      <c r="G322" s="910"/>
      <c r="H322" s="911">
        <f t="shared" si="91"/>
        <v>1</v>
      </c>
      <c r="I322" s="911">
        <f t="shared" si="92"/>
        <v>0</v>
      </c>
      <c r="J322" s="911"/>
      <c r="K322" s="911">
        <f t="shared" si="76"/>
        <v>0.46537353613034194</v>
      </c>
      <c r="L322" s="911">
        <f t="shared" si="77"/>
        <v>0</v>
      </c>
      <c r="M322" s="911">
        <f t="shared" si="78"/>
        <v>0.53462646386965806</v>
      </c>
      <c r="N322" s="538">
        <f t="shared" si="93"/>
        <v>0.46537353613034194</v>
      </c>
      <c r="O322" s="538">
        <f t="shared" si="94"/>
        <v>0</v>
      </c>
      <c r="P322" s="538">
        <f t="shared" si="95"/>
        <v>0.53462646386965806</v>
      </c>
      <c r="U322" s="1295"/>
      <c r="V322" s="1295"/>
      <c r="W322" s="547">
        <f t="shared" si="96"/>
        <v>0</v>
      </c>
      <c r="X322" s="547">
        <f t="shared" si="97"/>
        <v>0</v>
      </c>
      <c r="Z322" s="447" t="s">
        <v>5002</v>
      </c>
      <c r="AA322" s="542">
        <v>8</v>
      </c>
      <c r="BG322" s="447">
        <f t="shared" si="82"/>
        <v>8888</v>
      </c>
      <c r="BH322" s="447">
        <v>8888</v>
      </c>
      <c r="BI322" s="447" t="s">
        <v>2049</v>
      </c>
      <c r="BJ322" s="447">
        <v>25919</v>
      </c>
      <c r="BK322" s="447">
        <v>5548</v>
      </c>
      <c r="BL322" s="447">
        <v>0.82368830838656371</v>
      </c>
      <c r="BM322" s="447">
        <v>0.17631169161343629</v>
      </c>
      <c r="CA322" s="926"/>
      <c r="CB322" s="1295">
        <f t="shared" si="87"/>
        <v>8320</v>
      </c>
      <c r="CC322" s="1295">
        <f t="shared" si="88"/>
        <v>8320</v>
      </c>
      <c r="CD322" s="447">
        <v>323</v>
      </c>
      <c r="CE322" s="1295" t="s">
        <v>6260</v>
      </c>
      <c r="CF322" s="1344"/>
      <c r="CG322" s="1366">
        <v>0.56067732831608652</v>
      </c>
      <c r="CH322" s="1367"/>
      <c r="CI322" s="1366">
        <v>0</v>
      </c>
      <c r="CJ322" s="1368"/>
      <c r="CK322" s="1366">
        <v>0.54045155221072438</v>
      </c>
      <c r="CN322" s="566" t="s">
        <v>2063</v>
      </c>
      <c r="CO322" s="447">
        <v>56702</v>
      </c>
      <c r="CQ322" s="566" t="s">
        <v>2063</v>
      </c>
      <c r="CR322" s="447">
        <v>14231</v>
      </c>
      <c r="CT322" s="566" t="s">
        <v>2063</v>
      </c>
      <c r="CU322" s="447">
        <v>102658</v>
      </c>
    </row>
    <row r="323" spans="1:99">
      <c r="A323" s="447">
        <f t="shared" si="75"/>
        <v>8904</v>
      </c>
      <c r="B323" s="448" t="s">
        <v>2052</v>
      </c>
      <c r="C323" s="571">
        <v>348090</v>
      </c>
      <c r="D323" s="571">
        <v>141397</v>
      </c>
      <c r="E323" s="449">
        <v>1</v>
      </c>
      <c r="F323" s="449">
        <v>0</v>
      </c>
      <c r="G323" s="910"/>
      <c r="H323" s="911">
        <f t="shared" si="91"/>
        <v>1</v>
      </c>
      <c r="I323" s="911">
        <f t="shared" si="92"/>
        <v>0</v>
      </c>
      <c r="J323" s="911"/>
      <c r="K323" s="911">
        <f t="shared" si="76"/>
        <v>0.47377300753180757</v>
      </c>
      <c r="L323" s="911">
        <f t="shared" si="77"/>
        <v>0</v>
      </c>
      <c r="M323" s="911">
        <f t="shared" si="78"/>
        <v>0.52622699246819249</v>
      </c>
      <c r="N323" s="538">
        <f t="shared" si="93"/>
        <v>0.47377300753180757</v>
      </c>
      <c r="O323" s="538">
        <f t="shared" si="94"/>
        <v>0</v>
      </c>
      <c r="P323" s="538">
        <f t="shared" si="95"/>
        <v>0.52622699246819249</v>
      </c>
      <c r="U323" s="1295"/>
      <c r="V323" s="1295"/>
      <c r="W323" s="547">
        <f t="shared" si="96"/>
        <v>0</v>
      </c>
      <c r="X323" s="547">
        <f t="shared" si="97"/>
        <v>0</v>
      </c>
      <c r="Z323" s="447" t="s">
        <v>5003</v>
      </c>
      <c r="AA323" s="542">
        <v>8</v>
      </c>
      <c r="BG323" s="447">
        <f t="shared" si="82"/>
        <v>8889</v>
      </c>
      <c r="BH323" s="447">
        <v>8889</v>
      </c>
      <c r="BI323" s="447" t="s">
        <v>2050</v>
      </c>
      <c r="BJ323" s="447">
        <v>432042</v>
      </c>
      <c r="BK323" s="447">
        <v>98341</v>
      </c>
      <c r="BL323" s="447">
        <v>0.81458493202082272</v>
      </c>
      <c r="BM323" s="447">
        <v>0.18541506797917731</v>
      </c>
      <c r="CA323" s="926"/>
      <c r="CB323" s="1295">
        <f t="shared" si="87"/>
        <v>8339</v>
      </c>
      <c r="CC323" s="1295">
        <f t="shared" si="88"/>
        <v>8339</v>
      </c>
      <c r="CD323" s="447">
        <v>324</v>
      </c>
      <c r="CE323" s="1295" t="s">
        <v>7997</v>
      </c>
      <c r="CF323" s="1344"/>
      <c r="CG323" s="1366">
        <v>0.53691319365556023</v>
      </c>
      <c r="CH323" s="1367"/>
      <c r="CI323" s="1366">
        <v>0</v>
      </c>
      <c r="CJ323" s="1368"/>
      <c r="CK323" s="1366">
        <v>0.46308680634443972</v>
      </c>
      <c r="CN323" s="566" t="s">
        <v>2064</v>
      </c>
      <c r="CO323" s="447">
        <v>52998</v>
      </c>
      <c r="CQ323" s="566" t="s">
        <v>2064</v>
      </c>
      <c r="CR323" s="447">
        <v>13200</v>
      </c>
      <c r="CT323" s="566" t="s">
        <v>2064</v>
      </c>
      <c r="CU323" s="447">
        <v>97291</v>
      </c>
    </row>
    <row r="324" spans="1:99">
      <c r="A324" s="1295">
        <f t="shared" si="75"/>
        <v>8905</v>
      </c>
      <c r="B324" s="448" t="s">
        <v>5160</v>
      </c>
      <c r="C324" s="571">
        <v>269354</v>
      </c>
      <c r="D324" s="571">
        <v>116177</v>
      </c>
      <c r="E324" s="449">
        <v>1</v>
      </c>
      <c r="F324" s="449">
        <v>0</v>
      </c>
      <c r="G324" s="910"/>
      <c r="H324" s="911">
        <f t="shared" si="91"/>
        <v>1</v>
      </c>
      <c r="I324" s="911">
        <f t="shared" si="92"/>
        <v>0</v>
      </c>
      <c r="J324" s="911"/>
      <c r="K324" s="911">
        <f t="shared" si="76"/>
        <v>0.48601152509567591</v>
      </c>
      <c r="L324" s="911">
        <f t="shared" si="77"/>
        <v>0</v>
      </c>
      <c r="M324" s="911">
        <f t="shared" si="78"/>
        <v>0.51398847490432409</v>
      </c>
      <c r="N324" s="538">
        <f t="shared" si="93"/>
        <v>0.48601152509567591</v>
      </c>
      <c r="O324" s="538">
        <f t="shared" si="94"/>
        <v>0</v>
      </c>
      <c r="P324" s="538">
        <f t="shared" si="95"/>
        <v>0.51398847490432409</v>
      </c>
      <c r="U324" s="1295"/>
      <c r="V324" s="1295"/>
      <c r="W324" s="547">
        <f t="shared" si="96"/>
        <v>0</v>
      </c>
      <c r="X324" s="547">
        <f t="shared" si="97"/>
        <v>0</v>
      </c>
      <c r="Z324" s="447" t="s">
        <v>4897</v>
      </c>
      <c r="AA324" s="542">
        <v>8</v>
      </c>
      <c r="BG324" s="447">
        <f t="shared" si="82"/>
        <v>8902</v>
      </c>
      <c r="BH324" s="447">
        <v>8902</v>
      </c>
      <c r="BI324" s="447" t="s">
        <v>2051</v>
      </c>
      <c r="BJ324" s="447">
        <v>149670</v>
      </c>
      <c r="BK324" s="447">
        <v>37777</v>
      </c>
      <c r="BL324" s="447">
        <v>0.79846569963776426</v>
      </c>
      <c r="BM324" s="447">
        <v>0.20153430036223571</v>
      </c>
      <c r="CA324" s="926"/>
      <c r="CB324" s="1295">
        <f t="shared" si="87"/>
        <v>8500</v>
      </c>
      <c r="CC324" s="1295">
        <f t="shared" si="88"/>
        <v>8500</v>
      </c>
      <c r="CD324" s="447">
        <v>325</v>
      </c>
      <c r="CE324" s="1295" t="s">
        <v>7998</v>
      </c>
      <c r="CF324" s="1344"/>
      <c r="CG324" s="1366">
        <v>0.51094622623109653</v>
      </c>
      <c r="CH324" s="1367"/>
      <c r="CI324" s="1366">
        <v>0</v>
      </c>
      <c r="CJ324" s="1368"/>
      <c r="CK324" s="1366">
        <v>0.48905377376890347</v>
      </c>
      <c r="CN324" s="566" t="s">
        <v>2065</v>
      </c>
      <c r="CO324" s="447">
        <v>27845</v>
      </c>
      <c r="CQ324" s="566" t="s">
        <v>2065</v>
      </c>
      <c r="CR324" s="447">
        <v>6086</v>
      </c>
      <c r="CT324" s="566" t="s">
        <v>2065</v>
      </c>
      <c r="CU324" s="447">
        <v>50782</v>
      </c>
    </row>
    <row r="325" spans="1:99">
      <c r="A325" s="1295">
        <f t="shared" si="75"/>
        <v>8907</v>
      </c>
      <c r="B325" s="448" t="s">
        <v>2054</v>
      </c>
      <c r="C325" s="571">
        <v>35391</v>
      </c>
      <c r="D325" s="571">
        <v>16375</v>
      </c>
      <c r="E325" s="449">
        <v>1</v>
      </c>
      <c r="F325" s="449">
        <v>0</v>
      </c>
      <c r="G325" s="910"/>
      <c r="H325" s="911">
        <f t="shared" si="91"/>
        <v>1</v>
      </c>
      <c r="I325" s="911">
        <f t="shared" si="92"/>
        <v>0</v>
      </c>
      <c r="J325" s="911"/>
      <c r="K325" s="911">
        <f t="shared" si="76"/>
        <v>0.47056297197666513</v>
      </c>
      <c r="L325" s="911">
        <f t="shared" si="77"/>
        <v>0</v>
      </c>
      <c r="M325" s="911">
        <f t="shared" si="78"/>
        <v>0.52943702802333492</v>
      </c>
      <c r="N325" s="538">
        <f t="shared" si="93"/>
        <v>0.47056297197666513</v>
      </c>
      <c r="O325" s="538">
        <f t="shared" si="94"/>
        <v>0</v>
      </c>
      <c r="P325" s="538">
        <f t="shared" si="95"/>
        <v>0.52943702802333492</v>
      </c>
      <c r="Q325" s="447">
        <f>Q312</f>
        <v>0</v>
      </c>
      <c r="U325" s="1295"/>
      <c r="V325" s="1295"/>
      <c r="W325" s="547">
        <f t="shared" si="96"/>
        <v>0</v>
      </c>
      <c r="X325" s="547">
        <f t="shared" si="97"/>
        <v>0</v>
      </c>
      <c r="Z325" s="447" t="s">
        <v>5004</v>
      </c>
      <c r="AA325" s="542">
        <v>8</v>
      </c>
      <c r="BG325" s="447">
        <f t="shared" si="82"/>
        <v>8904</v>
      </c>
      <c r="BH325" s="447">
        <v>8904</v>
      </c>
      <c r="BI325" s="447" t="s">
        <v>2052</v>
      </c>
      <c r="BJ325" s="447">
        <v>260735</v>
      </c>
      <c r="BK325" s="447">
        <v>68644</v>
      </c>
      <c r="BL325" s="447">
        <v>0.79159569978656807</v>
      </c>
      <c r="BM325" s="447">
        <v>0.20840430021343195</v>
      </c>
      <c r="CA325" s="926"/>
      <c r="CB325" s="1295">
        <f t="shared" si="87"/>
        <v>8501</v>
      </c>
      <c r="CC325" s="1295">
        <f t="shared" si="88"/>
        <v>8501</v>
      </c>
      <c r="CD325" s="447">
        <v>326</v>
      </c>
      <c r="CE325" s="1295" t="s">
        <v>1992</v>
      </c>
      <c r="CF325" s="1344"/>
      <c r="CG325" s="1366">
        <v>0.48571651729053172</v>
      </c>
      <c r="CH325" s="1367"/>
      <c r="CI325" s="1366">
        <v>0</v>
      </c>
      <c r="CJ325" s="1368"/>
      <c r="CK325" s="1366">
        <v>0.51428348270946833</v>
      </c>
      <c r="CN325" s="566" t="s">
        <v>2066</v>
      </c>
      <c r="CO325" s="447">
        <v>54814</v>
      </c>
      <c r="CQ325" s="566" t="s">
        <v>2066</v>
      </c>
      <c r="CR325" s="447">
        <v>13312</v>
      </c>
      <c r="CT325" s="566" t="s">
        <v>2066</v>
      </c>
      <c r="CU325" s="447">
        <v>99883</v>
      </c>
    </row>
    <row r="326" spans="1:99">
      <c r="A326" s="447">
        <f t="shared" ref="A326:A389" si="98">LEFT(B326,4)+0</f>
        <v>8909</v>
      </c>
      <c r="B326" s="448" t="s">
        <v>2055</v>
      </c>
      <c r="C326" s="571">
        <v>0</v>
      </c>
      <c r="D326" s="571">
        <v>0</v>
      </c>
      <c r="E326" s="449">
        <v>1</v>
      </c>
      <c r="F326" s="449">
        <v>0</v>
      </c>
      <c r="G326" s="910"/>
      <c r="H326" s="911">
        <f t="shared" si="91"/>
        <v>1</v>
      </c>
      <c r="I326" s="911">
        <f t="shared" si="92"/>
        <v>0</v>
      </c>
      <c r="J326" s="911"/>
      <c r="K326" s="911" t="str">
        <f t="shared" ref="K326:K379" si="99">IFERROR(VLOOKUP($A326,three,5,0),"")</f>
        <v>0%</v>
      </c>
      <c r="L326" s="911">
        <f t="shared" ref="L326:L379" si="100">IFERROR(VLOOKUP($A326,three,7,0),"")</f>
        <v>0</v>
      </c>
      <c r="M326" s="911" t="str">
        <f t="shared" ref="M326:M379" si="101">IFERROR(VLOOKUP($A326,three,9,0),"")</f>
        <v>0%</v>
      </c>
      <c r="N326" s="538" t="str">
        <f t="shared" si="93"/>
        <v>0%</v>
      </c>
      <c r="O326" s="538">
        <f t="shared" si="94"/>
        <v>0</v>
      </c>
      <c r="P326" s="538" t="str">
        <f t="shared" si="95"/>
        <v>0%</v>
      </c>
      <c r="Q326" s="447">
        <f>Q312</f>
        <v>0</v>
      </c>
      <c r="U326" s="1295"/>
      <c r="V326" s="1295"/>
      <c r="W326" s="547">
        <f t="shared" si="96"/>
        <v>0</v>
      </c>
      <c r="X326" s="547">
        <f t="shared" si="97"/>
        <v>0</v>
      </c>
      <c r="Z326" s="447" t="s">
        <v>4898</v>
      </c>
      <c r="AA326" s="542">
        <v>8</v>
      </c>
      <c r="BG326" s="447">
        <f t="shared" ref="BG326:BG374" si="102">IFERROR(VLOOKUP(BH326,dc,1,0),0)</f>
        <v>8905</v>
      </c>
      <c r="BH326" s="447">
        <v>8905</v>
      </c>
      <c r="BI326" s="447" t="s">
        <v>2053</v>
      </c>
      <c r="BJ326" s="447">
        <v>161609</v>
      </c>
      <c r="BK326" s="447">
        <v>56937</v>
      </c>
      <c r="BL326" s="447">
        <v>0.7394736119626989</v>
      </c>
      <c r="BM326" s="447">
        <v>0.26052638803730105</v>
      </c>
      <c r="CA326" s="926"/>
      <c r="CB326" s="1295">
        <f t="shared" si="87"/>
        <v>8502</v>
      </c>
      <c r="CC326" s="1295">
        <f t="shared" si="88"/>
        <v>8502</v>
      </c>
      <c r="CD326" s="447">
        <v>327</v>
      </c>
      <c r="CE326" s="1295" t="s">
        <v>7999</v>
      </c>
      <c r="CF326" s="1344"/>
      <c r="CG326" s="1366">
        <v>0.48705746026438523</v>
      </c>
      <c r="CH326" s="1367"/>
      <c r="CI326" s="1366">
        <v>0</v>
      </c>
      <c r="CJ326" s="1368"/>
      <c r="CK326" s="1366">
        <v>0.51294253973561477</v>
      </c>
      <c r="CN326" s="566" t="s">
        <v>2067</v>
      </c>
      <c r="CO326" s="447">
        <v>103809</v>
      </c>
      <c r="CQ326" s="566" t="s">
        <v>2067</v>
      </c>
      <c r="CR326" s="447">
        <v>23458</v>
      </c>
      <c r="CT326" s="566" t="s">
        <v>2067</v>
      </c>
      <c r="CU326" s="447">
        <v>204953</v>
      </c>
    </row>
    <row r="327" spans="1:99">
      <c r="A327" s="447">
        <f t="shared" si="98"/>
        <v>8912</v>
      </c>
      <c r="B327" s="448" t="s">
        <v>2056</v>
      </c>
      <c r="C327" s="571">
        <v>0</v>
      </c>
      <c r="D327" s="571">
        <v>0</v>
      </c>
      <c r="E327" s="449">
        <v>1</v>
      </c>
      <c r="F327" s="449">
        <v>0</v>
      </c>
      <c r="G327" s="910"/>
      <c r="H327" s="911">
        <f t="shared" si="91"/>
        <v>1</v>
      </c>
      <c r="I327" s="911">
        <f t="shared" si="92"/>
        <v>0</v>
      </c>
      <c r="J327" s="911"/>
      <c r="K327" s="911" t="str">
        <f t="shared" si="99"/>
        <v>0%</v>
      </c>
      <c r="L327" s="911">
        <f t="shared" si="100"/>
        <v>0</v>
      </c>
      <c r="M327" s="911" t="str">
        <f t="shared" si="101"/>
        <v>0%</v>
      </c>
      <c r="N327" s="538" t="str">
        <f t="shared" si="93"/>
        <v>0%</v>
      </c>
      <c r="O327" s="538">
        <f t="shared" si="94"/>
        <v>0</v>
      </c>
      <c r="P327" s="538" t="str">
        <f t="shared" si="95"/>
        <v>0%</v>
      </c>
      <c r="Q327" s="447">
        <f>Q312</f>
        <v>0</v>
      </c>
      <c r="U327" s="1295"/>
      <c r="V327" s="1295"/>
      <c r="W327" s="547">
        <f t="shared" si="96"/>
        <v>0</v>
      </c>
      <c r="X327" s="547">
        <f t="shared" si="97"/>
        <v>0</v>
      </c>
      <c r="Z327" s="447" t="s">
        <v>5005</v>
      </c>
      <c r="AA327" s="542">
        <v>8</v>
      </c>
      <c r="BG327" s="447">
        <f t="shared" si="102"/>
        <v>8907</v>
      </c>
      <c r="BH327" s="447">
        <v>8907</v>
      </c>
      <c r="BI327" s="447" t="s">
        <v>2054</v>
      </c>
      <c r="BJ327" s="447">
        <v>76039</v>
      </c>
      <c r="BK327" s="447">
        <v>17346</v>
      </c>
      <c r="BL327" s="447">
        <v>0.81425282432938906</v>
      </c>
      <c r="BM327" s="447">
        <v>0.18574717567061091</v>
      </c>
      <c r="CA327" s="926"/>
      <c r="CB327" s="1295">
        <f t="shared" si="87"/>
        <v>8504</v>
      </c>
      <c r="CC327" s="1295">
        <f t="shared" si="88"/>
        <v>8504</v>
      </c>
      <c r="CD327" s="447">
        <v>328</v>
      </c>
      <c r="CE327" s="1295" t="s">
        <v>8000</v>
      </c>
      <c r="CF327" s="1344"/>
      <c r="CG327" s="1366">
        <v>0.45314323828580955</v>
      </c>
      <c r="CH327" s="1367"/>
      <c r="CI327" s="1366">
        <v>0</v>
      </c>
      <c r="CJ327" s="1368"/>
      <c r="CK327" s="1366">
        <v>0.5468567617141904</v>
      </c>
      <c r="CN327" s="566" t="s">
        <v>2398</v>
      </c>
      <c r="CO327" s="447">
        <v>546501</v>
      </c>
      <c r="CQ327" s="566" t="s">
        <v>2398</v>
      </c>
      <c r="CR327" s="447">
        <v>122095</v>
      </c>
      <c r="CT327" s="566" t="s">
        <v>2398</v>
      </c>
      <c r="CU327" s="447">
        <v>972771</v>
      </c>
    </row>
    <row r="328" spans="1:99">
      <c r="A328" s="447">
        <f t="shared" si="98"/>
        <v>8913</v>
      </c>
      <c r="B328" s="448" t="s">
        <v>2057</v>
      </c>
      <c r="C328" s="571">
        <v>118593</v>
      </c>
      <c r="D328" s="571">
        <v>44930</v>
      </c>
      <c r="E328" s="449">
        <v>1</v>
      </c>
      <c r="F328" s="449">
        <v>0</v>
      </c>
      <c r="G328" s="910"/>
      <c r="H328" s="911">
        <f t="shared" si="91"/>
        <v>1</v>
      </c>
      <c r="I328" s="911">
        <f t="shared" si="92"/>
        <v>0</v>
      </c>
      <c r="J328" s="911"/>
      <c r="K328" s="911">
        <f t="shared" si="99"/>
        <v>0.4998063554152708</v>
      </c>
      <c r="L328" s="911">
        <f t="shared" si="100"/>
        <v>0</v>
      </c>
      <c r="M328" s="911">
        <f t="shared" si="101"/>
        <v>0.50019364458472915</v>
      </c>
      <c r="N328" s="538">
        <f t="shared" si="93"/>
        <v>0.4998063554152708</v>
      </c>
      <c r="O328" s="538">
        <f t="shared" si="94"/>
        <v>0</v>
      </c>
      <c r="P328" s="538">
        <f t="shared" si="95"/>
        <v>0.50019364458472915</v>
      </c>
      <c r="Q328" s="447">
        <f>Q312</f>
        <v>0</v>
      </c>
      <c r="U328" s="1295"/>
      <c r="V328" s="1295"/>
      <c r="W328" s="547">
        <f t="shared" si="96"/>
        <v>0</v>
      </c>
      <c r="X328" s="547">
        <f t="shared" si="97"/>
        <v>0</v>
      </c>
      <c r="Z328" s="447" t="s">
        <v>5006</v>
      </c>
      <c r="AA328" s="542">
        <v>8</v>
      </c>
      <c r="BG328" s="447">
        <f t="shared" si="102"/>
        <v>8909</v>
      </c>
      <c r="BH328" s="447">
        <v>8909</v>
      </c>
      <c r="BI328" s="447" t="s">
        <v>2055</v>
      </c>
      <c r="BJ328" s="447">
        <v>0</v>
      </c>
      <c r="BK328" s="447">
        <v>0</v>
      </c>
      <c r="BL328" s="447">
        <v>0</v>
      </c>
      <c r="BM328" s="447">
        <v>0</v>
      </c>
      <c r="CA328" s="926"/>
      <c r="CB328" s="1295">
        <f t="shared" si="87"/>
        <v>8506</v>
      </c>
      <c r="CC328" s="1295">
        <f t="shared" si="88"/>
        <v>8506</v>
      </c>
      <c r="CD328" s="447">
        <v>329</v>
      </c>
      <c r="CE328" s="1295" t="s">
        <v>1995</v>
      </c>
      <c r="CF328" s="1344"/>
      <c r="CG328" s="1366">
        <v>0.49748348537275872</v>
      </c>
      <c r="CH328" s="1367"/>
      <c r="CI328" s="1366">
        <v>0</v>
      </c>
      <c r="CJ328" s="1368"/>
      <c r="CK328" s="1366">
        <v>0.50251651462724123</v>
      </c>
      <c r="CN328" s="566" t="s">
        <v>2068</v>
      </c>
      <c r="CO328" s="447">
        <v>160735</v>
      </c>
      <c r="CQ328" s="566" t="s">
        <v>2068</v>
      </c>
      <c r="CR328" s="447">
        <v>27157</v>
      </c>
      <c r="CT328" s="566" t="s">
        <v>2068</v>
      </c>
      <c r="CU328" s="447">
        <v>254312</v>
      </c>
    </row>
    <row r="329" spans="1:99">
      <c r="A329" s="447">
        <f t="shared" si="98"/>
        <v>8914</v>
      </c>
      <c r="B329" s="448" t="s">
        <v>2058</v>
      </c>
      <c r="C329" s="571">
        <v>0</v>
      </c>
      <c r="D329" s="571">
        <v>0</v>
      </c>
      <c r="E329" s="449">
        <v>1</v>
      </c>
      <c r="F329" s="449">
        <v>0</v>
      </c>
      <c r="G329" s="910"/>
      <c r="H329" s="911">
        <f t="shared" si="91"/>
        <v>1</v>
      </c>
      <c r="I329" s="911">
        <f t="shared" si="92"/>
        <v>0</v>
      </c>
      <c r="J329" s="911"/>
      <c r="K329" s="911" t="str">
        <f t="shared" si="99"/>
        <v>0%</v>
      </c>
      <c r="L329" s="911">
        <f t="shared" si="100"/>
        <v>0</v>
      </c>
      <c r="M329" s="911" t="str">
        <f t="shared" si="101"/>
        <v>0%</v>
      </c>
      <c r="N329" s="538" t="str">
        <f t="shared" si="93"/>
        <v>0%</v>
      </c>
      <c r="O329" s="538">
        <f t="shared" si="94"/>
        <v>0</v>
      </c>
      <c r="P329" s="538" t="str">
        <f t="shared" si="95"/>
        <v>0%</v>
      </c>
      <c r="U329" s="1295"/>
      <c r="V329" s="1295"/>
      <c r="W329" s="547">
        <f t="shared" si="96"/>
        <v>0</v>
      </c>
      <c r="X329" s="547">
        <f t="shared" si="97"/>
        <v>0</v>
      </c>
      <c r="Z329" s="447" t="s">
        <v>5007</v>
      </c>
      <c r="AA329" s="542">
        <v>8</v>
      </c>
      <c r="BG329" s="447">
        <f t="shared" si="102"/>
        <v>8912</v>
      </c>
      <c r="BH329" s="447">
        <v>8912</v>
      </c>
      <c r="BI329" s="447" t="s">
        <v>2056</v>
      </c>
      <c r="BJ329" s="447">
        <v>0</v>
      </c>
      <c r="BK329" s="447">
        <v>0</v>
      </c>
      <c r="BL329" s="447">
        <v>0</v>
      </c>
      <c r="BM329" s="447">
        <v>0</v>
      </c>
      <c r="CA329" s="926"/>
      <c r="CB329" s="1295">
        <f t="shared" si="87"/>
        <v>8507</v>
      </c>
      <c r="CC329" s="1295">
        <f t="shared" si="88"/>
        <v>8507</v>
      </c>
      <c r="CD329" s="447">
        <v>330</v>
      </c>
      <c r="CE329" s="1295" t="s">
        <v>1996</v>
      </c>
      <c r="CF329" s="1344"/>
      <c r="CG329" s="1366">
        <v>0.47817189631650753</v>
      </c>
      <c r="CH329" s="1367"/>
      <c r="CI329" s="1366">
        <v>0</v>
      </c>
      <c r="CJ329" s="1368"/>
      <c r="CK329" s="1366">
        <v>0.52182810368349253</v>
      </c>
      <c r="CN329" s="566" t="s">
        <v>2069</v>
      </c>
      <c r="CO329" s="447">
        <v>125068</v>
      </c>
      <c r="CQ329" s="566" t="s">
        <v>2069</v>
      </c>
      <c r="CR329" s="447">
        <v>33460</v>
      </c>
      <c r="CT329" s="566" t="s">
        <v>2069</v>
      </c>
      <c r="CU329" s="447">
        <v>283540</v>
      </c>
    </row>
    <row r="330" spans="1:99">
      <c r="A330" s="447">
        <f t="shared" si="98"/>
        <v>8915</v>
      </c>
      <c r="B330" s="448" t="s">
        <v>6265</v>
      </c>
      <c r="C330" s="571">
        <v>747416</v>
      </c>
      <c r="D330" s="571">
        <v>357010</v>
      </c>
      <c r="E330" s="449">
        <v>1</v>
      </c>
      <c r="F330" s="449">
        <v>0</v>
      </c>
      <c r="G330" s="910"/>
      <c r="H330" s="911">
        <f t="shared" si="91"/>
        <v>1</v>
      </c>
      <c r="I330" s="911">
        <f t="shared" si="92"/>
        <v>0</v>
      </c>
      <c r="J330" s="911"/>
      <c r="K330" s="911">
        <f t="shared" si="99"/>
        <v>0.4545905274699133</v>
      </c>
      <c r="L330" s="911">
        <f t="shared" si="100"/>
        <v>0</v>
      </c>
      <c r="M330" s="911">
        <f t="shared" si="101"/>
        <v>0.54540947253008676</v>
      </c>
      <c r="N330" s="538">
        <f t="shared" si="93"/>
        <v>0.4545905274699133</v>
      </c>
      <c r="O330" s="538">
        <f t="shared" si="94"/>
        <v>0</v>
      </c>
      <c r="P330" s="538">
        <f t="shared" si="95"/>
        <v>0.54540947253008676</v>
      </c>
      <c r="U330" s="1295"/>
      <c r="V330" s="1295"/>
      <c r="W330" s="547">
        <f t="shared" si="96"/>
        <v>0</v>
      </c>
      <c r="X330" s="547">
        <f t="shared" si="97"/>
        <v>0</v>
      </c>
      <c r="Z330" s="447" t="s">
        <v>5008</v>
      </c>
      <c r="AA330" s="542">
        <v>8</v>
      </c>
      <c r="BG330" s="447">
        <f t="shared" si="102"/>
        <v>8913</v>
      </c>
      <c r="BH330" s="447">
        <v>8913</v>
      </c>
      <c r="BI330" s="447" t="s">
        <v>2057</v>
      </c>
      <c r="BJ330" s="447">
        <v>71285</v>
      </c>
      <c r="BK330" s="447">
        <v>15289</v>
      </c>
      <c r="BL330" s="447">
        <v>0.8233996349943401</v>
      </c>
      <c r="BM330" s="447">
        <v>0.1766003650056599</v>
      </c>
      <c r="CA330" s="926"/>
      <c r="CB330" s="1295">
        <f t="shared" si="87"/>
        <v>8511</v>
      </c>
      <c r="CC330" s="1295">
        <f t="shared" si="88"/>
        <v>8511</v>
      </c>
      <c r="CD330" s="447">
        <v>331</v>
      </c>
      <c r="CE330" s="1295" t="s">
        <v>1997</v>
      </c>
      <c r="CF330" s="1344"/>
      <c r="CG330" s="1366">
        <v>0.43923324791312512</v>
      </c>
      <c r="CH330" s="1367"/>
      <c r="CI330" s="1366">
        <v>0</v>
      </c>
      <c r="CJ330" s="1368"/>
      <c r="CK330" s="1366">
        <v>0.52567680714485066</v>
      </c>
      <c r="CN330" s="566" t="s">
        <v>2070</v>
      </c>
      <c r="CO330" s="447">
        <v>96081</v>
      </c>
      <c r="CQ330" s="566" t="s">
        <v>2070</v>
      </c>
      <c r="CR330" s="447">
        <v>18568</v>
      </c>
      <c r="CT330" s="566" t="s">
        <v>2070</v>
      </c>
      <c r="CU330" s="447">
        <v>149505</v>
      </c>
    </row>
    <row r="331" spans="1:99">
      <c r="A331" s="447">
        <f t="shared" si="98"/>
        <v>8949</v>
      </c>
      <c r="B331" s="448" t="s">
        <v>6266</v>
      </c>
      <c r="C331" s="571">
        <v>138385</v>
      </c>
      <c r="D331" s="571">
        <v>49153</v>
      </c>
      <c r="E331" s="449">
        <v>1</v>
      </c>
      <c r="F331" s="449">
        <v>0</v>
      </c>
      <c r="G331" s="910"/>
      <c r="H331" s="911">
        <f t="shared" si="91"/>
        <v>1</v>
      </c>
      <c r="I331" s="911">
        <f t="shared" si="92"/>
        <v>0</v>
      </c>
      <c r="J331" s="571"/>
      <c r="K331" s="911">
        <f t="shared" si="99"/>
        <v>0.49290672690209908</v>
      </c>
      <c r="L331" s="911">
        <f t="shared" si="100"/>
        <v>0</v>
      </c>
      <c r="M331" s="911">
        <f t="shared" si="101"/>
        <v>0.50709327309790098</v>
      </c>
      <c r="N331" s="538">
        <f t="shared" si="93"/>
        <v>0.49290672690209908</v>
      </c>
      <c r="O331" s="538">
        <f t="shared" si="94"/>
        <v>0</v>
      </c>
      <c r="P331" s="538">
        <f t="shared" si="95"/>
        <v>0.50709327309790098</v>
      </c>
      <c r="U331" s="1295"/>
      <c r="V331" s="1295"/>
      <c r="W331" s="547">
        <f t="shared" si="96"/>
        <v>0</v>
      </c>
      <c r="X331" s="547">
        <f t="shared" si="97"/>
        <v>0</v>
      </c>
      <c r="Z331" s="447" t="s">
        <v>5009</v>
      </c>
      <c r="AA331" s="542">
        <v>8</v>
      </c>
      <c r="BG331" s="447">
        <f t="shared" si="102"/>
        <v>8914</v>
      </c>
      <c r="BH331" s="447">
        <v>8914</v>
      </c>
      <c r="BI331" s="447" t="s">
        <v>2058</v>
      </c>
      <c r="BJ331" s="447">
        <v>0</v>
      </c>
      <c r="BK331" s="447">
        <v>0</v>
      </c>
      <c r="BL331" s="447">
        <v>0</v>
      </c>
      <c r="BM331" s="447">
        <v>0</v>
      </c>
      <c r="CA331" s="926"/>
      <c r="CB331" s="1295">
        <f t="shared" ref="CB331:CB394" si="103">VLOOKUP(CC331,dc,1,0)</f>
        <v>8514</v>
      </c>
      <c r="CC331" s="1295">
        <f t="shared" ref="CC331:CC394" si="104">LEFT(CE331,4)+0</f>
        <v>8514</v>
      </c>
      <c r="CD331" s="447">
        <v>332</v>
      </c>
      <c r="CE331" s="1295" t="s">
        <v>8638</v>
      </c>
      <c r="CF331" s="1344"/>
      <c r="CG331" s="1366">
        <v>0.47373434948285248</v>
      </c>
      <c r="CH331" s="1367"/>
      <c r="CI331" s="1366">
        <v>0</v>
      </c>
      <c r="CJ331" s="1368"/>
      <c r="CK331" s="1366">
        <v>0.51714752313554713</v>
      </c>
    </row>
    <row r="332" spans="1:99">
      <c r="A332" s="447">
        <f t="shared" si="98"/>
        <v>8950</v>
      </c>
      <c r="B332" s="448" t="s">
        <v>2061</v>
      </c>
      <c r="C332" s="571">
        <v>39707</v>
      </c>
      <c r="D332" s="571">
        <v>13954</v>
      </c>
      <c r="E332" s="449">
        <v>1</v>
      </c>
      <c r="F332" s="449">
        <v>0</v>
      </c>
      <c r="G332" s="910"/>
      <c r="H332" s="911">
        <f t="shared" si="91"/>
        <v>1</v>
      </c>
      <c r="I332" s="911">
        <f t="shared" si="92"/>
        <v>0</v>
      </c>
      <c r="J332" s="571"/>
      <c r="K332" s="911">
        <f t="shared" si="99"/>
        <v>0.49181833361162131</v>
      </c>
      <c r="L332" s="911">
        <f t="shared" si="100"/>
        <v>0</v>
      </c>
      <c r="M332" s="911">
        <f t="shared" si="101"/>
        <v>0.50818166638837869</v>
      </c>
      <c r="N332" s="538">
        <f t="shared" si="93"/>
        <v>0.49181833361162131</v>
      </c>
      <c r="O332" s="538">
        <f t="shared" si="94"/>
        <v>0</v>
      </c>
      <c r="P332" s="538">
        <f t="shared" si="95"/>
        <v>0.50818166638837869</v>
      </c>
      <c r="U332" s="1295"/>
      <c r="V332" s="1295"/>
      <c r="W332" s="547">
        <f t="shared" si="96"/>
        <v>0</v>
      </c>
      <c r="X332" s="547">
        <f t="shared" si="97"/>
        <v>0</v>
      </c>
      <c r="Z332" s="447" t="s">
        <v>5010</v>
      </c>
      <c r="AA332" s="542">
        <v>8</v>
      </c>
      <c r="BG332" s="447">
        <f t="shared" si="102"/>
        <v>8915</v>
      </c>
      <c r="BH332" s="447">
        <v>8915</v>
      </c>
      <c r="BI332" s="447" t="s">
        <v>2059</v>
      </c>
      <c r="BJ332" s="447">
        <v>491944</v>
      </c>
      <c r="BK332" s="447">
        <v>134307</v>
      </c>
      <c r="BL332" s="447">
        <v>0.78553806700508266</v>
      </c>
      <c r="BM332" s="447">
        <v>0.21446193299491736</v>
      </c>
      <c r="CA332" s="926"/>
      <c r="CB332" s="1295">
        <f t="shared" si="103"/>
        <v>8517</v>
      </c>
      <c r="CC332" s="1295">
        <f t="shared" si="104"/>
        <v>8517</v>
      </c>
      <c r="CD332" s="447">
        <v>333</v>
      </c>
      <c r="CE332" s="1295" t="s">
        <v>8001</v>
      </c>
      <c r="CF332" s="1344"/>
      <c r="CG332" s="1366">
        <v>0.46508381042074565</v>
      </c>
      <c r="CH332" s="1367"/>
      <c r="CI332" s="1366">
        <v>0</v>
      </c>
      <c r="CJ332" s="1368"/>
      <c r="CK332" s="1366">
        <v>0.53491618957925435</v>
      </c>
    </row>
    <row r="333" spans="1:99">
      <c r="A333" s="447">
        <f t="shared" si="98"/>
        <v>8951</v>
      </c>
      <c r="B333" s="448" t="s">
        <v>8012</v>
      </c>
      <c r="C333" s="919">
        <v>385921</v>
      </c>
      <c r="D333" s="919">
        <v>157156</v>
      </c>
      <c r="E333" s="449">
        <v>1</v>
      </c>
      <c r="F333" s="449">
        <v>0</v>
      </c>
      <c r="G333" s="910"/>
      <c r="H333" s="911">
        <f t="shared" si="91"/>
        <v>1</v>
      </c>
      <c r="I333" s="911">
        <f t="shared" si="92"/>
        <v>0</v>
      </c>
      <c r="J333" s="571"/>
      <c r="K333" s="911">
        <f t="shared" si="99"/>
        <v>0.43340299893842887</v>
      </c>
      <c r="L333" s="911">
        <f t="shared" si="100"/>
        <v>0</v>
      </c>
      <c r="M333" s="911">
        <f t="shared" si="101"/>
        <v>0.56659700106157107</v>
      </c>
      <c r="N333" s="538">
        <f t="shared" si="93"/>
        <v>0.43340299893842887</v>
      </c>
      <c r="O333" s="538">
        <f t="shared" si="94"/>
        <v>0</v>
      </c>
      <c r="P333" s="538">
        <f t="shared" si="95"/>
        <v>0.56659700106157107</v>
      </c>
      <c r="U333" s="1295"/>
      <c r="V333" s="1295"/>
      <c r="W333" s="547">
        <f t="shared" si="96"/>
        <v>0</v>
      </c>
      <c r="X333" s="547">
        <f t="shared" si="97"/>
        <v>0</v>
      </c>
      <c r="Z333" s="447" t="s">
        <v>5011</v>
      </c>
      <c r="AA333" s="542">
        <v>8</v>
      </c>
      <c r="BG333" s="447">
        <f t="shared" si="102"/>
        <v>8949</v>
      </c>
      <c r="BH333" s="447">
        <v>8949</v>
      </c>
      <c r="BI333" s="447" t="s">
        <v>2060</v>
      </c>
      <c r="BJ333" s="447">
        <v>17723</v>
      </c>
      <c r="BK333" s="447">
        <v>4460</v>
      </c>
      <c r="BL333" s="447">
        <v>0.79894513816886803</v>
      </c>
      <c r="BM333" s="447">
        <v>0.20105486183113194</v>
      </c>
      <c r="CA333" s="926"/>
      <c r="CB333" s="1295">
        <f t="shared" si="103"/>
        <v>8520</v>
      </c>
      <c r="CC333" s="1295">
        <f t="shared" si="104"/>
        <v>8520</v>
      </c>
      <c r="CD333" s="447">
        <v>334</v>
      </c>
      <c r="CE333" s="1295" t="s">
        <v>8002</v>
      </c>
      <c r="CF333" s="1344"/>
      <c r="CG333" s="1366">
        <v>0.47340275602881304</v>
      </c>
      <c r="CH333" s="1367"/>
      <c r="CI333" s="1366">
        <v>0</v>
      </c>
      <c r="CJ333" s="1368"/>
      <c r="CK333" s="1366">
        <v>0.52659724397118701</v>
      </c>
    </row>
    <row r="334" spans="1:99">
      <c r="A334" s="447">
        <f t="shared" si="98"/>
        <v>8952</v>
      </c>
      <c r="B334" s="448" t="s">
        <v>2063</v>
      </c>
      <c r="C334" s="919">
        <v>138385</v>
      </c>
      <c r="D334" s="919">
        <v>49153</v>
      </c>
      <c r="E334" s="449">
        <v>1</v>
      </c>
      <c r="F334" s="449">
        <v>0</v>
      </c>
      <c r="G334" s="910"/>
      <c r="H334" s="911">
        <f t="shared" si="91"/>
        <v>1</v>
      </c>
      <c r="I334" s="911">
        <f t="shared" si="92"/>
        <v>0</v>
      </c>
      <c r="J334" s="571"/>
      <c r="K334" s="911">
        <f t="shared" si="99"/>
        <v>0.49290672690209908</v>
      </c>
      <c r="L334" s="911">
        <f t="shared" si="100"/>
        <v>0</v>
      </c>
      <c r="M334" s="911">
        <f t="shared" si="101"/>
        <v>0.50709327309790098</v>
      </c>
      <c r="N334" s="538">
        <f t="shared" si="93"/>
        <v>0.49290672690209908</v>
      </c>
      <c r="O334" s="538">
        <f t="shared" si="94"/>
        <v>0</v>
      </c>
      <c r="P334" s="538">
        <f t="shared" si="95"/>
        <v>0.50709327309790098</v>
      </c>
      <c r="U334" s="1295"/>
      <c r="V334" s="1295"/>
      <c r="W334" s="547">
        <f t="shared" si="96"/>
        <v>0</v>
      </c>
      <c r="X334" s="547">
        <f t="shared" si="97"/>
        <v>0</v>
      </c>
      <c r="Z334" s="447" t="s">
        <v>5012</v>
      </c>
      <c r="AA334" s="542">
        <v>8</v>
      </c>
      <c r="BG334" s="447">
        <f t="shared" si="102"/>
        <v>8950</v>
      </c>
      <c r="BH334" s="447">
        <v>8950</v>
      </c>
      <c r="BI334" s="447" t="s">
        <v>2061</v>
      </c>
      <c r="BJ334" s="447">
        <v>23265</v>
      </c>
      <c r="BK334" s="447">
        <v>6475</v>
      </c>
      <c r="BL334" s="447">
        <v>0.7822797579018157</v>
      </c>
      <c r="BM334" s="447">
        <v>0.21772024209818427</v>
      </c>
      <c r="CA334" s="926"/>
      <c r="CB334" s="1295">
        <f t="shared" si="103"/>
        <v>8521</v>
      </c>
      <c r="CC334" s="1295">
        <f t="shared" si="104"/>
        <v>8521</v>
      </c>
      <c r="CD334" s="447">
        <v>335</v>
      </c>
      <c r="CE334" s="1295" t="s">
        <v>8003</v>
      </c>
      <c r="CF334" s="1344"/>
      <c r="CG334" s="1366">
        <v>0.48154362416107382</v>
      </c>
      <c r="CH334" s="1367"/>
      <c r="CI334" s="1366">
        <v>0</v>
      </c>
      <c r="CJ334" s="1368"/>
      <c r="CK334" s="1366">
        <v>0.51845637583892612</v>
      </c>
    </row>
    <row r="335" spans="1:99">
      <c r="A335" s="447">
        <f t="shared" si="98"/>
        <v>8957</v>
      </c>
      <c r="B335" s="448" t="s">
        <v>2064</v>
      </c>
      <c r="C335" s="919">
        <v>138382</v>
      </c>
      <c r="D335" s="919">
        <v>49156</v>
      </c>
      <c r="E335" s="449">
        <v>1</v>
      </c>
      <c r="F335" s="449">
        <v>0</v>
      </c>
      <c r="G335" s="910"/>
      <c r="H335" s="911">
        <f t="shared" si="91"/>
        <v>1</v>
      </c>
      <c r="I335" s="911">
        <f t="shared" si="92"/>
        <v>0</v>
      </c>
      <c r="J335" s="571"/>
      <c r="K335" s="911">
        <f t="shared" si="99"/>
        <v>0.49290672690209908</v>
      </c>
      <c r="L335" s="911">
        <f t="shared" si="100"/>
        <v>0</v>
      </c>
      <c r="M335" s="911">
        <f t="shared" si="101"/>
        <v>0.50709327309790098</v>
      </c>
      <c r="N335" s="538">
        <f t="shared" si="93"/>
        <v>0.49290672690209908</v>
      </c>
      <c r="O335" s="538">
        <f t="shared" si="94"/>
        <v>0</v>
      </c>
      <c r="P335" s="538">
        <f t="shared" si="95"/>
        <v>0.50709327309790098</v>
      </c>
      <c r="U335" s="1295"/>
      <c r="V335" s="1295"/>
      <c r="W335" s="547">
        <f t="shared" si="96"/>
        <v>0</v>
      </c>
      <c r="X335" s="547">
        <f t="shared" si="97"/>
        <v>0</v>
      </c>
      <c r="Z335" s="447" t="s">
        <v>5013</v>
      </c>
      <c r="AA335" s="542">
        <v>8</v>
      </c>
      <c r="BG335" s="447">
        <f t="shared" si="102"/>
        <v>8951</v>
      </c>
      <c r="BH335" s="447">
        <v>8951</v>
      </c>
      <c r="BI335" s="447" t="s">
        <v>2062</v>
      </c>
      <c r="BJ335" s="447">
        <v>358898</v>
      </c>
      <c r="BK335" s="447">
        <v>94470</v>
      </c>
      <c r="BL335" s="447">
        <v>0.79162622858252019</v>
      </c>
      <c r="BM335" s="447">
        <v>0.20837377141747984</v>
      </c>
      <c r="CA335" s="926"/>
      <c r="CB335" s="1295">
        <f t="shared" si="103"/>
        <v>8522</v>
      </c>
      <c r="CC335" s="1295">
        <f t="shared" si="104"/>
        <v>8522</v>
      </c>
      <c r="CD335" s="447">
        <v>336</v>
      </c>
      <c r="CE335" s="1295" t="s">
        <v>8004</v>
      </c>
      <c r="CF335" s="1344"/>
      <c r="CG335" s="1366">
        <v>0.49095238095238097</v>
      </c>
      <c r="CH335" s="1367"/>
      <c r="CI335" s="1366">
        <v>0</v>
      </c>
      <c r="CJ335" s="1368"/>
      <c r="CK335" s="1366">
        <v>0.50904761904761908</v>
      </c>
    </row>
    <row r="336" spans="1:99">
      <c r="A336" s="447">
        <f t="shared" si="98"/>
        <v>8959</v>
      </c>
      <c r="B336" s="448" t="s">
        <v>2065</v>
      </c>
      <c r="C336" s="919">
        <v>42251</v>
      </c>
      <c r="D336" s="919">
        <v>13456</v>
      </c>
      <c r="E336" s="449">
        <v>1</v>
      </c>
      <c r="F336" s="449">
        <v>0</v>
      </c>
      <c r="G336" s="910"/>
      <c r="H336" s="911">
        <f t="shared" si="91"/>
        <v>1</v>
      </c>
      <c r="I336" s="911">
        <f t="shared" si="92"/>
        <v>0</v>
      </c>
      <c r="J336" s="571"/>
      <c r="K336" s="911">
        <f t="shared" si="99"/>
        <v>0.42088607594936711</v>
      </c>
      <c r="L336" s="911">
        <f t="shared" si="100"/>
        <v>0</v>
      </c>
      <c r="M336" s="911">
        <f t="shared" si="101"/>
        <v>0.57911392405063289</v>
      </c>
      <c r="N336" s="538">
        <f t="shared" si="93"/>
        <v>0.42088607594936711</v>
      </c>
      <c r="O336" s="538">
        <f t="shared" si="94"/>
        <v>0</v>
      </c>
      <c r="P336" s="538">
        <f t="shared" si="95"/>
        <v>0.57911392405063289</v>
      </c>
      <c r="U336" s="1295"/>
      <c r="V336" s="1295"/>
      <c r="W336" s="547">
        <f t="shared" si="96"/>
        <v>0</v>
      </c>
      <c r="X336" s="547">
        <f t="shared" si="97"/>
        <v>0</v>
      </c>
      <c r="Z336" s="447" t="s">
        <v>5014</v>
      </c>
      <c r="AA336" s="542">
        <v>8</v>
      </c>
      <c r="BG336" s="447">
        <f t="shared" si="102"/>
        <v>8952</v>
      </c>
      <c r="BH336" s="447">
        <v>8952</v>
      </c>
      <c r="BI336" s="447" t="s">
        <v>2063</v>
      </c>
      <c r="BJ336" s="447">
        <v>101470</v>
      </c>
      <c r="BK336" s="447">
        <v>27273</v>
      </c>
      <c r="BL336" s="447">
        <v>0.78815935623684397</v>
      </c>
      <c r="BM336" s="447">
        <v>0.21184064376315606</v>
      </c>
      <c r="CA336" s="926"/>
      <c r="CB336" s="1295">
        <f t="shared" si="103"/>
        <v>8523</v>
      </c>
      <c r="CC336" s="1295">
        <f t="shared" si="104"/>
        <v>8523</v>
      </c>
      <c r="CD336" s="447">
        <v>337</v>
      </c>
      <c r="CE336" s="1295" t="s">
        <v>8005</v>
      </c>
      <c r="CF336" s="1344"/>
      <c r="CG336" s="1366">
        <v>0.50321506124428139</v>
      </c>
      <c r="CH336" s="1367"/>
      <c r="CI336" s="1366">
        <v>0</v>
      </c>
      <c r="CJ336" s="1368"/>
      <c r="CK336" s="1366">
        <v>0.49678493875571861</v>
      </c>
    </row>
    <row r="337" spans="1:89">
      <c r="A337" s="447">
        <f t="shared" si="98"/>
        <v>8964</v>
      </c>
      <c r="B337" s="448" t="s">
        <v>2066</v>
      </c>
      <c r="C337" s="919">
        <v>138382</v>
      </c>
      <c r="D337" s="919">
        <v>49156</v>
      </c>
      <c r="E337" s="449">
        <v>1</v>
      </c>
      <c r="F337" s="449">
        <v>0</v>
      </c>
      <c r="G337" s="910"/>
      <c r="H337" s="911">
        <f t="shared" si="91"/>
        <v>1</v>
      </c>
      <c r="I337" s="911">
        <f t="shared" si="92"/>
        <v>0</v>
      </c>
      <c r="J337" s="571"/>
      <c r="K337" s="911">
        <f t="shared" si="99"/>
        <v>0.49290672690209908</v>
      </c>
      <c r="L337" s="911">
        <f t="shared" si="100"/>
        <v>0</v>
      </c>
      <c r="M337" s="911">
        <f t="shared" si="101"/>
        <v>0.50709327309790098</v>
      </c>
      <c r="N337" s="538">
        <f t="shared" si="93"/>
        <v>0.49290672690209908</v>
      </c>
      <c r="O337" s="538">
        <f t="shared" si="94"/>
        <v>0</v>
      </c>
      <c r="P337" s="538">
        <f t="shared" si="95"/>
        <v>0.50709327309790098</v>
      </c>
      <c r="U337" s="1295"/>
      <c r="V337" s="1295"/>
      <c r="W337" s="547">
        <f t="shared" si="96"/>
        <v>0</v>
      </c>
      <c r="X337" s="547">
        <f t="shared" si="97"/>
        <v>0</v>
      </c>
      <c r="Z337" s="447" t="s">
        <v>5015</v>
      </c>
      <c r="AA337" s="542">
        <v>8</v>
      </c>
      <c r="BG337" s="447">
        <f t="shared" si="102"/>
        <v>8957</v>
      </c>
      <c r="BH337" s="447">
        <v>8957</v>
      </c>
      <c r="BI337" s="447" t="s">
        <v>2064</v>
      </c>
      <c r="BJ337" s="447">
        <v>101470</v>
      </c>
      <c r="BK337" s="447">
        <v>27273</v>
      </c>
      <c r="BL337" s="447">
        <v>0.78815935623684397</v>
      </c>
      <c r="BM337" s="447">
        <v>0.21184064376315606</v>
      </c>
      <c r="CA337" s="926"/>
      <c r="CB337" s="1295">
        <f t="shared" si="103"/>
        <v>8529</v>
      </c>
      <c r="CC337" s="1295">
        <f t="shared" si="104"/>
        <v>8529</v>
      </c>
      <c r="CD337" s="447">
        <v>338</v>
      </c>
      <c r="CE337" s="1295" t="s">
        <v>8006</v>
      </c>
      <c r="CF337" s="1344"/>
      <c r="CG337" s="1366">
        <v>0.49206173125859293</v>
      </c>
      <c r="CH337" s="1367"/>
      <c r="CI337" s="1366">
        <v>0</v>
      </c>
      <c r="CJ337" s="1368"/>
      <c r="CK337" s="1366">
        <v>0.50793826874140702</v>
      </c>
    </row>
    <row r="338" spans="1:89">
      <c r="A338" s="447">
        <f t="shared" si="98"/>
        <v>8969</v>
      </c>
      <c r="B338" s="448" t="s">
        <v>8013</v>
      </c>
      <c r="C338" s="919">
        <v>138382</v>
      </c>
      <c r="D338" s="919">
        <v>49156</v>
      </c>
      <c r="E338" s="449">
        <v>1</v>
      </c>
      <c r="F338" s="449">
        <v>0</v>
      </c>
      <c r="G338" s="910"/>
      <c r="H338" s="911">
        <f t="shared" si="91"/>
        <v>1</v>
      </c>
      <c r="I338" s="911">
        <f t="shared" si="92"/>
        <v>0</v>
      </c>
      <c r="J338" s="571"/>
      <c r="K338" s="911">
        <f t="shared" si="99"/>
        <v>0.49290672690209908</v>
      </c>
      <c r="L338" s="911">
        <f t="shared" si="100"/>
        <v>0</v>
      </c>
      <c r="M338" s="911">
        <f t="shared" si="101"/>
        <v>0.50709327309790098</v>
      </c>
      <c r="N338" s="538">
        <f t="shared" si="93"/>
        <v>0.49290672690209908</v>
      </c>
      <c r="O338" s="538">
        <f t="shared" si="94"/>
        <v>0</v>
      </c>
      <c r="P338" s="538">
        <f t="shared" si="95"/>
        <v>0.50709327309790098</v>
      </c>
      <c r="U338" s="1295"/>
      <c r="V338" s="1295"/>
      <c r="W338" s="547">
        <f t="shared" si="96"/>
        <v>0</v>
      </c>
      <c r="X338" s="547">
        <f t="shared" si="97"/>
        <v>0</v>
      </c>
      <c r="Z338" s="447" t="s">
        <v>5016</v>
      </c>
      <c r="AA338" s="542">
        <v>8</v>
      </c>
      <c r="BG338" s="447">
        <f t="shared" si="102"/>
        <v>8959</v>
      </c>
      <c r="BH338" s="447">
        <v>8959</v>
      </c>
      <c r="BI338" s="447" t="s">
        <v>2065</v>
      </c>
      <c r="BJ338" s="447">
        <v>31420</v>
      </c>
      <c r="BK338" s="447">
        <v>7435</v>
      </c>
      <c r="BL338" s="447">
        <v>0.80864753570968984</v>
      </c>
      <c r="BM338" s="447">
        <v>0.19135246429031014</v>
      </c>
      <c r="CA338" s="926"/>
      <c r="CB338" s="1295">
        <f t="shared" si="103"/>
        <v>8531</v>
      </c>
      <c r="CC338" s="1295">
        <f t="shared" si="104"/>
        <v>8531</v>
      </c>
      <c r="CD338" s="447">
        <v>339</v>
      </c>
      <c r="CE338" s="1295" t="s">
        <v>2004</v>
      </c>
      <c r="CF338" s="1344"/>
      <c r="CG338" s="1366">
        <v>0.47948850278112276</v>
      </c>
      <c r="CH338" s="1367"/>
      <c r="CI338" s="1366">
        <v>0</v>
      </c>
      <c r="CJ338" s="1368"/>
      <c r="CK338" s="1366">
        <v>0.52051149721887724</v>
      </c>
    </row>
    <row r="339" spans="1:89">
      <c r="A339" s="447">
        <f t="shared" si="98"/>
        <v>8985</v>
      </c>
      <c r="B339" s="448" t="s">
        <v>2067</v>
      </c>
      <c r="C339" s="571">
        <v>37803</v>
      </c>
      <c r="D339" s="571">
        <v>14527</v>
      </c>
      <c r="E339" s="449">
        <v>1</v>
      </c>
      <c r="F339" s="449">
        <v>0</v>
      </c>
      <c r="G339" s="910"/>
      <c r="H339" s="911">
        <f t="shared" si="91"/>
        <v>1</v>
      </c>
      <c r="I339" s="911">
        <f t="shared" si="92"/>
        <v>0</v>
      </c>
      <c r="J339" s="571"/>
      <c r="K339" s="911">
        <f t="shared" si="99"/>
        <v>0.43475250531430309</v>
      </c>
      <c r="L339" s="911">
        <f t="shared" si="100"/>
        <v>0</v>
      </c>
      <c r="M339" s="911">
        <f t="shared" si="101"/>
        <v>0.53062860613422413</v>
      </c>
      <c r="N339" s="538">
        <f t="shared" si="93"/>
        <v>0.43475250531430309</v>
      </c>
      <c r="O339" s="538">
        <f t="shared" si="94"/>
        <v>0</v>
      </c>
      <c r="P339" s="538">
        <f t="shared" si="95"/>
        <v>0.53062860613422413</v>
      </c>
      <c r="U339" s="1295"/>
      <c r="V339" s="1295"/>
      <c r="W339" s="547">
        <f t="shared" si="96"/>
        <v>0</v>
      </c>
      <c r="X339" s="547">
        <f t="shared" si="97"/>
        <v>0</v>
      </c>
      <c r="Z339" s="447" t="s">
        <v>5017</v>
      </c>
      <c r="AA339" s="542">
        <v>8</v>
      </c>
      <c r="BG339" s="447">
        <f t="shared" si="102"/>
        <v>8964</v>
      </c>
      <c r="BH339" s="447">
        <v>8964</v>
      </c>
      <c r="BI339" s="447" t="s">
        <v>2066</v>
      </c>
      <c r="BJ339" s="447">
        <v>110356</v>
      </c>
      <c r="BK339" s="447">
        <v>29715</v>
      </c>
      <c r="BL339" s="447">
        <v>0.78785758650969862</v>
      </c>
      <c r="BM339" s="447">
        <v>0.21214241349030136</v>
      </c>
      <c r="CA339" s="926"/>
      <c r="CB339" s="1295">
        <f t="shared" si="103"/>
        <v>8532</v>
      </c>
      <c r="CC339" s="1295">
        <f t="shared" si="104"/>
        <v>8532</v>
      </c>
      <c r="CD339" s="447">
        <v>340</v>
      </c>
      <c r="CE339" s="1295" t="s">
        <v>2005</v>
      </c>
      <c r="CF339" s="1344"/>
      <c r="CG339" s="1366">
        <v>0.46760062352612014</v>
      </c>
      <c r="CH339" s="1367"/>
      <c r="CI339" s="1366">
        <v>0</v>
      </c>
      <c r="CJ339" s="1368"/>
      <c r="CK339" s="1366">
        <v>0.5323993764738798</v>
      </c>
    </row>
    <row r="340" spans="1:89">
      <c r="A340" s="447">
        <f t="shared" si="98"/>
        <v>8989</v>
      </c>
      <c r="B340" s="448" t="s">
        <v>2068</v>
      </c>
      <c r="C340" s="571">
        <v>232650</v>
      </c>
      <c r="D340" s="571">
        <v>71531</v>
      </c>
      <c r="E340" s="449">
        <v>1</v>
      </c>
      <c r="F340" s="449">
        <v>0</v>
      </c>
      <c r="G340" s="910"/>
      <c r="H340" s="911">
        <f t="shared" si="91"/>
        <v>1</v>
      </c>
      <c r="I340" s="911">
        <f t="shared" si="92"/>
        <v>0</v>
      </c>
      <c r="J340" s="571"/>
      <c r="K340" s="911">
        <f t="shared" si="99"/>
        <v>0.51840628507295172</v>
      </c>
      <c r="L340" s="911">
        <f t="shared" si="100"/>
        <v>0</v>
      </c>
      <c r="M340" s="911">
        <f t="shared" si="101"/>
        <v>0.48159371492704828</v>
      </c>
      <c r="N340" s="538">
        <f t="shared" si="93"/>
        <v>0.51840628507295172</v>
      </c>
      <c r="O340" s="538">
        <f t="shared" si="94"/>
        <v>0</v>
      </c>
      <c r="P340" s="538">
        <f t="shared" si="95"/>
        <v>0.48159371492704828</v>
      </c>
      <c r="U340" s="1295"/>
      <c r="V340" s="1295"/>
      <c r="W340" s="547">
        <f t="shared" si="96"/>
        <v>0</v>
      </c>
      <c r="X340" s="547">
        <f t="shared" si="97"/>
        <v>0</v>
      </c>
      <c r="Z340" s="447" t="s">
        <v>5018</v>
      </c>
      <c r="AA340" s="542">
        <v>8</v>
      </c>
      <c r="BG340" s="447">
        <f t="shared" si="102"/>
        <v>8985</v>
      </c>
      <c r="BH340" s="447">
        <v>8985</v>
      </c>
      <c r="BI340" s="447" t="s">
        <v>2067</v>
      </c>
      <c r="BJ340" s="447">
        <v>137028</v>
      </c>
      <c r="BK340" s="447">
        <v>33467</v>
      </c>
      <c r="BL340" s="447">
        <v>0.80370685357341853</v>
      </c>
      <c r="BM340" s="447">
        <v>0.19629314642658144</v>
      </c>
      <c r="CA340" s="926"/>
      <c r="CB340" s="1295">
        <f t="shared" si="103"/>
        <v>8535</v>
      </c>
      <c r="CC340" s="1295">
        <f t="shared" si="104"/>
        <v>8535</v>
      </c>
      <c r="CD340" s="447">
        <v>341</v>
      </c>
      <c r="CE340" s="1295" t="s">
        <v>2397</v>
      </c>
      <c r="CF340" s="1344"/>
      <c r="CG340" s="1366">
        <v>0.49951201992520239</v>
      </c>
      <c r="CH340" s="1367"/>
      <c r="CI340" s="1366">
        <v>0</v>
      </c>
      <c r="CJ340" s="1368"/>
      <c r="CK340" s="1366">
        <v>0.50048798007479756</v>
      </c>
    </row>
    <row r="341" spans="1:89">
      <c r="A341" s="447">
        <f t="shared" si="98"/>
        <v>9104</v>
      </c>
      <c r="B341" s="448" t="s">
        <v>2069</v>
      </c>
      <c r="C341" s="571">
        <v>276031</v>
      </c>
      <c r="D341" s="571">
        <v>129156</v>
      </c>
      <c r="E341" s="449">
        <v>1</v>
      </c>
      <c r="F341" s="449">
        <v>0</v>
      </c>
      <c r="G341" s="910"/>
      <c r="H341" s="911">
        <f t="shared" si="91"/>
        <v>1</v>
      </c>
      <c r="I341" s="911">
        <f t="shared" si="92"/>
        <v>0</v>
      </c>
      <c r="J341" s="571"/>
      <c r="K341" s="911">
        <f t="shared" si="99"/>
        <v>0.44025431652434083</v>
      </c>
      <c r="L341" s="911">
        <f t="shared" si="100"/>
        <v>0</v>
      </c>
      <c r="M341" s="911">
        <f t="shared" si="101"/>
        <v>0.55974568347565912</v>
      </c>
      <c r="N341" s="538">
        <f t="shared" si="93"/>
        <v>0.44025431652434083</v>
      </c>
      <c r="O341" s="538">
        <f t="shared" si="94"/>
        <v>0</v>
      </c>
      <c r="P341" s="538">
        <f t="shared" si="95"/>
        <v>0.55974568347565912</v>
      </c>
      <c r="U341" s="1295"/>
      <c r="V341" s="1295"/>
      <c r="W341" s="547">
        <f t="shared" si="96"/>
        <v>0</v>
      </c>
      <c r="X341" s="547">
        <f t="shared" si="97"/>
        <v>0</v>
      </c>
      <c r="Z341" s="447" t="s">
        <v>5019</v>
      </c>
      <c r="AA341" s="542">
        <v>8</v>
      </c>
      <c r="BG341" s="447">
        <f t="shared" si="102"/>
        <v>8989</v>
      </c>
      <c r="BH341" s="447">
        <v>8989</v>
      </c>
      <c r="BI341" s="447" t="s">
        <v>2068</v>
      </c>
      <c r="BJ341" s="447">
        <v>258585</v>
      </c>
      <c r="BK341" s="447">
        <v>58509</v>
      </c>
      <c r="BL341" s="447">
        <v>0.8154837366837594</v>
      </c>
      <c r="BM341" s="447">
        <v>0.1845162633162406</v>
      </c>
      <c r="CA341" s="926"/>
      <c r="CB341" s="1295">
        <f t="shared" si="103"/>
        <v>8540</v>
      </c>
      <c r="CC341" s="1295">
        <f t="shared" si="104"/>
        <v>8540</v>
      </c>
      <c r="CD341" s="447">
        <v>342</v>
      </c>
      <c r="CE341" s="1295" t="s">
        <v>2006</v>
      </c>
      <c r="CF341" s="1344"/>
      <c r="CG341" s="1366">
        <v>0.47437008054707758</v>
      </c>
      <c r="CH341" s="1367"/>
      <c r="CI341" s="1366">
        <v>0</v>
      </c>
      <c r="CJ341" s="1368"/>
      <c r="CK341" s="1366">
        <v>0.52562991945292237</v>
      </c>
    </row>
    <row r="342" spans="1:89">
      <c r="A342" s="447">
        <f t="shared" si="98"/>
        <v>9121</v>
      </c>
      <c r="B342" s="448" t="s">
        <v>5161</v>
      </c>
      <c r="C342" s="571">
        <v>154549</v>
      </c>
      <c r="D342" s="571">
        <v>56243</v>
      </c>
      <c r="E342" s="449">
        <v>1</v>
      </c>
      <c r="F342" s="449">
        <v>0</v>
      </c>
      <c r="G342" s="910"/>
      <c r="H342" s="911">
        <f t="shared" si="91"/>
        <v>1</v>
      </c>
      <c r="I342" s="911">
        <f t="shared" si="92"/>
        <v>0</v>
      </c>
      <c r="J342" s="571"/>
      <c r="K342" s="911">
        <f t="shared" si="99"/>
        <v>0.49950017092321181</v>
      </c>
      <c r="L342" s="911">
        <f t="shared" si="100"/>
        <v>0</v>
      </c>
      <c r="M342" s="911">
        <f t="shared" si="101"/>
        <v>0.50313862465586201</v>
      </c>
      <c r="N342" s="538">
        <f t="shared" si="93"/>
        <v>0.49950017092321181</v>
      </c>
      <c r="O342" s="538">
        <f t="shared" si="94"/>
        <v>0</v>
      </c>
      <c r="P342" s="538">
        <f t="shared" si="95"/>
        <v>0.50313862465586201</v>
      </c>
      <c r="U342" s="1295"/>
      <c r="V342" s="1295"/>
      <c r="W342" s="547">
        <f t="shared" si="96"/>
        <v>0</v>
      </c>
      <c r="X342" s="547">
        <f t="shared" si="97"/>
        <v>0</v>
      </c>
      <c r="Z342" s="447" t="s">
        <v>5020</v>
      </c>
      <c r="AA342" s="542">
        <v>8</v>
      </c>
      <c r="BG342" s="447">
        <f t="shared" si="102"/>
        <v>9104</v>
      </c>
      <c r="BH342" s="447">
        <v>9104</v>
      </c>
      <c r="BI342" s="447" t="s">
        <v>2069</v>
      </c>
      <c r="BJ342" s="447">
        <v>138985</v>
      </c>
      <c r="BK342" s="447">
        <v>43524</v>
      </c>
      <c r="BL342" s="447">
        <v>0.76152408922299719</v>
      </c>
      <c r="BM342" s="447">
        <v>0.23847591077700278</v>
      </c>
      <c r="CA342" s="926"/>
      <c r="CB342" s="1295">
        <f t="shared" si="103"/>
        <v>8541</v>
      </c>
      <c r="CC342" s="1295">
        <f t="shared" si="104"/>
        <v>8541</v>
      </c>
      <c r="CD342" s="447">
        <v>343</v>
      </c>
      <c r="CE342" s="1295" t="s">
        <v>2007</v>
      </c>
      <c r="CF342" s="1344"/>
      <c r="CG342" s="1366">
        <v>0.44375354205176826</v>
      </c>
      <c r="CH342" s="1367"/>
      <c r="CI342" s="1366">
        <v>0</v>
      </c>
      <c r="CJ342" s="1368"/>
      <c r="CK342" s="1366">
        <v>0.5562464579482318</v>
      </c>
    </row>
    <row r="343" spans="1:89">
      <c r="A343" s="447">
        <f t="shared" si="98"/>
        <v>5989</v>
      </c>
      <c r="B343" s="571" t="s">
        <v>7857</v>
      </c>
      <c r="E343" s="449">
        <v>1</v>
      </c>
      <c r="F343" s="449">
        <v>0</v>
      </c>
      <c r="G343" s="1295"/>
      <c r="H343" s="911">
        <f t="shared" si="91"/>
        <v>1</v>
      </c>
      <c r="I343" s="911">
        <f t="shared" si="92"/>
        <v>0</v>
      </c>
      <c r="J343" s="110"/>
      <c r="K343" s="538">
        <f t="shared" si="99"/>
        <v>0.46758075591333442</v>
      </c>
      <c r="L343" s="538">
        <f t="shared" si="100"/>
        <v>0</v>
      </c>
      <c r="M343" s="538">
        <f t="shared" si="101"/>
        <v>0.53352959223925078</v>
      </c>
      <c r="N343" s="538">
        <f t="shared" si="93"/>
        <v>0.46758075591333442</v>
      </c>
      <c r="O343" s="538">
        <f t="shared" si="94"/>
        <v>0</v>
      </c>
      <c r="P343" s="538">
        <f t="shared" si="95"/>
        <v>0.53352959223925078</v>
      </c>
      <c r="U343" s="1295"/>
      <c r="V343" s="1295"/>
      <c r="W343" s="547">
        <f t="shared" si="96"/>
        <v>0</v>
      </c>
      <c r="X343" s="547">
        <f t="shared" si="97"/>
        <v>0</v>
      </c>
      <c r="Z343" s="447" t="s">
        <v>5021</v>
      </c>
      <c r="AA343" s="542">
        <v>8</v>
      </c>
      <c r="BG343" s="447">
        <f t="shared" si="102"/>
        <v>9121</v>
      </c>
      <c r="BH343" s="447">
        <v>9121</v>
      </c>
      <c r="BI343" s="447" t="s">
        <v>2070</v>
      </c>
      <c r="BJ343" s="447">
        <v>211021</v>
      </c>
      <c r="BK343" s="447">
        <v>52869</v>
      </c>
      <c r="BL343" s="447">
        <v>0.79965515934669751</v>
      </c>
      <c r="BM343" s="447">
        <v>0.20034484065330252</v>
      </c>
      <c r="CA343" s="926"/>
      <c r="CB343" s="1295">
        <f t="shared" si="103"/>
        <v>8543</v>
      </c>
      <c r="CC343" s="1295">
        <f t="shared" si="104"/>
        <v>8543</v>
      </c>
      <c r="CD343" s="447">
        <v>344</v>
      </c>
      <c r="CE343" s="1295" t="s">
        <v>2008</v>
      </c>
      <c r="CF343" s="1344"/>
      <c r="CG343" s="1366">
        <v>0.46705332597200799</v>
      </c>
      <c r="CH343" s="1367"/>
      <c r="CI343" s="1366">
        <v>0</v>
      </c>
      <c r="CJ343" s="1368"/>
      <c r="CK343" s="1366">
        <v>0.53294667402799201</v>
      </c>
    </row>
    <row r="344" spans="1:89">
      <c r="A344" s="447">
        <f t="shared" si="98"/>
        <v>1019</v>
      </c>
      <c r="B344" s="571" t="s">
        <v>7858</v>
      </c>
      <c r="E344" s="449">
        <v>1</v>
      </c>
      <c r="F344" s="449">
        <v>0</v>
      </c>
      <c r="G344" s="1295"/>
      <c r="H344" s="585" t="s">
        <v>7935</v>
      </c>
      <c r="I344" s="585" t="s">
        <v>7935</v>
      </c>
      <c r="J344" s="110"/>
      <c r="K344" s="538" t="str">
        <f t="shared" si="99"/>
        <v>0%</v>
      </c>
      <c r="L344" s="538">
        <f t="shared" si="100"/>
        <v>0</v>
      </c>
      <c r="M344" s="538" t="str">
        <f t="shared" si="101"/>
        <v>0%</v>
      </c>
      <c r="N344" s="585" t="s">
        <v>7935</v>
      </c>
      <c r="O344" s="585" t="s">
        <v>7935</v>
      </c>
      <c r="P344" s="585" t="s">
        <v>7935</v>
      </c>
      <c r="U344" s="1295"/>
      <c r="V344" s="1295"/>
      <c r="W344" s="547">
        <f t="shared" si="96"/>
        <v>0</v>
      </c>
      <c r="X344" s="547">
        <f t="shared" si="97"/>
        <v>0</v>
      </c>
      <c r="Z344" s="447" t="s">
        <v>5022</v>
      </c>
      <c r="AA344" s="542">
        <v>8</v>
      </c>
      <c r="BG344" s="447">
        <f t="shared" si="102"/>
        <v>0</v>
      </c>
      <c r="CA344" s="926"/>
      <c r="CB344" s="1295">
        <f t="shared" si="103"/>
        <v>8545</v>
      </c>
      <c r="CC344" s="1295">
        <f t="shared" si="104"/>
        <v>8545</v>
      </c>
      <c r="CD344" s="447">
        <v>345</v>
      </c>
      <c r="CE344" s="1295" t="s">
        <v>2009</v>
      </c>
      <c r="CF344" s="1344"/>
      <c r="CG344" s="1366">
        <v>0.42817715617715618</v>
      </c>
      <c r="CH344" s="1367"/>
      <c r="CI344" s="1366">
        <v>0</v>
      </c>
      <c r="CJ344" s="1368"/>
      <c r="CK344" s="1366">
        <v>0.57182284382284387</v>
      </c>
    </row>
    <row r="345" spans="1:89">
      <c r="A345" s="447">
        <f t="shared" si="98"/>
        <v>8570</v>
      </c>
      <c r="B345" s="571" t="s">
        <v>7859</v>
      </c>
      <c r="E345" s="449">
        <v>1</v>
      </c>
      <c r="F345" s="449">
        <v>0</v>
      </c>
      <c r="G345" s="1295"/>
      <c r="H345" s="585" t="s">
        <v>7935</v>
      </c>
      <c r="I345" s="585" t="s">
        <v>7935</v>
      </c>
      <c r="J345" s="110"/>
      <c r="K345" s="538" t="str">
        <f t="shared" si="99"/>
        <v>0%</v>
      </c>
      <c r="L345" s="538">
        <f t="shared" si="100"/>
        <v>0</v>
      </c>
      <c r="M345" s="538" t="str">
        <f t="shared" si="101"/>
        <v>0%</v>
      </c>
      <c r="N345" s="585" t="s">
        <v>7935</v>
      </c>
      <c r="O345" s="585" t="s">
        <v>7935</v>
      </c>
      <c r="P345" s="585" t="s">
        <v>7935</v>
      </c>
      <c r="U345" s="1295"/>
      <c r="V345" s="1295"/>
      <c r="W345" s="547">
        <f t="shared" si="96"/>
        <v>0</v>
      </c>
      <c r="X345" s="547">
        <f t="shared" si="97"/>
        <v>0</v>
      </c>
      <c r="Z345" s="447" t="s">
        <v>5023</v>
      </c>
      <c r="AA345" s="542">
        <v>8</v>
      </c>
      <c r="BG345" s="447">
        <f t="shared" si="102"/>
        <v>0</v>
      </c>
      <c r="CA345" s="926"/>
      <c r="CB345" s="1295">
        <f t="shared" si="103"/>
        <v>8547</v>
      </c>
      <c r="CC345" s="1295">
        <f t="shared" si="104"/>
        <v>8547</v>
      </c>
      <c r="CD345" s="447">
        <v>346</v>
      </c>
      <c r="CE345" s="1295" t="s">
        <v>2010</v>
      </c>
      <c r="CF345" s="1344"/>
      <c r="CG345" s="1366">
        <v>0.47300412474461279</v>
      </c>
      <c r="CH345" s="1367"/>
      <c r="CI345" s="1366">
        <v>0</v>
      </c>
      <c r="CJ345" s="1368"/>
      <c r="CK345" s="1366">
        <v>0.52699587525538727</v>
      </c>
    </row>
    <row r="346" spans="1:89">
      <c r="A346" s="447">
        <f t="shared" si="98"/>
        <v>6816</v>
      </c>
      <c r="B346" s="571" t="s">
        <v>7860</v>
      </c>
      <c r="E346" s="449">
        <v>1</v>
      </c>
      <c r="F346" s="449">
        <v>0</v>
      </c>
      <c r="G346" s="1295"/>
      <c r="H346" s="911">
        <f t="shared" ref="H346" si="105">E346</f>
        <v>1</v>
      </c>
      <c r="I346" s="911">
        <f t="shared" ref="I346" si="106">F346</f>
        <v>0</v>
      </c>
      <c r="J346" s="110"/>
      <c r="K346" s="538">
        <f t="shared" si="99"/>
        <v>0.49337852560222734</v>
      </c>
      <c r="L346" s="538">
        <f t="shared" si="100"/>
        <v>0</v>
      </c>
      <c r="M346" s="538">
        <f t="shared" si="101"/>
        <v>0.509696162692168</v>
      </c>
      <c r="N346" s="538">
        <f t="shared" ref="N346" si="107">IFERROR(VLOOKUP($A346,three,5,0),"")</f>
        <v>0.49337852560222734</v>
      </c>
      <c r="O346" s="538">
        <f t="shared" ref="O346" si="108">IFERROR(VLOOKUP($A346,three,7,0),"")</f>
        <v>0</v>
      </c>
      <c r="P346" s="538">
        <f t="shared" ref="P346" si="109">IFERROR(VLOOKUP($A346,three,9,0),"")</f>
        <v>0.509696162692168</v>
      </c>
      <c r="U346" s="1295"/>
      <c r="V346" s="1295"/>
      <c r="W346" s="547">
        <f t="shared" si="96"/>
        <v>0</v>
      </c>
      <c r="X346" s="547">
        <f t="shared" si="97"/>
        <v>0</v>
      </c>
      <c r="Z346" s="447" t="s">
        <v>5024</v>
      </c>
      <c r="AA346" s="542">
        <v>8</v>
      </c>
      <c r="BG346" s="447">
        <f t="shared" si="102"/>
        <v>0</v>
      </c>
      <c r="CA346" s="926"/>
      <c r="CB346" s="1295">
        <f t="shared" si="103"/>
        <v>8548</v>
      </c>
      <c r="CC346" s="1295">
        <f t="shared" si="104"/>
        <v>8548</v>
      </c>
      <c r="CD346" s="447">
        <v>347</v>
      </c>
      <c r="CE346" s="1295" t="s">
        <v>2011</v>
      </c>
      <c r="CF346" s="1344"/>
      <c r="CG346" s="1366">
        <v>0.50782641999567046</v>
      </c>
      <c r="CH346" s="1367"/>
      <c r="CI346" s="1366">
        <v>0</v>
      </c>
      <c r="CJ346" s="1368"/>
      <c r="CK346" s="1366">
        <v>0.49217358000432954</v>
      </c>
    </row>
    <row r="347" spans="1:89">
      <c r="A347" s="447">
        <f t="shared" si="98"/>
        <v>5990</v>
      </c>
      <c r="B347" s="571" t="s">
        <v>7861</v>
      </c>
      <c r="E347" s="449">
        <v>1</v>
      </c>
      <c r="F347" s="449">
        <v>0</v>
      </c>
      <c r="G347" s="1295"/>
      <c r="H347" s="585" t="s">
        <v>7935</v>
      </c>
      <c r="I347" s="585" t="s">
        <v>7935</v>
      </c>
      <c r="J347" s="110"/>
      <c r="K347" s="538" t="str">
        <f t="shared" si="99"/>
        <v>0%</v>
      </c>
      <c r="L347" s="538">
        <f t="shared" si="100"/>
        <v>0</v>
      </c>
      <c r="M347" s="538" t="str">
        <f t="shared" si="101"/>
        <v>0%</v>
      </c>
      <c r="N347" s="585" t="s">
        <v>7935</v>
      </c>
      <c r="O347" s="585" t="s">
        <v>7935</v>
      </c>
      <c r="P347" s="585" t="s">
        <v>7935</v>
      </c>
      <c r="U347" s="1295"/>
      <c r="V347" s="1295"/>
      <c r="W347" s="547">
        <f t="shared" si="96"/>
        <v>0</v>
      </c>
      <c r="X347" s="547">
        <f t="shared" si="97"/>
        <v>0</v>
      </c>
      <c r="Z347" s="447" t="s">
        <v>5025</v>
      </c>
      <c r="AA347" s="542">
        <v>8</v>
      </c>
      <c r="BG347" s="447">
        <f t="shared" si="102"/>
        <v>0</v>
      </c>
      <c r="CA347" s="926"/>
      <c r="CB347" s="1295">
        <f t="shared" si="103"/>
        <v>8550</v>
      </c>
      <c r="CC347" s="1295">
        <f t="shared" si="104"/>
        <v>8550</v>
      </c>
      <c r="CD347" s="447">
        <v>348</v>
      </c>
      <c r="CE347" s="1295" t="s">
        <v>2012</v>
      </c>
      <c r="CF347" s="1344"/>
      <c r="CG347" s="1366">
        <v>0.45580781268753867</v>
      </c>
      <c r="CH347" s="1367"/>
      <c r="CI347" s="1366">
        <v>0</v>
      </c>
      <c r="CJ347" s="1368"/>
      <c r="CK347" s="1366">
        <v>0.54419218731246133</v>
      </c>
    </row>
    <row r="348" spans="1:89">
      <c r="A348" s="447">
        <f t="shared" si="98"/>
        <v>8569</v>
      </c>
      <c r="B348" s="571" t="s">
        <v>7862</v>
      </c>
      <c r="E348" s="449">
        <v>1</v>
      </c>
      <c r="F348" s="449">
        <v>0</v>
      </c>
      <c r="G348" s="1295"/>
      <c r="H348" s="585" t="s">
        <v>7935</v>
      </c>
      <c r="I348" s="585" t="s">
        <v>7935</v>
      </c>
      <c r="J348" s="110"/>
      <c r="K348" s="538" t="str">
        <f t="shared" si="99"/>
        <v>0%</v>
      </c>
      <c r="L348" s="538">
        <f t="shared" si="100"/>
        <v>0</v>
      </c>
      <c r="M348" s="538" t="str">
        <f t="shared" si="101"/>
        <v>0%</v>
      </c>
      <c r="N348" s="585" t="s">
        <v>7935</v>
      </c>
      <c r="O348" s="585" t="s">
        <v>7935</v>
      </c>
      <c r="P348" s="585" t="s">
        <v>7935</v>
      </c>
      <c r="U348" s="1295"/>
      <c r="V348" s="1295"/>
      <c r="W348" s="547">
        <f t="shared" si="96"/>
        <v>0</v>
      </c>
      <c r="X348" s="547">
        <f t="shared" si="97"/>
        <v>0</v>
      </c>
      <c r="Z348" s="447" t="s">
        <v>5026</v>
      </c>
      <c r="AA348" s="542">
        <v>8</v>
      </c>
      <c r="BG348" s="447">
        <f t="shared" si="102"/>
        <v>0</v>
      </c>
      <c r="CA348" s="926"/>
      <c r="CB348" s="1295">
        <f t="shared" si="103"/>
        <v>8552</v>
      </c>
      <c r="CC348" s="1295">
        <f t="shared" si="104"/>
        <v>8552</v>
      </c>
      <c r="CD348" s="447">
        <v>349</v>
      </c>
      <c r="CE348" s="1295" t="s">
        <v>2013</v>
      </c>
      <c r="CF348" s="1344"/>
      <c r="CG348" s="1366">
        <v>0.48054426656487864</v>
      </c>
      <c r="CH348" s="1367"/>
      <c r="CI348" s="1366">
        <v>0</v>
      </c>
      <c r="CJ348" s="1368"/>
      <c r="CK348" s="1366">
        <v>0.51945573343512141</v>
      </c>
    </row>
    <row r="349" spans="1:89">
      <c r="A349" s="447">
        <f t="shared" si="98"/>
        <v>5987</v>
      </c>
      <c r="B349" s="571" t="s">
        <v>7863</v>
      </c>
      <c r="E349" s="449">
        <v>1</v>
      </c>
      <c r="F349" s="449">
        <v>0</v>
      </c>
      <c r="G349" s="1295"/>
      <c r="H349" s="585" t="s">
        <v>7935</v>
      </c>
      <c r="I349" s="585" t="s">
        <v>7935</v>
      </c>
      <c r="J349" s="110"/>
      <c r="K349" s="538" t="str">
        <f t="shared" si="99"/>
        <v>0%</v>
      </c>
      <c r="L349" s="538">
        <f t="shared" si="100"/>
        <v>0</v>
      </c>
      <c r="M349" s="538" t="str">
        <f t="shared" si="101"/>
        <v>0%</v>
      </c>
      <c r="N349" s="585" t="s">
        <v>7935</v>
      </c>
      <c r="O349" s="585" t="s">
        <v>7935</v>
      </c>
      <c r="P349" s="585" t="s">
        <v>7935</v>
      </c>
      <c r="U349" s="1295"/>
      <c r="V349" s="1295"/>
      <c r="W349" s="547">
        <f t="shared" si="96"/>
        <v>0</v>
      </c>
      <c r="X349" s="547">
        <f t="shared" si="97"/>
        <v>0</v>
      </c>
      <c r="Z349" s="447" t="s">
        <v>5027</v>
      </c>
      <c r="AA349" s="542">
        <v>8</v>
      </c>
      <c r="BG349" s="447">
        <f t="shared" si="102"/>
        <v>0</v>
      </c>
      <c r="CA349" s="926"/>
      <c r="CB349" s="1295">
        <f t="shared" si="103"/>
        <v>8553</v>
      </c>
      <c r="CC349" s="1295">
        <f t="shared" si="104"/>
        <v>8553</v>
      </c>
      <c r="CD349" s="447">
        <v>350</v>
      </c>
      <c r="CE349" s="1295" t="s">
        <v>2014</v>
      </c>
      <c r="CF349" s="1344"/>
      <c r="CG349" s="1366">
        <v>0.50185904550499449</v>
      </c>
      <c r="CH349" s="1367"/>
      <c r="CI349" s="1366">
        <v>0</v>
      </c>
      <c r="CJ349" s="1368"/>
      <c r="CK349" s="1366">
        <v>0.49814095449500556</v>
      </c>
    </row>
    <row r="350" spans="1:89">
      <c r="A350" s="447">
        <f t="shared" si="98"/>
        <v>5992</v>
      </c>
      <c r="B350" s="571" t="s">
        <v>7864</v>
      </c>
      <c r="E350" s="449">
        <v>1</v>
      </c>
      <c r="F350" s="449">
        <v>0</v>
      </c>
      <c r="G350" s="1295"/>
      <c r="H350" s="585" t="s">
        <v>7935</v>
      </c>
      <c r="I350" s="585" t="s">
        <v>7935</v>
      </c>
      <c r="J350" s="110"/>
      <c r="K350" s="538" t="str">
        <f t="shared" si="99"/>
        <v>0%</v>
      </c>
      <c r="L350" s="538">
        <f t="shared" si="100"/>
        <v>0</v>
      </c>
      <c r="M350" s="538" t="str">
        <f t="shared" si="101"/>
        <v>0%</v>
      </c>
      <c r="N350" s="585" t="s">
        <v>7935</v>
      </c>
      <c r="O350" s="585" t="s">
        <v>7935</v>
      </c>
      <c r="P350" s="585" t="s">
        <v>7935</v>
      </c>
      <c r="U350" s="1295"/>
      <c r="V350" s="1295"/>
      <c r="W350" s="547">
        <f t="shared" si="96"/>
        <v>0</v>
      </c>
      <c r="X350" s="547">
        <f t="shared" si="97"/>
        <v>0</v>
      </c>
      <c r="Z350" s="447" t="s">
        <v>5028</v>
      </c>
      <c r="AA350" s="542">
        <v>8</v>
      </c>
      <c r="BG350" s="447">
        <f t="shared" si="102"/>
        <v>0</v>
      </c>
      <c r="CA350" s="926"/>
      <c r="CB350" s="1295">
        <f t="shared" si="103"/>
        <v>8555</v>
      </c>
      <c r="CC350" s="1295">
        <f t="shared" si="104"/>
        <v>8555</v>
      </c>
      <c r="CD350" s="447">
        <v>351</v>
      </c>
      <c r="CE350" s="1295" t="s">
        <v>2016</v>
      </c>
      <c r="CF350" s="1344"/>
      <c r="CG350" s="1366">
        <v>0.4996673221652152</v>
      </c>
      <c r="CH350" s="1367"/>
      <c r="CI350" s="1366">
        <v>0</v>
      </c>
      <c r="CJ350" s="1368"/>
      <c r="CK350" s="1366">
        <v>0.50033267783478474</v>
      </c>
    </row>
    <row r="351" spans="1:89">
      <c r="A351" s="447">
        <f t="shared" si="98"/>
        <v>5984</v>
      </c>
      <c r="B351" s="571" t="s">
        <v>7865</v>
      </c>
      <c r="E351" s="449">
        <v>1</v>
      </c>
      <c r="F351" s="449">
        <v>0</v>
      </c>
      <c r="G351" s="1295"/>
      <c r="H351" s="911">
        <f t="shared" ref="H351" si="110">E351</f>
        <v>1</v>
      </c>
      <c r="I351" s="911">
        <f t="shared" ref="I351" si="111">F351</f>
        <v>0</v>
      </c>
      <c r="J351" s="110"/>
      <c r="K351" s="538">
        <f t="shared" si="99"/>
        <v>0.50800000000000001</v>
      </c>
      <c r="L351" s="538">
        <f t="shared" si="100"/>
        <v>0</v>
      </c>
      <c r="M351" s="538">
        <f t="shared" si="101"/>
        <v>0.49200000000000005</v>
      </c>
      <c r="N351" s="538">
        <f t="shared" ref="N351" si="112">IFERROR(VLOOKUP($A351,three,5,0),"")</f>
        <v>0.50800000000000001</v>
      </c>
      <c r="O351" s="538">
        <f t="shared" ref="O351" si="113">IFERROR(VLOOKUP($A351,three,7,0),"")</f>
        <v>0</v>
      </c>
      <c r="P351" s="538">
        <f t="shared" ref="P351" si="114">IFERROR(VLOOKUP($A351,three,9,0),"")</f>
        <v>0.49200000000000005</v>
      </c>
      <c r="U351" s="1295"/>
      <c r="V351" s="1295"/>
      <c r="W351" s="547">
        <f t="shared" si="96"/>
        <v>0</v>
      </c>
      <c r="X351" s="547">
        <f t="shared" si="97"/>
        <v>0</v>
      </c>
      <c r="Z351" s="447" t="s">
        <v>5029</v>
      </c>
      <c r="AA351" s="542">
        <v>8</v>
      </c>
      <c r="BG351" s="447">
        <f t="shared" si="102"/>
        <v>0</v>
      </c>
      <c r="CA351" s="926"/>
      <c r="CB351" s="1295">
        <f t="shared" si="103"/>
        <v>8556</v>
      </c>
      <c r="CC351" s="1295">
        <f t="shared" si="104"/>
        <v>8556</v>
      </c>
      <c r="CD351" s="1295">
        <v>352</v>
      </c>
      <c r="CE351" s="1295" t="s">
        <v>2017</v>
      </c>
      <c r="CF351" s="1344"/>
      <c r="CG351" s="1366">
        <v>0.46913690306384437</v>
      </c>
      <c r="CH351" s="1367"/>
      <c r="CI351" s="1366">
        <v>0</v>
      </c>
      <c r="CJ351" s="1368"/>
      <c r="CK351" s="1366">
        <v>0.53086309693615563</v>
      </c>
    </row>
    <row r="352" spans="1:89">
      <c r="A352" s="447">
        <f t="shared" si="98"/>
        <v>5983</v>
      </c>
      <c r="B352" s="571" t="s">
        <v>7866</v>
      </c>
      <c r="E352" s="449">
        <v>1</v>
      </c>
      <c r="F352" s="449">
        <v>0</v>
      </c>
      <c r="G352" s="1295"/>
      <c r="H352" s="585" t="s">
        <v>7935</v>
      </c>
      <c r="I352" s="585" t="s">
        <v>7935</v>
      </c>
      <c r="J352" s="110"/>
      <c r="K352" s="538" t="str">
        <f t="shared" si="99"/>
        <v>0%</v>
      </c>
      <c r="L352" s="538">
        <f t="shared" si="100"/>
        <v>0</v>
      </c>
      <c r="M352" s="538" t="str">
        <f t="shared" si="101"/>
        <v>0%</v>
      </c>
      <c r="N352" s="585" t="s">
        <v>7935</v>
      </c>
      <c r="O352" s="585" t="s">
        <v>7935</v>
      </c>
      <c r="P352" s="585" t="s">
        <v>7935</v>
      </c>
      <c r="U352" s="1295"/>
      <c r="V352" s="1295"/>
      <c r="W352" s="547">
        <f t="shared" si="96"/>
        <v>0</v>
      </c>
      <c r="X352" s="547">
        <f t="shared" si="97"/>
        <v>0</v>
      </c>
      <c r="Z352" s="447" t="s">
        <v>5030</v>
      </c>
      <c r="AA352" s="542">
        <v>8</v>
      </c>
      <c r="BG352" s="447">
        <f t="shared" si="102"/>
        <v>0</v>
      </c>
      <c r="CA352" s="926"/>
      <c r="CB352" s="1295">
        <f t="shared" si="103"/>
        <v>8557</v>
      </c>
      <c r="CC352" s="1295">
        <f t="shared" si="104"/>
        <v>8557</v>
      </c>
      <c r="CD352" s="1295">
        <v>353</v>
      </c>
      <c r="CE352" s="1295" t="s">
        <v>8007</v>
      </c>
      <c r="CF352" s="1344"/>
      <c r="CG352" s="1366">
        <v>0.51795300756573193</v>
      </c>
      <c r="CH352" s="1367"/>
      <c r="CI352" s="1366">
        <v>0</v>
      </c>
      <c r="CJ352" s="1368"/>
      <c r="CK352" s="1366">
        <v>0.48204699243426802</v>
      </c>
    </row>
    <row r="353" spans="1:89">
      <c r="A353" s="447">
        <f t="shared" si="98"/>
        <v>8839</v>
      </c>
      <c r="B353" s="571" t="s">
        <v>7867</v>
      </c>
      <c r="E353" s="449">
        <v>1</v>
      </c>
      <c r="F353" s="449">
        <v>0</v>
      </c>
      <c r="G353" s="1295"/>
      <c r="H353" s="585" t="s">
        <v>7935</v>
      </c>
      <c r="I353" s="585" t="s">
        <v>7935</v>
      </c>
      <c r="J353" s="110"/>
      <c r="K353" s="538" t="str">
        <f t="shared" si="99"/>
        <v>0%</v>
      </c>
      <c r="L353" s="538">
        <f t="shared" si="100"/>
        <v>0</v>
      </c>
      <c r="M353" s="538" t="str">
        <f t="shared" si="101"/>
        <v>0%</v>
      </c>
      <c r="N353" s="585" t="s">
        <v>7935</v>
      </c>
      <c r="O353" s="585" t="s">
        <v>7935</v>
      </c>
      <c r="P353" s="585" t="s">
        <v>7935</v>
      </c>
      <c r="U353" s="1295"/>
      <c r="V353" s="1295"/>
      <c r="W353" s="547">
        <f t="shared" si="96"/>
        <v>0</v>
      </c>
      <c r="X353" s="547">
        <f t="shared" si="97"/>
        <v>0</v>
      </c>
      <c r="Z353" s="447" t="s">
        <v>5031</v>
      </c>
      <c r="AA353" s="542">
        <v>8</v>
      </c>
      <c r="BG353" s="447">
        <f t="shared" si="102"/>
        <v>0</v>
      </c>
      <c r="CA353" s="926"/>
      <c r="CB353" s="1295">
        <f t="shared" si="103"/>
        <v>8558</v>
      </c>
      <c r="CC353" s="1295">
        <f t="shared" si="104"/>
        <v>8558</v>
      </c>
      <c r="CD353" s="1295">
        <v>354</v>
      </c>
      <c r="CE353" s="1295" t="s">
        <v>2018</v>
      </c>
      <c r="CF353" s="1344"/>
      <c r="CG353" s="1366">
        <v>0.5221859686426904</v>
      </c>
      <c r="CH353" s="1367"/>
      <c r="CI353" s="1366">
        <v>0</v>
      </c>
      <c r="CJ353" s="1368"/>
      <c r="CK353" s="1366">
        <v>0.4778140313573096</v>
      </c>
    </row>
    <row r="354" spans="1:89">
      <c r="A354" s="447">
        <f t="shared" si="98"/>
        <v>5986</v>
      </c>
      <c r="B354" s="571" t="s">
        <v>7868</v>
      </c>
      <c r="E354" s="449">
        <v>1</v>
      </c>
      <c r="F354" s="449">
        <v>0</v>
      </c>
      <c r="G354" s="1295"/>
      <c r="H354" s="585" t="s">
        <v>7935</v>
      </c>
      <c r="I354" s="585" t="s">
        <v>7935</v>
      </c>
      <c r="J354" s="110"/>
      <c r="K354" s="538" t="str">
        <f t="shared" si="99"/>
        <v>0%</v>
      </c>
      <c r="L354" s="538">
        <f t="shared" si="100"/>
        <v>0</v>
      </c>
      <c r="M354" s="538" t="str">
        <f t="shared" si="101"/>
        <v>0%</v>
      </c>
      <c r="N354" s="585" t="s">
        <v>7935</v>
      </c>
      <c r="O354" s="585" t="s">
        <v>7935</v>
      </c>
      <c r="P354" s="585" t="s">
        <v>7935</v>
      </c>
      <c r="U354" s="1295"/>
      <c r="V354" s="1295"/>
      <c r="W354" s="547">
        <f t="shared" si="96"/>
        <v>0</v>
      </c>
      <c r="X354" s="547">
        <f t="shared" si="97"/>
        <v>0</v>
      </c>
      <c r="Z354" s="447" t="s">
        <v>5032</v>
      </c>
      <c r="AA354" s="542">
        <v>8</v>
      </c>
      <c r="BG354" s="447">
        <f t="shared" si="102"/>
        <v>0</v>
      </c>
      <c r="CA354" s="926"/>
      <c r="CB354" s="1295">
        <f t="shared" si="103"/>
        <v>8560</v>
      </c>
      <c r="CC354" s="1295">
        <f t="shared" si="104"/>
        <v>8560</v>
      </c>
      <c r="CD354" s="1295">
        <v>355</v>
      </c>
      <c r="CE354" s="1295" t="s">
        <v>2019</v>
      </c>
      <c r="CF354" s="1344"/>
      <c r="CG354" s="1366">
        <v>0.43923324791312512</v>
      </c>
      <c r="CH354" s="1367"/>
      <c r="CI354" s="1366">
        <v>0</v>
      </c>
      <c r="CJ354" s="1368"/>
      <c r="CK354" s="1366">
        <v>0.52567680714485066</v>
      </c>
    </row>
    <row r="355" spans="1:89">
      <c r="A355" s="447">
        <f t="shared" si="98"/>
        <v>6089</v>
      </c>
      <c r="B355" s="571" t="s">
        <v>7869</v>
      </c>
      <c r="E355" s="449">
        <v>1</v>
      </c>
      <c r="F355" s="449">
        <v>0</v>
      </c>
      <c r="G355" s="1295"/>
      <c r="H355" s="585" t="s">
        <v>7935</v>
      </c>
      <c r="I355" s="585" t="s">
        <v>7935</v>
      </c>
      <c r="J355" s="110"/>
      <c r="K355" s="538" t="str">
        <f t="shared" si="99"/>
        <v>0%</v>
      </c>
      <c r="L355" s="538">
        <f t="shared" si="100"/>
        <v>0</v>
      </c>
      <c r="M355" s="538" t="str">
        <f t="shared" si="101"/>
        <v>0%</v>
      </c>
      <c r="N355" s="585" t="s">
        <v>7935</v>
      </c>
      <c r="O355" s="585" t="s">
        <v>7935</v>
      </c>
      <c r="P355" s="585" t="s">
        <v>7935</v>
      </c>
      <c r="U355" s="1295"/>
      <c r="V355" s="1295"/>
      <c r="W355" s="547">
        <f t="shared" si="96"/>
        <v>0</v>
      </c>
      <c r="X355" s="547">
        <f t="shared" si="97"/>
        <v>0</v>
      </c>
      <c r="Z355" s="447" t="s">
        <v>5033</v>
      </c>
      <c r="AA355" s="542">
        <v>8</v>
      </c>
      <c r="BG355" s="447">
        <f t="shared" si="102"/>
        <v>0</v>
      </c>
      <c r="CA355" s="926"/>
      <c r="CB355" s="1295">
        <f t="shared" si="103"/>
        <v>8562</v>
      </c>
      <c r="CC355" s="1295">
        <f t="shared" si="104"/>
        <v>8562</v>
      </c>
      <c r="CD355" s="1295">
        <v>356</v>
      </c>
      <c r="CE355" s="1295" t="s">
        <v>6261</v>
      </c>
      <c r="CF355" s="1344"/>
      <c r="CG355" s="1366">
        <v>0.49256076819071426</v>
      </c>
      <c r="CH355" s="1367"/>
      <c r="CI355" s="1366">
        <v>0</v>
      </c>
      <c r="CJ355" s="1368"/>
      <c r="CK355" s="1366">
        <v>0.50743923180928574</v>
      </c>
    </row>
    <row r="356" spans="1:89">
      <c r="A356" s="447">
        <f t="shared" si="98"/>
        <v>1013</v>
      </c>
      <c r="B356" s="571" t="s">
        <v>7870</v>
      </c>
      <c r="E356" s="449">
        <v>1</v>
      </c>
      <c r="F356" s="449">
        <v>0</v>
      </c>
      <c r="G356" s="1295"/>
      <c r="H356" s="585" t="s">
        <v>7935</v>
      </c>
      <c r="I356" s="585" t="s">
        <v>7935</v>
      </c>
      <c r="J356" s="110"/>
      <c r="K356" s="538" t="str">
        <f t="shared" si="99"/>
        <v>0%</v>
      </c>
      <c r="L356" s="538">
        <f t="shared" si="100"/>
        <v>0</v>
      </c>
      <c r="M356" s="538" t="str">
        <f t="shared" si="101"/>
        <v>0%</v>
      </c>
      <c r="N356" s="585" t="s">
        <v>7935</v>
      </c>
      <c r="O356" s="585" t="s">
        <v>7935</v>
      </c>
      <c r="P356" s="585" t="s">
        <v>7935</v>
      </c>
      <c r="U356" s="1295"/>
      <c r="V356" s="1295"/>
      <c r="W356" s="547">
        <f t="shared" si="96"/>
        <v>0</v>
      </c>
      <c r="X356" s="547">
        <f t="shared" si="97"/>
        <v>0</v>
      </c>
      <c r="Z356" s="447" t="s">
        <v>5034</v>
      </c>
      <c r="AA356" s="542">
        <v>8</v>
      </c>
      <c r="BG356" s="447">
        <f t="shared" si="102"/>
        <v>0</v>
      </c>
      <c r="CA356" s="926"/>
      <c r="CB356" s="1295">
        <f t="shared" si="103"/>
        <v>8569</v>
      </c>
      <c r="CC356" s="1295">
        <f t="shared" si="104"/>
        <v>8569</v>
      </c>
      <c r="CD356" s="1295">
        <v>357</v>
      </c>
      <c r="CE356" s="1295" t="s">
        <v>8024</v>
      </c>
      <c r="CF356" s="1344"/>
      <c r="CG356" s="1366" t="s">
        <v>8073</v>
      </c>
      <c r="CH356" s="1367"/>
      <c r="CI356" s="1366">
        <v>0</v>
      </c>
      <c r="CJ356" s="1368"/>
      <c r="CK356" s="1366" t="s">
        <v>8073</v>
      </c>
    </row>
    <row r="357" spans="1:89">
      <c r="A357" s="1295">
        <f t="shared" si="98"/>
        <v>5982</v>
      </c>
      <c r="B357" s="571" t="s">
        <v>7871</v>
      </c>
      <c r="E357" s="449">
        <v>1</v>
      </c>
      <c r="F357" s="449">
        <v>0</v>
      </c>
      <c r="G357" s="1295"/>
      <c r="H357" s="585" t="s">
        <v>7935</v>
      </c>
      <c r="I357" s="585" t="s">
        <v>7935</v>
      </c>
      <c r="J357" s="110"/>
      <c r="K357" s="538" t="str">
        <f t="shared" si="99"/>
        <v>0%</v>
      </c>
      <c r="L357" s="538">
        <f t="shared" si="100"/>
        <v>0</v>
      </c>
      <c r="M357" s="538" t="str">
        <f t="shared" si="101"/>
        <v>0%</v>
      </c>
      <c r="N357" s="585" t="s">
        <v>7935</v>
      </c>
      <c r="O357" s="585" t="s">
        <v>7935</v>
      </c>
      <c r="P357" s="585" t="s">
        <v>7935</v>
      </c>
      <c r="U357" s="1295"/>
      <c r="V357" s="1295"/>
      <c r="W357" s="547">
        <f t="shared" si="96"/>
        <v>0</v>
      </c>
      <c r="X357" s="547">
        <f t="shared" si="97"/>
        <v>0</v>
      </c>
      <c r="Z357" s="447" t="s">
        <v>5035</v>
      </c>
      <c r="AA357" s="542">
        <v>8</v>
      </c>
      <c r="BG357" s="447">
        <f t="shared" si="102"/>
        <v>0</v>
      </c>
      <c r="CA357" s="926"/>
      <c r="CB357" s="1295">
        <f t="shared" si="103"/>
        <v>8570</v>
      </c>
      <c r="CC357" s="1295">
        <f t="shared" si="104"/>
        <v>8570</v>
      </c>
      <c r="CD357" s="1295">
        <v>358</v>
      </c>
      <c r="CE357" s="1295" t="s">
        <v>8072</v>
      </c>
      <c r="CF357" s="1344"/>
      <c r="CG357" s="1366" t="s">
        <v>8073</v>
      </c>
      <c r="CH357" s="1367"/>
      <c r="CI357" s="1366">
        <v>0</v>
      </c>
      <c r="CJ357" s="1368"/>
      <c r="CK357" s="1366" t="s">
        <v>8073</v>
      </c>
    </row>
    <row r="358" spans="1:89">
      <c r="A358" s="447">
        <f t="shared" si="98"/>
        <v>6274</v>
      </c>
      <c r="B358" s="571" t="s">
        <v>7872</v>
      </c>
      <c r="E358" s="449">
        <v>1</v>
      </c>
      <c r="F358" s="449">
        <v>0</v>
      </c>
      <c r="G358" s="1295"/>
      <c r="H358" s="585" t="s">
        <v>7935</v>
      </c>
      <c r="I358" s="585" t="s">
        <v>7935</v>
      </c>
      <c r="J358" s="110"/>
      <c r="K358" s="538" t="str">
        <f t="shared" si="99"/>
        <v>0%</v>
      </c>
      <c r="L358" s="538">
        <f t="shared" si="100"/>
        <v>0</v>
      </c>
      <c r="M358" s="538" t="str">
        <f t="shared" si="101"/>
        <v>0%</v>
      </c>
      <c r="N358" s="585" t="s">
        <v>7935</v>
      </c>
      <c r="O358" s="585" t="s">
        <v>7935</v>
      </c>
      <c r="P358" s="585" t="s">
        <v>7935</v>
      </c>
      <c r="U358" s="1295"/>
      <c r="V358" s="1295"/>
      <c r="W358" s="547">
        <f t="shared" si="96"/>
        <v>0</v>
      </c>
      <c r="X358" s="547">
        <f t="shared" si="97"/>
        <v>0</v>
      </c>
      <c r="Z358" s="447" t="s">
        <v>5036</v>
      </c>
      <c r="AA358" s="542">
        <v>8</v>
      </c>
      <c r="BG358" s="447">
        <f t="shared" si="102"/>
        <v>0</v>
      </c>
      <c r="CA358" s="926"/>
      <c r="CB358" s="1295">
        <f t="shared" si="103"/>
        <v>8600</v>
      </c>
      <c r="CC358" s="1295">
        <f t="shared" si="104"/>
        <v>8600</v>
      </c>
      <c r="CD358" s="1295">
        <v>359</v>
      </c>
      <c r="CE358" s="1295" t="s">
        <v>2020</v>
      </c>
      <c r="CF358" s="1344"/>
      <c r="CG358" s="1366">
        <v>0.48864972026564008</v>
      </c>
      <c r="CH358" s="1367"/>
      <c r="CI358" s="1366">
        <v>0</v>
      </c>
      <c r="CJ358" s="1368"/>
      <c r="CK358" s="1366">
        <v>0.51135027973435987</v>
      </c>
    </row>
    <row r="359" spans="1:89">
      <c r="A359" s="447">
        <f t="shared" si="98"/>
        <v>6271</v>
      </c>
      <c r="B359" s="571" t="s">
        <v>7873</v>
      </c>
      <c r="E359" s="449">
        <v>1</v>
      </c>
      <c r="F359" s="449">
        <v>0</v>
      </c>
      <c r="G359" s="1295"/>
      <c r="H359" s="585" t="s">
        <v>7935</v>
      </c>
      <c r="I359" s="585" t="s">
        <v>7935</v>
      </c>
      <c r="J359" s="110"/>
      <c r="K359" s="538" t="str">
        <f t="shared" si="99"/>
        <v>0%</v>
      </c>
      <c r="L359" s="538">
        <f t="shared" si="100"/>
        <v>0</v>
      </c>
      <c r="M359" s="538" t="str">
        <f t="shared" si="101"/>
        <v>0%</v>
      </c>
      <c r="N359" s="585" t="s">
        <v>7935</v>
      </c>
      <c r="O359" s="585" t="s">
        <v>7935</v>
      </c>
      <c r="P359" s="585" t="s">
        <v>7935</v>
      </c>
      <c r="U359" s="1295"/>
      <c r="V359" s="1295"/>
      <c r="W359" s="547">
        <f t="shared" si="96"/>
        <v>0</v>
      </c>
      <c r="X359" s="547">
        <f t="shared" si="97"/>
        <v>0</v>
      </c>
      <c r="Z359" s="447" t="s">
        <v>5037</v>
      </c>
      <c r="AA359" s="542">
        <v>8</v>
      </c>
      <c r="BG359" s="447">
        <f t="shared" si="102"/>
        <v>0</v>
      </c>
      <c r="CA359" s="926"/>
      <c r="CB359" s="1295">
        <f t="shared" si="103"/>
        <v>8700</v>
      </c>
      <c r="CC359" s="1295">
        <f t="shared" si="104"/>
        <v>8700</v>
      </c>
      <c r="CD359" s="1295">
        <v>360</v>
      </c>
      <c r="CE359" s="1295" t="s">
        <v>2021</v>
      </c>
      <c r="CF359" s="1344"/>
      <c r="CG359" s="1366">
        <v>0.44027429676467222</v>
      </c>
      <c r="CH359" s="1367"/>
      <c r="CI359" s="1366">
        <v>0</v>
      </c>
      <c r="CJ359" s="1368"/>
      <c r="CK359" s="1366">
        <v>0.55972570323532778</v>
      </c>
    </row>
    <row r="360" spans="1:89">
      <c r="A360" s="447">
        <f t="shared" si="98"/>
        <v>5994</v>
      </c>
      <c r="B360" s="571" t="s">
        <v>7874</v>
      </c>
      <c r="E360" s="449">
        <v>1</v>
      </c>
      <c r="F360" s="449">
        <v>0</v>
      </c>
      <c r="G360" s="1295"/>
      <c r="H360" s="911">
        <f t="shared" ref="H360" si="115">E360</f>
        <v>1</v>
      </c>
      <c r="I360" s="911">
        <f t="shared" ref="I360" si="116">F360</f>
        <v>0</v>
      </c>
      <c r="J360" s="110"/>
      <c r="K360" s="538">
        <f t="shared" si="99"/>
        <v>0.44607583440550974</v>
      </c>
      <c r="L360" s="538">
        <f t="shared" si="100"/>
        <v>0</v>
      </c>
      <c r="M360" s="538">
        <f t="shared" si="101"/>
        <v>0.55324301823961253</v>
      </c>
      <c r="N360" s="538">
        <f t="shared" ref="N360" si="117">IFERROR(VLOOKUP($A360,three,5,0),"")</f>
        <v>0.44607583440550974</v>
      </c>
      <c r="O360" s="538">
        <f t="shared" ref="O360" si="118">IFERROR(VLOOKUP($A360,three,7,0),"")</f>
        <v>0</v>
      </c>
      <c r="P360" s="538">
        <f t="shared" ref="P360" si="119">IFERROR(VLOOKUP($A360,three,9,0),"")</f>
        <v>0.55324301823961253</v>
      </c>
      <c r="U360" s="1295"/>
      <c r="V360" s="1295"/>
      <c r="W360" s="547">
        <f t="shared" si="96"/>
        <v>0</v>
      </c>
      <c r="X360" s="547">
        <f t="shared" si="97"/>
        <v>0</v>
      </c>
      <c r="Z360" s="447" t="s">
        <v>5038</v>
      </c>
      <c r="AA360" s="542">
        <v>8</v>
      </c>
      <c r="BG360" s="447">
        <f t="shared" si="102"/>
        <v>0</v>
      </c>
      <c r="CA360" s="926"/>
      <c r="CB360" s="1295">
        <f t="shared" si="103"/>
        <v>8701</v>
      </c>
      <c r="CC360" s="1295">
        <f t="shared" si="104"/>
        <v>8701</v>
      </c>
      <c r="CD360" s="1295">
        <v>361</v>
      </c>
      <c r="CE360" s="1295" t="s">
        <v>2022</v>
      </c>
      <c r="CF360" s="1344"/>
      <c r="CG360" s="1366">
        <v>0.46994485082031523</v>
      </c>
      <c r="CH360" s="1367"/>
      <c r="CI360" s="1366">
        <v>0</v>
      </c>
      <c r="CJ360" s="1368"/>
      <c r="CK360" s="1366">
        <v>0.53005514917968477</v>
      </c>
    </row>
    <row r="361" spans="1:89">
      <c r="A361" s="447">
        <f t="shared" si="98"/>
        <v>2055</v>
      </c>
      <c r="B361" s="571" t="s">
        <v>7875</v>
      </c>
      <c r="E361" s="449">
        <v>1</v>
      </c>
      <c r="F361" s="449">
        <v>0</v>
      </c>
      <c r="H361" s="585" t="s">
        <v>7935</v>
      </c>
      <c r="I361" s="585" t="s">
        <v>7935</v>
      </c>
      <c r="J361" s="110"/>
      <c r="K361" s="538" t="str">
        <f t="shared" si="99"/>
        <v>0%</v>
      </c>
      <c r="L361" s="538">
        <f t="shared" si="100"/>
        <v>0</v>
      </c>
      <c r="M361" s="538" t="str">
        <f t="shared" si="101"/>
        <v>0%</v>
      </c>
      <c r="N361" s="585" t="s">
        <v>7935</v>
      </c>
      <c r="O361" s="585" t="s">
        <v>7935</v>
      </c>
      <c r="P361" s="585" t="s">
        <v>7935</v>
      </c>
      <c r="W361" s="547">
        <f t="shared" si="96"/>
        <v>0</v>
      </c>
      <c r="X361" s="547">
        <f t="shared" si="97"/>
        <v>0</v>
      </c>
      <c r="Z361" s="447" t="s">
        <v>5039</v>
      </c>
      <c r="AA361" s="542">
        <v>8</v>
      </c>
      <c r="BG361" s="447">
        <f t="shared" si="102"/>
        <v>0</v>
      </c>
      <c r="CA361" s="926"/>
      <c r="CB361" s="1295">
        <f t="shared" si="103"/>
        <v>8725</v>
      </c>
      <c r="CC361" s="1295">
        <f t="shared" si="104"/>
        <v>8725</v>
      </c>
      <c r="CD361" s="1295">
        <v>362</v>
      </c>
      <c r="CE361" s="1295" t="s">
        <v>2023</v>
      </c>
      <c r="CF361" s="1344"/>
      <c r="CG361" s="1366">
        <v>0.40973458044818539</v>
      </c>
      <c r="CH361" s="1367"/>
      <c r="CI361" s="1366">
        <v>0</v>
      </c>
      <c r="CJ361" s="1368"/>
      <c r="CK361" s="1366">
        <v>0.59026541955181455</v>
      </c>
    </row>
    <row r="362" spans="1:89">
      <c r="A362" s="1295">
        <f t="shared" si="98"/>
        <v>141</v>
      </c>
      <c r="B362" s="571" t="s">
        <v>7876</v>
      </c>
      <c r="E362" s="449">
        <v>1</v>
      </c>
      <c r="F362" s="449">
        <v>0</v>
      </c>
      <c r="G362" s="1295"/>
      <c r="H362" s="585" t="s">
        <v>7935</v>
      </c>
      <c r="I362" s="585" t="s">
        <v>7935</v>
      </c>
      <c r="J362" s="110"/>
      <c r="K362" s="538" t="str">
        <f t="shared" si="99"/>
        <v>0%</v>
      </c>
      <c r="L362" s="538">
        <f t="shared" si="100"/>
        <v>0</v>
      </c>
      <c r="M362" s="538" t="str">
        <f t="shared" si="101"/>
        <v>0%</v>
      </c>
      <c r="N362" s="585" t="s">
        <v>7935</v>
      </c>
      <c r="O362" s="585" t="s">
        <v>7935</v>
      </c>
      <c r="P362" s="585" t="s">
        <v>7935</v>
      </c>
      <c r="U362" s="1295"/>
      <c r="V362" s="1295"/>
      <c r="W362" s="547">
        <f t="shared" si="96"/>
        <v>0</v>
      </c>
      <c r="X362" s="547">
        <f t="shared" si="97"/>
        <v>0</v>
      </c>
      <c r="Z362" s="447" t="s">
        <v>5040</v>
      </c>
      <c r="AA362" s="542">
        <v>8</v>
      </c>
      <c r="BG362" s="447">
        <f t="shared" si="102"/>
        <v>0</v>
      </c>
      <c r="CA362" s="926"/>
      <c r="CB362" s="1295">
        <f t="shared" si="103"/>
        <v>8740</v>
      </c>
      <c r="CC362" s="1295">
        <f t="shared" si="104"/>
        <v>8740</v>
      </c>
      <c r="CD362" s="1295">
        <v>363</v>
      </c>
      <c r="CE362" s="1295" t="s">
        <v>2024</v>
      </c>
      <c r="CF362" s="1344"/>
      <c r="CG362" s="1366">
        <v>0.45785008946914973</v>
      </c>
      <c r="CH362" s="1367"/>
      <c r="CI362" s="1366">
        <v>0</v>
      </c>
      <c r="CJ362" s="1368"/>
      <c r="CK362" s="1366">
        <v>0.54214991053085027</v>
      </c>
    </row>
    <row r="363" spans="1:89">
      <c r="A363" s="447">
        <f t="shared" si="98"/>
        <v>8838</v>
      </c>
      <c r="B363" s="571" t="s">
        <v>7877</v>
      </c>
      <c r="E363" s="449">
        <v>1</v>
      </c>
      <c r="F363" s="449">
        <v>0</v>
      </c>
      <c r="G363" s="1295"/>
      <c r="H363" s="585" t="s">
        <v>7935</v>
      </c>
      <c r="I363" s="585" t="s">
        <v>7935</v>
      </c>
      <c r="J363" s="110"/>
      <c r="K363" s="538" t="str">
        <f t="shared" si="99"/>
        <v>0%</v>
      </c>
      <c r="L363" s="538">
        <f t="shared" si="100"/>
        <v>0</v>
      </c>
      <c r="M363" s="538" t="str">
        <f t="shared" si="101"/>
        <v>0%</v>
      </c>
      <c r="N363" s="585" t="s">
        <v>7935</v>
      </c>
      <c r="O363" s="585" t="s">
        <v>7935</v>
      </c>
      <c r="P363" s="585" t="s">
        <v>7935</v>
      </c>
      <c r="U363" s="1295"/>
      <c r="V363" s="1295"/>
      <c r="W363" s="547">
        <f t="shared" si="96"/>
        <v>0</v>
      </c>
      <c r="X363" s="547">
        <f t="shared" si="97"/>
        <v>0</v>
      </c>
      <c r="Z363" s="447" t="s">
        <v>5041</v>
      </c>
      <c r="AA363" s="542">
        <v>8</v>
      </c>
      <c r="BG363" s="447">
        <f t="shared" si="102"/>
        <v>0</v>
      </c>
      <c r="CA363" s="926"/>
      <c r="CB363" s="1295">
        <f t="shared" si="103"/>
        <v>8749</v>
      </c>
      <c r="CC363" s="1295">
        <f t="shared" si="104"/>
        <v>8749</v>
      </c>
      <c r="CD363" s="1295">
        <v>364</v>
      </c>
      <c r="CE363" s="1295" t="s">
        <v>8025</v>
      </c>
      <c r="CF363" s="1344"/>
      <c r="CG363" s="1366" t="s">
        <v>8073</v>
      </c>
      <c r="CH363" s="1367"/>
      <c r="CI363" s="1366">
        <v>0</v>
      </c>
      <c r="CJ363" s="1368"/>
      <c r="CK363" s="1366" t="s">
        <v>8073</v>
      </c>
    </row>
    <row r="364" spans="1:89">
      <c r="A364" s="447">
        <f t="shared" si="98"/>
        <v>3240</v>
      </c>
      <c r="B364" s="571" t="s">
        <v>7878</v>
      </c>
      <c r="E364" s="449">
        <v>1</v>
      </c>
      <c r="F364" s="449">
        <v>0</v>
      </c>
      <c r="G364" s="1295"/>
      <c r="H364" s="585" t="s">
        <v>7935</v>
      </c>
      <c r="I364" s="585" t="s">
        <v>7935</v>
      </c>
      <c r="J364" s="110"/>
      <c r="K364" s="538" t="str">
        <f t="shared" si="99"/>
        <v>0%</v>
      </c>
      <c r="L364" s="538">
        <f t="shared" si="100"/>
        <v>0</v>
      </c>
      <c r="M364" s="538" t="str">
        <f t="shared" si="101"/>
        <v>0%</v>
      </c>
      <c r="N364" s="585" t="s">
        <v>7935</v>
      </c>
      <c r="O364" s="585" t="s">
        <v>7935</v>
      </c>
      <c r="P364" s="585" t="s">
        <v>7935</v>
      </c>
      <c r="U364" s="1295"/>
      <c r="V364" s="1295"/>
      <c r="W364" s="547">
        <f t="shared" si="96"/>
        <v>0</v>
      </c>
      <c r="X364" s="547">
        <f t="shared" si="97"/>
        <v>0</v>
      </c>
      <c r="Z364" s="447" t="s">
        <v>5042</v>
      </c>
      <c r="AA364" s="542">
        <v>8</v>
      </c>
      <c r="BG364" s="447">
        <f t="shared" si="102"/>
        <v>0</v>
      </c>
      <c r="CA364" s="926"/>
      <c r="CB364" s="1295">
        <f t="shared" si="103"/>
        <v>8770</v>
      </c>
      <c r="CC364" s="1295">
        <f t="shared" si="104"/>
        <v>8770</v>
      </c>
      <c r="CD364" s="1295">
        <v>365</v>
      </c>
      <c r="CE364" s="1295" t="s">
        <v>2025</v>
      </c>
      <c r="CF364" s="1344"/>
      <c r="CG364" s="1366">
        <v>0.45494279615554023</v>
      </c>
      <c r="CH364" s="1367"/>
      <c r="CI364" s="1366">
        <v>0</v>
      </c>
      <c r="CJ364" s="1368"/>
      <c r="CK364" s="1366">
        <v>0.54505720384445977</v>
      </c>
    </row>
    <row r="365" spans="1:89">
      <c r="A365" s="447">
        <f t="shared" si="98"/>
        <v>5981</v>
      </c>
      <c r="B365" s="571" t="s">
        <v>7879</v>
      </c>
      <c r="E365" s="449">
        <v>1</v>
      </c>
      <c r="F365" s="449">
        <v>0</v>
      </c>
      <c r="G365" s="1295"/>
      <c r="H365" s="585" t="s">
        <v>7935</v>
      </c>
      <c r="I365" s="585" t="s">
        <v>7935</v>
      </c>
      <c r="J365" s="110"/>
      <c r="K365" s="538" t="str">
        <f t="shared" si="99"/>
        <v>0%</v>
      </c>
      <c r="L365" s="538">
        <f t="shared" si="100"/>
        <v>0</v>
      </c>
      <c r="M365" s="538" t="str">
        <f t="shared" si="101"/>
        <v>0%</v>
      </c>
      <c r="N365" s="585" t="s">
        <v>7935</v>
      </c>
      <c r="O365" s="585" t="s">
        <v>7935</v>
      </c>
      <c r="P365" s="585" t="s">
        <v>7935</v>
      </c>
      <c r="U365" s="1295"/>
      <c r="V365" s="1295"/>
      <c r="W365" s="547">
        <f t="shared" si="96"/>
        <v>0</v>
      </c>
      <c r="X365" s="547">
        <f t="shared" si="97"/>
        <v>0</v>
      </c>
      <c r="Z365" s="447" t="s">
        <v>5043</v>
      </c>
      <c r="AA365" s="542">
        <v>8</v>
      </c>
      <c r="BG365" s="447">
        <f t="shared" si="102"/>
        <v>0</v>
      </c>
      <c r="CA365" s="926"/>
      <c r="CB365" s="1295">
        <f t="shared" si="103"/>
        <v>8788</v>
      </c>
      <c r="CC365" s="1295">
        <f t="shared" si="104"/>
        <v>8788</v>
      </c>
      <c r="CD365" s="1295">
        <v>366</v>
      </c>
      <c r="CE365" s="1295" t="s">
        <v>2026</v>
      </c>
      <c r="CF365" s="1344"/>
      <c r="CG365" s="1366">
        <v>0.47373434948285248</v>
      </c>
      <c r="CH365" s="1367"/>
      <c r="CI365" s="1366">
        <v>0</v>
      </c>
      <c r="CJ365" s="1368"/>
      <c r="CK365" s="1366">
        <v>0.51714752313554713</v>
      </c>
    </row>
    <row r="366" spans="1:89">
      <c r="A366" s="447">
        <f t="shared" si="98"/>
        <v>6332</v>
      </c>
      <c r="B366" s="571" t="s">
        <v>7880</v>
      </c>
      <c r="E366" s="449">
        <v>1</v>
      </c>
      <c r="F366" s="449">
        <v>0</v>
      </c>
      <c r="G366" s="1295"/>
      <c r="H366" s="911">
        <f t="shared" ref="H366" si="120">E366</f>
        <v>1</v>
      </c>
      <c r="I366" s="911">
        <f t="shared" ref="I366" si="121">F366</f>
        <v>0</v>
      </c>
      <c r="J366" s="110"/>
      <c r="K366" s="538">
        <f t="shared" si="99"/>
        <v>0.47099999999999997</v>
      </c>
      <c r="L366" s="538">
        <f t="shared" si="100"/>
        <v>0</v>
      </c>
      <c r="M366" s="538">
        <f t="shared" si="101"/>
        <v>0.52900000000000003</v>
      </c>
      <c r="N366" s="538">
        <f t="shared" ref="N366" si="122">IFERROR(VLOOKUP($A366,three,5,0),"")</f>
        <v>0.47099999999999997</v>
      </c>
      <c r="O366" s="538">
        <f t="shared" ref="O366" si="123">IFERROR(VLOOKUP($A366,three,7,0),"")</f>
        <v>0</v>
      </c>
      <c r="P366" s="538">
        <f t="shared" ref="P366" si="124">IFERROR(VLOOKUP($A366,three,9,0),"")</f>
        <v>0.52900000000000003</v>
      </c>
      <c r="U366" s="1295"/>
      <c r="V366" s="1295"/>
      <c r="W366" s="547">
        <f t="shared" si="96"/>
        <v>0</v>
      </c>
      <c r="X366" s="547">
        <f t="shared" si="97"/>
        <v>0</v>
      </c>
      <c r="Z366" s="447" t="s">
        <v>5044</v>
      </c>
      <c r="AA366" s="542">
        <v>8</v>
      </c>
      <c r="BG366" s="447">
        <f t="shared" si="102"/>
        <v>0</v>
      </c>
      <c r="CA366" s="926"/>
      <c r="CB366" s="1295">
        <f t="shared" si="103"/>
        <v>8789</v>
      </c>
      <c r="CC366" s="1295">
        <f t="shared" si="104"/>
        <v>8789</v>
      </c>
      <c r="CD366" s="1295">
        <v>367</v>
      </c>
      <c r="CE366" s="1295" t="s">
        <v>8026</v>
      </c>
      <c r="CF366" s="1344"/>
      <c r="CG366" s="1366" t="s">
        <v>8073</v>
      </c>
      <c r="CH366" s="1367"/>
      <c r="CI366" s="1366">
        <v>0</v>
      </c>
      <c r="CJ366" s="1368"/>
      <c r="CK366" s="1366" t="s">
        <v>8073</v>
      </c>
    </row>
    <row r="367" spans="1:89">
      <c r="A367" s="447">
        <f t="shared" si="98"/>
        <v>7020</v>
      </c>
      <c r="B367" s="571" t="s">
        <v>7881</v>
      </c>
      <c r="E367" s="449">
        <v>1</v>
      </c>
      <c r="F367" s="449">
        <v>0</v>
      </c>
      <c r="G367" s="1295"/>
      <c r="H367" s="585" t="s">
        <v>7935</v>
      </c>
      <c r="I367" s="585" t="s">
        <v>7935</v>
      </c>
      <c r="J367" s="110"/>
      <c r="K367" s="538" t="str">
        <f t="shared" si="99"/>
        <v>0%</v>
      </c>
      <c r="L367" s="538">
        <f t="shared" si="100"/>
        <v>0</v>
      </c>
      <c r="M367" s="538" t="str">
        <f t="shared" si="101"/>
        <v>0%</v>
      </c>
      <c r="N367" s="585" t="s">
        <v>7935</v>
      </c>
      <c r="O367" s="585" t="s">
        <v>7935</v>
      </c>
      <c r="P367" s="585" t="s">
        <v>7935</v>
      </c>
      <c r="U367" s="1295"/>
      <c r="V367" s="1295"/>
      <c r="W367" s="547">
        <f t="shared" si="96"/>
        <v>0</v>
      </c>
      <c r="X367" s="547">
        <f t="shared" si="97"/>
        <v>0</v>
      </c>
      <c r="Z367" s="447" t="s">
        <v>5045</v>
      </c>
      <c r="AA367" s="542">
        <v>8</v>
      </c>
      <c r="BG367" s="447">
        <f t="shared" si="102"/>
        <v>0</v>
      </c>
      <c r="CA367" s="926"/>
      <c r="CB367" s="1295">
        <f t="shared" si="103"/>
        <v>8790</v>
      </c>
      <c r="CC367" s="1295">
        <f t="shared" si="104"/>
        <v>8790</v>
      </c>
      <c r="CD367" s="1295">
        <v>368</v>
      </c>
      <c r="CE367" s="1295" t="s">
        <v>2027</v>
      </c>
      <c r="CF367" s="1344"/>
      <c r="CG367" s="1366">
        <v>0.45929477574667865</v>
      </c>
      <c r="CH367" s="1367"/>
      <c r="CI367" s="1366">
        <v>0</v>
      </c>
      <c r="CJ367" s="1368"/>
      <c r="CK367" s="1366">
        <v>0.52418339826191185</v>
      </c>
    </row>
    <row r="368" spans="1:89">
      <c r="A368" s="447">
        <f t="shared" si="98"/>
        <v>6219</v>
      </c>
      <c r="B368" s="571" t="s">
        <v>7882</v>
      </c>
      <c r="E368" s="449">
        <v>1</v>
      </c>
      <c r="F368" s="449">
        <v>0</v>
      </c>
      <c r="G368" s="1295"/>
      <c r="H368" s="585" t="s">
        <v>7935</v>
      </c>
      <c r="I368" s="585" t="s">
        <v>7935</v>
      </c>
      <c r="J368" s="110"/>
      <c r="K368" s="538" t="str">
        <f t="shared" si="99"/>
        <v>0%</v>
      </c>
      <c r="L368" s="538">
        <f t="shared" si="100"/>
        <v>0</v>
      </c>
      <c r="M368" s="538" t="str">
        <f t="shared" si="101"/>
        <v>0%</v>
      </c>
      <c r="N368" s="585" t="s">
        <v>7935</v>
      </c>
      <c r="O368" s="585" t="s">
        <v>7935</v>
      </c>
      <c r="P368" s="585" t="s">
        <v>7935</v>
      </c>
      <c r="U368" s="1295"/>
      <c r="V368" s="1295"/>
      <c r="W368" s="547">
        <f t="shared" si="96"/>
        <v>0</v>
      </c>
      <c r="X368" s="547">
        <f t="shared" si="97"/>
        <v>0</v>
      </c>
      <c r="Z368" s="447" t="s">
        <v>5046</v>
      </c>
      <c r="AA368" s="542">
        <v>8</v>
      </c>
      <c r="BG368" s="447">
        <f t="shared" si="102"/>
        <v>0</v>
      </c>
      <c r="CA368" s="926"/>
      <c r="CB368" s="1295">
        <f t="shared" si="103"/>
        <v>8792</v>
      </c>
      <c r="CC368" s="1295">
        <f t="shared" si="104"/>
        <v>8792</v>
      </c>
      <c r="CD368" s="1295">
        <v>369</v>
      </c>
      <c r="CE368" s="1295" t="s">
        <v>2028</v>
      </c>
      <c r="CF368" s="1344"/>
      <c r="CG368" s="1366">
        <v>0.45432580615184465</v>
      </c>
      <c r="CH368" s="1367"/>
      <c r="CI368" s="1366">
        <v>0</v>
      </c>
      <c r="CJ368" s="1368"/>
      <c r="CK368" s="1366">
        <v>0.52383607471424587</v>
      </c>
    </row>
    <row r="369" spans="1:89">
      <c r="A369" s="447">
        <f t="shared" si="98"/>
        <v>5993</v>
      </c>
      <c r="B369" s="571" t="s">
        <v>7883</v>
      </c>
      <c r="E369" s="449">
        <v>1</v>
      </c>
      <c r="F369" s="449">
        <v>0</v>
      </c>
      <c r="G369" s="1295"/>
      <c r="H369" s="585" t="s">
        <v>7935</v>
      </c>
      <c r="I369" s="585" t="s">
        <v>7935</v>
      </c>
      <c r="J369" s="110"/>
      <c r="K369" s="538" t="str">
        <f t="shared" si="99"/>
        <v>0%</v>
      </c>
      <c r="L369" s="538">
        <f t="shared" si="100"/>
        <v>0</v>
      </c>
      <c r="M369" s="538" t="str">
        <f t="shared" si="101"/>
        <v>0%</v>
      </c>
      <c r="N369" s="585" t="s">
        <v>7935</v>
      </c>
      <c r="O369" s="585" t="s">
        <v>7935</v>
      </c>
      <c r="P369" s="585" t="s">
        <v>7935</v>
      </c>
      <c r="U369" s="1295"/>
      <c r="V369" s="1295"/>
      <c r="W369" s="547">
        <f t="shared" si="96"/>
        <v>0</v>
      </c>
      <c r="X369" s="547">
        <f t="shared" si="97"/>
        <v>0</v>
      </c>
      <c r="Z369" s="447" t="s">
        <v>5047</v>
      </c>
      <c r="AA369" s="542">
        <v>8</v>
      </c>
      <c r="BG369" s="447">
        <f t="shared" si="102"/>
        <v>0</v>
      </c>
      <c r="CA369" s="926"/>
      <c r="CB369" s="1295">
        <f t="shared" si="103"/>
        <v>8794</v>
      </c>
      <c r="CC369" s="1295">
        <f t="shared" si="104"/>
        <v>8794</v>
      </c>
      <c r="CD369" s="1295">
        <v>370</v>
      </c>
      <c r="CE369" s="1295" t="s">
        <v>8008</v>
      </c>
      <c r="CF369" s="1344"/>
      <c r="CG369" s="1366">
        <v>0.4780462902421293</v>
      </c>
      <c r="CH369" s="1367"/>
      <c r="CI369" s="1366">
        <v>0</v>
      </c>
      <c r="CJ369" s="1368"/>
      <c r="CK369" s="1366">
        <v>0.5219537097578707</v>
      </c>
    </row>
    <row r="370" spans="1:89">
      <c r="A370" s="447">
        <f t="shared" si="98"/>
        <v>3170</v>
      </c>
      <c r="B370" s="571" t="s">
        <v>7884</v>
      </c>
      <c r="E370" s="449">
        <v>1</v>
      </c>
      <c r="F370" s="449">
        <v>0</v>
      </c>
      <c r="H370" s="585" t="s">
        <v>7935</v>
      </c>
      <c r="I370" s="585" t="s">
        <v>7935</v>
      </c>
      <c r="J370" s="110"/>
      <c r="K370" s="538" t="str">
        <f t="shared" si="99"/>
        <v>0%</v>
      </c>
      <c r="L370" s="538">
        <f t="shared" si="100"/>
        <v>0</v>
      </c>
      <c r="M370" s="538" t="str">
        <f t="shared" si="101"/>
        <v>0%</v>
      </c>
      <c r="N370" s="585" t="s">
        <v>7935</v>
      </c>
      <c r="O370" s="585" t="s">
        <v>7935</v>
      </c>
      <c r="P370" s="585" t="s">
        <v>7935</v>
      </c>
      <c r="W370" s="547">
        <f t="shared" si="96"/>
        <v>0</v>
      </c>
      <c r="X370" s="547">
        <f t="shared" si="97"/>
        <v>0</v>
      </c>
      <c r="Z370" s="447" t="s">
        <v>5048</v>
      </c>
      <c r="AA370" s="542">
        <v>8</v>
      </c>
      <c r="BG370" s="447">
        <f t="shared" si="102"/>
        <v>0</v>
      </c>
      <c r="CA370" s="926"/>
      <c r="CB370" s="1295">
        <f t="shared" si="103"/>
        <v>8795</v>
      </c>
      <c r="CC370" s="1295">
        <f t="shared" si="104"/>
        <v>8795</v>
      </c>
      <c r="CD370" s="1295">
        <v>371</v>
      </c>
      <c r="CE370" s="1295" t="s">
        <v>2029</v>
      </c>
      <c r="CF370" s="1344"/>
      <c r="CG370" s="1366">
        <v>0.4493149637895783</v>
      </c>
      <c r="CH370" s="1367"/>
      <c r="CI370" s="1366">
        <v>0</v>
      </c>
      <c r="CJ370" s="1368"/>
      <c r="CK370" s="1366">
        <v>0.52559570443123838</v>
      </c>
    </row>
    <row r="371" spans="1:89">
      <c r="A371" s="447">
        <f t="shared" si="98"/>
        <v>3232</v>
      </c>
      <c r="B371" s="571" t="s">
        <v>7885</v>
      </c>
      <c r="E371" s="449">
        <v>1</v>
      </c>
      <c r="F371" s="449">
        <v>0</v>
      </c>
      <c r="H371" s="585" t="s">
        <v>7935</v>
      </c>
      <c r="I371" s="585" t="s">
        <v>7935</v>
      </c>
      <c r="J371" s="110"/>
      <c r="K371" s="538" t="str">
        <f t="shared" si="99"/>
        <v>0%</v>
      </c>
      <c r="L371" s="538">
        <f t="shared" si="100"/>
        <v>0</v>
      </c>
      <c r="M371" s="538" t="str">
        <f t="shared" si="101"/>
        <v>0%</v>
      </c>
      <c r="N371" s="585" t="s">
        <v>7935</v>
      </c>
      <c r="O371" s="585" t="s">
        <v>7935</v>
      </c>
      <c r="P371" s="585" t="s">
        <v>7935</v>
      </c>
      <c r="W371" s="547">
        <f t="shared" si="96"/>
        <v>0</v>
      </c>
      <c r="X371" s="547">
        <f t="shared" si="97"/>
        <v>0</v>
      </c>
      <c r="Z371" s="447" t="s">
        <v>5049</v>
      </c>
      <c r="AA371" s="542">
        <v>8</v>
      </c>
      <c r="BG371" s="447">
        <f t="shared" si="102"/>
        <v>0</v>
      </c>
      <c r="CA371" s="926"/>
      <c r="CB371" s="1295">
        <f t="shared" si="103"/>
        <v>8796</v>
      </c>
      <c r="CC371" s="1295">
        <f t="shared" si="104"/>
        <v>8796</v>
      </c>
      <c r="CD371" s="1295">
        <v>372</v>
      </c>
      <c r="CE371" s="1295" t="s">
        <v>2030</v>
      </c>
      <c r="CF371" s="1344"/>
      <c r="CG371" s="1366">
        <v>0.43820925302406782</v>
      </c>
      <c r="CH371" s="1367"/>
      <c r="CI371" s="1366">
        <v>0</v>
      </c>
      <c r="CJ371" s="1368"/>
      <c r="CK371" s="1366">
        <v>0.52462900611048757</v>
      </c>
    </row>
    <row r="372" spans="1:89">
      <c r="A372" s="447">
        <f t="shared" si="98"/>
        <v>7629</v>
      </c>
      <c r="B372" s="571" t="s">
        <v>7886</v>
      </c>
      <c r="E372" s="449">
        <v>1</v>
      </c>
      <c r="F372" s="449">
        <v>0</v>
      </c>
      <c r="H372" s="585" t="s">
        <v>7935</v>
      </c>
      <c r="I372" s="585" t="s">
        <v>7935</v>
      </c>
      <c r="J372" s="110"/>
      <c r="K372" s="538" t="str">
        <f t="shared" si="99"/>
        <v>0%</v>
      </c>
      <c r="L372" s="538">
        <f t="shared" si="100"/>
        <v>0</v>
      </c>
      <c r="M372" s="538" t="str">
        <f t="shared" si="101"/>
        <v>0%</v>
      </c>
      <c r="N372" s="585" t="s">
        <v>7935</v>
      </c>
      <c r="O372" s="585" t="s">
        <v>7935</v>
      </c>
      <c r="P372" s="585" t="s">
        <v>7935</v>
      </c>
      <c r="W372" s="547">
        <f t="shared" si="96"/>
        <v>0</v>
      </c>
      <c r="X372" s="547">
        <f t="shared" si="97"/>
        <v>0</v>
      </c>
      <c r="Z372" s="447" t="s">
        <v>5050</v>
      </c>
      <c r="AA372" s="542">
        <v>8</v>
      </c>
      <c r="BG372" s="447">
        <f t="shared" si="102"/>
        <v>0</v>
      </c>
      <c r="CA372" s="926"/>
      <c r="CB372" s="1295">
        <f t="shared" si="103"/>
        <v>8797</v>
      </c>
      <c r="CC372" s="1295">
        <f t="shared" si="104"/>
        <v>8797</v>
      </c>
      <c r="CD372" s="1295">
        <v>373</v>
      </c>
      <c r="CE372" s="1295" t="s">
        <v>2031</v>
      </c>
      <c r="CF372" s="1344"/>
      <c r="CG372" s="1366">
        <v>0.45157657657657657</v>
      </c>
      <c r="CH372" s="1367"/>
      <c r="CI372" s="1366">
        <v>0</v>
      </c>
      <c r="CJ372" s="1368"/>
      <c r="CK372" s="1366">
        <v>0.52966135778635781</v>
      </c>
    </row>
    <row r="373" spans="1:89">
      <c r="A373" s="447">
        <f t="shared" si="98"/>
        <v>3249</v>
      </c>
      <c r="B373" s="571" t="s">
        <v>7887</v>
      </c>
      <c r="E373" s="449">
        <v>1</v>
      </c>
      <c r="F373" s="449">
        <v>0</v>
      </c>
      <c r="G373" s="1295"/>
      <c r="H373" s="585" t="s">
        <v>7935</v>
      </c>
      <c r="I373" s="585" t="s">
        <v>7935</v>
      </c>
      <c r="J373" s="110"/>
      <c r="K373" s="538" t="str">
        <f t="shared" si="99"/>
        <v>0%</v>
      </c>
      <c r="L373" s="538">
        <f t="shared" si="100"/>
        <v>0</v>
      </c>
      <c r="M373" s="538" t="str">
        <f t="shared" si="101"/>
        <v>0%</v>
      </c>
      <c r="N373" s="585" t="s">
        <v>7935</v>
      </c>
      <c r="O373" s="585" t="s">
        <v>7935</v>
      </c>
      <c r="P373" s="585" t="s">
        <v>7935</v>
      </c>
      <c r="W373" s="547">
        <f t="shared" si="96"/>
        <v>0</v>
      </c>
      <c r="X373" s="547">
        <f t="shared" si="97"/>
        <v>0</v>
      </c>
      <c r="Z373" s="447" t="s">
        <v>5051</v>
      </c>
      <c r="AA373" s="542">
        <v>8</v>
      </c>
      <c r="BG373" s="447">
        <f t="shared" si="102"/>
        <v>0</v>
      </c>
      <c r="CA373" s="926"/>
      <c r="CB373" s="1295">
        <f t="shared" si="103"/>
        <v>8799</v>
      </c>
      <c r="CC373" s="1295">
        <f t="shared" si="104"/>
        <v>8799</v>
      </c>
      <c r="CD373" s="1295">
        <v>374</v>
      </c>
      <c r="CE373" s="1295" t="s">
        <v>2032</v>
      </c>
      <c r="CF373" s="1344"/>
      <c r="CG373" s="1366">
        <v>0.44638509579760771</v>
      </c>
      <c r="CH373" s="1367"/>
      <c r="CI373" s="1366">
        <v>0</v>
      </c>
      <c r="CJ373" s="1368"/>
      <c r="CK373" s="1366">
        <v>0.52633993154793413</v>
      </c>
    </row>
    <row r="374" spans="1:89">
      <c r="A374" s="447">
        <f t="shared" si="98"/>
        <v>6167</v>
      </c>
      <c r="B374" s="571" t="s">
        <v>7888</v>
      </c>
      <c r="E374" s="449">
        <v>1</v>
      </c>
      <c r="F374" s="449">
        <v>0</v>
      </c>
      <c r="G374" s="1295"/>
      <c r="H374" s="585" t="s">
        <v>7935</v>
      </c>
      <c r="I374" s="585" t="s">
        <v>7935</v>
      </c>
      <c r="J374" s="110"/>
      <c r="K374" s="538" t="str">
        <f t="shared" si="99"/>
        <v>0%</v>
      </c>
      <c r="L374" s="538">
        <f t="shared" si="100"/>
        <v>0</v>
      </c>
      <c r="M374" s="538" t="str">
        <f t="shared" si="101"/>
        <v>0%</v>
      </c>
      <c r="N374" s="585" t="s">
        <v>7935</v>
      </c>
      <c r="O374" s="585" t="s">
        <v>7935</v>
      </c>
      <c r="P374" s="585" t="s">
        <v>7935</v>
      </c>
      <c r="W374" s="547">
        <f t="shared" si="96"/>
        <v>0</v>
      </c>
      <c r="X374" s="547">
        <f t="shared" si="97"/>
        <v>0</v>
      </c>
      <c r="Z374" s="447" t="s">
        <v>5052</v>
      </c>
      <c r="AA374" s="542">
        <v>8</v>
      </c>
      <c r="BG374" s="447">
        <f t="shared" si="102"/>
        <v>0</v>
      </c>
      <c r="CA374" s="926"/>
      <c r="CB374" s="1295">
        <f t="shared" si="103"/>
        <v>8838</v>
      </c>
      <c r="CC374" s="1295">
        <f t="shared" si="104"/>
        <v>8838</v>
      </c>
      <c r="CD374" s="1295">
        <v>375</v>
      </c>
      <c r="CE374" s="1295" t="s">
        <v>8052</v>
      </c>
      <c r="CF374" s="1344"/>
      <c r="CG374" s="1366" t="s">
        <v>8073</v>
      </c>
      <c r="CH374" s="1367"/>
      <c r="CI374" s="1366">
        <v>0</v>
      </c>
      <c r="CJ374" s="1368"/>
      <c r="CK374" s="1366" t="s">
        <v>8073</v>
      </c>
    </row>
    <row r="375" spans="1:89">
      <c r="A375" s="447">
        <f t="shared" si="98"/>
        <v>3199</v>
      </c>
      <c r="B375" s="571" t="s">
        <v>7889</v>
      </c>
      <c r="E375" s="449">
        <v>1</v>
      </c>
      <c r="F375" s="449">
        <v>0</v>
      </c>
      <c r="G375" s="1295"/>
      <c r="H375" s="585" t="s">
        <v>7935</v>
      </c>
      <c r="I375" s="585" t="s">
        <v>7935</v>
      </c>
      <c r="J375" s="110"/>
      <c r="K375" s="538" t="str">
        <f t="shared" si="99"/>
        <v>0%</v>
      </c>
      <c r="L375" s="538">
        <f t="shared" si="100"/>
        <v>0</v>
      </c>
      <c r="M375" s="538" t="str">
        <f t="shared" si="101"/>
        <v>0%</v>
      </c>
      <c r="N375" s="585" t="s">
        <v>7935</v>
      </c>
      <c r="O375" s="585" t="s">
        <v>7935</v>
      </c>
      <c r="P375" s="585" t="s">
        <v>7935</v>
      </c>
      <c r="W375" s="547">
        <f t="shared" si="96"/>
        <v>0</v>
      </c>
      <c r="X375" s="547">
        <f t="shared" si="97"/>
        <v>0</v>
      </c>
      <c r="Z375" s="447" t="s">
        <v>5053</v>
      </c>
      <c r="AA375" s="542">
        <v>8</v>
      </c>
      <c r="CA375" s="926"/>
      <c r="CB375" s="1295">
        <f t="shared" si="103"/>
        <v>8839</v>
      </c>
      <c r="CC375" s="1295">
        <f t="shared" si="104"/>
        <v>8839</v>
      </c>
      <c r="CD375" s="1295">
        <v>376</v>
      </c>
      <c r="CE375" s="1295" t="s">
        <v>8027</v>
      </c>
      <c r="CF375" s="1344"/>
      <c r="CG375" s="1366" t="s">
        <v>8073</v>
      </c>
      <c r="CH375" s="1367"/>
      <c r="CI375" s="1366">
        <v>0</v>
      </c>
      <c r="CJ375" s="1368"/>
      <c r="CK375" s="1366" t="s">
        <v>8073</v>
      </c>
    </row>
    <row r="376" spans="1:89">
      <c r="A376" s="447">
        <f t="shared" si="98"/>
        <v>6690</v>
      </c>
      <c r="B376" s="571" t="s">
        <v>7890</v>
      </c>
      <c r="E376" s="449">
        <v>1</v>
      </c>
      <c r="F376" s="449">
        <v>0</v>
      </c>
      <c r="G376" s="1295"/>
      <c r="H376" s="585" t="s">
        <v>7935</v>
      </c>
      <c r="I376" s="585" t="s">
        <v>7935</v>
      </c>
      <c r="J376" s="110"/>
      <c r="K376" s="538" t="str">
        <f t="shared" si="99"/>
        <v>0%</v>
      </c>
      <c r="L376" s="538">
        <f t="shared" si="100"/>
        <v>0</v>
      </c>
      <c r="M376" s="538" t="str">
        <f t="shared" si="101"/>
        <v>0%</v>
      </c>
      <c r="N376" s="585" t="s">
        <v>7935</v>
      </c>
      <c r="O376" s="585" t="s">
        <v>7935</v>
      </c>
      <c r="P376" s="585" t="s">
        <v>7935</v>
      </c>
      <c r="W376" s="547">
        <f t="shared" si="96"/>
        <v>0</v>
      </c>
      <c r="X376" s="547">
        <f t="shared" si="97"/>
        <v>0</v>
      </c>
      <c r="Z376" s="447" t="s">
        <v>5054</v>
      </c>
      <c r="AA376" s="542">
        <v>8</v>
      </c>
      <c r="CA376" s="926"/>
      <c r="CB376" s="1295">
        <f t="shared" si="103"/>
        <v>8840</v>
      </c>
      <c r="CC376" s="1295">
        <f t="shared" si="104"/>
        <v>8840</v>
      </c>
      <c r="CD376" s="1295">
        <v>377</v>
      </c>
      <c r="CE376" s="1295" t="s">
        <v>8009</v>
      </c>
      <c r="CF376" s="1344"/>
      <c r="CG376" s="1366">
        <v>0.5136157191794003</v>
      </c>
      <c r="CH376" s="1367"/>
      <c r="CI376" s="1366">
        <v>0</v>
      </c>
      <c r="CJ376" s="1368"/>
      <c r="CK376" s="1366">
        <v>0.48638428082059965</v>
      </c>
    </row>
    <row r="377" spans="1:89">
      <c r="A377" s="447">
        <f t="shared" si="98"/>
        <v>5939</v>
      </c>
      <c r="B377" s="571" t="s">
        <v>7891</v>
      </c>
      <c r="E377" s="449">
        <v>1</v>
      </c>
      <c r="F377" s="449">
        <v>0</v>
      </c>
      <c r="G377" s="1295"/>
      <c r="H377" s="585" t="s">
        <v>7935</v>
      </c>
      <c r="I377" s="585" t="s">
        <v>7935</v>
      </c>
      <c r="J377" s="110"/>
      <c r="K377" s="538" t="str">
        <f t="shared" si="99"/>
        <v>0%</v>
      </c>
      <c r="L377" s="538">
        <f t="shared" si="100"/>
        <v>0</v>
      </c>
      <c r="M377" s="538" t="str">
        <f t="shared" si="101"/>
        <v>0%</v>
      </c>
      <c r="N377" s="585" t="s">
        <v>7935</v>
      </c>
      <c r="O377" s="585" t="s">
        <v>7935</v>
      </c>
      <c r="P377" s="585" t="s">
        <v>7935</v>
      </c>
      <c r="W377" s="547">
        <f t="shared" si="96"/>
        <v>0</v>
      </c>
      <c r="X377" s="547">
        <f t="shared" si="97"/>
        <v>0</v>
      </c>
      <c r="Z377" s="447" t="s">
        <v>5055</v>
      </c>
      <c r="AA377" s="542">
        <v>8</v>
      </c>
      <c r="CA377" s="926"/>
      <c r="CB377" s="1295">
        <f t="shared" si="103"/>
        <v>8842</v>
      </c>
      <c r="CC377" s="1295">
        <f t="shared" si="104"/>
        <v>8842</v>
      </c>
      <c r="CD377" s="1295">
        <v>378</v>
      </c>
      <c r="CE377" s="1295" t="s">
        <v>8010</v>
      </c>
      <c r="CF377" s="1344"/>
      <c r="CG377" s="1366">
        <v>0.56780662367914658</v>
      </c>
      <c r="CH377" s="1367"/>
      <c r="CI377" s="1366">
        <v>0</v>
      </c>
      <c r="CJ377" s="1368"/>
      <c r="CK377" s="1366">
        <v>0.43219337632085347</v>
      </c>
    </row>
    <row r="378" spans="1:89">
      <c r="A378" s="447">
        <f t="shared" si="98"/>
        <v>5985</v>
      </c>
      <c r="B378" s="571" t="s">
        <v>7892</v>
      </c>
      <c r="E378" s="449">
        <v>1</v>
      </c>
      <c r="F378" s="449">
        <v>0</v>
      </c>
      <c r="G378" s="1295"/>
      <c r="H378" s="585" t="s">
        <v>7935</v>
      </c>
      <c r="I378" s="585" t="s">
        <v>7935</v>
      </c>
      <c r="J378" s="110"/>
      <c r="K378" s="538" t="str">
        <f t="shared" si="99"/>
        <v>0%</v>
      </c>
      <c r="L378" s="538">
        <f t="shared" si="100"/>
        <v>0</v>
      </c>
      <c r="M378" s="538" t="str">
        <f t="shared" si="101"/>
        <v>0%</v>
      </c>
      <c r="N378" s="585" t="s">
        <v>7935</v>
      </c>
      <c r="O378" s="585" t="s">
        <v>7935</v>
      </c>
      <c r="P378" s="585" t="s">
        <v>7935</v>
      </c>
      <c r="W378" s="547">
        <f t="shared" ref="W378:W381" si="125">V378/(T$58*H$5)</f>
        <v>0</v>
      </c>
      <c r="X378" s="547">
        <f t="shared" si="97"/>
        <v>0</v>
      </c>
      <c r="Z378" s="447" t="s">
        <v>5056</v>
      </c>
      <c r="AA378" s="542">
        <v>8</v>
      </c>
      <c r="CA378" s="926"/>
      <c r="CB378" s="1295">
        <f t="shared" si="103"/>
        <v>8852</v>
      </c>
      <c r="CC378" s="1295">
        <f t="shared" si="104"/>
        <v>8852</v>
      </c>
      <c r="CD378" s="1295">
        <v>379</v>
      </c>
      <c r="CE378" s="1295" t="s">
        <v>6262</v>
      </c>
      <c r="CF378" s="1344"/>
      <c r="CG378" s="1366">
        <v>0.49810883064345024</v>
      </c>
      <c r="CH378" s="1367"/>
      <c r="CI378" s="1366">
        <v>0</v>
      </c>
      <c r="CJ378" s="1368"/>
      <c r="CK378" s="1366">
        <v>0.50189116935654976</v>
      </c>
    </row>
    <row r="379" spans="1:89">
      <c r="A379" s="447">
        <f t="shared" si="98"/>
        <v>6229</v>
      </c>
      <c r="B379" s="571" t="s">
        <v>7893</v>
      </c>
      <c r="E379" s="449">
        <v>1</v>
      </c>
      <c r="F379" s="449">
        <v>0</v>
      </c>
      <c r="G379" s="1295"/>
      <c r="H379" s="585" t="s">
        <v>7935</v>
      </c>
      <c r="I379" s="585" t="s">
        <v>7935</v>
      </c>
      <c r="J379" s="110"/>
      <c r="K379" s="538" t="str">
        <f t="shared" si="99"/>
        <v>0%</v>
      </c>
      <c r="L379" s="538">
        <f t="shared" si="100"/>
        <v>0</v>
      </c>
      <c r="M379" s="538" t="str">
        <f t="shared" si="101"/>
        <v>0%</v>
      </c>
      <c r="N379" s="585" t="s">
        <v>7935</v>
      </c>
      <c r="O379" s="585" t="s">
        <v>7935</v>
      </c>
      <c r="P379" s="585" t="s">
        <v>7935</v>
      </c>
      <c r="W379" s="547">
        <f t="shared" si="125"/>
        <v>0</v>
      </c>
      <c r="X379" s="547">
        <f t="shared" si="97"/>
        <v>0</v>
      </c>
      <c r="Z379" s="447" t="s">
        <v>5057</v>
      </c>
      <c r="AA379" s="542">
        <v>8</v>
      </c>
      <c r="CA379" s="926"/>
      <c r="CB379" s="1295">
        <f t="shared" si="103"/>
        <v>8853</v>
      </c>
      <c r="CC379" s="1295">
        <f t="shared" si="104"/>
        <v>8853</v>
      </c>
      <c r="CD379" s="1295">
        <v>380</v>
      </c>
      <c r="CE379" s="1295" t="s">
        <v>8011</v>
      </c>
      <c r="CF379" s="1344"/>
      <c r="CG379" s="1366">
        <v>0.50373888524700383</v>
      </c>
      <c r="CH379" s="1367"/>
      <c r="CI379" s="1366">
        <v>0</v>
      </c>
      <c r="CJ379" s="1368"/>
      <c r="CK379" s="1366">
        <v>0.49626111475299617</v>
      </c>
    </row>
    <row r="380" spans="1:89">
      <c r="A380" s="447">
        <f t="shared" si="98"/>
        <v>6094</v>
      </c>
      <c r="B380" s="571" t="s">
        <v>7894</v>
      </c>
      <c r="E380" s="1295"/>
      <c r="F380" s="1295"/>
      <c r="G380" s="1295"/>
      <c r="H380" s="585" t="s">
        <v>7935</v>
      </c>
      <c r="I380" s="585" t="s">
        <v>7935</v>
      </c>
      <c r="J380" s="110"/>
      <c r="K380" s="110"/>
      <c r="L380" s="110"/>
      <c r="M380" s="110"/>
      <c r="N380" s="585" t="s">
        <v>7935</v>
      </c>
      <c r="O380" s="585" t="s">
        <v>7935</v>
      </c>
      <c r="P380" s="585" t="s">
        <v>7935</v>
      </c>
      <c r="W380" s="547">
        <f t="shared" si="125"/>
        <v>0</v>
      </c>
      <c r="X380" s="547">
        <f t="shared" si="97"/>
        <v>0</v>
      </c>
      <c r="Z380" s="447" t="s">
        <v>5058</v>
      </c>
      <c r="AA380" s="542">
        <v>8</v>
      </c>
      <c r="CA380" s="926"/>
      <c r="CB380" s="1295">
        <f t="shared" si="103"/>
        <v>8854</v>
      </c>
      <c r="CC380" s="1295">
        <f t="shared" si="104"/>
        <v>8854</v>
      </c>
      <c r="CD380" s="1295">
        <v>381</v>
      </c>
      <c r="CE380" s="1295" t="s">
        <v>2036</v>
      </c>
      <c r="CF380" s="1344"/>
      <c r="CG380" s="1366">
        <v>0.45264943191174051</v>
      </c>
      <c r="CH380" s="1367"/>
      <c r="CI380" s="1366">
        <v>0</v>
      </c>
      <c r="CJ380" s="1368"/>
      <c r="CK380" s="1366">
        <v>0.51771447390087266</v>
      </c>
    </row>
    <row r="381" spans="1:89">
      <c r="A381" s="447">
        <f t="shared" si="98"/>
        <v>1081</v>
      </c>
      <c r="B381" s="571" t="s">
        <v>7895</v>
      </c>
      <c r="E381" s="1295"/>
      <c r="F381" s="1295"/>
      <c r="G381" s="1295"/>
      <c r="H381" s="585" t="s">
        <v>7935</v>
      </c>
      <c r="I381" s="585" t="s">
        <v>7935</v>
      </c>
      <c r="J381" s="110"/>
      <c r="K381" s="110"/>
      <c r="L381" s="110"/>
      <c r="M381" s="110"/>
      <c r="N381" s="585" t="s">
        <v>7935</v>
      </c>
      <c r="O381" s="585" t="s">
        <v>7935</v>
      </c>
      <c r="P381" s="585" t="s">
        <v>7935</v>
      </c>
      <c r="W381" s="547">
        <f t="shared" si="125"/>
        <v>0</v>
      </c>
      <c r="X381" s="547">
        <f t="shared" si="97"/>
        <v>0</v>
      </c>
      <c r="Z381" s="447" t="s">
        <v>5059</v>
      </c>
      <c r="AA381" s="542">
        <v>8</v>
      </c>
      <c r="CA381" s="926"/>
      <c r="CB381" s="1295">
        <f t="shared" si="103"/>
        <v>8856</v>
      </c>
      <c r="CC381" s="1295">
        <f t="shared" si="104"/>
        <v>8856</v>
      </c>
      <c r="CD381" s="1295">
        <v>382</v>
      </c>
      <c r="CE381" s="1295" t="s">
        <v>6263</v>
      </c>
      <c r="CF381" s="1344"/>
      <c r="CG381" s="1366">
        <v>0.52959209209209213</v>
      </c>
      <c r="CH381" s="1367"/>
      <c r="CI381" s="1366">
        <v>0</v>
      </c>
      <c r="CJ381" s="1368"/>
      <c r="CK381" s="1366">
        <v>0.47040790790790793</v>
      </c>
    </row>
    <row r="382" spans="1:89">
      <c r="A382" s="447">
        <f t="shared" si="98"/>
        <v>3201</v>
      </c>
      <c r="B382" s="571" t="s">
        <v>7896</v>
      </c>
      <c r="E382" s="1295"/>
      <c r="F382" s="1295"/>
      <c r="G382" s="1295"/>
      <c r="H382" s="585" t="s">
        <v>7935</v>
      </c>
      <c r="I382" s="585" t="s">
        <v>7935</v>
      </c>
      <c r="J382" s="110"/>
      <c r="K382" s="110"/>
      <c r="L382" s="110"/>
      <c r="M382" s="110"/>
      <c r="N382" s="585" t="s">
        <v>7935</v>
      </c>
      <c r="O382" s="585" t="s">
        <v>7935</v>
      </c>
      <c r="P382" s="585" t="s">
        <v>7935</v>
      </c>
      <c r="W382" s="1295"/>
      <c r="X382" s="1295"/>
      <c r="Z382" s="447" t="s">
        <v>5060</v>
      </c>
      <c r="AA382" s="542">
        <v>8</v>
      </c>
      <c r="CB382" s="1295">
        <f t="shared" si="103"/>
        <v>8859</v>
      </c>
      <c r="CC382" s="1295">
        <f t="shared" si="104"/>
        <v>8859</v>
      </c>
      <c r="CD382" s="1295">
        <v>383</v>
      </c>
      <c r="CE382" s="1295" t="s">
        <v>2038</v>
      </c>
      <c r="CF382" s="1344"/>
      <c r="CG382" s="1366">
        <v>0.4232766075255403</v>
      </c>
      <c r="CH382" s="1367"/>
      <c r="CI382" s="1366">
        <v>0</v>
      </c>
      <c r="CJ382" s="1368"/>
      <c r="CK382" s="1366">
        <v>0.5767233924744597</v>
      </c>
    </row>
    <row r="383" spans="1:89">
      <c r="A383" s="447">
        <f t="shared" si="98"/>
        <v>8887</v>
      </c>
      <c r="B383" s="571" t="s">
        <v>7897</v>
      </c>
      <c r="E383" s="1295"/>
      <c r="F383" s="1295"/>
      <c r="G383" s="1295"/>
      <c r="H383" s="585" t="s">
        <v>7935</v>
      </c>
      <c r="I383" s="585" t="s">
        <v>7935</v>
      </c>
      <c r="J383" s="110"/>
      <c r="K383" s="110"/>
      <c r="L383" s="110"/>
      <c r="M383" s="110"/>
      <c r="N383" s="585" t="s">
        <v>7935</v>
      </c>
      <c r="O383" s="585" t="s">
        <v>7935</v>
      </c>
      <c r="P383" s="585" t="s">
        <v>7935</v>
      </c>
      <c r="W383" s="1295"/>
      <c r="X383" s="1295"/>
      <c r="Z383" s="447" t="s">
        <v>5061</v>
      </c>
      <c r="AA383" s="542">
        <v>8</v>
      </c>
      <c r="CB383" s="1295">
        <f t="shared" si="103"/>
        <v>8860</v>
      </c>
      <c r="CC383" s="1295">
        <f t="shared" si="104"/>
        <v>8860</v>
      </c>
      <c r="CD383" s="1295">
        <v>384</v>
      </c>
      <c r="CE383" s="1295" t="s">
        <v>2039</v>
      </c>
      <c r="CF383" s="1344"/>
      <c r="CG383" s="1366">
        <v>0.45545098868562967</v>
      </c>
      <c r="CH383" s="1367"/>
      <c r="CI383" s="1366">
        <v>0</v>
      </c>
      <c r="CJ383" s="1368"/>
      <c r="CK383" s="1366">
        <v>0.54454901131437028</v>
      </c>
    </row>
    <row r="384" spans="1:89">
      <c r="A384" s="447">
        <f t="shared" si="98"/>
        <v>5977</v>
      </c>
      <c r="B384" s="571" t="s">
        <v>7898</v>
      </c>
      <c r="E384" s="1295"/>
      <c r="F384" s="1295"/>
      <c r="G384" s="1295"/>
      <c r="H384" s="585" t="s">
        <v>7935</v>
      </c>
      <c r="I384" s="585" t="s">
        <v>7935</v>
      </c>
      <c r="J384" s="110"/>
      <c r="K384" s="110"/>
      <c r="L384" s="110"/>
      <c r="M384" s="110"/>
      <c r="N384" s="585" t="s">
        <v>7935</v>
      </c>
      <c r="O384" s="585" t="s">
        <v>7935</v>
      </c>
      <c r="P384" s="585" t="s">
        <v>7935</v>
      </c>
      <c r="W384" s="1295"/>
      <c r="X384" s="1295"/>
      <c r="Z384" s="447" t="s">
        <v>5062</v>
      </c>
      <c r="AA384" s="542">
        <v>8</v>
      </c>
      <c r="CB384" s="1295">
        <f t="shared" si="103"/>
        <v>8862</v>
      </c>
      <c r="CC384" s="1295">
        <f t="shared" si="104"/>
        <v>8862</v>
      </c>
      <c r="CD384" s="1295">
        <v>385</v>
      </c>
      <c r="CE384" s="1295" t="s">
        <v>2040</v>
      </c>
      <c r="CF384" s="1344"/>
      <c r="CG384" s="1366">
        <v>0.48164540484248891</v>
      </c>
      <c r="CH384" s="1367"/>
      <c r="CI384" s="1366">
        <v>0</v>
      </c>
      <c r="CJ384" s="1368"/>
      <c r="CK384" s="1366">
        <v>0.51835459515751103</v>
      </c>
    </row>
    <row r="385" spans="1:89">
      <c r="A385" s="447">
        <f t="shared" si="98"/>
        <v>5979</v>
      </c>
      <c r="B385" s="571" t="s">
        <v>7899</v>
      </c>
      <c r="E385" s="1295"/>
      <c r="F385" s="1295"/>
      <c r="G385" s="1295"/>
      <c r="H385" s="585" t="s">
        <v>7935</v>
      </c>
      <c r="I385" s="585" t="s">
        <v>7935</v>
      </c>
      <c r="J385" s="110"/>
      <c r="K385" s="110"/>
      <c r="L385" s="110"/>
      <c r="M385" s="110"/>
      <c r="N385" s="585" t="s">
        <v>7935</v>
      </c>
      <c r="O385" s="585" t="s">
        <v>7935</v>
      </c>
      <c r="P385" s="585" t="s">
        <v>7935</v>
      </c>
      <c r="W385" s="1295"/>
      <c r="X385" s="1295"/>
      <c r="Z385" s="447" t="s">
        <v>5063</v>
      </c>
      <c r="AA385" s="542">
        <v>8</v>
      </c>
      <c r="CB385" s="1295">
        <f t="shared" si="103"/>
        <v>8863</v>
      </c>
      <c r="CC385" s="1295">
        <f t="shared" si="104"/>
        <v>8863</v>
      </c>
      <c r="CD385" s="1295">
        <v>386</v>
      </c>
      <c r="CE385" s="1295" t="s">
        <v>2041</v>
      </c>
      <c r="CF385" s="1344"/>
      <c r="CG385" s="1366">
        <v>0.50369129699492654</v>
      </c>
      <c r="CH385" s="1367"/>
      <c r="CI385" s="1366">
        <v>0</v>
      </c>
      <c r="CJ385" s="1368"/>
      <c r="CK385" s="1366">
        <v>0.49630870300507351</v>
      </c>
    </row>
    <row r="386" spans="1:89">
      <c r="A386" s="447">
        <f t="shared" si="98"/>
        <v>6334</v>
      </c>
      <c r="B386" s="571" t="s">
        <v>7900</v>
      </c>
      <c r="E386" s="1295"/>
      <c r="F386" s="1295"/>
      <c r="G386" s="1295"/>
      <c r="H386" s="585" t="s">
        <v>7935</v>
      </c>
      <c r="I386" s="585" t="s">
        <v>7935</v>
      </c>
      <c r="J386" s="110"/>
      <c r="K386" s="110"/>
      <c r="L386" s="110"/>
      <c r="M386" s="110"/>
      <c r="N386" s="585" t="s">
        <v>7935</v>
      </c>
      <c r="O386" s="585" t="s">
        <v>7935</v>
      </c>
      <c r="P386" s="585" t="s">
        <v>7935</v>
      </c>
      <c r="W386" s="1295"/>
      <c r="X386" s="1295"/>
      <c r="Z386" s="447" t="s">
        <v>5064</v>
      </c>
      <c r="AA386" s="542">
        <v>8</v>
      </c>
      <c r="CB386" s="1295">
        <f t="shared" si="103"/>
        <v>8864</v>
      </c>
      <c r="CC386" s="1295">
        <f t="shared" si="104"/>
        <v>8864</v>
      </c>
      <c r="CD386" s="1295">
        <v>387</v>
      </c>
      <c r="CE386" s="1295" t="s">
        <v>2042</v>
      </c>
      <c r="CF386" s="1344"/>
      <c r="CG386" s="1366">
        <v>0.49991755297221535</v>
      </c>
      <c r="CH386" s="1367"/>
      <c r="CI386" s="1366">
        <v>0</v>
      </c>
      <c r="CJ386" s="1368"/>
      <c r="CK386" s="1366">
        <v>0.50008244702778459</v>
      </c>
    </row>
    <row r="387" spans="1:89">
      <c r="A387" s="447">
        <f t="shared" si="98"/>
        <v>8089</v>
      </c>
      <c r="B387" s="571" t="s">
        <v>7901</v>
      </c>
      <c r="E387" s="1295"/>
      <c r="F387" s="1295"/>
      <c r="G387" s="1295"/>
      <c r="H387" s="585" t="s">
        <v>7935</v>
      </c>
      <c r="I387" s="585" t="s">
        <v>7935</v>
      </c>
      <c r="J387" s="110"/>
      <c r="K387" s="110"/>
      <c r="L387" s="110"/>
      <c r="M387" s="110"/>
      <c r="N387" s="585" t="s">
        <v>7935</v>
      </c>
      <c r="O387" s="585" t="s">
        <v>7935</v>
      </c>
      <c r="P387" s="585" t="s">
        <v>7935</v>
      </c>
      <c r="W387" s="1295"/>
      <c r="X387" s="1295"/>
      <c r="Z387" s="447" t="s">
        <v>5065</v>
      </c>
      <c r="AA387" s="542">
        <v>8</v>
      </c>
      <c r="CB387" s="1295">
        <f t="shared" si="103"/>
        <v>8865</v>
      </c>
      <c r="CC387" s="1295">
        <f t="shared" si="104"/>
        <v>8865</v>
      </c>
      <c r="CD387" s="1295">
        <v>388</v>
      </c>
      <c r="CE387" s="1295" t="s">
        <v>2043</v>
      </c>
      <c r="CF387" s="1344"/>
      <c r="CG387" s="1366">
        <v>0.47739975396515433</v>
      </c>
      <c r="CH387" s="1367"/>
      <c r="CI387" s="1366">
        <v>0</v>
      </c>
      <c r="CJ387" s="1368"/>
      <c r="CK387" s="1366">
        <v>0.52260024603484567</v>
      </c>
    </row>
    <row r="388" spans="1:89">
      <c r="A388" s="447">
        <f t="shared" si="98"/>
        <v>6279</v>
      </c>
      <c r="B388" s="571" t="s">
        <v>7902</v>
      </c>
      <c r="E388" s="449">
        <v>1</v>
      </c>
      <c r="F388" s="449">
        <v>0</v>
      </c>
      <c r="G388" s="1295"/>
      <c r="H388" s="911">
        <f t="shared" ref="H388" si="126">E388</f>
        <v>1</v>
      </c>
      <c r="I388" s="911">
        <f t="shared" ref="I388" si="127">F388</f>
        <v>0</v>
      </c>
      <c r="J388" s="110"/>
      <c r="K388" s="538">
        <f t="shared" ref="K388" si="128">IFERROR(VLOOKUP($A388,three,5,0),"")</f>
        <v>0.4848279914411468</v>
      </c>
      <c r="L388" s="538">
        <f t="shared" ref="L388" si="129">IFERROR(VLOOKUP($A388,three,7,0),"")</f>
        <v>0</v>
      </c>
      <c r="M388" s="538">
        <f t="shared" ref="M388" si="130">IFERROR(VLOOKUP($A388,three,9,0),"")</f>
        <v>0.51708048711341426</v>
      </c>
      <c r="N388" s="538">
        <f t="shared" ref="N388" si="131">IFERROR(VLOOKUP($A388,three,5,0),"")</f>
        <v>0.4848279914411468</v>
      </c>
      <c r="O388" s="538">
        <f t="shared" ref="O388" si="132">IFERROR(VLOOKUP($A388,three,7,0),"")</f>
        <v>0</v>
      </c>
      <c r="P388" s="538">
        <f t="shared" ref="P388" si="133">IFERROR(VLOOKUP($A388,three,9,0),"")</f>
        <v>0.51708048711341426</v>
      </c>
      <c r="W388" s="1295"/>
      <c r="X388" s="1295"/>
      <c r="Z388" s="447" t="s">
        <v>5066</v>
      </c>
      <c r="AA388" s="542">
        <v>8</v>
      </c>
      <c r="CB388" s="1295">
        <f t="shared" si="103"/>
        <v>8866</v>
      </c>
      <c r="CC388" s="1295">
        <f t="shared" si="104"/>
        <v>8866</v>
      </c>
      <c r="CD388" s="1295">
        <v>389</v>
      </c>
      <c r="CE388" s="1295" t="s">
        <v>2044</v>
      </c>
      <c r="CF388" s="1344"/>
      <c r="CG388" s="1366">
        <v>0.485507786958983</v>
      </c>
      <c r="CH388" s="1367"/>
      <c r="CI388" s="1366">
        <v>0</v>
      </c>
      <c r="CJ388" s="1368"/>
      <c r="CK388" s="1366">
        <v>0.514492213041017</v>
      </c>
    </row>
    <row r="389" spans="1:89">
      <c r="A389" s="447">
        <f t="shared" si="98"/>
        <v>3205</v>
      </c>
      <c r="B389" s="571" t="s">
        <v>7903</v>
      </c>
      <c r="E389" s="1295"/>
      <c r="F389" s="1295"/>
      <c r="G389" s="1295"/>
      <c r="H389" s="585" t="s">
        <v>7935</v>
      </c>
      <c r="I389" s="585" t="s">
        <v>7935</v>
      </c>
      <c r="J389" s="110"/>
      <c r="K389" s="110"/>
      <c r="L389" s="110"/>
      <c r="M389" s="110"/>
      <c r="N389" s="585" t="s">
        <v>7935</v>
      </c>
      <c r="O389" s="585" t="s">
        <v>7935</v>
      </c>
      <c r="P389" s="585" t="s">
        <v>7935</v>
      </c>
      <c r="W389" s="1295"/>
      <c r="X389" s="1295"/>
      <c r="Z389" s="447" t="s">
        <v>5067</v>
      </c>
      <c r="AA389" s="542">
        <v>8</v>
      </c>
      <c r="CB389" s="1295">
        <f t="shared" si="103"/>
        <v>8870</v>
      </c>
      <c r="CC389" s="1295">
        <f t="shared" si="104"/>
        <v>8870</v>
      </c>
      <c r="CD389" s="1295">
        <v>390</v>
      </c>
      <c r="CE389" s="1295" t="s">
        <v>2046</v>
      </c>
      <c r="CF389" s="1344"/>
      <c r="CG389" s="1366">
        <v>0.4976393783995644</v>
      </c>
      <c r="CH389" s="1367"/>
      <c r="CI389" s="1366">
        <v>0</v>
      </c>
      <c r="CJ389" s="1368"/>
      <c r="CK389" s="1366">
        <v>0.5023606216004356</v>
      </c>
    </row>
    <row r="390" spans="1:89">
      <c r="A390" s="447">
        <f t="shared" ref="A390:A402" si="134">LEFT(B390,4)+0</f>
        <v>8749</v>
      </c>
      <c r="B390" s="571" t="s">
        <v>7904</v>
      </c>
      <c r="E390" s="1295"/>
      <c r="F390" s="1295"/>
      <c r="G390" s="1295"/>
      <c r="H390" s="585" t="s">
        <v>7935</v>
      </c>
      <c r="I390" s="585" t="s">
        <v>7935</v>
      </c>
      <c r="J390" s="110"/>
      <c r="K390" s="110"/>
      <c r="L390" s="110"/>
      <c r="M390" s="110"/>
      <c r="N390" s="585" t="s">
        <v>7935</v>
      </c>
      <c r="O390" s="585" t="s">
        <v>7935</v>
      </c>
      <c r="P390" s="585" t="s">
        <v>7935</v>
      </c>
      <c r="W390" s="1295"/>
      <c r="X390" s="1295"/>
      <c r="Z390" s="447" t="s">
        <v>5068</v>
      </c>
      <c r="AA390" s="542">
        <v>8</v>
      </c>
      <c r="CB390" s="1295">
        <f t="shared" si="103"/>
        <v>8871</v>
      </c>
      <c r="CC390" s="1295">
        <f t="shared" si="104"/>
        <v>8871</v>
      </c>
      <c r="CD390" s="1295">
        <v>391</v>
      </c>
      <c r="CE390" s="1295" t="s">
        <v>2047</v>
      </c>
      <c r="CF390" s="1344"/>
      <c r="CG390" s="1366">
        <v>0.42442188735115871</v>
      </c>
      <c r="CH390" s="1367"/>
      <c r="CI390" s="1366">
        <v>0</v>
      </c>
      <c r="CJ390" s="1368"/>
      <c r="CK390" s="1366">
        <v>0.57557811264884129</v>
      </c>
    </row>
    <row r="391" spans="1:89">
      <c r="A391" s="447">
        <f t="shared" si="134"/>
        <v>6208</v>
      </c>
      <c r="B391" s="571" t="s">
        <v>7905</v>
      </c>
      <c r="E391" s="1295"/>
      <c r="F391" s="1295"/>
      <c r="G391" s="1295"/>
      <c r="H391" s="585" t="s">
        <v>7935</v>
      </c>
      <c r="I391" s="585" t="s">
        <v>7935</v>
      </c>
      <c r="J391" s="110"/>
      <c r="K391" s="110"/>
      <c r="L391" s="110"/>
      <c r="M391" s="110"/>
      <c r="N391" s="585" t="s">
        <v>7935</v>
      </c>
      <c r="O391" s="585" t="s">
        <v>7935</v>
      </c>
      <c r="P391" s="585" t="s">
        <v>7935</v>
      </c>
      <c r="W391" s="1295"/>
      <c r="X391" s="1295"/>
      <c r="Z391" s="447" t="s">
        <v>5069</v>
      </c>
      <c r="AA391" s="542">
        <v>8</v>
      </c>
      <c r="CB391" s="1295">
        <f t="shared" si="103"/>
        <v>8872</v>
      </c>
      <c r="CC391" s="1295">
        <f t="shared" si="104"/>
        <v>8872</v>
      </c>
      <c r="CD391" s="1295">
        <v>392</v>
      </c>
      <c r="CE391" s="1295" t="s">
        <v>2048</v>
      </c>
      <c r="CF391" s="1344"/>
      <c r="CG391" s="1366">
        <v>0.47799999999999998</v>
      </c>
      <c r="CH391" s="1367"/>
      <c r="CI391" s="1366">
        <v>0</v>
      </c>
      <c r="CJ391" s="1368"/>
      <c r="CK391" s="1366">
        <v>0.52200000000000002</v>
      </c>
    </row>
    <row r="392" spans="1:89">
      <c r="A392" s="447">
        <f t="shared" si="134"/>
        <v>8514</v>
      </c>
      <c r="B392" s="571" t="s">
        <v>7906</v>
      </c>
      <c r="E392" s="449">
        <v>1</v>
      </c>
      <c r="F392" s="449">
        <v>0</v>
      </c>
      <c r="G392" s="1295"/>
      <c r="H392" s="911">
        <f t="shared" ref="H392" si="135">E392</f>
        <v>1</v>
      </c>
      <c r="I392" s="911">
        <f t="shared" ref="I392" si="136">F392</f>
        <v>0</v>
      </c>
      <c r="J392" s="110"/>
      <c r="K392" s="538">
        <f t="shared" ref="K392" si="137">IFERROR(VLOOKUP($A392,three,5,0),"")</f>
        <v>0.47373434948285248</v>
      </c>
      <c r="L392" s="538">
        <f t="shared" ref="L392" si="138">IFERROR(VLOOKUP($A392,three,7,0),"")</f>
        <v>0</v>
      </c>
      <c r="M392" s="538">
        <f t="shared" ref="M392" si="139">IFERROR(VLOOKUP($A392,three,9,0),"")</f>
        <v>0.51714752313554713</v>
      </c>
      <c r="N392" s="538">
        <f t="shared" ref="N392" si="140">IFERROR(VLOOKUP($A392,three,5,0),"")</f>
        <v>0.47373434948285248</v>
      </c>
      <c r="O392" s="538">
        <f t="shared" ref="O392" si="141">IFERROR(VLOOKUP($A392,three,7,0),"")</f>
        <v>0</v>
      </c>
      <c r="P392" s="538">
        <f t="shared" ref="P392" si="142">IFERROR(VLOOKUP($A392,three,9,0),"")</f>
        <v>0.51714752313554713</v>
      </c>
      <c r="W392" s="1295"/>
      <c r="X392" s="1295"/>
      <c r="Z392" s="447" t="s">
        <v>5070</v>
      </c>
      <c r="AA392" s="542">
        <v>8</v>
      </c>
      <c r="CB392" s="1295">
        <f t="shared" si="103"/>
        <v>8887</v>
      </c>
      <c r="CC392" s="1295">
        <f t="shared" si="104"/>
        <v>8887</v>
      </c>
      <c r="CD392" s="1295">
        <v>393</v>
      </c>
      <c r="CE392" s="1295" t="s">
        <v>8028</v>
      </c>
      <c r="CF392" s="1344"/>
      <c r="CG392" s="1366" t="s">
        <v>8073</v>
      </c>
      <c r="CH392" s="1367"/>
      <c r="CI392" s="1366">
        <v>0</v>
      </c>
      <c r="CJ392" s="1368"/>
      <c r="CK392" s="1366" t="s">
        <v>8073</v>
      </c>
    </row>
    <row r="393" spans="1:89">
      <c r="A393" s="447">
        <f t="shared" si="134"/>
        <v>6021</v>
      </c>
      <c r="B393" s="571" t="s">
        <v>7907</v>
      </c>
      <c r="E393" s="1295"/>
      <c r="F393" s="1295"/>
      <c r="G393" s="1295"/>
      <c r="H393" s="585" t="s">
        <v>7935</v>
      </c>
      <c r="I393" s="585" t="s">
        <v>7935</v>
      </c>
      <c r="J393" s="110"/>
      <c r="K393" s="110"/>
      <c r="L393" s="110"/>
      <c r="M393" s="110"/>
      <c r="N393" s="585" t="s">
        <v>7935</v>
      </c>
      <c r="O393" s="585" t="s">
        <v>7935</v>
      </c>
      <c r="P393" s="585" t="s">
        <v>7935</v>
      </c>
      <c r="W393" s="1295"/>
      <c r="X393" s="1295"/>
      <c r="Z393" s="447" t="s">
        <v>5071</v>
      </c>
      <c r="AA393" s="542">
        <v>8</v>
      </c>
      <c r="CB393" s="1295">
        <f t="shared" si="103"/>
        <v>8888</v>
      </c>
      <c r="CC393" s="1295">
        <f t="shared" si="104"/>
        <v>8888</v>
      </c>
      <c r="CD393" s="1295">
        <v>394</v>
      </c>
      <c r="CE393" s="1295" t="s">
        <v>2049</v>
      </c>
      <c r="CF393" s="1344"/>
      <c r="CG393" s="1366">
        <v>0.4116740663358579</v>
      </c>
      <c r="CH393" s="1367"/>
      <c r="CI393" s="1366">
        <v>0</v>
      </c>
      <c r="CJ393" s="1368"/>
      <c r="CK393" s="1366">
        <v>0.5883259336641421</v>
      </c>
    </row>
    <row r="394" spans="1:89">
      <c r="A394" s="447">
        <f t="shared" si="134"/>
        <v>6330</v>
      </c>
      <c r="B394" s="571" t="s">
        <v>7908</v>
      </c>
      <c r="E394" s="449">
        <v>1</v>
      </c>
      <c r="F394" s="449">
        <v>0</v>
      </c>
      <c r="G394" s="1295"/>
      <c r="H394" s="911">
        <f t="shared" ref="H394" si="143">E394</f>
        <v>1</v>
      </c>
      <c r="I394" s="911">
        <f t="shared" ref="I394" si="144">F394</f>
        <v>0</v>
      </c>
      <c r="J394" s="110"/>
      <c r="K394" s="538">
        <f t="shared" ref="K394" si="145">IFERROR(VLOOKUP($A394,three,5,0),"")</f>
        <v>0.49099999999999999</v>
      </c>
      <c r="L394" s="538">
        <f t="shared" ref="L394" si="146">IFERROR(VLOOKUP($A394,three,7,0),"")</f>
        <v>0</v>
      </c>
      <c r="M394" s="538">
        <f t="shared" ref="M394" si="147">IFERROR(VLOOKUP($A394,three,9,0),"")</f>
        <v>0.50900000000000001</v>
      </c>
      <c r="N394" s="538">
        <f t="shared" ref="N394" si="148">IFERROR(VLOOKUP($A394,three,5,0),"")</f>
        <v>0.49099999999999999</v>
      </c>
      <c r="O394" s="538">
        <f t="shared" ref="O394" si="149">IFERROR(VLOOKUP($A394,three,7,0),"")</f>
        <v>0</v>
      </c>
      <c r="P394" s="538">
        <f t="shared" ref="P394" si="150">IFERROR(VLOOKUP($A394,three,9,0),"")</f>
        <v>0.50900000000000001</v>
      </c>
      <c r="W394" s="1295"/>
      <c r="X394" s="1295"/>
      <c r="Z394" s="447" t="s">
        <v>5072</v>
      </c>
      <c r="AA394" s="542">
        <v>8</v>
      </c>
      <c r="CB394" s="1295">
        <f t="shared" si="103"/>
        <v>8889</v>
      </c>
      <c r="CC394" s="1295">
        <f t="shared" si="104"/>
        <v>8889</v>
      </c>
      <c r="CD394" s="1295">
        <v>395</v>
      </c>
      <c r="CE394" s="1295" t="s">
        <v>2050</v>
      </c>
      <c r="CF394" s="1344"/>
      <c r="CG394" s="1366">
        <v>0.4780462902421293</v>
      </c>
      <c r="CH394" s="1367"/>
      <c r="CI394" s="1366">
        <v>0</v>
      </c>
      <c r="CJ394" s="1368"/>
      <c r="CK394" s="1366">
        <v>0.5219537097578707</v>
      </c>
    </row>
    <row r="395" spans="1:89">
      <c r="A395" s="447">
        <f t="shared" si="134"/>
        <v>5900</v>
      </c>
      <c r="B395" s="571" t="s">
        <v>7909</v>
      </c>
      <c r="E395" s="1295"/>
      <c r="F395" s="1295"/>
      <c r="G395" s="1295"/>
      <c r="H395" s="585" t="s">
        <v>7935</v>
      </c>
      <c r="I395" s="585" t="s">
        <v>7935</v>
      </c>
      <c r="J395" s="110"/>
      <c r="K395" s="110"/>
      <c r="L395" s="110"/>
      <c r="M395" s="110"/>
      <c r="N395" s="585" t="s">
        <v>7935</v>
      </c>
      <c r="O395" s="585" t="s">
        <v>7935</v>
      </c>
      <c r="P395" s="585" t="s">
        <v>7935</v>
      </c>
      <c r="W395" s="1295"/>
      <c r="X395" s="1295"/>
      <c r="Z395" s="447" t="s">
        <v>5073</v>
      </c>
      <c r="AA395" s="542">
        <v>8</v>
      </c>
      <c r="CB395" s="1295">
        <f t="shared" ref="CB395:CB416" si="151">VLOOKUP(CC395,dc,1,0)</f>
        <v>8902</v>
      </c>
      <c r="CC395" s="1295">
        <f t="shared" ref="CC395:CC416" si="152">LEFT(CE395,4)+0</f>
        <v>8902</v>
      </c>
      <c r="CD395" s="1295">
        <v>396</v>
      </c>
      <c r="CE395" s="1295" t="s">
        <v>6264</v>
      </c>
      <c r="CF395" s="1344"/>
      <c r="CG395" s="1366">
        <v>0.46537353613034194</v>
      </c>
      <c r="CH395" s="1367"/>
      <c r="CI395" s="1366">
        <v>0</v>
      </c>
      <c r="CJ395" s="1368"/>
      <c r="CK395" s="1366">
        <v>0.53462646386965806</v>
      </c>
    </row>
    <row r="396" spans="1:89">
      <c r="A396" s="447">
        <f t="shared" si="134"/>
        <v>7562</v>
      </c>
      <c r="B396" s="571" t="s">
        <v>7910</v>
      </c>
      <c r="E396" s="1295"/>
      <c r="F396" s="1295"/>
      <c r="H396" s="585" t="s">
        <v>7935</v>
      </c>
      <c r="I396" s="585" t="s">
        <v>7935</v>
      </c>
      <c r="J396" s="110"/>
      <c r="K396" s="110"/>
      <c r="L396" s="110"/>
      <c r="M396" s="110"/>
      <c r="N396" s="585" t="s">
        <v>7935</v>
      </c>
      <c r="O396" s="585" t="s">
        <v>7935</v>
      </c>
      <c r="P396" s="585" t="s">
        <v>7935</v>
      </c>
      <c r="Z396" s="447" t="s">
        <v>5074</v>
      </c>
      <c r="AA396" s="542">
        <v>8</v>
      </c>
      <c r="CB396" s="1295">
        <f t="shared" si="151"/>
        <v>8904</v>
      </c>
      <c r="CC396" s="1295">
        <f t="shared" si="152"/>
        <v>8904</v>
      </c>
      <c r="CD396" s="1295">
        <v>397</v>
      </c>
      <c r="CE396" s="1295" t="s">
        <v>2052</v>
      </c>
      <c r="CF396" s="1344"/>
      <c r="CG396" s="1366">
        <v>0.47377300753180757</v>
      </c>
      <c r="CH396" s="1367"/>
      <c r="CI396" s="1366">
        <v>0</v>
      </c>
      <c r="CJ396" s="1368"/>
      <c r="CK396" s="1366">
        <v>0.52622699246819249</v>
      </c>
    </row>
    <row r="397" spans="1:89">
      <c r="A397" s="447">
        <f t="shared" si="134"/>
        <v>6259</v>
      </c>
      <c r="B397" s="571" t="s">
        <v>7911</v>
      </c>
      <c r="E397" s="1295"/>
      <c r="F397" s="1295"/>
      <c r="G397" s="1295"/>
      <c r="H397" s="585" t="s">
        <v>7935</v>
      </c>
      <c r="I397" s="585" t="s">
        <v>7935</v>
      </c>
      <c r="J397" s="110"/>
      <c r="K397" s="110"/>
      <c r="L397" s="110"/>
      <c r="M397" s="110"/>
      <c r="N397" s="585" t="s">
        <v>7935</v>
      </c>
      <c r="O397" s="585" t="s">
        <v>7935</v>
      </c>
      <c r="P397" s="585" t="s">
        <v>7935</v>
      </c>
      <c r="W397" s="1295"/>
      <c r="X397" s="1295"/>
      <c r="Z397" s="447" t="s">
        <v>5075</v>
      </c>
      <c r="AA397" s="542">
        <v>8</v>
      </c>
      <c r="CB397" s="1295">
        <f t="shared" si="151"/>
        <v>8905</v>
      </c>
      <c r="CC397" s="1295">
        <f t="shared" si="152"/>
        <v>8905</v>
      </c>
      <c r="CD397" s="1295">
        <v>398</v>
      </c>
      <c r="CE397" s="1295" t="s">
        <v>5160</v>
      </c>
      <c r="CF397" s="1344"/>
      <c r="CG397" s="1366">
        <v>0.48601152509567591</v>
      </c>
      <c r="CH397" s="1367"/>
      <c r="CI397" s="1366">
        <v>0</v>
      </c>
      <c r="CJ397" s="1368"/>
      <c r="CK397" s="1366">
        <v>0.51398847490432409</v>
      </c>
    </row>
    <row r="398" spans="1:89">
      <c r="A398" s="447">
        <f t="shared" si="134"/>
        <v>5980</v>
      </c>
      <c r="B398" s="571" t="s">
        <v>7912</v>
      </c>
      <c r="E398" s="1295"/>
      <c r="F398" s="1295"/>
      <c r="H398" s="585" t="s">
        <v>7935</v>
      </c>
      <c r="I398" s="585" t="s">
        <v>7935</v>
      </c>
      <c r="J398" s="110"/>
      <c r="K398" s="110"/>
      <c r="L398" s="110"/>
      <c r="M398" s="110"/>
      <c r="N398" s="585" t="s">
        <v>7935</v>
      </c>
      <c r="O398" s="585" t="s">
        <v>7935</v>
      </c>
      <c r="P398" s="585" t="s">
        <v>7935</v>
      </c>
      <c r="W398" s="1295"/>
      <c r="X398" s="1295"/>
      <c r="Z398" s="447" t="s">
        <v>5076</v>
      </c>
      <c r="AA398" s="542">
        <v>8</v>
      </c>
      <c r="CB398" s="1295">
        <f t="shared" si="151"/>
        <v>8907</v>
      </c>
      <c r="CC398" s="1295">
        <f t="shared" si="152"/>
        <v>8907</v>
      </c>
      <c r="CD398" s="1295">
        <v>399</v>
      </c>
      <c r="CE398" s="1295" t="s">
        <v>2054</v>
      </c>
      <c r="CF398" s="1344"/>
      <c r="CG398" s="1366">
        <v>0.47056297197666513</v>
      </c>
      <c r="CH398" s="1367"/>
      <c r="CI398" s="1366">
        <v>0</v>
      </c>
      <c r="CJ398" s="1368"/>
      <c r="CK398" s="1366">
        <v>0.52943702802333492</v>
      </c>
    </row>
    <row r="399" spans="1:89">
      <c r="A399" s="447">
        <f t="shared" si="134"/>
        <v>6335</v>
      </c>
      <c r="B399" s="571" t="s">
        <v>7913</v>
      </c>
      <c r="E399" s="1295"/>
      <c r="F399" s="1295"/>
      <c r="H399" s="585" t="s">
        <v>7935</v>
      </c>
      <c r="I399" s="585" t="s">
        <v>7935</v>
      </c>
      <c r="J399" s="110"/>
      <c r="K399" s="110"/>
      <c r="L399" s="110"/>
      <c r="M399" s="110"/>
      <c r="N399" s="585" t="s">
        <v>7935</v>
      </c>
      <c r="O399" s="585" t="s">
        <v>7935</v>
      </c>
      <c r="P399" s="585" t="s">
        <v>7935</v>
      </c>
      <c r="W399" s="1295"/>
      <c r="X399" s="1295"/>
      <c r="Z399" s="447" t="s">
        <v>5077</v>
      </c>
      <c r="AA399" s="542">
        <v>8</v>
      </c>
      <c r="CB399" s="1295">
        <f t="shared" si="151"/>
        <v>8909</v>
      </c>
      <c r="CC399" s="1295">
        <f t="shared" si="152"/>
        <v>8909</v>
      </c>
      <c r="CD399" s="1295">
        <v>400</v>
      </c>
      <c r="CE399" s="1295" t="s">
        <v>2055</v>
      </c>
      <c r="CF399" s="1344"/>
      <c r="CG399" s="1366" t="s">
        <v>8073</v>
      </c>
      <c r="CH399" s="1367"/>
      <c r="CI399" s="1366">
        <v>0</v>
      </c>
      <c r="CJ399" s="1368"/>
      <c r="CK399" s="1366" t="s">
        <v>8073</v>
      </c>
    </row>
    <row r="400" spans="1:89">
      <c r="A400" s="447">
        <f t="shared" si="134"/>
        <v>6289</v>
      </c>
      <c r="B400" s="571" t="s">
        <v>7914</v>
      </c>
      <c r="E400" s="1295"/>
      <c r="F400" s="1295"/>
      <c r="G400" s="1295"/>
      <c r="H400" s="585" t="s">
        <v>7935</v>
      </c>
      <c r="I400" s="585" t="s">
        <v>7935</v>
      </c>
      <c r="J400" s="110"/>
      <c r="K400" s="110"/>
      <c r="L400" s="110"/>
      <c r="M400" s="110"/>
      <c r="N400" s="585" t="s">
        <v>7935</v>
      </c>
      <c r="O400" s="585" t="s">
        <v>7935</v>
      </c>
      <c r="P400" s="585" t="s">
        <v>7935</v>
      </c>
      <c r="W400" s="1295"/>
      <c r="X400" s="1295"/>
      <c r="Z400" s="447" t="s">
        <v>5078</v>
      </c>
      <c r="AA400" s="542">
        <v>8</v>
      </c>
      <c r="CB400" s="1295">
        <f t="shared" si="151"/>
        <v>8912</v>
      </c>
      <c r="CC400" s="1295">
        <f t="shared" si="152"/>
        <v>8912</v>
      </c>
      <c r="CD400" s="1295">
        <v>401</v>
      </c>
      <c r="CE400" s="1295" t="s">
        <v>2056</v>
      </c>
      <c r="CF400" s="1344"/>
      <c r="CG400" s="1366" t="s">
        <v>8073</v>
      </c>
      <c r="CH400" s="1367"/>
      <c r="CI400" s="1366">
        <v>0</v>
      </c>
      <c r="CJ400" s="1368"/>
      <c r="CK400" s="1366" t="s">
        <v>8073</v>
      </c>
    </row>
    <row r="401" spans="1:89">
      <c r="A401" s="447">
        <f t="shared" si="134"/>
        <v>8789</v>
      </c>
      <c r="B401" s="571" t="s">
        <v>7915</v>
      </c>
      <c r="E401" s="1295"/>
      <c r="F401" s="1295"/>
      <c r="G401" s="1295"/>
      <c r="H401" s="585" t="s">
        <v>7935</v>
      </c>
      <c r="I401" s="585" t="s">
        <v>7935</v>
      </c>
      <c r="J401" s="110"/>
      <c r="K401" s="110"/>
      <c r="L401" s="110"/>
      <c r="M401" s="110"/>
      <c r="N401" s="585" t="s">
        <v>7935</v>
      </c>
      <c r="O401" s="585" t="s">
        <v>7935</v>
      </c>
      <c r="P401" s="585" t="s">
        <v>7935</v>
      </c>
      <c r="W401" s="1295"/>
      <c r="X401" s="1295"/>
      <c r="Z401" s="447" t="s">
        <v>5079</v>
      </c>
      <c r="AA401" s="542">
        <v>8</v>
      </c>
      <c r="CB401" s="1295">
        <f t="shared" si="151"/>
        <v>8913</v>
      </c>
      <c r="CC401" s="1295">
        <f t="shared" si="152"/>
        <v>8913</v>
      </c>
      <c r="CD401" s="1295">
        <v>402</v>
      </c>
      <c r="CE401" s="1295" t="s">
        <v>2057</v>
      </c>
      <c r="CF401" s="1344"/>
      <c r="CG401" s="1366">
        <v>0.4998063554152708</v>
      </c>
      <c r="CH401" s="1367"/>
      <c r="CI401" s="1366">
        <v>0</v>
      </c>
      <c r="CJ401" s="1368"/>
      <c r="CK401" s="1366">
        <v>0.50019364458472915</v>
      </c>
    </row>
    <row r="402" spans="1:89">
      <c r="A402" s="447">
        <f t="shared" si="134"/>
        <v>6331</v>
      </c>
      <c r="B402" s="571" t="s">
        <v>7916</v>
      </c>
      <c r="E402" s="1295"/>
      <c r="F402" s="1295"/>
      <c r="G402" s="1295"/>
      <c r="H402" s="585" t="s">
        <v>7935</v>
      </c>
      <c r="I402" s="585" t="s">
        <v>7935</v>
      </c>
      <c r="J402" s="110"/>
      <c r="K402" s="110"/>
      <c r="L402" s="110"/>
      <c r="M402" s="110"/>
      <c r="N402" s="585" t="s">
        <v>7935</v>
      </c>
      <c r="O402" s="585" t="s">
        <v>7935</v>
      </c>
      <c r="P402" s="585" t="s">
        <v>7935</v>
      </c>
      <c r="W402" s="1295"/>
      <c r="X402" s="1295"/>
      <c r="Z402" s="447" t="s">
        <v>5080</v>
      </c>
      <c r="AA402" s="542">
        <v>8</v>
      </c>
      <c r="CB402" s="1295">
        <f t="shared" si="151"/>
        <v>8914</v>
      </c>
      <c r="CC402" s="1295">
        <f t="shared" si="152"/>
        <v>8914</v>
      </c>
      <c r="CD402" s="1295">
        <v>403</v>
      </c>
      <c r="CE402" s="1295" t="s">
        <v>2058</v>
      </c>
      <c r="CF402" s="1344"/>
      <c r="CG402" s="1366" t="s">
        <v>8073</v>
      </c>
      <c r="CH402" s="1367"/>
      <c r="CI402" s="1366">
        <v>0</v>
      </c>
      <c r="CJ402" s="1368"/>
      <c r="CK402" s="1366" t="s">
        <v>8073</v>
      </c>
    </row>
    <row r="403" spans="1:89">
      <c r="A403" s="447">
        <v>2022</v>
      </c>
      <c r="B403" s="571" t="s">
        <v>8612</v>
      </c>
      <c r="E403" s="449">
        <v>1</v>
      </c>
      <c r="F403" s="449">
        <v>0</v>
      </c>
      <c r="G403" s="1295"/>
      <c r="H403" s="911">
        <f t="shared" ref="H403:H434" si="153">E403</f>
        <v>1</v>
      </c>
      <c r="I403" s="911">
        <f t="shared" ref="I403:I434" si="154">F403</f>
        <v>0</v>
      </c>
      <c r="J403" s="571"/>
      <c r="K403" s="538">
        <f t="shared" ref="K403:K434" si="155">IFERROR(VLOOKUP($A403,three,5,0),"")</f>
        <v>0.4641993194823823</v>
      </c>
      <c r="L403" s="538">
        <f t="shared" ref="L403:L434" si="156">IFERROR(VLOOKUP($A403,three,7,0),"")</f>
        <v>0</v>
      </c>
      <c r="M403" s="538">
        <f t="shared" ref="M403:M434" si="157">IFERROR(VLOOKUP($A403,three,9,0),"")</f>
        <v>0.54034620843763437</v>
      </c>
      <c r="N403" s="538">
        <f t="shared" ref="N403:N434" si="158">IFERROR(VLOOKUP($A403,three,5,0),"")</f>
        <v>0.4641993194823823</v>
      </c>
      <c r="O403" s="538">
        <f t="shared" ref="O403:O434" si="159">IFERROR(VLOOKUP($A403,three,7,0),"")</f>
        <v>0</v>
      </c>
      <c r="P403" s="538">
        <f t="shared" ref="P403:P434" si="160">IFERROR(VLOOKUP($A403,three,9,0),"")</f>
        <v>0.54034620843763437</v>
      </c>
      <c r="W403" s="1295"/>
      <c r="X403" s="1295"/>
      <c r="Z403" s="447" t="s">
        <v>5081</v>
      </c>
      <c r="AA403" s="542">
        <v>8</v>
      </c>
      <c r="CB403" s="1295">
        <f t="shared" si="151"/>
        <v>8915</v>
      </c>
      <c r="CC403" s="1295">
        <f t="shared" si="152"/>
        <v>8915</v>
      </c>
      <c r="CD403" s="1295">
        <v>404</v>
      </c>
      <c r="CE403" s="1295" t="s">
        <v>6265</v>
      </c>
      <c r="CF403" s="1344"/>
      <c r="CG403" s="1366">
        <v>0.4545905274699133</v>
      </c>
      <c r="CH403" s="1367"/>
      <c r="CI403" s="1366">
        <v>0</v>
      </c>
      <c r="CJ403" s="1368"/>
      <c r="CK403" s="1366">
        <v>0.54540947253008676</v>
      </c>
    </row>
    <row r="404" spans="1:89">
      <c r="A404" s="447">
        <v>2044</v>
      </c>
      <c r="B404" s="571" t="s">
        <v>8613</v>
      </c>
      <c r="E404" s="449">
        <v>1</v>
      </c>
      <c r="F404" s="449">
        <v>0</v>
      </c>
      <c r="G404" s="1295"/>
      <c r="H404" s="911">
        <f t="shared" si="153"/>
        <v>1</v>
      </c>
      <c r="I404" s="911">
        <f t="shared" si="154"/>
        <v>0</v>
      </c>
      <c r="J404" s="571"/>
      <c r="K404" s="538">
        <f t="shared" si="155"/>
        <v>0.4355805054766434</v>
      </c>
      <c r="L404" s="538">
        <f t="shared" si="156"/>
        <v>0</v>
      </c>
      <c r="M404" s="538">
        <f t="shared" si="157"/>
        <v>0.56851967681807669</v>
      </c>
      <c r="N404" s="538">
        <f t="shared" si="158"/>
        <v>0.4355805054766434</v>
      </c>
      <c r="O404" s="538">
        <f t="shared" si="159"/>
        <v>0</v>
      </c>
      <c r="P404" s="538">
        <f t="shared" si="160"/>
        <v>0.56851967681807669</v>
      </c>
      <c r="W404" s="1295"/>
      <c r="X404" s="1295"/>
      <c r="Z404" s="447" t="s">
        <v>5082</v>
      </c>
      <c r="AA404" s="542">
        <v>8</v>
      </c>
      <c r="CB404" s="1295">
        <f t="shared" si="151"/>
        <v>8949</v>
      </c>
      <c r="CC404" s="1295">
        <f t="shared" si="152"/>
        <v>8949</v>
      </c>
      <c r="CD404" s="1295">
        <v>405</v>
      </c>
      <c r="CE404" s="1295" t="s">
        <v>6266</v>
      </c>
      <c r="CF404" s="1344"/>
      <c r="CG404" s="1366">
        <v>0.49290672690209908</v>
      </c>
      <c r="CH404" s="1367"/>
      <c r="CI404" s="1366">
        <v>0</v>
      </c>
      <c r="CJ404" s="1368"/>
      <c r="CK404" s="1366">
        <v>0.50709327309790098</v>
      </c>
    </row>
    <row r="405" spans="1:89">
      <c r="A405" s="447">
        <v>3012</v>
      </c>
      <c r="B405" s="571" t="s">
        <v>8614</v>
      </c>
      <c r="E405" s="449">
        <v>1</v>
      </c>
      <c r="F405" s="449">
        <v>0</v>
      </c>
      <c r="H405" s="911">
        <f t="shared" si="153"/>
        <v>1</v>
      </c>
      <c r="I405" s="911">
        <f t="shared" si="154"/>
        <v>0</v>
      </c>
      <c r="J405" s="571"/>
      <c r="K405" s="538">
        <f t="shared" si="155"/>
        <v>0.47955647955647956</v>
      </c>
      <c r="L405" s="538">
        <f t="shared" si="156"/>
        <v>0</v>
      </c>
      <c r="M405" s="538">
        <f t="shared" si="157"/>
        <v>0.52252252252252251</v>
      </c>
      <c r="N405" s="538">
        <f t="shared" si="158"/>
        <v>0.47955647955647956</v>
      </c>
      <c r="O405" s="538">
        <f t="shared" si="159"/>
        <v>0</v>
      </c>
      <c r="P405" s="538">
        <f t="shared" si="160"/>
        <v>0.52252252252252251</v>
      </c>
      <c r="Z405" s="447" t="s">
        <v>5083</v>
      </c>
      <c r="AA405" s="542">
        <v>8</v>
      </c>
      <c r="CB405" s="1295">
        <f t="shared" si="151"/>
        <v>8950</v>
      </c>
      <c r="CC405" s="1295">
        <f t="shared" si="152"/>
        <v>8950</v>
      </c>
      <c r="CD405" s="1295">
        <v>406</v>
      </c>
      <c r="CE405" s="1295" t="s">
        <v>2061</v>
      </c>
      <c r="CF405" s="1344"/>
      <c r="CG405" s="1366">
        <v>0.49181833361162131</v>
      </c>
      <c r="CH405" s="1367"/>
      <c r="CI405" s="1366">
        <v>0</v>
      </c>
      <c r="CJ405" s="1368"/>
      <c r="CK405" s="1366">
        <v>0.50818166638837869</v>
      </c>
    </row>
    <row r="406" spans="1:89">
      <c r="A406" s="447">
        <v>3013</v>
      </c>
      <c r="B406" s="571" t="s">
        <v>8615</v>
      </c>
      <c r="E406" s="449">
        <v>1</v>
      </c>
      <c r="F406" s="449">
        <v>0</v>
      </c>
      <c r="G406" s="1295"/>
      <c r="H406" s="911">
        <f t="shared" si="153"/>
        <v>1</v>
      </c>
      <c r="I406" s="911">
        <f t="shared" si="154"/>
        <v>0</v>
      </c>
      <c r="J406" s="571"/>
      <c r="K406" s="538">
        <f t="shared" si="155"/>
        <v>0.46799327850004424</v>
      </c>
      <c r="L406" s="538">
        <f t="shared" si="156"/>
        <v>0</v>
      </c>
      <c r="M406" s="538">
        <f t="shared" si="157"/>
        <v>0.53527018661006454</v>
      </c>
      <c r="N406" s="538">
        <f t="shared" si="158"/>
        <v>0.46799327850004424</v>
      </c>
      <c r="O406" s="538">
        <f t="shared" si="159"/>
        <v>0</v>
      </c>
      <c r="P406" s="538">
        <f t="shared" si="160"/>
        <v>0.53527018661006454</v>
      </c>
      <c r="W406" s="1295"/>
      <c r="X406" s="1295"/>
      <c r="Z406" s="447" t="s">
        <v>5084</v>
      </c>
      <c r="AA406" s="542">
        <v>8</v>
      </c>
      <c r="CB406" s="1295">
        <f t="shared" si="151"/>
        <v>8951</v>
      </c>
      <c r="CC406" s="1295">
        <f t="shared" si="152"/>
        <v>8951</v>
      </c>
      <c r="CD406" s="1295">
        <v>407</v>
      </c>
      <c r="CE406" s="1295" t="s">
        <v>8012</v>
      </c>
      <c r="CF406" s="1344"/>
      <c r="CG406" s="1366">
        <v>0.43340299893842887</v>
      </c>
      <c r="CH406" s="1367"/>
      <c r="CI406" s="1366">
        <v>0</v>
      </c>
      <c r="CJ406" s="1368"/>
      <c r="CK406" s="1366">
        <v>0.56659700106157107</v>
      </c>
    </row>
    <row r="407" spans="1:89">
      <c r="A407" s="447">
        <v>3051</v>
      </c>
      <c r="B407" s="571" t="s">
        <v>8616</v>
      </c>
      <c r="E407" s="449">
        <v>1</v>
      </c>
      <c r="F407" s="449">
        <v>0</v>
      </c>
      <c r="G407" s="1295"/>
      <c r="H407" s="911">
        <f t="shared" si="153"/>
        <v>1</v>
      </c>
      <c r="I407" s="911">
        <f t="shared" si="154"/>
        <v>0</v>
      </c>
      <c r="J407" s="571"/>
      <c r="K407" s="538">
        <f t="shared" si="155"/>
        <v>0.47899999999999998</v>
      </c>
      <c r="L407" s="538">
        <f t="shared" si="156"/>
        <v>0</v>
      </c>
      <c r="M407" s="538">
        <f t="shared" si="157"/>
        <v>0.52100000000000002</v>
      </c>
      <c r="N407" s="538">
        <f t="shared" si="158"/>
        <v>0.47899999999999998</v>
      </c>
      <c r="O407" s="538">
        <f t="shared" si="159"/>
        <v>0</v>
      </c>
      <c r="P407" s="538">
        <f t="shared" si="160"/>
        <v>0.52100000000000002</v>
      </c>
      <c r="W407" s="1295"/>
      <c r="X407" s="1295"/>
      <c r="Z407" s="447" t="s">
        <v>5085</v>
      </c>
      <c r="AA407" s="542">
        <v>8</v>
      </c>
      <c r="CB407" s="1295">
        <f t="shared" si="151"/>
        <v>8952</v>
      </c>
      <c r="CC407" s="1295">
        <f t="shared" si="152"/>
        <v>8952</v>
      </c>
      <c r="CD407" s="1295">
        <v>408</v>
      </c>
      <c r="CE407" s="1295" t="s">
        <v>2063</v>
      </c>
      <c r="CF407" s="1344"/>
      <c r="CG407" s="1366">
        <v>0.49290672690209908</v>
      </c>
      <c r="CH407" s="1367"/>
      <c r="CI407" s="1366">
        <v>0</v>
      </c>
      <c r="CJ407" s="1368"/>
      <c r="CK407" s="1366">
        <v>0.50709327309790098</v>
      </c>
    </row>
    <row r="408" spans="1:89">
      <c r="A408" s="447">
        <v>3090</v>
      </c>
      <c r="B408" s="571" t="s">
        <v>8617</v>
      </c>
      <c r="E408" s="449">
        <v>1</v>
      </c>
      <c r="F408" s="449">
        <v>0</v>
      </c>
      <c r="H408" s="911">
        <f t="shared" si="153"/>
        <v>1</v>
      </c>
      <c r="I408" s="911">
        <f t="shared" si="154"/>
        <v>0</v>
      </c>
      <c r="J408" s="571"/>
      <c r="K408" s="538">
        <f t="shared" si="155"/>
        <v>0.4499340842152621</v>
      </c>
      <c r="L408" s="538">
        <f t="shared" si="156"/>
        <v>0</v>
      </c>
      <c r="M408" s="538">
        <f t="shared" si="157"/>
        <v>0.55350033742604088</v>
      </c>
      <c r="N408" s="538">
        <f t="shared" si="158"/>
        <v>0.4499340842152621</v>
      </c>
      <c r="O408" s="538">
        <f t="shared" si="159"/>
        <v>0</v>
      </c>
      <c r="P408" s="538">
        <f t="shared" si="160"/>
        <v>0.55350033742604088</v>
      </c>
      <c r="Z408" s="447" t="s">
        <v>5086</v>
      </c>
      <c r="AA408" s="542">
        <v>8</v>
      </c>
      <c r="CB408" s="1295">
        <f t="shared" si="151"/>
        <v>8957</v>
      </c>
      <c r="CC408" s="1295">
        <f t="shared" si="152"/>
        <v>8957</v>
      </c>
      <c r="CD408" s="1295">
        <v>409</v>
      </c>
      <c r="CE408" s="1295" t="s">
        <v>2064</v>
      </c>
      <c r="CF408" s="1344"/>
      <c r="CG408" s="1366">
        <v>0.49290672690209908</v>
      </c>
      <c r="CH408" s="1367"/>
      <c r="CI408" s="1366">
        <v>0</v>
      </c>
      <c r="CJ408" s="1368"/>
      <c r="CK408" s="1366">
        <v>0.50709327309790098</v>
      </c>
    </row>
    <row r="409" spans="1:89">
      <c r="A409" s="447">
        <v>3209</v>
      </c>
      <c r="B409" s="571" t="s">
        <v>8618</v>
      </c>
      <c r="E409" s="449">
        <v>1</v>
      </c>
      <c r="F409" s="449">
        <v>0</v>
      </c>
      <c r="H409" s="911">
        <f t="shared" si="153"/>
        <v>1</v>
      </c>
      <c r="I409" s="911">
        <f t="shared" si="154"/>
        <v>0</v>
      </c>
      <c r="J409" s="571"/>
      <c r="K409" s="538">
        <f t="shared" si="155"/>
        <v>0.45810414127641946</v>
      </c>
      <c r="L409" s="538">
        <f t="shared" si="156"/>
        <v>0</v>
      </c>
      <c r="M409" s="538">
        <f t="shared" si="157"/>
        <v>0.54449790091525485</v>
      </c>
      <c r="N409" s="538">
        <f t="shared" si="158"/>
        <v>0.45810414127641946</v>
      </c>
      <c r="O409" s="538">
        <f t="shared" si="159"/>
        <v>0</v>
      </c>
      <c r="P409" s="538">
        <f t="shared" si="160"/>
        <v>0.54449790091525485</v>
      </c>
      <c r="Z409" s="447" t="s">
        <v>5087</v>
      </c>
      <c r="AA409" s="542">
        <v>8</v>
      </c>
      <c r="CB409" s="1295">
        <f t="shared" si="151"/>
        <v>8959</v>
      </c>
      <c r="CC409" s="1295">
        <f t="shared" si="152"/>
        <v>8959</v>
      </c>
      <c r="CD409" s="1295">
        <v>410</v>
      </c>
      <c r="CE409" s="1295" t="s">
        <v>2065</v>
      </c>
      <c r="CF409" s="1344"/>
      <c r="CG409" s="1366">
        <v>0.42088607594936711</v>
      </c>
      <c r="CH409" s="1367"/>
      <c r="CI409" s="1366">
        <v>0</v>
      </c>
      <c r="CJ409" s="1368"/>
      <c r="CK409" s="1366">
        <v>0.57911392405063289</v>
      </c>
    </row>
    <row r="410" spans="1:89">
      <c r="A410" s="447">
        <v>3223</v>
      </c>
      <c r="B410" s="571" t="s">
        <v>8619</v>
      </c>
      <c r="E410" s="449">
        <v>1</v>
      </c>
      <c r="F410" s="449">
        <v>0</v>
      </c>
      <c r="G410" s="1295"/>
      <c r="H410" s="911">
        <f t="shared" si="153"/>
        <v>1</v>
      </c>
      <c r="I410" s="911">
        <f t="shared" si="154"/>
        <v>0</v>
      </c>
      <c r="J410" s="571"/>
      <c r="K410" s="538">
        <f t="shared" si="155"/>
        <v>0.4784569306875161</v>
      </c>
      <c r="L410" s="538">
        <f t="shared" si="156"/>
        <v>0</v>
      </c>
      <c r="M410" s="538">
        <f t="shared" si="157"/>
        <v>0.52458860085028103</v>
      </c>
      <c r="N410" s="538">
        <f t="shared" si="158"/>
        <v>0.4784569306875161</v>
      </c>
      <c r="O410" s="538">
        <f t="shared" si="159"/>
        <v>0</v>
      </c>
      <c r="P410" s="538">
        <f t="shared" si="160"/>
        <v>0.52458860085028103</v>
      </c>
      <c r="W410" s="1295"/>
      <c r="X410" s="1295"/>
      <c r="Z410" s="447" t="s">
        <v>5088</v>
      </c>
      <c r="AA410" s="542">
        <v>8</v>
      </c>
      <c r="CB410" s="1295">
        <f t="shared" si="151"/>
        <v>8964</v>
      </c>
      <c r="CC410" s="1295">
        <f t="shared" si="152"/>
        <v>8964</v>
      </c>
      <c r="CD410" s="1295">
        <v>411</v>
      </c>
      <c r="CE410" s="1295" t="s">
        <v>2066</v>
      </c>
      <c r="CF410" s="1344"/>
      <c r="CG410" s="1366">
        <v>0.49290672690209908</v>
      </c>
      <c r="CH410" s="1367"/>
      <c r="CI410" s="1366">
        <v>0</v>
      </c>
      <c r="CJ410" s="1368"/>
      <c r="CK410" s="1366">
        <v>0.50709327309790098</v>
      </c>
    </row>
    <row r="411" spans="1:89">
      <c r="A411" s="447">
        <v>3224</v>
      </c>
      <c r="B411" s="571" t="s">
        <v>8620</v>
      </c>
      <c r="E411" s="449">
        <v>1</v>
      </c>
      <c r="F411" s="449">
        <v>0</v>
      </c>
      <c r="H411" s="911">
        <f t="shared" si="153"/>
        <v>1</v>
      </c>
      <c r="I411" s="911">
        <f t="shared" si="154"/>
        <v>0</v>
      </c>
      <c r="J411" s="571"/>
      <c r="K411" s="538">
        <f t="shared" si="155"/>
        <v>0.47913277186177505</v>
      </c>
      <c r="L411" s="538">
        <f t="shared" si="156"/>
        <v>0</v>
      </c>
      <c r="M411" s="538">
        <f t="shared" si="157"/>
        <v>0.52322265519780198</v>
      </c>
      <c r="N411" s="538">
        <f t="shared" si="158"/>
        <v>0.47913277186177505</v>
      </c>
      <c r="O411" s="538">
        <f t="shared" si="159"/>
        <v>0</v>
      </c>
      <c r="P411" s="538">
        <f t="shared" si="160"/>
        <v>0.52322265519780198</v>
      </c>
      <c r="Z411" s="447" t="s">
        <v>5089</v>
      </c>
      <c r="AA411" s="542">
        <v>8</v>
      </c>
      <c r="CB411" s="1295">
        <f t="shared" si="151"/>
        <v>8969</v>
      </c>
      <c r="CC411" s="1295">
        <f t="shared" si="152"/>
        <v>8969</v>
      </c>
      <c r="CD411" s="1295">
        <v>412</v>
      </c>
      <c r="CE411" s="1295" t="s">
        <v>8029</v>
      </c>
      <c r="CF411" s="1344"/>
      <c r="CG411" s="1366">
        <v>0.49290672690209908</v>
      </c>
      <c r="CH411" s="1367"/>
      <c r="CI411" s="1366">
        <v>0</v>
      </c>
      <c r="CJ411" s="1368"/>
      <c r="CK411" s="1366">
        <v>0.50709327309790098</v>
      </c>
    </row>
    <row r="412" spans="1:89">
      <c r="A412" s="447">
        <v>3231</v>
      </c>
      <c r="B412" s="571" t="s">
        <v>5137</v>
      </c>
      <c r="E412" s="449">
        <v>1</v>
      </c>
      <c r="F412" s="449">
        <v>0</v>
      </c>
      <c r="G412" s="1295"/>
      <c r="H412" s="911">
        <f t="shared" si="153"/>
        <v>1</v>
      </c>
      <c r="I412" s="911">
        <f t="shared" si="154"/>
        <v>0</v>
      </c>
      <c r="J412" s="571"/>
      <c r="K412" s="538">
        <f t="shared" si="155"/>
        <v>0.46988663093711663</v>
      </c>
      <c r="L412" s="538">
        <f t="shared" si="156"/>
        <v>0</v>
      </c>
      <c r="M412" s="538">
        <f t="shared" si="157"/>
        <v>0.53194166428367173</v>
      </c>
      <c r="N412" s="538">
        <f t="shared" si="158"/>
        <v>0.46988663093711663</v>
      </c>
      <c r="O412" s="538">
        <f t="shared" si="159"/>
        <v>0</v>
      </c>
      <c r="P412" s="538">
        <f t="shared" si="160"/>
        <v>0.53194166428367173</v>
      </c>
      <c r="W412" s="1295"/>
      <c r="X412" s="1295"/>
      <c r="Z412" s="447" t="s">
        <v>5090</v>
      </c>
      <c r="AA412" s="542">
        <v>8</v>
      </c>
      <c r="CB412" s="1295">
        <f t="shared" si="151"/>
        <v>8985</v>
      </c>
      <c r="CC412" s="1295">
        <f t="shared" si="152"/>
        <v>8985</v>
      </c>
      <c r="CD412" s="1295">
        <v>413</v>
      </c>
      <c r="CE412" s="1295" t="s">
        <v>2067</v>
      </c>
      <c r="CF412" s="1344"/>
      <c r="CG412" s="1366">
        <v>0.43475250531430309</v>
      </c>
      <c r="CH412" s="1367"/>
      <c r="CI412" s="1366">
        <v>0</v>
      </c>
      <c r="CJ412" s="1368"/>
      <c r="CK412" s="1366">
        <v>0.53062860613422413</v>
      </c>
    </row>
    <row r="413" spans="1:89">
      <c r="A413" s="447">
        <v>3233</v>
      </c>
      <c r="B413" s="571" t="s">
        <v>2317</v>
      </c>
      <c r="E413" s="449">
        <v>1</v>
      </c>
      <c r="F413" s="449">
        <v>0</v>
      </c>
      <c r="H413" s="911">
        <f t="shared" si="153"/>
        <v>1</v>
      </c>
      <c r="I413" s="911">
        <f t="shared" si="154"/>
        <v>0</v>
      </c>
      <c r="J413" s="571"/>
      <c r="K413" s="538">
        <f t="shared" si="155"/>
        <v>0.45007413831880422</v>
      </c>
      <c r="L413" s="538">
        <f t="shared" si="156"/>
        <v>0</v>
      </c>
      <c r="M413" s="538">
        <f t="shared" si="157"/>
        <v>0.55458694653825902</v>
      </c>
      <c r="N413" s="538">
        <f t="shared" si="158"/>
        <v>0.45007413831880422</v>
      </c>
      <c r="O413" s="538">
        <f t="shared" si="159"/>
        <v>0</v>
      </c>
      <c r="P413" s="538">
        <f t="shared" si="160"/>
        <v>0.55458694653825902</v>
      </c>
      <c r="Z413" s="447" t="s">
        <v>5091</v>
      </c>
      <c r="AA413" s="542">
        <v>8</v>
      </c>
      <c r="CB413" s="1295">
        <f t="shared" si="151"/>
        <v>8989</v>
      </c>
      <c r="CC413" s="1295">
        <f t="shared" si="152"/>
        <v>8989</v>
      </c>
      <c r="CD413" s="1295">
        <v>414</v>
      </c>
      <c r="CE413" s="1295" t="s">
        <v>2068</v>
      </c>
      <c r="CF413" s="1344"/>
      <c r="CG413" s="1350">
        <v>0.51840628507295172</v>
      </c>
      <c r="CH413" s="1369"/>
      <c r="CI413" s="1366">
        <v>0</v>
      </c>
      <c r="CJ413" s="1368"/>
      <c r="CK413" s="1350">
        <v>0.48159371492704828</v>
      </c>
    </row>
    <row r="414" spans="1:89">
      <c r="A414" s="447">
        <v>3500</v>
      </c>
      <c r="B414" s="571" t="s">
        <v>8169</v>
      </c>
      <c r="E414" s="449">
        <v>1</v>
      </c>
      <c r="F414" s="449">
        <v>0</v>
      </c>
      <c r="G414" s="1295"/>
      <c r="H414" s="911">
        <f t="shared" si="153"/>
        <v>1</v>
      </c>
      <c r="I414" s="911">
        <f t="shared" si="154"/>
        <v>0</v>
      </c>
      <c r="J414" s="571"/>
      <c r="K414" s="538">
        <f t="shared" si="155"/>
        <v>0.49382656037332295</v>
      </c>
      <c r="L414" s="538">
        <f t="shared" si="156"/>
        <v>0</v>
      </c>
      <c r="M414" s="538">
        <f t="shared" si="157"/>
        <v>0.50784237474884952</v>
      </c>
      <c r="N414" s="538">
        <f t="shared" si="158"/>
        <v>0.49382656037332295</v>
      </c>
      <c r="O414" s="538">
        <f t="shared" si="159"/>
        <v>0</v>
      </c>
      <c r="P414" s="538">
        <f t="shared" si="160"/>
        <v>0.50784237474884952</v>
      </c>
      <c r="W414" s="1295"/>
      <c r="X414" s="1295"/>
      <c r="Z414" s="447" t="s">
        <v>5092</v>
      </c>
      <c r="AA414" s="542">
        <v>8</v>
      </c>
      <c r="CB414" s="1295" t="e">
        <f t="shared" si="151"/>
        <v>#VALUE!</v>
      </c>
      <c r="CC414" s="1295" t="e">
        <f t="shared" si="152"/>
        <v>#VALUE!</v>
      </c>
      <c r="CD414" s="1295">
        <v>415</v>
      </c>
      <c r="CE414" s="1295"/>
      <c r="CF414" s="1344"/>
      <c r="CH414" s="1369"/>
      <c r="CI414" s="1366"/>
      <c r="CJ414" s="1368"/>
    </row>
    <row r="415" spans="1:89">
      <c r="A415" s="447">
        <v>3501</v>
      </c>
      <c r="B415" s="571" t="s">
        <v>8170</v>
      </c>
      <c r="E415" s="449">
        <v>1</v>
      </c>
      <c r="F415" s="449">
        <v>0</v>
      </c>
      <c r="G415" s="1295"/>
      <c r="H415" s="911">
        <f t="shared" si="153"/>
        <v>1</v>
      </c>
      <c r="I415" s="911">
        <f t="shared" si="154"/>
        <v>0</v>
      </c>
      <c r="J415" s="571"/>
      <c r="K415" s="538">
        <f t="shared" si="155"/>
        <v>0.47860020824844945</v>
      </c>
      <c r="L415" s="538">
        <f t="shared" si="156"/>
        <v>0</v>
      </c>
      <c r="M415" s="538">
        <f t="shared" si="157"/>
        <v>0.52374485037801621</v>
      </c>
      <c r="N415" s="538">
        <f t="shared" si="158"/>
        <v>0.47860020824844945</v>
      </c>
      <c r="O415" s="538">
        <f t="shared" si="159"/>
        <v>0</v>
      </c>
      <c r="P415" s="538">
        <f t="shared" si="160"/>
        <v>0.52374485037801621</v>
      </c>
      <c r="W415" s="1295"/>
      <c r="X415" s="1295"/>
      <c r="Z415" s="447" t="s">
        <v>5093</v>
      </c>
      <c r="AA415" s="542">
        <v>8</v>
      </c>
      <c r="CB415" s="1295">
        <f t="shared" si="151"/>
        <v>9104</v>
      </c>
      <c r="CC415" s="1295">
        <f t="shared" si="152"/>
        <v>9104</v>
      </c>
      <c r="CD415" s="1295">
        <v>416</v>
      </c>
      <c r="CE415" s="1295" t="s">
        <v>2069</v>
      </c>
      <c r="CF415" s="1344"/>
      <c r="CG415" s="1350">
        <v>0.44025431652434083</v>
      </c>
      <c r="CH415" s="1369"/>
      <c r="CI415" s="1366">
        <v>0</v>
      </c>
      <c r="CJ415" s="1368"/>
      <c r="CK415" s="1350">
        <v>0.55974568347565912</v>
      </c>
    </row>
    <row r="416" spans="1:89">
      <c r="A416" s="447">
        <v>3502</v>
      </c>
      <c r="B416" s="571" t="s">
        <v>8171</v>
      </c>
      <c r="E416" s="449">
        <v>1</v>
      </c>
      <c r="F416" s="449">
        <v>0</v>
      </c>
      <c r="H416" s="911">
        <f t="shared" si="153"/>
        <v>1</v>
      </c>
      <c r="I416" s="911">
        <f t="shared" si="154"/>
        <v>0</v>
      </c>
      <c r="J416" s="571"/>
      <c r="K416" s="538">
        <f t="shared" si="155"/>
        <v>0.48160842156802741</v>
      </c>
      <c r="L416" s="538">
        <f t="shared" si="156"/>
        <v>0</v>
      </c>
      <c r="M416" s="538">
        <f t="shared" si="157"/>
        <v>0.52010526960034276</v>
      </c>
      <c r="N416" s="538">
        <f t="shared" si="158"/>
        <v>0.48160842156802741</v>
      </c>
      <c r="O416" s="538">
        <f t="shared" si="159"/>
        <v>0</v>
      </c>
      <c r="P416" s="538">
        <f t="shared" si="160"/>
        <v>0.52010526960034276</v>
      </c>
      <c r="Z416" s="447" t="s">
        <v>5094</v>
      </c>
      <c r="AA416" s="542">
        <v>8</v>
      </c>
      <c r="CB416" s="1295">
        <f t="shared" si="151"/>
        <v>9121</v>
      </c>
      <c r="CC416" s="1295">
        <f t="shared" si="152"/>
        <v>9121</v>
      </c>
      <c r="CD416" s="1295">
        <v>417</v>
      </c>
      <c r="CE416" s="1295" t="s">
        <v>5161</v>
      </c>
      <c r="CF416" s="1344"/>
      <c r="CG416" s="1366">
        <v>0.49950017092321181</v>
      </c>
      <c r="CH416" s="1369"/>
      <c r="CI416" s="1366">
        <v>0</v>
      </c>
      <c r="CJ416" s="1368"/>
      <c r="CK416" s="1366">
        <v>0.50313862465586201</v>
      </c>
    </row>
    <row r="417" spans="1:89">
      <c r="A417" s="447">
        <v>5094</v>
      </c>
      <c r="B417" s="571" t="s">
        <v>8621</v>
      </c>
      <c r="E417" s="449">
        <v>1</v>
      </c>
      <c r="F417" s="449">
        <v>0</v>
      </c>
      <c r="G417" s="1295"/>
      <c r="H417" s="911">
        <f t="shared" si="153"/>
        <v>1</v>
      </c>
      <c r="I417" s="911">
        <f t="shared" si="154"/>
        <v>0</v>
      </c>
      <c r="J417" s="571"/>
      <c r="K417" s="538">
        <f t="shared" si="155"/>
        <v>0.43050312788119383</v>
      </c>
      <c r="L417" s="538">
        <f t="shared" si="156"/>
        <v>0</v>
      </c>
      <c r="M417" s="538">
        <f t="shared" si="157"/>
        <v>0.57034875303834986</v>
      </c>
      <c r="N417" s="538">
        <f t="shared" si="158"/>
        <v>0.43050312788119383</v>
      </c>
      <c r="O417" s="538">
        <f t="shared" si="159"/>
        <v>0</v>
      </c>
      <c r="P417" s="538">
        <f t="shared" si="160"/>
        <v>0.57034875303834986</v>
      </c>
      <c r="W417" s="1295"/>
      <c r="X417" s="1295"/>
      <c r="Z417" s="447" t="s">
        <v>5095</v>
      </c>
      <c r="AA417" s="542">
        <v>8</v>
      </c>
      <c r="CB417" s="1295"/>
      <c r="CC417" s="1295"/>
      <c r="CD417" s="1295"/>
      <c r="CE417" s="1295"/>
      <c r="CF417" s="1344"/>
      <c r="CG417" s="1351"/>
      <c r="CJ417" s="1370"/>
      <c r="CK417" s="1351"/>
    </row>
    <row r="418" spans="1:89">
      <c r="A418" s="447">
        <v>5096</v>
      </c>
      <c r="B418" s="571" t="s">
        <v>8622</v>
      </c>
      <c r="E418" s="449">
        <v>1</v>
      </c>
      <c r="F418" s="449">
        <v>0</v>
      </c>
      <c r="H418" s="911">
        <f t="shared" si="153"/>
        <v>1</v>
      </c>
      <c r="I418" s="911">
        <f t="shared" si="154"/>
        <v>0</v>
      </c>
      <c r="J418" s="571"/>
      <c r="K418" s="538">
        <f t="shared" si="155"/>
        <v>0.44431788036119713</v>
      </c>
      <c r="L418" s="538">
        <f t="shared" si="156"/>
        <v>0</v>
      </c>
      <c r="M418" s="538">
        <f t="shared" si="157"/>
        <v>0.55714332470879258</v>
      </c>
      <c r="N418" s="538">
        <f t="shared" si="158"/>
        <v>0.44431788036119713</v>
      </c>
      <c r="O418" s="538">
        <f t="shared" si="159"/>
        <v>0</v>
      </c>
      <c r="P418" s="538">
        <f t="shared" si="160"/>
        <v>0.55714332470879258</v>
      </c>
      <c r="Z418" s="447" t="s">
        <v>5096</v>
      </c>
      <c r="AA418" s="542">
        <v>8</v>
      </c>
      <c r="CB418" s="1295"/>
      <c r="CC418" s="1295"/>
      <c r="CD418" s="1295"/>
    </row>
    <row r="419" spans="1:89">
      <c r="A419" s="447">
        <v>5099</v>
      </c>
      <c r="B419" s="571" t="s">
        <v>8623</v>
      </c>
      <c r="E419" s="449">
        <v>1</v>
      </c>
      <c r="F419" s="449">
        <v>0</v>
      </c>
      <c r="G419" s="1295"/>
      <c r="H419" s="911">
        <f t="shared" si="153"/>
        <v>1</v>
      </c>
      <c r="I419" s="911">
        <f t="shared" si="154"/>
        <v>0</v>
      </c>
      <c r="J419" s="571"/>
      <c r="K419" s="538">
        <f t="shared" si="155"/>
        <v>0.41133684179578395</v>
      </c>
      <c r="L419" s="538">
        <f t="shared" si="156"/>
        <v>0</v>
      </c>
      <c r="M419" s="538">
        <f t="shared" si="157"/>
        <v>0.58898315968971615</v>
      </c>
      <c r="N419" s="538">
        <f t="shared" si="158"/>
        <v>0.41133684179578395</v>
      </c>
      <c r="O419" s="538">
        <f t="shared" si="159"/>
        <v>0</v>
      </c>
      <c r="P419" s="538">
        <f t="shared" si="160"/>
        <v>0.58898315968971615</v>
      </c>
      <c r="W419" s="1295"/>
      <c r="X419" s="1295"/>
      <c r="Z419" s="447" t="s">
        <v>5097</v>
      </c>
      <c r="AA419" s="542">
        <v>8</v>
      </c>
      <c r="CB419" s="1295"/>
      <c r="CC419" s="1295"/>
      <c r="CD419" s="1295"/>
    </row>
    <row r="420" spans="1:89">
      <c r="A420" s="447">
        <v>5989</v>
      </c>
      <c r="B420" s="571" t="s">
        <v>8624</v>
      </c>
      <c r="E420" s="449">
        <v>1</v>
      </c>
      <c r="F420" s="449">
        <v>0</v>
      </c>
      <c r="H420" s="911">
        <f t="shared" si="153"/>
        <v>1</v>
      </c>
      <c r="I420" s="911">
        <f t="shared" si="154"/>
        <v>0</v>
      </c>
      <c r="J420" s="571"/>
      <c r="K420" s="538">
        <f t="shared" si="155"/>
        <v>0.46758075591333442</v>
      </c>
      <c r="L420" s="538">
        <f t="shared" si="156"/>
        <v>0</v>
      </c>
      <c r="M420" s="538">
        <f t="shared" si="157"/>
        <v>0.53352959223925078</v>
      </c>
      <c r="N420" s="538">
        <f t="shared" si="158"/>
        <v>0.46758075591333442</v>
      </c>
      <c r="O420" s="538">
        <f t="shared" si="159"/>
        <v>0</v>
      </c>
      <c r="P420" s="538">
        <f t="shared" si="160"/>
        <v>0.53352959223925078</v>
      </c>
      <c r="Z420" s="447" t="s">
        <v>5098</v>
      </c>
      <c r="AA420" s="542">
        <v>8</v>
      </c>
      <c r="CB420" s="1295"/>
      <c r="CC420" s="1295"/>
      <c r="CD420" s="1295"/>
    </row>
    <row r="421" spans="1:89">
      <c r="A421" s="447">
        <v>6073</v>
      </c>
      <c r="B421" s="571" t="s">
        <v>1855</v>
      </c>
      <c r="E421" s="449">
        <v>1</v>
      </c>
      <c r="F421" s="449">
        <v>0</v>
      </c>
      <c r="G421" s="1295"/>
      <c r="H421" s="911">
        <f t="shared" si="153"/>
        <v>1</v>
      </c>
      <c r="I421" s="911">
        <f t="shared" si="154"/>
        <v>0</v>
      </c>
      <c r="J421" s="571"/>
      <c r="K421" s="538">
        <f t="shared" si="155"/>
        <v>0.47308268662767128</v>
      </c>
      <c r="L421" s="538">
        <f t="shared" si="156"/>
        <v>0</v>
      </c>
      <c r="M421" s="538">
        <f t="shared" si="157"/>
        <v>0.53061294666126135</v>
      </c>
      <c r="N421" s="538">
        <f t="shared" si="158"/>
        <v>0.47308268662767128</v>
      </c>
      <c r="O421" s="538">
        <f t="shared" si="159"/>
        <v>0</v>
      </c>
      <c r="P421" s="538">
        <f t="shared" si="160"/>
        <v>0.53061294666126135</v>
      </c>
      <c r="W421" s="1295"/>
      <c r="X421" s="1295"/>
      <c r="Z421" s="447" t="s">
        <v>5099</v>
      </c>
      <c r="AA421" s="542">
        <v>8</v>
      </c>
      <c r="CB421" s="1295"/>
      <c r="CC421" s="1295"/>
      <c r="CD421" s="1295"/>
    </row>
    <row r="422" spans="1:89">
      <c r="A422" s="447">
        <v>6075</v>
      </c>
      <c r="B422" s="571" t="s">
        <v>1857</v>
      </c>
      <c r="E422" s="449">
        <v>1</v>
      </c>
      <c r="F422" s="449">
        <v>0</v>
      </c>
      <c r="H422" s="911">
        <f t="shared" si="153"/>
        <v>1</v>
      </c>
      <c r="I422" s="911">
        <f t="shared" si="154"/>
        <v>0</v>
      </c>
      <c r="J422" s="571"/>
      <c r="K422" s="538">
        <f t="shared" si="155"/>
        <v>0.45976594701032125</v>
      </c>
      <c r="L422" s="538">
        <f t="shared" si="156"/>
        <v>0</v>
      </c>
      <c r="M422" s="538">
        <f t="shared" si="157"/>
        <v>0.54479513808282221</v>
      </c>
      <c r="N422" s="538">
        <f t="shared" si="158"/>
        <v>0.45976594701032125</v>
      </c>
      <c r="O422" s="538">
        <f t="shared" si="159"/>
        <v>0</v>
      </c>
      <c r="P422" s="538">
        <f t="shared" si="160"/>
        <v>0.54479513808282221</v>
      </c>
      <c r="CB422" s="1295"/>
      <c r="CC422" s="1295"/>
      <c r="CD422" s="1295"/>
    </row>
    <row r="423" spans="1:89">
      <c r="A423" s="447">
        <v>6077</v>
      </c>
      <c r="B423" s="571" t="s">
        <v>5146</v>
      </c>
      <c r="E423" s="449">
        <v>1</v>
      </c>
      <c r="F423" s="449">
        <v>0</v>
      </c>
      <c r="H423" s="911">
        <f t="shared" si="153"/>
        <v>1</v>
      </c>
      <c r="I423" s="911">
        <f t="shared" si="154"/>
        <v>0</v>
      </c>
      <c r="J423" s="571"/>
      <c r="K423" s="538">
        <f t="shared" si="155"/>
        <v>0.47440142418698134</v>
      </c>
      <c r="L423" s="538">
        <f t="shared" si="156"/>
        <v>0</v>
      </c>
      <c r="M423" s="538">
        <f t="shared" si="157"/>
        <v>0.53026273879452746</v>
      </c>
      <c r="N423" s="538">
        <f t="shared" si="158"/>
        <v>0.47440142418698134</v>
      </c>
      <c r="O423" s="538">
        <f t="shared" si="159"/>
        <v>0</v>
      </c>
      <c r="P423" s="538">
        <f t="shared" si="160"/>
        <v>0.53026273879452746</v>
      </c>
      <c r="W423" s="1295"/>
      <c r="X423" s="1295"/>
      <c r="AA423" s="1295"/>
      <c r="CB423" s="1295"/>
      <c r="CC423" s="1295"/>
      <c r="CD423" s="1295"/>
    </row>
    <row r="424" spans="1:89">
      <c r="A424" s="447">
        <v>6151</v>
      </c>
      <c r="B424" s="571" t="s">
        <v>8625</v>
      </c>
      <c r="E424" s="449">
        <v>1</v>
      </c>
      <c r="F424" s="449">
        <v>0</v>
      </c>
      <c r="H424" s="911">
        <f t="shared" si="153"/>
        <v>1</v>
      </c>
      <c r="I424" s="911">
        <f t="shared" si="154"/>
        <v>0</v>
      </c>
      <c r="J424" s="571"/>
      <c r="K424" s="538">
        <f t="shared" si="155"/>
        <v>0.4476237249360997</v>
      </c>
      <c r="L424" s="538">
        <f t="shared" si="156"/>
        <v>0</v>
      </c>
      <c r="M424" s="538">
        <f t="shared" si="157"/>
        <v>0.55397907804701241</v>
      </c>
      <c r="N424" s="538">
        <f t="shared" si="158"/>
        <v>0.4476237249360997</v>
      </c>
      <c r="O424" s="538">
        <f t="shared" si="159"/>
        <v>0</v>
      </c>
      <c r="P424" s="538">
        <f t="shared" si="160"/>
        <v>0.55397907804701241</v>
      </c>
      <c r="W424" s="1295"/>
      <c r="X424" s="1295"/>
      <c r="AA424" s="1295"/>
      <c r="CB424" s="1295"/>
      <c r="CC424" s="1295"/>
      <c r="CD424" s="1295"/>
    </row>
    <row r="425" spans="1:89">
      <c r="A425" s="447">
        <v>6159</v>
      </c>
      <c r="B425" s="571" t="s">
        <v>8626</v>
      </c>
      <c r="E425" s="449">
        <v>1</v>
      </c>
      <c r="F425" s="449">
        <v>0</v>
      </c>
      <c r="G425" s="1295"/>
      <c r="H425" s="911">
        <f t="shared" si="153"/>
        <v>1</v>
      </c>
      <c r="I425" s="911">
        <f t="shared" si="154"/>
        <v>0</v>
      </c>
      <c r="J425" s="571"/>
      <c r="K425" s="538">
        <f t="shared" si="155"/>
        <v>0.47093982048878957</v>
      </c>
      <c r="L425" s="538">
        <f t="shared" si="156"/>
        <v>0</v>
      </c>
      <c r="M425" s="538">
        <f t="shared" si="157"/>
        <v>0.53280112284622594</v>
      </c>
      <c r="N425" s="538">
        <f t="shared" si="158"/>
        <v>0.47093982048878957</v>
      </c>
      <c r="O425" s="538">
        <f t="shared" si="159"/>
        <v>0</v>
      </c>
      <c r="P425" s="538">
        <f t="shared" si="160"/>
        <v>0.53280112284622594</v>
      </c>
      <c r="W425" s="1295"/>
      <c r="X425" s="1295"/>
      <c r="AA425" s="1295"/>
      <c r="CB425" s="1295"/>
      <c r="CC425" s="1295"/>
      <c r="CD425" s="1295"/>
    </row>
    <row r="426" spans="1:89">
      <c r="A426" s="447">
        <v>6170</v>
      </c>
      <c r="B426" s="571" t="s">
        <v>8627</v>
      </c>
      <c r="E426" s="449">
        <v>1</v>
      </c>
      <c r="F426" s="449">
        <v>0</v>
      </c>
      <c r="G426" s="1295"/>
      <c r="H426" s="911">
        <f t="shared" si="153"/>
        <v>1</v>
      </c>
      <c r="I426" s="911">
        <f t="shared" si="154"/>
        <v>0</v>
      </c>
      <c r="J426" s="571"/>
      <c r="K426" s="538">
        <f t="shared" si="155"/>
        <v>0.44225520156229775</v>
      </c>
      <c r="L426" s="538">
        <f t="shared" si="156"/>
        <v>0</v>
      </c>
      <c r="M426" s="538">
        <f t="shared" si="157"/>
        <v>0.55897542682732371</v>
      </c>
      <c r="N426" s="538">
        <f t="shared" si="158"/>
        <v>0.44225520156229775</v>
      </c>
      <c r="O426" s="538">
        <f t="shared" si="159"/>
        <v>0</v>
      </c>
      <c r="P426" s="538">
        <f t="shared" si="160"/>
        <v>0.55897542682732371</v>
      </c>
      <c r="W426" s="1295"/>
      <c r="X426" s="1295"/>
      <c r="AA426" s="1295"/>
      <c r="CB426" s="1295"/>
      <c r="CC426" s="1295"/>
      <c r="CD426" s="1295"/>
    </row>
    <row r="427" spans="1:89">
      <c r="A427" s="447">
        <v>6173</v>
      </c>
      <c r="B427" s="1295" t="s">
        <v>8628</v>
      </c>
      <c r="E427" s="449">
        <v>1</v>
      </c>
      <c r="F427" s="449">
        <v>0</v>
      </c>
      <c r="G427" s="1295"/>
      <c r="H427" s="911">
        <f t="shared" si="153"/>
        <v>1</v>
      </c>
      <c r="I427" s="911">
        <f t="shared" si="154"/>
        <v>0</v>
      </c>
      <c r="J427" s="571"/>
      <c r="K427" s="538">
        <f t="shared" si="155"/>
        <v>0.46906045170970545</v>
      </c>
      <c r="L427" s="538">
        <f t="shared" si="156"/>
        <v>0</v>
      </c>
      <c r="M427" s="538">
        <f t="shared" si="157"/>
        <v>0.53195826423438364</v>
      </c>
      <c r="N427" s="538">
        <f t="shared" si="158"/>
        <v>0.46906045170970545</v>
      </c>
      <c r="O427" s="538">
        <f t="shared" si="159"/>
        <v>0</v>
      </c>
      <c r="P427" s="538">
        <f t="shared" si="160"/>
        <v>0.53195826423438364</v>
      </c>
      <c r="W427" s="1295"/>
      <c r="X427" s="1295"/>
      <c r="AA427" s="1295"/>
      <c r="CB427" s="1295"/>
      <c r="CC427" s="1295"/>
      <c r="CD427" s="1295"/>
    </row>
    <row r="428" spans="1:89">
      <c r="A428" s="447">
        <v>6223</v>
      </c>
      <c r="B428" s="1295" t="s">
        <v>1899</v>
      </c>
      <c r="E428" s="449">
        <v>1</v>
      </c>
      <c r="F428" s="449">
        <v>0</v>
      </c>
      <c r="G428" s="1295"/>
      <c r="H428" s="911">
        <f t="shared" si="153"/>
        <v>1</v>
      </c>
      <c r="I428" s="911">
        <f t="shared" si="154"/>
        <v>0</v>
      </c>
      <c r="J428" s="571"/>
      <c r="K428" s="538">
        <f t="shared" si="155"/>
        <v>0.44417385820310051</v>
      </c>
      <c r="L428" s="538">
        <f t="shared" si="156"/>
        <v>0</v>
      </c>
      <c r="M428" s="538">
        <f t="shared" si="157"/>
        <v>0.56173956981853201</v>
      </c>
      <c r="N428" s="538">
        <f t="shared" si="158"/>
        <v>0.44417385820310051</v>
      </c>
      <c r="O428" s="538">
        <f t="shared" si="159"/>
        <v>0</v>
      </c>
      <c r="P428" s="538">
        <f t="shared" si="160"/>
        <v>0.56173956981853201</v>
      </c>
      <c r="W428" s="1295"/>
      <c r="X428" s="1295"/>
      <c r="AA428" s="1295"/>
      <c r="CB428" s="1295"/>
      <c r="CC428" s="1295"/>
      <c r="CD428" s="1295"/>
    </row>
    <row r="429" spans="1:89">
      <c r="A429" s="447">
        <v>6279</v>
      </c>
      <c r="B429" s="1295" t="s">
        <v>8629</v>
      </c>
      <c r="E429" s="449">
        <v>1</v>
      </c>
      <c r="F429" s="449">
        <v>0</v>
      </c>
      <c r="G429" s="1295"/>
      <c r="H429" s="911">
        <f t="shared" si="153"/>
        <v>1</v>
      </c>
      <c r="I429" s="911">
        <f t="shared" si="154"/>
        <v>0</v>
      </c>
      <c r="J429" s="571"/>
      <c r="K429" s="538">
        <f t="shared" si="155"/>
        <v>0.4848279914411468</v>
      </c>
      <c r="L429" s="538">
        <f t="shared" si="156"/>
        <v>0</v>
      </c>
      <c r="M429" s="538">
        <f t="shared" si="157"/>
        <v>0.51708048711341426</v>
      </c>
      <c r="N429" s="538">
        <f t="shared" si="158"/>
        <v>0.4848279914411468</v>
      </c>
      <c r="O429" s="538">
        <f t="shared" si="159"/>
        <v>0</v>
      </c>
      <c r="P429" s="538">
        <f t="shared" si="160"/>
        <v>0.51708048711341426</v>
      </c>
      <c r="W429" s="1295"/>
      <c r="X429" s="1295"/>
      <c r="AA429" s="1295"/>
      <c r="CB429" s="1295"/>
      <c r="CC429" s="1295"/>
      <c r="CD429" s="1295"/>
    </row>
    <row r="430" spans="1:89">
      <c r="A430" s="447">
        <v>6659</v>
      </c>
      <c r="B430" s="447" t="s">
        <v>5155</v>
      </c>
      <c r="E430" s="449">
        <v>1</v>
      </c>
      <c r="F430" s="449">
        <v>0</v>
      </c>
      <c r="H430" s="911">
        <f t="shared" si="153"/>
        <v>1</v>
      </c>
      <c r="I430" s="911">
        <f t="shared" si="154"/>
        <v>0</v>
      </c>
      <c r="J430" s="571"/>
      <c r="K430" s="538">
        <f t="shared" si="155"/>
        <v>0.45424394275972518</v>
      </c>
      <c r="L430" s="538">
        <f t="shared" si="156"/>
        <v>0</v>
      </c>
      <c r="M430" s="538">
        <f t="shared" si="157"/>
        <v>0.54821511597871575</v>
      </c>
      <c r="N430" s="538">
        <f t="shared" si="158"/>
        <v>0.45424394275972518</v>
      </c>
      <c r="O430" s="538">
        <f t="shared" si="159"/>
        <v>0</v>
      </c>
      <c r="P430" s="538">
        <f t="shared" si="160"/>
        <v>0.54821511597871575</v>
      </c>
      <c r="CB430" s="1295"/>
      <c r="CC430" s="1295"/>
      <c r="CD430" s="1295"/>
    </row>
    <row r="431" spans="1:89">
      <c r="A431" s="447">
        <v>6671</v>
      </c>
      <c r="B431" s="1295" t="s">
        <v>5156</v>
      </c>
      <c r="E431" s="449">
        <v>1</v>
      </c>
      <c r="F431" s="449">
        <v>0</v>
      </c>
      <c r="G431" s="1295"/>
      <c r="H431" s="911">
        <f t="shared" si="153"/>
        <v>1</v>
      </c>
      <c r="I431" s="911">
        <f t="shared" si="154"/>
        <v>0</v>
      </c>
      <c r="J431" s="571"/>
      <c r="K431" s="538">
        <f t="shared" si="155"/>
        <v>0.47166423873502761</v>
      </c>
      <c r="L431" s="538">
        <f t="shared" si="156"/>
        <v>0</v>
      </c>
      <c r="M431" s="538">
        <f t="shared" si="157"/>
        <v>0.53219215933382102</v>
      </c>
      <c r="N431" s="538">
        <f t="shared" si="158"/>
        <v>0.47166423873502761</v>
      </c>
      <c r="O431" s="538">
        <f t="shared" si="159"/>
        <v>0</v>
      </c>
      <c r="P431" s="538">
        <f t="shared" si="160"/>
        <v>0.53219215933382102</v>
      </c>
      <c r="W431" s="1295"/>
      <c r="X431" s="1295"/>
      <c r="AA431" s="1295"/>
      <c r="CB431" s="1295"/>
      <c r="CC431" s="1295"/>
      <c r="CD431" s="1295"/>
    </row>
    <row r="432" spans="1:89">
      <c r="A432" s="447">
        <v>6815</v>
      </c>
      <c r="B432" s="1295" t="s">
        <v>8630</v>
      </c>
      <c r="E432" s="449">
        <v>1</v>
      </c>
      <c r="F432" s="449">
        <v>0</v>
      </c>
      <c r="G432" s="1295"/>
      <c r="H432" s="911">
        <f t="shared" si="153"/>
        <v>1</v>
      </c>
      <c r="I432" s="911">
        <f t="shared" si="154"/>
        <v>0</v>
      </c>
      <c r="J432" s="571"/>
      <c r="K432" s="538">
        <f t="shared" si="155"/>
        <v>0.50267924236784634</v>
      </c>
      <c r="L432" s="538">
        <f t="shared" si="156"/>
        <v>0</v>
      </c>
      <c r="M432" s="538">
        <f t="shared" si="157"/>
        <v>0.50193481329578415</v>
      </c>
      <c r="N432" s="538">
        <f t="shared" si="158"/>
        <v>0.50267924236784634</v>
      </c>
      <c r="O432" s="538">
        <f t="shared" si="159"/>
        <v>0</v>
      </c>
      <c r="P432" s="538">
        <f t="shared" si="160"/>
        <v>0.50193481329578415</v>
      </c>
      <c r="W432" s="1295"/>
      <c r="X432" s="1295"/>
      <c r="AA432" s="1295"/>
      <c r="CB432" s="1295"/>
      <c r="CC432" s="1295"/>
      <c r="CD432" s="1295"/>
    </row>
    <row r="433" spans="1:82">
      <c r="A433" s="447">
        <v>6816</v>
      </c>
      <c r="B433" s="1295" t="s">
        <v>8631</v>
      </c>
      <c r="E433" s="449">
        <v>1</v>
      </c>
      <c r="F433" s="449">
        <v>0</v>
      </c>
      <c r="G433" s="1295"/>
      <c r="H433" s="911">
        <f t="shared" si="153"/>
        <v>1</v>
      </c>
      <c r="I433" s="911">
        <f t="shared" si="154"/>
        <v>0</v>
      </c>
      <c r="J433" s="571"/>
      <c r="K433" s="538">
        <f t="shared" si="155"/>
        <v>0.49337852560222734</v>
      </c>
      <c r="L433" s="538">
        <f t="shared" si="156"/>
        <v>0</v>
      </c>
      <c r="M433" s="538">
        <f t="shared" si="157"/>
        <v>0.509696162692168</v>
      </c>
      <c r="N433" s="538">
        <f t="shared" si="158"/>
        <v>0.49337852560222734</v>
      </c>
      <c r="O433" s="538">
        <f t="shared" si="159"/>
        <v>0</v>
      </c>
      <c r="P433" s="538">
        <f t="shared" si="160"/>
        <v>0.509696162692168</v>
      </c>
      <c r="W433" s="1295"/>
      <c r="X433" s="1295"/>
      <c r="AA433" s="1295"/>
      <c r="CB433" s="1295"/>
      <c r="CC433" s="1295"/>
      <c r="CD433" s="1295"/>
    </row>
    <row r="434" spans="1:82">
      <c r="A434" s="447">
        <v>7010</v>
      </c>
      <c r="B434" s="1295" t="s">
        <v>8632</v>
      </c>
      <c r="E434" s="449">
        <v>1</v>
      </c>
      <c r="F434" s="449">
        <v>0</v>
      </c>
      <c r="G434" s="1295"/>
      <c r="H434" s="911">
        <f t="shared" si="153"/>
        <v>1</v>
      </c>
      <c r="I434" s="911">
        <f t="shared" si="154"/>
        <v>0</v>
      </c>
      <c r="J434" s="571"/>
      <c r="K434" s="538">
        <f t="shared" si="155"/>
        <v>0.45461523853646091</v>
      </c>
      <c r="L434" s="538">
        <f t="shared" si="156"/>
        <v>0</v>
      </c>
      <c r="M434" s="538">
        <f t="shared" si="157"/>
        <v>0.54870102354849903</v>
      </c>
      <c r="N434" s="538">
        <f t="shared" si="158"/>
        <v>0.45461523853646091</v>
      </c>
      <c r="O434" s="538">
        <f t="shared" si="159"/>
        <v>0</v>
      </c>
      <c r="P434" s="538">
        <f t="shared" si="160"/>
        <v>0.54870102354849903</v>
      </c>
      <c r="W434" s="1295"/>
      <c r="X434" s="1295"/>
      <c r="AA434" s="1295"/>
      <c r="CB434" s="1295"/>
      <c r="CC434" s="1295"/>
      <c r="CD434" s="1295"/>
    </row>
    <row r="435" spans="1:82">
      <c r="A435" s="447">
        <v>7011</v>
      </c>
      <c r="B435" s="1295" t="s">
        <v>8633</v>
      </c>
      <c r="E435" s="449">
        <v>1</v>
      </c>
      <c r="F435" s="449">
        <v>0</v>
      </c>
      <c r="G435" s="1295"/>
      <c r="H435" s="911">
        <f t="shared" ref="H435:H468" si="161">E435</f>
        <v>1</v>
      </c>
      <c r="I435" s="911">
        <f t="shared" ref="I435:I468" si="162">F435</f>
        <v>0</v>
      </c>
      <c r="J435" s="571"/>
      <c r="K435" s="538">
        <f t="shared" ref="K435:K468" si="163">IFERROR(VLOOKUP($A435,three,5,0),"")</f>
        <v>0.46685886022352907</v>
      </c>
      <c r="L435" s="538">
        <f t="shared" ref="L435:L468" si="164">IFERROR(VLOOKUP($A435,three,7,0),"")</f>
        <v>0</v>
      </c>
      <c r="M435" s="538">
        <f t="shared" ref="M435:M468" si="165">IFERROR(VLOOKUP($A435,three,9,0),"")</f>
        <v>0.53673982131540587</v>
      </c>
      <c r="N435" s="538">
        <f t="shared" ref="N435:N468" si="166">IFERROR(VLOOKUP($A435,three,5,0),"")</f>
        <v>0.46685886022352907</v>
      </c>
      <c r="O435" s="538">
        <f t="shared" ref="O435:O468" si="167">IFERROR(VLOOKUP($A435,three,7,0),"")</f>
        <v>0</v>
      </c>
      <c r="P435" s="538">
        <f t="shared" ref="P435:P468" si="168">IFERROR(VLOOKUP($A435,three,9,0),"")</f>
        <v>0.53673982131540587</v>
      </c>
      <c r="W435" s="1295"/>
      <c r="X435" s="1295"/>
      <c r="AA435" s="1295"/>
      <c r="CB435" s="1295"/>
      <c r="CC435" s="1295"/>
      <c r="CD435" s="1295"/>
    </row>
    <row r="436" spans="1:82">
      <c r="A436" s="447">
        <v>7014</v>
      </c>
      <c r="B436" s="1295" t="s">
        <v>8634</v>
      </c>
      <c r="E436" s="449">
        <v>1</v>
      </c>
      <c r="F436" s="449">
        <v>0</v>
      </c>
      <c r="G436" s="1295"/>
      <c r="H436" s="911">
        <f t="shared" si="161"/>
        <v>1</v>
      </c>
      <c r="I436" s="911">
        <f t="shared" si="162"/>
        <v>0</v>
      </c>
      <c r="J436" s="571"/>
      <c r="K436" s="538">
        <f t="shared" si="163"/>
        <v>0.47599054552989672</v>
      </c>
      <c r="L436" s="538">
        <f t="shared" si="164"/>
        <v>0</v>
      </c>
      <c r="M436" s="538">
        <f t="shared" si="165"/>
        <v>0.52719903092649745</v>
      </c>
      <c r="N436" s="538">
        <f t="shared" si="166"/>
        <v>0.47599054552989672</v>
      </c>
      <c r="O436" s="538">
        <f t="shared" si="167"/>
        <v>0</v>
      </c>
      <c r="P436" s="538">
        <f t="shared" si="168"/>
        <v>0.52719903092649745</v>
      </c>
      <c r="W436" s="1295"/>
      <c r="X436" s="1295"/>
      <c r="AA436" s="1295"/>
      <c r="CB436" s="1295"/>
      <c r="CC436" s="1295"/>
      <c r="CD436" s="1295"/>
    </row>
    <row r="437" spans="1:82">
      <c r="A437" s="447">
        <v>7016</v>
      </c>
      <c r="B437" s="1295" t="s">
        <v>8635</v>
      </c>
      <c r="C437" s="1295"/>
      <c r="D437" s="1295"/>
      <c r="E437" s="449">
        <v>1</v>
      </c>
      <c r="F437" s="449">
        <v>0</v>
      </c>
      <c r="G437" s="1295"/>
      <c r="H437" s="911">
        <f t="shared" si="161"/>
        <v>1</v>
      </c>
      <c r="I437" s="911">
        <f t="shared" si="162"/>
        <v>0</v>
      </c>
      <c r="J437" s="571"/>
      <c r="K437" s="538">
        <f t="shared" si="163"/>
        <v>0.43306294628961145</v>
      </c>
      <c r="L437" s="538">
        <f t="shared" si="164"/>
        <v>0</v>
      </c>
      <c r="M437" s="538">
        <f t="shared" si="165"/>
        <v>0.57000329853610043</v>
      </c>
      <c r="N437" s="538">
        <f t="shared" si="166"/>
        <v>0.43306294628961145</v>
      </c>
      <c r="O437" s="538">
        <f t="shared" si="167"/>
        <v>0</v>
      </c>
      <c r="P437" s="538">
        <f t="shared" si="168"/>
        <v>0.57000329853610043</v>
      </c>
      <c r="W437" s="1295"/>
      <c r="X437" s="1295"/>
      <c r="AA437" s="1295"/>
      <c r="CB437" s="1295"/>
      <c r="CC437" s="1295"/>
      <c r="CD437" s="1295"/>
    </row>
    <row r="438" spans="1:82">
      <c r="A438" s="447">
        <v>7017</v>
      </c>
      <c r="B438" s="1295" t="s">
        <v>8636</v>
      </c>
      <c r="C438" s="1295"/>
      <c r="D438" s="1295"/>
      <c r="E438" s="449">
        <v>1</v>
      </c>
      <c r="F438" s="449">
        <v>0</v>
      </c>
      <c r="G438" s="1295"/>
      <c r="H438" s="911">
        <f t="shared" si="161"/>
        <v>1</v>
      </c>
      <c r="I438" s="911">
        <f t="shared" si="162"/>
        <v>0</v>
      </c>
      <c r="J438" s="571"/>
      <c r="K438" s="538">
        <f t="shared" si="163"/>
        <v>0.45006772201611794</v>
      </c>
      <c r="L438" s="538">
        <f t="shared" si="164"/>
        <v>0</v>
      </c>
      <c r="M438" s="538">
        <f t="shared" si="165"/>
        <v>0.55458381669929024</v>
      </c>
      <c r="N438" s="538">
        <f t="shared" si="166"/>
        <v>0.45006772201611794</v>
      </c>
      <c r="O438" s="538">
        <f t="shared" si="167"/>
        <v>0</v>
      </c>
      <c r="P438" s="538">
        <f t="shared" si="168"/>
        <v>0.55458381669929024</v>
      </c>
      <c r="W438" s="1295"/>
      <c r="X438" s="1295"/>
      <c r="AA438" s="1295"/>
      <c r="CB438" s="1295"/>
      <c r="CC438" s="1295"/>
    </row>
    <row r="439" spans="1:82">
      <c r="A439" s="447">
        <v>7025</v>
      </c>
      <c r="B439" s="1295" t="s">
        <v>8637</v>
      </c>
      <c r="C439" s="1295"/>
      <c r="D439" s="1295"/>
      <c r="E439" s="449">
        <v>1</v>
      </c>
      <c r="F439" s="449">
        <v>0</v>
      </c>
      <c r="G439" s="1295"/>
      <c r="H439" s="911">
        <f t="shared" si="161"/>
        <v>1</v>
      </c>
      <c r="I439" s="911">
        <f t="shared" si="162"/>
        <v>0</v>
      </c>
      <c r="J439" s="571"/>
      <c r="K439" s="538">
        <f t="shared" si="163"/>
        <v>0.47169736777707216</v>
      </c>
      <c r="L439" s="538">
        <f t="shared" si="164"/>
        <v>0</v>
      </c>
      <c r="M439" s="538">
        <f t="shared" si="165"/>
        <v>0.53148699160960144</v>
      </c>
      <c r="N439" s="538">
        <f t="shared" si="166"/>
        <v>0.47169736777707216</v>
      </c>
      <c r="O439" s="538">
        <f t="shared" si="167"/>
        <v>0</v>
      </c>
      <c r="P439" s="538">
        <f t="shared" si="168"/>
        <v>0.53148699160960144</v>
      </c>
      <c r="W439" s="1295"/>
      <c r="X439" s="1295"/>
      <c r="AA439" s="1295"/>
      <c r="CB439" s="1295"/>
      <c r="CC439" s="1295"/>
    </row>
    <row r="440" spans="1:82">
      <c r="A440" s="447">
        <v>7150</v>
      </c>
      <c r="B440" s="1295" t="s">
        <v>2547</v>
      </c>
      <c r="C440" s="1295"/>
      <c r="D440" s="1295"/>
      <c r="E440" s="449">
        <v>1</v>
      </c>
      <c r="F440" s="449">
        <v>0</v>
      </c>
      <c r="G440" s="1295"/>
      <c r="H440" s="911">
        <f t="shared" si="161"/>
        <v>1</v>
      </c>
      <c r="I440" s="911">
        <f t="shared" si="162"/>
        <v>0</v>
      </c>
      <c r="J440" s="571"/>
      <c r="K440" s="538">
        <f t="shared" si="163"/>
        <v>0.47219741566276041</v>
      </c>
      <c r="L440" s="538">
        <f t="shared" si="164"/>
        <v>0</v>
      </c>
      <c r="M440" s="538">
        <f t="shared" si="165"/>
        <v>0.52912557015966954</v>
      </c>
      <c r="N440" s="538">
        <f t="shared" si="166"/>
        <v>0.47219741566276041</v>
      </c>
      <c r="O440" s="538">
        <f t="shared" si="167"/>
        <v>0</v>
      </c>
      <c r="P440" s="538">
        <f t="shared" si="168"/>
        <v>0.52912557015966954</v>
      </c>
      <c r="W440" s="1295"/>
      <c r="X440" s="1295"/>
      <c r="AA440" s="1295"/>
      <c r="CB440" s="1295"/>
      <c r="CC440" s="1295"/>
    </row>
    <row r="441" spans="1:82">
      <c r="A441" s="447">
        <v>9121</v>
      </c>
      <c r="B441" s="1295" t="s">
        <v>5161</v>
      </c>
      <c r="C441" s="1295"/>
      <c r="D441" s="1295"/>
      <c r="E441" s="449">
        <v>1</v>
      </c>
      <c r="F441" s="449">
        <v>0</v>
      </c>
      <c r="G441" s="1295"/>
      <c r="H441" s="911">
        <f t="shared" si="161"/>
        <v>1</v>
      </c>
      <c r="I441" s="911">
        <f t="shared" si="162"/>
        <v>0</v>
      </c>
      <c r="J441" s="571"/>
      <c r="K441" s="538">
        <f t="shared" si="163"/>
        <v>0.49950017092321181</v>
      </c>
      <c r="L441" s="538">
        <f t="shared" si="164"/>
        <v>0</v>
      </c>
      <c r="M441" s="538">
        <f t="shared" si="165"/>
        <v>0.50313862465586201</v>
      </c>
      <c r="N441" s="538">
        <f t="shared" si="166"/>
        <v>0.49950017092321181</v>
      </c>
      <c r="O441" s="538">
        <f t="shared" si="167"/>
        <v>0</v>
      </c>
      <c r="P441" s="538">
        <f t="shared" si="168"/>
        <v>0.50313862465586201</v>
      </c>
      <c r="W441" s="1295"/>
      <c r="X441" s="1295"/>
      <c r="AA441" s="1295"/>
      <c r="CB441" s="1295"/>
      <c r="CC441" s="1295"/>
    </row>
    <row r="442" spans="1:82">
      <c r="A442" s="447">
        <v>1076</v>
      </c>
      <c r="B442" s="1295" t="s">
        <v>1752</v>
      </c>
      <c r="E442" s="449">
        <v>1</v>
      </c>
      <c r="F442" s="449">
        <v>0</v>
      </c>
      <c r="H442" s="911">
        <f t="shared" si="161"/>
        <v>1</v>
      </c>
      <c r="I442" s="911">
        <f t="shared" si="162"/>
        <v>0</v>
      </c>
      <c r="J442" s="110"/>
      <c r="K442" s="538">
        <f t="shared" si="163"/>
        <v>0.45900000000000002</v>
      </c>
      <c r="L442" s="538">
        <f t="shared" si="164"/>
        <v>0</v>
      </c>
      <c r="M442" s="538">
        <f t="shared" si="165"/>
        <v>0.54100000000000004</v>
      </c>
      <c r="N442" s="538">
        <f t="shared" si="166"/>
        <v>0.45900000000000002</v>
      </c>
      <c r="O442" s="538">
        <f t="shared" si="167"/>
        <v>0</v>
      </c>
      <c r="P442" s="538">
        <f t="shared" si="168"/>
        <v>0.54100000000000004</v>
      </c>
      <c r="AA442" s="1295"/>
      <c r="CB442" s="1295"/>
      <c r="CC442" s="1295"/>
    </row>
    <row r="443" spans="1:82">
      <c r="A443" s="447">
        <v>2030</v>
      </c>
      <c r="B443" s="1295" t="s">
        <v>1757</v>
      </c>
      <c r="C443" s="1295"/>
      <c r="D443" s="1295"/>
      <c r="E443" s="449">
        <v>1</v>
      </c>
      <c r="F443" s="449">
        <v>0</v>
      </c>
      <c r="G443" s="1295"/>
      <c r="H443" s="911">
        <f t="shared" si="161"/>
        <v>1</v>
      </c>
      <c r="I443" s="911">
        <f t="shared" si="162"/>
        <v>0</v>
      </c>
      <c r="J443" s="110"/>
      <c r="K443" s="538">
        <f t="shared" si="163"/>
        <v>0.48344086735809522</v>
      </c>
      <c r="L443" s="538">
        <f t="shared" si="164"/>
        <v>0</v>
      </c>
      <c r="M443" s="538">
        <f t="shared" si="165"/>
        <v>0.51513364943077544</v>
      </c>
      <c r="N443" s="538">
        <f t="shared" si="166"/>
        <v>0.48344086735809522</v>
      </c>
      <c r="O443" s="538">
        <f t="shared" si="167"/>
        <v>0</v>
      </c>
      <c r="P443" s="538">
        <f t="shared" si="168"/>
        <v>0.51513364943077544</v>
      </c>
      <c r="W443" s="1295"/>
      <c r="X443" s="1295"/>
      <c r="AA443" s="1295"/>
      <c r="CB443" s="1295"/>
      <c r="CC443" s="1295"/>
    </row>
    <row r="444" spans="1:82">
      <c r="A444" s="447">
        <v>3053</v>
      </c>
      <c r="B444" s="1295" t="s">
        <v>1763</v>
      </c>
      <c r="C444" s="1295"/>
      <c r="D444" s="1295"/>
      <c r="E444" s="449">
        <v>1</v>
      </c>
      <c r="F444" s="449">
        <v>0</v>
      </c>
      <c r="G444" s="1295"/>
      <c r="H444" s="911">
        <f t="shared" si="161"/>
        <v>1</v>
      </c>
      <c r="I444" s="911">
        <f t="shared" si="162"/>
        <v>0</v>
      </c>
      <c r="J444" s="110"/>
      <c r="K444" s="538">
        <f t="shared" si="163"/>
        <v>0.46100000000000002</v>
      </c>
      <c r="L444" s="538">
        <f t="shared" si="164"/>
        <v>0</v>
      </c>
      <c r="M444" s="538">
        <f t="shared" si="165"/>
        <v>0.53900000000000003</v>
      </c>
      <c r="N444" s="538">
        <f t="shared" si="166"/>
        <v>0.46100000000000002</v>
      </c>
      <c r="O444" s="538">
        <f t="shared" si="167"/>
        <v>0</v>
      </c>
      <c r="P444" s="538">
        <f t="shared" si="168"/>
        <v>0.53900000000000003</v>
      </c>
      <c r="W444" s="1295"/>
      <c r="X444" s="1295"/>
      <c r="AA444" s="1295"/>
      <c r="CB444" s="1295"/>
      <c r="CC444" s="1295"/>
    </row>
    <row r="445" spans="1:82">
      <c r="A445" s="447">
        <v>3067</v>
      </c>
      <c r="B445" s="1295" t="s">
        <v>1767</v>
      </c>
      <c r="C445" s="1295"/>
      <c r="D445" s="1295"/>
      <c r="E445" s="449">
        <v>1</v>
      </c>
      <c r="F445" s="449">
        <v>0</v>
      </c>
      <c r="G445" s="1295"/>
      <c r="H445" s="911">
        <f t="shared" si="161"/>
        <v>1</v>
      </c>
      <c r="I445" s="911">
        <f t="shared" si="162"/>
        <v>0</v>
      </c>
      <c r="J445" s="110"/>
      <c r="K445" s="538">
        <f t="shared" si="163"/>
        <v>0.44754316069057104</v>
      </c>
      <c r="L445" s="538">
        <f t="shared" si="164"/>
        <v>0</v>
      </c>
      <c r="M445" s="538">
        <f t="shared" si="165"/>
        <v>0.51724883412088085</v>
      </c>
      <c r="N445" s="538">
        <f t="shared" si="166"/>
        <v>0.44754316069057104</v>
      </c>
      <c r="O445" s="538">
        <f t="shared" si="167"/>
        <v>0</v>
      </c>
      <c r="P445" s="538">
        <f t="shared" si="168"/>
        <v>0.51724883412088085</v>
      </c>
      <c r="W445" s="1295"/>
      <c r="X445" s="1295"/>
      <c r="AA445" s="1295"/>
      <c r="CB445" s="1295"/>
      <c r="CC445" s="1295"/>
    </row>
    <row r="446" spans="1:82">
      <c r="A446" s="447">
        <v>5984</v>
      </c>
      <c r="B446" s="1295" t="s">
        <v>8016</v>
      </c>
      <c r="C446" s="1295"/>
      <c r="D446" s="1295"/>
      <c r="E446" s="449">
        <v>1</v>
      </c>
      <c r="F446" s="449">
        <v>0</v>
      </c>
      <c r="G446" s="1295"/>
      <c r="H446" s="911">
        <f t="shared" si="161"/>
        <v>1</v>
      </c>
      <c r="I446" s="911">
        <f t="shared" si="162"/>
        <v>0</v>
      </c>
      <c r="J446" s="110"/>
      <c r="K446" s="538">
        <f t="shared" si="163"/>
        <v>0.50800000000000001</v>
      </c>
      <c r="L446" s="538">
        <f t="shared" si="164"/>
        <v>0</v>
      </c>
      <c r="M446" s="538">
        <f t="shared" si="165"/>
        <v>0.49200000000000005</v>
      </c>
      <c r="N446" s="538">
        <f t="shared" si="166"/>
        <v>0.50800000000000001</v>
      </c>
      <c r="O446" s="538">
        <f t="shared" si="167"/>
        <v>0</v>
      </c>
      <c r="P446" s="538">
        <f t="shared" si="168"/>
        <v>0.49200000000000005</v>
      </c>
      <c r="W446" s="1295"/>
      <c r="X446" s="1295"/>
      <c r="AA446" s="1295"/>
      <c r="CB446" s="1295"/>
      <c r="CC446" s="1295"/>
    </row>
    <row r="447" spans="1:82">
      <c r="A447" s="447">
        <v>5994</v>
      </c>
      <c r="B447" s="1295" t="s">
        <v>8043</v>
      </c>
      <c r="C447" s="1295"/>
      <c r="D447" s="1295"/>
      <c r="E447" s="449">
        <v>1</v>
      </c>
      <c r="F447" s="449">
        <v>0</v>
      </c>
      <c r="G447" s="1295"/>
      <c r="H447" s="911">
        <f t="shared" si="161"/>
        <v>1</v>
      </c>
      <c r="I447" s="911">
        <f t="shared" si="162"/>
        <v>0</v>
      </c>
      <c r="J447" s="110"/>
      <c r="K447" s="538">
        <f t="shared" si="163"/>
        <v>0.44607583440550974</v>
      </c>
      <c r="L447" s="538">
        <f t="shared" si="164"/>
        <v>0</v>
      </c>
      <c r="M447" s="538">
        <f t="shared" si="165"/>
        <v>0.55324301823961253</v>
      </c>
      <c r="N447" s="538">
        <f t="shared" si="166"/>
        <v>0.44607583440550974</v>
      </c>
      <c r="O447" s="538">
        <f t="shared" si="167"/>
        <v>0</v>
      </c>
      <c r="P447" s="538">
        <f t="shared" si="168"/>
        <v>0.55324301823961253</v>
      </c>
      <c r="W447" s="1295"/>
      <c r="X447" s="1295"/>
      <c r="AA447" s="1295"/>
      <c r="CB447" s="1295"/>
      <c r="CC447" s="1295"/>
    </row>
    <row r="448" spans="1:82">
      <c r="A448" s="447">
        <v>6078</v>
      </c>
      <c r="B448" s="1295" t="s">
        <v>1860</v>
      </c>
      <c r="C448" s="1295"/>
      <c r="D448" s="1295"/>
      <c r="E448" s="449">
        <v>1</v>
      </c>
      <c r="F448" s="449">
        <v>0</v>
      </c>
      <c r="G448" s="1295"/>
      <c r="H448" s="911">
        <f t="shared" si="161"/>
        <v>1</v>
      </c>
      <c r="I448" s="911">
        <f t="shared" si="162"/>
        <v>0</v>
      </c>
      <c r="J448" s="110"/>
      <c r="K448" s="538">
        <f t="shared" si="163"/>
        <v>0.46103983454120495</v>
      </c>
      <c r="L448" s="538">
        <f t="shared" si="164"/>
        <v>0</v>
      </c>
      <c r="M448" s="538">
        <f t="shared" si="165"/>
        <v>0.52659279312606144</v>
      </c>
      <c r="N448" s="538">
        <f t="shared" si="166"/>
        <v>0.46103983454120495</v>
      </c>
      <c r="O448" s="538">
        <f t="shared" si="167"/>
        <v>0</v>
      </c>
      <c r="P448" s="538">
        <f t="shared" si="168"/>
        <v>0.52659279312606144</v>
      </c>
      <c r="W448" s="1295"/>
      <c r="X448" s="1295"/>
      <c r="AA448" s="1295"/>
      <c r="CB448" s="1295"/>
      <c r="CC448" s="1295"/>
    </row>
    <row r="449" spans="1:81">
      <c r="A449" s="447">
        <v>6082</v>
      </c>
      <c r="B449" s="1295" t="s">
        <v>4266</v>
      </c>
      <c r="C449" s="1295"/>
      <c r="D449" s="1295"/>
      <c r="E449" s="449">
        <v>1</v>
      </c>
      <c r="F449" s="449">
        <v>0</v>
      </c>
      <c r="G449" s="1295"/>
      <c r="H449" s="911">
        <f t="shared" si="161"/>
        <v>1</v>
      </c>
      <c r="I449" s="911">
        <f t="shared" si="162"/>
        <v>0</v>
      </c>
      <c r="J449" s="110"/>
      <c r="K449" s="538">
        <f t="shared" si="163"/>
        <v>0.44900000000000001</v>
      </c>
      <c r="L449" s="538">
        <f t="shared" si="164"/>
        <v>0</v>
      </c>
      <c r="M449" s="538">
        <f t="shared" si="165"/>
        <v>0.55100000000000005</v>
      </c>
      <c r="N449" s="538">
        <f t="shared" si="166"/>
        <v>0.44900000000000001</v>
      </c>
      <c r="O449" s="538">
        <f t="shared" si="167"/>
        <v>0</v>
      </c>
      <c r="P449" s="538">
        <f t="shared" si="168"/>
        <v>0.55100000000000005</v>
      </c>
      <c r="W449" s="1295"/>
      <c r="X449" s="1295"/>
      <c r="AA449" s="1295"/>
      <c r="CB449" s="1295"/>
      <c r="CC449" s="1295"/>
    </row>
    <row r="450" spans="1:81">
      <c r="A450" s="447">
        <v>6321</v>
      </c>
      <c r="B450" s="1295" t="s">
        <v>5152</v>
      </c>
      <c r="C450" s="1295"/>
      <c r="D450" s="1295"/>
      <c r="E450" s="449">
        <v>1</v>
      </c>
      <c r="F450" s="449">
        <v>0</v>
      </c>
      <c r="G450" s="1295"/>
      <c r="H450" s="911">
        <f t="shared" si="161"/>
        <v>1</v>
      </c>
      <c r="I450" s="911">
        <f t="shared" si="162"/>
        <v>0</v>
      </c>
      <c r="J450" s="110"/>
      <c r="K450" s="538">
        <f t="shared" si="163"/>
        <v>0.46023264469704422</v>
      </c>
      <c r="L450" s="538">
        <f t="shared" si="164"/>
        <v>0</v>
      </c>
      <c r="M450" s="538">
        <f t="shared" si="165"/>
        <v>0.52127727842496374</v>
      </c>
      <c r="N450" s="538">
        <f t="shared" si="166"/>
        <v>0.46023264469704422</v>
      </c>
      <c r="O450" s="538">
        <f t="shared" si="167"/>
        <v>0</v>
      </c>
      <c r="P450" s="538">
        <f t="shared" si="168"/>
        <v>0.52127727842496374</v>
      </c>
      <c r="W450" s="1295"/>
      <c r="X450" s="1295"/>
      <c r="AA450" s="1295"/>
      <c r="CB450" s="1295"/>
      <c r="CC450" s="1295"/>
    </row>
    <row r="451" spans="1:81">
      <c r="A451" s="447">
        <v>6323</v>
      </c>
      <c r="B451" s="1295" t="s">
        <v>5153</v>
      </c>
      <c r="C451" s="1295"/>
      <c r="D451" s="1295"/>
      <c r="E451" s="449">
        <v>1</v>
      </c>
      <c r="F451" s="449">
        <v>0</v>
      </c>
      <c r="G451" s="1295"/>
      <c r="H451" s="911">
        <f t="shared" si="161"/>
        <v>1</v>
      </c>
      <c r="I451" s="911">
        <f t="shared" si="162"/>
        <v>0</v>
      </c>
      <c r="J451" s="110"/>
      <c r="K451" s="538">
        <f t="shared" si="163"/>
        <v>0.46446155293527347</v>
      </c>
      <c r="L451" s="538">
        <f t="shared" si="164"/>
        <v>0</v>
      </c>
      <c r="M451" s="538">
        <f t="shared" si="165"/>
        <v>0.52467621048670343</v>
      </c>
      <c r="N451" s="538">
        <f t="shared" si="166"/>
        <v>0.46446155293527347</v>
      </c>
      <c r="O451" s="538">
        <f t="shared" si="167"/>
        <v>0</v>
      </c>
      <c r="P451" s="538">
        <f t="shared" si="168"/>
        <v>0.52467621048670343</v>
      </c>
      <c r="W451" s="1295"/>
      <c r="X451" s="1295"/>
      <c r="AA451" s="1295"/>
      <c r="CB451" s="1295"/>
      <c r="CC451" s="1295"/>
    </row>
    <row r="452" spans="1:81">
      <c r="A452" s="447">
        <v>6326</v>
      </c>
      <c r="B452" s="1295" t="s">
        <v>4271</v>
      </c>
      <c r="C452" s="1295"/>
      <c r="D452" s="1295"/>
      <c r="E452" s="449">
        <v>1</v>
      </c>
      <c r="F452" s="449">
        <v>0</v>
      </c>
      <c r="G452" s="1295"/>
      <c r="H452" s="911">
        <f t="shared" si="161"/>
        <v>1</v>
      </c>
      <c r="I452" s="911">
        <f t="shared" si="162"/>
        <v>0</v>
      </c>
      <c r="J452" s="110"/>
      <c r="K452" s="538">
        <f t="shared" si="163"/>
        <v>0.46013368036040087</v>
      </c>
      <c r="L452" s="538">
        <f t="shared" si="164"/>
        <v>0</v>
      </c>
      <c r="M452" s="538">
        <f t="shared" si="165"/>
        <v>0.5241593096351892</v>
      </c>
      <c r="N452" s="538">
        <f t="shared" si="166"/>
        <v>0.46013368036040087</v>
      </c>
      <c r="O452" s="538">
        <f t="shared" si="167"/>
        <v>0</v>
      </c>
      <c r="P452" s="538">
        <f t="shared" si="168"/>
        <v>0.5241593096351892</v>
      </c>
      <c r="W452" s="1295"/>
      <c r="X452" s="1295"/>
      <c r="AA452" s="1295"/>
      <c r="CB452" s="1295"/>
      <c r="CC452" s="1295"/>
    </row>
    <row r="453" spans="1:81">
      <c r="A453" s="447">
        <v>6330</v>
      </c>
      <c r="B453" s="1295" t="s">
        <v>8047</v>
      </c>
      <c r="C453" s="1295"/>
      <c r="D453" s="1295"/>
      <c r="E453" s="449">
        <v>1</v>
      </c>
      <c r="F453" s="449">
        <v>0</v>
      </c>
      <c r="G453" s="1295"/>
      <c r="H453" s="911">
        <f t="shared" si="161"/>
        <v>1</v>
      </c>
      <c r="I453" s="911">
        <f t="shared" si="162"/>
        <v>0</v>
      </c>
      <c r="J453" s="110"/>
      <c r="K453" s="538">
        <f t="shared" si="163"/>
        <v>0.49099999999999999</v>
      </c>
      <c r="L453" s="538">
        <f t="shared" si="164"/>
        <v>0</v>
      </c>
      <c r="M453" s="538">
        <f t="shared" si="165"/>
        <v>0.50900000000000001</v>
      </c>
      <c r="N453" s="538">
        <f t="shared" si="166"/>
        <v>0.49099999999999999</v>
      </c>
      <c r="O453" s="538">
        <f t="shared" si="167"/>
        <v>0</v>
      </c>
      <c r="P453" s="538">
        <f t="shared" si="168"/>
        <v>0.50900000000000001</v>
      </c>
      <c r="W453" s="1295"/>
      <c r="X453" s="1295"/>
      <c r="AA453" s="1295"/>
      <c r="CB453" s="1295"/>
      <c r="CC453" s="1295"/>
    </row>
    <row r="454" spans="1:81">
      <c r="A454" s="447">
        <v>6332</v>
      </c>
      <c r="B454" s="1295" t="s">
        <v>8172</v>
      </c>
      <c r="C454" s="1295"/>
      <c r="D454" s="1295"/>
      <c r="E454" s="449">
        <v>1</v>
      </c>
      <c r="F454" s="449">
        <v>0</v>
      </c>
      <c r="G454" s="1295"/>
      <c r="H454" s="911">
        <f t="shared" si="161"/>
        <v>1</v>
      </c>
      <c r="I454" s="911">
        <f t="shared" si="162"/>
        <v>0</v>
      </c>
      <c r="J454" s="110"/>
      <c r="K454" s="538">
        <f t="shared" si="163"/>
        <v>0.47099999999999997</v>
      </c>
      <c r="L454" s="538">
        <f t="shared" si="164"/>
        <v>0</v>
      </c>
      <c r="M454" s="538">
        <f t="shared" si="165"/>
        <v>0.52900000000000003</v>
      </c>
      <c r="N454" s="538">
        <f t="shared" si="166"/>
        <v>0.47099999999999997</v>
      </c>
      <c r="O454" s="538">
        <f t="shared" si="167"/>
        <v>0</v>
      </c>
      <c r="P454" s="538">
        <f t="shared" si="168"/>
        <v>0.52900000000000003</v>
      </c>
      <c r="W454" s="1295"/>
      <c r="X454" s="1295"/>
      <c r="AA454" s="1295"/>
      <c r="CB454" s="1295"/>
      <c r="CC454" s="1295"/>
    </row>
    <row r="455" spans="1:81">
      <c r="A455" s="447">
        <v>6336</v>
      </c>
      <c r="B455" s="1295" t="s">
        <v>5154</v>
      </c>
      <c r="C455" s="1295"/>
      <c r="D455" s="1295"/>
      <c r="E455" s="449">
        <v>1</v>
      </c>
      <c r="F455" s="449">
        <v>0</v>
      </c>
      <c r="G455" s="1295"/>
      <c r="H455" s="911">
        <f t="shared" si="161"/>
        <v>1</v>
      </c>
      <c r="I455" s="911">
        <f t="shared" si="162"/>
        <v>0</v>
      </c>
      <c r="J455" s="110"/>
      <c r="K455" s="538">
        <f t="shared" si="163"/>
        <v>0.45094576767666278</v>
      </c>
      <c r="L455" s="538">
        <f t="shared" si="164"/>
        <v>0</v>
      </c>
      <c r="M455" s="538">
        <f t="shared" si="165"/>
        <v>0.52564115881210338</v>
      </c>
      <c r="N455" s="538">
        <f t="shared" si="166"/>
        <v>0.45094576767666278</v>
      </c>
      <c r="O455" s="538">
        <f t="shared" si="167"/>
        <v>0</v>
      </c>
      <c r="P455" s="538">
        <f t="shared" si="168"/>
        <v>0.52564115881210338</v>
      </c>
      <c r="W455" s="1295"/>
      <c r="X455" s="1295"/>
      <c r="AA455" s="1295"/>
      <c r="CB455" s="1295"/>
      <c r="CC455" s="1295"/>
    </row>
    <row r="456" spans="1:81">
      <c r="A456" s="447">
        <v>8320</v>
      </c>
      <c r="B456" s="1295" t="s">
        <v>6260</v>
      </c>
      <c r="C456" s="1295"/>
      <c r="D456" s="1295"/>
      <c r="E456" s="449">
        <v>1</v>
      </c>
      <c r="F456" s="449">
        <v>0</v>
      </c>
      <c r="G456" s="1295"/>
      <c r="H456" s="911">
        <f t="shared" si="161"/>
        <v>1</v>
      </c>
      <c r="I456" s="911">
        <f t="shared" si="162"/>
        <v>0</v>
      </c>
      <c r="J456" s="110"/>
      <c r="K456" s="538">
        <f t="shared" si="163"/>
        <v>0.56067732831608652</v>
      </c>
      <c r="L456" s="538">
        <f t="shared" si="164"/>
        <v>0</v>
      </c>
      <c r="M456" s="538">
        <f t="shared" si="165"/>
        <v>0.54045155221072438</v>
      </c>
      <c r="N456" s="538">
        <f t="shared" si="166"/>
        <v>0.56067732831608652</v>
      </c>
      <c r="O456" s="538">
        <f t="shared" si="167"/>
        <v>0</v>
      </c>
      <c r="P456" s="538">
        <f t="shared" si="168"/>
        <v>0.54045155221072438</v>
      </c>
      <c r="W456" s="1295"/>
      <c r="X456" s="1295"/>
      <c r="AA456" s="1295"/>
      <c r="CB456" s="1295"/>
      <c r="CC456" s="1295"/>
    </row>
    <row r="457" spans="1:81">
      <c r="A457" s="447">
        <v>8511</v>
      </c>
      <c r="B457" s="1295" t="s">
        <v>1997</v>
      </c>
      <c r="C457" s="1295"/>
      <c r="D457" s="1295"/>
      <c r="E457" s="449">
        <v>1</v>
      </c>
      <c r="F457" s="449">
        <v>0</v>
      </c>
      <c r="G457" s="1295"/>
      <c r="H457" s="911">
        <f t="shared" si="161"/>
        <v>1</v>
      </c>
      <c r="I457" s="911">
        <f t="shared" si="162"/>
        <v>0</v>
      </c>
      <c r="J457" s="110"/>
      <c r="K457" s="538">
        <f t="shared" si="163"/>
        <v>0.43923324791312512</v>
      </c>
      <c r="L457" s="538">
        <f t="shared" si="164"/>
        <v>0</v>
      </c>
      <c r="M457" s="538">
        <f t="shared" si="165"/>
        <v>0.52567680714485066</v>
      </c>
      <c r="N457" s="538">
        <f t="shared" si="166"/>
        <v>0.43923324791312512</v>
      </c>
      <c r="O457" s="538">
        <f t="shared" si="167"/>
        <v>0</v>
      </c>
      <c r="P457" s="538">
        <f t="shared" si="168"/>
        <v>0.52567680714485066</v>
      </c>
      <c r="W457" s="1295"/>
      <c r="X457" s="1295"/>
      <c r="AA457" s="1295"/>
      <c r="CB457" s="1295"/>
      <c r="CC457" s="1295"/>
    </row>
    <row r="458" spans="1:81">
      <c r="A458" s="447">
        <v>8514</v>
      </c>
      <c r="B458" s="1295" t="s">
        <v>8638</v>
      </c>
      <c r="C458" s="1295"/>
      <c r="D458" s="1295"/>
      <c r="E458" s="449">
        <v>1</v>
      </c>
      <c r="F458" s="449">
        <v>0</v>
      </c>
      <c r="G458" s="1295"/>
      <c r="H458" s="911">
        <f t="shared" si="161"/>
        <v>1</v>
      </c>
      <c r="I458" s="911">
        <f t="shared" si="162"/>
        <v>0</v>
      </c>
      <c r="J458" s="110"/>
      <c r="K458" s="538">
        <f t="shared" si="163"/>
        <v>0.47373434948285248</v>
      </c>
      <c r="L458" s="538">
        <f t="shared" si="164"/>
        <v>0</v>
      </c>
      <c r="M458" s="538">
        <f t="shared" si="165"/>
        <v>0.51714752313554713</v>
      </c>
      <c r="N458" s="538">
        <f t="shared" si="166"/>
        <v>0.47373434948285248</v>
      </c>
      <c r="O458" s="538">
        <f t="shared" si="167"/>
        <v>0</v>
      </c>
      <c r="P458" s="538">
        <f t="shared" si="168"/>
        <v>0.51714752313554713</v>
      </c>
      <c r="W458" s="1295"/>
      <c r="X458" s="1295"/>
      <c r="AA458" s="1295"/>
      <c r="CB458" s="1295"/>
      <c r="CC458" s="1295"/>
    </row>
    <row r="459" spans="1:81">
      <c r="A459" s="447">
        <v>8560</v>
      </c>
      <c r="B459" s="1295" t="s">
        <v>2019</v>
      </c>
      <c r="C459" s="1295"/>
      <c r="D459" s="1295"/>
      <c r="E459" s="449">
        <v>1</v>
      </c>
      <c r="F459" s="449">
        <v>0</v>
      </c>
      <c r="G459" s="1295"/>
      <c r="H459" s="911">
        <f t="shared" si="161"/>
        <v>1</v>
      </c>
      <c r="I459" s="911">
        <f t="shared" si="162"/>
        <v>0</v>
      </c>
      <c r="J459" s="110"/>
      <c r="K459" s="538">
        <f t="shared" si="163"/>
        <v>0.43923324791312512</v>
      </c>
      <c r="L459" s="538">
        <f t="shared" si="164"/>
        <v>0</v>
      </c>
      <c r="M459" s="538">
        <f t="shared" si="165"/>
        <v>0.52567680714485066</v>
      </c>
      <c r="N459" s="538">
        <f t="shared" si="166"/>
        <v>0.43923324791312512</v>
      </c>
      <c r="O459" s="538">
        <f t="shared" si="167"/>
        <v>0</v>
      </c>
      <c r="P459" s="538">
        <f t="shared" si="168"/>
        <v>0.52567680714485066</v>
      </c>
      <c r="W459" s="1295"/>
      <c r="X459" s="1295"/>
      <c r="AA459" s="1295"/>
      <c r="CB459" s="1295"/>
      <c r="CC459" s="1295"/>
    </row>
    <row r="460" spans="1:81">
      <c r="A460" s="447">
        <v>8788</v>
      </c>
      <c r="B460" s="1295" t="s">
        <v>2026</v>
      </c>
      <c r="C460" s="1295"/>
      <c r="D460" s="1295"/>
      <c r="E460" s="449">
        <v>1</v>
      </c>
      <c r="F460" s="449">
        <v>0</v>
      </c>
      <c r="G460" s="1295"/>
      <c r="H460" s="911">
        <f t="shared" si="161"/>
        <v>1</v>
      </c>
      <c r="I460" s="911">
        <f t="shared" si="162"/>
        <v>0</v>
      </c>
      <c r="J460" s="110"/>
      <c r="K460" s="538">
        <f t="shared" si="163"/>
        <v>0.47373434948285248</v>
      </c>
      <c r="L460" s="538">
        <f t="shared" si="164"/>
        <v>0</v>
      </c>
      <c r="M460" s="538">
        <f t="shared" si="165"/>
        <v>0.51714752313554713</v>
      </c>
      <c r="N460" s="538">
        <f t="shared" si="166"/>
        <v>0.47373434948285248</v>
      </c>
      <c r="O460" s="538">
        <f t="shared" si="167"/>
        <v>0</v>
      </c>
      <c r="P460" s="538">
        <f t="shared" si="168"/>
        <v>0.51714752313554713</v>
      </c>
      <c r="W460" s="1295"/>
      <c r="X460" s="1295"/>
      <c r="AA460" s="1295"/>
      <c r="CB460" s="1295"/>
      <c r="CC460" s="1295"/>
    </row>
    <row r="461" spans="1:81">
      <c r="A461" s="447">
        <v>8790</v>
      </c>
      <c r="B461" s="1295" t="s">
        <v>2027</v>
      </c>
      <c r="C461" s="1295"/>
      <c r="D461" s="1295"/>
      <c r="E461" s="449">
        <v>1</v>
      </c>
      <c r="F461" s="449">
        <v>0</v>
      </c>
      <c r="G461" s="1295"/>
      <c r="H461" s="911">
        <f t="shared" si="161"/>
        <v>1</v>
      </c>
      <c r="I461" s="911">
        <f t="shared" si="162"/>
        <v>0</v>
      </c>
      <c r="J461" s="110"/>
      <c r="K461" s="538">
        <f t="shared" si="163"/>
        <v>0.45929477574667865</v>
      </c>
      <c r="L461" s="538">
        <f t="shared" si="164"/>
        <v>0</v>
      </c>
      <c r="M461" s="538">
        <f t="shared" si="165"/>
        <v>0.52418339826191185</v>
      </c>
      <c r="N461" s="538">
        <f t="shared" si="166"/>
        <v>0.45929477574667865</v>
      </c>
      <c r="O461" s="538">
        <f t="shared" si="167"/>
        <v>0</v>
      </c>
      <c r="P461" s="538">
        <f t="shared" si="168"/>
        <v>0.52418339826191185</v>
      </c>
      <c r="W461" s="1295"/>
      <c r="X461" s="1295"/>
      <c r="AA461" s="1295"/>
      <c r="CB461" s="1295"/>
      <c r="CC461" s="1295"/>
    </row>
    <row r="462" spans="1:81">
      <c r="A462" s="447">
        <v>8792</v>
      </c>
      <c r="B462" s="1295" t="s">
        <v>2028</v>
      </c>
      <c r="C462" s="1295"/>
      <c r="D462" s="1295"/>
      <c r="E462" s="449">
        <v>1</v>
      </c>
      <c r="F462" s="449">
        <v>0</v>
      </c>
      <c r="G462" s="1295"/>
      <c r="H462" s="911">
        <f t="shared" si="161"/>
        <v>1</v>
      </c>
      <c r="I462" s="911">
        <f t="shared" si="162"/>
        <v>0</v>
      </c>
      <c r="J462" s="110"/>
      <c r="K462" s="538">
        <f t="shared" si="163"/>
        <v>0.45432580615184465</v>
      </c>
      <c r="L462" s="538">
        <f t="shared" si="164"/>
        <v>0</v>
      </c>
      <c r="M462" s="538">
        <f t="shared" si="165"/>
        <v>0.52383607471424587</v>
      </c>
      <c r="N462" s="538">
        <f t="shared" si="166"/>
        <v>0.45432580615184465</v>
      </c>
      <c r="O462" s="538">
        <f t="shared" si="167"/>
        <v>0</v>
      </c>
      <c r="P462" s="538">
        <f t="shared" si="168"/>
        <v>0.52383607471424587</v>
      </c>
      <c r="W462" s="1295"/>
      <c r="X462" s="1295"/>
      <c r="AA462" s="1295"/>
      <c r="CB462" s="1295"/>
      <c r="CC462" s="1295"/>
    </row>
    <row r="463" spans="1:81">
      <c r="A463" s="447">
        <v>8795</v>
      </c>
      <c r="B463" s="447" t="s">
        <v>2029</v>
      </c>
      <c r="E463" s="449">
        <v>1</v>
      </c>
      <c r="F463" s="449">
        <v>0</v>
      </c>
      <c r="H463" s="911">
        <f t="shared" si="161"/>
        <v>1</v>
      </c>
      <c r="I463" s="911">
        <f t="shared" si="162"/>
        <v>0</v>
      </c>
      <c r="J463" s="110"/>
      <c r="K463" s="538">
        <f t="shared" si="163"/>
        <v>0.4493149637895783</v>
      </c>
      <c r="L463" s="538">
        <f t="shared" si="164"/>
        <v>0</v>
      </c>
      <c r="M463" s="538">
        <f t="shared" si="165"/>
        <v>0.52559570443123838</v>
      </c>
      <c r="N463" s="538">
        <f t="shared" si="166"/>
        <v>0.4493149637895783</v>
      </c>
      <c r="O463" s="538">
        <f t="shared" si="167"/>
        <v>0</v>
      </c>
      <c r="P463" s="538">
        <f t="shared" si="168"/>
        <v>0.52559570443123838</v>
      </c>
      <c r="CB463" s="1295"/>
      <c r="CC463" s="1295"/>
    </row>
    <row r="464" spans="1:81">
      <c r="A464" s="447">
        <v>8796</v>
      </c>
      <c r="B464" s="1295" t="s">
        <v>2030</v>
      </c>
      <c r="C464" s="1295"/>
      <c r="D464" s="1295"/>
      <c r="E464" s="449">
        <v>1</v>
      </c>
      <c r="F464" s="449">
        <v>0</v>
      </c>
      <c r="G464" s="1295"/>
      <c r="H464" s="911">
        <f t="shared" si="161"/>
        <v>1</v>
      </c>
      <c r="I464" s="911">
        <f t="shared" si="162"/>
        <v>0</v>
      </c>
      <c r="J464" s="110"/>
      <c r="K464" s="538">
        <f t="shared" si="163"/>
        <v>0.43820925302406782</v>
      </c>
      <c r="L464" s="538">
        <f t="shared" si="164"/>
        <v>0</v>
      </c>
      <c r="M464" s="538">
        <f t="shared" si="165"/>
        <v>0.52462900611048757</v>
      </c>
      <c r="N464" s="538">
        <f t="shared" si="166"/>
        <v>0.43820925302406782</v>
      </c>
      <c r="O464" s="538">
        <f t="shared" si="167"/>
        <v>0</v>
      </c>
      <c r="P464" s="538">
        <f t="shared" si="168"/>
        <v>0.52462900611048757</v>
      </c>
      <c r="W464" s="1295"/>
      <c r="X464" s="1295"/>
      <c r="AA464" s="1295"/>
      <c r="CB464" s="1295"/>
      <c r="CC464" s="1295"/>
    </row>
    <row r="465" spans="1:27">
      <c r="A465" s="447">
        <v>8797</v>
      </c>
      <c r="B465" s="1295" t="s">
        <v>2031</v>
      </c>
      <c r="C465" s="1295"/>
      <c r="D465" s="1295"/>
      <c r="E465" s="449">
        <v>1</v>
      </c>
      <c r="F465" s="449">
        <v>0</v>
      </c>
      <c r="G465" s="1295"/>
      <c r="H465" s="911">
        <f t="shared" si="161"/>
        <v>1</v>
      </c>
      <c r="I465" s="911">
        <f t="shared" si="162"/>
        <v>0</v>
      </c>
      <c r="J465" s="110"/>
      <c r="K465" s="538">
        <f t="shared" si="163"/>
        <v>0.45157657657657657</v>
      </c>
      <c r="L465" s="538">
        <f t="shared" si="164"/>
        <v>0</v>
      </c>
      <c r="M465" s="538">
        <f t="shared" si="165"/>
        <v>0.52966135778635781</v>
      </c>
      <c r="N465" s="538">
        <f t="shared" si="166"/>
        <v>0.45157657657657657</v>
      </c>
      <c r="O465" s="538">
        <f t="shared" si="167"/>
        <v>0</v>
      </c>
      <c r="P465" s="538">
        <f t="shared" si="168"/>
        <v>0.52966135778635781</v>
      </c>
      <c r="W465" s="1295"/>
      <c r="X465" s="1295"/>
      <c r="AA465" s="1295"/>
    </row>
    <row r="466" spans="1:27">
      <c r="A466" s="447">
        <v>8799</v>
      </c>
      <c r="B466" s="1295" t="s">
        <v>2032</v>
      </c>
      <c r="C466" s="1295"/>
      <c r="D466" s="1295"/>
      <c r="E466" s="449">
        <v>1</v>
      </c>
      <c r="F466" s="449">
        <v>0</v>
      </c>
      <c r="G466" s="1295"/>
      <c r="H466" s="911">
        <f t="shared" si="161"/>
        <v>1</v>
      </c>
      <c r="I466" s="911">
        <f t="shared" si="162"/>
        <v>0</v>
      </c>
      <c r="J466" s="110"/>
      <c r="K466" s="538">
        <f t="shared" si="163"/>
        <v>0.44638509579760771</v>
      </c>
      <c r="L466" s="538">
        <f t="shared" si="164"/>
        <v>0</v>
      </c>
      <c r="M466" s="538">
        <f t="shared" si="165"/>
        <v>0.52633993154793413</v>
      </c>
      <c r="N466" s="538">
        <f t="shared" si="166"/>
        <v>0.44638509579760771</v>
      </c>
      <c r="O466" s="538">
        <f t="shared" si="167"/>
        <v>0</v>
      </c>
      <c r="P466" s="538">
        <f t="shared" si="168"/>
        <v>0.52633993154793413</v>
      </c>
      <c r="W466" s="1295"/>
      <c r="X466" s="1295"/>
      <c r="AA466" s="1295"/>
    </row>
    <row r="467" spans="1:27">
      <c r="A467" s="447">
        <v>8854</v>
      </c>
      <c r="B467" s="447" t="s">
        <v>2036</v>
      </c>
      <c r="E467" s="449">
        <v>1</v>
      </c>
      <c r="F467" s="449">
        <v>0</v>
      </c>
      <c r="H467" s="911">
        <f t="shared" si="161"/>
        <v>1</v>
      </c>
      <c r="I467" s="911">
        <f t="shared" si="162"/>
        <v>0</v>
      </c>
      <c r="J467" s="110"/>
      <c r="K467" s="538">
        <f t="shared" si="163"/>
        <v>0.45264943191174051</v>
      </c>
      <c r="L467" s="538">
        <f t="shared" si="164"/>
        <v>0</v>
      </c>
      <c r="M467" s="538">
        <f t="shared" si="165"/>
        <v>0.51771447390087266</v>
      </c>
      <c r="N467" s="538">
        <f t="shared" si="166"/>
        <v>0.45264943191174051</v>
      </c>
      <c r="O467" s="538">
        <f t="shared" si="167"/>
        <v>0</v>
      </c>
      <c r="P467" s="538">
        <f t="shared" si="168"/>
        <v>0.51771447390087266</v>
      </c>
    </row>
    <row r="468" spans="1:27">
      <c r="A468" s="447">
        <v>8985</v>
      </c>
      <c r="B468" s="447" t="s">
        <v>2067</v>
      </c>
      <c r="C468" s="1295"/>
      <c r="D468" s="1295"/>
      <c r="E468" s="449">
        <v>1</v>
      </c>
      <c r="F468" s="449">
        <v>0</v>
      </c>
      <c r="G468" s="1295"/>
      <c r="H468" s="911">
        <f t="shared" si="161"/>
        <v>1</v>
      </c>
      <c r="I468" s="911">
        <f t="shared" si="162"/>
        <v>0</v>
      </c>
      <c r="J468" s="110"/>
      <c r="K468" s="538">
        <f t="shared" si="163"/>
        <v>0.43475250531430309</v>
      </c>
      <c r="L468" s="538">
        <f t="shared" si="164"/>
        <v>0</v>
      </c>
      <c r="M468" s="538">
        <f t="shared" si="165"/>
        <v>0.53062860613422413</v>
      </c>
      <c r="N468" s="538">
        <f t="shared" si="166"/>
        <v>0.43475250531430309</v>
      </c>
      <c r="O468" s="538">
        <f t="shared" si="167"/>
        <v>0</v>
      </c>
      <c r="P468" s="538">
        <f t="shared" si="168"/>
        <v>0.53062860613422413</v>
      </c>
      <c r="U468" s="1295"/>
      <c r="V468" s="1295"/>
      <c r="W468" s="1295"/>
      <c r="X468" s="1295"/>
    </row>
    <row r="469" spans="1:27">
      <c r="H469" s="513"/>
      <c r="I469" s="513"/>
      <c r="J469" s="110"/>
      <c r="K469" s="110"/>
      <c r="L469" s="110"/>
      <c r="M469" s="110"/>
      <c r="N469" s="110"/>
      <c r="O469" s="110"/>
      <c r="P469" s="110"/>
    </row>
    <row r="470" spans="1:27">
      <c r="H470" s="513"/>
      <c r="I470" s="513"/>
      <c r="J470" s="110"/>
      <c r="K470" s="110"/>
      <c r="L470" s="110"/>
      <c r="M470" s="110"/>
      <c r="N470" s="110"/>
      <c r="O470" s="110"/>
      <c r="P470" s="110"/>
    </row>
    <row r="471" spans="1:27">
      <c r="H471" s="513"/>
      <c r="I471" s="513"/>
      <c r="J471" s="110"/>
      <c r="K471" s="110"/>
      <c r="L471" s="110"/>
      <c r="M471" s="110"/>
      <c r="N471" s="110"/>
      <c r="O471" s="110"/>
      <c r="P471" s="110"/>
    </row>
    <row r="472" spans="1:27">
      <c r="H472" s="513"/>
      <c r="I472" s="513"/>
      <c r="J472" s="110"/>
      <c r="K472" s="110"/>
      <c r="L472" s="110"/>
      <c r="M472" s="110"/>
      <c r="N472" s="110"/>
      <c r="O472" s="110"/>
      <c r="P472" s="110"/>
    </row>
    <row r="473" spans="1:27">
      <c r="H473" s="513"/>
      <c r="I473" s="513"/>
      <c r="J473" s="110"/>
      <c r="K473" s="110"/>
      <c r="L473" s="110"/>
      <c r="M473" s="110"/>
      <c r="N473" s="110"/>
      <c r="O473" s="110"/>
      <c r="P473" s="110"/>
    </row>
    <row r="474" spans="1:27">
      <c r="H474" s="513"/>
      <c r="I474" s="513"/>
      <c r="J474" s="110"/>
      <c r="K474" s="110"/>
      <c r="L474" s="110"/>
      <c r="M474" s="110"/>
      <c r="N474" s="110"/>
      <c r="O474" s="110"/>
      <c r="P474" s="110"/>
    </row>
    <row r="475" spans="1:27">
      <c r="H475" s="513"/>
      <c r="I475" s="513"/>
      <c r="J475" s="110"/>
      <c r="K475" s="110"/>
      <c r="L475" s="110"/>
      <c r="M475" s="110"/>
      <c r="N475" s="110"/>
      <c r="O475" s="110"/>
      <c r="P475" s="110"/>
    </row>
    <row r="476" spans="1:27">
      <c r="H476" s="513"/>
      <c r="I476" s="513"/>
      <c r="J476" s="110"/>
      <c r="K476" s="110"/>
      <c r="L476" s="110"/>
      <c r="M476" s="110"/>
      <c r="N476" s="110"/>
      <c r="O476" s="110"/>
      <c r="P476" s="110"/>
    </row>
    <row r="477" spans="1:27">
      <c r="H477" s="513"/>
      <c r="I477" s="513"/>
      <c r="J477" s="110"/>
      <c r="K477" s="110"/>
      <c r="L477" s="110"/>
      <c r="M477" s="110"/>
      <c r="N477" s="110"/>
      <c r="O477" s="110"/>
      <c r="P477" s="110"/>
    </row>
    <row r="478" spans="1:27">
      <c r="H478" s="513"/>
      <c r="I478" s="513"/>
      <c r="J478" s="110"/>
      <c r="K478" s="110"/>
      <c r="L478" s="110"/>
      <c r="M478" s="110"/>
      <c r="N478" s="110"/>
      <c r="O478" s="110"/>
      <c r="P478" s="110"/>
    </row>
    <row r="479" spans="1:27">
      <c r="H479" s="513"/>
      <c r="I479" s="513"/>
      <c r="J479" s="110"/>
      <c r="K479" s="110"/>
      <c r="L479" s="110"/>
      <c r="M479" s="110"/>
      <c r="N479" s="110"/>
      <c r="O479" s="110"/>
      <c r="P479" s="110"/>
    </row>
    <row r="480" spans="1:27">
      <c r="H480" s="513"/>
      <c r="I480" s="513"/>
      <c r="J480" s="110"/>
      <c r="K480" s="110"/>
      <c r="L480" s="110"/>
      <c r="M480" s="110"/>
      <c r="N480" s="110"/>
      <c r="O480" s="110"/>
      <c r="P480" s="110"/>
    </row>
    <row r="481" spans="8:16">
      <c r="H481" s="513"/>
      <c r="I481" s="513"/>
      <c r="J481" s="110"/>
      <c r="K481" s="110"/>
      <c r="L481" s="110"/>
      <c r="M481" s="110"/>
      <c r="N481" s="110"/>
      <c r="O481" s="110"/>
      <c r="P481" s="110"/>
    </row>
    <row r="482" spans="8:16">
      <c r="H482" s="513"/>
      <c r="I482" s="513"/>
      <c r="J482" s="110"/>
      <c r="K482" s="110"/>
      <c r="L482" s="110"/>
      <c r="M482" s="110"/>
      <c r="N482" s="110"/>
      <c r="O482" s="110"/>
      <c r="P482" s="110"/>
    </row>
    <row r="483" spans="8:16">
      <c r="H483" s="513"/>
      <c r="I483" s="513"/>
      <c r="J483" s="110"/>
      <c r="K483" s="110"/>
      <c r="L483" s="110"/>
      <c r="M483" s="110"/>
      <c r="N483" s="110"/>
      <c r="O483" s="110"/>
      <c r="P483" s="110"/>
    </row>
    <row r="484" spans="8:16">
      <c r="H484" s="513"/>
      <c r="I484" s="513"/>
      <c r="J484" s="110"/>
      <c r="K484" s="110"/>
      <c r="L484" s="110"/>
      <c r="M484" s="110"/>
      <c r="N484" s="110"/>
      <c r="O484" s="110"/>
      <c r="P484" s="110"/>
    </row>
    <row r="485" spans="8:16">
      <c r="H485" s="513"/>
      <c r="I485" s="513"/>
      <c r="J485" s="110"/>
      <c r="K485" s="110"/>
      <c r="L485" s="110"/>
      <c r="M485" s="110"/>
      <c r="N485" s="110"/>
      <c r="O485" s="110"/>
      <c r="P485" s="110"/>
    </row>
    <row r="486" spans="8:16">
      <c r="H486" s="513"/>
      <c r="I486" s="513"/>
      <c r="J486" s="110"/>
      <c r="K486" s="110"/>
      <c r="L486" s="110"/>
      <c r="M486" s="110"/>
      <c r="N486" s="110"/>
      <c r="O486" s="110"/>
      <c r="P486" s="110"/>
    </row>
    <row r="487" spans="8:16">
      <c r="H487" s="513"/>
      <c r="I487" s="513"/>
      <c r="J487" s="110"/>
      <c r="K487" s="110"/>
      <c r="L487" s="110"/>
      <c r="M487" s="110"/>
      <c r="N487" s="110"/>
      <c r="O487" s="110"/>
      <c r="P487" s="110"/>
    </row>
    <row r="488" spans="8:16">
      <c r="H488" s="513"/>
      <c r="I488" s="513"/>
      <c r="J488" s="110"/>
      <c r="K488" s="110"/>
      <c r="L488" s="110"/>
      <c r="M488" s="110"/>
      <c r="N488" s="110"/>
      <c r="O488" s="110"/>
      <c r="P488" s="110"/>
    </row>
    <row r="489" spans="8:16">
      <c r="H489" s="513"/>
      <c r="I489" s="513"/>
      <c r="J489" s="110"/>
      <c r="K489" s="110"/>
      <c r="L489" s="110"/>
      <c r="M489" s="110"/>
      <c r="N489" s="110"/>
      <c r="O489" s="110"/>
      <c r="P489" s="110"/>
    </row>
    <row r="490" spans="8:16">
      <c r="H490" s="513"/>
      <c r="I490" s="513"/>
      <c r="J490" s="110"/>
      <c r="K490" s="110"/>
      <c r="L490" s="110"/>
      <c r="M490" s="110"/>
      <c r="N490" s="110"/>
      <c r="O490" s="110"/>
      <c r="P490" s="110"/>
    </row>
    <row r="491" spans="8:16">
      <c r="H491" s="513"/>
      <c r="I491" s="513"/>
      <c r="J491" s="110"/>
      <c r="K491" s="110"/>
      <c r="L491" s="110"/>
      <c r="M491" s="110"/>
      <c r="N491" s="110"/>
      <c r="O491" s="110"/>
      <c r="P491" s="110"/>
    </row>
    <row r="492" spans="8:16">
      <c r="H492" s="513"/>
      <c r="I492" s="513"/>
      <c r="J492" s="110"/>
      <c r="K492" s="110"/>
      <c r="L492" s="110"/>
      <c r="M492" s="110"/>
      <c r="N492" s="110"/>
      <c r="O492" s="110"/>
      <c r="P492" s="110"/>
    </row>
    <row r="493" spans="8:16">
      <c r="H493" s="513"/>
      <c r="I493" s="513"/>
      <c r="J493" s="110"/>
      <c r="K493" s="110"/>
      <c r="L493" s="110"/>
      <c r="M493" s="110"/>
      <c r="N493" s="110"/>
      <c r="O493" s="110"/>
      <c r="P493" s="110"/>
    </row>
    <row r="494" spans="8:16">
      <c r="H494" s="513"/>
      <c r="I494" s="513"/>
      <c r="J494" s="110"/>
      <c r="K494" s="110"/>
      <c r="L494" s="110"/>
      <c r="M494" s="110"/>
      <c r="N494" s="110"/>
      <c r="O494" s="110"/>
      <c r="P494" s="110"/>
    </row>
    <row r="495" spans="8:16">
      <c r="H495" s="513"/>
      <c r="I495" s="513"/>
      <c r="J495" s="110"/>
      <c r="K495" s="110"/>
      <c r="L495" s="110"/>
      <c r="M495" s="110"/>
      <c r="N495" s="110"/>
      <c r="O495" s="110"/>
      <c r="P495" s="110"/>
    </row>
    <row r="496" spans="8:16">
      <c r="H496" s="513"/>
      <c r="I496" s="513"/>
      <c r="J496" s="110"/>
      <c r="K496" s="110"/>
      <c r="L496" s="110"/>
      <c r="M496" s="110"/>
      <c r="N496" s="110"/>
      <c r="O496" s="110"/>
      <c r="P496" s="110"/>
    </row>
    <row r="497" spans="8:92">
      <c r="H497" s="513"/>
      <c r="I497" s="513"/>
      <c r="J497" s="110"/>
      <c r="K497" s="110"/>
      <c r="L497" s="110"/>
      <c r="M497" s="110"/>
      <c r="N497" s="110"/>
      <c r="O497" s="110"/>
      <c r="P497" s="110"/>
    </row>
    <row r="498" spans="8:92">
      <c r="H498" s="513"/>
      <c r="I498" s="513"/>
      <c r="J498" s="110"/>
      <c r="K498" s="110"/>
      <c r="L498" s="110"/>
      <c r="M498" s="110"/>
      <c r="N498" s="110"/>
      <c r="O498" s="110"/>
      <c r="P498" s="110"/>
    </row>
    <row r="499" spans="8:92">
      <c r="H499" s="513"/>
      <c r="I499" s="513"/>
      <c r="J499" s="110"/>
      <c r="K499" s="110"/>
      <c r="L499" s="110"/>
      <c r="M499" s="110"/>
      <c r="N499" s="110"/>
      <c r="O499" s="110"/>
      <c r="P499" s="110"/>
    </row>
    <row r="500" spans="8:92">
      <c r="H500" s="513"/>
      <c r="I500" s="513"/>
      <c r="J500" s="110"/>
      <c r="K500" s="110"/>
      <c r="L500" s="110"/>
      <c r="M500" s="110"/>
      <c r="N500" s="110"/>
      <c r="O500" s="110"/>
      <c r="P500" s="110"/>
      <c r="CN500" s="447">
        <v>1018</v>
      </c>
    </row>
    <row r="501" spans="8:92">
      <c r="H501" s="513"/>
      <c r="I501" s="513"/>
      <c r="J501" s="110"/>
      <c r="K501" s="110"/>
      <c r="L501" s="110"/>
      <c r="M501" s="110"/>
      <c r="N501" s="110"/>
      <c r="O501" s="110"/>
      <c r="P501" s="110"/>
      <c r="CN501" s="447">
        <v>1076</v>
      </c>
    </row>
    <row r="502" spans="8:92">
      <c r="H502" s="513"/>
      <c r="I502" s="513"/>
      <c r="J502" s="110"/>
      <c r="K502" s="110"/>
      <c r="L502" s="110"/>
      <c r="M502" s="110"/>
      <c r="N502" s="110"/>
      <c r="O502" s="110"/>
      <c r="P502" s="110"/>
      <c r="CN502" s="447">
        <v>1081</v>
      </c>
    </row>
    <row r="503" spans="8:92">
      <c r="H503" s="513"/>
      <c r="I503" s="513"/>
      <c r="J503" s="110"/>
      <c r="K503" s="110"/>
      <c r="L503" s="110"/>
      <c r="M503" s="110"/>
      <c r="N503" s="110"/>
      <c r="O503" s="110"/>
      <c r="P503" s="110"/>
      <c r="CN503" s="447">
        <v>2030</v>
      </c>
    </row>
    <row r="504" spans="8:92">
      <c r="H504" s="513"/>
      <c r="I504" s="513"/>
      <c r="J504" s="110"/>
      <c r="K504" s="110"/>
      <c r="L504" s="110"/>
      <c r="M504" s="110"/>
      <c r="N504" s="110"/>
      <c r="O504" s="110"/>
      <c r="P504" s="110"/>
      <c r="CN504" s="447">
        <v>3053</v>
      </c>
    </row>
    <row r="505" spans="8:92">
      <c r="H505" s="513"/>
      <c r="I505" s="513"/>
      <c r="J505" s="110"/>
      <c r="K505" s="110"/>
      <c r="L505" s="110"/>
      <c r="M505" s="110"/>
      <c r="N505" s="110"/>
      <c r="O505" s="110"/>
      <c r="P505" s="110"/>
      <c r="CN505" s="447">
        <v>3067</v>
      </c>
    </row>
    <row r="506" spans="8:92">
      <c r="H506" s="513"/>
      <c r="I506" s="513"/>
      <c r="J506" s="110"/>
      <c r="K506" s="110"/>
      <c r="L506" s="110"/>
      <c r="M506" s="110"/>
      <c r="N506" s="110"/>
      <c r="O506" s="110"/>
      <c r="P506" s="110"/>
      <c r="CN506" s="447">
        <v>3224</v>
      </c>
    </row>
    <row r="507" spans="8:92">
      <c r="H507" s="513"/>
      <c r="I507" s="513"/>
      <c r="J507" s="110"/>
      <c r="K507" s="110"/>
      <c r="L507" s="110"/>
      <c r="M507" s="110"/>
      <c r="N507" s="110"/>
      <c r="O507" s="110"/>
      <c r="P507" s="110"/>
      <c r="CN507" s="447">
        <v>5090</v>
      </c>
    </row>
    <row r="508" spans="8:92">
      <c r="H508" s="513"/>
      <c r="I508" s="513"/>
      <c r="J508" s="110"/>
      <c r="K508" s="110"/>
      <c r="L508" s="110"/>
      <c r="M508" s="110"/>
      <c r="N508" s="110"/>
      <c r="O508" s="110"/>
      <c r="P508" s="110"/>
      <c r="CN508" s="447">
        <v>6078</v>
      </c>
    </row>
    <row r="509" spans="8:92">
      <c r="H509" s="513"/>
      <c r="I509" s="513"/>
      <c r="J509" s="110"/>
      <c r="K509" s="110"/>
      <c r="L509" s="110"/>
      <c r="M509" s="110"/>
      <c r="N509" s="110"/>
      <c r="O509" s="110"/>
      <c r="P509" s="110"/>
      <c r="CN509" s="447">
        <v>6082</v>
      </c>
    </row>
    <row r="510" spans="8:92">
      <c r="H510" s="513"/>
      <c r="I510" s="513"/>
      <c r="J510" s="110"/>
      <c r="K510" s="110"/>
      <c r="L510" s="110"/>
      <c r="M510" s="110"/>
      <c r="N510" s="110"/>
      <c r="O510" s="110"/>
      <c r="P510" s="110"/>
      <c r="CN510" s="447">
        <v>6260</v>
      </c>
    </row>
    <row r="511" spans="8:92">
      <c r="H511" s="513"/>
      <c r="I511" s="513"/>
      <c r="J511" s="110"/>
      <c r="K511" s="110"/>
      <c r="L511" s="110"/>
      <c r="M511" s="110"/>
      <c r="N511" s="110"/>
      <c r="O511" s="110"/>
      <c r="P511" s="110"/>
      <c r="CN511" s="447">
        <v>6282</v>
      </c>
    </row>
    <row r="512" spans="8:92">
      <c r="H512" s="513"/>
      <c r="I512" s="513"/>
      <c r="J512" s="110"/>
      <c r="K512" s="110"/>
      <c r="L512" s="110"/>
      <c r="M512" s="110"/>
      <c r="N512" s="110"/>
      <c r="O512" s="110"/>
      <c r="P512" s="110"/>
      <c r="CN512" s="447">
        <v>6285</v>
      </c>
    </row>
    <row r="513" spans="8:92">
      <c r="H513" s="513"/>
      <c r="I513" s="513"/>
      <c r="J513" s="110"/>
      <c r="K513" s="110"/>
      <c r="L513" s="110"/>
      <c r="M513" s="110"/>
      <c r="N513" s="110"/>
      <c r="O513" s="110"/>
      <c r="P513" s="110"/>
      <c r="CN513" s="447">
        <v>6322</v>
      </c>
    </row>
    <row r="514" spans="8:92">
      <c r="H514" s="513"/>
      <c r="I514" s="513"/>
      <c r="J514" s="110"/>
      <c r="K514" s="110"/>
      <c r="L514" s="110"/>
      <c r="M514" s="110"/>
      <c r="N514" s="110"/>
      <c r="O514" s="110"/>
      <c r="P514" s="110"/>
      <c r="CN514" s="447">
        <v>6323</v>
      </c>
    </row>
    <row r="515" spans="8:92">
      <c r="H515" s="513"/>
      <c r="I515" s="513"/>
      <c r="J515" s="110"/>
      <c r="K515" s="110"/>
      <c r="L515" s="110"/>
      <c r="M515" s="110"/>
      <c r="N515" s="110"/>
      <c r="O515" s="110"/>
      <c r="P515" s="110"/>
      <c r="CN515" s="447">
        <v>6325</v>
      </c>
    </row>
    <row r="516" spans="8:92">
      <c r="H516" s="513"/>
      <c r="I516" s="513"/>
      <c r="J516" s="110"/>
      <c r="K516" s="110"/>
      <c r="L516" s="110"/>
      <c r="M516" s="110"/>
      <c r="N516" s="110"/>
      <c r="O516" s="110"/>
      <c r="P516" s="110"/>
      <c r="CN516" s="447">
        <v>6326</v>
      </c>
    </row>
    <row r="517" spans="8:92">
      <c r="H517" s="513"/>
      <c r="I517" s="513"/>
      <c r="J517" s="110"/>
      <c r="K517" s="110"/>
      <c r="L517" s="110"/>
      <c r="M517" s="110"/>
      <c r="N517" s="110"/>
      <c r="O517" s="110"/>
      <c r="P517" s="110"/>
      <c r="CN517" s="447">
        <v>6671</v>
      </c>
    </row>
    <row r="518" spans="8:92">
      <c r="H518" s="513"/>
      <c r="I518" s="513"/>
      <c r="J518" s="110"/>
      <c r="K518" s="110"/>
      <c r="L518" s="110"/>
      <c r="M518" s="110"/>
      <c r="N518" s="110"/>
      <c r="O518" s="110"/>
      <c r="P518" s="110"/>
      <c r="CN518" s="447">
        <v>6806</v>
      </c>
    </row>
    <row r="519" spans="8:92">
      <c r="H519" s="513"/>
      <c r="I519" s="513"/>
      <c r="J519" s="110"/>
      <c r="K519" s="110"/>
      <c r="L519" s="110"/>
      <c r="M519" s="110"/>
      <c r="N519" s="110"/>
      <c r="O519" s="110"/>
      <c r="P519" s="110"/>
      <c r="CN519" s="447">
        <v>7017</v>
      </c>
    </row>
    <row r="520" spans="8:92">
      <c r="H520" s="513"/>
      <c r="I520" s="513"/>
      <c r="J520" s="110"/>
      <c r="K520" s="110"/>
      <c r="L520" s="110"/>
      <c r="M520" s="110"/>
      <c r="N520" s="110"/>
      <c r="O520" s="110"/>
      <c r="P520" s="110"/>
      <c r="CN520" s="447">
        <v>7150</v>
      </c>
    </row>
    <row r="521" spans="8:92">
      <c r="H521" s="513"/>
      <c r="I521" s="513"/>
      <c r="J521" s="110"/>
      <c r="K521" s="110"/>
      <c r="L521" s="110"/>
      <c r="M521" s="110"/>
      <c r="N521" s="110"/>
      <c r="O521" s="110"/>
      <c r="P521" s="110"/>
      <c r="CN521" s="447">
        <v>8511</v>
      </c>
    </row>
    <row r="522" spans="8:92">
      <c r="H522" s="513"/>
      <c r="I522" s="513"/>
      <c r="J522" s="110"/>
      <c r="K522" s="110"/>
      <c r="L522" s="110"/>
      <c r="M522" s="110"/>
      <c r="N522" s="110"/>
      <c r="O522" s="110"/>
      <c r="P522" s="110"/>
      <c r="CN522" s="447">
        <v>8545</v>
      </c>
    </row>
    <row r="523" spans="8:92">
      <c r="H523" s="513"/>
      <c r="I523" s="513"/>
      <c r="J523" s="110"/>
      <c r="K523" s="110"/>
      <c r="L523" s="110"/>
      <c r="M523" s="110"/>
      <c r="N523" s="110"/>
      <c r="O523" s="110"/>
      <c r="P523" s="110"/>
      <c r="CN523" s="447">
        <v>8788</v>
      </c>
    </row>
    <row r="524" spans="8:92">
      <c r="H524" s="513"/>
      <c r="I524" s="513"/>
      <c r="J524" s="110"/>
      <c r="K524" s="110"/>
      <c r="L524" s="110"/>
      <c r="M524" s="110"/>
      <c r="N524" s="110"/>
      <c r="O524" s="110"/>
      <c r="P524" s="110"/>
      <c r="CN524" s="447">
        <v>8790</v>
      </c>
    </row>
    <row r="525" spans="8:92">
      <c r="H525" s="513"/>
      <c r="I525" s="513"/>
      <c r="J525" s="110"/>
      <c r="K525" s="110"/>
      <c r="L525" s="110"/>
      <c r="M525" s="110"/>
      <c r="N525" s="110"/>
      <c r="O525" s="110"/>
      <c r="P525" s="110"/>
      <c r="CN525" s="447">
        <v>8792</v>
      </c>
    </row>
    <row r="526" spans="8:92">
      <c r="H526" s="513"/>
      <c r="I526" s="513"/>
      <c r="J526" s="110"/>
      <c r="K526" s="110"/>
      <c r="L526" s="110"/>
      <c r="M526" s="110"/>
      <c r="N526" s="110"/>
      <c r="O526" s="110"/>
      <c r="P526" s="110"/>
      <c r="CN526" s="447">
        <v>8795</v>
      </c>
    </row>
    <row r="527" spans="8:92">
      <c r="H527" s="513"/>
      <c r="I527" s="513"/>
      <c r="J527" s="110"/>
      <c r="K527" s="110"/>
      <c r="L527" s="110"/>
      <c r="M527" s="110"/>
      <c r="N527" s="110"/>
      <c r="O527" s="110"/>
      <c r="P527" s="110"/>
      <c r="CN527" s="447">
        <v>8796</v>
      </c>
    </row>
    <row r="528" spans="8:92">
      <c r="H528" s="513"/>
      <c r="I528" s="513"/>
      <c r="J528" s="110"/>
      <c r="K528" s="110"/>
      <c r="L528" s="110"/>
      <c r="M528" s="110"/>
      <c r="N528" s="110"/>
      <c r="O528" s="110"/>
      <c r="P528" s="110"/>
      <c r="CN528" s="447">
        <v>8797</v>
      </c>
    </row>
    <row r="529" spans="8:92">
      <c r="H529" s="513"/>
      <c r="I529" s="513"/>
      <c r="J529" s="110"/>
      <c r="K529" s="110"/>
      <c r="L529" s="110"/>
      <c r="M529" s="110"/>
      <c r="N529" s="110"/>
      <c r="O529" s="110"/>
      <c r="P529" s="110"/>
      <c r="CN529" s="447">
        <v>8799</v>
      </c>
    </row>
    <row r="530" spans="8:92">
      <c r="H530" s="513"/>
      <c r="I530" s="513"/>
      <c r="J530" s="110"/>
      <c r="K530" s="110"/>
      <c r="L530" s="110"/>
      <c r="M530" s="110"/>
      <c r="N530" s="110"/>
      <c r="O530" s="110"/>
      <c r="P530" s="110"/>
      <c r="CN530" s="447">
        <v>8856</v>
      </c>
    </row>
    <row r="531" spans="8:92">
      <c r="H531" s="513"/>
      <c r="I531" s="513"/>
      <c r="J531" s="110"/>
      <c r="K531" s="110"/>
      <c r="L531" s="110"/>
      <c r="M531" s="110"/>
      <c r="N531" s="110"/>
      <c r="O531" s="110"/>
      <c r="P531" s="110"/>
      <c r="CN531" s="447">
        <v>8872</v>
      </c>
    </row>
    <row r="532" spans="8:92">
      <c r="H532" s="513"/>
      <c r="I532" s="513"/>
      <c r="J532" s="110"/>
      <c r="K532" s="110"/>
      <c r="L532" s="110"/>
      <c r="M532" s="110"/>
      <c r="N532" s="110"/>
      <c r="O532" s="110"/>
      <c r="P532" s="110"/>
      <c r="CN532" s="447">
        <v>8909</v>
      </c>
    </row>
    <row r="533" spans="8:92">
      <c r="H533" s="513"/>
      <c r="I533" s="513"/>
      <c r="J533" s="110"/>
      <c r="K533" s="110"/>
      <c r="L533" s="110"/>
      <c r="M533" s="110"/>
      <c r="N533" s="110"/>
      <c r="O533" s="110"/>
      <c r="P533" s="110"/>
      <c r="CN533" s="447">
        <v>8912</v>
      </c>
    </row>
    <row r="534" spans="8:92">
      <c r="H534" s="513"/>
      <c r="I534" s="513"/>
      <c r="J534" s="110"/>
      <c r="K534" s="110"/>
      <c r="L534" s="110"/>
      <c r="M534" s="110"/>
      <c r="N534" s="110"/>
      <c r="O534" s="110"/>
      <c r="P534" s="110"/>
      <c r="CN534" s="447">
        <v>8914</v>
      </c>
    </row>
    <row r="535" spans="8:92">
      <c r="H535" s="513"/>
      <c r="I535" s="513"/>
      <c r="J535" s="110"/>
      <c r="K535" s="110"/>
      <c r="L535" s="110"/>
      <c r="M535" s="110"/>
      <c r="N535" s="110"/>
      <c r="O535" s="110"/>
      <c r="P535" s="110"/>
    </row>
    <row r="536" spans="8:92">
      <c r="H536" s="513"/>
      <c r="I536" s="513"/>
      <c r="J536" s="110"/>
      <c r="K536" s="110"/>
      <c r="L536" s="110"/>
      <c r="M536" s="110"/>
      <c r="N536" s="110"/>
      <c r="O536" s="110"/>
      <c r="P536" s="110"/>
    </row>
    <row r="537" spans="8:92">
      <c r="H537" s="513"/>
      <c r="I537" s="513"/>
      <c r="J537" s="110"/>
      <c r="K537" s="110"/>
      <c r="L537" s="110"/>
      <c r="M537" s="110"/>
      <c r="N537" s="110"/>
      <c r="O537" s="110"/>
      <c r="P537" s="110"/>
    </row>
    <row r="538" spans="8:92">
      <c r="H538" s="513"/>
      <c r="I538" s="513"/>
      <c r="J538" s="110"/>
      <c r="K538" s="110"/>
      <c r="L538" s="110"/>
      <c r="M538" s="110"/>
      <c r="N538" s="110"/>
      <c r="O538" s="110"/>
      <c r="P538" s="110"/>
    </row>
    <row r="539" spans="8:92">
      <c r="H539" s="513"/>
      <c r="I539" s="513"/>
      <c r="J539" s="110"/>
      <c r="K539" s="110"/>
      <c r="L539" s="110"/>
      <c r="M539" s="110"/>
      <c r="N539" s="110"/>
      <c r="O539" s="110"/>
      <c r="P539" s="110"/>
    </row>
    <row r="540" spans="8:92">
      <c r="H540" s="513"/>
      <c r="I540" s="513"/>
      <c r="J540" s="110"/>
      <c r="K540" s="110"/>
      <c r="L540" s="110"/>
      <c r="M540" s="110"/>
      <c r="N540" s="110"/>
      <c r="O540" s="110"/>
      <c r="P540" s="110"/>
    </row>
    <row r="541" spans="8:92">
      <c r="H541" s="513"/>
      <c r="I541" s="513"/>
      <c r="J541" s="110"/>
      <c r="K541" s="110"/>
      <c r="L541" s="110"/>
      <c r="M541" s="110"/>
      <c r="N541" s="110"/>
      <c r="O541" s="110"/>
      <c r="P541" s="110"/>
    </row>
    <row r="542" spans="8:92">
      <c r="H542" s="513"/>
      <c r="I542" s="513"/>
      <c r="J542" s="110"/>
      <c r="K542" s="110"/>
      <c r="L542" s="110"/>
      <c r="M542" s="110"/>
      <c r="N542" s="110"/>
      <c r="O542" s="110"/>
      <c r="P542" s="110"/>
    </row>
    <row r="543" spans="8:92">
      <c r="H543" s="513"/>
      <c r="I543" s="513"/>
      <c r="J543" s="110"/>
      <c r="K543" s="110"/>
      <c r="L543" s="110"/>
      <c r="M543" s="110"/>
      <c r="N543" s="110"/>
      <c r="O543" s="110"/>
      <c r="P543" s="110"/>
    </row>
    <row r="544" spans="8:92">
      <c r="H544" s="513"/>
      <c r="I544" s="513"/>
      <c r="J544" s="110"/>
      <c r="K544" s="110"/>
      <c r="L544" s="110"/>
      <c r="M544" s="110"/>
      <c r="N544" s="110"/>
      <c r="O544" s="110"/>
      <c r="P544" s="110"/>
    </row>
    <row r="545" spans="8:16">
      <c r="H545" s="513"/>
      <c r="I545" s="513"/>
      <c r="J545" s="110"/>
      <c r="K545" s="110"/>
      <c r="L545" s="110"/>
      <c r="M545" s="110"/>
      <c r="N545" s="110"/>
      <c r="O545" s="110"/>
      <c r="P545" s="110"/>
    </row>
    <row r="546" spans="8:16">
      <c r="H546" s="513"/>
      <c r="I546" s="513"/>
      <c r="J546" s="110"/>
      <c r="K546" s="110"/>
      <c r="L546" s="110"/>
      <c r="M546" s="110"/>
      <c r="N546" s="110"/>
      <c r="O546" s="110"/>
      <c r="P546" s="110"/>
    </row>
    <row r="547" spans="8:16">
      <c r="H547" s="513"/>
      <c r="I547" s="513"/>
      <c r="J547" s="110"/>
      <c r="K547" s="110"/>
      <c r="L547" s="110"/>
      <c r="M547" s="110"/>
      <c r="N547" s="110"/>
      <c r="O547" s="110"/>
      <c r="P547" s="110"/>
    </row>
    <row r="548" spans="8:16">
      <c r="J548" s="110"/>
      <c r="K548" s="110"/>
      <c r="L548" s="110"/>
      <c r="M548" s="110"/>
      <c r="N548" s="110"/>
      <c r="O548" s="110"/>
      <c r="P548" s="110"/>
    </row>
    <row r="549" spans="8:16">
      <c r="J549" s="110"/>
      <c r="K549" s="110"/>
      <c r="L549" s="110"/>
      <c r="M549" s="110"/>
      <c r="N549" s="110"/>
      <c r="O549" s="110"/>
      <c r="P549" s="110"/>
    </row>
    <row r="550" spans="8:16">
      <c r="J550" s="110"/>
      <c r="K550" s="110"/>
      <c r="L550" s="110"/>
      <c r="M550" s="110"/>
      <c r="N550" s="110"/>
      <c r="O550" s="110"/>
      <c r="P550" s="110"/>
    </row>
    <row r="551" spans="8:16">
      <c r="J551" s="110"/>
      <c r="K551" s="110"/>
      <c r="L551" s="110"/>
      <c r="M551" s="110"/>
      <c r="N551" s="110"/>
      <c r="O551" s="110"/>
      <c r="P551" s="110"/>
    </row>
    <row r="552" spans="8:16">
      <c r="J552" s="110"/>
      <c r="K552" s="110"/>
      <c r="L552" s="110"/>
      <c r="M552" s="110"/>
      <c r="N552" s="110"/>
      <c r="O552" s="110"/>
      <c r="P552" s="110"/>
    </row>
    <row r="553" spans="8:16">
      <c r="J553" s="110"/>
      <c r="K553" s="110"/>
      <c r="L553" s="110"/>
      <c r="M553" s="110"/>
      <c r="N553" s="110"/>
      <c r="O553" s="110"/>
      <c r="P553" s="110"/>
    </row>
    <row r="554" spans="8:16">
      <c r="J554" s="110"/>
      <c r="K554" s="110"/>
      <c r="L554" s="110"/>
      <c r="M554" s="110"/>
      <c r="N554" s="110"/>
      <c r="O554" s="110"/>
      <c r="P554" s="110"/>
    </row>
    <row r="555" spans="8:16">
      <c r="J555" s="110"/>
      <c r="K555" s="110"/>
      <c r="L555" s="110"/>
      <c r="M555" s="110"/>
      <c r="N555" s="110"/>
      <c r="O555" s="110"/>
      <c r="P555" s="110"/>
    </row>
    <row r="556" spans="8:16">
      <c r="J556" s="110"/>
      <c r="K556" s="110"/>
      <c r="L556" s="110"/>
      <c r="M556" s="110"/>
      <c r="N556" s="110"/>
      <c r="O556" s="110"/>
      <c r="P556" s="110"/>
    </row>
    <row r="557" spans="8:16">
      <c r="J557" s="110"/>
      <c r="K557" s="110"/>
      <c r="L557" s="110"/>
      <c r="M557" s="110"/>
      <c r="N557" s="110"/>
      <c r="O557" s="110"/>
      <c r="P557" s="110"/>
    </row>
    <row r="558" spans="8:16">
      <c r="J558" s="110"/>
      <c r="K558" s="110"/>
      <c r="L558" s="110"/>
      <c r="M558" s="110"/>
      <c r="N558" s="110"/>
      <c r="O558" s="110"/>
      <c r="P558" s="110"/>
    </row>
    <row r="559" spans="8:16">
      <c r="J559" s="110"/>
      <c r="K559" s="110"/>
      <c r="L559" s="110"/>
      <c r="M559" s="110"/>
      <c r="N559" s="110"/>
      <c r="O559" s="110"/>
      <c r="P559" s="110"/>
    </row>
    <row r="560" spans="8:16">
      <c r="J560" s="110"/>
      <c r="K560" s="110"/>
      <c r="L560" s="110"/>
      <c r="M560" s="110"/>
      <c r="N560" s="110"/>
      <c r="O560" s="110"/>
      <c r="P560" s="110"/>
    </row>
    <row r="561" spans="10:16">
      <c r="J561" s="110"/>
      <c r="K561" s="110"/>
      <c r="L561" s="110"/>
      <c r="M561" s="110"/>
      <c r="N561" s="110"/>
      <c r="O561" s="110"/>
      <c r="P561" s="110"/>
    </row>
    <row r="562" spans="10:16">
      <c r="J562" s="110"/>
      <c r="K562" s="110"/>
      <c r="L562" s="110"/>
      <c r="M562" s="110"/>
      <c r="N562" s="110"/>
      <c r="O562" s="110"/>
      <c r="P562" s="110"/>
    </row>
    <row r="563" spans="10:16">
      <c r="J563" s="110"/>
      <c r="K563" s="110"/>
      <c r="L563" s="110"/>
      <c r="M563" s="110"/>
      <c r="N563" s="110"/>
      <c r="O563" s="110"/>
      <c r="P563" s="110"/>
    </row>
    <row r="564" spans="10:16">
      <c r="J564" s="110"/>
      <c r="K564" s="110"/>
      <c r="L564" s="110"/>
      <c r="M564" s="110"/>
      <c r="N564" s="110"/>
      <c r="O564" s="110"/>
      <c r="P564" s="110"/>
    </row>
    <row r="565" spans="10:16">
      <c r="J565" s="110"/>
      <c r="K565" s="110"/>
      <c r="L565" s="110"/>
      <c r="M565" s="110"/>
      <c r="N565" s="110"/>
      <c r="O565" s="110"/>
      <c r="P565" s="110"/>
    </row>
    <row r="566" spans="10:16">
      <c r="J566" s="110"/>
      <c r="K566" s="110"/>
      <c r="L566" s="110"/>
      <c r="M566" s="110"/>
      <c r="N566" s="110"/>
      <c r="O566" s="110"/>
      <c r="P566" s="110"/>
    </row>
    <row r="567" spans="10:16">
      <c r="J567" s="110"/>
      <c r="K567" s="110"/>
      <c r="L567" s="110"/>
      <c r="M567" s="110"/>
      <c r="N567" s="110"/>
      <c r="O567" s="110"/>
      <c r="P567" s="110"/>
    </row>
    <row r="568" spans="10:16">
      <c r="J568" s="110"/>
      <c r="K568" s="110"/>
      <c r="L568" s="110"/>
      <c r="M568" s="110"/>
      <c r="N568" s="110"/>
      <c r="O568" s="110"/>
      <c r="P568" s="110"/>
    </row>
    <row r="569" spans="10:16">
      <c r="J569" s="110"/>
      <c r="K569" s="110"/>
      <c r="L569" s="110"/>
      <c r="M569" s="110"/>
      <c r="N569" s="110"/>
      <c r="O569" s="110"/>
      <c r="P569" s="110"/>
    </row>
    <row r="570" spans="10:16">
      <c r="J570" s="110"/>
      <c r="K570" s="110"/>
      <c r="L570" s="110"/>
      <c r="M570" s="110"/>
      <c r="N570" s="110"/>
      <c r="O570" s="110"/>
      <c r="P570" s="110"/>
    </row>
    <row r="571" spans="10:16">
      <c r="J571" s="110"/>
      <c r="K571" s="110"/>
      <c r="L571" s="110"/>
      <c r="M571" s="110"/>
      <c r="N571" s="110"/>
      <c r="O571" s="110"/>
      <c r="P571" s="110"/>
    </row>
    <row r="572" spans="10:16">
      <c r="J572" s="110"/>
      <c r="K572" s="110"/>
      <c r="L572" s="110"/>
      <c r="M572" s="110"/>
      <c r="N572" s="110"/>
      <c r="O572" s="110"/>
      <c r="P572" s="110"/>
    </row>
    <row r="573" spans="10:16">
      <c r="J573" s="110"/>
      <c r="K573" s="110"/>
      <c r="L573" s="110"/>
      <c r="M573" s="110"/>
      <c r="N573" s="110"/>
      <c r="O573" s="110"/>
      <c r="P573" s="110"/>
    </row>
    <row r="574" spans="10:16">
      <c r="J574" s="110"/>
      <c r="K574" s="110"/>
      <c r="L574" s="110"/>
      <c r="M574" s="110"/>
      <c r="N574" s="110"/>
      <c r="O574" s="110"/>
      <c r="P574" s="110"/>
    </row>
    <row r="575" spans="10:16">
      <c r="J575" s="110"/>
      <c r="K575" s="110"/>
      <c r="L575" s="110"/>
      <c r="M575" s="110"/>
      <c r="N575" s="110"/>
      <c r="O575" s="110"/>
      <c r="P575" s="110"/>
    </row>
    <row r="576" spans="10:16">
      <c r="J576" s="110"/>
      <c r="K576" s="110"/>
      <c r="L576" s="110"/>
      <c r="M576" s="110"/>
      <c r="N576" s="110"/>
      <c r="O576" s="110"/>
      <c r="P576" s="110"/>
    </row>
    <row r="577" spans="10:16">
      <c r="J577" s="110"/>
      <c r="K577" s="110"/>
      <c r="L577" s="110"/>
      <c r="M577" s="110"/>
      <c r="N577" s="110"/>
      <c r="O577" s="110"/>
      <c r="P577" s="110"/>
    </row>
    <row r="578" spans="10:16">
      <c r="J578" s="110"/>
      <c r="K578" s="110"/>
      <c r="L578" s="110"/>
      <c r="M578" s="110"/>
      <c r="N578" s="110"/>
      <c r="O578" s="110"/>
      <c r="P578" s="110"/>
    </row>
    <row r="579" spans="10:16">
      <c r="J579" s="110"/>
      <c r="K579" s="110"/>
      <c r="L579" s="110"/>
      <c r="M579" s="110"/>
      <c r="N579" s="110"/>
      <c r="O579" s="110"/>
      <c r="P579" s="110"/>
    </row>
    <row r="580" spans="10:16">
      <c r="J580" s="110"/>
      <c r="K580" s="110"/>
      <c r="L580" s="110"/>
      <c r="M580" s="110"/>
      <c r="N580" s="110"/>
      <c r="O580" s="110"/>
      <c r="P580" s="110"/>
    </row>
    <row r="581" spans="10:16">
      <c r="J581" s="110"/>
      <c r="K581" s="110"/>
      <c r="L581" s="110"/>
      <c r="M581" s="110"/>
      <c r="N581" s="110"/>
      <c r="O581" s="110"/>
      <c r="P581" s="110"/>
    </row>
    <row r="582" spans="10:16">
      <c r="J582" s="110"/>
      <c r="K582" s="110"/>
      <c r="L582" s="110"/>
      <c r="M582" s="110"/>
      <c r="N582" s="110"/>
      <c r="O582" s="110"/>
      <c r="P582" s="110"/>
    </row>
    <row r="583" spans="10:16">
      <c r="J583" s="110"/>
      <c r="K583" s="110"/>
      <c r="L583" s="110"/>
      <c r="M583" s="110"/>
      <c r="N583" s="110"/>
      <c r="O583" s="110"/>
      <c r="P583" s="110"/>
    </row>
    <row r="584" spans="10:16">
      <c r="J584" s="110"/>
      <c r="K584" s="110"/>
      <c r="L584" s="110"/>
      <c r="M584" s="110"/>
      <c r="N584" s="110"/>
      <c r="O584" s="110"/>
      <c r="P584" s="110"/>
    </row>
    <row r="585" spans="10:16">
      <c r="J585" s="110"/>
      <c r="K585" s="110"/>
      <c r="L585" s="110"/>
      <c r="M585" s="110"/>
      <c r="N585" s="110"/>
      <c r="O585" s="110"/>
      <c r="P585" s="110"/>
    </row>
    <row r="586" spans="10:16">
      <c r="J586" s="110"/>
      <c r="K586" s="110"/>
      <c r="L586" s="110"/>
      <c r="M586" s="110"/>
      <c r="N586" s="110"/>
      <c r="O586" s="110"/>
      <c r="P586" s="110"/>
    </row>
    <row r="587" spans="10:16">
      <c r="J587" s="110"/>
      <c r="K587" s="110"/>
      <c r="L587" s="110"/>
      <c r="M587" s="110"/>
      <c r="N587" s="110"/>
      <c r="O587" s="110"/>
      <c r="P587" s="110"/>
    </row>
    <row r="588" spans="10:16">
      <c r="J588" s="110"/>
      <c r="K588" s="110"/>
      <c r="L588" s="110"/>
      <c r="M588" s="110"/>
      <c r="N588" s="110"/>
      <c r="O588" s="110"/>
      <c r="P588" s="110"/>
    </row>
    <row r="589" spans="10:16">
      <c r="J589" s="110"/>
      <c r="K589" s="110"/>
      <c r="L589" s="110"/>
      <c r="M589" s="110"/>
      <c r="N589" s="110"/>
      <c r="O589" s="110"/>
      <c r="P589" s="110"/>
    </row>
    <row r="590" spans="10:16">
      <c r="J590" s="110"/>
      <c r="K590" s="110"/>
      <c r="L590" s="110"/>
      <c r="M590" s="110"/>
      <c r="N590" s="110"/>
      <c r="O590" s="110"/>
      <c r="P590" s="110"/>
    </row>
    <row r="591" spans="10:16">
      <c r="J591" s="110"/>
      <c r="K591" s="110"/>
      <c r="L591" s="110"/>
      <c r="M591" s="110"/>
      <c r="N591" s="110"/>
      <c r="O591" s="110"/>
      <c r="P591" s="110"/>
    </row>
    <row r="592" spans="10:16">
      <c r="J592" s="110"/>
      <c r="K592" s="110"/>
      <c r="L592" s="110"/>
      <c r="M592" s="110"/>
      <c r="N592" s="110"/>
      <c r="O592" s="110"/>
      <c r="P592" s="110"/>
    </row>
    <row r="593" spans="10:16">
      <c r="J593" s="110"/>
      <c r="K593" s="110"/>
      <c r="L593" s="110"/>
      <c r="M593" s="110"/>
      <c r="N593" s="110"/>
      <c r="O593" s="110"/>
      <c r="P593" s="110"/>
    </row>
    <row r="594" spans="10:16">
      <c r="J594" s="110"/>
      <c r="K594" s="110"/>
      <c r="L594" s="110"/>
      <c r="M594" s="110"/>
      <c r="N594" s="110"/>
      <c r="O594" s="110"/>
      <c r="P594" s="110"/>
    </row>
    <row r="595" spans="10:16">
      <c r="J595" s="110"/>
      <c r="K595" s="110"/>
      <c r="L595" s="110"/>
      <c r="M595" s="110"/>
      <c r="N595" s="110"/>
      <c r="O595" s="110"/>
      <c r="P595" s="110"/>
    </row>
    <row r="596" spans="10:16">
      <c r="J596" s="110"/>
      <c r="K596" s="110"/>
      <c r="L596" s="110"/>
      <c r="M596" s="110"/>
      <c r="N596" s="110"/>
      <c r="O596" s="110"/>
      <c r="P596" s="110"/>
    </row>
    <row r="597" spans="10:16">
      <c r="J597" s="110"/>
      <c r="K597" s="110"/>
      <c r="L597" s="110"/>
      <c r="M597" s="110"/>
      <c r="N597" s="110"/>
      <c r="O597" s="110"/>
      <c r="P597" s="110"/>
    </row>
    <row r="598" spans="10:16">
      <c r="J598" s="110"/>
      <c r="K598" s="110"/>
      <c r="L598" s="110"/>
      <c r="M598" s="110"/>
      <c r="N598" s="110"/>
      <c r="O598" s="110"/>
      <c r="P598" s="110"/>
    </row>
    <row r="599" spans="10:16">
      <c r="J599" s="110"/>
      <c r="K599" s="110"/>
      <c r="L599" s="110"/>
      <c r="M599" s="110"/>
      <c r="N599" s="110"/>
      <c r="O599" s="110"/>
      <c r="P599" s="110"/>
    </row>
    <row r="600" spans="10:16">
      <c r="J600" s="110"/>
      <c r="K600" s="110"/>
      <c r="L600" s="110"/>
      <c r="M600" s="110"/>
      <c r="N600" s="110"/>
      <c r="O600" s="110"/>
      <c r="P600" s="110"/>
    </row>
    <row r="601" spans="10:16">
      <c r="J601" s="110"/>
      <c r="K601" s="110"/>
      <c r="L601" s="110"/>
      <c r="M601" s="110"/>
      <c r="N601" s="110"/>
      <c r="O601" s="110"/>
      <c r="P601" s="110"/>
    </row>
    <row r="602" spans="10:16">
      <c r="J602" s="110"/>
      <c r="K602" s="110"/>
      <c r="L602" s="110"/>
      <c r="M602" s="110"/>
      <c r="N602" s="110"/>
      <c r="O602" s="110"/>
      <c r="P602" s="110"/>
    </row>
    <row r="603" spans="10:16">
      <c r="J603" s="110"/>
      <c r="K603" s="110"/>
      <c r="L603" s="110"/>
      <c r="M603" s="110"/>
      <c r="N603" s="110"/>
      <c r="O603" s="110"/>
      <c r="P603" s="110"/>
    </row>
    <row r="604" spans="10:16">
      <c r="J604" s="110"/>
      <c r="K604" s="110"/>
      <c r="L604" s="110"/>
      <c r="M604" s="110"/>
      <c r="N604" s="110"/>
      <c r="O604" s="110"/>
      <c r="P604" s="110"/>
    </row>
    <row r="605" spans="10:16">
      <c r="J605" s="110"/>
      <c r="K605" s="110"/>
      <c r="L605" s="110"/>
      <c r="M605" s="110"/>
      <c r="N605" s="110"/>
      <c r="O605" s="110"/>
      <c r="P605" s="110"/>
    </row>
    <row r="606" spans="10:16">
      <c r="J606" s="110"/>
      <c r="K606" s="110"/>
      <c r="L606" s="110"/>
      <c r="M606" s="110"/>
      <c r="N606" s="110"/>
      <c r="O606" s="110"/>
      <c r="P606" s="110"/>
    </row>
    <row r="607" spans="10:16">
      <c r="J607" s="110"/>
      <c r="K607" s="110"/>
      <c r="L607" s="110"/>
      <c r="M607" s="110"/>
      <c r="N607" s="110"/>
      <c r="O607" s="110"/>
      <c r="P607" s="110"/>
    </row>
    <row r="608" spans="10:16">
      <c r="J608" s="110"/>
      <c r="K608" s="110"/>
      <c r="L608" s="110"/>
      <c r="M608" s="110"/>
      <c r="N608" s="110"/>
      <c r="O608" s="110"/>
      <c r="P608" s="110"/>
    </row>
    <row r="609" spans="10:16">
      <c r="J609" s="110"/>
      <c r="K609" s="110"/>
      <c r="L609" s="110"/>
      <c r="M609" s="110"/>
      <c r="N609" s="110"/>
      <c r="O609" s="110"/>
      <c r="P609" s="110"/>
    </row>
    <row r="610" spans="10:16">
      <c r="J610" s="110"/>
      <c r="K610" s="110"/>
      <c r="L610" s="110"/>
      <c r="M610" s="110"/>
      <c r="N610" s="110"/>
      <c r="O610" s="110"/>
      <c r="P610" s="110"/>
    </row>
    <row r="611" spans="10:16">
      <c r="J611" s="110"/>
      <c r="K611" s="110"/>
      <c r="L611" s="110"/>
      <c r="M611" s="110"/>
      <c r="N611" s="110"/>
      <c r="O611" s="110"/>
      <c r="P611" s="110"/>
    </row>
    <row r="612" spans="10:16">
      <c r="J612" s="110"/>
      <c r="K612" s="110"/>
      <c r="L612" s="110"/>
      <c r="M612" s="110"/>
      <c r="N612" s="110"/>
      <c r="O612" s="110"/>
      <c r="P612" s="110"/>
    </row>
    <row r="613" spans="10:16">
      <c r="J613" s="110"/>
      <c r="K613" s="110"/>
      <c r="L613" s="110"/>
      <c r="M613" s="110"/>
      <c r="N613" s="110"/>
      <c r="O613" s="110"/>
      <c r="P613" s="110"/>
    </row>
    <row r="614" spans="10:16">
      <c r="J614" s="110"/>
      <c r="K614" s="110"/>
      <c r="L614" s="110"/>
      <c r="M614" s="110"/>
      <c r="N614" s="110"/>
      <c r="O614" s="110"/>
      <c r="P614" s="110"/>
    </row>
    <row r="615" spans="10:16">
      <c r="J615" s="110"/>
      <c r="K615" s="110"/>
      <c r="L615" s="110"/>
      <c r="M615" s="110"/>
      <c r="N615" s="110"/>
      <c r="O615" s="110"/>
      <c r="P615" s="110"/>
    </row>
    <row r="616" spans="10:16">
      <c r="J616" s="110"/>
      <c r="K616" s="110"/>
      <c r="L616" s="110"/>
      <c r="M616" s="110"/>
      <c r="N616" s="110"/>
      <c r="O616" s="110"/>
      <c r="P616" s="110"/>
    </row>
    <row r="617" spans="10:16">
      <c r="J617" s="110"/>
      <c r="K617" s="110"/>
      <c r="L617" s="110"/>
      <c r="M617" s="110"/>
      <c r="N617" s="110"/>
      <c r="O617" s="110"/>
      <c r="P617" s="110"/>
    </row>
    <row r="618" spans="10:16">
      <c r="J618" s="110"/>
      <c r="K618" s="110"/>
      <c r="L618" s="110"/>
      <c r="M618" s="110"/>
      <c r="N618" s="110"/>
      <c r="O618" s="110"/>
      <c r="P618" s="110"/>
    </row>
    <row r="619" spans="10:16">
      <c r="J619" s="110"/>
      <c r="K619" s="110"/>
      <c r="L619" s="110"/>
      <c r="M619" s="110"/>
      <c r="N619" s="110"/>
      <c r="O619" s="110"/>
      <c r="P619" s="110"/>
    </row>
    <row r="620" spans="10:16">
      <c r="J620" s="110"/>
      <c r="K620" s="110"/>
      <c r="L620" s="110"/>
      <c r="M620" s="110"/>
      <c r="N620" s="110"/>
      <c r="O620" s="110"/>
      <c r="P620" s="110"/>
    </row>
    <row r="621" spans="10:16">
      <c r="J621" s="110"/>
      <c r="K621" s="110"/>
      <c r="L621" s="110"/>
      <c r="M621" s="110"/>
      <c r="N621" s="110"/>
      <c r="O621" s="110"/>
      <c r="P621" s="110"/>
    </row>
    <row r="622" spans="10:16">
      <c r="J622" s="110"/>
      <c r="K622" s="110"/>
      <c r="L622" s="110"/>
      <c r="M622" s="110"/>
      <c r="N622" s="110"/>
      <c r="O622" s="110"/>
      <c r="P622" s="110"/>
    </row>
    <row r="623" spans="10:16">
      <c r="J623" s="110"/>
      <c r="K623" s="110"/>
      <c r="L623" s="110"/>
      <c r="M623" s="110"/>
      <c r="N623" s="110"/>
      <c r="O623" s="110"/>
      <c r="P623" s="110"/>
    </row>
    <row r="624" spans="10:16">
      <c r="J624" s="110"/>
      <c r="K624" s="110"/>
      <c r="L624" s="110"/>
      <c r="M624" s="110"/>
      <c r="N624" s="110"/>
      <c r="O624" s="110"/>
      <c r="P624" s="110"/>
    </row>
    <row r="625" spans="10:16">
      <c r="J625" s="110"/>
      <c r="K625" s="110"/>
      <c r="L625" s="110"/>
      <c r="M625" s="110"/>
      <c r="N625" s="110"/>
      <c r="O625" s="110"/>
      <c r="P625" s="110"/>
    </row>
    <row r="626" spans="10:16">
      <c r="J626" s="110"/>
      <c r="K626" s="110"/>
      <c r="L626" s="110"/>
      <c r="M626" s="110"/>
      <c r="N626" s="110"/>
      <c r="O626" s="110"/>
      <c r="P626" s="110"/>
    </row>
    <row r="627" spans="10:16">
      <c r="J627" s="110"/>
      <c r="K627" s="110"/>
      <c r="L627" s="110"/>
      <c r="M627" s="110"/>
      <c r="N627" s="110"/>
      <c r="O627" s="110"/>
      <c r="P627" s="110"/>
    </row>
    <row r="628" spans="10:16">
      <c r="J628" s="110"/>
      <c r="K628" s="110"/>
      <c r="L628" s="110"/>
      <c r="M628" s="110"/>
      <c r="N628" s="110"/>
      <c r="O628" s="110"/>
      <c r="P628" s="110"/>
    </row>
    <row r="629" spans="10:16">
      <c r="J629" s="110"/>
      <c r="K629" s="110"/>
      <c r="L629" s="110"/>
      <c r="M629" s="110"/>
      <c r="N629" s="110"/>
      <c r="O629" s="110"/>
      <c r="P629" s="110"/>
    </row>
    <row r="630" spans="10:16">
      <c r="J630" s="110"/>
      <c r="K630" s="110"/>
      <c r="L630" s="110"/>
      <c r="M630" s="110"/>
      <c r="N630" s="110"/>
      <c r="O630" s="110"/>
      <c r="P630" s="110"/>
    </row>
    <row r="631" spans="10:16">
      <c r="J631" s="110"/>
      <c r="K631" s="110"/>
      <c r="L631" s="110"/>
      <c r="M631" s="110"/>
      <c r="N631" s="110"/>
      <c r="O631" s="110"/>
      <c r="P631" s="110"/>
    </row>
    <row r="632" spans="10:16">
      <c r="J632" s="110"/>
      <c r="K632" s="110"/>
      <c r="L632" s="110"/>
      <c r="M632" s="110"/>
      <c r="N632" s="110"/>
      <c r="O632" s="110"/>
      <c r="P632" s="110"/>
    </row>
    <row r="633" spans="10:16">
      <c r="J633" s="110"/>
      <c r="K633" s="110"/>
      <c r="L633" s="110"/>
      <c r="M633" s="110"/>
      <c r="N633" s="110"/>
      <c r="O633" s="110"/>
      <c r="P633" s="110"/>
    </row>
    <row r="634" spans="10:16">
      <c r="J634" s="110"/>
      <c r="K634" s="110"/>
      <c r="L634" s="110"/>
      <c r="M634" s="110"/>
      <c r="N634" s="110"/>
      <c r="O634" s="110"/>
      <c r="P634" s="110"/>
    </row>
    <row r="635" spans="10:16">
      <c r="J635" s="110"/>
      <c r="K635" s="110"/>
      <c r="L635" s="110"/>
      <c r="M635" s="110"/>
      <c r="N635" s="110"/>
      <c r="O635" s="110"/>
      <c r="P635" s="110"/>
    </row>
    <row r="636" spans="10:16">
      <c r="J636" s="110"/>
      <c r="K636" s="110"/>
      <c r="L636" s="110"/>
      <c r="M636" s="110"/>
      <c r="N636" s="110"/>
      <c r="O636" s="110"/>
      <c r="P636" s="110"/>
    </row>
    <row r="637" spans="10:16">
      <c r="J637" s="110"/>
      <c r="K637" s="110"/>
      <c r="L637" s="110"/>
      <c r="M637" s="110"/>
      <c r="N637" s="110"/>
      <c r="O637" s="110"/>
      <c r="P637" s="110"/>
    </row>
    <row r="638" spans="10:16">
      <c r="J638" s="110"/>
      <c r="K638" s="110"/>
      <c r="L638" s="110"/>
      <c r="M638" s="110"/>
      <c r="N638" s="110"/>
      <c r="O638" s="110"/>
      <c r="P638" s="110"/>
    </row>
    <row r="639" spans="10:16">
      <c r="J639" s="110"/>
      <c r="K639" s="110"/>
      <c r="L639" s="110"/>
      <c r="M639" s="110"/>
      <c r="N639" s="110"/>
      <c r="O639" s="110"/>
      <c r="P639" s="110"/>
    </row>
    <row r="640" spans="10:16">
      <c r="J640" s="110"/>
      <c r="K640" s="110"/>
      <c r="L640" s="110"/>
      <c r="M640" s="110"/>
      <c r="N640" s="110"/>
      <c r="O640" s="110"/>
      <c r="P640" s="110"/>
    </row>
    <row r="641" spans="10:16">
      <c r="J641" s="110"/>
      <c r="K641" s="110"/>
      <c r="L641" s="110"/>
      <c r="M641" s="110"/>
      <c r="N641" s="110"/>
      <c r="O641" s="110"/>
      <c r="P641" s="110"/>
    </row>
    <row r="642" spans="10:16">
      <c r="J642" s="110"/>
      <c r="K642" s="110"/>
      <c r="L642" s="110"/>
      <c r="M642" s="110"/>
      <c r="N642" s="110"/>
      <c r="O642" s="110"/>
      <c r="P642" s="110"/>
    </row>
    <row r="643" spans="10:16">
      <c r="J643" s="110"/>
      <c r="K643" s="110"/>
      <c r="L643" s="110"/>
      <c r="M643" s="110"/>
      <c r="N643" s="110"/>
      <c r="O643" s="110"/>
      <c r="P643" s="110"/>
    </row>
    <row r="644" spans="10:16">
      <c r="J644" s="110"/>
      <c r="K644" s="110"/>
      <c r="L644" s="110"/>
      <c r="M644" s="110"/>
      <c r="N644" s="110"/>
      <c r="O644" s="110"/>
      <c r="P644" s="110"/>
    </row>
    <row r="645" spans="10:16">
      <c r="J645" s="110"/>
      <c r="K645" s="110"/>
      <c r="L645" s="110"/>
      <c r="M645" s="110"/>
      <c r="N645" s="110"/>
      <c r="O645" s="110"/>
      <c r="P645" s="110"/>
    </row>
    <row r="646" spans="10:16">
      <c r="J646" s="110"/>
      <c r="K646" s="110"/>
      <c r="L646" s="110"/>
      <c r="M646" s="110"/>
      <c r="N646" s="110"/>
      <c r="O646" s="110"/>
      <c r="P646" s="110"/>
    </row>
    <row r="647" spans="10:16">
      <c r="J647" s="110"/>
      <c r="K647" s="110"/>
      <c r="L647" s="110"/>
      <c r="M647" s="110"/>
      <c r="N647" s="110"/>
      <c r="O647" s="110"/>
      <c r="P647" s="110"/>
    </row>
    <row r="648" spans="10:16">
      <c r="J648" s="110"/>
      <c r="K648" s="110"/>
      <c r="L648" s="110"/>
      <c r="M648" s="110"/>
      <c r="N648" s="110"/>
      <c r="O648" s="110"/>
      <c r="P648" s="110"/>
    </row>
    <row r="649" spans="10:16">
      <c r="J649" s="110"/>
      <c r="K649" s="110"/>
      <c r="L649" s="110"/>
      <c r="M649" s="110"/>
      <c r="N649" s="110"/>
      <c r="O649" s="110"/>
      <c r="P649" s="110"/>
    </row>
    <row r="650" spans="10:16">
      <c r="J650" s="110"/>
      <c r="K650" s="110"/>
      <c r="L650" s="110"/>
      <c r="M650" s="110"/>
      <c r="N650" s="110"/>
      <c r="O650" s="110"/>
      <c r="P650" s="110"/>
    </row>
    <row r="651" spans="10:16">
      <c r="J651" s="110"/>
      <c r="K651" s="110"/>
      <c r="L651" s="110"/>
      <c r="M651" s="110"/>
      <c r="N651" s="110"/>
      <c r="O651" s="110"/>
      <c r="P651" s="110"/>
    </row>
    <row r="652" spans="10:16">
      <c r="J652" s="110"/>
      <c r="K652" s="110"/>
      <c r="L652" s="110"/>
      <c r="M652" s="110"/>
      <c r="N652" s="110"/>
      <c r="O652" s="110"/>
      <c r="P652" s="110"/>
    </row>
    <row r="653" spans="10:16">
      <c r="J653" s="110"/>
      <c r="K653" s="110"/>
      <c r="L653" s="110"/>
      <c r="M653" s="110"/>
      <c r="N653" s="110"/>
      <c r="O653" s="110"/>
      <c r="P653" s="110"/>
    </row>
    <row r="654" spans="10:16">
      <c r="J654" s="110"/>
      <c r="K654" s="110"/>
      <c r="L654" s="110"/>
      <c r="M654" s="110"/>
      <c r="N654" s="110"/>
      <c r="O654" s="110"/>
      <c r="P654" s="110"/>
    </row>
    <row r="655" spans="10:16">
      <c r="J655" s="110"/>
      <c r="K655" s="110"/>
      <c r="L655" s="110"/>
      <c r="M655" s="110"/>
      <c r="N655" s="110"/>
      <c r="O655" s="110"/>
      <c r="P655" s="110"/>
    </row>
    <row r="656" spans="10:16">
      <c r="J656" s="110"/>
      <c r="K656" s="110"/>
      <c r="L656" s="110"/>
      <c r="M656" s="110"/>
      <c r="N656" s="110"/>
      <c r="O656" s="110"/>
      <c r="P656" s="110"/>
    </row>
    <row r="657" spans="10:16">
      <c r="J657" s="110"/>
      <c r="K657" s="110"/>
      <c r="L657" s="110"/>
      <c r="M657" s="110"/>
      <c r="N657" s="110"/>
      <c r="O657" s="110"/>
      <c r="P657" s="110"/>
    </row>
    <row r="658" spans="10:16">
      <c r="J658" s="110"/>
      <c r="K658" s="110"/>
      <c r="L658" s="110"/>
      <c r="M658" s="110"/>
      <c r="N658" s="110"/>
      <c r="O658" s="110"/>
      <c r="P658" s="110"/>
    </row>
    <row r="659" spans="10:16">
      <c r="J659" s="110"/>
      <c r="K659" s="110"/>
      <c r="L659" s="110"/>
      <c r="M659" s="110"/>
      <c r="N659" s="110"/>
      <c r="O659" s="110"/>
      <c r="P659" s="110"/>
    </row>
    <row r="660" spans="10:16">
      <c r="J660" s="110"/>
      <c r="K660" s="110"/>
      <c r="L660" s="110"/>
      <c r="M660" s="110"/>
      <c r="N660" s="110"/>
      <c r="O660" s="110"/>
      <c r="P660" s="110"/>
    </row>
    <row r="661" spans="10:16">
      <c r="J661" s="110"/>
      <c r="K661" s="110"/>
      <c r="L661" s="110"/>
      <c r="M661" s="110"/>
      <c r="N661" s="110"/>
      <c r="O661" s="110"/>
      <c r="P661" s="110"/>
    </row>
    <row r="662" spans="10:16">
      <c r="J662" s="110"/>
      <c r="K662" s="110"/>
      <c r="L662" s="110"/>
      <c r="M662" s="110"/>
      <c r="N662" s="110"/>
      <c r="O662" s="110"/>
      <c r="P662" s="110"/>
    </row>
    <row r="663" spans="10:16">
      <c r="J663" s="110"/>
      <c r="K663" s="110"/>
      <c r="L663" s="110"/>
      <c r="M663" s="110"/>
      <c r="N663" s="110"/>
      <c r="O663" s="110"/>
      <c r="P663" s="110"/>
    </row>
    <row r="664" spans="10:16">
      <c r="J664" s="110"/>
      <c r="K664" s="110"/>
      <c r="L664" s="110"/>
      <c r="M664" s="110"/>
      <c r="N664" s="110"/>
      <c r="O664" s="110"/>
      <c r="P664" s="110"/>
    </row>
    <row r="665" spans="10:16">
      <c r="J665" s="110"/>
      <c r="K665" s="110"/>
      <c r="L665" s="110"/>
      <c r="M665" s="110"/>
      <c r="N665" s="110"/>
      <c r="O665" s="110"/>
      <c r="P665" s="110"/>
    </row>
    <row r="666" spans="10:16">
      <c r="J666" s="110"/>
      <c r="K666" s="110"/>
      <c r="L666" s="110"/>
      <c r="M666" s="110"/>
      <c r="N666" s="110"/>
      <c r="O666" s="110"/>
      <c r="P666" s="110"/>
    </row>
    <row r="667" spans="10:16">
      <c r="J667" s="110"/>
      <c r="K667" s="110"/>
      <c r="L667" s="110"/>
      <c r="M667" s="110"/>
      <c r="N667" s="110"/>
      <c r="O667" s="110"/>
      <c r="P667" s="110"/>
    </row>
    <row r="668" spans="10:16">
      <c r="J668" s="110"/>
      <c r="K668" s="110"/>
      <c r="L668" s="110"/>
      <c r="M668" s="110"/>
      <c r="N668" s="110"/>
      <c r="O668" s="110"/>
      <c r="P668" s="110"/>
    </row>
    <row r="669" spans="10:16">
      <c r="J669" s="110"/>
      <c r="K669" s="110"/>
      <c r="L669" s="110"/>
      <c r="M669" s="110"/>
      <c r="N669" s="110"/>
      <c r="O669" s="110"/>
      <c r="P669" s="110"/>
    </row>
    <row r="670" spans="10:16">
      <c r="J670" s="110"/>
      <c r="K670" s="110"/>
      <c r="L670" s="110"/>
      <c r="M670" s="110"/>
      <c r="N670" s="110"/>
      <c r="O670" s="110"/>
      <c r="P670" s="110"/>
    </row>
    <row r="671" spans="10:16">
      <c r="J671" s="110"/>
      <c r="K671" s="110"/>
      <c r="L671" s="110"/>
      <c r="M671" s="110"/>
      <c r="N671" s="110"/>
      <c r="O671" s="110"/>
      <c r="P671" s="110"/>
    </row>
    <row r="672" spans="10:16">
      <c r="J672" s="110"/>
      <c r="K672" s="110"/>
      <c r="L672" s="110"/>
      <c r="M672" s="110"/>
      <c r="N672" s="110"/>
      <c r="O672" s="110"/>
      <c r="P672" s="110"/>
    </row>
    <row r="673" spans="10:16">
      <c r="J673" s="110"/>
      <c r="K673" s="110"/>
      <c r="L673" s="110"/>
      <c r="M673" s="110"/>
      <c r="N673" s="110"/>
      <c r="O673" s="110"/>
      <c r="P673" s="110"/>
    </row>
    <row r="674" spans="10:16">
      <c r="J674" s="110"/>
      <c r="K674" s="110"/>
      <c r="L674" s="110"/>
      <c r="M674" s="110"/>
      <c r="N674" s="110"/>
      <c r="O674" s="110"/>
      <c r="P674" s="110"/>
    </row>
    <row r="675" spans="10:16">
      <c r="J675" s="110"/>
      <c r="K675" s="110"/>
      <c r="L675" s="110"/>
      <c r="M675" s="110"/>
      <c r="N675" s="110"/>
      <c r="O675" s="110"/>
      <c r="P675" s="110"/>
    </row>
    <row r="676" spans="10:16">
      <c r="J676" s="110"/>
      <c r="K676" s="110"/>
      <c r="L676" s="110"/>
      <c r="M676" s="110"/>
      <c r="N676" s="110"/>
      <c r="O676" s="110"/>
      <c r="P676" s="110"/>
    </row>
    <row r="677" spans="10:16">
      <c r="J677" s="110"/>
      <c r="K677" s="110"/>
      <c r="L677" s="110"/>
      <c r="M677" s="110"/>
      <c r="N677" s="110"/>
      <c r="O677" s="110"/>
      <c r="P677" s="110"/>
    </row>
    <row r="678" spans="10:16">
      <c r="J678" s="110"/>
      <c r="K678" s="110"/>
      <c r="L678" s="110"/>
      <c r="M678" s="110"/>
      <c r="N678" s="110"/>
      <c r="O678" s="110"/>
      <c r="P678" s="110"/>
    </row>
    <row r="679" spans="10:16">
      <c r="J679" s="110"/>
      <c r="K679" s="110"/>
      <c r="L679" s="110"/>
      <c r="M679" s="110"/>
      <c r="N679" s="110"/>
      <c r="O679" s="110"/>
      <c r="P679" s="110"/>
    </row>
    <row r="680" spans="10:16">
      <c r="J680" s="110"/>
      <c r="K680" s="110"/>
      <c r="L680" s="110"/>
      <c r="M680" s="110"/>
      <c r="N680" s="110"/>
      <c r="O680" s="110"/>
      <c r="P680" s="110"/>
    </row>
    <row r="681" spans="10:16">
      <c r="J681" s="110"/>
      <c r="K681" s="110"/>
      <c r="L681" s="110"/>
      <c r="M681" s="110"/>
      <c r="N681" s="110"/>
      <c r="O681" s="110"/>
      <c r="P681" s="110"/>
    </row>
    <row r="682" spans="10:16">
      <c r="J682" s="110"/>
      <c r="K682" s="110"/>
      <c r="L682" s="110"/>
      <c r="M682" s="110"/>
      <c r="N682" s="110"/>
      <c r="O682" s="110"/>
      <c r="P682" s="110"/>
    </row>
    <row r="683" spans="10:16">
      <c r="J683" s="110"/>
      <c r="K683" s="110"/>
      <c r="L683" s="110"/>
      <c r="M683" s="110"/>
      <c r="N683" s="110"/>
      <c r="O683" s="110"/>
      <c r="P683" s="110"/>
    </row>
    <row r="684" spans="10:16">
      <c r="J684" s="110"/>
      <c r="K684" s="110"/>
      <c r="L684" s="110"/>
      <c r="M684" s="110"/>
      <c r="N684" s="110"/>
      <c r="O684" s="110"/>
      <c r="P684" s="110"/>
    </row>
    <row r="685" spans="10:16">
      <c r="J685" s="110"/>
      <c r="K685" s="110"/>
      <c r="L685" s="110"/>
      <c r="M685" s="110"/>
      <c r="N685" s="110"/>
      <c r="O685" s="110"/>
      <c r="P685" s="110"/>
    </row>
    <row r="686" spans="10:16">
      <c r="J686" s="110"/>
      <c r="K686" s="110"/>
      <c r="L686" s="110"/>
      <c r="M686" s="110"/>
      <c r="N686" s="110"/>
      <c r="O686" s="110"/>
      <c r="P686" s="110"/>
    </row>
    <row r="687" spans="10:16">
      <c r="J687" s="110"/>
      <c r="K687" s="110"/>
      <c r="L687" s="110"/>
      <c r="M687" s="110"/>
      <c r="N687" s="110"/>
      <c r="O687" s="110"/>
      <c r="P687" s="110"/>
    </row>
    <row r="688" spans="10:16">
      <c r="J688" s="110"/>
      <c r="K688" s="110"/>
      <c r="L688" s="110"/>
      <c r="M688" s="110"/>
      <c r="N688" s="110"/>
      <c r="O688" s="110"/>
      <c r="P688" s="110"/>
    </row>
    <row r="689" spans="10:16">
      <c r="J689" s="110"/>
      <c r="K689" s="110"/>
      <c r="L689" s="110"/>
      <c r="M689" s="110"/>
      <c r="N689" s="110"/>
      <c r="O689" s="110"/>
      <c r="P689" s="110"/>
    </row>
    <row r="690" spans="10:16">
      <c r="J690" s="110"/>
      <c r="K690" s="110"/>
      <c r="L690" s="110"/>
      <c r="M690" s="110"/>
      <c r="N690" s="110"/>
      <c r="O690" s="110"/>
      <c r="P690" s="110"/>
    </row>
    <row r="691" spans="10:16">
      <c r="J691" s="110"/>
      <c r="K691" s="110"/>
      <c r="L691" s="110"/>
      <c r="M691" s="110"/>
      <c r="N691" s="110"/>
      <c r="O691" s="110"/>
      <c r="P691" s="110"/>
    </row>
    <row r="692" spans="10:16">
      <c r="J692" s="110"/>
      <c r="K692" s="110"/>
      <c r="L692" s="110"/>
      <c r="M692" s="110"/>
      <c r="N692" s="110"/>
      <c r="O692" s="110"/>
      <c r="P692" s="110"/>
    </row>
    <row r="693" spans="10:16">
      <c r="J693" s="110"/>
      <c r="K693" s="110"/>
      <c r="L693" s="110"/>
      <c r="M693" s="110"/>
      <c r="N693" s="110"/>
      <c r="O693" s="110"/>
      <c r="P693" s="110"/>
    </row>
    <row r="694" spans="10:16">
      <c r="J694" s="110"/>
      <c r="K694" s="110"/>
      <c r="L694" s="110"/>
      <c r="M694" s="110"/>
      <c r="N694" s="110"/>
      <c r="O694" s="110"/>
      <c r="P694" s="110"/>
    </row>
    <row r="695" spans="10:16">
      <c r="J695" s="110"/>
      <c r="K695" s="110"/>
      <c r="L695" s="110"/>
      <c r="M695" s="110"/>
      <c r="N695" s="110"/>
      <c r="O695" s="110"/>
      <c r="P695" s="110"/>
    </row>
    <row r="696" spans="10:16">
      <c r="J696" s="110"/>
      <c r="K696" s="110"/>
      <c r="L696" s="110"/>
      <c r="M696" s="110"/>
      <c r="N696" s="110"/>
      <c r="O696" s="110"/>
      <c r="P696" s="110"/>
    </row>
    <row r="697" spans="10:16">
      <c r="J697" s="110"/>
      <c r="K697" s="110"/>
      <c r="L697" s="110"/>
      <c r="M697" s="110"/>
      <c r="N697" s="110"/>
      <c r="O697" s="110"/>
      <c r="P697" s="110"/>
    </row>
    <row r="698" spans="10:16">
      <c r="J698" s="110"/>
      <c r="K698" s="110"/>
      <c r="L698" s="110"/>
      <c r="M698" s="110"/>
      <c r="N698" s="110"/>
      <c r="O698" s="110"/>
      <c r="P698" s="110"/>
    </row>
    <row r="699" spans="10:16">
      <c r="J699" s="110"/>
      <c r="K699" s="110"/>
      <c r="L699" s="110"/>
      <c r="M699" s="110"/>
      <c r="N699" s="110"/>
      <c r="O699" s="110"/>
      <c r="P699" s="110"/>
    </row>
    <row r="700" spans="10:16">
      <c r="J700" s="110"/>
      <c r="K700" s="110"/>
      <c r="L700" s="110"/>
      <c r="M700" s="110"/>
      <c r="N700" s="110"/>
      <c r="O700" s="110"/>
      <c r="P700" s="110"/>
    </row>
    <row r="701" spans="10:16">
      <c r="J701" s="110"/>
      <c r="K701" s="110"/>
      <c r="L701" s="110"/>
      <c r="M701" s="110"/>
      <c r="N701" s="110"/>
      <c r="O701" s="110"/>
      <c r="P701" s="110"/>
    </row>
    <row r="702" spans="10:16">
      <c r="J702" s="110"/>
      <c r="K702" s="110"/>
      <c r="L702" s="110"/>
      <c r="M702" s="110"/>
      <c r="N702" s="110"/>
      <c r="O702" s="110"/>
      <c r="P702" s="110"/>
    </row>
    <row r="703" spans="10:16">
      <c r="J703" s="110"/>
      <c r="K703" s="110"/>
      <c r="L703" s="110"/>
      <c r="M703" s="110"/>
      <c r="N703" s="110"/>
      <c r="O703" s="110"/>
      <c r="P703" s="110"/>
    </row>
    <row r="704" spans="10:16">
      <c r="J704" s="110"/>
      <c r="K704" s="110"/>
      <c r="L704" s="110"/>
      <c r="M704" s="110"/>
      <c r="N704" s="110"/>
      <c r="O704" s="110"/>
      <c r="P704" s="110"/>
    </row>
    <row r="705" spans="10:16">
      <c r="J705" s="110"/>
      <c r="K705" s="110"/>
      <c r="L705" s="110"/>
      <c r="M705" s="110"/>
      <c r="N705" s="110"/>
      <c r="O705" s="110"/>
      <c r="P705" s="110"/>
    </row>
    <row r="706" spans="10:16">
      <c r="J706" s="110"/>
      <c r="K706" s="110"/>
      <c r="L706" s="110"/>
      <c r="M706" s="110"/>
      <c r="N706" s="110"/>
      <c r="O706" s="110"/>
      <c r="P706" s="110"/>
    </row>
    <row r="707" spans="10:16">
      <c r="J707" s="110"/>
      <c r="K707" s="110"/>
      <c r="L707" s="110"/>
      <c r="M707" s="110"/>
      <c r="N707" s="110"/>
      <c r="O707" s="110"/>
      <c r="P707" s="110"/>
    </row>
    <row r="708" spans="10:16">
      <c r="J708" s="110"/>
      <c r="K708" s="110"/>
      <c r="L708" s="110"/>
      <c r="M708" s="110"/>
      <c r="N708" s="110"/>
      <c r="O708" s="110"/>
      <c r="P708" s="110"/>
    </row>
    <row r="709" spans="10:16">
      <c r="J709" s="110"/>
      <c r="K709" s="110"/>
      <c r="L709" s="110"/>
      <c r="M709" s="110"/>
      <c r="N709" s="110"/>
      <c r="O709" s="110"/>
      <c r="P709" s="110"/>
    </row>
    <row r="710" spans="10:16">
      <c r="J710" s="110"/>
      <c r="K710" s="110"/>
      <c r="L710" s="110"/>
      <c r="M710" s="110"/>
      <c r="N710" s="110"/>
      <c r="O710" s="110"/>
      <c r="P710" s="110"/>
    </row>
    <row r="711" spans="10:16">
      <c r="J711" s="110"/>
      <c r="K711" s="110"/>
      <c r="L711" s="110"/>
      <c r="M711" s="110"/>
      <c r="N711" s="110"/>
      <c r="O711" s="110"/>
      <c r="P711" s="110"/>
    </row>
    <row r="712" spans="10:16">
      <c r="J712" s="110"/>
      <c r="K712" s="110"/>
      <c r="L712" s="110"/>
      <c r="M712" s="110"/>
      <c r="N712" s="110"/>
      <c r="O712" s="110"/>
      <c r="P712" s="110"/>
    </row>
    <row r="713" spans="10:16">
      <c r="J713" s="110"/>
      <c r="K713" s="110"/>
      <c r="L713" s="110"/>
      <c r="M713" s="110"/>
      <c r="N713" s="110"/>
      <c r="O713" s="110"/>
      <c r="P713" s="110"/>
    </row>
    <row r="714" spans="10:16">
      <c r="J714" s="110"/>
      <c r="K714" s="110"/>
      <c r="L714" s="110"/>
      <c r="M714" s="110"/>
      <c r="N714" s="110"/>
      <c r="O714" s="110"/>
      <c r="P714" s="110"/>
    </row>
    <row r="715" spans="10:16">
      <c r="J715" s="110"/>
      <c r="K715" s="110"/>
      <c r="L715" s="110"/>
      <c r="M715" s="110"/>
      <c r="N715" s="110"/>
      <c r="O715" s="110"/>
      <c r="P715" s="110"/>
    </row>
    <row r="716" spans="10:16">
      <c r="J716" s="110"/>
      <c r="K716" s="110"/>
      <c r="L716" s="110"/>
      <c r="M716" s="110"/>
      <c r="N716" s="110"/>
      <c r="O716" s="110"/>
      <c r="P716" s="110"/>
    </row>
    <row r="717" spans="10:16">
      <c r="J717" s="110"/>
      <c r="K717" s="110"/>
      <c r="L717" s="110"/>
      <c r="M717" s="110"/>
      <c r="N717" s="110"/>
      <c r="O717" s="110"/>
      <c r="P717" s="110"/>
    </row>
    <row r="718" spans="10:16">
      <c r="J718" s="110"/>
      <c r="K718" s="110"/>
      <c r="L718" s="110"/>
      <c r="M718" s="110"/>
      <c r="N718" s="110"/>
      <c r="O718" s="110"/>
      <c r="P718" s="110"/>
    </row>
    <row r="719" spans="10:16">
      <c r="J719" s="110"/>
      <c r="K719" s="110"/>
      <c r="L719" s="110"/>
      <c r="M719" s="110"/>
      <c r="N719" s="110"/>
      <c r="O719" s="110"/>
      <c r="P719" s="110"/>
    </row>
    <row r="720" spans="10:16">
      <c r="J720" s="110"/>
      <c r="K720" s="110"/>
      <c r="L720" s="110"/>
      <c r="M720" s="110"/>
      <c r="N720" s="110"/>
      <c r="O720" s="110"/>
      <c r="P720" s="110"/>
    </row>
    <row r="721" spans="10:16">
      <c r="J721" s="110"/>
      <c r="K721" s="110"/>
      <c r="L721" s="110"/>
      <c r="M721" s="110"/>
      <c r="N721" s="110"/>
      <c r="O721" s="110"/>
      <c r="P721" s="110"/>
    </row>
    <row r="722" spans="10:16">
      <c r="J722" s="110"/>
      <c r="K722" s="110"/>
      <c r="L722" s="110"/>
      <c r="M722" s="110"/>
      <c r="N722" s="110"/>
      <c r="O722" s="110"/>
      <c r="P722" s="110"/>
    </row>
    <row r="723" spans="10:16">
      <c r="J723" s="110"/>
      <c r="K723" s="110"/>
      <c r="L723" s="110"/>
      <c r="M723" s="110"/>
      <c r="N723" s="110"/>
      <c r="O723" s="110"/>
      <c r="P723" s="110"/>
    </row>
    <row r="724" spans="10:16">
      <c r="J724" s="110"/>
      <c r="K724" s="110"/>
      <c r="L724" s="110"/>
      <c r="M724" s="110"/>
      <c r="N724" s="110"/>
      <c r="O724" s="110"/>
      <c r="P724" s="110"/>
    </row>
    <row r="725" spans="10:16">
      <c r="J725" s="110"/>
      <c r="K725" s="110"/>
      <c r="L725" s="110"/>
      <c r="M725" s="110"/>
      <c r="N725" s="110"/>
      <c r="O725" s="110"/>
      <c r="P725" s="110"/>
    </row>
    <row r="726" spans="10:16">
      <c r="J726" s="110"/>
      <c r="K726" s="110"/>
      <c r="L726" s="110"/>
      <c r="M726" s="110"/>
      <c r="N726" s="110"/>
      <c r="O726" s="110"/>
      <c r="P726" s="110"/>
    </row>
    <row r="727" spans="10:16">
      <c r="J727" s="110"/>
      <c r="K727" s="110"/>
      <c r="L727" s="110"/>
      <c r="M727" s="110"/>
      <c r="N727" s="110"/>
      <c r="O727" s="110"/>
      <c r="P727" s="110"/>
    </row>
    <row r="728" spans="10:16">
      <c r="J728" s="110"/>
      <c r="K728" s="110"/>
      <c r="L728" s="110"/>
      <c r="M728" s="110"/>
      <c r="N728" s="110"/>
      <c r="O728" s="110"/>
      <c r="P728" s="110"/>
    </row>
    <row r="729" spans="10:16">
      <c r="J729" s="110"/>
      <c r="K729" s="110"/>
      <c r="L729" s="110"/>
      <c r="M729" s="110"/>
      <c r="N729" s="110"/>
      <c r="O729" s="110"/>
      <c r="P729" s="110"/>
    </row>
    <row r="730" spans="10:16">
      <c r="J730" s="110"/>
      <c r="K730" s="110"/>
      <c r="L730" s="110"/>
      <c r="M730" s="110"/>
      <c r="N730" s="110"/>
      <c r="O730" s="110"/>
      <c r="P730" s="110"/>
    </row>
    <row r="731" spans="10:16">
      <c r="J731" s="110"/>
      <c r="K731" s="110"/>
      <c r="L731" s="110"/>
      <c r="M731" s="110"/>
      <c r="N731" s="110"/>
      <c r="O731" s="110"/>
      <c r="P731" s="110"/>
    </row>
    <row r="732" spans="10:16">
      <c r="J732" s="110"/>
      <c r="K732" s="110"/>
      <c r="L732" s="110"/>
      <c r="M732" s="110"/>
      <c r="N732" s="110"/>
      <c r="O732" s="110"/>
      <c r="P732" s="110"/>
    </row>
    <row r="733" spans="10:16">
      <c r="J733" s="110"/>
      <c r="K733" s="110"/>
      <c r="L733" s="110"/>
      <c r="M733" s="110"/>
      <c r="N733" s="110"/>
      <c r="O733" s="110"/>
      <c r="P733" s="110"/>
    </row>
    <row r="734" spans="10:16">
      <c r="J734" s="110"/>
      <c r="K734" s="110"/>
      <c r="L734" s="110"/>
      <c r="M734" s="110"/>
      <c r="N734" s="110"/>
      <c r="O734" s="110"/>
      <c r="P734" s="110"/>
    </row>
    <row r="735" spans="10:16">
      <c r="J735" s="110"/>
      <c r="K735" s="110"/>
      <c r="L735" s="110"/>
      <c r="M735" s="110"/>
      <c r="N735" s="110"/>
      <c r="O735" s="110"/>
      <c r="P735" s="110"/>
    </row>
    <row r="736" spans="10:16">
      <c r="J736" s="110"/>
      <c r="K736" s="110"/>
      <c r="L736" s="110"/>
      <c r="M736" s="110"/>
      <c r="N736" s="110"/>
      <c r="O736" s="110"/>
      <c r="P736" s="110"/>
    </row>
    <row r="737" spans="10:16">
      <c r="J737" s="110"/>
      <c r="K737" s="110"/>
      <c r="L737" s="110"/>
      <c r="M737" s="110"/>
      <c r="N737" s="110"/>
      <c r="O737" s="110"/>
      <c r="P737" s="110"/>
    </row>
    <row r="738" spans="10:16">
      <c r="J738" s="110"/>
      <c r="K738" s="110"/>
      <c r="L738" s="110"/>
      <c r="M738" s="110"/>
      <c r="N738" s="110"/>
      <c r="O738" s="110"/>
      <c r="P738" s="110"/>
    </row>
    <row r="739" spans="10:16">
      <c r="J739" s="110"/>
      <c r="K739" s="110"/>
      <c r="L739" s="110"/>
      <c r="M739" s="110"/>
      <c r="N739" s="110"/>
      <c r="O739" s="110"/>
      <c r="P739" s="110"/>
    </row>
    <row r="740" spans="10:16">
      <c r="J740" s="110"/>
      <c r="K740" s="110"/>
      <c r="L740" s="110"/>
      <c r="M740" s="110"/>
      <c r="N740" s="110"/>
      <c r="O740" s="110"/>
      <c r="P740" s="110"/>
    </row>
    <row r="741" spans="10:16">
      <c r="J741" s="110"/>
      <c r="K741" s="110"/>
      <c r="L741" s="110"/>
      <c r="M741" s="110"/>
      <c r="N741" s="110"/>
      <c r="O741" s="110"/>
      <c r="P741" s="110"/>
    </row>
    <row r="742" spans="10:16">
      <c r="J742" s="110"/>
      <c r="K742" s="110"/>
      <c r="L742" s="110"/>
      <c r="M742" s="110"/>
      <c r="N742" s="110"/>
      <c r="O742" s="110"/>
      <c r="P742" s="110"/>
    </row>
    <row r="743" spans="10:16">
      <c r="J743" s="110"/>
      <c r="K743" s="110"/>
      <c r="L743" s="110"/>
      <c r="M743" s="110"/>
      <c r="N743" s="110"/>
      <c r="O743" s="110"/>
      <c r="P743" s="110"/>
    </row>
    <row r="744" spans="10:16">
      <c r="J744" s="110"/>
      <c r="K744" s="110"/>
      <c r="L744" s="110"/>
      <c r="M744" s="110"/>
      <c r="N744" s="110"/>
      <c r="O744" s="110"/>
      <c r="P744" s="110"/>
    </row>
    <row r="745" spans="10:16">
      <c r="J745" s="110"/>
      <c r="K745" s="110"/>
      <c r="L745" s="110"/>
      <c r="M745" s="110"/>
      <c r="N745" s="110"/>
      <c r="O745" s="110"/>
      <c r="P745" s="110"/>
    </row>
    <row r="746" spans="10:16">
      <c r="J746" s="110"/>
      <c r="K746" s="110"/>
      <c r="L746" s="110"/>
      <c r="M746" s="110"/>
      <c r="N746" s="110"/>
      <c r="O746" s="110"/>
      <c r="P746" s="110"/>
    </row>
    <row r="747" spans="10:16">
      <c r="J747" s="110"/>
      <c r="K747" s="110"/>
      <c r="L747" s="110"/>
      <c r="M747" s="110"/>
      <c r="N747" s="110"/>
      <c r="O747" s="110"/>
      <c r="P747" s="110"/>
    </row>
    <row r="748" spans="10:16">
      <c r="J748" s="110"/>
      <c r="K748" s="110"/>
      <c r="L748" s="110"/>
      <c r="M748" s="110"/>
      <c r="N748" s="110"/>
      <c r="O748" s="110"/>
      <c r="P748" s="110"/>
    </row>
    <row r="749" spans="10:16">
      <c r="J749" s="110"/>
      <c r="K749" s="110"/>
      <c r="L749" s="110"/>
      <c r="M749" s="110"/>
      <c r="N749" s="110"/>
      <c r="O749" s="110"/>
      <c r="P749" s="110"/>
    </row>
    <row r="750" spans="10:16">
      <c r="J750" s="110"/>
      <c r="K750" s="110"/>
      <c r="L750" s="110"/>
      <c r="M750" s="110"/>
      <c r="N750" s="110"/>
      <c r="O750" s="110"/>
      <c r="P750" s="110"/>
    </row>
    <row r="751" spans="10:16">
      <c r="J751" s="110"/>
      <c r="K751" s="110"/>
      <c r="L751" s="110"/>
      <c r="M751" s="110"/>
      <c r="N751" s="110"/>
      <c r="O751" s="110"/>
      <c r="P751" s="110"/>
    </row>
    <row r="752" spans="10:16">
      <c r="J752" s="110"/>
      <c r="K752" s="110"/>
      <c r="L752" s="110"/>
      <c r="M752" s="110"/>
      <c r="N752" s="110"/>
      <c r="O752" s="110"/>
      <c r="P752" s="110"/>
    </row>
    <row r="753" spans="10:16">
      <c r="J753" s="110"/>
      <c r="K753" s="110"/>
      <c r="L753" s="110"/>
      <c r="M753" s="110"/>
      <c r="N753" s="110"/>
      <c r="O753" s="110"/>
      <c r="P753" s="110"/>
    </row>
    <row r="754" spans="10:16">
      <c r="J754" s="110"/>
      <c r="K754" s="110"/>
      <c r="L754" s="110"/>
      <c r="M754" s="110"/>
      <c r="N754" s="110"/>
      <c r="O754" s="110"/>
      <c r="P754" s="110"/>
    </row>
    <row r="755" spans="10:16">
      <c r="J755" s="110"/>
      <c r="K755" s="110"/>
      <c r="L755" s="110"/>
      <c r="M755" s="110"/>
      <c r="N755" s="110"/>
      <c r="O755" s="110"/>
      <c r="P755" s="110"/>
    </row>
    <row r="756" spans="10:16">
      <c r="J756" s="110"/>
      <c r="K756" s="110"/>
      <c r="L756" s="110"/>
      <c r="M756" s="110"/>
      <c r="N756" s="110"/>
      <c r="O756" s="110"/>
      <c r="P756" s="110"/>
    </row>
    <row r="757" spans="10:16">
      <c r="J757" s="110"/>
      <c r="K757" s="110"/>
      <c r="L757" s="110"/>
      <c r="M757" s="110"/>
      <c r="N757" s="110"/>
      <c r="O757" s="110"/>
      <c r="P757" s="110"/>
    </row>
    <row r="758" spans="10:16">
      <c r="J758" s="110"/>
      <c r="K758" s="110"/>
      <c r="L758" s="110"/>
      <c r="M758" s="110"/>
      <c r="N758" s="110"/>
      <c r="O758" s="110"/>
      <c r="P758" s="110"/>
    </row>
    <row r="759" spans="10:16">
      <c r="J759" s="110"/>
      <c r="K759" s="110"/>
      <c r="L759" s="110"/>
      <c r="M759" s="110"/>
      <c r="N759" s="110"/>
      <c r="O759" s="110"/>
      <c r="P759" s="110"/>
    </row>
    <row r="760" spans="10:16">
      <c r="J760" s="110"/>
      <c r="K760" s="110"/>
      <c r="L760" s="110"/>
      <c r="M760" s="110"/>
      <c r="N760" s="110"/>
      <c r="O760" s="110"/>
      <c r="P760" s="110"/>
    </row>
    <row r="761" spans="10:16">
      <c r="J761" s="110"/>
      <c r="K761" s="110"/>
      <c r="L761" s="110"/>
      <c r="M761" s="110"/>
      <c r="N761" s="110"/>
      <c r="O761" s="110"/>
      <c r="P761" s="110"/>
    </row>
    <row r="762" spans="10:16">
      <c r="J762" s="110"/>
      <c r="K762" s="110"/>
      <c r="L762" s="110"/>
      <c r="M762" s="110"/>
      <c r="N762" s="110"/>
      <c r="O762" s="110"/>
      <c r="P762" s="110"/>
    </row>
    <row r="763" spans="10:16">
      <c r="J763" s="110"/>
      <c r="K763" s="110"/>
      <c r="L763" s="110"/>
      <c r="M763" s="110"/>
      <c r="N763" s="110"/>
      <c r="O763" s="110"/>
      <c r="P763" s="110"/>
    </row>
    <row r="764" spans="10:16">
      <c r="J764" s="110"/>
      <c r="K764" s="110"/>
      <c r="L764" s="110"/>
      <c r="M764" s="110"/>
      <c r="N764" s="110"/>
      <c r="O764" s="110"/>
      <c r="P764" s="110"/>
    </row>
    <row r="765" spans="10:16">
      <c r="J765" s="110"/>
      <c r="K765" s="110"/>
      <c r="L765" s="110"/>
      <c r="M765" s="110"/>
      <c r="N765" s="110"/>
      <c r="O765" s="110"/>
      <c r="P765" s="110"/>
    </row>
    <row r="766" spans="10:16">
      <c r="J766" s="110"/>
      <c r="K766" s="110"/>
      <c r="L766" s="110"/>
      <c r="M766" s="110"/>
      <c r="N766" s="110"/>
      <c r="O766" s="110"/>
      <c r="P766" s="110"/>
    </row>
    <row r="767" spans="10:16">
      <c r="J767" s="110"/>
      <c r="K767" s="110"/>
      <c r="L767" s="110"/>
      <c r="M767" s="110"/>
      <c r="N767" s="110"/>
      <c r="O767" s="110"/>
      <c r="P767" s="110"/>
    </row>
    <row r="768" spans="10:16">
      <c r="J768" s="110"/>
      <c r="K768" s="110"/>
      <c r="L768" s="110"/>
      <c r="M768" s="110"/>
      <c r="N768" s="110"/>
      <c r="O768" s="110"/>
      <c r="P768" s="110"/>
    </row>
    <row r="769" spans="10:16">
      <c r="J769" s="110"/>
      <c r="K769" s="110"/>
      <c r="L769" s="110"/>
      <c r="M769" s="110"/>
      <c r="N769" s="110"/>
      <c r="O769" s="110"/>
      <c r="P769" s="110"/>
    </row>
    <row r="770" spans="10:16">
      <c r="J770" s="110"/>
      <c r="K770" s="110"/>
      <c r="L770" s="110"/>
      <c r="M770" s="110"/>
      <c r="N770" s="110"/>
      <c r="O770" s="110"/>
      <c r="P770" s="110"/>
    </row>
    <row r="771" spans="10:16">
      <c r="J771" s="110"/>
      <c r="K771" s="110"/>
      <c r="L771" s="110"/>
      <c r="M771" s="110"/>
      <c r="N771" s="110"/>
      <c r="O771" s="110"/>
      <c r="P771" s="110"/>
    </row>
    <row r="772" spans="10:16">
      <c r="J772" s="110"/>
      <c r="K772" s="110"/>
      <c r="L772" s="110"/>
      <c r="M772" s="110"/>
      <c r="N772" s="110"/>
      <c r="O772" s="110"/>
      <c r="P772" s="110"/>
    </row>
    <row r="773" spans="10:16">
      <c r="J773" s="110"/>
      <c r="K773" s="110"/>
      <c r="L773" s="110"/>
      <c r="M773" s="110"/>
      <c r="N773" s="110"/>
      <c r="O773" s="110"/>
      <c r="P773" s="110"/>
    </row>
    <row r="774" spans="10:16">
      <c r="J774" s="110"/>
      <c r="K774" s="110"/>
      <c r="L774" s="110"/>
      <c r="M774" s="110"/>
      <c r="N774" s="110"/>
      <c r="O774" s="110"/>
      <c r="P774" s="110"/>
    </row>
    <row r="775" spans="10:16">
      <c r="J775" s="110"/>
      <c r="K775" s="110"/>
      <c r="L775" s="110"/>
      <c r="M775" s="110"/>
      <c r="N775" s="110"/>
      <c r="O775" s="110"/>
      <c r="P775" s="110"/>
    </row>
    <row r="776" spans="10:16">
      <c r="J776" s="110"/>
      <c r="K776" s="110"/>
      <c r="L776" s="110"/>
      <c r="M776" s="110"/>
      <c r="N776" s="110"/>
      <c r="O776" s="110"/>
      <c r="P776" s="110"/>
    </row>
    <row r="777" spans="10:16">
      <c r="J777" s="110"/>
      <c r="K777" s="110"/>
      <c r="L777" s="110"/>
      <c r="M777" s="110"/>
      <c r="N777" s="110"/>
      <c r="O777" s="110"/>
      <c r="P777" s="110"/>
    </row>
    <row r="778" spans="10:16">
      <c r="J778" s="110"/>
      <c r="K778" s="110"/>
      <c r="L778" s="110"/>
      <c r="M778" s="110"/>
      <c r="N778" s="110"/>
      <c r="O778" s="110"/>
      <c r="P778" s="110"/>
    </row>
    <row r="779" spans="10:16">
      <c r="J779" s="110"/>
      <c r="K779" s="110"/>
      <c r="L779" s="110"/>
      <c r="M779" s="110"/>
      <c r="N779" s="110"/>
      <c r="O779" s="110"/>
      <c r="P779" s="110"/>
    </row>
    <row r="780" spans="10:16">
      <c r="J780" s="110"/>
      <c r="K780" s="110"/>
      <c r="L780" s="110"/>
      <c r="M780" s="110"/>
      <c r="N780" s="110"/>
      <c r="O780" s="110"/>
      <c r="P780" s="110"/>
    </row>
    <row r="781" spans="10:16">
      <c r="J781" s="110"/>
      <c r="K781" s="110"/>
      <c r="L781" s="110"/>
      <c r="M781" s="110"/>
      <c r="N781" s="110"/>
      <c r="O781" s="110"/>
      <c r="P781" s="110"/>
    </row>
    <row r="782" spans="10:16">
      <c r="J782" s="110"/>
      <c r="K782" s="110"/>
      <c r="L782" s="110"/>
      <c r="M782" s="110"/>
      <c r="N782" s="110"/>
      <c r="O782" s="110"/>
      <c r="P782" s="110"/>
    </row>
    <row r="783" spans="10:16">
      <c r="J783" s="110"/>
      <c r="K783" s="110"/>
      <c r="L783" s="110"/>
      <c r="M783" s="110"/>
      <c r="N783" s="110"/>
      <c r="O783" s="110"/>
      <c r="P783" s="110"/>
    </row>
    <row r="784" spans="10:16">
      <c r="J784" s="110"/>
      <c r="K784" s="110"/>
      <c r="L784" s="110"/>
      <c r="M784" s="110"/>
      <c r="N784" s="110"/>
      <c r="O784" s="110"/>
      <c r="P784" s="110"/>
    </row>
    <row r="785" spans="10:16">
      <c r="J785" s="110"/>
      <c r="K785" s="110"/>
      <c r="L785" s="110"/>
      <c r="M785" s="110"/>
      <c r="N785" s="110"/>
      <c r="O785" s="110"/>
      <c r="P785" s="110"/>
    </row>
    <row r="786" spans="10:16">
      <c r="J786" s="110"/>
      <c r="K786" s="110"/>
      <c r="L786" s="110"/>
      <c r="M786" s="110"/>
      <c r="N786" s="110"/>
      <c r="O786" s="110"/>
      <c r="P786" s="110"/>
    </row>
    <row r="787" spans="10:16">
      <c r="J787" s="110"/>
      <c r="K787" s="110"/>
      <c r="L787" s="110"/>
      <c r="M787" s="110"/>
      <c r="N787" s="110"/>
      <c r="O787" s="110"/>
      <c r="P787" s="110"/>
    </row>
    <row r="788" spans="10:16">
      <c r="J788" s="110"/>
      <c r="K788" s="110"/>
      <c r="L788" s="110"/>
      <c r="M788" s="110"/>
      <c r="N788" s="110"/>
      <c r="O788" s="110"/>
      <c r="P788" s="110"/>
    </row>
    <row r="789" spans="10:16">
      <c r="J789" s="110"/>
      <c r="K789" s="110"/>
      <c r="L789" s="110"/>
      <c r="M789" s="110"/>
      <c r="N789" s="110"/>
      <c r="O789" s="110"/>
      <c r="P789" s="110"/>
    </row>
    <row r="790" spans="10:16">
      <c r="J790" s="110"/>
      <c r="K790" s="110"/>
      <c r="L790" s="110"/>
      <c r="M790" s="110"/>
      <c r="N790" s="110"/>
      <c r="O790" s="110"/>
      <c r="P790" s="110"/>
    </row>
    <row r="791" spans="10:16">
      <c r="J791" s="110"/>
      <c r="K791" s="110"/>
      <c r="L791" s="110"/>
      <c r="M791" s="110"/>
      <c r="N791" s="110"/>
      <c r="O791" s="110"/>
      <c r="P791" s="110"/>
    </row>
    <row r="792" spans="10:16">
      <c r="J792" s="110"/>
      <c r="K792" s="110"/>
      <c r="L792" s="110"/>
      <c r="M792" s="110"/>
      <c r="N792" s="110"/>
      <c r="O792" s="110"/>
      <c r="P792" s="110"/>
    </row>
    <row r="793" spans="10:16">
      <c r="J793" s="110"/>
      <c r="K793" s="110"/>
      <c r="L793" s="110"/>
      <c r="M793" s="110"/>
      <c r="N793" s="110"/>
      <c r="O793" s="110"/>
      <c r="P793" s="110"/>
    </row>
    <row r="794" spans="10:16">
      <c r="J794" s="110"/>
      <c r="K794" s="110"/>
      <c r="L794" s="110"/>
      <c r="M794" s="110"/>
      <c r="N794" s="110"/>
      <c r="O794" s="110"/>
      <c r="P794" s="110"/>
    </row>
    <row r="795" spans="10:16">
      <c r="J795" s="110"/>
      <c r="K795" s="110"/>
      <c r="L795" s="110"/>
      <c r="M795" s="110"/>
      <c r="N795" s="110"/>
      <c r="O795" s="110"/>
      <c r="P795" s="110"/>
    </row>
    <row r="796" spans="10:16">
      <c r="J796" s="110"/>
      <c r="K796" s="110"/>
      <c r="L796" s="110"/>
      <c r="M796" s="110"/>
      <c r="N796" s="110"/>
      <c r="O796" s="110"/>
      <c r="P796" s="110"/>
    </row>
    <row r="797" spans="10:16">
      <c r="J797" s="110"/>
      <c r="K797" s="110"/>
      <c r="L797" s="110"/>
      <c r="M797" s="110"/>
      <c r="N797" s="110"/>
      <c r="O797" s="110"/>
      <c r="P797" s="110"/>
    </row>
    <row r="798" spans="10:16">
      <c r="J798" s="110"/>
      <c r="K798" s="110"/>
      <c r="L798" s="110"/>
      <c r="M798" s="110"/>
      <c r="N798" s="110"/>
      <c r="O798" s="110"/>
      <c r="P798" s="110"/>
    </row>
    <row r="799" spans="10:16">
      <c r="J799" s="110"/>
      <c r="K799" s="110"/>
      <c r="L799" s="110"/>
      <c r="M799" s="110"/>
      <c r="N799" s="110"/>
      <c r="O799" s="110"/>
      <c r="P799" s="110"/>
    </row>
    <row r="800" spans="10:16">
      <c r="J800" s="110"/>
      <c r="K800" s="110"/>
      <c r="L800" s="110"/>
      <c r="M800" s="110"/>
      <c r="N800" s="110"/>
      <c r="O800" s="110"/>
      <c r="P800" s="110"/>
    </row>
    <row r="801" spans="10:16">
      <c r="J801" s="110"/>
      <c r="K801" s="110"/>
      <c r="L801" s="110"/>
      <c r="M801" s="110"/>
      <c r="N801" s="110"/>
      <c r="O801" s="110"/>
      <c r="P801" s="110"/>
    </row>
    <row r="802" spans="10:16">
      <c r="J802" s="110"/>
      <c r="K802" s="110"/>
      <c r="L802" s="110"/>
      <c r="M802" s="110"/>
      <c r="N802" s="110"/>
      <c r="O802" s="110"/>
      <c r="P802" s="110"/>
    </row>
    <row r="803" spans="10:16">
      <c r="J803" s="110"/>
      <c r="K803" s="110"/>
      <c r="L803" s="110"/>
      <c r="M803" s="110"/>
      <c r="N803" s="110"/>
      <c r="O803" s="110"/>
      <c r="P803" s="110"/>
    </row>
    <row r="804" spans="10:16">
      <c r="J804" s="110"/>
      <c r="K804" s="110"/>
      <c r="L804" s="110"/>
      <c r="M804" s="110"/>
      <c r="N804" s="110"/>
      <c r="O804" s="110"/>
      <c r="P804" s="110"/>
    </row>
    <row r="805" spans="10:16">
      <c r="J805" s="110"/>
      <c r="K805" s="110"/>
      <c r="L805" s="110"/>
      <c r="M805" s="110"/>
      <c r="N805" s="110"/>
      <c r="O805" s="110"/>
      <c r="P805" s="110"/>
    </row>
    <row r="806" spans="10:16">
      <c r="J806" s="110"/>
      <c r="K806" s="110"/>
      <c r="L806" s="110"/>
      <c r="M806" s="110"/>
      <c r="N806" s="110"/>
      <c r="O806" s="110"/>
      <c r="P806" s="110"/>
    </row>
    <row r="807" spans="10:16">
      <c r="J807" s="110"/>
      <c r="K807" s="110"/>
      <c r="L807" s="110"/>
      <c r="M807" s="110"/>
      <c r="N807" s="110"/>
      <c r="O807" s="110"/>
      <c r="P807" s="110"/>
    </row>
    <row r="808" spans="10:16">
      <c r="J808" s="110"/>
      <c r="K808" s="110"/>
      <c r="L808" s="110"/>
      <c r="M808" s="110"/>
      <c r="N808" s="110"/>
      <c r="O808" s="110"/>
      <c r="P808" s="110"/>
    </row>
    <row r="809" spans="10:16">
      <c r="J809" s="110"/>
      <c r="K809" s="110"/>
      <c r="L809" s="110"/>
      <c r="M809" s="110"/>
      <c r="N809" s="110"/>
      <c r="O809" s="110"/>
      <c r="P809" s="110"/>
    </row>
    <row r="810" spans="10:16">
      <c r="J810" s="110"/>
      <c r="K810" s="110"/>
      <c r="L810" s="110"/>
      <c r="M810" s="110"/>
      <c r="N810" s="110"/>
      <c r="O810" s="110"/>
      <c r="P810" s="110"/>
    </row>
    <row r="811" spans="10:16">
      <c r="J811" s="110"/>
      <c r="K811" s="110"/>
      <c r="L811" s="110"/>
      <c r="M811" s="110"/>
      <c r="N811" s="110"/>
      <c r="O811" s="110"/>
      <c r="P811" s="110"/>
    </row>
    <row r="812" spans="10:16">
      <c r="J812" s="110"/>
      <c r="K812" s="110"/>
      <c r="L812" s="110"/>
      <c r="M812" s="110"/>
      <c r="N812" s="110"/>
      <c r="O812" s="110"/>
      <c r="P812" s="110"/>
    </row>
    <row r="813" spans="10:16">
      <c r="J813" s="110"/>
      <c r="K813" s="110"/>
      <c r="L813" s="110"/>
      <c r="M813" s="110"/>
      <c r="N813" s="110"/>
      <c r="O813" s="110"/>
      <c r="P813" s="110"/>
    </row>
    <row r="814" spans="10:16">
      <c r="J814" s="110"/>
      <c r="K814" s="110"/>
      <c r="L814" s="110"/>
      <c r="M814" s="110"/>
      <c r="N814" s="110"/>
      <c r="O814" s="110"/>
      <c r="P814" s="110"/>
    </row>
    <row r="815" spans="10:16">
      <c r="J815" s="110"/>
      <c r="K815" s="110"/>
      <c r="L815" s="110"/>
      <c r="M815" s="110"/>
      <c r="N815" s="110"/>
      <c r="O815" s="110"/>
      <c r="P815" s="110"/>
    </row>
    <row r="816" spans="10:16">
      <c r="J816" s="110"/>
      <c r="K816" s="110"/>
      <c r="L816" s="110"/>
      <c r="M816" s="110"/>
      <c r="N816" s="110"/>
      <c r="O816" s="110"/>
      <c r="P816" s="110"/>
    </row>
    <row r="817" spans="10:16">
      <c r="J817" s="110"/>
      <c r="K817" s="110"/>
      <c r="L817" s="110"/>
      <c r="M817" s="110"/>
      <c r="N817" s="110"/>
      <c r="O817" s="110"/>
      <c r="P817" s="110"/>
    </row>
    <row r="818" spans="10:16">
      <c r="J818" s="110"/>
      <c r="K818" s="110"/>
      <c r="L818" s="110"/>
      <c r="M818" s="110"/>
      <c r="N818" s="110"/>
      <c r="O818" s="110"/>
      <c r="P818" s="110"/>
    </row>
    <row r="819" spans="10:16">
      <c r="J819" s="110"/>
      <c r="K819" s="110"/>
      <c r="L819" s="110"/>
      <c r="M819" s="110"/>
      <c r="N819" s="110"/>
      <c r="O819" s="110"/>
      <c r="P819" s="110"/>
    </row>
    <row r="820" spans="10:16">
      <c r="J820" s="110"/>
      <c r="K820" s="110"/>
      <c r="L820" s="110"/>
      <c r="M820" s="110"/>
      <c r="N820" s="110"/>
      <c r="O820" s="110"/>
      <c r="P820" s="110"/>
    </row>
    <row r="821" spans="10:16">
      <c r="J821" s="110"/>
      <c r="K821" s="110"/>
      <c r="L821" s="110"/>
      <c r="M821" s="110"/>
      <c r="N821" s="110"/>
      <c r="O821" s="110"/>
      <c r="P821" s="110"/>
    </row>
    <row r="822" spans="10:16">
      <c r="J822" s="110"/>
      <c r="K822" s="110"/>
      <c r="L822" s="110"/>
      <c r="M822" s="110"/>
      <c r="N822" s="110"/>
      <c r="O822" s="110"/>
      <c r="P822" s="110"/>
    </row>
    <row r="823" spans="10:16">
      <c r="J823" s="110"/>
      <c r="K823" s="110"/>
      <c r="L823" s="110"/>
      <c r="M823" s="110"/>
      <c r="N823" s="110"/>
      <c r="O823" s="110"/>
      <c r="P823" s="110"/>
    </row>
    <row r="824" spans="10:16">
      <c r="J824" s="110"/>
      <c r="K824" s="110"/>
      <c r="L824" s="110"/>
      <c r="M824" s="110"/>
      <c r="N824" s="110"/>
      <c r="O824" s="110"/>
      <c r="P824" s="110"/>
    </row>
    <row r="825" spans="10:16">
      <c r="J825" s="110"/>
      <c r="K825" s="110"/>
      <c r="L825" s="110"/>
      <c r="M825" s="110"/>
      <c r="N825" s="110"/>
      <c r="O825" s="110"/>
      <c r="P825" s="110"/>
    </row>
    <row r="826" spans="10:16">
      <c r="J826" s="110"/>
      <c r="K826" s="110"/>
      <c r="L826" s="110"/>
      <c r="M826" s="110"/>
      <c r="N826" s="110"/>
      <c r="O826" s="110"/>
      <c r="P826" s="110"/>
    </row>
    <row r="827" spans="10:16">
      <c r="J827" s="110"/>
      <c r="K827" s="110"/>
      <c r="L827" s="110"/>
      <c r="M827" s="110"/>
      <c r="N827" s="110"/>
      <c r="O827" s="110"/>
      <c r="P827" s="110"/>
    </row>
    <row r="828" spans="10:16">
      <c r="J828" s="110"/>
      <c r="K828" s="110"/>
      <c r="L828" s="110"/>
      <c r="M828" s="110"/>
      <c r="N828" s="110"/>
      <c r="O828" s="110"/>
      <c r="P828" s="110"/>
    </row>
    <row r="829" spans="10:16">
      <c r="J829" s="110"/>
      <c r="K829" s="110"/>
      <c r="L829" s="110"/>
      <c r="M829" s="110"/>
      <c r="N829" s="110"/>
      <c r="O829" s="110"/>
      <c r="P829" s="110"/>
    </row>
    <row r="830" spans="10:16">
      <c r="J830" s="110"/>
      <c r="K830" s="110"/>
      <c r="L830" s="110"/>
      <c r="M830" s="110"/>
      <c r="N830" s="110"/>
      <c r="O830" s="110"/>
      <c r="P830" s="110"/>
    </row>
    <row r="831" spans="10:16">
      <c r="J831" s="110"/>
      <c r="K831" s="110"/>
      <c r="L831" s="110"/>
      <c r="M831" s="110"/>
      <c r="N831" s="110"/>
      <c r="O831" s="110"/>
      <c r="P831" s="110"/>
    </row>
    <row r="832" spans="10:16">
      <c r="J832" s="110"/>
      <c r="K832" s="110"/>
      <c r="L832" s="110"/>
      <c r="M832" s="110"/>
      <c r="N832" s="110"/>
      <c r="O832" s="110"/>
      <c r="P832" s="110"/>
    </row>
    <row r="833" spans="10:16">
      <c r="J833" s="110"/>
      <c r="K833" s="110"/>
      <c r="L833" s="110"/>
      <c r="M833" s="110"/>
      <c r="N833" s="110"/>
      <c r="O833" s="110"/>
      <c r="P833" s="110"/>
    </row>
    <row r="834" spans="10:16">
      <c r="J834" s="110"/>
      <c r="K834" s="110"/>
      <c r="L834" s="110"/>
      <c r="M834" s="110"/>
      <c r="N834" s="110"/>
      <c r="O834" s="110"/>
      <c r="P834" s="110"/>
    </row>
    <row r="835" spans="10:16">
      <c r="J835" s="110"/>
      <c r="K835" s="110"/>
      <c r="L835" s="110"/>
      <c r="M835" s="110"/>
      <c r="N835" s="110"/>
      <c r="O835" s="110"/>
      <c r="P835" s="110"/>
    </row>
    <row r="836" spans="10:16">
      <c r="J836" s="110"/>
      <c r="K836" s="110"/>
      <c r="L836" s="110"/>
      <c r="M836" s="110"/>
      <c r="N836" s="110"/>
      <c r="O836" s="110"/>
      <c r="P836" s="110"/>
    </row>
    <row r="837" spans="10:16">
      <c r="J837" s="110"/>
      <c r="K837" s="110"/>
      <c r="L837" s="110"/>
      <c r="M837" s="110"/>
      <c r="N837" s="110"/>
      <c r="O837" s="110"/>
      <c r="P837" s="110"/>
    </row>
    <row r="838" spans="10:16">
      <c r="J838" s="110"/>
      <c r="K838" s="110"/>
      <c r="L838" s="110"/>
      <c r="M838" s="110"/>
      <c r="N838" s="110"/>
      <c r="O838" s="110"/>
      <c r="P838" s="110"/>
    </row>
    <row r="839" spans="10:16">
      <c r="J839" s="110"/>
      <c r="K839" s="110"/>
      <c r="L839" s="110"/>
      <c r="M839" s="110"/>
      <c r="N839" s="110"/>
      <c r="O839" s="110"/>
      <c r="P839" s="110"/>
    </row>
    <row r="840" spans="10:16">
      <c r="J840" s="110"/>
      <c r="K840" s="110"/>
      <c r="L840" s="110"/>
      <c r="M840" s="110"/>
      <c r="N840" s="110"/>
      <c r="O840" s="110"/>
      <c r="P840" s="110"/>
    </row>
    <row r="841" spans="10:16">
      <c r="J841" s="110"/>
      <c r="K841" s="110"/>
      <c r="L841" s="110"/>
      <c r="M841" s="110"/>
      <c r="N841" s="110"/>
      <c r="O841" s="110"/>
      <c r="P841" s="110"/>
    </row>
    <row r="842" spans="10:16">
      <c r="J842" s="110"/>
      <c r="K842" s="110"/>
      <c r="L842" s="110"/>
      <c r="M842" s="110"/>
      <c r="N842" s="110"/>
      <c r="O842" s="110"/>
      <c r="P842" s="110"/>
    </row>
    <row r="843" spans="10:16">
      <c r="J843" s="110"/>
      <c r="K843" s="110"/>
      <c r="L843" s="110"/>
      <c r="M843" s="110"/>
      <c r="N843" s="110"/>
      <c r="O843" s="110"/>
      <c r="P843" s="110"/>
    </row>
    <row r="844" spans="10:16">
      <c r="J844" s="110"/>
      <c r="K844" s="110"/>
      <c r="L844" s="110"/>
      <c r="M844" s="110"/>
      <c r="N844" s="110"/>
      <c r="O844" s="110"/>
      <c r="P844" s="110"/>
    </row>
    <row r="845" spans="10:16">
      <c r="J845" s="110"/>
      <c r="K845" s="110"/>
      <c r="L845" s="110"/>
      <c r="M845" s="110"/>
      <c r="N845" s="110"/>
      <c r="O845" s="110"/>
      <c r="P845" s="110"/>
    </row>
    <row r="846" spans="10:16">
      <c r="J846" s="110"/>
      <c r="K846" s="110"/>
      <c r="L846" s="110"/>
      <c r="M846" s="110"/>
      <c r="N846" s="110"/>
      <c r="O846" s="110"/>
      <c r="P846" s="110"/>
    </row>
    <row r="847" spans="10:16">
      <c r="J847" s="110"/>
      <c r="K847" s="110"/>
      <c r="L847" s="110"/>
      <c r="M847" s="110"/>
      <c r="N847" s="110"/>
      <c r="O847" s="110"/>
      <c r="P847" s="110"/>
    </row>
    <row r="848" spans="10:16">
      <c r="J848" s="110"/>
      <c r="K848" s="110"/>
      <c r="L848" s="110"/>
      <c r="M848" s="110"/>
      <c r="N848" s="110"/>
      <c r="O848" s="110"/>
      <c r="P848" s="110"/>
    </row>
    <row r="849" spans="10:16">
      <c r="J849" s="110"/>
      <c r="K849" s="110"/>
      <c r="L849" s="110"/>
      <c r="M849" s="110"/>
      <c r="N849" s="110"/>
      <c r="O849" s="110"/>
      <c r="P849" s="110"/>
    </row>
    <row r="850" spans="10:16">
      <c r="J850" s="110"/>
      <c r="K850" s="110"/>
      <c r="L850" s="110"/>
      <c r="M850" s="110"/>
      <c r="N850" s="110"/>
      <c r="O850" s="110"/>
      <c r="P850" s="110"/>
    </row>
    <row r="851" spans="10:16">
      <c r="J851" s="110"/>
      <c r="K851" s="110"/>
      <c r="L851" s="110"/>
      <c r="M851" s="110"/>
      <c r="N851" s="110"/>
      <c r="O851" s="110"/>
      <c r="P851" s="110"/>
    </row>
    <row r="852" spans="10:16">
      <c r="J852" s="110"/>
      <c r="K852" s="110"/>
      <c r="L852" s="110"/>
      <c r="M852" s="110"/>
      <c r="N852" s="110"/>
      <c r="O852" s="110"/>
      <c r="P852" s="110"/>
    </row>
    <row r="853" spans="10:16">
      <c r="J853" s="110"/>
      <c r="K853" s="110"/>
      <c r="L853" s="110"/>
      <c r="M853" s="110"/>
      <c r="N853" s="110"/>
      <c r="O853" s="110"/>
      <c r="P853" s="110"/>
    </row>
    <row r="854" spans="10:16">
      <c r="J854" s="110"/>
      <c r="K854" s="110"/>
      <c r="L854" s="110"/>
      <c r="M854" s="110"/>
      <c r="N854" s="110"/>
      <c r="O854" s="110"/>
      <c r="P854" s="110"/>
    </row>
    <row r="855" spans="10:16">
      <c r="J855" s="110"/>
      <c r="K855" s="110"/>
      <c r="L855" s="110"/>
      <c r="M855" s="110"/>
      <c r="N855" s="110"/>
      <c r="O855" s="110"/>
      <c r="P855" s="110"/>
    </row>
    <row r="856" spans="10:16">
      <c r="J856" s="110"/>
      <c r="K856" s="110"/>
      <c r="L856" s="110"/>
      <c r="M856" s="110"/>
      <c r="N856" s="110"/>
      <c r="O856" s="110"/>
      <c r="P856" s="110"/>
    </row>
    <row r="857" spans="10:16">
      <c r="J857" s="110"/>
      <c r="K857" s="110"/>
      <c r="L857" s="110"/>
      <c r="M857" s="110"/>
      <c r="N857" s="110"/>
      <c r="O857" s="110"/>
      <c r="P857" s="110"/>
    </row>
    <row r="858" spans="10:16">
      <c r="J858" s="110"/>
      <c r="K858" s="110"/>
      <c r="L858" s="110"/>
      <c r="M858" s="110"/>
      <c r="N858" s="110"/>
      <c r="O858" s="110"/>
      <c r="P858" s="110"/>
    </row>
    <row r="859" spans="10:16">
      <c r="J859" s="110"/>
      <c r="K859" s="110"/>
      <c r="L859" s="110"/>
      <c r="M859" s="110"/>
      <c r="N859" s="110"/>
      <c r="O859" s="110"/>
      <c r="P859" s="110"/>
    </row>
    <row r="860" spans="10:16">
      <c r="J860" s="110"/>
      <c r="K860" s="110"/>
      <c r="L860" s="110"/>
      <c r="M860" s="110"/>
      <c r="N860" s="110"/>
      <c r="O860" s="110"/>
      <c r="P860" s="110"/>
    </row>
    <row r="861" spans="10:16">
      <c r="J861" s="110"/>
      <c r="K861" s="110"/>
      <c r="L861" s="110"/>
      <c r="M861" s="110"/>
      <c r="N861" s="110"/>
      <c r="O861" s="110"/>
      <c r="P861" s="110"/>
    </row>
    <row r="862" spans="10:16">
      <c r="J862" s="110"/>
      <c r="K862" s="110"/>
      <c r="L862" s="110"/>
      <c r="M862" s="110"/>
      <c r="N862" s="110"/>
      <c r="O862" s="110"/>
      <c r="P862" s="110"/>
    </row>
    <row r="863" spans="10:16">
      <c r="J863" s="110"/>
      <c r="K863" s="110"/>
      <c r="L863" s="110"/>
      <c r="M863" s="110"/>
      <c r="N863" s="110"/>
      <c r="O863" s="110"/>
      <c r="P863" s="110"/>
    </row>
    <row r="864" spans="10:16">
      <c r="J864" s="110"/>
      <c r="K864" s="110"/>
      <c r="L864" s="110"/>
      <c r="M864" s="110"/>
      <c r="N864" s="110"/>
      <c r="O864" s="110"/>
      <c r="P864" s="110"/>
    </row>
    <row r="865" spans="10:16">
      <c r="J865" s="110"/>
      <c r="K865" s="110"/>
      <c r="L865" s="110"/>
      <c r="M865" s="110"/>
      <c r="N865" s="110"/>
      <c r="O865" s="110"/>
      <c r="P865" s="110"/>
    </row>
    <row r="866" spans="10:16">
      <c r="J866" s="110"/>
      <c r="K866" s="110"/>
      <c r="L866" s="110"/>
      <c r="M866" s="110"/>
      <c r="N866" s="110"/>
      <c r="O866" s="110"/>
      <c r="P866" s="110"/>
    </row>
    <row r="867" spans="10:16">
      <c r="J867" s="110"/>
      <c r="K867" s="110"/>
      <c r="L867" s="110"/>
      <c r="M867" s="110"/>
      <c r="N867" s="110"/>
      <c r="O867" s="110"/>
      <c r="P867" s="110"/>
    </row>
    <row r="868" spans="10:16">
      <c r="J868" s="110"/>
      <c r="K868" s="110"/>
      <c r="L868" s="110"/>
      <c r="M868" s="110"/>
      <c r="N868" s="110"/>
      <c r="O868" s="110"/>
      <c r="P868" s="110"/>
    </row>
    <row r="869" spans="10:16">
      <c r="J869" s="110"/>
      <c r="K869" s="110"/>
      <c r="L869" s="110"/>
      <c r="M869" s="110"/>
      <c r="N869" s="110"/>
      <c r="O869" s="110"/>
      <c r="P869" s="110"/>
    </row>
    <row r="870" spans="10:16">
      <c r="J870" s="110"/>
      <c r="K870" s="110"/>
      <c r="L870" s="110"/>
      <c r="M870" s="110"/>
      <c r="N870" s="110"/>
      <c r="O870" s="110"/>
      <c r="P870" s="110"/>
    </row>
    <row r="871" spans="10:16">
      <c r="J871" s="110"/>
      <c r="K871" s="110"/>
      <c r="L871" s="110"/>
      <c r="M871" s="110"/>
      <c r="N871" s="110"/>
      <c r="O871" s="110"/>
      <c r="P871" s="110"/>
    </row>
    <row r="872" spans="10:16">
      <c r="J872" s="110"/>
      <c r="K872" s="110"/>
      <c r="L872" s="110"/>
      <c r="M872" s="110"/>
      <c r="N872" s="110"/>
      <c r="O872" s="110"/>
      <c r="P872" s="110"/>
    </row>
    <row r="873" spans="10:16">
      <c r="J873" s="110"/>
      <c r="K873" s="110"/>
      <c r="L873" s="110"/>
      <c r="M873" s="110"/>
      <c r="N873" s="110"/>
      <c r="O873" s="110"/>
      <c r="P873" s="110"/>
    </row>
    <row r="874" spans="10:16">
      <c r="J874" s="110"/>
      <c r="K874" s="110"/>
      <c r="L874" s="110"/>
      <c r="M874" s="110"/>
      <c r="N874" s="110"/>
      <c r="O874" s="110"/>
      <c r="P874" s="110"/>
    </row>
    <row r="875" spans="10:16">
      <c r="J875" s="110"/>
      <c r="K875" s="110"/>
      <c r="L875" s="110"/>
      <c r="M875" s="110"/>
      <c r="N875" s="110"/>
      <c r="O875" s="110"/>
      <c r="P875" s="110"/>
    </row>
    <row r="876" spans="10:16">
      <c r="J876" s="110"/>
      <c r="K876" s="110"/>
      <c r="L876" s="110"/>
      <c r="M876" s="110"/>
      <c r="N876" s="110"/>
      <c r="O876" s="110"/>
      <c r="P876" s="110"/>
    </row>
    <row r="877" spans="10:16">
      <c r="J877" s="110"/>
      <c r="K877" s="110"/>
      <c r="L877" s="110"/>
      <c r="M877" s="110"/>
      <c r="N877" s="110"/>
      <c r="O877" s="110"/>
      <c r="P877" s="110"/>
    </row>
    <row r="878" spans="10:16">
      <c r="J878" s="110"/>
      <c r="K878" s="110"/>
      <c r="L878" s="110"/>
      <c r="M878" s="110"/>
      <c r="N878" s="110"/>
      <c r="O878" s="110"/>
      <c r="P878" s="110"/>
    </row>
    <row r="879" spans="10:16">
      <c r="J879" s="110"/>
      <c r="K879" s="110"/>
      <c r="L879" s="110"/>
      <c r="M879" s="110"/>
      <c r="N879" s="110"/>
      <c r="O879" s="110"/>
      <c r="P879" s="110"/>
    </row>
    <row r="880" spans="10:16">
      <c r="J880" s="110"/>
      <c r="K880" s="110"/>
      <c r="L880" s="110"/>
      <c r="M880" s="110"/>
      <c r="N880" s="110"/>
      <c r="O880" s="110"/>
      <c r="P880" s="110"/>
    </row>
    <row r="881" spans="10:16">
      <c r="J881" s="110"/>
      <c r="K881" s="110"/>
      <c r="L881" s="110"/>
      <c r="M881" s="110"/>
      <c r="N881" s="110"/>
      <c r="O881" s="110"/>
      <c r="P881" s="110"/>
    </row>
    <row r="882" spans="10:16">
      <c r="J882" s="110"/>
      <c r="K882" s="110"/>
      <c r="L882" s="110"/>
      <c r="M882" s="110"/>
      <c r="N882" s="110"/>
      <c r="O882" s="110"/>
      <c r="P882" s="110"/>
    </row>
    <row r="883" spans="10:16">
      <c r="J883" s="110"/>
      <c r="K883" s="110"/>
      <c r="L883" s="110"/>
      <c r="M883" s="110"/>
      <c r="N883" s="110"/>
      <c r="O883" s="110"/>
      <c r="P883" s="110"/>
    </row>
    <row r="884" spans="10:16">
      <c r="J884" s="110"/>
      <c r="K884" s="110"/>
      <c r="L884" s="110"/>
      <c r="M884" s="110"/>
      <c r="N884" s="110"/>
      <c r="O884" s="110"/>
      <c r="P884" s="110"/>
    </row>
    <row r="885" spans="10:16">
      <c r="J885" s="110"/>
      <c r="K885" s="110"/>
      <c r="L885" s="110"/>
      <c r="M885" s="110"/>
      <c r="N885" s="110"/>
      <c r="O885" s="110"/>
      <c r="P885" s="110"/>
    </row>
    <row r="886" spans="10:16">
      <c r="J886" s="110"/>
      <c r="K886" s="110"/>
      <c r="L886" s="110"/>
      <c r="M886" s="110"/>
      <c r="N886" s="110"/>
      <c r="O886" s="110"/>
      <c r="P886" s="110"/>
    </row>
    <row r="887" spans="10:16">
      <c r="J887" s="110"/>
      <c r="K887" s="110"/>
      <c r="L887" s="110"/>
      <c r="M887" s="110"/>
      <c r="N887" s="110"/>
      <c r="O887" s="110"/>
      <c r="P887" s="110"/>
    </row>
    <row r="888" spans="10:16">
      <c r="J888" s="110"/>
      <c r="K888" s="110"/>
      <c r="L888" s="110"/>
      <c r="M888" s="110"/>
      <c r="N888" s="110"/>
      <c r="O888" s="110"/>
      <c r="P888" s="110"/>
    </row>
    <row r="889" spans="10:16">
      <c r="J889" s="110"/>
      <c r="K889" s="110"/>
      <c r="L889" s="110"/>
      <c r="M889" s="110"/>
      <c r="N889" s="110"/>
      <c r="O889" s="110"/>
      <c r="P889" s="110"/>
    </row>
    <row r="890" spans="10:16">
      <c r="J890" s="110"/>
      <c r="K890" s="110"/>
      <c r="L890" s="110"/>
      <c r="M890" s="110"/>
      <c r="N890" s="110"/>
      <c r="O890" s="110"/>
      <c r="P890" s="110"/>
    </row>
    <row r="891" spans="10:16">
      <c r="J891" s="110"/>
      <c r="K891" s="110"/>
      <c r="L891" s="110"/>
      <c r="M891" s="110"/>
      <c r="N891" s="110"/>
      <c r="O891" s="110"/>
      <c r="P891" s="110"/>
    </row>
    <row r="892" spans="10:16">
      <c r="J892" s="110"/>
      <c r="K892" s="110"/>
      <c r="L892" s="110"/>
      <c r="M892" s="110"/>
      <c r="N892" s="110"/>
      <c r="O892" s="110"/>
      <c r="P892" s="110"/>
    </row>
    <row r="893" spans="10:16">
      <c r="J893" s="110"/>
      <c r="K893" s="110"/>
      <c r="L893" s="110"/>
      <c r="M893" s="110"/>
      <c r="N893" s="110"/>
      <c r="O893" s="110"/>
      <c r="P893" s="110"/>
    </row>
    <row r="894" spans="10:16">
      <c r="J894" s="110"/>
      <c r="K894" s="110"/>
      <c r="L894" s="110"/>
      <c r="M894" s="110"/>
      <c r="N894" s="110"/>
      <c r="O894" s="110"/>
      <c r="P894" s="110"/>
    </row>
    <row r="895" spans="10:16">
      <c r="J895" s="110"/>
      <c r="K895" s="110"/>
      <c r="L895" s="110"/>
      <c r="M895" s="110"/>
      <c r="N895" s="110"/>
      <c r="O895" s="110"/>
      <c r="P895" s="110"/>
    </row>
    <row r="896" spans="10:16">
      <c r="J896" s="110"/>
      <c r="K896" s="110"/>
      <c r="L896" s="110"/>
      <c r="M896" s="110"/>
      <c r="N896" s="110"/>
      <c r="O896" s="110"/>
      <c r="P896" s="110"/>
    </row>
    <row r="897" spans="10:16">
      <c r="J897" s="110"/>
      <c r="K897" s="110"/>
      <c r="L897" s="110"/>
      <c r="M897" s="110"/>
      <c r="N897" s="110"/>
      <c r="O897" s="110"/>
      <c r="P897" s="110"/>
    </row>
    <row r="898" spans="10:16">
      <c r="J898" s="110"/>
      <c r="K898" s="110"/>
      <c r="L898" s="110"/>
      <c r="M898" s="110"/>
      <c r="N898" s="110"/>
      <c r="O898" s="110"/>
      <c r="P898" s="110"/>
    </row>
    <row r="899" spans="10:16">
      <c r="J899" s="110"/>
      <c r="K899" s="110"/>
      <c r="L899" s="110"/>
      <c r="M899" s="110"/>
      <c r="N899" s="110"/>
      <c r="O899" s="110"/>
      <c r="P899" s="110"/>
    </row>
    <row r="900" spans="10:16">
      <c r="J900" s="110"/>
      <c r="K900" s="110"/>
      <c r="L900" s="110"/>
      <c r="M900" s="110"/>
      <c r="N900" s="110"/>
      <c r="O900" s="110"/>
      <c r="P900" s="110"/>
    </row>
    <row r="901" spans="10:16">
      <c r="J901" s="110"/>
      <c r="K901" s="110"/>
      <c r="L901" s="110"/>
      <c r="M901" s="110"/>
      <c r="N901" s="110"/>
      <c r="O901" s="110"/>
      <c r="P901" s="110"/>
    </row>
    <row r="902" spans="10:16">
      <c r="J902" s="110"/>
      <c r="K902" s="110"/>
      <c r="L902" s="110"/>
      <c r="M902" s="110"/>
      <c r="N902" s="110"/>
      <c r="O902" s="110"/>
      <c r="P902" s="110"/>
    </row>
    <row r="903" spans="10:16">
      <c r="J903" s="110"/>
      <c r="K903" s="110"/>
      <c r="L903" s="110"/>
      <c r="M903" s="110"/>
      <c r="N903" s="110"/>
      <c r="O903" s="110"/>
      <c r="P903" s="110"/>
    </row>
    <row r="904" spans="10:16">
      <c r="J904" s="110"/>
      <c r="K904" s="110"/>
      <c r="L904" s="110"/>
      <c r="M904" s="110"/>
      <c r="N904" s="110"/>
      <c r="O904" s="110"/>
      <c r="P904" s="110"/>
    </row>
    <row r="905" spans="10:16">
      <c r="J905" s="110"/>
      <c r="K905" s="110"/>
      <c r="L905" s="110"/>
      <c r="M905" s="110"/>
      <c r="N905" s="110"/>
      <c r="O905" s="110"/>
      <c r="P905" s="110"/>
    </row>
    <row r="906" spans="10:16">
      <c r="J906" s="110"/>
      <c r="K906" s="110"/>
      <c r="L906" s="110"/>
      <c r="M906" s="110"/>
      <c r="N906" s="110"/>
      <c r="O906" s="110"/>
      <c r="P906" s="110"/>
    </row>
    <row r="907" spans="10:16">
      <c r="J907" s="110"/>
      <c r="K907" s="110"/>
      <c r="L907" s="110"/>
      <c r="M907" s="110"/>
      <c r="N907" s="110"/>
      <c r="O907" s="110"/>
      <c r="P907" s="110"/>
    </row>
    <row r="908" spans="10:16">
      <c r="J908" s="110"/>
      <c r="K908" s="110"/>
      <c r="L908" s="110"/>
      <c r="M908" s="110"/>
      <c r="N908" s="110"/>
      <c r="O908" s="110"/>
      <c r="P908" s="110"/>
    </row>
    <row r="909" spans="10:16">
      <c r="J909" s="110"/>
      <c r="K909" s="110"/>
      <c r="L909" s="110"/>
      <c r="M909" s="110"/>
      <c r="N909" s="110"/>
      <c r="O909" s="110"/>
      <c r="P909" s="110"/>
    </row>
    <row r="910" spans="10:16">
      <c r="J910" s="110"/>
      <c r="K910" s="110"/>
      <c r="L910" s="110"/>
      <c r="M910" s="110"/>
      <c r="N910" s="110"/>
      <c r="O910" s="110"/>
      <c r="P910" s="110"/>
    </row>
    <row r="911" spans="10:16">
      <c r="J911" s="110"/>
      <c r="K911" s="110"/>
      <c r="L911" s="110"/>
      <c r="M911" s="110"/>
      <c r="N911" s="110"/>
      <c r="O911" s="110"/>
      <c r="P911" s="110"/>
    </row>
    <row r="912" spans="10:16">
      <c r="J912" s="110"/>
      <c r="K912" s="110"/>
      <c r="L912" s="110"/>
      <c r="M912" s="110"/>
      <c r="N912" s="110"/>
      <c r="O912" s="110"/>
      <c r="P912" s="110"/>
    </row>
    <row r="913" spans="10:16">
      <c r="J913" s="110"/>
      <c r="K913" s="110"/>
      <c r="L913" s="110"/>
      <c r="M913" s="110"/>
      <c r="N913" s="110"/>
      <c r="O913" s="110"/>
      <c r="P913" s="110"/>
    </row>
    <row r="914" spans="10:16">
      <c r="J914" s="110"/>
      <c r="K914" s="110"/>
      <c r="L914" s="110"/>
      <c r="M914" s="110"/>
      <c r="N914" s="110"/>
      <c r="O914" s="110"/>
      <c r="P914" s="110"/>
    </row>
    <row r="915" spans="10:16">
      <c r="J915" s="110"/>
      <c r="K915" s="110"/>
      <c r="L915" s="110"/>
      <c r="M915" s="110"/>
      <c r="N915" s="110"/>
      <c r="O915" s="110"/>
      <c r="P915" s="110"/>
    </row>
    <row r="916" spans="10:16">
      <c r="J916" s="110"/>
      <c r="K916" s="110"/>
      <c r="L916" s="110"/>
      <c r="M916" s="110"/>
      <c r="N916" s="110"/>
      <c r="O916" s="110"/>
      <c r="P916" s="110"/>
    </row>
    <row r="917" spans="10:16">
      <c r="J917" s="110"/>
      <c r="K917" s="110"/>
      <c r="L917" s="110"/>
      <c r="M917" s="110"/>
      <c r="N917" s="110"/>
      <c r="O917" s="110"/>
      <c r="P917" s="110"/>
    </row>
    <row r="918" spans="10:16">
      <c r="J918" s="110"/>
      <c r="K918" s="110"/>
      <c r="L918" s="110"/>
      <c r="M918" s="110"/>
      <c r="N918" s="110"/>
      <c r="O918" s="110"/>
      <c r="P918" s="110"/>
    </row>
    <row r="919" spans="10:16">
      <c r="J919" s="110"/>
      <c r="K919" s="110"/>
      <c r="L919" s="110"/>
      <c r="M919" s="110"/>
      <c r="N919" s="110"/>
      <c r="O919" s="110"/>
      <c r="P919" s="110"/>
    </row>
    <row r="920" spans="10:16">
      <c r="J920" s="110"/>
      <c r="K920" s="110"/>
      <c r="L920" s="110"/>
      <c r="M920" s="110"/>
      <c r="N920" s="110"/>
      <c r="O920" s="110"/>
      <c r="P920" s="110"/>
    </row>
    <row r="921" spans="10:16">
      <c r="J921" s="110"/>
      <c r="K921" s="110"/>
      <c r="L921" s="110"/>
      <c r="M921" s="110"/>
      <c r="N921" s="110"/>
      <c r="O921" s="110"/>
      <c r="P921" s="110"/>
    </row>
    <row r="922" spans="10:16">
      <c r="J922" s="110"/>
      <c r="K922" s="110"/>
      <c r="L922" s="110"/>
      <c r="M922" s="110"/>
      <c r="N922" s="110"/>
      <c r="O922" s="110"/>
      <c r="P922" s="110"/>
    </row>
    <row r="923" spans="10:16">
      <c r="J923" s="110"/>
      <c r="K923" s="110"/>
      <c r="L923" s="110"/>
      <c r="M923" s="110"/>
      <c r="N923" s="110"/>
      <c r="O923" s="110"/>
      <c r="P923" s="110"/>
    </row>
    <row r="924" spans="10:16">
      <c r="J924" s="110"/>
      <c r="K924" s="110"/>
      <c r="L924" s="110"/>
      <c r="M924" s="110"/>
      <c r="N924" s="110"/>
      <c r="O924" s="110"/>
      <c r="P924" s="110"/>
    </row>
    <row r="925" spans="10:16">
      <c r="J925" s="110"/>
      <c r="K925" s="110"/>
      <c r="L925" s="110"/>
      <c r="M925" s="110"/>
      <c r="N925" s="110"/>
      <c r="O925" s="110"/>
      <c r="P925" s="110"/>
    </row>
    <row r="926" spans="10:16">
      <c r="J926" s="110"/>
      <c r="K926" s="110"/>
      <c r="L926" s="110"/>
      <c r="M926" s="110"/>
      <c r="N926" s="110"/>
      <c r="O926" s="110"/>
      <c r="P926" s="110"/>
    </row>
    <row r="927" spans="10:16">
      <c r="J927" s="110"/>
      <c r="K927" s="110"/>
      <c r="L927" s="110"/>
      <c r="M927" s="110"/>
      <c r="N927" s="110"/>
      <c r="O927" s="110"/>
      <c r="P927" s="110"/>
    </row>
    <row r="928" spans="10:16">
      <c r="J928" s="110"/>
      <c r="K928" s="110"/>
      <c r="L928" s="110"/>
      <c r="M928" s="110"/>
      <c r="N928" s="110"/>
      <c r="O928" s="110"/>
      <c r="P928" s="110"/>
    </row>
    <row r="929" spans="10:16">
      <c r="J929" s="110"/>
      <c r="K929" s="110"/>
      <c r="L929" s="110"/>
      <c r="M929" s="110"/>
      <c r="N929" s="110"/>
      <c r="O929" s="110"/>
      <c r="P929" s="110"/>
    </row>
    <row r="930" spans="10:16">
      <c r="J930" s="110"/>
      <c r="K930" s="110"/>
      <c r="L930" s="110"/>
      <c r="M930" s="110"/>
      <c r="N930" s="110"/>
      <c r="O930" s="110"/>
      <c r="P930" s="110"/>
    </row>
    <row r="931" spans="10:16">
      <c r="J931" s="110"/>
      <c r="K931" s="110"/>
      <c r="L931" s="110"/>
      <c r="M931" s="110"/>
      <c r="N931" s="110"/>
      <c r="O931" s="110"/>
      <c r="P931" s="110"/>
    </row>
    <row r="932" spans="10:16">
      <c r="J932" s="110"/>
      <c r="K932" s="110"/>
      <c r="L932" s="110"/>
      <c r="M932" s="110"/>
      <c r="N932" s="110"/>
      <c r="O932" s="110"/>
      <c r="P932" s="110"/>
    </row>
    <row r="933" spans="10:16">
      <c r="J933" s="110"/>
      <c r="K933" s="110"/>
      <c r="L933" s="110"/>
      <c r="M933" s="110"/>
      <c r="N933" s="110"/>
      <c r="O933" s="110"/>
      <c r="P933" s="110"/>
    </row>
    <row r="934" spans="10:16">
      <c r="J934" s="110"/>
      <c r="K934" s="110"/>
      <c r="L934" s="110"/>
      <c r="M934" s="110"/>
      <c r="N934" s="110"/>
      <c r="O934" s="110"/>
      <c r="P934" s="110"/>
    </row>
    <row r="935" spans="10:16">
      <c r="J935" s="110"/>
      <c r="K935" s="110"/>
      <c r="L935" s="110"/>
      <c r="M935" s="110"/>
      <c r="N935" s="110"/>
      <c r="O935" s="110"/>
      <c r="P935" s="110"/>
    </row>
    <row r="936" spans="10:16">
      <c r="J936" s="110"/>
      <c r="K936" s="110"/>
      <c r="L936" s="110"/>
      <c r="M936" s="110"/>
      <c r="N936" s="110"/>
      <c r="O936" s="110"/>
      <c r="P936" s="110"/>
    </row>
    <row r="937" spans="10:16">
      <c r="J937" s="110"/>
      <c r="K937" s="110"/>
      <c r="L937" s="110"/>
      <c r="M937" s="110"/>
      <c r="N937" s="110"/>
      <c r="O937" s="110"/>
      <c r="P937" s="110"/>
    </row>
    <row r="938" spans="10:16">
      <c r="J938" s="110"/>
      <c r="K938" s="110"/>
      <c r="L938" s="110"/>
      <c r="M938" s="110"/>
      <c r="N938" s="110"/>
      <c r="O938" s="110"/>
      <c r="P938" s="110"/>
    </row>
    <row r="939" spans="10:16">
      <c r="J939" s="110"/>
      <c r="K939" s="110"/>
      <c r="L939" s="110"/>
      <c r="M939" s="110"/>
      <c r="N939" s="110"/>
      <c r="O939" s="110"/>
      <c r="P939" s="110"/>
    </row>
    <row r="940" spans="10:16">
      <c r="J940" s="110"/>
      <c r="K940" s="110"/>
      <c r="L940" s="110"/>
      <c r="M940" s="110"/>
      <c r="N940" s="110"/>
      <c r="O940" s="110"/>
      <c r="P940" s="110"/>
    </row>
    <row r="941" spans="10:16">
      <c r="J941" s="110"/>
      <c r="K941" s="110"/>
      <c r="L941" s="110"/>
      <c r="M941" s="110"/>
      <c r="N941" s="110"/>
      <c r="O941" s="110"/>
      <c r="P941" s="110"/>
    </row>
    <row r="942" spans="10:16">
      <c r="J942" s="110"/>
      <c r="K942" s="110"/>
      <c r="L942" s="110"/>
      <c r="M942" s="110"/>
      <c r="N942" s="110"/>
      <c r="O942" s="110"/>
      <c r="P942" s="110"/>
    </row>
    <row r="943" spans="10:16">
      <c r="J943" s="110"/>
      <c r="K943" s="110"/>
      <c r="L943" s="110"/>
      <c r="M943" s="110"/>
      <c r="N943" s="110"/>
      <c r="O943" s="110"/>
      <c r="P943" s="110"/>
    </row>
    <row r="944" spans="10:16">
      <c r="J944" s="110"/>
      <c r="K944" s="110"/>
      <c r="L944" s="110"/>
      <c r="M944" s="110"/>
      <c r="N944" s="110"/>
      <c r="O944" s="110"/>
      <c r="P944" s="110"/>
    </row>
    <row r="945" spans="10:16">
      <c r="J945" s="110"/>
      <c r="K945" s="110"/>
      <c r="L945" s="110"/>
      <c r="M945" s="110"/>
      <c r="N945" s="110"/>
      <c r="O945" s="110"/>
      <c r="P945" s="110"/>
    </row>
    <row r="946" spans="10:16">
      <c r="J946" s="110"/>
      <c r="K946" s="110"/>
      <c r="L946" s="110"/>
      <c r="M946" s="110"/>
      <c r="N946" s="110"/>
      <c r="O946" s="110"/>
      <c r="P946" s="110"/>
    </row>
    <row r="947" spans="10:16">
      <c r="J947" s="110"/>
      <c r="K947" s="110"/>
      <c r="L947" s="110"/>
      <c r="M947" s="110"/>
      <c r="N947" s="110"/>
      <c r="O947" s="110"/>
      <c r="P947" s="110"/>
    </row>
    <row r="948" spans="10:16">
      <c r="J948" s="110"/>
      <c r="K948" s="110"/>
      <c r="L948" s="110"/>
      <c r="M948" s="110"/>
      <c r="N948" s="110"/>
      <c r="O948" s="110"/>
      <c r="P948" s="110"/>
    </row>
    <row r="949" spans="10:16">
      <c r="J949" s="110"/>
      <c r="K949" s="110"/>
      <c r="L949" s="110"/>
      <c r="M949" s="110"/>
      <c r="N949" s="110"/>
      <c r="O949" s="110"/>
      <c r="P949" s="110"/>
    </row>
    <row r="950" spans="10:16">
      <c r="J950" s="110"/>
      <c r="K950" s="110"/>
      <c r="L950" s="110"/>
      <c r="M950" s="110"/>
      <c r="N950" s="110"/>
      <c r="O950" s="110"/>
      <c r="P950" s="110"/>
    </row>
    <row r="951" spans="10:16">
      <c r="J951" s="110"/>
      <c r="K951" s="110"/>
      <c r="L951" s="110"/>
      <c r="M951" s="110"/>
      <c r="N951" s="110"/>
      <c r="O951" s="110"/>
      <c r="P951" s="110"/>
    </row>
    <row r="952" spans="10:16">
      <c r="J952" s="110"/>
      <c r="K952" s="110"/>
      <c r="L952" s="110"/>
      <c r="M952" s="110"/>
      <c r="N952" s="110"/>
      <c r="O952" s="110"/>
      <c r="P952" s="110"/>
    </row>
    <row r="953" spans="10:16">
      <c r="J953" s="110"/>
      <c r="K953" s="110"/>
      <c r="L953" s="110"/>
      <c r="M953" s="110"/>
      <c r="N953" s="110"/>
      <c r="O953" s="110"/>
      <c r="P953" s="110"/>
    </row>
    <row r="954" spans="10:16">
      <c r="J954" s="110"/>
      <c r="K954" s="110"/>
      <c r="L954" s="110"/>
      <c r="M954" s="110"/>
      <c r="N954" s="110"/>
      <c r="O954" s="110"/>
      <c r="P954" s="110"/>
    </row>
    <row r="955" spans="10:16">
      <c r="J955" s="110"/>
      <c r="K955" s="110"/>
      <c r="L955" s="110"/>
      <c r="M955" s="110"/>
      <c r="N955" s="110"/>
      <c r="O955" s="110"/>
      <c r="P955" s="110"/>
    </row>
    <row r="956" spans="10:16">
      <c r="J956" s="110"/>
      <c r="K956" s="110"/>
      <c r="L956" s="110"/>
      <c r="M956" s="110"/>
      <c r="N956" s="110"/>
      <c r="O956" s="110"/>
      <c r="P956" s="110"/>
    </row>
    <row r="957" spans="10:16">
      <c r="J957" s="110"/>
      <c r="K957" s="110"/>
      <c r="L957" s="110"/>
      <c r="M957" s="110"/>
      <c r="N957" s="110"/>
      <c r="O957" s="110"/>
      <c r="P957" s="110"/>
    </row>
    <row r="958" spans="10:16">
      <c r="J958" s="110"/>
      <c r="K958" s="110"/>
      <c r="L958" s="110"/>
      <c r="M958" s="110"/>
      <c r="N958" s="110"/>
      <c r="O958" s="110"/>
      <c r="P958" s="110"/>
    </row>
    <row r="959" spans="10:16">
      <c r="J959" s="110"/>
      <c r="K959" s="110"/>
      <c r="L959" s="110"/>
      <c r="M959" s="110"/>
      <c r="N959" s="110"/>
      <c r="O959" s="110"/>
      <c r="P959" s="110"/>
    </row>
    <row r="960" spans="10:16">
      <c r="J960" s="110"/>
      <c r="K960" s="110"/>
      <c r="L960" s="110"/>
      <c r="M960" s="110"/>
      <c r="N960" s="110"/>
      <c r="O960" s="110"/>
      <c r="P960" s="110"/>
    </row>
    <row r="961" spans="10:16">
      <c r="J961" s="110"/>
      <c r="K961" s="110"/>
      <c r="L961" s="110"/>
      <c r="M961" s="110"/>
      <c r="N961" s="110"/>
      <c r="O961" s="110"/>
      <c r="P961" s="110"/>
    </row>
    <row r="962" spans="10:16">
      <c r="J962" s="110"/>
      <c r="K962" s="110"/>
      <c r="L962" s="110"/>
      <c r="M962" s="110"/>
      <c r="N962" s="110"/>
      <c r="O962" s="110"/>
      <c r="P962" s="110"/>
    </row>
    <row r="963" spans="10:16">
      <c r="J963" s="110"/>
      <c r="K963" s="110"/>
      <c r="L963" s="110"/>
      <c r="M963" s="110"/>
      <c r="N963" s="110"/>
      <c r="O963" s="110"/>
      <c r="P963" s="110"/>
    </row>
    <row r="964" spans="10:16">
      <c r="J964" s="110"/>
      <c r="K964" s="110"/>
      <c r="L964" s="110"/>
      <c r="M964" s="110"/>
      <c r="N964" s="110"/>
      <c r="O964" s="110"/>
      <c r="P964" s="110"/>
    </row>
    <row r="965" spans="10:16">
      <c r="J965" s="110"/>
      <c r="K965" s="110"/>
      <c r="L965" s="110"/>
      <c r="M965" s="110"/>
      <c r="N965" s="110"/>
      <c r="O965" s="110"/>
      <c r="P965" s="110"/>
    </row>
    <row r="966" spans="10:16">
      <c r="J966" s="110"/>
      <c r="K966" s="110"/>
      <c r="L966" s="110"/>
      <c r="M966" s="110"/>
      <c r="N966" s="110"/>
      <c r="O966" s="110"/>
      <c r="P966" s="110"/>
    </row>
    <row r="967" spans="10:16">
      <c r="J967" s="110"/>
      <c r="K967" s="110"/>
      <c r="L967" s="110"/>
      <c r="M967" s="110"/>
      <c r="N967" s="110"/>
      <c r="O967" s="110"/>
      <c r="P967" s="110"/>
    </row>
    <row r="968" spans="10:16">
      <c r="J968" s="110"/>
      <c r="K968" s="110"/>
      <c r="L968" s="110"/>
      <c r="M968" s="110"/>
      <c r="N968" s="110"/>
      <c r="O968" s="110"/>
      <c r="P968" s="110"/>
    </row>
    <row r="969" spans="10:16">
      <c r="J969" s="110"/>
      <c r="K969" s="110"/>
      <c r="L969" s="110"/>
      <c r="M969" s="110"/>
      <c r="N969" s="110"/>
      <c r="O969" s="110"/>
      <c r="P969" s="110"/>
    </row>
    <row r="970" spans="10:16">
      <c r="J970" s="110"/>
      <c r="K970" s="110"/>
      <c r="L970" s="110"/>
      <c r="M970" s="110"/>
      <c r="N970" s="110"/>
      <c r="O970" s="110"/>
      <c r="P970" s="110"/>
    </row>
    <row r="971" spans="10:16">
      <c r="J971" s="110"/>
      <c r="K971" s="110"/>
      <c r="L971" s="110"/>
      <c r="M971" s="110"/>
      <c r="N971" s="110"/>
      <c r="O971" s="110"/>
      <c r="P971" s="110"/>
    </row>
    <row r="972" spans="10:16">
      <c r="J972" s="110"/>
      <c r="K972" s="110"/>
      <c r="L972" s="110"/>
      <c r="M972" s="110"/>
      <c r="N972" s="110"/>
      <c r="O972" s="110"/>
      <c r="P972" s="110"/>
    </row>
    <row r="973" spans="10:16">
      <c r="J973" s="110"/>
      <c r="K973" s="110"/>
      <c r="L973" s="110"/>
      <c r="M973" s="110"/>
      <c r="N973" s="110"/>
      <c r="O973" s="110"/>
      <c r="P973" s="110"/>
    </row>
    <row r="974" spans="10:16">
      <c r="J974" s="110"/>
      <c r="K974" s="110"/>
      <c r="L974" s="110"/>
      <c r="M974" s="110"/>
      <c r="N974" s="110"/>
      <c r="O974" s="110"/>
      <c r="P974" s="110"/>
    </row>
    <row r="975" spans="10:16">
      <c r="J975" s="110"/>
      <c r="K975" s="110"/>
      <c r="L975" s="110"/>
      <c r="M975" s="110"/>
      <c r="N975" s="110"/>
      <c r="O975" s="110"/>
      <c r="P975" s="110"/>
    </row>
    <row r="976" spans="10:16">
      <c r="J976" s="110"/>
      <c r="K976" s="110"/>
      <c r="L976" s="110"/>
      <c r="M976" s="110"/>
      <c r="N976" s="110"/>
      <c r="O976" s="110"/>
      <c r="P976" s="110"/>
    </row>
    <row r="977" spans="10:16">
      <c r="J977" s="110"/>
      <c r="K977" s="110"/>
      <c r="L977" s="110"/>
      <c r="M977" s="110"/>
      <c r="N977" s="110"/>
      <c r="O977" s="110"/>
      <c r="P977" s="110"/>
    </row>
    <row r="978" spans="10:16">
      <c r="J978" s="110"/>
      <c r="K978" s="110"/>
      <c r="L978" s="110"/>
      <c r="M978" s="110"/>
      <c r="N978" s="110"/>
      <c r="O978" s="110"/>
      <c r="P978" s="110"/>
    </row>
    <row r="979" spans="10:16">
      <c r="J979" s="110"/>
      <c r="K979" s="110"/>
      <c r="L979" s="110"/>
      <c r="M979" s="110"/>
      <c r="N979" s="110"/>
      <c r="O979" s="110"/>
      <c r="P979" s="110"/>
    </row>
    <row r="980" spans="10:16">
      <c r="J980" s="110"/>
      <c r="K980" s="110"/>
      <c r="L980" s="110"/>
      <c r="M980" s="110"/>
      <c r="N980" s="110"/>
      <c r="O980" s="110"/>
      <c r="P980" s="110"/>
    </row>
    <row r="981" spans="10:16">
      <c r="J981" s="110"/>
      <c r="K981" s="110"/>
      <c r="L981" s="110"/>
      <c r="M981" s="110"/>
      <c r="N981" s="110"/>
      <c r="O981" s="110"/>
      <c r="P981" s="110"/>
    </row>
    <row r="982" spans="10:16">
      <c r="J982" s="110"/>
      <c r="K982" s="110"/>
      <c r="L982" s="110"/>
      <c r="M982" s="110"/>
      <c r="N982" s="110"/>
      <c r="O982" s="110"/>
      <c r="P982" s="110"/>
    </row>
    <row r="983" spans="10:16">
      <c r="J983" s="110"/>
      <c r="K983" s="110"/>
      <c r="L983" s="110"/>
      <c r="M983" s="110"/>
      <c r="N983" s="110"/>
      <c r="O983" s="110"/>
      <c r="P983" s="110"/>
    </row>
    <row r="984" spans="10:16">
      <c r="J984" s="110"/>
      <c r="K984" s="110"/>
      <c r="L984" s="110"/>
      <c r="M984" s="110"/>
      <c r="N984" s="110"/>
      <c r="O984" s="110"/>
      <c r="P984" s="110"/>
    </row>
    <row r="985" spans="10:16">
      <c r="J985" s="110"/>
      <c r="K985" s="110"/>
      <c r="L985" s="110"/>
      <c r="M985" s="110"/>
      <c r="N985" s="110"/>
      <c r="O985" s="110"/>
      <c r="P985" s="110"/>
    </row>
    <row r="986" spans="10:16">
      <c r="J986" s="110"/>
      <c r="K986" s="110"/>
      <c r="L986" s="110"/>
      <c r="M986" s="110"/>
      <c r="N986" s="110"/>
      <c r="O986" s="110"/>
      <c r="P986" s="110"/>
    </row>
    <row r="987" spans="10:16">
      <c r="J987" s="110"/>
      <c r="K987" s="110"/>
      <c r="L987" s="110"/>
      <c r="M987" s="110"/>
      <c r="N987" s="110"/>
      <c r="O987" s="110"/>
      <c r="P987" s="110"/>
    </row>
    <row r="988" spans="10:16">
      <c r="J988" s="110"/>
      <c r="K988" s="110"/>
      <c r="L988" s="110"/>
      <c r="M988" s="110"/>
      <c r="N988" s="110"/>
      <c r="O988" s="110"/>
      <c r="P988" s="110"/>
    </row>
    <row r="989" spans="10:16">
      <c r="J989" s="110"/>
      <c r="K989" s="110"/>
      <c r="L989" s="110"/>
      <c r="M989" s="110"/>
      <c r="N989" s="110"/>
      <c r="O989" s="110"/>
      <c r="P989" s="110"/>
    </row>
    <row r="990" spans="10:16">
      <c r="J990" s="110"/>
      <c r="K990" s="110"/>
      <c r="L990" s="110"/>
      <c r="M990" s="110"/>
      <c r="N990" s="110"/>
      <c r="O990" s="110"/>
      <c r="P990" s="110"/>
    </row>
    <row r="991" spans="10:16">
      <c r="J991" s="110"/>
      <c r="K991" s="110"/>
      <c r="L991" s="110"/>
      <c r="M991" s="110"/>
      <c r="N991" s="110"/>
      <c r="O991" s="110"/>
      <c r="P991" s="110"/>
    </row>
    <row r="992" spans="10:16">
      <c r="J992" s="110"/>
      <c r="K992" s="110"/>
      <c r="L992" s="110"/>
      <c r="M992" s="110"/>
      <c r="N992" s="110"/>
      <c r="O992" s="110"/>
      <c r="P992" s="110"/>
    </row>
    <row r="993" spans="10:16">
      <c r="J993" s="110"/>
      <c r="K993" s="110"/>
      <c r="L993" s="110"/>
      <c r="M993" s="110"/>
      <c r="N993" s="110"/>
      <c r="O993" s="110"/>
      <c r="P993" s="110"/>
    </row>
    <row r="994" spans="10:16">
      <c r="J994" s="110"/>
      <c r="K994" s="110"/>
      <c r="L994" s="110"/>
      <c r="M994" s="110"/>
      <c r="N994" s="110"/>
      <c r="O994" s="110"/>
      <c r="P994" s="110"/>
    </row>
    <row r="995" spans="10:16">
      <c r="J995" s="110"/>
      <c r="K995" s="110"/>
      <c r="L995" s="110"/>
      <c r="M995" s="110"/>
      <c r="N995" s="110"/>
      <c r="O995" s="110"/>
      <c r="P995" s="110"/>
    </row>
    <row r="996" spans="10:16">
      <c r="J996" s="110"/>
      <c r="K996" s="110"/>
      <c r="L996" s="110"/>
      <c r="M996" s="110"/>
      <c r="N996" s="110"/>
      <c r="O996" s="110"/>
      <c r="P996" s="110"/>
    </row>
    <row r="997" spans="10:16">
      <c r="J997" s="110"/>
      <c r="K997" s="110"/>
      <c r="L997" s="110"/>
      <c r="M997" s="110"/>
      <c r="N997" s="110"/>
      <c r="O997" s="110"/>
      <c r="P997" s="110"/>
    </row>
    <row r="998" spans="10:16">
      <c r="J998" s="110"/>
      <c r="K998" s="110"/>
      <c r="L998" s="110"/>
      <c r="M998" s="110"/>
      <c r="N998" s="110"/>
      <c r="O998" s="110"/>
      <c r="P998" s="110"/>
    </row>
    <row r="999" spans="10:16">
      <c r="J999" s="110"/>
      <c r="K999" s="110"/>
      <c r="L999" s="110"/>
      <c r="M999" s="110"/>
      <c r="N999" s="110"/>
      <c r="O999" s="110"/>
      <c r="P999" s="110"/>
    </row>
    <row r="1000" spans="10:16">
      <c r="J1000" s="110"/>
      <c r="K1000" s="110"/>
      <c r="L1000" s="110"/>
      <c r="M1000" s="110"/>
      <c r="N1000" s="110"/>
      <c r="O1000" s="110"/>
      <c r="P1000" s="110"/>
    </row>
    <row r="1001" spans="10:16">
      <c r="J1001" s="110"/>
      <c r="K1001" s="110"/>
      <c r="L1001" s="110"/>
      <c r="M1001" s="110"/>
      <c r="N1001" s="110"/>
      <c r="O1001" s="110"/>
      <c r="P1001" s="110"/>
    </row>
    <row r="1002" spans="10:16">
      <c r="J1002" s="110"/>
      <c r="K1002" s="110"/>
      <c r="L1002" s="110"/>
      <c r="M1002" s="110"/>
      <c r="N1002" s="110"/>
      <c r="O1002" s="110"/>
      <c r="P1002" s="110"/>
    </row>
    <row r="1003" spans="10:16">
      <c r="J1003" s="110"/>
      <c r="K1003" s="110"/>
      <c r="L1003" s="110"/>
      <c r="M1003" s="110"/>
      <c r="N1003" s="110"/>
      <c r="O1003" s="110"/>
      <c r="P1003" s="110"/>
    </row>
    <row r="1004" spans="10:16">
      <c r="J1004" s="110"/>
      <c r="K1004" s="110"/>
      <c r="L1004" s="110"/>
      <c r="M1004" s="110"/>
      <c r="N1004" s="110"/>
      <c r="O1004" s="110"/>
      <c r="P1004" s="110"/>
    </row>
    <row r="1005" spans="10:16">
      <c r="J1005" s="110"/>
      <c r="K1005" s="110"/>
      <c r="L1005" s="110"/>
      <c r="M1005" s="110"/>
      <c r="N1005" s="110"/>
      <c r="O1005" s="110"/>
      <c r="P1005" s="110"/>
    </row>
    <row r="1006" spans="10:16">
      <c r="J1006" s="110"/>
      <c r="K1006" s="110"/>
      <c r="L1006" s="110"/>
      <c r="M1006" s="110"/>
      <c r="N1006" s="110"/>
      <c r="O1006" s="110"/>
      <c r="P1006" s="110"/>
    </row>
    <row r="1007" spans="10:16">
      <c r="J1007" s="110"/>
      <c r="K1007" s="110"/>
      <c r="L1007" s="110"/>
      <c r="M1007" s="110"/>
      <c r="N1007" s="110"/>
      <c r="O1007" s="110"/>
      <c r="P1007" s="110"/>
    </row>
    <row r="1008" spans="10:16">
      <c r="J1008" s="110"/>
      <c r="K1008" s="110"/>
      <c r="L1008" s="110"/>
      <c r="M1008" s="110"/>
      <c r="N1008" s="110"/>
      <c r="O1008" s="110"/>
      <c r="P1008" s="110"/>
    </row>
    <row r="1009" spans="10:16">
      <c r="J1009" s="110"/>
      <c r="K1009" s="110"/>
      <c r="L1009" s="110"/>
      <c r="M1009" s="110"/>
      <c r="N1009" s="110"/>
      <c r="O1009" s="110"/>
      <c r="P1009" s="110"/>
    </row>
    <row r="1010" spans="10:16">
      <c r="J1010" s="110"/>
      <c r="K1010" s="110"/>
      <c r="L1010" s="110"/>
      <c r="M1010" s="110"/>
      <c r="N1010" s="110"/>
      <c r="O1010" s="110"/>
      <c r="P1010" s="110"/>
    </row>
    <row r="1011" spans="10:16">
      <c r="J1011" s="110"/>
      <c r="K1011" s="110"/>
      <c r="L1011" s="110"/>
      <c r="M1011" s="110"/>
      <c r="N1011" s="110"/>
      <c r="O1011" s="110"/>
      <c r="P1011" s="110"/>
    </row>
    <row r="1012" spans="10:16">
      <c r="J1012" s="110"/>
      <c r="K1012" s="110"/>
      <c r="L1012" s="110"/>
      <c r="M1012" s="110"/>
      <c r="N1012" s="110"/>
      <c r="O1012" s="110"/>
      <c r="P1012" s="110"/>
    </row>
    <row r="1013" spans="10:16">
      <c r="J1013" s="110"/>
      <c r="K1013" s="110"/>
      <c r="L1013" s="110"/>
      <c r="M1013" s="110"/>
      <c r="N1013" s="110"/>
      <c r="O1013" s="110"/>
      <c r="P1013" s="110"/>
    </row>
    <row r="1014" spans="10:16">
      <c r="J1014" s="110"/>
      <c r="K1014" s="110"/>
      <c r="L1014" s="110"/>
      <c r="M1014" s="110"/>
      <c r="N1014" s="110"/>
      <c r="O1014" s="110"/>
      <c r="P1014" s="110"/>
    </row>
    <row r="1015" spans="10:16">
      <c r="J1015" s="110"/>
      <c r="K1015" s="110"/>
      <c r="L1015" s="110"/>
      <c r="M1015" s="110"/>
      <c r="N1015" s="110"/>
      <c r="O1015" s="110"/>
      <c r="P1015" s="110"/>
    </row>
    <row r="1016" spans="10:16">
      <c r="J1016" s="110"/>
      <c r="K1016" s="110"/>
      <c r="L1016" s="110"/>
      <c r="M1016" s="110"/>
      <c r="N1016" s="110"/>
      <c r="O1016" s="110"/>
      <c r="P1016" s="110"/>
    </row>
    <row r="1017" spans="10:16">
      <c r="J1017" s="110"/>
      <c r="K1017" s="110"/>
      <c r="L1017" s="110"/>
      <c r="M1017" s="110"/>
      <c r="N1017" s="110"/>
      <c r="O1017" s="110"/>
      <c r="P1017" s="110"/>
    </row>
    <row r="1018" spans="10:16">
      <c r="J1018" s="110"/>
      <c r="K1018" s="110"/>
      <c r="L1018" s="110"/>
      <c r="M1018" s="110"/>
      <c r="N1018" s="110"/>
      <c r="O1018" s="110"/>
      <c r="P1018" s="110"/>
    </row>
    <row r="1019" spans="10:16">
      <c r="J1019" s="110"/>
      <c r="K1019" s="110"/>
      <c r="L1019" s="110"/>
      <c r="M1019" s="110"/>
      <c r="N1019" s="110"/>
      <c r="O1019" s="110"/>
      <c r="P1019" s="110"/>
    </row>
    <row r="1020" spans="10:16">
      <c r="J1020" s="110"/>
      <c r="K1020" s="110"/>
      <c r="L1020" s="110"/>
      <c r="M1020" s="110"/>
      <c r="N1020" s="110"/>
      <c r="O1020" s="110"/>
      <c r="P1020" s="110"/>
    </row>
    <row r="1021" spans="10:16">
      <c r="J1021" s="110"/>
      <c r="K1021" s="110"/>
      <c r="L1021" s="110"/>
      <c r="M1021" s="110"/>
      <c r="N1021" s="110"/>
      <c r="O1021" s="110"/>
      <c r="P1021" s="110"/>
    </row>
    <row r="1022" spans="10:16">
      <c r="J1022" s="110"/>
      <c r="K1022" s="110"/>
      <c r="L1022" s="110"/>
      <c r="M1022" s="110"/>
      <c r="N1022" s="110"/>
      <c r="O1022" s="110"/>
      <c r="P1022" s="110"/>
    </row>
    <row r="1023" spans="10:16">
      <c r="J1023" s="110"/>
      <c r="K1023" s="110"/>
      <c r="L1023" s="110"/>
      <c r="M1023" s="110"/>
      <c r="N1023" s="110"/>
      <c r="O1023" s="110"/>
      <c r="P1023" s="110"/>
    </row>
    <row r="1024" spans="10:16">
      <c r="J1024" s="110"/>
      <c r="K1024" s="110"/>
      <c r="L1024" s="110"/>
      <c r="M1024" s="110"/>
      <c r="N1024" s="110"/>
      <c r="O1024" s="110"/>
      <c r="P1024" s="110"/>
    </row>
    <row r="1025" spans="10:16">
      <c r="J1025" s="110"/>
      <c r="K1025" s="110"/>
      <c r="L1025" s="110"/>
      <c r="M1025" s="110"/>
      <c r="N1025" s="110"/>
      <c r="O1025" s="110"/>
      <c r="P1025" s="110"/>
    </row>
    <row r="1026" spans="10:16">
      <c r="J1026" s="110"/>
      <c r="K1026" s="110"/>
      <c r="L1026" s="110"/>
      <c r="M1026" s="110"/>
      <c r="N1026" s="110"/>
      <c r="O1026" s="110"/>
      <c r="P1026" s="110"/>
    </row>
    <row r="1027" spans="10:16">
      <c r="J1027" s="110"/>
      <c r="K1027" s="110"/>
      <c r="L1027" s="110"/>
      <c r="M1027" s="110"/>
      <c r="N1027" s="110"/>
      <c r="O1027" s="110"/>
      <c r="P1027" s="110"/>
    </row>
    <row r="1028" spans="10:16">
      <c r="J1028" s="110"/>
      <c r="K1028" s="110"/>
      <c r="L1028" s="110"/>
      <c r="M1028" s="110"/>
      <c r="N1028" s="110"/>
      <c r="O1028" s="110"/>
      <c r="P1028" s="110"/>
    </row>
    <row r="1029" spans="10:16">
      <c r="J1029" s="110"/>
      <c r="K1029" s="110"/>
      <c r="L1029" s="110"/>
      <c r="M1029" s="110"/>
      <c r="N1029" s="110"/>
      <c r="O1029" s="110"/>
      <c r="P1029" s="110"/>
    </row>
    <row r="1030" spans="10:16">
      <c r="J1030" s="110"/>
      <c r="K1030" s="110"/>
      <c r="L1030" s="110"/>
      <c r="M1030" s="110"/>
      <c r="N1030" s="110"/>
      <c r="O1030" s="110"/>
      <c r="P1030" s="110"/>
    </row>
    <row r="1031" spans="10:16">
      <c r="J1031" s="110"/>
      <c r="K1031" s="110"/>
      <c r="L1031" s="110"/>
      <c r="M1031" s="110"/>
      <c r="N1031" s="110"/>
      <c r="O1031" s="110"/>
      <c r="P1031" s="110"/>
    </row>
    <row r="1032" spans="10:16">
      <c r="J1032" s="110"/>
      <c r="K1032" s="110"/>
      <c r="L1032" s="110"/>
      <c r="M1032" s="110"/>
      <c r="N1032" s="110"/>
      <c r="O1032" s="110"/>
      <c r="P1032" s="110"/>
    </row>
    <row r="1033" spans="10:16">
      <c r="J1033" s="110"/>
      <c r="K1033" s="110"/>
      <c r="L1033" s="110"/>
      <c r="M1033" s="110"/>
      <c r="N1033" s="110"/>
      <c r="O1033" s="110"/>
      <c r="P1033" s="110"/>
    </row>
    <row r="1034" spans="10:16">
      <c r="J1034" s="110"/>
      <c r="K1034" s="110"/>
      <c r="L1034" s="110"/>
      <c r="M1034" s="110"/>
      <c r="N1034" s="110"/>
      <c r="O1034" s="110"/>
      <c r="P1034" s="110"/>
    </row>
    <row r="1035" spans="10:16">
      <c r="J1035" s="110"/>
      <c r="K1035" s="110"/>
      <c r="L1035" s="110"/>
      <c r="M1035" s="110"/>
      <c r="N1035" s="110"/>
      <c r="O1035" s="110"/>
      <c r="P1035" s="110"/>
    </row>
    <row r="1036" spans="10:16">
      <c r="J1036" s="110"/>
      <c r="K1036" s="110"/>
      <c r="L1036" s="110"/>
      <c r="M1036" s="110"/>
      <c r="N1036" s="110"/>
      <c r="O1036" s="110"/>
      <c r="P1036" s="110"/>
    </row>
    <row r="1037" spans="10:16">
      <c r="J1037" s="110"/>
      <c r="K1037" s="110"/>
      <c r="L1037" s="110"/>
      <c r="M1037" s="110"/>
      <c r="N1037" s="110"/>
      <c r="O1037" s="110"/>
      <c r="P1037" s="110"/>
    </row>
    <row r="1038" spans="10:16">
      <c r="J1038" s="110"/>
      <c r="K1038" s="110"/>
      <c r="L1038" s="110"/>
      <c r="M1038" s="110"/>
      <c r="N1038" s="110"/>
      <c r="O1038" s="110"/>
      <c r="P1038" s="110"/>
    </row>
    <row r="1039" spans="10:16">
      <c r="J1039" s="110"/>
      <c r="K1039" s="110"/>
      <c r="L1039" s="110"/>
      <c r="M1039" s="110"/>
      <c r="N1039" s="110"/>
      <c r="O1039" s="110"/>
      <c r="P1039" s="110"/>
    </row>
    <row r="1040" spans="10:16">
      <c r="J1040" s="110"/>
      <c r="K1040" s="110"/>
      <c r="L1040" s="110"/>
      <c r="M1040" s="110"/>
      <c r="N1040" s="110"/>
      <c r="O1040" s="110"/>
      <c r="P1040" s="110"/>
    </row>
    <row r="1041" spans="10:16">
      <c r="J1041" s="110"/>
      <c r="K1041" s="110"/>
      <c r="L1041" s="110"/>
      <c r="M1041" s="110"/>
      <c r="N1041" s="110"/>
      <c r="O1041" s="110"/>
      <c r="P1041" s="110"/>
    </row>
    <row r="1042" spans="10:16">
      <c r="J1042" s="110"/>
      <c r="K1042" s="110"/>
      <c r="L1042" s="110"/>
      <c r="M1042" s="110"/>
      <c r="N1042" s="110"/>
      <c r="O1042" s="110"/>
      <c r="P1042" s="110"/>
    </row>
    <row r="1043" spans="10:16">
      <c r="J1043" s="110"/>
      <c r="K1043" s="110"/>
      <c r="L1043" s="110"/>
      <c r="M1043" s="110"/>
      <c r="N1043" s="110"/>
      <c r="O1043" s="110"/>
      <c r="P1043" s="110"/>
    </row>
    <row r="1044" spans="10:16">
      <c r="J1044" s="110"/>
      <c r="K1044" s="110"/>
      <c r="L1044" s="110"/>
      <c r="M1044" s="110"/>
      <c r="N1044" s="110"/>
      <c r="O1044" s="110"/>
      <c r="P1044" s="110"/>
    </row>
    <row r="1045" spans="10:16">
      <c r="J1045" s="110"/>
      <c r="K1045" s="110"/>
      <c r="L1045" s="110"/>
      <c r="M1045" s="110"/>
      <c r="N1045" s="110"/>
      <c r="O1045" s="110"/>
      <c r="P1045" s="110"/>
    </row>
    <row r="1046" spans="10:16">
      <c r="J1046" s="110"/>
      <c r="K1046" s="110"/>
      <c r="L1046" s="110"/>
      <c r="M1046" s="110"/>
      <c r="N1046" s="110"/>
      <c r="O1046" s="110"/>
      <c r="P1046" s="110"/>
    </row>
    <row r="1047" spans="10:16">
      <c r="J1047" s="110"/>
      <c r="K1047" s="110"/>
      <c r="L1047" s="110"/>
      <c r="M1047" s="110"/>
      <c r="N1047" s="110"/>
      <c r="O1047" s="110"/>
      <c r="P1047" s="110"/>
    </row>
    <row r="1048" spans="10:16">
      <c r="J1048" s="110"/>
      <c r="K1048" s="110"/>
      <c r="L1048" s="110"/>
      <c r="M1048" s="110"/>
      <c r="N1048" s="110"/>
      <c r="O1048" s="110"/>
      <c r="P1048" s="110"/>
    </row>
    <row r="1049" spans="10:16">
      <c r="J1049" s="110"/>
      <c r="K1049" s="110"/>
      <c r="L1049" s="110"/>
      <c r="M1049" s="110"/>
      <c r="N1049" s="110"/>
      <c r="O1049" s="110"/>
      <c r="P1049" s="110"/>
    </row>
    <row r="1050" spans="10:16">
      <c r="J1050" s="110"/>
      <c r="K1050" s="110"/>
      <c r="L1050" s="110"/>
      <c r="M1050" s="110"/>
      <c r="N1050" s="110"/>
      <c r="O1050" s="110"/>
      <c r="P1050" s="110"/>
    </row>
    <row r="1051" spans="10:16">
      <c r="J1051" s="110"/>
      <c r="K1051" s="110"/>
      <c r="L1051" s="110"/>
      <c r="M1051" s="110"/>
      <c r="N1051" s="110"/>
      <c r="O1051" s="110"/>
      <c r="P1051" s="110"/>
    </row>
    <row r="1052" spans="10:16">
      <c r="J1052" s="110"/>
      <c r="K1052" s="110"/>
      <c r="L1052" s="110"/>
      <c r="M1052" s="110"/>
      <c r="N1052" s="110"/>
      <c r="O1052" s="110"/>
      <c r="P1052" s="110"/>
    </row>
    <row r="1053" spans="10:16">
      <c r="J1053" s="110"/>
      <c r="K1053" s="110"/>
      <c r="L1053" s="110"/>
      <c r="M1053" s="110"/>
      <c r="N1053" s="110"/>
      <c r="O1053" s="110"/>
      <c r="P1053" s="110"/>
    </row>
    <row r="1054" spans="10:16">
      <c r="J1054" s="110"/>
      <c r="K1054" s="110"/>
      <c r="L1054" s="110"/>
      <c r="M1054" s="110"/>
      <c r="N1054" s="110"/>
      <c r="O1054" s="110"/>
      <c r="P1054" s="110"/>
    </row>
    <row r="1055" spans="10:16">
      <c r="J1055" s="110"/>
      <c r="K1055" s="110"/>
      <c r="L1055" s="110"/>
      <c r="M1055" s="110"/>
      <c r="N1055" s="110"/>
      <c r="O1055" s="110"/>
      <c r="P1055" s="110"/>
    </row>
    <row r="1056" spans="10:16">
      <c r="J1056" s="110"/>
      <c r="K1056" s="110"/>
      <c r="L1056" s="110"/>
      <c r="M1056" s="110"/>
      <c r="N1056" s="110"/>
      <c r="O1056" s="110"/>
      <c r="P1056" s="110"/>
    </row>
    <row r="1057" spans="10:16">
      <c r="J1057" s="110"/>
      <c r="K1057" s="110"/>
      <c r="L1057" s="110"/>
      <c r="M1057" s="110"/>
      <c r="N1057" s="110"/>
      <c r="O1057" s="110"/>
      <c r="P1057" s="110"/>
    </row>
    <row r="1058" spans="10:16">
      <c r="J1058" s="110"/>
      <c r="K1058" s="110"/>
      <c r="L1058" s="110"/>
      <c r="M1058" s="110"/>
      <c r="N1058" s="110"/>
      <c r="O1058" s="110"/>
      <c r="P1058" s="110"/>
    </row>
    <row r="1059" spans="10:16">
      <c r="J1059" s="110"/>
      <c r="K1059" s="110"/>
      <c r="L1059" s="110"/>
      <c r="M1059" s="110"/>
      <c r="N1059" s="110"/>
      <c r="O1059" s="110"/>
      <c r="P1059" s="110"/>
    </row>
    <row r="1060" spans="10:16">
      <c r="J1060" s="110"/>
      <c r="K1060" s="110"/>
      <c r="L1060" s="110"/>
      <c r="M1060" s="110"/>
      <c r="N1060" s="110"/>
      <c r="O1060" s="110"/>
      <c r="P1060" s="110"/>
    </row>
    <row r="1061" spans="10:16">
      <c r="J1061" s="110"/>
      <c r="K1061" s="110"/>
      <c r="L1061" s="110"/>
      <c r="M1061" s="110"/>
      <c r="N1061" s="110"/>
      <c r="O1061" s="110"/>
      <c r="P1061" s="110"/>
    </row>
    <row r="1062" spans="10:16">
      <c r="J1062" s="110"/>
      <c r="K1062" s="110"/>
      <c r="L1062" s="110"/>
      <c r="M1062" s="110"/>
      <c r="N1062" s="110"/>
      <c r="O1062" s="110"/>
      <c r="P1062" s="110"/>
    </row>
    <row r="1063" spans="10:16">
      <c r="J1063" s="110"/>
      <c r="K1063" s="110"/>
      <c r="L1063" s="110"/>
      <c r="M1063" s="110"/>
      <c r="N1063" s="110"/>
      <c r="O1063" s="110"/>
      <c r="P1063" s="110"/>
    </row>
    <row r="1064" spans="10:16">
      <c r="J1064" s="110"/>
      <c r="K1064" s="110"/>
      <c r="L1064" s="110"/>
      <c r="M1064" s="110"/>
      <c r="N1064" s="110"/>
      <c r="O1064" s="110"/>
      <c r="P1064" s="110"/>
    </row>
    <row r="1065" spans="10:16">
      <c r="J1065" s="110"/>
      <c r="K1065" s="110"/>
      <c r="L1065" s="110"/>
      <c r="M1065" s="110"/>
      <c r="N1065" s="110"/>
      <c r="O1065" s="110"/>
      <c r="P1065" s="110"/>
    </row>
    <row r="1066" spans="10:16">
      <c r="J1066" s="110"/>
      <c r="K1066" s="110"/>
      <c r="L1066" s="110"/>
      <c r="M1066" s="110"/>
      <c r="N1066" s="110"/>
      <c r="O1066" s="110"/>
      <c r="P1066" s="110"/>
    </row>
    <row r="1067" spans="10:16">
      <c r="J1067" s="110"/>
      <c r="K1067" s="110"/>
      <c r="L1067" s="110"/>
      <c r="M1067" s="110"/>
      <c r="N1067" s="110"/>
      <c r="O1067" s="110"/>
      <c r="P1067" s="110"/>
    </row>
    <row r="1068" spans="10:16">
      <c r="J1068" s="110"/>
      <c r="K1068" s="110"/>
      <c r="L1068" s="110"/>
      <c r="M1068" s="110"/>
      <c r="N1068" s="110"/>
      <c r="O1068" s="110"/>
      <c r="P1068" s="110"/>
    </row>
    <row r="1069" spans="10:16">
      <c r="J1069" s="110"/>
      <c r="K1069" s="110"/>
      <c r="L1069" s="110"/>
      <c r="M1069" s="110"/>
      <c r="N1069" s="110"/>
      <c r="O1069" s="110"/>
      <c r="P1069" s="110"/>
    </row>
    <row r="1070" spans="10:16">
      <c r="J1070" s="110"/>
      <c r="K1070" s="110"/>
      <c r="L1070" s="110"/>
      <c r="M1070" s="110"/>
      <c r="N1070" s="110"/>
      <c r="O1070" s="110"/>
      <c r="P1070" s="110"/>
    </row>
    <row r="1071" spans="10:16">
      <c r="J1071" s="110"/>
      <c r="K1071" s="110"/>
      <c r="L1071" s="110"/>
      <c r="M1071" s="110"/>
      <c r="N1071" s="110"/>
      <c r="O1071" s="110"/>
      <c r="P1071" s="110"/>
    </row>
    <row r="1072" spans="10:16">
      <c r="J1072" s="110"/>
      <c r="K1072" s="110"/>
      <c r="L1072" s="110"/>
      <c r="M1072" s="110"/>
      <c r="N1072" s="110"/>
      <c r="O1072" s="110"/>
      <c r="P1072" s="110"/>
    </row>
    <row r="1073" spans="10:16">
      <c r="J1073" s="110"/>
      <c r="K1073" s="110"/>
      <c r="L1073" s="110"/>
      <c r="M1073" s="110"/>
      <c r="N1073" s="110"/>
      <c r="O1073" s="110"/>
      <c r="P1073" s="110"/>
    </row>
  </sheetData>
  <autoFilter ref="A5:CK468"/>
  <mergeCells count="1">
    <mergeCell ref="W4:X4"/>
  </mergeCells>
  <conditionalFormatting sqref="A1:A1048576">
    <cfRule type="duplicateValues" dxfId="4" priority="5"/>
  </conditionalFormatting>
  <conditionalFormatting sqref="CC1:CC1048576">
    <cfRule type="duplicateValues" dxfId="3" priority="1"/>
    <cfRule type="duplicateValues" dxfId="2" priority="2"/>
    <cfRule type="duplicateValues" dxfId="1" priority="3"/>
    <cfRule type="duplicateValues" dxfId="0" priority="4"/>
  </conditionalFormatting>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249977111117893"/>
  </sheetPr>
  <dimension ref="A1"/>
  <sheetViews>
    <sheetView workbookViewId="0">
      <selection activeCell="I34" sqref="I34"/>
    </sheetView>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360"/>
  <sheetViews>
    <sheetView view="pageBreakPreview" zoomScale="120" zoomScaleNormal="120" zoomScaleSheetLayoutView="120" workbookViewId="0">
      <selection activeCell="C6" sqref="C6"/>
    </sheetView>
  </sheetViews>
  <sheetFormatPr defaultColWidth="9.140625" defaultRowHeight="15"/>
  <cols>
    <col min="1" max="1" width="9.28515625" style="447" customWidth="1"/>
    <col min="2" max="2" width="15.42578125" style="447" customWidth="1"/>
    <col min="3" max="3" width="10.85546875" style="447" customWidth="1"/>
    <col min="4" max="4" width="11.5703125" style="447" customWidth="1"/>
    <col min="5" max="5" width="10.85546875" style="447" customWidth="1"/>
    <col min="6" max="6" width="0.7109375" style="447" customWidth="1"/>
    <col min="7" max="9" width="10.7109375" style="1042" hidden="1" customWidth="1"/>
    <col min="10" max="10" width="9.28515625" style="447" customWidth="1"/>
    <col min="11" max="11" width="15.42578125" style="447" customWidth="1"/>
    <col min="12" max="12" width="10.85546875" style="447" customWidth="1"/>
    <col min="13" max="13" width="11.5703125" style="447" customWidth="1"/>
    <col min="14" max="14" width="10.85546875" style="447" customWidth="1"/>
    <col min="15" max="15" width="0.7109375" style="447" customWidth="1"/>
    <col min="16" max="18" width="10.7109375" style="447" hidden="1" customWidth="1"/>
    <col min="19" max="19" width="9.28515625" style="447" customWidth="1"/>
    <col min="20" max="20" width="15.42578125" style="447" customWidth="1"/>
    <col min="21" max="21" width="10.85546875" style="447" customWidth="1"/>
    <col min="22" max="22" width="11.5703125" style="447" customWidth="1"/>
    <col min="23" max="23" width="10.85546875" style="447" customWidth="1"/>
    <col min="24" max="24" width="1" style="447" customWidth="1"/>
    <col min="25" max="26" width="10.7109375" style="447" hidden="1" customWidth="1"/>
    <col min="27" max="27" width="9.140625" style="447" hidden="1" customWidth="1"/>
    <col min="28" max="16384" width="9.140625" style="447"/>
  </cols>
  <sheetData>
    <row r="1" spans="1:28">
      <c r="X1" s="111"/>
    </row>
    <row r="2" spans="1:28">
      <c r="A2" s="1043" t="s">
        <v>8136</v>
      </c>
      <c r="B2" s="1682">
        <f>'IMPORT Wksht'!$F15</f>
        <v>0</v>
      </c>
      <c r="C2" s="1682"/>
      <c r="D2" s="1682"/>
      <c r="E2" s="1044" t="s">
        <v>8137</v>
      </c>
      <c r="F2" s="1045"/>
      <c r="G2" s="1046" t="e">
        <f>C5*C7*C9/1728/B6</f>
        <v>#DIV/0!</v>
      </c>
      <c r="H2" s="1047" t="e">
        <f>VLOOKUP(CONCATENATE(B7,"40H"),frghtnew,8,0)</f>
        <v>#N/A</v>
      </c>
      <c r="I2" s="1048">
        <f>'IMPORT Wksht'!$AE15</f>
        <v>0</v>
      </c>
      <c r="J2" s="1043" t="s">
        <v>8136</v>
      </c>
      <c r="K2" s="1682">
        <f>'IMPORT Wksht'!$F16</f>
        <v>0</v>
      </c>
      <c r="L2" s="1682"/>
      <c r="M2" s="1682"/>
      <c r="N2" s="1044" t="s">
        <v>8137</v>
      </c>
      <c r="O2" s="1045"/>
      <c r="P2" s="1046" t="e">
        <f>L5*L7*L9/1728/K6</f>
        <v>#DIV/0!</v>
      </c>
      <c r="Q2" s="1047" t="e">
        <f>VLOOKUP(CONCATENATE(K7,"40H"),frghtnew,8,0)</f>
        <v>#N/A</v>
      </c>
      <c r="R2" s="1048">
        <f>'IMPORT Wksht'!$AE16</f>
        <v>0</v>
      </c>
      <c r="S2" s="1043" t="s">
        <v>8136</v>
      </c>
      <c r="T2" s="1682">
        <f>'IMPORT Wksht'!$F17</f>
        <v>0</v>
      </c>
      <c r="U2" s="1682"/>
      <c r="V2" s="1682"/>
      <c r="W2" s="1044" t="s">
        <v>8137</v>
      </c>
      <c r="X2" s="1049"/>
      <c r="Y2" s="1050" t="e">
        <f>U5*U7*U9/1728/T6</f>
        <v>#DIV/0!</v>
      </c>
      <c r="Z2" s="1051" t="e">
        <f>VLOOKUP(CONCATENATE(T7,"40H"),frghtnew,8,0)</f>
        <v>#N/A</v>
      </c>
      <c r="AA2" s="1052">
        <f>'IMPORT Wksht'!$AE17</f>
        <v>0</v>
      </c>
      <c r="AB2" s="111"/>
    </row>
    <row r="3" spans="1:28">
      <c r="A3" s="1053" t="s">
        <v>8138</v>
      </c>
      <c r="B3" s="1054">
        <f>'IMPORT Wksht'!$D$5</f>
        <v>0</v>
      </c>
      <c r="C3" s="1698">
        <f>'IMPORT Wksht'!$D$6</f>
        <v>0</v>
      </c>
      <c r="D3" s="1698"/>
      <c r="E3" s="1055">
        <f>IFERROR(G2*H2+E5*B8+E5*I2+I3*1/B6,0)</f>
        <v>0</v>
      </c>
      <c r="F3" s="1056"/>
      <c r="G3" s="494" t="s">
        <v>8139</v>
      </c>
      <c r="H3" s="494" t="s">
        <v>8140</v>
      </c>
      <c r="I3" s="1057">
        <v>1.05</v>
      </c>
      <c r="J3" s="1053" t="s">
        <v>8138</v>
      </c>
      <c r="K3" s="1054">
        <f>'IMPORT Wksht'!$D$5</f>
        <v>0</v>
      </c>
      <c r="L3" s="1698">
        <f>'IMPORT Wksht'!$D$6</f>
        <v>0</v>
      </c>
      <c r="M3" s="1698"/>
      <c r="N3" s="1055">
        <f>IFERROR(P2*Q2+N5*K8+N5*R2+R3*1/K6,0)</f>
        <v>0</v>
      </c>
      <c r="O3" s="1056"/>
      <c r="P3" s="494" t="s">
        <v>8139</v>
      </c>
      <c r="Q3" s="494" t="s">
        <v>8140</v>
      </c>
      <c r="R3" s="1057">
        <v>1.05</v>
      </c>
      <c r="S3" s="1053" t="s">
        <v>8138</v>
      </c>
      <c r="T3" s="1054">
        <f>'IMPORT Wksht'!$D$5</f>
        <v>0</v>
      </c>
      <c r="U3" s="1698">
        <f>'IMPORT Wksht'!$D$6</f>
        <v>0</v>
      </c>
      <c r="V3" s="1698"/>
      <c r="W3" s="1055">
        <f>IFERROR(Y2*Z2+W5*T8+W5*AA2+AA3*1/T6,0)</f>
        <v>0</v>
      </c>
      <c r="X3" s="1049"/>
      <c r="Y3" s="1058" t="s">
        <v>8139</v>
      </c>
      <c r="Z3" s="1058" t="s">
        <v>8140</v>
      </c>
      <c r="AA3" s="1059">
        <v>1.05</v>
      </c>
      <c r="AB3" s="111"/>
    </row>
    <row r="4" spans="1:28">
      <c r="A4" s="1053" t="s">
        <v>8141</v>
      </c>
      <c r="B4" s="1060">
        <f>'IMPORT Wksht'!$E15</f>
        <v>0</v>
      </c>
      <c r="C4" s="1061" t="s">
        <v>8142</v>
      </c>
      <c r="D4" s="1062" t="s">
        <v>8143</v>
      </c>
      <c r="E4" s="1063">
        <f>'IMPORT Wksht'!$K15</f>
        <v>0</v>
      </c>
      <c r="F4" s="1056"/>
      <c r="G4" s="1064" t="s">
        <v>8144</v>
      </c>
      <c r="H4" s="1064" t="s">
        <v>8145</v>
      </c>
      <c r="I4" s="447"/>
      <c r="J4" s="1053" t="s">
        <v>8141</v>
      </c>
      <c r="K4" s="1060">
        <f>'IMPORT Wksht'!$E16</f>
        <v>0</v>
      </c>
      <c r="L4" s="1061" t="s">
        <v>8142</v>
      </c>
      <c r="M4" s="1062" t="s">
        <v>8143</v>
      </c>
      <c r="N4" s="1063">
        <f>'IMPORT Wksht'!$K16</f>
        <v>0</v>
      </c>
      <c r="O4" s="1056"/>
      <c r="P4" s="1064" t="s">
        <v>8144</v>
      </c>
      <c r="Q4" s="1064" t="s">
        <v>8145</v>
      </c>
      <c r="S4" s="1053" t="s">
        <v>8141</v>
      </c>
      <c r="T4" s="1060">
        <f>'IMPORT Wksht'!$E17</f>
        <v>0</v>
      </c>
      <c r="U4" s="1061" t="s">
        <v>8142</v>
      </c>
      <c r="V4" s="1062" t="s">
        <v>8143</v>
      </c>
      <c r="W4" s="1063">
        <f>'IMPORT Wksht'!$K17</f>
        <v>0</v>
      </c>
      <c r="X4" s="1049"/>
      <c r="Y4" s="1065" t="s">
        <v>8144</v>
      </c>
      <c r="Z4" s="1065" t="s">
        <v>8145</v>
      </c>
      <c r="AA4" s="111"/>
      <c r="AB4" s="111"/>
    </row>
    <row r="5" spans="1:28">
      <c r="A5" s="1066" t="s">
        <v>8146</v>
      </c>
      <c r="B5" s="1067">
        <f>'IMPORT Wksht'!$N15</f>
        <v>0</v>
      </c>
      <c r="C5" s="1068">
        <f>'IMPORT Wksht'!$BA15</f>
        <v>0</v>
      </c>
      <c r="D5" s="1062" t="s">
        <v>8147</v>
      </c>
      <c r="E5" s="1069">
        <f>'IMPORT Wksht'!$X15</f>
        <v>0</v>
      </c>
      <c r="F5" s="1056"/>
      <c r="G5" s="1070">
        <f>G6-(E3*(1-(B8+I2)))</f>
        <v>0</v>
      </c>
      <c r="H5" s="1071">
        <f>E5</f>
        <v>0</v>
      </c>
      <c r="I5" s="1072" t="e">
        <f>G2*H2+H5*B8+H5*I2+I3*1/B6</f>
        <v>#DIV/0!</v>
      </c>
      <c r="J5" s="1066" t="s">
        <v>8146</v>
      </c>
      <c r="K5" s="1067">
        <f>'IMPORT Wksht'!$N16</f>
        <v>0</v>
      </c>
      <c r="L5" s="1068">
        <f>'IMPORT Wksht'!$BA16</f>
        <v>0</v>
      </c>
      <c r="M5" s="1062" t="s">
        <v>8147</v>
      </c>
      <c r="N5" s="1069">
        <f>'IMPORT Wksht'!$X16</f>
        <v>0</v>
      </c>
      <c r="O5" s="1056"/>
      <c r="P5" s="1070">
        <f>P6-(N3*(1-(K8+R2)))</f>
        <v>0</v>
      </c>
      <c r="Q5" s="1071">
        <f>N5</f>
        <v>0</v>
      </c>
      <c r="R5" s="1072" t="e">
        <f>P2*Q2+Q5*K8+Q5*R2+R3*1/K6</f>
        <v>#DIV/0!</v>
      </c>
      <c r="S5" s="1066" t="s">
        <v>8146</v>
      </c>
      <c r="T5" s="1067">
        <f>'IMPORT Wksht'!$N17</f>
        <v>0</v>
      </c>
      <c r="U5" s="1068">
        <f>'IMPORT Wksht'!$BA17</f>
        <v>0</v>
      </c>
      <c r="V5" s="1062" t="s">
        <v>8147</v>
      </c>
      <c r="W5" s="1069">
        <f>'IMPORT Wksht'!$X17</f>
        <v>0</v>
      </c>
      <c r="X5" s="1049"/>
      <c r="Y5" s="1073">
        <f>Y6-(W3*(1-(T8+AA2)))</f>
        <v>0</v>
      </c>
      <c r="Z5" s="1074">
        <f>W5</f>
        <v>0</v>
      </c>
      <c r="AA5" s="1075" t="e">
        <f>Y2*Z2+Z5*T8+Z5*AA2+AA3*1/T6</f>
        <v>#DIV/0!</v>
      </c>
      <c r="AB5" s="111"/>
    </row>
    <row r="6" spans="1:28">
      <c r="A6" s="1066" t="s">
        <v>8148</v>
      </c>
      <c r="B6" s="1067">
        <f>'IMPORT Wksht'!$O15</f>
        <v>0</v>
      </c>
      <c r="C6" s="1061" t="s">
        <v>8149</v>
      </c>
      <c r="D6" s="1062" t="s">
        <v>8150</v>
      </c>
      <c r="E6" s="1069">
        <f>'IMPORT Wksht'!$AM$15</f>
        <v>0</v>
      </c>
      <c r="F6" s="1056"/>
      <c r="G6" s="1057">
        <f>G7*(1-G9)</f>
        <v>0</v>
      </c>
      <c r="H6" s="1057" t="e">
        <f>H5+I5</f>
        <v>#DIV/0!</v>
      </c>
      <c r="I6" s="1076" t="s">
        <v>8151</v>
      </c>
      <c r="J6" s="1066" t="s">
        <v>8148</v>
      </c>
      <c r="K6" s="1067">
        <f>'IMPORT Wksht'!$O16</f>
        <v>0</v>
      </c>
      <c r="L6" s="1061" t="s">
        <v>8149</v>
      </c>
      <c r="M6" s="1062" t="s">
        <v>8150</v>
      </c>
      <c r="N6" s="1069">
        <f>'IMPORT Wksht'!$AM$16</f>
        <v>0</v>
      </c>
      <c r="O6" s="1056"/>
      <c r="P6" s="1057">
        <f>P7*(1-P9)</f>
        <v>0</v>
      </c>
      <c r="Q6" s="1057" t="e">
        <f>Q5+R5</f>
        <v>#DIV/0!</v>
      </c>
      <c r="R6" s="1076" t="s">
        <v>8151</v>
      </c>
      <c r="S6" s="1066" t="s">
        <v>8148</v>
      </c>
      <c r="T6" s="1067">
        <f>'IMPORT Wksht'!$O17</f>
        <v>0</v>
      </c>
      <c r="U6" s="1061" t="s">
        <v>8149</v>
      </c>
      <c r="V6" s="1062" t="s">
        <v>8150</v>
      </c>
      <c r="W6" s="1069">
        <f>'IMPORT Wksht'!$AM$17</f>
        <v>0</v>
      </c>
      <c r="X6" s="1049"/>
      <c r="Y6" s="1059">
        <f>Y7*(1-Y9)</f>
        <v>0</v>
      </c>
      <c r="Z6" s="1059" t="e">
        <f>Z5+AA5</f>
        <v>#DIV/0!</v>
      </c>
      <c r="AA6" s="1077" t="s">
        <v>8151</v>
      </c>
      <c r="AB6" s="111"/>
    </row>
    <row r="7" spans="1:28">
      <c r="A7" s="1053" t="s">
        <v>8152</v>
      </c>
      <c r="B7" s="1078">
        <f>'IMPORT Wksht'!$T15</f>
        <v>0</v>
      </c>
      <c r="C7" s="1068">
        <f>'IMPORT Wksht'!$BB15</f>
        <v>0</v>
      </c>
      <c r="D7" s="1062" t="s">
        <v>8153</v>
      </c>
      <c r="E7" s="1069">
        <f>'IMPORT Wksht'!$AO15</f>
        <v>0</v>
      </c>
      <c r="F7" s="1056"/>
      <c r="G7" s="1071">
        <f>E7</f>
        <v>0</v>
      </c>
      <c r="H7" s="1070" t="e">
        <f>IF(I7="N",ROUND(H6/(1-H9),0)-0.01,ROUNDUP(H6/(1-H9),0)-0.01)</f>
        <v>#DIV/0!</v>
      </c>
      <c r="I7" s="504" t="s">
        <v>1578</v>
      </c>
      <c r="J7" s="1053" t="s">
        <v>8152</v>
      </c>
      <c r="K7" s="1078">
        <f>'IMPORT Wksht'!$T16</f>
        <v>0</v>
      </c>
      <c r="L7" s="1068">
        <f>'IMPORT Wksht'!$BB16</f>
        <v>0</v>
      </c>
      <c r="M7" s="1062" t="s">
        <v>8153</v>
      </c>
      <c r="N7" s="1069">
        <f>'IMPORT Wksht'!$AO16</f>
        <v>0</v>
      </c>
      <c r="O7" s="1056"/>
      <c r="P7" s="1079">
        <f>N7</f>
        <v>0</v>
      </c>
      <c r="Q7" s="1070" t="e">
        <f>IF(R7="N",ROUND(Q6/(1-Q9),0)-0.01,ROUNDUP(Q6/(1-Q9),0)-0.01)</f>
        <v>#DIV/0!</v>
      </c>
      <c r="R7" s="504" t="s">
        <v>1578</v>
      </c>
      <c r="S7" s="1053" t="s">
        <v>8152</v>
      </c>
      <c r="T7" s="1078">
        <f>'IMPORT Wksht'!$T17</f>
        <v>0</v>
      </c>
      <c r="U7" s="1068">
        <f>'IMPORT Wksht'!$BB17</f>
        <v>0</v>
      </c>
      <c r="V7" s="1062" t="s">
        <v>8153</v>
      </c>
      <c r="W7" s="1069">
        <f>'IMPORT Wksht'!$AO17</f>
        <v>0</v>
      </c>
      <c r="X7" s="1049"/>
      <c r="Y7" s="1080">
        <f>W7</f>
        <v>0</v>
      </c>
      <c r="Z7" s="1073" t="e">
        <f>IF(AA7="N",ROUND(Z6/(1-Z9),0)-0.01,ROUNDUP(Z6/(1-Z9),0)-0.01)</f>
        <v>#DIV/0!</v>
      </c>
      <c r="AA7" s="1081" t="s">
        <v>1578</v>
      </c>
      <c r="AB7" s="111"/>
    </row>
    <row r="8" spans="1:28">
      <c r="A8" s="1066" t="s">
        <v>8154</v>
      </c>
      <c r="B8" s="1082">
        <f>'IMPORT Wksht'!$AE15</f>
        <v>0</v>
      </c>
      <c r="C8" s="1061" t="s">
        <v>8155</v>
      </c>
      <c r="D8" s="1062" t="s">
        <v>8156</v>
      </c>
      <c r="E8" s="1069">
        <f>'IMPORT Wksht'!$AN15</f>
        <v>0</v>
      </c>
      <c r="F8" s="1056"/>
      <c r="J8" s="1066" t="s">
        <v>8154</v>
      </c>
      <c r="K8" s="1082">
        <f>'IMPORT Wksht'!$AE16</f>
        <v>0</v>
      </c>
      <c r="L8" s="1061" t="s">
        <v>8155</v>
      </c>
      <c r="M8" s="1062" t="s">
        <v>8156</v>
      </c>
      <c r="N8" s="1069">
        <f>'IMPORT Wksht'!$AN16</f>
        <v>0</v>
      </c>
      <c r="O8" s="1056"/>
      <c r="S8" s="1066" t="s">
        <v>8154</v>
      </c>
      <c r="T8" s="1082">
        <f>'IMPORT Wksht'!$AE17</f>
        <v>0</v>
      </c>
      <c r="U8" s="1061" t="s">
        <v>8155</v>
      </c>
      <c r="V8" s="1062" t="s">
        <v>8156</v>
      </c>
      <c r="W8" s="1069">
        <f>'IMPORT Wksht'!$AN17</f>
        <v>0</v>
      </c>
      <c r="AB8" s="111"/>
    </row>
    <row r="9" spans="1:28">
      <c r="A9" s="1066" t="s">
        <v>8157</v>
      </c>
      <c r="B9" s="1067">
        <f>'IMPORT Wksht'!$BP15</f>
        <v>0</v>
      </c>
      <c r="C9" s="1068">
        <f>'IMPORT Wksht'!$BC15</f>
        <v>0</v>
      </c>
      <c r="D9" s="1062" t="s">
        <v>8158</v>
      </c>
      <c r="E9" s="1083" t="str">
        <f>IFERROR((E7-E6)/E7,"")</f>
        <v/>
      </c>
      <c r="F9" s="1056"/>
      <c r="G9" s="1084">
        <v>0.62</v>
      </c>
      <c r="H9" s="1084">
        <v>0.62</v>
      </c>
      <c r="I9" s="447"/>
      <c r="J9" s="1066" t="s">
        <v>8157</v>
      </c>
      <c r="K9" s="1067">
        <f>'IMPORT Wksht'!$BP16</f>
        <v>0</v>
      </c>
      <c r="L9" s="1068">
        <f>'IMPORT Wksht'!$BC16</f>
        <v>0</v>
      </c>
      <c r="M9" s="1062" t="s">
        <v>8158</v>
      </c>
      <c r="N9" s="1083" t="str">
        <f>IFERROR((N7-N6)/N7,"")</f>
        <v/>
      </c>
      <c r="O9" s="1056"/>
      <c r="P9" s="1084">
        <v>0.62</v>
      </c>
      <c r="Q9" s="1084">
        <v>0.62</v>
      </c>
      <c r="S9" s="1066" t="s">
        <v>8157</v>
      </c>
      <c r="T9" s="1067">
        <f>'IMPORT Wksht'!$BP17</f>
        <v>0</v>
      </c>
      <c r="U9" s="1068">
        <f>'IMPORT Wksht'!$BC17</f>
        <v>0</v>
      </c>
      <c r="V9" s="1062" t="s">
        <v>8158</v>
      </c>
      <c r="W9" s="1083" t="str">
        <f>IFERROR((W7-W6)/W7,"")</f>
        <v/>
      </c>
      <c r="X9" s="1049"/>
      <c r="Y9" s="1085">
        <v>0.62</v>
      </c>
      <c r="Z9" s="1085">
        <v>0.62</v>
      </c>
      <c r="AA9" s="111"/>
      <c r="AB9" s="111"/>
    </row>
    <row r="10" spans="1:28">
      <c r="A10" s="1066" t="s">
        <v>8159</v>
      </c>
      <c r="B10" s="1054">
        <f>'IMPORT Wksht'!$BN15</f>
        <v>0</v>
      </c>
      <c r="C10" s="1054"/>
      <c r="D10" s="1062" t="s">
        <v>8160</v>
      </c>
      <c r="E10" s="1054">
        <f>'IMPORT Wksht'!$BM15</f>
        <v>0</v>
      </c>
      <c r="F10" s="1056"/>
      <c r="G10" s="1086"/>
      <c r="H10" s="537" t="e">
        <f>(H7-H6)/H7</f>
        <v>#DIV/0!</v>
      </c>
      <c r="I10" s="447"/>
      <c r="J10" s="1066" t="s">
        <v>8159</v>
      </c>
      <c r="K10" s="1054">
        <f>'IMPORT Wksht'!$BN16</f>
        <v>0</v>
      </c>
      <c r="L10" s="1054"/>
      <c r="M10" s="1062" t="s">
        <v>8160</v>
      </c>
      <c r="N10" s="1054">
        <f>'IMPORT Wksht'!$BM16</f>
        <v>0</v>
      </c>
      <c r="O10" s="1056"/>
      <c r="P10" s="926"/>
      <c r="Q10" s="537" t="e">
        <f>(Q7-Q6)/Q7</f>
        <v>#DIV/0!</v>
      </c>
      <c r="S10" s="1066" t="s">
        <v>8159</v>
      </c>
      <c r="T10" s="1054">
        <f>'IMPORT Wksht'!$BN17</f>
        <v>0</v>
      </c>
      <c r="U10" s="1054"/>
      <c r="V10" s="1062" t="s">
        <v>8160</v>
      </c>
      <c r="W10" s="1054">
        <f>'IMPORT Wksht'!$BM17</f>
        <v>0</v>
      </c>
      <c r="X10" s="1049"/>
      <c r="Y10" s="1087"/>
      <c r="Z10" s="1088" t="e">
        <f>(Z7-Z6)/Z7</f>
        <v>#DIV/0!</v>
      </c>
      <c r="AA10" s="111"/>
      <c r="AB10" s="111"/>
    </row>
    <row r="11" spans="1:28">
      <c r="A11" s="1695" t="s">
        <v>8161</v>
      </c>
      <c r="B11" s="1696"/>
      <c r="C11" s="1696"/>
      <c r="D11" s="1696"/>
      <c r="E11" s="1697"/>
      <c r="F11" s="1056"/>
      <c r="G11" s="1050"/>
      <c r="H11" s="1050"/>
      <c r="I11" s="1050"/>
      <c r="J11" s="1695" t="s">
        <v>8161</v>
      </c>
      <c r="K11" s="1696"/>
      <c r="L11" s="1696"/>
      <c r="M11" s="1696"/>
      <c r="N11" s="1697"/>
      <c r="O11" s="1056"/>
      <c r="P11" s="1050"/>
      <c r="Q11" s="1050"/>
      <c r="R11" s="1050"/>
      <c r="S11" s="1695" t="s">
        <v>8161</v>
      </c>
      <c r="T11" s="1696"/>
      <c r="U11" s="1696"/>
      <c r="V11" s="1696"/>
      <c r="W11" s="1697"/>
      <c r="X11" s="111"/>
      <c r="Y11" s="111"/>
      <c r="Z11" s="111"/>
      <c r="AA11" s="111"/>
    </row>
    <row r="12" spans="1:28">
      <c r="A12" s="1679" t="s">
        <v>8162</v>
      </c>
      <c r="B12" s="1680"/>
      <c r="C12" s="1680"/>
      <c r="D12" s="1680"/>
      <c r="E12" s="1681"/>
      <c r="F12" s="1089"/>
      <c r="G12" s="1090"/>
      <c r="H12" s="1090"/>
      <c r="I12" s="1090"/>
      <c r="J12" s="1679" t="s">
        <v>8162</v>
      </c>
      <c r="K12" s="1680"/>
      <c r="L12" s="1680"/>
      <c r="M12" s="1680"/>
      <c r="N12" s="1681"/>
      <c r="O12" s="1089"/>
      <c r="P12" s="1090"/>
      <c r="Q12" s="1090"/>
      <c r="R12" s="1090"/>
      <c r="S12" s="1679" t="s">
        <v>8162</v>
      </c>
      <c r="T12" s="1680"/>
      <c r="U12" s="1680"/>
      <c r="V12" s="1680"/>
      <c r="W12" s="1681"/>
      <c r="X12" s="111"/>
      <c r="Y12" s="111"/>
      <c r="Z12" s="111"/>
      <c r="AA12" s="111"/>
    </row>
    <row r="13" spans="1:28">
      <c r="A13" s="1091" t="str">
        <f>CONCATENATE("Line ",'IMPORT Wksht'!$A$15)</f>
        <v>Line 1</v>
      </c>
      <c r="B13" s="111"/>
      <c r="C13" s="111"/>
      <c r="D13" s="111"/>
      <c r="E13" s="111"/>
      <c r="F13" s="1092"/>
      <c r="G13" s="1093"/>
      <c r="H13" s="1050"/>
      <c r="I13" s="1050"/>
      <c r="J13" s="1091" t="str">
        <f>CONCATENATE("Line ",'IMPORT Wksht'!$A$16)</f>
        <v>Line 2</v>
      </c>
      <c r="K13" s="111"/>
      <c r="L13" s="111"/>
      <c r="M13" s="111"/>
      <c r="N13" s="111"/>
      <c r="O13" s="1092"/>
      <c r="P13" s="1093"/>
      <c r="Q13" s="1050"/>
      <c r="R13" s="1050"/>
      <c r="S13" s="1091" t="str">
        <f>CONCATENATE("Line ",'IMPORT Wksht'!$A$17)</f>
        <v>Line 3</v>
      </c>
      <c r="T13" s="111"/>
      <c r="U13" s="111"/>
      <c r="V13" s="111"/>
      <c r="W13" s="288"/>
      <c r="X13" s="111"/>
      <c r="Y13" s="111"/>
      <c r="Z13" s="111"/>
      <c r="AA13" s="111"/>
    </row>
    <row r="14" spans="1:28">
      <c r="A14" s="1091"/>
      <c r="B14" s="111"/>
      <c r="C14" s="111"/>
      <c r="D14" s="111"/>
      <c r="E14" s="111"/>
      <c r="F14" s="1092"/>
      <c r="G14" s="1093"/>
      <c r="H14" s="1050"/>
      <c r="I14" s="1050"/>
      <c r="J14" s="1091"/>
      <c r="K14" s="111"/>
      <c r="L14" s="111"/>
      <c r="M14" s="111"/>
      <c r="N14" s="111"/>
      <c r="O14" s="1092"/>
      <c r="P14" s="1093"/>
      <c r="Q14" s="1050"/>
      <c r="R14" s="1050"/>
      <c r="S14" s="1091"/>
      <c r="T14" s="111"/>
      <c r="U14" s="111"/>
      <c r="V14" s="111"/>
      <c r="W14" s="288"/>
      <c r="X14" s="111"/>
      <c r="Y14" s="111"/>
      <c r="Z14" s="111"/>
      <c r="AA14" s="111"/>
    </row>
    <row r="15" spans="1:28">
      <c r="A15" s="1091"/>
      <c r="B15" s="111"/>
      <c r="C15" s="111"/>
      <c r="D15" s="111"/>
      <c r="E15" s="111"/>
      <c r="F15" s="1092"/>
      <c r="G15" s="1093"/>
      <c r="H15" s="1050"/>
      <c r="I15" s="1050"/>
      <c r="J15" s="1091"/>
      <c r="K15" s="111"/>
      <c r="L15" s="111"/>
      <c r="M15" s="111"/>
      <c r="N15" s="111"/>
      <c r="O15" s="1092"/>
      <c r="P15" s="1093"/>
      <c r="Q15" s="1050"/>
      <c r="R15" s="1050"/>
      <c r="S15" s="1091"/>
      <c r="T15" s="111"/>
      <c r="U15" s="111"/>
      <c r="V15" s="111"/>
      <c r="W15" s="288"/>
      <c r="X15" s="111"/>
      <c r="Y15" s="111"/>
      <c r="Z15" s="111"/>
      <c r="AA15" s="111"/>
    </row>
    <row r="16" spans="1:28">
      <c r="A16" s="1091"/>
      <c r="B16" s="111"/>
      <c r="C16" s="111"/>
      <c r="D16" s="111"/>
      <c r="E16" s="111"/>
      <c r="F16" s="1092"/>
      <c r="G16" s="1093"/>
      <c r="H16" s="1050"/>
      <c r="I16" s="1050"/>
      <c r="J16" s="1091"/>
      <c r="K16" s="111"/>
      <c r="L16" s="111"/>
      <c r="M16" s="111"/>
      <c r="N16" s="111"/>
      <c r="O16" s="1092"/>
      <c r="P16" s="1093"/>
      <c r="Q16" s="1050"/>
      <c r="R16" s="1050"/>
      <c r="S16" s="1091"/>
      <c r="T16" s="111"/>
      <c r="U16" s="111"/>
      <c r="V16" s="111"/>
      <c r="W16" s="288"/>
      <c r="X16" s="111"/>
      <c r="Y16" s="111"/>
      <c r="Z16" s="111"/>
      <c r="AA16" s="111"/>
    </row>
    <row r="17" spans="1:27">
      <c r="A17" s="1091"/>
      <c r="B17" s="111"/>
      <c r="C17" s="111"/>
      <c r="D17" s="111"/>
      <c r="E17" s="111"/>
      <c r="F17" s="1092"/>
      <c r="G17" s="1093"/>
      <c r="H17" s="1050"/>
      <c r="I17" s="1050"/>
      <c r="J17" s="1091"/>
      <c r="K17" s="111"/>
      <c r="L17" s="111"/>
      <c r="M17" s="111"/>
      <c r="N17" s="111"/>
      <c r="O17" s="1092"/>
      <c r="P17" s="1093"/>
      <c r="Q17" s="1050"/>
      <c r="R17" s="1050"/>
      <c r="S17" s="1091"/>
      <c r="T17" s="111"/>
      <c r="U17" s="111"/>
      <c r="V17" s="111"/>
      <c r="W17" s="288"/>
      <c r="X17" s="111"/>
      <c r="Y17" s="111"/>
      <c r="Z17" s="111"/>
      <c r="AA17" s="111"/>
    </row>
    <row r="18" spans="1:27">
      <c r="A18" s="1091"/>
      <c r="B18" s="111"/>
      <c r="C18" s="111"/>
      <c r="D18" s="111"/>
      <c r="E18" s="111"/>
      <c r="F18" s="1092"/>
      <c r="G18" s="1093"/>
      <c r="H18" s="1050"/>
      <c r="I18" s="1050"/>
      <c r="J18" s="1091"/>
      <c r="K18" s="111"/>
      <c r="L18" s="111"/>
      <c r="M18" s="111"/>
      <c r="N18" s="111"/>
      <c r="O18" s="1092"/>
      <c r="P18" s="1093"/>
      <c r="Q18" s="1050"/>
      <c r="R18" s="1050"/>
      <c r="S18" s="1091"/>
      <c r="T18" s="111"/>
      <c r="U18" s="111"/>
      <c r="V18" s="111"/>
      <c r="W18" s="288"/>
      <c r="X18" s="111"/>
      <c r="Y18" s="111"/>
      <c r="Z18" s="111"/>
      <c r="AA18" s="111"/>
    </row>
    <row r="19" spans="1:27">
      <c r="A19" s="1091"/>
      <c r="B19" s="111"/>
      <c r="C19" s="111"/>
      <c r="D19" s="111"/>
      <c r="E19" s="111"/>
      <c r="F19" s="1092"/>
      <c r="G19" s="1093"/>
      <c r="H19" s="1050"/>
      <c r="I19" s="1050"/>
      <c r="J19" s="1091"/>
      <c r="K19" s="111"/>
      <c r="L19" s="111"/>
      <c r="M19" s="111"/>
      <c r="N19" s="111"/>
      <c r="O19" s="1092"/>
      <c r="P19" s="1093"/>
      <c r="Q19" s="1050"/>
      <c r="R19" s="1050"/>
      <c r="S19" s="1091"/>
      <c r="T19" s="111"/>
      <c r="U19" s="111"/>
      <c r="V19" s="111"/>
      <c r="W19" s="288"/>
      <c r="X19" s="111"/>
      <c r="Y19" s="111"/>
      <c r="Z19" s="111"/>
      <c r="AA19" s="111"/>
    </row>
    <row r="20" spans="1:27">
      <c r="A20" s="1091"/>
      <c r="B20" s="111"/>
      <c r="C20" s="111"/>
      <c r="D20" s="111"/>
      <c r="E20" s="111"/>
      <c r="F20" s="1092"/>
      <c r="G20" s="1093"/>
      <c r="H20" s="1050"/>
      <c r="I20" s="1050"/>
      <c r="J20" s="1091"/>
      <c r="K20" s="111"/>
      <c r="L20" s="111"/>
      <c r="M20" s="111"/>
      <c r="N20" s="111"/>
      <c r="O20" s="1092"/>
      <c r="P20" s="1093"/>
      <c r="Q20" s="1050"/>
      <c r="R20" s="1050"/>
      <c r="S20" s="1091"/>
      <c r="T20" s="111"/>
      <c r="U20" s="111"/>
      <c r="V20" s="111"/>
      <c r="W20" s="288"/>
      <c r="X20" s="111"/>
      <c r="Y20" s="111"/>
      <c r="Z20" s="111"/>
      <c r="AA20" s="111"/>
    </row>
    <row r="21" spans="1:27">
      <c r="A21" s="1091"/>
      <c r="B21" s="111"/>
      <c r="C21" s="111"/>
      <c r="D21" s="111"/>
      <c r="E21" s="111"/>
      <c r="F21" s="1092"/>
      <c r="G21" s="1093"/>
      <c r="H21" s="1050"/>
      <c r="I21" s="1050"/>
      <c r="J21" s="1091"/>
      <c r="K21" s="111"/>
      <c r="L21" s="111"/>
      <c r="M21" s="111"/>
      <c r="N21" s="111"/>
      <c r="O21" s="1092"/>
      <c r="P21" s="1093"/>
      <c r="Q21" s="1050"/>
      <c r="R21" s="1050"/>
      <c r="S21" s="1091"/>
      <c r="T21" s="111"/>
      <c r="U21" s="111"/>
      <c r="V21" s="111"/>
      <c r="W21" s="288"/>
      <c r="X21" s="111"/>
      <c r="Y21" s="111"/>
      <c r="Z21" s="111"/>
      <c r="AA21" s="111"/>
    </row>
    <row r="22" spans="1:27">
      <c r="A22" s="1091"/>
      <c r="B22" s="111"/>
      <c r="C22" s="111"/>
      <c r="D22" s="111"/>
      <c r="E22" s="111"/>
      <c r="F22" s="1092"/>
      <c r="G22" s="1093"/>
      <c r="H22" s="1050"/>
      <c r="I22" s="1050"/>
      <c r="J22" s="1091"/>
      <c r="K22" s="111"/>
      <c r="L22" s="111"/>
      <c r="M22" s="111"/>
      <c r="N22" s="111"/>
      <c r="O22" s="1092"/>
      <c r="P22" s="1093"/>
      <c r="Q22" s="1050"/>
      <c r="R22" s="1050"/>
      <c r="S22" s="1091"/>
      <c r="T22" s="111"/>
      <c r="U22" s="111"/>
      <c r="V22" s="111"/>
      <c r="W22" s="288"/>
      <c r="X22" s="111"/>
      <c r="Y22" s="111"/>
      <c r="Z22" s="111"/>
      <c r="AA22" s="111"/>
    </row>
    <row r="23" spans="1:27">
      <c r="A23" s="1091"/>
      <c r="B23" s="111"/>
      <c r="C23" s="111"/>
      <c r="D23" s="111"/>
      <c r="E23" s="111"/>
      <c r="F23" s="1092"/>
      <c r="G23" s="1093"/>
      <c r="H23" s="1050"/>
      <c r="I23" s="1050"/>
      <c r="J23" s="1091"/>
      <c r="K23" s="111"/>
      <c r="L23" s="111"/>
      <c r="M23" s="111"/>
      <c r="N23" s="111"/>
      <c r="O23" s="1092"/>
      <c r="P23" s="1093"/>
      <c r="Q23" s="1050"/>
      <c r="R23" s="1050"/>
      <c r="S23" s="1091"/>
      <c r="T23" s="111"/>
      <c r="U23" s="111"/>
      <c r="V23" s="111"/>
      <c r="W23" s="288"/>
      <c r="X23" s="111"/>
      <c r="Y23" s="111"/>
      <c r="Z23" s="111"/>
      <c r="AA23" s="111"/>
    </row>
    <row r="24" spans="1:27">
      <c r="A24" s="1091"/>
      <c r="B24" s="111"/>
      <c r="C24" s="111"/>
      <c r="D24" s="111"/>
      <c r="E24" s="111"/>
      <c r="F24" s="1092"/>
      <c r="G24" s="1093"/>
      <c r="H24" s="1050"/>
      <c r="I24" s="1050"/>
      <c r="J24" s="1091"/>
      <c r="K24" s="111"/>
      <c r="L24" s="111"/>
      <c r="M24" s="111"/>
      <c r="N24" s="111"/>
      <c r="O24" s="1092"/>
      <c r="P24" s="1093"/>
      <c r="Q24" s="1050"/>
      <c r="R24" s="1050"/>
      <c r="S24" s="1091"/>
      <c r="T24" s="111"/>
      <c r="U24" s="111"/>
      <c r="V24" s="111"/>
      <c r="W24" s="288"/>
      <c r="X24" s="111"/>
      <c r="Y24" s="111"/>
      <c r="Z24" s="111"/>
      <c r="AA24" s="111"/>
    </row>
    <row r="25" spans="1:27">
      <c r="A25" s="1091"/>
      <c r="B25" s="111"/>
      <c r="C25" s="111"/>
      <c r="D25" s="111"/>
      <c r="E25" s="111"/>
      <c r="F25" s="1092"/>
      <c r="G25" s="1093"/>
      <c r="H25" s="1050"/>
      <c r="I25" s="1050"/>
      <c r="J25" s="1091"/>
      <c r="K25" s="111"/>
      <c r="L25" s="111"/>
      <c r="M25" s="111"/>
      <c r="N25" s="111"/>
      <c r="O25" s="1092"/>
      <c r="P25" s="1093"/>
      <c r="Q25" s="1050"/>
      <c r="R25" s="1050"/>
      <c r="S25" s="1091"/>
      <c r="T25" s="111"/>
      <c r="U25" s="111"/>
      <c r="V25" s="111"/>
      <c r="W25" s="288"/>
      <c r="X25" s="111"/>
      <c r="Y25" s="111"/>
      <c r="Z25" s="111"/>
      <c r="AA25" s="111"/>
    </row>
    <row r="26" spans="1:27">
      <c r="A26" s="1091"/>
      <c r="B26" s="111"/>
      <c r="C26" s="111"/>
      <c r="D26" s="111"/>
      <c r="E26" s="111"/>
      <c r="F26" s="1092"/>
      <c r="G26" s="1093"/>
      <c r="H26" s="1050"/>
      <c r="I26" s="1050"/>
      <c r="J26" s="1091"/>
      <c r="K26" s="111"/>
      <c r="L26" s="111"/>
      <c r="M26" s="111"/>
      <c r="N26" s="111"/>
      <c r="O26" s="1092"/>
      <c r="P26" s="1093"/>
      <c r="Q26" s="1050"/>
      <c r="R26" s="1050"/>
      <c r="S26" s="1091"/>
      <c r="T26" s="111"/>
      <c r="U26" s="111"/>
      <c r="V26" s="111"/>
      <c r="W26" s="288"/>
      <c r="X26" s="111"/>
      <c r="Y26" s="111"/>
      <c r="Z26" s="111"/>
      <c r="AA26" s="111"/>
    </row>
    <row r="27" spans="1:27">
      <c r="A27" s="1091"/>
      <c r="B27" s="111"/>
      <c r="C27" s="111"/>
      <c r="D27" s="111"/>
      <c r="E27" s="111"/>
      <c r="F27" s="1092"/>
      <c r="G27" s="1093"/>
      <c r="H27" s="1050"/>
      <c r="I27" s="1050"/>
      <c r="J27" s="1091"/>
      <c r="K27" s="111"/>
      <c r="L27" s="111"/>
      <c r="M27" s="111"/>
      <c r="N27" s="111"/>
      <c r="O27" s="1092"/>
      <c r="P27" s="1093"/>
      <c r="Q27" s="1050"/>
      <c r="R27" s="1050"/>
      <c r="S27" s="1091"/>
      <c r="T27" s="111"/>
      <c r="U27" s="111"/>
      <c r="V27" s="111"/>
      <c r="W27" s="288"/>
      <c r="X27" s="111"/>
      <c r="Y27" s="111"/>
      <c r="Z27" s="111"/>
      <c r="AA27" s="111"/>
    </row>
    <row r="28" spans="1:27">
      <c r="A28" s="1091"/>
      <c r="B28" s="111"/>
      <c r="C28" s="111"/>
      <c r="D28" s="111"/>
      <c r="E28" s="111"/>
      <c r="F28" s="1092"/>
      <c r="G28" s="1093"/>
      <c r="H28" s="1050"/>
      <c r="I28" s="1050"/>
      <c r="J28" s="1091"/>
      <c r="K28" s="111"/>
      <c r="L28" s="111"/>
      <c r="M28" s="111"/>
      <c r="N28" s="111"/>
      <c r="O28" s="1092"/>
      <c r="P28" s="1093"/>
      <c r="Q28" s="1050"/>
      <c r="R28" s="1050"/>
      <c r="S28" s="1091"/>
      <c r="T28" s="111"/>
      <c r="U28" s="111"/>
      <c r="V28" s="111"/>
      <c r="W28" s="288"/>
      <c r="X28" s="111"/>
      <c r="Y28" s="111"/>
      <c r="Z28" s="111"/>
      <c r="AA28" s="111"/>
    </row>
    <row r="29" spans="1:27">
      <c r="A29" s="1091"/>
      <c r="B29" s="111"/>
      <c r="C29" s="111"/>
      <c r="D29" s="111"/>
      <c r="E29" s="111"/>
      <c r="F29" s="1092"/>
      <c r="G29" s="1093"/>
      <c r="H29" s="1050"/>
      <c r="I29" s="1050"/>
      <c r="J29" s="1091"/>
      <c r="K29" s="111"/>
      <c r="L29" s="111"/>
      <c r="M29" s="111"/>
      <c r="N29" s="111"/>
      <c r="O29" s="1092"/>
      <c r="P29" s="1093"/>
      <c r="Q29" s="1050"/>
      <c r="R29" s="1050"/>
      <c r="S29" s="1091"/>
      <c r="T29" s="111"/>
      <c r="U29" s="111"/>
      <c r="V29" s="111"/>
      <c r="W29" s="288"/>
      <c r="X29" s="111"/>
      <c r="Y29" s="111"/>
      <c r="Z29" s="111"/>
      <c r="AA29" s="111"/>
    </row>
    <row r="30" spans="1:27">
      <c r="A30" s="1091"/>
      <c r="B30" s="111"/>
      <c r="C30" s="111"/>
      <c r="D30" s="111"/>
      <c r="E30" s="111"/>
      <c r="F30" s="1092"/>
      <c r="G30" s="1093"/>
      <c r="H30" s="1050"/>
      <c r="I30" s="1050"/>
      <c r="J30" s="1091"/>
      <c r="K30" s="111"/>
      <c r="L30" s="111"/>
      <c r="M30" s="111"/>
      <c r="N30" s="111"/>
      <c r="O30" s="1092"/>
      <c r="P30" s="1093"/>
      <c r="Q30" s="1050"/>
      <c r="R30" s="1050"/>
      <c r="S30" s="1091"/>
      <c r="T30" s="111"/>
      <c r="U30" s="111"/>
      <c r="V30" s="111"/>
      <c r="W30" s="288"/>
      <c r="X30" s="111"/>
      <c r="Y30" s="111"/>
      <c r="Z30" s="111"/>
      <c r="AA30" s="111"/>
    </row>
    <row r="31" spans="1:27">
      <c r="A31" s="1091"/>
      <c r="B31" s="111"/>
      <c r="C31" s="111"/>
      <c r="D31" s="111"/>
      <c r="E31" s="111"/>
      <c r="F31" s="1092"/>
      <c r="G31" s="1093"/>
      <c r="H31" s="1050"/>
      <c r="I31" s="1050"/>
      <c r="J31" s="1091"/>
      <c r="K31" s="111"/>
      <c r="L31" s="111"/>
      <c r="M31" s="111"/>
      <c r="N31" s="111"/>
      <c r="O31" s="1092"/>
      <c r="P31" s="1093"/>
      <c r="Q31" s="1050"/>
      <c r="R31" s="1050"/>
      <c r="S31" s="1091"/>
      <c r="T31" s="111"/>
      <c r="U31" s="111"/>
      <c r="V31" s="111"/>
      <c r="W31" s="288"/>
      <c r="X31" s="111"/>
      <c r="Y31" s="111"/>
      <c r="Z31" s="111"/>
      <c r="AA31" s="111"/>
    </row>
    <row r="32" spans="1:27">
      <c r="A32" s="1091"/>
      <c r="B32" s="111"/>
      <c r="C32" s="111"/>
      <c r="D32" s="111"/>
      <c r="E32" s="111"/>
      <c r="F32" s="1092"/>
      <c r="G32" s="1093"/>
      <c r="H32" s="1050"/>
      <c r="I32" s="1050"/>
      <c r="J32" s="1091"/>
      <c r="K32" s="111"/>
      <c r="L32" s="111"/>
      <c r="M32" s="111"/>
      <c r="N32" s="111"/>
      <c r="O32" s="1092"/>
      <c r="P32" s="1093"/>
      <c r="Q32" s="1050"/>
      <c r="R32" s="1050"/>
      <c r="S32" s="1091"/>
      <c r="T32" s="111"/>
      <c r="U32" s="111"/>
      <c r="V32" s="111"/>
      <c r="W32" s="288"/>
      <c r="X32" s="111"/>
      <c r="Y32" s="111"/>
      <c r="Z32" s="111"/>
      <c r="AA32" s="111"/>
    </row>
    <row r="33" spans="1:27">
      <c r="A33" s="1091"/>
      <c r="B33" s="111"/>
      <c r="C33" s="111"/>
      <c r="D33" s="111"/>
      <c r="E33" s="111"/>
      <c r="F33" s="1092"/>
      <c r="G33" s="1093"/>
      <c r="H33" s="1050"/>
      <c r="I33" s="1050"/>
      <c r="J33" s="1091"/>
      <c r="K33" s="111"/>
      <c r="L33" s="111"/>
      <c r="M33" s="111"/>
      <c r="N33" s="111"/>
      <c r="O33" s="1092"/>
      <c r="P33" s="1093"/>
      <c r="Q33" s="1050"/>
      <c r="R33" s="1050"/>
      <c r="S33" s="1091"/>
      <c r="T33" s="111"/>
      <c r="U33" s="111"/>
      <c r="V33" s="111"/>
      <c r="W33" s="288"/>
      <c r="X33" s="111"/>
      <c r="Y33" s="111"/>
      <c r="Z33" s="111"/>
      <c r="AA33" s="111"/>
    </row>
    <row r="34" spans="1:27">
      <c r="A34" s="1091"/>
      <c r="B34" s="111"/>
      <c r="C34" s="111"/>
      <c r="D34" s="111"/>
      <c r="E34" s="111"/>
      <c r="F34" s="1094"/>
      <c r="G34" s="1093"/>
      <c r="H34" s="1050"/>
      <c r="I34" s="1050"/>
      <c r="J34" s="1091"/>
      <c r="K34" s="111"/>
      <c r="L34" s="111"/>
      <c r="M34" s="111"/>
      <c r="N34" s="111"/>
      <c r="O34" s="1094"/>
      <c r="P34" s="1093"/>
      <c r="Q34" s="1050"/>
      <c r="R34" s="1050"/>
      <c r="S34" s="1091"/>
      <c r="T34" s="111"/>
      <c r="U34" s="111"/>
      <c r="V34" s="111"/>
      <c r="W34" s="288"/>
      <c r="X34" s="111"/>
      <c r="Y34" s="111"/>
      <c r="Z34" s="111"/>
      <c r="AA34" s="111"/>
    </row>
    <row r="35" spans="1:27">
      <c r="A35" s="1091"/>
      <c r="B35" s="111"/>
      <c r="C35" s="111"/>
      <c r="D35" s="111"/>
      <c r="E35" s="111"/>
      <c r="F35" s="1095"/>
      <c r="G35" s="1050"/>
      <c r="H35" s="1050"/>
      <c r="I35" s="1050"/>
      <c r="J35" s="1091"/>
      <c r="K35" s="111"/>
      <c r="L35" s="111"/>
      <c r="M35" s="111"/>
      <c r="N35" s="111"/>
      <c r="O35" s="1095"/>
      <c r="P35" s="1050"/>
      <c r="Q35" s="1050"/>
      <c r="R35" s="1050"/>
      <c r="S35" s="1091"/>
      <c r="T35" s="111"/>
      <c r="U35" s="111"/>
      <c r="V35" s="111"/>
      <c r="W35" s="288"/>
      <c r="X35" s="111"/>
      <c r="Y35" s="111"/>
      <c r="Z35" s="111"/>
      <c r="AA35" s="111"/>
    </row>
    <row r="36" spans="1:27">
      <c r="A36" s="1689" t="s">
        <v>8163</v>
      </c>
      <c r="B36" s="1690"/>
      <c r="C36" s="1690"/>
      <c r="D36" s="1690"/>
      <c r="E36" s="1691"/>
      <c r="F36" s="1095"/>
      <c r="G36" s="1050"/>
      <c r="H36" s="1050"/>
      <c r="I36" s="1050"/>
      <c r="J36" s="1689" t="s">
        <v>8163</v>
      </c>
      <c r="K36" s="1690"/>
      <c r="L36" s="1690"/>
      <c r="M36" s="1690"/>
      <c r="N36" s="1691"/>
      <c r="O36" s="1095"/>
      <c r="P36" s="1050"/>
      <c r="Q36" s="1050"/>
      <c r="R36" s="1050"/>
      <c r="S36" s="1689" t="s">
        <v>8163</v>
      </c>
      <c r="T36" s="1690"/>
      <c r="U36" s="1690"/>
      <c r="V36" s="1690"/>
      <c r="W36" s="1691"/>
      <c r="X36" s="111"/>
      <c r="Y36" s="111"/>
      <c r="Z36" s="111"/>
      <c r="AA36" s="111"/>
    </row>
    <row r="37" spans="1:27">
      <c r="A37" s="1692"/>
      <c r="B37" s="1693"/>
      <c r="C37" s="1693"/>
      <c r="D37" s="1693"/>
      <c r="E37" s="1694"/>
      <c r="F37" s="1095"/>
      <c r="G37" s="1050"/>
      <c r="H37" s="1050"/>
      <c r="I37" s="1050"/>
      <c r="J37" s="1692"/>
      <c r="K37" s="1693"/>
      <c r="L37" s="1693"/>
      <c r="M37" s="1693"/>
      <c r="N37" s="1694"/>
      <c r="O37" s="1095"/>
      <c r="P37" s="1050"/>
      <c r="Q37" s="1050"/>
      <c r="R37" s="1050"/>
      <c r="S37" s="1692"/>
      <c r="T37" s="1693"/>
      <c r="U37" s="1693"/>
      <c r="V37" s="1693"/>
      <c r="W37" s="1694"/>
      <c r="X37" s="111"/>
      <c r="Y37" s="111"/>
      <c r="Z37" s="111"/>
      <c r="AA37" s="111"/>
    </row>
    <row r="38" spans="1:27">
      <c r="A38" s="1683"/>
      <c r="B38" s="1684"/>
      <c r="C38" s="1684"/>
      <c r="D38" s="1684"/>
      <c r="E38" s="1685"/>
      <c r="F38" s="1095"/>
      <c r="G38" s="1050"/>
      <c r="H38" s="1050"/>
      <c r="I38" s="1050"/>
      <c r="J38" s="1683"/>
      <c r="K38" s="1684"/>
      <c r="L38" s="1684"/>
      <c r="M38" s="1684"/>
      <c r="N38" s="1685"/>
      <c r="O38" s="1095"/>
      <c r="P38" s="1050"/>
      <c r="Q38" s="1050"/>
      <c r="R38" s="1050"/>
      <c r="S38" s="1683"/>
      <c r="T38" s="1684"/>
      <c r="U38" s="1684"/>
      <c r="V38" s="1684"/>
      <c r="W38" s="1685"/>
      <c r="X38" s="111"/>
      <c r="Y38" s="111"/>
      <c r="Z38" s="111"/>
      <c r="AA38" s="111"/>
    </row>
    <row r="39" spans="1:27">
      <c r="A39" s="1683"/>
      <c r="B39" s="1684"/>
      <c r="C39" s="1684"/>
      <c r="D39" s="1684"/>
      <c r="E39" s="1685"/>
      <c r="F39" s="1095"/>
      <c r="G39" s="1050"/>
      <c r="H39" s="1050"/>
      <c r="I39" s="1050"/>
      <c r="J39" s="1683"/>
      <c r="K39" s="1684"/>
      <c r="L39" s="1684"/>
      <c r="M39" s="1684"/>
      <c r="N39" s="1685"/>
      <c r="O39" s="1095"/>
      <c r="P39" s="1050"/>
      <c r="Q39" s="1050"/>
      <c r="R39" s="1050"/>
      <c r="S39" s="1683"/>
      <c r="T39" s="1684"/>
      <c r="U39" s="1684"/>
      <c r="V39" s="1684"/>
      <c r="W39" s="1685"/>
      <c r="X39" s="111"/>
      <c r="Y39" s="111"/>
      <c r="Z39" s="111"/>
      <c r="AA39" s="111"/>
    </row>
    <row r="40" spans="1:27">
      <c r="A40" s="1686"/>
      <c r="B40" s="1687"/>
      <c r="C40" s="1687"/>
      <c r="D40" s="1687"/>
      <c r="E40" s="1688"/>
      <c r="F40" s="1095"/>
      <c r="G40" s="1050"/>
      <c r="H40" s="1050"/>
      <c r="I40" s="1050"/>
      <c r="J40" s="1686"/>
      <c r="K40" s="1687"/>
      <c r="L40" s="1687"/>
      <c r="M40" s="1687"/>
      <c r="N40" s="1688"/>
      <c r="O40" s="1095"/>
      <c r="P40" s="1050"/>
      <c r="Q40" s="1050"/>
      <c r="R40" s="1050"/>
      <c r="S40" s="1686"/>
      <c r="T40" s="1687"/>
      <c r="U40" s="1687"/>
      <c r="V40" s="1687"/>
      <c r="W40" s="1688"/>
      <c r="X40" s="111"/>
      <c r="Y40" s="111"/>
      <c r="Z40" s="111"/>
      <c r="AA40" s="111"/>
    </row>
    <row r="41" spans="1:27">
      <c r="X41" s="111"/>
      <c r="Y41" s="111"/>
      <c r="Z41" s="111"/>
      <c r="AA41" s="111"/>
    </row>
    <row r="42" spans="1:27">
      <c r="A42" s="1043" t="s">
        <v>8136</v>
      </c>
      <c r="B42" s="1682">
        <f>'IMPORT Wksht'!$F18</f>
        <v>0</v>
      </c>
      <c r="C42" s="1682"/>
      <c r="D42" s="1682"/>
      <c r="E42" s="1044" t="s">
        <v>8137</v>
      </c>
      <c r="F42" s="1045"/>
      <c r="G42" s="1046" t="e">
        <f>C45*C47*C49/1728/B46</f>
        <v>#DIV/0!</v>
      </c>
      <c r="H42" s="1047" t="e">
        <f>VLOOKUP(CONCATENATE(B47,"40H"),frghtnew,8,0)</f>
        <v>#N/A</v>
      </c>
      <c r="I42" s="1048">
        <f>'IMPORT Wksht'!$AE55</f>
        <v>0</v>
      </c>
      <c r="J42" s="1043" t="s">
        <v>8136</v>
      </c>
      <c r="K42" s="1682">
        <f>'IMPORT Wksht'!$F19</f>
        <v>0</v>
      </c>
      <c r="L42" s="1682"/>
      <c r="M42" s="1682"/>
      <c r="N42" s="1044" t="s">
        <v>8137</v>
      </c>
      <c r="O42" s="1045"/>
      <c r="P42" s="1046" t="e">
        <f>L45*L47*L49/1728/K46</f>
        <v>#DIV/0!</v>
      </c>
      <c r="Q42" s="1047" t="e">
        <f>VLOOKUP(CONCATENATE(K47,"40H"),frghtnew,8,0)</f>
        <v>#N/A</v>
      </c>
      <c r="R42" s="1048">
        <f>'IMPORT Wksht'!$AE56</f>
        <v>0</v>
      </c>
      <c r="S42" s="1043" t="s">
        <v>8136</v>
      </c>
      <c r="T42" s="1682">
        <f>'IMPORT Wksht'!$F20</f>
        <v>0</v>
      </c>
      <c r="U42" s="1682"/>
      <c r="V42" s="1682"/>
      <c r="W42" s="1044" t="s">
        <v>8137</v>
      </c>
      <c r="X42" s="1049"/>
      <c r="Y42" s="1050" t="e">
        <f>U45*U47*U49/1728/T46</f>
        <v>#DIV/0!</v>
      </c>
      <c r="Z42" s="1051" t="e">
        <f>VLOOKUP(CONCATENATE(T47,"40H"),frghtnew,8,0)</f>
        <v>#N/A</v>
      </c>
      <c r="AA42" s="1052">
        <f>'IMPORT Wksht'!$AE20</f>
        <v>0</v>
      </c>
    </row>
    <row r="43" spans="1:27">
      <c r="A43" s="1053" t="s">
        <v>8138</v>
      </c>
      <c r="B43" s="1331">
        <f>'IMPORT Wksht'!$D$5</f>
        <v>0</v>
      </c>
      <c r="C43" s="1698">
        <f>'IMPORT Wksht'!$D$6</f>
        <v>0</v>
      </c>
      <c r="D43" s="1698"/>
      <c r="E43" s="1055">
        <f>IFERROR(G42*H42+E45*B48+E45*I42+I43*1/B46,0)</f>
        <v>0</v>
      </c>
      <c r="F43" s="1056"/>
      <c r="G43" s="494" t="s">
        <v>8139</v>
      </c>
      <c r="H43" s="494" t="s">
        <v>8140</v>
      </c>
      <c r="I43" s="1057">
        <v>1.05</v>
      </c>
      <c r="J43" s="1053" t="s">
        <v>8138</v>
      </c>
      <c r="K43" s="1331">
        <f>'IMPORT Wksht'!$D$5</f>
        <v>0</v>
      </c>
      <c r="L43" s="1698">
        <f>'IMPORT Wksht'!$D$6</f>
        <v>0</v>
      </c>
      <c r="M43" s="1698"/>
      <c r="N43" s="1055">
        <f>IFERROR(P42*Q42+N45*K48+N45*R42+R43*1/K46,0)</f>
        <v>0</v>
      </c>
      <c r="O43" s="1056"/>
      <c r="P43" s="494" t="s">
        <v>8139</v>
      </c>
      <c r="Q43" s="494" t="s">
        <v>8140</v>
      </c>
      <c r="R43" s="1057">
        <v>1.05</v>
      </c>
      <c r="S43" s="1053" t="s">
        <v>8138</v>
      </c>
      <c r="T43" s="1054">
        <f>'IMPORT Wksht'!$D$5</f>
        <v>0</v>
      </c>
      <c r="U43" s="1698">
        <f>'IMPORT Wksht'!$D$6</f>
        <v>0</v>
      </c>
      <c r="V43" s="1698"/>
      <c r="W43" s="1055">
        <f>IFERROR(Y42*Z42+W45*T48+W45*AA42+AA43*1/T46,0)</f>
        <v>0</v>
      </c>
      <c r="X43" s="1049"/>
      <c r="Y43" s="1058" t="s">
        <v>8139</v>
      </c>
      <c r="Z43" s="1058" t="s">
        <v>8140</v>
      </c>
      <c r="AA43" s="1059">
        <v>1.05</v>
      </c>
    </row>
    <row r="44" spans="1:27">
      <c r="A44" s="1053" t="s">
        <v>8141</v>
      </c>
      <c r="B44" s="1060">
        <f>'IMPORT Wksht'!$E18</f>
        <v>0</v>
      </c>
      <c r="C44" s="1061" t="s">
        <v>8142</v>
      </c>
      <c r="D44" s="1062" t="s">
        <v>8143</v>
      </c>
      <c r="E44" s="1063">
        <f>'IMPORT Wksht'!$K18</f>
        <v>0</v>
      </c>
      <c r="F44" s="1056"/>
      <c r="G44" s="1064" t="s">
        <v>8144</v>
      </c>
      <c r="H44" s="1064" t="s">
        <v>8145</v>
      </c>
      <c r="I44" s="447"/>
      <c r="J44" s="1053" t="s">
        <v>8141</v>
      </c>
      <c r="K44" s="1060">
        <f>'IMPORT Wksht'!$E19</f>
        <v>0</v>
      </c>
      <c r="L44" s="1061" t="s">
        <v>8142</v>
      </c>
      <c r="M44" s="1062" t="s">
        <v>8143</v>
      </c>
      <c r="N44" s="1063">
        <f>'IMPORT Wksht'!$K19</f>
        <v>0</v>
      </c>
      <c r="O44" s="1056"/>
      <c r="P44" s="1064" t="s">
        <v>8144</v>
      </c>
      <c r="Q44" s="1064" t="s">
        <v>8145</v>
      </c>
      <c r="S44" s="1053" t="s">
        <v>8141</v>
      </c>
      <c r="T44" s="1060">
        <f>'IMPORT Wksht'!$E20</f>
        <v>0</v>
      </c>
      <c r="U44" s="1061" t="s">
        <v>8142</v>
      </c>
      <c r="V44" s="1062" t="s">
        <v>8143</v>
      </c>
      <c r="W44" s="1063">
        <f>'IMPORT Wksht'!$K20</f>
        <v>0</v>
      </c>
      <c r="X44" s="1049"/>
      <c r="Y44" s="1065" t="s">
        <v>8144</v>
      </c>
      <c r="Z44" s="1065" t="s">
        <v>8145</v>
      </c>
      <c r="AA44" s="111"/>
    </row>
    <row r="45" spans="1:27">
      <c r="A45" s="1066" t="s">
        <v>8146</v>
      </c>
      <c r="B45" s="1067">
        <f>'IMPORT Wksht'!$N18</f>
        <v>0</v>
      </c>
      <c r="C45" s="1068">
        <f>'IMPORT Wksht'!$BA18</f>
        <v>0</v>
      </c>
      <c r="D45" s="1062" t="s">
        <v>8147</v>
      </c>
      <c r="E45" s="1069">
        <f>'IMPORT Wksht'!$X18</f>
        <v>0</v>
      </c>
      <c r="F45" s="1056"/>
      <c r="G45" s="1070">
        <f>G46-(E43*(1-(B48+I42)))</f>
        <v>0</v>
      </c>
      <c r="H45" s="1071">
        <f>E45</f>
        <v>0</v>
      </c>
      <c r="I45" s="1072" t="e">
        <f>G42*H42+H45*B48+H45*I42+I43*1/B46</f>
        <v>#DIV/0!</v>
      </c>
      <c r="J45" s="1066" t="s">
        <v>8146</v>
      </c>
      <c r="K45" s="1067">
        <f>'IMPORT Wksht'!$N19</f>
        <v>0</v>
      </c>
      <c r="L45" s="1068">
        <f>'IMPORT Wksht'!$BA19</f>
        <v>0</v>
      </c>
      <c r="M45" s="1062" t="s">
        <v>8147</v>
      </c>
      <c r="N45" s="1069">
        <f>'IMPORT Wksht'!$X19</f>
        <v>0</v>
      </c>
      <c r="O45" s="1056"/>
      <c r="P45" s="1070">
        <f>P46-(N43*(1-(K48+R42)))</f>
        <v>0</v>
      </c>
      <c r="Q45" s="1071">
        <f>N45</f>
        <v>0</v>
      </c>
      <c r="R45" s="1072" t="e">
        <f>P42*Q42+Q45*K48+Q45*R42+R43*1/K46</f>
        <v>#DIV/0!</v>
      </c>
      <c r="S45" s="1066" t="s">
        <v>8146</v>
      </c>
      <c r="T45" s="1067">
        <f>'IMPORT Wksht'!$N20</f>
        <v>0</v>
      </c>
      <c r="U45" s="1068">
        <f>'IMPORT Wksht'!$BA20</f>
        <v>0</v>
      </c>
      <c r="V45" s="1062" t="s">
        <v>8147</v>
      </c>
      <c r="W45" s="1069">
        <f>'IMPORT Wksht'!$X20</f>
        <v>0</v>
      </c>
      <c r="X45" s="1049"/>
      <c r="Y45" s="1073">
        <f>Y46-(W43*(1-(T48+AA42)))</f>
        <v>0</v>
      </c>
      <c r="Z45" s="1074">
        <f>W45</f>
        <v>0</v>
      </c>
      <c r="AA45" s="1075" t="e">
        <f>Y42*Z42+Z45*T48+Z45*AA42+AA43*1/T46</f>
        <v>#DIV/0!</v>
      </c>
    </row>
    <row r="46" spans="1:27">
      <c r="A46" s="1066" t="s">
        <v>8148</v>
      </c>
      <c r="B46" s="1067">
        <f>'IMPORT Wksht'!$O18</f>
        <v>0</v>
      </c>
      <c r="C46" s="1061" t="s">
        <v>8149</v>
      </c>
      <c r="D46" s="1062" t="s">
        <v>8150</v>
      </c>
      <c r="E46" s="1069">
        <f>'IMPORT Wksht'!$AM$18</f>
        <v>0</v>
      </c>
      <c r="F46" s="1056"/>
      <c r="G46" s="1057">
        <f>G47*(1-G49)</f>
        <v>0</v>
      </c>
      <c r="H46" s="1057" t="e">
        <f>H45+I45</f>
        <v>#DIV/0!</v>
      </c>
      <c r="I46" s="1076" t="s">
        <v>8151</v>
      </c>
      <c r="J46" s="1066" t="s">
        <v>8148</v>
      </c>
      <c r="K46" s="1067">
        <f>'IMPORT Wksht'!$O19</f>
        <v>0</v>
      </c>
      <c r="L46" s="1061" t="s">
        <v>8149</v>
      </c>
      <c r="M46" s="1062" t="s">
        <v>8150</v>
      </c>
      <c r="N46" s="1069">
        <f>'IMPORT Wksht'!$AM$19</f>
        <v>0</v>
      </c>
      <c r="O46" s="1056"/>
      <c r="P46" s="1057">
        <f>P47*(1-P49)</f>
        <v>0</v>
      </c>
      <c r="Q46" s="1057" t="e">
        <f>Q45+R45</f>
        <v>#DIV/0!</v>
      </c>
      <c r="R46" s="1076" t="s">
        <v>8151</v>
      </c>
      <c r="S46" s="1066" t="s">
        <v>8148</v>
      </c>
      <c r="T46" s="1067">
        <f>'IMPORT Wksht'!$O20</f>
        <v>0</v>
      </c>
      <c r="U46" s="1061" t="s">
        <v>8149</v>
      </c>
      <c r="V46" s="1062" t="s">
        <v>8150</v>
      </c>
      <c r="W46" s="1069">
        <f>'IMPORT Wksht'!$AM$20</f>
        <v>0</v>
      </c>
      <c r="X46" s="1049"/>
      <c r="Y46" s="1059">
        <f>Y47*(1-Y49)</f>
        <v>0</v>
      </c>
      <c r="Z46" s="1059" t="e">
        <f>Z45+AA45</f>
        <v>#DIV/0!</v>
      </c>
      <c r="AA46" s="1077" t="s">
        <v>8151</v>
      </c>
    </row>
    <row r="47" spans="1:27">
      <c r="A47" s="1053" t="s">
        <v>8152</v>
      </c>
      <c r="B47" s="1078">
        <f>'IMPORT Wksht'!$T18</f>
        <v>0</v>
      </c>
      <c r="C47" s="1068">
        <f>'IMPORT Wksht'!$BB18</f>
        <v>0</v>
      </c>
      <c r="D47" s="1062" t="s">
        <v>8153</v>
      </c>
      <c r="E47" s="1069">
        <f>'IMPORT Wksht'!$AO18</f>
        <v>0</v>
      </c>
      <c r="F47" s="1056"/>
      <c r="G47" s="1071">
        <f>E47</f>
        <v>0</v>
      </c>
      <c r="H47" s="1070" t="e">
        <f>IF(I47="N",ROUND(H46/(1-H49),0)-0.01,ROUNDUP(H46/(1-H49),0)-0.01)</f>
        <v>#DIV/0!</v>
      </c>
      <c r="I47" s="504" t="s">
        <v>1578</v>
      </c>
      <c r="J47" s="1053" t="s">
        <v>8152</v>
      </c>
      <c r="K47" s="1078">
        <f>'IMPORT Wksht'!$T19</f>
        <v>0</v>
      </c>
      <c r="L47" s="1068">
        <f>'IMPORT Wksht'!$BB19</f>
        <v>0</v>
      </c>
      <c r="M47" s="1062" t="s">
        <v>8153</v>
      </c>
      <c r="N47" s="1069">
        <f>'IMPORT Wksht'!$AO19</f>
        <v>0</v>
      </c>
      <c r="O47" s="1056"/>
      <c r="P47" s="1079">
        <f>N47</f>
        <v>0</v>
      </c>
      <c r="Q47" s="1070" t="e">
        <f>IF(R47="N",ROUND(Q46/(1-Q49),0)-0.01,ROUNDUP(Q46/(1-Q49),0)-0.01)</f>
        <v>#DIV/0!</v>
      </c>
      <c r="R47" s="504" t="s">
        <v>1578</v>
      </c>
      <c r="S47" s="1053" t="s">
        <v>8152</v>
      </c>
      <c r="T47" s="1078">
        <f>'IMPORT Wksht'!$T20</f>
        <v>0</v>
      </c>
      <c r="U47" s="1068">
        <f>'IMPORT Wksht'!$BB20</f>
        <v>0</v>
      </c>
      <c r="V47" s="1062" t="s">
        <v>8153</v>
      </c>
      <c r="W47" s="1069">
        <f>'IMPORT Wksht'!$AO20</f>
        <v>0</v>
      </c>
      <c r="X47" s="1049"/>
      <c r="Y47" s="1080">
        <f>W47</f>
        <v>0</v>
      </c>
      <c r="Z47" s="1073" t="e">
        <f>IF(AA47="N",ROUND(Z46/(1-Z49),0)-0.01,ROUNDUP(Z46/(1-Z49),0)-0.01)</f>
        <v>#DIV/0!</v>
      </c>
      <c r="AA47" s="1081" t="s">
        <v>1578</v>
      </c>
    </row>
    <row r="48" spans="1:27">
      <c r="A48" s="1066" t="s">
        <v>8154</v>
      </c>
      <c r="B48" s="1082">
        <f>'IMPORT Wksht'!$AE18</f>
        <v>0</v>
      </c>
      <c r="C48" s="1061" t="s">
        <v>8155</v>
      </c>
      <c r="D48" s="1062" t="s">
        <v>8156</v>
      </c>
      <c r="E48" s="1069">
        <f>'IMPORT Wksht'!$AN18</f>
        <v>0</v>
      </c>
      <c r="F48" s="1056"/>
      <c r="J48" s="1066" t="s">
        <v>8154</v>
      </c>
      <c r="K48" s="1082">
        <f>'IMPORT Wksht'!$AE19</f>
        <v>0</v>
      </c>
      <c r="L48" s="1061" t="s">
        <v>8155</v>
      </c>
      <c r="M48" s="1062" t="s">
        <v>8156</v>
      </c>
      <c r="N48" s="1069">
        <f>'IMPORT Wksht'!$AN19</f>
        <v>0</v>
      </c>
      <c r="O48" s="1056"/>
      <c r="S48" s="1066" t="s">
        <v>8154</v>
      </c>
      <c r="T48" s="1082">
        <f>'IMPORT Wksht'!$AE20</f>
        <v>0</v>
      </c>
      <c r="U48" s="1061" t="s">
        <v>8155</v>
      </c>
      <c r="V48" s="1062" t="s">
        <v>8156</v>
      </c>
      <c r="W48" s="1069">
        <f>'IMPORT Wksht'!$AN20</f>
        <v>0</v>
      </c>
    </row>
    <row r="49" spans="1:27">
      <c r="A49" s="1066" t="s">
        <v>8157</v>
      </c>
      <c r="B49" s="1067">
        <f>'IMPORT Wksht'!$BP18</f>
        <v>0</v>
      </c>
      <c r="C49" s="1068">
        <f>'IMPORT Wksht'!$BC18</f>
        <v>0</v>
      </c>
      <c r="D49" s="1062" t="s">
        <v>8158</v>
      </c>
      <c r="E49" s="1083" t="str">
        <f>IFERROR((E47-E46)/E47,"")</f>
        <v/>
      </c>
      <c r="F49" s="1056"/>
      <c r="G49" s="1084">
        <v>0.62</v>
      </c>
      <c r="H49" s="1084">
        <v>0.62</v>
      </c>
      <c r="I49" s="447"/>
      <c r="J49" s="1066" t="s">
        <v>8157</v>
      </c>
      <c r="K49" s="1067">
        <f>'IMPORT Wksht'!$BP19</f>
        <v>0</v>
      </c>
      <c r="L49" s="1068">
        <f>'IMPORT Wksht'!$BC19</f>
        <v>0</v>
      </c>
      <c r="M49" s="1062" t="s">
        <v>8158</v>
      </c>
      <c r="N49" s="1083" t="str">
        <f>IFERROR((N47-N46)/N47,"")</f>
        <v/>
      </c>
      <c r="O49" s="1056"/>
      <c r="P49" s="1084">
        <v>0.62</v>
      </c>
      <c r="Q49" s="1084">
        <v>0.62</v>
      </c>
      <c r="S49" s="1066" t="s">
        <v>8157</v>
      </c>
      <c r="T49" s="1067">
        <f>'IMPORT Wksht'!$BP20</f>
        <v>0</v>
      </c>
      <c r="U49" s="1068">
        <f>'IMPORT Wksht'!$BC20</f>
        <v>0</v>
      </c>
      <c r="V49" s="1062" t="s">
        <v>8158</v>
      </c>
      <c r="W49" s="1083" t="str">
        <f>IFERROR((W47-W46)/W47,"")</f>
        <v/>
      </c>
      <c r="X49" s="1049"/>
      <c r="Y49" s="1085">
        <v>0.62</v>
      </c>
      <c r="Z49" s="1085">
        <v>0.62</v>
      </c>
      <c r="AA49" s="111"/>
    </row>
    <row r="50" spans="1:27">
      <c r="A50" s="1066" t="s">
        <v>8159</v>
      </c>
      <c r="B50" s="1054">
        <f>'IMPORT Wksht'!$BN18</f>
        <v>0</v>
      </c>
      <c r="C50" s="1054"/>
      <c r="D50" s="1062" t="s">
        <v>8160</v>
      </c>
      <c r="E50" s="1054">
        <f>'IMPORT Wksht'!$BM18</f>
        <v>0</v>
      </c>
      <c r="F50" s="1056"/>
      <c r="G50" s="1086"/>
      <c r="H50" s="537" t="e">
        <f>(H47-H46)/H47</f>
        <v>#DIV/0!</v>
      </c>
      <c r="I50" s="447"/>
      <c r="J50" s="1066" t="s">
        <v>8159</v>
      </c>
      <c r="K50" s="1054">
        <f>'IMPORT Wksht'!$BN19</f>
        <v>0</v>
      </c>
      <c r="L50" s="1054"/>
      <c r="M50" s="1062" t="s">
        <v>8160</v>
      </c>
      <c r="N50" s="1054">
        <f>'IMPORT Wksht'!$BM19</f>
        <v>0</v>
      </c>
      <c r="O50" s="1056"/>
      <c r="P50" s="926"/>
      <c r="Q50" s="537" t="e">
        <f>(Q47-Q46)/Q47</f>
        <v>#DIV/0!</v>
      </c>
      <c r="S50" s="1066" t="s">
        <v>8159</v>
      </c>
      <c r="T50" s="1054">
        <f>'IMPORT Wksht'!$BN20</f>
        <v>0</v>
      </c>
      <c r="U50" s="1054"/>
      <c r="V50" s="1062" t="s">
        <v>8160</v>
      </c>
      <c r="W50" s="1054">
        <f>'IMPORT Wksht'!$BM20</f>
        <v>0</v>
      </c>
      <c r="X50" s="1049"/>
      <c r="Y50" s="1087"/>
      <c r="Z50" s="1088" t="e">
        <f>(Z47-Z46)/Z47</f>
        <v>#DIV/0!</v>
      </c>
      <c r="AA50" s="111"/>
    </row>
    <row r="51" spans="1:27">
      <c r="A51" s="1695" t="s">
        <v>8161</v>
      </c>
      <c r="B51" s="1696"/>
      <c r="C51" s="1696"/>
      <c r="D51" s="1696"/>
      <c r="E51" s="1697"/>
      <c r="F51" s="1056"/>
      <c r="G51" s="1050"/>
      <c r="H51" s="1050"/>
      <c r="I51" s="1050"/>
      <c r="J51" s="1695" t="s">
        <v>8161</v>
      </c>
      <c r="K51" s="1696"/>
      <c r="L51" s="1696"/>
      <c r="M51" s="1696"/>
      <c r="N51" s="1697"/>
      <c r="O51" s="1056"/>
      <c r="P51" s="1050"/>
      <c r="Q51" s="1050"/>
      <c r="R51" s="1050"/>
      <c r="S51" s="1695" t="s">
        <v>8161</v>
      </c>
      <c r="T51" s="1696"/>
      <c r="U51" s="1696"/>
      <c r="V51" s="1696"/>
      <c r="W51" s="1697"/>
      <c r="X51" s="111"/>
      <c r="Y51" s="111"/>
      <c r="Z51" s="111"/>
      <c r="AA51" s="111"/>
    </row>
    <row r="52" spans="1:27">
      <c r="A52" s="1679" t="s">
        <v>8162</v>
      </c>
      <c r="B52" s="1680"/>
      <c r="C52" s="1680"/>
      <c r="D52" s="1680"/>
      <c r="E52" s="1681"/>
      <c r="F52" s="1089"/>
      <c r="G52" s="1090"/>
      <c r="H52" s="1090"/>
      <c r="I52" s="1090"/>
      <c r="J52" s="1679" t="s">
        <v>8162</v>
      </c>
      <c r="K52" s="1680"/>
      <c r="L52" s="1680"/>
      <c r="M52" s="1680"/>
      <c r="N52" s="1681"/>
      <c r="O52" s="1089"/>
      <c r="P52" s="1090"/>
      <c r="Q52" s="1090"/>
      <c r="R52" s="1090"/>
      <c r="S52" s="1679" t="s">
        <v>8162</v>
      </c>
      <c r="T52" s="1680"/>
      <c r="U52" s="1680"/>
      <c r="V52" s="1680"/>
      <c r="W52" s="1681"/>
      <c r="X52" s="111"/>
      <c r="Y52" s="111"/>
      <c r="Z52" s="111"/>
      <c r="AA52" s="111"/>
    </row>
    <row r="53" spans="1:27">
      <c r="A53" s="1091" t="str">
        <f>CONCATENATE("Line ",'IMPORT Wksht'!$A$18)</f>
        <v>Line 4</v>
      </c>
      <c r="B53" s="111"/>
      <c r="C53" s="111"/>
      <c r="D53" s="111"/>
      <c r="E53" s="111"/>
      <c r="F53" s="1092"/>
      <c r="G53" s="1093"/>
      <c r="H53" s="1050"/>
      <c r="I53" s="1050"/>
      <c r="J53" s="1091" t="str">
        <f>CONCATENATE("Line ",'IMPORT Wksht'!$A$19)</f>
        <v>Line 5</v>
      </c>
      <c r="K53" s="111"/>
      <c r="L53" s="111"/>
      <c r="M53" s="111"/>
      <c r="N53" s="111"/>
      <c r="O53" s="1092"/>
      <c r="P53" s="1093"/>
      <c r="Q53" s="1050"/>
      <c r="R53" s="1050"/>
      <c r="S53" s="1091" t="str">
        <f>CONCATENATE("Line ",'IMPORT Wksht'!$A$20)</f>
        <v>Line 6</v>
      </c>
      <c r="T53" s="111"/>
      <c r="U53" s="111"/>
      <c r="V53" s="111"/>
      <c r="W53" s="288"/>
      <c r="X53" s="111"/>
      <c r="Y53" s="111"/>
      <c r="Z53" s="111"/>
      <c r="AA53" s="111"/>
    </row>
    <row r="54" spans="1:27">
      <c r="A54" s="1091"/>
      <c r="B54" s="111"/>
      <c r="C54" s="111"/>
      <c r="D54" s="111"/>
      <c r="E54" s="111"/>
      <c r="F54" s="1092"/>
      <c r="G54" s="1093"/>
      <c r="H54" s="1050"/>
      <c r="I54" s="1050"/>
      <c r="J54" s="1091"/>
      <c r="K54" s="111"/>
      <c r="L54" s="111"/>
      <c r="M54" s="111"/>
      <c r="N54" s="111"/>
      <c r="O54" s="1092"/>
      <c r="P54" s="1093"/>
      <c r="Q54" s="1050"/>
      <c r="R54" s="1050"/>
      <c r="S54" s="1091"/>
      <c r="T54" s="111"/>
      <c r="U54" s="111"/>
      <c r="V54" s="111"/>
      <c r="W54" s="288"/>
      <c r="X54" s="111"/>
      <c r="Y54" s="111"/>
      <c r="Z54" s="111"/>
      <c r="AA54" s="111"/>
    </row>
    <row r="55" spans="1:27">
      <c r="A55" s="1091"/>
      <c r="B55" s="111"/>
      <c r="C55" s="111"/>
      <c r="D55" s="111"/>
      <c r="E55" s="111"/>
      <c r="F55" s="1092"/>
      <c r="G55" s="1093"/>
      <c r="H55" s="1050"/>
      <c r="I55" s="1050"/>
      <c r="J55" s="1091"/>
      <c r="K55" s="111"/>
      <c r="L55" s="111"/>
      <c r="M55" s="111"/>
      <c r="N55" s="111"/>
      <c r="O55" s="1092"/>
      <c r="P55" s="1093"/>
      <c r="Q55" s="1050"/>
      <c r="R55" s="1050"/>
      <c r="S55" s="1091"/>
      <c r="T55" s="111"/>
      <c r="U55" s="111"/>
      <c r="V55" s="111"/>
      <c r="W55" s="288"/>
      <c r="X55" s="111"/>
      <c r="Y55" s="111"/>
      <c r="Z55" s="111"/>
      <c r="AA55" s="111"/>
    </row>
    <row r="56" spans="1:27">
      <c r="A56" s="1091"/>
      <c r="B56" s="111"/>
      <c r="C56" s="111"/>
      <c r="D56" s="111"/>
      <c r="E56" s="111"/>
      <c r="F56" s="1092"/>
      <c r="G56" s="1093"/>
      <c r="H56" s="1050"/>
      <c r="I56" s="1050"/>
      <c r="J56" s="1091"/>
      <c r="K56" s="111"/>
      <c r="L56" s="111"/>
      <c r="M56" s="111"/>
      <c r="N56" s="111"/>
      <c r="O56" s="1092"/>
      <c r="P56" s="1093"/>
      <c r="Q56" s="1050"/>
      <c r="R56" s="1050"/>
      <c r="S56" s="1091"/>
      <c r="T56" s="111"/>
      <c r="U56" s="111"/>
      <c r="V56" s="111"/>
      <c r="W56" s="288"/>
      <c r="X56" s="111"/>
      <c r="Y56" s="111"/>
      <c r="Z56" s="111"/>
      <c r="AA56" s="111"/>
    </row>
    <row r="57" spans="1:27">
      <c r="A57" s="1091"/>
      <c r="B57" s="111"/>
      <c r="C57" s="111"/>
      <c r="D57" s="111"/>
      <c r="E57" s="111"/>
      <c r="F57" s="1092"/>
      <c r="G57" s="1093"/>
      <c r="H57" s="1050"/>
      <c r="I57" s="1050"/>
      <c r="J57" s="1091"/>
      <c r="K57" s="111"/>
      <c r="L57" s="111"/>
      <c r="M57" s="111"/>
      <c r="N57" s="111"/>
      <c r="O57" s="1092"/>
      <c r="P57" s="1093"/>
      <c r="Q57" s="1050"/>
      <c r="R57" s="1050"/>
      <c r="S57" s="1091"/>
      <c r="T57" s="111"/>
      <c r="U57" s="111"/>
      <c r="V57" s="111"/>
      <c r="W57" s="288"/>
      <c r="X57" s="111"/>
      <c r="Y57" s="111"/>
      <c r="Z57" s="111"/>
      <c r="AA57" s="111"/>
    </row>
    <row r="58" spans="1:27">
      <c r="A58" s="1091"/>
      <c r="B58" s="111"/>
      <c r="C58" s="111"/>
      <c r="D58" s="111"/>
      <c r="E58" s="111"/>
      <c r="F58" s="1092"/>
      <c r="G58" s="1093"/>
      <c r="H58" s="1050"/>
      <c r="I58" s="1050"/>
      <c r="J58" s="1091"/>
      <c r="K58" s="111"/>
      <c r="L58" s="111"/>
      <c r="M58" s="111"/>
      <c r="N58" s="111"/>
      <c r="O58" s="1092"/>
      <c r="P58" s="1093"/>
      <c r="Q58" s="1050"/>
      <c r="R58" s="1050"/>
      <c r="S58" s="1091"/>
      <c r="T58" s="111"/>
      <c r="U58" s="111"/>
      <c r="V58" s="111"/>
      <c r="W58" s="288"/>
      <c r="X58" s="111"/>
      <c r="Y58" s="111"/>
      <c r="Z58" s="111"/>
      <c r="AA58" s="111"/>
    </row>
    <row r="59" spans="1:27">
      <c r="A59" s="1091"/>
      <c r="B59" s="111"/>
      <c r="C59" s="111"/>
      <c r="D59" s="111"/>
      <c r="E59" s="111"/>
      <c r="F59" s="1092"/>
      <c r="G59" s="1093"/>
      <c r="H59" s="1050"/>
      <c r="I59" s="1050"/>
      <c r="J59" s="1091"/>
      <c r="K59" s="111"/>
      <c r="L59" s="111"/>
      <c r="M59" s="111"/>
      <c r="N59" s="111"/>
      <c r="O59" s="1092"/>
      <c r="P59" s="1093"/>
      <c r="Q59" s="1050"/>
      <c r="R59" s="1050"/>
      <c r="S59" s="1091"/>
      <c r="T59" s="111"/>
      <c r="U59" s="111"/>
      <c r="V59" s="111"/>
      <c r="W59" s="288"/>
      <c r="X59" s="111"/>
      <c r="Y59" s="111"/>
      <c r="Z59" s="111"/>
      <c r="AA59" s="111"/>
    </row>
    <row r="60" spans="1:27">
      <c r="A60" s="1091"/>
      <c r="B60" s="111"/>
      <c r="C60" s="111"/>
      <c r="D60" s="111"/>
      <c r="E60" s="111"/>
      <c r="F60" s="1092"/>
      <c r="G60" s="1093"/>
      <c r="H60" s="1050"/>
      <c r="I60" s="1050"/>
      <c r="J60" s="1091"/>
      <c r="K60" s="111"/>
      <c r="L60" s="111"/>
      <c r="M60" s="111"/>
      <c r="N60" s="111"/>
      <c r="O60" s="1092"/>
      <c r="P60" s="1093"/>
      <c r="Q60" s="1050"/>
      <c r="R60" s="1050"/>
      <c r="S60" s="1091"/>
      <c r="T60" s="111"/>
      <c r="U60" s="111"/>
      <c r="V60" s="111"/>
      <c r="W60" s="288"/>
      <c r="X60" s="111"/>
      <c r="Y60" s="111"/>
      <c r="Z60" s="111"/>
      <c r="AA60" s="111"/>
    </row>
    <row r="61" spans="1:27">
      <c r="A61" s="1091"/>
      <c r="B61" s="111"/>
      <c r="C61" s="111"/>
      <c r="D61" s="111"/>
      <c r="E61" s="111"/>
      <c r="F61" s="1092"/>
      <c r="G61" s="1093"/>
      <c r="H61" s="1050"/>
      <c r="I61" s="1050"/>
      <c r="J61" s="1091"/>
      <c r="K61" s="111"/>
      <c r="L61" s="111"/>
      <c r="M61" s="111"/>
      <c r="N61" s="111"/>
      <c r="O61" s="1092"/>
      <c r="P61" s="1093"/>
      <c r="Q61" s="1050"/>
      <c r="R61" s="1050"/>
      <c r="S61" s="1091"/>
      <c r="T61" s="111"/>
      <c r="U61" s="111"/>
      <c r="V61" s="111"/>
      <c r="W61" s="288"/>
      <c r="X61" s="111"/>
      <c r="Y61" s="111"/>
      <c r="Z61" s="111"/>
      <c r="AA61" s="111"/>
    </row>
    <row r="62" spans="1:27">
      <c r="A62" s="1091"/>
      <c r="B62" s="111"/>
      <c r="C62" s="111"/>
      <c r="D62" s="111"/>
      <c r="E62" s="111"/>
      <c r="F62" s="1092"/>
      <c r="G62" s="1093"/>
      <c r="H62" s="1050"/>
      <c r="I62" s="1050"/>
      <c r="J62" s="1091"/>
      <c r="K62" s="111"/>
      <c r="L62" s="111"/>
      <c r="M62" s="111"/>
      <c r="N62" s="111"/>
      <c r="O62" s="1092"/>
      <c r="P62" s="1093"/>
      <c r="Q62" s="1050"/>
      <c r="R62" s="1050"/>
      <c r="S62" s="1091"/>
      <c r="T62" s="111"/>
      <c r="U62" s="111"/>
      <c r="V62" s="111"/>
      <c r="W62" s="288"/>
      <c r="X62" s="111"/>
      <c r="Y62" s="111"/>
      <c r="Z62" s="111"/>
      <c r="AA62" s="111"/>
    </row>
    <row r="63" spans="1:27">
      <c r="A63" s="1091"/>
      <c r="B63" s="111"/>
      <c r="C63" s="111"/>
      <c r="D63" s="111"/>
      <c r="E63" s="111"/>
      <c r="F63" s="1092"/>
      <c r="G63" s="1093"/>
      <c r="H63" s="1050"/>
      <c r="I63" s="1050"/>
      <c r="J63" s="1091"/>
      <c r="K63" s="111"/>
      <c r="L63" s="111"/>
      <c r="M63" s="111"/>
      <c r="N63" s="111"/>
      <c r="O63" s="1092"/>
      <c r="P63" s="1093"/>
      <c r="Q63" s="1050"/>
      <c r="R63" s="1050"/>
      <c r="S63" s="1091"/>
      <c r="T63" s="111"/>
      <c r="U63" s="111"/>
      <c r="V63" s="111"/>
      <c r="W63" s="288"/>
      <c r="X63" s="111"/>
      <c r="Y63" s="111"/>
      <c r="Z63" s="111"/>
      <c r="AA63" s="111"/>
    </row>
    <row r="64" spans="1:27">
      <c r="A64" s="1091"/>
      <c r="B64" s="111"/>
      <c r="C64" s="111"/>
      <c r="D64" s="111"/>
      <c r="E64" s="111"/>
      <c r="F64" s="1092"/>
      <c r="G64" s="1093"/>
      <c r="H64" s="1050"/>
      <c r="I64" s="1050"/>
      <c r="J64" s="1091"/>
      <c r="K64" s="111"/>
      <c r="L64" s="111"/>
      <c r="M64" s="111"/>
      <c r="N64" s="111"/>
      <c r="O64" s="1092"/>
      <c r="P64" s="1093"/>
      <c r="Q64" s="1050"/>
      <c r="R64" s="1050"/>
      <c r="S64" s="1091"/>
      <c r="T64" s="111"/>
      <c r="U64" s="111"/>
      <c r="V64" s="111"/>
      <c r="W64" s="288"/>
      <c r="X64" s="111"/>
      <c r="Y64" s="111"/>
      <c r="Z64" s="111"/>
      <c r="AA64" s="111"/>
    </row>
    <row r="65" spans="1:27">
      <c r="A65" s="1091"/>
      <c r="B65" s="111"/>
      <c r="C65" s="111"/>
      <c r="D65" s="111"/>
      <c r="E65" s="111"/>
      <c r="F65" s="1092"/>
      <c r="G65" s="1093"/>
      <c r="H65" s="1050"/>
      <c r="I65" s="1050"/>
      <c r="J65" s="1091"/>
      <c r="K65" s="111"/>
      <c r="L65" s="111"/>
      <c r="M65" s="111"/>
      <c r="N65" s="111"/>
      <c r="O65" s="1092"/>
      <c r="P65" s="1093"/>
      <c r="Q65" s="1050"/>
      <c r="R65" s="1050"/>
      <c r="S65" s="1091"/>
      <c r="T65" s="111"/>
      <c r="U65" s="111"/>
      <c r="V65" s="111"/>
      <c r="W65" s="288"/>
      <c r="X65" s="111"/>
      <c r="Y65" s="111"/>
      <c r="Z65" s="111"/>
      <c r="AA65" s="111"/>
    </row>
    <row r="66" spans="1:27">
      <c r="A66" s="1091"/>
      <c r="B66" s="111"/>
      <c r="C66" s="111"/>
      <c r="D66" s="111"/>
      <c r="E66" s="111"/>
      <c r="F66" s="1092"/>
      <c r="G66" s="1093"/>
      <c r="H66" s="1050"/>
      <c r="I66" s="1050"/>
      <c r="J66" s="1091"/>
      <c r="K66" s="111"/>
      <c r="L66" s="111"/>
      <c r="M66" s="111"/>
      <c r="N66" s="111"/>
      <c r="O66" s="1092"/>
      <c r="P66" s="1093"/>
      <c r="Q66" s="1050"/>
      <c r="R66" s="1050"/>
      <c r="S66" s="1091"/>
      <c r="T66" s="111"/>
      <c r="U66" s="111"/>
      <c r="V66" s="111"/>
      <c r="W66" s="288"/>
      <c r="X66" s="111"/>
      <c r="Y66" s="111"/>
      <c r="Z66" s="111"/>
      <c r="AA66" s="111"/>
    </row>
    <row r="67" spans="1:27">
      <c r="A67" s="1091"/>
      <c r="B67" s="111"/>
      <c r="C67" s="111"/>
      <c r="D67" s="111"/>
      <c r="E67" s="111"/>
      <c r="F67" s="1092"/>
      <c r="G67" s="1093"/>
      <c r="H67" s="1050"/>
      <c r="I67" s="1050"/>
      <c r="J67" s="1091"/>
      <c r="K67" s="111"/>
      <c r="L67" s="111"/>
      <c r="M67" s="111"/>
      <c r="N67" s="111"/>
      <c r="O67" s="1092"/>
      <c r="P67" s="1093"/>
      <c r="Q67" s="1050"/>
      <c r="R67" s="1050"/>
      <c r="S67" s="1091"/>
      <c r="T67" s="111"/>
      <c r="U67" s="111"/>
      <c r="V67" s="111"/>
      <c r="W67" s="288"/>
      <c r="X67" s="111"/>
      <c r="Y67" s="111"/>
      <c r="Z67" s="111"/>
      <c r="AA67" s="111"/>
    </row>
    <row r="68" spans="1:27">
      <c r="A68" s="1091"/>
      <c r="B68" s="111"/>
      <c r="C68" s="111"/>
      <c r="D68" s="111"/>
      <c r="E68" s="111"/>
      <c r="F68" s="1092"/>
      <c r="G68" s="1093"/>
      <c r="H68" s="1050"/>
      <c r="I68" s="1050"/>
      <c r="J68" s="1091"/>
      <c r="K68" s="111"/>
      <c r="L68" s="111"/>
      <c r="M68" s="111"/>
      <c r="N68" s="111"/>
      <c r="O68" s="1092"/>
      <c r="P68" s="1093"/>
      <c r="Q68" s="1050"/>
      <c r="R68" s="1050"/>
      <c r="S68" s="1091"/>
      <c r="T68" s="111"/>
      <c r="U68" s="111"/>
      <c r="V68" s="111"/>
      <c r="W68" s="288"/>
      <c r="X68" s="111"/>
      <c r="Y68" s="111"/>
      <c r="Z68" s="111"/>
      <c r="AA68" s="111"/>
    </row>
    <row r="69" spans="1:27">
      <c r="A69" s="1091"/>
      <c r="B69" s="111"/>
      <c r="C69" s="111"/>
      <c r="D69" s="111"/>
      <c r="E69" s="111"/>
      <c r="F69" s="1092"/>
      <c r="G69" s="1093"/>
      <c r="H69" s="1050"/>
      <c r="I69" s="1050"/>
      <c r="J69" s="1091"/>
      <c r="K69" s="111"/>
      <c r="L69" s="111"/>
      <c r="M69" s="111"/>
      <c r="N69" s="111"/>
      <c r="O69" s="1092"/>
      <c r="P69" s="1093"/>
      <c r="Q69" s="1050"/>
      <c r="R69" s="1050"/>
      <c r="S69" s="1091"/>
      <c r="T69" s="111"/>
      <c r="U69" s="111"/>
      <c r="V69" s="111"/>
      <c r="W69" s="288"/>
      <c r="X69" s="111"/>
      <c r="Y69" s="111"/>
      <c r="Z69" s="111"/>
      <c r="AA69" s="111"/>
    </row>
    <row r="70" spans="1:27">
      <c r="A70" s="1091"/>
      <c r="B70" s="111"/>
      <c r="C70" s="111"/>
      <c r="D70" s="111"/>
      <c r="E70" s="111"/>
      <c r="F70" s="1092"/>
      <c r="G70" s="1093"/>
      <c r="H70" s="1050"/>
      <c r="I70" s="1050"/>
      <c r="J70" s="1091"/>
      <c r="K70" s="111"/>
      <c r="L70" s="111"/>
      <c r="M70" s="111"/>
      <c r="N70" s="111"/>
      <c r="O70" s="1092"/>
      <c r="P70" s="1093"/>
      <c r="Q70" s="1050"/>
      <c r="R70" s="1050"/>
      <c r="S70" s="1091"/>
      <c r="T70" s="111"/>
      <c r="U70" s="111"/>
      <c r="V70" s="111"/>
      <c r="W70" s="288"/>
      <c r="X70" s="111"/>
      <c r="Y70" s="111"/>
      <c r="Z70" s="111"/>
      <c r="AA70" s="111"/>
    </row>
    <row r="71" spans="1:27">
      <c r="A71" s="1091"/>
      <c r="B71" s="111"/>
      <c r="C71" s="111"/>
      <c r="D71" s="111"/>
      <c r="E71" s="111"/>
      <c r="F71" s="1092"/>
      <c r="G71" s="1093"/>
      <c r="H71" s="1050"/>
      <c r="I71" s="1050"/>
      <c r="J71" s="1091"/>
      <c r="K71" s="111"/>
      <c r="L71" s="111"/>
      <c r="M71" s="111"/>
      <c r="N71" s="111"/>
      <c r="O71" s="1092"/>
      <c r="P71" s="1093"/>
      <c r="Q71" s="1050"/>
      <c r="R71" s="1050"/>
      <c r="S71" s="1091"/>
      <c r="T71" s="111"/>
      <c r="U71" s="111"/>
      <c r="V71" s="111"/>
      <c r="W71" s="288"/>
      <c r="X71" s="111"/>
      <c r="Y71" s="111"/>
      <c r="Z71" s="111"/>
      <c r="AA71" s="111"/>
    </row>
    <row r="72" spans="1:27">
      <c r="A72" s="1091"/>
      <c r="B72" s="111"/>
      <c r="C72" s="111"/>
      <c r="D72" s="111"/>
      <c r="E72" s="111"/>
      <c r="F72" s="1092"/>
      <c r="G72" s="1093"/>
      <c r="H72" s="1050"/>
      <c r="I72" s="1050"/>
      <c r="J72" s="1091"/>
      <c r="K72" s="111"/>
      <c r="L72" s="111"/>
      <c r="M72" s="111"/>
      <c r="N72" s="111"/>
      <c r="O72" s="1092"/>
      <c r="P72" s="1093"/>
      <c r="Q72" s="1050"/>
      <c r="R72" s="1050"/>
      <c r="S72" s="1091"/>
      <c r="T72" s="111"/>
      <c r="U72" s="111"/>
      <c r="V72" s="111"/>
      <c r="W72" s="288"/>
      <c r="X72" s="111"/>
      <c r="Y72" s="111"/>
      <c r="Z72" s="111"/>
      <c r="AA72" s="111"/>
    </row>
    <row r="73" spans="1:27">
      <c r="A73" s="1091"/>
      <c r="B73" s="111"/>
      <c r="C73" s="111"/>
      <c r="D73" s="111"/>
      <c r="E73" s="111"/>
      <c r="F73" s="1092"/>
      <c r="G73" s="1093"/>
      <c r="H73" s="1050"/>
      <c r="I73" s="1050"/>
      <c r="J73" s="1091"/>
      <c r="K73" s="111"/>
      <c r="L73" s="111"/>
      <c r="M73" s="111"/>
      <c r="N73" s="111"/>
      <c r="O73" s="1092"/>
      <c r="P73" s="1093"/>
      <c r="Q73" s="1050"/>
      <c r="R73" s="1050"/>
      <c r="S73" s="1091"/>
      <c r="T73" s="111"/>
      <c r="U73" s="111"/>
      <c r="V73" s="111"/>
      <c r="W73" s="288"/>
      <c r="X73" s="111"/>
      <c r="Y73" s="111"/>
      <c r="Z73" s="111"/>
      <c r="AA73" s="111"/>
    </row>
    <row r="74" spans="1:27">
      <c r="A74" s="1091"/>
      <c r="B74" s="111"/>
      <c r="C74" s="111"/>
      <c r="D74" s="111"/>
      <c r="E74" s="111"/>
      <c r="F74" s="1094"/>
      <c r="G74" s="1093"/>
      <c r="H74" s="1050"/>
      <c r="I74" s="1050"/>
      <c r="J74" s="1091"/>
      <c r="K74" s="111"/>
      <c r="L74" s="111"/>
      <c r="M74" s="111"/>
      <c r="N74" s="111"/>
      <c r="O74" s="1094"/>
      <c r="P74" s="1093"/>
      <c r="Q74" s="1050"/>
      <c r="R74" s="1050"/>
      <c r="S74" s="1091"/>
      <c r="T74" s="111"/>
      <c r="U74" s="111"/>
      <c r="V74" s="111"/>
      <c r="W74" s="288"/>
      <c r="X74" s="111"/>
      <c r="Y74" s="111"/>
      <c r="Z74" s="111"/>
      <c r="AA74" s="111"/>
    </row>
    <row r="75" spans="1:27">
      <c r="A75" s="1091"/>
      <c r="B75" s="111"/>
      <c r="C75" s="111"/>
      <c r="D75" s="111"/>
      <c r="E75" s="111"/>
      <c r="F75" s="1095"/>
      <c r="G75" s="1050"/>
      <c r="H75" s="1050"/>
      <c r="I75" s="1050"/>
      <c r="J75" s="1091"/>
      <c r="K75" s="111"/>
      <c r="L75" s="111"/>
      <c r="M75" s="111"/>
      <c r="N75" s="111"/>
      <c r="O75" s="1095"/>
      <c r="P75" s="1050"/>
      <c r="Q75" s="1050"/>
      <c r="R75" s="1050"/>
      <c r="S75" s="1091"/>
      <c r="T75" s="111"/>
      <c r="U75" s="111"/>
      <c r="V75" s="111"/>
      <c r="W75" s="288"/>
      <c r="X75" s="111"/>
      <c r="Y75" s="111"/>
      <c r="Z75" s="111"/>
      <c r="AA75" s="111"/>
    </row>
    <row r="76" spans="1:27">
      <c r="A76" s="1689" t="s">
        <v>8163</v>
      </c>
      <c r="B76" s="1690"/>
      <c r="C76" s="1690"/>
      <c r="D76" s="1690"/>
      <c r="E76" s="1691"/>
      <c r="F76" s="1095"/>
      <c r="G76" s="1050"/>
      <c r="H76" s="1050"/>
      <c r="I76" s="1050"/>
      <c r="J76" s="1689" t="s">
        <v>8163</v>
      </c>
      <c r="K76" s="1690"/>
      <c r="L76" s="1690"/>
      <c r="M76" s="1690"/>
      <c r="N76" s="1691"/>
      <c r="O76" s="1095"/>
      <c r="P76" s="1050"/>
      <c r="Q76" s="1050"/>
      <c r="R76" s="1050"/>
      <c r="S76" s="1689" t="s">
        <v>8163</v>
      </c>
      <c r="T76" s="1690"/>
      <c r="U76" s="1690"/>
      <c r="V76" s="1690"/>
      <c r="W76" s="1691"/>
      <c r="X76" s="111"/>
      <c r="Y76" s="111"/>
      <c r="Z76" s="111"/>
      <c r="AA76" s="111"/>
    </row>
    <row r="77" spans="1:27">
      <c r="A77" s="1692"/>
      <c r="B77" s="1693"/>
      <c r="C77" s="1693"/>
      <c r="D77" s="1693"/>
      <c r="E77" s="1694"/>
      <c r="F77" s="1095"/>
      <c r="G77" s="1050"/>
      <c r="H77" s="1050"/>
      <c r="I77" s="1050"/>
      <c r="J77" s="1692"/>
      <c r="K77" s="1693"/>
      <c r="L77" s="1693"/>
      <c r="M77" s="1693"/>
      <c r="N77" s="1694"/>
      <c r="O77" s="1095"/>
      <c r="P77" s="1050"/>
      <c r="Q77" s="1050"/>
      <c r="R77" s="1050"/>
      <c r="S77" s="1692"/>
      <c r="T77" s="1693"/>
      <c r="U77" s="1693"/>
      <c r="V77" s="1693"/>
      <c r="W77" s="1694"/>
      <c r="X77" s="111"/>
      <c r="Y77" s="111"/>
      <c r="Z77" s="111"/>
      <c r="AA77" s="111"/>
    </row>
    <row r="78" spans="1:27">
      <c r="A78" s="1683"/>
      <c r="B78" s="1684"/>
      <c r="C78" s="1684"/>
      <c r="D78" s="1684"/>
      <c r="E78" s="1685"/>
      <c r="F78" s="1095"/>
      <c r="G78" s="1050"/>
      <c r="H78" s="1050"/>
      <c r="I78" s="1050"/>
      <c r="J78" s="1683"/>
      <c r="K78" s="1684"/>
      <c r="L78" s="1684"/>
      <c r="M78" s="1684"/>
      <c r="N78" s="1685"/>
      <c r="O78" s="1095"/>
      <c r="P78" s="1050"/>
      <c r="Q78" s="1050"/>
      <c r="R78" s="1050"/>
      <c r="S78" s="1683"/>
      <c r="T78" s="1684"/>
      <c r="U78" s="1684"/>
      <c r="V78" s="1684"/>
      <c r="W78" s="1685"/>
      <c r="X78" s="111"/>
      <c r="Y78" s="111"/>
      <c r="Z78" s="111"/>
      <c r="AA78" s="111"/>
    </row>
    <row r="79" spans="1:27">
      <c r="A79" s="1683"/>
      <c r="B79" s="1684"/>
      <c r="C79" s="1684"/>
      <c r="D79" s="1684"/>
      <c r="E79" s="1685"/>
      <c r="F79" s="1095"/>
      <c r="G79" s="1050"/>
      <c r="H79" s="1050"/>
      <c r="I79" s="1050"/>
      <c r="J79" s="1683"/>
      <c r="K79" s="1684"/>
      <c r="L79" s="1684"/>
      <c r="M79" s="1684"/>
      <c r="N79" s="1685"/>
      <c r="O79" s="1095"/>
      <c r="P79" s="1050"/>
      <c r="Q79" s="1050"/>
      <c r="R79" s="1050"/>
      <c r="S79" s="1683"/>
      <c r="T79" s="1684"/>
      <c r="U79" s="1684"/>
      <c r="V79" s="1684"/>
      <c r="W79" s="1685"/>
      <c r="X79" s="111"/>
      <c r="Y79" s="111"/>
      <c r="Z79" s="111"/>
      <c r="AA79" s="111"/>
    </row>
    <row r="80" spans="1:27">
      <c r="A80" s="1686"/>
      <c r="B80" s="1687"/>
      <c r="C80" s="1687"/>
      <c r="D80" s="1687"/>
      <c r="E80" s="1688"/>
      <c r="F80" s="1095"/>
      <c r="G80" s="1050"/>
      <c r="H80" s="1050"/>
      <c r="I80" s="1050"/>
      <c r="J80" s="1686"/>
      <c r="K80" s="1687"/>
      <c r="L80" s="1687"/>
      <c r="M80" s="1687"/>
      <c r="N80" s="1688"/>
      <c r="O80" s="1095"/>
      <c r="P80" s="1050"/>
      <c r="Q80" s="1050"/>
      <c r="R80" s="1050"/>
      <c r="S80" s="1686"/>
      <c r="T80" s="1687"/>
      <c r="U80" s="1687"/>
      <c r="V80" s="1687"/>
      <c r="W80" s="1688"/>
      <c r="X80" s="111"/>
      <c r="Y80" s="111"/>
      <c r="Z80" s="111"/>
      <c r="AA80" s="111"/>
    </row>
    <row r="81" spans="1:27">
      <c r="X81" s="111"/>
      <c r="Y81" s="111"/>
      <c r="Z81" s="111"/>
      <c r="AA81" s="111"/>
    </row>
    <row r="82" spans="1:27">
      <c r="A82" s="1043" t="s">
        <v>8136</v>
      </c>
      <c r="B82" s="1682">
        <f>'IMPORT Wksht'!$F21</f>
        <v>0</v>
      </c>
      <c r="C82" s="1682"/>
      <c r="D82" s="1682"/>
      <c r="E82" s="1044" t="s">
        <v>8137</v>
      </c>
      <c r="F82" s="1045"/>
      <c r="G82" s="1046" t="e">
        <f>C85*C87*C89/1728/B86</f>
        <v>#DIV/0!</v>
      </c>
      <c r="H82" s="1047" t="e">
        <f>VLOOKUP(CONCATENATE(B87,"40H"),frghtnew,8,0)</f>
        <v>#N/A</v>
      </c>
      <c r="I82" s="1048">
        <f>'IMPORT Wksht'!$AE95</f>
        <v>0</v>
      </c>
      <c r="J82" s="1043" t="s">
        <v>8136</v>
      </c>
      <c r="K82" s="1682">
        <f>'IMPORT Wksht'!$F22</f>
        <v>0</v>
      </c>
      <c r="L82" s="1682"/>
      <c r="M82" s="1682"/>
      <c r="N82" s="1044" t="s">
        <v>8137</v>
      </c>
      <c r="O82" s="1045"/>
      <c r="P82" s="1046" t="e">
        <f>L85*L87*L89/1728/K86</f>
        <v>#DIV/0!</v>
      </c>
      <c r="Q82" s="1047" t="e">
        <f>VLOOKUP(CONCATENATE(K87,"40H"),frghtnew,8,0)</f>
        <v>#N/A</v>
      </c>
      <c r="R82" s="1048">
        <f>'IMPORT Wksht'!$AE96</f>
        <v>0</v>
      </c>
      <c r="S82" s="1043" t="s">
        <v>8136</v>
      </c>
      <c r="T82" s="1682">
        <f>'IMPORT Wksht'!$F23</f>
        <v>0</v>
      </c>
      <c r="U82" s="1682"/>
      <c r="V82" s="1682"/>
      <c r="W82" s="1044" t="s">
        <v>8137</v>
      </c>
      <c r="X82" s="1049"/>
      <c r="Y82" s="1050" t="e">
        <f>U85*U87*U89/1728/T86</f>
        <v>#DIV/0!</v>
      </c>
      <c r="Z82" s="1051" t="e">
        <f>VLOOKUP(CONCATENATE(T87,"40H"),frghtnew,8,0)</f>
        <v>#N/A</v>
      </c>
      <c r="AA82" s="1052">
        <f>'IMPORT Wksht'!$AE23</f>
        <v>0</v>
      </c>
    </row>
    <row r="83" spans="1:27">
      <c r="A83" s="1053" t="s">
        <v>8138</v>
      </c>
      <c r="B83" s="1054">
        <f>'IMPORT Wksht'!$D$5</f>
        <v>0</v>
      </c>
      <c r="C83" s="1698">
        <f>'IMPORT Wksht'!$D$6</f>
        <v>0</v>
      </c>
      <c r="D83" s="1698"/>
      <c r="E83" s="1055">
        <f>IFERROR(G82*H82+E85*B88+E85*I82+I83*1/B86,0)</f>
        <v>0</v>
      </c>
      <c r="F83" s="1056"/>
      <c r="G83" s="494" t="s">
        <v>8139</v>
      </c>
      <c r="H83" s="494" t="s">
        <v>8140</v>
      </c>
      <c r="I83" s="1057">
        <v>1.05</v>
      </c>
      <c r="J83" s="1053" t="s">
        <v>8138</v>
      </c>
      <c r="K83" s="1331">
        <f>'IMPORT Wksht'!$D$5</f>
        <v>0</v>
      </c>
      <c r="L83" s="1698">
        <f>'IMPORT Wksht'!$D$6</f>
        <v>0</v>
      </c>
      <c r="M83" s="1698"/>
      <c r="N83" s="1055">
        <f>IFERROR(P82*Q82+N85*K88+N85*R82+R83*1/K86,0)</f>
        <v>0</v>
      </c>
      <c r="O83" s="1056"/>
      <c r="P83" s="494" t="s">
        <v>8139</v>
      </c>
      <c r="Q83" s="494" t="s">
        <v>8140</v>
      </c>
      <c r="R83" s="1057">
        <v>1.05</v>
      </c>
      <c r="S83" s="1053" t="s">
        <v>8138</v>
      </c>
      <c r="T83" s="1054">
        <f>'IMPORT Wksht'!$D$5</f>
        <v>0</v>
      </c>
      <c r="U83" s="1698">
        <f>'IMPORT Wksht'!$D$6</f>
        <v>0</v>
      </c>
      <c r="V83" s="1698"/>
      <c r="W83" s="1055">
        <f>IFERROR(Y82*Z82+W85*T88+W85*AA82+AA83*1/T86,0)</f>
        <v>0</v>
      </c>
      <c r="X83" s="1049"/>
      <c r="Y83" s="1058" t="s">
        <v>8139</v>
      </c>
      <c r="Z83" s="1058" t="s">
        <v>8140</v>
      </c>
      <c r="AA83" s="1059">
        <v>1.05</v>
      </c>
    </row>
    <row r="84" spans="1:27">
      <c r="A84" s="1053" t="s">
        <v>8141</v>
      </c>
      <c r="B84" s="1060">
        <f>'IMPORT Wksht'!$E21</f>
        <v>0</v>
      </c>
      <c r="C84" s="1061" t="s">
        <v>8142</v>
      </c>
      <c r="D84" s="1062" t="s">
        <v>8143</v>
      </c>
      <c r="E84" s="1063">
        <f>'IMPORT Wksht'!$K21</f>
        <v>0</v>
      </c>
      <c r="F84" s="1056"/>
      <c r="G84" s="1064" t="s">
        <v>8144</v>
      </c>
      <c r="H84" s="1064" t="s">
        <v>8145</v>
      </c>
      <c r="I84" s="447"/>
      <c r="J84" s="1053" t="s">
        <v>8141</v>
      </c>
      <c r="K84" s="1060">
        <f>'IMPORT Wksht'!$E22</f>
        <v>0</v>
      </c>
      <c r="L84" s="1061" t="s">
        <v>8142</v>
      </c>
      <c r="M84" s="1062" t="s">
        <v>8143</v>
      </c>
      <c r="N84" s="1063">
        <f>'IMPORT Wksht'!$K22</f>
        <v>0</v>
      </c>
      <c r="O84" s="1056"/>
      <c r="P84" s="1064" t="s">
        <v>8144</v>
      </c>
      <c r="Q84" s="1064" t="s">
        <v>8145</v>
      </c>
      <c r="S84" s="1053" t="s">
        <v>8141</v>
      </c>
      <c r="T84" s="1060">
        <f>'IMPORT Wksht'!$E23</f>
        <v>0</v>
      </c>
      <c r="U84" s="1061" t="s">
        <v>8142</v>
      </c>
      <c r="V84" s="1062" t="s">
        <v>8143</v>
      </c>
      <c r="W84" s="1063">
        <f>'IMPORT Wksht'!$K23</f>
        <v>0</v>
      </c>
      <c r="X84" s="1049"/>
      <c r="Y84" s="1065" t="s">
        <v>8144</v>
      </c>
      <c r="Z84" s="1065" t="s">
        <v>8145</v>
      </c>
      <c r="AA84" s="111"/>
    </row>
    <row r="85" spans="1:27">
      <c r="A85" s="1066" t="s">
        <v>8146</v>
      </c>
      <c r="B85" s="1067">
        <f>'IMPORT Wksht'!$N21</f>
        <v>0</v>
      </c>
      <c r="C85" s="1068">
        <f>'IMPORT Wksht'!$BA21</f>
        <v>0</v>
      </c>
      <c r="D85" s="1062" t="s">
        <v>8147</v>
      </c>
      <c r="E85" s="1069">
        <f>'IMPORT Wksht'!$X21</f>
        <v>0</v>
      </c>
      <c r="F85" s="1056"/>
      <c r="G85" s="1070">
        <f>G86-(E83*(1-(B88+I82)))</f>
        <v>0</v>
      </c>
      <c r="H85" s="1071">
        <f>E85</f>
        <v>0</v>
      </c>
      <c r="I85" s="1072" t="e">
        <f>G82*H82+H85*B88+H85*I82+I83*1/B86</f>
        <v>#DIV/0!</v>
      </c>
      <c r="J85" s="1066" t="s">
        <v>8146</v>
      </c>
      <c r="K85" s="1067">
        <f>'IMPORT Wksht'!$N22</f>
        <v>0</v>
      </c>
      <c r="L85" s="1068">
        <f>'IMPORT Wksht'!$BA22</f>
        <v>0</v>
      </c>
      <c r="M85" s="1062" t="s">
        <v>8147</v>
      </c>
      <c r="N85" s="1069">
        <f>'IMPORT Wksht'!$X22</f>
        <v>0</v>
      </c>
      <c r="O85" s="1056"/>
      <c r="P85" s="1070">
        <f>P86-(N83*(1-(K88+R82)))</f>
        <v>0</v>
      </c>
      <c r="Q85" s="1071">
        <f>N85</f>
        <v>0</v>
      </c>
      <c r="R85" s="1072" t="e">
        <f>P82*Q82+Q85*K88+Q85*R82+R83*1/K86</f>
        <v>#DIV/0!</v>
      </c>
      <c r="S85" s="1066" t="s">
        <v>8146</v>
      </c>
      <c r="T85" s="1067">
        <f>'IMPORT Wksht'!$N23</f>
        <v>0</v>
      </c>
      <c r="U85" s="1068">
        <f>'IMPORT Wksht'!$BA23</f>
        <v>0</v>
      </c>
      <c r="V85" s="1062" t="s">
        <v>8147</v>
      </c>
      <c r="W85" s="1069">
        <f>'IMPORT Wksht'!$X23</f>
        <v>0</v>
      </c>
      <c r="X85" s="1049"/>
      <c r="Y85" s="1073">
        <f>Y86-(W83*(1-(T88+AA82)))</f>
        <v>0</v>
      </c>
      <c r="Z85" s="1074">
        <f>W85</f>
        <v>0</v>
      </c>
      <c r="AA85" s="1075" t="e">
        <f>Y82*Z82+Z85*T88+Z85*AA82+AA83*1/T86</f>
        <v>#DIV/0!</v>
      </c>
    </row>
    <row r="86" spans="1:27">
      <c r="A86" s="1066" t="s">
        <v>8148</v>
      </c>
      <c r="B86" s="1067">
        <f>'IMPORT Wksht'!$O21</f>
        <v>0</v>
      </c>
      <c r="C86" s="1061" t="s">
        <v>8149</v>
      </c>
      <c r="D86" s="1062" t="s">
        <v>8150</v>
      </c>
      <c r="E86" s="1069">
        <f>'IMPORT Wksht'!$AM$21</f>
        <v>0</v>
      </c>
      <c r="F86" s="1056"/>
      <c r="G86" s="1057">
        <f>G87*(1-G89)</f>
        <v>0</v>
      </c>
      <c r="H86" s="1057" t="e">
        <f>H85+I85</f>
        <v>#DIV/0!</v>
      </c>
      <c r="I86" s="1076" t="s">
        <v>8151</v>
      </c>
      <c r="J86" s="1066" t="s">
        <v>8148</v>
      </c>
      <c r="K86" s="1067">
        <f>'IMPORT Wksht'!$O22</f>
        <v>0</v>
      </c>
      <c r="L86" s="1061" t="s">
        <v>8149</v>
      </c>
      <c r="M86" s="1062" t="s">
        <v>8150</v>
      </c>
      <c r="N86" s="1069">
        <f>'IMPORT Wksht'!$AM$22</f>
        <v>0</v>
      </c>
      <c r="O86" s="1056"/>
      <c r="P86" s="1057">
        <f>P87*(1-P89)</f>
        <v>0</v>
      </c>
      <c r="Q86" s="1057" t="e">
        <f>Q85+R85</f>
        <v>#DIV/0!</v>
      </c>
      <c r="R86" s="1076" t="s">
        <v>8151</v>
      </c>
      <c r="S86" s="1066" t="s">
        <v>8148</v>
      </c>
      <c r="T86" s="1067">
        <f>'IMPORT Wksht'!$O23</f>
        <v>0</v>
      </c>
      <c r="U86" s="1061" t="s">
        <v>8149</v>
      </c>
      <c r="V86" s="1062" t="s">
        <v>8150</v>
      </c>
      <c r="W86" s="1069">
        <f>'IMPORT Wksht'!$AM$23</f>
        <v>0</v>
      </c>
      <c r="X86" s="1049"/>
      <c r="Y86" s="1059">
        <f>Y87*(1-Y89)</f>
        <v>0</v>
      </c>
      <c r="Z86" s="1059" t="e">
        <f>Z85+AA85</f>
        <v>#DIV/0!</v>
      </c>
      <c r="AA86" s="1077" t="s">
        <v>8151</v>
      </c>
    </row>
    <row r="87" spans="1:27">
      <c r="A87" s="1053" t="s">
        <v>8152</v>
      </c>
      <c r="B87" s="1078">
        <f>'IMPORT Wksht'!$T21</f>
        <v>0</v>
      </c>
      <c r="C87" s="1068">
        <f>'IMPORT Wksht'!$BB21</f>
        <v>0</v>
      </c>
      <c r="D87" s="1062" t="s">
        <v>8153</v>
      </c>
      <c r="E87" s="1069">
        <f>'IMPORT Wksht'!$AO21</f>
        <v>0</v>
      </c>
      <c r="F87" s="1056"/>
      <c r="G87" s="1071">
        <f>E87</f>
        <v>0</v>
      </c>
      <c r="H87" s="1070" t="e">
        <f>IF(I87="N",ROUND(H86/(1-H89),0)-0.01,ROUNDUP(H86/(1-H89),0)-0.01)</f>
        <v>#DIV/0!</v>
      </c>
      <c r="I87" s="504" t="s">
        <v>1578</v>
      </c>
      <c r="J87" s="1053" t="s">
        <v>8152</v>
      </c>
      <c r="K87" s="1078">
        <f>'IMPORT Wksht'!$T22</f>
        <v>0</v>
      </c>
      <c r="L87" s="1068">
        <f>'IMPORT Wksht'!$BB22</f>
        <v>0</v>
      </c>
      <c r="M87" s="1062" t="s">
        <v>8153</v>
      </c>
      <c r="N87" s="1069">
        <f>'IMPORT Wksht'!$AO22</f>
        <v>0</v>
      </c>
      <c r="O87" s="1056"/>
      <c r="P87" s="1079">
        <f>N87</f>
        <v>0</v>
      </c>
      <c r="Q87" s="1070" t="e">
        <f>IF(R87="N",ROUND(Q86/(1-Q89),0)-0.01,ROUNDUP(Q86/(1-Q89),0)-0.01)</f>
        <v>#DIV/0!</v>
      </c>
      <c r="R87" s="504" t="s">
        <v>1578</v>
      </c>
      <c r="S87" s="1053" t="s">
        <v>8152</v>
      </c>
      <c r="T87" s="1078">
        <f>'IMPORT Wksht'!$T23</f>
        <v>0</v>
      </c>
      <c r="U87" s="1068">
        <f>'IMPORT Wksht'!$BB23</f>
        <v>0</v>
      </c>
      <c r="V87" s="1062" t="s">
        <v>8153</v>
      </c>
      <c r="W87" s="1069">
        <f>'IMPORT Wksht'!$AO23</f>
        <v>0</v>
      </c>
      <c r="X87" s="1049"/>
      <c r="Y87" s="1080">
        <f>W87</f>
        <v>0</v>
      </c>
      <c r="Z87" s="1073" t="e">
        <f>IF(AA87="N",ROUND(Z86/(1-Z89),0)-0.01,ROUNDUP(Z86/(1-Z89),0)-0.01)</f>
        <v>#DIV/0!</v>
      </c>
      <c r="AA87" s="1081" t="s">
        <v>1578</v>
      </c>
    </row>
    <row r="88" spans="1:27">
      <c r="A88" s="1066" t="s">
        <v>8154</v>
      </c>
      <c r="B88" s="1082">
        <f>'IMPORT Wksht'!$AE21</f>
        <v>0</v>
      </c>
      <c r="C88" s="1061" t="s">
        <v>8155</v>
      </c>
      <c r="D88" s="1062" t="s">
        <v>8156</v>
      </c>
      <c r="E88" s="1069">
        <f>'IMPORT Wksht'!$AN21</f>
        <v>0</v>
      </c>
      <c r="F88" s="1056"/>
      <c r="J88" s="1066" t="s">
        <v>8154</v>
      </c>
      <c r="K88" s="1082">
        <f>'IMPORT Wksht'!$AE22</f>
        <v>0</v>
      </c>
      <c r="L88" s="1061" t="s">
        <v>8155</v>
      </c>
      <c r="M88" s="1062" t="s">
        <v>8156</v>
      </c>
      <c r="N88" s="1069">
        <f>'IMPORT Wksht'!$AN22</f>
        <v>0</v>
      </c>
      <c r="O88" s="1056"/>
      <c r="S88" s="1066" t="s">
        <v>8154</v>
      </c>
      <c r="T88" s="1082">
        <f>'IMPORT Wksht'!$AE23</f>
        <v>0</v>
      </c>
      <c r="U88" s="1061" t="s">
        <v>8155</v>
      </c>
      <c r="V88" s="1062" t="s">
        <v>8156</v>
      </c>
      <c r="W88" s="1069">
        <f>'IMPORT Wksht'!$AN23</f>
        <v>0</v>
      </c>
    </row>
    <row r="89" spans="1:27">
      <c r="A89" s="1066" t="s">
        <v>8157</v>
      </c>
      <c r="B89" s="1067">
        <f>'IMPORT Wksht'!$BP21</f>
        <v>0</v>
      </c>
      <c r="C89" s="1068">
        <f>'IMPORT Wksht'!$BC21</f>
        <v>0</v>
      </c>
      <c r="D89" s="1062" t="s">
        <v>8158</v>
      </c>
      <c r="E89" s="1083" t="str">
        <f>IFERROR((E87-E86)/E87,"")</f>
        <v/>
      </c>
      <c r="F89" s="1056"/>
      <c r="G89" s="1084">
        <v>0.62</v>
      </c>
      <c r="H89" s="1084">
        <v>0.62</v>
      </c>
      <c r="I89" s="447"/>
      <c r="J89" s="1066" t="s">
        <v>8157</v>
      </c>
      <c r="K89" s="1067">
        <f>'IMPORT Wksht'!$BP22</f>
        <v>0</v>
      </c>
      <c r="L89" s="1068">
        <f>'IMPORT Wksht'!$BC22</f>
        <v>0</v>
      </c>
      <c r="M89" s="1062" t="s">
        <v>8158</v>
      </c>
      <c r="N89" s="1083" t="str">
        <f>IFERROR((N87-N86)/N87,"")</f>
        <v/>
      </c>
      <c r="O89" s="1056"/>
      <c r="P89" s="1084">
        <v>0.62</v>
      </c>
      <c r="Q89" s="1084">
        <v>0.62</v>
      </c>
      <c r="S89" s="1066" t="s">
        <v>8157</v>
      </c>
      <c r="T89" s="1067">
        <f>'IMPORT Wksht'!$BP23</f>
        <v>0</v>
      </c>
      <c r="U89" s="1068">
        <f>'IMPORT Wksht'!$BC23</f>
        <v>0</v>
      </c>
      <c r="V89" s="1062" t="s">
        <v>8158</v>
      </c>
      <c r="W89" s="1083" t="str">
        <f>IFERROR((W87-W86)/W87,"")</f>
        <v/>
      </c>
      <c r="X89" s="1049"/>
      <c r="Y89" s="1085">
        <v>0.62</v>
      </c>
      <c r="Z89" s="1085">
        <v>0.62</v>
      </c>
      <c r="AA89" s="111"/>
    </row>
    <row r="90" spans="1:27">
      <c r="A90" s="1066" t="s">
        <v>8159</v>
      </c>
      <c r="B90" s="1054">
        <f>'IMPORT Wksht'!$BN21</f>
        <v>0</v>
      </c>
      <c r="C90" s="1054"/>
      <c r="D90" s="1062" t="s">
        <v>8160</v>
      </c>
      <c r="E90" s="1054">
        <f>'IMPORT Wksht'!$BM21</f>
        <v>0</v>
      </c>
      <c r="F90" s="1056"/>
      <c r="G90" s="1086"/>
      <c r="H90" s="537" t="e">
        <f>(H87-H86)/H87</f>
        <v>#DIV/0!</v>
      </c>
      <c r="I90" s="447"/>
      <c r="J90" s="1066" t="s">
        <v>8159</v>
      </c>
      <c r="K90" s="1054">
        <f>'IMPORT Wksht'!$BN22</f>
        <v>0</v>
      </c>
      <c r="L90" s="1054"/>
      <c r="M90" s="1062" t="s">
        <v>8160</v>
      </c>
      <c r="N90" s="1054">
        <f>'IMPORT Wksht'!$BM22</f>
        <v>0</v>
      </c>
      <c r="O90" s="1056"/>
      <c r="P90" s="926"/>
      <c r="Q90" s="537" t="e">
        <f>(Q87-Q86)/Q87</f>
        <v>#DIV/0!</v>
      </c>
      <c r="S90" s="1066" t="s">
        <v>8159</v>
      </c>
      <c r="T90" s="1054">
        <f>'IMPORT Wksht'!$BN23</f>
        <v>0</v>
      </c>
      <c r="U90" s="1054"/>
      <c r="V90" s="1062" t="s">
        <v>8160</v>
      </c>
      <c r="W90" s="1054">
        <f>'IMPORT Wksht'!$BM23</f>
        <v>0</v>
      </c>
      <c r="X90" s="1049"/>
      <c r="Y90" s="1087"/>
      <c r="Z90" s="1088" t="e">
        <f>(Z87-Z86)/Z87</f>
        <v>#DIV/0!</v>
      </c>
      <c r="AA90" s="111"/>
    </row>
    <row r="91" spans="1:27">
      <c r="A91" s="1695" t="s">
        <v>8161</v>
      </c>
      <c r="B91" s="1696"/>
      <c r="C91" s="1696"/>
      <c r="D91" s="1696"/>
      <c r="E91" s="1697"/>
      <c r="F91" s="1056"/>
      <c r="G91" s="1050"/>
      <c r="H91" s="1050"/>
      <c r="I91" s="1050"/>
      <c r="J91" s="1695" t="s">
        <v>8161</v>
      </c>
      <c r="K91" s="1696"/>
      <c r="L91" s="1696"/>
      <c r="M91" s="1696"/>
      <c r="N91" s="1697"/>
      <c r="O91" s="1056"/>
      <c r="P91" s="1050"/>
      <c r="Q91" s="1050"/>
      <c r="R91" s="1050"/>
      <c r="S91" s="1695" t="s">
        <v>8161</v>
      </c>
      <c r="T91" s="1696"/>
      <c r="U91" s="1696"/>
      <c r="V91" s="1696"/>
      <c r="W91" s="1697"/>
      <c r="X91" s="111"/>
      <c r="Y91" s="111"/>
      <c r="Z91" s="111"/>
      <c r="AA91" s="111"/>
    </row>
    <row r="92" spans="1:27">
      <c r="A92" s="1679" t="s">
        <v>8162</v>
      </c>
      <c r="B92" s="1680"/>
      <c r="C92" s="1680"/>
      <c r="D92" s="1680"/>
      <c r="E92" s="1681"/>
      <c r="F92" s="1089"/>
      <c r="G92" s="1090"/>
      <c r="H92" s="1090"/>
      <c r="I92" s="1090"/>
      <c r="J92" s="1679" t="s">
        <v>8162</v>
      </c>
      <c r="K92" s="1680"/>
      <c r="L92" s="1680"/>
      <c r="M92" s="1680"/>
      <c r="N92" s="1681"/>
      <c r="O92" s="1089"/>
      <c r="P92" s="1090"/>
      <c r="Q92" s="1090"/>
      <c r="R92" s="1090"/>
      <c r="S92" s="1679" t="s">
        <v>8162</v>
      </c>
      <c r="T92" s="1680"/>
      <c r="U92" s="1680"/>
      <c r="V92" s="1680"/>
      <c r="W92" s="1681"/>
      <c r="X92" s="111"/>
      <c r="Y92" s="111"/>
      <c r="Z92" s="111"/>
      <c r="AA92" s="111"/>
    </row>
    <row r="93" spans="1:27">
      <c r="A93" s="1091" t="str">
        <f>CONCATENATE("Line ",'IMPORT Wksht'!$A$21)</f>
        <v>Line 7</v>
      </c>
      <c r="B93" s="111"/>
      <c r="C93" s="111"/>
      <c r="D93" s="111"/>
      <c r="E93" s="111"/>
      <c r="F93" s="1092"/>
      <c r="G93" s="1093"/>
      <c r="H93" s="1050"/>
      <c r="I93" s="1050"/>
      <c r="J93" s="1091" t="str">
        <f>CONCATENATE("Line ",'IMPORT Wksht'!$A$22)</f>
        <v>Line 8</v>
      </c>
      <c r="K93" s="111"/>
      <c r="L93" s="111"/>
      <c r="M93" s="111"/>
      <c r="N93" s="111"/>
      <c r="O93" s="1092"/>
      <c r="P93" s="1093"/>
      <c r="Q93" s="1050"/>
      <c r="R93" s="1050"/>
      <c r="S93" s="1091" t="str">
        <f>CONCATENATE("Line ",'IMPORT Wksht'!$A$23)</f>
        <v>Line 9</v>
      </c>
      <c r="T93" s="111"/>
      <c r="U93" s="111"/>
      <c r="V93" s="111"/>
      <c r="W93" s="288"/>
      <c r="X93" s="111"/>
      <c r="Y93" s="111"/>
      <c r="Z93" s="111"/>
      <c r="AA93" s="111"/>
    </row>
    <row r="94" spans="1:27">
      <c r="A94" s="1091"/>
      <c r="B94" s="111"/>
      <c r="C94" s="111"/>
      <c r="D94" s="111"/>
      <c r="E94" s="111"/>
      <c r="F94" s="1092"/>
      <c r="G94" s="1093"/>
      <c r="H94" s="1050"/>
      <c r="I94" s="1050"/>
      <c r="J94" s="1091"/>
      <c r="K94" s="111"/>
      <c r="L94" s="111"/>
      <c r="M94" s="111"/>
      <c r="N94" s="111"/>
      <c r="O94" s="1092"/>
      <c r="P94" s="1093"/>
      <c r="Q94" s="1050"/>
      <c r="R94" s="1050"/>
      <c r="S94" s="1091"/>
      <c r="T94" s="111"/>
      <c r="U94" s="111"/>
      <c r="V94" s="111"/>
      <c r="W94" s="288"/>
      <c r="X94" s="111"/>
      <c r="Y94" s="111"/>
      <c r="Z94" s="111"/>
      <c r="AA94" s="111"/>
    </row>
    <row r="95" spans="1:27">
      <c r="A95" s="1091"/>
      <c r="B95" s="111"/>
      <c r="C95" s="111"/>
      <c r="D95" s="111"/>
      <c r="E95" s="111"/>
      <c r="F95" s="1092"/>
      <c r="G95" s="1093"/>
      <c r="H95" s="1050"/>
      <c r="I95" s="1050"/>
      <c r="J95" s="1091"/>
      <c r="K95" s="111"/>
      <c r="L95" s="111"/>
      <c r="M95" s="111"/>
      <c r="N95" s="111"/>
      <c r="O95" s="1092"/>
      <c r="P95" s="1093"/>
      <c r="Q95" s="1050"/>
      <c r="R95" s="1050"/>
      <c r="S95" s="1091"/>
      <c r="T95" s="111"/>
      <c r="U95" s="111"/>
      <c r="V95" s="111"/>
      <c r="W95" s="288"/>
      <c r="X95" s="111"/>
      <c r="Y95" s="111"/>
      <c r="Z95" s="111"/>
      <c r="AA95" s="111"/>
    </row>
    <row r="96" spans="1:27">
      <c r="A96" s="1091"/>
      <c r="B96" s="111"/>
      <c r="C96" s="111"/>
      <c r="D96" s="111"/>
      <c r="E96" s="111"/>
      <c r="F96" s="1092"/>
      <c r="G96" s="1093"/>
      <c r="H96" s="1050"/>
      <c r="I96" s="1050"/>
      <c r="J96" s="1091"/>
      <c r="K96" s="111"/>
      <c r="L96" s="111"/>
      <c r="M96" s="111"/>
      <c r="N96" s="111"/>
      <c r="O96" s="1092"/>
      <c r="P96" s="1093"/>
      <c r="Q96" s="1050"/>
      <c r="R96" s="1050"/>
      <c r="S96" s="1091"/>
      <c r="T96" s="111"/>
      <c r="U96" s="111"/>
      <c r="V96" s="111"/>
      <c r="W96" s="288"/>
      <c r="X96" s="111"/>
      <c r="Y96" s="111"/>
      <c r="Z96" s="111"/>
      <c r="AA96" s="111"/>
    </row>
    <row r="97" spans="1:27">
      <c r="A97" s="1091"/>
      <c r="B97" s="111"/>
      <c r="C97" s="111"/>
      <c r="D97" s="111"/>
      <c r="E97" s="111"/>
      <c r="F97" s="1092"/>
      <c r="G97" s="1093"/>
      <c r="H97" s="1050"/>
      <c r="I97" s="1050"/>
      <c r="J97" s="1091"/>
      <c r="K97" s="111"/>
      <c r="L97" s="111"/>
      <c r="M97" s="111"/>
      <c r="N97" s="111"/>
      <c r="O97" s="1092"/>
      <c r="P97" s="1093"/>
      <c r="Q97" s="1050"/>
      <c r="R97" s="1050"/>
      <c r="S97" s="1091"/>
      <c r="T97" s="111"/>
      <c r="U97" s="111"/>
      <c r="V97" s="111"/>
      <c r="W97" s="288"/>
      <c r="X97" s="111"/>
      <c r="Y97" s="111"/>
      <c r="Z97" s="111"/>
      <c r="AA97" s="111"/>
    </row>
    <row r="98" spans="1:27">
      <c r="A98" s="1091"/>
      <c r="B98" s="111"/>
      <c r="C98" s="111"/>
      <c r="D98" s="111"/>
      <c r="E98" s="111"/>
      <c r="F98" s="1092"/>
      <c r="G98" s="1093"/>
      <c r="H98" s="1050"/>
      <c r="I98" s="1050"/>
      <c r="J98" s="1091"/>
      <c r="K98" s="111"/>
      <c r="L98" s="111"/>
      <c r="M98" s="111"/>
      <c r="N98" s="111"/>
      <c r="O98" s="1092"/>
      <c r="P98" s="1093"/>
      <c r="Q98" s="1050"/>
      <c r="R98" s="1050"/>
      <c r="S98" s="1091"/>
      <c r="T98" s="111"/>
      <c r="U98" s="111"/>
      <c r="V98" s="111"/>
      <c r="W98" s="288"/>
      <c r="X98" s="111"/>
      <c r="Y98" s="111"/>
      <c r="Z98" s="111"/>
      <c r="AA98" s="111"/>
    </row>
    <row r="99" spans="1:27">
      <c r="A99" s="1091"/>
      <c r="B99" s="111"/>
      <c r="C99" s="111"/>
      <c r="D99" s="111"/>
      <c r="E99" s="111"/>
      <c r="F99" s="1092"/>
      <c r="G99" s="1093"/>
      <c r="H99" s="1050"/>
      <c r="I99" s="1050"/>
      <c r="J99" s="1091"/>
      <c r="K99" s="111"/>
      <c r="L99" s="111"/>
      <c r="M99" s="111"/>
      <c r="N99" s="111"/>
      <c r="O99" s="1092"/>
      <c r="P99" s="1093"/>
      <c r="Q99" s="1050"/>
      <c r="R99" s="1050"/>
      <c r="S99" s="1091"/>
      <c r="T99" s="111"/>
      <c r="U99" s="111"/>
      <c r="V99" s="111"/>
      <c r="W99" s="288"/>
      <c r="X99" s="111"/>
      <c r="Y99" s="111"/>
      <c r="Z99" s="111"/>
      <c r="AA99" s="111"/>
    </row>
    <row r="100" spans="1:27">
      <c r="A100" s="1091"/>
      <c r="B100" s="111"/>
      <c r="C100" s="111"/>
      <c r="D100" s="111"/>
      <c r="E100" s="111"/>
      <c r="F100" s="1092"/>
      <c r="G100" s="1093"/>
      <c r="H100" s="1050"/>
      <c r="I100" s="1050"/>
      <c r="J100" s="1091"/>
      <c r="K100" s="111"/>
      <c r="L100" s="111"/>
      <c r="M100" s="111"/>
      <c r="N100" s="111"/>
      <c r="O100" s="1092"/>
      <c r="P100" s="1093"/>
      <c r="Q100" s="1050"/>
      <c r="R100" s="1050"/>
      <c r="S100" s="1091"/>
      <c r="T100" s="111"/>
      <c r="U100" s="111"/>
      <c r="V100" s="111"/>
      <c r="W100" s="288"/>
      <c r="X100" s="111"/>
      <c r="Y100" s="111"/>
      <c r="Z100" s="111"/>
      <c r="AA100" s="111"/>
    </row>
    <row r="101" spans="1:27">
      <c r="A101" s="1091"/>
      <c r="B101" s="111"/>
      <c r="C101" s="111"/>
      <c r="D101" s="111"/>
      <c r="E101" s="111"/>
      <c r="F101" s="1092"/>
      <c r="G101" s="1093"/>
      <c r="H101" s="1050"/>
      <c r="I101" s="1050"/>
      <c r="J101" s="1091"/>
      <c r="K101" s="111"/>
      <c r="L101" s="111"/>
      <c r="M101" s="111"/>
      <c r="N101" s="111"/>
      <c r="O101" s="1092"/>
      <c r="P101" s="1093"/>
      <c r="Q101" s="1050"/>
      <c r="R101" s="1050"/>
      <c r="S101" s="1091"/>
      <c r="T101" s="111"/>
      <c r="U101" s="111"/>
      <c r="V101" s="111"/>
      <c r="W101" s="288"/>
      <c r="X101" s="111"/>
      <c r="Y101" s="111"/>
      <c r="Z101" s="111"/>
      <c r="AA101" s="111"/>
    </row>
    <row r="102" spans="1:27">
      <c r="A102" s="1091"/>
      <c r="B102" s="111"/>
      <c r="C102" s="111"/>
      <c r="D102" s="111"/>
      <c r="E102" s="111"/>
      <c r="F102" s="1092"/>
      <c r="G102" s="1093"/>
      <c r="H102" s="1050"/>
      <c r="I102" s="1050"/>
      <c r="J102" s="1091"/>
      <c r="K102" s="111"/>
      <c r="L102" s="111"/>
      <c r="M102" s="111"/>
      <c r="N102" s="111"/>
      <c r="O102" s="1092"/>
      <c r="P102" s="1093"/>
      <c r="Q102" s="1050"/>
      <c r="R102" s="1050"/>
      <c r="S102" s="1091"/>
      <c r="T102" s="111"/>
      <c r="U102" s="111"/>
      <c r="V102" s="111"/>
      <c r="W102" s="288"/>
      <c r="X102" s="111"/>
      <c r="Y102" s="111"/>
      <c r="Z102" s="111"/>
      <c r="AA102" s="111"/>
    </row>
    <row r="103" spans="1:27">
      <c r="A103" s="1091"/>
      <c r="B103" s="111"/>
      <c r="C103" s="111"/>
      <c r="D103" s="111"/>
      <c r="E103" s="111"/>
      <c r="F103" s="1092"/>
      <c r="G103" s="1093"/>
      <c r="H103" s="1050"/>
      <c r="I103" s="1050"/>
      <c r="J103" s="1091"/>
      <c r="K103" s="111"/>
      <c r="L103" s="111"/>
      <c r="M103" s="111"/>
      <c r="N103" s="111"/>
      <c r="O103" s="1092"/>
      <c r="P103" s="1093"/>
      <c r="Q103" s="1050"/>
      <c r="R103" s="1050"/>
      <c r="S103" s="1091"/>
      <c r="T103" s="111"/>
      <c r="U103" s="111"/>
      <c r="V103" s="111"/>
      <c r="W103" s="288"/>
      <c r="X103" s="111"/>
      <c r="Y103" s="111"/>
      <c r="Z103" s="111"/>
      <c r="AA103" s="111"/>
    </row>
    <row r="104" spans="1:27">
      <c r="A104" s="1091"/>
      <c r="B104" s="111"/>
      <c r="C104" s="111"/>
      <c r="D104" s="111"/>
      <c r="E104" s="111"/>
      <c r="F104" s="1092"/>
      <c r="G104" s="1093"/>
      <c r="H104" s="1050"/>
      <c r="I104" s="1050"/>
      <c r="J104" s="1091"/>
      <c r="K104" s="111"/>
      <c r="L104" s="111"/>
      <c r="M104" s="111"/>
      <c r="N104" s="111"/>
      <c r="O104" s="1092"/>
      <c r="P104" s="1093"/>
      <c r="Q104" s="1050"/>
      <c r="R104" s="1050"/>
      <c r="S104" s="1091"/>
      <c r="T104" s="111"/>
      <c r="U104" s="111"/>
      <c r="V104" s="111"/>
      <c r="W104" s="288"/>
      <c r="X104" s="111"/>
      <c r="Y104" s="111"/>
      <c r="Z104" s="111"/>
      <c r="AA104" s="111"/>
    </row>
    <row r="105" spans="1:27">
      <c r="A105" s="1091"/>
      <c r="B105" s="111"/>
      <c r="C105" s="111"/>
      <c r="D105" s="111"/>
      <c r="E105" s="111"/>
      <c r="F105" s="1092"/>
      <c r="G105" s="1093"/>
      <c r="H105" s="1050"/>
      <c r="I105" s="1050"/>
      <c r="J105" s="1091"/>
      <c r="K105" s="111"/>
      <c r="L105" s="111"/>
      <c r="M105" s="111"/>
      <c r="N105" s="111"/>
      <c r="O105" s="1092"/>
      <c r="P105" s="1093"/>
      <c r="Q105" s="1050"/>
      <c r="R105" s="1050"/>
      <c r="S105" s="1091"/>
      <c r="T105" s="111"/>
      <c r="U105" s="111"/>
      <c r="V105" s="111"/>
      <c r="W105" s="288"/>
      <c r="X105" s="111"/>
      <c r="Y105" s="111"/>
      <c r="Z105" s="111"/>
      <c r="AA105" s="111"/>
    </row>
    <row r="106" spans="1:27">
      <c r="A106" s="1091"/>
      <c r="B106" s="111"/>
      <c r="C106" s="111"/>
      <c r="D106" s="111"/>
      <c r="E106" s="111"/>
      <c r="F106" s="1092"/>
      <c r="G106" s="1093"/>
      <c r="H106" s="1050"/>
      <c r="I106" s="1050"/>
      <c r="J106" s="1091"/>
      <c r="K106" s="111"/>
      <c r="L106" s="111"/>
      <c r="M106" s="111"/>
      <c r="N106" s="111"/>
      <c r="O106" s="1092"/>
      <c r="P106" s="1093"/>
      <c r="Q106" s="1050"/>
      <c r="R106" s="1050"/>
      <c r="S106" s="1091"/>
      <c r="T106" s="111"/>
      <c r="U106" s="111"/>
      <c r="V106" s="111"/>
      <c r="W106" s="288"/>
      <c r="X106" s="111"/>
      <c r="Y106" s="111"/>
      <c r="Z106" s="111"/>
      <c r="AA106" s="111"/>
    </row>
    <row r="107" spans="1:27">
      <c r="A107" s="1091"/>
      <c r="B107" s="111"/>
      <c r="C107" s="111"/>
      <c r="D107" s="111"/>
      <c r="E107" s="111"/>
      <c r="F107" s="1092"/>
      <c r="G107" s="1093"/>
      <c r="H107" s="1050"/>
      <c r="I107" s="1050"/>
      <c r="J107" s="1091"/>
      <c r="K107" s="111"/>
      <c r="L107" s="111"/>
      <c r="M107" s="111"/>
      <c r="N107" s="111"/>
      <c r="O107" s="1092"/>
      <c r="P107" s="1093"/>
      <c r="Q107" s="1050"/>
      <c r="R107" s="1050"/>
      <c r="S107" s="1091"/>
      <c r="T107" s="111"/>
      <c r="U107" s="111"/>
      <c r="V107" s="111"/>
      <c r="W107" s="288"/>
      <c r="X107" s="111"/>
      <c r="Y107" s="111"/>
      <c r="Z107" s="111"/>
      <c r="AA107" s="111"/>
    </row>
    <row r="108" spans="1:27">
      <c r="A108" s="1091"/>
      <c r="B108" s="111"/>
      <c r="C108" s="111"/>
      <c r="D108" s="111"/>
      <c r="E108" s="111"/>
      <c r="F108" s="1092"/>
      <c r="G108" s="1093"/>
      <c r="H108" s="1050"/>
      <c r="I108" s="1050"/>
      <c r="J108" s="1091"/>
      <c r="K108" s="111"/>
      <c r="L108" s="111"/>
      <c r="M108" s="111"/>
      <c r="N108" s="111"/>
      <c r="O108" s="1092"/>
      <c r="P108" s="1093"/>
      <c r="Q108" s="1050"/>
      <c r="R108" s="1050"/>
      <c r="S108" s="1091"/>
      <c r="T108" s="111"/>
      <c r="U108" s="111"/>
      <c r="V108" s="111"/>
      <c r="W108" s="288"/>
      <c r="X108" s="111"/>
      <c r="Y108" s="111"/>
      <c r="Z108" s="111"/>
      <c r="AA108" s="111"/>
    </row>
    <row r="109" spans="1:27">
      <c r="A109" s="1091"/>
      <c r="B109" s="111"/>
      <c r="C109" s="111"/>
      <c r="D109" s="111"/>
      <c r="E109" s="111"/>
      <c r="F109" s="1092"/>
      <c r="G109" s="1093"/>
      <c r="H109" s="1050"/>
      <c r="I109" s="1050"/>
      <c r="J109" s="1091"/>
      <c r="K109" s="111"/>
      <c r="L109" s="111"/>
      <c r="M109" s="111"/>
      <c r="N109" s="111"/>
      <c r="O109" s="1092"/>
      <c r="P109" s="1093"/>
      <c r="Q109" s="1050"/>
      <c r="R109" s="1050"/>
      <c r="S109" s="1091"/>
      <c r="T109" s="111"/>
      <c r="U109" s="111"/>
      <c r="V109" s="111"/>
      <c r="W109" s="288"/>
      <c r="X109" s="111"/>
      <c r="Y109" s="111"/>
      <c r="Z109" s="111"/>
      <c r="AA109" s="111"/>
    </row>
    <row r="110" spans="1:27">
      <c r="A110" s="1091"/>
      <c r="B110" s="111"/>
      <c r="C110" s="111"/>
      <c r="D110" s="111"/>
      <c r="E110" s="111"/>
      <c r="F110" s="1092"/>
      <c r="G110" s="1093"/>
      <c r="H110" s="1050"/>
      <c r="I110" s="1050"/>
      <c r="J110" s="1091"/>
      <c r="K110" s="111"/>
      <c r="L110" s="111"/>
      <c r="M110" s="111"/>
      <c r="N110" s="111"/>
      <c r="O110" s="1092"/>
      <c r="P110" s="1093"/>
      <c r="Q110" s="1050"/>
      <c r="R110" s="1050"/>
      <c r="S110" s="1091"/>
      <c r="T110" s="111"/>
      <c r="U110" s="111"/>
      <c r="V110" s="111"/>
      <c r="W110" s="288"/>
      <c r="X110" s="111"/>
      <c r="Y110" s="111"/>
      <c r="Z110" s="111"/>
      <c r="AA110" s="111"/>
    </row>
    <row r="111" spans="1:27">
      <c r="A111" s="1091"/>
      <c r="B111" s="111"/>
      <c r="C111" s="111"/>
      <c r="D111" s="111"/>
      <c r="E111" s="111"/>
      <c r="F111" s="1092"/>
      <c r="G111" s="1093"/>
      <c r="H111" s="1050"/>
      <c r="I111" s="1050"/>
      <c r="J111" s="1091"/>
      <c r="K111" s="111"/>
      <c r="L111" s="111"/>
      <c r="M111" s="111"/>
      <c r="N111" s="111"/>
      <c r="O111" s="1092"/>
      <c r="P111" s="1093"/>
      <c r="Q111" s="1050"/>
      <c r="R111" s="1050"/>
      <c r="S111" s="1091"/>
      <c r="T111" s="111"/>
      <c r="U111" s="111"/>
      <c r="V111" s="111"/>
      <c r="W111" s="288"/>
      <c r="X111" s="111"/>
      <c r="Y111" s="111"/>
      <c r="Z111" s="111"/>
      <c r="AA111" s="111"/>
    </row>
    <row r="112" spans="1:27">
      <c r="A112" s="1091"/>
      <c r="B112" s="111"/>
      <c r="C112" s="111"/>
      <c r="D112" s="111"/>
      <c r="E112" s="111"/>
      <c r="F112" s="1092"/>
      <c r="G112" s="1093"/>
      <c r="H112" s="1050"/>
      <c r="I112" s="1050"/>
      <c r="J112" s="1091"/>
      <c r="K112" s="111"/>
      <c r="L112" s="111"/>
      <c r="M112" s="111"/>
      <c r="N112" s="111"/>
      <c r="O112" s="1092"/>
      <c r="P112" s="1093"/>
      <c r="Q112" s="1050"/>
      <c r="R112" s="1050"/>
      <c r="S112" s="1091"/>
      <c r="T112" s="111"/>
      <c r="U112" s="111"/>
      <c r="V112" s="111"/>
      <c r="W112" s="288"/>
      <c r="X112" s="111"/>
      <c r="Y112" s="111"/>
      <c r="Z112" s="111"/>
      <c r="AA112" s="111"/>
    </row>
    <row r="113" spans="1:27">
      <c r="A113" s="1091"/>
      <c r="B113" s="111"/>
      <c r="C113" s="111"/>
      <c r="D113" s="111"/>
      <c r="E113" s="111"/>
      <c r="F113" s="1092"/>
      <c r="G113" s="1093"/>
      <c r="H113" s="1050"/>
      <c r="I113" s="1050"/>
      <c r="J113" s="1091"/>
      <c r="K113" s="111"/>
      <c r="L113" s="111"/>
      <c r="M113" s="111"/>
      <c r="N113" s="111"/>
      <c r="O113" s="1092"/>
      <c r="P113" s="1093"/>
      <c r="Q113" s="1050"/>
      <c r="R113" s="1050"/>
      <c r="S113" s="1091"/>
      <c r="T113" s="111"/>
      <c r="U113" s="111"/>
      <c r="V113" s="111"/>
      <c r="W113" s="288"/>
      <c r="X113" s="111"/>
      <c r="Y113" s="111"/>
      <c r="Z113" s="111"/>
      <c r="AA113" s="111"/>
    </row>
    <row r="114" spans="1:27">
      <c r="A114" s="1091"/>
      <c r="B114" s="111"/>
      <c r="C114" s="111"/>
      <c r="D114" s="111"/>
      <c r="E114" s="111"/>
      <c r="F114" s="1094"/>
      <c r="G114" s="1093"/>
      <c r="H114" s="1050"/>
      <c r="I114" s="1050"/>
      <c r="J114" s="1091"/>
      <c r="K114" s="111"/>
      <c r="L114" s="111"/>
      <c r="M114" s="111"/>
      <c r="N114" s="111"/>
      <c r="O114" s="1094"/>
      <c r="P114" s="1093"/>
      <c r="Q114" s="1050"/>
      <c r="R114" s="1050"/>
      <c r="S114" s="1091"/>
      <c r="T114" s="111"/>
      <c r="U114" s="111"/>
      <c r="V114" s="111"/>
      <c r="W114" s="288"/>
      <c r="X114" s="111"/>
      <c r="Y114" s="111"/>
      <c r="Z114" s="111"/>
      <c r="AA114" s="111"/>
    </row>
    <row r="115" spans="1:27">
      <c r="A115" s="1091"/>
      <c r="B115" s="111"/>
      <c r="C115" s="111"/>
      <c r="D115" s="111"/>
      <c r="E115" s="111"/>
      <c r="F115" s="1095"/>
      <c r="G115" s="1050"/>
      <c r="H115" s="1050"/>
      <c r="I115" s="1050"/>
      <c r="J115" s="1091"/>
      <c r="K115" s="111"/>
      <c r="L115" s="111"/>
      <c r="M115" s="111"/>
      <c r="N115" s="111"/>
      <c r="O115" s="1095"/>
      <c r="P115" s="1050"/>
      <c r="Q115" s="1050"/>
      <c r="R115" s="1050"/>
      <c r="S115" s="1091"/>
      <c r="T115" s="111"/>
      <c r="U115" s="111"/>
      <c r="V115" s="111"/>
      <c r="W115" s="288"/>
      <c r="X115" s="111"/>
      <c r="Y115" s="111"/>
      <c r="Z115" s="111"/>
      <c r="AA115" s="111"/>
    </row>
    <row r="116" spans="1:27">
      <c r="A116" s="1689" t="s">
        <v>8163</v>
      </c>
      <c r="B116" s="1690"/>
      <c r="C116" s="1690"/>
      <c r="D116" s="1690"/>
      <c r="E116" s="1691"/>
      <c r="F116" s="1095"/>
      <c r="G116" s="1050"/>
      <c r="H116" s="1050"/>
      <c r="I116" s="1050"/>
      <c r="J116" s="1689" t="s">
        <v>8163</v>
      </c>
      <c r="K116" s="1690"/>
      <c r="L116" s="1690"/>
      <c r="M116" s="1690"/>
      <c r="N116" s="1691"/>
      <c r="O116" s="1095"/>
      <c r="P116" s="1050"/>
      <c r="Q116" s="1050"/>
      <c r="R116" s="1050"/>
      <c r="S116" s="1689" t="s">
        <v>8163</v>
      </c>
      <c r="T116" s="1690"/>
      <c r="U116" s="1690"/>
      <c r="V116" s="1690"/>
      <c r="W116" s="1691"/>
      <c r="X116" s="111"/>
      <c r="Y116" s="111"/>
      <c r="Z116" s="111"/>
      <c r="AA116" s="111"/>
    </row>
    <row r="117" spans="1:27">
      <c r="A117" s="1692"/>
      <c r="B117" s="1693"/>
      <c r="C117" s="1693"/>
      <c r="D117" s="1693"/>
      <c r="E117" s="1694"/>
      <c r="F117" s="1095"/>
      <c r="G117" s="1050"/>
      <c r="H117" s="1050"/>
      <c r="I117" s="1050"/>
      <c r="J117" s="1692"/>
      <c r="K117" s="1693"/>
      <c r="L117" s="1693"/>
      <c r="M117" s="1693"/>
      <c r="N117" s="1694"/>
      <c r="O117" s="1095"/>
      <c r="P117" s="1050"/>
      <c r="Q117" s="1050"/>
      <c r="R117" s="1050"/>
      <c r="S117" s="1692"/>
      <c r="T117" s="1693"/>
      <c r="U117" s="1693"/>
      <c r="V117" s="1693"/>
      <c r="W117" s="1694"/>
      <c r="X117" s="111"/>
      <c r="Y117" s="111"/>
      <c r="Z117" s="111"/>
      <c r="AA117" s="111"/>
    </row>
    <row r="118" spans="1:27">
      <c r="A118" s="1683"/>
      <c r="B118" s="1684"/>
      <c r="C118" s="1684"/>
      <c r="D118" s="1684"/>
      <c r="E118" s="1685"/>
      <c r="F118" s="1095"/>
      <c r="G118" s="1050"/>
      <c r="H118" s="1050"/>
      <c r="I118" s="1050"/>
      <c r="J118" s="1683"/>
      <c r="K118" s="1684"/>
      <c r="L118" s="1684"/>
      <c r="M118" s="1684"/>
      <c r="N118" s="1685"/>
      <c r="O118" s="1095"/>
      <c r="P118" s="1050"/>
      <c r="Q118" s="1050"/>
      <c r="R118" s="1050"/>
      <c r="S118" s="1683"/>
      <c r="T118" s="1684"/>
      <c r="U118" s="1684"/>
      <c r="V118" s="1684"/>
      <c r="W118" s="1685"/>
      <c r="X118" s="111"/>
      <c r="Y118" s="111"/>
      <c r="Z118" s="111"/>
      <c r="AA118" s="111"/>
    </row>
    <row r="119" spans="1:27">
      <c r="A119" s="1683"/>
      <c r="B119" s="1684"/>
      <c r="C119" s="1684"/>
      <c r="D119" s="1684"/>
      <c r="E119" s="1685"/>
      <c r="F119" s="1095"/>
      <c r="G119" s="1050"/>
      <c r="H119" s="1050"/>
      <c r="I119" s="1050"/>
      <c r="J119" s="1683"/>
      <c r="K119" s="1684"/>
      <c r="L119" s="1684"/>
      <c r="M119" s="1684"/>
      <c r="N119" s="1685"/>
      <c r="O119" s="1095"/>
      <c r="P119" s="1050"/>
      <c r="Q119" s="1050"/>
      <c r="R119" s="1050"/>
      <c r="S119" s="1683"/>
      <c r="T119" s="1684"/>
      <c r="U119" s="1684"/>
      <c r="V119" s="1684"/>
      <c r="W119" s="1685"/>
      <c r="X119" s="111"/>
      <c r="Y119" s="111"/>
      <c r="Z119" s="111"/>
      <c r="AA119" s="111"/>
    </row>
    <row r="120" spans="1:27">
      <c r="A120" s="1686"/>
      <c r="B120" s="1687"/>
      <c r="C120" s="1687"/>
      <c r="D120" s="1687"/>
      <c r="E120" s="1688"/>
      <c r="F120" s="1095"/>
      <c r="G120" s="1050"/>
      <c r="H120" s="1050"/>
      <c r="I120" s="1050"/>
      <c r="J120" s="1686"/>
      <c r="K120" s="1687"/>
      <c r="L120" s="1687"/>
      <c r="M120" s="1687"/>
      <c r="N120" s="1688"/>
      <c r="O120" s="1095"/>
      <c r="P120" s="1050"/>
      <c r="Q120" s="1050"/>
      <c r="R120" s="1050"/>
      <c r="S120" s="1686"/>
      <c r="T120" s="1687"/>
      <c r="U120" s="1687"/>
      <c r="V120" s="1687"/>
      <c r="W120" s="1688"/>
      <c r="X120" s="111"/>
      <c r="Y120" s="111"/>
      <c r="Z120" s="111"/>
      <c r="AA120" s="111"/>
    </row>
    <row r="121" spans="1:27">
      <c r="X121" s="111"/>
      <c r="Y121" s="111"/>
      <c r="Z121" s="111"/>
      <c r="AA121" s="111"/>
    </row>
    <row r="122" spans="1:27">
      <c r="A122" s="1043" t="s">
        <v>8136</v>
      </c>
      <c r="B122" s="1682">
        <f>'IMPORT Wksht'!$F24</f>
        <v>0</v>
      </c>
      <c r="C122" s="1682"/>
      <c r="D122" s="1682"/>
      <c r="E122" s="1044" t="s">
        <v>8137</v>
      </c>
      <c r="F122" s="1045"/>
      <c r="G122" s="1046" t="e">
        <f>C125*C127*C129/1728/B126</f>
        <v>#DIV/0!</v>
      </c>
      <c r="H122" s="1047" t="e">
        <f>VLOOKUP(CONCATENATE(B127,"40H"),frghtnew,8,0)</f>
        <v>#N/A</v>
      </c>
      <c r="I122" s="1048">
        <f>'IMPORT Wksht'!$AE135</f>
        <v>0</v>
      </c>
      <c r="J122" s="1043" t="s">
        <v>8136</v>
      </c>
      <c r="K122" s="1682">
        <f>'IMPORT Wksht'!$F25</f>
        <v>0</v>
      </c>
      <c r="L122" s="1682"/>
      <c r="M122" s="1682"/>
      <c r="N122" s="1044" t="s">
        <v>8137</v>
      </c>
      <c r="O122" s="1045"/>
      <c r="P122" s="1046" t="e">
        <f>L125*L127*L129/1728/K126</f>
        <v>#DIV/0!</v>
      </c>
      <c r="Q122" s="1047" t="e">
        <f>VLOOKUP(CONCATENATE(K127,"40H"),frghtnew,8,0)</f>
        <v>#N/A</v>
      </c>
      <c r="R122" s="1048">
        <f>'IMPORT Wksht'!$AE136</f>
        <v>0</v>
      </c>
      <c r="S122" s="1043" t="s">
        <v>8136</v>
      </c>
      <c r="T122" s="1682">
        <f>'IMPORT Wksht'!$F26</f>
        <v>0</v>
      </c>
      <c r="U122" s="1682"/>
      <c r="V122" s="1682"/>
      <c r="W122" s="1044" t="s">
        <v>8137</v>
      </c>
      <c r="X122" s="1049"/>
      <c r="Y122" s="1050" t="e">
        <f>U125*U127*U129/1728/T126</f>
        <v>#DIV/0!</v>
      </c>
      <c r="Z122" s="1051" t="e">
        <f>VLOOKUP(CONCATENATE(T127,"40H"),frghtnew,8,0)</f>
        <v>#N/A</v>
      </c>
      <c r="AA122" s="1052">
        <f>'IMPORT Wksht'!$AE26</f>
        <v>0</v>
      </c>
    </row>
    <row r="123" spans="1:27">
      <c r="A123" s="1053" t="s">
        <v>8138</v>
      </c>
      <c r="B123" s="1054">
        <f>'IMPORT Wksht'!$D$5</f>
        <v>0</v>
      </c>
      <c r="C123" s="1698">
        <f>'IMPORT Wksht'!$D$6</f>
        <v>0</v>
      </c>
      <c r="D123" s="1698"/>
      <c r="E123" s="1055">
        <f>IFERROR(G122*H122+E125*B128+E125*I122+I123*1/B126,0)</f>
        <v>0</v>
      </c>
      <c r="F123" s="1056"/>
      <c r="G123" s="494" t="s">
        <v>8139</v>
      </c>
      <c r="H123" s="494" t="s">
        <v>8140</v>
      </c>
      <c r="I123" s="1057">
        <v>1.05</v>
      </c>
      <c r="J123" s="1053" t="s">
        <v>8138</v>
      </c>
      <c r="K123" s="1054">
        <f>'IMPORT Wksht'!$D$5</f>
        <v>0</v>
      </c>
      <c r="L123" s="1698">
        <f>'IMPORT Wksht'!$D$6</f>
        <v>0</v>
      </c>
      <c r="M123" s="1698"/>
      <c r="N123" s="1055">
        <f>IFERROR(P122*Q122+N125*K128+N125*R122+R123*1/K126,0)</f>
        <v>0</v>
      </c>
      <c r="O123" s="1056"/>
      <c r="P123" s="494" t="s">
        <v>8139</v>
      </c>
      <c r="Q123" s="494" t="s">
        <v>8140</v>
      </c>
      <c r="R123" s="1057">
        <v>1.05</v>
      </c>
      <c r="S123" s="1053" t="s">
        <v>8138</v>
      </c>
      <c r="T123" s="1054">
        <f>'IMPORT Wksht'!$D$5</f>
        <v>0</v>
      </c>
      <c r="U123" s="1698">
        <f>'IMPORT Wksht'!$D$6</f>
        <v>0</v>
      </c>
      <c r="V123" s="1698"/>
      <c r="W123" s="1055">
        <f>IFERROR(Y122*Z122+W125*T128+W125*AA122+AA123*1/T126,0)</f>
        <v>0</v>
      </c>
      <c r="X123" s="1049"/>
      <c r="Y123" s="1058" t="s">
        <v>8139</v>
      </c>
      <c r="Z123" s="1058" t="s">
        <v>8140</v>
      </c>
      <c r="AA123" s="1059">
        <v>1.05</v>
      </c>
    </row>
    <row r="124" spans="1:27">
      <c r="A124" s="1053" t="s">
        <v>8141</v>
      </c>
      <c r="B124" s="1060">
        <f>'IMPORT Wksht'!$E24</f>
        <v>0</v>
      </c>
      <c r="C124" s="1061" t="s">
        <v>8142</v>
      </c>
      <c r="D124" s="1062" t="s">
        <v>8143</v>
      </c>
      <c r="E124" s="1063">
        <f>'IMPORT Wksht'!$K24</f>
        <v>0</v>
      </c>
      <c r="F124" s="1056"/>
      <c r="G124" s="1064" t="s">
        <v>8144</v>
      </c>
      <c r="H124" s="1064" t="s">
        <v>8145</v>
      </c>
      <c r="I124" s="447"/>
      <c r="J124" s="1053" t="s">
        <v>8141</v>
      </c>
      <c r="K124" s="1060">
        <f>'IMPORT Wksht'!$E25</f>
        <v>0</v>
      </c>
      <c r="L124" s="1061" t="s">
        <v>8142</v>
      </c>
      <c r="M124" s="1062" t="s">
        <v>8143</v>
      </c>
      <c r="N124" s="1063">
        <f>'IMPORT Wksht'!$K25</f>
        <v>0</v>
      </c>
      <c r="O124" s="1056"/>
      <c r="P124" s="1064" t="s">
        <v>8144</v>
      </c>
      <c r="Q124" s="1064" t="s">
        <v>8145</v>
      </c>
      <c r="S124" s="1053" t="s">
        <v>8141</v>
      </c>
      <c r="T124" s="1060">
        <f>'IMPORT Wksht'!$E26</f>
        <v>0</v>
      </c>
      <c r="U124" s="1061" t="s">
        <v>8142</v>
      </c>
      <c r="V124" s="1062" t="s">
        <v>8143</v>
      </c>
      <c r="W124" s="1063">
        <f>'IMPORT Wksht'!$K26</f>
        <v>0</v>
      </c>
      <c r="X124" s="1049"/>
      <c r="Y124" s="1065" t="s">
        <v>8144</v>
      </c>
      <c r="Z124" s="1065" t="s">
        <v>8145</v>
      </c>
      <c r="AA124" s="111"/>
    </row>
    <row r="125" spans="1:27">
      <c r="A125" s="1066" t="s">
        <v>8146</v>
      </c>
      <c r="B125" s="1067">
        <f>'IMPORT Wksht'!$N24</f>
        <v>0</v>
      </c>
      <c r="C125" s="1068">
        <f>'IMPORT Wksht'!$BA24</f>
        <v>0</v>
      </c>
      <c r="D125" s="1062" t="s">
        <v>8147</v>
      </c>
      <c r="E125" s="1069">
        <f>'IMPORT Wksht'!$X24</f>
        <v>0</v>
      </c>
      <c r="F125" s="1056"/>
      <c r="G125" s="1070">
        <f>G126-(E123*(1-(B128+I122)))</f>
        <v>0</v>
      </c>
      <c r="H125" s="1071">
        <f>E125</f>
        <v>0</v>
      </c>
      <c r="I125" s="1072" t="e">
        <f>G122*H122+H125*B128+H125*I122+I123*1/B126</f>
        <v>#DIV/0!</v>
      </c>
      <c r="J125" s="1066" t="s">
        <v>8146</v>
      </c>
      <c r="K125" s="1067">
        <f>'IMPORT Wksht'!$N25</f>
        <v>0</v>
      </c>
      <c r="L125" s="1068">
        <f>'IMPORT Wksht'!$BA25</f>
        <v>0</v>
      </c>
      <c r="M125" s="1062" t="s">
        <v>8147</v>
      </c>
      <c r="N125" s="1069">
        <f>'IMPORT Wksht'!$X25</f>
        <v>0</v>
      </c>
      <c r="O125" s="1056"/>
      <c r="P125" s="1070">
        <f>P126-(N123*(1-(K128+R122)))</f>
        <v>0</v>
      </c>
      <c r="Q125" s="1071">
        <f>N125</f>
        <v>0</v>
      </c>
      <c r="R125" s="1072" t="e">
        <f>P122*Q122+Q125*K128+Q125*R122+R123*1/K126</f>
        <v>#DIV/0!</v>
      </c>
      <c r="S125" s="1066" t="s">
        <v>8146</v>
      </c>
      <c r="T125" s="1067">
        <f>'IMPORT Wksht'!$N26</f>
        <v>0</v>
      </c>
      <c r="U125" s="1068">
        <f>'IMPORT Wksht'!$BA26</f>
        <v>0</v>
      </c>
      <c r="V125" s="1062" t="s">
        <v>8147</v>
      </c>
      <c r="W125" s="1069">
        <f>'IMPORT Wksht'!$X26</f>
        <v>0</v>
      </c>
      <c r="X125" s="1049"/>
      <c r="Y125" s="1073">
        <f>Y126-(W123*(1-(T128+AA122)))</f>
        <v>0</v>
      </c>
      <c r="Z125" s="1074">
        <f>W125</f>
        <v>0</v>
      </c>
      <c r="AA125" s="1075" t="e">
        <f>Y122*Z122+Z125*T128+Z125*AA122+AA123*1/T126</f>
        <v>#DIV/0!</v>
      </c>
    </row>
    <row r="126" spans="1:27">
      <c r="A126" s="1066" t="s">
        <v>8148</v>
      </c>
      <c r="B126" s="1067">
        <f>'IMPORT Wksht'!$O24</f>
        <v>0</v>
      </c>
      <c r="C126" s="1061" t="s">
        <v>8149</v>
      </c>
      <c r="D126" s="1062" t="s">
        <v>8150</v>
      </c>
      <c r="E126" s="1069">
        <f>'IMPORT Wksht'!$AM$24</f>
        <v>0</v>
      </c>
      <c r="F126" s="1056"/>
      <c r="G126" s="1057">
        <f>G127*(1-G129)</f>
        <v>0</v>
      </c>
      <c r="H126" s="1057" t="e">
        <f>H125+I125</f>
        <v>#DIV/0!</v>
      </c>
      <c r="I126" s="1076" t="s">
        <v>8151</v>
      </c>
      <c r="J126" s="1066" t="s">
        <v>8148</v>
      </c>
      <c r="K126" s="1067">
        <f>'IMPORT Wksht'!$O25</f>
        <v>0</v>
      </c>
      <c r="L126" s="1061" t="s">
        <v>8149</v>
      </c>
      <c r="M126" s="1062" t="s">
        <v>8150</v>
      </c>
      <c r="N126" s="1069">
        <f>'IMPORT Wksht'!$AM$25</f>
        <v>0</v>
      </c>
      <c r="O126" s="1056"/>
      <c r="P126" s="1057">
        <f>P127*(1-P129)</f>
        <v>0</v>
      </c>
      <c r="Q126" s="1057" t="e">
        <f>Q125+R125</f>
        <v>#DIV/0!</v>
      </c>
      <c r="R126" s="1076" t="s">
        <v>8151</v>
      </c>
      <c r="S126" s="1066" t="s">
        <v>8148</v>
      </c>
      <c r="T126" s="1067">
        <f>'IMPORT Wksht'!$O26</f>
        <v>0</v>
      </c>
      <c r="U126" s="1061" t="s">
        <v>8149</v>
      </c>
      <c r="V126" s="1062" t="s">
        <v>8150</v>
      </c>
      <c r="W126" s="1069">
        <f>'IMPORT Wksht'!$AM$26</f>
        <v>0</v>
      </c>
      <c r="X126" s="1049"/>
      <c r="Y126" s="1059">
        <f>Y127*(1-Y129)</f>
        <v>0</v>
      </c>
      <c r="Z126" s="1059" t="e">
        <f>Z125+AA125</f>
        <v>#DIV/0!</v>
      </c>
      <c r="AA126" s="1077" t="s">
        <v>8151</v>
      </c>
    </row>
    <row r="127" spans="1:27">
      <c r="A127" s="1053" t="s">
        <v>8152</v>
      </c>
      <c r="B127" s="1078">
        <f>'IMPORT Wksht'!$T24</f>
        <v>0</v>
      </c>
      <c r="C127" s="1068">
        <f>'IMPORT Wksht'!$BB24</f>
        <v>0</v>
      </c>
      <c r="D127" s="1062" t="s">
        <v>8153</v>
      </c>
      <c r="E127" s="1069">
        <f>'IMPORT Wksht'!$AO24</f>
        <v>0</v>
      </c>
      <c r="F127" s="1056"/>
      <c r="G127" s="1071">
        <f>E127</f>
        <v>0</v>
      </c>
      <c r="H127" s="1070" t="e">
        <f>IF(I127="N",ROUND(H126/(1-H129),0)-0.01,ROUNDUP(H126/(1-H129),0)-0.01)</f>
        <v>#DIV/0!</v>
      </c>
      <c r="I127" s="504" t="s">
        <v>1578</v>
      </c>
      <c r="J127" s="1053" t="s">
        <v>8152</v>
      </c>
      <c r="K127" s="1078">
        <f>'IMPORT Wksht'!$T25</f>
        <v>0</v>
      </c>
      <c r="L127" s="1068">
        <f>'IMPORT Wksht'!$BB25</f>
        <v>0</v>
      </c>
      <c r="M127" s="1062" t="s">
        <v>8153</v>
      </c>
      <c r="N127" s="1069">
        <f>'IMPORT Wksht'!$AO25</f>
        <v>0</v>
      </c>
      <c r="O127" s="1056"/>
      <c r="P127" s="1079">
        <f>N127</f>
        <v>0</v>
      </c>
      <c r="Q127" s="1070" t="e">
        <f>IF(R127="N",ROUND(Q126/(1-Q129),0)-0.01,ROUNDUP(Q126/(1-Q129),0)-0.01)</f>
        <v>#DIV/0!</v>
      </c>
      <c r="R127" s="504" t="s">
        <v>1578</v>
      </c>
      <c r="S127" s="1053" t="s">
        <v>8152</v>
      </c>
      <c r="T127" s="1078">
        <f>'IMPORT Wksht'!$T26</f>
        <v>0</v>
      </c>
      <c r="U127" s="1068">
        <f>'IMPORT Wksht'!$BB26</f>
        <v>0</v>
      </c>
      <c r="V127" s="1062" t="s">
        <v>8153</v>
      </c>
      <c r="W127" s="1069">
        <f>'IMPORT Wksht'!$AO26</f>
        <v>0</v>
      </c>
      <c r="X127" s="1049"/>
      <c r="Y127" s="1080">
        <f>W127</f>
        <v>0</v>
      </c>
      <c r="Z127" s="1073" t="e">
        <f>IF(AA127="N",ROUND(Z126/(1-Z129),0)-0.01,ROUNDUP(Z126/(1-Z129),0)-0.01)</f>
        <v>#DIV/0!</v>
      </c>
      <c r="AA127" s="1081" t="s">
        <v>1578</v>
      </c>
    </row>
    <row r="128" spans="1:27">
      <c r="A128" s="1066" t="s">
        <v>8154</v>
      </c>
      <c r="B128" s="1082">
        <f>'IMPORT Wksht'!$AE24</f>
        <v>0</v>
      </c>
      <c r="C128" s="1061" t="s">
        <v>8155</v>
      </c>
      <c r="D128" s="1062" t="s">
        <v>8156</v>
      </c>
      <c r="E128" s="1069">
        <f>'IMPORT Wksht'!$AN24</f>
        <v>0</v>
      </c>
      <c r="F128" s="1056"/>
      <c r="J128" s="1066" t="s">
        <v>8154</v>
      </c>
      <c r="K128" s="1082">
        <f>'IMPORT Wksht'!$AE25</f>
        <v>0</v>
      </c>
      <c r="L128" s="1061" t="s">
        <v>8155</v>
      </c>
      <c r="M128" s="1062" t="s">
        <v>8156</v>
      </c>
      <c r="N128" s="1069">
        <f>'IMPORT Wksht'!$AN25</f>
        <v>0</v>
      </c>
      <c r="O128" s="1056"/>
      <c r="S128" s="1066" t="s">
        <v>8154</v>
      </c>
      <c r="T128" s="1082">
        <f>'IMPORT Wksht'!$AE26</f>
        <v>0</v>
      </c>
      <c r="U128" s="1061" t="s">
        <v>8155</v>
      </c>
      <c r="V128" s="1062" t="s">
        <v>8156</v>
      </c>
      <c r="W128" s="1069">
        <f>'IMPORT Wksht'!$AN26</f>
        <v>0</v>
      </c>
    </row>
    <row r="129" spans="1:27">
      <c r="A129" s="1066" t="s">
        <v>8157</v>
      </c>
      <c r="B129" s="1067">
        <f>'IMPORT Wksht'!$BP24</f>
        <v>0</v>
      </c>
      <c r="C129" s="1068">
        <f>'IMPORT Wksht'!$BC24</f>
        <v>0</v>
      </c>
      <c r="D129" s="1062" t="s">
        <v>8158</v>
      </c>
      <c r="E129" s="1083" t="str">
        <f>IFERROR((E127-E126)/E127,"")</f>
        <v/>
      </c>
      <c r="F129" s="1056"/>
      <c r="G129" s="1084">
        <v>0.62</v>
      </c>
      <c r="H129" s="1084">
        <v>0.62</v>
      </c>
      <c r="I129" s="447"/>
      <c r="J129" s="1066" t="s">
        <v>8157</v>
      </c>
      <c r="K129" s="1067">
        <f>'IMPORT Wksht'!$BP25</f>
        <v>0</v>
      </c>
      <c r="L129" s="1068">
        <f>'IMPORT Wksht'!$BC25</f>
        <v>0</v>
      </c>
      <c r="M129" s="1062" t="s">
        <v>8158</v>
      </c>
      <c r="N129" s="1083" t="str">
        <f>IFERROR((N127-N126)/N127,"")</f>
        <v/>
      </c>
      <c r="O129" s="1056"/>
      <c r="P129" s="1084">
        <v>0.62</v>
      </c>
      <c r="Q129" s="1084">
        <v>0.62</v>
      </c>
      <c r="S129" s="1066" t="s">
        <v>8157</v>
      </c>
      <c r="T129" s="1067">
        <f>'IMPORT Wksht'!$BP26</f>
        <v>0</v>
      </c>
      <c r="U129" s="1068">
        <f>'IMPORT Wksht'!$BC26</f>
        <v>0</v>
      </c>
      <c r="V129" s="1062" t="s">
        <v>8158</v>
      </c>
      <c r="W129" s="1083" t="str">
        <f>IFERROR((W127-W126)/W127,"")</f>
        <v/>
      </c>
      <c r="X129" s="1049"/>
      <c r="Y129" s="1085">
        <v>0.62</v>
      </c>
      <c r="Z129" s="1085">
        <v>0.62</v>
      </c>
      <c r="AA129" s="111"/>
    </row>
    <row r="130" spans="1:27">
      <c r="A130" s="1066" t="s">
        <v>8159</v>
      </c>
      <c r="B130" s="1054">
        <f>'IMPORT Wksht'!$BN24</f>
        <v>0</v>
      </c>
      <c r="C130" s="1054"/>
      <c r="D130" s="1062" t="s">
        <v>8160</v>
      </c>
      <c r="E130" s="1054">
        <f>'IMPORT Wksht'!$BM24</f>
        <v>0</v>
      </c>
      <c r="F130" s="1056"/>
      <c r="G130" s="1086"/>
      <c r="H130" s="537" t="e">
        <f>(H127-H126)/H127</f>
        <v>#DIV/0!</v>
      </c>
      <c r="I130" s="447"/>
      <c r="J130" s="1066" t="s">
        <v>8159</v>
      </c>
      <c r="K130" s="1054">
        <f>'IMPORT Wksht'!$BN25</f>
        <v>0</v>
      </c>
      <c r="L130" s="1054"/>
      <c r="M130" s="1062" t="s">
        <v>8160</v>
      </c>
      <c r="N130" s="1054">
        <f>'IMPORT Wksht'!$BM25</f>
        <v>0</v>
      </c>
      <c r="O130" s="1056"/>
      <c r="P130" s="926"/>
      <c r="Q130" s="537" t="e">
        <f>(Q127-Q126)/Q127</f>
        <v>#DIV/0!</v>
      </c>
      <c r="S130" s="1066" t="s">
        <v>8159</v>
      </c>
      <c r="T130" s="1054">
        <f>'IMPORT Wksht'!$BN26</f>
        <v>0</v>
      </c>
      <c r="U130" s="1054"/>
      <c r="V130" s="1062" t="s">
        <v>8160</v>
      </c>
      <c r="W130" s="1054">
        <f>'IMPORT Wksht'!$BM26</f>
        <v>0</v>
      </c>
      <c r="X130" s="1049"/>
      <c r="Y130" s="1087"/>
      <c r="Z130" s="1088" t="e">
        <f>(Z127-Z126)/Z127</f>
        <v>#DIV/0!</v>
      </c>
      <c r="AA130" s="111"/>
    </row>
    <row r="131" spans="1:27">
      <c r="A131" s="1695" t="s">
        <v>8161</v>
      </c>
      <c r="B131" s="1696"/>
      <c r="C131" s="1696"/>
      <c r="D131" s="1696"/>
      <c r="E131" s="1697"/>
      <c r="F131" s="1056"/>
      <c r="G131" s="1050"/>
      <c r="H131" s="1050"/>
      <c r="I131" s="1050"/>
      <c r="J131" s="1695" t="s">
        <v>8161</v>
      </c>
      <c r="K131" s="1696"/>
      <c r="L131" s="1696"/>
      <c r="M131" s="1696"/>
      <c r="N131" s="1697"/>
      <c r="O131" s="1056"/>
      <c r="P131" s="1050"/>
      <c r="Q131" s="1050"/>
      <c r="R131" s="1050"/>
      <c r="S131" s="1695" t="s">
        <v>8161</v>
      </c>
      <c r="T131" s="1696"/>
      <c r="U131" s="1696"/>
      <c r="V131" s="1696"/>
      <c r="W131" s="1697"/>
      <c r="X131" s="111"/>
      <c r="Y131" s="111"/>
      <c r="Z131" s="111"/>
      <c r="AA131" s="111"/>
    </row>
    <row r="132" spans="1:27">
      <c r="A132" s="1679" t="s">
        <v>8162</v>
      </c>
      <c r="B132" s="1680"/>
      <c r="C132" s="1680"/>
      <c r="D132" s="1680"/>
      <c r="E132" s="1681"/>
      <c r="F132" s="1089"/>
      <c r="G132" s="1090"/>
      <c r="H132" s="1090"/>
      <c r="I132" s="1090"/>
      <c r="J132" s="1679" t="s">
        <v>8162</v>
      </c>
      <c r="K132" s="1680"/>
      <c r="L132" s="1680"/>
      <c r="M132" s="1680"/>
      <c r="N132" s="1681"/>
      <c r="O132" s="1089"/>
      <c r="P132" s="1090"/>
      <c r="Q132" s="1090"/>
      <c r="R132" s="1090"/>
      <c r="S132" s="1679" t="s">
        <v>8162</v>
      </c>
      <c r="T132" s="1680"/>
      <c r="U132" s="1680"/>
      <c r="V132" s="1680"/>
      <c r="W132" s="1681"/>
      <c r="X132" s="111"/>
      <c r="Y132" s="111"/>
      <c r="Z132" s="111"/>
      <c r="AA132" s="111"/>
    </row>
    <row r="133" spans="1:27">
      <c r="A133" s="1091" t="str">
        <f>CONCATENATE("Line ",'IMPORT Wksht'!$A$24)</f>
        <v>Line 10</v>
      </c>
      <c r="B133" s="111"/>
      <c r="C133" s="111"/>
      <c r="D133" s="111"/>
      <c r="E133" s="111"/>
      <c r="F133" s="1092"/>
      <c r="G133" s="1093"/>
      <c r="H133" s="1050"/>
      <c r="I133" s="1050"/>
      <c r="J133" s="1091" t="str">
        <f>CONCATENATE("Line ",'IMPORT Wksht'!$A$25)</f>
        <v>Line 11</v>
      </c>
      <c r="K133" s="111"/>
      <c r="L133" s="111"/>
      <c r="M133" s="111"/>
      <c r="N133" s="111"/>
      <c r="O133" s="1092"/>
      <c r="P133" s="1093"/>
      <c r="Q133" s="1050"/>
      <c r="R133" s="1050"/>
      <c r="S133" s="1091" t="str">
        <f>CONCATENATE("Line ",'IMPORT Wksht'!$A$26)</f>
        <v>Line 12</v>
      </c>
      <c r="T133" s="111"/>
      <c r="U133" s="111"/>
      <c r="V133" s="111"/>
      <c r="W133" s="288"/>
      <c r="X133" s="111"/>
      <c r="Y133" s="111"/>
      <c r="Z133" s="111"/>
      <c r="AA133" s="111"/>
    </row>
    <row r="134" spans="1:27">
      <c r="A134" s="1091"/>
      <c r="B134" s="111"/>
      <c r="C134" s="111"/>
      <c r="D134" s="111"/>
      <c r="E134" s="111"/>
      <c r="F134" s="1092"/>
      <c r="G134" s="1093"/>
      <c r="H134" s="1050"/>
      <c r="I134" s="1050"/>
      <c r="J134" s="1091"/>
      <c r="K134" s="111"/>
      <c r="L134" s="111"/>
      <c r="M134" s="111"/>
      <c r="N134" s="111"/>
      <c r="O134" s="1092"/>
      <c r="P134" s="1093"/>
      <c r="Q134" s="1050"/>
      <c r="R134" s="1050"/>
      <c r="S134" s="1091"/>
      <c r="T134" s="111"/>
      <c r="U134" s="111"/>
      <c r="V134" s="111"/>
      <c r="W134" s="288"/>
      <c r="X134" s="111"/>
      <c r="Y134" s="111"/>
      <c r="Z134" s="111"/>
      <c r="AA134" s="111"/>
    </row>
    <row r="135" spans="1:27">
      <c r="A135" s="1091"/>
      <c r="B135" s="111"/>
      <c r="C135" s="111"/>
      <c r="D135" s="111"/>
      <c r="E135" s="111"/>
      <c r="F135" s="1092"/>
      <c r="G135" s="1093"/>
      <c r="H135" s="1050"/>
      <c r="I135" s="1050"/>
      <c r="J135" s="1091"/>
      <c r="K135" s="111"/>
      <c r="L135" s="111"/>
      <c r="M135" s="111"/>
      <c r="N135" s="111"/>
      <c r="O135" s="1092"/>
      <c r="P135" s="1093"/>
      <c r="Q135" s="1050"/>
      <c r="R135" s="1050"/>
      <c r="S135" s="1091"/>
      <c r="T135" s="111"/>
      <c r="U135" s="111"/>
      <c r="V135" s="111"/>
      <c r="W135" s="288"/>
      <c r="X135" s="111"/>
      <c r="Y135" s="111"/>
      <c r="Z135" s="111"/>
      <c r="AA135" s="111"/>
    </row>
    <row r="136" spans="1:27">
      <c r="A136" s="1091"/>
      <c r="B136" s="111"/>
      <c r="C136" s="111"/>
      <c r="D136" s="111"/>
      <c r="E136" s="111"/>
      <c r="F136" s="1092"/>
      <c r="G136" s="1093"/>
      <c r="H136" s="1050"/>
      <c r="I136" s="1050"/>
      <c r="J136" s="1091"/>
      <c r="K136" s="111"/>
      <c r="L136" s="111"/>
      <c r="M136" s="111"/>
      <c r="N136" s="111"/>
      <c r="O136" s="1092"/>
      <c r="P136" s="1093"/>
      <c r="Q136" s="1050"/>
      <c r="R136" s="1050"/>
      <c r="S136" s="1091"/>
      <c r="T136" s="111"/>
      <c r="U136" s="111"/>
      <c r="V136" s="111"/>
      <c r="W136" s="288"/>
      <c r="X136" s="111"/>
      <c r="Y136" s="111"/>
      <c r="Z136" s="111"/>
      <c r="AA136" s="111"/>
    </row>
    <row r="137" spans="1:27">
      <c r="A137" s="1091"/>
      <c r="B137" s="111"/>
      <c r="C137" s="111"/>
      <c r="D137" s="111"/>
      <c r="E137" s="111"/>
      <c r="F137" s="1092"/>
      <c r="G137" s="1093"/>
      <c r="H137" s="1050"/>
      <c r="I137" s="1050"/>
      <c r="J137" s="1091"/>
      <c r="K137" s="111"/>
      <c r="L137" s="111"/>
      <c r="M137" s="111"/>
      <c r="N137" s="111"/>
      <c r="O137" s="1092"/>
      <c r="P137" s="1093"/>
      <c r="Q137" s="1050"/>
      <c r="R137" s="1050"/>
      <c r="S137" s="1091"/>
      <c r="T137" s="111"/>
      <c r="U137" s="111"/>
      <c r="V137" s="111"/>
      <c r="W137" s="288"/>
      <c r="X137" s="111"/>
      <c r="Y137" s="111"/>
      <c r="Z137" s="111"/>
      <c r="AA137" s="111"/>
    </row>
    <row r="138" spans="1:27">
      <c r="A138" s="1091"/>
      <c r="B138" s="111"/>
      <c r="C138" s="111"/>
      <c r="D138" s="111"/>
      <c r="E138" s="111"/>
      <c r="F138" s="1092"/>
      <c r="G138" s="1093"/>
      <c r="H138" s="1050"/>
      <c r="I138" s="1050"/>
      <c r="J138" s="1091"/>
      <c r="K138" s="111"/>
      <c r="L138" s="111"/>
      <c r="M138" s="111"/>
      <c r="N138" s="111"/>
      <c r="O138" s="1092"/>
      <c r="P138" s="1093"/>
      <c r="Q138" s="1050"/>
      <c r="R138" s="1050"/>
      <c r="S138" s="1091"/>
      <c r="T138" s="111"/>
      <c r="U138" s="111"/>
      <c r="V138" s="111"/>
      <c r="W138" s="288"/>
      <c r="X138" s="111"/>
      <c r="Y138" s="111"/>
      <c r="Z138" s="111"/>
      <c r="AA138" s="111"/>
    </row>
    <row r="139" spans="1:27">
      <c r="A139" s="1091"/>
      <c r="B139" s="111"/>
      <c r="C139" s="111"/>
      <c r="D139" s="111"/>
      <c r="E139" s="111"/>
      <c r="F139" s="1092"/>
      <c r="G139" s="1093"/>
      <c r="H139" s="1050"/>
      <c r="I139" s="1050"/>
      <c r="J139" s="1091"/>
      <c r="K139" s="111"/>
      <c r="L139" s="111"/>
      <c r="M139" s="111"/>
      <c r="N139" s="111"/>
      <c r="O139" s="1092"/>
      <c r="P139" s="1093"/>
      <c r="Q139" s="1050"/>
      <c r="R139" s="1050"/>
      <c r="S139" s="1091"/>
      <c r="T139" s="111"/>
      <c r="U139" s="111"/>
      <c r="V139" s="111"/>
      <c r="W139" s="288"/>
      <c r="X139" s="111"/>
      <c r="Y139" s="111"/>
      <c r="Z139" s="111"/>
      <c r="AA139" s="111"/>
    </row>
    <row r="140" spans="1:27">
      <c r="A140" s="1091"/>
      <c r="B140" s="111"/>
      <c r="C140" s="111"/>
      <c r="D140" s="111"/>
      <c r="E140" s="111"/>
      <c r="F140" s="1092"/>
      <c r="G140" s="1093"/>
      <c r="H140" s="1050"/>
      <c r="I140" s="1050"/>
      <c r="J140" s="1091"/>
      <c r="K140" s="111"/>
      <c r="L140" s="111"/>
      <c r="M140" s="111"/>
      <c r="N140" s="111"/>
      <c r="O140" s="1092"/>
      <c r="P140" s="1093"/>
      <c r="Q140" s="1050"/>
      <c r="R140" s="1050"/>
      <c r="S140" s="1091"/>
      <c r="T140" s="111"/>
      <c r="U140" s="111"/>
      <c r="V140" s="111"/>
      <c r="W140" s="288"/>
      <c r="X140" s="111"/>
      <c r="Y140" s="111"/>
      <c r="Z140" s="111"/>
      <c r="AA140" s="111"/>
    </row>
    <row r="141" spans="1:27">
      <c r="A141" s="1091"/>
      <c r="B141" s="111"/>
      <c r="C141" s="111"/>
      <c r="D141" s="111"/>
      <c r="E141" s="111"/>
      <c r="F141" s="1092"/>
      <c r="G141" s="1093"/>
      <c r="H141" s="1050"/>
      <c r="I141" s="1050"/>
      <c r="J141" s="1091"/>
      <c r="K141" s="111"/>
      <c r="L141" s="111"/>
      <c r="M141" s="111"/>
      <c r="N141" s="111"/>
      <c r="O141" s="1092"/>
      <c r="P141" s="1093"/>
      <c r="Q141" s="1050"/>
      <c r="R141" s="1050"/>
      <c r="S141" s="1091"/>
      <c r="T141" s="111"/>
      <c r="U141" s="111"/>
      <c r="V141" s="111"/>
      <c r="W141" s="288"/>
      <c r="X141" s="111"/>
      <c r="Y141" s="111"/>
      <c r="Z141" s="111"/>
      <c r="AA141" s="111"/>
    </row>
    <row r="142" spans="1:27">
      <c r="A142" s="1091"/>
      <c r="B142" s="111"/>
      <c r="C142" s="111"/>
      <c r="D142" s="111"/>
      <c r="E142" s="111"/>
      <c r="F142" s="1092"/>
      <c r="G142" s="1093"/>
      <c r="H142" s="1050"/>
      <c r="I142" s="1050"/>
      <c r="J142" s="1091"/>
      <c r="K142" s="111"/>
      <c r="L142" s="111"/>
      <c r="M142" s="111"/>
      <c r="N142" s="111"/>
      <c r="O142" s="1092"/>
      <c r="P142" s="1093"/>
      <c r="Q142" s="1050"/>
      <c r="R142" s="1050"/>
      <c r="S142" s="1091"/>
      <c r="T142" s="111"/>
      <c r="U142" s="111"/>
      <c r="V142" s="111"/>
      <c r="W142" s="288"/>
      <c r="X142" s="111"/>
      <c r="Y142" s="111"/>
      <c r="Z142" s="111"/>
      <c r="AA142" s="111"/>
    </row>
    <row r="143" spans="1:27">
      <c r="A143" s="1091"/>
      <c r="B143" s="111"/>
      <c r="C143" s="111"/>
      <c r="D143" s="111"/>
      <c r="E143" s="111"/>
      <c r="F143" s="1092"/>
      <c r="G143" s="1093"/>
      <c r="H143" s="1050"/>
      <c r="I143" s="1050"/>
      <c r="J143" s="1091"/>
      <c r="K143" s="111"/>
      <c r="L143" s="111"/>
      <c r="M143" s="111"/>
      <c r="N143" s="111"/>
      <c r="O143" s="1092"/>
      <c r="P143" s="1093"/>
      <c r="Q143" s="1050"/>
      <c r="R143" s="1050"/>
      <c r="S143" s="1091"/>
      <c r="T143" s="111"/>
      <c r="U143" s="111"/>
      <c r="V143" s="111"/>
      <c r="W143" s="288"/>
      <c r="X143" s="111"/>
      <c r="Y143" s="111"/>
      <c r="Z143" s="111"/>
      <c r="AA143" s="111"/>
    </row>
    <row r="144" spans="1:27">
      <c r="A144" s="1091"/>
      <c r="B144" s="111"/>
      <c r="C144" s="111"/>
      <c r="D144" s="111"/>
      <c r="E144" s="111"/>
      <c r="F144" s="1092"/>
      <c r="G144" s="1093"/>
      <c r="H144" s="1050"/>
      <c r="I144" s="1050"/>
      <c r="J144" s="1091"/>
      <c r="K144" s="111"/>
      <c r="L144" s="111"/>
      <c r="M144" s="111"/>
      <c r="N144" s="111"/>
      <c r="O144" s="1092"/>
      <c r="P144" s="1093"/>
      <c r="Q144" s="1050"/>
      <c r="R144" s="1050"/>
      <c r="S144" s="1091"/>
      <c r="T144" s="111"/>
      <c r="U144" s="111"/>
      <c r="V144" s="111"/>
      <c r="W144" s="288"/>
      <c r="X144" s="111"/>
      <c r="Y144" s="111"/>
      <c r="Z144" s="111"/>
      <c r="AA144" s="111"/>
    </row>
    <row r="145" spans="1:27">
      <c r="A145" s="1091"/>
      <c r="B145" s="111"/>
      <c r="C145" s="111"/>
      <c r="D145" s="111"/>
      <c r="E145" s="111"/>
      <c r="F145" s="1092"/>
      <c r="G145" s="1093"/>
      <c r="H145" s="1050"/>
      <c r="I145" s="1050"/>
      <c r="J145" s="1091"/>
      <c r="K145" s="111"/>
      <c r="L145" s="111"/>
      <c r="M145" s="111"/>
      <c r="N145" s="111"/>
      <c r="O145" s="1092"/>
      <c r="P145" s="1093"/>
      <c r="Q145" s="1050"/>
      <c r="R145" s="1050"/>
      <c r="S145" s="1091"/>
      <c r="T145" s="111"/>
      <c r="U145" s="111"/>
      <c r="V145" s="111"/>
      <c r="W145" s="288"/>
      <c r="X145" s="111"/>
      <c r="Y145" s="111"/>
      <c r="Z145" s="111"/>
      <c r="AA145" s="111"/>
    </row>
    <row r="146" spans="1:27">
      <c r="A146" s="1091"/>
      <c r="B146" s="111"/>
      <c r="C146" s="111"/>
      <c r="D146" s="111"/>
      <c r="E146" s="111"/>
      <c r="F146" s="1092"/>
      <c r="G146" s="1093"/>
      <c r="H146" s="1050"/>
      <c r="I146" s="1050"/>
      <c r="J146" s="1091"/>
      <c r="K146" s="111"/>
      <c r="L146" s="111"/>
      <c r="M146" s="111"/>
      <c r="N146" s="111"/>
      <c r="O146" s="1092"/>
      <c r="P146" s="1093"/>
      <c r="Q146" s="1050"/>
      <c r="R146" s="1050"/>
      <c r="S146" s="1091"/>
      <c r="T146" s="111"/>
      <c r="U146" s="111"/>
      <c r="V146" s="111"/>
      <c r="W146" s="288"/>
      <c r="X146" s="111"/>
      <c r="Y146" s="111"/>
      <c r="Z146" s="111"/>
      <c r="AA146" s="111"/>
    </row>
    <row r="147" spans="1:27">
      <c r="A147" s="1091"/>
      <c r="B147" s="111"/>
      <c r="C147" s="111"/>
      <c r="D147" s="111"/>
      <c r="E147" s="111"/>
      <c r="F147" s="1092"/>
      <c r="G147" s="1093"/>
      <c r="H147" s="1050"/>
      <c r="I147" s="1050"/>
      <c r="J147" s="1091"/>
      <c r="K147" s="111"/>
      <c r="L147" s="111"/>
      <c r="M147" s="111"/>
      <c r="N147" s="111"/>
      <c r="O147" s="1092"/>
      <c r="P147" s="1093"/>
      <c r="Q147" s="1050"/>
      <c r="R147" s="1050"/>
      <c r="S147" s="1091"/>
      <c r="T147" s="111"/>
      <c r="U147" s="111"/>
      <c r="V147" s="111"/>
      <c r="W147" s="288"/>
      <c r="X147" s="111"/>
      <c r="Y147" s="111"/>
      <c r="Z147" s="111"/>
      <c r="AA147" s="111"/>
    </row>
    <row r="148" spans="1:27">
      <c r="A148" s="1091"/>
      <c r="B148" s="111"/>
      <c r="C148" s="111"/>
      <c r="D148" s="111"/>
      <c r="E148" s="111"/>
      <c r="F148" s="1092"/>
      <c r="G148" s="1093"/>
      <c r="H148" s="1050"/>
      <c r="I148" s="1050"/>
      <c r="J148" s="1091"/>
      <c r="K148" s="111"/>
      <c r="L148" s="111"/>
      <c r="M148" s="111"/>
      <c r="N148" s="111"/>
      <c r="O148" s="1092"/>
      <c r="P148" s="1093"/>
      <c r="Q148" s="1050"/>
      <c r="R148" s="1050"/>
      <c r="S148" s="1091"/>
      <c r="T148" s="111"/>
      <c r="U148" s="111"/>
      <c r="V148" s="111"/>
      <c r="W148" s="288"/>
      <c r="X148" s="111"/>
      <c r="Y148" s="111"/>
      <c r="Z148" s="111"/>
      <c r="AA148" s="111"/>
    </row>
    <row r="149" spans="1:27">
      <c r="A149" s="1091"/>
      <c r="B149" s="111"/>
      <c r="C149" s="111"/>
      <c r="D149" s="111"/>
      <c r="E149" s="111"/>
      <c r="F149" s="1092"/>
      <c r="G149" s="1093"/>
      <c r="H149" s="1050"/>
      <c r="I149" s="1050"/>
      <c r="J149" s="1091"/>
      <c r="K149" s="111"/>
      <c r="L149" s="111"/>
      <c r="M149" s="111"/>
      <c r="N149" s="111"/>
      <c r="O149" s="1092"/>
      <c r="P149" s="1093"/>
      <c r="Q149" s="1050"/>
      <c r="R149" s="1050"/>
      <c r="S149" s="1091"/>
      <c r="T149" s="111"/>
      <c r="U149" s="111"/>
      <c r="V149" s="111"/>
      <c r="W149" s="288"/>
      <c r="X149" s="111"/>
      <c r="Y149" s="111"/>
      <c r="Z149" s="111"/>
      <c r="AA149" s="111"/>
    </row>
    <row r="150" spans="1:27">
      <c r="A150" s="1091"/>
      <c r="B150" s="111"/>
      <c r="C150" s="111"/>
      <c r="D150" s="111"/>
      <c r="E150" s="111"/>
      <c r="F150" s="1092"/>
      <c r="G150" s="1093"/>
      <c r="H150" s="1050"/>
      <c r="I150" s="1050"/>
      <c r="J150" s="1091"/>
      <c r="K150" s="111"/>
      <c r="L150" s="111"/>
      <c r="M150" s="111"/>
      <c r="N150" s="111"/>
      <c r="O150" s="1092"/>
      <c r="P150" s="1093"/>
      <c r="Q150" s="1050"/>
      <c r="R150" s="1050"/>
      <c r="S150" s="1091"/>
      <c r="T150" s="111"/>
      <c r="U150" s="111"/>
      <c r="V150" s="111"/>
      <c r="W150" s="288"/>
      <c r="X150" s="111"/>
      <c r="Y150" s="111"/>
      <c r="Z150" s="111"/>
      <c r="AA150" s="111"/>
    </row>
    <row r="151" spans="1:27">
      <c r="A151" s="1091"/>
      <c r="B151" s="111"/>
      <c r="C151" s="111"/>
      <c r="D151" s="111"/>
      <c r="E151" s="111"/>
      <c r="F151" s="1092"/>
      <c r="G151" s="1093"/>
      <c r="H151" s="1050"/>
      <c r="I151" s="1050"/>
      <c r="J151" s="1091"/>
      <c r="K151" s="111"/>
      <c r="L151" s="111"/>
      <c r="M151" s="111"/>
      <c r="N151" s="111"/>
      <c r="O151" s="1092"/>
      <c r="P151" s="1093"/>
      <c r="Q151" s="1050"/>
      <c r="R151" s="1050"/>
      <c r="S151" s="1091"/>
      <c r="T151" s="111"/>
      <c r="U151" s="111"/>
      <c r="V151" s="111"/>
      <c r="W151" s="288"/>
      <c r="X151" s="111"/>
      <c r="Y151" s="111"/>
      <c r="Z151" s="111"/>
      <c r="AA151" s="111"/>
    </row>
    <row r="152" spans="1:27">
      <c r="A152" s="1091"/>
      <c r="B152" s="111"/>
      <c r="C152" s="111"/>
      <c r="D152" s="111"/>
      <c r="E152" s="111"/>
      <c r="F152" s="1092"/>
      <c r="G152" s="1093"/>
      <c r="H152" s="1050"/>
      <c r="I152" s="1050"/>
      <c r="J152" s="1091"/>
      <c r="K152" s="111"/>
      <c r="L152" s="111"/>
      <c r="M152" s="111"/>
      <c r="N152" s="111"/>
      <c r="O152" s="1092"/>
      <c r="P152" s="1093"/>
      <c r="Q152" s="1050"/>
      <c r="R152" s="1050"/>
      <c r="S152" s="1091"/>
      <c r="T152" s="111"/>
      <c r="U152" s="111"/>
      <c r="V152" s="111"/>
      <c r="W152" s="288"/>
      <c r="X152" s="111"/>
      <c r="Y152" s="111"/>
      <c r="Z152" s="111"/>
      <c r="AA152" s="111"/>
    </row>
    <row r="153" spans="1:27">
      <c r="A153" s="1091"/>
      <c r="B153" s="111"/>
      <c r="C153" s="111"/>
      <c r="D153" s="111"/>
      <c r="E153" s="111"/>
      <c r="F153" s="1092"/>
      <c r="G153" s="1093"/>
      <c r="H153" s="1050"/>
      <c r="I153" s="1050"/>
      <c r="J153" s="1091"/>
      <c r="K153" s="111"/>
      <c r="L153" s="111"/>
      <c r="M153" s="111"/>
      <c r="N153" s="111"/>
      <c r="O153" s="1092"/>
      <c r="P153" s="1093"/>
      <c r="Q153" s="1050"/>
      <c r="R153" s="1050"/>
      <c r="S153" s="1091"/>
      <c r="T153" s="111"/>
      <c r="U153" s="111"/>
      <c r="V153" s="111"/>
      <c r="W153" s="288"/>
      <c r="X153" s="111"/>
      <c r="Y153" s="111"/>
      <c r="Z153" s="111"/>
      <c r="AA153" s="111"/>
    </row>
    <row r="154" spans="1:27">
      <c r="A154" s="1091"/>
      <c r="B154" s="111"/>
      <c r="C154" s="111"/>
      <c r="D154" s="111"/>
      <c r="E154" s="111"/>
      <c r="F154" s="1094"/>
      <c r="G154" s="1093"/>
      <c r="H154" s="1050"/>
      <c r="I154" s="1050"/>
      <c r="J154" s="1091"/>
      <c r="K154" s="111"/>
      <c r="L154" s="111"/>
      <c r="M154" s="111"/>
      <c r="N154" s="111"/>
      <c r="O154" s="1094"/>
      <c r="P154" s="1093"/>
      <c r="Q154" s="1050"/>
      <c r="R154" s="1050"/>
      <c r="S154" s="1091"/>
      <c r="T154" s="111"/>
      <c r="U154" s="111"/>
      <c r="V154" s="111"/>
      <c r="W154" s="288"/>
      <c r="X154" s="111"/>
      <c r="Y154" s="111"/>
      <c r="Z154" s="111"/>
      <c r="AA154" s="111"/>
    </row>
    <row r="155" spans="1:27">
      <c r="A155" s="1091"/>
      <c r="B155" s="111"/>
      <c r="C155" s="111"/>
      <c r="D155" s="111"/>
      <c r="E155" s="111"/>
      <c r="F155" s="1095"/>
      <c r="G155" s="1050"/>
      <c r="H155" s="1050"/>
      <c r="I155" s="1050"/>
      <c r="J155" s="1091"/>
      <c r="K155" s="111"/>
      <c r="L155" s="111"/>
      <c r="M155" s="111"/>
      <c r="N155" s="111"/>
      <c r="O155" s="1095"/>
      <c r="P155" s="1050"/>
      <c r="Q155" s="1050"/>
      <c r="R155" s="1050"/>
      <c r="S155" s="1091"/>
      <c r="T155" s="111"/>
      <c r="U155" s="111"/>
      <c r="V155" s="111"/>
      <c r="W155" s="288"/>
      <c r="X155" s="111"/>
      <c r="Y155" s="111"/>
      <c r="Z155" s="111"/>
      <c r="AA155" s="111"/>
    </row>
    <row r="156" spans="1:27">
      <c r="A156" s="1689" t="s">
        <v>8163</v>
      </c>
      <c r="B156" s="1690"/>
      <c r="C156" s="1690"/>
      <c r="D156" s="1690"/>
      <c r="E156" s="1691"/>
      <c r="F156" s="1095"/>
      <c r="G156" s="1050"/>
      <c r="H156" s="1050"/>
      <c r="I156" s="1050"/>
      <c r="J156" s="1689" t="s">
        <v>8163</v>
      </c>
      <c r="K156" s="1690"/>
      <c r="L156" s="1690"/>
      <c r="M156" s="1690"/>
      <c r="N156" s="1691"/>
      <c r="O156" s="1095"/>
      <c r="P156" s="1050"/>
      <c r="Q156" s="1050"/>
      <c r="R156" s="1050"/>
      <c r="S156" s="1689" t="s">
        <v>8163</v>
      </c>
      <c r="T156" s="1690"/>
      <c r="U156" s="1690"/>
      <c r="V156" s="1690"/>
      <c r="W156" s="1691"/>
      <c r="X156" s="111"/>
      <c r="Y156" s="111"/>
      <c r="Z156" s="111"/>
      <c r="AA156" s="111"/>
    </row>
    <row r="157" spans="1:27">
      <c r="A157" s="1692"/>
      <c r="B157" s="1693"/>
      <c r="C157" s="1693"/>
      <c r="D157" s="1693"/>
      <c r="E157" s="1694"/>
      <c r="F157" s="1095"/>
      <c r="G157" s="1050"/>
      <c r="H157" s="1050"/>
      <c r="I157" s="1050"/>
      <c r="J157" s="1692"/>
      <c r="K157" s="1693"/>
      <c r="L157" s="1693"/>
      <c r="M157" s="1693"/>
      <c r="N157" s="1694"/>
      <c r="O157" s="1095"/>
      <c r="P157" s="1050"/>
      <c r="Q157" s="1050"/>
      <c r="R157" s="1050"/>
      <c r="S157" s="1692"/>
      <c r="T157" s="1693"/>
      <c r="U157" s="1693"/>
      <c r="V157" s="1693"/>
      <c r="W157" s="1694"/>
      <c r="X157" s="111"/>
      <c r="Y157" s="111"/>
      <c r="Z157" s="111"/>
      <c r="AA157" s="111"/>
    </row>
    <row r="158" spans="1:27">
      <c r="A158" s="1683"/>
      <c r="B158" s="1684"/>
      <c r="C158" s="1684"/>
      <c r="D158" s="1684"/>
      <c r="E158" s="1685"/>
      <c r="F158" s="1095"/>
      <c r="G158" s="1050"/>
      <c r="H158" s="1050"/>
      <c r="I158" s="1050"/>
      <c r="J158" s="1683"/>
      <c r="K158" s="1684"/>
      <c r="L158" s="1684"/>
      <c r="M158" s="1684"/>
      <c r="N158" s="1685"/>
      <c r="O158" s="1095"/>
      <c r="P158" s="1050"/>
      <c r="Q158" s="1050"/>
      <c r="R158" s="1050"/>
      <c r="S158" s="1683"/>
      <c r="T158" s="1684"/>
      <c r="U158" s="1684"/>
      <c r="V158" s="1684"/>
      <c r="W158" s="1685"/>
      <c r="X158" s="111"/>
      <c r="Y158" s="111"/>
      <c r="Z158" s="111"/>
      <c r="AA158" s="111"/>
    </row>
    <row r="159" spans="1:27">
      <c r="A159" s="1683"/>
      <c r="B159" s="1684"/>
      <c r="C159" s="1684"/>
      <c r="D159" s="1684"/>
      <c r="E159" s="1685"/>
      <c r="F159" s="1095"/>
      <c r="G159" s="1050"/>
      <c r="H159" s="1050"/>
      <c r="I159" s="1050"/>
      <c r="J159" s="1683"/>
      <c r="K159" s="1684"/>
      <c r="L159" s="1684"/>
      <c r="M159" s="1684"/>
      <c r="N159" s="1685"/>
      <c r="O159" s="1095"/>
      <c r="P159" s="1050"/>
      <c r="Q159" s="1050"/>
      <c r="R159" s="1050"/>
      <c r="S159" s="1683"/>
      <c r="T159" s="1684"/>
      <c r="U159" s="1684"/>
      <c r="V159" s="1684"/>
      <c r="W159" s="1685"/>
      <c r="X159" s="111"/>
      <c r="Y159" s="111"/>
      <c r="Z159" s="111"/>
      <c r="AA159" s="111"/>
    </row>
    <row r="160" spans="1:27">
      <c r="A160" s="1686"/>
      <c r="B160" s="1687"/>
      <c r="C160" s="1687"/>
      <c r="D160" s="1687"/>
      <c r="E160" s="1688"/>
      <c r="F160" s="1095"/>
      <c r="G160" s="1050"/>
      <c r="H160" s="1050"/>
      <c r="I160" s="1050"/>
      <c r="J160" s="1686"/>
      <c r="K160" s="1687"/>
      <c r="L160" s="1687"/>
      <c r="M160" s="1687"/>
      <c r="N160" s="1688"/>
      <c r="O160" s="1095"/>
      <c r="P160" s="1050"/>
      <c r="Q160" s="1050"/>
      <c r="R160" s="1050"/>
      <c r="S160" s="1686"/>
      <c r="T160" s="1687"/>
      <c r="U160" s="1687"/>
      <c r="V160" s="1687"/>
      <c r="W160" s="1688"/>
      <c r="X160" s="111"/>
      <c r="Y160" s="111"/>
      <c r="Z160" s="111"/>
      <c r="AA160" s="111"/>
    </row>
    <row r="161" spans="1:27">
      <c r="X161" s="111"/>
      <c r="Y161" s="111"/>
      <c r="Z161" s="111"/>
      <c r="AA161" s="111"/>
    </row>
    <row r="162" spans="1:27">
      <c r="A162" s="1043" t="s">
        <v>8136</v>
      </c>
      <c r="B162" s="1682">
        <f>'IMPORT Wksht'!$F27</f>
        <v>0</v>
      </c>
      <c r="C162" s="1682"/>
      <c r="D162" s="1682"/>
      <c r="E162" s="1044" t="s">
        <v>8137</v>
      </c>
      <c r="F162" s="1045"/>
      <c r="G162" s="1046" t="e">
        <f>C165*C167*C169/1728/B166</f>
        <v>#DIV/0!</v>
      </c>
      <c r="H162" s="1047" t="e">
        <f>VLOOKUP(CONCATENATE(B167,"40H"),frghtnew,8,0)</f>
        <v>#N/A</v>
      </c>
      <c r="I162" s="1048">
        <f>'IMPORT Wksht'!$AE175</f>
        <v>0</v>
      </c>
      <c r="J162" s="1043" t="s">
        <v>8136</v>
      </c>
      <c r="K162" s="1682">
        <f>'IMPORT Wksht'!$F28</f>
        <v>0</v>
      </c>
      <c r="L162" s="1682"/>
      <c r="M162" s="1682"/>
      <c r="N162" s="1044" t="s">
        <v>8137</v>
      </c>
      <c r="O162" s="1045"/>
      <c r="P162" s="1046" t="e">
        <f>L165*L167*L169/1728/K166</f>
        <v>#DIV/0!</v>
      </c>
      <c r="Q162" s="1047" t="e">
        <f>VLOOKUP(CONCATENATE(K167,"40H"),frghtnew,8,0)</f>
        <v>#N/A</v>
      </c>
      <c r="R162" s="1048">
        <f>'IMPORT Wksht'!$AE176</f>
        <v>0</v>
      </c>
      <c r="S162" s="1043" t="s">
        <v>8136</v>
      </c>
      <c r="T162" s="1682">
        <f>'IMPORT Wksht'!$F29</f>
        <v>0</v>
      </c>
      <c r="U162" s="1682"/>
      <c r="V162" s="1682"/>
      <c r="W162" s="1044" t="s">
        <v>8137</v>
      </c>
      <c r="X162" s="1049"/>
      <c r="Y162" s="1050" t="e">
        <f>U165*U167*U169/1728/T166</f>
        <v>#DIV/0!</v>
      </c>
      <c r="Z162" s="1051" t="e">
        <f>VLOOKUP(CONCATENATE(T167,"40H"),frghtnew,8,0)</f>
        <v>#N/A</v>
      </c>
      <c r="AA162" s="1052">
        <f>'IMPORT Wksht'!$AE29</f>
        <v>0</v>
      </c>
    </row>
    <row r="163" spans="1:27">
      <c r="A163" s="1053" t="s">
        <v>8138</v>
      </c>
      <c r="B163" s="1054">
        <f>'IMPORT Wksht'!$D$5</f>
        <v>0</v>
      </c>
      <c r="C163" s="1698">
        <f>'IMPORT Wksht'!$D$6</f>
        <v>0</v>
      </c>
      <c r="D163" s="1698"/>
      <c r="E163" s="1055">
        <f>IFERROR(G162*H162+E165*B168+E165*I162+I163*1/B166,0)</f>
        <v>0</v>
      </c>
      <c r="F163" s="1056"/>
      <c r="G163" s="494" t="s">
        <v>8139</v>
      </c>
      <c r="H163" s="494" t="s">
        <v>8140</v>
      </c>
      <c r="I163" s="1057">
        <v>1.05</v>
      </c>
      <c r="J163" s="1053" t="s">
        <v>8138</v>
      </c>
      <c r="K163" s="1054">
        <f>'IMPORT Wksht'!$D$5</f>
        <v>0</v>
      </c>
      <c r="L163" s="1698">
        <f>'IMPORT Wksht'!$D$6</f>
        <v>0</v>
      </c>
      <c r="M163" s="1698"/>
      <c r="N163" s="1055">
        <f>IFERROR(P162*Q162+N165*K168+N165*R162+R163*1/K166,0)</f>
        <v>0</v>
      </c>
      <c r="O163" s="1056"/>
      <c r="P163" s="494" t="s">
        <v>8139</v>
      </c>
      <c r="Q163" s="494" t="s">
        <v>8140</v>
      </c>
      <c r="R163" s="1057">
        <v>1.05</v>
      </c>
      <c r="S163" s="1053" t="s">
        <v>8138</v>
      </c>
      <c r="T163" s="1054">
        <f>'IMPORT Wksht'!$D$5</f>
        <v>0</v>
      </c>
      <c r="U163" s="1698">
        <f>'IMPORT Wksht'!$D$6</f>
        <v>0</v>
      </c>
      <c r="V163" s="1698"/>
      <c r="W163" s="1055">
        <f>IFERROR(Y162*Z162+W165*T168+W165*AA162+AA163*1/T166,0)</f>
        <v>0</v>
      </c>
      <c r="X163" s="1049"/>
      <c r="Y163" s="1058" t="s">
        <v>8139</v>
      </c>
      <c r="Z163" s="1058" t="s">
        <v>8140</v>
      </c>
      <c r="AA163" s="1059">
        <v>1.05</v>
      </c>
    </row>
    <row r="164" spans="1:27">
      <c r="A164" s="1053" t="s">
        <v>8141</v>
      </c>
      <c r="B164" s="1060">
        <f>'IMPORT Wksht'!$E27</f>
        <v>0</v>
      </c>
      <c r="C164" s="1061" t="s">
        <v>8142</v>
      </c>
      <c r="D164" s="1062" t="s">
        <v>8143</v>
      </c>
      <c r="E164" s="1063">
        <f>'IMPORT Wksht'!$K27</f>
        <v>0</v>
      </c>
      <c r="F164" s="1056"/>
      <c r="G164" s="1064" t="s">
        <v>8144</v>
      </c>
      <c r="H164" s="1064" t="s">
        <v>8145</v>
      </c>
      <c r="I164" s="447"/>
      <c r="J164" s="1053" t="s">
        <v>8141</v>
      </c>
      <c r="K164" s="1060">
        <f>'IMPORT Wksht'!$E28</f>
        <v>0</v>
      </c>
      <c r="L164" s="1061" t="s">
        <v>8142</v>
      </c>
      <c r="M164" s="1062" t="s">
        <v>8143</v>
      </c>
      <c r="N164" s="1063">
        <f>'IMPORT Wksht'!$K28</f>
        <v>0</v>
      </c>
      <c r="O164" s="1056"/>
      <c r="P164" s="1064" t="s">
        <v>8144</v>
      </c>
      <c r="Q164" s="1064" t="s">
        <v>8145</v>
      </c>
      <c r="S164" s="1053" t="s">
        <v>8141</v>
      </c>
      <c r="T164" s="1060">
        <f>'IMPORT Wksht'!$E29</f>
        <v>0</v>
      </c>
      <c r="U164" s="1061" t="s">
        <v>8142</v>
      </c>
      <c r="V164" s="1062" t="s">
        <v>8143</v>
      </c>
      <c r="W164" s="1063">
        <f>'IMPORT Wksht'!$K29</f>
        <v>0</v>
      </c>
      <c r="X164" s="1049"/>
      <c r="Y164" s="1065" t="s">
        <v>8144</v>
      </c>
      <c r="Z164" s="1065" t="s">
        <v>8145</v>
      </c>
      <c r="AA164" s="111"/>
    </row>
    <row r="165" spans="1:27">
      <c r="A165" s="1066" t="s">
        <v>8146</v>
      </c>
      <c r="B165" s="1067">
        <f>'IMPORT Wksht'!$N27</f>
        <v>0</v>
      </c>
      <c r="C165" s="1068">
        <f>'IMPORT Wksht'!$BA27</f>
        <v>0</v>
      </c>
      <c r="D165" s="1062" t="s">
        <v>8147</v>
      </c>
      <c r="E165" s="1069">
        <f>'IMPORT Wksht'!$X27</f>
        <v>0</v>
      </c>
      <c r="F165" s="1056"/>
      <c r="G165" s="1070">
        <f>G166-(E163*(1-(B168+I162)))</f>
        <v>0</v>
      </c>
      <c r="H165" s="1071">
        <f>E165</f>
        <v>0</v>
      </c>
      <c r="I165" s="1072" t="e">
        <f>G162*H162+H165*B168+H165*I162+I163*1/B166</f>
        <v>#DIV/0!</v>
      </c>
      <c r="J165" s="1066" t="s">
        <v>8146</v>
      </c>
      <c r="K165" s="1067">
        <f>'IMPORT Wksht'!$N28</f>
        <v>0</v>
      </c>
      <c r="L165" s="1068">
        <f>'IMPORT Wksht'!$BA28</f>
        <v>0</v>
      </c>
      <c r="M165" s="1062" t="s">
        <v>8147</v>
      </c>
      <c r="N165" s="1069">
        <f>'IMPORT Wksht'!$X28</f>
        <v>0</v>
      </c>
      <c r="O165" s="1056"/>
      <c r="P165" s="1070">
        <f>P166-(N163*(1-(K168+R162)))</f>
        <v>0</v>
      </c>
      <c r="Q165" s="1071">
        <f>N165</f>
        <v>0</v>
      </c>
      <c r="R165" s="1072" t="e">
        <f>P162*Q162+Q165*K168+Q165*R162+R163*1/K166</f>
        <v>#DIV/0!</v>
      </c>
      <c r="S165" s="1066" t="s">
        <v>8146</v>
      </c>
      <c r="T165" s="1067">
        <f>'IMPORT Wksht'!$N29</f>
        <v>0</v>
      </c>
      <c r="U165" s="1068">
        <f>'IMPORT Wksht'!$BA66</f>
        <v>0</v>
      </c>
      <c r="V165" s="1062" t="s">
        <v>8147</v>
      </c>
      <c r="W165" s="1069">
        <f>'IMPORT Wksht'!$X29</f>
        <v>0</v>
      </c>
      <c r="X165" s="1049"/>
      <c r="Y165" s="1073">
        <f>Y166-(W163*(1-(T168+AA162)))</f>
        <v>0</v>
      </c>
      <c r="Z165" s="1074">
        <f>W165</f>
        <v>0</v>
      </c>
      <c r="AA165" s="1075" t="e">
        <f>Y162*Z162+Z165*T168+Z165*AA162+AA163*1/T166</f>
        <v>#DIV/0!</v>
      </c>
    </row>
    <row r="166" spans="1:27">
      <c r="A166" s="1066" t="s">
        <v>8148</v>
      </c>
      <c r="B166" s="1067">
        <f>'IMPORT Wksht'!$O27</f>
        <v>0</v>
      </c>
      <c r="C166" s="1061" t="s">
        <v>8149</v>
      </c>
      <c r="D166" s="1062" t="s">
        <v>8150</v>
      </c>
      <c r="E166" s="1069">
        <f>'IMPORT Wksht'!$AM$27</f>
        <v>0</v>
      </c>
      <c r="F166" s="1056"/>
      <c r="G166" s="1057">
        <f>G167*(1-G169)</f>
        <v>0</v>
      </c>
      <c r="H166" s="1057" t="e">
        <f>H165+I165</f>
        <v>#DIV/0!</v>
      </c>
      <c r="I166" s="1076" t="s">
        <v>8151</v>
      </c>
      <c r="J166" s="1066" t="s">
        <v>8148</v>
      </c>
      <c r="K166" s="1067">
        <f>'IMPORT Wksht'!$O28</f>
        <v>0</v>
      </c>
      <c r="L166" s="1061" t="s">
        <v>8149</v>
      </c>
      <c r="M166" s="1062" t="s">
        <v>8150</v>
      </c>
      <c r="N166" s="1069">
        <f>'IMPORT Wksht'!$AM$28</f>
        <v>0</v>
      </c>
      <c r="O166" s="1056"/>
      <c r="P166" s="1057">
        <f>P167*(1-P169)</f>
        <v>0</v>
      </c>
      <c r="Q166" s="1057" t="e">
        <f>Q165+R165</f>
        <v>#DIV/0!</v>
      </c>
      <c r="R166" s="1076" t="s">
        <v>8151</v>
      </c>
      <c r="S166" s="1066" t="s">
        <v>8148</v>
      </c>
      <c r="T166" s="1067">
        <f>'IMPORT Wksht'!$O29</f>
        <v>0</v>
      </c>
      <c r="U166" s="1061" t="s">
        <v>8149</v>
      </c>
      <c r="V166" s="1062" t="s">
        <v>8150</v>
      </c>
      <c r="W166" s="1069">
        <f>'IMPORT Wksht'!$AM$29</f>
        <v>0</v>
      </c>
      <c r="X166" s="1049"/>
      <c r="Y166" s="1059">
        <f>Y167*(1-Y169)</f>
        <v>0</v>
      </c>
      <c r="Z166" s="1059" t="e">
        <f>Z165+AA165</f>
        <v>#DIV/0!</v>
      </c>
      <c r="AA166" s="1077" t="s">
        <v>8151</v>
      </c>
    </row>
    <row r="167" spans="1:27">
      <c r="A167" s="1053" t="s">
        <v>8152</v>
      </c>
      <c r="B167" s="1078">
        <f>'IMPORT Wksht'!$T27</f>
        <v>0</v>
      </c>
      <c r="C167" s="1068">
        <f>'IMPORT Wksht'!$BB27</f>
        <v>0</v>
      </c>
      <c r="D167" s="1062" t="s">
        <v>8153</v>
      </c>
      <c r="E167" s="1069">
        <f>'IMPORT Wksht'!$AO27</f>
        <v>0</v>
      </c>
      <c r="F167" s="1056"/>
      <c r="G167" s="1071">
        <f>E167</f>
        <v>0</v>
      </c>
      <c r="H167" s="1070" t="e">
        <f>IF(I167="N",ROUND(H166/(1-H169),0)-0.01,ROUNDUP(H166/(1-H169),0)-0.01)</f>
        <v>#DIV/0!</v>
      </c>
      <c r="I167" s="504" t="s">
        <v>1578</v>
      </c>
      <c r="J167" s="1053" t="s">
        <v>8152</v>
      </c>
      <c r="K167" s="1078">
        <f>'IMPORT Wksht'!$T28</f>
        <v>0</v>
      </c>
      <c r="L167" s="1068">
        <f>'IMPORT Wksht'!$BB28</f>
        <v>0</v>
      </c>
      <c r="M167" s="1062" t="s">
        <v>8153</v>
      </c>
      <c r="N167" s="1069">
        <f>'IMPORT Wksht'!$AO28</f>
        <v>0</v>
      </c>
      <c r="O167" s="1056"/>
      <c r="P167" s="1079">
        <f>N167</f>
        <v>0</v>
      </c>
      <c r="Q167" s="1070" t="e">
        <f>IF(R167="N",ROUND(Q166/(1-Q169),0)-0.01,ROUNDUP(Q166/(1-Q169),0)-0.01)</f>
        <v>#DIV/0!</v>
      </c>
      <c r="R167" s="504" t="s">
        <v>1578</v>
      </c>
      <c r="S167" s="1053" t="s">
        <v>8152</v>
      </c>
      <c r="T167" s="1078">
        <f>'IMPORT Wksht'!$T29</f>
        <v>0</v>
      </c>
      <c r="U167" s="1068">
        <f>'IMPORT Wksht'!$BB29</f>
        <v>0</v>
      </c>
      <c r="V167" s="1062" t="s">
        <v>8153</v>
      </c>
      <c r="W167" s="1069">
        <f>'IMPORT Wksht'!$AO29</f>
        <v>0</v>
      </c>
      <c r="X167" s="1049"/>
      <c r="Y167" s="1080">
        <f>W167</f>
        <v>0</v>
      </c>
      <c r="Z167" s="1073" t="e">
        <f>IF(AA167="N",ROUND(Z166/(1-Z169),0)-0.01,ROUNDUP(Z166/(1-Z169),0)-0.01)</f>
        <v>#DIV/0!</v>
      </c>
      <c r="AA167" s="1081" t="s">
        <v>1578</v>
      </c>
    </row>
    <row r="168" spans="1:27">
      <c r="A168" s="1066" t="s">
        <v>8154</v>
      </c>
      <c r="B168" s="1082">
        <f>'IMPORT Wksht'!$AE27</f>
        <v>0</v>
      </c>
      <c r="C168" s="1061" t="s">
        <v>8155</v>
      </c>
      <c r="D168" s="1062" t="s">
        <v>8156</v>
      </c>
      <c r="E168" s="1069">
        <f>'IMPORT Wksht'!$AN27</f>
        <v>0</v>
      </c>
      <c r="F168" s="1056"/>
      <c r="J168" s="1066" t="s">
        <v>8154</v>
      </c>
      <c r="K168" s="1082">
        <f>'IMPORT Wksht'!$AE28</f>
        <v>0</v>
      </c>
      <c r="L168" s="1061" t="s">
        <v>8155</v>
      </c>
      <c r="M168" s="1062" t="s">
        <v>8156</v>
      </c>
      <c r="N168" s="1069">
        <f>'IMPORT Wksht'!$AN28</f>
        <v>0</v>
      </c>
      <c r="O168" s="1056"/>
      <c r="S168" s="1066" t="s">
        <v>8154</v>
      </c>
      <c r="T168" s="1082">
        <f>'IMPORT Wksht'!$AE29</f>
        <v>0</v>
      </c>
      <c r="U168" s="1061" t="s">
        <v>8155</v>
      </c>
      <c r="V168" s="1062" t="s">
        <v>8156</v>
      </c>
      <c r="W168" s="1069">
        <f>'IMPORT Wksht'!$AN29</f>
        <v>0</v>
      </c>
    </row>
    <row r="169" spans="1:27">
      <c r="A169" s="1066" t="s">
        <v>8157</v>
      </c>
      <c r="B169" s="1067">
        <f>'IMPORT Wksht'!$BP27</f>
        <v>0</v>
      </c>
      <c r="C169" s="1068">
        <f>'IMPORT Wksht'!$BC27</f>
        <v>0</v>
      </c>
      <c r="D169" s="1062" t="s">
        <v>8158</v>
      </c>
      <c r="E169" s="1083" t="str">
        <f>IFERROR((E167-E166)/E167,"")</f>
        <v/>
      </c>
      <c r="F169" s="1056"/>
      <c r="G169" s="1084">
        <v>0.62</v>
      </c>
      <c r="H169" s="1084">
        <v>0.62</v>
      </c>
      <c r="I169" s="447"/>
      <c r="J169" s="1066" t="s">
        <v>8157</v>
      </c>
      <c r="K169" s="1067">
        <f>'IMPORT Wksht'!$BP28</f>
        <v>0</v>
      </c>
      <c r="L169" s="1068">
        <f>'IMPORT Wksht'!$BC28</f>
        <v>0</v>
      </c>
      <c r="M169" s="1062" t="s">
        <v>8158</v>
      </c>
      <c r="N169" s="1083" t="str">
        <f>IFERROR((N167-N166)/N167,"")</f>
        <v/>
      </c>
      <c r="O169" s="1056"/>
      <c r="P169" s="1084">
        <v>0.62</v>
      </c>
      <c r="Q169" s="1084">
        <v>0.62</v>
      </c>
      <c r="S169" s="1066" t="s">
        <v>8157</v>
      </c>
      <c r="T169" s="1067">
        <f>'IMPORT Wksht'!$BP29</f>
        <v>0</v>
      </c>
      <c r="U169" s="1068">
        <f>'IMPORT Wksht'!$BC29</f>
        <v>0</v>
      </c>
      <c r="V169" s="1062" t="s">
        <v>8158</v>
      </c>
      <c r="W169" s="1083" t="str">
        <f>IFERROR((W167-W129)/W167,"")</f>
        <v/>
      </c>
      <c r="X169" s="1049"/>
      <c r="Y169" s="1085">
        <v>0.62</v>
      </c>
      <c r="Z169" s="1085">
        <v>0.62</v>
      </c>
      <c r="AA169" s="111"/>
    </row>
    <row r="170" spans="1:27">
      <c r="A170" s="1066" t="s">
        <v>8159</v>
      </c>
      <c r="B170" s="1054">
        <f>'IMPORT Wksht'!$BN27</f>
        <v>0</v>
      </c>
      <c r="C170" s="1054"/>
      <c r="D170" s="1062" t="s">
        <v>8160</v>
      </c>
      <c r="E170" s="1054">
        <f>'IMPORT Wksht'!$BM27</f>
        <v>0</v>
      </c>
      <c r="F170" s="1056"/>
      <c r="G170" s="1086"/>
      <c r="H170" s="537" t="e">
        <f>(H167-H166)/H167</f>
        <v>#DIV/0!</v>
      </c>
      <c r="I170" s="447"/>
      <c r="J170" s="1066" t="s">
        <v>8159</v>
      </c>
      <c r="K170" s="1054">
        <f>'IMPORT Wksht'!$BN28</f>
        <v>0</v>
      </c>
      <c r="L170" s="1054"/>
      <c r="M170" s="1062" t="s">
        <v>8160</v>
      </c>
      <c r="N170" s="1054">
        <f>'IMPORT Wksht'!$BM28</f>
        <v>0</v>
      </c>
      <c r="O170" s="1056"/>
      <c r="P170" s="926"/>
      <c r="Q170" s="537" t="e">
        <f>(Q167-Q166)/Q167</f>
        <v>#DIV/0!</v>
      </c>
      <c r="S170" s="1066" t="s">
        <v>8159</v>
      </c>
      <c r="T170" s="1054">
        <f>'IMPORT Wksht'!$BN29</f>
        <v>0</v>
      </c>
      <c r="U170" s="1054"/>
      <c r="V170" s="1062" t="s">
        <v>8160</v>
      </c>
      <c r="W170" s="1054">
        <f>'IMPORT Wksht'!$BM29</f>
        <v>0</v>
      </c>
      <c r="X170" s="1049"/>
      <c r="Y170" s="1087"/>
      <c r="Z170" s="1088" t="e">
        <f>(Z167-Z166)/Z167</f>
        <v>#DIV/0!</v>
      </c>
      <c r="AA170" s="111"/>
    </row>
    <row r="171" spans="1:27">
      <c r="A171" s="1695" t="s">
        <v>8161</v>
      </c>
      <c r="B171" s="1696"/>
      <c r="C171" s="1696"/>
      <c r="D171" s="1696"/>
      <c r="E171" s="1697"/>
      <c r="F171" s="1056"/>
      <c r="G171" s="1050"/>
      <c r="H171" s="1050"/>
      <c r="I171" s="1050"/>
      <c r="J171" s="1695" t="s">
        <v>8161</v>
      </c>
      <c r="K171" s="1696"/>
      <c r="L171" s="1696"/>
      <c r="M171" s="1696"/>
      <c r="N171" s="1697"/>
      <c r="O171" s="1056"/>
      <c r="P171" s="1050"/>
      <c r="Q171" s="1050"/>
      <c r="R171" s="1050"/>
      <c r="S171" s="1695" t="s">
        <v>8161</v>
      </c>
      <c r="T171" s="1696"/>
      <c r="U171" s="1696"/>
      <c r="V171" s="1696"/>
      <c r="W171" s="1697"/>
      <c r="X171" s="111"/>
      <c r="Y171" s="111"/>
      <c r="Z171" s="111"/>
      <c r="AA171" s="111"/>
    </row>
    <row r="172" spans="1:27">
      <c r="A172" s="1679" t="s">
        <v>8162</v>
      </c>
      <c r="B172" s="1680"/>
      <c r="C172" s="1680"/>
      <c r="D172" s="1680"/>
      <c r="E172" s="1681"/>
      <c r="F172" s="1089"/>
      <c r="G172" s="1090"/>
      <c r="H172" s="1090"/>
      <c r="I172" s="1090"/>
      <c r="J172" s="1679" t="s">
        <v>8162</v>
      </c>
      <c r="K172" s="1680"/>
      <c r="L172" s="1680"/>
      <c r="M172" s="1680"/>
      <c r="N172" s="1681"/>
      <c r="O172" s="1089"/>
      <c r="P172" s="1090"/>
      <c r="Q172" s="1090"/>
      <c r="R172" s="1090"/>
      <c r="S172" s="1679" t="s">
        <v>8162</v>
      </c>
      <c r="T172" s="1680"/>
      <c r="U172" s="1680"/>
      <c r="V172" s="1680"/>
      <c r="W172" s="1681"/>
      <c r="X172" s="111"/>
      <c r="Y172" s="111"/>
      <c r="Z172" s="111"/>
      <c r="AA172" s="111"/>
    </row>
    <row r="173" spans="1:27">
      <c r="A173" s="1091" t="str">
        <f>CONCATENATE("Line ",'IMPORT Wksht'!$A$27)</f>
        <v>Line 13</v>
      </c>
      <c r="B173" s="111"/>
      <c r="C173" s="111"/>
      <c r="D173" s="111"/>
      <c r="E173" s="111"/>
      <c r="F173" s="1092"/>
      <c r="G173" s="1093"/>
      <c r="H173" s="1050"/>
      <c r="I173" s="1050"/>
      <c r="J173" s="1091" t="str">
        <f>CONCATENATE("Line ",'IMPORT Wksht'!$A$28)</f>
        <v>Line 14</v>
      </c>
      <c r="K173" s="111"/>
      <c r="L173" s="111"/>
      <c r="M173" s="111"/>
      <c r="N173" s="111"/>
      <c r="O173" s="1092"/>
      <c r="P173" s="1093"/>
      <c r="Q173" s="1050"/>
      <c r="R173" s="1050"/>
      <c r="S173" s="1091" t="str">
        <f>CONCATENATE("Line ",'IMPORT Wksht'!$A$29)</f>
        <v>Line 15</v>
      </c>
      <c r="T173" s="111"/>
      <c r="U173" s="111"/>
      <c r="V173" s="111"/>
      <c r="W173" s="288"/>
      <c r="X173" s="111"/>
      <c r="Y173" s="111"/>
      <c r="Z173" s="111"/>
      <c r="AA173" s="111"/>
    </row>
    <row r="174" spans="1:27">
      <c r="A174" s="1091"/>
      <c r="B174" s="111"/>
      <c r="C174" s="111"/>
      <c r="D174" s="111"/>
      <c r="E174" s="111"/>
      <c r="F174" s="1092"/>
      <c r="G174" s="1093"/>
      <c r="H174" s="1050"/>
      <c r="I174" s="1050"/>
      <c r="J174" s="1091"/>
      <c r="K174" s="111"/>
      <c r="L174" s="111"/>
      <c r="M174" s="111"/>
      <c r="N174" s="111"/>
      <c r="O174" s="1092"/>
      <c r="P174" s="1093"/>
      <c r="Q174" s="1050"/>
      <c r="R174" s="1050"/>
      <c r="S174" s="1091"/>
      <c r="T174" s="111"/>
      <c r="U174" s="111"/>
      <c r="V174" s="111"/>
      <c r="W174" s="288"/>
      <c r="X174" s="111"/>
      <c r="Y174" s="111"/>
      <c r="Z174" s="111"/>
      <c r="AA174" s="111"/>
    </row>
    <row r="175" spans="1:27">
      <c r="A175" s="1091"/>
      <c r="B175" s="111"/>
      <c r="C175" s="111"/>
      <c r="D175" s="111"/>
      <c r="E175" s="111"/>
      <c r="F175" s="1092"/>
      <c r="G175" s="1093"/>
      <c r="H175" s="1050"/>
      <c r="I175" s="1050"/>
      <c r="J175" s="1091"/>
      <c r="K175" s="111"/>
      <c r="L175" s="111"/>
      <c r="M175" s="111"/>
      <c r="N175" s="111"/>
      <c r="O175" s="1092"/>
      <c r="P175" s="1093"/>
      <c r="Q175" s="1050"/>
      <c r="R175" s="1050"/>
      <c r="S175" s="1091"/>
      <c r="T175" s="111"/>
      <c r="U175" s="111"/>
      <c r="V175" s="111"/>
      <c r="W175" s="288"/>
      <c r="X175" s="111"/>
      <c r="Y175" s="111"/>
      <c r="Z175" s="111"/>
      <c r="AA175" s="111"/>
    </row>
    <row r="176" spans="1:27">
      <c r="A176" s="1091"/>
      <c r="B176" s="111"/>
      <c r="C176" s="111"/>
      <c r="D176" s="111"/>
      <c r="E176" s="111"/>
      <c r="F176" s="1092"/>
      <c r="G176" s="1093"/>
      <c r="H176" s="1050"/>
      <c r="I176" s="1050"/>
      <c r="J176" s="1091"/>
      <c r="K176" s="111"/>
      <c r="L176" s="111"/>
      <c r="M176" s="111"/>
      <c r="N176" s="111"/>
      <c r="O176" s="1092"/>
      <c r="P176" s="1093"/>
      <c r="Q176" s="1050"/>
      <c r="R176" s="1050"/>
      <c r="S176" s="1091"/>
      <c r="T176" s="111"/>
      <c r="U176" s="111"/>
      <c r="V176" s="111"/>
      <c r="W176" s="288"/>
      <c r="X176" s="111"/>
      <c r="Y176" s="111"/>
      <c r="Z176" s="111"/>
      <c r="AA176" s="111"/>
    </row>
    <row r="177" spans="1:27">
      <c r="A177" s="1091"/>
      <c r="B177" s="111"/>
      <c r="C177" s="111"/>
      <c r="D177" s="111"/>
      <c r="E177" s="111"/>
      <c r="F177" s="1092"/>
      <c r="G177" s="1093"/>
      <c r="H177" s="1050"/>
      <c r="I177" s="1050"/>
      <c r="J177" s="1091"/>
      <c r="K177" s="111"/>
      <c r="L177" s="111"/>
      <c r="M177" s="111"/>
      <c r="N177" s="111"/>
      <c r="O177" s="1092"/>
      <c r="P177" s="1093"/>
      <c r="Q177" s="1050"/>
      <c r="R177" s="1050"/>
      <c r="S177" s="1091"/>
      <c r="T177" s="111"/>
      <c r="U177" s="111"/>
      <c r="V177" s="111"/>
      <c r="W177" s="288"/>
      <c r="X177" s="111"/>
      <c r="Y177" s="111"/>
      <c r="Z177" s="111"/>
      <c r="AA177" s="111"/>
    </row>
    <row r="178" spans="1:27">
      <c r="A178" s="1091"/>
      <c r="B178" s="111"/>
      <c r="C178" s="111"/>
      <c r="D178" s="111"/>
      <c r="E178" s="111"/>
      <c r="F178" s="1092"/>
      <c r="G178" s="1093"/>
      <c r="H178" s="1050"/>
      <c r="I178" s="1050"/>
      <c r="J178" s="1091"/>
      <c r="K178" s="111"/>
      <c r="L178" s="111"/>
      <c r="M178" s="111"/>
      <c r="N178" s="111"/>
      <c r="O178" s="1092"/>
      <c r="P178" s="1093"/>
      <c r="Q178" s="1050"/>
      <c r="R178" s="1050"/>
      <c r="S178" s="1091"/>
      <c r="T178" s="111"/>
      <c r="U178" s="111"/>
      <c r="V178" s="111"/>
      <c r="W178" s="288"/>
      <c r="X178" s="111"/>
      <c r="Y178" s="111"/>
      <c r="Z178" s="111"/>
      <c r="AA178" s="111"/>
    </row>
    <row r="179" spans="1:27">
      <c r="A179" s="1091"/>
      <c r="B179" s="111"/>
      <c r="C179" s="111"/>
      <c r="D179" s="111"/>
      <c r="E179" s="111"/>
      <c r="F179" s="1092"/>
      <c r="G179" s="1093"/>
      <c r="H179" s="1050"/>
      <c r="I179" s="1050"/>
      <c r="J179" s="1091"/>
      <c r="K179" s="111"/>
      <c r="L179" s="111"/>
      <c r="M179" s="111"/>
      <c r="N179" s="111"/>
      <c r="O179" s="1092"/>
      <c r="P179" s="1093"/>
      <c r="Q179" s="1050"/>
      <c r="R179" s="1050"/>
      <c r="S179" s="1091"/>
      <c r="T179" s="111"/>
      <c r="U179" s="111"/>
      <c r="V179" s="111"/>
      <c r="W179" s="288"/>
      <c r="X179" s="111"/>
      <c r="Y179" s="111"/>
      <c r="Z179" s="111"/>
      <c r="AA179" s="111"/>
    </row>
    <row r="180" spans="1:27">
      <c r="A180" s="1091"/>
      <c r="B180" s="111"/>
      <c r="C180" s="111"/>
      <c r="D180" s="111"/>
      <c r="E180" s="111"/>
      <c r="F180" s="1092"/>
      <c r="G180" s="1093"/>
      <c r="H180" s="1050"/>
      <c r="I180" s="1050"/>
      <c r="J180" s="1091"/>
      <c r="K180" s="111"/>
      <c r="L180" s="111"/>
      <c r="M180" s="111"/>
      <c r="N180" s="111"/>
      <c r="O180" s="1092"/>
      <c r="P180" s="1093"/>
      <c r="Q180" s="1050"/>
      <c r="R180" s="1050"/>
      <c r="S180" s="1091"/>
      <c r="T180" s="111"/>
      <c r="U180" s="111"/>
      <c r="V180" s="111"/>
      <c r="W180" s="288"/>
      <c r="X180" s="111"/>
      <c r="Y180" s="111"/>
      <c r="Z180" s="111"/>
      <c r="AA180" s="111"/>
    </row>
    <row r="181" spans="1:27">
      <c r="A181" s="1091"/>
      <c r="B181" s="111"/>
      <c r="C181" s="111"/>
      <c r="D181" s="111"/>
      <c r="E181" s="111"/>
      <c r="F181" s="1092"/>
      <c r="G181" s="1093"/>
      <c r="H181" s="1050"/>
      <c r="I181" s="1050"/>
      <c r="J181" s="1091"/>
      <c r="K181" s="111"/>
      <c r="L181" s="111"/>
      <c r="M181" s="111"/>
      <c r="N181" s="111"/>
      <c r="O181" s="1092"/>
      <c r="P181" s="1093"/>
      <c r="Q181" s="1050"/>
      <c r="R181" s="1050"/>
      <c r="S181" s="1091"/>
      <c r="T181" s="111"/>
      <c r="U181" s="111"/>
      <c r="V181" s="111"/>
      <c r="W181" s="288"/>
      <c r="X181" s="111"/>
      <c r="Y181" s="111"/>
      <c r="Z181" s="111"/>
      <c r="AA181" s="111"/>
    </row>
    <row r="182" spans="1:27">
      <c r="A182" s="1091"/>
      <c r="B182" s="111"/>
      <c r="C182" s="111"/>
      <c r="D182" s="111"/>
      <c r="E182" s="111"/>
      <c r="F182" s="1092"/>
      <c r="G182" s="1093"/>
      <c r="H182" s="1050"/>
      <c r="I182" s="1050"/>
      <c r="J182" s="1091"/>
      <c r="K182" s="111"/>
      <c r="L182" s="111"/>
      <c r="M182" s="111"/>
      <c r="N182" s="111"/>
      <c r="O182" s="1092"/>
      <c r="P182" s="1093"/>
      <c r="Q182" s="1050"/>
      <c r="R182" s="1050"/>
      <c r="S182" s="1091"/>
      <c r="T182" s="111"/>
      <c r="U182" s="111"/>
      <c r="V182" s="111"/>
      <c r="W182" s="288"/>
      <c r="X182" s="111"/>
      <c r="Y182" s="111"/>
      <c r="Z182" s="111"/>
      <c r="AA182" s="111"/>
    </row>
    <row r="183" spans="1:27">
      <c r="A183" s="1091"/>
      <c r="B183" s="111"/>
      <c r="C183" s="111"/>
      <c r="D183" s="111"/>
      <c r="E183" s="111"/>
      <c r="F183" s="1092"/>
      <c r="G183" s="1093"/>
      <c r="H183" s="1050"/>
      <c r="I183" s="1050"/>
      <c r="J183" s="1091"/>
      <c r="K183" s="111"/>
      <c r="L183" s="111"/>
      <c r="M183" s="111"/>
      <c r="N183" s="111"/>
      <c r="O183" s="1092"/>
      <c r="P183" s="1093"/>
      <c r="Q183" s="1050"/>
      <c r="R183" s="1050"/>
      <c r="S183" s="1091"/>
      <c r="T183" s="111"/>
      <c r="U183" s="111"/>
      <c r="V183" s="111"/>
      <c r="W183" s="288"/>
      <c r="X183" s="111"/>
      <c r="Y183" s="111"/>
      <c r="Z183" s="111"/>
      <c r="AA183" s="111"/>
    </row>
    <row r="184" spans="1:27">
      <c r="A184" s="1091"/>
      <c r="B184" s="111"/>
      <c r="C184" s="111"/>
      <c r="D184" s="111"/>
      <c r="E184" s="111"/>
      <c r="F184" s="1092"/>
      <c r="G184" s="1093"/>
      <c r="H184" s="1050"/>
      <c r="I184" s="1050"/>
      <c r="J184" s="1091"/>
      <c r="K184" s="111"/>
      <c r="L184" s="111"/>
      <c r="M184" s="111"/>
      <c r="N184" s="111"/>
      <c r="O184" s="1092"/>
      <c r="P184" s="1093"/>
      <c r="Q184" s="1050"/>
      <c r="R184" s="1050"/>
      <c r="S184" s="1091"/>
      <c r="T184" s="111"/>
      <c r="U184" s="111"/>
      <c r="V184" s="111"/>
      <c r="W184" s="288"/>
      <c r="X184" s="111"/>
      <c r="Y184" s="111"/>
      <c r="Z184" s="111"/>
      <c r="AA184" s="111"/>
    </row>
    <row r="185" spans="1:27">
      <c r="A185" s="1091"/>
      <c r="B185" s="111"/>
      <c r="C185" s="111"/>
      <c r="D185" s="111"/>
      <c r="E185" s="111"/>
      <c r="F185" s="1092"/>
      <c r="G185" s="1093"/>
      <c r="H185" s="1050"/>
      <c r="I185" s="1050"/>
      <c r="J185" s="1091"/>
      <c r="K185" s="111"/>
      <c r="L185" s="111"/>
      <c r="M185" s="111"/>
      <c r="N185" s="111"/>
      <c r="O185" s="1092"/>
      <c r="P185" s="1093"/>
      <c r="Q185" s="1050"/>
      <c r="R185" s="1050"/>
      <c r="S185" s="1091"/>
      <c r="T185" s="111"/>
      <c r="U185" s="111"/>
      <c r="V185" s="111"/>
      <c r="W185" s="288"/>
      <c r="X185" s="111"/>
      <c r="Y185" s="111"/>
      <c r="Z185" s="111"/>
      <c r="AA185" s="111"/>
    </row>
    <row r="186" spans="1:27">
      <c r="A186" s="1091"/>
      <c r="B186" s="111"/>
      <c r="C186" s="111"/>
      <c r="D186" s="111"/>
      <c r="E186" s="111"/>
      <c r="F186" s="1092"/>
      <c r="G186" s="1093"/>
      <c r="H186" s="1050"/>
      <c r="I186" s="1050"/>
      <c r="J186" s="1091"/>
      <c r="K186" s="111"/>
      <c r="L186" s="111"/>
      <c r="M186" s="111"/>
      <c r="N186" s="111"/>
      <c r="O186" s="1092"/>
      <c r="P186" s="1093"/>
      <c r="Q186" s="1050"/>
      <c r="R186" s="1050"/>
      <c r="S186" s="1091"/>
      <c r="T186" s="111"/>
      <c r="U186" s="111"/>
      <c r="V186" s="111"/>
      <c r="W186" s="288"/>
      <c r="X186" s="111"/>
      <c r="Y186" s="111"/>
      <c r="Z186" s="111"/>
      <c r="AA186" s="111"/>
    </row>
    <row r="187" spans="1:27">
      <c r="A187" s="1091"/>
      <c r="B187" s="111"/>
      <c r="C187" s="111"/>
      <c r="D187" s="111"/>
      <c r="E187" s="111"/>
      <c r="F187" s="1092"/>
      <c r="G187" s="1093"/>
      <c r="H187" s="1050"/>
      <c r="I187" s="1050"/>
      <c r="J187" s="1091"/>
      <c r="K187" s="111"/>
      <c r="L187" s="111"/>
      <c r="M187" s="111"/>
      <c r="N187" s="111"/>
      <c r="O187" s="1092"/>
      <c r="P187" s="1093"/>
      <c r="Q187" s="1050"/>
      <c r="R187" s="1050"/>
      <c r="S187" s="1091"/>
      <c r="T187" s="111"/>
      <c r="U187" s="111"/>
      <c r="V187" s="111"/>
      <c r="W187" s="288"/>
      <c r="X187" s="111"/>
      <c r="Y187" s="111"/>
      <c r="Z187" s="111"/>
      <c r="AA187" s="111"/>
    </row>
    <row r="188" spans="1:27">
      <c r="A188" s="1091"/>
      <c r="B188" s="111"/>
      <c r="C188" s="111"/>
      <c r="D188" s="111"/>
      <c r="E188" s="111"/>
      <c r="F188" s="1092"/>
      <c r="G188" s="1093"/>
      <c r="H188" s="1050"/>
      <c r="I188" s="1050"/>
      <c r="J188" s="1091"/>
      <c r="K188" s="111"/>
      <c r="L188" s="111"/>
      <c r="M188" s="111"/>
      <c r="N188" s="111"/>
      <c r="O188" s="1092"/>
      <c r="P188" s="1093"/>
      <c r="Q188" s="1050"/>
      <c r="R188" s="1050"/>
      <c r="S188" s="1091"/>
      <c r="T188" s="111"/>
      <c r="U188" s="111"/>
      <c r="V188" s="111"/>
      <c r="W188" s="288"/>
      <c r="X188" s="111"/>
      <c r="Y188" s="111"/>
      <c r="Z188" s="111"/>
      <c r="AA188" s="111"/>
    </row>
    <row r="189" spans="1:27">
      <c r="A189" s="1091"/>
      <c r="B189" s="111"/>
      <c r="C189" s="111"/>
      <c r="D189" s="111"/>
      <c r="E189" s="111"/>
      <c r="F189" s="1092"/>
      <c r="G189" s="1093"/>
      <c r="H189" s="1050"/>
      <c r="I189" s="1050"/>
      <c r="J189" s="1091"/>
      <c r="K189" s="111"/>
      <c r="L189" s="111"/>
      <c r="M189" s="111"/>
      <c r="N189" s="111"/>
      <c r="O189" s="1092"/>
      <c r="P189" s="1093"/>
      <c r="Q189" s="1050"/>
      <c r="R189" s="1050"/>
      <c r="S189" s="1091"/>
      <c r="T189" s="111"/>
      <c r="U189" s="111"/>
      <c r="V189" s="111"/>
      <c r="W189" s="288"/>
      <c r="X189" s="111"/>
      <c r="Y189" s="111"/>
      <c r="Z189" s="111"/>
      <c r="AA189" s="111"/>
    </row>
    <row r="190" spans="1:27">
      <c r="A190" s="1091"/>
      <c r="B190" s="111"/>
      <c r="C190" s="111"/>
      <c r="D190" s="111"/>
      <c r="E190" s="111"/>
      <c r="F190" s="1092"/>
      <c r="G190" s="1093"/>
      <c r="H190" s="1050"/>
      <c r="I190" s="1050"/>
      <c r="J190" s="1091"/>
      <c r="K190" s="111"/>
      <c r="L190" s="111"/>
      <c r="M190" s="111"/>
      <c r="N190" s="111"/>
      <c r="O190" s="1092"/>
      <c r="P190" s="1093"/>
      <c r="Q190" s="1050"/>
      <c r="R190" s="1050"/>
      <c r="S190" s="1091"/>
      <c r="T190" s="111"/>
      <c r="U190" s="111"/>
      <c r="V190" s="111"/>
      <c r="W190" s="288"/>
      <c r="X190" s="111"/>
      <c r="Y190" s="111"/>
      <c r="Z190" s="111"/>
      <c r="AA190" s="111"/>
    </row>
    <row r="191" spans="1:27">
      <c r="A191" s="1091"/>
      <c r="B191" s="111"/>
      <c r="C191" s="111"/>
      <c r="D191" s="111"/>
      <c r="E191" s="111"/>
      <c r="F191" s="1092"/>
      <c r="G191" s="1093"/>
      <c r="H191" s="1050"/>
      <c r="I191" s="1050"/>
      <c r="J191" s="1091"/>
      <c r="K191" s="111"/>
      <c r="L191" s="111"/>
      <c r="M191" s="111"/>
      <c r="N191" s="111"/>
      <c r="O191" s="1092"/>
      <c r="P191" s="1093"/>
      <c r="Q191" s="1050"/>
      <c r="R191" s="1050"/>
      <c r="S191" s="1091"/>
      <c r="T191" s="111"/>
      <c r="U191" s="111"/>
      <c r="V191" s="111"/>
      <c r="W191" s="288"/>
      <c r="X191" s="111"/>
      <c r="Y191" s="111"/>
      <c r="Z191" s="111"/>
      <c r="AA191" s="111"/>
    </row>
    <row r="192" spans="1:27">
      <c r="A192" s="1091"/>
      <c r="B192" s="111"/>
      <c r="C192" s="111"/>
      <c r="D192" s="111"/>
      <c r="E192" s="111"/>
      <c r="F192" s="1092"/>
      <c r="G192" s="1093"/>
      <c r="H192" s="1050"/>
      <c r="I192" s="1050"/>
      <c r="J192" s="1091"/>
      <c r="K192" s="111"/>
      <c r="L192" s="111"/>
      <c r="M192" s="111"/>
      <c r="N192" s="111"/>
      <c r="O192" s="1092"/>
      <c r="P192" s="1093"/>
      <c r="Q192" s="1050"/>
      <c r="R192" s="1050"/>
      <c r="S192" s="1091"/>
      <c r="T192" s="111"/>
      <c r="U192" s="111"/>
      <c r="V192" s="111"/>
      <c r="W192" s="288"/>
      <c r="X192" s="111"/>
      <c r="Y192" s="111"/>
      <c r="Z192" s="111"/>
      <c r="AA192" s="111"/>
    </row>
    <row r="193" spans="1:27">
      <c r="A193" s="1091"/>
      <c r="B193" s="111"/>
      <c r="C193" s="111"/>
      <c r="D193" s="111"/>
      <c r="E193" s="111"/>
      <c r="F193" s="1092"/>
      <c r="G193" s="1093"/>
      <c r="H193" s="1050"/>
      <c r="I193" s="1050"/>
      <c r="J193" s="1091"/>
      <c r="K193" s="111"/>
      <c r="L193" s="111"/>
      <c r="M193" s="111"/>
      <c r="N193" s="111"/>
      <c r="O193" s="1092"/>
      <c r="P193" s="1093"/>
      <c r="Q193" s="1050"/>
      <c r="R193" s="1050"/>
      <c r="S193" s="1091"/>
      <c r="T193" s="111"/>
      <c r="U193" s="111"/>
      <c r="V193" s="111"/>
      <c r="W193" s="288"/>
      <c r="X193" s="111"/>
      <c r="Y193" s="111"/>
      <c r="Z193" s="111"/>
      <c r="AA193" s="111"/>
    </row>
    <row r="194" spans="1:27">
      <c r="A194" s="1091"/>
      <c r="B194" s="111"/>
      <c r="C194" s="111"/>
      <c r="D194" s="111"/>
      <c r="E194" s="111"/>
      <c r="F194" s="1094"/>
      <c r="G194" s="1093"/>
      <c r="H194" s="1050"/>
      <c r="I194" s="1050"/>
      <c r="J194" s="1091"/>
      <c r="K194" s="111"/>
      <c r="L194" s="111"/>
      <c r="M194" s="111"/>
      <c r="N194" s="111"/>
      <c r="O194" s="1094"/>
      <c r="P194" s="1093"/>
      <c r="Q194" s="1050"/>
      <c r="R194" s="1050"/>
      <c r="S194" s="1091"/>
      <c r="T194" s="111"/>
      <c r="U194" s="111"/>
      <c r="V194" s="111"/>
      <c r="W194" s="288"/>
      <c r="X194" s="111"/>
      <c r="Y194" s="111"/>
      <c r="Z194" s="111"/>
      <c r="AA194" s="111"/>
    </row>
    <row r="195" spans="1:27">
      <c r="A195" s="1091"/>
      <c r="B195" s="111"/>
      <c r="C195" s="111"/>
      <c r="D195" s="111"/>
      <c r="E195" s="111"/>
      <c r="F195" s="1095"/>
      <c r="G195" s="1050"/>
      <c r="H195" s="1050"/>
      <c r="I195" s="1050"/>
      <c r="J195" s="1091"/>
      <c r="K195" s="111"/>
      <c r="L195" s="111"/>
      <c r="M195" s="111"/>
      <c r="N195" s="111"/>
      <c r="O195" s="1095"/>
      <c r="P195" s="1050"/>
      <c r="Q195" s="1050"/>
      <c r="R195" s="1050"/>
      <c r="S195" s="1091"/>
      <c r="T195" s="111"/>
      <c r="U195" s="111"/>
      <c r="V195" s="111"/>
      <c r="W195" s="288"/>
      <c r="X195" s="111"/>
      <c r="Y195" s="111"/>
      <c r="Z195" s="111"/>
      <c r="AA195" s="111"/>
    </row>
    <row r="196" spans="1:27">
      <c r="A196" s="1689" t="s">
        <v>8163</v>
      </c>
      <c r="B196" s="1690"/>
      <c r="C196" s="1690"/>
      <c r="D196" s="1690"/>
      <c r="E196" s="1691"/>
      <c r="F196" s="1095"/>
      <c r="G196" s="1050"/>
      <c r="H196" s="1050"/>
      <c r="I196" s="1050"/>
      <c r="J196" s="1689" t="s">
        <v>8163</v>
      </c>
      <c r="K196" s="1690"/>
      <c r="L196" s="1690"/>
      <c r="M196" s="1690"/>
      <c r="N196" s="1691"/>
      <c r="O196" s="1095"/>
      <c r="P196" s="1050"/>
      <c r="Q196" s="1050"/>
      <c r="R196" s="1050"/>
      <c r="S196" s="1689" t="s">
        <v>8163</v>
      </c>
      <c r="T196" s="1690"/>
      <c r="U196" s="1690"/>
      <c r="V196" s="1690"/>
      <c r="W196" s="1691"/>
      <c r="X196" s="111"/>
      <c r="Y196" s="111"/>
      <c r="Z196" s="111"/>
      <c r="AA196" s="111"/>
    </row>
    <row r="197" spans="1:27">
      <c r="A197" s="1692"/>
      <c r="B197" s="1693"/>
      <c r="C197" s="1693"/>
      <c r="D197" s="1693"/>
      <c r="E197" s="1694"/>
      <c r="F197" s="1095"/>
      <c r="G197" s="1050"/>
      <c r="H197" s="1050"/>
      <c r="I197" s="1050"/>
      <c r="J197" s="1692"/>
      <c r="K197" s="1693"/>
      <c r="L197" s="1693"/>
      <c r="M197" s="1693"/>
      <c r="N197" s="1694"/>
      <c r="O197" s="1095"/>
      <c r="P197" s="1050"/>
      <c r="Q197" s="1050"/>
      <c r="R197" s="1050"/>
      <c r="S197" s="1692"/>
      <c r="T197" s="1693"/>
      <c r="U197" s="1693"/>
      <c r="V197" s="1693"/>
      <c r="W197" s="1694"/>
      <c r="X197" s="111"/>
      <c r="Y197" s="111"/>
      <c r="Z197" s="111"/>
      <c r="AA197" s="111"/>
    </row>
    <row r="198" spans="1:27">
      <c r="A198" s="1683"/>
      <c r="B198" s="1684"/>
      <c r="C198" s="1684"/>
      <c r="D198" s="1684"/>
      <c r="E198" s="1685"/>
      <c r="F198" s="1095"/>
      <c r="G198" s="1050"/>
      <c r="H198" s="1050"/>
      <c r="I198" s="1050"/>
      <c r="J198" s="1683"/>
      <c r="K198" s="1684"/>
      <c r="L198" s="1684"/>
      <c r="M198" s="1684"/>
      <c r="N198" s="1685"/>
      <c r="O198" s="1095"/>
      <c r="P198" s="1050"/>
      <c r="Q198" s="1050"/>
      <c r="R198" s="1050"/>
      <c r="S198" s="1683"/>
      <c r="T198" s="1684"/>
      <c r="U198" s="1684"/>
      <c r="V198" s="1684"/>
      <c r="W198" s="1685"/>
      <c r="X198" s="111"/>
      <c r="Y198" s="111"/>
      <c r="Z198" s="111"/>
      <c r="AA198" s="111"/>
    </row>
    <row r="199" spans="1:27">
      <c r="A199" s="1683"/>
      <c r="B199" s="1684"/>
      <c r="C199" s="1684"/>
      <c r="D199" s="1684"/>
      <c r="E199" s="1685"/>
      <c r="F199" s="1095"/>
      <c r="G199" s="1050"/>
      <c r="H199" s="1050"/>
      <c r="I199" s="1050"/>
      <c r="J199" s="1683"/>
      <c r="K199" s="1684"/>
      <c r="L199" s="1684"/>
      <c r="M199" s="1684"/>
      <c r="N199" s="1685"/>
      <c r="O199" s="1095"/>
      <c r="P199" s="1050"/>
      <c r="Q199" s="1050"/>
      <c r="R199" s="1050"/>
      <c r="S199" s="1683"/>
      <c r="T199" s="1684"/>
      <c r="U199" s="1684"/>
      <c r="V199" s="1684"/>
      <c r="W199" s="1685"/>
      <c r="X199" s="111"/>
      <c r="Y199" s="111"/>
      <c r="Z199" s="111"/>
      <c r="AA199" s="111"/>
    </row>
    <row r="200" spans="1:27">
      <c r="A200" s="1686"/>
      <c r="B200" s="1687"/>
      <c r="C200" s="1687"/>
      <c r="D200" s="1687"/>
      <c r="E200" s="1688"/>
      <c r="F200" s="1095"/>
      <c r="G200" s="1050"/>
      <c r="H200" s="1050"/>
      <c r="I200" s="1050"/>
      <c r="J200" s="1686"/>
      <c r="K200" s="1687"/>
      <c r="L200" s="1687"/>
      <c r="M200" s="1687"/>
      <c r="N200" s="1688"/>
      <c r="O200" s="1095"/>
      <c r="P200" s="1050"/>
      <c r="Q200" s="1050"/>
      <c r="R200" s="1050"/>
      <c r="S200" s="1686"/>
      <c r="T200" s="1687"/>
      <c r="U200" s="1687"/>
      <c r="V200" s="1687"/>
      <c r="W200" s="1688"/>
      <c r="X200" s="111"/>
      <c r="Y200" s="111"/>
      <c r="Z200" s="111"/>
      <c r="AA200" s="111"/>
    </row>
    <row r="201" spans="1:27">
      <c r="X201" s="111"/>
      <c r="Y201" s="111"/>
      <c r="Z201" s="111"/>
      <c r="AA201" s="111"/>
    </row>
    <row r="202" spans="1:27">
      <c r="A202" s="1043" t="s">
        <v>8136</v>
      </c>
      <c r="B202" s="1682">
        <f>'IMPORT Wksht'!$F30</f>
        <v>0</v>
      </c>
      <c r="C202" s="1682"/>
      <c r="D202" s="1682"/>
      <c r="E202" s="1044" t="s">
        <v>8137</v>
      </c>
      <c r="F202" s="1045"/>
      <c r="G202" s="1046" t="e">
        <f>C205*C207*C209/1728/B206</f>
        <v>#DIV/0!</v>
      </c>
      <c r="H202" s="1047" t="e">
        <f>VLOOKUP(CONCATENATE(B207,"40H"),frghtnew,8,0)</f>
        <v>#N/A</v>
      </c>
      <c r="I202" s="1048">
        <f>'IMPORT Wksht'!$AE215</f>
        <v>0</v>
      </c>
      <c r="J202" s="1043" t="s">
        <v>8136</v>
      </c>
      <c r="K202" s="1682">
        <f>'IMPORT Wksht'!$F31</f>
        <v>0</v>
      </c>
      <c r="L202" s="1682"/>
      <c r="M202" s="1682"/>
      <c r="N202" s="1044" t="s">
        <v>8137</v>
      </c>
      <c r="O202" s="1045"/>
      <c r="P202" s="1046" t="e">
        <f>L205*L207*L209/1728/K206</f>
        <v>#DIV/0!</v>
      </c>
      <c r="Q202" s="1047" t="e">
        <f>VLOOKUP(CONCATENATE(K207,"40H"),frghtnew,8,0)</f>
        <v>#N/A</v>
      </c>
      <c r="R202" s="1048">
        <f>'IMPORT Wksht'!$AE216</f>
        <v>0</v>
      </c>
      <c r="S202" s="1043" t="s">
        <v>8136</v>
      </c>
      <c r="T202" s="1682">
        <f>'IMPORT Wksht'!$F32</f>
        <v>0</v>
      </c>
      <c r="U202" s="1682"/>
      <c r="V202" s="1682"/>
      <c r="W202" s="1044" t="s">
        <v>8137</v>
      </c>
      <c r="X202" s="1049"/>
      <c r="Y202" s="1050" t="e">
        <f>U205*U207*U209/1728/T206</f>
        <v>#DIV/0!</v>
      </c>
      <c r="Z202" s="1051" t="e">
        <f>VLOOKUP(CONCATENATE(T207,"40H"),frghtnew,8,0)</f>
        <v>#N/A</v>
      </c>
      <c r="AA202" s="1052">
        <f>'IMPORT Wksht'!$AE32</f>
        <v>0</v>
      </c>
    </row>
    <row r="203" spans="1:27">
      <c r="A203" s="1053" t="s">
        <v>8138</v>
      </c>
      <c r="B203" s="1054">
        <f>'IMPORT Wksht'!$D$5</f>
        <v>0</v>
      </c>
      <c r="C203" s="1698">
        <f>'IMPORT Wksht'!$D$6</f>
        <v>0</v>
      </c>
      <c r="D203" s="1698"/>
      <c r="E203" s="1055">
        <f>IFERROR(G202*H202+E205*B208+E205*I202+I203*1/B206,0)</f>
        <v>0</v>
      </c>
      <c r="F203" s="1056"/>
      <c r="G203" s="494" t="s">
        <v>8139</v>
      </c>
      <c r="H203" s="494" t="s">
        <v>8140</v>
      </c>
      <c r="I203" s="1057">
        <v>1.05</v>
      </c>
      <c r="J203" s="1053" t="s">
        <v>8138</v>
      </c>
      <c r="K203" s="1054">
        <f>'IMPORT Wksht'!$D$5</f>
        <v>0</v>
      </c>
      <c r="L203" s="1698">
        <f>'IMPORT Wksht'!$D$6</f>
        <v>0</v>
      </c>
      <c r="M203" s="1698"/>
      <c r="N203" s="1055">
        <f>IFERROR(P202*Q202+N205*K208+N205*R202+R203*1/K206,0)</f>
        <v>0</v>
      </c>
      <c r="O203" s="1056"/>
      <c r="P203" s="494" t="s">
        <v>8139</v>
      </c>
      <c r="Q203" s="494" t="s">
        <v>8140</v>
      </c>
      <c r="R203" s="1057">
        <v>1.05</v>
      </c>
      <c r="S203" s="1053" t="s">
        <v>8138</v>
      </c>
      <c r="T203" s="1054">
        <f>'IMPORT Wksht'!$D$5</f>
        <v>0</v>
      </c>
      <c r="U203" s="1698">
        <f>'IMPORT Wksht'!$D$6</f>
        <v>0</v>
      </c>
      <c r="V203" s="1698"/>
      <c r="W203" s="1055">
        <f>IFERROR(Y202*Z202+W205*T208+W205*AA202+AA203*1/T206,0)</f>
        <v>0</v>
      </c>
      <c r="X203" s="1049"/>
      <c r="Y203" s="1058" t="s">
        <v>8139</v>
      </c>
      <c r="Z203" s="1058" t="s">
        <v>8140</v>
      </c>
      <c r="AA203" s="1059">
        <v>1.05</v>
      </c>
    </row>
    <row r="204" spans="1:27">
      <c r="A204" s="1053" t="s">
        <v>8141</v>
      </c>
      <c r="B204" s="1060">
        <f>'IMPORT Wksht'!$E30</f>
        <v>0</v>
      </c>
      <c r="C204" s="1061" t="s">
        <v>8142</v>
      </c>
      <c r="D204" s="1062" t="s">
        <v>8143</v>
      </c>
      <c r="E204" s="1063">
        <f>'IMPORT Wksht'!$K30</f>
        <v>0</v>
      </c>
      <c r="F204" s="1056"/>
      <c r="G204" s="1064" t="s">
        <v>8144</v>
      </c>
      <c r="H204" s="1064" t="s">
        <v>8145</v>
      </c>
      <c r="I204" s="447"/>
      <c r="J204" s="1053" t="s">
        <v>8141</v>
      </c>
      <c r="K204" s="1060">
        <f>'IMPORT Wksht'!$E31</f>
        <v>0</v>
      </c>
      <c r="L204" s="1061" t="s">
        <v>8142</v>
      </c>
      <c r="M204" s="1062" t="s">
        <v>8143</v>
      </c>
      <c r="N204" s="1063">
        <f>'IMPORT Wksht'!$K31</f>
        <v>0</v>
      </c>
      <c r="O204" s="1056"/>
      <c r="P204" s="1064" t="s">
        <v>8144</v>
      </c>
      <c r="Q204" s="1064" t="s">
        <v>8145</v>
      </c>
      <c r="S204" s="1053" t="s">
        <v>8141</v>
      </c>
      <c r="T204" s="1060">
        <f>'IMPORT Wksht'!$E32</f>
        <v>0</v>
      </c>
      <c r="U204" s="1061" t="s">
        <v>8142</v>
      </c>
      <c r="V204" s="1062" t="s">
        <v>8143</v>
      </c>
      <c r="W204" s="1063">
        <f>'IMPORT Wksht'!$K32</f>
        <v>0</v>
      </c>
      <c r="X204" s="1049"/>
      <c r="Y204" s="1065" t="s">
        <v>8144</v>
      </c>
      <c r="Z204" s="1065" t="s">
        <v>8145</v>
      </c>
      <c r="AA204" s="111"/>
    </row>
    <row r="205" spans="1:27">
      <c r="A205" s="1066" t="s">
        <v>8146</v>
      </c>
      <c r="B205" s="1067">
        <f>'IMPORT Wksht'!$N30</f>
        <v>0</v>
      </c>
      <c r="C205" s="1068">
        <f>'IMPORT Wksht'!$BA30</f>
        <v>0</v>
      </c>
      <c r="D205" s="1062" t="s">
        <v>8147</v>
      </c>
      <c r="E205" s="1069">
        <f>'IMPORT Wksht'!$X30</f>
        <v>0</v>
      </c>
      <c r="F205" s="1056"/>
      <c r="G205" s="1070">
        <f>G206-(E203*(1-(B208+I202)))</f>
        <v>0</v>
      </c>
      <c r="H205" s="1071">
        <f>E205</f>
        <v>0</v>
      </c>
      <c r="I205" s="1072" t="e">
        <f>G202*H202+H205*B208+H205*I202+I203*1/B206</f>
        <v>#DIV/0!</v>
      </c>
      <c r="J205" s="1066" t="s">
        <v>8146</v>
      </c>
      <c r="K205" s="1067">
        <f>'IMPORT Wksht'!$N31</f>
        <v>0</v>
      </c>
      <c r="L205" s="1068">
        <f>'IMPORT Wksht'!$BA31</f>
        <v>0</v>
      </c>
      <c r="M205" s="1062" t="s">
        <v>8147</v>
      </c>
      <c r="N205" s="1069">
        <f>'IMPORT Wksht'!$X31</f>
        <v>0</v>
      </c>
      <c r="O205" s="1056"/>
      <c r="P205" s="1070">
        <f>P206-(N203*(1-(K208+R202)))</f>
        <v>0</v>
      </c>
      <c r="Q205" s="1071">
        <f>N205</f>
        <v>0</v>
      </c>
      <c r="R205" s="1072" t="e">
        <f>P202*Q202+Q205*K208+Q205*R202+R203*1/K206</f>
        <v>#DIV/0!</v>
      </c>
      <c r="S205" s="1066" t="s">
        <v>8146</v>
      </c>
      <c r="T205" s="1067">
        <f>'IMPORT Wksht'!$N32</f>
        <v>0</v>
      </c>
      <c r="U205" s="1068">
        <f>'IMPORT Wksht'!$BA32</f>
        <v>0</v>
      </c>
      <c r="V205" s="1062" t="s">
        <v>8147</v>
      </c>
      <c r="W205" s="1069">
        <f>'IMPORT Wksht'!$X32</f>
        <v>0</v>
      </c>
      <c r="X205" s="1049"/>
      <c r="Y205" s="1073">
        <f>Y206-(W203*(1-(T208+AA202)))</f>
        <v>0</v>
      </c>
      <c r="Z205" s="1074">
        <f>W205</f>
        <v>0</v>
      </c>
      <c r="AA205" s="1075" t="e">
        <f>Y202*Z202+Z205*T208+Z205*AA202+AA203*1/T206</f>
        <v>#DIV/0!</v>
      </c>
    </row>
    <row r="206" spans="1:27">
      <c r="A206" s="1066" t="s">
        <v>8148</v>
      </c>
      <c r="B206" s="1067">
        <f>'IMPORT Wksht'!$O30</f>
        <v>0</v>
      </c>
      <c r="C206" s="1061" t="s">
        <v>8149</v>
      </c>
      <c r="D206" s="1062" t="s">
        <v>8150</v>
      </c>
      <c r="E206" s="1069">
        <f>'IMPORT Wksht'!$AM$30</f>
        <v>0</v>
      </c>
      <c r="F206" s="1056"/>
      <c r="G206" s="1057">
        <f>G207*(1-G209)</f>
        <v>0</v>
      </c>
      <c r="H206" s="1057" t="e">
        <f>H205+I205</f>
        <v>#DIV/0!</v>
      </c>
      <c r="I206" s="1076" t="s">
        <v>8151</v>
      </c>
      <c r="J206" s="1066" t="s">
        <v>8148</v>
      </c>
      <c r="K206" s="1067">
        <f>'IMPORT Wksht'!$O31</f>
        <v>0</v>
      </c>
      <c r="L206" s="1061" t="s">
        <v>8149</v>
      </c>
      <c r="M206" s="1062" t="s">
        <v>8150</v>
      </c>
      <c r="N206" s="1069">
        <f>'IMPORT Wksht'!$AM$31</f>
        <v>0</v>
      </c>
      <c r="O206" s="1056"/>
      <c r="P206" s="1057">
        <f>P207*(1-P209)</f>
        <v>0</v>
      </c>
      <c r="Q206" s="1057" t="e">
        <f>Q205+R205</f>
        <v>#DIV/0!</v>
      </c>
      <c r="R206" s="1076" t="s">
        <v>8151</v>
      </c>
      <c r="S206" s="1066" t="s">
        <v>8148</v>
      </c>
      <c r="T206" s="1067">
        <f>'IMPORT Wksht'!$O32</f>
        <v>0</v>
      </c>
      <c r="U206" s="1061" t="s">
        <v>8149</v>
      </c>
      <c r="V206" s="1062" t="s">
        <v>8150</v>
      </c>
      <c r="W206" s="1069">
        <f>'IMPORT Wksht'!$AM$32</f>
        <v>0</v>
      </c>
      <c r="X206" s="1049"/>
      <c r="Y206" s="1059">
        <f>Y207*(1-Y209)</f>
        <v>0</v>
      </c>
      <c r="Z206" s="1059" t="e">
        <f>Z205+AA205</f>
        <v>#DIV/0!</v>
      </c>
      <c r="AA206" s="1077" t="s">
        <v>8151</v>
      </c>
    </row>
    <row r="207" spans="1:27">
      <c r="A207" s="1053" t="s">
        <v>8152</v>
      </c>
      <c r="B207" s="1078">
        <f>'IMPORT Wksht'!$T30</f>
        <v>0</v>
      </c>
      <c r="C207" s="1068">
        <f>'IMPORT Wksht'!$BB30</f>
        <v>0</v>
      </c>
      <c r="D207" s="1062" t="s">
        <v>8153</v>
      </c>
      <c r="E207" s="1069">
        <f>'IMPORT Wksht'!$AO30</f>
        <v>0</v>
      </c>
      <c r="F207" s="1056"/>
      <c r="G207" s="1071">
        <f>E207</f>
        <v>0</v>
      </c>
      <c r="H207" s="1070" t="e">
        <f>IF(I207="N",ROUND(H206/(1-H209),0)-0.01,ROUNDUP(H206/(1-H209),0)-0.01)</f>
        <v>#DIV/0!</v>
      </c>
      <c r="I207" s="504" t="s">
        <v>1578</v>
      </c>
      <c r="J207" s="1053" t="s">
        <v>8152</v>
      </c>
      <c r="K207" s="1078">
        <f>'IMPORT Wksht'!$T31</f>
        <v>0</v>
      </c>
      <c r="L207" s="1068">
        <f>'IMPORT Wksht'!$BB31</f>
        <v>0</v>
      </c>
      <c r="M207" s="1062" t="s">
        <v>8153</v>
      </c>
      <c r="N207" s="1069">
        <f>'IMPORT Wksht'!$AO31</f>
        <v>0</v>
      </c>
      <c r="O207" s="1056"/>
      <c r="P207" s="1079">
        <f>N207</f>
        <v>0</v>
      </c>
      <c r="Q207" s="1070" t="e">
        <f>IF(R207="N",ROUND(Q206/(1-Q209),0)-0.01,ROUNDUP(Q206/(1-Q209),0)-0.01)</f>
        <v>#DIV/0!</v>
      </c>
      <c r="R207" s="504" t="s">
        <v>1578</v>
      </c>
      <c r="S207" s="1053" t="s">
        <v>8152</v>
      </c>
      <c r="T207" s="1078">
        <f>'IMPORT Wksht'!$T32</f>
        <v>0</v>
      </c>
      <c r="U207" s="1068">
        <f>'IMPORT Wksht'!$BB32</f>
        <v>0</v>
      </c>
      <c r="V207" s="1062" t="s">
        <v>8153</v>
      </c>
      <c r="W207" s="1069">
        <f>'IMPORT Wksht'!$AO32</f>
        <v>0</v>
      </c>
      <c r="X207" s="1049"/>
      <c r="Y207" s="1080">
        <f>W207</f>
        <v>0</v>
      </c>
      <c r="Z207" s="1073" t="e">
        <f>IF(AA207="N",ROUND(Z206/(1-Z209),0)-0.01,ROUNDUP(Z206/(1-Z209),0)-0.01)</f>
        <v>#DIV/0!</v>
      </c>
      <c r="AA207" s="1081" t="s">
        <v>1578</v>
      </c>
    </row>
    <row r="208" spans="1:27">
      <c r="A208" s="1066" t="s">
        <v>8154</v>
      </c>
      <c r="B208" s="1082">
        <f>'IMPORT Wksht'!$AE30</f>
        <v>0</v>
      </c>
      <c r="C208" s="1061" t="s">
        <v>8155</v>
      </c>
      <c r="D208" s="1062" t="s">
        <v>8156</v>
      </c>
      <c r="E208" s="1069">
        <f>'IMPORT Wksht'!$AN30</f>
        <v>0</v>
      </c>
      <c r="F208" s="1056"/>
      <c r="J208" s="1066" t="s">
        <v>8154</v>
      </c>
      <c r="K208" s="1082">
        <f>'IMPORT Wksht'!$AE31</f>
        <v>0</v>
      </c>
      <c r="L208" s="1061" t="s">
        <v>8155</v>
      </c>
      <c r="M208" s="1062" t="s">
        <v>8156</v>
      </c>
      <c r="N208" s="1069">
        <f>'IMPORT Wksht'!$AN31</f>
        <v>0</v>
      </c>
      <c r="O208" s="1056"/>
      <c r="S208" s="1066" t="s">
        <v>8154</v>
      </c>
      <c r="T208" s="1082">
        <f>'IMPORT Wksht'!$AE32</f>
        <v>0</v>
      </c>
      <c r="U208" s="1061" t="s">
        <v>8155</v>
      </c>
      <c r="V208" s="1062" t="s">
        <v>8156</v>
      </c>
      <c r="W208" s="1069">
        <f>'IMPORT Wksht'!$AN32</f>
        <v>0</v>
      </c>
    </row>
    <row r="209" spans="1:27">
      <c r="A209" s="1066" t="s">
        <v>8157</v>
      </c>
      <c r="B209" s="1067">
        <f>'IMPORT Wksht'!$BP30</f>
        <v>0</v>
      </c>
      <c r="C209" s="1068">
        <f>'IMPORT Wksht'!$BC30</f>
        <v>0</v>
      </c>
      <c r="D209" s="1062" t="s">
        <v>8158</v>
      </c>
      <c r="E209" s="1083" t="str">
        <f>IFERROR((E207-E206)/E207,"")</f>
        <v/>
      </c>
      <c r="F209" s="1056"/>
      <c r="G209" s="1084">
        <v>0.62</v>
      </c>
      <c r="H209" s="1084">
        <v>0.62</v>
      </c>
      <c r="I209" s="447"/>
      <c r="J209" s="1066" t="s">
        <v>8157</v>
      </c>
      <c r="K209" s="1067">
        <f>'IMPORT Wksht'!$BP31</f>
        <v>0</v>
      </c>
      <c r="L209" s="1068">
        <f>'IMPORT Wksht'!$BC31</f>
        <v>0</v>
      </c>
      <c r="M209" s="1062" t="s">
        <v>8158</v>
      </c>
      <c r="N209" s="1083" t="str">
        <f>IFERROR((N207-N206)/N207,"")</f>
        <v/>
      </c>
      <c r="O209" s="1056"/>
      <c r="P209" s="1084">
        <v>0.62</v>
      </c>
      <c r="Q209" s="1084">
        <v>0.62</v>
      </c>
      <c r="S209" s="1066" t="s">
        <v>8157</v>
      </c>
      <c r="T209" s="1067">
        <f>'IMPORT Wksht'!$BP32</f>
        <v>0</v>
      </c>
      <c r="U209" s="1068">
        <f>'IMPORT Wksht'!$BC32</f>
        <v>0</v>
      </c>
      <c r="V209" s="1062" t="s">
        <v>8158</v>
      </c>
      <c r="W209" s="1083" t="str">
        <f>IFERROR((W207-W206)/W207,"")</f>
        <v/>
      </c>
      <c r="X209" s="1049"/>
      <c r="Y209" s="1085">
        <v>0.62</v>
      </c>
      <c r="Z209" s="1085">
        <v>0.62</v>
      </c>
      <c r="AA209" s="111"/>
    </row>
    <row r="210" spans="1:27">
      <c r="A210" s="1066" t="s">
        <v>8159</v>
      </c>
      <c r="B210" s="1054">
        <f>'IMPORT Wksht'!$BN30</f>
        <v>0</v>
      </c>
      <c r="C210" s="1054"/>
      <c r="D210" s="1062" t="s">
        <v>8160</v>
      </c>
      <c r="E210" s="1054">
        <f>'IMPORT Wksht'!$BM30</f>
        <v>0</v>
      </c>
      <c r="F210" s="1056"/>
      <c r="G210" s="1086"/>
      <c r="H210" s="537" t="e">
        <f>(H207-H206)/H207</f>
        <v>#DIV/0!</v>
      </c>
      <c r="I210" s="447"/>
      <c r="J210" s="1066" t="s">
        <v>8159</v>
      </c>
      <c r="K210" s="1054">
        <f>'IMPORT Wksht'!$BN31</f>
        <v>0</v>
      </c>
      <c r="L210" s="1054"/>
      <c r="M210" s="1062" t="s">
        <v>8160</v>
      </c>
      <c r="N210" s="1054">
        <f>'IMPORT Wksht'!$BM31</f>
        <v>0</v>
      </c>
      <c r="O210" s="1056"/>
      <c r="P210" s="926"/>
      <c r="Q210" s="537" t="e">
        <f>(Q207-Q206)/Q207</f>
        <v>#DIV/0!</v>
      </c>
      <c r="S210" s="1066" t="s">
        <v>8159</v>
      </c>
      <c r="T210" s="1054">
        <f>'IMPORT Wksht'!$BN32</f>
        <v>0</v>
      </c>
      <c r="U210" s="1054"/>
      <c r="V210" s="1062" t="s">
        <v>8160</v>
      </c>
      <c r="W210" s="1054">
        <f>'IMPORT Wksht'!$BM32</f>
        <v>0</v>
      </c>
      <c r="X210" s="1049"/>
      <c r="Y210" s="1087"/>
      <c r="Z210" s="1088" t="e">
        <f>(Z207-Z206)/Z207</f>
        <v>#DIV/0!</v>
      </c>
      <c r="AA210" s="111"/>
    </row>
    <row r="211" spans="1:27">
      <c r="A211" s="1695" t="s">
        <v>8161</v>
      </c>
      <c r="B211" s="1696"/>
      <c r="C211" s="1696"/>
      <c r="D211" s="1696"/>
      <c r="E211" s="1697"/>
      <c r="F211" s="1056"/>
      <c r="G211" s="1050"/>
      <c r="H211" s="1050"/>
      <c r="I211" s="1050"/>
      <c r="J211" s="1695" t="s">
        <v>8161</v>
      </c>
      <c r="K211" s="1696"/>
      <c r="L211" s="1696"/>
      <c r="M211" s="1696"/>
      <c r="N211" s="1697"/>
      <c r="O211" s="1056"/>
      <c r="P211" s="1050"/>
      <c r="Q211" s="1050"/>
      <c r="R211" s="1050"/>
      <c r="S211" s="1695" t="s">
        <v>8161</v>
      </c>
      <c r="T211" s="1696"/>
      <c r="U211" s="1696"/>
      <c r="V211" s="1696"/>
      <c r="W211" s="1697"/>
      <c r="X211" s="111"/>
      <c r="Y211" s="111"/>
      <c r="Z211" s="111"/>
      <c r="AA211" s="111"/>
    </row>
    <row r="212" spans="1:27">
      <c r="A212" s="1679" t="s">
        <v>8162</v>
      </c>
      <c r="B212" s="1680"/>
      <c r="C212" s="1680"/>
      <c r="D212" s="1680"/>
      <c r="E212" s="1681"/>
      <c r="F212" s="1089"/>
      <c r="G212" s="1090"/>
      <c r="H212" s="1090"/>
      <c r="I212" s="1090"/>
      <c r="J212" s="1679" t="s">
        <v>8162</v>
      </c>
      <c r="K212" s="1680"/>
      <c r="L212" s="1680"/>
      <c r="M212" s="1680"/>
      <c r="N212" s="1681"/>
      <c r="O212" s="1089"/>
      <c r="P212" s="1090"/>
      <c r="Q212" s="1090"/>
      <c r="R212" s="1090"/>
      <c r="S212" s="1679" t="s">
        <v>8162</v>
      </c>
      <c r="T212" s="1680"/>
      <c r="U212" s="1680"/>
      <c r="V212" s="1680"/>
      <c r="W212" s="1681"/>
      <c r="X212" s="111"/>
      <c r="Y212" s="111"/>
      <c r="Z212" s="111"/>
      <c r="AA212" s="111"/>
    </row>
    <row r="213" spans="1:27">
      <c r="A213" s="1091" t="str">
        <f>CONCATENATE("Line ",'IMPORT Wksht'!$A$30)</f>
        <v>Line 16</v>
      </c>
      <c r="B213" s="111"/>
      <c r="C213" s="111"/>
      <c r="D213" s="111"/>
      <c r="E213" s="111"/>
      <c r="F213" s="1092"/>
      <c r="G213" s="1093"/>
      <c r="H213" s="1050"/>
      <c r="I213" s="1050"/>
      <c r="J213" s="1091" t="str">
        <f>CONCATENATE("Line ",'IMPORT Wksht'!$A$31)</f>
        <v>Line 17</v>
      </c>
      <c r="K213" s="111"/>
      <c r="L213" s="111"/>
      <c r="M213" s="111"/>
      <c r="N213" s="111"/>
      <c r="O213" s="1092"/>
      <c r="P213" s="1093"/>
      <c r="Q213" s="1050"/>
      <c r="R213" s="1050"/>
      <c r="S213" s="1091" t="str">
        <f>CONCATENATE("Line ",'IMPORT Wksht'!$A$32)</f>
        <v>Line 18</v>
      </c>
      <c r="T213" s="111"/>
      <c r="U213" s="111"/>
      <c r="V213" s="111"/>
      <c r="W213" s="288"/>
      <c r="X213" s="111"/>
      <c r="Y213" s="111"/>
      <c r="Z213" s="111"/>
      <c r="AA213" s="111"/>
    </row>
    <row r="214" spans="1:27">
      <c r="A214" s="1091"/>
      <c r="B214" s="111"/>
      <c r="C214" s="111"/>
      <c r="D214" s="111"/>
      <c r="E214" s="111"/>
      <c r="F214" s="1092"/>
      <c r="G214" s="1093"/>
      <c r="H214" s="1050"/>
      <c r="I214" s="1050"/>
      <c r="J214" s="1091"/>
      <c r="K214" s="111"/>
      <c r="L214" s="111"/>
      <c r="M214" s="111"/>
      <c r="N214" s="111"/>
      <c r="O214" s="1092"/>
      <c r="P214" s="1093"/>
      <c r="Q214" s="1050"/>
      <c r="R214" s="1050"/>
      <c r="S214" s="1091"/>
      <c r="T214" s="111"/>
      <c r="U214" s="111"/>
      <c r="V214" s="111"/>
      <c r="W214" s="288"/>
      <c r="X214" s="111"/>
      <c r="Y214" s="111"/>
      <c r="Z214" s="111"/>
      <c r="AA214" s="111"/>
    </row>
    <row r="215" spans="1:27">
      <c r="A215" s="1091"/>
      <c r="B215" s="111"/>
      <c r="C215" s="111"/>
      <c r="D215" s="111"/>
      <c r="E215" s="111"/>
      <c r="F215" s="1092"/>
      <c r="G215" s="1093"/>
      <c r="H215" s="1050"/>
      <c r="I215" s="1050"/>
      <c r="J215" s="1091"/>
      <c r="K215" s="111"/>
      <c r="L215" s="111"/>
      <c r="M215" s="111"/>
      <c r="N215" s="111"/>
      <c r="O215" s="1092"/>
      <c r="P215" s="1093"/>
      <c r="Q215" s="1050"/>
      <c r="R215" s="1050"/>
      <c r="S215" s="1091"/>
      <c r="T215" s="111"/>
      <c r="U215" s="111"/>
      <c r="V215" s="111"/>
      <c r="W215" s="288"/>
      <c r="X215" s="111"/>
      <c r="Y215" s="111"/>
      <c r="Z215" s="111"/>
      <c r="AA215" s="111"/>
    </row>
    <row r="216" spans="1:27">
      <c r="A216" s="1091"/>
      <c r="B216" s="111"/>
      <c r="C216" s="111"/>
      <c r="D216" s="111"/>
      <c r="E216" s="111"/>
      <c r="F216" s="1092"/>
      <c r="G216" s="1093"/>
      <c r="H216" s="1050"/>
      <c r="I216" s="1050"/>
      <c r="J216" s="1091"/>
      <c r="K216" s="111"/>
      <c r="L216" s="111"/>
      <c r="M216" s="111"/>
      <c r="N216" s="111"/>
      <c r="O216" s="1092"/>
      <c r="P216" s="1093"/>
      <c r="Q216" s="1050"/>
      <c r="R216" s="1050"/>
      <c r="S216" s="1091"/>
      <c r="T216" s="111"/>
      <c r="U216" s="111"/>
      <c r="V216" s="111"/>
      <c r="W216" s="288"/>
      <c r="X216" s="111"/>
      <c r="Y216" s="111"/>
      <c r="Z216" s="111"/>
      <c r="AA216" s="111"/>
    </row>
    <row r="217" spans="1:27">
      <c r="A217" s="1091"/>
      <c r="B217" s="111"/>
      <c r="C217" s="111"/>
      <c r="D217" s="111"/>
      <c r="E217" s="111"/>
      <c r="F217" s="1092"/>
      <c r="G217" s="1093"/>
      <c r="H217" s="1050"/>
      <c r="I217" s="1050"/>
      <c r="J217" s="1091"/>
      <c r="K217" s="111"/>
      <c r="L217" s="111"/>
      <c r="M217" s="111"/>
      <c r="N217" s="111"/>
      <c r="O217" s="1092"/>
      <c r="P217" s="1093"/>
      <c r="Q217" s="1050"/>
      <c r="R217" s="1050"/>
      <c r="S217" s="1091"/>
      <c r="T217" s="111"/>
      <c r="U217" s="111"/>
      <c r="V217" s="111"/>
      <c r="W217" s="288"/>
      <c r="X217" s="111"/>
      <c r="Y217" s="111"/>
      <c r="Z217" s="111"/>
      <c r="AA217" s="111"/>
    </row>
    <row r="218" spans="1:27">
      <c r="A218" s="1091"/>
      <c r="B218" s="111"/>
      <c r="C218" s="111"/>
      <c r="D218" s="111"/>
      <c r="E218" s="111"/>
      <c r="F218" s="1092"/>
      <c r="G218" s="1093"/>
      <c r="H218" s="1050"/>
      <c r="I218" s="1050"/>
      <c r="J218" s="1091"/>
      <c r="K218" s="111"/>
      <c r="L218" s="111"/>
      <c r="M218" s="111"/>
      <c r="N218" s="111"/>
      <c r="O218" s="1092"/>
      <c r="P218" s="1093"/>
      <c r="Q218" s="1050"/>
      <c r="R218" s="1050"/>
      <c r="S218" s="1091"/>
      <c r="T218" s="111"/>
      <c r="U218" s="111"/>
      <c r="V218" s="111"/>
      <c r="W218" s="288"/>
      <c r="X218" s="111"/>
      <c r="Y218" s="111"/>
      <c r="Z218" s="111"/>
      <c r="AA218" s="111"/>
    </row>
    <row r="219" spans="1:27">
      <c r="A219" s="1091"/>
      <c r="B219" s="111"/>
      <c r="C219" s="111"/>
      <c r="D219" s="111"/>
      <c r="E219" s="111"/>
      <c r="F219" s="1092"/>
      <c r="G219" s="1093"/>
      <c r="H219" s="1050"/>
      <c r="I219" s="1050"/>
      <c r="J219" s="1091"/>
      <c r="K219" s="111"/>
      <c r="L219" s="111"/>
      <c r="M219" s="111"/>
      <c r="N219" s="111"/>
      <c r="O219" s="1092"/>
      <c r="P219" s="1093"/>
      <c r="Q219" s="1050"/>
      <c r="R219" s="1050"/>
      <c r="S219" s="1091"/>
      <c r="T219" s="111"/>
      <c r="U219" s="111"/>
      <c r="V219" s="111"/>
      <c r="W219" s="288"/>
      <c r="X219" s="111"/>
      <c r="Y219" s="111"/>
      <c r="Z219" s="111"/>
      <c r="AA219" s="111"/>
    </row>
    <row r="220" spans="1:27">
      <c r="A220" s="1091"/>
      <c r="B220" s="111"/>
      <c r="C220" s="111"/>
      <c r="D220" s="111"/>
      <c r="E220" s="111"/>
      <c r="F220" s="1092"/>
      <c r="G220" s="1093"/>
      <c r="H220" s="1050"/>
      <c r="I220" s="1050"/>
      <c r="J220" s="1091"/>
      <c r="K220" s="111"/>
      <c r="L220" s="111"/>
      <c r="M220" s="111"/>
      <c r="N220" s="111"/>
      <c r="O220" s="1092"/>
      <c r="P220" s="1093"/>
      <c r="Q220" s="1050"/>
      <c r="R220" s="1050"/>
      <c r="S220" s="1091"/>
      <c r="T220" s="111"/>
      <c r="U220" s="111"/>
      <c r="V220" s="111"/>
      <c r="W220" s="288"/>
      <c r="X220" s="111"/>
      <c r="Y220" s="111"/>
      <c r="Z220" s="111"/>
      <c r="AA220" s="111"/>
    </row>
    <row r="221" spans="1:27">
      <c r="A221" s="1091"/>
      <c r="B221" s="111"/>
      <c r="C221" s="111"/>
      <c r="D221" s="111"/>
      <c r="E221" s="111"/>
      <c r="F221" s="1092"/>
      <c r="G221" s="1093"/>
      <c r="H221" s="1050"/>
      <c r="I221" s="1050"/>
      <c r="J221" s="1091"/>
      <c r="K221" s="111"/>
      <c r="L221" s="111"/>
      <c r="M221" s="111"/>
      <c r="N221" s="111"/>
      <c r="O221" s="1092"/>
      <c r="P221" s="1093"/>
      <c r="Q221" s="1050"/>
      <c r="R221" s="1050"/>
      <c r="S221" s="1091"/>
      <c r="T221" s="111"/>
      <c r="U221" s="111"/>
      <c r="V221" s="111"/>
      <c r="W221" s="288"/>
      <c r="X221" s="111"/>
      <c r="Y221" s="111"/>
      <c r="Z221" s="111"/>
      <c r="AA221" s="111"/>
    </row>
    <row r="222" spans="1:27">
      <c r="A222" s="1091"/>
      <c r="B222" s="111"/>
      <c r="C222" s="111"/>
      <c r="D222" s="111"/>
      <c r="E222" s="111"/>
      <c r="F222" s="1092"/>
      <c r="G222" s="1093"/>
      <c r="H222" s="1050"/>
      <c r="I222" s="1050"/>
      <c r="J222" s="1091"/>
      <c r="K222" s="111"/>
      <c r="L222" s="111"/>
      <c r="M222" s="111"/>
      <c r="N222" s="111"/>
      <c r="O222" s="1092"/>
      <c r="P222" s="1093"/>
      <c r="Q222" s="1050"/>
      <c r="R222" s="1050"/>
      <c r="S222" s="1091"/>
      <c r="T222" s="111"/>
      <c r="U222" s="111"/>
      <c r="V222" s="111"/>
      <c r="W222" s="288"/>
      <c r="X222" s="111"/>
      <c r="Y222" s="111"/>
      <c r="Z222" s="111"/>
      <c r="AA222" s="111"/>
    </row>
    <row r="223" spans="1:27">
      <c r="A223" s="1091"/>
      <c r="B223" s="111"/>
      <c r="C223" s="111"/>
      <c r="D223" s="111"/>
      <c r="E223" s="111"/>
      <c r="F223" s="1092"/>
      <c r="G223" s="1093"/>
      <c r="H223" s="1050"/>
      <c r="I223" s="1050"/>
      <c r="J223" s="1091"/>
      <c r="K223" s="111"/>
      <c r="L223" s="111"/>
      <c r="M223" s="111"/>
      <c r="N223" s="111"/>
      <c r="O223" s="1092"/>
      <c r="P223" s="1093"/>
      <c r="Q223" s="1050"/>
      <c r="R223" s="1050"/>
      <c r="S223" s="1091"/>
      <c r="T223" s="111"/>
      <c r="U223" s="111"/>
      <c r="V223" s="111"/>
      <c r="W223" s="288"/>
      <c r="X223" s="111"/>
      <c r="Y223" s="111"/>
      <c r="Z223" s="111"/>
      <c r="AA223" s="111"/>
    </row>
    <row r="224" spans="1:27">
      <c r="A224" s="1091"/>
      <c r="B224" s="111"/>
      <c r="C224" s="111"/>
      <c r="D224" s="111"/>
      <c r="E224" s="111"/>
      <c r="F224" s="1092"/>
      <c r="G224" s="1093"/>
      <c r="H224" s="1050"/>
      <c r="I224" s="1050"/>
      <c r="J224" s="1091"/>
      <c r="K224" s="111"/>
      <c r="L224" s="111"/>
      <c r="M224" s="111"/>
      <c r="N224" s="111"/>
      <c r="O224" s="1092"/>
      <c r="P224" s="1093"/>
      <c r="Q224" s="1050"/>
      <c r="R224" s="1050"/>
      <c r="S224" s="1091"/>
      <c r="T224" s="111"/>
      <c r="U224" s="111"/>
      <c r="V224" s="111"/>
      <c r="W224" s="288"/>
      <c r="X224" s="111"/>
      <c r="Y224" s="111"/>
      <c r="Z224" s="111"/>
      <c r="AA224" s="111"/>
    </row>
    <row r="225" spans="1:27">
      <c r="A225" s="1091"/>
      <c r="B225" s="111"/>
      <c r="C225" s="111"/>
      <c r="D225" s="111"/>
      <c r="E225" s="111"/>
      <c r="F225" s="1092"/>
      <c r="G225" s="1093"/>
      <c r="H225" s="1050"/>
      <c r="I225" s="1050"/>
      <c r="J225" s="1091"/>
      <c r="K225" s="111"/>
      <c r="L225" s="111"/>
      <c r="M225" s="111"/>
      <c r="N225" s="111"/>
      <c r="O225" s="1092"/>
      <c r="P225" s="1093"/>
      <c r="Q225" s="1050"/>
      <c r="R225" s="1050"/>
      <c r="S225" s="1091"/>
      <c r="T225" s="111"/>
      <c r="U225" s="111"/>
      <c r="V225" s="111"/>
      <c r="W225" s="288"/>
      <c r="X225" s="111"/>
      <c r="Y225" s="111"/>
      <c r="Z225" s="111"/>
      <c r="AA225" s="111"/>
    </row>
    <row r="226" spans="1:27">
      <c r="A226" s="1091"/>
      <c r="B226" s="111"/>
      <c r="C226" s="111"/>
      <c r="D226" s="111"/>
      <c r="E226" s="111"/>
      <c r="F226" s="1092"/>
      <c r="G226" s="1093"/>
      <c r="H226" s="1050"/>
      <c r="I226" s="1050"/>
      <c r="J226" s="1091"/>
      <c r="K226" s="111"/>
      <c r="L226" s="111"/>
      <c r="M226" s="111"/>
      <c r="N226" s="111"/>
      <c r="O226" s="1092"/>
      <c r="P226" s="1093"/>
      <c r="Q226" s="1050"/>
      <c r="R226" s="1050"/>
      <c r="S226" s="1091"/>
      <c r="T226" s="111"/>
      <c r="U226" s="111"/>
      <c r="V226" s="111"/>
      <c r="W226" s="288"/>
      <c r="X226" s="111"/>
      <c r="Y226" s="111"/>
      <c r="Z226" s="111"/>
      <c r="AA226" s="111"/>
    </row>
    <row r="227" spans="1:27">
      <c r="A227" s="1091"/>
      <c r="B227" s="111"/>
      <c r="C227" s="111"/>
      <c r="D227" s="111"/>
      <c r="E227" s="111"/>
      <c r="F227" s="1092"/>
      <c r="G227" s="1093"/>
      <c r="H227" s="1050"/>
      <c r="I227" s="1050"/>
      <c r="J227" s="1091"/>
      <c r="K227" s="111"/>
      <c r="L227" s="111"/>
      <c r="M227" s="111"/>
      <c r="N227" s="111"/>
      <c r="O227" s="1092"/>
      <c r="P227" s="1093"/>
      <c r="Q227" s="1050"/>
      <c r="R227" s="1050"/>
      <c r="S227" s="1091"/>
      <c r="T227" s="111"/>
      <c r="U227" s="111"/>
      <c r="V227" s="111"/>
      <c r="W227" s="288"/>
      <c r="X227" s="111"/>
      <c r="Y227" s="111"/>
      <c r="Z227" s="111"/>
      <c r="AA227" s="111"/>
    </row>
    <row r="228" spans="1:27">
      <c r="A228" s="1091"/>
      <c r="B228" s="111"/>
      <c r="C228" s="111"/>
      <c r="D228" s="111"/>
      <c r="E228" s="111"/>
      <c r="F228" s="1092"/>
      <c r="G228" s="1093"/>
      <c r="H228" s="1050"/>
      <c r="I228" s="1050"/>
      <c r="J228" s="1091"/>
      <c r="K228" s="111"/>
      <c r="L228" s="111"/>
      <c r="M228" s="111"/>
      <c r="N228" s="111"/>
      <c r="O228" s="1092"/>
      <c r="P228" s="1093"/>
      <c r="Q228" s="1050"/>
      <c r="R228" s="1050"/>
      <c r="S228" s="1091"/>
      <c r="T228" s="111"/>
      <c r="U228" s="111"/>
      <c r="V228" s="111"/>
      <c r="W228" s="288"/>
      <c r="X228" s="111"/>
      <c r="Y228" s="111"/>
      <c r="Z228" s="111"/>
      <c r="AA228" s="111"/>
    </row>
    <row r="229" spans="1:27">
      <c r="A229" s="1091"/>
      <c r="B229" s="111"/>
      <c r="C229" s="111"/>
      <c r="D229" s="111"/>
      <c r="E229" s="111"/>
      <c r="F229" s="1092"/>
      <c r="G229" s="1093"/>
      <c r="H229" s="1050"/>
      <c r="I229" s="1050"/>
      <c r="J229" s="1091"/>
      <c r="K229" s="111"/>
      <c r="L229" s="111"/>
      <c r="M229" s="111"/>
      <c r="N229" s="111"/>
      <c r="O229" s="1092"/>
      <c r="P229" s="1093"/>
      <c r="Q229" s="1050"/>
      <c r="R229" s="1050"/>
      <c r="S229" s="1091"/>
      <c r="T229" s="111"/>
      <c r="U229" s="111"/>
      <c r="V229" s="111"/>
      <c r="W229" s="288"/>
      <c r="X229" s="111"/>
      <c r="Y229" s="111"/>
      <c r="Z229" s="111"/>
      <c r="AA229" s="111"/>
    </row>
    <row r="230" spans="1:27">
      <c r="A230" s="1091"/>
      <c r="B230" s="111"/>
      <c r="C230" s="111"/>
      <c r="D230" s="111"/>
      <c r="E230" s="111"/>
      <c r="F230" s="1092"/>
      <c r="G230" s="1093"/>
      <c r="H230" s="1050"/>
      <c r="I230" s="1050"/>
      <c r="J230" s="1091"/>
      <c r="K230" s="111"/>
      <c r="L230" s="111"/>
      <c r="M230" s="111"/>
      <c r="N230" s="111"/>
      <c r="O230" s="1092"/>
      <c r="P230" s="1093"/>
      <c r="Q230" s="1050"/>
      <c r="R230" s="1050"/>
      <c r="S230" s="1091"/>
      <c r="T230" s="111"/>
      <c r="U230" s="111"/>
      <c r="V230" s="111"/>
      <c r="W230" s="288"/>
      <c r="X230" s="111"/>
      <c r="Y230" s="111"/>
      <c r="Z230" s="111"/>
      <c r="AA230" s="111"/>
    </row>
    <row r="231" spans="1:27">
      <c r="A231" s="1091"/>
      <c r="B231" s="111"/>
      <c r="C231" s="111"/>
      <c r="D231" s="111"/>
      <c r="E231" s="111"/>
      <c r="F231" s="1092"/>
      <c r="G231" s="1093"/>
      <c r="H231" s="1050"/>
      <c r="I231" s="1050"/>
      <c r="J231" s="1091"/>
      <c r="K231" s="111"/>
      <c r="L231" s="111"/>
      <c r="M231" s="111"/>
      <c r="N231" s="111"/>
      <c r="O231" s="1092"/>
      <c r="P231" s="1093"/>
      <c r="Q231" s="1050"/>
      <c r="R231" s="1050"/>
      <c r="S231" s="1091"/>
      <c r="T231" s="111"/>
      <c r="U231" s="111"/>
      <c r="V231" s="111"/>
      <c r="W231" s="288"/>
      <c r="X231" s="111"/>
      <c r="Y231" s="111"/>
      <c r="Z231" s="111"/>
      <c r="AA231" s="111"/>
    </row>
    <row r="232" spans="1:27">
      <c r="A232" s="1091"/>
      <c r="B232" s="111"/>
      <c r="C232" s="111"/>
      <c r="D232" s="111"/>
      <c r="E232" s="111"/>
      <c r="F232" s="1092"/>
      <c r="G232" s="1093"/>
      <c r="H232" s="1050"/>
      <c r="I232" s="1050"/>
      <c r="J232" s="1091"/>
      <c r="K232" s="111"/>
      <c r="L232" s="111"/>
      <c r="M232" s="111"/>
      <c r="N232" s="111"/>
      <c r="O232" s="1092"/>
      <c r="P232" s="1093"/>
      <c r="Q232" s="1050"/>
      <c r="R232" s="1050"/>
      <c r="S232" s="1091"/>
      <c r="T232" s="111"/>
      <c r="U232" s="111"/>
      <c r="V232" s="111"/>
      <c r="W232" s="288"/>
      <c r="X232" s="111"/>
      <c r="Y232" s="111"/>
      <c r="Z232" s="111"/>
      <c r="AA232" s="111"/>
    </row>
    <row r="233" spans="1:27">
      <c r="A233" s="1091"/>
      <c r="B233" s="111"/>
      <c r="C233" s="111"/>
      <c r="D233" s="111"/>
      <c r="E233" s="111"/>
      <c r="F233" s="1092"/>
      <c r="G233" s="1093"/>
      <c r="H233" s="1050"/>
      <c r="I233" s="1050"/>
      <c r="J233" s="1091"/>
      <c r="K233" s="111"/>
      <c r="L233" s="111"/>
      <c r="M233" s="111"/>
      <c r="N233" s="111"/>
      <c r="O233" s="1092"/>
      <c r="P233" s="1093"/>
      <c r="Q233" s="1050"/>
      <c r="R233" s="1050"/>
      <c r="S233" s="1091"/>
      <c r="T233" s="111"/>
      <c r="U233" s="111"/>
      <c r="V233" s="111"/>
      <c r="W233" s="288"/>
      <c r="X233" s="111"/>
      <c r="Y233" s="111"/>
      <c r="Z233" s="111"/>
      <c r="AA233" s="111"/>
    </row>
    <row r="234" spans="1:27">
      <c r="A234" s="1091"/>
      <c r="B234" s="111"/>
      <c r="C234" s="111"/>
      <c r="D234" s="111"/>
      <c r="E234" s="111"/>
      <c r="F234" s="1094"/>
      <c r="G234" s="1093"/>
      <c r="H234" s="1050"/>
      <c r="I234" s="1050"/>
      <c r="J234" s="1091"/>
      <c r="K234" s="111"/>
      <c r="L234" s="111"/>
      <c r="M234" s="111"/>
      <c r="N234" s="111"/>
      <c r="O234" s="1094"/>
      <c r="P234" s="1093"/>
      <c r="Q234" s="1050"/>
      <c r="R234" s="1050"/>
      <c r="S234" s="1091"/>
      <c r="T234" s="111"/>
      <c r="U234" s="111"/>
      <c r="V234" s="111"/>
      <c r="W234" s="288"/>
      <c r="X234" s="111"/>
      <c r="Y234" s="111"/>
      <c r="Z234" s="111"/>
      <c r="AA234" s="111"/>
    </row>
    <row r="235" spans="1:27">
      <c r="A235" s="1091"/>
      <c r="B235" s="111"/>
      <c r="C235" s="111"/>
      <c r="D235" s="111"/>
      <c r="E235" s="111"/>
      <c r="F235" s="1095"/>
      <c r="G235" s="1050"/>
      <c r="H235" s="1050"/>
      <c r="I235" s="1050"/>
      <c r="J235" s="1091"/>
      <c r="K235" s="111"/>
      <c r="L235" s="111"/>
      <c r="M235" s="111"/>
      <c r="N235" s="111"/>
      <c r="O235" s="1095"/>
      <c r="P235" s="1050"/>
      <c r="Q235" s="1050"/>
      <c r="R235" s="1050"/>
      <c r="S235" s="1091"/>
      <c r="T235" s="111"/>
      <c r="U235" s="111"/>
      <c r="V235" s="111"/>
      <c r="W235" s="288"/>
      <c r="X235" s="111"/>
      <c r="Y235" s="111"/>
      <c r="Z235" s="111"/>
      <c r="AA235" s="111"/>
    </row>
    <row r="236" spans="1:27">
      <c r="A236" s="1689" t="s">
        <v>8163</v>
      </c>
      <c r="B236" s="1690"/>
      <c r="C236" s="1690"/>
      <c r="D236" s="1690"/>
      <c r="E236" s="1691"/>
      <c r="F236" s="1095"/>
      <c r="G236" s="1050"/>
      <c r="H236" s="1050"/>
      <c r="I236" s="1050"/>
      <c r="J236" s="1689" t="s">
        <v>8163</v>
      </c>
      <c r="K236" s="1690"/>
      <c r="L236" s="1690"/>
      <c r="M236" s="1690"/>
      <c r="N236" s="1691"/>
      <c r="O236" s="1095"/>
      <c r="P236" s="1050"/>
      <c r="Q236" s="1050"/>
      <c r="R236" s="1050"/>
      <c r="S236" s="1689" t="s">
        <v>8163</v>
      </c>
      <c r="T236" s="1690"/>
      <c r="U236" s="1690"/>
      <c r="V236" s="1690"/>
      <c r="W236" s="1691"/>
      <c r="X236" s="111"/>
      <c r="Y236" s="111"/>
      <c r="Z236" s="111"/>
      <c r="AA236" s="111"/>
    </row>
    <row r="237" spans="1:27">
      <c r="A237" s="1692"/>
      <c r="B237" s="1693"/>
      <c r="C237" s="1693"/>
      <c r="D237" s="1693"/>
      <c r="E237" s="1694"/>
      <c r="F237" s="1095"/>
      <c r="G237" s="1050"/>
      <c r="H237" s="1050"/>
      <c r="I237" s="1050"/>
      <c r="J237" s="1692"/>
      <c r="K237" s="1693"/>
      <c r="L237" s="1693"/>
      <c r="M237" s="1693"/>
      <c r="N237" s="1694"/>
      <c r="O237" s="1095"/>
      <c r="P237" s="1050"/>
      <c r="Q237" s="1050"/>
      <c r="R237" s="1050"/>
      <c r="S237" s="1692"/>
      <c r="T237" s="1693"/>
      <c r="U237" s="1693"/>
      <c r="V237" s="1693"/>
      <c r="W237" s="1694"/>
      <c r="X237" s="111"/>
      <c r="Y237" s="111"/>
      <c r="Z237" s="111"/>
      <c r="AA237" s="111"/>
    </row>
    <row r="238" spans="1:27">
      <c r="A238" s="1683"/>
      <c r="B238" s="1684"/>
      <c r="C238" s="1684"/>
      <c r="D238" s="1684"/>
      <c r="E238" s="1685"/>
      <c r="F238" s="1095"/>
      <c r="G238" s="1050"/>
      <c r="H238" s="1050"/>
      <c r="I238" s="1050"/>
      <c r="J238" s="1683"/>
      <c r="K238" s="1684"/>
      <c r="L238" s="1684"/>
      <c r="M238" s="1684"/>
      <c r="N238" s="1685"/>
      <c r="O238" s="1095"/>
      <c r="P238" s="1050"/>
      <c r="Q238" s="1050"/>
      <c r="R238" s="1050"/>
      <c r="S238" s="1683"/>
      <c r="T238" s="1684"/>
      <c r="U238" s="1684"/>
      <c r="V238" s="1684"/>
      <c r="W238" s="1685"/>
      <c r="X238" s="111"/>
      <c r="Y238" s="111"/>
      <c r="Z238" s="111"/>
      <c r="AA238" s="111"/>
    </row>
    <row r="239" spans="1:27">
      <c r="A239" s="1683"/>
      <c r="B239" s="1684"/>
      <c r="C239" s="1684"/>
      <c r="D239" s="1684"/>
      <c r="E239" s="1685"/>
      <c r="F239" s="1095"/>
      <c r="G239" s="1050"/>
      <c r="H239" s="1050"/>
      <c r="I239" s="1050"/>
      <c r="J239" s="1683"/>
      <c r="K239" s="1684"/>
      <c r="L239" s="1684"/>
      <c r="M239" s="1684"/>
      <c r="N239" s="1685"/>
      <c r="O239" s="1095"/>
      <c r="P239" s="1050"/>
      <c r="Q239" s="1050"/>
      <c r="R239" s="1050"/>
      <c r="S239" s="1683"/>
      <c r="T239" s="1684"/>
      <c r="U239" s="1684"/>
      <c r="V239" s="1684"/>
      <c r="W239" s="1685"/>
      <c r="X239" s="111"/>
      <c r="Y239" s="111"/>
      <c r="Z239" s="111"/>
      <c r="AA239" s="111"/>
    </row>
    <row r="240" spans="1:27">
      <c r="A240" s="1686"/>
      <c r="B240" s="1687"/>
      <c r="C240" s="1687"/>
      <c r="D240" s="1687"/>
      <c r="E240" s="1688"/>
      <c r="F240" s="1095"/>
      <c r="G240" s="1050"/>
      <c r="H240" s="1050"/>
      <c r="I240" s="1050"/>
      <c r="J240" s="1686"/>
      <c r="K240" s="1687"/>
      <c r="L240" s="1687"/>
      <c r="M240" s="1687"/>
      <c r="N240" s="1688"/>
      <c r="O240" s="1095"/>
      <c r="P240" s="1050"/>
      <c r="Q240" s="1050"/>
      <c r="R240" s="1050"/>
      <c r="S240" s="1686"/>
      <c r="T240" s="1687"/>
      <c r="U240" s="1687"/>
      <c r="V240" s="1687"/>
      <c r="W240" s="1688"/>
      <c r="X240" s="111"/>
      <c r="Y240" s="111"/>
      <c r="Z240" s="111"/>
      <c r="AA240" s="111"/>
    </row>
    <row r="241" spans="1:27">
      <c r="X241" s="111"/>
      <c r="Y241" s="111"/>
      <c r="Z241" s="111"/>
      <c r="AA241" s="111"/>
    </row>
    <row r="242" spans="1:27">
      <c r="A242" s="1043" t="s">
        <v>8136</v>
      </c>
      <c r="B242" s="1682">
        <f>'IMPORT Wksht'!$F33</f>
        <v>0</v>
      </c>
      <c r="C242" s="1682"/>
      <c r="D242" s="1682"/>
      <c r="E242" s="1044" t="s">
        <v>8137</v>
      </c>
      <c r="F242" s="1045"/>
      <c r="G242" s="1046" t="e">
        <f>C245*C247*C249/1728/B246</f>
        <v>#DIV/0!</v>
      </c>
      <c r="H242" s="1047" t="e">
        <f>VLOOKUP(CONCATENATE(B247,"40H"),frghtnew,8,0)</f>
        <v>#N/A</v>
      </c>
      <c r="I242" s="1048">
        <f>'IMPORT Wksht'!$AE255</f>
        <v>0</v>
      </c>
      <c r="J242" s="1043" t="s">
        <v>8136</v>
      </c>
      <c r="K242" s="1682">
        <f>'IMPORT Wksht'!$F34</f>
        <v>0</v>
      </c>
      <c r="L242" s="1682"/>
      <c r="M242" s="1682"/>
      <c r="N242" s="1044" t="s">
        <v>8137</v>
      </c>
      <c r="O242" s="1045"/>
      <c r="P242" s="1046" t="e">
        <f>L245*L247*L249/1728/K246</f>
        <v>#DIV/0!</v>
      </c>
      <c r="Q242" s="1047" t="e">
        <f>VLOOKUP(CONCATENATE(K247,"40H"),frghtnew,8,0)</f>
        <v>#N/A</v>
      </c>
      <c r="R242" s="1048">
        <f>'IMPORT Wksht'!$AE256</f>
        <v>0</v>
      </c>
      <c r="S242" s="1043" t="s">
        <v>8136</v>
      </c>
      <c r="T242" s="1682">
        <f>'IMPORT Wksht'!$F35</f>
        <v>0</v>
      </c>
      <c r="U242" s="1682"/>
      <c r="V242" s="1682"/>
      <c r="W242" s="1044" t="s">
        <v>8137</v>
      </c>
      <c r="X242" s="1049"/>
      <c r="Y242" s="1050" t="e">
        <f>U245*U247*U249/1728/T246</f>
        <v>#DIV/0!</v>
      </c>
      <c r="Z242" s="1051" t="e">
        <f>VLOOKUP(CONCATENATE(T247,"40H"),frghtnew,8,0)</f>
        <v>#N/A</v>
      </c>
      <c r="AA242" s="1052">
        <f>'IMPORT Wksht'!$AE35</f>
        <v>0</v>
      </c>
    </row>
    <row r="243" spans="1:27">
      <c r="A243" s="1053" t="s">
        <v>8138</v>
      </c>
      <c r="B243" s="1054">
        <f>'IMPORT Wksht'!$D$5</f>
        <v>0</v>
      </c>
      <c r="C243" s="1698">
        <f>'IMPORT Wksht'!$D$6</f>
        <v>0</v>
      </c>
      <c r="D243" s="1698"/>
      <c r="E243" s="1055">
        <f>IFERROR(G242*H242+E245*B248+E245*I242+I243*1/B246,0)</f>
        <v>0</v>
      </c>
      <c r="F243" s="1056"/>
      <c r="G243" s="494" t="s">
        <v>8139</v>
      </c>
      <c r="H243" s="494" t="s">
        <v>8140</v>
      </c>
      <c r="I243" s="1057">
        <v>1.05</v>
      </c>
      <c r="J243" s="1053" t="s">
        <v>8138</v>
      </c>
      <c r="K243" s="1054">
        <f>'IMPORT Wksht'!$D$5</f>
        <v>0</v>
      </c>
      <c r="L243" s="1698">
        <f>'IMPORT Wksht'!$D$6</f>
        <v>0</v>
      </c>
      <c r="M243" s="1698"/>
      <c r="N243" s="1055">
        <f>IFERROR(P242*Q242+N245*K248+N245*R242+R243*1/K246,0)</f>
        <v>0</v>
      </c>
      <c r="O243" s="1056"/>
      <c r="P243" s="494" t="s">
        <v>8139</v>
      </c>
      <c r="Q243" s="494" t="s">
        <v>8140</v>
      </c>
      <c r="R243" s="1057">
        <v>1.05</v>
      </c>
      <c r="S243" s="1053" t="s">
        <v>8138</v>
      </c>
      <c r="T243" s="1054">
        <f>'IMPORT Wksht'!$D$5</f>
        <v>0</v>
      </c>
      <c r="U243" s="1698">
        <f>'IMPORT Wksht'!$D$6</f>
        <v>0</v>
      </c>
      <c r="V243" s="1698"/>
      <c r="W243" s="1055">
        <f>IFERROR(Y242*Z242+W245*T248+W245*AA242+AA243*1/T246,0)</f>
        <v>0</v>
      </c>
      <c r="X243" s="1049"/>
      <c r="Y243" s="1058" t="s">
        <v>8139</v>
      </c>
      <c r="Z243" s="1058" t="s">
        <v>8140</v>
      </c>
      <c r="AA243" s="1059">
        <v>1.05</v>
      </c>
    </row>
    <row r="244" spans="1:27">
      <c r="A244" s="1053" t="s">
        <v>8141</v>
      </c>
      <c r="B244" s="1060">
        <f>'IMPORT Wksht'!$E33</f>
        <v>0</v>
      </c>
      <c r="C244" s="1061" t="s">
        <v>8142</v>
      </c>
      <c r="D244" s="1062" t="s">
        <v>8143</v>
      </c>
      <c r="E244" s="1063">
        <f>'IMPORT Wksht'!$K33</f>
        <v>0</v>
      </c>
      <c r="F244" s="1056"/>
      <c r="G244" s="1064" t="s">
        <v>8144</v>
      </c>
      <c r="H244" s="1064" t="s">
        <v>8145</v>
      </c>
      <c r="I244" s="447"/>
      <c r="J244" s="1053" t="s">
        <v>8141</v>
      </c>
      <c r="K244" s="1060">
        <f>'IMPORT Wksht'!$E34</f>
        <v>0</v>
      </c>
      <c r="L244" s="1061" t="s">
        <v>8142</v>
      </c>
      <c r="M244" s="1062" t="s">
        <v>8143</v>
      </c>
      <c r="N244" s="1063">
        <f>'IMPORT Wksht'!$K34</f>
        <v>0</v>
      </c>
      <c r="O244" s="1056"/>
      <c r="P244" s="1064" t="s">
        <v>8144</v>
      </c>
      <c r="Q244" s="1064" t="s">
        <v>8145</v>
      </c>
      <c r="S244" s="1053" t="s">
        <v>8141</v>
      </c>
      <c r="T244" s="1060">
        <f>'IMPORT Wksht'!$E35</f>
        <v>0</v>
      </c>
      <c r="U244" s="1061" t="s">
        <v>8142</v>
      </c>
      <c r="V244" s="1062" t="s">
        <v>8143</v>
      </c>
      <c r="W244" s="1063">
        <f>'IMPORT Wksht'!$K35</f>
        <v>0</v>
      </c>
      <c r="X244" s="1049"/>
      <c r="Y244" s="1065" t="s">
        <v>8144</v>
      </c>
      <c r="Z244" s="1065" t="s">
        <v>8145</v>
      </c>
      <c r="AA244" s="111"/>
    </row>
    <row r="245" spans="1:27">
      <c r="A245" s="1066" t="s">
        <v>8146</v>
      </c>
      <c r="B245" s="1067">
        <f>'IMPORT Wksht'!$N33</f>
        <v>0</v>
      </c>
      <c r="C245" s="1068">
        <f>'IMPORT Wksht'!$BA33</f>
        <v>0</v>
      </c>
      <c r="D245" s="1062" t="s">
        <v>8147</v>
      </c>
      <c r="E245" s="1069">
        <f>'IMPORT Wksht'!$X33</f>
        <v>0</v>
      </c>
      <c r="F245" s="1056"/>
      <c r="G245" s="1070">
        <f>G246-(E243*(1-(B248+I242)))</f>
        <v>0</v>
      </c>
      <c r="H245" s="1071">
        <f>E245</f>
        <v>0</v>
      </c>
      <c r="I245" s="1072" t="e">
        <f>G242*H242+H245*B248+H245*I242+I243*1/B246</f>
        <v>#DIV/0!</v>
      </c>
      <c r="J245" s="1066" t="s">
        <v>8146</v>
      </c>
      <c r="K245" s="1067">
        <f>'IMPORT Wksht'!$N34</f>
        <v>0</v>
      </c>
      <c r="L245" s="1068">
        <f>'IMPORT Wksht'!$BA34</f>
        <v>0</v>
      </c>
      <c r="M245" s="1062" t="s">
        <v>8147</v>
      </c>
      <c r="N245" s="1069">
        <f>'IMPORT Wksht'!$X34</f>
        <v>0</v>
      </c>
      <c r="O245" s="1056"/>
      <c r="P245" s="1070">
        <f>P246-(N243*(1-(K248+R242)))</f>
        <v>0</v>
      </c>
      <c r="Q245" s="1071">
        <f>N245</f>
        <v>0</v>
      </c>
      <c r="R245" s="1072" t="e">
        <f>P242*Q242+Q245*K248+Q245*R242+R243*1/K246</f>
        <v>#DIV/0!</v>
      </c>
      <c r="S245" s="1066" t="s">
        <v>8146</v>
      </c>
      <c r="T245" s="1067">
        <f>'IMPORT Wksht'!$N35</f>
        <v>0</v>
      </c>
      <c r="U245" s="1068">
        <f>'IMPORT Wksht'!$BA35</f>
        <v>0</v>
      </c>
      <c r="V245" s="1062" t="s">
        <v>8147</v>
      </c>
      <c r="W245" s="1069">
        <f>'IMPORT Wksht'!$X35</f>
        <v>0</v>
      </c>
      <c r="X245" s="1049"/>
      <c r="Y245" s="1073">
        <f>Y246-(W243*(1-(T248+AA242)))</f>
        <v>0</v>
      </c>
      <c r="Z245" s="1074">
        <f>W245</f>
        <v>0</v>
      </c>
      <c r="AA245" s="1075" t="e">
        <f>Y242*Z242+Z245*T248+Z245*AA242+AA243*1/T246</f>
        <v>#DIV/0!</v>
      </c>
    </row>
    <row r="246" spans="1:27">
      <c r="A246" s="1066" t="s">
        <v>8148</v>
      </c>
      <c r="B246" s="1067">
        <f>'IMPORT Wksht'!$O33</f>
        <v>0</v>
      </c>
      <c r="C246" s="1061" t="s">
        <v>8149</v>
      </c>
      <c r="D246" s="1062" t="s">
        <v>8150</v>
      </c>
      <c r="E246" s="1069">
        <f>'IMPORT Wksht'!$AM$33</f>
        <v>0</v>
      </c>
      <c r="F246" s="1056"/>
      <c r="G246" s="1057">
        <f>G247*(1-G249)</f>
        <v>0</v>
      </c>
      <c r="H246" s="1057" t="e">
        <f>H245+I245</f>
        <v>#DIV/0!</v>
      </c>
      <c r="I246" s="1076" t="s">
        <v>8151</v>
      </c>
      <c r="J246" s="1066" t="s">
        <v>8148</v>
      </c>
      <c r="K246" s="1067">
        <f>'IMPORT Wksht'!$O34</f>
        <v>0</v>
      </c>
      <c r="L246" s="1061" t="s">
        <v>8149</v>
      </c>
      <c r="M246" s="1062" t="s">
        <v>8150</v>
      </c>
      <c r="N246" s="1069">
        <f>'IMPORT Wksht'!$AM$34</f>
        <v>0</v>
      </c>
      <c r="O246" s="1056"/>
      <c r="P246" s="1057">
        <f>P247*(1-P249)</f>
        <v>0</v>
      </c>
      <c r="Q246" s="1057" t="e">
        <f>Q245+R245</f>
        <v>#DIV/0!</v>
      </c>
      <c r="R246" s="1076" t="s">
        <v>8151</v>
      </c>
      <c r="S246" s="1066" t="s">
        <v>8148</v>
      </c>
      <c r="T246" s="1067">
        <f>'IMPORT Wksht'!$O35</f>
        <v>0</v>
      </c>
      <c r="U246" s="1061" t="s">
        <v>8149</v>
      </c>
      <c r="V246" s="1062" t="s">
        <v>8150</v>
      </c>
      <c r="W246" s="1069">
        <f>'IMPORT Wksht'!$AM$35</f>
        <v>0</v>
      </c>
      <c r="X246" s="1049"/>
      <c r="Y246" s="1059">
        <f>Y247*(1-Y249)</f>
        <v>0</v>
      </c>
      <c r="Z246" s="1059" t="e">
        <f>Z245+AA245</f>
        <v>#DIV/0!</v>
      </c>
      <c r="AA246" s="1077" t="s">
        <v>8151</v>
      </c>
    </row>
    <row r="247" spans="1:27">
      <c r="A247" s="1053" t="s">
        <v>8152</v>
      </c>
      <c r="B247" s="1078">
        <f>'IMPORT Wksht'!$T33</f>
        <v>0</v>
      </c>
      <c r="C247" s="1068">
        <f>'IMPORT Wksht'!$BB33</f>
        <v>0</v>
      </c>
      <c r="D247" s="1062" t="s">
        <v>8153</v>
      </c>
      <c r="E247" s="1069">
        <f>'IMPORT Wksht'!$AO33</f>
        <v>0</v>
      </c>
      <c r="F247" s="1056"/>
      <c r="G247" s="1071">
        <f>E247</f>
        <v>0</v>
      </c>
      <c r="H247" s="1070" t="e">
        <f>IF(I247="N",ROUND(H246/(1-H249),0)-0.01,ROUNDUP(H246/(1-H249),0)-0.01)</f>
        <v>#DIV/0!</v>
      </c>
      <c r="I247" s="504" t="s">
        <v>1578</v>
      </c>
      <c r="J247" s="1053" t="s">
        <v>8152</v>
      </c>
      <c r="K247" s="1078">
        <f>'IMPORT Wksht'!$T34</f>
        <v>0</v>
      </c>
      <c r="L247" s="1068">
        <f>'IMPORT Wksht'!$BB34</f>
        <v>0</v>
      </c>
      <c r="M247" s="1062" t="s">
        <v>8153</v>
      </c>
      <c r="N247" s="1069">
        <f>'IMPORT Wksht'!$AO34</f>
        <v>0</v>
      </c>
      <c r="O247" s="1056"/>
      <c r="P247" s="1079">
        <f>N247</f>
        <v>0</v>
      </c>
      <c r="Q247" s="1070" t="e">
        <f>IF(R247="N",ROUND(Q246/(1-Q249),0)-0.01,ROUNDUP(Q246/(1-Q249),0)-0.01)</f>
        <v>#DIV/0!</v>
      </c>
      <c r="R247" s="504" t="s">
        <v>1578</v>
      </c>
      <c r="S247" s="1053" t="s">
        <v>8152</v>
      </c>
      <c r="T247" s="1078">
        <f>'IMPORT Wksht'!$T35</f>
        <v>0</v>
      </c>
      <c r="U247" s="1068">
        <f>'IMPORT Wksht'!$BB35</f>
        <v>0</v>
      </c>
      <c r="V247" s="1062" t="s">
        <v>8153</v>
      </c>
      <c r="W247" s="1069">
        <f>'IMPORT Wksht'!$AO35</f>
        <v>0</v>
      </c>
      <c r="X247" s="1049"/>
      <c r="Y247" s="1080">
        <f>W247</f>
        <v>0</v>
      </c>
      <c r="Z247" s="1073" t="e">
        <f>IF(AA247="N",ROUND(Z246/(1-Z249),0)-0.01,ROUNDUP(Z246/(1-Z249),0)-0.01)</f>
        <v>#DIV/0!</v>
      </c>
      <c r="AA247" s="1081" t="s">
        <v>1578</v>
      </c>
    </row>
    <row r="248" spans="1:27">
      <c r="A248" s="1066" t="s">
        <v>8154</v>
      </c>
      <c r="B248" s="1082">
        <f>'IMPORT Wksht'!$AE33</f>
        <v>0</v>
      </c>
      <c r="C248" s="1061" t="s">
        <v>8155</v>
      </c>
      <c r="D248" s="1062" t="s">
        <v>8156</v>
      </c>
      <c r="E248" s="1069">
        <f>'IMPORT Wksht'!$AN33</f>
        <v>0</v>
      </c>
      <c r="F248" s="1056"/>
      <c r="J248" s="1066" t="s">
        <v>8154</v>
      </c>
      <c r="K248" s="1082">
        <f>'IMPORT Wksht'!$AE34</f>
        <v>0</v>
      </c>
      <c r="L248" s="1061" t="s">
        <v>8155</v>
      </c>
      <c r="M248" s="1062" t="s">
        <v>8156</v>
      </c>
      <c r="N248" s="1069">
        <f>'IMPORT Wksht'!$AN34</f>
        <v>0</v>
      </c>
      <c r="O248" s="1056"/>
      <c r="S248" s="1066" t="s">
        <v>8154</v>
      </c>
      <c r="T248" s="1082">
        <f>'IMPORT Wksht'!$AE35</f>
        <v>0</v>
      </c>
      <c r="U248" s="1061" t="s">
        <v>8155</v>
      </c>
      <c r="V248" s="1062" t="s">
        <v>8156</v>
      </c>
      <c r="W248" s="1069">
        <f>'IMPORT Wksht'!$AN35</f>
        <v>0</v>
      </c>
    </row>
    <row r="249" spans="1:27">
      <c r="A249" s="1066" t="s">
        <v>8157</v>
      </c>
      <c r="B249" s="1067">
        <f>'IMPORT Wksht'!$BP33</f>
        <v>0</v>
      </c>
      <c r="C249" s="1068">
        <f>'IMPORT Wksht'!$BC33</f>
        <v>0</v>
      </c>
      <c r="D249" s="1062" t="s">
        <v>8158</v>
      </c>
      <c r="E249" s="1083" t="str">
        <f>IFERROR((E247-E246)/E247,"")</f>
        <v/>
      </c>
      <c r="F249" s="1056"/>
      <c r="G249" s="1084">
        <v>0.62</v>
      </c>
      <c r="H249" s="1084">
        <v>0.62</v>
      </c>
      <c r="I249" s="447"/>
      <c r="J249" s="1066" t="s">
        <v>8157</v>
      </c>
      <c r="K249" s="1067">
        <f>'IMPORT Wksht'!$BP34</f>
        <v>0</v>
      </c>
      <c r="L249" s="1068">
        <f>'IMPORT Wksht'!$BC34</f>
        <v>0</v>
      </c>
      <c r="M249" s="1062" t="s">
        <v>8158</v>
      </c>
      <c r="N249" s="1083" t="str">
        <f>IFERROR((N247-N246)/N247,"")</f>
        <v/>
      </c>
      <c r="O249" s="1056"/>
      <c r="P249" s="1084">
        <v>0.62</v>
      </c>
      <c r="Q249" s="1084">
        <v>0.62</v>
      </c>
      <c r="S249" s="1066" t="s">
        <v>8157</v>
      </c>
      <c r="T249" s="1067">
        <f>'IMPORT Wksht'!$BP35</f>
        <v>0</v>
      </c>
      <c r="U249" s="1068">
        <f>'IMPORT Wksht'!$BC35</f>
        <v>0</v>
      </c>
      <c r="V249" s="1062" t="s">
        <v>8158</v>
      </c>
      <c r="W249" s="1083" t="str">
        <f>IFERROR((W247-W246)/W247,"")</f>
        <v/>
      </c>
      <c r="X249" s="1049"/>
      <c r="Y249" s="1085">
        <v>0.62</v>
      </c>
      <c r="Z249" s="1085">
        <v>0.62</v>
      </c>
      <c r="AA249" s="111"/>
    </row>
    <row r="250" spans="1:27">
      <c r="A250" s="1066" t="s">
        <v>8159</v>
      </c>
      <c r="B250" s="1054">
        <f>'IMPORT Wksht'!$BN33</f>
        <v>0</v>
      </c>
      <c r="C250" s="1054"/>
      <c r="D250" s="1062" t="s">
        <v>8160</v>
      </c>
      <c r="E250" s="1054">
        <f>'IMPORT Wksht'!$BM33</f>
        <v>0</v>
      </c>
      <c r="F250" s="1056"/>
      <c r="G250" s="1086"/>
      <c r="H250" s="537" t="e">
        <f>(H247-H246)/H247</f>
        <v>#DIV/0!</v>
      </c>
      <c r="I250" s="447"/>
      <c r="J250" s="1066" t="s">
        <v>8159</v>
      </c>
      <c r="K250" s="1054">
        <f>'IMPORT Wksht'!$BN34</f>
        <v>0</v>
      </c>
      <c r="L250" s="1054"/>
      <c r="M250" s="1062" t="s">
        <v>8160</v>
      </c>
      <c r="N250" s="1054">
        <f>'IMPORT Wksht'!$BM34</f>
        <v>0</v>
      </c>
      <c r="O250" s="1056"/>
      <c r="P250" s="926"/>
      <c r="Q250" s="537" t="e">
        <f>(Q247-Q246)/Q247</f>
        <v>#DIV/0!</v>
      </c>
      <c r="S250" s="1066" t="s">
        <v>8159</v>
      </c>
      <c r="T250" s="1054">
        <f>'IMPORT Wksht'!$BN35</f>
        <v>0</v>
      </c>
      <c r="U250" s="1054"/>
      <c r="V250" s="1062" t="s">
        <v>8160</v>
      </c>
      <c r="W250" s="1054">
        <f>'IMPORT Wksht'!$BM35</f>
        <v>0</v>
      </c>
      <c r="X250" s="1049"/>
      <c r="Y250" s="1087"/>
      <c r="Z250" s="1088" t="e">
        <f>(Z247-Z246)/Z247</f>
        <v>#DIV/0!</v>
      </c>
      <c r="AA250" s="111"/>
    </row>
    <row r="251" spans="1:27">
      <c r="A251" s="1695" t="s">
        <v>8161</v>
      </c>
      <c r="B251" s="1696"/>
      <c r="C251" s="1696"/>
      <c r="D251" s="1696"/>
      <c r="E251" s="1697"/>
      <c r="F251" s="1056"/>
      <c r="G251" s="1050"/>
      <c r="H251" s="1050"/>
      <c r="I251" s="1050"/>
      <c r="J251" s="1695" t="s">
        <v>8161</v>
      </c>
      <c r="K251" s="1696"/>
      <c r="L251" s="1696"/>
      <c r="M251" s="1696"/>
      <c r="N251" s="1697"/>
      <c r="O251" s="1056"/>
      <c r="P251" s="1050"/>
      <c r="Q251" s="1050"/>
      <c r="R251" s="1050"/>
      <c r="S251" s="1695" t="s">
        <v>8161</v>
      </c>
      <c r="T251" s="1696"/>
      <c r="U251" s="1696"/>
      <c r="V251" s="1696"/>
      <c r="W251" s="1697"/>
      <c r="X251" s="111"/>
      <c r="Y251" s="111"/>
      <c r="Z251" s="111"/>
      <c r="AA251" s="111"/>
    </row>
    <row r="252" spans="1:27">
      <c r="A252" s="1679" t="s">
        <v>8162</v>
      </c>
      <c r="B252" s="1680"/>
      <c r="C252" s="1680"/>
      <c r="D252" s="1680"/>
      <c r="E252" s="1681"/>
      <c r="F252" s="1089"/>
      <c r="G252" s="1090"/>
      <c r="H252" s="1090"/>
      <c r="I252" s="1090"/>
      <c r="J252" s="1679" t="s">
        <v>8162</v>
      </c>
      <c r="K252" s="1680"/>
      <c r="L252" s="1680"/>
      <c r="M252" s="1680"/>
      <c r="N252" s="1681"/>
      <c r="O252" s="1089"/>
      <c r="P252" s="1090"/>
      <c r="Q252" s="1090"/>
      <c r="R252" s="1090"/>
      <c r="S252" s="1679" t="s">
        <v>8162</v>
      </c>
      <c r="T252" s="1680"/>
      <c r="U252" s="1680"/>
      <c r="V252" s="1680"/>
      <c r="W252" s="1681"/>
      <c r="X252" s="111"/>
      <c r="Y252" s="111"/>
      <c r="Z252" s="111"/>
      <c r="AA252" s="111"/>
    </row>
    <row r="253" spans="1:27">
      <c r="A253" s="1091" t="str">
        <f>CONCATENATE("Line ",'IMPORT Wksht'!$A$33)</f>
        <v>Line 19</v>
      </c>
      <c r="B253" s="111"/>
      <c r="C253" s="111"/>
      <c r="D253" s="111"/>
      <c r="E253" s="111"/>
      <c r="F253" s="1092"/>
      <c r="G253" s="1093"/>
      <c r="H253" s="1050"/>
      <c r="I253" s="1050"/>
      <c r="J253" s="1091" t="str">
        <f>CONCATENATE("Line ",'IMPORT Wksht'!$A$34)</f>
        <v>Line 20</v>
      </c>
      <c r="K253" s="111"/>
      <c r="L253" s="111"/>
      <c r="M253" s="111"/>
      <c r="N253" s="111"/>
      <c r="O253" s="1092"/>
      <c r="P253" s="1093"/>
      <c r="Q253" s="1050"/>
      <c r="R253" s="1050"/>
      <c r="S253" s="1091" t="str">
        <f>CONCATENATE("Line ",'IMPORT Wksht'!$A$35)</f>
        <v>Line 21</v>
      </c>
      <c r="T253" s="111"/>
      <c r="U253" s="111"/>
      <c r="V253" s="111"/>
      <c r="W253" s="288"/>
      <c r="X253" s="111"/>
      <c r="Y253" s="111"/>
      <c r="Z253" s="111"/>
      <c r="AA253" s="111"/>
    </row>
    <row r="254" spans="1:27">
      <c r="A254" s="1091"/>
      <c r="B254" s="111"/>
      <c r="C254" s="111"/>
      <c r="D254" s="111"/>
      <c r="E254" s="111"/>
      <c r="F254" s="1092"/>
      <c r="G254" s="1093"/>
      <c r="H254" s="1050"/>
      <c r="I254" s="1050"/>
      <c r="J254" s="1091"/>
      <c r="K254" s="111"/>
      <c r="L254" s="111"/>
      <c r="M254" s="111"/>
      <c r="N254" s="111"/>
      <c r="O254" s="1092"/>
      <c r="P254" s="1093"/>
      <c r="Q254" s="1050"/>
      <c r="R254" s="1050"/>
      <c r="S254" s="1091"/>
      <c r="T254" s="111"/>
      <c r="U254" s="111"/>
      <c r="V254" s="111"/>
      <c r="W254" s="288"/>
      <c r="X254" s="111"/>
      <c r="Y254" s="111"/>
      <c r="Z254" s="111"/>
      <c r="AA254" s="111"/>
    </row>
    <row r="255" spans="1:27">
      <c r="A255" s="1091"/>
      <c r="B255" s="111"/>
      <c r="C255" s="111"/>
      <c r="D255" s="111"/>
      <c r="E255" s="111"/>
      <c r="F255" s="1092"/>
      <c r="G255" s="1093"/>
      <c r="H255" s="1050"/>
      <c r="I255" s="1050"/>
      <c r="J255" s="1091"/>
      <c r="K255" s="111"/>
      <c r="L255" s="111"/>
      <c r="M255" s="111"/>
      <c r="N255" s="111"/>
      <c r="O255" s="1092"/>
      <c r="P255" s="1093"/>
      <c r="Q255" s="1050"/>
      <c r="R255" s="1050"/>
      <c r="S255" s="1091"/>
      <c r="T255" s="111"/>
      <c r="U255" s="111"/>
      <c r="V255" s="111"/>
      <c r="W255" s="288"/>
      <c r="X255" s="111"/>
      <c r="Y255" s="111"/>
      <c r="Z255" s="111"/>
      <c r="AA255" s="111"/>
    </row>
    <row r="256" spans="1:27">
      <c r="A256" s="1091"/>
      <c r="B256" s="111"/>
      <c r="C256" s="111"/>
      <c r="D256" s="111"/>
      <c r="E256" s="111"/>
      <c r="F256" s="1092"/>
      <c r="G256" s="1093"/>
      <c r="H256" s="1050"/>
      <c r="I256" s="1050"/>
      <c r="J256" s="1091"/>
      <c r="K256" s="111"/>
      <c r="L256" s="111"/>
      <c r="M256" s="111"/>
      <c r="N256" s="111"/>
      <c r="O256" s="1092"/>
      <c r="P256" s="1093"/>
      <c r="Q256" s="1050"/>
      <c r="R256" s="1050"/>
      <c r="S256" s="1091"/>
      <c r="T256" s="111"/>
      <c r="U256" s="111"/>
      <c r="V256" s="111"/>
      <c r="W256" s="288"/>
      <c r="X256" s="111"/>
      <c r="Y256" s="111"/>
      <c r="Z256" s="111"/>
      <c r="AA256" s="111"/>
    </row>
    <row r="257" spans="1:27">
      <c r="A257" s="1091"/>
      <c r="B257" s="111"/>
      <c r="C257" s="111"/>
      <c r="D257" s="111"/>
      <c r="E257" s="111"/>
      <c r="F257" s="1092"/>
      <c r="G257" s="1093"/>
      <c r="H257" s="1050"/>
      <c r="I257" s="1050"/>
      <c r="J257" s="1091"/>
      <c r="K257" s="111"/>
      <c r="L257" s="111"/>
      <c r="M257" s="111"/>
      <c r="N257" s="111"/>
      <c r="O257" s="1092"/>
      <c r="P257" s="1093"/>
      <c r="Q257" s="1050"/>
      <c r="R257" s="1050"/>
      <c r="S257" s="1091"/>
      <c r="T257" s="111"/>
      <c r="U257" s="111"/>
      <c r="V257" s="111"/>
      <c r="W257" s="288"/>
      <c r="X257" s="111"/>
      <c r="Y257" s="111"/>
      <c r="Z257" s="111"/>
      <c r="AA257" s="111"/>
    </row>
    <row r="258" spans="1:27">
      <c r="A258" s="1091"/>
      <c r="B258" s="111"/>
      <c r="C258" s="111"/>
      <c r="D258" s="111"/>
      <c r="E258" s="111"/>
      <c r="F258" s="1092"/>
      <c r="G258" s="1093"/>
      <c r="H258" s="1050"/>
      <c r="I258" s="1050"/>
      <c r="J258" s="1091"/>
      <c r="K258" s="111"/>
      <c r="L258" s="111"/>
      <c r="M258" s="111"/>
      <c r="N258" s="111"/>
      <c r="O258" s="1092"/>
      <c r="P258" s="1093"/>
      <c r="Q258" s="1050"/>
      <c r="R258" s="1050"/>
      <c r="S258" s="1091"/>
      <c r="T258" s="111"/>
      <c r="U258" s="111"/>
      <c r="V258" s="111"/>
      <c r="W258" s="288"/>
      <c r="X258" s="111"/>
      <c r="Y258" s="111"/>
      <c r="Z258" s="111"/>
      <c r="AA258" s="111"/>
    </row>
    <row r="259" spans="1:27">
      <c r="A259" s="1091"/>
      <c r="B259" s="111"/>
      <c r="C259" s="111"/>
      <c r="D259" s="111"/>
      <c r="E259" s="111"/>
      <c r="F259" s="1092"/>
      <c r="G259" s="1093"/>
      <c r="H259" s="1050"/>
      <c r="I259" s="1050"/>
      <c r="J259" s="1091"/>
      <c r="K259" s="111"/>
      <c r="L259" s="111"/>
      <c r="M259" s="111"/>
      <c r="N259" s="111"/>
      <c r="O259" s="1092"/>
      <c r="P259" s="1093"/>
      <c r="Q259" s="1050"/>
      <c r="R259" s="1050"/>
      <c r="S259" s="1091"/>
      <c r="T259" s="111"/>
      <c r="U259" s="111"/>
      <c r="V259" s="111"/>
      <c r="W259" s="288"/>
      <c r="X259" s="111"/>
      <c r="Y259" s="111"/>
      <c r="Z259" s="111"/>
      <c r="AA259" s="111"/>
    </row>
    <row r="260" spans="1:27">
      <c r="A260" s="1091"/>
      <c r="B260" s="111"/>
      <c r="C260" s="111"/>
      <c r="D260" s="111"/>
      <c r="E260" s="111"/>
      <c r="F260" s="1092"/>
      <c r="G260" s="1093"/>
      <c r="H260" s="1050"/>
      <c r="I260" s="1050"/>
      <c r="J260" s="1091"/>
      <c r="K260" s="111"/>
      <c r="L260" s="111"/>
      <c r="M260" s="111"/>
      <c r="N260" s="111"/>
      <c r="O260" s="1092"/>
      <c r="P260" s="1093"/>
      <c r="Q260" s="1050"/>
      <c r="R260" s="1050"/>
      <c r="S260" s="1091"/>
      <c r="T260" s="111"/>
      <c r="U260" s="111"/>
      <c r="V260" s="111"/>
      <c r="W260" s="288"/>
      <c r="X260" s="111"/>
      <c r="Y260" s="111"/>
      <c r="Z260" s="111"/>
      <c r="AA260" s="111"/>
    </row>
    <row r="261" spans="1:27">
      <c r="A261" s="1091"/>
      <c r="B261" s="111"/>
      <c r="C261" s="111"/>
      <c r="D261" s="111"/>
      <c r="E261" s="111"/>
      <c r="F261" s="1092"/>
      <c r="G261" s="1093"/>
      <c r="H261" s="1050"/>
      <c r="I261" s="1050"/>
      <c r="J261" s="1091"/>
      <c r="K261" s="111"/>
      <c r="L261" s="111"/>
      <c r="M261" s="111"/>
      <c r="N261" s="111"/>
      <c r="O261" s="1092"/>
      <c r="P261" s="1093"/>
      <c r="Q261" s="1050"/>
      <c r="R261" s="1050"/>
      <c r="S261" s="1091"/>
      <c r="T261" s="111"/>
      <c r="U261" s="111"/>
      <c r="V261" s="111"/>
      <c r="W261" s="288"/>
      <c r="X261" s="111"/>
      <c r="Y261" s="111"/>
      <c r="Z261" s="111"/>
      <c r="AA261" s="111"/>
    </row>
    <row r="262" spans="1:27">
      <c r="A262" s="1091"/>
      <c r="B262" s="111"/>
      <c r="C262" s="111"/>
      <c r="D262" s="111"/>
      <c r="E262" s="111"/>
      <c r="F262" s="1092"/>
      <c r="G262" s="1093"/>
      <c r="H262" s="1050"/>
      <c r="I262" s="1050"/>
      <c r="J262" s="1091"/>
      <c r="K262" s="111"/>
      <c r="L262" s="111"/>
      <c r="M262" s="111"/>
      <c r="N262" s="111"/>
      <c r="O262" s="1092"/>
      <c r="P262" s="1093"/>
      <c r="Q262" s="1050"/>
      <c r="R262" s="1050"/>
      <c r="S262" s="1091"/>
      <c r="T262" s="111"/>
      <c r="U262" s="111"/>
      <c r="V262" s="111"/>
      <c r="W262" s="288"/>
      <c r="X262" s="111"/>
      <c r="Y262" s="111"/>
      <c r="Z262" s="111"/>
      <c r="AA262" s="111"/>
    </row>
    <row r="263" spans="1:27">
      <c r="A263" s="1091"/>
      <c r="B263" s="111"/>
      <c r="C263" s="111"/>
      <c r="D263" s="111"/>
      <c r="E263" s="111"/>
      <c r="F263" s="1092"/>
      <c r="G263" s="1093"/>
      <c r="H263" s="1050"/>
      <c r="I263" s="1050"/>
      <c r="J263" s="1091"/>
      <c r="K263" s="111"/>
      <c r="L263" s="111"/>
      <c r="M263" s="111"/>
      <c r="N263" s="111"/>
      <c r="O263" s="1092"/>
      <c r="P263" s="1093"/>
      <c r="Q263" s="1050"/>
      <c r="R263" s="1050"/>
      <c r="S263" s="1091"/>
      <c r="T263" s="111"/>
      <c r="U263" s="111"/>
      <c r="V263" s="111"/>
      <c r="W263" s="288"/>
      <c r="X263" s="111"/>
      <c r="Y263" s="111"/>
      <c r="Z263" s="111"/>
      <c r="AA263" s="111"/>
    </row>
    <row r="264" spans="1:27">
      <c r="A264" s="1091"/>
      <c r="B264" s="111"/>
      <c r="C264" s="111"/>
      <c r="D264" s="111"/>
      <c r="E264" s="111"/>
      <c r="F264" s="1092"/>
      <c r="G264" s="1093"/>
      <c r="H264" s="1050"/>
      <c r="I264" s="1050"/>
      <c r="J264" s="1091"/>
      <c r="K264" s="111"/>
      <c r="L264" s="111"/>
      <c r="M264" s="111"/>
      <c r="N264" s="111"/>
      <c r="O264" s="1092"/>
      <c r="P264" s="1093"/>
      <c r="Q264" s="1050"/>
      <c r="R264" s="1050"/>
      <c r="S264" s="1091"/>
      <c r="T264" s="111"/>
      <c r="U264" s="111"/>
      <c r="V264" s="111"/>
      <c r="W264" s="288"/>
      <c r="X264" s="111"/>
      <c r="Y264" s="111"/>
      <c r="Z264" s="111"/>
      <c r="AA264" s="111"/>
    </row>
    <row r="265" spans="1:27">
      <c r="A265" s="1091"/>
      <c r="B265" s="111"/>
      <c r="C265" s="111"/>
      <c r="D265" s="111"/>
      <c r="E265" s="111"/>
      <c r="F265" s="1092"/>
      <c r="G265" s="1093"/>
      <c r="H265" s="1050"/>
      <c r="I265" s="1050"/>
      <c r="J265" s="1091"/>
      <c r="K265" s="111"/>
      <c r="L265" s="111"/>
      <c r="M265" s="111"/>
      <c r="N265" s="111"/>
      <c r="O265" s="1092"/>
      <c r="P265" s="1093"/>
      <c r="Q265" s="1050"/>
      <c r="R265" s="1050"/>
      <c r="S265" s="1091"/>
      <c r="T265" s="111"/>
      <c r="U265" s="111"/>
      <c r="V265" s="111"/>
      <c r="W265" s="288"/>
      <c r="X265" s="111"/>
      <c r="Y265" s="111"/>
      <c r="Z265" s="111"/>
      <c r="AA265" s="111"/>
    </row>
    <row r="266" spans="1:27">
      <c r="A266" s="1091"/>
      <c r="B266" s="111"/>
      <c r="C266" s="111"/>
      <c r="D266" s="111"/>
      <c r="E266" s="111"/>
      <c r="F266" s="1092"/>
      <c r="G266" s="1093"/>
      <c r="H266" s="1050"/>
      <c r="I266" s="1050"/>
      <c r="J266" s="1091"/>
      <c r="K266" s="111"/>
      <c r="L266" s="111"/>
      <c r="M266" s="111"/>
      <c r="N266" s="111"/>
      <c r="O266" s="1092"/>
      <c r="P266" s="1093"/>
      <c r="Q266" s="1050"/>
      <c r="R266" s="1050"/>
      <c r="S266" s="1091"/>
      <c r="T266" s="111"/>
      <c r="U266" s="111"/>
      <c r="V266" s="111"/>
      <c r="W266" s="288"/>
      <c r="X266" s="111"/>
      <c r="Y266" s="111"/>
      <c r="Z266" s="111"/>
      <c r="AA266" s="111"/>
    </row>
    <row r="267" spans="1:27">
      <c r="A267" s="1091"/>
      <c r="B267" s="111"/>
      <c r="C267" s="111"/>
      <c r="D267" s="111"/>
      <c r="E267" s="111"/>
      <c r="F267" s="1092"/>
      <c r="G267" s="1093"/>
      <c r="H267" s="1050"/>
      <c r="I267" s="1050"/>
      <c r="J267" s="1091"/>
      <c r="K267" s="111"/>
      <c r="L267" s="111"/>
      <c r="M267" s="111"/>
      <c r="N267" s="111"/>
      <c r="O267" s="1092"/>
      <c r="P267" s="1093"/>
      <c r="Q267" s="1050"/>
      <c r="R267" s="1050"/>
      <c r="S267" s="1091"/>
      <c r="T267" s="111"/>
      <c r="U267" s="111"/>
      <c r="V267" s="111"/>
      <c r="W267" s="288"/>
      <c r="X267" s="111"/>
      <c r="Y267" s="111"/>
      <c r="Z267" s="111"/>
      <c r="AA267" s="111"/>
    </row>
    <row r="268" spans="1:27">
      <c r="A268" s="1091"/>
      <c r="B268" s="111"/>
      <c r="C268" s="111"/>
      <c r="D268" s="111"/>
      <c r="E268" s="111"/>
      <c r="F268" s="1092"/>
      <c r="G268" s="1093"/>
      <c r="H268" s="1050"/>
      <c r="I268" s="1050"/>
      <c r="J268" s="1091"/>
      <c r="K268" s="111"/>
      <c r="L268" s="111"/>
      <c r="M268" s="111"/>
      <c r="N268" s="111"/>
      <c r="O268" s="1092"/>
      <c r="P268" s="1093"/>
      <c r="Q268" s="1050"/>
      <c r="R268" s="1050"/>
      <c r="S268" s="1091"/>
      <c r="T268" s="111"/>
      <c r="U268" s="111"/>
      <c r="V268" s="111"/>
      <c r="W268" s="288"/>
      <c r="X268" s="111"/>
      <c r="Y268" s="111"/>
      <c r="Z268" s="111"/>
      <c r="AA268" s="111"/>
    </row>
    <row r="269" spans="1:27">
      <c r="A269" s="1091"/>
      <c r="B269" s="111"/>
      <c r="C269" s="111"/>
      <c r="D269" s="111"/>
      <c r="E269" s="111"/>
      <c r="F269" s="1092"/>
      <c r="G269" s="1093"/>
      <c r="H269" s="1050"/>
      <c r="I269" s="1050"/>
      <c r="J269" s="1091"/>
      <c r="K269" s="111"/>
      <c r="L269" s="111"/>
      <c r="M269" s="111"/>
      <c r="N269" s="111"/>
      <c r="O269" s="1092"/>
      <c r="P269" s="1093"/>
      <c r="Q269" s="1050"/>
      <c r="R269" s="1050"/>
      <c r="S269" s="1091"/>
      <c r="T269" s="111"/>
      <c r="U269" s="111"/>
      <c r="V269" s="111"/>
      <c r="W269" s="288"/>
      <c r="X269" s="111"/>
      <c r="Y269" s="111"/>
      <c r="Z269" s="111"/>
      <c r="AA269" s="111"/>
    </row>
    <row r="270" spans="1:27">
      <c r="A270" s="1091"/>
      <c r="B270" s="111"/>
      <c r="C270" s="111"/>
      <c r="D270" s="111"/>
      <c r="E270" s="111"/>
      <c r="F270" s="1092"/>
      <c r="G270" s="1093"/>
      <c r="H270" s="1050"/>
      <c r="I270" s="1050"/>
      <c r="J270" s="1091"/>
      <c r="K270" s="111"/>
      <c r="L270" s="111"/>
      <c r="M270" s="111"/>
      <c r="N270" s="111"/>
      <c r="O270" s="1092"/>
      <c r="P270" s="1093"/>
      <c r="Q270" s="1050"/>
      <c r="R270" s="1050"/>
      <c r="S270" s="1091"/>
      <c r="T270" s="111"/>
      <c r="U270" s="111"/>
      <c r="V270" s="111"/>
      <c r="W270" s="288"/>
      <c r="X270" s="111"/>
      <c r="Y270" s="111"/>
      <c r="Z270" s="111"/>
      <c r="AA270" s="111"/>
    </row>
    <row r="271" spans="1:27">
      <c r="A271" s="1091"/>
      <c r="B271" s="111"/>
      <c r="C271" s="111"/>
      <c r="D271" s="111"/>
      <c r="E271" s="111"/>
      <c r="F271" s="1092"/>
      <c r="G271" s="1093"/>
      <c r="H271" s="1050"/>
      <c r="I271" s="1050"/>
      <c r="J271" s="1091"/>
      <c r="K271" s="111"/>
      <c r="L271" s="111"/>
      <c r="M271" s="111"/>
      <c r="N271" s="111"/>
      <c r="O271" s="1092"/>
      <c r="P271" s="1093"/>
      <c r="Q271" s="1050"/>
      <c r="R271" s="1050"/>
      <c r="S271" s="1091"/>
      <c r="T271" s="111"/>
      <c r="U271" s="111"/>
      <c r="V271" s="111"/>
      <c r="W271" s="288"/>
      <c r="X271" s="111"/>
      <c r="Y271" s="111"/>
      <c r="Z271" s="111"/>
      <c r="AA271" s="111"/>
    </row>
    <row r="272" spans="1:27">
      <c r="A272" s="1091"/>
      <c r="B272" s="111"/>
      <c r="C272" s="111"/>
      <c r="D272" s="111"/>
      <c r="E272" s="111"/>
      <c r="F272" s="1092"/>
      <c r="G272" s="1093"/>
      <c r="H272" s="1050"/>
      <c r="I272" s="1050"/>
      <c r="J272" s="1091"/>
      <c r="K272" s="111"/>
      <c r="L272" s="111"/>
      <c r="M272" s="111"/>
      <c r="N272" s="111"/>
      <c r="O272" s="1092"/>
      <c r="P272" s="1093"/>
      <c r="Q272" s="1050"/>
      <c r="R272" s="1050"/>
      <c r="S272" s="1091"/>
      <c r="T272" s="111"/>
      <c r="U272" s="111"/>
      <c r="V272" s="111"/>
      <c r="W272" s="288"/>
      <c r="X272" s="111"/>
      <c r="Y272" s="111"/>
      <c r="Z272" s="111"/>
      <c r="AA272" s="111"/>
    </row>
    <row r="273" spans="1:27">
      <c r="A273" s="1091"/>
      <c r="B273" s="111"/>
      <c r="C273" s="111"/>
      <c r="D273" s="111"/>
      <c r="E273" s="111"/>
      <c r="F273" s="1092"/>
      <c r="G273" s="1093"/>
      <c r="H273" s="1050"/>
      <c r="I273" s="1050"/>
      <c r="J273" s="1091"/>
      <c r="K273" s="111"/>
      <c r="L273" s="111"/>
      <c r="M273" s="111"/>
      <c r="N273" s="111"/>
      <c r="O273" s="1092"/>
      <c r="P273" s="1093"/>
      <c r="Q273" s="1050"/>
      <c r="R273" s="1050"/>
      <c r="S273" s="1091"/>
      <c r="T273" s="111"/>
      <c r="U273" s="111"/>
      <c r="V273" s="111"/>
      <c r="W273" s="288"/>
      <c r="X273" s="111"/>
      <c r="Y273" s="111"/>
      <c r="Z273" s="111"/>
      <c r="AA273" s="111"/>
    </row>
    <row r="274" spans="1:27">
      <c r="A274" s="1091"/>
      <c r="B274" s="111"/>
      <c r="C274" s="111"/>
      <c r="D274" s="111"/>
      <c r="E274" s="111"/>
      <c r="F274" s="1094"/>
      <c r="G274" s="1093"/>
      <c r="H274" s="1050"/>
      <c r="I274" s="1050"/>
      <c r="J274" s="1091"/>
      <c r="K274" s="111"/>
      <c r="L274" s="111"/>
      <c r="M274" s="111"/>
      <c r="N274" s="111"/>
      <c r="O274" s="1094"/>
      <c r="P274" s="1093"/>
      <c r="Q274" s="1050"/>
      <c r="R274" s="1050"/>
      <c r="S274" s="1091"/>
      <c r="T274" s="111"/>
      <c r="U274" s="111"/>
      <c r="V274" s="111"/>
      <c r="W274" s="288"/>
      <c r="X274" s="111"/>
      <c r="Y274" s="111"/>
      <c r="Z274" s="111"/>
      <c r="AA274" s="111"/>
    </row>
    <row r="275" spans="1:27">
      <c r="A275" s="1091"/>
      <c r="B275" s="111"/>
      <c r="C275" s="111"/>
      <c r="D275" s="111"/>
      <c r="E275" s="111"/>
      <c r="F275" s="1095"/>
      <c r="G275" s="1050"/>
      <c r="H275" s="1050"/>
      <c r="I275" s="1050"/>
      <c r="J275" s="1091"/>
      <c r="K275" s="111"/>
      <c r="L275" s="111"/>
      <c r="M275" s="111"/>
      <c r="N275" s="111"/>
      <c r="O275" s="1095"/>
      <c r="P275" s="1050"/>
      <c r="Q275" s="1050"/>
      <c r="R275" s="1050"/>
      <c r="S275" s="1091"/>
      <c r="T275" s="111"/>
      <c r="U275" s="111"/>
      <c r="V275" s="111"/>
      <c r="W275" s="288"/>
      <c r="X275" s="111"/>
      <c r="Y275" s="111"/>
      <c r="Z275" s="111"/>
      <c r="AA275" s="111"/>
    </row>
    <row r="276" spans="1:27">
      <c r="A276" s="1689" t="s">
        <v>8163</v>
      </c>
      <c r="B276" s="1690"/>
      <c r="C276" s="1690"/>
      <c r="D276" s="1690"/>
      <c r="E276" s="1691"/>
      <c r="F276" s="1095"/>
      <c r="G276" s="1050"/>
      <c r="H276" s="1050"/>
      <c r="I276" s="1050"/>
      <c r="J276" s="1689" t="s">
        <v>8163</v>
      </c>
      <c r="K276" s="1690"/>
      <c r="L276" s="1690"/>
      <c r="M276" s="1690"/>
      <c r="N276" s="1691"/>
      <c r="O276" s="1095"/>
      <c r="P276" s="1050"/>
      <c r="Q276" s="1050"/>
      <c r="R276" s="1050"/>
      <c r="S276" s="1689" t="s">
        <v>8163</v>
      </c>
      <c r="T276" s="1690"/>
      <c r="U276" s="1690"/>
      <c r="V276" s="1690"/>
      <c r="W276" s="1691"/>
      <c r="X276" s="111"/>
    </row>
    <row r="277" spans="1:27">
      <c r="A277" s="1692"/>
      <c r="B277" s="1693"/>
      <c r="C277" s="1693"/>
      <c r="D277" s="1693"/>
      <c r="E277" s="1694"/>
      <c r="F277" s="1095"/>
      <c r="G277" s="1050"/>
      <c r="H277" s="1050"/>
      <c r="I277" s="1050"/>
      <c r="J277" s="1692"/>
      <c r="K277" s="1693"/>
      <c r="L277" s="1693"/>
      <c r="M277" s="1693"/>
      <c r="N277" s="1694"/>
      <c r="O277" s="1095"/>
      <c r="P277" s="1050"/>
      <c r="Q277" s="1050"/>
      <c r="R277" s="1050"/>
      <c r="S277" s="1692"/>
      <c r="T277" s="1693"/>
      <c r="U277" s="1693"/>
      <c r="V277" s="1693"/>
      <c r="W277" s="1694"/>
      <c r="X277" s="111"/>
    </row>
    <row r="278" spans="1:27">
      <c r="A278" s="1683"/>
      <c r="B278" s="1684"/>
      <c r="C278" s="1684"/>
      <c r="D278" s="1684"/>
      <c r="E278" s="1685"/>
      <c r="F278" s="1095"/>
      <c r="G278" s="1050"/>
      <c r="H278" s="1050"/>
      <c r="I278" s="1050"/>
      <c r="J278" s="1683"/>
      <c r="K278" s="1684"/>
      <c r="L278" s="1684"/>
      <c r="M278" s="1684"/>
      <c r="N278" s="1685"/>
      <c r="O278" s="1095"/>
      <c r="P278" s="1050"/>
      <c r="Q278" s="1050"/>
      <c r="R278" s="1050"/>
      <c r="S278" s="1683"/>
      <c r="T278" s="1684"/>
      <c r="U278" s="1684"/>
      <c r="V278" s="1684"/>
      <c r="W278" s="1685"/>
      <c r="X278" s="111"/>
    </row>
    <row r="279" spans="1:27">
      <c r="A279" s="1683"/>
      <c r="B279" s="1684"/>
      <c r="C279" s="1684"/>
      <c r="D279" s="1684"/>
      <c r="E279" s="1685"/>
      <c r="F279" s="1095"/>
      <c r="G279" s="1050"/>
      <c r="H279" s="1050"/>
      <c r="I279" s="1050"/>
      <c r="J279" s="1683"/>
      <c r="K279" s="1684"/>
      <c r="L279" s="1684"/>
      <c r="M279" s="1684"/>
      <c r="N279" s="1685"/>
      <c r="O279" s="1095"/>
      <c r="P279" s="1050"/>
      <c r="Q279" s="1050"/>
      <c r="R279" s="1050"/>
      <c r="S279" s="1683"/>
      <c r="T279" s="1684"/>
      <c r="U279" s="1684"/>
      <c r="V279" s="1684"/>
      <c r="W279" s="1685"/>
      <c r="X279" s="111"/>
    </row>
    <row r="280" spans="1:27">
      <c r="A280" s="1686"/>
      <c r="B280" s="1687"/>
      <c r="C280" s="1687"/>
      <c r="D280" s="1687"/>
      <c r="E280" s="1688"/>
      <c r="F280" s="1095"/>
      <c r="G280" s="1050"/>
      <c r="H280" s="1050"/>
      <c r="I280" s="1050"/>
      <c r="J280" s="1686"/>
      <c r="K280" s="1687"/>
      <c r="L280" s="1687"/>
      <c r="M280" s="1687"/>
      <c r="N280" s="1688"/>
      <c r="O280" s="1095"/>
      <c r="P280" s="1050"/>
      <c r="Q280" s="1050"/>
      <c r="R280" s="1050"/>
      <c r="S280" s="1686"/>
      <c r="T280" s="1687"/>
      <c r="U280" s="1687"/>
      <c r="V280" s="1687"/>
      <c r="W280" s="1688"/>
      <c r="X280" s="111"/>
    </row>
    <row r="281" spans="1:27">
      <c r="X281" s="111"/>
    </row>
    <row r="282" spans="1:27">
      <c r="A282" s="1043" t="s">
        <v>8136</v>
      </c>
      <c r="B282" s="1682">
        <f>'IMPORT Wksht'!$F36</f>
        <v>0</v>
      </c>
      <c r="C282" s="1682"/>
      <c r="D282" s="1682"/>
      <c r="E282" s="1044" t="s">
        <v>8137</v>
      </c>
      <c r="F282" s="1045"/>
      <c r="G282" s="1046" t="e">
        <f>C285*C287*C289/1728/B286</f>
        <v>#DIV/0!</v>
      </c>
      <c r="H282" s="1047" t="e">
        <f>VLOOKUP(CONCATENATE(B287,"40H"),frghtnew,8,0)</f>
        <v>#N/A</v>
      </c>
      <c r="I282" s="1048" t="e">
        <f>'IMPORT Wksht'!#REF!</f>
        <v>#REF!</v>
      </c>
      <c r="J282" s="1043" t="s">
        <v>8136</v>
      </c>
      <c r="K282" s="1682">
        <f>'IMPORT Wksht'!$F37</f>
        <v>0</v>
      </c>
      <c r="L282" s="1682"/>
      <c r="M282" s="1682"/>
      <c r="N282" s="1044" t="s">
        <v>8137</v>
      </c>
      <c r="O282" s="1045"/>
      <c r="P282" s="1046" t="e">
        <f>L285*L287*L289/1728/K286</f>
        <v>#DIV/0!</v>
      </c>
      <c r="Q282" s="1047" t="e">
        <f>VLOOKUP(CONCATENATE(K287,"40H"),frghtnew,8,0)</f>
        <v>#N/A</v>
      </c>
      <c r="R282" s="1048" t="e">
        <f>'IMPORT Wksht'!#REF!</f>
        <v>#REF!</v>
      </c>
      <c r="S282" s="1043" t="s">
        <v>8136</v>
      </c>
      <c r="T282" s="1682">
        <f>'IMPORT Wksht'!$F38</f>
        <v>0</v>
      </c>
      <c r="U282" s="1682"/>
      <c r="V282" s="1682"/>
      <c r="W282" s="1044" t="s">
        <v>8137</v>
      </c>
      <c r="X282" s="1049"/>
      <c r="Y282" s="1050" t="e">
        <f>U285*U287*U289/1728/T286</f>
        <v>#DIV/0!</v>
      </c>
      <c r="Z282" s="1051" t="e">
        <f>VLOOKUP(CONCATENATE(T287,"40H"),frghtnew,8,0)</f>
        <v>#N/A</v>
      </c>
      <c r="AA282" s="1052">
        <f>'IMPORT Wksht'!$AE38</f>
        <v>0</v>
      </c>
    </row>
    <row r="283" spans="1:27">
      <c r="A283" s="1053" t="s">
        <v>8138</v>
      </c>
      <c r="B283" s="1054">
        <f>'IMPORT Wksht'!$D$5</f>
        <v>0</v>
      </c>
      <c r="C283" s="1698">
        <f>'IMPORT Wksht'!$D$6</f>
        <v>0</v>
      </c>
      <c r="D283" s="1698"/>
      <c r="E283" s="1055">
        <f>IFERROR(G282*H282+E285*B288+E285*I282+I283*1/B286,0)</f>
        <v>0</v>
      </c>
      <c r="F283" s="1056"/>
      <c r="G283" s="494" t="s">
        <v>8139</v>
      </c>
      <c r="H283" s="494" t="s">
        <v>8140</v>
      </c>
      <c r="I283" s="1057">
        <v>1.05</v>
      </c>
      <c r="J283" s="1053" t="s">
        <v>8138</v>
      </c>
      <c r="K283" s="1054">
        <f>'IMPORT Wksht'!$D$5</f>
        <v>0</v>
      </c>
      <c r="L283" s="1698">
        <f>'IMPORT Wksht'!$D$6</f>
        <v>0</v>
      </c>
      <c r="M283" s="1698"/>
      <c r="N283" s="1055">
        <f>IFERROR(P282*Q282+N285*K288+N285*R282+R283*1/K286,0)</f>
        <v>0</v>
      </c>
      <c r="O283" s="1056"/>
      <c r="P283" s="494" t="s">
        <v>8139</v>
      </c>
      <c r="Q283" s="494" t="s">
        <v>8140</v>
      </c>
      <c r="R283" s="1057">
        <v>1.05</v>
      </c>
      <c r="S283" s="1053" t="s">
        <v>8138</v>
      </c>
      <c r="T283" s="1054">
        <f>'IMPORT Wksht'!$D$5</f>
        <v>0</v>
      </c>
      <c r="U283" s="1698">
        <f>'IMPORT Wksht'!$D$6</f>
        <v>0</v>
      </c>
      <c r="V283" s="1698"/>
      <c r="W283" s="1055">
        <f>IFERROR(Y282*Z282+W285*T288+W285*AA282+AA283*1/T286,0)</f>
        <v>0</v>
      </c>
      <c r="X283" s="1049"/>
      <c r="Y283" s="1058" t="s">
        <v>8139</v>
      </c>
      <c r="Z283" s="1058" t="s">
        <v>8140</v>
      </c>
      <c r="AA283" s="1059">
        <v>1.05</v>
      </c>
    </row>
    <row r="284" spans="1:27">
      <c r="A284" s="1053" t="s">
        <v>8141</v>
      </c>
      <c r="B284" s="1060">
        <f>'IMPORT Wksht'!$E36</f>
        <v>0</v>
      </c>
      <c r="C284" s="1061" t="s">
        <v>8142</v>
      </c>
      <c r="D284" s="1062" t="s">
        <v>8143</v>
      </c>
      <c r="E284" s="1063">
        <f>'IMPORT Wksht'!$K36</f>
        <v>0</v>
      </c>
      <c r="F284" s="1056"/>
      <c r="G284" s="1064" t="s">
        <v>8144</v>
      </c>
      <c r="H284" s="1064" t="s">
        <v>8145</v>
      </c>
      <c r="I284" s="447"/>
      <c r="J284" s="1053" t="s">
        <v>8141</v>
      </c>
      <c r="K284" s="1060">
        <f>'IMPORT Wksht'!$E37</f>
        <v>0</v>
      </c>
      <c r="L284" s="1061" t="s">
        <v>8142</v>
      </c>
      <c r="M284" s="1062" t="s">
        <v>8143</v>
      </c>
      <c r="N284" s="1063">
        <f>'IMPORT Wksht'!$K38</f>
        <v>0</v>
      </c>
      <c r="O284" s="1056"/>
      <c r="P284" s="1064" t="s">
        <v>8144</v>
      </c>
      <c r="Q284" s="1064" t="s">
        <v>8145</v>
      </c>
      <c r="S284" s="1053" t="s">
        <v>8141</v>
      </c>
      <c r="T284" s="1060">
        <f>'IMPORT Wksht'!$E38</f>
        <v>0</v>
      </c>
      <c r="U284" s="1061" t="s">
        <v>8142</v>
      </c>
      <c r="V284" s="1062" t="s">
        <v>8143</v>
      </c>
      <c r="W284" s="1063">
        <f>'IMPORT Wksht'!$K38</f>
        <v>0</v>
      </c>
      <c r="X284" s="1049"/>
      <c r="Y284" s="1065" t="s">
        <v>8144</v>
      </c>
      <c r="Z284" s="1065" t="s">
        <v>8145</v>
      </c>
      <c r="AA284" s="111"/>
    </row>
    <row r="285" spans="1:27">
      <c r="A285" s="1066" t="s">
        <v>8146</v>
      </c>
      <c r="B285" s="1067">
        <f>'IMPORT Wksht'!$N36</f>
        <v>0</v>
      </c>
      <c r="C285" s="1068">
        <f>'IMPORT Wksht'!$BA37</f>
        <v>0</v>
      </c>
      <c r="D285" s="1062" t="s">
        <v>8147</v>
      </c>
      <c r="E285" s="1069">
        <f>'IMPORT Wksht'!$X36</f>
        <v>0</v>
      </c>
      <c r="F285" s="1056"/>
      <c r="G285" s="1070" t="e">
        <f>G286-(E283*(1-(B288+I282)))</f>
        <v>#REF!</v>
      </c>
      <c r="H285" s="1071">
        <f>E285</f>
        <v>0</v>
      </c>
      <c r="I285" s="1072" t="e">
        <f>G282*H282+H285*B288+H285*I282+I283*1/B286</f>
        <v>#DIV/0!</v>
      </c>
      <c r="J285" s="1066" t="s">
        <v>8146</v>
      </c>
      <c r="K285" s="1067">
        <f>'IMPORT Wksht'!$N37</f>
        <v>0</v>
      </c>
      <c r="L285" s="1068">
        <f>'IMPORT Wksht'!$BA37</f>
        <v>0</v>
      </c>
      <c r="M285" s="1062" t="s">
        <v>8147</v>
      </c>
      <c r="N285" s="1069">
        <f>'IMPORT Wksht'!$X37</f>
        <v>0</v>
      </c>
      <c r="O285" s="1056"/>
      <c r="P285" s="1070" t="e">
        <f>P286-(N283*(1-(K288+R282)))</f>
        <v>#REF!</v>
      </c>
      <c r="Q285" s="1071">
        <f>N285</f>
        <v>0</v>
      </c>
      <c r="R285" s="1072" t="e">
        <f>P282*Q282+Q285*K288+Q285*R282+R283*1/K286</f>
        <v>#DIV/0!</v>
      </c>
      <c r="S285" s="1066" t="s">
        <v>8146</v>
      </c>
      <c r="T285" s="1067">
        <f>'IMPORT Wksht'!$N38</f>
        <v>0</v>
      </c>
      <c r="U285" s="1068">
        <f>'IMPORT Wksht'!$BA39</f>
        <v>0</v>
      </c>
      <c r="V285" s="1062" t="s">
        <v>8147</v>
      </c>
      <c r="W285" s="1069">
        <f>'IMPORT Wksht'!$X38</f>
        <v>0</v>
      </c>
      <c r="X285" s="1049"/>
      <c r="Y285" s="1073">
        <f>Y286-(W283*(1-(T288+AA282)))</f>
        <v>0</v>
      </c>
      <c r="Z285" s="1074">
        <f>W285</f>
        <v>0</v>
      </c>
      <c r="AA285" s="1075" t="e">
        <f>Y282*Z282+Z285*T288+Z285*AA282+AA283*1/T286</f>
        <v>#DIV/0!</v>
      </c>
    </row>
    <row r="286" spans="1:27">
      <c r="A286" s="1066" t="s">
        <v>8148</v>
      </c>
      <c r="B286" s="1067">
        <f>'IMPORT Wksht'!$O36</f>
        <v>0</v>
      </c>
      <c r="C286" s="1061" t="s">
        <v>8149</v>
      </c>
      <c r="D286" s="1062" t="s">
        <v>8150</v>
      </c>
      <c r="E286" s="1069">
        <f>'IMPORT Wksht'!$AM$36</f>
        <v>0</v>
      </c>
      <c r="F286" s="1056"/>
      <c r="G286" s="1057">
        <f>G287*(1-G289)</f>
        <v>0</v>
      </c>
      <c r="H286" s="1057" t="e">
        <f>H285+I285</f>
        <v>#DIV/0!</v>
      </c>
      <c r="I286" s="1076" t="s">
        <v>8151</v>
      </c>
      <c r="J286" s="1066" t="s">
        <v>8148</v>
      </c>
      <c r="K286" s="1067">
        <f>'IMPORT Wksht'!$O37</f>
        <v>0</v>
      </c>
      <c r="L286" s="1061" t="s">
        <v>8149</v>
      </c>
      <c r="M286" s="1062" t="s">
        <v>8150</v>
      </c>
      <c r="N286" s="1069">
        <f>'IMPORT Wksht'!$AM$37</f>
        <v>0</v>
      </c>
      <c r="O286" s="1056"/>
      <c r="P286" s="1057">
        <f>P287*(1-P289)</f>
        <v>0</v>
      </c>
      <c r="Q286" s="1057" t="e">
        <f>Q285+R285</f>
        <v>#DIV/0!</v>
      </c>
      <c r="R286" s="1076" t="s">
        <v>8151</v>
      </c>
      <c r="S286" s="1066" t="s">
        <v>8148</v>
      </c>
      <c r="T286" s="1067">
        <f>'IMPORT Wksht'!$O38</f>
        <v>0</v>
      </c>
      <c r="U286" s="1061" t="s">
        <v>8149</v>
      </c>
      <c r="V286" s="1062" t="s">
        <v>8150</v>
      </c>
      <c r="W286" s="1069">
        <f>'IMPORT Wksht'!$AM$38</f>
        <v>0</v>
      </c>
      <c r="X286" s="1049"/>
      <c r="Y286" s="1059">
        <f>Y287*(1-Y289)</f>
        <v>0</v>
      </c>
      <c r="Z286" s="1059" t="e">
        <f>Z285+AA285</f>
        <v>#DIV/0!</v>
      </c>
      <c r="AA286" s="1077" t="s">
        <v>8151</v>
      </c>
    </row>
    <row r="287" spans="1:27">
      <c r="A287" s="1053" t="s">
        <v>8152</v>
      </c>
      <c r="B287" s="1078">
        <f>'IMPORT Wksht'!$T36</f>
        <v>0</v>
      </c>
      <c r="C287" s="1068">
        <f>'IMPORT Wksht'!$BB37</f>
        <v>0</v>
      </c>
      <c r="D287" s="1062" t="s">
        <v>8153</v>
      </c>
      <c r="E287" s="1069">
        <f>'IMPORT Wksht'!$AO37</f>
        <v>0</v>
      </c>
      <c r="F287" s="1056"/>
      <c r="G287" s="1071">
        <f>E287</f>
        <v>0</v>
      </c>
      <c r="H287" s="1070" t="e">
        <f>IF(I287="N",ROUND(H286/(1-H289),0)-0.01,ROUNDUP(H286/(1-H289),0)-0.01)</f>
        <v>#DIV/0!</v>
      </c>
      <c r="I287" s="504" t="s">
        <v>1578</v>
      </c>
      <c r="J287" s="1053" t="s">
        <v>8152</v>
      </c>
      <c r="K287" s="1078">
        <f>'IMPORT Wksht'!$T37</f>
        <v>0</v>
      </c>
      <c r="L287" s="1068">
        <f>'IMPORT Wksht'!$BB37</f>
        <v>0</v>
      </c>
      <c r="M287" s="1062" t="s">
        <v>8153</v>
      </c>
      <c r="N287" s="1069">
        <f>'IMPORT Wksht'!$AO37</f>
        <v>0</v>
      </c>
      <c r="O287" s="1056"/>
      <c r="P287" s="1079">
        <f>N287</f>
        <v>0</v>
      </c>
      <c r="Q287" s="1070" t="e">
        <f>IF(R287="N",ROUND(Q286/(1-Q289),0)-0.01,ROUNDUP(Q286/(1-Q289),0)-0.01)</f>
        <v>#DIV/0!</v>
      </c>
      <c r="R287" s="504" t="s">
        <v>1578</v>
      </c>
      <c r="S287" s="1053" t="s">
        <v>8152</v>
      </c>
      <c r="T287" s="1078">
        <f>'IMPORT Wksht'!$T38</f>
        <v>0</v>
      </c>
      <c r="U287" s="1068">
        <f>'IMPORT Wksht'!$BB39</f>
        <v>0</v>
      </c>
      <c r="V287" s="1062" t="s">
        <v>8153</v>
      </c>
      <c r="W287" s="1069">
        <f>'IMPORT Wksht'!$AO38</f>
        <v>0</v>
      </c>
      <c r="X287" s="1049"/>
      <c r="Y287" s="1080">
        <f>W287</f>
        <v>0</v>
      </c>
      <c r="Z287" s="1073" t="e">
        <f>IF(AA287="N",ROUND(Z286/(1-Z289),0)-0.01,ROUNDUP(Z286/(1-Z289),0)-0.01)</f>
        <v>#DIV/0!</v>
      </c>
      <c r="AA287" s="1081" t="s">
        <v>1578</v>
      </c>
    </row>
    <row r="288" spans="1:27">
      <c r="A288" s="1066" t="s">
        <v>8154</v>
      </c>
      <c r="B288" s="1082">
        <f>'IMPORT Wksht'!$AE36</f>
        <v>0</v>
      </c>
      <c r="C288" s="1061" t="s">
        <v>8155</v>
      </c>
      <c r="D288" s="1062" t="s">
        <v>8156</v>
      </c>
      <c r="E288" s="1069">
        <f>'IMPORT Wksht'!$AN37</f>
        <v>0</v>
      </c>
      <c r="F288" s="1056"/>
      <c r="J288" s="1066" t="s">
        <v>8154</v>
      </c>
      <c r="K288" s="1082">
        <f>'IMPORT Wksht'!$AE37</f>
        <v>0</v>
      </c>
      <c r="L288" s="1061" t="s">
        <v>8155</v>
      </c>
      <c r="M288" s="1062" t="s">
        <v>8156</v>
      </c>
      <c r="N288" s="1069">
        <f>'IMPORT Wksht'!$AN37</f>
        <v>0</v>
      </c>
      <c r="O288" s="1056"/>
      <c r="S288" s="1066" t="s">
        <v>8154</v>
      </c>
      <c r="T288" s="1082">
        <f>'IMPORT Wksht'!$AE38</f>
        <v>0</v>
      </c>
      <c r="U288" s="1061" t="s">
        <v>8155</v>
      </c>
      <c r="V288" s="1062" t="s">
        <v>8156</v>
      </c>
      <c r="W288" s="1069">
        <f>'IMPORT Wksht'!$AN38</f>
        <v>0</v>
      </c>
    </row>
    <row r="289" spans="1:27">
      <c r="A289" s="1066" t="s">
        <v>8157</v>
      </c>
      <c r="B289" s="1067">
        <f>'IMPORT Wksht'!$BP36</f>
        <v>0</v>
      </c>
      <c r="C289" s="1068">
        <f>'IMPORT Wksht'!$BC37</f>
        <v>0</v>
      </c>
      <c r="D289" s="1062" t="s">
        <v>8158</v>
      </c>
      <c r="E289" s="1083" t="str">
        <f>IFERROR((E287-E286)/E287,"")</f>
        <v/>
      </c>
      <c r="F289" s="1056"/>
      <c r="G289" s="1084">
        <v>0.62</v>
      </c>
      <c r="H289" s="1084">
        <v>0.62</v>
      </c>
      <c r="I289" s="447"/>
      <c r="J289" s="1066" t="s">
        <v>8157</v>
      </c>
      <c r="K289" s="1067">
        <f>'IMPORT Wksht'!$BP37</f>
        <v>0</v>
      </c>
      <c r="L289" s="1068">
        <f>'IMPORT Wksht'!$BC37</f>
        <v>0</v>
      </c>
      <c r="M289" s="1062" t="s">
        <v>8158</v>
      </c>
      <c r="N289" s="1083" t="str">
        <f>IFERROR((N287-N286)/N287,"")</f>
        <v/>
      </c>
      <c r="O289" s="1056"/>
      <c r="P289" s="1084">
        <v>0.62</v>
      </c>
      <c r="Q289" s="1084">
        <v>0.62</v>
      </c>
      <c r="S289" s="1066" t="s">
        <v>8157</v>
      </c>
      <c r="T289" s="1067">
        <f>'IMPORT Wksht'!$BP38</f>
        <v>0</v>
      </c>
      <c r="U289" s="1068">
        <f>'IMPORT Wksht'!$BC39</f>
        <v>0</v>
      </c>
      <c r="V289" s="1062" t="s">
        <v>8158</v>
      </c>
      <c r="W289" s="1083" t="str">
        <f>IFERROR((W287-W286)/W287,"")</f>
        <v/>
      </c>
      <c r="X289" s="1049"/>
      <c r="Y289" s="1085">
        <v>0.62</v>
      </c>
      <c r="Z289" s="1085">
        <v>0.62</v>
      </c>
      <c r="AA289" s="111"/>
    </row>
    <row r="290" spans="1:27">
      <c r="A290" s="1066" t="s">
        <v>8159</v>
      </c>
      <c r="B290" s="1054">
        <f>'IMPORT Wksht'!$BN36</f>
        <v>0</v>
      </c>
      <c r="C290" s="1054"/>
      <c r="D290" s="1062" t="s">
        <v>8160</v>
      </c>
      <c r="E290" s="1054">
        <f>'IMPORT Wksht'!$BM37</f>
        <v>0</v>
      </c>
      <c r="F290" s="1056"/>
      <c r="G290" s="1086"/>
      <c r="H290" s="537" t="e">
        <f>(H287-H286)/H287</f>
        <v>#DIV/0!</v>
      </c>
      <c r="I290" s="447"/>
      <c r="J290" s="1066" t="s">
        <v>8159</v>
      </c>
      <c r="K290" s="1054">
        <f>'IMPORT Wksht'!$BN37</f>
        <v>0</v>
      </c>
      <c r="L290" s="1054"/>
      <c r="M290" s="1062" t="s">
        <v>8160</v>
      </c>
      <c r="N290" s="1054">
        <f>'IMPORT Wksht'!$BM37</f>
        <v>0</v>
      </c>
      <c r="O290" s="1056"/>
      <c r="P290" s="926"/>
      <c r="Q290" s="537" t="e">
        <f>(Q287-Q286)/Q287</f>
        <v>#DIV/0!</v>
      </c>
      <c r="S290" s="1066" t="s">
        <v>8159</v>
      </c>
      <c r="T290" s="1054">
        <f>'IMPORT Wksht'!$BN38</f>
        <v>0</v>
      </c>
      <c r="U290" s="1054"/>
      <c r="V290" s="1062" t="s">
        <v>8160</v>
      </c>
      <c r="W290" s="1054">
        <f>'IMPORT Wksht'!$BM38</f>
        <v>0</v>
      </c>
      <c r="X290" s="1049"/>
      <c r="Y290" s="1087"/>
      <c r="Z290" s="1088" t="e">
        <f>(Z287-Z286)/Z287</f>
        <v>#DIV/0!</v>
      </c>
      <c r="AA290" s="111"/>
    </row>
    <row r="291" spans="1:27">
      <c r="A291" s="1695" t="s">
        <v>8161</v>
      </c>
      <c r="B291" s="1696"/>
      <c r="C291" s="1696"/>
      <c r="D291" s="1696"/>
      <c r="E291" s="1697"/>
      <c r="F291" s="1056"/>
      <c r="G291" s="1050"/>
      <c r="H291" s="1050"/>
      <c r="I291" s="1050"/>
      <c r="J291" s="1695" t="s">
        <v>8161</v>
      </c>
      <c r="K291" s="1696"/>
      <c r="L291" s="1696"/>
      <c r="M291" s="1696"/>
      <c r="N291" s="1697"/>
      <c r="O291" s="1056"/>
      <c r="P291" s="1050"/>
      <c r="Q291" s="1050"/>
      <c r="R291" s="1050"/>
      <c r="S291" s="1695" t="s">
        <v>8161</v>
      </c>
      <c r="T291" s="1696"/>
      <c r="U291" s="1696"/>
      <c r="V291" s="1696"/>
      <c r="W291" s="1697"/>
      <c r="X291" s="111"/>
    </row>
    <row r="292" spans="1:27">
      <c r="A292" s="1679" t="s">
        <v>8162</v>
      </c>
      <c r="B292" s="1680"/>
      <c r="C292" s="1680"/>
      <c r="D292" s="1680"/>
      <c r="E292" s="1681"/>
      <c r="F292" s="1089"/>
      <c r="G292" s="1090"/>
      <c r="H292" s="1090"/>
      <c r="I292" s="1090"/>
      <c r="J292" s="1679" t="s">
        <v>8162</v>
      </c>
      <c r="K292" s="1680"/>
      <c r="L292" s="1680"/>
      <c r="M292" s="1680"/>
      <c r="N292" s="1681"/>
      <c r="O292" s="1089"/>
      <c r="P292" s="1090"/>
      <c r="Q292" s="1090"/>
      <c r="R292" s="1090"/>
      <c r="S292" s="1679" t="s">
        <v>8162</v>
      </c>
      <c r="T292" s="1680"/>
      <c r="U292" s="1680"/>
      <c r="V292" s="1680"/>
      <c r="W292" s="1681"/>
      <c r="X292" s="111"/>
    </row>
    <row r="293" spans="1:27">
      <c r="A293" s="1091" t="str">
        <f>CONCATENATE("Line ",'IMPORT Wksht'!$A$36)</f>
        <v>Line 22</v>
      </c>
      <c r="B293" s="111"/>
      <c r="C293" s="111"/>
      <c r="D293" s="111"/>
      <c r="E293" s="111"/>
      <c r="F293" s="1092"/>
      <c r="G293" s="1093"/>
      <c r="H293" s="1050"/>
      <c r="I293" s="1050"/>
      <c r="J293" s="1091" t="str">
        <f>CONCATENATE("Line ",'IMPORT Wksht'!$A$37)</f>
        <v>Line 23</v>
      </c>
      <c r="K293" s="111"/>
      <c r="L293" s="111"/>
      <c r="M293" s="111"/>
      <c r="N293" s="111"/>
      <c r="O293" s="1092"/>
      <c r="P293" s="1093"/>
      <c r="Q293" s="1050"/>
      <c r="R293" s="1050"/>
      <c r="S293" s="1091" t="str">
        <f>CONCATENATE("Line ",'IMPORT Wksht'!$A$38)</f>
        <v>Line 24</v>
      </c>
      <c r="T293" s="111"/>
      <c r="U293" s="111"/>
      <c r="V293" s="111"/>
      <c r="W293" s="288"/>
      <c r="X293" s="111"/>
    </row>
    <row r="294" spans="1:27">
      <c r="A294" s="1091"/>
      <c r="B294" s="111"/>
      <c r="C294" s="111"/>
      <c r="D294" s="111"/>
      <c r="E294" s="111"/>
      <c r="F294" s="1092"/>
      <c r="G294" s="1093"/>
      <c r="H294" s="1050"/>
      <c r="I294" s="1050"/>
      <c r="J294" s="1091"/>
      <c r="K294" s="111"/>
      <c r="L294" s="111"/>
      <c r="M294" s="111"/>
      <c r="N294" s="111"/>
      <c r="O294" s="1092"/>
      <c r="P294" s="1093"/>
      <c r="Q294" s="1050"/>
      <c r="R294" s="1050"/>
      <c r="S294" s="1091"/>
      <c r="T294" s="111"/>
      <c r="U294" s="111"/>
      <c r="V294" s="111"/>
      <c r="W294" s="288"/>
      <c r="X294" s="111"/>
    </row>
    <row r="295" spans="1:27">
      <c r="A295" s="1091"/>
      <c r="B295" s="111"/>
      <c r="C295" s="111"/>
      <c r="D295" s="111"/>
      <c r="E295" s="111"/>
      <c r="F295" s="1092"/>
      <c r="G295" s="1093"/>
      <c r="H295" s="1050"/>
      <c r="I295" s="1050"/>
      <c r="J295" s="1091"/>
      <c r="K295" s="111"/>
      <c r="L295" s="111"/>
      <c r="M295" s="111"/>
      <c r="N295" s="111"/>
      <c r="O295" s="1092"/>
      <c r="P295" s="1093"/>
      <c r="Q295" s="1050"/>
      <c r="R295" s="1050"/>
      <c r="S295" s="1091"/>
      <c r="T295" s="111"/>
      <c r="U295" s="111"/>
      <c r="V295" s="111"/>
      <c r="W295" s="288"/>
      <c r="X295" s="111"/>
    </row>
    <row r="296" spans="1:27">
      <c r="A296" s="1091"/>
      <c r="B296" s="111"/>
      <c r="C296" s="111"/>
      <c r="D296" s="111"/>
      <c r="E296" s="111"/>
      <c r="F296" s="1092"/>
      <c r="G296" s="1093"/>
      <c r="H296" s="1050"/>
      <c r="I296" s="1050"/>
      <c r="J296" s="1091"/>
      <c r="K296" s="111"/>
      <c r="L296" s="111"/>
      <c r="M296" s="111"/>
      <c r="N296" s="111"/>
      <c r="O296" s="1092"/>
      <c r="P296" s="1093"/>
      <c r="Q296" s="1050"/>
      <c r="R296" s="1050"/>
      <c r="S296" s="1091"/>
      <c r="T296" s="111"/>
      <c r="U296" s="111"/>
      <c r="V296" s="111"/>
      <c r="W296" s="288"/>
      <c r="X296" s="111"/>
    </row>
    <row r="297" spans="1:27">
      <c r="A297" s="1091"/>
      <c r="B297" s="111"/>
      <c r="C297" s="111"/>
      <c r="D297" s="111"/>
      <c r="E297" s="111"/>
      <c r="F297" s="1092"/>
      <c r="G297" s="1093"/>
      <c r="H297" s="1050"/>
      <c r="I297" s="1050"/>
      <c r="J297" s="1091"/>
      <c r="K297" s="111"/>
      <c r="L297" s="111"/>
      <c r="M297" s="111"/>
      <c r="N297" s="111"/>
      <c r="O297" s="1092"/>
      <c r="P297" s="1093"/>
      <c r="Q297" s="1050"/>
      <c r="R297" s="1050"/>
      <c r="S297" s="1091"/>
      <c r="T297" s="111"/>
      <c r="U297" s="111"/>
      <c r="V297" s="111"/>
      <c r="W297" s="288"/>
      <c r="X297" s="111"/>
    </row>
    <row r="298" spans="1:27">
      <c r="A298" s="1091"/>
      <c r="B298" s="111"/>
      <c r="C298" s="111"/>
      <c r="D298" s="111"/>
      <c r="E298" s="111"/>
      <c r="F298" s="1092"/>
      <c r="G298" s="1093"/>
      <c r="H298" s="1050"/>
      <c r="I298" s="1050"/>
      <c r="J298" s="1091"/>
      <c r="K298" s="111"/>
      <c r="L298" s="111"/>
      <c r="M298" s="111"/>
      <c r="N298" s="111"/>
      <c r="O298" s="1092"/>
      <c r="P298" s="1093"/>
      <c r="Q298" s="1050"/>
      <c r="R298" s="1050"/>
      <c r="S298" s="1091"/>
      <c r="T298" s="111"/>
      <c r="U298" s="111"/>
      <c r="V298" s="111"/>
      <c r="W298" s="288"/>
      <c r="X298" s="111"/>
    </row>
    <row r="299" spans="1:27">
      <c r="A299" s="1091"/>
      <c r="B299" s="111"/>
      <c r="C299" s="111"/>
      <c r="D299" s="111"/>
      <c r="E299" s="111"/>
      <c r="F299" s="1092"/>
      <c r="G299" s="1093"/>
      <c r="H299" s="1050"/>
      <c r="I299" s="1050"/>
      <c r="J299" s="1091"/>
      <c r="K299" s="111"/>
      <c r="L299" s="111"/>
      <c r="M299" s="111"/>
      <c r="N299" s="111"/>
      <c r="O299" s="1092"/>
      <c r="P299" s="1093"/>
      <c r="Q299" s="1050"/>
      <c r="R299" s="1050"/>
      <c r="S299" s="1091"/>
      <c r="T299" s="111"/>
      <c r="U299" s="111"/>
      <c r="V299" s="111"/>
      <c r="W299" s="288"/>
      <c r="X299" s="111"/>
    </row>
    <row r="300" spans="1:27">
      <c r="A300" s="1091"/>
      <c r="B300" s="111"/>
      <c r="C300" s="111"/>
      <c r="D300" s="111"/>
      <c r="E300" s="111"/>
      <c r="F300" s="1092"/>
      <c r="G300" s="1093"/>
      <c r="H300" s="1050"/>
      <c r="I300" s="1050"/>
      <c r="J300" s="1091"/>
      <c r="K300" s="111"/>
      <c r="L300" s="111"/>
      <c r="M300" s="111"/>
      <c r="N300" s="111"/>
      <c r="O300" s="1092"/>
      <c r="P300" s="1093"/>
      <c r="Q300" s="1050"/>
      <c r="R300" s="1050"/>
      <c r="S300" s="1091"/>
      <c r="T300" s="111"/>
      <c r="U300" s="111"/>
      <c r="V300" s="111"/>
      <c r="W300" s="288"/>
      <c r="X300" s="111"/>
    </row>
    <row r="301" spans="1:27">
      <c r="A301" s="1091"/>
      <c r="B301" s="111"/>
      <c r="C301" s="111"/>
      <c r="D301" s="111"/>
      <c r="E301" s="111"/>
      <c r="F301" s="1092"/>
      <c r="G301" s="1093"/>
      <c r="H301" s="1050"/>
      <c r="I301" s="1050"/>
      <c r="J301" s="1091"/>
      <c r="K301" s="111"/>
      <c r="L301" s="111"/>
      <c r="M301" s="111"/>
      <c r="N301" s="111"/>
      <c r="O301" s="1092"/>
      <c r="P301" s="1093"/>
      <c r="Q301" s="1050"/>
      <c r="R301" s="1050"/>
      <c r="S301" s="1091"/>
      <c r="T301" s="111"/>
      <c r="U301" s="111"/>
      <c r="V301" s="111"/>
      <c r="W301" s="288"/>
      <c r="X301" s="111"/>
    </row>
    <row r="302" spans="1:27">
      <c r="A302" s="1091"/>
      <c r="B302" s="111"/>
      <c r="C302" s="111"/>
      <c r="D302" s="111"/>
      <c r="E302" s="111"/>
      <c r="F302" s="1092"/>
      <c r="G302" s="1093"/>
      <c r="H302" s="1050"/>
      <c r="I302" s="1050"/>
      <c r="J302" s="1091"/>
      <c r="K302" s="111"/>
      <c r="L302" s="111"/>
      <c r="M302" s="111"/>
      <c r="N302" s="111"/>
      <c r="O302" s="1092"/>
      <c r="P302" s="1093"/>
      <c r="Q302" s="1050"/>
      <c r="R302" s="1050"/>
      <c r="S302" s="1091"/>
      <c r="T302" s="111"/>
      <c r="U302" s="111"/>
      <c r="V302" s="111"/>
      <c r="W302" s="288"/>
      <c r="X302" s="111"/>
    </row>
    <row r="303" spans="1:27">
      <c r="A303" s="1091"/>
      <c r="B303" s="111"/>
      <c r="C303" s="111"/>
      <c r="D303" s="111"/>
      <c r="E303" s="111"/>
      <c r="F303" s="1092"/>
      <c r="G303" s="1093"/>
      <c r="H303" s="1050"/>
      <c r="I303" s="1050"/>
      <c r="J303" s="1091"/>
      <c r="K303" s="111"/>
      <c r="L303" s="111"/>
      <c r="M303" s="111"/>
      <c r="N303" s="111"/>
      <c r="O303" s="1092"/>
      <c r="P303" s="1093"/>
      <c r="Q303" s="1050"/>
      <c r="R303" s="1050"/>
      <c r="S303" s="1091"/>
      <c r="T303" s="111"/>
      <c r="U303" s="111"/>
      <c r="V303" s="111"/>
      <c r="W303" s="288"/>
      <c r="X303" s="111"/>
    </row>
    <row r="304" spans="1:27">
      <c r="A304" s="1091"/>
      <c r="B304" s="111"/>
      <c r="C304" s="111"/>
      <c r="D304" s="111"/>
      <c r="E304" s="111"/>
      <c r="F304" s="1092"/>
      <c r="G304" s="1093"/>
      <c r="H304" s="1050"/>
      <c r="I304" s="1050"/>
      <c r="J304" s="1091"/>
      <c r="K304" s="111"/>
      <c r="L304" s="111"/>
      <c r="M304" s="111"/>
      <c r="N304" s="111"/>
      <c r="O304" s="1092"/>
      <c r="P304" s="1093"/>
      <c r="Q304" s="1050"/>
      <c r="R304" s="1050"/>
      <c r="S304" s="1091"/>
      <c r="T304" s="111"/>
      <c r="U304" s="111"/>
      <c r="V304" s="111"/>
      <c r="W304" s="288"/>
      <c r="X304" s="111"/>
    </row>
    <row r="305" spans="1:24">
      <c r="A305" s="1091"/>
      <c r="B305" s="111"/>
      <c r="C305" s="111"/>
      <c r="D305" s="111"/>
      <c r="E305" s="111"/>
      <c r="F305" s="1092"/>
      <c r="G305" s="1093"/>
      <c r="H305" s="1050"/>
      <c r="I305" s="1050"/>
      <c r="J305" s="1091"/>
      <c r="K305" s="111"/>
      <c r="L305" s="111"/>
      <c r="M305" s="111"/>
      <c r="N305" s="111"/>
      <c r="O305" s="1092"/>
      <c r="P305" s="1093"/>
      <c r="Q305" s="1050"/>
      <c r="R305" s="1050"/>
      <c r="S305" s="1091"/>
      <c r="T305" s="111"/>
      <c r="U305" s="111"/>
      <c r="V305" s="111"/>
      <c r="W305" s="288"/>
      <c r="X305" s="111"/>
    </row>
    <row r="306" spans="1:24">
      <c r="A306" s="1091"/>
      <c r="B306" s="111"/>
      <c r="C306" s="111"/>
      <c r="D306" s="111"/>
      <c r="E306" s="111"/>
      <c r="F306" s="1092"/>
      <c r="G306" s="1093"/>
      <c r="H306" s="1050"/>
      <c r="I306" s="1050"/>
      <c r="J306" s="1091"/>
      <c r="K306" s="111"/>
      <c r="L306" s="111"/>
      <c r="M306" s="111"/>
      <c r="N306" s="111"/>
      <c r="O306" s="1092"/>
      <c r="P306" s="1093"/>
      <c r="Q306" s="1050"/>
      <c r="R306" s="1050"/>
      <c r="S306" s="1091"/>
      <c r="T306" s="111"/>
      <c r="U306" s="111"/>
      <c r="V306" s="111"/>
      <c r="W306" s="288"/>
      <c r="X306" s="111"/>
    </row>
    <row r="307" spans="1:24">
      <c r="A307" s="1091"/>
      <c r="B307" s="111"/>
      <c r="C307" s="111"/>
      <c r="D307" s="111"/>
      <c r="E307" s="111"/>
      <c r="F307" s="1092"/>
      <c r="G307" s="1093"/>
      <c r="H307" s="1050"/>
      <c r="I307" s="1050"/>
      <c r="J307" s="1091"/>
      <c r="K307" s="111"/>
      <c r="L307" s="111"/>
      <c r="M307" s="111"/>
      <c r="N307" s="111"/>
      <c r="O307" s="1092"/>
      <c r="P307" s="1093"/>
      <c r="Q307" s="1050"/>
      <c r="R307" s="1050"/>
      <c r="S307" s="1091"/>
      <c r="T307" s="111"/>
      <c r="U307" s="111"/>
      <c r="V307" s="111"/>
      <c r="W307" s="288"/>
      <c r="X307" s="111"/>
    </row>
    <row r="308" spans="1:24">
      <c r="A308" s="1091"/>
      <c r="B308" s="111"/>
      <c r="C308" s="111"/>
      <c r="D308" s="111"/>
      <c r="E308" s="111"/>
      <c r="F308" s="1092"/>
      <c r="G308" s="1093"/>
      <c r="H308" s="1050"/>
      <c r="I308" s="1050"/>
      <c r="J308" s="1091"/>
      <c r="K308" s="111"/>
      <c r="L308" s="111"/>
      <c r="M308" s="111"/>
      <c r="N308" s="111"/>
      <c r="O308" s="1092"/>
      <c r="P308" s="1093"/>
      <c r="Q308" s="1050"/>
      <c r="R308" s="1050"/>
      <c r="S308" s="1091"/>
      <c r="T308" s="111"/>
      <c r="U308" s="111"/>
      <c r="V308" s="111"/>
      <c r="W308" s="288"/>
      <c r="X308" s="111"/>
    </row>
    <row r="309" spans="1:24">
      <c r="A309" s="1091"/>
      <c r="B309" s="111"/>
      <c r="C309" s="111"/>
      <c r="D309" s="111"/>
      <c r="E309" s="111"/>
      <c r="F309" s="1092"/>
      <c r="G309" s="1093"/>
      <c r="H309" s="1050"/>
      <c r="I309" s="1050"/>
      <c r="J309" s="1091"/>
      <c r="K309" s="111"/>
      <c r="L309" s="111"/>
      <c r="M309" s="111"/>
      <c r="N309" s="111"/>
      <c r="O309" s="1092"/>
      <c r="P309" s="1093"/>
      <c r="Q309" s="1050"/>
      <c r="R309" s="1050"/>
      <c r="S309" s="1091"/>
      <c r="T309" s="111"/>
      <c r="U309" s="111"/>
      <c r="V309" s="111"/>
      <c r="W309" s="288"/>
      <c r="X309" s="111"/>
    </row>
    <row r="310" spans="1:24">
      <c r="A310" s="1091"/>
      <c r="B310" s="111"/>
      <c r="C310" s="111"/>
      <c r="D310" s="111"/>
      <c r="E310" s="111"/>
      <c r="F310" s="1092"/>
      <c r="G310" s="1093"/>
      <c r="H310" s="1050"/>
      <c r="I310" s="1050"/>
      <c r="J310" s="1091"/>
      <c r="K310" s="111"/>
      <c r="L310" s="111"/>
      <c r="M310" s="111"/>
      <c r="N310" s="111"/>
      <c r="O310" s="1092"/>
      <c r="P310" s="1093"/>
      <c r="Q310" s="1050"/>
      <c r="R310" s="1050"/>
      <c r="S310" s="1091"/>
      <c r="T310" s="111"/>
      <c r="U310" s="111"/>
      <c r="V310" s="111"/>
      <c r="W310" s="288"/>
      <c r="X310" s="111"/>
    </row>
    <row r="311" spans="1:24">
      <c r="A311" s="1091"/>
      <c r="B311" s="111"/>
      <c r="C311" s="111"/>
      <c r="D311" s="111"/>
      <c r="E311" s="111"/>
      <c r="F311" s="1092"/>
      <c r="G311" s="1093"/>
      <c r="H311" s="1050"/>
      <c r="I311" s="1050"/>
      <c r="J311" s="1091"/>
      <c r="K311" s="111"/>
      <c r="L311" s="111"/>
      <c r="M311" s="111"/>
      <c r="N311" s="111"/>
      <c r="O311" s="1092"/>
      <c r="P311" s="1093"/>
      <c r="Q311" s="1050"/>
      <c r="R311" s="1050"/>
      <c r="S311" s="1091"/>
      <c r="T311" s="111"/>
      <c r="U311" s="111"/>
      <c r="V311" s="111"/>
      <c r="W311" s="288"/>
      <c r="X311" s="111"/>
    </row>
    <row r="312" spans="1:24">
      <c r="A312" s="1091"/>
      <c r="B312" s="111"/>
      <c r="C312" s="111"/>
      <c r="D312" s="111"/>
      <c r="E312" s="111"/>
      <c r="F312" s="1092"/>
      <c r="G312" s="1093"/>
      <c r="H312" s="1050"/>
      <c r="I312" s="1050"/>
      <c r="J312" s="1091"/>
      <c r="K312" s="111"/>
      <c r="L312" s="111"/>
      <c r="M312" s="111"/>
      <c r="N312" s="111"/>
      <c r="O312" s="1092"/>
      <c r="P312" s="1093"/>
      <c r="Q312" s="1050"/>
      <c r="R312" s="1050"/>
      <c r="S312" s="1091"/>
      <c r="T312" s="111"/>
      <c r="U312" s="111"/>
      <c r="V312" s="111"/>
      <c r="W312" s="288"/>
      <c r="X312" s="111"/>
    </row>
    <row r="313" spans="1:24">
      <c r="A313" s="1091"/>
      <c r="B313" s="111"/>
      <c r="C313" s="111"/>
      <c r="D313" s="111"/>
      <c r="E313" s="111"/>
      <c r="F313" s="1092"/>
      <c r="G313" s="1093"/>
      <c r="H313" s="1050"/>
      <c r="I313" s="1050"/>
      <c r="J313" s="1091"/>
      <c r="K313" s="111"/>
      <c r="L313" s="111"/>
      <c r="M313" s="111"/>
      <c r="N313" s="111"/>
      <c r="O313" s="1092"/>
      <c r="P313" s="1093"/>
      <c r="Q313" s="1050"/>
      <c r="R313" s="1050"/>
      <c r="S313" s="1091"/>
      <c r="T313" s="111"/>
      <c r="U313" s="111"/>
      <c r="V313" s="111"/>
      <c r="W313" s="288"/>
      <c r="X313" s="111"/>
    </row>
    <row r="314" spans="1:24">
      <c r="A314" s="1091"/>
      <c r="B314" s="111"/>
      <c r="C314" s="111"/>
      <c r="D314" s="111"/>
      <c r="E314" s="111"/>
      <c r="F314" s="1094"/>
      <c r="G314" s="1093"/>
      <c r="H314" s="1050"/>
      <c r="I314" s="1050"/>
      <c r="J314" s="1091"/>
      <c r="K314" s="111"/>
      <c r="L314" s="111"/>
      <c r="M314" s="111"/>
      <c r="N314" s="111"/>
      <c r="O314" s="1094"/>
      <c r="P314" s="1093"/>
      <c r="Q314" s="1050"/>
      <c r="R314" s="1050"/>
      <c r="S314" s="1091"/>
      <c r="T314" s="111"/>
      <c r="U314" s="111"/>
      <c r="V314" s="111"/>
      <c r="W314" s="288"/>
      <c r="X314" s="111"/>
    </row>
    <row r="315" spans="1:24">
      <c r="A315" s="1091"/>
      <c r="B315" s="111"/>
      <c r="C315" s="111"/>
      <c r="D315" s="111"/>
      <c r="E315" s="111"/>
      <c r="F315" s="1095"/>
      <c r="G315" s="1050"/>
      <c r="H315" s="1050"/>
      <c r="I315" s="1050"/>
      <c r="J315" s="1091"/>
      <c r="K315" s="111"/>
      <c r="L315" s="111"/>
      <c r="M315" s="111"/>
      <c r="N315" s="111"/>
      <c r="O315" s="1095"/>
      <c r="P315" s="1050"/>
      <c r="Q315" s="1050"/>
      <c r="R315" s="1050"/>
      <c r="S315" s="1091"/>
      <c r="T315" s="111"/>
      <c r="U315" s="111"/>
      <c r="V315" s="111"/>
      <c r="W315" s="288"/>
      <c r="X315" s="111"/>
    </row>
    <row r="316" spans="1:24">
      <c r="A316" s="1689" t="s">
        <v>8163</v>
      </c>
      <c r="B316" s="1690"/>
      <c r="C316" s="1690"/>
      <c r="D316" s="1690"/>
      <c r="E316" s="1691"/>
      <c r="F316" s="1095"/>
      <c r="G316" s="1050"/>
      <c r="H316" s="1050"/>
      <c r="I316" s="1050"/>
      <c r="J316" s="1689" t="s">
        <v>8163</v>
      </c>
      <c r="K316" s="1690"/>
      <c r="L316" s="1690"/>
      <c r="M316" s="1690"/>
      <c r="N316" s="1691"/>
      <c r="O316" s="1095"/>
      <c r="P316" s="1050"/>
      <c r="Q316" s="1050"/>
      <c r="R316" s="1050"/>
      <c r="S316" s="1689" t="s">
        <v>8163</v>
      </c>
      <c r="T316" s="1690"/>
      <c r="U316" s="1690"/>
      <c r="V316" s="1690"/>
      <c r="W316" s="1691"/>
      <c r="X316" s="111"/>
    </row>
    <row r="317" spans="1:24">
      <c r="A317" s="1692"/>
      <c r="B317" s="1693"/>
      <c r="C317" s="1693"/>
      <c r="D317" s="1693"/>
      <c r="E317" s="1694"/>
      <c r="F317" s="1095"/>
      <c r="G317" s="1050"/>
      <c r="H317" s="1050"/>
      <c r="I317" s="1050"/>
      <c r="J317" s="1692"/>
      <c r="K317" s="1693"/>
      <c r="L317" s="1693"/>
      <c r="M317" s="1693"/>
      <c r="N317" s="1694"/>
      <c r="O317" s="1095"/>
      <c r="P317" s="1050"/>
      <c r="Q317" s="1050"/>
      <c r="R317" s="1050"/>
      <c r="S317" s="1692"/>
      <c r="T317" s="1693"/>
      <c r="U317" s="1693"/>
      <c r="V317" s="1693"/>
      <c r="W317" s="1694"/>
      <c r="X317" s="111"/>
    </row>
    <row r="318" spans="1:24">
      <c r="A318" s="1683"/>
      <c r="B318" s="1684"/>
      <c r="C318" s="1684"/>
      <c r="D318" s="1684"/>
      <c r="E318" s="1685"/>
      <c r="F318" s="1095"/>
      <c r="G318" s="1050"/>
      <c r="H318" s="1050"/>
      <c r="I318" s="1050"/>
      <c r="J318" s="1683"/>
      <c r="K318" s="1684"/>
      <c r="L318" s="1684"/>
      <c r="M318" s="1684"/>
      <c r="N318" s="1685"/>
      <c r="O318" s="1095"/>
      <c r="P318" s="1050"/>
      <c r="Q318" s="1050"/>
      <c r="R318" s="1050"/>
      <c r="S318" s="1683"/>
      <c r="T318" s="1684"/>
      <c r="U318" s="1684"/>
      <c r="V318" s="1684"/>
      <c r="W318" s="1685"/>
      <c r="X318" s="111"/>
    </row>
    <row r="319" spans="1:24">
      <c r="A319" s="1683"/>
      <c r="B319" s="1684"/>
      <c r="C319" s="1684"/>
      <c r="D319" s="1684"/>
      <c r="E319" s="1685"/>
      <c r="F319" s="1095"/>
      <c r="G319" s="1050"/>
      <c r="H319" s="1050"/>
      <c r="I319" s="1050"/>
      <c r="J319" s="1683"/>
      <c r="K319" s="1684"/>
      <c r="L319" s="1684"/>
      <c r="M319" s="1684"/>
      <c r="N319" s="1685"/>
      <c r="O319" s="1095"/>
      <c r="P319" s="1050"/>
      <c r="Q319" s="1050"/>
      <c r="R319" s="1050"/>
      <c r="S319" s="1683"/>
      <c r="T319" s="1684"/>
      <c r="U319" s="1684"/>
      <c r="V319" s="1684"/>
      <c r="W319" s="1685"/>
      <c r="X319" s="111"/>
    </row>
    <row r="320" spans="1:24">
      <c r="A320" s="1686"/>
      <c r="B320" s="1687"/>
      <c r="C320" s="1687"/>
      <c r="D320" s="1687"/>
      <c r="E320" s="1688"/>
      <c r="F320" s="1095"/>
      <c r="G320" s="1050"/>
      <c r="H320" s="1050"/>
      <c r="I320" s="1050"/>
      <c r="J320" s="1686"/>
      <c r="K320" s="1687"/>
      <c r="L320" s="1687"/>
      <c r="M320" s="1687"/>
      <c r="N320" s="1688"/>
      <c r="O320" s="1095"/>
      <c r="P320" s="1050"/>
      <c r="Q320" s="1050"/>
      <c r="R320" s="1050"/>
      <c r="S320" s="1686"/>
      <c r="T320" s="1687"/>
      <c r="U320" s="1687"/>
      <c r="V320" s="1687"/>
      <c r="W320" s="1688"/>
      <c r="X320" s="111"/>
    </row>
    <row r="321" spans="1:27">
      <c r="X321" s="111"/>
    </row>
    <row r="322" spans="1:27">
      <c r="A322" s="1043" t="s">
        <v>8136</v>
      </c>
      <c r="B322" s="1682">
        <f>'IMPORT Wksht'!$F39</f>
        <v>0</v>
      </c>
      <c r="C322" s="1682"/>
      <c r="D322" s="1682"/>
      <c r="E322" s="1044" t="s">
        <v>8137</v>
      </c>
      <c r="F322" s="1045"/>
      <c r="G322" s="1046" t="e">
        <f>C325*C327*C329/1728/B326</f>
        <v>#DIV/0!</v>
      </c>
      <c r="H322" s="1047" t="e">
        <f>VLOOKUP(CONCATENATE(B327,"40H"),frghtnew,8,0)</f>
        <v>#N/A</v>
      </c>
      <c r="I322" s="1048" t="e">
        <f>'IMPORT Wksht'!#REF!</f>
        <v>#REF!</v>
      </c>
      <c r="J322" s="1043" t="s">
        <v>8136</v>
      </c>
      <c r="K322" s="1682">
        <f>'IMPORT Wksht'!$F40</f>
        <v>0</v>
      </c>
      <c r="L322" s="1682"/>
      <c r="M322" s="1682"/>
      <c r="N322" s="1044" t="s">
        <v>8137</v>
      </c>
      <c r="O322" s="1045"/>
      <c r="P322" s="1046" t="e">
        <f>L325*L327*L329/1728/K326</f>
        <v>#DIV/0!</v>
      </c>
      <c r="Q322" s="1047" t="e">
        <f>VLOOKUP(CONCATENATE(K327,"40H"),frghtnew,8,0)</f>
        <v>#N/A</v>
      </c>
      <c r="R322" s="1048" t="e">
        <f>'IMPORT Wksht'!#REF!</f>
        <v>#REF!</v>
      </c>
      <c r="S322" s="1043" t="s">
        <v>8136</v>
      </c>
      <c r="T322" s="1682">
        <f>'IMPORT Wksht'!$F41</f>
        <v>0</v>
      </c>
      <c r="U322" s="1682"/>
      <c r="V322" s="1682"/>
      <c r="W322" s="1044" t="s">
        <v>8137</v>
      </c>
      <c r="X322" s="1049"/>
      <c r="Y322" s="1050" t="e">
        <f>U325*U327*U329/1728/T326</f>
        <v>#DIV/0!</v>
      </c>
      <c r="Z322" s="1051" t="e">
        <f>VLOOKUP(CONCATENATE(T327,"40H"),frghtnew,8,0)</f>
        <v>#N/A</v>
      </c>
      <c r="AA322" s="1052">
        <f>'IMPORT Wksht'!$AE41</f>
        <v>0</v>
      </c>
    </row>
    <row r="323" spans="1:27">
      <c r="A323" s="1053" t="s">
        <v>8138</v>
      </c>
      <c r="B323" s="1054">
        <f>'IMPORT Wksht'!$D$5</f>
        <v>0</v>
      </c>
      <c r="C323" s="1698">
        <f>'IMPORT Wksht'!$D$6</f>
        <v>0</v>
      </c>
      <c r="D323" s="1698"/>
      <c r="E323" s="1055">
        <f>IFERROR(G322*H322+E325*B328+E325*I322+I323*1/B326,0)</f>
        <v>0</v>
      </c>
      <c r="F323" s="1056"/>
      <c r="G323" s="494" t="s">
        <v>8139</v>
      </c>
      <c r="H323" s="494" t="s">
        <v>8140</v>
      </c>
      <c r="I323" s="1057">
        <v>1.05</v>
      </c>
      <c r="J323" s="1053" t="s">
        <v>8138</v>
      </c>
      <c r="K323" s="1054">
        <f>'IMPORT Wksht'!$D$5</f>
        <v>0</v>
      </c>
      <c r="L323" s="1698">
        <f>'IMPORT Wksht'!$D$6</f>
        <v>0</v>
      </c>
      <c r="M323" s="1698"/>
      <c r="N323" s="1055">
        <f>IFERROR(P322*Q322+N325*K328+N325*R322+R323*1/K326,0)</f>
        <v>0</v>
      </c>
      <c r="O323" s="1056"/>
      <c r="P323" s="494" t="s">
        <v>8139</v>
      </c>
      <c r="Q323" s="494" t="s">
        <v>8140</v>
      </c>
      <c r="R323" s="1057">
        <v>1.05</v>
      </c>
      <c r="S323" s="1053" t="s">
        <v>8138</v>
      </c>
      <c r="T323" s="1054">
        <f>'IMPORT Wksht'!$D$5</f>
        <v>0</v>
      </c>
      <c r="U323" s="1698">
        <f>'IMPORT Wksht'!$D$6</f>
        <v>0</v>
      </c>
      <c r="V323" s="1698"/>
      <c r="W323" s="1055">
        <f>IFERROR(Y322*Z322+W325*T328+W325*AA322+AA323*1/T326,0)</f>
        <v>0</v>
      </c>
      <c r="X323" s="1049"/>
      <c r="Y323" s="1058" t="s">
        <v>8139</v>
      </c>
      <c r="Z323" s="1058" t="s">
        <v>8140</v>
      </c>
      <c r="AA323" s="1059">
        <v>1.05</v>
      </c>
    </row>
    <row r="324" spans="1:27">
      <c r="A324" s="1053" t="s">
        <v>8141</v>
      </c>
      <c r="B324" s="1060">
        <f>'IMPORT Wksht'!$E39</f>
        <v>0</v>
      </c>
      <c r="C324" s="1061" t="s">
        <v>8142</v>
      </c>
      <c r="D324" s="1062" t="s">
        <v>8143</v>
      </c>
      <c r="E324" s="1063">
        <f>'IMPORT Wksht'!$K39</f>
        <v>0</v>
      </c>
      <c r="F324" s="1056"/>
      <c r="G324" s="1064" t="s">
        <v>8144</v>
      </c>
      <c r="H324" s="1064" t="s">
        <v>8145</v>
      </c>
      <c r="I324" s="447"/>
      <c r="J324" s="1053" t="s">
        <v>8141</v>
      </c>
      <c r="K324" s="1060">
        <f>'IMPORT Wksht'!$E40</f>
        <v>0</v>
      </c>
      <c r="L324" s="1061" t="s">
        <v>8142</v>
      </c>
      <c r="M324" s="1062" t="s">
        <v>8143</v>
      </c>
      <c r="N324" s="1063">
        <f>'IMPORT Wksht'!$K40</f>
        <v>0</v>
      </c>
      <c r="O324" s="1056"/>
      <c r="P324" s="1064" t="s">
        <v>8144</v>
      </c>
      <c r="Q324" s="1064" t="s">
        <v>8145</v>
      </c>
      <c r="S324" s="1053" t="s">
        <v>8141</v>
      </c>
      <c r="T324" s="1060">
        <f>'IMPORT Wksht'!$E41</f>
        <v>0</v>
      </c>
      <c r="U324" s="1061" t="s">
        <v>8142</v>
      </c>
      <c r="V324" s="1062" t="s">
        <v>8143</v>
      </c>
      <c r="W324" s="1063">
        <f>'IMPORT Wksht'!$K41</f>
        <v>0</v>
      </c>
      <c r="X324" s="1049"/>
      <c r="Y324" s="1065" t="s">
        <v>8144</v>
      </c>
      <c r="Z324" s="1065" t="s">
        <v>8145</v>
      </c>
      <c r="AA324" s="111"/>
    </row>
    <row r="325" spans="1:27">
      <c r="A325" s="1066" t="s">
        <v>8146</v>
      </c>
      <c r="B325" s="1067">
        <f>'IMPORT Wksht'!$N39</f>
        <v>0</v>
      </c>
      <c r="C325" s="1068">
        <f>'IMPORT Wksht'!$BA39</f>
        <v>0</v>
      </c>
      <c r="D325" s="1062" t="s">
        <v>8147</v>
      </c>
      <c r="E325" s="1069">
        <f>'IMPORT Wksht'!$X39</f>
        <v>0</v>
      </c>
      <c r="F325" s="1056"/>
      <c r="G325" s="1070" t="e">
        <f>G326-(E323*(1-(B328+I322)))</f>
        <v>#REF!</v>
      </c>
      <c r="H325" s="1071">
        <f>E325</f>
        <v>0</v>
      </c>
      <c r="I325" s="1072" t="e">
        <f>G322*H322+H325*B328+H325*I322+I323*1/B326</f>
        <v>#DIV/0!</v>
      </c>
      <c r="J325" s="1066" t="s">
        <v>8146</v>
      </c>
      <c r="K325" s="1067">
        <f>'IMPORT Wksht'!$N40</f>
        <v>0</v>
      </c>
      <c r="L325" s="1068">
        <f>'IMPORT Wksht'!$BA40</f>
        <v>0</v>
      </c>
      <c r="M325" s="1062" t="s">
        <v>8147</v>
      </c>
      <c r="N325" s="1069">
        <f>'IMPORT Wksht'!$X40</f>
        <v>0</v>
      </c>
      <c r="O325" s="1056"/>
      <c r="P325" s="1070" t="e">
        <f>P326-(N323*(1-(K328+R322)))</f>
        <v>#REF!</v>
      </c>
      <c r="Q325" s="1071">
        <f>N325</f>
        <v>0</v>
      </c>
      <c r="R325" s="1072" t="e">
        <f>P322*Q322+Q325*K328+Q325*R322+R323*1/K326</f>
        <v>#DIV/0!</v>
      </c>
      <c r="S325" s="1066" t="s">
        <v>8146</v>
      </c>
      <c r="T325" s="1067">
        <f>'IMPORT Wksht'!$N41</f>
        <v>0</v>
      </c>
      <c r="U325" s="1068">
        <f>'IMPORT Wksht'!$BA41</f>
        <v>0</v>
      </c>
      <c r="V325" s="1062" t="s">
        <v>8147</v>
      </c>
      <c r="W325" s="1069">
        <f>'IMPORT Wksht'!$X41</f>
        <v>0</v>
      </c>
      <c r="X325" s="1049"/>
      <c r="Y325" s="1073">
        <f>Y326-(W323*(1-(T328+AA322)))</f>
        <v>0</v>
      </c>
      <c r="Z325" s="1074">
        <f>W325</f>
        <v>0</v>
      </c>
      <c r="AA325" s="1075" t="e">
        <f>Y322*Z322+Z325*T328+Z325*AA322+AA323*1/T326</f>
        <v>#DIV/0!</v>
      </c>
    </row>
    <row r="326" spans="1:27">
      <c r="A326" s="1066" t="s">
        <v>8148</v>
      </c>
      <c r="B326" s="1067">
        <f>'IMPORT Wksht'!$O39</f>
        <v>0</v>
      </c>
      <c r="C326" s="1061" t="s">
        <v>8149</v>
      </c>
      <c r="D326" s="1062" t="s">
        <v>8150</v>
      </c>
      <c r="E326" s="1069">
        <f>'IMPORT Wksht'!$AM$39</f>
        <v>0</v>
      </c>
      <c r="F326" s="1056"/>
      <c r="G326" s="1057">
        <f>G327*(1-G329)</f>
        <v>0</v>
      </c>
      <c r="H326" s="1057" t="e">
        <f>H325+I325</f>
        <v>#DIV/0!</v>
      </c>
      <c r="I326" s="1076" t="s">
        <v>8151</v>
      </c>
      <c r="J326" s="1066" t="s">
        <v>8148</v>
      </c>
      <c r="K326" s="1067">
        <f>'IMPORT Wksht'!$O40</f>
        <v>0</v>
      </c>
      <c r="L326" s="1061" t="s">
        <v>8149</v>
      </c>
      <c r="M326" s="1062" t="s">
        <v>8150</v>
      </c>
      <c r="N326" s="1069">
        <f>'IMPORT Wksht'!$AM$40</f>
        <v>0</v>
      </c>
      <c r="O326" s="1056"/>
      <c r="P326" s="1057">
        <f>P327*(1-P329)</f>
        <v>0</v>
      </c>
      <c r="Q326" s="1057" t="e">
        <f>Q325+R325</f>
        <v>#DIV/0!</v>
      </c>
      <c r="R326" s="1076" t="s">
        <v>8151</v>
      </c>
      <c r="S326" s="1066" t="s">
        <v>8148</v>
      </c>
      <c r="T326" s="1067">
        <f>'IMPORT Wksht'!$O41</f>
        <v>0</v>
      </c>
      <c r="U326" s="1061" t="s">
        <v>8149</v>
      </c>
      <c r="V326" s="1062" t="s">
        <v>8150</v>
      </c>
      <c r="W326" s="1069">
        <f>'IMPORT Wksht'!$AM$41</f>
        <v>0</v>
      </c>
      <c r="X326" s="1049"/>
      <c r="Y326" s="1059">
        <f>Y327*(1-Y329)</f>
        <v>0</v>
      </c>
      <c r="Z326" s="1059" t="e">
        <f>Z325+AA325</f>
        <v>#DIV/0!</v>
      </c>
      <c r="AA326" s="1077" t="s">
        <v>8151</v>
      </c>
    </row>
    <row r="327" spans="1:27">
      <c r="A327" s="1053" t="s">
        <v>8152</v>
      </c>
      <c r="B327" s="1078">
        <f>'IMPORT Wksht'!$T39</f>
        <v>0</v>
      </c>
      <c r="C327" s="1068">
        <f>'IMPORT Wksht'!$BB39</f>
        <v>0</v>
      </c>
      <c r="D327" s="1062" t="s">
        <v>8153</v>
      </c>
      <c r="E327" s="1069">
        <f>'IMPORT Wksht'!$AO39</f>
        <v>0</v>
      </c>
      <c r="F327" s="1056"/>
      <c r="G327" s="1071">
        <f>E327</f>
        <v>0</v>
      </c>
      <c r="H327" s="1070" t="e">
        <f>IF(I327="N",ROUND(H326/(1-H329),0)-0.01,ROUNDUP(H326/(1-H329),0)-0.01)</f>
        <v>#DIV/0!</v>
      </c>
      <c r="I327" s="504" t="s">
        <v>1578</v>
      </c>
      <c r="J327" s="1053" t="s">
        <v>8152</v>
      </c>
      <c r="K327" s="1078">
        <f>'IMPORT Wksht'!$T40</f>
        <v>0</v>
      </c>
      <c r="L327" s="1068">
        <f>'IMPORT Wksht'!$BB40</f>
        <v>0</v>
      </c>
      <c r="M327" s="1062" t="s">
        <v>8153</v>
      </c>
      <c r="N327" s="1069">
        <f>'IMPORT Wksht'!$AO40</f>
        <v>0</v>
      </c>
      <c r="O327" s="1056"/>
      <c r="P327" s="1079">
        <f>N327</f>
        <v>0</v>
      </c>
      <c r="Q327" s="1070" t="e">
        <f>IF(R327="N",ROUND(Q326/(1-Q329),0)-0.01,ROUNDUP(Q326/(1-Q329),0)-0.01)</f>
        <v>#DIV/0!</v>
      </c>
      <c r="R327" s="504" t="s">
        <v>1578</v>
      </c>
      <c r="S327" s="1053" t="s">
        <v>8152</v>
      </c>
      <c r="T327" s="1078">
        <f>'IMPORT Wksht'!$T41</f>
        <v>0</v>
      </c>
      <c r="U327" s="1068">
        <f>'IMPORT Wksht'!$BB41</f>
        <v>0</v>
      </c>
      <c r="V327" s="1062" t="s">
        <v>8153</v>
      </c>
      <c r="W327" s="1069">
        <f>'IMPORT Wksht'!$AO41</f>
        <v>0</v>
      </c>
      <c r="X327" s="1049"/>
      <c r="Y327" s="1080">
        <f>W327</f>
        <v>0</v>
      </c>
      <c r="Z327" s="1073" t="e">
        <f>IF(AA327="N",ROUND(Z326/(1-Z329),0)-0.01,ROUNDUP(Z326/(1-Z329),0)-0.01)</f>
        <v>#DIV/0!</v>
      </c>
      <c r="AA327" s="1081" t="s">
        <v>1578</v>
      </c>
    </row>
    <row r="328" spans="1:27">
      <c r="A328" s="1066" t="s">
        <v>8154</v>
      </c>
      <c r="B328" s="1082">
        <f>'IMPORT Wksht'!$AE39</f>
        <v>0</v>
      </c>
      <c r="C328" s="1061" t="s">
        <v>8155</v>
      </c>
      <c r="D328" s="1062" t="s">
        <v>8156</v>
      </c>
      <c r="E328" s="1069">
        <f>'IMPORT Wksht'!$AN39</f>
        <v>0</v>
      </c>
      <c r="F328" s="1056"/>
      <c r="J328" s="1066" t="s">
        <v>8154</v>
      </c>
      <c r="K328" s="1082">
        <f>'IMPORT Wksht'!$AE40</f>
        <v>0</v>
      </c>
      <c r="L328" s="1061" t="s">
        <v>8155</v>
      </c>
      <c r="M328" s="1062" t="s">
        <v>8156</v>
      </c>
      <c r="N328" s="1069">
        <f>'IMPORT Wksht'!$AN40</f>
        <v>0</v>
      </c>
      <c r="O328" s="1056"/>
      <c r="S328" s="1066" t="s">
        <v>8154</v>
      </c>
      <c r="T328" s="1082">
        <f>'IMPORT Wksht'!$AE41</f>
        <v>0</v>
      </c>
      <c r="U328" s="1061" t="s">
        <v>8155</v>
      </c>
      <c r="V328" s="1062" t="s">
        <v>8156</v>
      </c>
      <c r="W328" s="1069">
        <f>'IMPORT Wksht'!$AN41</f>
        <v>0</v>
      </c>
    </row>
    <row r="329" spans="1:27">
      <c r="A329" s="1066" t="s">
        <v>8157</v>
      </c>
      <c r="B329" s="1067">
        <f>'IMPORT Wksht'!$BP39</f>
        <v>0</v>
      </c>
      <c r="C329" s="1068">
        <f>'IMPORT Wksht'!$BC39</f>
        <v>0</v>
      </c>
      <c r="D329" s="1062" t="s">
        <v>8158</v>
      </c>
      <c r="E329" s="1083" t="str">
        <f>IFERROR((E327-E326)/E327,"")</f>
        <v/>
      </c>
      <c r="F329" s="1056"/>
      <c r="G329" s="1084">
        <v>0.62</v>
      </c>
      <c r="H329" s="1084">
        <v>0.62</v>
      </c>
      <c r="I329" s="447"/>
      <c r="J329" s="1066" t="s">
        <v>8157</v>
      </c>
      <c r="K329" s="1067">
        <f>'IMPORT Wksht'!$BP40</f>
        <v>0</v>
      </c>
      <c r="L329" s="1068">
        <f>'IMPORT Wksht'!$BC40</f>
        <v>0</v>
      </c>
      <c r="M329" s="1062" t="s">
        <v>8158</v>
      </c>
      <c r="N329" s="1083" t="str">
        <f>IFERROR((N327-N326)/N327,"")</f>
        <v/>
      </c>
      <c r="O329" s="1056"/>
      <c r="P329" s="1084">
        <v>0.62</v>
      </c>
      <c r="Q329" s="1084">
        <v>0.62</v>
      </c>
      <c r="S329" s="1066" t="s">
        <v>8157</v>
      </c>
      <c r="T329" s="1067">
        <f>'IMPORT Wksht'!$BP41</f>
        <v>0</v>
      </c>
      <c r="U329" s="1068">
        <f>'IMPORT Wksht'!$BC41</f>
        <v>0</v>
      </c>
      <c r="V329" s="1062" t="s">
        <v>8158</v>
      </c>
      <c r="W329" s="1083" t="str">
        <f>IFERROR((W327-W326)/W327,"")</f>
        <v/>
      </c>
      <c r="X329" s="1049"/>
      <c r="Y329" s="1085">
        <v>0.62</v>
      </c>
      <c r="Z329" s="1085">
        <v>0.62</v>
      </c>
      <c r="AA329" s="111"/>
    </row>
    <row r="330" spans="1:27">
      <c r="A330" s="1066" t="s">
        <v>8159</v>
      </c>
      <c r="B330" s="1054">
        <f>'IMPORT Wksht'!$BN39</f>
        <v>0</v>
      </c>
      <c r="C330" s="1054"/>
      <c r="D330" s="1062" t="s">
        <v>8160</v>
      </c>
      <c r="E330" s="1054">
        <f>'IMPORT Wksht'!$BM39</f>
        <v>0</v>
      </c>
      <c r="F330" s="1056"/>
      <c r="G330" s="1086"/>
      <c r="H330" s="537" t="e">
        <f>(H327-H326)/H327</f>
        <v>#DIV/0!</v>
      </c>
      <c r="I330" s="447"/>
      <c r="J330" s="1066" t="s">
        <v>8159</v>
      </c>
      <c r="K330" s="1054">
        <f>'IMPORT Wksht'!$BN40</f>
        <v>0</v>
      </c>
      <c r="L330" s="1054"/>
      <c r="M330" s="1062" t="s">
        <v>8160</v>
      </c>
      <c r="N330" s="1054">
        <f>'IMPORT Wksht'!$BM40</f>
        <v>0</v>
      </c>
      <c r="O330" s="1056"/>
      <c r="P330" s="926"/>
      <c r="Q330" s="537" t="e">
        <f>(Q327-Q326)/Q327</f>
        <v>#DIV/0!</v>
      </c>
      <c r="S330" s="1066" t="s">
        <v>8159</v>
      </c>
      <c r="T330" s="1054">
        <f>'IMPORT Wksht'!$BN41</f>
        <v>0</v>
      </c>
      <c r="U330" s="1054"/>
      <c r="V330" s="1062" t="s">
        <v>8160</v>
      </c>
      <c r="W330" s="1054">
        <f>'IMPORT Wksht'!$BM41</f>
        <v>0</v>
      </c>
      <c r="X330" s="1049"/>
      <c r="Y330" s="1087"/>
      <c r="Z330" s="1088" t="e">
        <f>(Z327-Z326)/Z327</f>
        <v>#DIV/0!</v>
      </c>
      <c r="AA330" s="111"/>
    </row>
    <row r="331" spans="1:27">
      <c r="A331" s="1695" t="s">
        <v>8161</v>
      </c>
      <c r="B331" s="1696"/>
      <c r="C331" s="1696"/>
      <c r="D331" s="1696"/>
      <c r="E331" s="1697"/>
      <c r="F331" s="1056"/>
      <c r="G331" s="1050"/>
      <c r="H331" s="1050"/>
      <c r="I331" s="1050"/>
      <c r="J331" s="1695" t="s">
        <v>8161</v>
      </c>
      <c r="K331" s="1696"/>
      <c r="L331" s="1696"/>
      <c r="M331" s="1696"/>
      <c r="N331" s="1697"/>
      <c r="O331" s="1056"/>
      <c r="P331" s="1050"/>
      <c r="Q331" s="1050"/>
      <c r="R331" s="1050"/>
      <c r="S331" s="1695" t="s">
        <v>8161</v>
      </c>
      <c r="T331" s="1696"/>
      <c r="U331" s="1696"/>
      <c r="V331" s="1696"/>
      <c r="W331" s="1697"/>
      <c r="X331" s="111"/>
    </row>
    <row r="332" spans="1:27">
      <c r="A332" s="1679" t="s">
        <v>8162</v>
      </c>
      <c r="B332" s="1680"/>
      <c r="C332" s="1680"/>
      <c r="D332" s="1680"/>
      <c r="E332" s="1681"/>
      <c r="F332" s="1089"/>
      <c r="G332" s="1090"/>
      <c r="H332" s="1090"/>
      <c r="I332" s="1090"/>
      <c r="J332" s="1679" t="s">
        <v>8162</v>
      </c>
      <c r="K332" s="1680"/>
      <c r="L332" s="1680"/>
      <c r="M332" s="1680"/>
      <c r="N332" s="1681"/>
      <c r="O332" s="1089"/>
      <c r="P332" s="1090"/>
      <c r="Q332" s="1090"/>
      <c r="R332" s="1090"/>
      <c r="S332" s="1679" t="s">
        <v>8162</v>
      </c>
      <c r="T332" s="1680"/>
      <c r="U332" s="1680"/>
      <c r="V332" s="1680"/>
      <c r="W332" s="1681"/>
      <c r="X332" s="111"/>
    </row>
    <row r="333" spans="1:27">
      <c r="A333" s="1091" t="str">
        <f>CONCATENATE("Line ",'IMPORT Wksht'!$A$39)</f>
        <v>Line 25</v>
      </c>
      <c r="B333" s="111"/>
      <c r="C333" s="111"/>
      <c r="D333" s="111"/>
      <c r="E333" s="111"/>
      <c r="F333" s="1092"/>
      <c r="G333" s="1093"/>
      <c r="H333" s="1050"/>
      <c r="I333" s="1050"/>
      <c r="J333" s="1091" t="str">
        <f>CONCATENATE("Line ",'IMPORT Wksht'!$A$40)</f>
        <v>Line 26</v>
      </c>
      <c r="K333" s="111"/>
      <c r="L333" s="111"/>
      <c r="M333" s="111"/>
      <c r="N333" s="111"/>
      <c r="O333" s="1092"/>
      <c r="P333" s="1093"/>
      <c r="Q333" s="1050"/>
      <c r="R333" s="1050"/>
      <c r="S333" s="1091" t="str">
        <f>CONCATENATE("Line ",'IMPORT Wksht'!$A$41)</f>
        <v>Line 27</v>
      </c>
      <c r="T333" s="111"/>
      <c r="U333" s="111"/>
      <c r="V333" s="111"/>
      <c r="W333" s="288"/>
      <c r="X333" s="111"/>
    </row>
    <row r="334" spans="1:27">
      <c r="A334" s="1091"/>
      <c r="B334" s="111"/>
      <c r="C334" s="111"/>
      <c r="D334" s="111"/>
      <c r="E334" s="111"/>
      <c r="F334" s="1092"/>
      <c r="G334" s="1093"/>
      <c r="H334" s="1050"/>
      <c r="I334" s="1050"/>
      <c r="J334" s="1091"/>
      <c r="K334" s="111"/>
      <c r="L334" s="111"/>
      <c r="M334" s="111"/>
      <c r="N334" s="111"/>
      <c r="O334" s="1092"/>
      <c r="P334" s="1093"/>
      <c r="Q334" s="1050"/>
      <c r="R334" s="1050"/>
      <c r="S334" s="1091"/>
      <c r="T334" s="111"/>
      <c r="U334" s="111"/>
      <c r="V334" s="111"/>
      <c r="W334" s="288"/>
      <c r="X334" s="111"/>
    </row>
    <row r="335" spans="1:27">
      <c r="A335" s="1091"/>
      <c r="B335" s="111"/>
      <c r="C335" s="111"/>
      <c r="D335" s="111"/>
      <c r="E335" s="111"/>
      <c r="F335" s="1092"/>
      <c r="G335" s="1093"/>
      <c r="H335" s="1050"/>
      <c r="I335" s="1050"/>
      <c r="J335" s="1091"/>
      <c r="K335" s="111"/>
      <c r="L335" s="111"/>
      <c r="M335" s="111"/>
      <c r="N335" s="111"/>
      <c r="O335" s="1092"/>
      <c r="P335" s="1093"/>
      <c r="Q335" s="1050"/>
      <c r="R335" s="1050"/>
      <c r="S335" s="1091"/>
      <c r="T335" s="111"/>
      <c r="U335" s="111"/>
      <c r="V335" s="111"/>
      <c r="W335" s="288"/>
      <c r="X335" s="111"/>
    </row>
    <row r="336" spans="1:27">
      <c r="A336" s="1091"/>
      <c r="B336" s="111"/>
      <c r="C336" s="111"/>
      <c r="D336" s="111"/>
      <c r="E336" s="111"/>
      <c r="F336" s="1092"/>
      <c r="G336" s="1093"/>
      <c r="H336" s="1050"/>
      <c r="I336" s="1050"/>
      <c r="J336" s="1091"/>
      <c r="K336" s="111"/>
      <c r="L336" s="111"/>
      <c r="M336" s="111"/>
      <c r="N336" s="111"/>
      <c r="O336" s="1092"/>
      <c r="P336" s="1093"/>
      <c r="Q336" s="1050"/>
      <c r="R336" s="1050"/>
      <c r="S336" s="1091"/>
      <c r="T336" s="111"/>
      <c r="U336" s="111"/>
      <c r="V336" s="111"/>
      <c r="W336" s="288"/>
      <c r="X336" s="111"/>
    </row>
    <row r="337" spans="1:24">
      <c r="A337" s="1091"/>
      <c r="B337" s="111"/>
      <c r="C337" s="111"/>
      <c r="D337" s="111"/>
      <c r="E337" s="111"/>
      <c r="F337" s="1092"/>
      <c r="G337" s="1093"/>
      <c r="H337" s="1050"/>
      <c r="I337" s="1050"/>
      <c r="J337" s="1091"/>
      <c r="K337" s="111"/>
      <c r="L337" s="111"/>
      <c r="M337" s="111"/>
      <c r="N337" s="111"/>
      <c r="O337" s="1092"/>
      <c r="P337" s="1093"/>
      <c r="Q337" s="1050"/>
      <c r="R337" s="1050"/>
      <c r="S337" s="1091"/>
      <c r="T337" s="111"/>
      <c r="U337" s="111"/>
      <c r="V337" s="111"/>
      <c r="W337" s="288"/>
      <c r="X337" s="111"/>
    </row>
    <row r="338" spans="1:24">
      <c r="A338" s="1091"/>
      <c r="B338" s="111"/>
      <c r="C338" s="111"/>
      <c r="D338" s="111"/>
      <c r="E338" s="111"/>
      <c r="F338" s="1092"/>
      <c r="G338" s="1093"/>
      <c r="H338" s="1050"/>
      <c r="I338" s="1050"/>
      <c r="J338" s="1091"/>
      <c r="K338" s="111"/>
      <c r="L338" s="111"/>
      <c r="M338" s="111"/>
      <c r="N338" s="111"/>
      <c r="O338" s="1092"/>
      <c r="P338" s="1093"/>
      <c r="Q338" s="1050"/>
      <c r="R338" s="1050"/>
      <c r="S338" s="1091"/>
      <c r="T338" s="111"/>
      <c r="U338" s="111"/>
      <c r="V338" s="111"/>
      <c r="W338" s="288"/>
      <c r="X338" s="111"/>
    </row>
    <row r="339" spans="1:24">
      <c r="A339" s="1091"/>
      <c r="B339" s="111"/>
      <c r="C339" s="111"/>
      <c r="D339" s="111"/>
      <c r="E339" s="111"/>
      <c r="F339" s="1092"/>
      <c r="G339" s="1093"/>
      <c r="H339" s="1050"/>
      <c r="I339" s="1050"/>
      <c r="J339" s="1091"/>
      <c r="K339" s="111"/>
      <c r="L339" s="111"/>
      <c r="M339" s="111"/>
      <c r="N339" s="111"/>
      <c r="O339" s="1092"/>
      <c r="P339" s="1093"/>
      <c r="Q339" s="1050"/>
      <c r="R339" s="1050"/>
      <c r="S339" s="1091"/>
      <c r="T339" s="111"/>
      <c r="U339" s="111"/>
      <c r="V339" s="111"/>
      <c r="W339" s="288"/>
      <c r="X339" s="111"/>
    </row>
    <row r="340" spans="1:24">
      <c r="A340" s="1091"/>
      <c r="B340" s="111"/>
      <c r="C340" s="111"/>
      <c r="D340" s="111"/>
      <c r="E340" s="111"/>
      <c r="F340" s="1092"/>
      <c r="G340" s="1093"/>
      <c r="H340" s="1050"/>
      <c r="I340" s="1050"/>
      <c r="J340" s="1091"/>
      <c r="K340" s="111"/>
      <c r="L340" s="111"/>
      <c r="M340" s="111"/>
      <c r="N340" s="111"/>
      <c r="O340" s="1092"/>
      <c r="P340" s="1093"/>
      <c r="Q340" s="1050"/>
      <c r="R340" s="1050"/>
      <c r="S340" s="1091"/>
      <c r="T340" s="111"/>
      <c r="U340" s="111"/>
      <c r="V340" s="111"/>
      <c r="W340" s="288"/>
      <c r="X340" s="111"/>
    </row>
    <row r="341" spans="1:24">
      <c r="A341" s="1091"/>
      <c r="B341" s="111"/>
      <c r="C341" s="111"/>
      <c r="D341" s="111"/>
      <c r="E341" s="111"/>
      <c r="F341" s="1092"/>
      <c r="G341" s="1093"/>
      <c r="H341" s="1050"/>
      <c r="I341" s="1050"/>
      <c r="J341" s="1091"/>
      <c r="K341" s="111"/>
      <c r="L341" s="111"/>
      <c r="M341" s="111"/>
      <c r="N341" s="111"/>
      <c r="O341" s="1092"/>
      <c r="P341" s="1093"/>
      <c r="Q341" s="1050"/>
      <c r="R341" s="1050"/>
      <c r="S341" s="1091"/>
      <c r="T341" s="111"/>
      <c r="U341" s="111"/>
      <c r="V341" s="111"/>
      <c r="W341" s="288"/>
      <c r="X341" s="111"/>
    </row>
    <row r="342" spans="1:24">
      <c r="A342" s="1091"/>
      <c r="B342" s="111"/>
      <c r="C342" s="111"/>
      <c r="D342" s="111"/>
      <c r="E342" s="111"/>
      <c r="F342" s="1092"/>
      <c r="G342" s="1093"/>
      <c r="H342" s="1050"/>
      <c r="I342" s="1050"/>
      <c r="J342" s="1091"/>
      <c r="K342" s="111"/>
      <c r="L342" s="111"/>
      <c r="M342" s="111"/>
      <c r="N342" s="111"/>
      <c r="O342" s="1092"/>
      <c r="P342" s="1093"/>
      <c r="Q342" s="1050"/>
      <c r="R342" s="1050"/>
      <c r="S342" s="1091"/>
      <c r="T342" s="111"/>
      <c r="U342" s="111"/>
      <c r="V342" s="111"/>
      <c r="W342" s="288"/>
      <c r="X342" s="111"/>
    </row>
    <row r="343" spans="1:24">
      <c r="A343" s="1091"/>
      <c r="B343" s="111"/>
      <c r="C343" s="111"/>
      <c r="D343" s="111"/>
      <c r="E343" s="111"/>
      <c r="F343" s="1092"/>
      <c r="G343" s="1093"/>
      <c r="H343" s="1050"/>
      <c r="I343" s="1050"/>
      <c r="J343" s="1091"/>
      <c r="K343" s="111"/>
      <c r="L343" s="111"/>
      <c r="M343" s="111"/>
      <c r="N343" s="111"/>
      <c r="O343" s="1092"/>
      <c r="P343" s="1093"/>
      <c r="Q343" s="1050"/>
      <c r="R343" s="1050"/>
      <c r="S343" s="1091"/>
      <c r="T343" s="111"/>
      <c r="U343" s="111"/>
      <c r="V343" s="111"/>
      <c r="W343" s="288"/>
      <c r="X343" s="111"/>
    </row>
    <row r="344" spans="1:24">
      <c r="A344" s="1091"/>
      <c r="B344" s="111"/>
      <c r="C344" s="111"/>
      <c r="D344" s="111"/>
      <c r="E344" s="111"/>
      <c r="F344" s="1092"/>
      <c r="G344" s="1093"/>
      <c r="H344" s="1050"/>
      <c r="I344" s="1050"/>
      <c r="J344" s="1091"/>
      <c r="K344" s="111"/>
      <c r="L344" s="111"/>
      <c r="M344" s="111"/>
      <c r="N344" s="111"/>
      <c r="O344" s="1092"/>
      <c r="P344" s="1093"/>
      <c r="Q344" s="1050"/>
      <c r="R344" s="1050"/>
      <c r="S344" s="1091"/>
      <c r="T344" s="111"/>
      <c r="U344" s="111"/>
      <c r="V344" s="111"/>
      <c r="W344" s="288"/>
      <c r="X344" s="111"/>
    </row>
    <row r="345" spans="1:24">
      <c r="A345" s="1091"/>
      <c r="B345" s="111"/>
      <c r="C345" s="111"/>
      <c r="D345" s="111"/>
      <c r="E345" s="111"/>
      <c r="F345" s="1092"/>
      <c r="G345" s="1093"/>
      <c r="H345" s="1050"/>
      <c r="I345" s="1050"/>
      <c r="J345" s="1091"/>
      <c r="K345" s="111"/>
      <c r="L345" s="111"/>
      <c r="M345" s="111"/>
      <c r="N345" s="111"/>
      <c r="O345" s="1092"/>
      <c r="P345" s="1093"/>
      <c r="Q345" s="1050"/>
      <c r="R345" s="1050"/>
      <c r="S345" s="1091"/>
      <c r="T345" s="111"/>
      <c r="U345" s="111"/>
      <c r="V345" s="111"/>
      <c r="W345" s="288"/>
      <c r="X345" s="111"/>
    </row>
    <row r="346" spans="1:24">
      <c r="A346" s="1091"/>
      <c r="B346" s="111"/>
      <c r="C346" s="111"/>
      <c r="D346" s="111"/>
      <c r="E346" s="111"/>
      <c r="F346" s="1092"/>
      <c r="G346" s="1093"/>
      <c r="H346" s="1050"/>
      <c r="I346" s="1050"/>
      <c r="J346" s="1091"/>
      <c r="K346" s="111"/>
      <c r="L346" s="111"/>
      <c r="M346" s="111"/>
      <c r="N346" s="111"/>
      <c r="O346" s="1092"/>
      <c r="P346" s="1093"/>
      <c r="Q346" s="1050"/>
      <c r="R346" s="1050"/>
      <c r="S346" s="1091"/>
      <c r="T346" s="111"/>
      <c r="U346" s="111"/>
      <c r="V346" s="111"/>
      <c r="W346" s="288"/>
      <c r="X346" s="111"/>
    </row>
    <row r="347" spans="1:24">
      <c r="A347" s="1091"/>
      <c r="B347" s="111"/>
      <c r="C347" s="111"/>
      <c r="D347" s="111"/>
      <c r="E347" s="111"/>
      <c r="F347" s="1092"/>
      <c r="G347" s="1093"/>
      <c r="H347" s="1050"/>
      <c r="I347" s="1050"/>
      <c r="J347" s="1091"/>
      <c r="K347" s="111"/>
      <c r="L347" s="111"/>
      <c r="M347" s="111"/>
      <c r="N347" s="111"/>
      <c r="O347" s="1092"/>
      <c r="P347" s="1093"/>
      <c r="Q347" s="1050"/>
      <c r="R347" s="1050"/>
      <c r="S347" s="1091"/>
      <c r="T347" s="111"/>
      <c r="U347" s="111"/>
      <c r="V347" s="111"/>
      <c r="W347" s="288"/>
      <c r="X347" s="111"/>
    </row>
    <row r="348" spans="1:24">
      <c r="A348" s="1091"/>
      <c r="B348" s="111"/>
      <c r="C348" s="111"/>
      <c r="D348" s="111"/>
      <c r="E348" s="111"/>
      <c r="F348" s="1092"/>
      <c r="G348" s="1093"/>
      <c r="H348" s="1050"/>
      <c r="I348" s="1050"/>
      <c r="J348" s="1091"/>
      <c r="K348" s="111"/>
      <c r="L348" s="111"/>
      <c r="M348" s="111"/>
      <c r="N348" s="111"/>
      <c r="O348" s="1092"/>
      <c r="P348" s="1093"/>
      <c r="Q348" s="1050"/>
      <c r="R348" s="1050"/>
      <c r="S348" s="1091"/>
      <c r="T348" s="111"/>
      <c r="U348" s="111"/>
      <c r="V348" s="111"/>
      <c r="W348" s="288"/>
      <c r="X348" s="111"/>
    </row>
    <row r="349" spans="1:24">
      <c r="A349" s="1091"/>
      <c r="B349" s="111"/>
      <c r="C349" s="111"/>
      <c r="D349" s="111"/>
      <c r="E349" s="111"/>
      <c r="F349" s="1092"/>
      <c r="G349" s="1093"/>
      <c r="H349" s="1050"/>
      <c r="I349" s="1050"/>
      <c r="J349" s="1091"/>
      <c r="K349" s="111"/>
      <c r="L349" s="111"/>
      <c r="M349" s="111"/>
      <c r="N349" s="111"/>
      <c r="O349" s="1092"/>
      <c r="P349" s="1093"/>
      <c r="Q349" s="1050"/>
      <c r="R349" s="1050"/>
      <c r="S349" s="1091"/>
      <c r="T349" s="111"/>
      <c r="U349" s="111"/>
      <c r="V349" s="111"/>
      <c r="W349" s="288"/>
      <c r="X349" s="111"/>
    </row>
    <row r="350" spans="1:24">
      <c r="A350" s="1091"/>
      <c r="B350" s="111"/>
      <c r="C350" s="111"/>
      <c r="D350" s="111"/>
      <c r="E350" s="111"/>
      <c r="F350" s="1092"/>
      <c r="G350" s="1093"/>
      <c r="H350" s="1050"/>
      <c r="I350" s="1050"/>
      <c r="J350" s="1091"/>
      <c r="K350" s="111"/>
      <c r="L350" s="111"/>
      <c r="M350" s="111"/>
      <c r="N350" s="111"/>
      <c r="O350" s="1092"/>
      <c r="P350" s="1093"/>
      <c r="Q350" s="1050"/>
      <c r="R350" s="1050"/>
      <c r="S350" s="1091"/>
      <c r="T350" s="111"/>
      <c r="U350" s="111"/>
      <c r="V350" s="111"/>
      <c r="W350" s="288"/>
      <c r="X350" s="111"/>
    </row>
    <row r="351" spans="1:24">
      <c r="A351" s="1091"/>
      <c r="B351" s="111"/>
      <c r="C351" s="111"/>
      <c r="D351" s="111"/>
      <c r="E351" s="111"/>
      <c r="F351" s="1092"/>
      <c r="G351" s="1093"/>
      <c r="H351" s="1050"/>
      <c r="I351" s="1050"/>
      <c r="J351" s="1091"/>
      <c r="K351" s="111"/>
      <c r="L351" s="111"/>
      <c r="M351" s="111"/>
      <c r="N351" s="111"/>
      <c r="O351" s="1092"/>
      <c r="P351" s="1093"/>
      <c r="Q351" s="1050"/>
      <c r="R351" s="1050"/>
      <c r="S351" s="1091"/>
      <c r="T351" s="111"/>
      <c r="U351" s="111"/>
      <c r="V351" s="111"/>
      <c r="W351" s="288"/>
      <c r="X351" s="111"/>
    </row>
    <row r="352" spans="1:24">
      <c r="A352" s="1091"/>
      <c r="B352" s="111"/>
      <c r="C352" s="111"/>
      <c r="D352" s="111"/>
      <c r="E352" s="111"/>
      <c r="F352" s="1092"/>
      <c r="G352" s="1093"/>
      <c r="H352" s="1050"/>
      <c r="I352" s="1050"/>
      <c r="J352" s="1091"/>
      <c r="K352" s="111"/>
      <c r="L352" s="111"/>
      <c r="M352" s="111"/>
      <c r="N352" s="111"/>
      <c r="O352" s="1092"/>
      <c r="P352" s="1093"/>
      <c r="Q352" s="1050"/>
      <c r="R352" s="1050"/>
      <c r="S352" s="1091"/>
      <c r="T352" s="111"/>
      <c r="U352" s="111"/>
      <c r="V352" s="111"/>
      <c r="W352" s="288"/>
      <c r="X352" s="111"/>
    </row>
    <row r="353" spans="1:27">
      <c r="A353" s="1091"/>
      <c r="B353" s="111"/>
      <c r="C353" s="111"/>
      <c r="D353" s="111"/>
      <c r="E353" s="111"/>
      <c r="F353" s="1092"/>
      <c r="G353" s="1093"/>
      <c r="H353" s="1050"/>
      <c r="I353" s="1050"/>
      <c r="J353" s="1091"/>
      <c r="K353" s="111"/>
      <c r="L353" s="111"/>
      <c r="M353" s="111"/>
      <c r="N353" s="111"/>
      <c r="O353" s="1092"/>
      <c r="P353" s="1093"/>
      <c r="Q353" s="1050"/>
      <c r="R353" s="1050"/>
      <c r="S353" s="1091"/>
      <c r="T353" s="111"/>
      <c r="U353" s="111"/>
      <c r="V353" s="111"/>
      <c r="W353" s="288"/>
      <c r="X353" s="111"/>
    </row>
    <row r="354" spans="1:27">
      <c r="A354" s="1091"/>
      <c r="B354" s="111"/>
      <c r="C354" s="111"/>
      <c r="D354" s="111"/>
      <c r="E354" s="111"/>
      <c r="F354" s="1094"/>
      <c r="G354" s="1093"/>
      <c r="H354" s="1050"/>
      <c r="I354" s="1050"/>
      <c r="J354" s="1091"/>
      <c r="K354" s="111"/>
      <c r="L354" s="111"/>
      <c r="M354" s="111"/>
      <c r="N354" s="111"/>
      <c r="O354" s="1094"/>
      <c r="P354" s="1093"/>
      <c r="Q354" s="1050"/>
      <c r="R354" s="1050"/>
      <c r="S354" s="1091"/>
      <c r="T354" s="111"/>
      <c r="U354" s="111"/>
      <c r="V354" s="111"/>
      <c r="W354" s="288"/>
      <c r="X354" s="111"/>
    </row>
    <row r="355" spans="1:27">
      <c r="A355" s="1091"/>
      <c r="B355" s="111"/>
      <c r="C355" s="111"/>
      <c r="D355" s="111"/>
      <c r="E355" s="111"/>
      <c r="F355" s="1095"/>
      <c r="G355" s="1050"/>
      <c r="H355" s="1050"/>
      <c r="I355" s="1050"/>
      <c r="J355" s="1091"/>
      <c r="K355" s="111"/>
      <c r="L355" s="111"/>
      <c r="M355" s="111"/>
      <c r="N355" s="111"/>
      <c r="O355" s="1095"/>
      <c r="P355" s="1050"/>
      <c r="Q355" s="1050"/>
      <c r="R355" s="1050"/>
      <c r="S355" s="1091"/>
      <c r="T355" s="111"/>
      <c r="U355" s="111"/>
      <c r="V355" s="111"/>
      <c r="W355" s="288"/>
      <c r="X355" s="111"/>
    </row>
    <row r="356" spans="1:27">
      <c r="A356" s="1689" t="s">
        <v>8163</v>
      </c>
      <c r="B356" s="1690"/>
      <c r="C356" s="1690"/>
      <c r="D356" s="1690"/>
      <c r="E356" s="1691"/>
      <c r="F356" s="1095"/>
      <c r="G356" s="1050"/>
      <c r="H356" s="1050"/>
      <c r="I356" s="1050"/>
      <c r="J356" s="1689" t="s">
        <v>8163</v>
      </c>
      <c r="K356" s="1690"/>
      <c r="L356" s="1690"/>
      <c r="M356" s="1690"/>
      <c r="N356" s="1691"/>
      <c r="O356" s="1095"/>
      <c r="P356" s="1050"/>
      <c r="Q356" s="1050"/>
      <c r="R356" s="1050"/>
      <c r="S356" s="1689" t="s">
        <v>8163</v>
      </c>
      <c r="T356" s="1690"/>
      <c r="U356" s="1690"/>
      <c r="V356" s="1690"/>
      <c r="W356" s="1691"/>
      <c r="X356" s="111"/>
    </row>
    <row r="357" spans="1:27">
      <c r="A357" s="1692"/>
      <c r="B357" s="1693"/>
      <c r="C357" s="1693"/>
      <c r="D357" s="1693"/>
      <c r="E357" s="1694"/>
      <c r="F357" s="1095"/>
      <c r="G357" s="1050"/>
      <c r="H357" s="1050"/>
      <c r="I357" s="1050"/>
      <c r="J357" s="1692"/>
      <c r="K357" s="1693"/>
      <c r="L357" s="1693"/>
      <c r="M357" s="1693"/>
      <c r="N357" s="1694"/>
      <c r="O357" s="1095"/>
      <c r="P357" s="1050"/>
      <c r="Q357" s="1050"/>
      <c r="R357" s="1050"/>
      <c r="S357" s="1692"/>
      <c r="T357" s="1693"/>
      <c r="U357" s="1693"/>
      <c r="V357" s="1693"/>
      <c r="W357" s="1694"/>
      <c r="X357" s="111"/>
    </row>
    <row r="358" spans="1:27">
      <c r="A358" s="1683"/>
      <c r="B358" s="1684"/>
      <c r="C358" s="1684"/>
      <c r="D358" s="1684"/>
      <c r="E358" s="1685"/>
      <c r="F358" s="1095"/>
      <c r="G358" s="1050"/>
      <c r="H358" s="1050"/>
      <c r="I358" s="1050"/>
      <c r="J358" s="1683"/>
      <c r="K358" s="1684"/>
      <c r="L358" s="1684"/>
      <c r="M358" s="1684"/>
      <c r="N358" s="1685"/>
      <c r="O358" s="1095"/>
      <c r="P358" s="1050"/>
      <c r="Q358" s="1050"/>
      <c r="R358" s="1050"/>
      <c r="S358" s="1683"/>
      <c r="T358" s="1684"/>
      <c r="U358" s="1684"/>
      <c r="V358" s="1684"/>
      <c r="W358" s="1685"/>
      <c r="X358" s="111"/>
    </row>
    <row r="359" spans="1:27">
      <c r="A359" s="1683"/>
      <c r="B359" s="1684"/>
      <c r="C359" s="1684"/>
      <c r="D359" s="1684"/>
      <c r="E359" s="1685"/>
      <c r="F359" s="1095"/>
      <c r="G359" s="1050"/>
      <c r="H359" s="1050"/>
      <c r="I359" s="1050"/>
      <c r="J359" s="1683"/>
      <c r="K359" s="1684"/>
      <c r="L359" s="1684"/>
      <c r="M359" s="1684"/>
      <c r="N359" s="1685"/>
      <c r="O359" s="1095"/>
      <c r="P359" s="1050"/>
      <c r="Q359" s="1050"/>
      <c r="R359" s="1050"/>
      <c r="S359" s="1683"/>
      <c r="T359" s="1684"/>
      <c r="U359" s="1684"/>
      <c r="V359" s="1684"/>
      <c r="W359" s="1685"/>
      <c r="X359" s="111"/>
    </row>
    <row r="360" spans="1:27">
      <c r="A360" s="1686"/>
      <c r="B360" s="1687"/>
      <c r="C360" s="1687"/>
      <c r="D360" s="1687"/>
      <c r="E360" s="1688"/>
      <c r="F360" s="1095"/>
      <c r="G360" s="1050"/>
      <c r="H360" s="1050"/>
      <c r="I360" s="1050"/>
      <c r="J360" s="1686"/>
      <c r="K360" s="1687"/>
      <c r="L360" s="1687"/>
      <c r="M360" s="1687"/>
      <c r="N360" s="1688"/>
      <c r="O360" s="1095"/>
      <c r="P360" s="1050"/>
      <c r="Q360" s="1050"/>
      <c r="R360" s="1050"/>
      <c r="S360" s="1686"/>
      <c r="T360" s="1687"/>
      <c r="U360" s="1687"/>
      <c r="V360" s="1687"/>
      <c r="W360" s="1688"/>
      <c r="X360" s="111"/>
    </row>
    <row r="361" spans="1:27">
      <c r="X361" s="111"/>
    </row>
    <row r="362" spans="1:27">
      <c r="A362" s="1043" t="s">
        <v>8136</v>
      </c>
      <c r="B362" s="1682">
        <f>'IMPORT Wksht'!$F42</f>
        <v>0</v>
      </c>
      <c r="C362" s="1682"/>
      <c r="D362" s="1682"/>
      <c r="E362" s="1044" t="s">
        <v>8137</v>
      </c>
      <c r="F362" s="1045"/>
      <c r="G362" s="1046" t="e">
        <f>C365*C367*C369/1728/B366</f>
        <v>#DIV/0!</v>
      </c>
      <c r="H362" s="1047" t="e">
        <f>VLOOKUP(CONCATENATE(B367,"40H"),frghtnew,8,0)</f>
        <v>#N/A</v>
      </c>
      <c r="I362" s="1048" t="e">
        <f>'IMPORT Wksht'!#REF!</f>
        <v>#REF!</v>
      </c>
      <c r="J362" s="1043" t="s">
        <v>8136</v>
      </c>
      <c r="K362" s="1682">
        <f>'IMPORT Wksht'!$F43</f>
        <v>0</v>
      </c>
      <c r="L362" s="1682"/>
      <c r="M362" s="1682"/>
      <c r="N362" s="1044" t="s">
        <v>8137</v>
      </c>
      <c r="O362" s="1045"/>
      <c r="P362" s="1046" t="e">
        <f>L365*L367*L369/1728/K366</f>
        <v>#DIV/0!</v>
      </c>
      <c r="Q362" s="1047" t="e">
        <f>VLOOKUP(CONCATENATE(K367,"40H"),frghtnew,8,0)</f>
        <v>#N/A</v>
      </c>
      <c r="R362" s="1048" t="e">
        <f>'IMPORT Wksht'!#REF!</f>
        <v>#REF!</v>
      </c>
      <c r="S362" s="1043" t="s">
        <v>8136</v>
      </c>
      <c r="T362" s="1682">
        <f>'IMPORT Wksht'!$F44</f>
        <v>0</v>
      </c>
      <c r="U362" s="1682"/>
      <c r="V362" s="1682"/>
      <c r="W362" s="1044" t="s">
        <v>8137</v>
      </c>
      <c r="X362" s="1049"/>
      <c r="Y362" s="1050" t="e">
        <f>U365*U367*U369/1728/T366</f>
        <v>#DIV/0!</v>
      </c>
      <c r="Z362" s="1051" t="e">
        <f>VLOOKUP(CONCATENATE(T367,"40H"),frghtnew,8,0)</f>
        <v>#N/A</v>
      </c>
      <c r="AA362" s="1052">
        <f>'IMPORT Wksht'!$AE44</f>
        <v>0</v>
      </c>
    </row>
    <row r="363" spans="1:27">
      <c r="A363" s="1053" t="s">
        <v>8138</v>
      </c>
      <c r="B363" s="1054">
        <f>'IMPORT Wksht'!$D$5</f>
        <v>0</v>
      </c>
      <c r="C363" s="1698">
        <f>'IMPORT Wksht'!$D$6</f>
        <v>0</v>
      </c>
      <c r="D363" s="1698"/>
      <c r="E363" s="1055">
        <f>IFERROR(G362*H362+E365*B368+E365*I362+I363*1/B366,0)</f>
        <v>0</v>
      </c>
      <c r="F363" s="1056"/>
      <c r="G363" s="494" t="s">
        <v>8139</v>
      </c>
      <c r="H363" s="494" t="s">
        <v>8140</v>
      </c>
      <c r="I363" s="1057">
        <v>1.05</v>
      </c>
      <c r="J363" s="1053" t="s">
        <v>8138</v>
      </c>
      <c r="K363" s="1054">
        <f>'IMPORT Wksht'!$D$5</f>
        <v>0</v>
      </c>
      <c r="L363" s="1698">
        <f>'IMPORT Wksht'!$D$6</f>
        <v>0</v>
      </c>
      <c r="M363" s="1698"/>
      <c r="N363" s="1055">
        <f>IFERROR(P362*Q362+N365*K368+N365*R362+R363*1/K366,0)</f>
        <v>0</v>
      </c>
      <c r="O363" s="1056"/>
      <c r="P363" s="494" t="s">
        <v>8139</v>
      </c>
      <c r="Q363" s="494" t="s">
        <v>8140</v>
      </c>
      <c r="R363" s="1057">
        <v>1.05</v>
      </c>
      <c r="S363" s="1053" t="s">
        <v>8138</v>
      </c>
      <c r="T363" s="1054">
        <f>'IMPORT Wksht'!$D$5</f>
        <v>0</v>
      </c>
      <c r="U363" s="1698">
        <f>'IMPORT Wksht'!$D$6</f>
        <v>0</v>
      </c>
      <c r="V363" s="1698"/>
      <c r="W363" s="1055">
        <f>IFERROR(Y362*Z362+W365*T368+W365*AA362+AA363*1/T366,0)</f>
        <v>0</v>
      </c>
      <c r="X363" s="1049"/>
      <c r="Y363" s="1058" t="s">
        <v>8139</v>
      </c>
      <c r="Z363" s="1058" t="s">
        <v>8140</v>
      </c>
      <c r="AA363" s="1059">
        <v>1.05</v>
      </c>
    </row>
    <row r="364" spans="1:27">
      <c r="A364" s="1053" t="s">
        <v>8141</v>
      </c>
      <c r="B364" s="1060">
        <f>'IMPORT Wksht'!$E42</f>
        <v>0</v>
      </c>
      <c r="C364" s="1061" t="s">
        <v>8142</v>
      </c>
      <c r="D364" s="1062" t="s">
        <v>8143</v>
      </c>
      <c r="E364" s="1063">
        <f>'IMPORT Wksht'!$K42</f>
        <v>0</v>
      </c>
      <c r="F364" s="1056"/>
      <c r="G364" s="1064" t="s">
        <v>8144</v>
      </c>
      <c r="H364" s="1064" t="s">
        <v>8145</v>
      </c>
      <c r="I364" s="447"/>
      <c r="J364" s="1053" t="s">
        <v>8141</v>
      </c>
      <c r="K364" s="1060">
        <f>'IMPORT Wksht'!$E43</f>
        <v>0</v>
      </c>
      <c r="L364" s="1061" t="s">
        <v>8142</v>
      </c>
      <c r="M364" s="1062" t="s">
        <v>8143</v>
      </c>
      <c r="N364" s="1063">
        <f>'IMPORT Wksht'!$K43</f>
        <v>0</v>
      </c>
      <c r="O364" s="1056"/>
      <c r="P364" s="1064" t="s">
        <v>8144</v>
      </c>
      <c r="Q364" s="1064" t="s">
        <v>8145</v>
      </c>
      <c r="S364" s="1053" t="s">
        <v>8141</v>
      </c>
      <c r="T364" s="1060">
        <f>'IMPORT Wksht'!$E44</f>
        <v>0</v>
      </c>
      <c r="U364" s="1061" t="s">
        <v>8142</v>
      </c>
      <c r="V364" s="1062" t="s">
        <v>8143</v>
      </c>
      <c r="W364" s="1063">
        <f>'IMPORT Wksht'!$K44</f>
        <v>0</v>
      </c>
      <c r="X364" s="1049"/>
      <c r="Y364" s="1065" t="s">
        <v>8144</v>
      </c>
      <c r="Z364" s="1065" t="s">
        <v>8145</v>
      </c>
      <c r="AA364" s="111"/>
    </row>
    <row r="365" spans="1:27">
      <c r="A365" s="1066" t="s">
        <v>8146</v>
      </c>
      <c r="B365" s="1067">
        <f>'IMPORT Wksht'!$N42</f>
        <v>0</v>
      </c>
      <c r="C365" s="1068">
        <f>'IMPORT Wksht'!$BA42</f>
        <v>0</v>
      </c>
      <c r="D365" s="1062" t="s">
        <v>8147</v>
      </c>
      <c r="E365" s="1069">
        <f>'IMPORT Wksht'!$X42</f>
        <v>0</v>
      </c>
      <c r="F365" s="1056"/>
      <c r="G365" s="1070" t="e">
        <f>G366-(E363*(1-(B368+I362)))</f>
        <v>#REF!</v>
      </c>
      <c r="H365" s="1071">
        <f>E365</f>
        <v>0</v>
      </c>
      <c r="I365" s="1072" t="e">
        <f>G362*H362+H365*B368+H365*I362+I363*1/B366</f>
        <v>#DIV/0!</v>
      </c>
      <c r="J365" s="1066" t="s">
        <v>8146</v>
      </c>
      <c r="K365" s="1067">
        <f>'IMPORT Wksht'!$N43</f>
        <v>0</v>
      </c>
      <c r="L365" s="1068">
        <f>'IMPORT Wksht'!$BA43</f>
        <v>0</v>
      </c>
      <c r="M365" s="1062" t="s">
        <v>8147</v>
      </c>
      <c r="N365" s="1069">
        <f>'IMPORT Wksht'!$X43</f>
        <v>0</v>
      </c>
      <c r="O365" s="1056"/>
      <c r="P365" s="1070" t="e">
        <f>P366-(N363*(1-(K368+R362)))</f>
        <v>#REF!</v>
      </c>
      <c r="Q365" s="1071">
        <f>N365</f>
        <v>0</v>
      </c>
      <c r="R365" s="1072" t="e">
        <f>P362*Q362+Q365*K368+Q365*R362+R363*1/K366</f>
        <v>#DIV/0!</v>
      </c>
      <c r="S365" s="1066" t="s">
        <v>8146</v>
      </c>
      <c r="T365" s="1067">
        <f>'IMPORT Wksht'!$N44</f>
        <v>0</v>
      </c>
      <c r="U365" s="1068">
        <f>'IMPORT Wksht'!$BA44</f>
        <v>0</v>
      </c>
      <c r="V365" s="1062" t="s">
        <v>8147</v>
      </c>
      <c r="W365" s="1069">
        <f>'IMPORT Wksht'!$X44</f>
        <v>0</v>
      </c>
      <c r="X365" s="1049"/>
      <c r="Y365" s="1073">
        <f>Y366-(W363*(1-(T368+AA362)))</f>
        <v>0</v>
      </c>
      <c r="Z365" s="1074">
        <f>W365</f>
        <v>0</v>
      </c>
      <c r="AA365" s="1075" t="e">
        <f>Y362*Z362+Z365*T368+Z365*AA362+AA363*1/T366</f>
        <v>#DIV/0!</v>
      </c>
    </row>
    <row r="366" spans="1:27">
      <c r="A366" s="1066" t="s">
        <v>8148</v>
      </c>
      <c r="B366" s="1067">
        <f>'IMPORT Wksht'!$O42</f>
        <v>0</v>
      </c>
      <c r="C366" s="1061" t="s">
        <v>8149</v>
      </c>
      <c r="D366" s="1062" t="s">
        <v>8150</v>
      </c>
      <c r="E366" s="1069">
        <f>'IMPORT Wksht'!$AM$42</f>
        <v>0</v>
      </c>
      <c r="F366" s="1056"/>
      <c r="G366" s="1057">
        <f>G367*(1-G369)</f>
        <v>0</v>
      </c>
      <c r="H366" s="1057" t="e">
        <f>H365+I365</f>
        <v>#DIV/0!</v>
      </c>
      <c r="I366" s="1076" t="s">
        <v>8151</v>
      </c>
      <c r="J366" s="1066" t="s">
        <v>8148</v>
      </c>
      <c r="K366" s="1067">
        <f>'IMPORT Wksht'!$O43</f>
        <v>0</v>
      </c>
      <c r="L366" s="1061" t="s">
        <v>8149</v>
      </c>
      <c r="M366" s="1062" t="s">
        <v>8150</v>
      </c>
      <c r="N366" s="1069">
        <f>'IMPORT Wksht'!$AM$43</f>
        <v>0</v>
      </c>
      <c r="O366" s="1056"/>
      <c r="P366" s="1057">
        <f>P367*(1-P369)</f>
        <v>0</v>
      </c>
      <c r="Q366" s="1057" t="e">
        <f>Q365+R365</f>
        <v>#DIV/0!</v>
      </c>
      <c r="R366" s="1076" t="s">
        <v>8151</v>
      </c>
      <c r="S366" s="1066" t="s">
        <v>8148</v>
      </c>
      <c r="T366" s="1067">
        <f>'IMPORT Wksht'!$O44</f>
        <v>0</v>
      </c>
      <c r="U366" s="1061" t="s">
        <v>8149</v>
      </c>
      <c r="V366" s="1062" t="s">
        <v>8150</v>
      </c>
      <c r="W366" s="1069">
        <f>'IMPORT Wksht'!$AM$44</f>
        <v>0</v>
      </c>
      <c r="X366" s="1049"/>
      <c r="Y366" s="1059">
        <f>Y367*(1-Y369)</f>
        <v>0</v>
      </c>
      <c r="Z366" s="1059" t="e">
        <f>Z365+AA365</f>
        <v>#DIV/0!</v>
      </c>
      <c r="AA366" s="1077" t="s">
        <v>8151</v>
      </c>
    </row>
    <row r="367" spans="1:27">
      <c r="A367" s="1053" t="s">
        <v>8152</v>
      </c>
      <c r="B367" s="1078">
        <f>'IMPORT Wksht'!$T42</f>
        <v>0</v>
      </c>
      <c r="C367" s="1068">
        <f>'IMPORT Wksht'!$BB42</f>
        <v>0</v>
      </c>
      <c r="D367" s="1062" t="s">
        <v>8153</v>
      </c>
      <c r="E367" s="1069">
        <f>'IMPORT Wksht'!$AO42</f>
        <v>0</v>
      </c>
      <c r="F367" s="1056"/>
      <c r="G367" s="1071">
        <f>E367</f>
        <v>0</v>
      </c>
      <c r="H367" s="1070" t="e">
        <f>IF(I367="N",ROUND(H366/(1-H369),0)-0.01,ROUNDUP(H366/(1-H369),0)-0.01)</f>
        <v>#DIV/0!</v>
      </c>
      <c r="I367" s="504" t="s">
        <v>1578</v>
      </c>
      <c r="J367" s="1053" t="s">
        <v>8152</v>
      </c>
      <c r="K367" s="1078">
        <f>'IMPORT Wksht'!$T43</f>
        <v>0</v>
      </c>
      <c r="L367" s="1068">
        <f>'IMPORT Wksht'!$BB43</f>
        <v>0</v>
      </c>
      <c r="M367" s="1062" t="s">
        <v>8153</v>
      </c>
      <c r="N367" s="1069">
        <f>'IMPORT Wksht'!$AO43</f>
        <v>0</v>
      </c>
      <c r="O367" s="1056"/>
      <c r="P367" s="1079">
        <f>N367</f>
        <v>0</v>
      </c>
      <c r="Q367" s="1070" t="e">
        <f>IF(R367="N",ROUND(Q366/(1-Q369),0)-0.01,ROUNDUP(Q366/(1-Q369),0)-0.01)</f>
        <v>#DIV/0!</v>
      </c>
      <c r="R367" s="504" t="s">
        <v>1578</v>
      </c>
      <c r="S367" s="1053" t="s">
        <v>8152</v>
      </c>
      <c r="T367" s="1078">
        <f>'IMPORT Wksht'!$T44</f>
        <v>0</v>
      </c>
      <c r="U367" s="1068">
        <f>'IMPORT Wksht'!$BB44</f>
        <v>0</v>
      </c>
      <c r="V367" s="1062" t="s">
        <v>8153</v>
      </c>
      <c r="W367" s="1069">
        <f>'IMPORT Wksht'!$AO44</f>
        <v>0</v>
      </c>
      <c r="X367" s="1049"/>
      <c r="Y367" s="1080">
        <f>W367</f>
        <v>0</v>
      </c>
      <c r="Z367" s="1073" t="e">
        <f>IF(AA367="N",ROUND(Z366/(1-Z369),0)-0.01,ROUNDUP(Z366/(1-Z369),0)-0.01)</f>
        <v>#DIV/0!</v>
      </c>
      <c r="AA367" s="1081" t="s">
        <v>1578</v>
      </c>
    </row>
    <row r="368" spans="1:27">
      <c r="A368" s="1066" t="s">
        <v>8154</v>
      </c>
      <c r="B368" s="1082">
        <f>'IMPORT Wksht'!$AE42</f>
        <v>0</v>
      </c>
      <c r="C368" s="1061" t="s">
        <v>8155</v>
      </c>
      <c r="D368" s="1062" t="s">
        <v>8156</v>
      </c>
      <c r="E368" s="1069">
        <f>'IMPORT Wksht'!$AN42</f>
        <v>0</v>
      </c>
      <c r="F368" s="1056"/>
      <c r="J368" s="1066" t="s">
        <v>8154</v>
      </c>
      <c r="K368" s="1082">
        <f>'IMPORT Wksht'!$AE43</f>
        <v>0</v>
      </c>
      <c r="L368" s="1061" t="s">
        <v>8155</v>
      </c>
      <c r="M368" s="1062" t="s">
        <v>8156</v>
      </c>
      <c r="N368" s="1069">
        <f>'IMPORT Wksht'!$AN43</f>
        <v>0</v>
      </c>
      <c r="O368" s="1056"/>
      <c r="S368" s="1066" t="s">
        <v>8154</v>
      </c>
      <c r="T368" s="1082">
        <f>'IMPORT Wksht'!$AE44</f>
        <v>0</v>
      </c>
      <c r="U368" s="1061" t="s">
        <v>8155</v>
      </c>
      <c r="V368" s="1062" t="s">
        <v>8156</v>
      </c>
      <c r="W368" s="1069">
        <f>'IMPORT Wksht'!$AN44</f>
        <v>0</v>
      </c>
    </row>
    <row r="369" spans="1:27">
      <c r="A369" s="1066" t="s">
        <v>8157</v>
      </c>
      <c r="B369" s="1067">
        <f>'IMPORT Wksht'!$BP42</f>
        <v>0</v>
      </c>
      <c r="C369" s="1068">
        <f>'IMPORT Wksht'!$BC42</f>
        <v>0</v>
      </c>
      <c r="D369" s="1062" t="s">
        <v>8158</v>
      </c>
      <c r="E369" s="1083" t="str">
        <f>IFERROR((E367-E366)/E367,"")</f>
        <v/>
      </c>
      <c r="F369" s="1056"/>
      <c r="G369" s="1084">
        <v>0.62</v>
      </c>
      <c r="H369" s="1084">
        <v>0.62</v>
      </c>
      <c r="I369" s="447"/>
      <c r="J369" s="1066" t="s">
        <v>8157</v>
      </c>
      <c r="K369" s="1067">
        <f>'IMPORT Wksht'!$BP43</f>
        <v>0</v>
      </c>
      <c r="L369" s="1068">
        <f>'IMPORT Wksht'!$BC43</f>
        <v>0</v>
      </c>
      <c r="M369" s="1062" t="s">
        <v>8158</v>
      </c>
      <c r="N369" s="1083" t="str">
        <f>IFERROR((N367-N366)/N367,"")</f>
        <v/>
      </c>
      <c r="O369" s="1056"/>
      <c r="P369" s="1084">
        <v>0.62</v>
      </c>
      <c r="Q369" s="1084">
        <v>0.62</v>
      </c>
      <c r="S369" s="1066" t="s">
        <v>8157</v>
      </c>
      <c r="T369" s="1067">
        <f>'IMPORT Wksht'!$BP44</f>
        <v>0</v>
      </c>
      <c r="U369" s="1068">
        <f>'IMPORT Wksht'!$BC44</f>
        <v>0</v>
      </c>
      <c r="V369" s="1062" t="s">
        <v>8158</v>
      </c>
      <c r="W369" s="1083" t="str">
        <f>IFERROR((W367-W366)/W367,"")</f>
        <v/>
      </c>
      <c r="X369" s="1049"/>
      <c r="Y369" s="1085">
        <v>0.62</v>
      </c>
      <c r="Z369" s="1085">
        <v>0.62</v>
      </c>
      <c r="AA369" s="111"/>
    </row>
    <row r="370" spans="1:27">
      <c r="A370" s="1066" t="s">
        <v>8159</v>
      </c>
      <c r="B370" s="1054">
        <f>'IMPORT Wksht'!$BN42</f>
        <v>0</v>
      </c>
      <c r="C370" s="1054"/>
      <c r="D370" s="1062" t="s">
        <v>8160</v>
      </c>
      <c r="E370" s="1054">
        <f>'IMPORT Wksht'!$BM42</f>
        <v>0</v>
      </c>
      <c r="F370" s="1056"/>
      <c r="G370" s="1086"/>
      <c r="H370" s="537" t="e">
        <f>(H367-H366)/H367</f>
        <v>#DIV/0!</v>
      </c>
      <c r="I370" s="447"/>
      <c r="J370" s="1066" t="s">
        <v>8159</v>
      </c>
      <c r="K370" s="1054">
        <f>'IMPORT Wksht'!$BN43</f>
        <v>0</v>
      </c>
      <c r="L370" s="1054"/>
      <c r="M370" s="1062" t="s">
        <v>8160</v>
      </c>
      <c r="N370" s="1054">
        <f>'IMPORT Wksht'!$BM43</f>
        <v>0</v>
      </c>
      <c r="O370" s="1056"/>
      <c r="P370" s="926"/>
      <c r="Q370" s="537" t="e">
        <f>(Q367-Q366)/Q367</f>
        <v>#DIV/0!</v>
      </c>
      <c r="S370" s="1066" t="s">
        <v>8159</v>
      </c>
      <c r="T370" s="1054">
        <f>'IMPORT Wksht'!$BN44</f>
        <v>0</v>
      </c>
      <c r="U370" s="1054"/>
      <c r="V370" s="1062" t="s">
        <v>8160</v>
      </c>
      <c r="W370" s="1054">
        <f>'IMPORT Wksht'!$BM44</f>
        <v>0</v>
      </c>
      <c r="X370" s="1049"/>
      <c r="Y370" s="1087"/>
      <c r="Z370" s="1088" t="e">
        <f>(Z367-Z366)/Z367</f>
        <v>#DIV/0!</v>
      </c>
      <c r="AA370" s="111"/>
    </row>
    <row r="371" spans="1:27">
      <c r="A371" s="1695" t="s">
        <v>8161</v>
      </c>
      <c r="B371" s="1696"/>
      <c r="C371" s="1696"/>
      <c r="D371" s="1696"/>
      <c r="E371" s="1697"/>
      <c r="F371" s="1056"/>
      <c r="G371" s="1050"/>
      <c r="H371" s="1050"/>
      <c r="I371" s="1050"/>
      <c r="J371" s="1695" t="s">
        <v>8161</v>
      </c>
      <c r="K371" s="1696"/>
      <c r="L371" s="1696"/>
      <c r="M371" s="1696"/>
      <c r="N371" s="1697"/>
      <c r="O371" s="1056"/>
      <c r="P371" s="1050"/>
      <c r="Q371" s="1050"/>
      <c r="R371" s="1050"/>
      <c r="S371" s="1695" t="s">
        <v>8161</v>
      </c>
      <c r="T371" s="1696"/>
      <c r="U371" s="1696"/>
      <c r="V371" s="1696"/>
      <c r="W371" s="1697"/>
      <c r="X371" s="111"/>
    </row>
    <row r="372" spans="1:27">
      <c r="A372" s="1679" t="s">
        <v>8162</v>
      </c>
      <c r="B372" s="1680"/>
      <c r="C372" s="1680"/>
      <c r="D372" s="1680"/>
      <c r="E372" s="1681"/>
      <c r="F372" s="1089"/>
      <c r="G372" s="1090"/>
      <c r="H372" s="1090"/>
      <c r="I372" s="1090"/>
      <c r="J372" s="1679" t="s">
        <v>8162</v>
      </c>
      <c r="K372" s="1680"/>
      <c r="L372" s="1680"/>
      <c r="M372" s="1680"/>
      <c r="N372" s="1681"/>
      <c r="O372" s="1089"/>
      <c r="P372" s="1090"/>
      <c r="Q372" s="1090"/>
      <c r="R372" s="1090"/>
      <c r="S372" s="1679" t="s">
        <v>8162</v>
      </c>
      <c r="T372" s="1680"/>
      <c r="U372" s="1680"/>
      <c r="V372" s="1680"/>
      <c r="W372" s="1681"/>
      <c r="X372" s="111"/>
    </row>
    <row r="373" spans="1:27">
      <c r="A373" s="1091" t="str">
        <f>CONCATENATE("Line ",'IMPORT Wksht'!$A$42)</f>
        <v>Line 28</v>
      </c>
      <c r="B373" s="111"/>
      <c r="C373" s="111"/>
      <c r="D373" s="111"/>
      <c r="E373" s="111"/>
      <c r="F373" s="1092"/>
      <c r="G373" s="1093"/>
      <c r="H373" s="1050"/>
      <c r="I373" s="1050"/>
      <c r="J373" s="1091" t="str">
        <f>CONCATENATE("Line ",'IMPORT Wksht'!$A$43)</f>
        <v>Line 29</v>
      </c>
      <c r="K373" s="111"/>
      <c r="L373" s="111"/>
      <c r="M373" s="111"/>
      <c r="N373" s="111"/>
      <c r="O373" s="1092"/>
      <c r="P373" s="1093"/>
      <c r="Q373" s="1050"/>
      <c r="R373" s="1050"/>
      <c r="S373" s="1091" t="str">
        <f>CONCATENATE("Line ",'IMPORT Wksht'!$A$44)</f>
        <v>Line 30</v>
      </c>
      <c r="T373" s="111"/>
      <c r="U373" s="111"/>
      <c r="V373" s="111"/>
      <c r="W373" s="288"/>
      <c r="X373" s="111"/>
    </row>
    <row r="374" spans="1:27">
      <c r="A374" s="1091"/>
      <c r="B374" s="111"/>
      <c r="C374" s="111"/>
      <c r="D374" s="111"/>
      <c r="E374" s="111"/>
      <c r="F374" s="1092"/>
      <c r="G374" s="1093"/>
      <c r="H374" s="1050"/>
      <c r="I374" s="1050"/>
      <c r="J374" s="1091"/>
      <c r="K374" s="111"/>
      <c r="L374" s="111"/>
      <c r="M374" s="111"/>
      <c r="N374" s="111"/>
      <c r="O374" s="1092"/>
      <c r="P374" s="1093"/>
      <c r="Q374" s="1050"/>
      <c r="R374" s="1050"/>
      <c r="S374" s="1091"/>
      <c r="T374" s="111"/>
      <c r="U374" s="111"/>
      <c r="V374" s="111"/>
      <c r="W374" s="288"/>
      <c r="X374" s="111"/>
    </row>
    <row r="375" spans="1:27">
      <c r="A375" s="1091"/>
      <c r="B375" s="111"/>
      <c r="C375" s="111"/>
      <c r="D375" s="111"/>
      <c r="E375" s="111"/>
      <c r="F375" s="1092"/>
      <c r="G375" s="1093"/>
      <c r="H375" s="1050"/>
      <c r="I375" s="1050"/>
      <c r="J375" s="1091"/>
      <c r="K375" s="111"/>
      <c r="L375" s="111"/>
      <c r="M375" s="111"/>
      <c r="N375" s="111"/>
      <c r="O375" s="1092"/>
      <c r="P375" s="1093"/>
      <c r="Q375" s="1050"/>
      <c r="R375" s="1050"/>
      <c r="S375" s="1091"/>
      <c r="T375" s="111"/>
      <c r="U375" s="111"/>
      <c r="V375" s="111"/>
      <c r="W375" s="288"/>
      <c r="X375" s="111"/>
    </row>
    <row r="376" spans="1:27">
      <c r="A376" s="1091"/>
      <c r="B376" s="111"/>
      <c r="C376" s="111"/>
      <c r="D376" s="111"/>
      <c r="E376" s="111"/>
      <c r="F376" s="1092"/>
      <c r="G376" s="1093"/>
      <c r="H376" s="1050"/>
      <c r="I376" s="1050"/>
      <c r="J376" s="1091"/>
      <c r="K376" s="111"/>
      <c r="L376" s="111"/>
      <c r="M376" s="111"/>
      <c r="N376" s="111"/>
      <c r="O376" s="1092"/>
      <c r="P376" s="1093"/>
      <c r="Q376" s="1050"/>
      <c r="R376" s="1050"/>
      <c r="S376" s="1091"/>
      <c r="T376" s="111"/>
      <c r="U376" s="111"/>
      <c r="V376" s="111"/>
      <c r="W376" s="288"/>
      <c r="X376" s="111"/>
    </row>
    <row r="377" spans="1:27">
      <c r="A377" s="1091"/>
      <c r="B377" s="111"/>
      <c r="C377" s="111"/>
      <c r="D377" s="111"/>
      <c r="E377" s="111"/>
      <c r="F377" s="1092"/>
      <c r="G377" s="1093"/>
      <c r="H377" s="1050"/>
      <c r="I377" s="1050"/>
      <c r="J377" s="1091"/>
      <c r="K377" s="111"/>
      <c r="L377" s="111"/>
      <c r="M377" s="111"/>
      <c r="N377" s="111"/>
      <c r="O377" s="1092"/>
      <c r="P377" s="1093"/>
      <c r="Q377" s="1050"/>
      <c r="R377" s="1050"/>
      <c r="S377" s="1091"/>
      <c r="T377" s="111"/>
      <c r="U377" s="111"/>
      <c r="V377" s="111"/>
      <c r="W377" s="288"/>
      <c r="X377" s="111"/>
    </row>
    <row r="378" spans="1:27">
      <c r="A378" s="1091"/>
      <c r="B378" s="111"/>
      <c r="C378" s="111"/>
      <c r="D378" s="111"/>
      <c r="E378" s="111"/>
      <c r="F378" s="1092"/>
      <c r="G378" s="1093"/>
      <c r="H378" s="1050"/>
      <c r="I378" s="1050"/>
      <c r="J378" s="1091"/>
      <c r="K378" s="111"/>
      <c r="L378" s="111"/>
      <c r="M378" s="111"/>
      <c r="N378" s="111"/>
      <c r="O378" s="1092"/>
      <c r="P378" s="1093"/>
      <c r="Q378" s="1050"/>
      <c r="R378" s="1050"/>
      <c r="S378" s="1091"/>
      <c r="T378" s="111"/>
      <c r="U378" s="111"/>
      <c r="V378" s="111"/>
      <c r="W378" s="288"/>
      <c r="X378" s="111"/>
    </row>
    <row r="379" spans="1:27">
      <c r="A379" s="1091"/>
      <c r="B379" s="111"/>
      <c r="C379" s="111"/>
      <c r="D379" s="111"/>
      <c r="E379" s="111"/>
      <c r="F379" s="1092"/>
      <c r="G379" s="1093"/>
      <c r="H379" s="1050"/>
      <c r="I379" s="1050"/>
      <c r="J379" s="1091"/>
      <c r="K379" s="111"/>
      <c r="L379" s="111"/>
      <c r="M379" s="111"/>
      <c r="N379" s="111"/>
      <c r="O379" s="1092"/>
      <c r="P379" s="1093"/>
      <c r="Q379" s="1050"/>
      <c r="R379" s="1050"/>
      <c r="S379" s="1091"/>
      <c r="T379" s="111"/>
      <c r="U379" s="111"/>
      <c r="V379" s="111"/>
      <c r="W379" s="288"/>
      <c r="X379" s="111"/>
    </row>
    <row r="380" spans="1:27">
      <c r="A380" s="1091"/>
      <c r="B380" s="111"/>
      <c r="C380" s="111"/>
      <c r="D380" s="111"/>
      <c r="E380" s="111"/>
      <c r="F380" s="1092"/>
      <c r="G380" s="1093"/>
      <c r="H380" s="1050"/>
      <c r="I380" s="1050"/>
      <c r="J380" s="1091"/>
      <c r="K380" s="111"/>
      <c r="L380" s="111"/>
      <c r="M380" s="111"/>
      <c r="N380" s="111"/>
      <c r="O380" s="1092"/>
      <c r="P380" s="1093"/>
      <c r="Q380" s="1050"/>
      <c r="R380" s="1050"/>
      <c r="S380" s="1091"/>
      <c r="T380" s="111"/>
      <c r="U380" s="111"/>
      <c r="V380" s="111"/>
      <c r="W380" s="288"/>
      <c r="X380" s="111"/>
    </row>
    <row r="381" spans="1:27">
      <c r="A381" s="1091"/>
      <c r="B381" s="111"/>
      <c r="C381" s="111"/>
      <c r="D381" s="111"/>
      <c r="E381" s="111"/>
      <c r="F381" s="1092"/>
      <c r="G381" s="1093"/>
      <c r="H381" s="1050"/>
      <c r="I381" s="1050"/>
      <c r="J381" s="1091"/>
      <c r="K381" s="111"/>
      <c r="L381" s="111"/>
      <c r="M381" s="111"/>
      <c r="N381" s="111"/>
      <c r="O381" s="1092"/>
      <c r="P381" s="1093"/>
      <c r="Q381" s="1050"/>
      <c r="R381" s="1050"/>
      <c r="S381" s="1091"/>
      <c r="T381" s="111"/>
      <c r="U381" s="111"/>
      <c r="V381" s="111"/>
      <c r="W381" s="288"/>
      <c r="X381" s="111"/>
    </row>
    <row r="382" spans="1:27">
      <c r="A382" s="1091"/>
      <c r="B382" s="111"/>
      <c r="C382" s="111"/>
      <c r="D382" s="111"/>
      <c r="E382" s="111"/>
      <c r="F382" s="1092"/>
      <c r="G382" s="1093"/>
      <c r="H382" s="1050"/>
      <c r="I382" s="1050"/>
      <c r="J382" s="1091"/>
      <c r="K382" s="111"/>
      <c r="L382" s="111"/>
      <c r="M382" s="111"/>
      <c r="N382" s="111"/>
      <c r="O382" s="1092"/>
      <c r="P382" s="1093"/>
      <c r="Q382" s="1050"/>
      <c r="R382" s="1050"/>
      <c r="S382" s="1091"/>
      <c r="T382" s="111"/>
      <c r="U382" s="111"/>
      <c r="V382" s="111"/>
      <c r="W382" s="288"/>
      <c r="X382" s="111"/>
    </row>
    <row r="383" spans="1:27">
      <c r="A383" s="1091"/>
      <c r="B383" s="111"/>
      <c r="C383" s="111"/>
      <c r="D383" s="111"/>
      <c r="E383" s="111"/>
      <c r="F383" s="1092"/>
      <c r="G383" s="1093"/>
      <c r="H383" s="1050"/>
      <c r="I383" s="1050"/>
      <c r="J383" s="1091"/>
      <c r="K383" s="111"/>
      <c r="L383" s="111"/>
      <c r="M383" s="111"/>
      <c r="N383" s="111"/>
      <c r="O383" s="1092"/>
      <c r="P383" s="1093"/>
      <c r="Q383" s="1050"/>
      <c r="R383" s="1050"/>
      <c r="S383" s="1091"/>
      <c r="T383" s="111"/>
      <c r="U383" s="111"/>
      <c r="V383" s="111"/>
      <c r="W383" s="288"/>
      <c r="X383" s="111"/>
    </row>
    <row r="384" spans="1:27">
      <c r="A384" s="1091"/>
      <c r="B384" s="111"/>
      <c r="C384" s="111"/>
      <c r="D384" s="111"/>
      <c r="E384" s="111"/>
      <c r="F384" s="1092"/>
      <c r="G384" s="1093"/>
      <c r="H384" s="1050"/>
      <c r="I384" s="1050"/>
      <c r="J384" s="1091"/>
      <c r="K384" s="111"/>
      <c r="L384" s="111"/>
      <c r="M384" s="111"/>
      <c r="N384" s="111"/>
      <c r="O384" s="1092"/>
      <c r="P384" s="1093"/>
      <c r="Q384" s="1050"/>
      <c r="R384" s="1050"/>
      <c r="S384" s="1091"/>
      <c r="T384" s="111"/>
      <c r="U384" s="111"/>
      <c r="V384" s="111"/>
      <c r="W384" s="288"/>
      <c r="X384" s="111"/>
    </row>
    <row r="385" spans="1:24">
      <c r="A385" s="1091"/>
      <c r="B385" s="111"/>
      <c r="C385" s="111"/>
      <c r="D385" s="111"/>
      <c r="E385" s="111"/>
      <c r="F385" s="1092"/>
      <c r="G385" s="1093"/>
      <c r="H385" s="1050"/>
      <c r="I385" s="1050"/>
      <c r="J385" s="1091"/>
      <c r="K385" s="111"/>
      <c r="L385" s="111"/>
      <c r="M385" s="111"/>
      <c r="N385" s="111"/>
      <c r="O385" s="1092"/>
      <c r="P385" s="1093"/>
      <c r="Q385" s="1050"/>
      <c r="R385" s="1050"/>
      <c r="S385" s="1091"/>
      <c r="T385" s="111"/>
      <c r="U385" s="111"/>
      <c r="V385" s="111"/>
      <c r="W385" s="288"/>
      <c r="X385" s="111"/>
    </row>
    <row r="386" spans="1:24">
      <c r="A386" s="1091"/>
      <c r="B386" s="111"/>
      <c r="C386" s="111"/>
      <c r="D386" s="111"/>
      <c r="E386" s="111"/>
      <c r="F386" s="1092"/>
      <c r="G386" s="1093"/>
      <c r="H386" s="1050"/>
      <c r="I386" s="1050"/>
      <c r="J386" s="1091"/>
      <c r="K386" s="111"/>
      <c r="L386" s="111"/>
      <c r="M386" s="111"/>
      <c r="N386" s="111"/>
      <c r="O386" s="1092"/>
      <c r="P386" s="1093"/>
      <c r="Q386" s="1050"/>
      <c r="R386" s="1050"/>
      <c r="S386" s="1091"/>
      <c r="T386" s="111"/>
      <c r="U386" s="111"/>
      <c r="V386" s="111"/>
      <c r="W386" s="288"/>
      <c r="X386" s="111"/>
    </row>
    <row r="387" spans="1:24">
      <c r="A387" s="1091"/>
      <c r="B387" s="111"/>
      <c r="C387" s="111"/>
      <c r="D387" s="111"/>
      <c r="E387" s="111"/>
      <c r="F387" s="1092"/>
      <c r="G387" s="1093"/>
      <c r="H387" s="1050"/>
      <c r="I387" s="1050"/>
      <c r="J387" s="1091"/>
      <c r="K387" s="111"/>
      <c r="L387" s="111"/>
      <c r="M387" s="111"/>
      <c r="N387" s="111"/>
      <c r="O387" s="1092"/>
      <c r="P387" s="1093"/>
      <c r="Q387" s="1050"/>
      <c r="R387" s="1050"/>
      <c r="S387" s="1091"/>
      <c r="T387" s="111"/>
      <c r="U387" s="111"/>
      <c r="V387" s="111"/>
      <c r="W387" s="288"/>
      <c r="X387" s="111"/>
    </row>
    <row r="388" spans="1:24">
      <c r="A388" s="1091"/>
      <c r="B388" s="111"/>
      <c r="C388" s="111"/>
      <c r="D388" s="111"/>
      <c r="E388" s="111"/>
      <c r="F388" s="1092"/>
      <c r="G388" s="1093"/>
      <c r="H388" s="1050"/>
      <c r="I388" s="1050"/>
      <c r="J388" s="1091"/>
      <c r="K388" s="111"/>
      <c r="L388" s="111"/>
      <c r="M388" s="111"/>
      <c r="N388" s="111"/>
      <c r="O388" s="1092"/>
      <c r="P388" s="1093"/>
      <c r="Q388" s="1050"/>
      <c r="R388" s="1050"/>
      <c r="S388" s="1091"/>
      <c r="T388" s="111"/>
      <c r="U388" s="111"/>
      <c r="V388" s="111"/>
      <c r="W388" s="288"/>
      <c r="X388" s="111"/>
    </row>
    <row r="389" spans="1:24">
      <c r="A389" s="1091"/>
      <c r="B389" s="111"/>
      <c r="C389" s="111"/>
      <c r="D389" s="111"/>
      <c r="E389" s="111"/>
      <c r="F389" s="1092"/>
      <c r="G389" s="1093"/>
      <c r="H389" s="1050"/>
      <c r="I389" s="1050"/>
      <c r="J389" s="1091"/>
      <c r="K389" s="111"/>
      <c r="L389" s="111"/>
      <c r="M389" s="111"/>
      <c r="N389" s="111"/>
      <c r="O389" s="1092"/>
      <c r="P389" s="1093"/>
      <c r="Q389" s="1050"/>
      <c r="R389" s="1050"/>
      <c r="S389" s="1091"/>
      <c r="T389" s="111"/>
      <c r="U389" s="111"/>
      <c r="V389" s="111"/>
      <c r="W389" s="288"/>
      <c r="X389" s="111"/>
    </row>
    <row r="390" spans="1:24">
      <c r="A390" s="1091"/>
      <c r="B390" s="111"/>
      <c r="C390" s="111"/>
      <c r="D390" s="111"/>
      <c r="E390" s="111"/>
      <c r="F390" s="1092"/>
      <c r="G390" s="1093"/>
      <c r="H390" s="1050"/>
      <c r="I390" s="1050"/>
      <c r="J390" s="1091"/>
      <c r="K390" s="111"/>
      <c r="L390" s="111"/>
      <c r="M390" s="111"/>
      <c r="N390" s="111"/>
      <c r="O390" s="1092"/>
      <c r="P390" s="1093"/>
      <c r="Q390" s="1050"/>
      <c r="R390" s="1050"/>
      <c r="S390" s="1091"/>
      <c r="T390" s="111"/>
      <c r="U390" s="111"/>
      <c r="V390" s="111"/>
      <c r="W390" s="288"/>
      <c r="X390" s="111"/>
    </row>
    <row r="391" spans="1:24">
      <c r="A391" s="1091"/>
      <c r="B391" s="111"/>
      <c r="C391" s="111"/>
      <c r="D391" s="111"/>
      <c r="E391" s="111"/>
      <c r="F391" s="1092"/>
      <c r="G391" s="1093"/>
      <c r="H391" s="1050"/>
      <c r="I391" s="1050"/>
      <c r="J391" s="1091"/>
      <c r="K391" s="111"/>
      <c r="L391" s="111"/>
      <c r="M391" s="111"/>
      <c r="N391" s="111"/>
      <c r="O391" s="1092"/>
      <c r="P391" s="1093"/>
      <c r="Q391" s="1050"/>
      <c r="R391" s="1050"/>
      <c r="S391" s="1091"/>
      <c r="T391" s="111"/>
      <c r="U391" s="111"/>
      <c r="V391" s="111"/>
      <c r="W391" s="288"/>
      <c r="X391" s="111"/>
    </row>
    <row r="392" spans="1:24">
      <c r="A392" s="1091"/>
      <c r="B392" s="111"/>
      <c r="C392" s="111"/>
      <c r="D392" s="111"/>
      <c r="E392" s="111"/>
      <c r="F392" s="1092"/>
      <c r="G392" s="1093"/>
      <c r="H392" s="1050"/>
      <c r="I392" s="1050"/>
      <c r="J392" s="1091"/>
      <c r="K392" s="111"/>
      <c r="L392" s="111"/>
      <c r="M392" s="111"/>
      <c r="N392" s="111"/>
      <c r="O392" s="1092"/>
      <c r="P392" s="1093"/>
      <c r="Q392" s="1050"/>
      <c r="R392" s="1050"/>
      <c r="S392" s="1091"/>
      <c r="T392" s="111"/>
      <c r="U392" s="111"/>
      <c r="V392" s="111"/>
      <c r="W392" s="288"/>
      <c r="X392" s="111"/>
    </row>
    <row r="393" spans="1:24">
      <c r="A393" s="1091"/>
      <c r="B393" s="111"/>
      <c r="C393" s="111"/>
      <c r="D393" s="111"/>
      <c r="E393" s="111"/>
      <c r="F393" s="1092"/>
      <c r="G393" s="1093"/>
      <c r="H393" s="1050"/>
      <c r="I393" s="1050"/>
      <c r="J393" s="1091"/>
      <c r="K393" s="111"/>
      <c r="L393" s="111"/>
      <c r="M393" s="111"/>
      <c r="N393" s="111"/>
      <c r="O393" s="1092"/>
      <c r="P393" s="1093"/>
      <c r="Q393" s="1050"/>
      <c r="R393" s="1050"/>
      <c r="S393" s="1091"/>
      <c r="T393" s="111"/>
      <c r="U393" s="111"/>
      <c r="V393" s="111"/>
      <c r="W393" s="288"/>
      <c r="X393" s="111"/>
    </row>
    <row r="394" spans="1:24">
      <c r="A394" s="1091"/>
      <c r="B394" s="111"/>
      <c r="C394" s="111"/>
      <c r="D394" s="111"/>
      <c r="E394" s="111"/>
      <c r="F394" s="1094"/>
      <c r="G394" s="1093"/>
      <c r="H394" s="1050"/>
      <c r="I394" s="1050"/>
      <c r="J394" s="1091"/>
      <c r="K394" s="111"/>
      <c r="L394" s="111"/>
      <c r="M394" s="111"/>
      <c r="N394" s="111"/>
      <c r="O394" s="1094"/>
      <c r="P394" s="1093"/>
      <c r="Q394" s="1050"/>
      <c r="R394" s="1050"/>
      <c r="S394" s="1091"/>
      <c r="T394" s="111"/>
      <c r="U394" s="111"/>
      <c r="V394" s="111"/>
      <c r="W394" s="288"/>
      <c r="X394" s="111"/>
    </row>
    <row r="395" spans="1:24">
      <c r="A395" s="1091"/>
      <c r="B395" s="111"/>
      <c r="C395" s="111"/>
      <c r="D395" s="111"/>
      <c r="E395" s="111"/>
      <c r="F395" s="1095"/>
      <c r="G395" s="1050"/>
      <c r="H395" s="1050"/>
      <c r="I395" s="1050"/>
      <c r="J395" s="1091"/>
      <c r="K395" s="111"/>
      <c r="L395" s="111"/>
      <c r="M395" s="111"/>
      <c r="N395" s="111"/>
      <c r="O395" s="1095"/>
      <c r="P395" s="1050"/>
      <c r="Q395" s="1050"/>
      <c r="R395" s="1050"/>
      <c r="S395" s="1091"/>
      <c r="T395" s="111"/>
      <c r="U395" s="111"/>
      <c r="V395" s="111"/>
      <c r="W395" s="288"/>
      <c r="X395" s="111"/>
    </row>
    <row r="396" spans="1:24">
      <c r="A396" s="1689" t="s">
        <v>8163</v>
      </c>
      <c r="B396" s="1690"/>
      <c r="C396" s="1690"/>
      <c r="D396" s="1690"/>
      <c r="E396" s="1691"/>
      <c r="F396" s="1095"/>
      <c r="G396" s="1050"/>
      <c r="H396" s="1050"/>
      <c r="I396" s="1050"/>
      <c r="J396" s="1689" t="s">
        <v>8163</v>
      </c>
      <c r="K396" s="1690"/>
      <c r="L396" s="1690"/>
      <c r="M396" s="1690"/>
      <c r="N396" s="1691"/>
      <c r="O396" s="1095"/>
      <c r="P396" s="1050"/>
      <c r="Q396" s="1050"/>
      <c r="R396" s="1050"/>
      <c r="S396" s="1689" t="s">
        <v>8163</v>
      </c>
      <c r="T396" s="1690"/>
      <c r="U396" s="1690"/>
      <c r="V396" s="1690"/>
      <c r="W396" s="1691"/>
      <c r="X396" s="111"/>
    </row>
    <row r="397" spans="1:24">
      <c r="A397" s="1692"/>
      <c r="B397" s="1693"/>
      <c r="C397" s="1693"/>
      <c r="D397" s="1693"/>
      <c r="E397" s="1694"/>
      <c r="F397" s="1095"/>
      <c r="G397" s="1050"/>
      <c r="H397" s="1050"/>
      <c r="I397" s="1050"/>
      <c r="J397" s="1692"/>
      <c r="K397" s="1693"/>
      <c r="L397" s="1693"/>
      <c r="M397" s="1693"/>
      <c r="N397" s="1694"/>
      <c r="O397" s="1095"/>
      <c r="P397" s="1050"/>
      <c r="Q397" s="1050"/>
      <c r="R397" s="1050"/>
      <c r="S397" s="1692"/>
      <c r="T397" s="1693"/>
      <c r="U397" s="1693"/>
      <c r="V397" s="1693"/>
      <c r="W397" s="1694"/>
      <c r="X397" s="111"/>
    </row>
    <row r="398" spans="1:24">
      <c r="A398" s="1683"/>
      <c r="B398" s="1684"/>
      <c r="C398" s="1684"/>
      <c r="D398" s="1684"/>
      <c r="E398" s="1685"/>
      <c r="F398" s="1095"/>
      <c r="G398" s="1050"/>
      <c r="H398" s="1050"/>
      <c r="I398" s="1050"/>
      <c r="J398" s="1683"/>
      <c r="K398" s="1684"/>
      <c r="L398" s="1684"/>
      <c r="M398" s="1684"/>
      <c r="N398" s="1685"/>
      <c r="O398" s="1095"/>
      <c r="P398" s="1050"/>
      <c r="Q398" s="1050"/>
      <c r="R398" s="1050"/>
      <c r="S398" s="1683"/>
      <c r="T398" s="1684"/>
      <c r="U398" s="1684"/>
      <c r="V398" s="1684"/>
      <c r="W398" s="1685"/>
      <c r="X398" s="111"/>
    </row>
    <row r="399" spans="1:24">
      <c r="A399" s="1683"/>
      <c r="B399" s="1684"/>
      <c r="C399" s="1684"/>
      <c r="D399" s="1684"/>
      <c r="E399" s="1685"/>
      <c r="F399" s="1095"/>
      <c r="G399" s="1050"/>
      <c r="H399" s="1050"/>
      <c r="I399" s="1050"/>
      <c r="J399" s="1683"/>
      <c r="K399" s="1684"/>
      <c r="L399" s="1684"/>
      <c r="M399" s="1684"/>
      <c r="N399" s="1685"/>
      <c r="O399" s="1095"/>
      <c r="P399" s="1050"/>
      <c r="Q399" s="1050"/>
      <c r="R399" s="1050"/>
      <c r="S399" s="1683"/>
      <c r="T399" s="1684"/>
      <c r="U399" s="1684"/>
      <c r="V399" s="1684"/>
      <c r="W399" s="1685"/>
      <c r="X399" s="111"/>
    </row>
    <row r="400" spans="1:24">
      <c r="A400" s="1686"/>
      <c r="B400" s="1687"/>
      <c r="C400" s="1687"/>
      <c r="D400" s="1687"/>
      <c r="E400" s="1688"/>
      <c r="F400" s="1095"/>
      <c r="G400" s="1050"/>
      <c r="H400" s="1050"/>
      <c r="I400" s="1050"/>
      <c r="J400" s="1686"/>
      <c r="K400" s="1687"/>
      <c r="L400" s="1687"/>
      <c r="M400" s="1687"/>
      <c r="N400" s="1688"/>
      <c r="O400" s="1095"/>
      <c r="P400" s="1050"/>
      <c r="Q400" s="1050"/>
      <c r="R400" s="1050"/>
      <c r="S400" s="1686"/>
      <c r="T400" s="1687"/>
      <c r="U400" s="1687"/>
      <c r="V400" s="1687"/>
      <c r="W400" s="1688"/>
      <c r="X400" s="111"/>
    </row>
    <row r="401" spans="1:27">
      <c r="X401" s="111"/>
    </row>
    <row r="402" spans="1:27">
      <c r="A402" s="1043" t="s">
        <v>8136</v>
      </c>
      <c r="B402" s="1682">
        <f>'IMPORT Wksht'!$F45</f>
        <v>0</v>
      </c>
      <c r="C402" s="1682"/>
      <c r="D402" s="1682"/>
      <c r="E402" s="1044" t="s">
        <v>8137</v>
      </c>
      <c r="F402" s="1045"/>
      <c r="G402" s="1046" t="e">
        <f>C405*C407*C409/1728/B406</f>
        <v>#DIV/0!</v>
      </c>
      <c r="H402" s="1047" t="e">
        <f>VLOOKUP(CONCATENATE(B407,"40H"),frghtnew,8,0)</f>
        <v>#N/A</v>
      </c>
      <c r="I402" s="1048" t="e">
        <f>'IMPORT Wksht'!#REF!</f>
        <v>#REF!</v>
      </c>
      <c r="J402" s="1043" t="s">
        <v>8136</v>
      </c>
      <c r="K402" s="1682">
        <f>'IMPORT Wksht'!$F46</f>
        <v>0</v>
      </c>
      <c r="L402" s="1682"/>
      <c r="M402" s="1682"/>
      <c r="N402" s="1044" t="s">
        <v>8137</v>
      </c>
      <c r="O402" s="1045"/>
      <c r="P402" s="1046" t="e">
        <f>L405*L407*L409/1728/K406</f>
        <v>#DIV/0!</v>
      </c>
      <c r="Q402" s="1047" t="e">
        <f>VLOOKUP(CONCATENATE(K407,"40H"),frghtnew,8,0)</f>
        <v>#N/A</v>
      </c>
      <c r="R402" s="1048" t="e">
        <f>'IMPORT Wksht'!#REF!</f>
        <v>#REF!</v>
      </c>
      <c r="S402" s="1043" t="s">
        <v>8136</v>
      </c>
      <c r="T402" s="1682">
        <f>'IMPORT Wksht'!$F47</f>
        <v>0</v>
      </c>
      <c r="U402" s="1682"/>
      <c r="V402" s="1682"/>
      <c r="W402" s="1044" t="s">
        <v>8137</v>
      </c>
      <c r="X402" s="1049"/>
      <c r="Y402" s="1050" t="e">
        <f>U405*U407*U409/1728/T406</f>
        <v>#DIV/0!</v>
      </c>
      <c r="Z402" s="1051" t="e">
        <f>VLOOKUP(CONCATENATE(T407,"40H"),frghtnew,8,0)</f>
        <v>#N/A</v>
      </c>
      <c r="AA402" s="1052">
        <f>'IMPORT Wksht'!$AE47</f>
        <v>0</v>
      </c>
    </row>
    <row r="403" spans="1:27">
      <c r="A403" s="1053" t="s">
        <v>8138</v>
      </c>
      <c r="B403" s="1054">
        <f>'IMPORT Wksht'!$D$5</f>
        <v>0</v>
      </c>
      <c r="C403" s="1698">
        <f>'IMPORT Wksht'!$D$6</f>
        <v>0</v>
      </c>
      <c r="D403" s="1698"/>
      <c r="E403" s="1055">
        <f>IFERROR(G402*H402+E405*B408+E405*I402+I403*1/B406,0)</f>
        <v>0</v>
      </c>
      <c r="F403" s="1056"/>
      <c r="G403" s="494" t="s">
        <v>8139</v>
      </c>
      <c r="H403" s="494" t="s">
        <v>8140</v>
      </c>
      <c r="I403" s="1057">
        <v>1.05</v>
      </c>
      <c r="J403" s="1053" t="s">
        <v>8138</v>
      </c>
      <c r="K403" s="1054">
        <f>'IMPORT Wksht'!$D$5</f>
        <v>0</v>
      </c>
      <c r="L403" s="1698">
        <f>'IMPORT Wksht'!$D$6</f>
        <v>0</v>
      </c>
      <c r="M403" s="1698"/>
      <c r="N403" s="1055">
        <f>IFERROR(P402*Q402+N405*K408+N405*R402+R403*1/K406,0)</f>
        <v>0</v>
      </c>
      <c r="O403" s="1056"/>
      <c r="P403" s="494" t="s">
        <v>8139</v>
      </c>
      <c r="Q403" s="494" t="s">
        <v>8140</v>
      </c>
      <c r="R403" s="1057">
        <v>1.05</v>
      </c>
      <c r="S403" s="1053" t="s">
        <v>8138</v>
      </c>
      <c r="T403" s="1054">
        <f>'IMPORT Wksht'!$D$5</f>
        <v>0</v>
      </c>
      <c r="U403" s="1698">
        <f>'IMPORT Wksht'!$D$6</f>
        <v>0</v>
      </c>
      <c r="V403" s="1698"/>
      <c r="W403" s="1055">
        <f>IFERROR(Y402*Z402+W405*T408+W405*AA402+AA403*1/T406,0)</f>
        <v>0</v>
      </c>
      <c r="X403" s="1049"/>
      <c r="Y403" s="1058" t="s">
        <v>8139</v>
      </c>
      <c r="Z403" s="1058" t="s">
        <v>8140</v>
      </c>
      <c r="AA403" s="1059">
        <v>1.05</v>
      </c>
    </row>
    <row r="404" spans="1:27">
      <c r="A404" s="1053" t="s">
        <v>8141</v>
      </c>
      <c r="B404" s="1060">
        <f>'IMPORT Wksht'!$E45</f>
        <v>0</v>
      </c>
      <c r="C404" s="1061" t="s">
        <v>8142</v>
      </c>
      <c r="D404" s="1062" t="s">
        <v>8143</v>
      </c>
      <c r="E404" s="1063">
        <f>'IMPORT Wksht'!$K45</f>
        <v>0</v>
      </c>
      <c r="F404" s="1056"/>
      <c r="G404" s="1064" t="s">
        <v>8144</v>
      </c>
      <c r="H404" s="1064" t="s">
        <v>8145</v>
      </c>
      <c r="I404" s="447"/>
      <c r="J404" s="1053" t="s">
        <v>8141</v>
      </c>
      <c r="K404" s="1060">
        <f>'IMPORT Wksht'!$E46</f>
        <v>0</v>
      </c>
      <c r="L404" s="1061" t="s">
        <v>8142</v>
      </c>
      <c r="M404" s="1062" t="s">
        <v>8143</v>
      </c>
      <c r="N404" s="1063">
        <f>'IMPORT Wksht'!$K46</f>
        <v>0</v>
      </c>
      <c r="O404" s="1056"/>
      <c r="P404" s="1064" t="s">
        <v>8144</v>
      </c>
      <c r="Q404" s="1064" t="s">
        <v>8145</v>
      </c>
      <c r="S404" s="1053" t="s">
        <v>8141</v>
      </c>
      <c r="T404" s="1060">
        <f>'IMPORT Wksht'!$E47</f>
        <v>0</v>
      </c>
      <c r="U404" s="1061" t="s">
        <v>8142</v>
      </c>
      <c r="V404" s="1062" t="s">
        <v>8143</v>
      </c>
      <c r="W404" s="1063">
        <f>'IMPORT Wksht'!$K47</f>
        <v>0</v>
      </c>
      <c r="X404" s="1049"/>
      <c r="Y404" s="1065" t="s">
        <v>8144</v>
      </c>
      <c r="Z404" s="1065" t="s">
        <v>8145</v>
      </c>
      <c r="AA404" s="111"/>
    </row>
    <row r="405" spans="1:27">
      <c r="A405" s="1066" t="s">
        <v>8146</v>
      </c>
      <c r="B405" s="1067">
        <f>'IMPORT Wksht'!$N45</f>
        <v>0</v>
      </c>
      <c r="C405" s="1068">
        <f>'IMPORT Wksht'!$BA45</f>
        <v>0</v>
      </c>
      <c r="D405" s="1062" t="s">
        <v>8147</v>
      </c>
      <c r="E405" s="1069">
        <f>'IMPORT Wksht'!$X45</f>
        <v>0</v>
      </c>
      <c r="F405" s="1056"/>
      <c r="G405" s="1070" t="e">
        <f>G406-(E403*(1-(B408+I402)))</f>
        <v>#REF!</v>
      </c>
      <c r="H405" s="1071">
        <f>E405</f>
        <v>0</v>
      </c>
      <c r="I405" s="1072" t="e">
        <f>G402*H402+H405*B408+H405*I402+I403*1/B406</f>
        <v>#DIV/0!</v>
      </c>
      <c r="J405" s="1066" t="s">
        <v>8146</v>
      </c>
      <c r="K405" s="1067">
        <f>'IMPORT Wksht'!$N46</f>
        <v>0</v>
      </c>
      <c r="L405" s="1068">
        <f>'IMPORT Wksht'!$BA46</f>
        <v>0</v>
      </c>
      <c r="M405" s="1062" t="s">
        <v>8147</v>
      </c>
      <c r="N405" s="1069">
        <f>'IMPORT Wksht'!$X46</f>
        <v>0</v>
      </c>
      <c r="O405" s="1056"/>
      <c r="P405" s="1070" t="e">
        <f>P406-(N403*(1-(K408+R402)))</f>
        <v>#REF!</v>
      </c>
      <c r="Q405" s="1071">
        <f>N405</f>
        <v>0</v>
      </c>
      <c r="R405" s="1072" t="e">
        <f>P402*Q402+Q405*K408+Q405*R402+R403*1/K406</f>
        <v>#DIV/0!</v>
      </c>
      <c r="S405" s="1066" t="s">
        <v>8146</v>
      </c>
      <c r="T405" s="1067">
        <f>'IMPORT Wksht'!$N47</f>
        <v>0</v>
      </c>
      <c r="U405" s="1068">
        <f>'IMPORT Wksht'!$BA47</f>
        <v>0</v>
      </c>
      <c r="V405" s="1062" t="s">
        <v>8147</v>
      </c>
      <c r="W405" s="1069">
        <f>'IMPORT Wksht'!$X47</f>
        <v>0</v>
      </c>
      <c r="X405" s="1049"/>
      <c r="Y405" s="1073">
        <f>Y406-(W403*(1-(T408+AA402)))</f>
        <v>0</v>
      </c>
      <c r="Z405" s="1074">
        <f>W405</f>
        <v>0</v>
      </c>
      <c r="AA405" s="1075" t="e">
        <f>Y402*Z402+Z405*T408+Z405*AA402+AA403*1/T406</f>
        <v>#DIV/0!</v>
      </c>
    </row>
    <row r="406" spans="1:27">
      <c r="A406" s="1066" t="s">
        <v>8148</v>
      </c>
      <c r="B406" s="1067">
        <f>'IMPORT Wksht'!$O45</f>
        <v>0</v>
      </c>
      <c r="C406" s="1061" t="s">
        <v>8149</v>
      </c>
      <c r="D406" s="1062" t="s">
        <v>8150</v>
      </c>
      <c r="E406" s="1069">
        <f>'IMPORT Wksht'!$AM$45</f>
        <v>0</v>
      </c>
      <c r="F406" s="1056"/>
      <c r="G406" s="1057">
        <f>G407*(1-G409)</f>
        <v>0</v>
      </c>
      <c r="H406" s="1057" t="e">
        <f>H405+I405</f>
        <v>#DIV/0!</v>
      </c>
      <c r="I406" s="1076" t="s">
        <v>8151</v>
      </c>
      <c r="J406" s="1066" t="s">
        <v>8148</v>
      </c>
      <c r="K406" s="1067">
        <f>'IMPORT Wksht'!$O46</f>
        <v>0</v>
      </c>
      <c r="L406" s="1061" t="s">
        <v>8149</v>
      </c>
      <c r="M406" s="1062" t="s">
        <v>8150</v>
      </c>
      <c r="N406" s="1069">
        <f>'IMPORT Wksht'!$AM$46</f>
        <v>0</v>
      </c>
      <c r="O406" s="1056"/>
      <c r="P406" s="1057">
        <f>P407*(1-P409)</f>
        <v>0</v>
      </c>
      <c r="Q406" s="1057" t="e">
        <f>Q405+R405</f>
        <v>#DIV/0!</v>
      </c>
      <c r="R406" s="1076" t="s">
        <v>8151</v>
      </c>
      <c r="S406" s="1066" t="s">
        <v>8148</v>
      </c>
      <c r="T406" s="1067">
        <f>'IMPORT Wksht'!$O47</f>
        <v>0</v>
      </c>
      <c r="U406" s="1061" t="s">
        <v>8149</v>
      </c>
      <c r="V406" s="1062" t="s">
        <v>8150</v>
      </c>
      <c r="W406" s="1069">
        <f>'IMPORT Wksht'!$AM$47</f>
        <v>0</v>
      </c>
      <c r="X406" s="1049"/>
      <c r="Y406" s="1059">
        <f>Y407*(1-Y409)</f>
        <v>0</v>
      </c>
      <c r="Z406" s="1059" t="e">
        <f>Z405+AA405</f>
        <v>#DIV/0!</v>
      </c>
      <c r="AA406" s="1077" t="s">
        <v>8151</v>
      </c>
    </row>
    <row r="407" spans="1:27">
      <c r="A407" s="1053" t="s">
        <v>8152</v>
      </c>
      <c r="B407" s="1078">
        <f>'IMPORT Wksht'!$T45</f>
        <v>0</v>
      </c>
      <c r="C407" s="1068">
        <f>'IMPORT Wksht'!$BB45</f>
        <v>0</v>
      </c>
      <c r="D407" s="1062" t="s">
        <v>8153</v>
      </c>
      <c r="E407" s="1069">
        <f>'IMPORT Wksht'!$AO45</f>
        <v>0</v>
      </c>
      <c r="F407" s="1056"/>
      <c r="G407" s="1071">
        <f>E407</f>
        <v>0</v>
      </c>
      <c r="H407" s="1070" t="e">
        <f>IF(I407="N",ROUND(H406/(1-H409),0)-0.01,ROUNDUP(H406/(1-H409),0)-0.01)</f>
        <v>#DIV/0!</v>
      </c>
      <c r="I407" s="504" t="s">
        <v>1578</v>
      </c>
      <c r="J407" s="1053" t="s">
        <v>8152</v>
      </c>
      <c r="K407" s="1078">
        <f>'IMPORT Wksht'!$T46</f>
        <v>0</v>
      </c>
      <c r="L407" s="1068">
        <f>'IMPORT Wksht'!$BB46</f>
        <v>0</v>
      </c>
      <c r="M407" s="1062" t="s">
        <v>8153</v>
      </c>
      <c r="N407" s="1069">
        <f>'IMPORT Wksht'!$AO46</f>
        <v>0</v>
      </c>
      <c r="O407" s="1056"/>
      <c r="P407" s="1079">
        <f>N407</f>
        <v>0</v>
      </c>
      <c r="Q407" s="1070" t="e">
        <f>IF(R407="N",ROUND(Q406/(1-Q409),0)-0.01,ROUNDUP(Q406/(1-Q409),0)-0.01)</f>
        <v>#DIV/0!</v>
      </c>
      <c r="R407" s="504" t="s">
        <v>1578</v>
      </c>
      <c r="S407" s="1053" t="s">
        <v>8152</v>
      </c>
      <c r="T407" s="1078">
        <f>'IMPORT Wksht'!$T47</f>
        <v>0</v>
      </c>
      <c r="U407" s="1068">
        <f>'IMPORT Wksht'!$BB47</f>
        <v>0</v>
      </c>
      <c r="V407" s="1062" t="s">
        <v>8153</v>
      </c>
      <c r="W407" s="1069">
        <f>'IMPORT Wksht'!$AO47</f>
        <v>0</v>
      </c>
      <c r="X407" s="1049"/>
      <c r="Y407" s="1080">
        <f>W407</f>
        <v>0</v>
      </c>
      <c r="Z407" s="1073" t="e">
        <f>IF(AA407="N",ROUND(Z406/(1-Z409),0)-0.01,ROUNDUP(Z406/(1-Z409),0)-0.01)</f>
        <v>#DIV/0!</v>
      </c>
      <c r="AA407" s="1081" t="s">
        <v>1578</v>
      </c>
    </row>
    <row r="408" spans="1:27">
      <c r="A408" s="1066" t="s">
        <v>8154</v>
      </c>
      <c r="B408" s="1082">
        <f>'IMPORT Wksht'!$AE45</f>
        <v>0</v>
      </c>
      <c r="C408" s="1061" t="s">
        <v>8155</v>
      </c>
      <c r="D408" s="1062" t="s">
        <v>8156</v>
      </c>
      <c r="E408" s="1069">
        <f>'IMPORT Wksht'!$AN45</f>
        <v>0</v>
      </c>
      <c r="F408" s="1056"/>
      <c r="J408" s="1066" t="s">
        <v>8154</v>
      </c>
      <c r="K408" s="1082">
        <f>'IMPORT Wksht'!$AE46</f>
        <v>0</v>
      </c>
      <c r="L408" s="1061" t="s">
        <v>8155</v>
      </c>
      <c r="M408" s="1062" t="s">
        <v>8156</v>
      </c>
      <c r="N408" s="1069">
        <f>'IMPORT Wksht'!$AN46</f>
        <v>0</v>
      </c>
      <c r="O408" s="1056"/>
      <c r="S408" s="1066" t="s">
        <v>8154</v>
      </c>
      <c r="T408" s="1082">
        <f>'IMPORT Wksht'!$AE47</f>
        <v>0</v>
      </c>
      <c r="U408" s="1061" t="s">
        <v>8155</v>
      </c>
      <c r="V408" s="1062" t="s">
        <v>8156</v>
      </c>
      <c r="W408" s="1069">
        <f>'IMPORT Wksht'!$AN47</f>
        <v>0</v>
      </c>
    </row>
    <row r="409" spans="1:27">
      <c r="A409" s="1066" t="s">
        <v>8157</v>
      </c>
      <c r="B409" s="1067">
        <f>'IMPORT Wksht'!$BP45</f>
        <v>0</v>
      </c>
      <c r="C409" s="1068">
        <f>'IMPORT Wksht'!$BC45</f>
        <v>0</v>
      </c>
      <c r="D409" s="1062" t="s">
        <v>8158</v>
      </c>
      <c r="E409" s="1083" t="str">
        <f>IFERROR((E407-E406)/E407,"")</f>
        <v/>
      </c>
      <c r="F409" s="1056"/>
      <c r="G409" s="1084">
        <v>0.62</v>
      </c>
      <c r="H409" s="1084">
        <v>0.62</v>
      </c>
      <c r="I409" s="447"/>
      <c r="J409" s="1066" t="s">
        <v>8157</v>
      </c>
      <c r="K409" s="1067">
        <f>'IMPORT Wksht'!$BP46</f>
        <v>0</v>
      </c>
      <c r="L409" s="1068">
        <f>'IMPORT Wksht'!$BC46</f>
        <v>0</v>
      </c>
      <c r="M409" s="1062" t="s">
        <v>8158</v>
      </c>
      <c r="N409" s="1083" t="str">
        <f>IFERROR((N407-N406)/N407,"")</f>
        <v/>
      </c>
      <c r="O409" s="1056"/>
      <c r="P409" s="1084">
        <v>0.62</v>
      </c>
      <c r="Q409" s="1084">
        <v>0.62</v>
      </c>
      <c r="S409" s="1066" t="s">
        <v>8157</v>
      </c>
      <c r="T409" s="1067">
        <f>'IMPORT Wksht'!$BP47</f>
        <v>0</v>
      </c>
      <c r="U409" s="1068">
        <f>'IMPORT Wksht'!$BC47</f>
        <v>0</v>
      </c>
      <c r="V409" s="1062" t="s">
        <v>8158</v>
      </c>
      <c r="W409" s="1083" t="str">
        <f>IFERROR((W407-W406)/W407,"")</f>
        <v/>
      </c>
      <c r="X409" s="1049"/>
      <c r="Y409" s="1085">
        <v>0.62</v>
      </c>
      <c r="Z409" s="1085">
        <v>0.62</v>
      </c>
      <c r="AA409" s="111"/>
    </row>
    <row r="410" spans="1:27">
      <c r="A410" s="1066" t="s">
        <v>8159</v>
      </c>
      <c r="B410" s="1054">
        <f>'IMPORT Wksht'!$BN45</f>
        <v>0</v>
      </c>
      <c r="C410" s="1054"/>
      <c r="D410" s="1062" t="s">
        <v>8160</v>
      </c>
      <c r="E410" s="1054">
        <f>'IMPORT Wksht'!$BM45</f>
        <v>0</v>
      </c>
      <c r="F410" s="1056"/>
      <c r="G410" s="1086"/>
      <c r="H410" s="537" t="e">
        <f>(H407-H406)/H407</f>
        <v>#DIV/0!</v>
      </c>
      <c r="I410" s="447"/>
      <c r="J410" s="1066" t="s">
        <v>8159</v>
      </c>
      <c r="K410" s="1054">
        <f>'IMPORT Wksht'!$BN46</f>
        <v>0</v>
      </c>
      <c r="L410" s="1054"/>
      <c r="M410" s="1062" t="s">
        <v>8160</v>
      </c>
      <c r="N410" s="1054">
        <f>'IMPORT Wksht'!$BM46</f>
        <v>0</v>
      </c>
      <c r="O410" s="1056"/>
      <c r="P410" s="926"/>
      <c r="Q410" s="537" t="e">
        <f>(Q407-Q406)/Q407</f>
        <v>#DIV/0!</v>
      </c>
      <c r="S410" s="1066" t="s">
        <v>8159</v>
      </c>
      <c r="T410" s="1054">
        <f>'IMPORT Wksht'!$BN47</f>
        <v>0</v>
      </c>
      <c r="U410" s="1054"/>
      <c r="V410" s="1062" t="s">
        <v>8160</v>
      </c>
      <c r="W410" s="1054">
        <f>'IMPORT Wksht'!$BM47</f>
        <v>0</v>
      </c>
      <c r="X410" s="1049"/>
      <c r="Y410" s="1087"/>
      <c r="Z410" s="1088" t="e">
        <f>(Z407-Z406)/Z407</f>
        <v>#DIV/0!</v>
      </c>
      <c r="AA410" s="111"/>
    </row>
    <row r="411" spans="1:27">
      <c r="A411" s="1695" t="s">
        <v>8161</v>
      </c>
      <c r="B411" s="1696"/>
      <c r="C411" s="1696"/>
      <c r="D411" s="1696"/>
      <c r="E411" s="1697"/>
      <c r="F411" s="1056"/>
      <c r="G411" s="1050"/>
      <c r="H411" s="1050"/>
      <c r="I411" s="1050"/>
      <c r="J411" s="1695" t="s">
        <v>8161</v>
      </c>
      <c r="K411" s="1696"/>
      <c r="L411" s="1696"/>
      <c r="M411" s="1696"/>
      <c r="N411" s="1697"/>
      <c r="O411" s="1056"/>
      <c r="P411" s="1050"/>
      <c r="Q411" s="1050"/>
      <c r="R411" s="1050"/>
      <c r="S411" s="1695" t="s">
        <v>8161</v>
      </c>
      <c r="T411" s="1696"/>
      <c r="U411" s="1696"/>
      <c r="V411" s="1696"/>
      <c r="W411" s="1697"/>
      <c r="X411" s="111"/>
    </row>
    <row r="412" spans="1:27">
      <c r="A412" s="1679" t="s">
        <v>8162</v>
      </c>
      <c r="B412" s="1680"/>
      <c r="C412" s="1680"/>
      <c r="D412" s="1680"/>
      <c r="E412" s="1681"/>
      <c r="F412" s="1089"/>
      <c r="G412" s="1090"/>
      <c r="H412" s="1090"/>
      <c r="I412" s="1090"/>
      <c r="J412" s="1679" t="s">
        <v>8162</v>
      </c>
      <c r="K412" s="1680"/>
      <c r="L412" s="1680"/>
      <c r="M412" s="1680"/>
      <c r="N412" s="1681"/>
      <c r="O412" s="1089"/>
      <c r="P412" s="1090"/>
      <c r="Q412" s="1090"/>
      <c r="R412" s="1090"/>
      <c r="S412" s="1679" t="s">
        <v>8162</v>
      </c>
      <c r="T412" s="1680"/>
      <c r="U412" s="1680"/>
      <c r="V412" s="1680"/>
      <c r="W412" s="1681"/>
      <c r="X412" s="111"/>
    </row>
    <row r="413" spans="1:27">
      <c r="A413" s="1091" t="str">
        <f>CONCATENATE("Line ",'IMPORT Wksht'!$A$45)</f>
        <v>Line 31</v>
      </c>
      <c r="B413" s="111"/>
      <c r="C413" s="111"/>
      <c r="D413" s="111"/>
      <c r="E413" s="111"/>
      <c r="F413" s="1092"/>
      <c r="G413" s="1093"/>
      <c r="H413" s="1050"/>
      <c r="I413" s="1050"/>
      <c r="J413" s="1091" t="str">
        <f>CONCATENATE("Line ",'IMPORT Wksht'!$A$46)</f>
        <v>Line 32</v>
      </c>
      <c r="K413" s="111"/>
      <c r="L413" s="111"/>
      <c r="M413" s="111"/>
      <c r="N413" s="111"/>
      <c r="O413" s="1092"/>
      <c r="P413" s="1093"/>
      <c r="Q413" s="1050"/>
      <c r="R413" s="1050"/>
      <c r="S413" s="1091" t="str">
        <f>CONCATENATE("Line ",'IMPORT Wksht'!$A$47)</f>
        <v>Line 33</v>
      </c>
      <c r="T413" s="111"/>
      <c r="U413" s="111"/>
      <c r="V413" s="111"/>
      <c r="W413" s="288"/>
      <c r="X413" s="111"/>
    </row>
    <row r="414" spans="1:27">
      <c r="A414" s="1091"/>
      <c r="B414" s="111"/>
      <c r="C414" s="111"/>
      <c r="D414" s="111"/>
      <c r="E414" s="111"/>
      <c r="F414" s="1092"/>
      <c r="G414" s="1093"/>
      <c r="H414" s="1050"/>
      <c r="I414" s="1050"/>
      <c r="J414" s="1091"/>
      <c r="K414" s="111"/>
      <c r="L414" s="111"/>
      <c r="M414" s="111"/>
      <c r="N414" s="111"/>
      <c r="O414" s="1092"/>
      <c r="P414" s="1093"/>
      <c r="Q414" s="1050"/>
      <c r="R414" s="1050"/>
      <c r="S414" s="1091"/>
      <c r="T414" s="111"/>
      <c r="U414" s="111"/>
      <c r="V414" s="111"/>
      <c r="W414" s="288"/>
      <c r="X414" s="111"/>
    </row>
    <row r="415" spans="1:27">
      <c r="A415" s="1091"/>
      <c r="B415" s="111"/>
      <c r="C415" s="111"/>
      <c r="D415" s="111"/>
      <c r="E415" s="111"/>
      <c r="F415" s="1092"/>
      <c r="G415" s="1093"/>
      <c r="H415" s="1050"/>
      <c r="I415" s="1050"/>
      <c r="J415" s="1091"/>
      <c r="K415" s="111"/>
      <c r="L415" s="111"/>
      <c r="M415" s="111"/>
      <c r="N415" s="111"/>
      <c r="O415" s="1092"/>
      <c r="P415" s="1093"/>
      <c r="Q415" s="1050"/>
      <c r="R415" s="1050"/>
      <c r="S415" s="1091"/>
      <c r="T415" s="111"/>
      <c r="U415" s="111"/>
      <c r="V415" s="111"/>
      <c r="W415" s="288"/>
      <c r="X415" s="111"/>
    </row>
    <row r="416" spans="1:27">
      <c r="A416" s="1091"/>
      <c r="B416" s="111"/>
      <c r="C416" s="111"/>
      <c r="D416" s="111"/>
      <c r="E416" s="111"/>
      <c r="F416" s="1092"/>
      <c r="G416" s="1093"/>
      <c r="H416" s="1050"/>
      <c r="I416" s="1050"/>
      <c r="J416" s="1091"/>
      <c r="K416" s="111"/>
      <c r="L416" s="111"/>
      <c r="M416" s="111"/>
      <c r="N416" s="111"/>
      <c r="O416" s="1092"/>
      <c r="P416" s="1093"/>
      <c r="Q416" s="1050"/>
      <c r="R416" s="1050"/>
      <c r="S416" s="1091"/>
      <c r="T416" s="111"/>
      <c r="U416" s="111"/>
      <c r="V416" s="111"/>
      <c r="W416" s="288"/>
      <c r="X416" s="111"/>
    </row>
    <row r="417" spans="1:24">
      <c r="A417" s="1091"/>
      <c r="B417" s="111"/>
      <c r="C417" s="111"/>
      <c r="D417" s="111"/>
      <c r="E417" s="111"/>
      <c r="F417" s="1092"/>
      <c r="G417" s="1093"/>
      <c r="H417" s="1050"/>
      <c r="I417" s="1050"/>
      <c r="J417" s="1091"/>
      <c r="K417" s="111"/>
      <c r="L417" s="111"/>
      <c r="M417" s="111"/>
      <c r="N417" s="111"/>
      <c r="O417" s="1092"/>
      <c r="P417" s="1093"/>
      <c r="Q417" s="1050"/>
      <c r="R417" s="1050"/>
      <c r="S417" s="1091"/>
      <c r="T417" s="111"/>
      <c r="U417" s="111"/>
      <c r="V417" s="111"/>
      <c r="W417" s="288"/>
      <c r="X417" s="111"/>
    </row>
    <row r="418" spans="1:24">
      <c r="A418" s="1091"/>
      <c r="B418" s="111"/>
      <c r="C418" s="111"/>
      <c r="D418" s="111"/>
      <c r="E418" s="111"/>
      <c r="F418" s="1092"/>
      <c r="G418" s="1093"/>
      <c r="H418" s="1050"/>
      <c r="I418" s="1050"/>
      <c r="J418" s="1091"/>
      <c r="K418" s="111"/>
      <c r="L418" s="111"/>
      <c r="M418" s="111"/>
      <c r="N418" s="111"/>
      <c r="O418" s="1092"/>
      <c r="P418" s="1093"/>
      <c r="Q418" s="1050"/>
      <c r="R418" s="1050"/>
      <c r="S418" s="1091"/>
      <c r="T418" s="111"/>
      <c r="U418" s="111"/>
      <c r="V418" s="111"/>
      <c r="W418" s="288"/>
      <c r="X418" s="111"/>
    </row>
    <row r="419" spans="1:24">
      <c r="A419" s="1091"/>
      <c r="B419" s="111"/>
      <c r="C419" s="111"/>
      <c r="D419" s="111"/>
      <c r="E419" s="111"/>
      <c r="F419" s="1092"/>
      <c r="G419" s="1093"/>
      <c r="H419" s="1050"/>
      <c r="I419" s="1050"/>
      <c r="J419" s="1091"/>
      <c r="K419" s="111"/>
      <c r="L419" s="111"/>
      <c r="M419" s="111"/>
      <c r="N419" s="111"/>
      <c r="O419" s="1092"/>
      <c r="P419" s="1093"/>
      <c r="Q419" s="1050"/>
      <c r="R419" s="1050"/>
      <c r="S419" s="1091"/>
      <c r="T419" s="111"/>
      <c r="U419" s="111"/>
      <c r="V419" s="111"/>
      <c r="W419" s="288"/>
      <c r="X419" s="111"/>
    </row>
    <row r="420" spans="1:24">
      <c r="A420" s="1091"/>
      <c r="B420" s="111"/>
      <c r="C420" s="111"/>
      <c r="D420" s="111"/>
      <c r="E420" s="111"/>
      <c r="F420" s="1092"/>
      <c r="G420" s="1093"/>
      <c r="H420" s="1050"/>
      <c r="I420" s="1050"/>
      <c r="J420" s="1091"/>
      <c r="K420" s="111"/>
      <c r="L420" s="111"/>
      <c r="M420" s="111"/>
      <c r="N420" s="111"/>
      <c r="O420" s="1092"/>
      <c r="P420" s="1093"/>
      <c r="Q420" s="1050"/>
      <c r="R420" s="1050"/>
      <c r="S420" s="1091"/>
      <c r="T420" s="111"/>
      <c r="U420" s="111"/>
      <c r="V420" s="111"/>
      <c r="W420" s="288"/>
      <c r="X420" s="111"/>
    </row>
    <row r="421" spans="1:24">
      <c r="A421" s="1091"/>
      <c r="B421" s="111"/>
      <c r="C421" s="111"/>
      <c r="D421" s="111"/>
      <c r="E421" s="111"/>
      <c r="F421" s="1092"/>
      <c r="G421" s="1093"/>
      <c r="H421" s="1050"/>
      <c r="I421" s="1050"/>
      <c r="J421" s="1091"/>
      <c r="K421" s="111"/>
      <c r="L421" s="111"/>
      <c r="M421" s="111"/>
      <c r="N421" s="111"/>
      <c r="O421" s="1092"/>
      <c r="P421" s="1093"/>
      <c r="Q421" s="1050"/>
      <c r="R421" s="1050"/>
      <c r="S421" s="1091"/>
      <c r="T421" s="111"/>
      <c r="U421" s="111"/>
      <c r="V421" s="111"/>
      <c r="W421" s="288"/>
      <c r="X421" s="111"/>
    </row>
    <row r="422" spans="1:24">
      <c r="A422" s="1091"/>
      <c r="B422" s="111"/>
      <c r="C422" s="111"/>
      <c r="D422" s="111"/>
      <c r="E422" s="111"/>
      <c r="F422" s="1092"/>
      <c r="G422" s="1093"/>
      <c r="H422" s="1050"/>
      <c r="I422" s="1050"/>
      <c r="J422" s="1091"/>
      <c r="K422" s="111"/>
      <c r="L422" s="111"/>
      <c r="M422" s="111"/>
      <c r="N422" s="111"/>
      <c r="O422" s="1092"/>
      <c r="P422" s="1093"/>
      <c r="Q422" s="1050"/>
      <c r="R422" s="1050"/>
      <c r="S422" s="1091"/>
      <c r="T422" s="111"/>
      <c r="U422" s="111"/>
      <c r="V422" s="111"/>
      <c r="W422" s="288"/>
      <c r="X422" s="111"/>
    </row>
    <row r="423" spans="1:24">
      <c r="A423" s="1091"/>
      <c r="B423" s="111"/>
      <c r="C423" s="111"/>
      <c r="D423" s="111"/>
      <c r="E423" s="111"/>
      <c r="F423" s="1092"/>
      <c r="G423" s="1093"/>
      <c r="H423" s="1050"/>
      <c r="I423" s="1050"/>
      <c r="J423" s="1091"/>
      <c r="K423" s="111"/>
      <c r="L423" s="111"/>
      <c r="M423" s="111"/>
      <c r="N423" s="111"/>
      <c r="O423" s="1092"/>
      <c r="P423" s="1093"/>
      <c r="Q423" s="1050"/>
      <c r="R423" s="1050"/>
      <c r="S423" s="1091"/>
      <c r="T423" s="111"/>
      <c r="U423" s="111"/>
      <c r="V423" s="111"/>
      <c r="W423" s="288"/>
      <c r="X423" s="111"/>
    </row>
    <row r="424" spans="1:24">
      <c r="A424" s="1091"/>
      <c r="B424" s="111"/>
      <c r="C424" s="111"/>
      <c r="D424" s="111"/>
      <c r="E424" s="111"/>
      <c r="F424" s="1092"/>
      <c r="G424" s="1093"/>
      <c r="H424" s="1050"/>
      <c r="I424" s="1050"/>
      <c r="J424" s="1091"/>
      <c r="K424" s="111"/>
      <c r="L424" s="111"/>
      <c r="M424" s="111"/>
      <c r="N424" s="111"/>
      <c r="O424" s="1092"/>
      <c r="P424" s="1093"/>
      <c r="Q424" s="1050"/>
      <c r="R424" s="1050"/>
      <c r="S424" s="1091"/>
      <c r="T424" s="111"/>
      <c r="U424" s="111"/>
      <c r="V424" s="111"/>
      <c r="W424" s="288"/>
      <c r="X424" s="111"/>
    </row>
    <row r="425" spans="1:24">
      <c r="A425" s="1091"/>
      <c r="B425" s="111"/>
      <c r="C425" s="111"/>
      <c r="D425" s="111"/>
      <c r="E425" s="111"/>
      <c r="F425" s="1092"/>
      <c r="G425" s="1093"/>
      <c r="H425" s="1050"/>
      <c r="I425" s="1050"/>
      <c r="J425" s="1091"/>
      <c r="K425" s="111"/>
      <c r="L425" s="111"/>
      <c r="M425" s="111"/>
      <c r="N425" s="111"/>
      <c r="O425" s="1092"/>
      <c r="P425" s="1093"/>
      <c r="Q425" s="1050"/>
      <c r="R425" s="1050"/>
      <c r="S425" s="1091"/>
      <c r="T425" s="111"/>
      <c r="U425" s="111"/>
      <c r="V425" s="111"/>
      <c r="W425" s="288"/>
      <c r="X425" s="111"/>
    </row>
    <row r="426" spans="1:24">
      <c r="A426" s="1091"/>
      <c r="B426" s="111"/>
      <c r="C426" s="111"/>
      <c r="D426" s="111"/>
      <c r="E426" s="111"/>
      <c r="F426" s="1092"/>
      <c r="G426" s="1093"/>
      <c r="H426" s="1050"/>
      <c r="I426" s="1050"/>
      <c r="J426" s="1091"/>
      <c r="K426" s="111"/>
      <c r="L426" s="111"/>
      <c r="M426" s="111"/>
      <c r="N426" s="111"/>
      <c r="O426" s="1092"/>
      <c r="P426" s="1093"/>
      <c r="Q426" s="1050"/>
      <c r="R426" s="1050"/>
      <c r="S426" s="1091"/>
      <c r="T426" s="111"/>
      <c r="U426" s="111"/>
      <c r="V426" s="111"/>
      <c r="W426" s="288"/>
      <c r="X426" s="111"/>
    </row>
    <row r="427" spans="1:24">
      <c r="A427" s="1091"/>
      <c r="B427" s="111"/>
      <c r="C427" s="111"/>
      <c r="D427" s="111"/>
      <c r="E427" s="111"/>
      <c r="F427" s="1092"/>
      <c r="G427" s="1093"/>
      <c r="H427" s="1050"/>
      <c r="I427" s="1050"/>
      <c r="J427" s="1091"/>
      <c r="K427" s="111"/>
      <c r="L427" s="111"/>
      <c r="M427" s="111"/>
      <c r="N427" s="111"/>
      <c r="O427" s="1092"/>
      <c r="P427" s="1093"/>
      <c r="Q427" s="1050"/>
      <c r="R427" s="1050"/>
      <c r="S427" s="1091"/>
      <c r="T427" s="111"/>
      <c r="U427" s="111"/>
      <c r="V427" s="111"/>
      <c r="W427" s="288"/>
      <c r="X427" s="111"/>
    </row>
    <row r="428" spans="1:24">
      <c r="A428" s="1091"/>
      <c r="B428" s="111"/>
      <c r="C428" s="111"/>
      <c r="D428" s="111"/>
      <c r="E428" s="111"/>
      <c r="F428" s="1092"/>
      <c r="G428" s="1093"/>
      <c r="H428" s="1050"/>
      <c r="I428" s="1050"/>
      <c r="J428" s="1091"/>
      <c r="K428" s="111"/>
      <c r="L428" s="111"/>
      <c r="M428" s="111"/>
      <c r="N428" s="111"/>
      <c r="O428" s="1092"/>
      <c r="P428" s="1093"/>
      <c r="Q428" s="1050"/>
      <c r="R428" s="1050"/>
      <c r="S428" s="1091"/>
      <c r="T428" s="111"/>
      <c r="U428" s="111"/>
      <c r="V428" s="111"/>
      <c r="W428" s="288"/>
      <c r="X428" s="111"/>
    </row>
    <row r="429" spans="1:24">
      <c r="A429" s="1091"/>
      <c r="B429" s="111"/>
      <c r="C429" s="111"/>
      <c r="D429" s="111"/>
      <c r="E429" s="111"/>
      <c r="F429" s="1092"/>
      <c r="G429" s="1093"/>
      <c r="H429" s="1050"/>
      <c r="I429" s="1050"/>
      <c r="J429" s="1091"/>
      <c r="K429" s="111"/>
      <c r="L429" s="111"/>
      <c r="M429" s="111"/>
      <c r="N429" s="111"/>
      <c r="O429" s="1092"/>
      <c r="P429" s="1093"/>
      <c r="Q429" s="1050"/>
      <c r="R429" s="1050"/>
      <c r="S429" s="1091"/>
      <c r="T429" s="111"/>
      <c r="U429" s="111"/>
      <c r="V429" s="111"/>
      <c r="W429" s="288"/>
      <c r="X429" s="111"/>
    </row>
    <row r="430" spans="1:24">
      <c r="A430" s="1091"/>
      <c r="B430" s="111"/>
      <c r="C430" s="111"/>
      <c r="D430" s="111"/>
      <c r="E430" s="111"/>
      <c r="F430" s="1092"/>
      <c r="G430" s="1093"/>
      <c r="H430" s="1050"/>
      <c r="I430" s="1050"/>
      <c r="J430" s="1091"/>
      <c r="K430" s="111"/>
      <c r="L430" s="111"/>
      <c r="M430" s="111"/>
      <c r="N430" s="111"/>
      <c r="O430" s="1092"/>
      <c r="P430" s="1093"/>
      <c r="Q430" s="1050"/>
      <c r="R430" s="1050"/>
      <c r="S430" s="1091"/>
      <c r="T430" s="111"/>
      <c r="U430" s="111"/>
      <c r="V430" s="111"/>
      <c r="W430" s="288"/>
      <c r="X430" s="111"/>
    </row>
    <row r="431" spans="1:24">
      <c r="A431" s="1091"/>
      <c r="B431" s="111"/>
      <c r="C431" s="111"/>
      <c r="D431" s="111"/>
      <c r="E431" s="111"/>
      <c r="F431" s="1092"/>
      <c r="G431" s="1093"/>
      <c r="H431" s="1050"/>
      <c r="I431" s="1050"/>
      <c r="J431" s="1091"/>
      <c r="K431" s="111"/>
      <c r="L431" s="111"/>
      <c r="M431" s="111"/>
      <c r="N431" s="111"/>
      <c r="O431" s="1092"/>
      <c r="P431" s="1093"/>
      <c r="Q431" s="1050"/>
      <c r="R431" s="1050"/>
      <c r="S431" s="1091"/>
      <c r="T431" s="111"/>
      <c r="U431" s="111"/>
      <c r="V431" s="111"/>
      <c r="W431" s="288"/>
      <c r="X431" s="111"/>
    </row>
    <row r="432" spans="1:24">
      <c r="A432" s="1091"/>
      <c r="B432" s="111"/>
      <c r="C432" s="111"/>
      <c r="D432" s="111"/>
      <c r="E432" s="111"/>
      <c r="F432" s="1092"/>
      <c r="G432" s="1093"/>
      <c r="H432" s="1050"/>
      <c r="I432" s="1050"/>
      <c r="J432" s="1091"/>
      <c r="K432" s="111"/>
      <c r="L432" s="111"/>
      <c r="M432" s="111"/>
      <c r="N432" s="111"/>
      <c r="O432" s="1092"/>
      <c r="P432" s="1093"/>
      <c r="Q432" s="1050"/>
      <c r="R432" s="1050"/>
      <c r="S432" s="1091"/>
      <c r="T432" s="111"/>
      <c r="U432" s="111"/>
      <c r="V432" s="111"/>
      <c r="W432" s="288"/>
      <c r="X432" s="111"/>
    </row>
    <row r="433" spans="1:27">
      <c r="A433" s="1091"/>
      <c r="B433" s="111"/>
      <c r="C433" s="111"/>
      <c r="D433" s="111"/>
      <c r="E433" s="111"/>
      <c r="F433" s="1092"/>
      <c r="G433" s="1093"/>
      <c r="H433" s="1050"/>
      <c r="I433" s="1050"/>
      <c r="J433" s="1091"/>
      <c r="K433" s="111"/>
      <c r="L433" s="111"/>
      <c r="M433" s="111"/>
      <c r="N433" s="111"/>
      <c r="O433" s="1092"/>
      <c r="P433" s="1093"/>
      <c r="Q433" s="1050"/>
      <c r="R433" s="1050"/>
      <c r="S433" s="1091"/>
      <c r="T433" s="111"/>
      <c r="U433" s="111"/>
      <c r="V433" s="111"/>
      <c r="W433" s="288"/>
      <c r="X433" s="111"/>
    </row>
    <row r="434" spans="1:27">
      <c r="A434" s="1091"/>
      <c r="B434" s="111"/>
      <c r="C434" s="111"/>
      <c r="D434" s="111"/>
      <c r="E434" s="111"/>
      <c r="F434" s="1094"/>
      <c r="G434" s="1093"/>
      <c r="H434" s="1050"/>
      <c r="I434" s="1050"/>
      <c r="J434" s="1091"/>
      <c r="K434" s="111"/>
      <c r="L434" s="111"/>
      <c r="M434" s="111"/>
      <c r="N434" s="111"/>
      <c r="O434" s="1094"/>
      <c r="P434" s="1093"/>
      <c r="Q434" s="1050"/>
      <c r="R434" s="1050"/>
      <c r="S434" s="1091"/>
      <c r="T434" s="111"/>
      <c r="U434" s="111"/>
      <c r="V434" s="111"/>
      <c r="W434" s="288"/>
      <c r="X434" s="111"/>
    </row>
    <row r="435" spans="1:27">
      <c r="A435" s="1091"/>
      <c r="B435" s="111"/>
      <c r="C435" s="111"/>
      <c r="D435" s="111"/>
      <c r="E435" s="111"/>
      <c r="F435" s="1095"/>
      <c r="G435" s="1050"/>
      <c r="H435" s="1050"/>
      <c r="I435" s="1050"/>
      <c r="J435" s="1091"/>
      <c r="K435" s="111"/>
      <c r="L435" s="111"/>
      <c r="M435" s="111"/>
      <c r="N435" s="111"/>
      <c r="O435" s="1095"/>
      <c r="P435" s="1050"/>
      <c r="Q435" s="1050"/>
      <c r="R435" s="1050"/>
      <c r="S435" s="1091"/>
      <c r="T435" s="111"/>
      <c r="U435" s="111"/>
      <c r="V435" s="111"/>
      <c r="W435" s="288"/>
      <c r="X435" s="111"/>
    </row>
    <row r="436" spans="1:27">
      <c r="A436" s="1689" t="s">
        <v>8163</v>
      </c>
      <c r="B436" s="1690"/>
      <c r="C436" s="1690"/>
      <c r="D436" s="1690"/>
      <c r="E436" s="1691"/>
      <c r="F436" s="1095"/>
      <c r="G436" s="1050"/>
      <c r="H436" s="1050"/>
      <c r="I436" s="1050"/>
      <c r="J436" s="1689" t="s">
        <v>8163</v>
      </c>
      <c r="K436" s="1690"/>
      <c r="L436" s="1690"/>
      <c r="M436" s="1690"/>
      <c r="N436" s="1691"/>
      <c r="O436" s="1095"/>
      <c r="P436" s="1050"/>
      <c r="Q436" s="1050"/>
      <c r="R436" s="1050"/>
      <c r="S436" s="1689" t="s">
        <v>8163</v>
      </c>
      <c r="T436" s="1690"/>
      <c r="U436" s="1690"/>
      <c r="V436" s="1690"/>
      <c r="W436" s="1691"/>
      <c r="X436" s="111"/>
    </row>
    <row r="437" spans="1:27">
      <c r="A437" s="1692"/>
      <c r="B437" s="1693"/>
      <c r="C437" s="1693"/>
      <c r="D437" s="1693"/>
      <c r="E437" s="1694"/>
      <c r="F437" s="1095"/>
      <c r="G437" s="1050"/>
      <c r="H437" s="1050"/>
      <c r="I437" s="1050"/>
      <c r="J437" s="1692"/>
      <c r="K437" s="1693"/>
      <c r="L437" s="1693"/>
      <c r="M437" s="1693"/>
      <c r="N437" s="1694"/>
      <c r="O437" s="1095"/>
      <c r="P437" s="1050"/>
      <c r="Q437" s="1050"/>
      <c r="R437" s="1050"/>
      <c r="S437" s="1692"/>
      <c r="T437" s="1693"/>
      <c r="U437" s="1693"/>
      <c r="V437" s="1693"/>
      <c r="W437" s="1694"/>
      <c r="X437" s="111"/>
    </row>
    <row r="438" spans="1:27">
      <c r="A438" s="1683"/>
      <c r="B438" s="1684"/>
      <c r="C438" s="1684"/>
      <c r="D438" s="1684"/>
      <c r="E438" s="1685"/>
      <c r="F438" s="1095"/>
      <c r="G438" s="1050"/>
      <c r="H438" s="1050"/>
      <c r="I438" s="1050"/>
      <c r="J438" s="1683"/>
      <c r="K438" s="1684"/>
      <c r="L438" s="1684"/>
      <c r="M438" s="1684"/>
      <c r="N438" s="1685"/>
      <c r="O438" s="1095"/>
      <c r="P438" s="1050"/>
      <c r="Q438" s="1050"/>
      <c r="R438" s="1050"/>
      <c r="S438" s="1683"/>
      <c r="T438" s="1684"/>
      <c r="U438" s="1684"/>
      <c r="V438" s="1684"/>
      <c r="W438" s="1685"/>
      <c r="X438" s="111"/>
    </row>
    <row r="439" spans="1:27">
      <c r="A439" s="1683"/>
      <c r="B439" s="1684"/>
      <c r="C439" s="1684"/>
      <c r="D439" s="1684"/>
      <c r="E439" s="1685"/>
      <c r="F439" s="1095"/>
      <c r="G439" s="1050"/>
      <c r="H439" s="1050"/>
      <c r="I439" s="1050"/>
      <c r="J439" s="1683"/>
      <c r="K439" s="1684"/>
      <c r="L439" s="1684"/>
      <c r="M439" s="1684"/>
      <c r="N439" s="1685"/>
      <c r="O439" s="1095"/>
      <c r="P439" s="1050"/>
      <c r="Q439" s="1050"/>
      <c r="R439" s="1050"/>
      <c r="S439" s="1683"/>
      <c r="T439" s="1684"/>
      <c r="U439" s="1684"/>
      <c r="V439" s="1684"/>
      <c r="W439" s="1685"/>
      <c r="X439" s="111"/>
    </row>
    <row r="440" spans="1:27">
      <c r="A440" s="1686"/>
      <c r="B440" s="1687"/>
      <c r="C440" s="1687"/>
      <c r="D440" s="1687"/>
      <c r="E440" s="1688"/>
      <c r="F440" s="1095"/>
      <c r="G440" s="1050"/>
      <c r="H440" s="1050"/>
      <c r="I440" s="1050"/>
      <c r="J440" s="1686"/>
      <c r="K440" s="1687"/>
      <c r="L440" s="1687"/>
      <c r="M440" s="1687"/>
      <c r="N440" s="1688"/>
      <c r="O440" s="1095"/>
      <c r="P440" s="1050"/>
      <c r="Q440" s="1050"/>
      <c r="R440" s="1050"/>
      <c r="S440" s="1686"/>
      <c r="T440" s="1687"/>
      <c r="U440" s="1687"/>
      <c r="V440" s="1687"/>
      <c r="W440" s="1688"/>
      <c r="X440" s="111"/>
    </row>
    <row r="441" spans="1:27">
      <c r="X441" s="111"/>
    </row>
    <row r="442" spans="1:27">
      <c r="A442" s="1043" t="s">
        <v>8136</v>
      </c>
      <c r="B442" s="1682">
        <f>'IMPORT Wksht'!$F48</f>
        <v>0</v>
      </c>
      <c r="C442" s="1682"/>
      <c r="D442" s="1682"/>
      <c r="E442" s="1044" t="s">
        <v>8137</v>
      </c>
      <c r="F442" s="1045"/>
      <c r="G442" s="1046" t="e">
        <f>C445*C447*C449/1728/B446</f>
        <v>#DIV/0!</v>
      </c>
      <c r="H442" s="1047" t="e">
        <f>VLOOKUP(CONCATENATE(B447,"40H"),frghtnew,8,0)</f>
        <v>#N/A</v>
      </c>
      <c r="I442" s="1048" t="e">
        <f>'IMPORT Wksht'!#REF!</f>
        <v>#REF!</v>
      </c>
      <c r="J442" s="1043" t="s">
        <v>8136</v>
      </c>
      <c r="K442" s="1682">
        <f>'IMPORT Wksht'!$F49</f>
        <v>0</v>
      </c>
      <c r="L442" s="1682"/>
      <c r="M442" s="1682"/>
      <c r="N442" s="1044" t="s">
        <v>8137</v>
      </c>
      <c r="O442" s="1045"/>
      <c r="P442" s="1046" t="e">
        <f>L445*L447*L449/1728/K446</f>
        <v>#DIV/0!</v>
      </c>
      <c r="Q442" s="1047" t="e">
        <f>VLOOKUP(CONCATENATE(K447,"40H"),frghtnew,8,0)</f>
        <v>#N/A</v>
      </c>
      <c r="R442" s="1048" t="e">
        <f>'IMPORT Wksht'!#REF!</f>
        <v>#REF!</v>
      </c>
      <c r="S442" s="1043" t="s">
        <v>8136</v>
      </c>
      <c r="T442" s="1682">
        <f>'IMPORT Wksht'!$F50</f>
        <v>0</v>
      </c>
      <c r="U442" s="1682"/>
      <c r="V442" s="1682"/>
      <c r="W442" s="1044" t="s">
        <v>8137</v>
      </c>
      <c r="X442" s="1049"/>
      <c r="Y442" s="1050" t="e">
        <f>U445*U447*U449/1728/T446</f>
        <v>#DIV/0!</v>
      </c>
      <c r="Z442" s="1051" t="e">
        <f>VLOOKUP(CONCATENATE(T447,"40H"),frghtnew,8,0)</f>
        <v>#N/A</v>
      </c>
      <c r="AA442" s="1052">
        <f>'IMPORT Wksht'!$AE50</f>
        <v>0</v>
      </c>
    </row>
    <row r="443" spans="1:27">
      <c r="A443" s="1053" t="s">
        <v>8138</v>
      </c>
      <c r="B443" s="1054">
        <f>'IMPORT Wksht'!$D$5</f>
        <v>0</v>
      </c>
      <c r="C443" s="1698">
        <f>'IMPORT Wksht'!$D$6</f>
        <v>0</v>
      </c>
      <c r="D443" s="1698"/>
      <c r="E443" s="1055">
        <f>IFERROR(G442*H442+E445*B448+E445*I442+I443*1/B446,0)</f>
        <v>0</v>
      </c>
      <c r="F443" s="1056"/>
      <c r="G443" s="494" t="s">
        <v>8139</v>
      </c>
      <c r="H443" s="494" t="s">
        <v>8140</v>
      </c>
      <c r="I443" s="1057">
        <v>1.05</v>
      </c>
      <c r="J443" s="1053" t="s">
        <v>8138</v>
      </c>
      <c r="K443" s="1054">
        <f>'IMPORT Wksht'!$D$5</f>
        <v>0</v>
      </c>
      <c r="L443" s="1698">
        <f>'IMPORT Wksht'!$D$6</f>
        <v>0</v>
      </c>
      <c r="M443" s="1698"/>
      <c r="N443" s="1055">
        <f>IFERROR(P442*Q442+N445*K448+N445*R442+R443*1/K446,0)</f>
        <v>0</v>
      </c>
      <c r="O443" s="1056"/>
      <c r="P443" s="494" t="s">
        <v>8139</v>
      </c>
      <c r="Q443" s="494" t="s">
        <v>8140</v>
      </c>
      <c r="R443" s="1057">
        <v>1.05</v>
      </c>
      <c r="S443" s="1053" t="s">
        <v>8138</v>
      </c>
      <c r="T443" s="1054">
        <f>'IMPORT Wksht'!$D$5</f>
        <v>0</v>
      </c>
      <c r="U443" s="1698">
        <f>'IMPORT Wksht'!$D$6</f>
        <v>0</v>
      </c>
      <c r="V443" s="1698"/>
      <c r="W443" s="1055">
        <f>IFERROR(Y442*Z442+W445*T448+W445*AA442+AA443*1/T446,0)</f>
        <v>0</v>
      </c>
      <c r="X443" s="1049"/>
      <c r="Y443" s="1058" t="s">
        <v>8139</v>
      </c>
      <c r="Z443" s="1058" t="s">
        <v>8140</v>
      </c>
      <c r="AA443" s="1059">
        <v>1.05</v>
      </c>
    </row>
    <row r="444" spans="1:27">
      <c r="A444" s="1053" t="s">
        <v>8141</v>
      </c>
      <c r="B444" s="1060">
        <f>'IMPORT Wksht'!$E48</f>
        <v>0</v>
      </c>
      <c r="C444" s="1061" t="s">
        <v>8142</v>
      </c>
      <c r="D444" s="1062" t="s">
        <v>8143</v>
      </c>
      <c r="E444" s="1063">
        <f>'IMPORT Wksht'!$K48</f>
        <v>0</v>
      </c>
      <c r="F444" s="1056"/>
      <c r="G444" s="1064" t="s">
        <v>8144</v>
      </c>
      <c r="H444" s="1064" t="s">
        <v>8145</v>
      </c>
      <c r="I444" s="447"/>
      <c r="J444" s="1053" t="s">
        <v>8141</v>
      </c>
      <c r="K444" s="1060">
        <f>'IMPORT Wksht'!$E49</f>
        <v>0</v>
      </c>
      <c r="L444" s="1061" t="s">
        <v>8142</v>
      </c>
      <c r="M444" s="1062" t="s">
        <v>8143</v>
      </c>
      <c r="N444" s="1063">
        <f>'IMPORT Wksht'!$K49</f>
        <v>0</v>
      </c>
      <c r="O444" s="1056"/>
      <c r="P444" s="1064" t="s">
        <v>8144</v>
      </c>
      <c r="Q444" s="1064" t="s">
        <v>8145</v>
      </c>
      <c r="S444" s="1053" t="s">
        <v>8141</v>
      </c>
      <c r="T444" s="1060">
        <f>'IMPORT Wksht'!$E50</f>
        <v>0</v>
      </c>
      <c r="U444" s="1061" t="s">
        <v>8142</v>
      </c>
      <c r="V444" s="1062" t="s">
        <v>8143</v>
      </c>
      <c r="W444" s="1063">
        <f>'IMPORT Wksht'!$K50</f>
        <v>0</v>
      </c>
      <c r="X444" s="1049"/>
      <c r="Y444" s="1065" t="s">
        <v>8144</v>
      </c>
      <c r="Z444" s="1065" t="s">
        <v>8145</v>
      </c>
      <c r="AA444" s="111"/>
    </row>
    <row r="445" spans="1:27">
      <c r="A445" s="1066" t="s">
        <v>8146</v>
      </c>
      <c r="B445" s="1067">
        <f>'IMPORT Wksht'!$N48</f>
        <v>0</v>
      </c>
      <c r="C445" s="1068">
        <f>'IMPORT Wksht'!$BA48</f>
        <v>0</v>
      </c>
      <c r="D445" s="1062" t="s">
        <v>8147</v>
      </c>
      <c r="E445" s="1069">
        <f>'IMPORT Wksht'!$X48</f>
        <v>0</v>
      </c>
      <c r="F445" s="1056"/>
      <c r="G445" s="1070" t="e">
        <f>G446-(E443*(1-(B448+I442)))</f>
        <v>#REF!</v>
      </c>
      <c r="H445" s="1071">
        <f>E445</f>
        <v>0</v>
      </c>
      <c r="I445" s="1072" t="e">
        <f>G442*H442+H445*B448+H445*I442+I443*1/B446</f>
        <v>#DIV/0!</v>
      </c>
      <c r="J445" s="1066" t="s">
        <v>8146</v>
      </c>
      <c r="K445" s="1067">
        <f>'IMPORT Wksht'!$N49</f>
        <v>0</v>
      </c>
      <c r="L445" s="1068">
        <f>'IMPORT Wksht'!$BA49</f>
        <v>0</v>
      </c>
      <c r="M445" s="1062" t="s">
        <v>8147</v>
      </c>
      <c r="N445" s="1069">
        <f>'IMPORT Wksht'!$X49</f>
        <v>0</v>
      </c>
      <c r="O445" s="1056"/>
      <c r="P445" s="1070" t="e">
        <f>P446-(N443*(1-(K448+R442)))</f>
        <v>#REF!</v>
      </c>
      <c r="Q445" s="1071">
        <f>N445</f>
        <v>0</v>
      </c>
      <c r="R445" s="1072" t="e">
        <f>P442*Q442+Q445*K448+Q445*R442+R443*1/K446</f>
        <v>#DIV/0!</v>
      </c>
      <c r="S445" s="1066" t="s">
        <v>8146</v>
      </c>
      <c r="T445" s="1067">
        <f>'IMPORT Wksht'!$N50</f>
        <v>0</v>
      </c>
      <c r="U445" s="1068">
        <f>'IMPORT Wksht'!$BA50</f>
        <v>0</v>
      </c>
      <c r="V445" s="1062" t="s">
        <v>8147</v>
      </c>
      <c r="W445" s="1069">
        <f>'IMPORT Wksht'!$X50</f>
        <v>0</v>
      </c>
      <c r="X445" s="1049"/>
      <c r="Y445" s="1073">
        <f>Y446-(W443*(1-(T448+AA442)))</f>
        <v>0</v>
      </c>
      <c r="Z445" s="1074">
        <f>W445</f>
        <v>0</v>
      </c>
      <c r="AA445" s="1075" t="e">
        <f>Y442*Z442+Z445*T448+Z445*AA442+AA443*1/T446</f>
        <v>#DIV/0!</v>
      </c>
    </row>
    <row r="446" spans="1:27">
      <c r="A446" s="1066" t="s">
        <v>8148</v>
      </c>
      <c r="B446" s="1067">
        <f>'IMPORT Wksht'!$O48</f>
        <v>0</v>
      </c>
      <c r="C446" s="1061" t="s">
        <v>8149</v>
      </c>
      <c r="D446" s="1062" t="s">
        <v>8150</v>
      </c>
      <c r="E446" s="1069">
        <f>'IMPORT Wksht'!$AM$48</f>
        <v>0</v>
      </c>
      <c r="F446" s="1056"/>
      <c r="G446" s="1057">
        <f>G447*(1-G449)</f>
        <v>0</v>
      </c>
      <c r="H446" s="1057" t="e">
        <f>H445+I445</f>
        <v>#DIV/0!</v>
      </c>
      <c r="I446" s="1076" t="s">
        <v>8151</v>
      </c>
      <c r="J446" s="1066" t="s">
        <v>8148</v>
      </c>
      <c r="K446" s="1067">
        <f>'IMPORT Wksht'!$O49</f>
        <v>0</v>
      </c>
      <c r="L446" s="1061" t="s">
        <v>8149</v>
      </c>
      <c r="M446" s="1062" t="s">
        <v>8150</v>
      </c>
      <c r="N446" s="1069">
        <f>'IMPORT Wksht'!$AM$49</f>
        <v>0</v>
      </c>
      <c r="O446" s="1056"/>
      <c r="P446" s="1057">
        <f>P447*(1-P449)</f>
        <v>0</v>
      </c>
      <c r="Q446" s="1057" t="e">
        <f>Q445+R445</f>
        <v>#DIV/0!</v>
      </c>
      <c r="R446" s="1076" t="s">
        <v>8151</v>
      </c>
      <c r="S446" s="1066" t="s">
        <v>8148</v>
      </c>
      <c r="T446" s="1067">
        <f>'IMPORT Wksht'!$O50</f>
        <v>0</v>
      </c>
      <c r="U446" s="1061" t="s">
        <v>8149</v>
      </c>
      <c r="V446" s="1062" t="s">
        <v>8150</v>
      </c>
      <c r="W446" s="1069">
        <f>'IMPORT Wksht'!$AM$50</f>
        <v>0</v>
      </c>
      <c r="X446" s="1049"/>
      <c r="Y446" s="1059">
        <f>Y447*(1-Y449)</f>
        <v>0</v>
      </c>
      <c r="Z446" s="1059" t="e">
        <f>Z445+AA445</f>
        <v>#DIV/0!</v>
      </c>
      <c r="AA446" s="1077" t="s">
        <v>8151</v>
      </c>
    </row>
    <row r="447" spans="1:27">
      <c r="A447" s="1053" t="s">
        <v>8152</v>
      </c>
      <c r="B447" s="1078">
        <f>'IMPORT Wksht'!$T48</f>
        <v>0</v>
      </c>
      <c r="C447" s="1068">
        <f>'IMPORT Wksht'!$BB48</f>
        <v>0</v>
      </c>
      <c r="D447" s="1062" t="s">
        <v>8153</v>
      </c>
      <c r="E447" s="1069">
        <f>'IMPORT Wksht'!$AO48</f>
        <v>0</v>
      </c>
      <c r="F447" s="1056"/>
      <c r="G447" s="1071">
        <f>E447</f>
        <v>0</v>
      </c>
      <c r="H447" s="1070" t="e">
        <f>IF(I447="N",ROUND(H446/(1-H449),0)-0.01,ROUNDUP(H446/(1-H449),0)-0.01)</f>
        <v>#DIV/0!</v>
      </c>
      <c r="I447" s="504" t="s">
        <v>1578</v>
      </c>
      <c r="J447" s="1053" t="s">
        <v>8152</v>
      </c>
      <c r="K447" s="1078">
        <f>'IMPORT Wksht'!$T49</f>
        <v>0</v>
      </c>
      <c r="L447" s="1068">
        <f>'IMPORT Wksht'!$BB49</f>
        <v>0</v>
      </c>
      <c r="M447" s="1062" t="s">
        <v>8153</v>
      </c>
      <c r="N447" s="1069">
        <f>'IMPORT Wksht'!$AO49</f>
        <v>0</v>
      </c>
      <c r="O447" s="1056"/>
      <c r="P447" s="1079">
        <f>N447</f>
        <v>0</v>
      </c>
      <c r="Q447" s="1070" t="e">
        <f>IF(R447="N",ROUND(Q446/(1-Q449),0)-0.01,ROUNDUP(Q446/(1-Q449),0)-0.01)</f>
        <v>#DIV/0!</v>
      </c>
      <c r="R447" s="504" t="s">
        <v>1578</v>
      </c>
      <c r="S447" s="1053" t="s">
        <v>8152</v>
      </c>
      <c r="T447" s="1078">
        <f>'IMPORT Wksht'!$T50</f>
        <v>0</v>
      </c>
      <c r="U447" s="1068">
        <f>'IMPORT Wksht'!$BB50</f>
        <v>0</v>
      </c>
      <c r="V447" s="1062" t="s">
        <v>8153</v>
      </c>
      <c r="W447" s="1069">
        <f>'IMPORT Wksht'!$AO50</f>
        <v>0</v>
      </c>
      <c r="X447" s="1049"/>
      <c r="Y447" s="1080">
        <f>W447</f>
        <v>0</v>
      </c>
      <c r="Z447" s="1073" t="e">
        <f>IF(AA447="N",ROUND(Z446/(1-Z449),0)-0.01,ROUNDUP(Z446/(1-Z449),0)-0.01)</f>
        <v>#DIV/0!</v>
      </c>
      <c r="AA447" s="1081" t="s">
        <v>1578</v>
      </c>
    </row>
    <row r="448" spans="1:27">
      <c r="A448" s="1066" t="s">
        <v>8154</v>
      </c>
      <c r="B448" s="1082">
        <f>'IMPORT Wksht'!$AE48</f>
        <v>0</v>
      </c>
      <c r="C448" s="1061" t="s">
        <v>8155</v>
      </c>
      <c r="D448" s="1062" t="s">
        <v>8156</v>
      </c>
      <c r="E448" s="1069">
        <f>'IMPORT Wksht'!$AN48</f>
        <v>0</v>
      </c>
      <c r="F448" s="1056"/>
      <c r="J448" s="1066" t="s">
        <v>8154</v>
      </c>
      <c r="K448" s="1082">
        <f>'IMPORT Wksht'!$AE49</f>
        <v>0</v>
      </c>
      <c r="L448" s="1061" t="s">
        <v>8155</v>
      </c>
      <c r="M448" s="1062" t="s">
        <v>8156</v>
      </c>
      <c r="N448" s="1069">
        <f>'IMPORT Wksht'!$AN49</f>
        <v>0</v>
      </c>
      <c r="O448" s="1056"/>
      <c r="S448" s="1066" t="s">
        <v>8154</v>
      </c>
      <c r="T448" s="1082">
        <f>'IMPORT Wksht'!$AE50</f>
        <v>0</v>
      </c>
      <c r="U448" s="1061" t="s">
        <v>8155</v>
      </c>
      <c r="V448" s="1062" t="s">
        <v>8156</v>
      </c>
      <c r="W448" s="1069">
        <f>'IMPORT Wksht'!$AN50</f>
        <v>0</v>
      </c>
    </row>
    <row r="449" spans="1:27">
      <c r="A449" s="1066" t="s">
        <v>8157</v>
      </c>
      <c r="B449" s="1067">
        <f>'IMPORT Wksht'!$BP48</f>
        <v>0</v>
      </c>
      <c r="C449" s="1068">
        <f>'IMPORT Wksht'!$BC48</f>
        <v>0</v>
      </c>
      <c r="D449" s="1062" t="s">
        <v>8158</v>
      </c>
      <c r="E449" s="1083" t="str">
        <f>IFERROR((E447-E446)/E447,"")</f>
        <v/>
      </c>
      <c r="F449" s="1056"/>
      <c r="G449" s="1084">
        <v>0.62</v>
      </c>
      <c r="H449" s="1084">
        <v>0.62</v>
      </c>
      <c r="I449" s="447"/>
      <c r="J449" s="1066" t="s">
        <v>8157</v>
      </c>
      <c r="K449" s="1067">
        <f>'IMPORT Wksht'!$BP49</f>
        <v>0</v>
      </c>
      <c r="L449" s="1068">
        <f>'IMPORT Wksht'!$BC49</f>
        <v>0</v>
      </c>
      <c r="M449" s="1062" t="s">
        <v>8158</v>
      </c>
      <c r="N449" s="1083" t="str">
        <f>IFERROR((N447-N446)/N447,"")</f>
        <v/>
      </c>
      <c r="O449" s="1056"/>
      <c r="P449" s="1084">
        <v>0.62</v>
      </c>
      <c r="Q449" s="1084">
        <v>0.62</v>
      </c>
      <c r="S449" s="1066" t="s">
        <v>8157</v>
      </c>
      <c r="T449" s="1067">
        <f>'IMPORT Wksht'!$BP50</f>
        <v>0</v>
      </c>
      <c r="U449" s="1068">
        <f>'IMPORT Wksht'!$BC50</f>
        <v>0</v>
      </c>
      <c r="V449" s="1062" t="s">
        <v>8158</v>
      </c>
      <c r="W449" s="1083" t="str">
        <f>IFERROR((W447-W446)/W447,"")</f>
        <v/>
      </c>
      <c r="X449" s="1049"/>
      <c r="Y449" s="1085">
        <v>0.62</v>
      </c>
      <c r="Z449" s="1085">
        <v>0.62</v>
      </c>
      <c r="AA449" s="111"/>
    </row>
    <row r="450" spans="1:27">
      <c r="A450" s="1066" t="s">
        <v>8159</v>
      </c>
      <c r="B450" s="1054">
        <f>'IMPORT Wksht'!$BN48</f>
        <v>0</v>
      </c>
      <c r="C450" s="1054"/>
      <c r="D450" s="1062" t="s">
        <v>8160</v>
      </c>
      <c r="E450" s="1054">
        <f>'IMPORT Wksht'!$BM48</f>
        <v>0</v>
      </c>
      <c r="F450" s="1056"/>
      <c r="G450" s="1086"/>
      <c r="H450" s="537" t="e">
        <f>(H447-H446)/H447</f>
        <v>#DIV/0!</v>
      </c>
      <c r="I450" s="447"/>
      <c r="J450" s="1066" t="s">
        <v>8159</v>
      </c>
      <c r="K450" s="1054">
        <f>'IMPORT Wksht'!$BN49</f>
        <v>0</v>
      </c>
      <c r="L450" s="1054"/>
      <c r="M450" s="1062" t="s">
        <v>8160</v>
      </c>
      <c r="N450" s="1054">
        <f>'IMPORT Wksht'!$BM49</f>
        <v>0</v>
      </c>
      <c r="O450" s="1056"/>
      <c r="P450" s="926"/>
      <c r="Q450" s="537" t="e">
        <f>(Q447-Q446)/Q447</f>
        <v>#DIV/0!</v>
      </c>
      <c r="S450" s="1066" t="s">
        <v>8159</v>
      </c>
      <c r="T450" s="1054">
        <f>'IMPORT Wksht'!$BN50</f>
        <v>0</v>
      </c>
      <c r="U450" s="1054"/>
      <c r="V450" s="1062" t="s">
        <v>8160</v>
      </c>
      <c r="W450" s="1054">
        <f>'IMPORT Wksht'!$BM50</f>
        <v>0</v>
      </c>
      <c r="X450" s="1049"/>
      <c r="Y450" s="1087"/>
      <c r="Z450" s="1088" t="e">
        <f>(Z447-Z446)/Z447</f>
        <v>#DIV/0!</v>
      </c>
      <c r="AA450" s="111"/>
    </row>
    <row r="451" spans="1:27">
      <c r="A451" s="1695" t="s">
        <v>8161</v>
      </c>
      <c r="B451" s="1696"/>
      <c r="C451" s="1696"/>
      <c r="D451" s="1696"/>
      <c r="E451" s="1697"/>
      <c r="F451" s="1056"/>
      <c r="G451" s="1050"/>
      <c r="H451" s="1050"/>
      <c r="I451" s="1050"/>
      <c r="J451" s="1695" t="s">
        <v>8161</v>
      </c>
      <c r="K451" s="1696"/>
      <c r="L451" s="1696"/>
      <c r="M451" s="1696"/>
      <c r="N451" s="1697"/>
      <c r="O451" s="1056"/>
      <c r="P451" s="1050"/>
      <c r="Q451" s="1050"/>
      <c r="R451" s="1050"/>
      <c r="S451" s="1695" t="s">
        <v>8161</v>
      </c>
      <c r="T451" s="1696"/>
      <c r="U451" s="1696"/>
      <c r="V451" s="1696"/>
      <c r="W451" s="1697"/>
      <c r="X451" s="111"/>
    </row>
    <row r="452" spans="1:27">
      <c r="A452" s="1679" t="s">
        <v>8162</v>
      </c>
      <c r="B452" s="1680"/>
      <c r="C452" s="1680"/>
      <c r="D452" s="1680"/>
      <c r="E452" s="1681"/>
      <c r="F452" s="1089"/>
      <c r="G452" s="1090"/>
      <c r="H452" s="1090"/>
      <c r="I452" s="1090"/>
      <c r="J452" s="1679" t="s">
        <v>8162</v>
      </c>
      <c r="K452" s="1680"/>
      <c r="L452" s="1680"/>
      <c r="M452" s="1680"/>
      <c r="N452" s="1681"/>
      <c r="O452" s="1089"/>
      <c r="P452" s="1090"/>
      <c r="Q452" s="1090"/>
      <c r="R452" s="1090"/>
      <c r="S452" s="1679" t="s">
        <v>8162</v>
      </c>
      <c r="T452" s="1680"/>
      <c r="U452" s="1680"/>
      <c r="V452" s="1680"/>
      <c r="W452" s="1681"/>
      <c r="X452" s="111"/>
    </row>
    <row r="453" spans="1:27">
      <c r="A453" s="1091" t="str">
        <f>CONCATENATE("Line ",'IMPORT Wksht'!$A$48)</f>
        <v>Line 34</v>
      </c>
      <c r="B453" s="111"/>
      <c r="C453" s="111"/>
      <c r="D453" s="111"/>
      <c r="E453" s="111"/>
      <c r="F453" s="1092"/>
      <c r="G453" s="1093"/>
      <c r="H453" s="1050"/>
      <c r="I453" s="1050"/>
      <c r="J453" s="1091" t="str">
        <f>CONCATENATE("Line ",'IMPORT Wksht'!$A$49)</f>
        <v>Line 35</v>
      </c>
      <c r="K453" s="111"/>
      <c r="L453" s="111"/>
      <c r="M453" s="111"/>
      <c r="N453" s="111"/>
      <c r="O453" s="1092"/>
      <c r="P453" s="1093"/>
      <c r="Q453" s="1050"/>
      <c r="R453" s="1050"/>
      <c r="S453" s="1091" t="str">
        <f>CONCATENATE("Line ",'IMPORT Wksht'!$A$50)</f>
        <v>Line 36</v>
      </c>
      <c r="T453" s="111"/>
      <c r="U453" s="111"/>
      <c r="V453" s="111"/>
      <c r="W453" s="288"/>
      <c r="X453" s="111"/>
    </row>
    <row r="454" spans="1:27">
      <c r="A454" s="1091"/>
      <c r="B454" s="111"/>
      <c r="C454" s="111"/>
      <c r="D454" s="111"/>
      <c r="E454" s="111"/>
      <c r="F454" s="1092"/>
      <c r="G454" s="1093"/>
      <c r="H454" s="1050"/>
      <c r="I454" s="1050"/>
      <c r="J454" s="1091"/>
      <c r="K454" s="111"/>
      <c r="L454" s="111"/>
      <c r="M454" s="111"/>
      <c r="N454" s="111"/>
      <c r="O454" s="1092"/>
      <c r="P454" s="1093"/>
      <c r="Q454" s="1050"/>
      <c r="R454" s="1050"/>
      <c r="S454" s="1091"/>
      <c r="T454" s="111"/>
      <c r="U454" s="111"/>
      <c r="V454" s="111"/>
      <c r="W454" s="288"/>
      <c r="X454" s="111"/>
    </row>
    <row r="455" spans="1:27">
      <c r="A455" s="1091"/>
      <c r="B455" s="111"/>
      <c r="C455" s="111"/>
      <c r="D455" s="111"/>
      <c r="E455" s="111"/>
      <c r="F455" s="1092"/>
      <c r="G455" s="1093"/>
      <c r="H455" s="1050"/>
      <c r="I455" s="1050"/>
      <c r="J455" s="1091"/>
      <c r="K455" s="111"/>
      <c r="L455" s="111"/>
      <c r="M455" s="111"/>
      <c r="N455" s="111"/>
      <c r="O455" s="1092"/>
      <c r="P455" s="1093"/>
      <c r="Q455" s="1050"/>
      <c r="R455" s="1050"/>
      <c r="S455" s="1091"/>
      <c r="T455" s="111"/>
      <c r="U455" s="111"/>
      <c r="V455" s="111"/>
      <c r="W455" s="288"/>
      <c r="X455" s="111"/>
    </row>
    <row r="456" spans="1:27">
      <c r="A456" s="1091"/>
      <c r="B456" s="111"/>
      <c r="C456" s="111"/>
      <c r="D456" s="111"/>
      <c r="E456" s="111"/>
      <c r="F456" s="1092"/>
      <c r="G456" s="1093"/>
      <c r="H456" s="1050"/>
      <c r="I456" s="1050"/>
      <c r="J456" s="1091"/>
      <c r="K456" s="111"/>
      <c r="L456" s="111"/>
      <c r="M456" s="111"/>
      <c r="N456" s="111"/>
      <c r="O456" s="1092"/>
      <c r="P456" s="1093"/>
      <c r="Q456" s="1050"/>
      <c r="R456" s="1050"/>
      <c r="S456" s="1091"/>
      <c r="T456" s="111"/>
      <c r="U456" s="111"/>
      <c r="V456" s="111"/>
      <c r="W456" s="288"/>
      <c r="X456" s="111"/>
    </row>
    <row r="457" spans="1:27">
      <c r="A457" s="1091"/>
      <c r="B457" s="111"/>
      <c r="C457" s="111"/>
      <c r="D457" s="111"/>
      <c r="E457" s="111"/>
      <c r="F457" s="1092"/>
      <c r="G457" s="1093"/>
      <c r="H457" s="1050"/>
      <c r="I457" s="1050"/>
      <c r="J457" s="1091"/>
      <c r="K457" s="111"/>
      <c r="L457" s="111"/>
      <c r="M457" s="111"/>
      <c r="N457" s="111"/>
      <c r="O457" s="1092"/>
      <c r="P457" s="1093"/>
      <c r="Q457" s="1050"/>
      <c r="R457" s="1050"/>
      <c r="S457" s="1091"/>
      <c r="T457" s="111"/>
      <c r="U457" s="111"/>
      <c r="V457" s="111"/>
      <c r="W457" s="288"/>
      <c r="X457" s="111"/>
    </row>
    <row r="458" spans="1:27">
      <c r="A458" s="1091"/>
      <c r="B458" s="111"/>
      <c r="C458" s="111"/>
      <c r="D458" s="111"/>
      <c r="E458" s="111"/>
      <c r="F458" s="1092"/>
      <c r="G458" s="1093"/>
      <c r="H458" s="1050"/>
      <c r="I458" s="1050"/>
      <c r="J458" s="1091"/>
      <c r="K458" s="111"/>
      <c r="L458" s="111"/>
      <c r="M458" s="111"/>
      <c r="N458" s="111"/>
      <c r="O458" s="1092"/>
      <c r="P458" s="1093"/>
      <c r="Q458" s="1050"/>
      <c r="R458" s="1050"/>
      <c r="S458" s="1091"/>
      <c r="T458" s="111"/>
      <c r="U458" s="111"/>
      <c r="V458" s="111"/>
      <c r="W458" s="288"/>
      <c r="X458" s="111"/>
    </row>
    <row r="459" spans="1:27">
      <c r="A459" s="1091"/>
      <c r="B459" s="111"/>
      <c r="C459" s="111"/>
      <c r="D459" s="111"/>
      <c r="E459" s="111"/>
      <c r="F459" s="1092"/>
      <c r="G459" s="1093"/>
      <c r="H459" s="1050"/>
      <c r="I459" s="1050"/>
      <c r="J459" s="1091"/>
      <c r="K459" s="111"/>
      <c r="L459" s="111"/>
      <c r="M459" s="111"/>
      <c r="N459" s="111"/>
      <c r="O459" s="1092"/>
      <c r="P459" s="1093"/>
      <c r="Q459" s="1050"/>
      <c r="R459" s="1050"/>
      <c r="S459" s="1091"/>
      <c r="T459" s="111"/>
      <c r="U459" s="111"/>
      <c r="V459" s="111"/>
      <c r="W459" s="288"/>
      <c r="X459" s="111"/>
    </row>
    <row r="460" spans="1:27">
      <c r="A460" s="1091"/>
      <c r="B460" s="111"/>
      <c r="C460" s="111"/>
      <c r="D460" s="111"/>
      <c r="E460" s="111"/>
      <c r="F460" s="1092"/>
      <c r="G460" s="1093"/>
      <c r="H460" s="1050"/>
      <c r="I460" s="1050"/>
      <c r="J460" s="1091"/>
      <c r="K460" s="111"/>
      <c r="L460" s="111"/>
      <c r="M460" s="111"/>
      <c r="N460" s="111"/>
      <c r="O460" s="1092"/>
      <c r="P460" s="1093"/>
      <c r="Q460" s="1050"/>
      <c r="R460" s="1050"/>
      <c r="S460" s="1091"/>
      <c r="T460" s="111"/>
      <c r="U460" s="111"/>
      <c r="V460" s="111"/>
      <c r="W460" s="288"/>
      <c r="X460" s="111"/>
    </row>
    <row r="461" spans="1:27">
      <c r="A461" s="1091"/>
      <c r="B461" s="111"/>
      <c r="C461" s="111"/>
      <c r="D461" s="111"/>
      <c r="E461" s="111"/>
      <c r="F461" s="1092"/>
      <c r="G461" s="1093"/>
      <c r="H461" s="1050"/>
      <c r="I461" s="1050"/>
      <c r="J461" s="1091"/>
      <c r="K461" s="111"/>
      <c r="L461" s="111"/>
      <c r="M461" s="111"/>
      <c r="N461" s="111"/>
      <c r="O461" s="1092"/>
      <c r="P461" s="1093"/>
      <c r="Q461" s="1050"/>
      <c r="R461" s="1050"/>
      <c r="S461" s="1091"/>
      <c r="T461" s="111"/>
      <c r="U461" s="111"/>
      <c r="V461" s="111"/>
      <c r="W461" s="288"/>
      <c r="X461" s="111"/>
    </row>
    <row r="462" spans="1:27">
      <c r="A462" s="1091"/>
      <c r="B462" s="111"/>
      <c r="C462" s="111"/>
      <c r="D462" s="111"/>
      <c r="E462" s="111"/>
      <c r="F462" s="1092"/>
      <c r="G462" s="1093"/>
      <c r="H462" s="1050"/>
      <c r="I462" s="1050"/>
      <c r="J462" s="1091"/>
      <c r="K462" s="111"/>
      <c r="L462" s="111"/>
      <c r="M462" s="111"/>
      <c r="N462" s="111"/>
      <c r="O462" s="1092"/>
      <c r="P462" s="1093"/>
      <c r="Q462" s="1050"/>
      <c r="R462" s="1050"/>
      <c r="S462" s="1091"/>
      <c r="T462" s="111"/>
      <c r="U462" s="111"/>
      <c r="V462" s="111"/>
      <c r="W462" s="288"/>
      <c r="X462" s="111"/>
    </row>
    <row r="463" spans="1:27">
      <c r="A463" s="1091"/>
      <c r="B463" s="111"/>
      <c r="C463" s="111"/>
      <c r="D463" s="111"/>
      <c r="E463" s="111"/>
      <c r="F463" s="1092"/>
      <c r="G463" s="1093"/>
      <c r="H463" s="1050"/>
      <c r="I463" s="1050"/>
      <c r="J463" s="1091"/>
      <c r="K463" s="111"/>
      <c r="L463" s="111"/>
      <c r="M463" s="111"/>
      <c r="N463" s="111"/>
      <c r="O463" s="1092"/>
      <c r="P463" s="1093"/>
      <c r="Q463" s="1050"/>
      <c r="R463" s="1050"/>
      <c r="S463" s="1091"/>
      <c r="T463" s="111"/>
      <c r="U463" s="111"/>
      <c r="V463" s="111"/>
      <c r="W463" s="288"/>
      <c r="X463" s="111"/>
    </row>
    <row r="464" spans="1:27">
      <c r="A464" s="1091"/>
      <c r="B464" s="111"/>
      <c r="C464" s="111"/>
      <c r="D464" s="111"/>
      <c r="E464" s="111"/>
      <c r="F464" s="1092"/>
      <c r="G464" s="1093"/>
      <c r="H464" s="1050"/>
      <c r="I464" s="1050"/>
      <c r="J464" s="1091"/>
      <c r="K464" s="111"/>
      <c r="L464" s="111"/>
      <c r="M464" s="111"/>
      <c r="N464" s="111"/>
      <c r="O464" s="1092"/>
      <c r="P464" s="1093"/>
      <c r="Q464" s="1050"/>
      <c r="R464" s="1050"/>
      <c r="S464" s="1091"/>
      <c r="T464" s="111"/>
      <c r="U464" s="111"/>
      <c r="V464" s="111"/>
      <c r="W464" s="288"/>
      <c r="X464" s="111"/>
    </row>
    <row r="465" spans="1:24">
      <c r="A465" s="1091"/>
      <c r="B465" s="111"/>
      <c r="C465" s="111"/>
      <c r="D465" s="111"/>
      <c r="E465" s="111"/>
      <c r="F465" s="1092"/>
      <c r="G465" s="1093"/>
      <c r="H465" s="1050"/>
      <c r="I465" s="1050"/>
      <c r="J465" s="1091"/>
      <c r="K465" s="111"/>
      <c r="L465" s="111"/>
      <c r="M465" s="111"/>
      <c r="N465" s="111"/>
      <c r="O465" s="1092"/>
      <c r="P465" s="1093"/>
      <c r="Q465" s="1050"/>
      <c r="R465" s="1050"/>
      <c r="S465" s="1091"/>
      <c r="T465" s="111"/>
      <c r="U465" s="111"/>
      <c r="V465" s="111"/>
      <c r="W465" s="288"/>
      <c r="X465" s="111"/>
    </row>
    <row r="466" spans="1:24">
      <c r="A466" s="1091"/>
      <c r="B466" s="111"/>
      <c r="C466" s="111"/>
      <c r="D466" s="111"/>
      <c r="E466" s="111"/>
      <c r="F466" s="1092"/>
      <c r="G466" s="1093"/>
      <c r="H466" s="1050"/>
      <c r="I466" s="1050"/>
      <c r="J466" s="1091"/>
      <c r="K466" s="111"/>
      <c r="L466" s="111"/>
      <c r="M466" s="111"/>
      <c r="N466" s="111"/>
      <c r="O466" s="1092"/>
      <c r="P466" s="1093"/>
      <c r="Q466" s="1050"/>
      <c r="R466" s="1050"/>
      <c r="S466" s="1091"/>
      <c r="T466" s="111"/>
      <c r="U466" s="111"/>
      <c r="V466" s="111"/>
      <c r="W466" s="288"/>
      <c r="X466" s="111"/>
    </row>
    <row r="467" spans="1:24">
      <c r="A467" s="1091"/>
      <c r="B467" s="111"/>
      <c r="C467" s="111"/>
      <c r="D467" s="111"/>
      <c r="E467" s="111"/>
      <c r="F467" s="1092"/>
      <c r="G467" s="1093"/>
      <c r="H467" s="1050"/>
      <c r="I467" s="1050"/>
      <c r="J467" s="1091"/>
      <c r="K467" s="111"/>
      <c r="L467" s="111"/>
      <c r="M467" s="111"/>
      <c r="N467" s="111"/>
      <c r="O467" s="1092"/>
      <c r="P467" s="1093"/>
      <c r="Q467" s="1050"/>
      <c r="R467" s="1050"/>
      <c r="S467" s="1091"/>
      <c r="T467" s="111"/>
      <c r="U467" s="111"/>
      <c r="V467" s="111"/>
      <c r="W467" s="288"/>
      <c r="X467" s="111"/>
    </row>
    <row r="468" spans="1:24">
      <c r="A468" s="1091"/>
      <c r="B468" s="111"/>
      <c r="C468" s="111"/>
      <c r="D468" s="111"/>
      <c r="E468" s="111"/>
      <c r="F468" s="1092"/>
      <c r="G468" s="1093"/>
      <c r="H468" s="1050"/>
      <c r="I468" s="1050"/>
      <c r="J468" s="1091"/>
      <c r="K468" s="111"/>
      <c r="L468" s="111"/>
      <c r="M468" s="111"/>
      <c r="N468" s="111"/>
      <c r="O468" s="1092"/>
      <c r="P468" s="1093"/>
      <c r="Q468" s="1050"/>
      <c r="R468" s="1050"/>
      <c r="S468" s="1091"/>
      <c r="T468" s="111"/>
      <c r="U468" s="111"/>
      <c r="V468" s="111"/>
      <c r="W468" s="288"/>
      <c r="X468" s="111"/>
    </row>
    <row r="469" spans="1:24">
      <c r="A469" s="1091"/>
      <c r="B469" s="111"/>
      <c r="C469" s="111"/>
      <c r="D469" s="111"/>
      <c r="E469" s="111"/>
      <c r="F469" s="1092"/>
      <c r="G469" s="1093"/>
      <c r="H469" s="1050"/>
      <c r="I469" s="1050"/>
      <c r="J469" s="1091"/>
      <c r="K469" s="111"/>
      <c r="L469" s="111"/>
      <c r="M469" s="111"/>
      <c r="N469" s="111"/>
      <c r="O469" s="1092"/>
      <c r="P469" s="1093"/>
      <c r="Q469" s="1050"/>
      <c r="R469" s="1050"/>
      <c r="S469" s="1091"/>
      <c r="T469" s="111"/>
      <c r="U469" s="111"/>
      <c r="V469" s="111"/>
      <c r="W469" s="288"/>
      <c r="X469" s="111"/>
    </row>
    <row r="470" spans="1:24">
      <c r="A470" s="1091"/>
      <c r="B470" s="111"/>
      <c r="C470" s="111"/>
      <c r="D470" s="111"/>
      <c r="E470" s="111"/>
      <c r="F470" s="1092"/>
      <c r="G470" s="1093"/>
      <c r="H470" s="1050"/>
      <c r="I470" s="1050"/>
      <c r="J470" s="1091"/>
      <c r="K470" s="111"/>
      <c r="L470" s="111"/>
      <c r="M470" s="111"/>
      <c r="N470" s="111"/>
      <c r="O470" s="1092"/>
      <c r="P470" s="1093"/>
      <c r="Q470" s="1050"/>
      <c r="R470" s="1050"/>
      <c r="S470" s="1091"/>
      <c r="T470" s="111"/>
      <c r="U470" s="111"/>
      <c r="V470" s="111"/>
      <c r="W470" s="288"/>
      <c r="X470" s="111"/>
    </row>
    <row r="471" spans="1:24">
      <c r="A471" s="1091"/>
      <c r="B471" s="111"/>
      <c r="C471" s="111"/>
      <c r="D471" s="111"/>
      <c r="E471" s="111"/>
      <c r="F471" s="1092"/>
      <c r="G471" s="1093"/>
      <c r="H471" s="1050"/>
      <c r="I471" s="1050"/>
      <c r="J471" s="1091"/>
      <c r="K471" s="111"/>
      <c r="L471" s="111"/>
      <c r="M471" s="111"/>
      <c r="N471" s="111"/>
      <c r="O471" s="1092"/>
      <c r="P471" s="1093"/>
      <c r="Q471" s="1050"/>
      <c r="R471" s="1050"/>
      <c r="S471" s="1091"/>
      <c r="T471" s="111"/>
      <c r="U471" s="111"/>
      <c r="V471" s="111"/>
      <c r="W471" s="288"/>
      <c r="X471" s="111"/>
    </row>
    <row r="472" spans="1:24">
      <c r="A472" s="1091"/>
      <c r="B472" s="111"/>
      <c r="C472" s="111"/>
      <c r="D472" s="111"/>
      <c r="E472" s="111"/>
      <c r="F472" s="1092"/>
      <c r="G472" s="1093"/>
      <c r="H472" s="1050"/>
      <c r="I472" s="1050"/>
      <c r="J472" s="1091"/>
      <c r="K472" s="111"/>
      <c r="L472" s="111"/>
      <c r="M472" s="111"/>
      <c r="N472" s="111"/>
      <c r="O472" s="1092"/>
      <c r="P472" s="1093"/>
      <c r="Q472" s="1050"/>
      <c r="R472" s="1050"/>
      <c r="S472" s="1091"/>
      <c r="T472" s="111"/>
      <c r="U472" s="111"/>
      <c r="V472" s="111"/>
      <c r="W472" s="288"/>
      <c r="X472" s="111"/>
    </row>
    <row r="473" spans="1:24">
      <c r="A473" s="1091"/>
      <c r="B473" s="111"/>
      <c r="C473" s="111"/>
      <c r="D473" s="111"/>
      <c r="E473" s="111"/>
      <c r="F473" s="1092"/>
      <c r="G473" s="1093"/>
      <c r="H473" s="1050"/>
      <c r="I473" s="1050"/>
      <c r="J473" s="1091"/>
      <c r="K473" s="111"/>
      <c r="L473" s="111"/>
      <c r="M473" s="111"/>
      <c r="N473" s="111"/>
      <c r="O473" s="1092"/>
      <c r="P473" s="1093"/>
      <c r="Q473" s="1050"/>
      <c r="R473" s="1050"/>
      <c r="S473" s="1091"/>
      <c r="T473" s="111"/>
      <c r="U473" s="111"/>
      <c r="V473" s="111"/>
      <c r="W473" s="288"/>
      <c r="X473" s="111"/>
    </row>
    <row r="474" spans="1:24">
      <c r="A474" s="1091"/>
      <c r="B474" s="111"/>
      <c r="C474" s="111"/>
      <c r="D474" s="111"/>
      <c r="E474" s="111"/>
      <c r="F474" s="1094"/>
      <c r="G474" s="1093"/>
      <c r="H474" s="1050"/>
      <c r="I474" s="1050"/>
      <c r="J474" s="1091"/>
      <c r="K474" s="111"/>
      <c r="L474" s="111"/>
      <c r="M474" s="111"/>
      <c r="N474" s="111"/>
      <c r="O474" s="1094"/>
      <c r="P474" s="1093"/>
      <c r="Q474" s="1050"/>
      <c r="R474" s="1050"/>
      <c r="S474" s="1091"/>
      <c r="T474" s="111"/>
      <c r="U474" s="111"/>
      <c r="V474" s="111"/>
      <c r="W474" s="288"/>
      <c r="X474" s="111"/>
    </row>
    <row r="475" spans="1:24">
      <c r="A475" s="1091"/>
      <c r="B475" s="111"/>
      <c r="C475" s="111"/>
      <c r="D475" s="111"/>
      <c r="E475" s="111"/>
      <c r="F475" s="1095"/>
      <c r="G475" s="1050"/>
      <c r="H475" s="1050"/>
      <c r="I475" s="1050"/>
      <c r="J475" s="1091"/>
      <c r="K475" s="111"/>
      <c r="L475" s="111"/>
      <c r="M475" s="111"/>
      <c r="N475" s="111"/>
      <c r="O475" s="1095"/>
      <c r="P475" s="1050"/>
      <c r="Q475" s="1050"/>
      <c r="R475" s="1050"/>
      <c r="S475" s="1091"/>
      <c r="T475" s="111"/>
      <c r="U475" s="111"/>
      <c r="V475" s="111"/>
      <c r="W475" s="288"/>
      <c r="X475" s="111"/>
    </row>
    <row r="476" spans="1:24">
      <c r="A476" s="1689" t="s">
        <v>8163</v>
      </c>
      <c r="B476" s="1690"/>
      <c r="C476" s="1690"/>
      <c r="D476" s="1690"/>
      <c r="E476" s="1691"/>
      <c r="F476" s="1095"/>
      <c r="G476" s="1050"/>
      <c r="H476" s="1050"/>
      <c r="I476" s="1050"/>
      <c r="J476" s="1689" t="s">
        <v>8163</v>
      </c>
      <c r="K476" s="1690"/>
      <c r="L476" s="1690"/>
      <c r="M476" s="1690"/>
      <c r="N476" s="1691"/>
      <c r="O476" s="1095"/>
      <c r="P476" s="1050"/>
      <c r="Q476" s="1050"/>
      <c r="R476" s="1050"/>
      <c r="S476" s="1689" t="s">
        <v>8163</v>
      </c>
      <c r="T476" s="1690"/>
      <c r="U476" s="1690"/>
      <c r="V476" s="1690"/>
      <c r="W476" s="1691"/>
      <c r="X476" s="111"/>
    </row>
    <row r="477" spans="1:24">
      <c r="A477" s="1692"/>
      <c r="B477" s="1693"/>
      <c r="C477" s="1693"/>
      <c r="D477" s="1693"/>
      <c r="E477" s="1694"/>
      <c r="F477" s="1095"/>
      <c r="G477" s="1050"/>
      <c r="H477" s="1050"/>
      <c r="I477" s="1050"/>
      <c r="J477" s="1692"/>
      <c r="K477" s="1693"/>
      <c r="L477" s="1693"/>
      <c r="M477" s="1693"/>
      <c r="N477" s="1694"/>
      <c r="O477" s="1095"/>
      <c r="P477" s="1050"/>
      <c r="Q477" s="1050"/>
      <c r="R477" s="1050"/>
      <c r="S477" s="1692"/>
      <c r="T477" s="1693"/>
      <c r="U477" s="1693"/>
      <c r="V477" s="1693"/>
      <c r="W477" s="1694"/>
      <c r="X477" s="111"/>
    </row>
    <row r="478" spans="1:24">
      <c r="A478" s="1683"/>
      <c r="B478" s="1684"/>
      <c r="C478" s="1684"/>
      <c r="D478" s="1684"/>
      <c r="E478" s="1685"/>
      <c r="F478" s="1095"/>
      <c r="G478" s="1050"/>
      <c r="H478" s="1050"/>
      <c r="I478" s="1050"/>
      <c r="J478" s="1683"/>
      <c r="K478" s="1684"/>
      <c r="L478" s="1684"/>
      <c r="M478" s="1684"/>
      <c r="N478" s="1685"/>
      <c r="O478" s="1095"/>
      <c r="P478" s="1050"/>
      <c r="Q478" s="1050"/>
      <c r="R478" s="1050"/>
      <c r="S478" s="1683"/>
      <c r="T478" s="1684"/>
      <c r="U478" s="1684"/>
      <c r="V478" s="1684"/>
      <c r="W478" s="1685"/>
      <c r="X478" s="111"/>
    </row>
    <row r="479" spans="1:24">
      <c r="A479" s="1683"/>
      <c r="B479" s="1684"/>
      <c r="C479" s="1684"/>
      <c r="D479" s="1684"/>
      <c r="E479" s="1685"/>
      <c r="F479" s="1095"/>
      <c r="G479" s="1050"/>
      <c r="H479" s="1050"/>
      <c r="I479" s="1050"/>
      <c r="J479" s="1683"/>
      <c r="K479" s="1684"/>
      <c r="L479" s="1684"/>
      <c r="M479" s="1684"/>
      <c r="N479" s="1685"/>
      <c r="O479" s="1095"/>
      <c r="P479" s="1050"/>
      <c r="Q479" s="1050"/>
      <c r="R479" s="1050"/>
      <c r="S479" s="1683"/>
      <c r="T479" s="1684"/>
      <c r="U479" s="1684"/>
      <c r="V479" s="1684"/>
      <c r="W479" s="1685"/>
      <c r="X479" s="111"/>
    </row>
    <row r="480" spans="1:24">
      <c r="A480" s="1686"/>
      <c r="B480" s="1687"/>
      <c r="C480" s="1687"/>
      <c r="D480" s="1687"/>
      <c r="E480" s="1688"/>
      <c r="F480" s="1095"/>
      <c r="G480" s="1050"/>
      <c r="H480" s="1050"/>
      <c r="I480" s="1050"/>
      <c r="J480" s="1686"/>
      <c r="K480" s="1687"/>
      <c r="L480" s="1687"/>
      <c r="M480" s="1687"/>
      <c r="N480" s="1688"/>
      <c r="O480" s="1095"/>
      <c r="P480" s="1050"/>
      <c r="Q480" s="1050"/>
      <c r="R480" s="1050"/>
      <c r="S480" s="1686"/>
      <c r="T480" s="1687"/>
      <c r="U480" s="1687"/>
      <c r="V480" s="1687"/>
      <c r="W480" s="1688"/>
      <c r="X480" s="111"/>
    </row>
    <row r="481" spans="1:27">
      <c r="X481" s="111"/>
    </row>
    <row r="482" spans="1:27">
      <c r="A482" s="1043" t="s">
        <v>8136</v>
      </c>
      <c r="B482" s="1682">
        <f>'IMPORT Wksht'!$F51</f>
        <v>0</v>
      </c>
      <c r="C482" s="1682"/>
      <c r="D482" s="1682"/>
      <c r="E482" s="1044" t="s">
        <v>8137</v>
      </c>
      <c r="F482" s="1045"/>
      <c r="G482" s="1046" t="e">
        <f>C485*C487*C489/1728/B486</f>
        <v>#DIV/0!</v>
      </c>
      <c r="H482" s="1047" t="e">
        <f>VLOOKUP(CONCATENATE(B487,"40H"),frghtnew,8,0)</f>
        <v>#N/A</v>
      </c>
      <c r="I482" s="1048" t="e">
        <f>'IMPORT Wksht'!#REF!</f>
        <v>#REF!</v>
      </c>
      <c r="J482" s="1043" t="s">
        <v>8136</v>
      </c>
      <c r="K482" s="1682">
        <f>'IMPORT Wksht'!$F52</f>
        <v>0</v>
      </c>
      <c r="L482" s="1682"/>
      <c r="M482" s="1682"/>
      <c r="N482" s="1044" t="s">
        <v>8137</v>
      </c>
      <c r="O482" s="1045"/>
      <c r="P482" s="1046" t="e">
        <f>L485*L487*L489/1728/K486</f>
        <v>#DIV/0!</v>
      </c>
      <c r="Q482" s="1047" t="e">
        <f>VLOOKUP(CONCATENATE(K487,"40H"),frghtnew,8,0)</f>
        <v>#N/A</v>
      </c>
      <c r="R482" s="1048" t="e">
        <f>'IMPORT Wksht'!#REF!</f>
        <v>#REF!</v>
      </c>
      <c r="S482" s="1043" t="s">
        <v>8136</v>
      </c>
      <c r="T482" s="1682">
        <f>'IMPORT Wksht'!$F53</f>
        <v>0</v>
      </c>
      <c r="U482" s="1682"/>
      <c r="V482" s="1682"/>
      <c r="W482" s="1044" t="s">
        <v>8137</v>
      </c>
      <c r="X482" s="1049"/>
      <c r="Y482" s="1050" t="e">
        <f>U485*U487*U489/1728/T486</f>
        <v>#DIV/0!</v>
      </c>
      <c r="Z482" s="1051" t="e">
        <f>VLOOKUP(CONCATENATE(T487,"40H"),frghtnew,8,0)</f>
        <v>#N/A</v>
      </c>
      <c r="AA482" s="1052">
        <f>'IMPORT Wksht'!$AE53</f>
        <v>0</v>
      </c>
    </row>
    <row r="483" spans="1:27">
      <c r="A483" s="1053" t="s">
        <v>8138</v>
      </c>
      <c r="B483" s="1054">
        <f>'IMPORT Wksht'!$D$5</f>
        <v>0</v>
      </c>
      <c r="C483" s="1698">
        <f>'IMPORT Wksht'!$D$6</f>
        <v>0</v>
      </c>
      <c r="D483" s="1698"/>
      <c r="E483" s="1055">
        <f>IFERROR(G482*H482+E485*B488+E485*I482+I483*1/B486,0)</f>
        <v>0</v>
      </c>
      <c r="F483" s="1056"/>
      <c r="G483" s="494" t="s">
        <v>8139</v>
      </c>
      <c r="H483" s="494" t="s">
        <v>8140</v>
      </c>
      <c r="I483" s="1057">
        <v>1.05</v>
      </c>
      <c r="J483" s="1053" t="s">
        <v>8138</v>
      </c>
      <c r="K483" s="1054">
        <f>'IMPORT Wksht'!$D$5</f>
        <v>0</v>
      </c>
      <c r="L483" s="1698">
        <f>'IMPORT Wksht'!$D$6</f>
        <v>0</v>
      </c>
      <c r="M483" s="1698"/>
      <c r="N483" s="1055">
        <f>IFERROR(P482*Q482+N485*K488+N485*R482+R483*1/K486,0)</f>
        <v>0</v>
      </c>
      <c r="O483" s="1056"/>
      <c r="P483" s="494" t="s">
        <v>8139</v>
      </c>
      <c r="Q483" s="494" t="s">
        <v>8140</v>
      </c>
      <c r="R483" s="1057">
        <v>1.05</v>
      </c>
      <c r="S483" s="1053" t="s">
        <v>8138</v>
      </c>
      <c r="T483" s="1054">
        <f>'IMPORT Wksht'!$D$5</f>
        <v>0</v>
      </c>
      <c r="U483" s="1698">
        <f>'IMPORT Wksht'!$D$6</f>
        <v>0</v>
      </c>
      <c r="V483" s="1698"/>
      <c r="W483" s="1055">
        <f>IFERROR(Y482*Z482+W485*T488+W485*AA482+AA483*1/T486,0)</f>
        <v>0</v>
      </c>
      <c r="X483" s="1049"/>
      <c r="Y483" s="1058" t="s">
        <v>8139</v>
      </c>
      <c r="Z483" s="1058" t="s">
        <v>8140</v>
      </c>
      <c r="AA483" s="1059">
        <v>1.05</v>
      </c>
    </row>
    <row r="484" spans="1:27">
      <c r="A484" s="1053" t="s">
        <v>8141</v>
      </c>
      <c r="B484" s="1060">
        <f>'IMPORT Wksht'!$E51</f>
        <v>0</v>
      </c>
      <c r="C484" s="1061" t="s">
        <v>8142</v>
      </c>
      <c r="D484" s="1062" t="s">
        <v>8143</v>
      </c>
      <c r="E484" s="1063">
        <f>'IMPORT Wksht'!$K51</f>
        <v>0</v>
      </c>
      <c r="F484" s="1056"/>
      <c r="G484" s="1064" t="s">
        <v>8144</v>
      </c>
      <c r="H484" s="1064" t="s">
        <v>8145</v>
      </c>
      <c r="I484" s="447"/>
      <c r="J484" s="1053" t="s">
        <v>8141</v>
      </c>
      <c r="K484" s="1060">
        <f>'IMPORT Wksht'!$E52</f>
        <v>0</v>
      </c>
      <c r="L484" s="1061" t="s">
        <v>8142</v>
      </c>
      <c r="M484" s="1062" t="s">
        <v>8143</v>
      </c>
      <c r="N484" s="1063">
        <f>'IMPORT Wksht'!$K52</f>
        <v>0</v>
      </c>
      <c r="O484" s="1056"/>
      <c r="P484" s="1064" t="s">
        <v>8144</v>
      </c>
      <c r="Q484" s="1064" t="s">
        <v>8145</v>
      </c>
      <c r="S484" s="1053" t="s">
        <v>8141</v>
      </c>
      <c r="T484" s="1060">
        <f>'IMPORT Wksht'!$E53</f>
        <v>0</v>
      </c>
      <c r="U484" s="1061" t="s">
        <v>8142</v>
      </c>
      <c r="V484" s="1062" t="s">
        <v>8143</v>
      </c>
      <c r="W484" s="1063">
        <f>'IMPORT Wksht'!$K53</f>
        <v>0</v>
      </c>
      <c r="X484" s="1049"/>
      <c r="Y484" s="1065" t="s">
        <v>8144</v>
      </c>
      <c r="Z484" s="1065" t="s">
        <v>8145</v>
      </c>
      <c r="AA484" s="111"/>
    </row>
    <row r="485" spans="1:27">
      <c r="A485" s="1066" t="s">
        <v>8146</v>
      </c>
      <c r="B485" s="1067">
        <f>'IMPORT Wksht'!$N51</f>
        <v>0</v>
      </c>
      <c r="C485" s="1068">
        <f>'IMPORT Wksht'!$BA51</f>
        <v>0</v>
      </c>
      <c r="D485" s="1062" t="s">
        <v>8147</v>
      </c>
      <c r="E485" s="1069">
        <f>'IMPORT Wksht'!$X51</f>
        <v>0</v>
      </c>
      <c r="F485" s="1056"/>
      <c r="G485" s="1070" t="e">
        <f>G486-(E483*(1-(B488+I482)))</f>
        <v>#REF!</v>
      </c>
      <c r="H485" s="1071">
        <f>E485</f>
        <v>0</v>
      </c>
      <c r="I485" s="1072" t="e">
        <f>G482*H482+H485*B488+H485*I482+I483*1/B486</f>
        <v>#DIV/0!</v>
      </c>
      <c r="J485" s="1066" t="s">
        <v>8146</v>
      </c>
      <c r="K485" s="1067">
        <f>'IMPORT Wksht'!$N52</f>
        <v>0</v>
      </c>
      <c r="L485" s="1068">
        <f>'IMPORT Wksht'!$BA52</f>
        <v>0</v>
      </c>
      <c r="M485" s="1062" t="s">
        <v>8147</v>
      </c>
      <c r="N485" s="1069">
        <f>'IMPORT Wksht'!$X52</f>
        <v>0</v>
      </c>
      <c r="O485" s="1056"/>
      <c r="P485" s="1070" t="e">
        <f>P486-(N483*(1-(K488+R482)))</f>
        <v>#REF!</v>
      </c>
      <c r="Q485" s="1071">
        <f>N485</f>
        <v>0</v>
      </c>
      <c r="R485" s="1072" t="e">
        <f>P482*Q482+Q485*K488+Q485*R482+R483*1/K486</f>
        <v>#DIV/0!</v>
      </c>
      <c r="S485" s="1066" t="s">
        <v>8146</v>
      </c>
      <c r="T485" s="1067">
        <f>'IMPORT Wksht'!$N53</f>
        <v>0</v>
      </c>
      <c r="U485" s="1068">
        <f>'IMPORT Wksht'!$BA53</f>
        <v>0</v>
      </c>
      <c r="V485" s="1062" t="s">
        <v>8147</v>
      </c>
      <c r="W485" s="1069">
        <f>'IMPORT Wksht'!$X53</f>
        <v>0</v>
      </c>
      <c r="X485" s="1049"/>
      <c r="Y485" s="1073">
        <f>Y486-(W483*(1-(T488+AA482)))</f>
        <v>0</v>
      </c>
      <c r="Z485" s="1074">
        <f>W485</f>
        <v>0</v>
      </c>
      <c r="AA485" s="1075" t="e">
        <f>Y482*Z482+Z485*T488+Z485*AA482+AA483*1/T486</f>
        <v>#DIV/0!</v>
      </c>
    </row>
    <row r="486" spans="1:27">
      <c r="A486" s="1066" t="s">
        <v>8148</v>
      </c>
      <c r="B486" s="1067">
        <f>'IMPORT Wksht'!$O51</f>
        <v>0</v>
      </c>
      <c r="C486" s="1061" t="s">
        <v>8149</v>
      </c>
      <c r="D486" s="1062" t="s">
        <v>8150</v>
      </c>
      <c r="E486" s="1069">
        <f>'IMPORT Wksht'!$AM$51</f>
        <v>0</v>
      </c>
      <c r="F486" s="1056"/>
      <c r="G486" s="1057">
        <f>G487*(1-G489)</f>
        <v>0</v>
      </c>
      <c r="H486" s="1057" t="e">
        <f>H485+I485</f>
        <v>#DIV/0!</v>
      </c>
      <c r="I486" s="1076" t="s">
        <v>8151</v>
      </c>
      <c r="J486" s="1066" t="s">
        <v>8148</v>
      </c>
      <c r="K486" s="1067">
        <f>'IMPORT Wksht'!$O52</f>
        <v>0</v>
      </c>
      <c r="L486" s="1061" t="s">
        <v>8149</v>
      </c>
      <c r="M486" s="1062" t="s">
        <v>8150</v>
      </c>
      <c r="N486" s="1069">
        <f>'IMPORT Wksht'!$AM$52</f>
        <v>0</v>
      </c>
      <c r="O486" s="1056"/>
      <c r="P486" s="1057">
        <f>P487*(1-P489)</f>
        <v>0</v>
      </c>
      <c r="Q486" s="1057" t="e">
        <f>Q485+R485</f>
        <v>#DIV/0!</v>
      </c>
      <c r="R486" s="1076" t="s">
        <v>8151</v>
      </c>
      <c r="S486" s="1066" t="s">
        <v>8148</v>
      </c>
      <c r="T486" s="1067">
        <f>'IMPORT Wksht'!$O53</f>
        <v>0</v>
      </c>
      <c r="U486" s="1061" t="s">
        <v>8149</v>
      </c>
      <c r="V486" s="1062" t="s">
        <v>8150</v>
      </c>
      <c r="W486" s="1069">
        <f>'IMPORT Wksht'!$AM$53</f>
        <v>0</v>
      </c>
      <c r="X486" s="1049"/>
      <c r="Y486" s="1059">
        <f>Y487*(1-Y489)</f>
        <v>0</v>
      </c>
      <c r="Z486" s="1059" t="e">
        <f>Z485+AA485</f>
        <v>#DIV/0!</v>
      </c>
      <c r="AA486" s="1077" t="s">
        <v>8151</v>
      </c>
    </row>
    <row r="487" spans="1:27">
      <c r="A487" s="1053" t="s">
        <v>8152</v>
      </c>
      <c r="B487" s="1078">
        <f>'IMPORT Wksht'!$T51</f>
        <v>0</v>
      </c>
      <c r="C487" s="1068">
        <f>'IMPORT Wksht'!$BB51</f>
        <v>0</v>
      </c>
      <c r="D487" s="1062" t="s">
        <v>8153</v>
      </c>
      <c r="E487" s="1069">
        <f>'IMPORT Wksht'!$AO51</f>
        <v>0</v>
      </c>
      <c r="F487" s="1056"/>
      <c r="G487" s="1071">
        <f>E487</f>
        <v>0</v>
      </c>
      <c r="H487" s="1070" t="e">
        <f>IF(I487="N",ROUND(H486/(1-H489),0)-0.01,ROUNDUP(H486/(1-H489),0)-0.01)</f>
        <v>#DIV/0!</v>
      </c>
      <c r="I487" s="504" t="s">
        <v>1578</v>
      </c>
      <c r="J487" s="1053" t="s">
        <v>8152</v>
      </c>
      <c r="K487" s="1078">
        <f>'IMPORT Wksht'!$T52</f>
        <v>0</v>
      </c>
      <c r="L487" s="1068">
        <f>'IMPORT Wksht'!$BB52</f>
        <v>0</v>
      </c>
      <c r="M487" s="1062" t="s">
        <v>8153</v>
      </c>
      <c r="N487" s="1069">
        <f>'IMPORT Wksht'!$AO52</f>
        <v>0</v>
      </c>
      <c r="O487" s="1056"/>
      <c r="P487" s="1079">
        <f>N487</f>
        <v>0</v>
      </c>
      <c r="Q487" s="1070" t="e">
        <f>IF(R487="N",ROUND(Q486/(1-Q489),0)-0.01,ROUNDUP(Q486/(1-Q489),0)-0.01)</f>
        <v>#DIV/0!</v>
      </c>
      <c r="R487" s="504" t="s">
        <v>1578</v>
      </c>
      <c r="S487" s="1053" t="s">
        <v>8152</v>
      </c>
      <c r="T487" s="1078">
        <f>'IMPORT Wksht'!$T53</f>
        <v>0</v>
      </c>
      <c r="U487" s="1068">
        <f>'IMPORT Wksht'!$BB53</f>
        <v>0</v>
      </c>
      <c r="V487" s="1062" t="s">
        <v>8153</v>
      </c>
      <c r="W487" s="1069">
        <f>'IMPORT Wksht'!$AO53</f>
        <v>0</v>
      </c>
      <c r="X487" s="1049"/>
      <c r="Y487" s="1080">
        <f>W487</f>
        <v>0</v>
      </c>
      <c r="Z487" s="1073" t="e">
        <f>IF(AA487="N",ROUND(Z486/(1-Z489),0)-0.01,ROUNDUP(Z486/(1-Z489),0)-0.01)</f>
        <v>#DIV/0!</v>
      </c>
      <c r="AA487" s="1081" t="s">
        <v>1578</v>
      </c>
    </row>
    <row r="488" spans="1:27">
      <c r="A488" s="1066" t="s">
        <v>8154</v>
      </c>
      <c r="B488" s="1082">
        <f>'IMPORT Wksht'!$AE51</f>
        <v>0</v>
      </c>
      <c r="C488" s="1061" t="s">
        <v>8155</v>
      </c>
      <c r="D488" s="1062" t="s">
        <v>8156</v>
      </c>
      <c r="E488" s="1069">
        <f>'IMPORT Wksht'!$AN51</f>
        <v>0</v>
      </c>
      <c r="F488" s="1056"/>
      <c r="J488" s="1066" t="s">
        <v>8154</v>
      </c>
      <c r="K488" s="1082">
        <f>'IMPORT Wksht'!$AE52</f>
        <v>0</v>
      </c>
      <c r="L488" s="1061" t="s">
        <v>8155</v>
      </c>
      <c r="M488" s="1062" t="s">
        <v>8156</v>
      </c>
      <c r="N488" s="1069">
        <f>'IMPORT Wksht'!$AN52</f>
        <v>0</v>
      </c>
      <c r="O488" s="1056"/>
      <c r="S488" s="1066" t="s">
        <v>8154</v>
      </c>
      <c r="T488" s="1082">
        <f>'IMPORT Wksht'!$AE53</f>
        <v>0</v>
      </c>
      <c r="U488" s="1061" t="s">
        <v>8155</v>
      </c>
      <c r="V488" s="1062" t="s">
        <v>8156</v>
      </c>
      <c r="W488" s="1069">
        <f>'IMPORT Wksht'!$AN53</f>
        <v>0</v>
      </c>
    </row>
    <row r="489" spans="1:27">
      <c r="A489" s="1066" t="s">
        <v>8157</v>
      </c>
      <c r="B489" s="1067">
        <f>'IMPORT Wksht'!$BP51</f>
        <v>0</v>
      </c>
      <c r="C489" s="1068">
        <f>'IMPORT Wksht'!$BC51</f>
        <v>0</v>
      </c>
      <c r="D489" s="1062" t="s">
        <v>8158</v>
      </c>
      <c r="E489" s="1083" t="str">
        <f>IFERROR((E487-E486)/E487,"")</f>
        <v/>
      </c>
      <c r="F489" s="1056"/>
      <c r="G489" s="1084">
        <v>0.62</v>
      </c>
      <c r="H489" s="1084">
        <v>0.62</v>
      </c>
      <c r="I489" s="447"/>
      <c r="J489" s="1066" t="s">
        <v>8157</v>
      </c>
      <c r="K489" s="1067">
        <f>'IMPORT Wksht'!$BP52</f>
        <v>0</v>
      </c>
      <c r="L489" s="1068">
        <f>'IMPORT Wksht'!$BC52</f>
        <v>0</v>
      </c>
      <c r="M489" s="1062" t="s">
        <v>8158</v>
      </c>
      <c r="N489" s="1083" t="str">
        <f>IFERROR((N487-N486)/N487,"")</f>
        <v/>
      </c>
      <c r="O489" s="1056"/>
      <c r="P489" s="1084">
        <v>0.62</v>
      </c>
      <c r="Q489" s="1084">
        <v>0.62</v>
      </c>
      <c r="S489" s="1066" t="s">
        <v>8157</v>
      </c>
      <c r="T489" s="1067">
        <f>'IMPORT Wksht'!$BP53</f>
        <v>0</v>
      </c>
      <c r="U489" s="1068">
        <f>'IMPORT Wksht'!$BC53</f>
        <v>0</v>
      </c>
      <c r="V489" s="1062" t="s">
        <v>8158</v>
      </c>
      <c r="W489" s="1083" t="str">
        <f>IFERROR((W487-W486)/W487,"")</f>
        <v/>
      </c>
      <c r="X489" s="1049"/>
      <c r="Y489" s="1085">
        <v>0.62</v>
      </c>
      <c r="Z489" s="1085">
        <v>0.62</v>
      </c>
      <c r="AA489" s="111"/>
    </row>
    <row r="490" spans="1:27">
      <c r="A490" s="1066" t="s">
        <v>8159</v>
      </c>
      <c r="B490" s="1054">
        <f>'IMPORT Wksht'!$BN51</f>
        <v>0</v>
      </c>
      <c r="C490" s="1054"/>
      <c r="D490" s="1062" t="s">
        <v>8160</v>
      </c>
      <c r="E490" s="1054">
        <f>'IMPORT Wksht'!$BM51</f>
        <v>0</v>
      </c>
      <c r="F490" s="1056"/>
      <c r="G490" s="1086"/>
      <c r="H490" s="537" t="e">
        <f>(H487-H486)/H487</f>
        <v>#DIV/0!</v>
      </c>
      <c r="I490" s="447"/>
      <c r="J490" s="1066" t="s">
        <v>8159</v>
      </c>
      <c r="K490" s="1054">
        <f>'IMPORT Wksht'!$BN52</f>
        <v>0</v>
      </c>
      <c r="L490" s="1054"/>
      <c r="M490" s="1062" t="s">
        <v>8160</v>
      </c>
      <c r="N490" s="1054">
        <f>'IMPORT Wksht'!$BM52</f>
        <v>0</v>
      </c>
      <c r="O490" s="1056"/>
      <c r="P490" s="926"/>
      <c r="Q490" s="537" t="e">
        <f>(Q487-Q486)/Q487</f>
        <v>#DIV/0!</v>
      </c>
      <c r="S490" s="1066" t="s">
        <v>8159</v>
      </c>
      <c r="T490" s="1054">
        <f>'IMPORT Wksht'!$BN53</f>
        <v>0</v>
      </c>
      <c r="U490" s="1054"/>
      <c r="V490" s="1062" t="s">
        <v>8160</v>
      </c>
      <c r="W490" s="1054">
        <f>'IMPORT Wksht'!$BM53</f>
        <v>0</v>
      </c>
      <c r="X490" s="1049"/>
      <c r="Y490" s="1087"/>
      <c r="Z490" s="1088" t="e">
        <f>(Z487-Z486)/Z487</f>
        <v>#DIV/0!</v>
      </c>
      <c r="AA490" s="111"/>
    </row>
    <row r="491" spans="1:27">
      <c r="A491" s="1695" t="s">
        <v>8161</v>
      </c>
      <c r="B491" s="1696"/>
      <c r="C491" s="1696"/>
      <c r="D491" s="1696"/>
      <c r="E491" s="1697"/>
      <c r="F491" s="1056"/>
      <c r="G491" s="1050"/>
      <c r="H491" s="1050"/>
      <c r="I491" s="1050"/>
      <c r="J491" s="1695" t="s">
        <v>8161</v>
      </c>
      <c r="K491" s="1696"/>
      <c r="L491" s="1696"/>
      <c r="M491" s="1696"/>
      <c r="N491" s="1697"/>
      <c r="O491" s="1056"/>
      <c r="P491" s="1050"/>
      <c r="Q491" s="1050"/>
      <c r="R491" s="1050"/>
      <c r="S491" s="1695" t="s">
        <v>8161</v>
      </c>
      <c r="T491" s="1696"/>
      <c r="U491" s="1696"/>
      <c r="V491" s="1696"/>
      <c r="W491" s="1697"/>
      <c r="X491" s="111"/>
    </row>
    <row r="492" spans="1:27">
      <c r="A492" s="1679" t="s">
        <v>8162</v>
      </c>
      <c r="B492" s="1680"/>
      <c r="C492" s="1680"/>
      <c r="D492" s="1680"/>
      <c r="E492" s="1681"/>
      <c r="F492" s="1089"/>
      <c r="G492" s="1090"/>
      <c r="H492" s="1090"/>
      <c r="I492" s="1090"/>
      <c r="J492" s="1679" t="s">
        <v>8162</v>
      </c>
      <c r="K492" s="1680"/>
      <c r="L492" s="1680"/>
      <c r="M492" s="1680"/>
      <c r="N492" s="1681"/>
      <c r="O492" s="1089"/>
      <c r="P492" s="1090"/>
      <c r="Q492" s="1090"/>
      <c r="R492" s="1090"/>
      <c r="S492" s="1679" t="s">
        <v>8162</v>
      </c>
      <c r="T492" s="1680"/>
      <c r="U492" s="1680"/>
      <c r="V492" s="1680"/>
      <c r="W492" s="1681"/>
      <c r="X492" s="111"/>
    </row>
    <row r="493" spans="1:27">
      <c r="A493" s="1091" t="str">
        <f>CONCATENATE("Line ",'IMPORT Wksht'!$A$51)</f>
        <v>Line 37</v>
      </c>
      <c r="B493" s="111"/>
      <c r="C493" s="111"/>
      <c r="D493" s="111"/>
      <c r="E493" s="111"/>
      <c r="F493" s="1092"/>
      <c r="G493" s="1093"/>
      <c r="H493" s="1050"/>
      <c r="I493" s="1050"/>
      <c r="J493" s="1091" t="str">
        <f>CONCATENATE("Line ",'IMPORT Wksht'!$A$52)</f>
        <v>Line 38</v>
      </c>
      <c r="K493" s="111"/>
      <c r="L493" s="111"/>
      <c r="M493" s="111"/>
      <c r="N493" s="111"/>
      <c r="O493" s="1092"/>
      <c r="P493" s="1093"/>
      <c r="Q493" s="1050"/>
      <c r="R493" s="1050"/>
      <c r="S493" s="1091" t="str">
        <f>CONCATENATE("Line ",'IMPORT Wksht'!$A$53)</f>
        <v>Line 39</v>
      </c>
      <c r="T493" s="111"/>
      <c r="U493" s="111"/>
      <c r="V493" s="111"/>
      <c r="W493" s="288"/>
      <c r="X493" s="111"/>
    </row>
    <row r="494" spans="1:27">
      <c r="A494" s="1091"/>
      <c r="B494" s="111"/>
      <c r="C494" s="111"/>
      <c r="D494" s="111"/>
      <c r="E494" s="111"/>
      <c r="F494" s="1092"/>
      <c r="G494" s="1093"/>
      <c r="H494" s="1050"/>
      <c r="I494" s="1050"/>
      <c r="J494" s="1091"/>
      <c r="K494" s="111"/>
      <c r="L494" s="111"/>
      <c r="M494" s="111"/>
      <c r="N494" s="111"/>
      <c r="O494" s="1092"/>
      <c r="P494" s="1093"/>
      <c r="Q494" s="1050"/>
      <c r="R494" s="1050"/>
      <c r="S494" s="1091"/>
      <c r="T494" s="111"/>
      <c r="U494" s="111"/>
      <c r="V494" s="111"/>
      <c r="W494" s="288"/>
      <c r="X494" s="111"/>
    </row>
    <row r="495" spans="1:27">
      <c r="A495" s="1091"/>
      <c r="B495" s="111"/>
      <c r="C495" s="111"/>
      <c r="D495" s="111"/>
      <c r="E495" s="111"/>
      <c r="F495" s="1092"/>
      <c r="G495" s="1093"/>
      <c r="H495" s="1050"/>
      <c r="I495" s="1050"/>
      <c r="J495" s="1091"/>
      <c r="K495" s="111"/>
      <c r="L495" s="111"/>
      <c r="M495" s="111"/>
      <c r="N495" s="111"/>
      <c r="O495" s="1092"/>
      <c r="P495" s="1093"/>
      <c r="Q495" s="1050"/>
      <c r="R495" s="1050"/>
      <c r="S495" s="1091"/>
      <c r="T495" s="111"/>
      <c r="U495" s="111"/>
      <c r="V495" s="111"/>
      <c r="W495" s="288"/>
      <c r="X495" s="111"/>
    </row>
    <row r="496" spans="1:27">
      <c r="A496" s="1091"/>
      <c r="B496" s="111"/>
      <c r="C496" s="111"/>
      <c r="D496" s="111"/>
      <c r="E496" s="111"/>
      <c r="F496" s="1092"/>
      <c r="G496" s="1093"/>
      <c r="H496" s="1050"/>
      <c r="I496" s="1050"/>
      <c r="J496" s="1091"/>
      <c r="K496" s="111"/>
      <c r="L496" s="111"/>
      <c r="M496" s="111"/>
      <c r="N496" s="111"/>
      <c r="O496" s="1092"/>
      <c r="P496" s="1093"/>
      <c r="Q496" s="1050"/>
      <c r="R496" s="1050"/>
      <c r="S496" s="1091"/>
      <c r="T496" s="111"/>
      <c r="U496" s="111"/>
      <c r="V496" s="111"/>
      <c r="W496" s="288"/>
      <c r="X496" s="111"/>
    </row>
    <row r="497" spans="1:24">
      <c r="A497" s="1091"/>
      <c r="B497" s="111"/>
      <c r="C497" s="111"/>
      <c r="D497" s="111"/>
      <c r="E497" s="111"/>
      <c r="F497" s="1092"/>
      <c r="G497" s="1093"/>
      <c r="H497" s="1050"/>
      <c r="I497" s="1050"/>
      <c r="J497" s="1091"/>
      <c r="K497" s="111"/>
      <c r="L497" s="111"/>
      <c r="M497" s="111"/>
      <c r="N497" s="111"/>
      <c r="O497" s="1092"/>
      <c r="P497" s="1093"/>
      <c r="Q497" s="1050"/>
      <c r="R497" s="1050"/>
      <c r="S497" s="1091"/>
      <c r="T497" s="111"/>
      <c r="U497" s="111"/>
      <c r="V497" s="111"/>
      <c r="W497" s="288"/>
      <c r="X497" s="111"/>
    </row>
    <row r="498" spans="1:24">
      <c r="A498" s="1091"/>
      <c r="B498" s="111"/>
      <c r="C498" s="111"/>
      <c r="D498" s="111"/>
      <c r="E498" s="111"/>
      <c r="F498" s="1092"/>
      <c r="G498" s="1093"/>
      <c r="H498" s="1050"/>
      <c r="I498" s="1050"/>
      <c r="J498" s="1091"/>
      <c r="K498" s="111"/>
      <c r="L498" s="111"/>
      <c r="M498" s="111"/>
      <c r="N498" s="111"/>
      <c r="O498" s="1092"/>
      <c r="P498" s="1093"/>
      <c r="Q498" s="1050"/>
      <c r="R498" s="1050"/>
      <c r="S498" s="1091"/>
      <c r="T498" s="111"/>
      <c r="U498" s="111"/>
      <c r="V498" s="111"/>
      <c r="W498" s="288"/>
      <c r="X498" s="111"/>
    </row>
    <row r="499" spans="1:24">
      <c r="A499" s="1091"/>
      <c r="B499" s="111"/>
      <c r="C499" s="111"/>
      <c r="D499" s="111"/>
      <c r="E499" s="111"/>
      <c r="F499" s="1092"/>
      <c r="G499" s="1093"/>
      <c r="H499" s="1050"/>
      <c r="I499" s="1050"/>
      <c r="J499" s="1091"/>
      <c r="K499" s="111"/>
      <c r="L499" s="111"/>
      <c r="M499" s="111"/>
      <c r="N499" s="111"/>
      <c r="O499" s="1092"/>
      <c r="P499" s="1093"/>
      <c r="Q499" s="1050"/>
      <c r="R499" s="1050"/>
      <c r="S499" s="1091"/>
      <c r="T499" s="111"/>
      <c r="U499" s="111"/>
      <c r="V499" s="111"/>
      <c r="W499" s="288"/>
      <c r="X499" s="111"/>
    </row>
    <row r="500" spans="1:24">
      <c r="A500" s="1091"/>
      <c r="B500" s="111"/>
      <c r="C500" s="111"/>
      <c r="D500" s="111"/>
      <c r="E500" s="111"/>
      <c r="F500" s="1092"/>
      <c r="G500" s="1093"/>
      <c r="H500" s="1050"/>
      <c r="I500" s="1050"/>
      <c r="J500" s="1091"/>
      <c r="K500" s="111"/>
      <c r="L500" s="111"/>
      <c r="M500" s="111"/>
      <c r="N500" s="111"/>
      <c r="O500" s="1092"/>
      <c r="P500" s="1093"/>
      <c r="Q500" s="1050"/>
      <c r="R500" s="1050"/>
      <c r="S500" s="1091"/>
      <c r="T500" s="111"/>
      <c r="U500" s="111"/>
      <c r="V500" s="111"/>
      <c r="W500" s="288"/>
      <c r="X500" s="111"/>
    </row>
    <row r="501" spans="1:24">
      <c r="A501" s="1091"/>
      <c r="B501" s="111"/>
      <c r="C501" s="111"/>
      <c r="D501" s="111"/>
      <c r="E501" s="111"/>
      <c r="F501" s="1092"/>
      <c r="G501" s="1093"/>
      <c r="H501" s="1050"/>
      <c r="I501" s="1050"/>
      <c r="J501" s="1091"/>
      <c r="K501" s="111"/>
      <c r="L501" s="111"/>
      <c r="M501" s="111"/>
      <c r="N501" s="111"/>
      <c r="O501" s="1092"/>
      <c r="P501" s="1093"/>
      <c r="Q501" s="1050"/>
      <c r="R501" s="1050"/>
      <c r="S501" s="1091"/>
      <c r="T501" s="111"/>
      <c r="U501" s="111"/>
      <c r="V501" s="111"/>
      <c r="W501" s="288"/>
      <c r="X501" s="111"/>
    </row>
    <row r="502" spans="1:24">
      <c r="A502" s="1091"/>
      <c r="B502" s="111"/>
      <c r="C502" s="111"/>
      <c r="D502" s="111"/>
      <c r="E502" s="111"/>
      <c r="F502" s="1092"/>
      <c r="G502" s="1093"/>
      <c r="H502" s="1050"/>
      <c r="I502" s="1050"/>
      <c r="J502" s="1091"/>
      <c r="K502" s="111"/>
      <c r="L502" s="111"/>
      <c r="M502" s="111"/>
      <c r="N502" s="111"/>
      <c r="O502" s="1092"/>
      <c r="P502" s="1093"/>
      <c r="Q502" s="1050"/>
      <c r="R502" s="1050"/>
      <c r="S502" s="1091"/>
      <c r="T502" s="111"/>
      <c r="U502" s="111"/>
      <c r="V502" s="111"/>
      <c r="W502" s="288"/>
      <c r="X502" s="111"/>
    </row>
    <row r="503" spans="1:24">
      <c r="A503" s="1091"/>
      <c r="B503" s="111"/>
      <c r="C503" s="111"/>
      <c r="D503" s="111"/>
      <c r="E503" s="111"/>
      <c r="F503" s="1092"/>
      <c r="G503" s="1093"/>
      <c r="H503" s="1050"/>
      <c r="I503" s="1050"/>
      <c r="J503" s="1091"/>
      <c r="K503" s="111"/>
      <c r="L503" s="111"/>
      <c r="M503" s="111"/>
      <c r="N503" s="111"/>
      <c r="O503" s="1092"/>
      <c r="P503" s="1093"/>
      <c r="Q503" s="1050"/>
      <c r="R503" s="1050"/>
      <c r="S503" s="1091"/>
      <c r="T503" s="111"/>
      <c r="U503" s="111"/>
      <c r="V503" s="111"/>
      <c r="W503" s="288"/>
      <c r="X503" s="111"/>
    </row>
    <row r="504" spans="1:24">
      <c r="A504" s="1091"/>
      <c r="B504" s="111"/>
      <c r="C504" s="111"/>
      <c r="D504" s="111"/>
      <c r="E504" s="111"/>
      <c r="F504" s="1092"/>
      <c r="G504" s="1093"/>
      <c r="H504" s="1050"/>
      <c r="I504" s="1050"/>
      <c r="J504" s="1091"/>
      <c r="K504" s="111"/>
      <c r="L504" s="111"/>
      <c r="M504" s="111"/>
      <c r="N504" s="111"/>
      <c r="O504" s="1092"/>
      <c r="P504" s="1093"/>
      <c r="Q504" s="1050"/>
      <c r="R504" s="1050"/>
      <c r="S504" s="1091"/>
      <c r="T504" s="111"/>
      <c r="U504" s="111"/>
      <c r="V504" s="111"/>
      <c r="W504" s="288"/>
      <c r="X504" s="111"/>
    </row>
    <row r="505" spans="1:24">
      <c r="A505" s="1091"/>
      <c r="B505" s="111"/>
      <c r="C505" s="111"/>
      <c r="D505" s="111"/>
      <c r="E505" s="111"/>
      <c r="F505" s="1092"/>
      <c r="G505" s="1093"/>
      <c r="H505" s="1050"/>
      <c r="I505" s="1050"/>
      <c r="J505" s="1091"/>
      <c r="K505" s="111"/>
      <c r="L505" s="111"/>
      <c r="M505" s="111"/>
      <c r="N505" s="111"/>
      <c r="O505" s="1092"/>
      <c r="P505" s="1093"/>
      <c r="Q505" s="1050"/>
      <c r="R505" s="1050"/>
      <c r="S505" s="1091"/>
      <c r="T505" s="111"/>
      <c r="U505" s="111"/>
      <c r="V505" s="111"/>
      <c r="W505" s="288"/>
      <c r="X505" s="111"/>
    </row>
    <row r="506" spans="1:24">
      <c r="A506" s="1091"/>
      <c r="B506" s="111"/>
      <c r="C506" s="111"/>
      <c r="D506" s="111"/>
      <c r="E506" s="111"/>
      <c r="F506" s="1092"/>
      <c r="G506" s="1093"/>
      <c r="H506" s="1050"/>
      <c r="I506" s="1050"/>
      <c r="J506" s="1091"/>
      <c r="K506" s="111"/>
      <c r="L506" s="111"/>
      <c r="M506" s="111"/>
      <c r="N506" s="111"/>
      <c r="O506" s="1092"/>
      <c r="P506" s="1093"/>
      <c r="Q506" s="1050"/>
      <c r="R506" s="1050"/>
      <c r="S506" s="1091"/>
      <c r="T506" s="111"/>
      <c r="U506" s="111"/>
      <c r="V506" s="111"/>
      <c r="W506" s="288"/>
      <c r="X506" s="111"/>
    </row>
    <row r="507" spans="1:24">
      <c r="A507" s="1091"/>
      <c r="B507" s="111"/>
      <c r="C507" s="111"/>
      <c r="D507" s="111"/>
      <c r="E507" s="111"/>
      <c r="F507" s="1092"/>
      <c r="G507" s="1093"/>
      <c r="H507" s="1050"/>
      <c r="I507" s="1050"/>
      <c r="J507" s="1091"/>
      <c r="K507" s="111"/>
      <c r="L507" s="111"/>
      <c r="M507" s="111"/>
      <c r="N507" s="111"/>
      <c r="O507" s="1092"/>
      <c r="P507" s="1093"/>
      <c r="Q507" s="1050"/>
      <c r="R507" s="1050"/>
      <c r="S507" s="1091"/>
      <c r="T507" s="111"/>
      <c r="U507" s="111"/>
      <c r="V507" s="111"/>
      <c r="W507" s="288"/>
      <c r="X507" s="111"/>
    </row>
    <row r="508" spans="1:24">
      <c r="A508" s="1091"/>
      <c r="B508" s="111"/>
      <c r="C508" s="111"/>
      <c r="D508" s="111"/>
      <c r="E508" s="111"/>
      <c r="F508" s="1092"/>
      <c r="G508" s="1093"/>
      <c r="H508" s="1050"/>
      <c r="I508" s="1050"/>
      <c r="J508" s="1091"/>
      <c r="K508" s="111"/>
      <c r="L508" s="111"/>
      <c r="M508" s="111"/>
      <c r="N508" s="111"/>
      <c r="O508" s="1092"/>
      <c r="P508" s="1093"/>
      <c r="Q508" s="1050"/>
      <c r="R508" s="1050"/>
      <c r="S508" s="1091"/>
      <c r="T508" s="111"/>
      <c r="U508" s="111"/>
      <c r="V508" s="111"/>
      <c r="W508" s="288"/>
      <c r="X508" s="111"/>
    </row>
    <row r="509" spans="1:24">
      <c r="A509" s="1091"/>
      <c r="B509" s="111"/>
      <c r="C509" s="111"/>
      <c r="D509" s="111"/>
      <c r="E509" s="111"/>
      <c r="F509" s="1092"/>
      <c r="G509" s="1093"/>
      <c r="H509" s="1050"/>
      <c r="I509" s="1050"/>
      <c r="J509" s="1091"/>
      <c r="K509" s="111"/>
      <c r="L509" s="111"/>
      <c r="M509" s="111"/>
      <c r="N509" s="111"/>
      <c r="O509" s="1092"/>
      <c r="P509" s="1093"/>
      <c r="Q509" s="1050"/>
      <c r="R509" s="1050"/>
      <c r="S509" s="1091"/>
      <c r="T509" s="111"/>
      <c r="U509" s="111"/>
      <c r="V509" s="111"/>
      <c r="W509" s="288"/>
      <c r="X509" s="111"/>
    </row>
    <row r="510" spans="1:24">
      <c r="A510" s="1091"/>
      <c r="B510" s="111"/>
      <c r="C510" s="111"/>
      <c r="D510" s="111"/>
      <c r="E510" s="111"/>
      <c r="F510" s="1092"/>
      <c r="G510" s="1093"/>
      <c r="H510" s="1050"/>
      <c r="I510" s="1050"/>
      <c r="J510" s="1091"/>
      <c r="K510" s="111"/>
      <c r="L510" s="111"/>
      <c r="M510" s="111"/>
      <c r="N510" s="111"/>
      <c r="O510" s="1092"/>
      <c r="P510" s="1093"/>
      <c r="Q510" s="1050"/>
      <c r="R510" s="1050"/>
      <c r="S510" s="1091"/>
      <c r="T510" s="111"/>
      <c r="U510" s="111"/>
      <c r="V510" s="111"/>
      <c r="W510" s="288"/>
      <c r="X510" s="111"/>
    </row>
    <row r="511" spans="1:24">
      <c r="A511" s="1091"/>
      <c r="B511" s="111"/>
      <c r="C511" s="111"/>
      <c r="D511" s="111"/>
      <c r="E511" s="111"/>
      <c r="F511" s="1092"/>
      <c r="G511" s="1093"/>
      <c r="H511" s="1050"/>
      <c r="I511" s="1050"/>
      <c r="J511" s="1091"/>
      <c r="K511" s="111"/>
      <c r="L511" s="111"/>
      <c r="M511" s="111"/>
      <c r="N511" s="111"/>
      <c r="O511" s="1092"/>
      <c r="P511" s="1093"/>
      <c r="Q511" s="1050"/>
      <c r="R511" s="1050"/>
      <c r="S511" s="1091"/>
      <c r="T511" s="111"/>
      <c r="U511" s="111"/>
      <c r="V511" s="111"/>
      <c r="W511" s="288"/>
      <c r="X511" s="111"/>
    </row>
    <row r="512" spans="1:24">
      <c r="A512" s="1091"/>
      <c r="B512" s="111"/>
      <c r="C512" s="111"/>
      <c r="D512" s="111"/>
      <c r="E512" s="111"/>
      <c r="F512" s="1092"/>
      <c r="G512" s="1093"/>
      <c r="H512" s="1050"/>
      <c r="I512" s="1050"/>
      <c r="J512" s="1091"/>
      <c r="K512" s="111"/>
      <c r="L512" s="111"/>
      <c r="M512" s="111"/>
      <c r="N512" s="111"/>
      <c r="O512" s="1092"/>
      <c r="P512" s="1093"/>
      <c r="Q512" s="1050"/>
      <c r="R512" s="1050"/>
      <c r="S512" s="1091"/>
      <c r="T512" s="111"/>
      <c r="U512" s="111"/>
      <c r="V512" s="111"/>
      <c r="W512" s="288"/>
      <c r="X512" s="111"/>
    </row>
    <row r="513" spans="1:27">
      <c r="A513" s="1091"/>
      <c r="B513" s="111"/>
      <c r="C513" s="111"/>
      <c r="D513" s="111"/>
      <c r="E513" s="111"/>
      <c r="F513" s="1092"/>
      <c r="G513" s="1093"/>
      <c r="H513" s="1050"/>
      <c r="I513" s="1050"/>
      <c r="J513" s="1091"/>
      <c r="K513" s="111"/>
      <c r="L513" s="111"/>
      <c r="M513" s="111"/>
      <c r="N513" s="111"/>
      <c r="O513" s="1092"/>
      <c r="P513" s="1093"/>
      <c r="Q513" s="1050"/>
      <c r="R513" s="1050"/>
      <c r="S513" s="1091"/>
      <c r="T513" s="111"/>
      <c r="U513" s="111"/>
      <c r="V513" s="111"/>
      <c r="W513" s="288"/>
      <c r="X513" s="111"/>
    </row>
    <row r="514" spans="1:27">
      <c r="A514" s="1091"/>
      <c r="B514" s="111"/>
      <c r="C514" s="111"/>
      <c r="D514" s="111"/>
      <c r="E514" s="111"/>
      <c r="F514" s="1094"/>
      <c r="G514" s="1093"/>
      <c r="H514" s="1050"/>
      <c r="I514" s="1050"/>
      <c r="J514" s="1091"/>
      <c r="K514" s="111"/>
      <c r="L514" s="111"/>
      <c r="M514" s="111"/>
      <c r="N514" s="111"/>
      <c r="O514" s="1094"/>
      <c r="P514" s="1093"/>
      <c r="Q514" s="1050"/>
      <c r="R514" s="1050"/>
      <c r="S514" s="1091"/>
      <c r="T514" s="111"/>
      <c r="U514" s="111"/>
      <c r="V514" s="111"/>
      <c r="W514" s="288"/>
      <c r="X514" s="111"/>
    </row>
    <row r="515" spans="1:27">
      <c r="A515" s="1091"/>
      <c r="B515" s="111"/>
      <c r="C515" s="111"/>
      <c r="D515" s="111"/>
      <c r="E515" s="111"/>
      <c r="F515" s="1095"/>
      <c r="G515" s="1050"/>
      <c r="H515" s="1050"/>
      <c r="I515" s="1050"/>
      <c r="J515" s="1091"/>
      <c r="K515" s="111"/>
      <c r="L515" s="111"/>
      <c r="M515" s="111"/>
      <c r="N515" s="111"/>
      <c r="O515" s="1095"/>
      <c r="P515" s="1050"/>
      <c r="Q515" s="1050"/>
      <c r="R515" s="1050"/>
      <c r="S515" s="1091"/>
      <c r="T515" s="111"/>
      <c r="U515" s="111"/>
      <c r="V515" s="111"/>
      <c r="W515" s="288"/>
      <c r="X515" s="111"/>
    </row>
    <row r="516" spans="1:27">
      <c r="A516" s="1689" t="s">
        <v>8163</v>
      </c>
      <c r="B516" s="1690"/>
      <c r="C516" s="1690"/>
      <c r="D516" s="1690"/>
      <c r="E516" s="1691"/>
      <c r="F516" s="1095"/>
      <c r="G516" s="1050"/>
      <c r="H516" s="1050"/>
      <c r="I516" s="1050"/>
      <c r="J516" s="1689" t="s">
        <v>8163</v>
      </c>
      <c r="K516" s="1690"/>
      <c r="L516" s="1690"/>
      <c r="M516" s="1690"/>
      <c r="N516" s="1691"/>
      <c r="O516" s="1095"/>
      <c r="P516" s="1050"/>
      <c r="Q516" s="1050"/>
      <c r="R516" s="1050"/>
      <c r="S516" s="1689" t="s">
        <v>8163</v>
      </c>
      <c r="T516" s="1690"/>
      <c r="U516" s="1690"/>
      <c r="V516" s="1690"/>
      <c r="W516" s="1691"/>
      <c r="X516" s="111"/>
    </row>
    <row r="517" spans="1:27">
      <c r="A517" s="1692"/>
      <c r="B517" s="1693"/>
      <c r="C517" s="1693"/>
      <c r="D517" s="1693"/>
      <c r="E517" s="1694"/>
      <c r="F517" s="1095"/>
      <c r="G517" s="1050"/>
      <c r="H517" s="1050"/>
      <c r="I517" s="1050"/>
      <c r="J517" s="1692"/>
      <c r="K517" s="1693"/>
      <c r="L517" s="1693"/>
      <c r="M517" s="1693"/>
      <c r="N517" s="1694"/>
      <c r="O517" s="1095"/>
      <c r="P517" s="1050"/>
      <c r="Q517" s="1050"/>
      <c r="R517" s="1050"/>
      <c r="S517" s="1692"/>
      <c r="T517" s="1693"/>
      <c r="U517" s="1693"/>
      <c r="V517" s="1693"/>
      <c r="W517" s="1694"/>
      <c r="X517" s="111"/>
    </row>
    <row r="518" spans="1:27">
      <c r="A518" s="1683"/>
      <c r="B518" s="1684"/>
      <c r="C518" s="1684"/>
      <c r="D518" s="1684"/>
      <c r="E518" s="1685"/>
      <c r="F518" s="1095"/>
      <c r="G518" s="1050"/>
      <c r="H518" s="1050"/>
      <c r="I518" s="1050"/>
      <c r="J518" s="1683"/>
      <c r="K518" s="1684"/>
      <c r="L518" s="1684"/>
      <c r="M518" s="1684"/>
      <c r="N518" s="1685"/>
      <c r="O518" s="1095"/>
      <c r="P518" s="1050"/>
      <c r="Q518" s="1050"/>
      <c r="R518" s="1050"/>
      <c r="S518" s="1683"/>
      <c r="T518" s="1684"/>
      <c r="U518" s="1684"/>
      <c r="V518" s="1684"/>
      <c r="W518" s="1685"/>
      <c r="X518" s="111"/>
    </row>
    <row r="519" spans="1:27">
      <c r="A519" s="1683"/>
      <c r="B519" s="1684"/>
      <c r="C519" s="1684"/>
      <c r="D519" s="1684"/>
      <c r="E519" s="1685"/>
      <c r="F519" s="1095"/>
      <c r="G519" s="1050"/>
      <c r="H519" s="1050"/>
      <c r="I519" s="1050"/>
      <c r="J519" s="1683"/>
      <c r="K519" s="1684"/>
      <c r="L519" s="1684"/>
      <c r="M519" s="1684"/>
      <c r="N519" s="1685"/>
      <c r="O519" s="1095"/>
      <c r="P519" s="1050"/>
      <c r="Q519" s="1050"/>
      <c r="R519" s="1050"/>
      <c r="S519" s="1683"/>
      <c r="T519" s="1684"/>
      <c r="U519" s="1684"/>
      <c r="V519" s="1684"/>
      <c r="W519" s="1685"/>
      <c r="X519" s="111"/>
    </row>
    <row r="520" spans="1:27">
      <c r="A520" s="1686"/>
      <c r="B520" s="1687"/>
      <c r="C520" s="1687"/>
      <c r="D520" s="1687"/>
      <c r="E520" s="1688"/>
      <c r="F520" s="1095"/>
      <c r="G520" s="1050"/>
      <c r="H520" s="1050"/>
      <c r="I520" s="1050"/>
      <c r="J520" s="1686"/>
      <c r="K520" s="1687"/>
      <c r="L520" s="1687"/>
      <c r="M520" s="1687"/>
      <c r="N520" s="1688"/>
      <c r="O520" s="1095"/>
      <c r="P520" s="1050"/>
      <c r="Q520" s="1050"/>
      <c r="R520" s="1050"/>
      <c r="S520" s="1686"/>
      <c r="T520" s="1687"/>
      <c r="U520" s="1687"/>
      <c r="V520" s="1687"/>
      <c r="W520" s="1688"/>
      <c r="X520" s="111"/>
    </row>
    <row r="521" spans="1:27">
      <c r="X521" s="111"/>
    </row>
    <row r="522" spans="1:27">
      <c r="A522" s="1043" t="s">
        <v>8136</v>
      </c>
      <c r="B522" s="1682">
        <f>'IMPORT Wksht'!$F54</f>
        <v>0</v>
      </c>
      <c r="C522" s="1682"/>
      <c r="D522" s="1682"/>
      <c r="E522" s="1044" t="s">
        <v>8137</v>
      </c>
      <c r="F522" s="1045"/>
      <c r="G522" s="1046" t="e">
        <f>C525*C527*C529/1728/B526</f>
        <v>#DIV/0!</v>
      </c>
      <c r="H522" s="1047" t="e">
        <f>VLOOKUP(CONCATENATE(B527,"40H"),frghtnew,8,0)</f>
        <v>#N/A</v>
      </c>
      <c r="I522" s="1048" t="e">
        <f>'IMPORT Wksht'!#REF!</f>
        <v>#REF!</v>
      </c>
      <c r="J522" s="1043" t="s">
        <v>8136</v>
      </c>
      <c r="K522" s="1682">
        <f>'IMPORT Wksht'!$F55</f>
        <v>0</v>
      </c>
      <c r="L522" s="1682"/>
      <c r="M522" s="1682"/>
      <c r="N522" s="1044" t="s">
        <v>8137</v>
      </c>
      <c r="O522" s="1045"/>
      <c r="P522" s="1046" t="e">
        <f>L525*L527*L529/1728/K526</f>
        <v>#DIV/0!</v>
      </c>
      <c r="Q522" s="1047" t="e">
        <f>VLOOKUP(CONCATENATE(K527,"40H"),frghtnew,8,0)</f>
        <v>#N/A</v>
      </c>
      <c r="R522" s="1048" t="e">
        <f>'IMPORT Wksht'!#REF!</f>
        <v>#REF!</v>
      </c>
      <c r="S522" s="1043" t="s">
        <v>8136</v>
      </c>
      <c r="T522" s="1682">
        <f>'IMPORT Wksht'!$F56</f>
        <v>0</v>
      </c>
      <c r="U522" s="1682"/>
      <c r="V522" s="1682"/>
      <c r="W522" s="1044" t="s">
        <v>8137</v>
      </c>
      <c r="X522" s="1049"/>
      <c r="Y522" s="1050" t="e">
        <f>U525*U527*U529/1728/T526</f>
        <v>#DIV/0!</v>
      </c>
      <c r="Z522" s="1051" t="e">
        <f>VLOOKUP(CONCATENATE(T527,"40H"),frghtnew,8,0)</f>
        <v>#N/A</v>
      </c>
      <c r="AA522" s="1052">
        <f>'IMPORT Wksht'!$AE56</f>
        <v>0</v>
      </c>
    </row>
    <row r="523" spans="1:27">
      <c r="A523" s="1053" t="s">
        <v>8138</v>
      </c>
      <c r="B523" s="1054">
        <f>'IMPORT Wksht'!$D$5</f>
        <v>0</v>
      </c>
      <c r="C523" s="1698">
        <f>'IMPORT Wksht'!$D$6</f>
        <v>0</v>
      </c>
      <c r="D523" s="1698"/>
      <c r="E523" s="1055">
        <f>IFERROR(G522*H522+E525*B528+E525*I522+I523*1/B526,0)</f>
        <v>0</v>
      </c>
      <c r="F523" s="1056"/>
      <c r="G523" s="494" t="s">
        <v>8139</v>
      </c>
      <c r="H523" s="494" t="s">
        <v>8140</v>
      </c>
      <c r="I523" s="1057">
        <v>1.05</v>
      </c>
      <c r="J523" s="1053" t="s">
        <v>8138</v>
      </c>
      <c r="K523" s="1054">
        <f>'IMPORT Wksht'!$D$5</f>
        <v>0</v>
      </c>
      <c r="L523" s="1698">
        <f>'IMPORT Wksht'!$D$6</f>
        <v>0</v>
      </c>
      <c r="M523" s="1698"/>
      <c r="N523" s="1055">
        <f>IFERROR(P522*Q522+N525*K528+N525*R522+R523*1/K526,0)</f>
        <v>0</v>
      </c>
      <c r="O523" s="1056"/>
      <c r="P523" s="494" t="s">
        <v>8139</v>
      </c>
      <c r="Q523" s="494" t="s">
        <v>8140</v>
      </c>
      <c r="R523" s="1057">
        <v>1.05</v>
      </c>
      <c r="S523" s="1053" t="s">
        <v>8138</v>
      </c>
      <c r="T523" s="1054">
        <f>'IMPORT Wksht'!$D$5</f>
        <v>0</v>
      </c>
      <c r="U523" s="1698">
        <f>'IMPORT Wksht'!$D$6</f>
        <v>0</v>
      </c>
      <c r="V523" s="1698"/>
      <c r="W523" s="1055">
        <f>IFERROR(Y522*Z522+W525*T528+W525*AA522+AA523*1/T526,0)</f>
        <v>0</v>
      </c>
      <c r="X523" s="1049"/>
      <c r="Y523" s="1058" t="s">
        <v>8139</v>
      </c>
      <c r="Z523" s="1058" t="s">
        <v>8140</v>
      </c>
      <c r="AA523" s="1059">
        <v>1.05</v>
      </c>
    </row>
    <row r="524" spans="1:27">
      <c r="A524" s="1053" t="s">
        <v>8141</v>
      </c>
      <c r="B524" s="1060">
        <f>'IMPORT Wksht'!$E54</f>
        <v>0</v>
      </c>
      <c r="C524" s="1061" t="s">
        <v>8142</v>
      </c>
      <c r="D524" s="1062" t="s">
        <v>8143</v>
      </c>
      <c r="E524" s="1063">
        <f>'IMPORT Wksht'!$K54</f>
        <v>0</v>
      </c>
      <c r="F524" s="1056"/>
      <c r="G524" s="1064" t="s">
        <v>8144</v>
      </c>
      <c r="H524" s="1064" t="s">
        <v>8145</v>
      </c>
      <c r="I524" s="447"/>
      <c r="J524" s="1053" t="s">
        <v>8141</v>
      </c>
      <c r="K524" s="1060">
        <f>'IMPORT Wksht'!$E55</f>
        <v>0</v>
      </c>
      <c r="L524" s="1061" t="s">
        <v>8142</v>
      </c>
      <c r="M524" s="1062" t="s">
        <v>8143</v>
      </c>
      <c r="N524" s="1063">
        <f>'IMPORT Wksht'!$K55</f>
        <v>0</v>
      </c>
      <c r="O524" s="1056"/>
      <c r="P524" s="1064" t="s">
        <v>8144</v>
      </c>
      <c r="Q524" s="1064" t="s">
        <v>8145</v>
      </c>
      <c r="S524" s="1053" t="s">
        <v>8141</v>
      </c>
      <c r="T524" s="1060">
        <f>'IMPORT Wksht'!$E56</f>
        <v>0</v>
      </c>
      <c r="U524" s="1061" t="s">
        <v>8142</v>
      </c>
      <c r="V524" s="1062" t="s">
        <v>8143</v>
      </c>
      <c r="W524" s="1063">
        <f>'IMPORT Wksht'!$K56</f>
        <v>0</v>
      </c>
      <c r="X524" s="1049"/>
      <c r="Y524" s="1065" t="s">
        <v>8144</v>
      </c>
      <c r="Z524" s="1065" t="s">
        <v>8145</v>
      </c>
      <c r="AA524" s="111"/>
    </row>
    <row r="525" spans="1:27">
      <c r="A525" s="1066" t="s">
        <v>8146</v>
      </c>
      <c r="B525" s="1067">
        <f>'IMPORT Wksht'!$N54</f>
        <v>0</v>
      </c>
      <c r="C525" s="1068">
        <f>'IMPORT Wksht'!$BA54</f>
        <v>0</v>
      </c>
      <c r="D525" s="1062" t="s">
        <v>8147</v>
      </c>
      <c r="E525" s="1069">
        <f>'IMPORT Wksht'!$X54</f>
        <v>0</v>
      </c>
      <c r="F525" s="1056"/>
      <c r="G525" s="1070" t="e">
        <f>G526-(E523*(1-(B528+I522)))</f>
        <v>#REF!</v>
      </c>
      <c r="H525" s="1071">
        <f>E525</f>
        <v>0</v>
      </c>
      <c r="I525" s="1072" t="e">
        <f>G522*H522+H525*B528+H525*I522+I523*1/B526</f>
        <v>#DIV/0!</v>
      </c>
      <c r="J525" s="1066" t="s">
        <v>8146</v>
      </c>
      <c r="K525" s="1067">
        <f>'IMPORT Wksht'!$N55</f>
        <v>0</v>
      </c>
      <c r="L525" s="1068">
        <f>'IMPORT Wksht'!$BA55</f>
        <v>0</v>
      </c>
      <c r="M525" s="1062" t="s">
        <v>8147</v>
      </c>
      <c r="N525" s="1069">
        <f>'IMPORT Wksht'!$X55</f>
        <v>0</v>
      </c>
      <c r="O525" s="1056"/>
      <c r="P525" s="1070" t="e">
        <f>P526-(N523*(1-(K528+R522)))</f>
        <v>#REF!</v>
      </c>
      <c r="Q525" s="1071">
        <f>N525</f>
        <v>0</v>
      </c>
      <c r="R525" s="1072" t="e">
        <f>P522*Q522+Q525*K528+Q525*R522+R523*1/K526</f>
        <v>#DIV/0!</v>
      </c>
      <c r="S525" s="1066" t="s">
        <v>8146</v>
      </c>
      <c r="T525" s="1067">
        <f>'IMPORT Wksht'!$N56</f>
        <v>0</v>
      </c>
      <c r="U525" s="1068">
        <f>'IMPORT Wksht'!$BA56</f>
        <v>0</v>
      </c>
      <c r="V525" s="1062" t="s">
        <v>8147</v>
      </c>
      <c r="W525" s="1069">
        <f>'IMPORT Wksht'!$X56</f>
        <v>0</v>
      </c>
      <c r="X525" s="1049"/>
      <c r="Y525" s="1073">
        <f>Y526-(W523*(1-(T528+AA522)))</f>
        <v>0</v>
      </c>
      <c r="Z525" s="1074">
        <f>W525</f>
        <v>0</v>
      </c>
      <c r="AA525" s="1075" t="e">
        <f>Y522*Z522+Z525*T528+Z525*AA522+AA523*1/T526</f>
        <v>#DIV/0!</v>
      </c>
    </row>
    <row r="526" spans="1:27">
      <c r="A526" s="1066" t="s">
        <v>8148</v>
      </c>
      <c r="B526" s="1067">
        <f>'IMPORT Wksht'!$O54</f>
        <v>0</v>
      </c>
      <c r="C526" s="1061" t="s">
        <v>8149</v>
      </c>
      <c r="D526" s="1062" t="s">
        <v>8150</v>
      </c>
      <c r="E526" s="1069">
        <f>'IMPORT Wksht'!$AM$54</f>
        <v>0</v>
      </c>
      <c r="F526" s="1056"/>
      <c r="G526" s="1057">
        <f>G527*(1-G529)</f>
        <v>0</v>
      </c>
      <c r="H526" s="1057" t="e">
        <f>H525+I525</f>
        <v>#DIV/0!</v>
      </c>
      <c r="I526" s="1076" t="s">
        <v>8151</v>
      </c>
      <c r="J526" s="1066" t="s">
        <v>8148</v>
      </c>
      <c r="K526" s="1067">
        <f>'IMPORT Wksht'!$O55</f>
        <v>0</v>
      </c>
      <c r="L526" s="1061" t="s">
        <v>8149</v>
      </c>
      <c r="M526" s="1062" t="s">
        <v>8150</v>
      </c>
      <c r="N526" s="1069">
        <f>'IMPORT Wksht'!$AM$55</f>
        <v>0</v>
      </c>
      <c r="O526" s="1056"/>
      <c r="P526" s="1057">
        <f>P527*(1-P529)</f>
        <v>0</v>
      </c>
      <c r="Q526" s="1057" t="e">
        <f>Q525+R525</f>
        <v>#DIV/0!</v>
      </c>
      <c r="R526" s="1076" t="s">
        <v>8151</v>
      </c>
      <c r="S526" s="1066" t="s">
        <v>8148</v>
      </c>
      <c r="T526" s="1067">
        <f>'IMPORT Wksht'!$O56</f>
        <v>0</v>
      </c>
      <c r="U526" s="1061" t="s">
        <v>8149</v>
      </c>
      <c r="V526" s="1062" t="s">
        <v>8150</v>
      </c>
      <c r="W526" s="1069">
        <f>'IMPORT Wksht'!$AM$56</f>
        <v>0</v>
      </c>
      <c r="X526" s="1049"/>
      <c r="Y526" s="1059">
        <f>Y527*(1-Y529)</f>
        <v>0</v>
      </c>
      <c r="Z526" s="1059" t="e">
        <f>Z525+AA525</f>
        <v>#DIV/0!</v>
      </c>
      <c r="AA526" s="1077" t="s">
        <v>8151</v>
      </c>
    </row>
    <row r="527" spans="1:27">
      <c r="A527" s="1053" t="s">
        <v>8152</v>
      </c>
      <c r="B527" s="1078">
        <f>'IMPORT Wksht'!$T54</f>
        <v>0</v>
      </c>
      <c r="C527" s="1068">
        <f>'IMPORT Wksht'!$BB54</f>
        <v>0</v>
      </c>
      <c r="D527" s="1062" t="s">
        <v>8153</v>
      </c>
      <c r="E527" s="1069">
        <f>'IMPORT Wksht'!$AO54</f>
        <v>0</v>
      </c>
      <c r="F527" s="1056"/>
      <c r="G527" s="1071">
        <f>E527</f>
        <v>0</v>
      </c>
      <c r="H527" s="1070" t="e">
        <f>IF(I527="N",ROUND(H526/(1-H529),0)-0.01,ROUNDUP(H526/(1-H529),0)-0.01)</f>
        <v>#DIV/0!</v>
      </c>
      <c r="I527" s="504" t="s">
        <v>1578</v>
      </c>
      <c r="J527" s="1053" t="s">
        <v>8152</v>
      </c>
      <c r="K527" s="1078">
        <f>'IMPORT Wksht'!$T55</f>
        <v>0</v>
      </c>
      <c r="L527" s="1068">
        <f>'IMPORT Wksht'!$BB55</f>
        <v>0</v>
      </c>
      <c r="M527" s="1062" t="s">
        <v>8153</v>
      </c>
      <c r="N527" s="1069">
        <f>'IMPORT Wksht'!$AO55</f>
        <v>0</v>
      </c>
      <c r="O527" s="1056"/>
      <c r="P527" s="1079">
        <f>N527</f>
        <v>0</v>
      </c>
      <c r="Q527" s="1070" t="e">
        <f>IF(R527="N",ROUND(Q526/(1-Q529),0)-0.01,ROUNDUP(Q526/(1-Q529),0)-0.01)</f>
        <v>#DIV/0!</v>
      </c>
      <c r="R527" s="504" t="s">
        <v>1578</v>
      </c>
      <c r="S527" s="1053" t="s">
        <v>8152</v>
      </c>
      <c r="T527" s="1078">
        <f>'IMPORT Wksht'!$T56</f>
        <v>0</v>
      </c>
      <c r="U527" s="1068">
        <f>'IMPORT Wksht'!$BB56</f>
        <v>0</v>
      </c>
      <c r="V527" s="1062" t="s">
        <v>8153</v>
      </c>
      <c r="W527" s="1069">
        <f>'IMPORT Wksht'!$AO56</f>
        <v>0</v>
      </c>
      <c r="X527" s="1049"/>
      <c r="Y527" s="1080">
        <f>W527</f>
        <v>0</v>
      </c>
      <c r="Z527" s="1073" t="e">
        <f>IF(AA527="N",ROUND(Z526/(1-Z529),0)-0.01,ROUNDUP(Z526/(1-Z529),0)-0.01)</f>
        <v>#DIV/0!</v>
      </c>
      <c r="AA527" s="1081" t="s">
        <v>1578</v>
      </c>
    </row>
    <row r="528" spans="1:27">
      <c r="A528" s="1066" t="s">
        <v>8154</v>
      </c>
      <c r="B528" s="1082">
        <f>'IMPORT Wksht'!$AE54</f>
        <v>0</v>
      </c>
      <c r="C528" s="1061" t="s">
        <v>8155</v>
      </c>
      <c r="D528" s="1062" t="s">
        <v>8156</v>
      </c>
      <c r="E528" s="1069">
        <f>'IMPORT Wksht'!$AN54</f>
        <v>0</v>
      </c>
      <c r="F528" s="1056"/>
      <c r="J528" s="1066" t="s">
        <v>8154</v>
      </c>
      <c r="K528" s="1082">
        <f>'IMPORT Wksht'!$AE55</f>
        <v>0</v>
      </c>
      <c r="L528" s="1061" t="s">
        <v>8155</v>
      </c>
      <c r="M528" s="1062" t="s">
        <v>8156</v>
      </c>
      <c r="N528" s="1069">
        <f>'IMPORT Wksht'!$AN55</f>
        <v>0</v>
      </c>
      <c r="O528" s="1056"/>
      <c r="S528" s="1066" t="s">
        <v>8154</v>
      </c>
      <c r="T528" s="1082">
        <f>'IMPORT Wksht'!$AE56</f>
        <v>0</v>
      </c>
      <c r="U528" s="1061" t="s">
        <v>8155</v>
      </c>
      <c r="V528" s="1062" t="s">
        <v>8156</v>
      </c>
      <c r="W528" s="1069">
        <f>'IMPORT Wksht'!$AN56</f>
        <v>0</v>
      </c>
    </row>
    <row r="529" spans="1:27">
      <c r="A529" s="1066" t="s">
        <v>8157</v>
      </c>
      <c r="B529" s="1067">
        <f>'IMPORT Wksht'!$BP54</f>
        <v>0</v>
      </c>
      <c r="C529" s="1068">
        <f>'IMPORT Wksht'!$BC54</f>
        <v>0</v>
      </c>
      <c r="D529" s="1062" t="s">
        <v>8158</v>
      </c>
      <c r="E529" s="1083" t="str">
        <f>IFERROR((E527-E526)/E527,"")</f>
        <v/>
      </c>
      <c r="F529" s="1056"/>
      <c r="G529" s="1084">
        <v>0.62</v>
      </c>
      <c r="H529" s="1084">
        <v>0.62</v>
      </c>
      <c r="I529" s="447"/>
      <c r="J529" s="1066" t="s">
        <v>8157</v>
      </c>
      <c r="K529" s="1067">
        <f>'IMPORT Wksht'!$BP55</f>
        <v>0</v>
      </c>
      <c r="L529" s="1068">
        <f>'IMPORT Wksht'!$BC55</f>
        <v>0</v>
      </c>
      <c r="M529" s="1062" t="s">
        <v>8158</v>
      </c>
      <c r="N529" s="1083" t="str">
        <f>IFERROR((N527-N526)/N527,"")</f>
        <v/>
      </c>
      <c r="O529" s="1056"/>
      <c r="P529" s="1084">
        <v>0.62</v>
      </c>
      <c r="Q529" s="1084">
        <v>0.62</v>
      </c>
      <c r="S529" s="1066" t="s">
        <v>8157</v>
      </c>
      <c r="T529" s="1067">
        <f>'IMPORT Wksht'!$BP56</f>
        <v>0</v>
      </c>
      <c r="U529" s="1068">
        <f>'IMPORT Wksht'!$BC56</f>
        <v>0</v>
      </c>
      <c r="V529" s="1062" t="s">
        <v>8158</v>
      </c>
      <c r="W529" s="1083" t="str">
        <f>IFERROR((W527-W526)/W527,"")</f>
        <v/>
      </c>
      <c r="X529" s="1049"/>
      <c r="Y529" s="1085">
        <v>0.62</v>
      </c>
      <c r="Z529" s="1085">
        <v>0.62</v>
      </c>
      <c r="AA529" s="111"/>
    </row>
    <row r="530" spans="1:27">
      <c r="A530" s="1066" t="s">
        <v>8159</v>
      </c>
      <c r="B530" s="1054">
        <f>'IMPORT Wksht'!$BN54</f>
        <v>0</v>
      </c>
      <c r="C530" s="1054"/>
      <c r="D530" s="1062" t="s">
        <v>8160</v>
      </c>
      <c r="E530" s="1054">
        <f>'IMPORT Wksht'!$BM54</f>
        <v>0</v>
      </c>
      <c r="F530" s="1056"/>
      <c r="G530" s="1086"/>
      <c r="H530" s="537" t="e">
        <f>(H527-H526)/H527</f>
        <v>#DIV/0!</v>
      </c>
      <c r="I530" s="447"/>
      <c r="J530" s="1066" t="s">
        <v>8159</v>
      </c>
      <c r="K530" s="1054">
        <f>'IMPORT Wksht'!$BN55</f>
        <v>0</v>
      </c>
      <c r="L530" s="1054"/>
      <c r="M530" s="1062" t="s">
        <v>8160</v>
      </c>
      <c r="N530" s="1054">
        <f>'IMPORT Wksht'!$BM55</f>
        <v>0</v>
      </c>
      <c r="O530" s="1056"/>
      <c r="P530" s="926"/>
      <c r="Q530" s="537" t="e">
        <f>(Q527-Q526)/Q527</f>
        <v>#DIV/0!</v>
      </c>
      <c r="S530" s="1066" t="s">
        <v>8159</v>
      </c>
      <c r="T530" s="1054">
        <f>'IMPORT Wksht'!$BN56</f>
        <v>0</v>
      </c>
      <c r="U530" s="1054"/>
      <c r="V530" s="1062" t="s">
        <v>8160</v>
      </c>
      <c r="W530" s="1054">
        <f>'IMPORT Wksht'!$BM56</f>
        <v>0</v>
      </c>
      <c r="X530" s="1049"/>
      <c r="Y530" s="1087"/>
      <c r="Z530" s="1088" t="e">
        <f>(Z527-Z526)/Z527</f>
        <v>#DIV/0!</v>
      </c>
      <c r="AA530" s="111"/>
    </row>
    <row r="531" spans="1:27">
      <c r="A531" s="1695" t="s">
        <v>8161</v>
      </c>
      <c r="B531" s="1696"/>
      <c r="C531" s="1696"/>
      <c r="D531" s="1696"/>
      <c r="E531" s="1697"/>
      <c r="F531" s="1056"/>
      <c r="G531" s="1050"/>
      <c r="H531" s="1050"/>
      <c r="I531" s="1050"/>
      <c r="J531" s="1695" t="s">
        <v>8161</v>
      </c>
      <c r="K531" s="1696"/>
      <c r="L531" s="1696"/>
      <c r="M531" s="1696"/>
      <c r="N531" s="1697"/>
      <c r="O531" s="1056"/>
      <c r="P531" s="1050"/>
      <c r="Q531" s="1050"/>
      <c r="R531" s="1050"/>
      <c r="S531" s="1695" t="s">
        <v>8161</v>
      </c>
      <c r="T531" s="1696"/>
      <c r="U531" s="1696"/>
      <c r="V531" s="1696"/>
      <c r="W531" s="1697"/>
      <c r="X531" s="111"/>
    </row>
    <row r="532" spans="1:27">
      <c r="A532" s="1679" t="s">
        <v>8162</v>
      </c>
      <c r="B532" s="1680"/>
      <c r="C532" s="1680"/>
      <c r="D532" s="1680"/>
      <c r="E532" s="1681"/>
      <c r="F532" s="1089"/>
      <c r="G532" s="1090"/>
      <c r="H532" s="1090"/>
      <c r="I532" s="1090"/>
      <c r="J532" s="1679" t="s">
        <v>8162</v>
      </c>
      <c r="K532" s="1680"/>
      <c r="L532" s="1680"/>
      <c r="M532" s="1680"/>
      <c r="N532" s="1681"/>
      <c r="O532" s="1089"/>
      <c r="P532" s="1090"/>
      <c r="Q532" s="1090"/>
      <c r="R532" s="1090"/>
      <c r="S532" s="1679" t="s">
        <v>8162</v>
      </c>
      <c r="T532" s="1680"/>
      <c r="U532" s="1680"/>
      <c r="V532" s="1680"/>
      <c r="W532" s="1681"/>
      <c r="X532" s="111"/>
    </row>
    <row r="533" spans="1:27">
      <c r="A533" s="1091" t="str">
        <f>CONCATENATE("Line ",'IMPORT Wksht'!$A$54)</f>
        <v>Line 40</v>
      </c>
      <c r="B533" s="111"/>
      <c r="C533" s="111"/>
      <c r="D533" s="111"/>
      <c r="E533" s="111"/>
      <c r="F533" s="1092"/>
      <c r="G533" s="1093"/>
      <c r="H533" s="1050"/>
      <c r="I533" s="1050"/>
      <c r="J533" s="1091" t="str">
        <f>CONCATENATE("Line ",'IMPORT Wksht'!$A$55)</f>
        <v>Line 41</v>
      </c>
      <c r="K533" s="111"/>
      <c r="L533" s="111"/>
      <c r="M533" s="111"/>
      <c r="N533" s="111"/>
      <c r="O533" s="1092"/>
      <c r="P533" s="1093"/>
      <c r="Q533" s="1050"/>
      <c r="R533" s="1050"/>
      <c r="S533" s="1091" t="str">
        <f>CONCATENATE("Line ",'IMPORT Wksht'!$A$56)</f>
        <v>Line 42</v>
      </c>
      <c r="T533" s="111"/>
      <c r="U533" s="111"/>
      <c r="V533" s="111"/>
      <c r="W533" s="288"/>
      <c r="X533" s="111"/>
    </row>
    <row r="534" spans="1:27">
      <c r="A534" s="1091"/>
      <c r="B534" s="111"/>
      <c r="C534" s="111"/>
      <c r="D534" s="111"/>
      <c r="E534" s="111"/>
      <c r="F534" s="1092"/>
      <c r="G534" s="1093"/>
      <c r="H534" s="1050"/>
      <c r="I534" s="1050"/>
      <c r="J534" s="1091"/>
      <c r="K534" s="111"/>
      <c r="L534" s="111"/>
      <c r="M534" s="111"/>
      <c r="N534" s="111"/>
      <c r="O534" s="1092"/>
      <c r="P534" s="1093"/>
      <c r="Q534" s="1050"/>
      <c r="R534" s="1050"/>
      <c r="S534" s="1091"/>
      <c r="T534" s="111"/>
      <c r="U534" s="111"/>
      <c r="V534" s="111"/>
      <c r="W534" s="288"/>
      <c r="X534" s="111"/>
    </row>
    <row r="535" spans="1:27">
      <c r="A535" s="1091"/>
      <c r="B535" s="111"/>
      <c r="C535" s="111"/>
      <c r="D535" s="111"/>
      <c r="E535" s="111"/>
      <c r="F535" s="1092"/>
      <c r="G535" s="1093"/>
      <c r="H535" s="1050"/>
      <c r="I535" s="1050"/>
      <c r="J535" s="1091"/>
      <c r="K535" s="111"/>
      <c r="L535" s="111"/>
      <c r="M535" s="111"/>
      <c r="N535" s="111"/>
      <c r="O535" s="1092"/>
      <c r="P535" s="1093"/>
      <c r="Q535" s="1050"/>
      <c r="R535" s="1050"/>
      <c r="S535" s="1091"/>
      <c r="T535" s="111"/>
      <c r="U535" s="111"/>
      <c r="V535" s="111"/>
      <c r="W535" s="288"/>
      <c r="X535" s="111"/>
    </row>
    <row r="536" spans="1:27">
      <c r="A536" s="1091"/>
      <c r="B536" s="111"/>
      <c r="C536" s="111"/>
      <c r="D536" s="111"/>
      <c r="E536" s="111"/>
      <c r="F536" s="1092"/>
      <c r="G536" s="1093"/>
      <c r="H536" s="1050"/>
      <c r="I536" s="1050"/>
      <c r="J536" s="1091"/>
      <c r="K536" s="111"/>
      <c r="L536" s="111"/>
      <c r="M536" s="111"/>
      <c r="N536" s="111"/>
      <c r="O536" s="1092"/>
      <c r="P536" s="1093"/>
      <c r="Q536" s="1050"/>
      <c r="R536" s="1050"/>
      <c r="S536" s="1091"/>
      <c r="T536" s="111"/>
      <c r="U536" s="111"/>
      <c r="V536" s="111"/>
      <c r="W536" s="288"/>
      <c r="X536" s="111"/>
    </row>
    <row r="537" spans="1:27">
      <c r="A537" s="1091"/>
      <c r="B537" s="111"/>
      <c r="C537" s="111"/>
      <c r="D537" s="111"/>
      <c r="E537" s="111"/>
      <c r="F537" s="1092"/>
      <c r="G537" s="1093"/>
      <c r="H537" s="1050"/>
      <c r="I537" s="1050"/>
      <c r="J537" s="1091"/>
      <c r="K537" s="111"/>
      <c r="L537" s="111"/>
      <c r="M537" s="111"/>
      <c r="N537" s="111"/>
      <c r="O537" s="1092"/>
      <c r="P537" s="1093"/>
      <c r="Q537" s="1050"/>
      <c r="R537" s="1050"/>
      <c r="S537" s="1091"/>
      <c r="T537" s="111"/>
      <c r="U537" s="111"/>
      <c r="V537" s="111"/>
      <c r="W537" s="288"/>
      <c r="X537" s="111"/>
    </row>
    <row r="538" spans="1:27">
      <c r="A538" s="1091"/>
      <c r="B538" s="111"/>
      <c r="C538" s="111"/>
      <c r="D538" s="111"/>
      <c r="E538" s="111"/>
      <c r="F538" s="1092"/>
      <c r="G538" s="1093"/>
      <c r="H538" s="1050"/>
      <c r="I538" s="1050"/>
      <c r="J538" s="1091"/>
      <c r="K538" s="111"/>
      <c r="L538" s="111"/>
      <c r="M538" s="111"/>
      <c r="N538" s="111"/>
      <c r="O538" s="1092"/>
      <c r="P538" s="1093"/>
      <c r="Q538" s="1050"/>
      <c r="R538" s="1050"/>
      <c r="S538" s="1091"/>
      <c r="T538" s="111"/>
      <c r="U538" s="111"/>
      <c r="V538" s="111"/>
      <c r="W538" s="288"/>
      <c r="X538" s="111"/>
    </row>
    <row r="539" spans="1:27">
      <c r="A539" s="1091"/>
      <c r="B539" s="111"/>
      <c r="C539" s="111"/>
      <c r="D539" s="111"/>
      <c r="E539" s="111"/>
      <c r="F539" s="1092"/>
      <c r="G539" s="1093"/>
      <c r="H539" s="1050"/>
      <c r="I539" s="1050"/>
      <c r="J539" s="1091"/>
      <c r="K539" s="111"/>
      <c r="L539" s="111"/>
      <c r="M539" s="111"/>
      <c r="N539" s="111"/>
      <c r="O539" s="1092"/>
      <c r="P539" s="1093"/>
      <c r="Q539" s="1050"/>
      <c r="R539" s="1050"/>
      <c r="S539" s="1091"/>
      <c r="T539" s="111"/>
      <c r="U539" s="111"/>
      <c r="V539" s="111"/>
      <c r="W539" s="288"/>
      <c r="X539" s="111"/>
    </row>
    <row r="540" spans="1:27">
      <c r="A540" s="1091"/>
      <c r="B540" s="111"/>
      <c r="C540" s="111"/>
      <c r="D540" s="111"/>
      <c r="E540" s="111"/>
      <c r="F540" s="1092"/>
      <c r="G540" s="1093"/>
      <c r="H540" s="1050"/>
      <c r="I540" s="1050"/>
      <c r="J540" s="1091"/>
      <c r="K540" s="111"/>
      <c r="L540" s="111"/>
      <c r="M540" s="111"/>
      <c r="N540" s="111"/>
      <c r="O540" s="1092"/>
      <c r="P540" s="1093"/>
      <c r="Q540" s="1050"/>
      <c r="R540" s="1050"/>
      <c r="S540" s="1091"/>
      <c r="T540" s="111"/>
      <c r="U540" s="111"/>
      <c r="V540" s="111"/>
      <c r="W540" s="288"/>
      <c r="X540" s="111"/>
    </row>
    <row r="541" spans="1:27">
      <c r="A541" s="1091"/>
      <c r="B541" s="111"/>
      <c r="C541" s="111"/>
      <c r="D541" s="111"/>
      <c r="E541" s="111"/>
      <c r="F541" s="1092"/>
      <c r="G541" s="1093"/>
      <c r="H541" s="1050"/>
      <c r="I541" s="1050"/>
      <c r="J541" s="1091"/>
      <c r="K541" s="111"/>
      <c r="L541" s="111"/>
      <c r="M541" s="111"/>
      <c r="N541" s="111"/>
      <c r="O541" s="1092"/>
      <c r="P541" s="1093"/>
      <c r="Q541" s="1050"/>
      <c r="R541" s="1050"/>
      <c r="S541" s="1091"/>
      <c r="T541" s="111"/>
      <c r="U541" s="111"/>
      <c r="V541" s="111"/>
      <c r="W541" s="288"/>
      <c r="X541" s="111"/>
    </row>
    <row r="542" spans="1:27">
      <c r="A542" s="1091"/>
      <c r="B542" s="111"/>
      <c r="C542" s="111"/>
      <c r="D542" s="111"/>
      <c r="E542" s="111"/>
      <c r="F542" s="1092"/>
      <c r="G542" s="1093"/>
      <c r="H542" s="1050"/>
      <c r="I542" s="1050"/>
      <c r="J542" s="1091"/>
      <c r="K542" s="111"/>
      <c r="L542" s="111"/>
      <c r="M542" s="111"/>
      <c r="N542" s="111"/>
      <c r="O542" s="1092"/>
      <c r="P542" s="1093"/>
      <c r="Q542" s="1050"/>
      <c r="R542" s="1050"/>
      <c r="S542" s="1091"/>
      <c r="T542" s="111"/>
      <c r="U542" s="111"/>
      <c r="V542" s="111"/>
      <c r="W542" s="288"/>
      <c r="X542" s="111"/>
    </row>
    <row r="543" spans="1:27">
      <c r="A543" s="1091"/>
      <c r="B543" s="111"/>
      <c r="C543" s="111"/>
      <c r="D543" s="111"/>
      <c r="E543" s="111"/>
      <c r="F543" s="1092"/>
      <c r="G543" s="1093"/>
      <c r="H543" s="1050"/>
      <c r="I543" s="1050"/>
      <c r="J543" s="1091"/>
      <c r="K543" s="111"/>
      <c r="L543" s="111"/>
      <c r="M543" s="111"/>
      <c r="N543" s="111"/>
      <c r="O543" s="1092"/>
      <c r="P543" s="1093"/>
      <c r="Q543" s="1050"/>
      <c r="R543" s="1050"/>
      <c r="S543" s="1091"/>
      <c r="T543" s="111"/>
      <c r="U543" s="111"/>
      <c r="V543" s="111"/>
      <c r="W543" s="288"/>
      <c r="X543" s="111"/>
    </row>
    <row r="544" spans="1:27">
      <c r="A544" s="1091"/>
      <c r="B544" s="111"/>
      <c r="C544" s="111"/>
      <c r="D544" s="111"/>
      <c r="E544" s="111"/>
      <c r="F544" s="1092"/>
      <c r="G544" s="1093"/>
      <c r="H544" s="1050"/>
      <c r="I544" s="1050"/>
      <c r="J544" s="1091"/>
      <c r="K544" s="111"/>
      <c r="L544" s="111"/>
      <c r="M544" s="111"/>
      <c r="N544" s="111"/>
      <c r="O544" s="1092"/>
      <c r="P544" s="1093"/>
      <c r="Q544" s="1050"/>
      <c r="R544" s="1050"/>
      <c r="S544" s="1091"/>
      <c r="T544" s="111"/>
      <c r="U544" s="111"/>
      <c r="V544" s="111"/>
      <c r="W544" s="288"/>
      <c r="X544" s="111"/>
    </row>
    <row r="545" spans="1:24">
      <c r="A545" s="1091"/>
      <c r="B545" s="111"/>
      <c r="C545" s="111"/>
      <c r="D545" s="111"/>
      <c r="E545" s="111"/>
      <c r="F545" s="1092"/>
      <c r="G545" s="1093"/>
      <c r="H545" s="1050"/>
      <c r="I545" s="1050"/>
      <c r="J545" s="1091"/>
      <c r="K545" s="111"/>
      <c r="L545" s="111"/>
      <c r="M545" s="111"/>
      <c r="N545" s="111"/>
      <c r="O545" s="1092"/>
      <c r="P545" s="1093"/>
      <c r="Q545" s="1050"/>
      <c r="R545" s="1050"/>
      <c r="S545" s="1091"/>
      <c r="T545" s="111"/>
      <c r="U545" s="111"/>
      <c r="V545" s="111"/>
      <c r="W545" s="288"/>
      <c r="X545" s="111"/>
    </row>
    <row r="546" spans="1:24">
      <c r="A546" s="1091"/>
      <c r="B546" s="111"/>
      <c r="C546" s="111"/>
      <c r="D546" s="111"/>
      <c r="E546" s="111"/>
      <c r="F546" s="1092"/>
      <c r="G546" s="1093"/>
      <c r="H546" s="1050"/>
      <c r="I546" s="1050"/>
      <c r="J546" s="1091"/>
      <c r="K546" s="111"/>
      <c r="L546" s="111"/>
      <c r="M546" s="111"/>
      <c r="N546" s="111"/>
      <c r="O546" s="1092"/>
      <c r="P546" s="1093"/>
      <c r="Q546" s="1050"/>
      <c r="R546" s="1050"/>
      <c r="S546" s="1091"/>
      <c r="T546" s="111"/>
      <c r="U546" s="111"/>
      <c r="V546" s="111"/>
      <c r="W546" s="288"/>
      <c r="X546" s="111"/>
    </row>
    <row r="547" spans="1:24">
      <c r="A547" s="1091"/>
      <c r="B547" s="111"/>
      <c r="C547" s="111"/>
      <c r="D547" s="111"/>
      <c r="E547" s="111"/>
      <c r="F547" s="1092"/>
      <c r="G547" s="1093"/>
      <c r="H547" s="1050"/>
      <c r="I547" s="1050"/>
      <c r="J547" s="1091"/>
      <c r="K547" s="111"/>
      <c r="L547" s="111"/>
      <c r="M547" s="111"/>
      <c r="N547" s="111"/>
      <c r="O547" s="1092"/>
      <c r="P547" s="1093"/>
      <c r="Q547" s="1050"/>
      <c r="R547" s="1050"/>
      <c r="S547" s="1091"/>
      <c r="T547" s="111"/>
      <c r="U547" s="111"/>
      <c r="V547" s="111"/>
      <c r="W547" s="288"/>
      <c r="X547" s="111"/>
    </row>
    <row r="548" spans="1:24">
      <c r="A548" s="1091"/>
      <c r="B548" s="111"/>
      <c r="C548" s="111"/>
      <c r="D548" s="111"/>
      <c r="E548" s="111"/>
      <c r="F548" s="1092"/>
      <c r="G548" s="1093"/>
      <c r="H548" s="1050"/>
      <c r="I548" s="1050"/>
      <c r="J548" s="1091"/>
      <c r="K548" s="111"/>
      <c r="L548" s="111"/>
      <c r="M548" s="111"/>
      <c r="N548" s="111"/>
      <c r="O548" s="1092"/>
      <c r="P548" s="1093"/>
      <c r="Q548" s="1050"/>
      <c r="R548" s="1050"/>
      <c r="S548" s="1091"/>
      <c r="T548" s="111"/>
      <c r="U548" s="111"/>
      <c r="V548" s="111"/>
      <c r="W548" s="288"/>
      <c r="X548" s="111"/>
    </row>
    <row r="549" spans="1:24">
      <c r="A549" s="1091"/>
      <c r="B549" s="111"/>
      <c r="C549" s="111"/>
      <c r="D549" s="111"/>
      <c r="E549" s="111"/>
      <c r="F549" s="1092"/>
      <c r="G549" s="1093"/>
      <c r="H549" s="1050"/>
      <c r="I549" s="1050"/>
      <c r="J549" s="1091"/>
      <c r="K549" s="111"/>
      <c r="L549" s="111"/>
      <c r="M549" s="111"/>
      <c r="N549" s="111"/>
      <c r="O549" s="1092"/>
      <c r="P549" s="1093"/>
      <c r="Q549" s="1050"/>
      <c r="R549" s="1050"/>
      <c r="S549" s="1091"/>
      <c r="T549" s="111"/>
      <c r="U549" s="111"/>
      <c r="V549" s="111"/>
      <c r="W549" s="288"/>
      <c r="X549" s="111"/>
    </row>
    <row r="550" spans="1:24">
      <c r="A550" s="1091"/>
      <c r="B550" s="111"/>
      <c r="C550" s="111"/>
      <c r="D550" s="111"/>
      <c r="E550" s="111"/>
      <c r="F550" s="1092"/>
      <c r="G550" s="1093"/>
      <c r="H550" s="1050"/>
      <c r="I550" s="1050"/>
      <c r="J550" s="1091"/>
      <c r="K550" s="111"/>
      <c r="L550" s="111"/>
      <c r="M550" s="111"/>
      <c r="N550" s="111"/>
      <c r="O550" s="1092"/>
      <c r="P550" s="1093"/>
      <c r="Q550" s="1050"/>
      <c r="R550" s="1050"/>
      <c r="S550" s="1091"/>
      <c r="T550" s="111"/>
      <c r="U550" s="111"/>
      <c r="V550" s="111"/>
      <c r="W550" s="288"/>
      <c r="X550" s="111"/>
    </row>
    <row r="551" spans="1:24">
      <c r="A551" s="1091"/>
      <c r="B551" s="111"/>
      <c r="C551" s="111"/>
      <c r="D551" s="111"/>
      <c r="E551" s="111"/>
      <c r="F551" s="1092"/>
      <c r="G551" s="1093"/>
      <c r="H551" s="1050"/>
      <c r="I551" s="1050"/>
      <c r="J551" s="1091"/>
      <c r="K551" s="111"/>
      <c r="L551" s="111"/>
      <c r="M551" s="111"/>
      <c r="N551" s="111"/>
      <c r="O551" s="1092"/>
      <c r="P551" s="1093"/>
      <c r="Q551" s="1050"/>
      <c r="R551" s="1050"/>
      <c r="S551" s="1091"/>
      <c r="T551" s="111"/>
      <c r="U551" s="111"/>
      <c r="V551" s="111"/>
      <c r="W551" s="288"/>
      <c r="X551" s="111"/>
    </row>
    <row r="552" spans="1:24">
      <c r="A552" s="1091"/>
      <c r="B552" s="111"/>
      <c r="C552" s="111"/>
      <c r="D552" s="111"/>
      <c r="E552" s="111"/>
      <c r="F552" s="1092"/>
      <c r="G552" s="1093"/>
      <c r="H552" s="1050"/>
      <c r="I552" s="1050"/>
      <c r="J552" s="1091"/>
      <c r="K552" s="111"/>
      <c r="L552" s="111"/>
      <c r="M552" s="111"/>
      <c r="N552" s="111"/>
      <c r="O552" s="1092"/>
      <c r="P552" s="1093"/>
      <c r="Q552" s="1050"/>
      <c r="R552" s="1050"/>
      <c r="S552" s="1091"/>
      <c r="T552" s="111"/>
      <c r="U552" s="111"/>
      <c r="V552" s="111"/>
      <c r="W552" s="288"/>
      <c r="X552" s="111"/>
    </row>
    <row r="553" spans="1:24">
      <c r="A553" s="1091"/>
      <c r="B553" s="111"/>
      <c r="C553" s="111"/>
      <c r="D553" s="111"/>
      <c r="E553" s="111"/>
      <c r="F553" s="1092"/>
      <c r="G553" s="1093"/>
      <c r="H553" s="1050"/>
      <c r="I553" s="1050"/>
      <c r="J553" s="1091"/>
      <c r="K553" s="111"/>
      <c r="L553" s="111"/>
      <c r="M553" s="111"/>
      <c r="N553" s="111"/>
      <c r="O553" s="1092"/>
      <c r="P553" s="1093"/>
      <c r="Q553" s="1050"/>
      <c r="R553" s="1050"/>
      <c r="S553" s="1091"/>
      <c r="T553" s="111"/>
      <c r="U553" s="111"/>
      <c r="V553" s="111"/>
      <c r="W553" s="288"/>
      <c r="X553" s="111"/>
    </row>
    <row r="554" spans="1:24">
      <c r="A554" s="1091"/>
      <c r="B554" s="111"/>
      <c r="C554" s="111"/>
      <c r="D554" s="111"/>
      <c r="E554" s="111"/>
      <c r="F554" s="1094"/>
      <c r="G554" s="1093"/>
      <c r="H554" s="1050"/>
      <c r="I554" s="1050"/>
      <c r="J554" s="1091"/>
      <c r="K554" s="111"/>
      <c r="L554" s="111"/>
      <c r="M554" s="111"/>
      <c r="N554" s="111"/>
      <c r="O554" s="1094"/>
      <c r="P554" s="1093"/>
      <c r="Q554" s="1050"/>
      <c r="R554" s="1050"/>
      <c r="S554" s="1091"/>
      <c r="T554" s="111"/>
      <c r="U554" s="111"/>
      <c r="V554" s="111"/>
      <c r="W554" s="288"/>
      <c r="X554" s="111"/>
    </row>
    <row r="555" spans="1:24">
      <c r="A555" s="1091"/>
      <c r="B555" s="111"/>
      <c r="C555" s="111"/>
      <c r="D555" s="111"/>
      <c r="E555" s="111"/>
      <c r="F555" s="1095"/>
      <c r="G555" s="1050"/>
      <c r="H555" s="1050"/>
      <c r="I555" s="1050"/>
      <c r="J555" s="1091"/>
      <c r="K555" s="111"/>
      <c r="L555" s="111"/>
      <c r="M555" s="111"/>
      <c r="N555" s="111"/>
      <c r="O555" s="1095"/>
      <c r="P555" s="1050"/>
      <c r="Q555" s="1050"/>
      <c r="R555" s="1050"/>
      <c r="S555" s="1091"/>
      <c r="T555" s="111"/>
      <c r="U555" s="111"/>
      <c r="V555" s="111"/>
      <c r="W555" s="288"/>
      <c r="X555" s="111"/>
    </row>
    <row r="556" spans="1:24">
      <c r="A556" s="1689" t="s">
        <v>8163</v>
      </c>
      <c r="B556" s="1690"/>
      <c r="C556" s="1690"/>
      <c r="D556" s="1690"/>
      <c r="E556" s="1691"/>
      <c r="F556" s="1095"/>
      <c r="G556" s="1050"/>
      <c r="H556" s="1050"/>
      <c r="I556" s="1050"/>
      <c r="J556" s="1689" t="s">
        <v>8163</v>
      </c>
      <c r="K556" s="1690"/>
      <c r="L556" s="1690"/>
      <c r="M556" s="1690"/>
      <c r="N556" s="1691"/>
      <c r="O556" s="1095"/>
      <c r="P556" s="1050"/>
      <c r="Q556" s="1050"/>
      <c r="R556" s="1050"/>
      <c r="S556" s="1689" t="s">
        <v>8163</v>
      </c>
      <c r="T556" s="1690"/>
      <c r="U556" s="1690"/>
      <c r="V556" s="1690"/>
      <c r="W556" s="1691"/>
      <c r="X556" s="111"/>
    </row>
    <row r="557" spans="1:24">
      <c r="A557" s="1692"/>
      <c r="B557" s="1693"/>
      <c r="C557" s="1693"/>
      <c r="D557" s="1693"/>
      <c r="E557" s="1694"/>
      <c r="F557" s="1095"/>
      <c r="G557" s="1050"/>
      <c r="H557" s="1050"/>
      <c r="I557" s="1050"/>
      <c r="J557" s="1692"/>
      <c r="K557" s="1693"/>
      <c r="L557" s="1693"/>
      <c r="M557" s="1693"/>
      <c r="N557" s="1694"/>
      <c r="O557" s="1095"/>
      <c r="P557" s="1050"/>
      <c r="Q557" s="1050"/>
      <c r="R557" s="1050"/>
      <c r="S557" s="1692"/>
      <c r="T557" s="1693"/>
      <c r="U557" s="1693"/>
      <c r="V557" s="1693"/>
      <c r="W557" s="1694"/>
      <c r="X557" s="111"/>
    </row>
    <row r="558" spans="1:24">
      <c r="A558" s="1683"/>
      <c r="B558" s="1684"/>
      <c r="C558" s="1684"/>
      <c r="D558" s="1684"/>
      <c r="E558" s="1685"/>
      <c r="F558" s="1095"/>
      <c r="G558" s="1050"/>
      <c r="H558" s="1050"/>
      <c r="I558" s="1050"/>
      <c r="J558" s="1683"/>
      <c r="K558" s="1684"/>
      <c r="L558" s="1684"/>
      <c r="M558" s="1684"/>
      <c r="N558" s="1685"/>
      <c r="O558" s="1095"/>
      <c r="P558" s="1050"/>
      <c r="Q558" s="1050"/>
      <c r="R558" s="1050"/>
      <c r="S558" s="1683"/>
      <c r="T558" s="1684"/>
      <c r="U558" s="1684"/>
      <c r="V558" s="1684"/>
      <c r="W558" s="1685"/>
      <c r="X558" s="111"/>
    </row>
    <row r="559" spans="1:24">
      <c r="A559" s="1683"/>
      <c r="B559" s="1684"/>
      <c r="C559" s="1684"/>
      <c r="D559" s="1684"/>
      <c r="E559" s="1685"/>
      <c r="F559" s="1095"/>
      <c r="G559" s="1050"/>
      <c r="H559" s="1050"/>
      <c r="I559" s="1050"/>
      <c r="J559" s="1683"/>
      <c r="K559" s="1684"/>
      <c r="L559" s="1684"/>
      <c r="M559" s="1684"/>
      <c r="N559" s="1685"/>
      <c r="O559" s="1095"/>
      <c r="P559" s="1050"/>
      <c r="Q559" s="1050"/>
      <c r="R559" s="1050"/>
      <c r="S559" s="1683"/>
      <c r="T559" s="1684"/>
      <c r="U559" s="1684"/>
      <c r="V559" s="1684"/>
      <c r="W559" s="1685"/>
      <c r="X559" s="111"/>
    </row>
    <row r="560" spans="1:24">
      <c r="A560" s="1686"/>
      <c r="B560" s="1687"/>
      <c r="C560" s="1687"/>
      <c r="D560" s="1687"/>
      <c r="E560" s="1688"/>
      <c r="F560" s="1095"/>
      <c r="G560" s="1050"/>
      <c r="H560" s="1050"/>
      <c r="I560" s="1050"/>
      <c r="J560" s="1686"/>
      <c r="K560" s="1687"/>
      <c r="L560" s="1687"/>
      <c r="M560" s="1687"/>
      <c r="N560" s="1688"/>
      <c r="O560" s="1095"/>
      <c r="P560" s="1050"/>
      <c r="Q560" s="1050"/>
      <c r="R560" s="1050"/>
      <c r="S560" s="1686"/>
      <c r="T560" s="1687"/>
      <c r="U560" s="1687"/>
      <c r="V560" s="1687"/>
      <c r="W560" s="1688"/>
      <c r="X560" s="111"/>
    </row>
    <row r="561" spans="1:27">
      <c r="X561" s="111"/>
    </row>
    <row r="562" spans="1:27">
      <c r="A562" s="1043" t="s">
        <v>8136</v>
      </c>
      <c r="B562" s="1682">
        <f>'IMPORT Wksht'!$F57</f>
        <v>0</v>
      </c>
      <c r="C562" s="1682"/>
      <c r="D562" s="1682"/>
      <c r="E562" s="1044" t="s">
        <v>8137</v>
      </c>
      <c r="F562" s="1045"/>
      <c r="G562" s="1046" t="e">
        <f>C565*C567*C569/1728/B566</f>
        <v>#DIV/0!</v>
      </c>
      <c r="H562" s="1047" t="e">
        <f>VLOOKUP(CONCATENATE(B567,"40H"),frghtnew,8,0)</f>
        <v>#N/A</v>
      </c>
      <c r="I562" s="1048" t="e">
        <f>'IMPORT Wksht'!#REF!</f>
        <v>#REF!</v>
      </c>
      <c r="J562" s="1043" t="s">
        <v>8136</v>
      </c>
      <c r="K562" s="1682">
        <f>'IMPORT Wksht'!$F58</f>
        <v>0</v>
      </c>
      <c r="L562" s="1682"/>
      <c r="M562" s="1682"/>
      <c r="N562" s="1044" t="s">
        <v>8137</v>
      </c>
      <c r="O562" s="1045"/>
      <c r="P562" s="1046" t="e">
        <f>L565*L567*L569/1728/K566</f>
        <v>#DIV/0!</v>
      </c>
      <c r="Q562" s="1047" t="e">
        <f>VLOOKUP(CONCATENATE(K567,"40H"),frghtnew,8,0)</f>
        <v>#N/A</v>
      </c>
      <c r="R562" s="1048" t="e">
        <f>'IMPORT Wksht'!#REF!</f>
        <v>#REF!</v>
      </c>
      <c r="S562" s="1043" t="s">
        <v>8136</v>
      </c>
      <c r="T562" s="1682">
        <f>'IMPORT Wksht'!$F59</f>
        <v>0</v>
      </c>
      <c r="U562" s="1682"/>
      <c r="V562" s="1682"/>
      <c r="W562" s="1044" t="s">
        <v>8137</v>
      </c>
      <c r="X562" s="1049"/>
      <c r="Y562" s="1050" t="e">
        <f>U565*U567*U569/1728/T566</f>
        <v>#DIV/0!</v>
      </c>
      <c r="Z562" s="1051" t="e">
        <f>VLOOKUP(CONCATENATE(T567,"40H"),frghtnew,8,0)</f>
        <v>#N/A</v>
      </c>
      <c r="AA562" s="1052">
        <f>'IMPORT Wksht'!$AE59</f>
        <v>0</v>
      </c>
    </row>
    <row r="563" spans="1:27">
      <c r="A563" s="1053" t="s">
        <v>8138</v>
      </c>
      <c r="B563" s="1054">
        <f>'IMPORT Wksht'!$D$5</f>
        <v>0</v>
      </c>
      <c r="C563" s="1698">
        <f>'IMPORT Wksht'!$D$6</f>
        <v>0</v>
      </c>
      <c r="D563" s="1698"/>
      <c r="E563" s="1055">
        <f>IFERROR(G562*H562+E565*B568+E565*I562+I563*1/B566,0)</f>
        <v>0</v>
      </c>
      <c r="F563" s="1056"/>
      <c r="G563" s="494" t="s">
        <v>8139</v>
      </c>
      <c r="H563" s="494" t="s">
        <v>8140</v>
      </c>
      <c r="I563" s="1057">
        <v>1.05</v>
      </c>
      <c r="J563" s="1053" t="s">
        <v>8138</v>
      </c>
      <c r="K563" s="1054">
        <f>'IMPORT Wksht'!$D$5</f>
        <v>0</v>
      </c>
      <c r="L563" s="1698">
        <f>'IMPORT Wksht'!$D$6</f>
        <v>0</v>
      </c>
      <c r="M563" s="1698"/>
      <c r="N563" s="1055">
        <f>IFERROR(P562*Q562+N565*K568+N565*R562+R563*1/K566,0)</f>
        <v>0</v>
      </c>
      <c r="O563" s="1056"/>
      <c r="P563" s="494" t="s">
        <v>8139</v>
      </c>
      <c r="Q563" s="494" t="s">
        <v>8140</v>
      </c>
      <c r="R563" s="1057">
        <v>1.05</v>
      </c>
      <c r="S563" s="1053" t="s">
        <v>8138</v>
      </c>
      <c r="T563" s="1054">
        <f>'IMPORT Wksht'!$D$5</f>
        <v>0</v>
      </c>
      <c r="U563" s="1698">
        <f>'IMPORT Wksht'!$D$6</f>
        <v>0</v>
      </c>
      <c r="V563" s="1698"/>
      <c r="W563" s="1055">
        <f>IFERROR(Y562*Z562+W565*T568+W565*AA562+AA563*1/T566,0)</f>
        <v>0</v>
      </c>
      <c r="X563" s="1049"/>
      <c r="Y563" s="1058" t="s">
        <v>8139</v>
      </c>
      <c r="Z563" s="1058" t="s">
        <v>8140</v>
      </c>
      <c r="AA563" s="1059">
        <v>1.05</v>
      </c>
    </row>
    <row r="564" spans="1:27">
      <c r="A564" s="1053" t="s">
        <v>8141</v>
      </c>
      <c r="B564" s="1060">
        <f>'IMPORT Wksht'!$E57</f>
        <v>0</v>
      </c>
      <c r="C564" s="1061" t="s">
        <v>8142</v>
      </c>
      <c r="D564" s="1062" t="s">
        <v>8143</v>
      </c>
      <c r="E564" s="1063">
        <f>'IMPORT Wksht'!$K57</f>
        <v>0</v>
      </c>
      <c r="F564" s="1056"/>
      <c r="G564" s="1064" t="s">
        <v>8144</v>
      </c>
      <c r="H564" s="1064" t="s">
        <v>8145</v>
      </c>
      <c r="I564" s="447"/>
      <c r="J564" s="1053" t="s">
        <v>8141</v>
      </c>
      <c r="K564" s="1060">
        <f>'IMPORT Wksht'!$E58</f>
        <v>0</v>
      </c>
      <c r="L564" s="1061" t="s">
        <v>8142</v>
      </c>
      <c r="M564" s="1062" t="s">
        <v>8143</v>
      </c>
      <c r="N564" s="1063">
        <f>'IMPORT Wksht'!$K58</f>
        <v>0</v>
      </c>
      <c r="O564" s="1056"/>
      <c r="P564" s="1064" t="s">
        <v>8144</v>
      </c>
      <c r="Q564" s="1064" t="s">
        <v>8145</v>
      </c>
      <c r="S564" s="1053" t="s">
        <v>8141</v>
      </c>
      <c r="T564" s="1060">
        <f>'IMPORT Wksht'!$E59</f>
        <v>0</v>
      </c>
      <c r="U564" s="1061" t="s">
        <v>8142</v>
      </c>
      <c r="V564" s="1062" t="s">
        <v>8143</v>
      </c>
      <c r="W564" s="1063">
        <f>'IMPORT Wksht'!$K59</f>
        <v>0</v>
      </c>
      <c r="X564" s="1049"/>
      <c r="Y564" s="1065" t="s">
        <v>8144</v>
      </c>
      <c r="Z564" s="1065" t="s">
        <v>8145</v>
      </c>
      <c r="AA564" s="111"/>
    </row>
    <row r="565" spans="1:27">
      <c r="A565" s="1066" t="s">
        <v>8146</v>
      </c>
      <c r="B565" s="1067">
        <f>'IMPORT Wksht'!$N57</f>
        <v>0</v>
      </c>
      <c r="C565" s="1068">
        <f>'IMPORT Wksht'!$BA57</f>
        <v>0</v>
      </c>
      <c r="D565" s="1062" t="s">
        <v>8147</v>
      </c>
      <c r="E565" s="1069">
        <f>'IMPORT Wksht'!$X57</f>
        <v>0</v>
      </c>
      <c r="F565" s="1056"/>
      <c r="G565" s="1070" t="e">
        <f>G566-(E563*(1-(B568+I562)))</f>
        <v>#REF!</v>
      </c>
      <c r="H565" s="1071">
        <f>E565</f>
        <v>0</v>
      </c>
      <c r="I565" s="1072" t="e">
        <f>G562*H562+H565*B568+H565*I562+I563*1/B566</f>
        <v>#DIV/0!</v>
      </c>
      <c r="J565" s="1066" t="s">
        <v>8146</v>
      </c>
      <c r="K565" s="1067">
        <f>'IMPORT Wksht'!$N58</f>
        <v>0</v>
      </c>
      <c r="L565" s="1068">
        <f>'IMPORT Wksht'!$BA58</f>
        <v>0</v>
      </c>
      <c r="M565" s="1062" t="s">
        <v>8147</v>
      </c>
      <c r="N565" s="1069">
        <f>'IMPORT Wksht'!$X58</f>
        <v>0</v>
      </c>
      <c r="O565" s="1056"/>
      <c r="P565" s="1070" t="e">
        <f>P566-(N563*(1-(K568+R562)))</f>
        <v>#REF!</v>
      </c>
      <c r="Q565" s="1071">
        <f>N565</f>
        <v>0</v>
      </c>
      <c r="R565" s="1072" t="e">
        <f>P562*Q562+Q565*K568+Q565*R562+R563*1/K566</f>
        <v>#DIV/0!</v>
      </c>
      <c r="S565" s="1066" t="s">
        <v>8146</v>
      </c>
      <c r="T565" s="1067">
        <f>'IMPORT Wksht'!$N59</f>
        <v>0</v>
      </c>
      <c r="U565" s="1068">
        <f>'IMPORT Wksht'!$BA59</f>
        <v>0</v>
      </c>
      <c r="V565" s="1062" t="s">
        <v>8147</v>
      </c>
      <c r="W565" s="1069">
        <f>'IMPORT Wksht'!$X59</f>
        <v>0</v>
      </c>
      <c r="X565" s="1049"/>
      <c r="Y565" s="1073">
        <f>Y566-(W563*(1-(T568+AA562)))</f>
        <v>0</v>
      </c>
      <c r="Z565" s="1074">
        <f>W565</f>
        <v>0</v>
      </c>
      <c r="AA565" s="1075" t="e">
        <f>Y562*Z562+Z565*T568+Z565*AA562+AA563*1/T566</f>
        <v>#DIV/0!</v>
      </c>
    </row>
    <row r="566" spans="1:27">
      <c r="A566" s="1066" t="s">
        <v>8148</v>
      </c>
      <c r="B566" s="1067">
        <f>'IMPORT Wksht'!$O57</f>
        <v>0</v>
      </c>
      <c r="C566" s="1061" t="s">
        <v>8149</v>
      </c>
      <c r="D566" s="1062" t="s">
        <v>8150</v>
      </c>
      <c r="E566" s="1069">
        <f>'IMPORT Wksht'!$AM$57</f>
        <v>0</v>
      </c>
      <c r="F566" s="1056"/>
      <c r="G566" s="1057">
        <f>G567*(1-G569)</f>
        <v>0</v>
      </c>
      <c r="H566" s="1057" t="e">
        <f>H565+I565</f>
        <v>#DIV/0!</v>
      </c>
      <c r="I566" s="1076" t="s">
        <v>8151</v>
      </c>
      <c r="J566" s="1066" t="s">
        <v>8148</v>
      </c>
      <c r="K566" s="1067">
        <f>'IMPORT Wksht'!$O58</f>
        <v>0</v>
      </c>
      <c r="L566" s="1061" t="s">
        <v>8149</v>
      </c>
      <c r="M566" s="1062" t="s">
        <v>8150</v>
      </c>
      <c r="N566" s="1069">
        <f>'IMPORT Wksht'!$AM$58</f>
        <v>0</v>
      </c>
      <c r="O566" s="1056"/>
      <c r="P566" s="1057">
        <f>P567*(1-P569)</f>
        <v>0</v>
      </c>
      <c r="Q566" s="1057" t="e">
        <f>Q565+R565</f>
        <v>#DIV/0!</v>
      </c>
      <c r="R566" s="1076" t="s">
        <v>8151</v>
      </c>
      <c r="S566" s="1066" t="s">
        <v>8148</v>
      </c>
      <c r="T566" s="1067">
        <f>'IMPORT Wksht'!$O59</f>
        <v>0</v>
      </c>
      <c r="U566" s="1061" t="s">
        <v>8149</v>
      </c>
      <c r="V566" s="1062" t="s">
        <v>8150</v>
      </c>
      <c r="W566" s="1069">
        <f>'IMPORT Wksht'!$AM$59</f>
        <v>0</v>
      </c>
      <c r="X566" s="1049"/>
      <c r="Y566" s="1059">
        <f>Y567*(1-Y569)</f>
        <v>0</v>
      </c>
      <c r="Z566" s="1059" t="e">
        <f>Z565+AA565</f>
        <v>#DIV/0!</v>
      </c>
      <c r="AA566" s="1077" t="s">
        <v>8151</v>
      </c>
    </row>
    <row r="567" spans="1:27">
      <c r="A567" s="1053" t="s">
        <v>8152</v>
      </c>
      <c r="B567" s="1078">
        <f>'IMPORT Wksht'!$T57</f>
        <v>0</v>
      </c>
      <c r="C567" s="1068">
        <f>'IMPORT Wksht'!$BB57</f>
        <v>0</v>
      </c>
      <c r="D567" s="1062" t="s">
        <v>8153</v>
      </c>
      <c r="E567" s="1069">
        <f>'IMPORT Wksht'!$AO57</f>
        <v>0</v>
      </c>
      <c r="F567" s="1056"/>
      <c r="G567" s="1071">
        <f>E567</f>
        <v>0</v>
      </c>
      <c r="H567" s="1070" t="e">
        <f>IF(I567="N",ROUND(H566/(1-H569),0)-0.01,ROUNDUP(H566/(1-H569),0)-0.01)</f>
        <v>#DIV/0!</v>
      </c>
      <c r="I567" s="504" t="s">
        <v>1578</v>
      </c>
      <c r="J567" s="1053" t="s">
        <v>8152</v>
      </c>
      <c r="K567" s="1078">
        <f>'IMPORT Wksht'!$T58</f>
        <v>0</v>
      </c>
      <c r="L567" s="1068">
        <f>'IMPORT Wksht'!$BB58</f>
        <v>0</v>
      </c>
      <c r="M567" s="1062" t="s">
        <v>8153</v>
      </c>
      <c r="N567" s="1069">
        <f>'IMPORT Wksht'!$AO58</f>
        <v>0</v>
      </c>
      <c r="O567" s="1056"/>
      <c r="P567" s="1079">
        <f>N567</f>
        <v>0</v>
      </c>
      <c r="Q567" s="1070" t="e">
        <f>IF(R567="N",ROUND(Q566/(1-Q569),0)-0.01,ROUNDUP(Q566/(1-Q569),0)-0.01)</f>
        <v>#DIV/0!</v>
      </c>
      <c r="R567" s="504" t="s">
        <v>1578</v>
      </c>
      <c r="S567" s="1053" t="s">
        <v>8152</v>
      </c>
      <c r="T567" s="1078">
        <f>'IMPORT Wksht'!$T59</f>
        <v>0</v>
      </c>
      <c r="U567" s="1068">
        <f>'IMPORT Wksht'!$BB59</f>
        <v>0</v>
      </c>
      <c r="V567" s="1062" t="s">
        <v>8153</v>
      </c>
      <c r="W567" s="1069">
        <f>'IMPORT Wksht'!$AO59</f>
        <v>0</v>
      </c>
      <c r="X567" s="1049"/>
      <c r="Y567" s="1080">
        <f>W567</f>
        <v>0</v>
      </c>
      <c r="Z567" s="1073" t="e">
        <f>IF(AA567="N",ROUND(Z566/(1-Z569),0)-0.01,ROUNDUP(Z566/(1-Z569),0)-0.01)</f>
        <v>#DIV/0!</v>
      </c>
      <c r="AA567" s="1081" t="s">
        <v>1578</v>
      </c>
    </row>
    <row r="568" spans="1:27">
      <c r="A568" s="1066" t="s">
        <v>8154</v>
      </c>
      <c r="B568" s="1082">
        <f>'IMPORT Wksht'!$AE57</f>
        <v>0</v>
      </c>
      <c r="C568" s="1061" t="s">
        <v>8155</v>
      </c>
      <c r="D568" s="1062" t="s">
        <v>8156</v>
      </c>
      <c r="E568" s="1069">
        <f>'IMPORT Wksht'!$AN57</f>
        <v>0</v>
      </c>
      <c r="F568" s="1056"/>
      <c r="J568" s="1066" t="s">
        <v>8154</v>
      </c>
      <c r="K568" s="1082">
        <f>'IMPORT Wksht'!$AE58</f>
        <v>0</v>
      </c>
      <c r="L568" s="1061" t="s">
        <v>8155</v>
      </c>
      <c r="M568" s="1062" t="s">
        <v>8156</v>
      </c>
      <c r="N568" s="1069">
        <f>'IMPORT Wksht'!$AN58</f>
        <v>0</v>
      </c>
      <c r="O568" s="1056"/>
      <c r="S568" s="1066" t="s">
        <v>8154</v>
      </c>
      <c r="T568" s="1082">
        <f>'IMPORT Wksht'!$AE59</f>
        <v>0</v>
      </c>
      <c r="U568" s="1061" t="s">
        <v>8155</v>
      </c>
      <c r="V568" s="1062" t="s">
        <v>8156</v>
      </c>
      <c r="W568" s="1069">
        <f>'IMPORT Wksht'!$AN59</f>
        <v>0</v>
      </c>
    </row>
    <row r="569" spans="1:27">
      <c r="A569" s="1066" t="s">
        <v>8157</v>
      </c>
      <c r="B569" s="1067">
        <f>'IMPORT Wksht'!$BP57</f>
        <v>0</v>
      </c>
      <c r="C569" s="1068">
        <f>'IMPORT Wksht'!$BC57</f>
        <v>0</v>
      </c>
      <c r="D569" s="1062" t="s">
        <v>8158</v>
      </c>
      <c r="E569" s="1083" t="str">
        <f>IFERROR((E567-E566)/E567,"")</f>
        <v/>
      </c>
      <c r="F569" s="1056"/>
      <c r="G569" s="1084">
        <v>0.62</v>
      </c>
      <c r="H569" s="1084">
        <v>0.62</v>
      </c>
      <c r="I569" s="447"/>
      <c r="J569" s="1066" t="s">
        <v>8157</v>
      </c>
      <c r="K569" s="1067">
        <f>'IMPORT Wksht'!$BP58</f>
        <v>0</v>
      </c>
      <c r="L569" s="1068">
        <f>'IMPORT Wksht'!$BC58</f>
        <v>0</v>
      </c>
      <c r="M569" s="1062" t="s">
        <v>8158</v>
      </c>
      <c r="N569" s="1083" t="str">
        <f>IFERROR((N567-N566)/N567,"")</f>
        <v/>
      </c>
      <c r="O569" s="1056"/>
      <c r="P569" s="1084">
        <v>0.62</v>
      </c>
      <c r="Q569" s="1084">
        <v>0.62</v>
      </c>
      <c r="S569" s="1066" t="s">
        <v>8157</v>
      </c>
      <c r="T569" s="1067">
        <f>'IMPORT Wksht'!$BP59</f>
        <v>0</v>
      </c>
      <c r="U569" s="1068">
        <f>'IMPORT Wksht'!$BC59</f>
        <v>0</v>
      </c>
      <c r="V569" s="1062" t="s">
        <v>8158</v>
      </c>
      <c r="W569" s="1083" t="str">
        <f>IFERROR((W567-W566)/W567,"")</f>
        <v/>
      </c>
      <c r="X569" s="1049"/>
      <c r="Y569" s="1085">
        <v>0.62</v>
      </c>
      <c r="Z569" s="1085">
        <v>0.62</v>
      </c>
      <c r="AA569" s="111"/>
    </row>
    <row r="570" spans="1:27">
      <c r="A570" s="1066" t="s">
        <v>8159</v>
      </c>
      <c r="B570" s="1054">
        <f>'IMPORT Wksht'!$BN57</f>
        <v>0</v>
      </c>
      <c r="C570" s="1054"/>
      <c r="D570" s="1062" t="s">
        <v>8160</v>
      </c>
      <c r="E570" s="1054">
        <f>'IMPORT Wksht'!$BM57</f>
        <v>0</v>
      </c>
      <c r="F570" s="1056"/>
      <c r="G570" s="1086"/>
      <c r="H570" s="537" t="e">
        <f>(H567-H566)/H567</f>
        <v>#DIV/0!</v>
      </c>
      <c r="I570" s="447"/>
      <c r="J570" s="1066" t="s">
        <v>8159</v>
      </c>
      <c r="K570" s="1054">
        <f>'IMPORT Wksht'!$BN58</f>
        <v>0</v>
      </c>
      <c r="L570" s="1054"/>
      <c r="M570" s="1062" t="s">
        <v>8160</v>
      </c>
      <c r="N570" s="1054">
        <f>'IMPORT Wksht'!$BM58</f>
        <v>0</v>
      </c>
      <c r="O570" s="1056"/>
      <c r="P570" s="926"/>
      <c r="Q570" s="537" t="e">
        <f>(Q567-Q566)/Q567</f>
        <v>#DIV/0!</v>
      </c>
      <c r="S570" s="1066" t="s">
        <v>8159</v>
      </c>
      <c r="T570" s="1054">
        <f>'IMPORT Wksht'!$BN59</f>
        <v>0</v>
      </c>
      <c r="U570" s="1054"/>
      <c r="V570" s="1062" t="s">
        <v>8160</v>
      </c>
      <c r="W570" s="1054">
        <f>'IMPORT Wksht'!$BM59</f>
        <v>0</v>
      </c>
      <c r="X570" s="1049"/>
      <c r="Y570" s="1087"/>
      <c r="Z570" s="1088" t="e">
        <f>(Z567-Z566)/Z567</f>
        <v>#DIV/0!</v>
      </c>
      <c r="AA570" s="111"/>
    </row>
    <row r="571" spans="1:27">
      <c r="A571" s="1695" t="s">
        <v>8161</v>
      </c>
      <c r="B571" s="1696"/>
      <c r="C571" s="1696"/>
      <c r="D571" s="1696"/>
      <c r="E571" s="1697"/>
      <c r="F571" s="1056"/>
      <c r="G571" s="1050"/>
      <c r="H571" s="1050"/>
      <c r="I571" s="1050"/>
      <c r="J571" s="1695" t="s">
        <v>8161</v>
      </c>
      <c r="K571" s="1696"/>
      <c r="L571" s="1696"/>
      <c r="M571" s="1696"/>
      <c r="N571" s="1697"/>
      <c r="O571" s="1056"/>
      <c r="P571" s="1050"/>
      <c r="Q571" s="1050"/>
      <c r="R571" s="1050"/>
      <c r="S571" s="1695" t="s">
        <v>8161</v>
      </c>
      <c r="T571" s="1696"/>
      <c r="U571" s="1696"/>
      <c r="V571" s="1696"/>
      <c r="W571" s="1697"/>
      <c r="X571" s="111"/>
    </row>
    <row r="572" spans="1:27">
      <c r="A572" s="1679" t="s">
        <v>8162</v>
      </c>
      <c r="B572" s="1680"/>
      <c r="C572" s="1680"/>
      <c r="D572" s="1680"/>
      <c r="E572" s="1681"/>
      <c r="F572" s="1089"/>
      <c r="G572" s="1090"/>
      <c r="H572" s="1090"/>
      <c r="I572" s="1090"/>
      <c r="J572" s="1679" t="s">
        <v>8162</v>
      </c>
      <c r="K572" s="1680"/>
      <c r="L572" s="1680"/>
      <c r="M572" s="1680"/>
      <c r="N572" s="1681"/>
      <c r="O572" s="1089"/>
      <c r="P572" s="1090"/>
      <c r="Q572" s="1090"/>
      <c r="R572" s="1090"/>
      <c r="S572" s="1679" t="s">
        <v>8162</v>
      </c>
      <c r="T572" s="1680"/>
      <c r="U572" s="1680"/>
      <c r="V572" s="1680"/>
      <c r="W572" s="1681"/>
      <c r="X572" s="111"/>
    </row>
    <row r="573" spans="1:27">
      <c r="A573" s="1091" t="str">
        <f>CONCATENATE("Line ",'IMPORT Wksht'!$A$57)</f>
        <v>Line 43</v>
      </c>
      <c r="B573" s="111"/>
      <c r="C573" s="111"/>
      <c r="D573" s="111"/>
      <c r="E573" s="111"/>
      <c r="F573" s="1092"/>
      <c r="G573" s="1093"/>
      <c r="H573" s="1050"/>
      <c r="I573" s="1050"/>
      <c r="J573" s="1091" t="str">
        <f>CONCATENATE("Line ",'IMPORT Wksht'!$A$58)</f>
        <v>Line 44</v>
      </c>
      <c r="K573" s="111"/>
      <c r="L573" s="111"/>
      <c r="M573" s="111"/>
      <c r="N573" s="111"/>
      <c r="O573" s="1092"/>
      <c r="P573" s="1093"/>
      <c r="Q573" s="1050"/>
      <c r="R573" s="1050"/>
      <c r="S573" s="1091" t="str">
        <f>CONCATENATE("Line ",'IMPORT Wksht'!$A$59)</f>
        <v>Line 45</v>
      </c>
      <c r="T573" s="111"/>
      <c r="U573" s="111"/>
      <c r="V573" s="111"/>
      <c r="W573" s="288"/>
      <c r="X573" s="111"/>
    </row>
    <row r="574" spans="1:27">
      <c r="A574" s="1091"/>
      <c r="B574" s="111"/>
      <c r="C574" s="111"/>
      <c r="D574" s="111"/>
      <c r="E574" s="111"/>
      <c r="F574" s="1092"/>
      <c r="G574" s="1093"/>
      <c r="H574" s="1050"/>
      <c r="I574" s="1050"/>
      <c r="J574" s="1091"/>
      <c r="K574" s="111"/>
      <c r="L574" s="111"/>
      <c r="M574" s="111"/>
      <c r="N574" s="111"/>
      <c r="O574" s="1092"/>
      <c r="P574" s="1093"/>
      <c r="Q574" s="1050"/>
      <c r="R574" s="1050"/>
      <c r="S574" s="1091"/>
      <c r="T574" s="111"/>
      <c r="U574" s="111"/>
      <c r="V574" s="111"/>
      <c r="W574" s="288"/>
      <c r="X574" s="111"/>
    </row>
    <row r="575" spans="1:27">
      <c r="A575" s="1091"/>
      <c r="B575" s="111"/>
      <c r="C575" s="111"/>
      <c r="D575" s="111"/>
      <c r="E575" s="111"/>
      <c r="F575" s="1092"/>
      <c r="G575" s="1093"/>
      <c r="H575" s="1050"/>
      <c r="I575" s="1050"/>
      <c r="J575" s="1091"/>
      <c r="K575" s="111"/>
      <c r="L575" s="111"/>
      <c r="M575" s="111"/>
      <c r="N575" s="111"/>
      <c r="O575" s="1092"/>
      <c r="P575" s="1093"/>
      <c r="Q575" s="1050"/>
      <c r="R575" s="1050"/>
      <c r="S575" s="1091"/>
      <c r="T575" s="111"/>
      <c r="U575" s="111"/>
      <c r="V575" s="111"/>
      <c r="W575" s="288"/>
      <c r="X575" s="111"/>
    </row>
    <row r="576" spans="1:27">
      <c r="A576" s="1091"/>
      <c r="B576" s="111"/>
      <c r="C576" s="111"/>
      <c r="D576" s="111"/>
      <c r="E576" s="111"/>
      <c r="F576" s="1092"/>
      <c r="G576" s="1093"/>
      <c r="H576" s="1050"/>
      <c r="I576" s="1050"/>
      <c r="J576" s="1091"/>
      <c r="K576" s="111"/>
      <c r="L576" s="111"/>
      <c r="M576" s="111"/>
      <c r="N576" s="111"/>
      <c r="O576" s="1092"/>
      <c r="P576" s="1093"/>
      <c r="Q576" s="1050"/>
      <c r="R576" s="1050"/>
      <c r="S576" s="1091"/>
      <c r="T576" s="111"/>
      <c r="U576" s="111"/>
      <c r="V576" s="111"/>
      <c r="W576" s="288"/>
      <c r="X576" s="111"/>
    </row>
    <row r="577" spans="1:24">
      <c r="A577" s="1091"/>
      <c r="B577" s="111"/>
      <c r="C577" s="111"/>
      <c r="D577" s="111"/>
      <c r="E577" s="111"/>
      <c r="F577" s="1092"/>
      <c r="G577" s="1093"/>
      <c r="H577" s="1050"/>
      <c r="I577" s="1050"/>
      <c r="J577" s="1091"/>
      <c r="K577" s="111"/>
      <c r="L577" s="111"/>
      <c r="M577" s="111"/>
      <c r="N577" s="111"/>
      <c r="O577" s="1092"/>
      <c r="P577" s="1093"/>
      <c r="Q577" s="1050"/>
      <c r="R577" s="1050"/>
      <c r="S577" s="1091"/>
      <c r="T577" s="111"/>
      <c r="U577" s="111"/>
      <c r="V577" s="111"/>
      <c r="W577" s="288"/>
      <c r="X577" s="111"/>
    </row>
    <row r="578" spans="1:24">
      <c r="A578" s="1091"/>
      <c r="B578" s="111"/>
      <c r="C578" s="111"/>
      <c r="D578" s="111"/>
      <c r="E578" s="111"/>
      <c r="F578" s="1092"/>
      <c r="G578" s="1093"/>
      <c r="H578" s="1050"/>
      <c r="I578" s="1050"/>
      <c r="J578" s="1091"/>
      <c r="K578" s="111"/>
      <c r="L578" s="111"/>
      <c r="M578" s="111"/>
      <c r="N578" s="111"/>
      <c r="O578" s="1092"/>
      <c r="P578" s="1093"/>
      <c r="Q578" s="1050"/>
      <c r="R578" s="1050"/>
      <c r="S578" s="1091"/>
      <c r="T578" s="111"/>
      <c r="U578" s="111"/>
      <c r="V578" s="111"/>
      <c r="W578" s="288"/>
      <c r="X578" s="111"/>
    </row>
    <row r="579" spans="1:24">
      <c r="A579" s="1091"/>
      <c r="B579" s="111"/>
      <c r="C579" s="111"/>
      <c r="D579" s="111"/>
      <c r="E579" s="111"/>
      <c r="F579" s="1092"/>
      <c r="G579" s="1093"/>
      <c r="H579" s="1050"/>
      <c r="I579" s="1050"/>
      <c r="J579" s="1091"/>
      <c r="K579" s="111"/>
      <c r="L579" s="111"/>
      <c r="M579" s="111"/>
      <c r="N579" s="111"/>
      <c r="O579" s="1092"/>
      <c r="P579" s="1093"/>
      <c r="Q579" s="1050"/>
      <c r="R579" s="1050"/>
      <c r="S579" s="1091"/>
      <c r="T579" s="111"/>
      <c r="U579" s="111"/>
      <c r="V579" s="111"/>
      <c r="W579" s="288"/>
      <c r="X579" s="111"/>
    </row>
    <row r="580" spans="1:24">
      <c r="A580" s="1091"/>
      <c r="B580" s="111"/>
      <c r="C580" s="111"/>
      <c r="D580" s="111"/>
      <c r="E580" s="111"/>
      <c r="F580" s="1092"/>
      <c r="G580" s="1093"/>
      <c r="H580" s="1050"/>
      <c r="I580" s="1050"/>
      <c r="J580" s="1091"/>
      <c r="K580" s="111"/>
      <c r="L580" s="111"/>
      <c r="M580" s="111"/>
      <c r="N580" s="111"/>
      <c r="O580" s="1092"/>
      <c r="P580" s="1093"/>
      <c r="Q580" s="1050"/>
      <c r="R580" s="1050"/>
      <c r="S580" s="1091"/>
      <c r="T580" s="111"/>
      <c r="U580" s="111"/>
      <c r="V580" s="111"/>
      <c r="W580" s="288"/>
      <c r="X580" s="111"/>
    </row>
    <row r="581" spans="1:24">
      <c r="A581" s="1091"/>
      <c r="B581" s="111"/>
      <c r="C581" s="111"/>
      <c r="D581" s="111"/>
      <c r="E581" s="111"/>
      <c r="F581" s="1092"/>
      <c r="G581" s="1093"/>
      <c r="H581" s="1050"/>
      <c r="I581" s="1050"/>
      <c r="J581" s="1091"/>
      <c r="K581" s="111"/>
      <c r="L581" s="111"/>
      <c r="M581" s="111"/>
      <c r="N581" s="111"/>
      <c r="O581" s="1092"/>
      <c r="P581" s="1093"/>
      <c r="Q581" s="1050"/>
      <c r="R581" s="1050"/>
      <c r="S581" s="1091"/>
      <c r="T581" s="111"/>
      <c r="U581" s="111"/>
      <c r="V581" s="111"/>
      <c r="W581" s="288"/>
      <c r="X581" s="111"/>
    </row>
    <row r="582" spans="1:24">
      <c r="A582" s="1091"/>
      <c r="B582" s="111"/>
      <c r="C582" s="111"/>
      <c r="D582" s="111"/>
      <c r="E582" s="111"/>
      <c r="F582" s="1092"/>
      <c r="G582" s="1093"/>
      <c r="H582" s="1050"/>
      <c r="I582" s="1050"/>
      <c r="J582" s="1091"/>
      <c r="K582" s="111"/>
      <c r="L582" s="111"/>
      <c r="M582" s="111"/>
      <c r="N582" s="111"/>
      <c r="O582" s="1092"/>
      <c r="P582" s="1093"/>
      <c r="Q582" s="1050"/>
      <c r="R582" s="1050"/>
      <c r="S582" s="1091"/>
      <c r="T582" s="111"/>
      <c r="U582" s="111"/>
      <c r="V582" s="111"/>
      <c r="W582" s="288"/>
      <c r="X582" s="111"/>
    </row>
    <row r="583" spans="1:24">
      <c r="A583" s="1091"/>
      <c r="B583" s="111"/>
      <c r="C583" s="111"/>
      <c r="D583" s="111"/>
      <c r="E583" s="111"/>
      <c r="F583" s="1092"/>
      <c r="G583" s="1093"/>
      <c r="H583" s="1050"/>
      <c r="I583" s="1050"/>
      <c r="J583" s="1091"/>
      <c r="K583" s="111"/>
      <c r="L583" s="111"/>
      <c r="M583" s="111"/>
      <c r="N583" s="111"/>
      <c r="O583" s="1092"/>
      <c r="P583" s="1093"/>
      <c r="Q583" s="1050"/>
      <c r="R583" s="1050"/>
      <c r="S583" s="1091"/>
      <c r="T583" s="111"/>
      <c r="U583" s="111"/>
      <c r="V583" s="111"/>
      <c r="W583" s="288"/>
      <c r="X583" s="111"/>
    </row>
    <row r="584" spans="1:24">
      <c r="A584" s="1091"/>
      <c r="B584" s="111"/>
      <c r="C584" s="111"/>
      <c r="D584" s="111"/>
      <c r="E584" s="111"/>
      <c r="F584" s="1092"/>
      <c r="G584" s="1093"/>
      <c r="H584" s="1050"/>
      <c r="I584" s="1050"/>
      <c r="J584" s="1091"/>
      <c r="K584" s="111"/>
      <c r="L584" s="111"/>
      <c r="M584" s="111"/>
      <c r="N584" s="111"/>
      <c r="O584" s="1092"/>
      <c r="P584" s="1093"/>
      <c r="Q584" s="1050"/>
      <c r="R584" s="1050"/>
      <c r="S584" s="1091"/>
      <c r="T584" s="111"/>
      <c r="U584" s="111"/>
      <c r="V584" s="111"/>
      <c r="W584" s="288"/>
      <c r="X584" s="111"/>
    </row>
    <row r="585" spans="1:24">
      <c r="A585" s="1091"/>
      <c r="B585" s="111"/>
      <c r="C585" s="111"/>
      <c r="D585" s="111"/>
      <c r="E585" s="111"/>
      <c r="F585" s="1092"/>
      <c r="G585" s="1093"/>
      <c r="H585" s="1050"/>
      <c r="I585" s="1050"/>
      <c r="J585" s="1091"/>
      <c r="K585" s="111"/>
      <c r="L585" s="111"/>
      <c r="M585" s="111"/>
      <c r="N585" s="111"/>
      <c r="O585" s="1092"/>
      <c r="P585" s="1093"/>
      <c r="Q585" s="1050"/>
      <c r="R585" s="1050"/>
      <c r="S585" s="1091"/>
      <c r="T585" s="111"/>
      <c r="U585" s="111"/>
      <c r="V585" s="111"/>
      <c r="W585" s="288"/>
      <c r="X585" s="111"/>
    </row>
    <row r="586" spans="1:24">
      <c r="A586" s="1091"/>
      <c r="B586" s="111"/>
      <c r="C586" s="111"/>
      <c r="D586" s="111"/>
      <c r="E586" s="111"/>
      <c r="F586" s="1092"/>
      <c r="G586" s="1093"/>
      <c r="H586" s="1050"/>
      <c r="I586" s="1050"/>
      <c r="J586" s="1091"/>
      <c r="K586" s="111"/>
      <c r="L586" s="111"/>
      <c r="M586" s="111"/>
      <c r="N586" s="111"/>
      <c r="O586" s="1092"/>
      <c r="P586" s="1093"/>
      <c r="Q586" s="1050"/>
      <c r="R586" s="1050"/>
      <c r="S586" s="1091"/>
      <c r="T586" s="111"/>
      <c r="U586" s="111"/>
      <c r="V586" s="111"/>
      <c r="W586" s="288"/>
      <c r="X586" s="111"/>
    </row>
    <row r="587" spans="1:24">
      <c r="A587" s="1091"/>
      <c r="B587" s="111"/>
      <c r="C587" s="111"/>
      <c r="D587" s="111"/>
      <c r="E587" s="111"/>
      <c r="F587" s="1092"/>
      <c r="G587" s="1093"/>
      <c r="H587" s="1050"/>
      <c r="I587" s="1050"/>
      <c r="J587" s="1091"/>
      <c r="K587" s="111"/>
      <c r="L587" s="111"/>
      <c r="M587" s="111"/>
      <c r="N587" s="111"/>
      <c r="O587" s="1092"/>
      <c r="P587" s="1093"/>
      <c r="Q587" s="1050"/>
      <c r="R587" s="1050"/>
      <c r="S587" s="1091"/>
      <c r="T587" s="111"/>
      <c r="U587" s="111"/>
      <c r="V587" s="111"/>
      <c r="W587" s="288"/>
      <c r="X587" s="111"/>
    </row>
    <row r="588" spans="1:24">
      <c r="A588" s="1091"/>
      <c r="B588" s="111"/>
      <c r="C588" s="111"/>
      <c r="D588" s="111"/>
      <c r="E588" s="111"/>
      <c r="F588" s="1092"/>
      <c r="G588" s="1093"/>
      <c r="H588" s="1050"/>
      <c r="I588" s="1050"/>
      <c r="J588" s="1091"/>
      <c r="K588" s="111"/>
      <c r="L588" s="111"/>
      <c r="M588" s="111"/>
      <c r="N588" s="111"/>
      <c r="O588" s="1092"/>
      <c r="P588" s="1093"/>
      <c r="Q588" s="1050"/>
      <c r="R588" s="1050"/>
      <c r="S588" s="1091"/>
      <c r="T588" s="111"/>
      <c r="U588" s="111"/>
      <c r="V588" s="111"/>
      <c r="W588" s="288"/>
      <c r="X588" s="111"/>
    </row>
    <row r="589" spans="1:24">
      <c r="A589" s="1091"/>
      <c r="B589" s="111"/>
      <c r="C589" s="111"/>
      <c r="D589" s="111"/>
      <c r="E589" s="111"/>
      <c r="F589" s="1092"/>
      <c r="G589" s="1093"/>
      <c r="H589" s="1050"/>
      <c r="I589" s="1050"/>
      <c r="J589" s="1091"/>
      <c r="K589" s="111"/>
      <c r="L589" s="111"/>
      <c r="M589" s="111"/>
      <c r="N589" s="111"/>
      <c r="O589" s="1092"/>
      <c r="P589" s="1093"/>
      <c r="Q589" s="1050"/>
      <c r="R589" s="1050"/>
      <c r="S589" s="1091"/>
      <c r="T589" s="111"/>
      <c r="U589" s="111"/>
      <c r="V589" s="111"/>
      <c r="W589" s="288"/>
      <c r="X589" s="111"/>
    </row>
    <row r="590" spans="1:24">
      <c r="A590" s="1091"/>
      <c r="B590" s="111"/>
      <c r="C590" s="111"/>
      <c r="D590" s="111"/>
      <c r="E590" s="111"/>
      <c r="F590" s="1092"/>
      <c r="G590" s="1093"/>
      <c r="H590" s="1050"/>
      <c r="I590" s="1050"/>
      <c r="J590" s="1091"/>
      <c r="K590" s="111"/>
      <c r="L590" s="111"/>
      <c r="M590" s="111"/>
      <c r="N590" s="111"/>
      <c r="O590" s="1092"/>
      <c r="P590" s="1093"/>
      <c r="Q590" s="1050"/>
      <c r="R590" s="1050"/>
      <c r="S590" s="1091"/>
      <c r="T590" s="111"/>
      <c r="U590" s="111"/>
      <c r="V590" s="111"/>
      <c r="W590" s="288"/>
      <c r="X590" s="111"/>
    </row>
    <row r="591" spans="1:24">
      <c r="A591" s="1091"/>
      <c r="B591" s="111"/>
      <c r="C591" s="111"/>
      <c r="D591" s="111"/>
      <c r="E591" s="111"/>
      <c r="F591" s="1092"/>
      <c r="G591" s="1093"/>
      <c r="H591" s="1050"/>
      <c r="I591" s="1050"/>
      <c r="J591" s="1091"/>
      <c r="K591" s="111"/>
      <c r="L591" s="111"/>
      <c r="M591" s="111"/>
      <c r="N591" s="111"/>
      <c r="O591" s="1092"/>
      <c r="P591" s="1093"/>
      <c r="Q591" s="1050"/>
      <c r="R591" s="1050"/>
      <c r="S591" s="1091"/>
      <c r="T591" s="111"/>
      <c r="U591" s="111"/>
      <c r="V591" s="111"/>
      <c r="W591" s="288"/>
      <c r="X591" s="111"/>
    </row>
    <row r="592" spans="1:24">
      <c r="A592" s="1091"/>
      <c r="B592" s="111"/>
      <c r="C592" s="111"/>
      <c r="D592" s="111"/>
      <c r="E592" s="111"/>
      <c r="F592" s="1092"/>
      <c r="G592" s="1093"/>
      <c r="H592" s="1050"/>
      <c r="I592" s="1050"/>
      <c r="J592" s="1091"/>
      <c r="K592" s="111"/>
      <c r="L592" s="111"/>
      <c r="M592" s="111"/>
      <c r="N592" s="111"/>
      <c r="O592" s="1092"/>
      <c r="P592" s="1093"/>
      <c r="Q592" s="1050"/>
      <c r="R592" s="1050"/>
      <c r="S592" s="1091"/>
      <c r="T592" s="111"/>
      <c r="U592" s="111"/>
      <c r="V592" s="111"/>
      <c r="W592" s="288"/>
      <c r="X592" s="111"/>
    </row>
    <row r="593" spans="1:27">
      <c r="A593" s="1091"/>
      <c r="B593" s="111"/>
      <c r="C593" s="111"/>
      <c r="D593" s="111"/>
      <c r="E593" s="111"/>
      <c r="F593" s="1092"/>
      <c r="G593" s="1093"/>
      <c r="H593" s="1050"/>
      <c r="I593" s="1050"/>
      <c r="J593" s="1091"/>
      <c r="K593" s="111"/>
      <c r="L593" s="111"/>
      <c r="M593" s="111"/>
      <c r="N593" s="111"/>
      <c r="O593" s="1092"/>
      <c r="P593" s="1093"/>
      <c r="Q593" s="1050"/>
      <c r="R593" s="1050"/>
      <c r="S593" s="1091"/>
      <c r="T593" s="111"/>
      <c r="U593" s="111"/>
      <c r="V593" s="111"/>
      <c r="W593" s="288"/>
      <c r="X593" s="111"/>
    </row>
    <row r="594" spans="1:27">
      <c r="A594" s="1091"/>
      <c r="B594" s="111"/>
      <c r="C594" s="111"/>
      <c r="D594" s="111"/>
      <c r="E594" s="111"/>
      <c r="F594" s="1094"/>
      <c r="G594" s="1093"/>
      <c r="H594" s="1050"/>
      <c r="I594" s="1050"/>
      <c r="J594" s="1091"/>
      <c r="K594" s="111"/>
      <c r="L594" s="111"/>
      <c r="M594" s="111"/>
      <c r="N594" s="111"/>
      <c r="O594" s="1094"/>
      <c r="P594" s="1093"/>
      <c r="Q594" s="1050"/>
      <c r="R594" s="1050"/>
      <c r="S594" s="1091"/>
      <c r="T594" s="111"/>
      <c r="U594" s="111"/>
      <c r="V594" s="111"/>
      <c r="W594" s="288"/>
      <c r="X594" s="111"/>
    </row>
    <row r="595" spans="1:27">
      <c r="A595" s="1091"/>
      <c r="B595" s="111"/>
      <c r="C595" s="111"/>
      <c r="D595" s="111"/>
      <c r="E595" s="111"/>
      <c r="F595" s="1095"/>
      <c r="G595" s="1050"/>
      <c r="H595" s="1050"/>
      <c r="I595" s="1050"/>
      <c r="J595" s="1091"/>
      <c r="K595" s="111"/>
      <c r="L595" s="111"/>
      <c r="M595" s="111"/>
      <c r="N595" s="111"/>
      <c r="O595" s="1095"/>
      <c r="P595" s="1050"/>
      <c r="Q595" s="1050"/>
      <c r="R595" s="1050"/>
      <c r="S595" s="1091"/>
      <c r="T595" s="111"/>
      <c r="U595" s="111"/>
      <c r="V595" s="111"/>
      <c r="W595" s="288"/>
      <c r="X595" s="111"/>
    </row>
    <row r="596" spans="1:27">
      <c r="A596" s="1689" t="s">
        <v>8163</v>
      </c>
      <c r="B596" s="1690"/>
      <c r="C596" s="1690"/>
      <c r="D596" s="1690"/>
      <c r="E596" s="1691"/>
      <c r="F596" s="1095"/>
      <c r="G596" s="1050"/>
      <c r="H596" s="1050"/>
      <c r="I596" s="1050"/>
      <c r="J596" s="1689" t="s">
        <v>8163</v>
      </c>
      <c r="K596" s="1690"/>
      <c r="L596" s="1690"/>
      <c r="M596" s="1690"/>
      <c r="N596" s="1691"/>
      <c r="O596" s="1095"/>
      <c r="P596" s="1050"/>
      <c r="Q596" s="1050"/>
      <c r="R596" s="1050"/>
      <c r="S596" s="1689" t="s">
        <v>8163</v>
      </c>
      <c r="T596" s="1690"/>
      <c r="U596" s="1690"/>
      <c r="V596" s="1690"/>
      <c r="W596" s="1691"/>
      <c r="X596" s="111"/>
    </row>
    <row r="597" spans="1:27">
      <c r="A597" s="1692"/>
      <c r="B597" s="1693"/>
      <c r="C597" s="1693"/>
      <c r="D597" s="1693"/>
      <c r="E597" s="1694"/>
      <c r="F597" s="1095"/>
      <c r="G597" s="1050"/>
      <c r="H597" s="1050"/>
      <c r="I597" s="1050"/>
      <c r="J597" s="1692"/>
      <c r="K597" s="1693"/>
      <c r="L597" s="1693"/>
      <c r="M597" s="1693"/>
      <c r="N597" s="1694"/>
      <c r="O597" s="1095"/>
      <c r="P597" s="1050"/>
      <c r="Q597" s="1050"/>
      <c r="R597" s="1050"/>
      <c r="S597" s="1692"/>
      <c r="T597" s="1693"/>
      <c r="U597" s="1693"/>
      <c r="V597" s="1693"/>
      <c r="W597" s="1694"/>
      <c r="X597" s="111"/>
    </row>
    <row r="598" spans="1:27">
      <c r="A598" s="1683"/>
      <c r="B598" s="1684"/>
      <c r="C598" s="1684"/>
      <c r="D598" s="1684"/>
      <c r="E598" s="1685"/>
      <c r="F598" s="1095"/>
      <c r="G598" s="1050"/>
      <c r="H598" s="1050"/>
      <c r="I598" s="1050"/>
      <c r="J598" s="1683"/>
      <c r="K598" s="1684"/>
      <c r="L598" s="1684"/>
      <c r="M598" s="1684"/>
      <c r="N598" s="1685"/>
      <c r="O598" s="1095"/>
      <c r="P598" s="1050"/>
      <c r="Q598" s="1050"/>
      <c r="R598" s="1050"/>
      <c r="S598" s="1683"/>
      <c r="T598" s="1684"/>
      <c r="U598" s="1684"/>
      <c r="V598" s="1684"/>
      <c r="W598" s="1685"/>
      <c r="X598" s="111"/>
    </row>
    <row r="599" spans="1:27">
      <c r="A599" s="1683"/>
      <c r="B599" s="1684"/>
      <c r="C599" s="1684"/>
      <c r="D599" s="1684"/>
      <c r="E599" s="1685"/>
      <c r="F599" s="1095"/>
      <c r="G599" s="1050"/>
      <c r="H599" s="1050"/>
      <c r="I599" s="1050"/>
      <c r="J599" s="1683"/>
      <c r="K599" s="1684"/>
      <c r="L599" s="1684"/>
      <c r="M599" s="1684"/>
      <c r="N599" s="1685"/>
      <c r="O599" s="1095"/>
      <c r="P599" s="1050"/>
      <c r="Q599" s="1050"/>
      <c r="R599" s="1050"/>
      <c r="S599" s="1683"/>
      <c r="T599" s="1684"/>
      <c r="U599" s="1684"/>
      <c r="V599" s="1684"/>
      <c r="W599" s="1685"/>
      <c r="X599" s="111"/>
    </row>
    <row r="600" spans="1:27">
      <c r="A600" s="1686"/>
      <c r="B600" s="1687"/>
      <c r="C600" s="1687"/>
      <c r="D600" s="1687"/>
      <c r="E600" s="1688"/>
      <c r="F600" s="1095"/>
      <c r="G600" s="1050"/>
      <c r="H600" s="1050"/>
      <c r="I600" s="1050"/>
      <c r="J600" s="1686"/>
      <c r="K600" s="1687"/>
      <c r="L600" s="1687"/>
      <c r="M600" s="1687"/>
      <c r="N600" s="1688"/>
      <c r="O600" s="1095"/>
      <c r="P600" s="1050"/>
      <c r="Q600" s="1050"/>
      <c r="R600" s="1050"/>
      <c r="S600" s="1686"/>
      <c r="T600" s="1687"/>
      <c r="U600" s="1687"/>
      <c r="V600" s="1687"/>
      <c r="W600" s="1688"/>
      <c r="X600" s="111"/>
    </row>
    <row r="601" spans="1:27">
      <c r="X601" s="111"/>
    </row>
    <row r="602" spans="1:27">
      <c r="A602" s="1043" t="s">
        <v>8136</v>
      </c>
      <c r="B602" s="1682">
        <f>'IMPORT Wksht'!$F60</f>
        <v>0</v>
      </c>
      <c r="C602" s="1682"/>
      <c r="D602" s="1682"/>
      <c r="E602" s="1044" t="s">
        <v>8137</v>
      </c>
      <c r="F602" s="1045"/>
      <c r="G602" s="1046" t="e">
        <f>C605*C607*C609/1728/B606</f>
        <v>#DIV/0!</v>
      </c>
      <c r="H602" s="1047" t="e">
        <f>VLOOKUP(CONCATENATE(B607,"40H"),frghtnew,8,0)</f>
        <v>#N/A</v>
      </c>
      <c r="I602" s="1048" t="e">
        <f>'IMPORT Wksht'!#REF!</f>
        <v>#REF!</v>
      </c>
      <c r="J602" s="1043" t="s">
        <v>8136</v>
      </c>
      <c r="K602" s="1682">
        <f>'IMPORT Wksht'!$F61</f>
        <v>0</v>
      </c>
      <c r="L602" s="1682"/>
      <c r="M602" s="1682"/>
      <c r="N602" s="1044" t="s">
        <v>8137</v>
      </c>
      <c r="O602" s="1045"/>
      <c r="P602" s="1046" t="e">
        <f>L605*L607*L609/1728/K606</f>
        <v>#DIV/0!</v>
      </c>
      <c r="Q602" s="1047" t="e">
        <f>VLOOKUP(CONCATENATE(K607,"40H"),frghtnew,8,0)</f>
        <v>#N/A</v>
      </c>
      <c r="R602" s="1048" t="e">
        <f>'IMPORT Wksht'!#REF!</f>
        <v>#REF!</v>
      </c>
      <c r="S602" s="1043" t="s">
        <v>8136</v>
      </c>
      <c r="T602" s="1682">
        <f>'IMPORT Wksht'!$F62</f>
        <v>0</v>
      </c>
      <c r="U602" s="1682"/>
      <c r="V602" s="1682"/>
      <c r="W602" s="1044" t="s">
        <v>8137</v>
      </c>
      <c r="X602" s="1049"/>
      <c r="Y602" s="1050" t="e">
        <f>U605*U607*U609/1728/T606</f>
        <v>#DIV/0!</v>
      </c>
      <c r="Z602" s="1051" t="e">
        <f>VLOOKUP(CONCATENATE(T607,"40H"),frghtnew,8,0)</f>
        <v>#N/A</v>
      </c>
      <c r="AA602" s="1052">
        <f>'IMPORT Wksht'!$AE62</f>
        <v>0</v>
      </c>
    </row>
    <row r="603" spans="1:27">
      <c r="A603" s="1053" t="s">
        <v>8138</v>
      </c>
      <c r="B603" s="1054">
        <f>'IMPORT Wksht'!$D$5</f>
        <v>0</v>
      </c>
      <c r="C603" s="1698">
        <f>'IMPORT Wksht'!$D$6</f>
        <v>0</v>
      </c>
      <c r="D603" s="1698"/>
      <c r="E603" s="1055">
        <f>IFERROR(G602*H602+E605*B608+E605*I602+I603*1/B606,0)</f>
        <v>0</v>
      </c>
      <c r="F603" s="1056"/>
      <c r="G603" s="494" t="s">
        <v>8139</v>
      </c>
      <c r="H603" s="494" t="s">
        <v>8140</v>
      </c>
      <c r="I603" s="1057">
        <v>1.05</v>
      </c>
      <c r="J603" s="1053" t="s">
        <v>8138</v>
      </c>
      <c r="K603" s="1054">
        <f>'IMPORT Wksht'!$D$5</f>
        <v>0</v>
      </c>
      <c r="L603" s="1698">
        <f>'IMPORT Wksht'!$D$6</f>
        <v>0</v>
      </c>
      <c r="M603" s="1698"/>
      <c r="N603" s="1055">
        <f>IFERROR(P602*Q602+N605*K608+N605*R602+R603*1/K606,0)</f>
        <v>0</v>
      </c>
      <c r="O603" s="1056"/>
      <c r="P603" s="494" t="s">
        <v>8139</v>
      </c>
      <c r="Q603" s="494" t="s">
        <v>8140</v>
      </c>
      <c r="R603" s="1057">
        <v>1.05</v>
      </c>
      <c r="S603" s="1053" t="s">
        <v>8138</v>
      </c>
      <c r="T603" s="1054">
        <f>'IMPORT Wksht'!$D$5</f>
        <v>0</v>
      </c>
      <c r="U603" s="1698">
        <f>'IMPORT Wksht'!$D$6</f>
        <v>0</v>
      </c>
      <c r="V603" s="1698"/>
      <c r="W603" s="1055">
        <f>IFERROR(Y602*Z602+W605*T608+W605*AA602+AA603*1/T606,0)</f>
        <v>0</v>
      </c>
      <c r="X603" s="1049"/>
      <c r="Y603" s="1058" t="s">
        <v>8139</v>
      </c>
      <c r="Z603" s="1058" t="s">
        <v>8140</v>
      </c>
      <c r="AA603" s="1059">
        <v>1.05</v>
      </c>
    </row>
    <row r="604" spans="1:27">
      <c r="A604" s="1053" t="s">
        <v>8141</v>
      </c>
      <c r="B604" s="1060">
        <f>'IMPORT Wksht'!$E60</f>
        <v>0</v>
      </c>
      <c r="C604" s="1061" t="s">
        <v>8142</v>
      </c>
      <c r="D604" s="1062" t="s">
        <v>8143</v>
      </c>
      <c r="E604" s="1063">
        <f>'IMPORT Wksht'!$K60</f>
        <v>0</v>
      </c>
      <c r="F604" s="1056"/>
      <c r="G604" s="1064" t="s">
        <v>8144</v>
      </c>
      <c r="H604" s="1064" t="s">
        <v>8145</v>
      </c>
      <c r="I604" s="447"/>
      <c r="J604" s="1053" t="s">
        <v>8141</v>
      </c>
      <c r="K604" s="1060">
        <f>'IMPORT Wksht'!$E61</f>
        <v>0</v>
      </c>
      <c r="L604" s="1061" t="s">
        <v>8142</v>
      </c>
      <c r="M604" s="1062" t="s">
        <v>8143</v>
      </c>
      <c r="N604" s="1063">
        <f>'IMPORT Wksht'!$K61</f>
        <v>0</v>
      </c>
      <c r="O604" s="1056"/>
      <c r="P604" s="1064" t="s">
        <v>8144</v>
      </c>
      <c r="Q604" s="1064" t="s">
        <v>8145</v>
      </c>
      <c r="S604" s="1053" t="s">
        <v>8141</v>
      </c>
      <c r="T604" s="1060">
        <f>'IMPORT Wksht'!$E62</f>
        <v>0</v>
      </c>
      <c r="U604" s="1061" t="s">
        <v>8142</v>
      </c>
      <c r="V604" s="1062" t="s">
        <v>8143</v>
      </c>
      <c r="W604" s="1063">
        <f>'IMPORT Wksht'!$K62</f>
        <v>0</v>
      </c>
      <c r="X604" s="1049"/>
      <c r="Y604" s="1065" t="s">
        <v>8144</v>
      </c>
      <c r="Z604" s="1065" t="s">
        <v>8145</v>
      </c>
      <c r="AA604" s="111"/>
    </row>
    <row r="605" spans="1:27">
      <c r="A605" s="1066" t="s">
        <v>8146</v>
      </c>
      <c r="B605" s="1067">
        <f>'IMPORT Wksht'!$N60</f>
        <v>0</v>
      </c>
      <c r="C605" s="1068">
        <f>'IMPORT Wksht'!$BA60</f>
        <v>0</v>
      </c>
      <c r="D605" s="1062" t="s">
        <v>8147</v>
      </c>
      <c r="E605" s="1069">
        <f>'IMPORT Wksht'!$X60</f>
        <v>0</v>
      </c>
      <c r="F605" s="1056"/>
      <c r="G605" s="1070" t="e">
        <f>G606-(E603*(1-(B608+I602)))</f>
        <v>#REF!</v>
      </c>
      <c r="H605" s="1071">
        <f>E605</f>
        <v>0</v>
      </c>
      <c r="I605" s="1072" t="e">
        <f>G602*H602+H605*B608+H605*I602+I603*1/B606</f>
        <v>#DIV/0!</v>
      </c>
      <c r="J605" s="1066" t="s">
        <v>8146</v>
      </c>
      <c r="K605" s="1067">
        <f>'IMPORT Wksht'!$N61</f>
        <v>0</v>
      </c>
      <c r="L605" s="1068">
        <f>'IMPORT Wksht'!$BA61</f>
        <v>0</v>
      </c>
      <c r="M605" s="1062" t="s">
        <v>8147</v>
      </c>
      <c r="N605" s="1069">
        <f>'IMPORT Wksht'!$X61</f>
        <v>0</v>
      </c>
      <c r="O605" s="1056"/>
      <c r="P605" s="1070" t="e">
        <f>P606-(N603*(1-(K608+R602)))</f>
        <v>#REF!</v>
      </c>
      <c r="Q605" s="1071">
        <f>N605</f>
        <v>0</v>
      </c>
      <c r="R605" s="1072" t="e">
        <f>P602*Q602+Q605*K608+Q605*R602+R603*1/K606</f>
        <v>#DIV/0!</v>
      </c>
      <c r="S605" s="1066" t="s">
        <v>8146</v>
      </c>
      <c r="T605" s="1067">
        <f>'IMPORT Wksht'!$N62</f>
        <v>0</v>
      </c>
      <c r="U605" s="1068">
        <f>'IMPORT Wksht'!$BA62</f>
        <v>0</v>
      </c>
      <c r="V605" s="1062" t="s">
        <v>8147</v>
      </c>
      <c r="W605" s="1069">
        <f>'IMPORT Wksht'!$X62</f>
        <v>0</v>
      </c>
      <c r="X605" s="1049"/>
      <c r="Y605" s="1073">
        <f>Y606-(W603*(1-(T608+AA602)))</f>
        <v>0</v>
      </c>
      <c r="Z605" s="1074">
        <f>W605</f>
        <v>0</v>
      </c>
      <c r="AA605" s="1075" t="e">
        <f>Y602*Z602+Z605*T608+Z605*AA602+AA603*1/T606</f>
        <v>#DIV/0!</v>
      </c>
    </row>
    <row r="606" spans="1:27">
      <c r="A606" s="1066" t="s">
        <v>8148</v>
      </c>
      <c r="B606" s="1067">
        <f>'IMPORT Wksht'!$O60</f>
        <v>0</v>
      </c>
      <c r="C606" s="1061" t="s">
        <v>8149</v>
      </c>
      <c r="D606" s="1062" t="s">
        <v>8150</v>
      </c>
      <c r="E606" s="1069">
        <f>'IMPORT Wksht'!$AM$60</f>
        <v>0</v>
      </c>
      <c r="F606" s="1056"/>
      <c r="G606" s="1057">
        <f>G607*(1-G609)</f>
        <v>0</v>
      </c>
      <c r="H606" s="1057" t="e">
        <f>H605+I605</f>
        <v>#DIV/0!</v>
      </c>
      <c r="I606" s="1076" t="s">
        <v>8151</v>
      </c>
      <c r="J606" s="1066" t="s">
        <v>8148</v>
      </c>
      <c r="K606" s="1067">
        <f>'IMPORT Wksht'!$O61</f>
        <v>0</v>
      </c>
      <c r="L606" s="1061" t="s">
        <v>8149</v>
      </c>
      <c r="M606" s="1062" t="s">
        <v>8150</v>
      </c>
      <c r="N606" s="1069">
        <f>'IMPORT Wksht'!$AM$61</f>
        <v>0</v>
      </c>
      <c r="O606" s="1056"/>
      <c r="P606" s="1057">
        <f>P607*(1-P609)</f>
        <v>0</v>
      </c>
      <c r="Q606" s="1057" t="e">
        <f>Q605+R605</f>
        <v>#DIV/0!</v>
      </c>
      <c r="R606" s="1076" t="s">
        <v>8151</v>
      </c>
      <c r="S606" s="1066" t="s">
        <v>8148</v>
      </c>
      <c r="T606" s="1067">
        <f>'IMPORT Wksht'!$O62</f>
        <v>0</v>
      </c>
      <c r="U606" s="1061" t="s">
        <v>8149</v>
      </c>
      <c r="V606" s="1062" t="s">
        <v>8150</v>
      </c>
      <c r="W606" s="1069">
        <f>'IMPORT Wksht'!$AM$62</f>
        <v>0</v>
      </c>
      <c r="X606" s="1049"/>
      <c r="Y606" s="1059">
        <f>Y607*(1-Y609)</f>
        <v>0</v>
      </c>
      <c r="Z606" s="1059" t="e">
        <f>Z605+AA605</f>
        <v>#DIV/0!</v>
      </c>
      <c r="AA606" s="1077" t="s">
        <v>8151</v>
      </c>
    </row>
    <row r="607" spans="1:27">
      <c r="A607" s="1053" t="s">
        <v>8152</v>
      </c>
      <c r="B607" s="1078">
        <f>'IMPORT Wksht'!$T60</f>
        <v>0</v>
      </c>
      <c r="C607" s="1068">
        <f>'IMPORT Wksht'!$BB60</f>
        <v>0</v>
      </c>
      <c r="D607" s="1062" t="s">
        <v>8153</v>
      </c>
      <c r="E607" s="1069">
        <f>'IMPORT Wksht'!$AO60</f>
        <v>0</v>
      </c>
      <c r="F607" s="1056"/>
      <c r="G607" s="1071">
        <f>E607</f>
        <v>0</v>
      </c>
      <c r="H607" s="1070" t="e">
        <f>IF(I607="N",ROUND(H606/(1-H609),0)-0.01,ROUNDUP(H606/(1-H609),0)-0.01)</f>
        <v>#DIV/0!</v>
      </c>
      <c r="I607" s="504" t="s">
        <v>1578</v>
      </c>
      <c r="J607" s="1053" t="s">
        <v>8152</v>
      </c>
      <c r="K607" s="1078">
        <f>'IMPORT Wksht'!$T61</f>
        <v>0</v>
      </c>
      <c r="L607" s="1068">
        <f>'IMPORT Wksht'!$BB61</f>
        <v>0</v>
      </c>
      <c r="M607" s="1062" t="s">
        <v>8153</v>
      </c>
      <c r="N607" s="1069">
        <f>'IMPORT Wksht'!$AO61</f>
        <v>0</v>
      </c>
      <c r="O607" s="1056"/>
      <c r="P607" s="1079">
        <f>N607</f>
        <v>0</v>
      </c>
      <c r="Q607" s="1070" t="e">
        <f>IF(R607="N",ROUND(Q606/(1-Q609),0)-0.01,ROUNDUP(Q606/(1-Q609),0)-0.01)</f>
        <v>#DIV/0!</v>
      </c>
      <c r="R607" s="504" t="s">
        <v>1578</v>
      </c>
      <c r="S607" s="1053" t="s">
        <v>8152</v>
      </c>
      <c r="T607" s="1078">
        <f>'IMPORT Wksht'!$T62</f>
        <v>0</v>
      </c>
      <c r="U607" s="1068">
        <f>'IMPORT Wksht'!$BB62</f>
        <v>0</v>
      </c>
      <c r="V607" s="1062" t="s">
        <v>8153</v>
      </c>
      <c r="W607" s="1069">
        <f>'IMPORT Wksht'!$AO62</f>
        <v>0</v>
      </c>
      <c r="X607" s="1049"/>
      <c r="Y607" s="1080">
        <f>W607</f>
        <v>0</v>
      </c>
      <c r="Z607" s="1073" t="e">
        <f>IF(AA607="N",ROUND(Z606/(1-Z609),0)-0.01,ROUNDUP(Z606/(1-Z609),0)-0.01)</f>
        <v>#DIV/0!</v>
      </c>
      <c r="AA607" s="1081" t="s">
        <v>1578</v>
      </c>
    </row>
    <row r="608" spans="1:27">
      <c r="A608" s="1066" t="s">
        <v>8154</v>
      </c>
      <c r="B608" s="1082">
        <f>'IMPORT Wksht'!$AE60</f>
        <v>0</v>
      </c>
      <c r="C608" s="1061" t="s">
        <v>8155</v>
      </c>
      <c r="D608" s="1062" t="s">
        <v>8156</v>
      </c>
      <c r="E608" s="1069">
        <f>'IMPORT Wksht'!$AN60</f>
        <v>0</v>
      </c>
      <c r="F608" s="1056"/>
      <c r="J608" s="1066" t="s">
        <v>8154</v>
      </c>
      <c r="K608" s="1082">
        <f>'IMPORT Wksht'!$AE61</f>
        <v>0</v>
      </c>
      <c r="L608" s="1061" t="s">
        <v>8155</v>
      </c>
      <c r="M608" s="1062" t="s">
        <v>8156</v>
      </c>
      <c r="N608" s="1069">
        <f>'IMPORT Wksht'!$AN61</f>
        <v>0</v>
      </c>
      <c r="O608" s="1056"/>
      <c r="S608" s="1066" t="s">
        <v>8154</v>
      </c>
      <c r="T608" s="1082">
        <f>'IMPORT Wksht'!$AE62</f>
        <v>0</v>
      </c>
      <c r="U608" s="1061" t="s">
        <v>8155</v>
      </c>
      <c r="V608" s="1062" t="s">
        <v>8156</v>
      </c>
      <c r="W608" s="1069">
        <f>'IMPORT Wksht'!$AN62</f>
        <v>0</v>
      </c>
    </row>
    <row r="609" spans="1:27">
      <c r="A609" s="1066" t="s">
        <v>8157</v>
      </c>
      <c r="B609" s="1067">
        <f>'IMPORT Wksht'!$BP60</f>
        <v>0</v>
      </c>
      <c r="C609" s="1068">
        <f>'IMPORT Wksht'!$BC60</f>
        <v>0</v>
      </c>
      <c r="D609" s="1062" t="s">
        <v>8158</v>
      </c>
      <c r="E609" s="1083" t="str">
        <f>IFERROR((E607-E606)/E607,"")</f>
        <v/>
      </c>
      <c r="F609" s="1056"/>
      <c r="G609" s="1084">
        <v>0.62</v>
      </c>
      <c r="H609" s="1084">
        <v>0.62</v>
      </c>
      <c r="I609" s="447"/>
      <c r="J609" s="1066" t="s">
        <v>8157</v>
      </c>
      <c r="K609" s="1067">
        <f>'IMPORT Wksht'!$BP61</f>
        <v>0</v>
      </c>
      <c r="L609" s="1068">
        <f>'IMPORT Wksht'!$BC61</f>
        <v>0</v>
      </c>
      <c r="M609" s="1062" t="s">
        <v>8158</v>
      </c>
      <c r="N609" s="1083" t="str">
        <f>IFERROR((N607-N606)/N607,"")</f>
        <v/>
      </c>
      <c r="O609" s="1056"/>
      <c r="P609" s="1084">
        <v>0.62</v>
      </c>
      <c r="Q609" s="1084">
        <v>0.62</v>
      </c>
      <c r="S609" s="1066" t="s">
        <v>8157</v>
      </c>
      <c r="T609" s="1067">
        <f>'IMPORT Wksht'!$BP62</f>
        <v>0</v>
      </c>
      <c r="U609" s="1068">
        <f>'IMPORT Wksht'!$BC62</f>
        <v>0</v>
      </c>
      <c r="V609" s="1062" t="s">
        <v>8158</v>
      </c>
      <c r="W609" s="1083" t="str">
        <f>IFERROR((W607-W606)/W607,"")</f>
        <v/>
      </c>
      <c r="X609" s="1049"/>
      <c r="Y609" s="1085">
        <v>0.62</v>
      </c>
      <c r="Z609" s="1085">
        <v>0.62</v>
      </c>
      <c r="AA609" s="111"/>
    </row>
    <row r="610" spans="1:27">
      <c r="A610" s="1066" t="s">
        <v>8159</v>
      </c>
      <c r="B610" s="1054">
        <f>'IMPORT Wksht'!$BN60</f>
        <v>0</v>
      </c>
      <c r="C610" s="1054"/>
      <c r="D610" s="1062" t="s">
        <v>8160</v>
      </c>
      <c r="E610" s="1054">
        <f>'IMPORT Wksht'!$BM60</f>
        <v>0</v>
      </c>
      <c r="F610" s="1056"/>
      <c r="G610" s="1086"/>
      <c r="H610" s="537" t="e">
        <f>(H607-H606)/H607</f>
        <v>#DIV/0!</v>
      </c>
      <c r="I610" s="447"/>
      <c r="J610" s="1066" t="s">
        <v>8159</v>
      </c>
      <c r="K610" s="1054">
        <f>'IMPORT Wksht'!$BN61</f>
        <v>0</v>
      </c>
      <c r="L610" s="1054"/>
      <c r="M610" s="1062" t="s">
        <v>8160</v>
      </c>
      <c r="N610" s="1054">
        <f>'IMPORT Wksht'!$BM61</f>
        <v>0</v>
      </c>
      <c r="O610" s="1056"/>
      <c r="P610" s="926"/>
      <c r="Q610" s="537" t="e">
        <f>(Q607-Q606)/Q607</f>
        <v>#DIV/0!</v>
      </c>
      <c r="S610" s="1066" t="s">
        <v>8159</v>
      </c>
      <c r="T610" s="1054">
        <f>'IMPORT Wksht'!$BN62</f>
        <v>0</v>
      </c>
      <c r="U610" s="1054"/>
      <c r="V610" s="1062" t="s">
        <v>8160</v>
      </c>
      <c r="W610" s="1054">
        <f>'IMPORT Wksht'!$BM62</f>
        <v>0</v>
      </c>
      <c r="X610" s="1049"/>
      <c r="Y610" s="1087"/>
      <c r="Z610" s="1088" t="e">
        <f>(Z607-Z606)/Z607</f>
        <v>#DIV/0!</v>
      </c>
      <c r="AA610" s="111"/>
    </row>
    <row r="611" spans="1:27">
      <c r="A611" s="1695" t="s">
        <v>8161</v>
      </c>
      <c r="B611" s="1696"/>
      <c r="C611" s="1696"/>
      <c r="D611" s="1696"/>
      <c r="E611" s="1697"/>
      <c r="F611" s="1056"/>
      <c r="G611" s="1050"/>
      <c r="H611" s="1050"/>
      <c r="I611" s="1050"/>
      <c r="J611" s="1695" t="s">
        <v>8161</v>
      </c>
      <c r="K611" s="1696"/>
      <c r="L611" s="1696"/>
      <c r="M611" s="1696"/>
      <c r="N611" s="1697"/>
      <c r="O611" s="1056"/>
      <c r="P611" s="1050"/>
      <c r="Q611" s="1050"/>
      <c r="R611" s="1050"/>
      <c r="S611" s="1695" t="s">
        <v>8161</v>
      </c>
      <c r="T611" s="1696"/>
      <c r="U611" s="1696"/>
      <c r="V611" s="1696"/>
      <c r="W611" s="1697"/>
      <c r="X611" s="111"/>
    </row>
    <row r="612" spans="1:27">
      <c r="A612" s="1679" t="s">
        <v>8162</v>
      </c>
      <c r="B612" s="1680"/>
      <c r="C612" s="1680"/>
      <c r="D612" s="1680"/>
      <c r="E612" s="1681"/>
      <c r="F612" s="1089"/>
      <c r="G612" s="1090"/>
      <c r="H612" s="1090"/>
      <c r="I612" s="1090"/>
      <c r="J612" s="1679" t="s">
        <v>8162</v>
      </c>
      <c r="K612" s="1680"/>
      <c r="L612" s="1680"/>
      <c r="M612" s="1680"/>
      <c r="N612" s="1681"/>
      <c r="O612" s="1089"/>
      <c r="P612" s="1090"/>
      <c r="Q612" s="1090"/>
      <c r="R612" s="1090"/>
      <c r="S612" s="1268" t="s">
        <v>8162</v>
      </c>
      <c r="T612" s="1269"/>
      <c r="U612" s="1269"/>
      <c r="V612" s="1269"/>
      <c r="W612" s="1270"/>
      <c r="X612" s="111"/>
    </row>
    <row r="613" spans="1:27">
      <c r="A613" s="1091" t="str">
        <f>CONCATENATE("Line ",'IMPORT Wksht'!$A$60)</f>
        <v>Line 46</v>
      </c>
      <c r="B613" s="111"/>
      <c r="C613" s="111"/>
      <c r="D613" s="111"/>
      <c r="E613" s="111"/>
      <c r="F613" s="1092"/>
      <c r="G613" s="1093"/>
      <c r="H613" s="1050"/>
      <c r="I613" s="1050"/>
      <c r="J613" s="1091" t="str">
        <f>CONCATENATE("Line ",'IMPORT Wksht'!$A$61)</f>
        <v>Line 47</v>
      </c>
      <c r="K613" s="111"/>
      <c r="L613" s="111"/>
      <c r="M613" s="111"/>
      <c r="N613" s="111"/>
      <c r="O613" s="1092"/>
      <c r="P613" s="1093"/>
      <c r="Q613" s="1050"/>
      <c r="R613" s="1050"/>
      <c r="S613" s="1091" t="str">
        <f>CONCATENATE("Line ",'IMPORT Wksht'!$A$62)</f>
        <v>Line 48</v>
      </c>
      <c r="T613" s="111"/>
      <c r="U613" s="111"/>
      <c r="V613" s="111"/>
      <c r="W613" s="288"/>
      <c r="X613" s="111"/>
    </row>
    <row r="614" spans="1:27">
      <c r="A614" s="1091"/>
      <c r="B614" s="111"/>
      <c r="C614" s="111"/>
      <c r="D614" s="111"/>
      <c r="E614" s="111"/>
      <c r="F614" s="1092"/>
      <c r="G614" s="1093"/>
      <c r="H614" s="1050"/>
      <c r="I614" s="1050"/>
      <c r="J614" s="1091"/>
      <c r="K614" s="111"/>
      <c r="L614" s="111"/>
      <c r="M614" s="111"/>
      <c r="N614" s="111"/>
      <c r="O614" s="1092"/>
      <c r="P614" s="1093"/>
      <c r="Q614" s="1050"/>
      <c r="R614" s="1050"/>
      <c r="S614" s="1091"/>
      <c r="T614" s="111"/>
      <c r="U614" s="111"/>
      <c r="V614" s="111"/>
      <c r="W614" s="288"/>
      <c r="X614" s="111"/>
    </row>
    <row r="615" spans="1:27">
      <c r="A615" s="1091"/>
      <c r="B615" s="111"/>
      <c r="C615" s="111"/>
      <c r="D615" s="111"/>
      <c r="E615" s="111"/>
      <c r="F615" s="1092"/>
      <c r="G615" s="1093"/>
      <c r="H615" s="1050"/>
      <c r="I615" s="1050"/>
      <c r="J615" s="1091"/>
      <c r="K615" s="111"/>
      <c r="L615" s="111"/>
      <c r="M615" s="111"/>
      <c r="N615" s="111"/>
      <c r="O615" s="1092"/>
      <c r="P615" s="1093"/>
      <c r="Q615" s="1050"/>
      <c r="R615" s="1050"/>
      <c r="S615" s="1091"/>
      <c r="T615" s="111"/>
      <c r="U615" s="111"/>
      <c r="V615" s="111"/>
      <c r="W615" s="288"/>
      <c r="X615" s="111"/>
    </row>
    <row r="616" spans="1:27">
      <c r="A616" s="1091"/>
      <c r="B616" s="111"/>
      <c r="C616" s="111"/>
      <c r="D616" s="111"/>
      <c r="E616" s="111"/>
      <c r="F616" s="1092"/>
      <c r="G616" s="1093"/>
      <c r="H616" s="1050"/>
      <c r="I616" s="1050"/>
      <c r="J616" s="1091"/>
      <c r="K616" s="111"/>
      <c r="L616" s="111"/>
      <c r="M616" s="111"/>
      <c r="N616" s="111"/>
      <c r="O616" s="1092"/>
      <c r="P616" s="1093"/>
      <c r="Q616" s="1050"/>
      <c r="R616" s="1050"/>
      <c r="S616" s="1091"/>
      <c r="T616" s="111"/>
      <c r="U616" s="111"/>
      <c r="V616" s="111"/>
      <c r="W616" s="288"/>
      <c r="X616" s="111"/>
    </row>
    <row r="617" spans="1:27">
      <c r="A617" s="1091"/>
      <c r="B617" s="111"/>
      <c r="C617" s="111"/>
      <c r="D617" s="111"/>
      <c r="E617" s="111"/>
      <c r="F617" s="1092"/>
      <c r="G617" s="1093"/>
      <c r="H617" s="1050"/>
      <c r="I617" s="1050"/>
      <c r="J617" s="1091"/>
      <c r="K617" s="111"/>
      <c r="L617" s="111"/>
      <c r="M617" s="111"/>
      <c r="N617" s="111"/>
      <c r="O617" s="1092"/>
      <c r="P617" s="1093"/>
      <c r="Q617" s="1050"/>
      <c r="R617" s="1050"/>
      <c r="S617" s="1091"/>
      <c r="T617" s="111"/>
      <c r="U617" s="111"/>
      <c r="V617" s="111"/>
      <c r="W617" s="288"/>
      <c r="X617" s="111"/>
    </row>
    <row r="618" spans="1:27">
      <c r="A618" s="1091"/>
      <c r="B618" s="111"/>
      <c r="C618" s="111"/>
      <c r="D618" s="111"/>
      <c r="E618" s="111"/>
      <c r="F618" s="1092"/>
      <c r="G618" s="1093"/>
      <c r="H618" s="1050"/>
      <c r="I618" s="1050"/>
      <c r="J618" s="1091"/>
      <c r="K618" s="111"/>
      <c r="L618" s="111"/>
      <c r="M618" s="111"/>
      <c r="N618" s="111"/>
      <c r="O618" s="1092"/>
      <c r="P618" s="1093"/>
      <c r="Q618" s="1050"/>
      <c r="R618" s="1050"/>
      <c r="S618" s="1091"/>
      <c r="T618" s="111"/>
      <c r="U618" s="111"/>
      <c r="V618" s="111"/>
      <c r="W618" s="288"/>
      <c r="X618" s="111"/>
    </row>
    <row r="619" spans="1:27">
      <c r="A619" s="1091"/>
      <c r="B619" s="111"/>
      <c r="C619" s="111"/>
      <c r="D619" s="111"/>
      <c r="E619" s="111"/>
      <c r="F619" s="1092"/>
      <c r="G619" s="1093"/>
      <c r="H619" s="1050"/>
      <c r="I619" s="1050"/>
      <c r="J619" s="1091"/>
      <c r="K619" s="111"/>
      <c r="L619" s="111"/>
      <c r="M619" s="111"/>
      <c r="N619" s="111"/>
      <c r="O619" s="1092"/>
      <c r="P619" s="1093"/>
      <c r="Q619" s="1050"/>
      <c r="R619" s="1050"/>
      <c r="S619" s="1091"/>
      <c r="T619" s="111"/>
      <c r="U619" s="111"/>
      <c r="V619" s="111"/>
      <c r="W619" s="288"/>
      <c r="X619" s="111"/>
    </row>
    <row r="620" spans="1:27">
      <c r="A620" s="1091"/>
      <c r="B620" s="111"/>
      <c r="C620" s="111"/>
      <c r="D620" s="111"/>
      <c r="E620" s="111"/>
      <c r="F620" s="1092"/>
      <c r="G620" s="1093"/>
      <c r="H620" s="1050"/>
      <c r="I620" s="1050"/>
      <c r="J620" s="1091"/>
      <c r="K620" s="111"/>
      <c r="L620" s="111"/>
      <c r="M620" s="111"/>
      <c r="N620" s="111"/>
      <c r="O620" s="1092"/>
      <c r="P620" s="1093"/>
      <c r="Q620" s="1050"/>
      <c r="R620" s="1050"/>
      <c r="S620" s="1091"/>
      <c r="T620" s="111"/>
      <c r="U620" s="111"/>
      <c r="V620" s="111"/>
      <c r="W620" s="288"/>
      <c r="X620" s="111"/>
    </row>
    <row r="621" spans="1:27">
      <c r="A621" s="1091"/>
      <c r="B621" s="111"/>
      <c r="C621" s="111"/>
      <c r="D621" s="111"/>
      <c r="E621" s="111"/>
      <c r="F621" s="1092"/>
      <c r="G621" s="1093"/>
      <c r="H621" s="1050"/>
      <c r="I621" s="1050"/>
      <c r="J621" s="1091"/>
      <c r="K621" s="111"/>
      <c r="L621" s="111"/>
      <c r="M621" s="111"/>
      <c r="N621" s="111"/>
      <c r="O621" s="1092"/>
      <c r="P621" s="1093"/>
      <c r="Q621" s="1050"/>
      <c r="R621" s="1050"/>
      <c r="S621" s="1091"/>
      <c r="T621" s="111"/>
      <c r="U621" s="111"/>
      <c r="V621" s="111"/>
      <c r="W621" s="288"/>
      <c r="X621" s="111"/>
    </row>
    <row r="622" spans="1:27">
      <c r="A622" s="1091"/>
      <c r="B622" s="111"/>
      <c r="C622" s="111"/>
      <c r="D622" s="111"/>
      <c r="E622" s="111"/>
      <c r="F622" s="1092"/>
      <c r="G622" s="1093"/>
      <c r="H622" s="1050"/>
      <c r="I622" s="1050"/>
      <c r="J622" s="1091"/>
      <c r="K622" s="111"/>
      <c r="L622" s="111"/>
      <c r="M622" s="111"/>
      <c r="N622" s="111"/>
      <c r="O622" s="1092"/>
      <c r="P622" s="1093"/>
      <c r="Q622" s="1050"/>
      <c r="R622" s="1050"/>
      <c r="S622" s="1091"/>
      <c r="T622" s="111"/>
      <c r="U622" s="111"/>
      <c r="V622" s="111"/>
      <c r="W622" s="288"/>
      <c r="X622" s="111"/>
    </row>
    <row r="623" spans="1:27">
      <c r="A623" s="1091"/>
      <c r="B623" s="111"/>
      <c r="C623" s="111"/>
      <c r="D623" s="111"/>
      <c r="E623" s="111"/>
      <c r="F623" s="1092"/>
      <c r="G623" s="1093"/>
      <c r="H623" s="1050"/>
      <c r="I623" s="1050"/>
      <c r="J623" s="1091"/>
      <c r="K623" s="111"/>
      <c r="L623" s="111"/>
      <c r="M623" s="111"/>
      <c r="N623" s="111"/>
      <c r="O623" s="1092"/>
      <c r="P623" s="1093"/>
      <c r="Q623" s="1050"/>
      <c r="R623" s="1050"/>
      <c r="S623" s="1091"/>
      <c r="T623" s="111"/>
      <c r="U623" s="111"/>
      <c r="V623" s="111"/>
      <c r="W623" s="288"/>
      <c r="X623" s="111"/>
    </row>
    <row r="624" spans="1:27">
      <c r="A624" s="1091"/>
      <c r="B624" s="111"/>
      <c r="C624" s="111"/>
      <c r="D624" s="111"/>
      <c r="E624" s="111"/>
      <c r="F624" s="1092"/>
      <c r="G624" s="1093"/>
      <c r="H624" s="1050"/>
      <c r="I624" s="1050"/>
      <c r="J624" s="1091"/>
      <c r="K624" s="111"/>
      <c r="L624" s="111"/>
      <c r="M624" s="111"/>
      <c r="N624" s="111"/>
      <c r="O624" s="1092"/>
      <c r="P624" s="1093"/>
      <c r="Q624" s="1050"/>
      <c r="R624" s="1050"/>
      <c r="S624" s="1091"/>
      <c r="T624" s="111"/>
      <c r="U624" s="111"/>
      <c r="V624" s="111"/>
      <c r="W624" s="288"/>
      <c r="X624" s="111"/>
    </row>
    <row r="625" spans="1:24">
      <c r="A625" s="1091"/>
      <c r="B625" s="111"/>
      <c r="C625" s="111"/>
      <c r="D625" s="111"/>
      <c r="E625" s="111"/>
      <c r="F625" s="1092"/>
      <c r="G625" s="1093"/>
      <c r="H625" s="1050"/>
      <c r="I625" s="1050"/>
      <c r="J625" s="1091"/>
      <c r="K625" s="111"/>
      <c r="L625" s="111"/>
      <c r="M625" s="111"/>
      <c r="N625" s="111"/>
      <c r="O625" s="1092"/>
      <c r="P625" s="1093"/>
      <c r="Q625" s="1050"/>
      <c r="R625" s="1050"/>
      <c r="S625" s="1091"/>
      <c r="T625" s="111"/>
      <c r="U625" s="111"/>
      <c r="V625" s="111"/>
      <c r="W625" s="288"/>
      <c r="X625" s="111"/>
    </row>
    <row r="626" spans="1:24">
      <c r="A626" s="1091"/>
      <c r="B626" s="111"/>
      <c r="C626" s="111"/>
      <c r="D626" s="111"/>
      <c r="E626" s="111"/>
      <c r="F626" s="1092"/>
      <c r="G626" s="1093"/>
      <c r="H626" s="1050"/>
      <c r="I626" s="1050"/>
      <c r="J626" s="1091"/>
      <c r="K626" s="111"/>
      <c r="L626" s="111"/>
      <c r="M626" s="111"/>
      <c r="N626" s="111"/>
      <c r="O626" s="1092"/>
      <c r="P626" s="1093"/>
      <c r="Q626" s="1050"/>
      <c r="R626" s="1050"/>
      <c r="S626" s="1091"/>
      <c r="T626" s="111"/>
      <c r="U626" s="111"/>
      <c r="V626" s="111"/>
      <c r="W626" s="288"/>
      <c r="X626" s="111"/>
    </row>
    <row r="627" spans="1:24">
      <c r="A627" s="1091"/>
      <c r="B627" s="111"/>
      <c r="C627" s="111"/>
      <c r="D627" s="111"/>
      <c r="E627" s="111"/>
      <c r="F627" s="1092"/>
      <c r="G627" s="1093"/>
      <c r="H627" s="1050"/>
      <c r="I627" s="1050"/>
      <c r="J627" s="1091"/>
      <c r="K627" s="111"/>
      <c r="L627" s="111"/>
      <c r="M627" s="111"/>
      <c r="N627" s="111"/>
      <c r="O627" s="1092"/>
      <c r="P627" s="1093"/>
      <c r="Q627" s="1050"/>
      <c r="R627" s="1050"/>
      <c r="S627" s="1091"/>
      <c r="T627" s="111"/>
      <c r="U627" s="111"/>
      <c r="V627" s="111"/>
      <c r="W627" s="288"/>
      <c r="X627" s="111"/>
    </row>
    <row r="628" spans="1:24">
      <c r="A628" s="1091"/>
      <c r="B628" s="111"/>
      <c r="C628" s="111"/>
      <c r="D628" s="111"/>
      <c r="E628" s="111"/>
      <c r="F628" s="1092"/>
      <c r="G628" s="1093"/>
      <c r="H628" s="1050"/>
      <c r="I628" s="1050"/>
      <c r="J628" s="1091"/>
      <c r="K628" s="111"/>
      <c r="L628" s="111"/>
      <c r="M628" s="111"/>
      <c r="N628" s="111"/>
      <c r="O628" s="1092"/>
      <c r="P628" s="1093"/>
      <c r="Q628" s="1050"/>
      <c r="R628" s="1050"/>
      <c r="S628" s="1091"/>
      <c r="T628" s="111"/>
      <c r="U628" s="111"/>
      <c r="V628" s="111"/>
      <c r="W628" s="288"/>
      <c r="X628" s="111"/>
    </row>
    <row r="629" spans="1:24">
      <c r="A629" s="1091"/>
      <c r="B629" s="111"/>
      <c r="C629" s="111"/>
      <c r="D629" s="111"/>
      <c r="E629" s="111"/>
      <c r="F629" s="1092"/>
      <c r="G629" s="1093"/>
      <c r="H629" s="1050"/>
      <c r="I629" s="1050"/>
      <c r="J629" s="1091"/>
      <c r="K629" s="111"/>
      <c r="L629" s="111"/>
      <c r="M629" s="111"/>
      <c r="N629" s="111"/>
      <c r="O629" s="1092"/>
      <c r="P629" s="1093"/>
      <c r="Q629" s="1050"/>
      <c r="R629" s="1050"/>
      <c r="S629" s="1091"/>
      <c r="T629" s="111"/>
      <c r="U629" s="111"/>
      <c r="V629" s="111"/>
      <c r="W629" s="288"/>
      <c r="X629" s="111"/>
    </row>
    <row r="630" spans="1:24">
      <c r="A630" s="1091"/>
      <c r="B630" s="111"/>
      <c r="C630" s="111"/>
      <c r="D630" s="111"/>
      <c r="E630" s="111"/>
      <c r="F630" s="1092"/>
      <c r="G630" s="1093"/>
      <c r="H630" s="1050"/>
      <c r="I630" s="1050"/>
      <c r="J630" s="1091"/>
      <c r="K630" s="111"/>
      <c r="L630" s="111"/>
      <c r="M630" s="111"/>
      <c r="N630" s="111"/>
      <c r="O630" s="1092"/>
      <c r="P630" s="1093"/>
      <c r="Q630" s="1050"/>
      <c r="R630" s="1050"/>
      <c r="S630" s="1091"/>
      <c r="T630" s="111"/>
      <c r="U630" s="111"/>
      <c r="V630" s="111"/>
      <c r="W630" s="288"/>
      <c r="X630" s="111"/>
    </row>
    <row r="631" spans="1:24">
      <c r="A631" s="1091"/>
      <c r="B631" s="111"/>
      <c r="C631" s="111"/>
      <c r="D631" s="111"/>
      <c r="E631" s="111"/>
      <c r="F631" s="1092"/>
      <c r="G631" s="1093"/>
      <c r="H631" s="1050"/>
      <c r="I631" s="1050"/>
      <c r="J631" s="1091"/>
      <c r="K631" s="111"/>
      <c r="L631" s="111"/>
      <c r="M631" s="111"/>
      <c r="N631" s="111"/>
      <c r="O631" s="1092"/>
      <c r="P631" s="1093"/>
      <c r="Q631" s="1050"/>
      <c r="R631" s="1050"/>
      <c r="S631" s="1091"/>
      <c r="T631" s="111"/>
      <c r="U631" s="111"/>
      <c r="V631" s="111"/>
      <c r="W631" s="288"/>
      <c r="X631" s="111"/>
    </row>
    <row r="632" spans="1:24">
      <c r="A632" s="1091"/>
      <c r="B632" s="111"/>
      <c r="C632" s="111"/>
      <c r="D632" s="111"/>
      <c r="E632" s="111"/>
      <c r="F632" s="1092"/>
      <c r="G632" s="1093"/>
      <c r="H632" s="1050"/>
      <c r="I632" s="1050"/>
      <c r="J632" s="1091"/>
      <c r="K632" s="111"/>
      <c r="L632" s="111"/>
      <c r="M632" s="111"/>
      <c r="N632" s="111"/>
      <c r="O632" s="1092"/>
      <c r="P632" s="1093"/>
      <c r="Q632" s="1050"/>
      <c r="R632" s="1050"/>
      <c r="S632" s="1091"/>
      <c r="T632" s="111"/>
      <c r="U632" s="111"/>
      <c r="V632" s="111"/>
      <c r="W632" s="288"/>
      <c r="X632" s="111"/>
    </row>
    <row r="633" spans="1:24">
      <c r="A633" s="1091"/>
      <c r="B633" s="111"/>
      <c r="C633" s="111"/>
      <c r="D633" s="111"/>
      <c r="E633" s="111"/>
      <c r="F633" s="1092"/>
      <c r="G633" s="1093"/>
      <c r="H633" s="1050"/>
      <c r="I633" s="1050"/>
      <c r="J633" s="1091"/>
      <c r="K633" s="111"/>
      <c r="L633" s="111"/>
      <c r="M633" s="111"/>
      <c r="N633" s="111"/>
      <c r="O633" s="1092"/>
      <c r="P633" s="1093"/>
      <c r="Q633" s="1050"/>
      <c r="R633" s="1050"/>
      <c r="S633" s="1091"/>
      <c r="T633" s="111"/>
      <c r="U633" s="111"/>
      <c r="V633" s="111"/>
      <c r="W633" s="288"/>
      <c r="X633" s="111"/>
    </row>
    <row r="634" spans="1:24">
      <c r="A634" s="1091"/>
      <c r="B634" s="111"/>
      <c r="C634" s="111"/>
      <c r="D634" s="111"/>
      <c r="E634" s="111"/>
      <c r="F634" s="1094"/>
      <c r="G634" s="1093"/>
      <c r="H634" s="1050"/>
      <c r="I634" s="1050"/>
      <c r="J634" s="1091"/>
      <c r="K634" s="111"/>
      <c r="L634" s="111"/>
      <c r="M634" s="111"/>
      <c r="N634" s="111"/>
      <c r="O634" s="1094"/>
      <c r="P634" s="1093"/>
      <c r="Q634" s="1050"/>
      <c r="R634" s="1050"/>
      <c r="S634" s="1091"/>
      <c r="T634" s="111"/>
      <c r="U634" s="111"/>
      <c r="V634" s="111"/>
      <c r="W634" s="288"/>
      <c r="X634" s="111"/>
    </row>
    <row r="635" spans="1:24">
      <c r="A635" s="1091"/>
      <c r="B635" s="111"/>
      <c r="C635" s="111"/>
      <c r="D635" s="111"/>
      <c r="E635" s="111"/>
      <c r="F635" s="1095"/>
      <c r="G635" s="1050"/>
      <c r="H635" s="1050"/>
      <c r="I635" s="1050"/>
      <c r="J635" s="1091"/>
      <c r="K635" s="111"/>
      <c r="L635" s="111"/>
      <c r="M635" s="111"/>
      <c r="N635" s="111"/>
      <c r="O635" s="1095"/>
      <c r="P635" s="1050"/>
      <c r="Q635" s="1050"/>
      <c r="R635" s="1050"/>
      <c r="S635" s="1091"/>
      <c r="T635" s="111"/>
      <c r="U635" s="111"/>
      <c r="V635" s="111"/>
      <c r="W635" s="288"/>
      <c r="X635" s="111"/>
    </row>
    <row r="636" spans="1:24">
      <c r="A636" s="1689" t="s">
        <v>8163</v>
      </c>
      <c r="B636" s="1690"/>
      <c r="C636" s="1690"/>
      <c r="D636" s="1690"/>
      <c r="E636" s="1691"/>
      <c r="F636" s="1095"/>
      <c r="G636" s="1050"/>
      <c r="H636" s="1050"/>
      <c r="I636" s="1050"/>
      <c r="J636" s="1689" t="s">
        <v>8163</v>
      </c>
      <c r="K636" s="1690"/>
      <c r="L636" s="1690"/>
      <c r="M636" s="1690"/>
      <c r="N636" s="1691"/>
      <c r="O636" s="1095"/>
      <c r="P636" s="1050"/>
      <c r="Q636" s="1050"/>
      <c r="R636" s="1050"/>
      <c r="S636" s="1689" t="s">
        <v>8163</v>
      </c>
      <c r="T636" s="1690"/>
      <c r="U636" s="1690"/>
      <c r="V636" s="1690"/>
      <c r="W636" s="1691"/>
      <c r="X636" s="111"/>
    </row>
    <row r="637" spans="1:24">
      <c r="A637" s="1692"/>
      <c r="B637" s="1693"/>
      <c r="C637" s="1693"/>
      <c r="D637" s="1693"/>
      <c r="E637" s="1694"/>
      <c r="F637" s="1095"/>
      <c r="G637" s="1050"/>
      <c r="H637" s="1050"/>
      <c r="I637" s="1050"/>
      <c r="J637" s="1692"/>
      <c r="K637" s="1693"/>
      <c r="L637" s="1693"/>
      <c r="M637" s="1693"/>
      <c r="N637" s="1694"/>
      <c r="O637" s="1095"/>
      <c r="P637" s="1050"/>
      <c r="Q637" s="1050"/>
      <c r="R637" s="1050"/>
      <c r="S637" s="1692"/>
      <c r="T637" s="1693"/>
      <c r="U637" s="1693"/>
      <c r="V637" s="1693"/>
      <c r="W637" s="1694"/>
      <c r="X637" s="111"/>
    </row>
    <row r="638" spans="1:24">
      <c r="A638" s="1683"/>
      <c r="B638" s="1684"/>
      <c r="C638" s="1684"/>
      <c r="D638" s="1684"/>
      <c r="E638" s="1685"/>
      <c r="F638" s="1095"/>
      <c r="G638" s="1050"/>
      <c r="H638" s="1050"/>
      <c r="I638" s="1050"/>
      <c r="J638" s="1683"/>
      <c r="K638" s="1684"/>
      <c r="L638" s="1684"/>
      <c r="M638" s="1684"/>
      <c r="N638" s="1685"/>
      <c r="O638" s="1095"/>
      <c r="P638" s="1050"/>
      <c r="Q638" s="1050"/>
      <c r="R638" s="1050"/>
      <c r="S638" s="1683"/>
      <c r="T638" s="1684"/>
      <c r="U638" s="1684"/>
      <c r="V638" s="1684"/>
      <c r="W638" s="1685"/>
      <c r="X638" s="111"/>
    </row>
    <row r="639" spans="1:24">
      <c r="A639" s="1683"/>
      <c r="B639" s="1684"/>
      <c r="C639" s="1684"/>
      <c r="D639" s="1684"/>
      <c r="E639" s="1685"/>
      <c r="F639" s="1095"/>
      <c r="G639" s="1050"/>
      <c r="H639" s="1050"/>
      <c r="I639" s="1050"/>
      <c r="J639" s="1683"/>
      <c r="K639" s="1684"/>
      <c r="L639" s="1684"/>
      <c r="M639" s="1684"/>
      <c r="N639" s="1685"/>
      <c r="O639" s="1095"/>
      <c r="P639" s="1050"/>
      <c r="Q639" s="1050"/>
      <c r="R639" s="1050"/>
      <c r="S639" s="1683"/>
      <c r="T639" s="1684"/>
      <c r="U639" s="1684"/>
      <c r="V639" s="1684"/>
      <c r="W639" s="1685"/>
      <c r="X639" s="111"/>
    </row>
    <row r="640" spans="1:24">
      <c r="A640" s="1686"/>
      <c r="B640" s="1687"/>
      <c r="C640" s="1687"/>
      <c r="D640" s="1687"/>
      <c r="E640" s="1688"/>
      <c r="F640" s="1095"/>
      <c r="G640" s="1050"/>
      <c r="H640" s="1050"/>
      <c r="I640" s="1050"/>
      <c r="J640" s="1686"/>
      <c r="K640" s="1687"/>
      <c r="L640" s="1687"/>
      <c r="M640" s="1687"/>
      <c r="N640" s="1688"/>
      <c r="O640" s="1095"/>
      <c r="P640" s="1050"/>
      <c r="Q640" s="1050"/>
      <c r="R640" s="1050"/>
      <c r="S640" s="1686"/>
      <c r="T640" s="1687"/>
      <c r="U640" s="1687"/>
      <c r="V640" s="1687"/>
      <c r="W640" s="1688"/>
      <c r="X640" s="111"/>
    </row>
    <row r="641" spans="1:27">
      <c r="X641" s="111"/>
    </row>
    <row r="642" spans="1:27">
      <c r="A642" s="1043" t="s">
        <v>8136</v>
      </c>
      <c r="B642" s="1682">
        <f>'IMPORT Wksht'!$F63</f>
        <v>0</v>
      </c>
      <c r="C642" s="1682"/>
      <c r="D642" s="1682"/>
      <c r="E642" s="1044" t="s">
        <v>8137</v>
      </c>
      <c r="F642" s="1045"/>
      <c r="G642" s="1046" t="e">
        <f>C645*C647*C649/1728/B646</f>
        <v>#DIV/0!</v>
      </c>
      <c r="H642" s="1047" t="e">
        <f>VLOOKUP(CONCATENATE(B647,"40H"),frghtnew,8,0)</f>
        <v>#N/A</v>
      </c>
      <c r="I642" s="1048" t="e">
        <f>'IMPORT Wksht'!#REF!</f>
        <v>#REF!</v>
      </c>
      <c r="J642" s="1043" t="s">
        <v>8136</v>
      </c>
      <c r="K642" s="1682">
        <f>'IMPORT Wksht'!$F64</f>
        <v>0</v>
      </c>
      <c r="L642" s="1682"/>
      <c r="M642" s="1682"/>
      <c r="N642" s="1044" t="s">
        <v>8137</v>
      </c>
      <c r="O642" s="1045"/>
      <c r="P642" s="1046" t="e">
        <f>L645*L647*L649/1728/K646</f>
        <v>#DIV/0!</v>
      </c>
      <c r="Q642" s="1047" t="e">
        <f>VLOOKUP(CONCATENATE(K647,"40H"),frghtnew,8,0)</f>
        <v>#N/A</v>
      </c>
      <c r="R642" s="1048" t="e">
        <f>'IMPORT Wksht'!#REF!</f>
        <v>#REF!</v>
      </c>
      <c r="S642" s="1043" t="s">
        <v>8136</v>
      </c>
      <c r="T642" s="1682">
        <f>'IMPORT Wksht'!$F65</f>
        <v>0</v>
      </c>
      <c r="U642" s="1682"/>
      <c r="V642" s="1682"/>
      <c r="W642" s="1044" t="s">
        <v>8137</v>
      </c>
      <c r="X642" s="1049"/>
      <c r="Y642" s="1050" t="e">
        <f>U645*U647*U649/1728/T646</f>
        <v>#DIV/0!</v>
      </c>
      <c r="Z642" s="1051" t="e">
        <f>VLOOKUP(CONCATENATE(T647,"40H"),frghtnew,8,0)</f>
        <v>#N/A</v>
      </c>
      <c r="AA642" s="1052">
        <f>'IMPORT Wksht'!$AE65</f>
        <v>0</v>
      </c>
    </row>
    <row r="643" spans="1:27">
      <c r="A643" s="1053" t="s">
        <v>8138</v>
      </c>
      <c r="B643" s="1054">
        <f>'IMPORT Wksht'!$D$5</f>
        <v>0</v>
      </c>
      <c r="C643" s="1698">
        <f>'IMPORT Wksht'!$D$6</f>
        <v>0</v>
      </c>
      <c r="D643" s="1698"/>
      <c r="E643" s="1055">
        <f>IFERROR(G642*H642+E645*B648+E645*I642+I643*1/B646,0)</f>
        <v>0</v>
      </c>
      <c r="F643" s="1056"/>
      <c r="G643" s="494" t="s">
        <v>8139</v>
      </c>
      <c r="H643" s="494" t="s">
        <v>8140</v>
      </c>
      <c r="I643" s="1057">
        <v>1.05</v>
      </c>
      <c r="J643" s="1053" t="s">
        <v>8138</v>
      </c>
      <c r="K643" s="1054">
        <f>'IMPORT Wksht'!$D$5</f>
        <v>0</v>
      </c>
      <c r="L643" s="1698">
        <f>'IMPORT Wksht'!$D$6</f>
        <v>0</v>
      </c>
      <c r="M643" s="1698"/>
      <c r="N643" s="1055">
        <f>IFERROR(P642*Q642+N645*K648+N645*R642+R643*1/K646,0)</f>
        <v>0</v>
      </c>
      <c r="O643" s="1056"/>
      <c r="P643" s="494" t="s">
        <v>8139</v>
      </c>
      <c r="Q643" s="494" t="s">
        <v>8140</v>
      </c>
      <c r="R643" s="1057">
        <v>1.05</v>
      </c>
      <c r="S643" s="1053" t="s">
        <v>8138</v>
      </c>
      <c r="T643" s="1054">
        <f>'IMPORT Wksht'!$D$5</f>
        <v>0</v>
      </c>
      <c r="U643" s="1698">
        <f>'IMPORT Wksht'!$D$6</f>
        <v>0</v>
      </c>
      <c r="V643" s="1698"/>
      <c r="W643" s="1055">
        <f>IFERROR(Y642*Z642+W645*T648+W645*AA642+AA643*1/T646,0)</f>
        <v>0</v>
      </c>
      <c r="X643" s="1049"/>
      <c r="Y643" s="1058" t="s">
        <v>8139</v>
      </c>
      <c r="Z643" s="1058" t="s">
        <v>8140</v>
      </c>
      <c r="AA643" s="1059">
        <v>1.05</v>
      </c>
    </row>
    <row r="644" spans="1:27">
      <c r="A644" s="1053" t="s">
        <v>8141</v>
      </c>
      <c r="B644" s="1060">
        <f>'IMPORT Wksht'!$E63</f>
        <v>0</v>
      </c>
      <c r="C644" s="1061" t="s">
        <v>8142</v>
      </c>
      <c r="D644" s="1062" t="s">
        <v>8143</v>
      </c>
      <c r="E644" s="1063">
        <f>'IMPORT Wksht'!$K63</f>
        <v>0</v>
      </c>
      <c r="F644" s="1056"/>
      <c r="G644" s="1064" t="s">
        <v>8144</v>
      </c>
      <c r="H644" s="1064" t="s">
        <v>8145</v>
      </c>
      <c r="I644" s="447"/>
      <c r="J644" s="1053" t="s">
        <v>8141</v>
      </c>
      <c r="K644" s="1060">
        <f>'IMPORT Wksht'!$E64</f>
        <v>0</v>
      </c>
      <c r="L644" s="1061" t="s">
        <v>8142</v>
      </c>
      <c r="M644" s="1062" t="s">
        <v>8143</v>
      </c>
      <c r="N644" s="1063">
        <f>'IMPORT Wksht'!$K64</f>
        <v>0</v>
      </c>
      <c r="O644" s="1056"/>
      <c r="P644" s="1064" t="s">
        <v>8144</v>
      </c>
      <c r="Q644" s="1064" t="s">
        <v>8145</v>
      </c>
      <c r="S644" s="1053" t="s">
        <v>8141</v>
      </c>
      <c r="T644" s="1060">
        <f>'IMPORT Wksht'!$E65</f>
        <v>0</v>
      </c>
      <c r="U644" s="1061" t="s">
        <v>8142</v>
      </c>
      <c r="V644" s="1062" t="s">
        <v>8143</v>
      </c>
      <c r="W644" s="1063">
        <f>'IMPORT Wksht'!$K65</f>
        <v>0</v>
      </c>
      <c r="X644" s="1049"/>
      <c r="Y644" s="1065" t="s">
        <v>8144</v>
      </c>
      <c r="Z644" s="1065" t="s">
        <v>8145</v>
      </c>
      <c r="AA644" s="111"/>
    </row>
    <row r="645" spans="1:27">
      <c r="A645" s="1066" t="s">
        <v>8146</v>
      </c>
      <c r="B645" s="1067">
        <f>'IMPORT Wksht'!$N63</f>
        <v>0</v>
      </c>
      <c r="C645" s="1068">
        <f>'IMPORT Wksht'!$BA63</f>
        <v>0</v>
      </c>
      <c r="D645" s="1062" t="s">
        <v>8147</v>
      </c>
      <c r="E645" s="1069">
        <f>'IMPORT Wksht'!$X63</f>
        <v>0</v>
      </c>
      <c r="F645" s="1056"/>
      <c r="G645" s="1070" t="e">
        <f>G646-(E643*(1-(B648+I642)))</f>
        <v>#REF!</v>
      </c>
      <c r="H645" s="1071">
        <f>E645</f>
        <v>0</v>
      </c>
      <c r="I645" s="1072" t="e">
        <f>G642*H642+H645*B648+H645*I642+I643*1/B646</f>
        <v>#DIV/0!</v>
      </c>
      <c r="J645" s="1066" t="s">
        <v>8146</v>
      </c>
      <c r="K645" s="1067">
        <f>'IMPORT Wksht'!$N64</f>
        <v>0</v>
      </c>
      <c r="L645" s="1068">
        <f>'IMPORT Wksht'!$BA64</f>
        <v>0</v>
      </c>
      <c r="M645" s="1062" t="s">
        <v>8147</v>
      </c>
      <c r="N645" s="1069">
        <f>'IMPORT Wksht'!$X64</f>
        <v>0</v>
      </c>
      <c r="O645" s="1056"/>
      <c r="P645" s="1070" t="e">
        <f>P646-(N643*(1-(K648+R642)))</f>
        <v>#REF!</v>
      </c>
      <c r="Q645" s="1071">
        <f>N645</f>
        <v>0</v>
      </c>
      <c r="R645" s="1072" t="e">
        <f>P642*Q642+Q645*K648+Q645*R642+R643*1/K646</f>
        <v>#DIV/0!</v>
      </c>
      <c r="S645" s="1066" t="s">
        <v>8146</v>
      </c>
      <c r="T645" s="1067">
        <f>'IMPORT Wksht'!$N65</f>
        <v>0</v>
      </c>
      <c r="U645" s="1068">
        <f>'IMPORT Wksht'!$BA65</f>
        <v>0</v>
      </c>
      <c r="V645" s="1062" t="s">
        <v>8147</v>
      </c>
      <c r="W645" s="1069">
        <f>'IMPORT Wksht'!$X65</f>
        <v>0</v>
      </c>
      <c r="X645" s="1049"/>
      <c r="Y645" s="1073">
        <f>Y646-(W643*(1-(T648+AA642)))</f>
        <v>0</v>
      </c>
      <c r="Z645" s="1074">
        <f>W645</f>
        <v>0</v>
      </c>
      <c r="AA645" s="1075" t="e">
        <f>Y642*Z642+Z645*T648+Z645*AA642+AA643*1/T646</f>
        <v>#DIV/0!</v>
      </c>
    </row>
    <row r="646" spans="1:27">
      <c r="A646" s="1066" t="s">
        <v>8148</v>
      </c>
      <c r="B646" s="1067">
        <f>'IMPORT Wksht'!$O63</f>
        <v>0</v>
      </c>
      <c r="C646" s="1061" t="s">
        <v>8149</v>
      </c>
      <c r="D646" s="1062" t="s">
        <v>8150</v>
      </c>
      <c r="E646" s="1069">
        <f>'IMPORT Wksht'!$AM$63</f>
        <v>0</v>
      </c>
      <c r="F646" s="1056"/>
      <c r="G646" s="1057">
        <f>G647*(1-G649)</f>
        <v>0</v>
      </c>
      <c r="H646" s="1057" t="e">
        <f>H645+I645</f>
        <v>#DIV/0!</v>
      </c>
      <c r="I646" s="1076" t="s">
        <v>8151</v>
      </c>
      <c r="J646" s="1066" t="s">
        <v>8148</v>
      </c>
      <c r="K646" s="1067">
        <f>'IMPORT Wksht'!$O64</f>
        <v>0</v>
      </c>
      <c r="L646" s="1061" t="s">
        <v>8149</v>
      </c>
      <c r="M646" s="1062" t="s">
        <v>8150</v>
      </c>
      <c r="N646" s="1069">
        <f>'IMPORT Wksht'!$AM$64</f>
        <v>0</v>
      </c>
      <c r="O646" s="1056"/>
      <c r="P646" s="1057">
        <f>P647*(1-P649)</f>
        <v>0</v>
      </c>
      <c r="Q646" s="1057" t="e">
        <f>Q645+R645</f>
        <v>#DIV/0!</v>
      </c>
      <c r="R646" s="1076" t="s">
        <v>8151</v>
      </c>
      <c r="S646" s="1066" t="s">
        <v>8148</v>
      </c>
      <c r="T646" s="1067">
        <f>'IMPORT Wksht'!$O65</f>
        <v>0</v>
      </c>
      <c r="U646" s="1061" t="s">
        <v>8149</v>
      </c>
      <c r="V646" s="1062" t="s">
        <v>8150</v>
      </c>
      <c r="W646" s="1069">
        <f>'IMPORT Wksht'!$AM$65</f>
        <v>0</v>
      </c>
      <c r="X646" s="1049"/>
      <c r="Y646" s="1059">
        <f>Y647*(1-Y649)</f>
        <v>0</v>
      </c>
      <c r="Z646" s="1059" t="e">
        <f>Z645+AA645</f>
        <v>#DIV/0!</v>
      </c>
      <c r="AA646" s="1077" t="s">
        <v>8151</v>
      </c>
    </row>
    <row r="647" spans="1:27">
      <c r="A647" s="1053" t="s">
        <v>8152</v>
      </c>
      <c r="B647" s="1078">
        <f>'IMPORT Wksht'!$T63</f>
        <v>0</v>
      </c>
      <c r="C647" s="1068">
        <f>'IMPORT Wksht'!$BB63</f>
        <v>0</v>
      </c>
      <c r="D647" s="1062" t="s">
        <v>8153</v>
      </c>
      <c r="E647" s="1069">
        <f>'IMPORT Wksht'!$AO63</f>
        <v>0</v>
      </c>
      <c r="F647" s="1056"/>
      <c r="G647" s="1071">
        <f>E647</f>
        <v>0</v>
      </c>
      <c r="H647" s="1070" t="e">
        <f>IF(I647="N",ROUND(H646/(1-H649),0)-0.01,ROUNDUP(H646/(1-H649),0)-0.01)</f>
        <v>#DIV/0!</v>
      </c>
      <c r="I647" s="504" t="s">
        <v>1578</v>
      </c>
      <c r="J647" s="1053" t="s">
        <v>8152</v>
      </c>
      <c r="K647" s="1078">
        <f>'IMPORT Wksht'!$T64</f>
        <v>0</v>
      </c>
      <c r="L647" s="1068">
        <f>'IMPORT Wksht'!$BB64</f>
        <v>0</v>
      </c>
      <c r="M647" s="1062" t="s">
        <v>8153</v>
      </c>
      <c r="N647" s="1069">
        <f>'IMPORT Wksht'!$AO64</f>
        <v>0</v>
      </c>
      <c r="O647" s="1056"/>
      <c r="P647" s="1079">
        <f>N647</f>
        <v>0</v>
      </c>
      <c r="Q647" s="1070" t="e">
        <f>IF(R647="N",ROUND(Q646/(1-Q649),0)-0.01,ROUNDUP(Q646/(1-Q649),0)-0.01)</f>
        <v>#DIV/0!</v>
      </c>
      <c r="R647" s="504" t="s">
        <v>1578</v>
      </c>
      <c r="S647" s="1053" t="s">
        <v>8152</v>
      </c>
      <c r="T647" s="1078">
        <f>'IMPORT Wksht'!$T65</f>
        <v>0</v>
      </c>
      <c r="U647" s="1068">
        <f>'IMPORT Wksht'!$BB65</f>
        <v>0</v>
      </c>
      <c r="V647" s="1062" t="s">
        <v>8153</v>
      </c>
      <c r="W647" s="1069">
        <f>'IMPORT Wksht'!$AO65</f>
        <v>0</v>
      </c>
      <c r="X647" s="1049"/>
      <c r="Y647" s="1080">
        <f>W647</f>
        <v>0</v>
      </c>
      <c r="Z647" s="1073" t="e">
        <f>IF(AA647="N",ROUND(Z646/(1-Z649),0)-0.01,ROUNDUP(Z646/(1-Z649),0)-0.01)</f>
        <v>#DIV/0!</v>
      </c>
      <c r="AA647" s="1081" t="s">
        <v>1578</v>
      </c>
    </row>
    <row r="648" spans="1:27">
      <c r="A648" s="1066" t="s">
        <v>8154</v>
      </c>
      <c r="B648" s="1082">
        <f>'IMPORT Wksht'!$AE63</f>
        <v>0</v>
      </c>
      <c r="C648" s="1061" t="s">
        <v>8155</v>
      </c>
      <c r="D648" s="1062" t="s">
        <v>8156</v>
      </c>
      <c r="E648" s="1069">
        <f>'IMPORT Wksht'!$AN63</f>
        <v>0</v>
      </c>
      <c r="F648" s="1056"/>
      <c r="J648" s="1066" t="s">
        <v>8154</v>
      </c>
      <c r="K648" s="1082">
        <f>'IMPORT Wksht'!$AE64</f>
        <v>0</v>
      </c>
      <c r="L648" s="1061" t="s">
        <v>8155</v>
      </c>
      <c r="M648" s="1062" t="s">
        <v>8156</v>
      </c>
      <c r="N648" s="1069">
        <f>'IMPORT Wksht'!$AN64</f>
        <v>0</v>
      </c>
      <c r="O648" s="1056"/>
      <c r="S648" s="1066" t="s">
        <v>8154</v>
      </c>
      <c r="T648" s="1082">
        <f>'IMPORT Wksht'!$AE65</f>
        <v>0</v>
      </c>
      <c r="U648" s="1061" t="s">
        <v>8155</v>
      </c>
      <c r="V648" s="1062" t="s">
        <v>8156</v>
      </c>
      <c r="W648" s="1069">
        <f>'IMPORT Wksht'!$AN65</f>
        <v>0</v>
      </c>
    </row>
    <row r="649" spans="1:27">
      <c r="A649" s="1066" t="s">
        <v>8157</v>
      </c>
      <c r="B649" s="1067">
        <f>'IMPORT Wksht'!$BP63</f>
        <v>0</v>
      </c>
      <c r="C649" s="1068">
        <f>'IMPORT Wksht'!$BC63</f>
        <v>0</v>
      </c>
      <c r="D649" s="1062" t="s">
        <v>8158</v>
      </c>
      <c r="E649" s="1083" t="str">
        <f>IFERROR((E647-E646)/E647,"")</f>
        <v/>
      </c>
      <c r="F649" s="1056"/>
      <c r="G649" s="1084">
        <v>0.62</v>
      </c>
      <c r="H649" s="1084">
        <v>0.62</v>
      </c>
      <c r="I649" s="447"/>
      <c r="J649" s="1066" t="s">
        <v>8157</v>
      </c>
      <c r="K649" s="1067">
        <f>'IMPORT Wksht'!$BP64</f>
        <v>0</v>
      </c>
      <c r="L649" s="1068">
        <f>'IMPORT Wksht'!$BC64</f>
        <v>0</v>
      </c>
      <c r="M649" s="1062" t="s">
        <v>8158</v>
      </c>
      <c r="N649" s="1083" t="str">
        <f>IFERROR((N647-N646)/N647,"")</f>
        <v/>
      </c>
      <c r="O649" s="1056"/>
      <c r="P649" s="1084">
        <v>0.62</v>
      </c>
      <c r="Q649" s="1084">
        <v>0.62</v>
      </c>
      <c r="S649" s="1066" t="s">
        <v>8157</v>
      </c>
      <c r="T649" s="1067">
        <f>'IMPORT Wksht'!$BP65</f>
        <v>0</v>
      </c>
      <c r="U649" s="1068">
        <f>'IMPORT Wksht'!$BC65</f>
        <v>0</v>
      </c>
      <c r="V649" s="1062" t="s">
        <v>8158</v>
      </c>
      <c r="W649" s="1083" t="str">
        <f>IFERROR((W647-W646)/W647,"")</f>
        <v/>
      </c>
      <c r="X649" s="1049"/>
      <c r="Y649" s="1085">
        <v>0.62</v>
      </c>
      <c r="Z649" s="1085">
        <v>0.62</v>
      </c>
      <c r="AA649" s="111"/>
    </row>
    <row r="650" spans="1:27">
      <c r="A650" s="1066" t="s">
        <v>8159</v>
      </c>
      <c r="B650" s="1054">
        <f>'IMPORT Wksht'!$BN63</f>
        <v>0</v>
      </c>
      <c r="C650" s="1054"/>
      <c r="D650" s="1062" t="s">
        <v>8160</v>
      </c>
      <c r="E650" s="1054">
        <f>'IMPORT Wksht'!$BM63</f>
        <v>0</v>
      </c>
      <c r="F650" s="1056"/>
      <c r="G650" s="1086"/>
      <c r="H650" s="537" t="e">
        <f>(H647-H646)/H647</f>
        <v>#DIV/0!</v>
      </c>
      <c r="I650" s="447"/>
      <c r="J650" s="1066" t="s">
        <v>8159</v>
      </c>
      <c r="K650" s="1054">
        <f>'IMPORT Wksht'!$BN64</f>
        <v>0</v>
      </c>
      <c r="L650" s="1054"/>
      <c r="M650" s="1062" t="s">
        <v>8160</v>
      </c>
      <c r="N650" s="1054">
        <f>'IMPORT Wksht'!$BM64</f>
        <v>0</v>
      </c>
      <c r="O650" s="1056"/>
      <c r="P650" s="926"/>
      <c r="Q650" s="537" t="e">
        <f>(Q647-Q646)/Q647</f>
        <v>#DIV/0!</v>
      </c>
      <c r="S650" s="1066" t="s">
        <v>8159</v>
      </c>
      <c r="T650" s="1054">
        <f>'IMPORT Wksht'!$BN65</f>
        <v>0</v>
      </c>
      <c r="U650" s="1054"/>
      <c r="V650" s="1062" t="s">
        <v>8160</v>
      </c>
      <c r="W650" s="1054">
        <f>'IMPORT Wksht'!$BM65</f>
        <v>0</v>
      </c>
      <c r="X650" s="1049"/>
      <c r="Y650" s="1087"/>
      <c r="Z650" s="1088" t="e">
        <f>(Z647-Z646)/Z647</f>
        <v>#DIV/0!</v>
      </c>
      <c r="AA650" s="111"/>
    </row>
    <row r="651" spans="1:27">
      <c r="A651" s="1695" t="s">
        <v>8161</v>
      </c>
      <c r="B651" s="1696"/>
      <c r="C651" s="1696"/>
      <c r="D651" s="1696"/>
      <c r="E651" s="1697"/>
      <c r="F651" s="1056"/>
      <c r="G651" s="1050"/>
      <c r="H651" s="1050"/>
      <c r="I651" s="1050"/>
      <c r="J651" s="1695" t="s">
        <v>8161</v>
      </c>
      <c r="K651" s="1696"/>
      <c r="L651" s="1696"/>
      <c r="M651" s="1696"/>
      <c r="N651" s="1697"/>
      <c r="O651" s="1056"/>
      <c r="P651" s="1050"/>
      <c r="Q651" s="1050"/>
      <c r="R651" s="1050"/>
      <c r="S651" s="1695" t="s">
        <v>8161</v>
      </c>
      <c r="T651" s="1696"/>
      <c r="U651" s="1696"/>
      <c r="V651" s="1696"/>
      <c r="W651" s="1697"/>
      <c r="X651" s="111"/>
    </row>
    <row r="652" spans="1:27">
      <c r="A652" s="1679" t="s">
        <v>8162</v>
      </c>
      <c r="B652" s="1680"/>
      <c r="C652" s="1680"/>
      <c r="D652" s="1680"/>
      <c r="E652" s="1681"/>
      <c r="F652" s="1089"/>
      <c r="G652" s="1090"/>
      <c r="H652" s="1090"/>
      <c r="I652" s="1090"/>
      <c r="J652" s="1679" t="s">
        <v>8162</v>
      </c>
      <c r="K652" s="1680"/>
      <c r="L652" s="1680"/>
      <c r="M652" s="1680"/>
      <c r="N652" s="1681"/>
      <c r="O652" s="1089"/>
      <c r="P652" s="1090"/>
      <c r="Q652" s="1090"/>
      <c r="R652" s="1090"/>
      <c r="S652" s="1679" t="s">
        <v>8162</v>
      </c>
      <c r="T652" s="1680"/>
      <c r="U652" s="1680"/>
      <c r="V652" s="1680"/>
      <c r="W652" s="1681"/>
      <c r="X652" s="111"/>
    </row>
    <row r="653" spans="1:27">
      <c r="A653" s="1091" t="str">
        <f>CONCATENATE("Line ",'IMPORT Wksht'!$A$63)</f>
        <v>Line 49</v>
      </c>
      <c r="B653" s="111"/>
      <c r="C653" s="111"/>
      <c r="D653" s="111"/>
      <c r="E653" s="111"/>
      <c r="F653" s="1092"/>
      <c r="G653" s="1093"/>
      <c r="H653" s="1050"/>
      <c r="I653" s="1050"/>
      <c r="J653" s="1091" t="str">
        <f>CONCATENATE("Line ",'IMPORT Wksht'!$A$64)</f>
        <v>Line 50</v>
      </c>
      <c r="K653" s="111"/>
      <c r="L653" s="111"/>
      <c r="M653" s="111"/>
      <c r="N653" s="111"/>
      <c r="O653" s="1092"/>
      <c r="P653" s="1093"/>
      <c r="Q653" s="1050"/>
      <c r="R653" s="1050"/>
      <c r="S653" s="1091" t="str">
        <f>CONCATENATE("Line ",'IMPORT Wksht'!$A$65)</f>
        <v>Line 51</v>
      </c>
      <c r="T653" s="111"/>
      <c r="U653" s="111"/>
      <c r="V653" s="111"/>
      <c r="W653" s="288"/>
      <c r="X653" s="111"/>
    </row>
    <row r="654" spans="1:27">
      <c r="A654" s="1091"/>
      <c r="B654" s="111"/>
      <c r="C654" s="111"/>
      <c r="D654" s="111"/>
      <c r="E654" s="111"/>
      <c r="F654" s="1092"/>
      <c r="G654" s="1093"/>
      <c r="H654" s="1050"/>
      <c r="I654" s="1050"/>
      <c r="J654" s="1091"/>
      <c r="K654" s="111"/>
      <c r="L654" s="111"/>
      <c r="M654" s="111"/>
      <c r="N654" s="111"/>
      <c r="O654" s="1092"/>
      <c r="P654" s="1093"/>
      <c r="Q654" s="1050"/>
      <c r="R654" s="1050"/>
      <c r="S654" s="1091"/>
      <c r="T654" s="111"/>
      <c r="U654" s="111"/>
      <c r="V654" s="111"/>
      <c r="W654" s="288"/>
      <c r="X654" s="111"/>
    </row>
    <row r="655" spans="1:27">
      <c r="A655" s="1091"/>
      <c r="B655" s="111"/>
      <c r="C655" s="111"/>
      <c r="D655" s="111"/>
      <c r="E655" s="111"/>
      <c r="F655" s="1092"/>
      <c r="G655" s="1093"/>
      <c r="H655" s="1050"/>
      <c r="I655" s="1050"/>
      <c r="J655" s="1091"/>
      <c r="K655" s="111"/>
      <c r="L655" s="111"/>
      <c r="M655" s="111"/>
      <c r="N655" s="111"/>
      <c r="O655" s="1092"/>
      <c r="P655" s="1093"/>
      <c r="Q655" s="1050"/>
      <c r="R655" s="1050"/>
      <c r="S655" s="1091"/>
      <c r="T655" s="111"/>
      <c r="U655" s="111"/>
      <c r="V655" s="111"/>
      <c r="W655" s="288"/>
      <c r="X655" s="111"/>
    </row>
    <row r="656" spans="1:27">
      <c r="A656" s="1091"/>
      <c r="B656" s="111"/>
      <c r="C656" s="111"/>
      <c r="D656" s="111"/>
      <c r="E656" s="111"/>
      <c r="F656" s="1092"/>
      <c r="G656" s="1093"/>
      <c r="H656" s="1050"/>
      <c r="I656" s="1050"/>
      <c r="J656" s="1091"/>
      <c r="K656" s="111"/>
      <c r="L656" s="111"/>
      <c r="M656" s="111"/>
      <c r="N656" s="111"/>
      <c r="O656" s="1092"/>
      <c r="P656" s="1093"/>
      <c r="Q656" s="1050"/>
      <c r="R656" s="1050"/>
      <c r="S656" s="1091"/>
      <c r="T656" s="111"/>
      <c r="U656" s="111"/>
      <c r="V656" s="111"/>
      <c r="W656" s="288"/>
      <c r="X656" s="111"/>
    </row>
    <row r="657" spans="1:24">
      <c r="A657" s="1091"/>
      <c r="B657" s="111"/>
      <c r="C657" s="111"/>
      <c r="D657" s="111"/>
      <c r="E657" s="111"/>
      <c r="F657" s="1092"/>
      <c r="G657" s="1093"/>
      <c r="H657" s="1050"/>
      <c r="I657" s="1050"/>
      <c r="J657" s="1091"/>
      <c r="K657" s="111"/>
      <c r="L657" s="111"/>
      <c r="M657" s="111"/>
      <c r="N657" s="111"/>
      <c r="O657" s="1092"/>
      <c r="P657" s="1093"/>
      <c r="Q657" s="1050"/>
      <c r="R657" s="1050"/>
      <c r="S657" s="1091"/>
      <c r="T657" s="111"/>
      <c r="U657" s="111"/>
      <c r="V657" s="111"/>
      <c r="W657" s="288"/>
      <c r="X657" s="111"/>
    </row>
    <row r="658" spans="1:24">
      <c r="A658" s="1091"/>
      <c r="B658" s="111"/>
      <c r="C658" s="111"/>
      <c r="D658" s="111"/>
      <c r="E658" s="111"/>
      <c r="F658" s="1092"/>
      <c r="G658" s="1093"/>
      <c r="H658" s="1050"/>
      <c r="I658" s="1050"/>
      <c r="J658" s="1091"/>
      <c r="K658" s="111"/>
      <c r="L658" s="111"/>
      <c r="M658" s="111"/>
      <c r="N658" s="111"/>
      <c r="O658" s="1092"/>
      <c r="P658" s="1093"/>
      <c r="Q658" s="1050"/>
      <c r="R658" s="1050"/>
      <c r="S658" s="1091"/>
      <c r="T658" s="111"/>
      <c r="U658" s="111"/>
      <c r="V658" s="111"/>
      <c r="W658" s="288"/>
      <c r="X658" s="111"/>
    </row>
    <row r="659" spans="1:24">
      <c r="A659" s="1091"/>
      <c r="B659" s="111"/>
      <c r="C659" s="111"/>
      <c r="D659" s="111"/>
      <c r="E659" s="111"/>
      <c r="F659" s="1092"/>
      <c r="G659" s="1093"/>
      <c r="H659" s="1050"/>
      <c r="I659" s="1050"/>
      <c r="J659" s="1091"/>
      <c r="K659" s="111"/>
      <c r="L659" s="111"/>
      <c r="M659" s="111"/>
      <c r="N659" s="111"/>
      <c r="O659" s="1092"/>
      <c r="P659" s="1093"/>
      <c r="Q659" s="1050"/>
      <c r="R659" s="1050"/>
      <c r="S659" s="1091"/>
      <c r="T659" s="111"/>
      <c r="U659" s="111"/>
      <c r="V659" s="111"/>
      <c r="W659" s="288"/>
      <c r="X659" s="111"/>
    </row>
    <row r="660" spans="1:24">
      <c r="A660" s="1091"/>
      <c r="B660" s="111"/>
      <c r="C660" s="111"/>
      <c r="D660" s="111"/>
      <c r="E660" s="111"/>
      <c r="F660" s="1092"/>
      <c r="G660" s="1093"/>
      <c r="H660" s="1050"/>
      <c r="I660" s="1050"/>
      <c r="J660" s="1091"/>
      <c r="K660" s="111"/>
      <c r="L660" s="111"/>
      <c r="M660" s="111"/>
      <c r="N660" s="111"/>
      <c r="O660" s="1092"/>
      <c r="P660" s="1093"/>
      <c r="Q660" s="1050"/>
      <c r="R660" s="1050"/>
      <c r="S660" s="1091"/>
      <c r="T660" s="111"/>
      <c r="U660" s="111"/>
      <c r="V660" s="111"/>
      <c r="W660" s="288"/>
      <c r="X660" s="111"/>
    </row>
    <row r="661" spans="1:24">
      <c r="A661" s="1091"/>
      <c r="B661" s="111"/>
      <c r="C661" s="111"/>
      <c r="D661" s="111"/>
      <c r="E661" s="111"/>
      <c r="F661" s="1092"/>
      <c r="G661" s="1093"/>
      <c r="H661" s="1050"/>
      <c r="I661" s="1050"/>
      <c r="J661" s="1091"/>
      <c r="K661" s="111"/>
      <c r="L661" s="111"/>
      <c r="M661" s="111"/>
      <c r="N661" s="111"/>
      <c r="O661" s="1092"/>
      <c r="P661" s="1093"/>
      <c r="Q661" s="1050"/>
      <c r="R661" s="1050"/>
      <c r="S661" s="1091"/>
      <c r="T661" s="111"/>
      <c r="U661" s="111"/>
      <c r="V661" s="111"/>
      <c r="W661" s="288"/>
      <c r="X661" s="111"/>
    </row>
    <row r="662" spans="1:24">
      <c r="A662" s="1091"/>
      <c r="B662" s="111"/>
      <c r="C662" s="111"/>
      <c r="D662" s="111"/>
      <c r="E662" s="111"/>
      <c r="F662" s="1092"/>
      <c r="G662" s="1093"/>
      <c r="H662" s="1050"/>
      <c r="I662" s="1050"/>
      <c r="J662" s="1091"/>
      <c r="K662" s="111"/>
      <c r="L662" s="111"/>
      <c r="M662" s="111"/>
      <c r="N662" s="111"/>
      <c r="O662" s="1092"/>
      <c r="P662" s="1093"/>
      <c r="Q662" s="1050"/>
      <c r="R662" s="1050"/>
      <c r="S662" s="1091"/>
      <c r="T662" s="111"/>
      <c r="U662" s="111"/>
      <c r="V662" s="111"/>
      <c r="W662" s="288"/>
      <c r="X662" s="111"/>
    </row>
    <row r="663" spans="1:24">
      <c r="A663" s="1091"/>
      <c r="B663" s="111"/>
      <c r="C663" s="111"/>
      <c r="D663" s="111"/>
      <c r="E663" s="111"/>
      <c r="F663" s="1092"/>
      <c r="G663" s="1093"/>
      <c r="H663" s="1050"/>
      <c r="I663" s="1050"/>
      <c r="J663" s="1091"/>
      <c r="K663" s="111"/>
      <c r="L663" s="111"/>
      <c r="M663" s="111"/>
      <c r="N663" s="111"/>
      <c r="O663" s="1092"/>
      <c r="P663" s="1093"/>
      <c r="Q663" s="1050"/>
      <c r="R663" s="1050"/>
      <c r="S663" s="1091"/>
      <c r="T663" s="111"/>
      <c r="U663" s="111"/>
      <c r="V663" s="111"/>
      <c r="W663" s="288"/>
      <c r="X663" s="111"/>
    </row>
    <row r="664" spans="1:24">
      <c r="A664" s="1091"/>
      <c r="B664" s="111"/>
      <c r="C664" s="111"/>
      <c r="D664" s="111"/>
      <c r="E664" s="111"/>
      <c r="F664" s="1092"/>
      <c r="G664" s="1093"/>
      <c r="H664" s="1050"/>
      <c r="I664" s="1050"/>
      <c r="J664" s="1091"/>
      <c r="K664" s="111"/>
      <c r="L664" s="111"/>
      <c r="M664" s="111"/>
      <c r="N664" s="111"/>
      <c r="O664" s="1092"/>
      <c r="P664" s="1093"/>
      <c r="Q664" s="1050"/>
      <c r="R664" s="1050"/>
      <c r="S664" s="1091"/>
      <c r="T664" s="111"/>
      <c r="U664" s="111"/>
      <c r="V664" s="111"/>
      <c r="W664" s="288"/>
      <c r="X664" s="111"/>
    </row>
    <row r="665" spans="1:24">
      <c r="A665" s="1091"/>
      <c r="B665" s="111"/>
      <c r="C665" s="111"/>
      <c r="D665" s="111"/>
      <c r="E665" s="111"/>
      <c r="F665" s="1092"/>
      <c r="G665" s="1093"/>
      <c r="H665" s="1050"/>
      <c r="I665" s="1050"/>
      <c r="J665" s="1091"/>
      <c r="K665" s="111"/>
      <c r="L665" s="111"/>
      <c r="M665" s="111"/>
      <c r="N665" s="111"/>
      <c r="O665" s="1092"/>
      <c r="P665" s="1093"/>
      <c r="Q665" s="1050"/>
      <c r="R665" s="1050"/>
      <c r="S665" s="1091"/>
      <c r="T665" s="111"/>
      <c r="U665" s="111"/>
      <c r="V665" s="111"/>
      <c r="W665" s="288"/>
      <c r="X665" s="111"/>
    </row>
    <row r="666" spans="1:24">
      <c r="A666" s="1091"/>
      <c r="B666" s="111"/>
      <c r="C666" s="111"/>
      <c r="D666" s="111"/>
      <c r="E666" s="111"/>
      <c r="F666" s="1092"/>
      <c r="G666" s="1093"/>
      <c r="H666" s="1050"/>
      <c r="I666" s="1050"/>
      <c r="J666" s="1091"/>
      <c r="K666" s="111"/>
      <c r="L666" s="111"/>
      <c r="M666" s="111"/>
      <c r="N666" s="111"/>
      <c r="O666" s="1092"/>
      <c r="P666" s="1093"/>
      <c r="Q666" s="1050"/>
      <c r="R666" s="1050"/>
      <c r="S666" s="1091"/>
      <c r="T666" s="111"/>
      <c r="U666" s="111"/>
      <c r="V666" s="111"/>
      <c r="W666" s="288"/>
      <c r="X666" s="111"/>
    </row>
    <row r="667" spans="1:24">
      <c r="A667" s="1091"/>
      <c r="B667" s="111"/>
      <c r="C667" s="111"/>
      <c r="D667" s="111"/>
      <c r="E667" s="111"/>
      <c r="F667" s="1092"/>
      <c r="G667" s="1093"/>
      <c r="H667" s="1050"/>
      <c r="I667" s="1050"/>
      <c r="J667" s="1091"/>
      <c r="K667" s="111"/>
      <c r="L667" s="111"/>
      <c r="M667" s="111"/>
      <c r="N667" s="111"/>
      <c r="O667" s="1092"/>
      <c r="P667" s="1093"/>
      <c r="Q667" s="1050"/>
      <c r="R667" s="1050"/>
      <c r="S667" s="1091"/>
      <c r="T667" s="111"/>
      <c r="U667" s="111"/>
      <c r="V667" s="111"/>
      <c r="W667" s="288"/>
      <c r="X667" s="111"/>
    </row>
    <row r="668" spans="1:24">
      <c r="A668" s="1091"/>
      <c r="B668" s="111"/>
      <c r="C668" s="111"/>
      <c r="D668" s="111"/>
      <c r="E668" s="111"/>
      <c r="F668" s="1092"/>
      <c r="G668" s="1093"/>
      <c r="H668" s="1050"/>
      <c r="I668" s="1050"/>
      <c r="J668" s="1091"/>
      <c r="K668" s="111"/>
      <c r="L668" s="111"/>
      <c r="M668" s="111"/>
      <c r="N668" s="111"/>
      <c r="O668" s="1092"/>
      <c r="P668" s="1093"/>
      <c r="Q668" s="1050"/>
      <c r="R668" s="1050"/>
      <c r="S668" s="1091"/>
      <c r="T668" s="111"/>
      <c r="U668" s="111"/>
      <c r="V668" s="111"/>
      <c r="W668" s="288"/>
      <c r="X668" s="111"/>
    </row>
    <row r="669" spans="1:24">
      <c r="A669" s="1091"/>
      <c r="B669" s="111"/>
      <c r="C669" s="111"/>
      <c r="D669" s="111"/>
      <c r="E669" s="111"/>
      <c r="F669" s="1092"/>
      <c r="G669" s="1093"/>
      <c r="H669" s="1050"/>
      <c r="I669" s="1050"/>
      <c r="J669" s="1091"/>
      <c r="K669" s="111"/>
      <c r="L669" s="111"/>
      <c r="M669" s="111"/>
      <c r="N669" s="111"/>
      <c r="O669" s="1092"/>
      <c r="P669" s="1093"/>
      <c r="Q669" s="1050"/>
      <c r="R669" s="1050"/>
      <c r="S669" s="1091"/>
      <c r="T669" s="111"/>
      <c r="U669" s="111"/>
      <c r="V669" s="111"/>
      <c r="W669" s="288"/>
      <c r="X669" s="111"/>
    </row>
    <row r="670" spans="1:24">
      <c r="A670" s="1091"/>
      <c r="B670" s="111"/>
      <c r="C670" s="111"/>
      <c r="D670" s="111"/>
      <c r="E670" s="111"/>
      <c r="F670" s="1092"/>
      <c r="G670" s="1093"/>
      <c r="H670" s="1050"/>
      <c r="I670" s="1050"/>
      <c r="J670" s="1091"/>
      <c r="K670" s="111"/>
      <c r="L670" s="111"/>
      <c r="M670" s="111"/>
      <c r="N670" s="111"/>
      <c r="O670" s="1092"/>
      <c r="P670" s="1093"/>
      <c r="Q670" s="1050"/>
      <c r="R670" s="1050"/>
      <c r="S670" s="1091"/>
      <c r="T670" s="111"/>
      <c r="U670" s="111"/>
      <c r="V670" s="111"/>
      <c r="W670" s="288"/>
      <c r="X670" s="111"/>
    </row>
    <row r="671" spans="1:24">
      <c r="A671" s="1091"/>
      <c r="B671" s="111"/>
      <c r="C671" s="111"/>
      <c r="D671" s="111"/>
      <c r="E671" s="111"/>
      <c r="F671" s="1092"/>
      <c r="G671" s="1093"/>
      <c r="H671" s="1050"/>
      <c r="I671" s="1050"/>
      <c r="J671" s="1091"/>
      <c r="K671" s="111"/>
      <c r="L671" s="111"/>
      <c r="M671" s="111"/>
      <c r="N671" s="111"/>
      <c r="O671" s="1092"/>
      <c r="P671" s="1093"/>
      <c r="Q671" s="1050"/>
      <c r="R671" s="1050"/>
      <c r="S671" s="1091"/>
      <c r="T671" s="111"/>
      <c r="U671" s="111"/>
      <c r="V671" s="111"/>
      <c r="W671" s="288"/>
      <c r="X671" s="111"/>
    </row>
    <row r="672" spans="1:24">
      <c r="A672" s="1091"/>
      <c r="B672" s="111"/>
      <c r="C672" s="111"/>
      <c r="D672" s="111"/>
      <c r="E672" s="111"/>
      <c r="F672" s="1092"/>
      <c r="G672" s="1093"/>
      <c r="H672" s="1050"/>
      <c r="I672" s="1050"/>
      <c r="J672" s="1091"/>
      <c r="K672" s="111"/>
      <c r="L672" s="111"/>
      <c r="M672" s="111"/>
      <c r="N672" s="111"/>
      <c r="O672" s="1092"/>
      <c r="P672" s="1093"/>
      <c r="Q672" s="1050"/>
      <c r="R672" s="1050"/>
      <c r="S672" s="1091"/>
      <c r="T672" s="111"/>
      <c r="U672" s="111"/>
      <c r="V672" s="111"/>
      <c r="W672" s="288"/>
      <c r="X672" s="111"/>
    </row>
    <row r="673" spans="1:27">
      <c r="A673" s="1091"/>
      <c r="B673" s="111"/>
      <c r="C673" s="111"/>
      <c r="D673" s="111"/>
      <c r="E673" s="111"/>
      <c r="F673" s="1092"/>
      <c r="G673" s="1093"/>
      <c r="H673" s="1050"/>
      <c r="I673" s="1050"/>
      <c r="J673" s="1091"/>
      <c r="K673" s="111"/>
      <c r="L673" s="111"/>
      <c r="M673" s="111"/>
      <c r="N673" s="111"/>
      <c r="O673" s="1092"/>
      <c r="P673" s="1093"/>
      <c r="Q673" s="1050"/>
      <c r="R673" s="1050"/>
      <c r="S673" s="1091"/>
      <c r="T673" s="111"/>
      <c r="U673" s="111"/>
      <c r="V673" s="111"/>
      <c r="W673" s="288"/>
      <c r="X673" s="111"/>
    </row>
    <row r="674" spans="1:27">
      <c r="A674" s="1091"/>
      <c r="B674" s="111"/>
      <c r="C674" s="111"/>
      <c r="D674" s="111"/>
      <c r="E674" s="111"/>
      <c r="F674" s="1094"/>
      <c r="G674" s="1093"/>
      <c r="H674" s="1050"/>
      <c r="I674" s="1050"/>
      <c r="J674" s="1091"/>
      <c r="K674" s="111"/>
      <c r="L674" s="111"/>
      <c r="M674" s="111"/>
      <c r="N674" s="111"/>
      <c r="O674" s="1094"/>
      <c r="P674" s="1093"/>
      <c r="Q674" s="1050"/>
      <c r="R674" s="1050"/>
      <c r="S674" s="1091"/>
      <c r="T674" s="111"/>
      <c r="U674" s="111"/>
      <c r="V674" s="111"/>
      <c r="W674" s="288"/>
      <c r="X674" s="111"/>
    </row>
    <row r="675" spans="1:27">
      <c r="A675" s="1091"/>
      <c r="B675" s="111"/>
      <c r="C675" s="111"/>
      <c r="D675" s="111"/>
      <c r="E675" s="111"/>
      <c r="F675" s="1095"/>
      <c r="G675" s="1050"/>
      <c r="H675" s="1050"/>
      <c r="I675" s="1050"/>
      <c r="J675" s="1091"/>
      <c r="K675" s="111"/>
      <c r="L675" s="111"/>
      <c r="M675" s="111"/>
      <c r="N675" s="111"/>
      <c r="O675" s="1095"/>
      <c r="P675" s="1050"/>
      <c r="Q675" s="1050"/>
      <c r="R675" s="1050"/>
      <c r="S675" s="1091"/>
      <c r="T675" s="111"/>
      <c r="U675" s="111"/>
      <c r="V675" s="111"/>
      <c r="W675" s="288"/>
      <c r="X675" s="111"/>
    </row>
    <row r="676" spans="1:27">
      <c r="A676" s="1689" t="s">
        <v>8163</v>
      </c>
      <c r="B676" s="1690"/>
      <c r="C676" s="1690"/>
      <c r="D676" s="1690"/>
      <c r="E676" s="1691"/>
      <c r="F676" s="1095"/>
      <c r="G676" s="1050"/>
      <c r="H676" s="1050"/>
      <c r="I676" s="1050"/>
      <c r="J676" s="1689" t="s">
        <v>8163</v>
      </c>
      <c r="K676" s="1690"/>
      <c r="L676" s="1690"/>
      <c r="M676" s="1690"/>
      <c r="N676" s="1691"/>
      <c r="O676" s="1095"/>
      <c r="P676" s="1050"/>
      <c r="Q676" s="1050"/>
      <c r="R676" s="1050"/>
      <c r="S676" s="1689" t="s">
        <v>8163</v>
      </c>
      <c r="T676" s="1690"/>
      <c r="U676" s="1690"/>
      <c r="V676" s="1690"/>
      <c r="W676" s="1691"/>
      <c r="X676" s="111"/>
    </row>
    <row r="677" spans="1:27">
      <c r="A677" s="1692"/>
      <c r="B677" s="1693"/>
      <c r="C677" s="1693"/>
      <c r="D677" s="1693"/>
      <c r="E677" s="1694"/>
      <c r="F677" s="1095"/>
      <c r="G677" s="1050"/>
      <c r="H677" s="1050"/>
      <c r="I677" s="1050"/>
      <c r="J677" s="1692"/>
      <c r="K677" s="1693"/>
      <c r="L677" s="1693"/>
      <c r="M677" s="1693"/>
      <c r="N677" s="1694"/>
      <c r="O677" s="1095"/>
      <c r="P677" s="1050"/>
      <c r="Q677" s="1050"/>
      <c r="R677" s="1050"/>
      <c r="S677" s="1692"/>
      <c r="T677" s="1693"/>
      <c r="U677" s="1693"/>
      <c r="V677" s="1693"/>
      <c r="W677" s="1694"/>
      <c r="X677" s="111"/>
    </row>
    <row r="678" spans="1:27">
      <c r="A678" s="1683"/>
      <c r="B678" s="1684"/>
      <c r="C678" s="1684"/>
      <c r="D678" s="1684"/>
      <c r="E678" s="1685"/>
      <c r="F678" s="1095"/>
      <c r="G678" s="1050"/>
      <c r="H678" s="1050"/>
      <c r="I678" s="1050"/>
      <c r="J678" s="1683"/>
      <c r="K678" s="1684"/>
      <c r="L678" s="1684"/>
      <c r="M678" s="1684"/>
      <c r="N678" s="1685"/>
      <c r="O678" s="1095"/>
      <c r="P678" s="1050"/>
      <c r="Q678" s="1050"/>
      <c r="R678" s="1050"/>
      <c r="S678" s="1683"/>
      <c r="T678" s="1684"/>
      <c r="U678" s="1684"/>
      <c r="V678" s="1684"/>
      <c r="W678" s="1685"/>
      <c r="X678" s="111"/>
    </row>
    <row r="679" spans="1:27">
      <c r="A679" s="1683"/>
      <c r="B679" s="1684"/>
      <c r="C679" s="1684"/>
      <c r="D679" s="1684"/>
      <c r="E679" s="1685"/>
      <c r="F679" s="1095"/>
      <c r="G679" s="1050"/>
      <c r="H679" s="1050"/>
      <c r="I679" s="1050"/>
      <c r="J679" s="1683"/>
      <c r="K679" s="1684"/>
      <c r="L679" s="1684"/>
      <c r="M679" s="1684"/>
      <c r="N679" s="1685"/>
      <c r="O679" s="1095"/>
      <c r="P679" s="1050"/>
      <c r="Q679" s="1050"/>
      <c r="R679" s="1050"/>
      <c r="S679" s="1683"/>
      <c r="T679" s="1684"/>
      <c r="U679" s="1684"/>
      <c r="V679" s="1684"/>
      <c r="W679" s="1685"/>
      <c r="X679" s="111"/>
    </row>
    <row r="680" spans="1:27">
      <c r="A680" s="1686"/>
      <c r="B680" s="1687"/>
      <c r="C680" s="1687"/>
      <c r="D680" s="1687"/>
      <c r="E680" s="1688"/>
      <c r="F680" s="1095"/>
      <c r="G680" s="1050"/>
      <c r="H680" s="1050"/>
      <c r="I680" s="1050"/>
      <c r="J680" s="1686"/>
      <c r="K680" s="1687"/>
      <c r="L680" s="1687"/>
      <c r="M680" s="1687"/>
      <c r="N680" s="1688"/>
      <c r="O680" s="1095"/>
      <c r="P680" s="1050"/>
      <c r="Q680" s="1050"/>
      <c r="R680" s="1050"/>
      <c r="S680" s="1686"/>
      <c r="T680" s="1687"/>
      <c r="U680" s="1687"/>
      <c r="V680" s="1687"/>
      <c r="W680" s="1688"/>
      <c r="X680" s="111"/>
    </row>
    <row r="681" spans="1:27">
      <c r="X681" s="111"/>
    </row>
    <row r="682" spans="1:27">
      <c r="A682" s="1043" t="s">
        <v>8136</v>
      </c>
      <c r="B682" s="1682">
        <f>'IMPORT Wksht'!$F66</f>
        <v>0</v>
      </c>
      <c r="C682" s="1682"/>
      <c r="D682" s="1682"/>
      <c r="E682" s="1044" t="s">
        <v>8137</v>
      </c>
      <c r="F682" s="1045"/>
      <c r="G682" s="1046" t="e">
        <f>C685*C687*C689/1728/B686</f>
        <v>#DIV/0!</v>
      </c>
      <c r="H682" s="1047" t="e">
        <f>VLOOKUP(CONCATENATE(B687,"40H"),frghtnew,8,0)</f>
        <v>#N/A</v>
      </c>
      <c r="I682" s="1048" t="e">
        <f>'IMPORT Wksht'!#REF!</f>
        <v>#REF!</v>
      </c>
      <c r="J682" s="1043" t="s">
        <v>8136</v>
      </c>
      <c r="K682" s="1682">
        <f>'IMPORT Wksht'!$F67</f>
        <v>0</v>
      </c>
      <c r="L682" s="1682"/>
      <c r="M682" s="1682"/>
      <c r="N682" s="1044" t="s">
        <v>8137</v>
      </c>
      <c r="O682" s="1045"/>
      <c r="P682" s="1046" t="e">
        <f>L685*L687*L689/1728/K686</f>
        <v>#DIV/0!</v>
      </c>
      <c r="Q682" s="1047" t="e">
        <f>VLOOKUP(CONCATENATE(K687,"40H"),frghtnew,8,0)</f>
        <v>#N/A</v>
      </c>
      <c r="R682" s="1048" t="e">
        <f>'IMPORT Wksht'!#REF!</f>
        <v>#REF!</v>
      </c>
      <c r="S682" s="1043" t="s">
        <v>8136</v>
      </c>
      <c r="T682" s="1682">
        <f>'IMPORT Wksht'!$F68</f>
        <v>0</v>
      </c>
      <c r="U682" s="1682"/>
      <c r="V682" s="1682"/>
      <c r="W682" s="1044" t="s">
        <v>8137</v>
      </c>
      <c r="X682" s="1049"/>
      <c r="Y682" s="1050" t="e">
        <f>U685*U687*U689/1728/T686</f>
        <v>#DIV/0!</v>
      </c>
      <c r="Z682" s="1051" t="e">
        <f>VLOOKUP(CONCATENATE(T687,"40H"),frghtnew,8,0)</f>
        <v>#N/A</v>
      </c>
      <c r="AA682" s="1052">
        <f>'IMPORT Wksht'!$AE68</f>
        <v>0</v>
      </c>
    </row>
    <row r="683" spans="1:27">
      <c r="A683" s="1053" t="s">
        <v>8138</v>
      </c>
      <c r="B683" s="1054">
        <f>'IMPORT Wksht'!$D$5</f>
        <v>0</v>
      </c>
      <c r="C683" s="1698">
        <f>'IMPORT Wksht'!$D$6</f>
        <v>0</v>
      </c>
      <c r="D683" s="1698"/>
      <c r="E683" s="1055">
        <f>IFERROR(G682*H682+E685*B688+E685*I682+I683*1/B686,0)</f>
        <v>0</v>
      </c>
      <c r="F683" s="1056"/>
      <c r="G683" s="494" t="s">
        <v>8139</v>
      </c>
      <c r="H683" s="494" t="s">
        <v>8140</v>
      </c>
      <c r="I683" s="1057">
        <v>1.05</v>
      </c>
      <c r="J683" s="1053" t="s">
        <v>8138</v>
      </c>
      <c r="K683" s="1054">
        <f>'IMPORT Wksht'!$D$5</f>
        <v>0</v>
      </c>
      <c r="L683" s="1698">
        <f>'IMPORT Wksht'!$D$6</f>
        <v>0</v>
      </c>
      <c r="M683" s="1698"/>
      <c r="N683" s="1055">
        <f>IFERROR(P682*Q682+N685*K688+N685*R682+R683*1/K686,0)</f>
        <v>0</v>
      </c>
      <c r="O683" s="1056"/>
      <c r="P683" s="494" t="s">
        <v>8139</v>
      </c>
      <c r="Q683" s="494" t="s">
        <v>8140</v>
      </c>
      <c r="R683" s="1057">
        <v>1.05</v>
      </c>
      <c r="S683" s="1053" t="s">
        <v>8138</v>
      </c>
      <c r="T683" s="1054">
        <f>'IMPORT Wksht'!$D$5</f>
        <v>0</v>
      </c>
      <c r="U683" s="1698">
        <f>'IMPORT Wksht'!$D$6</f>
        <v>0</v>
      </c>
      <c r="V683" s="1698"/>
      <c r="W683" s="1055">
        <f>IFERROR(Y682*Z682+W685*T688+W685*AA682+AA683*1/T686,0)</f>
        <v>0</v>
      </c>
      <c r="X683" s="1049"/>
      <c r="Y683" s="1058" t="s">
        <v>8139</v>
      </c>
      <c r="Z683" s="1058" t="s">
        <v>8140</v>
      </c>
      <c r="AA683" s="1059">
        <v>1.05</v>
      </c>
    </row>
    <row r="684" spans="1:27">
      <c r="A684" s="1053" t="s">
        <v>8141</v>
      </c>
      <c r="B684" s="1060">
        <f>'IMPORT Wksht'!$E66</f>
        <v>0</v>
      </c>
      <c r="C684" s="1061" t="s">
        <v>8142</v>
      </c>
      <c r="D684" s="1062" t="s">
        <v>8143</v>
      </c>
      <c r="E684" s="1063">
        <f>'IMPORT Wksht'!$K66</f>
        <v>0</v>
      </c>
      <c r="F684" s="1056"/>
      <c r="G684" s="1064" t="s">
        <v>8144</v>
      </c>
      <c r="H684" s="1064" t="s">
        <v>8145</v>
      </c>
      <c r="I684" s="447"/>
      <c r="J684" s="1053" t="s">
        <v>8141</v>
      </c>
      <c r="K684" s="1060">
        <f>'IMPORT Wksht'!$E67</f>
        <v>0</v>
      </c>
      <c r="L684" s="1061" t="s">
        <v>8142</v>
      </c>
      <c r="M684" s="1062" t="s">
        <v>8143</v>
      </c>
      <c r="N684" s="1063">
        <f>'IMPORT Wksht'!$K67</f>
        <v>0</v>
      </c>
      <c r="O684" s="1056"/>
      <c r="P684" s="1064" t="s">
        <v>8144</v>
      </c>
      <c r="Q684" s="1064" t="s">
        <v>8145</v>
      </c>
      <c r="S684" s="1053" t="s">
        <v>8141</v>
      </c>
      <c r="T684" s="1060">
        <f>'IMPORT Wksht'!$E68</f>
        <v>0</v>
      </c>
      <c r="U684" s="1061" t="s">
        <v>8142</v>
      </c>
      <c r="V684" s="1062" t="s">
        <v>8143</v>
      </c>
      <c r="W684" s="1063">
        <f>'IMPORT Wksht'!$K68</f>
        <v>0</v>
      </c>
      <c r="X684" s="1049"/>
      <c r="Y684" s="1065" t="s">
        <v>8144</v>
      </c>
      <c r="Z684" s="1065" t="s">
        <v>8145</v>
      </c>
      <c r="AA684" s="111"/>
    </row>
    <row r="685" spans="1:27">
      <c r="A685" s="1066" t="s">
        <v>8146</v>
      </c>
      <c r="B685" s="1067">
        <f>'IMPORT Wksht'!$N66</f>
        <v>0</v>
      </c>
      <c r="C685" s="1068">
        <f>'IMPORT Wksht'!$BA66</f>
        <v>0</v>
      </c>
      <c r="D685" s="1062" t="s">
        <v>8147</v>
      </c>
      <c r="E685" s="1069">
        <f>'IMPORT Wksht'!$X66</f>
        <v>0</v>
      </c>
      <c r="F685" s="1056"/>
      <c r="G685" s="1070" t="e">
        <f>G686-(E683*(1-(B688+I682)))</f>
        <v>#REF!</v>
      </c>
      <c r="H685" s="1071">
        <f>E685</f>
        <v>0</v>
      </c>
      <c r="I685" s="1072" t="e">
        <f>G682*H682+H685*B688+H685*I682+I683*1/B686</f>
        <v>#DIV/0!</v>
      </c>
      <c r="J685" s="1066" t="s">
        <v>8146</v>
      </c>
      <c r="K685" s="1067">
        <f>'IMPORT Wksht'!$N67</f>
        <v>0</v>
      </c>
      <c r="L685" s="1068">
        <f>'IMPORT Wksht'!$BA67</f>
        <v>0</v>
      </c>
      <c r="M685" s="1062" t="s">
        <v>8147</v>
      </c>
      <c r="N685" s="1069">
        <f>'IMPORT Wksht'!$X67</f>
        <v>0</v>
      </c>
      <c r="O685" s="1056"/>
      <c r="P685" s="1070" t="e">
        <f>P686-(N683*(1-(K688+R682)))</f>
        <v>#REF!</v>
      </c>
      <c r="Q685" s="1071">
        <f>N685</f>
        <v>0</v>
      </c>
      <c r="R685" s="1072" t="e">
        <f>P682*Q682+Q685*K688+Q685*R682+R683*1/K686</f>
        <v>#DIV/0!</v>
      </c>
      <c r="S685" s="1066" t="s">
        <v>8146</v>
      </c>
      <c r="T685" s="1067">
        <f>'IMPORT Wksht'!$N68</f>
        <v>0</v>
      </c>
      <c r="U685" s="1068">
        <f>'IMPORT Wksht'!$BA68</f>
        <v>0</v>
      </c>
      <c r="V685" s="1062" t="s">
        <v>8147</v>
      </c>
      <c r="W685" s="1069">
        <f>'IMPORT Wksht'!$X68</f>
        <v>0</v>
      </c>
      <c r="X685" s="1049"/>
      <c r="Y685" s="1073">
        <f>Y686-(W683*(1-(T688+AA682)))</f>
        <v>0</v>
      </c>
      <c r="Z685" s="1074">
        <f>W685</f>
        <v>0</v>
      </c>
      <c r="AA685" s="1075" t="e">
        <f>Y682*Z682+Z685*T688+Z685*AA682+AA683*1/T686</f>
        <v>#DIV/0!</v>
      </c>
    </row>
    <row r="686" spans="1:27">
      <c r="A686" s="1066" t="s">
        <v>8148</v>
      </c>
      <c r="B686" s="1067">
        <f>'IMPORT Wksht'!$O66</f>
        <v>0</v>
      </c>
      <c r="C686" s="1061" t="s">
        <v>8149</v>
      </c>
      <c r="D686" s="1062" t="s">
        <v>8150</v>
      </c>
      <c r="E686" s="1069">
        <f>'IMPORT Wksht'!$AM$66</f>
        <v>0</v>
      </c>
      <c r="F686" s="1056"/>
      <c r="G686" s="1057">
        <f>G687*(1-G689)</f>
        <v>0</v>
      </c>
      <c r="H686" s="1057" t="e">
        <f>H685+I685</f>
        <v>#DIV/0!</v>
      </c>
      <c r="I686" s="1076" t="s">
        <v>8151</v>
      </c>
      <c r="J686" s="1066" t="s">
        <v>8148</v>
      </c>
      <c r="K686" s="1067">
        <f>'IMPORT Wksht'!$O67</f>
        <v>0</v>
      </c>
      <c r="L686" s="1061" t="s">
        <v>8149</v>
      </c>
      <c r="M686" s="1062" t="s">
        <v>8150</v>
      </c>
      <c r="N686" s="1069">
        <f>'IMPORT Wksht'!$AM$67</f>
        <v>0</v>
      </c>
      <c r="O686" s="1056"/>
      <c r="P686" s="1057">
        <f>P687*(1-P689)</f>
        <v>0</v>
      </c>
      <c r="Q686" s="1057" t="e">
        <f>Q685+R685</f>
        <v>#DIV/0!</v>
      </c>
      <c r="R686" s="1076" t="s">
        <v>8151</v>
      </c>
      <c r="S686" s="1066" t="s">
        <v>8148</v>
      </c>
      <c r="T686" s="1067">
        <f>'IMPORT Wksht'!$O68</f>
        <v>0</v>
      </c>
      <c r="U686" s="1061" t="s">
        <v>8149</v>
      </c>
      <c r="V686" s="1062" t="s">
        <v>8150</v>
      </c>
      <c r="W686" s="1069">
        <f>'IMPORT Wksht'!$AM$68</f>
        <v>0</v>
      </c>
      <c r="X686" s="1049"/>
      <c r="Y686" s="1059">
        <f>Y687*(1-Y689)</f>
        <v>0</v>
      </c>
      <c r="Z686" s="1059" t="e">
        <f>Z685+AA685</f>
        <v>#DIV/0!</v>
      </c>
      <c r="AA686" s="1077" t="s">
        <v>8151</v>
      </c>
    </row>
    <row r="687" spans="1:27">
      <c r="A687" s="1053" t="s">
        <v>8152</v>
      </c>
      <c r="B687" s="1078">
        <f>'IMPORT Wksht'!$T66</f>
        <v>0</v>
      </c>
      <c r="C687" s="1068">
        <f>'IMPORT Wksht'!$BB66</f>
        <v>0</v>
      </c>
      <c r="D687" s="1062" t="s">
        <v>8153</v>
      </c>
      <c r="E687" s="1069">
        <f>'IMPORT Wksht'!$AO66</f>
        <v>0</v>
      </c>
      <c r="F687" s="1056"/>
      <c r="G687" s="1071">
        <f>E687</f>
        <v>0</v>
      </c>
      <c r="H687" s="1070" t="e">
        <f>IF(I687="N",ROUND(H686/(1-H689),0)-0.01,ROUNDUP(H686/(1-H689),0)-0.01)</f>
        <v>#DIV/0!</v>
      </c>
      <c r="I687" s="504" t="s">
        <v>1578</v>
      </c>
      <c r="J687" s="1053" t="s">
        <v>8152</v>
      </c>
      <c r="K687" s="1078">
        <f>'IMPORT Wksht'!$T67</f>
        <v>0</v>
      </c>
      <c r="L687" s="1068">
        <f>'IMPORT Wksht'!$BB67</f>
        <v>0</v>
      </c>
      <c r="M687" s="1062" t="s">
        <v>8153</v>
      </c>
      <c r="N687" s="1069">
        <f>'IMPORT Wksht'!$AO67</f>
        <v>0</v>
      </c>
      <c r="O687" s="1056"/>
      <c r="P687" s="1079">
        <f>N687</f>
        <v>0</v>
      </c>
      <c r="Q687" s="1070" t="e">
        <f>IF(R687="N",ROUND(Q686/(1-Q689),0)-0.01,ROUNDUP(Q686/(1-Q689),0)-0.01)</f>
        <v>#DIV/0!</v>
      </c>
      <c r="R687" s="504" t="s">
        <v>1578</v>
      </c>
      <c r="S687" s="1053" t="s">
        <v>8152</v>
      </c>
      <c r="T687" s="1078">
        <f>'IMPORT Wksht'!$T68</f>
        <v>0</v>
      </c>
      <c r="U687" s="1068">
        <f>'IMPORT Wksht'!$BB68</f>
        <v>0</v>
      </c>
      <c r="V687" s="1062" t="s">
        <v>8153</v>
      </c>
      <c r="W687" s="1069">
        <f>'IMPORT Wksht'!$AO68</f>
        <v>0</v>
      </c>
      <c r="X687" s="1049"/>
      <c r="Y687" s="1080">
        <f>W687</f>
        <v>0</v>
      </c>
      <c r="Z687" s="1073" t="e">
        <f>IF(AA687="N",ROUND(Z686/(1-Z689),0)-0.01,ROUNDUP(Z686/(1-Z689),0)-0.01)</f>
        <v>#DIV/0!</v>
      </c>
      <c r="AA687" s="1081" t="s">
        <v>1578</v>
      </c>
    </row>
    <row r="688" spans="1:27">
      <c r="A688" s="1066" t="s">
        <v>8154</v>
      </c>
      <c r="B688" s="1082">
        <f>'IMPORT Wksht'!$AE66</f>
        <v>0</v>
      </c>
      <c r="C688" s="1061" t="s">
        <v>8155</v>
      </c>
      <c r="D688" s="1062" t="s">
        <v>8156</v>
      </c>
      <c r="E688" s="1069">
        <f>'IMPORT Wksht'!$AN66</f>
        <v>0</v>
      </c>
      <c r="F688" s="1056"/>
      <c r="J688" s="1066" t="s">
        <v>8154</v>
      </c>
      <c r="K688" s="1082">
        <f>'IMPORT Wksht'!$AE67</f>
        <v>0</v>
      </c>
      <c r="L688" s="1061" t="s">
        <v>8155</v>
      </c>
      <c r="M688" s="1062" t="s">
        <v>8156</v>
      </c>
      <c r="N688" s="1069">
        <f>'IMPORT Wksht'!$AN67</f>
        <v>0</v>
      </c>
      <c r="O688" s="1056"/>
      <c r="S688" s="1066" t="s">
        <v>8154</v>
      </c>
      <c r="T688" s="1082">
        <f>'IMPORT Wksht'!$AE68</f>
        <v>0</v>
      </c>
      <c r="U688" s="1061" t="s">
        <v>8155</v>
      </c>
      <c r="V688" s="1062" t="s">
        <v>8156</v>
      </c>
      <c r="W688" s="1069">
        <f>'IMPORT Wksht'!$AN68</f>
        <v>0</v>
      </c>
    </row>
    <row r="689" spans="1:27">
      <c r="A689" s="1066" t="s">
        <v>8157</v>
      </c>
      <c r="B689" s="1067">
        <f>'IMPORT Wksht'!$BP66</f>
        <v>0</v>
      </c>
      <c r="C689" s="1068">
        <f>'IMPORT Wksht'!$BC66</f>
        <v>0</v>
      </c>
      <c r="D689" s="1062" t="s">
        <v>8158</v>
      </c>
      <c r="E689" s="1083" t="str">
        <f>IFERROR((E687-E686)/E687,"")</f>
        <v/>
      </c>
      <c r="F689" s="1056"/>
      <c r="G689" s="1084">
        <v>0.62</v>
      </c>
      <c r="H689" s="1084">
        <v>0.62</v>
      </c>
      <c r="I689" s="447"/>
      <c r="J689" s="1066" t="s">
        <v>8157</v>
      </c>
      <c r="K689" s="1067">
        <f>'IMPORT Wksht'!$BP67</f>
        <v>0</v>
      </c>
      <c r="L689" s="1068">
        <f>'IMPORT Wksht'!$BC67</f>
        <v>0</v>
      </c>
      <c r="M689" s="1062" t="s">
        <v>8158</v>
      </c>
      <c r="N689" s="1083" t="str">
        <f>IFERROR((N687-N686)/N687,"")</f>
        <v/>
      </c>
      <c r="O689" s="1056"/>
      <c r="P689" s="1084">
        <v>0.62</v>
      </c>
      <c r="Q689" s="1084">
        <v>0.62</v>
      </c>
      <c r="S689" s="1066" t="s">
        <v>8157</v>
      </c>
      <c r="T689" s="1067">
        <f>'IMPORT Wksht'!$BP68</f>
        <v>0</v>
      </c>
      <c r="U689" s="1068">
        <f>'IMPORT Wksht'!$BC68</f>
        <v>0</v>
      </c>
      <c r="V689" s="1062" t="s">
        <v>8158</v>
      </c>
      <c r="W689" s="1083" t="str">
        <f>IFERROR((W687-W686)/W687,"")</f>
        <v/>
      </c>
      <c r="X689" s="1049"/>
      <c r="Y689" s="1085">
        <v>0.62</v>
      </c>
      <c r="Z689" s="1085">
        <v>0.62</v>
      </c>
      <c r="AA689" s="111"/>
    </row>
    <row r="690" spans="1:27">
      <c r="A690" s="1066" t="s">
        <v>8159</v>
      </c>
      <c r="B690" s="1054">
        <f>'IMPORT Wksht'!$BN66</f>
        <v>0</v>
      </c>
      <c r="C690" s="1054"/>
      <c r="D690" s="1062" t="s">
        <v>8160</v>
      </c>
      <c r="E690" s="1054">
        <f>'IMPORT Wksht'!$BM66</f>
        <v>0</v>
      </c>
      <c r="F690" s="1056"/>
      <c r="G690" s="1086"/>
      <c r="H690" s="537" t="e">
        <f>(H687-H686)/H687</f>
        <v>#DIV/0!</v>
      </c>
      <c r="I690" s="447"/>
      <c r="J690" s="1066" t="s">
        <v>8159</v>
      </c>
      <c r="K690" s="1054">
        <f>'IMPORT Wksht'!$BN67</f>
        <v>0</v>
      </c>
      <c r="L690" s="1054"/>
      <c r="M690" s="1062" t="s">
        <v>8160</v>
      </c>
      <c r="N690" s="1054">
        <f>'IMPORT Wksht'!$BM67</f>
        <v>0</v>
      </c>
      <c r="O690" s="1056"/>
      <c r="P690" s="926"/>
      <c r="Q690" s="537" t="e">
        <f>(Q687-Q686)/Q687</f>
        <v>#DIV/0!</v>
      </c>
      <c r="S690" s="1066" t="s">
        <v>8159</v>
      </c>
      <c r="T690" s="1054">
        <f>'IMPORT Wksht'!$BN68</f>
        <v>0</v>
      </c>
      <c r="U690" s="1054"/>
      <c r="V690" s="1062" t="s">
        <v>8160</v>
      </c>
      <c r="W690" s="1054">
        <f>'IMPORT Wksht'!$BM68</f>
        <v>0</v>
      </c>
      <c r="X690" s="1049"/>
      <c r="Y690" s="1087"/>
      <c r="Z690" s="1088" t="e">
        <f>(Z687-Z686)/Z687</f>
        <v>#DIV/0!</v>
      </c>
      <c r="AA690" s="111"/>
    </row>
    <row r="691" spans="1:27">
      <c r="A691" s="1695" t="s">
        <v>8161</v>
      </c>
      <c r="B691" s="1696"/>
      <c r="C691" s="1696"/>
      <c r="D691" s="1696"/>
      <c r="E691" s="1697"/>
      <c r="F691" s="1056"/>
      <c r="G691" s="1050"/>
      <c r="H691" s="1050"/>
      <c r="I691" s="1050"/>
      <c r="J691" s="1695" t="s">
        <v>8161</v>
      </c>
      <c r="K691" s="1696"/>
      <c r="L691" s="1696"/>
      <c r="M691" s="1696"/>
      <c r="N691" s="1697"/>
      <c r="O691" s="1056"/>
      <c r="P691" s="1050"/>
      <c r="Q691" s="1050"/>
      <c r="R691" s="1050"/>
      <c r="S691" s="1695" t="s">
        <v>8161</v>
      </c>
      <c r="T691" s="1696"/>
      <c r="U691" s="1696"/>
      <c r="V691" s="1696"/>
      <c r="W691" s="1697"/>
      <c r="X691" s="111"/>
    </row>
    <row r="692" spans="1:27">
      <c r="A692" s="1679" t="s">
        <v>8162</v>
      </c>
      <c r="B692" s="1680"/>
      <c r="C692" s="1680"/>
      <c r="D692" s="1680"/>
      <c r="E692" s="1681"/>
      <c r="F692" s="1089"/>
      <c r="G692" s="1090"/>
      <c r="H692" s="1090"/>
      <c r="I692" s="1090"/>
      <c r="J692" s="1679" t="s">
        <v>8162</v>
      </c>
      <c r="K692" s="1680"/>
      <c r="L692" s="1680"/>
      <c r="M692" s="1680"/>
      <c r="N692" s="1681"/>
      <c r="O692" s="1089"/>
      <c r="P692" s="1090"/>
      <c r="Q692" s="1090"/>
      <c r="R692" s="1090"/>
      <c r="S692" s="1679" t="s">
        <v>8162</v>
      </c>
      <c r="T692" s="1680"/>
      <c r="U692" s="1680"/>
      <c r="V692" s="1680"/>
      <c r="W692" s="1681"/>
      <c r="X692" s="111"/>
    </row>
    <row r="693" spans="1:27">
      <c r="A693" s="1091" t="str">
        <f>CONCATENATE("Line ",'IMPORT Wksht'!$A$66)</f>
        <v>Line 52</v>
      </c>
      <c r="B693" s="111"/>
      <c r="C693" s="111"/>
      <c r="D693" s="111"/>
      <c r="E693" s="111"/>
      <c r="F693" s="1092"/>
      <c r="G693" s="1093"/>
      <c r="H693" s="1050"/>
      <c r="I693" s="1050"/>
      <c r="J693" s="1091" t="str">
        <f>CONCATENATE("Line ",'IMPORT Wksht'!$A$67)</f>
        <v>Line 53</v>
      </c>
      <c r="K693" s="111"/>
      <c r="L693" s="111"/>
      <c r="M693" s="111"/>
      <c r="N693" s="111"/>
      <c r="O693" s="1092"/>
      <c r="P693" s="1093"/>
      <c r="Q693" s="1050"/>
      <c r="R693" s="1050"/>
      <c r="S693" s="1091" t="str">
        <f>CONCATENATE("Line ",'IMPORT Wksht'!$A$68)</f>
        <v>Line 54</v>
      </c>
      <c r="T693" s="111"/>
      <c r="U693" s="111"/>
      <c r="V693" s="111"/>
      <c r="W693" s="288"/>
      <c r="X693" s="111"/>
    </row>
    <row r="694" spans="1:27">
      <c r="A694" s="1091"/>
      <c r="B694" s="111"/>
      <c r="C694" s="111"/>
      <c r="D694" s="111"/>
      <c r="E694" s="111"/>
      <c r="F694" s="1092"/>
      <c r="G694" s="1093"/>
      <c r="H694" s="1050"/>
      <c r="I694" s="1050"/>
      <c r="J694" s="1091"/>
      <c r="K694" s="111"/>
      <c r="L694" s="111"/>
      <c r="M694" s="111"/>
      <c r="N694" s="111"/>
      <c r="O694" s="1092"/>
      <c r="P694" s="1093"/>
      <c r="Q694" s="1050"/>
      <c r="R694" s="1050"/>
      <c r="S694" s="1091"/>
      <c r="T694" s="111"/>
      <c r="U694" s="111"/>
      <c r="V694" s="111"/>
      <c r="W694" s="288"/>
      <c r="X694" s="111"/>
    </row>
    <row r="695" spans="1:27">
      <c r="A695" s="1091"/>
      <c r="B695" s="111"/>
      <c r="C695" s="111"/>
      <c r="D695" s="111"/>
      <c r="E695" s="111"/>
      <c r="F695" s="1092"/>
      <c r="G695" s="1093"/>
      <c r="H695" s="1050"/>
      <c r="I695" s="1050"/>
      <c r="J695" s="1091"/>
      <c r="K695" s="111"/>
      <c r="L695" s="111"/>
      <c r="M695" s="111"/>
      <c r="N695" s="111"/>
      <c r="O695" s="1092"/>
      <c r="P695" s="1093"/>
      <c r="Q695" s="1050"/>
      <c r="R695" s="1050"/>
      <c r="S695" s="1091"/>
      <c r="T695" s="111"/>
      <c r="U695" s="111"/>
      <c r="V695" s="111"/>
      <c r="W695" s="288"/>
      <c r="X695" s="111"/>
    </row>
    <row r="696" spans="1:27">
      <c r="A696" s="1091"/>
      <c r="B696" s="111"/>
      <c r="C696" s="111"/>
      <c r="D696" s="111"/>
      <c r="E696" s="111"/>
      <c r="F696" s="1092"/>
      <c r="G696" s="1093"/>
      <c r="H696" s="1050"/>
      <c r="I696" s="1050"/>
      <c r="J696" s="1091"/>
      <c r="K696" s="111"/>
      <c r="L696" s="111"/>
      <c r="M696" s="111"/>
      <c r="N696" s="111"/>
      <c r="O696" s="1092"/>
      <c r="P696" s="1093"/>
      <c r="Q696" s="1050"/>
      <c r="R696" s="1050"/>
      <c r="S696" s="1091"/>
      <c r="T696" s="111"/>
      <c r="U696" s="111"/>
      <c r="V696" s="111"/>
      <c r="W696" s="288"/>
      <c r="X696" s="111"/>
    </row>
    <row r="697" spans="1:27">
      <c r="A697" s="1091"/>
      <c r="B697" s="111"/>
      <c r="C697" s="111"/>
      <c r="D697" s="111"/>
      <c r="E697" s="111"/>
      <c r="F697" s="1092"/>
      <c r="G697" s="1093"/>
      <c r="H697" s="1050"/>
      <c r="I697" s="1050"/>
      <c r="J697" s="1091"/>
      <c r="K697" s="111"/>
      <c r="L697" s="111"/>
      <c r="M697" s="111"/>
      <c r="N697" s="111"/>
      <c r="O697" s="1092"/>
      <c r="P697" s="1093"/>
      <c r="Q697" s="1050"/>
      <c r="R697" s="1050"/>
      <c r="S697" s="1091"/>
      <c r="T697" s="111"/>
      <c r="U697" s="111"/>
      <c r="V697" s="111"/>
      <c r="W697" s="288"/>
      <c r="X697" s="111"/>
    </row>
    <row r="698" spans="1:27">
      <c r="A698" s="1091"/>
      <c r="B698" s="111"/>
      <c r="C698" s="111"/>
      <c r="D698" s="111"/>
      <c r="E698" s="111"/>
      <c r="F698" s="1092"/>
      <c r="G698" s="1093"/>
      <c r="H698" s="1050"/>
      <c r="I698" s="1050"/>
      <c r="J698" s="1091"/>
      <c r="K698" s="111"/>
      <c r="L698" s="111"/>
      <c r="M698" s="111"/>
      <c r="N698" s="111"/>
      <c r="O698" s="1092"/>
      <c r="P698" s="1093"/>
      <c r="Q698" s="1050"/>
      <c r="R698" s="1050"/>
      <c r="S698" s="1091"/>
      <c r="T698" s="111"/>
      <c r="U698" s="111"/>
      <c r="V698" s="111"/>
      <c r="W698" s="288"/>
      <c r="X698" s="111"/>
    </row>
    <row r="699" spans="1:27">
      <c r="A699" s="1091"/>
      <c r="B699" s="111"/>
      <c r="C699" s="111"/>
      <c r="D699" s="111"/>
      <c r="E699" s="111"/>
      <c r="F699" s="1092"/>
      <c r="G699" s="1093"/>
      <c r="H699" s="1050"/>
      <c r="I699" s="1050"/>
      <c r="J699" s="1091"/>
      <c r="K699" s="111"/>
      <c r="L699" s="111"/>
      <c r="M699" s="111"/>
      <c r="N699" s="111"/>
      <c r="O699" s="1092"/>
      <c r="P699" s="1093"/>
      <c r="Q699" s="1050"/>
      <c r="R699" s="1050"/>
      <c r="S699" s="1091"/>
      <c r="T699" s="111"/>
      <c r="U699" s="111"/>
      <c r="V699" s="111"/>
      <c r="W699" s="288"/>
      <c r="X699" s="111"/>
    </row>
    <row r="700" spans="1:27">
      <c r="A700" s="1091"/>
      <c r="B700" s="111"/>
      <c r="C700" s="111"/>
      <c r="D700" s="111"/>
      <c r="E700" s="111"/>
      <c r="F700" s="1092"/>
      <c r="G700" s="1093"/>
      <c r="H700" s="1050"/>
      <c r="I700" s="1050"/>
      <c r="J700" s="1091"/>
      <c r="K700" s="111"/>
      <c r="L700" s="111"/>
      <c r="M700" s="111"/>
      <c r="N700" s="111"/>
      <c r="O700" s="1092"/>
      <c r="P700" s="1093"/>
      <c r="Q700" s="1050"/>
      <c r="R700" s="1050"/>
      <c r="S700" s="1091"/>
      <c r="T700" s="111"/>
      <c r="U700" s="111"/>
      <c r="V700" s="111"/>
      <c r="W700" s="288"/>
      <c r="X700" s="111"/>
    </row>
    <row r="701" spans="1:27">
      <c r="A701" s="1091"/>
      <c r="B701" s="111"/>
      <c r="C701" s="111"/>
      <c r="D701" s="111"/>
      <c r="E701" s="111"/>
      <c r="F701" s="1092"/>
      <c r="G701" s="1093"/>
      <c r="H701" s="1050"/>
      <c r="I701" s="1050"/>
      <c r="J701" s="1091"/>
      <c r="K701" s="111"/>
      <c r="L701" s="111"/>
      <c r="M701" s="111"/>
      <c r="N701" s="111"/>
      <c r="O701" s="1092"/>
      <c r="P701" s="1093"/>
      <c r="Q701" s="1050"/>
      <c r="R701" s="1050"/>
      <c r="S701" s="1091"/>
      <c r="T701" s="111"/>
      <c r="U701" s="111"/>
      <c r="V701" s="111"/>
      <c r="W701" s="288"/>
      <c r="X701" s="111"/>
    </row>
    <row r="702" spans="1:27">
      <c r="A702" s="1091"/>
      <c r="B702" s="111"/>
      <c r="C702" s="111"/>
      <c r="D702" s="111"/>
      <c r="E702" s="111"/>
      <c r="F702" s="1092"/>
      <c r="G702" s="1093"/>
      <c r="H702" s="1050"/>
      <c r="I702" s="1050"/>
      <c r="J702" s="1091"/>
      <c r="K702" s="111"/>
      <c r="L702" s="111"/>
      <c r="M702" s="111"/>
      <c r="N702" s="111"/>
      <c r="O702" s="1092"/>
      <c r="P702" s="1093"/>
      <c r="Q702" s="1050"/>
      <c r="R702" s="1050"/>
      <c r="S702" s="1091"/>
      <c r="T702" s="111"/>
      <c r="U702" s="111"/>
      <c r="V702" s="111"/>
      <c r="W702" s="288"/>
      <c r="X702" s="111"/>
    </row>
    <row r="703" spans="1:27">
      <c r="A703" s="1091"/>
      <c r="B703" s="111"/>
      <c r="C703" s="111"/>
      <c r="D703" s="111"/>
      <c r="E703" s="111"/>
      <c r="F703" s="1092"/>
      <c r="G703" s="1093"/>
      <c r="H703" s="1050"/>
      <c r="I703" s="1050"/>
      <c r="J703" s="1091"/>
      <c r="K703" s="111"/>
      <c r="L703" s="111"/>
      <c r="M703" s="111"/>
      <c r="N703" s="111"/>
      <c r="O703" s="1092"/>
      <c r="P703" s="1093"/>
      <c r="Q703" s="1050"/>
      <c r="R703" s="1050"/>
      <c r="S703" s="1091"/>
      <c r="T703" s="111"/>
      <c r="U703" s="111"/>
      <c r="V703" s="111"/>
      <c r="W703" s="288"/>
      <c r="X703" s="111"/>
    </row>
    <row r="704" spans="1:27">
      <c r="A704" s="1091"/>
      <c r="B704" s="111"/>
      <c r="C704" s="111"/>
      <c r="D704" s="111"/>
      <c r="E704" s="111"/>
      <c r="F704" s="1092"/>
      <c r="G704" s="1093"/>
      <c r="H704" s="1050"/>
      <c r="I704" s="1050"/>
      <c r="J704" s="1091"/>
      <c r="K704" s="111"/>
      <c r="L704" s="111"/>
      <c r="M704" s="111"/>
      <c r="N704" s="111"/>
      <c r="O704" s="1092"/>
      <c r="P704" s="1093"/>
      <c r="Q704" s="1050"/>
      <c r="R704" s="1050"/>
      <c r="S704" s="1091"/>
      <c r="T704" s="111"/>
      <c r="U704" s="111"/>
      <c r="V704" s="111"/>
      <c r="W704" s="288"/>
      <c r="X704" s="111"/>
    </row>
    <row r="705" spans="1:24">
      <c r="A705" s="1091"/>
      <c r="B705" s="111"/>
      <c r="C705" s="111"/>
      <c r="D705" s="111"/>
      <c r="E705" s="111"/>
      <c r="F705" s="1092"/>
      <c r="G705" s="1093"/>
      <c r="H705" s="1050"/>
      <c r="I705" s="1050"/>
      <c r="J705" s="1091"/>
      <c r="K705" s="111"/>
      <c r="L705" s="111"/>
      <c r="M705" s="111"/>
      <c r="N705" s="111"/>
      <c r="O705" s="1092"/>
      <c r="P705" s="1093"/>
      <c r="Q705" s="1050"/>
      <c r="R705" s="1050"/>
      <c r="S705" s="1091"/>
      <c r="T705" s="111"/>
      <c r="U705" s="111"/>
      <c r="V705" s="111"/>
      <c r="W705" s="288"/>
      <c r="X705" s="111"/>
    </row>
    <row r="706" spans="1:24">
      <c r="A706" s="1091"/>
      <c r="B706" s="111"/>
      <c r="C706" s="111"/>
      <c r="D706" s="111"/>
      <c r="E706" s="111"/>
      <c r="F706" s="1092"/>
      <c r="G706" s="1093"/>
      <c r="H706" s="1050"/>
      <c r="I706" s="1050"/>
      <c r="J706" s="1091"/>
      <c r="K706" s="111"/>
      <c r="L706" s="111"/>
      <c r="M706" s="111"/>
      <c r="N706" s="111"/>
      <c r="O706" s="1092"/>
      <c r="P706" s="1093"/>
      <c r="Q706" s="1050"/>
      <c r="R706" s="1050"/>
      <c r="S706" s="1091"/>
      <c r="T706" s="111"/>
      <c r="U706" s="111"/>
      <c r="V706" s="111"/>
      <c r="W706" s="288"/>
      <c r="X706" s="111"/>
    </row>
    <row r="707" spans="1:24">
      <c r="A707" s="1091"/>
      <c r="B707" s="111"/>
      <c r="C707" s="111"/>
      <c r="D707" s="111"/>
      <c r="E707" s="111"/>
      <c r="F707" s="1092"/>
      <c r="G707" s="1093"/>
      <c r="H707" s="1050"/>
      <c r="I707" s="1050"/>
      <c r="J707" s="1091"/>
      <c r="K707" s="111"/>
      <c r="L707" s="111"/>
      <c r="M707" s="111"/>
      <c r="N707" s="111"/>
      <c r="O707" s="1092"/>
      <c r="P707" s="1093"/>
      <c r="Q707" s="1050"/>
      <c r="R707" s="1050"/>
      <c r="S707" s="1091"/>
      <c r="T707" s="111"/>
      <c r="U707" s="111"/>
      <c r="V707" s="111"/>
      <c r="W707" s="288"/>
      <c r="X707" s="111"/>
    </row>
    <row r="708" spans="1:24">
      <c r="A708" s="1091"/>
      <c r="B708" s="111"/>
      <c r="C708" s="111"/>
      <c r="D708" s="111"/>
      <c r="E708" s="111"/>
      <c r="F708" s="1092"/>
      <c r="G708" s="1093"/>
      <c r="H708" s="1050"/>
      <c r="I708" s="1050"/>
      <c r="J708" s="1091"/>
      <c r="K708" s="111"/>
      <c r="L708" s="111"/>
      <c r="M708" s="111"/>
      <c r="N708" s="111"/>
      <c r="O708" s="1092"/>
      <c r="P708" s="1093"/>
      <c r="Q708" s="1050"/>
      <c r="R708" s="1050"/>
      <c r="S708" s="1091"/>
      <c r="T708" s="111"/>
      <c r="U708" s="111"/>
      <c r="V708" s="111"/>
      <c r="W708" s="288"/>
      <c r="X708" s="111"/>
    </row>
    <row r="709" spans="1:24">
      <c r="A709" s="1091"/>
      <c r="B709" s="111"/>
      <c r="C709" s="111"/>
      <c r="D709" s="111"/>
      <c r="E709" s="111"/>
      <c r="F709" s="1092"/>
      <c r="G709" s="1093"/>
      <c r="H709" s="1050"/>
      <c r="I709" s="1050"/>
      <c r="J709" s="1091"/>
      <c r="K709" s="111"/>
      <c r="L709" s="111"/>
      <c r="M709" s="111"/>
      <c r="N709" s="111"/>
      <c r="O709" s="1092"/>
      <c r="P709" s="1093"/>
      <c r="Q709" s="1050"/>
      <c r="R709" s="1050"/>
      <c r="S709" s="1091"/>
      <c r="T709" s="111"/>
      <c r="U709" s="111"/>
      <c r="V709" s="111"/>
      <c r="W709" s="288"/>
      <c r="X709" s="111"/>
    </row>
    <row r="710" spans="1:24">
      <c r="A710" s="1091"/>
      <c r="B710" s="111"/>
      <c r="C710" s="111"/>
      <c r="D710" s="111"/>
      <c r="E710" s="111"/>
      <c r="F710" s="1092"/>
      <c r="G710" s="1093"/>
      <c r="H710" s="1050"/>
      <c r="I710" s="1050"/>
      <c r="J710" s="1091"/>
      <c r="K710" s="111"/>
      <c r="L710" s="111"/>
      <c r="M710" s="111"/>
      <c r="N710" s="111"/>
      <c r="O710" s="1092"/>
      <c r="P710" s="1093"/>
      <c r="Q710" s="1050"/>
      <c r="R710" s="1050"/>
      <c r="S710" s="1091"/>
      <c r="T710" s="111"/>
      <c r="U710" s="111"/>
      <c r="V710" s="111"/>
      <c r="W710" s="288"/>
      <c r="X710" s="111"/>
    </row>
    <row r="711" spans="1:24">
      <c r="A711" s="1091"/>
      <c r="B711" s="111"/>
      <c r="C711" s="111"/>
      <c r="D711" s="111"/>
      <c r="E711" s="111"/>
      <c r="F711" s="1092"/>
      <c r="G711" s="1093"/>
      <c r="H711" s="1050"/>
      <c r="I711" s="1050"/>
      <c r="J711" s="1091"/>
      <c r="K711" s="111"/>
      <c r="L711" s="111"/>
      <c r="M711" s="111"/>
      <c r="N711" s="111"/>
      <c r="O711" s="1092"/>
      <c r="P711" s="1093"/>
      <c r="Q711" s="1050"/>
      <c r="R711" s="1050"/>
      <c r="S711" s="1091"/>
      <c r="T711" s="111"/>
      <c r="U711" s="111"/>
      <c r="V711" s="111"/>
      <c r="W711" s="288"/>
      <c r="X711" s="111"/>
    </row>
    <row r="712" spans="1:24">
      <c r="A712" s="1091"/>
      <c r="B712" s="111"/>
      <c r="C712" s="111"/>
      <c r="D712" s="111"/>
      <c r="E712" s="111"/>
      <c r="F712" s="1092"/>
      <c r="G712" s="1093"/>
      <c r="H712" s="1050"/>
      <c r="I712" s="1050"/>
      <c r="J712" s="1091"/>
      <c r="K712" s="111"/>
      <c r="L712" s="111"/>
      <c r="M712" s="111"/>
      <c r="N712" s="111"/>
      <c r="O712" s="1092"/>
      <c r="P712" s="1093"/>
      <c r="Q712" s="1050"/>
      <c r="R712" s="1050"/>
      <c r="S712" s="1091"/>
      <c r="T712" s="111"/>
      <c r="U712" s="111"/>
      <c r="V712" s="111"/>
      <c r="W712" s="288"/>
      <c r="X712" s="111"/>
    </row>
    <row r="713" spans="1:24">
      <c r="A713" s="1091"/>
      <c r="B713" s="111"/>
      <c r="C713" s="111"/>
      <c r="D713" s="111"/>
      <c r="E713" s="111"/>
      <c r="F713" s="1092"/>
      <c r="G713" s="1093"/>
      <c r="H713" s="1050"/>
      <c r="I713" s="1050"/>
      <c r="J713" s="1091"/>
      <c r="K713" s="111"/>
      <c r="L713" s="111"/>
      <c r="M713" s="111"/>
      <c r="N713" s="111"/>
      <c r="O713" s="1092"/>
      <c r="P713" s="1093"/>
      <c r="Q713" s="1050"/>
      <c r="R713" s="1050"/>
      <c r="S713" s="1091"/>
      <c r="T713" s="111"/>
      <c r="U713" s="111"/>
      <c r="V713" s="111"/>
      <c r="W713" s="288"/>
      <c r="X713" s="111"/>
    </row>
    <row r="714" spans="1:24">
      <c r="A714" s="1091"/>
      <c r="B714" s="111"/>
      <c r="C714" s="111"/>
      <c r="D714" s="111"/>
      <c r="E714" s="111"/>
      <c r="F714" s="1094"/>
      <c r="G714" s="1093"/>
      <c r="H714" s="1050"/>
      <c r="I714" s="1050"/>
      <c r="J714" s="1091"/>
      <c r="K714" s="111"/>
      <c r="L714" s="111"/>
      <c r="M714" s="111"/>
      <c r="N714" s="111"/>
      <c r="O714" s="1094"/>
      <c r="P714" s="1093"/>
      <c r="Q714" s="1050"/>
      <c r="R714" s="1050"/>
      <c r="S714" s="1091"/>
      <c r="T714" s="111"/>
      <c r="U714" s="111"/>
      <c r="V714" s="111"/>
      <c r="W714" s="288"/>
      <c r="X714" s="111"/>
    </row>
    <row r="715" spans="1:24">
      <c r="A715" s="1091"/>
      <c r="B715" s="111"/>
      <c r="C715" s="111"/>
      <c r="D715" s="111"/>
      <c r="E715" s="111"/>
      <c r="F715" s="1095"/>
      <c r="G715" s="1050"/>
      <c r="H715" s="1050"/>
      <c r="I715" s="1050"/>
      <c r="J715" s="1091"/>
      <c r="K715" s="111"/>
      <c r="L715" s="111"/>
      <c r="M715" s="111"/>
      <c r="N715" s="111"/>
      <c r="O715" s="1095"/>
      <c r="P715" s="1050"/>
      <c r="Q715" s="1050"/>
      <c r="R715" s="1050"/>
      <c r="S715" s="1091"/>
      <c r="T715" s="111"/>
      <c r="U715" s="111"/>
      <c r="V715" s="111"/>
      <c r="W715" s="288"/>
      <c r="X715" s="111"/>
    </row>
    <row r="716" spans="1:24">
      <c r="A716" s="1689" t="s">
        <v>8163</v>
      </c>
      <c r="B716" s="1690"/>
      <c r="C716" s="1690"/>
      <c r="D716" s="1690"/>
      <c r="E716" s="1691"/>
      <c r="F716" s="1095"/>
      <c r="G716" s="1050"/>
      <c r="H716" s="1050"/>
      <c r="I716" s="1050"/>
      <c r="J716" s="1689" t="s">
        <v>8163</v>
      </c>
      <c r="K716" s="1690"/>
      <c r="L716" s="1690"/>
      <c r="M716" s="1690"/>
      <c r="N716" s="1691"/>
      <c r="O716" s="1095"/>
      <c r="P716" s="1050"/>
      <c r="Q716" s="1050"/>
      <c r="R716" s="1050"/>
      <c r="S716" s="1689" t="s">
        <v>8163</v>
      </c>
      <c r="T716" s="1690"/>
      <c r="U716" s="1690"/>
      <c r="V716" s="1690"/>
      <c r="W716" s="1691"/>
      <c r="X716" s="111"/>
    </row>
    <row r="717" spans="1:24">
      <c r="A717" s="1692"/>
      <c r="B717" s="1693"/>
      <c r="C717" s="1693"/>
      <c r="D717" s="1693"/>
      <c r="E717" s="1694"/>
      <c r="F717" s="1095"/>
      <c r="G717" s="1050"/>
      <c r="H717" s="1050"/>
      <c r="I717" s="1050"/>
      <c r="J717" s="1692"/>
      <c r="K717" s="1693"/>
      <c r="L717" s="1693"/>
      <c r="M717" s="1693"/>
      <c r="N717" s="1694"/>
      <c r="O717" s="1095"/>
      <c r="P717" s="1050"/>
      <c r="Q717" s="1050"/>
      <c r="R717" s="1050"/>
      <c r="S717" s="1692"/>
      <c r="T717" s="1693"/>
      <c r="U717" s="1693"/>
      <c r="V717" s="1693"/>
      <c r="W717" s="1694"/>
      <c r="X717" s="111"/>
    </row>
    <row r="718" spans="1:24">
      <c r="A718" s="1683"/>
      <c r="B718" s="1684"/>
      <c r="C718" s="1684"/>
      <c r="D718" s="1684"/>
      <c r="E718" s="1685"/>
      <c r="F718" s="1095"/>
      <c r="G718" s="1050"/>
      <c r="H718" s="1050"/>
      <c r="I718" s="1050"/>
      <c r="J718" s="1683"/>
      <c r="K718" s="1684"/>
      <c r="L718" s="1684"/>
      <c r="M718" s="1684"/>
      <c r="N718" s="1685"/>
      <c r="O718" s="1095"/>
      <c r="P718" s="1050"/>
      <c r="Q718" s="1050"/>
      <c r="R718" s="1050"/>
      <c r="S718" s="1683"/>
      <c r="T718" s="1684"/>
      <c r="U718" s="1684"/>
      <c r="V718" s="1684"/>
      <c r="W718" s="1685"/>
      <c r="X718" s="111"/>
    </row>
    <row r="719" spans="1:24">
      <c r="A719" s="1683"/>
      <c r="B719" s="1684"/>
      <c r="C719" s="1684"/>
      <c r="D719" s="1684"/>
      <c r="E719" s="1685"/>
      <c r="F719" s="1095"/>
      <c r="G719" s="1050"/>
      <c r="H719" s="1050"/>
      <c r="I719" s="1050"/>
      <c r="J719" s="1683"/>
      <c r="K719" s="1684"/>
      <c r="L719" s="1684"/>
      <c r="M719" s="1684"/>
      <c r="N719" s="1685"/>
      <c r="O719" s="1095"/>
      <c r="P719" s="1050"/>
      <c r="Q719" s="1050"/>
      <c r="R719" s="1050"/>
      <c r="S719" s="1683"/>
      <c r="T719" s="1684"/>
      <c r="U719" s="1684"/>
      <c r="V719" s="1684"/>
      <c r="W719" s="1685"/>
      <c r="X719" s="111"/>
    </row>
    <row r="720" spans="1:24">
      <c r="A720" s="1686"/>
      <c r="B720" s="1687"/>
      <c r="C720" s="1687"/>
      <c r="D720" s="1687"/>
      <c r="E720" s="1688"/>
      <c r="F720" s="1095"/>
      <c r="G720" s="1050"/>
      <c r="H720" s="1050"/>
      <c r="I720" s="1050"/>
      <c r="J720" s="1686"/>
      <c r="K720" s="1687"/>
      <c r="L720" s="1687"/>
      <c r="M720" s="1687"/>
      <c r="N720" s="1688"/>
      <c r="O720" s="1095"/>
      <c r="P720" s="1050"/>
      <c r="Q720" s="1050"/>
      <c r="R720" s="1050"/>
      <c r="S720" s="1686"/>
      <c r="T720" s="1687"/>
      <c r="U720" s="1687"/>
      <c r="V720" s="1687"/>
      <c r="W720" s="1688"/>
      <c r="X720" s="111"/>
    </row>
    <row r="721" spans="1:27">
      <c r="X721" s="111"/>
    </row>
    <row r="722" spans="1:27">
      <c r="A722" s="1043" t="s">
        <v>8136</v>
      </c>
      <c r="B722" s="1682">
        <f>'IMPORT Wksht'!$F69</f>
        <v>0</v>
      </c>
      <c r="C722" s="1682"/>
      <c r="D722" s="1682"/>
      <c r="E722" s="1044" t="s">
        <v>8137</v>
      </c>
      <c r="F722" s="1045"/>
      <c r="G722" s="1046" t="e">
        <f>C725*C727*C729/1728/B726</f>
        <v>#DIV/0!</v>
      </c>
      <c r="H722" s="1047" t="e">
        <f>VLOOKUP(CONCATENATE(B727,"40H"),frghtnew,8,0)</f>
        <v>#N/A</v>
      </c>
      <c r="I722" s="1048" t="e">
        <f>'IMPORT Wksht'!#REF!</f>
        <v>#REF!</v>
      </c>
      <c r="J722" s="1043" t="s">
        <v>8136</v>
      </c>
      <c r="K722" s="1682">
        <f>'IMPORT Wksht'!$F70</f>
        <v>0</v>
      </c>
      <c r="L722" s="1682"/>
      <c r="M722" s="1682"/>
      <c r="N722" s="1044" t="s">
        <v>8137</v>
      </c>
      <c r="O722" s="1045"/>
      <c r="P722" s="1046" t="e">
        <f>L725*L727*L729/1728/K726</f>
        <v>#DIV/0!</v>
      </c>
      <c r="Q722" s="1047" t="e">
        <f>VLOOKUP(CONCATENATE(K727,"40H"),frghtnew,8,0)</f>
        <v>#N/A</v>
      </c>
      <c r="R722" s="1048" t="e">
        <f>'IMPORT Wksht'!#REF!</f>
        <v>#REF!</v>
      </c>
      <c r="S722" s="1043" t="s">
        <v>8136</v>
      </c>
      <c r="T722" s="1682">
        <f>'IMPORT Wksht'!$F71</f>
        <v>0</v>
      </c>
      <c r="U722" s="1682"/>
      <c r="V722" s="1682"/>
      <c r="W722" s="1044" t="s">
        <v>8137</v>
      </c>
      <c r="X722" s="1049"/>
      <c r="Y722" s="1050" t="e">
        <f>U725*U727*U729/1728/T726</f>
        <v>#DIV/0!</v>
      </c>
      <c r="Z722" s="1051" t="e">
        <f>VLOOKUP(CONCATENATE(T727,"40H"),frghtnew,8,0)</f>
        <v>#N/A</v>
      </c>
      <c r="AA722" s="1052">
        <f>'IMPORT Wksht'!$AE71</f>
        <v>0</v>
      </c>
    </row>
    <row r="723" spans="1:27">
      <c r="A723" s="1053" t="s">
        <v>8138</v>
      </c>
      <c r="B723" s="1054">
        <f>'IMPORT Wksht'!$D$5</f>
        <v>0</v>
      </c>
      <c r="C723" s="1698">
        <f>'IMPORT Wksht'!$D$6</f>
        <v>0</v>
      </c>
      <c r="D723" s="1698"/>
      <c r="E723" s="1055">
        <f>IFERROR(G722*H722+E725*B728+E725*I722+I723*1/B726,0)</f>
        <v>0</v>
      </c>
      <c r="F723" s="1056"/>
      <c r="G723" s="494" t="s">
        <v>8139</v>
      </c>
      <c r="H723" s="494" t="s">
        <v>8140</v>
      </c>
      <c r="I723" s="1057">
        <v>1.05</v>
      </c>
      <c r="J723" s="1053" t="s">
        <v>8138</v>
      </c>
      <c r="K723" s="1054">
        <f>'IMPORT Wksht'!$D$5</f>
        <v>0</v>
      </c>
      <c r="L723" s="1698">
        <f>'IMPORT Wksht'!$D$6</f>
        <v>0</v>
      </c>
      <c r="M723" s="1698"/>
      <c r="N723" s="1055">
        <f>IFERROR(P722*Q722+N725*K728+N725*R722+R723*1/K726,0)</f>
        <v>0</v>
      </c>
      <c r="O723" s="1056"/>
      <c r="P723" s="494" t="s">
        <v>8139</v>
      </c>
      <c r="Q723" s="494" t="s">
        <v>8140</v>
      </c>
      <c r="R723" s="1057">
        <v>1.05</v>
      </c>
      <c r="S723" s="1053" t="s">
        <v>8138</v>
      </c>
      <c r="T723" s="1054">
        <f>'IMPORT Wksht'!$D$5</f>
        <v>0</v>
      </c>
      <c r="U723" s="1698">
        <f>'IMPORT Wksht'!$D$6</f>
        <v>0</v>
      </c>
      <c r="V723" s="1698"/>
      <c r="W723" s="1055">
        <f>IFERROR(Y722*Z722+W725*T728+W725*AA722+AA723*1/T726,0)</f>
        <v>0</v>
      </c>
      <c r="X723" s="1049"/>
      <c r="Y723" s="1058" t="s">
        <v>8139</v>
      </c>
      <c r="Z723" s="1058" t="s">
        <v>8140</v>
      </c>
      <c r="AA723" s="1059">
        <v>1.05</v>
      </c>
    </row>
    <row r="724" spans="1:27">
      <c r="A724" s="1053" t="s">
        <v>8141</v>
      </c>
      <c r="B724" s="1060">
        <f>'IMPORT Wksht'!$E69</f>
        <v>0</v>
      </c>
      <c r="C724" s="1061" t="s">
        <v>8142</v>
      </c>
      <c r="D724" s="1062" t="s">
        <v>8143</v>
      </c>
      <c r="E724" s="1063">
        <f>'IMPORT Wksht'!$K69</f>
        <v>0</v>
      </c>
      <c r="F724" s="1056"/>
      <c r="G724" s="1064" t="s">
        <v>8144</v>
      </c>
      <c r="H724" s="1064" t="s">
        <v>8145</v>
      </c>
      <c r="I724" s="447"/>
      <c r="J724" s="1053" t="s">
        <v>8141</v>
      </c>
      <c r="K724" s="1060">
        <f>'IMPORT Wksht'!$E70</f>
        <v>0</v>
      </c>
      <c r="L724" s="1061" t="s">
        <v>8142</v>
      </c>
      <c r="M724" s="1062" t="s">
        <v>8143</v>
      </c>
      <c r="N724" s="1063">
        <f>'IMPORT Wksht'!$K70</f>
        <v>0</v>
      </c>
      <c r="O724" s="1056"/>
      <c r="P724" s="1064" t="s">
        <v>8144</v>
      </c>
      <c r="Q724" s="1064" t="s">
        <v>8145</v>
      </c>
      <c r="S724" s="1053" t="s">
        <v>8141</v>
      </c>
      <c r="T724" s="1060">
        <f>'IMPORT Wksht'!$E71</f>
        <v>0</v>
      </c>
      <c r="U724" s="1061" t="s">
        <v>8142</v>
      </c>
      <c r="V724" s="1062" t="s">
        <v>8143</v>
      </c>
      <c r="W724" s="1063">
        <f>'IMPORT Wksht'!$K71</f>
        <v>0</v>
      </c>
      <c r="X724" s="1049"/>
      <c r="Y724" s="1065" t="s">
        <v>8144</v>
      </c>
      <c r="Z724" s="1065" t="s">
        <v>8145</v>
      </c>
      <c r="AA724" s="111"/>
    </row>
    <row r="725" spans="1:27">
      <c r="A725" s="1066" t="s">
        <v>8146</v>
      </c>
      <c r="B725" s="1067">
        <f>'IMPORT Wksht'!$N69</f>
        <v>0</v>
      </c>
      <c r="C725" s="1068">
        <f>'IMPORT Wksht'!$BA69</f>
        <v>0</v>
      </c>
      <c r="D725" s="1062" t="s">
        <v>8147</v>
      </c>
      <c r="E725" s="1069">
        <f>'IMPORT Wksht'!$X69</f>
        <v>0</v>
      </c>
      <c r="F725" s="1056"/>
      <c r="G725" s="1070" t="e">
        <f>G726-(E723*(1-(B728+I722)))</f>
        <v>#REF!</v>
      </c>
      <c r="H725" s="1071">
        <f>E725</f>
        <v>0</v>
      </c>
      <c r="I725" s="1072" t="e">
        <f>G722*H722+H725*B728+H725*I722+I723*1/B726</f>
        <v>#DIV/0!</v>
      </c>
      <c r="J725" s="1066" t="s">
        <v>8146</v>
      </c>
      <c r="K725" s="1067">
        <f>'IMPORT Wksht'!$N70</f>
        <v>0</v>
      </c>
      <c r="L725" s="1068">
        <f>'IMPORT Wksht'!$BA70</f>
        <v>0</v>
      </c>
      <c r="M725" s="1062" t="s">
        <v>8147</v>
      </c>
      <c r="N725" s="1069">
        <f>'IMPORT Wksht'!$X70</f>
        <v>0</v>
      </c>
      <c r="O725" s="1056"/>
      <c r="P725" s="1070" t="e">
        <f>P726-(N723*(1-(K728+R722)))</f>
        <v>#REF!</v>
      </c>
      <c r="Q725" s="1071">
        <f>N725</f>
        <v>0</v>
      </c>
      <c r="R725" s="1072" t="e">
        <f>P722*Q722+Q725*K728+Q725*R722+R723*1/K726</f>
        <v>#DIV/0!</v>
      </c>
      <c r="S725" s="1066" t="s">
        <v>8146</v>
      </c>
      <c r="T725" s="1067">
        <f>'IMPORT Wksht'!$N71</f>
        <v>0</v>
      </c>
      <c r="U725" s="1068">
        <f>'IMPORT Wksht'!$BA71</f>
        <v>0</v>
      </c>
      <c r="V725" s="1062" t="s">
        <v>8147</v>
      </c>
      <c r="W725" s="1069">
        <f>'IMPORT Wksht'!$X71</f>
        <v>0</v>
      </c>
      <c r="X725" s="1049"/>
      <c r="Y725" s="1073">
        <f>Y726-(W723*(1-(T728+AA722)))</f>
        <v>0</v>
      </c>
      <c r="Z725" s="1074">
        <f>W725</f>
        <v>0</v>
      </c>
      <c r="AA725" s="1075" t="e">
        <f>Y722*Z722+Z725*T728+Z725*AA722+AA723*1/T726</f>
        <v>#DIV/0!</v>
      </c>
    </row>
    <row r="726" spans="1:27">
      <c r="A726" s="1066" t="s">
        <v>8148</v>
      </c>
      <c r="B726" s="1067">
        <f>'IMPORT Wksht'!$O69</f>
        <v>0</v>
      </c>
      <c r="C726" s="1061" t="s">
        <v>8149</v>
      </c>
      <c r="D726" s="1062" t="s">
        <v>8150</v>
      </c>
      <c r="E726" s="1069">
        <f>'IMPORT Wksht'!$AM$69</f>
        <v>0</v>
      </c>
      <c r="F726" s="1056"/>
      <c r="G726" s="1057">
        <f>G727*(1-G729)</f>
        <v>0</v>
      </c>
      <c r="H726" s="1057" t="e">
        <f>H725+I725</f>
        <v>#DIV/0!</v>
      </c>
      <c r="I726" s="1076" t="s">
        <v>8151</v>
      </c>
      <c r="J726" s="1066" t="s">
        <v>8148</v>
      </c>
      <c r="K726" s="1067">
        <f>'IMPORT Wksht'!$O70</f>
        <v>0</v>
      </c>
      <c r="L726" s="1061" t="s">
        <v>8149</v>
      </c>
      <c r="M726" s="1062" t="s">
        <v>8150</v>
      </c>
      <c r="N726" s="1069">
        <f>'IMPORT Wksht'!$AM$70</f>
        <v>0</v>
      </c>
      <c r="O726" s="1056"/>
      <c r="P726" s="1057">
        <f>P727*(1-P729)</f>
        <v>0</v>
      </c>
      <c r="Q726" s="1057" t="e">
        <f>Q725+R725</f>
        <v>#DIV/0!</v>
      </c>
      <c r="R726" s="1076" t="s">
        <v>8151</v>
      </c>
      <c r="S726" s="1066" t="s">
        <v>8148</v>
      </c>
      <c r="T726" s="1067">
        <f>'IMPORT Wksht'!$O71</f>
        <v>0</v>
      </c>
      <c r="U726" s="1061" t="s">
        <v>8149</v>
      </c>
      <c r="V726" s="1062" t="s">
        <v>8150</v>
      </c>
      <c r="W726" s="1069">
        <f>'IMPORT Wksht'!$AM$71</f>
        <v>0</v>
      </c>
      <c r="X726" s="1049"/>
      <c r="Y726" s="1059">
        <f>Y727*(1-Y729)</f>
        <v>0</v>
      </c>
      <c r="Z726" s="1059" t="e">
        <f>Z725+AA725</f>
        <v>#DIV/0!</v>
      </c>
      <c r="AA726" s="1077" t="s">
        <v>8151</v>
      </c>
    </row>
    <row r="727" spans="1:27">
      <c r="A727" s="1053" t="s">
        <v>8152</v>
      </c>
      <c r="B727" s="1078">
        <f>'IMPORT Wksht'!$T69</f>
        <v>0</v>
      </c>
      <c r="C727" s="1068">
        <f>'IMPORT Wksht'!$BB69</f>
        <v>0</v>
      </c>
      <c r="D727" s="1062" t="s">
        <v>8153</v>
      </c>
      <c r="E727" s="1069">
        <f>'IMPORT Wksht'!$AO69</f>
        <v>0</v>
      </c>
      <c r="F727" s="1056"/>
      <c r="G727" s="1071">
        <f>E727</f>
        <v>0</v>
      </c>
      <c r="H727" s="1070" t="e">
        <f>IF(I727="N",ROUND(H726/(1-H729),0)-0.01,ROUNDUP(H726/(1-H729),0)-0.01)</f>
        <v>#DIV/0!</v>
      </c>
      <c r="I727" s="504" t="s">
        <v>1578</v>
      </c>
      <c r="J727" s="1053" t="s">
        <v>8152</v>
      </c>
      <c r="K727" s="1078">
        <f>'IMPORT Wksht'!$T70</f>
        <v>0</v>
      </c>
      <c r="L727" s="1068">
        <f>'IMPORT Wksht'!$BB70</f>
        <v>0</v>
      </c>
      <c r="M727" s="1062" t="s">
        <v>8153</v>
      </c>
      <c r="N727" s="1069">
        <f>'IMPORT Wksht'!$AO70</f>
        <v>0</v>
      </c>
      <c r="O727" s="1056"/>
      <c r="P727" s="1079">
        <f>N727</f>
        <v>0</v>
      </c>
      <c r="Q727" s="1070" t="e">
        <f>IF(R727="N",ROUND(Q726/(1-Q729),0)-0.01,ROUNDUP(Q726/(1-Q729),0)-0.01)</f>
        <v>#DIV/0!</v>
      </c>
      <c r="R727" s="504" t="s">
        <v>1578</v>
      </c>
      <c r="S727" s="1053" t="s">
        <v>8152</v>
      </c>
      <c r="T727" s="1078">
        <f>'IMPORT Wksht'!$T71</f>
        <v>0</v>
      </c>
      <c r="U727" s="1068">
        <f>'IMPORT Wksht'!$BB71</f>
        <v>0</v>
      </c>
      <c r="V727" s="1062" t="s">
        <v>8153</v>
      </c>
      <c r="W727" s="1069">
        <f>'IMPORT Wksht'!$AO71</f>
        <v>0</v>
      </c>
      <c r="X727" s="1049"/>
      <c r="Y727" s="1080">
        <f>W727</f>
        <v>0</v>
      </c>
      <c r="Z727" s="1073" t="e">
        <f>IF(AA727="N",ROUND(Z726/(1-Z729),0)-0.01,ROUNDUP(Z726/(1-Z729),0)-0.01)</f>
        <v>#DIV/0!</v>
      </c>
      <c r="AA727" s="1081" t="s">
        <v>1578</v>
      </c>
    </row>
    <row r="728" spans="1:27">
      <c r="A728" s="1066" t="s">
        <v>8154</v>
      </c>
      <c r="B728" s="1082">
        <f>'IMPORT Wksht'!$AE69</f>
        <v>0</v>
      </c>
      <c r="C728" s="1061" t="s">
        <v>8155</v>
      </c>
      <c r="D728" s="1062" t="s">
        <v>8156</v>
      </c>
      <c r="E728" s="1069">
        <f>'IMPORT Wksht'!$AN69</f>
        <v>0</v>
      </c>
      <c r="F728" s="1056"/>
      <c r="J728" s="1066" t="s">
        <v>8154</v>
      </c>
      <c r="K728" s="1082">
        <f>'IMPORT Wksht'!$AE70</f>
        <v>0</v>
      </c>
      <c r="L728" s="1061" t="s">
        <v>8155</v>
      </c>
      <c r="M728" s="1062" t="s">
        <v>8156</v>
      </c>
      <c r="N728" s="1069">
        <f>'IMPORT Wksht'!$AN70</f>
        <v>0</v>
      </c>
      <c r="O728" s="1056"/>
      <c r="S728" s="1066" t="s">
        <v>8154</v>
      </c>
      <c r="T728" s="1082">
        <f>'IMPORT Wksht'!$AE71</f>
        <v>0</v>
      </c>
      <c r="U728" s="1061" t="s">
        <v>8155</v>
      </c>
      <c r="V728" s="1062" t="s">
        <v>8156</v>
      </c>
      <c r="W728" s="1069">
        <f>'IMPORT Wksht'!$AN71</f>
        <v>0</v>
      </c>
    </row>
    <row r="729" spans="1:27">
      <c r="A729" s="1066" t="s">
        <v>8157</v>
      </c>
      <c r="B729" s="1067">
        <f>'IMPORT Wksht'!$BP69</f>
        <v>0</v>
      </c>
      <c r="C729" s="1068">
        <f>'IMPORT Wksht'!$BC69</f>
        <v>0</v>
      </c>
      <c r="D729" s="1062" t="s">
        <v>8158</v>
      </c>
      <c r="E729" s="1083" t="str">
        <f>IFERROR((E727-E726)/E727,"")</f>
        <v/>
      </c>
      <c r="F729" s="1056"/>
      <c r="G729" s="1084">
        <v>0.62</v>
      </c>
      <c r="H729" s="1084">
        <v>0.62</v>
      </c>
      <c r="I729" s="447"/>
      <c r="J729" s="1066" t="s">
        <v>8157</v>
      </c>
      <c r="K729" s="1067">
        <f>'IMPORT Wksht'!$BP70</f>
        <v>0</v>
      </c>
      <c r="L729" s="1068">
        <f>'IMPORT Wksht'!$BC70</f>
        <v>0</v>
      </c>
      <c r="M729" s="1062" t="s">
        <v>8158</v>
      </c>
      <c r="N729" s="1083" t="str">
        <f>IFERROR((N727-N726)/N727,"")</f>
        <v/>
      </c>
      <c r="O729" s="1056"/>
      <c r="P729" s="1084">
        <v>0.62</v>
      </c>
      <c r="Q729" s="1084">
        <v>0.62</v>
      </c>
      <c r="S729" s="1066" t="s">
        <v>8157</v>
      </c>
      <c r="T729" s="1067">
        <f>'IMPORT Wksht'!$BP71</f>
        <v>0</v>
      </c>
      <c r="U729" s="1068">
        <f>'IMPORT Wksht'!$BC71</f>
        <v>0</v>
      </c>
      <c r="V729" s="1062" t="s">
        <v>8158</v>
      </c>
      <c r="W729" s="1083" t="str">
        <f>IFERROR((W727-W726)/W727,"")</f>
        <v/>
      </c>
      <c r="X729" s="1049"/>
      <c r="Y729" s="1085">
        <v>0.62</v>
      </c>
      <c r="Z729" s="1085">
        <v>0.62</v>
      </c>
      <c r="AA729" s="111"/>
    </row>
    <row r="730" spans="1:27">
      <c r="A730" s="1066" t="s">
        <v>8159</v>
      </c>
      <c r="B730" s="1054">
        <f>'IMPORT Wksht'!$BN69</f>
        <v>0</v>
      </c>
      <c r="C730" s="1054"/>
      <c r="D730" s="1062" t="s">
        <v>8160</v>
      </c>
      <c r="E730" s="1054">
        <f>'IMPORT Wksht'!$BM69</f>
        <v>0</v>
      </c>
      <c r="F730" s="1056"/>
      <c r="G730" s="1086"/>
      <c r="H730" s="537" t="e">
        <f>(H727-H726)/H727</f>
        <v>#DIV/0!</v>
      </c>
      <c r="I730" s="447"/>
      <c r="J730" s="1066" t="s">
        <v>8159</v>
      </c>
      <c r="K730" s="1054">
        <f>'IMPORT Wksht'!$BN70</f>
        <v>0</v>
      </c>
      <c r="L730" s="1054"/>
      <c r="M730" s="1062" t="s">
        <v>8160</v>
      </c>
      <c r="N730" s="1054">
        <f>'IMPORT Wksht'!$BM70</f>
        <v>0</v>
      </c>
      <c r="O730" s="1056"/>
      <c r="P730" s="926"/>
      <c r="Q730" s="537" t="e">
        <f>(Q727-Q726)/Q727</f>
        <v>#DIV/0!</v>
      </c>
      <c r="S730" s="1066" t="s">
        <v>8159</v>
      </c>
      <c r="T730" s="1054">
        <f>'IMPORT Wksht'!$BN71</f>
        <v>0</v>
      </c>
      <c r="U730" s="1054"/>
      <c r="V730" s="1062" t="s">
        <v>8160</v>
      </c>
      <c r="W730" s="1054">
        <f>'IMPORT Wksht'!$BM71</f>
        <v>0</v>
      </c>
      <c r="X730" s="1049"/>
      <c r="Y730" s="1087"/>
      <c r="Z730" s="1088" t="e">
        <f>(Z727-Z726)/Z727</f>
        <v>#DIV/0!</v>
      </c>
      <c r="AA730" s="111"/>
    </row>
    <row r="731" spans="1:27">
      <c r="A731" s="1695" t="s">
        <v>8161</v>
      </c>
      <c r="B731" s="1696"/>
      <c r="C731" s="1696"/>
      <c r="D731" s="1696"/>
      <c r="E731" s="1697"/>
      <c r="F731" s="1056"/>
      <c r="G731" s="1050"/>
      <c r="H731" s="1050"/>
      <c r="I731" s="1050"/>
      <c r="J731" s="1695" t="s">
        <v>8161</v>
      </c>
      <c r="K731" s="1696"/>
      <c r="L731" s="1696"/>
      <c r="M731" s="1696"/>
      <c r="N731" s="1697"/>
      <c r="O731" s="1056"/>
      <c r="P731" s="1050"/>
      <c r="Q731" s="1050"/>
      <c r="R731" s="1050"/>
      <c r="S731" s="1695" t="s">
        <v>8161</v>
      </c>
      <c r="T731" s="1696"/>
      <c r="U731" s="1696"/>
      <c r="V731" s="1696"/>
      <c r="W731" s="1697"/>
      <c r="X731" s="111"/>
    </row>
    <row r="732" spans="1:27">
      <c r="A732" s="1679" t="s">
        <v>8162</v>
      </c>
      <c r="B732" s="1680"/>
      <c r="C732" s="1680"/>
      <c r="D732" s="1680"/>
      <c r="E732" s="1681"/>
      <c r="F732" s="1089"/>
      <c r="G732" s="1090"/>
      <c r="H732" s="1090"/>
      <c r="I732" s="1090"/>
      <c r="J732" s="1679" t="s">
        <v>8162</v>
      </c>
      <c r="K732" s="1680"/>
      <c r="L732" s="1680"/>
      <c r="M732" s="1680"/>
      <c r="N732" s="1681"/>
      <c r="O732" s="1089"/>
      <c r="P732" s="1090"/>
      <c r="Q732" s="1090"/>
      <c r="R732" s="1090"/>
      <c r="S732" s="1679" t="s">
        <v>8162</v>
      </c>
      <c r="T732" s="1680"/>
      <c r="U732" s="1680"/>
      <c r="V732" s="1680"/>
      <c r="W732" s="1681"/>
      <c r="X732" s="111"/>
    </row>
    <row r="733" spans="1:27">
      <c r="A733" s="1091" t="str">
        <f>CONCATENATE("Line ",'IMPORT Wksht'!$A$69)</f>
        <v>Line 55</v>
      </c>
      <c r="B733" s="111"/>
      <c r="C733" s="111"/>
      <c r="D733" s="111"/>
      <c r="E733" s="111"/>
      <c r="F733" s="1092"/>
      <c r="G733" s="1093"/>
      <c r="H733" s="1050"/>
      <c r="I733" s="1050"/>
      <c r="J733" s="1091" t="str">
        <f>CONCATENATE("Line ",'IMPORT Wksht'!$A$70)</f>
        <v>Line 56</v>
      </c>
      <c r="K733" s="111"/>
      <c r="L733" s="111"/>
      <c r="M733" s="111"/>
      <c r="N733" s="111"/>
      <c r="O733" s="1092"/>
      <c r="P733" s="1093"/>
      <c r="Q733" s="1050"/>
      <c r="R733" s="1050"/>
      <c r="S733" s="1091" t="str">
        <f>CONCATENATE("Line ",'IMPORT Wksht'!$A$71)</f>
        <v>Line 57</v>
      </c>
      <c r="T733" s="111"/>
      <c r="U733" s="111"/>
      <c r="V733" s="111"/>
      <c r="W733" s="288"/>
      <c r="X733" s="111"/>
    </row>
    <row r="734" spans="1:27">
      <c r="A734" s="1091"/>
      <c r="B734" s="111"/>
      <c r="C734" s="111"/>
      <c r="D734" s="111"/>
      <c r="E734" s="111"/>
      <c r="F734" s="1092"/>
      <c r="G734" s="1093"/>
      <c r="H734" s="1050"/>
      <c r="I734" s="1050"/>
      <c r="J734" s="1091"/>
      <c r="K734" s="111"/>
      <c r="L734" s="111"/>
      <c r="M734" s="111"/>
      <c r="N734" s="111"/>
      <c r="O734" s="1092"/>
      <c r="P734" s="1093"/>
      <c r="Q734" s="1050"/>
      <c r="R734" s="1050"/>
      <c r="S734" s="1091"/>
      <c r="T734" s="111"/>
      <c r="U734" s="111"/>
      <c r="V734" s="111"/>
      <c r="W734" s="288"/>
      <c r="X734" s="111"/>
    </row>
    <row r="735" spans="1:27">
      <c r="A735" s="1091"/>
      <c r="B735" s="111"/>
      <c r="C735" s="111"/>
      <c r="D735" s="111"/>
      <c r="E735" s="111"/>
      <c r="F735" s="1092"/>
      <c r="G735" s="1093"/>
      <c r="H735" s="1050"/>
      <c r="I735" s="1050"/>
      <c r="J735" s="1091"/>
      <c r="K735" s="111"/>
      <c r="L735" s="111"/>
      <c r="M735" s="111"/>
      <c r="N735" s="111"/>
      <c r="O735" s="1092"/>
      <c r="P735" s="1093"/>
      <c r="Q735" s="1050"/>
      <c r="R735" s="1050"/>
      <c r="S735" s="1091"/>
      <c r="T735" s="111"/>
      <c r="U735" s="111"/>
      <c r="V735" s="111"/>
      <c r="W735" s="288"/>
      <c r="X735" s="111"/>
    </row>
    <row r="736" spans="1:27">
      <c r="A736" s="1091"/>
      <c r="B736" s="111"/>
      <c r="C736" s="111"/>
      <c r="D736" s="111"/>
      <c r="E736" s="111"/>
      <c r="F736" s="1092"/>
      <c r="G736" s="1093"/>
      <c r="H736" s="1050"/>
      <c r="I736" s="1050"/>
      <c r="J736" s="1091"/>
      <c r="K736" s="111"/>
      <c r="L736" s="111"/>
      <c r="M736" s="111"/>
      <c r="N736" s="111"/>
      <c r="O736" s="1092"/>
      <c r="P736" s="1093"/>
      <c r="Q736" s="1050"/>
      <c r="R736" s="1050"/>
      <c r="S736" s="1091"/>
      <c r="T736" s="111"/>
      <c r="U736" s="111"/>
      <c r="V736" s="111"/>
      <c r="W736" s="288"/>
      <c r="X736" s="111"/>
    </row>
    <row r="737" spans="1:24">
      <c r="A737" s="1091"/>
      <c r="B737" s="111"/>
      <c r="C737" s="111"/>
      <c r="D737" s="111"/>
      <c r="E737" s="111"/>
      <c r="F737" s="1092"/>
      <c r="G737" s="1093"/>
      <c r="H737" s="1050"/>
      <c r="I737" s="1050"/>
      <c r="J737" s="1091"/>
      <c r="K737" s="111"/>
      <c r="L737" s="111"/>
      <c r="M737" s="111"/>
      <c r="N737" s="111"/>
      <c r="O737" s="1092"/>
      <c r="P737" s="1093"/>
      <c r="Q737" s="1050"/>
      <c r="R737" s="1050"/>
      <c r="S737" s="1091"/>
      <c r="T737" s="111"/>
      <c r="U737" s="111"/>
      <c r="V737" s="111"/>
      <c r="W737" s="288"/>
      <c r="X737" s="111"/>
    </row>
    <row r="738" spans="1:24">
      <c r="A738" s="1091"/>
      <c r="B738" s="111"/>
      <c r="C738" s="111"/>
      <c r="D738" s="111"/>
      <c r="E738" s="111"/>
      <c r="F738" s="1092"/>
      <c r="G738" s="1093"/>
      <c r="H738" s="1050"/>
      <c r="I738" s="1050"/>
      <c r="J738" s="1091"/>
      <c r="K738" s="111"/>
      <c r="L738" s="111"/>
      <c r="M738" s="111"/>
      <c r="N738" s="111"/>
      <c r="O738" s="1092"/>
      <c r="P738" s="1093"/>
      <c r="Q738" s="1050"/>
      <c r="R738" s="1050"/>
      <c r="S738" s="1091"/>
      <c r="T738" s="111"/>
      <c r="U738" s="111"/>
      <c r="V738" s="111"/>
      <c r="W738" s="288"/>
      <c r="X738" s="111"/>
    </row>
    <row r="739" spans="1:24">
      <c r="A739" s="1091"/>
      <c r="B739" s="111"/>
      <c r="C739" s="111"/>
      <c r="D739" s="111"/>
      <c r="E739" s="111"/>
      <c r="F739" s="1092"/>
      <c r="G739" s="1093"/>
      <c r="H739" s="1050"/>
      <c r="I739" s="1050"/>
      <c r="J739" s="1091"/>
      <c r="K739" s="111"/>
      <c r="L739" s="111"/>
      <c r="M739" s="111"/>
      <c r="N739" s="111"/>
      <c r="O739" s="1092"/>
      <c r="P739" s="1093"/>
      <c r="Q739" s="1050"/>
      <c r="R739" s="1050"/>
      <c r="S739" s="1091"/>
      <c r="T739" s="111"/>
      <c r="U739" s="111"/>
      <c r="V739" s="111"/>
      <c r="W739" s="288"/>
      <c r="X739" s="111"/>
    </row>
    <row r="740" spans="1:24">
      <c r="A740" s="1091"/>
      <c r="B740" s="111"/>
      <c r="C740" s="111"/>
      <c r="D740" s="111"/>
      <c r="E740" s="111"/>
      <c r="F740" s="1092"/>
      <c r="G740" s="1093"/>
      <c r="H740" s="1050"/>
      <c r="I740" s="1050"/>
      <c r="J740" s="1091"/>
      <c r="K740" s="111"/>
      <c r="L740" s="111"/>
      <c r="M740" s="111"/>
      <c r="N740" s="111"/>
      <c r="O740" s="1092"/>
      <c r="P740" s="1093"/>
      <c r="Q740" s="1050"/>
      <c r="R740" s="1050"/>
      <c r="S740" s="1091"/>
      <c r="T740" s="111"/>
      <c r="U740" s="111"/>
      <c r="V740" s="111"/>
      <c r="W740" s="288"/>
      <c r="X740" s="111"/>
    </row>
    <row r="741" spans="1:24">
      <c r="A741" s="1091"/>
      <c r="B741" s="111"/>
      <c r="C741" s="111"/>
      <c r="D741" s="111"/>
      <c r="E741" s="111"/>
      <c r="F741" s="1092"/>
      <c r="G741" s="1093"/>
      <c r="H741" s="1050"/>
      <c r="I741" s="1050"/>
      <c r="J741" s="1091"/>
      <c r="K741" s="111"/>
      <c r="L741" s="111"/>
      <c r="M741" s="111"/>
      <c r="N741" s="111"/>
      <c r="O741" s="1092"/>
      <c r="P741" s="1093"/>
      <c r="Q741" s="1050"/>
      <c r="R741" s="1050"/>
      <c r="S741" s="1091"/>
      <c r="T741" s="111"/>
      <c r="U741" s="111"/>
      <c r="V741" s="111"/>
      <c r="W741" s="288"/>
      <c r="X741" s="111"/>
    </row>
    <row r="742" spans="1:24">
      <c r="A742" s="1091"/>
      <c r="B742" s="111"/>
      <c r="C742" s="111"/>
      <c r="D742" s="111"/>
      <c r="E742" s="111"/>
      <c r="F742" s="1092"/>
      <c r="G742" s="1093"/>
      <c r="H742" s="1050"/>
      <c r="I742" s="1050"/>
      <c r="J742" s="1091"/>
      <c r="K742" s="111"/>
      <c r="L742" s="111"/>
      <c r="M742" s="111"/>
      <c r="N742" s="111"/>
      <c r="O742" s="1092"/>
      <c r="P742" s="1093"/>
      <c r="Q742" s="1050"/>
      <c r="R742" s="1050"/>
      <c r="S742" s="1091"/>
      <c r="T742" s="111"/>
      <c r="U742" s="111"/>
      <c r="V742" s="111"/>
      <c r="W742" s="288"/>
      <c r="X742" s="111"/>
    </row>
    <row r="743" spans="1:24">
      <c r="A743" s="1091"/>
      <c r="B743" s="111"/>
      <c r="C743" s="111"/>
      <c r="D743" s="111"/>
      <c r="E743" s="111"/>
      <c r="F743" s="1092"/>
      <c r="G743" s="1093"/>
      <c r="H743" s="1050"/>
      <c r="I743" s="1050"/>
      <c r="J743" s="1091"/>
      <c r="K743" s="111"/>
      <c r="L743" s="111"/>
      <c r="M743" s="111"/>
      <c r="N743" s="111"/>
      <c r="O743" s="1092"/>
      <c r="P743" s="1093"/>
      <c r="Q743" s="1050"/>
      <c r="R743" s="1050"/>
      <c r="S743" s="1091"/>
      <c r="T743" s="111"/>
      <c r="U743" s="111"/>
      <c r="V743" s="111"/>
      <c r="W743" s="288"/>
      <c r="X743" s="111"/>
    </row>
    <row r="744" spans="1:24">
      <c r="A744" s="1091"/>
      <c r="B744" s="111"/>
      <c r="C744" s="111"/>
      <c r="D744" s="111"/>
      <c r="E744" s="111"/>
      <c r="F744" s="1092"/>
      <c r="G744" s="1093"/>
      <c r="H744" s="1050"/>
      <c r="I744" s="1050"/>
      <c r="J744" s="1091"/>
      <c r="K744" s="111"/>
      <c r="L744" s="111"/>
      <c r="M744" s="111"/>
      <c r="N744" s="111"/>
      <c r="O744" s="1092"/>
      <c r="P744" s="1093"/>
      <c r="Q744" s="1050"/>
      <c r="R744" s="1050"/>
      <c r="S744" s="1091"/>
      <c r="T744" s="111"/>
      <c r="U744" s="111"/>
      <c r="V744" s="111"/>
      <c r="W744" s="288"/>
      <c r="X744" s="111"/>
    </row>
    <row r="745" spans="1:24">
      <c r="A745" s="1091"/>
      <c r="B745" s="111"/>
      <c r="C745" s="111"/>
      <c r="D745" s="111"/>
      <c r="E745" s="111"/>
      <c r="F745" s="1092"/>
      <c r="G745" s="1093"/>
      <c r="H745" s="1050"/>
      <c r="I745" s="1050"/>
      <c r="J745" s="1091"/>
      <c r="K745" s="111"/>
      <c r="L745" s="111"/>
      <c r="M745" s="111"/>
      <c r="N745" s="111"/>
      <c r="O745" s="1092"/>
      <c r="P745" s="1093"/>
      <c r="Q745" s="1050"/>
      <c r="R745" s="1050"/>
      <c r="S745" s="1091"/>
      <c r="T745" s="111"/>
      <c r="U745" s="111"/>
      <c r="V745" s="111"/>
      <c r="W745" s="288"/>
      <c r="X745" s="111"/>
    </row>
    <row r="746" spans="1:24">
      <c r="A746" s="1091"/>
      <c r="B746" s="111"/>
      <c r="C746" s="111"/>
      <c r="D746" s="111"/>
      <c r="E746" s="111"/>
      <c r="F746" s="1092"/>
      <c r="G746" s="1093"/>
      <c r="H746" s="1050"/>
      <c r="I746" s="1050"/>
      <c r="J746" s="1091"/>
      <c r="K746" s="111"/>
      <c r="L746" s="111"/>
      <c r="M746" s="111"/>
      <c r="N746" s="111"/>
      <c r="O746" s="1092"/>
      <c r="P746" s="1093"/>
      <c r="Q746" s="1050"/>
      <c r="R746" s="1050"/>
      <c r="S746" s="1091"/>
      <c r="T746" s="111"/>
      <c r="U746" s="111"/>
      <c r="V746" s="111"/>
      <c r="W746" s="288"/>
      <c r="X746" s="111"/>
    </row>
    <row r="747" spans="1:24">
      <c r="A747" s="1091"/>
      <c r="B747" s="111"/>
      <c r="C747" s="111"/>
      <c r="D747" s="111"/>
      <c r="E747" s="111"/>
      <c r="F747" s="1092"/>
      <c r="G747" s="1093"/>
      <c r="H747" s="1050"/>
      <c r="I747" s="1050"/>
      <c r="J747" s="1091"/>
      <c r="K747" s="111"/>
      <c r="L747" s="111"/>
      <c r="M747" s="111"/>
      <c r="N747" s="111"/>
      <c r="O747" s="1092"/>
      <c r="P747" s="1093"/>
      <c r="Q747" s="1050"/>
      <c r="R747" s="1050"/>
      <c r="S747" s="1091"/>
      <c r="T747" s="111"/>
      <c r="U747" s="111"/>
      <c r="V747" s="111"/>
      <c r="W747" s="288"/>
      <c r="X747" s="111"/>
    </row>
    <row r="748" spans="1:24">
      <c r="A748" s="1091"/>
      <c r="B748" s="111"/>
      <c r="C748" s="111"/>
      <c r="D748" s="111"/>
      <c r="E748" s="111"/>
      <c r="F748" s="1092"/>
      <c r="G748" s="1093"/>
      <c r="H748" s="1050"/>
      <c r="I748" s="1050"/>
      <c r="J748" s="1091"/>
      <c r="K748" s="111"/>
      <c r="L748" s="111"/>
      <c r="M748" s="111"/>
      <c r="N748" s="111"/>
      <c r="O748" s="1092"/>
      <c r="P748" s="1093"/>
      <c r="Q748" s="1050"/>
      <c r="R748" s="1050"/>
      <c r="S748" s="1091"/>
      <c r="T748" s="111"/>
      <c r="U748" s="111"/>
      <c r="V748" s="111"/>
      <c r="W748" s="288"/>
      <c r="X748" s="111"/>
    </row>
    <row r="749" spans="1:24">
      <c r="A749" s="1091"/>
      <c r="B749" s="111"/>
      <c r="C749" s="111"/>
      <c r="D749" s="111"/>
      <c r="E749" s="111"/>
      <c r="F749" s="1092"/>
      <c r="G749" s="1093"/>
      <c r="H749" s="1050"/>
      <c r="I749" s="1050"/>
      <c r="J749" s="1091"/>
      <c r="K749" s="111"/>
      <c r="L749" s="111"/>
      <c r="M749" s="111"/>
      <c r="N749" s="111"/>
      <c r="O749" s="1092"/>
      <c r="P749" s="1093"/>
      <c r="Q749" s="1050"/>
      <c r="R749" s="1050"/>
      <c r="S749" s="1091"/>
      <c r="T749" s="111"/>
      <c r="U749" s="111"/>
      <c r="V749" s="111"/>
      <c r="W749" s="288"/>
      <c r="X749" s="111"/>
    </row>
    <row r="750" spans="1:24">
      <c r="A750" s="1091"/>
      <c r="B750" s="111"/>
      <c r="C750" s="111"/>
      <c r="D750" s="111"/>
      <c r="E750" s="111"/>
      <c r="F750" s="1092"/>
      <c r="G750" s="1093"/>
      <c r="H750" s="1050"/>
      <c r="I750" s="1050"/>
      <c r="J750" s="1091"/>
      <c r="K750" s="111"/>
      <c r="L750" s="111"/>
      <c r="M750" s="111"/>
      <c r="N750" s="111"/>
      <c r="O750" s="1092"/>
      <c r="P750" s="1093"/>
      <c r="Q750" s="1050"/>
      <c r="R750" s="1050"/>
      <c r="S750" s="1091"/>
      <c r="T750" s="111"/>
      <c r="U750" s="111"/>
      <c r="V750" s="111"/>
      <c r="W750" s="288"/>
      <c r="X750" s="111"/>
    </row>
    <row r="751" spans="1:24">
      <c r="A751" s="1091"/>
      <c r="B751" s="111"/>
      <c r="C751" s="111"/>
      <c r="D751" s="111"/>
      <c r="E751" s="111"/>
      <c r="F751" s="1092"/>
      <c r="G751" s="1093"/>
      <c r="H751" s="1050"/>
      <c r="I751" s="1050"/>
      <c r="J751" s="1091"/>
      <c r="K751" s="111"/>
      <c r="L751" s="111"/>
      <c r="M751" s="111"/>
      <c r="N751" s="111"/>
      <c r="O751" s="1092"/>
      <c r="P751" s="1093"/>
      <c r="Q751" s="1050"/>
      <c r="R751" s="1050"/>
      <c r="S751" s="1091"/>
      <c r="T751" s="111"/>
      <c r="U751" s="111"/>
      <c r="V751" s="111"/>
      <c r="W751" s="288"/>
      <c r="X751" s="111"/>
    </row>
    <row r="752" spans="1:24">
      <c r="A752" s="1091"/>
      <c r="B752" s="111"/>
      <c r="C752" s="111"/>
      <c r="D752" s="111"/>
      <c r="E752" s="111"/>
      <c r="F752" s="1092"/>
      <c r="G752" s="1093"/>
      <c r="H752" s="1050"/>
      <c r="I752" s="1050"/>
      <c r="J752" s="1091"/>
      <c r="K752" s="111"/>
      <c r="L752" s="111"/>
      <c r="M752" s="111"/>
      <c r="N752" s="111"/>
      <c r="O752" s="1092"/>
      <c r="P752" s="1093"/>
      <c r="Q752" s="1050"/>
      <c r="R752" s="1050"/>
      <c r="S752" s="1091"/>
      <c r="T752" s="111"/>
      <c r="U752" s="111"/>
      <c r="V752" s="111"/>
      <c r="W752" s="288"/>
      <c r="X752" s="111"/>
    </row>
    <row r="753" spans="1:27">
      <c r="A753" s="1091"/>
      <c r="B753" s="111"/>
      <c r="C753" s="111"/>
      <c r="D753" s="111"/>
      <c r="E753" s="111"/>
      <c r="F753" s="1092"/>
      <c r="G753" s="1093"/>
      <c r="H753" s="1050"/>
      <c r="I753" s="1050"/>
      <c r="J753" s="1091"/>
      <c r="K753" s="111"/>
      <c r="L753" s="111"/>
      <c r="M753" s="111"/>
      <c r="N753" s="111"/>
      <c r="O753" s="1092"/>
      <c r="P753" s="1093"/>
      <c r="Q753" s="1050"/>
      <c r="R753" s="1050"/>
      <c r="S753" s="1091"/>
      <c r="T753" s="111"/>
      <c r="U753" s="111"/>
      <c r="V753" s="111"/>
      <c r="W753" s="288"/>
      <c r="X753" s="111"/>
    </row>
    <row r="754" spans="1:27">
      <c r="A754" s="1091"/>
      <c r="B754" s="111"/>
      <c r="C754" s="111"/>
      <c r="D754" s="111"/>
      <c r="E754" s="111"/>
      <c r="F754" s="1094"/>
      <c r="G754" s="1093"/>
      <c r="H754" s="1050"/>
      <c r="I754" s="1050"/>
      <c r="J754" s="1091"/>
      <c r="K754" s="111"/>
      <c r="L754" s="111"/>
      <c r="M754" s="111"/>
      <c r="N754" s="111"/>
      <c r="O754" s="1094"/>
      <c r="P754" s="1093"/>
      <c r="Q754" s="1050"/>
      <c r="R754" s="1050"/>
      <c r="S754" s="1091"/>
      <c r="T754" s="111"/>
      <c r="U754" s="111"/>
      <c r="V754" s="111"/>
      <c r="W754" s="288"/>
      <c r="X754" s="111"/>
    </row>
    <row r="755" spans="1:27">
      <c r="A755" s="1091"/>
      <c r="B755" s="111"/>
      <c r="C755" s="111"/>
      <c r="D755" s="111"/>
      <c r="E755" s="111"/>
      <c r="F755" s="1095"/>
      <c r="G755" s="1050"/>
      <c r="H755" s="1050"/>
      <c r="I755" s="1050"/>
      <c r="J755" s="1091"/>
      <c r="K755" s="111"/>
      <c r="L755" s="111"/>
      <c r="M755" s="111"/>
      <c r="N755" s="111"/>
      <c r="O755" s="1095"/>
      <c r="P755" s="1050"/>
      <c r="Q755" s="1050"/>
      <c r="R755" s="1050"/>
      <c r="S755" s="1091"/>
      <c r="T755" s="111"/>
      <c r="U755" s="111"/>
      <c r="V755" s="111"/>
      <c r="W755" s="288"/>
      <c r="X755" s="111"/>
    </row>
    <row r="756" spans="1:27">
      <c r="A756" s="1689" t="s">
        <v>8163</v>
      </c>
      <c r="B756" s="1690"/>
      <c r="C756" s="1690"/>
      <c r="D756" s="1690"/>
      <c r="E756" s="1691"/>
      <c r="F756" s="1095"/>
      <c r="G756" s="1050"/>
      <c r="H756" s="1050"/>
      <c r="I756" s="1050"/>
      <c r="J756" s="1689" t="s">
        <v>8163</v>
      </c>
      <c r="K756" s="1690"/>
      <c r="L756" s="1690"/>
      <c r="M756" s="1690"/>
      <c r="N756" s="1691"/>
      <c r="O756" s="1095"/>
      <c r="P756" s="1050"/>
      <c r="Q756" s="1050"/>
      <c r="R756" s="1050"/>
      <c r="S756" s="1689" t="s">
        <v>8163</v>
      </c>
      <c r="T756" s="1690"/>
      <c r="U756" s="1690"/>
      <c r="V756" s="1690"/>
      <c r="W756" s="1691"/>
      <c r="X756" s="111"/>
    </row>
    <row r="757" spans="1:27">
      <c r="A757" s="1692"/>
      <c r="B757" s="1693"/>
      <c r="C757" s="1693"/>
      <c r="D757" s="1693"/>
      <c r="E757" s="1694"/>
      <c r="F757" s="1095"/>
      <c r="G757" s="1050"/>
      <c r="H757" s="1050"/>
      <c r="I757" s="1050"/>
      <c r="J757" s="1692"/>
      <c r="K757" s="1693"/>
      <c r="L757" s="1693"/>
      <c r="M757" s="1693"/>
      <c r="N757" s="1694"/>
      <c r="O757" s="1095"/>
      <c r="P757" s="1050"/>
      <c r="Q757" s="1050"/>
      <c r="R757" s="1050"/>
      <c r="S757" s="1692"/>
      <c r="T757" s="1693"/>
      <c r="U757" s="1693"/>
      <c r="V757" s="1693"/>
      <c r="W757" s="1694"/>
      <c r="X757" s="111"/>
    </row>
    <row r="758" spans="1:27">
      <c r="A758" s="1683"/>
      <c r="B758" s="1684"/>
      <c r="C758" s="1684"/>
      <c r="D758" s="1684"/>
      <c r="E758" s="1685"/>
      <c r="F758" s="1095"/>
      <c r="G758" s="1050"/>
      <c r="H758" s="1050"/>
      <c r="I758" s="1050"/>
      <c r="J758" s="1683"/>
      <c r="K758" s="1684"/>
      <c r="L758" s="1684"/>
      <c r="M758" s="1684"/>
      <c r="N758" s="1685"/>
      <c r="O758" s="1095"/>
      <c r="P758" s="1050"/>
      <c r="Q758" s="1050"/>
      <c r="R758" s="1050"/>
      <c r="S758" s="1683"/>
      <c r="T758" s="1684"/>
      <c r="U758" s="1684"/>
      <c r="V758" s="1684"/>
      <c r="W758" s="1685"/>
      <c r="X758" s="111"/>
    </row>
    <row r="759" spans="1:27">
      <c r="A759" s="1683"/>
      <c r="B759" s="1684"/>
      <c r="C759" s="1684"/>
      <c r="D759" s="1684"/>
      <c r="E759" s="1685"/>
      <c r="F759" s="1095"/>
      <c r="G759" s="1050"/>
      <c r="H759" s="1050"/>
      <c r="I759" s="1050"/>
      <c r="J759" s="1683"/>
      <c r="K759" s="1684"/>
      <c r="L759" s="1684"/>
      <c r="M759" s="1684"/>
      <c r="N759" s="1685"/>
      <c r="O759" s="1095"/>
      <c r="P759" s="1050"/>
      <c r="Q759" s="1050"/>
      <c r="R759" s="1050"/>
      <c r="S759" s="1683"/>
      <c r="T759" s="1684"/>
      <c r="U759" s="1684"/>
      <c r="V759" s="1684"/>
      <c r="W759" s="1685"/>
      <c r="X759" s="111"/>
    </row>
    <row r="760" spans="1:27">
      <c r="A760" s="1686"/>
      <c r="B760" s="1687"/>
      <c r="C760" s="1687"/>
      <c r="D760" s="1687"/>
      <c r="E760" s="1688"/>
      <c r="F760" s="1095"/>
      <c r="G760" s="1050"/>
      <c r="H760" s="1050"/>
      <c r="I760" s="1050"/>
      <c r="J760" s="1686"/>
      <c r="K760" s="1687"/>
      <c r="L760" s="1687"/>
      <c r="M760" s="1687"/>
      <c r="N760" s="1688"/>
      <c r="O760" s="1095"/>
      <c r="P760" s="1050"/>
      <c r="Q760" s="1050"/>
      <c r="R760" s="1050"/>
      <c r="S760" s="1686"/>
      <c r="T760" s="1687"/>
      <c r="U760" s="1687"/>
      <c r="V760" s="1687"/>
      <c r="W760" s="1688"/>
      <c r="X760" s="111"/>
    </row>
    <row r="761" spans="1:27">
      <c r="X761" s="111"/>
    </row>
    <row r="762" spans="1:27">
      <c r="A762" s="1043" t="s">
        <v>8136</v>
      </c>
      <c r="B762" s="1682">
        <f>'IMPORT Wksht'!$F72</f>
        <v>0</v>
      </c>
      <c r="C762" s="1682"/>
      <c r="D762" s="1682"/>
      <c r="E762" s="1044" t="s">
        <v>8137</v>
      </c>
      <c r="F762" s="1045"/>
      <c r="G762" s="1046" t="e">
        <f>C765*C767*C769/1728/B766</f>
        <v>#DIV/0!</v>
      </c>
      <c r="H762" s="1047" t="e">
        <f>VLOOKUP(CONCATENATE(B767,"40H"),frghtnew,8,0)</f>
        <v>#N/A</v>
      </c>
      <c r="I762" s="1048" t="e">
        <f>'IMPORT Wksht'!#REF!</f>
        <v>#REF!</v>
      </c>
      <c r="J762" s="1043" t="s">
        <v>8136</v>
      </c>
      <c r="K762" s="1682">
        <f>'IMPORT Wksht'!$F73</f>
        <v>0</v>
      </c>
      <c r="L762" s="1682"/>
      <c r="M762" s="1682"/>
      <c r="N762" s="1044" t="s">
        <v>8137</v>
      </c>
      <c r="O762" s="1045"/>
      <c r="P762" s="1046" t="e">
        <f>L765*L767*L769/1728/K766</f>
        <v>#DIV/0!</v>
      </c>
      <c r="Q762" s="1047" t="e">
        <f>VLOOKUP(CONCATENATE(K767,"40H"),frghtnew,8,0)</f>
        <v>#N/A</v>
      </c>
      <c r="R762" s="1048" t="e">
        <f>'IMPORT Wksht'!#REF!</f>
        <v>#REF!</v>
      </c>
      <c r="S762" s="1043" t="s">
        <v>8136</v>
      </c>
      <c r="T762" s="1682">
        <f>'IMPORT Wksht'!$F74</f>
        <v>0</v>
      </c>
      <c r="U762" s="1682"/>
      <c r="V762" s="1682"/>
      <c r="W762" s="1044" t="s">
        <v>8137</v>
      </c>
      <c r="X762" s="1049"/>
      <c r="Y762" s="1050" t="e">
        <f>U765*U767*U769/1728/T766</f>
        <v>#DIV/0!</v>
      </c>
      <c r="Z762" s="1051" t="e">
        <f>VLOOKUP(CONCATENATE(T767,"40H"),frghtnew,8,0)</f>
        <v>#N/A</v>
      </c>
      <c r="AA762" s="1052">
        <f>'IMPORT Wksht'!$AE74</f>
        <v>0</v>
      </c>
    </row>
    <row r="763" spans="1:27">
      <c r="A763" s="1053" t="s">
        <v>8138</v>
      </c>
      <c r="B763" s="1054">
        <f>'IMPORT Wksht'!$D$5</f>
        <v>0</v>
      </c>
      <c r="C763" s="1698">
        <f>'IMPORT Wksht'!$D$6</f>
        <v>0</v>
      </c>
      <c r="D763" s="1698"/>
      <c r="E763" s="1055">
        <f>IFERROR(G762*H762+E765*B768+E765*I762+I763*1/B766,0)</f>
        <v>0</v>
      </c>
      <c r="F763" s="1056"/>
      <c r="G763" s="494" t="s">
        <v>8139</v>
      </c>
      <c r="H763" s="494" t="s">
        <v>8140</v>
      </c>
      <c r="I763" s="1057">
        <v>1.05</v>
      </c>
      <c r="J763" s="1053" t="s">
        <v>8138</v>
      </c>
      <c r="K763" s="1054">
        <f>'IMPORT Wksht'!$D$5</f>
        <v>0</v>
      </c>
      <c r="L763" s="1698">
        <f>'IMPORT Wksht'!$D$6</f>
        <v>0</v>
      </c>
      <c r="M763" s="1698"/>
      <c r="N763" s="1055">
        <f>IFERROR(P762*Q762+N765*K768+N765*R762+R763*1/K766,0)</f>
        <v>0</v>
      </c>
      <c r="O763" s="1056"/>
      <c r="P763" s="494" t="s">
        <v>8139</v>
      </c>
      <c r="Q763" s="494" t="s">
        <v>8140</v>
      </c>
      <c r="R763" s="1057">
        <v>1.05</v>
      </c>
      <c r="S763" s="1053" t="s">
        <v>8138</v>
      </c>
      <c r="T763" s="1054">
        <f>'IMPORT Wksht'!$D$5</f>
        <v>0</v>
      </c>
      <c r="U763" s="1698">
        <f>'IMPORT Wksht'!$D$6</f>
        <v>0</v>
      </c>
      <c r="V763" s="1698"/>
      <c r="W763" s="1055">
        <f>IFERROR(Y762*Z762+W765*T768+W765*AA762+AA763*1/T766,0)</f>
        <v>0</v>
      </c>
      <c r="X763" s="1049"/>
      <c r="Y763" s="1058" t="s">
        <v>8139</v>
      </c>
      <c r="Z763" s="1058" t="s">
        <v>8140</v>
      </c>
      <c r="AA763" s="1059">
        <v>1.05</v>
      </c>
    </row>
    <row r="764" spans="1:27">
      <c r="A764" s="1053" t="s">
        <v>8141</v>
      </c>
      <c r="B764" s="1060">
        <f>'IMPORT Wksht'!$E72</f>
        <v>0</v>
      </c>
      <c r="C764" s="1061" t="s">
        <v>8142</v>
      </c>
      <c r="D764" s="1062" t="s">
        <v>8143</v>
      </c>
      <c r="E764" s="1063">
        <f>'IMPORT Wksht'!$K72</f>
        <v>0</v>
      </c>
      <c r="F764" s="1056"/>
      <c r="G764" s="1064" t="s">
        <v>8144</v>
      </c>
      <c r="H764" s="1064" t="s">
        <v>8145</v>
      </c>
      <c r="I764" s="447"/>
      <c r="J764" s="1053" t="s">
        <v>8141</v>
      </c>
      <c r="K764" s="1060">
        <f>'IMPORT Wksht'!$E73</f>
        <v>0</v>
      </c>
      <c r="L764" s="1061" t="s">
        <v>8142</v>
      </c>
      <c r="M764" s="1062" t="s">
        <v>8143</v>
      </c>
      <c r="N764" s="1063">
        <f>'IMPORT Wksht'!$K73</f>
        <v>0</v>
      </c>
      <c r="O764" s="1056"/>
      <c r="P764" s="1064" t="s">
        <v>8144</v>
      </c>
      <c r="Q764" s="1064" t="s">
        <v>8145</v>
      </c>
      <c r="S764" s="1053" t="s">
        <v>8141</v>
      </c>
      <c r="T764" s="1060">
        <f>'IMPORT Wksht'!$E74</f>
        <v>0</v>
      </c>
      <c r="U764" s="1061" t="s">
        <v>8142</v>
      </c>
      <c r="V764" s="1062" t="s">
        <v>8143</v>
      </c>
      <c r="W764" s="1063">
        <f>'IMPORT Wksht'!$K74</f>
        <v>0</v>
      </c>
      <c r="X764" s="1049"/>
      <c r="Y764" s="1065" t="s">
        <v>8144</v>
      </c>
      <c r="Z764" s="1065" t="s">
        <v>8145</v>
      </c>
      <c r="AA764" s="111"/>
    </row>
    <row r="765" spans="1:27">
      <c r="A765" s="1066" t="s">
        <v>8146</v>
      </c>
      <c r="B765" s="1067">
        <f>'IMPORT Wksht'!$N72</f>
        <v>0</v>
      </c>
      <c r="C765" s="1068">
        <f>'IMPORT Wksht'!$BA72</f>
        <v>0</v>
      </c>
      <c r="D765" s="1062" t="s">
        <v>8147</v>
      </c>
      <c r="E765" s="1069">
        <f>'IMPORT Wksht'!$X72</f>
        <v>0</v>
      </c>
      <c r="F765" s="1056"/>
      <c r="G765" s="1070" t="e">
        <f>G766-(E763*(1-(B768+I762)))</f>
        <v>#REF!</v>
      </c>
      <c r="H765" s="1071">
        <f>E765</f>
        <v>0</v>
      </c>
      <c r="I765" s="1072" t="e">
        <f>G762*H762+H765*B768+H765*I762+I763*1/B766</f>
        <v>#DIV/0!</v>
      </c>
      <c r="J765" s="1066" t="s">
        <v>8146</v>
      </c>
      <c r="K765" s="1067">
        <f>'IMPORT Wksht'!$N73</f>
        <v>0</v>
      </c>
      <c r="L765" s="1068">
        <f>'IMPORT Wksht'!$BA73</f>
        <v>0</v>
      </c>
      <c r="M765" s="1062" t="s">
        <v>8147</v>
      </c>
      <c r="N765" s="1069">
        <f>'IMPORT Wksht'!$X73</f>
        <v>0</v>
      </c>
      <c r="O765" s="1056"/>
      <c r="P765" s="1070" t="e">
        <f>P766-(N763*(1-(K768+R762)))</f>
        <v>#REF!</v>
      </c>
      <c r="Q765" s="1071">
        <f>N765</f>
        <v>0</v>
      </c>
      <c r="R765" s="1072" t="e">
        <f>P762*Q762+Q765*K768+Q765*R762+R763*1/K766</f>
        <v>#DIV/0!</v>
      </c>
      <c r="S765" s="1066" t="s">
        <v>8146</v>
      </c>
      <c r="T765" s="1067">
        <f>'IMPORT Wksht'!$N74</f>
        <v>0</v>
      </c>
      <c r="U765" s="1068">
        <f>'IMPORT Wksht'!$BA74</f>
        <v>0</v>
      </c>
      <c r="V765" s="1062" t="s">
        <v>8147</v>
      </c>
      <c r="W765" s="1069">
        <f>'IMPORT Wksht'!$X74</f>
        <v>0</v>
      </c>
      <c r="X765" s="1049"/>
      <c r="Y765" s="1073">
        <f>Y766-(W763*(1-(T768+AA762)))</f>
        <v>0</v>
      </c>
      <c r="Z765" s="1074">
        <f>W765</f>
        <v>0</v>
      </c>
      <c r="AA765" s="1075" t="e">
        <f>Y762*Z762+Z765*T768+Z765*AA762+AA763*1/T766</f>
        <v>#DIV/0!</v>
      </c>
    </row>
    <row r="766" spans="1:27">
      <c r="A766" s="1066" t="s">
        <v>8148</v>
      </c>
      <c r="B766" s="1067">
        <f>'IMPORT Wksht'!$O72</f>
        <v>0</v>
      </c>
      <c r="C766" s="1061" t="s">
        <v>8149</v>
      </c>
      <c r="D766" s="1062" t="s">
        <v>8150</v>
      </c>
      <c r="E766" s="1069">
        <f>'IMPORT Wksht'!$AM$72</f>
        <v>0</v>
      </c>
      <c r="F766" s="1056"/>
      <c r="G766" s="1057">
        <f>G767*(1-G769)</f>
        <v>0</v>
      </c>
      <c r="H766" s="1057" t="e">
        <f>H765+I765</f>
        <v>#DIV/0!</v>
      </c>
      <c r="I766" s="1076" t="s">
        <v>8151</v>
      </c>
      <c r="J766" s="1066" t="s">
        <v>8148</v>
      </c>
      <c r="K766" s="1067">
        <f>'IMPORT Wksht'!$O73</f>
        <v>0</v>
      </c>
      <c r="L766" s="1061" t="s">
        <v>8149</v>
      </c>
      <c r="M766" s="1062" t="s">
        <v>8150</v>
      </c>
      <c r="N766" s="1069">
        <f>'IMPORT Wksht'!$AM$73</f>
        <v>0</v>
      </c>
      <c r="O766" s="1056"/>
      <c r="P766" s="1057">
        <f>P767*(1-P769)</f>
        <v>0</v>
      </c>
      <c r="Q766" s="1057" t="e">
        <f>Q765+R765</f>
        <v>#DIV/0!</v>
      </c>
      <c r="R766" s="1076" t="s">
        <v>8151</v>
      </c>
      <c r="S766" s="1066" t="s">
        <v>8148</v>
      </c>
      <c r="T766" s="1067">
        <f>'IMPORT Wksht'!$O74</f>
        <v>0</v>
      </c>
      <c r="U766" s="1061" t="s">
        <v>8149</v>
      </c>
      <c r="V766" s="1062" t="s">
        <v>8150</v>
      </c>
      <c r="W766" s="1069">
        <f>'IMPORT Wksht'!$AM$74</f>
        <v>0</v>
      </c>
      <c r="X766" s="1049"/>
      <c r="Y766" s="1059">
        <f>Y767*(1-Y769)</f>
        <v>0</v>
      </c>
      <c r="Z766" s="1059" t="e">
        <f>Z765+AA765</f>
        <v>#DIV/0!</v>
      </c>
      <c r="AA766" s="1077" t="s">
        <v>8151</v>
      </c>
    </row>
    <row r="767" spans="1:27">
      <c r="A767" s="1053" t="s">
        <v>8152</v>
      </c>
      <c r="B767" s="1078">
        <f>'IMPORT Wksht'!$T72</f>
        <v>0</v>
      </c>
      <c r="C767" s="1068">
        <f>'IMPORT Wksht'!$BB72</f>
        <v>0</v>
      </c>
      <c r="D767" s="1062" t="s">
        <v>8153</v>
      </c>
      <c r="E767" s="1069">
        <f>'IMPORT Wksht'!$AO72</f>
        <v>0</v>
      </c>
      <c r="F767" s="1056"/>
      <c r="G767" s="1071">
        <f>E767</f>
        <v>0</v>
      </c>
      <c r="H767" s="1070" t="e">
        <f>IF(I767="N",ROUND(H766/(1-H769),0)-0.01,ROUNDUP(H766/(1-H769),0)-0.01)</f>
        <v>#DIV/0!</v>
      </c>
      <c r="I767" s="504" t="s">
        <v>1578</v>
      </c>
      <c r="J767" s="1053" t="s">
        <v>8152</v>
      </c>
      <c r="K767" s="1078">
        <f>'IMPORT Wksht'!$T73</f>
        <v>0</v>
      </c>
      <c r="L767" s="1068">
        <f>'IMPORT Wksht'!$BB73</f>
        <v>0</v>
      </c>
      <c r="M767" s="1062" t="s">
        <v>8153</v>
      </c>
      <c r="N767" s="1069">
        <f>'IMPORT Wksht'!$AO73</f>
        <v>0</v>
      </c>
      <c r="O767" s="1056"/>
      <c r="P767" s="1079">
        <f>N767</f>
        <v>0</v>
      </c>
      <c r="Q767" s="1070" t="e">
        <f>IF(R767="N",ROUND(Q766/(1-Q769),0)-0.01,ROUNDUP(Q766/(1-Q769),0)-0.01)</f>
        <v>#DIV/0!</v>
      </c>
      <c r="R767" s="504" t="s">
        <v>1578</v>
      </c>
      <c r="S767" s="1053" t="s">
        <v>8152</v>
      </c>
      <c r="T767" s="1078">
        <f>'IMPORT Wksht'!$T74</f>
        <v>0</v>
      </c>
      <c r="U767" s="1068">
        <f>'IMPORT Wksht'!$BB74</f>
        <v>0</v>
      </c>
      <c r="V767" s="1062" t="s">
        <v>8153</v>
      </c>
      <c r="W767" s="1069">
        <f>'IMPORT Wksht'!$AO74</f>
        <v>0</v>
      </c>
      <c r="X767" s="1049"/>
      <c r="Y767" s="1080">
        <f>W767</f>
        <v>0</v>
      </c>
      <c r="Z767" s="1073" t="e">
        <f>IF(AA767="N",ROUND(Z766/(1-Z769),0)-0.01,ROUNDUP(Z766/(1-Z769),0)-0.01)</f>
        <v>#DIV/0!</v>
      </c>
      <c r="AA767" s="1081" t="s">
        <v>1578</v>
      </c>
    </row>
    <row r="768" spans="1:27">
      <c r="A768" s="1066" t="s">
        <v>8154</v>
      </c>
      <c r="B768" s="1082">
        <f>'IMPORT Wksht'!$AE72</f>
        <v>0</v>
      </c>
      <c r="C768" s="1061" t="s">
        <v>8155</v>
      </c>
      <c r="D768" s="1062" t="s">
        <v>8156</v>
      </c>
      <c r="E768" s="1069">
        <f>'IMPORT Wksht'!$AN72</f>
        <v>0</v>
      </c>
      <c r="F768" s="1056"/>
      <c r="J768" s="1066" t="s">
        <v>8154</v>
      </c>
      <c r="K768" s="1082">
        <f>'IMPORT Wksht'!$AE73</f>
        <v>0</v>
      </c>
      <c r="L768" s="1061" t="s">
        <v>8155</v>
      </c>
      <c r="M768" s="1062" t="s">
        <v>8156</v>
      </c>
      <c r="N768" s="1069">
        <f>'IMPORT Wksht'!$AN73</f>
        <v>0</v>
      </c>
      <c r="O768" s="1056"/>
      <c r="S768" s="1066" t="s">
        <v>8154</v>
      </c>
      <c r="T768" s="1082">
        <f>'IMPORT Wksht'!$AE74</f>
        <v>0</v>
      </c>
      <c r="U768" s="1061" t="s">
        <v>8155</v>
      </c>
      <c r="V768" s="1062" t="s">
        <v>8156</v>
      </c>
      <c r="W768" s="1069">
        <f>'IMPORT Wksht'!$AN74</f>
        <v>0</v>
      </c>
    </row>
    <row r="769" spans="1:27">
      <c r="A769" s="1066" t="s">
        <v>8157</v>
      </c>
      <c r="B769" s="1067">
        <f>'IMPORT Wksht'!$BP72</f>
        <v>0</v>
      </c>
      <c r="C769" s="1068">
        <f>'IMPORT Wksht'!$BC72</f>
        <v>0</v>
      </c>
      <c r="D769" s="1062" t="s">
        <v>8158</v>
      </c>
      <c r="E769" s="1083" t="str">
        <f>IFERROR((E767-E766)/E767,"")</f>
        <v/>
      </c>
      <c r="F769" s="1056"/>
      <c r="G769" s="1084">
        <v>0.62</v>
      </c>
      <c r="H769" s="1084">
        <v>0.62</v>
      </c>
      <c r="I769" s="447"/>
      <c r="J769" s="1066" t="s">
        <v>8157</v>
      </c>
      <c r="K769" s="1067">
        <f>'IMPORT Wksht'!$BP73</f>
        <v>0</v>
      </c>
      <c r="L769" s="1068">
        <f>'IMPORT Wksht'!$BC73</f>
        <v>0</v>
      </c>
      <c r="M769" s="1062" t="s">
        <v>8158</v>
      </c>
      <c r="N769" s="1083" t="str">
        <f>IFERROR((N767-N766)/N767,"")</f>
        <v/>
      </c>
      <c r="O769" s="1056"/>
      <c r="P769" s="1084">
        <v>0.62</v>
      </c>
      <c r="Q769" s="1084">
        <v>0.62</v>
      </c>
      <c r="S769" s="1066" t="s">
        <v>8157</v>
      </c>
      <c r="T769" s="1067">
        <f>'IMPORT Wksht'!$BP74</f>
        <v>0</v>
      </c>
      <c r="U769" s="1068">
        <f>'IMPORT Wksht'!$BC74</f>
        <v>0</v>
      </c>
      <c r="V769" s="1062" t="s">
        <v>8158</v>
      </c>
      <c r="W769" s="1083" t="str">
        <f>IFERROR((W767-W766)/W767,"")</f>
        <v/>
      </c>
      <c r="X769" s="1049"/>
      <c r="Y769" s="1085">
        <v>0.62</v>
      </c>
      <c r="Z769" s="1085">
        <v>0.62</v>
      </c>
      <c r="AA769" s="111"/>
    </row>
    <row r="770" spans="1:27">
      <c r="A770" s="1066" t="s">
        <v>8159</v>
      </c>
      <c r="B770" s="1054">
        <f>'IMPORT Wksht'!$BN72</f>
        <v>0</v>
      </c>
      <c r="C770" s="1054"/>
      <c r="D770" s="1062" t="s">
        <v>8160</v>
      </c>
      <c r="E770" s="1054">
        <f>'IMPORT Wksht'!$BM72</f>
        <v>0</v>
      </c>
      <c r="F770" s="1056"/>
      <c r="G770" s="1086"/>
      <c r="H770" s="537" t="e">
        <f>(H767-H766)/H767</f>
        <v>#DIV/0!</v>
      </c>
      <c r="I770" s="447"/>
      <c r="J770" s="1066" t="s">
        <v>8159</v>
      </c>
      <c r="K770" s="1054">
        <f>'IMPORT Wksht'!$BN73</f>
        <v>0</v>
      </c>
      <c r="L770" s="1054"/>
      <c r="M770" s="1062" t="s">
        <v>8160</v>
      </c>
      <c r="N770" s="1054">
        <f>'IMPORT Wksht'!$BM73</f>
        <v>0</v>
      </c>
      <c r="O770" s="1056"/>
      <c r="P770" s="926"/>
      <c r="Q770" s="537" t="e">
        <f>(Q767-Q766)/Q767</f>
        <v>#DIV/0!</v>
      </c>
      <c r="S770" s="1066" t="s">
        <v>8159</v>
      </c>
      <c r="T770" s="1054">
        <f>'IMPORT Wksht'!$BN74</f>
        <v>0</v>
      </c>
      <c r="U770" s="1054"/>
      <c r="V770" s="1062" t="s">
        <v>8160</v>
      </c>
      <c r="W770" s="1054">
        <f>'IMPORT Wksht'!$BM74</f>
        <v>0</v>
      </c>
      <c r="X770" s="1049"/>
      <c r="Y770" s="1087"/>
      <c r="Z770" s="1088" t="e">
        <f>(Z767-Z766)/Z767</f>
        <v>#DIV/0!</v>
      </c>
      <c r="AA770" s="111"/>
    </row>
    <row r="771" spans="1:27">
      <c r="A771" s="1695" t="s">
        <v>8161</v>
      </c>
      <c r="B771" s="1696"/>
      <c r="C771" s="1696"/>
      <c r="D771" s="1696"/>
      <c r="E771" s="1697"/>
      <c r="F771" s="1056"/>
      <c r="G771" s="1050"/>
      <c r="H771" s="1050"/>
      <c r="I771" s="1050"/>
      <c r="J771" s="1695" t="s">
        <v>8161</v>
      </c>
      <c r="K771" s="1696"/>
      <c r="L771" s="1696"/>
      <c r="M771" s="1696"/>
      <c r="N771" s="1697"/>
      <c r="O771" s="1056"/>
      <c r="P771" s="1050"/>
      <c r="Q771" s="1050"/>
      <c r="R771" s="1050"/>
      <c r="S771" s="1695" t="s">
        <v>8161</v>
      </c>
      <c r="T771" s="1696"/>
      <c r="U771" s="1696"/>
      <c r="V771" s="1696"/>
      <c r="W771" s="1697"/>
      <c r="X771" s="111"/>
    </row>
    <row r="772" spans="1:27">
      <c r="A772" s="1679" t="s">
        <v>8162</v>
      </c>
      <c r="B772" s="1680"/>
      <c r="C772" s="1680"/>
      <c r="D772" s="1680"/>
      <c r="E772" s="1681"/>
      <c r="F772" s="1089"/>
      <c r="G772" s="1090"/>
      <c r="H772" s="1090"/>
      <c r="I772" s="1090"/>
      <c r="J772" s="1679" t="s">
        <v>8162</v>
      </c>
      <c r="K772" s="1680"/>
      <c r="L772" s="1680"/>
      <c r="M772" s="1680"/>
      <c r="N772" s="1681"/>
      <c r="O772" s="1089"/>
      <c r="P772" s="1090"/>
      <c r="Q772" s="1090"/>
      <c r="R772" s="1090"/>
      <c r="S772" s="1679" t="s">
        <v>8162</v>
      </c>
      <c r="T772" s="1680"/>
      <c r="U772" s="1680"/>
      <c r="V772" s="1680"/>
      <c r="W772" s="1681"/>
      <c r="X772" s="111"/>
    </row>
    <row r="773" spans="1:27">
      <c r="A773" s="1091" t="str">
        <f>CONCATENATE("Line ",'IMPORT Wksht'!$A$72)</f>
        <v>Line 58</v>
      </c>
      <c r="B773" s="111"/>
      <c r="C773" s="111"/>
      <c r="D773" s="111"/>
      <c r="E773" s="111"/>
      <c r="F773" s="1092"/>
      <c r="G773" s="1093"/>
      <c r="H773" s="1050"/>
      <c r="I773" s="1050"/>
      <c r="J773" s="1091" t="str">
        <f>CONCATENATE("Line ",'IMPORT Wksht'!$A$73)</f>
        <v>Line 59</v>
      </c>
      <c r="K773" s="111"/>
      <c r="L773" s="111"/>
      <c r="M773" s="111"/>
      <c r="N773" s="111"/>
      <c r="O773" s="1092"/>
      <c r="P773" s="1093"/>
      <c r="Q773" s="1050"/>
      <c r="R773" s="1050"/>
      <c r="S773" s="1091" t="str">
        <f>CONCATENATE("Line ",'IMPORT Wksht'!$A$74)</f>
        <v>Line 60</v>
      </c>
      <c r="T773" s="111"/>
      <c r="U773" s="111"/>
      <c r="V773" s="111"/>
      <c r="W773" s="288"/>
      <c r="X773" s="111"/>
    </row>
    <row r="774" spans="1:27">
      <c r="A774" s="1091"/>
      <c r="B774" s="111"/>
      <c r="C774" s="111"/>
      <c r="D774" s="111"/>
      <c r="E774" s="111"/>
      <c r="F774" s="1092"/>
      <c r="G774" s="1093"/>
      <c r="H774" s="1050"/>
      <c r="I774" s="1050"/>
      <c r="J774" s="1091"/>
      <c r="K774" s="111"/>
      <c r="L774" s="111"/>
      <c r="M774" s="111"/>
      <c r="N774" s="111"/>
      <c r="O774" s="1092"/>
      <c r="P774" s="1093"/>
      <c r="Q774" s="1050"/>
      <c r="R774" s="1050"/>
      <c r="S774" s="1091"/>
      <c r="T774" s="111"/>
      <c r="U774" s="111"/>
      <c r="V774" s="111"/>
      <c r="W774" s="288"/>
      <c r="X774" s="111"/>
    </row>
    <row r="775" spans="1:27">
      <c r="A775" s="1091"/>
      <c r="B775" s="111"/>
      <c r="C775" s="111"/>
      <c r="D775" s="111"/>
      <c r="E775" s="111"/>
      <c r="F775" s="1092"/>
      <c r="G775" s="1093"/>
      <c r="H775" s="1050"/>
      <c r="I775" s="1050"/>
      <c r="J775" s="1091"/>
      <c r="K775" s="111"/>
      <c r="L775" s="111"/>
      <c r="M775" s="111"/>
      <c r="N775" s="111"/>
      <c r="O775" s="1092"/>
      <c r="P775" s="1093"/>
      <c r="Q775" s="1050"/>
      <c r="R775" s="1050"/>
      <c r="S775" s="1091"/>
      <c r="T775" s="111"/>
      <c r="U775" s="111"/>
      <c r="V775" s="111"/>
      <c r="W775" s="288"/>
      <c r="X775" s="111"/>
    </row>
    <row r="776" spans="1:27">
      <c r="A776" s="1091"/>
      <c r="B776" s="111"/>
      <c r="C776" s="111"/>
      <c r="D776" s="111"/>
      <c r="E776" s="111"/>
      <c r="F776" s="1092"/>
      <c r="G776" s="1093"/>
      <c r="H776" s="1050"/>
      <c r="I776" s="1050"/>
      <c r="J776" s="1091"/>
      <c r="K776" s="111"/>
      <c r="L776" s="111"/>
      <c r="M776" s="111"/>
      <c r="N776" s="111"/>
      <c r="O776" s="1092"/>
      <c r="P776" s="1093"/>
      <c r="Q776" s="1050"/>
      <c r="R776" s="1050"/>
      <c r="S776" s="1091"/>
      <c r="T776" s="111"/>
      <c r="U776" s="111"/>
      <c r="V776" s="111"/>
      <c r="W776" s="288"/>
      <c r="X776" s="111"/>
    </row>
    <row r="777" spans="1:27">
      <c r="A777" s="1091"/>
      <c r="B777" s="111"/>
      <c r="C777" s="111"/>
      <c r="D777" s="111"/>
      <c r="E777" s="111"/>
      <c r="F777" s="1092"/>
      <c r="G777" s="1093"/>
      <c r="H777" s="1050"/>
      <c r="I777" s="1050"/>
      <c r="J777" s="1091"/>
      <c r="K777" s="111"/>
      <c r="L777" s="111"/>
      <c r="M777" s="111"/>
      <c r="N777" s="111"/>
      <c r="O777" s="1092"/>
      <c r="P777" s="1093"/>
      <c r="Q777" s="1050"/>
      <c r="R777" s="1050"/>
      <c r="S777" s="1091"/>
      <c r="T777" s="111"/>
      <c r="U777" s="111"/>
      <c r="V777" s="111"/>
      <c r="W777" s="288"/>
      <c r="X777" s="111"/>
    </row>
    <row r="778" spans="1:27">
      <c r="A778" s="1091"/>
      <c r="B778" s="111"/>
      <c r="C778" s="111"/>
      <c r="D778" s="111"/>
      <c r="E778" s="111"/>
      <c r="F778" s="1092"/>
      <c r="G778" s="1093"/>
      <c r="H778" s="1050"/>
      <c r="I778" s="1050"/>
      <c r="J778" s="1091"/>
      <c r="K778" s="111"/>
      <c r="L778" s="111"/>
      <c r="M778" s="111"/>
      <c r="N778" s="111"/>
      <c r="O778" s="1092"/>
      <c r="P778" s="1093"/>
      <c r="Q778" s="1050"/>
      <c r="R778" s="1050"/>
      <c r="S778" s="1091"/>
      <c r="T778" s="111"/>
      <c r="U778" s="111"/>
      <c r="V778" s="111"/>
      <c r="W778" s="288"/>
      <c r="X778" s="111"/>
    </row>
    <row r="779" spans="1:27">
      <c r="A779" s="1091"/>
      <c r="B779" s="111"/>
      <c r="C779" s="111"/>
      <c r="D779" s="111"/>
      <c r="E779" s="111"/>
      <c r="F779" s="1092"/>
      <c r="G779" s="1093"/>
      <c r="H779" s="1050"/>
      <c r="I779" s="1050"/>
      <c r="J779" s="1091"/>
      <c r="K779" s="111"/>
      <c r="L779" s="111"/>
      <c r="M779" s="111"/>
      <c r="N779" s="111"/>
      <c r="O779" s="1092"/>
      <c r="P779" s="1093"/>
      <c r="Q779" s="1050"/>
      <c r="R779" s="1050"/>
      <c r="S779" s="1091"/>
      <c r="T779" s="111"/>
      <c r="U779" s="111"/>
      <c r="V779" s="111"/>
      <c r="W779" s="288"/>
      <c r="X779" s="111"/>
    </row>
    <row r="780" spans="1:27">
      <c r="A780" s="1091"/>
      <c r="B780" s="111"/>
      <c r="C780" s="111"/>
      <c r="D780" s="111"/>
      <c r="E780" s="111"/>
      <c r="F780" s="1092"/>
      <c r="G780" s="1093"/>
      <c r="H780" s="1050"/>
      <c r="I780" s="1050"/>
      <c r="J780" s="1091"/>
      <c r="K780" s="111"/>
      <c r="L780" s="111"/>
      <c r="M780" s="111"/>
      <c r="N780" s="111"/>
      <c r="O780" s="1092"/>
      <c r="P780" s="1093"/>
      <c r="Q780" s="1050"/>
      <c r="R780" s="1050"/>
      <c r="S780" s="1091"/>
      <c r="T780" s="111"/>
      <c r="U780" s="111"/>
      <c r="V780" s="111"/>
      <c r="W780" s="288"/>
      <c r="X780" s="111"/>
    </row>
    <row r="781" spans="1:27">
      <c r="A781" s="1091"/>
      <c r="B781" s="111"/>
      <c r="C781" s="111"/>
      <c r="D781" s="111"/>
      <c r="E781" s="111"/>
      <c r="F781" s="1092"/>
      <c r="G781" s="1093"/>
      <c r="H781" s="1050"/>
      <c r="I781" s="1050"/>
      <c r="J781" s="1091"/>
      <c r="K781" s="111"/>
      <c r="L781" s="111"/>
      <c r="M781" s="111"/>
      <c r="N781" s="111"/>
      <c r="O781" s="1092"/>
      <c r="P781" s="1093"/>
      <c r="Q781" s="1050"/>
      <c r="R781" s="1050"/>
      <c r="S781" s="1091"/>
      <c r="T781" s="111"/>
      <c r="U781" s="111"/>
      <c r="V781" s="111"/>
      <c r="W781" s="288"/>
      <c r="X781" s="111"/>
    </row>
    <row r="782" spans="1:27">
      <c r="A782" s="1091"/>
      <c r="B782" s="111"/>
      <c r="C782" s="111"/>
      <c r="D782" s="111"/>
      <c r="E782" s="111"/>
      <c r="F782" s="1092"/>
      <c r="G782" s="1093"/>
      <c r="H782" s="1050"/>
      <c r="I782" s="1050"/>
      <c r="J782" s="1091"/>
      <c r="K782" s="111"/>
      <c r="L782" s="111"/>
      <c r="M782" s="111"/>
      <c r="N782" s="111"/>
      <c r="O782" s="1092"/>
      <c r="P782" s="1093"/>
      <c r="Q782" s="1050"/>
      <c r="R782" s="1050"/>
      <c r="S782" s="1091"/>
      <c r="T782" s="111"/>
      <c r="U782" s="111"/>
      <c r="V782" s="111"/>
      <c r="W782" s="288"/>
      <c r="X782" s="111"/>
    </row>
    <row r="783" spans="1:27">
      <c r="A783" s="1091"/>
      <c r="B783" s="111"/>
      <c r="C783" s="111"/>
      <c r="D783" s="111"/>
      <c r="E783" s="111"/>
      <c r="F783" s="1092"/>
      <c r="G783" s="1093"/>
      <c r="H783" s="1050"/>
      <c r="I783" s="1050"/>
      <c r="J783" s="1091"/>
      <c r="K783" s="111"/>
      <c r="L783" s="111"/>
      <c r="M783" s="111"/>
      <c r="N783" s="111"/>
      <c r="O783" s="1092"/>
      <c r="P783" s="1093"/>
      <c r="Q783" s="1050"/>
      <c r="R783" s="1050"/>
      <c r="S783" s="1091"/>
      <c r="T783" s="111"/>
      <c r="U783" s="111"/>
      <c r="V783" s="111"/>
      <c r="W783" s="288"/>
      <c r="X783" s="111"/>
    </row>
    <row r="784" spans="1:27">
      <c r="A784" s="1091"/>
      <c r="B784" s="111"/>
      <c r="C784" s="111"/>
      <c r="D784" s="111"/>
      <c r="E784" s="111"/>
      <c r="F784" s="1092"/>
      <c r="G784" s="1093"/>
      <c r="H784" s="1050"/>
      <c r="I784" s="1050"/>
      <c r="J784" s="1091"/>
      <c r="K784" s="111"/>
      <c r="L784" s="111"/>
      <c r="M784" s="111"/>
      <c r="N784" s="111"/>
      <c r="O784" s="1092"/>
      <c r="P784" s="1093"/>
      <c r="Q784" s="1050"/>
      <c r="R784" s="1050"/>
      <c r="S784" s="1091"/>
      <c r="T784" s="111"/>
      <c r="U784" s="111"/>
      <c r="V784" s="111"/>
      <c r="W784" s="288"/>
      <c r="X784" s="111"/>
    </row>
    <row r="785" spans="1:24">
      <c r="A785" s="1091"/>
      <c r="B785" s="111"/>
      <c r="C785" s="111"/>
      <c r="D785" s="111"/>
      <c r="E785" s="111"/>
      <c r="F785" s="1092"/>
      <c r="G785" s="1093"/>
      <c r="H785" s="1050"/>
      <c r="I785" s="1050"/>
      <c r="J785" s="1091"/>
      <c r="K785" s="111"/>
      <c r="L785" s="111"/>
      <c r="M785" s="111"/>
      <c r="N785" s="111"/>
      <c r="O785" s="1092"/>
      <c r="P785" s="1093"/>
      <c r="Q785" s="1050"/>
      <c r="R785" s="1050"/>
      <c r="S785" s="1091"/>
      <c r="T785" s="111"/>
      <c r="U785" s="111"/>
      <c r="V785" s="111"/>
      <c r="W785" s="288"/>
      <c r="X785" s="111"/>
    </row>
    <row r="786" spans="1:24">
      <c r="A786" s="1091"/>
      <c r="B786" s="111"/>
      <c r="C786" s="111"/>
      <c r="D786" s="111"/>
      <c r="E786" s="111"/>
      <c r="F786" s="1092"/>
      <c r="G786" s="1093"/>
      <c r="H786" s="1050"/>
      <c r="I786" s="1050"/>
      <c r="J786" s="1091"/>
      <c r="K786" s="111"/>
      <c r="L786" s="111"/>
      <c r="M786" s="111"/>
      <c r="N786" s="111"/>
      <c r="O786" s="1092"/>
      <c r="P786" s="1093"/>
      <c r="Q786" s="1050"/>
      <c r="R786" s="1050"/>
      <c r="S786" s="1091"/>
      <c r="T786" s="111"/>
      <c r="U786" s="111"/>
      <c r="V786" s="111"/>
      <c r="W786" s="288"/>
      <c r="X786" s="111"/>
    </row>
    <row r="787" spans="1:24">
      <c r="A787" s="1091"/>
      <c r="B787" s="111"/>
      <c r="C787" s="111"/>
      <c r="D787" s="111"/>
      <c r="E787" s="111"/>
      <c r="F787" s="1092"/>
      <c r="G787" s="1093"/>
      <c r="H787" s="1050"/>
      <c r="I787" s="1050"/>
      <c r="J787" s="1091"/>
      <c r="K787" s="111"/>
      <c r="L787" s="111"/>
      <c r="M787" s="111"/>
      <c r="N787" s="111"/>
      <c r="O787" s="1092"/>
      <c r="P787" s="1093"/>
      <c r="Q787" s="1050"/>
      <c r="R787" s="1050"/>
      <c r="S787" s="1091"/>
      <c r="T787" s="111"/>
      <c r="U787" s="111"/>
      <c r="V787" s="111"/>
      <c r="W787" s="288"/>
      <c r="X787" s="111"/>
    </row>
    <row r="788" spans="1:24">
      <c r="A788" s="1091"/>
      <c r="B788" s="111"/>
      <c r="C788" s="111"/>
      <c r="D788" s="111"/>
      <c r="E788" s="111"/>
      <c r="F788" s="1092"/>
      <c r="G788" s="1093"/>
      <c r="H788" s="1050"/>
      <c r="I788" s="1050"/>
      <c r="J788" s="1091"/>
      <c r="K788" s="111"/>
      <c r="L788" s="111"/>
      <c r="M788" s="111"/>
      <c r="N788" s="111"/>
      <c r="O788" s="1092"/>
      <c r="P788" s="1093"/>
      <c r="Q788" s="1050"/>
      <c r="R788" s="1050"/>
      <c r="S788" s="1091"/>
      <c r="T788" s="111"/>
      <c r="U788" s="111"/>
      <c r="V788" s="111"/>
      <c r="W788" s="288"/>
      <c r="X788" s="111"/>
    </row>
    <row r="789" spans="1:24">
      <c r="A789" s="1091"/>
      <c r="B789" s="111"/>
      <c r="C789" s="111"/>
      <c r="D789" s="111"/>
      <c r="E789" s="111"/>
      <c r="F789" s="1092"/>
      <c r="G789" s="1093"/>
      <c r="H789" s="1050"/>
      <c r="I789" s="1050"/>
      <c r="J789" s="1091"/>
      <c r="K789" s="111"/>
      <c r="L789" s="111"/>
      <c r="M789" s="111"/>
      <c r="N789" s="111"/>
      <c r="O789" s="1092"/>
      <c r="P789" s="1093"/>
      <c r="Q789" s="1050"/>
      <c r="R789" s="1050"/>
      <c r="S789" s="1091"/>
      <c r="T789" s="111"/>
      <c r="U789" s="111"/>
      <c r="V789" s="111"/>
      <c r="W789" s="288"/>
      <c r="X789" s="111"/>
    </row>
    <row r="790" spans="1:24">
      <c r="A790" s="1091"/>
      <c r="B790" s="111"/>
      <c r="C790" s="111"/>
      <c r="D790" s="111"/>
      <c r="E790" s="111"/>
      <c r="F790" s="1092"/>
      <c r="G790" s="1093"/>
      <c r="H790" s="1050"/>
      <c r="I790" s="1050"/>
      <c r="J790" s="1091"/>
      <c r="K790" s="111"/>
      <c r="L790" s="111"/>
      <c r="M790" s="111"/>
      <c r="N790" s="111"/>
      <c r="O790" s="1092"/>
      <c r="P790" s="1093"/>
      <c r="Q790" s="1050"/>
      <c r="R790" s="1050"/>
      <c r="S790" s="1091"/>
      <c r="T790" s="111"/>
      <c r="U790" s="111"/>
      <c r="V790" s="111"/>
      <c r="W790" s="288"/>
      <c r="X790" s="111"/>
    </row>
    <row r="791" spans="1:24">
      <c r="A791" s="1091"/>
      <c r="B791" s="111"/>
      <c r="C791" s="111"/>
      <c r="D791" s="111"/>
      <c r="E791" s="111"/>
      <c r="F791" s="1092"/>
      <c r="G791" s="1093"/>
      <c r="H791" s="1050"/>
      <c r="I791" s="1050"/>
      <c r="J791" s="1091"/>
      <c r="K791" s="111"/>
      <c r="L791" s="111"/>
      <c r="M791" s="111"/>
      <c r="N791" s="111"/>
      <c r="O791" s="1092"/>
      <c r="P791" s="1093"/>
      <c r="Q791" s="1050"/>
      <c r="R791" s="1050"/>
      <c r="S791" s="1091"/>
      <c r="T791" s="111"/>
      <c r="U791" s="111"/>
      <c r="V791" s="111"/>
      <c r="W791" s="288"/>
      <c r="X791" s="111"/>
    </row>
    <row r="792" spans="1:24">
      <c r="A792" s="1091"/>
      <c r="B792" s="111"/>
      <c r="C792" s="111"/>
      <c r="D792" s="111"/>
      <c r="E792" s="111"/>
      <c r="F792" s="1092"/>
      <c r="G792" s="1093"/>
      <c r="H792" s="1050"/>
      <c r="I792" s="1050"/>
      <c r="J792" s="1091"/>
      <c r="K792" s="111"/>
      <c r="L792" s="111"/>
      <c r="M792" s="111"/>
      <c r="N792" s="111"/>
      <c r="O792" s="1092"/>
      <c r="P792" s="1093"/>
      <c r="Q792" s="1050"/>
      <c r="R792" s="1050"/>
      <c r="S792" s="1091"/>
      <c r="T792" s="111"/>
      <c r="U792" s="111"/>
      <c r="V792" s="111"/>
      <c r="W792" s="288"/>
      <c r="X792" s="111"/>
    </row>
    <row r="793" spans="1:24">
      <c r="A793" s="1091"/>
      <c r="B793" s="111"/>
      <c r="C793" s="111"/>
      <c r="D793" s="111"/>
      <c r="E793" s="111"/>
      <c r="F793" s="1092"/>
      <c r="G793" s="1093"/>
      <c r="H793" s="1050"/>
      <c r="I793" s="1050"/>
      <c r="J793" s="1091"/>
      <c r="K793" s="111"/>
      <c r="L793" s="111"/>
      <c r="M793" s="111"/>
      <c r="N793" s="111"/>
      <c r="O793" s="1092"/>
      <c r="P793" s="1093"/>
      <c r="Q793" s="1050"/>
      <c r="R793" s="1050"/>
      <c r="S793" s="1091"/>
      <c r="T793" s="111"/>
      <c r="U793" s="111"/>
      <c r="V793" s="111"/>
      <c r="W793" s="288"/>
      <c r="X793" s="111"/>
    </row>
    <row r="794" spans="1:24">
      <c r="A794" s="1091"/>
      <c r="B794" s="111"/>
      <c r="C794" s="111"/>
      <c r="D794" s="111"/>
      <c r="E794" s="111"/>
      <c r="F794" s="1094"/>
      <c r="G794" s="1093"/>
      <c r="H794" s="1050"/>
      <c r="I794" s="1050"/>
      <c r="J794" s="1091"/>
      <c r="K794" s="111"/>
      <c r="L794" s="111"/>
      <c r="M794" s="111"/>
      <c r="N794" s="111"/>
      <c r="O794" s="1094"/>
      <c r="P794" s="1093"/>
      <c r="Q794" s="1050"/>
      <c r="R794" s="1050"/>
      <c r="S794" s="1091"/>
      <c r="T794" s="111"/>
      <c r="U794" s="111"/>
      <c r="V794" s="111"/>
      <c r="W794" s="288"/>
      <c r="X794" s="111"/>
    </row>
    <row r="795" spans="1:24">
      <c r="A795" s="1091"/>
      <c r="B795" s="111"/>
      <c r="C795" s="111"/>
      <c r="D795" s="111"/>
      <c r="E795" s="111"/>
      <c r="F795" s="1095"/>
      <c r="G795" s="1050"/>
      <c r="H795" s="1050"/>
      <c r="I795" s="1050"/>
      <c r="J795" s="1091"/>
      <c r="K795" s="111"/>
      <c r="L795" s="111"/>
      <c r="M795" s="111"/>
      <c r="N795" s="111"/>
      <c r="O795" s="1095"/>
      <c r="P795" s="1050"/>
      <c r="Q795" s="1050"/>
      <c r="R795" s="1050"/>
      <c r="S795" s="1091"/>
      <c r="T795" s="111"/>
      <c r="U795" s="111"/>
      <c r="V795" s="111"/>
      <c r="W795" s="288"/>
      <c r="X795" s="111"/>
    </row>
    <row r="796" spans="1:24">
      <c r="A796" s="1689" t="s">
        <v>8163</v>
      </c>
      <c r="B796" s="1690"/>
      <c r="C796" s="1690"/>
      <c r="D796" s="1690"/>
      <c r="E796" s="1691"/>
      <c r="F796" s="1095"/>
      <c r="G796" s="1050"/>
      <c r="H796" s="1050"/>
      <c r="I796" s="1050"/>
      <c r="J796" s="1689" t="s">
        <v>8163</v>
      </c>
      <c r="K796" s="1690"/>
      <c r="L796" s="1690"/>
      <c r="M796" s="1690"/>
      <c r="N796" s="1691"/>
      <c r="O796" s="1095"/>
      <c r="P796" s="1050"/>
      <c r="Q796" s="1050"/>
      <c r="R796" s="1050"/>
      <c r="S796" s="1689" t="s">
        <v>8163</v>
      </c>
      <c r="T796" s="1690"/>
      <c r="U796" s="1690"/>
      <c r="V796" s="1690"/>
      <c r="W796" s="1691"/>
      <c r="X796" s="111"/>
    </row>
    <row r="797" spans="1:24">
      <c r="A797" s="1692"/>
      <c r="B797" s="1693"/>
      <c r="C797" s="1693"/>
      <c r="D797" s="1693"/>
      <c r="E797" s="1694"/>
      <c r="F797" s="1095"/>
      <c r="G797" s="1050"/>
      <c r="H797" s="1050"/>
      <c r="I797" s="1050"/>
      <c r="J797" s="1692"/>
      <c r="K797" s="1693"/>
      <c r="L797" s="1693"/>
      <c r="M797" s="1693"/>
      <c r="N797" s="1694"/>
      <c r="O797" s="1095"/>
      <c r="P797" s="1050"/>
      <c r="Q797" s="1050"/>
      <c r="R797" s="1050"/>
      <c r="S797" s="1692"/>
      <c r="T797" s="1693"/>
      <c r="U797" s="1693"/>
      <c r="V797" s="1693"/>
      <c r="W797" s="1694"/>
      <c r="X797" s="111"/>
    </row>
    <row r="798" spans="1:24">
      <c r="A798" s="1683"/>
      <c r="B798" s="1684"/>
      <c r="C798" s="1684"/>
      <c r="D798" s="1684"/>
      <c r="E798" s="1685"/>
      <c r="F798" s="1095"/>
      <c r="G798" s="1050"/>
      <c r="H798" s="1050"/>
      <c r="I798" s="1050"/>
      <c r="J798" s="1683"/>
      <c r="K798" s="1684"/>
      <c r="L798" s="1684"/>
      <c r="M798" s="1684"/>
      <c r="N798" s="1685"/>
      <c r="O798" s="1095"/>
      <c r="P798" s="1050"/>
      <c r="Q798" s="1050"/>
      <c r="R798" s="1050"/>
      <c r="S798" s="1683"/>
      <c r="T798" s="1684"/>
      <c r="U798" s="1684"/>
      <c r="V798" s="1684"/>
      <c r="W798" s="1685"/>
      <c r="X798" s="111"/>
    </row>
    <row r="799" spans="1:24">
      <c r="A799" s="1683"/>
      <c r="B799" s="1684"/>
      <c r="C799" s="1684"/>
      <c r="D799" s="1684"/>
      <c r="E799" s="1685"/>
      <c r="F799" s="1095"/>
      <c r="G799" s="1050"/>
      <c r="H799" s="1050"/>
      <c r="I799" s="1050"/>
      <c r="J799" s="1683"/>
      <c r="K799" s="1684"/>
      <c r="L799" s="1684"/>
      <c r="M799" s="1684"/>
      <c r="N799" s="1685"/>
      <c r="O799" s="1095"/>
      <c r="P799" s="1050"/>
      <c r="Q799" s="1050"/>
      <c r="R799" s="1050"/>
      <c r="S799" s="1683"/>
      <c r="T799" s="1684"/>
      <c r="U799" s="1684"/>
      <c r="V799" s="1684"/>
      <c r="W799" s="1685"/>
      <c r="X799" s="111"/>
    </row>
    <row r="800" spans="1:24">
      <c r="A800" s="1686"/>
      <c r="B800" s="1687"/>
      <c r="C800" s="1687"/>
      <c r="D800" s="1687"/>
      <c r="E800" s="1688"/>
      <c r="F800" s="1095"/>
      <c r="G800" s="1050"/>
      <c r="H800" s="1050"/>
      <c r="I800" s="1050"/>
      <c r="J800" s="1686"/>
      <c r="K800" s="1687"/>
      <c r="L800" s="1687"/>
      <c r="M800" s="1687"/>
      <c r="N800" s="1688"/>
      <c r="O800" s="1095"/>
      <c r="P800" s="1050"/>
      <c r="Q800" s="1050"/>
      <c r="R800" s="1050"/>
      <c r="S800" s="1686"/>
      <c r="T800" s="1687"/>
      <c r="U800" s="1687"/>
      <c r="V800" s="1687"/>
      <c r="W800" s="1688"/>
      <c r="X800" s="111"/>
    </row>
    <row r="801" spans="1:27">
      <c r="X801" s="111"/>
    </row>
    <row r="802" spans="1:27">
      <c r="A802" s="1043" t="s">
        <v>8136</v>
      </c>
      <c r="B802" s="1682">
        <f>'IMPORT Wksht'!$F75</f>
        <v>0</v>
      </c>
      <c r="C802" s="1682"/>
      <c r="D802" s="1682"/>
      <c r="E802" s="1044" t="s">
        <v>8137</v>
      </c>
      <c r="F802" s="1045"/>
      <c r="G802" s="1046" t="e">
        <f>C805*C807*C809/1728/B806</f>
        <v>#DIV/0!</v>
      </c>
      <c r="H802" s="1047" t="e">
        <f>VLOOKUP(CONCATENATE(B807,"40H"),frghtnew,8,0)</f>
        <v>#N/A</v>
      </c>
      <c r="I802" s="1048" t="e">
        <f>'IMPORT Wksht'!#REF!</f>
        <v>#REF!</v>
      </c>
      <c r="J802" s="1043" t="s">
        <v>8136</v>
      </c>
      <c r="K802" s="1682">
        <f>'IMPORT Wksht'!$F76</f>
        <v>0</v>
      </c>
      <c r="L802" s="1682"/>
      <c r="M802" s="1682"/>
      <c r="N802" s="1044" t="s">
        <v>8137</v>
      </c>
      <c r="O802" s="1045"/>
      <c r="P802" s="1046" t="e">
        <f>L805*L807*L809/1728/K806</f>
        <v>#DIV/0!</v>
      </c>
      <c r="Q802" s="1047" t="e">
        <f>VLOOKUP(CONCATENATE(K807,"40H"),frghtnew,8,0)</f>
        <v>#N/A</v>
      </c>
      <c r="R802" s="1048" t="e">
        <f>'IMPORT Wksht'!#REF!</f>
        <v>#REF!</v>
      </c>
      <c r="S802" s="1043" t="s">
        <v>8136</v>
      </c>
      <c r="T802" s="1682">
        <f>'IMPORT Wksht'!$F77</f>
        <v>0</v>
      </c>
      <c r="U802" s="1682"/>
      <c r="V802" s="1682"/>
      <c r="W802" s="1044" t="s">
        <v>8137</v>
      </c>
      <c r="X802" s="1049"/>
      <c r="Y802" s="1050" t="e">
        <f>U805*U807*U809/1728/T806</f>
        <v>#DIV/0!</v>
      </c>
      <c r="Z802" s="1051" t="e">
        <f>VLOOKUP(CONCATENATE(T807,"40H"),frghtnew,8,0)</f>
        <v>#N/A</v>
      </c>
      <c r="AA802" s="1052">
        <f>'IMPORT Wksht'!$AE77</f>
        <v>0</v>
      </c>
    </row>
    <row r="803" spans="1:27">
      <c r="A803" s="1053" t="s">
        <v>8138</v>
      </c>
      <c r="B803" s="1054">
        <f>'IMPORT Wksht'!$D$5</f>
        <v>0</v>
      </c>
      <c r="C803" s="1698">
        <f>'IMPORT Wksht'!$D$6</f>
        <v>0</v>
      </c>
      <c r="D803" s="1698"/>
      <c r="E803" s="1055">
        <f>IFERROR(G802*H802+E805*B808+E805*I802+I803*1/B806,0)</f>
        <v>0</v>
      </c>
      <c r="F803" s="1056"/>
      <c r="G803" s="494" t="s">
        <v>8139</v>
      </c>
      <c r="H803" s="494" t="s">
        <v>8140</v>
      </c>
      <c r="I803" s="1057">
        <v>1.05</v>
      </c>
      <c r="J803" s="1053" t="s">
        <v>8138</v>
      </c>
      <c r="K803" s="1054">
        <f>'IMPORT Wksht'!$D$5</f>
        <v>0</v>
      </c>
      <c r="L803" s="1698">
        <f>'IMPORT Wksht'!$D$6</f>
        <v>0</v>
      </c>
      <c r="M803" s="1698"/>
      <c r="N803" s="1055">
        <f>IFERROR(P802*Q802+N805*K808+N805*R802+R803*1/K806,0)</f>
        <v>0</v>
      </c>
      <c r="O803" s="1056"/>
      <c r="P803" s="494" t="s">
        <v>8139</v>
      </c>
      <c r="Q803" s="494" t="s">
        <v>8140</v>
      </c>
      <c r="R803" s="1057">
        <v>1.05</v>
      </c>
      <c r="S803" s="1053" t="s">
        <v>8138</v>
      </c>
      <c r="T803" s="1054">
        <f>'IMPORT Wksht'!$D$5</f>
        <v>0</v>
      </c>
      <c r="U803" s="1698">
        <f>'IMPORT Wksht'!$D$6</f>
        <v>0</v>
      </c>
      <c r="V803" s="1698"/>
      <c r="W803" s="1055">
        <f>IFERROR(Y802*Z802+W805*T808+W805*AA802+AA803*1/T806,0)</f>
        <v>0</v>
      </c>
      <c r="X803" s="1049"/>
      <c r="Y803" s="1058" t="s">
        <v>8139</v>
      </c>
      <c r="Z803" s="1058" t="s">
        <v>8140</v>
      </c>
      <c r="AA803" s="1059">
        <v>1.05</v>
      </c>
    </row>
    <row r="804" spans="1:27">
      <c r="A804" s="1053" t="s">
        <v>8141</v>
      </c>
      <c r="B804" s="1060">
        <f>'IMPORT Wksht'!$E75</f>
        <v>0</v>
      </c>
      <c r="C804" s="1061" t="s">
        <v>8142</v>
      </c>
      <c r="D804" s="1062" t="s">
        <v>8143</v>
      </c>
      <c r="E804" s="1063">
        <f>'IMPORT Wksht'!$K75</f>
        <v>0</v>
      </c>
      <c r="F804" s="1056"/>
      <c r="G804" s="1064" t="s">
        <v>8144</v>
      </c>
      <c r="H804" s="1064" t="s">
        <v>8145</v>
      </c>
      <c r="I804" s="447"/>
      <c r="J804" s="1053" t="s">
        <v>8141</v>
      </c>
      <c r="K804" s="1060">
        <f>'IMPORT Wksht'!$E76</f>
        <v>0</v>
      </c>
      <c r="L804" s="1061" t="s">
        <v>8142</v>
      </c>
      <c r="M804" s="1062" t="s">
        <v>8143</v>
      </c>
      <c r="N804" s="1063">
        <f>'IMPORT Wksht'!$K76</f>
        <v>0</v>
      </c>
      <c r="O804" s="1056"/>
      <c r="P804" s="1064" t="s">
        <v>8144</v>
      </c>
      <c r="Q804" s="1064" t="s">
        <v>8145</v>
      </c>
      <c r="S804" s="1053" t="s">
        <v>8141</v>
      </c>
      <c r="T804" s="1060">
        <f>'IMPORT Wksht'!$E77</f>
        <v>0</v>
      </c>
      <c r="U804" s="1061" t="s">
        <v>8142</v>
      </c>
      <c r="V804" s="1062" t="s">
        <v>8143</v>
      </c>
      <c r="W804" s="1063">
        <f>'IMPORT Wksht'!$K77</f>
        <v>0</v>
      </c>
      <c r="X804" s="1049"/>
      <c r="Y804" s="1065" t="s">
        <v>8144</v>
      </c>
      <c r="Z804" s="1065" t="s">
        <v>8145</v>
      </c>
      <c r="AA804" s="111"/>
    </row>
    <row r="805" spans="1:27">
      <c r="A805" s="1066" t="s">
        <v>8146</v>
      </c>
      <c r="B805" s="1067">
        <f>'IMPORT Wksht'!$N75</f>
        <v>0</v>
      </c>
      <c r="C805" s="1068">
        <f>'IMPORT Wksht'!$BA75</f>
        <v>0</v>
      </c>
      <c r="D805" s="1062" t="s">
        <v>8147</v>
      </c>
      <c r="E805" s="1069">
        <f>'IMPORT Wksht'!$X75</f>
        <v>0</v>
      </c>
      <c r="F805" s="1056"/>
      <c r="G805" s="1070" t="e">
        <f>G806-(E803*(1-(B808+I802)))</f>
        <v>#REF!</v>
      </c>
      <c r="H805" s="1071">
        <f>E805</f>
        <v>0</v>
      </c>
      <c r="I805" s="1072" t="e">
        <f>G802*H802+H805*B808+H805*I802+I803*1/B806</f>
        <v>#DIV/0!</v>
      </c>
      <c r="J805" s="1066" t="s">
        <v>8146</v>
      </c>
      <c r="K805" s="1067">
        <f>'IMPORT Wksht'!$N76</f>
        <v>0</v>
      </c>
      <c r="L805" s="1068">
        <f>'IMPORT Wksht'!$BA76</f>
        <v>0</v>
      </c>
      <c r="M805" s="1062" t="s">
        <v>8147</v>
      </c>
      <c r="N805" s="1069">
        <f>'IMPORT Wksht'!$X76</f>
        <v>0</v>
      </c>
      <c r="O805" s="1056"/>
      <c r="P805" s="1070" t="e">
        <f>P806-(N803*(1-(K808+R802)))</f>
        <v>#REF!</v>
      </c>
      <c r="Q805" s="1071">
        <f>N805</f>
        <v>0</v>
      </c>
      <c r="R805" s="1072" t="e">
        <f>P802*Q802+Q805*K808+Q805*R802+R803*1/K806</f>
        <v>#DIV/0!</v>
      </c>
      <c r="S805" s="1066" t="s">
        <v>8146</v>
      </c>
      <c r="T805" s="1067">
        <f>'IMPORT Wksht'!$N77</f>
        <v>0</v>
      </c>
      <c r="U805" s="1068">
        <f>'IMPORT Wksht'!$BA77</f>
        <v>0</v>
      </c>
      <c r="V805" s="1062" t="s">
        <v>8147</v>
      </c>
      <c r="W805" s="1069">
        <f>'IMPORT Wksht'!$X77</f>
        <v>0</v>
      </c>
      <c r="X805" s="1049"/>
      <c r="Y805" s="1073">
        <f>Y806-(W803*(1-(T808+AA802)))</f>
        <v>0</v>
      </c>
      <c r="Z805" s="1074">
        <f>W805</f>
        <v>0</v>
      </c>
      <c r="AA805" s="1075" t="e">
        <f>Y802*Z802+Z805*T808+Z805*AA802+AA803*1/T806</f>
        <v>#DIV/0!</v>
      </c>
    </row>
    <row r="806" spans="1:27">
      <c r="A806" s="1066" t="s">
        <v>8148</v>
      </c>
      <c r="B806" s="1067">
        <f>'IMPORT Wksht'!$O75</f>
        <v>0</v>
      </c>
      <c r="C806" s="1061" t="s">
        <v>8149</v>
      </c>
      <c r="D806" s="1062" t="s">
        <v>8150</v>
      </c>
      <c r="E806" s="1069">
        <f>'IMPORT Wksht'!$AM$75</f>
        <v>0</v>
      </c>
      <c r="F806" s="1056"/>
      <c r="G806" s="1057">
        <f>G807*(1-G809)</f>
        <v>0</v>
      </c>
      <c r="H806" s="1057" t="e">
        <f>H805+I805</f>
        <v>#DIV/0!</v>
      </c>
      <c r="I806" s="1076" t="s">
        <v>8151</v>
      </c>
      <c r="J806" s="1066" t="s">
        <v>8148</v>
      </c>
      <c r="K806" s="1067">
        <f>'IMPORT Wksht'!$O76</f>
        <v>0</v>
      </c>
      <c r="L806" s="1061" t="s">
        <v>8149</v>
      </c>
      <c r="M806" s="1062" t="s">
        <v>8150</v>
      </c>
      <c r="N806" s="1069">
        <f>'IMPORT Wksht'!$AM$76</f>
        <v>0</v>
      </c>
      <c r="O806" s="1056"/>
      <c r="P806" s="1057">
        <f>P807*(1-P809)</f>
        <v>0</v>
      </c>
      <c r="Q806" s="1057" t="e">
        <f>Q805+R805</f>
        <v>#DIV/0!</v>
      </c>
      <c r="R806" s="1076" t="s">
        <v>8151</v>
      </c>
      <c r="S806" s="1066" t="s">
        <v>8148</v>
      </c>
      <c r="T806" s="1067">
        <f>'IMPORT Wksht'!$O77</f>
        <v>0</v>
      </c>
      <c r="U806" s="1061" t="s">
        <v>8149</v>
      </c>
      <c r="V806" s="1062" t="s">
        <v>8150</v>
      </c>
      <c r="W806" s="1069">
        <f>'IMPORT Wksht'!$AM$77</f>
        <v>0</v>
      </c>
      <c r="X806" s="1049"/>
      <c r="Y806" s="1059">
        <f>Y807*(1-Y809)</f>
        <v>0</v>
      </c>
      <c r="Z806" s="1059" t="e">
        <f>Z805+AA805</f>
        <v>#DIV/0!</v>
      </c>
      <c r="AA806" s="1077" t="s">
        <v>8151</v>
      </c>
    </row>
    <row r="807" spans="1:27">
      <c r="A807" s="1053" t="s">
        <v>8152</v>
      </c>
      <c r="B807" s="1078">
        <f>'IMPORT Wksht'!$T75</f>
        <v>0</v>
      </c>
      <c r="C807" s="1068">
        <f>'IMPORT Wksht'!$BB75</f>
        <v>0</v>
      </c>
      <c r="D807" s="1062" t="s">
        <v>8153</v>
      </c>
      <c r="E807" s="1069">
        <f>'IMPORT Wksht'!$AO75</f>
        <v>0</v>
      </c>
      <c r="F807" s="1056"/>
      <c r="G807" s="1071">
        <f>E807</f>
        <v>0</v>
      </c>
      <c r="H807" s="1070" t="e">
        <f>IF(I807="N",ROUND(H806/(1-H809),0)-0.01,ROUNDUP(H806/(1-H809),0)-0.01)</f>
        <v>#DIV/0!</v>
      </c>
      <c r="I807" s="504" t="s">
        <v>1578</v>
      </c>
      <c r="J807" s="1053" t="s">
        <v>8152</v>
      </c>
      <c r="K807" s="1078">
        <f>'IMPORT Wksht'!$T76</f>
        <v>0</v>
      </c>
      <c r="L807" s="1068">
        <f>'IMPORT Wksht'!$BB76</f>
        <v>0</v>
      </c>
      <c r="M807" s="1062" t="s">
        <v>8153</v>
      </c>
      <c r="N807" s="1069">
        <f>'IMPORT Wksht'!$AO76</f>
        <v>0</v>
      </c>
      <c r="O807" s="1056"/>
      <c r="P807" s="1079">
        <f>N807</f>
        <v>0</v>
      </c>
      <c r="Q807" s="1070" t="e">
        <f>IF(R807="N",ROUND(Q806/(1-Q809),0)-0.01,ROUNDUP(Q806/(1-Q809),0)-0.01)</f>
        <v>#DIV/0!</v>
      </c>
      <c r="R807" s="504" t="s">
        <v>1578</v>
      </c>
      <c r="S807" s="1053" t="s">
        <v>8152</v>
      </c>
      <c r="T807" s="1078">
        <f>'IMPORT Wksht'!$T77</f>
        <v>0</v>
      </c>
      <c r="U807" s="1068">
        <f>'IMPORT Wksht'!$BB77</f>
        <v>0</v>
      </c>
      <c r="V807" s="1062" t="s">
        <v>8153</v>
      </c>
      <c r="W807" s="1069">
        <f>'IMPORT Wksht'!$AO77</f>
        <v>0</v>
      </c>
      <c r="X807" s="1049"/>
      <c r="Y807" s="1080">
        <f>W807</f>
        <v>0</v>
      </c>
      <c r="Z807" s="1073" t="e">
        <f>IF(AA807="N",ROUND(Z806/(1-Z809),0)-0.01,ROUNDUP(Z806/(1-Z809),0)-0.01)</f>
        <v>#DIV/0!</v>
      </c>
      <c r="AA807" s="1081" t="s">
        <v>1578</v>
      </c>
    </row>
    <row r="808" spans="1:27">
      <c r="A808" s="1066" t="s">
        <v>8154</v>
      </c>
      <c r="B808" s="1082">
        <f>'IMPORT Wksht'!$AE75</f>
        <v>0</v>
      </c>
      <c r="C808" s="1061" t="s">
        <v>8155</v>
      </c>
      <c r="D808" s="1062" t="s">
        <v>8156</v>
      </c>
      <c r="E808" s="1069">
        <f>'IMPORT Wksht'!$AN75</f>
        <v>0</v>
      </c>
      <c r="F808" s="1056"/>
      <c r="J808" s="1066" t="s">
        <v>8154</v>
      </c>
      <c r="K808" s="1082">
        <f>'IMPORT Wksht'!$AE76</f>
        <v>0</v>
      </c>
      <c r="L808" s="1061" t="s">
        <v>8155</v>
      </c>
      <c r="M808" s="1062" t="s">
        <v>8156</v>
      </c>
      <c r="N808" s="1069">
        <f>'IMPORT Wksht'!$AN76</f>
        <v>0</v>
      </c>
      <c r="O808" s="1056"/>
      <c r="S808" s="1066" t="s">
        <v>8154</v>
      </c>
      <c r="T808" s="1082">
        <f>'IMPORT Wksht'!$AE77</f>
        <v>0</v>
      </c>
      <c r="U808" s="1061" t="s">
        <v>8155</v>
      </c>
      <c r="V808" s="1062" t="s">
        <v>8156</v>
      </c>
      <c r="W808" s="1069">
        <f>'IMPORT Wksht'!$AN77</f>
        <v>0</v>
      </c>
    </row>
    <row r="809" spans="1:27">
      <c r="A809" s="1066" t="s">
        <v>8157</v>
      </c>
      <c r="B809" s="1067">
        <f>'IMPORT Wksht'!$BP75</f>
        <v>0</v>
      </c>
      <c r="C809" s="1068">
        <f>'IMPORT Wksht'!$BC75</f>
        <v>0</v>
      </c>
      <c r="D809" s="1062" t="s">
        <v>8158</v>
      </c>
      <c r="E809" s="1083" t="str">
        <f>IFERROR((E807-E806)/E807,"")</f>
        <v/>
      </c>
      <c r="F809" s="1056"/>
      <c r="G809" s="1084">
        <v>0.62</v>
      </c>
      <c r="H809" s="1084">
        <v>0.62</v>
      </c>
      <c r="I809" s="447"/>
      <c r="J809" s="1066" t="s">
        <v>8157</v>
      </c>
      <c r="K809" s="1067">
        <f>'IMPORT Wksht'!$BP76</f>
        <v>0</v>
      </c>
      <c r="L809" s="1068">
        <f>'IMPORT Wksht'!$BC76</f>
        <v>0</v>
      </c>
      <c r="M809" s="1062" t="s">
        <v>8158</v>
      </c>
      <c r="N809" s="1083" t="str">
        <f>IFERROR((N807-N806)/N807,"")</f>
        <v/>
      </c>
      <c r="O809" s="1056"/>
      <c r="P809" s="1084">
        <v>0.62</v>
      </c>
      <c r="Q809" s="1084">
        <v>0.62</v>
      </c>
      <c r="S809" s="1066" t="s">
        <v>8157</v>
      </c>
      <c r="T809" s="1067">
        <f>'IMPORT Wksht'!$BP77</f>
        <v>0</v>
      </c>
      <c r="U809" s="1068">
        <f>'IMPORT Wksht'!$BC77</f>
        <v>0</v>
      </c>
      <c r="V809" s="1062" t="s">
        <v>8158</v>
      </c>
      <c r="W809" s="1083" t="str">
        <f>IFERROR((W807-W806)/W807,"")</f>
        <v/>
      </c>
      <c r="X809" s="1049"/>
      <c r="Y809" s="1085">
        <v>0.62</v>
      </c>
      <c r="Z809" s="1085">
        <v>0.62</v>
      </c>
      <c r="AA809" s="111"/>
    </row>
    <row r="810" spans="1:27">
      <c r="A810" s="1066" t="s">
        <v>8159</v>
      </c>
      <c r="B810" s="1054">
        <f>'IMPORT Wksht'!$BN75</f>
        <v>0</v>
      </c>
      <c r="C810" s="1054"/>
      <c r="D810" s="1062" t="s">
        <v>8160</v>
      </c>
      <c r="E810" s="1054">
        <f>'IMPORT Wksht'!$BM75</f>
        <v>0</v>
      </c>
      <c r="F810" s="1056"/>
      <c r="G810" s="1086"/>
      <c r="H810" s="537" t="e">
        <f>(H807-H806)/H807</f>
        <v>#DIV/0!</v>
      </c>
      <c r="I810" s="447"/>
      <c r="J810" s="1066" t="s">
        <v>8159</v>
      </c>
      <c r="K810" s="1054">
        <f>'IMPORT Wksht'!$BN76</f>
        <v>0</v>
      </c>
      <c r="L810" s="1054"/>
      <c r="M810" s="1062" t="s">
        <v>8160</v>
      </c>
      <c r="N810" s="1054">
        <f>'IMPORT Wksht'!$BM76</f>
        <v>0</v>
      </c>
      <c r="O810" s="1056"/>
      <c r="P810" s="926"/>
      <c r="Q810" s="537" t="e">
        <f>(Q807-Q806)/Q807</f>
        <v>#DIV/0!</v>
      </c>
      <c r="S810" s="1066" t="s">
        <v>8159</v>
      </c>
      <c r="T810" s="1054">
        <f>'IMPORT Wksht'!$BN77</f>
        <v>0</v>
      </c>
      <c r="U810" s="1054"/>
      <c r="V810" s="1062" t="s">
        <v>8160</v>
      </c>
      <c r="W810" s="1054">
        <f>'IMPORT Wksht'!$BM77</f>
        <v>0</v>
      </c>
      <c r="X810" s="1049"/>
      <c r="Y810" s="1087"/>
      <c r="Z810" s="1088" t="e">
        <f>(Z807-Z806)/Z807</f>
        <v>#DIV/0!</v>
      </c>
      <c r="AA810" s="111"/>
    </row>
    <row r="811" spans="1:27">
      <c r="A811" s="1695" t="s">
        <v>8161</v>
      </c>
      <c r="B811" s="1696"/>
      <c r="C811" s="1696"/>
      <c r="D811" s="1696"/>
      <c r="E811" s="1697"/>
      <c r="F811" s="1056"/>
      <c r="G811" s="1050"/>
      <c r="H811" s="1050"/>
      <c r="I811" s="1050"/>
      <c r="J811" s="1695" t="s">
        <v>8161</v>
      </c>
      <c r="K811" s="1696"/>
      <c r="L811" s="1696"/>
      <c r="M811" s="1696"/>
      <c r="N811" s="1697"/>
      <c r="O811" s="1056"/>
      <c r="P811" s="1050"/>
      <c r="Q811" s="1050"/>
      <c r="R811" s="1050"/>
      <c r="S811" s="1695" t="s">
        <v>8161</v>
      </c>
      <c r="T811" s="1696"/>
      <c r="U811" s="1696"/>
      <c r="V811" s="1696"/>
      <c r="W811" s="1697"/>
      <c r="X811" s="111"/>
    </row>
    <row r="812" spans="1:27">
      <c r="A812" s="1679" t="s">
        <v>8162</v>
      </c>
      <c r="B812" s="1680"/>
      <c r="C812" s="1680"/>
      <c r="D812" s="1680"/>
      <c r="E812" s="1681"/>
      <c r="F812" s="1089"/>
      <c r="G812" s="1090"/>
      <c r="H812" s="1090"/>
      <c r="I812" s="1090"/>
      <c r="J812" s="1679" t="s">
        <v>8162</v>
      </c>
      <c r="K812" s="1680"/>
      <c r="L812" s="1680"/>
      <c r="M812" s="1680"/>
      <c r="N812" s="1681"/>
      <c r="O812" s="1089"/>
      <c r="P812" s="1090"/>
      <c r="Q812" s="1090"/>
      <c r="R812" s="1090"/>
      <c r="S812" s="1679" t="s">
        <v>8162</v>
      </c>
      <c r="T812" s="1680"/>
      <c r="U812" s="1680"/>
      <c r="V812" s="1680"/>
      <c r="W812" s="1681"/>
      <c r="X812" s="111"/>
    </row>
    <row r="813" spans="1:27">
      <c r="A813" s="1091" t="str">
        <f>CONCATENATE("Line ",'IMPORT Wksht'!$A$75)</f>
        <v>Line 61</v>
      </c>
      <c r="B813" s="111"/>
      <c r="C813" s="111"/>
      <c r="D813" s="111"/>
      <c r="E813" s="111"/>
      <c r="F813" s="1092"/>
      <c r="G813" s="1093"/>
      <c r="H813" s="1050"/>
      <c r="I813" s="1050"/>
      <c r="J813" s="1091" t="str">
        <f>CONCATENATE("Line ",'IMPORT Wksht'!$A$76)</f>
        <v>Line 62</v>
      </c>
      <c r="K813" s="111"/>
      <c r="L813" s="111"/>
      <c r="M813" s="111"/>
      <c r="N813" s="111"/>
      <c r="O813" s="1092"/>
      <c r="P813" s="1093"/>
      <c r="Q813" s="1050"/>
      <c r="R813" s="1050"/>
      <c r="S813" s="1091" t="str">
        <f>CONCATENATE("Line ",'IMPORT Wksht'!$A$77)</f>
        <v>Line 63</v>
      </c>
      <c r="T813" s="111"/>
      <c r="U813" s="111"/>
      <c r="V813" s="111"/>
      <c r="W813" s="288"/>
      <c r="X813" s="111"/>
    </row>
    <row r="814" spans="1:27">
      <c r="A814" s="1091"/>
      <c r="B814" s="111"/>
      <c r="C814" s="111"/>
      <c r="D814" s="111"/>
      <c r="E814" s="111"/>
      <c r="F814" s="1092"/>
      <c r="G814" s="1093"/>
      <c r="H814" s="1050"/>
      <c r="I814" s="1050"/>
      <c r="J814" s="1091"/>
      <c r="K814" s="111"/>
      <c r="L814" s="111"/>
      <c r="M814" s="111"/>
      <c r="N814" s="111"/>
      <c r="O814" s="1092"/>
      <c r="P814" s="1093"/>
      <c r="Q814" s="1050"/>
      <c r="R814" s="1050"/>
      <c r="S814" s="1091"/>
      <c r="T814" s="111"/>
      <c r="U814" s="111"/>
      <c r="V814" s="111"/>
      <c r="W814" s="288"/>
      <c r="X814" s="111"/>
    </row>
    <row r="815" spans="1:27">
      <c r="A815" s="1091"/>
      <c r="B815" s="111"/>
      <c r="C815" s="111"/>
      <c r="D815" s="111"/>
      <c r="E815" s="111"/>
      <c r="F815" s="1092"/>
      <c r="G815" s="1093"/>
      <c r="H815" s="1050"/>
      <c r="I815" s="1050"/>
      <c r="J815" s="1091"/>
      <c r="K815" s="111"/>
      <c r="L815" s="111"/>
      <c r="M815" s="111"/>
      <c r="N815" s="111"/>
      <c r="O815" s="1092"/>
      <c r="P815" s="1093"/>
      <c r="Q815" s="1050"/>
      <c r="R815" s="1050"/>
      <c r="S815" s="1091"/>
      <c r="T815" s="111"/>
      <c r="U815" s="111"/>
      <c r="V815" s="111"/>
      <c r="W815" s="288"/>
      <c r="X815" s="111"/>
    </row>
    <row r="816" spans="1:27">
      <c r="A816" s="1091"/>
      <c r="B816" s="111"/>
      <c r="C816" s="111"/>
      <c r="D816" s="111"/>
      <c r="E816" s="111"/>
      <c r="F816" s="1092"/>
      <c r="G816" s="1093"/>
      <c r="H816" s="1050"/>
      <c r="I816" s="1050"/>
      <c r="J816" s="1091"/>
      <c r="K816" s="111"/>
      <c r="L816" s="111"/>
      <c r="M816" s="111"/>
      <c r="N816" s="111"/>
      <c r="O816" s="1092"/>
      <c r="P816" s="1093"/>
      <c r="Q816" s="1050"/>
      <c r="R816" s="1050"/>
      <c r="S816" s="1091"/>
      <c r="T816" s="111"/>
      <c r="U816" s="111"/>
      <c r="V816" s="111"/>
      <c r="W816" s="288"/>
      <c r="X816" s="111"/>
    </row>
    <row r="817" spans="1:24">
      <c r="A817" s="1091"/>
      <c r="B817" s="111"/>
      <c r="C817" s="111"/>
      <c r="D817" s="111"/>
      <c r="E817" s="111"/>
      <c r="F817" s="1092"/>
      <c r="G817" s="1093"/>
      <c r="H817" s="1050"/>
      <c r="I817" s="1050"/>
      <c r="J817" s="1091"/>
      <c r="K817" s="111"/>
      <c r="L817" s="111"/>
      <c r="M817" s="111"/>
      <c r="N817" s="111"/>
      <c r="O817" s="1092"/>
      <c r="P817" s="1093"/>
      <c r="Q817" s="1050"/>
      <c r="R817" s="1050"/>
      <c r="S817" s="1091"/>
      <c r="T817" s="111"/>
      <c r="U817" s="111"/>
      <c r="V817" s="111"/>
      <c r="W817" s="288"/>
      <c r="X817" s="111"/>
    </row>
    <row r="818" spans="1:24">
      <c r="A818" s="1091"/>
      <c r="B818" s="111"/>
      <c r="C818" s="111"/>
      <c r="D818" s="111"/>
      <c r="E818" s="111"/>
      <c r="F818" s="1092"/>
      <c r="G818" s="1093"/>
      <c r="H818" s="1050"/>
      <c r="I818" s="1050"/>
      <c r="J818" s="1091"/>
      <c r="K818" s="111"/>
      <c r="L818" s="111"/>
      <c r="M818" s="111"/>
      <c r="N818" s="111"/>
      <c r="O818" s="1092"/>
      <c r="P818" s="1093"/>
      <c r="Q818" s="1050"/>
      <c r="R818" s="1050"/>
      <c r="S818" s="1091"/>
      <c r="T818" s="111"/>
      <c r="U818" s="111"/>
      <c r="V818" s="111"/>
      <c r="W818" s="288"/>
      <c r="X818" s="111"/>
    </row>
    <row r="819" spans="1:24">
      <c r="A819" s="1091"/>
      <c r="B819" s="111"/>
      <c r="C819" s="111"/>
      <c r="D819" s="111"/>
      <c r="E819" s="111"/>
      <c r="F819" s="1092"/>
      <c r="G819" s="1093"/>
      <c r="H819" s="1050"/>
      <c r="I819" s="1050"/>
      <c r="J819" s="1091"/>
      <c r="K819" s="111"/>
      <c r="L819" s="111"/>
      <c r="M819" s="111"/>
      <c r="N819" s="111"/>
      <c r="O819" s="1092"/>
      <c r="P819" s="1093"/>
      <c r="Q819" s="1050"/>
      <c r="R819" s="1050"/>
      <c r="S819" s="1091"/>
      <c r="T819" s="111"/>
      <c r="U819" s="111"/>
      <c r="V819" s="111"/>
      <c r="W819" s="288"/>
      <c r="X819" s="111"/>
    </row>
    <row r="820" spans="1:24">
      <c r="A820" s="1091"/>
      <c r="B820" s="111"/>
      <c r="C820" s="111"/>
      <c r="D820" s="111"/>
      <c r="E820" s="111"/>
      <c r="F820" s="1092"/>
      <c r="G820" s="1093"/>
      <c r="H820" s="1050"/>
      <c r="I820" s="1050"/>
      <c r="J820" s="1091"/>
      <c r="K820" s="111"/>
      <c r="L820" s="111"/>
      <c r="M820" s="111"/>
      <c r="N820" s="111"/>
      <c r="O820" s="1092"/>
      <c r="P820" s="1093"/>
      <c r="Q820" s="1050"/>
      <c r="R820" s="1050"/>
      <c r="S820" s="1091"/>
      <c r="T820" s="111"/>
      <c r="U820" s="111"/>
      <c r="V820" s="111"/>
      <c r="W820" s="288"/>
      <c r="X820" s="111"/>
    </row>
    <row r="821" spans="1:24">
      <c r="A821" s="1091"/>
      <c r="B821" s="111"/>
      <c r="C821" s="111"/>
      <c r="D821" s="111"/>
      <c r="E821" s="111"/>
      <c r="F821" s="1092"/>
      <c r="G821" s="1093"/>
      <c r="H821" s="1050"/>
      <c r="I821" s="1050"/>
      <c r="J821" s="1091"/>
      <c r="K821" s="111"/>
      <c r="L821" s="111"/>
      <c r="M821" s="111"/>
      <c r="N821" s="111"/>
      <c r="O821" s="1092"/>
      <c r="P821" s="1093"/>
      <c r="Q821" s="1050"/>
      <c r="R821" s="1050"/>
      <c r="S821" s="1091"/>
      <c r="T821" s="111"/>
      <c r="U821" s="111"/>
      <c r="V821" s="111"/>
      <c r="W821" s="288"/>
      <c r="X821" s="111"/>
    </row>
    <row r="822" spans="1:24">
      <c r="A822" s="1091"/>
      <c r="B822" s="111"/>
      <c r="C822" s="111"/>
      <c r="D822" s="111"/>
      <c r="E822" s="111"/>
      <c r="F822" s="1092"/>
      <c r="G822" s="1093"/>
      <c r="H822" s="1050"/>
      <c r="I822" s="1050"/>
      <c r="J822" s="1091"/>
      <c r="K822" s="111"/>
      <c r="L822" s="111"/>
      <c r="M822" s="111"/>
      <c r="N822" s="111"/>
      <c r="O822" s="1092"/>
      <c r="P822" s="1093"/>
      <c r="Q822" s="1050"/>
      <c r="R822" s="1050"/>
      <c r="S822" s="1091"/>
      <c r="T822" s="111"/>
      <c r="U822" s="111"/>
      <c r="V822" s="111"/>
      <c r="W822" s="288"/>
      <c r="X822" s="111"/>
    </row>
    <row r="823" spans="1:24">
      <c r="A823" s="1091"/>
      <c r="B823" s="111"/>
      <c r="C823" s="111"/>
      <c r="D823" s="111"/>
      <c r="E823" s="111"/>
      <c r="F823" s="1092"/>
      <c r="G823" s="1093"/>
      <c r="H823" s="1050"/>
      <c r="I823" s="1050"/>
      <c r="J823" s="1091"/>
      <c r="K823" s="111"/>
      <c r="L823" s="111"/>
      <c r="M823" s="111"/>
      <c r="N823" s="111"/>
      <c r="O823" s="1092"/>
      <c r="P823" s="1093"/>
      <c r="Q823" s="1050"/>
      <c r="R823" s="1050"/>
      <c r="S823" s="1091"/>
      <c r="T823" s="111"/>
      <c r="U823" s="111"/>
      <c r="V823" s="111"/>
      <c r="W823" s="288"/>
      <c r="X823" s="111"/>
    </row>
    <row r="824" spans="1:24">
      <c r="A824" s="1091"/>
      <c r="B824" s="111"/>
      <c r="C824" s="111"/>
      <c r="D824" s="111"/>
      <c r="E824" s="111"/>
      <c r="F824" s="1092"/>
      <c r="G824" s="1093"/>
      <c r="H824" s="1050"/>
      <c r="I824" s="1050"/>
      <c r="J824" s="1091"/>
      <c r="K824" s="111"/>
      <c r="L824" s="111"/>
      <c r="M824" s="111"/>
      <c r="N824" s="111"/>
      <c r="O824" s="1092"/>
      <c r="P824" s="1093"/>
      <c r="Q824" s="1050"/>
      <c r="R824" s="1050"/>
      <c r="S824" s="1091"/>
      <c r="T824" s="111"/>
      <c r="U824" s="111"/>
      <c r="V824" s="111"/>
      <c r="W824" s="288"/>
      <c r="X824" s="111"/>
    </row>
    <row r="825" spans="1:24">
      <c r="A825" s="1091"/>
      <c r="B825" s="111"/>
      <c r="C825" s="111"/>
      <c r="D825" s="111"/>
      <c r="E825" s="111"/>
      <c r="F825" s="1092"/>
      <c r="G825" s="1093"/>
      <c r="H825" s="1050"/>
      <c r="I825" s="1050"/>
      <c r="J825" s="1091"/>
      <c r="K825" s="111"/>
      <c r="L825" s="111"/>
      <c r="M825" s="111"/>
      <c r="N825" s="111"/>
      <c r="O825" s="1092"/>
      <c r="P825" s="1093"/>
      <c r="Q825" s="1050"/>
      <c r="R825" s="1050"/>
      <c r="S825" s="1091"/>
      <c r="T825" s="111"/>
      <c r="U825" s="111"/>
      <c r="V825" s="111"/>
      <c r="W825" s="288"/>
      <c r="X825" s="111"/>
    </row>
    <row r="826" spans="1:24">
      <c r="A826" s="1091"/>
      <c r="B826" s="111"/>
      <c r="C826" s="111"/>
      <c r="D826" s="111"/>
      <c r="E826" s="111"/>
      <c r="F826" s="1092"/>
      <c r="G826" s="1093"/>
      <c r="H826" s="1050"/>
      <c r="I826" s="1050"/>
      <c r="J826" s="1091"/>
      <c r="K826" s="111"/>
      <c r="L826" s="111"/>
      <c r="M826" s="111"/>
      <c r="N826" s="111"/>
      <c r="O826" s="1092"/>
      <c r="P826" s="1093"/>
      <c r="Q826" s="1050"/>
      <c r="R826" s="1050"/>
      <c r="S826" s="1091"/>
      <c r="T826" s="111"/>
      <c r="U826" s="111"/>
      <c r="V826" s="111"/>
      <c r="W826" s="288"/>
      <c r="X826" s="111"/>
    </row>
    <row r="827" spans="1:24">
      <c r="A827" s="1091"/>
      <c r="B827" s="111"/>
      <c r="C827" s="111"/>
      <c r="D827" s="111"/>
      <c r="E827" s="111"/>
      <c r="F827" s="1092"/>
      <c r="G827" s="1093"/>
      <c r="H827" s="1050"/>
      <c r="I827" s="1050"/>
      <c r="J827" s="1091"/>
      <c r="K827" s="111"/>
      <c r="L827" s="111"/>
      <c r="M827" s="111"/>
      <c r="N827" s="111"/>
      <c r="O827" s="1092"/>
      <c r="P827" s="1093"/>
      <c r="Q827" s="1050"/>
      <c r="R827" s="1050"/>
      <c r="S827" s="1091"/>
      <c r="T827" s="111"/>
      <c r="U827" s="111"/>
      <c r="V827" s="111"/>
      <c r="W827" s="288"/>
      <c r="X827" s="111"/>
    </row>
    <row r="828" spans="1:24">
      <c r="A828" s="1091"/>
      <c r="B828" s="111"/>
      <c r="C828" s="111"/>
      <c r="D828" s="111"/>
      <c r="E828" s="111"/>
      <c r="F828" s="1092"/>
      <c r="G828" s="1093"/>
      <c r="H828" s="1050"/>
      <c r="I828" s="1050"/>
      <c r="J828" s="1091"/>
      <c r="K828" s="111"/>
      <c r="L828" s="111"/>
      <c r="M828" s="111"/>
      <c r="N828" s="111"/>
      <c r="O828" s="1092"/>
      <c r="P828" s="1093"/>
      <c r="Q828" s="1050"/>
      <c r="R828" s="1050"/>
      <c r="S828" s="1091"/>
      <c r="T828" s="111"/>
      <c r="U828" s="111"/>
      <c r="V828" s="111"/>
      <c r="W828" s="288"/>
      <c r="X828" s="111"/>
    </row>
    <row r="829" spans="1:24">
      <c r="A829" s="1091"/>
      <c r="B829" s="111"/>
      <c r="C829" s="111"/>
      <c r="D829" s="111"/>
      <c r="E829" s="111"/>
      <c r="F829" s="1092"/>
      <c r="G829" s="1093"/>
      <c r="H829" s="1050"/>
      <c r="I829" s="1050"/>
      <c r="J829" s="1091"/>
      <c r="K829" s="111"/>
      <c r="L829" s="111"/>
      <c r="M829" s="111"/>
      <c r="N829" s="111"/>
      <c r="O829" s="1092"/>
      <c r="P829" s="1093"/>
      <c r="Q829" s="1050"/>
      <c r="R829" s="1050"/>
      <c r="S829" s="1091"/>
      <c r="T829" s="111"/>
      <c r="U829" s="111"/>
      <c r="V829" s="111"/>
      <c r="W829" s="288"/>
      <c r="X829" s="111"/>
    </row>
    <row r="830" spans="1:24">
      <c r="A830" s="1091"/>
      <c r="B830" s="111"/>
      <c r="C830" s="111"/>
      <c r="D830" s="111"/>
      <c r="E830" s="111"/>
      <c r="F830" s="1092"/>
      <c r="G830" s="1093"/>
      <c r="H830" s="1050"/>
      <c r="I830" s="1050"/>
      <c r="J830" s="1091"/>
      <c r="K830" s="111"/>
      <c r="L830" s="111"/>
      <c r="M830" s="111"/>
      <c r="N830" s="111"/>
      <c r="O830" s="1092"/>
      <c r="P830" s="1093"/>
      <c r="Q830" s="1050"/>
      <c r="R830" s="1050"/>
      <c r="S830" s="1091"/>
      <c r="T830" s="111"/>
      <c r="U830" s="111"/>
      <c r="V830" s="111"/>
      <c r="W830" s="288"/>
      <c r="X830" s="111"/>
    </row>
    <row r="831" spans="1:24">
      <c r="A831" s="1091"/>
      <c r="B831" s="111"/>
      <c r="C831" s="111"/>
      <c r="D831" s="111"/>
      <c r="E831" s="111"/>
      <c r="F831" s="1092"/>
      <c r="G831" s="1093"/>
      <c r="H831" s="1050"/>
      <c r="I831" s="1050"/>
      <c r="J831" s="1091"/>
      <c r="K831" s="111"/>
      <c r="L831" s="111"/>
      <c r="M831" s="111"/>
      <c r="N831" s="111"/>
      <c r="O831" s="1092"/>
      <c r="P831" s="1093"/>
      <c r="Q831" s="1050"/>
      <c r="R831" s="1050"/>
      <c r="S831" s="1091"/>
      <c r="T831" s="111"/>
      <c r="U831" s="111"/>
      <c r="V831" s="111"/>
      <c r="W831" s="288"/>
      <c r="X831" s="111"/>
    </row>
    <row r="832" spans="1:24">
      <c r="A832" s="1091"/>
      <c r="B832" s="111"/>
      <c r="C832" s="111"/>
      <c r="D832" s="111"/>
      <c r="E832" s="111"/>
      <c r="F832" s="1092"/>
      <c r="G832" s="1093"/>
      <c r="H832" s="1050"/>
      <c r="I832" s="1050"/>
      <c r="J832" s="1091"/>
      <c r="K832" s="111"/>
      <c r="L832" s="111"/>
      <c r="M832" s="111"/>
      <c r="N832" s="111"/>
      <c r="O832" s="1092"/>
      <c r="P832" s="1093"/>
      <c r="Q832" s="1050"/>
      <c r="R832" s="1050"/>
      <c r="S832" s="1091"/>
      <c r="T832" s="111"/>
      <c r="U832" s="111"/>
      <c r="V832" s="111"/>
      <c r="W832" s="288"/>
      <c r="X832" s="111"/>
    </row>
    <row r="833" spans="1:27">
      <c r="A833" s="1091"/>
      <c r="B833" s="111"/>
      <c r="C833" s="111"/>
      <c r="D833" s="111"/>
      <c r="E833" s="111"/>
      <c r="F833" s="1092"/>
      <c r="G833" s="1093"/>
      <c r="H833" s="1050"/>
      <c r="I833" s="1050"/>
      <c r="J833" s="1091"/>
      <c r="K833" s="111"/>
      <c r="L833" s="111"/>
      <c r="M833" s="111"/>
      <c r="N833" s="111"/>
      <c r="O833" s="1092"/>
      <c r="P833" s="1093"/>
      <c r="Q833" s="1050"/>
      <c r="R833" s="1050"/>
      <c r="S833" s="1091"/>
      <c r="T833" s="111"/>
      <c r="U833" s="111"/>
      <c r="V833" s="111"/>
      <c r="W833" s="288"/>
      <c r="X833" s="111"/>
    </row>
    <row r="834" spans="1:27">
      <c r="A834" s="1091"/>
      <c r="B834" s="111"/>
      <c r="C834" s="111"/>
      <c r="D834" s="111"/>
      <c r="E834" s="111"/>
      <c r="F834" s="1094"/>
      <c r="G834" s="1093"/>
      <c r="H834" s="1050"/>
      <c r="I834" s="1050"/>
      <c r="J834" s="1091"/>
      <c r="K834" s="111"/>
      <c r="L834" s="111"/>
      <c r="M834" s="111"/>
      <c r="N834" s="111"/>
      <c r="O834" s="1094"/>
      <c r="P834" s="1093"/>
      <c r="Q834" s="1050"/>
      <c r="R834" s="1050"/>
      <c r="S834" s="1091"/>
      <c r="T834" s="111"/>
      <c r="U834" s="111"/>
      <c r="V834" s="111"/>
      <c r="W834" s="288"/>
      <c r="X834" s="111"/>
    </row>
    <row r="835" spans="1:27">
      <c r="A835" s="1091"/>
      <c r="B835" s="111"/>
      <c r="C835" s="111"/>
      <c r="D835" s="111"/>
      <c r="E835" s="111"/>
      <c r="F835" s="1095"/>
      <c r="G835" s="1050"/>
      <c r="H835" s="1050"/>
      <c r="I835" s="1050"/>
      <c r="J835" s="1091"/>
      <c r="K835" s="111"/>
      <c r="L835" s="111"/>
      <c r="M835" s="111"/>
      <c r="N835" s="111"/>
      <c r="O835" s="1095"/>
      <c r="P835" s="1050"/>
      <c r="Q835" s="1050"/>
      <c r="R835" s="1050"/>
      <c r="S835" s="1091"/>
      <c r="T835" s="111"/>
      <c r="U835" s="111"/>
      <c r="V835" s="111"/>
      <c r="W835" s="288"/>
      <c r="X835" s="111"/>
    </row>
    <row r="836" spans="1:27">
      <c r="A836" s="1689" t="s">
        <v>8163</v>
      </c>
      <c r="B836" s="1690"/>
      <c r="C836" s="1690"/>
      <c r="D836" s="1690"/>
      <c r="E836" s="1691"/>
      <c r="F836" s="1095"/>
      <c r="G836" s="1050"/>
      <c r="H836" s="1050"/>
      <c r="I836" s="1050"/>
      <c r="J836" s="1689" t="s">
        <v>8163</v>
      </c>
      <c r="K836" s="1690"/>
      <c r="L836" s="1690"/>
      <c r="M836" s="1690"/>
      <c r="N836" s="1691"/>
      <c r="O836" s="1095"/>
      <c r="P836" s="1050"/>
      <c r="Q836" s="1050"/>
      <c r="R836" s="1050"/>
      <c r="S836" s="1689" t="s">
        <v>8163</v>
      </c>
      <c r="T836" s="1690"/>
      <c r="U836" s="1690"/>
      <c r="V836" s="1690"/>
      <c r="W836" s="1691"/>
      <c r="X836" s="111"/>
    </row>
    <row r="837" spans="1:27">
      <c r="A837" s="1692"/>
      <c r="B837" s="1693"/>
      <c r="C837" s="1693"/>
      <c r="D837" s="1693"/>
      <c r="E837" s="1694"/>
      <c r="F837" s="1095"/>
      <c r="G837" s="1050"/>
      <c r="H837" s="1050"/>
      <c r="I837" s="1050"/>
      <c r="J837" s="1692"/>
      <c r="K837" s="1693"/>
      <c r="L837" s="1693"/>
      <c r="M837" s="1693"/>
      <c r="N837" s="1694"/>
      <c r="O837" s="1095"/>
      <c r="P837" s="1050"/>
      <c r="Q837" s="1050"/>
      <c r="R837" s="1050"/>
      <c r="S837" s="1692"/>
      <c r="T837" s="1693"/>
      <c r="U837" s="1693"/>
      <c r="V837" s="1693"/>
      <c r="W837" s="1694"/>
      <c r="X837" s="111"/>
    </row>
    <row r="838" spans="1:27">
      <c r="A838" s="1683"/>
      <c r="B838" s="1684"/>
      <c r="C838" s="1684"/>
      <c r="D838" s="1684"/>
      <c r="E838" s="1685"/>
      <c r="F838" s="1095"/>
      <c r="G838" s="1050"/>
      <c r="H838" s="1050"/>
      <c r="I838" s="1050"/>
      <c r="J838" s="1683"/>
      <c r="K838" s="1684"/>
      <c r="L838" s="1684"/>
      <c r="M838" s="1684"/>
      <c r="N838" s="1685"/>
      <c r="O838" s="1095"/>
      <c r="P838" s="1050"/>
      <c r="Q838" s="1050"/>
      <c r="R838" s="1050"/>
      <c r="S838" s="1683"/>
      <c r="T838" s="1684"/>
      <c r="U838" s="1684"/>
      <c r="V838" s="1684"/>
      <c r="W838" s="1685"/>
      <c r="X838" s="111"/>
    </row>
    <row r="839" spans="1:27">
      <c r="A839" s="1683"/>
      <c r="B839" s="1684"/>
      <c r="C839" s="1684"/>
      <c r="D839" s="1684"/>
      <c r="E839" s="1685"/>
      <c r="F839" s="1095"/>
      <c r="G839" s="1050"/>
      <c r="H839" s="1050"/>
      <c r="I839" s="1050"/>
      <c r="J839" s="1683"/>
      <c r="K839" s="1684"/>
      <c r="L839" s="1684"/>
      <c r="M839" s="1684"/>
      <c r="N839" s="1685"/>
      <c r="O839" s="1095"/>
      <c r="P839" s="1050"/>
      <c r="Q839" s="1050"/>
      <c r="R839" s="1050"/>
      <c r="S839" s="1683"/>
      <c r="T839" s="1684"/>
      <c r="U839" s="1684"/>
      <c r="V839" s="1684"/>
      <c r="W839" s="1685"/>
      <c r="X839" s="111"/>
    </row>
    <row r="840" spans="1:27">
      <c r="A840" s="1686"/>
      <c r="B840" s="1687"/>
      <c r="C840" s="1687"/>
      <c r="D840" s="1687"/>
      <c r="E840" s="1688"/>
      <c r="F840" s="1095"/>
      <c r="G840" s="1050"/>
      <c r="H840" s="1050"/>
      <c r="I840" s="1050"/>
      <c r="J840" s="1686"/>
      <c r="K840" s="1687"/>
      <c r="L840" s="1687"/>
      <c r="M840" s="1687"/>
      <c r="N840" s="1688"/>
      <c r="O840" s="1095"/>
      <c r="P840" s="1050"/>
      <c r="Q840" s="1050"/>
      <c r="R840" s="1050"/>
      <c r="S840" s="1686"/>
      <c r="T840" s="1687"/>
      <c r="U840" s="1687"/>
      <c r="V840" s="1687"/>
      <c r="W840" s="1688"/>
      <c r="X840" s="111"/>
    </row>
    <row r="841" spans="1:27">
      <c r="X841" s="111"/>
    </row>
    <row r="842" spans="1:27">
      <c r="A842" s="1043" t="s">
        <v>8136</v>
      </c>
      <c r="B842" s="1682">
        <f>'IMPORT Wksht'!$F78</f>
        <v>0</v>
      </c>
      <c r="C842" s="1682"/>
      <c r="D842" s="1682"/>
      <c r="E842" s="1044" t="s">
        <v>8137</v>
      </c>
      <c r="F842" s="1045"/>
      <c r="G842" s="1046" t="e">
        <f>C845*C847*C849/1728/B846</f>
        <v>#DIV/0!</v>
      </c>
      <c r="H842" s="1047" t="e">
        <f>VLOOKUP(CONCATENATE(B847,"40H"),frghtnew,8,0)</f>
        <v>#N/A</v>
      </c>
      <c r="I842" s="1048">
        <f>'IMPORT Wksht'!$AE289</f>
        <v>0</v>
      </c>
      <c r="J842" s="1043" t="s">
        <v>8136</v>
      </c>
      <c r="K842" s="1682">
        <f>'IMPORT Wksht'!$F79</f>
        <v>0</v>
      </c>
      <c r="L842" s="1682"/>
      <c r="M842" s="1682"/>
      <c r="N842" s="1044" t="s">
        <v>8137</v>
      </c>
      <c r="O842" s="1045"/>
      <c r="P842" s="1046" t="e">
        <f>L845*L847*L849/1728/K846</f>
        <v>#DIV/0!</v>
      </c>
      <c r="Q842" s="1047" t="e">
        <f>VLOOKUP(CONCATENATE(K847,"40H"),frghtnew,8,0)</f>
        <v>#N/A</v>
      </c>
      <c r="R842" s="1048">
        <f>'IMPORT Wksht'!$AE290</f>
        <v>0</v>
      </c>
      <c r="S842" s="1043" t="s">
        <v>8136</v>
      </c>
      <c r="T842" s="1682">
        <f>'IMPORT Wksht'!$F80</f>
        <v>0</v>
      </c>
      <c r="U842" s="1682"/>
      <c r="V842" s="1682"/>
      <c r="W842" s="1044" t="s">
        <v>8137</v>
      </c>
      <c r="X842" s="1049"/>
      <c r="Y842" s="1050" t="e">
        <f>U845*U847*U849/1728/T846</f>
        <v>#DIV/0!</v>
      </c>
      <c r="Z842" s="1051" t="e">
        <f>VLOOKUP(CONCATENATE(T847,"40H"),frghtnew,8,0)</f>
        <v>#N/A</v>
      </c>
      <c r="AA842" s="1052">
        <f>'IMPORT Wksht'!$AE80</f>
        <v>0</v>
      </c>
    </row>
    <row r="843" spans="1:27">
      <c r="A843" s="1053" t="s">
        <v>8138</v>
      </c>
      <c r="B843" s="1054">
        <f>'IMPORT Wksht'!$D$5</f>
        <v>0</v>
      </c>
      <c r="C843" s="1698">
        <f>'IMPORT Wksht'!$D$6</f>
        <v>0</v>
      </c>
      <c r="D843" s="1698"/>
      <c r="E843" s="1055">
        <f>IFERROR(G842*H842+E845*B848+E845*I842+I843*1/B846,0)</f>
        <v>0</v>
      </c>
      <c r="F843" s="1056"/>
      <c r="G843" s="494" t="s">
        <v>8139</v>
      </c>
      <c r="H843" s="494" t="s">
        <v>8140</v>
      </c>
      <c r="I843" s="1057">
        <v>1.05</v>
      </c>
      <c r="J843" s="1053" t="s">
        <v>8138</v>
      </c>
      <c r="K843" s="1054">
        <f>'IMPORT Wksht'!$D$5</f>
        <v>0</v>
      </c>
      <c r="L843" s="1698">
        <f>'IMPORT Wksht'!$D$6</f>
        <v>0</v>
      </c>
      <c r="M843" s="1698"/>
      <c r="N843" s="1055">
        <f>IFERROR(P842*Q842+N845*K848+N845*R842+R843*1/K846,0)</f>
        <v>0</v>
      </c>
      <c r="O843" s="1056"/>
      <c r="P843" s="494" t="s">
        <v>8139</v>
      </c>
      <c r="Q843" s="494" t="s">
        <v>8140</v>
      </c>
      <c r="R843" s="1057">
        <v>1.05</v>
      </c>
      <c r="S843" s="1053" t="s">
        <v>8138</v>
      </c>
      <c r="T843" s="1054">
        <f>'IMPORT Wksht'!$D$5</f>
        <v>0</v>
      </c>
      <c r="U843" s="1698">
        <f>'IMPORT Wksht'!$D$6</f>
        <v>0</v>
      </c>
      <c r="V843" s="1698"/>
      <c r="W843" s="1055">
        <f>IFERROR(Y842*Z842+W845*T848+W845*AA842+AA843*1/T846,0)</f>
        <v>0</v>
      </c>
      <c r="X843" s="1049"/>
      <c r="Y843" s="1058" t="s">
        <v>8139</v>
      </c>
      <c r="Z843" s="1058" t="s">
        <v>8140</v>
      </c>
      <c r="AA843" s="1059">
        <v>1.05</v>
      </c>
    </row>
    <row r="844" spans="1:27">
      <c r="A844" s="1053" t="s">
        <v>8141</v>
      </c>
      <c r="B844" s="1060">
        <f>'IMPORT Wksht'!$E78</f>
        <v>0</v>
      </c>
      <c r="C844" s="1061" t="s">
        <v>8142</v>
      </c>
      <c r="D844" s="1062" t="s">
        <v>8143</v>
      </c>
      <c r="E844" s="1063">
        <f>'IMPORT Wksht'!$K78</f>
        <v>0</v>
      </c>
      <c r="F844" s="1056"/>
      <c r="G844" s="1064" t="s">
        <v>8144</v>
      </c>
      <c r="H844" s="1064" t="s">
        <v>8145</v>
      </c>
      <c r="I844" s="447"/>
      <c r="J844" s="1053" t="s">
        <v>8141</v>
      </c>
      <c r="K844" s="1060">
        <f>'IMPORT Wksht'!$E79</f>
        <v>0</v>
      </c>
      <c r="L844" s="1061" t="s">
        <v>8142</v>
      </c>
      <c r="M844" s="1062" t="s">
        <v>8143</v>
      </c>
      <c r="N844" s="1063">
        <f>'IMPORT Wksht'!$K79</f>
        <v>0</v>
      </c>
      <c r="O844" s="1056"/>
      <c r="P844" s="1064" t="s">
        <v>8144</v>
      </c>
      <c r="Q844" s="1064" t="s">
        <v>8145</v>
      </c>
      <c r="S844" s="1053" t="s">
        <v>8141</v>
      </c>
      <c r="T844" s="1060">
        <f>'IMPORT Wksht'!$E80</f>
        <v>0</v>
      </c>
      <c r="U844" s="1061" t="s">
        <v>8142</v>
      </c>
      <c r="V844" s="1062" t="s">
        <v>8143</v>
      </c>
      <c r="W844" s="1063">
        <f>'IMPORT Wksht'!$K80</f>
        <v>0</v>
      </c>
      <c r="X844" s="1049"/>
      <c r="Y844" s="1065" t="s">
        <v>8144</v>
      </c>
      <c r="Z844" s="1065" t="s">
        <v>8145</v>
      </c>
      <c r="AA844" s="111"/>
    </row>
    <row r="845" spans="1:27">
      <c r="A845" s="1066" t="s">
        <v>8146</v>
      </c>
      <c r="B845" s="1067">
        <f>'IMPORT Wksht'!$N78</f>
        <v>0</v>
      </c>
      <c r="C845" s="1068">
        <f>'IMPORT Wksht'!$BA78</f>
        <v>0</v>
      </c>
      <c r="D845" s="1062" t="s">
        <v>8147</v>
      </c>
      <c r="E845" s="1069">
        <f>'IMPORT Wksht'!$X78</f>
        <v>0</v>
      </c>
      <c r="F845" s="1056"/>
      <c r="G845" s="1070">
        <f>G846-(E843*(1-(B848+I842)))</f>
        <v>0</v>
      </c>
      <c r="H845" s="1071">
        <f>E845</f>
        <v>0</v>
      </c>
      <c r="I845" s="1072" t="e">
        <f>G842*H842+H845*B848+H845*I842+I843*1/B846</f>
        <v>#DIV/0!</v>
      </c>
      <c r="J845" s="1066" t="s">
        <v>8146</v>
      </c>
      <c r="K845" s="1067">
        <f>'IMPORT Wksht'!$N79</f>
        <v>0</v>
      </c>
      <c r="L845" s="1068">
        <f>'IMPORT Wksht'!$BA79</f>
        <v>0</v>
      </c>
      <c r="M845" s="1062" t="s">
        <v>8147</v>
      </c>
      <c r="N845" s="1069">
        <f>'IMPORT Wksht'!$X79</f>
        <v>0</v>
      </c>
      <c r="O845" s="1056"/>
      <c r="P845" s="1070">
        <f>P846-(N843*(1-(K848+R842)))</f>
        <v>0</v>
      </c>
      <c r="Q845" s="1071">
        <f>N845</f>
        <v>0</v>
      </c>
      <c r="R845" s="1072" t="e">
        <f>P842*Q842+Q845*K848+Q845*R842+R843*1/K846</f>
        <v>#DIV/0!</v>
      </c>
      <c r="S845" s="1066" t="s">
        <v>8146</v>
      </c>
      <c r="T845" s="1067">
        <f>'IMPORT Wksht'!$N80</f>
        <v>0</v>
      </c>
      <c r="U845" s="1068">
        <f>'IMPORT Wksht'!$BA80</f>
        <v>0</v>
      </c>
      <c r="V845" s="1062" t="s">
        <v>8147</v>
      </c>
      <c r="W845" s="1069">
        <f>'IMPORT Wksht'!$X80</f>
        <v>0</v>
      </c>
      <c r="X845" s="1049"/>
      <c r="Y845" s="1073">
        <f>Y846-(W843*(1-(T848+AA842)))</f>
        <v>0</v>
      </c>
      <c r="Z845" s="1074">
        <f>W845</f>
        <v>0</v>
      </c>
      <c r="AA845" s="1075" t="e">
        <f>Y842*Z842+Z845*T848+Z845*AA842+AA843*1/T846</f>
        <v>#DIV/0!</v>
      </c>
    </row>
    <row r="846" spans="1:27">
      <c r="A846" s="1066" t="s">
        <v>8148</v>
      </c>
      <c r="B846" s="1067">
        <f>'IMPORT Wksht'!$O78</f>
        <v>0</v>
      </c>
      <c r="C846" s="1061" t="s">
        <v>8149</v>
      </c>
      <c r="D846" s="1062" t="s">
        <v>8150</v>
      </c>
      <c r="E846" s="1069">
        <f>'IMPORT Wksht'!$AM$78</f>
        <v>0</v>
      </c>
      <c r="F846" s="1056"/>
      <c r="G846" s="1057">
        <f>G847*(1-G849)</f>
        <v>0</v>
      </c>
      <c r="H846" s="1057" t="e">
        <f>H845+I845</f>
        <v>#DIV/0!</v>
      </c>
      <c r="I846" s="1076" t="s">
        <v>8151</v>
      </c>
      <c r="J846" s="1066" t="s">
        <v>8148</v>
      </c>
      <c r="K846" s="1067">
        <f>'IMPORT Wksht'!$O79</f>
        <v>0</v>
      </c>
      <c r="L846" s="1061" t="s">
        <v>8149</v>
      </c>
      <c r="M846" s="1062" t="s">
        <v>8150</v>
      </c>
      <c r="N846" s="1069">
        <f>'IMPORT Wksht'!$AM$79</f>
        <v>0</v>
      </c>
      <c r="O846" s="1056"/>
      <c r="P846" s="1057">
        <f>P847*(1-P849)</f>
        <v>0</v>
      </c>
      <c r="Q846" s="1057" t="e">
        <f>Q845+R845</f>
        <v>#DIV/0!</v>
      </c>
      <c r="R846" s="1076" t="s">
        <v>8151</v>
      </c>
      <c r="S846" s="1066" t="s">
        <v>8148</v>
      </c>
      <c r="T846" s="1067">
        <f>'IMPORT Wksht'!$O80</f>
        <v>0</v>
      </c>
      <c r="U846" s="1061" t="s">
        <v>8149</v>
      </c>
      <c r="V846" s="1062" t="s">
        <v>8150</v>
      </c>
      <c r="W846" s="1069">
        <f>'IMPORT Wksht'!$AM$80</f>
        <v>0</v>
      </c>
      <c r="X846" s="1049"/>
      <c r="Y846" s="1059">
        <f>Y847*(1-Y849)</f>
        <v>0</v>
      </c>
      <c r="Z846" s="1059" t="e">
        <f>Z845+AA845</f>
        <v>#DIV/0!</v>
      </c>
      <c r="AA846" s="1077" t="s">
        <v>8151</v>
      </c>
    </row>
    <row r="847" spans="1:27">
      <c r="A847" s="1053" t="s">
        <v>8152</v>
      </c>
      <c r="B847" s="1078">
        <f>'IMPORT Wksht'!$T78</f>
        <v>0</v>
      </c>
      <c r="C847" s="1068">
        <f>'IMPORT Wksht'!$BB78</f>
        <v>0</v>
      </c>
      <c r="D847" s="1062" t="s">
        <v>8153</v>
      </c>
      <c r="E847" s="1069">
        <f>'IMPORT Wksht'!$AO78</f>
        <v>0</v>
      </c>
      <c r="F847" s="1056"/>
      <c r="G847" s="1071">
        <f>E847</f>
        <v>0</v>
      </c>
      <c r="H847" s="1070" t="e">
        <f>IF(I847="N",ROUND(H846/(1-H849),0)-0.01,ROUNDUP(H846/(1-H849),0)-0.01)</f>
        <v>#DIV/0!</v>
      </c>
      <c r="I847" s="504" t="s">
        <v>1578</v>
      </c>
      <c r="J847" s="1053" t="s">
        <v>8152</v>
      </c>
      <c r="K847" s="1078">
        <f>'IMPORT Wksht'!$T79</f>
        <v>0</v>
      </c>
      <c r="L847" s="1068">
        <f>'IMPORT Wksht'!$BB79</f>
        <v>0</v>
      </c>
      <c r="M847" s="1062" t="s">
        <v>8153</v>
      </c>
      <c r="N847" s="1069">
        <f>'IMPORT Wksht'!$AO79</f>
        <v>0</v>
      </c>
      <c r="O847" s="1056"/>
      <c r="P847" s="1079">
        <f>N847</f>
        <v>0</v>
      </c>
      <c r="Q847" s="1070" t="e">
        <f>IF(R847="N",ROUND(Q846/(1-Q849),0)-0.01,ROUNDUP(Q846/(1-Q849),0)-0.01)</f>
        <v>#DIV/0!</v>
      </c>
      <c r="R847" s="504" t="s">
        <v>1578</v>
      </c>
      <c r="S847" s="1053" t="s">
        <v>8152</v>
      </c>
      <c r="T847" s="1078">
        <f>'IMPORT Wksht'!$T80</f>
        <v>0</v>
      </c>
      <c r="U847" s="1068">
        <f>'IMPORT Wksht'!$BB80</f>
        <v>0</v>
      </c>
      <c r="V847" s="1062" t="s">
        <v>8153</v>
      </c>
      <c r="W847" s="1069">
        <f>'IMPORT Wksht'!$AO80</f>
        <v>0</v>
      </c>
      <c r="X847" s="1049"/>
      <c r="Y847" s="1080">
        <f>W847</f>
        <v>0</v>
      </c>
      <c r="Z847" s="1073" t="e">
        <f>IF(AA847="N",ROUND(Z846/(1-Z849),0)-0.01,ROUNDUP(Z846/(1-Z849),0)-0.01)</f>
        <v>#DIV/0!</v>
      </c>
      <c r="AA847" s="1081" t="s">
        <v>1578</v>
      </c>
    </row>
    <row r="848" spans="1:27">
      <c r="A848" s="1066" t="s">
        <v>8154</v>
      </c>
      <c r="B848" s="1082">
        <f>'IMPORT Wksht'!$AE78</f>
        <v>0</v>
      </c>
      <c r="C848" s="1061" t="s">
        <v>8155</v>
      </c>
      <c r="D848" s="1062" t="s">
        <v>8156</v>
      </c>
      <c r="E848" s="1069">
        <f>'IMPORT Wksht'!$AN78</f>
        <v>0</v>
      </c>
      <c r="F848" s="1056"/>
      <c r="J848" s="1066" t="s">
        <v>8154</v>
      </c>
      <c r="K848" s="1082">
        <f>'IMPORT Wksht'!$AE79</f>
        <v>0</v>
      </c>
      <c r="L848" s="1061" t="s">
        <v>8155</v>
      </c>
      <c r="M848" s="1062" t="s">
        <v>8156</v>
      </c>
      <c r="N848" s="1069">
        <f>'IMPORT Wksht'!$AN79</f>
        <v>0</v>
      </c>
      <c r="O848" s="1056"/>
      <c r="S848" s="1066" t="s">
        <v>8154</v>
      </c>
      <c r="T848" s="1082">
        <f>'IMPORT Wksht'!$AE80</f>
        <v>0</v>
      </c>
      <c r="U848" s="1061" t="s">
        <v>8155</v>
      </c>
      <c r="V848" s="1062" t="s">
        <v>8156</v>
      </c>
      <c r="W848" s="1069">
        <f>'IMPORT Wksht'!$AN80</f>
        <v>0</v>
      </c>
    </row>
    <row r="849" spans="1:27">
      <c r="A849" s="1066" t="s">
        <v>8157</v>
      </c>
      <c r="B849" s="1067">
        <f>'IMPORT Wksht'!$BP78</f>
        <v>0</v>
      </c>
      <c r="C849" s="1068">
        <f>'IMPORT Wksht'!$BC78</f>
        <v>0</v>
      </c>
      <c r="D849" s="1062" t="s">
        <v>8158</v>
      </c>
      <c r="E849" s="1083" t="str">
        <f>IFERROR((E847-E846)/E847,"")</f>
        <v/>
      </c>
      <c r="F849" s="1056"/>
      <c r="G849" s="1084">
        <v>0.62</v>
      </c>
      <c r="H849" s="1084">
        <v>0.62</v>
      </c>
      <c r="I849" s="447"/>
      <c r="J849" s="1066" t="s">
        <v>8157</v>
      </c>
      <c r="K849" s="1067">
        <f>'IMPORT Wksht'!$BP79</f>
        <v>0</v>
      </c>
      <c r="L849" s="1068">
        <f>'IMPORT Wksht'!$BC79</f>
        <v>0</v>
      </c>
      <c r="M849" s="1062" t="s">
        <v>8158</v>
      </c>
      <c r="N849" s="1083" t="str">
        <f>IFERROR((N847-N846)/N847,"")</f>
        <v/>
      </c>
      <c r="O849" s="1056"/>
      <c r="P849" s="1084">
        <v>0.62</v>
      </c>
      <c r="Q849" s="1084">
        <v>0.62</v>
      </c>
      <c r="S849" s="1066" t="s">
        <v>8157</v>
      </c>
      <c r="T849" s="1067">
        <f>'IMPORT Wksht'!$BP80</f>
        <v>0</v>
      </c>
      <c r="U849" s="1068">
        <f>'IMPORT Wksht'!$BC80</f>
        <v>0</v>
      </c>
      <c r="V849" s="1062" t="s">
        <v>8158</v>
      </c>
      <c r="W849" s="1083" t="str">
        <f>IFERROR((W847-W846)/W847,"")</f>
        <v/>
      </c>
      <c r="X849" s="1049"/>
      <c r="Y849" s="1085">
        <v>0.62</v>
      </c>
      <c r="Z849" s="1085">
        <v>0.62</v>
      </c>
      <c r="AA849" s="111"/>
    </row>
    <row r="850" spans="1:27">
      <c r="A850" s="1066" t="s">
        <v>8159</v>
      </c>
      <c r="B850" s="1054">
        <f>'IMPORT Wksht'!$BN78</f>
        <v>0</v>
      </c>
      <c r="C850" s="1054"/>
      <c r="D850" s="1062" t="s">
        <v>8160</v>
      </c>
      <c r="E850" s="1054">
        <f>'IMPORT Wksht'!$BM78</f>
        <v>0</v>
      </c>
      <c r="F850" s="1056"/>
      <c r="G850" s="1086"/>
      <c r="H850" s="537" t="e">
        <f>(H847-H846)/H847</f>
        <v>#DIV/0!</v>
      </c>
      <c r="I850" s="447"/>
      <c r="J850" s="1066" t="s">
        <v>8159</v>
      </c>
      <c r="K850" s="1054">
        <f>'IMPORT Wksht'!$BN79</f>
        <v>0</v>
      </c>
      <c r="L850" s="1054"/>
      <c r="M850" s="1062" t="s">
        <v>8160</v>
      </c>
      <c r="N850" s="1054">
        <f>'IMPORT Wksht'!$BM79</f>
        <v>0</v>
      </c>
      <c r="O850" s="1056"/>
      <c r="P850" s="926"/>
      <c r="Q850" s="537" t="e">
        <f>(Q847-Q846)/Q847</f>
        <v>#DIV/0!</v>
      </c>
      <c r="S850" s="1066" t="s">
        <v>8159</v>
      </c>
      <c r="T850" s="1054">
        <f>'IMPORT Wksht'!$BN80</f>
        <v>0</v>
      </c>
      <c r="U850" s="1054"/>
      <c r="V850" s="1062" t="s">
        <v>8160</v>
      </c>
      <c r="W850" s="1054">
        <f>'IMPORT Wksht'!$BM80</f>
        <v>0</v>
      </c>
      <c r="X850" s="1049"/>
      <c r="Y850" s="1087"/>
      <c r="Z850" s="1088" t="e">
        <f>(Z847-Z846)/Z847</f>
        <v>#DIV/0!</v>
      </c>
      <c r="AA850" s="111"/>
    </row>
    <row r="851" spans="1:27">
      <c r="A851" s="1695" t="s">
        <v>8161</v>
      </c>
      <c r="B851" s="1696"/>
      <c r="C851" s="1696"/>
      <c r="D851" s="1696"/>
      <c r="E851" s="1697"/>
      <c r="F851" s="1056"/>
      <c r="G851" s="1050"/>
      <c r="H851" s="1050"/>
      <c r="I851" s="1050"/>
      <c r="J851" s="1695" t="s">
        <v>8161</v>
      </c>
      <c r="K851" s="1696"/>
      <c r="L851" s="1696"/>
      <c r="M851" s="1696"/>
      <c r="N851" s="1697"/>
      <c r="O851" s="1056"/>
      <c r="P851" s="1050"/>
      <c r="Q851" s="1050"/>
      <c r="R851" s="1050"/>
      <c r="S851" s="1695" t="s">
        <v>8161</v>
      </c>
      <c r="T851" s="1696"/>
      <c r="U851" s="1696"/>
      <c r="V851" s="1696"/>
      <c r="W851" s="1697"/>
      <c r="X851" s="111"/>
    </row>
    <row r="852" spans="1:27">
      <c r="A852" s="1679" t="s">
        <v>8162</v>
      </c>
      <c r="B852" s="1680"/>
      <c r="C852" s="1680"/>
      <c r="D852" s="1680"/>
      <c r="E852" s="1681"/>
      <c r="F852" s="1089"/>
      <c r="G852" s="1090"/>
      <c r="H852" s="1090"/>
      <c r="I852" s="1090"/>
      <c r="J852" s="1679" t="s">
        <v>8162</v>
      </c>
      <c r="K852" s="1680"/>
      <c r="L852" s="1680"/>
      <c r="M852" s="1680"/>
      <c r="N852" s="1681"/>
      <c r="O852" s="1089"/>
      <c r="P852" s="1090"/>
      <c r="Q852" s="1090"/>
      <c r="R852" s="1090"/>
      <c r="S852" s="1679" t="s">
        <v>8162</v>
      </c>
      <c r="T852" s="1680"/>
      <c r="U852" s="1680"/>
      <c r="V852" s="1680"/>
      <c r="W852" s="1681"/>
      <c r="X852" s="111"/>
    </row>
    <row r="853" spans="1:27">
      <c r="A853" s="1091" t="str">
        <f>CONCATENATE("Line ",'IMPORT Wksht'!$A$78)</f>
        <v>Line 64</v>
      </c>
      <c r="B853" s="111"/>
      <c r="C853" s="111"/>
      <c r="D853" s="111"/>
      <c r="E853" s="111"/>
      <c r="F853" s="1092"/>
      <c r="G853" s="1093"/>
      <c r="H853" s="1050"/>
      <c r="I853" s="1050"/>
      <c r="J853" s="1091" t="str">
        <f>CONCATENATE("Line ",'IMPORT Wksht'!$A$79)</f>
        <v>Line 65</v>
      </c>
      <c r="K853" s="111"/>
      <c r="L853" s="111"/>
      <c r="M853" s="111"/>
      <c r="N853" s="111"/>
      <c r="O853" s="1092"/>
      <c r="P853" s="1093"/>
      <c r="Q853" s="1050"/>
      <c r="R853" s="1050"/>
      <c r="S853" s="1091" t="str">
        <f>CONCATENATE("Line ",'IMPORT Wksht'!$A$80)</f>
        <v>Line 66</v>
      </c>
      <c r="T853" s="111"/>
      <c r="U853" s="111"/>
      <c r="V853" s="111"/>
      <c r="W853" s="288"/>
      <c r="X853" s="111"/>
    </row>
    <row r="854" spans="1:27">
      <c r="A854" s="1091"/>
      <c r="B854" s="111"/>
      <c r="C854" s="111"/>
      <c r="D854" s="111"/>
      <c r="E854" s="111"/>
      <c r="F854" s="1092"/>
      <c r="G854" s="1093"/>
      <c r="H854" s="1050"/>
      <c r="I854" s="1050"/>
      <c r="J854" s="1091"/>
      <c r="K854" s="111"/>
      <c r="L854" s="111"/>
      <c r="M854" s="111"/>
      <c r="N854" s="111"/>
      <c r="O854" s="1092"/>
      <c r="P854" s="1093"/>
      <c r="Q854" s="1050"/>
      <c r="R854" s="1050"/>
      <c r="S854" s="1091"/>
      <c r="T854" s="111"/>
      <c r="U854" s="111"/>
      <c r="V854" s="111"/>
      <c r="W854" s="288"/>
      <c r="X854" s="111"/>
    </row>
    <row r="855" spans="1:27">
      <c r="A855" s="1091"/>
      <c r="B855" s="111"/>
      <c r="C855" s="111"/>
      <c r="D855" s="111"/>
      <c r="E855" s="111"/>
      <c r="F855" s="1092"/>
      <c r="G855" s="1093"/>
      <c r="H855" s="1050"/>
      <c r="I855" s="1050"/>
      <c r="J855" s="1091"/>
      <c r="K855" s="111"/>
      <c r="L855" s="111"/>
      <c r="M855" s="111"/>
      <c r="N855" s="111"/>
      <c r="O855" s="1092"/>
      <c r="P855" s="1093"/>
      <c r="Q855" s="1050"/>
      <c r="R855" s="1050"/>
      <c r="S855" s="1091"/>
      <c r="T855" s="111"/>
      <c r="U855" s="111"/>
      <c r="V855" s="111"/>
      <c r="W855" s="288"/>
      <c r="X855" s="111"/>
    </row>
    <row r="856" spans="1:27">
      <c r="A856" s="1091"/>
      <c r="B856" s="111"/>
      <c r="C856" s="111"/>
      <c r="D856" s="111"/>
      <c r="E856" s="111"/>
      <c r="F856" s="1092"/>
      <c r="G856" s="1093"/>
      <c r="H856" s="1050"/>
      <c r="I856" s="1050"/>
      <c r="J856" s="1091"/>
      <c r="K856" s="111"/>
      <c r="L856" s="111"/>
      <c r="M856" s="111"/>
      <c r="N856" s="111"/>
      <c r="O856" s="1092"/>
      <c r="P856" s="1093"/>
      <c r="Q856" s="1050"/>
      <c r="R856" s="1050"/>
      <c r="S856" s="1091"/>
      <c r="T856" s="111"/>
      <c r="U856" s="111"/>
      <c r="V856" s="111"/>
      <c r="W856" s="288"/>
      <c r="X856" s="111"/>
    </row>
    <row r="857" spans="1:27">
      <c r="A857" s="1091"/>
      <c r="B857" s="111"/>
      <c r="C857" s="111"/>
      <c r="D857" s="111"/>
      <c r="E857" s="111"/>
      <c r="F857" s="1092"/>
      <c r="G857" s="1093"/>
      <c r="H857" s="1050"/>
      <c r="I857" s="1050"/>
      <c r="J857" s="1091"/>
      <c r="K857" s="111"/>
      <c r="L857" s="111"/>
      <c r="M857" s="111"/>
      <c r="N857" s="111"/>
      <c r="O857" s="1092"/>
      <c r="P857" s="1093"/>
      <c r="Q857" s="1050"/>
      <c r="R857" s="1050"/>
      <c r="S857" s="1091"/>
      <c r="T857" s="111"/>
      <c r="U857" s="111"/>
      <c r="V857" s="111"/>
      <c r="W857" s="288"/>
      <c r="X857" s="111"/>
    </row>
    <row r="858" spans="1:27">
      <c r="A858" s="1091"/>
      <c r="B858" s="111"/>
      <c r="C858" s="111"/>
      <c r="D858" s="111"/>
      <c r="E858" s="111"/>
      <c r="F858" s="1092"/>
      <c r="G858" s="1093"/>
      <c r="H858" s="1050"/>
      <c r="I858" s="1050"/>
      <c r="J858" s="1091"/>
      <c r="K858" s="111"/>
      <c r="L858" s="111"/>
      <c r="M858" s="111"/>
      <c r="N858" s="111"/>
      <c r="O858" s="1092"/>
      <c r="P858" s="1093"/>
      <c r="Q858" s="1050"/>
      <c r="R858" s="1050"/>
      <c r="S858" s="1091"/>
      <c r="T858" s="111"/>
      <c r="U858" s="111"/>
      <c r="V858" s="111"/>
      <c r="W858" s="288"/>
      <c r="X858" s="111"/>
    </row>
    <row r="859" spans="1:27">
      <c r="A859" s="1091"/>
      <c r="B859" s="111"/>
      <c r="C859" s="111"/>
      <c r="D859" s="111"/>
      <c r="E859" s="111"/>
      <c r="F859" s="1092"/>
      <c r="G859" s="1093"/>
      <c r="H859" s="1050"/>
      <c r="I859" s="1050"/>
      <c r="J859" s="1091"/>
      <c r="K859" s="111"/>
      <c r="L859" s="111"/>
      <c r="M859" s="111"/>
      <c r="N859" s="111"/>
      <c r="O859" s="1092"/>
      <c r="P859" s="1093"/>
      <c r="Q859" s="1050"/>
      <c r="R859" s="1050"/>
      <c r="S859" s="1091"/>
      <c r="T859" s="111"/>
      <c r="U859" s="111"/>
      <c r="V859" s="111"/>
      <c r="W859" s="288"/>
      <c r="X859" s="111"/>
    </row>
    <row r="860" spans="1:27">
      <c r="A860" s="1091"/>
      <c r="B860" s="111"/>
      <c r="C860" s="111"/>
      <c r="D860" s="111"/>
      <c r="E860" s="111"/>
      <c r="F860" s="1092"/>
      <c r="G860" s="1093"/>
      <c r="H860" s="1050"/>
      <c r="I860" s="1050"/>
      <c r="J860" s="1091"/>
      <c r="K860" s="111"/>
      <c r="L860" s="111"/>
      <c r="M860" s="111"/>
      <c r="N860" s="111"/>
      <c r="O860" s="1092"/>
      <c r="P860" s="1093"/>
      <c r="Q860" s="1050"/>
      <c r="R860" s="1050"/>
      <c r="S860" s="1091"/>
      <c r="T860" s="111"/>
      <c r="U860" s="111"/>
      <c r="V860" s="111"/>
      <c r="W860" s="288"/>
      <c r="X860" s="111"/>
    </row>
    <row r="861" spans="1:27">
      <c r="A861" s="1091"/>
      <c r="B861" s="111"/>
      <c r="C861" s="111"/>
      <c r="D861" s="111"/>
      <c r="E861" s="111"/>
      <c r="F861" s="1092"/>
      <c r="G861" s="1093"/>
      <c r="H861" s="1050"/>
      <c r="I861" s="1050"/>
      <c r="J861" s="1091"/>
      <c r="K861" s="111"/>
      <c r="L861" s="111"/>
      <c r="M861" s="111"/>
      <c r="N861" s="111"/>
      <c r="O861" s="1092"/>
      <c r="P861" s="1093"/>
      <c r="Q861" s="1050"/>
      <c r="R861" s="1050"/>
      <c r="S861" s="1091"/>
      <c r="T861" s="111"/>
      <c r="U861" s="111"/>
      <c r="V861" s="111"/>
      <c r="W861" s="288"/>
      <c r="X861" s="111"/>
    </row>
    <row r="862" spans="1:27">
      <c r="A862" s="1091"/>
      <c r="B862" s="111"/>
      <c r="C862" s="111"/>
      <c r="D862" s="111"/>
      <c r="E862" s="111"/>
      <c r="F862" s="1092"/>
      <c r="G862" s="1093"/>
      <c r="H862" s="1050"/>
      <c r="I862" s="1050"/>
      <c r="J862" s="1091"/>
      <c r="K862" s="111"/>
      <c r="L862" s="111"/>
      <c r="M862" s="111"/>
      <c r="N862" s="111"/>
      <c r="O862" s="1092"/>
      <c r="P862" s="1093"/>
      <c r="Q862" s="1050"/>
      <c r="R862" s="1050"/>
      <c r="S862" s="1091"/>
      <c r="T862" s="111"/>
      <c r="U862" s="111"/>
      <c r="V862" s="111"/>
      <c r="W862" s="288"/>
      <c r="X862" s="111"/>
    </row>
    <row r="863" spans="1:27">
      <c r="A863" s="1091"/>
      <c r="B863" s="111"/>
      <c r="C863" s="111"/>
      <c r="D863" s="111"/>
      <c r="E863" s="111"/>
      <c r="F863" s="1092"/>
      <c r="G863" s="1093"/>
      <c r="H863" s="1050"/>
      <c r="I863" s="1050"/>
      <c r="J863" s="1091"/>
      <c r="K863" s="111"/>
      <c r="L863" s="111"/>
      <c r="M863" s="111"/>
      <c r="N863" s="111"/>
      <c r="O863" s="1092"/>
      <c r="P863" s="1093"/>
      <c r="Q863" s="1050"/>
      <c r="R863" s="1050"/>
      <c r="S863" s="1091"/>
      <c r="T863" s="111"/>
      <c r="U863" s="111"/>
      <c r="V863" s="111"/>
      <c r="W863" s="288"/>
      <c r="X863" s="111"/>
    </row>
    <row r="864" spans="1:27">
      <c r="A864" s="1091"/>
      <c r="B864" s="111"/>
      <c r="C864" s="111"/>
      <c r="D864" s="111"/>
      <c r="E864" s="111"/>
      <c r="F864" s="1092"/>
      <c r="G864" s="1093"/>
      <c r="H864" s="1050"/>
      <c r="I864" s="1050"/>
      <c r="J864" s="1091"/>
      <c r="K864" s="111"/>
      <c r="L864" s="111"/>
      <c r="M864" s="111"/>
      <c r="N864" s="111"/>
      <c r="O864" s="1092"/>
      <c r="P864" s="1093"/>
      <c r="Q864" s="1050"/>
      <c r="R864" s="1050"/>
      <c r="S864" s="1091"/>
      <c r="T864" s="111"/>
      <c r="U864" s="111"/>
      <c r="V864" s="111"/>
      <c r="W864" s="288"/>
      <c r="X864" s="111"/>
    </row>
    <row r="865" spans="1:24">
      <c r="A865" s="1091"/>
      <c r="B865" s="111"/>
      <c r="C865" s="111"/>
      <c r="D865" s="111"/>
      <c r="E865" s="111"/>
      <c r="F865" s="1092"/>
      <c r="G865" s="1093"/>
      <c r="H865" s="1050"/>
      <c r="I865" s="1050"/>
      <c r="J865" s="1091"/>
      <c r="K865" s="111"/>
      <c r="L865" s="111"/>
      <c r="M865" s="111"/>
      <c r="N865" s="111"/>
      <c r="O865" s="1092"/>
      <c r="P865" s="1093"/>
      <c r="Q865" s="1050"/>
      <c r="R865" s="1050"/>
      <c r="S865" s="1091"/>
      <c r="T865" s="111"/>
      <c r="U865" s="111"/>
      <c r="V865" s="111"/>
      <c r="W865" s="288"/>
      <c r="X865" s="111"/>
    </row>
    <row r="866" spans="1:24">
      <c r="A866" s="1091"/>
      <c r="B866" s="111"/>
      <c r="C866" s="111"/>
      <c r="D866" s="111"/>
      <c r="E866" s="111"/>
      <c r="F866" s="1092"/>
      <c r="G866" s="1093"/>
      <c r="H866" s="1050"/>
      <c r="I866" s="1050"/>
      <c r="J866" s="1091"/>
      <c r="K866" s="111"/>
      <c r="L866" s="111"/>
      <c r="M866" s="111"/>
      <c r="N866" s="111"/>
      <c r="O866" s="1092"/>
      <c r="P866" s="1093"/>
      <c r="Q866" s="1050"/>
      <c r="R866" s="1050"/>
      <c r="S866" s="1091"/>
      <c r="T866" s="111"/>
      <c r="U866" s="111"/>
      <c r="V866" s="111"/>
      <c r="W866" s="288"/>
      <c r="X866" s="111"/>
    </row>
    <row r="867" spans="1:24">
      <c r="A867" s="1091"/>
      <c r="B867" s="111"/>
      <c r="C867" s="111"/>
      <c r="D867" s="111"/>
      <c r="E867" s="111"/>
      <c r="F867" s="1092"/>
      <c r="G867" s="1093"/>
      <c r="H867" s="1050"/>
      <c r="I867" s="1050"/>
      <c r="J867" s="1091"/>
      <c r="K867" s="111"/>
      <c r="L867" s="111"/>
      <c r="M867" s="111"/>
      <c r="N867" s="111"/>
      <c r="O867" s="1092"/>
      <c r="P867" s="1093"/>
      <c r="Q867" s="1050"/>
      <c r="R867" s="1050"/>
      <c r="S867" s="1091"/>
      <c r="T867" s="111"/>
      <c r="U867" s="111"/>
      <c r="V867" s="111"/>
      <c r="W867" s="288"/>
      <c r="X867" s="111"/>
    </row>
    <row r="868" spans="1:24">
      <c r="A868" s="1091"/>
      <c r="B868" s="111"/>
      <c r="C868" s="111"/>
      <c r="D868" s="111"/>
      <c r="E868" s="111"/>
      <c r="F868" s="1092"/>
      <c r="G868" s="1093"/>
      <c r="H868" s="1050"/>
      <c r="I868" s="1050"/>
      <c r="J868" s="1091"/>
      <c r="K868" s="111"/>
      <c r="L868" s="111"/>
      <c r="M868" s="111"/>
      <c r="N868" s="111"/>
      <c r="O868" s="1092"/>
      <c r="P868" s="1093"/>
      <c r="Q868" s="1050"/>
      <c r="R868" s="1050"/>
      <c r="S868" s="1091"/>
      <c r="T868" s="111"/>
      <c r="U868" s="111"/>
      <c r="V868" s="111"/>
      <c r="W868" s="288"/>
      <c r="X868" s="111"/>
    </row>
    <row r="869" spans="1:24">
      <c r="A869" s="1091"/>
      <c r="B869" s="111"/>
      <c r="C869" s="111"/>
      <c r="D869" s="111"/>
      <c r="E869" s="111"/>
      <c r="F869" s="1092"/>
      <c r="G869" s="1093"/>
      <c r="H869" s="1050"/>
      <c r="I869" s="1050"/>
      <c r="J869" s="1091"/>
      <c r="K869" s="111"/>
      <c r="L869" s="111"/>
      <c r="M869" s="111"/>
      <c r="N869" s="111"/>
      <c r="O869" s="1092"/>
      <c r="P869" s="1093"/>
      <c r="Q869" s="1050"/>
      <c r="R869" s="1050"/>
      <c r="S869" s="1091"/>
      <c r="T869" s="111"/>
      <c r="U869" s="111"/>
      <c r="V869" s="111"/>
      <c r="W869" s="288"/>
      <c r="X869" s="111"/>
    </row>
    <row r="870" spans="1:24">
      <c r="A870" s="1091"/>
      <c r="B870" s="111"/>
      <c r="C870" s="111"/>
      <c r="D870" s="111"/>
      <c r="E870" s="111"/>
      <c r="F870" s="1092"/>
      <c r="G870" s="1093"/>
      <c r="H870" s="1050"/>
      <c r="I870" s="1050"/>
      <c r="J870" s="1091"/>
      <c r="K870" s="111"/>
      <c r="L870" s="111"/>
      <c r="M870" s="111"/>
      <c r="N870" s="111"/>
      <c r="O870" s="1092"/>
      <c r="P870" s="1093"/>
      <c r="Q870" s="1050"/>
      <c r="R870" s="1050"/>
      <c r="S870" s="1091"/>
      <c r="T870" s="111"/>
      <c r="U870" s="111"/>
      <c r="V870" s="111"/>
      <c r="W870" s="288"/>
      <c r="X870" s="111"/>
    </row>
    <row r="871" spans="1:24">
      <c r="A871" s="1091"/>
      <c r="B871" s="111"/>
      <c r="C871" s="111"/>
      <c r="D871" s="111"/>
      <c r="E871" s="111"/>
      <c r="F871" s="1092"/>
      <c r="G871" s="1093"/>
      <c r="H871" s="1050"/>
      <c r="I871" s="1050"/>
      <c r="J871" s="1091"/>
      <c r="K871" s="111"/>
      <c r="L871" s="111"/>
      <c r="M871" s="111"/>
      <c r="N871" s="111"/>
      <c r="O871" s="1092"/>
      <c r="P871" s="1093"/>
      <c r="Q871" s="1050"/>
      <c r="R871" s="1050"/>
      <c r="S871" s="1091"/>
      <c r="T871" s="111"/>
      <c r="U871" s="111"/>
      <c r="V871" s="111"/>
      <c r="W871" s="288"/>
      <c r="X871" s="111"/>
    </row>
    <row r="872" spans="1:24">
      <c r="A872" s="1091"/>
      <c r="B872" s="111"/>
      <c r="C872" s="111"/>
      <c r="D872" s="111"/>
      <c r="E872" s="111"/>
      <c r="F872" s="1092"/>
      <c r="G872" s="1093"/>
      <c r="H872" s="1050"/>
      <c r="I872" s="1050"/>
      <c r="J872" s="1091"/>
      <c r="K872" s="111"/>
      <c r="L872" s="111"/>
      <c r="M872" s="111"/>
      <c r="N872" s="111"/>
      <c r="O872" s="1092"/>
      <c r="P872" s="1093"/>
      <c r="Q872" s="1050"/>
      <c r="R872" s="1050"/>
      <c r="S872" s="1091"/>
      <c r="T872" s="111"/>
      <c r="U872" s="111"/>
      <c r="V872" s="111"/>
      <c r="W872" s="288"/>
      <c r="X872" s="111"/>
    </row>
    <row r="873" spans="1:24">
      <c r="A873" s="1091"/>
      <c r="B873" s="111"/>
      <c r="C873" s="111"/>
      <c r="D873" s="111"/>
      <c r="E873" s="111"/>
      <c r="F873" s="1092"/>
      <c r="G873" s="1093"/>
      <c r="H873" s="1050"/>
      <c r="I873" s="1050"/>
      <c r="J873" s="1091"/>
      <c r="K873" s="111"/>
      <c r="L873" s="111"/>
      <c r="M873" s="111"/>
      <c r="N873" s="111"/>
      <c r="O873" s="1092"/>
      <c r="P873" s="1093"/>
      <c r="Q873" s="1050"/>
      <c r="R873" s="1050"/>
      <c r="S873" s="1091"/>
      <c r="T873" s="111"/>
      <c r="U873" s="111"/>
      <c r="V873" s="111"/>
      <c r="W873" s="288"/>
      <c r="X873" s="111"/>
    </row>
    <row r="874" spans="1:24">
      <c r="A874" s="1091"/>
      <c r="B874" s="111"/>
      <c r="C874" s="111"/>
      <c r="D874" s="111"/>
      <c r="E874" s="111"/>
      <c r="F874" s="1094"/>
      <c r="G874" s="1093"/>
      <c r="H874" s="1050"/>
      <c r="I874" s="1050"/>
      <c r="J874" s="1091"/>
      <c r="K874" s="111"/>
      <c r="L874" s="111"/>
      <c r="M874" s="111"/>
      <c r="N874" s="111"/>
      <c r="O874" s="1094"/>
      <c r="P874" s="1093"/>
      <c r="Q874" s="1050"/>
      <c r="R874" s="1050"/>
      <c r="S874" s="1091"/>
      <c r="T874" s="111"/>
      <c r="U874" s="111"/>
      <c r="V874" s="111"/>
      <c r="W874" s="288"/>
      <c r="X874" s="111"/>
    </row>
    <row r="875" spans="1:24">
      <c r="A875" s="1091"/>
      <c r="B875" s="111"/>
      <c r="C875" s="111"/>
      <c r="D875" s="111"/>
      <c r="E875" s="111"/>
      <c r="F875" s="1095"/>
      <c r="G875" s="1050"/>
      <c r="H875" s="1050"/>
      <c r="I875" s="1050"/>
      <c r="J875" s="1091"/>
      <c r="K875" s="111"/>
      <c r="L875" s="111"/>
      <c r="M875" s="111"/>
      <c r="N875" s="111"/>
      <c r="O875" s="1095"/>
      <c r="P875" s="1050"/>
      <c r="Q875" s="1050"/>
      <c r="R875" s="1050"/>
      <c r="S875" s="1091"/>
      <c r="T875" s="111"/>
      <c r="U875" s="111"/>
      <c r="V875" s="111"/>
      <c r="W875" s="288"/>
      <c r="X875" s="111"/>
    </row>
    <row r="876" spans="1:24">
      <c r="A876" s="1689" t="s">
        <v>8163</v>
      </c>
      <c r="B876" s="1690"/>
      <c r="C876" s="1690"/>
      <c r="D876" s="1690"/>
      <c r="E876" s="1691"/>
      <c r="F876" s="1095"/>
      <c r="G876" s="1050"/>
      <c r="H876" s="1050"/>
      <c r="I876" s="1050"/>
      <c r="J876" s="1689" t="s">
        <v>8163</v>
      </c>
      <c r="K876" s="1690"/>
      <c r="L876" s="1690"/>
      <c r="M876" s="1690"/>
      <c r="N876" s="1691"/>
      <c r="O876" s="1095"/>
      <c r="P876" s="1050"/>
      <c r="Q876" s="1050"/>
      <c r="R876" s="1050"/>
      <c r="S876" s="1689" t="s">
        <v>8163</v>
      </c>
      <c r="T876" s="1690"/>
      <c r="U876" s="1690"/>
      <c r="V876" s="1690"/>
      <c r="W876" s="1691"/>
      <c r="X876" s="111"/>
    </row>
    <row r="877" spans="1:24">
      <c r="A877" s="1692"/>
      <c r="B877" s="1693"/>
      <c r="C877" s="1693"/>
      <c r="D877" s="1693"/>
      <c r="E877" s="1694"/>
      <c r="F877" s="1095"/>
      <c r="G877" s="1050"/>
      <c r="H877" s="1050"/>
      <c r="I877" s="1050"/>
      <c r="J877" s="1692"/>
      <c r="K877" s="1693"/>
      <c r="L877" s="1693"/>
      <c r="M877" s="1693"/>
      <c r="N877" s="1694"/>
      <c r="O877" s="1095"/>
      <c r="P877" s="1050"/>
      <c r="Q877" s="1050"/>
      <c r="R877" s="1050"/>
      <c r="S877" s="1692"/>
      <c r="T877" s="1693"/>
      <c r="U877" s="1693"/>
      <c r="V877" s="1693"/>
      <c r="W877" s="1694"/>
      <c r="X877" s="111"/>
    </row>
    <row r="878" spans="1:24">
      <c r="A878" s="1683"/>
      <c r="B878" s="1684"/>
      <c r="C878" s="1684"/>
      <c r="D878" s="1684"/>
      <c r="E878" s="1685"/>
      <c r="F878" s="1095"/>
      <c r="G878" s="1050"/>
      <c r="H878" s="1050"/>
      <c r="I878" s="1050"/>
      <c r="J878" s="1683"/>
      <c r="K878" s="1684"/>
      <c r="L878" s="1684"/>
      <c r="M878" s="1684"/>
      <c r="N878" s="1685"/>
      <c r="O878" s="1095"/>
      <c r="P878" s="1050"/>
      <c r="Q878" s="1050"/>
      <c r="R878" s="1050"/>
      <c r="S878" s="1683"/>
      <c r="T878" s="1684"/>
      <c r="U878" s="1684"/>
      <c r="V878" s="1684"/>
      <c r="W878" s="1685"/>
      <c r="X878" s="111"/>
    </row>
    <row r="879" spans="1:24">
      <c r="A879" s="1683"/>
      <c r="B879" s="1684"/>
      <c r="C879" s="1684"/>
      <c r="D879" s="1684"/>
      <c r="E879" s="1685"/>
      <c r="F879" s="1095"/>
      <c r="G879" s="1050"/>
      <c r="H879" s="1050"/>
      <c r="I879" s="1050"/>
      <c r="J879" s="1683"/>
      <c r="K879" s="1684"/>
      <c r="L879" s="1684"/>
      <c r="M879" s="1684"/>
      <c r="N879" s="1685"/>
      <c r="O879" s="1095"/>
      <c r="P879" s="1050"/>
      <c r="Q879" s="1050"/>
      <c r="R879" s="1050"/>
      <c r="S879" s="1683"/>
      <c r="T879" s="1684"/>
      <c r="U879" s="1684"/>
      <c r="V879" s="1684"/>
      <c r="W879" s="1685"/>
      <c r="X879" s="111"/>
    </row>
    <row r="880" spans="1:24">
      <c r="A880" s="1686"/>
      <c r="B880" s="1687"/>
      <c r="C880" s="1687"/>
      <c r="D880" s="1687"/>
      <c r="E880" s="1688"/>
      <c r="F880" s="1095"/>
      <c r="G880" s="1050"/>
      <c r="H880" s="1050"/>
      <c r="I880" s="1050"/>
      <c r="J880" s="1686"/>
      <c r="K880" s="1687"/>
      <c r="L880" s="1687"/>
      <c r="M880" s="1687"/>
      <c r="N880" s="1688"/>
      <c r="O880" s="1095"/>
      <c r="P880" s="1050"/>
      <c r="Q880" s="1050"/>
      <c r="R880" s="1050"/>
      <c r="S880" s="1686"/>
      <c r="T880" s="1687"/>
      <c r="U880" s="1687"/>
      <c r="V880" s="1687"/>
      <c r="W880" s="1688"/>
      <c r="X880" s="111"/>
    </row>
    <row r="881" spans="1:27">
      <c r="X881" s="111"/>
    </row>
    <row r="882" spans="1:27">
      <c r="A882" s="1043" t="s">
        <v>8136</v>
      </c>
      <c r="B882" s="1682">
        <f>'IMPORT Wksht'!$F81</f>
        <v>0</v>
      </c>
      <c r="C882" s="1682"/>
      <c r="D882" s="1682"/>
      <c r="E882" s="1044" t="s">
        <v>8137</v>
      </c>
      <c r="F882" s="1045"/>
      <c r="G882" s="1046" t="e">
        <f>C885*C887*C889/1728/B886</f>
        <v>#DIV/0!</v>
      </c>
      <c r="H882" s="1047" t="e">
        <f>VLOOKUP(CONCATENATE(B887,"40H"),frghtnew,8,0)</f>
        <v>#N/A</v>
      </c>
      <c r="I882" s="1048">
        <f>'IMPORT Wksht'!$AE329</f>
        <v>0</v>
      </c>
      <c r="J882" s="1043" t="s">
        <v>8136</v>
      </c>
      <c r="K882" s="1682">
        <f>'IMPORT Wksht'!$F82</f>
        <v>0</v>
      </c>
      <c r="L882" s="1682"/>
      <c r="M882" s="1682"/>
      <c r="N882" s="1044" t="s">
        <v>8137</v>
      </c>
      <c r="O882" s="1045"/>
      <c r="P882" s="1046" t="e">
        <f>L885*L887*L889/1728/K886</f>
        <v>#DIV/0!</v>
      </c>
      <c r="Q882" s="1047" t="e">
        <f>VLOOKUP(CONCATENATE(K887,"40H"),frghtnew,8,0)</f>
        <v>#N/A</v>
      </c>
      <c r="R882" s="1048">
        <f>'IMPORT Wksht'!$AE330</f>
        <v>0</v>
      </c>
      <c r="S882" s="1043" t="s">
        <v>8136</v>
      </c>
      <c r="T882" s="1682">
        <f>'IMPORT Wksht'!$F83</f>
        <v>0</v>
      </c>
      <c r="U882" s="1682"/>
      <c r="V882" s="1682"/>
      <c r="W882" s="1044" t="s">
        <v>8137</v>
      </c>
      <c r="X882" s="1049"/>
      <c r="Y882" s="1050" t="e">
        <f>U885*U887*U889/1728/T886</f>
        <v>#DIV/0!</v>
      </c>
      <c r="Z882" s="1051" t="e">
        <f>VLOOKUP(CONCATENATE(T887,"40H"),frghtnew,8,0)</f>
        <v>#N/A</v>
      </c>
      <c r="AA882" s="1052">
        <f>'IMPORT Wksht'!$AE83</f>
        <v>0</v>
      </c>
    </row>
    <row r="883" spans="1:27">
      <c r="A883" s="1053" t="s">
        <v>8138</v>
      </c>
      <c r="B883" s="1054">
        <f>'IMPORT Wksht'!$D$5</f>
        <v>0</v>
      </c>
      <c r="C883" s="1698">
        <f>'IMPORT Wksht'!$D$6</f>
        <v>0</v>
      </c>
      <c r="D883" s="1698"/>
      <c r="E883" s="1055">
        <f>IFERROR(G882*H882+E885*B888+E885*I882+I883*1/B886,0)</f>
        <v>0</v>
      </c>
      <c r="F883" s="1056"/>
      <c r="G883" s="494" t="s">
        <v>8139</v>
      </c>
      <c r="H883" s="494" t="s">
        <v>8140</v>
      </c>
      <c r="I883" s="1057">
        <v>1.05</v>
      </c>
      <c r="J883" s="1053" t="s">
        <v>8138</v>
      </c>
      <c r="K883" s="1054">
        <f>'IMPORT Wksht'!$D$5</f>
        <v>0</v>
      </c>
      <c r="L883" s="1698">
        <f>'IMPORT Wksht'!$D$6</f>
        <v>0</v>
      </c>
      <c r="M883" s="1698"/>
      <c r="N883" s="1055">
        <f>IFERROR(P882*Q882+N885*K888+N885*R882+R883*1/K886,0)</f>
        <v>0</v>
      </c>
      <c r="O883" s="1056"/>
      <c r="P883" s="494" t="s">
        <v>8139</v>
      </c>
      <c r="Q883" s="494" t="s">
        <v>8140</v>
      </c>
      <c r="R883" s="1057">
        <v>1.05</v>
      </c>
      <c r="S883" s="1053" t="s">
        <v>8138</v>
      </c>
      <c r="T883" s="1054">
        <f>'IMPORT Wksht'!$D$5</f>
        <v>0</v>
      </c>
      <c r="U883" s="1698">
        <f>'IMPORT Wksht'!$D$6</f>
        <v>0</v>
      </c>
      <c r="V883" s="1698"/>
      <c r="W883" s="1055">
        <f>IFERROR(Y882*Z882+W885*T888+W885*AA882+AA883*1/T886,0)</f>
        <v>0</v>
      </c>
      <c r="X883" s="1049"/>
      <c r="Y883" s="1058" t="s">
        <v>8139</v>
      </c>
      <c r="Z883" s="1058" t="s">
        <v>8140</v>
      </c>
      <c r="AA883" s="1059">
        <v>1.05</v>
      </c>
    </row>
    <row r="884" spans="1:27">
      <c r="A884" s="1053" t="s">
        <v>8141</v>
      </c>
      <c r="B884" s="1060">
        <f>'IMPORT Wksht'!$E81</f>
        <v>0</v>
      </c>
      <c r="C884" s="1061" t="s">
        <v>8142</v>
      </c>
      <c r="D884" s="1062" t="s">
        <v>8143</v>
      </c>
      <c r="E884" s="1063">
        <f>'IMPORT Wksht'!$K81</f>
        <v>0</v>
      </c>
      <c r="F884" s="1056"/>
      <c r="G884" s="1064" t="s">
        <v>8144</v>
      </c>
      <c r="H884" s="1064" t="s">
        <v>8145</v>
      </c>
      <c r="I884" s="447"/>
      <c r="J884" s="1053" t="s">
        <v>8141</v>
      </c>
      <c r="K884" s="1060">
        <f>'IMPORT Wksht'!$E82</f>
        <v>0</v>
      </c>
      <c r="L884" s="1061" t="s">
        <v>8142</v>
      </c>
      <c r="M884" s="1062" t="s">
        <v>8143</v>
      </c>
      <c r="N884" s="1063">
        <f>'IMPORT Wksht'!$K82</f>
        <v>0</v>
      </c>
      <c r="O884" s="1056"/>
      <c r="P884" s="1064" t="s">
        <v>8144</v>
      </c>
      <c r="Q884" s="1064" t="s">
        <v>8145</v>
      </c>
      <c r="S884" s="1053" t="s">
        <v>8141</v>
      </c>
      <c r="T884" s="1060">
        <f>'IMPORT Wksht'!$E83</f>
        <v>0</v>
      </c>
      <c r="U884" s="1061" t="s">
        <v>8142</v>
      </c>
      <c r="V884" s="1062" t="s">
        <v>8143</v>
      </c>
      <c r="W884" s="1063">
        <f>'IMPORT Wksht'!$K83</f>
        <v>0</v>
      </c>
      <c r="X884" s="1049"/>
      <c r="Y884" s="1065" t="s">
        <v>8144</v>
      </c>
      <c r="Z884" s="1065" t="s">
        <v>8145</v>
      </c>
      <c r="AA884" s="111"/>
    </row>
    <row r="885" spans="1:27">
      <c r="A885" s="1066" t="s">
        <v>8146</v>
      </c>
      <c r="B885" s="1067">
        <f>'IMPORT Wksht'!$N81</f>
        <v>0</v>
      </c>
      <c r="C885" s="1068">
        <f>'IMPORT Wksht'!$BA81</f>
        <v>0</v>
      </c>
      <c r="D885" s="1062" t="s">
        <v>8147</v>
      </c>
      <c r="E885" s="1069">
        <f>'IMPORT Wksht'!$X81</f>
        <v>0</v>
      </c>
      <c r="F885" s="1056"/>
      <c r="G885" s="1070">
        <f>G886-(E883*(1-(B888+I882)))</f>
        <v>0</v>
      </c>
      <c r="H885" s="1071">
        <f>E885</f>
        <v>0</v>
      </c>
      <c r="I885" s="1072" t="e">
        <f>G882*H882+H885*B888+H885*I882+I883*1/B886</f>
        <v>#DIV/0!</v>
      </c>
      <c r="J885" s="1066" t="s">
        <v>8146</v>
      </c>
      <c r="K885" s="1067">
        <f>'IMPORT Wksht'!$N82</f>
        <v>0</v>
      </c>
      <c r="L885" s="1068">
        <f>'IMPORT Wksht'!$BA82</f>
        <v>0</v>
      </c>
      <c r="M885" s="1062" t="s">
        <v>8147</v>
      </c>
      <c r="N885" s="1069">
        <f>'IMPORT Wksht'!$X82</f>
        <v>0</v>
      </c>
      <c r="O885" s="1056"/>
      <c r="P885" s="1070">
        <f>P886-(N883*(1-(K888+R882)))</f>
        <v>0</v>
      </c>
      <c r="Q885" s="1071">
        <f>N885</f>
        <v>0</v>
      </c>
      <c r="R885" s="1072" t="e">
        <f>P882*Q882+Q885*K888+Q885*R882+R883*1/K886</f>
        <v>#DIV/0!</v>
      </c>
      <c r="S885" s="1066" t="s">
        <v>8146</v>
      </c>
      <c r="T885" s="1067">
        <f>'IMPORT Wksht'!$N83</f>
        <v>0</v>
      </c>
      <c r="U885" s="1068">
        <f>'IMPORT Wksht'!$BA83</f>
        <v>0</v>
      </c>
      <c r="V885" s="1062" t="s">
        <v>8147</v>
      </c>
      <c r="W885" s="1069">
        <f>'IMPORT Wksht'!$X83</f>
        <v>0</v>
      </c>
      <c r="X885" s="1049"/>
      <c r="Y885" s="1073">
        <f>Y886-(W883*(1-(T888+AA882)))</f>
        <v>0</v>
      </c>
      <c r="Z885" s="1074">
        <f>W885</f>
        <v>0</v>
      </c>
      <c r="AA885" s="1075" t="e">
        <f>Y882*Z882+Z885*T888+Z885*AA882+AA883*1/T886</f>
        <v>#DIV/0!</v>
      </c>
    </row>
    <row r="886" spans="1:27">
      <c r="A886" s="1066" t="s">
        <v>8148</v>
      </c>
      <c r="B886" s="1067">
        <f>'IMPORT Wksht'!$O81</f>
        <v>0</v>
      </c>
      <c r="C886" s="1061" t="s">
        <v>8149</v>
      </c>
      <c r="D886" s="1062" t="s">
        <v>8150</v>
      </c>
      <c r="E886" s="1069">
        <f>'IMPORT Wksht'!$AM$81</f>
        <v>0</v>
      </c>
      <c r="F886" s="1056"/>
      <c r="G886" s="1057">
        <f>G887*(1-G889)</f>
        <v>0</v>
      </c>
      <c r="H886" s="1057" t="e">
        <f>H885+I885</f>
        <v>#DIV/0!</v>
      </c>
      <c r="I886" s="1076" t="s">
        <v>8151</v>
      </c>
      <c r="J886" s="1066" t="s">
        <v>8148</v>
      </c>
      <c r="K886" s="1067">
        <f>'IMPORT Wksht'!$O82</f>
        <v>0</v>
      </c>
      <c r="L886" s="1061" t="s">
        <v>8149</v>
      </c>
      <c r="M886" s="1062" t="s">
        <v>8150</v>
      </c>
      <c r="N886" s="1069">
        <f>'IMPORT Wksht'!$AM$82</f>
        <v>0</v>
      </c>
      <c r="O886" s="1056"/>
      <c r="P886" s="1057">
        <f>P887*(1-P889)</f>
        <v>0</v>
      </c>
      <c r="Q886" s="1057" t="e">
        <f>Q885+R885</f>
        <v>#DIV/0!</v>
      </c>
      <c r="R886" s="1076" t="s">
        <v>8151</v>
      </c>
      <c r="S886" s="1066" t="s">
        <v>8148</v>
      </c>
      <c r="T886" s="1067">
        <f>'IMPORT Wksht'!$O83</f>
        <v>0</v>
      </c>
      <c r="U886" s="1061" t="s">
        <v>8149</v>
      </c>
      <c r="V886" s="1062" t="s">
        <v>8150</v>
      </c>
      <c r="W886" s="1069">
        <f>'IMPORT Wksht'!$AM$83</f>
        <v>0</v>
      </c>
      <c r="X886" s="1049"/>
      <c r="Y886" s="1059">
        <f>Y887*(1-Y889)</f>
        <v>0</v>
      </c>
      <c r="Z886" s="1059" t="e">
        <f>Z885+AA885</f>
        <v>#DIV/0!</v>
      </c>
      <c r="AA886" s="1077" t="s">
        <v>8151</v>
      </c>
    </row>
    <row r="887" spans="1:27">
      <c r="A887" s="1053" t="s">
        <v>8152</v>
      </c>
      <c r="B887" s="1078">
        <f>'IMPORT Wksht'!$T81</f>
        <v>0</v>
      </c>
      <c r="C887" s="1068">
        <f>'IMPORT Wksht'!$BB81</f>
        <v>0</v>
      </c>
      <c r="D887" s="1062" t="s">
        <v>8153</v>
      </c>
      <c r="E887" s="1069">
        <f>'IMPORT Wksht'!$AO81</f>
        <v>0</v>
      </c>
      <c r="F887" s="1056"/>
      <c r="G887" s="1071">
        <f>E887</f>
        <v>0</v>
      </c>
      <c r="H887" s="1070" t="e">
        <f>IF(I887="N",ROUND(H886/(1-H889),0)-0.01,ROUNDUP(H886/(1-H889),0)-0.01)</f>
        <v>#DIV/0!</v>
      </c>
      <c r="I887" s="504" t="s">
        <v>1578</v>
      </c>
      <c r="J887" s="1053" t="s">
        <v>8152</v>
      </c>
      <c r="K887" s="1078">
        <f>'IMPORT Wksht'!$T82</f>
        <v>0</v>
      </c>
      <c r="L887" s="1068">
        <f>'IMPORT Wksht'!$BB82</f>
        <v>0</v>
      </c>
      <c r="M887" s="1062" t="s">
        <v>8153</v>
      </c>
      <c r="N887" s="1069">
        <f>'IMPORT Wksht'!$AO82</f>
        <v>0</v>
      </c>
      <c r="O887" s="1056"/>
      <c r="P887" s="1079">
        <f>N887</f>
        <v>0</v>
      </c>
      <c r="Q887" s="1070" t="e">
        <f>IF(R887="N",ROUND(Q886/(1-Q889),0)-0.01,ROUNDUP(Q886/(1-Q889),0)-0.01)</f>
        <v>#DIV/0!</v>
      </c>
      <c r="R887" s="504" t="s">
        <v>1578</v>
      </c>
      <c r="S887" s="1053" t="s">
        <v>8152</v>
      </c>
      <c r="T887" s="1078">
        <f>'IMPORT Wksht'!$T83</f>
        <v>0</v>
      </c>
      <c r="U887" s="1068">
        <f>'IMPORT Wksht'!$BB83</f>
        <v>0</v>
      </c>
      <c r="V887" s="1062" t="s">
        <v>8153</v>
      </c>
      <c r="W887" s="1069">
        <f>'IMPORT Wksht'!$AO83</f>
        <v>0</v>
      </c>
      <c r="X887" s="1049"/>
      <c r="Y887" s="1080">
        <f>W887</f>
        <v>0</v>
      </c>
      <c r="Z887" s="1073" t="e">
        <f>IF(AA887="N",ROUND(Z886/(1-Z889),0)-0.01,ROUNDUP(Z886/(1-Z889),0)-0.01)</f>
        <v>#DIV/0!</v>
      </c>
      <c r="AA887" s="1081" t="s">
        <v>1578</v>
      </c>
    </row>
    <row r="888" spans="1:27">
      <c r="A888" s="1066" t="s">
        <v>8154</v>
      </c>
      <c r="B888" s="1082">
        <f>'IMPORT Wksht'!$AE81</f>
        <v>0</v>
      </c>
      <c r="C888" s="1061" t="s">
        <v>8155</v>
      </c>
      <c r="D888" s="1062" t="s">
        <v>8156</v>
      </c>
      <c r="E888" s="1069">
        <f>'IMPORT Wksht'!$AN81</f>
        <v>0</v>
      </c>
      <c r="F888" s="1056"/>
      <c r="J888" s="1066" t="s">
        <v>8154</v>
      </c>
      <c r="K888" s="1082">
        <f>'IMPORT Wksht'!$AE82</f>
        <v>0</v>
      </c>
      <c r="L888" s="1061" t="s">
        <v>8155</v>
      </c>
      <c r="M888" s="1062" t="s">
        <v>8156</v>
      </c>
      <c r="N888" s="1069">
        <f>'IMPORT Wksht'!$AN82</f>
        <v>0</v>
      </c>
      <c r="O888" s="1056"/>
      <c r="S888" s="1066" t="s">
        <v>8154</v>
      </c>
      <c r="T888" s="1082">
        <f>'IMPORT Wksht'!$AE83</f>
        <v>0</v>
      </c>
      <c r="U888" s="1061" t="s">
        <v>8155</v>
      </c>
      <c r="V888" s="1062" t="s">
        <v>8156</v>
      </c>
      <c r="W888" s="1069">
        <f>'IMPORT Wksht'!$AN83</f>
        <v>0</v>
      </c>
    </row>
    <row r="889" spans="1:27">
      <c r="A889" s="1066" t="s">
        <v>8157</v>
      </c>
      <c r="B889" s="1067">
        <f>'IMPORT Wksht'!$BP81</f>
        <v>0</v>
      </c>
      <c r="C889" s="1068">
        <f>'IMPORT Wksht'!$BC81</f>
        <v>0</v>
      </c>
      <c r="D889" s="1062" t="s">
        <v>8158</v>
      </c>
      <c r="E889" s="1083" t="str">
        <f>IFERROR((E887-E886)/E887,"")</f>
        <v/>
      </c>
      <c r="F889" s="1056"/>
      <c r="G889" s="1084">
        <v>0.62</v>
      </c>
      <c r="H889" s="1084">
        <v>0.62</v>
      </c>
      <c r="I889" s="447"/>
      <c r="J889" s="1066" t="s">
        <v>8157</v>
      </c>
      <c r="K889" s="1067">
        <f>'IMPORT Wksht'!$BP82</f>
        <v>0</v>
      </c>
      <c r="L889" s="1068">
        <f>'IMPORT Wksht'!$BC82</f>
        <v>0</v>
      </c>
      <c r="M889" s="1062" t="s">
        <v>8158</v>
      </c>
      <c r="N889" s="1083" t="str">
        <f>IFERROR((N887-N886)/N887,"")</f>
        <v/>
      </c>
      <c r="O889" s="1056"/>
      <c r="P889" s="1084">
        <v>0.62</v>
      </c>
      <c r="Q889" s="1084">
        <v>0.62</v>
      </c>
      <c r="S889" s="1066" t="s">
        <v>8157</v>
      </c>
      <c r="T889" s="1067">
        <f>'IMPORT Wksht'!$BP83</f>
        <v>0</v>
      </c>
      <c r="U889" s="1068">
        <f>'IMPORT Wksht'!$BC83</f>
        <v>0</v>
      </c>
      <c r="V889" s="1062" t="s">
        <v>8158</v>
      </c>
      <c r="W889" s="1083" t="str">
        <f>IFERROR((W887-W886)/W887,"")</f>
        <v/>
      </c>
      <c r="X889" s="1049"/>
      <c r="Y889" s="1085">
        <v>0.62</v>
      </c>
      <c r="Z889" s="1085">
        <v>0.62</v>
      </c>
      <c r="AA889" s="111"/>
    </row>
    <row r="890" spans="1:27">
      <c r="A890" s="1066" t="s">
        <v>8159</v>
      </c>
      <c r="B890" s="1054">
        <f>'IMPORT Wksht'!$BN81</f>
        <v>0</v>
      </c>
      <c r="C890" s="1054"/>
      <c r="D890" s="1062" t="s">
        <v>8160</v>
      </c>
      <c r="E890" s="1054">
        <f>'IMPORT Wksht'!$BM81</f>
        <v>0</v>
      </c>
      <c r="F890" s="1056"/>
      <c r="G890" s="1086"/>
      <c r="H890" s="537" t="e">
        <f>(H887-H886)/H887</f>
        <v>#DIV/0!</v>
      </c>
      <c r="I890" s="447"/>
      <c r="J890" s="1066" t="s">
        <v>8159</v>
      </c>
      <c r="K890" s="1054">
        <f>'IMPORT Wksht'!$BN82</f>
        <v>0</v>
      </c>
      <c r="L890" s="1054"/>
      <c r="M890" s="1062" t="s">
        <v>8160</v>
      </c>
      <c r="N890" s="1054">
        <f>'IMPORT Wksht'!$BM82</f>
        <v>0</v>
      </c>
      <c r="O890" s="1056"/>
      <c r="P890" s="926"/>
      <c r="Q890" s="537" t="e">
        <f>(Q887-Q886)/Q887</f>
        <v>#DIV/0!</v>
      </c>
      <c r="S890" s="1066" t="s">
        <v>8159</v>
      </c>
      <c r="T890" s="1054">
        <f>'IMPORT Wksht'!$BN83</f>
        <v>0</v>
      </c>
      <c r="U890" s="1054"/>
      <c r="V890" s="1062" t="s">
        <v>8160</v>
      </c>
      <c r="W890" s="1054">
        <f>'IMPORT Wksht'!$BM83</f>
        <v>0</v>
      </c>
      <c r="X890" s="1049"/>
      <c r="Y890" s="1087"/>
      <c r="Z890" s="1088" t="e">
        <f>(Z887-Z886)/Z887</f>
        <v>#DIV/0!</v>
      </c>
      <c r="AA890" s="111"/>
    </row>
    <row r="891" spans="1:27">
      <c r="A891" s="1695" t="s">
        <v>8161</v>
      </c>
      <c r="B891" s="1696"/>
      <c r="C891" s="1696"/>
      <c r="D891" s="1696"/>
      <c r="E891" s="1697"/>
      <c r="F891" s="1056"/>
      <c r="G891" s="1050"/>
      <c r="H891" s="1050"/>
      <c r="I891" s="1050"/>
      <c r="J891" s="1695" t="s">
        <v>8161</v>
      </c>
      <c r="K891" s="1696"/>
      <c r="L891" s="1696"/>
      <c r="M891" s="1696"/>
      <c r="N891" s="1697"/>
      <c r="O891" s="1056"/>
      <c r="P891" s="1050"/>
      <c r="Q891" s="1050"/>
      <c r="R891" s="1050"/>
      <c r="S891" s="1695" t="s">
        <v>8161</v>
      </c>
      <c r="T891" s="1696"/>
      <c r="U891" s="1696"/>
      <c r="V891" s="1696"/>
      <c r="W891" s="1697"/>
      <c r="X891" s="111"/>
    </row>
    <row r="892" spans="1:27">
      <c r="A892" s="1679" t="s">
        <v>8162</v>
      </c>
      <c r="B892" s="1680"/>
      <c r="C892" s="1680"/>
      <c r="D892" s="1680"/>
      <c r="E892" s="1681"/>
      <c r="F892" s="1089"/>
      <c r="G892" s="1090"/>
      <c r="H892" s="1090"/>
      <c r="I892" s="1090"/>
      <c r="J892" s="1679" t="s">
        <v>8162</v>
      </c>
      <c r="K892" s="1680"/>
      <c r="L892" s="1680"/>
      <c r="M892" s="1680"/>
      <c r="N892" s="1681"/>
      <c r="O892" s="1089"/>
      <c r="P892" s="1090"/>
      <c r="Q892" s="1090"/>
      <c r="R892" s="1090"/>
      <c r="S892" s="1679" t="s">
        <v>8162</v>
      </c>
      <c r="T892" s="1680"/>
      <c r="U892" s="1680"/>
      <c r="V892" s="1680"/>
      <c r="W892" s="1681"/>
      <c r="X892" s="111"/>
    </row>
    <row r="893" spans="1:27">
      <c r="A893" s="1091" t="str">
        <f>CONCATENATE("Line ",'IMPORT Wksht'!$A$81)</f>
        <v>Line 67</v>
      </c>
      <c r="B893" s="111"/>
      <c r="C893" s="111"/>
      <c r="D893" s="111"/>
      <c r="E893" s="111"/>
      <c r="F893" s="1092"/>
      <c r="G893" s="1093"/>
      <c r="H893" s="1050"/>
      <c r="I893" s="1050"/>
      <c r="J893" s="1091" t="str">
        <f>CONCATENATE("Line ",'IMPORT Wksht'!$A$82)</f>
        <v>Line 68</v>
      </c>
      <c r="K893" s="111"/>
      <c r="L893" s="111"/>
      <c r="M893" s="111"/>
      <c r="N893" s="111"/>
      <c r="O893" s="1092"/>
      <c r="P893" s="1093"/>
      <c r="Q893" s="1050"/>
      <c r="R893" s="1050"/>
      <c r="S893" s="1091" t="str">
        <f>CONCATENATE("Line ",'IMPORT Wksht'!$A$83)</f>
        <v>Line 69</v>
      </c>
      <c r="T893" s="111"/>
      <c r="U893" s="111"/>
      <c r="V893" s="111"/>
      <c r="W893" s="288"/>
      <c r="X893" s="111"/>
    </row>
    <row r="894" spans="1:27">
      <c r="A894" s="1091"/>
      <c r="B894" s="111"/>
      <c r="C894" s="111"/>
      <c r="D894" s="111"/>
      <c r="E894" s="111"/>
      <c r="F894" s="1092"/>
      <c r="G894" s="1093"/>
      <c r="H894" s="1050"/>
      <c r="I894" s="1050"/>
      <c r="J894" s="1091"/>
      <c r="K894" s="111"/>
      <c r="L894" s="111"/>
      <c r="M894" s="111"/>
      <c r="N894" s="111"/>
      <c r="O894" s="1092"/>
      <c r="P894" s="1093"/>
      <c r="Q894" s="1050"/>
      <c r="R894" s="1050"/>
      <c r="S894" s="1091"/>
      <c r="T894" s="111"/>
      <c r="U894" s="111"/>
      <c r="V894" s="111"/>
      <c r="W894" s="288"/>
      <c r="X894" s="111"/>
    </row>
    <row r="895" spans="1:27">
      <c r="A895" s="1091"/>
      <c r="B895" s="111"/>
      <c r="C895" s="111"/>
      <c r="D895" s="111"/>
      <c r="E895" s="111"/>
      <c r="F895" s="1092"/>
      <c r="G895" s="1093"/>
      <c r="H895" s="1050"/>
      <c r="I895" s="1050"/>
      <c r="J895" s="1091"/>
      <c r="K895" s="111"/>
      <c r="L895" s="111"/>
      <c r="M895" s="111"/>
      <c r="N895" s="111"/>
      <c r="O895" s="1092"/>
      <c r="P895" s="1093"/>
      <c r="Q895" s="1050"/>
      <c r="R895" s="1050"/>
      <c r="S895" s="1091"/>
      <c r="T895" s="111"/>
      <c r="U895" s="111"/>
      <c r="V895" s="111"/>
      <c r="W895" s="288"/>
      <c r="X895" s="111"/>
    </row>
    <row r="896" spans="1:27">
      <c r="A896" s="1091"/>
      <c r="B896" s="111"/>
      <c r="C896" s="111"/>
      <c r="D896" s="111"/>
      <c r="E896" s="111"/>
      <c r="F896" s="1092"/>
      <c r="G896" s="1093"/>
      <c r="H896" s="1050"/>
      <c r="I896" s="1050"/>
      <c r="J896" s="1091"/>
      <c r="K896" s="111"/>
      <c r="L896" s="111"/>
      <c r="M896" s="111"/>
      <c r="N896" s="111"/>
      <c r="O896" s="1092"/>
      <c r="P896" s="1093"/>
      <c r="Q896" s="1050"/>
      <c r="R896" s="1050"/>
      <c r="S896" s="1091"/>
      <c r="T896" s="111"/>
      <c r="U896" s="111"/>
      <c r="V896" s="111"/>
      <c r="W896" s="288"/>
      <c r="X896" s="111"/>
    </row>
    <row r="897" spans="1:24">
      <c r="A897" s="1091"/>
      <c r="B897" s="111"/>
      <c r="C897" s="111"/>
      <c r="D897" s="111"/>
      <c r="E897" s="111"/>
      <c r="F897" s="1092"/>
      <c r="G897" s="1093"/>
      <c r="H897" s="1050"/>
      <c r="I897" s="1050"/>
      <c r="J897" s="1091"/>
      <c r="K897" s="111"/>
      <c r="L897" s="111"/>
      <c r="M897" s="111"/>
      <c r="N897" s="111"/>
      <c r="O897" s="1092"/>
      <c r="P897" s="1093"/>
      <c r="Q897" s="1050"/>
      <c r="R897" s="1050"/>
      <c r="S897" s="1091"/>
      <c r="T897" s="111"/>
      <c r="U897" s="111"/>
      <c r="V897" s="111"/>
      <c r="W897" s="288"/>
      <c r="X897" s="111"/>
    </row>
    <row r="898" spans="1:24">
      <c r="A898" s="1091"/>
      <c r="B898" s="111"/>
      <c r="C898" s="111"/>
      <c r="D898" s="111"/>
      <c r="E898" s="111"/>
      <c r="F898" s="1092"/>
      <c r="G898" s="1093"/>
      <c r="H898" s="1050"/>
      <c r="I898" s="1050"/>
      <c r="J898" s="1091"/>
      <c r="K898" s="111"/>
      <c r="L898" s="111"/>
      <c r="M898" s="111"/>
      <c r="N898" s="111"/>
      <c r="O898" s="1092"/>
      <c r="P898" s="1093"/>
      <c r="Q898" s="1050"/>
      <c r="R898" s="1050"/>
      <c r="S898" s="1091"/>
      <c r="T898" s="111"/>
      <c r="U898" s="111"/>
      <c r="V898" s="111"/>
      <c r="W898" s="288"/>
      <c r="X898" s="111"/>
    </row>
    <row r="899" spans="1:24">
      <c r="A899" s="1091"/>
      <c r="B899" s="111"/>
      <c r="C899" s="111"/>
      <c r="D899" s="111"/>
      <c r="E899" s="111"/>
      <c r="F899" s="1092"/>
      <c r="G899" s="1093"/>
      <c r="H899" s="1050"/>
      <c r="I899" s="1050"/>
      <c r="J899" s="1091"/>
      <c r="K899" s="111"/>
      <c r="L899" s="111"/>
      <c r="M899" s="111"/>
      <c r="N899" s="111"/>
      <c r="O899" s="1092"/>
      <c r="P899" s="1093"/>
      <c r="Q899" s="1050"/>
      <c r="R899" s="1050"/>
      <c r="S899" s="1091"/>
      <c r="T899" s="111"/>
      <c r="U899" s="111"/>
      <c r="V899" s="111"/>
      <c r="W899" s="288"/>
      <c r="X899" s="111"/>
    </row>
    <row r="900" spans="1:24">
      <c r="A900" s="1091"/>
      <c r="B900" s="111"/>
      <c r="C900" s="111"/>
      <c r="D900" s="111"/>
      <c r="E900" s="111"/>
      <c r="F900" s="1092"/>
      <c r="G900" s="1093"/>
      <c r="H900" s="1050"/>
      <c r="I900" s="1050"/>
      <c r="J900" s="1091"/>
      <c r="K900" s="111"/>
      <c r="L900" s="111"/>
      <c r="M900" s="111"/>
      <c r="N900" s="111"/>
      <c r="O900" s="1092"/>
      <c r="P900" s="1093"/>
      <c r="Q900" s="1050"/>
      <c r="R900" s="1050"/>
      <c r="S900" s="1091"/>
      <c r="T900" s="111"/>
      <c r="U900" s="111"/>
      <c r="V900" s="111"/>
      <c r="W900" s="288"/>
      <c r="X900" s="111"/>
    </row>
    <row r="901" spans="1:24">
      <c r="A901" s="1091"/>
      <c r="B901" s="111"/>
      <c r="C901" s="111"/>
      <c r="D901" s="111"/>
      <c r="E901" s="111"/>
      <c r="F901" s="1092"/>
      <c r="G901" s="1093"/>
      <c r="H901" s="1050"/>
      <c r="I901" s="1050"/>
      <c r="J901" s="1091"/>
      <c r="K901" s="111"/>
      <c r="L901" s="111"/>
      <c r="M901" s="111"/>
      <c r="N901" s="111"/>
      <c r="O901" s="1092"/>
      <c r="P901" s="1093"/>
      <c r="Q901" s="1050"/>
      <c r="R901" s="1050"/>
      <c r="S901" s="1091"/>
      <c r="T901" s="111"/>
      <c r="U901" s="111"/>
      <c r="V901" s="111"/>
      <c r="W901" s="288"/>
      <c r="X901" s="111"/>
    </row>
    <row r="902" spans="1:24">
      <c r="A902" s="1091"/>
      <c r="B902" s="111"/>
      <c r="C902" s="111"/>
      <c r="D902" s="111"/>
      <c r="E902" s="111"/>
      <c r="F902" s="1092"/>
      <c r="G902" s="1093"/>
      <c r="H902" s="1050"/>
      <c r="I902" s="1050"/>
      <c r="J902" s="1091"/>
      <c r="K902" s="111"/>
      <c r="L902" s="111"/>
      <c r="M902" s="111"/>
      <c r="N902" s="111"/>
      <c r="O902" s="1092"/>
      <c r="P902" s="1093"/>
      <c r="Q902" s="1050"/>
      <c r="R902" s="1050"/>
      <c r="S902" s="1091"/>
      <c r="T902" s="111"/>
      <c r="U902" s="111"/>
      <c r="V902" s="111"/>
      <c r="W902" s="288"/>
      <c r="X902" s="111"/>
    </row>
    <row r="903" spans="1:24">
      <c r="A903" s="1091"/>
      <c r="B903" s="111"/>
      <c r="C903" s="111"/>
      <c r="D903" s="111"/>
      <c r="E903" s="111"/>
      <c r="F903" s="1092"/>
      <c r="G903" s="1093"/>
      <c r="H903" s="1050"/>
      <c r="I903" s="1050"/>
      <c r="J903" s="1091"/>
      <c r="K903" s="111"/>
      <c r="L903" s="111"/>
      <c r="M903" s="111"/>
      <c r="N903" s="111"/>
      <c r="O903" s="1092"/>
      <c r="P903" s="1093"/>
      <c r="Q903" s="1050"/>
      <c r="R903" s="1050"/>
      <c r="S903" s="1091"/>
      <c r="T903" s="111"/>
      <c r="U903" s="111"/>
      <c r="V903" s="111"/>
      <c r="W903" s="288"/>
      <c r="X903" s="111"/>
    </row>
    <row r="904" spans="1:24">
      <c r="A904" s="1091"/>
      <c r="B904" s="111"/>
      <c r="C904" s="111"/>
      <c r="D904" s="111"/>
      <c r="E904" s="111"/>
      <c r="F904" s="1092"/>
      <c r="G904" s="1093"/>
      <c r="H904" s="1050"/>
      <c r="I904" s="1050"/>
      <c r="J904" s="1091"/>
      <c r="K904" s="111"/>
      <c r="L904" s="111"/>
      <c r="M904" s="111"/>
      <c r="N904" s="111"/>
      <c r="O904" s="1092"/>
      <c r="P904" s="1093"/>
      <c r="Q904" s="1050"/>
      <c r="R904" s="1050"/>
      <c r="S904" s="1091"/>
      <c r="T904" s="111"/>
      <c r="U904" s="111"/>
      <c r="V904" s="111"/>
      <c r="W904" s="288"/>
      <c r="X904" s="111"/>
    </row>
    <row r="905" spans="1:24">
      <c r="A905" s="1091"/>
      <c r="B905" s="111"/>
      <c r="C905" s="111"/>
      <c r="D905" s="111"/>
      <c r="E905" s="111"/>
      <c r="F905" s="1092"/>
      <c r="G905" s="1093"/>
      <c r="H905" s="1050"/>
      <c r="I905" s="1050"/>
      <c r="J905" s="1091"/>
      <c r="K905" s="111"/>
      <c r="L905" s="111"/>
      <c r="M905" s="111"/>
      <c r="N905" s="111"/>
      <c r="O905" s="1092"/>
      <c r="P905" s="1093"/>
      <c r="Q905" s="1050"/>
      <c r="R905" s="1050"/>
      <c r="S905" s="1091"/>
      <c r="T905" s="111"/>
      <c r="U905" s="111"/>
      <c r="V905" s="111"/>
      <c r="W905" s="288"/>
      <c r="X905" s="111"/>
    </row>
    <row r="906" spans="1:24">
      <c r="A906" s="1091"/>
      <c r="B906" s="111"/>
      <c r="C906" s="111"/>
      <c r="D906" s="111"/>
      <c r="E906" s="111"/>
      <c r="F906" s="1092"/>
      <c r="G906" s="1093"/>
      <c r="H906" s="1050"/>
      <c r="I906" s="1050"/>
      <c r="J906" s="1091"/>
      <c r="K906" s="111"/>
      <c r="L906" s="111"/>
      <c r="M906" s="111"/>
      <c r="N906" s="111"/>
      <c r="O906" s="1092"/>
      <c r="P906" s="1093"/>
      <c r="Q906" s="1050"/>
      <c r="R906" s="1050"/>
      <c r="S906" s="1091"/>
      <c r="T906" s="111"/>
      <c r="U906" s="111"/>
      <c r="V906" s="111"/>
      <c r="W906" s="288"/>
      <c r="X906" s="111"/>
    </row>
    <row r="907" spans="1:24">
      <c r="A907" s="1091"/>
      <c r="B907" s="111"/>
      <c r="C907" s="111"/>
      <c r="D907" s="111"/>
      <c r="E907" s="111"/>
      <c r="F907" s="1092"/>
      <c r="G907" s="1093"/>
      <c r="H907" s="1050"/>
      <c r="I907" s="1050"/>
      <c r="J907" s="1091"/>
      <c r="K907" s="111"/>
      <c r="L907" s="111"/>
      <c r="M907" s="111"/>
      <c r="N907" s="111"/>
      <c r="O907" s="1092"/>
      <c r="P907" s="1093"/>
      <c r="Q907" s="1050"/>
      <c r="R907" s="1050"/>
      <c r="S907" s="1091"/>
      <c r="T907" s="111"/>
      <c r="U907" s="111"/>
      <c r="V907" s="111"/>
      <c r="W907" s="288"/>
      <c r="X907" s="111"/>
    </row>
    <row r="908" spans="1:24">
      <c r="A908" s="1091"/>
      <c r="B908" s="111"/>
      <c r="C908" s="111"/>
      <c r="D908" s="111"/>
      <c r="E908" s="111"/>
      <c r="F908" s="1092"/>
      <c r="G908" s="1093"/>
      <c r="H908" s="1050"/>
      <c r="I908" s="1050"/>
      <c r="J908" s="1091"/>
      <c r="K908" s="111"/>
      <c r="L908" s="111"/>
      <c r="M908" s="111"/>
      <c r="N908" s="111"/>
      <c r="O908" s="1092"/>
      <c r="P908" s="1093"/>
      <c r="Q908" s="1050"/>
      <c r="R908" s="1050"/>
      <c r="S908" s="1091"/>
      <c r="T908" s="111"/>
      <c r="U908" s="111"/>
      <c r="V908" s="111"/>
      <c r="W908" s="288"/>
      <c r="X908" s="111"/>
    </row>
    <row r="909" spans="1:24">
      <c r="A909" s="1091"/>
      <c r="B909" s="111"/>
      <c r="C909" s="111"/>
      <c r="D909" s="111"/>
      <c r="E909" s="111"/>
      <c r="F909" s="1092"/>
      <c r="G909" s="1093"/>
      <c r="H909" s="1050"/>
      <c r="I909" s="1050"/>
      <c r="J909" s="1091"/>
      <c r="K909" s="111"/>
      <c r="L909" s="111"/>
      <c r="M909" s="111"/>
      <c r="N909" s="111"/>
      <c r="O909" s="1092"/>
      <c r="P909" s="1093"/>
      <c r="Q909" s="1050"/>
      <c r="R909" s="1050"/>
      <c r="S909" s="1091"/>
      <c r="T909" s="111"/>
      <c r="U909" s="111"/>
      <c r="V909" s="111"/>
      <c r="W909" s="288"/>
      <c r="X909" s="111"/>
    </row>
    <row r="910" spans="1:24">
      <c r="A910" s="1091"/>
      <c r="B910" s="111"/>
      <c r="C910" s="111"/>
      <c r="D910" s="111"/>
      <c r="E910" s="111"/>
      <c r="F910" s="1092"/>
      <c r="G910" s="1093"/>
      <c r="H910" s="1050"/>
      <c r="I910" s="1050"/>
      <c r="J910" s="1091"/>
      <c r="K910" s="111"/>
      <c r="L910" s="111"/>
      <c r="M910" s="111"/>
      <c r="N910" s="111"/>
      <c r="O910" s="1092"/>
      <c r="P910" s="1093"/>
      <c r="Q910" s="1050"/>
      <c r="R910" s="1050"/>
      <c r="S910" s="1091"/>
      <c r="T910" s="111"/>
      <c r="U910" s="111"/>
      <c r="V910" s="111"/>
      <c r="W910" s="288"/>
      <c r="X910" s="111"/>
    </row>
    <row r="911" spans="1:24">
      <c r="A911" s="1091"/>
      <c r="B911" s="111"/>
      <c r="C911" s="111"/>
      <c r="D911" s="111"/>
      <c r="E911" s="111"/>
      <c r="F911" s="1092"/>
      <c r="G911" s="1093"/>
      <c r="H911" s="1050"/>
      <c r="I911" s="1050"/>
      <c r="J911" s="1091"/>
      <c r="K911" s="111"/>
      <c r="L911" s="111"/>
      <c r="M911" s="111"/>
      <c r="N911" s="111"/>
      <c r="O911" s="1092"/>
      <c r="P911" s="1093"/>
      <c r="Q911" s="1050"/>
      <c r="R911" s="1050"/>
      <c r="S911" s="1091"/>
      <c r="T911" s="111"/>
      <c r="U911" s="111"/>
      <c r="V911" s="111"/>
      <c r="W911" s="288"/>
      <c r="X911" s="111"/>
    </row>
    <row r="912" spans="1:24">
      <c r="A912" s="1091"/>
      <c r="B912" s="111"/>
      <c r="C912" s="111"/>
      <c r="D912" s="111"/>
      <c r="E912" s="111"/>
      <c r="F912" s="1092"/>
      <c r="G912" s="1093"/>
      <c r="H912" s="1050"/>
      <c r="I912" s="1050"/>
      <c r="J912" s="1091"/>
      <c r="K912" s="111"/>
      <c r="L912" s="111"/>
      <c r="M912" s="111"/>
      <c r="N912" s="111"/>
      <c r="O912" s="1092"/>
      <c r="P912" s="1093"/>
      <c r="Q912" s="1050"/>
      <c r="R912" s="1050"/>
      <c r="S912" s="1091"/>
      <c r="T912" s="111"/>
      <c r="U912" s="111"/>
      <c r="V912" s="111"/>
      <c r="W912" s="288"/>
      <c r="X912" s="111"/>
    </row>
    <row r="913" spans="1:27">
      <c r="A913" s="1091"/>
      <c r="B913" s="111"/>
      <c r="C913" s="111"/>
      <c r="D913" s="111"/>
      <c r="E913" s="111"/>
      <c r="F913" s="1092"/>
      <c r="G913" s="1093"/>
      <c r="H913" s="1050"/>
      <c r="I913" s="1050"/>
      <c r="J913" s="1091"/>
      <c r="K913" s="111"/>
      <c r="L913" s="111"/>
      <c r="M913" s="111"/>
      <c r="N913" s="111"/>
      <c r="O913" s="1092"/>
      <c r="P913" s="1093"/>
      <c r="Q913" s="1050"/>
      <c r="R913" s="1050"/>
      <c r="S913" s="1091"/>
      <c r="T913" s="111"/>
      <c r="U913" s="111"/>
      <c r="V913" s="111"/>
      <c r="W913" s="288"/>
      <c r="X913" s="111"/>
    </row>
    <row r="914" spans="1:27">
      <c r="A914" s="1091"/>
      <c r="B914" s="111"/>
      <c r="C914" s="111"/>
      <c r="D914" s="111"/>
      <c r="E914" s="111"/>
      <c r="F914" s="1094"/>
      <c r="G914" s="1093"/>
      <c r="H914" s="1050"/>
      <c r="I914" s="1050"/>
      <c r="J914" s="1091"/>
      <c r="K914" s="111"/>
      <c r="L914" s="111"/>
      <c r="M914" s="111"/>
      <c r="N914" s="111"/>
      <c r="O914" s="1094"/>
      <c r="P914" s="1093"/>
      <c r="Q914" s="1050"/>
      <c r="R914" s="1050"/>
      <c r="S914" s="1091"/>
      <c r="T914" s="111"/>
      <c r="U914" s="111"/>
      <c r="V914" s="111"/>
      <c r="W914" s="288"/>
      <c r="X914" s="111"/>
    </row>
    <row r="915" spans="1:27">
      <c r="A915" s="1091"/>
      <c r="B915" s="111"/>
      <c r="C915" s="111"/>
      <c r="D915" s="111"/>
      <c r="E915" s="111"/>
      <c r="F915" s="1095"/>
      <c r="G915" s="1050"/>
      <c r="H915" s="1050"/>
      <c r="I915" s="1050"/>
      <c r="J915" s="1091"/>
      <c r="K915" s="111"/>
      <c r="L915" s="111"/>
      <c r="M915" s="111"/>
      <c r="N915" s="111"/>
      <c r="O915" s="1095"/>
      <c r="P915" s="1050"/>
      <c r="Q915" s="1050"/>
      <c r="R915" s="1050"/>
      <c r="S915" s="1091"/>
      <c r="T915" s="111"/>
      <c r="U915" s="111"/>
      <c r="V915" s="111"/>
      <c r="W915" s="288"/>
      <c r="X915" s="111"/>
    </row>
    <row r="916" spans="1:27">
      <c r="A916" s="1689" t="s">
        <v>8163</v>
      </c>
      <c r="B916" s="1690"/>
      <c r="C916" s="1690"/>
      <c r="D916" s="1690"/>
      <c r="E916" s="1691"/>
      <c r="F916" s="1095"/>
      <c r="G916" s="1050"/>
      <c r="H916" s="1050"/>
      <c r="I916" s="1050"/>
      <c r="J916" s="1689" t="s">
        <v>8163</v>
      </c>
      <c r="K916" s="1690"/>
      <c r="L916" s="1690"/>
      <c r="M916" s="1690"/>
      <c r="N916" s="1691"/>
      <c r="O916" s="1095"/>
      <c r="P916" s="1050"/>
      <c r="Q916" s="1050"/>
      <c r="R916" s="1050"/>
      <c r="S916" s="1689" t="s">
        <v>8163</v>
      </c>
      <c r="T916" s="1690"/>
      <c r="U916" s="1690"/>
      <c r="V916" s="1690"/>
      <c r="W916" s="1691"/>
      <c r="X916" s="111"/>
    </row>
    <row r="917" spans="1:27">
      <c r="A917" s="1692"/>
      <c r="B917" s="1693"/>
      <c r="C917" s="1693"/>
      <c r="D917" s="1693"/>
      <c r="E917" s="1694"/>
      <c r="F917" s="1095"/>
      <c r="G917" s="1050"/>
      <c r="H917" s="1050"/>
      <c r="I917" s="1050"/>
      <c r="J917" s="1692"/>
      <c r="K917" s="1693"/>
      <c r="L917" s="1693"/>
      <c r="M917" s="1693"/>
      <c r="N917" s="1694"/>
      <c r="O917" s="1095"/>
      <c r="P917" s="1050"/>
      <c r="Q917" s="1050"/>
      <c r="R917" s="1050"/>
      <c r="S917" s="1692"/>
      <c r="T917" s="1693"/>
      <c r="U917" s="1693"/>
      <c r="V917" s="1693"/>
      <c r="W917" s="1694"/>
      <c r="X917" s="111"/>
    </row>
    <row r="918" spans="1:27">
      <c r="A918" s="1683"/>
      <c r="B918" s="1684"/>
      <c r="C918" s="1684"/>
      <c r="D918" s="1684"/>
      <c r="E918" s="1685"/>
      <c r="F918" s="1095"/>
      <c r="G918" s="1050"/>
      <c r="H918" s="1050"/>
      <c r="I918" s="1050"/>
      <c r="J918" s="1683"/>
      <c r="K918" s="1684"/>
      <c r="L918" s="1684"/>
      <c r="M918" s="1684"/>
      <c r="N918" s="1685"/>
      <c r="O918" s="1095"/>
      <c r="P918" s="1050"/>
      <c r="Q918" s="1050"/>
      <c r="R918" s="1050"/>
      <c r="S918" s="1683"/>
      <c r="T918" s="1684"/>
      <c r="U918" s="1684"/>
      <c r="V918" s="1684"/>
      <c r="W918" s="1685"/>
      <c r="X918" s="111"/>
    </row>
    <row r="919" spans="1:27">
      <c r="A919" s="1683"/>
      <c r="B919" s="1684"/>
      <c r="C919" s="1684"/>
      <c r="D919" s="1684"/>
      <c r="E919" s="1685"/>
      <c r="F919" s="1095"/>
      <c r="G919" s="1050"/>
      <c r="H919" s="1050"/>
      <c r="I919" s="1050"/>
      <c r="J919" s="1683"/>
      <c r="K919" s="1684"/>
      <c r="L919" s="1684"/>
      <c r="M919" s="1684"/>
      <c r="N919" s="1685"/>
      <c r="O919" s="1095"/>
      <c r="P919" s="1050"/>
      <c r="Q919" s="1050"/>
      <c r="R919" s="1050"/>
      <c r="S919" s="1683"/>
      <c r="T919" s="1684"/>
      <c r="U919" s="1684"/>
      <c r="V919" s="1684"/>
      <c r="W919" s="1685"/>
      <c r="X919" s="111"/>
    </row>
    <row r="920" spans="1:27">
      <c r="A920" s="1686"/>
      <c r="B920" s="1687"/>
      <c r="C920" s="1687"/>
      <c r="D920" s="1687"/>
      <c r="E920" s="1688"/>
      <c r="F920" s="1095"/>
      <c r="G920" s="1050"/>
      <c r="H920" s="1050"/>
      <c r="I920" s="1050"/>
      <c r="J920" s="1686"/>
      <c r="K920" s="1687"/>
      <c r="L920" s="1687"/>
      <c r="M920" s="1687"/>
      <c r="N920" s="1688"/>
      <c r="O920" s="1095"/>
      <c r="P920" s="1050"/>
      <c r="Q920" s="1050"/>
      <c r="R920" s="1050"/>
      <c r="S920" s="1686"/>
      <c r="T920" s="1687"/>
      <c r="U920" s="1687"/>
      <c r="V920" s="1687"/>
      <c r="W920" s="1688"/>
      <c r="X920" s="111"/>
    </row>
    <row r="921" spans="1:27">
      <c r="X921" s="111"/>
    </row>
    <row r="922" spans="1:27">
      <c r="A922" s="1043" t="s">
        <v>8136</v>
      </c>
      <c r="B922" s="1682">
        <f>'IMPORT Wksht'!$F84</f>
        <v>0</v>
      </c>
      <c r="C922" s="1682"/>
      <c r="D922" s="1682"/>
      <c r="E922" s="1044" t="s">
        <v>8137</v>
      </c>
      <c r="F922" s="1045"/>
      <c r="G922" s="1046" t="e">
        <f>C925*C927*C929/1728/B926</f>
        <v>#DIV/0!</v>
      </c>
      <c r="H922" s="1047" t="e">
        <f>VLOOKUP(CONCATENATE(B927,"40H"),frghtnew,8,0)</f>
        <v>#N/A</v>
      </c>
      <c r="I922" s="1048">
        <f>'IMPORT Wksht'!$AE369</f>
        <v>0</v>
      </c>
      <c r="J922" s="1043" t="s">
        <v>8136</v>
      </c>
      <c r="K922" s="1682">
        <f>'IMPORT Wksht'!$F85</f>
        <v>0</v>
      </c>
      <c r="L922" s="1682"/>
      <c r="M922" s="1682"/>
      <c r="N922" s="1044" t="s">
        <v>8137</v>
      </c>
      <c r="O922" s="1045"/>
      <c r="P922" s="1046" t="e">
        <f>L925*L927*L929/1728/K926</f>
        <v>#DIV/0!</v>
      </c>
      <c r="Q922" s="1047" t="e">
        <f>VLOOKUP(CONCATENATE(K927,"40H"),frghtnew,8,0)</f>
        <v>#N/A</v>
      </c>
      <c r="R922" s="1048">
        <f>'IMPORT Wksht'!$AE370</f>
        <v>0</v>
      </c>
      <c r="S922" s="1043" t="s">
        <v>8136</v>
      </c>
      <c r="T922" s="1682">
        <f>'IMPORT Wksht'!$F86</f>
        <v>0</v>
      </c>
      <c r="U922" s="1682"/>
      <c r="V922" s="1682"/>
      <c r="W922" s="1044" t="s">
        <v>8137</v>
      </c>
      <c r="X922" s="1049"/>
      <c r="Y922" s="1050" t="e">
        <f>U925*U927*U929/1728/T926</f>
        <v>#DIV/0!</v>
      </c>
      <c r="Z922" s="1051" t="e">
        <f>VLOOKUP(CONCATENATE(T927,"40H"),frghtnew,8,0)</f>
        <v>#N/A</v>
      </c>
      <c r="AA922" s="1052">
        <f>'IMPORT Wksht'!$AE86</f>
        <v>0</v>
      </c>
    </row>
    <row r="923" spans="1:27">
      <c r="A923" s="1053" t="s">
        <v>8138</v>
      </c>
      <c r="B923" s="1054">
        <f>'IMPORT Wksht'!$D$5</f>
        <v>0</v>
      </c>
      <c r="C923" s="1698">
        <f>'IMPORT Wksht'!$D$6</f>
        <v>0</v>
      </c>
      <c r="D923" s="1698"/>
      <c r="E923" s="1055">
        <f>IFERROR(G922*H922+E925*B928+E925*I922+I923*1/B926,0)</f>
        <v>0</v>
      </c>
      <c r="F923" s="1056"/>
      <c r="G923" s="494" t="s">
        <v>8139</v>
      </c>
      <c r="H923" s="494" t="s">
        <v>8140</v>
      </c>
      <c r="I923" s="1057">
        <v>1.05</v>
      </c>
      <c r="J923" s="1053" t="s">
        <v>8138</v>
      </c>
      <c r="K923" s="1054">
        <f>'IMPORT Wksht'!$D$5</f>
        <v>0</v>
      </c>
      <c r="L923" s="1698">
        <f>'IMPORT Wksht'!$D$6</f>
        <v>0</v>
      </c>
      <c r="M923" s="1698"/>
      <c r="N923" s="1055">
        <f>IFERROR(P922*Q922+N925*K928+N925*R922+R923*1/K926,0)</f>
        <v>0</v>
      </c>
      <c r="O923" s="1056"/>
      <c r="P923" s="494" t="s">
        <v>8139</v>
      </c>
      <c r="Q923" s="494" t="s">
        <v>8140</v>
      </c>
      <c r="R923" s="1057">
        <v>1.05</v>
      </c>
      <c r="S923" s="1053" t="s">
        <v>8138</v>
      </c>
      <c r="T923" s="1054">
        <f>'IMPORT Wksht'!$D$5</f>
        <v>0</v>
      </c>
      <c r="U923" s="1698">
        <f>'IMPORT Wksht'!$D$6</f>
        <v>0</v>
      </c>
      <c r="V923" s="1698"/>
      <c r="W923" s="1055">
        <f>IFERROR(Y922*Z922+W925*T928+W925*AA922+AA923*1/T926,0)</f>
        <v>0</v>
      </c>
      <c r="X923" s="1049"/>
      <c r="Y923" s="1058" t="s">
        <v>8139</v>
      </c>
      <c r="Z923" s="1058" t="s">
        <v>8140</v>
      </c>
      <c r="AA923" s="1059">
        <v>1.05</v>
      </c>
    </row>
    <row r="924" spans="1:27">
      <c r="A924" s="1053" t="s">
        <v>8141</v>
      </c>
      <c r="B924" s="1060">
        <f>'IMPORT Wksht'!$E84</f>
        <v>0</v>
      </c>
      <c r="C924" s="1061" t="s">
        <v>8142</v>
      </c>
      <c r="D924" s="1062" t="s">
        <v>8143</v>
      </c>
      <c r="E924" s="1063">
        <f>'IMPORT Wksht'!$K84</f>
        <v>0</v>
      </c>
      <c r="F924" s="1056"/>
      <c r="G924" s="1064" t="s">
        <v>8144</v>
      </c>
      <c r="H924" s="1064" t="s">
        <v>8145</v>
      </c>
      <c r="I924" s="447"/>
      <c r="J924" s="1053" t="s">
        <v>8141</v>
      </c>
      <c r="K924" s="1060">
        <f>'IMPORT Wksht'!$E85</f>
        <v>0</v>
      </c>
      <c r="L924" s="1061" t="s">
        <v>8142</v>
      </c>
      <c r="M924" s="1062" t="s">
        <v>8143</v>
      </c>
      <c r="N924" s="1063">
        <f>'IMPORT Wksht'!$K85</f>
        <v>0</v>
      </c>
      <c r="O924" s="1056"/>
      <c r="P924" s="1064" t="s">
        <v>8144</v>
      </c>
      <c r="Q924" s="1064" t="s">
        <v>8145</v>
      </c>
      <c r="S924" s="1053" t="s">
        <v>8141</v>
      </c>
      <c r="T924" s="1060">
        <f>'IMPORT Wksht'!$E86</f>
        <v>0</v>
      </c>
      <c r="U924" s="1061" t="s">
        <v>8142</v>
      </c>
      <c r="V924" s="1062" t="s">
        <v>8143</v>
      </c>
      <c r="W924" s="1063">
        <f>'IMPORT Wksht'!$K86</f>
        <v>0</v>
      </c>
      <c r="X924" s="1049"/>
      <c r="Y924" s="1065" t="s">
        <v>8144</v>
      </c>
      <c r="Z924" s="1065" t="s">
        <v>8145</v>
      </c>
      <c r="AA924" s="111"/>
    </row>
    <row r="925" spans="1:27">
      <c r="A925" s="1066" t="s">
        <v>8146</v>
      </c>
      <c r="B925" s="1067">
        <f>'IMPORT Wksht'!$N84</f>
        <v>0</v>
      </c>
      <c r="C925" s="1068">
        <f>'IMPORT Wksht'!$BA84</f>
        <v>0</v>
      </c>
      <c r="D925" s="1062" t="s">
        <v>8147</v>
      </c>
      <c r="E925" s="1069">
        <f>'IMPORT Wksht'!$X84</f>
        <v>0</v>
      </c>
      <c r="F925" s="1056"/>
      <c r="G925" s="1070">
        <f>G926-(E923*(1-(B928+I922)))</f>
        <v>0</v>
      </c>
      <c r="H925" s="1071">
        <f>E925</f>
        <v>0</v>
      </c>
      <c r="I925" s="1072" t="e">
        <f>G922*H922+H925*B928+H925*I922+I923*1/B926</f>
        <v>#DIV/0!</v>
      </c>
      <c r="J925" s="1066" t="s">
        <v>8146</v>
      </c>
      <c r="K925" s="1067">
        <f>'IMPORT Wksht'!$N85</f>
        <v>0</v>
      </c>
      <c r="L925" s="1068">
        <f>'IMPORT Wksht'!$BA85</f>
        <v>0</v>
      </c>
      <c r="M925" s="1062" t="s">
        <v>8147</v>
      </c>
      <c r="N925" s="1069">
        <f>'IMPORT Wksht'!$X85</f>
        <v>0</v>
      </c>
      <c r="O925" s="1056"/>
      <c r="P925" s="1070">
        <f>P926-(N923*(1-(K928+R922)))</f>
        <v>0</v>
      </c>
      <c r="Q925" s="1071">
        <f>N925</f>
        <v>0</v>
      </c>
      <c r="R925" s="1072" t="e">
        <f>P922*Q922+Q925*K928+Q925*R922+R923*1/K926</f>
        <v>#DIV/0!</v>
      </c>
      <c r="S925" s="1066" t="s">
        <v>8146</v>
      </c>
      <c r="T925" s="1067">
        <f>'IMPORT Wksht'!$N86</f>
        <v>0</v>
      </c>
      <c r="U925" s="1068">
        <f>'IMPORT Wksht'!$BA86</f>
        <v>0</v>
      </c>
      <c r="V925" s="1062" t="s">
        <v>8147</v>
      </c>
      <c r="W925" s="1069">
        <f>'IMPORT Wksht'!$X86</f>
        <v>0</v>
      </c>
      <c r="X925" s="1049"/>
      <c r="Y925" s="1073">
        <f>Y926-(W923*(1-(T928+AA922)))</f>
        <v>0</v>
      </c>
      <c r="Z925" s="1074">
        <f>W925</f>
        <v>0</v>
      </c>
      <c r="AA925" s="1075" t="e">
        <f>Y922*Z922+Z925*T928+Z925*AA922+AA923*1/T926</f>
        <v>#DIV/0!</v>
      </c>
    </row>
    <row r="926" spans="1:27">
      <c r="A926" s="1066" t="s">
        <v>8148</v>
      </c>
      <c r="B926" s="1067">
        <f>'IMPORT Wksht'!$O84</f>
        <v>0</v>
      </c>
      <c r="C926" s="1061" t="s">
        <v>8149</v>
      </c>
      <c r="D926" s="1062" t="s">
        <v>8150</v>
      </c>
      <c r="E926" s="1069">
        <f>'IMPORT Wksht'!$AM$84</f>
        <v>0</v>
      </c>
      <c r="F926" s="1056"/>
      <c r="G926" s="1057">
        <f>G927*(1-G929)</f>
        <v>0</v>
      </c>
      <c r="H926" s="1057" t="e">
        <f>H925+I925</f>
        <v>#DIV/0!</v>
      </c>
      <c r="I926" s="1076" t="s">
        <v>8151</v>
      </c>
      <c r="J926" s="1066" t="s">
        <v>8148</v>
      </c>
      <c r="K926" s="1067">
        <f>'IMPORT Wksht'!$O85</f>
        <v>0</v>
      </c>
      <c r="L926" s="1061" t="s">
        <v>8149</v>
      </c>
      <c r="M926" s="1062" t="s">
        <v>8150</v>
      </c>
      <c r="N926" s="1069">
        <f>'IMPORT Wksht'!$AM$85</f>
        <v>0</v>
      </c>
      <c r="O926" s="1056"/>
      <c r="P926" s="1057">
        <f>P927*(1-P929)</f>
        <v>0</v>
      </c>
      <c r="Q926" s="1057" t="e">
        <f>Q925+R925</f>
        <v>#DIV/0!</v>
      </c>
      <c r="R926" s="1076" t="s">
        <v>8151</v>
      </c>
      <c r="S926" s="1066" t="s">
        <v>8148</v>
      </c>
      <c r="T926" s="1067">
        <f>'IMPORT Wksht'!$O86</f>
        <v>0</v>
      </c>
      <c r="U926" s="1061" t="s">
        <v>8149</v>
      </c>
      <c r="V926" s="1062" t="s">
        <v>8150</v>
      </c>
      <c r="W926" s="1069">
        <f>'IMPORT Wksht'!$AM$86</f>
        <v>0</v>
      </c>
      <c r="X926" s="1049"/>
      <c r="Y926" s="1059">
        <f>Y927*(1-Y929)</f>
        <v>0</v>
      </c>
      <c r="Z926" s="1059" t="e">
        <f>Z925+AA925</f>
        <v>#DIV/0!</v>
      </c>
      <c r="AA926" s="1077" t="s">
        <v>8151</v>
      </c>
    </row>
    <row r="927" spans="1:27">
      <c r="A927" s="1053" t="s">
        <v>8152</v>
      </c>
      <c r="B927" s="1078">
        <f>'IMPORT Wksht'!$T84</f>
        <v>0</v>
      </c>
      <c r="C927" s="1068">
        <f>'IMPORT Wksht'!$BB84</f>
        <v>0</v>
      </c>
      <c r="D927" s="1062" t="s">
        <v>8153</v>
      </c>
      <c r="E927" s="1069">
        <f>'IMPORT Wksht'!$AO84</f>
        <v>0</v>
      </c>
      <c r="F927" s="1056"/>
      <c r="G927" s="1071">
        <f>E927</f>
        <v>0</v>
      </c>
      <c r="H927" s="1070" t="e">
        <f>IF(I927="N",ROUND(H926/(1-H929),0)-0.01,ROUNDUP(H926/(1-H929),0)-0.01)</f>
        <v>#DIV/0!</v>
      </c>
      <c r="I927" s="504" t="s">
        <v>1578</v>
      </c>
      <c r="J927" s="1053" t="s">
        <v>8152</v>
      </c>
      <c r="K927" s="1078">
        <f>'IMPORT Wksht'!$T85</f>
        <v>0</v>
      </c>
      <c r="L927" s="1068">
        <f>'IMPORT Wksht'!$BB85</f>
        <v>0</v>
      </c>
      <c r="M927" s="1062" t="s">
        <v>8153</v>
      </c>
      <c r="N927" s="1069">
        <f>'IMPORT Wksht'!$AO85</f>
        <v>0</v>
      </c>
      <c r="O927" s="1056"/>
      <c r="P927" s="1079">
        <f>N927</f>
        <v>0</v>
      </c>
      <c r="Q927" s="1070" t="e">
        <f>IF(R927="N",ROUND(Q926/(1-Q929),0)-0.01,ROUNDUP(Q926/(1-Q929),0)-0.01)</f>
        <v>#DIV/0!</v>
      </c>
      <c r="R927" s="504" t="s">
        <v>1578</v>
      </c>
      <c r="S927" s="1053" t="s">
        <v>8152</v>
      </c>
      <c r="T927" s="1078">
        <f>'IMPORT Wksht'!$T86</f>
        <v>0</v>
      </c>
      <c r="U927" s="1068">
        <f>'IMPORT Wksht'!$BB86</f>
        <v>0</v>
      </c>
      <c r="V927" s="1062" t="s">
        <v>8153</v>
      </c>
      <c r="W927" s="1069">
        <f>'IMPORT Wksht'!$AO86</f>
        <v>0</v>
      </c>
      <c r="X927" s="1049"/>
      <c r="Y927" s="1080">
        <f>W927</f>
        <v>0</v>
      </c>
      <c r="Z927" s="1073" t="e">
        <f>IF(AA927="N",ROUND(Z926/(1-Z929),0)-0.01,ROUNDUP(Z926/(1-Z929),0)-0.01)</f>
        <v>#DIV/0!</v>
      </c>
      <c r="AA927" s="1081" t="s">
        <v>1578</v>
      </c>
    </row>
    <row r="928" spans="1:27">
      <c r="A928" s="1066" t="s">
        <v>8154</v>
      </c>
      <c r="B928" s="1082">
        <f>'IMPORT Wksht'!$AE84</f>
        <v>0</v>
      </c>
      <c r="C928" s="1061" t="s">
        <v>8155</v>
      </c>
      <c r="D928" s="1062" t="s">
        <v>8156</v>
      </c>
      <c r="E928" s="1069">
        <f>'IMPORT Wksht'!$AN84</f>
        <v>0</v>
      </c>
      <c r="F928" s="1056"/>
      <c r="J928" s="1066" t="s">
        <v>8154</v>
      </c>
      <c r="K928" s="1082">
        <f>'IMPORT Wksht'!$AE85</f>
        <v>0</v>
      </c>
      <c r="L928" s="1061" t="s">
        <v>8155</v>
      </c>
      <c r="M928" s="1062" t="s">
        <v>8156</v>
      </c>
      <c r="N928" s="1069">
        <f>'IMPORT Wksht'!$AN85</f>
        <v>0</v>
      </c>
      <c r="O928" s="1056"/>
      <c r="S928" s="1066" t="s">
        <v>8154</v>
      </c>
      <c r="T928" s="1082">
        <f>'IMPORT Wksht'!$AE86</f>
        <v>0</v>
      </c>
      <c r="U928" s="1061" t="s">
        <v>8155</v>
      </c>
      <c r="V928" s="1062" t="s">
        <v>8156</v>
      </c>
      <c r="W928" s="1069">
        <f>'IMPORT Wksht'!$AN86</f>
        <v>0</v>
      </c>
    </row>
    <row r="929" spans="1:27">
      <c r="A929" s="1066" t="s">
        <v>8157</v>
      </c>
      <c r="B929" s="1067">
        <f>'IMPORT Wksht'!$BP84</f>
        <v>0</v>
      </c>
      <c r="C929" s="1068">
        <f>'IMPORT Wksht'!$BC84</f>
        <v>0</v>
      </c>
      <c r="D929" s="1062" t="s">
        <v>8158</v>
      </c>
      <c r="E929" s="1083" t="str">
        <f>IFERROR((E927-E926)/E927,"")</f>
        <v/>
      </c>
      <c r="F929" s="1056"/>
      <c r="G929" s="1084">
        <v>0.62</v>
      </c>
      <c r="H929" s="1084">
        <v>0.62</v>
      </c>
      <c r="I929" s="447"/>
      <c r="J929" s="1066" t="s">
        <v>8157</v>
      </c>
      <c r="K929" s="1067">
        <f>'IMPORT Wksht'!$BP85</f>
        <v>0</v>
      </c>
      <c r="L929" s="1068">
        <f>'IMPORT Wksht'!$BC85</f>
        <v>0</v>
      </c>
      <c r="M929" s="1062" t="s">
        <v>8158</v>
      </c>
      <c r="N929" s="1083" t="str">
        <f>IFERROR((N927-N926)/N927,"")</f>
        <v/>
      </c>
      <c r="O929" s="1056"/>
      <c r="P929" s="1084">
        <v>0.62</v>
      </c>
      <c r="Q929" s="1084">
        <v>0.62</v>
      </c>
      <c r="S929" s="1066" t="s">
        <v>8157</v>
      </c>
      <c r="T929" s="1067">
        <f>'IMPORT Wksht'!$BP86</f>
        <v>0</v>
      </c>
      <c r="U929" s="1068">
        <f>'IMPORT Wksht'!$BC86</f>
        <v>0</v>
      </c>
      <c r="V929" s="1062" t="s">
        <v>8158</v>
      </c>
      <c r="W929" s="1083" t="str">
        <f>IFERROR((W927-W926)/W927,"")</f>
        <v/>
      </c>
      <c r="X929" s="1049"/>
      <c r="Y929" s="1085">
        <v>0.62</v>
      </c>
      <c r="Z929" s="1085">
        <v>0.62</v>
      </c>
      <c r="AA929" s="111"/>
    </row>
    <row r="930" spans="1:27">
      <c r="A930" s="1066" t="s">
        <v>8159</v>
      </c>
      <c r="B930" s="1054">
        <f>'IMPORT Wksht'!$BN84</f>
        <v>0</v>
      </c>
      <c r="C930" s="1054"/>
      <c r="D930" s="1062" t="s">
        <v>8160</v>
      </c>
      <c r="E930" s="1054">
        <f>'IMPORT Wksht'!$BM84</f>
        <v>0</v>
      </c>
      <c r="F930" s="1056"/>
      <c r="G930" s="1086"/>
      <c r="H930" s="537" t="e">
        <f>(H927-H926)/H927</f>
        <v>#DIV/0!</v>
      </c>
      <c r="I930" s="447"/>
      <c r="J930" s="1066" t="s">
        <v>8159</v>
      </c>
      <c r="K930" s="1054">
        <f>'IMPORT Wksht'!$BN85</f>
        <v>0</v>
      </c>
      <c r="L930" s="1054"/>
      <c r="M930" s="1062" t="s">
        <v>8160</v>
      </c>
      <c r="N930" s="1054">
        <f>'IMPORT Wksht'!$BM85</f>
        <v>0</v>
      </c>
      <c r="O930" s="1056"/>
      <c r="P930" s="926"/>
      <c r="Q930" s="537" t="e">
        <f>(Q927-Q926)/Q927</f>
        <v>#DIV/0!</v>
      </c>
      <c r="S930" s="1066" t="s">
        <v>8159</v>
      </c>
      <c r="T930" s="1054">
        <f>'IMPORT Wksht'!$BN86</f>
        <v>0</v>
      </c>
      <c r="U930" s="1054"/>
      <c r="V930" s="1062" t="s">
        <v>8160</v>
      </c>
      <c r="W930" s="1054">
        <f>'IMPORT Wksht'!$BM86</f>
        <v>0</v>
      </c>
      <c r="X930" s="1049"/>
      <c r="Y930" s="1087"/>
      <c r="Z930" s="1088" t="e">
        <f>(Z927-Z926)/Z927</f>
        <v>#DIV/0!</v>
      </c>
      <c r="AA930" s="111"/>
    </row>
    <row r="931" spans="1:27">
      <c r="A931" s="1695" t="s">
        <v>8161</v>
      </c>
      <c r="B931" s="1696"/>
      <c r="C931" s="1696"/>
      <c r="D931" s="1696"/>
      <c r="E931" s="1697"/>
      <c r="F931" s="1056"/>
      <c r="G931" s="1050"/>
      <c r="H931" s="1050"/>
      <c r="I931" s="1050"/>
      <c r="J931" s="1695" t="s">
        <v>8161</v>
      </c>
      <c r="K931" s="1696"/>
      <c r="L931" s="1696"/>
      <c r="M931" s="1696"/>
      <c r="N931" s="1697"/>
      <c r="O931" s="1056"/>
      <c r="P931" s="1050"/>
      <c r="Q931" s="1050"/>
      <c r="R931" s="1050"/>
      <c r="S931" s="1695" t="s">
        <v>8161</v>
      </c>
      <c r="T931" s="1696"/>
      <c r="U931" s="1696"/>
      <c r="V931" s="1696"/>
      <c r="W931" s="1697"/>
      <c r="X931" s="111"/>
    </row>
    <row r="932" spans="1:27">
      <c r="A932" s="1679" t="s">
        <v>8162</v>
      </c>
      <c r="B932" s="1680"/>
      <c r="C932" s="1680"/>
      <c r="D932" s="1680"/>
      <c r="E932" s="1681"/>
      <c r="F932" s="1089"/>
      <c r="G932" s="1090"/>
      <c r="H932" s="1090"/>
      <c r="I932" s="1090"/>
      <c r="J932" s="1679" t="s">
        <v>8162</v>
      </c>
      <c r="K932" s="1680"/>
      <c r="L932" s="1680"/>
      <c r="M932" s="1680"/>
      <c r="N932" s="1681"/>
      <c r="O932" s="1089"/>
      <c r="P932" s="1090"/>
      <c r="Q932" s="1090"/>
      <c r="R932" s="1090"/>
      <c r="S932" s="1679" t="s">
        <v>8162</v>
      </c>
      <c r="T932" s="1680"/>
      <c r="U932" s="1680"/>
      <c r="V932" s="1680"/>
      <c r="W932" s="1681"/>
      <c r="X932" s="111"/>
    </row>
    <row r="933" spans="1:27">
      <c r="A933" s="1091" t="str">
        <f>CONCATENATE("Line ",'IMPORT Wksht'!$A$84)</f>
        <v>Line 70</v>
      </c>
      <c r="B933" s="111"/>
      <c r="C933" s="111"/>
      <c r="D933" s="111"/>
      <c r="E933" s="111"/>
      <c r="F933" s="1092"/>
      <c r="G933" s="1093"/>
      <c r="H933" s="1050"/>
      <c r="I933" s="1050"/>
      <c r="J933" s="1091" t="str">
        <f>CONCATENATE("Line ",'IMPORT Wksht'!$A$85)</f>
        <v>Line 71</v>
      </c>
      <c r="K933" s="111"/>
      <c r="L933" s="111"/>
      <c r="M933" s="111"/>
      <c r="N933" s="111"/>
      <c r="O933" s="1092"/>
      <c r="P933" s="1093"/>
      <c r="Q933" s="1050"/>
      <c r="R933" s="1050"/>
      <c r="S933" s="1091" t="str">
        <f>CONCATENATE("Line ",'IMPORT Wksht'!$A$86)</f>
        <v>Line 72</v>
      </c>
      <c r="T933" s="111"/>
      <c r="U933" s="111"/>
      <c r="V933" s="111"/>
      <c r="W933" s="288"/>
      <c r="X933" s="111"/>
    </row>
    <row r="934" spans="1:27">
      <c r="A934" s="1091"/>
      <c r="B934" s="111"/>
      <c r="C934" s="111"/>
      <c r="D934" s="111"/>
      <c r="E934" s="111"/>
      <c r="F934" s="1092"/>
      <c r="G934" s="1093"/>
      <c r="H934" s="1050"/>
      <c r="I934" s="1050"/>
      <c r="J934" s="1091"/>
      <c r="K934" s="111"/>
      <c r="L934" s="111"/>
      <c r="M934" s="111"/>
      <c r="N934" s="111"/>
      <c r="O934" s="1092"/>
      <c r="P934" s="1093"/>
      <c r="Q934" s="1050"/>
      <c r="R934" s="1050"/>
      <c r="S934" s="1091"/>
      <c r="T934" s="111"/>
      <c r="U934" s="111"/>
      <c r="V934" s="111"/>
      <c r="W934" s="288"/>
      <c r="X934" s="111"/>
    </row>
    <row r="935" spans="1:27">
      <c r="A935" s="1091"/>
      <c r="B935" s="111"/>
      <c r="C935" s="111"/>
      <c r="D935" s="111"/>
      <c r="E935" s="111"/>
      <c r="F935" s="1092"/>
      <c r="G935" s="1093"/>
      <c r="H935" s="1050"/>
      <c r="I935" s="1050"/>
      <c r="J935" s="1091"/>
      <c r="K935" s="111"/>
      <c r="L935" s="111"/>
      <c r="M935" s="111"/>
      <c r="N935" s="111"/>
      <c r="O935" s="1092"/>
      <c r="P935" s="1093"/>
      <c r="Q935" s="1050"/>
      <c r="R935" s="1050"/>
      <c r="S935" s="1091"/>
      <c r="T935" s="111"/>
      <c r="U935" s="111"/>
      <c r="V935" s="111"/>
      <c r="W935" s="288"/>
      <c r="X935" s="111"/>
    </row>
    <row r="936" spans="1:27">
      <c r="A936" s="1091"/>
      <c r="B936" s="111"/>
      <c r="C936" s="111"/>
      <c r="D936" s="111"/>
      <c r="E936" s="111"/>
      <c r="F936" s="1092"/>
      <c r="G936" s="1093"/>
      <c r="H936" s="1050"/>
      <c r="I936" s="1050"/>
      <c r="J936" s="1091"/>
      <c r="K936" s="111"/>
      <c r="L936" s="111"/>
      <c r="M936" s="111"/>
      <c r="N936" s="111"/>
      <c r="O936" s="1092"/>
      <c r="P936" s="1093"/>
      <c r="Q936" s="1050"/>
      <c r="R936" s="1050"/>
      <c r="S936" s="1091"/>
      <c r="T936" s="111"/>
      <c r="U936" s="111"/>
      <c r="V936" s="111"/>
      <c r="W936" s="288"/>
      <c r="X936" s="111"/>
    </row>
    <row r="937" spans="1:27">
      <c r="A937" s="1091"/>
      <c r="B937" s="111"/>
      <c r="C937" s="111"/>
      <c r="D937" s="111"/>
      <c r="E937" s="111"/>
      <c r="F937" s="1092"/>
      <c r="G937" s="1093"/>
      <c r="H937" s="1050"/>
      <c r="I937" s="1050"/>
      <c r="J937" s="1091"/>
      <c r="K937" s="111"/>
      <c r="L937" s="111"/>
      <c r="M937" s="111"/>
      <c r="N937" s="111"/>
      <c r="O937" s="1092"/>
      <c r="P937" s="1093"/>
      <c r="Q937" s="1050"/>
      <c r="R937" s="1050"/>
      <c r="S937" s="1091"/>
      <c r="T937" s="111"/>
      <c r="U937" s="111"/>
      <c r="V937" s="111"/>
      <c r="W937" s="288"/>
      <c r="X937" s="111"/>
    </row>
    <row r="938" spans="1:27">
      <c r="A938" s="1091"/>
      <c r="B938" s="111"/>
      <c r="C938" s="111"/>
      <c r="D938" s="111"/>
      <c r="E938" s="111"/>
      <c r="F938" s="1092"/>
      <c r="G938" s="1093"/>
      <c r="H938" s="1050"/>
      <c r="I938" s="1050"/>
      <c r="J938" s="1091"/>
      <c r="K938" s="111"/>
      <c r="L938" s="111"/>
      <c r="M938" s="111"/>
      <c r="N938" s="111"/>
      <c r="O938" s="1092"/>
      <c r="P938" s="1093"/>
      <c r="Q938" s="1050"/>
      <c r="R938" s="1050"/>
      <c r="S938" s="1091"/>
      <c r="T938" s="111"/>
      <c r="U938" s="111"/>
      <c r="V938" s="111"/>
      <c r="W938" s="288"/>
      <c r="X938" s="111"/>
    </row>
    <row r="939" spans="1:27">
      <c r="A939" s="1091"/>
      <c r="B939" s="111"/>
      <c r="C939" s="111"/>
      <c r="D939" s="111"/>
      <c r="E939" s="111"/>
      <c r="F939" s="1092"/>
      <c r="G939" s="1093"/>
      <c r="H939" s="1050"/>
      <c r="I939" s="1050"/>
      <c r="J939" s="1091"/>
      <c r="K939" s="111"/>
      <c r="L939" s="111"/>
      <c r="M939" s="111"/>
      <c r="N939" s="111"/>
      <c r="O939" s="1092"/>
      <c r="P939" s="1093"/>
      <c r="Q939" s="1050"/>
      <c r="R939" s="1050"/>
      <c r="S939" s="1091"/>
      <c r="T939" s="111"/>
      <c r="U939" s="111"/>
      <c r="V939" s="111"/>
      <c r="W939" s="288"/>
      <c r="X939" s="111"/>
    </row>
    <row r="940" spans="1:27">
      <c r="A940" s="1091"/>
      <c r="B940" s="111"/>
      <c r="C940" s="111"/>
      <c r="D940" s="111"/>
      <c r="E940" s="111"/>
      <c r="F940" s="1092"/>
      <c r="G940" s="1093"/>
      <c r="H940" s="1050"/>
      <c r="I940" s="1050"/>
      <c r="J940" s="1091"/>
      <c r="K940" s="111"/>
      <c r="L940" s="111"/>
      <c r="M940" s="111"/>
      <c r="N940" s="111"/>
      <c r="O940" s="1092"/>
      <c r="P940" s="1093"/>
      <c r="Q940" s="1050"/>
      <c r="R940" s="1050"/>
      <c r="S940" s="1091"/>
      <c r="T940" s="111"/>
      <c r="U940" s="111"/>
      <c r="V940" s="111"/>
      <c r="W940" s="288"/>
      <c r="X940" s="111"/>
    </row>
    <row r="941" spans="1:27">
      <c r="A941" s="1091"/>
      <c r="B941" s="111"/>
      <c r="C941" s="111"/>
      <c r="D941" s="111"/>
      <c r="E941" s="111"/>
      <c r="F941" s="1092"/>
      <c r="G941" s="1093"/>
      <c r="H941" s="1050"/>
      <c r="I941" s="1050"/>
      <c r="J941" s="1091"/>
      <c r="K941" s="111"/>
      <c r="L941" s="111"/>
      <c r="M941" s="111"/>
      <c r="N941" s="111"/>
      <c r="O941" s="1092"/>
      <c r="P941" s="1093"/>
      <c r="Q941" s="1050"/>
      <c r="R941" s="1050"/>
      <c r="S941" s="1091"/>
      <c r="T941" s="111"/>
      <c r="U941" s="111"/>
      <c r="V941" s="111"/>
      <c r="W941" s="288"/>
      <c r="X941" s="111"/>
    </row>
    <row r="942" spans="1:27">
      <c r="A942" s="1091"/>
      <c r="B942" s="111"/>
      <c r="C942" s="111"/>
      <c r="D942" s="111"/>
      <c r="E942" s="111"/>
      <c r="F942" s="1092"/>
      <c r="G942" s="1093"/>
      <c r="H942" s="1050"/>
      <c r="I942" s="1050"/>
      <c r="J942" s="1091"/>
      <c r="K942" s="111"/>
      <c r="L942" s="111"/>
      <c r="M942" s="111"/>
      <c r="N942" s="111"/>
      <c r="O942" s="1092"/>
      <c r="P942" s="1093"/>
      <c r="Q942" s="1050"/>
      <c r="R942" s="1050"/>
      <c r="S942" s="1091"/>
      <c r="T942" s="111"/>
      <c r="U942" s="111"/>
      <c r="V942" s="111"/>
      <c r="W942" s="288"/>
      <c r="X942" s="111"/>
    </row>
    <row r="943" spans="1:27">
      <c r="A943" s="1091"/>
      <c r="B943" s="111"/>
      <c r="C943" s="111"/>
      <c r="D943" s="111"/>
      <c r="E943" s="111"/>
      <c r="F943" s="1092"/>
      <c r="G943" s="1093"/>
      <c r="H943" s="1050"/>
      <c r="I943" s="1050"/>
      <c r="J943" s="1091"/>
      <c r="K943" s="111"/>
      <c r="L943" s="111"/>
      <c r="M943" s="111"/>
      <c r="N943" s="111"/>
      <c r="O943" s="1092"/>
      <c r="P943" s="1093"/>
      <c r="Q943" s="1050"/>
      <c r="R943" s="1050"/>
      <c r="S943" s="1091"/>
      <c r="T943" s="111"/>
      <c r="U943" s="111"/>
      <c r="V943" s="111"/>
      <c r="W943" s="288"/>
      <c r="X943" s="111"/>
    </row>
    <row r="944" spans="1:27">
      <c r="A944" s="1091"/>
      <c r="B944" s="111"/>
      <c r="C944" s="111"/>
      <c r="D944" s="111"/>
      <c r="E944" s="111"/>
      <c r="F944" s="1092"/>
      <c r="G944" s="1093"/>
      <c r="H944" s="1050"/>
      <c r="I944" s="1050"/>
      <c r="J944" s="1091"/>
      <c r="K944" s="111"/>
      <c r="L944" s="111"/>
      <c r="M944" s="111"/>
      <c r="N944" s="111"/>
      <c r="O944" s="1092"/>
      <c r="P944" s="1093"/>
      <c r="Q944" s="1050"/>
      <c r="R944" s="1050"/>
      <c r="S944" s="1091"/>
      <c r="T944" s="111"/>
      <c r="U944" s="111"/>
      <c r="V944" s="111"/>
      <c r="W944" s="288"/>
      <c r="X944" s="111"/>
    </row>
    <row r="945" spans="1:24">
      <c r="A945" s="1091"/>
      <c r="B945" s="111"/>
      <c r="C945" s="111"/>
      <c r="D945" s="111"/>
      <c r="E945" s="111"/>
      <c r="F945" s="1092"/>
      <c r="G945" s="1093"/>
      <c r="H945" s="1050"/>
      <c r="I945" s="1050"/>
      <c r="J945" s="1091"/>
      <c r="K945" s="111"/>
      <c r="L945" s="111"/>
      <c r="M945" s="111"/>
      <c r="N945" s="111"/>
      <c r="O945" s="1092"/>
      <c r="P945" s="1093"/>
      <c r="Q945" s="1050"/>
      <c r="R945" s="1050"/>
      <c r="S945" s="1091"/>
      <c r="T945" s="111"/>
      <c r="U945" s="111"/>
      <c r="V945" s="111"/>
      <c r="W945" s="288"/>
      <c r="X945" s="111"/>
    </row>
    <row r="946" spans="1:24">
      <c r="A946" s="1091"/>
      <c r="B946" s="111"/>
      <c r="C946" s="111"/>
      <c r="D946" s="111"/>
      <c r="E946" s="111"/>
      <c r="F946" s="1092"/>
      <c r="G946" s="1093"/>
      <c r="H946" s="1050"/>
      <c r="I946" s="1050"/>
      <c r="J946" s="1091"/>
      <c r="K946" s="111"/>
      <c r="L946" s="111"/>
      <c r="M946" s="111"/>
      <c r="N946" s="111"/>
      <c r="O946" s="1092"/>
      <c r="P946" s="1093"/>
      <c r="Q946" s="1050"/>
      <c r="R946" s="1050"/>
      <c r="S946" s="1091"/>
      <c r="T946" s="111"/>
      <c r="U946" s="111"/>
      <c r="V946" s="111"/>
      <c r="W946" s="288"/>
      <c r="X946" s="111"/>
    </row>
    <row r="947" spans="1:24">
      <c r="A947" s="1091"/>
      <c r="B947" s="111"/>
      <c r="C947" s="111"/>
      <c r="D947" s="111"/>
      <c r="E947" s="111"/>
      <c r="F947" s="1092"/>
      <c r="G947" s="1093"/>
      <c r="H947" s="1050"/>
      <c r="I947" s="1050"/>
      <c r="J947" s="1091"/>
      <c r="K947" s="111"/>
      <c r="L947" s="111"/>
      <c r="M947" s="111"/>
      <c r="N947" s="111"/>
      <c r="O947" s="1092"/>
      <c r="P947" s="1093"/>
      <c r="Q947" s="1050"/>
      <c r="R947" s="1050"/>
      <c r="S947" s="1091"/>
      <c r="T947" s="111"/>
      <c r="U947" s="111"/>
      <c r="V947" s="111"/>
      <c r="W947" s="288"/>
      <c r="X947" s="111"/>
    </row>
    <row r="948" spans="1:24">
      <c r="A948" s="1091"/>
      <c r="B948" s="111"/>
      <c r="C948" s="111"/>
      <c r="D948" s="111"/>
      <c r="E948" s="111"/>
      <c r="F948" s="1092"/>
      <c r="G948" s="1093"/>
      <c r="H948" s="1050"/>
      <c r="I948" s="1050"/>
      <c r="J948" s="1091"/>
      <c r="K948" s="111"/>
      <c r="L948" s="111"/>
      <c r="M948" s="111"/>
      <c r="N948" s="111"/>
      <c r="O948" s="1092"/>
      <c r="P948" s="1093"/>
      <c r="Q948" s="1050"/>
      <c r="R948" s="1050"/>
      <c r="S948" s="1091"/>
      <c r="T948" s="111"/>
      <c r="U948" s="111"/>
      <c r="V948" s="111"/>
      <c r="W948" s="288"/>
      <c r="X948" s="111"/>
    </row>
    <row r="949" spans="1:24">
      <c r="A949" s="1091"/>
      <c r="B949" s="111"/>
      <c r="C949" s="111"/>
      <c r="D949" s="111"/>
      <c r="E949" s="111"/>
      <c r="F949" s="1092"/>
      <c r="G949" s="1093"/>
      <c r="H949" s="1050"/>
      <c r="I949" s="1050"/>
      <c r="J949" s="1091"/>
      <c r="K949" s="111"/>
      <c r="L949" s="111"/>
      <c r="M949" s="111"/>
      <c r="N949" s="111"/>
      <c r="O949" s="1092"/>
      <c r="P949" s="1093"/>
      <c r="Q949" s="1050"/>
      <c r="R949" s="1050"/>
      <c r="S949" s="1091"/>
      <c r="T949" s="111"/>
      <c r="U949" s="111"/>
      <c r="V949" s="111"/>
      <c r="W949" s="288"/>
      <c r="X949" s="111"/>
    </row>
    <row r="950" spans="1:24">
      <c r="A950" s="1091"/>
      <c r="B950" s="111"/>
      <c r="C950" s="111"/>
      <c r="D950" s="111"/>
      <c r="E950" s="111"/>
      <c r="F950" s="1092"/>
      <c r="G950" s="1093"/>
      <c r="H950" s="1050"/>
      <c r="I950" s="1050"/>
      <c r="J950" s="1091"/>
      <c r="K950" s="111"/>
      <c r="L950" s="111"/>
      <c r="M950" s="111"/>
      <c r="N950" s="111"/>
      <c r="O950" s="1092"/>
      <c r="P950" s="1093"/>
      <c r="Q950" s="1050"/>
      <c r="R950" s="1050"/>
      <c r="S950" s="1091"/>
      <c r="T950" s="111"/>
      <c r="U950" s="111"/>
      <c r="V950" s="111"/>
      <c r="W950" s="288"/>
      <c r="X950" s="111"/>
    </row>
    <row r="951" spans="1:24">
      <c r="A951" s="1091"/>
      <c r="B951" s="111"/>
      <c r="C951" s="111"/>
      <c r="D951" s="111"/>
      <c r="E951" s="111"/>
      <c r="F951" s="1092"/>
      <c r="G951" s="1093"/>
      <c r="H951" s="1050"/>
      <c r="I951" s="1050"/>
      <c r="J951" s="1091"/>
      <c r="K951" s="111"/>
      <c r="L951" s="111"/>
      <c r="M951" s="111"/>
      <c r="N951" s="111"/>
      <c r="O951" s="1092"/>
      <c r="P951" s="1093"/>
      <c r="Q951" s="1050"/>
      <c r="R951" s="1050"/>
      <c r="S951" s="1091"/>
      <c r="T951" s="111"/>
      <c r="U951" s="111"/>
      <c r="V951" s="111"/>
      <c r="W951" s="288"/>
      <c r="X951" s="111"/>
    </row>
    <row r="952" spans="1:24">
      <c r="A952" s="1091"/>
      <c r="B952" s="111"/>
      <c r="C952" s="111"/>
      <c r="D952" s="111"/>
      <c r="E952" s="111"/>
      <c r="F952" s="1092"/>
      <c r="G952" s="1093"/>
      <c r="H952" s="1050"/>
      <c r="I952" s="1050"/>
      <c r="J952" s="1091"/>
      <c r="K952" s="111"/>
      <c r="L952" s="111"/>
      <c r="M952" s="111"/>
      <c r="N952" s="111"/>
      <c r="O952" s="1092"/>
      <c r="P952" s="1093"/>
      <c r="Q952" s="1050"/>
      <c r="R952" s="1050"/>
      <c r="S952" s="1091"/>
      <c r="T952" s="111"/>
      <c r="U952" s="111"/>
      <c r="V952" s="111"/>
      <c r="W952" s="288"/>
      <c r="X952" s="111"/>
    </row>
    <row r="953" spans="1:24">
      <c r="A953" s="1091"/>
      <c r="B953" s="111"/>
      <c r="C953" s="111"/>
      <c r="D953" s="111"/>
      <c r="E953" s="111"/>
      <c r="F953" s="1092"/>
      <c r="G953" s="1093"/>
      <c r="H953" s="1050"/>
      <c r="I953" s="1050"/>
      <c r="J953" s="1091"/>
      <c r="K953" s="111"/>
      <c r="L953" s="111"/>
      <c r="M953" s="111"/>
      <c r="N953" s="111"/>
      <c r="O953" s="1092"/>
      <c r="P953" s="1093"/>
      <c r="Q953" s="1050"/>
      <c r="R953" s="1050"/>
      <c r="S953" s="1091"/>
      <c r="T953" s="111"/>
      <c r="U953" s="111"/>
      <c r="V953" s="111"/>
      <c r="W953" s="288"/>
      <c r="X953" s="111"/>
    </row>
    <row r="954" spans="1:24">
      <c r="A954" s="1091"/>
      <c r="B954" s="111"/>
      <c r="C954" s="111"/>
      <c r="D954" s="111"/>
      <c r="E954" s="111"/>
      <c r="F954" s="1094"/>
      <c r="G954" s="1093"/>
      <c r="H954" s="1050"/>
      <c r="I954" s="1050"/>
      <c r="J954" s="1091"/>
      <c r="K954" s="111"/>
      <c r="L954" s="111"/>
      <c r="M954" s="111"/>
      <c r="N954" s="111"/>
      <c r="O954" s="1094"/>
      <c r="P954" s="1093"/>
      <c r="Q954" s="1050"/>
      <c r="R954" s="1050"/>
      <c r="S954" s="1091"/>
      <c r="T954" s="111"/>
      <c r="U954" s="111"/>
      <c r="V954" s="111"/>
      <c r="W954" s="288"/>
      <c r="X954" s="111"/>
    </row>
    <row r="955" spans="1:24">
      <c r="A955" s="1091"/>
      <c r="B955" s="111"/>
      <c r="C955" s="111"/>
      <c r="D955" s="111"/>
      <c r="E955" s="111"/>
      <c r="F955" s="1095"/>
      <c r="G955" s="1050"/>
      <c r="H955" s="1050"/>
      <c r="I955" s="1050"/>
      <c r="J955" s="1091"/>
      <c r="K955" s="111"/>
      <c r="L955" s="111"/>
      <c r="M955" s="111"/>
      <c r="N955" s="111"/>
      <c r="O955" s="1095"/>
      <c r="P955" s="1050"/>
      <c r="Q955" s="1050"/>
      <c r="R955" s="1050"/>
      <c r="S955" s="1091"/>
      <c r="T955" s="111"/>
      <c r="U955" s="111"/>
      <c r="V955" s="111"/>
      <c r="W955" s="288"/>
      <c r="X955" s="111"/>
    </row>
    <row r="956" spans="1:24">
      <c r="A956" s="1689" t="s">
        <v>8163</v>
      </c>
      <c r="B956" s="1690"/>
      <c r="C956" s="1690"/>
      <c r="D956" s="1690"/>
      <c r="E956" s="1691"/>
      <c r="F956" s="1095"/>
      <c r="G956" s="1050"/>
      <c r="H956" s="1050"/>
      <c r="I956" s="1050"/>
      <c r="J956" s="1689" t="s">
        <v>8163</v>
      </c>
      <c r="K956" s="1690"/>
      <c r="L956" s="1690"/>
      <c r="M956" s="1690"/>
      <c r="N956" s="1691"/>
      <c r="O956" s="1095"/>
      <c r="P956" s="1050"/>
      <c r="Q956" s="1050"/>
      <c r="R956" s="1050"/>
      <c r="S956" s="1689" t="s">
        <v>8163</v>
      </c>
      <c r="T956" s="1690"/>
      <c r="U956" s="1690"/>
      <c r="V956" s="1690"/>
      <c r="W956" s="1691"/>
      <c r="X956" s="111"/>
    </row>
    <row r="957" spans="1:24">
      <c r="A957" s="1692"/>
      <c r="B957" s="1693"/>
      <c r="C957" s="1693"/>
      <c r="D957" s="1693"/>
      <c r="E957" s="1694"/>
      <c r="F957" s="1095"/>
      <c r="G957" s="1050"/>
      <c r="H957" s="1050"/>
      <c r="I957" s="1050"/>
      <c r="J957" s="1692"/>
      <c r="K957" s="1693"/>
      <c r="L957" s="1693"/>
      <c r="M957" s="1693"/>
      <c r="N957" s="1694"/>
      <c r="O957" s="1095"/>
      <c r="P957" s="1050"/>
      <c r="Q957" s="1050"/>
      <c r="R957" s="1050"/>
      <c r="S957" s="1692"/>
      <c r="T957" s="1693"/>
      <c r="U957" s="1693"/>
      <c r="V957" s="1693"/>
      <c r="W957" s="1694"/>
      <c r="X957" s="111"/>
    </row>
    <row r="958" spans="1:24">
      <c r="A958" s="1683"/>
      <c r="B958" s="1684"/>
      <c r="C958" s="1684"/>
      <c r="D958" s="1684"/>
      <c r="E958" s="1685"/>
      <c r="F958" s="1095"/>
      <c r="G958" s="1050"/>
      <c r="H958" s="1050"/>
      <c r="I958" s="1050"/>
      <c r="J958" s="1683"/>
      <c r="K958" s="1684"/>
      <c r="L958" s="1684"/>
      <c r="M958" s="1684"/>
      <c r="N958" s="1685"/>
      <c r="O958" s="1095"/>
      <c r="P958" s="1050"/>
      <c r="Q958" s="1050"/>
      <c r="R958" s="1050"/>
      <c r="S958" s="1683"/>
      <c r="T958" s="1684"/>
      <c r="U958" s="1684"/>
      <c r="V958" s="1684"/>
      <c r="W958" s="1685"/>
      <c r="X958" s="111"/>
    </row>
    <row r="959" spans="1:24">
      <c r="A959" s="1683"/>
      <c r="B959" s="1684"/>
      <c r="C959" s="1684"/>
      <c r="D959" s="1684"/>
      <c r="E959" s="1685"/>
      <c r="F959" s="1095"/>
      <c r="G959" s="1050"/>
      <c r="H959" s="1050"/>
      <c r="I959" s="1050"/>
      <c r="J959" s="1683"/>
      <c r="K959" s="1684"/>
      <c r="L959" s="1684"/>
      <c r="M959" s="1684"/>
      <c r="N959" s="1685"/>
      <c r="O959" s="1095"/>
      <c r="P959" s="1050"/>
      <c r="Q959" s="1050"/>
      <c r="R959" s="1050"/>
      <c r="S959" s="1683"/>
      <c r="T959" s="1684"/>
      <c r="U959" s="1684"/>
      <c r="V959" s="1684"/>
      <c r="W959" s="1685"/>
      <c r="X959" s="111"/>
    </row>
    <row r="960" spans="1:24">
      <c r="A960" s="1686"/>
      <c r="B960" s="1687"/>
      <c r="C960" s="1687"/>
      <c r="D960" s="1687"/>
      <c r="E960" s="1688"/>
      <c r="F960" s="1095"/>
      <c r="G960" s="1050"/>
      <c r="H960" s="1050"/>
      <c r="I960" s="1050"/>
      <c r="J960" s="1686"/>
      <c r="K960" s="1687"/>
      <c r="L960" s="1687"/>
      <c r="M960" s="1687"/>
      <c r="N960" s="1688"/>
      <c r="O960" s="1095"/>
      <c r="P960" s="1050"/>
      <c r="Q960" s="1050"/>
      <c r="R960" s="1050"/>
      <c r="S960" s="1686"/>
      <c r="T960" s="1687"/>
      <c r="U960" s="1687"/>
      <c r="V960" s="1687"/>
      <c r="W960" s="1688"/>
      <c r="X960" s="111"/>
    </row>
    <row r="961" spans="1:27">
      <c r="X961" s="111"/>
    </row>
    <row r="962" spans="1:27">
      <c r="A962" s="1043" t="s">
        <v>8136</v>
      </c>
      <c r="B962" s="1682">
        <f>'IMPORT Wksht'!$F87</f>
        <v>0</v>
      </c>
      <c r="C962" s="1682"/>
      <c r="D962" s="1682"/>
      <c r="E962" s="1044" t="s">
        <v>8137</v>
      </c>
      <c r="F962" s="1045"/>
      <c r="G962" s="1046" t="e">
        <f>C965*C967*C969/1728/B966</f>
        <v>#DIV/0!</v>
      </c>
      <c r="H962" s="1047" t="e">
        <f>VLOOKUP(CONCATENATE(B967,"40H"),frghtnew,8,0)</f>
        <v>#N/A</v>
      </c>
      <c r="I962" s="1048">
        <f>'IMPORT Wksht'!$AE409</f>
        <v>0</v>
      </c>
      <c r="J962" s="1043" t="s">
        <v>8136</v>
      </c>
      <c r="K962" s="1682">
        <f>'IMPORT Wksht'!$F88</f>
        <v>0</v>
      </c>
      <c r="L962" s="1682"/>
      <c r="M962" s="1682"/>
      <c r="N962" s="1044" t="s">
        <v>8137</v>
      </c>
      <c r="O962" s="1045"/>
      <c r="P962" s="1046" t="e">
        <f>L965*L967*L969/1728/K966</f>
        <v>#DIV/0!</v>
      </c>
      <c r="Q962" s="1047" t="e">
        <f>VLOOKUP(CONCATENATE(K967,"40H"),frghtnew,8,0)</f>
        <v>#N/A</v>
      </c>
      <c r="R962" s="1048">
        <f>'IMPORT Wksht'!$AE410</f>
        <v>0</v>
      </c>
      <c r="S962" s="1043" t="s">
        <v>8136</v>
      </c>
      <c r="T962" s="1682">
        <f>'IMPORT Wksht'!$F89</f>
        <v>0</v>
      </c>
      <c r="U962" s="1682"/>
      <c r="V962" s="1682"/>
      <c r="W962" s="1044" t="s">
        <v>8137</v>
      </c>
      <c r="X962" s="1049"/>
      <c r="Y962" s="1050" t="e">
        <f>U965*U967*U969/1728/T966</f>
        <v>#DIV/0!</v>
      </c>
      <c r="Z962" s="1051" t="e">
        <f>VLOOKUP(CONCATENATE(T967,"40H"),frghtnew,8,0)</f>
        <v>#N/A</v>
      </c>
      <c r="AA962" s="1052">
        <f>'IMPORT Wksht'!$AE89</f>
        <v>0</v>
      </c>
    </row>
    <row r="963" spans="1:27">
      <c r="A963" s="1053" t="s">
        <v>8138</v>
      </c>
      <c r="B963" s="1054">
        <f>'IMPORT Wksht'!$D$5</f>
        <v>0</v>
      </c>
      <c r="C963" s="1698">
        <f>'IMPORT Wksht'!$D$6</f>
        <v>0</v>
      </c>
      <c r="D963" s="1698"/>
      <c r="E963" s="1055">
        <f>IFERROR(G962*H962+E965*B968+E965*I962+I963*1/B966,0)</f>
        <v>0</v>
      </c>
      <c r="F963" s="1056"/>
      <c r="G963" s="494" t="s">
        <v>8139</v>
      </c>
      <c r="H963" s="494" t="s">
        <v>8140</v>
      </c>
      <c r="I963" s="1057">
        <v>1.05</v>
      </c>
      <c r="J963" s="1053" t="s">
        <v>8138</v>
      </c>
      <c r="K963" s="1054">
        <f>'IMPORT Wksht'!$D$5</f>
        <v>0</v>
      </c>
      <c r="L963" s="1698">
        <f>'IMPORT Wksht'!$D$6</f>
        <v>0</v>
      </c>
      <c r="M963" s="1698"/>
      <c r="N963" s="1055">
        <f>IFERROR(P962*Q962+N965*K968+N965*R962+R963*1/K966,0)</f>
        <v>0</v>
      </c>
      <c r="O963" s="1056"/>
      <c r="P963" s="494" t="s">
        <v>8139</v>
      </c>
      <c r="Q963" s="494" t="s">
        <v>8140</v>
      </c>
      <c r="R963" s="1057">
        <v>1.05</v>
      </c>
      <c r="S963" s="1053" t="s">
        <v>8138</v>
      </c>
      <c r="T963" s="1054">
        <f>'IMPORT Wksht'!$D$5</f>
        <v>0</v>
      </c>
      <c r="U963" s="1698">
        <f>'IMPORT Wksht'!$D$6</f>
        <v>0</v>
      </c>
      <c r="V963" s="1698"/>
      <c r="W963" s="1055">
        <f>IFERROR(Y962*Z962+W965*T968+W965*AA962+AA963*1/T966,0)</f>
        <v>0</v>
      </c>
      <c r="X963" s="1049"/>
      <c r="Y963" s="1058" t="s">
        <v>8139</v>
      </c>
      <c r="Z963" s="1058" t="s">
        <v>8140</v>
      </c>
      <c r="AA963" s="1059">
        <v>1.05</v>
      </c>
    </row>
    <row r="964" spans="1:27">
      <c r="A964" s="1053" t="s">
        <v>8141</v>
      </c>
      <c r="B964" s="1060">
        <f>'IMPORT Wksht'!$E87</f>
        <v>0</v>
      </c>
      <c r="C964" s="1061" t="s">
        <v>8142</v>
      </c>
      <c r="D964" s="1062" t="s">
        <v>8143</v>
      </c>
      <c r="E964" s="1063">
        <f>'IMPORT Wksht'!$K87</f>
        <v>0</v>
      </c>
      <c r="F964" s="1056"/>
      <c r="G964" s="1064" t="s">
        <v>8144</v>
      </c>
      <c r="H964" s="1064" t="s">
        <v>8145</v>
      </c>
      <c r="I964" s="447"/>
      <c r="J964" s="1053" t="s">
        <v>8141</v>
      </c>
      <c r="K964" s="1060">
        <f>'IMPORT Wksht'!$E88</f>
        <v>0</v>
      </c>
      <c r="L964" s="1061" t="s">
        <v>8142</v>
      </c>
      <c r="M964" s="1062" t="s">
        <v>8143</v>
      </c>
      <c r="N964" s="1063">
        <f>'IMPORT Wksht'!$K88</f>
        <v>0</v>
      </c>
      <c r="O964" s="1056"/>
      <c r="P964" s="1064" t="s">
        <v>8144</v>
      </c>
      <c r="Q964" s="1064" t="s">
        <v>8145</v>
      </c>
      <c r="S964" s="1053" t="s">
        <v>8141</v>
      </c>
      <c r="T964" s="1060">
        <f>'IMPORT Wksht'!$E89</f>
        <v>0</v>
      </c>
      <c r="U964" s="1061" t="s">
        <v>8142</v>
      </c>
      <c r="V964" s="1062" t="s">
        <v>8143</v>
      </c>
      <c r="W964" s="1063">
        <f>'IMPORT Wksht'!$K89</f>
        <v>0</v>
      </c>
      <c r="X964" s="1049"/>
      <c r="Y964" s="1065" t="s">
        <v>8144</v>
      </c>
      <c r="Z964" s="1065" t="s">
        <v>8145</v>
      </c>
      <c r="AA964" s="111"/>
    </row>
    <row r="965" spans="1:27">
      <c r="A965" s="1066" t="s">
        <v>8146</v>
      </c>
      <c r="B965" s="1067">
        <f>'IMPORT Wksht'!$N87</f>
        <v>0</v>
      </c>
      <c r="C965" s="1068">
        <f>'IMPORT Wksht'!$BA87</f>
        <v>0</v>
      </c>
      <c r="D965" s="1062" t="s">
        <v>8147</v>
      </c>
      <c r="E965" s="1069">
        <f>'IMPORT Wksht'!$X87</f>
        <v>0</v>
      </c>
      <c r="F965" s="1056"/>
      <c r="G965" s="1070">
        <f>G966-(E963*(1-(B968+I962)))</f>
        <v>0</v>
      </c>
      <c r="H965" s="1071">
        <f>E965</f>
        <v>0</v>
      </c>
      <c r="I965" s="1072" t="e">
        <f>G962*H962+H965*B968+H965*I962+I963*1/B966</f>
        <v>#DIV/0!</v>
      </c>
      <c r="J965" s="1066" t="s">
        <v>8146</v>
      </c>
      <c r="K965" s="1067">
        <f>'IMPORT Wksht'!$N88</f>
        <v>0</v>
      </c>
      <c r="L965" s="1068">
        <f>'IMPORT Wksht'!$BA88</f>
        <v>0</v>
      </c>
      <c r="M965" s="1062" t="s">
        <v>8147</v>
      </c>
      <c r="N965" s="1069">
        <f>'IMPORT Wksht'!$X88</f>
        <v>0</v>
      </c>
      <c r="O965" s="1056"/>
      <c r="P965" s="1070">
        <f>P966-(N963*(1-(K968+R962)))</f>
        <v>0</v>
      </c>
      <c r="Q965" s="1071">
        <f>N965</f>
        <v>0</v>
      </c>
      <c r="R965" s="1072" t="e">
        <f>P962*Q962+Q965*K968+Q965*R962+R963*1/K966</f>
        <v>#DIV/0!</v>
      </c>
      <c r="S965" s="1066" t="s">
        <v>8146</v>
      </c>
      <c r="T965" s="1067">
        <f>'IMPORT Wksht'!$N89</f>
        <v>0</v>
      </c>
      <c r="U965" s="1068">
        <f>'IMPORT Wksht'!$BA89</f>
        <v>0</v>
      </c>
      <c r="V965" s="1062" t="s">
        <v>8147</v>
      </c>
      <c r="W965" s="1069">
        <f>'IMPORT Wksht'!$X89</f>
        <v>0</v>
      </c>
      <c r="X965" s="1049"/>
      <c r="Y965" s="1073">
        <f>Y966-(W963*(1-(T968+AA962)))</f>
        <v>0</v>
      </c>
      <c r="Z965" s="1074">
        <f>W965</f>
        <v>0</v>
      </c>
      <c r="AA965" s="1075" t="e">
        <f>Y962*Z962+Z965*T968+Z965*AA962+AA963*1/T966</f>
        <v>#DIV/0!</v>
      </c>
    </row>
    <row r="966" spans="1:27">
      <c r="A966" s="1066" t="s">
        <v>8148</v>
      </c>
      <c r="B966" s="1067">
        <f>'IMPORT Wksht'!$O87</f>
        <v>0</v>
      </c>
      <c r="C966" s="1061" t="s">
        <v>8149</v>
      </c>
      <c r="D966" s="1062" t="s">
        <v>8150</v>
      </c>
      <c r="E966" s="1069">
        <f>'IMPORT Wksht'!$AM$87</f>
        <v>0</v>
      </c>
      <c r="F966" s="1056"/>
      <c r="G966" s="1057">
        <f>G967*(1-G969)</f>
        <v>0</v>
      </c>
      <c r="H966" s="1057" t="e">
        <f>H965+I965</f>
        <v>#DIV/0!</v>
      </c>
      <c r="I966" s="1076" t="s">
        <v>8151</v>
      </c>
      <c r="J966" s="1066" t="s">
        <v>8148</v>
      </c>
      <c r="K966" s="1067">
        <f>'IMPORT Wksht'!$O88</f>
        <v>0</v>
      </c>
      <c r="L966" s="1061" t="s">
        <v>8149</v>
      </c>
      <c r="M966" s="1062" t="s">
        <v>8150</v>
      </c>
      <c r="N966" s="1069">
        <f>'IMPORT Wksht'!$AM$88</f>
        <v>0</v>
      </c>
      <c r="O966" s="1056"/>
      <c r="P966" s="1057">
        <f>P967*(1-P969)</f>
        <v>0</v>
      </c>
      <c r="Q966" s="1057" t="e">
        <f>Q965+R965</f>
        <v>#DIV/0!</v>
      </c>
      <c r="R966" s="1076" t="s">
        <v>8151</v>
      </c>
      <c r="S966" s="1066" t="s">
        <v>8148</v>
      </c>
      <c r="T966" s="1067">
        <f>'IMPORT Wksht'!$O89</f>
        <v>0</v>
      </c>
      <c r="U966" s="1061" t="s">
        <v>8149</v>
      </c>
      <c r="V966" s="1062" t="s">
        <v>8150</v>
      </c>
      <c r="W966" s="1069">
        <f>'IMPORT Wksht'!$AM$89</f>
        <v>0</v>
      </c>
      <c r="X966" s="1049"/>
      <c r="Y966" s="1059">
        <f>Y967*(1-Y969)</f>
        <v>0</v>
      </c>
      <c r="Z966" s="1059" t="e">
        <f>Z965+AA965</f>
        <v>#DIV/0!</v>
      </c>
      <c r="AA966" s="1077" t="s">
        <v>8151</v>
      </c>
    </row>
    <row r="967" spans="1:27">
      <c r="A967" s="1053" t="s">
        <v>8152</v>
      </c>
      <c r="B967" s="1078">
        <f>'IMPORT Wksht'!$T87</f>
        <v>0</v>
      </c>
      <c r="C967" s="1068">
        <f>'IMPORT Wksht'!$BB87</f>
        <v>0</v>
      </c>
      <c r="D967" s="1062" t="s">
        <v>8153</v>
      </c>
      <c r="E967" s="1069">
        <f>'IMPORT Wksht'!$AO87</f>
        <v>0</v>
      </c>
      <c r="F967" s="1056"/>
      <c r="G967" s="1071">
        <f>E967</f>
        <v>0</v>
      </c>
      <c r="H967" s="1070" t="e">
        <f>IF(I967="N",ROUND(H966/(1-H969),0)-0.01,ROUNDUP(H966/(1-H969),0)-0.01)</f>
        <v>#DIV/0!</v>
      </c>
      <c r="I967" s="504" t="s">
        <v>1578</v>
      </c>
      <c r="J967" s="1053" t="s">
        <v>8152</v>
      </c>
      <c r="K967" s="1078">
        <f>'IMPORT Wksht'!$T88</f>
        <v>0</v>
      </c>
      <c r="L967" s="1068">
        <f>'IMPORT Wksht'!$BB88</f>
        <v>0</v>
      </c>
      <c r="M967" s="1062" t="s">
        <v>8153</v>
      </c>
      <c r="N967" s="1069">
        <f>'IMPORT Wksht'!$AO88</f>
        <v>0</v>
      </c>
      <c r="O967" s="1056"/>
      <c r="P967" s="1079">
        <f>N967</f>
        <v>0</v>
      </c>
      <c r="Q967" s="1070" t="e">
        <f>IF(R967="N",ROUND(Q966/(1-Q969),0)-0.01,ROUNDUP(Q966/(1-Q969),0)-0.01)</f>
        <v>#DIV/0!</v>
      </c>
      <c r="R967" s="504" t="s">
        <v>1578</v>
      </c>
      <c r="S967" s="1053" t="s">
        <v>8152</v>
      </c>
      <c r="T967" s="1078">
        <f>'IMPORT Wksht'!$T89</f>
        <v>0</v>
      </c>
      <c r="U967" s="1068">
        <f>'IMPORT Wksht'!$BB89</f>
        <v>0</v>
      </c>
      <c r="V967" s="1062" t="s">
        <v>8153</v>
      </c>
      <c r="W967" s="1069">
        <f>'IMPORT Wksht'!$AO89</f>
        <v>0</v>
      </c>
      <c r="X967" s="1049"/>
      <c r="Y967" s="1080">
        <f>W967</f>
        <v>0</v>
      </c>
      <c r="Z967" s="1073" t="e">
        <f>IF(AA967="N",ROUND(Z966/(1-Z969),0)-0.01,ROUNDUP(Z966/(1-Z969),0)-0.01)</f>
        <v>#DIV/0!</v>
      </c>
      <c r="AA967" s="1081" t="s">
        <v>1578</v>
      </c>
    </row>
    <row r="968" spans="1:27">
      <c r="A968" s="1066" t="s">
        <v>8154</v>
      </c>
      <c r="B968" s="1082">
        <f>'IMPORT Wksht'!$AE87</f>
        <v>0</v>
      </c>
      <c r="C968" s="1061" t="s">
        <v>8155</v>
      </c>
      <c r="D968" s="1062" t="s">
        <v>8156</v>
      </c>
      <c r="E968" s="1069">
        <f>'IMPORT Wksht'!$AN87</f>
        <v>0</v>
      </c>
      <c r="F968" s="1056"/>
      <c r="J968" s="1066" t="s">
        <v>8154</v>
      </c>
      <c r="K968" s="1082">
        <f>'IMPORT Wksht'!$AE88</f>
        <v>0</v>
      </c>
      <c r="L968" s="1061" t="s">
        <v>8155</v>
      </c>
      <c r="M968" s="1062" t="s">
        <v>8156</v>
      </c>
      <c r="N968" s="1069">
        <f>'IMPORT Wksht'!$AN88</f>
        <v>0</v>
      </c>
      <c r="O968" s="1056"/>
      <c r="S968" s="1066" t="s">
        <v>8154</v>
      </c>
      <c r="T968" s="1082">
        <f>'IMPORT Wksht'!$AE89</f>
        <v>0</v>
      </c>
      <c r="U968" s="1061" t="s">
        <v>8155</v>
      </c>
      <c r="V968" s="1062" t="s">
        <v>8156</v>
      </c>
      <c r="W968" s="1069">
        <f>'IMPORT Wksht'!$AN89</f>
        <v>0</v>
      </c>
    </row>
    <row r="969" spans="1:27">
      <c r="A969" s="1066" t="s">
        <v>8157</v>
      </c>
      <c r="B969" s="1067">
        <f>'IMPORT Wksht'!$BP87</f>
        <v>0</v>
      </c>
      <c r="C969" s="1068">
        <f>'IMPORT Wksht'!$BC87</f>
        <v>0</v>
      </c>
      <c r="D969" s="1062" t="s">
        <v>8158</v>
      </c>
      <c r="E969" s="1083" t="str">
        <f>IFERROR((E967-E966)/E967,"")</f>
        <v/>
      </c>
      <c r="F969" s="1056"/>
      <c r="G969" s="1084">
        <v>0.62</v>
      </c>
      <c r="H969" s="1084">
        <v>0.62</v>
      </c>
      <c r="I969" s="447"/>
      <c r="J969" s="1066" t="s">
        <v>8157</v>
      </c>
      <c r="K969" s="1067">
        <f>'IMPORT Wksht'!$BP88</f>
        <v>0</v>
      </c>
      <c r="L969" s="1068">
        <f>'IMPORT Wksht'!$BC88</f>
        <v>0</v>
      </c>
      <c r="M969" s="1062" t="s">
        <v>8158</v>
      </c>
      <c r="N969" s="1083" t="str">
        <f>IFERROR((N967-N966)/N967,"")</f>
        <v/>
      </c>
      <c r="O969" s="1056"/>
      <c r="P969" s="1084">
        <v>0.62</v>
      </c>
      <c r="Q969" s="1084">
        <v>0.62</v>
      </c>
      <c r="S969" s="1066" t="s">
        <v>8157</v>
      </c>
      <c r="T969" s="1067">
        <f>'IMPORT Wksht'!$BP89</f>
        <v>0</v>
      </c>
      <c r="U969" s="1068">
        <f>'IMPORT Wksht'!$BC89</f>
        <v>0</v>
      </c>
      <c r="V969" s="1062" t="s">
        <v>8158</v>
      </c>
      <c r="W969" s="1083" t="str">
        <f>IFERROR((W967-W966)/W967,"")</f>
        <v/>
      </c>
      <c r="X969" s="1049"/>
      <c r="Y969" s="1085">
        <v>0.62</v>
      </c>
      <c r="Z969" s="1085">
        <v>0.62</v>
      </c>
      <c r="AA969" s="111"/>
    </row>
    <row r="970" spans="1:27">
      <c r="A970" s="1066" t="s">
        <v>8159</v>
      </c>
      <c r="B970" s="1054">
        <f>'IMPORT Wksht'!$BN87</f>
        <v>0</v>
      </c>
      <c r="C970" s="1054"/>
      <c r="D970" s="1062" t="s">
        <v>8160</v>
      </c>
      <c r="E970" s="1054">
        <f>'IMPORT Wksht'!$BM87</f>
        <v>0</v>
      </c>
      <c r="F970" s="1056"/>
      <c r="G970" s="1086"/>
      <c r="H970" s="537" t="e">
        <f>(H967-H966)/H967</f>
        <v>#DIV/0!</v>
      </c>
      <c r="I970" s="447"/>
      <c r="J970" s="1066" t="s">
        <v>8159</v>
      </c>
      <c r="K970" s="1054">
        <f>'IMPORT Wksht'!$BN88</f>
        <v>0</v>
      </c>
      <c r="L970" s="1054"/>
      <c r="M970" s="1062" t="s">
        <v>8160</v>
      </c>
      <c r="N970" s="1054">
        <f>'IMPORT Wksht'!$BM88</f>
        <v>0</v>
      </c>
      <c r="O970" s="1056"/>
      <c r="P970" s="926"/>
      <c r="Q970" s="537" t="e">
        <f>(Q967-Q966)/Q967</f>
        <v>#DIV/0!</v>
      </c>
      <c r="S970" s="1066" t="s">
        <v>8159</v>
      </c>
      <c r="T970" s="1054">
        <f>'IMPORT Wksht'!$BN89</f>
        <v>0</v>
      </c>
      <c r="U970" s="1054"/>
      <c r="V970" s="1062" t="s">
        <v>8160</v>
      </c>
      <c r="W970" s="1054">
        <f>'IMPORT Wksht'!$BM89</f>
        <v>0</v>
      </c>
      <c r="X970" s="1049"/>
      <c r="Y970" s="1087"/>
      <c r="Z970" s="1088" t="e">
        <f>(Z967-Z966)/Z967</f>
        <v>#DIV/0!</v>
      </c>
      <c r="AA970" s="111"/>
    </row>
    <row r="971" spans="1:27">
      <c r="A971" s="1695" t="s">
        <v>8161</v>
      </c>
      <c r="B971" s="1696"/>
      <c r="C971" s="1696"/>
      <c r="D971" s="1696"/>
      <c r="E971" s="1697"/>
      <c r="F971" s="1056"/>
      <c r="G971" s="1050"/>
      <c r="H971" s="1050"/>
      <c r="I971" s="1050"/>
      <c r="J971" s="1695" t="s">
        <v>8161</v>
      </c>
      <c r="K971" s="1696"/>
      <c r="L971" s="1696"/>
      <c r="M971" s="1696"/>
      <c r="N971" s="1697"/>
      <c r="O971" s="1056"/>
      <c r="P971" s="1050"/>
      <c r="Q971" s="1050"/>
      <c r="R971" s="1050"/>
      <c r="S971" s="1695" t="s">
        <v>8161</v>
      </c>
      <c r="T971" s="1696"/>
      <c r="U971" s="1696"/>
      <c r="V971" s="1696"/>
      <c r="W971" s="1697"/>
      <c r="X971" s="111"/>
    </row>
    <row r="972" spans="1:27">
      <c r="A972" s="1679" t="s">
        <v>8162</v>
      </c>
      <c r="B972" s="1680"/>
      <c r="C972" s="1680"/>
      <c r="D972" s="1680"/>
      <c r="E972" s="1681"/>
      <c r="F972" s="1089"/>
      <c r="G972" s="1090"/>
      <c r="H972" s="1090"/>
      <c r="I972" s="1090"/>
      <c r="J972" s="1679" t="s">
        <v>8162</v>
      </c>
      <c r="K972" s="1680"/>
      <c r="L972" s="1680"/>
      <c r="M972" s="1680"/>
      <c r="N972" s="1681"/>
      <c r="O972" s="1089"/>
      <c r="P972" s="1090"/>
      <c r="Q972" s="1090"/>
      <c r="R972" s="1090"/>
      <c r="S972" s="1679" t="s">
        <v>8162</v>
      </c>
      <c r="T972" s="1680"/>
      <c r="U972" s="1680"/>
      <c r="V972" s="1680"/>
      <c r="W972" s="1681"/>
      <c r="X972" s="111"/>
    </row>
    <row r="973" spans="1:27">
      <c r="A973" s="1091" t="str">
        <f>CONCATENATE("Line ",'IMPORT Wksht'!$A$87)</f>
        <v>Line 73</v>
      </c>
      <c r="B973" s="111"/>
      <c r="C973" s="111"/>
      <c r="D973" s="111"/>
      <c r="E973" s="111"/>
      <c r="F973" s="1092"/>
      <c r="G973" s="1093"/>
      <c r="H973" s="1050"/>
      <c r="I973" s="1050"/>
      <c r="J973" s="1091" t="str">
        <f>CONCATENATE("Line ",'IMPORT Wksht'!$A$88)</f>
        <v>Line 74</v>
      </c>
      <c r="K973" s="111"/>
      <c r="L973" s="111"/>
      <c r="M973" s="111"/>
      <c r="N973" s="111"/>
      <c r="O973" s="1092"/>
      <c r="P973" s="1093"/>
      <c r="Q973" s="1050"/>
      <c r="R973" s="1050"/>
      <c r="S973" s="1091" t="str">
        <f>CONCATENATE("Line ",'IMPORT Wksht'!$A$89)</f>
        <v>Line 75</v>
      </c>
      <c r="T973" s="111"/>
      <c r="U973" s="111"/>
      <c r="V973" s="111"/>
      <c r="W973" s="288"/>
      <c r="X973" s="111"/>
    </row>
    <row r="974" spans="1:27">
      <c r="A974" s="1091"/>
      <c r="B974" s="111"/>
      <c r="C974" s="111"/>
      <c r="D974" s="111"/>
      <c r="E974" s="111"/>
      <c r="F974" s="1092"/>
      <c r="G974" s="1093"/>
      <c r="H974" s="1050"/>
      <c r="I974" s="1050"/>
      <c r="J974" s="1091"/>
      <c r="K974" s="111"/>
      <c r="L974" s="111"/>
      <c r="M974" s="111"/>
      <c r="N974" s="111"/>
      <c r="O974" s="1092"/>
      <c r="P974" s="1093"/>
      <c r="Q974" s="1050"/>
      <c r="R974" s="1050"/>
      <c r="S974" s="1091"/>
      <c r="T974" s="111"/>
      <c r="U974" s="111"/>
      <c r="V974" s="111"/>
      <c r="W974" s="288"/>
      <c r="X974" s="111"/>
    </row>
    <row r="975" spans="1:27">
      <c r="A975" s="1091"/>
      <c r="B975" s="111"/>
      <c r="C975" s="111"/>
      <c r="D975" s="111"/>
      <c r="E975" s="111"/>
      <c r="F975" s="1092"/>
      <c r="G975" s="1093"/>
      <c r="H975" s="1050"/>
      <c r="I975" s="1050"/>
      <c r="J975" s="1091"/>
      <c r="K975" s="111"/>
      <c r="L975" s="111"/>
      <c r="M975" s="111"/>
      <c r="N975" s="111"/>
      <c r="O975" s="1092"/>
      <c r="P975" s="1093"/>
      <c r="Q975" s="1050"/>
      <c r="R975" s="1050"/>
      <c r="S975" s="1091"/>
      <c r="T975" s="111"/>
      <c r="U975" s="111"/>
      <c r="V975" s="111"/>
      <c r="W975" s="288"/>
      <c r="X975" s="111"/>
    </row>
    <row r="976" spans="1:27">
      <c r="A976" s="1091"/>
      <c r="B976" s="111"/>
      <c r="C976" s="111"/>
      <c r="D976" s="111"/>
      <c r="E976" s="111"/>
      <c r="F976" s="1092"/>
      <c r="G976" s="1093"/>
      <c r="H976" s="1050"/>
      <c r="I976" s="1050"/>
      <c r="J976" s="1091"/>
      <c r="K976" s="111"/>
      <c r="L976" s="111"/>
      <c r="M976" s="111"/>
      <c r="N976" s="111"/>
      <c r="O976" s="1092"/>
      <c r="P976" s="1093"/>
      <c r="Q976" s="1050"/>
      <c r="R976" s="1050"/>
      <c r="S976" s="1091"/>
      <c r="T976" s="111"/>
      <c r="U976" s="111"/>
      <c r="V976" s="111"/>
      <c r="W976" s="288"/>
      <c r="X976" s="111"/>
    </row>
    <row r="977" spans="1:24">
      <c r="A977" s="1091"/>
      <c r="B977" s="111"/>
      <c r="C977" s="111"/>
      <c r="D977" s="111"/>
      <c r="E977" s="111"/>
      <c r="F977" s="1092"/>
      <c r="G977" s="1093"/>
      <c r="H977" s="1050"/>
      <c r="I977" s="1050"/>
      <c r="J977" s="1091"/>
      <c r="K977" s="111"/>
      <c r="L977" s="111"/>
      <c r="M977" s="111"/>
      <c r="N977" s="111"/>
      <c r="O977" s="1092"/>
      <c r="P977" s="1093"/>
      <c r="Q977" s="1050"/>
      <c r="R977" s="1050"/>
      <c r="S977" s="1091"/>
      <c r="T977" s="111"/>
      <c r="U977" s="111"/>
      <c r="V977" s="111"/>
      <c r="W977" s="288"/>
      <c r="X977" s="111"/>
    </row>
    <row r="978" spans="1:24">
      <c r="A978" s="1091"/>
      <c r="B978" s="111"/>
      <c r="C978" s="111"/>
      <c r="D978" s="111"/>
      <c r="E978" s="111"/>
      <c r="F978" s="1092"/>
      <c r="G978" s="1093"/>
      <c r="H978" s="1050"/>
      <c r="I978" s="1050"/>
      <c r="J978" s="1091"/>
      <c r="K978" s="111"/>
      <c r="L978" s="111"/>
      <c r="M978" s="111"/>
      <c r="N978" s="111"/>
      <c r="O978" s="1092"/>
      <c r="P978" s="1093"/>
      <c r="Q978" s="1050"/>
      <c r="R978" s="1050"/>
      <c r="S978" s="1091"/>
      <c r="T978" s="111"/>
      <c r="U978" s="111"/>
      <c r="V978" s="111"/>
      <c r="W978" s="288"/>
      <c r="X978" s="111"/>
    </row>
    <row r="979" spans="1:24">
      <c r="A979" s="1091"/>
      <c r="B979" s="111"/>
      <c r="C979" s="111"/>
      <c r="D979" s="111"/>
      <c r="E979" s="111"/>
      <c r="F979" s="1092"/>
      <c r="G979" s="1093"/>
      <c r="H979" s="1050"/>
      <c r="I979" s="1050"/>
      <c r="J979" s="1091"/>
      <c r="K979" s="111"/>
      <c r="L979" s="111"/>
      <c r="M979" s="111"/>
      <c r="N979" s="111"/>
      <c r="O979" s="1092"/>
      <c r="P979" s="1093"/>
      <c r="Q979" s="1050"/>
      <c r="R979" s="1050"/>
      <c r="S979" s="1091"/>
      <c r="T979" s="111"/>
      <c r="U979" s="111"/>
      <c r="V979" s="111"/>
      <c r="W979" s="288"/>
      <c r="X979" s="111"/>
    </row>
    <row r="980" spans="1:24">
      <c r="A980" s="1091"/>
      <c r="B980" s="111"/>
      <c r="C980" s="111"/>
      <c r="D980" s="111"/>
      <c r="E980" s="111"/>
      <c r="F980" s="1092"/>
      <c r="G980" s="1093"/>
      <c r="H980" s="1050"/>
      <c r="I980" s="1050"/>
      <c r="J980" s="1091"/>
      <c r="K980" s="111"/>
      <c r="L980" s="111"/>
      <c r="M980" s="111"/>
      <c r="N980" s="111"/>
      <c r="O980" s="1092"/>
      <c r="P980" s="1093"/>
      <c r="Q980" s="1050"/>
      <c r="R980" s="1050"/>
      <c r="S980" s="1091"/>
      <c r="T980" s="111"/>
      <c r="U980" s="111"/>
      <c r="V980" s="111"/>
      <c r="W980" s="288"/>
      <c r="X980" s="111"/>
    </row>
    <row r="981" spans="1:24">
      <c r="A981" s="1091"/>
      <c r="B981" s="111"/>
      <c r="C981" s="111"/>
      <c r="D981" s="111"/>
      <c r="E981" s="111"/>
      <c r="F981" s="1092"/>
      <c r="G981" s="1093"/>
      <c r="H981" s="1050"/>
      <c r="I981" s="1050"/>
      <c r="J981" s="1091"/>
      <c r="K981" s="111"/>
      <c r="L981" s="111"/>
      <c r="M981" s="111"/>
      <c r="N981" s="111"/>
      <c r="O981" s="1092"/>
      <c r="P981" s="1093"/>
      <c r="Q981" s="1050"/>
      <c r="R981" s="1050"/>
      <c r="S981" s="1091"/>
      <c r="T981" s="111"/>
      <c r="U981" s="111"/>
      <c r="V981" s="111"/>
      <c r="W981" s="288"/>
      <c r="X981" s="111"/>
    </row>
    <row r="982" spans="1:24">
      <c r="A982" s="1091"/>
      <c r="B982" s="111"/>
      <c r="C982" s="111"/>
      <c r="D982" s="111"/>
      <c r="E982" s="111"/>
      <c r="F982" s="1092"/>
      <c r="G982" s="1093"/>
      <c r="H982" s="1050"/>
      <c r="I982" s="1050"/>
      <c r="J982" s="1091"/>
      <c r="K982" s="111"/>
      <c r="L982" s="111"/>
      <c r="M982" s="111"/>
      <c r="N982" s="111"/>
      <c r="O982" s="1092"/>
      <c r="P982" s="1093"/>
      <c r="Q982" s="1050"/>
      <c r="R982" s="1050"/>
      <c r="S982" s="1091"/>
      <c r="T982" s="111"/>
      <c r="U982" s="111"/>
      <c r="V982" s="111"/>
      <c r="W982" s="288"/>
      <c r="X982" s="111"/>
    </row>
    <row r="983" spans="1:24">
      <c r="A983" s="1091"/>
      <c r="B983" s="111"/>
      <c r="C983" s="111"/>
      <c r="D983" s="111"/>
      <c r="E983" s="111"/>
      <c r="F983" s="1092"/>
      <c r="G983" s="1093"/>
      <c r="H983" s="1050"/>
      <c r="I983" s="1050"/>
      <c r="J983" s="1091"/>
      <c r="K983" s="111"/>
      <c r="L983" s="111"/>
      <c r="M983" s="111"/>
      <c r="N983" s="111"/>
      <c r="O983" s="1092"/>
      <c r="P983" s="1093"/>
      <c r="Q983" s="1050"/>
      <c r="R983" s="1050"/>
      <c r="S983" s="1091"/>
      <c r="T983" s="111"/>
      <c r="U983" s="111"/>
      <c r="V983" s="111"/>
      <c r="W983" s="288"/>
      <c r="X983" s="111"/>
    </row>
    <row r="984" spans="1:24">
      <c r="A984" s="1091"/>
      <c r="B984" s="111"/>
      <c r="C984" s="111"/>
      <c r="D984" s="111"/>
      <c r="E984" s="111"/>
      <c r="F984" s="1092"/>
      <c r="G984" s="1093"/>
      <c r="H984" s="1050"/>
      <c r="I984" s="1050"/>
      <c r="J984" s="1091"/>
      <c r="K984" s="111"/>
      <c r="L984" s="111"/>
      <c r="M984" s="111"/>
      <c r="N984" s="111"/>
      <c r="O984" s="1092"/>
      <c r="P984" s="1093"/>
      <c r="Q984" s="1050"/>
      <c r="R984" s="1050"/>
      <c r="S984" s="1091"/>
      <c r="T984" s="111"/>
      <c r="U984" s="111"/>
      <c r="V984" s="111"/>
      <c r="W984" s="288"/>
      <c r="X984" s="111"/>
    </row>
    <row r="985" spans="1:24">
      <c r="A985" s="1091"/>
      <c r="B985" s="111"/>
      <c r="C985" s="111"/>
      <c r="D985" s="111"/>
      <c r="E985" s="111"/>
      <c r="F985" s="1092"/>
      <c r="G985" s="1093"/>
      <c r="H985" s="1050"/>
      <c r="I985" s="1050"/>
      <c r="J985" s="1091"/>
      <c r="K985" s="111"/>
      <c r="L985" s="111"/>
      <c r="M985" s="111"/>
      <c r="N985" s="111"/>
      <c r="O985" s="1092"/>
      <c r="P985" s="1093"/>
      <c r="Q985" s="1050"/>
      <c r="R985" s="1050"/>
      <c r="S985" s="1091"/>
      <c r="T985" s="111"/>
      <c r="U985" s="111"/>
      <c r="V985" s="111"/>
      <c r="W985" s="288"/>
      <c r="X985" s="111"/>
    </row>
    <row r="986" spans="1:24">
      <c r="A986" s="1091"/>
      <c r="B986" s="111"/>
      <c r="C986" s="111"/>
      <c r="D986" s="111"/>
      <c r="E986" s="111"/>
      <c r="F986" s="1092"/>
      <c r="G986" s="1093"/>
      <c r="H986" s="1050"/>
      <c r="I986" s="1050"/>
      <c r="J986" s="1091"/>
      <c r="K986" s="111"/>
      <c r="L986" s="111"/>
      <c r="M986" s="111"/>
      <c r="N986" s="111"/>
      <c r="O986" s="1092"/>
      <c r="P986" s="1093"/>
      <c r="Q986" s="1050"/>
      <c r="R986" s="1050"/>
      <c r="S986" s="1091"/>
      <c r="T986" s="111"/>
      <c r="U986" s="111"/>
      <c r="V986" s="111"/>
      <c r="W986" s="288"/>
      <c r="X986" s="111"/>
    </row>
    <row r="987" spans="1:24">
      <c r="A987" s="1091"/>
      <c r="B987" s="111"/>
      <c r="C987" s="111"/>
      <c r="D987" s="111"/>
      <c r="E987" s="111"/>
      <c r="F987" s="1092"/>
      <c r="G987" s="1093"/>
      <c r="H987" s="1050"/>
      <c r="I987" s="1050"/>
      <c r="J987" s="1091"/>
      <c r="K987" s="111"/>
      <c r="L987" s="111"/>
      <c r="M987" s="111"/>
      <c r="N987" s="111"/>
      <c r="O987" s="1092"/>
      <c r="P987" s="1093"/>
      <c r="Q987" s="1050"/>
      <c r="R987" s="1050"/>
      <c r="S987" s="1091"/>
      <c r="T987" s="111"/>
      <c r="U987" s="111"/>
      <c r="V987" s="111"/>
      <c r="W987" s="288"/>
      <c r="X987" s="111"/>
    </row>
    <row r="988" spans="1:24">
      <c r="A988" s="1091"/>
      <c r="B988" s="111"/>
      <c r="C988" s="111"/>
      <c r="D988" s="111"/>
      <c r="E988" s="111"/>
      <c r="F988" s="1092"/>
      <c r="G988" s="1093"/>
      <c r="H988" s="1050"/>
      <c r="I988" s="1050"/>
      <c r="J988" s="1091"/>
      <c r="K988" s="111"/>
      <c r="L988" s="111"/>
      <c r="M988" s="111"/>
      <c r="N988" s="111"/>
      <c r="O988" s="1092"/>
      <c r="P988" s="1093"/>
      <c r="Q988" s="1050"/>
      <c r="R988" s="1050"/>
      <c r="S988" s="1091"/>
      <c r="T988" s="111"/>
      <c r="U988" s="111"/>
      <c r="V988" s="111"/>
      <c r="W988" s="288"/>
      <c r="X988" s="111"/>
    </row>
    <row r="989" spans="1:24">
      <c r="A989" s="1091"/>
      <c r="B989" s="111"/>
      <c r="C989" s="111"/>
      <c r="D989" s="111"/>
      <c r="E989" s="111"/>
      <c r="F989" s="1092"/>
      <c r="G989" s="1093"/>
      <c r="H989" s="1050"/>
      <c r="I989" s="1050"/>
      <c r="J989" s="1091"/>
      <c r="K989" s="111"/>
      <c r="L989" s="111"/>
      <c r="M989" s="111"/>
      <c r="N989" s="111"/>
      <c r="O989" s="1092"/>
      <c r="P989" s="1093"/>
      <c r="Q989" s="1050"/>
      <c r="R989" s="1050"/>
      <c r="S989" s="1091"/>
      <c r="T989" s="111"/>
      <c r="U989" s="111"/>
      <c r="V989" s="111"/>
      <c r="W989" s="288"/>
      <c r="X989" s="111"/>
    </row>
    <row r="990" spans="1:24">
      <c r="A990" s="1091"/>
      <c r="B990" s="111"/>
      <c r="C990" s="111"/>
      <c r="D990" s="111"/>
      <c r="E990" s="111"/>
      <c r="F990" s="1092"/>
      <c r="G990" s="1093"/>
      <c r="H990" s="1050"/>
      <c r="I990" s="1050"/>
      <c r="J990" s="1091"/>
      <c r="K990" s="111"/>
      <c r="L990" s="111"/>
      <c r="M990" s="111"/>
      <c r="N990" s="111"/>
      <c r="O990" s="1092"/>
      <c r="P990" s="1093"/>
      <c r="Q990" s="1050"/>
      <c r="R990" s="1050"/>
      <c r="S990" s="1091"/>
      <c r="T990" s="111"/>
      <c r="U990" s="111"/>
      <c r="V990" s="111"/>
      <c r="W990" s="288"/>
      <c r="X990" s="111"/>
    </row>
    <row r="991" spans="1:24">
      <c r="A991" s="1091"/>
      <c r="B991" s="111"/>
      <c r="C991" s="111"/>
      <c r="D991" s="111"/>
      <c r="E991" s="111"/>
      <c r="F991" s="1092"/>
      <c r="G991" s="1093"/>
      <c r="H991" s="1050"/>
      <c r="I991" s="1050"/>
      <c r="J991" s="1091"/>
      <c r="K991" s="111"/>
      <c r="L991" s="111"/>
      <c r="M991" s="111"/>
      <c r="N991" s="111"/>
      <c r="O991" s="1092"/>
      <c r="P991" s="1093"/>
      <c r="Q991" s="1050"/>
      <c r="R991" s="1050"/>
      <c r="S991" s="1091"/>
      <c r="T991" s="111"/>
      <c r="U991" s="111"/>
      <c r="V991" s="111"/>
      <c r="W991" s="288"/>
      <c r="X991" s="111"/>
    </row>
    <row r="992" spans="1:24">
      <c r="A992" s="1091"/>
      <c r="B992" s="111"/>
      <c r="C992" s="111"/>
      <c r="D992" s="111"/>
      <c r="E992" s="111"/>
      <c r="F992" s="1092"/>
      <c r="G992" s="1093"/>
      <c r="H992" s="1050"/>
      <c r="I992" s="1050"/>
      <c r="J992" s="1091"/>
      <c r="K992" s="111"/>
      <c r="L992" s="111"/>
      <c r="M992" s="111"/>
      <c r="N992" s="111"/>
      <c r="O992" s="1092"/>
      <c r="P992" s="1093"/>
      <c r="Q992" s="1050"/>
      <c r="R992" s="1050"/>
      <c r="S992" s="1091"/>
      <c r="T992" s="111"/>
      <c r="U992" s="111"/>
      <c r="V992" s="111"/>
      <c r="W992" s="288"/>
      <c r="X992" s="111"/>
    </row>
    <row r="993" spans="1:27">
      <c r="A993" s="1091"/>
      <c r="B993" s="111"/>
      <c r="C993" s="111"/>
      <c r="D993" s="111"/>
      <c r="E993" s="111"/>
      <c r="F993" s="1092"/>
      <c r="G993" s="1093"/>
      <c r="H993" s="1050"/>
      <c r="I993" s="1050"/>
      <c r="J993" s="1091"/>
      <c r="K993" s="111"/>
      <c r="L993" s="111"/>
      <c r="M993" s="111"/>
      <c r="N993" s="111"/>
      <c r="O993" s="1092"/>
      <c r="P993" s="1093"/>
      <c r="Q993" s="1050"/>
      <c r="R993" s="1050"/>
      <c r="S993" s="1091"/>
      <c r="T993" s="111"/>
      <c r="U993" s="111"/>
      <c r="V993" s="111"/>
      <c r="W993" s="288"/>
      <c r="X993" s="111"/>
    </row>
    <row r="994" spans="1:27">
      <c r="A994" s="1091"/>
      <c r="B994" s="111"/>
      <c r="C994" s="111"/>
      <c r="D994" s="111"/>
      <c r="E994" s="111"/>
      <c r="F994" s="1094"/>
      <c r="G994" s="1093"/>
      <c r="H994" s="1050"/>
      <c r="I994" s="1050"/>
      <c r="J994" s="1091"/>
      <c r="K994" s="111"/>
      <c r="L994" s="111"/>
      <c r="M994" s="111"/>
      <c r="N994" s="111"/>
      <c r="O994" s="1094"/>
      <c r="P994" s="1093"/>
      <c r="Q994" s="1050"/>
      <c r="R994" s="1050"/>
      <c r="S994" s="1091"/>
      <c r="T994" s="111"/>
      <c r="U994" s="111"/>
      <c r="V994" s="111"/>
      <c r="W994" s="288"/>
      <c r="X994" s="111"/>
    </row>
    <row r="995" spans="1:27">
      <c r="A995" s="1091"/>
      <c r="B995" s="111"/>
      <c r="C995" s="111"/>
      <c r="D995" s="111"/>
      <c r="E995" s="111"/>
      <c r="F995" s="1095"/>
      <c r="G995" s="1050"/>
      <c r="H995" s="1050"/>
      <c r="I995" s="1050"/>
      <c r="J995" s="1091"/>
      <c r="K995" s="111"/>
      <c r="L995" s="111"/>
      <c r="M995" s="111"/>
      <c r="N995" s="111"/>
      <c r="O995" s="1095"/>
      <c r="P995" s="1050"/>
      <c r="Q995" s="1050"/>
      <c r="R995" s="1050"/>
      <c r="S995" s="1091"/>
      <c r="T995" s="111"/>
      <c r="U995" s="111"/>
      <c r="V995" s="111"/>
      <c r="W995" s="288"/>
      <c r="X995" s="111"/>
    </row>
    <row r="996" spans="1:27">
      <c r="A996" s="1689" t="s">
        <v>8163</v>
      </c>
      <c r="B996" s="1690"/>
      <c r="C996" s="1690"/>
      <c r="D996" s="1690"/>
      <c r="E996" s="1691"/>
      <c r="F996" s="1095"/>
      <c r="G996" s="1050"/>
      <c r="H996" s="1050"/>
      <c r="I996" s="1050"/>
      <c r="J996" s="1689" t="s">
        <v>8163</v>
      </c>
      <c r="K996" s="1690"/>
      <c r="L996" s="1690"/>
      <c r="M996" s="1690"/>
      <c r="N996" s="1691"/>
      <c r="O996" s="1095"/>
      <c r="P996" s="1050"/>
      <c r="Q996" s="1050"/>
      <c r="R996" s="1050"/>
      <c r="S996" s="1689" t="s">
        <v>8163</v>
      </c>
      <c r="T996" s="1690"/>
      <c r="U996" s="1690"/>
      <c r="V996" s="1690"/>
      <c r="W996" s="1691"/>
      <c r="X996" s="111"/>
    </row>
    <row r="997" spans="1:27">
      <c r="A997" s="1692"/>
      <c r="B997" s="1693"/>
      <c r="C997" s="1693"/>
      <c r="D997" s="1693"/>
      <c r="E997" s="1694"/>
      <c r="F997" s="1095"/>
      <c r="G997" s="1050"/>
      <c r="H997" s="1050"/>
      <c r="I997" s="1050"/>
      <c r="J997" s="1692"/>
      <c r="K997" s="1693"/>
      <c r="L997" s="1693"/>
      <c r="M997" s="1693"/>
      <c r="N997" s="1694"/>
      <c r="O997" s="1095"/>
      <c r="P997" s="1050"/>
      <c r="Q997" s="1050"/>
      <c r="R997" s="1050"/>
      <c r="S997" s="1692"/>
      <c r="T997" s="1693"/>
      <c r="U997" s="1693"/>
      <c r="V997" s="1693"/>
      <c r="W997" s="1694"/>
      <c r="X997" s="111"/>
    </row>
    <row r="998" spans="1:27">
      <c r="A998" s="1683"/>
      <c r="B998" s="1684"/>
      <c r="C998" s="1684"/>
      <c r="D998" s="1684"/>
      <c r="E998" s="1685"/>
      <c r="F998" s="1095"/>
      <c r="G998" s="1050"/>
      <c r="H998" s="1050"/>
      <c r="I998" s="1050"/>
      <c r="J998" s="1683"/>
      <c r="K998" s="1684"/>
      <c r="L998" s="1684"/>
      <c r="M998" s="1684"/>
      <c r="N998" s="1685"/>
      <c r="O998" s="1095"/>
      <c r="P998" s="1050"/>
      <c r="Q998" s="1050"/>
      <c r="R998" s="1050"/>
      <c r="S998" s="1683"/>
      <c r="T998" s="1684"/>
      <c r="U998" s="1684"/>
      <c r="V998" s="1684"/>
      <c r="W998" s="1685"/>
      <c r="X998" s="111"/>
    </row>
    <row r="999" spans="1:27">
      <c r="A999" s="1683"/>
      <c r="B999" s="1684"/>
      <c r="C999" s="1684"/>
      <c r="D999" s="1684"/>
      <c r="E999" s="1685"/>
      <c r="F999" s="1095"/>
      <c r="G999" s="1050"/>
      <c r="H999" s="1050"/>
      <c r="I999" s="1050"/>
      <c r="J999" s="1683"/>
      <c r="K999" s="1684"/>
      <c r="L999" s="1684"/>
      <c r="M999" s="1684"/>
      <c r="N999" s="1685"/>
      <c r="O999" s="1095"/>
      <c r="P999" s="1050"/>
      <c r="Q999" s="1050"/>
      <c r="R999" s="1050"/>
      <c r="S999" s="1683"/>
      <c r="T999" s="1684"/>
      <c r="U999" s="1684"/>
      <c r="V999" s="1684"/>
      <c r="W999" s="1685"/>
      <c r="X999" s="111"/>
    </row>
    <row r="1000" spans="1:27">
      <c r="A1000" s="1686"/>
      <c r="B1000" s="1687"/>
      <c r="C1000" s="1687"/>
      <c r="D1000" s="1687"/>
      <c r="E1000" s="1688"/>
      <c r="F1000" s="1095"/>
      <c r="G1000" s="1050"/>
      <c r="H1000" s="1050"/>
      <c r="I1000" s="1050"/>
      <c r="J1000" s="1686"/>
      <c r="K1000" s="1687"/>
      <c r="L1000" s="1687"/>
      <c r="M1000" s="1687"/>
      <c r="N1000" s="1688"/>
      <c r="O1000" s="1095"/>
      <c r="P1000" s="1050"/>
      <c r="Q1000" s="1050"/>
      <c r="R1000" s="1050"/>
      <c r="S1000" s="1686"/>
      <c r="T1000" s="1687"/>
      <c r="U1000" s="1687"/>
      <c r="V1000" s="1687"/>
      <c r="W1000" s="1688"/>
      <c r="X1000" s="111"/>
    </row>
    <row r="1001" spans="1:27">
      <c r="X1001" s="111"/>
    </row>
    <row r="1002" spans="1:27">
      <c r="A1002" s="1043" t="s">
        <v>8136</v>
      </c>
      <c r="B1002" s="1682">
        <f>'IMPORT Wksht'!$F90</f>
        <v>0</v>
      </c>
      <c r="C1002" s="1682"/>
      <c r="D1002" s="1682"/>
      <c r="E1002" s="1044" t="s">
        <v>8137</v>
      </c>
      <c r="F1002" s="1045"/>
      <c r="G1002" s="1046" t="e">
        <f>C1005*C1007*C1009/1728/B1006</f>
        <v>#DIV/0!</v>
      </c>
      <c r="H1002" s="1047" t="e">
        <f>VLOOKUP(CONCATENATE(B1007,"40H"),frghtnew,8,0)</f>
        <v>#N/A</v>
      </c>
      <c r="I1002" s="1048">
        <f>'IMPORT Wksht'!$AE449</f>
        <v>0</v>
      </c>
      <c r="J1002" s="1043" t="s">
        <v>8136</v>
      </c>
      <c r="K1002" s="1682">
        <f>'IMPORT Wksht'!$F91</f>
        <v>0</v>
      </c>
      <c r="L1002" s="1682"/>
      <c r="M1002" s="1682"/>
      <c r="N1002" s="1044" t="s">
        <v>8137</v>
      </c>
      <c r="O1002" s="1045"/>
      <c r="P1002" s="1046" t="e">
        <f>L1005*L1007*L1009/1728/K1006</f>
        <v>#DIV/0!</v>
      </c>
      <c r="Q1002" s="1047" t="e">
        <f>VLOOKUP(CONCATENATE(K1007,"40H"),frghtnew,8,0)</f>
        <v>#N/A</v>
      </c>
      <c r="R1002" s="1048">
        <f>'IMPORT Wksht'!$AE450</f>
        <v>0</v>
      </c>
      <c r="S1002" s="1043" t="s">
        <v>8136</v>
      </c>
      <c r="T1002" s="1682">
        <f>'IMPORT Wksht'!$F92</f>
        <v>0</v>
      </c>
      <c r="U1002" s="1682"/>
      <c r="V1002" s="1682"/>
      <c r="W1002" s="1044" t="s">
        <v>8137</v>
      </c>
      <c r="X1002" s="1049"/>
      <c r="Y1002" s="1050" t="e">
        <f>U1005*U1007*U1009/1728/T1006</f>
        <v>#DIV/0!</v>
      </c>
      <c r="Z1002" s="1051" t="e">
        <f>VLOOKUP(CONCATENATE(T1007,"40H"),frghtnew,8,0)</f>
        <v>#N/A</v>
      </c>
      <c r="AA1002" s="1052">
        <f>'IMPORT Wksht'!$AE92</f>
        <v>0</v>
      </c>
    </row>
    <row r="1003" spans="1:27">
      <c r="A1003" s="1053" t="s">
        <v>8138</v>
      </c>
      <c r="B1003" s="1054">
        <f>'IMPORT Wksht'!$D$5</f>
        <v>0</v>
      </c>
      <c r="C1003" s="1698">
        <f>'IMPORT Wksht'!$D$6</f>
        <v>0</v>
      </c>
      <c r="D1003" s="1698"/>
      <c r="E1003" s="1055">
        <f>IFERROR(G1002*H1002+E1005*B1008+E1005*I1002+I1003*1/B1006,0)</f>
        <v>0</v>
      </c>
      <c r="F1003" s="1056"/>
      <c r="G1003" s="494" t="s">
        <v>8139</v>
      </c>
      <c r="H1003" s="494" t="s">
        <v>8140</v>
      </c>
      <c r="I1003" s="1057">
        <v>1.05</v>
      </c>
      <c r="J1003" s="1053" t="s">
        <v>8138</v>
      </c>
      <c r="K1003" s="1054">
        <f>'IMPORT Wksht'!$D$5</f>
        <v>0</v>
      </c>
      <c r="L1003" s="1698">
        <f>'IMPORT Wksht'!$D$6</f>
        <v>0</v>
      </c>
      <c r="M1003" s="1698"/>
      <c r="N1003" s="1055">
        <f>IFERROR(P1002*Q1002+N1005*K1008+N1005*R1002+R1003*1/K1006,0)</f>
        <v>0</v>
      </c>
      <c r="O1003" s="1056"/>
      <c r="P1003" s="494" t="s">
        <v>8139</v>
      </c>
      <c r="Q1003" s="494" t="s">
        <v>8140</v>
      </c>
      <c r="R1003" s="1057">
        <v>1.05</v>
      </c>
      <c r="S1003" s="1053" t="s">
        <v>8138</v>
      </c>
      <c r="T1003" s="1054">
        <f>'IMPORT Wksht'!$D$5</f>
        <v>0</v>
      </c>
      <c r="U1003" s="1698">
        <f>'IMPORT Wksht'!$D$6</f>
        <v>0</v>
      </c>
      <c r="V1003" s="1698"/>
      <c r="W1003" s="1055">
        <f>IFERROR(Y1002*Z1002+W1005*T1008+W1005*AA1002+AA1003*1/T1006,0)</f>
        <v>0</v>
      </c>
      <c r="X1003" s="1049"/>
      <c r="Y1003" s="1058" t="s">
        <v>8139</v>
      </c>
      <c r="Z1003" s="1058" t="s">
        <v>8140</v>
      </c>
      <c r="AA1003" s="1059">
        <v>1.05</v>
      </c>
    </row>
    <row r="1004" spans="1:27">
      <c r="A1004" s="1053" t="s">
        <v>8141</v>
      </c>
      <c r="B1004" s="1060">
        <f>'IMPORT Wksht'!$E90</f>
        <v>0</v>
      </c>
      <c r="C1004" s="1061" t="s">
        <v>8142</v>
      </c>
      <c r="D1004" s="1062" t="s">
        <v>8143</v>
      </c>
      <c r="E1004" s="1063">
        <f>'IMPORT Wksht'!$K90</f>
        <v>0</v>
      </c>
      <c r="F1004" s="1056"/>
      <c r="G1004" s="1064" t="s">
        <v>8144</v>
      </c>
      <c r="H1004" s="1064" t="s">
        <v>8145</v>
      </c>
      <c r="I1004" s="447"/>
      <c r="J1004" s="1053" t="s">
        <v>8141</v>
      </c>
      <c r="K1004" s="1060">
        <f>'IMPORT Wksht'!$E91</f>
        <v>0</v>
      </c>
      <c r="L1004" s="1061" t="s">
        <v>8142</v>
      </c>
      <c r="M1004" s="1062" t="s">
        <v>8143</v>
      </c>
      <c r="N1004" s="1063">
        <f>'IMPORT Wksht'!$K91</f>
        <v>0</v>
      </c>
      <c r="O1004" s="1056"/>
      <c r="P1004" s="1064" t="s">
        <v>8144</v>
      </c>
      <c r="Q1004" s="1064" t="s">
        <v>8145</v>
      </c>
      <c r="S1004" s="1053" t="s">
        <v>8141</v>
      </c>
      <c r="T1004" s="1060">
        <f>'IMPORT Wksht'!$E92</f>
        <v>0</v>
      </c>
      <c r="U1004" s="1061" t="s">
        <v>8142</v>
      </c>
      <c r="V1004" s="1062" t="s">
        <v>8143</v>
      </c>
      <c r="W1004" s="1063">
        <f>'IMPORT Wksht'!$K92</f>
        <v>0</v>
      </c>
      <c r="X1004" s="1049"/>
      <c r="Y1004" s="1065" t="s">
        <v>8144</v>
      </c>
      <c r="Z1004" s="1065" t="s">
        <v>8145</v>
      </c>
      <c r="AA1004" s="111"/>
    </row>
    <row r="1005" spans="1:27">
      <c r="A1005" s="1066" t="s">
        <v>8146</v>
      </c>
      <c r="B1005" s="1067">
        <f>'IMPORT Wksht'!$N90</f>
        <v>0</v>
      </c>
      <c r="C1005" s="1068">
        <f>'IMPORT Wksht'!$BA90</f>
        <v>0</v>
      </c>
      <c r="D1005" s="1062" t="s">
        <v>8147</v>
      </c>
      <c r="E1005" s="1069">
        <f>'IMPORT Wksht'!$X90</f>
        <v>0</v>
      </c>
      <c r="F1005" s="1056"/>
      <c r="G1005" s="1070">
        <f>G1006-(E1003*(1-(B1008+I1002)))</f>
        <v>0</v>
      </c>
      <c r="H1005" s="1071">
        <f>E1005</f>
        <v>0</v>
      </c>
      <c r="I1005" s="1072" t="e">
        <f>G1002*H1002+H1005*B1008+H1005*I1002+I1003*1/B1006</f>
        <v>#DIV/0!</v>
      </c>
      <c r="J1005" s="1066" t="s">
        <v>8146</v>
      </c>
      <c r="K1005" s="1067">
        <f>'IMPORT Wksht'!$N91</f>
        <v>0</v>
      </c>
      <c r="L1005" s="1068">
        <f>'IMPORT Wksht'!$BA91</f>
        <v>0</v>
      </c>
      <c r="M1005" s="1062" t="s">
        <v>8147</v>
      </c>
      <c r="N1005" s="1069">
        <f>'IMPORT Wksht'!$X91</f>
        <v>0</v>
      </c>
      <c r="O1005" s="1056"/>
      <c r="P1005" s="1070">
        <f>P1006-(N1003*(1-(K1008+R1002)))</f>
        <v>0</v>
      </c>
      <c r="Q1005" s="1071">
        <f>N1005</f>
        <v>0</v>
      </c>
      <c r="R1005" s="1072" t="e">
        <f>P1002*Q1002+Q1005*K1008+Q1005*R1002+R1003*1/K1006</f>
        <v>#DIV/0!</v>
      </c>
      <c r="S1005" s="1066" t="s">
        <v>8146</v>
      </c>
      <c r="T1005" s="1067">
        <f>'IMPORT Wksht'!$N92</f>
        <v>0</v>
      </c>
      <c r="U1005" s="1068">
        <f>'IMPORT Wksht'!$BA92</f>
        <v>0</v>
      </c>
      <c r="V1005" s="1062" t="s">
        <v>8147</v>
      </c>
      <c r="W1005" s="1069">
        <f>'IMPORT Wksht'!$X92</f>
        <v>0</v>
      </c>
      <c r="X1005" s="1049"/>
      <c r="Y1005" s="1073">
        <f>Y1006-(W1003*(1-(T1008+AA1002)))</f>
        <v>0</v>
      </c>
      <c r="Z1005" s="1074">
        <f>W1005</f>
        <v>0</v>
      </c>
      <c r="AA1005" s="1075" t="e">
        <f>Y1002*Z1002+Z1005*T1008+Z1005*AA1002+AA1003*1/T1006</f>
        <v>#DIV/0!</v>
      </c>
    </row>
    <row r="1006" spans="1:27">
      <c r="A1006" s="1066" t="s">
        <v>8148</v>
      </c>
      <c r="B1006" s="1067">
        <f>'IMPORT Wksht'!$O90</f>
        <v>0</v>
      </c>
      <c r="C1006" s="1061" t="s">
        <v>8149</v>
      </c>
      <c r="D1006" s="1062" t="s">
        <v>8150</v>
      </c>
      <c r="E1006" s="1069">
        <f>'IMPORT Wksht'!$AM$90</f>
        <v>0</v>
      </c>
      <c r="F1006" s="1056"/>
      <c r="G1006" s="1057">
        <f>G1007*(1-G1009)</f>
        <v>0</v>
      </c>
      <c r="H1006" s="1057" t="e">
        <f>H1005+I1005</f>
        <v>#DIV/0!</v>
      </c>
      <c r="I1006" s="1076" t="s">
        <v>8151</v>
      </c>
      <c r="J1006" s="1066" t="s">
        <v>8148</v>
      </c>
      <c r="K1006" s="1067">
        <f>'IMPORT Wksht'!$O91</f>
        <v>0</v>
      </c>
      <c r="L1006" s="1061" t="s">
        <v>8149</v>
      </c>
      <c r="M1006" s="1062" t="s">
        <v>8150</v>
      </c>
      <c r="N1006" s="1069">
        <f>'IMPORT Wksht'!$AM$91</f>
        <v>0</v>
      </c>
      <c r="O1006" s="1056"/>
      <c r="P1006" s="1057">
        <f>P1007*(1-P1009)</f>
        <v>0</v>
      </c>
      <c r="Q1006" s="1057" t="e">
        <f>Q1005+R1005</f>
        <v>#DIV/0!</v>
      </c>
      <c r="R1006" s="1076" t="s">
        <v>8151</v>
      </c>
      <c r="S1006" s="1066" t="s">
        <v>8148</v>
      </c>
      <c r="T1006" s="1067">
        <f>'IMPORT Wksht'!$O92</f>
        <v>0</v>
      </c>
      <c r="U1006" s="1061" t="s">
        <v>8149</v>
      </c>
      <c r="V1006" s="1062" t="s">
        <v>8150</v>
      </c>
      <c r="W1006" s="1069">
        <f>'IMPORT Wksht'!$AM$92</f>
        <v>0</v>
      </c>
      <c r="X1006" s="1049"/>
      <c r="Y1006" s="1059">
        <f>Y1007*(1-Y1009)</f>
        <v>0</v>
      </c>
      <c r="Z1006" s="1059" t="e">
        <f>Z1005+AA1005</f>
        <v>#DIV/0!</v>
      </c>
      <c r="AA1006" s="1077" t="s">
        <v>8151</v>
      </c>
    </row>
    <row r="1007" spans="1:27">
      <c r="A1007" s="1053" t="s">
        <v>8152</v>
      </c>
      <c r="B1007" s="1078">
        <f>'IMPORT Wksht'!$T90</f>
        <v>0</v>
      </c>
      <c r="C1007" s="1068">
        <f>'IMPORT Wksht'!$BB90</f>
        <v>0</v>
      </c>
      <c r="D1007" s="1062" t="s">
        <v>8153</v>
      </c>
      <c r="E1007" s="1069">
        <f>'IMPORT Wksht'!$AO90</f>
        <v>0</v>
      </c>
      <c r="F1007" s="1056"/>
      <c r="G1007" s="1071">
        <f>E1007</f>
        <v>0</v>
      </c>
      <c r="H1007" s="1070" t="e">
        <f>IF(I1007="N",ROUND(H1006/(1-H1009),0)-0.01,ROUNDUP(H1006/(1-H1009),0)-0.01)</f>
        <v>#DIV/0!</v>
      </c>
      <c r="I1007" s="504" t="s">
        <v>1578</v>
      </c>
      <c r="J1007" s="1053" t="s">
        <v>8152</v>
      </c>
      <c r="K1007" s="1078">
        <f>'IMPORT Wksht'!$T91</f>
        <v>0</v>
      </c>
      <c r="L1007" s="1068">
        <f>'IMPORT Wksht'!$BB91</f>
        <v>0</v>
      </c>
      <c r="M1007" s="1062" t="s">
        <v>8153</v>
      </c>
      <c r="N1007" s="1069">
        <f>'IMPORT Wksht'!$AO91</f>
        <v>0</v>
      </c>
      <c r="O1007" s="1056"/>
      <c r="P1007" s="1079">
        <f>N1007</f>
        <v>0</v>
      </c>
      <c r="Q1007" s="1070" t="e">
        <f>IF(R1007="N",ROUND(Q1006/(1-Q1009),0)-0.01,ROUNDUP(Q1006/(1-Q1009),0)-0.01)</f>
        <v>#DIV/0!</v>
      </c>
      <c r="R1007" s="504" t="s">
        <v>1578</v>
      </c>
      <c r="S1007" s="1053" t="s">
        <v>8152</v>
      </c>
      <c r="T1007" s="1078">
        <f>'IMPORT Wksht'!$T92</f>
        <v>0</v>
      </c>
      <c r="U1007" s="1068">
        <f>'IMPORT Wksht'!$BB92</f>
        <v>0</v>
      </c>
      <c r="V1007" s="1062" t="s">
        <v>8153</v>
      </c>
      <c r="W1007" s="1069">
        <f>'IMPORT Wksht'!$AO92</f>
        <v>0</v>
      </c>
      <c r="X1007" s="1049"/>
      <c r="Y1007" s="1080">
        <f>W1007</f>
        <v>0</v>
      </c>
      <c r="Z1007" s="1073" t="e">
        <f>IF(AA1007="N",ROUND(Z1006/(1-Z1009),0)-0.01,ROUNDUP(Z1006/(1-Z1009),0)-0.01)</f>
        <v>#DIV/0!</v>
      </c>
      <c r="AA1007" s="1081" t="s">
        <v>1578</v>
      </c>
    </row>
    <row r="1008" spans="1:27">
      <c r="A1008" s="1066" t="s">
        <v>8154</v>
      </c>
      <c r="B1008" s="1082">
        <f>'IMPORT Wksht'!$AE90</f>
        <v>0</v>
      </c>
      <c r="C1008" s="1061" t="s">
        <v>8155</v>
      </c>
      <c r="D1008" s="1062" t="s">
        <v>8156</v>
      </c>
      <c r="E1008" s="1069">
        <f>'IMPORT Wksht'!$AN90</f>
        <v>0</v>
      </c>
      <c r="F1008" s="1056"/>
      <c r="J1008" s="1066" t="s">
        <v>8154</v>
      </c>
      <c r="K1008" s="1082">
        <f>'IMPORT Wksht'!$AE91</f>
        <v>0</v>
      </c>
      <c r="L1008" s="1061" t="s">
        <v>8155</v>
      </c>
      <c r="M1008" s="1062" t="s">
        <v>8156</v>
      </c>
      <c r="N1008" s="1069">
        <f>'IMPORT Wksht'!$AN91</f>
        <v>0</v>
      </c>
      <c r="O1008" s="1056"/>
      <c r="S1008" s="1066" t="s">
        <v>8154</v>
      </c>
      <c r="T1008" s="1082">
        <f>'IMPORT Wksht'!$AE92</f>
        <v>0</v>
      </c>
      <c r="U1008" s="1061" t="s">
        <v>8155</v>
      </c>
      <c r="V1008" s="1062" t="s">
        <v>8156</v>
      </c>
      <c r="W1008" s="1069">
        <f>'IMPORT Wksht'!$AN92</f>
        <v>0</v>
      </c>
    </row>
    <row r="1009" spans="1:27">
      <c r="A1009" s="1066" t="s">
        <v>8157</v>
      </c>
      <c r="B1009" s="1067">
        <f>'IMPORT Wksht'!$BP90</f>
        <v>0</v>
      </c>
      <c r="C1009" s="1068">
        <f>'IMPORT Wksht'!$BC90</f>
        <v>0</v>
      </c>
      <c r="D1009" s="1062" t="s">
        <v>8158</v>
      </c>
      <c r="E1009" s="1083" t="str">
        <f>IFERROR((E1007-E1006)/E1007,"")</f>
        <v/>
      </c>
      <c r="F1009" s="1056"/>
      <c r="G1009" s="1084">
        <v>0.62</v>
      </c>
      <c r="H1009" s="1084">
        <v>0.62</v>
      </c>
      <c r="I1009" s="447"/>
      <c r="J1009" s="1066" t="s">
        <v>8157</v>
      </c>
      <c r="K1009" s="1067">
        <f>'IMPORT Wksht'!$BP91</f>
        <v>0</v>
      </c>
      <c r="L1009" s="1068">
        <f>'IMPORT Wksht'!$BC91</f>
        <v>0</v>
      </c>
      <c r="M1009" s="1062" t="s">
        <v>8158</v>
      </c>
      <c r="N1009" s="1083" t="str">
        <f>IFERROR((N1007-N1006)/N1007,"")</f>
        <v/>
      </c>
      <c r="O1009" s="1056"/>
      <c r="P1009" s="1084">
        <v>0.62</v>
      </c>
      <c r="Q1009" s="1084">
        <v>0.62</v>
      </c>
      <c r="S1009" s="1066" t="s">
        <v>8157</v>
      </c>
      <c r="T1009" s="1067">
        <f>'IMPORT Wksht'!$BP92</f>
        <v>0</v>
      </c>
      <c r="U1009" s="1068">
        <f>'IMPORT Wksht'!$BC92</f>
        <v>0</v>
      </c>
      <c r="V1009" s="1062" t="s">
        <v>8158</v>
      </c>
      <c r="W1009" s="1083" t="str">
        <f>IFERROR((W1007-W1006)/W1007,"")</f>
        <v/>
      </c>
      <c r="X1009" s="1049"/>
      <c r="Y1009" s="1085">
        <v>0.62</v>
      </c>
      <c r="Z1009" s="1085">
        <v>0.62</v>
      </c>
      <c r="AA1009" s="111"/>
    </row>
    <row r="1010" spans="1:27">
      <c r="A1010" s="1066" t="s">
        <v>8159</v>
      </c>
      <c r="B1010" s="1054">
        <f>'IMPORT Wksht'!$BN90</f>
        <v>0</v>
      </c>
      <c r="C1010" s="1054"/>
      <c r="D1010" s="1062" t="s">
        <v>8160</v>
      </c>
      <c r="E1010" s="1054">
        <f>'IMPORT Wksht'!$BM90</f>
        <v>0</v>
      </c>
      <c r="F1010" s="1056"/>
      <c r="G1010" s="1086"/>
      <c r="H1010" s="537" t="e">
        <f>(H1007-H1006)/H1007</f>
        <v>#DIV/0!</v>
      </c>
      <c r="I1010" s="447"/>
      <c r="J1010" s="1066" t="s">
        <v>8159</v>
      </c>
      <c r="K1010" s="1054">
        <f>'IMPORT Wksht'!$BN91</f>
        <v>0</v>
      </c>
      <c r="L1010" s="1054"/>
      <c r="M1010" s="1062" t="s">
        <v>8160</v>
      </c>
      <c r="N1010" s="1054">
        <f>'IMPORT Wksht'!$BM91</f>
        <v>0</v>
      </c>
      <c r="O1010" s="1056"/>
      <c r="P1010" s="926"/>
      <c r="Q1010" s="537" t="e">
        <f>(Q1007-Q1006)/Q1007</f>
        <v>#DIV/0!</v>
      </c>
      <c r="S1010" s="1066" t="s">
        <v>8159</v>
      </c>
      <c r="T1010" s="1054">
        <f>'IMPORT Wksht'!$BN92</f>
        <v>0</v>
      </c>
      <c r="U1010" s="1054"/>
      <c r="V1010" s="1062" t="s">
        <v>8160</v>
      </c>
      <c r="W1010" s="1054">
        <f>'IMPORT Wksht'!$BM92</f>
        <v>0</v>
      </c>
      <c r="X1010" s="1049"/>
      <c r="Y1010" s="1087"/>
      <c r="Z1010" s="1088" t="e">
        <f>(Z1007-Z1006)/Z1007</f>
        <v>#DIV/0!</v>
      </c>
      <c r="AA1010" s="111"/>
    </row>
    <row r="1011" spans="1:27">
      <c r="A1011" s="1695" t="s">
        <v>8161</v>
      </c>
      <c r="B1011" s="1696"/>
      <c r="C1011" s="1696"/>
      <c r="D1011" s="1696"/>
      <c r="E1011" s="1697"/>
      <c r="F1011" s="1056"/>
      <c r="G1011" s="1050"/>
      <c r="H1011" s="1050"/>
      <c r="I1011" s="1050"/>
      <c r="J1011" s="1695" t="s">
        <v>8161</v>
      </c>
      <c r="K1011" s="1696"/>
      <c r="L1011" s="1696"/>
      <c r="M1011" s="1696"/>
      <c r="N1011" s="1697"/>
      <c r="O1011" s="1056"/>
      <c r="P1011" s="1050"/>
      <c r="Q1011" s="1050"/>
      <c r="R1011" s="1050"/>
      <c r="S1011" s="1695" t="s">
        <v>8161</v>
      </c>
      <c r="T1011" s="1696"/>
      <c r="U1011" s="1696"/>
      <c r="V1011" s="1696"/>
      <c r="W1011" s="1697"/>
      <c r="X1011" s="111"/>
    </row>
    <row r="1012" spans="1:27">
      <c r="A1012" s="1679" t="s">
        <v>8162</v>
      </c>
      <c r="B1012" s="1680"/>
      <c r="C1012" s="1680"/>
      <c r="D1012" s="1680"/>
      <c r="E1012" s="1681"/>
      <c r="F1012" s="1089"/>
      <c r="G1012" s="1090"/>
      <c r="H1012" s="1090"/>
      <c r="I1012" s="1090"/>
      <c r="J1012" s="1679" t="s">
        <v>8162</v>
      </c>
      <c r="K1012" s="1680"/>
      <c r="L1012" s="1680"/>
      <c r="M1012" s="1680"/>
      <c r="N1012" s="1681"/>
      <c r="O1012" s="1089"/>
      <c r="P1012" s="1090"/>
      <c r="Q1012" s="1090"/>
      <c r="R1012" s="1090"/>
      <c r="S1012" s="1679" t="s">
        <v>8162</v>
      </c>
      <c r="T1012" s="1680"/>
      <c r="U1012" s="1680"/>
      <c r="V1012" s="1680"/>
      <c r="W1012" s="1681"/>
      <c r="X1012" s="111"/>
    </row>
    <row r="1013" spans="1:27">
      <c r="A1013" s="1091" t="str">
        <f>CONCATENATE("Line ",'IMPORT Wksht'!$A$90)</f>
        <v>Line 76</v>
      </c>
      <c r="B1013" s="111"/>
      <c r="C1013" s="111"/>
      <c r="D1013" s="111"/>
      <c r="E1013" s="111"/>
      <c r="F1013" s="1092"/>
      <c r="G1013" s="1093"/>
      <c r="H1013" s="1050"/>
      <c r="I1013" s="1050"/>
      <c r="J1013" s="1091" t="str">
        <f>CONCATENATE("Line ",'IMPORT Wksht'!$A$91)</f>
        <v>Line 77</v>
      </c>
      <c r="K1013" s="111"/>
      <c r="L1013" s="111"/>
      <c r="M1013" s="111"/>
      <c r="N1013" s="111"/>
      <c r="O1013" s="1092"/>
      <c r="P1013" s="1093"/>
      <c r="Q1013" s="1050"/>
      <c r="R1013" s="1050"/>
      <c r="S1013" s="1091" t="str">
        <f>CONCATENATE("Line ",'IMPORT Wksht'!$A$92)</f>
        <v>Line 78</v>
      </c>
      <c r="T1013" s="111"/>
      <c r="U1013" s="111"/>
      <c r="V1013" s="111"/>
      <c r="W1013" s="288"/>
      <c r="X1013" s="111"/>
    </row>
    <row r="1014" spans="1:27">
      <c r="A1014" s="1091"/>
      <c r="B1014" s="111"/>
      <c r="C1014" s="111"/>
      <c r="D1014" s="111"/>
      <c r="E1014" s="111"/>
      <c r="F1014" s="1092"/>
      <c r="G1014" s="1093"/>
      <c r="H1014" s="1050"/>
      <c r="I1014" s="1050"/>
      <c r="J1014" s="1091"/>
      <c r="K1014" s="111"/>
      <c r="L1014" s="111"/>
      <c r="M1014" s="111"/>
      <c r="N1014" s="111"/>
      <c r="O1014" s="1092"/>
      <c r="P1014" s="1093"/>
      <c r="Q1014" s="1050"/>
      <c r="R1014" s="1050"/>
      <c r="S1014" s="1091"/>
      <c r="T1014" s="111"/>
      <c r="U1014" s="111"/>
      <c r="V1014" s="111"/>
      <c r="W1014" s="288"/>
      <c r="X1014" s="111"/>
    </row>
    <row r="1015" spans="1:27">
      <c r="A1015" s="1091"/>
      <c r="B1015" s="111"/>
      <c r="C1015" s="111"/>
      <c r="D1015" s="111"/>
      <c r="E1015" s="111"/>
      <c r="F1015" s="1092"/>
      <c r="G1015" s="1093"/>
      <c r="H1015" s="1050"/>
      <c r="I1015" s="1050"/>
      <c r="J1015" s="1091"/>
      <c r="K1015" s="111"/>
      <c r="L1015" s="111"/>
      <c r="M1015" s="111"/>
      <c r="N1015" s="111"/>
      <c r="O1015" s="1092"/>
      <c r="P1015" s="1093"/>
      <c r="Q1015" s="1050"/>
      <c r="R1015" s="1050"/>
      <c r="S1015" s="1091"/>
      <c r="T1015" s="111"/>
      <c r="U1015" s="111"/>
      <c r="V1015" s="111"/>
      <c r="W1015" s="288"/>
      <c r="X1015" s="111"/>
    </row>
    <row r="1016" spans="1:27">
      <c r="A1016" s="1091"/>
      <c r="B1016" s="111"/>
      <c r="C1016" s="111"/>
      <c r="D1016" s="111"/>
      <c r="E1016" s="111"/>
      <c r="F1016" s="1092"/>
      <c r="G1016" s="1093"/>
      <c r="H1016" s="1050"/>
      <c r="I1016" s="1050"/>
      <c r="J1016" s="1091"/>
      <c r="K1016" s="111"/>
      <c r="L1016" s="111"/>
      <c r="M1016" s="111"/>
      <c r="N1016" s="111"/>
      <c r="O1016" s="1092"/>
      <c r="P1016" s="1093"/>
      <c r="Q1016" s="1050"/>
      <c r="R1016" s="1050"/>
      <c r="S1016" s="1091"/>
      <c r="T1016" s="111"/>
      <c r="U1016" s="111"/>
      <c r="V1016" s="111"/>
      <c r="W1016" s="288"/>
      <c r="X1016" s="111"/>
    </row>
    <row r="1017" spans="1:27">
      <c r="A1017" s="1091"/>
      <c r="B1017" s="111"/>
      <c r="C1017" s="111"/>
      <c r="D1017" s="111"/>
      <c r="E1017" s="111"/>
      <c r="F1017" s="1092"/>
      <c r="G1017" s="1093"/>
      <c r="H1017" s="1050"/>
      <c r="I1017" s="1050"/>
      <c r="J1017" s="1091"/>
      <c r="K1017" s="111"/>
      <c r="L1017" s="111"/>
      <c r="M1017" s="111"/>
      <c r="N1017" s="111"/>
      <c r="O1017" s="1092"/>
      <c r="P1017" s="1093"/>
      <c r="Q1017" s="1050"/>
      <c r="R1017" s="1050"/>
      <c r="S1017" s="1091"/>
      <c r="T1017" s="111"/>
      <c r="U1017" s="111"/>
      <c r="V1017" s="111"/>
      <c r="W1017" s="288"/>
      <c r="X1017" s="111"/>
    </row>
    <row r="1018" spans="1:27">
      <c r="A1018" s="1091"/>
      <c r="B1018" s="111"/>
      <c r="C1018" s="111"/>
      <c r="D1018" s="111"/>
      <c r="E1018" s="111"/>
      <c r="F1018" s="1092"/>
      <c r="G1018" s="1093"/>
      <c r="H1018" s="1050"/>
      <c r="I1018" s="1050"/>
      <c r="J1018" s="1091"/>
      <c r="K1018" s="111"/>
      <c r="L1018" s="111"/>
      <c r="M1018" s="111"/>
      <c r="N1018" s="111"/>
      <c r="O1018" s="1092"/>
      <c r="P1018" s="1093"/>
      <c r="Q1018" s="1050"/>
      <c r="R1018" s="1050"/>
      <c r="S1018" s="1091"/>
      <c r="T1018" s="111"/>
      <c r="U1018" s="111"/>
      <c r="V1018" s="111"/>
      <c r="W1018" s="288"/>
      <c r="X1018" s="111"/>
    </row>
    <row r="1019" spans="1:27">
      <c r="A1019" s="1091"/>
      <c r="B1019" s="111"/>
      <c r="C1019" s="111"/>
      <c r="D1019" s="111"/>
      <c r="E1019" s="111"/>
      <c r="F1019" s="1092"/>
      <c r="G1019" s="1093"/>
      <c r="H1019" s="1050"/>
      <c r="I1019" s="1050"/>
      <c r="J1019" s="1091"/>
      <c r="K1019" s="111"/>
      <c r="L1019" s="111"/>
      <c r="M1019" s="111"/>
      <c r="N1019" s="111"/>
      <c r="O1019" s="1092"/>
      <c r="P1019" s="1093"/>
      <c r="Q1019" s="1050"/>
      <c r="R1019" s="1050"/>
      <c r="S1019" s="1091"/>
      <c r="T1019" s="111"/>
      <c r="U1019" s="111"/>
      <c r="V1019" s="111"/>
      <c r="W1019" s="288"/>
      <c r="X1019" s="111"/>
    </row>
    <row r="1020" spans="1:27">
      <c r="A1020" s="1091"/>
      <c r="B1020" s="111"/>
      <c r="C1020" s="111"/>
      <c r="D1020" s="111"/>
      <c r="E1020" s="111"/>
      <c r="F1020" s="1092"/>
      <c r="G1020" s="1093"/>
      <c r="H1020" s="1050"/>
      <c r="I1020" s="1050"/>
      <c r="J1020" s="1091"/>
      <c r="K1020" s="111"/>
      <c r="L1020" s="111"/>
      <c r="M1020" s="111"/>
      <c r="N1020" s="111"/>
      <c r="O1020" s="1092"/>
      <c r="P1020" s="1093"/>
      <c r="Q1020" s="1050"/>
      <c r="R1020" s="1050"/>
      <c r="S1020" s="1091"/>
      <c r="T1020" s="111"/>
      <c r="U1020" s="111"/>
      <c r="V1020" s="111"/>
      <c r="W1020" s="288"/>
      <c r="X1020" s="111"/>
    </row>
    <row r="1021" spans="1:27">
      <c r="A1021" s="1091"/>
      <c r="B1021" s="111"/>
      <c r="C1021" s="111"/>
      <c r="D1021" s="111"/>
      <c r="E1021" s="111"/>
      <c r="F1021" s="1092"/>
      <c r="G1021" s="1093"/>
      <c r="H1021" s="1050"/>
      <c r="I1021" s="1050"/>
      <c r="J1021" s="1091"/>
      <c r="K1021" s="111"/>
      <c r="L1021" s="111"/>
      <c r="M1021" s="111"/>
      <c r="N1021" s="111"/>
      <c r="O1021" s="1092"/>
      <c r="P1021" s="1093"/>
      <c r="Q1021" s="1050"/>
      <c r="R1021" s="1050"/>
      <c r="S1021" s="1091"/>
      <c r="T1021" s="111"/>
      <c r="U1021" s="111"/>
      <c r="V1021" s="111"/>
      <c r="W1021" s="288"/>
      <c r="X1021" s="111"/>
    </row>
    <row r="1022" spans="1:27">
      <c r="A1022" s="1091"/>
      <c r="B1022" s="111"/>
      <c r="C1022" s="111"/>
      <c r="D1022" s="111"/>
      <c r="E1022" s="111"/>
      <c r="F1022" s="1092"/>
      <c r="G1022" s="1093"/>
      <c r="H1022" s="1050"/>
      <c r="I1022" s="1050"/>
      <c r="J1022" s="1091"/>
      <c r="K1022" s="111"/>
      <c r="L1022" s="111"/>
      <c r="M1022" s="111"/>
      <c r="N1022" s="111"/>
      <c r="O1022" s="1092"/>
      <c r="P1022" s="1093"/>
      <c r="Q1022" s="1050"/>
      <c r="R1022" s="1050"/>
      <c r="S1022" s="1091"/>
      <c r="T1022" s="111"/>
      <c r="U1022" s="111"/>
      <c r="V1022" s="111"/>
      <c r="W1022" s="288"/>
      <c r="X1022" s="111"/>
    </row>
    <row r="1023" spans="1:27">
      <c r="A1023" s="1091"/>
      <c r="B1023" s="111"/>
      <c r="C1023" s="111"/>
      <c r="D1023" s="111"/>
      <c r="E1023" s="111"/>
      <c r="F1023" s="1092"/>
      <c r="G1023" s="1093"/>
      <c r="H1023" s="1050"/>
      <c r="I1023" s="1050"/>
      <c r="J1023" s="1091"/>
      <c r="K1023" s="111"/>
      <c r="L1023" s="111"/>
      <c r="M1023" s="111"/>
      <c r="N1023" s="111"/>
      <c r="O1023" s="1092"/>
      <c r="P1023" s="1093"/>
      <c r="Q1023" s="1050"/>
      <c r="R1023" s="1050"/>
      <c r="S1023" s="1091"/>
      <c r="T1023" s="111"/>
      <c r="U1023" s="111"/>
      <c r="V1023" s="111"/>
      <c r="W1023" s="288"/>
      <c r="X1023" s="111"/>
    </row>
    <row r="1024" spans="1:27">
      <c r="A1024" s="1091"/>
      <c r="B1024" s="111"/>
      <c r="C1024" s="111"/>
      <c r="D1024" s="111"/>
      <c r="E1024" s="111"/>
      <c r="F1024" s="1092"/>
      <c r="G1024" s="1093"/>
      <c r="H1024" s="1050"/>
      <c r="I1024" s="1050"/>
      <c r="J1024" s="1091"/>
      <c r="K1024" s="111"/>
      <c r="L1024" s="111"/>
      <c r="M1024" s="111"/>
      <c r="N1024" s="111"/>
      <c r="O1024" s="1092"/>
      <c r="P1024" s="1093"/>
      <c r="Q1024" s="1050"/>
      <c r="R1024" s="1050"/>
      <c r="S1024" s="1091"/>
      <c r="T1024" s="111"/>
      <c r="U1024" s="111"/>
      <c r="V1024" s="111"/>
      <c r="W1024" s="288"/>
      <c r="X1024" s="111"/>
    </row>
    <row r="1025" spans="1:24">
      <c r="A1025" s="1091"/>
      <c r="B1025" s="111"/>
      <c r="C1025" s="111"/>
      <c r="D1025" s="111"/>
      <c r="E1025" s="111"/>
      <c r="F1025" s="1092"/>
      <c r="G1025" s="1093"/>
      <c r="H1025" s="1050"/>
      <c r="I1025" s="1050"/>
      <c r="J1025" s="1091"/>
      <c r="K1025" s="111"/>
      <c r="L1025" s="111"/>
      <c r="M1025" s="111"/>
      <c r="N1025" s="111"/>
      <c r="O1025" s="1092"/>
      <c r="P1025" s="1093"/>
      <c r="Q1025" s="1050"/>
      <c r="R1025" s="1050"/>
      <c r="S1025" s="1091"/>
      <c r="T1025" s="111"/>
      <c r="U1025" s="111"/>
      <c r="V1025" s="111"/>
      <c r="W1025" s="288"/>
      <c r="X1025" s="111"/>
    </row>
    <row r="1026" spans="1:24">
      <c r="A1026" s="1091"/>
      <c r="B1026" s="111"/>
      <c r="C1026" s="111"/>
      <c r="D1026" s="111"/>
      <c r="E1026" s="111"/>
      <c r="F1026" s="1092"/>
      <c r="G1026" s="1093"/>
      <c r="H1026" s="1050"/>
      <c r="I1026" s="1050"/>
      <c r="J1026" s="1091"/>
      <c r="K1026" s="111"/>
      <c r="L1026" s="111"/>
      <c r="M1026" s="111"/>
      <c r="N1026" s="111"/>
      <c r="O1026" s="1092"/>
      <c r="P1026" s="1093"/>
      <c r="Q1026" s="1050"/>
      <c r="R1026" s="1050"/>
      <c r="S1026" s="1091"/>
      <c r="T1026" s="111"/>
      <c r="U1026" s="111"/>
      <c r="V1026" s="111"/>
      <c r="W1026" s="288"/>
      <c r="X1026" s="111"/>
    </row>
    <row r="1027" spans="1:24">
      <c r="A1027" s="1091"/>
      <c r="B1027" s="111"/>
      <c r="C1027" s="111"/>
      <c r="D1027" s="111"/>
      <c r="E1027" s="111"/>
      <c r="F1027" s="1092"/>
      <c r="G1027" s="1093"/>
      <c r="H1027" s="1050"/>
      <c r="I1027" s="1050"/>
      <c r="J1027" s="1091"/>
      <c r="K1027" s="111"/>
      <c r="L1027" s="111"/>
      <c r="M1027" s="111"/>
      <c r="N1027" s="111"/>
      <c r="O1027" s="1092"/>
      <c r="P1027" s="1093"/>
      <c r="Q1027" s="1050"/>
      <c r="R1027" s="1050"/>
      <c r="S1027" s="1091"/>
      <c r="T1027" s="111"/>
      <c r="U1027" s="111"/>
      <c r="V1027" s="111"/>
      <c r="W1027" s="288"/>
      <c r="X1027" s="111"/>
    </row>
    <row r="1028" spans="1:24">
      <c r="A1028" s="1091"/>
      <c r="B1028" s="111"/>
      <c r="C1028" s="111"/>
      <c r="D1028" s="111"/>
      <c r="E1028" s="111"/>
      <c r="F1028" s="1092"/>
      <c r="G1028" s="1093"/>
      <c r="H1028" s="1050"/>
      <c r="I1028" s="1050"/>
      <c r="J1028" s="1091"/>
      <c r="K1028" s="111"/>
      <c r="L1028" s="111"/>
      <c r="M1028" s="111"/>
      <c r="N1028" s="111"/>
      <c r="O1028" s="1092"/>
      <c r="P1028" s="1093"/>
      <c r="Q1028" s="1050"/>
      <c r="R1028" s="1050"/>
      <c r="S1028" s="1091"/>
      <c r="T1028" s="111"/>
      <c r="U1028" s="111"/>
      <c r="V1028" s="111"/>
      <c r="W1028" s="288"/>
      <c r="X1028" s="111"/>
    </row>
    <row r="1029" spans="1:24">
      <c r="A1029" s="1091"/>
      <c r="B1029" s="111"/>
      <c r="C1029" s="111"/>
      <c r="D1029" s="111"/>
      <c r="E1029" s="111"/>
      <c r="F1029" s="1092"/>
      <c r="G1029" s="1093"/>
      <c r="H1029" s="1050"/>
      <c r="I1029" s="1050"/>
      <c r="J1029" s="1091"/>
      <c r="K1029" s="111"/>
      <c r="L1029" s="111"/>
      <c r="M1029" s="111"/>
      <c r="N1029" s="111"/>
      <c r="O1029" s="1092"/>
      <c r="P1029" s="1093"/>
      <c r="Q1029" s="1050"/>
      <c r="R1029" s="1050"/>
      <c r="S1029" s="1091"/>
      <c r="T1029" s="111"/>
      <c r="U1029" s="111"/>
      <c r="V1029" s="111"/>
      <c r="W1029" s="288"/>
      <c r="X1029" s="111"/>
    </row>
    <row r="1030" spans="1:24">
      <c r="A1030" s="1091"/>
      <c r="B1030" s="111"/>
      <c r="C1030" s="111"/>
      <c r="D1030" s="111"/>
      <c r="E1030" s="111"/>
      <c r="F1030" s="1092"/>
      <c r="G1030" s="1093"/>
      <c r="H1030" s="1050"/>
      <c r="I1030" s="1050"/>
      <c r="J1030" s="1091"/>
      <c r="K1030" s="111"/>
      <c r="L1030" s="111"/>
      <c r="M1030" s="111"/>
      <c r="N1030" s="111"/>
      <c r="O1030" s="1092"/>
      <c r="P1030" s="1093"/>
      <c r="Q1030" s="1050"/>
      <c r="R1030" s="1050"/>
      <c r="S1030" s="1091"/>
      <c r="T1030" s="111"/>
      <c r="U1030" s="111"/>
      <c r="V1030" s="111"/>
      <c r="W1030" s="288"/>
      <c r="X1030" s="111"/>
    </row>
    <row r="1031" spans="1:24">
      <c r="A1031" s="1091"/>
      <c r="B1031" s="111"/>
      <c r="C1031" s="111"/>
      <c r="D1031" s="111"/>
      <c r="E1031" s="111"/>
      <c r="F1031" s="1092"/>
      <c r="G1031" s="1093"/>
      <c r="H1031" s="1050"/>
      <c r="I1031" s="1050"/>
      <c r="J1031" s="1091"/>
      <c r="K1031" s="111"/>
      <c r="L1031" s="111"/>
      <c r="M1031" s="111"/>
      <c r="N1031" s="111"/>
      <c r="O1031" s="1092"/>
      <c r="P1031" s="1093"/>
      <c r="Q1031" s="1050"/>
      <c r="R1031" s="1050"/>
      <c r="S1031" s="1091"/>
      <c r="T1031" s="111"/>
      <c r="U1031" s="111"/>
      <c r="V1031" s="111"/>
      <c r="W1031" s="288"/>
      <c r="X1031" s="111"/>
    </row>
    <row r="1032" spans="1:24">
      <c r="A1032" s="1091"/>
      <c r="B1032" s="111"/>
      <c r="C1032" s="111"/>
      <c r="D1032" s="111"/>
      <c r="E1032" s="111"/>
      <c r="F1032" s="1092"/>
      <c r="G1032" s="1093"/>
      <c r="H1032" s="1050"/>
      <c r="I1032" s="1050"/>
      <c r="J1032" s="1091"/>
      <c r="K1032" s="111"/>
      <c r="L1032" s="111"/>
      <c r="M1032" s="111"/>
      <c r="N1032" s="111"/>
      <c r="O1032" s="1092"/>
      <c r="P1032" s="1093"/>
      <c r="Q1032" s="1050"/>
      <c r="R1032" s="1050"/>
      <c r="S1032" s="1091"/>
      <c r="T1032" s="111"/>
      <c r="U1032" s="111"/>
      <c r="V1032" s="111"/>
      <c r="W1032" s="288"/>
      <c r="X1032" s="111"/>
    </row>
    <row r="1033" spans="1:24">
      <c r="A1033" s="1091"/>
      <c r="B1033" s="111"/>
      <c r="C1033" s="111"/>
      <c r="D1033" s="111"/>
      <c r="E1033" s="111"/>
      <c r="F1033" s="1092"/>
      <c r="G1033" s="1093"/>
      <c r="H1033" s="1050"/>
      <c r="I1033" s="1050"/>
      <c r="J1033" s="1091"/>
      <c r="K1033" s="111"/>
      <c r="L1033" s="111"/>
      <c r="M1033" s="111"/>
      <c r="N1033" s="111"/>
      <c r="O1033" s="1092"/>
      <c r="P1033" s="1093"/>
      <c r="Q1033" s="1050"/>
      <c r="R1033" s="1050"/>
      <c r="S1033" s="1091"/>
      <c r="T1033" s="111"/>
      <c r="U1033" s="111"/>
      <c r="V1033" s="111"/>
      <c r="W1033" s="288"/>
      <c r="X1033" s="111"/>
    </row>
    <row r="1034" spans="1:24">
      <c r="A1034" s="1091"/>
      <c r="B1034" s="111"/>
      <c r="C1034" s="111"/>
      <c r="D1034" s="111"/>
      <c r="E1034" s="111"/>
      <c r="F1034" s="1094"/>
      <c r="G1034" s="1093"/>
      <c r="H1034" s="1050"/>
      <c r="I1034" s="1050"/>
      <c r="J1034" s="1091"/>
      <c r="K1034" s="111"/>
      <c r="L1034" s="111"/>
      <c r="M1034" s="111"/>
      <c r="N1034" s="111"/>
      <c r="O1034" s="1094"/>
      <c r="P1034" s="1093"/>
      <c r="Q1034" s="1050"/>
      <c r="R1034" s="1050"/>
      <c r="S1034" s="1091"/>
      <c r="T1034" s="111"/>
      <c r="U1034" s="111"/>
      <c r="V1034" s="111"/>
      <c r="W1034" s="288"/>
      <c r="X1034" s="111"/>
    </row>
    <row r="1035" spans="1:24">
      <c r="A1035" s="1091"/>
      <c r="B1035" s="111"/>
      <c r="C1035" s="111"/>
      <c r="D1035" s="111"/>
      <c r="E1035" s="111"/>
      <c r="F1035" s="1095"/>
      <c r="G1035" s="1050"/>
      <c r="H1035" s="1050"/>
      <c r="I1035" s="1050"/>
      <c r="J1035" s="1091"/>
      <c r="K1035" s="111"/>
      <c r="L1035" s="111"/>
      <c r="M1035" s="111"/>
      <c r="N1035" s="111"/>
      <c r="O1035" s="1095"/>
      <c r="P1035" s="1050"/>
      <c r="Q1035" s="1050"/>
      <c r="R1035" s="1050"/>
      <c r="S1035" s="1091"/>
      <c r="T1035" s="111"/>
      <c r="U1035" s="111"/>
      <c r="V1035" s="111"/>
      <c r="W1035" s="288"/>
      <c r="X1035" s="111"/>
    </row>
    <row r="1036" spans="1:24">
      <c r="A1036" s="1689" t="s">
        <v>8163</v>
      </c>
      <c r="B1036" s="1690"/>
      <c r="C1036" s="1690"/>
      <c r="D1036" s="1690"/>
      <c r="E1036" s="1691"/>
      <c r="F1036" s="1095"/>
      <c r="G1036" s="1050"/>
      <c r="H1036" s="1050"/>
      <c r="I1036" s="1050"/>
      <c r="J1036" s="1689" t="s">
        <v>8163</v>
      </c>
      <c r="K1036" s="1690"/>
      <c r="L1036" s="1690"/>
      <c r="M1036" s="1690"/>
      <c r="N1036" s="1691"/>
      <c r="O1036" s="1095"/>
      <c r="P1036" s="1050"/>
      <c r="Q1036" s="1050"/>
      <c r="R1036" s="1050"/>
      <c r="S1036" s="1689" t="s">
        <v>8163</v>
      </c>
      <c r="T1036" s="1690"/>
      <c r="U1036" s="1690"/>
      <c r="V1036" s="1690"/>
      <c r="W1036" s="1691"/>
      <c r="X1036" s="111"/>
    </row>
    <row r="1037" spans="1:24">
      <c r="A1037" s="1692"/>
      <c r="B1037" s="1693"/>
      <c r="C1037" s="1693"/>
      <c r="D1037" s="1693"/>
      <c r="E1037" s="1694"/>
      <c r="F1037" s="1095"/>
      <c r="G1037" s="1050"/>
      <c r="H1037" s="1050"/>
      <c r="I1037" s="1050"/>
      <c r="J1037" s="1692"/>
      <c r="K1037" s="1693"/>
      <c r="L1037" s="1693"/>
      <c r="M1037" s="1693"/>
      <c r="N1037" s="1694"/>
      <c r="O1037" s="1095"/>
      <c r="P1037" s="1050"/>
      <c r="Q1037" s="1050"/>
      <c r="R1037" s="1050"/>
      <c r="S1037" s="1692"/>
      <c r="T1037" s="1693"/>
      <c r="U1037" s="1693"/>
      <c r="V1037" s="1693"/>
      <c r="W1037" s="1694"/>
      <c r="X1037" s="111"/>
    </row>
    <row r="1038" spans="1:24">
      <c r="A1038" s="1683"/>
      <c r="B1038" s="1684"/>
      <c r="C1038" s="1684"/>
      <c r="D1038" s="1684"/>
      <c r="E1038" s="1685"/>
      <c r="F1038" s="1095"/>
      <c r="G1038" s="1050"/>
      <c r="H1038" s="1050"/>
      <c r="I1038" s="1050"/>
      <c r="J1038" s="1683"/>
      <c r="K1038" s="1684"/>
      <c r="L1038" s="1684"/>
      <c r="M1038" s="1684"/>
      <c r="N1038" s="1685"/>
      <c r="O1038" s="1095"/>
      <c r="P1038" s="1050"/>
      <c r="Q1038" s="1050"/>
      <c r="R1038" s="1050"/>
      <c r="S1038" s="1683"/>
      <c r="T1038" s="1684"/>
      <c r="U1038" s="1684"/>
      <c r="V1038" s="1684"/>
      <c r="W1038" s="1685"/>
      <c r="X1038" s="111"/>
    </row>
    <row r="1039" spans="1:24">
      <c r="A1039" s="1683"/>
      <c r="B1039" s="1684"/>
      <c r="C1039" s="1684"/>
      <c r="D1039" s="1684"/>
      <c r="E1039" s="1685"/>
      <c r="F1039" s="1095"/>
      <c r="G1039" s="1050"/>
      <c r="H1039" s="1050"/>
      <c r="I1039" s="1050"/>
      <c r="J1039" s="1683"/>
      <c r="K1039" s="1684"/>
      <c r="L1039" s="1684"/>
      <c r="M1039" s="1684"/>
      <c r="N1039" s="1685"/>
      <c r="O1039" s="1095"/>
      <c r="P1039" s="1050"/>
      <c r="Q1039" s="1050"/>
      <c r="R1039" s="1050"/>
      <c r="S1039" s="1683"/>
      <c r="T1039" s="1684"/>
      <c r="U1039" s="1684"/>
      <c r="V1039" s="1684"/>
      <c r="W1039" s="1685"/>
      <c r="X1039" s="111"/>
    </row>
    <row r="1040" spans="1:24">
      <c r="A1040" s="1686"/>
      <c r="B1040" s="1687"/>
      <c r="C1040" s="1687"/>
      <c r="D1040" s="1687"/>
      <c r="E1040" s="1688"/>
      <c r="F1040" s="1095"/>
      <c r="G1040" s="1050"/>
      <c r="H1040" s="1050"/>
      <c r="I1040" s="1050"/>
      <c r="J1040" s="1686"/>
      <c r="K1040" s="1687"/>
      <c r="L1040" s="1687"/>
      <c r="M1040" s="1687"/>
      <c r="N1040" s="1688"/>
      <c r="O1040" s="1095"/>
      <c r="P1040" s="1050"/>
      <c r="Q1040" s="1050"/>
      <c r="R1040" s="1050"/>
      <c r="S1040" s="1686"/>
      <c r="T1040" s="1687"/>
      <c r="U1040" s="1687"/>
      <c r="V1040" s="1687"/>
      <c r="W1040" s="1688"/>
      <c r="X1040" s="111"/>
    </row>
    <row r="1041" spans="1:27">
      <c r="X1041" s="111"/>
    </row>
    <row r="1042" spans="1:27">
      <c r="A1042" s="1043" t="s">
        <v>8136</v>
      </c>
      <c r="B1042" s="1682">
        <f>'IMPORT Wksht'!$F93</f>
        <v>0</v>
      </c>
      <c r="C1042" s="1682"/>
      <c r="D1042" s="1682"/>
      <c r="E1042" s="1044" t="s">
        <v>8137</v>
      </c>
      <c r="F1042" s="1045"/>
      <c r="G1042" s="1046" t="e">
        <f>C1045*C1047*C1049/1728/B1046</f>
        <v>#DIV/0!</v>
      </c>
      <c r="H1042" s="1047" t="e">
        <f>VLOOKUP(CONCATENATE(B1047,"40H"),frghtnew,8,0)</f>
        <v>#N/A</v>
      </c>
      <c r="I1042" s="1048">
        <f>'IMPORT Wksht'!$AE489</f>
        <v>0</v>
      </c>
      <c r="J1042" s="1043" t="s">
        <v>8136</v>
      </c>
      <c r="K1042" s="1682">
        <f>'IMPORT Wksht'!$F94</f>
        <v>0</v>
      </c>
      <c r="L1042" s="1682"/>
      <c r="M1042" s="1682"/>
      <c r="N1042" s="1044" t="s">
        <v>8137</v>
      </c>
      <c r="O1042" s="1045"/>
      <c r="P1042" s="1046" t="e">
        <f>L1045*L1047*L1049/1728/K1046</f>
        <v>#DIV/0!</v>
      </c>
      <c r="Q1042" s="1047" t="e">
        <f>VLOOKUP(CONCATENATE(K1047,"40H"),frghtnew,8,0)</f>
        <v>#N/A</v>
      </c>
      <c r="R1042" s="1048">
        <f>'IMPORT Wksht'!$AE490</f>
        <v>0</v>
      </c>
      <c r="S1042" s="1043" t="s">
        <v>8136</v>
      </c>
      <c r="T1042" s="1682">
        <f>'IMPORT Wksht'!$F95</f>
        <v>0</v>
      </c>
      <c r="U1042" s="1682"/>
      <c r="V1042" s="1682"/>
      <c r="W1042" s="1044" t="s">
        <v>8137</v>
      </c>
      <c r="X1042" s="1049"/>
      <c r="Y1042" s="1050" t="e">
        <f>U1045*U1047*U1049/1728/T1046</f>
        <v>#DIV/0!</v>
      </c>
      <c r="Z1042" s="1051" t="e">
        <f>VLOOKUP(CONCATENATE(T1047,"40H"),frghtnew,8,0)</f>
        <v>#N/A</v>
      </c>
      <c r="AA1042" s="1052">
        <f>'IMPORT Wksht'!$AE95</f>
        <v>0</v>
      </c>
    </row>
    <row r="1043" spans="1:27">
      <c r="A1043" s="1053" t="s">
        <v>8138</v>
      </c>
      <c r="B1043" s="1054">
        <f>'IMPORT Wksht'!$D$5</f>
        <v>0</v>
      </c>
      <c r="C1043" s="1698">
        <f>'IMPORT Wksht'!$D$6</f>
        <v>0</v>
      </c>
      <c r="D1043" s="1698"/>
      <c r="E1043" s="1055">
        <f>IFERROR(G1042*H1042+E1045*B1048+E1045*I1042+I1043*1/B1046,0)</f>
        <v>0</v>
      </c>
      <c r="F1043" s="1056"/>
      <c r="G1043" s="494" t="s">
        <v>8139</v>
      </c>
      <c r="H1043" s="494" t="s">
        <v>8140</v>
      </c>
      <c r="I1043" s="1057">
        <v>1.05</v>
      </c>
      <c r="J1043" s="1053" t="s">
        <v>8138</v>
      </c>
      <c r="K1043" s="1054">
        <f>'IMPORT Wksht'!$D$5</f>
        <v>0</v>
      </c>
      <c r="L1043" s="1698">
        <f>'IMPORT Wksht'!$D$6</f>
        <v>0</v>
      </c>
      <c r="M1043" s="1698"/>
      <c r="N1043" s="1055">
        <f>IFERROR(P1042*Q1042+N1045*K1048+N1045*R1042+R1043*1/K1046,0)</f>
        <v>0</v>
      </c>
      <c r="O1043" s="1056"/>
      <c r="P1043" s="494" t="s">
        <v>8139</v>
      </c>
      <c r="Q1043" s="494" t="s">
        <v>8140</v>
      </c>
      <c r="R1043" s="1057">
        <v>1.05</v>
      </c>
      <c r="S1043" s="1053" t="s">
        <v>8138</v>
      </c>
      <c r="T1043" s="1054">
        <f>'IMPORT Wksht'!$D$5</f>
        <v>0</v>
      </c>
      <c r="U1043" s="1698">
        <f>'IMPORT Wksht'!$D$6</f>
        <v>0</v>
      </c>
      <c r="V1043" s="1698"/>
      <c r="W1043" s="1055">
        <f>IFERROR(Y1042*Z1042+W1045*T1048+W1045*AA1042+AA1043*1/T1046,0)</f>
        <v>0</v>
      </c>
      <c r="X1043" s="1049"/>
      <c r="Y1043" s="1058" t="s">
        <v>8139</v>
      </c>
      <c r="Z1043" s="1058" t="s">
        <v>8140</v>
      </c>
      <c r="AA1043" s="1059">
        <v>1.05</v>
      </c>
    </row>
    <row r="1044" spans="1:27">
      <c r="A1044" s="1053" t="s">
        <v>8141</v>
      </c>
      <c r="B1044" s="1060">
        <f>'IMPORT Wksht'!$E93</f>
        <v>0</v>
      </c>
      <c r="C1044" s="1061" t="s">
        <v>8142</v>
      </c>
      <c r="D1044" s="1062" t="s">
        <v>8143</v>
      </c>
      <c r="E1044" s="1063">
        <f>'IMPORT Wksht'!$K93</f>
        <v>0</v>
      </c>
      <c r="F1044" s="1056"/>
      <c r="G1044" s="1064" t="s">
        <v>8144</v>
      </c>
      <c r="H1044" s="1064" t="s">
        <v>8145</v>
      </c>
      <c r="I1044" s="447"/>
      <c r="J1044" s="1053" t="s">
        <v>8141</v>
      </c>
      <c r="K1044" s="1060">
        <f>'IMPORT Wksht'!$E94</f>
        <v>0</v>
      </c>
      <c r="L1044" s="1061" t="s">
        <v>8142</v>
      </c>
      <c r="M1044" s="1062" t="s">
        <v>8143</v>
      </c>
      <c r="N1044" s="1063">
        <f>'IMPORT Wksht'!$K94</f>
        <v>0</v>
      </c>
      <c r="O1044" s="1056"/>
      <c r="P1044" s="1064" t="s">
        <v>8144</v>
      </c>
      <c r="Q1044" s="1064" t="s">
        <v>8145</v>
      </c>
      <c r="S1044" s="1053" t="s">
        <v>8141</v>
      </c>
      <c r="T1044" s="1060">
        <f>'IMPORT Wksht'!$E95</f>
        <v>0</v>
      </c>
      <c r="U1044" s="1061" t="s">
        <v>8142</v>
      </c>
      <c r="V1044" s="1062" t="s">
        <v>8143</v>
      </c>
      <c r="W1044" s="1063">
        <f>'IMPORT Wksht'!$K95</f>
        <v>0</v>
      </c>
      <c r="X1044" s="1049"/>
      <c r="Y1044" s="1065" t="s">
        <v>8144</v>
      </c>
      <c r="Z1044" s="1065" t="s">
        <v>8145</v>
      </c>
      <c r="AA1044" s="111"/>
    </row>
    <row r="1045" spans="1:27">
      <c r="A1045" s="1066" t="s">
        <v>8146</v>
      </c>
      <c r="B1045" s="1067">
        <f>'IMPORT Wksht'!$N93</f>
        <v>0</v>
      </c>
      <c r="C1045" s="1068">
        <f>'IMPORT Wksht'!$BA93</f>
        <v>0</v>
      </c>
      <c r="D1045" s="1062" t="s">
        <v>8147</v>
      </c>
      <c r="E1045" s="1069">
        <f>'IMPORT Wksht'!$X93</f>
        <v>0</v>
      </c>
      <c r="F1045" s="1056"/>
      <c r="G1045" s="1070">
        <f>G1046-(E1043*(1-(B1048+I1042)))</f>
        <v>0</v>
      </c>
      <c r="H1045" s="1071">
        <f>E1045</f>
        <v>0</v>
      </c>
      <c r="I1045" s="1072" t="e">
        <f>G1042*H1042+H1045*B1048+H1045*I1042+I1043*1/B1046</f>
        <v>#DIV/0!</v>
      </c>
      <c r="J1045" s="1066" t="s">
        <v>8146</v>
      </c>
      <c r="K1045" s="1067">
        <f>'IMPORT Wksht'!$N94</f>
        <v>0</v>
      </c>
      <c r="L1045" s="1068">
        <f>'IMPORT Wksht'!$BA94</f>
        <v>0</v>
      </c>
      <c r="M1045" s="1062" t="s">
        <v>8147</v>
      </c>
      <c r="N1045" s="1069">
        <f>'IMPORT Wksht'!$X94</f>
        <v>0</v>
      </c>
      <c r="O1045" s="1056"/>
      <c r="P1045" s="1070">
        <f>P1046-(N1043*(1-(K1048+R1042)))</f>
        <v>0</v>
      </c>
      <c r="Q1045" s="1071">
        <f>N1045</f>
        <v>0</v>
      </c>
      <c r="R1045" s="1072" t="e">
        <f>P1042*Q1042+Q1045*K1048+Q1045*R1042+R1043*1/K1046</f>
        <v>#DIV/0!</v>
      </c>
      <c r="S1045" s="1066" t="s">
        <v>8146</v>
      </c>
      <c r="T1045" s="1067">
        <f>'IMPORT Wksht'!$N95</f>
        <v>0</v>
      </c>
      <c r="U1045" s="1068">
        <f>'IMPORT Wksht'!$BA95</f>
        <v>0</v>
      </c>
      <c r="V1045" s="1062" t="s">
        <v>8147</v>
      </c>
      <c r="W1045" s="1069">
        <f>'IMPORT Wksht'!$X95</f>
        <v>0</v>
      </c>
      <c r="X1045" s="1049"/>
      <c r="Y1045" s="1073">
        <f>Y1046-(W1043*(1-(T1048+AA1042)))</f>
        <v>0</v>
      </c>
      <c r="Z1045" s="1074">
        <f>W1045</f>
        <v>0</v>
      </c>
      <c r="AA1045" s="1075" t="e">
        <f>Y1042*Z1042+Z1045*T1048+Z1045*AA1042+AA1043*1/T1046</f>
        <v>#DIV/0!</v>
      </c>
    </row>
    <row r="1046" spans="1:27">
      <c r="A1046" s="1066" t="s">
        <v>8148</v>
      </c>
      <c r="B1046" s="1067">
        <f>'IMPORT Wksht'!$O93</f>
        <v>0</v>
      </c>
      <c r="C1046" s="1061" t="s">
        <v>8149</v>
      </c>
      <c r="D1046" s="1062" t="s">
        <v>8150</v>
      </c>
      <c r="E1046" s="1069">
        <f>'IMPORT Wksht'!$AM$93</f>
        <v>0</v>
      </c>
      <c r="F1046" s="1056"/>
      <c r="G1046" s="1057">
        <f>G1047*(1-G1049)</f>
        <v>0</v>
      </c>
      <c r="H1046" s="1057" t="e">
        <f>H1045+I1045</f>
        <v>#DIV/0!</v>
      </c>
      <c r="I1046" s="1076" t="s">
        <v>8151</v>
      </c>
      <c r="J1046" s="1066" t="s">
        <v>8148</v>
      </c>
      <c r="K1046" s="1067">
        <f>'IMPORT Wksht'!$O94</f>
        <v>0</v>
      </c>
      <c r="L1046" s="1061" t="s">
        <v>8149</v>
      </c>
      <c r="M1046" s="1062" t="s">
        <v>8150</v>
      </c>
      <c r="N1046" s="1069">
        <f>'IMPORT Wksht'!$AM$94</f>
        <v>0</v>
      </c>
      <c r="O1046" s="1056"/>
      <c r="P1046" s="1057">
        <f>P1047*(1-P1049)</f>
        <v>0</v>
      </c>
      <c r="Q1046" s="1057" t="e">
        <f>Q1045+R1045</f>
        <v>#DIV/0!</v>
      </c>
      <c r="R1046" s="1076" t="s">
        <v>8151</v>
      </c>
      <c r="S1046" s="1066" t="s">
        <v>8148</v>
      </c>
      <c r="T1046" s="1067">
        <f>'IMPORT Wksht'!$O95</f>
        <v>0</v>
      </c>
      <c r="U1046" s="1061" t="s">
        <v>8149</v>
      </c>
      <c r="V1046" s="1062" t="s">
        <v>8150</v>
      </c>
      <c r="W1046" s="1069">
        <f>'IMPORT Wksht'!$AM$95</f>
        <v>0</v>
      </c>
      <c r="X1046" s="1049"/>
      <c r="Y1046" s="1059">
        <f>Y1047*(1-Y1049)</f>
        <v>0</v>
      </c>
      <c r="Z1046" s="1059" t="e">
        <f>Z1045+AA1045</f>
        <v>#DIV/0!</v>
      </c>
      <c r="AA1046" s="1077" t="s">
        <v>8151</v>
      </c>
    </row>
    <row r="1047" spans="1:27">
      <c r="A1047" s="1053" t="s">
        <v>8152</v>
      </c>
      <c r="B1047" s="1078">
        <f>'IMPORT Wksht'!$T93</f>
        <v>0</v>
      </c>
      <c r="C1047" s="1068">
        <f>'IMPORT Wksht'!$BB93</f>
        <v>0</v>
      </c>
      <c r="D1047" s="1062" t="s">
        <v>8153</v>
      </c>
      <c r="E1047" s="1069">
        <f>'IMPORT Wksht'!$AO93</f>
        <v>0</v>
      </c>
      <c r="F1047" s="1056"/>
      <c r="G1047" s="1071">
        <f>E1047</f>
        <v>0</v>
      </c>
      <c r="H1047" s="1070" t="e">
        <f>IF(I1047="N",ROUND(H1046/(1-H1049),0)-0.01,ROUNDUP(H1046/(1-H1049),0)-0.01)</f>
        <v>#DIV/0!</v>
      </c>
      <c r="I1047" s="504" t="s">
        <v>1578</v>
      </c>
      <c r="J1047" s="1053" t="s">
        <v>8152</v>
      </c>
      <c r="K1047" s="1078">
        <f>'IMPORT Wksht'!$T94</f>
        <v>0</v>
      </c>
      <c r="L1047" s="1068">
        <f>'IMPORT Wksht'!$BB94</f>
        <v>0</v>
      </c>
      <c r="M1047" s="1062" t="s">
        <v>8153</v>
      </c>
      <c r="N1047" s="1069">
        <f>'IMPORT Wksht'!$AO94</f>
        <v>0</v>
      </c>
      <c r="O1047" s="1056"/>
      <c r="P1047" s="1079">
        <f>N1047</f>
        <v>0</v>
      </c>
      <c r="Q1047" s="1070" t="e">
        <f>IF(R1047="N",ROUND(Q1046/(1-Q1049),0)-0.01,ROUNDUP(Q1046/(1-Q1049),0)-0.01)</f>
        <v>#DIV/0!</v>
      </c>
      <c r="R1047" s="504" t="s">
        <v>1578</v>
      </c>
      <c r="S1047" s="1053" t="s">
        <v>8152</v>
      </c>
      <c r="T1047" s="1078">
        <f>'IMPORT Wksht'!$T95</f>
        <v>0</v>
      </c>
      <c r="U1047" s="1068">
        <f>'IMPORT Wksht'!$BB95</f>
        <v>0</v>
      </c>
      <c r="V1047" s="1062" t="s">
        <v>8153</v>
      </c>
      <c r="W1047" s="1069">
        <f>'IMPORT Wksht'!$AO95</f>
        <v>0</v>
      </c>
      <c r="X1047" s="1049"/>
      <c r="Y1047" s="1080">
        <f>W1047</f>
        <v>0</v>
      </c>
      <c r="Z1047" s="1073" t="e">
        <f>IF(AA1047="N",ROUND(Z1046/(1-Z1049),0)-0.01,ROUNDUP(Z1046/(1-Z1049),0)-0.01)</f>
        <v>#DIV/0!</v>
      </c>
      <c r="AA1047" s="1081" t="s">
        <v>1578</v>
      </c>
    </row>
    <row r="1048" spans="1:27">
      <c r="A1048" s="1066" t="s">
        <v>8154</v>
      </c>
      <c r="B1048" s="1082">
        <f>'IMPORT Wksht'!$AE93</f>
        <v>0</v>
      </c>
      <c r="C1048" s="1061" t="s">
        <v>8155</v>
      </c>
      <c r="D1048" s="1062" t="s">
        <v>8156</v>
      </c>
      <c r="E1048" s="1069">
        <f>'IMPORT Wksht'!$AN93</f>
        <v>0</v>
      </c>
      <c r="F1048" s="1056"/>
      <c r="J1048" s="1066" t="s">
        <v>8154</v>
      </c>
      <c r="K1048" s="1082">
        <f>'IMPORT Wksht'!$AE94</f>
        <v>0</v>
      </c>
      <c r="L1048" s="1061" t="s">
        <v>8155</v>
      </c>
      <c r="M1048" s="1062" t="s">
        <v>8156</v>
      </c>
      <c r="N1048" s="1069">
        <f>'IMPORT Wksht'!$AN94</f>
        <v>0</v>
      </c>
      <c r="O1048" s="1056"/>
      <c r="S1048" s="1066" t="s">
        <v>8154</v>
      </c>
      <c r="T1048" s="1082">
        <f>'IMPORT Wksht'!$AE95</f>
        <v>0</v>
      </c>
      <c r="U1048" s="1061" t="s">
        <v>8155</v>
      </c>
      <c r="V1048" s="1062" t="s">
        <v>8156</v>
      </c>
      <c r="W1048" s="1069">
        <f>'IMPORT Wksht'!$AN95</f>
        <v>0</v>
      </c>
    </row>
    <row r="1049" spans="1:27">
      <c r="A1049" s="1066" t="s">
        <v>8157</v>
      </c>
      <c r="B1049" s="1067">
        <f>'IMPORT Wksht'!$BP93</f>
        <v>0</v>
      </c>
      <c r="C1049" s="1068">
        <f>'IMPORT Wksht'!$BC93</f>
        <v>0</v>
      </c>
      <c r="D1049" s="1062" t="s">
        <v>8158</v>
      </c>
      <c r="E1049" s="1083" t="str">
        <f>IFERROR((E1047-E1046)/E1047,"")</f>
        <v/>
      </c>
      <c r="F1049" s="1056"/>
      <c r="G1049" s="1084">
        <v>0.62</v>
      </c>
      <c r="H1049" s="1084">
        <v>0.62</v>
      </c>
      <c r="I1049" s="447"/>
      <c r="J1049" s="1066" t="s">
        <v>8157</v>
      </c>
      <c r="K1049" s="1067">
        <f>'IMPORT Wksht'!$BP94</f>
        <v>0</v>
      </c>
      <c r="L1049" s="1068">
        <f>'IMPORT Wksht'!$BC94</f>
        <v>0</v>
      </c>
      <c r="M1049" s="1062" t="s">
        <v>8158</v>
      </c>
      <c r="N1049" s="1083" t="str">
        <f>IFERROR((N1047-N1046)/N1047,"")</f>
        <v/>
      </c>
      <c r="O1049" s="1056"/>
      <c r="P1049" s="1084">
        <v>0.62</v>
      </c>
      <c r="Q1049" s="1084">
        <v>0.62</v>
      </c>
      <c r="S1049" s="1066" t="s">
        <v>8157</v>
      </c>
      <c r="T1049" s="1067">
        <f>'IMPORT Wksht'!$BP95</f>
        <v>0</v>
      </c>
      <c r="U1049" s="1068">
        <f>'IMPORT Wksht'!$BC95</f>
        <v>0</v>
      </c>
      <c r="V1049" s="1062" t="s">
        <v>8158</v>
      </c>
      <c r="W1049" s="1083" t="str">
        <f>IFERROR((W1047-W1046)/W1047,"")</f>
        <v/>
      </c>
      <c r="X1049" s="1049"/>
      <c r="Y1049" s="1085">
        <v>0.62</v>
      </c>
      <c r="Z1049" s="1085">
        <v>0.62</v>
      </c>
      <c r="AA1049" s="111"/>
    </row>
    <row r="1050" spans="1:27">
      <c r="A1050" s="1066" t="s">
        <v>8159</v>
      </c>
      <c r="B1050" s="1054">
        <f>'IMPORT Wksht'!$BN93</f>
        <v>0</v>
      </c>
      <c r="C1050" s="1054"/>
      <c r="D1050" s="1062" t="s">
        <v>8160</v>
      </c>
      <c r="E1050" s="1054">
        <f>'IMPORT Wksht'!$BM93</f>
        <v>0</v>
      </c>
      <c r="F1050" s="1056"/>
      <c r="G1050" s="1086"/>
      <c r="H1050" s="537" t="e">
        <f>(H1047-H1046)/H1047</f>
        <v>#DIV/0!</v>
      </c>
      <c r="I1050" s="447"/>
      <c r="J1050" s="1066" t="s">
        <v>8159</v>
      </c>
      <c r="K1050" s="1054">
        <f>'IMPORT Wksht'!$BN94</f>
        <v>0</v>
      </c>
      <c r="L1050" s="1054"/>
      <c r="M1050" s="1062" t="s">
        <v>8160</v>
      </c>
      <c r="N1050" s="1054">
        <f>'IMPORT Wksht'!$BM94</f>
        <v>0</v>
      </c>
      <c r="O1050" s="1056"/>
      <c r="P1050" s="926"/>
      <c r="Q1050" s="537" t="e">
        <f>(Q1047-Q1046)/Q1047</f>
        <v>#DIV/0!</v>
      </c>
      <c r="S1050" s="1066" t="s">
        <v>8159</v>
      </c>
      <c r="T1050" s="1054">
        <f>'IMPORT Wksht'!$BN95</f>
        <v>0</v>
      </c>
      <c r="U1050" s="1054"/>
      <c r="V1050" s="1062" t="s">
        <v>8160</v>
      </c>
      <c r="W1050" s="1054">
        <f>'IMPORT Wksht'!$BM95</f>
        <v>0</v>
      </c>
      <c r="X1050" s="1049"/>
      <c r="Y1050" s="1087"/>
      <c r="Z1050" s="1088" t="e">
        <f>(Z1047-Z1046)/Z1047</f>
        <v>#DIV/0!</v>
      </c>
      <c r="AA1050" s="111"/>
    </row>
    <row r="1051" spans="1:27">
      <c r="A1051" s="1695" t="s">
        <v>8161</v>
      </c>
      <c r="B1051" s="1696"/>
      <c r="C1051" s="1696"/>
      <c r="D1051" s="1696"/>
      <c r="E1051" s="1697"/>
      <c r="F1051" s="1056"/>
      <c r="G1051" s="1050"/>
      <c r="H1051" s="1050"/>
      <c r="I1051" s="1050"/>
      <c r="J1051" s="1695" t="s">
        <v>8161</v>
      </c>
      <c r="K1051" s="1696"/>
      <c r="L1051" s="1696"/>
      <c r="M1051" s="1696"/>
      <c r="N1051" s="1697"/>
      <c r="O1051" s="1056"/>
      <c r="P1051" s="1050"/>
      <c r="Q1051" s="1050"/>
      <c r="R1051" s="1050"/>
      <c r="S1051" s="1695" t="s">
        <v>8161</v>
      </c>
      <c r="T1051" s="1696"/>
      <c r="U1051" s="1696"/>
      <c r="V1051" s="1696"/>
      <c r="W1051" s="1697"/>
      <c r="X1051" s="111"/>
    </row>
    <row r="1052" spans="1:27">
      <c r="A1052" s="1679" t="s">
        <v>8162</v>
      </c>
      <c r="B1052" s="1680"/>
      <c r="C1052" s="1680"/>
      <c r="D1052" s="1680"/>
      <c r="E1052" s="1681"/>
      <c r="F1052" s="1089"/>
      <c r="G1052" s="1090"/>
      <c r="H1052" s="1090"/>
      <c r="I1052" s="1090"/>
      <c r="J1052" s="1679" t="s">
        <v>8162</v>
      </c>
      <c r="K1052" s="1680"/>
      <c r="L1052" s="1680"/>
      <c r="M1052" s="1680"/>
      <c r="N1052" s="1681"/>
      <c r="O1052" s="1089"/>
      <c r="P1052" s="1090"/>
      <c r="Q1052" s="1090"/>
      <c r="R1052" s="1090"/>
      <c r="S1052" s="1679" t="s">
        <v>8162</v>
      </c>
      <c r="T1052" s="1680"/>
      <c r="U1052" s="1680"/>
      <c r="V1052" s="1680"/>
      <c r="W1052" s="1681"/>
      <c r="X1052" s="111"/>
    </row>
    <row r="1053" spans="1:27">
      <c r="A1053" s="1091" t="str">
        <f>CONCATENATE("Line ",'IMPORT Wksht'!$A$93)</f>
        <v>Line 79</v>
      </c>
      <c r="B1053" s="111"/>
      <c r="C1053" s="111"/>
      <c r="D1053" s="111"/>
      <c r="E1053" s="111"/>
      <c r="F1053" s="1092"/>
      <c r="G1053" s="1093"/>
      <c r="H1053" s="1050"/>
      <c r="I1053" s="1050"/>
      <c r="J1053" s="1091" t="str">
        <f>CONCATENATE("Line ",'IMPORT Wksht'!$A$94)</f>
        <v>Line 80</v>
      </c>
      <c r="K1053" s="111"/>
      <c r="L1053" s="111"/>
      <c r="M1053" s="111"/>
      <c r="N1053" s="111"/>
      <c r="O1053" s="1092"/>
      <c r="P1053" s="1093"/>
      <c r="Q1053" s="1050"/>
      <c r="R1053" s="1050"/>
      <c r="S1053" s="1091" t="str">
        <f>CONCATENATE("Line ",'IMPORT Wksht'!$A$95)</f>
        <v>Line 81</v>
      </c>
      <c r="T1053" s="111"/>
      <c r="U1053" s="111"/>
      <c r="V1053" s="111"/>
      <c r="W1053" s="288"/>
      <c r="X1053" s="111"/>
    </row>
    <row r="1054" spans="1:27">
      <c r="A1054" s="1091"/>
      <c r="B1054" s="111"/>
      <c r="C1054" s="111"/>
      <c r="D1054" s="111"/>
      <c r="E1054" s="111"/>
      <c r="F1054" s="1092"/>
      <c r="G1054" s="1093"/>
      <c r="H1054" s="1050"/>
      <c r="I1054" s="1050"/>
      <c r="J1054" s="1091"/>
      <c r="K1054" s="111"/>
      <c r="L1054" s="111"/>
      <c r="M1054" s="111"/>
      <c r="N1054" s="111"/>
      <c r="O1054" s="1092"/>
      <c r="P1054" s="1093"/>
      <c r="Q1054" s="1050"/>
      <c r="R1054" s="1050"/>
      <c r="S1054" s="1091"/>
      <c r="T1054" s="111"/>
      <c r="U1054" s="111"/>
      <c r="V1054" s="111"/>
      <c r="W1054" s="288"/>
      <c r="X1054" s="111"/>
    </row>
    <row r="1055" spans="1:27">
      <c r="A1055" s="1091"/>
      <c r="B1055" s="111"/>
      <c r="C1055" s="111"/>
      <c r="D1055" s="111"/>
      <c r="E1055" s="111"/>
      <c r="F1055" s="1092"/>
      <c r="G1055" s="1093"/>
      <c r="H1055" s="1050"/>
      <c r="I1055" s="1050"/>
      <c r="J1055" s="1091"/>
      <c r="K1055" s="111"/>
      <c r="L1055" s="111"/>
      <c r="M1055" s="111"/>
      <c r="N1055" s="111"/>
      <c r="O1055" s="1092"/>
      <c r="P1055" s="1093"/>
      <c r="Q1055" s="1050"/>
      <c r="R1055" s="1050"/>
      <c r="S1055" s="1091"/>
      <c r="T1055" s="111"/>
      <c r="U1055" s="111"/>
      <c r="V1055" s="111"/>
      <c r="W1055" s="288"/>
      <c r="X1055" s="111"/>
    </row>
    <row r="1056" spans="1:27">
      <c r="A1056" s="1091"/>
      <c r="B1056" s="111"/>
      <c r="C1056" s="111"/>
      <c r="D1056" s="111"/>
      <c r="E1056" s="111"/>
      <c r="F1056" s="1092"/>
      <c r="G1056" s="1093"/>
      <c r="H1056" s="1050"/>
      <c r="I1056" s="1050"/>
      <c r="J1056" s="1091"/>
      <c r="K1056" s="111"/>
      <c r="L1056" s="111"/>
      <c r="M1056" s="111"/>
      <c r="N1056" s="111"/>
      <c r="O1056" s="1092"/>
      <c r="P1056" s="1093"/>
      <c r="Q1056" s="1050"/>
      <c r="R1056" s="1050"/>
      <c r="S1056" s="1091"/>
      <c r="T1056" s="111"/>
      <c r="U1056" s="111"/>
      <c r="V1056" s="111"/>
      <c r="W1056" s="288"/>
      <c r="X1056" s="111"/>
    </row>
    <row r="1057" spans="1:24">
      <c r="A1057" s="1091"/>
      <c r="B1057" s="111"/>
      <c r="C1057" s="111"/>
      <c r="D1057" s="111"/>
      <c r="E1057" s="111"/>
      <c r="F1057" s="1092"/>
      <c r="G1057" s="1093"/>
      <c r="H1057" s="1050"/>
      <c r="I1057" s="1050"/>
      <c r="J1057" s="1091"/>
      <c r="K1057" s="111"/>
      <c r="L1057" s="111"/>
      <c r="M1057" s="111"/>
      <c r="N1057" s="111"/>
      <c r="O1057" s="1092"/>
      <c r="P1057" s="1093"/>
      <c r="Q1057" s="1050"/>
      <c r="R1057" s="1050"/>
      <c r="S1057" s="1091"/>
      <c r="T1057" s="111"/>
      <c r="U1057" s="111"/>
      <c r="V1057" s="111"/>
      <c r="W1057" s="288"/>
      <c r="X1057" s="111"/>
    </row>
    <row r="1058" spans="1:24">
      <c r="A1058" s="1091"/>
      <c r="B1058" s="111"/>
      <c r="C1058" s="111"/>
      <c r="D1058" s="111"/>
      <c r="E1058" s="111"/>
      <c r="F1058" s="1092"/>
      <c r="G1058" s="1093"/>
      <c r="H1058" s="1050"/>
      <c r="I1058" s="1050"/>
      <c r="J1058" s="1091"/>
      <c r="K1058" s="111"/>
      <c r="L1058" s="111"/>
      <c r="M1058" s="111"/>
      <c r="N1058" s="111"/>
      <c r="O1058" s="1092"/>
      <c r="P1058" s="1093"/>
      <c r="Q1058" s="1050"/>
      <c r="R1058" s="1050"/>
      <c r="S1058" s="1091"/>
      <c r="T1058" s="111"/>
      <c r="U1058" s="111"/>
      <c r="V1058" s="111"/>
      <c r="W1058" s="288"/>
      <c r="X1058" s="111"/>
    </row>
    <row r="1059" spans="1:24">
      <c r="A1059" s="1091"/>
      <c r="B1059" s="111"/>
      <c r="C1059" s="111"/>
      <c r="D1059" s="111"/>
      <c r="E1059" s="111"/>
      <c r="F1059" s="1092"/>
      <c r="G1059" s="1093"/>
      <c r="H1059" s="1050"/>
      <c r="I1059" s="1050"/>
      <c r="J1059" s="1091"/>
      <c r="K1059" s="111"/>
      <c r="L1059" s="111"/>
      <c r="M1059" s="111"/>
      <c r="N1059" s="111"/>
      <c r="O1059" s="1092"/>
      <c r="P1059" s="1093"/>
      <c r="Q1059" s="1050"/>
      <c r="R1059" s="1050"/>
      <c r="S1059" s="1091"/>
      <c r="T1059" s="111"/>
      <c r="U1059" s="111"/>
      <c r="V1059" s="111"/>
      <c r="W1059" s="288"/>
      <c r="X1059" s="111"/>
    </row>
    <row r="1060" spans="1:24">
      <c r="A1060" s="1091"/>
      <c r="B1060" s="111"/>
      <c r="C1060" s="111"/>
      <c r="D1060" s="111"/>
      <c r="E1060" s="111"/>
      <c r="F1060" s="1092"/>
      <c r="G1060" s="1093"/>
      <c r="H1060" s="1050"/>
      <c r="I1060" s="1050"/>
      <c r="J1060" s="1091"/>
      <c r="K1060" s="111"/>
      <c r="L1060" s="111"/>
      <c r="M1060" s="111"/>
      <c r="N1060" s="111"/>
      <c r="O1060" s="1092"/>
      <c r="P1060" s="1093"/>
      <c r="Q1060" s="1050"/>
      <c r="R1060" s="1050"/>
      <c r="S1060" s="1091"/>
      <c r="T1060" s="111"/>
      <c r="U1060" s="111"/>
      <c r="V1060" s="111"/>
      <c r="W1060" s="288"/>
      <c r="X1060" s="111"/>
    </row>
    <row r="1061" spans="1:24">
      <c r="A1061" s="1091"/>
      <c r="B1061" s="111"/>
      <c r="C1061" s="111"/>
      <c r="D1061" s="111"/>
      <c r="E1061" s="111"/>
      <c r="F1061" s="1092"/>
      <c r="G1061" s="1093"/>
      <c r="H1061" s="1050"/>
      <c r="I1061" s="1050"/>
      <c r="J1061" s="1091"/>
      <c r="K1061" s="111"/>
      <c r="L1061" s="111"/>
      <c r="M1061" s="111"/>
      <c r="N1061" s="111"/>
      <c r="O1061" s="1092"/>
      <c r="P1061" s="1093"/>
      <c r="Q1061" s="1050"/>
      <c r="R1061" s="1050"/>
      <c r="S1061" s="1091"/>
      <c r="T1061" s="111"/>
      <c r="U1061" s="111"/>
      <c r="V1061" s="111"/>
      <c r="W1061" s="288"/>
      <c r="X1061" s="111"/>
    </row>
    <row r="1062" spans="1:24">
      <c r="A1062" s="1091"/>
      <c r="B1062" s="111"/>
      <c r="C1062" s="111"/>
      <c r="D1062" s="111"/>
      <c r="E1062" s="111"/>
      <c r="F1062" s="1092"/>
      <c r="G1062" s="1093"/>
      <c r="H1062" s="1050"/>
      <c r="I1062" s="1050"/>
      <c r="J1062" s="1091"/>
      <c r="K1062" s="111"/>
      <c r="L1062" s="111"/>
      <c r="M1062" s="111"/>
      <c r="N1062" s="111"/>
      <c r="O1062" s="1092"/>
      <c r="P1062" s="1093"/>
      <c r="Q1062" s="1050"/>
      <c r="R1062" s="1050"/>
      <c r="S1062" s="1091"/>
      <c r="T1062" s="111"/>
      <c r="U1062" s="111"/>
      <c r="V1062" s="111"/>
      <c r="W1062" s="288"/>
      <c r="X1062" s="111"/>
    </row>
    <row r="1063" spans="1:24">
      <c r="A1063" s="1091"/>
      <c r="B1063" s="111"/>
      <c r="C1063" s="111"/>
      <c r="D1063" s="111"/>
      <c r="E1063" s="111"/>
      <c r="F1063" s="1092"/>
      <c r="G1063" s="1093"/>
      <c r="H1063" s="1050"/>
      <c r="I1063" s="1050"/>
      <c r="J1063" s="1091"/>
      <c r="K1063" s="111"/>
      <c r="L1063" s="111"/>
      <c r="M1063" s="111"/>
      <c r="N1063" s="111"/>
      <c r="O1063" s="1092"/>
      <c r="P1063" s="1093"/>
      <c r="Q1063" s="1050"/>
      <c r="R1063" s="1050"/>
      <c r="S1063" s="1091"/>
      <c r="T1063" s="111"/>
      <c r="U1063" s="111"/>
      <c r="V1063" s="111"/>
      <c r="W1063" s="288"/>
      <c r="X1063" s="111"/>
    </row>
    <row r="1064" spans="1:24">
      <c r="A1064" s="1091"/>
      <c r="B1064" s="111"/>
      <c r="C1064" s="111"/>
      <c r="D1064" s="111"/>
      <c r="E1064" s="111"/>
      <c r="F1064" s="1092"/>
      <c r="G1064" s="1093"/>
      <c r="H1064" s="1050"/>
      <c r="I1064" s="1050"/>
      <c r="J1064" s="1091"/>
      <c r="K1064" s="111"/>
      <c r="L1064" s="111"/>
      <c r="M1064" s="111"/>
      <c r="N1064" s="111"/>
      <c r="O1064" s="1092"/>
      <c r="P1064" s="1093"/>
      <c r="Q1064" s="1050"/>
      <c r="R1064" s="1050"/>
      <c r="S1064" s="1091"/>
      <c r="T1064" s="111"/>
      <c r="U1064" s="111"/>
      <c r="V1064" s="111"/>
      <c r="W1064" s="288"/>
      <c r="X1064" s="111"/>
    </row>
    <row r="1065" spans="1:24">
      <c r="A1065" s="1091"/>
      <c r="B1065" s="111"/>
      <c r="C1065" s="111"/>
      <c r="D1065" s="111"/>
      <c r="E1065" s="111"/>
      <c r="F1065" s="1092"/>
      <c r="G1065" s="1093"/>
      <c r="H1065" s="1050"/>
      <c r="I1065" s="1050"/>
      <c r="J1065" s="1091"/>
      <c r="K1065" s="111"/>
      <c r="L1065" s="111"/>
      <c r="M1065" s="111"/>
      <c r="N1065" s="111"/>
      <c r="O1065" s="1092"/>
      <c r="P1065" s="1093"/>
      <c r="Q1065" s="1050"/>
      <c r="R1065" s="1050"/>
      <c r="S1065" s="1091"/>
      <c r="T1065" s="111"/>
      <c r="U1065" s="111"/>
      <c r="V1065" s="111"/>
      <c r="W1065" s="288"/>
      <c r="X1065" s="111"/>
    </row>
    <row r="1066" spans="1:24">
      <c r="A1066" s="1091"/>
      <c r="B1066" s="111"/>
      <c r="C1066" s="111"/>
      <c r="D1066" s="111"/>
      <c r="E1066" s="111"/>
      <c r="F1066" s="1092"/>
      <c r="G1066" s="1093"/>
      <c r="H1066" s="1050"/>
      <c r="I1066" s="1050"/>
      <c r="J1066" s="1091"/>
      <c r="K1066" s="111"/>
      <c r="L1066" s="111"/>
      <c r="M1066" s="111"/>
      <c r="N1066" s="111"/>
      <c r="O1066" s="1092"/>
      <c r="P1066" s="1093"/>
      <c r="Q1066" s="1050"/>
      <c r="R1066" s="1050"/>
      <c r="S1066" s="1091"/>
      <c r="T1066" s="111"/>
      <c r="U1066" s="111"/>
      <c r="V1066" s="111"/>
      <c r="W1066" s="288"/>
      <c r="X1066" s="111"/>
    </row>
    <row r="1067" spans="1:24">
      <c r="A1067" s="1091"/>
      <c r="B1067" s="111"/>
      <c r="C1067" s="111"/>
      <c r="D1067" s="111"/>
      <c r="E1067" s="111"/>
      <c r="F1067" s="1092"/>
      <c r="G1067" s="1093"/>
      <c r="H1067" s="1050"/>
      <c r="I1067" s="1050"/>
      <c r="J1067" s="1091"/>
      <c r="K1067" s="111"/>
      <c r="L1067" s="111"/>
      <c r="M1067" s="111"/>
      <c r="N1067" s="111"/>
      <c r="O1067" s="1092"/>
      <c r="P1067" s="1093"/>
      <c r="Q1067" s="1050"/>
      <c r="R1067" s="1050"/>
      <c r="S1067" s="1091"/>
      <c r="T1067" s="111"/>
      <c r="U1067" s="111"/>
      <c r="V1067" s="111"/>
      <c r="W1067" s="288"/>
      <c r="X1067" s="111"/>
    </row>
    <row r="1068" spans="1:24">
      <c r="A1068" s="1091"/>
      <c r="B1068" s="111"/>
      <c r="C1068" s="111"/>
      <c r="D1068" s="111"/>
      <c r="E1068" s="111"/>
      <c r="F1068" s="1092"/>
      <c r="G1068" s="1093"/>
      <c r="H1068" s="1050"/>
      <c r="I1068" s="1050"/>
      <c r="J1068" s="1091"/>
      <c r="K1068" s="111"/>
      <c r="L1068" s="111"/>
      <c r="M1068" s="111"/>
      <c r="N1068" s="111"/>
      <c r="O1068" s="1092"/>
      <c r="P1068" s="1093"/>
      <c r="Q1068" s="1050"/>
      <c r="R1068" s="1050"/>
      <c r="S1068" s="1091"/>
      <c r="T1068" s="111"/>
      <c r="U1068" s="111"/>
      <c r="V1068" s="111"/>
      <c r="W1068" s="288"/>
      <c r="X1068" s="111"/>
    </row>
    <row r="1069" spans="1:24">
      <c r="A1069" s="1091"/>
      <c r="B1069" s="111"/>
      <c r="C1069" s="111"/>
      <c r="D1069" s="111"/>
      <c r="E1069" s="111"/>
      <c r="F1069" s="1092"/>
      <c r="G1069" s="1093"/>
      <c r="H1069" s="1050"/>
      <c r="I1069" s="1050"/>
      <c r="J1069" s="1091"/>
      <c r="K1069" s="111"/>
      <c r="L1069" s="111"/>
      <c r="M1069" s="111"/>
      <c r="N1069" s="111"/>
      <c r="O1069" s="1092"/>
      <c r="P1069" s="1093"/>
      <c r="Q1069" s="1050"/>
      <c r="R1069" s="1050"/>
      <c r="S1069" s="1091"/>
      <c r="T1069" s="111"/>
      <c r="U1069" s="111"/>
      <c r="V1069" s="111"/>
      <c r="W1069" s="288"/>
      <c r="X1069" s="111"/>
    </row>
    <row r="1070" spans="1:24">
      <c r="A1070" s="1091"/>
      <c r="B1070" s="111"/>
      <c r="C1070" s="111"/>
      <c r="D1070" s="111"/>
      <c r="E1070" s="111"/>
      <c r="F1070" s="1092"/>
      <c r="G1070" s="1093"/>
      <c r="H1070" s="1050"/>
      <c r="I1070" s="1050"/>
      <c r="J1070" s="1091"/>
      <c r="K1070" s="111"/>
      <c r="L1070" s="111"/>
      <c r="M1070" s="111"/>
      <c r="N1070" s="111"/>
      <c r="O1070" s="1092"/>
      <c r="P1070" s="1093"/>
      <c r="Q1070" s="1050"/>
      <c r="R1070" s="1050"/>
      <c r="S1070" s="1091"/>
      <c r="T1070" s="111"/>
      <c r="U1070" s="111"/>
      <c r="V1070" s="111"/>
      <c r="W1070" s="288"/>
      <c r="X1070" s="111"/>
    </row>
    <row r="1071" spans="1:24">
      <c r="A1071" s="1091"/>
      <c r="B1071" s="111"/>
      <c r="C1071" s="111"/>
      <c r="D1071" s="111"/>
      <c r="E1071" s="111"/>
      <c r="F1071" s="1092"/>
      <c r="G1071" s="1093"/>
      <c r="H1071" s="1050"/>
      <c r="I1071" s="1050"/>
      <c r="J1071" s="1091"/>
      <c r="K1071" s="111"/>
      <c r="L1071" s="111"/>
      <c r="M1071" s="111"/>
      <c r="N1071" s="111"/>
      <c r="O1071" s="1092"/>
      <c r="P1071" s="1093"/>
      <c r="Q1071" s="1050"/>
      <c r="R1071" s="1050"/>
      <c r="S1071" s="1091"/>
      <c r="T1071" s="111"/>
      <c r="U1071" s="111"/>
      <c r="V1071" s="111"/>
      <c r="W1071" s="288"/>
      <c r="X1071" s="111"/>
    </row>
    <row r="1072" spans="1:24">
      <c r="A1072" s="1091"/>
      <c r="B1072" s="111"/>
      <c r="C1072" s="111"/>
      <c r="D1072" s="111"/>
      <c r="E1072" s="111"/>
      <c r="F1072" s="1092"/>
      <c r="G1072" s="1093"/>
      <c r="H1072" s="1050"/>
      <c r="I1072" s="1050"/>
      <c r="J1072" s="1091"/>
      <c r="K1072" s="111"/>
      <c r="L1072" s="111"/>
      <c r="M1072" s="111"/>
      <c r="N1072" s="111"/>
      <c r="O1072" s="1092"/>
      <c r="P1072" s="1093"/>
      <c r="Q1072" s="1050"/>
      <c r="R1072" s="1050"/>
      <c r="S1072" s="1091"/>
      <c r="T1072" s="111"/>
      <c r="U1072" s="111"/>
      <c r="V1072" s="111"/>
      <c r="W1072" s="288"/>
      <c r="X1072" s="111"/>
    </row>
    <row r="1073" spans="1:27">
      <c r="A1073" s="1091"/>
      <c r="B1073" s="111"/>
      <c r="C1073" s="111"/>
      <c r="D1073" s="111"/>
      <c r="E1073" s="111"/>
      <c r="F1073" s="1092"/>
      <c r="G1073" s="1093"/>
      <c r="H1073" s="1050"/>
      <c r="I1073" s="1050"/>
      <c r="J1073" s="1091"/>
      <c r="K1073" s="111"/>
      <c r="L1073" s="111"/>
      <c r="M1073" s="111"/>
      <c r="N1073" s="111"/>
      <c r="O1073" s="1092"/>
      <c r="P1073" s="1093"/>
      <c r="Q1073" s="1050"/>
      <c r="R1073" s="1050"/>
      <c r="S1073" s="1091"/>
      <c r="T1073" s="111"/>
      <c r="U1073" s="111"/>
      <c r="V1073" s="111"/>
      <c r="W1073" s="288"/>
      <c r="X1073" s="111"/>
    </row>
    <row r="1074" spans="1:27">
      <c r="A1074" s="1091"/>
      <c r="B1074" s="111"/>
      <c r="C1074" s="111"/>
      <c r="D1074" s="111"/>
      <c r="E1074" s="111"/>
      <c r="F1074" s="1094"/>
      <c r="G1074" s="1093"/>
      <c r="H1074" s="1050"/>
      <c r="I1074" s="1050"/>
      <c r="J1074" s="1091"/>
      <c r="K1074" s="111"/>
      <c r="L1074" s="111"/>
      <c r="M1074" s="111"/>
      <c r="N1074" s="111"/>
      <c r="O1074" s="1094"/>
      <c r="P1074" s="1093"/>
      <c r="Q1074" s="1050"/>
      <c r="R1074" s="1050"/>
      <c r="S1074" s="1091"/>
      <c r="T1074" s="111"/>
      <c r="U1074" s="111"/>
      <c r="V1074" s="111"/>
      <c r="W1074" s="288"/>
      <c r="X1074" s="111"/>
    </row>
    <row r="1075" spans="1:27">
      <c r="A1075" s="1091"/>
      <c r="B1075" s="111"/>
      <c r="C1075" s="111"/>
      <c r="D1075" s="111"/>
      <c r="E1075" s="111"/>
      <c r="F1075" s="1095"/>
      <c r="G1075" s="1050"/>
      <c r="H1075" s="1050"/>
      <c r="I1075" s="1050"/>
      <c r="J1075" s="1091"/>
      <c r="K1075" s="111"/>
      <c r="L1075" s="111"/>
      <c r="M1075" s="111"/>
      <c r="N1075" s="111"/>
      <c r="O1075" s="1095"/>
      <c r="P1075" s="1050"/>
      <c r="Q1075" s="1050"/>
      <c r="R1075" s="1050"/>
      <c r="S1075" s="1091"/>
      <c r="T1075" s="111"/>
      <c r="U1075" s="111"/>
      <c r="V1075" s="111"/>
      <c r="W1075" s="288"/>
      <c r="X1075" s="111"/>
    </row>
    <row r="1076" spans="1:27">
      <c r="A1076" s="1689" t="s">
        <v>8163</v>
      </c>
      <c r="B1076" s="1690"/>
      <c r="C1076" s="1690"/>
      <c r="D1076" s="1690"/>
      <c r="E1076" s="1691"/>
      <c r="F1076" s="1095"/>
      <c r="G1076" s="1050"/>
      <c r="H1076" s="1050"/>
      <c r="I1076" s="1050"/>
      <c r="J1076" s="1689" t="s">
        <v>8163</v>
      </c>
      <c r="K1076" s="1690"/>
      <c r="L1076" s="1690"/>
      <c r="M1076" s="1690"/>
      <c r="N1076" s="1691"/>
      <c r="O1076" s="1095"/>
      <c r="P1076" s="1050"/>
      <c r="Q1076" s="1050"/>
      <c r="R1076" s="1050"/>
      <c r="S1076" s="1689" t="s">
        <v>8163</v>
      </c>
      <c r="T1076" s="1690"/>
      <c r="U1076" s="1690"/>
      <c r="V1076" s="1690"/>
      <c r="W1076" s="1691"/>
      <c r="X1076" s="111"/>
    </row>
    <row r="1077" spans="1:27">
      <c r="A1077" s="1692"/>
      <c r="B1077" s="1693"/>
      <c r="C1077" s="1693"/>
      <c r="D1077" s="1693"/>
      <c r="E1077" s="1694"/>
      <c r="F1077" s="1095"/>
      <c r="G1077" s="1050"/>
      <c r="H1077" s="1050"/>
      <c r="I1077" s="1050"/>
      <c r="J1077" s="1692"/>
      <c r="K1077" s="1693"/>
      <c r="L1077" s="1693"/>
      <c r="M1077" s="1693"/>
      <c r="N1077" s="1694"/>
      <c r="O1077" s="1095"/>
      <c r="P1077" s="1050"/>
      <c r="Q1077" s="1050"/>
      <c r="R1077" s="1050"/>
      <c r="S1077" s="1692"/>
      <c r="T1077" s="1693"/>
      <c r="U1077" s="1693"/>
      <c r="V1077" s="1693"/>
      <c r="W1077" s="1694"/>
      <c r="X1077" s="111"/>
    </row>
    <row r="1078" spans="1:27">
      <c r="A1078" s="1683"/>
      <c r="B1078" s="1684"/>
      <c r="C1078" s="1684"/>
      <c r="D1078" s="1684"/>
      <c r="E1078" s="1685"/>
      <c r="F1078" s="1095"/>
      <c r="G1078" s="1050"/>
      <c r="H1078" s="1050"/>
      <c r="I1078" s="1050"/>
      <c r="J1078" s="1683"/>
      <c r="K1078" s="1684"/>
      <c r="L1078" s="1684"/>
      <c r="M1078" s="1684"/>
      <c r="N1078" s="1685"/>
      <c r="O1078" s="1095"/>
      <c r="P1078" s="1050"/>
      <c r="Q1078" s="1050"/>
      <c r="R1078" s="1050"/>
      <c r="S1078" s="1683"/>
      <c r="T1078" s="1684"/>
      <c r="U1078" s="1684"/>
      <c r="V1078" s="1684"/>
      <c r="W1078" s="1685"/>
      <c r="X1078" s="111"/>
    </row>
    <row r="1079" spans="1:27">
      <c r="A1079" s="1683"/>
      <c r="B1079" s="1684"/>
      <c r="C1079" s="1684"/>
      <c r="D1079" s="1684"/>
      <c r="E1079" s="1685"/>
      <c r="F1079" s="1095"/>
      <c r="G1079" s="1050"/>
      <c r="H1079" s="1050"/>
      <c r="I1079" s="1050"/>
      <c r="J1079" s="1683"/>
      <c r="K1079" s="1684"/>
      <c r="L1079" s="1684"/>
      <c r="M1079" s="1684"/>
      <c r="N1079" s="1685"/>
      <c r="O1079" s="1095"/>
      <c r="P1079" s="1050"/>
      <c r="Q1079" s="1050"/>
      <c r="R1079" s="1050"/>
      <c r="S1079" s="1683"/>
      <c r="T1079" s="1684"/>
      <c r="U1079" s="1684"/>
      <c r="V1079" s="1684"/>
      <c r="W1079" s="1685"/>
      <c r="X1079" s="111"/>
    </row>
    <row r="1080" spans="1:27">
      <c r="A1080" s="1686"/>
      <c r="B1080" s="1687"/>
      <c r="C1080" s="1687"/>
      <c r="D1080" s="1687"/>
      <c r="E1080" s="1688"/>
      <c r="F1080" s="1095"/>
      <c r="G1080" s="1050"/>
      <c r="H1080" s="1050"/>
      <c r="I1080" s="1050"/>
      <c r="J1080" s="1686"/>
      <c r="K1080" s="1687"/>
      <c r="L1080" s="1687"/>
      <c r="M1080" s="1687"/>
      <c r="N1080" s="1688"/>
      <c r="O1080" s="1095"/>
      <c r="P1080" s="1050"/>
      <c r="Q1080" s="1050"/>
      <c r="R1080" s="1050"/>
      <c r="S1080" s="1686"/>
      <c r="T1080" s="1687"/>
      <c r="U1080" s="1687"/>
      <c r="V1080" s="1687"/>
      <c r="W1080" s="1688"/>
      <c r="X1080" s="111"/>
    </row>
    <row r="1081" spans="1:27">
      <c r="X1081" s="111"/>
    </row>
    <row r="1082" spans="1:27">
      <c r="A1082" s="1043" t="s">
        <v>8136</v>
      </c>
      <c r="B1082" s="1682">
        <f>'IMPORT Wksht'!$F96</f>
        <v>0</v>
      </c>
      <c r="C1082" s="1682"/>
      <c r="D1082" s="1682"/>
      <c r="E1082" s="1044" t="s">
        <v>8137</v>
      </c>
      <c r="F1082" s="1045"/>
      <c r="G1082" s="1046" t="e">
        <f>C1085*C1087*C1089/1728/B1086</f>
        <v>#DIV/0!</v>
      </c>
      <c r="H1082" s="1047" t="e">
        <f>VLOOKUP(CONCATENATE(B1087,"40H"),frghtnew,8,0)</f>
        <v>#N/A</v>
      </c>
      <c r="I1082" s="1048">
        <f>'IMPORT Wksht'!$AE529</f>
        <v>0</v>
      </c>
      <c r="J1082" s="1043" t="s">
        <v>8136</v>
      </c>
      <c r="K1082" s="1682">
        <f>'IMPORT Wksht'!$F97</f>
        <v>0</v>
      </c>
      <c r="L1082" s="1682"/>
      <c r="M1082" s="1682"/>
      <c r="N1082" s="1044" t="s">
        <v>8137</v>
      </c>
      <c r="O1082" s="1045"/>
      <c r="P1082" s="1046" t="e">
        <f>L1085*L1087*L1089/1728/K1086</f>
        <v>#DIV/0!</v>
      </c>
      <c r="Q1082" s="1047" t="e">
        <f>VLOOKUP(CONCATENATE(K1087,"40H"),frghtnew,8,0)</f>
        <v>#N/A</v>
      </c>
      <c r="R1082" s="1048">
        <f>'IMPORT Wksht'!$AE530</f>
        <v>0</v>
      </c>
      <c r="S1082" s="1043" t="s">
        <v>8136</v>
      </c>
      <c r="T1082" s="1682">
        <f>'IMPORT Wksht'!$F98</f>
        <v>0</v>
      </c>
      <c r="U1082" s="1682"/>
      <c r="V1082" s="1682"/>
      <c r="W1082" s="1044" t="s">
        <v>8137</v>
      </c>
      <c r="X1082" s="1049"/>
      <c r="Y1082" s="1050" t="e">
        <f>U1085*U1087*U1089/1728/T1086</f>
        <v>#DIV/0!</v>
      </c>
      <c r="Z1082" s="1051" t="e">
        <f>VLOOKUP(CONCATENATE(T1087,"40H"),frghtnew,8,0)</f>
        <v>#N/A</v>
      </c>
      <c r="AA1082" s="1052">
        <f>'IMPORT Wksht'!$AE98</f>
        <v>0</v>
      </c>
    </row>
    <row r="1083" spans="1:27">
      <c r="A1083" s="1053" t="s">
        <v>8138</v>
      </c>
      <c r="B1083" s="1054">
        <f>'IMPORT Wksht'!$D$5</f>
        <v>0</v>
      </c>
      <c r="C1083" s="1698">
        <f>'IMPORT Wksht'!$D$6</f>
        <v>0</v>
      </c>
      <c r="D1083" s="1698"/>
      <c r="E1083" s="1055">
        <f>IFERROR(G1082*H1082+E1085*B1088+E1085*I1082+I1083*1/B1086,0)</f>
        <v>0</v>
      </c>
      <c r="F1083" s="1056"/>
      <c r="G1083" s="494" t="s">
        <v>8139</v>
      </c>
      <c r="H1083" s="494" t="s">
        <v>8140</v>
      </c>
      <c r="I1083" s="1057">
        <v>1.05</v>
      </c>
      <c r="J1083" s="1053" t="s">
        <v>8138</v>
      </c>
      <c r="K1083" s="1054">
        <f>'IMPORT Wksht'!$D$5</f>
        <v>0</v>
      </c>
      <c r="L1083" s="1698">
        <f>'IMPORT Wksht'!$D$6</f>
        <v>0</v>
      </c>
      <c r="M1083" s="1698"/>
      <c r="N1083" s="1055">
        <f>IFERROR(P1082*Q1082+N1085*K1088+N1085*R1082+R1083*1/K1086,0)</f>
        <v>0</v>
      </c>
      <c r="O1083" s="1056"/>
      <c r="P1083" s="494" t="s">
        <v>8139</v>
      </c>
      <c r="Q1083" s="494" t="s">
        <v>8140</v>
      </c>
      <c r="R1083" s="1057">
        <v>1.05</v>
      </c>
      <c r="S1083" s="1053" t="s">
        <v>8138</v>
      </c>
      <c r="T1083" s="1054">
        <f>'IMPORT Wksht'!$D$5</f>
        <v>0</v>
      </c>
      <c r="U1083" s="1698">
        <f>'IMPORT Wksht'!$D$6</f>
        <v>0</v>
      </c>
      <c r="V1083" s="1698"/>
      <c r="W1083" s="1055">
        <f>IFERROR(Y1082*Z1082+W1085*T1088+W1085*AA1082+AA1083*1/T1086,0)</f>
        <v>0</v>
      </c>
      <c r="X1083" s="1049"/>
      <c r="Y1083" s="1058" t="s">
        <v>8139</v>
      </c>
      <c r="Z1083" s="1058" t="s">
        <v>8140</v>
      </c>
      <c r="AA1083" s="1059">
        <v>1.05</v>
      </c>
    </row>
    <row r="1084" spans="1:27">
      <c r="A1084" s="1053" t="s">
        <v>8141</v>
      </c>
      <c r="B1084" s="1060">
        <f>'IMPORT Wksht'!$E96</f>
        <v>0</v>
      </c>
      <c r="C1084" s="1061" t="s">
        <v>8142</v>
      </c>
      <c r="D1084" s="1062" t="s">
        <v>8143</v>
      </c>
      <c r="E1084" s="1063">
        <f>'IMPORT Wksht'!$K96</f>
        <v>0</v>
      </c>
      <c r="F1084" s="1056"/>
      <c r="G1084" s="1064" t="s">
        <v>8144</v>
      </c>
      <c r="H1084" s="1064" t="s">
        <v>8145</v>
      </c>
      <c r="I1084" s="447"/>
      <c r="J1084" s="1053" t="s">
        <v>8141</v>
      </c>
      <c r="K1084" s="1060">
        <f>'IMPORT Wksht'!$E97</f>
        <v>0</v>
      </c>
      <c r="L1084" s="1061" t="s">
        <v>8142</v>
      </c>
      <c r="M1084" s="1062" t="s">
        <v>8143</v>
      </c>
      <c r="N1084" s="1063">
        <f>'IMPORT Wksht'!$K97</f>
        <v>0</v>
      </c>
      <c r="O1084" s="1056"/>
      <c r="P1084" s="1064" t="s">
        <v>8144</v>
      </c>
      <c r="Q1084" s="1064" t="s">
        <v>8145</v>
      </c>
      <c r="S1084" s="1053" t="s">
        <v>8141</v>
      </c>
      <c r="T1084" s="1060">
        <f>'IMPORT Wksht'!$E98</f>
        <v>0</v>
      </c>
      <c r="U1084" s="1061" t="s">
        <v>8142</v>
      </c>
      <c r="V1084" s="1062" t="s">
        <v>8143</v>
      </c>
      <c r="W1084" s="1063">
        <f>'IMPORT Wksht'!$K98</f>
        <v>0</v>
      </c>
      <c r="X1084" s="1049"/>
      <c r="Y1084" s="1065" t="s">
        <v>8144</v>
      </c>
      <c r="Z1084" s="1065" t="s">
        <v>8145</v>
      </c>
      <c r="AA1084" s="111"/>
    </row>
    <row r="1085" spans="1:27">
      <c r="A1085" s="1066" t="s">
        <v>8146</v>
      </c>
      <c r="B1085" s="1067">
        <f>'IMPORT Wksht'!$N96</f>
        <v>0</v>
      </c>
      <c r="C1085" s="1068">
        <f>'IMPORT Wksht'!$BA96</f>
        <v>0</v>
      </c>
      <c r="D1085" s="1062" t="s">
        <v>8147</v>
      </c>
      <c r="E1085" s="1069">
        <f>'IMPORT Wksht'!$X96</f>
        <v>0</v>
      </c>
      <c r="F1085" s="1056"/>
      <c r="G1085" s="1070">
        <f>G1086-(E1083*(1-(B1088+I1082)))</f>
        <v>0</v>
      </c>
      <c r="H1085" s="1071">
        <f>E1085</f>
        <v>0</v>
      </c>
      <c r="I1085" s="1072" t="e">
        <f>G1082*H1082+H1085*B1088+H1085*I1082+I1083*1/B1086</f>
        <v>#DIV/0!</v>
      </c>
      <c r="J1085" s="1066" t="s">
        <v>8146</v>
      </c>
      <c r="K1085" s="1067">
        <f>'IMPORT Wksht'!$N97</f>
        <v>0</v>
      </c>
      <c r="L1085" s="1068">
        <f>'IMPORT Wksht'!$BA97</f>
        <v>0</v>
      </c>
      <c r="M1085" s="1062" t="s">
        <v>8147</v>
      </c>
      <c r="N1085" s="1069">
        <f>'IMPORT Wksht'!$X97</f>
        <v>0</v>
      </c>
      <c r="O1085" s="1056"/>
      <c r="P1085" s="1070">
        <f>P1086-(N1083*(1-(K1088+R1082)))</f>
        <v>0</v>
      </c>
      <c r="Q1085" s="1071">
        <f>N1085</f>
        <v>0</v>
      </c>
      <c r="R1085" s="1072" t="e">
        <f>P1082*Q1082+Q1085*K1088+Q1085*R1082+R1083*1/K1086</f>
        <v>#DIV/0!</v>
      </c>
      <c r="S1085" s="1066" t="s">
        <v>8146</v>
      </c>
      <c r="T1085" s="1067">
        <f>'IMPORT Wksht'!$N98</f>
        <v>0</v>
      </c>
      <c r="U1085" s="1068">
        <f>'IMPORT Wksht'!$BA98</f>
        <v>0</v>
      </c>
      <c r="V1085" s="1062" t="s">
        <v>8147</v>
      </c>
      <c r="W1085" s="1069">
        <f>'IMPORT Wksht'!$X98</f>
        <v>0</v>
      </c>
      <c r="X1085" s="1049"/>
      <c r="Y1085" s="1073">
        <f>Y1086-(W1083*(1-(T1088+AA1082)))</f>
        <v>0</v>
      </c>
      <c r="Z1085" s="1074">
        <f>W1085</f>
        <v>0</v>
      </c>
      <c r="AA1085" s="1075" t="e">
        <f>Y1082*Z1082+Z1085*T1088+Z1085*AA1082+AA1083*1/T1086</f>
        <v>#DIV/0!</v>
      </c>
    </row>
    <row r="1086" spans="1:27">
      <c r="A1086" s="1066" t="s">
        <v>8148</v>
      </c>
      <c r="B1086" s="1067">
        <f>'IMPORT Wksht'!$O96</f>
        <v>0</v>
      </c>
      <c r="C1086" s="1061" t="s">
        <v>8149</v>
      </c>
      <c r="D1086" s="1062" t="s">
        <v>8150</v>
      </c>
      <c r="E1086" s="1069">
        <f>'IMPORT Wksht'!$AM$96</f>
        <v>0</v>
      </c>
      <c r="F1086" s="1056"/>
      <c r="G1086" s="1057">
        <f>G1087*(1-G1089)</f>
        <v>0</v>
      </c>
      <c r="H1086" s="1057" t="e">
        <f>H1085+I1085</f>
        <v>#DIV/0!</v>
      </c>
      <c r="I1086" s="1076" t="s">
        <v>8151</v>
      </c>
      <c r="J1086" s="1066" t="s">
        <v>8148</v>
      </c>
      <c r="K1086" s="1067">
        <f>'IMPORT Wksht'!$O97</f>
        <v>0</v>
      </c>
      <c r="L1086" s="1061" t="s">
        <v>8149</v>
      </c>
      <c r="M1086" s="1062" t="s">
        <v>8150</v>
      </c>
      <c r="N1086" s="1069">
        <f>'IMPORT Wksht'!$AM$97</f>
        <v>0</v>
      </c>
      <c r="O1086" s="1056"/>
      <c r="P1086" s="1057">
        <f>P1087*(1-P1089)</f>
        <v>0</v>
      </c>
      <c r="Q1086" s="1057" t="e">
        <f>Q1085+R1085</f>
        <v>#DIV/0!</v>
      </c>
      <c r="R1086" s="1076" t="s">
        <v>8151</v>
      </c>
      <c r="S1086" s="1066" t="s">
        <v>8148</v>
      </c>
      <c r="T1086" s="1067">
        <f>'IMPORT Wksht'!$O98</f>
        <v>0</v>
      </c>
      <c r="U1086" s="1061" t="s">
        <v>8149</v>
      </c>
      <c r="V1086" s="1062" t="s">
        <v>8150</v>
      </c>
      <c r="W1086" s="1069">
        <f>'IMPORT Wksht'!$AM$98</f>
        <v>0</v>
      </c>
      <c r="X1086" s="1049"/>
      <c r="Y1086" s="1059">
        <f>Y1087*(1-Y1089)</f>
        <v>0</v>
      </c>
      <c r="Z1086" s="1059" t="e">
        <f>Z1085+AA1085</f>
        <v>#DIV/0!</v>
      </c>
      <c r="AA1086" s="1077" t="s">
        <v>8151</v>
      </c>
    </row>
    <row r="1087" spans="1:27">
      <c r="A1087" s="1053" t="s">
        <v>8152</v>
      </c>
      <c r="B1087" s="1078">
        <f>'IMPORT Wksht'!$T96</f>
        <v>0</v>
      </c>
      <c r="C1087" s="1068">
        <f>'IMPORT Wksht'!$BB96</f>
        <v>0</v>
      </c>
      <c r="D1087" s="1062" t="s">
        <v>8153</v>
      </c>
      <c r="E1087" s="1069">
        <f>'IMPORT Wksht'!$AO96</f>
        <v>0</v>
      </c>
      <c r="F1087" s="1056"/>
      <c r="G1087" s="1071">
        <f>E1087</f>
        <v>0</v>
      </c>
      <c r="H1087" s="1070" t="e">
        <f>IF(I1087="N",ROUND(H1086/(1-H1089),0)-0.01,ROUNDUP(H1086/(1-H1089),0)-0.01)</f>
        <v>#DIV/0!</v>
      </c>
      <c r="I1087" s="504" t="s">
        <v>1578</v>
      </c>
      <c r="J1087" s="1053" t="s">
        <v>8152</v>
      </c>
      <c r="K1087" s="1078">
        <f>'IMPORT Wksht'!$T97</f>
        <v>0</v>
      </c>
      <c r="L1087" s="1068">
        <f>'IMPORT Wksht'!$BB97</f>
        <v>0</v>
      </c>
      <c r="M1087" s="1062" t="s">
        <v>8153</v>
      </c>
      <c r="N1087" s="1069">
        <f>'IMPORT Wksht'!$AO97</f>
        <v>0</v>
      </c>
      <c r="O1087" s="1056"/>
      <c r="P1087" s="1079">
        <f>N1087</f>
        <v>0</v>
      </c>
      <c r="Q1087" s="1070" t="e">
        <f>IF(R1087="N",ROUND(Q1086/(1-Q1089),0)-0.01,ROUNDUP(Q1086/(1-Q1089),0)-0.01)</f>
        <v>#DIV/0!</v>
      </c>
      <c r="R1087" s="504" t="s">
        <v>1578</v>
      </c>
      <c r="S1087" s="1053" t="s">
        <v>8152</v>
      </c>
      <c r="T1087" s="1078">
        <f>'IMPORT Wksht'!$T98</f>
        <v>0</v>
      </c>
      <c r="U1087" s="1068">
        <f>'IMPORT Wksht'!$BB98</f>
        <v>0</v>
      </c>
      <c r="V1087" s="1062" t="s">
        <v>8153</v>
      </c>
      <c r="W1087" s="1069">
        <f>'IMPORT Wksht'!$AO98</f>
        <v>0</v>
      </c>
      <c r="X1087" s="1049"/>
      <c r="Y1087" s="1080">
        <f>W1087</f>
        <v>0</v>
      </c>
      <c r="Z1087" s="1073" t="e">
        <f>IF(AA1087="N",ROUND(Z1086/(1-Z1089),0)-0.01,ROUNDUP(Z1086/(1-Z1089),0)-0.01)</f>
        <v>#DIV/0!</v>
      </c>
      <c r="AA1087" s="1081" t="s">
        <v>1578</v>
      </c>
    </row>
    <row r="1088" spans="1:27">
      <c r="A1088" s="1066" t="s">
        <v>8154</v>
      </c>
      <c r="B1088" s="1082">
        <f>'IMPORT Wksht'!$AE96</f>
        <v>0</v>
      </c>
      <c r="C1088" s="1061" t="s">
        <v>8155</v>
      </c>
      <c r="D1088" s="1062" t="s">
        <v>8156</v>
      </c>
      <c r="E1088" s="1069">
        <f>'IMPORT Wksht'!$AN96</f>
        <v>0</v>
      </c>
      <c r="F1088" s="1056"/>
      <c r="J1088" s="1066" t="s">
        <v>8154</v>
      </c>
      <c r="K1088" s="1082">
        <f>'IMPORT Wksht'!$AE97</f>
        <v>0</v>
      </c>
      <c r="L1088" s="1061" t="s">
        <v>8155</v>
      </c>
      <c r="M1088" s="1062" t="s">
        <v>8156</v>
      </c>
      <c r="N1088" s="1069">
        <f>'IMPORT Wksht'!$AN97</f>
        <v>0</v>
      </c>
      <c r="O1088" s="1056"/>
      <c r="S1088" s="1066" t="s">
        <v>8154</v>
      </c>
      <c r="T1088" s="1082">
        <f>'IMPORT Wksht'!$AE98</f>
        <v>0</v>
      </c>
      <c r="U1088" s="1061" t="s">
        <v>8155</v>
      </c>
      <c r="V1088" s="1062" t="s">
        <v>8156</v>
      </c>
      <c r="W1088" s="1069">
        <f>'IMPORT Wksht'!$AN98</f>
        <v>0</v>
      </c>
    </row>
    <row r="1089" spans="1:27">
      <c r="A1089" s="1066" t="s">
        <v>8157</v>
      </c>
      <c r="B1089" s="1067">
        <f>'IMPORT Wksht'!$BP96</f>
        <v>0</v>
      </c>
      <c r="C1089" s="1068">
        <f>'IMPORT Wksht'!$BC96</f>
        <v>0</v>
      </c>
      <c r="D1089" s="1062" t="s">
        <v>8158</v>
      </c>
      <c r="E1089" s="1083" t="str">
        <f>IFERROR((E1087-E1086)/E1087,"")</f>
        <v/>
      </c>
      <c r="F1089" s="1056"/>
      <c r="G1089" s="1084">
        <v>0.62</v>
      </c>
      <c r="H1089" s="1084">
        <v>0.62</v>
      </c>
      <c r="I1089" s="447"/>
      <c r="J1089" s="1066" t="s">
        <v>8157</v>
      </c>
      <c r="K1089" s="1067">
        <f>'IMPORT Wksht'!$BP97</f>
        <v>0</v>
      </c>
      <c r="L1089" s="1068">
        <f>'IMPORT Wksht'!$BC97</f>
        <v>0</v>
      </c>
      <c r="M1089" s="1062" t="s">
        <v>8158</v>
      </c>
      <c r="N1089" s="1083" t="str">
        <f>IFERROR((N1087-N1086)/N1087,"")</f>
        <v/>
      </c>
      <c r="O1089" s="1056"/>
      <c r="P1089" s="1084">
        <v>0.62</v>
      </c>
      <c r="Q1089" s="1084">
        <v>0.62</v>
      </c>
      <c r="S1089" s="1066" t="s">
        <v>8157</v>
      </c>
      <c r="T1089" s="1067">
        <f>'IMPORT Wksht'!$BP98</f>
        <v>0</v>
      </c>
      <c r="U1089" s="1068">
        <f>'IMPORT Wksht'!$BC98</f>
        <v>0</v>
      </c>
      <c r="V1089" s="1062" t="s">
        <v>8158</v>
      </c>
      <c r="W1089" s="1083" t="str">
        <f>IFERROR((W1087-W1086)/W1087,"")</f>
        <v/>
      </c>
      <c r="X1089" s="1049"/>
      <c r="Y1089" s="1085">
        <v>0.62</v>
      </c>
      <c r="Z1089" s="1085">
        <v>0.62</v>
      </c>
      <c r="AA1089" s="111"/>
    </row>
    <row r="1090" spans="1:27">
      <c r="A1090" s="1066" t="s">
        <v>8159</v>
      </c>
      <c r="B1090" s="1054">
        <f>'IMPORT Wksht'!$BN96</f>
        <v>0</v>
      </c>
      <c r="C1090" s="1054"/>
      <c r="D1090" s="1062" t="s">
        <v>8160</v>
      </c>
      <c r="E1090" s="1054">
        <f>'IMPORT Wksht'!$BM96</f>
        <v>0</v>
      </c>
      <c r="F1090" s="1056"/>
      <c r="G1090" s="1086"/>
      <c r="H1090" s="537" t="e">
        <f>(H1087-H1086)/H1087</f>
        <v>#DIV/0!</v>
      </c>
      <c r="I1090" s="447"/>
      <c r="J1090" s="1066" t="s">
        <v>8159</v>
      </c>
      <c r="K1090" s="1054">
        <f>'IMPORT Wksht'!$BN97</f>
        <v>0</v>
      </c>
      <c r="L1090" s="1054"/>
      <c r="M1090" s="1062" t="s">
        <v>8160</v>
      </c>
      <c r="N1090" s="1054">
        <f>'IMPORT Wksht'!$BM97</f>
        <v>0</v>
      </c>
      <c r="O1090" s="1056"/>
      <c r="P1090" s="926"/>
      <c r="Q1090" s="537" t="e">
        <f>(Q1087-Q1086)/Q1087</f>
        <v>#DIV/0!</v>
      </c>
      <c r="S1090" s="1066" t="s">
        <v>8159</v>
      </c>
      <c r="T1090" s="1054">
        <f>'IMPORT Wksht'!$BN98</f>
        <v>0</v>
      </c>
      <c r="U1090" s="1054"/>
      <c r="V1090" s="1062" t="s">
        <v>8160</v>
      </c>
      <c r="W1090" s="1054">
        <f>'IMPORT Wksht'!$BM98</f>
        <v>0</v>
      </c>
      <c r="X1090" s="1049"/>
      <c r="Y1090" s="1087"/>
      <c r="Z1090" s="1088" t="e">
        <f>(Z1087-Z1086)/Z1087</f>
        <v>#DIV/0!</v>
      </c>
      <c r="AA1090" s="111"/>
    </row>
    <row r="1091" spans="1:27">
      <c r="A1091" s="1695" t="s">
        <v>8161</v>
      </c>
      <c r="B1091" s="1696"/>
      <c r="C1091" s="1696"/>
      <c r="D1091" s="1696"/>
      <c r="E1091" s="1697"/>
      <c r="F1091" s="1056"/>
      <c r="G1091" s="1050"/>
      <c r="H1091" s="1050"/>
      <c r="I1091" s="1050"/>
      <c r="J1091" s="1695" t="s">
        <v>8161</v>
      </c>
      <c r="K1091" s="1696"/>
      <c r="L1091" s="1696"/>
      <c r="M1091" s="1696"/>
      <c r="N1091" s="1697"/>
      <c r="O1091" s="1056"/>
      <c r="P1091" s="1050"/>
      <c r="Q1091" s="1050"/>
      <c r="R1091" s="1050"/>
      <c r="S1091" s="1695" t="s">
        <v>8161</v>
      </c>
      <c r="T1091" s="1696"/>
      <c r="U1091" s="1696"/>
      <c r="V1091" s="1696"/>
      <c r="W1091" s="1697"/>
      <c r="X1091" s="111"/>
    </row>
    <row r="1092" spans="1:27">
      <c r="A1092" s="1679" t="s">
        <v>8162</v>
      </c>
      <c r="B1092" s="1680"/>
      <c r="C1092" s="1680"/>
      <c r="D1092" s="1680"/>
      <c r="E1092" s="1681"/>
      <c r="F1092" s="1089"/>
      <c r="G1092" s="1090"/>
      <c r="H1092" s="1090"/>
      <c r="I1092" s="1090"/>
      <c r="J1092" s="1679" t="s">
        <v>8162</v>
      </c>
      <c r="K1092" s="1680"/>
      <c r="L1092" s="1680"/>
      <c r="M1092" s="1680"/>
      <c r="N1092" s="1681"/>
      <c r="O1092" s="1089"/>
      <c r="P1092" s="1090"/>
      <c r="Q1092" s="1090"/>
      <c r="R1092" s="1090"/>
      <c r="S1092" s="1679" t="s">
        <v>8162</v>
      </c>
      <c r="T1092" s="1680"/>
      <c r="U1092" s="1680"/>
      <c r="V1092" s="1680"/>
      <c r="W1092" s="1681"/>
      <c r="X1092" s="111"/>
    </row>
    <row r="1093" spans="1:27">
      <c r="A1093" s="1091" t="str">
        <f>CONCATENATE("Line ",'IMPORT Wksht'!$A$96)</f>
        <v>Line 82</v>
      </c>
      <c r="B1093" s="111"/>
      <c r="C1093" s="111"/>
      <c r="D1093" s="111"/>
      <c r="E1093" s="111"/>
      <c r="F1093" s="1092"/>
      <c r="G1093" s="1093"/>
      <c r="H1093" s="1050"/>
      <c r="I1093" s="1050"/>
      <c r="J1093" s="1091" t="str">
        <f>CONCATENATE("Line ",'IMPORT Wksht'!$A$97)</f>
        <v>Line 83</v>
      </c>
      <c r="K1093" s="111"/>
      <c r="L1093" s="111"/>
      <c r="M1093" s="111"/>
      <c r="N1093" s="111"/>
      <c r="O1093" s="1092"/>
      <c r="P1093" s="1093"/>
      <c r="Q1093" s="1050"/>
      <c r="R1093" s="1050"/>
      <c r="S1093" s="1091" t="str">
        <f>CONCATENATE("Line ",'IMPORT Wksht'!$A$98)</f>
        <v>Line 84</v>
      </c>
      <c r="T1093" s="111"/>
      <c r="U1093" s="111"/>
      <c r="V1093" s="111"/>
      <c r="W1093" s="288"/>
      <c r="X1093" s="111"/>
    </row>
    <row r="1094" spans="1:27">
      <c r="A1094" s="1091"/>
      <c r="B1094" s="111"/>
      <c r="C1094" s="111"/>
      <c r="D1094" s="111"/>
      <c r="E1094" s="111"/>
      <c r="F1094" s="1092"/>
      <c r="G1094" s="1093"/>
      <c r="H1094" s="1050"/>
      <c r="I1094" s="1050"/>
      <c r="J1094" s="1091"/>
      <c r="K1094" s="111"/>
      <c r="L1094" s="111"/>
      <c r="M1094" s="111"/>
      <c r="N1094" s="111"/>
      <c r="O1094" s="1092"/>
      <c r="P1094" s="1093"/>
      <c r="Q1094" s="1050"/>
      <c r="R1094" s="1050"/>
      <c r="S1094" s="1091"/>
      <c r="T1094" s="111"/>
      <c r="U1094" s="111"/>
      <c r="V1094" s="111"/>
      <c r="W1094" s="288"/>
      <c r="X1094" s="111"/>
    </row>
    <row r="1095" spans="1:27">
      <c r="A1095" s="1091"/>
      <c r="B1095" s="111"/>
      <c r="C1095" s="111"/>
      <c r="D1095" s="111"/>
      <c r="E1095" s="111"/>
      <c r="F1095" s="1092"/>
      <c r="G1095" s="1093"/>
      <c r="H1095" s="1050"/>
      <c r="I1095" s="1050"/>
      <c r="J1095" s="1091"/>
      <c r="K1095" s="111"/>
      <c r="L1095" s="111"/>
      <c r="M1095" s="111"/>
      <c r="N1095" s="111"/>
      <c r="O1095" s="1092"/>
      <c r="P1095" s="1093"/>
      <c r="Q1095" s="1050"/>
      <c r="R1095" s="1050"/>
      <c r="S1095" s="1091"/>
      <c r="T1095" s="111"/>
      <c r="U1095" s="111"/>
      <c r="V1095" s="111"/>
      <c r="W1095" s="288"/>
      <c r="X1095" s="111"/>
    </row>
    <row r="1096" spans="1:27">
      <c r="A1096" s="1091"/>
      <c r="B1096" s="111"/>
      <c r="C1096" s="111"/>
      <c r="D1096" s="111"/>
      <c r="E1096" s="111"/>
      <c r="F1096" s="1092"/>
      <c r="G1096" s="1093"/>
      <c r="H1096" s="1050"/>
      <c r="I1096" s="1050"/>
      <c r="J1096" s="1091"/>
      <c r="K1096" s="111"/>
      <c r="L1096" s="111"/>
      <c r="M1096" s="111"/>
      <c r="N1096" s="111"/>
      <c r="O1096" s="1092"/>
      <c r="P1096" s="1093"/>
      <c r="Q1096" s="1050"/>
      <c r="R1096" s="1050"/>
      <c r="S1096" s="1091"/>
      <c r="T1096" s="111"/>
      <c r="U1096" s="111"/>
      <c r="V1096" s="111"/>
      <c r="W1096" s="288"/>
      <c r="X1096" s="111"/>
    </row>
    <row r="1097" spans="1:27">
      <c r="A1097" s="1091"/>
      <c r="B1097" s="111"/>
      <c r="C1097" s="111"/>
      <c r="D1097" s="111"/>
      <c r="E1097" s="111"/>
      <c r="F1097" s="1092"/>
      <c r="G1097" s="1093"/>
      <c r="H1097" s="1050"/>
      <c r="I1097" s="1050"/>
      <c r="J1097" s="1091"/>
      <c r="K1097" s="111"/>
      <c r="L1097" s="111"/>
      <c r="M1097" s="111"/>
      <c r="N1097" s="111"/>
      <c r="O1097" s="1092"/>
      <c r="P1097" s="1093"/>
      <c r="Q1097" s="1050"/>
      <c r="R1097" s="1050"/>
      <c r="S1097" s="1091"/>
      <c r="T1097" s="111"/>
      <c r="U1097" s="111"/>
      <c r="V1097" s="111"/>
      <c r="W1097" s="288"/>
      <c r="X1097" s="111"/>
    </row>
    <row r="1098" spans="1:27">
      <c r="A1098" s="1091"/>
      <c r="B1098" s="111"/>
      <c r="C1098" s="111"/>
      <c r="D1098" s="111"/>
      <c r="E1098" s="111"/>
      <c r="F1098" s="1092"/>
      <c r="G1098" s="1093"/>
      <c r="H1098" s="1050"/>
      <c r="I1098" s="1050"/>
      <c r="J1098" s="1091"/>
      <c r="K1098" s="111"/>
      <c r="L1098" s="111"/>
      <c r="M1098" s="111"/>
      <c r="N1098" s="111"/>
      <c r="O1098" s="1092"/>
      <c r="P1098" s="1093"/>
      <c r="Q1098" s="1050"/>
      <c r="R1098" s="1050"/>
      <c r="S1098" s="1091"/>
      <c r="T1098" s="111"/>
      <c r="U1098" s="111"/>
      <c r="V1098" s="111"/>
      <c r="W1098" s="288"/>
      <c r="X1098" s="111"/>
    </row>
    <row r="1099" spans="1:27">
      <c r="A1099" s="1091"/>
      <c r="B1099" s="111"/>
      <c r="C1099" s="111"/>
      <c r="D1099" s="111"/>
      <c r="E1099" s="111"/>
      <c r="F1099" s="1092"/>
      <c r="G1099" s="1093"/>
      <c r="H1099" s="1050"/>
      <c r="I1099" s="1050"/>
      <c r="J1099" s="1091"/>
      <c r="K1099" s="111"/>
      <c r="L1099" s="111"/>
      <c r="M1099" s="111"/>
      <c r="N1099" s="111"/>
      <c r="O1099" s="1092"/>
      <c r="P1099" s="1093"/>
      <c r="Q1099" s="1050"/>
      <c r="R1099" s="1050"/>
      <c r="S1099" s="1091"/>
      <c r="T1099" s="111"/>
      <c r="U1099" s="111"/>
      <c r="V1099" s="111"/>
      <c r="W1099" s="288"/>
      <c r="X1099" s="111"/>
    </row>
    <row r="1100" spans="1:27">
      <c r="A1100" s="1091"/>
      <c r="B1100" s="111"/>
      <c r="C1100" s="111"/>
      <c r="D1100" s="111"/>
      <c r="E1100" s="111"/>
      <c r="F1100" s="1092"/>
      <c r="G1100" s="1093"/>
      <c r="H1100" s="1050"/>
      <c r="I1100" s="1050"/>
      <c r="J1100" s="1091"/>
      <c r="K1100" s="111"/>
      <c r="L1100" s="111"/>
      <c r="M1100" s="111"/>
      <c r="N1100" s="111"/>
      <c r="O1100" s="1092"/>
      <c r="P1100" s="1093"/>
      <c r="Q1100" s="1050"/>
      <c r="R1100" s="1050"/>
      <c r="S1100" s="1091"/>
      <c r="T1100" s="111"/>
      <c r="U1100" s="111"/>
      <c r="V1100" s="111"/>
      <c r="W1100" s="288"/>
      <c r="X1100" s="111"/>
    </row>
    <row r="1101" spans="1:27">
      <c r="A1101" s="1091"/>
      <c r="B1101" s="111"/>
      <c r="C1101" s="111"/>
      <c r="D1101" s="111"/>
      <c r="E1101" s="111"/>
      <c r="F1101" s="1092"/>
      <c r="G1101" s="1093"/>
      <c r="H1101" s="1050"/>
      <c r="I1101" s="1050"/>
      <c r="J1101" s="1091"/>
      <c r="K1101" s="111"/>
      <c r="L1101" s="111"/>
      <c r="M1101" s="111"/>
      <c r="N1101" s="111"/>
      <c r="O1101" s="1092"/>
      <c r="P1101" s="1093"/>
      <c r="Q1101" s="1050"/>
      <c r="R1101" s="1050"/>
      <c r="S1101" s="1091"/>
      <c r="T1101" s="111"/>
      <c r="U1101" s="111"/>
      <c r="V1101" s="111"/>
      <c r="W1101" s="288"/>
      <c r="X1101" s="111"/>
    </row>
    <row r="1102" spans="1:27">
      <c r="A1102" s="1091"/>
      <c r="B1102" s="111"/>
      <c r="C1102" s="111"/>
      <c r="D1102" s="111"/>
      <c r="E1102" s="111"/>
      <c r="F1102" s="1092"/>
      <c r="G1102" s="1093"/>
      <c r="H1102" s="1050"/>
      <c r="I1102" s="1050"/>
      <c r="J1102" s="1091"/>
      <c r="K1102" s="111"/>
      <c r="L1102" s="111"/>
      <c r="M1102" s="111"/>
      <c r="N1102" s="111"/>
      <c r="O1102" s="1092"/>
      <c r="P1102" s="1093"/>
      <c r="Q1102" s="1050"/>
      <c r="R1102" s="1050"/>
      <c r="S1102" s="1091"/>
      <c r="T1102" s="111"/>
      <c r="U1102" s="111"/>
      <c r="V1102" s="111"/>
      <c r="W1102" s="288"/>
      <c r="X1102" s="111"/>
    </row>
    <row r="1103" spans="1:27">
      <c r="A1103" s="1091"/>
      <c r="B1103" s="111"/>
      <c r="C1103" s="111"/>
      <c r="D1103" s="111"/>
      <c r="E1103" s="111"/>
      <c r="F1103" s="1092"/>
      <c r="G1103" s="1093"/>
      <c r="H1103" s="1050"/>
      <c r="I1103" s="1050"/>
      <c r="J1103" s="1091"/>
      <c r="K1103" s="111"/>
      <c r="L1103" s="111"/>
      <c r="M1103" s="111"/>
      <c r="N1103" s="111"/>
      <c r="O1103" s="1092"/>
      <c r="P1103" s="1093"/>
      <c r="Q1103" s="1050"/>
      <c r="R1103" s="1050"/>
      <c r="S1103" s="1091"/>
      <c r="T1103" s="111"/>
      <c r="U1103" s="111"/>
      <c r="V1103" s="111"/>
      <c r="W1103" s="288"/>
      <c r="X1103" s="111"/>
    </row>
    <row r="1104" spans="1:27">
      <c r="A1104" s="1091"/>
      <c r="B1104" s="111"/>
      <c r="C1104" s="111"/>
      <c r="D1104" s="111"/>
      <c r="E1104" s="111"/>
      <c r="F1104" s="1092"/>
      <c r="G1104" s="1093"/>
      <c r="H1104" s="1050"/>
      <c r="I1104" s="1050"/>
      <c r="J1104" s="1091"/>
      <c r="K1104" s="111"/>
      <c r="L1104" s="111"/>
      <c r="M1104" s="111"/>
      <c r="N1104" s="111"/>
      <c r="O1104" s="1092"/>
      <c r="P1104" s="1093"/>
      <c r="Q1104" s="1050"/>
      <c r="R1104" s="1050"/>
      <c r="S1104" s="1091"/>
      <c r="T1104" s="111"/>
      <c r="U1104" s="111"/>
      <c r="V1104" s="111"/>
      <c r="W1104" s="288"/>
      <c r="X1104" s="111"/>
    </row>
    <row r="1105" spans="1:24">
      <c r="A1105" s="1091"/>
      <c r="B1105" s="111"/>
      <c r="C1105" s="111"/>
      <c r="D1105" s="111"/>
      <c r="E1105" s="111"/>
      <c r="F1105" s="1092"/>
      <c r="G1105" s="1093"/>
      <c r="H1105" s="1050"/>
      <c r="I1105" s="1050"/>
      <c r="J1105" s="1091"/>
      <c r="K1105" s="111"/>
      <c r="L1105" s="111"/>
      <c r="M1105" s="111"/>
      <c r="N1105" s="111"/>
      <c r="O1105" s="1092"/>
      <c r="P1105" s="1093"/>
      <c r="Q1105" s="1050"/>
      <c r="R1105" s="1050"/>
      <c r="S1105" s="1091"/>
      <c r="T1105" s="111"/>
      <c r="U1105" s="111"/>
      <c r="V1105" s="111"/>
      <c r="W1105" s="288"/>
      <c r="X1105" s="111"/>
    </row>
    <row r="1106" spans="1:24">
      <c r="A1106" s="1091"/>
      <c r="B1106" s="111"/>
      <c r="C1106" s="111"/>
      <c r="D1106" s="111"/>
      <c r="E1106" s="111"/>
      <c r="F1106" s="1092"/>
      <c r="G1106" s="1093"/>
      <c r="H1106" s="1050"/>
      <c r="I1106" s="1050"/>
      <c r="J1106" s="1091"/>
      <c r="K1106" s="111"/>
      <c r="L1106" s="111"/>
      <c r="M1106" s="111"/>
      <c r="N1106" s="111"/>
      <c r="O1106" s="1092"/>
      <c r="P1106" s="1093"/>
      <c r="Q1106" s="1050"/>
      <c r="R1106" s="1050"/>
      <c r="S1106" s="1091"/>
      <c r="T1106" s="111"/>
      <c r="U1106" s="111"/>
      <c r="V1106" s="111"/>
      <c r="W1106" s="288"/>
      <c r="X1106" s="111"/>
    </row>
    <row r="1107" spans="1:24">
      <c r="A1107" s="1091"/>
      <c r="B1107" s="111"/>
      <c r="C1107" s="111"/>
      <c r="D1107" s="111"/>
      <c r="E1107" s="111"/>
      <c r="F1107" s="1092"/>
      <c r="G1107" s="1093"/>
      <c r="H1107" s="1050"/>
      <c r="I1107" s="1050"/>
      <c r="J1107" s="1091"/>
      <c r="K1107" s="111"/>
      <c r="L1107" s="111"/>
      <c r="M1107" s="111"/>
      <c r="N1107" s="111"/>
      <c r="O1107" s="1092"/>
      <c r="P1107" s="1093"/>
      <c r="Q1107" s="1050"/>
      <c r="R1107" s="1050"/>
      <c r="S1107" s="1091"/>
      <c r="T1107" s="111"/>
      <c r="U1107" s="111"/>
      <c r="V1107" s="111"/>
      <c r="W1107" s="288"/>
      <c r="X1107" s="111"/>
    </row>
    <row r="1108" spans="1:24">
      <c r="A1108" s="1091"/>
      <c r="B1108" s="111"/>
      <c r="C1108" s="111"/>
      <c r="D1108" s="111"/>
      <c r="E1108" s="111"/>
      <c r="F1108" s="1092"/>
      <c r="G1108" s="1093"/>
      <c r="H1108" s="1050"/>
      <c r="I1108" s="1050"/>
      <c r="J1108" s="1091"/>
      <c r="K1108" s="111"/>
      <c r="L1108" s="111"/>
      <c r="M1108" s="111"/>
      <c r="N1108" s="111"/>
      <c r="O1108" s="1092"/>
      <c r="P1108" s="1093"/>
      <c r="Q1108" s="1050"/>
      <c r="R1108" s="1050"/>
      <c r="S1108" s="1091"/>
      <c r="T1108" s="111"/>
      <c r="U1108" s="111"/>
      <c r="V1108" s="111"/>
      <c r="W1108" s="288"/>
      <c r="X1108" s="111"/>
    </row>
    <row r="1109" spans="1:24">
      <c r="A1109" s="1091"/>
      <c r="B1109" s="111"/>
      <c r="C1109" s="111"/>
      <c r="D1109" s="111"/>
      <c r="E1109" s="111"/>
      <c r="F1109" s="1092"/>
      <c r="G1109" s="1093"/>
      <c r="H1109" s="1050"/>
      <c r="I1109" s="1050"/>
      <c r="J1109" s="1091"/>
      <c r="K1109" s="111"/>
      <c r="L1109" s="111"/>
      <c r="M1109" s="111"/>
      <c r="N1109" s="111"/>
      <c r="O1109" s="1092"/>
      <c r="P1109" s="1093"/>
      <c r="Q1109" s="1050"/>
      <c r="R1109" s="1050"/>
      <c r="S1109" s="1091"/>
      <c r="T1109" s="111"/>
      <c r="U1109" s="111"/>
      <c r="V1109" s="111"/>
      <c r="W1109" s="288"/>
      <c r="X1109" s="111"/>
    </row>
    <row r="1110" spans="1:24">
      <c r="A1110" s="1091"/>
      <c r="B1110" s="111"/>
      <c r="C1110" s="111"/>
      <c r="D1110" s="111"/>
      <c r="E1110" s="111"/>
      <c r="F1110" s="1092"/>
      <c r="G1110" s="1093"/>
      <c r="H1110" s="1050"/>
      <c r="I1110" s="1050"/>
      <c r="J1110" s="1091"/>
      <c r="K1110" s="111"/>
      <c r="L1110" s="111"/>
      <c r="M1110" s="111"/>
      <c r="N1110" s="111"/>
      <c r="O1110" s="1092"/>
      <c r="P1110" s="1093"/>
      <c r="Q1110" s="1050"/>
      <c r="R1110" s="1050"/>
      <c r="S1110" s="1091"/>
      <c r="T1110" s="111"/>
      <c r="U1110" s="111"/>
      <c r="V1110" s="111"/>
      <c r="W1110" s="288"/>
      <c r="X1110" s="111"/>
    </row>
    <row r="1111" spans="1:24">
      <c r="A1111" s="1091"/>
      <c r="B1111" s="111"/>
      <c r="C1111" s="111"/>
      <c r="D1111" s="111"/>
      <c r="E1111" s="111"/>
      <c r="F1111" s="1092"/>
      <c r="G1111" s="1093"/>
      <c r="H1111" s="1050"/>
      <c r="I1111" s="1050"/>
      <c r="J1111" s="1091"/>
      <c r="K1111" s="111"/>
      <c r="L1111" s="111"/>
      <c r="M1111" s="111"/>
      <c r="N1111" s="111"/>
      <c r="O1111" s="1092"/>
      <c r="P1111" s="1093"/>
      <c r="Q1111" s="1050"/>
      <c r="R1111" s="1050"/>
      <c r="S1111" s="1091"/>
      <c r="T1111" s="111"/>
      <c r="U1111" s="111"/>
      <c r="V1111" s="111"/>
      <c r="W1111" s="288"/>
      <c r="X1111" s="111"/>
    </row>
    <row r="1112" spans="1:24">
      <c r="A1112" s="1091"/>
      <c r="B1112" s="111"/>
      <c r="C1112" s="111"/>
      <c r="D1112" s="111"/>
      <c r="E1112" s="111"/>
      <c r="F1112" s="1092"/>
      <c r="G1112" s="1093"/>
      <c r="H1112" s="1050"/>
      <c r="I1112" s="1050"/>
      <c r="J1112" s="1091"/>
      <c r="K1112" s="111"/>
      <c r="L1112" s="111"/>
      <c r="M1112" s="111"/>
      <c r="N1112" s="111"/>
      <c r="O1112" s="1092"/>
      <c r="P1112" s="1093"/>
      <c r="Q1112" s="1050"/>
      <c r="R1112" s="1050"/>
      <c r="S1112" s="1091"/>
      <c r="T1112" s="111"/>
      <c r="U1112" s="111"/>
      <c r="V1112" s="111"/>
      <c r="W1112" s="288"/>
      <c r="X1112" s="111"/>
    </row>
    <row r="1113" spans="1:24">
      <c r="A1113" s="1091"/>
      <c r="B1113" s="111"/>
      <c r="C1113" s="111"/>
      <c r="D1113" s="111"/>
      <c r="E1113" s="111"/>
      <c r="F1113" s="1092"/>
      <c r="G1113" s="1093"/>
      <c r="H1113" s="1050"/>
      <c r="I1113" s="1050"/>
      <c r="J1113" s="1091"/>
      <c r="K1113" s="111"/>
      <c r="L1113" s="111"/>
      <c r="M1113" s="111"/>
      <c r="N1113" s="111"/>
      <c r="O1113" s="1092"/>
      <c r="P1113" s="1093"/>
      <c r="Q1113" s="1050"/>
      <c r="R1113" s="1050"/>
      <c r="S1113" s="1091"/>
      <c r="T1113" s="111"/>
      <c r="U1113" s="111"/>
      <c r="V1113" s="111"/>
      <c r="W1113" s="288"/>
      <c r="X1113" s="111"/>
    </row>
    <row r="1114" spans="1:24">
      <c r="A1114" s="1091"/>
      <c r="B1114" s="111"/>
      <c r="C1114" s="111"/>
      <c r="D1114" s="111"/>
      <c r="E1114" s="111"/>
      <c r="F1114" s="1094"/>
      <c r="G1114" s="1093"/>
      <c r="H1114" s="1050"/>
      <c r="I1114" s="1050"/>
      <c r="J1114" s="1091"/>
      <c r="K1114" s="111"/>
      <c r="L1114" s="111"/>
      <c r="M1114" s="111"/>
      <c r="N1114" s="111"/>
      <c r="O1114" s="1094"/>
      <c r="P1114" s="1093"/>
      <c r="Q1114" s="1050"/>
      <c r="R1114" s="1050"/>
      <c r="S1114" s="1091"/>
      <c r="T1114" s="111"/>
      <c r="U1114" s="111"/>
      <c r="V1114" s="111"/>
      <c r="W1114" s="288"/>
      <c r="X1114" s="111"/>
    </row>
    <row r="1115" spans="1:24">
      <c r="A1115" s="1091"/>
      <c r="B1115" s="111"/>
      <c r="C1115" s="111"/>
      <c r="D1115" s="111"/>
      <c r="E1115" s="111"/>
      <c r="F1115" s="1095"/>
      <c r="G1115" s="1050"/>
      <c r="H1115" s="1050"/>
      <c r="I1115" s="1050"/>
      <c r="J1115" s="1091"/>
      <c r="K1115" s="111"/>
      <c r="L1115" s="111"/>
      <c r="M1115" s="111"/>
      <c r="N1115" s="111"/>
      <c r="O1115" s="1095"/>
      <c r="P1115" s="1050"/>
      <c r="Q1115" s="1050"/>
      <c r="R1115" s="1050"/>
      <c r="S1115" s="1091"/>
      <c r="T1115" s="111"/>
      <c r="U1115" s="111"/>
      <c r="V1115" s="111"/>
      <c r="W1115" s="288"/>
      <c r="X1115" s="111"/>
    </row>
    <row r="1116" spans="1:24">
      <c r="A1116" s="1689" t="s">
        <v>8163</v>
      </c>
      <c r="B1116" s="1690"/>
      <c r="C1116" s="1690"/>
      <c r="D1116" s="1690"/>
      <c r="E1116" s="1691"/>
      <c r="F1116" s="1095"/>
      <c r="G1116" s="1050"/>
      <c r="H1116" s="1050"/>
      <c r="I1116" s="1050"/>
      <c r="J1116" s="1689" t="s">
        <v>8163</v>
      </c>
      <c r="K1116" s="1690"/>
      <c r="L1116" s="1690"/>
      <c r="M1116" s="1690"/>
      <c r="N1116" s="1691"/>
      <c r="O1116" s="1095"/>
      <c r="P1116" s="1050"/>
      <c r="Q1116" s="1050"/>
      <c r="R1116" s="1050"/>
      <c r="S1116" s="1689" t="s">
        <v>8163</v>
      </c>
      <c r="T1116" s="1690"/>
      <c r="U1116" s="1690"/>
      <c r="V1116" s="1690"/>
      <c r="W1116" s="1691"/>
      <c r="X1116" s="111"/>
    </row>
    <row r="1117" spans="1:24">
      <c r="A1117" s="1692"/>
      <c r="B1117" s="1693"/>
      <c r="C1117" s="1693"/>
      <c r="D1117" s="1693"/>
      <c r="E1117" s="1694"/>
      <c r="F1117" s="1095"/>
      <c r="G1117" s="1050"/>
      <c r="H1117" s="1050"/>
      <c r="I1117" s="1050"/>
      <c r="J1117" s="1692"/>
      <c r="K1117" s="1693"/>
      <c r="L1117" s="1693"/>
      <c r="M1117" s="1693"/>
      <c r="N1117" s="1694"/>
      <c r="O1117" s="1095"/>
      <c r="P1117" s="1050"/>
      <c r="Q1117" s="1050"/>
      <c r="R1117" s="1050"/>
      <c r="S1117" s="1692"/>
      <c r="T1117" s="1693"/>
      <c r="U1117" s="1693"/>
      <c r="V1117" s="1693"/>
      <c r="W1117" s="1694"/>
      <c r="X1117" s="111"/>
    </row>
    <row r="1118" spans="1:24">
      <c r="A1118" s="1683"/>
      <c r="B1118" s="1684"/>
      <c r="C1118" s="1684"/>
      <c r="D1118" s="1684"/>
      <c r="E1118" s="1685"/>
      <c r="F1118" s="1095"/>
      <c r="G1118" s="1050"/>
      <c r="H1118" s="1050"/>
      <c r="I1118" s="1050"/>
      <c r="J1118" s="1683"/>
      <c r="K1118" s="1684"/>
      <c r="L1118" s="1684"/>
      <c r="M1118" s="1684"/>
      <c r="N1118" s="1685"/>
      <c r="O1118" s="1095"/>
      <c r="P1118" s="1050"/>
      <c r="Q1118" s="1050"/>
      <c r="R1118" s="1050"/>
      <c r="S1118" s="1683"/>
      <c r="T1118" s="1684"/>
      <c r="U1118" s="1684"/>
      <c r="V1118" s="1684"/>
      <c r="W1118" s="1685"/>
      <c r="X1118" s="111"/>
    </row>
    <row r="1119" spans="1:24">
      <c r="A1119" s="1683"/>
      <c r="B1119" s="1684"/>
      <c r="C1119" s="1684"/>
      <c r="D1119" s="1684"/>
      <c r="E1119" s="1685"/>
      <c r="F1119" s="1095"/>
      <c r="G1119" s="1050"/>
      <c r="H1119" s="1050"/>
      <c r="I1119" s="1050"/>
      <c r="J1119" s="1683"/>
      <c r="K1119" s="1684"/>
      <c r="L1119" s="1684"/>
      <c r="M1119" s="1684"/>
      <c r="N1119" s="1685"/>
      <c r="O1119" s="1095"/>
      <c r="P1119" s="1050"/>
      <c r="Q1119" s="1050"/>
      <c r="R1119" s="1050"/>
      <c r="S1119" s="1683"/>
      <c r="T1119" s="1684"/>
      <c r="U1119" s="1684"/>
      <c r="V1119" s="1684"/>
      <c r="W1119" s="1685"/>
      <c r="X1119" s="111"/>
    </row>
    <row r="1120" spans="1:24">
      <c r="A1120" s="1686"/>
      <c r="B1120" s="1687"/>
      <c r="C1120" s="1687"/>
      <c r="D1120" s="1687"/>
      <c r="E1120" s="1688"/>
      <c r="F1120" s="1095"/>
      <c r="G1120" s="1050"/>
      <c r="H1120" s="1050"/>
      <c r="I1120" s="1050"/>
      <c r="J1120" s="1686"/>
      <c r="K1120" s="1687"/>
      <c r="L1120" s="1687"/>
      <c r="M1120" s="1687"/>
      <c r="N1120" s="1688"/>
      <c r="O1120" s="1095"/>
      <c r="P1120" s="1050"/>
      <c r="Q1120" s="1050"/>
      <c r="R1120" s="1050"/>
      <c r="S1120" s="1686"/>
      <c r="T1120" s="1687"/>
      <c r="U1120" s="1687"/>
      <c r="V1120" s="1687"/>
      <c r="W1120" s="1688"/>
      <c r="X1120" s="111"/>
    </row>
    <row r="1121" spans="1:27">
      <c r="X1121" s="111"/>
    </row>
    <row r="1122" spans="1:27">
      <c r="A1122" s="1043" t="s">
        <v>8136</v>
      </c>
      <c r="B1122" s="1682">
        <f>'IMPORT Wksht'!$F99</f>
        <v>0</v>
      </c>
      <c r="C1122" s="1682"/>
      <c r="D1122" s="1682"/>
      <c r="E1122" s="1044" t="s">
        <v>8137</v>
      </c>
      <c r="F1122" s="1045"/>
      <c r="G1122" s="1046" t="e">
        <f>C1125*C1127*C1129/1728/B1126</f>
        <v>#DIV/0!</v>
      </c>
      <c r="H1122" s="1047" t="e">
        <f>VLOOKUP(CONCATENATE(B1127,"40H"),frghtnew,8,0)</f>
        <v>#N/A</v>
      </c>
      <c r="I1122" s="1048">
        <f>'IMPORT Wksht'!$AE569</f>
        <v>0</v>
      </c>
      <c r="J1122" s="1043" t="s">
        <v>8136</v>
      </c>
      <c r="K1122" s="1682">
        <f>'IMPORT Wksht'!$F100</f>
        <v>0</v>
      </c>
      <c r="L1122" s="1682"/>
      <c r="M1122" s="1682"/>
      <c r="N1122" s="1044" t="s">
        <v>8137</v>
      </c>
      <c r="O1122" s="1045"/>
      <c r="P1122" s="1046" t="e">
        <f>L1125*L1127*L1129/1728/K1126</f>
        <v>#DIV/0!</v>
      </c>
      <c r="Q1122" s="1047" t="e">
        <f>VLOOKUP(CONCATENATE(K1127,"40H"),frghtnew,8,0)</f>
        <v>#N/A</v>
      </c>
      <c r="R1122" s="1048">
        <f>'IMPORT Wksht'!$AE570</f>
        <v>0</v>
      </c>
      <c r="S1122" s="1043" t="s">
        <v>8136</v>
      </c>
      <c r="T1122" s="1682">
        <f>'IMPORT Wksht'!$F101</f>
        <v>0</v>
      </c>
      <c r="U1122" s="1682"/>
      <c r="V1122" s="1682"/>
      <c r="W1122" s="1044" t="s">
        <v>8137</v>
      </c>
      <c r="X1122" s="1049"/>
      <c r="Y1122" s="1050" t="e">
        <f>U1125*U1127*U1129/1728/T1126</f>
        <v>#DIV/0!</v>
      </c>
      <c r="Z1122" s="1051" t="e">
        <f>VLOOKUP(CONCATENATE(T1127,"40H"),frghtnew,8,0)</f>
        <v>#N/A</v>
      </c>
      <c r="AA1122" s="1052">
        <f>'IMPORT Wksht'!$AE101</f>
        <v>0</v>
      </c>
    </row>
    <row r="1123" spans="1:27">
      <c r="A1123" s="1053" t="s">
        <v>8138</v>
      </c>
      <c r="B1123" s="1054">
        <f>'IMPORT Wksht'!$D$5</f>
        <v>0</v>
      </c>
      <c r="C1123" s="1698">
        <f>'IMPORT Wksht'!$D$6</f>
        <v>0</v>
      </c>
      <c r="D1123" s="1698"/>
      <c r="E1123" s="1055">
        <f>IFERROR(G1122*H1122+E1125*B1128+E1125*I1122+I1123*1/B1126,0)</f>
        <v>0</v>
      </c>
      <c r="F1123" s="1056"/>
      <c r="G1123" s="494" t="s">
        <v>8139</v>
      </c>
      <c r="H1123" s="494" t="s">
        <v>8140</v>
      </c>
      <c r="I1123" s="1057">
        <v>1.05</v>
      </c>
      <c r="J1123" s="1053" t="s">
        <v>8138</v>
      </c>
      <c r="K1123" s="1054">
        <f>'IMPORT Wksht'!$D$5</f>
        <v>0</v>
      </c>
      <c r="L1123" s="1698">
        <f>'IMPORT Wksht'!$D$6</f>
        <v>0</v>
      </c>
      <c r="M1123" s="1698"/>
      <c r="N1123" s="1055">
        <f>IFERROR(P1122*Q1122+N1125*K1128+N1125*R1122+R1123*1/K1126,0)</f>
        <v>0</v>
      </c>
      <c r="O1123" s="1056"/>
      <c r="P1123" s="494" t="s">
        <v>8139</v>
      </c>
      <c r="Q1123" s="494" t="s">
        <v>8140</v>
      </c>
      <c r="R1123" s="1057">
        <v>1.05</v>
      </c>
      <c r="S1123" s="1053" t="s">
        <v>8138</v>
      </c>
      <c r="T1123" s="1054">
        <f>'IMPORT Wksht'!$D$5</f>
        <v>0</v>
      </c>
      <c r="U1123" s="1698">
        <f>'IMPORT Wksht'!$D$6</f>
        <v>0</v>
      </c>
      <c r="V1123" s="1698"/>
      <c r="W1123" s="1055">
        <f>IFERROR(Y1122*Z1122+W1125*T1128+W1125*AA1122+AA1123*1/T1126,0)</f>
        <v>0</v>
      </c>
      <c r="X1123" s="1049"/>
      <c r="Y1123" s="1058" t="s">
        <v>8139</v>
      </c>
      <c r="Z1123" s="1058" t="s">
        <v>8140</v>
      </c>
      <c r="AA1123" s="1059">
        <v>1.05</v>
      </c>
    </row>
    <row r="1124" spans="1:27">
      <c r="A1124" s="1053" t="s">
        <v>8141</v>
      </c>
      <c r="B1124" s="1060">
        <f>'IMPORT Wksht'!$E99</f>
        <v>0</v>
      </c>
      <c r="C1124" s="1061" t="s">
        <v>8142</v>
      </c>
      <c r="D1124" s="1062" t="s">
        <v>8143</v>
      </c>
      <c r="E1124" s="1063">
        <f>'IMPORT Wksht'!$K99</f>
        <v>0</v>
      </c>
      <c r="F1124" s="1056"/>
      <c r="G1124" s="1064" t="s">
        <v>8144</v>
      </c>
      <c r="H1124" s="1064" t="s">
        <v>8145</v>
      </c>
      <c r="I1124" s="447"/>
      <c r="J1124" s="1053" t="s">
        <v>8141</v>
      </c>
      <c r="K1124" s="1060">
        <f>'IMPORT Wksht'!$E100</f>
        <v>0</v>
      </c>
      <c r="L1124" s="1061" t="s">
        <v>8142</v>
      </c>
      <c r="M1124" s="1062" t="s">
        <v>8143</v>
      </c>
      <c r="N1124" s="1063">
        <f>'IMPORT Wksht'!$K100</f>
        <v>0</v>
      </c>
      <c r="O1124" s="1056"/>
      <c r="P1124" s="1064" t="s">
        <v>8144</v>
      </c>
      <c r="Q1124" s="1064" t="s">
        <v>8145</v>
      </c>
      <c r="S1124" s="1053" t="s">
        <v>8141</v>
      </c>
      <c r="T1124" s="1060">
        <f>'IMPORT Wksht'!$E101</f>
        <v>0</v>
      </c>
      <c r="U1124" s="1061" t="s">
        <v>8142</v>
      </c>
      <c r="V1124" s="1062" t="s">
        <v>8143</v>
      </c>
      <c r="W1124" s="1063">
        <f>'IMPORT Wksht'!$K101</f>
        <v>0</v>
      </c>
      <c r="X1124" s="1049"/>
      <c r="Y1124" s="1065" t="s">
        <v>8144</v>
      </c>
      <c r="Z1124" s="1065" t="s">
        <v>8145</v>
      </c>
      <c r="AA1124" s="111"/>
    </row>
    <row r="1125" spans="1:27">
      <c r="A1125" s="1066" t="s">
        <v>8146</v>
      </c>
      <c r="B1125" s="1067">
        <f>'IMPORT Wksht'!$N99</f>
        <v>0</v>
      </c>
      <c r="C1125" s="1068">
        <f>'IMPORT Wksht'!$BA99</f>
        <v>0</v>
      </c>
      <c r="D1125" s="1062" t="s">
        <v>8147</v>
      </c>
      <c r="E1125" s="1069">
        <f>'IMPORT Wksht'!$X99</f>
        <v>0</v>
      </c>
      <c r="F1125" s="1056"/>
      <c r="G1125" s="1070">
        <f>G1126-(E1123*(1-(B1128+I1122)))</f>
        <v>0</v>
      </c>
      <c r="H1125" s="1071">
        <f>E1125</f>
        <v>0</v>
      </c>
      <c r="I1125" s="1072" t="e">
        <f>G1122*H1122+H1125*B1128+H1125*I1122+I1123*1/B1126</f>
        <v>#DIV/0!</v>
      </c>
      <c r="J1125" s="1066" t="s">
        <v>8146</v>
      </c>
      <c r="K1125" s="1067">
        <f>'IMPORT Wksht'!$N100</f>
        <v>0</v>
      </c>
      <c r="L1125" s="1068">
        <f>'IMPORT Wksht'!$BA100</f>
        <v>0</v>
      </c>
      <c r="M1125" s="1062" t="s">
        <v>8147</v>
      </c>
      <c r="N1125" s="1069">
        <f>'IMPORT Wksht'!$X100</f>
        <v>0</v>
      </c>
      <c r="O1125" s="1056"/>
      <c r="P1125" s="1070">
        <f>P1126-(N1123*(1-(K1128+R1122)))</f>
        <v>0</v>
      </c>
      <c r="Q1125" s="1071">
        <f>N1125</f>
        <v>0</v>
      </c>
      <c r="R1125" s="1072" t="e">
        <f>P1122*Q1122+Q1125*K1128+Q1125*R1122+R1123*1/K1126</f>
        <v>#DIV/0!</v>
      </c>
      <c r="S1125" s="1066" t="s">
        <v>8146</v>
      </c>
      <c r="T1125" s="1067">
        <f>'IMPORT Wksht'!$N101</f>
        <v>0</v>
      </c>
      <c r="U1125" s="1068">
        <f>'IMPORT Wksht'!$BA101</f>
        <v>0</v>
      </c>
      <c r="V1125" s="1062" t="s">
        <v>8147</v>
      </c>
      <c r="W1125" s="1069">
        <f>'IMPORT Wksht'!$X101</f>
        <v>0</v>
      </c>
      <c r="X1125" s="1049"/>
      <c r="Y1125" s="1073">
        <f>Y1126-(W1123*(1-(T1128+AA1122)))</f>
        <v>0</v>
      </c>
      <c r="Z1125" s="1074">
        <f>W1125</f>
        <v>0</v>
      </c>
      <c r="AA1125" s="1075" t="e">
        <f>Y1122*Z1122+Z1125*T1128+Z1125*AA1122+AA1123*1/T1126</f>
        <v>#DIV/0!</v>
      </c>
    </row>
    <row r="1126" spans="1:27">
      <c r="A1126" s="1066" t="s">
        <v>8148</v>
      </c>
      <c r="B1126" s="1067">
        <f>'IMPORT Wksht'!$O99</f>
        <v>0</v>
      </c>
      <c r="C1126" s="1061" t="s">
        <v>8149</v>
      </c>
      <c r="D1126" s="1062" t="s">
        <v>8150</v>
      </c>
      <c r="E1126" s="1069">
        <f>'IMPORT Wksht'!$AM$99</f>
        <v>0</v>
      </c>
      <c r="F1126" s="1056"/>
      <c r="G1126" s="1057">
        <f>G1127*(1-G1129)</f>
        <v>0</v>
      </c>
      <c r="H1126" s="1057" t="e">
        <f>H1125+I1125</f>
        <v>#DIV/0!</v>
      </c>
      <c r="I1126" s="1076" t="s">
        <v>8151</v>
      </c>
      <c r="J1126" s="1066" t="s">
        <v>8148</v>
      </c>
      <c r="K1126" s="1067">
        <f>'IMPORT Wksht'!$O100</f>
        <v>0</v>
      </c>
      <c r="L1126" s="1061" t="s">
        <v>8149</v>
      </c>
      <c r="M1126" s="1062" t="s">
        <v>8150</v>
      </c>
      <c r="N1126" s="1069">
        <f>'IMPORT Wksht'!$AM$100</f>
        <v>0</v>
      </c>
      <c r="O1126" s="1056"/>
      <c r="P1126" s="1057">
        <f>P1127*(1-P1129)</f>
        <v>0</v>
      </c>
      <c r="Q1126" s="1057" t="e">
        <f>Q1125+R1125</f>
        <v>#DIV/0!</v>
      </c>
      <c r="R1126" s="1076" t="s">
        <v>8151</v>
      </c>
      <c r="S1126" s="1066" t="s">
        <v>8148</v>
      </c>
      <c r="T1126" s="1067">
        <f>'IMPORT Wksht'!$O101</f>
        <v>0</v>
      </c>
      <c r="U1126" s="1061" t="s">
        <v>8149</v>
      </c>
      <c r="V1126" s="1062" t="s">
        <v>8150</v>
      </c>
      <c r="W1126" s="1069">
        <f>'IMPORT Wksht'!$AM$101</f>
        <v>0</v>
      </c>
      <c r="X1126" s="1049"/>
      <c r="Y1126" s="1059">
        <f>Y1127*(1-Y1129)</f>
        <v>0</v>
      </c>
      <c r="Z1126" s="1059" t="e">
        <f>Z1125+AA1125</f>
        <v>#DIV/0!</v>
      </c>
      <c r="AA1126" s="1077" t="s">
        <v>8151</v>
      </c>
    </row>
    <row r="1127" spans="1:27">
      <c r="A1127" s="1053" t="s">
        <v>8152</v>
      </c>
      <c r="B1127" s="1078">
        <f>'IMPORT Wksht'!$T99</f>
        <v>0</v>
      </c>
      <c r="C1127" s="1068">
        <f>'IMPORT Wksht'!$BB99</f>
        <v>0</v>
      </c>
      <c r="D1127" s="1062" t="s">
        <v>8153</v>
      </c>
      <c r="E1127" s="1069">
        <f>'IMPORT Wksht'!$AO99</f>
        <v>0</v>
      </c>
      <c r="F1127" s="1056"/>
      <c r="G1127" s="1071">
        <f>E1127</f>
        <v>0</v>
      </c>
      <c r="H1127" s="1070" t="e">
        <f>IF(I1127="N",ROUND(H1126/(1-H1129),0)-0.01,ROUNDUP(H1126/(1-H1129),0)-0.01)</f>
        <v>#DIV/0!</v>
      </c>
      <c r="I1127" s="504" t="s">
        <v>1578</v>
      </c>
      <c r="J1127" s="1053" t="s">
        <v>8152</v>
      </c>
      <c r="K1127" s="1078">
        <f>'IMPORT Wksht'!$T100</f>
        <v>0</v>
      </c>
      <c r="L1127" s="1068">
        <f>'IMPORT Wksht'!$BB100</f>
        <v>0</v>
      </c>
      <c r="M1127" s="1062" t="s">
        <v>8153</v>
      </c>
      <c r="N1127" s="1069">
        <f>'IMPORT Wksht'!$AO100</f>
        <v>0</v>
      </c>
      <c r="O1127" s="1056"/>
      <c r="P1127" s="1079">
        <f>N1127</f>
        <v>0</v>
      </c>
      <c r="Q1127" s="1070" t="e">
        <f>IF(R1127="N",ROUND(Q1126/(1-Q1129),0)-0.01,ROUNDUP(Q1126/(1-Q1129),0)-0.01)</f>
        <v>#DIV/0!</v>
      </c>
      <c r="R1127" s="504" t="s">
        <v>1578</v>
      </c>
      <c r="S1127" s="1053" t="s">
        <v>8152</v>
      </c>
      <c r="T1127" s="1078">
        <f>'IMPORT Wksht'!$T101</f>
        <v>0</v>
      </c>
      <c r="U1127" s="1068">
        <f>'IMPORT Wksht'!$BB101</f>
        <v>0</v>
      </c>
      <c r="V1127" s="1062" t="s">
        <v>8153</v>
      </c>
      <c r="W1127" s="1069">
        <f>'IMPORT Wksht'!$AO101</f>
        <v>0</v>
      </c>
      <c r="X1127" s="1049"/>
      <c r="Y1127" s="1080">
        <f>W1127</f>
        <v>0</v>
      </c>
      <c r="Z1127" s="1073" t="e">
        <f>IF(AA1127="N",ROUND(Z1126/(1-Z1129),0)-0.01,ROUNDUP(Z1126/(1-Z1129),0)-0.01)</f>
        <v>#DIV/0!</v>
      </c>
      <c r="AA1127" s="1081" t="s">
        <v>1578</v>
      </c>
    </row>
    <row r="1128" spans="1:27">
      <c r="A1128" s="1066" t="s">
        <v>8154</v>
      </c>
      <c r="B1128" s="1082">
        <f>'IMPORT Wksht'!$AE99</f>
        <v>0</v>
      </c>
      <c r="C1128" s="1061" t="s">
        <v>8155</v>
      </c>
      <c r="D1128" s="1062" t="s">
        <v>8156</v>
      </c>
      <c r="E1128" s="1069">
        <f>'IMPORT Wksht'!$AN99</f>
        <v>0</v>
      </c>
      <c r="F1128" s="1056"/>
      <c r="J1128" s="1066" t="s">
        <v>8154</v>
      </c>
      <c r="K1128" s="1082">
        <f>'IMPORT Wksht'!$AE100</f>
        <v>0</v>
      </c>
      <c r="L1128" s="1061" t="s">
        <v>8155</v>
      </c>
      <c r="M1128" s="1062" t="s">
        <v>8156</v>
      </c>
      <c r="N1128" s="1069">
        <f>'IMPORT Wksht'!$AN100</f>
        <v>0</v>
      </c>
      <c r="O1128" s="1056"/>
      <c r="S1128" s="1066" t="s">
        <v>8154</v>
      </c>
      <c r="T1128" s="1082">
        <f>'IMPORT Wksht'!$AE101</f>
        <v>0</v>
      </c>
      <c r="U1128" s="1061" t="s">
        <v>8155</v>
      </c>
      <c r="V1128" s="1062" t="s">
        <v>8156</v>
      </c>
      <c r="W1128" s="1069">
        <f>'IMPORT Wksht'!$AN101</f>
        <v>0</v>
      </c>
    </row>
    <row r="1129" spans="1:27">
      <c r="A1129" s="1066" t="s">
        <v>8157</v>
      </c>
      <c r="B1129" s="1067">
        <f>'IMPORT Wksht'!$BP99</f>
        <v>0</v>
      </c>
      <c r="C1129" s="1068">
        <f>'IMPORT Wksht'!$BC99</f>
        <v>0</v>
      </c>
      <c r="D1129" s="1062" t="s">
        <v>8158</v>
      </c>
      <c r="E1129" s="1083" t="str">
        <f>IFERROR((E1127-E1126)/E1127,"")</f>
        <v/>
      </c>
      <c r="F1129" s="1056"/>
      <c r="G1129" s="1084">
        <v>0.62</v>
      </c>
      <c r="H1129" s="1084">
        <v>0.62</v>
      </c>
      <c r="I1129" s="447"/>
      <c r="J1129" s="1066" t="s">
        <v>8157</v>
      </c>
      <c r="K1129" s="1067">
        <f>'IMPORT Wksht'!$BP100</f>
        <v>0</v>
      </c>
      <c r="L1129" s="1068">
        <f>'IMPORT Wksht'!$BC100</f>
        <v>0</v>
      </c>
      <c r="M1129" s="1062" t="s">
        <v>8158</v>
      </c>
      <c r="N1129" s="1083" t="str">
        <f>IFERROR((N1127-N1126)/N1127,"")</f>
        <v/>
      </c>
      <c r="O1129" s="1056"/>
      <c r="P1129" s="1084">
        <v>0.62</v>
      </c>
      <c r="Q1129" s="1084">
        <v>0.62</v>
      </c>
      <c r="S1129" s="1066" t="s">
        <v>8157</v>
      </c>
      <c r="T1129" s="1067">
        <f>'IMPORT Wksht'!$BP101</f>
        <v>0</v>
      </c>
      <c r="U1129" s="1068">
        <f>'IMPORT Wksht'!$BC101</f>
        <v>0</v>
      </c>
      <c r="V1129" s="1062" t="s">
        <v>8158</v>
      </c>
      <c r="W1129" s="1083" t="str">
        <f>IFERROR((W1127-W1126)/W1127,"")</f>
        <v/>
      </c>
      <c r="X1129" s="1049"/>
      <c r="Y1129" s="1085">
        <v>0.62</v>
      </c>
      <c r="Z1129" s="1085">
        <v>0.62</v>
      </c>
      <c r="AA1129" s="111"/>
    </row>
    <row r="1130" spans="1:27">
      <c r="A1130" s="1066" t="s">
        <v>8159</v>
      </c>
      <c r="B1130" s="1054">
        <f>'IMPORT Wksht'!$BN99</f>
        <v>0</v>
      </c>
      <c r="C1130" s="1054"/>
      <c r="D1130" s="1062" t="s">
        <v>8160</v>
      </c>
      <c r="E1130" s="1054">
        <f>'IMPORT Wksht'!$BM99</f>
        <v>0</v>
      </c>
      <c r="F1130" s="1056"/>
      <c r="G1130" s="1086"/>
      <c r="H1130" s="537" t="e">
        <f>(H1127-H1126)/H1127</f>
        <v>#DIV/0!</v>
      </c>
      <c r="I1130" s="447"/>
      <c r="J1130" s="1066" t="s">
        <v>8159</v>
      </c>
      <c r="K1130" s="1054">
        <f>'IMPORT Wksht'!$BN100</f>
        <v>0</v>
      </c>
      <c r="L1130" s="1054"/>
      <c r="M1130" s="1062" t="s">
        <v>8160</v>
      </c>
      <c r="N1130" s="1054">
        <f>'IMPORT Wksht'!$BM100</f>
        <v>0</v>
      </c>
      <c r="O1130" s="1056"/>
      <c r="P1130" s="926"/>
      <c r="Q1130" s="537" t="e">
        <f>(Q1127-Q1126)/Q1127</f>
        <v>#DIV/0!</v>
      </c>
      <c r="S1130" s="1066" t="s">
        <v>8159</v>
      </c>
      <c r="T1130" s="1054">
        <f>'IMPORT Wksht'!$BN101</f>
        <v>0</v>
      </c>
      <c r="U1130" s="1054"/>
      <c r="V1130" s="1062" t="s">
        <v>8160</v>
      </c>
      <c r="W1130" s="1054">
        <f>'IMPORT Wksht'!$BM101</f>
        <v>0</v>
      </c>
      <c r="X1130" s="1049"/>
      <c r="Y1130" s="1087"/>
      <c r="Z1130" s="1088" t="e">
        <f>(Z1127-Z1126)/Z1127</f>
        <v>#DIV/0!</v>
      </c>
      <c r="AA1130" s="111"/>
    </row>
    <row r="1131" spans="1:27">
      <c r="A1131" s="1695" t="s">
        <v>8161</v>
      </c>
      <c r="B1131" s="1696"/>
      <c r="C1131" s="1696"/>
      <c r="D1131" s="1696"/>
      <c r="E1131" s="1697"/>
      <c r="F1131" s="1056"/>
      <c r="G1131" s="1050"/>
      <c r="H1131" s="1050"/>
      <c r="I1131" s="1050"/>
      <c r="J1131" s="1695" t="s">
        <v>8161</v>
      </c>
      <c r="K1131" s="1696"/>
      <c r="L1131" s="1696"/>
      <c r="M1131" s="1696"/>
      <c r="N1131" s="1697"/>
      <c r="O1131" s="1056"/>
      <c r="P1131" s="1050"/>
      <c r="Q1131" s="1050"/>
      <c r="R1131" s="1050"/>
      <c r="S1131" s="1695" t="s">
        <v>8161</v>
      </c>
      <c r="T1131" s="1696"/>
      <c r="U1131" s="1696"/>
      <c r="V1131" s="1696"/>
      <c r="W1131" s="1697"/>
      <c r="X1131" s="111"/>
    </row>
    <row r="1132" spans="1:27">
      <c r="A1132" s="1679" t="s">
        <v>8162</v>
      </c>
      <c r="B1132" s="1680"/>
      <c r="C1132" s="1680"/>
      <c r="D1132" s="1680"/>
      <c r="E1132" s="1681"/>
      <c r="F1132" s="1089"/>
      <c r="G1132" s="1090"/>
      <c r="H1132" s="1090"/>
      <c r="I1132" s="1090"/>
      <c r="J1132" s="1679" t="s">
        <v>8162</v>
      </c>
      <c r="K1132" s="1680"/>
      <c r="L1132" s="1680"/>
      <c r="M1132" s="1680"/>
      <c r="N1132" s="1681"/>
      <c r="O1132" s="1089"/>
      <c r="P1132" s="1090"/>
      <c r="Q1132" s="1090"/>
      <c r="R1132" s="1090"/>
      <c r="S1132" s="1679" t="s">
        <v>8162</v>
      </c>
      <c r="T1132" s="1680"/>
      <c r="U1132" s="1680"/>
      <c r="V1132" s="1680"/>
      <c r="W1132" s="1681"/>
      <c r="X1132" s="111"/>
    </row>
    <row r="1133" spans="1:27">
      <c r="A1133" s="1091" t="str">
        <f>CONCATENATE("Line ",'IMPORT Wksht'!$A$99)</f>
        <v>Line 85</v>
      </c>
      <c r="B1133" s="111"/>
      <c r="C1133" s="111"/>
      <c r="D1133" s="111"/>
      <c r="E1133" s="111"/>
      <c r="F1133" s="1092"/>
      <c r="G1133" s="1093"/>
      <c r="H1133" s="1050"/>
      <c r="I1133" s="1050"/>
      <c r="J1133" s="1091" t="str">
        <f>CONCATENATE("Line ",'IMPORT Wksht'!$A$100)</f>
        <v>Line 86</v>
      </c>
      <c r="K1133" s="111"/>
      <c r="L1133" s="111"/>
      <c r="M1133" s="111"/>
      <c r="N1133" s="111"/>
      <c r="O1133" s="1092"/>
      <c r="P1133" s="1093"/>
      <c r="Q1133" s="1050"/>
      <c r="R1133" s="1050"/>
      <c r="S1133" s="1091" t="str">
        <f>CONCATENATE("Line ",'IMPORT Wksht'!$A$101)</f>
        <v>Line 87</v>
      </c>
      <c r="T1133" s="111"/>
      <c r="U1133" s="111"/>
      <c r="V1133" s="111"/>
      <c r="W1133" s="288"/>
      <c r="X1133" s="111"/>
    </row>
    <row r="1134" spans="1:27">
      <c r="A1134" s="1091"/>
      <c r="B1134" s="111"/>
      <c r="C1134" s="111"/>
      <c r="D1134" s="111"/>
      <c r="E1134" s="111"/>
      <c r="F1134" s="1092"/>
      <c r="G1134" s="1093"/>
      <c r="H1134" s="1050"/>
      <c r="I1134" s="1050"/>
      <c r="J1134" s="1091"/>
      <c r="K1134" s="111"/>
      <c r="L1134" s="111"/>
      <c r="M1134" s="111"/>
      <c r="N1134" s="111"/>
      <c r="O1134" s="1092"/>
      <c r="P1134" s="1093"/>
      <c r="Q1134" s="1050"/>
      <c r="R1134" s="1050"/>
      <c r="S1134" s="1091"/>
      <c r="T1134" s="111"/>
      <c r="U1134" s="111"/>
      <c r="V1134" s="111"/>
      <c r="W1134" s="288"/>
      <c r="X1134" s="111"/>
    </row>
    <row r="1135" spans="1:27">
      <c r="A1135" s="1091"/>
      <c r="B1135" s="111"/>
      <c r="C1135" s="111"/>
      <c r="D1135" s="111"/>
      <c r="E1135" s="111"/>
      <c r="F1135" s="1092"/>
      <c r="G1135" s="1093"/>
      <c r="H1135" s="1050"/>
      <c r="I1135" s="1050"/>
      <c r="J1135" s="1091"/>
      <c r="K1135" s="111"/>
      <c r="L1135" s="111"/>
      <c r="M1135" s="111"/>
      <c r="N1135" s="111"/>
      <c r="O1135" s="1092"/>
      <c r="P1135" s="1093"/>
      <c r="Q1135" s="1050"/>
      <c r="R1135" s="1050"/>
      <c r="S1135" s="1091"/>
      <c r="T1135" s="111"/>
      <c r="U1135" s="111"/>
      <c r="V1135" s="111"/>
      <c r="W1135" s="288"/>
      <c r="X1135" s="111"/>
    </row>
    <row r="1136" spans="1:27">
      <c r="A1136" s="1091"/>
      <c r="B1136" s="111"/>
      <c r="C1136" s="111"/>
      <c r="D1136" s="111"/>
      <c r="E1136" s="111"/>
      <c r="F1136" s="1092"/>
      <c r="G1136" s="1093"/>
      <c r="H1136" s="1050"/>
      <c r="I1136" s="1050"/>
      <c r="J1136" s="1091"/>
      <c r="K1136" s="111"/>
      <c r="L1136" s="111"/>
      <c r="M1136" s="111"/>
      <c r="N1136" s="111"/>
      <c r="O1136" s="1092"/>
      <c r="P1136" s="1093"/>
      <c r="Q1136" s="1050"/>
      <c r="R1136" s="1050"/>
      <c r="S1136" s="1091"/>
      <c r="T1136" s="111"/>
      <c r="U1136" s="111"/>
      <c r="V1136" s="111"/>
      <c r="W1136" s="288"/>
      <c r="X1136" s="111"/>
    </row>
    <row r="1137" spans="1:24">
      <c r="A1137" s="1091"/>
      <c r="B1137" s="111"/>
      <c r="C1137" s="111"/>
      <c r="D1137" s="111"/>
      <c r="E1137" s="111"/>
      <c r="F1137" s="1092"/>
      <c r="G1137" s="1093"/>
      <c r="H1137" s="1050"/>
      <c r="I1137" s="1050"/>
      <c r="J1137" s="1091"/>
      <c r="K1137" s="111"/>
      <c r="L1137" s="111"/>
      <c r="M1137" s="111"/>
      <c r="N1137" s="111"/>
      <c r="O1137" s="1092"/>
      <c r="P1137" s="1093"/>
      <c r="Q1137" s="1050"/>
      <c r="R1137" s="1050"/>
      <c r="S1137" s="1091"/>
      <c r="T1137" s="111"/>
      <c r="U1137" s="111"/>
      <c r="V1137" s="111"/>
      <c r="W1137" s="288"/>
      <c r="X1137" s="111"/>
    </row>
    <row r="1138" spans="1:24">
      <c r="A1138" s="1091"/>
      <c r="B1138" s="111"/>
      <c r="C1138" s="111"/>
      <c r="D1138" s="111"/>
      <c r="E1138" s="111"/>
      <c r="F1138" s="1092"/>
      <c r="G1138" s="1093"/>
      <c r="H1138" s="1050"/>
      <c r="I1138" s="1050"/>
      <c r="J1138" s="1091"/>
      <c r="K1138" s="111"/>
      <c r="L1138" s="111"/>
      <c r="M1138" s="111"/>
      <c r="N1138" s="111"/>
      <c r="O1138" s="1092"/>
      <c r="P1138" s="1093"/>
      <c r="Q1138" s="1050"/>
      <c r="R1138" s="1050"/>
      <c r="S1138" s="1091"/>
      <c r="T1138" s="111"/>
      <c r="U1138" s="111"/>
      <c r="V1138" s="111"/>
      <c r="W1138" s="288"/>
      <c r="X1138" s="111"/>
    </row>
    <row r="1139" spans="1:24">
      <c r="A1139" s="1091"/>
      <c r="B1139" s="111"/>
      <c r="C1139" s="111"/>
      <c r="D1139" s="111"/>
      <c r="E1139" s="111"/>
      <c r="F1139" s="1092"/>
      <c r="G1139" s="1093"/>
      <c r="H1139" s="1050"/>
      <c r="I1139" s="1050"/>
      <c r="J1139" s="1091"/>
      <c r="K1139" s="111"/>
      <c r="L1139" s="111"/>
      <c r="M1139" s="111"/>
      <c r="N1139" s="111"/>
      <c r="O1139" s="1092"/>
      <c r="P1139" s="1093"/>
      <c r="Q1139" s="1050"/>
      <c r="R1139" s="1050"/>
      <c r="S1139" s="1091"/>
      <c r="T1139" s="111"/>
      <c r="U1139" s="111"/>
      <c r="V1139" s="111"/>
      <c r="W1139" s="288"/>
      <c r="X1139" s="111"/>
    </row>
    <row r="1140" spans="1:24">
      <c r="A1140" s="1091"/>
      <c r="B1140" s="111"/>
      <c r="C1140" s="111"/>
      <c r="D1140" s="111"/>
      <c r="E1140" s="111"/>
      <c r="F1140" s="1092"/>
      <c r="G1140" s="1093"/>
      <c r="H1140" s="1050"/>
      <c r="I1140" s="1050"/>
      <c r="J1140" s="1091"/>
      <c r="K1140" s="111"/>
      <c r="L1140" s="111"/>
      <c r="M1140" s="111"/>
      <c r="N1140" s="111"/>
      <c r="O1140" s="1092"/>
      <c r="P1140" s="1093"/>
      <c r="Q1140" s="1050"/>
      <c r="R1140" s="1050"/>
      <c r="S1140" s="1091"/>
      <c r="T1140" s="111"/>
      <c r="U1140" s="111"/>
      <c r="V1140" s="111"/>
      <c r="W1140" s="288"/>
      <c r="X1140" s="111"/>
    </row>
    <row r="1141" spans="1:24">
      <c r="A1141" s="1091"/>
      <c r="B1141" s="111"/>
      <c r="C1141" s="111"/>
      <c r="D1141" s="111"/>
      <c r="E1141" s="111"/>
      <c r="F1141" s="1092"/>
      <c r="G1141" s="1093"/>
      <c r="H1141" s="1050"/>
      <c r="I1141" s="1050"/>
      <c r="J1141" s="1091"/>
      <c r="K1141" s="111"/>
      <c r="L1141" s="111"/>
      <c r="M1141" s="111"/>
      <c r="N1141" s="111"/>
      <c r="O1141" s="1092"/>
      <c r="P1141" s="1093"/>
      <c r="Q1141" s="1050"/>
      <c r="R1141" s="1050"/>
      <c r="S1141" s="1091"/>
      <c r="T1141" s="111"/>
      <c r="U1141" s="111"/>
      <c r="V1141" s="111"/>
      <c r="W1141" s="288"/>
      <c r="X1141" s="111"/>
    </row>
    <row r="1142" spans="1:24">
      <c r="A1142" s="1091"/>
      <c r="B1142" s="111"/>
      <c r="C1142" s="111"/>
      <c r="D1142" s="111"/>
      <c r="E1142" s="111"/>
      <c r="F1142" s="1092"/>
      <c r="G1142" s="1093"/>
      <c r="H1142" s="1050"/>
      <c r="I1142" s="1050"/>
      <c r="J1142" s="1091"/>
      <c r="K1142" s="111"/>
      <c r="L1142" s="111"/>
      <c r="M1142" s="111"/>
      <c r="N1142" s="111"/>
      <c r="O1142" s="1092"/>
      <c r="P1142" s="1093"/>
      <c r="Q1142" s="1050"/>
      <c r="R1142" s="1050"/>
      <c r="S1142" s="1091"/>
      <c r="T1142" s="111"/>
      <c r="U1142" s="111"/>
      <c r="V1142" s="111"/>
      <c r="W1142" s="288"/>
      <c r="X1142" s="111"/>
    </row>
    <row r="1143" spans="1:24">
      <c r="A1143" s="1091"/>
      <c r="B1143" s="111"/>
      <c r="C1143" s="111"/>
      <c r="D1143" s="111"/>
      <c r="E1143" s="111"/>
      <c r="F1143" s="1092"/>
      <c r="G1143" s="1093"/>
      <c r="H1143" s="1050"/>
      <c r="I1143" s="1050"/>
      <c r="J1143" s="1091"/>
      <c r="K1143" s="111"/>
      <c r="L1143" s="111"/>
      <c r="M1143" s="111"/>
      <c r="N1143" s="111"/>
      <c r="O1143" s="1092"/>
      <c r="P1143" s="1093"/>
      <c r="Q1143" s="1050"/>
      <c r="R1143" s="1050"/>
      <c r="S1143" s="1091"/>
      <c r="T1143" s="111"/>
      <c r="U1143" s="111"/>
      <c r="V1143" s="111"/>
      <c r="W1143" s="288"/>
      <c r="X1143" s="111"/>
    </row>
    <row r="1144" spans="1:24">
      <c r="A1144" s="1091"/>
      <c r="B1144" s="111"/>
      <c r="C1144" s="111"/>
      <c r="D1144" s="111"/>
      <c r="E1144" s="111"/>
      <c r="F1144" s="1092"/>
      <c r="G1144" s="1093"/>
      <c r="H1144" s="1050"/>
      <c r="I1144" s="1050"/>
      <c r="J1144" s="1091"/>
      <c r="K1144" s="111"/>
      <c r="L1144" s="111"/>
      <c r="M1144" s="111"/>
      <c r="N1144" s="111"/>
      <c r="O1144" s="1092"/>
      <c r="P1144" s="1093"/>
      <c r="Q1144" s="1050"/>
      <c r="R1144" s="1050"/>
      <c r="S1144" s="1091"/>
      <c r="T1144" s="111"/>
      <c r="U1144" s="111"/>
      <c r="V1144" s="111"/>
      <c r="W1144" s="288"/>
      <c r="X1144" s="111"/>
    </row>
    <row r="1145" spans="1:24">
      <c r="A1145" s="1091"/>
      <c r="B1145" s="111"/>
      <c r="C1145" s="111"/>
      <c r="D1145" s="111"/>
      <c r="E1145" s="111"/>
      <c r="F1145" s="1092"/>
      <c r="G1145" s="1093"/>
      <c r="H1145" s="1050"/>
      <c r="I1145" s="1050"/>
      <c r="J1145" s="1091"/>
      <c r="K1145" s="111"/>
      <c r="L1145" s="111"/>
      <c r="M1145" s="111"/>
      <c r="N1145" s="111"/>
      <c r="O1145" s="1092"/>
      <c r="P1145" s="1093"/>
      <c r="Q1145" s="1050"/>
      <c r="R1145" s="1050"/>
      <c r="S1145" s="1091"/>
      <c r="T1145" s="111"/>
      <c r="U1145" s="111"/>
      <c r="V1145" s="111"/>
      <c r="W1145" s="288"/>
      <c r="X1145" s="111"/>
    </row>
    <row r="1146" spans="1:24">
      <c r="A1146" s="1091"/>
      <c r="B1146" s="111"/>
      <c r="C1146" s="111"/>
      <c r="D1146" s="111"/>
      <c r="E1146" s="111"/>
      <c r="F1146" s="1092"/>
      <c r="G1146" s="1093"/>
      <c r="H1146" s="1050"/>
      <c r="I1146" s="1050"/>
      <c r="J1146" s="1091"/>
      <c r="K1146" s="111"/>
      <c r="L1146" s="111"/>
      <c r="M1146" s="111"/>
      <c r="N1146" s="111"/>
      <c r="O1146" s="1092"/>
      <c r="P1146" s="1093"/>
      <c r="Q1146" s="1050"/>
      <c r="R1146" s="1050"/>
      <c r="S1146" s="1091"/>
      <c r="T1146" s="111"/>
      <c r="U1146" s="111"/>
      <c r="V1146" s="111"/>
      <c r="W1146" s="288"/>
      <c r="X1146" s="111"/>
    </row>
    <row r="1147" spans="1:24">
      <c r="A1147" s="1091"/>
      <c r="B1147" s="111"/>
      <c r="C1147" s="111"/>
      <c r="D1147" s="111"/>
      <c r="E1147" s="111"/>
      <c r="F1147" s="1092"/>
      <c r="G1147" s="1093"/>
      <c r="H1147" s="1050"/>
      <c r="I1147" s="1050"/>
      <c r="J1147" s="1091"/>
      <c r="K1147" s="111"/>
      <c r="L1147" s="111"/>
      <c r="M1147" s="111"/>
      <c r="N1147" s="111"/>
      <c r="O1147" s="1092"/>
      <c r="P1147" s="1093"/>
      <c r="Q1147" s="1050"/>
      <c r="R1147" s="1050"/>
      <c r="S1147" s="1091"/>
      <c r="T1147" s="111"/>
      <c r="U1147" s="111"/>
      <c r="V1147" s="111"/>
      <c r="W1147" s="288"/>
      <c r="X1147" s="111"/>
    </row>
    <row r="1148" spans="1:24">
      <c r="A1148" s="1091"/>
      <c r="B1148" s="111"/>
      <c r="C1148" s="111"/>
      <c r="D1148" s="111"/>
      <c r="E1148" s="111"/>
      <c r="F1148" s="1092"/>
      <c r="G1148" s="1093"/>
      <c r="H1148" s="1050"/>
      <c r="I1148" s="1050"/>
      <c r="J1148" s="1091"/>
      <c r="K1148" s="111"/>
      <c r="L1148" s="111"/>
      <c r="M1148" s="111"/>
      <c r="N1148" s="111"/>
      <c r="O1148" s="1092"/>
      <c r="P1148" s="1093"/>
      <c r="Q1148" s="1050"/>
      <c r="R1148" s="1050"/>
      <c r="S1148" s="1091"/>
      <c r="T1148" s="111"/>
      <c r="U1148" s="111"/>
      <c r="V1148" s="111"/>
      <c r="W1148" s="288"/>
      <c r="X1148" s="111"/>
    </row>
    <row r="1149" spans="1:24">
      <c r="A1149" s="1091"/>
      <c r="B1149" s="111"/>
      <c r="C1149" s="111"/>
      <c r="D1149" s="111"/>
      <c r="E1149" s="111"/>
      <c r="F1149" s="1092"/>
      <c r="G1149" s="1093"/>
      <c r="H1149" s="1050"/>
      <c r="I1149" s="1050"/>
      <c r="J1149" s="1091"/>
      <c r="K1149" s="111"/>
      <c r="L1149" s="111"/>
      <c r="M1149" s="111"/>
      <c r="N1149" s="111"/>
      <c r="O1149" s="1092"/>
      <c r="P1149" s="1093"/>
      <c r="Q1149" s="1050"/>
      <c r="R1149" s="1050"/>
      <c r="S1149" s="1091"/>
      <c r="T1149" s="111"/>
      <c r="U1149" s="111"/>
      <c r="V1149" s="111"/>
      <c r="W1149" s="288"/>
      <c r="X1149" s="111"/>
    </row>
    <row r="1150" spans="1:24">
      <c r="A1150" s="1091"/>
      <c r="B1150" s="111"/>
      <c r="C1150" s="111"/>
      <c r="D1150" s="111"/>
      <c r="E1150" s="111"/>
      <c r="F1150" s="1092"/>
      <c r="G1150" s="1093"/>
      <c r="H1150" s="1050"/>
      <c r="I1150" s="1050"/>
      <c r="J1150" s="1091"/>
      <c r="K1150" s="111"/>
      <c r="L1150" s="111"/>
      <c r="M1150" s="111"/>
      <c r="N1150" s="111"/>
      <c r="O1150" s="1092"/>
      <c r="P1150" s="1093"/>
      <c r="Q1150" s="1050"/>
      <c r="R1150" s="1050"/>
      <c r="S1150" s="1091"/>
      <c r="T1150" s="111"/>
      <c r="U1150" s="111"/>
      <c r="V1150" s="111"/>
      <c r="W1150" s="288"/>
      <c r="X1150" s="111"/>
    </row>
    <row r="1151" spans="1:24">
      <c r="A1151" s="1091"/>
      <c r="B1151" s="111"/>
      <c r="C1151" s="111"/>
      <c r="D1151" s="111"/>
      <c r="E1151" s="111"/>
      <c r="F1151" s="1092"/>
      <c r="G1151" s="1093"/>
      <c r="H1151" s="1050"/>
      <c r="I1151" s="1050"/>
      <c r="J1151" s="1091"/>
      <c r="K1151" s="111"/>
      <c r="L1151" s="111"/>
      <c r="M1151" s="111"/>
      <c r="N1151" s="111"/>
      <c r="O1151" s="1092"/>
      <c r="P1151" s="1093"/>
      <c r="Q1151" s="1050"/>
      <c r="R1151" s="1050"/>
      <c r="S1151" s="1091"/>
      <c r="T1151" s="111"/>
      <c r="U1151" s="111"/>
      <c r="V1151" s="111"/>
      <c r="W1151" s="288"/>
      <c r="X1151" s="111"/>
    </row>
    <row r="1152" spans="1:24">
      <c r="A1152" s="1091"/>
      <c r="B1152" s="111"/>
      <c r="C1152" s="111"/>
      <c r="D1152" s="111"/>
      <c r="E1152" s="111"/>
      <c r="F1152" s="1092"/>
      <c r="G1152" s="1093"/>
      <c r="H1152" s="1050"/>
      <c r="I1152" s="1050"/>
      <c r="J1152" s="1091"/>
      <c r="K1152" s="111"/>
      <c r="L1152" s="111"/>
      <c r="M1152" s="111"/>
      <c r="N1152" s="111"/>
      <c r="O1152" s="1092"/>
      <c r="P1152" s="1093"/>
      <c r="Q1152" s="1050"/>
      <c r="R1152" s="1050"/>
      <c r="S1152" s="1091"/>
      <c r="T1152" s="111"/>
      <c r="U1152" s="111"/>
      <c r="V1152" s="111"/>
      <c r="W1152" s="288"/>
      <c r="X1152" s="111"/>
    </row>
    <row r="1153" spans="1:27">
      <c r="A1153" s="1091"/>
      <c r="B1153" s="111"/>
      <c r="C1153" s="111"/>
      <c r="D1153" s="111"/>
      <c r="E1153" s="111"/>
      <c r="F1153" s="1092"/>
      <c r="G1153" s="1093"/>
      <c r="H1153" s="1050"/>
      <c r="I1153" s="1050"/>
      <c r="J1153" s="1091"/>
      <c r="K1153" s="111"/>
      <c r="L1153" s="111"/>
      <c r="M1153" s="111"/>
      <c r="N1153" s="111"/>
      <c r="O1153" s="1092"/>
      <c r="P1153" s="1093"/>
      <c r="Q1153" s="1050"/>
      <c r="R1153" s="1050"/>
      <c r="S1153" s="1091"/>
      <c r="T1153" s="111"/>
      <c r="U1153" s="111"/>
      <c r="V1153" s="111"/>
      <c r="W1153" s="288"/>
      <c r="X1153" s="111"/>
    </row>
    <row r="1154" spans="1:27">
      <c r="A1154" s="1091"/>
      <c r="B1154" s="111"/>
      <c r="C1154" s="111"/>
      <c r="D1154" s="111"/>
      <c r="E1154" s="111"/>
      <c r="F1154" s="1094"/>
      <c r="G1154" s="1093"/>
      <c r="H1154" s="1050"/>
      <c r="I1154" s="1050"/>
      <c r="J1154" s="1091"/>
      <c r="K1154" s="111"/>
      <c r="L1154" s="111"/>
      <c r="M1154" s="111"/>
      <c r="N1154" s="111"/>
      <c r="O1154" s="1094"/>
      <c r="P1154" s="1093"/>
      <c r="Q1154" s="1050"/>
      <c r="R1154" s="1050"/>
      <c r="S1154" s="1091"/>
      <c r="T1154" s="111"/>
      <c r="U1154" s="111"/>
      <c r="V1154" s="111"/>
      <c r="W1154" s="288"/>
      <c r="X1154" s="111"/>
    </row>
    <row r="1155" spans="1:27">
      <c r="A1155" s="1091"/>
      <c r="B1155" s="111"/>
      <c r="C1155" s="111"/>
      <c r="D1155" s="111"/>
      <c r="E1155" s="111"/>
      <c r="F1155" s="1095"/>
      <c r="G1155" s="1050"/>
      <c r="H1155" s="1050"/>
      <c r="I1155" s="1050"/>
      <c r="J1155" s="1091"/>
      <c r="K1155" s="111"/>
      <c r="L1155" s="111"/>
      <c r="M1155" s="111"/>
      <c r="N1155" s="111"/>
      <c r="O1155" s="1095"/>
      <c r="P1155" s="1050"/>
      <c r="Q1155" s="1050"/>
      <c r="R1155" s="1050"/>
      <c r="S1155" s="1091"/>
      <c r="T1155" s="111"/>
      <c r="U1155" s="111"/>
      <c r="V1155" s="111"/>
      <c r="W1155" s="288"/>
      <c r="X1155" s="111"/>
    </row>
    <row r="1156" spans="1:27">
      <c r="A1156" s="1689" t="s">
        <v>8163</v>
      </c>
      <c r="B1156" s="1690"/>
      <c r="C1156" s="1690"/>
      <c r="D1156" s="1690"/>
      <c r="E1156" s="1691"/>
      <c r="F1156" s="1095"/>
      <c r="G1156" s="1050"/>
      <c r="H1156" s="1050"/>
      <c r="I1156" s="1050"/>
      <c r="J1156" s="1689" t="s">
        <v>8163</v>
      </c>
      <c r="K1156" s="1690"/>
      <c r="L1156" s="1690"/>
      <c r="M1156" s="1690"/>
      <c r="N1156" s="1691"/>
      <c r="O1156" s="1095"/>
      <c r="P1156" s="1050"/>
      <c r="Q1156" s="1050"/>
      <c r="R1156" s="1050"/>
      <c r="S1156" s="1689" t="s">
        <v>8163</v>
      </c>
      <c r="T1156" s="1690"/>
      <c r="U1156" s="1690"/>
      <c r="V1156" s="1690"/>
      <c r="W1156" s="1691"/>
      <c r="X1156" s="111"/>
    </row>
    <row r="1157" spans="1:27">
      <c r="A1157" s="1692"/>
      <c r="B1157" s="1693"/>
      <c r="C1157" s="1693"/>
      <c r="D1157" s="1693"/>
      <c r="E1157" s="1694"/>
      <c r="F1157" s="1095"/>
      <c r="G1157" s="1050"/>
      <c r="H1157" s="1050"/>
      <c r="I1157" s="1050"/>
      <c r="J1157" s="1692"/>
      <c r="K1157" s="1693"/>
      <c r="L1157" s="1693"/>
      <c r="M1157" s="1693"/>
      <c r="N1157" s="1694"/>
      <c r="O1157" s="1095"/>
      <c r="P1157" s="1050"/>
      <c r="Q1157" s="1050"/>
      <c r="R1157" s="1050"/>
      <c r="S1157" s="1692"/>
      <c r="T1157" s="1693"/>
      <c r="U1157" s="1693"/>
      <c r="V1157" s="1693"/>
      <c r="W1157" s="1694"/>
      <c r="X1157" s="111"/>
    </row>
    <row r="1158" spans="1:27">
      <c r="A1158" s="1683"/>
      <c r="B1158" s="1684"/>
      <c r="C1158" s="1684"/>
      <c r="D1158" s="1684"/>
      <c r="E1158" s="1685"/>
      <c r="F1158" s="1095"/>
      <c r="G1158" s="1050"/>
      <c r="H1158" s="1050"/>
      <c r="I1158" s="1050"/>
      <c r="J1158" s="1683"/>
      <c r="K1158" s="1684"/>
      <c r="L1158" s="1684"/>
      <c r="M1158" s="1684"/>
      <c r="N1158" s="1685"/>
      <c r="O1158" s="1095"/>
      <c r="P1158" s="1050"/>
      <c r="Q1158" s="1050"/>
      <c r="R1158" s="1050"/>
      <c r="S1158" s="1683"/>
      <c r="T1158" s="1684"/>
      <c r="U1158" s="1684"/>
      <c r="V1158" s="1684"/>
      <c r="W1158" s="1685"/>
      <c r="X1158" s="111"/>
    </row>
    <row r="1159" spans="1:27">
      <c r="A1159" s="1683"/>
      <c r="B1159" s="1684"/>
      <c r="C1159" s="1684"/>
      <c r="D1159" s="1684"/>
      <c r="E1159" s="1685"/>
      <c r="F1159" s="1095"/>
      <c r="G1159" s="1050"/>
      <c r="H1159" s="1050"/>
      <c r="I1159" s="1050"/>
      <c r="J1159" s="1683"/>
      <c r="K1159" s="1684"/>
      <c r="L1159" s="1684"/>
      <c r="M1159" s="1684"/>
      <c r="N1159" s="1685"/>
      <c r="O1159" s="1095"/>
      <c r="P1159" s="1050"/>
      <c r="Q1159" s="1050"/>
      <c r="R1159" s="1050"/>
      <c r="S1159" s="1683"/>
      <c r="T1159" s="1684"/>
      <c r="U1159" s="1684"/>
      <c r="V1159" s="1684"/>
      <c r="W1159" s="1685"/>
      <c r="X1159" s="111"/>
    </row>
    <row r="1160" spans="1:27">
      <c r="A1160" s="1686"/>
      <c r="B1160" s="1687"/>
      <c r="C1160" s="1687"/>
      <c r="D1160" s="1687"/>
      <c r="E1160" s="1688"/>
      <c r="F1160" s="1095"/>
      <c r="G1160" s="1050"/>
      <c r="H1160" s="1050"/>
      <c r="I1160" s="1050"/>
      <c r="J1160" s="1686"/>
      <c r="K1160" s="1687"/>
      <c r="L1160" s="1687"/>
      <c r="M1160" s="1687"/>
      <c r="N1160" s="1688"/>
      <c r="O1160" s="1095"/>
      <c r="P1160" s="1050"/>
      <c r="Q1160" s="1050"/>
      <c r="R1160" s="1050"/>
      <c r="S1160" s="1686"/>
      <c r="T1160" s="1687"/>
      <c r="U1160" s="1687"/>
      <c r="V1160" s="1687"/>
      <c r="W1160" s="1688"/>
      <c r="X1160" s="111"/>
    </row>
    <row r="1161" spans="1:27">
      <c r="X1161" s="111"/>
    </row>
    <row r="1162" spans="1:27">
      <c r="A1162" s="1043" t="s">
        <v>8136</v>
      </c>
      <c r="B1162" s="1682">
        <f>'IMPORT Wksht'!$F102</f>
        <v>0</v>
      </c>
      <c r="C1162" s="1682"/>
      <c r="D1162" s="1682"/>
      <c r="E1162" s="1044" t="s">
        <v>8137</v>
      </c>
      <c r="F1162" s="1045"/>
      <c r="G1162" s="1046" t="e">
        <f>C1165*C1167*C1169/1728/B1166</f>
        <v>#DIV/0!</v>
      </c>
      <c r="H1162" s="1047" t="e">
        <f>VLOOKUP(CONCATENATE(B1167,"40H"),frghtnew,8,0)</f>
        <v>#N/A</v>
      </c>
      <c r="I1162" s="1048">
        <f>'IMPORT Wksht'!$AE609</f>
        <v>0</v>
      </c>
      <c r="J1162" s="1043" t="s">
        <v>8136</v>
      </c>
      <c r="K1162" s="1682">
        <f>'IMPORT Wksht'!$F103</f>
        <v>0</v>
      </c>
      <c r="L1162" s="1682"/>
      <c r="M1162" s="1682"/>
      <c r="N1162" s="1044" t="s">
        <v>8137</v>
      </c>
      <c r="O1162" s="1045"/>
      <c r="P1162" s="1046" t="e">
        <f>L1165*L1167*L1169/1728/K1166</f>
        <v>#DIV/0!</v>
      </c>
      <c r="Q1162" s="1047" t="e">
        <f>VLOOKUP(CONCATENATE(K1167,"40H"),frghtnew,8,0)</f>
        <v>#N/A</v>
      </c>
      <c r="R1162" s="1048">
        <f>'IMPORT Wksht'!$AE610</f>
        <v>0</v>
      </c>
      <c r="S1162" s="1043" t="s">
        <v>8136</v>
      </c>
      <c r="T1162" s="1682">
        <f>'IMPORT Wksht'!$F104</f>
        <v>0</v>
      </c>
      <c r="U1162" s="1682"/>
      <c r="V1162" s="1682"/>
      <c r="W1162" s="1044" t="s">
        <v>8137</v>
      </c>
      <c r="X1162" s="1049"/>
      <c r="Y1162" s="1050" t="e">
        <f>U1165*U1167*U1169/1728/T1166</f>
        <v>#DIV/0!</v>
      </c>
      <c r="Z1162" s="1051" t="e">
        <f>VLOOKUP(CONCATENATE(T1167,"40H"),frghtnew,8,0)</f>
        <v>#N/A</v>
      </c>
      <c r="AA1162" s="1052">
        <f>'IMPORT Wksht'!$AE104</f>
        <v>0</v>
      </c>
    </row>
    <row r="1163" spans="1:27">
      <c r="A1163" s="1053" t="s">
        <v>8138</v>
      </c>
      <c r="B1163" s="1054">
        <f>'IMPORT Wksht'!$D$5</f>
        <v>0</v>
      </c>
      <c r="C1163" s="1698">
        <f>'IMPORT Wksht'!$D$6</f>
        <v>0</v>
      </c>
      <c r="D1163" s="1698"/>
      <c r="E1163" s="1055">
        <f>IFERROR(G1162*H1162+E1165*B1168+E1165*I1162+I1163*1/B1166,0)</f>
        <v>0</v>
      </c>
      <c r="F1163" s="1056"/>
      <c r="G1163" s="494" t="s">
        <v>8139</v>
      </c>
      <c r="H1163" s="494" t="s">
        <v>8140</v>
      </c>
      <c r="I1163" s="1057">
        <v>1.05</v>
      </c>
      <c r="J1163" s="1053" t="s">
        <v>8138</v>
      </c>
      <c r="K1163" s="1054">
        <f>'IMPORT Wksht'!$D$5</f>
        <v>0</v>
      </c>
      <c r="L1163" s="1698">
        <f>'IMPORT Wksht'!$D$6</f>
        <v>0</v>
      </c>
      <c r="M1163" s="1698"/>
      <c r="N1163" s="1055">
        <f>IFERROR(P1162*Q1162+N1165*K1168+N1165*R1162+R1163*1/K1166,0)</f>
        <v>0</v>
      </c>
      <c r="O1163" s="1056"/>
      <c r="P1163" s="494" t="s">
        <v>8139</v>
      </c>
      <c r="Q1163" s="494" t="s">
        <v>8140</v>
      </c>
      <c r="R1163" s="1057">
        <v>1.05</v>
      </c>
      <c r="S1163" s="1053" t="s">
        <v>8138</v>
      </c>
      <c r="T1163" s="1054">
        <f>'IMPORT Wksht'!$D$5</f>
        <v>0</v>
      </c>
      <c r="U1163" s="1698">
        <f>'IMPORT Wksht'!$D$6</f>
        <v>0</v>
      </c>
      <c r="V1163" s="1698"/>
      <c r="W1163" s="1055">
        <f>IFERROR(Y1162*Z1162+W1165*T1168+W1165*AA1162+AA1163*1/T1166,0)</f>
        <v>0</v>
      </c>
      <c r="X1163" s="1049"/>
      <c r="Y1163" s="1058" t="s">
        <v>8139</v>
      </c>
      <c r="Z1163" s="1058" t="s">
        <v>8140</v>
      </c>
      <c r="AA1163" s="1059">
        <v>1.05</v>
      </c>
    </row>
    <row r="1164" spans="1:27">
      <c r="A1164" s="1053" t="s">
        <v>8141</v>
      </c>
      <c r="B1164" s="1060">
        <f>'IMPORT Wksht'!$E102</f>
        <v>0</v>
      </c>
      <c r="C1164" s="1061" t="s">
        <v>8142</v>
      </c>
      <c r="D1164" s="1062" t="s">
        <v>8143</v>
      </c>
      <c r="E1164" s="1063">
        <f>'IMPORT Wksht'!$K102</f>
        <v>0</v>
      </c>
      <c r="F1164" s="1056"/>
      <c r="G1164" s="1064" t="s">
        <v>8144</v>
      </c>
      <c r="H1164" s="1064" t="s">
        <v>8145</v>
      </c>
      <c r="I1164" s="447"/>
      <c r="J1164" s="1053" t="s">
        <v>8141</v>
      </c>
      <c r="K1164" s="1060">
        <f>'IMPORT Wksht'!$E103</f>
        <v>0</v>
      </c>
      <c r="L1164" s="1061" t="s">
        <v>8142</v>
      </c>
      <c r="M1164" s="1062" t="s">
        <v>8143</v>
      </c>
      <c r="N1164" s="1063">
        <f>'IMPORT Wksht'!$K103</f>
        <v>0</v>
      </c>
      <c r="O1164" s="1056"/>
      <c r="P1164" s="1064" t="s">
        <v>8144</v>
      </c>
      <c r="Q1164" s="1064" t="s">
        <v>8145</v>
      </c>
      <c r="S1164" s="1053" t="s">
        <v>8141</v>
      </c>
      <c r="T1164" s="1060">
        <f>'IMPORT Wksht'!$E104</f>
        <v>0</v>
      </c>
      <c r="U1164" s="1061" t="s">
        <v>8142</v>
      </c>
      <c r="V1164" s="1062" t="s">
        <v>8143</v>
      </c>
      <c r="W1164" s="1063">
        <f>'IMPORT Wksht'!$K104</f>
        <v>0</v>
      </c>
      <c r="X1164" s="1049"/>
      <c r="Y1164" s="1065" t="s">
        <v>8144</v>
      </c>
      <c r="Z1164" s="1065" t="s">
        <v>8145</v>
      </c>
      <c r="AA1164" s="111"/>
    </row>
    <row r="1165" spans="1:27">
      <c r="A1165" s="1066" t="s">
        <v>8146</v>
      </c>
      <c r="B1165" s="1067">
        <f>'IMPORT Wksht'!$N102</f>
        <v>0</v>
      </c>
      <c r="C1165" s="1068">
        <f>'IMPORT Wksht'!$BA102</f>
        <v>0</v>
      </c>
      <c r="D1165" s="1062" t="s">
        <v>8147</v>
      </c>
      <c r="E1165" s="1069">
        <f>'IMPORT Wksht'!$X102</f>
        <v>0</v>
      </c>
      <c r="F1165" s="1056"/>
      <c r="G1165" s="1070">
        <f>G1166-(E1163*(1-(B1168+I1162)))</f>
        <v>0</v>
      </c>
      <c r="H1165" s="1071">
        <f>E1165</f>
        <v>0</v>
      </c>
      <c r="I1165" s="1072" t="e">
        <f>G1162*H1162+H1165*B1168+H1165*I1162+I1163*1/B1166</f>
        <v>#DIV/0!</v>
      </c>
      <c r="J1165" s="1066" t="s">
        <v>8146</v>
      </c>
      <c r="K1165" s="1067">
        <f>'IMPORT Wksht'!$N103</f>
        <v>0</v>
      </c>
      <c r="L1165" s="1068">
        <f>'IMPORT Wksht'!$BA103</f>
        <v>0</v>
      </c>
      <c r="M1165" s="1062" t="s">
        <v>8147</v>
      </c>
      <c r="N1165" s="1069">
        <f>'IMPORT Wksht'!$X103</f>
        <v>0</v>
      </c>
      <c r="O1165" s="1056"/>
      <c r="P1165" s="1070">
        <f>P1166-(N1163*(1-(K1168+R1162)))</f>
        <v>0</v>
      </c>
      <c r="Q1165" s="1071">
        <f>N1165</f>
        <v>0</v>
      </c>
      <c r="R1165" s="1072" t="e">
        <f>P1162*Q1162+Q1165*K1168+Q1165*R1162+R1163*1/K1166</f>
        <v>#DIV/0!</v>
      </c>
      <c r="S1165" s="1066" t="s">
        <v>8146</v>
      </c>
      <c r="T1165" s="1067">
        <f>'IMPORT Wksht'!$N104</f>
        <v>0</v>
      </c>
      <c r="U1165" s="1068">
        <f>'IMPORT Wksht'!$BA104</f>
        <v>0</v>
      </c>
      <c r="V1165" s="1062" t="s">
        <v>8147</v>
      </c>
      <c r="W1165" s="1069">
        <f>'IMPORT Wksht'!$X104</f>
        <v>0</v>
      </c>
      <c r="X1165" s="1049"/>
      <c r="Y1165" s="1073">
        <f>Y1166-(W1163*(1-(T1168+AA1162)))</f>
        <v>0</v>
      </c>
      <c r="Z1165" s="1074">
        <f>W1165</f>
        <v>0</v>
      </c>
      <c r="AA1165" s="1075" t="e">
        <f>Y1162*Z1162+Z1165*T1168+Z1165*AA1162+AA1163*1/T1166</f>
        <v>#DIV/0!</v>
      </c>
    </row>
    <row r="1166" spans="1:27">
      <c r="A1166" s="1066" t="s">
        <v>8148</v>
      </c>
      <c r="B1166" s="1067">
        <f>'IMPORT Wksht'!$O102</f>
        <v>0</v>
      </c>
      <c r="C1166" s="1061" t="s">
        <v>8149</v>
      </c>
      <c r="D1166" s="1062" t="s">
        <v>8150</v>
      </c>
      <c r="E1166" s="1069">
        <f>'IMPORT Wksht'!$AM$102</f>
        <v>0</v>
      </c>
      <c r="F1166" s="1056"/>
      <c r="G1166" s="1057">
        <f>G1167*(1-G1169)</f>
        <v>0</v>
      </c>
      <c r="H1166" s="1057" t="e">
        <f>H1165+I1165</f>
        <v>#DIV/0!</v>
      </c>
      <c r="I1166" s="1076" t="s">
        <v>8151</v>
      </c>
      <c r="J1166" s="1066" t="s">
        <v>8148</v>
      </c>
      <c r="K1166" s="1067">
        <f>'IMPORT Wksht'!$O103</f>
        <v>0</v>
      </c>
      <c r="L1166" s="1061" t="s">
        <v>8149</v>
      </c>
      <c r="M1166" s="1062" t="s">
        <v>8150</v>
      </c>
      <c r="N1166" s="1069">
        <f>'IMPORT Wksht'!$AM$103</f>
        <v>0</v>
      </c>
      <c r="O1166" s="1056"/>
      <c r="P1166" s="1057">
        <f>P1167*(1-P1169)</f>
        <v>0</v>
      </c>
      <c r="Q1166" s="1057" t="e">
        <f>Q1165+R1165</f>
        <v>#DIV/0!</v>
      </c>
      <c r="R1166" s="1076" t="s">
        <v>8151</v>
      </c>
      <c r="S1166" s="1066" t="s">
        <v>8148</v>
      </c>
      <c r="T1166" s="1067">
        <f>'IMPORT Wksht'!$O104</f>
        <v>0</v>
      </c>
      <c r="U1166" s="1061" t="s">
        <v>8149</v>
      </c>
      <c r="V1166" s="1062" t="s">
        <v>8150</v>
      </c>
      <c r="W1166" s="1069">
        <f>'IMPORT Wksht'!$AM$104</f>
        <v>0</v>
      </c>
      <c r="X1166" s="1049"/>
      <c r="Y1166" s="1059">
        <f>Y1167*(1-Y1169)</f>
        <v>0</v>
      </c>
      <c r="Z1166" s="1059" t="e">
        <f>Z1165+AA1165</f>
        <v>#DIV/0!</v>
      </c>
      <c r="AA1166" s="1077" t="s">
        <v>8151</v>
      </c>
    </row>
    <row r="1167" spans="1:27">
      <c r="A1167" s="1053" t="s">
        <v>8152</v>
      </c>
      <c r="B1167" s="1078">
        <f>'IMPORT Wksht'!$T102</f>
        <v>0</v>
      </c>
      <c r="C1167" s="1068">
        <f>'IMPORT Wksht'!$BB102</f>
        <v>0</v>
      </c>
      <c r="D1167" s="1062" t="s">
        <v>8153</v>
      </c>
      <c r="E1167" s="1069">
        <f>'IMPORT Wksht'!$AO102</f>
        <v>0</v>
      </c>
      <c r="F1167" s="1056"/>
      <c r="G1167" s="1071">
        <f>E1167</f>
        <v>0</v>
      </c>
      <c r="H1167" s="1070" t="e">
        <f>IF(I1167="N",ROUND(H1166/(1-H1169),0)-0.01,ROUNDUP(H1166/(1-H1169),0)-0.01)</f>
        <v>#DIV/0!</v>
      </c>
      <c r="I1167" s="504" t="s">
        <v>1578</v>
      </c>
      <c r="J1167" s="1053" t="s">
        <v>8152</v>
      </c>
      <c r="K1167" s="1078">
        <f>'IMPORT Wksht'!$T103</f>
        <v>0</v>
      </c>
      <c r="L1167" s="1068">
        <f>'IMPORT Wksht'!$BB103</f>
        <v>0</v>
      </c>
      <c r="M1167" s="1062" t="s">
        <v>8153</v>
      </c>
      <c r="N1167" s="1069">
        <f>'IMPORT Wksht'!$AO103</f>
        <v>0</v>
      </c>
      <c r="O1167" s="1056"/>
      <c r="P1167" s="1079">
        <f>N1167</f>
        <v>0</v>
      </c>
      <c r="Q1167" s="1070" t="e">
        <f>IF(R1167="N",ROUND(Q1166/(1-Q1169),0)-0.01,ROUNDUP(Q1166/(1-Q1169),0)-0.01)</f>
        <v>#DIV/0!</v>
      </c>
      <c r="R1167" s="504" t="s">
        <v>1578</v>
      </c>
      <c r="S1167" s="1053" t="s">
        <v>8152</v>
      </c>
      <c r="T1167" s="1078">
        <f>'IMPORT Wksht'!$T104</f>
        <v>0</v>
      </c>
      <c r="U1167" s="1068">
        <f>'IMPORT Wksht'!$BB104</f>
        <v>0</v>
      </c>
      <c r="V1167" s="1062" t="s">
        <v>8153</v>
      </c>
      <c r="W1167" s="1069">
        <f>'IMPORT Wksht'!$AO104</f>
        <v>0</v>
      </c>
      <c r="X1167" s="1049"/>
      <c r="Y1167" s="1080">
        <f>W1167</f>
        <v>0</v>
      </c>
      <c r="Z1167" s="1073" t="e">
        <f>IF(AA1167="N",ROUND(Z1166/(1-Z1169),0)-0.01,ROUNDUP(Z1166/(1-Z1169),0)-0.01)</f>
        <v>#DIV/0!</v>
      </c>
      <c r="AA1167" s="1081" t="s">
        <v>1578</v>
      </c>
    </row>
    <row r="1168" spans="1:27">
      <c r="A1168" s="1066" t="s">
        <v>8154</v>
      </c>
      <c r="B1168" s="1082">
        <f>'IMPORT Wksht'!$AE102</f>
        <v>0</v>
      </c>
      <c r="C1168" s="1061" t="s">
        <v>8155</v>
      </c>
      <c r="D1168" s="1062" t="s">
        <v>8156</v>
      </c>
      <c r="E1168" s="1069">
        <f>'IMPORT Wksht'!$AN102</f>
        <v>0</v>
      </c>
      <c r="F1168" s="1056"/>
      <c r="J1168" s="1066" t="s">
        <v>8154</v>
      </c>
      <c r="K1168" s="1082">
        <f>'IMPORT Wksht'!$AE103</f>
        <v>0</v>
      </c>
      <c r="L1168" s="1061" t="s">
        <v>8155</v>
      </c>
      <c r="M1168" s="1062" t="s">
        <v>8156</v>
      </c>
      <c r="N1168" s="1069">
        <f>'IMPORT Wksht'!$AN103</f>
        <v>0</v>
      </c>
      <c r="O1168" s="1056"/>
      <c r="S1168" s="1066" t="s">
        <v>8154</v>
      </c>
      <c r="T1168" s="1082">
        <f>'IMPORT Wksht'!$AE104</f>
        <v>0</v>
      </c>
      <c r="U1168" s="1061" t="s">
        <v>8155</v>
      </c>
      <c r="V1168" s="1062" t="s">
        <v>8156</v>
      </c>
      <c r="W1168" s="1069">
        <f>'IMPORT Wksht'!$AN104</f>
        <v>0</v>
      </c>
    </row>
    <row r="1169" spans="1:27">
      <c r="A1169" s="1066" t="s">
        <v>8157</v>
      </c>
      <c r="B1169" s="1067">
        <f>'IMPORT Wksht'!$BP102</f>
        <v>0</v>
      </c>
      <c r="C1169" s="1068">
        <f>'IMPORT Wksht'!$BC102</f>
        <v>0</v>
      </c>
      <c r="D1169" s="1062" t="s">
        <v>8158</v>
      </c>
      <c r="E1169" s="1083" t="str">
        <f>IFERROR((E1167-E1166)/E1167,"")</f>
        <v/>
      </c>
      <c r="F1169" s="1056"/>
      <c r="G1169" s="1084">
        <v>0.62</v>
      </c>
      <c r="H1169" s="1084">
        <v>0.62</v>
      </c>
      <c r="I1169" s="447"/>
      <c r="J1169" s="1066" t="s">
        <v>8157</v>
      </c>
      <c r="K1169" s="1067">
        <f>'IMPORT Wksht'!$BP103</f>
        <v>0</v>
      </c>
      <c r="L1169" s="1068">
        <f>'IMPORT Wksht'!$BC103</f>
        <v>0</v>
      </c>
      <c r="M1169" s="1062" t="s">
        <v>8158</v>
      </c>
      <c r="N1169" s="1083" t="str">
        <f>IFERROR((N1167-N1166)/N1167,"")</f>
        <v/>
      </c>
      <c r="O1169" s="1056"/>
      <c r="P1169" s="1084">
        <v>0.62</v>
      </c>
      <c r="Q1169" s="1084">
        <v>0.62</v>
      </c>
      <c r="S1169" s="1066" t="s">
        <v>8157</v>
      </c>
      <c r="T1169" s="1067">
        <f>'IMPORT Wksht'!$BP104</f>
        <v>0</v>
      </c>
      <c r="U1169" s="1068">
        <f>'IMPORT Wksht'!$BC104</f>
        <v>0</v>
      </c>
      <c r="V1169" s="1062" t="s">
        <v>8158</v>
      </c>
      <c r="W1169" s="1083" t="str">
        <f>IFERROR((W1167-W1166)/W1167,"")</f>
        <v/>
      </c>
      <c r="X1169" s="1049"/>
      <c r="Y1169" s="1085">
        <v>0.62</v>
      </c>
      <c r="Z1169" s="1085">
        <v>0.62</v>
      </c>
      <c r="AA1169" s="111"/>
    </row>
    <row r="1170" spans="1:27">
      <c r="A1170" s="1066" t="s">
        <v>8159</v>
      </c>
      <c r="B1170" s="1054">
        <f>'IMPORT Wksht'!$BN102</f>
        <v>0</v>
      </c>
      <c r="C1170" s="1054"/>
      <c r="D1170" s="1062" t="s">
        <v>8160</v>
      </c>
      <c r="E1170" s="1054">
        <f>'IMPORT Wksht'!$BM102</f>
        <v>0</v>
      </c>
      <c r="F1170" s="1056"/>
      <c r="G1170" s="1086"/>
      <c r="H1170" s="537" t="e">
        <f>(H1167-H1166)/H1167</f>
        <v>#DIV/0!</v>
      </c>
      <c r="I1170" s="447"/>
      <c r="J1170" s="1066" t="s">
        <v>8159</v>
      </c>
      <c r="K1170" s="1054">
        <f>'IMPORT Wksht'!$BN103</f>
        <v>0</v>
      </c>
      <c r="L1170" s="1054"/>
      <c r="M1170" s="1062" t="s">
        <v>8160</v>
      </c>
      <c r="N1170" s="1054">
        <f>'IMPORT Wksht'!$BM103</f>
        <v>0</v>
      </c>
      <c r="O1170" s="1056"/>
      <c r="P1170" s="926"/>
      <c r="Q1170" s="537" t="e">
        <f>(Q1167-Q1166)/Q1167</f>
        <v>#DIV/0!</v>
      </c>
      <c r="S1170" s="1066" t="s">
        <v>8159</v>
      </c>
      <c r="T1170" s="1054">
        <f>'IMPORT Wksht'!$BN104</f>
        <v>0</v>
      </c>
      <c r="U1170" s="1054"/>
      <c r="V1170" s="1062" t="s">
        <v>8160</v>
      </c>
      <c r="W1170" s="1054">
        <f>'IMPORT Wksht'!$BM104</f>
        <v>0</v>
      </c>
      <c r="X1170" s="1049"/>
      <c r="Y1170" s="1087"/>
      <c r="Z1170" s="1088" t="e">
        <f>(Z1167-Z1166)/Z1167</f>
        <v>#DIV/0!</v>
      </c>
      <c r="AA1170" s="111"/>
    </row>
    <row r="1171" spans="1:27">
      <c r="A1171" s="1695" t="s">
        <v>8161</v>
      </c>
      <c r="B1171" s="1696"/>
      <c r="C1171" s="1696"/>
      <c r="D1171" s="1696"/>
      <c r="E1171" s="1697"/>
      <c r="F1171" s="1056"/>
      <c r="G1171" s="1050"/>
      <c r="H1171" s="1050"/>
      <c r="I1171" s="1050"/>
      <c r="J1171" s="1695" t="s">
        <v>8161</v>
      </c>
      <c r="K1171" s="1696"/>
      <c r="L1171" s="1696"/>
      <c r="M1171" s="1696"/>
      <c r="N1171" s="1697"/>
      <c r="O1171" s="1056"/>
      <c r="P1171" s="1050"/>
      <c r="Q1171" s="1050"/>
      <c r="R1171" s="1050"/>
      <c r="S1171" s="1695" t="s">
        <v>8161</v>
      </c>
      <c r="T1171" s="1696"/>
      <c r="U1171" s="1696"/>
      <c r="V1171" s="1696"/>
      <c r="W1171" s="1697"/>
      <c r="X1171" s="111"/>
    </row>
    <row r="1172" spans="1:27">
      <c r="A1172" s="1679" t="s">
        <v>8162</v>
      </c>
      <c r="B1172" s="1680"/>
      <c r="C1172" s="1680"/>
      <c r="D1172" s="1680"/>
      <c r="E1172" s="1681"/>
      <c r="F1172" s="1089"/>
      <c r="G1172" s="1090"/>
      <c r="H1172" s="1090"/>
      <c r="I1172" s="1090"/>
      <c r="J1172" s="1679" t="s">
        <v>8162</v>
      </c>
      <c r="K1172" s="1680"/>
      <c r="L1172" s="1680"/>
      <c r="M1172" s="1680"/>
      <c r="N1172" s="1681"/>
      <c r="O1172" s="1089"/>
      <c r="P1172" s="1090"/>
      <c r="Q1172" s="1090"/>
      <c r="R1172" s="1090"/>
      <c r="S1172" s="1679" t="s">
        <v>8162</v>
      </c>
      <c r="T1172" s="1680"/>
      <c r="U1172" s="1680"/>
      <c r="V1172" s="1680"/>
      <c r="W1172" s="1681"/>
      <c r="X1172" s="111"/>
    </row>
    <row r="1173" spans="1:27">
      <c r="A1173" s="1091" t="str">
        <f>CONCATENATE("Line ",'IMPORT Wksht'!$A$102)</f>
        <v>Line 88</v>
      </c>
      <c r="B1173" s="111"/>
      <c r="C1173" s="111"/>
      <c r="D1173" s="111"/>
      <c r="E1173" s="111"/>
      <c r="F1173" s="1092"/>
      <c r="G1173" s="1093"/>
      <c r="H1173" s="1050"/>
      <c r="I1173" s="1050"/>
      <c r="J1173" s="1091" t="str">
        <f>CONCATENATE("Line ",'IMPORT Wksht'!$A$103)</f>
        <v>Line 89</v>
      </c>
      <c r="K1173" s="111"/>
      <c r="L1173" s="111"/>
      <c r="M1173" s="111"/>
      <c r="N1173" s="111"/>
      <c r="O1173" s="1092"/>
      <c r="P1173" s="1093"/>
      <c r="Q1173" s="1050"/>
      <c r="R1173" s="1050"/>
      <c r="S1173" s="1091" t="str">
        <f>CONCATENATE("Line ",'IMPORT Wksht'!$A$104)</f>
        <v>Line 90</v>
      </c>
      <c r="T1173" s="111"/>
      <c r="U1173" s="111"/>
      <c r="V1173" s="111"/>
      <c r="W1173" s="288"/>
      <c r="X1173" s="111"/>
    </row>
    <row r="1174" spans="1:27">
      <c r="A1174" s="1091"/>
      <c r="B1174" s="111"/>
      <c r="C1174" s="111"/>
      <c r="D1174" s="111"/>
      <c r="E1174" s="111"/>
      <c r="F1174" s="1092"/>
      <c r="G1174" s="1093"/>
      <c r="H1174" s="1050"/>
      <c r="I1174" s="1050"/>
      <c r="J1174" s="1091"/>
      <c r="K1174" s="111"/>
      <c r="L1174" s="111"/>
      <c r="M1174" s="111"/>
      <c r="N1174" s="111"/>
      <c r="O1174" s="1092"/>
      <c r="P1174" s="1093"/>
      <c r="Q1174" s="1050"/>
      <c r="R1174" s="1050"/>
      <c r="S1174" s="1091"/>
      <c r="T1174" s="111"/>
      <c r="U1174" s="111"/>
      <c r="V1174" s="111"/>
      <c r="W1174" s="288"/>
      <c r="X1174" s="111"/>
    </row>
    <row r="1175" spans="1:27">
      <c r="A1175" s="1091"/>
      <c r="B1175" s="111"/>
      <c r="C1175" s="111"/>
      <c r="D1175" s="111"/>
      <c r="E1175" s="111"/>
      <c r="F1175" s="1092"/>
      <c r="G1175" s="1093"/>
      <c r="H1175" s="1050"/>
      <c r="I1175" s="1050"/>
      <c r="J1175" s="1091"/>
      <c r="K1175" s="111"/>
      <c r="L1175" s="111"/>
      <c r="M1175" s="111"/>
      <c r="N1175" s="111"/>
      <c r="O1175" s="1092"/>
      <c r="P1175" s="1093"/>
      <c r="Q1175" s="1050"/>
      <c r="R1175" s="1050"/>
      <c r="S1175" s="1091"/>
      <c r="T1175" s="111"/>
      <c r="U1175" s="111"/>
      <c r="V1175" s="111"/>
      <c r="W1175" s="288"/>
      <c r="X1175" s="111"/>
    </row>
    <row r="1176" spans="1:27">
      <c r="A1176" s="1091"/>
      <c r="B1176" s="111"/>
      <c r="C1176" s="111"/>
      <c r="D1176" s="111"/>
      <c r="E1176" s="111"/>
      <c r="F1176" s="1092"/>
      <c r="G1176" s="1093"/>
      <c r="H1176" s="1050"/>
      <c r="I1176" s="1050"/>
      <c r="J1176" s="1091"/>
      <c r="K1176" s="111"/>
      <c r="L1176" s="111"/>
      <c r="M1176" s="111"/>
      <c r="N1176" s="111"/>
      <c r="O1176" s="1092"/>
      <c r="P1176" s="1093"/>
      <c r="Q1176" s="1050"/>
      <c r="R1176" s="1050"/>
      <c r="S1176" s="1091"/>
      <c r="T1176" s="111"/>
      <c r="U1176" s="111"/>
      <c r="V1176" s="111"/>
      <c r="W1176" s="288"/>
      <c r="X1176" s="111"/>
    </row>
    <row r="1177" spans="1:27">
      <c r="A1177" s="1091"/>
      <c r="B1177" s="111"/>
      <c r="C1177" s="111"/>
      <c r="D1177" s="111"/>
      <c r="E1177" s="111"/>
      <c r="F1177" s="1092"/>
      <c r="G1177" s="1093"/>
      <c r="H1177" s="1050"/>
      <c r="I1177" s="1050"/>
      <c r="J1177" s="1091"/>
      <c r="K1177" s="111"/>
      <c r="L1177" s="111"/>
      <c r="M1177" s="111"/>
      <c r="N1177" s="111"/>
      <c r="O1177" s="1092"/>
      <c r="P1177" s="1093"/>
      <c r="Q1177" s="1050"/>
      <c r="R1177" s="1050"/>
      <c r="S1177" s="1091"/>
      <c r="T1177" s="111"/>
      <c r="U1177" s="111"/>
      <c r="V1177" s="111"/>
      <c r="W1177" s="288"/>
      <c r="X1177" s="111"/>
    </row>
    <row r="1178" spans="1:27">
      <c r="A1178" s="1091"/>
      <c r="B1178" s="111"/>
      <c r="C1178" s="111"/>
      <c r="D1178" s="111"/>
      <c r="E1178" s="111"/>
      <c r="F1178" s="1092"/>
      <c r="G1178" s="1093"/>
      <c r="H1178" s="1050"/>
      <c r="I1178" s="1050"/>
      <c r="J1178" s="1091"/>
      <c r="K1178" s="111"/>
      <c r="L1178" s="111"/>
      <c r="M1178" s="111"/>
      <c r="N1178" s="111"/>
      <c r="O1178" s="1092"/>
      <c r="P1178" s="1093"/>
      <c r="Q1178" s="1050"/>
      <c r="R1178" s="1050"/>
      <c r="S1178" s="1091"/>
      <c r="T1178" s="111"/>
      <c r="U1178" s="111"/>
      <c r="V1178" s="111"/>
      <c r="W1178" s="288"/>
      <c r="X1178" s="111"/>
    </row>
    <row r="1179" spans="1:27">
      <c r="A1179" s="1091"/>
      <c r="B1179" s="111"/>
      <c r="C1179" s="111"/>
      <c r="D1179" s="111"/>
      <c r="E1179" s="111"/>
      <c r="F1179" s="1092"/>
      <c r="G1179" s="1093"/>
      <c r="H1179" s="1050"/>
      <c r="I1179" s="1050"/>
      <c r="J1179" s="1091"/>
      <c r="K1179" s="111"/>
      <c r="L1179" s="111"/>
      <c r="M1179" s="111"/>
      <c r="N1179" s="111"/>
      <c r="O1179" s="1092"/>
      <c r="P1179" s="1093"/>
      <c r="Q1179" s="1050"/>
      <c r="R1179" s="1050"/>
      <c r="S1179" s="1091"/>
      <c r="T1179" s="111"/>
      <c r="U1179" s="111"/>
      <c r="V1179" s="111"/>
      <c r="W1179" s="288"/>
      <c r="X1179" s="111"/>
    </row>
    <row r="1180" spans="1:27">
      <c r="A1180" s="1091"/>
      <c r="B1180" s="111"/>
      <c r="C1180" s="111"/>
      <c r="D1180" s="111"/>
      <c r="E1180" s="111"/>
      <c r="F1180" s="1092"/>
      <c r="G1180" s="1093"/>
      <c r="H1180" s="1050"/>
      <c r="I1180" s="1050"/>
      <c r="J1180" s="1091"/>
      <c r="K1180" s="111"/>
      <c r="L1180" s="111"/>
      <c r="M1180" s="111"/>
      <c r="N1180" s="111"/>
      <c r="O1180" s="1092"/>
      <c r="P1180" s="1093"/>
      <c r="Q1180" s="1050"/>
      <c r="R1180" s="1050"/>
      <c r="S1180" s="1091"/>
      <c r="T1180" s="111"/>
      <c r="U1180" s="111"/>
      <c r="V1180" s="111"/>
      <c r="W1180" s="288"/>
      <c r="X1180" s="111"/>
    </row>
    <row r="1181" spans="1:27">
      <c r="A1181" s="1091"/>
      <c r="B1181" s="111"/>
      <c r="C1181" s="111"/>
      <c r="D1181" s="111"/>
      <c r="E1181" s="111"/>
      <c r="F1181" s="1092"/>
      <c r="G1181" s="1093"/>
      <c r="H1181" s="1050"/>
      <c r="I1181" s="1050"/>
      <c r="J1181" s="1091"/>
      <c r="K1181" s="111"/>
      <c r="L1181" s="111"/>
      <c r="M1181" s="111"/>
      <c r="N1181" s="111"/>
      <c r="O1181" s="1092"/>
      <c r="P1181" s="1093"/>
      <c r="Q1181" s="1050"/>
      <c r="R1181" s="1050"/>
      <c r="S1181" s="1091"/>
      <c r="T1181" s="111"/>
      <c r="U1181" s="111"/>
      <c r="V1181" s="111"/>
      <c r="W1181" s="288"/>
      <c r="X1181" s="111"/>
    </row>
    <row r="1182" spans="1:27">
      <c r="A1182" s="1091"/>
      <c r="B1182" s="111"/>
      <c r="C1182" s="111"/>
      <c r="D1182" s="111"/>
      <c r="E1182" s="111"/>
      <c r="F1182" s="1092"/>
      <c r="G1182" s="1093"/>
      <c r="H1182" s="1050"/>
      <c r="I1182" s="1050"/>
      <c r="J1182" s="1091"/>
      <c r="K1182" s="111"/>
      <c r="L1182" s="111"/>
      <c r="M1182" s="111"/>
      <c r="N1182" s="111"/>
      <c r="O1182" s="1092"/>
      <c r="P1182" s="1093"/>
      <c r="Q1182" s="1050"/>
      <c r="R1182" s="1050"/>
      <c r="S1182" s="1091"/>
      <c r="T1182" s="111"/>
      <c r="U1182" s="111"/>
      <c r="V1182" s="111"/>
      <c r="W1182" s="288"/>
      <c r="X1182" s="111"/>
    </row>
    <row r="1183" spans="1:27">
      <c r="A1183" s="1091"/>
      <c r="B1183" s="111"/>
      <c r="C1183" s="111"/>
      <c r="D1183" s="111"/>
      <c r="E1183" s="111"/>
      <c r="F1183" s="1092"/>
      <c r="G1183" s="1093"/>
      <c r="H1183" s="1050"/>
      <c r="I1183" s="1050"/>
      <c r="J1183" s="1091"/>
      <c r="K1183" s="111"/>
      <c r="L1183" s="111"/>
      <c r="M1183" s="111"/>
      <c r="N1183" s="111"/>
      <c r="O1183" s="1092"/>
      <c r="P1183" s="1093"/>
      <c r="Q1183" s="1050"/>
      <c r="R1183" s="1050"/>
      <c r="S1183" s="1091"/>
      <c r="T1183" s="111"/>
      <c r="U1183" s="111"/>
      <c r="V1183" s="111"/>
      <c r="W1183" s="288"/>
      <c r="X1183" s="111"/>
    </row>
    <row r="1184" spans="1:27">
      <c r="A1184" s="1091"/>
      <c r="B1184" s="111"/>
      <c r="C1184" s="111"/>
      <c r="D1184" s="111"/>
      <c r="E1184" s="111"/>
      <c r="F1184" s="1092"/>
      <c r="G1184" s="1093"/>
      <c r="H1184" s="1050"/>
      <c r="I1184" s="1050"/>
      <c r="J1184" s="1091"/>
      <c r="K1184" s="111"/>
      <c r="L1184" s="111"/>
      <c r="M1184" s="111"/>
      <c r="N1184" s="111"/>
      <c r="O1184" s="1092"/>
      <c r="P1184" s="1093"/>
      <c r="Q1184" s="1050"/>
      <c r="R1184" s="1050"/>
      <c r="S1184" s="1091"/>
      <c r="T1184" s="111"/>
      <c r="U1184" s="111"/>
      <c r="V1184" s="111"/>
      <c r="W1184" s="288"/>
      <c r="X1184" s="111"/>
    </row>
    <row r="1185" spans="1:24">
      <c r="A1185" s="1091"/>
      <c r="B1185" s="111"/>
      <c r="C1185" s="111"/>
      <c r="D1185" s="111"/>
      <c r="E1185" s="111"/>
      <c r="F1185" s="1092"/>
      <c r="G1185" s="1093"/>
      <c r="H1185" s="1050"/>
      <c r="I1185" s="1050"/>
      <c r="J1185" s="1091"/>
      <c r="K1185" s="111"/>
      <c r="L1185" s="111"/>
      <c r="M1185" s="111"/>
      <c r="N1185" s="111"/>
      <c r="O1185" s="1092"/>
      <c r="P1185" s="1093"/>
      <c r="Q1185" s="1050"/>
      <c r="R1185" s="1050"/>
      <c r="S1185" s="1091"/>
      <c r="T1185" s="111"/>
      <c r="U1185" s="111"/>
      <c r="V1185" s="111"/>
      <c r="W1185" s="288"/>
      <c r="X1185" s="111"/>
    </row>
    <row r="1186" spans="1:24">
      <c r="A1186" s="1091"/>
      <c r="B1186" s="111"/>
      <c r="C1186" s="111"/>
      <c r="D1186" s="111"/>
      <c r="E1186" s="111"/>
      <c r="F1186" s="1092"/>
      <c r="G1186" s="1093"/>
      <c r="H1186" s="1050"/>
      <c r="I1186" s="1050"/>
      <c r="J1186" s="1091"/>
      <c r="K1186" s="111"/>
      <c r="L1186" s="111"/>
      <c r="M1186" s="111"/>
      <c r="N1186" s="111"/>
      <c r="O1186" s="1092"/>
      <c r="P1186" s="1093"/>
      <c r="Q1186" s="1050"/>
      <c r="R1186" s="1050"/>
      <c r="S1186" s="1091"/>
      <c r="T1186" s="111"/>
      <c r="U1186" s="111"/>
      <c r="V1186" s="111"/>
      <c r="W1186" s="288"/>
      <c r="X1186" s="111"/>
    </row>
    <row r="1187" spans="1:24">
      <c r="A1187" s="1091"/>
      <c r="B1187" s="111"/>
      <c r="C1187" s="111"/>
      <c r="D1187" s="111"/>
      <c r="E1187" s="111"/>
      <c r="F1187" s="1092"/>
      <c r="G1187" s="1093"/>
      <c r="H1187" s="1050"/>
      <c r="I1187" s="1050"/>
      <c r="J1187" s="1091"/>
      <c r="K1187" s="111"/>
      <c r="L1187" s="111"/>
      <c r="M1187" s="111"/>
      <c r="N1187" s="111"/>
      <c r="O1187" s="1092"/>
      <c r="P1187" s="1093"/>
      <c r="Q1187" s="1050"/>
      <c r="R1187" s="1050"/>
      <c r="S1187" s="1091"/>
      <c r="T1187" s="111"/>
      <c r="U1187" s="111"/>
      <c r="V1187" s="111"/>
      <c r="W1187" s="288"/>
      <c r="X1187" s="111"/>
    </row>
    <row r="1188" spans="1:24">
      <c r="A1188" s="1091"/>
      <c r="B1188" s="111"/>
      <c r="C1188" s="111"/>
      <c r="D1188" s="111"/>
      <c r="E1188" s="111"/>
      <c r="F1188" s="1092"/>
      <c r="G1188" s="1093"/>
      <c r="H1188" s="1050"/>
      <c r="I1188" s="1050"/>
      <c r="J1188" s="1091"/>
      <c r="K1188" s="111"/>
      <c r="L1188" s="111"/>
      <c r="M1188" s="111"/>
      <c r="N1188" s="111"/>
      <c r="O1188" s="1092"/>
      <c r="P1188" s="1093"/>
      <c r="Q1188" s="1050"/>
      <c r="R1188" s="1050"/>
      <c r="S1188" s="1091"/>
      <c r="T1188" s="111"/>
      <c r="U1188" s="111"/>
      <c r="V1188" s="111"/>
      <c r="W1188" s="288"/>
      <c r="X1188" s="111"/>
    </row>
    <row r="1189" spans="1:24">
      <c r="A1189" s="1091"/>
      <c r="B1189" s="111"/>
      <c r="C1189" s="111"/>
      <c r="D1189" s="111"/>
      <c r="E1189" s="111"/>
      <c r="F1189" s="1092"/>
      <c r="G1189" s="1093"/>
      <c r="H1189" s="1050"/>
      <c r="I1189" s="1050"/>
      <c r="J1189" s="1091"/>
      <c r="K1189" s="111"/>
      <c r="L1189" s="111"/>
      <c r="M1189" s="111"/>
      <c r="N1189" s="111"/>
      <c r="O1189" s="1092"/>
      <c r="P1189" s="1093"/>
      <c r="Q1189" s="1050"/>
      <c r="R1189" s="1050"/>
      <c r="S1189" s="1091"/>
      <c r="T1189" s="111"/>
      <c r="U1189" s="111"/>
      <c r="V1189" s="111"/>
      <c r="W1189" s="288"/>
      <c r="X1189" s="111"/>
    </row>
    <row r="1190" spans="1:24">
      <c r="A1190" s="1091"/>
      <c r="B1190" s="111"/>
      <c r="C1190" s="111"/>
      <c r="D1190" s="111"/>
      <c r="E1190" s="111"/>
      <c r="F1190" s="1092"/>
      <c r="G1190" s="1093"/>
      <c r="H1190" s="1050"/>
      <c r="I1190" s="1050"/>
      <c r="J1190" s="1091"/>
      <c r="K1190" s="111"/>
      <c r="L1190" s="111"/>
      <c r="M1190" s="111"/>
      <c r="N1190" s="111"/>
      <c r="O1190" s="1092"/>
      <c r="P1190" s="1093"/>
      <c r="Q1190" s="1050"/>
      <c r="R1190" s="1050"/>
      <c r="S1190" s="1091"/>
      <c r="T1190" s="111"/>
      <c r="U1190" s="111"/>
      <c r="V1190" s="111"/>
      <c r="W1190" s="288"/>
      <c r="X1190" s="111"/>
    </row>
    <row r="1191" spans="1:24">
      <c r="A1191" s="1091"/>
      <c r="B1191" s="111"/>
      <c r="C1191" s="111"/>
      <c r="D1191" s="111"/>
      <c r="E1191" s="111"/>
      <c r="F1191" s="1092"/>
      <c r="G1191" s="1093"/>
      <c r="H1191" s="1050"/>
      <c r="I1191" s="1050"/>
      <c r="J1191" s="1091"/>
      <c r="K1191" s="111"/>
      <c r="L1191" s="111"/>
      <c r="M1191" s="111"/>
      <c r="N1191" s="111"/>
      <c r="O1191" s="1092"/>
      <c r="P1191" s="1093"/>
      <c r="Q1191" s="1050"/>
      <c r="R1191" s="1050"/>
      <c r="S1191" s="1091"/>
      <c r="T1191" s="111"/>
      <c r="U1191" s="111"/>
      <c r="V1191" s="111"/>
      <c r="W1191" s="288"/>
      <c r="X1191" s="111"/>
    </row>
    <row r="1192" spans="1:24">
      <c r="A1192" s="1091"/>
      <c r="B1192" s="111"/>
      <c r="C1192" s="111"/>
      <c r="D1192" s="111"/>
      <c r="E1192" s="111"/>
      <c r="F1192" s="1092"/>
      <c r="G1192" s="1093"/>
      <c r="H1192" s="1050"/>
      <c r="I1192" s="1050"/>
      <c r="J1192" s="1091"/>
      <c r="K1192" s="111"/>
      <c r="L1192" s="111"/>
      <c r="M1192" s="111"/>
      <c r="N1192" s="111"/>
      <c r="O1192" s="1092"/>
      <c r="P1192" s="1093"/>
      <c r="Q1192" s="1050"/>
      <c r="R1192" s="1050"/>
      <c r="S1192" s="1091"/>
      <c r="T1192" s="111"/>
      <c r="U1192" s="111"/>
      <c r="V1192" s="111"/>
      <c r="W1192" s="288"/>
      <c r="X1192" s="111"/>
    </row>
    <row r="1193" spans="1:24">
      <c r="A1193" s="1091"/>
      <c r="B1193" s="111"/>
      <c r="C1193" s="111"/>
      <c r="D1193" s="111"/>
      <c r="E1193" s="111"/>
      <c r="F1193" s="1092"/>
      <c r="G1193" s="1093"/>
      <c r="H1193" s="1050"/>
      <c r="I1193" s="1050"/>
      <c r="J1193" s="1091"/>
      <c r="K1193" s="111"/>
      <c r="L1193" s="111"/>
      <c r="M1193" s="111"/>
      <c r="N1193" s="111"/>
      <c r="O1193" s="1092"/>
      <c r="P1193" s="1093"/>
      <c r="Q1193" s="1050"/>
      <c r="R1193" s="1050"/>
      <c r="S1193" s="1091"/>
      <c r="T1193" s="111"/>
      <c r="U1193" s="111"/>
      <c r="V1193" s="111"/>
      <c r="W1193" s="288"/>
      <c r="X1193" s="111"/>
    </row>
    <row r="1194" spans="1:24">
      <c r="A1194" s="1091"/>
      <c r="B1194" s="111"/>
      <c r="C1194" s="111"/>
      <c r="D1194" s="111"/>
      <c r="E1194" s="111"/>
      <c r="F1194" s="1094"/>
      <c r="G1194" s="1093"/>
      <c r="H1194" s="1050"/>
      <c r="I1194" s="1050"/>
      <c r="J1194" s="1091"/>
      <c r="K1194" s="111"/>
      <c r="L1194" s="111"/>
      <c r="M1194" s="111"/>
      <c r="N1194" s="111"/>
      <c r="O1194" s="1094"/>
      <c r="P1194" s="1093"/>
      <c r="Q1194" s="1050"/>
      <c r="R1194" s="1050"/>
      <c r="S1194" s="1091"/>
      <c r="T1194" s="111"/>
      <c r="U1194" s="111"/>
      <c r="V1194" s="111"/>
      <c r="W1194" s="288"/>
      <c r="X1194" s="111"/>
    </row>
    <row r="1195" spans="1:24">
      <c r="A1195" s="1091"/>
      <c r="B1195" s="111"/>
      <c r="C1195" s="111"/>
      <c r="D1195" s="111"/>
      <c r="E1195" s="111"/>
      <c r="F1195" s="1095"/>
      <c r="G1195" s="1050"/>
      <c r="H1195" s="1050"/>
      <c r="I1195" s="1050"/>
      <c r="J1195" s="1091"/>
      <c r="K1195" s="111"/>
      <c r="L1195" s="111"/>
      <c r="M1195" s="111"/>
      <c r="N1195" s="111"/>
      <c r="O1195" s="1095"/>
      <c r="P1195" s="1050"/>
      <c r="Q1195" s="1050"/>
      <c r="R1195" s="1050"/>
      <c r="S1195" s="1091"/>
      <c r="T1195" s="111"/>
      <c r="U1195" s="111"/>
      <c r="V1195" s="111"/>
      <c r="W1195" s="288"/>
      <c r="X1195" s="111"/>
    </row>
    <row r="1196" spans="1:24">
      <c r="A1196" s="1689" t="s">
        <v>8163</v>
      </c>
      <c r="B1196" s="1690"/>
      <c r="C1196" s="1690"/>
      <c r="D1196" s="1690"/>
      <c r="E1196" s="1691"/>
      <c r="F1196" s="1095"/>
      <c r="G1196" s="1050"/>
      <c r="H1196" s="1050"/>
      <c r="I1196" s="1050"/>
      <c r="J1196" s="1689" t="s">
        <v>8163</v>
      </c>
      <c r="K1196" s="1690"/>
      <c r="L1196" s="1690"/>
      <c r="M1196" s="1690"/>
      <c r="N1196" s="1691"/>
      <c r="O1196" s="1095"/>
      <c r="P1196" s="1050"/>
      <c r="Q1196" s="1050"/>
      <c r="R1196" s="1050"/>
      <c r="S1196" s="1689" t="s">
        <v>8163</v>
      </c>
      <c r="T1196" s="1690"/>
      <c r="U1196" s="1690"/>
      <c r="V1196" s="1690"/>
      <c r="W1196" s="1691"/>
      <c r="X1196" s="111"/>
    </row>
    <row r="1197" spans="1:24">
      <c r="A1197" s="1692"/>
      <c r="B1197" s="1693"/>
      <c r="C1197" s="1693"/>
      <c r="D1197" s="1693"/>
      <c r="E1197" s="1694"/>
      <c r="F1197" s="1095"/>
      <c r="G1197" s="1050"/>
      <c r="H1197" s="1050"/>
      <c r="I1197" s="1050"/>
      <c r="J1197" s="1692"/>
      <c r="K1197" s="1693"/>
      <c r="L1197" s="1693"/>
      <c r="M1197" s="1693"/>
      <c r="N1197" s="1694"/>
      <c r="O1197" s="1095"/>
      <c r="P1197" s="1050"/>
      <c r="Q1197" s="1050"/>
      <c r="R1197" s="1050"/>
      <c r="S1197" s="1692"/>
      <c r="T1197" s="1693"/>
      <c r="U1197" s="1693"/>
      <c r="V1197" s="1693"/>
      <c r="W1197" s="1694"/>
      <c r="X1197" s="111"/>
    </row>
    <row r="1198" spans="1:24">
      <c r="A1198" s="1683"/>
      <c r="B1198" s="1684"/>
      <c r="C1198" s="1684"/>
      <c r="D1198" s="1684"/>
      <c r="E1198" s="1685"/>
      <c r="F1198" s="1095"/>
      <c r="G1198" s="1050"/>
      <c r="H1198" s="1050"/>
      <c r="I1198" s="1050"/>
      <c r="J1198" s="1683"/>
      <c r="K1198" s="1684"/>
      <c r="L1198" s="1684"/>
      <c r="M1198" s="1684"/>
      <c r="N1198" s="1685"/>
      <c r="O1198" s="1095"/>
      <c r="P1198" s="1050"/>
      <c r="Q1198" s="1050"/>
      <c r="R1198" s="1050"/>
      <c r="S1198" s="1683"/>
      <c r="T1198" s="1684"/>
      <c r="U1198" s="1684"/>
      <c r="V1198" s="1684"/>
      <c r="W1198" s="1685"/>
      <c r="X1198" s="111"/>
    </row>
    <row r="1199" spans="1:24">
      <c r="A1199" s="1683"/>
      <c r="B1199" s="1684"/>
      <c r="C1199" s="1684"/>
      <c r="D1199" s="1684"/>
      <c r="E1199" s="1685"/>
      <c r="F1199" s="1095"/>
      <c r="G1199" s="1050"/>
      <c r="H1199" s="1050"/>
      <c r="I1199" s="1050"/>
      <c r="J1199" s="1683"/>
      <c r="K1199" s="1684"/>
      <c r="L1199" s="1684"/>
      <c r="M1199" s="1684"/>
      <c r="N1199" s="1685"/>
      <c r="O1199" s="1095"/>
      <c r="P1199" s="1050"/>
      <c r="Q1199" s="1050"/>
      <c r="R1199" s="1050"/>
      <c r="S1199" s="1683"/>
      <c r="T1199" s="1684"/>
      <c r="U1199" s="1684"/>
      <c r="V1199" s="1684"/>
      <c r="W1199" s="1685"/>
      <c r="X1199" s="111"/>
    </row>
    <row r="1200" spans="1:24">
      <c r="A1200" s="1686"/>
      <c r="B1200" s="1687"/>
      <c r="C1200" s="1687"/>
      <c r="D1200" s="1687"/>
      <c r="E1200" s="1688"/>
      <c r="F1200" s="1095"/>
      <c r="G1200" s="1050"/>
      <c r="H1200" s="1050"/>
      <c r="I1200" s="1050"/>
      <c r="J1200" s="1686"/>
      <c r="K1200" s="1687"/>
      <c r="L1200" s="1687"/>
      <c r="M1200" s="1687"/>
      <c r="N1200" s="1688"/>
      <c r="O1200" s="1095"/>
      <c r="P1200" s="1050"/>
      <c r="Q1200" s="1050"/>
      <c r="R1200" s="1050"/>
      <c r="S1200" s="1686"/>
      <c r="T1200" s="1687"/>
      <c r="U1200" s="1687"/>
      <c r="V1200" s="1687"/>
      <c r="W1200" s="1688"/>
      <c r="X1200" s="111"/>
    </row>
    <row r="1201" spans="1:27">
      <c r="X1201" s="111"/>
    </row>
    <row r="1202" spans="1:27">
      <c r="A1202" s="1043" t="s">
        <v>8136</v>
      </c>
      <c r="B1202" s="1682">
        <f>'IMPORT Wksht'!$F105</f>
        <v>0</v>
      </c>
      <c r="C1202" s="1682"/>
      <c r="D1202" s="1682"/>
      <c r="E1202" s="1044" t="s">
        <v>8137</v>
      </c>
      <c r="F1202" s="1045"/>
      <c r="G1202" s="1046" t="e">
        <f>C1205*C1207*C1209/1728/B1206</f>
        <v>#DIV/0!</v>
      </c>
      <c r="H1202" s="1047" t="e">
        <f>VLOOKUP(CONCATENATE(B1207,"40H"),frghtnew,8,0)</f>
        <v>#N/A</v>
      </c>
      <c r="I1202" s="1048">
        <f>'IMPORT Wksht'!$AE649</f>
        <v>0</v>
      </c>
      <c r="J1202" s="1043" t="s">
        <v>8136</v>
      </c>
      <c r="K1202" s="1682">
        <f>'IMPORT Wksht'!$F106</f>
        <v>0</v>
      </c>
      <c r="L1202" s="1682"/>
      <c r="M1202" s="1682"/>
      <c r="N1202" s="1044" t="s">
        <v>8137</v>
      </c>
      <c r="O1202" s="1045"/>
      <c r="P1202" s="1046" t="e">
        <f>L1205*L1207*L1209/1728/K1206</f>
        <v>#DIV/0!</v>
      </c>
      <c r="Q1202" s="1047" t="e">
        <f>VLOOKUP(CONCATENATE(K1207,"40H"),frghtnew,8,0)</f>
        <v>#N/A</v>
      </c>
      <c r="R1202" s="1048">
        <f>'IMPORT Wksht'!$AE650</f>
        <v>0</v>
      </c>
      <c r="S1202" s="1043" t="s">
        <v>8136</v>
      </c>
      <c r="T1202" s="1682">
        <f>'IMPORT Wksht'!$F107</f>
        <v>0</v>
      </c>
      <c r="U1202" s="1682"/>
      <c r="V1202" s="1682"/>
      <c r="W1202" s="1044" t="s">
        <v>8137</v>
      </c>
      <c r="X1202" s="1049"/>
      <c r="Y1202" s="1050" t="e">
        <f>U1205*U1207*U1209/1728/T1206</f>
        <v>#DIV/0!</v>
      </c>
      <c r="Z1202" s="1051" t="e">
        <f>VLOOKUP(CONCATENATE(T1207,"40H"),frghtnew,8,0)</f>
        <v>#N/A</v>
      </c>
      <c r="AA1202" s="1052">
        <f>'IMPORT Wksht'!$AE107</f>
        <v>0</v>
      </c>
    </row>
    <row r="1203" spans="1:27">
      <c r="A1203" s="1053" t="s">
        <v>8138</v>
      </c>
      <c r="B1203" s="1054">
        <f>'IMPORT Wksht'!$D$5</f>
        <v>0</v>
      </c>
      <c r="C1203" s="1698">
        <f>'IMPORT Wksht'!$D$6</f>
        <v>0</v>
      </c>
      <c r="D1203" s="1698"/>
      <c r="E1203" s="1055">
        <f>IFERROR(G1202*H1202+E1205*B1208+E1205*I1202+I1203*1/B1206,0)</f>
        <v>0</v>
      </c>
      <c r="F1203" s="1056"/>
      <c r="G1203" s="494" t="s">
        <v>8139</v>
      </c>
      <c r="H1203" s="494" t="s">
        <v>8140</v>
      </c>
      <c r="I1203" s="1057">
        <v>1.05</v>
      </c>
      <c r="J1203" s="1053" t="s">
        <v>8138</v>
      </c>
      <c r="K1203" s="1054">
        <f>'IMPORT Wksht'!$D$5</f>
        <v>0</v>
      </c>
      <c r="L1203" s="1698">
        <f>'IMPORT Wksht'!$D$6</f>
        <v>0</v>
      </c>
      <c r="M1203" s="1698"/>
      <c r="N1203" s="1055">
        <f>IFERROR(P1202*Q1202+N1205*K1208+N1205*R1202+R1203*1/K1206,0)</f>
        <v>0</v>
      </c>
      <c r="O1203" s="1056"/>
      <c r="P1203" s="494" t="s">
        <v>8139</v>
      </c>
      <c r="Q1203" s="494" t="s">
        <v>8140</v>
      </c>
      <c r="R1203" s="1057">
        <v>1.05</v>
      </c>
      <c r="S1203" s="1053" t="s">
        <v>8138</v>
      </c>
      <c r="T1203" s="1054">
        <f>'IMPORT Wksht'!$D$5</f>
        <v>0</v>
      </c>
      <c r="U1203" s="1698">
        <f>'IMPORT Wksht'!$D$6</f>
        <v>0</v>
      </c>
      <c r="V1203" s="1698"/>
      <c r="W1203" s="1055">
        <f>IFERROR(Y1202*Z1202+W1205*T1208+W1205*AA1202+AA1203*1/T1206,0)</f>
        <v>0</v>
      </c>
      <c r="X1203" s="1049"/>
      <c r="Y1203" s="1058" t="s">
        <v>8139</v>
      </c>
      <c r="Z1203" s="1058" t="s">
        <v>8140</v>
      </c>
      <c r="AA1203" s="1059">
        <v>1.05</v>
      </c>
    </row>
    <row r="1204" spans="1:27">
      <c r="A1204" s="1053" t="s">
        <v>8141</v>
      </c>
      <c r="B1204" s="1060">
        <f>'IMPORT Wksht'!$E105</f>
        <v>0</v>
      </c>
      <c r="C1204" s="1061" t="s">
        <v>8142</v>
      </c>
      <c r="D1204" s="1062" t="s">
        <v>8143</v>
      </c>
      <c r="E1204" s="1063">
        <f>'IMPORT Wksht'!$K105</f>
        <v>0</v>
      </c>
      <c r="F1204" s="1056"/>
      <c r="G1204" s="1064" t="s">
        <v>8144</v>
      </c>
      <c r="H1204" s="1064" t="s">
        <v>8145</v>
      </c>
      <c r="I1204" s="447"/>
      <c r="J1204" s="1053" t="s">
        <v>8141</v>
      </c>
      <c r="K1204" s="1060">
        <f>'IMPORT Wksht'!$E106</f>
        <v>0</v>
      </c>
      <c r="L1204" s="1061" t="s">
        <v>8142</v>
      </c>
      <c r="M1204" s="1062" t="s">
        <v>8143</v>
      </c>
      <c r="N1204" s="1063">
        <f>'IMPORT Wksht'!$K106</f>
        <v>0</v>
      </c>
      <c r="O1204" s="1056"/>
      <c r="P1204" s="1064" t="s">
        <v>8144</v>
      </c>
      <c r="Q1204" s="1064" t="s">
        <v>8145</v>
      </c>
      <c r="S1204" s="1053" t="s">
        <v>8141</v>
      </c>
      <c r="T1204" s="1060">
        <f>'IMPORT Wksht'!$E107</f>
        <v>0</v>
      </c>
      <c r="U1204" s="1061" t="s">
        <v>8142</v>
      </c>
      <c r="V1204" s="1062" t="s">
        <v>8143</v>
      </c>
      <c r="W1204" s="1063">
        <f>'IMPORT Wksht'!$K107</f>
        <v>0</v>
      </c>
      <c r="X1204" s="1049"/>
      <c r="Y1204" s="1065" t="s">
        <v>8144</v>
      </c>
      <c r="Z1204" s="1065" t="s">
        <v>8145</v>
      </c>
      <c r="AA1204" s="111"/>
    </row>
    <row r="1205" spans="1:27">
      <c r="A1205" s="1066" t="s">
        <v>8146</v>
      </c>
      <c r="B1205" s="1067">
        <f>'IMPORT Wksht'!$N105</f>
        <v>0</v>
      </c>
      <c r="C1205" s="1068">
        <f>'IMPORT Wksht'!$BA105</f>
        <v>0</v>
      </c>
      <c r="D1205" s="1062" t="s">
        <v>8147</v>
      </c>
      <c r="E1205" s="1069">
        <f>'IMPORT Wksht'!$X105</f>
        <v>0</v>
      </c>
      <c r="F1205" s="1056"/>
      <c r="G1205" s="1070">
        <f>G1206-(E1203*(1-(B1208+I1202)))</f>
        <v>0</v>
      </c>
      <c r="H1205" s="1071">
        <f>E1205</f>
        <v>0</v>
      </c>
      <c r="I1205" s="1072" t="e">
        <f>G1202*H1202+H1205*B1208+H1205*I1202+I1203*1/B1206</f>
        <v>#DIV/0!</v>
      </c>
      <c r="J1205" s="1066" t="s">
        <v>8146</v>
      </c>
      <c r="K1205" s="1067">
        <f>'IMPORT Wksht'!$N106</f>
        <v>0</v>
      </c>
      <c r="L1205" s="1068">
        <f>'IMPORT Wksht'!$BA106</f>
        <v>0</v>
      </c>
      <c r="M1205" s="1062" t="s">
        <v>8147</v>
      </c>
      <c r="N1205" s="1069">
        <f>'IMPORT Wksht'!$X106</f>
        <v>0</v>
      </c>
      <c r="O1205" s="1056"/>
      <c r="P1205" s="1070">
        <f>P1206-(N1203*(1-(K1208+R1202)))</f>
        <v>0</v>
      </c>
      <c r="Q1205" s="1071">
        <f>N1205</f>
        <v>0</v>
      </c>
      <c r="R1205" s="1072" t="e">
        <f>P1202*Q1202+Q1205*K1208+Q1205*R1202+R1203*1/K1206</f>
        <v>#DIV/0!</v>
      </c>
      <c r="S1205" s="1066" t="s">
        <v>8146</v>
      </c>
      <c r="T1205" s="1067">
        <f>'IMPORT Wksht'!$N107</f>
        <v>0</v>
      </c>
      <c r="U1205" s="1068">
        <f>'IMPORT Wksht'!$BA107</f>
        <v>0</v>
      </c>
      <c r="V1205" s="1062" t="s">
        <v>8147</v>
      </c>
      <c r="W1205" s="1069">
        <f>'IMPORT Wksht'!$X107</f>
        <v>0</v>
      </c>
      <c r="X1205" s="1049"/>
      <c r="Y1205" s="1073">
        <f>Y1206-(W1203*(1-(T1208+AA1202)))</f>
        <v>0</v>
      </c>
      <c r="Z1205" s="1074">
        <f>W1205</f>
        <v>0</v>
      </c>
      <c r="AA1205" s="1075" t="e">
        <f>Y1202*Z1202+Z1205*T1208+Z1205*AA1202+AA1203*1/T1206</f>
        <v>#DIV/0!</v>
      </c>
    </row>
    <row r="1206" spans="1:27">
      <c r="A1206" s="1066" t="s">
        <v>8148</v>
      </c>
      <c r="B1206" s="1067">
        <f>'IMPORT Wksht'!$O105</f>
        <v>0</v>
      </c>
      <c r="C1206" s="1061" t="s">
        <v>8149</v>
      </c>
      <c r="D1206" s="1062" t="s">
        <v>8150</v>
      </c>
      <c r="E1206" s="1069">
        <f>'IMPORT Wksht'!$AM$105</f>
        <v>0</v>
      </c>
      <c r="F1206" s="1056"/>
      <c r="G1206" s="1057">
        <f>G1207*(1-G1209)</f>
        <v>0</v>
      </c>
      <c r="H1206" s="1057" t="e">
        <f>H1205+I1205</f>
        <v>#DIV/0!</v>
      </c>
      <c r="I1206" s="1076" t="s">
        <v>8151</v>
      </c>
      <c r="J1206" s="1066" t="s">
        <v>8148</v>
      </c>
      <c r="K1206" s="1067">
        <f>'IMPORT Wksht'!$O106</f>
        <v>0</v>
      </c>
      <c r="L1206" s="1061" t="s">
        <v>8149</v>
      </c>
      <c r="M1206" s="1062" t="s">
        <v>8150</v>
      </c>
      <c r="N1206" s="1069">
        <f>'IMPORT Wksht'!$AM$106</f>
        <v>0</v>
      </c>
      <c r="O1206" s="1056"/>
      <c r="P1206" s="1057">
        <f>P1207*(1-P1209)</f>
        <v>0</v>
      </c>
      <c r="Q1206" s="1057" t="e">
        <f>Q1205+R1205</f>
        <v>#DIV/0!</v>
      </c>
      <c r="R1206" s="1076" t="s">
        <v>8151</v>
      </c>
      <c r="S1206" s="1066" t="s">
        <v>8148</v>
      </c>
      <c r="T1206" s="1067">
        <f>'IMPORT Wksht'!$O107</f>
        <v>0</v>
      </c>
      <c r="U1206" s="1061" t="s">
        <v>8149</v>
      </c>
      <c r="V1206" s="1062" t="s">
        <v>8150</v>
      </c>
      <c r="W1206" s="1069">
        <f>'IMPORT Wksht'!$AM$107</f>
        <v>0</v>
      </c>
      <c r="X1206" s="1049"/>
      <c r="Y1206" s="1059">
        <f>Y1207*(1-Y1209)</f>
        <v>0</v>
      </c>
      <c r="Z1206" s="1059" t="e">
        <f>Z1205+AA1205</f>
        <v>#DIV/0!</v>
      </c>
      <c r="AA1206" s="1077" t="s">
        <v>8151</v>
      </c>
    </row>
    <row r="1207" spans="1:27">
      <c r="A1207" s="1053" t="s">
        <v>8152</v>
      </c>
      <c r="B1207" s="1078">
        <f>'IMPORT Wksht'!$T105</f>
        <v>0</v>
      </c>
      <c r="C1207" s="1068">
        <f>'IMPORT Wksht'!$BB105</f>
        <v>0</v>
      </c>
      <c r="D1207" s="1062" t="s">
        <v>8153</v>
      </c>
      <c r="E1207" s="1069">
        <f>'IMPORT Wksht'!$AO105</f>
        <v>0</v>
      </c>
      <c r="F1207" s="1056"/>
      <c r="G1207" s="1071">
        <f>E1207</f>
        <v>0</v>
      </c>
      <c r="H1207" s="1070" t="e">
        <f>IF(I1207="N",ROUND(H1206/(1-H1209),0)-0.01,ROUNDUP(H1206/(1-H1209),0)-0.01)</f>
        <v>#DIV/0!</v>
      </c>
      <c r="I1207" s="504" t="s">
        <v>1578</v>
      </c>
      <c r="J1207" s="1053" t="s">
        <v>8152</v>
      </c>
      <c r="K1207" s="1078">
        <f>'IMPORT Wksht'!$T106</f>
        <v>0</v>
      </c>
      <c r="L1207" s="1068">
        <f>'IMPORT Wksht'!$BB106</f>
        <v>0</v>
      </c>
      <c r="M1207" s="1062" t="s">
        <v>8153</v>
      </c>
      <c r="N1207" s="1069">
        <f>'IMPORT Wksht'!$AO106</f>
        <v>0</v>
      </c>
      <c r="O1207" s="1056"/>
      <c r="P1207" s="1079">
        <f>N1207</f>
        <v>0</v>
      </c>
      <c r="Q1207" s="1070" t="e">
        <f>IF(R1207="N",ROUND(Q1206/(1-Q1209),0)-0.01,ROUNDUP(Q1206/(1-Q1209),0)-0.01)</f>
        <v>#DIV/0!</v>
      </c>
      <c r="R1207" s="504" t="s">
        <v>1578</v>
      </c>
      <c r="S1207" s="1053" t="s">
        <v>8152</v>
      </c>
      <c r="T1207" s="1078">
        <f>'IMPORT Wksht'!$T107</f>
        <v>0</v>
      </c>
      <c r="U1207" s="1068">
        <f>'IMPORT Wksht'!$BB107</f>
        <v>0</v>
      </c>
      <c r="V1207" s="1062" t="s">
        <v>8153</v>
      </c>
      <c r="W1207" s="1069">
        <f>'IMPORT Wksht'!$AO107</f>
        <v>0</v>
      </c>
      <c r="X1207" s="1049"/>
      <c r="Y1207" s="1080">
        <f>W1207</f>
        <v>0</v>
      </c>
      <c r="Z1207" s="1073" t="e">
        <f>IF(AA1207="N",ROUND(Z1206/(1-Z1209),0)-0.01,ROUNDUP(Z1206/(1-Z1209),0)-0.01)</f>
        <v>#DIV/0!</v>
      </c>
      <c r="AA1207" s="1081" t="s">
        <v>1578</v>
      </c>
    </row>
    <row r="1208" spans="1:27">
      <c r="A1208" s="1066" t="s">
        <v>8154</v>
      </c>
      <c r="B1208" s="1082">
        <f>'IMPORT Wksht'!$AE105</f>
        <v>0</v>
      </c>
      <c r="C1208" s="1061" t="s">
        <v>8155</v>
      </c>
      <c r="D1208" s="1062" t="s">
        <v>8156</v>
      </c>
      <c r="E1208" s="1069">
        <f>'IMPORT Wksht'!$AN105</f>
        <v>0</v>
      </c>
      <c r="F1208" s="1056"/>
      <c r="J1208" s="1066" t="s">
        <v>8154</v>
      </c>
      <c r="K1208" s="1082">
        <f>'IMPORT Wksht'!$AE106</f>
        <v>0</v>
      </c>
      <c r="L1208" s="1061" t="s">
        <v>8155</v>
      </c>
      <c r="M1208" s="1062" t="s">
        <v>8156</v>
      </c>
      <c r="N1208" s="1069">
        <f>'IMPORT Wksht'!$AN106</f>
        <v>0</v>
      </c>
      <c r="O1208" s="1056"/>
      <c r="S1208" s="1066" t="s">
        <v>8154</v>
      </c>
      <c r="T1208" s="1082">
        <f>'IMPORT Wksht'!$AE107</f>
        <v>0</v>
      </c>
      <c r="U1208" s="1061" t="s">
        <v>8155</v>
      </c>
      <c r="V1208" s="1062" t="s">
        <v>8156</v>
      </c>
      <c r="W1208" s="1069">
        <f>'IMPORT Wksht'!$AN107</f>
        <v>0</v>
      </c>
    </row>
    <row r="1209" spans="1:27">
      <c r="A1209" s="1066" t="s">
        <v>8157</v>
      </c>
      <c r="B1209" s="1067">
        <f>'IMPORT Wksht'!$BP105</f>
        <v>0</v>
      </c>
      <c r="C1209" s="1068">
        <f>'IMPORT Wksht'!$BC105</f>
        <v>0</v>
      </c>
      <c r="D1209" s="1062" t="s">
        <v>8158</v>
      </c>
      <c r="E1209" s="1083" t="str">
        <f>IFERROR((E1207-E1206)/E1207,"")</f>
        <v/>
      </c>
      <c r="F1209" s="1056"/>
      <c r="G1209" s="1084">
        <v>0.62</v>
      </c>
      <c r="H1209" s="1084">
        <v>0.62</v>
      </c>
      <c r="I1209" s="447"/>
      <c r="J1209" s="1066" t="s">
        <v>8157</v>
      </c>
      <c r="K1209" s="1067">
        <f>'IMPORT Wksht'!$BP106</f>
        <v>0</v>
      </c>
      <c r="L1209" s="1068">
        <f>'IMPORT Wksht'!$BC106</f>
        <v>0</v>
      </c>
      <c r="M1209" s="1062" t="s">
        <v>8158</v>
      </c>
      <c r="N1209" s="1083" t="str">
        <f>IFERROR((N1207-N1206)/N1207,"")</f>
        <v/>
      </c>
      <c r="O1209" s="1056"/>
      <c r="P1209" s="1084">
        <v>0.62</v>
      </c>
      <c r="Q1209" s="1084">
        <v>0.62</v>
      </c>
      <c r="S1209" s="1066" t="s">
        <v>8157</v>
      </c>
      <c r="T1209" s="1067">
        <f>'IMPORT Wksht'!$BP107</f>
        <v>0</v>
      </c>
      <c r="U1209" s="1068">
        <f>'IMPORT Wksht'!$BC107</f>
        <v>0</v>
      </c>
      <c r="V1209" s="1062" t="s">
        <v>8158</v>
      </c>
      <c r="W1209" s="1083" t="str">
        <f>IFERROR((W1207-W1206)/W1207,"")</f>
        <v/>
      </c>
      <c r="X1209" s="1049"/>
      <c r="Y1209" s="1085">
        <v>0.62</v>
      </c>
      <c r="Z1209" s="1085">
        <v>0.62</v>
      </c>
      <c r="AA1209" s="111"/>
    </row>
    <row r="1210" spans="1:27">
      <c r="A1210" s="1066" t="s">
        <v>8159</v>
      </c>
      <c r="B1210" s="1054">
        <f>'IMPORT Wksht'!$BN105</f>
        <v>0</v>
      </c>
      <c r="C1210" s="1054"/>
      <c r="D1210" s="1062" t="s">
        <v>8160</v>
      </c>
      <c r="E1210" s="1054">
        <f>'IMPORT Wksht'!$BM105</f>
        <v>0</v>
      </c>
      <c r="F1210" s="1056"/>
      <c r="G1210" s="1086"/>
      <c r="H1210" s="537" t="e">
        <f>(H1207-H1206)/H1207</f>
        <v>#DIV/0!</v>
      </c>
      <c r="I1210" s="447"/>
      <c r="J1210" s="1066" t="s">
        <v>8159</v>
      </c>
      <c r="K1210" s="1054">
        <f>'IMPORT Wksht'!$BN106</f>
        <v>0</v>
      </c>
      <c r="L1210" s="1054"/>
      <c r="M1210" s="1062" t="s">
        <v>8160</v>
      </c>
      <c r="N1210" s="1054">
        <f>'IMPORT Wksht'!$BM106</f>
        <v>0</v>
      </c>
      <c r="O1210" s="1056"/>
      <c r="P1210" s="926"/>
      <c r="Q1210" s="537" t="e">
        <f>(Q1207-Q1206)/Q1207</f>
        <v>#DIV/0!</v>
      </c>
      <c r="S1210" s="1066" t="s">
        <v>8159</v>
      </c>
      <c r="T1210" s="1054">
        <f>'IMPORT Wksht'!$BN107</f>
        <v>0</v>
      </c>
      <c r="U1210" s="1054"/>
      <c r="V1210" s="1062" t="s">
        <v>8160</v>
      </c>
      <c r="W1210" s="1054">
        <f>'IMPORT Wksht'!$BM107</f>
        <v>0</v>
      </c>
      <c r="X1210" s="1049"/>
      <c r="Y1210" s="1087"/>
      <c r="Z1210" s="1088" t="e">
        <f>(Z1207-Z1206)/Z1207</f>
        <v>#DIV/0!</v>
      </c>
      <c r="AA1210" s="111"/>
    </row>
    <row r="1211" spans="1:27">
      <c r="A1211" s="1695" t="s">
        <v>8161</v>
      </c>
      <c r="B1211" s="1696"/>
      <c r="C1211" s="1696"/>
      <c r="D1211" s="1696"/>
      <c r="E1211" s="1697"/>
      <c r="F1211" s="1056"/>
      <c r="G1211" s="1050"/>
      <c r="H1211" s="1050"/>
      <c r="I1211" s="1050"/>
      <c r="J1211" s="1695" t="s">
        <v>8161</v>
      </c>
      <c r="K1211" s="1696"/>
      <c r="L1211" s="1696"/>
      <c r="M1211" s="1696"/>
      <c r="N1211" s="1697"/>
      <c r="O1211" s="1056"/>
      <c r="P1211" s="1050"/>
      <c r="Q1211" s="1050"/>
      <c r="R1211" s="1050"/>
      <c r="S1211" s="1695" t="s">
        <v>8161</v>
      </c>
      <c r="T1211" s="1696"/>
      <c r="U1211" s="1696"/>
      <c r="V1211" s="1696"/>
      <c r="W1211" s="1697"/>
      <c r="X1211" s="111"/>
    </row>
    <row r="1212" spans="1:27">
      <c r="A1212" s="1679" t="s">
        <v>8162</v>
      </c>
      <c r="B1212" s="1680"/>
      <c r="C1212" s="1680"/>
      <c r="D1212" s="1680"/>
      <c r="E1212" s="1681"/>
      <c r="F1212" s="1089"/>
      <c r="G1212" s="1090"/>
      <c r="H1212" s="1090"/>
      <c r="I1212" s="1090"/>
      <c r="J1212" s="1679" t="s">
        <v>8162</v>
      </c>
      <c r="K1212" s="1680"/>
      <c r="L1212" s="1680"/>
      <c r="M1212" s="1680"/>
      <c r="N1212" s="1681"/>
      <c r="O1212" s="1089"/>
      <c r="P1212" s="1090"/>
      <c r="Q1212" s="1090"/>
      <c r="R1212" s="1090"/>
      <c r="S1212" s="1679" t="s">
        <v>8162</v>
      </c>
      <c r="T1212" s="1680"/>
      <c r="U1212" s="1680"/>
      <c r="V1212" s="1680"/>
      <c r="W1212" s="1681"/>
      <c r="X1212" s="111"/>
    </row>
    <row r="1213" spans="1:27">
      <c r="A1213" s="1091" t="str">
        <f>CONCATENATE("Line ",'IMPORT Wksht'!$A$105)</f>
        <v>Line 91</v>
      </c>
      <c r="B1213" s="111"/>
      <c r="C1213" s="111"/>
      <c r="D1213" s="111"/>
      <c r="E1213" s="111"/>
      <c r="F1213" s="1092"/>
      <c r="G1213" s="1093"/>
      <c r="H1213" s="1050"/>
      <c r="I1213" s="1050"/>
      <c r="J1213" s="1091" t="str">
        <f>CONCATENATE("Line ",'IMPORT Wksht'!$A$106)</f>
        <v>Line 92</v>
      </c>
      <c r="K1213" s="111"/>
      <c r="L1213" s="111"/>
      <c r="M1213" s="111"/>
      <c r="N1213" s="111"/>
      <c r="O1213" s="1092"/>
      <c r="P1213" s="1093"/>
      <c r="Q1213" s="1050"/>
      <c r="R1213" s="1050"/>
      <c r="S1213" s="1091" t="str">
        <f>CONCATENATE("Line ",'IMPORT Wksht'!$A$107)</f>
        <v>Line 93</v>
      </c>
      <c r="T1213" s="111"/>
      <c r="U1213" s="111"/>
      <c r="V1213" s="111"/>
      <c r="W1213" s="288"/>
      <c r="X1213" s="111"/>
    </row>
    <row r="1214" spans="1:27">
      <c r="A1214" s="1091"/>
      <c r="B1214" s="111"/>
      <c r="C1214" s="111"/>
      <c r="D1214" s="111"/>
      <c r="E1214" s="111"/>
      <c r="F1214" s="1092"/>
      <c r="G1214" s="1093"/>
      <c r="H1214" s="1050"/>
      <c r="I1214" s="1050"/>
      <c r="J1214" s="1091"/>
      <c r="K1214" s="111"/>
      <c r="L1214" s="111"/>
      <c r="M1214" s="111"/>
      <c r="N1214" s="111"/>
      <c r="O1214" s="1092"/>
      <c r="P1214" s="1093"/>
      <c r="Q1214" s="1050"/>
      <c r="R1214" s="1050"/>
      <c r="S1214" s="1091"/>
      <c r="T1214" s="111"/>
      <c r="U1214" s="111"/>
      <c r="V1214" s="111"/>
      <c r="W1214" s="288"/>
      <c r="X1214" s="111"/>
    </row>
    <row r="1215" spans="1:27">
      <c r="A1215" s="1091"/>
      <c r="B1215" s="111"/>
      <c r="C1215" s="111"/>
      <c r="D1215" s="111"/>
      <c r="E1215" s="111"/>
      <c r="F1215" s="1092"/>
      <c r="G1215" s="1093"/>
      <c r="H1215" s="1050"/>
      <c r="I1215" s="1050"/>
      <c r="J1215" s="1091"/>
      <c r="K1215" s="111"/>
      <c r="L1215" s="111"/>
      <c r="M1215" s="111"/>
      <c r="N1215" s="111"/>
      <c r="O1215" s="1092"/>
      <c r="P1215" s="1093"/>
      <c r="Q1215" s="1050"/>
      <c r="R1215" s="1050"/>
      <c r="S1215" s="1091"/>
      <c r="T1215" s="111"/>
      <c r="U1215" s="111"/>
      <c r="V1215" s="111"/>
      <c r="W1215" s="288"/>
      <c r="X1215" s="111"/>
    </row>
    <row r="1216" spans="1:27">
      <c r="A1216" s="1091"/>
      <c r="B1216" s="111"/>
      <c r="C1216" s="111"/>
      <c r="D1216" s="111"/>
      <c r="E1216" s="111"/>
      <c r="F1216" s="1092"/>
      <c r="G1216" s="1093"/>
      <c r="H1216" s="1050"/>
      <c r="I1216" s="1050"/>
      <c r="J1216" s="1091"/>
      <c r="K1216" s="111"/>
      <c r="L1216" s="111"/>
      <c r="M1216" s="111"/>
      <c r="N1216" s="111"/>
      <c r="O1216" s="1092"/>
      <c r="P1216" s="1093"/>
      <c r="Q1216" s="1050"/>
      <c r="R1216" s="1050"/>
      <c r="S1216" s="1091"/>
      <c r="T1216" s="111"/>
      <c r="U1216" s="111"/>
      <c r="V1216" s="111"/>
      <c r="W1216" s="288"/>
      <c r="X1216" s="111"/>
    </row>
    <row r="1217" spans="1:24">
      <c r="A1217" s="1091"/>
      <c r="B1217" s="111"/>
      <c r="C1217" s="111"/>
      <c r="D1217" s="111"/>
      <c r="E1217" s="111"/>
      <c r="F1217" s="1092"/>
      <c r="G1217" s="1093"/>
      <c r="H1217" s="1050"/>
      <c r="I1217" s="1050"/>
      <c r="J1217" s="1091"/>
      <c r="K1217" s="111"/>
      <c r="L1217" s="111"/>
      <c r="M1217" s="111"/>
      <c r="N1217" s="111"/>
      <c r="O1217" s="1092"/>
      <c r="P1217" s="1093"/>
      <c r="Q1217" s="1050"/>
      <c r="R1217" s="1050"/>
      <c r="S1217" s="1091"/>
      <c r="T1217" s="111"/>
      <c r="U1217" s="111"/>
      <c r="V1217" s="111"/>
      <c r="W1217" s="288"/>
      <c r="X1217" s="111"/>
    </row>
    <row r="1218" spans="1:24">
      <c r="A1218" s="1091"/>
      <c r="B1218" s="111"/>
      <c r="C1218" s="111"/>
      <c r="D1218" s="111"/>
      <c r="E1218" s="111"/>
      <c r="F1218" s="1092"/>
      <c r="G1218" s="1093"/>
      <c r="H1218" s="1050"/>
      <c r="I1218" s="1050"/>
      <c r="J1218" s="1091"/>
      <c r="K1218" s="111"/>
      <c r="L1218" s="111"/>
      <c r="M1218" s="111"/>
      <c r="N1218" s="111"/>
      <c r="O1218" s="1092"/>
      <c r="P1218" s="1093"/>
      <c r="Q1218" s="1050"/>
      <c r="R1218" s="1050"/>
      <c r="S1218" s="1091"/>
      <c r="T1218" s="111"/>
      <c r="U1218" s="111"/>
      <c r="V1218" s="111"/>
      <c r="W1218" s="288"/>
      <c r="X1218" s="111"/>
    </row>
    <row r="1219" spans="1:24">
      <c r="A1219" s="1091"/>
      <c r="B1219" s="111"/>
      <c r="C1219" s="111"/>
      <c r="D1219" s="111"/>
      <c r="E1219" s="111"/>
      <c r="F1219" s="1092"/>
      <c r="G1219" s="1093"/>
      <c r="H1219" s="1050"/>
      <c r="I1219" s="1050"/>
      <c r="J1219" s="1091"/>
      <c r="K1219" s="111"/>
      <c r="L1219" s="111"/>
      <c r="M1219" s="111"/>
      <c r="N1219" s="111"/>
      <c r="O1219" s="1092"/>
      <c r="P1219" s="1093"/>
      <c r="Q1219" s="1050"/>
      <c r="R1219" s="1050"/>
      <c r="S1219" s="1091"/>
      <c r="T1219" s="111"/>
      <c r="U1219" s="111"/>
      <c r="V1219" s="111"/>
      <c r="W1219" s="288"/>
      <c r="X1219" s="111"/>
    </row>
    <row r="1220" spans="1:24">
      <c r="A1220" s="1091"/>
      <c r="B1220" s="111"/>
      <c r="C1220" s="111"/>
      <c r="D1220" s="111"/>
      <c r="E1220" s="111"/>
      <c r="F1220" s="1092"/>
      <c r="G1220" s="1093"/>
      <c r="H1220" s="1050"/>
      <c r="I1220" s="1050"/>
      <c r="J1220" s="1091"/>
      <c r="K1220" s="111"/>
      <c r="L1220" s="111"/>
      <c r="M1220" s="111"/>
      <c r="N1220" s="111"/>
      <c r="O1220" s="1092"/>
      <c r="P1220" s="1093"/>
      <c r="Q1220" s="1050"/>
      <c r="R1220" s="1050"/>
      <c r="S1220" s="1091"/>
      <c r="T1220" s="111"/>
      <c r="U1220" s="111"/>
      <c r="V1220" s="111"/>
      <c r="W1220" s="288"/>
      <c r="X1220" s="111"/>
    </row>
    <row r="1221" spans="1:24">
      <c r="A1221" s="1091"/>
      <c r="B1221" s="111"/>
      <c r="C1221" s="111"/>
      <c r="D1221" s="111"/>
      <c r="E1221" s="111"/>
      <c r="F1221" s="1092"/>
      <c r="G1221" s="1093"/>
      <c r="H1221" s="1050"/>
      <c r="I1221" s="1050"/>
      <c r="J1221" s="1091"/>
      <c r="K1221" s="111"/>
      <c r="L1221" s="111"/>
      <c r="M1221" s="111"/>
      <c r="N1221" s="111"/>
      <c r="O1221" s="1092"/>
      <c r="P1221" s="1093"/>
      <c r="Q1221" s="1050"/>
      <c r="R1221" s="1050"/>
      <c r="S1221" s="1091"/>
      <c r="T1221" s="111"/>
      <c r="U1221" s="111"/>
      <c r="V1221" s="111"/>
      <c r="W1221" s="288"/>
      <c r="X1221" s="111"/>
    </row>
    <row r="1222" spans="1:24">
      <c r="A1222" s="1091"/>
      <c r="B1222" s="111"/>
      <c r="C1222" s="111"/>
      <c r="D1222" s="111"/>
      <c r="E1222" s="111"/>
      <c r="F1222" s="1092"/>
      <c r="G1222" s="1093"/>
      <c r="H1222" s="1050"/>
      <c r="I1222" s="1050"/>
      <c r="J1222" s="1091"/>
      <c r="K1222" s="111"/>
      <c r="L1222" s="111"/>
      <c r="M1222" s="111"/>
      <c r="N1222" s="111"/>
      <c r="O1222" s="1092"/>
      <c r="P1222" s="1093"/>
      <c r="Q1222" s="1050"/>
      <c r="R1222" s="1050"/>
      <c r="S1222" s="1091"/>
      <c r="T1222" s="111"/>
      <c r="U1222" s="111"/>
      <c r="V1222" s="111"/>
      <c r="W1222" s="288"/>
      <c r="X1222" s="111"/>
    </row>
    <row r="1223" spans="1:24">
      <c r="A1223" s="1091"/>
      <c r="B1223" s="111"/>
      <c r="C1223" s="111"/>
      <c r="D1223" s="111"/>
      <c r="E1223" s="111"/>
      <c r="F1223" s="1092"/>
      <c r="G1223" s="1093"/>
      <c r="H1223" s="1050"/>
      <c r="I1223" s="1050"/>
      <c r="J1223" s="1091"/>
      <c r="K1223" s="111"/>
      <c r="L1223" s="111"/>
      <c r="M1223" s="111"/>
      <c r="N1223" s="111"/>
      <c r="O1223" s="1092"/>
      <c r="P1223" s="1093"/>
      <c r="Q1223" s="1050"/>
      <c r="R1223" s="1050"/>
      <c r="S1223" s="1091"/>
      <c r="T1223" s="111"/>
      <c r="U1223" s="111"/>
      <c r="V1223" s="111"/>
      <c r="W1223" s="288"/>
      <c r="X1223" s="111"/>
    </row>
    <row r="1224" spans="1:24">
      <c r="A1224" s="1091"/>
      <c r="B1224" s="111"/>
      <c r="C1224" s="111"/>
      <c r="D1224" s="111"/>
      <c r="E1224" s="111"/>
      <c r="F1224" s="1092"/>
      <c r="G1224" s="1093"/>
      <c r="H1224" s="1050"/>
      <c r="I1224" s="1050"/>
      <c r="J1224" s="1091"/>
      <c r="K1224" s="111"/>
      <c r="L1224" s="111"/>
      <c r="M1224" s="111"/>
      <c r="N1224" s="111"/>
      <c r="O1224" s="1092"/>
      <c r="P1224" s="1093"/>
      <c r="Q1224" s="1050"/>
      <c r="R1224" s="1050"/>
      <c r="S1224" s="1091"/>
      <c r="T1224" s="111"/>
      <c r="U1224" s="111"/>
      <c r="V1224" s="111"/>
      <c r="W1224" s="288"/>
      <c r="X1224" s="111"/>
    </row>
    <row r="1225" spans="1:24">
      <c r="A1225" s="1091"/>
      <c r="B1225" s="111"/>
      <c r="C1225" s="111"/>
      <c r="D1225" s="111"/>
      <c r="E1225" s="111"/>
      <c r="F1225" s="1092"/>
      <c r="G1225" s="1093"/>
      <c r="H1225" s="1050"/>
      <c r="I1225" s="1050"/>
      <c r="J1225" s="1091"/>
      <c r="K1225" s="111"/>
      <c r="L1225" s="111"/>
      <c r="M1225" s="111"/>
      <c r="N1225" s="111"/>
      <c r="O1225" s="1092"/>
      <c r="P1225" s="1093"/>
      <c r="Q1225" s="1050"/>
      <c r="R1225" s="1050"/>
      <c r="S1225" s="1091"/>
      <c r="T1225" s="111"/>
      <c r="U1225" s="111"/>
      <c r="V1225" s="111"/>
      <c r="W1225" s="288"/>
      <c r="X1225" s="111"/>
    </row>
    <row r="1226" spans="1:24">
      <c r="A1226" s="1091"/>
      <c r="B1226" s="111"/>
      <c r="C1226" s="111"/>
      <c r="D1226" s="111"/>
      <c r="E1226" s="111"/>
      <c r="F1226" s="1092"/>
      <c r="G1226" s="1093"/>
      <c r="H1226" s="1050"/>
      <c r="I1226" s="1050"/>
      <c r="J1226" s="1091"/>
      <c r="K1226" s="111"/>
      <c r="L1226" s="111"/>
      <c r="M1226" s="111"/>
      <c r="N1226" s="111"/>
      <c r="O1226" s="1092"/>
      <c r="P1226" s="1093"/>
      <c r="Q1226" s="1050"/>
      <c r="R1226" s="1050"/>
      <c r="S1226" s="1091"/>
      <c r="T1226" s="111"/>
      <c r="U1226" s="111"/>
      <c r="V1226" s="111"/>
      <c r="W1226" s="288"/>
      <c r="X1226" s="111"/>
    </row>
    <row r="1227" spans="1:24">
      <c r="A1227" s="1091"/>
      <c r="B1227" s="111"/>
      <c r="C1227" s="111"/>
      <c r="D1227" s="111"/>
      <c r="E1227" s="111"/>
      <c r="F1227" s="1092"/>
      <c r="G1227" s="1093"/>
      <c r="H1227" s="1050"/>
      <c r="I1227" s="1050"/>
      <c r="J1227" s="1091"/>
      <c r="K1227" s="111"/>
      <c r="L1227" s="111"/>
      <c r="M1227" s="111"/>
      <c r="N1227" s="111"/>
      <c r="O1227" s="1092"/>
      <c r="P1227" s="1093"/>
      <c r="Q1227" s="1050"/>
      <c r="R1227" s="1050"/>
      <c r="S1227" s="1091"/>
      <c r="T1227" s="111"/>
      <c r="U1227" s="111"/>
      <c r="V1227" s="111"/>
      <c r="W1227" s="288"/>
      <c r="X1227" s="111"/>
    </row>
    <row r="1228" spans="1:24">
      <c r="A1228" s="1091"/>
      <c r="B1228" s="111"/>
      <c r="C1228" s="111"/>
      <c r="D1228" s="111"/>
      <c r="E1228" s="111"/>
      <c r="F1228" s="1092"/>
      <c r="G1228" s="1093"/>
      <c r="H1228" s="1050"/>
      <c r="I1228" s="1050"/>
      <c r="J1228" s="1091"/>
      <c r="K1228" s="111"/>
      <c r="L1228" s="111"/>
      <c r="M1228" s="111"/>
      <c r="N1228" s="111"/>
      <c r="O1228" s="1092"/>
      <c r="P1228" s="1093"/>
      <c r="Q1228" s="1050"/>
      <c r="R1228" s="1050"/>
      <c r="S1228" s="1091"/>
      <c r="T1228" s="111"/>
      <c r="U1228" s="111"/>
      <c r="V1228" s="111"/>
      <c r="W1228" s="288"/>
      <c r="X1228" s="111"/>
    </row>
    <row r="1229" spans="1:24">
      <c r="A1229" s="1091"/>
      <c r="B1229" s="111"/>
      <c r="C1229" s="111"/>
      <c r="D1229" s="111"/>
      <c r="E1229" s="111"/>
      <c r="F1229" s="1092"/>
      <c r="G1229" s="1093"/>
      <c r="H1229" s="1050"/>
      <c r="I1229" s="1050"/>
      <c r="J1229" s="1091"/>
      <c r="K1229" s="111"/>
      <c r="L1229" s="111"/>
      <c r="M1229" s="111"/>
      <c r="N1229" s="111"/>
      <c r="O1229" s="1092"/>
      <c r="P1229" s="1093"/>
      <c r="Q1229" s="1050"/>
      <c r="R1229" s="1050"/>
      <c r="S1229" s="1091"/>
      <c r="T1229" s="111"/>
      <c r="U1229" s="111"/>
      <c r="V1229" s="111"/>
      <c r="W1229" s="288"/>
      <c r="X1229" s="111"/>
    </row>
    <row r="1230" spans="1:24">
      <c r="A1230" s="1091"/>
      <c r="B1230" s="111"/>
      <c r="C1230" s="111"/>
      <c r="D1230" s="111"/>
      <c r="E1230" s="111"/>
      <c r="F1230" s="1092"/>
      <c r="G1230" s="1093"/>
      <c r="H1230" s="1050"/>
      <c r="I1230" s="1050"/>
      <c r="J1230" s="1091"/>
      <c r="K1230" s="111"/>
      <c r="L1230" s="111"/>
      <c r="M1230" s="111"/>
      <c r="N1230" s="111"/>
      <c r="O1230" s="1092"/>
      <c r="P1230" s="1093"/>
      <c r="Q1230" s="1050"/>
      <c r="R1230" s="1050"/>
      <c r="S1230" s="1091"/>
      <c r="T1230" s="111"/>
      <c r="U1230" s="111"/>
      <c r="V1230" s="111"/>
      <c r="W1230" s="288"/>
      <c r="X1230" s="111"/>
    </row>
    <row r="1231" spans="1:24">
      <c r="A1231" s="1091"/>
      <c r="B1231" s="111"/>
      <c r="C1231" s="111"/>
      <c r="D1231" s="111"/>
      <c r="E1231" s="111"/>
      <c r="F1231" s="1092"/>
      <c r="G1231" s="1093"/>
      <c r="H1231" s="1050"/>
      <c r="I1231" s="1050"/>
      <c r="J1231" s="1091"/>
      <c r="K1231" s="111"/>
      <c r="L1231" s="111"/>
      <c r="M1231" s="111"/>
      <c r="N1231" s="111"/>
      <c r="O1231" s="1092"/>
      <c r="P1231" s="1093"/>
      <c r="Q1231" s="1050"/>
      <c r="R1231" s="1050"/>
      <c r="S1231" s="1091"/>
      <c r="T1231" s="111"/>
      <c r="U1231" s="111"/>
      <c r="V1231" s="111"/>
      <c r="W1231" s="288"/>
      <c r="X1231" s="111"/>
    </row>
    <row r="1232" spans="1:24">
      <c r="A1232" s="1091"/>
      <c r="B1232" s="111"/>
      <c r="C1232" s="111"/>
      <c r="D1232" s="111"/>
      <c r="E1232" s="111"/>
      <c r="F1232" s="1092"/>
      <c r="G1232" s="1093"/>
      <c r="H1232" s="1050"/>
      <c r="I1232" s="1050"/>
      <c r="J1232" s="1091"/>
      <c r="K1232" s="111"/>
      <c r="L1232" s="111"/>
      <c r="M1232" s="111"/>
      <c r="N1232" s="111"/>
      <c r="O1232" s="1092"/>
      <c r="P1232" s="1093"/>
      <c r="Q1232" s="1050"/>
      <c r="R1232" s="1050"/>
      <c r="S1232" s="1091"/>
      <c r="T1232" s="111"/>
      <c r="U1232" s="111"/>
      <c r="V1232" s="111"/>
      <c r="W1232" s="288"/>
      <c r="X1232" s="111"/>
    </row>
    <row r="1233" spans="1:27">
      <c r="A1233" s="1091"/>
      <c r="B1233" s="111"/>
      <c r="C1233" s="111"/>
      <c r="D1233" s="111"/>
      <c r="E1233" s="111"/>
      <c r="F1233" s="1092"/>
      <c r="G1233" s="1093"/>
      <c r="H1233" s="1050"/>
      <c r="I1233" s="1050"/>
      <c r="J1233" s="1091"/>
      <c r="K1233" s="111"/>
      <c r="L1233" s="111"/>
      <c r="M1233" s="111"/>
      <c r="N1233" s="111"/>
      <c r="O1233" s="1092"/>
      <c r="P1233" s="1093"/>
      <c r="Q1233" s="1050"/>
      <c r="R1233" s="1050"/>
      <c r="S1233" s="1091"/>
      <c r="T1233" s="111"/>
      <c r="U1233" s="111"/>
      <c r="V1233" s="111"/>
      <c r="W1233" s="288"/>
      <c r="X1233" s="111"/>
    </row>
    <row r="1234" spans="1:27">
      <c r="A1234" s="1091"/>
      <c r="B1234" s="111"/>
      <c r="C1234" s="111"/>
      <c r="D1234" s="111"/>
      <c r="E1234" s="111"/>
      <c r="F1234" s="1094"/>
      <c r="G1234" s="1093"/>
      <c r="H1234" s="1050"/>
      <c r="I1234" s="1050"/>
      <c r="J1234" s="1091"/>
      <c r="K1234" s="111"/>
      <c r="L1234" s="111"/>
      <c r="M1234" s="111"/>
      <c r="N1234" s="111"/>
      <c r="O1234" s="1094"/>
      <c r="P1234" s="1093"/>
      <c r="Q1234" s="1050"/>
      <c r="R1234" s="1050"/>
      <c r="S1234" s="1091"/>
      <c r="T1234" s="111"/>
      <c r="U1234" s="111"/>
      <c r="V1234" s="111"/>
      <c r="W1234" s="288"/>
      <c r="X1234" s="111"/>
    </row>
    <row r="1235" spans="1:27">
      <c r="A1235" s="1091"/>
      <c r="B1235" s="111"/>
      <c r="C1235" s="111"/>
      <c r="D1235" s="111"/>
      <c r="E1235" s="111"/>
      <c r="F1235" s="1095"/>
      <c r="G1235" s="1050"/>
      <c r="H1235" s="1050"/>
      <c r="I1235" s="1050"/>
      <c r="J1235" s="1091"/>
      <c r="K1235" s="111"/>
      <c r="L1235" s="111"/>
      <c r="M1235" s="111"/>
      <c r="N1235" s="111"/>
      <c r="O1235" s="1095"/>
      <c r="P1235" s="1050"/>
      <c r="Q1235" s="1050"/>
      <c r="R1235" s="1050"/>
      <c r="S1235" s="1091"/>
      <c r="T1235" s="111"/>
      <c r="U1235" s="111"/>
      <c r="V1235" s="111"/>
      <c r="W1235" s="288"/>
      <c r="X1235" s="111"/>
    </row>
    <row r="1236" spans="1:27">
      <c r="A1236" s="1689" t="s">
        <v>8163</v>
      </c>
      <c r="B1236" s="1690"/>
      <c r="C1236" s="1690"/>
      <c r="D1236" s="1690"/>
      <c r="E1236" s="1691"/>
      <c r="F1236" s="1095"/>
      <c r="G1236" s="1050"/>
      <c r="H1236" s="1050"/>
      <c r="I1236" s="1050"/>
      <c r="J1236" s="1689" t="s">
        <v>8163</v>
      </c>
      <c r="K1236" s="1690"/>
      <c r="L1236" s="1690"/>
      <c r="M1236" s="1690"/>
      <c r="N1236" s="1691"/>
      <c r="O1236" s="1095"/>
      <c r="P1236" s="1050"/>
      <c r="Q1236" s="1050"/>
      <c r="R1236" s="1050"/>
      <c r="S1236" s="1689" t="s">
        <v>8163</v>
      </c>
      <c r="T1236" s="1690"/>
      <c r="U1236" s="1690"/>
      <c r="V1236" s="1690"/>
      <c r="W1236" s="1691"/>
      <c r="X1236" s="111"/>
    </row>
    <row r="1237" spans="1:27">
      <c r="A1237" s="1692"/>
      <c r="B1237" s="1693"/>
      <c r="C1237" s="1693"/>
      <c r="D1237" s="1693"/>
      <c r="E1237" s="1694"/>
      <c r="F1237" s="1095"/>
      <c r="G1237" s="1050"/>
      <c r="H1237" s="1050"/>
      <c r="I1237" s="1050"/>
      <c r="J1237" s="1692"/>
      <c r="K1237" s="1693"/>
      <c r="L1237" s="1693"/>
      <c r="M1237" s="1693"/>
      <c r="N1237" s="1694"/>
      <c r="O1237" s="1095"/>
      <c r="P1237" s="1050"/>
      <c r="Q1237" s="1050"/>
      <c r="R1237" s="1050"/>
      <c r="S1237" s="1692"/>
      <c r="T1237" s="1693"/>
      <c r="U1237" s="1693"/>
      <c r="V1237" s="1693"/>
      <c r="W1237" s="1694"/>
      <c r="X1237" s="111"/>
    </row>
    <row r="1238" spans="1:27">
      <c r="A1238" s="1683"/>
      <c r="B1238" s="1684"/>
      <c r="C1238" s="1684"/>
      <c r="D1238" s="1684"/>
      <c r="E1238" s="1685"/>
      <c r="F1238" s="1095"/>
      <c r="G1238" s="1050"/>
      <c r="H1238" s="1050"/>
      <c r="I1238" s="1050"/>
      <c r="J1238" s="1683"/>
      <c r="K1238" s="1684"/>
      <c r="L1238" s="1684"/>
      <c r="M1238" s="1684"/>
      <c r="N1238" s="1685"/>
      <c r="O1238" s="1095"/>
      <c r="P1238" s="1050"/>
      <c r="Q1238" s="1050"/>
      <c r="R1238" s="1050"/>
      <c r="S1238" s="1683"/>
      <c r="T1238" s="1684"/>
      <c r="U1238" s="1684"/>
      <c r="V1238" s="1684"/>
      <c r="W1238" s="1685"/>
      <c r="X1238" s="111"/>
    </row>
    <row r="1239" spans="1:27">
      <c r="A1239" s="1683"/>
      <c r="B1239" s="1684"/>
      <c r="C1239" s="1684"/>
      <c r="D1239" s="1684"/>
      <c r="E1239" s="1685"/>
      <c r="F1239" s="1095"/>
      <c r="G1239" s="1050"/>
      <c r="H1239" s="1050"/>
      <c r="I1239" s="1050"/>
      <c r="J1239" s="1683"/>
      <c r="K1239" s="1684"/>
      <c r="L1239" s="1684"/>
      <c r="M1239" s="1684"/>
      <c r="N1239" s="1685"/>
      <c r="O1239" s="1095"/>
      <c r="P1239" s="1050"/>
      <c r="Q1239" s="1050"/>
      <c r="R1239" s="1050"/>
      <c r="S1239" s="1683"/>
      <c r="T1239" s="1684"/>
      <c r="U1239" s="1684"/>
      <c r="V1239" s="1684"/>
      <c r="W1239" s="1685"/>
      <c r="X1239" s="111"/>
    </row>
    <row r="1240" spans="1:27">
      <c r="A1240" s="1686"/>
      <c r="B1240" s="1687"/>
      <c r="C1240" s="1687"/>
      <c r="D1240" s="1687"/>
      <c r="E1240" s="1688"/>
      <c r="F1240" s="1095"/>
      <c r="G1240" s="1050"/>
      <c r="H1240" s="1050"/>
      <c r="I1240" s="1050"/>
      <c r="J1240" s="1686"/>
      <c r="K1240" s="1687"/>
      <c r="L1240" s="1687"/>
      <c r="M1240" s="1687"/>
      <c r="N1240" s="1688"/>
      <c r="O1240" s="1095"/>
      <c r="P1240" s="1050"/>
      <c r="Q1240" s="1050"/>
      <c r="R1240" s="1050"/>
      <c r="S1240" s="1686"/>
      <c r="T1240" s="1687"/>
      <c r="U1240" s="1687"/>
      <c r="V1240" s="1687"/>
      <c r="W1240" s="1688"/>
      <c r="X1240" s="111"/>
    </row>
    <row r="1241" spans="1:27">
      <c r="X1241" s="111"/>
    </row>
    <row r="1242" spans="1:27">
      <c r="A1242" s="1043" t="s">
        <v>8136</v>
      </c>
      <c r="B1242" s="1682">
        <f>'IMPORT Wksht'!$F108</f>
        <v>0</v>
      </c>
      <c r="C1242" s="1682"/>
      <c r="D1242" s="1682"/>
      <c r="E1242" s="1044" t="s">
        <v>8137</v>
      </c>
      <c r="F1242" s="1045"/>
      <c r="G1242" s="1046" t="e">
        <f>C1245*C1247*C1249/1728/B1246</f>
        <v>#DIV/0!</v>
      </c>
      <c r="H1242" s="1047" t="e">
        <f>VLOOKUP(CONCATENATE(B1247,"40H"),frghtnew,8,0)</f>
        <v>#N/A</v>
      </c>
      <c r="I1242" s="1048">
        <f>'IMPORT Wksht'!$AE689</f>
        <v>0</v>
      </c>
      <c r="J1242" s="1043" t="s">
        <v>8136</v>
      </c>
      <c r="K1242" s="1682">
        <f>'IMPORT Wksht'!$F109</f>
        <v>0</v>
      </c>
      <c r="L1242" s="1682"/>
      <c r="M1242" s="1682"/>
      <c r="N1242" s="1044" t="s">
        <v>8137</v>
      </c>
      <c r="O1242" s="1045"/>
      <c r="P1242" s="1046" t="e">
        <f>L1245*L1247*L1249/1728/K1246</f>
        <v>#DIV/0!</v>
      </c>
      <c r="Q1242" s="1047" t="e">
        <f>VLOOKUP(CONCATENATE(K1247,"40H"),frghtnew,8,0)</f>
        <v>#N/A</v>
      </c>
      <c r="R1242" s="1048">
        <f>'IMPORT Wksht'!$AE690</f>
        <v>0</v>
      </c>
      <c r="S1242" s="1043" t="s">
        <v>8136</v>
      </c>
      <c r="T1242" s="1682">
        <f>'IMPORT Wksht'!$F110</f>
        <v>0</v>
      </c>
      <c r="U1242" s="1682"/>
      <c r="V1242" s="1682"/>
      <c r="W1242" s="1044" t="s">
        <v>8137</v>
      </c>
      <c r="X1242" s="1049"/>
      <c r="Y1242" s="1050" t="e">
        <f>U1245*U1247*U1249/1728/T1246</f>
        <v>#DIV/0!</v>
      </c>
      <c r="Z1242" s="1051" t="e">
        <f>VLOOKUP(CONCATENATE(T1247,"40H"),frghtnew,8,0)</f>
        <v>#N/A</v>
      </c>
      <c r="AA1242" s="1052">
        <f>'IMPORT Wksht'!$AE110</f>
        <v>0</v>
      </c>
    </row>
    <row r="1243" spans="1:27">
      <c r="A1243" s="1053" t="s">
        <v>8138</v>
      </c>
      <c r="B1243" s="1054">
        <f>'IMPORT Wksht'!$D$5</f>
        <v>0</v>
      </c>
      <c r="C1243" s="1698">
        <f>'IMPORT Wksht'!$D$6</f>
        <v>0</v>
      </c>
      <c r="D1243" s="1698"/>
      <c r="E1243" s="1055">
        <f>IFERROR(G1242*H1242+E1245*B1248+E1245*I1242+I1243*1/B1246,0)</f>
        <v>0</v>
      </c>
      <c r="F1243" s="1056"/>
      <c r="G1243" s="494" t="s">
        <v>8139</v>
      </c>
      <c r="H1243" s="494" t="s">
        <v>8140</v>
      </c>
      <c r="I1243" s="1057">
        <v>1.05</v>
      </c>
      <c r="J1243" s="1053" t="s">
        <v>8138</v>
      </c>
      <c r="K1243" s="1054">
        <f>'IMPORT Wksht'!$D$5</f>
        <v>0</v>
      </c>
      <c r="L1243" s="1698">
        <f>'IMPORT Wksht'!$D$6</f>
        <v>0</v>
      </c>
      <c r="M1243" s="1698"/>
      <c r="N1243" s="1055">
        <f>IFERROR(P1242*Q1242+N1245*K1248+N1245*R1242+R1243*1/K1246,0)</f>
        <v>0</v>
      </c>
      <c r="O1243" s="1056"/>
      <c r="P1243" s="494" t="s">
        <v>8139</v>
      </c>
      <c r="Q1243" s="494" t="s">
        <v>8140</v>
      </c>
      <c r="R1243" s="1057">
        <v>1.05</v>
      </c>
      <c r="S1243" s="1053" t="s">
        <v>8138</v>
      </c>
      <c r="T1243" s="1054">
        <f>'IMPORT Wksht'!$D$5</f>
        <v>0</v>
      </c>
      <c r="U1243" s="1698">
        <f>'IMPORT Wksht'!$D$6</f>
        <v>0</v>
      </c>
      <c r="V1243" s="1698"/>
      <c r="W1243" s="1055">
        <f>IFERROR(Y1242*Z1242+W1245*T1248+W1245*AA1242+AA1243*1/T1246,0)</f>
        <v>0</v>
      </c>
      <c r="X1243" s="1049"/>
      <c r="Y1243" s="1058" t="s">
        <v>8139</v>
      </c>
      <c r="Z1243" s="1058" t="s">
        <v>8140</v>
      </c>
      <c r="AA1243" s="1059">
        <v>1.05</v>
      </c>
    </row>
    <row r="1244" spans="1:27">
      <c r="A1244" s="1053" t="s">
        <v>8141</v>
      </c>
      <c r="B1244" s="1060">
        <f>'IMPORT Wksht'!$E108</f>
        <v>0</v>
      </c>
      <c r="C1244" s="1061" t="s">
        <v>8142</v>
      </c>
      <c r="D1244" s="1062" t="s">
        <v>8143</v>
      </c>
      <c r="E1244" s="1063">
        <f>'IMPORT Wksht'!$K108</f>
        <v>0</v>
      </c>
      <c r="F1244" s="1056"/>
      <c r="G1244" s="1064" t="s">
        <v>8144</v>
      </c>
      <c r="H1244" s="1064" t="s">
        <v>8145</v>
      </c>
      <c r="I1244" s="447"/>
      <c r="J1244" s="1053" t="s">
        <v>8141</v>
      </c>
      <c r="K1244" s="1060">
        <f>'IMPORT Wksht'!$E109</f>
        <v>0</v>
      </c>
      <c r="L1244" s="1061" t="s">
        <v>8142</v>
      </c>
      <c r="M1244" s="1062" t="s">
        <v>8143</v>
      </c>
      <c r="N1244" s="1063">
        <f>'IMPORT Wksht'!$K109</f>
        <v>0</v>
      </c>
      <c r="O1244" s="1056"/>
      <c r="P1244" s="1064" t="s">
        <v>8144</v>
      </c>
      <c r="Q1244" s="1064" t="s">
        <v>8145</v>
      </c>
      <c r="S1244" s="1053" t="s">
        <v>8141</v>
      </c>
      <c r="T1244" s="1060">
        <f>'IMPORT Wksht'!$E110</f>
        <v>0</v>
      </c>
      <c r="U1244" s="1061" t="s">
        <v>8142</v>
      </c>
      <c r="V1244" s="1062" t="s">
        <v>8143</v>
      </c>
      <c r="W1244" s="1063">
        <f>'IMPORT Wksht'!$K110</f>
        <v>0</v>
      </c>
      <c r="X1244" s="1049"/>
      <c r="Y1244" s="1065" t="s">
        <v>8144</v>
      </c>
      <c r="Z1244" s="1065" t="s">
        <v>8145</v>
      </c>
      <c r="AA1244" s="111"/>
    </row>
    <row r="1245" spans="1:27">
      <c r="A1245" s="1066" t="s">
        <v>8146</v>
      </c>
      <c r="B1245" s="1067">
        <f>'IMPORT Wksht'!$N108</f>
        <v>0</v>
      </c>
      <c r="C1245" s="1068">
        <f>'IMPORT Wksht'!$BA108</f>
        <v>0</v>
      </c>
      <c r="D1245" s="1062" t="s">
        <v>8147</v>
      </c>
      <c r="E1245" s="1069">
        <f>'IMPORT Wksht'!$X108</f>
        <v>0</v>
      </c>
      <c r="F1245" s="1056"/>
      <c r="G1245" s="1070">
        <f>G1246-(E1243*(1-(B1248+I1242)))</f>
        <v>0</v>
      </c>
      <c r="H1245" s="1071">
        <f>E1245</f>
        <v>0</v>
      </c>
      <c r="I1245" s="1072" t="e">
        <f>G1242*H1242+H1245*B1248+H1245*I1242+I1243*1/B1246</f>
        <v>#DIV/0!</v>
      </c>
      <c r="J1245" s="1066" t="s">
        <v>8146</v>
      </c>
      <c r="K1245" s="1067">
        <f>'IMPORT Wksht'!$N109</f>
        <v>0</v>
      </c>
      <c r="L1245" s="1068">
        <f>'IMPORT Wksht'!$BA109</f>
        <v>0</v>
      </c>
      <c r="M1245" s="1062" t="s">
        <v>8147</v>
      </c>
      <c r="N1245" s="1069">
        <f>'IMPORT Wksht'!$X109</f>
        <v>0</v>
      </c>
      <c r="O1245" s="1056"/>
      <c r="P1245" s="1070">
        <f>P1246-(N1243*(1-(K1248+R1242)))</f>
        <v>0</v>
      </c>
      <c r="Q1245" s="1071">
        <f>N1245</f>
        <v>0</v>
      </c>
      <c r="R1245" s="1072" t="e">
        <f>P1242*Q1242+Q1245*K1248+Q1245*R1242+R1243*1/K1246</f>
        <v>#DIV/0!</v>
      </c>
      <c r="S1245" s="1066" t="s">
        <v>8146</v>
      </c>
      <c r="T1245" s="1067">
        <f>'IMPORT Wksht'!$N110</f>
        <v>0</v>
      </c>
      <c r="U1245" s="1068">
        <f>'IMPORT Wksht'!$BA110</f>
        <v>0</v>
      </c>
      <c r="V1245" s="1062" t="s">
        <v>8147</v>
      </c>
      <c r="W1245" s="1069">
        <f>'IMPORT Wksht'!$X110</f>
        <v>0</v>
      </c>
      <c r="X1245" s="1049"/>
      <c r="Y1245" s="1073">
        <f>Y1246-(W1243*(1-(T1248+AA1242)))</f>
        <v>0</v>
      </c>
      <c r="Z1245" s="1074">
        <f>W1245</f>
        <v>0</v>
      </c>
      <c r="AA1245" s="1075" t="e">
        <f>Y1242*Z1242+Z1245*T1248+Z1245*AA1242+AA1243*1/T1246</f>
        <v>#DIV/0!</v>
      </c>
    </row>
    <row r="1246" spans="1:27">
      <c r="A1246" s="1066" t="s">
        <v>8148</v>
      </c>
      <c r="B1246" s="1067">
        <f>'IMPORT Wksht'!$O108</f>
        <v>0</v>
      </c>
      <c r="C1246" s="1061" t="s">
        <v>8149</v>
      </c>
      <c r="D1246" s="1062" t="s">
        <v>8150</v>
      </c>
      <c r="E1246" s="1069">
        <f>'IMPORT Wksht'!$AM$108</f>
        <v>0</v>
      </c>
      <c r="F1246" s="1056"/>
      <c r="G1246" s="1057">
        <f>G1247*(1-G1249)</f>
        <v>0</v>
      </c>
      <c r="H1246" s="1057" t="e">
        <f>H1245+I1245</f>
        <v>#DIV/0!</v>
      </c>
      <c r="I1246" s="1076" t="s">
        <v>8151</v>
      </c>
      <c r="J1246" s="1066" t="s">
        <v>8148</v>
      </c>
      <c r="K1246" s="1067">
        <f>'IMPORT Wksht'!$O109</f>
        <v>0</v>
      </c>
      <c r="L1246" s="1061" t="s">
        <v>8149</v>
      </c>
      <c r="M1246" s="1062" t="s">
        <v>8150</v>
      </c>
      <c r="N1246" s="1069">
        <f>'IMPORT Wksht'!$AM$109</f>
        <v>0</v>
      </c>
      <c r="O1246" s="1056"/>
      <c r="P1246" s="1057">
        <f>P1247*(1-P1249)</f>
        <v>0</v>
      </c>
      <c r="Q1246" s="1057" t="e">
        <f>Q1245+R1245</f>
        <v>#DIV/0!</v>
      </c>
      <c r="R1246" s="1076" t="s">
        <v>8151</v>
      </c>
      <c r="S1246" s="1066" t="s">
        <v>8148</v>
      </c>
      <c r="T1246" s="1067">
        <f>'IMPORT Wksht'!$O110</f>
        <v>0</v>
      </c>
      <c r="U1246" s="1061" t="s">
        <v>8149</v>
      </c>
      <c r="V1246" s="1062" t="s">
        <v>8150</v>
      </c>
      <c r="W1246" s="1069">
        <f>'IMPORT Wksht'!$AM$110</f>
        <v>0</v>
      </c>
      <c r="X1246" s="1049"/>
      <c r="Y1246" s="1059">
        <f>Y1247*(1-Y1249)</f>
        <v>0</v>
      </c>
      <c r="Z1246" s="1059" t="e">
        <f>Z1245+AA1245</f>
        <v>#DIV/0!</v>
      </c>
      <c r="AA1246" s="1077" t="s">
        <v>8151</v>
      </c>
    </row>
    <row r="1247" spans="1:27">
      <c r="A1247" s="1053" t="s">
        <v>8152</v>
      </c>
      <c r="B1247" s="1078">
        <f>'IMPORT Wksht'!$T108</f>
        <v>0</v>
      </c>
      <c r="C1247" s="1068">
        <f>'IMPORT Wksht'!$BB108</f>
        <v>0</v>
      </c>
      <c r="D1247" s="1062" t="s">
        <v>8153</v>
      </c>
      <c r="E1247" s="1069">
        <f>'IMPORT Wksht'!$AO108</f>
        <v>0</v>
      </c>
      <c r="F1247" s="1056"/>
      <c r="G1247" s="1071">
        <f>E1247</f>
        <v>0</v>
      </c>
      <c r="H1247" s="1070" t="e">
        <f>IF(I1247="N",ROUND(H1246/(1-H1249),0)-0.01,ROUNDUP(H1246/(1-H1249),0)-0.01)</f>
        <v>#DIV/0!</v>
      </c>
      <c r="I1247" s="504" t="s">
        <v>1578</v>
      </c>
      <c r="J1247" s="1053" t="s">
        <v>8152</v>
      </c>
      <c r="K1247" s="1078">
        <f>'IMPORT Wksht'!$T109</f>
        <v>0</v>
      </c>
      <c r="L1247" s="1068">
        <f>'IMPORT Wksht'!$BB109</f>
        <v>0</v>
      </c>
      <c r="M1247" s="1062" t="s">
        <v>8153</v>
      </c>
      <c r="N1247" s="1069">
        <f>'IMPORT Wksht'!$AO109</f>
        <v>0</v>
      </c>
      <c r="O1247" s="1056"/>
      <c r="P1247" s="1079">
        <f>N1247</f>
        <v>0</v>
      </c>
      <c r="Q1247" s="1070" t="e">
        <f>IF(R1247="N",ROUND(Q1246/(1-Q1249),0)-0.01,ROUNDUP(Q1246/(1-Q1249),0)-0.01)</f>
        <v>#DIV/0!</v>
      </c>
      <c r="R1247" s="504" t="s">
        <v>1578</v>
      </c>
      <c r="S1247" s="1053" t="s">
        <v>8152</v>
      </c>
      <c r="T1247" s="1078">
        <f>'IMPORT Wksht'!$T110</f>
        <v>0</v>
      </c>
      <c r="U1247" s="1068">
        <f>'IMPORT Wksht'!$BB110</f>
        <v>0</v>
      </c>
      <c r="V1247" s="1062" t="s">
        <v>8153</v>
      </c>
      <c r="W1247" s="1069">
        <f>'IMPORT Wksht'!$AO110</f>
        <v>0</v>
      </c>
      <c r="X1247" s="1049"/>
      <c r="Y1247" s="1080">
        <f>W1247</f>
        <v>0</v>
      </c>
      <c r="Z1247" s="1073" t="e">
        <f>IF(AA1247="N",ROUND(Z1246/(1-Z1249),0)-0.01,ROUNDUP(Z1246/(1-Z1249),0)-0.01)</f>
        <v>#DIV/0!</v>
      </c>
      <c r="AA1247" s="1081" t="s">
        <v>1578</v>
      </c>
    </row>
    <row r="1248" spans="1:27">
      <c r="A1248" s="1066" t="s">
        <v>8154</v>
      </c>
      <c r="B1248" s="1082">
        <f>'IMPORT Wksht'!$AE108</f>
        <v>0</v>
      </c>
      <c r="C1248" s="1061" t="s">
        <v>8155</v>
      </c>
      <c r="D1248" s="1062" t="s">
        <v>8156</v>
      </c>
      <c r="E1248" s="1069">
        <f>'IMPORT Wksht'!$AN108</f>
        <v>0</v>
      </c>
      <c r="F1248" s="1056"/>
      <c r="J1248" s="1066" t="s">
        <v>8154</v>
      </c>
      <c r="K1248" s="1082">
        <f>'IMPORT Wksht'!$AE109</f>
        <v>0</v>
      </c>
      <c r="L1248" s="1061" t="s">
        <v>8155</v>
      </c>
      <c r="M1248" s="1062" t="s">
        <v>8156</v>
      </c>
      <c r="N1248" s="1069">
        <f>'IMPORT Wksht'!$AN109</f>
        <v>0</v>
      </c>
      <c r="O1248" s="1056"/>
      <c r="S1248" s="1066" t="s">
        <v>8154</v>
      </c>
      <c r="T1248" s="1082">
        <f>'IMPORT Wksht'!$AE110</f>
        <v>0</v>
      </c>
      <c r="U1248" s="1061" t="s">
        <v>8155</v>
      </c>
      <c r="V1248" s="1062" t="s">
        <v>8156</v>
      </c>
      <c r="W1248" s="1069">
        <f>'IMPORT Wksht'!$AN110</f>
        <v>0</v>
      </c>
    </row>
    <row r="1249" spans="1:27">
      <c r="A1249" s="1066" t="s">
        <v>8157</v>
      </c>
      <c r="B1249" s="1067">
        <f>'IMPORT Wksht'!$BP108</f>
        <v>0</v>
      </c>
      <c r="C1249" s="1068">
        <f>'IMPORT Wksht'!$BC108</f>
        <v>0</v>
      </c>
      <c r="D1249" s="1062" t="s">
        <v>8158</v>
      </c>
      <c r="E1249" s="1083" t="str">
        <f>IFERROR((E1247-E1246)/E1247,"")</f>
        <v/>
      </c>
      <c r="F1249" s="1056"/>
      <c r="G1249" s="1084">
        <v>0.62</v>
      </c>
      <c r="H1249" s="1084">
        <v>0.62</v>
      </c>
      <c r="I1249" s="447"/>
      <c r="J1249" s="1066" t="s">
        <v>8157</v>
      </c>
      <c r="K1249" s="1067">
        <f>'IMPORT Wksht'!$BP109</f>
        <v>0</v>
      </c>
      <c r="L1249" s="1068">
        <f>'IMPORT Wksht'!$BC109</f>
        <v>0</v>
      </c>
      <c r="M1249" s="1062" t="s">
        <v>8158</v>
      </c>
      <c r="N1249" s="1083" t="str">
        <f>IFERROR((N1247-N1246)/N1247,"")</f>
        <v/>
      </c>
      <c r="O1249" s="1056"/>
      <c r="P1249" s="1084">
        <v>0.62</v>
      </c>
      <c r="Q1249" s="1084">
        <v>0.62</v>
      </c>
      <c r="S1249" s="1066" t="s">
        <v>8157</v>
      </c>
      <c r="T1249" s="1067">
        <f>'IMPORT Wksht'!$BP110</f>
        <v>0</v>
      </c>
      <c r="U1249" s="1068">
        <f>'IMPORT Wksht'!$BC110</f>
        <v>0</v>
      </c>
      <c r="V1249" s="1062" t="s">
        <v>8158</v>
      </c>
      <c r="W1249" s="1083" t="str">
        <f>IFERROR((W1247-W1246)/W1247,"")</f>
        <v/>
      </c>
      <c r="X1249" s="1049"/>
      <c r="Y1249" s="1085">
        <v>0.62</v>
      </c>
      <c r="Z1249" s="1085">
        <v>0.62</v>
      </c>
      <c r="AA1249" s="111"/>
    </row>
    <row r="1250" spans="1:27">
      <c r="A1250" s="1066" t="s">
        <v>8159</v>
      </c>
      <c r="B1250" s="1054">
        <f>'IMPORT Wksht'!$BN108</f>
        <v>0</v>
      </c>
      <c r="C1250" s="1054"/>
      <c r="D1250" s="1062" t="s">
        <v>8160</v>
      </c>
      <c r="E1250" s="1054">
        <f>'IMPORT Wksht'!$BM108</f>
        <v>0</v>
      </c>
      <c r="F1250" s="1056"/>
      <c r="G1250" s="1086"/>
      <c r="H1250" s="537" t="e">
        <f>(H1247-H1246)/H1247</f>
        <v>#DIV/0!</v>
      </c>
      <c r="I1250" s="447"/>
      <c r="J1250" s="1066" t="s">
        <v>8159</v>
      </c>
      <c r="K1250" s="1054">
        <f>'IMPORT Wksht'!$BN109</f>
        <v>0</v>
      </c>
      <c r="L1250" s="1054"/>
      <c r="M1250" s="1062" t="s">
        <v>8160</v>
      </c>
      <c r="N1250" s="1054">
        <f>'IMPORT Wksht'!$BM109</f>
        <v>0</v>
      </c>
      <c r="O1250" s="1056"/>
      <c r="P1250" s="926"/>
      <c r="Q1250" s="537" t="e">
        <f>(Q1247-Q1246)/Q1247</f>
        <v>#DIV/0!</v>
      </c>
      <c r="S1250" s="1066" t="s">
        <v>8159</v>
      </c>
      <c r="T1250" s="1054">
        <f>'IMPORT Wksht'!$BN110</f>
        <v>0</v>
      </c>
      <c r="U1250" s="1054"/>
      <c r="V1250" s="1062" t="s">
        <v>8160</v>
      </c>
      <c r="W1250" s="1054">
        <f>'IMPORT Wksht'!$BM110</f>
        <v>0</v>
      </c>
      <c r="X1250" s="1049"/>
      <c r="Y1250" s="1087"/>
      <c r="Z1250" s="1088" t="e">
        <f>(Z1247-Z1246)/Z1247</f>
        <v>#DIV/0!</v>
      </c>
      <c r="AA1250" s="111"/>
    </row>
    <row r="1251" spans="1:27">
      <c r="A1251" s="1695" t="s">
        <v>8161</v>
      </c>
      <c r="B1251" s="1696"/>
      <c r="C1251" s="1696"/>
      <c r="D1251" s="1696"/>
      <c r="E1251" s="1697"/>
      <c r="F1251" s="1056"/>
      <c r="G1251" s="1050"/>
      <c r="H1251" s="1050"/>
      <c r="I1251" s="1050"/>
      <c r="J1251" s="1695" t="s">
        <v>8161</v>
      </c>
      <c r="K1251" s="1696"/>
      <c r="L1251" s="1696"/>
      <c r="M1251" s="1696"/>
      <c r="N1251" s="1697"/>
      <c r="O1251" s="1056"/>
      <c r="P1251" s="1050"/>
      <c r="Q1251" s="1050"/>
      <c r="R1251" s="1050"/>
      <c r="S1251" s="1695" t="s">
        <v>8161</v>
      </c>
      <c r="T1251" s="1696"/>
      <c r="U1251" s="1696"/>
      <c r="V1251" s="1696"/>
      <c r="W1251" s="1697"/>
      <c r="X1251" s="111"/>
    </row>
    <row r="1252" spans="1:27">
      <c r="A1252" s="1679" t="s">
        <v>8162</v>
      </c>
      <c r="B1252" s="1680"/>
      <c r="C1252" s="1680"/>
      <c r="D1252" s="1680"/>
      <c r="E1252" s="1681"/>
      <c r="F1252" s="1089"/>
      <c r="G1252" s="1090"/>
      <c r="H1252" s="1090"/>
      <c r="I1252" s="1090"/>
      <c r="J1252" s="1679" t="s">
        <v>8162</v>
      </c>
      <c r="K1252" s="1680"/>
      <c r="L1252" s="1680"/>
      <c r="M1252" s="1680"/>
      <c r="N1252" s="1681"/>
      <c r="O1252" s="1089"/>
      <c r="P1252" s="1090"/>
      <c r="Q1252" s="1090"/>
      <c r="R1252" s="1090"/>
      <c r="S1252" s="1679" t="s">
        <v>8162</v>
      </c>
      <c r="T1252" s="1680"/>
      <c r="U1252" s="1680"/>
      <c r="V1252" s="1680"/>
      <c r="W1252" s="1681"/>
      <c r="X1252" s="111"/>
    </row>
    <row r="1253" spans="1:27">
      <c r="A1253" s="1091" t="str">
        <f>CONCATENATE("Line ",'IMPORT Wksht'!$A$108)</f>
        <v>Line 94</v>
      </c>
      <c r="B1253" s="111"/>
      <c r="C1253" s="111"/>
      <c r="D1253" s="111"/>
      <c r="E1253" s="111"/>
      <c r="F1253" s="1092"/>
      <c r="G1253" s="1093"/>
      <c r="H1253" s="1050"/>
      <c r="I1253" s="1050"/>
      <c r="J1253" s="1091" t="str">
        <f>CONCATENATE("Line ",'IMPORT Wksht'!$A$109)</f>
        <v>Line 95</v>
      </c>
      <c r="K1253" s="111"/>
      <c r="L1253" s="111"/>
      <c r="M1253" s="111"/>
      <c r="N1253" s="111"/>
      <c r="O1253" s="1092"/>
      <c r="P1253" s="1093"/>
      <c r="Q1253" s="1050"/>
      <c r="R1253" s="1050"/>
      <c r="S1253" s="1091" t="str">
        <f>CONCATENATE("Line ",'IMPORT Wksht'!$A$110)</f>
        <v>Line 96</v>
      </c>
      <c r="T1253" s="111"/>
      <c r="U1253" s="111"/>
      <c r="V1253" s="111"/>
      <c r="W1253" s="288"/>
      <c r="X1253" s="111"/>
    </row>
    <row r="1254" spans="1:27">
      <c r="A1254" s="1091"/>
      <c r="B1254" s="111"/>
      <c r="C1254" s="111"/>
      <c r="D1254" s="111"/>
      <c r="E1254" s="111"/>
      <c r="F1254" s="1092"/>
      <c r="G1254" s="1093"/>
      <c r="H1254" s="1050"/>
      <c r="I1254" s="1050"/>
      <c r="J1254" s="1091"/>
      <c r="K1254" s="111"/>
      <c r="L1254" s="111"/>
      <c r="M1254" s="111"/>
      <c r="N1254" s="111"/>
      <c r="O1254" s="1092"/>
      <c r="P1254" s="1093"/>
      <c r="Q1254" s="1050"/>
      <c r="R1254" s="1050"/>
      <c r="S1254" s="1091"/>
      <c r="T1254" s="111"/>
      <c r="U1254" s="111"/>
      <c r="V1254" s="111"/>
      <c r="W1254" s="288"/>
      <c r="X1254" s="111"/>
    </row>
    <row r="1255" spans="1:27">
      <c r="A1255" s="1091"/>
      <c r="B1255" s="111"/>
      <c r="C1255" s="111"/>
      <c r="D1255" s="111"/>
      <c r="E1255" s="111"/>
      <c r="F1255" s="1092"/>
      <c r="G1255" s="1093"/>
      <c r="H1255" s="1050"/>
      <c r="I1255" s="1050"/>
      <c r="J1255" s="1091"/>
      <c r="K1255" s="111"/>
      <c r="L1255" s="111"/>
      <c r="M1255" s="111"/>
      <c r="N1255" s="111"/>
      <c r="O1255" s="1092"/>
      <c r="P1255" s="1093"/>
      <c r="Q1255" s="1050"/>
      <c r="R1255" s="1050"/>
      <c r="S1255" s="1091"/>
      <c r="T1255" s="111"/>
      <c r="U1255" s="111"/>
      <c r="V1255" s="111"/>
      <c r="W1255" s="288"/>
      <c r="X1255" s="111"/>
    </row>
    <row r="1256" spans="1:27">
      <c r="A1256" s="1091"/>
      <c r="B1256" s="111"/>
      <c r="C1256" s="111"/>
      <c r="D1256" s="111"/>
      <c r="E1256" s="111"/>
      <c r="F1256" s="1092"/>
      <c r="G1256" s="1093"/>
      <c r="H1256" s="1050"/>
      <c r="I1256" s="1050"/>
      <c r="J1256" s="1091"/>
      <c r="K1256" s="111"/>
      <c r="L1256" s="111"/>
      <c r="M1256" s="111"/>
      <c r="N1256" s="111"/>
      <c r="O1256" s="1092"/>
      <c r="P1256" s="1093"/>
      <c r="Q1256" s="1050"/>
      <c r="R1256" s="1050"/>
      <c r="S1256" s="1091"/>
      <c r="T1256" s="111"/>
      <c r="U1256" s="111"/>
      <c r="V1256" s="111"/>
      <c r="W1256" s="288"/>
      <c r="X1256" s="111"/>
    </row>
    <row r="1257" spans="1:27">
      <c r="A1257" s="1091"/>
      <c r="B1257" s="111"/>
      <c r="C1257" s="111"/>
      <c r="D1257" s="111"/>
      <c r="E1257" s="111"/>
      <c r="F1257" s="1092"/>
      <c r="G1257" s="1093"/>
      <c r="H1257" s="1050"/>
      <c r="I1257" s="1050"/>
      <c r="J1257" s="1091"/>
      <c r="K1257" s="111"/>
      <c r="L1257" s="111"/>
      <c r="M1257" s="111"/>
      <c r="N1257" s="111"/>
      <c r="O1257" s="1092"/>
      <c r="P1257" s="1093"/>
      <c r="Q1257" s="1050"/>
      <c r="R1257" s="1050"/>
      <c r="S1257" s="1091"/>
      <c r="T1257" s="111"/>
      <c r="U1257" s="111"/>
      <c r="V1257" s="111"/>
      <c r="W1257" s="288"/>
      <c r="X1257" s="111"/>
    </row>
    <row r="1258" spans="1:27">
      <c r="A1258" s="1091"/>
      <c r="B1258" s="111"/>
      <c r="C1258" s="111"/>
      <c r="D1258" s="111"/>
      <c r="E1258" s="111"/>
      <c r="F1258" s="1092"/>
      <c r="G1258" s="1093"/>
      <c r="H1258" s="1050"/>
      <c r="I1258" s="1050"/>
      <c r="J1258" s="1091"/>
      <c r="K1258" s="111"/>
      <c r="L1258" s="111"/>
      <c r="M1258" s="111"/>
      <c r="N1258" s="111"/>
      <c r="O1258" s="1092"/>
      <c r="P1258" s="1093"/>
      <c r="Q1258" s="1050"/>
      <c r="R1258" s="1050"/>
      <c r="S1258" s="1091"/>
      <c r="T1258" s="111"/>
      <c r="U1258" s="111"/>
      <c r="V1258" s="111"/>
      <c r="W1258" s="288"/>
      <c r="X1258" s="111"/>
    </row>
    <row r="1259" spans="1:27">
      <c r="A1259" s="1091"/>
      <c r="B1259" s="111"/>
      <c r="C1259" s="111"/>
      <c r="D1259" s="111"/>
      <c r="E1259" s="111"/>
      <c r="F1259" s="1092"/>
      <c r="G1259" s="1093"/>
      <c r="H1259" s="1050"/>
      <c r="I1259" s="1050"/>
      <c r="J1259" s="1091"/>
      <c r="K1259" s="111"/>
      <c r="L1259" s="111"/>
      <c r="M1259" s="111"/>
      <c r="N1259" s="111"/>
      <c r="O1259" s="1092"/>
      <c r="P1259" s="1093"/>
      <c r="Q1259" s="1050"/>
      <c r="R1259" s="1050"/>
      <c r="S1259" s="1091"/>
      <c r="T1259" s="111"/>
      <c r="U1259" s="111"/>
      <c r="V1259" s="111"/>
      <c r="W1259" s="288"/>
      <c r="X1259" s="111"/>
    </row>
    <row r="1260" spans="1:27">
      <c r="A1260" s="1091"/>
      <c r="B1260" s="111"/>
      <c r="C1260" s="111"/>
      <c r="D1260" s="111"/>
      <c r="E1260" s="111"/>
      <c r="F1260" s="1092"/>
      <c r="G1260" s="1093"/>
      <c r="H1260" s="1050"/>
      <c r="I1260" s="1050"/>
      <c r="J1260" s="1091"/>
      <c r="K1260" s="111"/>
      <c r="L1260" s="111"/>
      <c r="M1260" s="111"/>
      <c r="N1260" s="111"/>
      <c r="O1260" s="1092"/>
      <c r="P1260" s="1093"/>
      <c r="Q1260" s="1050"/>
      <c r="R1260" s="1050"/>
      <c r="S1260" s="1091"/>
      <c r="T1260" s="111"/>
      <c r="U1260" s="111"/>
      <c r="V1260" s="111"/>
      <c r="W1260" s="288"/>
      <c r="X1260" s="111"/>
    </row>
    <row r="1261" spans="1:27">
      <c r="A1261" s="1091"/>
      <c r="B1261" s="111"/>
      <c r="C1261" s="111"/>
      <c r="D1261" s="111"/>
      <c r="E1261" s="111"/>
      <c r="F1261" s="1092"/>
      <c r="G1261" s="1093"/>
      <c r="H1261" s="1050"/>
      <c r="I1261" s="1050"/>
      <c r="J1261" s="1091"/>
      <c r="K1261" s="111"/>
      <c r="L1261" s="111"/>
      <c r="M1261" s="111"/>
      <c r="N1261" s="111"/>
      <c r="O1261" s="1092"/>
      <c r="P1261" s="1093"/>
      <c r="Q1261" s="1050"/>
      <c r="R1261" s="1050"/>
      <c r="S1261" s="1091"/>
      <c r="T1261" s="111"/>
      <c r="U1261" s="111"/>
      <c r="V1261" s="111"/>
      <c r="W1261" s="288"/>
      <c r="X1261" s="111"/>
    </row>
    <row r="1262" spans="1:27">
      <c r="A1262" s="1091"/>
      <c r="B1262" s="111"/>
      <c r="C1262" s="111"/>
      <c r="D1262" s="111"/>
      <c r="E1262" s="111"/>
      <c r="F1262" s="1092"/>
      <c r="G1262" s="1093"/>
      <c r="H1262" s="1050"/>
      <c r="I1262" s="1050"/>
      <c r="J1262" s="1091"/>
      <c r="K1262" s="111"/>
      <c r="L1262" s="111"/>
      <c r="M1262" s="111"/>
      <c r="N1262" s="111"/>
      <c r="O1262" s="1092"/>
      <c r="P1262" s="1093"/>
      <c r="Q1262" s="1050"/>
      <c r="R1262" s="1050"/>
      <c r="S1262" s="1091"/>
      <c r="T1262" s="111"/>
      <c r="U1262" s="111"/>
      <c r="V1262" s="111"/>
      <c r="W1262" s="288"/>
      <c r="X1262" s="111"/>
    </row>
    <row r="1263" spans="1:27">
      <c r="A1263" s="1091"/>
      <c r="B1263" s="111"/>
      <c r="C1263" s="111"/>
      <c r="D1263" s="111"/>
      <c r="E1263" s="111"/>
      <c r="F1263" s="1092"/>
      <c r="G1263" s="1093"/>
      <c r="H1263" s="1050"/>
      <c r="I1263" s="1050"/>
      <c r="J1263" s="1091"/>
      <c r="K1263" s="111"/>
      <c r="L1263" s="111"/>
      <c r="M1263" s="111"/>
      <c r="N1263" s="111"/>
      <c r="O1263" s="1092"/>
      <c r="P1263" s="1093"/>
      <c r="Q1263" s="1050"/>
      <c r="R1263" s="1050"/>
      <c r="S1263" s="1091"/>
      <c r="T1263" s="111"/>
      <c r="U1263" s="111"/>
      <c r="V1263" s="111"/>
      <c r="W1263" s="288"/>
      <c r="X1263" s="111"/>
    </row>
    <row r="1264" spans="1:27">
      <c r="A1264" s="1091"/>
      <c r="B1264" s="111"/>
      <c r="C1264" s="111"/>
      <c r="D1264" s="111"/>
      <c r="E1264" s="111"/>
      <c r="F1264" s="1092"/>
      <c r="G1264" s="1093"/>
      <c r="H1264" s="1050"/>
      <c r="I1264" s="1050"/>
      <c r="J1264" s="1091"/>
      <c r="K1264" s="111"/>
      <c r="L1264" s="111"/>
      <c r="M1264" s="111"/>
      <c r="N1264" s="111"/>
      <c r="O1264" s="1092"/>
      <c r="P1264" s="1093"/>
      <c r="Q1264" s="1050"/>
      <c r="R1264" s="1050"/>
      <c r="S1264" s="1091"/>
      <c r="T1264" s="111"/>
      <c r="U1264" s="111"/>
      <c r="V1264" s="111"/>
      <c r="W1264" s="288"/>
      <c r="X1264" s="111"/>
    </row>
    <row r="1265" spans="1:24">
      <c r="A1265" s="1091"/>
      <c r="B1265" s="111"/>
      <c r="C1265" s="111"/>
      <c r="D1265" s="111"/>
      <c r="E1265" s="111"/>
      <c r="F1265" s="1092"/>
      <c r="G1265" s="1093"/>
      <c r="H1265" s="1050"/>
      <c r="I1265" s="1050"/>
      <c r="J1265" s="1091"/>
      <c r="K1265" s="111"/>
      <c r="L1265" s="111"/>
      <c r="M1265" s="111"/>
      <c r="N1265" s="111"/>
      <c r="O1265" s="1092"/>
      <c r="P1265" s="1093"/>
      <c r="Q1265" s="1050"/>
      <c r="R1265" s="1050"/>
      <c r="S1265" s="1091"/>
      <c r="T1265" s="111"/>
      <c r="U1265" s="111"/>
      <c r="V1265" s="111"/>
      <c r="W1265" s="288"/>
      <c r="X1265" s="111"/>
    </row>
    <row r="1266" spans="1:24">
      <c r="A1266" s="1091"/>
      <c r="B1266" s="111"/>
      <c r="C1266" s="111"/>
      <c r="D1266" s="111"/>
      <c r="E1266" s="111"/>
      <c r="F1266" s="1092"/>
      <c r="G1266" s="1093"/>
      <c r="H1266" s="1050"/>
      <c r="I1266" s="1050"/>
      <c r="J1266" s="1091"/>
      <c r="K1266" s="111"/>
      <c r="L1266" s="111"/>
      <c r="M1266" s="111"/>
      <c r="N1266" s="111"/>
      <c r="O1266" s="1092"/>
      <c r="P1266" s="1093"/>
      <c r="Q1266" s="1050"/>
      <c r="R1266" s="1050"/>
      <c r="S1266" s="1091"/>
      <c r="T1266" s="111"/>
      <c r="U1266" s="111"/>
      <c r="V1266" s="111"/>
      <c r="W1266" s="288"/>
      <c r="X1266" s="111"/>
    </row>
    <row r="1267" spans="1:24">
      <c r="A1267" s="1091"/>
      <c r="B1267" s="111"/>
      <c r="C1267" s="111"/>
      <c r="D1267" s="111"/>
      <c r="E1267" s="111"/>
      <c r="F1267" s="1092"/>
      <c r="G1267" s="1093"/>
      <c r="H1267" s="1050"/>
      <c r="I1267" s="1050"/>
      <c r="J1267" s="1091"/>
      <c r="K1267" s="111"/>
      <c r="L1267" s="111"/>
      <c r="M1267" s="111"/>
      <c r="N1267" s="111"/>
      <c r="O1267" s="1092"/>
      <c r="P1267" s="1093"/>
      <c r="Q1267" s="1050"/>
      <c r="R1267" s="1050"/>
      <c r="S1267" s="1091"/>
      <c r="T1267" s="111"/>
      <c r="U1267" s="111"/>
      <c r="V1267" s="111"/>
      <c r="W1267" s="288"/>
      <c r="X1267" s="111"/>
    </row>
    <row r="1268" spans="1:24">
      <c r="A1268" s="1091"/>
      <c r="B1268" s="111"/>
      <c r="C1268" s="111"/>
      <c r="D1268" s="111"/>
      <c r="E1268" s="111"/>
      <c r="F1268" s="1092"/>
      <c r="G1268" s="1093"/>
      <c r="H1268" s="1050"/>
      <c r="I1268" s="1050"/>
      <c r="J1268" s="1091"/>
      <c r="K1268" s="111"/>
      <c r="L1268" s="111"/>
      <c r="M1268" s="111"/>
      <c r="N1268" s="111"/>
      <c r="O1268" s="1092"/>
      <c r="P1268" s="1093"/>
      <c r="Q1268" s="1050"/>
      <c r="R1268" s="1050"/>
      <c r="S1268" s="1091"/>
      <c r="T1268" s="111"/>
      <c r="U1268" s="111"/>
      <c r="V1268" s="111"/>
      <c r="W1268" s="288"/>
      <c r="X1268" s="111"/>
    </row>
    <row r="1269" spans="1:24">
      <c r="A1269" s="1091"/>
      <c r="B1269" s="111"/>
      <c r="C1269" s="111"/>
      <c r="D1269" s="111"/>
      <c r="E1269" s="111"/>
      <c r="F1269" s="1092"/>
      <c r="G1269" s="1093"/>
      <c r="H1269" s="1050"/>
      <c r="I1269" s="1050"/>
      <c r="J1269" s="1091"/>
      <c r="K1269" s="111"/>
      <c r="L1269" s="111"/>
      <c r="M1269" s="111"/>
      <c r="N1269" s="111"/>
      <c r="O1269" s="1092"/>
      <c r="P1269" s="1093"/>
      <c r="Q1269" s="1050"/>
      <c r="R1269" s="1050"/>
      <c r="S1269" s="1091"/>
      <c r="T1269" s="111"/>
      <c r="U1269" s="111"/>
      <c r="V1269" s="111"/>
      <c r="W1269" s="288"/>
      <c r="X1269" s="111"/>
    </row>
    <row r="1270" spans="1:24">
      <c r="A1270" s="1091"/>
      <c r="B1270" s="111"/>
      <c r="C1270" s="111"/>
      <c r="D1270" s="111"/>
      <c r="E1270" s="111"/>
      <c r="F1270" s="1092"/>
      <c r="G1270" s="1093"/>
      <c r="H1270" s="1050"/>
      <c r="I1270" s="1050"/>
      <c r="J1270" s="1091"/>
      <c r="K1270" s="111"/>
      <c r="L1270" s="111"/>
      <c r="M1270" s="111"/>
      <c r="N1270" s="111"/>
      <c r="O1270" s="1092"/>
      <c r="P1270" s="1093"/>
      <c r="Q1270" s="1050"/>
      <c r="R1270" s="1050"/>
      <c r="S1270" s="1091"/>
      <c r="T1270" s="111"/>
      <c r="U1270" s="111"/>
      <c r="V1270" s="111"/>
      <c r="W1270" s="288"/>
      <c r="X1270" s="111"/>
    </row>
    <row r="1271" spans="1:24">
      <c r="A1271" s="1091"/>
      <c r="B1271" s="111"/>
      <c r="C1271" s="111"/>
      <c r="D1271" s="111"/>
      <c r="E1271" s="111"/>
      <c r="F1271" s="1092"/>
      <c r="G1271" s="1093"/>
      <c r="H1271" s="1050"/>
      <c r="I1271" s="1050"/>
      <c r="J1271" s="1091"/>
      <c r="K1271" s="111"/>
      <c r="L1271" s="111"/>
      <c r="M1271" s="111"/>
      <c r="N1271" s="111"/>
      <c r="O1271" s="1092"/>
      <c r="P1271" s="1093"/>
      <c r="Q1271" s="1050"/>
      <c r="R1271" s="1050"/>
      <c r="S1271" s="1091"/>
      <c r="T1271" s="111"/>
      <c r="U1271" s="111"/>
      <c r="V1271" s="111"/>
      <c r="W1271" s="288"/>
      <c r="X1271" s="111"/>
    </row>
    <row r="1272" spans="1:24">
      <c r="A1272" s="1091"/>
      <c r="B1272" s="111"/>
      <c r="C1272" s="111"/>
      <c r="D1272" s="111"/>
      <c r="E1272" s="111"/>
      <c r="F1272" s="1092"/>
      <c r="G1272" s="1093"/>
      <c r="H1272" s="1050"/>
      <c r="I1272" s="1050"/>
      <c r="J1272" s="1091"/>
      <c r="K1272" s="111"/>
      <c r="L1272" s="111"/>
      <c r="M1272" s="111"/>
      <c r="N1272" s="111"/>
      <c r="O1272" s="1092"/>
      <c r="P1272" s="1093"/>
      <c r="Q1272" s="1050"/>
      <c r="R1272" s="1050"/>
      <c r="S1272" s="1091"/>
      <c r="T1272" s="111"/>
      <c r="U1272" s="111"/>
      <c r="V1272" s="111"/>
      <c r="W1272" s="288"/>
      <c r="X1272" s="111"/>
    </row>
    <row r="1273" spans="1:24">
      <c r="A1273" s="1091"/>
      <c r="B1273" s="111"/>
      <c r="C1273" s="111"/>
      <c r="D1273" s="111"/>
      <c r="E1273" s="111"/>
      <c r="F1273" s="1092"/>
      <c r="G1273" s="1093"/>
      <c r="H1273" s="1050"/>
      <c r="I1273" s="1050"/>
      <c r="J1273" s="1091"/>
      <c r="K1273" s="111"/>
      <c r="L1273" s="111"/>
      <c r="M1273" s="111"/>
      <c r="N1273" s="111"/>
      <c r="O1273" s="1092"/>
      <c r="P1273" s="1093"/>
      <c r="Q1273" s="1050"/>
      <c r="R1273" s="1050"/>
      <c r="S1273" s="1091"/>
      <c r="T1273" s="111"/>
      <c r="U1273" s="111"/>
      <c r="V1273" s="111"/>
      <c r="W1273" s="288"/>
      <c r="X1273" s="111"/>
    </row>
    <row r="1274" spans="1:24">
      <c r="A1274" s="1091"/>
      <c r="B1274" s="111"/>
      <c r="C1274" s="111"/>
      <c r="D1274" s="111"/>
      <c r="E1274" s="111"/>
      <c r="F1274" s="1094"/>
      <c r="G1274" s="1093"/>
      <c r="H1274" s="1050"/>
      <c r="I1274" s="1050"/>
      <c r="J1274" s="1091"/>
      <c r="K1274" s="111"/>
      <c r="L1274" s="111"/>
      <c r="M1274" s="111"/>
      <c r="N1274" s="111"/>
      <c r="O1274" s="1094"/>
      <c r="P1274" s="1093"/>
      <c r="Q1274" s="1050"/>
      <c r="R1274" s="1050"/>
      <c r="S1274" s="1091"/>
      <c r="T1274" s="111"/>
      <c r="U1274" s="111"/>
      <c r="V1274" s="111"/>
      <c r="W1274" s="288"/>
      <c r="X1274" s="111"/>
    </row>
    <row r="1275" spans="1:24">
      <c r="A1275" s="1091"/>
      <c r="B1275" s="111"/>
      <c r="C1275" s="111"/>
      <c r="D1275" s="111"/>
      <c r="E1275" s="111"/>
      <c r="F1275" s="1095"/>
      <c r="G1275" s="1050"/>
      <c r="H1275" s="1050"/>
      <c r="I1275" s="1050"/>
      <c r="J1275" s="1091"/>
      <c r="K1275" s="111"/>
      <c r="L1275" s="111"/>
      <c r="M1275" s="111"/>
      <c r="N1275" s="111"/>
      <c r="O1275" s="1095"/>
      <c r="P1275" s="1050"/>
      <c r="Q1275" s="1050"/>
      <c r="R1275" s="1050"/>
      <c r="S1275" s="1091"/>
      <c r="T1275" s="111"/>
      <c r="U1275" s="111"/>
      <c r="V1275" s="111"/>
      <c r="W1275" s="288"/>
      <c r="X1275" s="111"/>
    </row>
    <row r="1276" spans="1:24">
      <c r="A1276" s="1689" t="s">
        <v>8163</v>
      </c>
      <c r="B1276" s="1690"/>
      <c r="C1276" s="1690"/>
      <c r="D1276" s="1690"/>
      <c r="E1276" s="1691"/>
      <c r="F1276" s="1095"/>
      <c r="G1276" s="1050"/>
      <c r="H1276" s="1050"/>
      <c r="I1276" s="1050"/>
      <c r="J1276" s="1689" t="s">
        <v>8163</v>
      </c>
      <c r="K1276" s="1690"/>
      <c r="L1276" s="1690"/>
      <c r="M1276" s="1690"/>
      <c r="N1276" s="1691"/>
      <c r="O1276" s="1095"/>
      <c r="P1276" s="1050"/>
      <c r="Q1276" s="1050"/>
      <c r="R1276" s="1050"/>
      <c r="S1276" s="1689" t="s">
        <v>8163</v>
      </c>
      <c r="T1276" s="1690"/>
      <c r="U1276" s="1690"/>
      <c r="V1276" s="1690"/>
      <c r="W1276" s="1691"/>
      <c r="X1276" s="111"/>
    </row>
    <row r="1277" spans="1:24">
      <c r="A1277" s="1692"/>
      <c r="B1277" s="1693"/>
      <c r="C1277" s="1693"/>
      <c r="D1277" s="1693"/>
      <c r="E1277" s="1694"/>
      <c r="F1277" s="1095"/>
      <c r="G1277" s="1050"/>
      <c r="H1277" s="1050"/>
      <c r="I1277" s="1050"/>
      <c r="J1277" s="1692"/>
      <c r="K1277" s="1693"/>
      <c r="L1277" s="1693"/>
      <c r="M1277" s="1693"/>
      <c r="N1277" s="1694"/>
      <c r="O1277" s="1095"/>
      <c r="P1277" s="1050"/>
      <c r="Q1277" s="1050"/>
      <c r="R1277" s="1050"/>
      <c r="S1277" s="1692"/>
      <c r="T1277" s="1693"/>
      <c r="U1277" s="1693"/>
      <c r="V1277" s="1693"/>
      <c r="W1277" s="1694"/>
      <c r="X1277" s="111"/>
    </row>
    <row r="1278" spans="1:24">
      <c r="A1278" s="1683"/>
      <c r="B1278" s="1684"/>
      <c r="C1278" s="1684"/>
      <c r="D1278" s="1684"/>
      <c r="E1278" s="1685"/>
      <c r="F1278" s="1095"/>
      <c r="G1278" s="1050"/>
      <c r="H1278" s="1050"/>
      <c r="I1278" s="1050"/>
      <c r="J1278" s="1683"/>
      <c r="K1278" s="1684"/>
      <c r="L1278" s="1684"/>
      <c r="M1278" s="1684"/>
      <c r="N1278" s="1685"/>
      <c r="O1278" s="1095"/>
      <c r="P1278" s="1050"/>
      <c r="Q1278" s="1050"/>
      <c r="R1278" s="1050"/>
      <c r="S1278" s="1683"/>
      <c r="T1278" s="1684"/>
      <c r="U1278" s="1684"/>
      <c r="V1278" s="1684"/>
      <c r="W1278" s="1685"/>
      <c r="X1278" s="111"/>
    </row>
    <row r="1279" spans="1:24">
      <c r="A1279" s="1683"/>
      <c r="B1279" s="1684"/>
      <c r="C1279" s="1684"/>
      <c r="D1279" s="1684"/>
      <c r="E1279" s="1685"/>
      <c r="F1279" s="1095"/>
      <c r="G1279" s="1050"/>
      <c r="H1279" s="1050"/>
      <c r="I1279" s="1050"/>
      <c r="J1279" s="1683"/>
      <c r="K1279" s="1684"/>
      <c r="L1279" s="1684"/>
      <c r="M1279" s="1684"/>
      <c r="N1279" s="1685"/>
      <c r="O1279" s="1095"/>
      <c r="P1279" s="1050"/>
      <c r="Q1279" s="1050"/>
      <c r="R1279" s="1050"/>
      <c r="S1279" s="1683"/>
      <c r="T1279" s="1684"/>
      <c r="U1279" s="1684"/>
      <c r="V1279" s="1684"/>
      <c r="W1279" s="1685"/>
      <c r="X1279" s="111"/>
    </row>
    <row r="1280" spans="1:24">
      <c r="A1280" s="1686"/>
      <c r="B1280" s="1687"/>
      <c r="C1280" s="1687"/>
      <c r="D1280" s="1687"/>
      <c r="E1280" s="1688"/>
      <c r="F1280" s="1095"/>
      <c r="G1280" s="1050"/>
      <c r="H1280" s="1050"/>
      <c r="I1280" s="1050"/>
      <c r="J1280" s="1686"/>
      <c r="K1280" s="1687"/>
      <c r="L1280" s="1687"/>
      <c r="M1280" s="1687"/>
      <c r="N1280" s="1688"/>
      <c r="O1280" s="1095"/>
      <c r="P1280" s="1050"/>
      <c r="Q1280" s="1050"/>
      <c r="R1280" s="1050"/>
      <c r="S1280" s="1686"/>
      <c r="T1280" s="1687"/>
      <c r="U1280" s="1687"/>
      <c r="V1280" s="1687"/>
      <c r="W1280" s="1688"/>
      <c r="X1280" s="111"/>
    </row>
    <row r="1281" spans="1:27">
      <c r="X1281" s="111"/>
    </row>
    <row r="1282" spans="1:27">
      <c r="A1282" s="1043" t="s">
        <v>8136</v>
      </c>
      <c r="B1282" s="1682">
        <f>'IMPORT Wksht'!$F111</f>
        <v>0</v>
      </c>
      <c r="C1282" s="1682"/>
      <c r="D1282" s="1682"/>
      <c r="E1282" s="1044" t="s">
        <v>8137</v>
      </c>
      <c r="F1282" s="1045"/>
      <c r="G1282" s="1046" t="e">
        <f>C1285*C1287*C1289/1728/B1286</f>
        <v>#DIV/0!</v>
      </c>
      <c r="H1282" s="1047" t="e">
        <f>VLOOKUP(CONCATENATE(B1287,"40H"),frghtnew,8,0)</f>
        <v>#N/A</v>
      </c>
      <c r="I1282" s="1048">
        <f>'IMPORT Wksht'!$AE729</f>
        <v>0</v>
      </c>
      <c r="J1282" s="1043" t="s">
        <v>8136</v>
      </c>
      <c r="K1282" s="1682">
        <f>'IMPORT Wksht'!$F112</f>
        <v>0</v>
      </c>
      <c r="L1282" s="1682"/>
      <c r="M1282" s="1682"/>
      <c r="N1282" s="1044" t="s">
        <v>8137</v>
      </c>
      <c r="O1282" s="1045"/>
      <c r="P1282" s="1046" t="e">
        <f>L1285*L1287*L1289/1728/K1286</f>
        <v>#DIV/0!</v>
      </c>
      <c r="Q1282" s="1047" t="e">
        <f>VLOOKUP(CONCATENATE(K1287,"40H"),frghtnew,8,0)</f>
        <v>#N/A</v>
      </c>
      <c r="R1282" s="1048">
        <f>'IMPORT Wksht'!$AE730</f>
        <v>0</v>
      </c>
      <c r="S1282" s="1043" t="s">
        <v>8136</v>
      </c>
      <c r="T1282" s="1682">
        <f>'IMPORT Wksht'!$F113</f>
        <v>0</v>
      </c>
      <c r="U1282" s="1682"/>
      <c r="V1282" s="1682"/>
      <c r="W1282" s="1044" t="s">
        <v>8137</v>
      </c>
      <c r="X1282" s="1049"/>
      <c r="Y1282" s="1050" t="e">
        <f>U1285*U1287*U1289/1728/T1286</f>
        <v>#DIV/0!</v>
      </c>
      <c r="Z1282" s="1051" t="e">
        <f>VLOOKUP(CONCATENATE(T1287,"40H"),frghtnew,8,0)</f>
        <v>#N/A</v>
      </c>
      <c r="AA1282" s="1052">
        <f>'IMPORT Wksht'!$AE113</f>
        <v>0</v>
      </c>
    </row>
    <row r="1283" spans="1:27">
      <c r="A1283" s="1053" t="s">
        <v>8138</v>
      </c>
      <c r="B1283" s="1054">
        <f>'IMPORT Wksht'!$D$5</f>
        <v>0</v>
      </c>
      <c r="C1283" s="1698">
        <f>'IMPORT Wksht'!$D$6</f>
        <v>0</v>
      </c>
      <c r="D1283" s="1698"/>
      <c r="E1283" s="1055">
        <f>IFERROR(G1282*H1282+E1285*B1288+E1285*I1282+I1283*1/B1286,0)</f>
        <v>0</v>
      </c>
      <c r="F1283" s="1056"/>
      <c r="G1283" s="494" t="s">
        <v>8139</v>
      </c>
      <c r="H1283" s="494" t="s">
        <v>8140</v>
      </c>
      <c r="I1283" s="1057">
        <v>1.05</v>
      </c>
      <c r="J1283" s="1053" t="s">
        <v>8138</v>
      </c>
      <c r="K1283" s="1054">
        <f>'IMPORT Wksht'!$D$5</f>
        <v>0</v>
      </c>
      <c r="L1283" s="1698">
        <f>'IMPORT Wksht'!$D$6</f>
        <v>0</v>
      </c>
      <c r="M1283" s="1698"/>
      <c r="N1283" s="1055">
        <f>IFERROR(P1282*Q1282+N1285*K1288+N1285*R1282+R1283*1/K1286,0)</f>
        <v>0</v>
      </c>
      <c r="O1283" s="1056"/>
      <c r="P1283" s="494" t="s">
        <v>8139</v>
      </c>
      <c r="Q1283" s="494" t="s">
        <v>8140</v>
      </c>
      <c r="R1283" s="1057">
        <v>1.05</v>
      </c>
      <c r="S1283" s="1053" t="s">
        <v>8138</v>
      </c>
      <c r="T1283" s="1054">
        <f>'IMPORT Wksht'!$D$5</f>
        <v>0</v>
      </c>
      <c r="U1283" s="1698">
        <f>'IMPORT Wksht'!$D$6</f>
        <v>0</v>
      </c>
      <c r="V1283" s="1698"/>
      <c r="W1283" s="1055">
        <f>IFERROR(Y1282*Z1282+W1285*T1288+W1285*AA1282+AA1283*1/T1286,0)</f>
        <v>0</v>
      </c>
      <c r="X1283" s="1049"/>
      <c r="Y1283" s="1058" t="s">
        <v>8139</v>
      </c>
      <c r="Z1283" s="1058" t="s">
        <v>8140</v>
      </c>
      <c r="AA1283" s="1059">
        <v>1.05</v>
      </c>
    </row>
    <row r="1284" spans="1:27">
      <c r="A1284" s="1053" t="s">
        <v>8141</v>
      </c>
      <c r="B1284" s="1060">
        <f>'IMPORT Wksht'!$E111</f>
        <v>0</v>
      </c>
      <c r="C1284" s="1061" t="s">
        <v>8142</v>
      </c>
      <c r="D1284" s="1062" t="s">
        <v>8143</v>
      </c>
      <c r="E1284" s="1063">
        <f>'IMPORT Wksht'!$K111</f>
        <v>0</v>
      </c>
      <c r="F1284" s="1056"/>
      <c r="G1284" s="1064" t="s">
        <v>8144</v>
      </c>
      <c r="H1284" s="1064" t="s">
        <v>8145</v>
      </c>
      <c r="I1284" s="447"/>
      <c r="J1284" s="1053" t="s">
        <v>8141</v>
      </c>
      <c r="K1284" s="1060">
        <f>'IMPORT Wksht'!$E112</f>
        <v>0</v>
      </c>
      <c r="L1284" s="1061" t="s">
        <v>8142</v>
      </c>
      <c r="M1284" s="1062" t="s">
        <v>8143</v>
      </c>
      <c r="N1284" s="1063">
        <f>'IMPORT Wksht'!$K112</f>
        <v>0</v>
      </c>
      <c r="O1284" s="1056"/>
      <c r="P1284" s="1064" t="s">
        <v>8144</v>
      </c>
      <c r="Q1284" s="1064" t="s">
        <v>8145</v>
      </c>
      <c r="S1284" s="1053" t="s">
        <v>8141</v>
      </c>
      <c r="T1284" s="1060">
        <f>'IMPORT Wksht'!$E113</f>
        <v>0</v>
      </c>
      <c r="U1284" s="1061" t="s">
        <v>8142</v>
      </c>
      <c r="V1284" s="1062" t="s">
        <v>8143</v>
      </c>
      <c r="W1284" s="1063">
        <f>'IMPORT Wksht'!$K113</f>
        <v>0</v>
      </c>
      <c r="X1284" s="1049"/>
      <c r="Y1284" s="1065" t="s">
        <v>8144</v>
      </c>
      <c r="Z1284" s="1065" t="s">
        <v>8145</v>
      </c>
      <c r="AA1284" s="111"/>
    </row>
    <row r="1285" spans="1:27">
      <c r="A1285" s="1066" t="s">
        <v>8146</v>
      </c>
      <c r="B1285" s="1067">
        <f>'IMPORT Wksht'!$N111</f>
        <v>0</v>
      </c>
      <c r="C1285" s="1068">
        <f>'IMPORT Wksht'!$BA111</f>
        <v>0</v>
      </c>
      <c r="D1285" s="1062" t="s">
        <v>8147</v>
      </c>
      <c r="E1285" s="1069">
        <f>'IMPORT Wksht'!$X111</f>
        <v>0</v>
      </c>
      <c r="F1285" s="1056"/>
      <c r="G1285" s="1070">
        <f>G1286-(E1283*(1-(B1288+I1282)))</f>
        <v>0</v>
      </c>
      <c r="H1285" s="1071">
        <f>E1285</f>
        <v>0</v>
      </c>
      <c r="I1285" s="1072" t="e">
        <f>G1282*H1282+H1285*B1288+H1285*I1282+I1283*1/B1286</f>
        <v>#DIV/0!</v>
      </c>
      <c r="J1285" s="1066" t="s">
        <v>8146</v>
      </c>
      <c r="K1285" s="1067">
        <f>'IMPORT Wksht'!$N112</f>
        <v>0</v>
      </c>
      <c r="L1285" s="1068">
        <f>'IMPORT Wksht'!$BA112</f>
        <v>0</v>
      </c>
      <c r="M1285" s="1062" t="s">
        <v>8147</v>
      </c>
      <c r="N1285" s="1069">
        <f>'IMPORT Wksht'!$X112</f>
        <v>0</v>
      </c>
      <c r="O1285" s="1056"/>
      <c r="P1285" s="1070">
        <f>P1286-(N1283*(1-(K1288+R1282)))</f>
        <v>0</v>
      </c>
      <c r="Q1285" s="1071">
        <f>N1285</f>
        <v>0</v>
      </c>
      <c r="R1285" s="1072" t="e">
        <f>P1282*Q1282+Q1285*K1288+Q1285*R1282+R1283*1/K1286</f>
        <v>#DIV/0!</v>
      </c>
      <c r="S1285" s="1066" t="s">
        <v>8146</v>
      </c>
      <c r="T1285" s="1067">
        <f>'IMPORT Wksht'!$N113</f>
        <v>0</v>
      </c>
      <c r="U1285" s="1068">
        <f>'IMPORT Wksht'!$BA113</f>
        <v>0</v>
      </c>
      <c r="V1285" s="1062" t="s">
        <v>8147</v>
      </c>
      <c r="W1285" s="1069">
        <f>'IMPORT Wksht'!$X113</f>
        <v>0</v>
      </c>
      <c r="X1285" s="1049"/>
      <c r="Y1285" s="1073">
        <f>Y1286-(W1283*(1-(T1288+AA1282)))</f>
        <v>0</v>
      </c>
      <c r="Z1285" s="1074">
        <f>W1285</f>
        <v>0</v>
      </c>
      <c r="AA1285" s="1075" t="e">
        <f>Y1282*Z1282+Z1285*T1288+Z1285*AA1282+AA1283*1/T1286</f>
        <v>#DIV/0!</v>
      </c>
    </row>
    <row r="1286" spans="1:27">
      <c r="A1286" s="1066" t="s">
        <v>8148</v>
      </c>
      <c r="B1286" s="1067">
        <f>'IMPORT Wksht'!$O111</f>
        <v>0</v>
      </c>
      <c r="C1286" s="1061" t="s">
        <v>8149</v>
      </c>
      <c r="D1286" s="1062" t="s">
        <v>8150</v>
      </c>
      <c r="E1286" s="1069">
        <f>'IMPORT Wksht'!$AM$111</f>
        <v>0</v>
      </c>
      <c r="F1286" s="1056"/>
      <c r="G1286" s="1057">
        <f>G1287*(1-G1289)</f>
        <v>0</v>
      </c>
      <c r="H1286" s="1057" t="e">
        <f>H1285+I1285</f>
        <v>#DIV/0!</v>
      </c>
      <c r="I1286" s="1076" t="s">
        <v>8151</v>
      </c>
      <c r="J1286" s="1066" t="s">
        <v>8148</v>
      </c>
      <c r="K1286" s="1067">
        <f>'IMPORT Wksht'!$O112</f>
        <v>0</v>
      </c>
      <c r="L1286" s="1061" t="s">
        <v>8149</v>
      </c>
      <c r="M1286" s="1062" t="s">
        <v>8150</v>
      </c>
      <c r="N1286" s="1069">
        <f>'IMPORT Wksht'!$AM$112</f>
        <v>0</v>
      </c>
      <c r="O1286" s="1056"/>
      <c r="P1286" s="1057">
        <f>P1287*(1-P1289)</f>
        <v>0</v>
      </c>
      <c r="Q1286" s="1057" t="e">
        <f>Q1285+R1285</f>
        <v>#DIV/0!</v>
      </c>
      <c r="R1286" s="1076" t="s">
        <v>8151</v>
      </c>
      <c r="S1286" s="1066" t="s">
        <v>8148</v>
      </c>
      <c r="T1286" s="1067">
        <f>'IMPORT Wksht'!$O113</f>
        <v>0</v>
      </c>
      <c r="U1286" s="1061" t="s">
        <v>8149</v>
      </c>
      <c r="V1286" s="1062" t="s">
        <v>8150</v>
      </c>
      <c r="W1286" s="1069">
        <f>'IMPORT Wksht'!$AM$113</f>
        <v>0</v>
      </c>
      <c r="X1286" s="1049"/>
      <c r="Y1286" s="1059">
        <f>Y1287*(1-Y1289)</f>
        <v>0</v>
      </c>
      <c r="Z1286" s="1059" t="e">
        <f>Z1285+AA1285</f>
        <v>#DIV/0!</v>
      </c>
      <c r="AA1286" s="1077" t="s">
        <v>8151</v>
      </c>
    </row>
    <row r="1287" spans="1:27">
      <c r="A1287" s="1053" t="s">
        <v>8152</v>
      </c>
      <c r="B1287" s="1078">
        <f>'IMPORT Wksht'!$T111</f>
        <v>0</v>
      </c>
      <c r="C1287" s="1068">
        <f>'IMPORT Wksht'!$BB111</f>
        <v>0</v>
      </c>
      <c r="D1287" s="1062" t="s">
        <v>8153</v>
      </c>
      <c r="E1287" s="1069">
        <f>'IMPORT Wksht'!$AO111</f>
        <v>0</v>
      </c>
      <c r="F1287" s="1056"/>
      <c r="G1287" s="1071">
        <f>E1287</f>
        <v>0</v>
      </c>
      <c r="H1287" s="1070" t="e">
        <f>IF(I1287="N",ROUND(H1286/(1-H1289),0)-0.01,ROUNDUP(H1286/(1-H1289),0)-0.01)</f>
        <v>#DIV/0!</v>
      </c>
      <c r="I1287" s="504" t="s">
        <v>1578</v>
      </c>
      <c r="J1287" s="1053" t="s">
        <v>8152</v>
      </c>
      <c r="K1287" s="1078">
        <f>'IMPORT Wksht'!$T112</f>
        <v>0</v>
      </c>
      <c r="L1287" s="1068">
        <f>'IMPORT Wksht'!$BB112</f>
        <v>0</v>
      </c>
      <c r="M1287" s="1062" t="s">
        <v>8153</v>
      </c>
      <c r="N1287" s="1069">
        <f>'IMPORT Wksht'!$AO112</f>
        <v>0</v>
      </c>
      <c r="O1287" s="1056"/>
      <c r="P1287" s="1079">
        <f>N1287</f>
        <v>0</v>
      </c>
      <c r="Q1287" s="1070" t="e">
        <f>IF(R1287="N",ROUND(Q1286/(1-Q1289),0)-0.01,ROUNDUP(Q1286/(1-Q1289),0)-0.01)</f>
        <v>#DIV/0!</v>
      </c>
      <c r="R1287" s="504" t="s">
        <v>1578</v>
      </c>
      <c r="S1287" s="1053" t="s">
        <v>8152</v>
      </c>
      <c r="T1287" s="1078">
        <f>'IMPORT Wksht'!$T113</f>
        <v>0</v>
      </c>
      <c r="U1287" s="1068">
        <f>'IMPORT Wksht'!$BB113</f>
        <v>0</v>
      </c>
      <c r="V1287" s="1062" t="s">
        <v>8153</v>
      </c>
      <c r="W1287" s="1069">
        <f>'IMPORT Wksht'!$AO113</f>
        <v>0</v>
      </c>
      <c r="X1287" s="1049"/>
      <c r="Y1287" s="1080">
        <f>W1287</f>
        <v>0</v>
      </c>
      <c r="Z1287" s="1073" t="e">
        <f>IF(AA1287="N",ROUND(Z1286/(1-Z1289),0)-0.01,ROUNDUP(Z1286/(1-Z1289),0)-0.01)</f>
        <v>#DIV/0!</v>
      </c>
      <c r="AA1287" s="1081" t="s">
        <v>1578</v>
      </c>
    </row>
    <row r="1288" spans="1:27">
      <c r="A1288" s="1066" t="s">
        <v>8154</v>
      </c>
      <c r="B1288" s="1082">
        <f>'IMPORT Wksht'!$AE111</f>
        <v>0</v>
      </c>
      <c r="C1288" s="1061" t="s">
        <v>8155</v>
      </c>
      <c r="D1288" s="1062" t="s">
        <v>8156</v>
      </c>
      <c r="E1288" s="1069">
        <f>'IMPORT Wksht'!$AN111</f>
        <v>0</v>
      </c>
      <c r="F1288" s="1056"/>
      <c r="J1288" s="1066" t="s">
        <v>8154</v>
      </c>
      <c r="K1288" s="1082">
        <f>'IMPORT Wksht'!$AE112</f>
        <v>0</v>
      </c>
      <c r="L1288" s="1061" t="s">
        <v>8155</v>
      </c>
      <c r="M1288" s="1062" t="s">
        <v>8156</v>
      </c>
      <c r="N1288" s="1069">
        <f>'IMPORT Wksht'!$AN112</f>
        <v>0</v>
      </c>
      <c r="O1288" s="1056"/>
      <c r="S1288" s="1066" t="s">
        <v>8154</v>
      </c>
      <c r="T1288" s="1082">
        <f>'IMPORT Wksht'!$AE113</f>
        <v>0</v>
      </c>
      <c r="U1288" s="1061" t="s">
        <v>8155</v>
      </c>
      <c r="V1288" s="1062" t="s">
        <v>8156</v>
      </c>
      <c r="W1288" s="1069">
        <f>'IMPORT Wksht'!$AN113</f>
        <v>0</v>
      </c>
    </row>
    <row r="1289" spans="1:27">
      <c r="A1289" s="1066" t="s">
        <v>8157</v>
      </c>
      <c r="B1289" s="1067">
        <f>'IMPORT Wksht'!$BP111</f>
        <v>0</v>
      </c>
      <c r="C1289" s="1068">
        <f>'IMPORT Wksht'!$BC111</f>
        <v>0</v>
      </c>
      <c r="D1289" s="1062" t="s">
        <v>8158</v>
      </c>
      <c r="E1289" s="1083" t="str">
        <f>IFERROR((E1287-E1286)/E1287,"")</f>
        <v/>
      </c>
      <c r="F1289" s="1056"/>
      <c r="G1289" s="1084">
        <v>0.62</v>
      </c>
      <c r="H1289" s="1084">
        <v>0.62</v>
      </c>
      <c r="I1289" s="447"/>
      <c r="J1289" s="1066" t="s">
        <v>8157</v>
      </c>
      <c r="K1289" s="1067">
        <f>'IMPORT Wksht'!$BP112</f>
        <v>0</v>
      </c>
      <c r="L1289" s="1068">
        <f>'IMPORT Wksht'!$BC112</f>
        <v>0</v>
      </c>
      <c r="M1289" s="1062" t="s">
        <v>8158</v>
      </c>
      <c r="N1289" s="1083" t="str">
        <f>IFERROR((N1287-N1286)/N1287,"")</f>
        <v/>
      </c>
      <c r="O1289" s="1056"/>
      <c r="P1289" s="1084">
        <v>0.62</v>
      </c>
      <c r="Q1289" s="1084">
        <v>0.62</v>
      </c>
      <c r="S1289" s="1066" t="s">
        <v>8157</v>
      </c>
      <c r="T1289" s="1067">
        <f>'IMPORT Wksht'!$BP113</f>
        <v>0</v>
      </c>
      <c r="U1289" s="1068">
        <f>'IMPORT Wksht'!$BC113</f>
        <v>0</v>
      </c>
      <c r="V1289" s="1062" t="s">
        <v>8158</v>
      </c>
      <c r="W1289" s="1083" t="str">
        <f>IFERROR((W1287-W1286)/W1287,"")</f>
        <v/>
      </c>
      <c r="X1289" s="1049"/>
      <c r="Y1289" s="1085">
        <v>0.62</v>
      </c>
      <c r="Z1289" s="1085">
        <v>0.62</v>
      </c>
      <c r="AA1289" s="111"/>
    </row>
    <row r="1290" spans="1:27">
      <c r="A1290" s="1066" t="s">
        <v>8159</v>
      </c>
      <c r="B1290" s="1054">
        <f>'IMPORT Wksht'!$BN111</f>
        <v>0</v>
      </c>
      <c r="C1290" s="1054"/>
      <c r="D1290" s="1062" t="s">
        <v>8160</v>
      </c>
      <c r="E1290" s="1054">
        <f>'IMPORT Wksht'!$BM111</f>
        <v>0</v>
      </c>
      <c r="F1290" s="1056"/>
      <c r="G1290" s="1086"/>
      <c r="H1290" s="537" t="e">
        <f>(H1287-H1286)/H1287</f>
        <v>#DIV/0!</v>
      </c>
      <c r="I1290" s="447"/>
      <c r="J1290" s="1066" t="s">
        <v>8159</v>
      </c>
      <c r="K1290" s="1054">
        <f>'IMPORT Wksht'!$BN112</f>
        <v>0</v>
      </c>
      <c r="L1290" s="1054"/>
      <c r="M1290" s="1062" t="s">
        <v>8160</v>
      </c>
      <c r="N1290" s="1054">
        <f>'IMPORT Wksht'!$BM112</f>
        <v>0</v>
      </c>
      <c r="O1290" s="1056"/>
      <c r="P1290" s="926"/>
      <c r="Q1290" s="537" t="e">
        <f>(Q1287-Q1286)/Q1287</f>
        <v>#DIV/0!</v>
      </c>
      <c r="S1290" s="1066" t="s">
        <v>8159</v>
      </c>
      <c r="T1290" s="1054">
        <f>'IMPORT Wksht'!$BN113</f>
        <v>0</v>
      </c>
      <c r="U1290" s="1054"/>
      <c r="V1290" s="1062" t="s">
        <v>8160</v>
      </c>
      <c r="W1290" s="1054">
        <f>'IMPORT Wksht'!$BM113</f>
        <v>0</v>
      </c>
      <c r="X1290" s="1049"/>
      <c r="Y1290" s="1087"/>
      <c r="Z1290" s="1088" t="e">
        <f>(Z1287-Z1286)/Z1287</f>
        <v>#DIV/0!</v>
      </c>
      <c r="AA1290" s="111"/>
    </row>
    <row r="1291" spans="1:27">
      <c r="A1291" s="1695" t="s">
        <v>8161</v>
      </c>
      <c r="B1291" s="1696"/>
      <c r="C1291" s="1696"/>
      <c r="D1291" s="1696"/>
      <c r="E1291" s="1697"/>
      <c r="F1291" s="1056"/>
      <c r="G1291" s="1050"/>
      <c r="H1291" s="1050"/>
      <c r="I1291" s="1050"/>
      <c r="J1291" s="1695" t="s">
        <v>8161</v>
      </c>
      <c r="K1291" s="1696"/>
      <c r="L1291" s="1696"/>
      <c r="M1291" s="1696"/>
      <c r="N1291" s="1697"/>
      <c r="O1291" s="1056"/>
      <c r="P1291" s="1050"/>
      <c r="Q1291" s="1050"/>
      <c r="R1291" s="1050"/>
      <c r="S1291" s="1695" t="s">
        <v>8161</v>
      </c>
      <c r="T1291" s="1696"/>
      <c r="U1291" s="1696"/>
      <c r="V1291" s="1696"/>
      <c r="W1291" s="1697"/>
      <c r="X1291" s="111"/>
    </row>
    <row r="1292" spans="1:27">
      <c r="A1292" s="1679" t="s">
        <v>8162</v>
      </c>
      <c r="B1292" s="1680"/>
      <c r="C1292" s="1680"/>
      <c r="D1292" s="1680"/>
      <c r="E1292" s="1681"/>
      <c r="F1292" s="1089"/>
      <c r="G1292" s="1090"/>
      <c r="H1292" s="1090"/>
      <c r="I1292" s="1090"/>
      <c r="J1292" s="1679" t="s">
        <v>8162</v>
      </c>
      <c r="K1292" s="1680"/>
      <c r="L1292" s="1680"/>
      <c r="M1292" s="1680"/>
      <c r="N1292" s="1681"/>
      <c r="O1292" s="1089"/>
      <c r="P1292" s="1090"/>
      <c r="Q1292" s="1090"/>
      <c r="R1292" s="1090"/>
      <c r="S1292" s="1679" t="s">
        <v>8162</v>
      </c>
      <c r="T1292" s="1680"/>
      <c r="U1292" s="1680"/>
      <c r="V1292" s="1680"/>
      <c r="W1292" s="1681"/>
      <c r="X1292" s="111"/>
    </row>
    <row r="1293" spans="1:27">
      <c r="A1293" s="1091" t="str">
        <f>CONCATENATE("Line ",'IMPORT Wksht'!$A$111)</f>
        <v>Line 97</v>
      </c>
      <c r="B1293" s="111"/>
      <c r="C1293" s="111"/>
      <c r="D1293" s="111"/>
      <c r="E1293" s="111"/>
      <c r="F1293" s="1092"/>
      <c r="G1293" s="1093"/>
      <c r="H1293" s="1050"/>
      <c r="I1293" s="1050"/>
      <c r="J1293" s="1091" t="str">
        <f>CONCATENATE("Line ",'IMPORT Wksht'!$A$112)</f>
        <v>Line 98</v>
      </c>
      <c r="K1293" s="111"/>
      <c r="L1293" s="111"/>
      <c r="M1293" s="111"/>
      <c r="N1293" s="111"/>
      <c r="O1293" s="1092"/>
      <c r="P1293" s="1093"/>
      <c r="Q1293" s="1050"/>
      <c r="R1293" s="1050"/>
      <c r="S1293" s="1091" t="str">
        <f>CONCATENATE("Line ",'IMPORT Wksht'!$A$113)</f>
        <v>Line 99</v>
      </c>
      <c r="T1293" s="111"/>
      <c r="U1293" s="111"/>
      <c r="V1293" s="111"/>
      <c r="W1293" s="288"/>
      <c r="X1293" s="111"/>
    </row>
    <row r="1294" spans="1:27">
      <c r="A1294" s="1091"/>
      <c r="B1294" s="111"/>
      <c r="C1294" s="111"/>
      <c r="D1294" s="111"/>
      <c r="E1294" s="111"/>
      <c r="F1294" s="1092"/>
      <c r="G1294" s="1093"/>
      <c r="H1294" s="1050"/>
      <c r="I1294" s="1050"/>
      <c r="J1294" s="1091"/>
      <c r="K1294" s="111"/>
      <c r="L1294" s="111"/>
      <c r="M1294" s="111"/>
      <c r="N1294" s="111"/>
      <c r="O1294" s="1092"/>
      <c r="P1294" s="1093"/>
      <c r="Q1294" s="1050"/>
      <c r="R1294" s="1050"/>
      <c r="S1294" s="1091"/>
      <c r="T1294" s="111"/>
      <c r="U1294" s="111"/>
      <c r="V1294" s="111"/>
      <c r="W1294" s="288"/>
      <c r="X1294" s="111"/>
    </row>
    <row r="1295" spans="1:27">
      <c r="A1295" s="1091"/>
      <c r="B1295" s="111"/>
      <c r="C1295" s="111"/>
      <c r="D1295" s="111"/>
      <c r="E1295" s="111"/>
      <c r="F1295" s="1092"/>
      <c r="G1295" s="1093"/>
      <c r="H1295" s="1050"/>
      <c r="I1295" s="1050"/>
      <c r="J1295" s="1091"/>
      <c r="K1295" s="111"/>
      <c r="L1295" s="111"/>
      <c r="M1295" s="111"/>
      <c r="N1295" s="111"/>
      <c r="O1295" s="1092"/>
      <c r="P1295" s="1093"/>
      <c r="Q1295" s="1050"/>
      <c r="R1295" s="1050"/>
      <c r="S1295" s="1091"/>
      <c r="T1295" s="111"/>
      <c r="U1295" s="111"/>
      <c r="V1295" s="111"/>
      <c r="W1295" s="288"/>
      <c r="X1295" s="111"/>
    </row>
    <row r="1296" spans="1:27">
      <c r="A1296" s="1091"/>
      <c r="B1296" s="111"/>
      <c r="C1296" s="111"/>
      <c r="D1296" s="111"/>
      <c r="E1296" s="111"/>
      <c r="F1296" s="1092"/>
      <c r="G1296" s="1093"/>
      <c r="H1296" s="1050"/>
      <c r="I1296" s="1050"/>
      <c r="J1296" s="1091"/>
      <c r="K1296" s="111"/>
      <c r="L1296" s="111"/>
      <c r="M1296" s="111"/>
      <c r="N1296" s="111"/>
      <c r="O1296" s="1092"/>
      <c r="P1296" s="1093"/>
      <c r="Q1296" s="1050"/>
      <c r="R1296" s="1050"/>
      <c r="S1296" s="1091"/>
      <c r="T1296" s="111"/>
      <c r="U1296" s="111"/>
      <c r="V1296" s="111"/>
      <c r="W1296" s="288"/>
      <c r="X1296" s="111"/>
    </row>
    <row r="1297" spans="1:24">
      <c r="A1297" s="1091"/>
      <c r="B1297" s="111"/>
      <c r="C1297" s="111"/>
      <c r="D1297" s="111"/>
      <c r="E1297" s="111"/>
      <c r="F1297" s="1092"/>
      <c r="G1297" s="1093"/>
      <c r="H1297" s="1050"/>
      <c r="I1297" s="1050"/>
      <c r="J1297" s="1091"/>
      <c r="K1297" s="111"/>
      <c r="L1297" s="111"/>
      <c r="M1297" s="111"/>
      <c r="N1297" s="111"/>
      <c r="O1297" s="1092"/>
      <c r="P1297" s="1093"/>
      <c r="Q1297" s="1050"/>
      <c r="R1297" s="1050"/>
      <c r="S1297" s="1091"/>
      <c r="T1297" s="111"/>
      <c r="U1297" s="111"/>
      <c r="V1297" s="111"/>
      <c r="W1297" s="288"/>
      <c r="X1297" s="111"/>
    </row>
    <row r="1298" spans="1:24">
      <c r="A1298" s="1091"/>
      <c r="B1298" s="111"/>
      <c r="C1298" s="111"/>
      <c r="D1298" s="111"/>
      <c r="E1298" s="111"/>
      <c r="F1298" s="1092"/>
      <c r="G1298" s="1093"/>
      <c r="H1298" s="1050"/>
      <c r="I1298" s="1050"/>
      <c r="J1298" s="1091"/>
      <c r="K1298" s="111"/>
      <c r="L1298" s="111"/>
      <c r="M1298" s="111"/>
      <c r="N1298" s="111"/>
      <c r="O1298" s="1092"/>
      <c r="P1298" s="1093"/>
      <c r="Q1298" s="1050"/>
      <c r="R1298" s="1050"/>
      <c r="S1298" s="1091"/>
      <c r="T1298" s="111"/>
      <c r="U1298" s="111"/>
      <c r="V1298" s="111"/>
      <c r="W1298" s="288"/>
      <c r="X1298" s="111"/>
    </row>
    <row r="1299" spans="1:24">
      <c r="A1299" s="1091"/>
      <c r="B1299" s="111"/>
      <c r="C1299" s="111"/>
      <c r="D1299" s="111"/>
      <c r="E1299" s="111"/>
      <c r="F1299" s="1092"/>
      <c r="G1299" s="1093"/>
      <c r="H1299" s="1050"/>
      <c r="I1299" s="1050"/>
      <c r="J1299" s="1091"/>
      <c r="K1299" s="111"/>
      <c r="L1299" s="111"/>
      <c r="M1299" s="111"/>
      <c r="N1299" s="111"/>
      <c r="O1299" s="1092"/>
      <c r="P1299" s="1093"/>
      <c r="Q1299" s="1050"/>
      <c r="R1299" s="1050"/>
      <c r="S1299" s="1091"/>
      <c r="T1299" s="111"/>
      <c r="U1299" s="111"/>
      <c r="V1299" s="111"/>
      <c r="W1299" s="288"/>
      <c r="X1299" s="111"/>
    </row>
    <row r="1300" spans="1:24">
      <c r="A1300" s="1091"/>
      <c r="B1300" s="111"/>
      <c r="C1300" s="111"/>
      <c r="D1300" s="111"/>
      <c r="E1300" s="111"/>
      <c r="F1300" s="1092"/>
      <c r="G1300" s="1093"/>
      <c r="H1300" s="1050"/>
      <c r="I1300" s="1050"/>
      <c r="J1300" s="1091"/>
      <c r="K1300" s="111"/>
      <c r="L1300" s="111"/>
      <c r="M1300" s="111"/>
      <c r="N1300" s="111"/>
      <c r="O1300" s="1092"/>
      <c r="P1300" s="1093"/>
      <c r="Q1300" s="1050"/>
      <c r="R1300" s="1050"/>
      <c r="S1300" s="1091"/>
      <c r="T1300" s="111"/>
      <c r="U1300" s="111"/>
      <c r="V1300" s="111"/>
      <c r="W1300" s="288"/>
      <c r="X1300" s="111"/>
    </row>
    <row r="1301" spans="1:24">
      <c r="A1301" s="1091"/>
      <c r="B1301" s="111"/>
      <c r="C1301" s="111"/>
      <c r="D1301" s="111"/>
      <c r="E1301" s="111"/>
      <c r="F1301" s="1092"/>
      <c r="G1301" s="1093"/>
      <c r="H1301" s="1050"/>
      <c r="I1301" s="1050"/>
      <c r="J1301" s="1091"/>
      <c r="K1301" s="111"/>
      <c r="L1301" s="111"/>
      <c r="M1301" s="111"/>
      <c r="N1301" s="111"/>
      <c r="O1301" s="1092"/>
      <c r="P1301" s="1093"/>
      <c r="Q1301" s="1050"/>
      <c r="R1301" s="1050"/>
      <c r="S1301" s="1091"/>
      <c r="T1301" s="111"/>
      <c r="U1301" s="111"/>
      <c r="V1301" s="111"/>
      <c r="W1301" s="288"/>
      <c r="X1301" s="111"/>
    </row>
    <row r="1302" spans="1:24">
      <c r="A1302" s="1091"/>
      <c r="B1302" s="111"/>
      <c r="C1302" s="111"/>
      <c r="D1302" s="111"/>
      <c r="E1302" s="111"/>
      <c r="F1302" s="1092"/>
      <c r="G1302" s="1093"/>
      <c r="H1302" s="1050"/>
      <c r="I1302" s="1050"/>
      <c r="J1302" s="1091"/>
      <c r="K1302" s="111"/>
      <c r="L1302" s="111"/>
      <c r="M1302" s="111"/>
      <c r="N1302" s="111"/>
      <c r="O1302" s="1092"/>
      <c r="P1302" s="1093"/>
      <c r="Q1302" s="1050"/>
      <c r="R1302" s="1050"/>
      <c r="S1302" s="1091"/>
      <c r="T1302" s="111"/>
      <c r="U1302" s="111"/>
      <c r="V1302" s="111"/>
      <c r="W1302" s="288"/>
      <c r="X1302" s="111"/>
    </row>
    <row r="1303" spans="1:24">
      <c r="A1303" s="1091"/>
      <c r="B1303" s="111"/>
      <c r="C1303" s="111"/>
      <c r="D1303" s="111"/>
      <c r="E1303" s="111"/>
      <c r="F1303" s="1092"/>
      <c r="G1303" s="1093"/>
      <c r="H1303" s="1050"/>
      <c r="I1303" s="1050"/>
      <c r="J1303" s="1091"/>
      <c r="K1303" s="111"/>
      <c r="L1303" s="111"/>
      <c r="M1303" s="111"/>
      <c r="N1303" s="111"/>
      <c r="O1303" s="1092"/>
      <c r="P1303" s="1093"/>
      <c r="Q1303" s="1050"/>
      <c r="R1303" s="1050"/>
      <c r="S1303" s="1091"/>
      <c r="T1303" s="111"/>
      <c r="U1303" s="111"/>
      <c r="V1303" s="111"/>
      <c r="W1303" s="288"/>
      <c r="X1303" s="111"/>
    </row>
    <row r="1304" spans="1:24">
      <c r="A1304" s="1091"/>
      <c r="B1304" s="111"/>
      <c r="C1304" s="111"/>
      <c r="D1304" s="111"/>
      <c r="E1304" s="111"/>
      <c r="F1304" s="1092"/>
      <c r="G1304" s="1093"/>
      <c r="H1304" s="1050"/>
      <c r="I1304" s="1050"/>
      <c r="J1304" s="1091"/>
      <c r="K1304" s="111"/>
      <c r="L1304" s="111"/>
      <c r="M1304" s="111"/>
      <c r="N1304" s="111"/>
      <c r="O1304" s="1092"/>
      <c r="P1304" s="1093"/>
      <c r="Q1304" s="1050"/>
      <c r="R1304" s="1050"/>
      <c r="S1304" s="1091"/>
      <c r="T1304" s="111"/>
      <c r="U1304" s="111"/>
      <c r="V1304" s="111"/>
      <c r="W1304" s="288"/>
      <c r="X1304" s="111"/>
    </row>
    <row r="1305" spans="1:24">
      <c r="A1305" s="1091"/>
      <c r="B1305" s="111"/>
      <c r="C1305" s="111"/>
      <c r="D1305" s="111"/>
      <c r="E1305" s="111"/>
      <c r="F1305" s="1092"/>
      <c r="G1305" s="1093"/>
      <c r="H1305" s="1050"/>
      <c r="I1305" s="1050"/>
      <c r="J1305" s="1091"/>
      <c r="K1305" s="111"/>
      <c r="L1305" s="111"/>
      <c r="M1305" s="111"/>
      <c r="N1305" s="111"/>
      <c r="O1305" s="1092"/>
      <c r="P1305" s="1093"/>
      <c r="Q1305" s="1050"/>
      <c r="R1305" s="1050"/>
      <c r="S1305" s="1091"/>
      <c r="T1305" s="111"/>
      <c r="U1305" s="111"/>
      <c r="V1305" s="111"/>
      <c r="W1305" s="288"/>
      <c r="X1305" s="111"/>
    </row>
    <row r="1306" spans="1:24">
      <c r="A1306" s="1091"/>
      <c r="B1306" s="111"/>
      <c r="C1306" s="111"/>
      <c r="D1306" s="111"/>
      <c r="E1306" s="111"/>
      <c r="F1306" s="1092"/>
      <c r="G1306" s="1093"/>
      <c r="H1306" s="1050"/>
      <c r="I1306" s="1050"/>
      <c r="J1306" s="1091"/>
      <c r="K1306" s="111"/>
      <c r="L1306" s="111"/>
      <c r="M1306" s="111"/>
      <c r="N1306" s="111"/>
      <c r="O1306" s="1092"/>
      <c r="P1306" s="1093"/>
      <c r="Q1306" s="1050"/>
      <c r="R1306" s="1050"/>
      <c r="S1306" s="1091"/>
      <c r="T1306" s="111"/>
      <c r="U1306" s="111"/>
      <c r="V1306" s="111"/>
      <c r="W1306" s="288"/>
      <c r="X1306" s="111"/>
    </row>
    <row r="1307" spans="1:24">
      <c r="A1307" s="1091"/>
      <c r="B1307" s="111"/>
      <c r="C1307" s="111"/>
      <c r="D1307" s="111"/>
      <c r="E1307" s="111"/>
      <c r="F1307" s="1092"/>
      <c r="G1307" s="1093"/>
      <c r="H1307" s="1050"/>
      <c r="I1307" s="1050"/>
      <c r="J1307" s="1091"/>
      <c r="K1307" s="111"/>
      <c r="L1307" s="111"/>
      <c r="M1307" s="111"/>
      <c r="N1307" s="111"/>
      <c r="O1307" s="1092"/>
      <c r="P1307" s="1093"/>
      <c r="Q1307" s="1050"/>
      <c r="R1307" s="1050"/>
      <c r="S1307" s="1091"/>
      <c r="T1307" s="111"/>
      <c r="U1307" s="111"/>
      <c r="V1307" s="111"/>
      <c r="W1307" s="288"/>
      <c r="X1307" s="111"/>
    </row>
    <row r="1308" spans="1:24">
      <c r="A1308" s="1091"/>
      <c r="B1308" s="111"/>
      <c r="C1308" s="111"/>
      <c r="D1308" s="111"/>
      <c r="E1308" s="111"/>
      <c r="F1308" s="1092"/>
      <c r="G1308" s="1093"/>
      <c r="H1308" s="1050"/>
      <c r="I1308" s="1050"/>
      <c r="J1308" s="1091"/>
      <c r="K1308" s="111"/>
      <c r="L1308" s="111"/>
      <c r="M1308" s="111"/>
      <c r="N1308" s="111"/>
      <c r="O1308" s="1092"/>
      <c r="P1308" s="1093"/>
      <c r="Q1308" s="1050"/>
      <c r="R1308" s="1050"/>
      <c r="S1308" s="1091"/>
      <c r="T1308" s="111"/>
      <c r="U1308" s="111"/>
      <c r="V1308" s="111"/>
      <c r="W1308" s="288"/>
      <c r="X1308" s="111"/>
    </row>
    <row r="1309" spans="1:24">
      <c r="A1309" s="1091"/>
      <c r="B1309" s="111"/>
      <c r="C1309" s="111"/>
      <c r="D1309" s="111"/>
      <c r="E1309" s="111"/>
      <c r="F1309" s="1092"/>
      <c r="G1309" s="1093"/>
      <c r="H1309" s="1050"/>
      <c r="I1309" s="1050"/>
      <c r="J1309" s="1091"/>
      <c r="K1309" s="111"/>
      <c r="L1309" s="111"/>
      <c r="M1309" s="111"/>
      <c r="N1309" s="111"/>
      <c r="O1309" s="1092"/>
      <c r="P1309" s="1093"/>
      <c r="Q1309" s="1050"/>
      <c r="R1309" s="1050"/>
      <c r="S1309" s="1091"/>
      <c r="T1309" s="111"/>
      <c r="U1309" s="111"/>
      <c r="V1309" s="111"/>
      <c r="W1309" s="288"/>
      <c r="X1309" s="111"/>
    </row>
    <row r="1310" spans="1:24">
      <c r="A1310" s="1091"/>
      <c r="B1310" s="111"/>
      <c r="C1310" s="111"/>
      <c r="D1310" s="111"/>
      <c r="E1310" s="111"/>
      <c r="F1310" s="1092"/>
      <c r="G1310" s="1093"/>
      <c r="H1310" s="1050"/>
      <c r="I1310" s="1050"/>
      <c r="J1310" s="1091"/>
      <c r="K1310" s="111"/>
      <c r="L1310" s="111"/>
      <c r="M1310" s="111"/>
      <c r="N1310" s="111"/>
      <c r="O1310" s="1092"/>
      <c r="P1310" s="1093"/>
      <c r="Q1310" s="1050"/>
      <c r="R1310" s="1050"/>
      <c r="S1310" s="1091"/>
      <c r="T1310" s="111"/>
      <c r="U1310" s="111"/>
      <c r="V1310" s="111"/>
      <c r="W1310" s="288"/>
      <c r="X1310" s="111"/>
    </row>
    <row r="1311" spans="1:24">
      <c r="A1311" s="1091"/>
      <c r="B1311" s="111"/>
      <c r="C1311" s="111"/>
      <c r="D1311" s="111"/>
      <c r="E1311" s="111"/>
      <c r="F1311" s="1092"/>
      <c r="G1311" s="1093"/>
      <c r="H1311" s="1050"/>
      <c r="I1311" s="1050"/>
      <c r="J1311" s="1091"/>
      <c r="K1311" s="111"/>
      <c r="L1311" s="111"/>
      <c r="M1311" s="111"/>
      <c r="N1311" s="111"/>
      <c r="O1311" s="1092"/>
      <c r="P1311" s="1093"/>
      <c r="Q1311" s="1050"/>
      <c r="R1311" s="1050"/>
      <c r="S1311" s="1091"/>
      <c r="T1311" s="111"/>
      <c r="U1311" s="111"/>
      <c r="V1311" s="111"/>
      <c r="W1311" s="288"/>
      <c r="X1311" s="111"/>
    </row>
    <row r="1312" spans="1:24">
      <c r="A1312" s="1091"/>
      <c r="B1312" s="111"/>
      <c r="C1312" s="111"/>
      <c r="D1312" s="111"/>
      <c r="E1312" s="111"/>
      <c r="F1312" s="1092"/>
      <c r="G1312" s="1093"/>
      <c r="H1312" s="1050"/>
      <c r="I1312" s="1050"/>
      <c r="J1312" s="1091"/>
      <c r="K1312" s="111"/>
      <c r="L1312" s="111"/>
      <c r="M1312" s="111"/>
      <c r="N1312" s="111"/>
      <c r="O1312" s="1092"/>
      <c r="P1312" s="1093"/>
      <c r="Q1312" s="1050"/>
      <c r="R1312" s="1050"/>
      <c r="S1312" s="1091"/>
      <c r="T1312" s="111"/>
      <c r="U1312" s="111"/>
      <c r="V1312" s="111"/>
      <c r="W1312" s="288"/>
      <c r="X1312" s="111"/>
    </row>
    <row r="1313" spans="1:27">
      <c r="A1313" s="1091"/>
      <c r="B1313" s="111"/>
      <c r="C1313" s="111"/>
      <c r="D1313" s="111"/>
      <c r="E1313" s="111"/>
      <c r="F1313" s="1092"/>
      <c r="G1313" s="1093"/>
      <c r="H1313" s="1050"/>
      <c r="I1313" s="1050"/>
      <c r="J1313" s="1091"/>
      <c r="K1313" s="111"/>
      <c r="L1313" s="111"/>
      <c r="M1313" s="111"/>
      <c r="N1313" s="111"/>
      <c r="O1313" s="1092"/>
      <c r="P1313" s="1093"/>
      <c r="Q1313" s="1050"/>
      <c r="R1313" s="1050"/>
      <c r="S1313" s="1091"/>
      <c r="T1313" s="111"/>
      <c r="U1313" s="111"/>
      <c r="V1313" s="111"/>
      <c r="W1313" s="288"/>
      <c r="X1313" s="111"/>
    </row>
    <row r="1314" spans="1:27">
      <c r="A1314" s="1091"/>
      <c r="B1314" s="111"/>
      <c r="C1314" s="111"/>
      <c r="D1314" s="111"/>
      <c r="E1314" s="111"/>
      <c r="F1314" s="1094"/>
      <c r="G1314" s="1093"/>
      <c r="H1314" s="1050"/>
      <c r="I1314" s="1050"/>
      <c r="J1314" s="1091"/>
      <c r="K1314" s="111"/>
      <c r="L1314" s="111"/>
      <c r="M1314" s="111"/>
      <c r="N1314" s="111"/>
      <c r="O1314" s="1094"/>
      <c r="P1314" s="1093"/>
      <c r="Q1314" s="1050"/>
      <c r="R1314" s="1050"/>
      <c r="S1314" s="1091"/>
      <c r="T1314" s="111"/>
      <c r="U1314" s="111"/>
      <c r="V1314" s="111"/>
      <c r="W1314" s="288"/>
      <c r="X1314" s="111"/>
    </row>
    <row r="1315" spans="1:27">
      <c r="A1315" s="1091"/>
      <c r="B1315" s="111"/>
      <c r="C1315" s="111"/>
      <c r="D1315" s="111"/>
      <c r="E1315" s="111"/>
      <c r="F1315" s="1095"/>
      <c r="G1315" s="1050"/>
      <c r="H1315" s="1050"/>
      <c r="I1315" s="1050"/>
      <c r="J1315" s="1091"/>
      <c r="K1315" s="111"/>
      <c r="L1315" s="111"/>
      <c r="M1315" s="111"/>
      <c r="N1315" s="111"/>
      <c r="O1315" s="1095"/>
      <c r="P1315" s="1050"/>
      <c r="Q1315" s="1050"/>
      <c r="R1315" s="1050"/>
      <c r="S1315" s="1091"/>
      <c r="T1315" s="111"/>
      <c r="U1315" s="111"/>
      <c r="V1315" s="111"/>
      <c r="W1315" s="288"/>
      <c r="X1315" s="111"/>
    </row>
    <row r="1316" spans="1:27">
      <c r="A1316" s="1689" t="s">
        <v>8163</v>
      </c>
      <c r="B1316" s="1690"/>
      <c r="C1316" s="1690"/>
      <c r="D1316" s="1690"/>
      <c r="E1316" s="1691"/>
      <c r="F1316" s="1095"/>
      <c r="G1316" s="1050"/>
      <c r="H1316" s="1050"/>
      <c r="I1316" s="1050"/>
      <c r="J1316" s="1689" t="s">
        <v>8163</v>
      </c>
      <c r="K1316" s="1690"/>
      <c r="L1316" s="1690"/>
      <c r="M1316" s="1690"/>
      <c r="N1316" s="1691"/>
      <c r="O1316" s="1095"/>
      <c r="P1316" s="1050"/>
      <c r="Q1316" s="1050"/>
      <c r="R1316" s="1050"/>
      <c r="S1316" s="1689" t="s">
        <v>8163</v>
      </c>
      <c r="T1316" s="1690"/>
      <c r="U1316" s="1690"/>
      <c r="V1316" s="1690"/>
      <c r="W1316" s="1691"/>
      <c r="X1316" s="111"/>
    </row>
    <row r="1317" spans="1:27">
      <c r="A1317" s="1692"/>
      <c r="B1317" s="1693"/>
      <c r="C1317" s="1693"/>
      <c r="D1317" s="1693"/>
      <c r="E1317" s="1694"/>
      <c r="F1317" s="1095"/>
      <c r="G1317" s="1050"/>
      <c r="H1317" s="1050"/>
      <c r="I1317" s="1050"/>
      <c r="J1317" s="1692"/>
      <c r="K1317" s="1693"/>
      <c r="L1317" s="1693"/>
      <c r="M1317" s="1693"/>
      <c r="N1317" s="1694"/>
      <c r="O1317" s="1095"/>
      <c r="P1317" s="1050"/>
      <c r="Q1317" s="1050"/>
      <c r="R1317" s="1050"/>
      <c r="S1317" s="1692"/>
      <c r="T1317" s="1693"/>
      <c r="U1317" s="1693"/>
      <c r="V1317" s="1693"/>
      <c r="W1317" s="1694"/>
      <c r="X1317" s="111"/>
    </row>
    <row r="1318" spans="1:27">
      <c r="A1318" s="1683"/>
      <c r="B1318" s="1684"/>
      <c r="C1318" s="1684"/>
      <c r="D1318" s="1684"/>
      <c r="E1318" s="1685"/>
      <c r="F1318" s="1095"/>
      <c r="G1318" s="1050"/>
      <c r="H1318" s="1050"/>
      <c r="I1318" s="1050"/>
      <c r="J1318" s="1683"/>
      <c r="K1318" s="1684"/>
      <c r="L1318" s="1684"/>
      <c r="M1318" s="1684"/>
      <c r="N1318" s="1685"/>
      <c r="O1318" s="1095"/>
      <c r="P1318" s="1050"/>
      <c r="Q1318" s="1050"/>
      <c r="R1318" s="1050"/>
      <c r="S1318" s="1683"/>
      <c r="T1318" s="1684"/>
      <c r="U1318" s="1684"/>
      <c r="V1318" s="1684"/>
      <c r="W1318" s="1685"/>
      <c r="X1318" s="111"/>
    </row>
    <row r="1319" spans="1:27">
      <c r="A1319" s="1683"/>
      <c r="B1319" s="1684"/>
      <c r="C1319" s="1684"/>
      <c r="D1319" s="1684"/>
      <c r="E1319" s="1685"/>
      <c r="F1319" s="1095"/>
      <c r="G1319" s="1050"/>
      <c r="H1319" s="1050"/>
      <c r="I1319" s="1050"/>
      <c r="J1319" s="1683"/>
      <c r="K1319" s="1684"/>
      <c r="L1319" s="1684"/>
      <c r="M1319" s="1684"/>
      <c r="N1319" s="1685"/>
      <c r="O1319" s="1095"/>
      <c r="P1319" s="1050"/>
      <c r="Q1319" s="1050"/>
      <c r="R1319" s="1050"/>
      <c r="S1319" s="1683"/>
      <c r="T1319" s="1684"/>
      <c r="U1319" s="1684"/>
      <c r="V1319" s="1684"/>
      <c r="W1319" s="1685"/>
      <c r="X1319" s="111"/>
    </row>
    <row r="1320" spans="1:27">
      <c r="A1320" s="1686"/>
      <c r="B1320" s="1687"/>
      <c r="C1320" s="1687"/>
      <c r="D1320" s="1687"/>
      <c r="E1320" s="1688"/>
      <c r="F1320" s="1095"/>
      <c r="G1320" s="1050"/>
      <c r="H1320" s="1050"/>
      <c r="I1320" s="1050"/>
      <c r="J1320" s="1686"/>
      <c r="K1320" s="1687"/>
      <c r="L1320" s="1687"/>
      <c r="M1320" s="1687"/>
      <c r="N1320" s="1688"/>
      <c r="O1320" s="1095"/>
      <c r="P1320" s="1050"/>
      <c r="Q1320" s="1050"/>
      <c r="R1320" s="1050"/>
      <c r="S1320" s="1686"/>
      <c r="T1320" s="1687"/>
      <c r="U1320" s="1687"/>
      <c r="V1320" s="1687"/>
      <c r="W1320" s="1688"/>
      <c r="X1320" s="111"/>
    </row>
    <row r="1321" spans="1:27">
      <c r="X1321" s="111"/>
    </row>
    <row r="1322" spans="1:27">
      <c r="A1322" s="1043" t="s">
        <v>8136</v>
      </c>
      <c r="B1322" s="1682">
        <f>'IMPORT Wksht'!$F114</f>
        <v>0</v>
      </c>
      <c r="C1322" s="1682"/>
      <c r="D1322" s="1682"/>
      <c r="E1322" s="1044" t="s">
        <v>8137</v>
      </c>
      <c r="F1322" s="1045"/>
      <c r="G1322" s="1046" t="e">
        <f>C1325*C1327*C1329/1728/B1326</f>
        <v>#DIV/0!</v>
      </c>
      <c r="H1322" s="1047" t="e">
        <f>VLOOKUP(CONCATENATE(B1327,"40H"),frghtnew,8,0)</f>
        <v>#N/A</v>
      </c>
      <c r="I1322" s="1048">
        <f>'IMPORT Wksht'!$AE769</f>
        <v>0</v>
      </c>
      <c r="J1322" s="1043" t="s">
        <v>8136</v>
      </c>
      <c r="K1322" s="1682">
        <f>'IMPORT Wksht'!$F115</f>
        <v>0</v>
      </c>
      <c r="L1322" s="1682"/>
      <c r="M1322" s="1682"/>
      <c r="N1322" s="1044" t="s">
        <v>8137</v>
      </c>
      <c r="O1322" s="1045"/>
      <c r="P1322" s="1046" t="e">
        <f>L1325*L1327*L1329/1728/K1326</f>
        <v>#DIV/0!</v>
      </c>
      <c r="Q1322" s="1047" t="e">
        <f>VLOOKUP(CONCATENATE(K1327,"40H"),frghtnew,8,0)</f>
        <v>#N/A</v>
      </c>
      <c r="R1322" s="1048">
        <f>'IMPORT Wksht'!$AE770</f>
        <v>0</v>
      </c>
      <c r="S1322" s="1043" t="s">
        <v>8136</v>
      </c>
      <c r="T1322" s="1682">
        <f>'IMPORT Wksht'!$F116</f>
        <v>0</v>
      </c>
      <c r="U1322" s="1682"/>
      <c r="V1322" s="1682"/>
      <c r="W1322" s="1044" t="s">
        <v>8137</v>
      </c>
      <c r="X1322" s="1049"/>
      <c r="Y1322" s="1050" t="e">
        <f>U1325*U1327*U1329/1728/T1326</f>
        <v>#DIV/0!</v>
      </c>
      <c r="Z1322" s="1051" t="e">
        <f>VLOOKUP(CONCATENATE(T1327,"40H"),frghtnew,8,0)</f>
        <v>#N/A</v>
      </c>
      <c r="AA1322" s="1052">
        <f>'IMPORT Wksht'!$AE116</f>
        <v>0</v>
      </c>
    </row>
    <row r="1323" spans="1:27">
      <c r="A1323" s="1053" t="s">
        <v>8138</v>
      </c>
      <c r="B1323" s="1054">
        <f>'IMPORT Wksht'!$D$5</f>
        <v>0</v>
      </c>
      <c r="C1323" s="1698">
        <f>'IMPORT Wksht'!$D$6</f>
        <v>0</v>
      </c>
      <c r="D1323" s="1698"/>
      <c r="E1323" s="1055">
        <f>IFERROR(G1322*H1322+E1325*B1328+E1325*I1322+I1323*1/B1326,0)</f>
        <v>0</v>
      </c>
      <c r="F1323" s="1056"/>
      <c r="G1323" s="494" t="s">
        <v>8139</v>
      </c>
      <c r="H1323" s="494" t="s">
        <v>8140</v>
      </c>
      <c r="I1323" s="1057">
        <v>1.05</v>
      </c>
      <c r="J1323" s="1053" t="s">
        <v>8138</v>
      </c>
      <c r="K1323" s="1054">
        <f>'IMPORT Wksht'!$D$5</f>
        <v>0</v>
      </c>
      <c r="L1323" s="1698">
        <f>'IMPORT Wksht'!$D$6</f>
        <v>0</v>
      </c>
      <c r="M1323" s="1698"/>
      <c r="N1323" s="1055">
        <f>IFERROR(P1322*Q1322+N1325*K1328+N1325*R1322+R1323*1/K1326,0)</f>
        <v>0</v>
      </c>
      <c r="O1323" s="1056"/>
      <c r="P1323" s="494" t="s">
        <v>8139</v>
      </c>
      <c r="Q1323" s="494" t="s">
        <v>8140</v>
      </c>
      <c r="R1323" s="1057">
        <v>1.05</v>
      </c>
      <c r="S1323" s="1053" t="s">
        <v>8138</v>
      </c>
      <c r="T1323" s="1054">
        <f>'IMPORT Wksht'!$D$5</f>
        <v>0</v>
      </c>
      <c r="U1323" s="1698">
        <f>'IMPORT Wksht'!$D$6</f>
        <v>0</v>
      </c>
      <c r="V1323" s="1698"/>
      <c r="W1323" s="1055">
        <f>IFERROR(Y1322*Z1322+W1325*T1328+W1325*AA1322+AA1323*1/T1326,0)</f>
        <v>0</v>
      </c>
      <c r="X1323" s="1049"/>
      <c r="Y1323" s="1058" t="s">
        <v>8139</v>
      </c>
      <c r="Z1323" s="1058" t="s">
        <v>8140</v>
      </c>
      <c r="AA1323" s="1059">
        <v>1.05</v>
      </c>
    </row>
    <row r="1324" spans="1:27">
      <c r="A1324" s="1053" t="s">
        <v>8141</v>
      </c>
      <c r="B1324" s="1060">
        <f>'IMPORT Wksht'!$E114</f>
        <v>0</v>
      </c>
      <c r="C1324" s="1061" t="s">
        <v>8142</v>
      </c>
      <c r="D1324" s="1062" t="s">
        <v>8143</v>
      </c>
      <c r="E1324" s="1063">
        <f>'IMPORT Wksht'!$K114</f>
        <v>0</v>
      </c>
      <c r="F1324" s="1056"/>
      <c r="G1324" s="1064" t="s">
        <v>8144</v>
      </c>
      <c r="H1324" s="1064" t="s">
        <v>8145</v>
      </c>
      <c r="I1324" s="447"/>
      <c r="J1324" s="1053" t="s">
        <v>8141</v>
      </c>
      <c r="K1324" s="1060">
        <f>'IMPORT Wksht'!$E115</f>
        <v>0</v>
      </c>
      <c r="L1324" s="1061" t="s">
        <v>8142</v>
      </c>
      <c r="M1324" s="1062" t="s">
        <v>8143</v>
      </c>
      <c r="N1324" s="1063">
        <f>'IMPORT Wksht'!$K115</f>
        <v>0</v>
      </c>
      <c r="O1324" s="1056"/>
      <c r="P1324" s="1064" t="s">
        <v>8144</v>
      </c>
      <c r="Q1324" s="1064" t="s">
        <v>8145</v>
      </c>
      <c r="S1324" s="1053" t="s">
        <v>8141</v>
      </c>
      <c r="T1324" s="1060">
        <f>'IMPORT Wksht'!$E116</f>
        <v>0</v>
      </c>
      <c r="U1324" s="1061" t="s">
        <v>8142</v>
      </c>
      <c r="V1324" s="1062" t="s">
        <v>8143</v>
      </c>
      <c r="W1324" s="1063">
        <f>'IMPORT Wksht'!$K116</f>
        <v>0</v>
      </c>
      <c r="X1324" s="1049"/>
      <c r="Y1324" s="1065" t="s">
        <v>8144</v>
      </c>
      <c r="Z1324" s="1065" t="s">
        <v>8145</v>
      </c>
      <c r="AA1324" s="111"/>
    </row>
    <row r="1325" spans="1:27">
      <c r="A1325" s="1066" t="s">
        <v>8146</v>
      </c>
      <c r="B1325" s="1067">
        <f>'IMPORT Wksht'!$N114</f>
        <v>0</v>
      </c>
      <c r="C1325" s="1068">
        <f>'IMPORT Wksht'!$BA114</f>
        <v>0</v>
      </c>
      <c r="D1325" s="1062" t="s">
        <v>8147</v>
      </c>
      <c r="E1325" s="1069">
        <f>'IMPORT Wksht'!$X114</f>
        <v>0</v>
      </c>
      <c r="F1325" s="1056"/>
      <c r="G1325" s="1070">
        <f>G1326-(E1323*(1-(B1328+I1322)))</f>
        <v>0</v>
      </c>
      <c r="H1325" s="1071">
        <f>E1325</f>
        <v>0</v>
      </c>
      <c r="I1325" s="1072" t="e">
        <f>G1322*H1322+H1325*B1328+H1325*I1322+I1323*1/B1326</f>
        <v>#DIV/0!</v>
      </c>
      <c r="J1325" s="1066" t="s">
        <v>8146</v>
      </c>
      <c r="K1325" s="1067">
        <f>'IMPORT Wksht'!$N115</f>
        <v>0</v>
      </c>
      <c r="L1325" s="1068">
        <f>'IMPORT Wksht'!$BA115</f>
        <v>0</v>
      </c>
      <c r="M1325" s="1062" t="s">
        <v>8147</v>
      </c>
      <c r="N1325" s="1069">
        <f>'IMPORT Wksht'!$X115</f>
        <v>0</v>
      </c>
      <c r="O1325" s="1056"/>
      <c r="P1325" s="1070">
        <f>P1326-(N1323*(1-(K1328+R1322)))</f>
        <v>0</v>
      </c>
      <c r="Q1325" s="1071">
        <f>N1325</f>
        <v>0</v>
      </c>
      <c r="R1325" s="1072" t="e">
        <f>P1322*Q1322+Q1325*K1328+Q1325*R1322+R1323*1/K1326</f>
        <v>#DIV/0!</v>
      </c>
      <c r="S1325" s="1066" t="s">
        <v>8146</v>
      </c>
      <c r="T1325" s="1067">
        <f>'IMPORT Wksht'!$N116</f>
        <v>0</v>
      </c>
      <c r="U1325" s="1068">
        <f>'IMPORT Wksht'!$BA116</f>
        <v>0</v>
      </c>
      <c r="V1325" s="1062" t="s">
        <v>8147</v>
      </c>
      <c r="W1325" s="1069">
        <f>'IMPORT Wksht'!$X116</f>
        <v>0</v>
      </c>
      <c r="X1325" s="1049"/>
      <c r="Y1325" s="1073">
        <f>Y1326-(W1323*(1-(T1328+AA1322)))</f>
        <v>0</v>
      </c>
      <c r="Z1325" s="1074">
        <f>W1325</f>
        <v>0</v>
      </c>
      <c r="AA1325" s="1075" t="e">
        <f>Y1322*Z1322+Z1325*T1328+Z1325*AA1322+AA1323*1/T1326</f>
        <v>#DIV/0!</v>
      </c>
    </row>
    <row r="1326" spans="1:27">
      <c r="A1326" s="1066" t="s">
        <v>8148</v>
      </c>
      <c r="B1326" s="1067">
        <f>'IMPORT Wksht'!$O114</f>
        <v>0</v>
      </c>
      <c r="C1326" s="1061" t="s">
        <v>8149</v>
      </c>
      <c r="D1326" s="1062" t="s">
        <v>8150</v>
      </c>
      <c r="E1326" s="1069">
        <f>'IMPORT Wksht'!$AM$114</f>
        <v>0</v>
      </c>
      <c r="F1326" s="1056"/>
      <c r="G1326" s="1057">
        <f>G1327*(1-G1329)</f>
        <v>0</v>
      </c>
      <c r="H1326" s="1057" t="e">
        <f>H1325+I1325</f>
        <v>#DIV/0!</v>
      </c>
      <c r="I1326" s="1076" t="s">
        <v>8151</v>
      </c>
      <c r="J1326" s="1066" t="s">
        <v>8148</v>
      </c>
      <c r="K1326" s="1067">
        <f>'IMPORT Wksht'!$O115</f>
        <v>0</v>
      </c>
      <c r="L1326" s="1061" t="s">
        <v>8149</v>
      </c>
      <c r="M1326" s="1062" t="s">
        <v>8150</v>
      </c>
      <c r="N1326" s="1069">
        <f>'IMPORT Wksht'!$AM$115</f>
        <v>0</v>
      </c>
      <c r="O1326" s="1056"/>
      <c r="P1326" s="1057">
        <f>P1327*(1-P1329)</f>
        <v>0</v>
      </c>
      <c r="Q1326" s="1057" t="e">
        <f>Q1325+R1325</f>
        <v>#DIV/0!</v>
      </c>
      <c r="R1326" s="1076" t="s">
        <v>8151</v>
      </c>
      <c r="S1326" s="1066" t="s">
        <v>8148</v>
      </c>
      <c r="T1326" s="1067">
        <f>'IMPORT Wksht'!$O116</f>
        <v>0</v>
      </c>
      <c r="U1326" s="1061" t="s">
        <v>8149</v>
      </c>
      <c r="V1326" s="1062" t="s">
        <v>8150</v>
      </c>
      <c r="W1326" s="1069">
        <f>'IMPORT Wksht'!$AM$116</f>
        <v>0</v>
      </c>
      <c r="X1326" s="1049"/>
      <c r="Y1326" s="1059">
        <f>Y1327*(1-Y1329)</f>
        <v>0</v>
      </c>
      <c r="Z1326" s="1059" t="e">
        <f>Z1325+AA1325</f>
        <v>#DIV/0!</v>
      </c>
      <c r="AA1326" s="1077" t="s">
        <v>8151</v>
      </c>
    </row>
    <row r="1327" spans="1:27">
      <c r="A1327" s="1053" t="s">
        <v>8152</v>
      </c>
      <c r="B1327" s="1078">
        <f>'IMPORT Wksht'!$T114</f>
        <v>0</v>
      </c>
      <c r="C1327" s="1068">
        <f>'IMPORT Wksht'!$BB114</f>
        <v>0</v>
      </c>
      <c r="D1327" s="1062" t="s">
        <v>8153</v>
      </c>
      <c r="E1327" s="1069">
        <f>'IMPORT Wksht'!$AO114</f>
        <v>0</v>
      </c>
      <c r="F1327" s="1056"/>
      <c r="G1327" s="1071">
        <f>E1327</f>
        <v>0</v>
      </c>
      <c r="H1327" s="1070" t="e">
        <f>IF(I1327="N",ROUND(H1326/(1-H1329),0)-0.01,ROUNDUP(H1326/(1-H1329),0)-0.01)</f>
        <v>#DIV/0!</v>
      </c>
      <c r="I1327" s="504" t="s">
        <v>1578</v>
      </c>
      <c r="J1327" s="1053" t="s">
        <v>8152</v>
      </c>
      <c r="K1327" s="1078">
        <f>'IMPORT Wksht'!$T115</f>
        <v>0</v>
      </c>
      <c r="L1327" s="1068">
        <f>'IMPORT Wksht'!$BB115</f>
        <v>0</v>
      </c>
      <c r="M1327" s="1062" t="s">
        <v>8153</v>
      </c>
      <c r="N1327" s="1069">
        <f>'IMPORT Wksht'!$AO115</f>
        <v>0</v>
      </c>
      <c r="O1327" s="1056"/>
      <c r="P1327" s="1079">
        <f>N1327</f>
        <v>0</v>
      </c>
      <c r="Q1327" s="1070" t="e">
        <f>IF(R1327="N",ROUND(Q1326/(1-Q1329),0)-0.01,ROUNDUP(Q1326/(1-Q1329),0)-0.01)</f>
        <v>#DIV/0!</v>
      </c>
      <c r="R1327" s="504" t="s">
        <v>1578</v>
      </c>
      <c r="S1327" s="1053" t="s">
        <v>8152</v>
      </c>
      <c r="T1327" s="1078">
        <f>'IMPORT Wksht'!$T116</f>
        <v>0</v>
      </c>
      <c r="U1327" s="1068">
        <f>'IMPORT Wksht'!$BB116</f>
        <v>0</v>
      </c>
      <c r="V1327" s="1062" t="s">
        <v>8153</v>
      </c>
      <c r="W1327" s="1069">
        <f>'IMPORT Wksht'!$AO116</f>
        <v>0</v>
      </c>
      <c r="X1327" s="1049"/>
      <c r="Y1327" s="1080">
        <f>W1327</f>
        <v>0</v>
      </c>
      <c r="Z1327" s="1073" t="e">
        <f>IF(AA1327="N",ROUND(Z1326/(1-Z1329),0)-0.01,ROUNDUP(Z1326/(1-Z1329),0)-0.01)</f>
        <v>#DIV/0!</v>
      </c>
      <c r="AA1327" s="1081" t="s">
        <v>1578</v>
      </c>
    </row>
    <row r="1328" spans="1:27">
      <c r="A1328" s="1066" t="s">
        <v>8154</v>
      </c>
      <c r="B1328" s="1082">
        <f>'IMPORT Wksht'!$AE114</f>
        <v>0</v>
      </c>
      <c r="C1328" s="1061" t="s">
        <v>8155</v>
      </c>
      <c r="D1328" s="1062" t="s">
        <v>8156</v>
      </c>
      <c r="E1328" s="1069">
        <f>'IMPORT Wksht'!$AN114</f>
        <v>0</v>
      </c>
      <c r="F1328" s="1056"/>
      <c r="J1328" s="1066" t="s">
        <v>8154</v>
      </c>
      <c r="K1328" s="1082">
        <f>'IMPORT Wksht'!$AE115</f>
        <v>0</v>
      </c>
      <c r="L1328" s="1061" t="s">
        <v>8155</v>
      </c>
      <c r="M1328" s="1062" t="s">
        <v>8156</v>
      </c>
      <c r="N1328" s="1069">
        <f>'IMPORT Wksht'!$AN115</f>
        <v>0</v>
      </c>
      <c r="O1328" s="1056"/>
      <c r="S1328" s="1066" t="s">
        <v>8154</v>
      </c>
      <c r="T1328" s="1082">
        <f>'IMPORT Wksht'!$AE116</f>
        <v>0</v>
      </c>
      <c r="U1328" s="1061" t="s">
        <v>8155</v>
      </c>
      <c r="V1328" s="1062" t="s">
        <v>8156</v>
      </c>
      <c r="W1328" s="1069">
        <f>'IMPORT Wksht'!$AN116</f>
        <v>0</v>
      </c>
    </row>
    <row r="1329" spans="1:27">
      <c r="A1329" s="1066" t="s">
        <v>8157</v>
      </c>
      <c r="B1329" s="1067">
        <f>'IMPORT Wksht'!$BP114</f>
        <v>0</v>
      </c>
      <c r="C1329" s="1068">
        <f>'IMPORT Wksht'!$BC114</f>
        <v>0</v>
      </c>
      <c r="D1329" s="1062" t="s">
        <v>8158</v>
      </c>
      <c r="E1329" s="1083" t="str">
        <f>IFERROR((E1327-E1326)/E1327,"")</f>
        <v/>
      </c>
      <c r="F1329" s="1056"/>
      <c r="G1329" s="1084">
        <v>0.62</v>
      </c>
      <c r="H1329" s="1084">
        <v>0.62</v>
      </c>
      <c r="I1329" s="447"/>
      <c r="J1329" s="1066" t="s">
        <v>8157</v>
      </c>
      <c r="K1329" s="1067">
        <f>'IMPORT Wksht'!$BP115</f>
        <v>0</v>
      </c>
      <c r="L1329" s="1068">
        <f>'IMPORT Wksht'!$BC115</f>
        <v>0</v>
      </c>
      <c r="M1329" s="1062" t="s">
        <v>8158</v>
      </c>
      <c r="N1329" s="1083" t="str">
        <f>IFERROR((N1327-N1326)/N1327,"")</f>
        <v/>
      </c>
      <c r="O1329" s="1056"/>
      <c r="P1329" s="1084">
        <v>0.62</v>
      </c>
      <c r="Q1329" s="1084">
        <v>0.62</v>
      </c>
      <c r="S1329" s="1066" t="s">
        <v>8157</v>
      </c>
      <c r="T1329" s="1067">
        <f>'IMPORT Wksht'!$BP116</f>
        <v>0</v>
      </c>
      <c r="U1329" s="1068">
        <f>'IMPORT Wksht'!$BC116</f>
        <v>0</v>
      </c>
      <c r="V1329" s="1062" t="s">
        <v>8158</v>
      </c>
      <c r="W1329" s="1083" t="str">
        <f>IFERROR((W1327-W1326)/W1327,"")</f>
        <v/>
      </c>
      <c r="X1329" s="1049"/>
      <c r="Y1329" s="1085">
        <v>0.62</v>
      </c>
      <c r="Z1329" s="1085">
        <v>0.62</v>
      </c>
      <c r="AA1329" s="111"/>
    </row>
    <row r="1330" spans="1:27">
      <c r="A1330" s="1066" t="s">
        <v>8159</v>
      </c>
      <c r="B1330" s="1054">
        <f>'IMPORT Wksht'!$BN114</f>
        <v>0</v>
      </c>
      <c r="C1330" s="1054"/>
      <c r="D1330" s="1062" t="s">
        <v>8160</v>
      </c>
      <c r="E1330" s="1054">
        <f>'IMPORT Wksht'!$BM114</f>
        <v>0</v>
      </c>
      <c r="F1330" s="1056"/>
      <c r="G1330" s="1086"/>
      <c r="H1330" s="537" t="e">
        <f>(H1327-H1326)/H1327</f>
        <v>#DIV/0!</v>
      </c>
      <c r="I1330" s="447"/>
      <c r="J1330" s="1066" t="s">
        <v>8159</v>
      </c>
      <c r="K1330" s="1054">
        <f>'IMPORT Wksht'!$BN115</f>
        <v>0</v>
      </c>
      <c r="L1330" s="1054"/>
      <c r="M1330" s="1062" t="s">
        <v>8160</v>
      </c>
      <c r="N1330" s="1054">
        <f>'IMPORT Wksht'!$BM115</f>
        <v>0</v>
      </c>
      <c r="O1330" s="1056"/>
      <c r="P1330" s="926"/>
      <c r="Q1330" s="537" t="e">
        <f>(Q1327-Q1326)/Q1327</f>
        <v>#DIV/0!</v>
      </c>
      <c r="S1330" s="1066" t="s">
        <v>8159</v>
      </c>
      <c r="T1330" s="1054">
        <f>'IMPORT Wksht'!$BN116</f>
        <v>0</v>
      </c>
      <c r="U1330" s="1054"/>
      <c r="V1330" s="1062" t="s">
        <v>8160</v>
      </c>
      <c r="W1330" s="1054">
        <f>'IMPORT Wksht'!$BM116</f>
        <v>0</v>
      </c>
      <c r="X1330" s="1049"/>
      <c r="Y1330" s="1087"/>
      <c r="Z1330" s="1088" t="e">
        <f>(Z1327-Z1326)/Z1327</f>
        <v>#DIV/0!</v>
      </c>
      <c r="AA1330" s="111"/>
    </row>
    <row r="1331" spans="1:27">
      <c r="A1331" s="1695" t="s">
        <v>8161</v>
      </c>
      <c r="B1331" s="1696"/>
      <c r="C1331" s="1696"/>
      <c r="D1331" s="1696"/>
      <c r="E1331" s="1697"/>
      <c r="F1331" s="1056"/>
      <c r="G1331" s="1050"/>
      <c r="H1331" s="1050"/>
      <c r="I1331" s="1050"/>
      <c r="J1331" s="1695" t="s">
        <v>8161</v>
      </c>
      <c r="K1331" s="1696"/>
      <c r="L1331" s="1696"/>
      <c r="M1331" s="1696"/>
      <c r="N1331" s="1697"/>
      <c r="O1331" s="1056"/>
      <c r="P1331" s="1050"/>
      <c r="Q1331" s="1050"/>
      <c r="R1331" s="1050"/>
      <c r="S1331" s="1695" t="s">
        <v>8161</v>
      </c>
      <c r="T1331" s="1696"/>
      <c r="U1331" s="1696"/>
      <c r="V1331" s="1696"/>
      <c r="W1331" s="1697"/>
      <c r="X1331" s="111"/>
    </row>
    <row r="1332" spans="1:27">
      <c r="A1332" s="1679" t="s">
        <v>8162</v>
      </c>
      <c r="B1332" s="1680"/>
      <c r="C1332" s="1680"/>
      <c r="D1332" s="1680"/>
      <c r="E1332" s="1681"/>
      <c r="F1332" s="1089"/>
      <c r="G1332" s="1090"/>
      <c r="H1332" s="1090"/>
      <c r="I1332" s="1090"/>
      <c r="J1332" s="1679" t="s">
        <v>8162</v>
      </c>
      <c r="K1332" s="1680"/>
      <c r="L1332" s="1680"/>
      <c r="M1332" s="1680"/>
      <c r="N1332" s="1681"/>
      <c r="O1332" s="1089"/>
      <c r="P1332" s="1090"/>
      <c r="Q1332" s="1090"/>
      <c r="R1332" s="1090"/>
      <c r="S1332" s="1679" t="s">
        <v>8162</v>
      </c>
      <c r="T1332" s="1680"/>
      <c r="U1332" s="1680"/>
      <c r="V1332" s="1680"/>
      <c r="W1332" s="1681"/>
      <c r="X1332" s="111"/>
    </row>
    <row r="1333" spans="1:27">
      <c r="A1333" s="1091" t="str">
        <f>CONCATENATE("Line ",'IMPORT Wksht'!$A$114)</f>
        <v>Line 100</v>
      </c>
      <c r="B1333" s="111"/>
      <c r="C1333" s="111"/>
      <c r="D1333" s="111"/>
      <c r="E1333" s="111"/>
      <c r="F1333" s="1092"/>
      <c r="G1333" s="1093"/>
      <c r="H1333" s="1050"/>
      <c r="I1333" s="1050"/>
      <c r="J1333" s="1091" t="str">
        <f>CONCATENATE("Line ",'IMPORT Wksht'!$A$115)</f>
        <v>Line 101</v>
      </c>
      <c r="K1333" s="111"/>
      <c r="L1333" s="111"/>
      <c r="M1333" s="111"/>
      <c r="N1333" s="111"/>
      <c r="O1333" s="1092"/>
      <c r="P1333" s="1093"/>
      <c r="Q1333" s="1050"/>
      <c r="R1333" s="1050"/>
      <c r="S1333" s="1091" t="str">
        <f>CONCATENATE("Line ",'IMPORT Wksht'!$A$116)</f>
        <v>Line 102</v>
      </c>
      <c r="T1333" s="111"/>
      <c r="U1333" s="111"/>
      <c r="V1333" s="111"/>
      <c r="W1333" s="288"/>
      <c r="X1333" s="111"/>
    </row>
    <row r="1334" spans="1:27">
      <c r="A1334" s="1091"/>
      <c r="B1334" s="111"/>
      <c r="C1334" s="111"/>
      <c r="D1334" s="111"/>
      <c r="E1334" s="111"/>
      <c r="F1334" s="1092"/>
      <c r="G1334" s="1093"/>
      <c r="H1334" s="1050"/>
      <c r="I1334" s="1050"/>
      <c r="J1334" s="1091"/>
      <c r="K1334" s="111"/>
      <c r="L1334" s="111"/>
      <c r="M1334" s="111"/>
      <c r="N1334" s="111"/>
      <c r="O1334" s="1092"/>
      <c r="P1334" s="1093"/>
      <c r="Q1334" s="1050"/>
      <c r="R1334" s="1050"/>
      <c r="S1334" s="1091"/>
      <c r="T1334" s="111"/>
      <c r="U1334" s="111"/>
      <c r="V1334" s="111"/>
      <c r="W1334" s="288"/>
      <c r="X1334" s="111"/>
    </row>
    <row r="1335" spans="1:27">
      <c r="A1335" s="1091"/>
      <c r="B1335" s="111"/>
      <c r="C1335" s="111"/>
      <c r="D1335" s="111"/>
      <c r="E1335" s="111"/>
      <c r="F1335" s="1092"/>
      <c r="G1335" s="1093"/>
      <c r="H1335" s="1050"/>
      <c r="I1335" s="1050"/>
      <c r="J1335" s="1091"/>
      <c r="K1335" s="111"/>
      <c r="L1335" s="111"/>
      <c r="M1335" s="111"/>
      <c r="N1335" s="111"/>
      <c r="O1335" s="1092"/>
      <c r="P1335" s="1093"/>
      <c r="Q1335" s="1050"/>
      <c r="R1335" s="1050"/>
      <c r="S1335" s="1091"/>
      <c r="T1335" s="111"/>
      <c r="U1335" s="111"/>
      <c r="V1335" s="111"/>
      <c r="W1335" s="288"/>
      <c r="X1335" s="111"/>
    </row>
    <row r="1336" spans="1:27">
      <c r="A1336" s="1091"/>
      <c r="B1336" s="111"/>
      <c r="C1336" s="111"/>
      <c r="D1336" s="111"/>
      <c r="E1336" s="111"/>
      <c r="F1336" s="1092"/>
      <c r="G1336" s="1093"/>
      <c r="H1336" s="1050"/>
      <c r="I1336" s="1050"/>
      <c r="J1336" s="1091"/>
      <c r="K1336" s="111"/>
      <c r="L1336" s="111"/>
      <c r="M1336" s="111"/>
      <c r="N1336" s="111"/>
      <c r="O1336" s="1092"/>
      <c r="P1336" s="1093"/>
      <c r="Q1336" s="1050"/>
      <c r="R1336" s="1050"/>
      <c r="S1336" s="1091"/>
      <c r="T1336" s="111"/>
      <c r="U1336" s="111"/>
      <c r="V1336" s="111"/>
      <c r="W1336" s="288"/>
      <c r="X1336" s="111"/>
    </row>
    <row r="1337" spans="1:27">
      <c r="A1337" s="1091"/>
      <c r="B1337" s="111"/>
      <c r="C1337" s="111"/>
      <c r="D1337" s="111"/>
      <c r="E1337" s="111"/>
      <c r="F1337" s="1092"/>
      <c r="G1337" s="1093"/>
      <c r="H1337" s="1050"/>
      <c r="I1337" s="1050"/>
      <c r="J1337" s="1091"/>
      <c r="K1337" s="111"/>
      <c r="L1337" s="111"/>
      <c r="M1337" s="111"/>
      <c r="N1337" s="111"/>
      <c r="O1337" s="1092"/>
      <c r="P1337" s="1093"/>
      <c r="Q1337" s="1050"/>
      <c r="R1337" s="1050"/>
      <c r="S1337" s="1091"/>
      <c r="T1337" s="111"/>
      <c r="U1337" s="111"/>
      <c r="V1337" s="111"/>
      <c r="W1337" s="288"/>
      <c r="X1337" s="111"/>
    </row>
    <row r="1338" spans="1:27">
      <c r="A1338" s="1091"/>
      <c r="B1338" s="111"/>
      <c r="C1338" s="111"/>
      <c r="D1338" s="111"/>
      <c r="E1338" s="111"/>
      <c r="F1338" s="1092"/>
      <c r="G1338" s="1093"/>
      <c r="H1338" s="1050"/>
      <c r="I1338" s="1050"/>
      <c r="J1338" s="1091"/>
      <c r="K1338" s="111"/>
      <c r="L1338" s="111"/>
      <c r="M1338" s="111"/>
      <c r="N1338" s="111"/>
      <c r="O1338" s="1092"/>
      <c r="P1338" s="1093"/>
      <c r="Q1338" s="1050"/>
      <c r="R1338" s="1050"/>
      <c r="S1338" s="1091"/>
      <c r="T1338" s="111"/>
      <c r="U1338" s="111"/>
      <c r="V1338" s="111"/>
      <c r="W1338" s="288"/>
      <c r="X1338" s="111"/>
    </row>
    <row r="1339" spans="1:27">
      <c r="A1339" s="1091"/>
      <c r="B1339" s="111"/>
      <c r="C1339" s="111"/>
      <c r="D1339" s="111"/>
      <c r="E1339" s="111"/>
      <c r="F1339" s="1092"/>
      <c r="G1339" s="1093"/>
      <c r="H1339" s="1050"/>
      <c r="I1339" s="1050"/>
      <c r="J1339" s="1091"/>
      <c r="K1339" s="111"/>
      <c r="L1339" s="111"/>
      <c r="M1339" s="111"/>
      <c r="N1339" s="111"/>
      <c r="O1339" s="1092"/>
      <c r="P1339" s="1093"/>
      <c r="Q1339" s="1050"/>
      <c r="R1339" s="1050"/>
      <c r="S1339" s="1091"/>
      <c r="T1339" s="111"/>
      <c r="U1339" s="111"/>
      <c r="V1339" s="111"/>
      <c r="W1339" s="288"/>
      <c r="X1339" s="111"/>
    </row>
    <row r="1340" spans="1:27">
      <c r="A1340" s="1091"/>
      <c r="B1340" s="111"/>
      <c r="C1340" s="111"/>
      <c r="D1340" s="111"/>
      <c r="E1340" s="111"/>
      <c r="F1340" s="1092"/>
      <c r="G1340" s="1093"/>
      <c r="H1340" s="1050"/>
      <c r="I1340" s="1050"/>
      <c r="J1340" s="1091"/>
      <c r="K1340" s="111"/>
      <c r="L1340" s="111"/>
      <c r="M1340" s="111"/>
      <c r="N1340" s="111"/>
      <c r="O1340" s="1092"/>
      <c r="P1340" s="1093"/>
      <c r="Q1340" s="1050"/>
      <c r="R1340" s="1050"/>
      <c r="S1340" s="1091"/>
      <c r="T1340" s="111"/>
      <c r="U1340" s="111"/>
      <c r="V1340" s="111"/>
      <c r="W1340" s="288"/>
      <c r="X1340" s="111"/>
    </row>
    <row r="1341" spans="1:27">
      <c r="A1341" s="1091"/>
      <c r="B1341" s="111"/>
      <c r="C1341" s="111"/>
      <c r="D1341" s="111"/>
      <c r="E1341" s="111"/>
      <c r="F1341" s="1092"/>
      <c r="G1341" s="1093"/>
      <c r="H1341" s="1050"/>
      <c r="I1341" s="1050"/>
      <c r="J1341" s="1091"/>
      <c r="K1341" s="111"/>
      <c r="L1341" s="111"/>
      <c r="M1341" s="111"/>
      <c r="N1341" s="111"/>
      <c r="O1341" s="1092"/>
      <c r="P1341" s="1093"/>
      <c r="Q1341" s="1050"/>
      <c r="R1341" s="1050"/>
      <c r="S1341" s="1091"/>
      <c r="T1341" s="111"/>
      <c r="U1341" s="111"/>
      <c r="V1341" s="111"/>
      <c r="W1341" s="288"/>
      <c r="X1341" s="111"/>
    </row>
    <row r="1342" spans="1:27">
      <c r="A1342" s="1091"/>
      <c r="B1342" s="111"/>
      <c r="C1342" s="111"/>
      <c r="D1342" s="111"/>
      <c r="E1342" s="111"/>
      <c r="F1342" s="1092"/>
      <c r="G1342" s="1093"/>
      <c r="H1342" s="1050"/>
      <c r="I1342" s="1050"/>
      <c r="J1342" s="1091"/>
      <c r="K1342" s="111"/>
      <c r="L1342" s="111"/>
      <c r="M1342" s="111"/>
      <c r="N1342" s="111"/>
      <c r="O1342" s="1092"/>
      <c r="P1342" s="1093"/>
      <c r="Q1342" s="1050"/>
      <c r="R1342" s="1050"/>
      <c r="S1342" s="1091"/>
      <c r="T1342" s="111"/>
      <c r="U1342" s="111"/>
      <c r="V1342" s="111"/>
      <c r="W1342" s="288"/>
      <c r="X1342" s="111"/>
    </row>
    <row r="1343" spans="1:27">
      <c r="A1343" s="1091"/>
      <c r="B1343" s="111"/>
      <c r="C1343" s="111"/>
      <c r="D1343" s="111"/>
      <c r="E1343" s="111"/>
      <c r="F1343" s="1092"/>
      <c r="G1343" s="1093"/>
      <c r="H1343" s="1050"/>
      <c r="I1343" s="1050"/>
      <c r="J1343" s="1091"/>
      <c r="K1343" s="111"/>
      <c r="L1343" s="111"/>
      <c r="M1343" s="111"/>
      <c r="N1343" s="111"/>
      <c r="O1343" s="1092"/>
      <c r="P1343" s="1093"/>
      <c r="Q1343" s="1050"/>
      <c r="R1343" s="1050"/>
      <c r="S1343" s="1091"/>
      <c r="T1343" s="111"/>
      <c r="U1343" s="111"/>
      <c r="V1343" s="111"/>
      <c r="W1343" s="288"/>
      <c r="X1343" s="111"/>
    </row>
    <row r="1344" spans="1:27">
      <c r="A1344" s="1091"/>
      <c r="B1344" s="111"/>
      <c r="C1344" s="111"/>
      <c r="D1344" s="111"/>
      <c r="E1344" s="111"/>
      <c r="F1344" s="1092"/>
      <c r="G1344" s="1093"/>
      <c r="H1344" s="1050"/>
      <c r="I1344" s="1050"/>
      <c r="J1344" s="1091"/>
      <c r="K1344" s="111"/>
      <c r="L1344" s="111"/>
      <c r="M1344" s="111"/>
      <c r="N1344" s="111"/>
      <c r="O1344" s="1092"/>
      <c r="P1344" s="1093"/>
      <c r="Q1344" s="1050"/>
      <c r="R1344" s="1050"/>
      <c r="S1344" s="1091"/>
      <c r="T1344" s="111"/>
      <c r="U1344" s="111"/>
      <c r="V1344" s="111"/>
      <c r="W1344" s="288"/>
      <c r="X1344" s="111"/>
    </row>
    <row r="1345" spans="1:24">
      <c r="A1345" s="1091"/>
      <c r="B1345" s="111"/>
      <c r="C1345" s="111"/>
      <c r="D1345" s="111"/>
      <c r="E1345" s="111"/>
      <c r="F1345" s="1092"/>
      <c r="G1345" s="1093"/>
      <c r="H1345" s="1050"/>
      <c r="I1345" s="1050"/>
      <c r="J1345" s="1091"/>
      <c r="K1345" s="111"/>
      <c r="L1345" s="111"/>
      <c r="M1345" s="111"/>
      <c r="N1345" s="111"/>
      <c r="O1345" s="1092"/>
      <c r="P1345" s="1093"/>
      <c r="Q1345" s="1050"/>
      <c r="R1345" s="1050"/>
      <c r="S1345" s="1091"/>
      <c r="T1345" s="111"/>
      <c r="U1345" s="111"/>
      <c r="V1345" s="111"/>
      <c r="W1345" s="288"/>
      <c r="X1345" s="111"/>
    </row>
    <row r="1346" spans="1:24">
      <c r="A1346" s="1091"/>
      <c r="B1346" s="111"/>
      <c r="C1346" s="111"/>
      <c r="D1346" s="111"/>
      <c r="E1346" s="111"/>
      <c r="F1346" s="1092"/>
      <c r="G1346" s="1093"/>
      <c r="H1346" s="1050"/>
      <c r="I1346" s="1050"/>
      <c r="J1346" s="1091"/>
      <c r="K1346" s="111"/>
      <c r="L1346" s="111"/>
      <c r="M1346" s="111"/>
      <c r="N1346" s="111"/>
      <c r="O1346" s="1092"/>
      <c r="P1346" s="1093"/>
      <c r="Q1346" s="1050"/>
      <c r="R1346" s="1050"/>
      <c r="S1346" s="1091"/>
      <c r="T1346" s="111"/>
      <c r="U1346" s="111"/>
      <c r="V1346" s="111"/>
      <c r="W1346" s="288"/>
      <c r="X1346" s="111"/>
    </row>
    <row r="1347" spans="1:24">
      <c r="A1347" s="1091"/>
      <c r="B1347" s="111"/>
      <c r="C1347" s="111"/>
      <c r="D1347" s="111"/>
      <c r="E1347" s="111"/>
      <c r="F1347" s="1092"/>
      <c r="G1347" s="1093"/>
      <c r="H1347" s="1050"/>
      <c r="I1347" s="1050"/>
      <c r="J1347" s="1091"/>
      <c r="K1347" s="111"/>
      <c r="L1347" s="111"/>
      <c r="M1347" s="111"/>
      <c r="N1347" s="111"/>
      <c r="O1347" s="1092"/>
      <c r="P1347" s="1093"/>
      <c r="Q1347" s="1050"/>
      <c r="R1347" s="1050"/>
      <c r="S1347" s="1091"/>
      <c r="T1347" s="111"/>
      <c r="U1347" s="111"/>
      <c r="V1347" s="111"/>
      <c r="W1347" s="288"/>
      <c r="X1347" s="111"/>
    </row>
    <row r="1348" spans="1:24">
      <c r="A1348" s="1091"/>
      <c r="B1348" s="111"/>
      <c r="C1348" s="111"/>
      <c r="D1348" s="111"/>
      <c r="E1348" s="111"/>
      <c r="F1348" s="1092"/>
      <c r="G1348" s="1093"/>
      <c r="H1348" s="1050"/>
      <c r="I1348" s="1050"/>
      <c r="J1348" s="1091"/>
      <c r="K1348" s="111"/>
      <c r="L1348" s="111"/>
      <c r="M1348" s="111"/>
      <c r="N1348" s="111"/>
      <c r="O1348" s="1092"/>
      <c r="P1348" s="1093"/>
      <c r="Q1348" s="1050"/>
      <c r="R1348" s="1050"/>
      <c r="S1348" s="1091"/>
      <c r="T1348" s="111"/>
      <c r="U1348" s="111"/>
      <c r="V1348" s="111"/>
      <c r="W1348" s="288"/>
      <c r="X1348" s="111"/>
    </row>
    <row r="1349" spans="1:24">
      <c r="A1349" s="1091"/>
      <c r="B1349" s="111"/>
      <c r="C1349" s="111"/>
      <c r="D1349" s="111"/>
      <c r="E1349" s="111"/>
      <c r="F1349" s="1092"/>
      <c r="G1349" s="1093"/>
      <c r="H1349" s="1050"/>
      <c r="I1349" s="1050"/>
      <c r="J1349" s="1091"/>
      <c r="K1349" s="111"/>
      <c r="L1349" s="111"/>
      <c r="M1349" s="111"/>
      <c r="N1349" s="111"/>
      <c r="O1349" s="1092"/>
      <c r="P1349" s="1093"/>
      <c r="Q1349" s="1050"/>
      <c r="R1349" s="1050"/>
      <c r="S1349" s="1091"/>
      <c r="T1349" s="111"/>
      <c r="U1349" s="111"/>
      <c r="V1349" s="111"/>
      <c r="W1349" s="288"/>
      <c r="X1349" s="111"/>
    </row>
    <row r="1350" spans="1:24">
      <c r="A1350" s="1091"/>
      <c r="B1350" s="111"/>
      <c r="C1350" s="111"/>
      <c r="D1350" s="111"/>
      <c r="E1350" s="111"/>
      <c r="F1350" s="1092"/>
      <c r="G1350" s="1093"/>
      <c r="H1350" s="1050"/>
      <c r="I1350" s="1050"/>
      <c r="J1350" s="1091"/>
      <c r="K1350" s="111"/>
      <c r="L1350" s="111"/>
      <c r="M1350" s="111"/>
      <c r="N1350" s="111"/>
      <c r="O1350" s="1092"/>
      <c r="P1350" s="1093"/>
      <c r="Q1350" s="1050"/>
      <c r="R1350" s="1050"/>
      <c r="S1350" s="1091"/>
      <c r="T1350" s="111"/>
      <c r="U1350" s="111"/>
      <c r="V1350" s="111"/>
      <c r="W1350" s="288"/>
      <c r="X1350" s="111"/>
    </row>
    <row r="1351" spans="1:24">
      <c r="A1351" s="1091"/>
      <c r="B1351" s="111"/>
      <c r="C1351" s="111"/>
      <c r="D1351" s="111"/>
      <c r="E1351" s="111"/>
      <c r="F1351" s="1092"/>
      <c r="G1351" s="1093"/>
      <c r="H1351" s="1050"/>
      <c r="I1351" s="1050"/>
      <c r="J1351" s="1091"/>
      <c r="K1351" s="111"/>
      <c r="L1351" s="111"/>
      <c r="M1351" s="111"/>
      <c r="N1351" s="111"/>
      <c r="O1351" s="1092"/>
      <c r="P1351" s="1093"/>
      <c r="Q1351" s="1050"/>
      <c r="R1351" s="1050"/>
      <c r="S1351" s="1091"/>
      <c r="T1351" s="111"/>
      <c r="U1351" s="111"/>
      <c r="V1351" s="111"/>
      <c r="W1351" s="288"/>
      <c r="X1351" s="111"/>
    </row>
    <row r="1352" spans="1:24">
      <c r="A1352" s="1091"/>
      <c r="B1352" s="111"/>
      <c r="C1352" s="111"/>
      <c r="D1352" s="111"/>
      <c r="E1352" s="111"/>
      <c r="F1352" s="1092"/>
      <c r="G1352" s="1093"/>
      <c r="H1352" s="1050"/>
      <c r="I1352" s="1050"/>
      <c r="J1352" s="1091"/>
      <c r="K1352" s="111"/>
      <c r="L1352" s="111"/>
      <c r="M1352" s="111"/>
      <c r="N1352" s="111"/>
      <c r="O1352" s="1092"/>
      <c r="P1352" s="1093"/>
      <c r="Q1352" s="1050"/>
      <c r="R1352" s="1050"/>
      <c r="S1352" s="1091"/>
      <c r="T1352" s="111"/>
      <c r="U1352" s="111"/>
      <c r="V1352" s="111"/>
      <c r="W1352" s="288"/>
      <c r="X1352" s="111"/>
    </row>
    <row r="1353" spans="1:24">
      <c r="A1353" s="1091"/>
      <c r="B1353" s="111"/>
      <c r="C1353" s="111"/>
      <c r="D1353" s="111"/>
      <c r="E1353" s="111"/>
      <c r="F1353" s="1092"/>
      <c r="G1353" s="1093"/>
      <c r="H1353" s="1050"/>
      <c r="I1353" s="1050"/>
      <c r="J1353" s="1091"/>
      <c r="K1353" s="111"/>
      <c r="L1353" s="111"/>
      <c r="M1353" s="111"/>
      <c r="N1353" s="111"/>
      <c r="O1353" s="1092"/>
      <c r="P1353" s="1093"/>
      <c r="Q1353" s="1050"/>
      <c r="R1353" s="1050"/>
      <c r="S1353" s="1091"/>
      <c r="T1353" s="111"/>
      <c r="U1353" s="111"/>
      <c r="V1353" s="111"/>
      <c r="W1353" s="288"/>
      <c r="X1353" s="111"/>
    </row>
    <row r="1354" spans="1:24">
      <c r="A1354" s="1091"/>
      <c r="B1354" s="111"/>
      <c r="C1354" s="111"/>
      <c r="D1354" s="111"/>
      <c r="E1354" s="111"/>
      <c r="F1354" s="1094"/>
      <c r="G1354" s="1093"/>
      <c r="H1354" s="1050"/>
      <c r="I1354" s="1050"/>
      <c r="J1354" s="1091"/>
      <c r="K1354" s="111"/>
      <c r="L1354" s="111"/>
      <c r="M1354" s="111"/>
      <c r="N1354" s="111"/>
      <c r="O1354" s="1094"/>
      <c r="P1354" s="1093"/>
      <c r="Q1354" s="1050"/>
      <c r="R1354" s="1050"/>
      <c r="S1354" s="1091"/>
      <c r="T1354" s="111"/>
      <c r="U1354" s="111"/>
      <c r="V1354" s="111"/>
      <c r="W1354" s="288"/>
      <c r="X1354" s="111"/>
    </row>
    <row r="1355" spans="1:24">
      <c r="A1355" s="1091"/>
      <c r="B1355" s="111"/>
      <c r="C1355" s="111"/>
      <c r="D1355" s="111"/>
      <c r="E1355" s="111"/>
      <c r="F1355" s="1095"/>
      <c r="G1355" s="1050"/>
      <c r="H1355" s="1050"/>
      <c r="I1355" s="1050"/>
      <c r="J1355" s="1091"/>
      <c r="K1355" s="111"/>
      <c r="L1355" s="111"/>
      <c r="M1355" s="111"/>
      <c r="N1355" s="111"/>
      <c r="O1355" s="1095"/>
      <c r="P1355" s="1050"/>
      <c r="Q1355" s="1050"/>
      <c r="R1355" s="1050"/>
      <c r="S1355" s="1091"/>
      <c r="T1355" s="111"/>
      <c r="U1355" s="111"/>
      <c r="V1355" s="111"/>
      <c r="W1355" s="288"/>
      <c r="X1355" s="111"/>
    </row>
    <row r="1356" spans="1:24">
      <c r="A1356" s="1689" t="s">
        <v>8163</v>
      </c>
      <c r="B1356" s="1690"/>
      <c r="C1356" s="1690"/>
      <c r="D1356" s="1690"/>
      <c r="E1356" s="1691"/>
      <c r="F1356" s="1095"/>
      <c r="G1356" s="1050"/>
      <c r="H1356" s="1050"/>
      <c r="I1356" s="1050"/>
      <c r="J1356" s="1689" t="s">
        <v>8163</v>
      </c>
      <c r="K1356" s="1690"/>
      <c r="L1356" s="1690"/>
      <c r="M1356" s="1690"/>
      <c r="N1356" s="1691"/>
      <c r="O1356" s="1095"/>
      <c r="P1356" s="1050"/>
      <c r="Q1356" s="1050"/>
      <c r="R1356" s="1050"/>
      <c r="S1356" s="1689" t="s">
        <v>8163</v>
      </c>
      <c r="T1356" s="1690"/>
      <c r="U1356" s="1690"/>
      <c r="V1356" s="1690"/>
      <c r="W1356" s="1691"/>
      <c r="X1356" s="111"/>
    </row>
    <row r="1357" spans="1:24">
      <c r="A1357" s="1692"/>
      <c r="B1357" s="1693"/>
      <c r="C1357" s="1693"/>
      <c r="D1357" s="1693"/>
      <c r="E1357" s="1694"/>
      <c r="F1357" s="1095"/>
      <c r="G1357" s="1050"/>
      <c r="H1357" s="1050"/>
      <c r="I1357" s="1050"/>
      <c r="J1357" s="1692"/>
      <c r="K1357" s="1693"/>
      <c r="L1357" s="1693"/>
      <c r="M1357" s="1693"/>
      <c r="N1357" s="1694"/>
      <c r="O1357" s="1095"/>
      <c r="P1357" s="1050"/>
      <c r="Q1357" s="1050"/>
      <c r="R1357" s="1050"/>
      <c r="S1357" s="1692"/>
      <c r="T1357" s="1693"/>
      <c r="U1357" s="1693"/>
      <c r="V1357" s="1693"/>
      <c r="W1357" s="1694"/>
      <c r="X1357" s="111"/>
    </row>
    <row r="1358" spans="1:24">
      <c r="A1358" s="1683"/>
      <c r="B1358" s="1684"/>
      <c r="C1358" s="1684"/>
      <c r="D1358" s="1684"/>
      <c r="E1358" s="1685"/>
      <c r="F1358" s="1095"/>
      <c r="G1358" s="1050"/>
      <c r="H1358" s="1050"/>
      <c r="I1358" s="1050"/>
      <c r="J1358" s="1683"/>
      <c r="K1358" s="1684"/>
      <c r="L1358" s="1684"/>
      <c r="M1358" s="1684"/>
      <c r="N1358" s="1685"/>
      <c r="O1358" s="1095"/>
      <c r="P1358" s="1050"/>
      <c r="Q1358" s="1050"/>
      <c r="R1358" s="1050"/>
      <c r="S1358" s="1683"/>
      <c r="T1358" s="1684"/>
      <c r="U1358" s="1684"/>
      <c r="V1358" s="1684"/>
      <c r="W1358" s="1685"/>
      <c r="X1358" s="111"/>
    </row>
    <row r="1359" spans="1:24">
      <c r="A1359" s="1683"/>
      <c r="B1359" s="1684"/>
      <c r="C1359" s="1684"/>
      <c r="D1359" s="1684"/>
      <c r="E1359" s="1685"/>
      <c r="F1359" s="1095"/>
      <c r="G1359" s="1050"/>
      <c r="H1359" s="1050"/>
      <c r="I1359" s="1050"/>
      <c r="J1359" s="1683"/>
      <c r="K1359" s="1684"/>
      <c r="L1359" s="1684"/>
      <c r="M1359" s="1684"/>
      <c r="N1359" s="1685"/>
      <c r="O1359" s="1095"/>
      <c r="P1359" s="1050"/>
      <c r="Q1359" s="1050"/>
      <c r="R1359" s="1050"/>
      <c r="S1359" s="1683"/>
      <c r="T1359" s="1684"/>
      <c r="U1359" s="1684"/>
      <c r="V1359" s="1684"/>
      <c r="W1359" s="1685"/>
      <c r="X1359" s="111"/>
    </row>
    <row r="1360" spans="1:24">
      <c r="A1360" s="1686"/>
      <c r="B1360" s="1687"/>
      <c r="C1360" s="1687"/>
      <c r="D1360" s="1687"/>
      <c r="E1360" s="1688"/>
      <c r="F1360" s="1095"/>
      <c r="G1360" s="1050"/>
      <c r="H1360" s="1050"/>
      <c r="I1360" s="1050"/>
      <c r="J1360" s="1686"/>
      <c r="K1360" s="1687"/>
      <c r="L1360" s="1687"/>
      <c r="M1360" s="1687"/>
      <c r="N1360" s="1688"/>
      <c r="O1360" s="1095"/>
      <c r="P1360" s="1050"/>
      <c r="Q1360" s="1050"/>
      <c r="R1360" s="1050"/>
      <c r="S1360" s="1686"/>
      <c r="T1360" s="1687"/>
      <c r="U1360" s="1687"/>
      <c r="V1360" s="1687"/>
      <c r="W1360" s="1688"/>
      <c r="X1360" s="111"/>
    </row>
  </sheetData>
  <mergeCells count="917">
    <mergeCell ref="U1243:V1243"/>
    <mergeCell ref="C1283:D1283"/>
    <mergeCell ref="L1283:M1283"/>
    <mergeCell ref="U1283:V1283"/>
    <mergeCell ref="C1323:D1323"/>
    <mergeCell ref="L1323:M1323"/>
    <mergeCell ref="U1323:V1323"/>
    <mergeCell ref="C723:D723"/>
    <mergeCell ref="L723:M723"/>
    <mergeCell ref="U723:V723"/>
    <mergeCell ref="C763:D763"/>
    <mergeCell ref="L763:M763"/>
    <mergeCell ref="U763:V763"/>
    <mergeCell ref="C803:D803"/>
    <mergeCell ref="L803:M803"/>
    <mergeCell ref="U803:V803"/>
    <mergeCell ref="S758:W758"/>
    <mergeCell ref="A759:E759"/>
    <mergeCell ref="J759:N759"/>
    <mergeCell ref="S759:W759"/>
    <mergeCell ref="A757:E757"/>
    <mergeCell ref="J757:N757"/>
    <mergeCell ref="S757:W757"/>
    <mergeCell ref="A731:E731"/>
    <mergeCell ref="C83:D83"/>
    <mergeCell ref="L83:M83"/>
    <mergeCell ref="U83:V83"/>
    <mergeCell ref="C123:D123"/>
    <mergeCell ref="L123:M123"/>
    <mergeCell ref="U123:V123"/>
    <mergeCell ref="A77:E77"/>
    <mergeCell ref="J77:N77"/>
    <mergeCell ref="S77:W77"/>
    <mergeCell ref="A78:E78"/>
    <mergeCell ref="J78:N78"/>
    <mergeCell ref="S78:W78"/>
    <mergeCell ref="B82:D82"/>
    <mergeCell ref="K82:M82"/>
    <mergeCell ref="A79:E79"/>
    <mergeCell ref="J79:N79"/>
    <mergeCell ref="S79:W79"/>
    <mergeCell ref="A80:E80"/>
    <mergeCell ref="J80:N80"/>
    <mergeCell ref="S80:W80"/>
    <mergeCell ref="T82:V82"/>
    <mergeCell ref="A116:E116"/>
    <mergeCell ref="J116:N116"/>
    <mergeCell ref="S116:W116"/>
    <mergeCell ref="B2:D2"/>
    <mergeCell ref="K2:M2"/>
    <mergeCell ref="A36:E36"/>
    <mergeCell ref="J36:N36"/>
    <mergeCell ref="S36:W36"/>
    <mergeCell ref="A37:E37"/>
    <mergeCell ref="J37:N37"/>
    <mergeCell ref="S37:W37"/>
    <mergeCell ref="A11:E11"/>
    <mergeCell ref="J11:N11"/>
    <mergeCell ref="S11:W11"/>
    <mergeCell ref="A12:E12"/>
    <mergeCell ref="J12:N12"/>
    <mergeCell ref="S12:W12"/>
    <mergeCell ref="T2:V2"/>
    <mergeCell ref="C3:D3"/>
    <mergeCell ref="L3:M3"/>
    <mergeCell ref="U3:V3"/>
    <mergeCell ref="J38:N38"/>
    <mergeCell ref="S38:W38"/>
    <mergeCell ref="A39:E39"/>
    <mergeCell ref="J39:N39"/>
    <mergeCell ref="S39:W39"/>
    <mergeCell ref="A52:E52"/>
    <mergeCell ref="J52:N52"/>
    <mergeCell ref="S52:W52"/>
    <mergeCell ref="A76:E76"/>
    <mergeCell ref="J76:N76"/>
    <mergeCell ref="S76:W76"/>
    <mergeCell ref="A51:E51"/>
    <mergeCell ref="J51:N51"/>
    <mergeCell ref="S51:W51"/>
    <mergeCell ref="B42:D42"/>
    <mergeCell ref="K42:M42"/>
    <mergeCell ref="T42:V42"/>
    <mergeCell ref="A40:E40"/>
    <mergeCell ref="J40:N40"/>
    <mergeCell ref="S40:W40"/>
    <mergeCell ref="A38:E38"/>
    <mergeCell ref="C43:D43"/>
    <mergeCell ref="L43:M43"/>
    <mergeCell ref="U43:V43"/>
    <mergeCell ref="A117:E117"/>
    <mergeCell ref="J117:N117"/>
    <mergeCell ref="S117:W117"/>
    <mergeCell ref="A91:E91"/>
    <mergeCell ref="J91:N91"/>
    <mergeCell ref="S91:W91"/>
    <mergeCell ref="A92:E92"/>
    <mergeCell ref="J92:N92"/>
    <mergeCell ref="S92:W92"/>
    <mergeCell ref="A131:E131"/>
    <mergeCell ref="J131:N131"/>
    <mergeCell ref="S131:W131"/>
    <mergeCell ref="A120:E120"/>
    <mergeCell ref="J120:N120"/>
    <mergeCell ref="S120:W120"/>
    <mergeCell ref="A118:E118"/>
    <mergeCell ref="J118:N118"/>
    <mergeCell ref="S118:W118"/>
    <mergeCell ref="A119:E119"/>
    <mergeCell ref="J119:N119"/>
    <mergeCell ref="S119:W119"/>
    <mergeCell ref="T122:V122"/>
    <mergeCell ref="B122:D122"/>
    <mergeCell ref="K122:M122"/>
    <mergeCell ref="A157:E157"/>
    <mergeCell ref="J157:N157"/>
    <mergeCell ref="S157:W157"/>
    <mergeCell ref="A158:E158"/>
    <mergeCell ref="J158:N158"/>
    <mergeCell ref="S158:W158"/>
    <mergeCell ref="A132:E132"/>
    <mergeCell ref="J132:N132"/>
    <mergeCell ref="S132:W132"/>
    <mergeCell ref="A156:E156"/>
    <mergeCell ref="J156:N156"/>
    <mergeCell ref="S156:W156"/>
    <mergeCell ref="A171:E171"/>
    <mergeCell ref="J171:N171"/>
    <mergeCell ref="S171:W171"/>
    <mergeCell ref="A172:E172"/>
    <mergeCell ref="J172:N172"/>
    <mergeCell ref="S172:W172"/>
    <mergeCell ref="B162:D162"/>
    <mergeCell ref="K162:M162"/>
    <mergeCell ref="A159:E159"/>
    <mergeCell ref="J159:N159"/>
    <mergeCell ref="S159:W159"/>
    <mergeCell ref="A160:E160"/>
    <mergeCell ref="J160:N160"/>
    <mergeCell ref="S160:W160"/>
    <mergeCell ref="T162:V162"/>
    <mergeCell ref="C163:D163"/>
    <mergeCell ref="L163:M163"/>
    <mergeCell ref="U163:V163"/>
    <mergeCell ref="T202:V202"/>
    <mergeCell ref="A196:E196"/>
    <mergeCell ref="J196:N196"/>
    <mergeCell ref="S196:W196"/>
    <mergeCell ref="A197:E197"/>
    <mergeCell ref="J197:N197"/>
    <mergeCell ref="S197:W197"/>
    <mergeCell ref="A200:E200"/>
    <mergeCell ref="J200:N200"/>
    <mergeCell ref="S200:W200"/>
    <mergeCell ref="A198:E198"/>
    <mergeCell ref="J198:N198"/>
    <mergeCell ref="S198:W198"/>
    <mergeCell ref="A199:E199"/>
    <mergeCell ref="J199:N199"/>
    <mergeCell ref="S199:W199"/>
    <mergeCell ref="B202:D202"/>
    <mergeCell ref="K202:M202"/>
    <mergeCell ref="C203:D203"/>
    <mergeCell ref="L203:M203"/>
    <mergeCell ref="U203:V203"/>
    <mergeCell ref="A212:E212"/>
    <mergeCell ref="J212:N212"/>
    <mergeCell ref="S212:W212"/>
    <mergeCell ref="A236:E236"/>
    <mergeCell ref="J236:N236"/>
    <mergeCell ref="S236:W236"/>
    <mergeCell ref="A211:E211"/>
    <mergeCell ref="J211:N211"/>
    <mergeCell ref="S211:W211"/>
    <mergeCell ref="A237:E237"/>
    <mergeCell ref="J237:N237"/>
    <mergeCell ref="S237:W237"/>
    <mergeCell ref="A238:E238"/>
    <mergeCell ref="J238:N238"/>
    <mergeCell ref="S238:W238"/>
    <mergeCell ref="B242:D242"/>
    <mergeCell ref="K242:M242"/>
    <mergeCell ref="A239:E239"/>
    <mergeCell ref="J239:N239"/>
    <mergeCell ref="S239:W239"/>
    <mergeCell ref="A240:E240"/>
    <mergeCell ref="J240:N240"/>
    <mergeCell ref="S240:W240"/>
    <mergeCell ref="T242:V242"/>
    <mergeCell ref="C243:D243"/>
    <mergeCell ref="L243:M243"/>
    <mergeCell ref="U243:V243"/>
    <mergeCell ref="A276:E276"/>
    <mergeCell ref="J276:N276"/>
    <mergeCell ref="S276:W276"/>
    <mergeCell ref="A277:E277"/>
    <mergeCell ref="J277:N277"/>
    <mergeCell ref="S277:W277"/>
    <mergeCell ref="A251:E251"/>
    <mergeCell ref="J251:N251"/>
    <mergeCell ref="S251:W251"/>
    <mergeCell ref="A252:E252"/>
    <mergeCell ref="J252:N252"/>
    <mergeCell ref="S252:W252"/>
    <mergeCell ref="A291:E291"/>
    <mergeCell ref="J291:N291"/>
    <mergeCell ref="S291:W291"/>
    <mergeCell ref="A280:E280"/>
    <mergeCell ref="J280:N280"/>
    <mergeCell ref="S280:W280"/>
    <mergeCell ref="A278:E278"/>
    <mergeCell ref="J278:N278"/>
    <mergeCell ref="S278:W278"/>
    <mergeCell ref="A279:E279"/>
    <mergeCell ref="J279:N279"/>
    <mergeCell ref="S279:W279"/>
    <mergeCell ref="T282:V282"/>
    <mergeCell ref="B282:D282"/>
    <mergeCell ref="C283:D283"/>
    <mergeCell ref="L283:M283"/>
    <mergeCell ref="U283:V283"/>
    <mergeCell ref="A317:E317"/>
    <mergeCell ref="J317:N317"/>
    <mergeCell ref="S317:W317"/>
    <mergeCell ref="A318:E318"/>
    <mergeCell ref="J318:N318"/>
    <mergeCell ref="S318:W318"/>
    <mergeCell ref="A292:E292"/>
    <mergeCell ref="J292:N292"/>
    <mergeCell ref="S292:W292"/>
    <mergeCell ref="A316:E316"/>
    <mergeCell ref="J316:N316"/>
    <mergeCell ref="S316:W316"/>
    <mergeCell ref="A331:E331"/>
    <mergeCell ref="J331:N331"/>
    <mergeCell ref="S331:W331"/>
    <mergeCell ref="A332:E332"/>
    <mergeCell ref="J332:N332"/>
    <mergeCell ref="S332:W332"/>
    <mergeCell ref="B322:D322"/>
    <mergeCell ref="K322:M322"/>
    <mergeCell ref="A319:E319"/>
    <mergeCell ref="J319:N319"/>
    <mergeCell ref="S319:W319"/>
    <mergeCell ref="A320:E320"/>
    <mergeCell ref="J320:N320"/>
    <mergeCell ref="S320:W320"/>
    <mergeCell ref="T322:V322"/>
    <mergeCell ref="C323:D323"/>
    <mergeCell ref="L323:M323"/>
    <mergeCell ref="U323:V323"/>
    <mergeCell ref="T362:V362"/>
    <mergeCell ref="A356:E356"/>
    <mergeCell ref="J356:N356"/>
    <mergeCell ref="S356:W356"/>
    <mergeCell ref="A357:E357"/>
    <mergeCell ref="J357:N357"/>
    <mergeCell ref="S357:W357"/>
    <mergeCell ref="A360:E360"/>
    <mergeCell ref="J360:N360"/>
    <mergeCell ref="S360:W360"/>
    <mergeCell ref="A358:E358"/>
    <mergeCell ref="J358:N358"/>
    <mergeCell ref="S358:W358"/>
    <mergeCell ref="A359:E359"/>
    <mergeCell ref="J359:N359"/>
    <mergeCell ref="S359:W359"/>
    <mergeCell ref="C363:D363"/>
    <mergeCell ref="L363:M363"/>
    <mergeCell ref="U363:V363"/>
    <mergeCell ref="A372:E372"/>
    <mergeCell ref="J372:N372"/>
    <mergeCell ref="S372:W372"/>
    <mergeCell ref="A396:E396"/>
    <mergeCell ref="J396:N396"/>
    <mergeCell ref="S396:W396"/>
    <mergeCell ref="A371:E371"/>
    <mergeCell ref="J371:N371"/>
    <mergeCell ref="S371:W371"/>
    <mergeCell ref="A397:E397"/>
    <mergeCell ref="J397:N397"/>
    <mergeCell ref="S397:W397"/>
    <mergeCell ref="A398:E398"/>
    <mergeCell ref="J398:N398"/>
    <mergeCell ref="S398:W398"/>
    <mergeCell ref="B402:D402"/>
    <mergeCell ref="K402:M402"/>
    <mergeCell ref="A399:E399"/>
    <mergeCell ref="J399:N399"/>
    <mergeCell ref="S399:W399"/>
    <mergeCell ref="A400:E400"/>
    <mergeCell ref="J400:N400"/>
    <mergeCell ref="S400:W400"/>
    <mergeCell ref="T402:V402"/>
    <mergeCell ref="C403:D403"/>
    <mergeCell ref="L403:M403"/>
    <mergeCell ref="U403:V403"/>
    <mergeCell ref="A436:E436"/>
    <mergeCell ref="J436:N436"/>
    <mergeCell ref="S436:W436"/>
    <mergeCell ref="A437:E437"/>
    <mergeCell ref="J437:N437"/>
    <mergeCell ref="S437:W437"/>
    <mergeCell ref="A411:E411"/>
    <mergeCell ref="J411:N411"/>
    <mergeCell ref="S411:W411"/>
    <mergeCell ref="A412:E412"/>
    <mergeCell ref="J412:N412"/>
    <mergeCell ref="S412:W412"/>
    <mergeCell ref="A451:E451"/>
    <mergeCell ref="J451:N451"/>
    <mergeCell ref="S451:W451"/>
    <mergeCell ref="A440:E440"/>
    <mergeCell ref="J440:N440"/>
    <mergeCell ref="S440:W440"/>
    <mergeCell ref="A438:E438"/>
    <mergeCell ref="J438:N438"/>
    <mergeCell ref="S438:W438"/>
    <mergeCell ref="A439:E439"/>
    <mergeCell ref="J439:N439"/>
    <mergeCell ref="S439:W439"/>
    <mergeCell ref="T442:V442"/>
    <mergeCell ref="C443:D443"/>
    <mergeCell ref="L443:M443"/>
    <mergeCell ref="U443:V443"/>
    <mergeCell ref="A477:E477"/>
    <mergeCell ref="J477:N477"/>
    <mergeCell ref="S477:W477"/>
    <mergeCell ref="A478:E478"/>
    <mergeCell ref="J478:N478"/>
    <mergeCell ref="S478:W478"/>
    <mergeCell ref="A452:E452"/>
    <mergeCell ref="J452:N452"/>
    <mergeCell ref="S452:W452"/>
    <mergeCell ref="A476:E476"/>
    <mergeCell ref="J476:N476"/>
    <mergeCell ref="S476:W476"/>
    <mergeCell ref="A491:E491"/>
    <mergeCell ref="J491:N491"/>
    <mergeCell ref="S491:W491"/>
    <mergeCell ref="A492:E492"/>
    <mergeCell ref="J492:N492"/>
    <mergeCell ref="S492:W492"/>
    <mergeCell ref="B482:D482"/>
    <mergeCell ref="K482:M482"/>
    <mergeCell ref="A479:E479"/>
    <mergeCell ref="J479:N479"/>
    <mergeCell ref="S479:W479"/>
    <mergeCell ref="A480:E480"/>
    <mergeCell ref="J480:N480"/>
    <mergeCell ref="S480:W480"/>
    <mergeCell ref="T482:V482"/>
    <mergeCell ref="C483:D483"/>
    <mergeCell ref="L483:M483"/>
    <mergeCell ref="U483:V483"/>
    <mergeCell ref="T522:V522"/>
    <mergeCell ref="A516:E516"/>
    <mergeCell ref="J516:N516"/>
    <mergeCell ref="S516:W516"/>
    <mergeCell ref="A517:E517"/>
    <mergeCell ref="J517:N517"/>
    <mergeCell ref="S517:W517"/>
    <mergeCell ref="A520:E520"/>
    <mergeCell ref="J520:N520"/>
    <mergeCell ref="S520:W520"/>
    <mergeCell ref="A518:E518"/>
    <mergeCell ref="J518:N518"/>
    <mergeCell ref="S518:W518"/>
    <mergeCell ref="A519:E519"/>
    <mergeCell ref="J519:N519"/>
    <mergeCell ref="S519:W519"/>
    <mergeCell ref="C523:D523"/>
    <mergeCell ref="L523:M523"/>
    <mergeCell ref="U523:V523"/>
    <mergeCell ref="A532:E532"/>
    <mergeCell ref="J532:N532"/>
    <mergeCell ref="S532:W532"/>
    <mergeCell ref="A556:E556"/>
    <mergeCell ref="J556:N556"/>
    <mergeCell ref="S556:W556"/>
    <mergeCell ref="A531:E531"/>
    <mergeCell ref="J531:N531"/>
    <mergeCell ref="S531:W531"/>
    <mergeCell ref="A557:E557"/>
    <mergeCell ref="J557:N557"/>
    <mergeCell ref="S557:W557"/>
    <mergeCell ref="A558:E558"/>
    <mergeCell ref="J558:N558"/>
    <mergeCell ref="S558:W558"/>
    <mergeCell ref="B562:D562"/>
    <mergeCell ref="K562:M562"/>
    <mergeCell ref="A559:E559"/>
    <mergeCell ref="J559:N559"/>
    <mergeCell ref="S559:W559"/>
    <mergeCell ref="A560:E560"/>
    <mergeCell ref="J560:N560"/>
    <mergeCell ref="S560:W560"/>
    <mergeCell ref="T562:V562"/>
    <mergeCell ref="C563:D563"/>
    <mergeCell ref="L563:M563"/>
    <mergeCell ref="U563:V563"/>
    <mergeCell ref="A596:E596"/>
    <mergeCell ref="J596:N596"/>
    <mergeCell ref="S596:W596"/>
    <mergeCell ref="A597:E597"/>
    <mergeCell ref="J597:N597"/>
    <mergeCell ref="S597:W597"/>
    <mergeCell ref="A571:E571"/>
    <mergeCell ref="J571:N571"/>
    <mergeCell ref="S571:W571"/>
    <mergeCell ref="A572:E572"/>
    <mergeCell ref="J572:N572"/>
    <mergeCell ref="S572:W572"/>
    <mergeCell ref="A600:E600"/>
    <mergeCell ref="J600:N600"/>
    <mergeCell ref="S600:W600"/>
    <mergeCell ref="A598:E598"/>
    <mergeCell ref="J598:N598"/>
    <mergeCell ref="S598:W598"/>
    <mergeCell ref="A599:E599"/>
    <mergeCell ref="J599:N599"/>
    <mergeCell ref="S599:W599"/>
    <mergeCell ref="A612:E612"/>
    <mergeCell ref="J612:N612"/>
    <mergeCell ref="A636:E636"/>
    <mergeCell ref="J636:N636"/>
    <mergeCell ref="S636:W636"/>
    <mergeCell ref="A611:E611"/>
    <mergeCell ref="J611:N611"/>
    <mergeCell ref="S611:W611"/>
    <mergeCell ref="C603:D603"/>
    <mergeCell ref="L603:M603"/>
    <mergeCell ref="U603:V603"/>
    <mergeCell ref="A639:E639"/>
    <mergeCell ref="J639:N639"/>
    <mergeCell ref="S639:W639"/>
    <mergeCell ref="A640:E640"/>
    <mergeCell ref="J640:N640"/>
    <mergeCell ref="S640:W640"/>
    <mergeCell ref="A637:E637"/>
    <mergeCell ref="J637:N637"/>
    <mergeCell ref="S637:W637"/>
    <mergeCell ref="A638:E638"/>
    <mergeCell ref="J638:N638"/>
    <mergeCell ref="S638:W638"/>
    <mergeCell ref="A651:E651"/>
    <mergeCell ref="J651:N651"/>
    <mergeCell ref="S651:W651"/>
    <mergeCell ref="A652:E652"/>
    <mergeCell ref="J652:N652"/>
    <mergeCell ref="S652:W652"/>
    <mergeCell ref="B642:D642"/>
    <mergeCell ref="K642:M642"/>
    <mergeCell ref="C643:D643"/>
    <mergeCell ref="L643:M643"/>
    <mergeCell ref="U643:V643"/>
    <mergeCell ref="J680:N680"/>
    <mergeCell ref="S680:W680"/>
    <mergeCell ref="A678:E678"/>
    <mergeCell ref="J678:N678"/>
    <mergeCell ref="S678:W678"/>
    <mergeCell ref="A679:E679"/>
    <mergeCell ref="J679:N679"/>
    <mergeCell ref="S679:W679"/>
    <mergeCell ref="A676:E676"/>
    <mergeCell ref="J676:N676"/>
    <mergeCell ref="S676:W676"/>
    <mergeCell ref="A677:E677"/>
    <mergeCell ref="J677:N677"/>
    <mergeCell ref="S677:W677"/>
    <mergeCell ref="S692:W692"/>
    <mergeCell ref="A716:E716"/>
    <mergeCell ref="J716:N716"/>
    <mergeCell ref="S716:W716"/>
    <mergeCell ref="A691:E691"/>
    <mergeCell ref="J691:N691"/>
    <mergeCell ref="S691:W691"/>
    <mergeCell ref="C683:D683"/>
    <mergeCell ref="L683:M683"/>
    <mergeCell ref="U683:V683"/>
    <mergeCell ref="A720:E720"/>
    <mergeCell ref="J720:N720"/>
    <mergeCell ref="S720:W720"/>
    <mergeCell ref="A717:E717"/>
    <mergeCell ref="J717:N717"/>
    <mergeCell ref="S717:W717"/>
    <mergeCell ref="A718:E718"/>
    <mergeCell ref="J718:N718"/>
    <mergeCell ref="S718:W718"/>
    <mergeCell ref="J731:N731"/>
    <mergeCell ref="S731:W731"/>
    <mergeCell ref="A732:E732"/>
    <mergeCell ref="J732:N732"/>
    <mergeCell ref="S732:W732"/>
    <mergeCell ref="J772:N772"/>
    <mergeCell ref="S772:W772"/>
    <mergeCell ref="A796:E796"/>
    <mergeCell ref="J796:N796"/>
    <mergeCell ref="S796:W796"/>
    <mergeCell ref="A771:E771"/>
    <mergeCell ref="J771:N771"/>
    <mergeCell ref="S771:W771"/>
    <mergeCell ref="A760:E760"/>
    <mergeCell ref="J760:N760"/>
    <mergeCell ref="S760:W760"/>
    <mergeCell ref="A772:E772"/>
    <mergeCell ref="A836:E836"/>
    <mergeCell ref="J836:N836"/>
    <mergeCell ref="S836:W836"/>
    <mergeCell ref="A837:E837"/>
    <mergeCell ref="J837:N837"/>
    <mergeCell ref="S837:W837"/>
    <mergeCell ref="A811:E811"/>
    <mergeCell ref="J811:N811"/>
    <mergeCell ref="S811:W811"/>
    <mergeCell ref="A812:E812"/>
    <mergeCell ref="J812:N812"/>
    <mergeCell ref="S812:W812"/>
    <mergeCell ref="A851:E851"/>
    <mergeCell ref="J851:N851"/>
    <mergeCell ref="S851:W851"/>
    <mergeCell ref="A840:E840"/>
    <mergeCell ref="J840:N840"/>
    <mergeCell ref="S840:W840"/>
    <mergeCell ref="A838:E838"/>
    <mergeCell ref="J838:N838"/>
    <mergeCell ref="S838:W838"/>
    <mergeCell ref="A839:E839"/>
    <mergeCell ref="J839:N839"/>
    <mergeCell ref="S839:W839"/>
    <mergeCell ref="B842:D842"/>
    <mergeCell ref="K842:M842"/>
    <mergeCell ref="C843:D843"/>
    <mergeCell ref="L843:M843"/>
    <mergeCell ref="U843:V843"/>
    <mergeCell ref="A877:E877"/>
    <mergeCell ref="J877:N877"/>
    <mergeCell ref="S877:W877"/>
    <mergeCell ref="A878:E878"/>
    <mergeCell ref="J878:N878"/>
    <mergeCell ref="S878:W878"/>
    <mergeCell ref="A852:E852"/>
    <mergeCell ref="J852:N852"/>
    <mergeCell ref="S852:W852"/>
    <mergeCell ref="A876:E876"/>
    <mergeCell ref="J876:N876"/>
    <mergeCell ref="S876:W876"/>
    <mergeCell ref="B882:D882"/>
    <mergeCell ref="K882:M882"/>
    <mergeCell ref="A879:E879"/>
    <mergeCell ref="J879:N879"/>
    <mergeCell ref="S879:W879"/>
    <mergeCell ref="A880:E880"/>
    <mergeCell ref="J880:N880"/>
    <mergeCell ref="S880:W880"/>
    <mergeCell ref="C883:D883"/>
    <mergeCell ref="L883:M883"/>
    <mergeCell ref="U883:V883"/>
    <mergeCell ref="A916:E916"/>
    <mergeCell ref="J916:N916"/>
    <mergeCell ref="S916:W916"/>
    <mergeCell ref="A917:E917"/>
    <mergeCell ref="J917:N917"/>
    <mergeCell ref="S917:W917"/>
    <mergeCell ref="A891:E891"/>
    <mergeCell ref="J891:N891"/>
    <mergeCell ref="S891:W891"/>
    <mergeCell ref="A892:E892"/>
    <mergeCell ref="J892:N892"/>
    <mergeCell ref="S892:W892"/>
    <mergeCell ref="A931:E931"/>
    <mergeCell ref="J931:N931"/>
    <mergeCell ref="S931:W931"/>
    <mergeCell ref="A920:E920"/>
    <mergeCell ref="J920:N920"/>
    <mergeCell ref="S920:W920"/>
    <mergeCell ref="A918:E918"/>
    <mergeCell ref="J918:N918"/>
    <mergeCell ref="S918:W918"/>
    <mergeCell ref="A919:E919"/>
    <mergeCell ref="J919:N919"/>
    <mergeCell ref="S919:W919"/>
    <mergeCell ref="B922:D922"/>
    <mergeCell ref="K922:M922"/>
    <mergeCell ref="C923:D923"/>
    <mergeCell ref="L923:M923"/>
    <mergeCell ref="U923:V923"/>
    <mergeCell ref="A957:E957"/>
    <mergeCell ref="J957:N957"/>
    <mergeCell ref="S957:W957"/>
    <mergeCell ref="A958:E958"/>
    <mergeCell ref="J958:N958"/>
    <mergeCell ref="S958:W958"/>
    <mergeCell ref="A932:E932"/>
    <mergeCell ref="J932:N932"/>
    <mergeCell ref="S932:W932"/>
    <mergeCell ref="A956:E956"/>
    <mergeCell ref="J956:N956"/>
    <mergeCell ref="S956:W956"/>
    <mergeCell ref="A971:E971"/>
    <mergeCell ref="J971:N971"/>
    <mergeCell ref="S971:W971"/>
    <mergeCell ref="A972:E972"/>
    <mergeCell ref="J972:N972"/>
    <mergeCell ref="S972:W972"/>
    <mergeCell ref="B962:D962"/>
    <mergeCell ref="K962:M962"/>
    <mergeCell ref="A959:E959"/>
    <mergeCell ref="J959:N959"/>
    <mergeCell ref="S959:W959"/>
    <mergeCell ref="A960:E960"/>
    <mergeCell ref="J960:N960"/>
    <mergeCell ref="S960:W960"/>
    <mergeCell ref="T962:V962"/>
    <mergeCell ref="C963:D963"/>
    <mergeCell ref="L963:M963"/>
    <mergeCell ref="U963:V963"/>
    <mergeCell ref="T1002:V1002"/>
    <mergeCell ref="A996:E996"/>
    <mergeCell ref="J996:N996"/>
    <mergeCell ref="S996:W996"/>
    <mergeCell ref="A997:E997"/>
    <mergeCell ref="J997:N997"/>
    <mergeCell ref="S997:W997"/>
    <mergeCell ref="A1000:E1000"/>
    <mergeCell ref="J1000:N1000"/>
    <mergeCell ref="S1000:W1000"/>
    <mergeCell ref="A998:E998"/>
    <mergeCell ref="J998:N998"/>
    <mergeCell ref="S998:W998"/>
    <mergeCell ref="A999:E999"/>
    <mergeCell ref="J999:N999"/>
    <mergeCell ref="S999:W999"/>
    <mergeCell ref="B1002:D1002"/>
    <mergeCell ref="K1002:M1002"/>
    <mergeCell ref="C1003:D1003"/>
    <mergeCell ref="L1003:M1003"/>
    <mergeCell ref="U1003:V1003"/>
    <mergeCell ref="A1012:E1012"/>
    <mergeCell ref="J1012:N1012"/>
    <mergeCell ref="S1012:W1012"/>
    <mergeCell ref="A1036:E1036"/>
    <mergeCell ref="J1036:N1036"/>
    <mergeCell ref="S1036:W1036"/>
    <mergeCell ref="A1011:E1011"/>
    <mergeCell ref="J1011:N1011"/>
    <mergeCell ref="S1011:W1011"/>
    <mergeCell ref="A1037:E1037"/>
    <mergeCell ref="J1037:N1037"/>
    <mergeCell ref="S1037:W1037"/>
    <mergeCell ref="A1038:E1038"/>
    <mergeCell ref="J1038:N1038"/>
    <mergeCell ref="S1038:W1038"/>
    <mergeCell ref="B1042:D1042"/>
    <mergeCell ref="K1042:M1042"/>
    <mergeCell ref="A1039:E1039"/>
    <mergeCell ref="J1039:N1039"/>
    <mergeCell ref="S1039:W1039"/>
    <mergeCell ref="A1040:E1040"/>
    <mergeCell ref="J1040:N1040"/>
    <mergeCell ref="S1040:W1040"/>
    <mergeCell ref="T1042:V1042"/>
    <mergeCell ref="C1043:D1043"/>
    <mergeCell ref="L1043:M1043"/>
    <mergeCell ref="U1043:V1043"/>
    <mergeCell ref="A1076:E1076"/>
    <mergeCell ref="J1076:N1076"/>
    <mergeCell ref="S1076:W1076"/>
    <mergeCell ref="A1077:E1077"/>
    <mergeCell ref="J1077:N1077"/>
    <mergeCell ref="S1077:W1077"/>
    <mergeCell ref="A1051:E1051"/>
    <mergeCell ref="J1051:N1051"/>
    <mergeCell ref="S1051:W1051"/>
    <mergeCell ref="A1052:E1052"/>
    <mergeCell ref="J1052:N1052"/>
    <mergeCell ref="S1052:W1052"/>
    <mergeCell ref="J1091:N1091"/>
    <mergeCell ref="S1091:W1091"/>
    <mergeCell ref="A1080:E1080"/>
    <mergeCell ref="J1080:N1080"/>
    <mergeCell ref="S1080:W1080"/>
    <mergeCell ref="A1078:E1078"/>
    <mergeCell ref="J1078:N1078"/>
    <mergeCell ref="S1078:W1078"/>
    <mergeCell ref="A1079:E1079"/>
    <mergeCell ref="J1079:N1079"/>
    <mergeCell ref="S1079:W1079"/>
    <mergeCell ref="B1082:D1082"/>
    <mergeCell ref="K1082:M1082"/>
    <mergeCell ref="T1082:V1082"/>
    <mergeCell ref="A1091:E1091"/>
    <mergeCell ref="C1083:D1083"/>
    <mergeCell ref="L1083:M1083"/>
    <mergeCell ref="U1083:V1083"/>
    <mergeCell ref="A1118:E1118"/>
    <mergeCell ref="J1118:N1118"/>
    <mergeCell ref="S1118:W1118"/>
    <mergeCell ref="A1092:E1092"/>
    <mergeCell ref="J1092:N1092"/>
    <mergeCell ref="S1092:W1092"/>
    <mergeCell ref="A1116:E1116"/>
    <mergeCell ref="J1116:N1116"/>
    <mergeCell ref="S1116:W1116"/>
    <mergeCell ref="A1117:E1117"/>
    <mergeCell ref="J1117:N1117"/>
    <mergeCell ref="A1132:E1132"/>
    <mergeCell ref="J1132:N1132"/>
    <mergeCell ref="S1132:W1132"/>
    <mergeCell ref="B1122:D1122"/>
    <mergeCell ref="K1122:M1122"/>
    <mergeCell ref="A1119:E1119"/>
    <mergeCell ref="J1119:N1119"/>
    <mergeCell ref="S1119:W1119"/>
    <mergeCell ref="A1120:E1120"/>
    <mergeCell ref="J1120:N1120"/>
    <mergeCell ref="S1120:W1120"/>
    <mergeCell ref="T1122:V1122"/>
    <mergeCell ref="A1131:E1131"/>
    <mergeCell ref="J1131:N1131"/>
    <mergeCell ref="C1123:D1123"/>
    <mergeCell ref="L1123:M1123"/>
    <mergeCell ref="U1123:V1123"/>
    <mergeCell ref="A1158:E1158"/>
    <mergeCell ref="J1158:N1158"/>
    <mergeCell ref="S1158:W1158"/>
    <mergeCell ref="A1159:E1159"/>
    <mergeCell ref="J1159:N1159"/>
    <mergeCell ref="S1159:W1159"/>
    <mergeCell ref="A1156:E1156"/>
    <mergeCell ref="J1156:N1156"/>
    <mergeCell ref="S1156:W1156"/>
    <mergeCell ref="A1157:E1157"/>
    <mergeCell ref="J1157:N1157"/>
    <mergeCell ref="S1157:W1157"/>
    <mergeCell ref="A1196:E1196"/>
    <mergeCell ref="J1196:N1196"/>
    <mergeCell ref="S1196:W1196"/>
    <mergeCell ref="A1171:E1171"/>
    <mergeCell ref="J1171:N1171"/>
    <mergeCell ref="S1171:W1171"/>
    <mergeCell ref="S1160:W1160"/>
    <mergeCell ref="B1162:D1162"/>
    <mergeCell ref="K1162:M1162"/>
    <mergeCell ref="T1162:V1162"/>
    <mergeCell ref="A1172:E1172"/>
    <mergeCell ref="J1172:N1172"/>
    <mergeCell ref="A1160:E1160"/>
    <mergeCell ref="J1160:N1160"/>
    <mergeCell ref="C1163:D1163"/>
    <mergeCell ref="L1163:M1163"/>
    <mergeCell ref="U1163:V1163"/>
    <mergeCell ref="J1236:N1236"/>
    <mergeCell ref="J1200:N1200"/>
    <mergeCell ref="S1200:W1200"/>
    <mergeCell ref="T1202:V1202"/>
    <mergeCell ref="A1197:E1197"/>
    <mergeCell ref="J1197:N1197"/>
    <mergeCell ref="S1197:W1197"/>
    <mergeCell ref="A1198:E1198"/>
    <mergeCell ref="J1198:N1198"/>
    <mergeCell ref="S1198:W1198"/>
    <mergeCell ref="B1202:D1202"/>
    <mergeCell ref="K1202:M1202"/>
    <mergeCell ref="A1199:E1199"/>
    <mergeCell ref="J1199:N1199"/>
    <mergeCell ref="A1200:E1200"/>
    <mergeCell ref="S1278:W1278"/>
    <mergeCell ref="A1252:E1252"/>
    <mergeCell ref="J1252:N1252"/>
    <mergeCell ref="S1252:W1252"/>
    <mergeCell ref="A1276:E1276"/>
    <mergeCell ref="J1276:N1276"/>
    <mergeCell ref="S1276:W1276"/>
    <mergeCell ref="C1203:D1203"/>
    <mergeCell ref="L1203:M1203"/>
    <mergeCell ref="U1203:V1203"/>
    <mergeCell ref="S1238:W1238"/>
    <mergeCell ref="A1239:E1239"/>
    <mergeCell ref="J1239:N1239"/>
    <mergeCell ref="S1239:W1239"/>
    <mergeCell ref="A1237:E1237"/>
    <mergeCell ref="J1237:N1237"/>
    <mergeCell ref="S1237:W1237"/>
    <mergeCell ref="A1211:E1211"/>
    <mergeCell ref="J1211:N1211"/>
    <mergeCell ref="S1211:W1211"/>
    <mergeCell ref="A1212:E1212"/>
    <mergeCell ref="J1212:N1212"/>
    <mergeCell ref="S1212:W1212"/>
    <mergeCell ref="A1236:E1236"/>
    <mergeCell ref="A1332:E1332"/>
    <mergeCell ref="J1332:N1332"/>
    <mergeCell ref="S1332:W1332"/>
    <mergeCell ref="A1356:E1356"/>
    <mergeCell ref="J1356:N1356"/>
    <mergeCell ref="S1356:W1356"/>
    <mergeCell ref="A1331:E1331"/>
    <mergeCell ref="J1331:N1331"/>
    <mergeCell ref="S1331:W1331"/>
    <mergeCell ref="A1359:E1359"/>
    <mergeCell ref="J1359:N1359"/>
    <mergeCell ref="S1359:W1359"/>
    <mergeCell ref="A1360:E1360"/>
    <mergeCell ref="J1360:N1360"/>
    <mergeCell ref="S1360:W1360"/>
    <mergeCell ref="A1357:E1357"/>
    <mergeCell ref="J1357:N1357"/>
    <mergeCell ref="S1357:W1357"/>
    <mergeCell ref="A1358:E1358"/>
    <mergeCell ref="J1358:N1358"/>
    <mergeCell ref="S1358:W1358"/>
    <mergeCell ref="B1242:D1242"/>
    <mergeCell ref="K1242:M1242"/>
    <mergeCell ref="A1240:E1240"/>
    <mergeCell ref="J1240:N1240"/>
    <mergeCell ref="A1238:E1238"/>
    <mergeCell ref="J1238:N1238"/>
    <mergeCell ref="J1279:N1279"/>
    <mergeCell ref="A1291:E1291"/>
    <mergeCell ref="J1291:N1291"/>
    <mergeCell ref="A1277:E1277"/>
    <mergeCell ref="J1277:N1277"/>
    <mergeCell ref="A1251:E1251"/>
    <mergeCell ref="J1251:N1251"/>
    <mergeCell ref="C1243:D1243"/>
    <mergeCell ref="L1243:M1243"/>
    <mergeCell ref="A1280:E1280"/>
    <mergeCell ref="J1280:N1280"/>
    <mergeCell ref="A1278:E1278"/>
    <mergeCell ref="J1278:N1278"/>
    <mergeCell ref="B602:D602"/>
    <mergeCell ref="K602:M602"/>
    <mergeCell ref="B682:D682"/>
    <mergeCell ref="K682:M682"/>
    <mergeCell ref="B762:D762"/>
    <mergeCell ref="K762:M762"/>
    <mergeCell ref="K282:M282"/>
    <mergeCell ref="B362:D362"/>
    <mergeCell ref="K362:M362"/>
    <mergeCell ref="B442:D442"/>
    <mergeCell ref="K442:M442"/>
    <mergeCell ref="B522:D522"/>
    <mergeCell ref="K522:M522"/>
    <mergeCell ref="A756:E756"/>
    <mergeCell ref="J756:N756"/>
    <mergeCell ref="B722:D722"/>
    <mergeCell ref="K722:M722"/>
    <mergeCell ref="A719:E719"/>
    <mergeCell ref="J719:N719"/>
    <mergeCell ref="A692:E692"/>
    <mergeCell ref="J692:N692"/>
    <mergeCell ref="A680:E680"/>
    <mergeCell ref="A758:E758"/>
    <mergeCell ref="J758:N758"/>
    <mergeCell ref="T1242:V1242"/>
    <mergeCell ref="T1282:V1282"/>
    <mergeCell ref="T1322:V1322"/>
    <mergeCell ref="T602:V602"/>
    <mergeCell ref="T642:V642"/>
    <mergeCell ref="T682:V682"/>
    <mergeCell ref="T722:V722"/>
    <mergeCell ref="T762:V762"/>
    <mergeCell ref="T802:V802"/>
    <mergeCell ref="T842:V842"/>
    <mergeCell ref="T882:V882"/>
    <mergeCell ref="T922:V922"/>
    <mergeCell ref="S1320:W1320"/>
    <mergeCell ref="S1291:W1291"/>
    <mergeCell ref="S1277:W1277"/>
    <mergeCell ref="S1251:W1251"/>
    <mergeCell ref="S1236:W1236"/>
    <mergeCell ref="S1199:W1199"/>
    <mergeCell ref="S1172:W1172"/>
    <mergeCell ref="S1131:W1131"/>
    <mergeCell ref="S1117:W1117"/>
    <mergeCell ref="S756:W756"/>
    <mergeCell ref="S1240:W1240"/>
    <mergeCell ref="S719:W719"/>
    <mergeCell ref="B802:D802"/>
    <mergeCell ref="K802:M802"/>
    <mergeCell ref="A799:E799"/>
    <mergeCell ref="J799:N799"/>
    <mergeCell ref="S799:W799"/>
    <mergeCell ref="A800:E800"/>
    <mergeCell ref="J800:N800"/>
    <mergeCell ref="S800:W800"/>
    <mergeCell ref="A797:E797"/>
    <mergeCell ref="J797:N797"/>
    <mergeCell ref="S797:W797"/>
    <mergeCell ref="A798:E798"/>
    <mergeCell ref="J798:N798"/>
    <mergeCell ref="S798:W798"/>
    <mergeCell ref="S1292:W1292"/>
    <mergeCell ref="B1282:D1282"/>
    <mergeCell ref="K1282:M1282"/>
    <mergeCell ref="A1279:E1279"/>
    <mergeCell ref="A1320:E1320"/>
    <mergeCell ref="J1320:N1320"/>
    <mergeCell ref="K1322:M1322"/>
    <mergeCell ref="B1322:D1322"/>
    <mergeCell ref="S1318:W1318"/>
    <mergeCell ref="S1319:W1319"/>
    <mergeCell ref="J1316:N1316"/>
    <mergeCell ref="S1316:W1316"/>
    <mergeCell ref="A1317:E1317"/>
    <mergeCell ref="J1317:N1317"/>
    <mergeCell ref="S1317:W1317"/>
    <mergeCell ref="A1319:E1319"/>
    <mergeCell ref="J1319:N1319"/>
    <mergeCell ref="A1316:E1316"/>
    <mergeCell ref="A1318:E1318"/>
    <mergeCell ref="J1318:N1318"/>
    <mergeCell ref="A1292:E1292"/>
    <mergeCell ref="J1292:N1292"/>
    <mergeCell ref="S1279:W1279"/>
    <mergeCell ref="S1280:W1280"/>
  </mergeCells>
  <conditionalFormatting sqref="U5">
    <cfRule type="expression" dxfId="1441" priority="2394" stopIfTrue="1">
      <formula>LEN(T4)=1</formula>
    </cfRule>
    <cfRule type="cellIs" dxfId="1440" priority="2402" operator="equal">
      <formula>0</formula>
    </cfRule>
  </conditionalFormatting>
  <conditionalFormatting sqref="U7">
    <cfRule type="expression" dxfId="1439" priority="2393" stopIfTrue="1">
      <formula>LEN(T4)=1</formula>
    </cfRule>
    <cfRule type="cellIs" dxfId="1438" priority="2401" operator="equal">
      <formula>0</formula>
    </cfRule>
  </conditionalFormatting>
  <conditionalFormatting sqref="U9">
    <cfRule type="expression" dxfId="1437" priority="2392" stopIfTrue="1">
      <formula>LEN(T4)=1</formula>
    </cfRule>
    <cfRule type="cellIs" dxfId="1436" priority="2400" operator="equal">
      <formula>0</formula>
    </cfRule>
  </conditionalFormatting>
  <conditionalFormatting sqref="W10">
    <cfRule type="expression" dxfId="1435" priority="2391" stopIfTrue="1">
      <formula>LEN(T4)=1</formula>
    </cfRule>
    <cfRule type="expression" dxfId="1434" priority="2398">
      <formula>LEN(W10)&lt;2</formula>
    </cfRule>
  </conditionalFormatting>
  <conditionalFormatting sqref="T8">
    <cfRule type="expression" dxfId="1433" priority="2395" stopIfTrue="1">
      <formula>LEN(T4)=1</formula>
    </cfRule>
    <cfRule type="cellIs" dxfId="1432" priority="2397" operator="equal">
      <formula>0</formula>
    </cfRule>
  </conditionalFormatting>
  <conditionalFormatting sqref="C5">
    <cfRule type="expression" dxfId="1431" priority="2382" stopIfTrue="1">
      <formula>LEN(B4)=1</formula>
    </cfRule>
    <cfRule type="cellIs" dxfId="1430" priority="2390" operator="equal">
      <formula>0</formula>
    </cfRule>
  </conditionalFormatting>
  <conditionalFormatting sqref="B3:C3">
    <cfRule type="expression" dxfId="1429" priority="2384" stopIfTrue="1">
      <formula>LEN(B4)=1</formula>
    </cfRule>
    <cfRule type="expression" dxfId="1428" priority="2387">
      <formula>LEN(B3)&lt;2</formula>
    </cfRule>
  </conditionalFormatting>
  <conditionalFormatting sqref="C7">
    <cfRule type="expression" dxfId="1427" priority="2381" stopIfTrue="1">
      <formula>LEN(B4)=1</formula>
    </cfRule>
    <cfRule type="cellIs" dxfId="1426" priority="2389" operator="equal">
      <formula>0</formula>
    </cfRule>
  </conditionalFormatting>
  <conditionalFormatting sqref="C9">
    <cfRule type="expression" dxfId="1425" priority="2380" stopIfTrue="1">
      <formula>LEN(B4)=1</formula>
    </cfRule>
    <cfRule type="cellIs" dxfId="1424" priority="2388" operator="equal">
      <formula>0</formula>
    </cfRule>
  </conditionalFormatting>
  <conditionalFormatting sqref="E10">
    <cfRule type="expression" dxfId="1423" priority="2379" stopIfTrue="1">
      <formula>LEN(B4)=1</formula>
    </cfRule>
    <cfRule type="expression" dxfId="1422" priority="2386">
      <formula>LEN(E10)&lt;2</formula>
    </cfRule>
  </conditionalFormatting>
  <conditionalFormatting sqref="B8">
    <cfRule type="expression" dxfId="1421" priority="2383" stopIfTrue="1">
      <formula>LEN(B4)=1</formula>
    </cfRule>
    <cfRule type="cellIs" dxfId="1420" priority="2385" operator="equal">
      <formula>0</formula>
    </cfRule>
  </conditionalFormatting>
  <conditionalFormatting sqref="L5">
    <cfRule type="expression" dxfId="1419" priority="2370" stopIfTrue="1">
      <formula>LEN(K4)=1</formula>
    </cfRule>
    <cfRule type="cellIs" dxfId="1418" priority="2378" operator="equal">
      <formula>0</formula>
    </cfRule>
  </conditionalFormatting>
  <conditionalFormatting sqref="K3:L3">
    <cfRule type="expression" dxfId="1417" priority="2372" stopIfTrue="1">
      <formula>LEN(K4)=1</formula>
    </cfRule>
    <cfRule type="expression" dxfId="1416" priority="2375">
      <formula>LEN(K3)&lt;2</formula>
    </cfRule>
  </conditionalFormatting>
  <conditionalFormatting sqref="L7">
    <cfRule type="expression" dxfId="1415" priority="2369" stopIfTrue="1">
      <formula>LEN(K4)=1</formula>
    </cfRule>
    <cfRule type="cellIs" dxfId="1414" priority="2377" operator="equal">
      <formula>0</formula>
    </cfRule>
  </conditionalFormatting>
  <conditionalFormatting sqref="L9">
    <cfRule type="expression" dxfId="1413" priority="2368" stopIfTrue="1">
      <formula>LEN(K4)=1</formula>
    </cfRule>
    <cfRule type="cellIs" dxfId="1412" priority="2376" operator="equal">
      <formula>0</formula>
    </cfRule>
  </conditionalFormatting>
  <conditionalFormatting sqref="N10">
    <cfRule type="expression" dxfId="1411" priority="2367" stopIfTrue="1">
      <formula>LEN(K4)=1</formula>
    </cfRule>
    <cfRule type="expression" dxfId="1410" priority="2374">
      <formula>LEN(N10)&lt;2</formula>
    </cfRule>
  </conditionalFormatting>
  <conditionalFormatting sqref="K8">
    <cfRule type="expression" dxfId="1409" priority="2371" stopIfTrue="1">
      <formula>LEN(K4)=1</formula>
    </cfRule>
    <cfRule type="cellIs" dxfId="1408" priority="2373" operator="equal">
      <formula>0</formula>
    </cfRule>
  </conditionalFormatting>
  <conditionalFormatting sqref="U45">
    <cfRule type="expression" dxfId="1407" priority="1218" stopIfTrue="1">
      <formula>LEN(T44)=1</formula>
    </cfRule>
    <cfRule type="cellIs" dxfId="1406" priority="1226" operator="equal">
      <formula>0</formula>
    </cfRule>
  </conditionalFormatting>
  <conditionalFormatting sqref="T43:U43">
    <cfRule type="expression" dxfId="1405" priority="1220" stopIfTrue="1">
      <formula>LEN(T44)=1</formula>
    </cfRule>
    <cfRule type="expression" dxfId="1404" priority="1223">
      <formula>LEN(T43)&lt;2</formula>
    </cfRule>
  </conditionalFormatting>
  <conditionalFormatting sqref="U47">
    <cfRule type="expression" dxfId="1403" priority="1217" stopIfTrue="1">
      <formula>LEN(T44)=1</formula>
    </cfRule>
    <cfRule type="cellIs" dxfId="1402" priority="1225" operator="equal">
      <formula>0</formula>
    </cfRule>
  </conditionalFormatting>
  <conditionalFormatting sqref="U49">
    <cfRule type="expression" dxfId="1401" priority="1216" stopIfTrue="1">
      <formula>LEN(T44)=1</formula>
    </cfRule>
    <cfRule type="cellIs" dxfId="1400" priority="1224" operator="equal">
      <formula>0</formula>
    </cfRule>
  </conditionalFormatting>
  <conditionalFormatting sqref="W50">
    <cfRule type="expression" dxfId="1399" priority="1215" stopIfTrue="1">
      <formula>LEN(T44)=1</formula>
    </cfRule>
    <cfRule type="expression" dxfId="1398" priority="1222">
      <formula>LEN(W50)&lt;2</formula>
    </cfRule>
  </conditionalFormatting>
  <conditionalFormatting sqref="T48">
    <cfRule type="expression" dxfId="1397" priority="1219" stopIfTrue="1">
      <formula>LEN(T44)=1</formula>
    </cfRule>
    <cfRule type="cellIs" dxfId="1396" priority="1221" operator="equal">
      <formula>0</formula>
    </cfRule>
  </conditionalFormatting>
  <conditionalFormatting sqref="C45">
    <cfRule type="expression" dxfId="1395" priority="1206" stopIfTrue="1">
      <formula>LEN(B44)=1</formula>
    </cfRule>
    <cfRule type="cellIs" dxfId="1394" priority="1214" operator="equal">
      <formula>0</formula>
    </cfRule>
  </conditionalFormatting>
  <conditionalFormatting sqref="B43:C43">
    <cfRule type="expression" dxfId="1393" priority="1208" stopIfTrue="1">
      <formula>LEN(B44)=1</formula>
    </cfRule>
    <cfRule type="expression" dxfId="1392" priority="1211">
      <formula>LEN(B43)&lt;2</formula>
    </cfRule>
  </conditionalFormatting>
  <conditionalFormatting sqref="C47">
    <cfRule type="expression" dxfId="1391" priority="1205" stopIfTrue="1">
      <formula>LEN(B44)=1</formula>
    </cfRule>
    <cfRule type="cellIs" dxfId="1390" priority="1213" operator="equal">
      <formula>0</formula>
    </cfRule>
  </conditionalFormatting>
  <conditionalFormatting sqref="C49">
    <cfRule type="expression" dxfId="1389" priority="1204" stopIfTrue="1">
      <formula>LEN(B44)=1</formula>
    </cfRule>
    <cfRule type="cellIs" dxfId="1388" priority="1212" operator="equal">
      <formula>0</formula>
    </cfRule>
  </conditionalFormatting>
  <conditionalFormatting sqref="E50">
    <cfRule type="expression" dxfId="1387" priority="1203" stopIfTrue="1">
      <formula>LEN(B44)=1</formula>
    </cfRule>
    <cfRule type="expression" dxfId="1386" priority="1210">
      <formula>LEN(E50)&lt;2</formula>
    </cfRule>
  </conditionalFormatting>
  <conditionalFormatting sqref="B48">
    <cfRule type="expression" dxfId="1385" priority="1207" stopIfTrue="1">
      <formula>LEN(B44)=1</formula>
    </cfRule>
    <cfRule type="cellIs" dxfId="1384" priority="1209" operator="equal">
      <formula>0</formula>
    </cfRule>
  </conditionalFormatting>
  <conditionalFormatting sqref="L45">
    <cfRule type="expression" dxfId="1383" priority="1194" stopIfTrue="1">
      <formula>LEN(K44)=1</formula>
    </cfRule>
    <cfRule type="cellIs" dxfId="1382" priority="1202" operator="equal">
      <formula>0</formula>
    </cfRule>
  </conditionalFormatting>
  <conditionalFormatting sqref="K43:L43">
    <cfRule type="expression" dxfId="1381" priority="1196" stopIfTrue="1">
      <formula>LEN(K44)=1</formula>
    </cfRule>
    <cfRule type="expression" dxfId="1380" priority="1199">
      <formula>LEN(K43)&lt;2</formula>
    </cfRule>
  </conditionalFormatting>
  <conditionalFormatting sqref="L47">
    <cfRule type="expression" dxfId="1379" priority="1193" stopIfTrue="1">
      <formula>LEN(K44)=1</formula>
    </cfRule>
    <cfRule type="cellIs" dxfId="1378" priority="1201" operator="equal">
      <formula>0</formula>
    </cfRule>
  </conditionalFormatting>
  <conditionalFormatting sqref="L49">
    <cfRule type="expression" dxfId="1377" priority="1192" stopIfTrue="1">
      <formula>LEN(K44)=1</formula>
    </cfRule>
    <cfRule type="cellIs" dxfId="1376" priority="1200" operator="equal">
      <formula>0</formula>
    </cfRule>
  </conditionalFormatting>
  <conditionalFormatting sqref="N50">
    <cfRule type="expression" dxfId="1375" priority="1191" stopIfTrue="1">
      <formula>LEN(K44)=1</formula>
    </cfRule>
    <cfRule type="expression" dxfId="1374" priority="1198">
      <formula>LEN(N50)&lt;2</formula>
    </cfRule>
  </conditionalFormatting>
  <conditionalFormatting sqref="K48">
    <cfRule type="expression" dxfId="1373" priority="1195" stopIfTrue="1">
      <formula>LEN(K44)=1</formula>
    </cfRule>
    <cfRule type="cellIs" dxfId="1372" priority="1197" operator="equal">
      <formula>0</formula>
    </cfRule>
  </conditionalFormatting>
  <conditionalFormatting sqref="U85">
    <cfRule type="expression" dxfId="1371" priority="1182" stopIfTrue="1">
      <formula>LEN(T84)=1</formula>
    </cfRule>
    <cfRule type="cellIs" dxfId="1370" priority="1190" operator="equal">
      <formula>0</formula>
    </cfRule>
  </conditionalFormatting>
  <conditionalFormatting sqref="T83:U83">
    <cfRule type="expression" dxfId="1369" priority="1184" stopIfTrue="1">
      <formula>LEN(T84)=1</formula>
    </cfRule>
    <cfRule type="expression" dxfId="1368" priority="1187">
      <formula>LEN(T83)&lt;2</formula>
    </cfRule>
  </conditionalFormatting>
  <conditionalFormatting sqref="U87">
    <cfRule type="expression" dxfId="1367" priority="1181" stopIfTrue="1">
      <formula>LEN(T84)=1</formula>
    </cfRule>
    <cfRule type="cellIs" dxfId="1366" priority="1189" operator="equal">
      <formula>0</formula>
    </cfRule>
  </conditionalFormatting>
  <conditionalFormatting sqref="U89">
    <cfRule type="expression" dxfId="1365" priority="1180" stopIfTrue="1">
      <formula>LEN(T84)=1</formula>
    </cfRule>
    <cfRule type="cellIs" dxfId="1364" priority="1188" operator="equal">
      <formula>0</formula>
    </cfRule>
  </conditionalFormatting>
  <conditionalFormatting sqref="W90">
    <cfRule type="expression" dxfId="1363" priority="1179" stopIfTrue="1">
      <formula>LEN(T84)=1</formula>
    </cfRule>
    <cfRule type="expression" dxfId="1362" priority="1186">
      <formula>LEN(W90)&lt;2</formula>
    </cfRule>
  </conditionalFormatting>
  <conditionalFormatting sqref="T88">
    <cfRule type="expression" dxfId="1361" priority="1183" stopIfTrue="1">
      <formula>LEN(T84)=1</formula>
    </cfRule>
    <cfRule type="cellIs" dxfId="1360" priority="1185" operator="equal">
      <formula>0</formula>
    </cfRule>
  </conditionalFormatting>
  <conditionalFormatting sqref="C85">
    <cfRule type="expression" dxfId="1359" priority="1170" stopIfTrue="1">
      <formula>LEN(B84)=1</formula>
    </cfRule>
    <cfRule type="cellIs" dxfId="1358" priority="1178" operator="equal">
      <formula>0</formula>
    </cfRule>
  </conditionalFormatting>
  <conditionalFormatting sqref="B83:C83">
    <cfRule type="expression" dxfId="1357" priority="1172" stopIfTrue="1">
      <formula>LEN(B84)=1</formula>
    </cfRule>
    <cfRule type="expression" dxfId="1356" priority="1175">
      <formula>LEN(B83)&lt;2</formula>
    </cfRule>
  </conditionalFormatting>
  <conditionalFormatting sqref="C87">
    <cfRule type="expression" dxfId="1355" priority="1169" stopIfTrue="1">
      <formula>LEN(B84)=1</formula>
    </cfRule>
    <cfRule type="cellIs" dxfId="1354" priority="1177" operator="equal">
      <formula>0</formula>
    </cfRule>
  </conditionalFormatting>
  <conditionalFormatting sqref="C89">
    <cfRule type="expression" dxfId="1353" priority="1168" stopIfTrue="1">
      <formula>LEN(B84)=1</formula>
    </cfRule>
    <cfRule type="cellIs" dxfId="1352" priority="1176" operator="equal">
      <formula>0</formula>
    </cfRule>
  </conditionalFormatting>
  <conditionalFormatting sqref="E90">
    <cfRule type="expression" dxfId="1351" priority="1167" stopIfTrue="1">
      <formula>LEN(B84)=1</formula>
    </cfRule>
    <cfRule type="expression" dxfId="1350" priority="1174">
      <formula>LEN(E90)&lt;2</formula>
    </cfRule>
  </conditionalFormatting>
  <conditionalFormatting sqref="B88">
    <cfRule type="expression" dxfId="1349" priority="1171" stopIfTrue="1">
      <formula>LEN(B84)=1</formula>
    </cfRule>
    <cfRule type="cellIs" dxfId="1348" priority="1173" operator="equal">
      <formula>0</formula>
    </cfRule>
  </conditionalFormatting>
  <conditionalFormatting sqref="L85">
    <cfRule type="expression" dxfId="1347" priority="1158" stopIfTrue="1">
      <formula>LEN(K84)=1</formula>
    </cfRule>
    <cfRule type="cellIs" dxfId="1346" priority="1166" operator="equal">
      <formula>0</formula>
    </cfRule>
  </conditionalFormatting>
  <conditionalFormatting sqref="K83:L83">
    <cfRule type="expression" dxfId="1345" priority="1160" stopIfTrue="1">
      <formula>LEN(K84)=1</formula>
    </cfRule>
    <cfRule type="expression" dxfId="1344" priority="1163">
      <formula>LEN(K83)&lt;2</formula>
    </cfRule>
  </conditionalFormatting>
  <conditionalFormatting sqref="L87">
    <cfRule type="expression" dxfId="1343" priority="1157" stopIfTrue="1">
      <formula>LEN(K84)=1</formula>
    </cfRule>
    <cfRule type="cellIs" dxfId="1342" priority="1165" operator="equal">
      <formula>0</formula>
    </cfRule>
  </conditionalFormatting>
  <conditionalFormatting sqref="L89">
    <cfRule type="expression" dxfId="1341" priority="1156" stopIfTrue="1">
      <formula>LEN(K84)=1</formula>
    </cfRule>
    <cfRule type="cellIs" dxfId="1340" priority="1164" operator="equal">
      <formula>0</formula>
    </cfRule>
  </conditionalFormatting>
  <conditionalFormatting sqref="N90">
    <cfRule type="expression" dxfId="1339" priority="1155" stopIfTrue="1">
      <formula>LEN(K84)=1</formula>
    </cfRule>
    <cfRule type="expression" dxfId="1338" priority="1162">
      <formula>LEN(N90)&lt;2</formula>
    </cfRule>
  </conditionalFormatting>
  <conditionalFormatting sqref="K88">
    <cfRule type="expression" dxfId="1337" priority="1159" stopIfTrue="1">
      <formula>LEN(K84)=1</formula>
    </cfRule>
    <cfRule type="cellIs" dxfId="1336" priority="1161" operator="equal">
      <formula>0</formula>
    </cfRule>
  </conditionalFormatting>
  <conditionalFormatting sqref="U125">
    <cfRule type="expression" dxfId="1335" priority="1146" stopIfTrue="1">
      <formula>LEN(T124)=1</formula>
    </cfRule>
    <cfRule type="cellIs" dxfId="1334" priority="1154" operator="equal">
      <formula>0</formula>
    </cfRule>
  </conditionalFormatting>
  <conditionalFormatting sqref="T123:U123">
    <cfRule type="expression" dxfId="1333" priority="1148" stopIfTrue="1">
      <formula>LEN(T124)=1</formula>
    </cfRule>
    <cfRule type="expression" dxfId="1332" priority="1151">
      <formula>LEN(T123)&lt;2</formula>
    </cfRule>
  </conditionalFormatting>
  <conditionalFormatting sqref="U127">
    <cfRule type="expression" dxfId="1331" priority="1145" stopIfTrue="1">
      <formula>LEN(T124)=1</formula>
    </cfRule>
    <cfRule type="cellIs" dxfId="1330" priority="1153" operator="equal">
      <formula>0</formula>
    </cfRule>
  </conditionalFormatting>
  <conditionalFormatting sqref="U129">
    <cfRule type="expression" dxfId="1329" priority="1144" stopIfTrue="1">
      <formula>LEN(T124)=1</formula>
    </cfRule>
    <cfRule type="cellIs" dxfId="1328" priority="1152" operator="equal">
      <formula>0</formula>
    </cfRule>
  </conditionalFormatting>
  <conditionalFormatting sqref="W130">
    <cfRule type="expression" dxfId="1327" priority="1143" stopIfTrue="1">
      <formula>LEN(T124)=1</formula>
    </cfRule>
    <cfRule type="expression" dxfId="1326" priority="1150">
      <formula>LEN(W130)&lt;2</formula>
    </cfRule>
  </conditionalFormatting>
  <conditionalFormatting sqref="T128">
    <cfRule type="expression" dxfId="1325" priority="1147" stopIfTrue="1">
      <formula>LEN(T124)=1</formula>
    </cfRule>
    <cfRule type="cellIs" dxfId="1324" priority="1149" operator="equal">
      <formula>0</formula>
    </cfRule>
  </conditionalFormatting>
  <conditionalFormatting sqref="C125">
    <cfRule type="expression" dxfId="1323" priority="1134" stopIfTrue="1">
      <formula>LEN(B124)=1</formula>
    </cfRule>
    <cfRule type="cellIs" dxfId="1322" priority="1142" operator="equal">
      <formula>0</formula>
    </cfRule>
  </conditionalFormatting>
  <conditionalFormatting sqref="B123:C123">
    <cfRule type="expression" dxfId="1321" priority="1136" stopIfTrue="1">
      <formula>LEN(B124)=1</formula>
    </cfRule>
    <cfRule type="expression" dxfId="1320" priority="1139">
      <formula>LEN(B123)&lt;2</formula>
    </cfRule>
  </conditionalFormatting>
  <conditionalFormatting sqref="C127">
    <cfRule type="expression" dxfId="1319" priority="1133" stopIfTrue="1">
      <formula>LEN(B124)=1</formula>
    </cfRule>
    <cfRule type="cellIs" dxfId="1318" priority="1141" operator="equal">
      <formula>0</formula>
    </cfRule>
  </conditionalFormatting>
  <conditionalFormatting sqref="C129">
    <cfRule type="expression" dxfId="1317" priority="1132" stopIfTrue="1">
      <formula>LEN(B124)=1</formula>
    </cfRule>
    <cfRule type="cellIs" dxfId="1316" priority="1140" operator="equal">
      <formula>0</formula>
    </cfRule>
  </conditionalFormatting>
  <conditionalFormatting sqref="E130">
    <cfRule type="expression" dxfId="1315" priority="1131" stopIfTrue="1">
      <formula>LEN(B124)=1</formula>
    </cfRule>
    <cfRule type="expression" dxfId="1314" priority="1138">
      <formula>LEN(E130)&lt;2</formula>
    </cfRule>
  </conditionalFormatting>
  <conditionalFormatting sqref="B128">
    <cfRule type="expression" dxfId="1313" priority="1135" stopIfTrue="1">
      <formula>LEN(B124)=1</formula>
    </cfRule>
    <cfRule type="cellIs" dxfId="1312" priority="1137" operator="equal">
      <formula>0</formula>
    </cfRule>
  </conditionalFormatting>
  <conditionalFormatting sqref="L125">
    <cfRule type="expression" dxfId="1311" priority="1122" stopIfTrue="1">
      <formula>LEN(K124)=1</formula>
    </cfRule>
    <cfRule type="cellIs" dxfId="1310" priority="1130" operator="equal">
      <formula>0</formula>
    </cfRule>
  </conditionalFormatting>
  <conditionalFormatting sqref="K123:L123">
    <cfRule type="expression" dxfId="1309" priority="1124" stopIfTrue="1">
      <formula>LEN(K124)=1</formula>
    </cfRule>
    <cfRule type="expression" dxfId="1308" priority="1127">
      <formula>LEN(K123)&lt;2</formula>
    </cfRule>
  </conditionalFormatting>
  <conditionalFormatting sqref="L127">
    <cfRule type="expression" dxfId="1307" priority="1121" stopIfTrue="1">
      <formula>LEN(K124)=1</formula>
    </cfRule>
    <cfRule type="cellIs" dxfId="1306" priority="1129" operator="equal">
      <formula>0</formula>
    </cfRule>
  </conditionalFormatting>
  <conditionalFormatting sqref="L129">
    <cfRule type="expression" dxfId="1305" priority="1120" stopIfTrue="1">
      <formula>LEN(K124)=1</formula>
    </cfRule>
    <cfRule type="cellIs" dxfId="1304" priority="1128" operator="equal">
      <formula>0</formula>
    </cfRule>
  </conditionalFormatting>
  <conditionalFormatting sqref="N130">
    <cfRule type="expression" dxfId="1303" priority="1119" stopIfTrue="1">
      <formula>LEN(K124)=1</formula>
    </cfRule>
    <cfRule type="expression" dxfId="1302" priority="1126">
      <formula>LEN(N130)&lt;2</formula>
    </cfRule>
  </conditionalFormatting>
  <conditionalFormatting sqref="K128">
    <cfRule type="expression" dxfId="1301" priority="1123" stopIfTrue="1">
      <formula>LEN(K124)=1</formula>
    </cfRule>
    <cfRule type="cellIs" dxfId="1300" priority="1125" operator="equal">
      <formula>0</formula>
    </cfRule>
  </conditionalFormatting>
  <conditionalFormatting sqref="U165">
    <cfRule type="expression" dxfId="1299" priority="1110" stopIfTrue="1">
      <formula>LEN(T164)=1</formula>
    </cfRule>
    <cfRule type="cellIs" dxfId="1298" priority="1118" operator="equal">
      <formula>0</formula>
    </cfRule>
  </conditionalFormatting>
  <conditionalFormatting sqref="T163:U163">
    <cfRule type="expression" dxfId="1297" priority="1112" stopIfTrue="1">
      <formula>LEN(T164)=1</formula>
    </cfRule>
    <cfRule type="expression" dxfId="1296" priority="1115">
      <formula>LEN(T163)&lt;2</formula>
    </cfRule>
  </conditionalFormatting>
  <conditionalFormatting sqref="U167">
    <cfRule type="expression" dxfId="1295" priority="1109" stopIfTrue="1">
      <formula>LEN(T164)=1</formula>
    </cfRule>
    <cfRule type="cellIs" dxfId="1294" priority="1117" operator="equal">
      <formula>0</formula>
    </cfRule>
  </conditionalFormatting>
  <conditionalFormatting sqref="U169">
    <cfRule type="expression" dxfId="1293" priority="1108" stopIfTrue="1">
      <formula>LEN(T164)=1</formula>
    </cfRule>
    <cfRule type="cellIs" dxfId="1292" priority="1116" operator="equal">
      <formula>0</formula>
    </cfRule>
  </conditionalFormatting>
  <conditionalFormatting sqref="W170">
    <cfRule type="expression" dxfId="1291" priority="1107" stopIfTrue="1">
      <formula>LEN(T164)=1</formula>
    </cfRule>
    <cfRule type="expression" dxfId="1290" priority="1114">
      <formula>LEN(W170)&lt;2</formula>
    </cfRule>
  </conditionalFormatting>
  <conditionalFormatting sqref="T168">
    <cfRule type="expression" dxfId="1289" priority="1111" stopIfTrue="1">
      <formula>LEN(T164)=1</formula>
    </cfRule>
    <cfRule type="cellIs" dxfId="1288" priority="1113" operator="equal">
      <formula>0</formula>
    </cfRule>
  </conditionalFormatting>
  <conditionalFormatting sqref="C165">
    <cfRule type="expression" dxfId="1287" priority="1098" stopIfTrue="1">
      <formula>LEN(B164)=1</formula>
    </cfRule>
    <cfRule type="cellIs" dxfId="1286" priority="1106" operator="equal">
      <formula>0</formula>
    </cfRule>
  </conditionalFormatting>
  <conditionalFormatting sqref="B163:C163">
    <cfRule type="expression" dxfId="1285" priority="1100" stopIfTrue="1">
      <formula>LEN(B164)=1</formula>
    </cfRule>
    <cfRule type="expression" dxfId="1284" priority="1103">
      <formula>LEN(B163)&lt;2</formula>
    </cfRule>
  </conditionalFormatting>
  <conditionalFormatting sqref="C167">
    <cfRule type="expression" dxfId="1283" priority="1097" stopIfTrue="1">
      <formula>LEN(B164)=1</formula>
    </cfRule>
    <cfRule type="cellIs" dxfId="1282" priority="1105" operator="equal">
      <formula>0</formula>
    </cfRule>
  </conditionalFormatting>
  <conditionalFormatting sqref="C169">
    <cfRule type="expression" dxfId="1281" priority="1096" stopIfTrue="1">
      <formula>LEN(B164)=1</formula>
    </cfRule>
    <cfRule type="cellIs" dxfId="1280" priority="1104" operator="equal">
      <formula>0</formula>
    </cfRule>
  </conditionalFormatting>
  <conditionalFormatting sqref="E170">
    <cfRule type="expression" dxfId="1279" priority="1095" stopIfTrue="1">
      <formula>LEN(B164)=1</formula>
    </cfRule>
    <cfRule type="expression" dxfId="1278" priority="1102">
      <formula>LEN(E170)&lt;2</formula>
    </cfRule>
  </conditionalFormatting>
  <conditionalFormatting sqref="B168">
    <cfRule type="expression" dxfId="1277" priority="1099" stopIfTrue="1">
      <formula>LEN(B164)=1</formula>
    </cfRule>
    <cfRule type="cellIs" dxfId="1276" priority="1101" operator="equal">
      <formula>0</formula>
    </cfRule>
  </conditionalFormatting>
  <conditionalFormatting sqref="L165">
    <cfRule type="expression" dxfId="1275" priority="1086" stopIfTrue="1">
      <formula>LEN(K164)=1</formula>
    </cfRule>
    <cfRule type="cellIs" dxfId="1274" priority="1094" operator="equal">
      <formula>0</formula>
    </cfRule>
  </conditionalFormatting>
  <conditionalFormatting sqref="K163:L163">
    <cfRule type="expression" dxfId="1273" priority="1088" stopIfTrue="1">
      <formula>LEN(K164)=1</formula>
    </cfRule>
    <cfRule type="expression" dxfId="1272" priority="1091">
      <formula>LEN(K163)&lt;2</formula>
    </cfRule>
  </conditionalFormatting>
  <conditionalFormatting sqref="L167">
    <cfRule type="expression" dxfId="1271" priority="1085" stopIfTrue="1">
      <formula>LEN(K164)=1</formula>
    </cfRule>
    <cfRule type="cellIs" dxfId="1270" priority="1093" operator="equal">
      <formula>0</formula>
    </cfRule>
  </conditionalFormatting>
  <conditionalFormatting sqref="L169">
    <cfRule type="expression" dxfId="1269" priority="1084" stopIfTrue="1">
      <formula>LEN(K164)=1</formula>
    </cfRule>
    <cfRule type="cellIs" dxfId="1268" priority="1092" operator="equal">
      <formula>0</formula>
    </cfRule>
  </conditionalFormatting>
  <conditionalFormatting sqref="N170">
    <cfRule type="expression" dxfId="1267" priority="1083" stopIfTrue="1">
      <formula>LEN(K164)=1</formula>
    </cfRule>
    <cfRule type="expression" dxfId="1266" priority="1090">
      <formula>LEN(N170)&lt;2</formula>
    </cfRule>
  </conditionalFormatting>
  <conditionalFormatting sqref="K168">
    <cfRule type="expression" dxfId="1265" priority="1087" stopIfTrue="1">
      <formula>LEN(K164)=1</formula>
    </cfRule>
    <cfRule type="cellIs" dxfId="1264" priority="1089" operator="equal">
      <formula>0</formula>
    </cfRule>
  </conditionalFormatting>
  <conditionalFormatting sqref="U205">
    <cfRule type="expression" dxfId="1263" priority="1074" stopIfTrue="1">
      <formula>LEN(T204)=1</formula>
    </cfRule>
    <cfRule type="cellIs" dxfId="1262" priority="1082" operator="equal">
      <formula>0</formula>
    </cfRule>
  </conditionalFormatting>
  <conditionalFormatting sqref="T203:U203">
    <cfRule type="expression" dxfId="1261" priority="1076" stopIfTrue="1">
      <formula>LEN(T204)=1</formula>
    </cfRule>
    <cfRule type="expression" dxfId="1260" priority="1079">
      <formula>LEN(T203)&lt;2</formula>
    </cfRule>
  </conditionalFormatting>
  <conditionalFormatting sqref="U207">
    <cfRule type="expression" dxfId="1259" priority="1073" stopIfTrue="1">
      <formula>LEN(T204)=1</formula>
    </cfRule>
    <cfRule type="cellIs" dxfId="1258" priority="1081" operator="equal">
      <formula>0</formula>
    </cfRule>
  </conditionalFormatting>
  <conditionalFormatting sqref="U209">
    <cfRule type="expression" dxfId="1257" priority="1072" stopIfTrue="1">
      <formula>LEN(T204)=1</formula>
    </cfRule>
    <cfRule type="cellIs" dxfId="1256" priority="1080" operator="equal">
      <formula>0</formula>
    </cfRule>
  </conditionalFormatting>
  <conditionalFormatting sqref="W210">
    <cfRule type="expression" dxfId="1255" priority="1071" stopIfTrue="1">
      <formula>LEN(T204)=1</formula>
    </cfRule>
    <cfRule type="expression" dxfId="1254" priority="1078">
      <formula>LEN(W210)&lt;2</formula>
    </cfRule>
  </conditionalFormatting>
  <conditionalFormatting sqref="T208">
    <cfRule type="expression" dxfId="1253" priority="1075" stopIfTrue="1">
      <formula>LEN(T204)=1</formula>
    </cfRule>
    <cfRule type="cellIs" dxfId="1252" priority="1077" operator="equal">
      <formula>0</formula>
    </cfRule>
  </conditionalFormatting>
  <conditionalFormatting sqref="C205">
    <cfRule type="expression" dxfId="1251" priority="1062" stopIfTrue="1">
      <formula>LEN(B204)=1</formula>
    </cfRule>
    <cfRule type="cellIs" dxfId="1250" priority="1070" operator="equal">
      <formula>0</formula>
    </cfRule>
  </conditionalFormatting>
  <conditionalFormatting sqref="B203:C203">
    <cfRule type="expression" dxfId="1249" priority="1064" stopIfTrue="1">
      <formula>LEN(B204)=1</formula>
    </cfRule>
    <cfRule type="expression" dxfId="1248" priority="1067">
      <formula>LEN(B203)&lt;2</formula>
    </cfRule>
  </conditionalFormatting>
  <conditionalFormatting sqref="C207">
    <cfRule type="expression" dxfId="1247" priority="1061" stopIfTrue="1">
      <formula>LEN(B204)=1</formula>
    </cfRule>
    <cfRule type="cellIs" dxfId="1246" priority="1069" operator="equal">
      <formula>0</formula>
    </cfRule>
  </conditionalFormatting>
  <conditionalFormatting sqref="C209">
    <cfRule type="expression" dxfId="1245" priority="1060" stopIfTrue="1">
      <formula>LEN(B204)=1</formula>
    </cfRule>
    <cfRule type="cellIs" dxfId="1244" priority="1068" operator="equal">
      <formula>0</formula>
    </cfRule>
  </conditionalFormatting>
  <conditionalFormatting sqref="E210">
    <cfRule type="expression" dxfId="1243" priority="1059" stopIfTrue="1">
      <formula>LEN(B204)=1</formula>
    </cfRule>
    <cfRule type="expression" dxfId="1242" priority="1066">
      <formula>LEN(E210)&lt;2</formula>
    </cfRule>
  </conditionalFormatting>
  <conditionalFormatting sqref="B208">
    <cfRule type="expression" dxfId="1241" priority="1063" stopIfTrue="1">
      <formula>LEN(B204)=1</formula>
    </cfRule>
    <cfRule type="cellIs" dxfId="1240" priority="1065" operator="equal">
      <formula>0</formula>
    </cfRule>
  </conditionalFormatting>
  <conditionalFormatting sqref="L205">
    <cfRule type="expression" dxfId="1239" priority="1050" stopIfTrue="1">
      <formula>LEN(K204)=1</formula>
    </cfRule>
    <cfRule type="cellIs" dxfId="1238" priority="1058" operator="equal">
      <formula>0</formula>
    </cfRule>
  </conditionalFormatting>
  <conditionalFormatting sqref="K203:L203">
    <cfRule type="expression" dxfId="1237" priority="1052" stopIfTrue="1">
      <formula>LEN(K204)=1</formula>
    </cfRule>
    <cfRule type="expression" dxfId="1236" priority="1055">
      <formula>LEN(K203)&lt;2</formula>
    </cfRule>
  </conditionalFormatting>
  <conditionalFormatting sqref="L207">
    <cfRule type="expression" dxfId="1235" priority="1049" stopIfTrue="1">
      <formula>LEN(K204)=1</formula>
    </cfRule>
    <cfRule type="cellIs" dxfId="1234" priority="1057" operator="equal">
      <formula>0</formula>
    </cfRule>
  </conditionalFormatting>
  <conditionalFormatting sqref="L209">
    <cfRule type="expression" dxfId="1233" priority="1048" stopIfTrue="1">
      <formula>LEN(K204)=1</formula>
    </cfRule>
    <cfRule type="cellIs" dxfId="1232" priority="1056" operator="equal">
      <formula>0</formula>
    </cfRule>
  </conditionalFormatting>
  <conditionalFormatting sqref="N210">
    <cfRule type="expression" dxfId="1231" priority="1047" stopIfTrue="1">
      <formula>LEN(K204)=1</formula>
    </cfRule>
    <cfRule type="expression" dxfId="1230" priority="1054">
      <formula>LEN(N210)&lt;2</formula>
    </cfRule>
  </conditionalFormatting>
  <conditionalFormatting sqref="K208">
    <cfRule type="expression" dxfId="1229" priority="1051" stopIfTrue="1">
      <formula>LEN(K204)=1</formula>
    </cfRule>
    <cfRule type="cellIs" dxfId="1228" priority="1053" operator="equal">
      <formula>0</formula>
    </cfRule>
  </conditionalFormatting>
  <conditionalFormatting sqref="U245">
    <cfRule type="expression" dxfId="1227" priority="1002" stopIfTrue="1">
      <formula>LEN(T244)=1</formula>
    </cfRule>
    <cfRule type="cellIs" dxfId="1226" priority="1010" operator="equal">
      <formula>0</formula>
    </cfRule>
  </conditionalFormatting>
  <conditionalFormatting sqref="T243:U243">
    <cfRule type="expression" dxfId="1225" priority="1004" stopIfTrue="1">
      <formula>LEN(T244)=1</formula>
    </cfRule>
    <cfRule type="expression" dxfId="1224" priority="1007">
      <formula>LEN(T243)&lt;2</formula>
    </cfRule>
  </conditionalFormatting>
  <conditionalFormatting sqref="U247">
    <cfRule type="expression" dxfId="1223" priority="1001" stopIfTrue="1">
      <formula>LEN(T244)=1</formula>
    </cfRule>
    <cfRule type="cellIs" dxfId="1222" priority="1009" operator="equal">
      <formula>0</formula>
    </cfRule>
  </conditionalFormatting>
  <conditionalFormatting sqref="U249">
    <cfRule type="expression" dxfId="1221" priority="1000" stopIfTrue="1">
      <formula>LEN(T244)=1</formula>
    </cfRule>
    <cfRule type="cellIs" dxfId="1220" priority="1008" operator="equal">
      <formula>0</formula>
    </cfRule>
  </conditionalFormatting>
  <conditionalFormatting sqref="W250">
    <cfRule type="expression" dxfId="1219" priority="999" stopIfTrue="1">
      <formula>LEN(T244)=1</formula>
    </cfRule>
    <cfRule type="expression" dxfId="1218" priority="1006">
      <formula>LEN(W250)&lt;2</formula>
    </cfRule>
  </conditionalFormatting>
  <conditionalFormatting sqref="T248">
    <cfRule type="expression" dxfId="1217" priority="1003" stopIfTrue="1">
      <formula>LEN(T244)=1</formula>
    </cfRule>
    <cfRule type="cellIs" dxfId="1216" priority="1005" operator="equal">
      <formula>0</formula>
    </cfRule>
  </conditionalFormatting>
  <conditionalFormatting sqref="C245">
    <cfRule type="expression" dxfId="1215" priority="990" stopIfTrue="1">
      <formula>LEN(B244)=1</formula>
    </cfRule>
    <cfRule type="cellIs" dxfId="1214" priority="998" operator="equal">
      <formula>0</formula>
    </cfRule>
  </conditionalFormatting>
  <conditionalFormatting sqref="B243:C243">
    <cfRule type="expression" dxfId="1213" priority="992" stopIfTrue="1">
      <formula>LEN(B244)=1</formula>
    </cfRule>
    <cfRule type="expression" dxfId="1212" priority="995">
      <formula>LEN(B243)&lt;2</formula>
    </cfRule>
  </conditionalFormatting>
  <conditionalFormatting sqref="C247">
    <cfRule type="expression" dxfId="1211" priority="989" stopIfTrue="1">
      <formula>LEN(B244)=1</formula>
    </cfRule>
    <cfRule type="cellIs" dxfId="1210" priority="997" operator="equal">
      <formula>0</formula>
    </cfRule>
  </conditionalFormatting>
  <conditionalFormatting sqref="C249">
    <cfRule type="expression" dxfId="1209" priority="988" stopIfTrue="1">
      <formula>LEN(B244)=1</formula>
    </cfRule>
    <cfRule type="cellIs" dxfId="1208" priority="996" operator="equal">
      <formula>0</formula>
    </cfRule>
  </conditionalFormatting>
  <conditionalFormatting sqref="E250">
    <cfRule type="expression" dxfId="1207" priority="987" stopIfTrue="1">
      <formula>LEN(B244)=1</formula>
    </cfRule>
    <cfRule type="expression" dxfId="1206" priority="994">
      <formula>LEN(E250)&lt;2</formula>
    </cfRule>
  </conditionalFormatting>
  <conditionalFormatting sqref="B248">
    <cfRule type="expression" dxfId="1205" priority="991" stopIfTrue="1">
      <formula>LEN(B244)=1</formula>
    </cfRule>
    <cfRule type="cellIs" dxfId="1204" priority="993" operator="equal">
      <formula>0</formula>
    </cfRule>
  </conditionalFormatting>
  <conditionalFormatting sqref="L245">
    <cfRule type="expression" dxfId="1203" priority="978" stopIfTrue="1">
      <formula>LEN(K244)=1</formula>
    </cfRule>
    <cfRule type="cellIs" dxfId="1202" priority="986" operator="equal">
      <formula>0</formula>
    </cfRule>
  </conditionalFormatting>
  <conditionalFormatting sqref="K243:L243">
    <cfRule type="expression" dxfId="1201" priority="980" stopIfTrue="1">
      <formula>LEN(K244)=1</formula>
    </cfRule>
    <cfRule type="expression" dxfId="1200" priority="983">
      <formula>LEN(K243)&lt;2</formula>
    </cfRule>
  </conditionalFormatting>
  <conditionalFormatting sqref="L247">
    <cfRule type="expression" dxfId="1199" priority="977" stopIfTrue="1">
      <formula>LEN(K244)=1</formula>
    </cfRule>
    <cfRule type="cellIs" dxfId="1198" priority="985" operator="equal">
      <formula>0</formula>
    </cfRule>
  </conditionalFormatting>
  <conditionalFormatting sqref="L249">
    <cfRule type="expression" dxfId="1197" priority="976" stopIfTrue="1">
      <formula>LEN(K244)=1</formula>
    </cfRule>
    <cfRule type="cellIs" dxfId="1196" priority="984" operator="equal">
      <formula>0</formula>
    </cfRule>
  </conditionalFormatting>
  <conditionalFormatting sqref="N250">
    <cfRule type="expression" dxfId="1195" priority="975" stopIfTrue="1">
      <formula>LEN(K244)=1</formula>
    </cfRule>
    <cfRule type="expression" dxfId="1194" priority="982">
      <formula>LEN(N250)&lt;2</formula>
    </cfRule>
  </conditionalFormatting>
  <conditionalFormatting sqref="K248">
    <cfRule type="expression" dxfId="1193" priority="979" stopIfTrue="1">
      <formula>LEN(K244)=1</formula>
    </cfRule>
    <cfRule type="cellIs" dxfId="1192" priority="981" operator="equal">
      <formula>0</formula>
    </cfRule>
  </conditionalFormatting>
  <conditionalFormatting sqref="U285">
    <cfRule type="expression" dxfId="1191" priority="966" stopIfTrue="1">
      <formula>LEN(T284)=1</formula>
    </cfRule>
    <cfRule type="cellIs" dxfId="1190" priority="974" operator="equal">
      <formula>0</formula>
    </cfRule>
  </conditionalFormatting>
  <conditionalFormatting sqref="T283:U283">
    <cfRule type="expression" dxfId="1189" priority="968" stopIfTrue="1">
      <formula>LEN(T284)=1</formula>
    </cfRule>
    <cfRule type="expression" dxfId="1188" priority="971">
      <formula>LEN(T283)&lt;2</formula>
    </cfRule>
  </conditionalFormatting>
  <conditionalFormatting sqref="U287">
    <cfRule type="expression" dxfId="1187" priority="965" stopIfTrue="1">
      <formula>LEN(T284)=1</formula>
    </cfRule>
    <cfRule type="cellIs" dxfId="1186" priority="973" operator="equal">
      <formula>0</formula>
    </cfRule>
  </conditionalFormatting>
  <conditionalFormatting sqref="U289">
    <cfRule type="expression" dxfId="1185" priority="964" stopIfTrue="1">
      <formula>LEN(T284)=1</formula>
    </cfRule>
    <cfRule type="cellIs" dxfId="1184" priority="972" operator="equal">
      <formula>0</formula>
    </cfRule>
  </conditionalFormatting>
  <conditionalFormatting sqref="W290">
    <cfRule type="expression" dxfId="1183" priority="963" stopIfTrue="1">
      <formula>LEN(T284)=1</formula>
    </cfRule>
    <cfRule type="expression" dxfId="1182" priority="970">
      <formula>LEN(W290)&lt;2</formula>
    </cfRule>
  </conditionalFormatting>
  <conditionalFormatting sqref="T288">
    <cfRule type="expression" dxfId="1181" priority="967" stopIfTrue="1">
      <formula>LEN(T284)=1</formula>
    </cfRule>
    <cfRule type="cellIs" dxfId="1180" priority="969" operator="equal">
      <formula>0</formula>
    </cfRule>
  </conditionalFormatting>
  <conditionalFormatting sqref="C285">
    <cfRule type="expression" dxfId="1179" priority="954" stopIfTrue="1">
      <formula>LEN(B284)=1</formula>
    </cfRule>
    <cfRule type="cellIs" dxfId="1178" priority="962" operator="equal">
      <formula>0</formula>
    </cfRule>
  </conditionalFormatting>
  <conditionalFormatting sqref="B283:C283">
    <cfRule type="expression" dxfId="1177" priority="956" stopIfTrue="1">
      <formula>LEN(B284)=1</formula>
    </cfRule>
    <cfRule type="expression" dxfId="1176" priority="959">
      <formula>LEN(B283)&lt;2</formula>
    </cfRule>
  </conditionalFormatting>
  <conditionalFormatting sqref="C287">
    <cfRule type="expression" dxfId="1175" priority="953" stopIfTrue="1">
      <formula>LEN(B284)=1</formula>
    </cfRule>
    <cfRule type="cellIs" dxfId="1174" priority="961" operator="equal">
      <formula>0</formula>
    </cfRule>
  </conditionalFormatting>
  <conditionalFormatting sqref="C289">
    <cfRule type="expression" dxfId="1173" priority="952" stopIfTrue="1">
      <formula>LEN(B284)=1</formula>
    </cfRule>
    <cfRule type="cellIs" dxfId="1172" priority="960" operator="equal">
      <formula>0</formula>
    </cfRule>
  </conditionalFormatting>
  <conditionalFormatting sqref="E290">
    <cfRule type="expression" dxfId="1171" priority="951" stopIfTrue="1">
      <formula>LEN(B284)=1</formula>
    </cfRule>
    <cfRule type="expression" dxfId="1170" priority="958">
      <formula>LEN(E290)&lt;2</formula>
    </cfRule>
  </conditionalFormatting>
  <conditionalFormatting sqref="B288">
    <cfRule type="expression" dxfId="1169" priority="955" stopIfTrue="1">
      <formula>LEN(B284)=1</formula>
    </cfRule>
    <cfRule type="cellIs" dxfId="1168" priority="957" operator="equal">
      <formula>0</formula>
    </cfRule>
  </conditionalFormatting>
  <conditionalFormatting sqref="L285">
    <cfRule type="expression" dxfId="1167" priority="942" stopIfTrue="1">
      <formula>LEN(K284)=1</formula>
    </cfRule>
    <cfRule type="cellIs" dxfId="1166" priority="950" operator="equal">
      <formula>0</formula>
    </cfRule>
  </conditionalFormatting>
  <conditionalFormatting sqref="K283:L283">
    <cfRule type="expression" dxfId="1165" priority="944" stopIfTrue="1">
      <formula>LEN(K284)=1</formula>
    </cfRule>
    <cfRule type="expression" dxfId="1164" priority="947">
      <formula>LEN(K283)&lt;2</formula>
    </cfRule>
  </conditionalFormatting>
  <conditionalFormatting sqref="L287">
    <cfRule type="expression" dxfId="1163" priority="941" stopIfTrue="1">
      <formula>LEN(K284)=1</formula>
    </cfRule>
    <cfRule type="cellIs" dxfId="1162" priority="949" operator="equal">
      <formula>0</formula>
    </cfRule>
  </conditionalFormatting>
  <conditionalFormatting sqref="L289">
    <cfRule type="expression" dxfId="1161" priority="940" stopIfTrue="1">
      <formula>LEN(K284)=1</formula>
    </cfRule>
    <cfRule type="cellIs" dxfId="1160" priority="948" operator="equal">
      <formula>0</formula>
    </cfRule>
  </conditionalFormatting>
  <conditionalFormatting sqref="N290">
    <cfRule type="expression" dxfId="1159" priority="939" stopIfTrue="1">
      <formula>LEN(K284)=1</formula>
    </cfRule>
    <cfRule type="expression" dxfId="1158" priority="946">
      <formula>LEN(N290)&lt;2</formula>
    </cfRule>
  </conditionalFormatting>
  <conditionalFormatting sqref="K288">
    <cfRule type="expression" dxfId="1157" priority="943" stopIfTrue="1">
      <formula>LEN(K284)=1</formula>
    </cfRule>
    <cfRule type="cellIs" dxfId="1156" priority="945" operator="equal">
      <formula>0</formula>
    </cfRule>
  </conditionalFormatting>
  <conditionalFormatting sqref="U325">
    <cfRule type="expression" dxfId="1155" priority="930" stopIfTrue="1">
      <formula>LEN(T324)=1</formula>
    </cfRule>
    <cfRule type="cellIs" dxfId="1154" priority="938" operator="equal">
      <formula>0</formula>
    </cfRule>
  </conditionalFormatting>
  <conditionalFormatting sqref="T323:U323">
    <cfRule type="expression" dxfId="1153" priority="932" stopIfTrue="1">
      <formula>LEN(T324)=1</formula>
    </cfRule>
    <cfRule type="expression" dxfId="1152" priority="935">
      <formula>LEN(T323)&lt;2</formula>
    </cfRule>
  </conditionalFormatting>
  <conditionalFormatting sqref="U327">
    <cfRule type="expression" dxfId="1151" priority="929" stopIfTrue="1">
      <formula>LEN(T324)=1</formula>
    </cfRule>
    <cfRule type="cellIs" dxfId="1150" priority="937" operator="equal">
      <formula>0</formula>
    </cfRule>
  </conditionalFormatting>
  <conditionalFormatting sqref="U329">
    <cfRule type="expression" dxfId="1149" priority="928" stopIfTrue="1">
      <formula>LEN(T324)=1</formula>
    </cfRule>
    <cfRule type="cellIs" dxfId="1148" priority="936" operator="equal">
      <formula>0</formula>
    </cfRule>
  </conditionalFormatting>
  <conditionalFormatting sqref="W330">
    <cfRule type="expression" dxfId="1147" priority="927" stopIfTrue="1">
      <formula>LEN(T324)=1</formula>
    </cfRule>
    <cfRule type="expression" dxfId="1146" priority="934">
      <formula>LEN(W330)&lt;2</formula>
    </cfRule>
  </conditionalFormatting>
  <conditionalFormatting sqref="T328">
    <cfRule type="expression" dxfId="1145" priority="931" stopIfTrue="1">
      <formula>LEN(T324)=1</formula>
    </cfRule>
    <cfRule type="cellIs" dxfId="1144" priority="933" operator="equal">
      <formula>0</formula>
    </cfRule>
  </conditionalFormatting>
  <conditionalFormatting sqref="C325">
    <cfRule type="expression" dxfId="1143" priority="918" stopIfTrue="1">
      <formula>LEN(B324)=1</formula>
    </cfRule>
    <cfRule type="cellIs" dxfId="1142" priority="926" operator="equal">
      <formula>0</formula>
    </cfRule>
  </conditionalFormatting>
  <conditionalFormatting sqref="B323:C323">
    <cfRule type="expression" dxfId="1141" priority="920" stopIfTrue="1">
      <formula>LEN(B324)=1</formula>
    </cfRule>
    <cfRule type="expression" dxfId="1140" priority="923">
      <formula>LEN(B323)&lt;2</formula>
    </cfRule>
  </conditionalFormatting>
  <conditionalFormatting sqref="C327">
    <cfRule type="expression" dxfId="1139" priority="917" stopIfTrue="1">
      <formula>LEN(B324)=1</formula>
    </cfRule>
    <cfRule type="cellIs" dxfId="1138" priority="925" operator="equal">
      <formula>0</formula>
    </cfRule>
  </conditionalFormatting>
  <conditionalFormatting sqref="C329">
    <cfRule type="expression" dxfId="1137" priority="916" stopIfTrue="1">
      <formula>LEN(B324)=1</formula>
    </cfRule>
    <cfRule type="cellIs" dxfId="1136" priority="924" operator="equal">
      <formula>0</formula>
    </cfRule>
  </conditionalFormatting>
  <conditionalFormatting sqref="E330">
    <cfRule type="expression" dxfId="1135" priority="915" stopIfTrue="1">
      <formula>LEN(B324)=1</formula>
    </cfRule>
    <cfRule type="expression" dxfId="1134" priority="922">
      <formula>LEN(E330)&lt;2</formula>
    </cfRule>
  </conditionalFormatting>
  <conditionalFormatting sqref="B328">
    <cfRule type="expression" dxfId="1133" priority="919" stopIfTrue="1">
      <formula>LEN(B324)=1</formula>
    </cfRule>
    <cfRule type="cellIs" dxfId="1132" priority="921" operator="equal">
      <formula>0</formula>
    </cfRule>
  </conditionalFormatting>
  <conditionalFormatting sqref="L325">
    <cfRule type="expression" dxfId="1131" priority="906" stopIfTrue="1">
      <formula>LEN(K324)=1</formula>
    </cfRule>
    <cfRule type="cellIs" dxfId="1130" priority="914" operator="equal">
      <formula>0</formula>
    </cfRule>
  </conditionalFormatting>
  <conditionalFormatting sqref="K323:L323">
    <cfRule type="expression" dxfId="1129" priority="908" stopIfTrue="1">
      <formula>LEN(K324)=1</formula>
    </cfRule>
    <cfRule type="expression" dxfId="1128" priority="911">
      <formula>LEN(K323)&lt;2</formula>
    </cfRule>
  </conditionalFormatting>
  <conditionalFormatting sqref="L327">
    <cfRule type="expression" dxfId="1127" priority="905" stopIfTrue="1">
      <formula>LEN(K324)=1</formula>
    </cfRule>
    <cfRule type="cellIs" dxfId="1126" priority="913" operator="equal">
      <formula>0</formula>
    </cfRule>
  </conditionalFormatting>
  <conditionalFormatting sqref="L329">
    <cfRule type="expression" dxfId="1125" priority="904" stopIfTrue="1">
      <formula>LEN(K324)=1</formula>
    </cfRule>
    <cfRule type="cellIs" dxfId="1124" priority="912" operator="equal">
      <formula>0</formula>
    </cfRule>
  </conditionalFormatting>
  <conditionalFormatting sqref="N330">
    <cfRule type="expression" dxfId="1123" priority="903" stopIfTrue="1">
      <formula>LEN(K324)=1</formula>
    </cfRule>
    <cfRule type="expression" dxfId="1122" priority="910">
      <formula>LEN(N330)&lt;2</formula>
    </cfRule>
  </conditionalFormatting>
  <conditionalFormatting sqref="K328">
    <cfRule type="expression" dxfId="1121" priority="907" stopIfTrue="1">
      <formula>LEN(K324)=1</formula>
    </cfRule>
    <cfRule type="cellIs" dxfId="1120" priority="909" operator="equal">
      <formula>0</formula>
    </cfRule>
  </conditionalFormatting>
  <conditionalFormatting sqref="U365">
    <cfRule type="expression" dxfId="1119" priority="894" stopIfTrue="1">
      <formula>LEN(T364)=1</formula>
    </cfRule>
    <cfRule type="cellIs" dxfId="1118" priority="902" operator="equal">
      <formula>0</formula>
    </cfRule>
  </conditionalFormatting>
  <conditionalFormatting sqref="T363:U363">
    <cfRule type="expression" dxfId="1117" priority="896" stopIfTrue="1">
      <formula>LEN(T364)=1</formula>
    </cfRule>
    <cfRule type="expression" dxfId="1116" priority="899">
      <formula>LEN(T363)&lt;2</formula>
    </cfRule>
  </conditionalFormatting>
  <conditionalFormatting sqref="U367">
    <cfRule type="expression" dxfId="1115" priority="893" stopIfTrue="1">
      <formula>LEN(T364)=1</formula>
    </cfRule>
    <cfRule type="cellIs" dxfId="1114" priority="901" operator="equal">
      <formula>0</formula>
    </cfRule>
  </conditionalFormatting>
  <conditionalFormatting sqref="U369">
    <cfRule type="expression" dxfId="1113" priority="892" stopIfTrue="1">
      <formula>LEN(T364)=1</formula>
    </cfRule>
    <cfRule type="cellIs" dxfId="1112" priority="900" operator="equal">
      <formula>0</formula>
    </cfRule>
  </conditionalFormatting>
  <conditionalFormatting sqref="W370">
    <cfRule type="expression" dxfId="1111" priority="891" stopIfTrue="1">
      <formula>LEN(T364)=1</formula>
    </cfRule>
    <cfRule type="expression" dxfId="1110" priority="898">
      <formula>LEN(W370)&lt;2</formula>
    </cfRule>
  </conditionalFormatting>
  <conditionalFormatting sqref="T368">
    <cfRule type="expression" dxfId="1109" priority="895" stopIfTrue="1">
      <formula>LEN(T364)=1</formula>
    </cfRule>
    <cfRule type="cellIs" dxfId="1108" priority="897" operator="equal">
      <formula>0</formula>
    </cfRule>
  </conditionalFormatting>
  <conditionalFormatting sqref="C365">
    <cfRule type="expression" dxfId="1107" priority="882" stopIfTrue="1">
      <formula>LEN(B364)=1</formula>
    </cfRule>
    <cfRule type="cellIs" dxfId="1106" priority="890" operator="equal">
      <formula>0</formula>
    </cfRule>
  </conditionalFormatting>
  <conditionalFormatting sqref="B363:C363">
    <cfRule type="expression" dxfId="1105" priority="884" stopIfTrue="1">
      <formula>LEN(B364)=1</formula>
    </cfRule>
    <cfRule type="expression" dxfId="1104" priority="887">
      <formula>LEN(B363)&lt;2</formula>
    </cfRule>
  </conditionalFormatting>
  <conditionalFormatting sqref="C367">
    <cfRule type="expression" dxfId="1103" priority="881" stopIfTrue="1">
      <formula>LEN(B364)=1</formula>
    </cfRule>
    <cfRule type="cellIs" dxfId="1102" priority="889" operator="equal">
      <formula>0</formula>
    </cfRule>
  </conditionalFormatting>
  <conditionalFormatting sqref="C369">
    <cfRule type="expression" dxfId="1101" priority="880" stopIfTrue="1">
      <formula>LEN(B364)=1</formula>
    </cfRule>
    <cfRule type="cellIs" dxfId="1100" priority="888" operator="equal">
      <formula>0</formula>
    </cfRule>
  </conditionalFormatting>
  <conditionalFormatting sqref="E370">
    <cfRule type="expression" dxfId="1099" priority="879" stopIfTrue="1">
      <formula>LEN(B364)=1</formula>
    </cfRule>
    <cfRule type="expression" dxfId="1098" priority="886">
      <formula>LEN(E370)&lt;2</formula>
    </cfRule>
  </conditionalFormatting>
  <conditionalFormatting sqref="B368">
    <cfRule type="expression" dxfId="1097" priority="883" stopIfTrue="1">
      <formula>LEN(B364)=1</formula>
    </cfRule>
    <cfRule type="cellIs" dxfId="1096" priority="885" operator="equal">
      <formula>0</formula>
    </cfRule>
  </conditionalFormatting>
  <conditionalFormatting sqref="L365">
    <cfRule type="expression" dxfId="1095" priority="870" stopIfTrue="1">
      <formula>LEN(K364)=1</formula>
    </cfRule>
    <cfRule type="cellIs" dxfId="1094" priority="878" operator="equal">
      <formula>0</formula>
    </cfRule>
  </conditionalFormatting>
  <conditionalFormatting sqref="K363:L363">
    <cfRule type="expression" dxfId="1093" priority="872" stopIfTrue="1">
      <formula>LEN(K364)=1</formula>
    </cfRule>
    <cfRule type="expression" dxfId="1092" priority="875">
      <formula>LEN(K363)&lt;2</formula>
    </cfRule>
  </conditionalFormatting>
  <conditionalFormatting sqref="L367">
    <cfRule type="expression" dxfId="1091" priority="869" stopIfTrue="1">
      <formula>LEN(K364)=1</formula>
    </cfRule>
    <cfRule type="cellIs" dxfId="1090" priority="877" operator="equal">
      <formula>0</formula>
    </cfRule>
  </conditionalFormatting>
  <conditionalFormatting sqref="L369">
    <cfRule type="expression" dxfId="1089" priority="868" stopIfTrue="1">
      <formula>LEN(K364)=1</formula>
    </cfRule>
    <cfRule type="cellIs" dxfId="1088" priority="876" operator="equal">
      <formula>0</formula>
    </cfRule>
  </conditionalFormatting>
  <conditionalFormatting sqref="N370">
    <cfRule type="expression" dxfId="1087" priority="867" stopIfTrue="1">
      <formula>LEN(K364)=1</formula>
    </cfRule>
    <cfRule type="expression" dxfId="1086" priority="874">
      <formula>LEN(N370)&lt;2</formula>
    </cfRule>
  </conditionalFormatting>
  <conditionalFormatting sqref="K368">
    <cfRule type="expression" dxfId="1085" priority="871" stopIfTrue="1">
      <formula>LEN(K364)=1</formula>
    </cfRule>
    <cfRule type="cellIs" dxfId="1084" priority="873" operator="equal">
      <formula>0</formula>
    </cfRule>
  </conditionalFormatting>
  <conditionalFormatting sqref="U405">
    <cfRule type="expression" dxfId="1083" priority="858" stopIfTrue="1">
      <formula>LEN(T404)=1</formula>
    </cfRule>
    <cfRule type="cellIs" dxfId="1082" priority="866" operator="equal">
      <formula>0</formula>
    </cfRule>
  </conditionalFormatting>
  <conditionalFormatting sqref="T403:U403">
    <cfRule type="expression" dxfId="1081" priority="860" stopIfTrue="1">
      <formula>LEN(T404)=1</formula>
    </cfRule>
    <cfRule type="expression" dxfId="1080" priority="863">
      <formula>LEN(T403)&lt;2</formula>
    </cfRule>
  </conditionalFormatting>
  <conditionalFormatting sqref="U407">
    <cfRule type="expression" dxfId="1079" priority="857" stopIfTrue="1">
      <formula>LEN(T404)=1</formula>
    </cfRule>
    <cfRule type="cellIs" dxfId="1078" priority="865" operator="equal">
      <formula>0</formula>
    </cfRule>
  </conditionalFormatting>
  <conditionalFormatting sqref="U409">
    <cfRule type="expression" dxfId="1077" priority="856" stopIfTrue="1">
      <formula>LEN(T404)=1</formula>
    </cfRule>
    <cfRule type="cellIs" dxfId="1076" priority="864" operator="equal">
      <formula>0</formula>
    </cfRule>
  </conditionalFormatting>
  <conditionalFormatting sqref="W410">
    <cfRule type="expression" dxfId="1075" priority="855" stopIfTrue="1">
      <formula>LEN(T404)=1</formula>
    </cfRule>
    <cfRule type="expression" dxfId="1074" priority="862">
      <formula>LEN(W410)&lt;2</formula>
    </cfRule>
  </conditionalFormatting>
  <conditionalFormatting sqref="T408">
    <cfRule type="expression" dxfId="1073" priority="859" stopIfTrue="1">
      <formula>LEN(T404)=1</formula>
    </cfRule>
    <cfRule type="cellIs" dxfId="1072" priority="861" operator="equal">
      <formula>0</formula>
    </cfRule>
  </conditionalFormatting>
  <conditionalFormatting sqref="C405">
    <cfRule type="expression" dxfId="1071" priority="846" stopIfTrue="1">
      <formula>LEN(B404)=1</formula>
    </cfRule>
    <cfRule type="cellIs" dxfId="1070" priority="854" operator="equal">
      <formula>0</formula>
    </cfRule>
  </conditionalFormatting>
  <conditionalFormatting sqref="B403:C403">
    <cfRule type="expression" dxfId="1069" priority="848" stopIfTrue="1">
      <formula>LEN(B404)=1</formula>
    </cfRule>
    <cfRule type="expression" dxfId="1068" priority="851">
      <formula>LEN(B403)&lt;2</formula>
    </cfRule>
  </conditionalFormatting>
  <conditionalFormatting sqref="C407">
    <cfRule type="expression" dxfId="1067" priority="845" stopIfTrue="1">
      <formula>LEN(B404)=1</formula>
    </cfRule>
    <cfRule type="cellIs" dxfId="1066" priority="853" operator="equal">
      <formula>0</formula>
    </cfRule>
  </conditionalFormatting>
  <conditionalFormatting sqref="C409">
    <cfRule type="expression" dxfId="1065" priority="844" stopIfTrue="1">
      <formula>LEN(B404)=1</formula>
    </cfRule>
    <cfRule type="cellIs" dxfId="1064" priority="852" operator="equal">
      <formula>0</formula>
    </cfRule>
  </conditionalFormatting>
  <conditionalFormatting sqref="E410">
    <cfRule type="expression" dxfId="1063" priority="843" stopIfTrue="1">
      <formula>LEN(B404)=1</formula>
    </cfRule>
    <cfRule type="expression" dxfId="1062" priority="850">
      <formula>LEN(E410)&lt;2</formula>
    </cfRule>
  </conditionalFormatting>
  <conditionalFormatting sqref="B408">
    <cfRule type="expression" dxfId="1061" priority="847" stopIfTrue="1">
      <formula>LEN(B404)=1</formula>
    </cfRule>
    <cfRule type="cellIs" dxfId="1060" priority="849" operator="equal">
      <formula>0</formula>
    </cfRule>
  </conditionalFormatting>
  <conditionalFormatting sqref="L405">
    <cfRule type="expression" dxfId="1059" priority="834" stopIfTrue="1">
      <formula>LEN(K404)=1</formula>
    </cfRule>
    <cfRule type="cellIs" dxfId="1058" priority="842" operator="equal">
      <formula>0</formula>
    </cfRule>
  </conditionalFormatting>
  <conditionalFormatting sqref="K403:L403">
    <cfRule type="expression" dxfId="1057" priority="836" stopIfTrue="1">
      <formula>LEN(K404)=1</formula>
    </cfRule>
    <cfRule type="expression" dxfId="1056" priority="839">
      <formula>LEN(K403)&lt;2</formula>
    </cfRule>
  </conditionalFormatting>
  <conditionalFormatting sqref="L407">
    <cfRule type="expression" dxfId="1055" priority="833" stopIfTrue="1">
      <formula>LEN(K404)=1</formula>
    </cfRule>
    <cfRule type="cellIs" dxfId="1054" priority="841" operator="equal">
      <formula>0</formula>
    </cfRule>
  </conditionalFormatting>
  <conditionalFormatting sqref="L409">
    <cfRule type="expression" dxfId="1053" priority="832" stopIfTrue="1">
      <formula>LEN(K404)=1</formula>
    </cfRule>
    <cfRule type="cellIs" dxfId="1052" priority="840" operator="equal">
      <formula>0</formula>
    </cfRule>
  </conditionalFormatting>
  <conditionalFormatting sqref="N410">
    <cfRule type="expression" dxfId="1051" priority="831" stopIfTrue="1">
      <formula>LEN(K404)=1</formula>
    </cfRule>
    <cfRule type="expression" dxfId="1050" priority="838">
      <formula>LEN(N410)&lt;2</formula>
    </cfRule>
  </conditionalFormatting>
  <conditionalFormatting sqref="K408">
    <cfRule type="expression" dxfId="1049" priority="835" stopIfTrue="1">
      <formula>LEN(K404)=1</formula>
    </cfRule>
    <cfRule type="cellIs" dxfId="1048" priority="837" operator="equal">
      <formula>0</formula>
    </cfRule>
  </conditionalFormatting>
  <conditionalFormatting sqref="U445">
    <cfRule type="expression" dxfId="1047" priority="822" stopIfTrue="1">
      <formula>LEN(T444)=1</formula>
    </cfRule>
    <cfRule type="cellIs" dxfId="1046" priority="830" operator="equal">
      <formula>0</formula>
    </cfRule>
  </conditionalFormatting>
  <conditionalFormatting sqref="T443:U443">
    <cfRule type="expression" dxfId="1045" priority="824" stopIfTrue="1">
      <formula>LEN(T444)=1</formula>
    </cfRule>
    <cfRule type="expression" dxfId="1044" priority="827">
      <formula>LEN(T443)&lt;2</formula>
    </cfRule>
  </conditionalFormatting>
  <conditionalFormatting sqref="U447">
    <cfRule type="expression" dxfId="1043" priority="821" stopIfTrue="1">
      <formula>LEN(T444)=1</formula>
    </cfRule>
    <cfRule type="cellIs" dxfId="1042" priority="829" operator="equal">
      <formula>0</formula>
    </cfRule>
  </conditionalFormatting>
  <conditionalFormatting sqref="U449">
    <cfRule type="expression" dxfId="1041" priority="820" stopIfTrue="1">
      <formula>LEN(T444)=1</formula>
    </cfRule>
    <cfRule type="cellIs" dxfId="1040" priority="828" operator="equal">
      <formula>0</formula>
    </cfRule>
  </conditionalFormatting>
  <conditionalFormatting sqref="W450">
    <cfRule type="expression" dxfId="1039" priority="819" stopIfTrue="1">
      <formula>LEN(T444)=1</formula>
    </cfRule>
    <cfRule type="expression" dxfId="1038" priority="826">
      <formula>LEN(W450)&lt;2</formula>
    </cfRule>
  </conditionalFormatting>
  <conditionalFormatting sqref="T448">
    <cfRule type="expression" dxfId="1037" priority="823" stopIfTrue="1">
      <formula>LEN(T444)=1</formula>
    </cfRule>
    <cfRule type="cellIs" dxfId="1036" priority="825" operator="equal">
      <formula>0</formula>
    </cfRule>
  </conditionalFormatting>
  <conditionalFormatting sqref="C445">
    <cfRule type="expression" dxfId="1035" priority="810" stopIfTrue="1">
      <formula>LEN(B444)=1</formula>
    </cfRule>
    <cfRule type="cellIs" dxfId="1034" priority="818" operator="equal">
      <formula>0</formula>
    </cfRule>
  </conditionalFormatting>
  <conditionalFormatting sqref="B443:C443">
    <cfRule type="expression" dxfId="1033" priority="812" stopIfTrue="1">
      <formula>LEN(B444)=1</formula>
    </cfRule>
    <cfRule type="expression" dxfId="1032" priority="815">
      <formula>LEN(B443)&lt;2</formula>
    </cfRule>
  </conditionalFormatting>
  <conditionalFormatting sqref="C447">
    <cfRule type="expression" dxfId="1031" priority="809" stopIfTrue="1">
      <formula>LEN(B444)=1</formula>
    </cfRule>
    <cfRule type="cellIs" dxfId="1030" priority="817" operator="equal">
      <formula>0</formula>
    </cfRule>
  </conditionalFormatting>
  <conditionalFormatting sqref="C449">
    <cfRule type="expression" dxfId="1029" priority="808" stopIfTrue="1">
      <formula>LEN(B444)=1</formula>
    </cfRule>
    <cfRule type="cellIs" dxfId="1028" priority="816" operator="equal">
      <formula>0</formula>
    </cfRule>
  </conditionalFormatting>
  <conditionalFormatting sqref="E450">
    <cfRule type="expression" dxfId="1027" priority="807" stopIfTrue="1">
      <formula>LEN(B444)=1</formula>
    </cfRule>
    <cfRule type="expression" dxfId="1026" priority="814">
      <formula>LEN(E450)&lt;2</formula>
    </cfRule>
  </conditionalFormatting>
  <conditionalFormatting sqref="B448">
    <cfRule type="expression" dxfId="1025" priority="811" stopIfTrue="1">
      <formula>LEN(B444)=1</formula>
    </cfRule>
    <cfRule type="cellIs" dxfId="1024" priority="813" operator="equal">
      <formula>0</formula>
    </cfRule>
  </conditionalFormatting>
  <conditionalFormatting sqref="L445">
    <cfRule type="expression" dxfId="1023" priority="798" stopIfTrue="1">
      <formula>LEN(K444)=1</formula>
    </cfRule>
    <cfRule type="cellIs" dxfId="1022" priority="806" operator="equal">
      <formula>0</formula>
    </cfRule>
  </conditionalFormatting>
  <conditionalFormatting sqref="K443:L443">
    <cfRule type="expression" dxfId="1021" priority="800" stopIfTrue="1">
      <formula>LEN(K444)=1</formula>
    </cfRule>
    <cfRule type="expression" dxfId="1020" priority="803">
      <formula>LEN(K443)&lt;2</formula>
    </cfRule>
  </conditionalFormatting>
  <conditionalFormatting sqref="L447">
    <cfRule type="expression" dxfId="1019" priority="797" stopIfTrue="1">
      <formula>LEN(K444)=1</formula>
    </cfRule>
    <cfRule type="cellIs" dxfId="1018" priority="805" operator="equal">
      <formula>0</formula>
    </cfRule>
  </conditionalFormatting>
  <conditionalFormatting sqref="L449">
    <cfRule type="expression" dxfId="1017" priority="796" stopIfTrue="1">
      <formula>LEN(K444)=1</formula>
    </cfRule>
    <cfRule type="cellIs" dxfId="1016" priority="804" operator="equal">
      <formula>0</formula>
    </cfRule>
  </conditionalFormatting>
  <conditionalFormatting sqref="N450">
    <cfRule type="expression" dxfId="1015" priority="795" stopIfTrue="1">
      <formula>LEN(K444)=1</formula>
    </cfRule>
    <cfRule type="expression" dxfId="1014" priority="802">
      <formula>LEN(N450)&lt;2</formula>
    </cfRule>
  </conditionalFormatting>
  <conditionalFormatting sqref="K448">
    <cfRule type="expression" dxfId="1013" priority="799" stopIfTrue="1">
      <formula>LEN(K444)=1</formula>
    </cfRule>
    <cfRule type="cellIs" dxfId="1012" priority="801" operator="equal">
      <formula>0</formula>
    </cfRule>
  </conditionalFormatting>
  <conditionalFormatting sqref="U485">
    <cfRule type="expression" dxfId="1011" priority="786" stopIfTrue="1">
      <formula>LEN(T484)=1</formula>
    </cfRule>
    <cfRule type="cellIs" dxfId="1010" priority="794" operator="equal">
      <formula>0</formula>
    </cfRule>
  </conditionalFormatting>
  <conditionalFormatting sqref="T483:U483">
    <cfRule type="expression" dxfId="1009" priority="788" stopIfTrue="1">
      <formula>LEN(T484)=1</formula>
    </cfRule>
    <cfRule type="expression" dxfId="1008" priority="791">
      <formula>LEN(T483)&lt;2</formula>
    </cfRule>
  </conditionalFormatting>
  <conditionalFormatting sqref="U487">
    <cfRule type="expression" dxfId="1007" priority="785" stopIfTrue="1">
      <formula>LEN(T484)=1</formula>
    </cfRule>
    <cfRule type="cellIs" dxfId="1006" priority="793" operator="equal">
      <formula>0</formula>
    </cfRule>
  </conditionalFormatting>
  <conditionalFormatting sqref="U489">
    <cfRule type="expression" dxfId="1005" priority="784" stopIfTrue="1">
      <formula>LEN(T484)=1</formula>
    </cfRule>
    <cfRule type="cellIs" dxfId="1004" priority="792" operator="equal">
      <formula>0</formula>
    </cfRule>
  </conditionalFormatting>
  <conditionalFormatting sqref="W490">
    <cfRule type="expression" dxfId="1003" priority="783" stopIfTrue="1">
      <formula>LEN(T484)=1</formula>
    </cfRule>
    <cfRule type="expression" dxfId="1002" priority="790">
      <formula>LEN(W490)&lt;2</formula>
    </cfRule>
  </conditionalFormatting>
  <conditionalFormatting sqref="T488">
    <cfRule type="expression" dxfId="1001" priority="787" stopIfTrue="1">
      <formula>LEN(T484)=1</formula>
    </cfRule>
    <cfRule type="cellIs" dxfId="1000" priority="789" operator="equal">
      <formula>0</formula>
    </cfRule>
  </conditionalFormatting>
  <conditionalFormatting sqref="C485">
    <cfRule type="expression" dxfId="999" priority="774" stopIfTrue="1">
      <formula>LEN(B484)=1</formula>
    </cfRule>
    <cfRule type="cellIs" dxfId="998" priority="782" operator="equal">
      <formula>0</formula>
    </cfRule>
  </conditionalFormatting>
  <conditionalFormatting sqref="B483:C483">
    <cfRule type="expression" dxfId="997" priority="776" stopIfTrue="1">
      <formula>LEN(B484)=1</formula>
    </cfRule>
    <cfRule type="expression" dxfId="996" priority="779">
      <formula>LEN(B483)&lt;2</formula>
    </cfRule>
  </conditionalFormatting>
  <conditionalFormatting sqref="C487">
    <cfRule type="expression" dxfId="995" priority="773" stopIfTrue="1">
      <formula>LEN(B484)=1</formula>
    </cfRule>
    <cfRule type="cellIs" dxfId="994" priority="781" operator="equal">
      <formula>0</formula>
    </cfRule>
  </conditionalFormatting>
  <conditionalFormatting sqref="C489">
    <cfRule type="expression" dxfId="993" priority="772" stopIfTrue="1">
      <formula>LEN(B484)=1</formula>
    </cfRule>
    <cfRule type="cellIs" dxfId="992" priority="780" operator="equal">
      <formula>0</formula>
    </cfRule>
  </conditionalFormatting>
  <conditionalFormatting sqref="E490">
    <cfRule type="expression" dxfId="991" priority="771" stopIfTrue="1">
      <formula>LEN(B484)=1</formula>
    </cfRule>
    <cfRule type="expression" dxfId="990" priority="778">
      <formula>LEN(E490)&lt;2</formula>
    </cfRule>
  </conditionalFormatting>
  <conditionalFormatting sqref="B488">
    <cfRule type="expression" dxfId="989" priority="775" stopIfTrue="1">
      <formula>LEN(B484)=1</formula>
    </cfRule>
    <cfRule type="cellIs" dxfId="988" priority="777" operator="equal">
      <formula>0</formula>
    </cfRule>
  </conditionalFormatting>
  <conditionalFormatting sqref="L485">
    <cfRule type="expression" dxfId="987" priority="762" stopIfTrue="1">
      <formula>LEN(K484)=1</formula>
    </cfRule>
    <cfRule type="cellIs" dxfId="986" priority="770" operator="equal">
      <formula>0</formula>
    </cfRule>
  </conditionalFormatting>
  <conditionalFormatting sqref="K483:L483">
    <cfRule type="expression" dxfId="985" priority="764" stopIfTrue="1">
      <formula>LEN(K484)=1</formula>
    </cfRule>
    <cfRule type="expression" dxfId="984" priority="767">
      <formula>LEN(K483)&lt;2</formula>
    </cfRule>
  </conditionalFormatting>
  <conditionalFormatting sqref="L487">
    <cfRule type="expression" dxfId="983" priority="761" stopIfTrue="1">
      <formula>LEN(K484)=1</formula>
    </cfRule>
    <cfRule type="cellIs" dxfId="982" priority="769" operator="equal">
      <formula>0</formula>
    </cfRule>
  </conditionalFormatting>
  <conditionalFormatting sqref="L489">
    <cfRule type="expression" dxfId="981" priority="760" stopIfTrue="1">
      <formula>LEN(K484)=1</formula>
    </cfRule>
    <cfRule type="cellIs" dxfId="980" priority="768" operator="equal">
      <formula>0</formula>
    </cfRule>
  </conditionalFormatting>
  <conditionalFormatting sqref="N490">
    <cfRule type="expression" dxfId="979" priority="759" stopIfTrue="1">
      <formula>LEN(K484)=1</formula>
    </cfRule>
    <cfRule type="expression" dxfId="978" priority="766">
      <formula>LEN(N490)&lt;2</formula>
    </cfRule>
  </conditionalFormatting>
  <conditionalFormatting sqref="K488">
    <cfRule type="expression" dxfId="977" priority="763" stopIfTrue="1">
      <formula>LEN(K484)=1</formula>
    </cfRule>
    <cfRule type="cellIs" dxfId="976" priority="765" operator="equal">
      <formula>0</formula>
    </cfRule>
  </conditionalFormatting>
  <conditionalFormatting sqref="U525">
    <cfRule type="expression" dxfId="975" priority="750" stopIfTrue="1">
      <formula>LEN(T524)=1</formula>
    </cfRule>
    <cfRule type="cellIs" dxfId="974" priority="758" operator="equal">
      <formula>0</formula>
    </cfRule>
  </conditionalFormatting>
  <conditionalFormatting sqref="T523:U523">
    <cfRule type="expression" dxfId="973" priority="752" stopIfTrue="1">
      <formula>LEN(T524)=1</formula>
    </cfRule>
    <cfRule type="expression" dxfId="972" priority="755">
      <formula>LEN(T523)&lt;2</formula>
    </cfRule>
  </conditionalFormatting>
  <conditionalFormatting sqref="U527">
    <cfRule type="expression" dxfId="971" priority="749" stopIfTrue="1">
      <formula>LEN(T524)=1</formula>
    </cfRule>
    <cfRule type="cellIs" dxfId="970" priority="757" operator="equal">
      <formula>0</formula>
    </cfRule>
  </conditionalFormatting>
  <conditionalFormatting sqref="U529">
    <cfRule type="expression" dxfId="969" priority="748" stopIfTrue="1">
      <formula>LEN(T524)=1</formula>
    </cfRule>
    <cfRule type="cellIs" dxfId="968" priority="756" operator="equal">
      <formula>0</formula>
    </cfRule>
  </conditionalFormatting>
  <conditionalFormatting sqref="W530">
    <cfRule type="expression" dxfId="967" priority="747" stopIfTrue="1">
      <formula>LEN(T524)=1</formula>
    </cfRule>
    <cfRule type="expression" dxfId="966" priority="754">
      <formula>LEN(W530)&lt;2</formula>
    </cfRule>
  </conditionalFormatting>
  <conditionalFormatting sqref="T528">
    <cfRule type="expression" dxfId="965" priority="751" stopIfTrue="1">
      <formula>LEN(T524)=1</formula>
    </cfRule>
    <cfRule type="cellIs" dxfId="964" priority="753" operator="equal">
      <formula>0</formula>
    </cfRule>
  </conditionalFormatting>
  <conditionalFormatting sqref="C525">
    <cfRule type="expression" dxfId="963" priority="738" stopIfTrue="1">
      <formula>LEN(B524)=1</formula>
    </cfRule>
    <cfRule type="cellIs" dxfId="962" priority="746" operator="equal">
      <formula>0</formula>
    </cfRule>
  </conditionalFormatting>
  <conditionalFormatting sqref="B523:C523">
    <cfRule type="expression" dxfId="961" priority="740" stopIfTrue="1">
      <formula>LEN(B524)=1</formula>
    </cfRule>
    <cfRule type="expression" dxfId="960" priority="743">
      <formula>LEN(B523)&lt;2</formula>
    </cfRule>
  </conditionalFormatting>
  <conditionalFormatting sqref="C527">
    <cfRule type="expression" dxfId="959" priority="737" stopIfTrue="1">
      <formula>LEN(B524)=1</formula>
    </cfRule>
    <cfRule type="cellIs" dxfId="958" priority="745" operator="equal">
      <formula>0</formula>
    </cfRule>
  </conditionalFormatting>
  <conditionalFormatting sqref="C529">
    <cfRule type="expression" dxfId="957" priority="736" stopIfTrue="1">
      <formula>LEN(B524)=1</formula>
    </cfRule>
    <cfRule type="cellIs" dxfId="956" priority="744" operator="equal">
      <formula>0</formula>
    </cfRule>
  </conditionalFormatting>
  <conditionalFormatting sqref="E530">
    <cfRule type="expression" dxfId="955" priority="735" stopIfTrue="1">
      <formula>LEN(B524)=1</formula>
    </cfRule>
    <cfRule type="expression" dxfId="954" priority="742">
      <formula>LEN(E530)&lt;2</formula>
    </cfRule>
  </conditionalFormatting>
  <conditionalFormatting sqref="B528">
    <cfRule type="expression" dxfId="953" priority="739" stopIfTrue="1">
      <formula>LEN(B524)=1</formula>
    </cfRule>
    <cfRule type="cellIs" dxfId="952" priority="741" operator="equal">
      <formula>0</formula>
    </cfRule>
  </conditionalFormatting>
  <conditionalFormatting sqref="L525">
    <cfRule type="expression" dxfId="951" priority="726" stopIfTrue="1">
      <formula>LEN(K524)=1</formula>
    </cfRule>
    <cfRule type="cellIs" dxfId="950" priority="734" operator="equal">
      <formula>0</formula>
    </cfRule>
  </conditionalFormatting>
  <conditionalFormatting sqref="K523:L523">
    <cfRule type="expression" dxfId="949" priority="728" stopIfTrue="1">
      <formula>LEN(K524)=1</formula>
    </cfRule>
    <cfRule type="expression" dxfId="948" priority="731">
      <formula>LEN(K523)&lt;2</formula>
    </cfRule>
  </conditionalFormatting>
  <conditionalFormatting sqref="L527">
    <cfRule type="expression" dxfId="947" priority="725" stopIfTrue="1">
      <formula>LEN(K524)=1</formula>
    </cfRule>
    <cfRule type="cellIs" dxfId="946" priority="733" operator="equal">
      <formula>0</formula>
    </cfRule>
  </conditionalFormatting>
  <conditionalFormatting sqref="L529">
    <cfRule type="expression" dxfId="945" priority="724" stopIfTrue="1">
      <formula>LEN(K524)=1</formula>
    </cfRule>
    <cfRule type="cellIs" dxfId="944" priority="732" operator="equal">
      <formula>0</formula>
    </cfRule>
  </conditionalFormatting>
  <conditionalFormatting sqref="N530">
    <cfRule type="expression" dxfId="943" priority="723" stopIfTrue="1">
      <formula>LEN(K524)=1</formula>
    </cfRule>
    <cfRule type="expression" dxfId="942" priority="730">
      <formula>LEN(N530)&lt;2</formula>
    </cfRule>
  </conditionalFormatting>
  <conditionalFormatting sqref="K528">
    <cfRule type="expression" dxfId="941" priority="727" stopIfTrue="1">
      <formula>LEN(K524)=1</formula>
    </cfRule>
    <cfRule type="cellIs" dxfId="940" priority="729" operator="equal">
      <formula>0</formula>
    </cfRule>
  </conditionalFormatting>
  <conditionalFormatting sqref="U565">
    <cfRule type="expression" dxfId="939" priority="714" stopIfTrue="1">
      <formula>LEN(T564)=1</formula>
    </cfRule>
    <cfRule type="cellIs" dxfId="938" priority="722" operator="equal">
      <formula>0</formula>
    </cfRule>
  </conditionalFormatting>
  <conditionalFormatting sqref="T563:U563">
    <cfRule type="expression" dxfId="937" priority="716" stopIfTrue="1">
      <formula>LEN(T564)=1</formula>
    </cfRule>
    <cfRule type="expression" dxfId="936" priority="719">
      <formula>LEN(T563)&lt;2</formula>
    </cfRule>
  </conditionalFormatting>
  <conditionalFormatting sqref="U567">
    <cfRule type="expression" dxfId="935" priority="713" stopIfTrue="1">
      <formula>LEN(T564)=1</formula>
    </cfRule>
    <cfRule type="cellIs" dxfId="934" priority="721" operator="equal">
      <formula>0</formula>
    </cfRule>
  </conditionalFormatting>
  <conditionalFormatting sqref="U569">
    <cfRule type="expression" dxfId="933" priority="712" stopIfTrue="1">
      <formula>LEN(T564)=1</formula>
    </cfRule>
    <cfRule type="cellIs" dxfId="932" priority="720" operator="equal">
      <formula>0</formula>
    </cfRule>
  </conditionalFormatting>
  <conditionalFormatting sqref="W570">
    <cfRule type="expression" dxfId="931" priority="711" stopIfTrue="1">
      <formula>LEN(T564)=1</formula>
    </cfRule>
    <cfRule type="expression" dxfId="930" priority="718">
      <formula>LEN(W570)&lt;2</formula>
    </cfRule>
  </conditionalFormatting>
  <conditionalFormatting sqref="T568">
    <cfRule type="expression" dxfId="929" priority="715" stopIfTrue="1">
      <formula>LEN(T564)=1</formula>
    </cfRule>
    <cfRule type="cellIs" dxfId="928" priority="717" operator="equal">
      <formula>0</formula>
    </cfRule>
  </conditionalFormatting>
  <conditionalFormatting sqref="C565">
    <cfRule type="expression" dxfId="927" priority="702" stopIfTrue="1">
      <formula>LEN(B564)=1</formula>
    </cfRule>
    <cfRule type="cellIs" dxfId="926" priority="710" operator="equal">
      <formula>0</formula>
    </cfRule>
  </conditionalFormatting>
  <conditionalFormatting sqref="B563:C563">
    <cfRule type="expression" dxfId="925" priority="704" stopIfTrue="1">
      <formula>LEN(B564)=1</formula>
    </cfRule>
    <cfRule type="expression" dxfId="924" priority="707">
      <formula>LEN(B563)&lt;2</formula>
    </cfRule>
  </conditionalFormatting>
  <conditionalFormatting sqref="C567">
    <cfRule type="expression" dxfId="923" priority="701" stopIfTrue="1">
      <formula>LEN(B564)=1</formula>
    </cfRule>
    <cfRule type="cellIs" dxfId="922" priority="709" operator="equal">
      <formula>0</formula>
    </cfRule>
  </conditionalFormatting>
  <conditionalFormatting sqref="C569">
    <cfRule type="expression" dxfId="921" priority="700" stopIfTrue="1">
      <formula>LEN(B564)=1</formula>
    </cfRule>
    <cfRule type="cellIs" dxfId="920" priority="708" operator="equal">
      <formula>0</formula>
    </cfRule>
  </conditionalFormatting>
  <conditionalFormatting sqref="E570">
    <cfRule type="expression" dxfId="919" priority="699" stopIfTrue="1">
      <formula>LEN(B564)=1</formula>
    </cfRule>
    <cfRule type="expression" dxfId="918" priority="706">
      <formula>LEN(E570)&lt;2</formula>
    </cfRule>
  </conditionalFormatting>
  <conditionalFormatting sqref="B568">
    <cfRule type="expression" dxfId="917" priority="703" stopIfTrue="1">
      <formula>LEN(B564)=1</formula>
    </cfRule>
    <cfRule type="cellIs" dxfId="916" priority="705" operator="equal">
      <formula>0</formula>
    </cfRule>
  </conditionalFormatting>
  <conditionalFormatting sqref="L565">
    <cfRule type="expression" dxfId="915" priority="690" stopIfTrue="1">
      <formula>LEN(K564)=1</formula>
    </cfRule>
    <cfRule type="cellIs" dxfId="914" priority="698" operator="equal">
      <formula>0</formula>
    </cfRule>
  </conditionalFormatting>
  <conditionalFormatting sqref="K563:L563">
    <cfRule type="expression" dxfId="913" priority="692" stopIfTrue="1">
      <formula>LEN(K564)=1</formula>
    </cfRule>
    <cfRule type="expression" dxfId="912" priority="695">
      <formula>LEN(K563)&lt;2</formula>
    </cfRule>
  </conditionalFormatting>
  <conditionalFormatting sqref="L567">
    <cfRule type="expression" dxfId="911" priority="689" stopIfTrue="1">
      <formula>LEN(K564)=1</formula>
    </cfRule>
    <cfRule type="cellIs" dxfId="910" priority="697" operator="equal">
      <formula>0</formula>
    </cfRule>
  </conditionalFormatting>
  <conditionalFormatting sqref="L569">
    <cfRule type="expression" dxfId="909" priority="688" stopIfTrue="1">
      <formula>LEN(K564)=1</formula>
    </cfRule>
    <cfRule type="cellIs" dxfId="908" priority="696" operator="equal">
      <formula>0</formula>
    </cfRule>
  </conditionalFormatting>
  <conditionalFormatting sqref="N570">
    <cfRule type="expression" dxfId="907" priority="687" stopIfTrue="1">
      <formula>LEN(K564)=1</formula>
    </cfRule>
    <cfRule type="expression" dxfId="906" priority="694">
      <formula>LEN(N570)&lt;2</formula>
    </cfRule>
  </conditionalFormatting>
  <conditionalFormatting sqref="K568">
    <cfRule type="expression" dxfId="905" priority="691" stopIfTrue="1">
      <formula>LEN(K564)=1</formula>
    </cfRule>
    <cfRule type="cellIs" dxfId="904" priority="693" operator="equal">
      <formula>0</formula>
    </cfRule>
  </conditionalFormatting>
  <conditionalFormatting sqref="U605">
    <cfRule type="expression" dxfId="903" priority="678" stopIfTrue="1">
      <formula>LEN(T604)=1</formula>
    </cfRule>
    <cfRule type="cellIs" dxfId="902" priority="686" operator="equal">
      <formula>0</formula>
    </cfRule>
  </conditionalFormatting>
  <conditionalFormatting sqref="T603:U603">
    <cfRule type="expression" dxfId="901" priority="680" stopIfTrue="1">
      <formula>LEN(T604)=1</formula>
    </cfRule>
    <cfRule type="expression" dxfId="900" priority="683">
      <formula>LEN(T603)&lt;2</formula>
    </cfRule>
  </conditionalFormatting>
  <conditionalFormatting sqref="U607">
    <cfRule type="expression" dxfId="899" priority="677" stopIfTrue="1">
      <formula>LEN(T604)=1</formula>
    </cfRule>
    <cfRule type="cellIs" dxfId="898" priority="685" operator="equal">
      <formula>0</formula>
    </cfRule>
  </conditionalFormatting>
  <conditionalFormatting sqref="U609">
    <cfRule type="expression" dxfId="897" priority="676" stopIfTrue="1">
      <formula>LEN(T604)=1</formula>
    </cfRule>
    <cfRule type="cellIs" dxfId="896" priority="684" operator="equal">
      <formula>0</formula>
    </cfRule>
  </conditionalFormatting>
  <conditionalFormatting sqref="W610">
    <cfRule type="expression" dxfId="895" priority="675" stopIfTrue="1">
      <formula>LEN(T604)=1</formula>
    </cfRule>
    <cfRule type="expression" dxfId="894" priority="682">
      <formula>LEN(W610)&lt;2</formula>
    </cfRule>
  </conditionalFormatting>
  <conditionalFormatting sqref="T608">
    <cfRule type="expression" dxfId="893" priority="679" stopIfTrue="1">
      <formula>LEN(T604)=1</formula>
    </cfRule>
    <cfRule type="cellIs" dxfId="892" priority="681" operator="equal">
      <formula>0</formula>
    </cfRule>
  </conditionalFormatting>
  <conditionalFormatting sqref="C605">
    <cfRule type="expression" dxfId="891" priority="666" stopIfTrue="1">
      <formula>LEN(B604)=1</formula>
    </cfRule>
    <cfRule type="cellIs" dxfId="890" priority="674" operator="equal">
      <formula>0</formula>
    </cfRule>
  </conditionalFormatting>
  <conditionalFormatting sqref="B603:C603">
    <cfRule type="expression" dxfId="889" priority="668" stopIfTrue="1">
      <formula>LEN(B604)=1</formula>
    </cfRule>
    <cfRule type="expression" dxfId="888" priority="671">
      <formula>LEN(B603)&lt;2</formula>
    </cfRule>
  </conditionalFormatting>
  <conditionalFormatting sqref="C607">
    <cfRule type="expression" dxfId="887" priority="665" stopIfTrue="1">
      <formula>LEN(B604)=1</formula>
    </cfRule>
    <cfRule type="cellIs" dxfId="886" priority="673" operator="equal">
      <formula>0</formula>
    </cfRule>
  </conditionalFormatting>
  <conditionalFormatting sqref="C609">
    <cfRule type="expression" dxfId="885" priority="664" stopIfTrue="1">
      <formula>LEN(B604)=1</formula>
    </cfRule>
    <cfRule type="cellIs" dxfId="884" priority="672" operator="equal">
      <formula>0</formula>
    </cfRule>
  </conditionalFormatting>
  <conditionalFormatting sqref="E610">
    <cfRule type="expression" dxfId="883" priority="663" stopIfTrue="1">
      <formula>LEN(B604)=1</formula>
    </cfRule>
    <cfRule type="expression" dxfId="882" priority="670">
      <formula>LEN(E610)&lt;2</formula>
    </cfRule>
  </conditionalFormatting>
  <conditionalFormatting sqref="B608">
    <cfRule type="expression" dxfId="881" priority="667" stopIfTrue="1">
      <formula>LEN(B604)=1</formula>
    </cfRule>
    <cfRule type="cellIs" dxfId="880" priority="669" operator="equal">
      <formula>0</formula>
    </cfRule>
  </conditionalFormatting>
  <conditionalFormatting sqref="L605">
    <cfRule type="expression" dxfId="879" priority="654" stopIfTrue="1">
      <formula>LEN(K604)=1</formula>
    </cfRule>
    <cfRule type="cellIs" dxfId="878" priority="662" operator="equal">
      <formula>0</formula>
    </cfRule>
  </conditionalFormatting>
  <conditionalFormatting sqref="K603:L603">
    <cfRule type="expression" dxfId="877" priority="656" stopIfTrue="1">
      <formula>LEN(K604)=1</formula>
    </cfRule>
    <cfRule type="expression" dxfId="876" priority="659">
      <formula>LEN(K603)&lt;2</formula>
    </cfRule>
  </conditionalFormatting>
  <conditionalFormatting sqref="L607">
    <cfRule type="expression" dxfId="875" priority="653" stopIfTrue="1">
      <formula>LEN(K604)=1</formula>
    </cfRule>
    <cfRule type="cellIs" dxfId="874" priority="661" operator="equal">
      <formula>0</formula>
    </cfRule>
  </conditionalFormatting>
  <conditionalFormatting sqref="L609">
    <cfRule type="expression" dxfId="873" priority="652" stopIfTrue="1">
      <formula>LEN(K604)=1</formula>
    </cfRule>
    <cfRule type="cellIs" dxfId="872" priority="660" operator="equal">
      <formula>0</formula>
    </cfRule>
  </conditionalFormatting>
  <conditionalFormatting sqref="N610">
    <cfRule type="expression" dxfId="871" priority="651" stopIfTrue="1">
      <formula>LEN(K604)=1</formula>
    </cfRule>
    <cfRule type="expression" dxfId="870" priority="658">
      <formula>LEN(N610)&lt;2</formula>
    </cfRule>
  </conditionalFormatting>
  <conditionalFormatting sqref="K608">
    <cfRule type="expression" dxfId="869" priority="655" stopIfTrue="1">
      <formula>LEN(K604)=1</formula>
    </cfRule>
    <cfRule type="cellIs" dxfId="868" priority="657" operator="equal">
      <formula>0</formula>
    </cfRule>
  </conditionalFormatting>
  <conditionalFormatting sqref="U645">
    <cfRule type="expression" dxfId="867" priority="642" stopIfTrue="1">
      <formula>LEN(T644)=1</formula>
    </cfRule>
    <cfRule type="cellIs" dxfId="866" priority="650" operator="equal">
      <formula>0</formula>
    </cfRule>
  </conditionalFormatting>
  <conditionalFormatting sqref="T643:U643">
    <cfRule type="expression" dxfId="865" priority="644" stopIfTrue="1">
      <formula>LEN(T644)=1</formula>
    </cfRule>
    <cfRule type="expression" dxfId="864" priority="647">
      <formula>LEN(T643)&lt;2</formula>
    </cfRule>
  </conditionalFormatting>
  <conditionalFormatting sqref="U647">
    <cfRule type="expression" dxfId="863" priority="641" stopIfTrue="1">
      <formula>LEN(T644)=1</formula>
    </cfRule>
    <cfRule type="cellIs" dxfId="862" priority="649" operator="equal">
      <formula>0</formula>
    </cfRule>
  </conditionalFormatting>
  <conditionalFormatting sqref="U649">
    <cfRule type="expression" dxfId="861" priority="640" stopIfTrue="1">
      <formula>LEN(T644)=1</formula>
    </cfRule>
    <cfRule type="cellIs" dxfId="860" priority="648" operator="equal">
      <formula>0</formula>
    </cfRule>
  </conditionalFormatting>
  <conditionalFormatting sqref="W650">
    <cfRule type="expression" dxfId="859" priority="639" stopIfTrue="1">
      <formula>LEN(T644)=1</formula>
    </cfRule>
    <cfRule type="expression" dxfId="858" priority="646">
      <formula>LEN(W650)&lt;2</formula>
    </cfRule>
  </conditionalFormatting>
  <conditionalFormatting sqref="T648">
    <cfRule type="expression" dxfId="857" priority="643" stopIfTrue="1">
      <formula>LEN(T644)=1</formula>
    </cfRule>
    <cfRule type="cellIs" dxfId="856" priority="645" operator="equal">
      <formula>0</formula>
    </cfRule>
  </conditionalFormatting>
  <conditionalFormatting sqref="C645">
    <cfRule type="expression" dxfId="855" priority="630" stopIfTrue="1">
      <formula>LEN(B644)=1</formula>
    </cfRule>
    <cfRule type="cellIs" dxfId="854" priority="638" operator="equal">
      <formula>0</formula>
    </cfRule>
  </conditionalFormatting>
  <conditionalFormatting sqref="B643:C643">
    <cfRule type="expression" dxfId="853" priority="632" stopIfTrue="1">
      <formula>LEN(B644)=1</formula>
    </cfRule>
    <cfRule type="expression" dxfId="852" priority="635">
      <formula>LEN(B643)&lt;2</formula>
    </cfRule>
  </conditionalFormatting>
  <conditionalFormatting sqref="C647">
    <cfRule type="expression" dxfId="851" priority="629" stopIfTrue="1">
      <formula>LEN(B644)=1</formula>
    </cfRule>
    <cfRule type="cellIs" dxfId="850" priority="637" operator="equal">
      <formula>0</formula>
    </cfRule>
  </conditionalFormatting>
  <conditionalFormatting sqref="C649">
    <cfRule type="expression" dxfId="849" priority="628" stopIfTrue="1">
      <formula>LEN(B644)=1</formula>
    </cfRule>
    <cfRule type="cellIs" dxfId="848" priority="636" operator="equal">
      <formula>0</formula>
    </cfRule>
  </conditionalFormatting>
  <conditionalFormatting sqref="E650">
    <cfRule type="expression" dxfId="847" priority="627" stopIfTrue="1">
      <formula>LEN(B644)=1</formula>
    </cfRule>
    <cfRule type="expression" dxfId="846" priority="634">
      <formula>LEN(E650)&lt;2</formula>
    </cfRule>
  </conditionalFormatting>
  <conditionalFormatting sqref="B648">
    <cfRule type="expression" dxfId="845" priority="631" stopIfTrue="1">
      <formula>LEN(B644)=1</formula>
    </cfRule>
    <cfRule type="cellIs" dxfId="844" priority="633" operator="equal">
      <formula>0</formula>
    </cfRule>
  </conditionalFormatting>
  <conditionalFormatting sqref="L645">
    <cfRule type="expression" dxfId="843" priority="618" stopIfTrue="1">
      <formula>LEN(K644)=1</formula>
    </cfRule>
    <cfRule type="cellIs" dxfId="842" priority="626" operator="equal">
      <formula>0</formula>
    </cfRule>
  </conditionalFormatting>
  <conditionalFormatting sqref="K643:L643">
    <cfRule type="expression" dxfId="841" priority="620" stopIfTrue="1">
      <formula>LEN(K644)=1</formula>
    </cfRule>
    <cfRule type="expression" dxfId="840" priority="623">
      <formula>LEN(K643)&lt;2</formula>
    </cfRule>
  </conditionalFormatting>
  <conditionalFormatting sqref="L647">
    <cfRule type="expression" dxfId="839" priority="617" stopIfTrue="1">
      <formula>LEN(K644)=1</formula>
    </cfRule>
    <cfRule type="cellIs" dxfId="838" priority="625" operator="equal">
      <formula>0</formula>
    </cfRule>
  </conditionalFormatting>
  <conditionalFormatting sqref="L649">
    <cfRule type="expression" dxfId="837" priority="616" stopIfTrue="1">
      <formula>LEN(K644)=1</formula>
    </cfRule>
    <cfRule type="cellIs" dxfId="836" priority="624" operator="equal">
      <formula>0</formula>
    </cfRule>
  </conditionalFormatting>
  <conditionalFormatting sqref="N650">
    <cfRule type="expression" dxfId="835" priority="615" stopIfTrue="1">
      <formula>LEN(K644)=1</formula>
    </cfRule>
    <cfRule type="expression" dxfId="834" priority="622">
      <formula>LEN(N650)&lt;2</formula>
    </cfRule>
  </conditionalFormatting>
  <conditionalFormatting sqref="K648">
    <cfRule type="expression" dxfId="833" priority="619" stopIfTrue="1">
      <formula>LEN(K644)=1</formula>
    </cfRule>
    <cfRule type="cellIs" dxfId="832" priority="621" operator="equal">
      <formula>0</formula>
    </cfRule>
  </conditionalFormatting>
  <conditionalFormatting sqref="U685">
    <cfRule type="expression" dxfId="831" priority="606" stopIfTrue="1">
      <formula>LEN(T684)=1</formula>
    </cfRule>
    <cfRule type="cellIs" dxfId="830" priority="614" operator="equal">
      <formula>0</formula>
    </cfRule>
  </conditionalFormatting>
  <conditionalFormatting sqref="T683:U683">
    <cfRule type="expression" dxfId="829" priority="608" stopIfTrue="1">
      <formula>LEN(T684)=1</formula>
    </cfRule>
    <cfRule type="expression" dxfId="828" priority="611">
      <formula>LEN(T683)&lt;2</formula>
    </cfRule>
  </conditionalFormatting>
  <conditionalFormatting sqref="U687">
    <cfRule type="expression" dxfId="827" priority="605" stopIfTrue="1">
      <formula>LEN(T684)=1</formula>
    </cfRule>
    <cfRule type="cellIs" dxfId="826" priority="613" operator="equal">
      <formula>0</formula>
    </cfRule>
  </conditionalFormatting>
  <conditionalFormatting sqref="U689">
    <cfRule type="expression" dxfId="825" priority="604" stopIfTrue="1">
      <formula>LEN(T684)=1</formula>
    </cfRule>
    <cfRule type="cellIs" dxfId="824" priority="612" operator="equal">
      <formula>0</formula>
    </cfRule>
  </conditionalFormatting>
  <conditionalFormatting sqref="W690">
    <cfRule type="expression" dxfId="823" priority="603" stopIfTrue="1">
      <formula>LEN(T684)=1</formula>
    </cfRule>
    <cfRule type="expression" dxfId="822" priority="610">
      <formula>LEN(W690)&lt;2</formula>
    </cfRule>
  </conditionalFormatting>
  <conditionalFormatting sqref="T688">
    <cfRule type="expression" dxfId="821" priority="607" stopIfTrue="1">
      <formula>LEN(T684)=1</formula>
    </cfRule>
    <cfRule type="cellIs" dxfId="820" priority="609" operator="equal">
      <formula>0</formula>
    </cfRule>
  </conditionalFormatting>
  <conditionalFormatting sqref="C685">
    <cfRule type="expression" dxfId="819" priority="594" stopIfTrue="1">
      <formula>LEN(B684)=1</formula>
    </cfRule>
    <cfRule type="cellIs" dxfId="818" priority="602" operator="equal">
      <formula>0</formula>
    </cfRule>
  </conditionalFormatting>
  <conditionalFormatting sqref="B683:C683">
    <cfRule type="expression" dxfId="817" priority="596" stopIfTrue="1">
      <formula>LEN(B684)=1</formula>
    </cfRule>
    <cfRule type="expression" dxfId="816" priority="599">
      <formula>LEN(B683)&lt;2</formula>
    </cfRule>
  </conditionalFormatting>
  <conditionalFormatting sqref="C687">
    <cfRule type="expression" dxfId="815" priority="593" stopIfTrue="1">
      <formula>LEN(B684)=1</formula>
    </cfRule>
    <cfRule type="cellIs" dxfId="814" priority="601" operator="equal">
      <formula>0</formula>
    </cfRule>
  </conditionalFormatting>
  <conditionalFormatting sqref="C689">
    <cfRule type="expression" dxfId="813" priority="592" stopIfTrue="1">
      <formula>LEN(B684)=1</formula>
    </cfRule>
    <cfRule type="cellIs" dxfId="812" priority="600" operator="equal">
      <formula>0</formula>
    </cfRule>
  </conditionalFormatting>
  <conditionalFormatting sqref="E690">
    <cfRule type="expression" dxfId="811" priority="591" stopIfTrue="1">
      <formula>LEN(B684)=1</formula>
    </cfRule>
    <cfRule type="expression" dxfId="810" priority="598">
      <formula>LEN(E690)&lt;2</formula>
    </cfRule>
  </conditionalFormatting>
  <conditionalFormatting sqref="B688">
    <cfRule type="expression" dxfId="809" priority="595" stopIfTrue="1">
      <formula>LEN(B684)=1</formula>
    </cfRule>
    <cfRule type="cellIs" dxfId="808" priority="597" operator="equal">
      <formula>0</formula>
    </cfRule>
  </conditionalFormatting>
  <conditionalFormatting sqref="L685">
    <cfRule type="expression" dxfId="807" priority="582" stopIfTrue="1">
      <formula>LEN(K684)=1</formula>
    </cfRule>
    <cfRule type="cellIs" dxfId="806" priority="590" operator="equal">
      <formula>0</formula>
    </cfRule>
  </conditionalFormatting>
  <conditionalFormatting sqref="K683:L683">
    <cfRule type="expression" dxfId="805" priority="584" stopIfTrue="1">
      <formula>LEN(K684)=1</formula>
    </cfRule>
    <cfRule type="expression" dxfId="804" priority="587">
      <formula>LEN(K683)&lt;2</formula>
    </cfRule>
  </conditionalFormatting>
  <conditionalFormatting sqref="L687">
    <cfRule type="expression" dxfId="803" priority="581" stopIfTrue="1">
      <formula>LEN(K684)=1</formula>
    </cfRule>
    <cfRule type="cellIs" dxfId="802" priority="589" operator="equal">
      <formula>0</formula>
    </cfRule>
  </conditionalFormatting>
  <conditionalFormatting sqref="L689">
    <cfRule type="expression" dxfId="801" priority="580" stopIfTrue="1">
      <formula>LEN(K684)=1</formula>
    </cfRule>
    <cfRule type="cellIs" dxfId="800" priority="588" operator="equal">
      <formula>0</formula>
    </cfRule>
  </conditionalFormatting>
  <conditionalFormatting sqref="N690">
    <cfRule type="expression" dxfId="799" priority="579" stopIfTrue="1">
      <formula>LEN(K684)=1</formula>
    </cfRule>
    <cfRule type="expression" dxfId="798" priority="586">
      <formula>LEN(N690)&lt;2</formula>
    </cfRule>
  </conditionalFormatting>
  <conditionalFormatting sqref="K688">
    <cfRule type="expression" dxfId="797" priority="583" stopIfTrue="1">
      <formula>LEN(K684)=1</formula>
    </cfRule>
    <cfRule type="cellIs" dxfId="796" priority="585" operator="equal">
      <formula>0</formula>
    </cfRule>
  </conditionalFormatting>
  <conditionalFormatting sqref="U725">
    <cfRule type="expression" dxfId="795" priority="570" stopIfTrue="1">
      <formula>LEN(T724)=1</formula>
    </cfRule>
    <cfRule type="cellIs" dxfId="794" priority="578" operator="equal">
      <formula>0</formula>
    </cfRule>
  </conditionalFormatting>
  <conditionalFormatting sqref="T723:U723">
    <cfRule type="expression" dxfId="793" priority="572" stopIfTrue="1">
      <formula>LEN(T724)=1</formula>
    </cfRule>
    <cfRule type="expression" dxfId="792" priority="575">
      <formula>LEN(T723)&lt;2</formula>
    </cfRule>
  </conditionalFormatting>
  <conditionalFormatting sqref="U727">
    <cfRule type="expression" dxfId="791" priority="569" stopIfTrue="1">
      <formula>LEN(T724)=1</formula>
    </cfRule>
    <cfRule type="cellIs" dxfId="790" priority="577" operator="equal">
      <formula>0</formula>
    </cfRule>
  </conditionalFormatting>
  <conditionalFormatting sqref="U729">
    <cfRule type="expression" dxfId="789" priority="568" stopIfTrue="1">
      <formula>LEN(T724)=1</formula>
    </cfRule>
    <cfRule type="cellIs" dxfId="788" priority="576" operator="equal">
      <formula>0</formula>
    </cfRule>
  </conditionalFormatting>
  <conditionalFormatting sqref="W730">
    <cfRule type="expression" dxfId="787" priority="567" stopIfTrue="1">
      <formula>LEN(T724)=1</formula>
    </cfRule>
    <cfRule type="expression" dxfId="786" priority="574">
      <formula>LEN(W730)&lt;2</formula>
    </cfRule>
  </conditionalFormatting>
  <conditionalFormatting sqref="T728">
    <cfRule type="expression" dxfId="785" priority="571" stopIfTrue="1">
      <formula>LEN(T724)=1</formula>
    </cfRule>
    <cfRule type="cellIs" dxfId="784" priority="573" operator="equal">
      <formula>0</formula>
    </cfRule>
  </conditionalFormatting>
  <conditionalFormatting sqref="C725">
    <cfRule type="expression" dxfId="783" priority="558" stopIfTrue="1">
      <formula>LEN(B724)=1</formula>
    </cfRule>
    <cfRule type="cellIs" dxfId="782" priority="566" operator="equal">
      <formula>0</formula>
    </cfRule>
  </conditionalFormatting>
  <conditionalFormatting sqref="B723:C723">
    <cfRule type="expression" dxfId="781" priority="560" stopIfTrue="1">
      <formula>LEN(B724)=1</formula>
    </cfRule>
    <cfRule type="expression" dxfId="780" priority="563">
      <formula>LEN(B723)&lt;2</formula>
    </cfRule>
  </conditionalFormatting>
  <conditionalFormatting sqref="C727">
    <cfRule type="expression" dxfId="779" priority="557" stopIfTrue="1">
      <formula>LEN(B724)=1</formula>
    </cfRule>
    <cfRule type="cellIs" dxfId="778" priority="565" operator="equal">
      <formula>0</formula>
    </cfRule>
  </conditionalFormatting>
  <conditionalFormatting sqref="C729">
    <cfRule type="expression" dxfId="777" priority="556" stopIfTrue="1">
      <formula>LEN(B724)=1</formula>
    </cfRule>
    <cfRule type="cellIs" dxfId="776" priority="564" operator="equal">
      <formula>0</formula>
    </cfRule>
  </conditionalFormatting>
  <conditionalFormatting sqref="E730">
    <cfRule type="expression" dxfId="775" priority="555" stopIfTrue="1">
      <formula>LEN(B724)=1</formula>
    </cfRule>
    <cfRule type="expression" dxfId="774" priority="562">
      <formula>LEN(E730)&lt;2</formula>
    </cfRule>
  </conditionalFormatting>
  <conditionalFormatting sqref="B728">
    <cfRule type="expression" dxfId="773" priority="559" stopIfTrue="1">
      <formula>LEN(B724)=1</formula>
    </cfRule>
    <cfRule type="cellIs" dxfId="772" priority="561" operator="equal">
      <formula>0</formula>
    </cfRule>
  </conditionalFormatting>
  <conditionalFormatting sqref="L725">
    <cfRule type="expression" dxfId="771" priority="546" stopIfTrue="1">
      <formula>LEN(K724)=1</formula>
    </cfRule>
    <cfRule type="cellIs" dxfId="770" priority="554" operator="equal">
      <formula>0</formula>
    </cfRule>
  </conditionalFormatting>
  <conditionalFormatting sqref="K723:L723">
    <cfRule type="expression" dxfId="769" priority="548" stopIfTrue="1">
      <formula>LEN(K724)=1</formula>
    </cfRule>
    <cfRule type="expression" dxfId="768" priority="551">
      <formula>LEN(K723)&lt;2</formula>
    </cfRule>
  </conditionalFormatting>
  <conditionalFormatting sqref="L727">
    <cfRule type="expression" dxfId="767" priority="545" stopIfTrue="1">
      <formula>LEN(K724)=1</formula>
    </cfRule>
    <cfRule type="cellIs" dxfId="766" priority="553" operator="equal">
      <formula>0</formula>
    </cfRule>
  </conditionalFormatting>
  <conditionalFormatting sqref="L729">
    <cfRule type="expression" dxfId="765" priority="544" stopIfTrue="1">
      <formula>LEN(K724)=1</formula>
    </cfRule>
    <cfRule type="cellIs" dxfId="764" priority="552" operator="equal">
      <formula>0</formula>
    </cfRule>
  </conditionalFormatting>
  <conditionalFormatting sqref="N730">
    <cfRule type="expression" dxfId="763" priority="543" stopIfTrue="1">
      <formula>LEN(K724)=1</formula>
    </cfRule>
    <cfRule type="expression" dxfId="762" priority="550">
      <formula>LEN(N730)&lt;2</formula>
    </cfRule>
  </conditionalFormatting>
  <conditionalFormatting sqref="K728">
    <cfRule type="expression" dxfId="761" priority="547" stopIfTrue="1">
      <formula>LEN(K724)=1</formula>
    </cfRule>
    <cfRule type="cellIs" dxfId="760" priority="549" operator="equal">
      <formula>0</formula>
    </cfRule>
  </conditionalFormatting>
  <conditionalFormatting sqref="U765">
    <cfRule type="expression" dxfId="759" priority="534" stopIfTrue="1">
      <formula>LEN(T764)=1</formula>
    </cfRule>
    <cfRule type="cellIs" dxfId="758" priority="542" operator="equal">
      <formula>0</formula>
    </cfRule>
  </conditionalFormatting>
  <conditionalFormatting sqref="T763:U763">
    <cfRule type="expression" dxfId="757" priority="536" stopIfTrue="1">
      <formula>LEN(T764)=1</formula>
    </cfRule>
    <cfRule type="expression" dxfId="756" priority="539">
      <formula>LEN(T763)&lt;2</formula>
    </cfRule>
  </conditionalFormatting>
  <conditionalFormatting sqref="U767">
    <cfRule type="expression" dxfId="755" priority="533" stopIfTrue="1">
      <formula>LEN(T764)=1</formula>
    </cfRule>
    <cfRule type="cellIs" dxfId="754" priority="541" operator="equal">
      <formula>0</formula>
    </cfRule>
  </conditionalFormatting>
  <conditionalFormatting sqref="U769">
    <cfRule type="expression" dxfId="753" priority="532" stopIfTrue="1">
      <formula>LEN(T764)=1</formula>
    </cfRule>
    <cfRule type="cellIs" dxfId="752" priority="540" operator="equal">
      <formula>0</formula>
    </cfRule>
  </conditionalFormatting>
  <conditionalFormatting sqref="W770">
    <cfRule type="expression" dxfId="751" priority="531" stopIfTrue="1">
      <formula>LEN(T764)=1</formula>
    </cfRule>
    <cfRule type="expression" dxfId="750" priority="538">
      <formula>LEN(W770)&lt;2</formula>
    </cfRule>
  </conditionalFormatting>
  <conditionalFormatting sqref="T768">
    <cfRule type="expression" dxfId="749" priority="535" stopIfTrue="1">
      <formula>LEN(T764)=1</formula>
    </cfRule>
    <cfRule type="cellIs" dxfId="748" priority="537" operator="equal">
      <formula>0</formula>
    </cfRule>
  </conditionalFormatting>
  <conditionalFormatting sqref="C765">
    <cfRule type="expression" dxfId="747" priority="522" stopIfTrue="1">
      <formula>LEN(B764)=1</formula>
    </cfRule>
    <cfRule type="cellIs" dxfId="746" priority="530" operator="equal">
      <formula>0</formula>
    </cfRule>
  </conditionalFormatting>
  <conditionalFormatting sqref="B763:C763">
    <cfRule type="expression" dxfId="745" priority="524" stopIfTrue="1">
      <formula>LEN(B764)=1</formula>
    </cfRule>
    <cfRule type="expression" dxfId="744" priority="527">
      <formula>LEN(B763)&lt;2</formula>
    </cfRule>
  </conditionalFormatting>
  <conditionalFormatting sqref="C767">
    <cfRule type="expression" dxfId="743" priority="521" stopIfTrue="1">
      <formula>LEN(B764)=1</formula>
    </cfRule>
    <cfRule type="cellIs" dxfId="742" priority="529" operator="equal">
      <formula>0</formula>
    </cfRule>
  </conditionalFormatting>
  <conditionalFormatting sqref="C769">
    <cfRule type="expression" dxfId="741" priority="520" stopIfTrue="1">
      <formula>LEN(B764)=1</formula>
    </cfRule>
    <cfRule type="cellIs" dxfId="740" priority="528" operator="equal">
      <formula>0</formula>
    </cfRule>
  </conditionalFormatting>
  <conditionalFormatting sqref="E770">
    <cfRule type="expression" dxfId="739" priority="519" stopIfTrue="1">
      <formula>LEN(B764)=1</formula>
    </cfRule>
    <cfRule type="expression" dxfId="738" priority="526">
      <formula>LEN(E770)&lt;2</formula>
    </cfRule>
  </conditionalFormatting>
  <conditionalFormatting sqref="B768">
    <cfRule type="expression" dxfId="737" priority="523" stopIfTrue="1">
      <formula>LEN(B764)=1</formula>
    </cfRule>
    <cfRule type="cellIs" dxfId="736" priority="525" operator="equal">
      <formula>0</formula>
    </cfRule>
  </conditionalFormatting>
  <conditionalFormatting sqref="L765">
    <cfRule type="expression" dxfId="735" priority="510" stopIfTrue="1">
      <formula>LEN(K764)=1</formula>
    </cfRule>
    <cfRule type="cellIs" dxfId="734" priority="518" operator="equal">
      <formula>0</formula>
    </cfRule>
  </conditionalFormatting>
  <conditionalFormatting sqref="K763:L763">
    <cfRule type="expression" dxfId="733" priority="512" stopIfTrue="1">
      <formula>LEN(K764)=1</formula>
    </cfRule>
    <cfRule type="expression" dxfId="732" priority="515">
      <formula>LEN(K763)&lt;2</formula>
    </cfRule>
  </conditionalFormatting>
  <conditionalFormatting sqref="L767">
    <cfRule type="expression" dxfId="731" priority="509" stopIfTrue="1">
      <formula>LEN(K764)=1</formula>
    </cfRule>
    <cfRule type="cellIs" dxfId="730" priority="517" operator="equal">
      <formula>0</formula>
    </cfRule>
  </conditionalFormatting>
  <conditionalFormatting sqref="L769">
    <cfRule type="expression" dxfId="729" priority="508" stopIfTrue="1">
      <formula>LEN(K764)=1</formula>
    </cfRule>
    <cfRule type="cellIs" dxfId="728" priority="516" operator="equal">
      <formula>0</formula>
    </cfRule>
  </conditionalFormatting>
  <conditionalFormatting sqref="N770">
    <cfRule type="expression" dxfId="727" priority="507" stopIfTrue="1">
      <formula>LEN(K764)=1</formula>
    </cfRule>
    <cfRule type="expression" dxfId="726" priority="514">
      <formula>LEN(N770)&lt;2</formula>
    </cfRule>
  </conditionalFormatting>
  <conditionalFormatting sqref="K768">
    <cfRule type="expression" dxfId="725" priority="511" stopIfTrue="1">
      <formula>LEN(K764)=1</formula>
    </cfRule>
    <cfRule type="cellIs" dxfId="724" priority="513" operator="equal">
      <formula>0</formula>
    </cfRule>
  </conditionalFormatting>
  <conditionalFormatting sqref="U805">
    <cfRule type="expression" dxfId="723" priority="498" stopIfTrue="1">
      <formula>LEN(T804)=1</formula>
    </cfRule>
    <cfRule type="cellIs" dxfId="722" priority="506" operator="equal">
      <formula>0</formula>
    </cfRule>
  </conditionalFormatting>
  <conditionalFormatting sqref="T803:U803">
    <cfRule type="expression" dxfId="721" priority="500" stopIfTrue="1">
      <formula>LEN(T804)=1</formula>
    </cfRule>
    <cfRule type="expression" dxfId="720" priority="503">
      <formula>LEN(T803)&lt;2</formula>
    </cfRule>
  </conditionalFormatting>
  <conditionalFormatting sqref="U807">
    <cfRule type="expression" dxfId="719" priority="497" stopIfTrue="1">
      <formula>LEN(T804)=1</formula>
    </cfRule>
    <cfRule type="cellIs" dxfId="718" priority="505" operator="equal">
      <formula>0</formula>
    </cfRule>
  </conditionalFormatting>
  <conditionalFormatting sqref="U809">
    <cfRule type="expression" dxfId="717" priority="496" stopIfTrue="1">
      <formula>LEN(T804)=1</formula>
    </cfRule>
    <cfRule type="cellIs" dxfId="716" priority="504" operator="equal">
      <formula>0</formula>
    </cfRule>
  </conditionalFormatting>
  <conditionalFormatting sqref="W810">
    <cfRule type="expression" dxfId="715" priority="495" stopIfTrue="1">
      <formula>LEN(T804)=1</formula>
    </cfRule>
    <cfRule type="expression" dxfId="714" priority="502">
      <formula>LEN(W810)&lt;2</formula>
    </cfRule>
  </conditionalFormatting>
  <conditionalFormatting sqref="T808">
    <cfRule type="expression" dxfId="713" priority="499" stopIfTrue="1">
      <formula>LEN(T804)=1</formula>
    </cfRule>
    <cfRule type="cellIs" dxfId="712" priority="501" operator="equal">
      <formula>0</formula>
    </cfRule>
  </conditionalFormatting>
  <conditionalFormatting sqref="C805">
    <cfRule type="expression" dxfId="711" priority="486" stopIfTrue="1">
      <formula>LEN(B804)=1</formula>
    </cfRule>
    <cfRule type="cellIs" dxfId="710" priority="494" operator="equal">
      <formula>0</formula>
    </cfRule>
  </conditionalFormatting>
  <conditionalFormatting sqref="B803:C803">
    <cfRule type="expression" dxfId="709" priority="488" stopIfTrue="1">
      <formula>LEN(B804)=1</formula>
    </cfRule>
    <cfRule type="expression" dxfId="708" priority="491">
      <formula>LEN(B803)&lt;2</formula>
    </cfRule>
  </conditionalFormatting>
  <conditionalFormatting sqref="C807">
    <cfRule type="expression" dxfId="707" priority="485" stopIfTrue="1">
      <formula>LEN(B804)=1</formula>
    </cfRule>
    <cfRule type="cellIs" dxfId="706" priority="493" operator="equal">
      <formula>0</formula>
    </cfRule>
  </conditionalFormatting>
  <conditionalFormatting sqref="C809">
    <cfRule type="expression" dxfId="705" priority="484" stopIfTrue="1">
      <formula>LEN(B804)=1</formula>
    </cfRule>
    <cfRule type="cellIs" dxfId="704" priority="492" operator="equal">
      <formula>0</formula>
    </cfRule>
  </conditionalFormatting>
  <conditionalFormatting sqref="E810">
    <cfRule type="expression" dxfId="703" priority="483" stopIfTrue="1">
      <formula>LEN(B804)=1</formula>
    </cfRule>
    <cfRule type="expression" dxfId="702" priority="490">
      <formula>LEN(E810)&lt;2</formula>
    </cfRule>
  </conditionalFormatting>
  <conditionalFormatting sqref="B808">
    <cfRule type="expression" dxfId="701" priority="487" stopIfTrue="1">
      <formula>LEN(B804)=1</formula>
    </cfRule>
    <cfRule type="cellIs" dxfId="700" priority="489" operator="equal">
      <formula>0</formula>
    </cfRule>
  </conditionalFormatting>
  <conditionalFormatting sqref="L805">
    <cfRule type="expression" dxfId="699" priority="474" stopIfTrue="1">
      <formula>LEN(K804)=1</formula>
    </cfRule>
    <cfRule type="cellIs" dxfId="698" priority="482" operator="equal">
      <formula>0</formula>
    </cfRule>
  </conditionalFormatting>
  <conditionalFormatting sqref="K803:L803">
    <cfRule type="expression" dxfId="697" priority="476" stopIfTrue="1">
      <formula>LEN(K804)=1</formula>
    </cfRule>
    <cfRule type="expression" dxfId="696" priority="479">
      <formula>LEN(K803)&lt;2</formula>
    </cfRule>
  </conditionalFormatting>
  <conditionalFormatting sqref="L807">
    <cfRule type="expression" dxfId="695" priority="473" stopIfTrue="1">
      <formula>LEN(K804)=1</formula>
    </cfRule>
    <cfRule type="cellIs" dxfId="694" priority="481" operator="equal">
      <formula>0</formula>
    </cfRule>
  </conditionalFormatting>
  <conditionalFormatting sqref="L809">
    <cfRule type="expression" dxfId="693" priority="472" stopIfTrue="1">
      <formula>LEN(K804)=1</formula>
    </cfRule>
    <cfRule type="cellIs" dxfId="692" priority="480" operator="equal">
      <formula>0</formula>
    </cfRule>
  </conditionalFormatting>
  <conditionalFormatting sqref="N810">
    <cfRule type="expression" dxfId="691" priority="471" stopIfTrue="1">
      <formula>LEN(K804)=1</formula>
    </cfRule>
    <cfRule type="expression" dxfId="690" priority="478">
      <formula>LEN(N810)&lt;2</formula>
    </cfRule>
  </conditionalFormatting>
  <conditionalFormatting sqref="K808">
    <cfRule type="expression" dxfId="689" priority="475" stopIfTrue="1">
      <formula>LEN(K804)=1</formula>
    </cfRule>
    <cfRule type="cellIs" dxfId="688" priority="477" operator="equal">
      <formula>0</formula>
    </cfRule>
  </conditionalFormatting>
  <conditionalFormatting sqref="U845">
    <cfRule type="expression" dxfId="687" priority="462" stopIfTrue="1">
      <formula>LEN(T844)=1</formula>
    </cfRule>
    <cfRule type="cellIs" dxfId="686" priority="470" operator="equal">
      <formula>0</formula>
    </cfRule>
  </conditionalFormatting>
  <conditionalFormatting sqref="T843:U843">
    <cfRule type="expression" dxfId="685" priority="464" stopIfTrue="1">
      <formula>LEN(T844)=1</formula>
    </cfRule>
    <cfRule type="expression" dxfId="684" priority="467">
      <formula>LEN(T843)&lt;2</formula>
    </cfRule>
  </conditionalFormatting>
  <conditionalFormatting sqref="U847">
    <cfRule type="expression" dxfId="683" priority="461" stopIfTrue="1">
      <formula>LEN(T844)=1</formula>
    </cfRule>
    <cfRule type="cellIs" dxfId="682" priority="469" operator="equal">
      <formula>0</formula>
    </cfRule>
  </conditionalFormatting>
  <conditionalFormatting sqref="U849">
    <cfRule type="expression" dxfId="681" priority="460" stopIfTrue="1">
      <formula>LEN(T844)=1</formula>
    </cfRule>
    <cfRule type="cellIs" dxfId="680" priority="468" operator="equal">
      <formula>0</formula>
    </cfRule>
  </conditionalFormatting>
  <conditionalFormatting sqref="W850">
    <cfRule type="expression" dxfId="679" priority="459" stopIfTrue="1">
      <formula>LEN(T844)=1</formula>
    </cfRule>
    <cfRule type="expression" dxfId="678" priority="466">
      <formula>LEN(W850)&lt;2</formula>
    </cfRule>
  </conditionalFormatting>
  <conditionalFormatting sqref="T848">
    <cfRule type="expression" dxfId="677" priority="463" stopIfTrue="1">
      <formula>LEN(T844)=1</formula>
    </cfRule>
    <cfRule type="cellIs" dxfId="676" priority="465" operator="equal">
      <formula>0</formula>
    </cfRule>
  </conditionalFormatting>
  <conditionalFormatting sqref="C845">
    <cfRule type="expression" dxfId="675" priority="450" stopIfTrue="1">
      <formula>LEN(B844)=1</formula>
    </cfRule>
    <cfRule type="cellIs" dxfId="674" priority="458" operator="equal">
      <formula>0</formula>
    </cfRule>
  </conditionalFormatting>
  <conditionalFormatting sqref="B843:C843">
    <cfRule type="expression" dxfId="673" priority="452" stopIfTrue="1">
      <formula>LEN(B844)=1</formula>
    </cfRule>
    <cfRule type="expression" dxfId="672" priority="455">
      <formula>LEN(B843)&lt;2</formula>
    </cfRule>
  </conditionalFormatting>
  <conditionalFormatting sqref="C847">
    <cfRule type="expression" dxfId="671" priority="449" stopIfTrue="1">
      <formula>LEN(B844)=1</formula>
    </cfRule>
    <cfRule type="cellIs" dxfId="670" priority="457" operator="equal">
      <formula>0</formula>
    </cfRule>
  </conditionalFormatting>
  <conditionalFormatting sqref="C849">
    <cfRule type="expression" dxfId="669" priority="448" stopIfTrue="1">
      <formula>LEN(B844)=1</formula>
    </cfRule>
    <cfRule type="cellIs" dxfId="668" priority="456" operator="equal">
      <formula>0</formula>
    </cfRule>
  </conditionalFormatting>
  <conditionalFormatting sqref="E850">
    <cfRule type="expression" dxfId="667" priority="447" stopIfTrue="1">
      <formula>LEN(B844)=1</formula>
    </cfRule>
    <cfRule type="expression" dxfId="666" priority="454">
      <formula>LEN(E850)&lt;2</formula>
    </cfRule>
  </conditionalFormatting>
  <conditionalFormatting sqref="B848">
    <cfRule type="expression" dxfId="665" priority="451" stopIfTrue="1">
      <formula>LEN(B844)=1</formula>
    </cfRule>
    <cfRule type="cellIs" dxfId="664" priority="453" operator="equal">
      <formula>0</formula>
    </cfRule>
  </conditionalFormatting>
  <conditionalFormatting sqref="L845">
    <cfRule type="expression" dxfId="663" priority="438" stopIfTrue="1">
      <formula>LEN(K844)=1</formula>
    </cfRule>
    <cfRule type="cellIs" dxfId="662" priority="446" operator="equal">
      <formula>0</formula>
    </cfRule>
  </conditionalFormatting>
  <conditionalFormatting sqref="K843:L843">
    <cfRule type="expression" dxfId="661" priority="440" stopIfTrue="1">
      <formula>LEN(K844)=1</formula>
    </cfRule>
    <cfRule type="expression" dxfId="660" priority="443">
      <formula>LEN(K843)&lt;2</formula>
    </cfRule>
  </conditionalFormatting>
  <conditionalFormatting sqref="L847">
    <cfRule type="expression" dxfId="659" priority="437" stopIfTrue="1">
      <formula>LEN(K844)=1</formula>
    </cfRule>
    <cfRule type="cellIs" dxfId="658" priority="445" operator="equal">
      <formula>0</formula>
    </cfRule>
  </conditionalFormatting>
  <conditionalFormatting sqref="L849">
    <cfRule type="expression" dxfId="657" priority="436" stopIfTrue="1">
      <formula>LEN(K844)=1</formula>
    </cfRule>
    <cfRule type="cellIs" dxfId="656" priority="444" operator="equal">
      <formula>0</formula>
    </cfRule>
  </conditionalFormatting>
  <conditionalFormatting sqref="N850">
    <cfRule type="expression" dxfId="655" priority="435" stopIfTrue="1">
      <formula>LEN(K844)=1</formula>
    </cfRule>
    <cfRule type="expression" dxfId="654" priority="442">
      <formula>LEN(N850)&lt;2</formula>
    </cfRule>
  </conditionalFormatting>
  <conditionalFormatting sqref="K848">
    <cfRule type="expression" dxfId="653" priority="439" stopIfTrue="1">
      <formula>LEN(K844)=1</formula>
    </cfRule>
    <cfRule type="cellIs" dxfId="652" priority="441" operator="equal">
      <formula>0</formula>
    </cfRule>
  </conditionalFormatting>
  <conditionalFormatting sqref="U885">
    <cfRule type="expression" dxfId="651" priority="426" stopIfTrue="1">
      <formula>LEN(T884)=1</formula>
    </cfRule>
    <cfRule type="cellIs" dxfId="650" priority="434" operator="equal">
      <formula>0</formula>
    </cfRule>
  </conditionalFormatting>
  <conditionalFormatting sqref="T883:U883">
    <cfRule type="expression" dxfId="649" priority="428" stopIfTrue="1">
      <formula>LEN(T884)=1</formula>
    </cfRule>
    <cfRule type="expression" dxfId="648" priority="431">
      <formula>LEN(T883)&lt;2</formula>
    </cfRule>
  </conditionalFormatting>
  <conditionalFormatting sqref="U887">
    <cfRule type="expression" dxfId="647" priority="425" stopIfTrue="1">
      <formula>LEN(T884)=1</formula>
    </cfRule>
    <cfRule type="cellIs" dxfId="646" priority="433" operator="equal">
      <formula>0</formula>
    </cfRule>
  </conditionalFormatting>
  <conditionalFormatting sqref="U889">
    <cfRule type="expression" dxfId="645" priority="424" stopIfTrue="1">
      <formula>LEN(T884)=1</formula>
    </cfRule>
    <cfRule type="cellIs" dxfId="644" priority="432" operator="equal">
      <formula>0</formula>
    </cfRule>
  </conditionalFormatting>
  <conditionalFormatting sqref="W890">
    <cfRule type="expression" dxfId="643" priority="423" stopIfTrue="1">
      <formula>LEN(T884)=1</formula>
    </cfRule>
    <cfRule type="expression" dxfId="642" priority="430">
      <formula>LEN(W890)&lt;2</formula>
    </cfRule>
  </conditionalFormatting>
  <conditionalFormatting sqref="T888">
    <cfRule type="expression" dxfId="641" priority="427" stopIfTrue="1">
      <formula>LEN(T884)=1</formula>
    </cfRule>
    <cfRule type="cellIs" dxfId="640" priority="429" operator="equal">
      <formula>0</formula>
    </cfRule>
  </conditionalFormatting>
  <conditionalFormatting sqref="C885">
    <cfRule type="expression" dxfId="639" priority="414" stopIfTrue="1">
      <formula>LEN(B884)=1</formula>
    </cfRule>
    <cfRule type="cellIs" dxfId="638" priority="422" operator="equal">
      <formula>0</formula>
    </cfRule>
  </conditionalFormatting>
  <conditionalFormatting sqref="B883:C883">
    <cfRule type="expression" dxfId="637" priority="416" stopIfTrue="1">
      <formula>LEN(B884)=1</formula>
    </cfRule>
    <cfRule type="expression" dxfId="636" priority="419">
      <formula>LEN(B883)&lt;2</formula>
    </cfRule>
  </conditionalFormatting>
  <conditionalFormatting sqref="C887">
    <cfRule type="expression" dxfId="635" priority="413" stopIfTrue="1">
      <formula>LEN(B884)=1</formula>
    </cfRule>
    <cfRule type="cellIs" dxfId="634" priority="421" operator="equal">
      <formula>0</formula>
    </cfRule>
  </conditionalFormatting>
  <conditionalFormatting sqref="C889">
    <cfRule type="expression" dxfId="633" priority="412" stopIfTrue="1">
      <formula>LEN(B884)=1</formula>
    </cfRule>
    <cfRule type="cellIs" dxfId="632" priority="420" operator="equal">
      <formula>0</formula>
    </cfRule>
  </conditionalFormatting>
  <conditionalFormatting sqref="E890">
    <cfRule type="expression" dxfId="631" priority="411" stopIfTrue="1">
      <formula>LEN(B884)=1</formula>
    </cfRule>
    <cfRule type="expression" dxfId="630" priority="418">
      <formula>LEN(E890)&lt;2</formula>
    </cfRule>
  </conditionalFormatting>
  <conditionalFormatting sqref="B888">
    <cfRule type="expression" dxfId="629" priority="415" stopIfTrue="1">
      <formula>LEN(B884)=1</formula>
    </cfRule>
    <cfRule type="cellIs" dxfId="628" priority="417" operator="equal">
      <formula>0</formula>
    </cfRule>
  </conditionalFormatting>
  <conditionalFormatting sqref="L885">
    <cfRule type="expression" dxfId="627" priority="402" stopIfTrue="1">
      <formula>LEN(K884)=1</formula>
    </cfRule>
    <cfRule type="cellIs" dxfId="626" priority="410" operator="equal">
      <formula>0</formula>
    </cfRule>
  </conditionalFormatting>
  <conditionalFormatting sqref="K883:L883">
    <cfRule type="expression" dxfId="625" priority="404" stopIfTrue="1">
      <formula>LEN(K884)=1</formula>
    </cfRule>
    <cfRule type="expression" dxfId="624" priority="407">
      <formula>LEN(K883)&lt;2</formula>
    </cfRule>
  </conditionalFormatting>
  <conditionalFormatting sqref="L887">
    <cfRule type="expression" dxfId="623" priority="401" stopIfTrue="1">
      <formula>LEN(K884)=1</formula>
    </cfRule>
    <cfRule type="cellIs" dxfId="622" priority="409" operator="equal">
      <formula>0</formula>
    </cfRule>
  </conditionalFormatting>
  <conditionalFormatting sqref="L889">
    <cfRule type="expression" dxfId="621" priority="400" stopIfTrue="1">
      <formula>LEN(K884)=1</formula>
    </cfRule>
    <cfRule type="cellIs" dxfId="620" priority="408" operator="equal">
      <formula>0</formula>
    </cfRule>
  </conditionalFormatting>
  <conditionalFormatting sqref="N890">
    <cfRule type="expression" dxfId="619" priority="399" stopIfTrue="1">
      <formula>LEN(K884)=1</formula>
    </cfRule>
    <cfRule type="expression" dxfId="618" priority="406">
      <formula>LEN(N890)&lt;2</formula>
    </cfRule>
  </conditionalFormatting>
  <conditionalFormatting sqref="K888">
    <cfRule type="expression" dxfId="617" priority="403" stopIfTrue="1">
      <formula>LEN(K884)=1</formula>
    </cfRule>
    <cfRule type="cellIs" dxfId="616" priority="405" operator="equal">
      <formula>0</formula>
    </cfRule>
  </conditionalFormatting>
  <conditionalFormatting sqref="U925">
    <cfRule type="expression" dxfId="615" priority="390" stopIfTrue="1">
      <formula>LEN(T924)=1</formula>
    </cfRule>
    <cfRule type="cellIs" dxfId="614" priority="398" operator="equal">
      <formula>0</formula>
    </cfRule>
  </conditionalFormatting>
  <conditionalFormatting sqref="T923:U923">
    <cfRule type="expression" dxfId="613" priority="392" stopIfTrue="1">
      <formula>LEN(T924)=1</formula>
    </cfRule>
    <cfRule type="expression" dxfId="612" priority="395">
      <formula>LEN(T923)&lt;2</formula>
    </cfRule>
  </conditionalFormatting>
  <conditionalFormatting sqref="U927">
    <cfRule type="expression" dxfId="611" priority="389" stopIfTrue="1">
      <formula>LEN(T924)=1</formula>
    </cfRule>
    <cfRule type="cellIs" dxfId="610" priority="397" operator="equal">
      <formula>0</formula>
    </cfRule>
  </conditionalFormatting>
  <conditionalFormatting sqref="U929">
    <cfRule type="expression" dxfId="609" priority="388" stopIfTrue="1">
      <formula>LEN(T924)=1</formula>
    </cfRule>
    <cfRule type="cellIs" dxfId="608" priority="396" operator="equal">
      <formula>0</formula>
    </cfRule>
  </conditionalFormatting>
  <conditionalFormatting sqref="W930">
    <cfRule type="expression" dxfId="607" priority="387" stopIfTrue="1">
      <formula>LEN(T924)=1</formula>
    </cfRule>
    <cfRule type="expression" dxfId="606" priority="394">
      <formula>LEN(W930)&lt;2</formula>
    </cfRule>
  </conditionalFormatting>
  <conditionalFormatting sqref="T928">
    <cfRule type="expression" dxfId="605" priority="391" stopIfTrue="1">
      <formula>LEN(T924)=1</formula>
    </cfRule>
    <cfRule type="cellIs" dxfId="604" priority="393" operator="equal">
      <formula>0</formula>
    </cfRule>
  </conditionalFormatting>
  <conditionalFormatting sqref="C925">
    <cfRule type="expression" dxfId="603" priority="378" stopIfTrue="1">
      <formula>LEN(B924)=1</formula>
    </cfRule>
    <cfRule type="cellIs" dxfId="602" priority="386" operator="equal">
      <formula>0</formula>
    </cfRule>
  </conditionalFormatting>
  <conditionalFormatting sqref="B923:C923">
    <cfRule type="expression" dxfId="601" priority="380" stopIfTrue="1">
      <formula>LEN(B924)=1</formula>
    </cfRule>
    <cfRule type="expression" dxfId="600" priority="383">
      <formula>LEN(B923)&lt;2</formula>
    </cfRule>
  </conditionalFormatting>
  <conditionalFormatting sqref="C927">
    <cfRule type="expression" dxfId="599" priority="377" stopIfTrue="1">
      <formula>LEN(B924)=1</formula>
    </cfRule>
    <cfRule type="cellIs" dxfId="598" priority="385" operator="equal">
      <formula>0</formula>
    </cfRule>
  </conditionalFormatting>
  <conditionalFormatting sqref="C929">
    <cfRule type="expression" dxfId="597" priority="376" stopIfTrue="1">
      <formula>LEN(B924)=1</formula>
    </cfRule>
    <cfRule type="cellIs" dxfId="596" priority="384" operator="equal">
      <formula>0</formula>
    </cfRule>
  </conditionalFormatting>
  <conditionalFormatting sqref="E930">
    <cfRule type="expression" dxfId="595" priority="375" stopIfTrue="1">
      <formula>LEN(B924)=1</formula>
    </cfRule>
    <cfRule type="expression" dxfId="594" priority="382">
      <formula>LEN(E930)&lt;2</formula>
    </cfRule>
  </conditionalFormatting>
  <conditionalFormatting sqref="B928">
    <cfRule type="expression" dxfId="593" priority="379" stopIfTrue="1">
      <formula>LEN(B924)=1</formula>
    </cfRule>
    <cfRule type="cellIs" dxfId="592" priority="381" operator="equal">
      <formula>0</formula>
    </cfRule>
  </conditionalFormatting>
  <conditionalFormatting sqref="L925">
    <cfRule type="expression" dxfId="591" priority="366" stopIfTrue="1">
      <formula>LEN(K924)=1</formula>
    </cfRule>
    <cfRule type="cellIs" dxfId="590" priority="374" operator="equal">
      <formula>0</formula>
    </cfRule>
  </conditionalFormatting>
  <conditionalFormatting sqref="K923:L923">
    <cfRule type="expression" dxfId="589" priority="368" stopIfTrue="1">
      <formula>LEN(K924)=1</formula>
    </cfRule>
    <cfRule type="expression" dxfId="588" priority="371">
      <formula>LEN(K923)&lt;2</formula>
    </cfRule>
  </conditionalFormatting>
  <conditionalFormatting sqref="L927">
    <cfRule type="expression" dxfId="587" priority="365" stopIfTrue="1">
      <formula>LEN(K924)=1</formula>
    </cfRule>
    <cfRule type="cellIs" dxfId="586" priority="373" operator="equal">
      <formula>0</formula>
    </cfRule>
  </conditionalFormatting>
  <conditionalFormatting sqref="L929">
    <cfRule type="expression" dxfId="585" priority="364" stopIfTrue="1">
      <formula>LEN(K924)=1</formula>
    </cfRule>
    <cfRule type="cellIs" dxfId="584" priority="372" operator="equal">
      <formula>0</formula>
    </cfRule>
  </conditionalFormatting>
  <conditionalFormatting sqref="N930">
    <cfRule type="expression" dxfId="583" priority="363" stopIfTrue="1">
      <formula>LEN(K924)=1</formula>
    </cfRule>
    <cfRule type="expression" dxfId="582" priority="370">
      <formula>LEN(N930)&lt;2</formula>
    </cfRule>
  </conditionalFormatting>
  <conditionalFormatting sqref="K928">
    <cfRule type="expression" dxfId="581" priority="367" stopIfTrue="1">
      <formula>LEN(K924)=1</formula>
    </cfRule>
    <cfRule type="cellIs" dxfId="580" priority="369" operator="equal">
      <formula>0</formula>
    </cfRule>
  </conditionalFormatting>
  <conditionalFormatting sqref="U965">
    <cfRule type="expression" dxfId="579" priority="354" stopIfTrue="1">
      <formula>LEN(T964)=1</formula>
    </cfRule>
    <cfRule type="cellIs" dxfId="578" priority="362" operator="equal">
      <formula>0</formula>
    </cfRule>
  </conditionalFormatting>
  <conditionalFormatting sqref="T963:U963">
    <cfRule type="expression" dxfId="577" priority="356" stopIfTrue="1">
      <formula>LEN(T964)=1</formula>
    </cfRule>
    <cfRule type="expression" dxfId="576" priority="359">
      <formula>LEN(T963)&lt;2</formula>
    </cfRule>
  </conditionalFormatting>
  <conditionalFormatting sqref="U967">
    <cfRule type="expression" dxfId="575" priority="353" stopIfTrue="1">
      <formula>LEN(T964)=1</formula>
    </cfRule>
    <cfRule type="cellIs" dxfId="574" priority="361" operator="equal">
      <formula>0</formula>
    </cfRule>
  </conditionalFormatting>
  <conditionalFormatting sqref="U969">
    <cfRule type="expression" dxfId="573" priority="352" stopIfTrue="1">
      <formula>LEN(T964)=1</formula>
    </cfRule>
    <cfRule type="cellIs" dxfId="572" priority="360" operator="equal">
      <formula>0</formula>
    </cfRule>
  </conditionalFormatting>
  <conditionalFormatting sqref="W970">
    <cfRule type="expression" dxfId="571" priority="351" stopIfTrue="1">
      <formula>LEN(T964)=1</formula>
    </cfRule>
    <cfRule type="expression" dxfId="570" priority="358">
      <formula>LEN(W970)&lt;2</formula>
    </cfRule>
  </conditionalFormatting>
  <conditionalFormatting sqref="T968">
    <cfRule type="expression" dxfId="569" priority="355" stopIfTrue="1">
      <formula>LEN(T964)=1</formula>
    </cfRule>
    <cfRule type="cellIs" dxfId="568" priority="357" operator="equal">
      <formula>0</formula>
    </cfRule>
  </conditionalFormatting>
  <conditionalFormatting sqref="C965">
    <cfRule type="expression" dxfId="567" priority="342" stopIfTrue="1">
      <formula>LEN(B964)=1</formula>
    </cfRule>
    <cfRule type="cellIs" dxfId="566" priority="350" operator="equal">
      <formula>0</formula>
    </cfRule>
  </conditionalFormatting>
  <conditionalFormatting sqref="B963:C963">
    <cfRule type="expression" dxfId="565" priority="344" stopIfTrue="1">
      <formula>LEN(B964)=1</formula>
    </cfRule>
    <cfRule type="expression" dxfId="564" priority="347">
      <formula>LEN(B963)&lt;2</formula>
    </cfRule>
  </conditionalFormatting>
  <conditionalFormatting sqref="C967">
    <cfRule type="expression" dxfId="563" priority="341" stopIfTrue="1">
      <formula>LEN(B964)=1</formula>
    </cfRule>
    <cfRule type="cellIs" dxfId="562" priority="349" operator="equal">
      <formula>0</formula>
    </cfRule>
  </conditionalFormatting>
  <conditionalFormatting sqref="C969">
    <cfRule type="expression" dxfId="561" priority="340" stopIfTrue="1">
      <formula>LEN(B964)=1</formula>
    </cfRule>
    <cfRule type="cellIs" dxfId="560" priority="348" operator="equal">
      <formula>0</formula>
    </cfRule>
  </conditionalFormatting>
  <conditionalFormatting sqref="E970">
    <cfRule type="expression" dxfId="559" priority="339" stopIfTrue="1">
      <formula>LEN(B964)=1</formula>
    </cfRule>
    <cfRule type="expression" dxfId="558" priority="346">
      <formula>LEN(E970)&lt;2</formula>
    </cfRule>
  </conditionalFormatting>
  <conditionalFormatting sqref="B968">
    <cfRule type="expression" dxfId="557" priority="343" stopIfTrue="1">
      <formula>LEN(B964)=1</formula>
    </cfRule>
    <cfRule type="cellIs" dxfId="556" priority="345" operator="equal">
      <formula>0</formula>
    </cfRule>
  </conditionalFormatting>
  <conditionalFormatting sqref="L965">
    <cfRule type="expression" dxfId="555" priority="330" stopIfTrue="1">
      <formula>LEN(K964)=1</formula>
    </cfRule>
    <cfRule type="cellIs" dxfId="554" priority="338" operator="equal">
      <formula>0</formula>
    </cfRule>
  </conditionalFormatting>
  <conditionalFormatting sqref="K963:L963">
    <cfRule type="expression" dxfId="553" priority="332" stopIfTrue="1">
      <formula>LEN(K964)=1</formula>
    </cfRule>
    <cfRule type="expression" dxfId="552" priority="335">
      <formula>LEN(K963)&lt;2</formula>
    </cfRule>
  </conditionalFormatting>
  <conditionalFormatting sqref="L967">
    <cfRule type="expression" dxfId="551" priority="329" stopIfTrue="1">
      <formula>LEN(K964)=1</formula>
    </cfRule>
    <cfRule type="cellIs" dxfId="550" priority="337" operator="equal">
      <formula>0</formula>
    </cfRule>
  </conditionalFormatting>
  <conditionalFormatting sqref="L969">
    <cfRule type="expression" dxfId="549" priority="328" stopIfTrue="1">
      <formula>LEN(K964)=1</formula>
    </cfRule>
    <cfRule type="cellIs" dxfId="548" priority="336" operator="equal">
      <formula>0</formula>
    </cfRule>
  </conditionalFormatting>
  <conditionalFormatting sqref="N970">
    <cfRule type="expression" dxfId="547" priority="327" stopIfTrue="1">
      <formula>LEN(K964)=1</formula>
    </cfRule>
    <cfRule type="expression" dxfId="546" priority="334">
      <formula>LEN(N970)&lt;2</formula>
    </cfRule>
  </conditionalFormatting>
  <conditionalFormatting sqref="K968">
    <cfRule type="expression" dxfId="545" priority="331" stopIfTrue="1">
      <formula>LEN(K964)=1</formula>
    </cfRule>
    <cfRule type="cellIs" dxfId="544" priority="333" operator="equal">
      <formula>0</formula>
    </cfRule>
  </conditionalFormatting>
  <conditionalFormatting sqref="U1005">
    <cfRule type="expression" dxfId="543" priority="318" stopIfTrue="1">
      <formula>LEN(T1004)=1</formula>
    </cfRule>
    <cfRule type="cellIs" dxfId="542" priority="326" operator="equal">
      <formula>0</formula>
    </cfRule>
  </conditionalFormatting>
  <conditionalFormatting sqref="T1003:U1003">
    <cfRule type="expression" dxfId="541" priority="320" stopIfTrue="1">
      <formula>LEN(T1004)=1</formula>
    </cfRule>
    <cfRule type="expression" dxfId="540" priority="323">
      <formula>LEN(T1003)&lt;2</formula>
    </cfRule>
  </conditionalFormatting>
  <conditionalFormatting sqref="U1007">
    <cfRule type="expression" dxfId="539" priority="317" stopIfTrue="1">
      <formula>LEN(T1004)=1</formula>
    </cfRule>
    <cfRule type="cellIs" dxfId="538" priority="325" operator="equal">
      <formula>0</formula>
    </cfRule>
  </conditionalFormatting>
  <conditionalFormatting sqref="U1009">
    <cfRule type="expression" dxfId="537" priority="316" stopIfTrue="1">
      <formula>LEN(T1004)=1</formula>
    </cfRule>
    <cfRule type="cellIs" dxfId="536" priority="324" operator="equal">
      <formula>0</formula>
    </cfRule>
  </conditionalFormatting>
  <conditionalFormatting sqref="W1010">
    <cfRule type="expression" dxfId="535" priority="315" stopIfTrue="1">
      <formula>LEN(T1004)=1</formula>
    </cfRule>
    <cfRule type="expression" dxfId="534" priority="322">
      <formula>LEN(W1010)&lt;2</formula>
    </cfRule>
  </conditionalFormatting>
  <conditionalFormatting sqref="T1008">
    <cfRule type="expression" dxfId="533" priority="319" stopIfTrue="1">
      <formula>LEN(T1004)=1</formula>
    </cfRule>
    <cfRule type="cellIs" dxfId="532" priority="321" operator="equal">
      <formula>0</formula>
    </cfRule>
  </conditionalFormatting>
  <conditionalFormatting sqref="C1005">
    <cfRule type="expression" dxfId="531" priority="306" stopIfTrue="1">
      <formula>LEN(B1004)=1</formula>
    </cfRule>
    <cfRule type="cellIs" dxfId="530" priority="314" operator="equal">
      <formula>0</formula>
    </cfRule>
  </conditionalFormatting>
  <conditionalFormatting sqref="B1003:C1003">
    <cfRule type="expression" dxfId="529" priority="308" stopIfTrue="1">
      <formula>LEN(B1004)=1</formula>
    </cfRule>
    <cfRule type="expression" dxfId="528" priority="311">
      <formula>LEN(B1003)&lt;2</formula>
    </cfRule>
  </conditionalFormatting>
  <conditionalFormatting sqref="C1007">
    <cfRule type="expression" dxfId="527" priority="305" stopIfTrue="1">
      <formula>LEN(B1004)=1</formula>
    </cfRule>
    <cfRule type="cellIs" dxfId="526" priority="313" operator="equal">
      <formula>0</formula>
    </cfRule>
  </conditionalFormatting>
  <conditionalFormatting sqref="C1009">
    <cfRule type="expression" dxfId="525" priority="304" stopIfTrue="1">
      <formula>LEN(B1004)=1</formula>
    </cfRule>
    <cfRule type="cellIs" dxfId="524" priority="312" operator="equal">
      <formula>0</formula>
    </cfRule>
  </conditionalFormatting>
  <conditionalFormatting sqref="E1010">
    <cfRule type="expression" dxfId="523" priority="303" stopIfTrue="1">
      <formula>LEN(B1004)=1</formula>
    </cfRule>
    <cfRule type="expression" dxfId="522" priority="310">
      <formula>LEN(E1010)&lt;2</formula>
    </cfRule>
  </conditionalFormatting>
  <conditionalFormatting sqref="B1008">
    <cfRule type="expression" dxfId="521" priority="307" stopIfTrue="1">
      <formula>LEN(B1004)=1</formula>
    </cfRule>
    <cfRule type="cellIs" dxfId="520" priority="309" operator="equal">
      <formula>0</formula>
    </cfRule>
  </conditionalFormatting>
  <conditionalFormatting sqref="L1005">
    <cfRule type="expression" dxfId="519" priority="294" stopIfTrue="1">
      <formula>LEN(K1004)=1</formula>
    </cfRule>
    <cfRule type="cellIs" dxfId="518" priority="302" operator="equal">
      <formula>0</formula>
    </cfRule>
  </conditionalFormatting>
  <conditionalFormatting sqref="K1003:L1003">
    <cfRule type="expression" dxfId="517" priority="296" stopIfTrue="1">
      <formula>LEN(K1004)=1</formula>
    </cfRule>
    <cfRule type="expression" dxfId="516" priority="299">
      <formula>LEN(K1003)&lt;2</formula>
    </cfRule>
  </conditionalFormatting>
  <conditionalFormatting sqref="L1007">
    <cfRule type="expression" dxfId="515" priority="293" stopIfTrue="1">
      <formula>LEN(K1004)=1</formula>
    </cfRule>
    <cfRule type="cellIs" dxfId="514" priority="301" operator="equal">
      <formula>0</formula>
    </cfRule>
  </conditionalFormatting>
  <conditionalFormatting sqref="L1009">
    <cfRule type="expression" dxfId="513" priority="292" stopIfTrue="1">
      <formula>LEN(K1004)=1</formula>
    </cfRule>
    <cfRule type="cellIs" dxfId="512" priority="300" operator="equal">
      <formula>0</formula>
    </cfRule>
  </conditionalFormatting>
  <conditionalFormatting sqref="N1010">
    <cfRule type="expression" dxfId="511" priority="291" stopIfTrue="1">
      <formula>LEN(K1004)=1</formula>
    </cfRule>
    <cfRule type="expression" dxfId="510" priority="298">
      <formula>LEN(N1010)&lt;2</formula>
    </cfRule>
  </conditionalFormatting>
  <conditionalFormatting sqref="K1008">
    <cfRule type="expression" dxfId="509" priority="295" stopIfTrue="1">
      <formula>LEN(K1004)=1</formula>
    </cfRule>
    <cfRule type="cellIs" dxfId="508" priority="297" operator="equal">
      <formula>0</formula>
    </cfRule>
  </conditionalFormatting>
  <conditionalFormatting sqref="U1045">
    <cfRule type="expression" dxfId="507" priority="282" stopIfTrue="1">
      <formula>LEN(T1044)=1</formula>
    </cfRule>
    <cfRule type="cellIs" dxfId="506" priority="290" operator="equal">
      <formula>0</formula>
    </cfRule>
  </conditionalFormatting>
  <conditionalFormatting sqref="T1043:U1043">
    <cfRule type="expression" dxfId="505" priority="284" stopIfTrue="1">
      <formula>LEN(T1044)=1</formula>
    </cfRule>
    <cfRule type="expression" dxfId="504" priority="287">
      <formula>LEN(T1043)&lt;2</formula>
    </cfRule>
  </conditionalFormatting>
  <conditionalFormatting sqref="U1047">
    <cfRule type="expression" dxfId="503" priority="281" stopIfTrue="1">
      <formula>LEN(T1044)=1</formula>
    </cfRule>
    <cfRule type="cellIs" dxfId="502" priority="289" operator="equal">
      <formula>0</formula>
    </cfRule>
  </conditionalFormatting>
  <conditionalFormatting sqref="U1049">
    <cfRule type="expression" dxfId="501" priority="280" stopIfTrue="1">
      <formula>LEN(T1044)=1</formula>
    </cfRule>
    <cfRule type="cellIs" dxfId="500" priority="288" operator="equal">
      <formula>0</formula>
    </cfRule>
  </conditionalFormatting>
  <conditionalFormatting sqref="W1050">
    <cfRule type="expression" dxfId="499" priority="279" stopIfTrue="1">
      <formula>LEN(T1044)=1</formula>
    </cfRule>
    <cfRule type="expression" dxfId="498" priority="286">
      <formula>LEN(W1050)&lt;2</formula>
    </cfRule>
  </conditionalFormatting>
  <conditionalFormatting sqref="T1048">
    <cfRule type="expression" dxfId="497" priority="283" stopIfTrue="1">
      <formula>LEN(T1044)=1</formula>
    </cfRule>
    <cfRule type="cellIs" dxfId="496" priority="285" operator="equal">
      <formula>0</formula>
    </cfRule>
  </conditionalFormatting>
  <conditionalFormatting sqref="C1045">
    <cfRule type="expression" dxfId="495" priority="270" stopIfTrue="1">
      <formula>LEN(B1044)=1</formula>
    </cfRule>
    <cfRule type="cellIs" dxfId="494" priority="278" operator="equal">
      <formula>0</formula>
    </cfRule>
  </conditionalFormatting>
  <conditionalFormatting sqref="B1043:C1043">
    <cfRule type="expression" dxfId="493" priority="272" stopIfTrue="1">
      <formula>LEN(B1044)=1</formula>
    </cfRule>
    <cfRule type="expression" dxfId="492" priority="275">
      <formula>LEN(B1043)&lt;2</formula>
    </cfRule>
  </conditionalFormatting>
  <conditionalFormatting sqref="C1047">
    <cfRule type="expression" dxfId="491" priority="269" stopIfTrue="1">
      <formula>LEN(B1044)=1</formula>
    </cfRule>
    <cfRule type="cellIs" dxfId="490" priority="277" operator="equal">
      <formula>0</formula>
    </cfRule>
  </conditionalFormatting>
  <conditionalFormatting sqref="C1049">
    <cfRule type="expression" dxfId="489" priority="268" stopIfTrue="1">
      <formula>LEN(B1044)=1</formula>
    </cfRule>
    <cfRule type="cellIs" dxfId="488" priority="276" operator="equal">
      <formula>0</formula>
    </cfRule>
  </conditionalFormatting>
  <conditionalFormatting sqref="E1050">
    <cfRule type="expression" dxfId="487" priority="267" stopIfTrue="1">
      <formula>LEN(B1044)=1</formula>
    </cfRule>
    <cfRule type="expression" dxfId="486" priority="274">
      <formula>LEN(E1050)&lt;2</formula>
    </cfRule>
  </conditionalFormatting>
  <conditionalFormatting sqref="B1048">
    <cfRule type="expression" dxfId="485" priority="271" stopIfTrue="1">
      <formula>LEN(B1044)=1</formula>
    </cfRule>
    <cfRule type="cellIs" dxfId="484" priority="273" operator="equal">
      <formula>0</formula>
    </cfRule>
  </conditionalFormatting>
  <conditionalFormatting sqref="L1045">
    <cfRule type="expression" dxfId="483" priority="258" stopIfTrue="1">
      <formula>LEN(K1044)=1</formula>
    </cfRule>
    <cfRule type="cellIs" dxfId="482" priority="266" operator="equal">
      <formula>0</formula>
    </cfRule>
  </conditionalFormatting>
  <conditionalFormatting sqref="K1043:L1043">
    <cfRule type="expression" dxfId="481" priority="260" stopIfTrue="1">
      <formula>LEN(K1044)=1</formula>
    </cfRule>
    <cfRule type="expression" dxfId="480" priority="263">
      <formula>LEN(K1043)&lt;2</formula>
    </cfRule>
  </conditionalFormatting>
  <conditionalFormatting sqref="L1047">
    <cfRule type="expression" dxfId="479" priority="257" stopIfTrue="1">
      <formula>LEN(K1044)=1</formula>
    </cfRule>
    <cfRule type="cellIs" dxfId="478" priority="265" operator="equal">
      <formula>0</formula>
    </cfRule>
  </conditionalFormatting>
  <conditionalFormatting sqref="L1049">
    <cfRule type="expression" dxfId="477" priority="256" stopIfTrue="1">
      <formula>LEN(K1044)=1</formula>
    </cfRule>
    <cfRule type="cellIs" dxfId="476" priority="264" operator="equal">
      <formula>0</formula>
    </cfRule>
  </conditionalFormatting>
  <conditionalFormatting sqref="N1050">
    <cfRule type="expression" dxfId="475" priority="255" stopIfTrue="1">
      <formula>LEN(K1044)=1</formula>
    </cfRule>
    <cfRule type="expression" dxfId="474" priority="262">
      <formula>LEN(N1050)&lt;2</formula>
    </cfRule>
  </conditionalFormatting>
  <conditionalFormatting sqref="K1048">
    <cfRule type="expression" dxfId="473" priority="259" stopIfTrue="1">
      <formula>LEN(K1044)=1</formula>
    </cfRule>
    <cfRule type="cellIs" dxfId="472" priority="261" operator="equal">
      <formula>0</formula>
    </cfRule>
  </conditionalFormatting>
  <conditionalFormatting sqref="U1085">
    <cfRule type="expression" dxfId="471" priority="246" stopIfTrue="1">
      <formula>LEN(T1084)=1</formula>
    </cfRule>
    <cfRule type="cellIs" dxfId="470" priority="254" operator="equal">
      <formula>0</formula>
    </cfRule>
  </conditionalFormatting>
  <conditionalFormatting sqref="T1083:U1083">
    <cfRule type="expression" dxfId="469" priority="248" stopIfTrue="1">
      <formula>LEN(T1084)=1</formula>
    </cfRule>
    <cfRule type="expression" dxfId="468" priority="251">
      <formula>LEN(T1083)&lt;2</formula>
    </cfRule>
  </conditionalFormatting>
  <conditionalFormatting sqref="U1087">
    <cfRule type="expression" dxfId="467" priority="245" stopIfTrue="1">
      <formula>LEN(T1084)=1</formula>
    </cfRule>
    <cfRule type="cellIs" dxfId="466" priority="253" operator="equal">
      <formula>0</formula>
    </cfRule>
  </conditionalFormatting>
  <conditionalFormatting sqref="U1089">
    <cfRule type="expression" dxfId="465" priority="244" stopIfTrue="1">
      <formula>LEN(T1084)=1</formula>
    </cfRule>
    <cfRule type="cellIs" dxfId="464" priority="252" operator="equal">
      <formula>0</formula>
    </cfRule>
  </conditionalFormatting>
  <conditionalFormatting sqref="W1090">
    <cfRule type="expression" dxfId="463" priority="243" stopIfTrue="1">
      <formula>LEN(T1084)=1</formula>
    </cfRule>
    <cfRule type="expression" dxfId="462" priority="250">
      <formula>LEN(W1090)&lt;2</formula>
    </cfRule>
  </conditionalFormatting>
  <conditionalFormatting sqref="T1088">
    <cfRule type="expression" dxfId="461" priority="247" stopIfTrue="1">
      <formula>LEN(T1084)=1</formula>
    </cfRule>
    <cfRule type="cellIs" dxfId="460" priority="249" operator="equal">
      <formula>0</formula>
    </cfRule>
  </conditionalFormatting>
  <conditionalFormatting sqref="C1085">
    <cfRule type="expression" dxfId="459" priority="234" stopIfTrue="1">
      <formula>LEN(B1084)=1</formula>
    </cfRule>
    <cfRule type="cellIs" dxfId="458" priority="242" operator="equal">
      <formula>0</formula>
    </cfRule>
  </conditionalFormatting>
  <conditionalFormatting sqref="B1083:C1083">
    <cfRule type="expression" dxfId="457" priority="236" stopIfTrue="1">
      <formula>LEN(B1084)=1</formula>
    </cfRule>
    <cfRule type="expression" dxfId="456" priority="239">
      <formula>LEN(B1083)&lt;2</formula>
    </cfRule>
  </conditionalFormatting>
  <conditionalFormatting sqref="C1087">
    <cfRule type="expression" dxfId="455" priority="233" stopIfTrue="1">
      <formula>LEN(B1084)=1</formula>
    </cfRule>
    <cfRule type="cellIs" dxfId="454" priority="241" operator="equal">
      <formula>0</formula>
    </cfRule>
  </conditionalFormatting>
  <conditionalFormatting sqref="C1089">
    <cfRule type="expression" dxfId="453" priority="232" stopIfTrue="1">
      <formula>LEN(B1084)=1</formula>
    </cfRule>
    <cfRule type="cellIs" dxfId="452" priority="240" operator="equal">
      <formula>0</formula>
    </cfRule>
  </conditionalFormatting>
  <conditionalFormatting sqref="E1090">
    <cfRule type="expression" dxfId="451" priority="231" stopIfTrue="1">
      <formula>LEN(B1084)=1</formula>
    </cfRule>
    <cfRule type="expression" dxfId="450" priority="238">
      <formula>LEN(E1090)&lt;2</formula>
    </cfRule>
  </conditionalFormatting>
  <conditionalFormatting sqref="B1088">
    <cfRule type="expression" dxfId="449" priority="235" stopIfTrue="1">
      <formula>LEN(B1084)=1</formula>
    </cfRule>
    <cfRule type="cellIs" dxfId="448" priority="237" operator="equal">
      <formula>0</formula>
    </cfRule>
  </conditionalFormatting>
  <conditionalFormatting sqref="L1085">
    <cfRule type="expression" dxfId="447" priority="222" stopIfTrue="1">
      <formula>LEN(K1084)=1</formula>
    </cfRule>
    <cfRule type="cellIs" dxfId="446" priority="230" operator="equal">
      <formula>0</formula>
    </cfRule>
  </conditionalFormatting>
  <conditionalFormatting sqref="K1083:L1083">
    <cfRule type="expression" dxfId="445" priority="224" stopIfTrue="1">
      <formula>LEN(K1084)=1</formula>
    </cfRule>
    <cfRule type="expression" dxfId="444" priority="227">
      <formula>LEN(K1083)&lt;2</formula>
    </cfRule>
  </conditionalFormatting>
  <conditionalFormatting sqref="L1087">
    <cfRule type="expression" dxfId="443" priority="221" stopIfTrue="1">
      <formula>LEN(K1084)=1</formula>
    </cfRule>
    <cfRule type="cellIs" dxfId="442" priority="229" operator="equal">
      <formula>0</formula>
    </cfRule>
  </conditionalFormatting>
  <conditionalFormatting sqref="L1089">
    <cfRule type="expression" dxfId="441" priority="220" stopIfTrue="1">
      <formula>LEN(K1084)=1</formula>
    </cfRule>
    <cfRule type="cellIs" dxfId="440" priority="228" operator="equal">
      <formula>0</formula>
    </cfRule>
  </conditionalFormatting>
  <conditionalFormatting sqref="N1090">
    <cfRule type="expression" dxfId="439" priority="219" stopIfTrue="1">
      <formula>LEN(K1084)=1</formula>
    </cfRule>
    <cfRule type="expression" dxfId="438" priority="226">
      <formula>LEN(N1090)&lt;2</formula>
    </cfRule>
  </conditionalFormatting>
  <conditionalFormatting sqref="K1088">
    <cfRule type="expression" dxfId="437" priority="223" stopIfTrue="1">
      <formula>LEN(K1084)=1</formula>
    </cfRule>
    <cfRule type="cellIs" dxfId="436" priority="225" operator="equal">
      <formula>0</formula>
    </cfRule>
  </conditionalFormatting>
  <conditionalFormatting sqref="U1125">
    <cfRule type="expression" dxfId="435" priority="210" stopIfTrue="1">
      <formula>LEN(T1124)=1</formula>
    </cfRule>
    <cfRule type="cellIs" dxfId="434" priority="218" operator="equal">
      <formula>0</formula>
    </cfRule>
  </conditionalFormatting>
  <conditionalFormatting sqref="T1123:U1123">
    <cfRule type="expression" dxfId="433" priority="212" stopIfTrue="1">
      <formula>LEN(T1124)=1</formula>
    </cfRule>
    <cfRule type="expression" dxfId="432" priority="215">
      <formula>LEN(T1123)&lt;2</formula>
    </cfRule>
  </conditionalFormatting>
  <conditionalFormatting sqref="U1127">
    <cfRule type="expression" dxfId="431" priority="209" stopIfTrue="1">
      <formula>LEN(T1124)=1</formula>
    </cfRule>
    <cfRule type="cellIs" dxfId="430" priority="217" operator="equal">
      <formula>0</formula>
    </cfRule>
  </conditionalFormatting>
  <conditionalFormatting sqref="U1129">
    <cfRule type="expression" dxfId="429" priority="208" stopIfTrue="1">
      <formula>LEN(T1124)=1</formula>
    </cfRule>
    <cfRule type="cellIs" dxfId="428" priority="216" operator="equal">
      <formula>0</formula>
    </cfRule>
  </conditionalFormatting>
  <conditionalFormatting sqref="W1130">
    <cfRule type="expression" dxfId="427" priority="207" stopIfTrue="1">
      <formula>LEN(T1124)=1</formula>
    </cfRule>
    <cfRule type="expression" dxfId="426" priority="214">
      <formula>LEN(W1130)&lt;2</formula>
    </cfRule>
  </conditionalFormatting>
  <conditionalFormatting sqref="T1128">
    <cfRule type="expression" dxfId="425" priority="211" stopIfTrue="1">
      <formula>LEN(T1124)=1</formula>
    </cfRule>
    <cfRule type="cellIs" dxfId="424" priority="213" operator="equal">
      <formula>0</formula>
    </cfRule>
  </conditionalFormatting>
  <conditionalFormatting sqref="C1125">
    <cfRule type="expression" dxfId="423" priority="198" stopIfTrue="1">
      <formula>LEN(B1124)=1</formula>
    </cfRule>
    <cfRule type="cellIs" dxfId="422" priority="206" operator="equal">
      <formula>0</formula>
    </cfRule>
  </conditionalFormatting>
  <conditionalFormatting sqref="B1123:C1123">
    <cfRule type="expression" dxfId="421" priority="200" stopIfTrue="1">
      <formula>LEN(B1124)=1</formula>
    </cfRule>
    <cfRule type="expression" dxfId="420" priority="203">
      <formula>LEN(B1123)&lt;2</formula>
    </cfRule>
  </conditionalFormatting>
  <conditionalFormatting sqref="C1127">
    <cfRule type="expression" dxfId="419" priority="197" stopIfTrue="1">
      <formula>LEN(B1124)=1</formula>
    </cfRule>
    <cfRule type="cellIs" dxfId="418" priority="205" operator="equal">
      <formula>0</formula>
    </cfRule>
  </conditionalFormatting>
  <conditionalFormatting sqref="C1129">
    <cfRule type="expression" dxfId="417" priority="196" stopIfTrue="1">
      <formula>LEN(B1124)=1</formula>
    </cfRule>
    <cfRule type="cellIs" dxfId="416" priority="204" operator="equal">
      <formula>0</formula>
    </cfRule>
  </conditionalFormatting>
  <conditionalFormatting sqref="E1130">
    <cfRule type="expression" dxfId="415" priority="195" stopIfTrue="1">
      <formula>LEN(B1124)=1</formula>
    </cfRule>
    <cfRule type="expression" dxfId="414" priority="202">
      <formula>LEN(E1130)&lt;2</formula>
    </cfRule>
  </conditionalFormatting>
  <conditionalFormatting sqref="B1128">
    <cfRule type="expression" dxfId="413" priority="199" stopIfTrue="1">
      <formula>LEN(B1124)=1</formula>
    </cfRule>
    <cfRule type="cellIs" dxfId="412" priority="201" operator="equal">
      <formula>0</formula>
    </cfRule>
  </conditionalFormatting>
  <conditionalFormatting sqref="L1125">
    <cfRule type="expression" dxfId="411" priority="186" stopIfTrue="1">
      <formula>LEN(K1124)=1</formula>
    </cfRule>
    <cfRule type="cellIs" dxfId="410" priority="194" operator="equal">
      <formula>0</formula>
    </cfRule>
  </conditionalFormatting>
  <conditionalFormatting sqref="K1123:L1123">
    <cfRule type="expression" dxfId="409" priority="188" stopIfTrue="1">
      <formula>LEN(K1124)=1</formula>
    </cfRule>
    <cfRule type="expression" dxfId="408" priority="191">
      <formula>LEN(K1123)&lt;2</formula>
    </cfRule>
  </conditionalFormatting>
  <conditionalFormatting sqref="L1127">
    <cfRule type="expression" dxfId="407" priority="185" stopIfTrue="1">
      <formula>LEN(K1124)=1</formula>
    </cfRule>
    <cfRule type="cellIs" dxfId="406" priority="193" operator="equal">
      <formula>0</formula>
    </cfRule>
  </conditionalFormatting>
  <conditionalFormatting sqref="L1129">
    <cfRule type="expression" dxfId="405" priority="184" stopIfTrue="1">
      <formula>LEN(K1124)=1</formula>
    </cfRule>
    <cfRule type="cellIs" dxfId="404" priority="192" operator="equal">
      <formula>0</formula>
    </cfRule>
  </conditionalFormatting>
  <conditionalFormatting sqref="N1130">
    <cfRule type="expression" dxfId="403" priority="183" stopIfTrue="1">
      <formula>LEN(K1124)=1</formula>
    </cfRule>
    <cfRule type="expression" dxfId="402" priority="190">
      <formula>LEN(N1130)&lt;2</formula>
    </cfRule>
  </conditionalFormatting>
  <conditionalFormatting sqref="K1128">
    <cfRule type="expression" dxfId="401" priority="187" stopIfTrue="1">
      <formula>LEN(K1124)=1</formula>
    </cfRule>
    <cfRule type="cellIs" dxfId="400" priority="189" operator="equal">
      <formula>0</formula>
    </cfRule>
  </conditionalFormatting>
  <conditionalFormatting sqref="U1165">
    <cfRule type="expression" dxfId="399" priority="174" stopIfTrue="1">
      <formula>LEN(T1164)=1</formula>
    </cfRule>
    <cfRule type="cellIs" dxfId="398" priority="182" operator="equal">
      <formula>0</formula>
    </cfRule>
  </conditionalFormatting>
  <conditionalFormatting sqref="T1163:U1163">
    <cfRule type="expression" dxfId="397" priority="176" stopIfTrue="1">
      <formula>LEN(T1164)=1</formula>
    </cfRule>
    <cfRule type="expression" dxfId="396" priority="179">
      <formula>LEN(T1163)&lt;2</formula>
    </cfRule>
  </conditionalFormatting>
  <conditionalFormatting sqref="U1167">
    <cfRule type="expression" dxfId="395" priority="173" stopIfTrue="1">
      <formula>LEN(T1164)=1</formula>
    </cfRule>
    <cfRule type="cellIs" dxfId="394" priority="181" operator="equal">
      <formula>0</formula>
    </cfRule>
  </conditionalFormatting>
  <conditionalFormatting sqref="U1169">
    <cfRule type="expression" dxfId="393" priority="172" stopIfTrue="1">
      <formula>LEN(T1164)=1</formula>
    </cfRule>
    <cfRule type="cellIs" dxfId="392" priority="180" operator="equal">
      <formula>0</formula>
    </cfRule>
  </conditionalFormatting>
  <conditionalFormatting sqref="W1170">
    <cfRule type="expression" dxfId="391" priority="171" stopIfTrue="1">
      <formula>LEN(T1164)=1</formula>
    </cfRule>
    <cfRule type="expression" dxfId="390" priority="178">
      <formula>LEN(W1170)&lt;2</formula>
    </cfRule>
  </conditionalFormatting>
  <conditionalFormatting sqref="T1168">
    <cfRule type="expression" dxfId="389" priority="175" stopIfTrue="1">
      <formula>LEN(T1164)=1</formula>
    </cfRule>
    <cfRule type="cellIs" dxfId="388" priority="177" operator="equal">
      <formula>0</formula>
    </cfRule>
  </conditionalFormatting>
  <conditionalFormatting sqref="C1165">
    <cfRule type="expression" dxfId="387" priority="162" stopIfTrue="1">
      <formula>LEN(B1164)=1</formula>
    </cfRule>
    <cfRule type="cellIs" dxfId="386" priority="170" operator="equal">
      <formula>0</formula>
    </cfRule>
  </conditionalFormatting>
  <conditionalFormatting sqref="B1163:C1163">
    <cfRule type="expression" dxfId="385" priority="164" stopIfTrue="1">
      <formula>LEN(B1164)=1</formula>
    </cfRule>
    <cfRule type="expression" dxfId="384" priority="167">
      <formula>LEN(B1163)&lt;2</formula>
    </cfRule>
  </conditionalFormatting>
  <conditionalFormatting sqref="C1167">
    <cfRule type="expression" dxfId="383" priority="161" stopIfTrue="1">
      <formula>LEN(B1164)=1</formula>
    </cfRule>
    <cfRule type="cellIs" dxfId="382" priority="169" operator="equal">
      <formula>0</formula>
    </cfRule>
  </conditionalFormatting>
  <conditionalFormatting sqref="C1169">
    <cfRule type="expression" dxfId="381" priority="160" stopIfTrue="1">
      <formula>LEN(B1164)=1</formula>
    </cfRule>
    <cfRule type="cellIs" dxfId="380" priority="168" operator="equal">
      <formula>0</formula>
    </cfRule>
  </conditionalFormatting>
  <conditionalFormatting sqref="E1170">
    <cfRule type="expression" dxfId="379" priority="159" stopIfTrue="1">
      <formula>LEN(B1164)=1</formula>
    </cfRule>
    <cfRule type="expression" dxfId="378" priority="166">
      <formula>LEN(E1170)&lt;2</formula>
    </cfRule>
  </conditionalFormatting>
  <conditionalFormatting sqref="B1168">
    <cfRule type="expression" dxfId="377" priority="163" stopIfTrue="1">
      <formula>LEN(B1164)=1</formula>
    </cfRule>
    <cfRule type="cellIs" dxfId="376" priority="165" operator="equal">
      <formula>0</formula>
    </cfRule>
  </conditionalFormatting>
  <conditionalFormatting sqref="L1165">
    <cfRule type="expression" dxfId="375" priority="150" stopIfTrue="1">
      <formula>LEN(K1164)=1</formula>
    </cfRule>
    <cfRule type="cellIs" dxfId="374" priority="158" operator="equal">
      <formula>0</formula>
    </cfRule>
  </conditionalFormatting>
  <conditionalFormatting sqref="K1163:L1163">
    <cfRule type="expression" dxfId="373" priority="152" stopIfTrue="1">
      <formula>LEN(K1164)=1</formula>
    </cfRule>
    <cfRule type="expression" dxfId="372" priority="155">
      <formula>LEN(K1163)&lt;2</formula>
    </cfRule>
  </conditionalFormatting>
  <conditionalFormatting sqref="L1167">
    <cfRule type="expression" dxfId="371" priority="149" stopIfTrue="1">
      <formula>LEN(K1164)=1</formula>
    </cfRule>
    <cfRule type="cellIs" dxfId="370" priority="157" operator="equal">
      <formula>0</formula>
    </cfRule>
  </conditionalFormatting>
  <conditionalFormatting sqref="L1169">
    <cfRule type="expression" dxfId="369" priority="148" stopIfTrue="1">
      <formula>LEN(K1164)=1</formula>
    </cfRule>
    <cfRule type="cellIs" dxfId="368" priority="156" operator="equal">
      <formula>0</formula>
    </cfRule>
  </conditionalFormatting>
  <conditionalFormatting sqref="N1170">
    <cfRule type="expression" dxfId="367" priority="147" stopIfTrue="1">
      <formula>LEN(K1164)=1</formula>
    </cfRule>
    <cfRule type="expression" dxfId="366" priority="154">
      <formula>LEN(N1170)&lt;2</formula>
    </cfRule>
  </conditionalFormatting>
  <conditionalFormatting sqref="K1168">
    <cfRule type="expression" dxfId="365" priority="151" stopIfTrue="1">
      <formula>LEN(K1164)=1</formula>
    </cfRule>
    <cfRule type="cellIs" dxfId="364" priority="153" operator="equal">
      <formula>0</formula>
    </cfRule>
  </conditionalFormatting>
  <conditionalFormatting sqref="U1205">
    <cfRule type="expression" dxfId="363" priority="138" stopIfTrue="1">
      <formula>LEN(T1204)=1</formula>
    </cfRule>
    <cfRule type="cellIs" dxfId="362" priority="146" operator="equal">
      <formula>0</formula>
    </cfRule>
  </conditionalFormatting>
  <conditionalFormatting sqref="T1203:U1203">
    <cfRule type="expression" dxfId="361" priority="140" stopIfTrue="1">
      <formula>LEN(T1204)=1</formula>
    </cfRule>
    <cfRule type="expression" dxfId="360" priority="143">
      <formula>LEN(T1203)&lt;2</formula>
    </cfRule>
  </conditionalFormatting>
  <conditionalFormatting sqref="U1207">
    <cfRule type="expression" dxfId="359" priority="137" stopIfTrue="1">
      <formula>LEN(T1204)=1</formula>
    </cfRule>
    <cfRule type="cellIs" dxfId="358" priority="145" operator="equal">
      <formula>0</formula>
    </cfRule>
  </conditionalFormatting>
  <conditionalFormatting sqref="U1209">
    <cfRule type="expression" dxfId="357" priority="136" stopIfTrue="1">
      <formula>LEN(T1204)=1</formula>
    </cfRule>
    <cfRule type="cellIs" dxfId="356" priority="144" operator="equal">
      <formula>0</formula>
    </cfRule>
  </conditionalFormatting>
  <conditionalFormatting sqref="W1210">
    <cfRule type="expression" dxfId="355" priority="135" stopIfTrue="1">
      <formula>LEN(T1204)=1</formula>
    </cfRule>
    <cfRule type="expression" dxfId="354" priority="142">
      <formula>LEN(W1210)&lt;2</formula>
    </cfRule>
  </conditionalFormatting>
  <conditionalFormatting sqref="T1208">
    <cfRule type="expression" dxfId="353" priority="139" stopIfTrue="1">
      <formula>LEN(T1204)=1</formula>
    </cfRule>
    <cfRule type="cellIs" dxfId="352" priority="141" operator="equal">
      <formula>0</formula>
    </cfRule>
  </conditionalFormatting>
  <conditionalFormatting sqref="C1205">
    <cfRule type="expression" dxfId="351" priority="126" stopIfTrue="1">
      <formula>LEN(B1204)=1</formula>
    </cfRule>
    <cfRule type="cellIs" dxfId="350" priority="134" operator="equal">
      <formula>0</formula>
    </cfRule>
  </conditionalFormatting>
  <conditionalFormatting sqref="B1203:C1203">
    <cfRule type="expression" dxfId="349" priority="128" stopIfTrue="1">
      <formula>LEN(B1204)=1</formula>
    </cfRule>
    <cfRule type="expression" dxfId="348" priority="131">
      <formula>LEN(B1203)&lt;2</formula>
    </cfRule>
  </conditionalFormatting>
  <conditionalFormatting sqref="C1207">
    <cfRule type="expression" dxfId="347" priority="125" stopIfTrue="1">
      <formula>LEN(B1204)=1</formula>
    </cfRule>
    <cfRule type="cellIs" dxfId="346" priority="133" operator="equal">
      <formula>0</formula>
    </cfRule>
  </conditionalFormatting>
  <conditionalFormatting sqref="C1209">
    <cfRule type="expression" dxfId="345" priority="124" stopIfTrue="1">
      <formula>LEN(B1204)=1</formula>
    </cfRule>
    <cfRule type="cellIs" dxfId="344" priority="132" operator="equal">
      <formula>0</formula>
    </cfRule>
  </conditionalFormatting>
  <conditionalFormatting sqref="E1210">
    <cfRule type="expression" dxfId="343" priority="123" stopIfTrue="1">
      <formula>LEN(B1204)=1</formula>
    </cfRule>
    <cfRule type="expression" dxfId="342" priority="130">
      <formula>LEN(E1210)&lt;2</formula>
    </cfRule>
  </conditionalFormatting>
  <conditionalFormatting sqref="B1208">
    <cfRule type="expression" dxfId="341" priority="127" stopIfTrue="1">
      <formula>LEN(B1204)=1</formula>
    </cfRule>
    <cfRule type="cellIs" dxfId="340" priority="129" operator="equal">
      <formula>0</formula>
    </cfRule>
  </conditionalFormatting>
  <conditionalFormatting sqref="L1205">
    <cfRule type="expression" dxfId="339" priority="114" stopIfTrue="1">
      <formula>LEN(K1204)=1</formula>
    </cfRule>
    <cfRule type="cellIs" dxfId="338" priority="122" operator="equal">
      <formula>0</formula>
    </cfRule>
  </conditionalFormatting>
  <conditionalFormatting sqref="K1203:L1203">
    <cfRule type="expression" dxfId="337" priority="116" stopIfTrue="1">
      <formula>LEN(K1204)=1</formula>
    </cfRule>
    <cfRule type="expression" dxfId="336" priority="119">
      <formula>LEN(K1203)&lt;2</formula>
    </cfRule>
  </conditionalFormatting>
  <conditionalFormatting sqref="L1207">
    <cfRule type="expression" dxfId="335" priority="113" stopIfTrue="1">
      <formula>LEN(K1204)=1</formula>
    </cfRule>
    <cfRule type="cellIs" dxfId="334" priority="121" operator="equal">
      <formula>0</formula>
    </cfRule>
  </conditionalFormatting>
  <conditionalFormatting sqref="L1209">
    <cfRule type="expression" dxfId="333" priority="112" stopIfTrue="1">
      <formula>LEN(K1204)=1</formula>
    </cfRule>
    <cfRule type="cellIs" dxfId="332" priority="120" operator="equal">
      <formula>0</formula>
    </cfRule>
  </conditionalFormatting>
  <conditionalFormatting sqref="N1210">
    <cfRule type="expression" dxfId="331" priority="111" stopIfTrue="1">
      <formula>LEN(K1204)=1</formula>
    </cfRule>
    <cfRule type="expression" dxfId="330" priority="118">
      <formula>LEN(N1210)&lt;2</formula>
    </cfRule>
  </conditionalFormatting>
  <conditionalFormatting sqref="K1208">
    <cfRule type="expression" dxfId="329" priority="115" stopIfTrue="1">
      <formula>LEN(K1204)=1</formula>
    </cfRule>
    <cfRule type="cellIs" dxfId="328" priority="117" operator="equal">
      <formula>0</formula>
    </cfRule>
  </conditionalFormatting>
  <conditionalFormatting sqref="U1245">
    <cfRule type="expression" dxfId="327" priority="102" stopIfTrue="1">
      <formula>LEN(T1244)=1</formula>
    </cfRule>
    <cfRule type="cellIs" dxfId="326" priority="110" operator="equal">
      <formula>0</formula>
    </cfRule>
  </conditionalFormatting>
  <conditionalFormatting sqref="T1243:U1243">
    <cfRule type="expression" dxfId="325" priority="104" stopIfTrue="1">
      <formula>LEN(T1244)=1</formula>
    </cfRule>
    <cfRule type="expression" dxfId="324" priority="107">
      <formula>LEN(T1243)&lt;2</formula>
    </cfRule>
  </conditionalFormatting>
  <conditionalFormatting sqref="U1247">
    <cfRule type="expression" dxfId="323" priority="101" stopIfTrue="1">
      <formula>LEN(T1244)=1</formula>
    </cfRule>
    <cfRule type="cellIs" dxfId="322" priority="109" operator="equal">
      <formula>0</formula>
    </cfRule>
  </conditionalFormatting>
  <conditionalFormatting sqref="U1249">
    <cfRule type="expression" dxfId="321" priority="100" stopIfTrue="1">
      <formula>LEN(T1244)=1</formula>
    </cfRule>
    <cfRule type="cellIs" dxfId="320" priority="108" operator="equal">
      <formula>0</formula>
    </cfRule>
  </conditionalFormatting>
  <conditionalFormatting sqref="W1250">
    <cfRule type="expression" dxfId="319" priority="99" stopIfTrue="1">
      <formula>LEN(T1244)=1</formula>
    </cfRule>
    <cfRule type="expression" dxfId="318" priority="106">
      <formula>LEN(W1250)&lt;2</formula>
    </cfRule>
  </conditionalFormatting>
  <conditionalFormatting sqref="T1248">
    <cfRule type="expression" dxfId="317" priority="103" stopIfTrue="1">
      <formula>LEN(T1244)=1</formula>
    </cfRule>
    <cfRule type="cellIs" dxfId="316" priority="105" operator="equal">
      <formula>0</formula>
    </cfRule>
  </conditionalFormatting>
  <conditionalFormatting sqref="C1245">
    <cfRule type="expression" dxfId="315" priority="90" stopIfTrue="1">
      <formula>LEN(B1244)=1</formula>
    </cfRule>
    <cfRule type="cellIs" dxfId="314" priority="98" operator="equal">
      <formula>0</formula>
    </cfRule>
  </conditionalFormatting>
  <conditionalFormatting sqref="B1243:C1243">
    <cfRule type="expression" dxfId="313" priority="92" stopIfTrue="1">
      <formula>LEN(B1244)=1</formula>
    </cfRule>
    <cfRule type="expression" dxfId="312" priority="95">
      <formula>LEN(B1243)&lt;2</formula>
    </cfRule>
  </conditionalFormatting>
  <conditionalFormatting sqref="C1247">
    <cfRule type="expression" dxfId="311" priority="89" stopIfTrue="1">
      <formula>LEN(B1244)=1</formula>
    </cfRule>
    <cfRule type="cellIs" dxfId="310" priority="97" operator="equal">
      <formula>0</formula>
    </cfRule>
  </conditionalFormatting>
  <conditionalFormatting sqref="C1249">
    <cfRule type="expression" dxfId="309" priority="88" stopIfTrue="1">
      <formula>LEN(B1244)=1</formula>
    </cfRule>
    <cfRule type="cellIs" dxfId="308" priority="96" operator="equal">
      <formula>0</formula>
    </cfRule>
  </conditionalFormatting>
  <conditionalFormatting sqref="E1250">
    <cfRule type="expression" dxfId="307" priority="87" stopIfTrue="1">
      <formula>LEN(B1244)=1</formula>
    </cfRule>
    <cfRule type="expression" dxfId="306" priority="94">
      <formula>LEN(E1250)&lt;2</formula>
    </cfRule>
  </conditionalFormatting>
  <conditionalFormatting sqref="B1248">
    <cfRule type="expression" dxfId="305" priority="91" stopIfTrue="1">
      <formula>LEN(B1244)=1</formula>
    </cfRule>
    <cfRule type="cellIs" dxfId="304" priority="93" operator="equal">
      <formula>0</formula>
    </cfRule>
  </conditionalFormatting>
  <conditionalFormatting sqref="L1245">
    <cfRule type="expression" dxfId="303" priority="78" stopIfTrue="1">
      <formula>LEN(K1244)=1</formula>
    </cfRule>
    <cfRule type="cellIs" dxfId="302" priority="86" operator="equal">
      <formula>0</formula>
    </cfRule>
  </conditionalFormatting>
  <conditionalFormatting sqref="K1243:L1243">
    <cfRule type="expression" dxfId="301" priority="80" stopIfTrue="1">
      <formula>LEN(K1244)=1</formula>
    </cfRule>
    <cfRule type="expression" dxfId="300" priority="83">
      <formula>LEN(K1243)&lt;2</formula>
    </cfRule>
  </conditionalFormatting>
  <conditionalFormatting sqref="L1247">
    <cfRule type="expression" dxfId="299" priority="77" stopIfTrue="1">
      <formula>LEN(K1244)=1</formula>
    </cfRule>
    <cfRule type="cellIs" dxfId="298" priority="85" operator="equal">
      <formula>0</formula>
    </cfRule>
  </conditionalFormatting>
  <conditionalFormatting sqref="L1249">
    <cfRule type="expression" dxfId="297" priority="76" stopIfTrue="1">
      <formula>LEN(K1244)=1</formula>
    </cfRule>
    <cfRule type="cellIs" dxfId="296" priority="84" operator="equal">
      <formula>0</formula>
    </cfRule>
  </conditionalFormatting>
  <conditionalFormatting sqref="N1250">
    <cfRule type="expression" dxfId="295" priority="75" stopIfTrue="1">
      <formula>LEN(K1244)=1</formula>
    </cfRule>
    <cfRule type="expression" dxfId="294" priority="82">
      <formula>LEN(N1250)&lt;2</formula>
    </cfRule>
  </conditionalFormatting>
  <conditionalFormatting sqref="K1248">
    <cfRule type="expression" dxfId="293" priority="79" stopIfTrue="1">
      <formula>LEN(K1244)=1</formula>
    </cfRule>
    <cfRule type="cellIs" dxfId="292" priority="81" operator="equal">
      <formula>0</formula>
    </cfRule>
  </conditionalFormatting>
  <conditionalFormatting sqref="U1285">
    <cfRule type="expression" dxfId="291" priority="66" stopIfTrue="1">
      <formula>LEN(T1284)=1</formula>
    </cfRule>
    <cfRule type="cellIs" dxfId="290" priority="74" operator="equal">
      <formula>0</formula>
    </cfRule>
  </conditionalFormatting>
  <conditionalFormatting sqref="T1283:U1283">
    <cfRule type="expression" dxfId="289" priority="68" stopIfTrue="1">
      <formula>LEN(T1284)=1</formula>
    </cfRule>
    <cfRule type="expression" dxfId="288" priority="71">
      <formula>LEN(T1283)&lt;2</formula>
    </cfRule>
  </conditionalFormatting>
  <conditionalFormatting sqref="U1287">
    <cfRule type="expression" dxfId="287" priority="65" stopIfTrue="1">
      <formula>LEN(T1284)=1</formula>
    </cfRule>
    <cfRule type="cellIs" dxfId="286" priority="73" operator="equal">
      <formula>0</formula>
    </cfRule>
  </conditionalFormatting>
  <conditionalFormatting sqref="U1289">
    <cfRule type="expression" dxfId="285" priority="64" stopIfTrue="1">
      <formula>LEN(T1284)=1</formula>
    </cfRule>
    <cfRule type="cellIs" dxfId="284" priority="72" operator="equal">
      <formula>0</formula>
    </cfRule>
  </conditionalFormatting>
  <conditionalFormatting sqref="W1290">
    <cfRule type="expression" dxfId="283" priority="63" stopIfTrue="1">
      <formula>LEN(T1284)=1</formula>
    </cfRule>
    <cfRule type="expression" dxfId="282" priority="70">
      <formula>LEN(W1290)&lt;2</formula>
    </cfRule>
  </conditionalFormatting>
  <conditionalFormatting sqref="T1288">
    <cfRule type="expression" dxfId="281" priority="67" stopIfTrue="1">
      <formula>LEN(T1284)=1</formula>
    </cfRule>
    <cfRule type="cellIs" dxfId="280" priority="69" operator="equal">
      <formula>0</formula>
    </cfRule>
  </conditionalFormatting>
  <conditionalFormatting sqref="C1285">
    <cfRule type="expression" dxfId="279" priority="54" stopIfTrue="1">
      <formula>LEN(B1284)=1</formula>
    </cfRule>
    <cfRule type="cellIs" dxfId="278" priority="62" operator="equal">
      <formula>0</formula>
    </cfRule>
  </conditionalFormatting>
  <conditionalFormatting sqref="B1283:C1283">
    <cfRule type="expression" dxfId="277" priority="56" stopIfTrue="1">
      <formula>LEN(B1284)=1</formula>
    </cfRule>
    <cfRule type="expression" dxfId="276" priority="59">
      <formula>LEN(B1283)&lt;2</formula>
    </cfRule>
  </conditionalFormatting>
  <conditionalFormatting sqref="C1287">
    <cfRule type="expression" dxfId="275" priority="53" stopIfTrue="1">
      <formula>LEN(B1284)=1</formula>
    </cfRule>
    <cfRule type="cellIs" dxfId="274" priority="61" operator="equal">
      <formula>0</formula>
    </cfRule>
  </conditionalFormatting>
  <conditionalFormatting sqref="C1289">
    <cfRule type="expression" dxfId="273" priority="52" stopIfTrue="1">
      <formula>LEN(B1284)=1</formula>
    </cfRule>
    <cfRule type="cellIs" dxfId="272" priority="60" operator="equal">
      <formula>0</formula>
    </cfRule>
  </conditionalFormatting>
  <conditionalFormatting sqref="E1290">
    <cfRule type="expression" dxfId="271" priority="51" stopIfTrue="1">
      <formula>LEN(B1284)=1</formula>
    </cfRule>
    <cfRule type="expression" dxfId="270" priority="58">
      <formula>LEN(E1290)&lt;2</formula>
    </cfRule>
  </conditionalFormatting>
  <conditionalFormatting sqref="B1288">
    <cfRule type="expression" dxfId="269" priority="55" stopIfTrue="1">
      <formula>LEN(B1284)=1</formula>
    </cfRule>
    <cfRule type="cellIs" dxfId="268" priority="57" operator="equal">
      <formula>0</formula>
    </cfRule>
  </conditionalFormatting>
  <conditionalFormatting sqref="L1285">
    <cfRule type="expression" dxfId="267" priority="42" stopIfTrue="1">
      <formula>LEN(K1284)=1</formula>
    </cfRule>
    <cfRule type="cellIs" dxfId="266" priority="50" operator="equal">
      <formula>0</formula>
    </cfRule>
  </conditionalFormatting>
  <conditionalFormatting sqref="K1283:L1283">
    <cfRule type="expression" dxfId="265" priority="44" stopIfTrue="1">
      <formula>LEN(K1284)=1</formula>
    </cfRule>
    <cfRule type="expression" dxfId="264" priority="47">
      <formula>LEN(K1283)&lt;2</formula>
    </cfRule>
  </conditionalFormatting>
  <conditionalFormatting sqref="L1287">
    <cfRule type="expression" dxfId="263" priority="41" stopIfTrue="1">
      <formula>LEN(K1284)=1</formula>
    </cfRule>
    <cfRule type="cellIs" dxfId="262" priority="49" operator="equal">
      <formula>0</formula>
    </cfRule>
  </conditionalFormatting>
  <conditionalFormatting sqref="L1289">
    <cfRule type="expression" dxfId="261" priority="40" stopIfTrue="1">
      <formula>LEN(K1284)=1</formula>
    </cfRule>
    <cfRule type="cellIs" dxfId="260" priority="48" operator="equal">
      <formula>0</formula>
    </cfRule>
  </conditionalFormatting>
  <conditionalFormatting sqref="N1290">
    <cfRule type="expression" dxfId="259" priority="39" stopIfTrue="1">
      <formula>LEN(K1284)=1</formula>
    </cfRule>
    <cfRule type="expression" dxfId="258" priority="46">
      <formula>LEN(N1290)&lt;2</formula>
    </cfRule>
  </conditionalFormatting>
  <conditionalFormatting sqref="K1288">
    <cfRule type="expression" dxfId="257" priority="43" stopIfTrue="1">
      <formula>LEN(K1284)=1</formula>
    </cfRule>
    <cfRule type="cellIs" dxfId="256" priority="45" operator="equal">
      <formula>0</formula>
    </cfRule>
  </conditionalFormatting>
  <conditionalFormatting sqref="U1325">
    <cfRule type="expression" dxfId="255" priority="30" stopIfTrue="1">
      <formula>LEN(T1324)=1</formula>
    </cfRule>
    <cfRule type="cellIs" dxfId="254" priority="38" operator="equal">
      <formula>0</formula>
    </cfRule>
  </conditionalFormatting>
  <conditionalFormatting sqref="T1323:U1323">
    <cfRule type="expression" dxfId="253" priority="32" stopIfTrue="1">
      <formula>LEN(T1324)=1</formula>
    </cfRule>
    <cfRule type="expression" dxfId="252" priority="35">
      <formula>LEN(T1323)&lt;2</formula>
    </cfRule>
  </conditionalFormatting>
  <conditionalFormatting sqref="U1327">
    <cfRule type="expression" dxfId="251" priority="29" stopIfTrue="1">
      <formula>LEN(T1324)=1</formula>
    </cfRule>
    <cfRule type="cellIs" dxfId="250" priority="37" operator="equal">
      <formula>0</formula>
    </cfRule>
  </conditionalFormatting>
  <conditionalFormatting sqref="U1329">
    <cfRule type="expression" dxfId="249" priority="28" stopIfTrue="1">
      <formula>LEN(T1324)=1</formula>
    </cfRule>
    <cfRule type="cellIs" dxfId="248" priority="36" operator="equal">
      <formula>0</formula>
    </cfRule>
  </conditionalFormatting>
  <conditionalFormatting sqref="W1330">
    <cfRule type="expression" dxfId="247" priority="27" stopIfTrue="1">
      <formula>LEN(T1324)=1</formula>
    </cfRule>
    <cfRule type="expression" dxfId="246" priority="34">
      <formula>LEN(W1330)&lt;2</formula>
    </cfRule>
  </conditionalFormatting>
  <conditionalFormatting sqref="T1328">
    <cfRule type="expression" dxfId="245" priority="31" stopIfTrue="1">
      <formula>LEN(T1324)=1</formula>
    </cfRule>
    <cfRule type="cellIs" dxfId="244" priority="33" operator="equal">
      <formula>0</formula>
    </cfRule>
  </conditionalFormatting>
  <conditionalFormatting sqref="C1325">
    <cfRule type="expression" dxfId="243" priority="18" stopIfTrue="1">
      <formula>LEN(B1324)=1</formula>
    </cfRule>
    <cfRule type="cellIs" dxfId="242" priority="26" operator="equal">
      <formula>0</formula>
    </cfRule>
  </conditionalFormatting>
  <conditionalFormatting sqref="B1323:C1323">
    <cfRule type="expression" dxfId="241" priority="20" stopIfTrue="1">
      <formula>LEN(B1324)=1</formula>
    </cfRule>
    <cfRule type="expression" dxfId="240" priority="23">
      <formula>LEN(B1323)&lt;2</formula>
    </cfRule>
  </conditionalFormatting>
  <conditionalFormatting sqref="C1327">
    <cfRule type="expression" dxfId="239" priority="17" stopIfTrue="1">
      <formula>LEN(B1324)=1</formula>
    </cfRule>
    <cfRule type="cellIs" dxfId="238" priority="25" operator="equal">
      <formula>0</formula>
    </cfRule>
  </conditionalFormatting>
  <conditionalFormatting sqref="C1329">
    <cfRule type="expression" dxfId="237" priority="16" stopIfTrue="1">
      <formula>LEN(B1324)=1</formula>
    </cfRule>
    <cfRule type="cellIs" dxfId="236" priority="24" operator="equal">
      <formula>0</formula>
    </cfRule>
  </conditionalFormatting>
  <conditionalFormatting sqref="E1330">
    <cfRule type="expression" dxfId="235" priority="15" stopIfTrue="1">
      <formula>LEN(B1324)=1</formula>
    </cfRule>
    <cfRule type="expression" dxfId="234" priority="22">
      <formula>LEN(E1330)&lt;2</formula>
    </cfRule>
  </conditionalFormatting>
  <conditionalFormatting sqref="B1328">
    <cfRule type="expression" dxfId="233" priority="19" stopIfTrue="1">
      <formula>LEN(B1324)=1</formula>
    </cfRule>
    <cfRule type="cellIs" dxfId="232" priority="21" operator="equal">
      <formula>0</formula>
    </cfRule>
  </conditionalFormatting>
  <conditionalFormatting sqref="L1325">
    <cfRule type="expression" dxfId="231" priority="6" stopIfTrue="1">
      <formula>LEN(K1324)=1</formula>
    </cfRule>
    <cfRule type="cellIs" dxfId="230" priority="14" operator="equal">
      <formula>0</formula>
    </cfRule>
  </conditionalFormatting>
  <conditionalFormatting sqref="K1323:L1323">
    <cfRule type="expression" dxfId="229" priority="8" stopIfTrue="1">
      <formula>LEN(K1324)=1</formula>
    </cfRule>
    <cfRule type="expression" dxfId="228" priority="11">
      <formula>LEN(K1323)&lt;2</formula>
    </cfRule>
  </conditionalFormatting>
  <conditionalFormatting sqref="L1327">
    <cfRule type="expression" dxfId="227" priority="5" stopIfTrue="1">
      <formula>LEN(K1324)=1</formula>
    </cfRule>
    <cfRule type="cellIs" dxfId="226" priority="13" operator="equal">
      <formula>0</formula>
    </cfRule>
  </conditionalFormatting>
  <conditionalFormatting sqref="L1329">
    <cfRule type="expression" dxfId="225" priority="4" stopIfTrue="1">
      <formula>LEN(K1324)=1</formula>
    </cfRule>
    <cfRule type="cellIs" dxfId="224" priority="12" operator="equal">
      <formula>0</formula>
    </cfRule>
  </conditionalFormatting>
  <conditionalFormatting sqref="N1330">
    <cfRule type="expression" dxfId="223" priority="3" stopIfTrue="1">
      <formula>LEN(K1324)=1</formula>
    </cfRule>
    <cfRule type="expression" dxfId="222" priority="10">
      <formula>LEN(N1330)&lt;2</formula>
    </cfRule>
  </conditionalFormatting>
  <conditionalFormatting sqref="K1328">
    <cfRule type="expression" dxfId="221" priority="7" stopIfTrue="1">
      <formula>LEN(K1324)=1</formula>
    </cfRule>
    <cfRule type="cellIs" dxfId="220" priority="9" operator="equal">
      <formula>0</formula>
    </cfRule>
  </conditionalFormatting>
  <conditionalFormatting sqref="T3:U3">
    <cfRule type="expression" dxfId="219" priority="1" stopIfTrue="1">
      <formula>LEN(T4)=1</formula>
    </cfRule>
    <cfRule type="expression" dxfId="218" priority="2">
      <formula>LEN(T3)&lt;2</formula>
    </cfRule>
  </conditionalFormatting>
  <printOptions horizontalCentered="1"/>
  <pageMargins left="0.5" right="0.5" top="0.25" bottom="0.5" header="0.3" footer="0.25"/>
  <pageSetup paperSize="5" scale="94" fitToHeight="0" orientation="landscape" r:id="rId1"/>
  <headerFooter>
    <oddFooter>&amp;CPROPERTY OF TUESDAY MORNING, INC. PLEASE DO NOT SHARE WITH OTHER PARTIES NOT AFFILIATED WITH TUESDAY MORNING. DO NOT REPRODUCE</oddFooter>
  </headerFooter>
  <rowBreaks count="33" manualBreakCount="33">
    <brk id="40" max="22" man="1"/>
    <brk id="80" max="22" man="1"/>
    <brk id="120" max="22" man="1"/>
    <brk id="160" max="22" man="1"/>
    <brk id="200" max="22" man="1"/>
    <brk id="240" max="22" man="1"/>
    <brk id="280" max="22" man="1"/>
    <brk id="320" max="22" man="1"/>
    <brk id="360" max="22" man="1"/>
    <brk id="400" max="22" man="1"/>
    <brk id="440" max="22" man="1"/>
    <brk id="480" max="22" man="1"/>
    <brk id="520" max="22" man="1"/>
    <brk id="560" max="22" man="1"/>
    <brk id="600" max="22" man="1"/>
    <brk id="640" max="22" man="1"/>
    <brk id="680" max="22" man="1"/>
    <brk id="720" max="22" man="1"/>
    <brk id="760" max="22" man="1"/>
    <brk id="800" max="22" man="1"/>
    <brk id="840" max="22" man="1"/>
    <brk id="880" max="22" man="1"/>
    <brk id="920" max="22" man="1"/>
    <brk id="960" max="22" man="1"/>
    <brk id="1000" max="22" man="1"/>
    <brk id="1040" max="22" man="1"/>
    <brk id="1080" max="22" man="1"/>
    <brk id="1120" max="22" man="1"/>
    <brk id="1160" max="22" man="1"/>
    <brk id="1200" max="22" man="1"/>
    <brk id="1240" max="22" man="1"/>
    <brk id="1280" max="22" man="1"/>
    <brk id="1320" max="2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FS1690"/>
  <sheetViews>
    <sheetView view="pageBreakPreview" zoomScaleNormal="100" zoomScaleSheetLayoutView="100" workbookViewId="0">
      <selection activeCell="G6" sqref="G6"/>
    </sheetView>
  </sheetViews>
  <sheetFormatPr defaultColWidth="18.7109375" defaultRowHeight="15"/>
  <cols>
    <col min="1" max="1" width="3.5703125" style="1295" customWidth="1"/>
    <col min="2" max="2" width="4.5703125" style="1295" customWidth="1"/>
    <col min="3" max="3" width="12.140625" style="1295" customWidth="1"/>
    <col min="4" max="4" width="6.7109375" style="1295" customWidth="1"/>
    <col min="5" max="5" width="15.7109375" style="1295" customWidth="1"/>
    <col min="6" max="6" width="31.42578125" style="1295" customWidth="1"/>
    <col min="7" max="8" width="14.42578125" style="1295" customWidth="1"/>
    <col min="9" max="9" width="43.7109375" style="517" customWidth="1"/>
    <col min="10" max="10" width="8.7109375" style="1295" customWidth="1"/>
    <col min="11" max="11" width="12" style="1295" customWidth="1"/>
    <col min="12" max="12" width="8.140625" style="1295" customWidth="1"/>
    <col min="13" max="13" width="5.85546875" style="1295" customWidth="1"/>
    <col min="14" max="14" width="6.5703125" style="1295" bestFit="1" customWidth="1"/>
    <col min="15" max="15" width="8.42578125" style="1295" bestFit="1" customWidth="1"/>
    <col min="16" max="16" width="6.28515625" style="1295" customWidth="1"/>
    <col min="17" max="17" width="7" style="1295" customWidth="1"/>
    <col min="18" max="18" width="10.42578125" style="1295" customWidth="1"/>
    <col min="19" max="19" width="2.28515625" style="1295" hidden="1" customWidth="1"/>
    <col min="20" max="21" width="10.42578125" style="110" hidden="1" customWidth="1"/>
    <col min="22" max="22" width="5.85546875" style="1295" customWidth="1"/>
    <col min="23" max="23" width="11.5703125" style="1295" customWidth="1"/>
    <col min="24" max="24" width="14.42578125" style="1295" customWidth="1"/>
    <col min="25" max="25" width="3.7109375" style="1295" hidden="1" customWidth="1"/>
    <col min="26" max="26" width="8.7109375" style="1295" customWidth="1"/>
    <col min="27" max="27" width="8.5703125" style="1295" hidden="1" customWidth="1"/>
    <col min="28" max="28" width="6.7109375" style="1295" hidden="1" customWidth="1"/>
    <col min="29" max="30" width="8.7109375" style="1295" hidden="1" customWidth="1"/>
    <col min="31" max="31" width="8.5703125" style="1295" hidden="1" customWidth="1"/>
    <col min="32" max="32" width="13.5703125" style="1295" hidden="1" customWidth="1"/>
    <col min="33" max="33" width="9.85546875" style="1295" hidden="1" customWidth="1"/>
    <col min="34" max="34" width="9.5703125" style="1295" hidden="1" customWidth="1"/>
    <col min="35" max="35" width="9.42578125" style="1295" hidden="1" customWidth="1"/>
    <col min="36" max="37" width="9.85546875" style="1295" hidden="1" customWidth="1"/>
    <col min="38" max="38" width="10.5703125" style="1295" hidden="1" customWidth="1"/>
    <col min="39" max="39" width="11.85546875" style="1295" hidden="1" customWidth="1"/>
    <col min="40" max="41" width="12.42578125" style="1295" customWidth="1"/>
    <col min="42" max="42" width="8.7109375" style="1295" customWidth="1"/>
    <col min="43" max="43" width="10.85546875" style="1295" bestFit="1" customWidth="1"/>
    <col min="44" max="45" width="11.85546875" style="1295" customWidth="1"/>
    <col min="46" max="46" width="7.140625" style="1295" customWidth="1"/>
    <col min="47" max="47" width="7.85546875" style="1295" hidden="1" customWidth="1"/>
    <col min="48" max="48" width="7.85546875" style="1295" customWidth="1"/>
    <col min="49" max="49" width="10.85546875" style="1295" customWidth="1"/>
    <col min="50" max="50" width="14.140625" style="1295" customWidth="1"/>
    <col min="51" max="51" width="7.42578125" style="1295" customWidth="1"/>
    <col min="52" max="52" width="13.42578125" style="1295" customWidth="1"/>
    <col min="53" max="53" width="8.7109375" style="1295" customWidth="1"/>
    <col min="54" max="54" width="12.140625" style="1295" customWidth="1"/>
    <col min="55" max="55" width="8.7109375" style="1295" customWidth="1"/>
    <col min="56" max="56" width="13.7109375" style="1295" customWidth="1"/>
    <col min="57" max="57" width="7.140625" style="1295" bestFit="1" customWidth="1"/>
    <col min="58" max="58" width="9.5703125" style="1295" bestFit="1" customWidth="1"/>
    <col min="59" max="59" width="16.5703125" style="1295" bestFit="1" customWidth="1"/>
    <col min="60" max="60" width="7.28515625" style="1295" customWidth="1"/>
    <col min="61" max="61" width="17" style="1295" bestFit="1" customWidth="1"/>
    <col min="62" max="62" width="4.42578125" style="1295" customWidth="1"/>
    <col min="63" max="63" width="14.85546875" style="1295" customWidth="1"/>
    <col min="64" max="64" width="7.5703125" style="1295" customWidth="1"/>
    <col min="65" max="65" width="18.5703125" style="1295" customWidth="1"/>
    <col min="66" max="66" width="37.7109375" style="1295" hidden="1" customWidth="1"/>
    <col min="67" max="67" width="33.5703125" style="1295" hidden="1" customWidth="1"/>
    <col min="68" max="68" width="21.140625" style="1295" hidden="1" customWidth="1"/>
    <col min="69" max="69" width="17.85546875" style="1295" customWidth="1"/>
    <col min="70" max="75" width="9.28515625" style="1295" customWidth="1"/>
    <col min="76" max="76" width="9.5703125" style="1295" customWidth="1"/>
    <col min="77" max="78" width="9.42578125" style="1295" customWidth="1"/>
    <col min="79" max="85" width="8.28515625" style="1295" customWidth="1"/>
    <col min="86" max="91" width="8.28515625" style="1295" hidden="1" customWidth="1"/>
    <col min="92" max="100" width="12.7109375" style="1295" customWidth="1"/>
    <col min="101" max="101" width="7.42578125" style="55" customWidth="1"/>
    <col min="102" max="102" width="6.5703125" style="55" customWidth="1"/>
    <col min="103" max="103" width="13.7109375" style="55" customWidth="1"/>
    <col min="104" max="104" width="7.85546875" style="55" customWidth="1"/>
    <col min="105" max="105" width="9.140625" style="55" customWidth="1"/>
    <col min="106" max="106" width="10.7109375" style="55" customWidth="1"/>
    <col min="107" max="107" width="9" style="55" customWidth="1"/>
    <col min="108" max="108" width="9.140625" style="55" customWidth="1"/>
    <col min="109" max="109" width="9.42578125" style="55" customWidth="1"/>
    <col min="110" max="111" width="9.140625" style="55" customWidth="1"/>
    <col min="112" max="112" width="19.42578125" style="55" customWidth="1"/>
    <col min="113" max="141" width="9.140625" style="55" customWidth="1"/>
    <col min="142" max="143" width="18.7109375" style="55" customWidth="1"/>
    <col min="144" max="158" width="6.7109375" style="55" customWidth="1"/>
    <col min="159" max="159" width="7" style="55" customWidth="1"/>
    <col min="160" max="161" width="18.7109375" style="55" customWidth="1"/>
    <col min="162" max="164" width="6.7109375" style="55" customWidth="1"/>
    <col min="165" max="165" width="10.140625" style="55" customWidth="1"/>
    <col min="166" max="181" width="6.7109375" style="55" customWidth="1"/>
    <col min="182" max="16384" width="18.7109375" style="55"/>
  </cols>
  <sheetData>
    <row r="1" spans="1:175" s="52" customFormat="1" ht="38.25" customHeight="1" thickBot="1">
      <c r="A1" s="658" t="str">
        <f>RIGHT(D1,1)</f>
        <v/>
      </c>
      <c r="C1" s="434" t="s">
        <v>2165</v>
      </c>
      <c r="D1" s="1710" t="str">
        <f>IFERROR(VLOOKUP(G10,FOBDC,2,0),"")</f>
        <v/>
      </c>
      <c r="E1" s="1710"/>
      <c r="F1" s="554" t="s">
        <v>61</v>
      </c>
      <c r="G1" s="1374"/>
      <c r="I1" s="1311"/>
      <c r="J1" s="1711" t="s">
        <v>9249</v>
      </c>
      <c r="K1" s="1712"/>
      <c r="L1" s="1712"/>
      <c r="M1" s="1712"/>
      <c r="N1" s="1713" t="s">
        <v>748</v>
      </c>
      <c r="O1" s="1713"/>
      <c r="P1" s="1713"/>
      <c r="Q1" s="1714"/>
      <c r="R1" s="51">
        <f>IF(A1="W03",2,5)</f>
        <v>5</v>
      </c>
      <c r="S1" s="556"/>
      <c r="T1" s="1096"/>
      <c r="U1" s="1096"/>
      <c r="Y1" s="1375"/>
      <c r="Z1" s="608"/>
      <c r="AA1" s="1376" t="s">
        <v>139</v>
      </c>
      <c r="AB1" s="1377"/>
      <c r="AC1" s="1378" t="s">
        <v>140</v>
      </c>
      <c r="AD1" s="1379"/>
      <c r="AE1" s="1380" t="s">
        <v>791</v>
      </c>
      <c r="AF1" s="1380" t="s">
        <v>141</v>
      </c>
      <c r="AG1" s="99"/>
      <c r="AH1" s="1381" t="s">
        <v>142</v>
      </c>
      <c r="AI1" s="1381" t="s">
        <v>143</v>
      </c>
      <c r="AJ1" s="704"/>
      <c r="AK1" s="705"/>
      <c r="AL1" s="705"/>
      <c r="AM1" s="1382">
        <f>IF(BY10="3",7,IF(BY10="2",6,5))</f>
        <v>5</v>
      </c>
      <c r="AN1" s="1715" t="s">
        <v>1032</v>
      </c>
      <c r="AO1" s="1383" t="s">
        <v>1033</v>
      </c>
      <c r="AP1" s="1383" t="s">
        <v>1037</v>
      </c>
      <c r="AQ1" s="1383" t="s">
        <v>1036</v>
      </c>
      <c r="AR1" s="1383" t="s">
        <v>143</v>
      </c>
      <c r="AS1" s="184" t="str">
        <f>CONCATENATE(G10,AO2)</f>
        <v/>
      </c>
      <c r="AT1" s="646" t="str">
        <f>CONCATENATE(G10,AO3)</f>
        <v/>
      </c>
      <c r="AU1" s="646" t="str">
        <f>CONCATENATE(G10,AO4)</f>
        <v/>
      </c>
      <c r="AV1" s="646" t="str">
        <f>CONCATENATE(G10,AO5)</f>
        <v/>
      </c>
      <c r="AW1" s="915" t="s">
        <v>86</v>
      </c>
      <c r="AX1" s="916"/>
      <c r="AY1" s="1717" t="s">
        <v>7933</v>
      </c>
      <c r="AZ1" s="1717"/>
      <c r="BA1" s="1717"/>
      <c r="BB1" s="565"/>
      <c r="BC1" s="1701" t="s">
        <v>479</v>
      </c>
      <c r="BD1" s="1702"/>
      <c r="BE1" s="563" t="s">
        <v>2344</v>
      </c>
      <c r="BF1" s="564" t="s">
        <v>2345</v>
      </c>
      <c r="BG1" s="565" t="s">
        <v>108</v>
      </c>
      <c r="BH1" s="1701" t="s">
        <v>493</v>
      </c>
      <c r="BI1" s="1702"/>
      <c r="BJ1" s="1701" t="s">
        <v>70</v>
      </c>
      <c r="BK1" s="1703"/>
      <c r="BL1" s="1703"/>
      <c r="BM1" s="1702"/>
      <c r="BN1" s="53"/>
      <c r="BO1" s="53"/>
      <c r="BP1" s="53"/>
      <c r="BQ1" s="53"/>
      <c r="BR1" s="151"/>
      <c r="BS1" s="151"/>
      <c r="BT1" s="151"/>
      <c r="BU1" s="151"/>
      <c r="BV1" s="151"/>
      <c r="BW1" s="151"/>
      <c r="BX1" s="151"/>
      <c r="BY1" s="151"/>
      <c r="BZ1" s="1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f>IF(AP6&gt;0,AP6*DA1,SUM(AC2:AC4)*DA1)</f>
        <v>0</v>
      </c>
      <c r="DA1" s="656">
        <v>435</v>
      </c>
      <c r="DB1" s="163" t="s">
        <v>4878</v>
      </c>
      <c r="DE1" s="52">
        <f>Lookups!CS4</f>
        <v>0.18160732426035275</v>
      </c>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54" t="s">
        <v>61</v>
      </c>
      <c r="ET1" s="51">
        <f>IF(G1="",1,0)</f>
        <v>1</v>
      </c>
      <c r="EU1" s="51"/>
      <c r="EV1" s="51"/>
      <c r="EW1" s="51"/>
      <c r="EX1" s="51"/>
      <c r="EY1" s="51"/>
      <c r="EZ1" s="51"/>
      <c r="FA1" s="51"/>
      <c r="FB1" s="51"/>
      <c r="FC1" s="160">
        <f ca="1">SUM(EO1:EO13)+SUM(ET1:ET13)+SUM(EX1:EX13)</f>
        <v>19</v>
      </c>
      <c r="FD1" s="51"/>
      <c r="FE1" s="51"/>
      <c r="FF1" s="51"/>
      <c r="FG1" s="51"/>
      <c r="FH1" s="51"/>
      <c r="FI1" s="51"/>
      <c r="FJ1" s="51"/>
      <c r="FK1" s="51"/>
      <c r="FL1" s="51"/>
      <c r="FM1" s="51"/>
      <c r="FN1" s="51"/>
      <c r="FO1" s="51"/>
      <c r="FP1" s="51"/>
    </row>
    <row r="2" spans="1:175" s="52" customFormat="1" ht="24" customHeight="1" thickBot="1">
      <c r="A2" s="549" t="s">
        <v>2525</v>
      </c>
      <c r="B2" s="1371"/>
      <c r="C2" s="56" t="s">
        <v>16</v>
      </c>
      <c r="D2" s="1704"/>
      <c r="E2" s="1704"/>
      <c r="F2" s="50" t="s">
        <v>22</v>
      </c>
      <c r="G2" s="1384">
        <f ca="1">TODAY()</f>
        <v>44882</v>
      </c>
      <c r="H2" s="170"/>
      <c r="I2" s="1312"/>
      <c r="J2" s="1705" t="str">
        <f>IF(D3="Domestic",IF(FK14=0,IF(P10&gt;0,"THIS PO QUALIFIES FOR DC BY PASS","DO NOT ADD OR DELETE COLUMNS!"),"DO NOT ADD OR DELETE COLUMNS!"),"DO NOT ADD OR DELETE COLUMNS!")</f>
        <v>DO NOT ADD OR DELETE COLUMNS!</v>
      </c>
      <c r="K2" s="1706"/>
      <c r="L2" s="1706"/>
      <c r="M2" s="1706"/>
      <c r="N2" s="1706"/>
      <c r="O2" s="1707"/>
      <c r="P2" s="177" t="s">
        <v>6311</v>
      </c>
      <c r="Q2" s="840"/>
      <c r="R2" s="51"/>
      <c r="S2" s="94"/>
      <c r="T2" s="1097"/>
      <c r="U2" s="1097"/>
      <c r="V2" s="103" t="s">
        <v>468</v>
      </c>
      <c r="W2" s="104"/>
      <c r="X2" s="105"/>
      <c r="Y2" s="329"/>
      <c r="Z2" s="607" t="str">
        <f>IF(AA2=45,45,IF(AA2="40H","40H",IF(AA2=40,40,IF(AA2=20,20,IF(AA2="LCL","LCL","NA")))))</f>
        <v>NA</v>
      </c>
      <c r="AA2" s="1385" t="str">
        <f>IF(I10="YES","CON",IF(D3="IMPORT",IF(G10="","",IF(AND(AI7&lt;=AQ13,AI7&gt;0),"LCL",IF(AND(AI7&lt;AR11,AI7&gt;=AR12),20,IF(AND(AI7&lt;=AQ11,AI7&gt;=AR11),40,IF(AND(AI7&lt;=AQ10,AI7&gt;=AR10),"40H", IF(AND(AI7&lt;=AQ9,AI7&gt;=AR9),IF(VLOOKUP(CONCATENATE(G10,"45"),frghtnew,5,0)=0,"40H",45),IF(AI7=0,"","40H"))))))),""))</f>
        <v/>
      </c>
      <c r="AB2" s="1386"/>
      <c r="AC2" s="1387">
        <f>IF(I10="YES","CON",IFERROR(IF(D3="IMPORT",IF(AND(AE2&gt;=$AI$7,AI7&gt;0),1,IF(AI7=0,0,IF((((AI7/AE2)-INT(AI7/AE2))*VLOOKUP(AA2,AO9:AR13,3,FALSE)&gt;VLOOKUP(AA2,AO9:AR13,4,FALSE)),ROUNDUP(AI7/AE2,0),ROUNDDOWN(AI7/AE2,0)))),0),0))</f>
        <v>0</v>
      </c>
      <c r="AD2" s="1388"/>
      <c r="AE2" s="1389">
        <f>IF(I10="YES","CON",IFERROR(IF(AI7&lt;=AQ13,AI7,VLOOKUP(AA2,$AO$9:$AQ$13,3,FALSE)),0))</f>
        <v>0</v>
      </c>
      <c r="AF2" s="1390">
        <f>IF(I10="YES",VLOOKUP(G10,Consol,8,0),IFERROR(VLOOKUP(AM2,frghtnew,AM$1,0),0))</f>
        <v>0</v>
      </c>
      <c r="AG2" s="99"/>
      <c r="AH2" s="1391">
        <f>IF(I10="YES",AI7,IFERROR(AC2*AE2,0))</f>
        <v>0</v>
      </c>
      <c r="AI2" s="1392">
        <f>IF(I10="YES",AF2*AH2,IFERROR(IF(AA2="LCL",AE2*AF2,AF2*AC2),0))</f>
        <v>0</v>
      </c>
      <c r="AJ2" s="706"/>
      <c r="AK2" s="706"/>
      <c r="AL2" s="706"/>
      <c r="AM2" s="1382" t="str">
        <f>CONCATENATE(G$10,Z2)</f>
        <v>NA</v>
      </c>
      <c r="AN2" s="1715"/>
      <c r="AO2" s="901"/>
      <c r="AP2" s="1393"/>
      <c r="AQ2" s="1394">
        <f>IFERROR(IF(AO2="LCL",AP2,VLOOKUP(AO2,$AO$8:$AQ$13,3,FALSE)*AP2),0)</f>
        <v>0</v>
      </c>
      <c r="AR2" s="1395">
        <f>IFERROR(VLOOKUP(AS1,frghtnew,AM$1,0)*AP2,0)</f>
        <v>0</v>
      </c>
      <c r="AS2" s="184" t="str">
        <f>IF('IMPORT Packs'!H8&lt;&gt;"","     PACKS ENTERED","")</f>
        <v/>
      </c>
      <c r="AT2" s="645" t="s">
        <v>4308</v>
      </c>
      <c r="AU2" s="99"/>
      <c r="AV2" s="329"/>
      <c r="AW2" s="454" t="s">
        <v>84</v>
      </c>
      <c r="AX2" s="1281" t="s">
        <v>85</v>
      </c>
      <c r="AY2" s="1282" t="s">
        <v>94</v>
      </c>
      <c r="AZ2" s="1283" t="s">
        <v>95</v>
      </c>
      <c r="BA2" s="1284" t="s">
        <v>90</v>
      </c>
      <c r="BB2" s="1285" t="s">
        <v>91</v>
      </c>
      <c r="BC2" s="456" t="s">
        <v>713</v>
      </c>
      <c r="BD2" s="1283" t="s">
        <v>715</v>
      </c>
      <c r="BE2" s="454" t="s">
        <v>98</v>
      </c>
      <c r="BF2" s="1282" t="s">
        <v>99</v>
      </c>
      <c r="BG2" s="469" t="s">
        <v>100</v>
      </c>
      <c r="BH2" s="1396" t="s">
        <v>383</v>
      </c>
      <c r="BI2" s="1397" t="s">
        <v>470</v>
      </c>
      <c r="BJ2" s="481" t="s">
        <v>1339</v>
      </c>
      <c r="BK2" s="1398" t="s">
        <v>2320</v>
      </c>
      <c r="BL2" s="1282" t="s">
        <v>1355</v>
      </c>
      <c r="BM2" s="459" t="s">
        <v>2321</v>
      </c>
      <c r="BN2" s="98"/>
      <c r="BQ2" s="103" t="s">
        <v>69</v>
      </c>
      <c r="BR2" s="414"/>
      <c r="BS2" s="740" t="s">
        <v>2527</v>
      </c>
      <c r="BT2" s="741" t="str">
        <f>CN12</f>
        <v>DAL W001</v>
      </c>
      <c r="BU2" s="741" t="str">
        <f>CQ12</f>
        <v>PHX W03</v>
      </c>
      <c r="BV2" s="742" t="str">
        <f>CT12</f>
        <v>Pool Point</v>
      </c>
      <c r="BW2" s="419"/>
      <c r="BX2" s="419"/>
      <c r="BY2" s="1295"/>
      <c r="BZ2" s="1295"/>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2">
        <f>SUM(CZ15:CZ264)*'Inbound Freight New'!A3</f>
        <v>0</v>
      </c>
      <c r="DA2" s="51"/>
      <c r="DB2" s="163" t="s">
        <v>4879</v>
      </c>
      <c r="DF2" s="51"/>
      <c r="DG2" s="51"/>
      <c r="DH2" s="51" t="s">
        <v>9</v>
      </c>
      <c r="DI2" s="51"/>
      <c r="DJ2" s="51" t="s">
        <v>45</v>
      </c>
      <c r="DK2" s="51"/>
      <c r="DL2" s="486" t="s">
        <v>155</v>
      </c>
      <c r="DM2" s="51">
        <v>0.01</v>
      </c>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6" t="s">
        <v>16</v>
      </c>
      <c r="EO2" s="51">
        <f t="shared" ref="EO2:EO8" si="0">IF(D2="",1,0)</f>
        <v>1</v>
      </c>
      <c r="EP2" s="51"/>
      <c r="EQ2" s="51"/>
      <c r="ER2" s="51"/>
      <c r="ES2" s="50" t="s">
        <v>22</v>
      </c>
      <c r="ET2" s="51">
        <f ca="1">IF(G2="",1,0)</f>
        <v>0</v>
      </c>
      <c r="EU2" s="51"/>
      <c r="EV2" s="51"/>
      <c r="EW2" s="51"/>
      <c r="EX2" s="51"/>
      <c r="EY2" s="51"/>
      <c r="EZ2" s="51"/>
      <c r="FA2" s="51"/>
      <c r="FB2" s="51"/>
      <c r="FC2" s="51"/>
      <c r="FD2" s="51"/>
      <c r="FE2" s="51"/>
      <c r="FF2" s="51"/>
      <c r="FG2" s="51"/>
      <c r="FH2" s="51"/>
      <c r="FI2" s="51"/>
      <c r="FJ2" s="51"/>
      <c r="FK2" s="51"/>
      <c r="FL2" s="51"/>
      <c r="FM2" s="51"/>
      <c r="FN2" s="51"/>
      <c r="FO2" s="51"/>
      <c r="FP2" s="51"/>
    </row>
    <row r="3" spans="1:175" s="52" customFormat="1" ht="17.25" customHeight="1" thickBot="1">
      <c r="A3" s="553" t="str">
        <f>IF(CZ3&gt;500,"Y","")</f>
        <v/>
      </c>
      <c r="B3" s="54"/>
      <c r="C3" s="50" t="s">
        <v>17</v>
      </c>
      <c r="D3" s="1708" t="s">
        <v>9</v>
      </c>
      <c r="E3" s="1708"/>
      <c r="F3" s="50" t="s">
        <v>38</v>
      </c>
      <c r="G3" s="927"/>
      <c r="H3" s="170"/>
      <c r="I3" s="1312"/>
      <c r="J3" s="1709" t="s">
        <v>467</v>
      </c>
      <c r="K3" s="1709"/>
      <c r="L3" s="1709"/>
      <c r="M3" s="1709"/>
      <c r="N3" s="1709"/>
      <c r="O3" s="1709"/>
      <c r="P3" s="1372"/>
      <c r="Q3" s="1372"/>
      <c r="R3" s="51"/>
      <c r="S3" s="94"/>
      <c r="T3" s="1097"/>
      <c r="U3" s="1097"/>
      <c r="V3" s="106"/>
      <c r="W3" s="57" t="s">
        <v>31</v>
      </c>
      <c r="X3" s="107">
        <f>SUM($AQ$15:AQ264)</f>
        <v>0</v>
      </c>
      <c r="Y3" s="329"/>
      <c r="Z3" s="607" t="str">
        <f>IF(AA3=45,45,IF(AA3="40H","40H",IF(AA3=40,40,IF(AA3=20,20,IF(AA3="LCL","LCL","NA")))))</f>
        <v>NA</v>
      </c>
      <c r="AA3" s="1399" t="str">
        <f>IF(I10="YES","CON",IF(AA2="","",IF(D3="IMPORT",IF(AND(AI7-AH2&lt;=AQ13,AI7-AH2&gt;0),"LCL",IF(AND(AI7-AH2&lt;=AR11,AI7-AH2&gt;=AR12),20, IF(AI7-AH2&gt;=AR11,IF(VLOOKUP(CONCATENATE(G10,"45"),frghtnew,5,0)=0,20,40),""))),"")))</f>
        <v/>
      </c>
      <c r="AB3" s="1400"/>
      <c r="AC3" s="1401">
        <f>IF(I10="YES","CON",IF(AA3="",0,1))</f>
        <v>0</v>
      </c>
      <c r="AD3" s="1402"/>
      <c r="AE3" s="1389">
        <f>IF(I10="YES","CON",IFERROR(IF(AA3="LCL",AI7-AH2,VLOOKUP(AA3,$AO$9:$AQ$13,3,FALSE)),0))</f>
        <v>0</v>
      </c>
      <c r="AF3" s="1403">
        <f>IF(I11="YES",VLOOKUP(G11,Consol,8,0),IFERROR(VLOOKUP(AM3,frghtnew,AM$1,0),0))</f>
        <v>0</v>
      </c>
      <c r="AG3" s="99"/>
      <c r="AH3" s="1391">
        <f>IF(I10="YES","CON",IFERROR(AC3*AE3,0))</f>
        <v>0</v>
      </c>
      <c r="AI3" s="1392">
        <f>IF(I10="YES","CON",IFERROR(IF(AA3="LCL",AE3*AF3,AF3*AC3),0))</f>
        <v>0</v>
      </c>
      <c r="AJ3" s="706"/>
      <c r="AK3" s="706"/>
      <c r="AL3" s="706"/>
      <c r="AM3" s="1382" t="str">
        <f>CONCATENATE(G$10,Z3)</f>
        <v>NA</v>
      </c>
      <c r="AN3" s="1715"/>
      <c r="AO3" s="1404"/>
      <c r="AP3" s="1393"/>
      <c r="AQ3" s="1394">
        <f>IFERROR(IF(AO3="LCL",AP3,VLOOKUP(AO3,$AO$8:$AQ$13,3,FALSE)*AP3),0)</f>
        <v>0</v>
      </c>
      <c r="AR3" s="1395">
        <f>IFERROR(VLOOKUP(AT1,frghtnew,AM$1,0)*AP3,0)</f>
        <v>0</v>
      </c>
      <c r="AS3" s="184" t="str">
        <f>IF('Buyer''s Notes'!C3&lt;&gt;"","       Vendor Notes","")</f>
        <v/>
      </c>
      <c r="AT3" s="664" t="s">
        <v>5112</v>
      </c>
      <c r="AU3" s="665"/>
      <c r="AV3" s="666"/>
      <c r="AW3" s="1284" t="s">
        <v>718</v>
      </c>
      <c r="AX3" s="1286" t="s">
        <v>719</v>
      </c>
      <c r="AY3" s="1282" t="s">
        <v>7930</v>
      </c>
      <c r="AZ3" s="1283" t="s">
        <v>8515</v>
      </c>
      <c r="BA3" s="1282" t="s">
        <v>92</v>
      </c>
      <c r="BB3" s="1283" t="s">
        <v>93</v>
      </c>
      <c r="BC3" s="456" t="s">
        <v>712</v>
      </c>
      <c r="BD3" s="1283" t="s">
        <v>716</v>
      </c>
      <c r="BE3" s="454" t="s">
        <v>164</v>
      </c>
      <c r="BF3" s="1282" t="s">
        <v>99</v>
      </c>
      <c r="BG3" s="469" t="s">
        <v>44</v>
      </c>
      <c r="BH3" s="1396" t="s">
        <v>480</v>
      </c>
      <c r="BI3" s="1397" t="s">
        <v>481</v>
      </c>
      <c r="BJ3" s="481" t="s">
        <v>1348</v>
      </c>
      <c r="BK3" s="1398" t="s">
        <v>2322</v>
      </c>
      <c r="BL3" s="1282" t="s">
        <v>752</v>
      </c>
      <c r="BM3" s="459" t="s">
        <v>875</v>
      </c>
      <c r="BN3" s="93"/>
      <c r="BO3" s="163"/>
      <c r="BQ3" s="415" t="s">
        <v>31</v>
      </c>
      <c r="BR3" s="107">
        <f t="shared" ref="BR3:BR10" si="1">X3</f>
        <v>0</v>
      </c>
      <c r="BS3" s="743">
        <f>SUM(BT3:BV3)</f>
        <v>0</v>
      </c>
      <c r="BT3" s="744">
        <f>CN13</f>
        <v>0</v>
      </c>
      <c r="BU3" s="744">
        <f>CQ13</f>
        <v>0</v>
      </c>
      <c r="BV3" s="745">
        <f>CT13</f>
        <v>0</v>
      </c>
      <c r="BW3" s="408"/>
      <c r="BX3" s="408"/>
      <c r="BY3" s="9"/>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f>CZ2-CZ1</f>
        <v>0</v>
      </c>
      <c r="DA3" s="51"/>
      <c r="DF3" s="51"/>
      <c r="DG3" s="51"/>
      <c r="DH3" s="162" t="s">
        <v>73</v>
      </c>
      <c r="DI3" s="51"/>
      <c r="DJ3" s="51" t="s">
        <v>76</v>
      </c>
      <c r="DK3" s="51"/>
      <c r="DL3" s="486" t="s">
        <v>156</v>
      </c>
      <c r="DM3" s="51">
        <v>0.02</v>
      </c>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0" t="s">
        <v>17</v>
      </c>
      <c r="EO3" s="51">
        <f t="shared" si="0"/>
        <v>0</v>
      </c>
      <c r="EP3" s="51"/>
      <c r="EQ3" s="51"/>
      <c r="ER3" s="51"/>
      <c r="ES3" s="50" t="s">
        <v>38</v>
      </c>
      <c r="ET3" s="51">
        <f>IF(G3="",1,0)</f>
        <v>1</v>
      </c>
      <c r="EU3" s="51"/>
      <c r="EV3" s="51"/>
      <c r="EW3" s="51"/>
      <c r="EX3" s="51"/>
      <c r="EY3" s="51"/>
      <c r="EZ3" s="51"/>
      <c r="FA3" s="51"/>
      <c r="FB3" s="51"/>
      <c r="FC3" s="51"/>
      <c r="FD3" s="51"/>
      <c r="FE3" s="51"/>
      <c r="FF3" s="51"/>
      <c r="FG3" s="51"/>
      <c r="FH3" s="51"/>
      <c r="FI3" s="51"/>
      <c r="FJ3" s="51"/>
      <c r="FK3" s="51"/>
      <c r="FL3" s="51"/>
      <c r="FM3" s="51"/>
      <c r="FN3" s="51"/>
      <c r="FO3" s="51"/>
      <c r="FP3" s="51"/>
    </row>
    <row r="4" spans="1:175" s="52" customFormat="1" ht="17.25" customHeight="1" thickBot="1">
      <c r="A4" s="51"/>
      <c r="B4" s="54"/>
      <c r="C4" s="58" t="s">
        <v>1</v>
      </c>
      <c r="D4" s="1716"/>
      <c r="E4" s="1716"/>
      <c r="F4" s="50" t="s">
        <v>163</v>
      </c>
      <c r="G4" s="927"/>
      <c r="H4" s="657"/>
      <c r="I4" s="1314"/>
      <c r="J4" s="1709" t="s">
        <v>394</v>
      </c>
      <c r="K4" s="1709"/>
      <c r="L4" s="1709"/>
      <c r="M4" s="1709"/>
      <c r="N4" s="1709"/>
      <c r="O4" s="1709"/>
      <c r="P4" s="1372"/>
      <c r="Q4" s="1372"/>
      <c r="R4" s="51"/>
      <c r="S4" s="95"/>
      <c r="T4" s="1098"/>
      <c r="U4" s="1098"/>
      <c r="V4" s="153"/>
      <c r="W4" s="154" t="s">
        <v>469</v>
      </c>
      <c r="X4" s="185" t="str">
        <f>IF(D3="Import",SUM(AR15:AR264),"")</f>
        <v/>
      </c>
      <c r="Y4" s="329"/>
      <c r="Z4" s="607" t="str">
        <f>IF(AA4=45,45,IF(AA4="40 HC","40H",IF(AA4=40,40,IF(AA4=20,20,IF(AA4="LCL","LCL","NA")))))</f>
        <v>NA</v>
      </c>
      <c r="AA4" s="1405" t="str">
        <f>IF(I10="YES","CON",IF(AA2="","",IF(D3="IMPORT",IF(AI7&gt;SUM(AH2:AH3),"LCL",""),"")))</f>
        <v/>
      </c>
      <c r="AB4" s="1386"/>
      <c r="AC4" s="1406">
        <f>IF(I10="YES","CON",IF(AA4="",0,1))</f>
        <v>0</v>
      </c>
      <c r="AD4" s="1406"/>
      <c r="AE4" s="1407">
        <f>IF(I10="YES","CON",IF(AA4="",0,IF(D3="IMPORT",IF(AI7&gt;SUM(AH2:AH3),AI7-SUM(AH2:AH3),0),0)))</f>
        <v>0</v>
      </c>
      <c r="AF4" s="1408">
        <f>IF(I12="YES",VLOOKUP(G12,Consol,8,0),IFERROR(VLOOKUP(AM4,frghtnew,AM$1,0),0))</f>
        <v>0</v>
      </c>
      <c r="AG4" s="99"/>
      <c r="AH4" s="1391">
        <f>IF(I10="YES","CON",IFERROR(AC4*AE4,0))</f>
        <v>0</v>
      </c>
      <c r="AI4" s="1392">
        <f>IF(I10="YES","CON",IFERROR(IF(AA4="LCL",AE4*AF4,AF4*AC4),0))</f>
        <v>0</v>
      </c>
      <c r="AJ4" s="706"/>
      <c r="AK4" s="706"/>
      <c r="AL4" s="706"/>
      <c r="AM4" s="1382" t="str">
        <f>CONCATENATE(G$10,Z4)</f>
        <v>NA</v>
      </c>
      <c r="AN4" s="1715"/>
      <c r="AO4" s="1404"/>
      <c r="AP4" s="1393"/>
      <c r="AQ4" s="1394">
        <f>IFERROR(IF(AO4="LCL",AP4,VLOOKUP(AO4,$AO$8:$AQ$13,3,FALSE)*AP4),0)</f>
        <v>0</v>
      </c>
      <c r="AR4" s="1395">
        <f>IFERROR(VLOOKUP(AU1,frghtnew,AM$1,0)*AP4,0)</f>
        <v>0</v>
      </c>
      <c r="AS4" s="184" t="str">
        <f>IF('Buyer''s Notes'!C4&lt;&gt;"","      Receiving Notes","")</f>
        <v/>
      </c>
      <c r="AT4" s="667" t="s">
        <v>5113</v>
      </c>
      <c r="AU4" s="668"/>
      <c r="AV4" s="669"/>
      <c r="AW4" s="454" t="s">
        <v>176</v>
      </c>
      <c r="AX4" s="1281" t="s">
        <v>178</v>
      </c>
      <c r="AY4" s="1284" t="s">
        <v>7931</v>
      </c>
      <c r="AZ4" s="1285" t="s">
        <v>8516</v>
      </c>
      <c r="BA4" s="1282" t="s">
        <v>183</v>
      </c>
      <c r="BB4" s="1283" t="s">
        <v>478</v>
      </c>
      <c r="BC4" s="456" t="s">
        <v>714</v>
      </c>
      <c r="BD4" s="1283" t="s">
        <v>717</v>
      </c>
      <c r="BE4" s="454" t="s">
        <v>101</v>
      </c>
      <c r="BF4" s="1282" t="s">
        <v>67</v>
      </c>
      <c r="BG4" s="469" t="s">
        <v>2323</v>
      </c>
      <c r="BH4" s="1396" t="s">
        <v>1470</v>
      </c>
      <c r="BI4" s="1397" t="s">
        <v>8734</v>
      </c>
      <c r="BJ4" s="481" t="s">
        <v>1377</v>
      </c>
      <c r="BK4" s="1398" t="s">
        <v>44</v>
      </c>
      <c r="BL4" s="1282" t="s">
        <v>88</v>
      </c>
      <c r="BM4" s="459" t="s">
        <v>482</v>
      </c>
      <c r="BN4" s="93"/>
      <c r="BO4" s="163"/>
      <c r="BQ4" s="416" t="s">
        <v>144</v>
      </c>
      <c r="BR4" s="185" t="str">
        <f t="shared" si="1"/>
        <v/>
      </c>
      <c r="BS4" s="746">
        <f>SUM(BT4:BV4)</f>
        <v>0</v>
      </c>
      <c r="BT4" s="732">
        <f>CO13</f>
        <v>0</v>
      </c>
      <c r="BU4" s="732">
        <f>CR13</f>
        <v>0</v>
      </c>
      <c r="BV4" s="747">
        <f>CU13</f>
        <v>0</v>
      </c>
      <c r="BW4" s="408"/>
      <c r="BX4" s="408"/>
      <c r="BY4" s="163"/>
      <c r="BZ4" s="758"/>
      <c r="CA4" s="162"/>
      <c r="CB4" s="162"/>
      <c r="CC4" s="162"/>
      <c r="CD4" s="162"/>
      <c r="CE4" s="162"/>
      <c r="CF4" s="162"/>
      <c r="CG4" s="162"/>
      <c r="CH4" s="162"/>
      <c r="CI4" s="162"/>
      <c r="CJ4" s="162"/>
      <c r="CK4" s="162"/>
      <c r="CL4" s="162"/>
      <c r="CM4" s="162"/>
      <c r="CN4" s="162"/>
      <c r="CO4" s="162"/>
      <c r="CP4" s="162"/>
      <c r="CQ4" s="162"/>
      <c r="CR4" s="162"/>
      <c r="CS4" s="162"/>
      <c r="CT4" s="162"/>
      <c r="CU4" s="162"/>
      <c r="CV4" s="162"/>
      <c r="CW4" s="51"/>
      <c r="CX4" s="51"/>
      <c r="CY4" s="51"/>
      <c r="CZ4" s="51"/>
      <c r="DA4" s="51"/>
      <c r="DF4" s="51"/>
      <c r="DG4" s="51"/>
      <c r="DH4" s="51" t="s">
        <v>74</v>
      </c>
      <c r="DI4" s="51"/>
      <c r="DJ4" s="51" t="s">
        <v>77</v>
      </c>
      <c r="DK4" s="51"/>
      <c r="DL4" s="486" t="s">
        <v>157</v>
      </c>
      <c r="DM4" s="51">
        <v>0.03</v>
      </c>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8" t="s">
        <v>1</v>
      </c>
      <c r="EO4" s="51">
        <f t="shared" si="0"/>
        <v>1</v>
      </c>
      <c r="EP4" s="51"/>
      <c r="EQ4" s="51"/>
      <c r="ER4" s="51"/>
      <c r="ES4" s="50" t="s">
        <v>163</v>
      </c>
      <c r="ET4" s="51">
        <f>IF(G4="",1,0)</f>
        <v>1</v>
      </c>
      <c r="EU4" s="51"/>
      <c r="EV4" s="51"/>
      <c r="EW4" s="51"/>
      <c r="EX4" s="51"/>
      <c r="EY4" s="51"/>
      <c r="EZ4" s="51"/>
      <c r="FA4" s="51"/>
      <c r="FB4" s="51"/>
      <c r="FC4" s="51"/>
      <c r="FD4" s="51"/>
      <c r="FE4" s="51"/>
      <c r="FF4" s="162" t="s">
        <v>751</v>
      </c>
      <c r="FG4" s="162" t="s">
        <v>777</v>
      </c>
      <c r="FH4" s="162" t="s">
        <v>786</v>
      </c>
      <c r="FI4" s="162" t="s">
        <v>138</v>
      </c>
      <c r="FJ4" s="162" t="s">
        <v>772</v>
      </c>
      <c r="FK4" s="162" t="s">
        <v>763</v>
      </c>
      <c r="FL4" s="162" t="s">
        <v>781</v>
      </c>
      <c r="FM4" s="162" t="s">
        <v>771</v>
      </c>
      <c r="FN4" s="162" t="s">
        <v>165</v>
      </c>
      <c r="FO4" s="162" t="s">
        <v>765</v>
      </c>
      <c r="FP4" s="162" t="s">
        <v>1061</v>
      </c>
    </row>
    <row r="5" spans="1:175" s="52" customFormat="1" ht="17.25" customHeight="1" thickBot="1">
      <c r="A5" s="168"/>
      <c r="B5" s="598" t="str">
        <f>IFERROR(VLOOKUP(D5,VG,2,0),"3")</f>
        <v>3</v>
      </c>
      <c r="C5" s="169" t="s">
        <v>26</v>
      </c>
      <c r="D5" s="1716"/>
      <c r="E5" s="1716"/>
      <c r="F5" s="58" t="s">
        <v>82</v>
      </c>
      <c r="G5" s="927"/>
      <c r="H5" s="173" t="s">
        <v>59</v>
      </c>
      <c r="I5" s="1315"/>
      <c r="J5" s="168"/>
      <c r="L5" s="1743" t="s">
        <v>8078</v>
      </c>
      <c r="M5" s="1744"/>
      <c r="N5" s="1744"/>
      <c r="O5" s="1744"/>
      <c r="P5" s="1744"/>
      <c r="Q5" s="1744"/>
      <c r="R5" s="1745"/>
      <c r="S5" s="96"/>
      <c r="T5" s="1099"/>
      <c r="U5" s="1099"/>
      <c r="V5" s="152"/>
      <c r="W5" s="57" t="s">
        <v>32</v>
      </c>
      <c r="X5" s="107">
        <f>SUM($AS$15:AS264)</f>
        <v>0</v>
      </c>
      <c r="Y5" s="329"/>
      <c r="Z5" s="114"/>
      <c r="AA5" s="230" t="s">
        <v>859</v>
      </c>
      <c r="AB5" s="49"/>
      <c r="AC5" s="118"/>
      <c r="AD5" s="203"/>
      <c r="AE5" s="204"/>
      <c r="AF5" s="205"/>
      <c r="AG5" s="99"/>
      <c r="AH5" s="206"/>
      <c r="AI5" s="207"/>
      <c r="AJ5" s="706"/>
      <c r="AK5" s="706"/>
      <c r="AL5" s="706"/>
      <c r="AM5" s="118"/>
      <c r="AN5" s="1715"/>
      <c r="AO5" s="1404"/>
      <c r="AP5" s="1393"/>
      <c r="AQ5" s="1394">
        <f>IFERROR(IF(AO5="LCL",AP5,VLOOKUP(AO5,$AO$8:$AQ$13,3,FALSE)*AP5),0)</f>
        <v>0</v>
      </c>
      <c r="AR5" s="1395">
        <f>IFERROR(VLOOKUP(AV1,frghtnew,AM$1,0)*AP5,0)</f>
        <v>0</v>
      </c>
      <c r="AS5" s="184" t="str">
        <f>IF('Buyer''s Notes'!C5&lt;&gt;"","         Traffic Notes","")</f>
        <v/>
      </c>
      <c r="AT5" s="670" t="s">
        <v>5114</v>
      </c>
      <c r="AU5" s="671"/>
      <c r="AV5" s="672"/>
      <c r="AW5" s="454" t="s">
        <v>177</v>
      </c>
      <c r="AX5" s="1281" t="s">
        <v>179</v>
      </c>
      <c r="AY5" s="1282" t="s">
        <v>181</v>
      </c>
      <c r="AZ5" s="1285" t="s">
        <v>182</v>
      </c>
      <c r="BA5" s="1282" t="s">
        <v>65</v>
      </c>
      <c r="BB5" s="1285" t="s">
        <v>2237</v>
      </c>
      <c r="BC5" s="1699" t="s">
        <v>381</v>
      </c>
      <c r="BD5" s="1700"/>
      <c r="BE5" s="454" t="s">
        <v>104</v>
      </c>
      <c r="BF5" s="1282" t="s">
        <v>105</v>
      </c>
      <c r="BG5" s="469" t="s">
        <v>106</v>
      </c>
      <c r="BH5" s="1396" t="s">
        <v>107</v>
      </c>
      <c r="BI5" s="163" t="s">
        <v>9190</v>
      </c>
      <c r="BJ5" s="481" t="s">
        <v>1418</v>
      </c>
      <c r="BK5" s="1398" t="s">
        <v>2324</v>
      </c>
      <c r="BL5" s="1282" t="s">
        <v>782</v>
      </c>
      <c r="BM5" s="476" t="s">
        <v>2325</v>
      </c>
      <c r="BN5" s="93"/>
      <c r="BQ5" s="415" t="s">
        <v>32</v>
      </c>
      <c r="BR5" s="164">
        <f t="shared" si="1"/>
        <v>0</v>
      </c>
      <c r="BS5" s="746">
        <f>SUM(BT5:BV5)</f>
        <v>0</v>
      </c>
      <c r="BT5" s="733">
        <f>CP13</f>
        <v>0</v>
      </c>
      <c r="BU5" s="734">
        <f>CS13</f>
        <v>0</v>
      </c>
      <c r="BV5" s="748">
        <f>CV13</f>
        <v>0</v>
      </c>
      <c r="BW5" s="409"/>
      <c r="BX5" s="409"/>
      <c r="BY5" s="551"/>
      <c r="BZ5" s="758"/>
      <c r="CA5" s="551"/>
      <c r="CB5" s="162"/>
      <c r="CC5" s="162"/>
      <c r="CD5" s="162"/>
      <c r="CE5" s="162"/>
      <c r="CF5" s="162"/>
      <c r="CG5" s="162"/>
      <c r="CH5" s="162"/>
      <c r="CI5" s="162"/>
      <c r="CJ5" s="162"/>
      <c r="CK5" s="162"/>
      <c r="CL5" s="162"/>
      <c r="CM5" s="162"/>
      <c r="CN5" s="162"/>
      <c r="CO5" s="162"/>
      <c r="CP5" s="162"/>
      <c r="CQ5" s="162"/>
      <c r="CR5" s="162"/>
      <c r="CS5" s="162"/>
      <c r="CT5" s="162"/>
      <c r="CU5" s="162"/>
      <c r="CV5" s="162"/>
      <c r="CW5" s="1272" t="s">
        <v>8203</v>
      </c>
      <c r="CX5" s="51"/>
      <c r="CY5" s="51"/>
      <c r="CZ5" s="51"/>
      <c r="DA5" s="51"/>
      <c r="DF5" s="53"/>
      <c r="DG5" s="53"/>
      <c r="DH5" s="51"/>
      <c r="DI5" s="51"/>
      <c r="DJ5" s="51" t="s">
        <v>46</v>
      </c>
      <c r="DK5" s="51"/>
      <c r="DL5" s="486" t="s">
        <v>158</v>
      </c>
      <c r="DM5" s="162">
        <v>0.04</v>
      </c>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66" t="s">
        <v>26</v>
      </c>
      <c r="EO5" s="51">
        <f t="shared" si="0"/>
        <v>1</v>
      </c>
      <c r="EP5" s="51"/>
      <c r="EQ5" s="51"/>
      <c r="ER5" s="51"/>
      <c r="ES5" s="58" t="s">
        <v>82</v>
      </c>
      <c r="ET5" s="51"/>
      <c r="EU5" s="51"/>
      <c r="EV5" s="51"/>
      <c r="EW5" s="51"/>
      <c r="EX5" s="51"/>
      <c r="EY5" s="51"/>
      <c r="EZ5" s="51"/>
      <c r="FA5" s="51"/>
      <c r="FB5" s="51"/>
      <c r="FC5" s="51"/>
      <c r="FD5" s="51"/>
      <c r="FE5" s="51"/>
      <c r="FF5" s="51"/>
      <c r="FG5" s="51"/>
      <c r="FH5" s="51"/>
      <c r="FI5" s="51"/>
      <c r="FJ5" s="51"/>
      <c r="FK5" s="51"/>
      <c r="FL5" s="51"/>
      <c r="FM5" s="51"/>
      <c r="FN5" s="51"/>
      <c r="FO5" s="51"/>
      <c r="FP5" s="51"/>
    </row>
    <row r="6" spans="1:175" s="52" customFormat="1" ht="17.25" customHeight="1" thickBot="1">
      <c r="A6" s="168"/>
      <c r="B6" s="522"/>
      <c r="C6" s="523" t="s">
        <v>25</v>
      </c>
      <c r="D6" s="1716"/>
      <c r="E6" s="1716"/>
      <c r="F6" s="58" t="s">
        <v>710</v>
      </c>
      <c r="G6" s="927"/>
      <c r="H6" s="175" t="s">
        <v>466</v>
      </c>
      <c r="I6" s="1328" t="s">
        <v>9</v>
      </c>
      <c r="J6" s="176">
        <f>IF(I6="domestic",8,IF(I6="asia",38,IF(I6="europe",23,IF(I6="middle east",68,IF(I6="india",53,IF(I6="china",83,IF(I6="s.vietnam",98,"")))))))</f>
        <v>8</v>
      </c>
      <c r="L6" s="1746"/>
      <c r="M6" s="1747"/>
      <c r="N6" s="1747"/>
      <c r="O6" s="1747"/>
      <c r="P6" s="1747"/>
      <c r="Q6" s="1747"/>
      <c r="R6" s="1748"/>
      <c r="S6" s="94"/>
      <c r="T6" s="1097"/>
      <c r="U6" s="1097"/>
      <c r="V6" s="152"/>
      <c r="W6" s="57" t="s">
        <v>29</v>
      </c>
      <c r="X6" s="107">
        <f>X5-X3</f>
        <v>0</v>
      </c>
      <c r="Y6" s="329"/>
      <c r="Z6" s="114"/>
      <c r="AA6" s="61" t="str">
        <f>D3 &amp; " Cost Factors"</f>
        <v>Domestic Cost Factors</v>
      </c>
      <c r="AB6" s="62"/>
      <c r="AC6" s="62"/>
      <c r="AD6" s="148"/>
      <c r="AE6" s="114"/>
      <c r="AF6" s="63" t="s">
        <v>137</v>
      </c>
      <c r="AG6" s="99"/>
      <c r="AH6" s="158">
        <f>IF(D3="POE",AI7,SUM(AH2:AH4))</f>
        <v>0</v>
      </c>
      <c r="AI6" s="159">
        <f>IF(D3="POE",IF(G10="TX",(ROUNDUP(AI7/AQ11,0)*VLOOKUP(G10,'Inbound Freight'!S:Y,6,FALSE)),(ROUNDUP(AI7/AQ11,0)*VLOOKUP(G10,'Inbound Freight'!S:Y,6,FALSE))+(AI7*VLOOKUP(G10,'Inbound Freight'!S:Y,7,FALSE))),IF(AR6=0,SUM(AI2:AI4),AR6))</f>
        <v>0</v>
      </c>
      <c r="AJ6" s="707"/>
      <c r="AK6" s="707"/>
      <c r="AL6" s="707"/>
      <c r="AM6" s="118"/>
      <c r="AN6" s="1715"/>
      <c r="AO6" s="1409" t="s">
        <v>137</v>
      </c>
      <c r="AP6" s="1409">
        <f>SUM(AP2:AP5)</f>
        <v>0</v>
      </c>
      <c r="AQ6" s="1410">
        <f>SUM(AQ2:AQ5)</f>
        <v>0</v>
      </c>
      <c r="AR6" s="1411">
        <f>SUM(AR2:AR5)</f>
        <v>0</v>
      </c>
      <c r="AS6" s="184" t="str">
        <f>IF('Buyer''s Notes'!C6&lt;&gt;"","      Allocation Notes","")</f>
        <v/>
      </c>
      <c r="AT6" s="670" t="s">
        <v>5115</v>
      </c>
      <c r="AU6" s="671"/>
      <c r="AV6" s="672"/>
      <c r="AW6" s="454" t="s">
        <v>4039</v>
      </c>
      <c r="AX6" s="1281" t="s">
        <v>8729</v>
      </c>
      <c r="AY6" s="1284" t="s">
        <v>64</v>
      </c>
      <c r="AZ6" s="1286" t="s">
        <v>56</v>
      </c>
      <c r="BA6" s="1284" t="s">
        <v>88</v>
      </c>
      <c r="BB6" s="1281" t="s">
        <v>89</v>
      </c>
      <c r="BC6" s="456" t="s">
        <v>486</v>
      </c>
      <c r="BD6" s="1283" t="s">
        <v>488</v>
      </c>
      <c r="BE6" s="454" t="s">
        <v>102</v>
      </c>
      <c r="BF6" s="1282" t="s">
        <v>62</v>
      </c>
      <c r="BG6" s="469" t="s">
        <v>2225</v>
      </c>
      <c r="BH6" s="1699" t="s">
        <v>483</v>
      </c>
      <c r="BI6" s="1700"/>
      <c r="BJ6" s="481" t="s">
        <v>720</v>
      </c>
      <c r="BK6" s="1398" t="s">
        <v>53</v>
      </c>
      <c r="BL6" s="1282" t="s">
        <v>4042</v>
      </c>
      <c r="BM6" s="459" t="s">
        <v>4043</v>
      </c>
      <c r="BN6" s="93"/>
      <c r="BQ6" s="415" t="s">
        <v>29</v>
      </c>
      <c r="BR6" s="164">
        <f t="shared" si="1"/>
        <v>0</v>
      </c>
      <c r="BS6" s="746">
        <f>SUM(BT6:BV6)</f>
        <v>0</v>
      </c>
      <c r="BT6" s="732">
        <f>BT5-BT3</f>
        <v>0</v>
      </c>
      <c r="BU6" s="732">
        <f>BU5-BU3</f>
        <v>0</v>
      </c>
      <c r="BV6" s="747">
        <f>BV5-BV3</f>
        <v>0</v>
      </c>
      <c r="BW6" s="409"/>
      <c r="BX6" s="794"/>
      <c r="BY6" s="550"/>
      <c r="BZ6" s="551"/>
      <c r="CA6" s="162"/>
      <c r="CB6" s="162"/>
      <c r="CC6" s="162"/>
      <c r="CD6" s="162"/>
      <c r="CE6" s="162"/>
      <c r="CF6" s="162"/>
      <c r="CG6" s="162"/>
      <c r="CH6" s="162"/>
      <c r="CI6" s="162"/>
      <c r="CJ6" s="162"/>
      <c r="CK6" s="162"/>
      <c r="CL6" s="162"/>
      <c r="CM6" s="162"/>
      <c r="CN6" s="162"/>
      <c r="CO6" s="162"/>
      <c r="CP6" s="162"/>
      <c r="CQ6" s="162"/>
      <c r="CR6" s="162"/>
      <c r="CS6" s="162"/>
      <c r="CT6" s="162"/>
      <c r="CU6" s="162"/>
      <c r="CV6" s="162"/>
      <c r="CW6" s="51" t="s">
        <v>8205</v>
      </c>
      <c r="CX6" s="51"/>
      <c r="CY6" s="51"/>
      <c r="CZ6" s="51"/>
      <c r="DA6" s="51"/>
      <c r="DF6" s="53"/>
      <c r="DG6" s="53"/>
      <c r="DH6" s="51"/>
      <c r="DI6" s="51"/>
      <c r="DJ6" s="51" t="s">
        <v>78</v>
      </c>
      <c r="DK6" s="51"/>
      <c r="DL6" s="51"/>
      <c r="DM6" s="162">
        <v>0.05</v>
      </c>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66" t="s">
        <v>25</v>
      </c>
      <c r="EO6" s="51">
        <f t="shared" si="0"/>
        <v>1</v>
      </c>
      <c r="EP6" s="51"/>
      <c r="EQ6" s="51"/>
      <c r="ER6" s="51"/>
      <c r="ES6" s="58" t="s">
        <v>166</v>
      </c>
      <c r="ET6" s="51">
        <f>IF(G6="",1,0)</f>
        <v>1</v>
      </c>
      <c r="EU6" s="51"/>
      <c r="EV6" s="51"/>
      <c r="EW6" s="406" t="s">
        <v>1696</v>
      </c>
      <c r="EX6" s="51">
        <f>IF(L5="DOMESTIC WORKSHEET!!!!",0,IF(L6="",1,0))</f>
        <v>0</v>
      </c>
      <c r="EY6" s="51"/>
      <c r="EZ6" s="51"/>
      <c r="FA6" s="51"/>
      <c r="FB6" s="51"/>
      <c r="FC6" s="51"/>
      <c r="FD6" s="51"/>
      <c r="FE6" s="51"/>
      <c r="FF6" s="51"/>
      <c r="FG6" s="51"/>
      <c r="FH6" s="51"/>
      <c r="FI6" s="51"/>
      <c r="FJ6" s="51"/>
      <c r="FK6" s="51"/>
      <c r="FL6" s="51"/>
      <c r="FM6" s="51"/>
      <c r="FN6" s="51"/>
      <c r="FO6" s="51"/>
      <c r="FP6" s="51"/>
    </row>
    <row r="7" spans="1:175" s="52" customFormat="1" ht="17.25" customHeight="1" thickBot="1">
      <c r="A7" s="168"/>
      <c r="B7" s="524"/>
      <c r="C7" s="525" t="s">
        <v>39</v>
      </c>
      <c r="D7" s="1716"/>
      <c r="E7" s="1716"/>
      <c r="F7" s="58" t="s">
        <v>21</v>
      </c>
      <c r="G7" s="1413"/>
      <c r="H7" s="171"/>
      <c r="I7" s="1316" t="s">
        <v>1080</v>
      </c>
      <c r="J7" s="177">
        <f>J6+1</f>
        <v>9</v>
      </c>
      <c r="L7" s="1746"/>
      <c r="M7" s="1747"/>
      <c r="N7" s="1747"/>
      <c r="O7" s="1747"/>
      <c r="P7" s="1747"/>
      <c r="Q7" s="1747"/>
      <c r="R7" s="1748"/>
      <c r="S7" s="94"/>
      <c r="T7" s="1097"/>
      <c r="U7" s="1097"/>
      <c r="V7" s="152"/>
      <c r="W7" s="57" t="s">
        <v>28</v>
      </c>
      <c r="X7" s="222">
        <f>IFERROR((X5-X3)/X5,0)</f>
        <v>0</v>
      </c>
      <c r="Y7" s="329"/>
      <c r="Z7" s="114"/>
      <c r="AA7" s="248"/>
      <c r="AB7" s="249" t="s">
        <v>145</v>
      </c>
      <c r="AC7" s="1414">
        <v>0</v>
      </c>
      <c r="AD7" s="149"/>
      <c r="AE7" s="121" t="s">
        <v>147</v>
      </c>
      <c r="AF7" s="64"/>
      <c r="AG7" s="99"/>
      <c r="AH7" s="122"/>
      <c r="AI7" s="297">
        <f>SUM(Z15:Z228)</f>
        <v>0</v>
      </c>
      <c r="AJ7" s="114"/>
      <c r="AK7" s="114"/>
      <c r="AL7" s="114"/>
      <c r="AM7" s="118"/>
      <c r="AN7" s="1415"/>
      <c r="AO7" s="1415"/>
      <c r="AP7" s="1415"/>
      <c r="AQ7" s="1415"/>
      <c r="AR7" s="1416"/>
      <c r="AS7" s="184" t="str">
        <f>IF('Buyer''s Notes'!C7&lt;&gt;"","      Processing Notes","")</f>
        <v/>
      </c>
      <c r="AT7" s="673" t="s">
        <v>5116</v>
      </c>
      <c r="AU7" s="674"/>
      <c r="AV7" s="675"/>
      <c r="AW7" s="454" t="s">
        <v>474</v>
      </c>
      <c r="AX7" s="1281" t="s">
        <v>475</v>
      </c>
      <c r="AY7" s="1284"/>
      <c r="AZ7" s="1281"/>
      <c r="BA7" s="1282"/>
      <c r="BB7" s="1283"/>
      <c r="BC7" s="456" t="s">
        <v>104</v>
      </c>
      <c r="BD7" s="1283" t="s">
        <v>489</v>
      </c>
      <c r="BE7" s="454" t="s">
        <v>103</v>
      </c>
      <c r="BF7" s="1282" t="s">
        <v>68</v>
      </c>
      <c r="BG7" s="470" t="s">
        <v>55</v>
      </c>
      <c r="BH7" s="1412" t="s">
        <v>476</v>
      </c>
      <c r="BI7" s="1340" t="s">
        <v>484</v>
      </c>
      <c r="BJ7" s="481" t="s">
        <v>1058</v>
      </c>
      <c r="BK7" s="1398" t="s">
        <v>790</v>
      </c>
      <c r="BL7" s="1282" t="s">
        <v>155</v>
      </c>
      <c r="BM7" s="459" t="s">
        <v>4044</v>
      </c>
      <c r="BN7" s="93"/>
      <c r="BQ7" s="415" t="s">
        <v>28</v>
      </c>
      <c r="BR7" s="208">
        <f t="shared" si="1"/>
        <v>0</v>
      </c>
      <c r="BS7" s="749">
        <f>IFERROR((BS5-BS3)/BS5,0)</f>
        <v>0</v>
      </c>
      <c r="BT7" s="736">
        <f>IFERROR((BT5-BT3)/BT5,0)</f>
        <v>0</v>
      </c>
      <c r="BU7" s="737">
        <f>IFERROR((BU5-BU3)/BU5,0)</f>
        <v>0</v>
      </c>
      <c r="BV7" s="750">
        <f>IFERROR((BV5-BV3)/BV5,0)</f>
        <v>0</v>
      </c>
      <c r="BW7" s="410"/>
      <c r="BX7" s="410"/>
      <c r="BY7" s="550"/>
      <c r="BZ7" s="551"/>
      <c r="CA7" s="162"/>
      <c r="CB7" s="162"/>
      <c r="CC7" s="162"/>
      <c r="CD7" s="162"/>
      <c r="CE7" s="162"/>
      <c r="CF7" s="162"/>
      <c r="CG7" s="162"/>
      <c r="CH7" s="162"/>
      <c r="CI7" s="162"/>
      <c r="CJ7" s="162"/>
      <c r="CK7" s="162"/>
      <c r="CL7" s="162"/>
      <c r="CM7" s="162"/>
      <c r="CN7" s="162"/>
      <c r="CO7" s="162"/>
      <c r="CP7" s="162"/>
      <c r="CQ7" s="162"/>
      <c r="CR7" s="162"/>
      <c r="CS7" s="162"/>
      <c r="CT7" s="162"/>
      <c r="CU7" s="162"/>
      <c r="CV7" s="162"/>
      <c r="CW7" s="51" t="s">
        <v>8206</v>
      </c>
      <c r="CX7" s="51"/>
      <c r="CY7" s="51"/>
      <c r="CZ7" s="51"/>
      <c r="DA7" s="51"/>
      <c r="DF7" s="53"/>
      <c r="DG7" s="53"/>
      <c r="DH7" s="51"/>
      <c r="DI7" s="51"/>
      <c r="DJ7" s="51" t="s">
        <v>79</v>
      </c>
      <c r="DK7" s="51"/>
      <c r="DL7" s="51"/>
      <c r="DM7" s="162">
        <v>0.06</v>
      </c>
      <c r="DN7" s="51"/>
      <c r="DO7" s="51"/>
      <c r="DP7" s="51"/>
      <c r="DQ7" s="51"/>
      <c r="DR7" s="51"/>
      <c r="DS7" s="51"/>
      <c r="DT7" s="51"/>
      <c r="DU7" s="51"/>
      <c r="DV7" s="51"/>
      <c r="DW7" s="51"/>
      <c r="DX7" s="51"/>
      <c r="DY7" s="51"/>
      <c r="DZ7" s="51"/>
      <c r="EA7" s="51"/>
      <c r="EB7" s="51"/>
      <c r="EC7" s="51"/>
      <c r="ED7" s="51"/>
      <c r="EE7" s="51"/>
      <c r="EF7" s="51"/>
      <c r="EG7" s="51"/>
      <c r="EH7" s="51"/>
      <c r="EI7" s="51"/>
      <c r="EJ7" s="51"/>
      <c r="EK7" s="162" t="s">
        <v>6246</v>
      </c>
      <c r="EL7" s="51"/>
      <c r="EM7" s="51"/>
      <c r="EN7" s="66" t="s">
        <v>39</v>
      </c>
      <c r="EO7" s="51">
        <f t="shared" si="0"/>
        <v>1</v>
      </c>
      <c r="EP7" s="51"/>
      <c r="EQ7" s="51"/>
      <c r="ER7" s="51"/>
      <c r="ES7" s="58" t="s">
        <v>21</v>
      </c>
      <c r="ET7" s="51"/>
      <c r="EU7" s="51"/>
      <c r="EV7" s="51"/>
      <c r="EW7" s="406" t="s">
        <v>1697</v>
      </c>
      <c r="EX7" s="51">
        <f>IF(L5="DOMESTIC WORKSHEET!!!!",0,IF(L7="",1,0))</f>
        <v>0</v>
      </c>
      <c r="EY7" s="51"/>
      <c r="EZ7" s="51"/>
      <c r="FA7" s="51"/>
      <c r="FB7" s="51"/>
      <c r="FC7" s="51"/>
      <c r="FD7" s="51"/>
      <c r="FE7" s="51"/>
      <c r="FF7" s="51"/>
      <c r="FG7" s="51"/>
      <c r="FH7" s="51"/>
      <c r="FI7" s="51"/>
      <c r="FJ7" s="51"/>
      <c r="FK7" s="51"/>
      <c r="FL7" s="51"/>
      <c r="FM7" s="51"/>
      <c r="FN7" s="51"/>
      <c r="FO7" s="51"/>
      <c r="FP7" s="51"/>
    </row>
    <row r="8" spans="1:175" s="52" customFormat="1" ht="17.25" customHeight="1" thickBot="1">
      <c r="A8" s="168"/>
      <c r="B8" s="524"/>
      <c r="C8" s="523" t="s">
        <v>40</v>
      </c>
      <c r="D8" s="1752"/>
      <c r="E8" s="1737"/>
      <c r="F8" s="58" t="s">
        <v>18</v>
      </c>
      <c r="G8" s="927"/>
      <c r="H8" s="317" t="s">
        <v>1078</v>
      </c>
      <c r="I8" s="1317"/>
      <c r="J8" s="318" t="s">
        <v>1080</v>
      </c>
      <c r="L8" s="1746"/>
      <c r="M8" s="1747"/>
      <c r="N8" s="1747"/>
      <c r="O8" s="1747"/>
      <c r="P8" s="1747"/>
      <c r="Q8" s="1747"/>
      <c r="R8" s="1748"/>
      <c r="S8" s="95"/>
      <c r="T8" s="1098"/>
      <c r="U8" s="1098"/>
      <c r="V8" s="152"/>
      <c r="W8" s="57" t="s">
        <v>393</v>
      </c>
      <c r="X8" s="312" t="str">
        <f>IF(D3="import",IFERROR((X5-X4)/X5,0),"")</f>
        <v/>
      </c>
      <c r="Y8" s="329"/>
      <c r="Z8" s="114"/>
      <c r="AA8" s="153"/>
      <c r="AB8" s="250" t="s">
        <v>148</v>
      </c>
      <c r="AC8" s="1417">
        <v>0</v>
      </c>
      <c r="AD8" s="149"/>
      <c r="AE8" s="114"/>
      <c r="AF8" s="60"/>
      <c r="AG8" s="99"/>
      <c r="AH8" s="327"/>
      <c r="AI8" s="328"/>
      <c r="AJ8" s="114"/>
      <c r="AK8" s="114"/>
      <c r="AL8" s="114"/>
      <c r="AM8" s="197"/>
      <c r="AN8" s="1415"/>
      <c r="AO8" s="1418" t="s">
        <v>1516</v>
      </c>
      <c r="AP8" s="1419" t="s">
        <v>1517</v>
      </c>
      <c r="AQ8" s="1420" t="s">
        <v>1034</v>
      </c>
      <c r="AR8" s="1420" t="s">
        <v>1035</v>
      </c>
      <c r="AS8" s="184" t="str">
        <f>IF('Buyer''s Notes'!C8&lt;&gt;""," Accnts Payable Notes","")</f>
        <v/>
      </c>
      <c r="AT8" s="676" t="s">
        <v>137</v>
      </c>
      <c r="AU8" s="677"/>
      <c r="AV8" s="678">
        <f>SUM(AV4:AV7)</f>
        <v>0</v>
      </c>
      <c r="AW8" s="1701" t="s">
        <v>8529</v>
      </c>
      <c r="AX8" s="1754"/>
      <c r="AY8" s="1290" t="s">
        <v>8658</v>
      </c>
      <c r="AZ8" s="1291" t="s">
        <v>8659</v>
      </c>
      <c r="BA8" s="1292" t="s">
        <v>1381</v>
      </c>
      <c r="BB8" s="1293" t="s">
        <v>8530</v>
      </c>
      <c r="BC8" s="456" t="s">
        <v>487</v>
      </c>
      <c r="BD8" s="1283" t="s">
        <v>490</v>
      </c>
      <c r="BE8" s="454" t="s">
        <v>107</v>
      </c>
      <c r="BF8" s="1282" t="s">
        <v>96</v>
      </c>
      <c r="BG8" s="469" t="s">
        <v>2326</v>
      </c>
      <c r="BH8" s="1412" t="s">
        <v>477</v>
      </c>
      <c r="BI8" s="1340" t="s">
        <v>485</v>
      </c>
      <c r="BJ8" s="481" t="s">
        <v>2328</v>
      </c>
      <c r="BK8" s="1398" t="s">
        <v>2329</v>
      </c>
      <c r="BL8" s="1421" t="s">
        <v>1354</v>
      </c>
      <c r="BM8" s="459" t="s">
        <v>4045</v>
      </c>
      <c r="BN8" s="93"/>
      <c r="BQ8" s="415" t="s">
        <v>393</v>
      </c>
      <c r="BR8" s="312" t="str">
        <f t="shared" si="1"/>
        <v/>
      </c>
      <c r="BS8" s="749">
        <f>IFERROR((BS5-BS4)/BS5,0)</f>
        <v>0</v>
      </c>
      <c r="BT8" s="735">
        <f>IFERROR((BT5-BT4)/BT5,0)</f>
        <v>0</v>
      </c>
      <c r="BU8" s="735">
        <f>IFERROR((BU5-BU4)/BU5,0)</f>
        <v>0</v>
      </c>
      <c r="BV8" s="751">
        <f>IFERROR((BV5-BV4)/BV5,0)</f>
        <v>0</v>
      </c>
      <c r="BW8" s="408"/>
      <c r="BX8" s="794"/>
      <c r="BY8" s="550"/>
      <c r="BZ8" s="551"/>
      <c r="CA8" s="162"/>
      <c r="CB8" s="162"/>
      <c r="CC8" s="162"/>
      <c r="CD8" s="162"/>
      <c r="CE8" s="162"/>
      <c r="CF8" s="162"/>
      <c r="CG8" s="162"/>
      <c r="CH8" s="162"/>
      <c r="CI8" s="162"/>
      <c r="CJ8" s="162"/>
      <c r="CK8" s="162"/>
      <c r="CL8" s="162"/>
      <c r="CM8" s="162"/>
      <c r="CN8" s="162"/>
      <c r="CO8" s="162"/>
      <c r="CP8" s="162"/>
      <c r="CQ8" s="162"/>
      <c r="CR8" s="162"/>
      <c r="CS8" s="162"/>
      <c r="CT8" s="162"/>
      <c r="CU8" s="162"/>
      <c r="CV8" s="162"/>
      <c r="CW8" s="51" t="s">
        <v>8207</v>
      </c>
      <c r="CX8" s="51"/>
      <c r="CY8" s="51"/>
      <c r="CZ8" s="51"/>
      <c r="DA8" s="51"/>
      <c r="DF8" s="53"/>
      <c r="DG8" s="53"/>
      <c r="DH8" s="51" t="s">
        <v>75</v>
      </c>
      <c r="DI8" s="51"/>
      <c r="DJ8" s="51" t="s">
        <v>80</v>
      </c>
      <c r="DK8" s="51"/>
      <c r="DL8" s="51"/>
      <c r="DM8" s="162">
        <v>7.0000000000000007E-2</v>
      </c>
      <c r="DN8" s="51"/>
      <c r="DO8" s="51"/>
      <c r="DP8" s="51"/>
      <c r="DQ8" s="51"/>
      <c r="DR8" s="51"/>
      <c r="DS8" s="51"/>
      <c r="DT8" s="51"/>
      <c r="DU8" s="51"/>
      <c r="DV8" s="51"/>
      <c r="DW8" s="51"/>
      <c r="DX8" s="51"/>
      <c r="DY8" s="51"/>
      <c r="DZ8" s="51"/>
      <c r="EA8" s="51"/>
      <c r="EB8" s="51"/>
      <c r="EC8" s="51"/>
      <c r="ED8" s="51"/>
      <c r="EE8" s="51"/>
      <c r="EF8" s="51"/>
      <c r="EG8" s="51"/>
      <c r="EH8" s="51"/>
      <c r="EI8" s="51"/>
      <c r="EJ8" s="51"/>
      <c r="EK8" s="825">
        <f>IFERROR(VLOOKUP(B8,'SUBCATS INTERNAL USE'!G:I,3,0), 10000)</f>
        <v>10000</v>
      </c>
      <c r="EL8" s="51"/>
      <c r="EM8" s="51"/>
      <c r="EN8" s="66" t="s">
        <v>40</v>
      </c>
      <c r="EO8" s="51">
        <f t="shared" si="0"/>
        <v>1</v>
      </c>
      <c r="EP8" s="51"/>
      <c r="EQ8" s="51"/>
      <c r="ER8" s="51"/>
      <c r="ES8" s="58" t="s">
        <v>18</v>
      </c>
      <c r="ET8" s="51">
        <f>IF(G8="",1,0)</f>
        <v>1</v>
      </c>
      <c r="EU8" s="51"/>
      <c r="EV8" s="51"/>
      <c r="EW8" s="51"/>
      <c r="EX8" s="51"/>
      <c r="EY8" s="51"/>
      <c r="EZ8" s="51"/>
      <c r="FA8" s="51"/>
      <c r="FB8" s="51"/>
      <c r="FC8" s="51"/>
      <c r="FD8" s="51"/>
      <c r="FE8" s="51"/>
      <c r="FF8" s="51"/>
      <c r="FG8" s="51"/>
      <c r="FH8" s="791" t="s">
        <v>6147</v>
      </c>
      <c r="FI8" s="792"/>
      <c r="FJ8" s="792"/>
      <c r="FK8" s="51"/>
      <c r="FL8" s="51"/>
      <c r="FM8" s="51"/>
      <c r="FN8" s="51"/>
      <c r="FO8" s="51"/>
      <c r="FP8" s="51"/>
    </row>
    <row r="9" spans="1:175" s="52" customFormat="1" ht="17.25" customHeight="1" thickBot="1">
      <c r="A9" s="168"/>
      <c r="B9" s="524"/>
      <c r="C9" s="523"/>
      <c r="D9" s="1753"/>
      <c r="E9" s="1753"/>
      <c r="F9" s="58" t="s">
        <v>19</v>
      </c>
      <c r="G9" s="1422"/>
      <c r="H9" s="317" t="s">
        <v>1077</v>
      </c>
      <c r="I9" s="1318"/>
      <c r="J9" s="318" t="s">
        <v>1080</v>
      </c>
      <c r="L9" s="1749"/>
      <c r="M9" s="1750"/>
      <c r="N9" s="1750"/>
      <c r="O9" s="1750"/>
      <c r="P9" s="1750"/>
      <c r="Q9" s="1750"/>
      <c r="R9" s="1751"/>
      <c r="S9" s="94"/>
      <c r="T9" s="1097"/>
      <c r="U9" s="1097"/>
      <c r="V9" s="106"/>
      <c r="W9" s="57" t="s">
        <v>27</v>
      </c>
      <c r="X9" s="155">
        <f>SUM(R$15:R$264)</f>
        <v>0</v>
      </c>
      <c r="Y9" s="329"/>
      <c r="Z9" s="114"/>
      <c r="AA9" s="248"/>
      <c r="AB9" s="249" t="s">
        <v>150</v>
      </c>
      <c r="AC9" s="1423">
        <v>0</v>
      </c>
      <c r="AD9" s="149"/>
      <c r="AE9" s="114"/>
      <c r="AF9" s="60" t="s">
        <v>161</v>
      </c>
      <c r="AG9" s="99"/>
      <c r="AH9" s="1424"/>
      <c r="AI9" s="1425"/>
      <c r="AJ9" s="114"/>
      <c r="AK9" s="114"/>
      <c r="AL9" s="114"/>
      <c r="AM9" s="197"/>
      <c r="AN9" s="1415"/>
      <c r="AO9" s="902">
        <v>45</v>
      </c>
      <c r="AP9" s="1426">
        <v>40785</v>
      </c>
      <c r="AQ9" s="1427">
        <v>2500</v>
      </c>
      <c r="AR9" s="1428">
        <v>2100.0010000000002</v>
      </c>
      <c r="AS9" s="184" t="e">
        <f>VLOOKUP($G$10,'Inbound Freight'!$A:$G,6,FALSE)</f>
        <v>#N/A</v>
      </c>
      <c r="AT9" s="679"/>
      <c r="AU9" s="99"/>
      <c r="AV9" s="329"/>
      <c r="AW9" s="1287" t="s">
        <v>1450</v>
      </c>
      <c r="AX9" s="1288" t="s">
        <v>8517</v>
      </c>
      <c r="AY9" s="1287" t="s">
        <v>8518</v>
      </c>
      <c r="AZ9" s="1288" t="s">
        <v>8519</v>
      </c>
      <c r="BA9" s="1287" t="s">
        <v>1462</v>
      </c>
      <c r="BB9" s="1288" t="s">
        <v>8520</v>
      </c>
      <c r="BC9" s="456" t="s">
        <v>491</v>
      </c>
      <c r="BD9" s="1283" t="s">
        <v>492</v>
      </c>
      <c r="BE9" s="1429" t="s">
        <v>720</v>
      </c>
      <c r="BF9" s="1430" t="s">
        <v>99</v>
      </c>
      <c r="BG9" s="1431" t="s">
        <v>53</v>
      </c>
      <c r="BH9" s="1412" t="s">
        <v>66</v>
      </c>
      <c r="BI9" s="1340" t="s">
        <v>2327</v>
      </c>
      <c r="BJ9" s="481" t="s">
        <v>2330</v>
      </c>
      <c r="BK9" s="1398" t="s">
        <v>2331</v>
      </c>
      <c r="BL9" s="1421" t="s">
        <v>4047</v>
      </c>
      <c r="BM9" s="465" t="s">
        <v>4048</v>
      </c>
      <c r="BN9" s="93"/>
      <c r="BQ9" s="415" t="s">
        <v>27</v>
      </c>
      <c r="BR9" s="165">
        <f t="shared" si="1"/>
        <v>0</v>
      </c>
      <c r="BS9" s="752">
        <f>SUM(BT9:BV9)</f>
        <v>0</v>
      </c>
      <c r="BT9" s="738">
        <f>BR13</f>
        <v>0</v>
      </c>
      <c r="BU9" s="739">
        <f>BS13</f>
        <v>0</v>
      </c>
      <c r="BV9" s="753">
        <f>BT13</f>
        <v>0</v>
      </c>
      <c r="BW9" s="411"/>
      <c r="BX9" s="411" t="s">
        <v>2467</v>
      </c>
      <c r="BY9" s="9"/>
      <c r="CA9" s="51"/>
      <c r="CB9" s="51"/>
      <c r="CC9" s="51"/>
      <c r="CD9" s="51"/>
      <c r="CE9" s="51"/>
      <c r="CF9" s="51"/>
      <c r="CG9" s="51"/>
      <c r="CH9" s="51"/>
      <c r="CI9" s="51"/>
      <c r="CJ9" s="51"/>
      <c r="CK9" s="51"/>
      <c r="CL9" s="51"/>
      <c r="CM9" s="51"/>
      <c r="CN9" s="51"/>
      <c r="CO9" s="51"/>
      <c r="CP9" s="51"/>
      <c r="CQ9" s="51"/>
      <c r="CR9" s="51"/>
      <c r="CS9" s="51"/>
      <c r="CT9" s="51"/>
      <c r="CU9" s="51"/>
      <c r="CV9" s="51"/>
      <c r="CW9" s="51" t="s">
        <v>8208</v>
      </c>
      <c r="CX9" s="51"/>
      <c r="CY9" s="51"/>
      <c r="CZ9" s="51"/>
      <c r="DA9" s="51"/>
      <c r="DF9" s="53"/>
      <c r="DG9" s="53"/>
      <c r="DH9" s="162" t="s">
        <v>4877</v>
      </c>
      <c r="DI9" s="51"/>
      <c r="DJ9" s="51"/>
      <c r="DK9" s="51"/>
      <c r="DL9" s="161"/>
      <c r="DM9" s="162">
        <v>0.08</v>
      </c>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66" t="s">
        <v>41</v>
      </c>
      <c r="EO9" s="51"/>
      <c r="EP9" s="51"/>
      <c r="EQ9" s="51"/>
      <c r="ER9" s="51"/>
      <c r="ES9" s="58" t="s">
        <v>19</v>
      </c>
      <c r="ET9" s="51"/>
      <c r="EU9" s="51"/>
      <c r="EV9" s="51"/>
      <c r="EW9" s="51"/>
      <c r="EX9" s="51"/>
      <c r="EY9" s="51"/>
      <c r="EZ9" s="51"/>
      <c r="FA9" s="51"/>
      <c r="FB9" s="51"/>
      <c r="FC9" s="51"/>
      <c r="FD9" s="51"/>
      <c r="FE9" s="51"/>
      <c r="FF9" s="51"/>
      <c r="FG9" s="51"/>
      <c r="FH9" s="51"/>
      <c r="FI9" s="51"/>
      <c r="FJ9" s="51"/>
      <c r="FK9" s="51"/>
      <c r="FL9" s="51"/>
      <c r="FM9" s="51"/>
      <c r="FN9" s="51"/>
      <c r="FO9" s="51"/>
      <c r="FP9" s="162" t="s">
        <v>8546</v>
      </c>
    </row>
    <row r="10" spans="1:175" s="52" customFormat="1" ht="17.25" customHeight="1" thickBot="1">
      <c r="A10" s="168"/>
      <c r="B10" s="522"/>
      <c r="C10" s="523" t="s">
        <v>42</v>
      </c>
      <c r="D10" s="1734"/>
      <c r="E10" s="1716"/>
      <c r="F10" s="526" t="str">
        <f>IF(D3="Import","FOB (Port City):","FOB (STATE ONY):")</f>
        <v>FOB (STATE ONY):</v>
      </c>
      <c r="G10" s="927"/>
      <c r="H10" s="313" t="str">
        <f>IF(J10="Y","Use Consol Rates?:","")</f>
        <v/>
      </c>
      <c r="I10" s="1319"/>
      <c r="J10" s="177">
        <f>IFERROR(VLOOKUP(G10,Consol,9,0),0)</f>
        <v>0</v>
      </c>
      <c r="L10" s="197"/>
      <c r="M10" s="197"/>
      <c r="N10" s="197"/>
      <c r="P10" s="570">
        <f>COUNTIF(P15:P264,"MP")</f>
        <v>250</v>
      </c>
      <c r="Q10" s="403"/>
      <c r="R10" s="404"/>
      <c r="S10" s="97"/>
      <c r="T10" s="1100"/>
      <c r="U10" s="1100"/>
      <c r="V10" s="156"/>
      <c r="W10" s="108" t="s">
        <v>30</v>
      </c>
      <c r="X10" s="157">
        <f>IF(X9&gt;0,X5/X9,0)</f>
        <v>0</v>
      </c>
      <c r="Y10" s="329"/>
      <c r="Z10" s="114"/>
      <c r="AA10" s="153"/>
      <c r="AB10" s="250" t="s">
        <v>151</v>
      </c>
      <c r="AC10" s="1417">
        <v>0</v>
      </c>
      <c r="AD10" s="149"/>
      <c r="AE10" s="114"/>
      <c r="AF10" s="60" t="s">
        <v>146</v>
      </c>
      <c r="AG10" s="99"/>
      <c r="AH10" s="1434" t="s">
        <v>789</v>
      </c>
      <c r="AI10" s="1425"/>
      <c r="AJ10" s="114"/>
      <c r="AK10" s="114"/>
      <c r="AL10" s="114"/>
      <c r="AM10" s="197"/>
      <c r="AN10" s="1415"/>
      <c r="AO10" s="903" t="s">
        <v>808</v>
      </c>
      <c r="AP10" s="1426">
        <v>40785</v>
      </c>
      <c r="AQ10" s="1427">
        <v>2100</v>
      </c>
      <c r="AR10" s="1428">
        <v>1950.001</v>
      </c>
      <c r="AS10" s="184" t="e">
        <f>VLOOKUP($G$10,'Inbound Freight'!$A:$G,5,FALSE)</f>
        <v>#N/A</v>
      </c>
      <c r="AT10" s="830" t="s">
        <v>6293</v>
      </c>
      <c r="AU10" s="709"/>
      <c r="AV10" s="728"/>
      <c r="AW10" s="1287" t="s">
        <v>383</v>
      </c>
      <c r="AX10" s="1288" t="s">
        <v>8521</v>
      </c>
      <c r="AY10" s="1287" t="s">
        <v>840</v>
      </c>
      <c r="AZ10" s="1288" t="s">
        <v>8522</v>
      </c>
      <c r="BA10" s="1289" t="s">
        <v>1388</v>
      </c>
      <c r="BB10" s="1288" t="s">
        <v>5189</v>
      </c>
      <c r="BC10" s="456" t="s">
        <v>157</v>
      </c>
      <c r="BD10" s="1435" t="s">
        <v>4046</v>
      </c>
      <c r="BE10" s="1429" t="s">
        <v>1058</v>
      </c>
      <c r="BF10" s="1430" t="s">
        <v>1058</v>
      </c>
      <c r="BG10" s="457" t="s">
        <v>790</v>
      </c>
      <c r="BH10" s="1432"/>
      <c r="BI10" s="1433"/>
      <c r="BJ10" s="481" t="s">
        <v>2332</v>
      </c>
      <c r="BK10" s="1398" t="s">
        <v>2333</v>
      </c>
      <c r="BL10" s="1436"/>
      <c r="BM10" s="465"/>
      <c r="BN10" s="1726" t="s">
        <v>1729</v>
      </c>
      <c r="BQ10" s="417" t="s">
        <v>30</v>
      </c>
      <c r="BR10" s="166">
        <f t="shared" si="1"/>
        <v>0</v>
      </c>
      <c r="BS10" s="754" t="e">
        <f>BS5/BS9</f>
        <v>#DIV/0!</v>
      </c>
      <c r="BT10" s="755" t="e">
        <f>BT5/BT9</f>
        <v>#DIV/0!</v>
      </c>
      <c r="BU10" s="756" t="e">
        <f>BU5/BU9</f>
        <v>#DIV/0!</v>
      </c>
      <c r="BV10" s="757" t="e">
        <f>BV5/BV9</f>
        <v>#DIV/0!</v>
      </c>
      <c r="BW10" s="409"/>
      <c r="BX10" s="544" t="s">
        <v>8730</v>
      </c>
      <c r="BY10" s="553" t="str">
        <f>LEFT(BX10,1)</f>
        <v>N</v>
      </c>
      <c r="BZ10" s="794"/>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794"/>
      <c r="CY10" s="51"/>
      <c r="CZ10" s="51"/>
      <c r="DA10" s="51"/>
      <c r="DF10" s="53"/>
      <c r="DG10" s="53"/>
      <c r="DH10" s="162" t="s">
        <v>4876</v>
      </c>
      <c r="DI10" s="51"/>
      <c r="DJ10" s="51"/>
      <c r="DK10" s="51"/>
      <c r="DL10" s="161"/>
      <c r="DM10" s="162">
        <v>0.09</v>
      </c>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66" t="s">
        <v>42</v>
      </c>
      <c r="EO10" s="51">
        <f>IF(D10="",1,0)</f>
        <v>1</v>
      </c>
      <c r="EP10" s="51"/>
      <c r="EQ10" s="51"/>
      <c r="ER10" s="51"/>
      <c r="ES10" s="67" t="s">
        <v>20</v>
      </c>
      <c r="ET10" s="51">
        <f>IF(G10="",1,0)</f>
        <v>1</v>
      </c>
      <c r="EU10" s="51"/>
      <c r="EV10" s="51"/>
      <c r="EW10" s="51"/>
      <c r="EX10" s="51"/>
      <c r="EY10" s="51"/>
      <c r="EZ10" s="51"/>
      <c r="FA10" s="51"/>
      <c r="FB10" s="51"/>
      <c r="FC10" s="51"/>
      <c r="FD10" s="51"/>
      <c r="FE10" s="51"/>
      <c r="FF10" s="51"/>
      <c r="FG10" s="51">
        <f>SUM(FG15:FG264)</f>
        <v>0</v>
      </c>
      <c r="FH10" s="51"/>
      <c r="FI10" s="597" t="e">
        <f>CONCATENATE(LEFT(G6,4),RIGHT(G6,2))+0</f>
        <v>#VALUE!</v>
      </c>
      <c r="FJ10" s="597"/>
      <c r="FK10" s="51"/>
      <c r="FL10" s="51"/>
      <c r="FM10" s="51"/>
      <c r="FN10" s="51"/>
      <c r="FO10" s="51"/>
      <c r="FP10" s="544" t="str">
        <f>IF(CY3="Domestic",IF(JC14=0,"3 Way","No Split"),"3 Way")</f>
        <v>3 Way</v>
      </c>
      <c r="FR10" s="225"/>
      <c r="FS10" s="226"/>
    </row>
    <row r="11" spans="1:175" s="52" customFormat="1" ht="17.25" customHeight="1">
      <c r="A11" s="168"/>
      <c r="B11" s="522"/>
      <c r="C11" s="525" t="s">
        <v>43</v>
      </c>
      <c r="D11" s="1716"/>
      <c r="E11" s="1716"/>
      <c r="F11" s="58" t="s">
        <v>23</v>
      </c>
      <c r="G11" s="1437" t="str">
        <f>IFERROR(VLOOKUP(G$6,SC,J6,0),"")</f>
        <v/>
      </c>
      <c r="H11" s="532" t="str">
        <f>IF(D3="Import","Ex Factory Date: ","Release By Date: ")</f>
        <v xml:space="preserve">Release By Date: </v>
      </c>
      <c r="I11" s="1438" t="str">
        <f>IFERROR(IF(D3="domestic",G11-3,(VLOOKUP(G$6,SC,J11,0))),"")</f>
        <v/>
      </c>
      <c r="J11" s="184">
        <f>J6-2</f>
        <v>6</v>
      </c>
      <c r="L11" s="1729" t="s">
        <v>921</v>
      </c>
      <c r="M11" s="1730"/>
      <c r="N11" s="1731"/>
      <c r="O11" s="1732" t="s">
        <v>395</v>
      </c>
      <c r="P11" s="1732"/>
      <c r="Q11" s="1732"/>
      <c r="R11" s="1733"/>
      <c r="S11" s="97"/>
      <c r="T11" s="1100"/>
      <c r="U11" s="1100"/>
      <c r="V11" s="323" t="s">
        <v>1085</v>
      </c>
      <c r="W11" s="320"/>
      <c r="X11" s="324">
        <f>BR11</f>
        <v>0</v>
      </c>
      <c r="Y11" s="329"/>
      <c r="Z11" s="608">
        <f>IFERROR(IF(AP6&gt;0,AP6,SUM(AC2:AC4)),"")</f>
        <v>0</v>
      </c>
      <c r="AA11" s="153"/>
      <c r="AB11" s="250" t="s">
        <v>152</v>
      </c>
      <c r="AC11" s="1417">
        <f>IF(D3="Import",0.02,0)</f>
        <v>0</v>
      </c>
      <c r="AD11" s="149"/>
      <c r="AE11" s="114"/>
      <c r="AF11" s="60" t="s">
        <v>149</v>
      </c>
      <c r="AG11" s="99"/>
      <c r="AH11" s="1434"/>
      <c r="AI11" s="1425"/>
      <c r="AJ11" s="114"/>
      <c r="AK11" s="114"/>
      <c r="AL11" s="114"/>
      <c r="AM11" s="197"/>
      <c r="AN11" s="1439"/>
      <c r="AO11" s="903">
        <v>40</v>
      </c>
      <c r="AP11" s="1426">
        <v>40785</v>
      </c>
      <c r="AQ11" s="1427">
        <v>1950</v>
      </c>
      <c r="AR11" s="1428">
        <v>950.00099999999998</v>
      </c>
      <c r="AS11" s="184" t="e">
        <f>VLOOKUP($G$10,'Inbound Freight'!$A:$G,4,FALSE)</f>
        <v>#N/A</v>
      </c>
      <c r="AU11" s="100"/>
      <c r="AV11" s="168"/>
      <c r="AW11" s="1287" t="s">
        <v>1342</v>
      </c>
      <c r="AX11" s="1288" t="s">
        <v>8523</v>
      </c>
      <c r="AY11" s="1287" t="s">
        <v>8524</v>
      </c>
      <c r="AZ11" s="1288" t="s">
        <v>8525</v>
      </c>
      <c r="BA11" s="1289" t="s">
        <v>1416</v>
      </c>
      <c r="BB11" s="1288" t="s">
        <v>8526</v>
      </c>
      <c r="BC11" s="466"/>
      <c r="BD11" s="1440"/>
      <c r="BE11" s="1507" t="s">
        <v>480</v>
      </c>
      <c r="BF11" s="1421" t="s">
        <v>480</v>
      </c>
      <c r="BG11" s="469" t="s">
        <v>481</v>
      </c>
      <c r="BH11" s="1441"/>
      <c r="BI11" s="1442"/>
      <c r="BJ11" s="481" t="s">
        <v>2334</v>
      </c>
      <c r="BK11" s="1398" t="s">
        <v>2335</v>
      </c>
      <c r="BL11" s="1436"/>
      <c r="BM11" s="465"/>
      <c r="BN11" s="1727"/>
      <c r="BQ11" s="323" t="s">
        <v>1082</v>
      </c>
      <c r="BR11" s="324">
        <f>SUM(BQ15:BQ264)</f>
        <v>0</v>
      </c>
      <c r="BS11" s="552"/>
      <c r="BT11" s="418"/>
      <c r="BU11" s="412"/>
      <c r="BV11" s="412"/>
      <c r="BW11" s="412"/>
      <c r="CA11" s="51"/>
      <c r="CB11" s="51"/>
      <c r="CC11" s="51"/>
      <c r="CD11" s="51"/>
      <c r="CE11" s="51"/>
      <c r="CF11" s="51"/>
      <c r="CG11" s="51"/>
      <c r="CH11" s="51"/>
      <c r="CI11" s="51"/>
      <c r="CJ11" s="51"/>
      <c r="CK11" s="51"/>
      <c r="CL11" s="51"/>
      <c r="CM11" s="51"/>
      <c r="CN11" s="162" t="s">
        <v>6135</v>
      </c>
      <c r="CO11" s="51"/>
      <c r="CP11" s="51"/>
      <c r="CQ11" s="51"/>
      <c r="CR11" s="51"/>
      <c r="CS11" s="51"/>
      <c r="CT11" s="51"/>
      <c r="CU11" s="51"/>
      <c r="CV11" s="51"/>
      <c r="CW11" s="51"/>
      <c r="CX11" s="51"/>
      <c r="CY11" s="51"/>
      <c r="CZ11" s="51"/>
      <c r="DA11" s="51"/>
      <c r="DF11" s="53"/>
      <c r="DG11" s="53"/>
      <c r="DH11" s="162" t="s">
        <v>2533</v>
      </c>
      <c r="DI11" s="51"/>
      <c r="DJ11" s="51" t="s">
        <v>60</v>
      </c>
      <c r="DK11" s="51"/>
      <c r="DL11" s="161"/>
      <c r="DM11" s="315">
        <v>0.1</v>
      </c>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66" t="s">
        <v>43</v>
      </c>
      <c r="EO11" s="51">
        <f>IF(D11="",1,0)</f>
        <v>1</v>
      </c>
      <c r="EP11" s="51"/>
      <c r="EQ11" s="51"/>
      <c r="ER11" s="51"/>
      <c r="ES11" s="58" t="s">
        <v>23</v>
      </c>
      <c r="ET11" s="51">
        <f>IF(G11="",1,0)</f>
        <v>1</v>
      </c>
      <c r="EU11" s="51"/>
      <c r="EV11" s="51"/>
      <c r="EW11" s="51"/>
      <c r="EX11" s="51"/>
      <c r="EY11" s="51"/>
      <c r="EZ11" s="51"/>
      <c r="FA11" s="51"/>
      <c r="FB11" s="51"/>
      <c r="FC11" s="51"/>
      <c r="FD11" s="51"/>
      <c r="FE11" s="51"/>
      <c r="FF11" s="1736" t="s">
        <v>2526</v>
      </c>
      <c r="FG11" s="1736"/>
      <c r="FH11" s="1736"/>
      <c r="FI11" s="1736"/>
      <c r="FJ11" s="1371"/>
      <c r="FK11" s="1371"/>
      <c r="FL11" s="51"/>
      <c r="FM11" s="51"/>
      <c r="FN11" s="51"/>
      <c r="FO11" s="51"/>
      <c r="FP11" s="51"/>
      <c r="FR11" s="93"/>
      <c r="FS11" s="227"/>
    </row>
    <row r="12" spans="1:175" s="52" customFormat="1" ht="17.25" customHeight="1" thickBot="1">
      <c r="A12" s="168"/>
      <c r="B12" s="522"/>
      <c r="C12" s="523" t="s">
        <v>40</v>
      </c>
      <c r="D12" s="1737"/>
      <c r="E12" s="1737"/>
      <c r="F12" s="58" t="s">
        <v>24</v>
      </c>
      <c r="G12" s="1437" t="str">
        <f>IFERROR(VLOOKUP(G$6,SC,J7,0),"")</f>
        <v/>
      </c>
      <c r="H12" s="183" t="s">
        <v>711</v>
      </c>
      <c r="I12" s="1321" t="str">
        <f>IFERROR(VLOOKUP(G$6,SC,J12,0),"")</f>
        <v/>
      </c>
      <c r="J12" s="184">
        <f>J6-1</f>
        <v>7</v>
      </c>
      <c r="L12" s="1738" t="s">
        <v>8583</v>
      </c>
      <c r="M12" s="1739"/>
      <c r="N12" s="1739"/>
      <c r="O12" s="1740" t="s">
        <v>396</v>
      </c>
      <c r="P12" s="1740"/>
      <c r="Q12" s="1740"/>
      <c r="R12" s="1741"/>
      <c r="S12" s="94"/>
      <c r="T12" s="1097"/>
      <c r="U12" s="1097"/>
      <c r="V12" s="321" t="s">
        <v>1086</v>
      </c>
      <c r="W12" s="322"/>
      <c r="X12" s="795">
        <f>AI7</f>
        <v>0</v>
      </c>
      <c r="Y12" s="329"/>
      <c r="Z12" s="1443" t="s">
        <v>6294</v>
      </c>
      <c r="AA12" s="251"/>
      <c r="AB12" s="252" t="s">
        <v>153</v>
      </c>
      <c r="AC12" s="1444">
        <f>SUM(AC9:AC11)</f>
        <v>0</v>
      </c>
      <c r="AD12" s="149"/>
      <c r="AE12" s="114"/>
      <c r="AF12" s="254" t="s">
        <v>162</v>
      </c>
      <c r="AG12" s="99"/>
      <c r="AH12" s="1434"/>
      <c r="AI12" s="1424"/>
      <c r="AJ12" s="114"/>
      <c r="AK12" s="114"/>
      <c r="AL12" s="114"/>
      <c r="AM12" s="197"/>
      <c r="AN12" s="1439"/>
      <c r="AO12" s="903">
        <v>20</v>
      </c>
      <c r="AP12" s="1426">
        <v>38581</v>
      </c>
      <c r="AQ12" s="1427">
        <v>950</v>
      </c>
      <c r="AR12" s="1428">
        <v>665.00099999999998</v>
      </c>
      <c r="AS12" s="184" t="e">
        <f>VLOOKUP($G$10,'Inbound Freight'!$A:$G,3,FALSE)</f>
        <v>#N/A</v>
      </c>
      <c r="AU12" s="100"/>
      <c r="AV12" s="168"/>
      <c r="AW12" s="1287" t="s">
        <v>1375</v>
      </c>
      <c r="AX12" s="1288" t="s">
        <v>8527</v>
      </c>
      <c r="AY12" s="1287" t="s">
        <v>13</v>
      </c>
      <c r="AZ12" s="1288" t="s">
        <v>8528</v>
      </c>
      <c r="BA12" s="1289" t="s">
        <v>849</v>
      </c>
      <c r="BB12" s="1288" t="s">
        <v>5165</v>
      </c>
      <c r="BC12" s="467"/>
      <c r="BD12" s="478"/>
      <c r="BE12" s="479"/>
      <c r="BF12" s="480"/>
      <c r="BG12" s="472"/>
      <c r="BH12" s="468"/>
      <c r="BI12" s="462"/>
      <c r="BJ12" s="483" t="s">
        <v>2336</v>
      </c>
      <c r="BK12" s="484" t="s">
        <v>2337</v>
      </c>
      <c r="BL12" s="475"/>
      <c r="BM12" s="461"/>
      <c r="BN12" s="1727"/>
      <c r="BQ12" s="321" t="s">
        <v>147</v>
      </c>
      <c r="BR12" s="839">
        <f>IF(AI7&gt;0,AI7,DE13)</f>
        <v>0</v>
      </c>
      <c r="BS12" s="552"/>
      <c r="BT12" s="413"/>
      <c r="BU12" s="413"/>
      <c r="BV12" s="413"/>
      <c r="BW12" s="701" t="str">
        <f>IFERROR(VLOOKUP(G10,FOBDC,3,0),"ERROR")</f>
        <v>ERROR</v>
      </c>
      <c r="BX12" s="1742" t="s">
        <v>2293</v>
      </c>
      <c r="BY12" s="1742"/>
      <c r="BZ12" s="1742"/>
      <c r="CA12" s="51"/>
      <c r="CB12" s="51"/>
      <c r="CC12" s="51"/>
      <c r="CD12" s="51"/>
      <c r="CE12" s="51"/>
      <c r="CF12" s="51"/>
      <c r="CG12" s="51"/>
      <c r="CH12" s="51"/>
      <c r="CI12" s="51"/>
      <c r="CJ12" s="51"/>
      <c r="CK12" s="51"/>
      <c r="CL12" s="51"/>
      <c r="CM12" s="51"/>
      <c r="CN12" s="162" t="s">
        <v>6136</v>
      </c>
      <c r="CO12" s="546"/>
      <c r="CP12" s="546"/>
      <c r="CQ12" s="162" t="s">
        <v>6137</v>
      </c>
      <c r="CR12" s="546"/>
      <c r="CS12" s="546"/>
      <c r="CT12" s="162" t="s">
        <v>6138</v>
      </c>
      <c r="CU12" s="546"/>
      <c r="CV12" s="546"/>
      <c r="CW12" s="51"/>
      <c r="CX12" s="51"/>
      <c r="CY12" s="51"/>
      <c r="CZ12" s="648"/>
      <c r="DA12" s="51"/>
      <c r="DB12" s="51"/>
      <c r="DC12" s="51"/>
      <c r="DD12" s="51"/>
      <c r="DE12" s="51"/>
      <c r="DF12" s="53"/>
      <c r="DG12" s="53"/>
      <c r="DH12" s="162"/>
      <c r="DI12" s="51"/>
      <c r="DJ12" s="51" t="s">
        <v>81</v>
      </c>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66" t="s">
        <v>40</v>
      </c>
      <c r="EO12" s="51">
        <f>IF(D12="",1,0)</f>
        <v>1</v>
      </c>
      <c r="EP12" s="51"/>
      <c r="EQ12" s="51"/>
      <c r="ER12" s="51"/>
      <c r="ES12" s="58" t="s">
        <v>24</v>
      </c>
      <c r="ET12" s="51">
        <f>IF(G12="",1,0)</f>
        <v>1</v>
      </c>
      <c r="EU12" s="51"/>
      <c r="EV12" s="51"/>
      <c r="EW12" s="51"/>
      <c r="EX12" s="51"/>
      <c r="EY12" s="51"/>
      <c r="EZ12" s="51"/>
      <c r="FA12" s="51"/>
      <c r="FB12" s="51"/>
      <c r="FC12" s="51"/>
      <c r="FD12" s="51"/>
      <c r="FE12" s="51"/>
      <c r="FF12" s="162" t="s">
        <v>713</v>
      </c>
      <c r="FG12" s="162" t="s">
        <v>852</v>
      </c>
      <c r="FH12" s="791" t="s">
        <v>2166</v>
      </c>
      <c r="FI12" s="595" t="s">
        <v>4295</v>
      </c>
      <c r="FJ12" s="595" t="s">
        <v>1500</v>
      </c>
      <c r="FK12" s="51"/>
      <c r="FL12" s="51"/>
      <c r="FM12" s="162" t="s">
        <v>6146</v>
      </c>
      <c r="FN12" s="51"/>
      <c r="FO12" s="51"/>
      <c r="FP12" s="51"/>
      <c r="FR12" s="93"/>
      <c r="FS12" s="227"/>
    </row>
    <row r="13" spans="1:175" s="52" customFormat="1" ht="17.25" customHeight="1" thickBot="1">
      <c r="A13" s="168"/>
      <c r="B13" s="522"/>
      <c r="C13" s="523" t="s">
        <v>42</v>
      </c>
      <c r="D13" s="1718"/>
      <c r="E13" s="1719"/>
      <c r="F13" s="523" t="s">
        <v>52</v>
      </c>
      <c r="G13" s="927"/>
      <c r="H13" s="178"/>
      <c r="I13" s="1322"/>
      <c r="J13" s="174"/>
      <c r="K13" s="168"/>
      <c r="L13" s="1720" t="s">
        <v>8585</v>
      </c>
      <c r="M13" s="1721"/>
      <c r="N13" s="1721"/>
      <c r="O13" s="1735" t="s">
        <v>8075</v>
      </c>
      <c r="P13" s="1735"/>
      <c r="Q13" s="1735"/>
      <c r="R13" s="937" t="s">
        <v>399</v>
      </c>
      <c r="S13" s="123"/>
      <c r="T13" s="1101"/>
      <c r="U13" s="1101"/>
      <c r="V13" s="1445"/>
      <c r="W13" s="1446" t="s">
        <v>6296</v>
      </c>
      <c r="X13" s="1447"/>
      <c r="Y13" s="1448"/>
      <c r="Z13" s="1449" t="str">
        <f>IFERROR((X5-(VLOOKUP(D1,POEChk,2,0)*Z11+X13))/X5,"")</f>
        <v/>
      </c>
      <c r="AB13" s="114"/>
      <c r="AC13" s="65" t="s">
        <v>154</v>
      </c>
      <c r="AD13" s="150"/>
      <c r="AE13" s="114"/>
      <c r="AF13" s="114"/>
      <c r="AG13" s="119"/>
      <c r="AH13" s="114"/>
      <c r="AJ13" s="114"/>
      <c r="AK13" s="114"/>
      <c r="AL13" s="114"/>
      <c r="AM13" s="118"/>
      <c r="AN13" s="1439"/>
      <c r="AO13" s="903" t="s">
        <v>788</v>
      </c>
      <c r="AP13" s="1426"/>
      <c r="AQ13" s="1450">
        <v>665</v>
      </c>
      <c r="AR13" s="1450">
        <v>0</v>
      </c>
      <c r="AS13" s="290" t="e">
        <f>VLOOKUP($G$10,'Inbound Freight'!$A:$G,7,FALSE)</f>
        <v>#N/A</v>
      </c>
      <c r="AU13" s="100"/>
      <c r="AV13" s="1722" t="s">
        <v>1087</v>
      </c>
      <c r="AW13" s="1722"/>
      <c r="AX13" s="1722"/>
      <c r="BA13" s="59"/>
      <c r="BB13" s="53"/>
      <c r="BC13" s="53"/>
      <c r="BD13" s="27"/>
      <c r="BE13" s="27"/>
      <c r="BF13" s="15"/>
      <c r="BG13" s="53"/>
      <c r="BH13" s="13"/>
      <c r="BI13" s="13"/>
      <c r="BJ13" s="53"/>
      <c r="BK13" s="93"/>
      <c r="BL13" s="93"/>
      <c r="BM13" s="93"/>
      <c r="BN13" s="1728"/>
      <c r="BO13" s="93"/>
      <c r="BP13" s="93"/>
      <c r="BQ13" s="415" t="s">
        <v>2471</v>
      </c>
      <c r="BR13" s="541">
        <f>SUM(BR15:BR282)</f>
        <v>0</v>
      </c>
      <c r="BS13" s="541">
        <f>SUM(BS15:BS282)</f>
        <v>0</v>
      </c>
      <c r="BT13" s="541">
        <f>SUM(BT15:BT282)</f>
        <v>0</v>
      </c>
      <c r="BU13" s="1723" t="s">
        <v>2071</v>
      </c>
      <c r="BV13" s="1724"/>
      <c r="BW13" s="1725"/>
      <c r="BX13" s="543" t="str">
        <f>IF(BX10="No Split","",IF(BX10="2 Way",VLOOKUP(G6,align,2,0),IF(BX10="3 Way",VLOOKUP(G6,align,2,0)+6,0)))</f>
        <v/>
      </c>
      <c r="BY13" s="543" t="str">
        <f>IFERROR(BX13+1,"")</f>
        <v/>
      </c>
      <c r="BZ13" s="543" t="str">
        <f>IFERROR(BY13+1,"")</f>
        <v/>
      </c>
      <c r="CA13" s="546">
        <f>IF(BX10="2 Way",3,IF(BX10="3 Way",4,0))</f>
        <v>0</v>
      </c>
      <c r="CB13" s="546"/>
      <c r="CC13" s="546"/>
      <c r="CD13" s="546"/>
      <c r="CE13" s="546"/>
      <c r="CF13" s="546"/>
      <c r="CG13" s="546"/>
      <c r="CH13" s="546"/>
      <c r="CI13" s="546"/>
      <c r="CJ13" s="546"/>
      <c r="CK13" s="546"/>
      <c r="CL13" s="546"/>
      <c r="CM13" s="546"/>
      <c r="CN13" s="730">
        <f t="shared" ref="CN13:CV13" si="2">SUM(CN15:CN264)</f>
        <v>0</v>
      </c>
      <c r="CO13" s="731">
        <f t="shared" si="2"/>
        <v>0</v>
      </c>
      <c r="CP13" s="731">
        <f t="shared" si="2"/>
        <v>0</v>
      </c>
      <c r="CQ13" s="731">
        <f t="shared" si="2"/>
        <v>0</v>
      </c>
      <c r="CR13" s="731">
        <f t="shared" si="2"/>
        <v>0</v>
      </c>
      <c r="CS13" s="731">
        <f t="shared" si="2"/>
        <v>0</v>
      </c>
      <c r="CT13" s="731">
        <f t="shared" si="2"/>
        <v>0</v>
      </c>
      <c r="CU13" s="731">
        <f t="shared" si="2"/>
        <v>0</v>
      </c>
      <c r="CV13" s="731">
        <f t="shared" si="2"/>
        <v>0</v>
      </c>
      <c r="CW13" s="162" t="s">
        <v>4261</v>
      </c>
      <c r="CX13" s="51"/>
      <c r="CY13" s="51"/>
      <c r="CZ13" s="51"/>
      <c r="DA13" s="51"/>
      <c r="DB13" s="51"/>
      <c r="DC13" s="51"/>
      <c r="DD13" s="51"/>
      <c r="DE13" s="838">
        <f>SUM(DE15:DE264)</f>
        <v>0</v>
      </c>
      <c r="DF13" s="53"/>
      <c r="DG13" s="53"/>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66" t="s">
        <v>42</v>
      </c>
      <c r="EO13" s="51">
        <f>IF(D13="",1,0)</f>
        <v>1</v>
      </c>
      <c r="EP13" s="51"/>
      <c r="EQ13" s="51"/>
      <c r="ER13" s="51"/>
      <c r="ES13" s="66" t="s">
        <v>52</v>
      </c>
      <c r="ET13" s="51">
        <f>IF(G13="",1,0)</f>
        <v>1</v>
      </c>
      <c r="EU13" s="51"/>
      <c r="EV13" s="51"/>
      <c r="EW13" s="51"/>
      <c r="EX13" s="51"/>
      <c r="EY13" s="51"/>
      <c r="EZ13" s="51"/>
      <c r="FA13" s="51"/>
      <c r="FB13" s="51"/>
      <c r="FC13" s="51"/>
      <c r="FD13" s="51"/>
      <c r="FE13" s="51"/>
      <c r="FF13" s="218" t="s">
        <v>384</v>
      </c>
      <c r="FG13" s="218" t="s">
        <v>385</v>
      </c>
      <c r="FH13" s="218" t="s">
        <v>386</v>
      </c>
      <c r="FI13" s="596" t="s">
        <v>387</v>
      </c>
      <c r="FJ13" s="596" t="s">
        <v>388</v>
      </c>
      <c r="FK13" s="218"/>
      <c r="FL13" s="51"/>
      <c r="FM13" s="218" t="s">
        <v>388</v>
      </c>
      <c r="FN13" s="51"/>
      <c r="FO13" s="51"/>
      <c r="FP13" s="51"/>
      <c r="FR13" s="197"/>
      <c r="FS13" s="197"/>
    </row>
    <row r="14" spans="1:175" s="218" customFormat="1" ht="103.5" customHeight="1">
      <c r="A14" s="1451" t="s">
        <v>876</v>
      </c>
      <c r="B14" s="1452" t="s">
        <v>877</v>
      </c>
      <c r="C14" s="944" t="s">
        <v>878</v>
      </c>
      <c r="D14" s="1453" t="s">
        <v>879</v>
      </c>
      <c r="E14" s="942" t="s">
        <v>880</v>
      </c>
      <c r="F14" s="942" t="s">
        <v>8656</v>
      </c>
      <c r="G14" s="1105" t="s">
        <v>881</v>
      </c>
      <c r="H14" s="1105" t="s">
        <v>882</v>
      </c>
      <c r="I14" s="1105" t="s">
        <v>8164</v>
      </c>
      <c r="J14" s="942" t="s">
        <v>883</v>
      </c>
      <c r="K14" s="942" t="s">
        <v>884</v>
      </c>
      <c r="L14" s="1454" t="s">
        <v>8660</v>
      </c>
      <c r="M14" s="1454" t="s">
        <v>71</v>
      </c>
      <c r="N14" s="1455" t="s">
        <v>159</v>
      </c>
      <c r="O14" s="1455" t="s">
        <v>160</v>
      </c>
      <c r="P14" s="1456" t="s">
        <v>904</v>
      </c>
      <c r="Q14" s="1457" t="s">
        <v>903</v>
      </c>
      <c r="R14" s="1458" t="s">
        <v>380</v>
      </c>
      <c r="S14" s="1459" t="s">
        <v>885</v>
      </c>
      <c r="T14" s="1455" t="s">
        <v>8165</v>
      </c>
      <c r="U14" s="1455" t="s">
        <v>8166</v>
      </c>
      <c r="V14" s="1460" t="s">
        <v>185</v>
      </c>
      <c r="W14" s="1461" t="s">
        <v>886</v>
      </c>
      <c r="X14" s="942" t="s">
        <v>1519</v>
      </c>
      <c r="Y14" s="942" t="s">
        <v>1518</v>
      </c>
      <c r="Z14" s="1462" t="s">
        <v>887</v>
      </c>
      <c r="AA14" s="1462" t="s">
        <v>888</v>
      </c>
      <c r="AB14" s="1462" t="s">
        <v>889</v>
      </c>
      <c r="AC14" s="1463" t="s">
        <v>890</v>
      </c>
      <c r="AD14" s="1464" t="s">
        <v>891</v>
      </c>
      <c r="AE14" s="1465" t="s">
        <v>892</v>
      </c>
      <c r="AF14" s="1463" t="s">
        <v>893</v>
      </c>
      <c r="AG14" s="1464" t="s">
        <v>1574</v>
      </c>
      <c r="AH14" s="1462" t="s">
        <v>894</v>
      </c>
      <c r="AI14" s="1463" t="s">
        <v>895</v>
      </c>
      <c r="AJ14" s="1463" t="s">
        <v>150</v>
      </c>
      <c r="AK14" s="1463" t="s">
        <v>151</v>
      </c>
      <c r="AL14" s="1463" t="s">
        <v>152</v>
      </c>
      <c r="AM14" s="943" t="s">
        <v>896</v>
      </c>
      <c r="AN14" s="1105" t="s">
        <v>48</v>
      </c>
      <c r="AO14" s="1105" t="s">
        <v>897</v>
      </c>
      <c r="AP14" s="944" t="s">
        <v>898</v>
      </c>
      <c r="AQ14" s="944" t="s">
        <v>49</v>
      </c>
      <c r="AR14" s="944" t="s">
        <v>382</v>
      </c>
      <c r="AS14" s="944" t="s">
        <v>50</v>
      </c>
      <c r="AT14" s="944" t="s">
        <v>2</v>
      </c>
      <c r="AU14" s="1466" t="s">
        <v>899</v>
      </c>
      <c r="AV14" s="1467" t="s">
        <v>900</v>
      </c>
      <c r="AW14" s="1105" t="s">
        <v>47</v>
      </c>
      <c r="AX14" s="1105" t="s">
        <v>83</v>
      </c>
      <c r="AY14" s="1451" t="s">
        <v>909</v>
      </c>
      <c r="AZ14" s="1105" t="s">
        <v>51</v>
      </c>
      <c r="BA14" s="1468" t="s">
        <v>905</v>
      </c>
      <c r="BB14" s="1468" t="s">
        <v>906</v>
      </c>
      <c r="BC14" s="1468" t="s">
        <v>907</v>
      </c>
      <c r="BD14" s="1469" t="s">
        <v>908</v>
      </c>
      <c r="BE14" s="1499" t="s">
        <v>8657</v>
      </c>
      <c r="BF14" s="1500" t="s">
        <v>2391</v>
      </c>
      <c r="BG14" s="1498" t="s">
        <v>2392</v>
      </c>
      <c r="BH14" s="1500" t="s">
        <v>2393</v>
      </c>
      <c r="BI14" s="1500" t="s">
        <v>2394</v>
      </c>
      <c r="BJ14" s="1500" t="s">
        <v>2395</v>
      </c>
      <c r="BK14" s="1500" t="s">
        <v>4347</v>
      </c>
      <c r="BL14" s="1500" t="s">
        <v>901</v>
      </c>
      <c r="BM14" s="1470" t="s">
        <v>902</v>
      </c>
      <c r="BN14" s="1471" t="s">
        <v>1542</v>
      </c>
      <c r="BO14" s="1472" t="s">
        <v>1728</v>
      </c>
      <c r="BP14" s="1472" t="s">
        <v>1730</v>
      </c>
      <c r="BQ14" s="944" t="s">
        <v>1081</v>
      </c>
      <c r="BR14" s="944" t="s">
        <v>2168</v>
      </c>
      <c r="BS14" s="944" t="s">
        <v>2169</v>
      </c>
      <c r="BT14" s="944" t="s">
        <v>2464</v>
      </c>
      <c r="BU14" s="944" t="s">
        <v>2163</v>
      </c>
      <c r="BV14" s="944" t="s">
        <v>2162</v>
      </c>
      <c r="BW14" s="944" t="s">
        <v>2463</v>
      </c>
      <c r="BX14" s="944" t="s">
        <v>2170</v>
      </c>
      <c r="BY14" s="944" t="s">
        <v>2171</v>
      </c>
      <c r="BZ14" s="944" t="s">
        <v>2466</v>
      </c>
      <c r="CA14" s="1473" t="s">
        <v>2470</v>
      </c>
      <c r="CB14" s="1105" t="s">
        <v>5100</v>
      </c>
      <c r="CC14" s="1105" t="s">
        <v>5101</v>
      </c>
      <c r="CD14" s="1105" t="s">
        <v>5102</v>
      </c>
      <c r="CE14" s="1105" t="s">
        <v>5103</v>
      </c>
      <c r="CF14" s="1105" t="s">
        <v>5104</v>
      </c>
      <c r="CG14" s="1105" t="s">
        <v>5105</v>
      </c>
      <c r="CH14" s="1105" t="s">
        <v>5106</v>
      </c>
      <c r="CI14" s="1105" t="s">
        <v>5107</v>
      </c>
      <c r="CJ14" s="1105" t="s">
        <v>5108</v>
      </c>
      <c r="CK14" s="1105" t="s">
        <v>5109</v>
      </c>
      <c r="CL14" s="1105" t="s">
        <v>5110</v>
      </c>
      <c r="CM14" s="1105" t="s">
        <v>5111</v>
      </c>
      <c r="CN14" s="944" t="s">
        <v>6173</v>
      </c>
      <c r="CO14" s="944" t="s">
        <v>6174</v>
      </c>
      <c r="CP14" s="944" t="s">
        <v>6175</v>
      </c>
      <c r="CQ14" s="944" t="s">
        <v>6176</v>
      </c>
      <c r="CR14" s="944" t="s">
        <v>6177</v>
      </c>
      <c r="CS14" s="944" t="s">
        <v>6178</v>
      </c>
      <c r="CT14" s="944" t="s">
        <v>6179</v>
      </c>
      <c r="CU14" s="944" t="s">
        <v>6180</v>
      </c>
      <c r="CV14" s="944" t="s">
        <v>6181</v>
      </c>
      <c r="CW14" s="944" t="s">
        <v>4262</v>
      </c>
      <c r="CX14" s="944" t="s">
        <v>2166</v>
      </c>
      <c r="CY14" s="944" t="s">
        <v>4311</v>
      </c>
      <c r="CZ14" s="944" t="s">
        <v>4361</v>
      </c>
      <c r="DA14" s="944"/>
      <c r="DB14" s="1474" t="s">
        <v>4849</v>
      </c>
      <c r="DC14" s="944" t="s">
        <v>4848</v>
      </c>
      <c r="DD14" s="944" t="s">
        <v>4850</v>
      </c>
      <c r="DE14" s="944" t="s">
        <v>6302</v>
      </c>
      <c r="DH14" s="219"/>
      <c r="EK14" s="218" t="s">
        <v>112</v>
      </c>
      <c r="EN14" s="220" t="s">
        <v>384</v>
      </c>
      <c r="EO14" s="220" t="s">
        <v>385</v>
      </c>
      <c r="EP14" s="220" t="s">
        <v>386</v>
      </c>
      <c r="EQ14" s="220" t="s">
        <v>387</v>
      </c>
      <c r="ER14" s="220" t="s">
        <v>388</v>
      </c>
      <c r="ES14" s="220" t="s">
        <v>389</v>
      </c>
      <c r="ET14" s="220" t="s">
        <v>390</v>
      </c>
      <c r="EU14" s="220" t="s">
        <v>391</v>
      </c>
      <c r="EV14" s="220" t="s">
        <v>392</v>
      </c>
      <c r="EW14" s="220" t="s">
        <v>1509</v>
      </c>
      <c r="EX14" s="220" t="s">
        <v>1510</v>
      </c>
      <c r="EY14" s="220" t="s">
        <v>1511</v>
      </c>
      <c r="EZ14" s="220" t="s">
        <v>1512</v>
      </c>
      <c r="FA14" s="220" t="s">
        <v>1513</v>
      </c>
      <c r="FB14" s="220" t="s">
        <v>1514</v>
      </c>
      <c r="FC14" s="218" t="s">
        <v>1515</v>
      </c>
      <c r="FD14" s="221">
        <f>SUM(FD15:FD264)</f>
        <v>0</v>
      </c>
      <c r="FG14" s="16">
        <f>IF(G13&lt;&gt;"yes",IF(FG10=0,0,1),0)</f>
        <v>0</v>
      </c>
      <c r="FH14" s="16">
        <f>IF(D3="Domestic",FM14,0)</f>
        <v>1</v>
      </c>
      <c r="FI14" s="594">
        <f>IF(A1="1",IF(FI10&lt;201927,1,0),0)</f>
        <v>0</v>
      </c>
      <c r="FJ14" s="594">
        <v>0</v>
      </c>
      <c r="FK14" s="793">
        <f>SUM(FF14:FJ264)</f>
        <v>1</v>
      </c>
      <c r="FM14" s="16">
        <f>IF(COUNTIF(FF4:FP4,G10)&gt;0,0,1)</f>
        <v>1</v>
      </c>
    </row>
    <row r="15" spans="1:175" s="52" customFormat="1" ht="11.25" customHeight="1">
      <c r="A15" s="1038">
        <v>1</v>
      </c>
      <c r="B15" s="1039"/>
      <c r="C15" s="1038" t="str">
        <f t="shared" ref="C15:C26" si="3">IF(B15="","",IFERROR(VLOOKUP(B15,cat,2,0),""))</f>
        <v/>
      </c>
      <c r="D15" s="1038"/>
      <c r="E15" s="1040"/>
      <c r="F15" s="1041"/>
      <c r="G15" s="1038"/>
      <c r="H15" s="1038"/>
      <c r="I15" s="1323"/>
      <c r="J15" s="1038"/>
      <c r="K15" s="1038"/>
      <c r="L15" s="1038"/>
      <c r="M15" s="1038"/>
      <c r="N15" s="1038"/>
      <c r="O15" s="1038"/>
      <c r="P15" s="1040" t="str">
        <f t="shared" ref="P15:P26" si="4">IFERROR(IF(N15&gt;3,"BP",IF(O15&gt;2,"BP","MP")),"")</f>
        <v>MP</v>
      </c>
      <c r="Q15" s="1342" t="str">
        <f t="shared" ref="Q15:Q26" si="5">IF(BA15*BB15*BC15&gt;0,(BA15*BB15*BC15)/1728,"")</f>
        <v/>
      </c>
      <c r="R15" s="1040"/>
      <c r="S15" s="1475" t="e">
        <f t="shared" ref="S15:S26" si="6">R15/O15</f>
        <v>#DIV/0!</v>
      </c>
      <c r="T15" s="1102"/>
      <c r="U15" s="1102"/>
      <c r="V15" s="1476"/>
      <c r="W15" s="1477"/>
      <c r="X15" s="1103"/>
      <c r="Y15" s="1477"/>
      <c r="Z15" s="1478">
        <f t="shared" ref="Z15:Z26" si="7">IFERROR(SUM(R15/O15)*Q15,0)</f>
        <v>0</v>
      </c>
      <c r="AA15" s="1479">
        <f>ROUND(IFERROR(SUM($AI$6/$AI$7*Q15/O15)+('Inbound Freight New'!$A$3*CZ15/R15),0),2)</f>
        <v>0</v>
      </c>
      <c r="AB15" s="1480">
        <f t="shared" ref="AB15:AB78" si="8">+$AC$7</f>
        <v>0</v>
      </c>
      <c r="AC15" s="1479">
        <f t="shared" ref="AC15:AC26" si="9">X15*AB15</f>
        <v>0</v>
      </c>
      <c r="AD15" s="1481"/>
      <c r="AE15" s="1480">
        <f t="shared" ref="AE15:AE78" si="10">$AC$8</f>
        <v>0</v>
      </c>
      <c r="AF15" s="1482">
        <f t="shared" ref="AF15:AF26" si="11">X15*AE15</f>
        <v>0</v>
      </c>
      <c r="AG15" s="1483">
        <f t="shared" ref="AG15:AG26" si="12">SUM(I$8:I$9)</f>
        <v>0</v>
      </c>
      <c r="AH15" s="1484">
        <f t="shared" ref="AH15:AH26" si="13">AC$12</f>
        <v>0</v>
      </c>
      <c r="AI15" s="1482">
        <f t="shared" ref="AI15:AI26" si="14">X15*AH15</f>
        <v>0</v>
      </c>
      <c r="AJ15" s="1485">
        <f t="shared" ref="AJ15:AJ26" si="15">AC$9</f>
        <v>0</v>
      </c>
      <c r="AK15" s="1485">
        <f t="shared" ref="AK15:AK26" si="16">AC$10</f>
        <v>0</v>
      </c>
      <c r="AL15" s="1485">
        <f t="shared" ref="AL15:AL26" si="17">AC$11</f>
        <v>0</v>
      </c>
      <c r="AM15" s="1482">
        <f t="shared" ref="AM15:AM26" si="18">X15+AA15+AC15+AF15+AI15</f>
        <v>0</v>
      </c>
      <c r="AN15" s="1477"/>
      <c r="AO15" s="1477"/>
      <c r="AP15" s="1486">
        <f t="shared" ref="AP15:AP26" si="19">IFERROR((AN15-AO15)/AN15,0)</f>
        <v>0</v>
      </c>
      <c r="AQ15" s="1487">
        <f t="shared" ref="AQ15:AQ26" si="20">($R15*X15)</f>
        <v>0</v>
      </c>
      <c r="AR15" s="1488">
        <f t="shared" ref="AR15:AR26" si="21">IFERROR(AM15*R15,0)</f>
        <v>0</v>
      </c>
      <c r="AS15" s="1487">
        <f t="shared" ref="AS15:AS26" si="22">($R15*AO15)</f>
        <v>0</v>
      </c>
      <c r="AT15" s="1489">
        <f t="shared" ref="AT15:AT26" si="23">IFERROR((AO15-AM15)/AO15,0)</f>
        <v>0</v>
      </c>
      <c r="AU15" s="1490"/>
      <c r="AV15" s="1489"/>
      <c r="AW15" s="1038"/>
      <c r="AX15" s="1038"/>
      <c r="AY15" s="1491"/>
      <c r="AZ15" s="1492"/>
      <c r="BA15" s="1342"/>
      <c r="BB15" s="1342"/>
      <c r="BC15" s="1342"/>
      <c r="BD15" s="1342"/>
      <c r="BE15" s="1038"/>
      <c r="BF15" s="1038" t="str">
        <f t="shared" ref="BF15:BF79" si="24">IF($P15="","",IF($G$13="NO",IF($P15&lt;&gt;"BP",IF($FK$14=0,IF(($FG15&lt;&gt;1),"RT","ST"),"ST"),""),""))</f>
        <v/>
      </c>
      <c r="BG15" s="1342" t="str">
        <f t="shared" ref="BG15:BG26" si="25">IF(B15&gt;0,VLOOKUP(B15,pc,5,0),"")</f>
        <v/>
      </c>
      <c r="BH15" s="1038"/>
      <c r="BI15" s="1038"/>
      <c r="BJ15" s="1038"/>
      <c r="BK15" s="1038"/>
      <c r="BL15" s="1038"/>
      <c r="BM15" s="1038"/>
      <c r="BN15" s="1493"/>
      <c r="BO15" s="1493"/>
      <c r="BP15" s="1493"/>
      <c r="BQ15" s="1493" t="str">
        <f t="shared" ref="BQ15:BQ26" si="26">IF(R15&gt;0,R15/O15*BD15,"")</f>
        <v/>
      </c>
      <c r="BR15" s="1494" t="str">
        <f t="shared" ref="BR15:BR26" si="27">IFERROR(R15-BS15-BT15,"")</f>
        <v/>
      </c>
      <c r="BS15" s="1494" t="str">
        <f t="shared" ref="BS15:BS26" si="28">IFERROR(ROUND(BV15*$R15/$O15,0)*$O15,"")</f>
        <v/>
      </c>
      <c r="BT15" s="1494" t="str">
        <f t="shared" ref="BT15:BT26" si="29">IFERROR(ROUND(BW15*$R15/$O15,0)*$O15,"")</f>
        <v/>
      </c>
      <c r="BU15" s="1495" t="str">
        <f t="shared" ref="BU15:BU26" si="30">IF(AND($AY15&lt;&gt;"",IFERROR(VLOOKUP($AY15,seas,4,0),"")&lt;&gt;"Deco"),"See Planner",IF($AX15&lt;&gt;"","See Alloc",IFERROR(BX15*(1+$CA15),"")))</f>
        <v/>
      </c>
      <c r="BV15" s="1495" t="str">
        <f t="shared" ref="BV15:BV26" si="31">IF(AND($AY15&lt;&gt;"",IFERROR(VLOOKUP($AY15,seas,4,0),"")&lt;&gt;"Deco"),"See Planner",IF($AX15&lt;&gt;"","See Alloc",IFERROR(BY15/($BY15+$BZ15)*(1-$BU15),"")))</f>
        <v/>
      </c>
      <c r="BW15" s="1495" t="str">
        <f t="shared" ref="BW15:BW26" si="32">IF(AND($AY15&lt;&gt;"",IFERROR(VLOOKUP($AY15,seas,4,0),"")&lt;&gt;"Deco"),"See Planner",IF($AX15&lt;&gt;"","See Alloc",IFERROR(BZ15/($BY15+$BZ15)*(1-$BU15),"")))</f>
        <v/>
      </c>
      <c r="BX15" s="1495" t="str">
        <f t="shared" ref="BX15:BX26" si="33">IFERROR(VLOOKUP(B15,dc,BX$13,0),"")</f>
        <v/>
      </c>
      <c r="BY15" s="1495" t="str">
        <f t="shared" ref="BY15:BY26" si="34">IFERROR(VLOOKUP(B15,dc,BY$13,0),"")</f>
        <v/>
      </c>
      <c r="BZ15" s="1495" t="str">
        <f t="shared" ref="BZ15:BZ26" si="35">IFERROR(VLOOKUP(B15,dc,BZ$13,0),"")</f>
        <v/>
      </c>
      <c r="CA15" s="1495" t="str">
        <f t="shared" ref="CA15:CA26" si="36">IFERROR(VLOOKUP(G$6,nsf,CA$13,0),"")</f>
        <v/>
      </c>
      <c r="CB15" s="1496" t="str">
        <f t="shared" ref="CB15:CB78" si="37">IF($F15&lt;&gt;"",$AV$4,"")</f>
        <v/>
      </c>
      <c r="CC15" s="1496" t="str">
        <f t="shared" ref="CC15:CC78" si="38">IF($F15&lt;&gt;"",$AV$5,"")</f>
        <v/>
      </c>
      <c r="CD15" s="1496" t="str">
        <f t="shared" ref="CD15:CD78" si="39">IF($F15&lt;&gt;"",$AV$6,"")</f>
        <v/>
      </c>
      <c r="CE15" s="1496" t="str">
        <f t="shared" ref="CE15:CE78" si="40">IF($F15&lt;&gt;"",$AV$7,"")</f>
        <v/>
      </c>
      <c r="CF15" s="1496" t="str">
        <f t="shared" ref="CF15:CF26" si="41">IF(SUM(CB15:CE15)&gt;0,SUM(CB15:CE15),"")</f>
        <v/>
      </c>
      <c r="CG15" s="1494" t="str">
        <f t="shared" ref="CG15:CG26" si="42">CLEAN(AV$10)</f>
        <v/>
      </c>
      <c r="CH15" s="1495"/>
      <c r="CI15" s="1495"/>
      <c r="CJ15" s="1495"/>
      <c r="CK15" s="1495"/>
      <c r="CL15" s="1495"/>
      <c r="CM15" s="1495"/>
      <c r="CN15" s="1497" t="str">
        <f t="shared" ref="CN15:CN26" si="43">IFERROR(BR15*$X15,"")</f>
        <v/>
      </c>
      <c r="CO15" s="1497" t="str">
        <f t="shared" ref="CO15:CO26" si="44">IFERROR(BR15*$AM15,"")</f>
        <v/>
      </c>
      <c r="CP15" s="1497" t="str">
        <f t="shared" ref="CP15:CP26" si="45">IFERROR(BR15*$AO15,"")</f>
        <v/>
      </c>
      <c r="CQ15" s="1497" t="str">
        <f t="shared" ref="CQ15:CQ26" si="46">IFERROR(BS15*$X15,"")</f>
        <v/>
      </c>
      <c r="CR15" s="1497" t="str">
        <f t="shared" ref="CR15:CR26" si="47">IFERROR(BS15*$AM15,"")</f>
        <v/>
      </c>
      <c r="CS15" s="1497" t="str">
        <f t="shared" ref="CS15:CS26" si="48">IFERROR(BS15*$AO15,"")</f>
        <v/>
      </c>
      <c r="CT15" s="1497" t="str">
        <f t="shared" ref="CT15:CT26" si="49">IFERROR(BT15*$X15,"")</f>
        <v/>
      </c>
      <c r="CU15" s="1497" t="str">
        <f t="shared" ref="CU15:CU26" si="50">IFERROR(BT15*$AM15,"")</f>
        <v/>
      </c>
      <c r="CV15" s="1497" t="str">
        <f t="shared" ref="CV15:CV26" si="51">IFERROR(BT15*$AO15,"")</f>
        <v/>
      </c>
      <c r="CW15" s="16" t="str">
        <f t="shared" ref="CW15:CW79" si="52">IF($F15&lt;&gt;"",$G$6,"")</f>
        <v/>
      </c>
      <c r="CX15" s="16" t="str">
        <f t="shared" ref="CX15:CX79" si="53">IF($F15&lt;&gt;"",$G$10,"")</f>
        <v/>
      </c>
      <c r="CY15" s="16" t="str">
        <f t="shared" ref="CY15:CY79" si="54">IF($F15&lt;&gt;"",$D$6,"")</f>
        <v/>
      </c>
      <c r="CZ15" s="650">
        <f t="shared" ref="CZ15:CZ26" si="55">IFERROR(IF(G$10="",0,IF(SUM(BA15:BC15)&gt;0,R15/O15,0)),0)</f>
        <v>0</v>
      </c>
      <c r="DA15" s="16"/>
      <c r="DB15" s="651"/>
      <c r="DC15" s="655">
        <f t="shared" ref="DC15:DC26" si="56">IF(DB15="",CZ15,R15/VLOOKUP(DB15,dompro,2,0)*VLOOKUP(DB15,dompro,3,0))</f>
        <v>0</v>
      </c>
      <c r="DD15" s="654" t="str">
        <f t="shared" ref="DD15:DD26" si="57">IF(DB15="",Q15,R15/VLOOKUP(DB15,dompro,2,0)*VLOOKUP(DB15,dompro,4,0))</f>
        <v/>
      </c>
      <c r="DE15" s="650">
        <f t="shared" ref="DE15:DE26" si="58">IFERROR(VLOOKUP(B15,cpu,6,0)*R15,R15*DE$1)</f>
        <v>0</v>
      </c>
      <c r="DH15" s="653" t="s">
        <v>4862</v>
      </c>
      <c r="DI15" s="52">
        <f t="shared" ref="DI15:DI26" si="59">SUMIF($DB$15:$DB$264,$DH15,R$15:R$264)</f>
        <v>0</v>
      </c>
      <c r="DJ15" s="52">
        <f t="shared" ref="DJ15:DJ26" si="60">SUMIF($DB$15:$DB$264,$DH15,CZ$15:CZ$264)</f>
        <v>0</v>
      </c>
      <c r="DK15" s="52">
        <f t="shared" ref="DK15:DK26" si="61">SUMIF($DB$15:$DB$264,$DH15,Q$15:Q$264)</f>
        <v>0</v>
      </c>
      <c r="EG15" s="16">
        <f>IFERROR(VLOOKUP(B15,'SUBCATS INTERNAL USE'!A:D,3,0),10000)</f>
        <v>10000</v>
      </c>
      <c r="EH15" s="16">
        <f t="shared" ref="EH15:EH26" si="62">IF(D15&gt;1,10000,EG15)</f>
        <v>10000</v>
      </c>
      <c r="EI15" s="16">
        <f t="shared" ref="EI15:EI26" si="63">B15*100+1</f>
        <v>1</v>
      </c>
      <c r="EJ15" s="16">
        <f t="shared" ref="EJ15:EJ26" si="64">EI15+18</f>
        <v>19</v>
      </c>
      <c r="EK15" s="16">
        <f>IFERROR(VLOOKUP(B15,'SUBCATS INTERNAL USE'!G:I,3,0), 10000)</f>
        <v>10000</v>
      </c>
      <c r="EN15" s="163">
        <f t="shared" ref="EN15:EN26" si="65">IF(B15="",1,0)</f>
        <v>1</v>
      </c>
      <c r="EO15" s="163">
        <f t="shared" ref="EO15:EO26" si="66">IF(E15="",1,0)</f>
        <v>1</v>
      </c>
      <c r="EP15" s="163">
        <f t="shared" ref="EP15:EP26" si="67">IF(N15="",1,0)</f>
        <v>1</v>
      </c>
      <c r="EQ15" s="163">
        <f t="shared" ref="EQ15:EQ26" si="68">IF(O15="",1,0)</f>
        <v>1</v>
      </c>
      <c r="ER15" s="163">
        <f t="shared" ref="ER15:ER26" si="69">IF(R15="",1,0)</f>
        <v>1</v>
      </c>
      <c r="ES15" s="163">
        <f t="shared" ref="ES15:ES26" si="70">IF(BG15="",1,0)</f>
        <v>1</v>
      </c>
      <c r="ET15" s="163">
        <f t="shared" ref="ET15:ET26" si="71">IF(AN15="",1,0)</f>
        <v>1</v>
      </c>
      <c r="EU15" s="163">
        <f t="shared" ref="EU15:EU26" si="72">IF(AO15="",1,0)</f>
        <v>1</v>
      </c>
      <c r="EV15" s="163">
        <f t="shared" ref="EV15:EV26" si="73">IF(P15="",1,0)</f>
        <v>0</v>
      </c>
      <c r="EW15" s="163">
        <f t="shared" ref="EW15:EW26" si="74">IF(Q15="",1,0)</f>
        <v>1</v>
      </c>
      <c r="EX15" s="163">
        <f t="shared" ref="EX15:EX26" si="75">IF(AV15="",1,0)</f>
        <v>1</v>
      </c>
      <c r="EY15" s="163">
        <f t="shared" ref="EY15:EY26" si="76">IF(BA15="",1,0)</f>
        <v>1</v>
      </c>
      <c r="EZ15" s="163">
        <f t="shared" ref="EZ15:EZ26" si="77">IF(BB15="",1,0)</f>
        <v>1</v>
      </c>
      <c r="FA15" s="163">
        <f t="shared" ref="FA15:FA26" si="78">IF(BC15="",1,0)</f>
        <v>1</v>
      </c>
      <c r="FB15" s="163">
        <f t="shared" ref="FB15:FB26" si="79">IF(BD15="",1,0)</f>
        <v>1</v>
      </c>
      <c r="FC15" s="163">
        <f t="shared" ref="FC15:FC26" si="80">SUM(EN15:FB15)</f>
        <v>14</v>
      </c>
      <c r="FD15" s="163">
        <f t="shared" ref="FD15:FD26" si="81">IF(F15&lt;&gt;"",IF(FC15&gt;0,1,0),0)</f>
        <v>0</v>
      </c>
      <c r="FF15" s="16">
        <f t="shared" ref="FF15:FF26" si="82">IF(R15&gt;0,IF(P15&lt;&gt;"MP",1,0),0)</f>
        <v>0</v>
      </c>
      <c r="FG15" s="16" t="str">
        <f t="shared" ref="FG15:FG26" si="83">IFERROR(IF($G$13="YES",0,IF(VLOOKUP(B15,ptnr,5,0)="Y",0,1)),"1")</f>
        <v>1</v>
      </c>
    </row>
    <row r="16" spans="1:175" s="52" customFormat="1" ht="11.25" customHeight="1">
      <c r="A16" s="1038">
        <v>2</v>
      </c>
      <c r="B16" s="1039"/>
      <c r="C16" s="1038" t="str">
        <f t="shared" si="3"/>
        <v/>
      </c>
      <c r="D16" s="1038"/>
      <c r="E16" s="1040"/>
      <c r="F16" s="1041"/>
      <c r="G16" s="1038"/>
      <c r="H16" s="1038"/>
      <c r="I16" s="1323"/>
      <c r="J16" s="1038"/>
      <c r="K16" s="1038"/>
      <c r="L16" s="1038"/>
      <c r="M16" s="1038"/>
      <c r="N16" s="1038"/>
      <c r="O16" s="1038"/>
      <c r="P16" s="1040" t="str">
        <f t="shared" si="4"/>
        <v>MP</v>
      </c>
      <c r="Q16" s="1342" t="str">
        <f t="shared" si="5"/>
        <v/>
      </c>
      <c r="R16" s="1040"/>
      <c r="S16" s="1475" t="e">
        <f t="shared" si="6"/>
        <v>#DIV/0!</v>
      </c>
      <c r="T16" s="1102"/>
      <c r="U16" s="1102"/>
      <c r="V16" s="1476"/>
      <c r="W16" s="1477"/>
      <c r="X16" s="1103"/>
      <c r="Y16" s="1477"/>
      <c r="Z16" s="1478">
        <f t="shared" si="7"/>
        <v>0</v>
      </c>
      <c r="AA16" s="1479">
        <f>ROUND(IFERROR(SUM($AI$6/$AI$7*Q16/O16)+('Inbound Freight New'!$A$3*CZ16/R16),0),2)</f>
        <v>0</v>
      </c>
      <c r="AB16" s="1480">
        <f t="shared" si="8"/>
        <v>0</v>
      </c>
      <c r="AC16" s="1479">
        <f t="shared" si="9"/>
        <v>0</v>
      </c>
      <c r="AD16" s="1481"/>
      <c r="AE16" s="1480">
        <f t="shared" si="10"/>
        <v>0</v>
      </c>
      <c r="AF16" s="1482">
        <f t="shared" si="11"/>
        <v>0</v>
      </c>
      <c r="AG16" s="1483">
        <f t="shared" si="12"/>
        <v>0</v>
      </c>
      <c r="AH16" s="1484">
        <f t="shared" si="13"/>
        <v>0</v>
      </c>
      <c r="AI16" s="1482">
        <f t="shared" si="14"/>
        <v>0</v>
      </c>
      <c r="AJ16" s="1485">
        <f t="shared" si="15"/>
        <v>0</v>
      </c>
      <c r="AK16" s="1485">
        <f t="shared" si="16"/>
        <v>0</v>
      </c>
      <c r="AL16" s="1485">
        <f t="shared" si="17"/>
        <v>0</v>
      </c>
      <c r="AM16" s="1482">
        <f t="shared" si="18"/>
        <v>0</v>
      </c>
      <c r="AN16" s="1477"/>
      <c r="AO16" s="1477"/>
      <c r="AP16" s="1486">
        <f t="shared" si="19"/>
        <v>0</v>
      </c>
      <c r="AQ16" s="1487">
        <f t="shared" si="20"/>
        <v>0</v>
      </c>
      <c r="AR16" s="1488">
        <f t="shared" si="21"/>
        <v>0</v>
      </c>
      <c r="AS16" s="1487">
        <f t="shared" si="22"/>
        <v>0</v>
      </c>
      <c r="AT16" s="1489">
        <f t="shared" si="23"/>
        <v>0</v>
      </c>
      <c r="AU16" s="1490"/>
      <c r="AV16" s="1489"/>
      <c r="AW16" s="1038"/>
      <c r="AX16" s="1038"/>
      <c r="AY16" s="1491"/>
      <c r="AZ16" s="1492"/>
      <c r="BA16" s="1342"/>
      <c r="BB16" s="1342"/>
      <c r="BC16" s="1342"/>
      <c r="BD16" s="1342"/>
      <c r="BE16" s="1038"/>
      <c r="BF16" s="1038" t="str">
        <f t="shared" si="24"/>
        <v/>
      </c>
      <c r="BG16" s="1342" t="str">
        <f t="shared" si="25"/>
        <v/>
      </c>
      <c r="BH16" s="1038"/>
      <c r="BI16" s="1038"/>
      <c r="BJ16" s="1038"/>
      <c r="BK16" s="1038"/>
      <c r="BL16" s="1038"/>
      <c r="BM16" s="1038"/>
      <c r="BN16" s="1493"/>
      <c r="BO16" s="1493"/>
      <c r="BP16" s="1493"/>
      <c r="BQ16" s="1493" t="str">
        <f t="shared" si="26"/>
        <v/>
      </c>
      <c r="BR16" s="1494" t="str">
        <f t="shared" si="27"/>
        <v/>
      </c>
      <c r="BS16" s="1494" t="str">
        <f t="shared" si="28"/>
        <v/>
      </c>
      <c r="BT16" s="1494" t="str">
        <f t="shared" si="29"/>
        <v/>
      </c>
      <c r="BU16" s="1495" t="str">
        <f t="shared" si="30"/>
        <v/>
      </c>
      <c r="BV16" s="1495" t="str">
        <f t="shared" si="31"/>
        <v/>
      </c>
      <c r="BW16" s="1495" t="str">
        <f t="shared" si="32"/>
        <v/>
      </c>
      <c r="BX16" s="1495" t="str">
        <f t="shared" si="33"/>
        <v/>
      </c>
      <c r="BY16" s="1495" t="str">
        <f t="shared" si="34"/>
        <v/>
      </c>
      <c r="BZ16" s="1495" t="str">
        <f t="shared" si="35"/>
        <v/>
      </c>
      <c r="CA16" s="1495" t="str">
        <f t="shared" si="36"/>
        <v/>
      </c>
      <c r="CB16" s="1496" t="str">
        <f t="shared" si="37"/>
        <v/>
      </c>
      <c r="CC16" s="1496" t="str">
        <f t="shared" si="38"/>
        <v/>
      </c>
      <c r="CD16" s="1496" t="str">
        <f t="shared" si="39"/>
        <v/>
      </c>
      <c r="CE16" s="1496" t="str">
        <f t="shared" si="40"/>
        <v/>
      </c>
      <c r="CF16" s="1496" t="str">
        <f t="shared" si="41"/>
        <v/>
      </c>
      <c r="CG16" s="1494" t="str">
        <f t="shared" si="42"/>
        <v/>
      </c>
      <c r="CH16" s="1495"/>
      <c r="CI16" s="1495"/>
      <c r="CJ16" s="1495"/>
      <c r="CK16" s="1495"/>
      <c r="CL16" s="1495"/>
      <c r="CM16" s="1495"/>
      <c r="CN16" s="1497" t="str">
        <f t="shared" si="43"/>
        <v/>
      </c>
      <c r="CO16" s="1497" t="str">
        <f t="shared" si="44"/>
        <v/>
      </c>
      <c r="CP16" s="1497" t="str">
        <f t="shared" si="45"/>
        <v/>
      </c>
      <c r="CQ16" s="1497" t="str">
        <f t="shared" si="46"/>
        <v/>
      </c>
      <c r="CR16" s="1497" t="str">
        <f t="shared" si="47"/>
        <v/>
      </c>
      <c r="CS16" s="1497" t="str">
        <f t="shared" si="48"/>
        <v/>
      </c>
      <c r="CT16" s="1497" t="str">
        <f t="shared" si="49"/>
        <v/>
      </c>
      <c r="CU16" s="1497" t="str">
        <f t="shared" si="50"/>
        <v/>
      </c>
      <c r="CV16" s="1497" t="str">
        <f t="shared" si="51"/>
        <v/>
      </c>
      <c r="CW16" s="16" t="str">
        <f t="shared" si="52"/>
        <v/>
      </c>
      <c r="CX16" s="16" t="str">
        <f t="shared" si="53"/>
        <v/>
      </c>
      <c r="CY16" s="16" t="str">
        <f t="shared" si="54"/>
        <v/>
      </c>
      <c r="CZ16" s="650">
        <f t="shared" si="55"/>
        <v>0</v>
      </c>
      <c r="DA16" s="16"/>
      <c r="DB16" s="651"/>
      <c r="DC16" s="655">
        <f t="shared" si="56"/>
        <v>0</v>
      </c>
      <c r="DD16" s="654" t="str">
        <f t="shared" si="57"/>
        <v/>
      </c>
      <c r="DE16" s="650">
        <f t="shared" si="58"/>
        <v>0</v>
      </c>
      <c r="DH16" s="653" t="s">
        <v>4862</v>
      </c>
      <c r="DI16" s="52">
        <f t="shared" si="59"/>
        <v>0</v>
      </c>
      <c r="DJ16" s="52">
        <f t="shared" si="60"/>
        <v>0</v>
      </c>
      <c r="DK16" s="52">
        <f t="shared" si="61"/>
        <v>0</v>
      </c>
      <c r="EG16" s="16">
        <f>IFERROR(VLOOKUP(B16,'SUBCATS INTERNAL USE'!A:D,3,0),10000)</f>
        <v>10000</v>
      </c>
      <c r="EH16" s="16">
        <f t="shared" si="62"/>
        <v>10000</v>
      </c>
      <c r="EI16" s="16">
        <f t="shared" si="63"/>
        <v>1</v>
      </c>
      <c r="EJ16" s="16">
        <f t="shared" si="64"/>
        <v>19</v>
      </c>
      <c r="EK16" s="16">
        <f>IFERROR(VLOOKUP(B16,'SUBCATS INTERNAL USE'!G:I,3,0), 10000)</f>
        <v>10000</v>
      </c>
      <c r="EN16" s="163">
        <f t="shared" si="65"/>
        <v>1</v>
      </c>
      <c r="EO16" s="163">
        <f t="shared" si="66"/>
        <v>1</v>
      </c>
      <c r="EP16" s="163">
        <f t="shared" si="67"/>
        <v>1</v>
      </c>
      <c r="EQ16" s="163">
        <f t="shared" si="68"/>
        <v>1</v>
      </c>
      <c r="ER16" s="163">
        <f t="shared" si="69"/>
        <v>1</v>
      </c>
      <c r="ES16" s="163">
        <f t="shared" si="70"/>
        <v>1</v>
      </c>
      <c r="ET16" s="163">
        <f t="shared" si="71"/>
        <v>1</v>
      </c>
      <c r="EU16" s="163">
        <f t="shared" si="72"/>
        <v>1</v>
      </c>
      <c r="EV16" s="163">
        <f t="shared" si="73"/>
        <v>0</v>
      </c>
      <c r="EW16" s="163">
        <f t="shared" si="74"/>
        <v>1</v>
      </c>
      <c r="EX16" s="163">
        <f t="shared" si="75"/>
        <v>1</v>
      </c>
      <c r="EY16" s="163">
        <f t="shared" si="76"/>
        <v>1</v>
      </c>
      <c r="EZ16" s="163">
        <f t="shared" si="77"/>
        <v>1</v>
      </c>
      <c r="FA16" s="163">
        <f t="shared" si="78"/>
        <v>1</v>
      </c>
      <c r="FB16" s="163">
        <f t="shared" si="79"/>
        <v>1</v>
      </c>
      <c r="FC16" s="163">
        <f t="shared" si="80"/>
        <v>14</v>
      </c>
      <c r="FD16" s="163">
        <f t="shared" si="81"/>
        <v>0</v>
      </c>
      <c r="FF16" s="16">
        <f t="shared" si="82"/>
        <v>0</v>
      </c>
      <c r="FG16" s="16" t="str">
        <f t="shared" si="83"/>
        <v>1</v>
      </c>
    </row>
    <row r="17" spans="1:163" s="52" customFormat="1" ht="11.25" customHeight="1">
      <c r="A17" s="1038">
        <v>3</v>
      </c>
      <c r="B17" s="1039"/>
      <c r="C17" s="1038" t="str">
        <f t="shared" si="3"/>
        <v/>
      </c>
      <c r="D17" s="1038"/>
      <c r="E17" s="1040"/>
      <c r="F17" s="1041"/>
      <c r="G17" s="1038"/>
      <c r="H17" s="1038"/>
      <c r="I17" s="1323"/>
      <c r="J17" s="1038"/>
      <c r="K17" s="1038"/>
      <c r="L17" s="1038"/>
      <c r="M17" s="1038"/>
      <c r="N17" s="1038"/>
      <c r="O17" s="1038"/>
      <c r="P17" s="1040" t="str">
        <f t="shared" si="4"/>
        <v>MP</v>
      </c>
      <c r="Q17" s="1342" t="str">
        <f t="shared" si="5"/>
        <v/>
      </c>
      <c r="R17" s="1040"/>
      <c r="S17" s="1475" t="e">
        <f t="shared" si="6"/>
        <v>#DIV/0!</v>
      </c>
      <c r="T17" s="1102"/>
      <c r="U17" s="1102"/>
      <c r="V17" s="1476"/>
      <c r="W17" s="1477"/>
      <c r="X17" s="1103"/>
      <c r="Y17" s="1477"/>
      <c r="Z17" s="1478">
        <f t="shared" si="7"/>
        <v>0</v>
      </c>
      <c r="AA17" s="1479">
        <f>ROUND(IFERROR(SUM($AI$6/$AI$7*Q17/O17)+('Inbound Freight New'!$A$3*CZ17/R17),0),2)</f>
        <v>0</v>
      </c>
      <c r="AB17" s="1480">
        <f t="shared" si="8"/>
        <v>0</v>
      </c>
      <c r="AC17" s="1479">
        <f t="shared" si="9"/>
        <v>0</v>
      </c>
      <c r="AD17" s="1481"/>
      <c r="AE17" s="1480">
        <f t="shared" si="10"/>
        <v>0</v>
      </c>
      <c r="AF17" s="1482">
        <f t="shared" si="11"/>
        <v>0</v>
      </c>
      <c r="AG17" s="1483">
        <f t="shared" si="12"/>
        <v>0</v>
      </c>
      <c r="AH17" s="1484">
        <f t="shared" si="13"/>
        <v>0</v>
      </c>
      <c r="AI17" s="1482">
        <f t="shared" si="14"/>
        <v>0</v>
      </c>
      <c r="AJ17" s="1485">
        <f t="shared" si="15"/>
        <v>0</v>
      </c>
      <c r="AK17" s="1485">
        <f t="shared" si="16"/>
        <v>0</v>
      </c>
      <c r="AL17" s="1485">
        <f t="shared" si="17"/>
        <v>0</v>
      </c>
      <c r="AM17" s="1482">
        <f t="shared" si="18"/>
        <v>0</v>
      </c>
      <c r="AN17" s="1477"/>
      <c r="AO17" s="1477"/>
      <c r="AP17" s="1486">
        <f t="shared" si="19"/>
        <v>0</v>
      </c>
      <c r="AQ17" s="1487">
        <f t="shared" si="20"/>
        <v>0</v>
      </c>
      <c r="AR17" s="1488">
        <f t="shared" si="21"/>
        <v>0</v>
      </c>
      <c r="AS17" s="1487">
        <f t="shared" si="22"/>
        <v>0</v>
      </c>
      <c r="AT17" s="1489">
        <f t="shared" si="23"/>
        <v>0</v>
      </c>
      <c r="AU17" s="1490"/>
      <c r="AV17" s="1489"/>
      <c r="AW17" s="1038"/>
      <c r="AX17" s="1038"/>
      <c r="AY17" s="1491"/>
      <c r="AZ17" s="1492"/>
      <c r="BA17" s="1342"/>
      <c r="BB17" s="1342"/>
      <c r="BC17" s="1342"/>
      <c r="BD17" s="1342"/>
      <c r="BE17" s="1038"/>
      <c r="BF17" s="1038" t="str">
        <f t="shared" si="24"/>
        <v/>
      </c>
      <c r="BG17" s="1342" t="str">
        <f t="shared" si="25"/>
        <v/>
      </c>
      <c r="BH17" s="1038"/>
      <c r="BI17" s="1038"/>
      <c r="BJ17" s="1038"/>
      <c r="BK17" s="1038"/>
      <c r="BL17" s="1038"/>
      <c r="BM17" s="1038"/>
      <c r="BN17" s="1493"/>
      <c r="BO17" s="1493"/>
      <c r="BP17" s="1493"/>
      <c r="BQ17" s="1493" t="str">
        <f t="shared" si="26"/>
        <v/>
      </c>
      <c r="BR17" s="1494" t="str">
        <f t="shared" si="27"/>
        <v/>
      </c>
      <c r="BS17" s="1494" t="str">
        <f t="shared" si="28"/>
        <v/>
      </c>
      <c r="BT17" s="1494" t="str">
        <f t="shared" si="29"/>
        <v/>
      </c>
      <c r="BU17" s="1495" t="str">
        <f t="shared" si="30"/>
        <v/>
      </c>
      <c r="BV17" s="1495" t="str">
        <f t="shared" si="31"/>
        <v/>
      </c>
      <c r="BW17" s="1495" t="str">
        <f t="shared" si="32"/>
        <v/>
      </c>
      <c r="BX17" s="1495" t="str">
        <f t="shared" si="33"/>
        <v/>
      </c>
      <c r="BY17" s="1495" t="str">
        <f t="shared" si="34"/>
        <v/>
      </c>
      <c r="BZ17" s="1495" t="str">
        <f t="shared" si="35"/>
        <v/>
      </c>
      <c r="CA17" s="1495" t="str">
        <f t="shared" si="36"/>
        <v/>
      </c>
      <c r="CB17" s="1496" t="str">
        <f t="shared" si="37"/>
        <v/>
      </c>
      <c r="CC17" s="1496" t="str">
        <f t="shared" si="38"/>
        <v/>
      </c>
      <c r="CD17" s="1496" t="str">
        <f t="shared" si="39"/>
        <v/>
      </c>
      <c r="CE17" s="1496" t="str">
        <f t="shared" si="40"/>
        <v/>
      </c>
      <c r="CF17" s="1496" t="str">
        <f t="shared" si="41"/>
        <v/>
      </c>
      <c r="CG17" s="1494" t="str">
        <f t="shared" si="42"/>
        <v/>
      </c>
      <c r="CH17" s="1495"/>
      <c r="CI17" s="1495"/>
      <c r="CJ17" s="1495"/>
      <c r="CK17" s="1495"/>
      <c r="CL17" s="1495"/>
      <c r="CM17" s="1495"/>
      <c r="CN17" s="1497" t="str">
        <f t="shared" si="43"/>
        <v/>
      </c>
      <c r="CO17" s="1497" t="str">
        <f t="shared" si="44"/>
        <v/>
      </c>
      <c r="CP17" s="1497" t="str">
        <f t="shared" si="45"/>
        <v/>
      </c>
      <c r="CQ17" s="1497" t="str">
        <f t="shared" si="46"/>
        <v/>
      </c>
      <c r="CR17" s="1497" t="str">
        <f t="shared" si="47"/>
        <v/>
      </c>
      <c r="CS17" s="1497" t="str">
        <f t="shared" si="48"/>
        <v/>
      </c>
      <c r="CT17" s="1497" t="str">
        <f t="shared" si="49"/>
        <v/>
      </c>
      <c r="CU17" s="1497" t="str">
        <f t="shared" si="50"/>
        <v/>
      </c>
      <c r="CV17" s="1497" t="str">
        <f t="shared" si="51"/>
        <v/>
      </c>
      <c r="CW17" s="16" t="str">
        <f t="shared" si="52"/>
        <v/>
      </c>
      <c r="CX17" s="16" t="str">
        <f t="shared" si="53"/>
        <v/>
      </c>
      <c r="CY17" s="16" t="str">
        <f t="shared" si="54"/>
        <v/>
      </c>
      <c r="CZ17" s="650">
        <f t="shared" si="55"/>
        <v>0</v>
      </c>
      <c r="DA17" s="16"/>
      <c r="DB17" s="651"/>
      <c r="DC17" s="655">
        <f t="shared" si="56"/>
        <v>0</v>
      </c>
      <c r="DD17" s="654" t="str">
        <f t="shared" si="57"/>
        <v/>
      </c>
      <c r="DE17" s="650">
        <f t="shared" si="58"/>
        <v>0</v>
      </c>
      <c r="DH17" s="653" t="s">
        <v>4862</v>
      </c>
      <c r="DI17" s="52">
        <f t="shared" si="59"/>
        <v>0</v>
      </c>
      <c r="DJ17" s="52">
        <f t="shared" si="60"/>
        <v>0</v>
      </c>
      <c r="DK17" s="52">
        <f t="shared" si="61"/>
        <v>0</v>
      </c>
      <c r="EG17" s="16">
        <f>IFERROR(VLOOKUP(B17,'SUBCATS INTERNAL USE'!A:D,3,0),10000)</f>
        <v>10000</v>
      </c>
      <c r="EH17" s="16">
        <f t="shared" si="62"/>
        <v>10000</v>
      </c>
      <c r="EI17" s="16">
        <f t="shared" si="63"/>
        <v>1</v>
      </c>
      <c r="EJ17" s="16">
        <f t="shared" si="64"/>
        <v>19</v>
      </c>
      <c r="EK17" s="16">
        <f>IFERROR(VLOOKUP(B17,'SUBCATS INTERNAL USE'!G:I,3,0), 10000)</f>
        <v>10000</v>
      </c>
      <c r="EN17" s="163">
        <f t="shared" si="65"/>
        <v>1</v>
      </c>
      <c r="EO17" s="163">
        <f t="shared" si="66"/>
        <v>1</v>
      </c>
      <c r="EP17" s="163">
        <f t="shared" si="67"/>
        <v>1</v>
      </c>
      <c r="EQ17" s="163">
        <f t="shared" si="68"/>
        <v>1</v>
      </c>
      <c r="ER17" s="163">
        <f t="shared" si="69"/>
        <v>1</v>
      </c>
      <c r="ES17" s="163">
        <f t="shared" si="70"/>
        <v>1</v>
      </c>
      <c r="ET17" s="163">
        <f t="shared" si="71"/>
        <v>1</v>
      </c>
      <c r="EU17" s="163">
        <f t="shared" si="72"/>
        <v>1</v>
      </c>
      <c r="EV17" s="163">
        <f t="shared" si="73"/>
        <v>0</v>
      </c>
      <c r="EW17" s="163">
        <f t="shared" si="74"/>
        <v>1</v>
      </c>
      <c r="EX17" s="163">
        <f t="shared" si="75"/>
        <v>1</v>
      </c>
      <c r="EY17" s="163">
        <f t="shared" si="76"/>
        <v>1</v>
      </c>
      <c r="EZ17" s="163">
        <f t="shared" si="77"/>
        <v>1</v>
      </c>
      <c r="FA17" s="163">
        <f t="shared" si="78"/>
        <v>1</v>
      </c>
      <c r="FB17" s="163">
        <f t="shared" si="79"/>
        <v>1</v>
      </c>
      <c r="FC17" s="163">
        <f t="shared" si="80"/>
        <v>14</v>
      </c>
      <c r="FD17" s="163">
        <f t="shared" si="81"/>
        <v>0</v>
      </c>
      <c r="FF17" s="16">
        <f t="shared" si="82"/>
        <v>0</v>
      </c>
      <c r="FG17" s="16" t="str">
        <f t="shared" si="83"/>
        <v>1</v>
      </c>
    </row>
    <row r="18" spans="1:163" s="52" customFormat="1" ht="11.25" customHeight="1">
      <c r="A18" s="1038">
        <v>4</v>
      </c>
      <c r="B18" s="1039"/>
      <c r="C18" s="1038" t="str">
        <f t="shared" si="3"/>
        <v/>
      </c>
      <c r="D18" s="1038"/>
      <c r="E18" s="1040"/>
      <c r="F18" s="1041"/>
      <c r="G18" s="1038"/>
      <c r="H18" s="1038"/>
      <c r="I18" s="1323"/>
      <c r="J18" s="1038"/>
      <c r="K18" s="1038"/>
      <c r="L18" s="1038"/>
      <c r="M18" s="1038"/>
      <c r="N18" s="1038"/>
      <c r="O18" s="1038"/>
      <c r="P18" s="1040" t="str">
        <f t="shared" si="4"/>
        <v>MP</v>
      </c>
      <c r="Q18" s="1342" t="str">
        <f t="shared" si="5"/>
        <v/>
      </c>
      <c r="R18" s="1040"/>
      <c r="S18" s="1475" t="e">
        <f t="shared" si="6"/>
        <v>#DIV/0!</v>
      </c>
      <c r="T18" s="1102"/>
      <c r="U18" s="1102"/>
      <c r="V18" s="1476"/>
      <c r="W18" s="1477"/>
      <c r="X18" s="1103"/>
      <c r="Y18" s="1477"/>
      <c r="Z18" s="1478">
        <f t="shared" si="7"/>
        <v>0</v>
      </c>
      <c r="AA18" s="1479">
        <f>ROUND(IFERROR(SUM($AI$6/$AI$7*Q18/O18)+('Inbound Freight New'!$A$3*CZ18/R18),0),2)</f>
        <v>0</v>
      </c>
      <c r="AB18" s="1480">
        <f t="shared" si="8"/>
        <v>0</v>
      </c>
      <c r="AC18" s="1479">
        <f t="shared" si="9"/>
        <v>0</v>
      </c>
      <c r="AD18" s="1481"/>
      <c r="AE18" s="1480">
        <f t="shared" si="10"/>
        <v>0</v>
      </c>
      <c r="AF18" s="1482">
        <f t="shared" si="11"/>
        <v>0</v>
      </c>
      <c r="AG18" s="1483">
        <f t="shared" si="12"/>
        <v>0</v>
      </c>
      <c r="AH18" s="1484">
        <f t="shared" si="13"/>
        <v>0</v>
      </c>
      <c r="AI18" s="1482">
        <f t="shared" si="14"/>
        <v>0</v>
      </c>
      <c r="AJ18" s="1485">
        <f t="shared" si="15"/>
        <v>0</v>
      </c>
      <c r="AK18" s="1485">
        <f t="shared" si="16"/>
        <v>0</v>
      </c>
      <c r="AL18" s="1485">
        <f t="shared" si="17"/>
        <v>0</v>
      </c>
      <c r="AM18" s="1482">
        <f t="shared" si="18"/>
        <v>0</v>
      </c>
      <c r="AN18" s="1477"/>
      <c r="AO18" s="1477"/>
      <c r="AP18" s="1486">
        <f t="shared" si="19"/>
        <v>0</v>
      </c>
      <c r="AQ18" s="1487">
        <f t="shared" si="20"/>
        <v>0</v>
      </c>
      <c r="AR18" s="1488">
        <f t="shared" si="21"/>
        <v>0</v>
      </c>
      <c r="AS18" s="1487">
        <f t="shared" si="22"/>
        <v>0</v>
      </c>
      <c r="AT18" s="1489">
        <f t="shared" si="23"/>
        <v>0</v>
      </c>
      <c r="AU18" s="1490"/>
      <c r="AV18" s="1489"/>
      <c r="AW18" s="1038"/>
      <c r="AX18" s="1038"/>
      <c r="AY18" s="1491"/>
      <c r="AZ18" s="1492"/>
      <c r="BA18" s="1342"/>
      <c r="BB18" s="1342"/>
      <c r="BC18" s="1342"/>
      <c r="BD18" s="1342"/>
      <c r="BE18" s="1038"/>
      <c r="BF18" s="1038" t="str">
        <f t="shared" si="24"/>
        <v/>
      </c>
      <c r="BG18" s="1342" t="str">
        <f t="shared" si="25"/>
        <v/>
      </c>
      <c r="BH18" s="1038"/>
      <c r="BI18" s="1038"/>
      <c r="BJ18" s="1038"/>
      <c r="BK18" s="1038"/>
      <c r="BL18" s="1038"/>
      <c r="BM18" s="1038"/>
      <c r="BN18" s="1493"/>
      <c r="BO18" s="1493"/>
      <c r="BP18" s="1493"/>
      <c r="BQ18" s="1493" t="str">
        <f t="shared" si="26"/>
        <v/>
      </c>
      <c r="BR18" s="1494" t="str">
        <f t="shared" si="27"/>
        <v/>
      </c>
      <c r="BS18" s="1494" t="str">
        <f t="shared" si="28"/>
        <v/>
      </c>
      <c r="BT18" s="1494" t="str">
        <f t="shared" si="29"/>
        <v/>
      </c>
      <c r="BU18" s="1495" t="str">
        <f t="shared" si="30"/>
        <v/>
      </c>
      <c r="BV18" s="1495" t="str">
        <f t="shared" si="31"/>
        <v/>
      </c>
      <c r="BW18" s="1495" t="str">
        <f t="shared" si="32"/>
        <v/>
      </c>
      <c r="BX18" s="1495" t="str">
        <f t="shared" si="33"/>
        <v/>
      </c>
      <c r="BY18" s="1495" t="str">
        <f t="shared" si="34"/>
        <v/>
      </c>
      <c r="BZ18" s="1495" t="str">
        <f t="shared" si="35"/>
        <v/>
      </c>
      <c r="CA18" s="1495" t="str">
        <f t="shared" si="36"/>
        <v/>
      </c>
      <c r="CB18" s="1496" t="str">
        <f t="shared" si="37"/>
        <v/>
      </c>
      <c r="CC18" s="1496" t="str">
        <f t="shared" si="38"/>
        <v/>
      </c>
      <c r="CD18" s="1496" t="str">
        <f t="shared" si="39"/>
        <v/>
      </c>
      <c r="CE18" s="1496" t="str">
        <f t="shared" si="40"/>
        <v/>
      </c>
      <c r="CF18" s="1496" t="str">
        <f t="shared" si="41"/>
        <v/>
      </c>
      <c r="CG18" s="1494" t="str">
        <f t="shared" si="42"/>
        <v/>
      </c>
      <c r="CH18" s="1495"/>
      <c r="CI18" s="1495"/>
      <c r="CJ18" s="1495"/>
      <c r="CK18" s="1495"/>
      <c r="CL18" s="1495"/>
      <c r="CM18" s="1495"/>
      <c r="CN18" s="1497" t="str">
        <f t="shared" si="43"/>
        <v/>
      </c>
      <c r="CO18" s="1497" t="str">
        <f t="shared" si="44"/>
        <v/>
      </c>
      <c r="CP18" s="1497" t="str">
        <f t="shared" si="45"/>
        <v/>
      </c>
      <c r="CQ18" s="1497" t="str">
        <f t="shared" si="46"/>
        <v/>
      </c>
      <c r="CR18" s="1497" t="str">
        <f t="shared" si="47"/>
        <v/>
      </c>
      <c r="CS18" s="1497" t="str">
        <f t="shared" si="48"/>
        <v/>
      </c>
      <c r="CT18" s="1497" t="str">
        <f t="shared" si="49"/>
        <v/>
      </c>
      <c r="CU18" s="1497" t="str">
        <f t="shared" si="50"/>
        <v/>
      </c>
      <c r="CV18" s="1497" t="str">
        <f t="shared" si="51"/>
        <v/>
      </c>
      <c r="CW18" s="16" t="str">
        <f t="shared" si="52"/>
        <v/>
      </c>
      <c r="CX18" s="16" t="str">
        <f t="shared" si="53"/>
        <v/>
      </c>
      <c r="CY18" s="16" t="str">
        <f t="shared" si="54"/>
        <v/>
      </c>
      <c r="CZ18" s="650">
        <f t="shared" si="55"/>
        <v>0</v>
      </c>
      <c r="DA18" s="16"/>
      <c r="DB18" s="651"/>
      <c r="DC18" s="655">
        <f t="shared" si="56"/>
        <v>0</v>
      </c>
      <c r="DD18" s="654" t="str">
        <f t="shared" si="57"/>
        <v/>
      </c>
      <c r="DE18" s="650">
        <f t="shared" si="58"/>
        <v>0</v>
      </c>
      <c r="DH18" s="653" t="s">
        <v>4862</v>
      </c>
      <c r="DI18" s="52">
        <f t="shared" si="59"/>
        <v>0</v>
      </c>
      <c r="DJ18" s="52">
        <f t="shared" si="60"/>
        <v>0</v>
      </c>
      <c r="DK18" s="52">
        <f t="shared" si="61"/>
        <v>0</v>
      </c>
      <c r="EG18" s="16">
        <f>IFERROR(VLOOKUP(B18,'SUBCATS INTERNAL USE'!A:D,3,0),10000)</f>
        <v>10000</v>
      </c>
      <c r="EH18" s="16">
        <f t="shared" si="62"/>
        <v>10000</v>
      </c>
      <c r="EI18" s="16">
        <f t="shared" si="63"/>
        <v>1</v>
      </c>
      <c r="EJ18" s="16">
        <f t="shared" si="64"/>
        <v>19</v>
      </c>
      <c r="EK18" s="16">
        <f>IFERROR(VLOOKUP(B18,'SUBCATS INTERNAL USE'!G:I,3,0), 10000)</f>
        <v>10000</v>
      </c>
      <c r="EN18" s="163">
        <f t="shared" si="65"/>
        <v>1</v>
      </c>
      <c r="EO18" s="163">
        <f t="shared" si="66"/>
        <v>1</v>
      </c>
      <c r="EP18" s="163">
        <f t="shared" si="67"/>
        <v>1</v>
      </c>
      <c r="EQ18" s="163">
        <f t="shared" si="68"/>
        <v>1</v>
      </c>
      <c r="ER18" s="163">
        <f t="shared" si="69"/>
        <v>1</v>
      </c>
      <c r="ES18" s="163">
        <f t="shared" si="70"/>
        <v>1</v>
      </c>
      <c r="ET18" s="163">
        <f t="shared" si="71"/>
        <v>1</v>
      </c>
      <c r="EU18" s="163">
        <f t="shared" si="72"/>
        <v>1</v>
      </c>
      <c r="EV18" s="163">
        <f t="shared" si="73"/>
        <v>0</v>
      </c>
      <c r="EW18" s="163">
        <f t="shared" si="74"/>
        <v>1</v>
      </c>
      <c r="EX18" s="163">
        <f t="shared" si="75"/>
        <v>1</v>
      </c>
      <c r="EY18" s="163">
        <f t="shared" si="76"/>
        <v>1</v>
      </c>
      <c r="EZ18" s="163">
        <f t="shared" si="77"/>
        <v>1</v>
      </c>
      <c r="FA18" s="163">
        <f t="shared" si="78"/>
        <v>1</v>
      </c>
      <c r="FB18" s="163">
        <f t="shared" si="79"/>
        <v>1</v>
      </c>
      <c r="FC18" s="163">
        <f t="shared" si="80"/>
        <v>14</v>
      </c>
      <c r="FD18" s="163">
        <f t="shared" si="81"/>
        <v>0</v>
      </c>
      <c r="FF18" s="16">
        <f t="shared" si="82"/>
        <v>0</v>
      </c>
      <c r="FG18" s="16" t="str">
        <f t="shared" si="83"/>
        <v>1</v>
      </c>
    </row>
    <row r="19" spans="1:163" s="52" customFormat="1" ht="11.25" customHeight="1">
      <c r="A19" s="1038">
        <v>5</v>
      </c>
      <c r="B19" s="1039"/>
      <c r="C19" s="1038" t="str">
        <f t="shared" si="3"/>
        <v/>
      </c>
      <c r="D19" s="1038"/>
      <c r="E19" s="1040"/>
      <c r="F19" s="1041"/>
      <c r="G19" s="1038"/>
      <c r="H19" s="1038"/>
      <c r="I19" s="1323"/>
      <c r="J19" s="1038"/>
      <c r="K19" s="1038"/>
      <c r="L19" s="1038"/>
      <c r="M19" s="1038"/>
      <c r="N19" s="1038"/>
      <c r="O19" s="1038"/>
      <c r="P19" s="1040" t="str">
        <f t="shared" si="4"/>
        <v>MP</v>
      </c>
      <c r="Q19" s="1342" t="str">
        <f t="shared" si="5"/>
        <v/>
      </c>
      <c r="R19" s="1040"/>
      <c r="S19" s="1475" t="e">
        <f t="shared" si="6"/>
        <v>#DIV/0!</v>
      </c>
      <c r="T19" s="1102"/>
      <c r="U19" s="1102"/>
      <c r="V19" s="1476"/>
      <c r="W19" s="1477"/>
      <c r="X19" s="1103"/>
      <c r="Y19" s="1477"/>
      <c r="Z19" s="1478">
        <f t="shared" si="7"/>
        <v>0</v>
      </c>
      <c r="AA19" s="1479">
        <f>ROUND(IFERROR(SUM($AI$6/$AI$7*Q19/O19)+('Inbound Freight New'!$A$3*CZ19/R19),0),2)</f>
        <v>0</v>
      </c>
      <c r="AB19" s="1480">
        <f t="shared" si="8"/>
        <v>0</v>
      </c>
      <c r="AC19" s="1479">
        <f t="shared" si="9"/>
        <v>0</v>
      </c>
      <c r="AD19" s="1481"/>
      <c r="AE19" s="1480">
        <f t="shared" si="10"/>
        <v>0</v>
      </c>
      <c r="AF19" s="1482">
        <f t="shared" si="11"/>
        <v>0</v>
      </c>
      <c r="AG19" s="1483">
        <f t="shared" si="12"/>
        <v>0</v>
      </c>
      <c r="AH19" s="1484">
        <f t="shared" si="13"/>
        <v>0</v>
      </c>
      <c r="AI19" s="1482">
        <f t="shared" si="14"/>
        <v>0</v>
      </c>
      <c r="AJ19" s="1485">
        <f t="shared" si="15"/>
        <v>0</v>
      </c>
      <c r="AK19" s="1485">
        <f t="shared" si="16"/>
        <v>0</v>
      </c>
      <c r="AL19" s="1485">
        <f t="shared" si="17"/>
        <v>0</v>
      </c>
      <c r="AM19" s="1482">
        <f t="shared" si="18"/>
        <v>0</v>
      </c>
      <c r="AN19" s="1477"/>
      <c r="AO19" s="1477"/>
      <c r="AP19" s="1486">
        <f t="shared" si="19"/>
        <v>0</v>
      </c>
      <c r="AQ19" s="1487">
        <f t="shared" si="20"/>
        <v>0</v>
      </c>
      <c r="AR19" s="1488">
        <f t="shared" si="21"/>
        <v>0</v>
      </c>
      <c r="AS19" s="1487">
        <f t="shared" si="22"/>
        <v>0</v>
      </c>
      <c r="AT19" s="1489">
        <f t="shared" si="23"/>
        <v>0</v>
      </c>
      <c r="AU19" s="1490"/>
      <c r="AV19" s="1489"/>
      <c r="AW19" s="1038"/>
      <c r="AX19" s="1038"/>
      <c r="AY19" s="1491"/>
      <c r="AZ19" s="1492"/>
      <c r="BA19" s="1342"/>
      <c r="BB19" s="1342"/>
      <c r="BC19" s="1342"/>
      <c r="BD19" s="1342"/>
      <c r="BE19" s="1038"/>
      <c r="BF19" s="1038" t="str">
        <f t="shared" si="24"/>
        <v/>
      </c>
      <c r="BG19" s="1342" t="str">
        <f t="shared" si="25"/>
        <v/>
      </c>
      <c r="BH19" s="1038"/>
      <c r="BI19" s="1038"/>
      <c r="BJ19" s="1038"/>
      <c r="BK19" s="1038"/>
      <c r="BL19" s="1038"/>
      <c r="BM19" s="1038"/>
      <c r="BN19" s="1493"/>
      <c r="BO19" s="1493"/>
      <c r="BP19" s="1493"/>
      <c r="BQ19" s="1493" t="str">
        <f t="shared" si="26"/>
        <v/>
      </c>
      <c r="BR19" s="1494" t="str">
        <f t="shared" si="27"/>
        <v/>
      </c>
      <c r="BS19" s="1494" t="str">
        <f t="shared" si="28"/>
        <v/>
      </c>
      <c r="BT19" s="1494" t="str">
        <f t="shared" si="29"/>
        <v/>
      </c>
      <c r="BU19" s="1495" t="str">
        <f t="shared" si="30"/>
        <v/>
      </c>
      <c r="BV19" s="1495" t="str">
        <f t="shared" si="31"/>
        <v/>
      </c>
      <c r="BW19" s="1495" t="str">
        <f t="shared" si="32"/>
        <v/>
      </c>
      <c r="BX19" s="1495" t="str">
        <f t="shared" si="33"/>
        <v/>
      </c>
      <c r="BY19" s="1495" t="str">
        <f t="shared" si="34"/>
        <v/>
      </c>
      <c r="BZ19" s="1495" t="str">
        <f t="shared" si="35"/>
        <v/>
      </c>
      <c r="CA19" s="1495" t="str">
        <f t="shared" si="36"/>
        <v/>
      </c>
      <c r="CB19" s="1496" t="str">
        <f t="shared" si="37"/>
        <v/>
      </c>
      <c r="CC19" s="1496" t="str">
        <f t="shared" si="38"/>
        <v/>
      </c>
      <c r="CD19" s="1496" t="str">
        <f t="shared" si="39"/>
        <v/>
      </c>
      <c r="CE19" s="1496" t="str">
        <f t="shared" si="40"/>
        <v/>
      </c>
      <c r="CF19" s="1496" t="str">
        <f t="shared" si="41"/>
        <v/>
      </c>
      <c r="CG19" s="1494" t="str">
        <f t="shared" si="42"/>
        <v/>
      </c>
      <c r="CH19" s="1495"/>
      <c r="CI19" s="1495"/>
      <c r="CJ19" s="1495"/>
      <c r="CK19" s="1495"/>
      <c r="CL19" s="1495"/>
      <c r="CM19" s="1495"/>
      <c r="CN19" s="1497" t="str">
        <f t="shared" si="43"/>
        <v/>
      </c>
      <c r="CO19" s="1497" t="str">
        <f t="shared" si="44"/>
        <v/>
      </c>
      <c r="CP19" s="1497" t="str">
        <f t="shared" si="45"/>
        <v/>
      </c>
      <c r="CQ19" s="1497" t="str">
        <f t="shared" si="46"/>
        <v/>
      </c>
      <c r="CR19" s="1497" t="str">
        <f t="shared" si="47"/>
        <v/>
      </c>
      <c r="CS19" s="1497" t="str">
        <f t="shared" si="48"/>
        <v/>
      </c>
      <c r="CT19" s="1497" t="str">
        <f t="shared" si="49"/>
        <v/>
      </c>
      <c r="CU19" s="1497" t="str">
        <f t="shared" si="50"/>
        <v/>
      </c>
      <c r="CV19" s="1497" t="str">
        <f t="shared" si="51"/>
        <v/>
      </c>
      <c r="CW19" s="16" t="str">
        <f t="shared" si="52"/>
        <v/>
      </c>
      <c r="CX19" s="16" t="str">
        <f t="shared" si="53"/>
        <v/>
      </c>
      <c r="CY19" s="16" t="str">
        <f t="shared" si="54"/>
        <v/>
      </c>
      <c r="CZ19" s="650">
        <f t="shared" si="55"/>
        <v>0</v>
      </c>
      <c r="DA19" s="16"/>
      <c r="DB19" s="651"/>
      <c r="DC19" s="655">
        <f t="shared" si="56"/>
        <v>0</v>
      </c>
      <c r="DD19" s="654" t="str">
        <f t="shared" si="57"/>
        <v/>
      </c>
      <c r="DE19" s="650">
        <f t="shared" si="58"/>
        <v>0</v>
      </c>
      <c r="DH19" s="653" t="s">
        <v>4862</v>
      </c>
      <c r="DI19" s="52">
        <f t="shared" si="59"/>
        <v>0</v>
      </c>
      <c r="DJ19" s="52">
        <f t="shared" si="60"/>
        <v>0</v>
      </c>
      <c r="DK19" s="52">
        <f t="shared" si="61"/>
        <v>0</v>
      </c>
      <c r="EG19" s="16">
        <f>IFERROR(VLOOKUP(B19,'SUBCATS INTERNAL USE'!A:D,3,0),10000)</f>
        <v>10000</v>
      </c>
      <c r="EH19" s="16">
        <f t="shared" si="62"/>
        <v>10000</v>
      </c>
      <c r="EI19" s="16">
        <f t="shared" si="63"/>
        <v>1</v>
      </c>
      <c r="EJ19" s="16">
        <f t="shared" si="64"/>
        <v>19</v>
      </c>
      <c r="EK19" s="16">
        <f>IFERROR(VLOOKUP(B19,'SUBCATS INTERNAL USE'!G:I,3,0), 10000)</f>
        <v>10000</v>
      </c>
      <c r="EN19" s="163">
        <f t="shared" si="65"/>
        <v>1</v>
      </c>
      <c r="EO19" s="163">
        <f t="shared" si="66"/>
        <v>1</v>
      </c>
      <c r="EP19" s="163">
        <f t="shared" si="67"/>
        <v>1</v>
      </c>
      <c r="EQ19" s="163">
        <f t="shared" si="68"/>
        <v>1</v>
      </c>
      <c r="ER19" s="163">
        <f t="shared" si="69"/>
        <v>1</v>
      </c>
      <c r="ES19" s="163">
        <f t="shared" si="70"/>
        <v>1</v>
      </c>
      <c r="ET19" s="163">
        <f t="shared" si="71"/>
        <v>1</v>
      </c>
      <c r="EU19" s="163">
        <f t="shared" si="72"/>
        <v>1</v>
      </c>
      <c r="EV19" s="163">
        <f t="shared" si="73"/>
        <v>0</v>
      </c>
      <c r="EW19" s="163">
        <f t="shared" si="74"/>
        <v>1</v>
      </c>
      <c r="EX19" s="163">
        <f t="shared" si="75"/>
        <v>1</v>
      </c>
      <c r="EY19" s="163">
        <f t="shared" si="76"/>
        <v>1</v>
      </c>
      <c r="EZ19" s="163">
        <f t="shared" si="77"/>
        <v>1</v>
      </c>
      <c r="FA19" s="163">
        <f t="shared" si="78"/>
        <v>1</v>
      </c>
      <c r="FB19" s="163">
        <f t="shared" si="79"/>
        <v>1</v>
      </c>
      <c r="FC19" s="163">
        <f t="shared" si="80"/>
        <v>14</v>
      </c>
      <c r="FD19" s="163">
        <f t="shared" si="81"/>
        <v>0</v>
      </c>
      <c r="FF19" s="16">
        <f t="shared" si="82"/>
        <v>0</v>
      </c>
      <c r="FG19" s="16" t="str">
        <f t="shared" si="83"/>
        <v>1</v>
      </c>
    </row>
    <row r="20" spans="1:163" s="52" customFormat="1" ht="11.25" customHeight="1">
      <c r="A20" s="1038">
        <v>6</v>
      </c>
      <c r="B20" s="1039"/>
      <c r="C20" s="1038" t="str">
        <f t="shared" si="3"/>
        <v/>
      </c>
      <c r="D20" s="1038"/>
      <c r="E20" s="1040"/>
      <c r="F20" s="1041"/>
      <c r="G20" s="1038"/>
      <c r="H20" s="1038"/>
      <c r="I20" s="1323"/>
      <c r="J20" s="1038"/>
      <c r="K20" s="1038"/>
      <c r="L20" s="1038"/>
      <c r="M20" s="1038"/>
      <c r="N20" s="1038"/>
      <c r="O20" s="1038"/>
      <c r="P20" s="1040" t="str">
        <f t="shared" si="4"/>
        <v>MP</v>
      </c>
      <c r="Q20" s="1342" t="str">
        <f t="shared" si="5"/>
        <v/>
      </c>
      <c r="R20" s="1040"/>
      <c r="S20" s="1475" t="e">
        <f t="shared" si="6"/>
        <v>#DIV/0!</v>
      </c>
      <c r="T20" s="1102"/>
      <c r="U20" s="1102"/>
      <c r="V20" s="1476"/>
      <c r="W20" s="1477"/>
      <c r="X20" s="1103"/>
      <c r="Y20" s="1477"/>
      <c r="Z20" s="1478">
        <f t="shared" si="7"/>
        <v>0</v>
      </c>
      <c r="AA20" s="1479">
        <f>ROUND(IFERROR(SUM($AI$6/$AI$7*Q20/O20)+('Inbound Freight New'!$A$3*CZ20/R20),0),2)</f>
        <v>0</v>
      </c>
      <c r="AB20" s="1480">
        <f t="shared" si="8"/>
        <v>0</v>
      </c>
      <c r="AC20" s="1479">
        <f t="shared" si="9"/>
        <v>0</v>
      </c>
      <c r="AD20" s="1481"/>
      <c r="AE20" s="1480">
        <f t="shared" si="10"/>
        <v>0</v>
      </c>
      <c r="AF20" s="1482">
        <f t="shared" si="11"/>
        <v>0</v>
      </c>
      <c r="AG20" s="1483">
        <f t="shared" si="12"/>
        <v>0</v>
      </c>
      <c r="AH20" s="1484">
        <f t="shared" si="13"/>
        <v>0</v>
      </c>
      <c r="AI20" s="1482">
        <f t="shared" si="14"/>
        <v>0</v>
      </c>
      <c r="AJ20" s="1485">
        <f t="shared" si="15"/>
        <v>0</v>
      </c>
      <c r="AK20" s="1485">
        <f t="shared" si="16"/>
        <v>0</v>
      </c>
      <c r="AL20" s="1485">
        <f t="shared" si="17"/>
        <v>0</v>
      </c>
      <c r="AM20" s="1482">
        <f t="shared" si="18"/>
        <v>0</v>
      </c>
      <c r="AN20" s="1477"/>
      <c r="AO20" s="1477"/>
      <c r="AP20" s="1486">
        <f t="shared" si="19"/>
        <v>0</v>
      </c>
      <c r="AQ20" s="1487">
        <f t="shared" si="20"/>
        <v>0</v>
      </c>
      <c r="AR20" s="1488">
        <f t="shared" si="21"/>
        <v>0</v>
      </c>
      <c r="AS20" s="1487">
        <f t="shared" si="22"/>
        <v>0</v>
      </c>
      <c r="AT20" s="1489">
        <f t="shared" si="23"/>
        <v>0</v>
      </c>
      <c r="AU20" s="1490"/>
      <c r="AV20" s="1489"/>
      <c r="AW20" s="1038"/>
      <c r="AX20" s="1038"/>
      <c r="AY20" s="1491"/>
      <c r="AZ20" s="1492"/>
      <c r="BA20" s="1342"/>
      <c r="BB20" s="1342"/>
      <c r="BC20" s="1342"/>
      <c r="BD20" s="1342"/>
      <c r="BE20" s="1038"/>
      <c r="BF20" s="1038" t="str">
        <f t="shared" si="24"/>
        <v/>
      </c>
      <c r="BG20" s="1342" t="str">
        <f t="shared" si="25"/>
        <v/>
      </c>
      <c r="BH20" s="1038"/>
      <c r="BI20" s="1038"/>
      <c r="BJ20" s="1038"/>
      <c r="BK20" s="1038"/>
      <c r="BL20" s="1038"/>
      <c r="BM20" s="1038"/>
      <c r="BN20" s="1493"/>
      <c r="BO20" s="1493"/>
      <c r="BP20" s="1493"/>
      <c r="BQ20" s="1493" t="str">
        <f t="shared" si="26"/>
        <v/>
      </c>
      <c r="BR20" s="1494" t="str">
        <f t="shared" si="27"/>
        <v/>
      </c>
      <c r="BS20" s="1494" t="str">
        <f t="shared" si="28"/>
        <v/>
      </c>
      <c r="BT20" s="1494" t="str">
        <f t="shared" si="29"/>
        <v/>
      </c>
      <c r="BU20" s="1495" t="str">
        <f t="shared" si="30"/>
        <v/>
      </c>
      <c r="BV20" s="1495" t="str">
        <f t="shared" si="31"/>
        <v/>
      </c>
      <c r="BW20" s="1495" t="str">
        <f t="shared" si="32"/>
        <v/>
      </c>
      <c r="BX20" s="1495" t="str">
        <f t="shared" si="33"/>
        <v/>
      </c>
      <c r="BY20" s="1495" t="str">
        <f t="shared" si="34"/>
        <v/>
      </c>
      <c r="BZ20" s="1495" t="str">
        <f t="shared" si="35"/>
        <v/>
      </c>
      <c r="CA20" s="1495" t="str">
        <f t="shared" si="36"/>
        <v/>
      </c>
      <c r="CB20" s="1496" t="str">
        <f t="shared" si="37"/>
        <v/>
      </c>
      <c r="CC20" s="1496" t="str">
        <f t="shared" si="38"/>
        <v/>
      </c>
      <c r="CD20" s="1496" t="str">
        <f t="shared" si="39"/>
        <v/>
      </c>
      <c r="CE20" s="1496" t="str">
        <f t="shared" si="40"/>
        <v/>
      </c>
      <c r="CF20" s="1496" t="str">
        <f t="shared" si="41"/>
        <v/>
      </c>
      <c r="CG20" s="1494" t="str">
        <f t="shared" si="42"/>
        <v/>
      </c>
      <c r="CH20" s="1495"/>
      <c r="CI20" s="1495"/>
      <c r="CJ20" s="1495"/>
      <c r="CK20" s="1495"/>
      <c r="CL20" s="1495"/>
      <c r="CM20" s="1495"/>
      <c r="CN20" s="1497" t="str">
        <f t="shared" si="43"/>
        <v/>
      </c>
      <c r="CO20" s="1497" t="str">
        <f t="shared" si="44"/>
        <v/>
      </c>
      <c r="CP20" s="1497" t="str">
        <f t="shared" si="45"/>
        <v/>
      </c>
      <c r="CQ20" s="1497" t="str">
        <f t="shared" si="46"/>
        <v/>
      </c>
      <c r="CR20" s="1497" t="str">
        <f t="shared" si="47"/>
        <v/>
      </c>
      <c r="CS20" s="1497" t="str">
        <f t="shared" si="48"/>
        <v/>
      </c>
      <c r="CT20" s="1497" t="str">
        <f t="shared" si="49"/>
        <v/>
      </c>
      <c r="CU20" s="1497" t="str">
        <f t="shared" si="50"/>
        <v/>
      </c>
      <c r="CV20" s="1497" t="str">
        <f t="shared" si="51"/>
        <v/>
      </c>
      <c r="CW20" s="16" t="str">
        <f t="shared" si="52"/>
        <v/>
      </c>
      <c r="CX20" s="16" t="str">
        <f t="shared" si="53"/>
        <v/>
      </c>
      <c r="CY20" s="16" t="str">
        <f t="shared" si="54"/>
        <v/>
      </c>
      <c r="CZ20" s="650">
        <f t="shared" si="55"/>
        <v>0</v>
      </c>
      <c r="DA20" s="16"/>
      <c r="DB20" s="651"/>
      <c r="DC20" s="655">
        <f t="shared" si="56"/>
        <v>0</v>
      </c>
      <c r="DD20" s="654" t="str">
        <f t="shared" si="57"/>
        <v/>
      </c>
      <c r="DE20" s="650">
        <f t="shared" si="58"/>
        <v>0</v>
      </c>
      <c r="DH20" s="653" t="s">
        <v>4862</v>
      </c>
      <c r="DI20" s="52">
        <f t="shared" si="59"/>
        <v>0</v>
      </c>
      <c r="DJ20" s="52">
        <f t="shared" si="60"/>
        <v>0</v>
      </c>
      <c r="DK20" s="52">
        <f t="shared" si="61"/>
        <v>0</v>
      </c>
      <c r="EG20" s="16">
        <f>IFERROR(VLOOKUP(B20,'SUBCATS INTERNAL USE'!A:D,3,0),10000)</f>
        <v>10000</v>
      </c>
      <c r="EH20" s="16">
        <f t="shared" si="62"/>
        <v>10000</v>
      </c>
      <c r="EI20" s="16">
        <f t="shared" si="63"/>
        <v>1</v>
      </c>
      <c r="EJ20" s="16">
        <f t="shared" si="64"/>
        <v>19</v>
      </c>
      <c r="EK20" s="16">
        <f>IFERROR(VLOOKUP(B20,'SUBCATS INTERNAL USE'!G:I,3,0), 10000)</f>
        <v>10000</v>
      </c>
      <c r="EN20" s="163">
        <f t="shared" si="65"/>
        <v>1</v>
      </c>
      <c r="EO20" s="163">
        <f t="shared" si="66"/>
        <v>1</v>
      </c>
      <c r="EP20" s="163">
        <f t="shared" si="67"/>
        <v>1</v>
      </c>
      <c r="EQ20" s="163">
        <f t="shared" si="68"/>
        <v>1</v>
      </c>
      <c r="ER20" s="163">
        <f t="shared" si="69"/>
        <v>1</v>
      </c>
      <c r="ES20" s="163">
        <f t="shared" si="70"/>
        <v>1</v>
      </c>
      <c r="ET20" s="163">
        <f t="shared" si="71"/>
        <v>1</v>
      </c>
      <c r="EU20" s="163">
        <f t="shared" si="72"/>
        <v>1</v>
      </c>
      <c r="EV20" s="163">
        <f t="shared" si="73"/>
        <v>0</v>
      </c>
      <c r="EW20" s="163">
        <f t="shared" si="74"/>
        <v>1</v>
      </c>
      <c r="EX20" s="163">
        <f t="shared" si="75"/>
        <v>1</v>
      </c>
      <c r="EY20" s="163">
        <f t="shared" si="76"/>
        <v>1</v>
      </c>
      <c r="EZ20" s="163">
        <f t="shared" si="77"/>
        <v>1</v>
      </c>
      <c r="FA20" s="163">
        <f t="shared" si="78"/>
        <v>1</v>
      </c>
      <c r="FB20" s="163">
        <f t="shared" si="79"/>
        <v>1</v>
      </c>
      <c r="FC20" s="163">
        <f t="shared" si="80"/>
        <v>14</v>
      </c>
      <c r="FD20" s="163">
        <f t="shared" si="81"/>
        <v>0</v>
      </c>
      <c r="FF20" s="16">
        <f t="shared" si="82"/>
        <v>0</v>
      </c>
      <c r="FG20" s="16" t="str">
        <f t="shared" si="83"/>
        <v>1</v>
      </c>
    </row>
    <row r="21" spans="1:163" s="52" customFormat="1" ht="11.25" customHeight="1">
      <c r="A21" s="1038">
        <v>7</v>
      </c>
      <c r="B21" s="1039"/>
      <c r="C21" s="1038" t="str">
        <f t="shared" si="3"/>
        <v/>
      </c>
      <c r="D21" s="1038"/>
      <c r="E21" s="1040"/>
      <c r="F21" s="1041"/>
      <c r="G21" s="1038"/>
      <c r="H21" s="1038"/>
      <c r="I21" s="1323"/>
      <c r="J21" s="1038"/>
      <c r="K21" s="1038"/>
      <c r="L21" s="1038"/>
      <c r="M21" s="1038"/>
      <c r="N21" s="1038"/>
      <c r="O21" s="1038"/>
      <c r="P21" s="1040" t="str">
        <f t="shared" si="4"/>
        <v>MP</v>
      </c>
      <c r="Q21" s="1342" t="str">
        <f t="shared" si="5"/>
        <v/>
      </c>
      <c r="R21" s="1040"/>
      <c r="S21" s="1475" t="e">
        <f t="shared" si="6"/>
        <v>#DIV/0!</v>
      </c>
      <c r="T21" s="1102"/>
      <c r="U21" s="1102"/>
      <c r="V21" s="1476"/>
      <c r="W21" s="1477"/>
      <c r="X21" s="1103"/>
      <c r="Y21" s="1477"/>
      <c r="Z21" s="1478">
        <f t="shared" si="7"/>
        <v>0</v>
      </c>
      <c r="AA21" s="1479">
        <f>ROUND(IFERROR(SUM($AI$6/$AI$7*Q21/O21)+('Inbound Freight New'!$A$3*CZ21/R21),0),2)</f>
        <v>0</v>
      </c>
      <c r="AB21" s="1480">
        <f t="shared" si="8"/>
        <v>0</v>
      </c>
      <c r="AC21" s="1479">
        <f t="shared" si="9"/>
        <v>0</v>
      </c>
      <c r="AD21" s="1481"/>
      <c r="AE21" s="1480">
        <f t="shared" si="10"/>
        <v>0</v>
      </c>
      <c r="AF21" s="1482">
        <f t="shared" si="11"/>
        <v>0</v>
      </c>
      <c r="AG21" s="1483">
        <f t="shared" si="12"/>
        <v>0</v>
      </c>
      <c r="AH21" s="1484">
        <f t="shared" si="13"/>
        <v>0</v>
      </c>
      <c r="AI21" s="1482">
        <f t="shared" si="14"/>
        <v>0</v>
      </c>
      <c r="AJ21" s="1485">
        <f t="shared" si="15"/>
        <v>0</v>
      </c>
      <c r="AK21" s="1485">
        <f t="shared" si="16"/>
        <v>0</v>
      </c>
      <c r="AL21" s="1485">
        <f t="shared" si="17"/>
        <v>0</v>
      </c>
      <c r="AM21" s="1482">
        <f t="shared" si="18"/>
        <v>0</v>
      </c>
      <c r="AN21" s="1477"/>
      <c r="AO21" s="1477"/>
      <c r="AP21" s="1486">
        <f t="shared" si="19"/>
        <v>0</v>
      </c>
      <c r="AQ21" s="1487">
        <f t="shared" si="20"/>
        <v>0</v>
      </c>
      <c r="AR21" s="1488">
        <f t="shared" si="21"/>
        <v>0</v>
      </c>
      <c r="AS21" s="1487">
        <f t="shared" si="22"/>
        <v>0</v>
      </c>
      <c r="AT21" s="1489">
        <f t="shared" si="23"/>
        <v>0</v>
      </c>
      <c r="AU21" s="1490"/>
      <c r="AV21" s="1489"/>
      <c r="AW21" s="1038"/>
      <c r="AX21" s="1038"/>
      <c r="AY21" s="1491"/>
      <c r="AZ21" s="1492"/>
      <c r="BA21" s="1342"/>
      <c r="BB21" s="1342"/>
      <c r="BC21" s="1342"/>
      <c r="BD21" s="1342"/>
      <c r="BE21" s="1038"/>
      <c r="BF21" s="1038" t="str">
        <f t="shared" si="24"/>
        <v/>
      </c>
      <c r="BG21" s="1342" t="str">
        <f t="shared" si="25"/>
        <v/>
      </c>
      <c r="BH21" s="1038"/>
      <c r="BI21" s="1038"/>
      <c r="BJ21" s="1038"/>
      <c r="BK21" s="1038"/>
      <c r="BL21" s="1038"/>
      <c r="BM21" s="1038"/>
      <c r="BN21" s="1493"/>
      <c r="BO21" s="1493"/>
      <c r="BP21" s="1493"/>
      <c r="BQ21" s="1493" t="str">
        <f t="shared" si="26"/>
        <v/>
      </c>
      <c r="BR21" s="1494" t="str">
        <f t="shared" si="27"/>
        <v/>
      </c>
      <c r="BS21" s="1494" t="str">
        <f t="shared" si="28"/>
        <v/>
      </c>
      <c r="BT21" s="1494" t="str">
        <f t="shared" si="29"/>
        <v/>
      </c>
      <c r="BU21" s="1495" t="str">
        <f t="shared" si="30"/>
        <v/>
      </c>
      <c r="BV21" s="1495" t="str">
        <f t="shared" si="31"/>
        <v/>
      </c>
      <c r="BW21" s="1495" t="str">
        <f t="shared" si="32"/>
        <v/>
      </c>
      <c r="BX21" s="1495" t="str">
        <f t="shared" si="33"/>
        <v/>
      </c>
      <c r="BY21" s="1495" t="str">
        <f t="shared" si="34"/>
        <v/>
      </c>
      <c r="BZ21" s="1495" t="str">
        <f t="shared" si="35"/>
        <v/>
      </c>
      <c r="CA21" s="1495" t="str">
        <f t="shared" si="36"/>
        <v/>
      </c>
      <c r="CB21" s="1496" t="str">
        <f t="shared" si="37"/>
        <v/>
      </c>
      <c r="CC21" s="1496" t="str">
        <f t="shared" si="38"/>
        <v/>
      </c>
      <c r="CD21" s="1496" t="str">
        <f t="shared" si="39"/>
        <v/>
      </c>
      <c r="CE21" s="1496" t="str">
        <f t="shared" si="40"/>
        <v/>
      </c>
      <c r="CF21" s="1496" t="str">
        <f t="shared" si="41"/>
        <v/>
      </c>
      <c r="CG21" s="1494" t="str">
        <f t="shared" si="42"/>
        <v/>
      </c>
      <c r="CH21" s="1495"/>
      <c r="CI21" s="1495"/>
      <c r="CJ21" s="1495"/>
      <c r="CK21" s="1495"/>
      <c r="CL21" s="1495"/>
      <c r="CM21" s="1495"/>
      <c r="CN21" s="1497" t="str">
        <f t="shared" si="43"/>
        <v/>
      </c>
      <c r="CO21" s="1497" t="str">
        <f t="shared" si="44"/>
        <v/>
      </c>
      <c r="CP21" s="1497" t="str">
        <f t="shared" si="45"/>
        <v/>
      </c>
      <c r="CQ21" s="1497" t="str">
        <f t="shared" si="46"/>
        <v/>
      </c>
      <c r="CR21" s="1497" t="str">
        <f t="shared" si="47"/>
        <v/>
      </c>
      <c r="CS21" s="1497" t="str">
        <f t="shared" si="48"/>
        <v/>
      </c>
      <c r="CT21" s="1497" t="str">
        <f t="shared" si="49"/>
        <v/>
      </c>
      <c r="CU21" s="1497" t="str">
        <f t="shared" si="50"/>
        <v/>
      </c>
      <c r="CV21" s="1497" t="str">
        <f t="shared" si="51"/>
        <v/>
      </c>
      <c r="CW21" s="16" t="str">
        <f t="shared" si="52"/>
        <v/>
      </c>
      <c r="CX21" s="16" t="str">
        <f t="shared" si="53"/>
        <v/>
      </c>
      <c r="CY21" s="16" t="str">
        <f t="shared" si="54"/>
        <v/>
      </c>
      <c r="CZ21" s="650">
        <f t="shared" si="55"/>
        <v>0</v>
      </c>
      <c r="DA21" s="16"/>
      <c r="DB21" s="651"/>
      <c r="DC21" s="655">
        <f t="shared" si="56"/>
        <v>0</v>
      </c>
      <c r="DD21" s="654" t="str">
        <f t="shared" si="57"/>
        <v/>
      </c>
      <c r="DE21" s="650">
        <f t="shared" si="58"/>
        <v>0</v>
      </c>
      <c r="DH21" s="653" t="s">
        <v>4862</v>
      </c>
      <c r="DI21" s="52">
        <f t="shared" si="59"/>
        <v>0</v>
      </c>
      <c r="DJ21" s="52">
        <f t="shared" si="60"/>
        <v>0</v>
      </c>
      <c r="DK21" s="52">
        <f t="shared" si="61"/>
        <v>0</v>
      </c>
      <c r="EG21" s="16">
        <f>IFERROR(VLOOKUP(B21,'SUBCATS INTERNAL USE'!A:D,3,0),10000)</f>
        <v>10000</v>
      </c>
      <c r="EH21" s="16">
        <f t="shared" si="62"/>
        <v>10000</v>
      </c>
      <c r="EI21" s="16">
        <f t="shared" si="63"/>
        <v>1</v>
      </c>
      <c r="EJ21" s="16">
        <f t="shared" si="64"/>
        <v>19</v>
      </c>
      <c r="EK21" s="16">
        <f>IFERROR(VLOOKUP(B21,'SUBCATS INTERNAL USE'!G:I,3,0), 10000)</f>
        <v>10000</v>
      </c>
      <c r="EN21" s="163">
        <f t="shared" si="65"/>
        <v>1</v>
      </c>
      <c r="EO21" s="163">
        <f t="shared" si="66"/>
        <v>1</v>
      </c>
      <c r="EP21" s="163">
        <f t="shared" si="67"/>
        <v>1</v>
      </c>
      <c r="EQ21" s="163">
        <f t="shared" si="68"/>
        <v>1</v>
      </c>
      <c r="ER21" s="163">
        <f t="shared" si="69"/>
        <v>1</v>
      </c>
      <c r="ES21" s="163">
        <f t="shared" si="70"/>
        <v>1</v>
      </c>
      <c r="ET21" s="163">
        <f t="shared" si="71"/>
        <v>1</v>
      </c>
      <c r="EU21" s="163">
        <f t="shared" si="72"/>
        <v>1</v>
      </c>
      <c r="EV21" s="163">
        <f t="shared" si="73"/>
        <v>0</v>
      </c>
      <c r="EW21" s="163">
        <f t="shared" si="74"/>
        <v>1</v>
      </c>
      <c r="EX21" s="163">
        <f t="shared" si="75"/>
        <v>1</v>
      </c>
      <c r="EY21" s="163">
        <f t="shared" si="76"/>
        <v>1</v>
      </c>
      <c r="EZ21" s="163">
        <f t="shared" si="77"/>
        <v>1</v>
      </c>
      <c r="FA21" s="163">
        <f t="shared" si="78"/>
        <v>1</v>
      </c>
      <c r="FB21" s="163">
        <f t="shared" si="79"/>
        <v>1</v>
      </c>
      <c r="FC21" s="163">
        <f t="shared" si="80"/>
        <v>14</v>
      </c>
      <c r="FD21" s="163">
        <f t="shared" si="81"/>
        <v>0</v>
      </c>
      <c r="FF21" s="16">
        <f t="shared" si="82"/>
        <v>0</v>
      </c>
      <c r="FG21" s="16" t="str">
        <f t="shared" si="83"/>
        <v>1</v>
      </c>
    </row>
    <row r="22" spans="1:163" s="52" customFormat="1" ht="11.25" customHeight="1">
      <c r="A22" s="1038">
        <v>8</v>
      </c>
      <c r="B22" s="1039"/>
      <c r="C22" s="1038" t="str">
        <f t="shared" si="3"/>
        <v/>
      </c>
      <c r="D22" s="1038"/>
      <c r="E22" s="1040"/>
      <c r="F22" s="1041"/>
      <c r="G22" s="1038"/>
      <c r="H22" s="1038"/>
      <c r="I22" s="1323"/>
      <c r="J22" s="1038"/>
      <c r="K22" s="1038"/>
      <c r="L22" s="1038"/>
      <c r="M22" s="1038"/>
      <c r="N22" s="1038"/>
      <c r="O22" s="1038"/>
      <c r="P22" s="1040" t="str">
        <f t="shared" si="4"/>
        <v>MP</v>
      </c>
      <c r="Q22" s="1342" t="str">
        <f t="shared" si="5"/>
        <v/>
      </c>
      <c r="R22" s="1040"/>
      <c r="S22" s="1475" t="e">
        <f t="shared" si="6"/>
        <v>#DIV/0!</v>
      </c>
      <c r="T22" s="1102"/>
      <c r="U22" s="1102"/>
      <c r="V22" s="1476"/>
      <c r="W22" s="1477"/>
      <c r="X22" s="1103"/>
      <c r="Y22" s="1477"/>
      <c r="Z22" s="1478">
        <f t="shared" si="7"/>
        <v>0</v>
      </c>
      <c r="AA22" s="1479">
        <f>ROUND(IFERROR(SUM($AI$6/$AI$7*Q22/O22)+('Inbound Freight New'!$A$3*CZ22/R22),0),2)</f>
        <v>0</v>
      </c>
      <c r="AB22" s="1480">
        <f t="shared" si="8"/>
        <v>0</v>
      </c>
      <c r="AC22" s="1479">
        <f t="shared" si="9"/>
        <v>0</v>
      </c>
      <c r="AD22" s="1481"/>
      <c r="AE22" s="1480">
        <f t="shared" si="10"/>
        <v>0</v>
      </c>
      <c r="AF22" s="1482">
        <f t="shared" si="11"/>
        <v>0</v>
      </c>
      <c r="AG22" s="1483">
        <f t="shared" si="12"/>
        <v>0</v>
      </c>
      <c r="AH22" s="1484">
        <f t="shared" si="13"/>
        <v>0</v>
      </c>
      <c r="AI22" s="1482">
        <f t="shared" si="14"/>
        <v>0</v>
      </c>
      <c r="AJ22" s="1485">
        <f t="shared" si="15"/>
        <v>0</v>
      </c>
      <c r="AK22" s="1485">
        <f t="shared" si="16"/>
        <v>0</v>
      </c>
      <c r="AL22" s="1485">
        <f t="shared" si="17"/>
        <v>0</v>
      </c>
      <c r="AM22" s="1482">
        <f t="shared" si="18"/>
        <v>0</v>
      </c>
      <c r="AN22" s="1477"/>
      <c r="AO22" s="1477"/>
      <c r="AP22" s="1486">
        <f t="shared" si="19"/>
        <v>0</v>
      </c>
      <c r="AQ22" s="1487">
        <f t="shared" si="20"/>
        <v>0</v>
      </c>
      <c r="AR22" s="1488">
        <f t="shared" si="21"/>
        <v>0</v>
      </c>
      <c r="AS22" s="1487">
        <f t="shared" si="22"/>
        <v>0</v>
      </c>
      <c r="AT22" s="1489">
        <f t="shared" si="23"/>
        <v>0</v>
      </c>
      <c r="AU22" s="1490"/>
      <c r="AV22" s="1489"/>
      <c r="AW22" s="1038"/>
      <c r="AX22" s="1038"/>
      <c r="AY22" s="1491"/>
      <c r="AZ22" s="1492"/>
      <c r="BA22" s="1342"/>
      <c r="BB22" s="1342"/>
      <c r="BC22" s="1342"/>
      <c r="BD22" s="1342"/>
      <c r="BE22" s="1038"/>
      <c r="BF22" s="1038" t="str">
        <f t="shared" si="24"/>
        <v/>
      </c>
      <c r="BG22" s="1342" t="str">
        <f t="shared" si="25"/>
        <v/>
      </c>
      <c r="BH22" s="1038"/>
      <c r="BI22" s="1038"/>
      <c r="BJ22" s="1038"/>
      <c r="BK22" s="1038"/>
      <c r="BL22" s="1038"/>
      <c r="BM22" s="1038"/>
      <c r="BN22" s="1493"/>
      <c r="BO22" s="1493"/>
      <c r="BP22" s="1493"/>
      <c r="BQ22" s="1493" t="str">
        <f t="shared" si="26"/>
        <v/>
      </c>
      <c r="BR22" s="1494" t="str">
        <f t="shared" si="27"/>
        <v/>
      </c>
      <c r="BS22" s="1494" t="str">
        <f t="shared" si="28"/>
        <v/>
      </c>
      <c r="BT22" s="1494" t="str">
        <f t="shared" si="29"/>
        <v/>
      </c>
      <c r="BU22" s="1495" t="str">
        <f t="shared" si="30"/>
        <v/>
      </c>
      <c r="BV22" s="1495" t="str">
        <f t="shared" si="31"/>
        <v/>
      </c>
      <c r="BW22" s="1495" t="str">
        <f t="shared" si="32"/>
        <v/>
      </c>
      <c r="BX22" s="1495" t="str">
        <f t="shared" si="33"/>
        <v/>
      </c>
      <c r="BY22" s="1495" t="str">
        <f t="shared" si="34"/>
        <v/>
      </c>
      <c r="BZ22" s="1495" t="str">
        <f t="shared" si="35"/>
        <v/>
      </c>
      <c r="CA22" s="1495" t="str">
        <f t="shared" si="36"/>
        <v/>
      </c>
      <c r="CB22" s="1496" t="str">
        <f t="shared" si="37"/>
        <v/>
      </c>
      <c r="CC22" s="1496" t="str">
        <f t="shared" si="38"/>
        <v/>
      </c>
      <c r="CD22" s="1496" t="str">
        <f t="shared" si="39"/>
        <v/>
      </c>
      <c r="CE22" s="1496" t="str">
        <f t="shared" si="40"/>
        <v/>
      </c>
      <c r="CF22" s="1496" t="str">
        <f t="shared" si="41"/>
        <v/>
      </c>
      <c r="CG22" s="1494" t="str">
        <f t="shared" si="42"/>
        <v/>
      </c>
      <c r="CH22" s="1495"/>
      <c r="CI22" s="1495"/>
      <c r="CJ22" s="1495"/>
      <c r="CK22" s="1495"/>
      <c r="CL22" s="1495"/>
      <c r="CM22" s="1495"/>
      <c r="CN22" s="1497" t="str">
        <f t="shared" si="43"/>
        <v/>
      </c>
      <c r="CO22" s="1497" t="str">
        <f t="shared" si="44"/>
        <v/>
      </c>
      <c r="CP22" s="1497" t="str">
        <f t="shared" si="45"/>
        <v/>
      </c>
      <c r="CQ22" s="1497" t="str">
        <f t="shared" si="46"/>
        <v/>
      </c>
      <c r="CR22" s="1497" t="str">
        <f t="shared" si="47"/>
        <v/>
      </c>
      <c r="CS22" s="1497" t="str">
        <f t="shared" si="48"/>
        <v/>
      </c>
      <c r="CT22" s="1497" t="str">
        <f t="shared" si="49"/>
        <v/>
      </c>
      <c r="CU22" s="1497" t="str">
        <f t="shared" si="50"/>
        <v/>
      </c>
      <c r="CV22" s="1497" t="str">
        <f t="shared" si="51"/>
        <v/>
      </c>
      <c r="CW22" s="16" t="str">
        <f t="shared" si="52"/>
        <v/>
      </c>
      <c r="CX22" s="16" t="str">
        <f t="shared" si="53"/>
        <v/>
      </c>
      <c r="CY22" s="16" t="str">
        <f t="shared" si="54"/>
        <v/>
      </c>
      <c r="CZ22" s="650">
        <f t="shared" si="55"/>
        <v>0</v>
      </c>
      <c r="DA22" s="16"/>
      <c r="DB22" s="651"/>
      <c r="DC22" s="655">
        <f t="shared" si="56"/>
        <v>0</v>
      </c>
      <c r="DD22" s="654" t="str">
        <f t="shared" si="57"/>
        <v/>
      </c>
      <c r="DE22" s="650">
        <f t="shared" si="58"/>
        <v>0</v>
      </c>
      <c r="DH22" s="653" t="s">
        <v>4862</v>
      </c>
      <c r="DI22" s="52">
        <f t="shared" si="59"/>
        <v>0</v>
      </c>
      <c r="DJ22" s="52">
        <f t="shared" si="60"/>
        <v>0</v>
      </c>
      <c r="DK22" s="52">
        <f t="shared" si="61"/>
        <v>0</v>
      </c>
      <c r="EG22" s="16">
        <f>IFERROR(VLOOKUP(B22,'SUBCATS INTERNAL USE'!A:D,3,0),10000)</f>
        <v>10000</v>
      </c>
      <c r="EH22" s="16">
        <f t="shared" si="62"/>
        <v>10000</v>
      </c>
      <c r="EI22" s="16">
        <f t="shared" si="63"/>
        <v>1</v>
      </c>
      <c r="EJ22" s="16">
        <f t="shared" si="64"/>
        <v>19</v>
      </c>
      <c r="EK22" s="16">
        <f>IFERROR(VLOOKUP(B22,'SUBCATS INTERNAL USE'!G:I,3,0), 10000)</f>
        <v>10000</v>
      </c>
      <c r="EN22" s="163">
        <f t="shared" si="65"/>
        <v>1</v>
      </c>
      <c r="EO22" s="163">
        <f t="shared" si="66"/>
        <v>1</v>
      </c>
      <c r="EP22" s="163">
        <f t="shared" si="67"/>
        <v>1</v>
      </c>
      <c r="EQ22" s="163">
        <f t="shared" si="68"/>
        <v>1</v>
      </c>
      <c r="ER22" s="163">
        <f t="shared" si="69"/>
        <v>1</v>
      </c>
      <c r="ES22" s="163">
        <f t="shared" si="70"/>
        <v>1</v>
      </c>
      <c r="ET22" s="163">
        <f t="shared" si="71"/>
        <v>1</v>
      </c>
      <c r="EU22" s="163">
        <f t="shared" si="72"/>
        <v>1</v>
      </c>
      <c r="EV22" s="163">
        <f t="shared" si="73"/>
        <v>0</v>
      </c>
      <c r="EW22" s="163">
        <f t="shared" si="74"/>
        <v>1</v>
      </c>
      <c r="EX22" s="163">
        <f t="shared" si="75"/>
        <v>1</v>
      </c>
      <c r="EY22" s="163">
        <f t="shared" si="76"/>
        <v>1</v>
      </c>
      <c r="EZ22" s="163">
        <f t="shared" si="77"/>
        <v>1</v>
      </c>
      <c r="FA22" s="163">
        <f t="shared" si="78"/>
        <v>1</v>
      </c>
      <c r="FB22" s="163">
        <f t="shared" si="79"/>
        <v>1</v>
      </c>
      <c r="FC22" s="163">
        <f t="shared" si="80"/>
        <v>14</v>
      </c>
      <c r="FD22" s="163">
        <f t="shared" si="81"/>
        <v>0</v>
      </c>
      <c r="FF22" s="16">
        <f t="shared" si="82"/>
        <v>0</v>
      </c>
      <c r="FG22" s="16" t="str">
        <f t="shared" si="83"/>
        <v>1</v>
      </c>
    </row>
    <row r="23" spans="1:163" s="52" customFormat="1" ht="11.25" customHeight="1">
      <c r="A23" s="1038">
        <v>9</v>
      </c>
      <c r="B23" s="1039"/>
      <c r="C23" s="1038" t="str">
        <f t="shared" si="3"/>
        <v/>
      </c>
      <c r="D23" s="1038"/>
      <c r="E23" s="1040"/>
      <c r="F23" s="1041"/>
      <c r="G23" s="1038"/>
      <c r="H23" s="1038"/>
      <c r="I23" s="1323"/>
      <c r="J23" s="1038"/>
      <c r="K23" s="1038"/>
      <c r="L23" s="1038"/>
      <c r="M23" s="1038"/>
      <c r="N23" s="1038"/>
      <c r="O23" s="1038"/>
      <c r="P23" s="1040" t="str">
        <f t="shared" si="4"/>
        <v>MP</v>
      </c>
      <c r="Q23" s="1342" t="str">
        <f t="shared" si="5"/>
        <v/>
      </c>
      <c r="R23" s="1040"/>
      <c r="S23" s="1475" t="e">
        <f t="shared" si="6"/>
        <v>#DIV/0!</v>
      </c>
      <c r="T23" s="1102"/>
      <c r="U23" s="1102"/>
      <c r="V23" s="1476"/>
      <c r="W23" s="1477"/>
      <c r="X23" s="1103"/>
      <c r="Y23" s="1477"/>
      <c r="Z23" s="1478">
        <f t="shared" si="7"/>
        <v>0</v>
      </c>
      <c r="AA23" s="1479">
        <f>ROUND(IFERROR(SUM($AI$6/$AI$7*Q23/O23)+('Inbound Freight New'!$A$3*CZ23/R23),0),2)</f>
        <v>0</v>
      </c>
      <c r="AB23" s="1480">
        <f t="shared" si="8"/>
        <v>0</v>
      </c>
      <c r="AC23" s="1479">
        <f t="shared" si="9"/>
        <v>0</v>
      </c>
      <c r="AD23" s="1481"/>
      <c r="AE23" s="1480">
        <f t="shared" si="10"/>
        <v>0</v>
      </c>
      <c r="AF23" s="1482">
        <f t="shared" si="11"/>
        <v>0</v>
      </c>
      <c r="AG23" s="1483">
        <f t="shared" si="12"/>
        <v>0</v>
      </c>
      <c r="AH23" s="1484">
        <f t="shared" si="13"/>
        <v>0</v>
      </c>
      <c r="AI23" s="1482">
        <f t="shared" si="14"/>
        <v>0</v>
      </c>
      <c r="AJ23" s="1485">
        <f t="shared" si="15"/>
        <v>0</v>
      </c>
      <c r="AK23" s="1485">
        <f t="shared" si="16"/>
        <v>0</v>
      </c>
      <c r="AL23" s="1485">
        <f t="shared" si="17"/>
        <v>0</v>
      </c>
      <c r="AM23" s="1482">
        <f t="shared" si="18"/>
        <v>0</v>
      </c>
      <c r="AN23" s="1477"/>
      <c r="AO23" s="1477"/>
      <c r="AP23" s="1486">
        <f t="shared" si="19"/>
        <v>0</v>
      </c>
      <c r="AQ23" s="1487">
        <f t="shared" si="20"/>
        <v>0</v>
      </c>
      <c r="AR23" s="1488">
        <f t="shared" si="21"/>
        <v>0</v>
      </c>
      <c r="AS23" s="1487">
        <f t="shared" si="22"/>
        <v>0</v>
      </c>
      <c r="AT23" s="1489">
        <f t="shared" si="23"/>
        <v>0</v>
      </c>
      <c r="AU23" s="1490"/>
      <c r="AV23" s="1489"/>
      <c r="AW23" s="1038"/>
      <c r="AX23" s="1038"/>
      <c r="AY23" s="1491"/>
      <c r="AZ23" s="1492"/>
      <c r="BA23" s="1342"/>
      <c r="BB23" s="1342"/>
      <c r="BC23" s="1342"/>
      <c r="BD23" s="1342"/>
      <c r="BE23" s="1038"/>
      <c r="BF23" s="1038" t="str">
        <f t="shared" si="24"/>
        <v/>
      </c>
      <c r="BG23" s="1342" t="str">
        <f t="shared" si="25"/>
        <v/>
      </c>
      <c r="BH23" s="1038"/>
      <c r="BI23" s="1038"/>
      <c r="BJ23" s="1038"/>
      <c r="BK23" s="1038"/>
      <c r="BL23" s="1038"/>
      <c r="BM23" s="1038"/>
      <c r="BN23" s="1493"/>
      <c r="BO23" s="1493"/>
      <c r="BP23" s="1493"/>
      <c r="BQ23" s="1493" t="str">
        <f t="shared" si="26"/>
        <v/>
      </c>
      <c r="BR23" s="1494" t="str">
        <f t="shared" si="27"/>
        <v/>
      </c>
      <c r="BS23" s="1494" t="str">
        <f t="shared" si="28"/>
        <v/>
      </c>
      <c r="BT23" s="1494" t="str">
        <f t="shared" si="29"/>
        <v/>
      </c>
      <c r="BU23" s="1495" t="str">
        <f t="shared" si="30"/>
        <v/>
      </c>
      <c r="BV23" s="1495" t="str">
        <f t="shared" si="31"/>
        <v/>
      </c>
      <c r="BW23" s="1495" t="str">
        <f t="shared" si="32"/>
        <v/>
      </c>
      <c r="BX23" s="1495" t="str">
        <f t="shared" si="33"/>
        <v/>
      </c>
      <c r="BY23" s="1495" t="str">
        <f t="shared" si="34"/>
        <v/>
      </c>
      <c r="BZ23" s="1495" t="str">
        <f t="shared" si="35"/>
        <v/>
      </c>
      <c r="CA23" s="1495" t="str">
        <f t="shared" si="36"/>
        <v/>
      </c>
      <c r="CB23" s="1496" t="str">
        <f t="shared" si="37"/>
        <v/>
      </c>
      <c r="CC23" s="1496" t="str">
        <f t="shared" si="38"/>
        <v/>
      </c>
      <c r="CD23" s="1496" t="str">
        <f t="shared" si="39"/>
        <v/>
      </c>
      <c r="CE23" s="1496" t="str">
        <f t="shared" si="40"/>
        <v/>
      </c>
      <c r="CF23" s="1496" t="str">
        <f t="shared" si="41"/>
        <v/>
      </c>
      <c r="CG23" s="1494" t="str">
        <f t="shared" si="42"/>
        <v/>
      </c>
      <c r="CH23" s="1495"/>
      <c r="CI23" s="1495"/>
      <c r="CJ23" s="1495"/>
      <c r="CK23" s="1495"/>
      <c r="CL23" s="1495"/>
      <c r="CM23" s="1495"/>
      <c r="CN23" s="1497" t="str">
        <f t="shared" si="43"/>
        <v/>
      </c>
      <c r="CO23" s="1497" t="str">
        <f t="shared" si="44"/>
        <v/>
      </c>
      <c r="CP23" s="1497" t="str">
        <f t="shared" si="45"/>
        <v/>
      </c>
      <c r="CQ23" s="1497" t="str">
        <f t="shared" si="46"/>
        <v/>
      </c>
      <c r="CR23" s="1497" t="str">
        <f t="shared" si="47"/>
        <v/>
      </c>
      <c r="CS23" s="1497" t="str">
        <f t="shared" si="48"/>
        <v/>
      </c>
      <c r="CT23" s="1497" t="str">
        <f t="shared" si="49"/>
        <v/>
      </c>
      <c r="CU23" s="1497" t="str">
        <f t="shared" si="50"/>
        <v/>
      </c>
      <c r="CV23" s="1497" t="str">
        <f t="shared" si="51"/>
        <v/>
      </c>
      <c r="CW23" s="16" t="str">
        <f t="shared" si="52"/>
        <v/>
      </c>
      <c r="CX23" s="16" t="str">
        <f t="shared" si="53"/>
        <v/>
      </c>
      <c r="CY23" s="16" t="str">
        <f t="shared" si="54"/>
        <v/>
      </c>
      <c r="CZ23" s="650">
        <f t="shared" si="55"/>
        <v>0</v>
      </c>
      <c r="DA23" s="16"/>
      <c r="DB23" s="651"/>
      <c r="DC23" s="655">
        <f t="shared" si="56"/>
        <v>0</v>
      </c>
      <c r="DD23" s="654" t="str">
        <f t="shared" si="57"/>
        <v/>
      </c>
      <c r="DE23" s="650">
        <f t="shared" si="58"/>
        <v>0</v>
      </c>
      <c r="DH23" s="653" t="s">
        <v>4862</v>
      </c>
      <c r="DI23" s="52">
        <f t="shared" si="59"/>
        <v>0</v>
      </c>
      <c r="DJ23" s="52">
        <f t="shared" si="60"/>
        <v>0</v>
      </c>
      <c r="DK23" s="52">
        <f t="shared" si="61"/>
        <v>0</v>
      </c>
      <c r="EG23" s="16">
        <f>IFERROR(VLOOKUP(B23,'SUBCATS INTERNAL USE'!A:D,3,0),10000)</f>
        <v>10000</v>
      </c>
      <c r="EH23" s="16">
        <f t="shared" si="62"/>
        <v>10000</v>
      </c>
      <c r="EI23" s="16">
        <f t="shared" si="63"/>
        <v>1</v>
      </c>
      <c r="EJ23" s="16">
        <f t="shared" si="64"/>
        <v>19</v>
      </c>
      <c r="EK23" s="16">
        <f>IFERROR(VLOOKUP(B23,'SUBCATS INTERNAL USE'!G:I,3,0), 10000)</f>
        <v>10000</v>
      </c>
      <c r="EN23" s="163">
        <f t="shared" si="65"/>
        <v>1</v>
      </c>
      <c r="EO23" s="163">
        <f t="shared" si="66"/>
        <v>1</v>
      </c>
      <c r="EP23" s="163">
        <f t="shared" si="67"/>
        <v>1</v>
      </c>
      <c r="EQ23" s="163">
        <f t="shared" si="68"/>
        <v>1</v>
      </c>
      <c r="ER23" s="163">
        <f t="shared" si="69"/>
        <v>1</v>
      </c>
      <c r="ES23" s="163">
        <f t="shared" si="70"/>
        <v>1</v>
      </c>
      <c r="ET23" s="163">
        <f t="shared" si="71"/>
        <v>1</v>
      </c>
      <c r="EU23" s="163">
        <f t="shared" si="72"/>
        <v>1</v>
      </c>
      <c r="EV23" s="163">
        <f t="shared" si="73"/>
        <v>0</v>
      </c>
      <c r="EW23" s="163">
        <f t="shared" si="74"/>
        <v>1</v>
      </c>
      <c r="EX23" s="163">
        <f t="shared" si="75"/>
        <v>1</v>
      </c>
      <c r="EY23" s="163">
        <f t="shared" si="76"/>
        <v>1</v>
      </c>
      <c r="EZ23" s="163">
        <f t="shared" si="77"/>
        <v>1</v>
      </c>
      <c r="FA23" s="163">
        <f t="shared" si="78"/>
        <v>1</v>
      </c>
      <c r="FB23" s="163">
        <f t="shared" si="79"/>
        <v>1</v>
      </c>
      <c r="FC23" s="163">
        <f t="shared" si="80"/>
        <v>14</v>
      </c>
      <c r="FD23" s="163">
        <f t="shared" si="81"/>
        <v>0</v>
      </c>
      <c r="FF23" s="16">
        <f t="shared" si="82"/>
        <v>0</v>
      </c>
      <c r="FG23" s="16" t="str">
        <f t="shared" si="83"/>
        <v>1</v>
      </c>
    </row>
    <row r="24" spans="1:163" s="52" customFormat="1" ht="11.25" customHeight="1">
      <c r="A24" s="1038">
        <v>10</v>
      </c>
      <c r="B24" s="1039"/>
      <c r="C24" s="1038" t="str">
        <f t="shared" si="3"/>
        <v/>
      </c>
      <c r="D24" s="1038"/>
      <c r="E24" s="1040"/>
      <c r="F24" s="1041"/>
      <c r="G24" s="1038"/>
      <c r="H24" s="1038"/>
      <c r="I24" s="1323"/>
      <c r="J24" s="1038"/>
      <c r="K24" s="1038"/>
      <c r="L24" s="1038"/>
      <c r="M24" s="1038"/>
      <c r="N24" s="1038"/>
      <c r="O24" s="1038"/>
      <c r="P24" s="1040" t="str">
        <f t="shared" si="4"/>
        <v>MP</v>
      </c>
      <c r="Q24" s="1342" t="str">
        <f t="shared" si="5"/>
        <v/>
      </c>
      <c r="R24" s="1040"/>
      <c r="S24" s="1475" t="e">
        <f t="shared" si="6"/>
        <v>#DIV/0!</v>
      </c>
      <c r="T24" s="1102"/>
      <c r="U24" s="1102"/>
      <c r="V24" s="1476"/>
      <c r="W24" s="1477"/>
      <c r="X24" s="1103"/>
      <c r="Y24" s="1477"/>
      <c r="Z24" s="1478">
        <f t="shared" si="7"/>
        <v>0</v>
      </c>
      <c r="AA24" s="1479">
        <f>ROUND(IFERROR(SUM($AI$6/$AI$7*Q24/O24)+('Inbound Freight New'!$A$3*CZ24/R24),0),2)</f>
        <v>0</v>
      </c>
      <c r="AB24" s="1480">
        <f t="shared" si="8"/>
        <v>0</v>
      </c>
      <c r="AC24" s="1479">
        <f t="shared" si="9"/>
        <v>0</v>
      </c>
      <c r="AD24" s="1481"/>
      <c r="AE24" s="1480">
        <f t="shared" si="10"/>
        <v>0</v>
      </c>
      <c r="AF24" s="1482">
        <f t="shared" si="11"/>
        <v>0</v>
      </c>
      <c r="AG24" s="1483">
        <f t="shared" si="12"/>
        <v>0</v>
      </c>
      <c r="AH24" s="1484">
        <f t="shared" si="13"/>
        <v>0</v>
      </c>
      <c r="AI24" s="1482">
        <f t="shared" si="14"/>
        <v>0</v>
      </c>
      <c r="AJ24" s="1485">
        <f t="shared" si="15"/>
        <v>0</v>
      </c>
      <c r="AK24" s="1485">
        <f t="shared" si="16"/>
        <v>0</v>
      </c>
      <c r="AL24" s="1485">
        <f t="shared" si="17"/>
        <v>0</v>
      </c>
      <c r="AM24" s="1482">
        <f t="shared" si="18"/>
        <v>0</v>
      </c>
      <c r="AN24" s="1477"/>
      <c r="AO24" s="1477"/>
      <c r="AP24" s="1486">
        <f t="shared" si="19"/>
        <v>0</v>
      </c>
      <c r="AQ24" s="1487">
        <f t="shared" si="20"/>
        <v>0</v>
      </c>
      <c r="AR24" s="1488">
        <f t="shared" si="21"/>
        <v>0</v>
      </c>
      <c r="AS24" s="1487">
        <f t="shared" si="22"/>
        <v>0</v>
      </c>
      <c r="AT24" s="1489">
        <f t="shared" si="23"/>
        <v>0</v>
      </c>
      <c r="AU24" s="1490"/>
      <c r="AV24" s="1489"/>
      <c r="AW24" s="1038"/>
      <c r="AX24" s="1038"/>
      <c r="AY24" s="1491"/>
      <c r="AZ24" s="1492"/>
      <c r="BA24" s="1342"/>
      <c r="BB24" s="1342"/>
      <c r="BC24" s="1342"/>
      <c r="BD24" s="1342"/>
      <c r="BE24" s="1038"/>
      <c r="BF24" s="1038" t="str">
        <f t="shared" si="24"/>
        <v/>
      </c>
      <c r="BG24" s="1342" t="str">
        <f t="shared" si="25"/>
        <v/>
      </c>
      <c r="BH24" s="1038"/>
      <c r="BI24" s="1038"/>
      <c r="BJ24" s="1038"/>
      <c r="BK24" s="1038"/>
      <c r="BL24" s="1038"/>
      <c r="BM24" s="1038"/>
      <c r="BN24" s="1493"/>
      <c r="BO24" s="1493"/>
      <c r="BP24" s="1493"/>
      <c r="BQ24" s="1493" t="str">
        <f t="shared" si="26"/>
        <v/>
      </c>
      <c r="BR24" s="1494" t="str">
        <f t="shared" si="27"/>
        <v/>
      </c>
      <c r="BS24" s="1494" t="str">
        <f t="shared" si="28"/>
        <v/>
      </c>
      <c r="BT24" s="1494" t="str">
        <f t="shared" si="29"/>
        <v/>
      </c>
      <c r="BU24" s="1495" t="str">
        <f t="shared" si="30"/>
        <v/>
      </c>
      <c r="BV24" s="1495" t="str">
        <f t="shared" si="31"/>
        <v/>
      </c>
      <c r="BW24" s="1495" t="str">
        <f t="shared" si="32"/>
        <v/>
      </c>
      <c r="BX24" s="1495" t="str">
        <f t="shared" si="33"/>
        <v/>
      </c>
      <c r="BY24" s="1495" t="str">
        <f t="shared" si="34"/>
        <v/>
      </c>
      <c r="BZ24" s="1495" t="str">
        <f t="shared" si="35"/>
        <v/>
      </c>
      <c r="CA24" s="1495" t="str">
        <f t="shared" si="36"/>
        <v/>
      </c>
      <c r="CB24" s="1496" t="str">
        <f t="shared" si="37"/>
        <v/>
      </c>
      <c r="CC24" s="1496" t="str">
        <f t="shared" si="38"/>
        <v/>
      </c>
      <c r="CD24" s="1496" t="str">
        <f t="shared" si="39"/>
        <v/>
      </c>
      <c r="CE24" s="1496" t="str">
        <f t="shared" si="40"/>
        <v/>
      </c>
      <c r="CF24" s="1496" t="str">
        <f t="shared" si="41"/>
        <v/>
      </c>
      <c r="CG24" s="1494" t="str">
        <f t="shared" si="42"/>
        <v/>
      </c>
      <c r="CH24" s="1495"/>
      <c r="CI24" s="1495"/>
      <c r="CJ24" s="1495"/>
      <c r="CK24" s="1495"/>
      <c r="CL24" s="1495"/>
      <c r="CM24" s="1495"/>
      <c r="CN24" s="1497" t="str">
        <f t="shared" si="43"/>
        <v/>
      </c>
      <c r="CO24" s="1497" t="str">
        <f t="shared" si="44"/>
        <v/>
      </c>
      <c r="CP24" s="1497" t="str">
        <f t="shared" si="45"/>
        <v/>
      </c>
      <c r="CQ24" s="1497" t="str">
        <f t="shared" si="46"/>
        <v/>
      </c>
      <c r="CR24" s="1497" t="str">
        <f t="shared" si="47"/>
        <v/>
      </c>
      <c r="CS24" s="1497" t="str">
        <f t="shared" si="48"/>
        <v/>
      </c>
      <c r="CT24" s="1497" t="str">
        <f t="shared" si="49"/>
        <v/>
      </c>
      <c r="CU24" s="1497" t="str">
        <f t="shared" si="50"/>
        <v/>
      </c>
      <c r="CV24" s="1497" t="str">
        <f t="shared" si="51"/>
        <v/>
      </c>
      <c r="CW24" s="16" t="str">
        <f t="shared" si="52"/>
        <v/>
      </c>
      <c r="CX24" s="16" t="str">
        <f t="shared" si="53"/>
        <v/>
      </c>
      <c r="CY24" s="16" t="str">
        <f t="shared" si="54"/>
        <v/>
      </c>
      <c r="CZ24" s="650">
        <f t="shared" si="55"/>
        <v>0</v>
      </c>
      <c r="DA24" s="16"/>
      <c r="DB24" s="651"/>
      <c r="DC24" s="655">
        <f t="shared" si="56"/>
        <v>0</v>
      </c>
      <c r="DD24" s="654" t="str">
        <f t="shared" si="57"/>
        <v/>
      </c>
      <c r="DE24" s="650">
        <f t="shared" si="58"/>
        <v>0</v>
      </c>
      <c r="DH24" s="653" t="s">
        <v>4862</v>
      </c>
      <c r="DI24" s="52">
        <f t="shared" si="59"/>
        <v>0</v>
      </c>
      <c r="DJ24" s="52">
        <f t="shared" si="60"/>
        <v>0</v>
      </c>
      <c r="DK24" s="52">
        <f t="shared" si="61"/>
        <v>0</v>
      </c>
      <c r="EG24" s="16">
        <f>IFERROR(VLOOKUP(B24,'SUBCATS INTERNAL USE'!A:D,3,0),10000)</f>
        <v>10000</v>
      </c>
      <c r="EH24" s="16">
        <f t="shared" si="62"/>
        <v>10000</v>
      </c>
      <c r="EI24" s="16">
        <f t="shared" si="63"/>
        <v>1</v>
      </c>
      <c r="EJ24" s="16">
        <f t="shared" si="64"/>
        <v>19</v>
      </c>
      <c r="EK24" s="16">
        <f>IFERROR(VLOOKUP(B24,'SUBCATS INTERNAL USE'!G:I,3,0), 10000)</f>
        <v>10000</v>
      </c>
      <c r="EN24" s="163">
        <f t="shared" si="65"/>
        <v>1</v>
      </c>
      <c r="EO24" s="163">
        <f t="shared" si="66"/>
        <v>1</v>
      </c>
      <c r="EP24" s="163">
        <f t="shared" si="67"/>
        <v>1</v>
      </c>
      <c r="EQ24" s="163">
        <f t="shared" si="68"/>
        <v>1</v>
      </c>
      <c r="ER24" s="163">
        <f t="shared" si="69"/>
        <v>1</v>
      </c>
      <c r="ES24" s="163">
        <f t="shared" si="70"/>
        <v>1</v>
      </c>
      <c r="ET24" s="163">
        <f t="shared" si="71"/>
        <v>1</v>
      </c>
      <c r="EU24" s="163">
        <f t="shared" si="72"/>
        <v>1</v>
      </c>
      <c r="EV24" s="163">
        <f t="shared" si="73"/>
        <v>0</v>
      </c>
      <c r="EW24" s="163">
        <f t="shared" si="74"/>
        <v>1</v>
      </c>
      <c r="EX24" s="163">
        <f t="shared" si="75"/>
        <v>1</v>
      </c>
      <c r="EY24" s="163">
        <f t="shared" si="76"/>
        <v>1</v>
      </c>
      <c r="EZ24" s="163">
        <f t="shared" si="77"/>
        <v>1</v>
      </c>
      <c r="FA24" s="163">
        <f t="shared" si="78"/>
        <v>1</v>
      </c>
      <c r="FB24" s="163">
        <f t="shared" si="79"/>
        <v>1</v>
      </c>
      <c r="FC24" s="163">
        <f t="shared" si="80"/>
        <v>14</v>
      </c>
      <c r="FD24" s="163">
        <f t="shared" si="81"/>
        <v>0</v>
      </c>
      <c r="FF24" s="16">
        <f t="shared" si="82"/>
        <v>0</v>
      </c>
      <c r="FG24" s="16" t="str">
        <f t="shared" si="83"/>
        <v>1</v>
      </c>
    </row>
    <row r="25" spans="1:163" s="52" customFormat="1" ht="11.25" customHeight="1">
      <c r="A25" s="1038">
        <v>11</v>
      </c>
      <c r="B25" s="1039"/>
      <c r="C25" s="1038" t="str">
        <f t="shared" si="3"/>
        <v/>
      </c>
      <c r="D25" s="1038"/>
      <c r="E25" s="1040"/>
      <c r="F25" s="1041"/>
      <c r="G25" s="1038"/>
      <c r="H25" s="1038"/>
      <c r="I25" s="1323"/>
      <c r="J25" s="1038"/>
      <c r="K25" s="1038"/>
      <c r="L25" s="1038"/>
      <c r="M25" s="1038"/>
      <c r="N25" s="1038"/>
      <c r="O25" s="1038"/>
      <c r="P25" s="1040" t="str">
        <f t="shared" si="4"/>
        <v>MP</v>
      </c>
      <c r="Q25" s="1342" t="str">
        <f t="shared" si="5"/>
        <v/>
      </c>
      <c r="R25" s="1040"/>
      <c r="S25" s="1475" t="e">
        <f t="shared" si="6"/>
        <v>#DIV/0!</v>
      </c>
      <c r="T25" s="1102"/>
      <c r="U25" s="1102"/>
      <c r="V25" s="1476"/>
      <c r="W25" s="1477"/>
      <c r="X25" s="1103"/>
      <c r="Y25" s="1477"/>
      <c r="Z25" s="1478">
        <f t="shared" si="7"/>
        <v>0</v>
      </c>
      <c r="AA25" s="1479">
        <f>ROUND(IFERROR(SUM($AI$6/$AI$7*Q25/O25)+('Inbound Freight New'!$A$3*CZ25/R25),0),2)</f>
        <v>0</v>
      </c>
      <c r="AB25" s="1480">
        <f t="shared" si="8"/>
        <v>0</v>
      </c>
      <c r="AC25" s="1479">
        <f t="shared" si="9"/>
        <v>0</v>
      </c>
      <c r="AD25" s="1481"/>
      <c r="AE25" s="1480">
        <f t="shared" si="10"/>
        <v>0</v>
      </c>
      <c r="AF25" s="1482">
        <f t="shared" si="11"/>
        <v>0</v>
      </c>
      <c r="AG25" s="1483">
        <f t="shared" si="12"/>
        <v>0</v>
      </c>
      <c r="AH25" s="1484">
        <f t="shared" si="13"/>
        <v>0</v>
      </c>
      <c r="AI25" s="1482">
        <f t="shared" si="14"/>
        <v>0</v>
      </c>
      <c r="AJ25" s="1485">
        <f t="shared" si="15"/>
        <v>0</v>
      </c>
      <c r="AK25" s="1485">
        <f t="shared" si="16"/>
        <v>0</v>
      </c>
      <c r="AL25" s="1485">
        <f t="shared" si="17"/>
        <v>0</v>
      </c>
      <c r="AM25" s="1482">
        <f t="shared" si="18"/>
        <v>0</v>
      </c>
      <c r="AN25" s="1477"/>
      <c r="AO25" s="1477"/>
      <c r="AP25" s="1486">
        <f t="shared" si="19"/>
        <v>0</v>
      </c>
      <c r="AQ25" s="1487">
        <f t="shared" si="20"/>
        <v>0</v>
      </c>
      <c r="AR25" s="1488">
        <f t="shared" si="21"/>
        <v>0</v>
      </c>
      <c r="AS25" s="1487">
        <f t="shared" si="22"/>
        <v>0</v>
      </c>
      <c r="AT25" s="1489">
        <f t="shared" si="23"/>
        <v>0</v>
      </c>
      <c r="AU25" s="1490"/>
      <c r="AV25" s="1489"/>
      <c r="AW25" s="1038"/>
      <c r="AX25" s="1038"/>
      <c r="AY25" s="1491"/>
      <c r="AZ25" s="1492"/>
      <c r="BA25" s="1342"/>
      <c r="BB25" s="1342"/>
      <c r="BC25" s="1342"/>
      <c r="BD25" s="1342"/>
      <c r="BE25" s="1038"/>
      <c r="BF25" s="1038" t="str">
        <f t="shared" si="24"/>
        <v/>
      </c>
      <c r="BG25" s="1342" t="str">
        <f t="shared" si="25"/>
        <v/>
      </c>
      <c r="BH25" s="1038"/>
      <c r="BI25" s="1038"/>
      <c r="BJ25" s="1038"/>
      <c r="BK25" s="1038"/>
      <c r="BL25" s="1038"/>
      <c r="BM25" s="1038"/>
      <c r="BN25" s="1493"/>
      <c r="BO25" s="1493"/>
      <c r="BP25" s="1493"/>
      <c r="BQ25" s="1493" t="str">
        <f t="shared" si="26"/>
        <v/>
      </c>
      <c r="BR25" s="1494" t="str">
        <f t="shared" si="27"/>
        <v/>
      </c>
      <c r="BS25" s="1494" t="str">
        <f t="shared" si="28"/>
        <v/>
      </c>
      <c r="BT25" s="1494" t="str">
        <f t="shared" si="29"/>
        <v/>
      </c>
      <c r="BU25" s="1495" t="str">
        <f t="shared" si="30"/>
        <v/>
      </c>
      <c r="BV25" s="1495" t="str">
        <f t="shared" si="31"/>
        <v/>
      </c>
      <c r="BW25" s="1495" t="str">
        <f t="shared" si="32"/>
        <v/>
      </c>
      <c r="BX25" s="1495" t="str">
        <f t="shared" si="33"/>
        <v/>
      </c>
      <c r="BY25" s="1495" t="str">
        <f t="shared" si="34"/>
        <v/>
      </c>
      <c r="BZ25" s="1495" t="str">
        <f t="shared" si="35"/>
        <v/>
      </c>
      <c r="CA25" s="1495" t="str">
        <f t="shared" si="36"/>
        <v/>
      </c>
      <c r="CB25" s="1496" t="str">
        <f t="shared" si="37"/>
        <v/>
      </c>
      <c r="CC25" s="1496" t="str">
        <f t="shared" si="38"/>
        <v/>
      </c>
      <c r="CD25" s="1496" t="str">
        <f t="shared" si="39"/>
        <v/>
      </c>
      <c r="CE25" s="1496" t="str">
        <f t="shared" si="40"/>
        <v/>
      </c>
      <c r="CF25" s="1496" t="str">
        <f t="shared" si="41"/>
        <v/>
      </c>
      <c r="CG25" s="1494" t="str">
        <f t="shared" si="42"/>
        <v/>
      </c>
      <c r="CH25" s="1495"/>
      <c r="CI25" s="1495"/>
      <c r="CJ25" s="1495"/>
      <c r="CK25" s="1495"/>
      <c r="CL25" s="1495"/>
      <c r="CM25" s="1495"/>
      <c r="CN25" s="1497" t="str">
        <f t="shared" si="43"/>
        <v/>
      </c>
      <c r="CO25" s="1497" t="str">
        <f t="shared" si="44"/>
        <v/>
      </c>
      <c r="CP25" s="1497" t="str">
        <f t="shared" si="45"/>
        <v/>
      </c>
      <c r="CQ25" s="1497" t="str">
        <f t="shared" si="46"/>
        <v/>
      </c>
      <c r="CR25" s="1497" t="str">
        <f t="shared" si="47"/>
        <v/>
      </c>
      <c r="CS25" s="1497" t="str">
        <f t="shared" si="48"/>
        <v/>
      </c>
      <c r="CT25" s="1497" t="str">
        <f t="shared" si="49"/>
        <v/>
      </c>
      <c r="CU25" s="1497" t="str">
        <f t="shared" si="50"/>
        <v/>
      </c>
      <c r="CV25" s="1497" t="str">
        <f t="shared" si="51"/>
        <v/>
      </c>
      <c r="CW25" s="16" t="str">
        <f t="shared" si="52"/>
        <v/>
      </c>
      <c r="CX25" s="16" t="str">
        <f t="shared" si="53"/>
        <v/>
      </c>
      <c r="CY25" s="16" t="str">
        <f t="shared" si="54"/>
        <v/>
      </c>
      <c r="CZ25" s="650">
        <f t="shared" si="55"/>
        <v>0</v>
      </c>
      <c r="DA25" s="16"/>
      <c r="DB25" s="651"/>
      <c r="DC25" s="655">
        <f t="shared" si="56"/>
        <v>0</v>
      </c>
      <c r="DD25" s="654" t="str">
        <f t="shared" si="57"/>
        <v/>
      </c>
      <c r="DE25" s="650">
        <f t="shared" si="58"/>
        <v>0</v>
      </c>
      <c r="DH25" s="653" t="s">
        <v>4862</v>
      </c>
      <c r="DI25" s="52">
        <f t="shared" si="59"/>
        <v>0</v>
      </c>
      <c r="DJ25" s="52">
        <f t="shared" si="60"/>
        <v>0</v>
      </c>
      <c r="DK25" s="52">
        <f t="shared" si="61"/>
        <v>0</v>
      </c>
      <c r="EG25" s="16">
        <f>IFERROR(VLOOKUP(B25,'SUBCATS INTERNAL USE'!A:D,3,0),10000)</f>
        <v>10000</v>
      </c>
      <c r="EH25" s="16">
        <f t="shared" si="62"/>
        <v>10000</v>
      </c>
      <c r="EI25" s="16">
        <f t="shared" si="63"/>
        <v>1</v>
      </c>
      <c r="EJ25" s="16">
        <f t="shared" si="64"/>
        <v>19</v>
      </c>
      <c r="EK25" s="16">
        <f>IFERROR(VLOOKUP(B25,'SUBCATS INTERNAL USE'!G:I,3,0), 10000)</f>
        <v>10000</v>
      </c>
      <c r="EN25" s="163">
        <f t="shared" si="65"/>
        <v>1</v>
      </c>
      <c r="EO25" s="163">
        <f t="shared" si="66"/>
        <v>1</v>
      </c>
      <c r="EP25" s="163">
        <f t="shared" si="67"/>
        <v>1</v>
      </c>
      <c r="EQ25" s="163">
        <f t="shared" si="68"/>
        <v>1</v>
      </c>
      <c r="ER25" s="163">
        <f t="shared" si="69"/>
        <v>1</v>
      </c>
      <c r="ES25" s="163">
        <f t="shared" si="70"/>
        <v>1</v>
      </c>
      <c r="ET25" s="163">
        <f t="shared" si="71"/>
        <v>1</v>
      </c>
      <c r="EU25" s="163">
        <f t="shared" si="72"/>
        <v>1</v>
      </c>
      <c r="EV25" s="163">
        <f t="shared" si="73"/>
        <v>0</v>
      </c>
      <c r="EW25" s="163">
        <f t="shared" si="74"/>
        <v>1</v>
      </c>
      <c r="EX25" s="163">
        <f t="shared" si="75"/>
        <v>1</v>
      </c>
      <c r="EY25" s="163">
        <f t="shared" si="76"/>
        <v>1</v>
      </c>
      <c r="EZ25" s="163">
        <f t="shared" si="77"/>
        <v>1</v>
      </c>
      <c r="FA25" s="163">
        <f t="shared" si="78"/>
        <v>1</v>
      </c>
      <c r="FB25" s="163">
        <f t="shared" si="79"/>
        <v>1</v>
      </c>
      <c r="FC25" s="163">
        <f t="shared" si="80"/>
        <v>14</v>
      </c>
      <c r="FD25" s="163">
        <f t="shared" si="81"/>
        <v>0</v>
      </c>
      <c r="FF25" s="16">
        <f t="shared" si="82"/>
        <v>0</v>
      </c>
      <c r="FG25" s="16" t="str">
        <f t="shared" si="83"/>
        <v>1</v>
      </c>
    </row>
    <row r="26" spans="1:163" s="52" customFormat="1" ht="11.25" customHeight="1">
      <c r="A26" s="1038">
        <v>12</v>
      </c>
      <c r="B26" s="1039"/>
      <c r="C26" s="1038" t="str">
        <f t="shared" si="3"/>
        <v/>
      </c>
      <c r="D26" s="1038"/>
      <c r="E26" s="1040"/>
      <c r="F26" s="1041"/>
      <c r="G26" s="1038"/>
      <c r="H26" s="1038"/>
      <c r="I26" s="1323"/>
      <c r="J26" s="1038"/>
      <c r="K26" s="1038"/>
      <c r="L26" s="1038"/>
      <c r="M26" s="1038"/>
      <c r="N26" s="1038"/>
      <c r="O26" s="1038"/>
      <c r="P26" s="1040" t="str">
        <f t="shared" si="4"/>
        <v>MP</v>
      </c>
      <c r="Q26" s="1342" t="str">
        <f t="shared" si="5"/>
        <v/>
      </c>
      <c r="R26" s="1040"/>
      <c r="S26" s="1475" t="e">
        <f t="shared" si="6"/>
        <v>#DIV/0!</v>
      </c>
      <c r="T26" s="1102"/>
      <c r="U26" s="1102"/>
      <c r="V26" s="1476"/>
      <c r="W26" s="1477"/>
      <c r="X26" s="1103"/>
      <c r="Y26" s="1477"/>
      <c r="Z26" s="1478">
        <f t="shared" si="7"/>
        <v>0</v>
      </c>
      <c r="AA26" s="1479">
        <f>ROUND(IFERROR(SUM($AI$6/$AI$7*Q26/O26)+('Inbound Freight New'!$A$3*CZ26/R26),0),2)</f>
        <v>0</v>
      </c>
      <c r="AB26" s="1480">
        <f t="shared" si="8"/>
        <v>0</v>
      </c>
      <c r="AC26" s="1479">
        <f t="shared" si="9"/>
        <v>0</v>
      </c>
      <c r="AD26" s="1481"/>
      <c r="AE26" s="1480">
        <f t="shared" si="10"/>
        <v>0</v>
      </c>
      <c r="AF26" s="1482">
        <f t="shared" si="11"/>
        <v>0</v>
      </c>
      <c r="AG26" s="1483">
        <f t="shared" si="12"/>
        <v>0</v>
      </c>
      <c r="AH26" s="1484">
        <f t="shared" si="13"/>
        <v>0</v>
      </c>
      <c r="AI26" s="1482">
        <f t="shared" si="14"/>
        <v>0</v>
      </c>
      <c r="AJ26" s="1485">
        <f t="shared" si="15"/>
        <v>0</v>
      </c>
      <c r="AK26" s="1485">
        <f t="shared" si="16"/>
        <v>0</v>
      </c>
      <c r="AL26" s="1485">
        <f t="shared" si="17"/>
        <v>0</v>
      </c>
      <c r="AM26" s="1482">
        <f t="shared" si="18"/>
        <v>0</v>
      </c>
      <c r="AN26" s="1477"/>
      <c r="AO26" s="1477"/>
      <c r="AP26" s="1486">
        <f t="shared" si="19"/>
        <v>0</v>
      </c>
      <c r="AQ26" s="1487">
        <f t="shared" si="20"/>
        <v>0</v>
      </c>
      <c r="AR26" s="1488">
        <f t="shared" si="21"/>
        <v>0</v>
      </c>
      <c r="AS26" s="1487">
        <f t="shared" si="22"/>
        <v>0</v>
      </c>
      <c r="AT26" s="1489">
        <f t="shared" si="23"/>
        <v>0</v>
      </c>
      <c r="AU26" s="1490"/>
      <c r="AV26" s="1489"/>
      <c r="AW26" s="1038"/>
      <c r="AX26" s="1038"/>
      <c r="AY26" s="1491"/>
      <c r="AZ26" s="1492"/>
      <c r="BA26" s="1342"/>
      <c r="BB26" s="1342"/>
      <c r="BC26" s="1342"/>
      <c r="BD26" s="1342"/>
      <c r="BE26" s="1038"/>
      <c r="BF26" s="1038" t="str">
        <f t="shared" si="24"/>
        <v/>
      </c>
      <c r="BG26" s="1342" t="str">
        <f t="shared" si="25"/>
        <v/>
      </c>
      <c r="BH26" s="1038"/>
      <c r="BI26" s="1038"/>
      <c r="BJ26" s="1038"/>
      <c r="BK26" s="1038"/>
      <c r="BL26" s="1038"/>
      <c r="BM26" s="1038"/>
      <c r="BN26" s="1493"/>
      <c r="BO26" s="1493"/>
      <c r="BP26" s="1493"/>
      <c r="BQ26" s="1493" t="str">
        <f t="shared" si="26"/>
        <v/>
      </c>
      <c r="BR26" s="1494" t="str">
        <f t="shared" si="27"/>
        <v/>
      </c>
      <c r="BS26" s="1494" t="str">
        <f t="shared" si="28"/>
        <v/>
      </c>
      <c r="BT26" s="1494" t="str">
        <f t="shared" si="29"/>
        <v/>
      </c>
      <c r="BU26" s="1495" t="str">
        <f t="shared" si="30"/>
        <v/>
      </c>
      <c r="BV26" s="1495" t="str">
        <f t="shared" si="31"/>
        <v/>
      </c>
      <c r="BW26" s="1495" t="str">
        <f t="shared" si="32"/>
        <v/>
      </c>
      <c r="BX26" s="1495" t="str">
        <f t="shared" si="33"/>
        <v/>
      </c>
      <c r="BY26" s="1495" t="str">
        <f t="shared" si="34"/>
        <v/>
      </c>
      <c r="BZ26" s="1495" t="str">
        <f t="shared" si="35"/>
        <v/>
      </c>
      <c r="CA26" s="1495" t="str">
        <f t="shared" si="36"/>
        <v/>
      </c>
      <c r="CB26" s="1496" t="str">
        <f t="shared" si="37"/>
        <v/>
      </c>
      <c r="CC26" s="1496" t="str">
        <f t="shared" si="38"/>
        <v/>
      </c>
      <c r="CD26" s="1496" t="str">
        <f t="shared" si="39"/>
        <v/>
      </c>
      <c r="CE26" s="1496" t="str">
        <f t="shared" si="40"/>
        <v/>
      </c>
      <c r="CF26" s="1496" t="str">
        <f t="shared" si="41"/>
        <v/>
      </c>
      <c r="CG26" s="1494" t="str">
        <f t="shared" si="42"/>
        <v/>
      </c>
      <c r="CH26" s="1495"/>
      <c r="CI26" s="1495"/>
      <c r="CJ26" s="1495"/>
      <c r="CK26" s="1495"/>
      <c r="CL26" s="1495"/>
      <c r="CM26" s="1495"/>
      <c r="CN26" s="1497" t="str">
        <f t="shared" si="43"/>
        <v/>
      </c>
      <c r="CO26" s="1497" t="str">
        <f t="shared" si="44"/>
        <v/>
      </c>
      <c r="CP26" s="1497" t="str">
        <f t="shared" si="45"/>
        <v/>
      </c>
      <c r="CQ26" s="1497" t="str">
        <f t="shared" si="46"/>
        <v/>
      </c>
      <c r="CR26" s="1497" t="str">
        <f t="shared" si="47"/>
        <v/>
      </c>
      <c r="CS26" s="1497" t="str">
        <f t="shared" si="48"/>
        <v/>
      </c>
      <c r="CT26" s="1497" t="str">
        <f t="shared" si="49"/>
        <v/>
      </c>
      <c r="CU26" s="1497" t="str">
        <f t="shared" si="50"/>
        <v/>
      </c>
      <c r="CV26" s="1497" t="str">
        <f t="shared" si="51"/>
        <v/>
      </c>
      <c r="CW26" s="16" t="str">
        <f t="shared" si="52"/>
        <v/>
      </c>
      <c r="CX26" s="16" t="str">
        <f t="shared" si="53"/>
        <v/>
      </c>
      <c r="CY26" s="16" t="str">
        <f t="shared" si="54"/>
        <v/>
      </c>
      <c r="CZ26" s="650">
        <f t="shared" si="55"/>
        <v>0</v>
      </c>
      <c r="DA26" s="16"/>
      <c r="DB26" s="651"/>
      <c r="DC26" s="655">
        <f t="shared" si="56"/>
        <v>0</v>
      </c>
      <c r="DD26" s="654" t="str">
        <f t="shared" si="57"/>
        <v/>
      </c>
      <c r="DE26" s="650">
        <f t="shared" si="58"/>
        <v>0</v>
      </c>
      <c r="DH26" s="653" t="s">
        <v>4862</v>
      </c>
      <c r="DI26" s="52">
        <f t="shared" si="59"/>
        <v>0</v>
      </c>
      <c r="DJ26" s="52">
        <f t="shared" si="60"/>
        <v>0</v>
      </c>
      <c r="DK26" s="52">
        <f t="shared" si="61"/>
        <v>0</v>
      </c>
      <c r="EG26" s="16">
        <f>IFERROR(VLOOKUP(B26,'SUBCATS INTERNAL USE'!A:D,3,0),10000)</f>
        <v>10000</v>
      </c>
      <c r="EH26" s="16">
        <f t="shared" si="62"/>
        <v>10000</v>
      </c>
      <c r="EI26" s="16">
        <f t="shared" si="63"/>
        <v>1</v>
      </c>
      <c r="EJ26" s="16">
        <f t="shared" si="64"/>
        <v>19</v>
      </c>
      <c r="EK26" s="16">
        <f>IFERROR(VLOOKUP(B26,'SUBCATS INTERNAL USE'!G:I,3,0), 10000)</f>
        <v>10000</v>
      </c>
      <c r="EN26" s="163">
        <f t="shared" si="65"/>
        <v>1</v>
      </c>
      <c r="EO26" s="163">
        <f t="shared" si="66"/>
        <v>1</v>
      </c>
      <c r="EP26" s="163">
        <f t="shared" si="67"/>
        <v>1</v>
      </c>
      <c r="EQ26" s="163">
        <f t="shared" si="68"/>
        <v>1</v>
      </c>
      <c r="ER26" s="163">
        <f t="shared" si="69"/>
        <v>1</v>
      </c>
      <c r="ES26" s="163">
        <f t="shared" si="70"/>
        <v>1</v>
      </c>
      <c r="ET26" s="163">
        <f t="shared" si="71"/>
        <v>1</v>
      </c>
      <c r="EU26" s="163">
        <f t="shared" si="72"/>
        <v>1</v>
      </c>
      <c r="EV26" s="163">
        <f t="shared" si="73"/>
        <v>0</v>
      </c>
      <c r="EW26" s="163">
        <f t="shared" si="74"/>
        <v>1</v>
      </c>
      <c r="EX26" s="163">
        <f t="shared" si="75"/>
        <v>1</v>
      </c>
      <c r="EY26" s="163">
        <f t="shared" si="76"/>
        <v>1</v>
      </c>
      <c r="EZ26" s="163">
        <f t="shared" si="77"/>
        <v>1</v>
      </c>
      <c r="FA26" s="163">
        <f t="shared" si="78"/>
        <v>1</v>
      </c>
      <c r="FB26" s="163">
        <f t="shared" si="79"/>
        <v>1</v>
      </c>
      <c r="FC26" s="163">
        <f t="shared" si="80"/>
        <v>14</v>
      </c>
      <c r="FD26" s="163">
        <f t="shared" si="81"/>
        <v>0</v>
      </c>
      <c r="FF26" s="16">
        <f t="shared" si="82"/>
        <v>0</v>
      </c>
      <c r="FG26" s="16" t="str">
        <f t="shared" si="83"/>
        <v>1</v>
      </c>
    </row>
    <row r="27" spans="1:163" s="52" customFormat="1" ht="11.25" customHeight="1">
      <c r="A27" s="1038">
        <v>13</v>
      </c>
      <c r="B27" s="1039"/>
      <c r="C27" s="1038" t="str">
        <f t="shared" ref="C27:C78" si="84">IF(B27="","",IFERROR(VLOOKUP(B27,cat,2,0),""))</f>
        <v/>
      </c>
      <c r="D27" s="1038"/>
      <c r="E27" s="1040"/>
      <c r="F27" s="1041"/>
      <c r="G27" s="1038"/>
      <c r="H27" s="1038"/>
      <c r="I27" s="1323"/>
      <c r="J27" s="1038"/>
      <c r="K27" s="1038"/>
      <c r="L27" s="1038"/>
      <c r="M27" s="1038"/>
      <c r="N27" s="1038"/>
      <c r="O27" s="1038"/>
      <c r="P27" s="1040" t="str">
        <f t="shared" ref="P27:P79" si="85">IFERROR(IF(N27&gt;3,"BP",IF(O27&gt;2,"BP","MP")),"")</f>
        <v>MP</v>
      </c>
      <c r="Q27" s="1342" t="str">
        <f t="shared" ref="Q27:Q31" si="86">IF(BA27*BB27*BC27&gt;0,(BA27*BB27*BC27)/1728,"")</f>
        <v/>
      </c>
      <c r="R27" s="1040"/>
      <c r="S27" s="1475" t="e">
        <f t="shared" ref="S27:S31" si="87">R27/O27</f>
        <v>#DIV/0!</v>
      </c>
      <c r="T27" s="1102"/>
      <c r="U27" s="1102"/>
      <c r="V27" s="1476"/>
      <c r="W27" s="1477"/>
      <c r="X27" s="1103"/>
      <c r="Y27" s="1477"/>
      <c r="Z27" s="1478">
        <f t="shared" ref="Z27:Z78" si="88">IFERROR(SUM(R27/O27)*Q27,0)</f>
        <v>0</v>
      </c>
      <c r="AA27" s="1479">
        <f>ROUND(IFERROR(SUM($AI$6/$AI$7*Q27/O27)+('Inbound Freight New'!$A$3*CZ27/R27),0),2)</f>
        <v>0</v>
      </c>
      <c r="AB27" s="1480">
        <f t="shared" si="8"/>
        <v>0</v>
      </c>
      <c r="AC27" s="1479">
        <f t="shared" ref="AC27:AC31" si="89">X27*AB27</f>
        <v>0</v>
      </c>
      <c r="AD27" s="1481"/>
      <c r="AE27" s="1480">
        <f t="shared" si="10"/>
        <v>0</v>
      </c>
      <c r="AF27" s="1482">
        <f t="shared" ref="AF27:AF31" si="90">X27*AE27</f>
        <v>0</v>
      </c>
      <c r="AG27" s="1483">
        <f t="shared" ref="AG27:AG78" si="91">SUM(I$8:I$9)</f>
        <v>0</v>
      </c>
      <c r="AH27" s="1484">
        <f t="shared" ref="AH27:AH31" si="92">AC$12</f>
        <v>0</v>
      </c>
      <c r="AI27" s="1482">
        <f t="shared" ref="AI27:AI31" si="93">X27*AH27</f>
        <v>0</v>
      </c>
      <c r="AJ27" s="1485">
        <f t="shared" ref="AJ27:AJ31" si="94">AC$9</f>
        <v>0</v>
      </c>
      <c r="AK27" s="1485">
        <f t="shared" ref="AK27:AK31" si="95">AC$10</f>
        <v>0</v>
      </c>
      <c r="AL27" s="1485">
        <f t="shared" ref="AL27:AL78" si="96">AC$11</f>
        <v>0</v>
      </c>
      <c r="AM27" s="1482">
        <f t="shared" ref="AM27:AM31" si="97">X27+AA27+AC27+AF27+AI27</f>
        <v>0</v>
      </c>
      <c r="AN27" s="1477"/>
      <c r="AO27" s="1477"/>
      <c r="AP27" s="1486">
        <f t="shared" ref="AP27:AP31" si="98">IFERROR((AN27-AO27)/AN27,0)</f>
        <v>0</v>
      </c>
      <c r="AQ27" s="1487">
        <f t="shared" ref="AQ27:AQ31" si="99">($R27*X27)</f>
        <v>0</v>
      </c>
      <c r="AR27" s="1488">
        <f t="shared" ref="AR27:AR78" si="100">IFERROR(AM27*R27,0)</f>
        <v>0</v>
      </c>
      <c r="AS27" s="1487">
        <f t="shared" ref="AS27:AS31" si="101">($R27*AO27)</f>
        <v>0</v>
      </c>
      <c r="AT27" s="1489">
        <f t="shared" ref="AT27:AT31" si="102">IFERROR((AO27-AM27)/AO27,0)</f>
        <v>0</v>
      </c>
      <c r="AU27" s="1490"/>
      <c r="AV27" s="1489"/>
      <c r="AW27" s="1038"/>
      <c r="AX27" s="1038"/>
      <c r="AY27" s="1491"/>
      <c r="AZ27" s="1492"/>
      <c r="BA27" s="1342"/>
      <c r="BB27" s="1342"/>
      <c r="BC27" s="1342"/>
      <c r="BD27" s="1342"/>
      <c r="BE27" s="1038"/>
      <c r="BF27" s="1038" t="str">
        <f t="shared" si="24"/>
        <v/>
      </c>
      <c r="BG27" s="1342" t="str">
        <f t="shared" ref="BG27:BG78" si="103">IF(B27&gt;0,VLOOKUP(B27,pc,5,0),"")</f>
        <v/>
      </c>
      <c r="BH27" s="1038"/>
      <c r="BI27" s="1038"/>
      <c r="BJ27" s="1038"/>
      <c r="BK27" s="1038"/>
      <c r="BL27" s="1038"/>
      <c r="BM27" s="1038"/>
      <c r="BN27" s="1493"/>
      <c r="BO27" s="1493"/>
      <c r="BP27" s="1493"/>
      <c r="BQ27" s="1493" t="str">
        <f t="shared" ref="BQ27:BQ78" si="104">IF(R27&gt;0,R27/O27*BD27,"")</f>
        <v/>
      </c>
      <c r="BR27" s="1494" t="str">
        <f t="shared" ref="BR27:BR78" si="105">IFERROR(R27-BS27-BT27,"")</f>
        <v/>
      </c>
      <c r="BS27" s="1494" t="str">
        <f t="shared" ref="BS27:BS79" si="106">IFERROR(ROUND(BV27*$R27/$O27,0)*$O27,"")</f>
        <v/>
      </c>
      <c r="BT27" s="1494" t="str">
        <f t="shared" ref="BT27:BT79" si="107">IFERROR(ROUND(BW27*$R27/$O27,0)*$O27,"")</f>
        <v/>
      </c>
      <c r="BU27" s="1495" t="str">
        <f t="shared" ref="BU27:BU78" si="108">IF(AND($AY27&lt;&gt;"",IFERROR(VLOOKUP($AY27,seas,4,0),"")&lt;&gt;"Deco"),"See Planner",IF($AX27&lt;&gt;"","See Alloc",IFERROR(BX27*(1+$CA27),"")))</f>
        <v/>
      </c>
      <c r="BV27" s="1495" t="str">
        <f t="shared" ref="BV27:BV79" si="109">IF(AND($AY27&lt;&gt;"",IFERROR(VLOOKUP($AY27,seas,4,0),"")&lt;&gt;"Deco"),"See Planner",IF($AX27&lt;&gt;"","See Alloc",IFERROR(BY27/($BY27+$BZ27)*(1-$BU27),"")))</f>
        <v/>
      </c>
      <c r="BW27" s="1495" t="str">
        <f t="shared" ref="BW27:BW79" si="110">IF(AND($AY27&lt;&gt;"",IFERROR(VLOOKUP($AY27,seas,4,0),"")&lt;&gt;"Deco"),"See Planner",IF($AX27&lt;&gt;"","See Alloc",IFERROR(BZ27/($BY27+$BZ27)*(1-$BU27),"")))</f>
        <v/>
      </c>
      <c r="BX27" s="1495" t="str">
        <f t="shared" ref="BX27:BX78" si="111">IFERROR(VLOOKUP(B27,dc,BX$13,0),"")</f>
        <v/>
      </c>
      <c r="BY27" s="1495" t="str">
        <f t="shared" ref="BY27:BY78" si="112">IFERROR(VLOOKUP(B27,dc,BY$13,0),"")</f>
        <v/>
      </c>
      <c r="BZ27" s="1495" t="str">
        <f t="shared" ref="BZ27:BZ78" si="113">IFERROR(VLOOKUP(B27,dc,BZ$13,0),"")</f>
        <v/>
      </c>
      <c r="CA27" s="1495" t="str">
        <f t="shared" ref="CA27:CA78" si="114">IFERROR(VLOOKUP(G$6,nsf,CA$13,0),"")</f>
        <v/>
      </c>
      <c r="CB27" s="1496" t="str">
        <f t="shared" si="37"/>
        <v/>
      </c>
      <c r="CC27" s="1496" t="str">
        <f t="shared" si="38"/>
        <v/>
      </c>
      <c r="CD27" s="1496" t="str">
        <f t="shared" si="39"/>
        <v/>
      </c>
      <c r="CE27" s="1496" t="str">
        <f t="shared" si="40"/>
        <v/>
      </c>
      <c r="CF27" s="1496" t="str">
        <f t="shared" ref="CF27:CF79" si="115">IF(SUM(CB27:CE27)&gt;0,SUM(CB27:CE27),"")</f>
        <v/>
      </c>
      <c r="CG27" s="1494" t="str">
        <f t="shared" ref="CG27:CG79" si="116">CLEAN(AV$10)</f>
        <v/>
      </c>
      <c r="CH27" s="1495"/>
      <c r="CI27" s="1495"/>
      <c r="CJ27" s="1495"/>
      <c r="CK27" s="1495"/>
      <c r="CL27" s="1495"/>
      <c r="CM27" s="1495"/>
      <c r="CN27" s="1497" t="str">
        <f t="shared" ref="CN27:CN79" si="117">IFERROR(BR27*$X27,"")</f>
        <v/>
      </c>
      <c r="CO27" s="1497" t="str">
        <f t="shared" ref="CO27:CO79" si="118">IFERROR(BR27*$AM27,"")</f>
        <v/>
      </c>
      <c r="CP27" s="1497" t="str">
        <f t="shared" ref="CP27:CP79" si="119">IFERROR(BR27*$AO27,"")</f>
        <v/>
      </c>
      <c r="CQ27" s="1497" t="str">
        <f t="shared" ref="CQ27:CQ79" si="120">IFERROR(BS27*$X27,"")</f>
        <v/>
      </c>
      <c r="CR27" s="1497" t="str">
        <f t="shared" ref="CR27:CR79" si="121">IFERROR(BS27*$AM27,"")</f>
        <v/>
      </c>
      <c r="CS27" s="1497" t="str">
        <f t="shared" ref="CS27:CS79" si="122">IFERROR(BS27*$AO27,"")</f>
        <v/>
      </c>
      <c r="CT27" s="1497" t="str">
        <f t="shared" ref="CT27:CT79" si="123">IFERROR(BT27*$X27,"")</f>
        <v/>
      </c>
      <c r="CU27" s="1497" t="str">
        <f t="shared" ref="CU27:CU79" si="124">IFERROR(BT27*$AM27,"")</f>
        <v/>
      </c>
      <c r="CV27" s="1497" t="str">
        <f t="shared" ref="CV27:CV79" si="125">IFERROR(BT27*$AO27,"")</f>
        <v/>
      </c>
      <c r="CW27" s="16" t="str">
        <f t="shared" si="52"/>
        <v/>
      </c>
      <c r="CX27" s="16" t="str">
        <f t="shared" si="53"/>
        <v/>
      </c>
      <c r="CY27" s="16" t="str">
        <f t="shared" si="54"/>
        <v/>
      </c>
      <c r="CZ27" s="650">
        <f t="shared" ref="CZ27:CZ78" si="126">IFERROR(IF(G$10="",0,IF(SUM(BA27:BC27)&gt;0,R27/O27,0)),0)</f>
        <v>0</v>
      </c>
      <c r="DA27" s="16"/>
      <c r="DB27" s="651"/>
      <c r="DC27" s="655">
        <f t="shared" ref="DC27:DC78" si="127">IF(DB27="",CZ27,R27/VLOOKUP(DB27,dompro,2,0)*VLOOKUP(DB27,dompro,3,0))</f>
        <v>0</v>
      </c>
      <c r="DD27" s="654" t="str">
        <f t="shared" ref="DD27:DD78" si="128">IF(DB27="",Q27,R27/VLOOKUP(DB27,dompro,2,0)*VLOOKUP(DB27,dompro,4,0))</f>
        <v/>
      </c>
      <c r="DE27" s="650">
        <f t="shared" ref="DE27:DE78" si="129">IFERROR(VLOOKUP(B27,cpu,6,0)*R27,R27*DE$1)</f>
        <v>0</v>
      </c>
      <c r="DH27" s="653" t="s">
        <v>4862</v>
      </c>
      <c r="DI27" s="52">
        <f t="shared" ref="DI27:DI45" si="130">SUMIF($DB$15:$DB$264,$DH27,R$15:R$264)</f>
        <v>0</v>
      </c>
      <c r="DJ27" s="52">
        <f t="shared" ref="DJ27:DJ45" si="131">SUMIF($DB$15:$DB$264,$DH27,CZ$15:CZ$264)</f>
        <v>0</v>
      </c>
      <c r="DK27" s="52">
        <f t="shared" ref="DK27:DK45" si="132">SUMIF($DB$15:$DB$264,$DH27,Q$15:Q$264)</f>
        <v>0</v>
      </c>
      <c r="EG27" s="16">
        <f>IFERROR(VLOOKUP(B27,'SUBCATS INTERNAL USE'!A:D,3,0),10000)</f>
        <v>10000</v>
      </c>
      <c r="EH27" s="16">
        <f t="shared" ref="EH27:EH78" si="133">IF(D27&gt;1,10000,EG27)</f>
        <v>10000</v>
      </c>
      <c r="EI27" s="16">
        <f t="shared" ref="EI27:EI78" si="134">B27*100+1</f>
        <v>1</v>
      </c>
      <c r="EJ27" s="16">
        <f t="shared" ref="EJ27:EJ80" si="135">EI27+18</f>
        <v>19</v>
      </c>
      <c r="EK27" s="16">
        <f>IFERROR(VLOOKUP(B27,'SUBCATS INTERNAL USE'!G:I,3,0), 10000)</f>
        <v>10000</v>
      </c>
      <c r="EN27" s="163">
        <f t="shared" ref="EN27:EN78" si="136">IF(B27="",1,0)</f>
        <v>1</v>
      </c>
      <c r="EO27" s="163">
        <f t="shared" ref="EO27:EO78" si="137">IF(E27="",1,0)</f>
        <v>1</v>
      </c>
      <c r="EP27" s="163">
        <f t="shared" ref="EP27:EP78" si="138">IF(N27="",1,0)</f>
        <v>1</v>
      </c>
      <c r="EQ27" s="163">
        <f t="shared" ref="EQ27:EQ78" si="139">IF(O27="",1,0)</f>
        <v>1</v>
      </c>
      <c r="ER27" s="163">
        <f t="shared" ref="ER27:ER78" si="140">IF(R27="",1,0)</f>
        <v>1</v>
      </c>
      <c r="ES27" s="163">
        <f t="shared" ref="ES27:ES78" si="141">IF(BG27="",1,0)</f>
        <v>1</v>
      </c>
      <c r="ET27" s="163">
        <f t="shared" ref="ET27:EU78" si="142">IF(AN27="",1,0)</f>
        <v>1</v>
      </c>
      <c r="EU27" s="163">
        <f t="shared" si="142"/>
        <v>1</v>
      </c>
      <c r="EV27" s="163">
        <f t="shared" ref="EV27:EV78" si="143">IF(P27="",1,0)</f>
        <v>0</v>
      </c>
      <c r="EW27" s="163">
        <f t="shared" ref="EW27:EW78" si="144">IF(Q27="",1,0)</f>
        <v>1</v>
      </c>
      <c r="EX27" s="163">
        <f t="shared" ref="EX27:EX78" si="145">IF(AV27="",1,0)</f>
        <v>1</v>
      </c>
      <c r="EY27" s="163">
        <f t="shared" ref="EY27:FB78" si="146">IF(BA27="",1,0)</f>
        <v>1</v>
      </c>
      <c r="EZ27" s="163">
        <f t="shared" si="146"/>
        <v>1</v>
      </c>
      <c r="FA27" s="163">
        <f t="shared" si="146"/>
        <v>1</v>
      </c>
      <c r="FB27" s="163">
        <f t="shared" si="146"/>
        <v>1</v>
      </c>
      <c r="FC27" s="163">
        <f t="shared" ref="FC27:FC78" si="147">SUM(EN27:FB27)</f>
        <v>14</v>
      </c>
      <c r="FD27" s="163">
        <f t="shared" ref="FD27:FD78" si="148">IF(F27&lt;&gt;"",IF(FC27&gt;0,1,0),0)</f>
        <v>0</v>
      </c>
      <c r="FF27" s="16">
        <f t="shared" ref="FF27:FF78" si="149">IF(R27&gt;0,IF(P27&lt;&gt;"MP",1,0),0)</f>
        <v>0</v>
      </c>
      <c r="FG27" s="16" t="str">
        <f t="shared" ref="FG27:FG78" si="150">IFERROR(IF($G$13="YES",0,IF(VLOOKUP(B27,ptnr,5,0)="Y",0,1)),"1")</f>
        <v>1</v>
      </c>
    </row>
    <row r="28" spans="1:163" s="52" customFormat="1" ht="11.25" customHeight="1">
      <c r="A28" s="1038">
        <v>14</v>
      </c>
      <c r="B28" s="1039"/>
      <c r="C28" s="1038" t="str">
        <f t="shared" si="84"/>
        <v/>
      </c>
      <c r="D28" s="1038"/>
      <c r="E28" s="1040"/>
      <c r="F28" s="1041"/>
      <c r="G28" s="1038"/>
      <c r="H28" s="1038"/>
      <c r="I28" s="1323"/>
      <c r="J28" s="1038"/>
      <c r="K28" s="1038"/>
      <c r="L28" s="1038"/>
      <c r="M28" s="1038"/>
      <c r="N28" s="1038"/>
      <c r="O28" s="1038"/>
      <c r="P28" s="1040" t="str">
        <f t="shared" si="85"/>
        <v>MP</v>
      </c>
      <c r="Q28" s="1342" t="str">
        <f t="shared" si="86"/>
        <v/>
      </c>
      <c r="R28" s="1040"/>
      <c r="S28" s="1475" t="e">
        <f t="shared" si="87"/>
        <v>#DIV/0!</v>
      </c>
      <c r="T28" s="1102"/>
      <c r="U28" s="1102"/>
      <c r="V28" s="1476"/>
      <c r="W28" s="1477"/>
      <c r="X28" s="1103"/>
      <c r="Y28" s="1477"/>
      <c r="Z28" s="1478">
        <f t="shared" si="88"/>
        <v>0</v>
      </c>
      <c r="AA28" s="1479">
        <f>ROUND(IFERROR(SUM($AI$6/$AI$7*Q28/O28)+('Inbound Freight New'!$A$3*CZ28/R28),0),2)</f>
        <v>0</v>
      </c>
      <c r="AB28" s="1480">
        <f t="shared" si="8"/>
        <v>0</v>
      </c>
      <c r="AC28" s="1479">
        <f t="shared" si="89"/>
        <v>0</v>
      </c>
      <c r="AD28" s="1481"/>
      <c r="AE28" s="1480">
        <f t="shared" si="10"/>
        <v>0</v>
      </c>
      <c r="AF28" s="1482">
        <f t="shared" si="90"/>
        <v>0</v>
      </c>
      <c r="AG28" s="1483">
        <f t="shared" si="91"/>
        <v>0</v>
      </c>
      <c r="AH28" s="1484">
        <f t="shared" si="92"/>
        <v>0</v>
      </c>
      <c r="AI28" s="1482">
        <f t="shared" si="93"/>
        <v>0</v>
      </c>
      <c r="AJ28" s="1485">
        <f t="shared" si="94"/>
        <v>0</v>
      </c>
      <c r="AK28" s="1485">
        <f t="shared" si="95"/>
        <v>0</v>
      </c>
      <c r="AL28" s="1485">
        <f t="shared" si="96"/>
        <v>0</v>
      </c>
      <c r="AM28" s="1482">
        <f t="shared" si="97"/>
        <v>0</v>
      </c>
      <c r="AN28" s="1477"/>
      <c r="AO28" s="1477"/>
      <c r="AP28" s="1486">
        <f t="shared" si="98"/>
        <v>0</v>
      </c>
      <c r="AQ28" s="1487">
        <f t="shared" si="99"/>
        <v>0</v>
      </c>
      <c r="AR28" s="1488">
        <f t="shared" si="100"/>
        <v>0</v>
      </c>
      <c r="AS28" s="1487">
        <f t="shared" si="101"/>
        <v>0</v>
      </c>
      <c r="AT28" s="1489">
        <f t="shared" si="102"/>
        <v>0</v>
      </c>
      <c r="AU28" s="1490"/>
      <c r="AV28" s="1489"/>
      <c r="AW28" s="1038"/>
      <c r="AX28" s="1038"/>
      <c r="AY28" s="1491"/>
      <c r="AZ28" s="1492"/>
      <c r="BA28" s="1342"/>
      <c r="BB28" s="1342"/>
      <c r="BC28" s="1342"/>
      <c r="BD28" s="1342"/>
      <c r="BE28" s="1038"/>
      <c r="BF28" s="1038" t="str">
        <f t="shared" si="24"/>
        <v/>
      </c>
      <c r="BG28" s="1342" t="str">
        <f t="shared" si="103"/>
        <v/>
      </c>
      <c r="BH28" s="1038"/>
      <c r="BI28" s="1038"/>
      <c r="BJ28" s="1038"/>
      <c r="BK28" s="1038"/>
      <c r="BL28" s="1038"/>
      <c r="BM28" s="1038"/>
      <c r="BN28" s="1493"/>
      <c r="BO28" s="1493"/>
      <c r="BP28" s="1493"/>
      <c r="BQ28" s="1493" t="str">
        <f t="shared" si="104"/>
        <v/>
      </c>
      <c r="BR28" s="1494" t="str">
        <f t="shared" si="105"/>
        <v/>
      </c>
      <c r="BS28" s="1494" t="str">
        <f t="shared" si="106"/>
        <v/>
      </c>
      <c r="BT28" s="1494" t="str">
        <f t="shared" si="107"/>
        <v/>
      </c>
      <c r="BU28" s="1495" t="str">
        <f t="shared" si="108"/>
        <v/>
      </c>
      <c r="BV28" s="1495" t="str">
        <f t="shared" si="109"/>
        <v/>
      </c>
      <c r="BW28" s="1495" t="str">
        <f t="shared" si="110"/>
        <v/>
      </c>
      <c r="BX28" s="1495" t="str">
        <f t="shared" si="111"/>
        <v/>
      </c>
      <c r="BY28" s="1495" t="str">
        <f t="shared" si="112"/>
        <v/>
      </c>
      <c r="BZ28" s="1495" t="str">
        <f t="shared" si="113"/>
        <v/>
      </c>
      <c r="CA28" s="1495" t="str">
        <f t="shared" si="114"/>
        <v/>
      </c>
      <c r="CB28" s="1496" t="str">
        <f t="shared" si="37"/>
        <v/>
      </c>
      <c r="CC28" s="1496" t="str">
        <f t="shared" si="38"/>
        <v/>
      </c>
      <c r="CD28" s="1496" t="str">
        <f t="shared" si="39"/>
        <v/>
      </c>
      <c r="CE28" s="1496" t="str">
        <f t="shared" si="40"/>
        <v/>
      </c>
      <c r="CF28" s="1496" t="str">
        <f t="shared" si="115"/>
        <v/>
      </c>
      <c r="CG28" s="1494" t="str">
        <f t="shared" si="116"/>
        <v/>
      </c>
      <c r="CH28" s="1495"/>
      <c r="CI28" s="1495"/>
      <c r="CJ28" s="1495"/>
      <c r="CK28" s="1495"/>
      <c r="CL28" s="1495"/>
      <c r="CM28" s="1495"/>
      <c r="CN28" s="1497" t="str">
        <f t="shared" si="117"/>
        <v/>
      </c>
      <c r="CO28" s="1497" t="str">
        <f t="shared" si="118"/>
        <v/>
      </c>
      <c r="CP28" s="1497" t="str">
        <f t="shared" si="119"/>
        <v/>
      </c>
      <c r="CQ28" s="1497" t="str">
        <f t="shared" si="120"/>
        <v/>
      </c>
      <c r="CR28" s="1497" t="str">
        <f t="shared" si="121"/>
        <v/>
      </c>
      <c r="CS28" s="1497" t="str">
        <f t="shared" si="122"/>
        <v/>
      </c>
      <c r="CT28" s="1497" t="str">
        <f t="shared" si="123"/>
        <v/>
      </c>
      <c r="CU28" s="1497" t="str">
        <f t="shared" si="124"/>
        <v/>
      </c>
      <c r="CV28" s="1497" t="str">
        <f t="shared" si="125"/>
        <v/>
      </c>
      <c r="CW28" s="16" t="str">
        <f t="shared" si="52"/>
        <v/>
      </c>
      <c r="CX28" s="16" t="str">
        <f t="shared" si="53"/>
        <v/>
      </c>
      <c r="CY28" s="16" t="str">
        <f t="shared" si="54"/>
        <v/>
      </c>
      <c r="CZ28" s="650">
        <f t="shared" si="126"/>
        <v>0</v>
      </c>
      <c r="DA28" s="16"/>
      <c r="DB28" s="651"/>
      <c r="DC28" s="655">
        <f t="shared" si="127"/>
        <v>0</v>
      </c>
      <c r="DD28" s="654" t="str">
        <f t="shared" si="128"/>
        <v/>
      </c>
      <c r="DE28" s="650">
        <f t="shared" si="129"/>
        <v>0</v>
      </c>
      <c r="DH28" s="653" t="s">
        <v>96</v>
      </c>
      <c r="DI28" s="52">
        <f t="shared" si="130"/>
        <v>0</v>
      </c>
      <c r="DJ28" s="52">
        <f t="shared" si="131"/>
        <v>0</v>
      </c>
      <c r="DK28" s="52">
        <f t="shared" si="132"/>
        <v>0</v>
      </c>
      <c r="EG28" s="16">
        <f>IFERROR(VLOOKUP(B28,'SUBCATS INTERNAL USE'!A:D,3,0),10000)</f>
        <v>10000</v>
      </c>
      <c r="EH28" s="16">
        <f t="shared" si="133"/>
        <v>10000</v>
      </c>
      <c r="EI28" s="16">
        <f t="shared" si="134"/>
        <v>1</v>
      </c>
      <c r="EJ28" s="16">
        <f t="shared" si="135"/>
        <v>19</v>
      </c>
      <c r="EK28" s="16">
        <f>IFERROR(VLOOKUP(B28,'SUBCATS INTERNAL USE'!G:I,3,0), 10000)</f>
        <v>10000</v>
      </c>
      <c r="EN28" s="163">
        <f t="shared" si="136"/>
        <v>1</v>
      </c>
      <c r="EO28" s="163">
        <f t="shared" si="137"/>
        <v>1</v>
      </c>
      <c r="EP28" s="163">
        <f t="shared" si="138"/>
        <v>1</v>
      </c>
      <c r="EQ28" s="163">
        <f t="shared" si="139"/>
        <v>1</v>
      </c>
      <c r="ER28" s="163">
        <f t="shared" si="140"/>
        <v>1</v>
      </c>
      <c r="ES28" s="163">
        <f t="shared" si="141"/>
        <v>1</v>
      </c>
      <c r="ET28" s="163">
        <f t="shared" si="142"/>
        <v>1</v>
      </c>
      <c r="EU28" s="163">
        <f t="shared" si="142"/>
        <v>1</v>
      </c>
      <c r="EV28" s="163">
        <f t="shared" si="143"/>
        <v>0</v>
      </c>
      <c r="EW28" s="163">
        <f t="shared" si="144"/>
        <v>1</v>
      </c>
      <c r="EX28" s="163">
        <f t="shared" si="145"/>
        <v>1</v>
      </c>
      <c r="EY28" s="163">
        <f t="shared" si="146"/>
        <v>1</v>
      </c>
      <c r="EZ28" s="163">
        <f t="shared" si="146"/>
        <v>1</v>
      </c>
      <c r="FA28" s="163">
        <f t="shared" si="146"/>
        <v>1</v>
      </c>
      <c r="FB28" s="163">
        <f t="shared" si="146"/>
        <v>1</v>
      </c>
      <c r="FC28" s="163">
        <f t="shared" si="147"/>
        <v>14</v>
      </c>
      <c r="FD28" s="163">
        <f t="shared" si="148"/>
        <v>0</v>
      </c>
      <c r="FF28" s="16">
        <f t="shared" si="149"/>
        <v>0</v>
      </c>
      <c r="FG28" s="16" t="str">
        <f t="shared" si="150"/>
        <v>1</v>
      </c>
    </row>
    <row r="29" spans="1:163" s="52" customFormat="1" ht="11.25" customHeight="1">
      <c r="A29" s="1038">
        <v>15</v>
      </c>
      <c r="B29" s="1039"/>
      <c r="C29" s="1038" t="str">
        <f t="shared" si="84"/>
        <v/>
      </c>
      <c r="D29" s="1038"/>
      <c r="E29" s="1040"/>
      <c r="F29" s="1041"/>
      <c r="G29" s="1038"/>
      <c r="H29" s="1038"/>
      <c r="I29" s="1323"/>
      <c r="J29" s="1038"/>
      <c r="K29" s="1038"/>
      <c r="L29" s="1038"/>
      <c r="M29" s="1038"/>
      <c r="N29" s="1038"/>
      <c r="O29" s="1038"/>
      <c r="P29" s="1040" t="str">
        <f t="shared" si="85"/>
        <v>MP</v>
      </c>
      <c r="Q29" s="1342" t="str">
        <f t="shared" si="86"/>
        <v/>
      </c>
      <c r="R29" s="1040"/>
      <c r="S29" s="1475" t="e">
        <f t="shared" si="87"/>
        <v>#DIV/0!</v>
      </c>
      <c r="T29" s="1102"/>
      <c r="U29" s="1102"/>
      <c r="V29" s="1476"/>
      <c r="W29" s="1477"/>
      <c r="X29" s="1103"/>
      <c r="Y29" s="1477"/>
      <c r="Z29" s="1478">
        <f t="shared" si="88"/>
        <v>0</v>
      </c>
      <c r="AA29" s="1479">
        <f>ROUND(IFERROR(SUM($AI$6/$AI$7*Q29/O29)+('Inbound Freight New'!$A$3*CZ29/R29),0),2)</f>
        <v>0</v>
      </c>
      <c r="AB29" s="1480">
        <f t="shared" si="8"/>
        <v>0</v>
      </c>
      <c r="AC29" s="1479">
        <f t="shared" si="89"/>
        <v>0</v>
      </c>
      <c r="AD29" s="1481"/>
      <c r="AE29" s="1480">
        <f t="shared" si="10"/>
        <v>0</v>
      </c>
      <c r="AF29" s="1482">
        <f t="shared" si="90"/>
        <v>0</v>
      </c>
      <c r="AG29" s="1483">
        <f t="shared" si="91"/>
        <v>0</v>
      </c>
      <c r="AH29" s="1484">
        <f t="shared" si="92"/>
        <v>0</v>
      </c>
      <c r="AI29" s="1482">
        <f t="shared" si="93"/>
        <v>0</v>
      </c>
      <c r="AJ29" s="1485">
        <f t="shared" si="94"/>
        <v>0</v>
      </c>
      <c r="AK29" s="1485">
        <f t="shared" si="95"/>
        <v>0</v>
      </c>
      <c r="AL29" s="1485">
        <f t="shared" si="96"/>
        <v>0</v>
      </c>
      <c r="AM29" s="1482">
        <f t="shared" si="97"/>
        <v>0</v>
      </c>
      <c r="AN29" s="1477"/>
      <c r="AO29" s="1477"/>
      <c r="AP29" s="1486">
        <f t="shared" si="98"/>
        <v>0</v>
      </c>
      <c r="AQ29" s="1487">
        <f t="shared" si="99"/>
        <v>0</v>
      </c>
      <c r="AR29" s="1488">
        <f t="shared" si="100"/>
        <v>0</v>
      </c>
      <c r="AS29" s="1487">
        <f t="shared" si="101"/>
        <v>0</v>
      </c>
      <c r="AT29" s="1489">
        <f t="shared" si="102"/>
        <v>0</v>
      </c>
      <c r="AU29" s="1490"/>
      <c r="AV29" s="1489"/>
      <c r="AW29" s="1038"/>
      <c r="AX29" s="1038"/>
      <c r="AY29" s="1491"/>
      <c r="AZ29" s="1492"/>
      <c r="BA29" s="1342"/>
      <c r="BB29" s="1342"/>
      <c r="BC29" s="1342"/>
      <c r="BD29" s="1342"/>
      <c r="BE29" s="1038"/>
      <c r="BF29" s="1038" t="str">
        <f t="shared" si="24"/>
        <v/>
      </c>
      <c r="BG29" s="1342" t="str">
        <f t="shared" si="103"/>
        <v/>
      </c>
      <c r="BH29" s="1038"/>
      <c r="BI29" s="1038"/>
      <c r="BJ29" s="1038"/>
      <c r="BK29" s="1038"/>
      <c r="BL29" s="1038"/>
      <c r="BM29" s="1038"/>
      <c r="BN29" s="1493"/>
      <c r="BO29" s="1493"/>
      <c r="BP29" s="1493"/>
      <c r="BQ29" s="1493" t="str">
        <f t="shared" si="104"/>
        <v/>
      </c>
      <c r="BR29" s="1494" t="str">
        <f t="shared" si="105"/>
        <v/>
      </c>
      <c r="BS29" s="1494" t="str">
        <f t="shared" si="106"/>
        <v/>
      </c>
      <c r="BT29" s="1494" t="str">
        <f t="shared" si="107"/>
        <v/>
      </c>
      <c r="BU29" s="1495" t="str">
        <f t="shared" si="108"/>
        <v/>
      </c>
      <c r="BV29" s="1495" t="str">
        <f t="shared" si="109"/>
        <v/>
      </c>
      <c r="BW29" s="1495" t="str">
        <f t="shared" si="110"/>
        <v/>
      </c>
      <c r="BX29" s="1495" t="str">
        <f t="shared" si="111"/>
        <v/>
      </c>
      <c r="BY29" s="1495" t="str">
        <f t="shared" si="112"/>
        <v/>
      </c>
      <c r="BZ29" s="1495" t="str">
        <f t="shared" si="113"/>
        <v/>
      </c>
      <c r="CA29" s="1495" t="str">
        <f t="shared" si="114"/>
        <v/>
      </c>
      <c r="CB29" s="1496" t="str">
        <f t="shared" si="37"/>
        <v/>
      </c>
      <c r="CC29" s="1496" t="str">
        <f t="shared" si="38"/>
        <v/>
      </c>
      <c r="CD29" s="1496" t="str">
        <f t="shared" si="39"/>
        <v/>
      </c>
      <c r="CE29" s="1496" t="str">
        <f t="shared" si="40"/>
        <v/>
      </c>
      <c r="CF29" s="1496" t="str">
        <f t="shared" si="115"/>
        <v/>
      </c>
      <c r="CG29" s="1494" t="str">
        <f t="shared" si="116"/>
        <v/>
      </c>
      <c r="CH29" s="1495"/>
      <c r="CI29" s="1495"/>
      <c r="CJ29" s="1495"/>
      <c r="CK29" s="1495"/>
      <c r="CL29" s="1495"/>
      <c r="CM29" s="1495"/>
      <c r="CN29" s="1497" t="str">
        <f t="shared" si="117"/>
        <v/>
      </c>
      <c r="CO29" s="1497" t="str">
        <f t="shared" si="118"/>
        <v/>
      </c>
      <c r="CP29" s="1497" t="str">
        <f t="shared" si="119"/>
        <v/>
      </c>
      <c r="CQ29" s="1497" t="str">
        <f t="shared" si="120"/>
        <v/>
      </c>
      <c r="CR29" s="1497" t="str">
        <f t="shared" si="121"/>
        <v/>
      </c>
      <c r="CS29" s="1497" t="str">
        <f t="shared" si="122"/>
        <v/>
      </c>
      <c r="CT29" s="1497" t="str">
        <f t="shared" si="123"/>
        <v/>
      </c>
      <c r="CU29" s="1497" t="str">
        <f t="shared" si="124"/>
        <v/>
      </c>
      <c r="CV29" s="1497" t="str">
        <f t="shared" si="125"/>
        <v/>
      </c>
      <c r="CW29" s="16" t="str">
        <f t="shared" si="52"/>
        <v/>
      </c>
      <c r="CX29" s="16" t="str">
        <f t="shared" si="53"/>
        <v/>
      </c>
      <c r="CY29" s="16" t="str">
        <f t="shared" si="54"/>
        <v/>
      </c>
      <c r="CZ29" s="650">
        <f t="shared" si="126"/>
        <v>0</v>
      </c>
      <c r="DA29" s="16"/>
      <c r="DB29" s="651"/>
      <c r="DC29" s="655">
        <f t="shared" si="127"/>
        <v>0</v>
      </c>
      <c r="DD29" s="654" t="str">
        <f t="shared" si="128"/>
        <v/>
      </c>
      <c r="DE29" s="650">
        <f t="shared" si="129"/>
        <v>0</v>
      </c>
      <c r="DH29" s="653" t="s">
        <v>4863</v>
      </c>
      <c r="DI29" s="52">
        <f t="shared" si="130"/>
        <v>0</v>
      </c>
      <c r="DJ29" s="52">
        <f t="shared" si="131"/>
        <v>0</v>
      </c>
      <c r="DK29" s="52">
        <f t="shared" si="132"/>
        <v>0</v>
      </c>
      <c r="EG29" s="16">
        <f>IFERROR(VLOOKUP(B29,'SUBCATS INTERNAL USE'!A:D,3,0),10000)</f>
        <v>10000</v>
      </c>
      <c r="EH29" s="16">
        <f t="shared" si="133"/>
        <v>10000</v>
      </c>
      <c r="EI29" s="16">
        <f t="shared" si="134"/>
        <v>1</v>
      </c>
      <c r="EJ29" s="16">
        <f t="shared" si="135"/>
        <v>19</v>
      </c>
      <c r="EK29" s="16">
        <f>IFERROR(VLOOKUP(B29,'SUBCATS INTERNAL USE'!G:I,3,0), 10000)</f>
        <v>10000</v>
      </c>
      <c r="EN29" s="163">
        <f t="shared" si="136"/>
        <v>1</v>
      </c>
      <c r="EO29" s="163">
        <f t="shared" si="137"/>
        <v>1</v>
      </c>
      <c r="EP29" s="163">
        <f t="shared" si="138"/>
        <v>1</v>
      </c>
      <c r="EQ29" s="163">
        <f t="shared" si="139"/>
        <v>1</v>
      </c>
      <c r="ER29" s="163">
        <f t="shared" si="140"/>
        <v>1</v>
      </c>
      <c r="ES29" s="163">
        <f t="shared" si="141"/>
        <v>1</v>
      </c>
      <c r="ET29" s="163">
        <f t="shared" si="142"/>
        <v>1</v>
      </c>
      <c r="EU29" s="163">
        <f t="shared" si="142"/>
        <v>1</v>
      </c>
      <c r="EV29" s="163">
        <f t="shared" si="143"/>
        <v>0</v>
      </c>
      <c r="EW29" s="163">
        <f t="shared" si="144"/>
        <v>1</v>
      </c>
      <c r="EX29" s="163">
        <f t="shared" si="145"/>
        <v>1</v>
      </c>
      <c r="EY29" s="163">
        <f t="shared" si="146"/>
        <v>1</v>
      </c>
      <c r="EZ29" s="163">
        <f t="shared" si="146"/>
        <v>1</v>
      </c>
      <c r="FA29" s="163">
        <f t="shared" si="146"/>
        <v>1</v>
      </c>
      <c r="FB29" s="163">
        <f t="shared" si="146"/>
        <v>1</v>
      </c>
      <c r="FC29" s="163">
        <f t="shared" si="147"/>
        <v>14</v>
      </c>
      <c r="FD29" s="163">
        <f t="shared" si="148"/>
        <v>0</v>
      </c>
      <c r="FF29" s="16">
        <f t="shared" si="149"/>
        <v>0</v>
      </c>
      <c r="FG29" s="16" t="str">
        <f t="shared" si="150"/>
        <v>1</v>
      </c>
    </row>
    <row r="30" spans="1:163" s="52" customFormat="1" ht="11.25" customHeight="1">
      <c r="A30" s="1038">
        <v>16</v>
      </c>
      <c r="B30" s="1039"/>
      <c r="C30" s="1038" t="str">
        <f t="shared" si="84"/>
        <v/>
      </c>
      <c r="D30" s="1038"/>
      <c r="E30" s="1040"/>
      <c r="F30" s="1041"/>
      <c r="G30" s="1038"/>
      <c r="H30" s="1038"/>
      <c r="I30" s="1323"/>
      <c r="J30" s="1038"/>
      <c r="K30" s="1038"/>
      <c r="L30" s="1038"/>
      <c r="M30" s="1038"/>
      <c r="N30" s="1038"/>
      <c r="O30" s="1038"/>
      <c r="P30" s="1040" t="str">
        <f t="shared" si="85"/>
        <v>MP</v>
      </c>
      <c r="Q30" s="1342" t="str">
        <f t="shared" si="86"/>
        <v/>
      </c>
      <c r="R30" s="1040"/>
      <c r="S30" s="1475" t="e">
        <f t="shared" si="87"/>
        <v>#DIV/0!</v>
      </c>
      <c r="T30" s="1102"/>
      <c r="U30" s="1102"/>
      <c r="V30" s="1476"/>
      <c r="W30" s="1477"/>
      <c r="X30" s="1103"/>
      <c r="Y30" s="1477"/>
      <c r="Z30" s="1478">
        <f t="shared" si="88"/>
        <v>0</v>
      </c>
      <c r="AA30" s="1479">
        <f>ROUND(IFERROR(SUM($AI$6/$AI$7*Q30/O30)+('Inbound Freight New'!$A$3*CZ30/R30),0),2)</f>
        <v>0</v>
      </c>
      <c r="AB30" s="1480">
        <f t="shared" si="8"/>
        <v>0</v>
      </c>
      <c r="AC30" s="1479">
        <f t="shared" si="89"/>
        <v>0</v>
      </c>
      <c r="AD30" s="1481"/>
      <c r="AE30" s="1480">
        <f t="shared" si="10"/>
        <v>0</v>
      </c>
      <c r="AF30" s="1482">
        <f t="shared" si="90"/>
        <v>0</v>
      </c>
      <c r="AG30" s="1483">
        <f t="shared" si="91"/>
        <v>0</v>
      </c>
      <c r="AH30" s="1484">
        <f t="shared" si="92"/>
        <v>0</v>
      </c>
      <c r="AI30" s="1482">
        <f t="shared" si="93"/>
        <v>0</v>
      </c>
      <c r="AJ30" s="1485">
        <f t="shared" si="94"/>
        <v>0</v>
      </c>
      <c r="AK30" s="1485">
        <f t="shared" si="95"/>
        <v>0</v>
      </c>
      <c r="AL30" s="1485">
        <f t="shared" si="96"/>
        <v>0</v>
      </c>
      <c r="AM30" s="1482">
        <f t="shared" si="97"/>
        <v>0</v>
      </c>
      <c r="AN30" s="1477"/>
      <c r="AO30" s="1477"/>
      <c r="AP30" s="1486">
        <f t="shared" si="98"/>
        <v>0</v>
      </c>
      <c r="AQ30" s="1487">
        <f t="shared" si="99"/>
        <v>0</v>
      </c>
      <c r="AR30" s="1488">
        <f t="shared" si="100"/>
        <v>0</v>
      </c>
      <c r="AS30" s="1487">
        <f t="shared" si="101"/>
        <v>0</v>
      </c>
      <c r="AT30" s="1489">
        <f t="shared" si="102"/>
        <v>0</v>
      </c>
      <c r="AU30" s="1490"/>
      <c r="AV30" s="1489"/>
      <c r="AW30" s="1038"/>
      <c r="AX30" s="1038"/>
      <c r="AY30" s="1491"/>
      <c r="AZ30" s="1492"/>
      <c r="BA30" s="1342"/>
      <c r="BB30" s="1342"/>
      <c r="BC30" s="1342"/>
      <c r="BD30" s="1342"/>
      <c r="BE30" s="1038"/>
      <c r="BF30" s="1038" t="str">
        <f t="shared" si="24"/>
        <v/>
      </c>
      <c r="BG30" s="1342" t="str">
        <f t="shared" si="103"/>
        <v/>
      </c>
      <c r="BH30" s="1038"/>
      <c r="BI30" s="1038"/>
      <c r="BJ30" s="1038"/>
      <c r="BK30" s="1038"/>
      <c r="BL30" s="1038"/>
      <c r="BM30" s="1038"/>
      <c r="BN30" s="1493"/>
      <c r="BO30" s="1493"/>
      <c r="BP30" s="1493"/>
      <c r="BQ30" s="1493" t="str">
        <f t="shared" si="104"/>
        <v/>
      </c>
      <c r="BR30" s="1494" t="str">
        <f t="shared" si="105"/>
        <v/>
      </c>
      <c r="BS30" s="1494" t="str">
        <f t="shared" si="106"/>
        <v/>
      </c>
      <c r="BT30" s="1494" t="str">
        <f t="shared" si="107"/>
        <v/>
      </c>
      <c r="BU30" s="1495" t="str">
        <f t="shared" si="108"/>
        <v/>
      </c>
      <c r="BV30" s="1495" t="str">
        <f t="shared" si="109"/>
        <v/>
      </c>
      <c r="BW30" s="1495" t="str">
        <f t="shared" si="110"/>
        <v/>
      </c>
      <c r="BX30" s="1495" t="str">
        <f t="shared" si="111"/>
        <v/>
      </c>
      <c r="BY30" s="1495" t="str">
        <f t="shared" si="112"/>
        <v/>
      </c>
      <c r="BZ30" s="1495" t="str">
        <f t="shared" si="113"/>
        <v/>
      </c>
      <c r="CA30" s="1495" t="str">
        <f t="shared" si="114"/>
        <v/>
      </c>
      <c r="CB30" s="1496" t="str">
        <f t="shared" si="37"/>
        <v/>
      </c>
      <c r="CC30" s="1496" t="str">
        <f t="shared" si="38"/>
        <v/>
      </c>
      <c r="CD30" s="1496" t="str">
        <f t="shared" si="39"/>
        <v/>
      </c>
      <c r="CE30" s="1496" t="str">
        <f t="shared" si="40"/>
        <v/>
      </c>
      <c r="CF30" s="1496" t="str">
        <f t="shared" si="115"/>
        <v/>
      </c>
      <c r="CG30" s="1494" t="str">
        <f t="shared" si="116"/>
        <v/>
      </c>
      <c r="CH30" s="1495"/>
      <c r="CI30" s="1495"/>
      <c r="CJ30" s="1495"/>
      <c r="CK30" s="1495"/>
      <c r="CL30" s="1495"/>
      <c r="CM30" s="1495"/>
      <c r="CN30" s="1497" t="str">
        <f t="shared" si="117"/>
        <v/>
      </c>
      <c r="CO30" s="1497" t="str">
        <f t="shared" si="118"/>
        <v/>
      </c>
      <c r="CP30" s="1497" t="str">
        <f t="shared" si="119"/>
        <v/>
      </c>
      <c r="CQ30" s="1497" t="str">
        <f t="shared" si="120"/>
        <v/>
      </c>
      <c r="CR30" s="1497" t="str">
        <f t="shared" si="121"/>
        <v/>
      </c>
      <c r="CS30" s="1497" t="str">
        <f t="shared" si="122"/>
        <v/>
      </c>
      <c r="CT30" s="1497" t="str">
        <f t="shared" si="123"/>
        <v/>
      </c>
      <c r="CU30" s="1497" t="str">
        <f t="shared" si="124"/>
        <v/>
      </c>
      <c r="CV30" s="1497" t="str">
        <f t="shared" si="125"/>
        <v/>
      </c>
      <c r="CW30" s="16" t="str">
        <f t="shared" si="52"/>
        <v/>
      </c>
      <c r="CX30" s="16" t="str">
        <f t="shared" si="53"/>
        <v/>
      </c>
      <c r="CY30" s="16" t="str">
        <f t="shared" si="54"/>
        <v/>
      </c>
      <c r="CZ30" s="650">
        <f t="shared" si="126"/>
        <v>0</v>
      </c>
      <c r="DA30" s="16"/>
      <c r="DB30" s="651"/>
      <c r="DC30" s="655">
        <f t="shared" si="127"/>
        <v>0</v>
      </c>
      <c r="DD30" s="654" t="str">
        <f t="shared" si="128"/>
        <v/>
      </c>
      <c r="DE30" s="650">
        <f t="shared" si="129"/>
        <v>0</v>
      </c>
      <c r="DH30" s="653" t="s">
        <v>4864</v>
      </c>
      <c r="DI30" s="52">
        <f t="shared" si="130"/>
        <v>0</v>
      </c>
      <c r="DJ30" s="52">
        <f t="shared" si="131"/>
        <v>0</v>
      </c>
      <c r="DK30" s="52">
        <f t="shared" si="132"/>
        <v>0</v>
      </c>
      <c r="EG30" s="16">
        <f>IFERROR(VLOOKUP(B30,'SUBCATS INTERNAL USE'!A:D,3,0),10000)</f>
        <v>10000</v>
      </c>
      <c r="EH30" s="16">
        <f t="shared" si="133"/>
        <v>10000</v>
      </c>
      <c r="EI30" s="16">
        <f t="shared" si="134"/>
        <v>1</v>
      </c>
      <c r="EJ30" s="16">
        <f t="shared" si="135"/>
        <v>19</v>
      </c>
      <c r="EK30" s="16">
        <f>IFERROR(VLOOKUP(B30,'SUBCATS INTERNAL USE'!G:I,3,0), 10000)</f>
        <v>10000</v>
      </c>
      <c r="EN30" s="163">
        <f t="shared" si="136"/>
        <v>1</v>
      </c>
      <c r="EO30" s="163">
        <f t="shared" si="137"/>
        <v>1</v>
      </c>
      <c r="EP30" s="163">
        <f t="shared" si="138"/>
        <v>1</v>
      </c>
      <c r="EQ30" s="163">
        <f t="shared" si="139"/>
        <v>1</v>
      </c>
      <c r="ER30" s="163">
        <f t="shared" si="140"/>
        <v>1</v>
      </c>
      <c r="ES30" s="163">
        <f t="shared" si="141"/>
        <v>1</v>
      </c>
      <c r="ET30" s="163">
        <f t="shared" si="142"/>
        <v>1</v>
      </c>
      <c r="EU30" s="163">
        <f t="shared" si="142"/>
        <v>1</v>
      </c>
      <c r="EV30" s="163">
        <f t="shared" si="143"/>
        <v>0</v>
      </c>
      <c r="EW30" s="163">
        <f t="shared" si="144"/>
        <v>1</v>
      </c>
      <c r="EX30" s="163">
        <f t="shared" si="145"/>
        <v>1</v>
      </c>
      <c r="EY30" s="163">
        <f t="shared" si="146"/>
        <v>1</v>
      </c>
      <c r="EZ30" s="163">
        <f t="shared" si="146"/>
        <v>1</v>
      </c>
      <c r="FA30" s="163">
        <f t="shared" si="146"/>
        <v>1</v>
      </c>
      <c r="FB30" s="163">
        <f t="shared" si="146"/>
        <v>1</v>
      </c>
      <c r="FC30" s="163">
        <f t="shared" si="147"/>
        <v>14</v>
      </c>
      <c r="FD30" s="163">
        <f t="shared" si="148"/>
        <v>0</v>
      </c>
      <c r="FF30" s="16">
        <f t="shared" si="149"/>
        <v>0</v>
      </c>
      <c r="FG30" s="16" t="str">
        <f t="shared" si="150"/>
        <v>1</v>
      </c>
    </row>
    <row r="31" spans="1:163" s="52" customFormat="1" ht="11.25" customHeight="1">
      <c r="A31" s="1038">
        <v>17</v>
      </c>
      <c r="B31" s="1039"/>
      <c r="C31" s="1038" t="str">
        <f t="shared" si="84"/>
        <v/>
      </c>
      <c r="D31" s="1038"/>
      <c r="E31" s="1040"/>
      <c r="F31" s="1041"/>
      <c r="G31" s="1038"/>
      <c r="H31" s="1038"/>
      <c r="I31" s="1323"/>
      <c r="J31" s="1038"/>
      <c r="K31" s="1038"/>
      <c r="L31" s="1038"/>
      <c r="M31" s="1038"/>
      <c r="N31" s="1038"/>
      <c r="O31" s="1038"/>
      <c r="P31" s="1040" t="str">
        <f t="shared" si="85"/>
        <v>MP</v>
      </c>
      <c r="Q31" s="1342" t="str">
        <f t="shared" si="86"/>
        <v/>
      </c>
      <c r="R31" s="1040"/>
      <c r="S31" s="1475" t="e">
        <f t="shared" si="87"/>
        <v>#DIV/0!</v>
      </c>
      <c r="T31" s="1102"/>
      <c r="U31" s="1102"/>
      <c r="V31" s="1476"/>
      <c r="W31" s="1477"/>
      <c r="X31" s="1103"/>
      <c r="Y31" s="1477"/>
      <c r="Z31" s="1478">
        <f t="shared" si="88"/>
        <v>0</v>
      </c>
      <c r="AA31" s="1479">
        <f>ROUND(IFERROR(SUM($AI$6/$AI$7*Q31/O31)+('Inbound Freight New'!$A$3*CZ31/R31),0),2)</f>
        <v>0</v>
      </c>
      <c r="AB31" s="1480">
        <f t="shared" si="8"/>
        <v>0</v>
      </c>
      <c r="AC31" s="1479">
        <f t="shared" si="89"/>
        <v>0</v>
      </c>
      <c r="AD31" s="1481"/>
      <c r="AE31" s="1480">
        <f t="shared" si="10"/>
        <v>0</v>
      </c>
      <c r="AF31" s="1482">
        <f t="shared" si="90"/>
        <v>0</v>
      </c>
      <c r="AG31" s="1483">
        <f t="shared" si="91"/>
        <v>0</v>
      </c>
      <c r="AH31" s="1484">
        <f t="shared" si="92"/>
        <v>0</v>
      </c>
      <c r="AI31" s="1482">
        <f t="shared" si="93"/>
        <v>0</v>
      </c>
      <c r="AJ31" s="1485">
        <f t="shared" si="94"/>
        <v>0</v>
      </c>
      <c r="AK31" s="1485">
        <f t="shared" si="95"/>
        <v>0</v>
      </c>
      <c r="AL31" s="1485">
        <f t="shared" si="96"/>
        <v>0</v>
      </c>
      <c r="AM31" s="1482">
        <f t="shared" si="97"/>
        <v>0</v>
      </c>
      <c r="AN31" s="1477"/>
      <c r="AO31" s="1477"/>
      <c r="AP31" s="1486">
        <f t="shared" si="98"/>
        <v>0</v>
      </c>
      <c r="AQ31" s="1487">
        <f t="shared" si="99"/>
        <v>0</v>
      </c>
      <c r="AR31" s="1488">
        <f t="shared" si="100"/>
        <v>0</v>
      </c>
      <c r="AS31" s="1487">
        <f t="shared" si="101"/>
        <v>0</v>
      </c>
      <c r="AT31" s="1489">
        <f t="shared" si="102"/>
        <v>0</v>
      </c>
      <c r="AU31" s="1490"/>
      <c r="AV31" s="1489"/>
      <c r="AW31" s="1038"/>
      <c r="AX31" s="1038"/>
      <c r="AY31" s="1491"/>
      <c r="AZ31" s="1492"/>
      <c r="BA31" s="1342"/>
      <c r="BB31" s="1342"/>
      <c r="BC31" s="1342"/>
      <c r="BD31" s="1342"/>
      <c r="BE31" s="1038"/>
      <c r="BF31" s="1038" t="str">
        <f t="shared" si="24"/>
        <v/>
      </c>
      <c r="BG31" s="1342" t="str">
        <f t="shared" si="103"/>
        <v/>
      </c>
      <c r="BH31" s="1038"/>
      <c r="BI31" s="1038"/>
      <c r="BJ31" s="1038"/>
      <c r="BK31" s="1038"/>
      <c r="BL31" s="1038"/>
      <c r="BM31" s="1038"/>
      <c r="BN31" s="1493"/>
      <c r="BO31" s="1493"/>
      <c r="BP31" s="1493"/>
      <c r="BQ31" s="1493" t="str">
        <f t="shared" si="104"/>
        <v/>
      </c>
      <c r="BR31" s="1494" t="str">
        <f t="shared" si="105"/>
        <v/>
      </c>
      <c r="BS31" s="1494" t="str">
        <f t="shared" si="106"/>
        <v/>
      </c>
      <c r="BT31" s="1494" t="str">
        <f t="shared" si="107"/>
        <v/>
      </c>
      <c r="BU31" s="1495" t="str">
        <f t="shared" si="108"/>
        <v/>
      </c>
      <c r="BV31" s="1495" t="str">
        <f t="shared" si="109"/>
        <v/>
      </c>
      <c r="BW31" s="1495" t="str">
        <f t="shared" si="110"/>
        <v/>
      </c>
      <c r="BX31" s="1495" t="str">
        <f t="shared" si="111"/>
        <v/>
      </c>
      <c r="BY31" s="1495" t="str">
        <f t="shared" si="112"/>
        <v/>
      </c>
      <c r="BZ31" s="1495" t="str">
        <f t="shared" si="113"/>
        <v/>
      </c>
      <c r="CA31" s="1495" t="str">
        <f t="shared" si="114"/>
        <v/>
      </c>
      <c r="CB31" s="1496" t="str">
        <f t="shared" si="37"/>
        <v/>
      </c>
      <c r="CC31" s="1496" t="str">
        <f t="shared" si="38"/>
        <v/>
      </c>
      <c r="CD31" s="1496" t="str">
        <f t="shared" si="39"/>
        <v/>
      </c>
      <c r="CE31" s="1496" t="str">
        <f t="shared" si="40"/>
        <v/>
      </c>
      <c r="CF31" s="1496" t="str">
        <f t="shared" si="115"/>
        <v/>
      </c>
      <c r="CG31" s="1494" t="str">
        <f t="shared" si="116"/>
        <v/>
      </c>
      <c r="CH31" s="1495"/>
      <c r="CI31" s="1495"/>
      <c r="CJ31" s="1495"/>
      <c r="CK31" s="1495"/>
      <c r="CL31" s="1495"/>
      <c r="CM31" s="1495"/>
      <c r="CN31" s="1497" t="str">
        <f t="shared" si="117"/>
        <v/>
      </c>
      <c r="CO31" s="1497" t="str">
        <f t="shared" si="118"/>
        <v/>
      </c>
      <c r="CP31" s="1497" t="str">
        <f t="shared" si="119"/>
        <v/>
      </c>
      <c r="CQ31" s="1497" t="str">
        <f t="shared" si="120"/>
        <v/>
      </c>
      <c r="CR31" s="1497" t="str">
        <f t="shared" si="121"/>
        <v/>
      </c>
      <c r="CS31" s="1497" t="str">
        <f t="shared" si="122"/>
        <v/>
      </c>
      <c r="CT31" s="1497" t="str">
        <f t="shared" si="123"/>
        <v/>
      </c>
      <c r="CU31" s="1497" t="str">
        <f t="shared" si="124"/>
        <v/>
      </c>
      <c r="CV31" s="1497" t="str">
        <f t="shared" si="125"/>
        <v/>
      </c>
      <c r="CW31" s="16" t="str">
        <f t="shared" si="52"/>
        <v/>
      </c>
      <c r="CX31" s="16" t="str">
        <f t="shared" si="53"/>
        <v/>
      </c>
      <c r="CY31" s="16" t="str">
        <f t="shared" si="54"/>
        <v/>
      </c>
      <c r="CZ31" s="650">
        <f t="shared" si="126"/>
        <v>0</v>
      </c>
      <c r="DA31" s="16"/>
      <c r="DB31" s="651"/>
      <c r="DC31" s="655">
        <f t="shared" si="127"/>
        <v>0</v>
      </c>
      <c r="DD31" s="654" t="str">
        <f t="shared" si="128"/>
        <v/>
      </c>
      <c r="DE31" s="650">
        <f t="shared" si="129"/>
        <v>0</v>
      </c>
      <c r="DH31" s="653" t="s">
        <v>68</v>
      </c>
      <c r="DI31" s="52">
        <f t="shared" si="130"/>
        <v>0</v>
      </c>
      <c r="DJ31" s="52">
        <f t="shared" si="131"/>
        <v>0</v>
      </c>
      <c r="DK31" s="52">
        <f t="shared" si="132"/>
        <v>0</v>
      </c>
      <c r="EG31" s="16">
        <f>IFERROR(VLOOKUP(B31,'SUBCATS INTERNAL USE'!A:D,3,0),10000)</f>
        <v>10000</v>
      </c>
      <c r="EH31" s="16">
        <f t="shared" si="133"/>
        <v>10000</v>
      </c>
      <c r="EI31" s="16">
        <f t="shared" si="134"/>
        <v>1</v>
      </c>
      <c r="EJ31" s="16">
        <f t="shared" si="135"/>
        <v>19</v>
      </c>
      <c r="EK31" s="16">
        <f>IFERROR(VLOOKUP(B31,'SUBCATS INTERNAL USE'!G:I,3,0), 10000)</f>
        <v>10000</v>
      </c>
      <c r="EN31" s="163">
        <f t="shared" si="136"/>
        <v>1</v>
      </c>
      <c r="EO31" s="163">
        <f t="shared" si="137"/>
        <v>1</v>
      </c>
      <c r="EP31" s="163">
        <f t="shared" si="138"/>
        <v>1</v>
      </c>
      <c r="EQ31" s="163">
        <f t="shared" si="139"/>
        <v>1</v>
      </c>
      <c r="ER31" s="163">
        <f t="shared" si="140"/>
        <v>1</v>
      </c>
      <c r="ES31" s="163">
        <f t="shared" si="141"/>
        <v>1</v>
      </c>
      <c r="ET31" s="163">
        <f t="shared" si="142"/>
        <v>1</v>
      </c>
      <c r="EU31" s="163">
        <f t="shared" si="142"/>
        <v>1</v>
      </c>
      <c r="EV31" s="163">
        <f t="shared" si="143"/>
        <v>0</v>
      </c>
      <c r="EW31" s="163">
        <f t="shared" si="144"/>
        <v>1</v>
      </c>
      <c r="EX31" s="163">
        <f t="shared" si="145"/>
        <v>1</v>
      </c>
      <c r="EY31" s="163">
        <f t="shared" si="146"/>
        <v>1</v>
      </c>
      <c r="EZ31" s="163">
        <f t="shared" si="146"/>
        <v>1</v>
      </c>
      <c r="FA31" s="163">
        <f t="shared" si="146"/>
        <v>1</v>
      </c>
      <c r="FB31" s="163">
        <f t="shared" si="146"/>
        <v>1</v>
      </c>
      <c r="FC31" s="163">
        <f t="shared" si="147"/>
        <v>14</v>
      </c>
      <c r="FD31" s="163">
        <f t="shared" si="148"/>
        <v>0</v>
      </c>
      <c r="FF31" s="16">
        <f t="shared" si="149"/>
        <v>0</v>
      </c>
      <c r="FG31" s="16" t="str">
        <f t="shared" si="150"/>
        <v>1</v>
      </c>
    </row>
    <row r="32" spans="1:163" s="52" customFormat="1" ht="11.25" customHeight="1">
      <c r="A32" s="1038">
        <v>18</v>
      </c>
      <c r="B32" s="1039"/>
      <c r="C32" s="1038" t="str">
        <f t="shared" si="84"/>
        <v/>
      </c>
      <c r="D32" s="1038"/>
      <c r="E32" s="1040"/>
      <c r="F32" s="1041"/>
      <c r="G32" s="1038"/>
      <c r="H32" s="1038"/>
      <c r="I32" s="1323"/>
      <c r="J32" s="1038"/>
      <c r="K32" s="1038"/>
      <c r="L32" s="1038"/>
      <c r="M32" s="1038"/>
      <c r="N32" s="1038"/>
      <c r="O32" s="1038"/>
      <c r="P32" s="1040" t="str">
        <f t="shared" si="85"/>
        <v>MP</v>
      </c>
      <c r="Q32" s="1342" t="str">
        <f t="shared" ref="Q32:Q95" si="151">IF(BA32*BB32*BC32&gt;0,(BA32*BB32*BC32)/1728,"")</f>
        <v/>
      </c>
      <c r="R32" s="1040"/>
      <c r="S32" s="1475" t="e">
        <f t="shared" ref="S32:S95" si="152">R32/O32</f>
        <v>#DIV/0!</v>
      </c>
      <c r="T32" s="1102"/>
      <c r="U32" s="1102"/>
      <c r="V32" s="1476"/>
      <c r="W32" s="1477"/>
      <c r="X32" s="1103"/>
      <c r="Y32" s="1477"/>
      <c r="Z32" s="1478">
        <f t="shared" si="88"/>
        <v>0</v>
      </c>
      <c r="AA32" s="1479">
        <f>ROUND(IFERROR(SUM($AI$6/$AI$7*Q32/O32)+('Inbound Freight New'!$A$3*CZ32/R32),0),2)</f>
        <v>0</v>
      </c>
      <c r="AB32" s="1480">
        <f t="shared" si="8"/>
        <v>0</v>
      </c>
      <c r="AC32" s="1479">
        <f t="shared" ref="AC32:AC95" si="153">X32*AB32</f>
        <v>0</v>
      </c>
      <c r="AD32" s="1481"/>
      <c r="AE32" s="1480">
        <f t="shared" si="10"/>
        <v>0</v>
      </c>
      <c r="AF32" s="1482">
        <f t="shared" ref="AF32:AF95" si="154">X32*AE32</f>
        <v>0</v>
      </c>
      <c r="AG32" s="1483">
        <f t="shared" si="91"/>
        <v>0</v>
      </c>
      <c r="AH32" s="1484">
        <f t="shared" ref="AH32:AH95" si="155">AC$12</f>
        <v>0</v>
      </c>
      <c r="AI32" s="1482">
        <f t="shared" ref="AI32:AI95" si="156">X32*AH32</f>
        <v>0</v>
      </c>
      <c r="AJ32" s="1485">
        <f t="shared" ref="AJ32:AJ95" si="157">AC$9</f>
        <v>0</v>
      </c>
      <c r="AK32" s="1485">
        <f t="shared" ref="AK32:AK95" si="158">AC$10</f>
        <v>0</v>
      </c>
      <c r="AL32" s="1485">
        <f t="shared" si="96"/>
        <v>0</v>
      </c>
      <c r="AM32" s="1482">
        <f t="shared" ref="AM32:AM95" si="159">X32+AA32+AC32+AF32+AI32</f>
        <v>0</v>
      </c>
      <c r="AN32" s="1477"/>
      <c r="AO32" s="1477"/>
      <c r="AP32" s="1486">
        <f t="shared" ref="AP32:AP95" si="160">IFERROR((AN32-AO32)/AN32,0)</f>
        <v>0</v>
      </c>
      <c r="AQ32" s="1487">
        <f t="shared" ref="AQ32:AQ95" si="161">($R32*X32)</f>
        <v>0</v>
      </c>
      <c r="AR32" s="1488">
        <f t="shared" si="100"/>
        <v>0</v>
      </c>
      <c r="AS32" s="1487">
        <f t="shared" ref="AS32:AS95" si="162">($R32*AO32)</f>
        <v>0</v>
      </c>
      <c r="AT32" s="1489">
        <f t="shared" ref="AT32:AT95" si="163">IFERROR((AO32-AM32)/AO32,0)</f>
        <v>0</v>
      </c>
      <c r="AU32" s="1490"/>
      <c r="AV32" s="1489"/>
      <c r="AW32" s="1038"/>
      <c r="AX32" s="1038"/>
      <c r="AY32" s="1491"/>
      <c r="AZ32" s="1492"/>
      <c r="BA32" s="1342"/>
      <c r="BB32" s="1342"/>
      <c r="BC32" s="1342"/>
      <c r="BD32" s="1342"/>
      <c r="BE32" s="1038"/>
      <c r="BF32" s="1038" t="str">
        <f t="shared" si="24"/>
        <v/>
      </c>
      <c r="BG32" s="1342" t="str">
        <f t="shared" si="103"/>
        <v/>
      </c>
      <c r="BH32" s="1038"/>
      <c r="BI32" s="1038"/>
      <c r="BJ32" s="1038"/>
      <c r="BK32" s="1038"/>
      <c r="BL32" s="1038"/>
      <c r="BM32" s="1038"/>
      <c r="BN32" s="1493"/>
      <c r="BO32" s="1493"/>
      <c r="BP32" s="1493"/>
      <c r="BQ32" s="1493" t="str">
        <f t="shared" si="104"/>
        <v/>
      </c>
      <c r="BR32" s="1494" t="str">
        <f t="shared" si="105"/>
        <v/>
      </c>
      <c r="BS32" s="1494" t="str">
        <f t="shared" si="106"/>
        <v/>
      </c>
      <c r="BT32" s="1494" t="str">
        <f t="shared" si="107"/>
        <v/>
      </c>
      <c r="BU32" s="1495" t="str">
        <f t="shared" si="108"/>
        <v/>
      </c>
      <c r="BV32" s="1495" t="str">
        <f t="shared" si="109"/>
        <v/>
      </c>
      <c r="BW32" s="1495" t="str">
        <f t="shared" si="110"/>
        <v/>
      </c>
      <c r="BX32" s="1495" t="str">
        <f t="shared" si="111"/>
        <v/>
      </c>
      <c r="BY32" s="1495" t="str">
        <f t="shared" si="112"/>
        <v/>
      </c>
      <c r="BZ32" s="1495" t="str">
        <f t="shared" si="113"/>
        <v/>
      </c>
      <c r="CA32" s="1495" t="str">
        <f t="shared" si="114"/>
        <v/>
      </c>
      <c r="CB32" s="1496" t="str">
        <f t="shared" si="37"/>
        <v/>
      </c>
      <c r="CC32" s="1496" t="str">
        <f t="shared" si="38"/>
        <v/>
      </c>
      <c r="CD32" s="1496" t="str">
        <f t="shared" si="39"/>
        <v/>
      </c>
      <c r="CE32" s="1496" t="str">
        <f t="shared" si="40"/>
        <v/>
      </c>
      <c r="CF32" s="1496" t="str">
        <f t="shared" si="115"/>
        <v/>
      </c>
      <c r="CG32" s="1494" t="str">
        <f t="shared" si="116"/>
        <v/>
      </c>
      <c r="CH32" s="1495"/>
      <c r="CI32" s="1495"/>
      <c r="CJ32" s="1495"/>
      <c r="CK32" s="1495"/>
      <c r="CL32" s="1495"/>
      <c r="CM32" s="1495"/>
      <c r="CN32" s="1497" t="str">
        <f t="shared" si="117"/>
        <v/>
      </c>
      <c r="CO32" s="1497" t="str">
        <f t="shared" si="118"/>
        <v/>
      </c>
      <c r="CP32" s="1497" t="str">
        <f t="shared" si="119"/>
        <v/>
      </c>
      <c r="CQ32" s="1497" t="str">
        <f t="shared" si="120"/>
        <v/>
      </c>
      <c r="CR32" s="1497" t="str">
        <f t="shared" si="121"/>
        <v/>
      </c>
      <c r="CS32" s="1497" t="str">
        <f t="shared" si="122"/>
        <v/>
      </c>
      <c r="CT32" s="1497" t="str">
        <f t="shared" si="123"/>
        <v/>
      </c>
      <c r="CU32" s="1497" t="str">
        <f t="shared" si="124"/>
        <v/>
      </c>
      <c r="CV32" s="1497" t="str">
        <f t="shared" si="125"/>
        <v/>
      </c>
      <c r="CW32" s="16" t="str">
        <f t="shared" si="52"/>
        <v/>
      </c>
      <c r="CX32" s="16" t="str">
        <f t="shared" si="53"/>
        <v/>
      </c>
      <c r="CY32" s="16" t="str">
        <f t="shared" si="54"/>
        <v/>
      </c>
      <c r="CZ32" s="650">
        <f t="shared" si="126"/>
        <v>0</v>
      </c>
      <c r="DA32" s="16"/>
      <c r="DB32" s="651"/>
      <c r="DC32" s="655">
        <f t="shared" si="127"/>
        <v>0</v>
      </c>
      <c r="DD32" s="654" t="str">
        <f t="shared" si="128"/>
        <v/>
      </c>
      <c r="DE32" s="650">
        <f t="shared" si="129"/>
        <v>0</v>
      </c>
      <c r="DH32" s="653" t="s">
        <v>4865</v>
      </c>
      <c r="DI32" s="52">
        <f t="shared" si="130"/>
        <v>0</v>
      </c>
      <c r="DJ32" s="52">
        <f t="shared" si="131"/>
        <v>0</v>
      </c>
      <c r="DK32" s="52">
        <f t="shared" si="132"/>
        <v>0</v>
      </c>
      <c r="EG32" s="16">
        <f>IFERROR(VLOOKUP(B32,'SUBCATS INTERNAL USE'!A:D,3,0),10000)</f>
        <v>10000</v>
      </c>
      <c r="EH32" s="16">
        <f t="shared" si="133"/>
        <v>10000</v>
      </c>
      <c r="EI32" s="16">
        <f t="shared" si="134"/>
        <v>1</v>
      </c>
      <c r="EJ32" s="16">
        <f t="shared" si="135"/>
        <v>19</v>
      </c>
      <c r="EK32" s="16">
        <f>IFERROR(VLOOKUP(B32,'SUBCATS INTERNAL USE'!G:I,3,0), 10000)</f>
        <v>10000</v>
      </c>
      <c r="EN32" s="163">
        <f t="shared" si="136"/>
        <v>1</v>
      </c>
      <c r="EO32" s="163">
        <f t="shared" si="137"/>
        <v>1</v>
      </c>
      <c r="EP32" s="163">
        <f t="shared" si="138"/>
        <v>1</v>
      </c>
      <c r="EQ32" s="163">
        <f t="shared" si="139"/>
        <v>1</v>
      </c>
      <c r="ER32" s="163">
        <f t="shared" si="140"/>
        <v>1</v>
      </c>
      <c r="ES32" s="163">
        <f t="shared" si="141"/>
        <v>1</v>
      </c>
      <c r="ET32" s="163">
        <f t="shared" si="142"/>
        <v>1</v>
      </c>
      <c r="EU32" s="163">
        <f t="shared" si="142"/>
        <v>1</v>
      </c>
      <c r="EV32" s="163">
        <f t="shared" si="143"/>
        <v>0</v>
      </c>
      <c r="EW32" s="163">
        <f t="shared" si="144"/>
        <v>1</v>
      </c>
      <c r="EX32" s="163">
        <f t="shared" si="145"/>
        <v>1</v>
      </c>
      <c r="EY32" s="163">
        <f t="shared" si="146"/>
        <v>1</v>
      </c>
      <c r="EZ32" s="163">
        <f t="shared" si="146"/>
        <v>1</v>
      </c>
      <c r="FA32" s="163">
        <f t="shared" si="146"/>
        <v>1</v>
      </c>
      <c r="FB32" s="163">
        <f t="shared" si="146"/>
        <v>1</v>
      </c>
      <c r="FC32" s="163">
        <f t="shared" si="147"/>
        <v>14</v>
      </c>
      <c r="FD32" s="163">
        <f t="shared" si="148"/>
        <v>0</v>
      </c>
      <c r="FF32" s="16">
        <f t="shared" si="149"/>
        <v>0</v>
      </c>
      <c r="FG32" s="16" t="str">
        <f t="shared" si="150"/>
        <v>1</v>
      </c>
    </row>
    <row r="33" spans="1:163" s="52" customFormat="1" ht="11.25" customHeight="1">
      <c r="A33" s="1038">
        <v>19</v>
      </c>
      <c r="B33" s="1039"/>
      <c r="C33" s="1038" t="str">
        <f t="shared" si="84"/>
        <v/>
      </c>
      <c r="D33" s="1038"/>
      <c r="E33" s="1040"/>
      <c r="F33" s="1041"/>
      <c r="G33" s="1038"/>
      <c r="H33" s="1038"/>
      <c r="I33" s="1323"/>
      <c r="J33" s="1038"/>
      <c r="K33" s="1038"/>
      <c r="L33" s="1038"/>
      <c r="M33" s="1038"/>
      <c r="N33" s="1038"/>
      <c r="O33" s="1038"/>
      <c r="P33" s="1040" t="str">
        <f t="shared" si="85"/>
        <v>MP</v>
      </c>
      <c r="Q33" s="1342" t="str">
        <f t="shared" si="151"/>
        <v/>
      </c>
      <c r="R33" s="1040"/>
      <c r="S33" s="1475" t="e">
        <f t="shared" si="152"/>
        <v>#DIV/0!</v>
      </c>
      <c r="T33" s="1102"/>
      <c r="U33" s="1102"/>
      <c r="V33" s="1476"/>
      <c r="W33" s="1477"/>
      <c r="X33" s="1103"/>
      <c r="Y33" s="1477"/>
      <c r="Z33" s="1478">
        <f t="shared" si="88"/>
        <v>0</v>
      </c>
      <c r="AA33" s="1479">
        <f>ROUND(IFERROR(SUM($AI$6/$AI$7*Q33/O33)+('Inbound Freight New'!$A$3*CZ33/R33),0),2)</f>
        <v>0</v>
      </c>
      <c r="AB33" s="1480">
        <f t="shared" si="8"/>
        <v>0</v>
      </c>
      <c r="AC33" s="1479">
        <f t="shared" si="153"/>
        <v>0</v>
      </c>
      <c r="AD33" s="1481"/>
      <c r="AE33" s="1480">
        <f t="shared" si="10"/>
        <v>0</v>
      </c>
      <c r="AF33" s="1482">
        <f t="shared" si="154"/>
        <v>0</v>
      </c>
      <c r="AG33" s="1483">
        <f t="shared" si="91"/>
        <v>0</v>
      </c>
      <c r="AH33" s="1484">
        <f t="shared" si="155"/>
        <v>0</v>
      </c>
      <c r="AI33" s="1482">
        <f t="shared" si="156"/>
        <v>0</v>
      </c>
      <c r="AJ33" s="1485">
        <f t="shared" si="157"/>
        <v>0</v>
      </c>
      <c r="AK33" s="1485">
        <f t="shared" si="158"/>
        <v>0</v>
      </c>
      <c r="AL33" s="1485">
        <f t="shared" si="96"/>
        <v>0</v>
      </c>
      <c r="AM33" s="1482">
        <f t="shared" si="159"/>
        <v>0</v>
      </c>
      <c r="AN33" s="1477"/>
      <c r="AO33" s="1477"/>
      <c r="AP33" s="1486">
        <f t="shared" si="160"/>
        <v>0</v>
      </c>
      <c r="AQ33" s="1487">
        <f t="shared" si="161"/>
        <v>0</v>
      </c>
      <c r="AR33" s="1488">
        <f t="shared" si="100"/>
        <v>0</v>
      </c>
      <c r="AS33" s="1487">
        <f t="shared" si="162"/>
        <v>0</v>
      </c>
      <c r="AT33" s="1489">
        <f t="shared" si="163"/>
        <v>0</v>
      </c>
      <c r="AU33" s="1490"/>
      <c r="AV33" s="1489"/>
      <c r="AW33" s="1038"/>
      <c r="AX33" s="1038"/>
      <c r="AY33" s="1491"/>
      <c r="AZ33" s="1492"/>
      <c r="BA33" s="1342"/>
      <c r="BB33" s="1342"/>
      <c r="BC33" s="1342"/>
      <c r="BD33" s="1342"/>
      <c r="BE33" s="1038"/>
      <c r="BF33" s="1038" t="str">
        <f t="shared" si="24"/>
        <v/>
      </c>
      <c r="BG33" s="1342" t="str">
        <f t="shared" si="103"/>
        <v/>
      </c>
      <c r="BH33" s="1038"/>
      <c r="BI33" s="1038"/>
      <c r="BJ33" s="1038"/>
      <c r="BK33" s="1038"/>
      <c r="BL33" s="1038"/>
      <c r="BM33" s="1038"/>
      <c r="BN33" s="1493"/>
      <c r="BO33" s="1493"/>
      <c r="BP33" s="1493"/>
      <c r="BQ33" s="1493" t="str">
        <f t="shared" si="104"/>
        <v/>
      </c>
      <c r="BR33" s="1494" t="str">
        <f t="shared" si="105"/>
        <v/>
      </c>
      <c r="BS33" s="1494" t="str">
        <f t="shared" si="106"/>
        <v/>
      </c>
      <c r="BT33" s="1494" t="str">
        <f t="shared" si="107"/>
        <v/>
      </c>
      <c r="BU33" s="1495" t="str">
        <f t="shared" si="108"/>
        <v/>
      </c>
      <c r="BV33" s="1495" t="str">
        <f t="shared" si="109"/>
        <v/>
      </c>
      <c r="BW33" s="1495" t="str">
        <f t="shared" si="110"/>
        <v/>
      </c>
      <c r="BX33" s="1495" t="str">
        <f t="shared" si="111"/>
        <v/>
      </c>
      <c r="BY33" s="1495" t="str">
        <f t="shared" si="112"/>
        <v/>
      </c>
      <c r="BZ33" s="1495" t="str">
        <f t="shared" si="113"/>
        <v/>
      </c>
      <c r="CA33" s="1495" t="str">
        <f t="shared" si="114"/>
        <v/>
      </c>
      <c r="CB33" s="1496" t="str">
        <f t="shared" si="37"/>
        <v/>
      </c>
      <c r="CC33" s="1496" t="str">
        <f t="shared" si="38"/>
        <v/>
      </c>
      <c r="CD33" s="1496" t="str">
        <f t="shared" si="39"/>
        <v/>
      </c>
      <c r="CE33" s="1496" t="str">
        <f t="shared" si="40"/>
        <v/>
      </c>
      <c r="CF33" s="1496" t="str">
        <f t="shared" si="115"/>
        <v/>
      </c>
      <c r="CG33" s="1494" t="str">
        <f t="shared" si="116"/>
        <v/>
      </c>
      <c r="CH33" s="1495"/>
      <c r="CI33" s="1495"/>
      <c r="CJ33" s="1495"/>
      <c r="CK33" s="1495"/>
      <c r="CL33" s="1495"/>
      <c r="CM33" s="1495"/>
      <c r="CN33" s="1497" t="str">
        <f t="shared" si="117"/>
        <v/>
      </c>
      <c r="CO33" s="1497" t="str">
        <f t="shared" si="118"/>
        <v/>
      </c>
      <c r="CP33" s="1497" t="str">
        <f t="shared" si="119"/>
        <v/>
      </c>
      <c r="CQ33" s="1497" t="str">
        <f t="shared" si="120"/>
        <v/>
      </c>
      <c r="CR33" s="1497" t="str">
        <f t="shared" si="121"/>
        <v/>
      </c>
      <c r="CS33" s="1497" t="str">
        <f t="shared" si="122"/>
        <v/>
      </c>
      <c r="CT33" s="1497" t="str">
        <f t="shared" si="123"/>
        <v/>
      </c>
      <c r="CU33" s="1497" t="str">
        <f t="shared" si="124"/>
        <v/>
      </c>
      <c r="CV33" s="1497" t="str">
        <f t="shared" si="125"/>
        <v/>
      </c>
      <c r="CW33" s="16" t="str">
        <f t="shared" si="52"/>
        <v/>
      </c>
      <c r="CX33" s="16" t="str">
        <f t="shared" si="53"/>
        <v/>
      </c>
      <c r="CY33" s="16" t="str">
        <f t="shared" si="54"/>
        <v/>
      </c>
      <c r="CZ33" s="650">
        <f t="shared" si="126"/>
        <v>0</v>
      </c>
      <c r="DA33" s="16"/>
      <c r="DB33" s="651"/>
      <c r="DC33" s="655">
        <f t="shared" si="127"/>
        <v>0</v>
      </c>
      <c r="DD33" s="654" t="str">
        <f t="shared" si="128"/>
        <v/>
      </c>
      <c r="DE33" s="650">
        <f t="shared" si="129"/>
        <v>0</v>
      </c>
      <c r="DH33" s="653" t="s">
        <v>4866</v>
      </c>
      <c r="DI33" s="52">
        <f t="shared" si="130"/>
        <v>0</v>
      </c>
      <c r="DJ33" s="52">
        <f t="shared" si="131"/>
        <v>0</v>
      </c>
      <c r="DK33" s="52">
        <f t="shared" si="132"/>
        <v>0</v>
      </c>
      <c r="EG33" s="16">
        <f>IFERROR(VLOOKUP(B33,'SUBCATS INTERNAL USE'!A:D,3,0),10000)</f>
        <v>10000</v>
      </c>
      <c r="EH33" s="16">
        <f t="shared" si="133"/>
        <v>10000</v>
      </c>
      <c r="EI33" s="16">
        <f t="shared" si="134"/>
        <v>1</v>
      </c>
      <c r="EJ33" s="16">
        <f t="shared" si="135"/>
        <v>19</v>
      </c>
      <c r="EK33" s="16">
        <f>IFERROR(VLOOKUP(B33,'SUBCATS INTERNAL USE'!G:I,3,0), 10000)</f>
        <v>10000</v>
      </c>
      <c r="EN33" s="163">
        <f t="shared" si="136"/>
        <v>1</v>
      </c>
      <c r="EO33" s="163">
        <f t="shared" si="137"/>
        <v>1</v>
      </c>
      <c r="EP33" s="163">
        <f t="shared" si="138"/>
        <v>1</v>
      </c>
      <c r="EQ33" s="163">
        <f t="shared" si="139"/>
        <v>1</v>
      </c>
      <c r="ER33" s="163">
        <f t="shared" si="140"/>
        <v>1</v>
      </c>
      <c r="ES33" s="163">
        <f t="shared" si="141"/>
        <v>1</v>
      </c>
      <c r="ET33" s="163">
        <f t="shared" si="142"/>
        <v>1</v>
      </c>
      <c r="EU33" s="163">
        <f t="shared" si="142"/>
        <v>1</v>
      </c>
      <c r="EV33" s="163">
        <f t="shared" si="143"/>
        <v>0</v>
      </c>
      <c r="EW33" s="163">
        <f t="shared" si="144"/>
        <v>1</v>
      </c>
      <c r="EX33" s="163">
        <f t="shared" si="145"/>
        <v>1</v>
      </c>
      <c r="EY33" s="163">
        <f t="shared" si="146"/>
        <v>1</v>
      </c>
      <c r="EZ33" s="163">
        <f t="shared" si="146"/>
        <v>1</v>
      </c>
      <c r="FA33" s="163">
        <f t="shared" si="146"/>
        <v>1</v>
      </c>
      <c r="FB33" s="163">
        <f t="shared" si="146"/>
        <v>1</v>
      </c>
      <c r="FC33" s="163">
        <f t="shared" si="147"/>
        <v>14</v>
      </c>
      <c r="FD33" s="163">
        <f t="shared" si="148"/>
        <v>0</v>
      </c>
      <c r="FF33" s="16">
        <f t="shared" si="149"/>
        <v>0</v>
      </c>
      <c r="FG33" s="16" t="str">
        <f t="shared" si="150"/>
        <v>1</v>
      </c>
    </row>
    <row r="34" spans="1:163" s="52" customFormat="1" ht="11.25" customHeight="1">
      <c r="A34" s="1038">
        <v>20</v>
      </c>
      <c r="B34" s="1039"/>
      <c r="C34" s="1038" t="str">
        <f t="shared" si="84"/>
        <v/>
      </c>
      <c r="D34" s="1038"/>
      <c r="E34" s="1040"/>
      <c r="F34" s="1041"/>
      <c r="G34" s="1038"/>
      <c r="H34" s="1038"/>
      <c r="I34" s="1323"/>
      <c r="J34" s="1038"/>
      <c r="K34" s="1038"/>
      <c r="L34" s="1038"/>
      <c r="M34" s="1038"/>
      <c r="N34" s="1038"/>
      <c r="O34" s="1038"/>
      <c r="P34" s="1040" t="str">
        <f t="shared" si="85"/>
        <v>MP</v>
      </c>
      <c r="Q34" s="1342" t="str">
        <f t="shared" si="151"/>
        <v/>
      </c>
      <c r="R34" s="1040"/>
      <c r="S34" s="1475" t="e">
        <f t="shared" si="152"/>
        <v>#DIV/0!</v>
      </c>
      <c r="T34" s="1102"/>
      <c r="U34" s="1102"/>
      <c r="V34" s="1476"/>
      <c r="W34" s="1477"/>
      <c r="X34" s="1103"/>
      <c r="Y34" s="1477"/>
      <c r="Z34" s="1478">
        <f t="shared" si="88"/>
        <v>0</v>
      </c>
      <c r="AA34" s="1479">
        <f>ROUND(IFERROR(SUM($AI$6/$AI$7*Q34/O34)+('Inbound Freight New'!$A$3*CZ34/R34),0),2)</f>
        <v>0</v>
      </c>
      <c r="AB34" s="1480">
        <f t="shared" si="8"/>
        <v>0</v>
      </c>
      <c r="AC34" s="1479">
        <f t="shared" si="153"/>
        <v>0</v>
      </c>
      <c r="AD34" s="1481"/>
      <c r="AE34" s="1480">
        <f t="shared" si="10"/>
        <v>0</v>
      </c>
      <c r="AF34" s="1482">
        <f t="shared" si="154"/>
        <v>0</v>
      </c>
      <c r="AG34" s="1483">
        <f t="shared" si="91"/>
        <v>0</v>
      </c>
      <c r="AH34" s="1484">
        <f t="shared" si="155"/>
        <v>0</v>
      </c>
      <c r="AI34" s="1482">
        <f t="shared" si="156"/>
        <v>0</v>
      </c>
      <c r="AJ34" s="1485">
        <f t="shared" si="157"/>
        <v>0</v>
      </c>
      <c r="AK34" s="1485">
        <f t="shared" si="158"/>
        <v>0</v>
      </c>
      <c r="AL34" s="1485">
        <f t="shared" si="96"/>
        <v>0</v>
      </c>
      <c r="AM34" s="1482">
        <f t="shared" si="159"/>
        <v>0</v>
      </c>
      <c r="AN34" s="1477"/>
      <c r="AO34" s="1477"/>
      <c r="AP34" s="1486">
        <f t="shared" si="160"/>
        <v>0</v>
      </c>
      <c r="AQ34" s="1487">
        <f t="shared" si="161"/>
        <v>0</v>
      </c>
      <c r="AR34" s="1488">
        <f t="shared" si="100"/>
        <v>0</v>
      </c>
      <c r="AS34" s="1487">
        <f t="shared" si="162"/>
        <v>0</v>
      </c>
      <c r="AT34" s="1489">
        <f t="shared" si="163"/>
        <v>0</v>
      </c>
      <c r="AU34" s="1490"/>
      <c r="AV34" s="1489"/>
      <c r="AW34" s="1038"/>
      <c r="AX34" s="1038"/>
      <c r="AY34" s="1491"/>
      <c r="AZ34" s="1492"/>
      <c r="BA34" s="1342"/>
      <c r="BB34" s="1342"/>
      <c r="BC34" s="1342"/>
      <c r="BD34" s="1342"/>
      <c r="BE34" s="1038"/>
      <c r="BF34" s="1038" t="str">
        <f t="shared" si="24"/>
        <v/>
      </c>
      <c r="BG34" s="1342" t="str">
        <f t="shared" si="103"/>
        <v/>
      </c>
      <c r="BH34" s="1038"/>
      <c r="BI34" s="1038"/>
      <c r="BJ34" s="1038"/>
      <c r="BK34" s="1038"/>
      <c r="BL34" s="1038"/>
      <c r="BM34" s="1038"/>
      <c r="BN34" s="1493"/>
      <c r="BO34" s="1493"/>
      <c r="BP34" s="1493"/>
      <c r="BQ34" s="1493" t="str">
        <f t="shared" si="104"/>
        <v/>
      </c>
      <c r="BR34" s="1494" t="str">
        <f t="shared" si="105"/>
        <v/>
      </c>
      <c r="BS34" s="1494" t="str">
        <f t="shared" si="106"/>
        <v/>
      </c>
      <c r="BT34" s="1494" t="str">
        <f t="shared" si="107"/>
        <v/>
      </c>
      <c r="BU34" s="1495" t="str">
        <f t="shared" si="108"/>
        <v/>
      </c>
      <c r="BV34" s="1495" t="str">
        <f t="shared" si="109"/>
        <v/>
      </c>
      <c r="BW34" s="1495" t="str">
        <f t="shared" si="110"/>
        <v/>
      </c>
      <c r="BX34" s="1495" t="str">
        <f t="shared" si="111"/>
        <v/>
      </c>
      <c r="BY34" s="1495" t="str">
        <f t="shared" si="112"/>
        <v/>
      </c>
      <c r="BZ34" s="1495" t="str">
        <f t="shared" si="113"/>
        <v/>
      </c>
      <c r="CA34" s="1495" t="str">
        <f t="shared" si="114"/>
        <v/>
      </c>
      <c r="CB34" s="1496" t="str">
        <f t="shared" si="37"/>
        <v/>
      </c>
      <c r="CC34" s="1496" t="str">
        <f t="shared" si="38"/>
        <v/>
      </c>
      <c r="CD34" s="1496" t="str">
        <f t="shared" si="39"/>
        <v/>
      </c>
      <c r="CE34" s="1496" t="str">
        <f t="shared" si="40"/>
        <v/>
      </c>
      <c r="CF34" s="1496" t="str">
        <f t="shared" si="115"/>
        <v/>
      </c>
      <c r="CG34" s="1494" t="str">
        <f t="shared" si="116"/>
        <v/>
      </c>
      <c r="CH34" s="1495"/>
      <c r="CI34" s="1495"/>
      <c r="CJ34" s="1495"/>
      <c r="CK34" s="1495"/>
      <c r="CL34" s="1495"/>
      <c r="CM34" s="1495"/>
      <c r="CN34" s="1497" t="str">
        <f t="shared" si="117"/>
        <v/>
      </c>
      <c r="CO34" s="1497" t="str">
        <f t="shared" si="118"/>
        <v/>
      </c>
      <c r="CP34" s="1497" t="str">
        <f t="shared" si="119"/>
        <v/>
      </c>
      <c r="CQ34" s="1497" t="str">
        <f t="shared" si="120"/>
        <v/>
      </c>
      <c r="CR34" s="1497" t="str">
        <f t="shared" si="121"/>
        <v/>
      </c>
      <c r="CS34" s="1497" t="str">
        <f t="shared" si="122"/>
        <v/>
      </c>
      <c r="CT34" s="1497" t="str">
        <f t="shared" si="123"/>
        <v/>
      </c>
      <c r="CU34" s="1497" t="str">
        <f t="shared" si="124"/>
        <v/>
      </c>
      <c r="CV34" s="1497" t="str">
        <f t="shared" si="125"/>
        <v/>
      </c>
      <c r="CW34" s="16" t="str">
        <f t="shared" si="52"/>
        <v/>
      </c>
      <c r="CX34" s="16" t="str">
        <f t="shared" si="53"/>
        <v/>
      </c>
      <c r="CY34" s="16" t="str">
        <f t="shared" si="54"/>
        <v/>
      </c>
      <c r="CZ34" s="650">
        <f t="shared" si="126"/>
        <v>0</v>
      </c>
      <c r="DA34" s="16"/>
      <c r="DB34" s="651"/>
      <c r="DC34" s="655">
        <f t="shared" si="127"/>
        <v>0</v>
      </c>
      <c r="DD34" s="654" t="str">
        <f t="shared" si="128"/>
        <v/>
      </c>
      <c r="DE34" s="650">
        <f t="shared" si="129"/>
        <v>0</v>
      </c>
      <c r="DH34" s="653" t="s">
        <v>4867</v>
      </c>
      <c r="DI34" s="52">
        <f t="shared" si="130"/>
        <v>0</v>
      </c>
      <c r="DJ34" s="52">
        <f t="shared" si="131"/>
        <v>0</v>
      </c>
      <c r="DK34" s="52">
        <f t="shared" si="132"/>
        <v>0</v>
      </c>
      <c r="EG34" s="16">
        <f>IFERROR(VLOOKUP(B34,'SUBCATS INTERNAL USE'!A:D,3,0),10000)</f>
        <v>10000</v>
      </c>
      <c r="EH34" s="16">
        <f t="shared" si="133"/>
        <v>10000</v>
      </c>
      <c r="EI34" s="16">
        <f t="shared" si="134"/>
        <v>1</v>
      </c>
      <c r="EJ34" s="16">
        <f t="shared" si="135"/>
        <v>19</v>
      </c>
      <c r="EK34" s="16">
        <f>IFERROR(VLOOKUP(B34,'SUBCATS INTERNAL USE'!G:I,3,0), 10000)</f>
        <v>10000</v>
      </c>
      <c r="EN34" s="163">
        <f t="shared" si="136"/>
        <v>1</v>
      </c>
      <c r="EO34" s="163">
        <f t="shared" si="137"/>
        <v>1</v>
      </c>
      <c r="EP34" s="163">
        <f t="shared" si="138"/>
        <v>1</v>
      </c>
      <c r="EQ34" s="163">
        <f t="shared" si="139"/>
        <v>1</v>
      </c>
      <c r="ER34" s="163">
        <f t="shared" si="140"/>
        <v>1</v>
      </c>
      <c r="ES34" s="163">
        <f t="shared" si="141"/>
        <v>1</v>
      </c>
      <c r="ET34" s="163">
        <f t="shared" si="142"/>
        <v>1</v>
      </c>
      <c r="EU34" s="163">
        <f t="shared" si="142"/>
        <v>1</v>
      </c>
      <c r="EV34" s="163">
        <f t="shared" si="143"/>
        <v>0</v>
      </c>
      <c r="EW34" s="163">
        <f t="shared" si="144"/>
        <v>1</v>
      </c>
      <c r="EX34" s="163">
        <f t="shared" si="145"/>
        <v>1</v>
      </c>
      <c r="EY34" s="163">
        <f t="shared" si="146"/>
        <v>1</v>
      </c>
      <c r="EZ34" s="163">
        <f t="shared" si="146"/>
        <v>1</v>
      </c>
      <c r="FA34" s="163">
        <f t="shared" si="146"/>
        <v>1</v>
      </c>
      <c r="FB34" s="163">
        <f t="shared" si="146"/>
        <v>1</v>
      </c>
      <c r="FC34" s="163">
        <f t="shared" si="147"/>
        <v>14</v>
      </c>
      <c r="FD34" s="163">
        <f t="shared" si="148"/>
        <v>0</v>
      </c>
      <c r="FF34" s="16">
        <f t="shared" si="149"/>
        <v>0</v>
      </c>
      <c r="FG34" s="16" t="str">
        <f t="shared" si="150"/>
        <v>1</v>
      </c>
    </row>
    <row r="35" spans="1:163" s="52" customFormat="1" ht="11.25" customHeight="1">
      <c r="A35" s="1038">
        <v>21</v>
      </c>
      <c r="B35" s="1039"/>
      <c r="C35" s="1038" t="str">
        <f t="shared" si="84"/>
        <v/>
      </c>
      <c r="D35" s="1038"/>
      <c r="E35" s="1040"/>
      <c r="F35" s="1041"/>
      <c r="G35" s="1038"/>
      <c r="H35" s="1038"/>
      <c r="I35" s="1323"/>
      <c r="J35" s="1038"/>
      <c r="K35" s="1038"/>
      <c r="L35" s="1038"/>
      <c r="M35" s="1038"/>
      <c r="N35" s="1038"/>
      <c r="O35" s="1038"/>
      <c r="P35" s="1040" t="str">
        <f t="shared" si="85"/>
        <v>MP</v>
      </c>
      <c r="Q35" s="1342" t="str">
        <f t="shared" si="151"/>
        <v/>
      </c>
      <c r="R35" s="1040"/>
      <c r="S35" s="1475" t="e">
        <f t="shared" si="152"/>
        <v>#DIV/0!</v>
      </c>
      <c r="T35" s="1102"/>
      <c r="U35" s="1102"/>
      <c r="V35" s="1476"/>
      <c r="W35" s="1477"/>
      <c r="X35" s="1103"/>
      <c r="Y35" s="1477"/>
      <c r="Z35" s="1478">
        <f t="shared" si="88"/>
        <v>0</v>
      </c>
      <c r="AA35" s="1479">
        <f>ROUND(IFERROR(SUM($AI$6/$AI$7*Q35/O35)+('Inbound Freight New'!$A$3*CZ35/R35),0),2)</f>
        <v>0</v>
      </c>
      <c r="AB35" s="1480">
        <f t="shared" si="8"/>
        <v>0</v>
      </c>
      <c r="AC35" s="1479">
        <f t="shared" si="153"/>
        <v>0</v>
      </c>
      <c r="AD35" s="1481"/>
      <c r="AE35" s="1480">
        <f t="shared" si="10"/>
        <v>0</v>
      </c>
      <c r="AF35" s="1482">
        <f t="shared" si="154"/>
        <v>0</v>
      </c>
      <c r="AG35" s="1483">
        <f t="shared" si="91"/>
        <v>0</v>
      </c>
      <c r="AH35" s="1484">
        <f t="shared" si="155"/>
        <v>0</v>
      </c>
      <c r="AI35" s="1482">
        <f t="shared" si="156"/>
        <v>0</v>
      </c>
      <c r="AJ35" s="1485">
        <f t="shared" si="157"/>
        <v>0</v>
      </c>
      <c r="AK35" s="1485">
        <f t="shared" si="158"/>
        <v>0</v>
      </c>
      <c r="AL35" s="1485">
        <f t="shared" si="96"/>
        <v>0</v>
      </c>
      <c r="AM35" s="1482">
        <f t="shared" si="159"/>
        <v>0</v>
      </c>
      <c r="AN35" s="1477"/>
      <c r="AO35" s="1477"/>
      <c r="AP35" s="1486">
        <f t="shared" si="160"/>
        <v>0</v>
      </c>
      <c r="AQ35" s="1487">
        <f t="shared" si="161"/>
        <v>0</v>
      </c>
      <c r="AR35" s="1488">
        <f t="shared" si="100"/>
        <v>0</v>
      </c>
      <c r="AS35" s="1487">
        <f t="shared" si="162"/>
        <v>0</v>
      </c>
      <c r="AT35" s="1489">
        <f t="shared" si="163"/>
        <v>0</v>
      </c>
      <c r="AU35" s="1490"/>
      <c r="AV35" s="1489"/>
      <c r="AW35" s="1038"/>
      <c r="AX35" s="1038"/>
      <c r="AY35" s="1491"/>
      <c r="AZ35" s="1492"/>
      <c r="BA35" s="1342"/>
      <c r="BB35" s="1342"/>
      <c r="BC35" s="1342"/>
      <c r="BD35" s="1342"/>
      <c r="BE35" s="1038"/>
      <c r="BF35" s="1038" t="str">
        <f t="shared" si="24"/>
        <v/>
      </c>
      <c r="BG35" s="1342" t="str">
        <f t="shared" si="103"/>
        <v/>
      </c>
      <c r="BH35" s="1038"/>
      <c r="BI35" s="1038"/>
      <c r="BJ35" s="1038"/>
      <c r="BK35" s="1038"/>
      <c r="BL35" s="1038"/>
      <c r="BM35" s="1038"/>
      <c r="BN35" s="1493"/>
      <c r="BO35" s="1493"/>
      <c r="BP35" s="1493"/>
      <c r="BQ35" s="1493" t="str">
        <f t="shared" si="104"/>
        <v/>
      </c>
      <c r="BR35" s="1494" t="str">
        <f t="shared" si="105"/>
        <v/>
      </c>
      <c r="BS35" s="1494" t="str">
        <f t="shared" si="106"/>
        <v/>
      </c>
      <c r="BT35" s="1494" t="str">
        <f t="shared" si="107"/>
        <v/>
      </c>
      <c r="BU35" s="1495" t="str">
        <f t="shared" si="108"/>
        <v/>
      </c>
      <c r="BV35" s="1495" t="str">
        <f t="shared" si="109"/>
        <v/>
      </c>
      <c r="BW35" s="1495" t="str">
        <f t="shared" si="110"/>
        <v/>
      </c>
      <c r="BX35" s="1495" t="str">
        <f t="shared" si="111"/>
        <v/>
      </c>
      <c r="BY35" s="1495" t="str">
        <f t="shared" si="112"/>
        <v/>
      </c>
      <c r="BZ35" s="1495" t="str">
        <f t="shared" si="113"/>
        <v/>
      </c>
      <c r="CA35" s="1495" t="str">
        <f t="shared" si="114"/>
        <v/>
      </c>
      <c r="CB35" s="1496" t="str">
        <f t="shared" si="37"/>
        <v/>
      </c>
      <c r="CC35" s="1496" t="str">
        <f t="shared" si="38"/>
        <v/>
      </c>
      <c r="CD35" s="1496" t="str">
        <f t="shared" si="39"/>
        <v/>
      </c>
      <c r="CE35" s="1496" t="str">
        <f t="shared" si="40"/>
        <v/>
      </c>
      <c r="CF35" s="1496" t="str">
        <f t="shared" si="115"/>
        <v/>
      </c>
      <c r="CG35" s="1494" t="str">
        <f t="shared" si="116"/>
        <v/>
      </c>
      <c r="CH35" s="1495"/>
      <c r="CI35" s="1495"/>
      <c r="CJ35" s="1495"/>
      <c r="CK35" s="1495"/>
      <c r="CL35" s="1495"/>
      <c r="CM35" s="1495"/>
      <c r="CN35" s="1497" t="str">
        <f t="shared" si="117"/>
        <v/>
      </c>
      <c r="CO35" s="1497" t="str">
        <f t="shared" si="118"/>
        <v/>
      </c>
      <c r="CP35" s="1497" t="str">
        <f t="shared" si="119"/>
        <v/>
      </c>
      <c r="CQ35" s="1497" t="str">
        <f t="shared" si="120"/>
        <v/>
      </c>
      <c r="CR35" s="1497" t="str">
        <f t="shared" si="121"/>
        <v/>
      </c>
      <c r="CS35" s="1497" t="str">
        <f t="shared" si="122"/>
        <v/>
      </c>
      <c r="CT35" s="1497" t="str">
        <f t="shared" si="123"/>
        <v/>
      </c>
      <c r="CU35" s="1497" t="str">
        <f t="shared" si="124"/>
        <v/>
      </c>
      <c r="CV35" s="1497" t="str">
        <f t="shared" si="125"/>
        <v/>
      </c>
      <c r="CW35" s="16" t="str">
        <f t="shared" si="52"/>
        <v/>
      </c>
      <c r="CX35" s="16" t="str">
        <f t="shared" si="53"/>
        <v/>
      </c>
      <c r="CY35" s="16" t="str">
        <f t="shared" si="54"/>
        <v/>
      </c>
      <c r="CZ35" s="650">
        <f t="shared" si="126"/>
        <v>0</v>
      </c>
      <c r="DA35" s="16"/>
      <c r="DB35" s="651"/>
      <c r="DC35" s="655">
        <f t="shared" si="127"/>
        <v>0</v>
      </c>
      <c r="DD35" s="654" t="str">
        <f t="shared" si="128"/>
        <v/>
      </c>
      <c r="DE35" s="650">
        <f t="shared" si="129"/>
        <v>0</v>
      </c>
      <c r="DH35" s="653" t="s">
        <v>4868</v>
      </c>
      <c r="DI35" s="52">
        <f t="shared" si="130"/>
        <v>0</v>
      </c>
      <c r="DJ35" s="52">
        <f t="shared" si="131"/>
        <v>0</v>
      </c>
      <c r="DK35" s="52">
        <f t="shared" si="132"/>
        <v>0</v>
      </c>
      <c r="EG35" s="16">
        <f>IFERROR(VLOOKUP(B35,'SUBCATS INTERNAL USE'!A:D,3,0),10000)</f>
        <v>10000</v>
      </c>
      <c r="EH35" s="16">
        <f t="shared" si="133"/>
        <v>10000</v>
      </c>
      <c r="EI35" s="16">
        <f t="shared" si="134"/>
        <v>1</v>
      </c>
      <c r="EJ35" s="16">
        <f t="shared" si="135"/>
        <v>19</v>
      </c>
      <c r="EK35" s="16">
        <f>IFERROR(VLOOKUP(B35,'SUBCATS INTERNAL USE'!G:I,3,0), 10000)</f>
        <v>10000</v>
      </c>
      <c r="EN35" s="163">
        <f t="shared" si="136"/>
        <v>1</v>
      </c>
      <c r="EO35" s="163">
        <f t="shared" si="137"/>
        <v>1</v>
      </c>
      <c r="EP35" s="163">
        <f t="shared" si="138"/>
        <v>1</v>
      </c>
      <c r="EQ35" s="163">
        <f t="shared" si="139"/>
        <v>1</v>
      </c>
      <c r="ER35" s="163">
        <f t="shared" si="140"/>
        <v>1</v>
      </c>
      <c r="ES35" s="163">
        <f t="shared" si="141"/>
        <v>1</v>
      </c>
      <c r="ET35" s="163">
        <f t="shared" si="142"/>
        <v>1</v>
      </c>
      <c r="EU35" s="163">
        <f t="shared" si="142"/>
        <v>1</v>
      </c>
      <c r="EV35" s="163">
        <f t="shared" si="143"/>
        <v>0</v>
      </c>
      <c r="EW35" s="163">
        <f t="shared" si="144"/>
        <v>1</v>
      </c>
      <c r="EX35" s="163">
        <f t="shared" si="145"/>
        <v>1</v>
      </c>
      <c r="EY35" s="163">
        <f t="shared" si="146"/>
        <v>1</v>
      </c>
      <c r="EZ35" s="163">
        <f t="shared" si="146"/>
        <v>1</v>
      </c>
      <c r="FA35" s="163">
        <f t="shared" si="146"/>
        <v>1</v>
      </c>
      <c r="FB35" s="163">
        <f t="shared" si="146"/>
        <v>1</v>
      </c>
      <c r="FC35" s="163">
        <f t="shared" si="147"/>
        <v>14</v>
      </c>
      <c r="FD35" s="163">
        <f t="shared" si="148"/>
        <v>0</v>
      </c>
      <c r="FF35" s="16">
        <f t="shared" si="149"/>
        <v>0</v>
      </c>
      <c r="FG35" s="16" t="str">
        <f t="shared" si="150"/>
        <v>1</v>
      </c>
    </row>
    <row r="36" spans="1:163" s="52" customFormat="1" ht="11.25" customHeight="1">
      <c r="A36" s="1038">
        <v>22</v>
      </c>
      <c r="B36" s="1039"/>
      <c r="C36" s="1038" t="str">
        <f t="shared" si="84"/>
        <v/>
      </c>
      <c r="D36" s="1038"/>
      <c r="E36" s="1040"/>
      <c r="F36" s="1041"/>
      <c r="G36" s="1038"/>
      <c r="H36" s="1038"/>
      <c r="I36" s="1323"/>
      <c r="J36" s="1038"/>
      <c r="K36" s="1038"/>
      <c r="L36" s="1038"/>
      <c r="M36" s="1038"/>
      <c r="N36" s="1038"/>
      <c r="O36" s="1038"/>
      <c r="P36" s="1040" t="str">
        <f t="shared" si="85"/>
        <v>MP</v>
      </c>
      <c r="Q36" s="1342" t="str">
        <f t="shared" si="151"/>
        <v/>
      </c>
      <c r="R36" s="1040"/>
      <c r="S36" s="1475" t="e">
        <f t="shared" si="152"/>
        <v>#DIV/0!</v>
      </c>
      <c r="T36" s="1102"/>
      <c r="U36" s="1102"/>
      <c r="V36" s="1476"/>
      <c r="W36" s="1477"/>
      <c r="X36" s="1103"/>
      <c r="Y36" s="1477"/>
      <c r="Z36" s="1478">
        <f t="shared" si="88"/>
        <v>0</v>
      </c>
      <c r="AA36" s="1479">
        <f>ROUND(IFERROR(SUM($AI$6/$AI$7*Q36/O36)+('Inbound Freight New'!$A$3*CZ36/R36),0),2)</f>
        <v>0</v>
      </c>
      <c r="AB36" s="1480">
        <f t="shared" si="8"/>
        <v>0</v>
      </c>
      <c r="AC36" s="1479">
        <f t="shared" si="153"/>
        <v>0</v>
      </c>
      <c r="AD36" s="1481"/>
      <c r="AE36" s="1480">
        <f t="shared" si="10"/>
        <v>0</v>
      </c>
      <c r="AF36" s="1482">
        <f t="shared" si="154"/>
        <v>0</v>
      </c>
      <c r="AG36" s="1483">
        <f t="shared" si="91"/>
        <v>0</v>
      </c>
      <c r="AH36" s="1484">
        <f t="shared" si="155"/>
        <v>0</v>
      </c>
      <c r="AI36" s="1482">
        <f t="shared" si="156"/>
        <v>0</v>
      </c>
      <c r="AJ36" s="1485">
        <f t="shared" si="157"/>
        <v>0</v>
      </c>
      <c r="AK36" s="1485">
        <f t="shared" si="158"/>
        <v>0</v>
      </c>
      <c r="AL36" s="1485">
        <f t="shared" si="96"/>
        <v>0</v>
      </c>
      <c r="AM36" s="1482">
        <f t="shared" si="159"/>
        <v>0</v>
      </c>
      <c r="AN36" s="1477"/>
      <c r="AO36" s="1477"/>
      <c r="AP36" s="1486">
        <f t="shared" si="160"/>
        <v>0</v>
      </c>
      <c r="AQ36" s="1487">
        <f t="shared" si="161"/>
        <v>0</v>
      </c>
      <c r="AR36" s="1488">
        <f t="shared" si="100"/>
        <v>0</v>
      </c>
      <c r="AS36" s="1487">
        <f t="shared" si="162"/>
        <v>0</v>
      </c>
      <c r="AT36" s="1489">
        <f t="shared" si="163"/>
        <v>0</v>
      </c>
      <c r="AU36" s="1490"/>
      <c r="AV36" s="1489"/>
      <c r="AW36" s="1038"/>
      <c r="AX36" s="1038"/>
      <c r="AY36" s="1491"/>
      <c r="AZ36" s="1492"/>
      <c r="BA36" s="1342"/>
      <c r="BB36" s="1342"/>
      <c r="BC36" s="1342"/>
      <c r="BD36" s="1342"/>
      <c r="BE36" s="1038"/>
      <c r="BF36" s="1038" t="str">
        <f t="shared" si="24"/>
        <v/>
      </c>
      <c r="BG36" s="1342" t="str">
        <f t="shared" si="103"/>
        <v/>
      </c>
      <c r="BH36" s="1038"/>
      <c r="BI36" s="1038"/>
      <c r="BJ36" s="1038"/>
      <c r="BK36" s="1038"/>
      <c r="BL36" s="1038"/>
      <c r="BM36" s="1038"/>
      <c r="BN36" s="1493"/>
      <c r="BO36" s="1493"/>
      <c r="BP36" s="1493"/>
      <c r="BQ36" s="1493" t="str">
        <f t="shared" si="104"/>
        <v/>
      </c>
      <c r="BR36" s="1494" t="str">
        <f t="shared" si="105"/>
        <v/>
      </c>
      <c r="BS36" s="1494" t="str">
        <f t="shared" si="106"/>
        <v/>
      </c>
      <c r="BT36" s="1494" t="str">
        <f t="shared" si="107"/>
        <v/>
      </c>
      <c r="BU36" s="1495" t="str">
        <f t="shared" si="108"/>
        <v/>
      </c>
      <c r="BV36" s="1495" t="str">
        <f t="shared" si="109"/>
        <v/>
      </c>
      <c r="BW36" s="1495" t="str">
        <f t="shared" si="110"/>
        <v/>
      </c>
      <c r="BX36" s="1495" t="str">
        <f t="shared" si="111"/>
        <v/>
      </c>
      <c r="BY36" s="1495" t="str">
        <f t="shared" si="112"/>
        <v/>
      </c>
      <c r="BZ36" s="1495" t="str">
        <f t="shared" si="113"/>
        <v/>
      </c>
      <c r="CA36" s="1495" t="str">
        <f t="shared" si="114"/>
        <v/>
      </c>
      <c r="CB36" s="1496" t="str">
        <f t="shared" si="37"/>
        <v/>
      </c>
      <c r="CC36" s="1496" t="str">
        <f t="shared" si="38"/>
        <v/>
      </c>
      <c r="CD36" s="1496" t="str">
        <f t="shared" si="39"/>
        <v/>
      </c>
      <c r="CE36" s="1496" t="str">
        <f t="shared" si="40"/>
        <v/>
      </c>
      <c r="CF36" s="1496" t="str">
        <f t="shared" si="115"/>
        <v/>
      </c>
      <c r="CG36" s="1494" t="str">
        <f t="shared" si="116"/>
        <v/>
      </c>
      <c r="CH36" s="1495"/>
      <c r="CI36" s="1495"/>
      <c r="CJ36" s="1495"/>
      <c r="CK36" s="1495"/>
      <c r="CL36" s="1495"/>
      <c r="CM36" s="1495"/>
      <c r="CN36" s="1497" t="str">
        <f t="shared" si="117"/>
        <v/>
      </c>
      <c r="CO36" s="1497" t="str">
        <f t="shared" si="118"/>
        <v/>
      </c>
      <c r="CP36" s="1497" t="str">
        <f t="shared" si="119"/>
        <v/>
      </c>
      <c r="CQ36" s="1497" t="str">
        <f t="shared" si="120"/>
        <v/>
      </c>
      <c r="CR36" s="1497" t="str">
        <f t="shared" si="121"/>
        <v/>
      </c>
      <c r="CS36" s="1497" t="str">
        <f t="shared" si="122"/>
        <v/>
      </c>
      <c r="CT36" s="1497" t="str">
        <f t="shared" si="123"/>
        <v/>
      </c>
      <c r="CU36" s="1497" t="str">
        <f t="shared" si="124"/>
        <v/>
      </c>
      <c r="CV36" s="1497" t="str">
        <f t="shared" si="125"/>
        <v/>
      </c>
      <c r="CW36" s="16" t="str">
        <f t="shared" si="52"/>
        <v/>
      </c>
      <c r="CX36" s="16" t="str">
        <f t="shared" si="53"/>
        <v/>
      </c>
      <c r="CY36" s="16" t="str">
        <f t="shared" si="54"/>
        <v/>
      </c>
      <c r="CZ36" s="650">
        <f t="shared" si="126"/>
        <v>0</v>
      </c>
      <c r="DA36" s="16"/>
      <c r="DB36" s="651"/>
      <c r="DC36" s="655">
        <f t="shared" si="127"/>
        <v>0</v>
      </c>
      <c r="DD36" s="654" t="str">
        <f t="shared" si="128"/>
        <v/>
      </c>
      <c r="DE36" s="650">
        <f t="shared" si="129"/>
        <v>0</v>
      </c>
      <c r="DH36" s="653" t="s">
        <v>4869</v>
      </c>
      <c r="DI36" s="52">
        <f t="shared" si="130"/>
        <v>0</v>
      </c>
      <c r="DJ36" s="52">
        <f t="shared" si="131"/>
        <v>0</v>
      </c>
      <c r="DK36" s="52">
        <f t="shared" si="132"/>
        <v>0</v>
      </c>
      <c r="EG36" s="16">
        <f>IFERROR(VLOOKUP(B36,'SUBCATS INTERNAL USE'!A:D,3,0),10000)</f>
        <v>10000</v>
      </c>
      <c r="EH36" s="16">
        <f t="shared" si="133"/>
        <v>10000</v>
      </c>
      <c r="EI36" s="16">
        <f t="shared" si="134"/>
        <v>1</v>
      </c>
      <c r="EJ36" s="16">
        <f t="shared" si="135"/>
        <v>19</v>
      </c>
      <c r="EK36" s="16">
        <f>IFERROR(VLOOKUP(B36,'SUBCATS INTERNAL USE'!G:I,3,0), 10000)</f>
        <v>10000</v>
      </c>
      <c r="EN36" s="163">
        <f t="shared" si="136"/>
        <v>1</v>
      </c>
      <c r="EO36" s="163">
        <f t="shared" si="137"/>
        <v>1</v>
      </c>
      <c r="EP36" s="163">
        <f t="shared" si="138"/>
        <v>1</v>
      </c>
      <c r="EQ36" s="163">
        <f t="shared" si="139"/>
        <v>1</v>
      </c>
      <c r="ER36" s="163">
        <f t="shared" si="140"/>
        <v>1</v>
      </c>
      <c r="ES36" s="163">
        <f t="shared" si="141"/>
        <v>1</v>
      </c>
      <c r="ET36" s="163">
        <f t="shared" si="142"/>
        <v>1</v>
      </c>
      <c r="EU36" s="163">
        <f t="shared" si="142"/>
        <v>1</v>
      </c>
      <c r="EV36" s="163">
        <f t="shared" si="143"/>
        <v>0</v>
      </c>
      <c r="EW36" s="163">
        <f t="shared" si="144"/>
        <v>1</v>
      </c>
      <c r="EX36" s="163">
        <f t="shared" si="145"/>
        <v>1</v>
      </c>
      <c r="EY36" s="163">
        <f t="shared" si="146"/>
        <v>1</v>
      </c>
      <c r="EZ36" s="163">
        <f t="shared" si="146"/>
        <v>1</v>
      </c>
      <c r="FA36" s="163">
        <f t="shared" si="146"/>
        <v>1</v>
      </c>
      <c r="FB36" s="163">
        <f t="shared" si="146"/>
        <v>1</v>
      </c>
      <c r="FC36" s="163">
        <f t="shared" si="147"/>
        <v>14</v>
      </c>
      <c r="FD36" s="163">
        <f t="shared" si="148"/>
        <v>0</v>
      </c>
      <c r="FF36" s="16">
        <f t="shared" si="149"/>
        <v>0</v>
      </c>
      <c r="FG36" s="16" t="str">
        <f t="shared" si="150"/>
        <v>1</v>
      </c>
    </row>
    <row r="37" spans="1:163" s="52" customFormat="1" ht="11.25" customHeight="1">
      <c r="A37" s="1038">
        <v>23</v>
      </c>
      <c r="B37" s="1039"/>
      <c r="C37" s="1038" t="str">
        <f t="shared" si="84"/>
        <v/>
      </c>
      <c r="D37" s="1038"/>
      <c r="E37" s="1040"/>
      <c r="F37" s="1041"/>
      <c r="G37" s="1038"/>
      <c r="H37" s="1038"/>
      <c r="I37" s="1323"/>
      <c r="J37" s="1038"/>
      <c r="K37" s="1038"/>
      <c r="L37" s="1038"/>
      <c r="M37" s="1038"/>
      <c r="N37" s="1038"/>
      <c r="O37" s="1038"/>
      <c r="P37" s="1040" t="str">
        <f t="shared" si="85"/>
        <v>MP</v>
      </c>
      <c r="Q37" s="1342" t="str">
        <f t="shared" si="151"/>
        <v/>
      </c>
      <c r="R37" s="1040"/>
      <c r="S37" s="1475" t="e">
        <f t="shared" si="152"/>
        <v>#DIV/0!</v>
      </c>
      <c r="T37" s="1102"/>
      <c r="U37" s="1102"/>
      <c r="V37" s="1476"/>
      <c r="W37" s="1477"/>
      <c r="X37" s="1103"/>
      <c r="Y37" s="1477"/>
      <c r="Z37" s="1478">
        <f t="shared" si="88"/>
        <v>0</v>
      </c>
      <c r="AA37" s="1479">
        <f>ROUND(IFERROR(SUM($AI$6/$AI$7*Q37/O37)+('Inbound Freight New'!$A$3*CZ37/R37),0),2)</f>
        <v>0</v>
      </c>
      <c r="AB37" s="1480">
        <f t="shared" si="8"/>
        <v>0</v>
      </c>
      <c r="AC37" s="1479">
        <f t="shared" si="153"/>
        <v>0</v>
      </c>
      <c r="AD37" s="1481"/>
      <c r="AE37" s="1480">
        <f t="shared" si="10"/>
        <v>0</v>
      </c>
      <c r="AF37" s="1482">
        <f t="shared" si="154"/>
        <v>0</v>
      </c>
      <c r="AG37" s="1483">
        <f t="shared" si="91"/>
        <v>0</v>
      </c>
      <c r="AH37" s="1484">
        <f t="shared" si="155"/>
        <v>0</v>
      </c>
      <c r="AI37" s="1482">
        <f t="shared" si="156"/>
        <v>0</v>
      </c>
      <c r="AJ37" s="1485">
        <f t="shared" si="157"/>
        <v>0</v>
      </c>
      <c r="AK37" s="1485">
        <f t="shared" si="158"/>
        <v>0</v>
      </c>
      <c r="AL37" s="1485">
        <f t="shared" si="96"/>
        <v>0</v>
      </c>
      <c r="AM37" s="1482">
        <f t="shared" si="159"/>
        <v>0</v>
      </c>
      <c r="AN37" s="1477"/>
      <c r="AO37" s="1477"/>
      <c r="AP37" s="1486">
        <f t="shared" si="160"/>
        <v>0</v>
      </c>
      <c r="AQ37" s="1487">
        <f t="shared" si="161"/>
        <v>0</v>
      </c>
      <c r="AR37" s="1488">
        <f t="shared" si="100"/>
        <v>0</v>
      </c>
      <c r="AS37" s="1487">
        <f t="shared" si="162"/>
        <v>0</v>
      </c>
      <c r="AT37" s="1489">
        <f t="shared" si="163"/>
        <v>0</v>
      </c>
      <c r="AU37" s="1490"/>
      <c r="AV37" s="1489"/>
      <c r="AW37" s="1038"/>
      <c r="AX37" s="1038"/>
      <c r="AY37" s="1491"/>
      <c r="AZ37" s="1492"/>
      <c r="BA37" s="1342"/>
      <c r="BB37" s="1342"/>
      <c r="BC37" s="1342"/>
      <c r="BD37" s="1342"/>
      <c r="BE37" s="1038"/>
      <c r="BF37" s="1038" t="str">
        <f t="shared" si="24"/>
        <v/>
      </c>
      <c r="BG37" s="1342" t="str">
        <f t="shared" si="103"/>
        <v/>
      </c>
      <c r="BH37" s="1038"/>
      <c r="BI37" s="1038"/>
      <c r="BJ37" s="1038"/>
      <c r="BK37" s="1038"/>
      <c r="BL37" s="1038"/>
      <c r="BM37" s="1038"/>
      <c r="BN37" s="1493"/>
      <c r="BO37" s="1493"/>
      <c r="BP37" s="1493"/>
      <c r="BQ37" s="1493" t="str">
        <f t="shared" si="104"/>
        <v/>
      </c>
      <c r="BR37" s="1494" t="str">
        <f t="shared" si="105"/>
        <v/>
      </c>
      <c r="BS37" s="1494" t="str">
        <f t="shared" si="106"/>
        <v/>
      </c>
      <c r="BT37" s="1494" t="str">
        <f t="shared" si="107"/>
        <v/>
      </c>
      <c r="BU37" s="1495" t="str">
        <f t="shared" si="108"/>
        <v/>
      </c>
      <c r="BV37" s="1495" t="str">
        <f t="shared" si="109"/>
        <v/>
      </c>
      <c r="BW37" s="1495" t="str">
        <f t="shared" si="110"/>
        <v/>
      </c>
      <c r="BX37" s="1495" t="str">
        <f t="shared" si="111"/>
        <v/>
      </c>
      <c r="BY37" s="1495" t="str">
        <f t="shared" si="112"/>
        <v/>
      </c>
      <c r="BZ37" s="1495" t="str">
        <f t="shared" si="113"/>
        <v/>
      </c>
      <c r="CA37" s="1495" t="str">
        <f t="shared" si="114"/>
        <v/>
      </c>
      <c r="CB37" s="1496" t="str">
        <f t="shared" si="37"/>
        <v/>
      </c>
      <c r="CC37" s="1496" t="str">
        <f t="shared" si="38"/>
        <v/>
      </c>
      <c r="CD37" s="1496" t="str">
        <f t="shared" si="39"/>
        <v/>
      </c>
      <c r="CE37" s="1496" t="str">
        <f t="shared" si="40"/>
        <v/>
      </c>
      <c r="CF37" s="1496" t="str">
        <f t="shared" si="115"/>
        <v/>
      </c>
      <c r="CG37" s="1494" t="str">
        <f t="shared" si="116"/>
        <v/>
      </c>
      <c r="CH37" s="1495"/>
      <c r="CI37" s="1495"/>
      <c r="CJ37" s="1495"/>
      <c r="CK37" s="1495"/>
      <c r="CL37" s="1495"/>
      <c r="CM37" s="1495"/>
      <c r="CN37" s="1497" t="str">
        <f t="shared" si="117"/>
        <v/>
      </c>
      <c r="CO37" s="1497" t="str">
        <f t="shared" si="118"/>
        <v/>
      </c>
      <c r="CP37" s="1497" t="str">
        <f t="shared" si="119"/>
        <v/>
      </c>
      <c r="CQ37" s="1497" t="str">
        <f t="shared" si="120"/>
        <v/>
      </c>
      <c r="CR37" s="1497" t="str">
        <f t="shared" si="121"/>
        <v/>
      </c>
      <c r="CS37" s="1497" t="str">
        <f t="shared" si="122"/>
        <v/>
      </c>
      <c r="CT37" s="1497" t="str">
        <f t="shared" si="123"/>
        <v/>
      </c>
      <c r="CU37" s="1497" t="str">
        <f t="shared" si="124"/>
        <v/>
      </c>
      <c r="CV37" s="1497" t="str">
        <f t="shared" si="125"/>
        <v/>
      </c>
      <c r="CW37" s="16" t="str">
        <f t="shared" si="52"/>
        <v/>
      </c>
      <c r="CX37" s="16" t="str">
        <f t="shared" si="53"/>
        <v/>
      </c>
      <c r="CY37" s="16" t="str">
        <f t="shared" si="54"/>
        <v/>
      </c>
      <c r="CZ37" s="650">
        <f t="shared" si="126"/>
        <v>0</v>
      </c>
      <c r="DA37" s="16"/>
      <c r="DB37" s="651"/>
      <c r="DC37" s="655">
        <f t="shared" si="127"/>
        <v>0</v>
      </c>
      <c r="DD37" s="654" t="str">
        <f t="shared" si="128"/>
        <v/>
      </c>
      <c r="DE37" s="650">
        <f t="shared" si="129"/>
        <v>0</v>
      </c>
      <c r="DH37" s="653" t="s">
        <v>4870</v>
      </c>
      <c r="DI37" s="52">
        <f t="shared" si="130"/>
        <v>0</v>
      </c>
      <c r="DJ37" s="52">
        <f t="shared" si="131"/>
        <v>0</v>
      </c>
      <c r="DK37" s="52">
        <f t="shared" si="132"/>
        <v>0</v>
      </c>
      <c r="EG37" s="16">
        <f>IFERROR(VLOOKUP(B37,'SUBCATS INTERNAL USE'!A:D,3,0),10000)</f>
        <v>10000</v>
      </c>
      <c r="EH37" s="16">
        <f t="shared" si="133"/>
        <v>10000</v>
      </c>
      <c r="EI37" s="16">
        <f t="shared" si="134"/>
        <v>1</v>
      </c>
      <c r="EJ37" s="16">
        <f t="shared" si="135"/>
        <v>19</v>
      </c>
      <c r="EK37" s="16">
        <f>IFERROR(VLOOKUP(B37,'SUBCATS INTERNAL USE'!G:I,3,0), 10000)</f>
        <v>10000</v>
      </c>
      <c r="EN37" s="163">
        <f t="shared" si="136"/>
        <v>1</v>
      </c>
      <c r="EO37" s="163">
        <f t="shared" si="137"/>
        <v>1</v>
      </c>
      <c r="EP37" s="163">
        <f t="shared" si="138"/>
        <v>1</v>
      </c>
      <c r="EQ37" s="163">
        <f t="shared" si="139"/>
        <v>1</v>
      </c>
      <c r="ER37" s="163">
        <f t="shared" si="140"/>
        <v>1</v>
      </c>
      <c r="ES37" s="163">
        <f t="shared" si="141"/>
        <v>1</v>
      </c>
      <c r="ET37" s="163">
        <f t="shared" si="142"/>
        <v>1</v>
      </c>
      <c r="EU37" s="163">
        <f t="shared" si="142"/>
        <v>1</v>
      </c>
      <c r="EV37" s="163">
        <f t="shared" si="143"/>
        <v>0</v>
      </c>
      <c r="EW37" s="163">
        <f t="shared" si="144"/>
        <v>1</v>
      </c>
      <c r="EX37" s="163">
        <f t="shared" si="145"/>
        <v>1</v>
      </c>
      <c r="EY37" s="163">
        <f t="shared" si="146"/>
        <v>1</v>
      </c>
      <c r="EZ37" s="163">
        <f t="shared" si="146"/>
        <v>1</v>
      </c>
      <c r="FA37" s="163">
        <f t="shared" si="146"/>
        <v>1</v>
      </c>
      <c r="FB37" s="163">
        <f t="shared" si="146"/>
        <v>1</v>
      </c>
      <c r="FC37" s="163">
        <f t="shared" si="147"/>
        <v>14</v>
      </c>
      <c r="FD37" s="163">
        <f t="shared" si="148"/>
        <v>0</v>
      </c>
      <c r="FF37" s="16">
        <f t="shared" si="149"/>
        <v>0</v>
      </c>
      <c r="FG37" s="16" t="str">
        <f t="shared" si="150"/>
        <v>1</v>
      </c>
    </row>
    <row r="38" spans="1:163" s="52" customFormat="1" ht="11.25" customHeight="1">
      <c r="A38" s="1038">
        <v>24</v>
      </c>
      <c r="B38" s="1039"/>
      <c r="C38" s="1038" t="str">
        <f t="shared" si="84"/>
        <v/>
      </c>
      <c r="D38" s="1038"/>
      <c r="E38" s="1040"/>
      <c r="F38" s="1041"/>
      <c r="G38" s="1038"/>
      <c r="H38" s="1038"/>
      <c r="I38" s="1323"/>
      <c r="J38" s="1038"/>
      <c r="K38" s="1038"/>
      <c r="L38" s="1038"/>
      <c r="M38" s="1038"/>
      <c r="N38" s="1038"/>
      <c r="O38" s="1038"/>
      <c r="P38" s="1040" t="str">
        <f t="shared" si="85"/>
        <v>MP</v>
      </c>
      <c r="Q38" s="1342" t="str">
        <f t="shared" si="151"/>
        <v/>
      </c>
      <c r="R38" s="1040"/>
      <c r="S38" s="1475" t="e">
        <f t="shared" si="152"/>
        <v>#DIV/0!</v>
      </c>
      <c r="T38" s="1102"/>
      <c r="U38" s="1102"/>
      <c r="V38" s="1476"/>
      <c r="W38" s="1477"/>
      <c r="X38" s="1103"/>
      <c r="Y38" s="1477"/>
      <c r="Z38" s="1478">
        <f t="shared" si="88"/>
        <v>0</v>
      </c>
      <c r="AA38" s="1479">
        <f>ROUND(IFERROR(SUM($AI$6/$AI$7*Q38/O38)+('Inbound Freight New'!$A$3*CZ38/R38),0),2)</f>
        <v>0</v>
      </c>
      <c r="AB38" s="1480">
        <f t="shared" si="8"/>
        <v>0</v>
      </c>
      <c r="AC38" s="1479">
        <f t="shared" si="153"/>
        <v>0</v>
      </c>
      <c r="AD38" s="1481"/>
      <c r="AE38" s="1480">
        <f t="shared" si="10"/>
        <v>0</v>
      </c>
      <c r="AF38" s="1482">
        <f t="shared" si="154"/>
        <v>0</v>
      </c>
      <c r="AG38" s="1483">
        <f t="shared" si="91"/>
        <v>0</v>
      </c>
      <c r="AH38" s="1484">
        <f t="shared" si="155"/>
        <v>0</v>
      </c>
      <c r="AI38" s="1482">
        <f t="shared" si="156"/>
        <v>0</v>
      </c>
      <c r="AJ38" s="1485">
        <f t="shared" si="157"/>
        <v>0</v>
      </c>
      <c r="AK38" s="1485">
        <f t="shared" si="158"/>
        <v>0</v>
      </c>
      <c r="AL38" s="1485">
        <f t="shared" si="96"/>
        <v>0</v>
      </c>
      <c r="AM38" s="1482">
        <f t="shared" si="159"/>
        <v>0</v>
      </c>
      <c r="AN38" s="1477"/>
      <c r="AO38" s="1477"/>
      <c r="AP38" s="1486">
        <f t="shared" si="160"/>
        <v>0</v>
      </c>
      <c r="AQ38" s="1487">
        <f t="shared" si="161"/>
        <v>0</v>
      </c>
      <c r="AR38" s="1488">
        <f t="shared" si="100"/>
        <v>0</v>
      </c>
      <c r="AS38" s="1487">
        <f t="shared" si="162"/>
        <v>0</v>
      </c>
      <c r="AT38" s="1489">
        <f t="shared" si="163"/>
        <v>0</v>
      </c>
      <c r="AU38" s="1490"/>
      <c r="AV38" s="1489"/>
      <c r="AW38" s="1038"/>
      <c r="AX38" s="1038"/>
      <c r="AY38" s="1491"/>
      <c r="AZ38" s="1492"/>
      <c r="BA38" s="1342"/>
      <c r="BB38" s="1342"/>
      <c r="BC38" s="1342"/>
      <c r="BD38" s="1342"/>
      <c r="BE38" s="1038"/>
      <c r="BF38" s="1038" t="str">
        <f t="shared" si="24"/>
        <v/>
      </c>
      <c r="BG38" s="1342" t="str">
        <f t="shared" si="103"/>
        <v/>
      </c>
      <c r="BH38" s="1038"/>
      <c r="BI38" s="1038"/>
      <c r="BJ38" s="1038"/>
      <c r="BK38" s="1038"/>
      <c r="BL38" s="1038"/>
      <c r="BM38" s="1038"/>
      <c r="BN38" s="1493"/>
      <c r="BO38" s="1493"/>
      <c r="BP38" s="1493"/>
      <c r="BQ38" s="1493" t="str">
        <f t="shared" si="104"/>
        <v/>
      </c>
      <c r="BR38" s="1494" t="str">
        <f t="shared" si="105"/>
        <v/>
      </c>
      <c r="BS38" s="1494" t="str">
        <f t="shared" si="106"/>
        <v/>
      </c>
      <c r="BT38" s="1494" t="str">
        <f t="shared" si="107"/>
        <v/>
      </c>
      <c r="BU38" s="1495" t="str">
        <f t="shared" si="108"/>
        <v/>
      </c>
      <c r="BV38" s="1495" t="str">
        <f t="shared" si="109"/>
        <v/>
      </c>
      <c r="BW38" s="1495" t="str">
        <f t="shared" si="110"/>
        <v/>
      </c>
      <c r="BX38" s="1495" t="str">
        <f t="shared" si="111"/>
        <v/>
      </c>
      <c r="BY38" s="1495" t="str">
        <f t="shared" si="112"/>
        <v/>
      </c>
      <c r="BZ38" s="1495" t="str">
        <f t="shared" si="113"/>
        <v/>
      </c>
      <c r="CA38" s="1495" t="str">
        <f t="shared" si="114"/>
        <v/>
      </c>
      <c r="CB38" s="1496" t="str">
        <f t="shared" si="37"/>
        <v/>
      </c>
      <c r="CC38" s="1496" t="str">
        <f t="shared" si="38"/>
        <v/>
      </c>
      <c r="CD38" s="1496" t="str">
        <f t="shared" si="39"/>
        <v/>
      </c>
      <c r="CE38" s="1496" t="str">
        <f t="shared" si="40"/>
        <v/>
      </c>
      <c r="CF38" s="1496" t="str">
        <f t="shared" si="115"/>
        <v/>
      </c>
      <c r="CG38" s="1494" t="str">
        <f t="shared" si="116"/>
        <v/>
      </c>
      <c r="CH38" s="1495"/>
      <c r="CI38" s="1495"/>
      <c r="CJ38" s="1495"/>
      <c r="CK38" s="1495"/>
      <c r="CL38" s="1495"/>
      <c r="CM38" s="1495"/>
      <c r="CN38" s="1497" t="str">
        <f t="shared" si="117"/>
        <v/>
      </c>
      <c r="CO38" s="1497" t="str">
        <f t="shared" si="118"/>
        <v/>
      </c>
      <c r="CP38" s="1497" t="str">
        <f t="shared" si="119"/>
        <v/>
      </c>
      <c r="CQ38" s="1497" t="str">
        <f t="shared" si="120"/>
        <v/>
      </c>
      <c r="CR38" s="1497" t="str">
        <f t="shared" si="121"/>
        <v/>
      </c>
      <c r="CS38" s="1497" t="str">
        <f t="shared" si="122"/>
        <v/>
      </c>
      <c r="CT38" s="1497" t="str">
        <f t="shared" si="123"/>
        <v/>
      </c>
      <c r="CU38" s="1497" t="str">
        <f t="shared" si="124"/>
        <v/>
      </c>
      <c r="CV38" s="1497" t="str">
        <f t="shared" si="125"/>
        <v/>
      </c>
      <c r="CW38" s="16" t="str">
        <f t="shared" si="52"/>
        <v/>
      </c>
      <c r="CX38" s="16" t="str">
        <f t="shared" si="53"/>
        <v/>
      </c>
      <c r="CY38" s="16" t="str">
        <f t="shared" si="54"/>
        <v/>
      </c>
      <c r="CZ38" s="650">
        <f t="shared" si="126"/>
        <v>0</v>
      </c>
      <c r="DA38" s="16"/>
      <c r="DB38" s="651"/>
      <c r="DC38" s="655">
        <f t="shared" si="127"/>
        <v>0</v>
      </c>
      <c r="DD38" s="654" t="str">
        <f t="shared" si="128"/>
        <v/>
      </c>
      <c r="DE38" s="650">
        <f t="shared" si="129"/>
        <v>0</v>
      </c>
      <c r="DH38" s="653" t="s">
        <v>4871</v>
      </c>
      <c r="DI38" s="52">
        <f t="shared" si="130"/>
        <v>0</v>
      </c>
      <c r="DJ38" s="52">
        <f t="shared" si="131"/>
        <v>0</v>
      </c>
      <c r="DK38" s="52">
        <f t="shared" si="132"/>
        <v>0</v>
      </c>
      <c r="EG38" s="16">
        <f>IFERROR(VLOOKUP(B38,'SUBCATS INTERNAL USE'!A:D,3,0),10000)</f>
        <v>10000</v>
      </c>
      <c r="EH38" s="16">
        <f t="shared" si="133"/>
        <v>10000</v>
      </c>
      <c r="EI38" s="16">
        <f t="shared" si="134"/>
        <v>1</v>
      </c>
      <c r="EJ38" s="16">
        <f t="shared" si="135"/>
        <v>19</v>
      </c>
      <c r="EK38" s="16">
        <f>IFERROR(VLOOKUP(B38,'SUBCATS INTERNAL USE'!G:I,3,0), 10000)</f>
        <v>10000</v>
      </c>
      <c r="EN38" s="163">
        <f t="shared" si="136"/>
        <v>1</v>
      </c>
      <c r="EO38" s="163">
        <f t="shared" si="137"/>
        <v>1</v>
      </c>
      <c r="EP38" s="163">
        <f t="shared" si="138"/>
        <v>1</v>
      </c>
      <c r="EQ38" s="163">
        <f t="shared" si="139"/>
        <v>1</v>
      </c>
      <c r="ER38" s="163">
        <f t="shared" si="140"/>
        <v>1</v>
      </c>
      <c r="ES38" s="163">
        <f t="shared" si="141"/>
        <v>1</v>
      </c>
      <c r="ET38" s="163">
        <f t="shared" si="142"/>
        <v>1</v>
      </c>
      <c r="EU38" s="163">
        <f t="shared" si="142"/>
        <v>1</v>
      </c>
      <c r="EV38" s="163">
        <f t="shared" si="143"/>
        <v>0</v>
      </c>
      <c r="EW38" s="163">
        <f t="shared" si="144"/>
        <v>1</v>
      </c>
      <c r="EX38" s="163">
        <f t="shared" si="145"/>
        <v>1</v>
      </c>
      <c r="EY38" s="163">
        <f t="shared" si="146"/>
        <v>1</v>
      </c>
      <c r="EZ38" s="163">
        <f t="shared" si="146"/>
        <v>1</v>
      </c>
      <c r="FA38" s="163">
        <f t="shared" si="146"/>
        <v>1</v>
      </c>
      <c r="FB38" s="163">
        <f t="shared" si="146"/>
        <v>1</v>
      </c>
      <c r="FC38" s="163">
        <f t="shared" si="147"/>
        <v>14</v>
      </c>
      <c r="FD38" s="163">
        <f t="shared" si="148"/>
        <v>0</v>
      </c>
      <c r="FF38" s="16">
        <f t="shared" si="149"/>
        <v>0</v>
      </c>
      <c r="FG38" s="16" t="str">
        <f t="shared" si="150"/>
        <v>1</v>
      </c>
    </row>
    <row r="39" spans="1:163" s="52" customFormat="1" ht="11.25" customHeight="1">
      <c r="A39" s="1038">
        <v>25</v>
      </c>
      <c r="B39" s="1039"/>
      <c r="C39" s="1038" t="str">
        <f t="shared" si="84"/>
        <v/>
      </c>
      <c r="D39" s="1038"/>
      <c r="E39" s="1040"/>
      <c r="F39" s="1041"/>
      <c r="G39" s="1038"/>
      <c r="H39" s="1038"/>
      <c r="I39" s="1323"/>
      <c r="J39" s="1038"/>
      <c r="K39" s="1038"/>
      <c r="L39" s="1038"/>
      <c r="M39" s="1038"/>
      <c r="N39" s="1038"/>
      <c r="O39" s="1038"/>
      <c r="P39" s="1040" t="str">
        <f t="shared" si="85"/>
        <v>MP</v>
      </c>
      <c r="Q39" s="1342" t="str">
        <f t="shared" si="151"/>
        <v/>
      </c>
      <c r="R39" s="1040"/>
      <c r="S39" s="1475" t="e">
        <f t="shared" si="152"/>
        <v>#DIV/0!</v>
      </c>
      <c r="T39" s="1102"/>
      <c r="U39" s="1102"/>
      <c r="V39" s="1476"/>
      <c r="W39" s="1477"/>
      <c r="X39" s="1103"/>
      <c r="Y39" s="1477"/>
      <c r="Z39" s="1478">
        <f t="shared" si="88"/>
        <v>0</v>
      </c>
      <c r="AA39" s="1479">
        <f>ROUND(IFERROR(SUM($AI$6/$AI$7*Q39/O39)+('Inbound Freight New'!$A$3*CZ39/R39),0),2)</f>
        <v>0</v>
      </c>
      <c r="AB39" s="1480">
        <f t="shared" si="8"/>
        <v>0</v>
      </c>
      <c r="AC39" s="1479">
        <f t="shared" si="153"/>
        <v>0</v>
      </c>
      <c r="AD39" s="1481"/>
      <c r="AE39" s="1480">
        <f t="shared" si="10"/>
        <v>0</v>
      </c>
      <c r="AF39" s="1482">
        <f t="shared" si="154"/>
        <v>0</v>
      </c>
      <c r="AG39" s="1483">
        <f t="shared" si="91"/>
        <v>0</v>
      </c>
      <c r="AH39" s="1484">
        <f t="shared" si="155"/>
        <v>0</v>
      </c>
      <c r="AI39" s="1482">
        <f t="shared" si="156"/>
        <v>0</v>
      </c>
      <c r="AJ39" s="1485">
        <f t="shared" si="157"/>
        <v>0</v>
      </c>
      <c r="AK39" s="1485">
        <f t="shared" si="158"/>
        <v>0</v>
      </c>
      <c r="AL39" s="1485">
        <f t="shared" si="96"/>
        <v>0</v>
      </c>
      <c r="AM39" s="1482">
        <f t="shared" si="159"/>
        <v>0</v>
      </c>
      <c r="AN39" s="1477"/>
      <c r="AO39" s="1477"/>
      <c r="AP39" s="1486">
        <f t="shared" si="160"/>
        <v>0</v>
      </c>
      <c r="AQ39" s="1487">
        <f t="shared" si="161"/>
        <v>0</v>
      </c>
      <c r="AR39" s="1488">
        <f t="shared" si="100"/>
        <v>0</v>
      </c>
      <c r="AS39" s="1487">
        <f t="shared" si="162"/>
        <v>0</v>
      </c>
      <c r="AT39" s="1489">
        <f t="shared" si="163"/>
        <v>0</v>
      </c>
      <c r="AU39" s="1490"/>
      <c r="AV39" s="1489"/>
      <c r="AW39" s="1038"/>
      <c r="AX39" s="1038"/>
      <c r="AY39" s="1491"/>
      <c r="AZ39" s="1492"/>
      <c r="BA39" s="1342"/>
      <c r="BB39" s="1342"/>
      <c r="BC39" s="1342"/>
      <c r="BD39" s="1342"/>
      <c r="BE39" s="1038"/>
      <c r="BF39" s="1038" t="str">
        <f t="shared" si="24"/>
        <v/>
      </c>
      <c r="BG39" s="1342" t="str">
        <f t="shared" si="103"/>
        <v/>
      </c>
      <c r="BH39" s="1038"/>
      <c r="BI39" s="1038"/>
      <c r="BJ39" s="1038"/>
      <c r="BK39" s="1038"/>
      <c r="BL39" s="1038"/>
      <c r="BM39" s="1038"/>
      <c r="BN39" s="1493"/>
      <c r="BO39" s="1493"/>
      <c r="BP39" s="1493"/>
      <c r="BQ39" s="1493" t="str">
        <f t="shared" si="104"/>
        <v/>
      </c>
      <c r="BR39" s="1494" t="str">
        <f t="shared" si="105"/>
        <v/>
      </c>
      <c r="BS39" s="1494" t="str">
        <f t="shared" si="106"/>
        <v/>
      </c>
      <c r="BT39" s="1494" t="str">
        <f t="shared" si="107"/>
        <v/>
      </c>
      <c r="BU39" s="1495" t="str">
        <f t="shared" si="108"/>
        <v/>
      </c>
      <c r="BV39" s="1495" t="str">
        <f t="shared" si="109"/>
        <v/>
      </c>
      <c r="BW39" s="1495" t="str">
        <f t="shared" si="110"/>
        <v/>
      </c>
      <c r="BX39" s="1495" t="str">
        <f t="shared" si="111"/>
        <v/>
      </c>
      <c r="BY39" s="1495" t="str">
        <f t="shared" si="112"/>
        <v/>
      </c>
      <c r="BZ39" s="1495" t="str">
        <f t="shared" si="113"/>
        <v/>
      </c>
      <c r="CA39" s="1495" t="str">
        <f t="shared" si="114"/>
        <v/>
      </c>
      <c r="CB39" s="1496" t="str">
        <f t="shared" si="37"/>
        <v/>
      </c>
      <c r="CC39" s="1496" t="str">
        <f t="shared" si="38"/>
        <v/>
      </c>
      <c r="CD39" s="1496" t="str">
        <f t="shared" si="39"/>
        <v/>
      </c>
      <c r="CE39" s="1496" t="str">
        <f t="shared" si="40"/>
        <v/>
      </c>
      <c r="CF39" s="1496" t="str">
        <f t="shared" si="115"/>
        <v/>
      </c>
      <c r="CG39" s="1494" t="str">
        <f t="shared" si="116"/>
        <v/>
      </c>
      <c r="CH39" s="1495"/>
      <c r="CI39" s="1495"/>
      <c r="CJ39" s="1495"/>
      <c r="CK39" s="1495"/>
      <c r="CL39" s="1495"/>
      <c r="CM39" s="1495"/>
      <c r="CN39" s="1497" t="str">
        <f t="shared" si="117"/>
        <v/>
      </c>
      <c r="CO39" s="1497" t="str">
        <f t="shared" si="118"/>
        <v/>
      </c>
      <c r="CP39" s="1497" t="str">
        <f t="shared" si="119"/>
        <v/>
      </c>
      <c r="CQ39" s="1497" t="str">
        <f t="shared" si="120"/>
        <v/>
      </c>
      <c r="CR39" s="1497" t="str">
        <f t="shared" si="121"/>
        <v/>
      </c>
      <c r="CS39" s="1497" t="str">
        <f t="shared" si="122"/>
        <v/>
      </c>
      <c r="CT39" s="1497" t="str">
        <f t="shared" si="123"/>
        <v/>
      </c>
      <c r="CU39" s="1497" t="str">
        <f t="shared" si="124"/>
        <v/>
      </c>
      <c r="CV39" s="1497" t="str">
        <f t="shared" si="125"/>
        <v/>
      </c>
      <c r="CW39" s="16" t="str">
        <f t="shared" si="52"/>
        <v/>
      </c>
      <c r="CX39" s="16" t="str">
        <f t="shared" si="53"/>
        <v/>
      </c>
      <c r="CY39" s="16" t="str">
        <f t="shared" si="54"/>
        <v/>
      </c>
      <c r="CZ39" s="650">
        <f t="shared" si="126"/>
        <v>0</v>
      </c>
      <c r="DA39" s="16"/>
      <c r="DB39" s="651"/>
      <c r="DC39" s="655">
        <f t="shared" si="127"/>
        <v>0</v>
      </c>
      <c r="DD39" s="654" t="str">
        <f t="shared" si="128"/>
        <v/>
      </c>
      <c r="DE39" s="650">
        <f t="shared" si="129"/>
        <v>0</v>
      </c>
      <c r="DH39" s="653" t="s">
        <v>4872</v>
      </c>
      <c r="DI39" s="52">
        <f t="shared" si="130"/>
        <v>0</v>
      </c>
      <c r="DJ39" s="52">
        <f t="shared" si="131"/>
        <v>0</v>
      </c>
      <c r="DK39" s="52">
        <f t="shared" si="132"/>
        <v>0</v>
      </c>
      <c r="EG39" s="16">
        <f>IFERROR(VLOOKUP(B39,'SUBCATS INTERNAL USE'!A:D,3,0),10000)</f>
        <v>10000</v>
      </c>
      <c r="EH39" s="16">
        <f t="shared" si="133"/>
        <v>10000</v>
      </c>
      <c r="EI39" s="16">
        <f t="shared" si="134"/>
        <v>1</v>
      </c>
      <c r="EJ39" s="16">
        <f t="shared" si="135"/>
        <v>19</v>
      </c>
      <c r="EK39" s="16">
        <f>IFERROR(VLOOKUP(B39,'SUBCATS INTERNAL USE'!G:I,3,0), 10000)</f>
        <v>10000</v>
      </c>
      <c r="EN39" s="163">
        <f t="shared" si="136"/>
        <v>1</v>
      </c>
      <c r="EO39" s="163">
        <f t="shared" si="137"/>
        <v>1</v>
      </c>
      <c r="EP39" s="163">
        <f t="shared" si="138"/>
        <v>1</v>
      </c>
      <c r="EQ39" s="163">
        <f t="shared" si="139"/>
        <v>1</v>
      </c>
      <c r="ER39" s="163">
        <f t="shared" si="140"/>
        <v>1</v>
      </c>
      <c r="ES39" s="163">
        <f t="shared" si="141"/>
        <v>1</v>
      </c>
      <c r="ET39" s="163">
        <f t="shared" si="142"/>
        <v>1</v>
      </c>
      <c r="EU39" s="163">
        <f t="shared" si="142"/>
        <v>1</v>
      </c>
      <c r="EV39" s="163">
        <f t="shared" si="143"/>
        <v>0</v>
      </c>
      <c r="EW39" s="163">
        <f t="shared" si="144"/>
        <v>1</v>
      </c>
      <c r="EX39" s="163">
        <f t="shared" si="145"/>
        <v>1</v>
      </c>
      <c r="EY39" s="163">
        <f t="shared" si="146"/>
        <v>1</v>
      </c>
      <c r="EZ39" s="163">
        <f t="shared" si="146"/>
        <v>1</v>
      </c>
      <c r="FA39" s="163">
        <f t="shared" si="146"/>
        <v>1</v>
      </c>
      <c r="FB39" s="163">
        <f t="shared" si="146"/>
        <v>1</v>
      </c>
      <c r="FC39" s="163">
        <f t="shared" si="147"/>
        <v>14</v>
      </c>
      <c r="FD39" s="163">
        <f t="shared" si="148"/>
        <v>0</v>
      </c>
      <c r="FF39" s="16">
        <f t="shared" si="149"/>
        <v>0</v>
      </c>
      <c r="FG39" s="16" t="str">
        <f t="shared" si="150"/>
        <v>1</v>
      </c>
    </row>
    <row r="40" spans="1:163" s="52" customFormat="1" ht="11.25" customHeight="1">
      <c r="A40" s="1038">
        <v>26</v>
      </c>
      <c r="B40" s="1039"/>
      <c r="C40" s="1038" t="str">
        <f t="shared" si="84"/>
        <v/>
      </c>
      <c r="D40" s="1038"/>
      <c r="E40" s="1040"/>
      <c r="F40" s="1041"/>
      <c r="G40" s="1038"/>
      <c r="H40" s="1038"/>
      <c r="I40" s="1323"/>
      <c r="J40" s="1038"/>
      <c r="K40" s="1038"/>
      <c r="L40" s="1038"/>
      <c r="M40" s="1038"/>
      <c r="N40" s="1038"/>
      <c r="O40" s="1038"/>
      <c r="P40" s="1040" t="str">
        <f t="shared" si="85"/>
        <v>MP</v>
      </c>
      <c r="Q40" s="1342" t="str">
        <f t="shared" si="151"/>
        <v/>
      </c>
      <c r="R40" s="1040"/>
      <c r="S40" s="1475" t="e">
        <f t="shared" si="152"/>
        <v>#DIV/0!</v>
      </c>
      <c r="T40" s="1102"/>
      <c r="U40" s="1102"/>
      <c r="V40" s="1476"/>
      <c r="W40" s="1477"/>
      <c r="X40" s="1103"/>
      <c r="Y40" s="1477"/>
      <c r="Z40" s="1478">
        <f t="shared" si="88"/>
        <v>0</v>
      </c>
      <c r="AA40" s="1479">
        <f>ROUND(IFERROR(SUM($AI$6/$AI$7*Q40/O40)+('Inbound Freight New'!$A$3*CZ40/R40),0),2)</f>
        <v>0</v>
      </c>
      <c r="AB40" s="1480">
        <f t="shared" si="8"/>
        <v>0</v>
      </c>
      <c r="AC40" s="1479">
        <f t="shared" si="153"/>
        <v>0</v>
      </c>
      <c r="AD40" s="1481"/>
      <c r="AE40" s="1480">
        <f t="shared" si="10"/>
        <v>0</v>
      </c>
      <c r="AF40" s="1482">
        <f t="shared" si="154"/>
        <v>0</v>
      </c>
      <c r="AG40" s="1483">
        <f t="shared" si="91"/>
        <v>0</v>
      </c>
      <c r="AH40" s="1484">
        <f t="shared" si="155"/>
        <v>0</v>
      </c>
      <c r="AI40" s="1482">
        <f t="shared" si="156"/>
        <v>0</v>
      </c>
      <c r="AJ40" s="1485">
        <f t="shared" si="157"/>
        <v>0</v>
      </c>
      <c r="AK40" s="1485">
        <f t="shared" si="158"/>
        <v>0</v>
      </c>
      <c r="AL40" s="1485">
        <f t="shared" si="96"/>
        <v>0</v>
      </c>
      <c r="AM40" s="1482">
        <f t="shared" si="159"/>
        <v>0</v>
      </c>
      <c r="AN40" s="1477"/>
      <c r="AO40" s="1477"/>
      <c r="AP40" s="1486">
        <f t="shared" si="160"/>
        <v>0</v>
      </c>
      <c r="AQ40" s="1487">
        <f t="shared" si="161"/>
        <v>0</v>
      </c>
      <c r="AR40" s="1488">
        <f t="shared" si="100"/>
        <v>0</v>
      </c>
      <c r="AS40" s="1487">
        <f t="shared" si="162"/>
        <v>0</v>
      </c>
      <c r="AT40" s="1489">
        <f t="shared" si="163"/>
        <v>0</v>
      </c>
      <c r="AU40" s="1490"/>
      <c r="AV40" s="1489"/>
      <c r="AW40" s="1038"/>
      <c r="AX40" s="1038"/>
      <c r="AY40" s="1491"/>
      <c r="AZ40" s="1492"/>
      <c r="BA40" s="1342"/>
      <c r="BB40" s="1342"/>
      <c r="BC40" s="1342"/>
      <c r="BD40" s="1342"/>
      <c r="BE40" s="1038"/>
      <c r="BF40" s="1038" t="str">
        <f t="shared" si="24"/>
        <v/>
      </c>
      <c r="BG40" s="1342" t="str">
        <f t="shared" si="103"/>
        <v/>
      </c>
      <c r="BH40" s="1038"/>
      <c r="BI40" s="1038"/>
      <c r="BJ40" s="1038"/>
      <c r="BK40" s="1038"/>
      <c r="BL40" s="1038"/>
      <c r="BM40" s="1038"/>
      <c r="BN40" s="1493"/>
      <c r="BO40" s="1493"/>
      <c r="BP40" s="1493"/>
      <c r="BQ40" s="1493" t="str">
        <f t="shared" si="104"/>
        <v/>
      </c>
      <c r="BR40" s="1494" t="str">
        <f t="shared" si="105"/>
        <v/>
      </c>
      <c r="BS40" s="1494" t="str">
        <f t="shared" si="106"/>
        <v/>
      </c>
      <c r="BT40" s="1494" t="str">
        <f t="shared" si="107"/>
        <v/>
      </c>
      <c r="BU40" s="1495" t="str">
        <f t="shared" si="108"/>
        <v/>
      </c>
      <c r="BV40" s="1495" t="str">
        <f t="shared" si="109"/>
        <v/>
      </c>
      <c r="BW40" s="1495" t="str">
        <f t="shared" si="110"/>
        <v/>
      </c>
      <c r="BX40" s="1495" t="str">
        <f t="shared" si="111"/>
        <v/>
      </c>
      <c r="BY40" s="1495" t="str">
        <f t="shared" si="112"/>
        <v/>
      </c>
      <c r="BZ40" s="1495" t="str">
        <f t="shared" si="113"/>
        <v/>
      </c>
      <c r="CA40" s="1495" t="str">
        <f t="shared" si="114"/>
        <v/>
      </c>
      <c r="CB40" s="1496" t="str">
        <f t="shared" si="37"/>
        <v/>
      </c>
      <c r="CC40" s="1496" t="str">
        <f t="shared" si="38"/>
        <v/>
      </c>
      <c r="CD40" s="1496" t="str">
        <f t="shared" si="39"/>
        <v/>
      </c>
      <c r="CE40" s="1496" t="str">
        <f t="shared" si="40"/>
        <v/>
      </c>
      <c r="CF40" s="1496" t="str">
        <f t="shared" si="115"/>
        <v/>
      </c>
      <c r="CG40" s="1494" t="str">
        <f t="shared" si="116"/>
        <v/>
      </c>
      <c r="CH40" s="1495"/>
      <c r="CI40" s="1495"/>
      <c r="CJ40" s="1495"/>
      <c r="CK40" s="1495"/>
      <c r="CL40" s="1495"/>
      <c r="CM40" s="1495"/>
      <c r="CN40" s="1497" t="str">
        <f t="shared" si="117"/>
        <v/>
      </c>
      <c r="CO40" s="1497" t="str">
        <f t="shared" si="118"/>
        <v/>
      </c>
      <c r="CP40" s="1497" t="str">
        <f t="shared" si="119"/>
        <v/>
      </c>
      <c r="CQ40" s="1497" t="str">
        <f t="shared" si="120"/>
        <v/>
      </c>
      <c r="CR40" s="1497" t="str">
        <f t="shared" si="121"/>
        <v/>
      </c>
      <c r="CS40" s="1497" t="str">
        <f t="shared" si="122"/>
        <v/>
      </c>
      <c r="CT40" s="1497" t="str">
        <f t="shared" si="123"/>
        <v/>
      </c>
      <c r="CU40" s="1497" t="str">
        <f t="shared" si="124"/>
        <v/>
      </c>
      <c r="CV40" s="1497" t="str">
        <f t="shared" si="125"/>
        <v/>
      </c>
      <c r="CW40" s="16" t="str">
        <f t="shared" si="52"/>
        <v/>
      </c>
      <c r="CX40" s="16" t="str">
        <f t="shared" si="53"/>
        <v/>
      </c>
      <c r="CY40" s="16" t="str">
        <f t="shared" si="54"/>
        <v/>
      </c>
      <c r="CZ40" s="650">
        <f t="shared" si="126"/>
        <v>0</v>
      </c>
      <c r="DA40" s="16"/>
      <c r="DB40" s="651"/>
      <c r="DC40" s="655">
        <f t="shared" si="127"/>
        <v>0</v>
      </c>
      <c r="DD40" s="654" t="str">
        <f t="shared" si="128"/>
        <v/>
      </c>
      <c r="DE40" s="650">
        <f t="shared" si="129"/>
        <v>0</v>
      </c>
      <c r="DH40" s="653" t="s">
        <v>1578</v>
      </c>
      <c r="DI40" s="52">
        <f t="shared" si="130"/>
        <v>0</v>
      </c>
      <c r="DJ40" s="52">
        <f t="shared" si="131"/>
        <v>0</v>
      </c>
      <c r="DK40" s="52">
        <f t="shared" si="132"/>
        <v>0</v>
      </c>
      <c r="EG40" s="16">
        <f>IFERROR(VLOOKUP(B40,'SUBCATS INTERNAL USE'!A:D,3,0),10000)</f>
        <v>10000</v>
      </c>
      <c r="EH40" s="16">
        <f t="shared" si="133"/>
        <v>10000</v>
      </c>
      <c r="EI40" s="16">
        <f t="shared" si="134"/>
        <v>1</v>
      </c>
      <c r="EJ40" s="16">
        <f t="shared" si="135"/>
        <v>19</v>
      </c>
      <c r="EK40" s="16">
        <f>IFERROR(VLOOKUP(B40,'SUBCATS INTERNAL USE'!G:I,3,0), 10000)</f>
        <v>10000</v>
      </c>
      <c r="EN40" s="163">
        <f t="shared" si="136"/>
        <v>1</v>
      </c>
      <c r="EO40" s="163">
        <f t="shared" si="137"/>
        <v>1</v>
      </c>
      <c r="EP40" s="163">
        <f t="shared" si="138"/>
        <v>1</v>
      </c>
      <c r="EQ40" s="163">
        <f t="shared" si="139"/>
        <v>1</v>
      </c>
      <c r="ER40" s="163">
        <f t="shared" si="140"/>
        <v>1</v>
      </c>
      <c r="ES40" s="163">
        <f t="shared" si="141"/>
        <v>1</v>
      </c>
      <c r="ET40" s="163">
        <f t="shared" si="142"/>
        <v>1</v>
      </c>
      <c r="EU40" s="163">
        <f t="shared" si="142"/>
        <v>1</v>
      </c>
      <c r="EV40" s="163">
        <f t="shared" si="143"/>
        <v>0</v>
      </c>
      <c r="EW40" s="163">
        <f t="shared" si="144"/>
        <v>1</v>
      </c>
      <c r="EX40" s="163">
        <f t="shared" si="145"/>
        <v>1</v>
      </c>
      <c r="EY40" s="163">
        <f t="shared" si="146"/>
        <v>1</v>
      </c>
      <c r="EZ40" s="163">
        <f t="shared" si="146"/>
        <v>1</v>
      </c>
      <c r="FA40" s="163">
        <f t="shared" si="146"/>
        <v>1</v>
      </c>
      <c r="FB40" s="163">
        <f t="shared" si="146"/>
        <v>1</v>
      </c>
      <c r="FC40" s="163">
        <f t="shared" si="147"/>
        <v>14</v>
      </c>
      <c r="FD40" s="163">
        <f t="shared" si="148"/>
        <v>0</v>
      </c>
      <c r="FF40" s="16">
        <f t="shared" si="149"/>
        <v>0</v>
      </c>
      <c r="FG40" s="16" t="str">
        <f t="shared" si="150"/>
        <v>1</v>
      </c>
    </row>
    <row r="41" spans="1:163" s="52" customFormat="1" ht="11.25" customHeight="1">
      <c r="A41" s="1038">
        <v>27</v>
      </c>
      <c r="B41" s="1039"/>
      <c r="C41" s="1038" t="str">
        <f t="shared" si="84"/>
        <v/>
      </c>
      <c r="D41" s="1038"/>
      <c r="E41" s="1040"/>
      <c r="F41" s="1041"/>
      <c r="G41" s="1038"/>
      <c r="H41" s="1038"/>
      <c r="I41" s="1323"/>
      <c r="J41" s="1038"/>
      <c r="K41" s="1038"/>
      <c r="L41" s="1038"/>
      <c r="M41" s="1038"/>
      <c r="N41" s="1038"/>
      <c r="O41" s="1038"/>
      <c r="P41" s="1040" t="str">
        <f t="shared" si="85"/>
        <v>MP</v>
      </c>
      <c r="Q41" s="1342" t="str">
        <f t="shared" si="151"/>
        <v/>
      </c>
      <c r="R41" s="1040"/>
      <c r="S41" s="1475" t="e">
        <f t="shared" si="152"/>
        <v>#DIV/0!</v>
      </c>
      <c r="T41" s="1102"/>
      <c r="U41" s="1102"/>
      <c r="V41" s="1476"/>
      <c r="W41" s="1477"/>
      <c r="X41" s="1103"/>
      <c r="Y41" s="1477"/>
      <c r="Z41" s="1478">
        <f t="shared" si="88"/>
        <v>0</v>
      </c>
      <c r="AA41" s="1479">
        <f>ROUND(IFERROR(SUM($AI$6/$AI$7*Q41/O41)+('Inbound Freight New'!$A$3*CZ41/R41),0),2)</f>
        <v>0</v>
      </c>
      <c r="AB41" s="1480">
        <f t="shared" si="8"/>
        <v>0</v>
      </c>
      <c r="AC41" s="1479">
        <f t="shared" si="153"/>
        <v>0</v>
      </c>
      <c r="AD41" s="1481"/>
      <c r="AE41" s="1480">
        <f t="shared" si="10"/>
        <v>0</v>
      </c>
      <c r="AF41" s="1482">
        <f t="shared" si="154"/>
        <v>0</v>
      </c>
      <c r="AG41" s="1483">
        <f t="shared" si="91"/>
        <v>0</v>
      </c>
      <c r="AH41" s="1484">
        <f t="shared" si="155"/>
        <v>0</v>
      </c>
      <c r="AI41" s="1482">
        <f t="shared" si="156"/>
        <v>0</v>
      </c>
      <c r="AJ41" s="1485">
        <f t="shared" si="157"/>
        <v>0</v>
      </c>
      <c r="AK41" s="1485">
        <f t="shared" si="158"/>
        <v>0</v>
      </c>
      <c r="AL41" s="1485">
        <f t="shared" si="96"/>
        <v>0</v>
      </c>
      <c r="AM41" s="1482">
        <f t="shared" si="159"/>
        <v>0</v>
      </c>
      <c r="AN41" s="1477"/>
      <c r="AO41" s="1477"/>
      <c r="AP41" s="1486">
        <f t="shared" si="160"/>
        <v>0</v>
      </c>
      <c r="AQ41" s="1487">
        <f t="shared" si="161"/>
        <v>0</v>
      </c>
      <c r="AR41" s="1488">
        <f t="shared" si="100"/>
        <v>0</v>
      </c>
      <c r="AS41" s="1487">
        <f t="shared" si="162"/>
        <v>0</v>
      </c>
      <c r="AT41" s="1489">
        <f t="shared" si="163"/>
        <v>0</v>
      </c>
      <c r="AU41" s="1490"/>
      <c r="AV41" s="1489"/>
      <c r="AW41" s="1038"/>
      <c r="AX41" s="1038"/>
      <c r="AY41" s="1491"/>
      <c r="AZ41" s="1492"/>
      <c r="BA41" s="1342"/>
      <c r="BB41" s="1342"/>
      <c r="BC41" s="1342"/>
      <c r="BD41" s="1342"/>
      <c r="BE41" s="1038"/>
      <c r="BF41" s="1038" t="str">
        <f t="shared" si="24"/>
        <v/>
      </c>
      <c r="BG41" s="1342" t="str">
        <f t="shared" si="103"/>
        <v/>
      </c>
      <c r="BH41" s="1038"/>
      <c r="BI41" s="1038"/>
      <c r="BJ41" s="1038"/>
      <c r="BK41" s="1038"/>
      <c r="BL41" s="1038"/>
      <c r="BM41" s="1038"/>
      <c r="BN41" s="1493"/>
      <c r="BO41" s="1493"/>
      <c r="BP41" s="1493"/>
      <c r="BQ41" s="1493" t="str">
        <f t="shared" si="104"/>
        <v/>
      </c>
      <c r="BR41" s="1494" t="str">
        <f t="shared" si="105"/>
        <v/>
      </c>
      <c r="BS41" s="1494" t="str">
        <f t="shared" si="106"/>
        <v/>
      </c>
      <c r="BT41" s="1494" t="str">
        <f t="shared" si="107"/>
        <v/>
      </c>
      <c r="BU41" s="1495" t="str">
        <f t="shared" si="108"/>
        <v/>
      </c>
      <c r="BV41" s="1495" t="str">
        <f t="shared" si="109"/>
        <v/>
      </c>
      <c r="BW41" s="1495" t="str">
        <f t="shared" si="110"/>
        <v/>
      </c>
      <c r="BX41" s="1495" t="str">
        <f t="shared" si="111"/>
        <v/>
      </c>
      <c r="BY41" s="1495" t="str">
        <f t="shared" si="112"/>
        <v/>
      </c>
      <c r="BZ41" s="1495" t="str">
        <f t="shared" si="113"/>
        <v/>
      </c>
      <c r="CA41" s="1495" t="str">
        <f t="shared" si="114"/>
        <v/>
      </c>
      <c r="CB41" s="1496" t="str">
        <f t="shared" si="37"/>
        <v/>
      </c>
      <c r="CC41" s="1496" t="str">
        <f t="shared" si="38"/>
        <v/>
      </c>
      <c r="CD41" s="1496" t="str">
        <f t="shared" si="39"/>
        <v/>
      </c>
      <c r="CE41" s="1496" t="str">
        <f t="shared" si="40"/>
        <v/>
      </c>
      <c r="CF41" s="1496" t="str">
        <f t="shared" si="115"/>
        <v/>
      </c>
      <c r="CG41" s="1494" t="str">
        <f t="shared" si="116"/>
        <v/>
      </c>
      <c r="CH41" s="1495"/>
      <c r="CI41" s="1495"/>
      <c r="CJ41" s="1495"/>
      <c r="CK41" s="1495"/>
      <c r="CL41" s="1495"/>
      <c r="CM41" s="1495"/>
      <c r="CN41" s="1497" t="str">
        <f t="shared" si="117"/>
        <v/>
      </c>
      <c r="CO41" s="1497" t="str">
        <f t="shared" si="118"/>
        <v/>
      </c>
      <c r="CP41" s="1497" t="str">
        <f t="shared" si="119"/>
        <v/>
      </c>
      <c r="CQ41" s="1497" t="str">
        <f t="shared" si="120"/>
        <v/>
      </c>
      <c r="CR41" s="1497" t="str">
        <f t="shared" si="121"/>
        <v/>
      </c>
      <c r="CS41" s="1497" t="str">
        <f t="shared" si="122"/>
        <v/>
      </c>
      <c r="CT41" s="1497" t="str">
        <f t="shared" si="123"/>
        <v/>
      </c>
      <c r="CU41" s="1497" t="str">
        <f t="shared" si="124"/>
        <v/>
      </c>
      <c r="CV41" s="1497" t="str">
        <f t="shared" si="125"/>
        <v/>
      </c>
      <c r="CW41" s="16" t="str">
        <f t="shared" si="52"/>
        <v/>
      </c>
      <c r="CX41" s="16" t="str">
        <f t="shared" si="53"/>
        <v/>
      </c>
      <c r="CY41" s="16" t="str">
        <f t="shared" si="54"/>
        <v/>
      </c>
      <c r="CZ41" s="650">
        <f t="shared" si="126"/>
        <v>0</v>
      </c>
      <c r="DA41" s="16"/>
      <c r="DB41" s="651"/>
      <c r="DC41" s="655">
        <f t="shared" si="127"/>
        <v>0</v>
      </c>
      <c r="DD41" s="654" t="str">
        <f t="shared" si="128"/>
        <v/>
      </c>
      <c r="DE41" s="650">
        <f t="shared" si="129"/>
        <v>0</v>
      </c>
      <c r="DH41" s="653" t="s">
        <v>4873</v>
      </c>
      <c r="DI41" s="52">
        <f t="shared" si="130"/>
        <v>0</v>
      </c>
      <c r="DJ41" s="52">
        <f t="shared" si="131"/>
        <v>0</v>
      </c>
      <c r="DK41" s="52">
        <f t="shared" si="132"/>
        <v>0</v>
      </c>
      <c r="EG41" s="16">
        <f>IFERROR(VLOOKUP(B41,'SUBCATS INTERNAL USE'!A:D,3,0),10000)</f>
        <v>10000</v>
      </c>
      <c r="EH41" s="16">
        <f t="shared" si="133"/>
        <v>10000</v>
      </c>
      <c r="EI41" s="16">
        <f t="shared" si="134"/>
        <v>1</v>
      </c>
      <c r="EJ41" s="16">
        <f t="shared" si="135"/>
        <v>19</v>
      </c>
      <c r="EK41" s="16">
        <f>IFERROR(VLOOKUP(B41,'SUBCATS INTERNAL USE'!G:I,3,0), 10000)</f>
        <v>10000</v>
      </c>
      <c r="EN41" s="163">
        <f t="shared" si="136"/>
        <v>1</v>
      </c>
      <c r="EO41" s="163">
        <f t="shared" si="137"/>
        <v>1</v>
      </c>
      <c r="EP41" s="163">
        <f t="shared" si="138"/>
        <v>1</v>
      </c>
      <c r="EQ41" s="163">
        <f t="shared" si="139"/>
        <v>1</v>
      </c>
      <c r="ER41" s="163">
        <f t="shared" si="140"/>
        <v>1</v>
      </c>
      <c r="ES41" s="163">
        <f t="shared" si="141"/>
        <v>1</v>
      </c>
      <c r="ET41" s="163">
        <f t="shared" si="142"/>
        <v>1</v>
      </c>
      <c r="EU41" s="163">
        <f t="shared" si="142"/>
        <v>1</v>
      </c>
      <c r="EV41" s="163">
        <f t="shared" si="143"/>
        <v>0</v>
      </c>
      <c r="EW41" s="163">
        <f t="shared" si="144"/>
        <v>1</v>
      </c>
      <c r="EX41" s="163">
        <f t="shared" si="145"/>
        <v>1</v>
      </c>
      <c r="EY41" s="163">
        <f t="shared" si="146"/>
        <v>1</v>
      </c>
      <c r="EZ41" s="163">
        <f t="shared" si="146"/>
        <v>1</v>
      </c>
      <c r="FA41" s="163">
        <f t="shared" si="146"/>
        <v>1</v>
      </c>
      <c r="FB41" s="163">
        <f t="shared" si="146"/>
        <v>1</v>
      </c>
      <c r="FC41" s="163">
        <f t="shared" si="147"/>
        <v>14</v>
      </c>
      <c r="FD41" s="163">
        <f t="shared" si="148"/>
        <v>0</v>
      </c>
      <c r="FF41" s="16">
        <f t="shared" si="149"/>
        <v>0</v>
      </c>
      <c r="FG41" s="16" t="str">
        <f t="shared" si="150"/>
        <v>1</v>
      </c>
    </row>
    <row r="42" spans="1:163" s="52" customFormat="1" ht="11.25" customHeight="1">
      <c r="A42" s="1038">
        <v>28</v>
      </c>
      <c r="B42" s="1039"/>
      <c r="C42" s="1038" t="str">
        <f t="shared" si="84"/>
        <v/>
      </c>
      <c r="D42" s="1038"/>
      <c r="E42" s="1040"/>
      <c r="F42" s="1041"/>
      <c r="G42" s="1038"/>
      <c r="H42" s="1038"/>
      <c r="I42" s="1323"/>
      <c r="J42" s="1038"/>
      <c r="K42" s="1038"/>
      <c r="L42" s="1038"/>
      <c r="M42" s="1038"/>
      <c r="N42" s="1038"/>
      <c r="O42" s="1038"/>
      <c r="P42" s="1040" t="str">
        <f t="shared" si="85"/>
        <v>MP</v>
      </c>
      <c r="Q42" s="1342" t="str">
        <f t="shared" si="151"/>
        <v/>
      </c>
      <c r="R42" s="1040"/>
      <c r="S42" s="1475" t="e">
        <f t="shared" si="152"/>
        <v>#DIV/0!</v>
      </c>
      <c r="T42" s="1102"/>
      <c r="U42" s="1102"/>
      <c r="V42" s="1476"/>
      <c r="W42" s="1477"/>
      <c r="X42" s="1103"/>
      <c r="Y42" s="1477"/>
      <c r="Z42" s="1478">
        <f t="shared" si="88"/>
        <v>0</v>
      </c>
      <c r="AA42" s="1479">
        <f>ROUND(IFERROR(SUM($AI$6/$AI$7*Q42/O42)+('Inbound Freight New'!$A$3*CZ42/R42),0),2)</f>
        <v>0</v>
      </c>
      <c r="AB42" s="1480">
        <f t="shared" si="8"/>
        <v>0</v>
      </c>
      <c r="AC42" s="1479">
        <f t="shared" si="153"/>
        <v>0</v>
      </c>
      <c r="AD42" s="1481"/>
      <c r="AE42" s="1480">
        <f t="shared" si="10"/>
        <v>0</v>
      </c>
      <c r="AF42" s="1482">
        <f t="shared" si="154"/>
        <v>0</v>
      </c>
      <c r="AG42" s="1483">
        <f t="shared" si="91"/>
        <v>0</v>
      </c>
      <c r="AH42" s="1484">
        <f t="shared" si="155"/>
        <v>0</v>
      </c>
      <c r="AI42" s="1482">
        <f t="shared" si="156"/>
        <v>0</v>
      </c>
      <c r="AJ42" s="1485">
        <f t="shared" si="157"/>
        <v>0</v>
      </c>
      <c r="AK42" s="1485">
        <f t="shared" si="158"/>
        <v>0</v>
      </c>
      <c r="AL42" s="1485">
        <f t="shared" si="96"/>
        <v>0</v>
      </c>
      <c r="AM42" s="1482">
        <f t="shared" si="159"/>
        <v>0</v>
      </c>
      <c r="AN42" s="1477"/>
      <c r="AO42" s="1477"/>
      <c r="AP42" s="1486">
        <f t="shared" si="160"/>
        <v>0</v>
      </c>
      <c r="AQ42" s="1487">
        <f t="shared" si="161"/>
        <v>0</v>
      </c>
      <c r="AR42" s="1488">
        <f t="shared" si="100"/>
        <v>0</v>
      </c>
      <c r="AS42" s="1487">
        <f t="shared" si="162"/>
        <v>0</v>
      </c>
      <c r="AT42" s="1489">
        <f t="shared" si="163"/>
        <v>0</v>
      </c>
      <c r="AU42" s="1490"/>
      <c r="AV42" s="1489"/>
      <c r="AW42" s="1038"/>
      <c r="AX42" s="1038"/>
      <c r="AY42" s="1491"/>
      <c r="AZ42" s="1492"/>
      <c r="BA42" s="1342"/>
      <c r="BB42" s="1342"/>
      <c r="BC42" s="1342"/>
      <c r="BD42" s="1342"/>
      <c r="BE42" s="1038"/>
      <c r="BF42" s="1038" t="str">
        <f t="shared" si="24"/>
        <v/>
      </c>
      <c r="BG42" s="1342" t="str">
        <f t="shared" si="103"/>
        <v/>
      </c>
      <c r="BH42" s="1038"/>
      <c r="BI42" s="1038"/>
      <c r="BJ42" s="1038"/>
      <c r="BK42" s="1038"/>
      <c r="BL42" s="1038"/>
      <c r="BM42" s="1038"/>
      <c r="BN42" s="1493"/>
      <c r="BO42" s="1493"/>
      <c r="BP42" s="1493"/>
      <c r="BQ42" s="1493" t="str">
        <f t="shared" si="104"/>
        <v/>
      </c>
      <c r="BR42" s="1494" t="str">
        <f t="shared" si="105"/>
        <v/>
      </c>
      <c r="BS42" s="1494" t="str">
        <f t="shared" si="106"/>
        <v/>
      </c>
      <c r="BT42" s="1494" t="str">
        <f t="shared" si="107"/>
        <v/>
      </c>
      <c r="BU42" s="1495" t="str">
        <f t="shared" si="108"/>
        <v/>
      </c>
      <c r="BV42" s="1495" t="str">
        <f t="shared" si="109"/>
        <v/>
      </c>
      <c r="BW42" s="1495" t="str">
        <f t="shared" si="110"/>
        <v/>
      </c>
      <c r="BX42" s="1495" t="str">
        <f t="shared" si="111"/>
        <v/>
      </c>
      <c r="BY42" s="1495" t="str">
        <f t="shared" si="112"/>
        <v/>
      </c>
      <c r="BZ42" s="1495" t="str">
        <f t="shared" si="113"/>
        <v/>
      </c>
      <c r="CA42" s="1495" t="str">
        <f t="shared" si="114"/>
        <v/>
      </c>
      <c r="CB42" s="1496" t="str">
        <f t="shared" si="37"/>
        <v/>
      </c>
      <c r="CC42" s="1496" t="str">
        <f t="shared" si="38"/>
        <v/>
      </c>
      <c r="CD42" s="1496" t="str">
        <f t="shared" si="39"/>
        <v/>
      </c>
      <c r="CE42" s="1496" t="str">
        <f t="shared" si="40"/>
        <v/>
      </c>
      <c r="CF42" s="1496" t="str">
        <f t="shared" si="115"/>
        <v/>
      </c>
      <c r="CG42" s="1494" t="str">
        <f t="shared" si="116"/>
        <v/>
      </c>
      <c r="CH42" s="1495"/>
      <c r="CI42" s="1495"/>
      <c r="CJ42" s="1495"/>
      <c r="CK42" s="1495"/>
      <c r="CL42" s="1495"/>
      <c r="CM42" s="1495"/>
      <c r="CN42" s="1497" t="str">
        <f t="shared" si="117"/>
        <v/>
      </c>
      <c r="CO42" s="1497" t="str">
        <f t="shared" si="118"/>
        <v/>
      </c>
      <c r="CP42" s="1497" t="str">
        <f t="shared" si="119"/>
        <v/>
      </c>
      <c r="CQ42" s="1497" t="str">
        <f t="shared" si="120"/>
        <v/>
      </c>
      <c r="CR42" s="1497" t="str">
        <f t="shared" si="121"/>
        <v/>
      </c>
      <c r="CS42" s="1497" t="str">
        <f t="shared" si="122"/>
        <v/>
      </c>
      <c r="CT42" s="1497" t="str">
        <f t="shared" si="123"/>
        <v/>
      </c>
      <c r="CU42" s="1497" t="str">
        <f t="shared" si="124"/>
        <v/>
      </c>
      <c r="CV42" s="1497" t="str">
        <f t="shared" si="125"/>
        <v/>
      </c>
      <c r="CW42" s="16" t="str">
        <f t="shared" si="52"/>
        <v/>
      </c>
      <c r="CX42" s="16" t="str">
        <f t="shared" si="53"/>
        <v/>
      </c>
      <c r="CY42" s="16" t="str">
        <f t="shared" si="54"/>
        <v/>
      </c>
      <c r="CZ42" s="650">
        <f t="shared" si="126"/>
        <v>0</v>
      </c>
      <c r="DA42" s="16"/>
      <c r="DB42" s="651"/>
      <c r="DC42" s="655">
        <f t="shared" si="127"/>
        <v>0</v>
      </c>
      <c r="DD42" s="654" t="str">
        <f t="shared" si="128"/>
        <v/>
      </c>
      <c r="DE42" s="650">
        <f t="shared" si="129"/>
        <v>0</v>
      </c>
      <c r="DH42" s="653" t="s">
        <v>4874</v>
      </c>
      <c r="DI42" s="52">
        <f t="shared" si="130"/>
        <v>0</v>
      </c>
      <c r="DJ42" s="52">
        <f t="shared" si="131"/>
        <v>0</v>
      </c>
      <c r="DK42" s="52">
        <f t="shared" si="132"/>
        <v>0</v>
      </c>
      <c r="EG42" s="16">
        <f>IFERROR(VLOOKUP(B42,'SUBCATS INTERNAL USE'!A:D,3,0),10000)</f>
        <v>10000</v>
      </c>
      <c r="EH42" s="16">
        <f t="shared" si="133"/>
        <v>10000</v>
      </c>
      <c r="EI42" s="16">
        <f t="shared" si="134"/>
        <v>1</v>
      </c>
      <c r="EJ42" s="16">
        <f t="shared" si="135"/>
        <v>19</v>
      </c>
      <c r="EK42" s="16">
        <f>IFERROR(VLOOKUP(B42,'SUBCATS INTERNAL USE'!G:I,3,0), 10000)</f>
        <v>10000</v>
      </c>
      <c r="EN42" s="163">
        <f t="shared" si="136"/>
        <v>1</v>
      </c>
      <c r="EO42" s="163">
        <f t="shared" si="137"/>
        <v>1</v>
      </c>
      <c r="EP42" s="163">
        <f t="shared" si="138"/>
        <v>1</v>
      </c>
      <c r="EQ42" s="163">
        <f t="shared" si="139"/>
        <v>1</v>
      </c>
      <c r="ER42" s="163">
        <f t="shared" si="140"/>
        <v>1</v>
      </c>
      <c r="ES42" s="163">
        <f t="shared" si="141"/>
        <v>1</v>
      </c>
      <c r="ET42" s="163">
        <f t="shared" si="142"/>
        <v>1</v>
      </c>
      <c r="EU42" s="163">
        <f t="shared" si="142"/>
        <v>1</v>
      </c>
      <c r="EV42" s="163">
        <f t="shared" si="143"/>
        <v>0</v>
      </c>
      <c r="EW42" s="163">
        <f t="shared" si="144"/>
        <v>1</v>
      </c>
      <c r="EX42" s="163">
        <f t="shared" si="145"/>
        <v>1</v>
      </c>
      <c r="EY42" s="163">
        <f t="shared" si="146"/>
        <v>1</v>
      </c>
      <c r="EZ42" s="163">
        <f t="shared" si="146"/>
        <v>1</v>
      </c>
      <c r="FA42" s="163">
        <f t="shared" si="146"/>
        <v>1</v>
      </c>
      <c r="FB42" s="163">
        <f t="shared" si="146"/>
        <v>1</v>
      </c>
      <c r="FC42" s="163">
        <f t="shared" si="147"/>
        <v>14</v>
      </c>
      <c r="FD42" s="163">
        <f t="shared" si="148"/>
        <v>0</v>
      </c>
      <c r="FF42" s="16">
        <f t="shared" si="149"/>
        <v>0</v>
      </c>
      <c r="FG42" s="16" t="str">
        <f t="shared" si="150"/>
        <v>1</v>
      </c>
    </row>
    <row r="43" spans="1:163" s="52" customFormat="1" ht="11.25" customHeight="1">
      <c r="A43" s="1038">
        <v>29</v>
      </c>
      <c r="B43" s="1039"/>
      <c r="C43" s="1038" t="str">
        <f t="shared" si="84"/>
        <v/>
      </c>
      <c r="D43" s="1038"/>
      <c r="E43" s="1040"/>
      <c r="F43" s="1041"/>
      <c r="G43" s="1038"/>
      <c r="H43" s="1038"/>
      <c r="I43" s="1323"/>
      <c r="J43" s="1038"/>
      <c r="K43" s="1038"/>
      <c r="L43" s="1038"/>
      <c r="M43" s="1038"/>
      <c r="N43" s="1038"/>
      <c r="O43" s="1038"/>
      <c r="P43" s="1040" t="str">
        <f t="shared" si="85"/>
        <v>MP</v>
      </c>
      <c r="Q43" s="1342" t="str">
        <f t="shared" si="151"/>
        <v/>
      </c>
      <c r="R43" s="1040"/>
      <c r="S43" s="1475" t="e">
        <f t="shared" si="152"/>
        <v>#DIV/0!</v>
      </c>
      <c r="T43" s="1102"/>
      <c r="U43" s="1102"/>
      <c r="V43" s="1476"/>
      <c r="W43" s="1477"/>
      <c r="X43" s="1103"/>
      <c r="Y43" s="1477"/>
      <c r="Z43" s="1478">
        <f t="shared" si="88"/>
        <v>0</v>
      </c>
      <c r="AA43" s="1479">
        <f>ROUND(IFERROR(SUM($AI$6/$AI$7*Q43/O43)+('Inbound Freight New'!$A$3*CZ43/R43),0),2)</f>
        <v>0</v>
      </c>
      <c r="AB43" s="1480">
        <f t="shared" si="8"/>
        <v>0</v>
      </c>
      <c r="AC43" s="1479">
        <f t="shared" si="153"/>
        <v>0</v>
      </c>
      <c r="AD43" s="1481"/>
      <c r="AE43" s="1480">
        <f t="shared" si="10"/>
        <v>0</v>
      </c>
      <c r="AF43" s="1482">
        <f t="shared" si="154"/>
        <v>0</v>
      </c>
      <c r="AG43" s="1483">
        <f t="shared" si="91"/>
        <v>0</v>
      </c>
      <c r="AH43" s="1484">
        <f t="shared" si="155"/>
        <v>0</v>
      </c>
      <c r="AI43" s="1482">
        <f t="shared" si="156"/>
        <v>0</v>
      </c>
      <c r="AJ43" s="1485">
        <f t="shared" si="157"/>
        <v>0</v>
      </c>
      <c r="AK43" s="1485">
        <f t="shared" si="158"/>
        <v>0</v>
      </c>
      <c r="AL43" s="1485">
        <f t="shared" si="96"/>
        <v>0</v>
      </c>
      <c r="AM43" s="1482">
        <f t="shared" si="159"/>
        <v>0</v>
      </c>
      <c r="AN43" s="1477"/>
      <c r="AO43" s="1477"/>
      <c r="AP43" s="1486">
        <f t="shared" si="160"/>
        <v>0</v>
      </c>
      <c r="AQ43" s="1487">
        <f t="shared" si="161"/>
        <v>0</v>
      </c>
      <c r="AR43" s="1488">
        <f t="shared" si="100"/>
        <v>0</v>
      </c>
      <c r="AS43" s="1487">
        <f t="shared" si="162"/>
        <v>0</v>
      </c>
      <c r="AT43" s="1489">
        <f t="shared" si="163"/>
        <v>0</v>
      </c>
      <c r="AU43" s="1490"/>
      <c r="AV43" s="1489"/>
      <c r="AW43" s="1038"/>
      <c r="AX43" s="1038"/>
      <c r="AY43" s="1491"/>
      <c r="AZ43" s="1492"/>
      <c r="BA43" s="1342"/>
      <c r="BB43" s="1342"/>
      <c r="BC43" s="1342"/>
      <c r="BD43" s="1342"/>
      <c r="BE43" s="1038"/>
      <c r="BF43" s="1038" t="str">
        <f t="shared" si="24"/>
        <v/>
      </c>
      <c r="BG43" s="1342" t="str">
        <f t="shared" si="103"/>
        <v/>
      </c>
      <c r="BH43" s="1038"/>
      <c r="BI43" s="1038"/>
      <c r="BJ43" s="1038"/>
      <c r="BK43" s="1038"/>
      <c r="BL43" s="1038"/>
      <c r="BM43" s="1038"/>
      <c r="BN43" s="1493"/>
      <c r="BO43" s="1493"/>
      <c r="BP43" s="1493"/>
      <c r="BQ43" s="1493" t="str">
        <f t="shared" si="104"/>
        <v/>
      </c>
      <c r="BR43" s="1494" t="str">
        <f t="shared" si="105"/>
        <v/>
      </c>
      <c r="BS43" s="1494" t="str">
        <f t="shared" si="106"/>
        <v/>
      </c>
      <c r="BT43" s="1494" t="str">
        <f t="shared" si="107"/>
        <v/>
      </c>
      <c r="BU43" s="1495" t="str">
        <f t="shared" si="108"/>
        <v/>
      </c>
      <c r="BV43" s="1495" t="str">
        <f t="shared" si="109"/>
        <v/>
      </c>
      <c r="BW43" s="1495" t="str">
        <f t="shared" si="110"/>
        <v/>
      </c>
      <c r="BX43" s="1495" t="str">
        <f t="shared" si="111"/>
        <v/>
      </c>
      <c r="BY43" s="1495" t="str">
        <f t="shared" si="112"/>
        <v/>
      </c>
      <c r="BZ43" s="1495" t="str">
        <f t="shared" si="113"/>
        <v/>
      </c>
      <c r="CA43" s="1495" t="str">
        <f t="shared" si="114"/>
        <v/>
      </c>
      <c r="CB43" s="1496" t="str">
        <f t="shared" si="37"/>
        <v/>
      </c>
      <c r="CC43" s="1496" t="str">
        <f t="shared" si="38"/>
        <v/>
      </c>
      <c r="CD43" s="1496" t="str">
        <f t="shared" si="39"/>
        <v/>
      </c>
      <c r="CE43" s="1496" t="str">
        <f t="shared" si="40"/>
        <v/>
      </c>
      <c r="CF43" s="1496" t="str">
        <f t="shared" si="115"/>
        <v/>
      </c>
      <c r="CG43" s="1494" t="str">
        <f t="shared" si="116"/>
        <v/>
      </c>
      <c r="CH43" s="1495"/>
      <c r="CI43" s="1495"/>
      <c r="CJ43" s="1495"/>
      <c r="CK43" s="1495"/>
      <c r="CL43" s="1495"/>
      <c r="CM43" s="1495"/>
      <c r="CN43" s="1497" t="str">
        <f t="shared" si="117"/>
        <v/>
      </c>
      <c r="CO43" s="1497" t="str">
        <f t="shared" si="118"/>
        <v/>
      </c>
      <c r="CP43" s="1497" t="str">
        <f t="shared" si="119"/>
        <v/>
      </c>
      <c r="CQ43" s="1497" t="str">
        <f t="shared" si="120"/>
        <v/>
      </c>
      <c r="CR43" s="1497" t="str">
        <f t="shared" si="121"/>
        <v/>
      </c>
      <c r="CS43" s="1497" t="str">
        <f t="shared" si="122"/>
        <v/>
      </c>
      <c r="CT43" s="1497" t="str">
        <f t="shared" si="123"/>
        <v/>
      </c>
      <c r="CU43" s="1497" t="str">
        <f t="shared" si="124"/>
        <v/>
      </c>
      <c r="CV43" s="1497" t="str">
        <f t="shared" si="125"/>
        <v/>
      </c>
      <c r="CW43" s="16" t="str">
        <f t="shared" si="52"/>
        <v/>
      </c>
      <c r="CX43" s="16" t="str">
        <f t="shared" si="53"/>
        <v/>
      </c>
      <c r="CY43" s="16" t="str">
        <f t="shared" si="54"/>
        <v/>
      </c>
      <c r="CZ43" s="650">
        <f t="shared" si="126"/>
        <v>0</v>
      </c>
      <c r="DA43" s="16"/>
      <c r="DB43" s="651"/>
      <c r="DC43" s="655">
        <f t="shared" si="127"/>
        <v>0</v>
      </c>
      <c r="DD43" s="654" t="str">
        <f t="shared" si="128"/>
        <v/>
      </c>
      <c r="DE43" s="650">
        <f t="shared" si="129"/>
        <v>0</v>
      </c>
      <c r="DH43" s="653" t="s">
        <v>1339</v>
      </c>
      <c r="DI43" s="52">
        <f t="shared" si="130"/>
        <v>0</v>
      </c>
      <c r="DJ43" s="52">
        <f t="shared" si="131"/>
        <v>0</v>
      </c>
      <c r="DK43" s="52">
        <f t="shared" si="132"/>
        <v>0</v>
      </c>
      <c r="EG43" s="16">
        <f>IFERROR(VLOOKUP(B43,'SUBCATS INTERNAL USE'!A:D,3,0),10000)</f>
        <v>10000</v>
      </c>
      <c r="EH43" s="16">
        <f t="shared" si="133"/>
        <v>10000</v>
      </c>
      <c r="EI43" s="16">
        <f t="shared" si="134"/>
        <v>1</v>
      </c>
      <c r="EJ43" s="16">
        <f t="shared" si="135"/>
        <v>19</v>
      </c>
      <c r="EK43" s="16">
        <f>IFERROR(VLOOKUP(B43,'SUBCATS INTERNAL USE'!G:I,3,0), 10000)</f>
        <v>10000</v>
      </c>
      <c r="EN43" s="163">
        <f t="shared" si="136"/>
        <v>1</v>
      </c>
      <c r="EO43" s="163">
        <f t="shared" si="137"/>
        <v>1</v>
      </c>
      <c r="EP43" s="163">
        <f t="shared" si="138"/>
        <v>1</v>
      </c>
      <c r="EQ43" s="163">
        <f t="shared" si="139"/>
        <v>1</v>
      </c>
      <c r="ER43" s="163">
        <f t="shared" si="140"/>
        <v>1</v>
      </c>
      <c r="ES43" s="163">
        <f t="shared" si="141"/>
        <v>1</v>
      </c>
      <c r="ET43" s="163">
        <f t="shared" si="142"/>
        <v>1</v>
      </c>
      <c r="EU43" s="163">
        <f t="shared" si="142"/>
        <v>1</v>
      </c>
      <c r="EV43" s="163">
        <f t="shared" si="143"/>
        <v>0</v>
      </c>
      <c r="EW43" s="163">
        <f t="shared" si="144"/>
        <v>1</v>
      </c>
      <c r="EX43" s="163">
        <f t="shared" si="145"/>
        <v>1</v>
      </c>
      <c r="EY43" s="163">
        <f t="shared" si="146"/>
        <v>1</v>
      </c>
      <c r="EZ43" s="163">
        <f t="shared" si="146"/>
        <v>1</v>
      </c>
      <c r="FA43" s="163">
        <f t="shared" si="146"/>
        <v>1</v>
      </c>
      <c r="FB43" s="163">
        <f t="shared" si="146"/>
        <v>1</v>
      </c>
      <c r="FC43" s="163">
        <f t="shared" si="147"/>
        <v>14</v>
      </c>
      <c r="FD43" s="163">
        <f t="shared" si="148"/>
        <v>0</v>
      </c>
      <c r="FF43" s="16">
        <f t="shared" si="149"/>
        <v>0</v>
      </c>
      <c r="FG43" s="16" t="str">
        <f t="shared" si="150"/>
        <v>1</v>
      </c>
    </row>
    <row r="44" spans="1:163" s="52" customFormat="1" ht="11.25" customHeight="1">
      <c r="A44" s="1038">
        <v>30</v>
      </c>
      <c r="B44" s="1039"/>
      <c r="C44" s="1038" t="str">
        <f t="shared" si="84"/>
        <v/>
      </c>
      <c r="D44" s="1038"/>
      <c r="E44" s="1040"/>
      <c r="F44" s="1041"/>
      <c r="G44" s="1038"/>
      <c r="H44" s="1038"/>
      <c r="I44" s="1323"/>
      <c r="J44" s="1038"/>
      <c r="K44" s="1038"/>
      <c r="L44" s="1038"/>
      <c r="M44" s="1038"/>
      <c r="N44" s="1038"/>
      <c r="O44" s="1038"/>
      <c r="P44" s="1040" t="str">
        <f t="shared" si="85"/>
        <v>MP</v>
      </c>
      <c r="Q44" s="1342" t="str">
        <f t="shared" si="151"/>
        <v/>
      </c>
      <c r="R44" s="1040"/>
      <c r="S44" s="1475" t="e">
        <f t="shared" si="152"/>
        <v>#DIV/0!</v>
      </c>
      <c r="T44" s="1102"/>
      <c r="U44" s="1102"/>
      <c r="V44" s="1476"/>
      <c r="W44" s="1477"/>
      <c r="X44" s="1103"/>
      <c r="Y44" s="1477"/>
      <c r="Z44" s="1478">
        <f t="shared" si="88"/>
        <v>0</v>
      </c>
      <c r="AA44" s="1479">
        <f>ROUND(IFERROR(SUM($AI$6/$AI$7*Q44/O44)+('Inbound Freight New'!$A$3*CZ44/R44),0),2)</f>
        <v>0</v>
      </c>
      <c r="AB44" s="1480">
        <f t="shared" si="8"/>
        <v>0</v>
      </c>
      <c r="AC44" s="1479">
        <f t="shared" si="153"/>
        <v>0</v>
      </c>
      <c r="AD44" s="1481"/>
      <c r="AE44" s="1480">
        <f t="shared" si="10"/>
        <v>0</v>
      </c>
      <c r="AF44" s="1482">
        <f t="shared" si="154"/>
        <v>0</v>
      </c>
      <c r="AG44" s="1483">
        <f t="shared" si="91"/>
        <v>0</v>
      </c>
      <c r="AH44" s="1484">
        <f t="shared" si="155"/>
        <v>0</v>
      </c>
      <c r="AI44" s="1482">
        <f t="shared" si="156"/>
        <v>0</v>
      </c>
      <c r="AJ44" s="1485">
        <f t="shared" si="157"/>
        <v>0</v>
      </c>
      <c r="AK44" s="1485">
        <f t="shared" si="158"/>
        <v>0</v>
      </c>
      <c r="AL44" s="1485">
        <f t="shared" si="96"/>
        <v>0</v>
      </c>
      <c r="AM44" s="1482">
        <f t="shared" si="159"/>
        <v>0</v>
      </c>
      <c r="AN44" s="1477"/>
      <c r="AO44" s="1477"/>
      <c r="AP44" s="1486">
        <f t="shared" si="160"/>
        <v>0</v>
      </c>
      <c r="AQ44" s="1487">
        <f t="shared" si="161"/>
        <v>0</v>
      </c>
      <c r="AR44" s="1488">
        <f t="shared" si="100"/>
        <v>0</v>
      </c>
      <c r="AS44" s="1487">
        <f t="shared" si="162"/>
        <v>0</v>
      </c>
      <c r="AT44" s="1489">
        <f t="shared" si="163"/>
        <v>0</v>
      </c>
      <c r="AU44" s="1490"/>
      <c r="AV44" s="1489"/>
      <c r="AW44" s="1038"/>
      <c r="AX44" s="1038"/>
      <c r="AY44" s="1491"/>
      <c r="AZ44" s="1492"/>
      <c r="BA44" s="1342"/>
      <c r="BB44" s="1342"/>
      <c r="BC44" s="1342"/>
      <c r="BD44" s="1342"/>
      <c r="BE44" s="1038"/>
      <c r="BF44" s="1038" t="str">
        <f t="shared" si="24"/>
        <v/>
      </c>
      <c r="BG44" s="1342" t="str">
        <f t="shared" si="103"/>
        <v/>
      </c>
      <c r="BH44" s="1038"/>
      <c r="BI44" s="1038"/>
      <c r="BJ44" s="1038"/>
      <c r="BK44" s="1038"/>
      <c r="BL44" s="1038"/>
      <c r="BM44" s="1038"/>
      <c r="BN44" s="1493"/>
      <c r="BO44" s="1493"/>
      <c r="BP44" s="1493"/>
      <c r="BQ44" s="1493" t="str">
        <f t="shared" si="104"/>
        <v/>
      </c>
      <c r="BR44" s="1494" t="str">
        <f t="shared" si="105"/>
        <v/>
      </c>
      <c r="BS44" s="1494" t="str">
        <f t="shared" si="106"/>
        <v/>
      </c>
      <c r="BT44" s="1494" t="str">
        <f t="shared" si="107"/>
        <v/>
      </c>
      <c r="BU44" s="1495" t="str">
        <f t="shared" si="108"/>
        <v/>
      </c>
      <c r="BV44" s="1495" t="str">
        <f t="shared" si="109"/>
        <v/>
      </c>
      <c r="BW44" s="1495" t="str">
        <f t="shared" si="110"/>
        <v/>
      </c>
      <c r="BX44" s="1495" t="str">
        <f t="shared" si="111"/>
        <v/>
      </c>
      <c r="BY44" s="1495" t="str">
        <f t="shared" si="112"/>
        <v/>
      </c>
      <c r="BZ44" s="1495" t="str">
        <f t="shared" si="113"/>
        <v/>
      </c>
      <c r="CA44" s="1495" t="str">
        <f t="shared" si="114"/>
        <v/>
      </c>
      <c r="CB44" s="1496" t="str">
        <f t="shared" si="37"/>
        <v/>
      </c>
      <c r="CC44" s="1496" t="str">
        <f t="shared" si="38"/>
        <v/>
      </c>
      <c r="CD44" s="1496" t="str">
        <f t="shared" si="39"/>
        <v/>
      </c>
      <c r="CE44" s="1496" t="str">
        <f t="shared" si="40"/>
        <v/>
      </c>
      <c r="CF44" s="1496" t="str">
        <f t="shared" si="115"/>
        <v/>
      </c>
      <c r="CG44" s="1494" t="str">
        <f t="shared" si="116"/>
        <v/>
      </c>
      <c r="CH44" s="1495"/>
      <c r="CI44" s="1495"/>
      <c r="CJ44" s="1495"/>
      <c r="CK44" s="1495"/>
      <c r="CL44" s="1495"/>
      <c r="CM44" s="1495"/>
      <c r="CN44" s="1497" t="str">
        <f t="shared" si="117"/>
        <v/>
      </c>
      <c r="CO44" s="1497" t="str">
        <f t="shared" si="118"/>
        <v/>
      </c>
      <c r="CP44" s="1497" t="str">
        <f t="shared" si="119"/>
        <v/>
      </c>
      <c r="CQ44" s="1497" t="str">
        <f t="shared" si="120"/>
        <v/>
      </c>
      <c r="CR44" s="1497" t="str">
        <f t="shared" si="121"/>
        <v/>
      </c>
      <c r="CS44" s="1497" t="str">
        <f t="shared" si="122"/>
        <v/>
      </c>
      <c r="CT44" s="1497" t="str">
        <f t="shared" si="123"/>
        <v/>
      </c>
      <c r="CU44" s="1497" t="str">
        <f t="shared" si="124"/>
        <v/>
      </c>
      <c r="CV44" s="1497" t="str">
        <f t="shared" si="125"/>
        <v/>
      </c>
      <c r="CW44" s="16" t="str">
        <f t="shared" si="52"/>
        <v/>
      </c>
      <c r="CX44" s="16" t="str">
        <f t="shared" si="53"/>
        <v/>
      </c>
      <c r="CY44" s="16" t="str">
        <f t="shared" si="54"/>
        <v/>
      </c>
      <c r="CZ44" s="650">
        <f t="shared" si="126"/>
        <v>0</v>
      </c>
      <c r="DA44" s="16"/>
      <c r="DB44" s="651"/>
      <c r="DC44" s="655">
        <f t="shared" si="127"/>
        <v>0</v>
      </c>
      <c r="DD44" s="654" t="str">
        <f t="shared" si="128"/>
        <v/>
      </c>
      <c r="DE44" s="650">
        <f t="shared" si="129"/>
        <v>0</v>
      </c>
      <c r="DH44" s="653" t="s">
        <v>1357</v>
      </c>
      <c r="DI44" s="52">
        <f t="shared" si="130"/>
        <v>0</v>
      </c>
      <c r="DJ44" s="52">
        <f t="shared" si="131"/>
        <v>0</v>
      </c>
      <c r="DK44" s="52">
        <f t="shared" si="132"/>
        <v>0</v>
      </c>
      <c r="EG44" s="16">
        <f>IFERROR(VLOOKUP(B44,'SUBCATS INTERNAL USE'!A:D,3,0),10000)</f>
        <v>10000</v>
      </c>
      <c r="EH44" s="16">
        <f t="shared" si="133"/>
        <v>10000</v>
      </c>
      <c r="EI44" s="16">
        <f t="shared" si="134"/>
        <v>1</v>
      </c>
      <c r="EJ44" s="16">
        <f t="shared" si="135"/>
        <v>19</v>
      </c>
      <c r="EK44" s="16">
        <f>IFERROR(VLOOKUP(B44,'SUBCATS INTERNAL USE'!G:I,3,0), 10000)</f>
        <v>10000</v>
      </c>
      <c r="EN44" s="163">
        <f t="shared" si="136"/>
        <v>1</v>
      </c>
      <c r="EO44" s="163">
        <f t="shared" si="137"/>
        <v>1</v>
      </c>
      <c r="EP44" s="163">
        <f t="shared" si="138"/>
        <v>1</v>
      </c>
      <c r="EQ44" s="163">
        <f t="shared" si="139"/>
        <v>1</v>
      </c>
      <c r="ER44" s="163">
        <f t="shared" si="140"/>
        <v>1</v>
      </c>
      <c r="ES44" s="163">
        <f t="shared" si="141"/>
        <v>1</v>
      </c>
      <c r="ET44" s="163">
        <f t="shared" si="142"/>
        <v>1</v>
      </c>
      <c r="EU44" s="163">
        <f t="shared" si="142"/>
        <v>1</v>
      </c>
      <c r="EV44" s="163">
        <f t="shared" si="143"/>
        <v>0</v>
      </c>
      <c r="EW44" s="163">
        <f t="shared" si="144"/>
        <v>1</v>
      </c>
      <c r="EX44" s="163">
        <f t="shared" si="145"/>
        <v>1</v>
      </c>
      <c r="EY44" s="163">
        <f t="shared" si="146"/>
        <v>1</v>
      </c>
      <c r="EZ44" s="163">
        <f t="shared" si="146"/>
        <v>1</v>
      </c>
      <c r="FA44" s="163">
        <f t="shared" si="146"/>
        <v>1</v>
      </c>
      <c r="FB44" s="163">
        <f t="shared" si="146"/>
        <v>1</v>
      </c>
      <c r="FC44" s="163">
        <f t="shared" si="147"/>
        <v>14</v>
      </c>
      <c r="FD44" s="163">
        <f t="shared" si="148"/>
        <v>0</v>
      </c>
      <c r="FF44" s="16">
        <f t="shared" si="149"/>
        <v>0</v>
      </c>
      <c r="FG44" s="16" t="str">
        <f t="shared" si="150"/>
        <v>1</v>
      </c>
    </row>
    <row r="45" spans="1:163" s="52" customFormat="1" ht="11.25" customHeight="1">
      <c r="A45" s="1038">
        <v>31</v>
      </c>
      <c r="B45" s="1039"/>
      <c r="C45" s="1038" t="str">
        <f t="shared" si="84"/>
        <v/>
      </c>
      <c r="D45" s="1038"/>
      <c r="E45" s="1040"/>
      <c r="F45" s="1041"/>
      <c r="G45" s="1038"/>
      <c r="H45" s="1038"/>
      <c r="I45" s="1323"/>
      <c r="J45" s="1038"/>
      <c r="K45" s="1038"/>
      <c r="L45" s="1038"/>
      <c r="M45" s="1038"/>
      <c r="N45" s="1038"/>
      <c r="O45" s="1038"/>
      <c r="P45" s="1040" t="str">
        <f t="shared" si="85"/>
        <v>MP</v>
      </c>
      <c r="Q45" s="1342" t="str">
        <f t="shared" si="151"/>
        <v/>
      </c>
      <c r="R45" s="1040"/>
      <c r="S45" s="1475" t="e">
        <f t="shared" si="152"/>
        <v>#DIV/0!</v>
      </c>
      <c r="T45" s="1102"/>
      <c r="U45" s="1102"/>
      <c r="V45" s="1476"/>
      <c r="W45" s="1477"/>
      <c r="X45" s="1103"/>
      <c r="Y45" s="1477"/>
      <c r="Z45" s="1478">
        <f t="shared" si="88"/>
        <v>0</v>
      </c>
      <c r="AA45" s="1479">
        <f>ROUND(IFERROR(SUM($AI$6/$AI$7*Q45/O45)+('Inbound Freight New'!$A$3*CZ45/R45),0),2)</f>
        <v>0</v>
      </c>
      <c r="AB45" s="1480">
        <f t="shared" si="8"/>
        <v>0</v>
      </c>
      <c r="AC45" s="1479">
        <f t="shared" si="153"/>
        <v>0</v>
      </c>
      <c r="AD45" s="1481"/>
      <c r="AE45" s="1480">
        <f t="shared" si="10"/>
        <v>0</v>
      </c>
      <c r="AF45" s="1482">
        <f t="shared" si="154"/>
        <v>0</v>
      </c>
      <c r="AG45" s="1483">
        <f t="shared" si="91"/>
        <v>0</v>
      </c>
      <c r="AH45" s="1484">
        <f t="shared" si="155"/>
        <v>0</v>
      </c>
      <c r="AI45" s="1482">
        <f t="shared" si="156"/>
        <v>0</v>
      </c>
      <c r="AJ45" s="1485">
        <f t="shared" si="157"/>
        <v>0</v>
      </c>
      <c r="AK45" s="1485">
        <f t="shared" si="158"/>
        <v>0</v>
      </c>
      <c r="AL45" s="1485">
        <f t="shared" si="96"/>
        <v>0</v>
      </c>
      <c r="AM45" s="1482">
        <f t="shared" si="159"/>
        <v>0</v>
      </c>
      <c r="AN45" s="1477"/>
      <c r="AO45" s="1477"/>
      <c r="AP45" s="1486">
        <f t="shared" si="160"/>
        <v>0</v>
      </c>
      <c r="AQ45" s="1487">
        <f t="shared" si="161"/>
        <v>0</v>
      </c>
      <c r="AR45" s="1488">
        <f t="shared" si="100"/>
        <v>0</v>
      </c>
      <c r="AS45" s="1487">
        <f t="shared" si="162"/>
        <v>0</v>
      </c>
      <c r="AT45" s="1489">
        <f t="shared" si="163"/>
        <v>0</v>
      </c>
      <c r="AU45" s="1490"/>
      <c r="AV45" s="1489"/>
      <c r="AW45" s="1038"/>
      <c r="AX45" s="1038"/>
      <c r="AY45" s="1491"/>
      <c r="AZ45" s="1492"/>
      <c r="BA45" s="1342"/>
      <c r="BB45" s="1342"/>
      <c r="BC45" s="1342"/>
      <c r="BD45" s="1342"/>
      <c r="BE45" s="1038"/>
      <c r="BF45" s="1038" t="str">
        <f t="shared" si="24"/>
        <v/>
      </c>
      <c r="BG45" s="1342" t="str">
        <f t="shared" si="103"/>
        <v/>
      </c>
      <c r="BH45" s="1038"/>
      <c r="BI45" s="1038"/>
      <c r="BJ45" s="1038"/>
      <c r="BK45" s="1038"/>
      <c r="BL45" s="1038"/>
      <c r="BM45" s="1038"/>
      <c r="BN45" s="1493"/>
      <c r="BO45" s="1493"/>
      <c r="BP45" s="1493"/>
      <c r="BQ45" s="1493" t="str">
        <f t="shared" si="104"/>
        <v/>
      </c>
      <c r="BR45" s="1494" t="str">
        <f t="shared" si="105"/>
        <v/>
      </c>
      <c r="BS45" s="1494" t="str">
        <f t="shared" si="106"/>
        <v/>
      </c>
      <c r="BT45" s="1494" t="str">
        <f t="shared" si="107"/>
        <v/>
      </c>
      <c r="BU45" s="1495" t="str">
        <f t="shared" si="108"/>
        <v/>
      </c>
      <c r="BV45" s="1495" t="str">
        <f t="shared" si="109"/>
        <v/>
      </c>
      <c r="BW45" s="1495" t="str">
        <f t="shared" si="110"/>
        <v/>
      </c>
      <c r="BX45" s="1495" t="str">
        <f t="shared" si="111"/>
        <v/>
      </c>
      <c r="BY45" s="1495" t="str">
        <f t="shared" si="112"/>
        <v/>
      </c>
      <c r="BZ45" s="1495" t="str">
        <f t="shared" si="113"/>
        <v/>
      </c>
      <c r="CA45" s="1495" t="str">
        <f t="shared" si="114"/>
        <v/>
      </c>
      <c r="CB45" s="1496" t="str">
        <f t="shared" si="37"/>
        <v/>
      </c>
      <c r="CC45" s="1496" t="str">
        <f t="shared" si="38"/>
        <v/>
      </c>
      <c r="CD45" s="1496" t="str">
        <f t="shared" si="39"/>
        <v/>
      </c>
      <c r="CE45" s="1496" t="str">
        <f t="shared" si="40"/>
        <v/>
      </c>
      <c r="CF45" s="1496" t="str">
        <f t="shared" si="115"/>
        <v/>
      </c>
      <c r="CG45" s="1494" t="str">
        <f t="shared" si="116"/>
        <v/>
      </c>
      <c r="CH45" s="1495"/>
      <c r="CI45" s="1495"/>
      <c r="CJ45" s="1495"/>
      <c r="CK45" s="1495"/>
      <c r="CL45" s="1495"/>
      <c r="CM45" s="1495"/>
      <c r="CN45" s="1497" t="str">
        <f t="shared" si="117"/>
        <v/>
      </c>
      <c r="CO45" s="1497" t="str">
        <f t="shared" si="118"/>
        <v/>
      </c>
      <c r="CP45" s="1497" t="str">
        <f t="shared" si="119"/>
        <v/>
      </c>
      <c r="CQ45" s="1497" t="str">
        <f t="shared" si="120"/>
        <v/>
      </c>
      <c r="CR45" s="1497" t="str">
        <f t="shared" si="121"/>
        <v/>
      </c>
      <c r="CS45" s="1497" t="str">
        <f t="shared" si="122"/>
        <v/>
      </c>
      <c r="CT45" s="1497" t="str">
        <f t="shared" si="123"/>
        <v/>
      </c>
      <c r="CU45" s="1497" t="str">
        <f t="shared" si="124"/>
        <v/>
      </c>
      <c r="CV45" s="1497" t="str">
        <f t="shared" si="125"/>
        <v/>
      </c>
      <c r="CW45" s="16" t="str">
        <f t="shared" si="52"/>
        <v/>
      </c>
      <c r="CX45" s="16" t="str">
        <f t="shared" si="53"/>
        <v/>
      </c>
      <c r="CY45" s="16" t="str">
        <f t="shared" si="54"/>
        <v/>
      </c>
      <c r="CZ45" s="650">
        <f t="shared" si="126"/>
        <v>0</v>
      </c>
      <c r="DA45" s="16"/>
      <c r="DB45" s="651"/>
      <c r="DC45" s="655">
        <f t="shared" si="127"/>
        <v>0</v>
      </c>
      <c r="DD45" s="654" t="str">
        <f t="shared" si="128"/>
        <v/>
      </c>
      <c r="DE45" s="650">
        <f t="shared" si="129"/>
        <v>0</v>
      </c>
      <c r="DH45" s="653" t="s">
        <v>4875</v>
      </c>
      <c r="DI45" s="52">
        <f t="shared" si="130"/>
        <v>0</v>
      </c>
      <c r="DJ45" s="52">
        <f t="shared" si="131"/>
        <v>0</v>
      </c>
      <c r="DK45" s="52">
        <f t="shared" si="132"/>
        <v>0</v>
      </c>
      <c r="EG45" s="16">
        <f>IFERROR(VLOOKUP(B45,'SUBCATS INTERNAL USE'!A:D,3,0),10000)</f>
        <v>10000</v>
      </c>
      <c r="EH45" s="16">
        <f t="shared" si="133"/>
        <v>10000</v>
      </c>
      <c r="EI45" s="16">
        <f t="shared" si="134"/>
        <v>1</v>
      </c>
      <c r="EJ45" s="16">
        <f t="shared" si="135"/>
        <v>19</v>
      </c>
      <c r="EK45" s="16">
        <f>IFERROR(VLOOKUP(B45,'SUBCATS INTERNAL USE'!G:I,3,0), 10000)</f>
        <v>10000</v>
      </c>
      <c r="EN45" s="163">
        <f t="shared" si="136"/>
        <v>1</v>
      </c>
      <c r="EO45" s="163">
        <f t="shared" si="137"/>
        <v>1</v>
      </c>
      <c r="EP45" s="163">
        <f t="shared" si="138"/>
        <v>1</v>
      </c>
      <c r="EQ45" s="163">
        <f t="shared" si="139"/>
        <v>1</v>
      </c>
      <c r="ER45" s="163">
        <f t="shared" si="140"/>
        <v>1</v>
      </c>
      <c r="ES45" s="163">
        <f t="shared" si="141"/>
        <v>1</v>
      </c>
      <c r="ET45" s="163">
        <f t="shared" si="142"/>
        <v>1</v>
      </c>
      <c r="EU45" s="163">
        <f>IF(AO45="",1,0)</f>
        <v>1</v>
      </c>
      <c r="EV45" s="163">
        <f t="shared" si="143"/>
        <v>0</v>
      </c>
      <c r="EW45" s="163">
        <f t="shared" si="144"/>
        <v>1</v>
      </c>
      <c r="EX45" s="163">
        <f t="shared" si="145"/>
        <v>1</v>
      </c>
      <c r="EY45" s="163">
        <f t="shared" si="146"/>
        <v>1</v>
      </c>
      <c r="EZ45" s="163">
        <f t="shared" si="146"/>
        <v>1</v>
      </c>
      <c r="FA45" s="163">
        <f t="shared" si="146"/>
        <v>1</v>
      </c>
      <c r="FB45" s="163">
        <f t="shared" si="146"/>
        <v>1</v>
      </c>
      <c r="FC45" s="163">
        <f t="shared" si="147"/>
        <v>14</v>
      </c>
      <c r="FD45" s="163">
        <f t="shared" si="148"/>
        <v>0</v>
      </c>
      <c r="FF45" s="16">
        <f t="shared" si="149"/>
        <v>0</v>
      </c>
      <c r="FG45" s="16" t="str">
        <f t="shared" si="150"/>
        <v>1</v>
      </c>
    </row>
    <row r="46" spans="1:163" s="52" customFormat="1" ht="11.25" customHeight="1">
      <c r="A46" s="1038">
        <v>32</v>
      </c>
      <c r="B46" s="1039"/>
      <c r="C46" s="1038" t="str">
        <f t="shared" si="84"/>
        <v/>
      </c>
      <c r="D46" s="1038"/>
      <c r="E46" s="1040"/>
      <c r="F46" s="1041"/>
      <c r="G46" s="1038"/>
      <c r="H46" s="1038"/>
      <c r="I46" s="1323"/>
      <c r="J46" s="1038"/>
      <c r="K46" s="1038"/>
      <c r="L46" s="1038"/>
      <c r="M46" s="1038"/>
      <c r="N46" s="1038"/>
      <c r="O46" s="1038"/>
      <c r="P46" s="1040" t="str">
        <f t="shared" si="85"/>
        <v>MP</v>
      </c>
      <c r="Q46" s="1342" t="str">
        <f t="shared" si="151"/>
        <v/>
      </c>
      <c r="R46" s="1040"/>
      <c r="S46" s="1475" t="e">
        <f t="shared" si="152"/>
        <v>#DIV/0!</v>
      </c>
      <c r="T46" s="1102"/>
      <c r="U46" s="1102"/>
      <c r="V46" s="1476"/>
      <c r="W46" s="1477"/>
      <c r="X46" s="1103"/>
      <c r="Y46" s="1477"/>
      <c r="Z46" s="1478">
        <f t="shared" si="88"/>
        <v>0</v>
      </c>
      <c r="AA46" s="1479">
        <f>ROUND(IFERROR(SUM($AI$6/$AI$7*Q46/O46)+('Inbound Freight New'!$A$3*CZ46/R46),0),2)</f>
        <v>0</v>
      </c>
      <c r="AB46" s="1480">
        <f t="shared" si="8"/>
        <v>0</v>
      </c>
      <c r="AC46" s="1479">
        <f t="shared" si="153"/>
        <v>0</v>
      </c>
      <c r="AD46" s="1481"/>
      <c r="AE46" s="1480">
        <f t="shared" si="10"/>
        <v>0</v>
      </c>
      <c r="AF46" s="1482">
        <f t="shared" si="154"/>
        <v>0</v>
      </c>
      <c r="AG46" s="1483">
        <f t="shared" si="91"/>
        <v>0</v>
      </c>
      <c r="AH46" s="1484">
        <f t="shared" si="155"/>
        <v>0</v>
      </c>
      <c r="AI46" s="1482">
        <f t="shared" si="156"/>
        <v>0</v>
      </c>
      <c r="AJ46" s="1485">
        <f t="shared" si="157"/>
        <v>0</v>
      </c>
      <c r="AK46" s="1485">
        <f t="shared" si="158"/>
        <v>0</v>
      </c>
      <c r="AL46" s="1485">
        <f t="shared" si="96"/>
        <v>0</v>
      </c>
      <c r="AM46" s="1482">
        <f t="shared" si="159"/>
        <v>0</v>
      </c>
      <c r="AN46" s="1477"/>
      <c r="AO46" s="1477"/>
      <c r="AP46" s="1486">
        <f t="shared" si="160"/>
        <v>0</v>
      </c>
      <c r="AQ46" s="1487">
        <f t="shared" si="161"/>
        <v>0</v>
      </c>
      <c r="AR46" s="1488">
        <f t="shared" si="100"/>
        <v>0</v>
      </c>
      <c r="AS46" s="1487">
        <f t="shared" si="162"/>
        <v>0</v>
      </c>
      <c r="AT46" s="1489">
        <f t="shared" si="163"/>
        <v>0</v>
      </c>
      <c r="AU46" s="1490"/>
      <c r="AV46" s="1489"/>
      <c r="AW46" s="1038"/>
      <c r="AX46" s="1038"/>
      <c r="AY46" s="1491"/>
      <c r="AZ46" s="1492"/>
      <c r="BA46" s="1342"/>
      <c r="BB46" s="1342"/>
      <c r="BC46" s="1342"/>
      <c r="BD46" s="1342"/>
      <c r="BE46" s="1038"/>
      <c r="BF46" s="1038" t="str">
        <f t="shared" si="24"/>
        <v/>
      </c>
      <c r="BG46" s="1342" t="str">
        <f t="shared" si="103"/>
        <v/>
      </c>
      <c r="BH46" s="1038"/>
      <c r="BI46" s="1038"/>
      <c r="BJ46" s="1038"/>
      <c r="BK46" s="1038"/>
      <c r="BL46" s="1038"/>
      <c r="BM46" s="1038"/>
      <c r="BN46" s="1493"/>
      <c r="BO46" s="1493"/>
      <c r="BP46" s="1493"/>
      <c r="BQ46" s="1493" t="str">
        <f t="shared" si="104"/>
        <v/>
      </c>
      <c r="BR46" s="1494" t="str">
        <f t="shared" si="105"/>
        <v/>
      </c>
      <c r="BS46" s="1494" t="str">
        <f t="shared" si="106"/>
        <v/>
      </c>
      <c r="BT46" s="1494" t="str">
        <f t="shared" si="107"/>
        <v/>
      </c>
      <c r="BU46" s="1495" t="str">
        <f t="shared" si="108"/>
        <v/>
      </c>
      <c r="BV46" s="1495" t="str">
        <f t="shared" si="109"/>
        <v/>
      </c>
      <c r="BW46" s="1495" t="str">
        <f t="shared" si="110"/>
        <v/>
      </c>
      <c r="BX46" s="1495" t="str">
        <f t="shared" si="111"/>
        <v/>
      </c>
      <c r="BY46" s="1495" t="str">
        <f t="shared" si="112"/>
        <v/>
      </c>
      <c r="BZ46" s="1495" t="str">
        <f t="shared" si="113"/>
        <v/>
      </c>
      <c r="CA46" s="1495" t="str">
        <f t="shared" si="114"/>
        <v/>
      </c>
      <c r="CB46" s="1496" t="str">
        <f t="shared" si="37"/>
        <v/>
      </c>
      <c r="CC46" s="1496" t="str">
        <f t="shared" si="38"/>
        <v/>
      </c>
      <c r="CD46" s="1496" t="str">
        <f t="shared" si="39"/>
        <v/>
      </c>
      <c r="CE46" s="1496" t="str">
        <f t="shared" si="40"/>
        <v/>
      </c>
      <c r="CF46" s="1496" t="str">
        <f t="shared" si="115"/>
        <v/>
      </c>
      <c r="CG46" s="1494" t="str">
        <f t="shared" si="116"/>
        <v/>
      </c>
      <c r="CH46" s="1495"/>
      <c r="CI46" s="1495"/>
      <c r="CJ46" s="1495"/>
      <c r="CK46" s="1495"/>
      <c r="CL46" s="1495"/>
      <c r="CM46" s="1495"/>
      <c r="CN46" s="1497" t="str">
        <f t="shared" si="117"/>
        <v/>
      </c>
      <c r="CO46" s="1497" t="str">
        <f t="shared" si="118"/>
        <v/>
      </c>
      <c r="CP46" s="1497" t="str">
        <f t="shared" si="119"/>
        <v/>
      </c>
      <c r="CQ46" s="1497" t="str">
        <f t="shared" si="120"/>
        <v/>
      </c>
      <c r="CR46" s="1497" t="str">
        <f t="shared" si="121"/>
        <v/>
      </c>
      <c r="CS46" s="1497" t="str">
        <f t="shared" si="122"/>
        <v/>
      </c>
      <c r="CT46" s="1497" t="str">
        <f t="shared" si="123"/>
        <v/>
      </c>
      <c r="CU46" s="1497" t="str">
        <f t="shared" si="124"/>
        <v/>
      </c>
      <c r="CV46" s="1497" t="str">
        <f t="shared" si="125"/>
        <v/>
      </c>
      <c r="CW46" s="16" t="str">
        <f t="shared" si="52"/>
        <v/>
      </c>
      <c r="CX46" s="16" t="str">
        <f t="shared" si="53"/>
        <v/>
      </c>
      <c r="CY46" s="16" t="str">
        <f t="shared" si="54"/>
        <v/>
      </c>
      <c r="CZ46" s="650">
        <f t="shared" si="126"/>
        <v>0</v>
      </c>
      <c r="DA46" s="16"/>
      <c r="DB46" s="651"/>
      <c r="DC46" s="655">
        <f t="shared" si="127"/>
        <v>0</v>
      </c>
      <c r="DD46" s="654" t="str">
        <f t="shared" si="128"/>
        <v/>
      </c>
      <c r="DE46" s="650">
        <f t="shared" si="129"/>
        <v>0</v>
      </c>
      <c r="EG46" s="16">
        <f>IFERROR(VLOOKUP(B46,'SUBCATS INTERNAL USE'!A:D,3,0),10000)</f>
        <v>10000</v>
      </c>
      <c r="EH46" s="16">
        <f t="shared" si="133"/>
        <v>10000</v>
      </c>
      <c r="EI46" s="16">
        <f t="shared" si="134"/>
        <v>1</v>
      </c>
      <c r="EJ46" s="16">
        <f t="shared" si="135"/>
        <v>19</v>
      </c>
      <c r="EK46" s="16">
        <f>IFERROR(VLOOKUP(B46,'SUBCATS INTERNAL USE'!G:I,3,0), 10000)</f>
        <v>10000</v>
      </c>
      <c r="EN46" s="163">
        <f t="shared" si="136"/>
        <v>1</v>
      </c>
      <c r="EO46" s="163">
        <f t="shared" si="137"/>
        <v>1</v>
      </c>
      <c r="EP46" s="163">
        <f t="shared" si="138"/>
        <v>1</v>
      </c>
      <c r="EQ46" s="163">
        <f t="shared" si="139"/>
        <v>1</v>
      </c>
      <c r="ER46" s="163">
        <f t="shared" si="140"/>
        <v>1</v>
      </c>
      <c r="ES46" s="163">
        <f t="shared" si="141"/>
        <v>1</v>
      </c>
      <c r="ET46" s="163">
        <f t="shared" si="142"/>
        <v>1</v>
      </c>
      <c r="EU46" s="163">
        <f t="shared" si="142"/>
        <v>1</v>
      </c>
      <c r="EV46" s="163">
        <f t="shared" si="143"/>
        <v>0</v>
      </c>
      <c r="EW46" s="163">
        <f t="shared" si="144"/>
        <v>1</v>
      </c>
      <c r="EX46" s="163">
        <f t="shared" si="145"/>
        <v>1</v>
      </c>
      <c r="EY46" s="163">
        <f t="shared" si="146"/>
        <v>1</v>
      </c>
      <c r="EZ46" s="163">
        <f t="shared" si="146"/>
        <v>1</v>
      </c>
      <c r="FA46" s="163">
        <f t="shared" si="146"/>
        <v>1</v>
      </c>
      <c r="FB46" s="163">
        <f t="shared" si="146"/>
        <v>1</v>
      </c>
      <c r="FC46" s="163">
        <f t="shared" si="147"/>
        <v>14</v>
      </c>
      <c r="FD46" s="163">
        <f t="shared" si="148"/>
        <v>0</v>
      </c>
      <c r="FF46" s="16">
        <f t="shared" si="149"/>
        <v>0</v>
      </c>
      <c r="FG46" s="16" t="str">
        <f t="shared" si="150"/>
        <v>1</v>
      </c>
    </row>
    <row r="47" spans="1:163" s="52" customFormat="1" ht="11.25" customHeight="1">
      <c r="A47" s="1038">
        <v>33</v>
      </c>
      <c r="B47" s="1039"/>
      <c r="C47" s="1038" t="str">
        <f t="shared" si="84"/>
        <v/>
      </c>
      <c r="D47" s="1038"/>
      <c r="E47" s="1040"/>
      <c r="F47" s="1041"/>
      <c r="G47" s="1038"/>
      <c r="H47" s="1038"/>
      <c r="I47" s="1323"/>
      <c r="J47" s="1038"/>
      <c r="K47" s="1038"/>
      <c r="L47" s="1038"/>
      <c r="M47" s="1038"/>
      <c r="N47" s="1038"/>
      <c r="O47" s="1038"/>
      <c r="P47" s="1040" t="str">
        <f t="shared" si="85"/>
        <v>MP</v>
      </c>
      <c r="Q47" s="1342" t="str">
        <f t="shared" si="151"/>
        <v/>
      </c>
      <c r="R47" s="1040"/>
      <c r="S47" s="1475" t="e">
        <f t="shared" si="152"/>
        <v>#DIV/0!</v>
      </c>
      <c r="T47" s="1102"/>
      <c r="U47" s="1102"/>
      <c r="V47" s="1476"/>
      <c r="W47" s="1477"/>
      <c r="X47" s="1103"/>
      <c r="Y47" s="1477"/>
      <c r="Z47" s="1478">
        <f t="shared" si="88"/>
        <v>0</v>
      </c>
      <c r="AA47" s="1479">
        <f>ROUND(IFERROR(SUM($AI$6/$AI$7*Q47/O47)+('Inbound Freight New'!$A$3*CZ47/R47),0),2)</f>
        <v>0</v>
      </c>
      <c r="AB47" s="1480">
        <f t="shared" si="8"/>
        <v>0</v>
      </c>
      <c r="AC47" s="1479">
        <f t="shared" si="153"/>
        <v>0</v>
      </c>
      <c r="AD47" s="1481"/>
      <c r="AE47" s="1480">
        <f t="shared" si="10"/>
        <v>0</v>
      </c>
      <c r="AF47" s="1482">
        <f t="shared" si="154"/>
        <v>0</v>
      </c>
      <c r="AG47" s="1483">
        <f t="shared" si="91"/>
        <v>0</v>
      </c>
      <c r="AH47" s="1484">
        <f t="shared" si="155"/>
        <v>0</v>
      </c>
      <c r="AI47" s="1482">
        <f t="shared" si="156"/>
        <v>0</v>
      </c>
      <c r="AJ47" s="1485">
        <f t="shared" si="157"/>
        <v>0</v>
      </c>
      <c r="AK47" s="1485">
        <f t="shared" si="158"/>
        <v>0</v>
      </c>
      <c r="AL47" s="1485">
        <f t="shared" si="96"/>
        <v>0</v>
      </c>
      <c r="AM47" s="1482">
        <f t="shared" si="159"/>
        <v>0</v>
      </c>
      <c r="AN47" s="1477"/>
      <c r="AO47" s="1477"/>
      <c r="AP47" s="1486">
        <f t="shared" si="160"/>
        <v>0</v>
      </c>
      <c r="AQ47" s="1487">
        <f t="shared" si="161"/>
        <v>0</v>
      </c>
      <c r="AR47" s="1488">
        <f t="shared" si="100"/>
        <v>0</v>
      </c>
      <c r="AS47" s="1487">
        <f t="shared" si="162"/>
        <v>0</v>
      </c>
      <c r="AT47" s="1489">
        <f t="shared" si="163"/>
        <v>0</v>
      </c>
      <c r="AU47" s="1490"/>
      <c r="AV47" s="1489"/>
      <c r="AW47" s="1038"/>
      <c r="AX47" s="1038"/>
      <c r="AY47" s="1491"/>
      <c r="AZ47" s="1492"/>
      <c r="BA47" s="1342"/>
      <c r="BB47" s="1342"/>
      <c r="BC47" s="1342"/>
      <c r="BD47" s="1342"/>
      <c r="BE47" s="1038"/>
      <c r="BF47" s="1038" t="str">
        <f t="shared" si="24"/>
        <v/>
      </c>
      <c r="BG47" s="1342" t="str">
        <f t="shared" si="103"/>
        <v/>
      </c>
      <c r="BH47" s="1038"/>
      <c r="BI47" s="1038"/>
      <c r="BJ47" s="1038"/>
      <c r="BK47" s="1038"/>
      <c r="BL47" s="1038"/>
      <c r="BM47" s="1038"/>
      <c r="BN47" s="1493"/>
      <c r="BO47" s="1493"/>
      <c r="BP47" s="1493"/>
      <c r="BQ47" s="1493" t="str">
        <f t="shared" si="104"/>
        <v/>
      </c>
      <c r="BR47" s="1494" t="str">
        <f t="shared" si="105"/>
        <v/>
      </c>
      <c r="BS47" s="1494" t="str">
        <f t="shared" si="106"/>
        <v/>
      </c>
      <c r="BT47" s="1494" t="str">
        <f t="shared" si="107"/>
        <v/>
      </c>
      <c r="BU47" s="1495" t="str">
        <f t="shared" si="108"/>
        <v/>
      </c>
      <c r="BV47" s="1495" t="str">
        <f t="shared" si="109"/>
        <v/>
      </c>
      <c r="BW47" s="1495" t="str">
        <f t="shared" si="110"/>
        <v/>
      </c>
      <c r="BX47" s="1495" t="str">
        <f t="shared" si="111"/>
        <v/>
      </c>
      <c r="BY47" s="1495" t="str">
        <f t="shared" si="112"/>
        <v/>
      </c>
      <c r="BZ47" s="1495" t="str">
        <f t="shared" si="113"/>
        <v/>
      </c>
      <c r="CA47" s="1495" t="str">
        <f t="shared" si="114"/>
        <v/>
      </c>
      <c r="CB47" s="1496" t="str">
        <f t="shared" si="37"/>
        <v/>
      </c>
      <c r="CC47" s="1496" t="str">
        <f t="shared" si="38"/>
        <v/>
      </c>
      <c r="CD47" s="1496" t="str">
        <f t="shared" si="39"/>
        <v/>
      </c>
      <c r="CE47" s="1496" t="str">
        <f t="shared" si="40"/>
        <v/>
      </c>
      <c r="CF47" s="1496" t="str">
        <f t="shared" si="115"/>
        <v/>
      </c>
      <c r="CG47" s="1494" t="str">
        <f t="shared" si="116"/>
        <v/>
      </c>
      <c r="CH47" s="1495"/>
      <c r="CI47" s="1495"/>
      <c r="CJ47" s="1495"/>
      <c r="CK47" s="1495"/>
      <c r="CL47" s="1495"/>
      <c r="CM47" s="1495"/>
      <c r="CN47" s="1497" t="str">
        <f t="shared" si="117"/>
        <v/>
      </c>
      <c r="CO47" s="1497" t="str">
        <f t="shared" si="118"/>
        <v/>
      </c>
      <c r="CP47" s="1497" t="str">
        <f t="shared" si="119"/>
        <v/>
      </c>
      <c r="CQ47" s="1497" t="str">
        <f t="shared" si="120"/>
        <v/>
      </c>
      <c r="CR47" s="1497" t="str">
        <f t="shared" si="121"/>
        <v/>
      </c>
      <c r="CS47" s="1497" t="str">
        <f t="shared" si="122"/>
        <v/>
      </c>
      <c r="CT47" s="1497" t="str">
        <f t="shared" si="123"/>
        <v/>
      </c>
      <c r="CU47" s="1497" t="str">
        <f t="shared" si="124"/>
        <v/>
      </c>
      <c r="CV47" s="1497" t="str">
        <f t="shared" si="125"/>
        <v/>
      </c>
      <c r="CW47" s="16" t="str">
        <f t="shared" si="52"/>
        <v/>
      </c>
      <c r="CX47" s="16" t="str">
        <f t="shared" si="53"/>
        <v/>
      </c>
      <c r="CY47" s="16" t="str">
        <f t="shared" si="54"/>
        <v/>
      </c>
      <c r="CZ47" s="650">
        <f t="shared" si="126"/>
        <v>0</v>
      </c>
      <c r="DA47" s="16"/>
      <c r="DB47" s="651"/>
      <c r="DC47" s="655">
        <f t="shared" si="127"/>
        <v>0</v>
      </c>
      <c r="DD47" s="654" t="str">
        <f t="shared" si="128"/>
        <v/>
      </c>
      <c r="DE47" s="650">
        <f t="shared" si="129"/>
        <v>0</v>
      </c>
      <c r="EG47" s="16">
        <f>IFERROR(VLOOKUP(B47,'SUBCATS INTERNAL USE'!A:D,3,0),10000)</f>
        <v>10000</v>
      </c>
      <c r="EH47" s="16">
        <f t="shared" si="133"/>
        <v>10000</v>
      </c>
      <c r="EI47" s="16">
        <f t="shared" si="134"/>
        <v>1</v>
      </c>
      <c r="EJ47" s="16">
        <f t="shared" si="135"/>
        <v>19</v>
      </c>
      <c r="EK47" s="16">
        <f>IFERROR(VLOOKUP(B47,'SUBCATS INTERNAL USE'!G:I,3,0), 10000)</f>
        <v>10000</v>
      </c>
      <c r="EN47" s="163">
        <f t="shared" si="136"/>
        <v>1</v>
      </c>
      <c r="EO47" s="163">
        <f t="shared" si="137"/>
        <v>1</v>
      </c>
      <c r="EP47" s="163">
        <f t="shared" si="138"/>
        <v>1</v>
      </c>
      <c r="EQ47" s="163">
        <f t="shared" si="139"/>
        <v>1</v>
      </c>
      <c r="ER47" s="163">
        <f t="shared" si="140"/>
        <v>1</v>
      </c>
      <c r="ES47" s="163">
        <f t="shared" si="141"/>
        <v>1</v>
      </c>
      <c r="ET47" s="163">
        <f t="shared" si="142"/>
        <v>1</v>
      </c>
      <c r="EU47" s="163">
        <f t="shared" si="142"/>
        <v>1</v>
      </c>
      <c r="EV47" s="163">
        <f t="shared" si="143"/>
        <v>0</v>
      </c>
      <c r="EW47" s="163">
        <f t="shared" si="144"/>
        <v>1</v>
      </c>
      <c r="EX47" s="163">
        <f t="shared" si="145"/>
        <v>1</v>
      </c>
      <c r="EY47" s="163">
        <f t="shared" si="146"/>
        <v>1</v>
      </c>
      <c r="EZ47" s="163">
        <f t="shared" si="146"/>
        <v>1</v>
      </c>
      <c r="FA47" s="163">
        <f t="shared" si="146"/>
        <v>1</v>
      </c>
      <c r="FB47" s="163">
        <f t="shared" si="146"/>
        <v>1</v>
      </c>
      <c r="FC47" s="163">
        <f t="shared" si="147"/>
        <v>14</v>
      </c>
      <c r="FD47" s="163">
        <f t="shared" si="148"/>
        <v>0</v>
      </c>
      <c r="FF47" s="16">
        <f t="shared" si="149"/>
        <v>0</v>
      </c>
      <c r="FG47" s="16" t="str">
        <f t="shared" si="150"/>
        <v>1</v>
      </c>
    </row>
    <row r="48" spans="1:163" s="52" customFormat="1" ht="11.25" customHeight="1">
      <c r="A48" s="1038">
        <v>34</v>
      </c>
      <c r="B48" s="1039"/>
      <c r="C48" s="1038" t="str">
        <f t="shared" si="84"/>
        <v/>
      </c>
      <c r="D48" s="1038"/>
      <c r="E48" s="1040"/>
      <c r="F48" s="1041"/>
      <c r="G48" s="1038"/>
      <c r="H48" s="1038"/>
      <c r="I48" s="1323"/>
      <c r="J48" s="1038"/>
      <c r="K48" s="1038"/>
      <c r="L48" s="1038"/>
      <c r="M48" s="1038"/>
      <c r="N48" s="1038"/>
      <c r="O48" s="1038"/>
      <c r="P48" s="1040" t="str">
        <f t="shared" si="85"/>
        <v>MP</v>
      </c>
      <c r="Q48" s="1342" t="str">
        <f t="shared" si="151"/>
        <v/>
      </c>
      <c r="R48" s="1040"/>
      <c r="S48" s="1475" t="e">
        <f t="shared" si="152"/>
        <v>#DIV/0!</v>
      </c>
      <c r="T48" s="1102"/>
      <c r="U48" s="1102"/>
      <c r="V48" s="1476"/>
      <c r="W48" s="1477"/>
      <c r="X48" s="1103"/>
      <c r="Y48" s="1477"/>
      <c r="Z48" s="1478">
        <f t="shared" si="88"/>
        <v>0</v>
      </c>
      <c r="AA48" s="1479">
        <f>ROUND(IFERROR(SUM($AI$6/$AI$7*Q48/O48)+('Inbound Freight New'!$A$3*CZ48/R48),0),2)</f>
        <v>0</v>
      </c>
      <c r="AB48" s="1480">
        <f t="shared" si="8"/>
        <v>0</v>
      </c>
      <c r="AC48" s="1479">
        <f t="shared" si="153"/>
        <v>0</v>
      </c>
      <c r="AD48" s="1481"/>
      <c r="AE48" s="1480">
        <f t="shared" si="10"/>
        <v>0</v>
      </c>
      <c r="AF48" s="1482">
        <f t="shared" si="154"/>
        <v>0</v>
      </c>
      <c r="AG48" s="1483">
        <f t="shared" si="91"/>
        <v>0</v>
      </c>
      <c r="AH48" s="1484">
        <f t="shared" si="155"/>
        <v>0</v>
      </c>
      <c r="AI48" s="1482">
        <f t="shared" si="156"/>
        <v>0</v>
      </c>
      <c r="AJ48" s="1485">
        <f t="shared" si="157"/>
        <v>0</v>
      </c>
      <c r="AK48" s="1485">
        <f t="shared" si="158"/>
        <v>0</v>
      </c>
      <c r="AL48" s="1485">
        <f t="shared" si="96"/>
        <v>0</v>
      </c>
      <c r="AM48" s="1482">
        <f t="shared" si="159"/>
        <v>0</v>
      </c>
      <c r="AN48" s="1477"/>
      <c r="AO48" s="1477"/>
      <c r="AP48" s="1486">
        <f t="shared" si="160"/>
        <v>0</v>
      </c>
      <c r="AQ48" s="1487">
        <f t="shared" si="161"/>
        <v>0</v>
      </c>
      <c r="AR48" s="1488">
        <f t="shared" si="100"/>
        <v>0</v>
      </c>
      <c r="AS48" s="1487">
        <f t="shared" si="162"/>
        <v>0</v>
      </c>
      <c r="AT48" s="1489">
        <f t="shared" si="163"/>
        <v>0</v>
      </c>
      <c r="AU48" s="1490"/>
      <c r="AV48" s="1489"/>
      <c r="AW48" s="1038"/>
      <c r="AX48" s="1038"/>
      <c r="AY48" s="1491"/>
      <c r="AZ48" s="1492"/>
      <c r="BA48" s="1342"/>
      <c r="BB48" s="1342"/>
      <c r="BC48" s="1342"/>
      <c r="BD48" s="1342"/>
      <c r="BE48" s="1038"/>
      <c r="BF48" s="1038" t="str">
        <f t="shared" si="24"/>
        <v/>
      </c>
      <c r="BG48" s="1342" t="str">
        <f t="shared" si="103"/>
        <v/>
      </c>
      <c r="BH48" s="1038"/>
      <c r="BI48" s="1038"/>
      <c r="BJ48" s="1038"/>
      <c r="BK48" s="1038"/>
      <c r="BL48" s="1038"/>
      <c r="BM48" s="1038"/>
      <c r="BN48" s="1493"/>
      <c r="BO48" s="1493"/>
      <c r="BP48" s="1493"/>
      <c r="BQ48" s="1493" t="str">
        <f t="shared" si="104"/>
        <v/>
      </c>
      <c r="BR48" s="1494" t="str">
        <f t="shared" si="105"/>
        <v/>
      </c>
      <c r="BS48" s="1494" t="str">
        <f t="shared" si="106"/>
        <v/>
      </c>
      <c r="BT48" s="1494" t="str">
        <f t="shared" si="107"/>
        <v/>
      </c>
      <c r="BU48" s="1495" t="str">
        <f t="shared" si="108"/>
        <v/>
      </c>
      <c r="BV48" s="1495" t="str">
        <f t="shared" si="109"/>
        <v/>
      </c>
      <c r="BW48" s="1495" t="str">
        <f t="shared" si="110"/>
        <v/>
      </c>
      <c r="BX48" s="1495" t="str">
        <f t="shared" si="111"/>
        <v/>
      </c>
      <c r="BY48" s="1495" t="str">
        <f t="shared" si="112"/>
        <v/>
      </c>
      <c r="BZ48" s="1495" t="str">
        <f t="shared" si="113"/>
        <v/>
      </c>
      <c r="CA48" s="1495" t="str">
        <f t="shared" si="114"/>
        <v/>
      </c>
      <c r="CB48" s="1496" t="str">
        <f t="shared" si="37"/>
        <v/>
      </c>
      <c r="CC48" s="1496" t="str">
        <f t="shared" si="38"/>
        <v/>
      </c>
      <c r="CD48" s="1496" t="str">
        <f t="shared" si="39"/>
        <v/>
      </c>
      <c r="CE48" s="1496" t="str">
        <f t="shared" si="40"/>
        <v/>
      </c>
      <c r="CF48" s="1496" t="str">
        <f t="shared" si="115"/>
        <v/>
      </c>
      <c r="CG48" s="1494" t="str">
        <f t="shared" si="116"/>
        <v/>
      </c>
      <c r="CH48" s="1495"/>
      <c r="CI48" s="1495"/>
      <c r="CJ48" s="1495"/>
      <c r="CK48" s="1495"/>
      <c r="CL48" s="1495"/>
      <c r="CM48" s="1495"/>
      <c r="CN48" s="1497" t="str">
        <f t="shared" si="117"/>
        <v/>
      </c>
      <c r="CO48" s="1497" t="str">
        <f t="shared" si="118"/>
        <v/>
      </c>
      <c r="CP48" s="1497" t="str">
        <f t="shared" si="119"/>
        <v/>
      </c>
      <c r="CQ48" s="1497" t="str">
        <f t="shared" si="120"/>
        <v/>
      </c>
      <c r="CR48" s="1497" t="str">
        <f t="shared" si="121"/>
        <v/>
      </c>
      <c r="CS48" s="1497" t="str">
        <f t="shared" si="122"/>
        <v/>
      </c>
      <c r="CT48" s="1497" t="str">
        <f t="shared" si="123"/>
        <v/>
      </c>
      <c r="CU48" s="1497" t="str">
        <f t="shared" si="124"/>
        <v/>
      </c>
      <c r="CV48" s="1497" t="str">
        <f t="shared" si="125"/>
        <v/>
      </c>
      <c r="CW48" s="16" t="str">
        <f t="shared" si="52"/>
        <v/>
      </c>
      <c r="CX48" s="16" t="str">
        <f t="shared" si="53"/>
        <v/>
      </c>
      <c r="CY48" s="16" t="str">
        <f t="shared" si="54"/>
        <v/>
      </c>
      <c r="CZ48" s="650">
        <f t="shared" si="126"/>
        <v>0</v>
      </c>
      <c r="DA48" s="16"/>
      <c r="DB48" s="651"/>
      <c r="DC48" s="655">
        <f t="shared" si="127"/>
        <v>0</v>
      </c>
      <c r="DD48" s="654" t="str">
        <f t="shared" si="128"/>
        <v/>
      </c>
      <c r="DE48" s="650">
        <f t="shared" si="129"/>
        <v>0</v>
      </c>
      <c r="EG48" s="16">
        <f>IFERROR(VLOOKUP(B48,'SUBCATS INTERNAL USE'!A:D,3,0),10000)</f>
        <v>10000</v>
      </c>
      <c r="EH48" s="16">
        <f t="shared" si="133"/>
        <v>10000</v>
      </c>
      <c r="EI48" s="16">
        <f t="shared" si="134"/>
        <v>1</v>
      </c>
      <c r="EJ48" s="16">
        <f t="shared" si="135"/>
        <v>19</v>
      </c>
      <c r="EK48" s="16">
        <f>IFERROR(VLOOKUP(B48,'SUBCATS INTERNAL USE'!G:I,3,0), 10000)</f>
        <v>10000</v>
      </c>
      <c r="EN48" s="163">
        <f t="shared" si="136"/>
        <v>1</v>
      </c>
      <c r="EO48" s="163">
        <f t="shared" si="137"/>
        <v>1</v>
      </c>
      <c r="EP48" s="163">
        <f t="shared" si="138"/>
        <v>1</v>
      </c>
      <c r="EQ48" s="163">
        <f t="shared" si="139"/>
        <v>1</v>
      </c>
      <c r="ER48" s="163">
        <f t="shared" si="140"/>
        <v>1</v>
      </c>
      <c r="ES48" s="163">
        <f t="shared" si="141"/>
        <v>1</v>
      </c>
      <c r="ET48" s="163">
        <f t="shared" si="142"/>
        <v>1</v>
      </c>
      <c r="EU48" s="163">
        <f t="shared" si="142"/>
        <v>1</v>
      </c>
      <c r="EV48" s="163">
        <f t="shared" si="143"/>
        <v>0</v>
      </c>
      <c r="EW48" s="163">
        <f t="shared" si="144"/>
        <v>1</v>
      </c>
      <c r="EX48" s="163">
        <f t="shared" si="145"/>
        <v>1</v>
      </c>
      <c r="EY48" s="163">
        <f t="shared" si="146"/>
        <v>1</v>
      </c>
      <c r="EZ48" s="163">
        <f t="shared" si="146"/>
        <v>1</v>
      </c>
      <c r="FA48" s="163">
        <f t="shared" si="146"/>
        <v>1</v>
      </c>
      <c r="FB48" s="163">
        <f t="shared" si="146"/>
        <v>1</v>
      </c>
      <c r="FC48" s="163">
        <f t="shared" si="147"/>
        <v>14</v>
      </c>
      <c r="FD48" s="163">
        <f t="shared" si="148"/>
        <v>0</v>
      </c>
      <c r="FF48" s="16">
        <f t="shared" si="149"/>
        <v>0</v>
      </c>
      <c r="FG48" s="16" t="str">
        <f t="shared" si="150"/>
        <v>1</v>
      </c>
    </row>
    <row r="49" spans="1:163" s="52" customFormat="1" ht="11.25" customHeight="1">
      <c r="A49" s="1038">
        <v>35</v>
      </c>
      <c r="B49" s="1039"/>
      <c r="C49" s="1038" t="str">
        <f t="shared" si="84"/>
        <v/>
      </c>
      <c r="D49" s="1038"/>
      <c r="E49" s="1040"/>
      <c r="F49" s="1041"/>
      <c r="G49" s="1038"/>
      <c r="H49" s="1038"/>
      <c r="I49" s="1323"/>
      <c r="J49" s="1038"/>
      <c r="K49" s="1038"/>
      <c r="L49" s="1038"/>
      <c r="M49" s="1038"/>
      <c r="N49" s="1038"/>
      <c r="O49" s="1038"/>
      <c r="P49" s="1040" t="str">
        <f t="shared" si="85"/>
        <v>MP</v>
      </c>
      <c r="Q49" s="1342" t="str">
        <f t="shared" si="151"/>
        <v/>
      </c>
      <c r="R49" s="1040"/>
      <c r="S49" s="1475" t="e">
        <f t="shared" si="152"/>
        <v>#DIV/0!</v>
      </c>
      <c r="T49" s="1102"/>
      <c r="U49" s="1102"/>
      <c r="V49" s="1476"/>
      <c r="W49" s="1477"/>
      <c r="X49" s="1103"/>
      <c r="Y49" s="1477"/>
      <c r="Z49" s="1478">
        <f t="shared" si="88"/>
        <v>0</v>
      </c>
      <c r="AA49" s="1479">
        <f>ROUND(IFERROR(SUM($AI$6/$AI$7*Q49/O49)+('Inbound Freight New'!$A$3*CZ49/R49),0),2)</f>
        <v>0</v>
      </c>
      <c r="AB49" s="1480">
        <f t="shared" si="8"/>
        <v>0</v>
      </c>
      <c r="AC49" s="1479">
        <f t="shared" si="153"/>
        <v>0</v>
      </c>
      <c r="AD49" s="1481"/>
      <c r="AE49" s="1480">
        <f t="shared" si="10"/>
        <v>0</v>
      </c>
      <c r="AF49" s="1482">
        <f t="shared" si="154"/>
        <v>0</v>
      </c>
      <c r="AG49" s="1483">
        <f t="shared" si="91"/>
        <v>0</v>
      </c>
      <c r="AH49" s="1484">
        <f t="shared" si="155"/>
        <v>0</v>
      </c>
      <c r="AI49" s="1482">
        <f t="shared" si="156"/>
        <v>0</v>
      </c>
      <c r="AJ49" s="1485">
        <f t="shared" si="157"/>
        <v>0</v>
      </c>
      <c r="AK49" s="1485">
        <f t="shared" si="158"/>
        <v>0</v>
      </c>
      <c r="AL49" s="1485">
        <f t="shared" si="96"/>
        <v>0</v>
      </c>
      <c r="AM49" s="1482">
        <f t="shared" si="159"/>
        <v>0</v>
      </c>
      <c r="AN49" s="1477"/>
      <c r="AO49" s="1477"/>
      <c r="AP49" s="1486">
        <f t="shared" si="160"/>
        <v>0</v>
      </c>
      <c r="AQ49" s="1487">
        <f t="shared" si="161"/>
        <v>0</v>
      </c>
      <c r="AR49" s="1488">
        <f t="shared" si="100"/>
        <v>0</v>
      </c>
      <c r="AS49" s="1487">
        <f t="shared" si="162"/>
        <v>0</v>
      </c>
      <c r="AT49" s="1489">
        <f t="shared" si="163"/>
        <v>0</v>
      </c>
      <c r="AU49" s="1490"/>
      <c r="AV49" s="1489"/>
      <c r="AW49" s="1038"/>
      <c r="AX49" s="1038"/>
      <c r="AY49" s="1491"/>
      <c r="AZ49" s="1492"/>
      <c r="BA49" s="1342"/>
      <c r="BB49" s="1342"/>
      <c r="BC49" s="1342"/>
      <c r="BD49" s="1342"/>
      <c r="BE49" s="1038"/>
      <c r="BF49" s="1038" t="str">
        <f t="shared" si="24"/>
        <v/>
      </c>
      <c r="BG49" s="1342" t="str">
        <f t="shared" si="103"/>
        <v/>
      </c>
      <c r="BH49" s="1038"/>
      <c r="BI49" s="1038"/>
      <c r="BJ49" s="1038"/>
      <c r="BK49" s="1038"/>
      <c r="BL49" s="1038"/>
      <c r="BM49" s="1038"/>
      <c r="BN49" s="1493"/>
      <c r="BO49" s="1493"/>
      <c r="BP49" s="1493"/>
      <c r="BQ49" s="1493" t="str">
        <f t="shared" si="104"/>
        <v/>
      </c>
      <c r="BR49" s="1494" t="str">
        <f t="shared" si="105"/>
        <v/>
      </c>
      <c r="BS49" s="1494" t="str">
        <f t="shared" si="106"/>
        <v/>
      </c>
      <c r="BT49" s="1494" t="str">
        <f t="shared" si="107"/>
        <v/>
      </c>
      <c r="BU49" s="1495" t="str">
        <f t="shared" si="108"/>
        <v/>
      </c>
      <c r="BV49" s="1495" t="str">
        <f t="shared" si="109"/>
        <v/>
      </c>
      <c r="BW49" s="1495" t="str">
        <f t="shared" si="110"/>
        <v/>
      </c>
      <c r="BX49" s="1495" t="str">
        <f t="shared" si="111"/>
        <v/>
      </c>
      <c r="BY49" s="1495" t="str">
        <f t="shared" si="112"/>
        <v/>
      </c>
      <c r="BZ49" s="1495" t="str">
        <f t="shared" si="113"/>
        <v/>
      </c>
      <c r="CA49" s="1495" t="str">
        <f t="shared" si="114"/>
        <v/>
      </c>
      <c r="CB49" s="1496" t="str">
        <f t="shared" si="37"/>
        <v/>
      </c>
      <c r="CC49" s="1496" t="str">
        <f t="shared" si="38"/>
        <v/>
      </c>
      <c r="CD49" s="1496" t="str">
        <f t="shared" si="39"/>
        <v/>
      </c>
      <c r="CE49" s="1496" t="str">
        <f t="shared" si="40"/>
        <v/>
      </c>
      <c r="CF49" s="1496" t="str">
        <f t="shared" si="115"/>
        <v/>
      </c>
      <c r="CG49" s="1494" t="str">
        <f t="shared" si="116"/>
        <v/>
      </c>
      <c r="CH49" s="1495"/>
      <c r="CI49" s="1495"/>
      <c r="CJ49" s="1495"/>
      <c r="CK49" s="1495"/>
      <c r="CL49" s="1495"/>
      <c r="CM49" s="1495"/>
      <c r="CN49" s="1497" t="str">
        <f t="shared" si="117"/>
        <v/>
      </c>
      <c r="CO49" s="1497" t="str">
        <f t="shared" si="118"/>
        <v/>
      </c>
      <c r="CP49" s="1497" t="str">
        <f t="shared" si="119"/>
        <v/>
      </c>
      <c r="CQ49" s="1497" t="str">
        <f t="shared" si="120"/>
        <v/>
      </c>
      <c r="CR49" s="1497" t="str">
        <f t="shared" si="121"/>
        <v/>
      </c>
      <c r="CS49" s="1497" t="str">
        <f t="shared" si="122"/>
        <v/>
      </c>
      <c r="CT49" s="1497" t="str">
        <f t="shared" si="123"/>
        <v/>
      </c>
      <c r="CU49" s="1497" t="str">
        <f t="shared" si="124"/>
        <v/>
      </c>
      <c r="CV49" s="1497" t="str">
        <f t="shared" si="125"/>
        <v/>
      </c>
      <c r="CW49" s="16" t="str">
        <f t="shared" si="52"/>
        <v/>
      </c>
      <c r="CX49" s="16" t="str">
        <f t="shared" si="53"/>
        <v/>
      </c>
      <c r="CY49" s="16" t="str">
        <f t="shared" si="54"/>
        <v/>
      </c>
      <c r="CZ49" s="650">
        <f t="shared" si="126"/>
        <v>0</v>
      </c>
      <c r="DA49" s="16"/>
      <c r="DB49" s="651"/>
      <c r="DC49" s="655">
        <f t="shared" si="127"/>
        <v>0</v>
      </c>
      <c r="DD49" s="654" t="str">
        <f t="shared" si="128"/>
        <v/>
      </c>
      <c r="DE49" s="650">
        <f t="shared" si="129"/>
        <v>0</v>
      </c>
      <c r="EG49" s="16">
        <f>IFERROR(VLOOKUP(B49,'SUBCATS INTERNAL USE'!A:D,3,0),10000)</f>
        <v>10000</v>
      </c>
      <c r="EH49" s="16">
        <f t="shared" si="133"/>
        <v>10000</v>
      </c>
      <c r="EI49" s="16">
        <f t="shared" si="134"/>
        <v>1</v>
      </c>
      <c r="EJ49" s="16">
        <f t="shared" si="135"/>
        <v>19</v>
      </c>
      <c r="EK49" s="16">
        <f>IFERROR(VLOOKUP(B49,'SUBCATS INTERNAL USE'!G:I,3,0), 10000)</f>
        <v>10000</v>
      </c>
      <c r="EN49" s="163">
        <f t="shared" si="136"/>
        <v>1</v>
      </c>
      <c r="EO49" s="163">
        <f t="shared" si="137"/>
        <v>1</v>
      </c>
      <c r="EP49" s="163">
        <f t="shared" si="138"/>
        <v>1</v>
      </c>
      <c r="EQ49" s="163">
        <f t="shared" si="139"/>
        <v>1</v>
      </c>
      <c r="ER49" s="163">
        <f t="shared" si="140"/>
        <v>1</v>
      </c>
      <c r="ES49" s="163">
        <f t="shared" si="141"/>
        <v>1</v>
      </c>
      <c r="ET49" s="163">
        <f t="shared" si="142"/>
        <v>1</v>
      </c>
      <c r="EU49" s="163">
        <f t="shared" si="142"/>
        <v>1</v>
      </c>
      <c r="EV49" s="163">
        <f t="shared" si="143"/>
        <v>0</v>
      </c>
      <c r="EW49" s="163">
        <f t="shared" si="144"/>
        <v>1</v>
      </c>
      <c r="EX49" s="163">
        <f t="shared" si="145"/>
        <v>1</v>
      </c>
      <c r="EY49" s="163">
        <f t="shared" si="146"/>
        <v>1</v>
      </c>
      <c r="EZ49" s="163">
        <f t="shared" si="146"/>
        <v>1</v>
      </c>
      <c r="FA49" s="163">
        <f t="shared" si="146"/>
        <v>1</v>
      </c>
      <c r="FB49" s="163">
        <f t="shared" si="146"/>
        <v>1</v>
      </c>
      <c r="FC49" s="163">
        <f t="shared" si="147"/>
        <v>14</v>
      </c>
      <c r="FD49" s="163">
        <f t="shared" si="148"/>
        <v>0</v>
      </c>
      <c r="FF49" s="16">
        <f t="shared" si="149"/>
        <v>0</v>
      </c>
      <c r="FG49" s="16" t="str">
        <f t="shared" si="150"/>
        <v>1</v>
      </c>
    </row>
    <row r="50" spans="1:163" s="52" customFormat="1" ht="11.25" customHeight="1">
      <c r="A50" s="1038">
        <v>36</v>
      </c>
      <c r="B50" s="1039"/>
      <c r="C50" s="1038" t="str">
        <f t="shared" si="84"/>
        <v/>
      </c>
      <c r="D50" s="1038"/>
      <c r="E50" s="1040"/>
      <c r="F50" s="1041"/>
      <c r="G50" s="1038"/>
      <c r="H50" s="1038"/>
      <c r="I50" s="1323"/>
      <c r="J50" s="1038"/>
      <c r="K50" s="1038"/>
      <c r="L50" s="1038"/>
      <c r="M50" s="1038"/>
      <c r="N50" s="1038"/>
      <c r="O50" s="1038"/>
      <c r="P50" s="1040" t="str">
        <f t="shared" si="85"/>
        <v>MP</v>
      </c>
      <c r="Q50" s="1342" t="str">
        <f t="shared" si="151"/>
        <v/>
      </c>
      <c r="R50" s="1040"/>
      <c r="S50" s="1475" t="e">
        <f t="shared" si="152"/>
        <v>#DIV/0!</v>
      </c>
      <c r="T50" s="1102"/>
      <c r="U50" s="1102"/>
      <c r="V50" s="1476"/>
      <c r="W50" s="1477"/>
      <c r="X50" s="1103"/>
      <c r="Y50" s="1477"/>
      <c r="Z50" s="1478">
        <f t="shared" si="88"/>
        <v>0</v>
      </c>
      <c r="AA50" s="1479">
        <f>ROUND(IFERROR(SUM($AI$6/$AI$7*Q50/O50)+('Inbound Freight New'!$A$3*CZ50/R50),0),2)</f>
        <v>0</v>
      </c>
      <c r="AB50" s="1480">
        <f t="shared" si="8"/>
        <v>0</v>
      </c>
      <c r="AC50" s="1479">
        <f t="shared" si="153"/>
        <v>0</v>
      </c>
      <c r="AD50" s="1481"/>
      <c r="AE50" s="1480">
        <f t="shared" si="10"/>
        <v>0</v>
      </c>
      <c r="AF50" s="1482">
        <f t="shared" si="154"/>
        <v>0</v>
      </c>
      <c r="AG50" s="1483">
        <f t="shared" si="91"/>
        <v>0</v>
      </c>
      <c r="AH50" s="1484">
        <f t="shared" si="155"/>
        <v>0</v>
      </c>
      <c r="AI50" s="1482">
        <f t="shared" si="156"/>
        <v>0</v>
      </c>
      <c r="AJ50" s="1485">
        <f t="shared" si="157"/>
        <v>0</v>
      </c>
      <c r="AK50" s="1485">
        <f t="shared" si="158"/>
        <v>0</v>
      </c>
      <c r="AL50" s="1485">
        <f t="shared" si="96"/>
        <v>0</v>
      </c>
      <c r="AM50" s="1482">
        <f t="shared" si="159"/>
        <v>0</v>
      </c>
      <c r="AN50" s="1477"/>
      <c r="AO50" s="1477"/>
      <c r="AP50" s="1486">
        <f t="shared" si="160"/>
        <v>0</v>
      </c>
      <c r="AQ50" s="1487">
        <f t="shared" si="161"/>
        <v>0</v>
      </c>
      <c r="AR50" s="1488">
        <f t="shared" si="100"/>
        <v>0</v>
      </c>
      <c r="AS50" s="1487">
        <f t="shared" si="162"/>
        <v>0</v>
      </c>
      <c r="AT50" s="1489">
        <f t="shared" si="163"/>
        <v>0</v>
      </c>
      <c r="AU50" s="1490"/>
      <c r="AV50" s="1489"/>
      <c r="AW50" s="1038"/>
      <c r="AX50" s="1038"/>
      <c r="AY50" s="1491"/>
      <c r="AZ50" s="1492"/>
      <c r="BA50" s="1342"/>
      <c r="BB50" s="1342"/>
      <c r="BC50" s="1342"/>
      <c r="BD50" s="1342"/>
      <c r="BE50" s="1038"/>
      <c r="BF50" s="1038" t="str">
        <f t="shared" si="24"/>
        <v/>
      </c>
      <c r="BG50" s="1342" t="str">
        <f t="shared" si="103"/>
        <v/>
      </c>
      <c r="BH50" s="1038"/>
      <c r="BI50" s="1038"/>
      <c r="BJ50" s="1038"/>
      <c r="BK50" s="1038"/>
      <c r="BL50" s="1038"/>
      <c r="BM50" s="1038"/>
      <c r="BN50" s="1493"/>
      <c r="BO50" s="1493"/>
      <c r="BP50" s="1493"/>
      <c r="BQ50" s="1493" t="str">
        <f t="shared" si="104"/>
        <v/>
      </c>
      <c r="BR50" s="1494" t="str">
        <f t="shared" si="105"/>
        <v/>
      </c>
      <c r="BS50" s="1494" t="str">
        <f t="shared" si="106"/>
        <v/>
      </c>
      <c r="BT50" s="1494" t="str">
        <f t="shared" si="107"/>
        <v/>
      </c>
      <c r="BU50" s="1495" t="str">
        <f t="shared" si="108"/>
        <v/>
      </c>
      <c r="BV50" s="1495" t="str">
        <f t="shared" si="109"/>
        <v/>
      </c>
      <c r="BW50" s="1495" t="str">
        <f t="shared" si="110"/>
        <v/>
      </c>
      <c r="BX50" s="1495" t="str">
        <f t="shared" si="111"/>
        <v/>
      </c>
      <c r="BY50" s="1495" t="str">
        <f t="shared" si="112"/>
        <v/>
      </c>
      <c r="BZ50" s="1495" t="str">
        <f t="shared" si="113"/>
        <v/>
      </c>
      <c r="CA50" s="1495" t="str">
        <f t="shared" si="114"/>
        <v/>
      </c>
      <c r="CB50" s="1496" t="str">
        <f t="shared" si="37"/>
        <v/>
      </c>
      <c r="CC50" s="1496" t="str">
        <f t="shared" si="38"/>
        <v/>
      </c>
      <c r="CD50" s="1496" t="str">
        <f t="shared" si="39"/>
        <v/>
      </c>
      <c r="CE50" s="1496" t="str">
        <f t="shared" si="40"/>
        <v/>
      </c>
      <c r="CF50" s="1496" t="str">
        <f t="shared" si="115"/>
        <v/>
      </c>
      <c r="CG50" s="1494" t="str">
        <f t="shared" si="116"/>
        <v/>
      </c>
      <c r="CH50" s="1495"/>
      <c r="CI50" s="1495"/>
      <c r="CJ50" s="1495"/>
      <c r="CK50" s="1495"/>
      <c r="CL50" s="1495"/>
      <c r="CM50" s="1495"/>
      <c r="CN50" s="1497" t="str">
        <f t="shared" si="117"/>
        <v/>
      </c>
      <c r="CO50" s="1497" t="str">
        <f t="shared" si="118"/>
        <v/>
      </c>
      <c r="CP50" s="1497" t="str">
        <f t="shared" si="119"/>
        <v/>
      </c>
      <c r="CQ50" s="1497" t="str">
        <f t="shared" si="120"/>
        <v/>
      </c>
      <c r="CR50" s="1497" t="str">
        <f t="shared" si="121"/>
        <v/>
      </c>
      <c r="CS50" s="1497" t="str">
        <f t="shared" si="122"/>
        <v/>
      </c>
      <c r="CT50" s="1497" t="str">
        <f t="shared" si="123"/>
        <v/>
      </c>
      <c r="CU50" s="1497" t="str">
        <f t="shared" si="124"/>
        <v/>
      </c>
      <c r="CV50" s="1497" t="str">
        <f t="shared" si="125"/>
        <v/>
      </c>
      <c r="CW50" s="16" t="str">
        <f t="shared" si="52"/>
        <v/>
      </c>
      <c r="CX50" s="16" t="str">
        <f t="shared" si="53"/>
        <v/>
      </c>
      <c r="CY50" s="16" t="str">
        <f t="shared" si="54"/>
        <v/>
      </c>
      <c r="CZ50" s="650">
        <f t="shared" si="126"/>
        <v>0</v>
      </c>
      <c r="DA50" s="16"/>
      <c r="DB50" s="651"/>
      <c r="DC50" s="655">
        <f t="shared" si="127"/>
        <v>0</v>
      </c>
      <c r="DD50" s="654" t="str">
        <f t="shared" si="128"/>
        <v/>
      </c>
      <c r="DE50" s="650">
        <f t="shared" si="129"/>
        <v>0</v>
      </c>
      <c r="EG50" s="16">
        <f>IFERROR(VLOOKUP(B50,'SUBCATS INTERNAL USE'!A:D,3,0),10000)</f>
        <v>10000</v>
      </c>
      <c r="EH50" s="16">
        <f t="shared" si="133"/>
        <v>10000</v>
      </c>
      <c r="EI50" s="16">
        <f t="shared" si="134"/>
        <v>1</v>
      </c>
      <c r="EJ50" s="16">
        <f t="shared" si="135"/>
        <v>19</v>
      </c>
      <c r="EK50" s="16">
        <f>IFERROR(VLOOKUP(B50,'SUBCATS INTERNAL USE'!G:I,3,0), 10000)</f>
        <v>10000</v>
      </c>
      <c r="EN50" s="163">
        <f t="shared" si="136"/>
        <v>1</v>
      </c>
      <c r="EO50" s="163">
        <f t="shared" si="137"/>
        <v>1</v>
      </c>
      <c r="EP50" s="163">
        <f t="shared" si="138"/>
        <v>1</v>
      </c>
      <c r="EQ50" s="163">
        <f t="shared" si="139"/>
        <v>1</v>
      </c>
      <c r="ER50" s="163">
        <f t="shared" si="140"/>
        <v>1</v>
      </c>
      <c r="ES50" s="163">
        <f t="shared" si="141"/>
        <v>1</v>
      </c>
      <c r="ET50" s="163">
        <f t="shared" si="142"/>
        <v>1</v>
      </c>
      <c r="EU50" s="163">
        <f t="shared" si="142"/>
        <v>1</v>
      </c>
      <c r="EV50" s="163">
        <f t="shared" si="143"/>
        <v>0</v>
      </c>
      <c r="EW50" s="163">
        <f t="shared" si="144"/>
        <v>1</v>
      </c>
      <c r="EX50" s="163">
        <f t="shared" si="145"/>
        <v>1</v>
      </c>
      <c r="EY50" s="163">
        <f t="shared" si="146"/>
        <v>1</v>
      </c>
      <c r="EZ50" s="163">
        <f t="shared" si="146"/>
        <v>1</v>
      </c>
      <c r="FA50" s="163">
        <f t="shared" si="146"/>
        <v>1</v>
      </c>
      <c r="FB50" s="163">
        <f t="shared" si="146"/>
        <v>1</v>
      </c>
      <c r="FC50" s="163">
        <f t="shared" si="147"/>
        <v>14</v>
      </c>
      <c r="FD50" s="163">
        <f t="shared" si="148"/>
        <v>0</v>
      </c>
      <c r="FF50" s="16">
        <f t="shared" si="149"/>
        <v>0</v>
      </c>
      <c r="FG50" s="16" t="str">
        <f t="shared" si="150"/>
        <v>1</v>
      </c>
    </row>
    <row r="51" spans="1:163" s="52" customFormat="1" ht="11.25" customHeight="1">
      <c r="A51" s="1038">
        <v>37</v>
      </c>
      <c r="B51" s="1039"/>
      <c r="C51" s="1038" t="str">
        <f t="shared" si="84"/>
        <v/>
      </c>
      <c r="D51" s="1038"/>
      <c r="E51" s="1040"/>
      <c r="F51" s="1041"/>
      <c r="G51" s="1038"/>
      <c r="H51" s="1038"/>
      <c r="I51" s="1323"/>
      <c r="J51" s="1038"/>
      <c r="K51" s="1038"/>
      <c r="L51" s="1038"/>
      <c r="M51" s="1038"/>
      <c r="N51" s="1038"/>
      <c r="O51" s="1038"/>
      <c r="P51" s="1040" t="str">
        <f t="shared" si="85"/>
        <v>MP</v>
      </c>
      <c r="Q51" s="1342" t="str">
        <f t="shared" si="151"/>
        <v/>
      </c>
      <c r="R51" s="1040"/>
      <c r="S51" s="1475" t="e">
        <f t="shared" si="152"/>
        <v>#DIV/0!</v>
      </c>
      <c r="T51" s="1102"/>
      <c r="U51" s="1102"/>
      <c r="V51" s="1476"/>
      <c r="W51" s="1477"/>
      <c r="X51" s="1103"/>
      <c r="Y51" s="1477"/>
      <c r="Z51" s="1478">
        <f t="shared" si="88"/>
        <v>0</v>
      </c>
      <c r="AA51" s="1479">
        <f>ROUND(IFERROR(SUM($AI$6/$AI$7*Q51/O51)+('Inbound Freight New'!$A$3*CZ51/R51),0),2)</f>
        <v>0</v>
      </c>
      <c r="AB51" s="1480">
        <f t="shared" si="8"/>
        <v>0</v>
      </c>
      <c r="AC51" s="1479">
        <f t="shared" si="153"/>
        <v>0</v>
      </c>
      <c r="AD51" s="1481"/>
      <c r="AE51" s="1480">
        <f t="shared" si="10"/>
        <v>0</v>
      </c>
      <c r="AF51" s="1482">
        <f t="shared" si="154"/>
        <v>0</v>
      </c>
      <c r="AG51" s="1483">
        <f t="shared" si="91"/>
        <v>0</v>
      </c>
      <c r="AH51" s="1484">
        <f t="shared" si="155"/>
        <v>0</v>
      </c>
      <c r="AI51" s="1482">
        <f t="shared" si="156"/>
        <v>0</v>
      </c>
      <c r="AJ51" s="1485">
        <f t="shared" si="157"/>
        <v>0</v>
      </c>
      <c r="AK51" s="1485">
        <f t="shared" si="158"/>
        <v>0</v>
      </c>
      <c r="AL51" s="1485">
        <f t="shared" si="96"/>
        <v>0</v>
      </c>
      <c r="AM51" s="1482">
        <f t="shared" si="159"/>
        <v>0</v>
      </c>
      <c r="AN51" s="1477"/>
      <c r="AO51" s="1477"/>
      <c r="AP51" s="1486">
        <f t="shared" si="160"/>
        <v>0</v>
      </c>
      <c r="AQ51" s="1487">
        <f t="shared" si="161"/>
        <v>0</v>
      </c>
      <c r="AR51" s="1488">
        <f t="shared" si="100"/>
        <v>0</v>
      </c>
      <c r="AS51" s="1487">
        <f t="shared" si="162"/>
        <v>0</v>
      </c>
      <c r="AT51" s="1489">
        <f t="shared" si="163"/>
        <v>0</v>
      </c>
      <c r="AU51" s="1490"/>
      <c r="AV51" s="1489"/>
      <c r="AW51" s="1038"/>
      <c r="AX51" s="1038"/>
      <c r="AY51" s="1491"/>
      <c r="AZ51" s="1492"/>
      <c r="BA51" s="1342"/>
      <c r="BB51" s="1342"/>
      <c r="BC51" s="1342"/>
      <c r="BD51" s="1342"/>
      <c r="BE51" s="1038"/>
      <c r="BF51" s="1038" t="str">
        <f t="shared" si="24"/>
        <v/>
      </c>
      <c r="BG51" s="1342" t="str">
        <f t="shared" si="103"/>
        <v/>
      </c>
      <c r="BH51" s="1038"/>
      <c r="BI51" s="1038"/>
      <c r="BJ51" s="1038"/>
      <c r="BK51" s="1038"/>
      <c r="BL51" s="1038"/>
      <c r="BM51" s="1038"/>
      <c r="BN51" s="1493"/>
      <c r="BO51" s="1493"/>
      <c r="BP51" s="1493"/>
      <c r="BQ51" s="1493" t="str">
        <f t="shared" si="104"/>
        <v/>
      </c>
      <c r="BR51" s="1494" t="str">
        <f t="shared" si="105"/>
        <v/>
      </c>
      <c r="BS51" s="1494" t="str">
        <f t="shared" si="106"/>
        <v/>
      </c>
      <c r="BT51" s="1494" t="str">
        <f t="shared" si="107"/>
        <v/>
      </c>
      <c r="BU51" s="1495" t="str">
        <f t="shared" si="108"/>
        <v/>
      </c>
      <c r="BV51" s="1495" t="str">
        <f t="shared" si="109"/>
        <v/>
      </c>
      <c r="BW51" s="1495" t="str">
        <f t="shared" si="110"/>
        <v/>
      </c>
      <c r="BX51" s="1495" t="str">
        <f t="shared" si="111"/>
        <v/>
      </c>
      <c r="BY51" s="1495" t="str">
        <f t="shared" si="112"/>
        <v/>
      </c>
      <c r="BZ51" s="1495" t="str">
        <f t="shared" si="113"/>
        <v/>
      </c>
      <c r="CA51" s="1495" t="str">
        <f t="shared" si="114"/>
        <v/>
      </c>
      <c r="CB51" s="1496" t="str">
        <f t="shared" si="37"/>
        <v/>
      </c>
      <c r="CC51" s="1496" t="str">
        <f t="shared" si="38"/>
        <v/>
      </c>
      <c r="CD51" s="1496" t="str">
        <f t="shared" si="39"/>
        <v/>
      </c>
      <c r="CE51" s="1496" t="str">
        <f t="shared" si="40"/>
        <v/>
      </c>
      <c r="CF51" s="1496" t="str">
        <f t="shared" si="115"/>
        <v/>
      </c>
      <c r="CG51" s="1494" t="str">
        <f t="shared" si="116"/>
        <v/>
      </c>
      <c r="CH51" s="1495"/>
      <c r="CI51" s="1495"/>
      <c r="CJ51" s="1495"/>
      <c r="CK51" s="1495"/>
      <c r="CL51" s="1495"/>
      <c r="CM51" s="1495"/>
      <c r="CN51" s="1497" t="str">
        <f t="shared" si="117"/>
        <v/>
      </c>
      <c r="CO51" s="1497" t="str">
        <f t="shared" si="118"/>
        <v/>
      </c>
      <c r="CP51" s="1497" t="str">
        <f t="shared" si="119"/>
        <v/>
      </c>
      <c r="CQ51" s="1497" t="str">
        <f t="shared" si="120"/>
        <v/>
      </c>
      <c r="CR51" s="1497" t="str">
        <f t="shared" si="121"/>
        <v/>
      </c>
      <c r="CS51" s="1497" t="str">
        <f t="shared" si="122"/>
        <v/>
      </c>
      <c r="CT51" s="1497" t="str">
        <f t="shared" si="123"/>
        <v/>
      </c>
      <c r="CU51" s="1497" t="str">
        <f t="shared" si="124"/>
        <v/>
      </c>
      <c r="CV51" s="1497" t="str">
        <f t="shared" si="125"/>
        <v/>
      </c>
      <c r="CW51" s="16" t="str">
        <f t="shared" si="52"/>
        <v/>
      </c>
      <c r="CX51" s="16" t="str">
        <f t="shared" si="53"/>
        <v/>
      </c>
      <c r="CY51" s="16" t="str">
        <f t="shared" si="54"/>
        <v/>
      </c>
      <c r="CZ51" s="650">
        <f t="shared" si="126"/>
        <v>0</v>
      </c>
      <c r="DA51" s="16"/>
      <c r="DB51" s="651"/>
      <c r="DC51" s="655">
        <f t="shared" si="127"/>
        <v>0</v>
      </c>
      <c r="DD51" s="654" t="str">
        <f t="shared" si="128"/>
        <v/>
      </c>
      <c r="DE51" s="650">
        <f t="shared" si="129"/>
        <v>0</v>
      </c>
      <c r="EG51" s="16">
        <f>IFERROR(VLOOKUP(B51,'SUBCATS INTERNAL USE'!A:D,3,0),10000)</f>
        <v>10000</v>
      </c>
      <c r="EH51" s="16">
        <f t="shared" si="133"/>
        <v>10000</v>
      </c>
      <c r="EI51" s="16">
        <f t="shared" si="134"/>
        <v>1</v>
      </c>
      <c r="EJ51" s="16">
        <f t="shared" si="135"/>
        <v>19</v>
      </c>
      <c r="EK51" s="16">
        <f>IFERROR(VLOOKUP(B51,'SUBCATS INTERNAL USE'!G:I,3,0), 10000)</f>
        <v>10000</v>
      </c>
      <c r="EN51" s="163">
        <f t="shared" si="136"/>
        <v>1</v>
      </c>
      <c r="EO51" s="163">
        <f t="shared" si="137"/>
        <v>1</v>
      </c>
      <c r="EP51" s="163">
        <f t="shared" si="138"/>
        <v>1</v>
      </c>
      <c r="EQ51" s="163">
        <f t="shared" si="139"/>
        <v>1</v>
      </c>
      <c r="ER51" s="163">
        <f t="shared" si="140"/>
        <v>1</v>
      </c>
      <c r="ES51" s="163">
        <f t="shared" si="141"/>
        <v>1</v>
      </c>
      <c r="ET51" s="163">
        <f t="shared" si="142"/>
        <v>1</v>
      </c>
      <c r="EU51" s="163">
        <f t="shared" si="142"/>
        <v>1</v>
      </c>
      <c r="EV51" s="163">
        <f t="shared" si="143"/>
        <v>0</v>
      </c>
      <c r="EW51" s="163">
        <f t="shared" si="144"/>
        <v>1</v>
      </c>
      <c r="EX51" s="163">
        <f t="shared" si="145"/>
        <v>1</v>
      </c>
      <c r="EY51" s="163">
        <f t="shared" si="146"/>
        <v>1</v>
      </c>
      <c r="EZ51" s="163">
        <f t="shared" si="146"/>
        <v>1</v>
      </c>
      <c r="FA51" s="163">
        <f t="shared" si="146"/>
        <v>1</v>
      </c>
      <c r="FB51" s="163">
        <f t="shared" si="146"/>
        <v>1</v>
      </c>
      <c r="FC51" s="163">
        <f t="shared" si="147"/>
        <v>14</v>
      </c>
      <c r="FD51" s="163">
        <f t="shared" si="148"/>
        <v>0</v>
      </c>
      <c r="FF51" s="16">
        <f t="shared" si="149"/>
        <v>0</v>
      </c>
      <c r="FG51" s="16" t="str">
        <f t="shared" si="150"/>
        <v>1</v>
      </c>
    </row>
    <row r="52" spans="1:163" s="52" customFormat="1" ht="11.25" customHeight="1">
      <c r="A52" s="1038">
        <v>38</v>
      </c>
      <c r="B52" s="1039"/>
      <c r="C52" s="1038" t="str">
        <f t="shared" si="84"/>
        <v/>
      </c>
      <c r="D52" s="1038"/>
      <c r="E52" s="1040"/>
      <c r="F52" s="1041"/>
      <c r="G52" s="1038"/>
      <c r="H52" s="1038"/>
      <c r="I52" s="1323"/>
      <c r="J52" s="1038"/>
      <c r="K52" s="1038"/>
      <c r="L52" s="1038"/>
      <c r="M52" s="1038"/>
      <c r="N52" s="1038"/>
      <c r="O52" s="1038"/>
      <c r="P52" s="1040" t="str">
        <f t="shared" si="85"/>
        <v>MP</v>
      </c>
      <c r="Q52" s="1342" t="str">
        <f t="shared" si="151"/>
        <v/>
      </c>
      <c r="R52" s="1040"/>
      <c r="S52" s="1475" t="e">
        <f t="shared" si="152"/>
        <v>#DIV/0!</v>
      </c>
      <c r="T52" s="1102"/>
      <c r="U52" s="1102"/>
      <c r="V52" s="1476"/>
      <c r="W52" s="1477"/>
      <c r="X52" s="1103"/>
      <c r="Y52" s="1477"/>
      <c r="Z52" s="1478">
        <f t="shared" si="88"/>
        <v>0</v>
      </c>
      <c r="AA52" s="1479">
        <f>ROUND(IFERROR(SUM($AI$6/$AI$7*Q52/O52)+('Inbound Freight New'!$A$3*CZ52/R52),0),2)</f>
        <v>0</v>
      </c>
      <c r="AB52" s="1480">
        <f t="shared" si="8"/>
        <v>0</v>
      </c>
      <c r="AC52" s="1479">
        <f t="shared" si="153"/>
        <v>0</v>
      </c>
      <c r="AD52" s="1481"/>
      <c r="AE52" s="1480">
        <f t="shared" si="10"/>
        <v>0</v>
      </c>
      <c r="AF52" s="1482">
        <f t="shared" si="154"/>
        <v>0</v>
      </c>
      <c r="AG52" s="1483">
        <f t="shared" si="91"/>
        <v>0</v>
      </c>
      <c r="AH52" s="1484">
        <f t="shared" si="155"/>
        <v>0</v>
      </c>
      <c r="AI52" s="1482">
        <f t="shared" si="156"/>
        <v>0</v>
      </c>
      <c r="AJ52" s="1485">
        <f t="shared" si="157"/>
        <v>0</v>
      </c>
      <c r="AK52" s="1485">
        <f t="shared" si="158"/>
        <v>0</v>
      </c>
      <c r="AL52" s="1485">
        <f t="shared" si="96"/>
        <v>0</v>
      </c>
      <c r="AM52" s="1482">
        <f t="shared" si="159"/>
        <v>0</v>
      </c>
      <c r="AN52" s="1477"/>
      <c r="AO52" s="1477"/>
      <c r="AP52" s="1486">
        <f t="shared" si="160"/>
        <v>0</v>
      </c>
      <c r="AQ52" s="1487">
        <f t="shared" si="161"/>
        <v>0</v>
      </c>
      <c r="AR52" s="1488">
        <f t="shared" si="100"/>
        <v>0</v>
      </c>
      <c r="AS52" s="1487">
        <f t="shared" si="162"/>
        <v>0</v>
      </c>
      <c r="AT52" s="1489">
        <f t="shared" si="163"/>
        <v>0</v>
      </c>
      <c r="AU52" s="1490"/>
      <c r="AV52" s="1489"/>
      <c r="AW52" s="1038"/>
      <c r="AX52" s="1038"/>
      <c r="AY52" s="1491"/>
      <c r="AZ52" s="1492"/>
      <c r="BA52" s="1342"/>
      <c r="BB52" s="1342"/>
      <c r="BC52" s="1342"/>
      <c r="BD52" s="1342"/>
      <c r="BE52" s="1038"/>
      <c r="BF52" s="1038" t="str">
        <f t="shared" si="24"/>
        <v/>
      </c>
      <c r="BG52" s="1342" t="str">
        <f t="shared" si="103"/>
        <v/>
      </c>
      <c r="BH52" s="1038"/>
      <c r="BI52" s="1038"/>
      <c r="BJ52" s="1038"/>
      <c r="BK52" s="1038"/>
      <c r="BL52" s="1038"/>
      <c r="BM52" s="1038"/>
      <c r="BN52" s="1493"/>
      <c r="BO52" s="1493"/>
      <c r="BP52" s="1493"/>
      <c r="BQ52" s="1493" t="str">
        <f t="shared" si="104"/>
        <v/>
      </c>
      <c r="BR52" s="1494" t="str">
        <f t="shared" si="105"/>
        <v/>
      </c>
      <c r="BS52" s="1494" t="str">
        <f t="shared" si="106"/>
        <v/>
      </c>
      <c r="BT52" s="1494" t="str">
        <f t="shared" si="107"/>
        <v/>
      </c>
      <c r="BU52" s="1495" t="str">
        <f t="shared" si="108"/>
        <v/>
      </c>
      <c r="BV52" s="1495" t="str">
        <f t="shared" si="109"/>
        <v/>
      </c>
      <c r="BW52" s="1495" t="str">
        <f t="shared" si="110"/>
        <v/>
      </c>
      <c r="BX52" s="1495" t="str">
        <f t="shared" si="111"/>
        <v/>
      </c>
      <c r="BY52" s="1495" t="str">
        <f t="shared" si="112"/>
        <v/>
      </c>
      <c r="BZ52" s="1495" t="str">
        <f t="shared" si="113"/>
        <v/>
      </c>
      <c r="CA52" s="1495" t="str">
        <f t="shared" si="114"/>
        <v/>
      </c>
      <c r="CB52" s="1496" t="str">
        <f t="shared" si="37"/>
        <v/>
      </c>
      <c r="CC52" s="1496" t="str">
        <f t="shared" si="38"/>
        <v/>
      </c>
      <c r="CD52" s="1496" t="str">
        <f t="shared" si="39"/>
        <v/>
      </c>
      <c r="CE52" s="1496" t="str">
        <f t="shared" si="40"/>
        <v/>
      </c>
      <c r="CF52" s="1496" t="str">
        <f t="shared" si="115"/>
        <v/>
      </c>
      <c r="CG52" s="1494" t="str">
        <f t="shared" si="116"/>
        <v/>
      </c>
      <c r="CH52" s="1495"/>
      <c r="CI52" s="1495"/>
      <c r="CJ52" s="1495"/>
      <c r="CK52" s="1495"/>
      <c r="CL52" s="1495"/>
      <c r="CM52" s="1495"/>
      <c r="CN52" s="1497" t="str">
        <f t="shared" si="117"/>
        <v/>
      </c>
      <c r="CO52" s="1497" t="str">
        <f t="shared" si="118"/>
        <v/>
      </c>
      <c r="CP52" s="1497" t="str">
        <f t="shared" si="119"/>
        <v/>
      </c>
      <c r="CQ52" s="1497" t="str">
        <f t="shared" si="120"/>
        <v/>
      </c>
      <c r="CR52" s="1497" t="str">
        <f t="shared" si="121"/>
        <v/>
      </c>
      <c r="CS52" s="1497" t="str">
        <f t="shared" si="122"/>
        <v/>
      </c>
      <c r="CT52" s="1497" t="str">
        <f t="shared" si="123"/>
        <v/>
      </c>
      <c r="CU52" s="1497" t="str">
        <f t="shared" si="124"/>
        <v/>
      </c>
      <c r="CV52" s="1497" t="str">
        <f t="shared" si="125"/>
        <v/>
      </c>
      <c r="CW52" s="16" t="str">
        <f t="shared" si="52"/>
        <v/>
      </c>
      <c r="CX52" s="16" t="str">
        <f t="shared" si="53"/>
        <v/>
      </c>
      <c r="CY52" s="16" t="str">
        <f t="shared" si="54"/>
        <v/>
      </c>
      <c r="CZ52" s="650">
        <f t="shared" si="126"/>
        <v>0</v>
      </c>
      <c r="DA52" s="16"/>
      <c r="DB52" s="651"/>
      <c r="DC52" s="655">
        <f t="shared" si="127"/>
        <v>0</v>
      </c>
      <c r="DD52" s="654" t="str">
        <f t="shared" si="128"/>
        <v/>
      </c>
      <c r="DE52" s="650">
        <f t="shared" si="129"/>
        <v>0</v>
      </c>
      <c r="EG52" s="16">
        <f>IFERROR(VLOOKUP(B52,'SUBCATS INTERNAL USE'!A:D,3,0),10000)</f>
        <v>10000</v>
      </c>
      <c r="EH52" s="16">
        <f t="shared" si="133"/>
        <v>10000</v>
      </c>
      <c r="EI52" s="16">
        <f t="shared" si="134"/>
        <v>1</v>
      </c>
      <c r="EJ52" s="16">
        <f t="shared" si="135"/>
        <v>19</v>
      </c>
      <c r="EK52" s="16">
        <f>IFERROR(VLOOKUP(B52,'SUBCATS INTERNAL USE'!G:I,3,0), 10000)</f>
        <v>10000</v>
      </c>
      <c r="EN52" s="163">
        <f t="shared" si="136"/>
        <v>1</v>
      </c>
      <c r="EO52" s="163">
        <f t="shared" si="137"/>
        <v>1</v>
      </c>
      <c r="EP52" s="163">
        <f t="shared" si="138"/>
        <v>1</v>
      </c>
      <c r="EQ52" s="163">
        <f t="shared" si="139"/>
        <v>1</v>
      </c>
      <c r="ER52" s="163">
        <f t="shared" si="140"/>
        <v>1</v>
      </c>
      <c r="ES52" s="163">
        <f t="shared" si="141"/>
        <v>1</v>
      </c>
      <c r="ET52" s="163">
        <f t="shared" si="142"/>
        <v>1</v>
      </c>
      <c r="EU52" s="163">
        <f t="shared" si="142"/>
        <v>1</v>
      </c>
      <c r="EV52" s="163">
        <f t="shared" si="143"/>
        <v>0</v>
      </c>
      <c r="EW52" s="163">
        <f t="shared" si="144"/>
        <v>1</v>
      </c>
      <c r="EX52" s="163">
        <f t="shared" si="145"/>
        <v>1</v>
      </c>
      <c r="EY52" s="163">
        <f t="shared" si="146"/>
        <v>1</v>
      </c>
      <c r="EZ52" s="163">
        <f t="shared" si="146"/>
        <v>1</v>
      </c>
      <c r="FA52" s="163">
        <f t="shared" si="146"/>
        <v>1</v>
      </c>
      <c r="FB52" s="163">
        <f t="shared" si="146"/>
        <v>1</v>
      </c>
      <c r="FC52" s="163">
        <f t="shared" si="147"/>
        <v>14</v>
      </c>
      <c r="FD52" s="163">
        <f t="shared" si="148"/>
        <v>0</v>
      </c>
      <c r="FF52" s="16">
        <f t="shared" si="149"/>
        <v>0</v>
      </c>
      <c r="FG52" s="16" t="str">
        <f t="shared" si="150"/>
        <v>1</v>
      </c>
    </row>
    <row r="53" spans="1:163" s="52" customFormat="1" ht="11.25" customHeight="1">
      <c r="A53" s="1038">
        <v>39</v>
      </c>
      <c r="B53" s="1039"/>
      <c r="C53" s="1038" t="str">
        <f t="shared" si="84"/>
        <v/>
      </c>
      <c r="D53" s="1038"/>
      <c r="E53" s="1040"/>
      <c r="F53" s="1041"/>
      <c r="G53" s="1038"/>
      <c r="H53" s="1038"/>
      <c r="I53" s="1323"/>
      <c r="J53" s="1038"/>
      <c r="K53" s="1038"/>
      <c r="L53" s="1038"/>
      <c r="M53" s="1038"/>
      <c r="N53" s="1038"/>
      <c r="O53" s="1038"/>
      <c r="P53" s="1040" t="str">
        <f t="shared" si="85"/>
        <v>MP</v>
      </c>
      <c r="Q53" s="1342" t="str">
        <f t="shared" si="151"/>
        <v/>
      </c>
      <c r="R53" s="1040"/>
      <c r="S53" s="1475" t="e">
        <f t="shared" si="152"/>
        <v>#DIV/0!</v>
      </c>
      <c r="T53" s="1102"/>
      <c r="U53" s="1102"/>
      <c r="V53" s="1476"/>
      <c r="W53" s="1477"/>
      <c r="X53" s="1103"/>
      <c r="Y53" s="1477"/>
      <c r="Z53" s="1478">
        <f t="shared" si="88"/>
        <v>0</v>
      </c>
      <c r="AA53" s="1479">
        <f>ROUND(IFERROR(SUM($AI$6/$AI$7*Q53/O53)+('Inbound Freight New'!$A$3*CZ53/R53),0),2)</f>
        <v>0</v>
      </c>
      <c r="AB53" s="1480">
        <f t="shared" si="8"/>
        <v>0</v>
      </c>
      <c r="AC53" s="1479">
        <f t="shared" si="153"/>
        <v>0</v>
      </c>
      <c r="AD53" s="1481"/>
      <c r="AE53" s="1480">
        <f t="shared" si="10"/>
        <v>0</v>
      </c>
      <c r="AF53" s="1482">
        <f t="shared" si="154"/>
        <v>0</v>
      </c>
      <c r="AG53" s="1483">
        <f t="shared" si="91"/>
        <v>0</v>
      </c>
      <c r="AH53" s="1484">
        <f t="shared" si="155"/>
        <v>0</v>
      </c>
      <c r="AI53" s="1482">
        <f t="shared" si="156"/>
        <v>0</v>
      </c>
      <c r="AJ53" s="1485">
        <f t="shared" si="157"/>
        <v>0</v>
      </c>
      <c r="AK53" s="1485">
        <f t="shared" si="158"/>
        <v>0</v>
      </c>
      <c r="AL53" s="1485">
        <f t="shared" si="96"/>
        <v>0</v>
      </c>
      <c r="AM53" s="1482">
        <f t="shared" si="159"/>
        <v>0</v>
      </c>
      <c r="AN53" s="1477"/>
      <c r="AO53" s="1477"/>
      <c r="AP53" s="1486">
        <f t="shared" si="160"/>
        <v>0</v>
      </c>
      <c r="AQ53" s="1487">
        <f t="shared" si="161"/>
        <v>0</v>
      </c>
      <c r="AR53" s="1488">
        <f t="shared" si="100"/>
        <v>0</v>
      </c>
      <c r="AS53" s="1487">
        <f t="shared" si="162"/>
        <v>0</v>
      </c>
      <c r="AT53" s="1489">
        <f t="shared" si="163"/>
        <v>0</v>
      </c>
      <c r="AU53" s="1490"/>
      <c r="AV53" s="1489"/>
      <c r="AW53" s="1038"/>
      <c r="AX53" s="1038"/>
      <c r="AY53" s="1491"/>
      <c r="AZ53" s="1492"/>
      <c r="BA53" s="1342"/>
      <c r="BB53" s="1342"/>
      <c r="BC53" s="1342"/>
      <c r="BD53" s="1342"/>
      <c r="BE53" s="1038"/>
      <c r="BF53" s="1038" t="str">
        <f t="shared" si="24"/>
        <v/>
      </c>
      <c r="BG53" s="1342" t="str">
        <f t="shared" si="103"/>
        <v/>
      </c>
      <c r="BH53" s="1038"/>
      <c r="BI53" s="1038"/>
      <c r="BJ53" s="1038"/>
      <c r="BK53" s="1038"/>
      <c r="BL53" s="1038"/>
      <c r="BM53" s="1038"/>
      <c r="BN53" s="1493"/>
      <c r="BO53" s="1493"/>
      <c r="BP53" s="1493"/>
      <c r="BQ53" s="1493" t="str">
        <f t="shared" si="104"/>
        <v/>
      </c>
      <c r="BR53" s="1494" t="str">
        <f t="shared" si="105"/>
        <v/>
      </c>
      <c r="BS53" s="1494" t="str">
        <f t="shared" si="106"/>
        <v/>
      </c>
      <c r="BT53" s="1494" t="str">
        <f t="shared" si="107"/>
        <v/>
      </c>
      <c r="BU53" s="1495" t="str">
        <f t="shared" si="108"/>
        <v/>
      </c>
      <c r="BV53" s="1495" t="str">
        <f t="shared" si="109"/>
        <v/>
      </c>
      <c r="BW53" s="1495" t="str">
        <f t="shared" si="110"/>
        <v/>
      </c>
      <c r="BX53" s="1495" t="str">
        <f t="shared" si="111"/>
        <v/>
      </c>
      <c r="BY53" s="1495" t="str">
        <f t="shared" si="112"/>
        <v/>
      </c>
      <c r="BZ53" s="1495" t="str">
        <f t="shared" si="113"/>
        <v/>
      </c>
      <c r="CA53" s="1495" t="str">
        <f t="shared" si="114"/>
        <v/>
      </c>
      <c r="CB53" s="1496" t="str">
        <f t="shared" si="37"/>
        <v/>
      </c>
      <c r="CC53" s="1496" t="str">
        <f t="shared" si="38"/>
        <v/>
      </c>
      <c r="CD53" s="1496" t="str">
        <f t="shared" si="39"/>
        <v/>
      </c>
      <c r="CE53" s="1496" t="str">
        <f t="shared" si="40"/>
        <v/>
      </c>
      <c r="CF53" s="1496" t="str">
        <f t="shared" si="115"/>
        <v/>
      </c>
      <c r="CG53" s="1494" t="str">
        <f t="shared" si="116"/>
        <v/>
      </c>
      <c r="CH53" s="1495"/>
      <c r="CI53" s="1495"/>
      <c r="CJ53" s="1495"/>
      <c r="CK53" s="1495"/>
      <c r="CL53" s="1495"/>
      <c r="CM53" s="1495"/>
      <c r="CN53" s="1497" t="str">
        <f t="shared" si="117"/>
        <v/>
      </c>
      <c r="CO53" s="1497" t="str">
        <f t="shared" si="118"/>
        <v/>
      </c>
      <c r="CP53" s="1497" t="str">
        <f t="shared" si="119"/>
        <v/>
      </c>
      <c r="CQ53" s="1497" t="str">
        <f t="shared" si="120"/>
        <v/>
      </c>
      <c r="CR53" s="1497" t="str">
        <f t="shared" si="121"/>
        <v/>
      </c>
      <c r="CS53" s="1497" t="str">
        <f t="shared" si="122"/>
        <v/>
      </c>
      <c r="CT53" s="1497" t="str">
        <f t="shared" si="123"/>
        <v/>
      </c>
      <c r="CU53" s="1497" t="str">
        <f t="shared" si="124"/>
        <v/>
      </c>
      <c r="CV53" s="1497" t="str">
        <f t="shared" si="125"/>
        <v/>
      </c>
      <c r="CW53" s="16" t="str">
        <f t="shared" si="52"/>
        <v/>
      </c>
      <c r="CX53" s="16" t="str">
        <f t="shared" si="53"/>
        <v/>
      </c>
      <c r="CY53" s="16" t="str">
        <f t="shared" si="54"/>
        <v/>
      </c>
      <c r="CZ53" s="650">
        <f t="shared" si="126"/>
        <v>0</v>
      </c>
      <c r="DA53" s="16"/>
      <c r="DB53" s="651"/>
      <c r="DC53" s="655">
        <f t="shared" si="127"/>
        <v>0</v>
      </c>
      <c r="DD53" s="654" t="str">
        <f t="shared" si="128"/>
        <v/>
      </c>
      <c r="DE53" s="650">
        <f t="shared" si="129"/>
        <v>0</v>
      </c>
      <c r="EG53" s="16">
        <f>IFERROR(VLOOKUP(B53,'SUBCATS INTERNAL USE'!A:D,3,0),10000)</f>
        <v>10000</v>
      </c>
      <c r="EH53" s="16">
        <f t="shared" si="133"/>
        <v>10000</v>
      </c>
      <c r="EI53" s="16">
        <f t="shared" si="134"/>
        <v>1</v>
      </c>
      <c r="EJ53" s="16">
        <f t="shared" si="135"/>
        <v>19</v>
      </c>
      <c r="EK53" s="16">
        <f>IFERROR(VLOOKUP(B53,'SUBCATS INTERNAL USE'!G:I,3,0), 10000)</f>
        <v>10000</v>
      </c>
      <c r="EN53" s="163">
        <f t="shared" si="136"/>
        <v>1</v>
      </c>
      <c r="EO53" s="163">
        <f t="shared" si="137"/>
        <v>1</v>
      </c>
      <c r="EP53" s="163">
        <f t="shared" si="138"/>
        <v>1</v>
      </c>
      <c r="EQ53" s="163">
        <f t="shared" si="139"/>
        <v>1</v>
      </c>
      <c r="ER53" s="163">
        <f t="shared" si="140"/>
        <v>1</v>
      </c>
      <c r="ES53" s="163">
        <f t="shared" si="141"/>
        <v>1</v>
      </c>
      <c r="ET53" s="163">
        <f t="shared" si="142"/>
        <v>1</v>
      </c>
      <c r="EU53" s="163">
        <f t="shared" si="142"/>
        <v>1</v>
      </c>
      <c r="EV53" s="163">
        <f t="shared" si="143"/>
        <v>0</v>
      </c>
      <c r="EW53" s="163">
        <f t="shared" si="144"/>
        <v>1</v>
      </c>
      <c r="EX53" s="163">
        <f t="shared" si="145"/>
        <v>1</v>
      </c>
      <c r="EY53" s="163">
        <f t="shared" si="146"/>
        <v>1</v>
      </c>
      <c r="EZ53" s="163">
        <f t="shared" si="146"/>
        <v>1</v>
      </c>
      <c r="FA53" s="163">
        <f t="shared" si="146"/>
        <v>1</v>
      </c>
      <c r="FB53" s="163">
        <f t="shared" si="146"/>
        <v>1</v>
      </c>
      <c r="FC53" s="163">
        <f t="shared" si="147"/>
        <v>14</v>
      </c>
      <c r="FD53" s="163">
        <f t="shared" si="148"/>
        <v>0</v>
      </c>
      <c r="FF53" s="16">
        <f t="shared" si="149"/>
        <v>0</v>
      </c>
      <c r="FG53" s="16" t="str">
        <f t="shared" si="150"/>
        <v>1</v>
      </c>
    </row>
    <row r="54" spans="1:163" s="52" customFormat="1" ht="11.25" customHeight="1">
      <c r="A54" s="1038">
        <v>40</v>
      </c>
      <c r="B54" s="1039"/>
      <c r="C54" s="1038" t="str">
        <f t="shared" si="84"/>
        <v/>
      </c>
      <c r="D54" s="1038"/>
      <c r="E54" s="1040"/>
      <c r="F54" s="1041"/>
      <c r="G54" s="1038"/>
      <c r="H54" s="1038"/>
      <c r="I54" s="1323"/>
      <c r="J54" s="1038"/>
      <c r="K54" s="1038"/>
      <c r="L54" s="1038"/>
      <c r="M54" s="1038"/>
      <c r="N54" s="1038"/>
      <c r="O54" s="1038"/>
      <c r="P54" s="1040" t="str">
        <f t="shared" si="85"/>
        <v>MP</v>
      </c>
      <c r="Q54" s="1342" t="str">
        <f t="shared" si="151"/>
        <v/>
      </c>
      <c r="R54" s="1040"/>
      <c r="S54" s="1475" t="e">
        <f t="shared" si="152"/>
        <v>#DIV/0!</v>
      </c>
      <c r="T54" s="1102"/>
      <c r="U54" s="1102"/>
      <c r="V54" s="1476"/>
      <c r="W54" s="1477"/>
      <c r="X54" s="1103"/>
      <c r="Y54" s="1477"/>
      <c r="Z54" s="1478">
        <f t="shared" si="88"/>
        <v>0</v>
      </c>
      <c r="AA54" s="1479">
        <f>ROUND(IFERROR(SUM($AI$6/$AI$7*Q54/O54)+('Inbound Freight New'!$A$3*CZ54/R54),0),2)</f>
        <v>0</v>
      </c>
      <c r="AB54" s="1480">
        <f t="shared" si="8"/>
        <v>0</v>
      </c>
      <c r="AC54" s="1479">
        <f t="shared" si="153"/>
        <v>0</v>
      </c>
      <c r="AD54" s="1481"/>
      <c r="AE54" s="1480">
        <f t="shared" si="10"/>
        <v>0</v>
      </c>
      <c r="AF54" s="1482">
        <f t="shared" si="154"/>
        <v>0</v>
      </c>
      <c r="AG54" s="1483">
        <f t="shared" si="91"/>
        <v>0</v>
      </c>
      <c r="AH54" s="1484">
        <f t="shared" si="155"/>
        <v>0</v>
      </c>
      <c r="AI54" s="1482">
        <f t="shared" si="156"/>
        <v>0</v>
      </c>
      <c r="AJ54" s="1485">
        <f t="shared" si="157"/>
        <v>0</v>
      </c>
      <c r="AK54" s="1485">
        <f t="shared" si="158"/>
        <v>0</v>
      </c>
      <c r="AL54" s="1485">
        <f t="shared" si="96"/>
        <v>0</v>
      </c>
      <c r="AM54" s="1482">
        <f t="shared" si="159"/>
        <v>0</v>
      </c>
      <c r="AN54" s="1477"/>
      <c r="AO54" s="1477"/>
      <c r="AP54" s="1486">
        <f t="shared" si="160"/>
        <v>0</v>
      </c>
      <c r="AQ54" s="1487">
        <f t="shared" si="161"/>
        <v>0</v>
      </c>
      <c r="AR54" s="1488">
        <f t="shared" si="100"/>
        <v>0</v>
      </c>
      <c r="AS54" s="1487">
        <f t="shared" si="162"/>
        <v>0</v>
      </c>
      <c r="AT54" s="1489">
        <f t="shared" si="163"/>
        <v>0</v>
      </c>
      <c r="AU54" s="1490"/>
      <c r="AV54" s="1489"/>
      <c r="AW54" s="1038"/>
      <c r="AX54" s="1038"/>
      <c r="AY54" s="1491"/>
      <c r="AZ54" s="1492"/>
      <c r="BA54" s="1342"/>
      <c r="BB54" s="1342"/>
      <c r="BC54" s="1342"/>
      <c r="BD54" s="1342"/>
      <c r="BE54" s="1038"/>
      <c r="BF54" s="1038" t="str">
        <f t="shared" si="24"/>
        <v/>
      </c>
      <c r="BG54" s="1342" t="str">
        <f t="shared" si="103"/>
        <v/>
      </c>
      <c r="BH54" s="1038"/>
      <c r="BI54" s="1038"/>
      <c r="BJ54" s="1038"/>
      <c r="BK54" s="1038"/>
      <c r="BL54" s="1038"/>
      <c r="BM54" s="1038"/>
      <c r="BN54" s="1493"/>
      <c r="BO54" s="1493"/>
      <c r="BP54" s="1493"/>
      <c r="BQ54" s="1493" t="str">
        <f t="shared" si="104"/>
        <v/>
      </c>
      <c r="BR54" s="1494" t="str">
        <f t="shared" si="105"/>
        <v/>
      </c>
      <c r="BS54" s="1494" t="str">
        <f t="shared" si="106"/>
        <v/>
      </c>
      <c r="BT54" s="1494" t="str">
        <f t="shared" si="107"/>
        <v/>
      </c>
      <c r="BU54" s="1495" t="str">
        <f t="shared" si="108"/>
        <v/>
      </c>
      <c r="BV54" s="1495" t="str">
        <f t="shared" si="109"/>
        <v/>
      </c>
      <c r="BW54" s="1495" t="str">
        <f t="shared" si="110"/>
        <v/>
      </c>
      <c r="BX54" s="1495" t="str">
        <f t="shared" si="111"/>
        <v/>
      </c>
      <c r="BY54" s="1495" t="str">
        <f t="shared" si="112"/>
        <v/>
      </c>
      <c r="BZ54" s="1495" t="str">
        <f t="shared" si="113"/>
        <v/>
      </c>
      <c r="CA54" s="1495" t="str">
        <f t="shared" si="114"/>
        <v/>
      </c>
      <c r="CB54" s="1496" t="str">
        <f t="shared" si="37"/>
        <v/>
      </c>
      <c r="CC54" s="1496" t="str">
        <f t="shared" si="38"/>
        <v/>
      </c>
      <c r="CD54" s="1496" t="str">
        <f t="shared" si="39"/>
        <v/>
      </c>
      <c r="CE54" s="1496" t="str">
        <f t="shared" si="40"/>
        <v/>
      </c>
      <c r="CF54" s="1496" t="str">
        <f t="shared" si="115"/>
        <v/>
      </c>
      <c r="CG54" s="1494" t="str">
        <f t="shared" si="116"/>
        <v/>
      </c>
      <c r="CH54" s="1495"/>
      <c r="CI54" s="1495"/>
      <c r="CJ54" s="1495"/>
      <c r="CK54" s="1495"/>
      <c r="CL54" s="1495"/>
      <c r="CM54" s="1495"/>
      <c r="CN54" s="1497" t="str">
        <f t="shared" si="117"/>
        <v/>
      </c>
      <c r="CO54" s="1497" t="str">
        <f t="shared" si="118"/>
        <v/>
      </c>
      <c r="CP54" s="1497" t="str">
        <f t="shared" si="119"/>
        <v/>
      </c>
      <c r="CQ54" s="1497" t="str">
        <f t="shared" si="120"/>
        <v/>
      </c>
      <c r="CR54" s="1497" t="str">
        <f t="shared" si="121"/>
        <v/>
      </c>
      <c r="CS54" s="1497" t="str">
        <f t="shared" si="122"/>
        <v/>
      </c>
      <c r="CT54" s="1497" t="str">
        <f t="shared" si="123"/>
        <v/>
      </c>
      <c r="CU54" s="1497" t="str">
        <f t="shared" si="124"/>
        <v/>
      </c>
      <c r="CV54" s="1497" t="str">
        <f t="shared" si="125"/>
        <v/>
      </c>
      <c r="CW54" s="16" t="str">
        <f t="shared" si="52"/>
        <v/>
      </c>
      <c r="CX54" s="16" t="str">
        <f t="shared" si="53"/>
        <v/>
      </c>
      <c r="CY54" s="16" t="str">
        <f t="shared" si="54"/>
        <v/>
      </c>
      <c r="CZ54" s="650">
        <f t="shared" si="126"/>
        <v>0</v>
      </c>
      <c r="DA54" s="16"/>
      <c r="DB54" s="651"/>
      <c r="DC54" s="655">
        <f t="shared" si="127"/>
        <v>0</v>
      </c>
      <c r="DD54" s="654" t="str">
        <f t="shared" si="128"/>
        <v/>
      </c>
      <c r="DE54" s="650">
        <f t="shared" si="129"/>
        <v>0</v>
      </c>
      <c r="EG54" s="16">
        <f>IFERROR(VLOOKUP(B54,'SUBCATS INTERNAL USE'!A:D,3,0),10000)</f>
        <v>10000</v>
      </c>
      <c r="EH54" s="16">
        <f t="shared" si="133"/>
        <v>10000</v>
      </c>
      <c r="EI54" s="16">
        <f t="shared" si="134"/>
        <v>1</v>
      </c>
      <c r="EJ54" s="16">
        <f t="shared" si="135"/>
        <v>19</v>
      </c>
      <c r="EK54" s="16">
        <f>IFERROR(VLOOKUP(B54,'SUBCATS INTERNAL USE'!G:I,3,0), 10000)</f>
        <v>10000</v>
      </c>
      <c r="EN54" s="163">
        <f t="shared" si="136"/>
        <v>1</v>
      </c>
      <c r="EO54" s="163">
        <f t="shared" si="137"/>
        <v>1</v>
      </c>
      <c r="EP54" s="163">
        <f t="shared" si="138"/>
        <v>1</v>
      </c>
      <c r="EQ54" s="163">
        <f t="shared" si="139"/>
        <v>1</v>
      </c>
      <c r="ER54" s="163">
        <f t="shared" si="140"/>
        <v>1</v>
      </c>
      <c r="ES54" s="163">
        <f t="shared" si="141"/>
        <v>1</v>
      </c>
      <c r="ET54" s="163">
        <f t="shared" si="142"/>
        <v>1</v>
      </c>
      <c r="EU54" s="163">
        <f t="shared" si="142"/>
        <v>1</v>
      </c>
      <c r="EV54" s="163">
        <f t="shared" si="143"/>
        <v>0</v>
      </c>
      <c r="EW54" s="163">
        <f t="shared" si="144"/>
        <v>1</v>
      </c>
      <c r="EX54" s="163">
        <f t="shared" si="145"/>
        <v>1</v>
      </c>
      <c r="EY54" s="163">
        <f t="shared" si="146"/>
        <v>1</v>
      </c>
      <c r="EZ54" s="163">
        <f t="shared" si="146"/>
        <v>1</v>
      </c>
      <c r="FA54" s="163">
        <f t="shared" si="146"/>
        <v>1</v>
      </c>
      <c r="FB54" s="163">
        <f t="shared" si="146"/>
        <v>1</v>
      </c>
      <c r="FC54" s="163">
        <f t="shared" si="147"/>
        <v>14</v>
      </c>
      <c r="FD54" s="163">
        <f t="shared" si="148"/>
        <v>0</v>
      </c>
      <c r="FF54" s="16">
        <f t="shared" si="149"/>
        <v>0</v>
      </c>
      <c r="FG54" s="16" t="str">
        <f t="shared" si="150"/>
        <v>1</v>
      </c>
    </row>
    <row r="55" spans="1:163" s="52" customFormat="1" ht="11.25" customHeight="1">
      <c r="A55" s="1038">
        <v>41</v>
      </c>
      <c r="B55" s="1039"/>
      <c r="C55" s="1038" t="str">
        <f t="shared" si="84"/>
        <v/>
      </c>
      <c r="D55" s="1038"/>
      <c r="E55" s="1040"/>
      <c r="F55" s="1041"/>
      <c r="G55" s="1038"/>
      <c r="H55" s="1038"/>
      <c r="I55" s="1323"/>
      <c r="J55" s="1038"/>
      <c r="K55" s="1038"/>
      <c r="L55" s="1038"/>
      <c r="M55" s="1038"/>
      <c r="N55" s="1038"/>
      <c r="O55" s="1038"/>
      <c r="P55" s="1040" t="str">
        <f t="shared" si="85"/>
        <v>MP</v>
      </c>
      <c r="Q55" s="1342" t="str">
        <f t="shared" si="151"/>
        <v/>
      </c>
      <c r="R55" s="1040"/>
      <c r="S55" s="1475" t="e">
        <f t="shared" si="152"/>
        <v>#DIV/0!</v>
      </c>
      <c r="T55" s="1102"/>
      <c r="U55" s="1102"/>
      <c r="V55" s="1476"/>
      <c r="W55" s="1477"/>
      <c r="X55" s="1103"/>
      <c r="Y55" s="1477"/>
      <c r="Z55" s="1478">
        <f t="shared" si="88"/>
        <v>0</v>
      </c>
      <c r="AA55" s="1479">
        <f>ROUND(IFERROR(SUM($AI$6/$AI$7*Q55/O55)+('Inbound Freight New'!$A$3*CZ55/R55),0),2)</f>
        <v>0</v>
      </c>
      <c r="AB55" s="1480">
        <f t="shared" si="8"/>
        <v>0</v>
      </c>
      <c r="AC55" s="1479">
        <f t="shared" si="153"/>
        <v>0</v>
      </c>
      <c r="AD55" s="1481"/>
      <c r="AE55" s="1480">
        <f t="shared" si="10"/>
        <v>0</v>
      </c>
      <c r="AF55" s="1482">
        <f t="shared" si="154"/>
        <v>0</v>
      </c>
      <c r="AG55" s="1483">
        <f t="shared" si="91"/>
        <v>0</v>
      </c>
      <c r="AH55" s="1484">
        <f t="shared" si="155"/>
        <v>0</v>
      </c>
      <c r="AI55" s="1482">
        <f t="shared" si="156"/>
        <v>0</v>
      </c>
      <c r="AJ55" s="1485">
        <f t="shared" si="157"/>
        <v>0</v>
      </c>
      <c r="AK55" s="1485">
        <f t="shared" si="158"/>
        <v>0</v>
      </c>
      <c r="AL55" s="1485">
        <f t="shared" si="96"/>
        <v>0</v>
      </c>
      <c r="AM55" s="1482">
        <f t="shared" si="159"/>
        <v>0</v>
      </c>
      <c r="AN55" s="1477"/>
      <c r="AO55" s="1477"/>
      <c r="AP55" s="1486">
        <f t="shared" si="160"/>
        <v>0</v>
      </c>
      <c r="AQ55" s="1487">
        <f t="shared" si="161"/>
        <v>0</v>
      </c>
      <c r="AR55" s="1488">
        <f t="shared" si="100"/>
        <v>0</v>
      </c>
      <c r="AS55" s="1487">
        <f t="shared" si="162"/>
        <v>0</v>
      </c>
      <c r="AT55" s="1489">
        <f t="shared" si="163"/>
        <v>0</v>
      </c>
      <c r="AU55" s="1490"/>
      <c r="AV55" s="1489"/>
      <c r="AW55" s="1038"/>
      <c r="AX55" s="1038"/>
      <c r="AY55" s="1491"/>
      <c r="AZ55" s="1492"/>
      <c r="BA55" s="1342"/>
      <c r="BB55" s="1342"/>
      <c r="BC55" s="1342"/>
      <c r="BD55" s="1342"/>
      <c r="BE55" s="1038"/>
      <c r="BF55" s="1038" t="str">
        <f t="shared" si="24"/>
        <v/>
      </c>
      <c r="BG55" s="1342" t="str">
        <f t="shared" si="103"/>
        <v/>
      </c>
      <c r="BH55" s="1038"/>
      <c r="BI55" s="1038"/>
      <c r="BJ55" s="1038"/>
      <c r="BK55" s="1038"/>
      <c r="BL55" s="1038"/>
      <c r="BM55" s="1038"/>
      <c r="BN55" s="1493"/>
      <c r="BO55" s="1493"/>
      <c r="BP55" s="1493"/>
      <c r="BQ55" s="1493" t="str">
        <f t="shared" si="104"/>
        <v/>
      </c>
      <c r="BR55" s="1494" t="str">
        <f t="shared" si="105"/>
        <v/>
      </c>
      <c r="BS55" s="1494" t="str">
        <f t="shared" si="106"/>
        <v/>
      </c>
      <c r="BT55" s="1494" t="str">
        <f t="shared" si="107"/>
        <v/>
      </c>
      <c r="BU55" s="1495" t="str">
        <f t="shared" si="108"/>
        <v/>
      </c>
      <c r="BV55" s="1495" t="str">
        <f t="shared" si="109"/>
        <v/>
      </c>
      <c r="BW55" s="1495" t="str">
        <f t="shared" si="110"/>
        <v/>
      </c>
      <c r="BX55" s="1495" t="str">
        <f t="shared" si="111"/>
        <v/>
      </c>
      <c r="BY55" s="1495" t="str">
        <f t="shared" si="112"/>
        <v/>
      </c>
      <c r="BZ55" s="1495" t="str">
        <f t="shared" si="113"/>
        <v/>
      </c>
      <c r="CA55" s="1495" t="str">
        <f t="shared" si="114"/>
        <v/>
      </c>
      <c r="CB55" s="1496" t="str">
        <f t="shared" si="37"/>
        <v/>
      </c>
      <c r="CC55" s="1496" t="str">
        <f t="shared" si="38"/>
        <v/>
      </c>
      <c r="CD55" s="1496" t="str">
        <f t="shared" si="39"/>
        <v/>
      </c>
      <c r="CE55" s="1496" t="str">
        <f t="shared" si="40"/>
        <v/>
      </c>
      <c r="CF55" s="1496" t="str">
        <f t="shared" si="115"/>
        <v/>
      </c>
      <c r="CG55" s="1494" t="str">
        <f t="shared" si="116"/>
        <v/>
      </c>
      <c r="CH55" s="1495"/>
      <c r="CI55" s="1495"/>
      <c r="CJ55" s="1495"/>
      <c r="CK55" s="1495"/>
      <c r="CL55" s="1495"/>
      <c r="CM55" s="1495"/>
      <c r="CN55" s="1497" t="str">
        <f t="shared" si="117"/>
        <v/>
      </c>
      <c r="CO55" s="1497" t="str">
        <f t="shared" si="118"/>
        <v/>
      </c>
      <c r="CP55" s="1497" t="str">
        <f t="shared" si="119"/>
        <v/>
      </c>
      <c r="CQ55" s="1497" t="str">
        <f t="shared" si="120"/>
        <v/>
      </c>
      <c r="CR55" s="1497" t="str">
        <f t="shared" si="121"/>
        <v/>
      </c>
      <c r="CS55" s="1497" t="str">
        <f t="shared" si="122"/>
        <v/>
      </c>
      <c r="CT55" s="1497" t="str">
        <f t="shared" si="123"/>
        <v/>
      </c>
      <c r="CU55" s="1497" t="str">
        <f t="shared" si="124"/>
        <v/>
      </c>
      <c r="CV55" s="1497" t="str">
        <f t="shared" si="125"/>
        <v/>
      </c>
      <c r="CW55" s="16" t="str">
        <f t="shared" si="52"/>
        <v/>
      </c>
      <c r="CX55" s="16" t="str">
        <f t="shared" si="53"/>
        <v/>
      </c>
      <c r="CY55" s="16" t="str">
        <f t="shared" si="54"/>
        <v/>
      </c>
      <c r="CZ55" s="650">
        <f t="shared" si="126"/>
        <v>0</v>
      </c>
      <c r="DA55" s="16"/>
      <c r="DB55" s="651"/>
      <c r="DC55" s="655">
        <f t="shared" si="127"/>
        <v>0</v>
      </c>
      <c r="DD55" s="654" t="str">
        <f t="shared" si="128"/>
        <v/>
      </c>
      <c r="DE55" s="650">
        <f t="shared" si="129"/>
        <v>0</v>
      </c>
      <c r="EG55" s="16">
        <f>IFERROR(VLOOKUP(B55,'SUBCATS INTERNAL USE'!A:D,3,0),10000)</f>
        <v>10000</v>
      </c>
      <c r="EH55" s="16">
        <f t="shared" si="133"/>
        <v>10000</v>
      </c>
      <c r="EI55" s="16">
        <f t="shared" si="134"/>
        <v>1</v>
      </c>
      <c r="EJ55" s="16">
        <f t="shared" si="135"/>
        <v>19</v>
      </c>
      <c r="EK55" s="16">
        <f>IFERROR(VLOOKUP(B55,'SUBCATS INTERNAL USE'!G:I,3,0), 10000)</f>
        <v>10000</v>
      </c>
      <c r="EN55" s="163">
        <f t="shared" si="136"/>
        <v>1</v>
      </c>
      <c r="EO55" s="163">
        <f t="shared" si="137"/>
        <v>1</v>
      </c>
      <c r="EP55" s="163">
        <f t="shared" si="138"/>
        <v>1</v>
      </c>
      <c r="EQ55" s="163">
        <f t="shared" si="139"/>
        <v>1</v>
      </c>
      <c r="ER55" s="163">
        <f t="shared" si="140"/>
        <v>1</v>
      </c>
      <c r="ES55" s="163">
        <f t="shared" si="141"/>
        <v>1</v>
      </c>
      <c r="ET55" s="163">
        <f t="shared" si="142"/>
        <v>1</v>
      </c>
      <c r="EU55" s="163">
        <f t="shared" si="142"/>
        <v>1</v>
      </c>
      <c r="EV55" s="163">
        <f t="shared" si="143"/>
        <v>0</v>
      </c>
      <c r="EW55" s="163">
        <f t="shared" si="144"/>
        <v>1</v>
      </c>
      <c r="EX55" s="163">
        <f t="shared" si="145"/>
        <v>1</v>
      </c>
      <c r="EY55" s="163">
        <f t="shared" si="146"/>
        <v>1</v>
      </c>
      <c r="EZ55" s="163">
        <f t="shared" si="146"/>
        <v>1</v>
      </c>
      <c r="FA55" s="163">
        <f t="shared" si="146"/>
        <v>1</v>
      </c>
      <c r="FB55" s="163">
        <f t="shared" si="146"/>
        <v>1</v>
      </c>
      <c r="FC55" s="163">
        <f t="shared" si="147"/>
        <v>14</v>
      </c>
      <c r="FD55" s="163">
        <f t="shared" si="148"/>
        <v>0</v>
      </c>
      <c r="FF55" s="16">
        <f t="shared" si="149"/>
        <v>0</v>
      </c>
      <c r="FG55" s="16" t="str">
        <f t="shared" si="150"/>
        <v>1</v>
      </c>
    </row>
    <row r="56" spans="1:163" s="52" customFormat="1" ht="11.25" customHeight="1">
      <c r="A56" s="1038">
        <v>42</v>
      </c>
      <c r="B56" s="1039"/>
      <c r="C56" s="1038" t="str">
        <f t="shared" si="84"/>
        <v/>
      </c>
      <c r="D56" s="1038"/>
      <c r="E56" s="1040"/>
      <c r="F56" s="1041"/>
      <c r="G56" s="1038"/>
      <c r="H56" s="1038"/>
      <c r="I56" s="1323"/>
      <c r="J56" s="1038"/>
      <c r="K56" s="1038"/>
      <c r="L56" s="1038"/>
      <c r="M56" s="1038"/>
      <c r="N56" s="1038"/>
      <c r="O56" s="1038"/>
      <c r="P56" s="1040" t="str">
        <f t="shared" si="85"/>
        <v>MP</v>
      </c>
      <c r="Q56" s="1342" t="str">
        <f t="shared" si="151"/>
        <v/>
      </c>
      <c r="R56" s="1040"/>
      <c r="S56" s="1475" t="e">
        <f t="shared" si="152"/>
        <v>#DIV/0!</v>
      </c>
      <c r="T56" s="1102"/>
      <c r="U56" s="1102"/>
      <c r="V56" s="1476"/>
      <c r="W56" s="1477"/>
      <c r="X56" s="1103"/>
      <c r="Y56" s="1477"/>
      <c r="Z56" s="1478">
        <f t="shared" si="88"/>
        <v>0</v>
      </c>
      <c r="AA56" s="1479">
        <f>ROUND(IFERROR(SUM($AI$6/$AI$7*Q56/O56)+('Inbound Freight New'!$A$3*CZ56/R56),0),2)</f>
        <v>0</v>
      </c>
      <c r="AB56" s="1480">
        <f t="shared" si="8"/>
        <v>0</v>
      </c>
      <c r="AC56" s="1479">
        <f t="shared" si="153"/>
        <v>0</v>
      </c>
      <c r="AD56" s="1481"/>
      <c r="AE56" s="1480">
        <f t="shared" si="10"/>
        <v>0</v>
      </c>
      <c r="AF56" s="1482">
        <f t="shared" si="154"/>
        <v>0</v>
      </c>
      <c r="AG56" s="1483">
        <f t="shared" si="91"/>
        <v>0</v>
      </c>
      <c r="AH56" s="1484">
        <f t="shared" si="155"/>
        <v>0</v>
      </c>
      <c r="AI56" s="1482">
        <f t="shared" si="156"/>
        <v>0</v>
      </c>
      <c r="AJ56" s="1485">
        <f t="shared" si="157"/>
        <v>0</v>
      </c>
      <c r="AK56" s="1485">
        <f t="shared" si="158"/>
        <v>0</v>
      </c>
      <c r="AL56" s="1485">
        <f t="shared" si="96"/>
        <v>0</v>
      </c>
      <c r="AM56" s="1482">
        <f t="shared" si="159"/>
        <v>0</v>
      </c>
      <c r="AN56" s="1477"/>
      <c r="AO56" s="1477"/>
      <c r="AP56" s="1486">
        <f t="shared" si="160"/>
        <v>0</v>
      </c>
      <c r="AQ56" s="1487">
        <f t="shared" si="161"/>
        <v>0</v>
      </c>
      <c r="AR56" s="1488">
        <f t="shared" si="100"/>
        <v>0</v>
      </c>
      <c r="AS56" s="1487">
        <f t="shared" si="162"/>
        <v>0</v>
      </c>
      <c r="AT56" s="1489">
        <f t="shared" si="163"/>
        <v>0</v>
      </c>
      <c r="AU56" s="1490"/>
      <c r="AV56" s="1489"/>
      <c r="AW56" s="1038"/>
      <c r="AX56" s="1038"/>
      <c r="AY56" s="1491"/>
      <c r="AZ56" s="1492"/>
      <c r="BA56" s="1342"/>
      <c r="BB56" s="1342"/>
      <c r="BC56" s="1342"/>
      <c r="BD56" s="1342"/>
      <c r="BE56" s="1038"/>
      <c r="BF56" s="1038" t="str">
        <f t="shared" si="24"/>
        <v/>
      </c>
      <c r="BG56" s="1342" t="str">
        <f t="shared" si="103"/>
        <v/>
      </c>
      <c r="BH56" s="1038"/>
      <c r="BI56" s="1038"/>
      <c r="BJ56" s="1038"/>
      <c r="BK56" s="1038"/>
      <c r="BL56" s="1038"/>
      <c r="BM56" s="1038"/>
      <c r="BN56" s="1493"/>
      <c r="BO56" s="1493"/>
      <c r="BP56" s="1493"/>
      <c r="BQ56" s="1493" t="str">
        <f t="shared" si="104"/>
        <v/>
      </c>
      <c r="BR56" s="1494" t="str">
        <f t="shared" si="105"/>
        <v/>
      </c>
      <c r="BS56" s="1494" t="str">
        <f t="shared" si="106"/>
        <v/>
      </c>
      <c r="BT56" s="1494" t="str">
        <f t="shared" si="107"/>
        <v/>
      </c>
      <c r="BU56" s="1495" t="str">
        <f t="shared" si="108"/>
        <v/>
      </c>
      <c r="BV56" s="1495" t="str">
        <f t="shared" si="109"/>
        <v/>
      </c>
      <c r="BW56" s="1495" t="str">
        <f t="shared" si="110"/>
        <v/>
      </c>
      <c r="BX56" s="1495" t="str">
        <f t="shared" si="111"/>
        <v/>
      </c>
      <c r="BY56" s="1495" t="str">
        <f t="shared" si="112"/>
        <v/>
      </c>
      <c r="BZ56" s="1495" t="str">
        <f t="shared" si="113"/>
        <v/>
      </c>
      <c r="CA56" s="1495" t="str">
        <f t="shared" si="114"/>
        <v/>
      </c>
      <c r="CB56" s="1496" t="str">
        <f t="shared" si="37"/>
        <v/>
      </c>
      <c r="CC56" s="1496" t="str">
        <f t="shared" si="38"/>
        <v/>
      </c>
      <c r="CD56" s="1496" t="str">
        <f t="shared" si="39"/>
        <v/>
      </c>
      <c r="CE56" s="1496" t="str">
        <f t="shared" si="40"/>
        <v/>
      </c>
      <c r="CF56" s="1496" t="str">
        <f t="shared" si="115"/>
        <v/>
      </c>
      <c r="CG56" s="1494" t="str">
        <f t="shared" si="116"/>
        <v/>
      </c>
      <c r="CH56" s="1495"/>
      <c r="CI56" s="1495"/>
      <c r="CJ56" s="1495"/>
      <c r="CK56" s="1495"/>
      <c r="CL56" s="1495"/>
      <c r="CM56" s="1495"/>
      <c r="CN56" s="1497" t="str">
        <f t="shared" si="117"/>
        <v/>
      </c>
      <c r="CO56" s="1497" t="str">
        <f t="shared" si="118"/>
        <v/>
      </c>
      <c r="CP56" s="1497" t="str">
        <f t="shared" si="119"/>
        <v/>
      </c>
      <c r="CQ56" s="1497" t="str">
        <f t="shared" si="120"/>
        <v/>
      </c>
      <c r="CR56" s="1497" t="str">
        <f t="shared" si="121"/>
        <v/>
      </c>
      <c r="CS56" s="1497" t="str">
        <f t="shared" si="122"/>
        <v/>
      </c>
      <c r="CT56" s="1497" t="str">
        <f t="shared" si="123"/>
        <v/>
      </c>
      <c r="CU56" s="1497" t="str">
        <f t="shared" si="124"/>
        <v/>
      </c>
      <c r="CV56" s="1497" t="str">
        <f t="shared" si="125"/>
        <v/>
      </c>
      <c r="CW56" s="16" t="str">
        <f t="shared" si="52"/>
        <v/>
      </c>
      <c r="CX56" s="16" t="str">
        <f t="shared" si="53"/>
        <v/>
      </c>
      <c r="CY56" s="16" t="str">
        <f t="shared" si="54"/>
        <v/>
      </c>
      <c r="CZ56" s="650">
        <f t="shared" si="126"/>
        <v>0</v>
      </c>
      <c r="DA56" s="16"/>
      <c r="DB56" s="651"/>
      <c r="DC56" s="655">
        <f t="shared" si="127"/>
        <v>0</v>
      </c>
      <c r="DD56" s="654" t="str">
        <f t="shared" si="128"/>
        <v/>
      </c>
      <c r="DE56" s="650">
        <f t="shared" si="129"/>
        <v>0</v>
      </c>
      <c r="EG56" s="16">
        <f>IFERROR(VLOOKUP(B56,'SUBCATS INTERNAL USE'!A:D,3,0),10000)</f>
        <v>10000</v>
      </c>
      <c r="EH56" s="16">
        <f t="shared" si="133"/>
        <v>10000</v>
      </c>
      <c r="EI56" s="16">
        <f t="shared" si="134"/>
        <v>1</v>
      </c>
      <c r="EJ56" s="16">
        <f t="shared" si="135"/>
        <v>19</v>
      </c>
      <c r="EK56" s="16">
        <f>IFERROR(VLOOKUP(B56,'SUBCATS INTERNAL USE'!G:I,3,0), 10000)</f>
        <v>10000</v>
      </c>
      <c r="EN56" s="163">
        <f t="shared" si="136"/>
        <v>1</v>
      </c>
      <c r="EO56" s="163">
        <f t="shared" si="137"/>
        <v>1</v>
      </c>
      <c r="EP56" s="163">
        <f t="shared" si="138"/>
        <v>1</v>
      </c>
      <c r="EQ56" s="163">
        <f t="shared" si="139"/>
        <v>1</v>
      </c>
      <c r="ER56" s="163">
        <f t="shared" si="140"/>
        <v>1</v>
      </c>
      <c r="ES56" s="163">
        <f t="shared" si="141"/>
        <v>1</v>
      </c>
      <c r="ET56" s="163">
        <f t="shared" si="142"/>
        <v>1</v>
      </c>
      <c r="EU56" s="163">
        <f t="shared" si="142"/>
        <v>1</v>
      </c>
      <c r="EV56" s="163">
        <f t="shared" si="143"/>
        <v>0</v>
      </c>
      <c r="EW56" s="163">
        <f t="shared" si="144"/>
        <v>1</v>
      </c>
      <c r="EX56" s="163">
        <f t="shared" si="145"/>
        <v>1</v>
      </c>
      <c r="EY56" s="163">
        <f t="shared" si="146"/>
        <v>1</v>
      </c>
      <c r="EZ56" s="163">
        <f t="shared" si="146"/>
        <v>1</v>
      </c>
      <c r="FA56" s="163">
        <f t="shared" si="146"/>
        <v>1</v>
      </c>
      <c r="FB56" s="163">
        <f t="shared" si="146"/>
        <v>1</v>
      </c>
      <c r="FC56" s="163">
        <f t="shared" si="147"/>
        <v>14</v>
      </c>
      <c r="FD56" s="163">
        <f t="shared" si="148"/>
        <v>0</v>
      </c>
      <c r="FF56" s="16">
        <f t="shared" si="149"/>
        <v>0</v>
      </c>
      <c r="FG56" s="16" t="str">
        <f t="shared" si="150"/>
        <v>1</v>
      </c>
    </row>
    <row r="57" spans="1:163" s="52" customFormat="1" ht="11.25" customHeight="1">
      <c r="A57" s="1038">
        <v>43</v>
      </c>
      <c r="B57" s="1039"/>
      <c r="C57" s="1038" t="str">
        <f t="shared" si="84"/>
        <v/>
      </c>
      <c r="D57" s="1038"/>
      <c r="E57" s="1040"/>
      <c r="F57" s="1041"/>
      <c r="G57" s="1038"/>
      <c r="H57" s="1038"/>
      <c r="I57" s="1323"/>
      <c r="J57" s="1038"/>
      <c r="K57" s="1038"/>
      <c r="L57" s="1038"/>
      <c r="M57" s="1038"/>
      <c r="N57" s="1038"/>
      <c r="O57" s="1038"/>
      <c r="P57" s="1040" t="str">
        <f t="shared" si="85"/>
        <v>MP</v>
      </c>
      <c r="Q57" s="1342" t="str">
        <f t="shared" si="151"/>
        <v/>
      </c>
      <c r="R57" s="1040"/>
      <c r="S57" s="1475" t="e">
        <f t="shared" si="152"/>
        <v>#DIV/0!</v>
      </c>
      <c r="T57" s="1102"/>
      <c r="U57" s="1102"/>
      <c r="V57" s="1476"/>
      <c r="W57" s="1477"/>
      <c r="X57" s="1103"/>
      <c r="Y57" s="1477"/>
      <c r="Z57" s="1478">
        <f t="shared" si="88"/>
        <v>0</v>
      </c>
      <c r="AA57" s="1479">
        <f>ROUND(IFERROR(SUM($AI$6/$AI$7*Q57/O57)+('Inbound Freight New'!$A$3*CZ57/R57),0),2)</f>
        <v>0</v>
      </c>
      <c r="AB57" s="1480">
        <f t="shared" si="8"/>
        <v>0</v>
      </c>
      <c r="AC57" s="1479">
        <f t="shared" si="153"/>
        <v>0</v>
      </c>
      <c r="AD57" s="1481"/>
      <c r="AE57" s="1480">
        <f t="shared" si="10"/>
        <v>0</v>
      </c>
      <c r="AF57" s="1482">
        <f t="shared" si="154"/>
        <v>0</v>
      </c>
      <c r="AG57" s="1483">
        <f t="shared" si="91"/>
        <v>0</v>
      </c>
      <c r="AH57" s="1484">
        <f t="shared" si="155"/>
        <v>0</v>
      </c>
      <c r="AI57" s="1482">
        <f t="shared" si="156"/>
        <v>0</v>
      </c>
      <c r="AJ57" s="1485">
        <f t="shared" si="157"/>
        <v>0</v>
      </c>
      <c r="AK57" s="1485">
        <f t="shared" si="158"/>
        <v>0</v>
      </c>
      <c r="AL57" s="1485">
        <f t="shared" si="96"/>
        <v>0</v>
      </c>
      <c r="AM57" s="1482">
        <f t="shared" si="159"/>
        <v>0</v>
      </c>
      <c r="AN57" s="1477"/>
      <c r="AO57" s="1477"/>
      <c r="AP57" s="1486">
        <f t="shared" si="160"/>
        <v>0</v>
      </c>
      <c r="AQ57" s="1487">
        <f t="shared" si="161"/>
        <v>0</v>
      </c>
      <c r="AR57" s="1488">
        <f t="shared" si="100"/>
        <v>0</v>
      </c>
      <c r="AS57" s="1487">
        <f t="shared" si="162"/>
        <v>0</v>
      </c>
      <c r="AT57" s="1489">
        <f t="shared" si="163"/>
        <v>0</v>
      </c>
      <c r="AU57" s="1490"/>
      <c r="AV57" s="1489"/>
      <c r="AW57" s="1038"/>
      <c r="AX57" s="1038"/>
      <c r="AY57" s="1491"/>
      <c r="AZ57" s="1492"/>
      <c r="BA57" s="1342"/>
      <c r="BB57" s="1342"/>
      <c r="BC57" s="1342"/>
      <c r="BD57" s="1342"/>
      <c r="BE57" s="1038"/>
      <c r="BF57" s="1038" t="str">
        <f t="shared" si="24"/>
        <v/>
      </c>
      <c r="BG57" s="1342" t="str">
        <f t="shared" si="103"/>
        <v/>
      </c>
      <c r="BH57" s="1038"/>
      <c r="BI57" s="1038"/>
      <c r="BJ57" s="1038"/>
      <c r="BK57" s="1038"/>
      <c r="BL57" s="1038"/>
      <c r="BM57" s="1038"/>
      <c r="BN57" s="1493"/>
      <c r="BO57" s="1493"/>
      <c r="BP57" s="1493"/>
      <c r="BQ57" s="1493" t="str">
        <f t="shared" si="104"/>
        <v/>
      </c>
      <c r="BR57" s="1494" t="str">
        <f t="shared" si="105"/>
        <v/>
      </c>
      <c r="BS57" s="1494" t="str">
        <f t="shared" si="106"/>
        <v/>
      </c>
      <c r="BT57" s="1494" t="str">
        <f t="shared" si="107"/>
        <v/>
      </c>
      <c r="BU57" s="1495" t="str">
        <f t="shared" si="108"/>
        <v/>
      </c>
      <c r="BV57" s="1495" t="str">
        <f t="shared" si="109"/>
        <v/>
      </c>
      <c r="BW57" s="1495" t="str">
        <f t="shared" si="110"/>
        <v/>
      </c>
      <c r="BX57" s="1495" t="str">
        <f t="shared" si="111"/>
        <v/>
      </c>
      <c r="BY57" s="1495" t="str">
        <f t="shared" si="112"/>
        <v/>
      </c>
      <c r="BZ57" s="1495" t="str">
        <f t="shared" si="113"/>
        <v/>
      </c>
      <c r="CA57" s="1495" t="str">
        <f t="shared" si="114"/>
        <v/>
      </c>
      <c r="CB57" s="1496" t="str">
        <f t="shared" si="37"/>
        <v/>
      </c>
      <c r="CC57" s="1496" t="str">
        <f t="shared" si="38"/>
        <v/>
      </c>
      <c r="CD57" s="1496" t="str">
        <f t="shared" si="39"/>
        <v/>
      </c>
      <c r="CE57" s="1496" t="str">
        <f t="shared" si="40"/>
        <v/>
      </c>
      <c r="CF57" s="1496" t="str">
        <f t="shared" si="115"/>
        <v/>
      </c>
      <c r="CG57" s="1494" t="str">
        <f t="shared" si="116"/>
        <v/>
      </c>
      <c r="CH57" s="1495"/>
      <c r="CI57" s="1495"/>
      <c r="CJ57" s="1495"/>
      <c r="CK57" s="1495"/>
      <c r="CL57" s="1495"/>
      <c r="CM57" s="1495"/>
      <c r="CN57" s="1497" t="str">
        <f t="shared" si="117"/>
        <v/>
      </c>
      <c r="CO57" s="1497" t="str">
        <f t="shared" si="118"/>
        <v/>
      </c>
      <c r="CP57" s="1497" t="str">
        <f t="shared" si="119"/>
        <v/>
      </c>
      <c r="CQ57" s="1497" t="str">
        <f t="shared" si="120"/>
        <v/>
      </c>
      <c r="CR57" s="1497" t="str">
        <f t="shared" si="121"/>
        <v/>
      </c>
      <c r="CS57" s="1497" t="str">
        <f t="shared" si="122"/>
        <v/>
      </c>
      <c r="CT57" s="1497" t="str">
        <f t="shared" si="123"/>
        <v/>
      </c>
      <c r="CU57" s="1497" t="str">
        <f t="shared" si="124"/>
        <v/>
      </c>
      <c r="CV57" s="1497" t="str">
        <f t="shared" si="125"/>
        <v/>
      </c>
      <c r="CW57" s="16" t="str">
        <f t="shared" si="52"/>
        <v/>
      </c>
      <c r="CX57" s="16" t="str">
        <f t="shared" si="53"/>
        <v/>
      </c>
      <c r="CY57" s="16" t="str">
        <f t="shared" si="54"/>
        <v/>
      </c>
      <c r="CZ57" s="650">
        <f t="shared" si="126"/>
        <v>0</v>
      </c>
      <c r="DA57" s="16"/>
      <c r="DB57" s="651"/>
      <c r="DC57" s="655">
        <f t="shared" si="127"/>
        <v>0</v>
      </c>
      <c r="DD57" s="654" t="str">
        <f t="shared" si="128"/>
        <v/>
      </c>
      <c r="DE57" s="650">
        <f t="shared" si="129"/>
        <v>0</v>
      </c>
      <c r="EG57" s="16">
        <f>IFERROR(VLOOKUP(B57,'SUBCATS INTERNAL USE'!A:D,3,0),10000)</f>
        <v>10000</v>
      </c>
      <c r="EH57" s="16">
        <f t="shared" si="133"/>
        <v>10000</v>
      </c>
      <c r="EI57" s="16">
        <f t="shared" si="134"/>
        <v>1</v>
      </c>
      <c r="EJ57" s="16">
        <f t="shared" si="135"/>
        <v>19</v>
      </c>
      <c r="EK57" s="16">
        <f>IFERROR(VLOOKUP(B57,'SUBCATS INTERNAL USE'!G:I,3,0), 10000)</f>
        <v>10000</v>
      </c>
      <c r="EN57" s="163">
        <f t="shared" si="136"/>
        <v>1</v>
      </c>
      <c r="EO57" s="163">
        <f t="shared" si="137"/>
        <v>1</v>
      </c>
      <c r="EP57" s="163">
        <f t="shared" si="138"/>
        <v>1</v>
      </c>
      <c r="EQ57" s="163">
        <f t="shared" si="139"/>
        <v>1</v>
      </c>
      <c r="ER57" s="163">
        <f t="shared" si="140"/>
        <v>1</v>
      </c>
      <c r="ES57" s="163">
        <f t="shared" si="141"/>
        <v>1</v>
      </c>
      <c r="ET57" s="163">
        <f t="shared" si="142"/>
        <v>1</v>
      </c>
      <c r="EU57" s="163">
        <f t="shared" si="142"/>
        <v>1</v>
      </c>
      <c r="EV57" s="163">
        <f t="shared" si="143"/>
        <v>0</v>
      </c>
      <c r="EW57" s="163">
        <f t="shared" si="144"/>
        <v>1</v>
      </c>
      <c r="EX57" s="163">
        <f t="shared" si="145"/>
        <v>1</v>
      </c>
      <c r="EY57" s="163">
        <f t="shared" si="146"/>
        <v>1</v>
      </c>
      <c r="EZ57" s="163">
        <f t="shared" si="146"/>
        <v>1</v>
      </c>
      <c r="FA57" s="163">
        <f t="shared" si="146"/>
        <v>1</v>
      </c>
      <c r="FB57" s="163">
        <f t="shared" si="146"/>
        <v>1</v>
      </c>
      <c r="FC57" s="163">
        <f t="shared" si="147"/>
        <v>14</v>
      </c>
      <c r="FD57" s="163">
        <f t="shared" si="148"/>
        <v>0</v>
      </c>
      <c r="FF57" s="16">
        <f t="shared" si="149"/>
        <v>0</v>
      </c>
      <c r="FG57" s="16" t="str">
        <f t="shared" si="150"/>
        <v>1</v>
      </c>
    </row>
    <row r="58" spans="1:163" s="52" customFormat="1" ht="11.25" customHeight="1">
      <c r="A58" s="1038">
        <v>44</v>
      </c>
      <c r="B58" s="1039"/>
      <c r="C58" s="1038" t="str">
        <f t="shared" si="84"/>
        <v/>
      </c>
      <c r="D58" s="1038"/>
      <c r="E58" s="1040"/>
      <c r="F58" s="1041"/>
      <c r="G58" s="1038"/>
      <c r="H58" s="1038"/>
      <c r="I58" s="1323"/>
      <c r="J58" s="1038"/>
      <c r="K58" s="1038"/>
      <c r="L58" s="1038"/>
      <c r="M58" s="1038"/>
      <c r="N58" s="1038"/>
      <c r="O58" s="1038"/>
      <c r="P58" s="1040" t="str">
        <f t="shared" si="85"/>
        <v>MP</v>
      </c>
      <c r="Q58" s="1342" t="str">
        <f t="shared" si="151"/>
        <v/>
      </c>
      <c r="R58" s="1040"/>
      <c r="S58" s="1475" t="e">
        <f t="shared" si="152"/>
        <v>#DIV/0!</v>
      </c>
      <c r="T58" s="1102"/>
      <c r="U58" s="1102"/>
      <c r="V58" s="1476"/>
      <c r="W58" s="1477"/>
      <c r="X58" s="1103"/>
      <c r="Y58" s="1477"/>
      <c r="Z58" s="1478">
        <f t="shared" si="88"/>
        <v>0</v>
      </c>
      <c r="AA58" s="1479">
        <f>ROUND(IFERROR(SUM($AI$6/$AI$7*Q58/O58)+('Inbound Freight New'!$A$3*CZ58/R58),0),2)</f>
        <v>0</v>
      </c>
      <c r="AB58" s="1480">
        <f t="shared" si="8"/>
        <v>0</v>
      </c>
      <c r="AC58" s="1479">
        <f t="shared" si="153"/>
        <v>0</v>
      </c>
      <c r="AD58" s="1481"/>
      <c r="AE58" s="1480">
        <f t="shared" si="10"/>
        <v>0</v>
      </c>
      <c r="AF58" s="1482">
        <f t="shared" si="154"/>
        <v>0</v>
      </c>
      <c r="AG58" s="1483">
        <f t="shared" si="91"/>
        <v>0</v>
      </c>
      <c r="AH58" s="1484">
        <f t="shared" si="155"/>
        <v>0</v>
      </c>
      <c r="AI58" s="1482">
        <f t="shared" si="156"/>
        <v>0</v>
      </c>
      <c r="AJ58" s="1485">
        <f t="shared" si="157"/>
        <v>0</v>
      </c>
      <c r="AK58" s="1485">
        <f t="shared" si="158"/>
        <v>0</v>
      </c>
      <c r="AL58" s="1485">
        <f t="shared" si="96"/>
        <v>0</v>
      </c>
      <c r="AM58" s="1482">
        <f t="shared" si="159"/>
        <v>0</v>
      </c>
      <c r="AN58" s="1477"/>
      <c r="AO58" s="1477"/>
      <c r="AP58" s="1486">
        <f t="shared" si="160"/>
        <v>0</v>
      </c>
      <c r="AQ58" s="1487">
        <f t="shared" si="161"/>
        <v>0</v>
      </c>
      <c r="AR58" s="1488">
        <f t="shared" si="100"/>
        <v>0</v>
      </c>
      <c r="AS58" s="1487">
        <f t="shared" si="162"/>
        <v>0</v>
      </c>
      <c r="AT58" s="1489">
        <f t="shared" si="163"/>
        <v>0</v>
      </c>
      <c r="AU58" s="1490"/>
      <c r="AV58" s="1489"/>
      <c r="AW58" s="1038"/>
      <c r="AX58" s="1038"/>
      <c r="AY58" s="1491"/>
      <c r="AZ58" s="1492"/>
      <c r="BA58" s="1342"/>
      <c r="BB58" s="1342"/>
      <c r="BC58" s="1342"/>
      <c r="BD58" s="1342"/>
      <c r="BE58" s="1038"/>
      <c r="BF58" s="1038" t="str">
        <f t="shared" si="24"/>
        <v/>
      </c>
      <c r="BG58" s="1342" t="str">
        <f t="shared" si="103"/>
        <v/>
      </c>
      <c r="BH58" s="1038"/>
      <c r="BI58" s="1038"/>
      <c r="BJ58" s="1038"/>
      <c r="BK58" s="1038"/>
      <c r="BL58" s="1038"/>
      <c r="BM58" s="1038"/>
      <c r="BN58" s="1493"/>
      <c r="BO58" s="1493"/>
      <c r="BP58" s="1493"/>
      <c r="BQ58" s="1493" t="str">
        <f t="shared" si="104"/>
        <v/>
      </c>
      <c r="BR58" s="1494" t="str">
        <f t="shared" si="105"/>
        <v/>
      </c>
      <c r="BS58" s="1494" t="str">
        <f t="shared" si="106"/>
        <v/>
      </c>
      <c r="BT58" s="1494" t="str">
        <f t="shared" si="107"/>
        <v/>
      </c>
      <c r="BU58" s="1495" t="str">
        <f t="shared" si="108"/>
        <v/>
      </c>
      <c r="BV58" s="1495" t="str">
        <f t="shared" si="109"/>
        <v/>
      </c>
      <c r="BW58" s="1495" t="str">
        <f t="shared" si="110"/>
        <v/>
      </c>
      <c r="BX58" s="1495" t="str">
        <f t="shared" si="111"/>
        <v/>
      </c>
      <c r="BY58" s="1495" t="str">
        <f t="shared" si="112"/>
        <v/>
      </c>
      <c r="BZ58" s="1495" t="str">
        <f t="shared" si="113"/>
        <v/>
      </c>
      <c r="CA58" s="1495" t="str">
        <f t="shared" si="114"/>
        <v/>
      </c>
      <c r="CB58" s="1496" t="str">
        <f t="shared" si="37"/>
        <v/>
      </c>
      <c r="CC58" s="1496" t="str">
        <f t="shared" si="38"/>
        <v/>
      </c>
      <c r="CD58" s="1496" t="str">
        <f t="shared" si="39"/>
        <v/>
      </c>
      <c r="CE58" s="1496" t="str">
        <f t="shared" si="40"/>
        <v/>
      </c>
      <c r="CF58" s="1496" t="str">
        <f t="shared" si="115"/>
        <v/>
      </c>
      <c r="CG58" s="1494" t="str">
        <f t="shared" si="116"/>
        <v/>
      </c>
      <c r="CH58" s="1495"/>
      <c r="CI58" s="1495"/>
      <c r="CJ58" s="1495"/>
      <c r="CK58" s="1495"/>
      <c r="CL58" s="1495"/>
      <c r="CM58" s="1495"/>
      <c r="CN58" s="1497" t="str">
        <f t="shared" si="117"/>
        <v/>
      </c>
      <c r="CO58" s="1497" t="str">
        <f t="shared" si="118"/>
        <v/>
      </c>
      <c r="CP58" s="1497" t="str">
        <f t="shared" si="119"/>
        <v/>
      </c>
      <c r="CQ58" s="1497" t="str">
        <f t="shared" si="120"/>
        <v/>
      </c>
      <c r="CR58" s="1497" t="str">
        <f t="shared" si="121"/>
        <v/>
      </c>
      <c r="CS58" s="1497" t="str">
        <f t="shared" si="122"/>
        <v/>
      </c>
      <c r="CT58" s="1497" t="str">
        <f t="shared" si="123"/>
        <v/>
      </c>
      <c r="CU58" s="1497" t="str">
        <f t="shared" si="124"/>
        <v/>
      </c>
      <c r="CV58" s="1497" t="str">
        <f t="shared" si="125"/>
        <v/>
      </c>
      <c r="CW58" s="16" t="str">
        <f t="shared" si="52"/>
        <v/>
      </c>
      <c r="CX58" s="16" t="str">
        <f t="shared" si="53"/>
        <v/>
      </c>
      <c r="CY58" s="16" t="str">
        <f t="shared" si="54"/>
        <v/>
      </c>
      <c r="CZ58" s="650">
        <f t="shared" si="126"/>
        <v>0</v>
      </c>
      <c r="DA58" s="16"/>
      <c r="DB58" s="651"/>
      <c r="DC58" s="655">
        <f t="shared" si="127"/>
        <v>0</v>
      </c>
      <c r="DD58" s="654" t="str">
        <f t="shared" si="128"/>
        <v/>
      </c>
      <c r="DE58" s="650">
        <f t="shared" si="129"/>
        <v>0</v>
      </c>
      <c r="EG58" s="16">
        <f>IFERROR(VLOOKUP(B58,'SUBCATS INTERNAL USE'!A:D,3,0),10000)</f>
        <v>10000</v>
      </c>
      <c r="EH58" s="16">
        <f t="shared" si="133"/>
        <v>10000</v>
      </c>
      <c r="EI58" s="16">
        <f t="shared" si="134"/>
        <v>1</v>
      </c>
      <c r="EJ58" s="16">
        <f t="shared" si="135"/>
        <v>19</v>
      </c>
      <c r="EK58" s="16">
        <f>IFERROR(VLOOKUP(B58,'SUBCATS INTERNAL USE'!G:I,3,0), 10000)</f>
        <v>10000</v>
      </c>
      <c r="EN58" s="163">
        <f t="shared" si="136"/>
        <v>1</v>
      </c>
      <c r="EO58" s="163">
        <f t="shared" si="137"/>
        <v>1</v>
      </c>
      <c r="EP58" s="163">
        <f t="shared" si="138"/>
        <v>1</v>
      </c>
      <c r="EQ58" s="163">
        <f t="shared" si="139"/>
        <v>1</v>
      </c>
      <c r="ER58" s="163">
        <f t="shared" si="140"/>
        <v>1</v>
      </c>
      <c r="ES58" s="163">
        <f t="shared" si="141"/>
        <v>1</v>
      </c>
      <c r="ET58" s="163">
        <f t="shared" si="142"/>
        <v>1</v>
      </c>
      <c r="EU58" s="163">
        <f t="shared" si="142"/>
        <v>1</v>
      </c>
      <c r="EV58" s="163">
        <f t="shared" si="143"/>
        <v>0</v>
      </c>
      <c r="EW58" s="163">
        <f t="shared" si="144"/>
        <v>1</v>
      </c>
      <c r="EX58" s="163">
        <f t="shared" si="145"/>
        <v>1</v>
      </c>
      <c r="EY58" s="163">
        <f t="shared" si="146"/>
        <v>1</v>
      </c>
      <c r="EZ58" s="163">
        <f t="shared" si="146"/>
        <v>1</v>
      </c>
      <c r="FA58" s="163">
        <f t="shared" si="146"/>
        <v>1</v>
      </c>
      <c r="FB58" s="163">
        <f t="shared" si="146"/>
        <v>1</v>
      </c>
      <c r="FC58" s="163">
        <f t="shared" si="147"/>
        <v>14</v>
      </c>
      <c r="FD58" s="163">
        <f t="shared" si="148"/>
        <v>0</v>
      </c>
      <c r="FF58" s="16">
        <f t="shared" si="149"/>
        <v>0</v>
      </c>
      <c r="FG58" s="16" t="str">
        <f t="shared" si="150"/>
        <v>1</v>
      </c>
    </row>
    <row r="59" spans="1:163" s="52" customFormat="1" ht="11.25" customHeight="1">
      <c r="A59" s="1038">
        <v>45</v>
      </c>
      <c r="B59" s="1039"/>
      <c r="C59" s="1038" t="str">
        <f t="shared" si="84"/>
        <v/>
      </c>
      <c r="D59" s="1038"/>
      <c r="E59" s="1040"/>
      <c r="F59" s="1041"/>
      <c r="G59" s="1038"/>
      <c r="H59" s="1038"/>
      <c r="I59" s="1323"/>
      <c r="J59" s="1038"/>
      <c r="K59" s="1038"/>
      <c r="L59" s="1038"/>
      <c r="M59" s="1038"/>
      <c r="N59" s="1038"/>
      <c r="O59" s="1038"/>
      <c r="P59" s="1040" t="str">
        <f t="shared" si="85"/>
        <v>MP</v>
      </c>
      <c r="Q59" s="1342" t="str">
        <f t="shared" si="151"/>
        <v/>
      </c>
      <c r="R59" s="1040"/>
      <c r="S59" s="1475" t="e">
        <f t="shared" si="152"/>
        <v>#DIV/0!</v>
      </c>
      <c r="T59" s="1102"/>
      <c r="U59" s="1102"/>
      <c r="V59" s="1476"/>
      <c r="W59" s="1477"/>
      <c r="X59" s="1103"/>
      <c r="Y59" s="1477"/>
      <c r="Z59" s="1478">
        <f t="shared" si="88"/>
        <v>0</v>
      </c>
      <c r="AA59" s="1479">
        <f>ROUND(IFERROR(SUM($AI$6/$AI$7*Q59/O59)+('Inbound Freight New'!$A$3*CZ59/R59),0),2)</f>
        <v>0</v>
      </c>
      <c r="AB59" s="1480">
        <f t="shared" si="8"/>
        <v>0</v>
      </c>
      <c r="AC59" s="1479">
        <f t="shared" si="153"/>
        <v>0</v>
      </c>
      <c r="AD59" s="1481"/>
      <c r="AE59" s="1480">
        <f t="shared" si="10"/>
        <v>0</v>
      </c>
      <c r="AF59" s="1482">
        <f t="shared" si="154"/>
        <v>0</v>
      </c>
      <c r="AG59" s="1483">
        <f t="shared" si="91"/>
        <v>0</v>
      </c>
      <c r="AH59" s="1484">
        <f t="shared" si="155"/>
        <v>0</v>
      </c>
      <c r="AI59" s="1482">
        <f t="shared" si="156"/>
        <v>0</v>
      </c>
      <c r="AJ59" s="1485">
        <f t="shared" si="157"/>
        <v>0</v>
      </c>
      <c r="AK59" s="1485">
        <f t="shared" si="158"/>
        <v>0</v>
      </c>
      <c r="AL59" s="1485">
        <f t="shared" si="96"/>
        <v>0</v>
      </c>
      <c r="AM59" s="1482">
        <f t="shared" si="159"/>
        <v>0</v>
      </c>
      <c r="AN59" s="1477"/>
      <c r="AO59" s="1477"/>
      <c r="AP59" s="1486">
        <f t="shared" si="160"/>
        <v>0</v>
      </c>
      <c r="AQ59" s="1487">
        <f t="shared" si="161"/>
        <v>0</v>
      </c>
      <c r="AR59" s="1488">
        <f t="shared" si="100"/>
        <v>0</v>
      </c>
      <c r="AS59" s="1487">
        <f t="shared" si="162"/>
        <v>0</v>
      </c>
      <c r="AT59" s="1489">
        <f t="shared" si="163"/>
        <v>0</v>
      </c>
      <c r="AU59" s="1490"/>
      <c r="AV59" s="1489"/>
      <c r="AW59" s="1038"/>
      <c r="AX59" s="1038"/>
      <c r="AY59" s="1491"/>
      <c r="AZ59" s="1492"/>
      <c r="BA59" s="1342"/>
      <c r="BB59" s="1342"/>
      <c r="BC59" s="1342"/>
      <c r="BD59" s="1342"/>
      <c r="BE59" s="1038"/>
      <c r="BF59" s="1038" t="str">
        <f t="shared" si="24"/>
        <v/>
      </c>
      <c r="BG59" s="1342" t="str">
        <f t="shared" si="103"/>
        <v/>
      </c>
      <c r="BH59" s="1038"/>
      <c r="BI59" s="1038"/>
      <c r="BJ59" s="1038"/>
      <c r="BK59" s="1038"/>
      <c r="BL59" s="1038"/>
      <c r="BM59" s="1038"/>
      <c r="BN59" s="1493"/>
      <c r="BO59" s="1493"/>
      <c r="BP59" s="1493"/>
      <c r="BQ59" s="1493" t="str">
        <f t="shared" si="104"/>
        <v/>
      </c>
      <c r="BR59" s="1494" t="str">
        <f t="shared" si="105"/>
        <v/>
      </c>
      <c r="BS59" s="1494" t="str">
        <f t="shared" si="106"/>
        <v/>
      </c>
      <c r="BT59" s="1494" t="str">
        <f t="shared" si="107"/>
        <v/>
      </c>
      <c r="BU59" s="1495" t="str">
        <f t="shared" si="108"/>
        <v/>
      </c>
      <c r="BV59" s="1495" t="str">
        <f t="shared" si="109"/>
        <v/>
      </c>
      <c r="BW59" s="1495" t="str">
        <f t="shared" si="110"/>
        <v/>
      </c>
      <c r="BX59" s="1495" t="str">
        <f t="shared" si="111"/>
        <v/>
      </c>
      <c r="BY59" s="1495" t="str">
        <f t="shared" si="112"/>
        <v/>
      </c>
      <c r="BZ59" s="1495" t="str">
        <f t="shared" si="113"/>
        <v/>
      </c>
      <c r="CA59" s="1495" t="str">
        <f t="shared" si="114"/>
        <v/>
      </c>
      <c r="CB59" s="1496" t="str">
        <f t="shared" si="37"/>
        <v/>
      </c>
      <c r="CC59" s="1496" t="str">
        <f t="shared" si="38"/>
        <v/>
      </c>
      <c r="CD59" s="1496" t="str">
        <f t="shared" si="39"/>
        <v/>
      </c>
      <c r="CE59" s="1496" t="str">
        <f t="shared" si="40"/>
        <v/>
      </c>
      <c r="CF59" s="1496" t="str">
        <f t="shared" si="115"/>
        <v/>
      </c>
      <c r="CG59" s="1494" t="str">
        <f t="shared" si="116"/>
        <v/>
      </c>
      <c r="CH59" s="1495"/>
      <c r="CI59" s="1495"/>
      <c r="CJ59" s="1495"/>
      <c r="CK59" s="1495"/>
      <c r="CL59" s="1495"/>
      <c r="CM59" s="1495"/>
      <c r="CN59" s="1497" t="str">
        <f t="shared" si="117"/>
        <v/>
      </c>
      <c r="CO59" s="1497" t="str">
        <f t="shared" si="118"/>
        <v/>
      </c>
      <c r="CP59" s="1497" t="str">
        <f t="shared" si="119"/>
        <v/>
      </c>
      <c r="CQ59" s="1497" t="str">
        <f t="shared" si="120"/>
        <v/>
      </c>
      <c r="CR59" s="1497" t="str">
        <f t="shared" si="121"/>
        <v/>
      </c>
      <c r="CS59" s="1497" t="str">
        <f t="shared" si="122"/>
        <v/>
      </c>
      <c r="CT59" s="1497" t="str">
        <f t="shared" si="123"/>
        <v/>
      </c>
      <c r="CU59" s="1497" t="str">
        <f t="shared" si="124"/>
        <v/>
      </c>
      <c r="CV59" s="1497" t="str">
        <f t="shared" si="125"/>
        <v/>
      </c>
      <c r="CW59" s="16" t="str">
        <f t="shared" si="52"/>
        <v/>
      </c>
      <c r="CX59" s="16" t="str">
        <f t="shared" si="53"/>
        <v/>
      </c>
      <c r="CY59" s="16" t="str">
        <f t="shared" si="54"/>
        <v/>
      </c>
      <c r="CZ59" s="650">
        <f t="shared" si="126"/>
        <v>0</v>
      </c>
      <c r="DA59" s="16"/>
      <c r="DB59" s="651"/>
      <c r="DC59" s="655">
        <f t="shared" si="127"/>
        <v>0</v>
      </c>
      <c r="DD59" s="654" t="str">
        <f t="shared" si="128"/>
        <v/>
      </c>
      <c r="DE59" s="650">
        <f t="shared" si="129"/>
        <v>0</v>
      </c>
      <c r="EG59" s="16">
        <f>IFERROR(VLOOKUP(B59,'SUBCATS INTERNAL USE'!A:D,3,0),10000)</f>
        <v>10000</v>
      </c>
      <c r="EH59" s="16">
        <f t="shared" si="133"/>
        <v>10000</v>
      </c>
      <c r="EI59" s="16">
        <f t="shared" si="134"/>
        <v>1</v>
      </c>
      <c r="EJ59" s="16">
        <f t="shared" si="135"/>
        <v>19</v>
      </c>
      <c r="EK59" s="16">
        <f>IFERROR(VLOOKUP(B59,'SUBCATS INTERNAL USE'!G:I,3,0), 10000)</f>
        <v>10000</v>
      </c>
      <c r="EN59" s="163">
        <f t="shared" si="136"/>
        <v>1</v>
      </c>
      <c r="EO59" s="163">
        <f t="shared" si="137"/>
        <v>1</v>
      </c>
      <c r="EP59" s="163">
        <f t="shared" si="138"/>
        <v>1</v>
      </c>
      <c r="EQ59" s="163">
        <f t="shared" si="139"/>
        <v>1</v>
      </c>
      <c r="ER59" s="163">
        <f t="shared" si="140"/>
        <v>1</v>
      </c>
      <c r="ES59" s="163">
        <f t="shared" si="141"/>
        <v>1</v>
      </c>
      <c r="ET59" s="163">
        <f t="shared" si="142"/>
        <v>1</v>
      </c>
      <c r="EU59" s="163">
        <f t="shared" si="142"/>
        <v>1</v>
      </c>
      <c r="EV59" s="163">
        <f t="shared" si="143"/>
        <v>0</v>
      </c>
      <c r="EW59" s="163">
        <f t="shared" si="144"/>
        <v>1</v>
      </c>
      <c r="EX59" s="163">
        <f t="shared" si="145"/>
        <v>1</v>
      </c>
      <c r="EY59" s="163">
        <f t="shared" si="146"/>
        <v>1</v>
      </c>
      <c r="EZ59" s="163">
        <f t="shared" si="146"/>
        <v>1</v>
      </c>
      <c r="FA59" s="163">
        <f t="shared" si="146"/>
        <v>1</v>
      </c>
      <c r="FB59" s="163">
        <f t="shared" si="146"/>
        <v>1</v>
      </c>
      <c r="FC59" s="163">
        <f t="shared" si="147"/>
        <v>14</v>
      </c>
      <c r="FD59" s="163">
        <f t="shared" si="148"/>
        <v>0</v>
      </c>
      <c r="FF59" s="16">
        <f t="shared" si="149"/>
        <v>0</v>
      </c>
      <c r="FG59" s="16" t="str">
        <f t="shared" si="150"/>
        <v>1</v>
      </c>
    </row>
    <row r="60" spans="1:163" s="52" customFormat="1" ht="11.25" customHeight="1">
      <c r="A60" s="1038">
        <v>46</v>
      </c>
      <c r="B60" s="1039"/>
      <c r="C60" s="1038" t="str">
        <f t="shared" si="84"/>
        <v/>
      </c>
      <c r="D60" s="1038"/>
      <c r="E60" s="1040"/>
      <c r="F60" s="1041"/>
      <c r="G60" s="1038"/>
      <c r="H60" s="1038"/>
      <c r="I60" s="1323"/>
      <c r="J60" s="1038"/>
      <c r="K60" s="1038"/>
      <c r="L60" s="1038"/>
      <c r="M60" s="1038"/>
      <c r="N60" s="1038"/>
      <c r="O60" s="1038"/>
      <c r="P60" s="1040" t="str">
        <f t="shared" si="85"/>
        <v>MP</v>
      </c>
      <c r="Q60" s="1342" t="str">
        <f t="shared" si="151"/>
        <v/>
      </c>
      <c r="R60" s="1040"/>
      <c r="S60" s="1475" t="e">
        <f t="shared" si="152"/>
        <v>#DIV/0!</v>
      </c>
      <c r="T60" s="1102"/>
      <c r="U60" s="1102"/>
      <c r="V60" s="1476"/>
      <c r="W60" s="1477"/>
      <c r="X60" s="1103"/>
      <c r="Y60" s="1477"/>
      <c r="Z60" s="1478">
        <f t="shared" si="88"/>
        <v>0</v>
      </c>
      <c r="AA60" s="1479">
        <f>ROUND(IFERROR(SUM($AI$6/$AI$7*Q60/O60)+('Inbound Freight New'!$A$3*CZ60/R60),0),2)</f>
        <v>0</v>
      </c>
      <c r="AB60" s="1480">
        <f t="shared" si="8"/>
        <v>0</v>
      </c>
      <c r="AC60" s="1479">
        <f t="shared" si="153"/>
        <v>0</v>
      </c>
      <c r="AD60" s="1481"/>
      <c r="AE60" s="1480">
        <f t="shared" si="10"/>
        <v>0</v>
      </c>
      <c r="AF60" s="1482">
        <f t="shared" si="154"/>
        <v>0</v>
      </c>
      <c r="AG60" s="1483">
        <f t="shared" si="91"/>
        <v>0</v>
      </c>
      <c r="AH60" s="1484">
        <f t="shared" si="155"/>
        <v>0</v>
      </c>
      <c r="AI60" s="1482">
        <f t="shared" si="156"/>
        <v>0</v>
      </c>
      <c r="AJ60" s="1485">
        <f t="shared" si="157"/>
        <v>0</v>
      </c>
      <c r="AK60" s="1485">
        <f t="shared" si="158"/>
        <v>0</v>
      </c>
      <c r="AL60" s="1485">
        <f t="shared" si="96"/>
        <v>0</v>
      </c>
      <c r="AM60" s="1482">
        <f t="shared" si="159"/>
        <v>0</v>
      </c>
      <c r="AN60" s="1477"/>
      <c r="AO60" s="1477"/>
      <c r="AP60" s="1486">
        <f t="shared" si="160"/>
        <v>0</v>
      </c>
      <c r="AQ60" s="1487">
        <f t="shared" si="161"/>
        <v>0</v>
      </c>
      <c r="AR60" s="1488">
        <f t="shared" si="100"/>
        <v>0</v>
      </c>
      <c r="AS60" s="1487">
        <f t="shared" si="162"/>
        <v>0</v>
      </c>
      <c r="AT60" s="1489">
        <f t="shared" si="163"/>
        <v>0</v>
      </c>
      <c r="AU60" s="1490"/>
      <c r="AV60" s="1489"/>
      <c r="AW60" s="1038"/>
      <c r="AX60" s="1038"/>
      <c r="AY60" s="1491"/>
      <c r="AZ60" s="1492"/>
      <c r="BA60" s="1342"/>
      <c r="BB60" s="1342"/>
      <c r="BC60" s="1342"/>
      <c r="BD60" s="1342"/>
      <c r="BE60" s="1038"/>
      <c r="BF60" s="1038" t="str">
        <f t="shared" si="24"/>
        <v/>
      </c>
      <c r="BG60" s="1342" t="str">
        <f t="shared" si="103"/>
        <v/>
      </c>
      <c r="BH60" s="1038"/>
      <c r="BI60" s="1038"/>
      <c r="BJ60" s="1038"/>
      <c r="BK60" s="1038"/>
      <c r="BL60" s="1038"/>
      <c r="BM60" s="1038"/>
      <c r="BN60" s="1493"/>
      <c r="BO60" s="1493"/>
      <c r="BP60" s="1493"/>
      <c r="BQ60" s="1493" t="str">
        <f t="shared" si="104"/>
        <v/>
      </c>
      <c r="BR60" s="1494" t="str">
        <f t="shared" si="105"/>
        <v/>
      </c>
      <c r="BS60" s="1494" t="str">
        <f t="shared" si="106"/>
        <v/>
      </c>
      <c r="BT60" s="1494" t="str">
        <f t="shared" si="107"/>
        <v/>
      </c>
      <c r="BU60" s="1495" t="str">
        <f t="shared" si="108"/>
        <v/>
      </c>
      <c r="BV60" s="1495" t="str">
        <f t="shared" si="109"/>
        <v/>
      </c>
      <c r="BW60" s="1495" t="str">
        <f t="shared" si="110"/>
        <v/>
      </c>
      <c r="BX60" s="1495" t="str">
        <f t="shared" si="111"/>
        <v/>
      </c>
      <c r="BY60" s="1495" t="str">
        <f t="shared" si="112"/>
        <v/>
      </c>
      <c r="BZ60" s="1495" t="str">
        <f t="shared" si="113"/>
        <v/>
      </c>
      <c r="CA60" s="1495" t="str">
        <f t="shared" si="114"/>
        <v/>
      </c>
      <c r="CB60" s="1496" t="str">
        <f t="shared" si="37"/>
        <v/>
      </c>
      <c r="CC60" s="1496" t="str">
        <f t="shared" si="38"/>
        <v/>
      </c>
      <c r="CD60" s="1496" t="str">
        <f t="shared" si="39"/>
        <v/>
      </c>
      <c r="CE60" s="1496" t="str">
        <f t="shared" si="40"/>
        <v/>
      </c>
      <c r="CF60" s="1496" t="str">
        <f t="shared" si="115"/>
        <v/>
      </c>
      <c r="CG60" s="1494" t="str">
        <f t="shared" si="116"/>
        <v/>
      </c>
      <c r="CH60" s="1495"/>
      <c r="CI60" s="1495"/>
      <c r="CJ60" s="1495"/>
      <c r="CK60" s="1495"/>
      <c r="CL60" s="1495"/>
      <c r="CM60" s="1495"/>
      <c r="CN60" s="1497" t="str">
        <f t="shared" si="117"/>
        <v/>
      </c>
      <c r="CO60" s="1497" t="str">
        <f t="shared" si="118"/>
        <v/>
      </c>
      <c r="CP60" s="1497" t="str">
        <f t="shared" si="119"/>
        <v/>
      </c>
      <c r="CQ60" s="1497" t="str">
        <f t="shared" si="120"/>
        <v/>
      </c>
      <c r="CR60" s="1497" t="str">
        <f t="shared" si="121"/>
        <v/>
      </c>
      <c r="CS60" s="1497" t="str">
        <f t="shared" si="122"/>
        <v/>
      </c>
      <c r="CT60" s="1497" t="str">
        <f t="shared" si="123"/>
        <v/>
      </c>
      <c r="CU60" s="1497" t="str">
        <f t="shared" si="124"/>
        <v/>
      </c>
      <c r="CV60" s="1497" t="str">
        <f t="shared" si="125"/>
        <v/>
      </c>
      <c r="CW60" s="16" t="str">
        <f t="shared" si="52"/>
        <v/>
      </c>
      <c r="CX60" s="16" t="str">
        <f t="shared" si="53"/>
        <v/>
      </c>
      <c r="CY60" s="16" t="str">
        <f t="shared" si="54"/>
        <v/>
      </c>
      <c r="CZ60" s="650">
        <f t="shared" si="126"/>
        <v>0</v>
      </c>
      <c r="DA60" s="16"/>
      <c r="DB60" s="651"/>
      <c r="DC60" s="655">
        <f t="shared" si="127"/>
        <v>0</v>
      </c>
      <c r="DD60" s="654" t="str">
        <f t="shared" si="128"/>
        <v/>
      </c>
      <c r="DE60" s="650">
        <f t="shared" si="129"/>
        <v>0</v>
      </c>
      <c r="EG60" s="16">
        <f>IFERROR(VLOOKUP(B60,'SUBCATS INTERNAL USE'!A:D,3,0),10000)</f>
        <v>10000</v>
      </c>
      <c r="EH60" s="16">
        <f t="shared" si="133"/>
        <v>10000</v>
      </c>
      <c r="EI60" s="16">
        <f t="shared" si="134"/>
        <v>1</v>
      </c>
      <c r="EJ60" s="16">
        <f t="shared" si="135"/>
        <v>19</v>
      </c>
      <c r="EK60" s="16">
        <f>IFERROR(VLOOKUP(B60,'SUBCATS INTERNAL USE'!G:I,3,0), 10000)</f>
        <v>10000</v>
      </c>
      <c r="EN60" s="163">
        <f t="shared" si="136"/>
        <v>1</v>
      </c>
      <c r="EO60" s="163">
        <f t="shared" si="137"/>
        <v>1</v>
      </c>
      <c r="EP60" s="163">
        <f t="shared" si="138"/>
        <v>1</v>
      </c>
      <c r="EQ60" s="163">
        <f t="shared" si="139"/>
        <v>1</v>
      </c>
      <c r="ER60" s="163">
        <f t="shared" si="140"/>
        <v>1</v>
      </c>
      <c r="ES60" s="163">
        <f t="shared" si="141"/>
        <v>1</v>
      </c>
      <c r="ET60" s="163">
        <f t="shared" si="142"/>
        <v>1</v>
      </c>
      <c r="EU60" s="163">
        <f t="shared" si="142"/>
        <v>1</v>
      </c>
      <c r="EV60" s="163">
        <f t="shared" si="143"/>
        <v>0</v>
      </c>
      <c r="EW60" s="163">
        <f t="shared" si="144"/>
        <v>1</v>
      </c>
      <c r="EX60" s="163">
        <f t="shared" si="145"/>
        <v>1</v>
      </c>
      <c r="EY60" s="163">
        <f t="shared" si="146"/>
        <v>1</v>
      </c>
      <c r="EZ60" s="163">
        <f t="shared" si="146"/>
        <v>1</v>
      </c>
      <c r="FA60" s="163">
        <f t="shared" si="146"/>
        <v>1</v>
      </c>
      <c r="FB60" s="163">
        <f t="shared" si="146"/>
        <v>1</v>
      </c>
      <c r="FC60" s="163">
        <f t="shared" si="147"/>
        <v>14</v>
      </c>
      <c r="FD60" s="163">
        <f t="shared" si="148"/>
        <v>0</v>
      </c>
      <c r="FF60" s="16">
        <f t="shared" si="149"/>
        <v>0</v>
      </c>
      <c r="FG60" s="16" t="str">
        <f t="shared" si="150"/>
        <v>1</v>
      </c>
    </row>
    <row r="61" spans="1:163" s="52" customFormat="1" ht="11.25" customHeight="1">
      <c r="A61" s="1038">
        <v>47</v>
      </c>
      <c r="B61" s="1039"/>
      <c r="C61" s="1038" t="str">
        <f t="shared" si="84"/>
        <v/>
      </c>
      <c r="D61" s="1038"/>
      <c r="E61" s="1040"/>
      <c r="F61" s="1041"/>
      <c r="G61" s="1038"/>
      <c r="H61" s="1038"/>
      <c r="I61" s="1323"/>
      <c r="J61" s="1038"/>
      <c r="K61" s="1038"/>
      <c r="L61" s="1038"/>
      <c r="M61" s="1038"/>
      <c r="N61" s="1038"/>
      <c r="O61" s="1038"/>
      <c r="P61" s="1040" t="str">
        <f t="shared" si="85"/>
        <v>MP</v>
      </c>
      <c r="Q61" s="1342" t="str">
        <f t="shared" si="151"/>
        <v/>
      </c>
      <c r="R61" s="1040"/>
      <c r="S61" s="1475" t="e">
        <f t="shared" si="152"/>
        <v>#DIV/0!</v>
      </c>
      <c r="T61" s="1102"/>
      <c r="U61" s="1102"/>
      <c r="V61" s="1476"/>
      <c r="W61" s="1477"/>
      <c r="X61" s="1103"/>
      <c r="Y61" s="1477"/>
      <c r="Z61" s="1478">
        <f t="shared" si="88"/>
        <v>0</v>
      </c>
      <c r="AA61" s="1479">
        <f>ROUND(IFERROR(SUM($AI$6/$AI$7*Q61/O61)+('Inbound Freight New'!$A$3*CZ61/R61),0),2)</f>
        <v>0</v>
      </c>
      <c r="AB61" s="1480">
        <f t="shared" si="8"/>
        <v>0</v>
      </c>
      <c r="AC61" s="1479">
        <f t="shared" si="153"/>
        <v>0</v>
      </c>
      <c r="AD61" s="1481"/>
      <c r="AE61" s="1480">
        <f t="shared" si="10"/>
        <v>0</v>
      </c>
      <c r="AF61" s="1482">
        <f t="shared" si="154"/>
        <v>0</v>
      </c>
      <c r="AG61" s="1483">
        <f t="shared" si="91"/>
        <v>0</v>
      </c>
      <c r="AH61" s="1484">
        <f t="shared" si="155"/>
        <v>0</v>
      </c>
      <c r="AI61" s="1482">
        <f t="shared" si="156"/>
        <v>0</v>
      </c>
      <c r="AJ61" s="1485">
        <f t="shared" si="157"/>
        <v>0</v>
      </c>
      <c r="AK61" s="1485">
        <f t="shared" si="158"/>
        <v>0</v>
      </c>
      <c r="AL61" s="1485">
        <f t="shared" si="96"/>
        <v>0</v>
      </c>
      <c r="AM61" s="1482">
        <f t="shared" si="159"/>
        <v>0</v>
      </c>
      <c r="AN61" s="1477"/>
      <c r="AO61" s="1477"/>
      <c r="AP61" s="1486">
        <f t="shared" si="160"/>
        <v>0</v>
      </c>
      <c r="AQ61" s="1487">
        <f t="shared" si="161"/>
        <v>0</v>
      </c>
      <c r="AR61" s="1488">
        <f t="shared" si="100"/>
        <v>0</v>
      </c>
      <c r="AS61" s="1487">
        <f t="shared" si="162"/>
        <v>0</v>
      </c>
      <c r="AT61" s="1489">
        <f t="shared" si="163"/>
        <v>0</v>
      </c>
      <c r="AU61" s="1490"/>
      <c r="AV61" s="1489"/>
      <c r="AW61" s="1038"/>
      <c r="AX61" s="1038"/>
      <c r="AY61" s="1491"/>
      <c r="AZ61" s="1492"/>
      <c r="BA61" s="1342"/>
      <c r="BB61" s="1342"/>
      <c r="BC61" s="1342"/>
      <c r="BD61" s="1342"/>
      <c r="BE61" s="1038"/>
      <c r="BF61" s="1038" t="str">
        <f t="shared" si="24"/>
        <v/>
      </c>
      <c r="BG61" s="1342" t="str">
        <f t="shared" si="103"/>
        <v/>
      </c>
      <c r="BH61" s="1038"/>
      <c r="BI61" s="1038"/>
      <c r="BJ61" s="1038"/>
      <c r="BK61" s="1038"/>
      <c r="BL61" s="1038"/>
      <c r="BM61" s="1038"/>
      <c r="BN61" s="1493"/>
      <c r="BO61" s="1493"/>
      <c r="BP61" s="1493"/>
      <c r="BQ61" s="1493" t="str">
        <f t="shared" si="104"/>
        <v/>
      </c>
      <c r="BR61" s="1494" t="str">
        <f t="shared" si="105"/>
        <v/>
      </c>
      <c r="BS61" s="1494" t="str">
        <f t="shared" si="106"/>
        <v/>
      </c>
      <c r="BT61" s="1494" t="str">
        <f t="shared" si="107"/>
        <v/>
      </c>
      <c r="BU61" s="1495" t="str">
        <f t="shared" si="108"/>
        <v/>
      </c>
      <c r="BV61" s="1495" t="str">
        <f t="shared" si="109"/>
        <v/>
      </c>
      <c r="BW61" s="1495" t="str">
        <f t="shared" si="110"/>
        <v/>
      </c>
      <c r="BX61" s="1495" t="str">
        <f t="shared" si="111"/>
        <v/>
      </c>
      <c r="BY61" s="1495" t="str">
        <f t="shared" si="112"/>
        <v/>
      </c>
      <c r="BZ61" s="1495" t="str">
        <f t="shared" si="113"/>
        <v/>
      </c>
      <c r="CA61" s="1495" t="str">
        <f t="shared" si="114"/>
        <v/>
      </c>
      <c r="CB61" s="1496" t="str">
        <f t="shared" si="37"/>
        <v/>
      </c>
      <c r="CC61" s="1496" t="str">
        <f t="shared" si="38"/>
        <v/>
      </c>
      <c r="CD61" s="1496" t="str">
        <f t="shared" si="39"/>
        <v/>
      </c>
      <c r="CE61" s="1496" t="str">
        <f t="shared" si="40"/>
        <v/>
      </c>
      <c r="CF61" s="1496" t="str">
        <f t="shared" si="115"/>
        <v/>
      </c>
      <c r="CG61" s="1494" t="str">
        <f t="shared" si="116"/>
        <v/>
      </c>
      <c r="CH61" s="1495"/>
      <c r="CI61" s="1495"/>
      <c r="CJ61" s="1495"/>
      <c r="CK61" s="1495"/>
      <c r="CL61" s="1495"/>
      <c r="CM61" s="1495"/>
      <c r="CN61" s="1497" t="str">
        <f t="shared" si="117"/>
        <v/>
      </c>
      <c r="CO61" s="1497" t="str">
        <f t="shared" si="118"/>
        <v/>
      </c>
      <c r="CP61" s="1497" t="str">
        <f t="shared" si="119"/>
        <v/>
      </c>
      <c r="CQ61" s="1497" t="str">
        <f t="shared" si="120"/>
        <v/>
      </c>
      <c r="CR61" s="1497" t="str">
        <f t="shared" si="121"/>
        <v/>
      </c>
      <c r="CS61" s="1497" t="str">
        <f t="shared" si="122"/>
        <v/>
      </c>
      <c r="CT61" s="1497" t="str">
        <f t="shared" si="123"/>
        <v/>
      </c>
      <c r="CU61" s="1497" t="str">
        <f t="shared" si="124"/>
        <v/>
      </c>
      <c r="CV61" s="1497" t="str">
        <f t="shared" si="125"/>
        <v/>
      </c>
      <c r="CW61" s="16" t="str">
        <f t="shared" si="52"/>
        <v/>
      </c>
      <c r="CX61" s="16" t="str">
        <f t="shared" si="53"/>
        <v/>
      </c>
      <c r="CY61" s="16" t="str">
        <f t="shared" si="54"/>
        <v/>
      </c>
      <c r="CZ61" s="650">
        <f t="shared" si="126"/>
        <v>0</v>
      </c>
      <c r="DA61" s="16"/>
      <c r="DB61" s="651"/>
      <c r="DC61" s="655">
        <f t="shared" si="127"/>
        <v>0</v>
      </c>
      <c r="DD61" s="654" t="str">
        <f t="shared" si="128"/>
        <v/>
      </c>
      <c r="DE61" s="650">
        <f t="shared" si="129"/>
        <v>0</v>
      </c>
      <c r="EG61" s="16">
        <f>IFERROR(VLOOKUP(B61,'SUBCATS INTERNAL USE'!A:D,3,0),10000)</f>
        <v>10000</v>
      </c>
      <c r="EH61" s="16">
        <f t="shared" si="133"/>
        <v>10000</v>
      </c>
      <c r="EI61" s="16">
        <f t="shared" si="134"/>
        <v>1</v>
      </c>
      <c r="EJ61" s="16">
        <f t="shared" si="135"/>
        <v>19</v>
      </c>
      <c r="EK61" s="16">
        <f>IFERROR(VLOOKUP(B61,'SUBCATS INTERNAL USE'!G:I,3,0), 10000)</f>
        <v>10000</v>
      </c>
      <c r="EN61" s="163">
        <f t="shared" si="136"/>
        <v>1</v>
      </c>
      <c r="EO61" s="163">
        <f t="shared" si="137"/>
        <v>1</v>
      </c>
      <c r="EP61" s="163">
        <f t="shared" si="138"/>
        <v>1</v>
      </c>
      <c r="EQ61" s="163">
        <f t="shared" si="139"/>
        <v>1</v>
      </c>
      <c r="ER61" s="163">
        <f t="shared" si="140"/>
        <v>1</v>
      </c>
      <c r="ES61" s="163">
        <f t="shared" si="141"/>
        <v>1</v>
      </c>
      <c r="ET61" s="163">
        <f t="shared" si="142"/>
        <v>1</v>
      </c>
      <c r="EU61" s="163">
        <f t="shared" si="142"/>
        <v>1</v>
      </c>
      <c r="EV61" s="163">
        <f t="shared" si="143"/>
        <v>0</v>
      </c>
      <c r="EW61" s="163">
        <f t="shared" si="144"/>
        <v>1</v>
      </c>
      <c r="EX61" s="163">
        <f t="shared" si="145"/>
        <v>1</v>
      </c>
      <c r="EY61" s="163">
        <f t="shared" si="146"/>
        <v>1</v>
      </c>
      <c r="EZ61" s="163">
        <f t="shared" si="146"/>
        <v>1</v>
      </c>
      <c r="FA61" s="163">
        <f t="shared" si="146"/>
        <v>1</v>
      </c>
      <c r="FB61" s="163">
        <f t="shared" si="146"/>
        <v>1</v>
      </c>
      <c r="FC61" s="163">
        <f t="shared" si="147"/>
        <v>14</v>
      </c>
      <c r="FD61" s="163">
        <f t="shared" si="148"/>
        <v>0</v>
      </c>
      <c r="FF61" s="16">
        <f t="shared" si="149"/>
        <v>0</v>
      </c>
      <c r="FG61" s="16" t="str">
        <f t="shared" si="150"/>
        <v>1</v>
      </c>
    </row>
    <row r="62" spans="1:163" s="52" customFormat="1" ht="11.25" customHeight="1">
      <c r="A62" s="1038">
        <v>48</v>
      </c>
      <c r="B62" s="1039"/>
      <c r="C62" s="1038" t="str">
        <f t="shared" si="84"/>
        <v/>
      </c>
      <c r="D62" s="1038"/>
      <c r="E62" s="1040"/>
      <c r="F62" s="1041"/>
      <c r="G62" s="1038"/>
      <c r="H62" s="1038"/>
      <c r="I62" s="1323"/>
      <c r="J62" s="1038"/>
      <c r="K62" s="1038"/>
      <c r="L62" s="1038"/>
      <c r="M62" s="1038"/>
      <c r="N62" s="1038"/>
      <c r="O62" s="1038"/>
      <c r="P62" s="1040" t="str">
        <f t="shared" si="85"/>
        <v>MP</v>
      </c>
      <c r="Q62" s="1342" t="str">
        <f t="shared" si="151"/>
        <v/>
      </c>
      <c r="R62" s="1040"/>
      <c r="S62" s="1475" t="e">
        <f t="shared" si="152"/>
        <v>#DIV/0!</v>
      </c>
      <c r="T62" s="1102"/>
      <c r="U62" s="1102"/>
      <c r="V62" s="1476"/>
      <c r="W62" s="1477"/>
      <c r="X62" s="1103"/>
      <c r="Y62" s="1477"/>
      <c r="Z62" s="1478">
        <f t="shared" si="88"/>
        <v>0</v>
      </c>
      <c r="AA62" s="1479">
        <f>ROUND(IFERROR(SUM($AI$6/$AI$7*Q62/O62)+('Inbound Freight New'!$A$3*CZ62/R62),0),2)</f>
        <v>0</v>
      </c>
      <c r="AB62" s="1480">
        <f t="shared" si="8"/>
        <v>0</v>
      </c>
      <c r="AC62" s="1479">
        <f t="shared" si="153"/>
        <v>0</v>
      </c>
      <c r="AD62" s="1481"/>
      <c r="AE62" s="1480">
        <f t="shared" si="10"/>
        <v>0</v>
      </c>
      <c r="AF62" s="1482">
        <f t="shared" si="154"/>
        <v>0</v>
      </c>
      <c r="AG62" s="1483">
        <f t="shared" si="91"/>
        <v>0</v>
      </c>
      <c r="AH62" s="1484">
        <f t="shared" si="155"/>
        <v>0</v>
      </c>
      <c r="AI62" s="1482">
        <f t="shared" si="156"/>
        <v>0</v>
      </c>
      <c r="AJ62" s="1485">
        <f t="shared" si="157"/>
        <v>0</v>
      </c>
      <c r="AK62" s="1485">
        <f t="shared" si="158"/>
        <v>0</v>
      </c>
      <c r="AL62" s="1485">
        <f t="shared" si="96"/>
        <v>0</v>
      </c>
      <c r="AM62" s="1482">
        <f t="shared" si="159"/>
        <v>0</v>
      </c>
      <c r="AN62" s="1477"/>
      <c r="AO62" s="1477"/>
      <c r="AP62" s="1486">
        <f t="shared" si="160"/>
        <v>0</v>
      </c>
      <c r="AQ62" s="1487">
        <f t="shared" si="161"/>
        <v>0</v>
      </c>
      <c r="AR62" s="1488">
        <f t="shared" si="100"/>
        <v>0</v>
      </c>
      <c r="AS62" s="1487">
        <f t="shared" si="162"/>
        <v>0</v>
      </c>
      <c r="AT62" s="1489">
        <f t="shared" si="163"/>
        <v>0</v>
      </c>
      <c r="AU62" s="1490"/>
      <c r="AV62" s="1489"/>
      <c r="AW62" s="1038"/>
      <c r="AX62" s="1038"/>
      <c r="AY62" s="1491"/>
      <c r="AZ62" s="1492"/>
      <c r="BA62" s="1342"/>
      <c r="BB62" s="1342"/>
      <c r="BC62" s="1342"/>
      <c r="BD62" s="1342"/>
      <c r="BE62" s="1038"/>
      <c r="BF62" s="1038" t="str">
        <f t="shared" si="24"/>
        <v/>
      </c>
      <c r="BG62" s="1342" t="str">
        <f t="shared" si="103"/>
        <v/>
      </c>
      <c r="BH62" s="1038"/>
      <c r="BI62" s="1038"/>
      <c r="BJ62" s="1038"/>
      <c r="BK62" s="1038"/>
      <c r="BL62" s="1038"/>
      <c r="BM62" s="1038"/>
      <c r="BN62" s="1493"/>
      <c r="BO62" s="1493"/>
      <c r="BP62" s="1493"/>
      <c r="BQ62" s="1493" t="str">
        <f t="shared" si="104"/>
        <v/>
      </c>
      <c r="BR62" s="1494" t="str">
        <f t="shared" si="105"/>
        <v/>
      </c>
      <c r="BS62" s="1494" t="str">
        <f t="shared" si="106"/>
        <v/>
      </c>
      <c r="BT62" s="1494" t="str">
        <f t="shared" si="107"/>
        <v/>
      </c>
      <c r="BU62" s="1495" t="str">
        <f t="shared" si="108"/>
        <v/>
      </c>
      <c r="BV62" s="1495" t="str">
        <f t="shared" si="109"/>
        <v/>
      </c>
      <c r="BW62" s="1495" t="str">
        <f t="shared" si="110"/>
        <v/>
      </c>
      <c r="BX62" s="1495" t="str">
        <f t="shared" si="111"/>
        <v/>
      </c>
      <c r="BY62" s="1495" t="str">
        <f t="shared" si="112"/>
        <v/>
      </c>
      <c r="BZ62" s="1495" t="str">
        <f t="shared" si="113"/>
        <v/>
      </c>
      <c r="CA62" s="1495" t="str">
        <f t="shared" si="114"/>
        <v/>
      </c>
      <c r="CB62" s="1496" t="str">
        <f t="shared" si="37"/>
        <v/>
      </c>
      <c r="CC62" s="1496" t="str">
        <f t="shared" si="38"/>
        <v/>
      </c>
      <c r="CD62" s="1496" t="str">
        <f t="shared" si="39"/>
        <v/>
      </c>
      <c r="CE62" s="1496" t="str">
        <f t="shared" si="40"/>
        <v/>
      </c>
      <c r="CF62" s="1496" t="str">
        <f t="shared" si="115"/>
        <v/>
      </c>
      <c r="CG62" s="1494" t="str">
        <f t="shared" si="116"/>
        <v/>
      </c>
      <c r="CH62" s="1495"/>
      <c r="CI62" s="1495"/>
      <c r="CJ62" s="1495"/>
      <c r="CK62" s="1495"/>
      <c r="CL62" s="1495"/>
      <c r="CM62" s="1495"/>
      <c r="CN62" s="1497" t="str">
        <f t="shared" si="117"/>
        <v/>
      </c>
      <c r="CO62" s="1497" t="str">
        <f t="shared" si="118"/>
        <v/>
      </c>
      <c r="CP62" s="1497" t="str">
        <f t="shared" si="119"/>
        <v/>
      </c>
      <c r="CQ62" s="1497" t="str">
        <f t="shared" si="120"/>
        <v/>
      </c>
      <c r="CR62" s="1497" t="str">
        <f t="shared" si="121"/>
        <v/>
      </c>
      <c r="CS62" s="1497" t="str">
        <f t="shared" si="122"/>
        <v/>
      </c>
      <c r="CT62" s="1497" t="str">
        <f t="shared" si="123"/>
        <v/>
      </c>
      <c r="CU62" s="1497" t="str">
        <f t="shared" si="124"/>
        <v/>
      </c>
      <c r="CV62" s="1497" t="str">
        <f t="shared" si="125"/>
        <v/>
      </c>
      <c r="CW62" s="16" t="str">
        <f t="shared" si="52"/>
        <v/>
      </c>
      <c r="CX62" s="16" t="str">
        <f t="shared" si="53"/>
        <v/>
      </c>
      <c r="CY62" s="16" t="str">
        <f t="shared" si="54"/>
        <v/>
      </c>
      <c r="CZ62" s="650">
        <f t="shared" si="126"/>
        <v>0</v>
      </c>
      <c r="DA62" s="16"/>
      <c r="DB62" s="651"/>
      <c r="DC62" s="655">
        <f t="shared" si="127"/>
        <v>0</v>
      </c>
      <c r="DD62" s="654" t="str">
        <f t="shared" si="128"/>
        <v/>
      </c>
      <c r="DE62" s="650">
        <f t="shared" si="129"/>
        <v>0</v>
      </c>
      <c r="EG62" s="16">
        <f>IFERROR(VLOOKUP(B62,'SUBCATS INTERNAL USE'!A:D,3,0),10000)</f>
        <v>10000</v>
      </c>
      <c r="EH62" s="16">
        <f t="shared" si="133"/>
        <v>10000</v>
      </c>
      <c r="EI62" s="16">
        <f t="shared" si="134"/>
        <v>1</v>
      </c>
      <c r="EJ62" s="16">
        <f t="shared" si="135"/>
        <v>19</v>
      </c>
      <c r="EK62" s="16">
        <f>IFERROR(VLOOKUP(B62,'SUBCATS INTERNAL USE'!G:I,3,0), 10000)</f>
        <v>10000</v>
      </c>
      <c r="EN62" s="163">
        <f t="shared" si="136"/>
        <v>1</v>
      </c>
      <c r="EO62" s="163">
        <f t="shared" si="137"/>
        <v>1</v>
      </c>
      <c r="EP62" s="163">
        <f t="shared" si="138"/>
        <v>1</v>
      </c>
      <c r="EQ62" s="163">
        <f t="shared" si="139"/>
        <v>1</v>
      </c>
      <c r="ER62" s="163">
        <f t="shared" si="140"/>
        <v>1</v>
      </c>
      <c r="ES62" s="163">
        <f t="shared" si="141"/>
        <v>1</v>
      </c>
      <c r="ET62" s="163">
        <f t="shared" si="142"/>
        <v>1</v>
      </c>
      <c r="EU62" s="163">
        <f t="shared" si="142"/>
        <v>1</v>
      </c>
      <c r="EV62" s="163">
        <f t="shared" si="143"/>
        <v>0</v>
      </c>
      <c r="EW62" s="163">
        <f t="shared" si="144"/>
        <v>1</v>
      </c>
      <c r="EX62" s="163">
        <f t="shared" si="145"/>
        <v>1</v>
      </c>
      <c r="EY62" s="163">
        <f t="shared" si="146"/>
        <v>1</v>
      </c>
      <c r="EZ62" s="163">
        <f t="shared" si="146"/>
        <v>1</v>
      </c>
      <c r="FA62" s="163">
        <f t="shared" si="146"/>
        <v>1</v>
      </c>
      <c r="FB62" s="163">
        <f t="shared" si="146"/>
        <v>1</v>
      </c>
      <c r="FC62" s="163">
        <f t="shared" si="147"/>
        <v>14</v>
      </c>
      <c r="FD62" s="163">
        <f t="shared" si="148"/>
        <v>0</v>
      </c>
      <c r="FF62" s="16">
        <f t="shared" si="149"/>
        <v>0</v>
      </c>
      <c r="FG62" s="16" t="str">
        <f t="shared" si="150"/>
        <v>1</v>
      </c>
    </row>
    <row r="63" spans="1:163" s="52" customFormat="1" ht="11.25" customHeight="1">
      <c r="A63" s="1038">
        <v>49</v>
      </c>
      <c r="B63" s="1039"/>
      <c r="C63" s="1038" t="str">
        <f t="shared" si="84"/>
        <v/>
      </c>
      <c r="D63" s="1038"/>
      <c r="E63" s="1040"/>
      <c r="F63" s="1041"/>
      <c r="G63" s="1038"/>
      <c r="H63" s="1038"/>
      <c r="I63" s="1323"/>
      <c r="J63" s="1038"/>
      <c r="K63" s="1038"/>
      <c r="L63" s="1038"/>
      <c r="M63" s="1038"/>
      <c r="N63" s="1038"/>
      <c r="O63" s="1038"/>
      <c r="P63" s="1040" t="str">
        <f t="shared" si="85"/>
        <v>MP</v>
      </c>
      <c r="Q63" s="1342" t="str">
        <f t="shared" si="151"/>
        <v/>
      </c>
      <c r="R63" s="1040"/>
      <c r="S63" s="1475" t="e">
        <f t="shared" si="152"/>
        <v>#DIV/0!</v>
      </c>
      <c r="T63" s="1102"/>
      <c r="U63" s="1102"/>
      <c r="V63" s="1476"/>
      <c r="W63" s="1477"/>
      <c r="X63" s="1103"/>
      <c r="Y63" s="1477"/>
      <c r="Z63" s="1478">
        <f t="shared" si="88"/>
        <v>0</v>
      </c>
      <c r="AA63" s="1479">
        <f>ROUND(IFERROR(SUM($AI$6/$AI$7*Q63/O63)+('Inbound Freight New'!$A$3*CZ63/R63),0),2)</f>
        <v>0</v>
      </c>
      <c r="AB63" s="1480">
        <f t="shared" si="8"/>
        <v>0</v>
      </c>
      <c r="AC63" s="1479">
        <f t="shared" si="153"/>
        <v>0</v>
      </c>
      <c r="AD63" s="1481"/>
      <c r="AE63" s="1480">
        <f t="shared" si="10"/>
        <v>0</v>
      </c>
      <c r="AF63" s="1482">
        <f t="shared" si="154"/>
        <v>0</v>
      </c>
      <c r="AG63" s="1483">
        <f t="shared" si="91"/>
        <v>0</v>
      </c>
      <c r="AH63" s="1484">
        <f t="shared" si="155"/>
        <v>0</v>
      </c>
      <c r="AI63" s="1482">
        <f t="shared" si="156"/>
        <v>0</v>
      </c>
      <c r="AJ63" s="1485">
        <f t="shared" si="157"/>
        <v>0</v>
      </c>
      <c r="AK63" s="1485">
        <f t="shared" si="158"/>
        <v>0</v>
      </c>
      <c r="AL63" s="1485">
        <f t="shared" si="96"/>
        <v>0</v>
      </c>
      <c r="AM63" s="1482">
        <f t="shared" si="159"/>
        <v>0</v>
      </c>
      <c r="AN63" s="1477"/>
      <c r="AO63" s="1477"/>
      <c r="AP63" s="1486">
        <f t="shared" si="160"/>
        <v>0</v>
      </c>
      <c r="AQ63" s="1487">
        <f t="shared" si="161"/>
        <v>0</v>
      </c>
      <c r="AR63" s="1488">
        <f t="shared" si="100"/>
        <v>0</v>
      </c>
      <c r="AS63" s="1487">
        <f t="shared" si="162"/>
        <v>0</v>
      </c>
      <c r="AT63" s="1489">
        <f t="shared" si="163"/>
        <v>0</v>
      </c>
      <c r="AU63" s="1490"/>
      <c r="AV63" s="1489"/>
      <c r="AW63" s="1038"/>
      <c r="AX63" s="1038"/>
      <c r="AY63" s="1491"/>
      <c r="AZ63" s="1492"/>
      <c r="BA63" s="1342"/>
      <c r="BB63" s="1342"/>
      <c r="BC63" s="1342"/>
      <c r="BD63" s="1342"/>
      <c r="BE63" s="1038"/>
      <c r="BF63" s="1038" t="str">
        <f t="shared" si="24"/>
        <v/>
      </c>
      <c r="BG63" s="1342" t="str">
        <f t="shared" si="103"/>
        <v/>
      </c>
      <c r="BH63" s="1038"/>
      <c r="BI63" s="1038"/>
      <c r="BJ63" s="1038"/>
      <c r="BK63" s="1038"/>
      <c r="BL63" s="1038"/>
      <c r="BM63" s="1038"/>
      <c r="BN63" s="1493"/>
      <c r="BO63" s="1493"/>
      <c r="BP63" s="1493"/>
      <c r="BQ63" s="1493" t="str">
        <f t="shared" si="104"/>
        <v/>
      </c>
      <c r="BR63" s="1494" t="str">
        <f t="shared" si="105"/>
        <v/>
      </c>
      <c r="BS63" s="1494" t="str">
        <f t="shared" si="106"/>
        <v/>
      </c>
      <c r="BT63" s="1494" t="str">
        <f t="shared" si="107"/>
        <v/>
      </c>
      <c r="BU63" s="1495" t="str">
        <f t="shared" si="108"/>
        <v/>
      </c>
      <c r="BV63" s="1495" t="str">
        <f t="shared" si="109"/>
        <v/>
      </c>
      <c r="BW63" s="1495" t="str">
        <f t="shared" si="110"/>
        <v/>
      </c>
      <c r="BX63" s="1495" t="str">
        <f t="shared" si="111"/>
        <v/>
      </c>
      <c r="BY63" s="1495" t="str">
        <f t="shared" si="112"/>
        <v/>
      </c>
      <c r="BZ63" s="1495" t="str">
        <f t="shared" si="113"/>
        <v/>
      </c>
      <c r="CA63" s="1495" t="str">
        <f t="shared" si="114"/>
        <v/>
      </c>
      <c r="CB63" s="1496" t="str">
        <f t="shared" si="37"/>
        <v/>
      </c>
      <c r="CC63" s="1496" t="str">
        <f t="shared" si="38"/>
        <v/>
      </c>
      <c r="CD63" s="1496" t="str">
        <f t="shared" si="39"/>
        <v/>
      </c>
      <c r="CE63" s="1496" t="str">
        <f t="shared" si="40"/>
        <v/>
      </c>
      <c r="CF63" s="1496" t="str">
        <f t="shared" si="115"/>
        <v/>
      </c>
      <c r="CG63" s="1494" t="str">
        <f t="shared" si="116"/>
        <v/>
      </c>
      <c r="CH63" s="1495"/>
      <c r="CI63" s="1495"/>
      <c r="CJ63" s="1495"/>
      <c r="CK63" s="1495"/>
      <c r="CL63" s="1495"/>
      <c r="CM63" s="1495"/>
      <c r="CN63" s="1497" t="str">
        <f t="shared" si="117"/>
        <v/>
      </c>
      <c r="CO63" s="1497" t="str">
        <f t="shared" si="118"/>
        <v/>
      </c>
      <c r="CP63" s="1497" t="str">
        <f t="shared" si="119"/>
        <v/>
      </c>
      <c r="CQ63" s="1497" t="str">
        <f t="shared" si="120"/>
        <v/>
      </c>
      <c r="CR63" s="1497" t="str">
        <f t="shared" si="121"/>
        <v/>
      </c>
      <c r="CS63" s="1497" t="str">
        <f t="shared" si="122"/>
        <v/>
      </c>
      <c r="CT63" s="1497" t="str">
        <f t="shared" si="123"/>
        <v/>
      </c>
      <c r="CU63" s="1497" t="str">
        <f t="shared" si="124"/>
        <v/>
      </c>
      <c r="CV63" s="1497" t="str">
        <f t="shared" si="125"/>
        <v/>
      </c>
      <c r="CW63" s="16" t="str">
        <f t="shared" si="52"/>
        <v/>
      </c>
      <c r="CX63" s="16" t="str">
        <f t="shared" si="53"/>
        <v/>
      </c>
      <c r="CY63" s="16" t="str">
        <f t="shared" si="54"/>
        <v/>
      </c>
      <c r="CZ63" s="650">
        <f t="shared" si="126"/>
        <v>0</v>
      </c>
      <c r="DA63" s="16"/>
      <c r="DB63" s="651"/>
      <c r="DC63" s="655">
        <f t="shared" si="127"/>
        <v>0</v>
      </c>
      <c r="DD63" s="654" t="str">
        <f t="shared" si="128"/>
        <v/>
      </c>
      <c r="DE63" s="650">
        <f t="shared" si="129"/>
        <v>0</v>
      </c>
      <c r="EG63" s="16">
        <f>IFERROR(VLOOKUP(B63,'SUBCATS INTERNAL USE'!A:D,3,0),10000)</f>
        <v>10000</v>
      </c>
      <c r="EH63" s="16">
        <f t="shared" si="133"/>
        <v>10000</v>
      </c>
      <c r="EI63" s="16">
        <f t="shared" si="134"/>
        <v>1</v>
      </c>
      <c r="EJ63" s="16">
        <f t="shared" si="135"/>
        <v>19</v>
      </c>
      <c r="EK63" s="16">
        <f>IFERROR(VLOOKUP(B63,'SUBCATS INTERNAL USE'!G:I,3,0), 10000)</f>
        <v>10000</v>
      </c>
      <c r="EN63" s="163">
        <f t="shared" si="136"/>
        <v>1</v>
      </c>
      <c r="EO63" s="163">
        <f t="shared" si="137"/>
        <v>1</v>
      </c>
      <c r="EP63" s="163">
        <f t="shared" si="138"/>
        <v>1</v>
      </c>
      <c r="EQ63" s="163">
        <f t="shared" si="139"/>
        <v>1</v>
      </c>
      <c r="ER63" s="163">
        <f t="shared" si="140"/>
        <v>1</v>
      </c>
      <c r="ES63" s="163">
        <f t="shared" si="141"/>
        <v>1</v>
      </c>
      <c r="ET63" s="163">
        <f t="shared" si="142"/>
        <v>1</v>
      </c>
      <c r="EU63" s="163">
        <f t="shared" si="142"/>
        <v>1</v>
      </c>
      <c r="EV63" s="163">
        <f t="shared" si="143"/>
        <v>0</v>
      </c>
      <c r="EW63" s="163">
        <f t="shared" si="144"/>
        <v>1</v>
      </c>
      <c r="EX63" s="163">
        <f t="shared" si="145"/>
        <v>1</v>
      </c>
      <c r="EY63" s="163">
        <f t="shared" si="146"/>
        <v>1</v>
      </c>
      <c r="EZ63" s="163">
        <f t="shared" si="146"/>
        <v>1</v>
      </c>
      <c r="FA63" s="163">
        <f t="shared" si="146"/>
        <v>1</v>
      </c>
      <c r="FB63" s="163">
        <f t="shared" si="146"/>
        <v>1</v>
      </c>
      <c r="FC63" s="163">
        <f t="shared" si="147"/>
        <v>14</v>
      </c>
      <c r="FD63" s="163">
        <f t="shared" si="148"/>
        <v>0</v>
      </c>
      <c r="FF63" s="16">
        <f t="shared" si="149"/>
        <v>0</v>
      </c>
      <c r="FG63" s="16" t="str">
        <f t="shared" si="150"/>
        <v>1</v>
      </c>
    </row>
    <row r="64" spans="1:163" s="52" customFormat="1" ht="11.25" customHeight="1">
      <c r="A64" s="1038">
        <v>50</v>
      </c>
      <c r="B64" s="1039"/>
      <c r="C64" s="1038" t="str">
        <f t="shared" si="84"/>
        <v/>
      </c>
      <c r="D64" s="1038"/>
      <c r="E64" s="1040"/>
      <c r="F64" s="1041"/>
      <c r="G64" s="1038"/>
      <c r="H64" s="1038"/>
      <c r="I64" s="1323"/>
      <c r="J64" s="1038"/>
      <c r="K64" s="1038"/>
      <c r="L64" s="1038"/>
      <c r="M64" s="1038"/>
      <c r="N64" s="1038"/>
      <c r="O64" s="1038"/>
      <c r="P64" s="1040" t="str">
        <f t="shared" si="85"/>
        <v>MP</v>
      </c>
      <c r="Q64" s="1342" t="str">
        <f t="shared" si="151"/>
        <v/>
      </c>
      <c r="R64" s="1040"/>
      <c r="S64" s="1475" t="e">
        <f t="shared" si="152"/>
        <v>#DIV/0!</v>
      </c>
      <c r="T64" s="1102"/>
      <c r="U64" s="1102"/>
      <c r="V64" s="1476"/>
      <c r="W64" s="1477"/>
      <c r="X64" s="1103"/>
      <c r="Y64" s="1477"/>
      <c r="Z64" s="1478">
        <f t="shared" si="88"/>
        <v>0</v>
      </c>
      <c r="AA64" s="1479">
        <f>ROUND(IFERROR(SUM($AI$6/$AI$7*Q64/O64)+('Inbound Freight New'!$A$3*CZ64/R64),0),2)</f>
        <v>0</v>
      </c>
      <c r="AB64" s="1480">
        <f t="shared" si="8"/>
        <v>0</v>
      </c>
      <c r="AC64" s="1479">
        <f t="shared" si="153"/>
        <v>0</v>
      </c>
      <c r="AD64" s="1481"/>
      <c r="AE64" s="1480">
        <f t="shared" si="10"/>
        <v>0</v>
      </c>
      <c r="AF64" s="1482">
        <f t="shared" si="154"/>
        <v>0</v>
      </c>
      <c r="AG64" s="1483">
        <f t="shared" si="91"/>
        <v>0</v>
      </c>
      <c r="AH64" s="1484">
        <f t="shared" si="155"/>
        <v>0</v>
      </c>
      <c r="AI64" s="1482">
        <f t="shared" si="156"/>
        <v>0</v>
      </c>
      <c r="AJ64" s="1485">
        <f t="shared" si="157"/>
        <v>0</v>
      </c>
      <c r="AK64" s="1485">
        <f t="shared" si="158"/>
        <v>0</v>
      </c>
      <c r="AL64" s="1485">
        <f t="shared" si="96"/>
        <v>0</v>
      </c>
      <c r="AM64" s="1482">
        <f t="shared" si="159"/>
        <v>0</v>
      </c>
      <c r="AN64" s="1477"/>
      <c r="AO64" s="1477"/>
      <c r="AP64" s="1486">
        <f t="shared" si="160"/>
        <v>0</v>
      </c>
      <c r="AQ64" s="1487">
        <f t="shared" si="161"/>
        <v>0</v>
      </c>
      <c r="AR64" s="1488">
        <f t="shared" si="100"/>
        <v>0</v>
      </c>
      <c r="AS64" s="1487">
        <f t="shared" si="162"/>
        <v>0</v>
      </c>
      <c r="AT64" s="1489">
        <f t="shared" si="163"/>
        <v>0</v>
      </c>
      <c r="AU64" s="1490"/>
      <c r="AV64" s="1489"/>
      <c r="AW64" s="1038"/>
      <c r="AX64" s="1038"/>
      <c r="AY64" s="1491"/>
      <c r="AZ64" s="1492"/>
      <c r="BA64" s="1342"/>
      <c r="BB64" s="1342"/>
      <c r="BC64" s="1342"/>
      <c r="BD64" s="1342"/>
      <c r="BE64" s="1038"/>
      <c r="BF64" s="1038" t="str">
        <f t="shared" si="24"/>
        <v/>
      </c>
      <c r="BG64" s="1342" t="str">
        <f t="shared" si="103"/>
        <v/>
      </c>
      <c r="BH64" s="1038"/>
      <c r="BI64" s="1038"/>
      <c r="BJ64" s="1038"/>
      <c r="BK64" s="1038"/>
      <c r="BL64" s="1038"/>
      <c r="BM64" s="1038"/>
      <c r="BN64" s="1493"/>
      <c r="BO64" s="1493"/>
      <c r="BP64" s="1493"/>
      <c r="BQ64" s="1493" t="str">
        <f t="shared" si="104"/>
        <v/>
      </c>
      <c r="BR64" s="1494" t="str">
        <f t="shared" si="105"/>
        <v/>
      </c>
      <c r="BS64" s="1494" t="str">
        <f t="shared" si="106"/>
        <v/>
      </c>
      <c r="BT64" s="1494" t="str">
        <f t="shared" si="107"/>
        <v/>
      </c>
      <c r="BU64" s="1495" t="str">
        <f t="shared" si="108"/>
        <v/>
      </c>
      <c r="BV64" s="1495" t="str">
        <f t="shared" si="109"/>
        <v/>
      </c>
      <c r="BW64" s="1495" t="str">
        <f t="shared" si="110"/>
        <v/>
      </c>
      <c r="BX64" s="1495" t="str">
        <f t="shared" si="111"/>
        <v/>
      </c>
      <c r="BY64" s="1495" t="str">
        <f t="shared" si="112"/>
        <v/>
      </c>
      <c r="BZ64" s="1495" t="str">
        <f t="shared" si="113"/>
        <v/>
      </c>
      <c r="CA64" s="1495" t="str">
        <f t="shared" si="114"/>
        <v/>
      </c>
      <c r="CB64" s="1496" t="str">
        <f t="shared" si="37"/>
        <v/>
      </c>
      <c r="CC64" s="1496" t="str">
        <f t="shared" si="38"/>
        <v/>
      </c>
      <c r="CD64" s="1496" t="str">
        <f t="shared" si="39"/>
        <v/>
      </c>
      <c r="CE64" s="1496" t="str">
        <f t="shared" si="40"/>
        <v/>
      </c>
      <c r="CF64" s="1496" t="str">
        <f t="shared" si="115"/>
        <v/>
      </c>
      <c r="CG64" s="1494" t="str">
        <f t="shared" si="116"/>
        <v/>
      </c>
      <c r="CH64" s="1495"/>
      <c r="CI64" s="1495"/>
      <c r="CJ64" s="1495"/>
      <c r="CK64" s="1495"/>
      <c r="CL64" s="1495"/>
      <c r="CM64" s="1495"/>
      <c r="CN64" s="1497" t="str">
        <f t="shared" si="117"/>
        <v/>
      </c>
      <c r="CO64" s="1497" t="str">
        <f t="shared" si="118"/>
        <v/>
      </c>
      <c r="CP64" s="1497" t="str">
        <f t="shared" si="119"/>
        <v/>
      </c>
      <c r="CQ64" s="1497" t="str">
        <f t="shared" si="120"/>
        <v/>
      </c>
      <c r="CR64" s="1497" t="str">
        <f t="shared" si="121"/>
        <v/>
      </c>
      <c r="CS64" s="1497" t="str">
        <f t="shared" si="122"/>
        <v/>
      </c>
      <c r="CT64" s="1497" t="str">
        <f t="shared" si="123"/>
        <v/>
      </c>
      <c r="CU64" s="1497" t="str">
        <f t="shared" si="124"/>
        <v/>
      </c>
      <c r="CV64" s="1497" t="str">
        <f t="shared" si="125"/>
        <v/>
      </c>
      <c r="CW64" s="16" t="str">
        <f t="shared" si="52"/>
        <v/>
      </c>
      <c r="CX64" s="16" t="str">
        <f t="shared" si="53"/>
        <v/>
      </c>
      <c r="CY64" s="16" t="str">
        <f t="shared" si="54"/>
        <v/>
      </c>
      <c r="CZ64" s="650">
        <f t="shared" si="126"/>
        <v>0</v>
      </c>
      <c r="DA64" s="16"/>
      <c r="DB64" s="651"/>
      <c r="DC64" s="655">
        <f t="shared" si="127"/>
        <v>0</v>
      </c>
      <c r="DD64" s="654" t="str">
        <f t="shared" si="128"/>
        <v/>
      </c>
      <c r="DE64" s="650">
        <f t="shared" si="129"/>
        <v>0</v>
      </c>
      <c r="EG64" s="16">
        <f>IFERROR(VLOOKUP(B64,'SUBCATS INTERNAL USE'!A:D,3,0),10000)</f>
        <v>10000</v>
      </c>
      <c r="EH64" s="16">
        <f t="shared" si="133"/>
        <v>10000</v>
      </c>
      <c r="EI64" s="16">
        <f t="shared" si="134"/>
        <v>1</v>
      </c>
      <c r="EJ64" s="16">
        <f t="shared" si="135"/>
        <v>19</v>
      </c>
      <c r="EK64" s="16">
        <f>IFERROR(VLOOKUP(B64,'SUBCATS INTERNAL USE'!G:I,3,0), 10000)</f>
        <v>10000</v>
      </c>
      <c r="EN64" s="163">
        <f t="shared" si="136"/>
        <v>1</v>
      </c>
      <c r="EO64" s="163">
        <f t="shared" si="137"/>
        <v>1</v>
      </c>
      <c r="EP64" s="163">
        <f t="shared" si="138"/>
        <v>1</v>
      </c>
      <c r="EQ64" s="163">
        <f t="shared" si="139"/>
        <v>1</v>
      </c>
      <c r="ER64" s="163">
        <f t="shared" si="140"/>
        <v>1</v>
      </c>
      <c r="ES64" s="163">
        <f t="shared" si="141"/>
        <v>1</v>
      </c>
      <c r="ET64" s="163">
        <f t="shared" si="142"/>
        <v>1</v>
      </c>
      <c r="EU64" s="163">
        <f t="shared" si="142"/>
        <v>1</v>
      </c>
      <c r="EV64" s="163">
        <f t="shared" si="143"/>
        <v>0</v>
      </c>
      <c r="EW64" s="163">
        <f t="shared" si="144"/>
        <v>1</v>
      </c>
      <c r="EX64" s="163">
        <f t="shared" si="145"/>
        <v>1</v>
      </c>
      <c r="EY64" s="163">
        <f t="shared" si="146"/>
        <v>1</v>
      </c>
      <c r="EZ64" s="163">
        <f t="shared" si="146"/>
        <v>1</v>
      </c>
      <c r="FA64" s="163">
        <f t="shared" si="146"/>
        <v>1</v>
      </c>
      <c r="FB64" s="163">
        <f t="shared" si="146"/>
        <v>1</v>
      </c>
      <c r="FC64" s="163">
        <f t="shared" si="147"/>
        <v>14</v>
      </c>
      <c r="FD64" s="163">
        <f t="shared" si="148"/>
        <v>0</v>
      </c>
      <c r="FF64" s="16">
        <f t="shared" si="149"/>
        <v>0</v>
      </c>
      <c r="FG64" s="16" t="str">
        <f t="shared" si="150"/>
        <v>1</v>
      </c>
    </row>
    <row r="65" spans="1:163" s="52" customFormat="1" ht="11.25" customHeight="1">
      <c r="A65" s="1038">
        <v>51</v>
      </c>
      <c r="B65" s="1039"/>
      <c r="C65" s="1038" t="str">
        <f t="shared" si="84"/>
        <v/>
      </c>
      <c r="D65" s="1038"/>
      <c r="E65" s="1040"/>
      <c r="F65" s="1041"/>
      <c r="G65" s="1038"/>
      <c r="H65" s="1038"/>
      <c r="I65" s="1323"/>
      <c r="J65" s="1038"/>
      <c r="K65" s="1038"/>
      <c r="L65" s="1038"/>
      <c r="M65" s="1038"/>
      <c r="N65" s="1038"/>
      <c r="O65" s="1038"/>
      <c r="P65" s="1040" t="str">
        <f t="shared" si="85"/>
        <v>MP</v>
      </c>
      <c r="Q65" s="1342" t="str">
        <f t="shared" si="151"/>
        <v/>
      </c>
      <c r="R65" s="1040"/>
      <c r="S65" s="1475" t="e">
        <f t="shared" si="152"/>
        <v>#DIV/0!</v>
      </c>
      <c r="T65" s="1102"/>
      <c r="U65" s="1102"/>
      <c r="V65" s="1476"/>
      <c r="W65" s="1477"/>
      <c r="X65" s="1103"/>
      <c r="Y65" s="1477"/>
      <c r="Z65" s="1478">
        <f t="shared" si="88"/>
        <v>0</v>
      </c>
      <c r="AA65" s="1479">
        <f>ROUND(IFERROR(SUM($AI$6/$AI$7*Q65/O65)+('Inbound Freight New'!$A$3*CZ65/R65),0),2)</f>
        <v>0</v>
      </c>
      <c r="AB65" s="1480">
        <f t="shared" si="8"/>
        <v>0</v>
      </c>
      <c r="AC65" s="1479">
        <f t="shared" si="153"/>
        <v>0</v>
      </c>
      <c r="AD65" s="1481"/>
      <c r="AE65" s="1480">
        <f t="shared" si="10"/>
        <v>0</v>
      </c>
      <c r="AF65" s="1482">
        <f t="shared" si="154"/>
        <v>0</v>
      </c>
      <c r="AG65" s="1483">
        <f t="shared" si="91"/>
        <v>0</v>
      </c>
      <c r="AH65" s="1484">
        <f t="shared" si="155"/>
        <v>0</v>
      </c>
      <c r="AI65" s="1482">
        <f t="shared" si="156"/>
        <v>0</v>
      </c>
      <c r="AJ65" s="1485">
        <f t="shared" si="157"/>
        <v>0</v>
      </c>
      <c r="AK65" s="1485">
        <f t="shared" si="158"/>
        <v>0</v>
      </c>
      <c r="AL65" s="1485">
        <f t="shared" si="96"/>
        <v>0</v>
      </c>
      <c r="AM65" s="1482">
        <f t="shared" si="159"/>
        <v>0</v>
      </c>
      <c r="AN65" s="1477"/>
      <c r="AO65" s="1477"/>
      <c r="AP65" s="1486">
        <f t="shared" si="160"/>
        <v>0</v>
      </c>
      <c r="AQ65" s="1487">
        <f t="shared" si="161"/>
        <v>0</v>
      </c>
      <c r="AR65" s="1488">
        <f t="shared" si="100"/>
        <v>0</v>
      </c>
      <c r="AS65" s="1487">
        <f t="shared" si="162"/>
        <v>0</v>
      </c>
      <c r="AT65" s="1489">
        <f t="shared" si="163"/>
        <v>0</v>
      </c>
      <c r="AU65" s="1490"/>
      <c r="AV65" s="1489"/>
      <c r="AW65" s="1038"/>
      <c r="AX65" s="1038"/>
      <c r="AY65" s="1491"/>
      <c r="AZ65" s="1492"/>
      <c r="BA65" s="1342"/>
      <c r="BB65" s="1342"/>
      <c r="BC65" s="1342"/>
      <c r="BD65" s="1342"/>
      <c r="BE65" s="1038"/>
      <c r="BF65" s="1038" t="str">
        <f t="shared" si="24"/>
        <v/>
      </c>
      <c r="BG65" s="1342" t="str">
        <f t="shared" si="103"/>
        <v/>
      </c>
      <c r="BH65" s="1038"/>
      <c r="BI65" s="1038"/>
      <c r="BJ65" s="1038"/>
      <c r="BK65" s="1038"/>
      <c r="BL65" s="1038"/>
      <c r="BM65" s="1038"/>
      <c r="BN65" s="1493"/>
      <c r="BO65" s="1493"/>
      <c r="BP65" s="1493"/>
      <c r="BQ65" s="1493" t="str">
        <f t="shared" si="104"/>
        <v/>
      </c>
      <c r="BR65" s="1494" t="str">
        <f t="shared" si="105"/>
        <v/>
      </c>
      <c r="BS65" s="1494" t="str">
        <f t="shared" si="106"/>
        <v/>
      </c>
      <c r="BT65" s="1494" t="str">
        <f t="shared" si="107"/>
        <v/>
      </c>
      <c r="BU65" s="1495" t="str">
        <f t="shared" si="108"/>
        <v/>
      </c>
      <c r="BV65" s="1495" t="str">
        <f t="shared" si="109"/>
        <v/>
      </c>
      <c r="BW65" s="1495" t="str">
        <f t="shared" si="110"/>
        <v/>
      </c>
      <c r="BX65" s="1495" t="str">
        <f t="shared" si="111"/>
        <v/>
      </c>
      <c r="BY65" s="1495" t="str">
        <f t="shared" si="112"/>
        <v/>
      </c>
      <c r="BZ65" s="1495" t="str">
        <f t="shared" si="113"/>
        <v/>
      </c>
      <c r="CA65" s="1495" t="str">
        <f t="shared" si="114"/>
        <v/>
      </c>
      <c r="CB65" s="1496" t="str">
        <f t="shared" si="37"/>
        <v/>
      </c>
      <c r="CC65" s="1496" t="str">
        <f t="shared" si="38"/>
        <v/>
      </c>
      <c r="CD65" s="1496" t="str">
        <f t="shared" si="39"/>
        <v/>
      </c>
      <c r="CE65" s="1496" t="str">
        <f t="shared" si="40"/>
        <v/>
      </c>
      <c r="CF65" s="1496" t="str">
        <f t="shared" si="115"/>
        <v/>
      </c>
      <c r="CG65" s="1494" t="str">
        <f t="shared" si="116"/>
        <v/>
      </c>
      <c r="CH65" s="1495"/>
      <c r="CI65" s="1495"/>
      <c r="CJ65" s="1495"/>
      <c r="CK65" s="1495"/>
      <c r="CL65" s="1495"/>
      <c r="CM65" s="1495"/>
      <c r="CN65" s="1497" t="str">
        <f t="shared" si="117"/>
        <v/>
      </c>
      <c r="CO65" s="1497" t="str">
        <f t="shared" si="118"/>
        <v/>
      </c>
      <c r="CP65" s="1497" t="str">
        <f t="shared" si="119"/>
        <v/>
      </c>
      <c r="CQ65" s="1497" t="str">
        <f t="shared" si="120"/>
        <v/>
      </c>
      <c r="CR65" s="1497" t="str">
        <f t="shared" si="121"/>
        <v/>
      </c>
      <c r="CS65" s="1497" t="str">
        <f t="shared" si="122"/>
        <v/>
      </c>
      <c r="CT65" s="1497" t="str">
        <f t="shared" si="123"/>
        <v/>
      </c>
      <c r="CU65" s="1497" t="str">
        <f t="shared" si="124"/>
        <v/>
      </c>
      <c r="CV65" s="1497" t="str">
        <f t="shared" si="125"/>
        <v/>
      </c>
      <c r="CW65" s="16" t="str">
        <f t="shared" si="52"/>
        <v/>
      </c>
      <c r="CX65" s="16" t="str">
        <f t="shared" si="53"/>
        <v/>
      </c>
      <c r="CY65" s="16" t="str">
        <f t="shared" si="54"/>
        <v/>
      </c>
      <c r="CZ65" s="650">
        <f t="shared" si="126"/>
        <v>0</v>
      </c>
      <c r="DA65" s="16"/>
      <c r="DB65" s="651"/>
      <c r="DC65" s="655">
        <f t="shared" si="127"/>
        <v>0</v>
      </c>
      <c r="DD65" s="654" t="str">
        <f t="shared" si="128"/>
        <v/>
      </c>
      <c r="DE65" s="650">
        <f t="shared" si="129"/>
        <v>0</v>
      </c>
      <c r="EG65" s="16">
        <f>IFERROR(VLOOKUP(B65,'SUBCATS INTERNAL USE'!A:D,3,0),10000)</f>
        <v>10000</v>
      </c>
      <c r="EH65" s="16">
        <f t="shared" si="133"/>
        <v>10000</v>
      </c>
      <c r="EI65" s="16">
        <f t="shared" si="134"/>
        <v>1</v>
      </c>
      <c r="EJ65" s="16">
        <f t="shared" si="135"/>
        <v>19</v>
      </c>
      <c r="EK65" s="16">
        <f>IFERROR(VLOOKUP(B65,'SUBCATS INTERNAL USE'!G:I,3,0), 10000)</f>
        <v>10000</v>
      </c>
      <c r="EN65" s="163">
        <f t="shared" si="136"/>
        <v>1</v>
      </c>
      <c r="EO65" s="163">
        <f t="shared" si="137"/>
        <v>1</v>
      </c>
      <c r="EP65" s="163">
        <f t="shared" si="138"/>
        <v>1</v>
      </c>
      <c r="EQ65" s="163">
        <f t="shared" si="139"/>
        <v>1</v>
      </c>
      <c r="ER65" s="163">
        <f t="shared" si="140"/>
        <v>1</v>
      </c>
      <c r="ES65" s="163">
        <f t="shared" si="141"/>
        <v>1</v>
      </c>
      <c r="ET65" s="163">
        <f t="shared" si="142"/>
        <v>1</v>
      </c>
      <c r="EU65" s="163">
        <f t="shared" si="142"/>
        <v>1</v>
      </c>
      <c r="EV65" s="163">
        <f t="shared" si="143"/>
        <v>0</v>
      </c>
      <c r="EW65" s="163">
        <f t="shared" si="144"/>
        <v>1</v>
      </c>
      <c r="EX65" s="163">
        <f t="shared" si="145"/>
        <v>1</v>
      </c>
      <c r="EY65" s="163">
        <f t="shared" si="146"/>
        <v>1</v>
      </c>
      <c r="EZ65" s="163">
        <f t="shared" si="146"/>
        <v>1</v>
      </c>
      <c r="FA65" s="163">
        <f t="shared" si="146"/>
        <v>1</v>
      </c>
      <c r="FB65" s="163">
        <f t="shared" si="146"/>
        <v>1</v>
      </c>
      <c r="FC65" s="163">
        <f t="shared" si="147"/>
        <v>14</v>
      </c>
      <c r="FD65" s="163">
        <f t="shared" si="148"/>
        <v>0</v>
      </c>
      <c r="FF65" s="16">
        <f t="shared" si="149"/>
        <v>0</v>
      </c>
      <c r="FG65" s="16" t="str">
        <f t="shared" si="150"/>
        <v>1</v>
      </c>
    </row>
    <row r="66" spans="1:163" s="52" customFormat="1" ht="11.25" customHeight="1">
      <c r="A66" s="1038">
        <v>52</v>
      </c>
      <c r="B66" s="1039"/>
      <c r="C66" s="1038" t="str">
        <f t="shared" si="84"/>
        <v/>
      </c>
      <c r="D66" s="1038"/>
      <c r="E66" s="1040"/>
      <c r="F66" s="1041"/>
      <c r="G66" s="1038"/>
      <c r="H66" s="1038"/>
      <c r="I66" s="1323"/>
      <c r="J66" s="1038"/>
      <c r="K66" s="1038"/>
      <c r="L66" s="1038"/>
      <c r="M66" s="1038"/>
      <c r="N66" s="1038"/>
      <c r="O66" s="1038"/>
      <c r="P66" s="1040" t="str">
        <f t="shared" si="85"/>
        <v>MP</v>
      </c>
      <c r="Q66" s="1342" t="str">
        <f t="shared" si="151"/>
        <v/>
      </c>
      <c r="R66" s="1040"/>
      <c r="S66" s="1475" t="e">
        <f t="shared" si="152"/>
        <v>#DIV/0!</v>
      </c>
      <c r="T66" s="1102"/>
      <c r="U66" s="1102"/>
      <c r="V66" s="1476"/>
      <c r="W66" s="1477"/>
      <c r="X66" s="1103"/>
      <c r="Y66" s="1477"/>
      <c r="Z66" s="1478">
        <f t="shared" si="88"/>
        <v>0</v>
      </c>
      <c r="AA66" s="1479">
        <f>ROUND(IFERROR(SUM($AI$6/$AI$7*Q66/O66)+('Inbound Freight New'!$A$3*CZ66/R66),0),2)</f>
        <v>0</v>
      </c>
      <c r="AB66" s="1480">
        <f t="shared" si="8"/>
        <v>0</v>
      </c>
      <c r="AC66" s="1479">
        <f t="shared" si="153"/>
        <v>0</v>
      </c>
      <c r="AD66" s="1481"/>
      <c r="AE66" s="1480">
        <f t="shared" si="10"/>
        <v>0</v>
      </c>
      <c r="AF66" s="1482">
        <f t="shared" si="154"/>
        <v>0</v>
      </c>
      <c r="AG66" s="1483">
        <f t="shared" si="91"/>
        <v>0</v>
      </c>
      <c r="AH66" s="1484">
        <f t="shared" si="155"/>
        <v>0</v>
      </c>
      <c r="AI66" s="1482">
        <f t="shared" si="156"/>
        <v>0</v>
      </c>
      <c r="AJ66" s="1485">
        <f t="shared" si="157"/>
        <v>0</v>
      </c>
      <c r="AK66" s="1485">
        <f t="shared" si="158"/>
        <v>0</v>
      </c>
      <c r="AL66" s="1485">
        <f t="shared" si="96"/>
        <v>0</v>
      </c>
      <c r="AM66" s="1482">
        <f t="shared" si="159"/>
        <v>0</v>
      </c>
      <c r="AN66" s="1477"/>
      <c r="AO66" s="1477"/>
      <c r="AP66" s="1486">
        <f t="shared" si="160"/>
        <v>0</v>
      </c>
      <c r="AQ66" s="1487">
        <f t="shared" si="161"/>
        <v>0</v>
      </c>
      <c r="AR66" s="1488">
        <f t="shared" si="100"/>
        <v>0</v>
      </c>
      <c r="AS66" s="1487">
        <f t="shared" si="162"/>
        <v>0</v>
      </c>
      <c r="AT66" s="1489">
        <f t="shared" si="163"/>
        <v>0</v>
      </c>
      <c r="AU66" s="1490"/>
      <c r="AV66" s="1489"/>
      <c r="AW66" s="1038"/>
      <c r="AX66" s="1038"/>
      <c r="AY66" s="1491"/>
      <c r="AZ66" s="1492"/>
      <c r="BA66" s="1342"/>
      <c r="BB66" s="1342"/>
      <c r="BC66" s="1342"/>
      <c r="BD66" s="1342"/>
      <c r="BE66" s="1038"/>
      <c r="BF66" s="1038" t="str">
        <f t="shared" si="24"/>
        <v/>
      </c>
      <c r="BG66" s="1342" t="str">
        <f t="shared" si="103"/>
        <v/>
      </c>
      <c r="BH66" s="1038"/>
      <c r="BI66" s="1038"/>
      <c r="BJ66" s="1038"/>
      <c r="BK66" s="1038"/>
      <c r="BL66" s="1038"/>
      <c r="BM66" s="1038"/>
      <c r="BN66" s="1493"/>
      <c r="BO66" s="1493"/>
      <c r="BP66" s="1493"/>
      <c r="BQ66" s="1493" t="str">
        <f t="shared" si="104"/>
        <v/>
      </c>
      <c r="BR66" s="1494" t="str">
        <f t="shared" si="105"/>
        <v/>
      </c>
      <c r="BS66" s="1494" t="str">
        <f t="shared" si="106"/>
        <v/>
      </c>
      <c r="BT66" s="1494" t="str">
        <f t="shared" si="107"/>
        <v/>
      </c>
      <c r="BU66" s="1495" t="str">
        <f t="shared" si="108"/>
        <v/>
      </c>
      <c r="BV66" s="1495" t="str">
        <f t="shared" si="109"/>
        <v/>
      </c>
      <c r="BW66" s="1495" t="str">
        <f t="shared" si="110"/>
        <v/>
      </c>
      <c r="BX66" s="1495" t="str">
        <f t="shared" si="111"/>
        <v/>
      </c>
      <c r="BY66" s="1495" t="str">
        <f t="shared" si="112"/>
        <v/>
      </c>
      <c r="BZ66" s="1495" t="str">
        <f t="shared" si="113"/>
        <v/>
      </c>
      <c r="CA66" s="1495" t="str">
        <f t="shared" si="114"/>
        <v/>
      </c>
      <c r="CB66" s="1496" t="str">
        <f t="shared" si="37"/>
        <v/>
      </c>
      <c r="CC66" s="1496" t="str">
        <f t="shared" si="38"/>
        <v/>
      </c>
      <c r="CD66" s="1496" t="str">
        <f t="shared" si="39"/>
        <v/>
      </c>
      <c r="CE66" s="1496" t="str">
        <f t="shared" si="40"/>
        <v/>
      </c>
      <c r="CF66" s="1496" t="str">
        <f t="shared" si="115"/>
        <v/>
      </c>
      <c r="CG66" s="1494" t="str">
        <f t="shared" si="116"/>
        <v/>
      </c>
      <c r="CH66" s="1495"/>
      <c r="CI66" s="1495"/>
      <c r="CJ66" s="1495"/>
      <c r="CK66" s="1495"/>
      <c r="CL66" s="1495"/>
      <c r="CM66" s="1495"/>
      <c r="CN66" s="1497" t="str">
        <f t="shared" si="117"/>
        <v/>
      </c>
      <c r="CO66" s="1497" t="str">
        <f t="shared" si="118"/>
        <v/>
      </c>
      <c r="CP66" s="1497" t="str">
        <f t="shared" si="119"/>
        <v/>
      </c>
      <c r="CQ66" s="1497" t="str">
        <f t="shared" si="120"/>
        <v/>
      </c>
      <c r="CR66" s="1497" t="str">
        <f t="shared" si="121"/>
        <v/>
      </c>
      <c r="CS66" s="1497" t="str">
        <f t="shared" si="122"/>
        <v/>
      </c>
      <c r="CT66" s="1497" t="str">
        <f t="shared" si="123"/>
        <v/>
      </c>
      <c r="CU66" s="1497" t="str">
        <f t="shared" si="124"/>
        <v/>
      </c>
      <c r="CV66" s="1497" t="str">
        <f t="shared" si="125"/>
        <v/>
      </c>
      <c r="CW66" s="16" t="str">
        <f t="shared" si="52"/>
        <v/>
      </c>
      <c r="CX66" s="16" t="str">
        <f t="shared" si="53"/>
        <v/>
      </c>
      <c r="CY66" s="16" t="str">
        <f t="shared" si="54"/>
        <v/>
      </c>
      <c r="CZ66" s="650">
        <f t="shared" si="126"/>
        <v>0</v>
      </c>
      <c r="DA66" s="16"/>
      <c r="DB66" s="651"/>
      <c r="DC66" s="655">
        <f t="shared" si="127"/>
        <v>0</v>
      </c>
      <c r="DD66" s="654" t="str">
        <f t="shared" si="128"/>
        <v/>
      </c>
      <c r="DE66" s="650">
        <f t="shared" si="129"/>
        <v>0</v>
      </c>
      <c r="EG66" s="16">
        <f>IFERROR(VLOOKUP(B66,'SUBCATS INTERNAL USE'!A:D,3,0),10000)</f>
        <v>10000</v>
      </c>
      <c r="EH66" s="16">
        <f t="shared" si="133"/>
        <v>10000</v>
      </c>
      <c r="EI66" s="16">
        <f t="shared" si="134"/>
        <v>1</v>
      </c>
      <c r="EJ66" s="16">
        <f t="shared" si="135"/>
        <v>19</v>
      </c>
      <c r="EK66" s="16">
        <f>IFERROR(VLOOKUP(B66,'SUBCATS INTERNAL USE'!G:I,3,0), 10000)</f>
        <v>10000</v>
      </c>
      <c r="EN66" s="163">
        <f t="shared" si="136"/>
        <v>1</v>
      </c>
      <c r="EO66" s="163">
        <f t="shared" si="137"/>
        <v>1</v>
      </c>
      <c r="EP66" s="163">
        <f t="shared" si="138"/>
        <v>1</v>
      </c>
      <c r="EQ66" s="163">
        <f t="shared" si="139"/>
        <v>1</v>
      </c>
      <c r="ER66" s="163">
        <f t="shared" si="140"/>
        <v>1</v>
      </c>
      <c r="ES66" s="163">
        <f t="shared" si="141"/>
        <v>1</v>
      </c>
      <c r="ET66" s="163">
        <f t="shared" si="142"/>
        <v>1</v>
      </c>
      <c r="EU66" s="163">
        <f t="shared" si="142"/>
        <v>1</v>
      </c>
      <c r="EV66" s="163">
        <f t="shared" si="143"/>
        <v>0</v>
      </c>
      <c r="EW66" s="163">
        <f t="shared" si="144"/>
        <v>1</v>
      </c>
      <c r="EX66" s="163">
        <f t="shared" si="145"/>
        <v>1</v>
      </c>
      <c r="EY66" s="163">
        <f t="shared" si="146"/>
        <v>1</v>
      </c>
      <c r="EZ66" s="163">
        <f t="shared" si="146"/>
        <v>1</v>
      </c>
      <c r="FA66" s="163">
        <f t="shared" si="146"/>
        <v>1</v>
      </c>
      <c r="FB66" s="163">
        <f t="shared" si="146"/>
        <v>1</v>
      </c>
      <c r="FC66" s="163">
        <f t="shared" si="147"/>
        <v>14</v>
      </c>
      <c r="FD66" s="163">
        <f t="shared" si="148"/>
        <v>0</v>
      </c>
      <c r="FF66" s="16">
        <f t="shared" si="149"/>
        <v>0</v>
      </c>
      <c r="FG66" s="16" t="str">
        <f t="shared" si="150"/>
        <v>1</v>
      </c>
    </row>
    <row r="67" spans="1:163" s="52" customFormat="1" ht="11.25" customHeight="1">
      <c r="A67" s="1038">
        <v>53</v>
      </c>
      <c r="B67" s="1039"/>
      <c r="C67" s="1038" t="str">
        <f t="shared" si="84"/>
        <v/>
      </c>
      <c r="D67" s="1038"/>
      <c r="E67" s="1040"/>
      <c r="F67" s="1041"/>
      <c r="G67" s="1038"/>
      <c r="H67" s="1038"/>
      <c r="I67" s="1323"/>
      <c r="J67" s="1038"/>
      <c r="K67" s="1038"/>
      <c r="L67" s="1038"/>
      <c r="M67" s="1038"/>
      <c r="N67" s="1038"/>
      <c r="O67" s="1038"/>
      <c r="P67" s="1040" t="str">
        <f t="shared" si="85"/>
        <v>MP</v>
      </c>
      <c r="Q67" s="1342" t="str">
        <f t="shared" si="151"/>
        <v/>
      </c>
      <c r="R67" s="1040"/>
      <c r="S67" s="1475" t="e">
        <f t="shared" si="152"/>
        <v>#DIV/0!</v>
      </c>
      <c r="T67" s="1102"/>
      <c r="U67" s="1102"/>
      <c r="V67" s="1476"/>
      <c r="W67" s="1477"/>
      <c r="X67" s="1103"/>
      <c r="Y67" s="1477"/>
      <c r="Z67" s="1478">
        <f t="shared" si="88"/>
        <v>0</v>
      </c>
      <c r="AA67" s="1479">
        <f>ROUND(IFERROR(SUM($AI$6/$AI$7*Q67/O67)+('Inbound Freight New'!$A$3*CZ67/R67),0),2)</f>
        <v>0</v>
      </c>
      <c r="AB67" s="1480">
        <f t="shared" si="8"/>
        <v>0</v>
      </c>
      <c r="AC67" s="1479">
        <f t="shared" si="153"/>
        <v>0</v>
      </c>
      <c r="AD67" s="1481"/>
      <c r="AE67" s="1480">
        <f t="shared" si="10"/>
        <v>0</v>
      </c>
      <c r="AF67" s="1482">
        <f t="shared" si="154"/>
        <v>0</v>
      </c>
      <c r="AG67" s="1483">
        <f t="shared" si="91"/>
        <v>0</v>
      </c>
      <c r="AH67" s="1484">
        <f t="shared" si="155"/>
        <v>0</v>
      </c>
      <c r="AI67" s="1482">
        <f t="shared" si="156"/>
        <v>0</v>
      </c>
      <c r="AJ67" s="1485">
        <f t="shared" si="157"/>
        <v>0</v>
      </c>
      <c r="AK67" s="1485">
        <f t="shared" si="158"/>
        <v>0</v>
      </c>
      <c r="AL67" s="1485">
        <f t="shared" si="96"/>
        <v>0</v>
      </c>
      <c r="AM67" s="1482">
        <f t="shared" si="159"/>
        <v>0</v>
      </c>
      <c r="AN67" s="1477"/>
      <c r="AO67" s="1477"/>
      <c r="AP67" s="1486">
        <f t="shared" si="160"/>
        <v>0</v>
      </c>
      <c r="AQ67" s="1487">
        <f t="shared" si="161"/>
        <v>0</v>
      </c>
      <c r="AR67" s="1488">
        <f t="shared" si="100"/>
        <v>0</v>
      </c>
      <c r="AS67" s="1487">
        <f t="shared" si="162"/>
        <v>0</v>
      </c>
      <c r="AT67" s="1489">
        <f t="shared" si="163"/>
        <v>0</v>
      </c>
      <c r="AU67" s="1490"/>
      <c r="AV67" s="1489"/>
      <c r="AW67" s="1038"/>
      <c r="AX67" s="1038"/>
      <c r="AY67" s="1491"/>
      <c r="AZ67" s="1492"/>
      <c r="BA67" s="1342"/>
      <c r="BB67" s="1342"/>
      <c r="BC67" s="1342"/>
      <c r="BD67" s="1342"/>
      <c r="BE67" s="1038"/>
      <c r="BF67" s="1038" t="str">
        <f t="shared" si="24"/>
        <v/>
      </c>
      <c r="BG67" s="1342" t="str">
        <f t="shared" si="103"/>
        <v/>
      </c>
      <c r="BH67" s="1038"/>
      <c r="BI67" s="1038"/>
      <c r="BJ67" s="1038"/>
      <c r="BK67" s="1038"/>
      <c r="BL67" s="1038"/>
      <c r="BM67" s="1038"/>
      <c r="BN67" s="1493"/>
      <c r="BO67" s="1493"/>
      <c r="BP67" s="1493"/>
      <c r="BQ67" s="1493" t="str">
        <f t="shared" si="104"/>
        <v/>
      </c>
      <c r="BR67" s="1494" t="str">
        <f t="shared" si="105"/>
        <v/>
      </c>
      <c r="BS67" s="1494" t="str">
        <f t="shared" si="106"/>
        <v/>
      </c>
      <c r="BT67" s="1494" t="str">
        <f t="shared" si="107"/>
        <v/>
      </c>
      <c r="BU67" s="1495" t="str">
        <f t="shared" si="108"/>
        <v/>
      </c>
      <c r="BV67" s="1495" t="str">
        <f t="shared" si="109"/>
        <v/>
      </c>
      <c r="BW67" s="1495" t="str">
        <f t="shared" si="110"/>
        <v/>
      </c>
      <c r="BX67" s="1495" t="str">
        <f t="shared" si="111"/>
        <v/>
      </c>
      <c r="BY67" s="1495" t="str">
        <f t="shared" si="112"/>
        <v/>
      </c>
      <c r="BZ67" s="1495" t="str">
        <f t="shared" si="113"/>
        <v/>
      </c>
      <c r="CA67" s="1495" t="str">
        <f t="shared" si="114"/>
        <v/>
      </c>
      <c r="CB67" s="1496" t="str">
        <f t="shared" si="37"/>
        <v/>
      </c>
      <c r="CC67" s="1496" t="str">
        <f t="shared" si="38"/>
        <v/>
      </c>
      <c r="CD67" s="1496" t="str">
        <f t="shared" si="39"/>
        <v/>
      </c>
      <c r="CE67" s="1496" t="str">
        <f t="shared" si="40"/>
        <v/>
      </c>
      <c r="CF67" s="1496" t="str">
        <f t="shared" si="115"/>
        <v/>
      </c>
      <c r="CG67" s="1494" t="str">
        <f t="shared" si="116"/>
        <v/>
      </c>
      <c r="CH67" s="1495"/>
      <c r="CI67" s="1495"/>
      <c r="CJ67" s="1495"/>
      <c r="CK67" s="1495"/>
      <c r="CL67" s="1495"/>
      <c r="CM67" s="1495"/>
      <c r="CN67" s="1497" t="str">
        <f t="shared" si="117"/>
        <v/>
      </c>
      <c r="CO67" s="1497" t="str">
        <f t="shared" si="118"/>
        <v/>
      </c>
      <c r="CP67" s="1497" t="str">
        <f t="shared" si="119"/>
        <v/>
      </c>
      <c r="CQ67" s="1497" t="str">
        <f t="shared" si="120"/>
        <v/>
      </c>
      <c r="CR67" s="1497" t="str">
        <f t="shared" si="121"/>
        <v/>
      </c>
      <c r="CS67" s="1497" t="str">
        <f t="shared" si="122"/>
        <v/>
      </c>
      <c r="CT67" s="1497" t="str">
        <f t="shared" si="123"/>
        <v/>
      </c>
      <c r="CU67" s="1497" t="str">
        <f t="shared" si="124"/>
        <v/>
      </c>
      <c r="CV67" s="1497" t="str">
        <f t="shared" si="125"/>
        <v/>
      </c>
      <c r="CW67" s="16" t="str">
        <f t="shared" si="52"/>
        <v/>
      </c>
      <c r="CX67" s="16" t="str">
        <f t="shared" si="53"/>
        <v/>
      </c>
      <c r="CY67" s="16" t="str">
        <f t="shared" si="54"/>
        <v/>
      </c>
      <c r="CZ67" s="650">
        <f t="shared" si="126"/>
        <v>0</v>
      </c>
      <c r="DA67" s="16"/>
      <c r="DB67" s="651"/>
      <c r="DC67" s="655">
        <f t="shared" si="127"/>
        <v>0</v>
      </c>
      <c r="DD67" s="654" t="str">
        <f t="shared" si="128"/>
        <v/>
      </c>
      <c r="DE67" s="650">
        <f t="shared" si="129"/>
        <v>0</v>
      </c>
      <c r="EG67" s="16">
        <f>IFERROR(VLOOKUP(B67,'SUBCATS INTERNAL USE'!A:D,3,0),10000)</f>
        <v>10000</v>
      </c>
      <c r="EH67" s="16">
        <f t="shared" si="133"/>
        <v>10000</v>
      </c>
      <c r="EI67" s="16">
        <f t="shared" si="134"/>
        <v>1</v>
      </c>
      <c r="EJ67" s="16">
        <f t="shared" si="135"/>
        <v>19</v>
      </c>
      <c r="EK67" s="16">
        <f>IFERROR(VLOOKUP(B67,'SUBCATS INTERNAL USE'!G:I,3,0), 10000)</f>
        <v>10000</v>
      </c>
      <c r="EN67" s="163">
        <f t="shared" si="136"/>
        <v>1</v>
      </c>
      <c r="EO67" s="163">
        <f t="shared" si="137"/>
        <v>1</v>
      </c>
      <c r="EP67" s="163">
        <f t="shared" si="138"/>
        <v>1</v>
      </c>
      <c r="EQ67" s="163">
        <f t="shared" si="139"/>
        <v>1</v>
      </c>
      <c r="ER67" s="163">
        <f t="shared" si="140"/>
        <v>1</v>
      </c>
      <c r="ES67" s="163">
        <f t="shared" si="141"/>
        <v>1</v>
      </c>
      <c r="ET67" s="163">
        <f t="shared" si="142"/>
        <v>1</v>
      </c>
      <c r="EU67" s="163">
        <f t="shared" si="142"/>
        <v>1</v>
      </c>
      <c r="EV67" s="163">
        <f t="shared" si="143"/>
        <v>0</v>
      </c>
      <c r="EW67" s="163">
        <f t="shared" si="144"/>
        <v>1</v>
      </c>
      <c r="EX67" s="163">
        <f t="shared" si="145"/>
        <v>1</v>
      </c>
      <c r="EY67" s="163">
        <f t="shared" si="146"/>
        <v>1</v>
      </c>
      <c r="EZ67" s="163">
        <f t="shared" si="146"/>
        <v>1</v>
      </c>
      <c r="FA67" s="163">
        <f t="shared" si="146"/>
        <v>1</v>
      </c>
      <c r="FB67" s="163">
        <f t="shared" si="146"/>
        <v>1</v>
      </c>
      <c r="FC67" s="163">
        <f t="shared" si="147"/>
        <v>14</v>
      </c>
      <c r="FD67" s="163">
        <f t="shared" si="148"/>
        <v>0</v>
      </c>
      <c r="FF67" s="16">
        <f t="shared" si="149"/>
        <v>0</v>
      </c>
      <c r="FG67" s="16" t="str">
        <f t="shared" si="150"/>
        <v>1</v>
      </c>
    </row>
    <row r="68" spans="1:163" s="52" customFormat="1" ht="11.25" customHeight="1">
      <c r="A68" s="1038">
        <v>54</v>
      </c>
      <c r="B68" s="1039"/>
      <c r="C68" s="1038" t="str">
        <f t="shared" si="84"/>
        <v/>
      </c>
      <c r="D68" s="1038"/>
      <c r="E68" s="1040"/>
      <c r="F68" s="1041"/>
      <c r="G68" s="1038"/>
      <c r="H68" s="1038"/>
      <c r="I68" s="1323"/>
      <c r="J68" s="1038"/>
      <c r="K68" s="1038"/>
      <c r="L68" s="1038"/>
      <c r="M68" s="1038"/>
      <c r="N68" s="1038"/>
      <c r="O68" s="1038"/>
      <c r="P68" s="1040" t="str">
        <f t="shared" si="85"/>
        <v>MP</v>
      </c>
      <c r="Q68" s="1342" t="str">
        <f t="shared" si="151"/>
        <v/>
      </c>
      <c r="R68" s="1040"/>
      <c r="S68" s="1475" t="e">
        <f t="shared" si="152"/>
        <v>#DIV/0!</v>
      </c>
      <c r="T68" s="1102"/>
      <c r="U68" s="1102"/>
      <c r="V68" s="1476"/>
      <c r="W68" s="1477"/>
      <c r="X68" s="1103"/>
      <c r="Y68" s="1477"/>
      <c r="Z68" s="1478">
        <f t="shared" si="88"/>
        <v>0</v>
      </c>
      <c r="AA68" s="1479">
        <f>ROUND(IFERROR(SUM($AI$6/$AI$7*Q68/O68)+('Inbound Freight New'!$A$3*CZ68/R68),0),2)</f>
        <v>0</v>
      </c>
      <c r="AB68" s="1480">
        <f t="shared" si="8"/>
        <v>0</v>
      </c>
      <c r="AC68" s="1479">
        <f t="shared" si="153"/>
        <v>0</v>
      </c>
      <c r="AD68" s="1481"/>
      <c r="AE68" s="1480">
        <f t="shared" si="10"/>
        <v>0</v>
      </c>
      <c r="AF68" s="1482">
        <f t="shared" si="154"/>
        <v>0</v>
      </c>
      <c r="AG68" s="1483">
        <f t="shared" si="91"/>
        <v>0</v>
      </c>
      <c r="AH68" s="1484">
        <f t="shared" si="155"/>
        <v>0</v>
      </c>
      <c r="AI68" s="1482">
        <f t="shared" si="156"/>
        <v>0</v>
      </c>
      <c r="AJ68" s="1485">
        <f t="shared" si="157"/>
        <v>0</v>
      </c>
      <c r="AK68" s="1485">
        <f t="shared" si="158"/>
        <v>0</v>
      </c>
      <c r="AL68" s="1485">
        <f t="shared" si="96"/>
        <v>0</v>
      </c>
      <c r="AM68" s="1482">
        <f t="shared" si="159"/>
        <v>0</v>
      </c>
      <c r="AN68" s="1477"/>
      <c r="AO68" s="1477"/>
      <c r="AP68" s="1486">
        <f t="shared" si="160"/>
        <v>0</v>
      </c>
      <c r="AQ68" s="1487">
        <f t="shared" si="161"/>
        <v>0</v>
      </c>
      <c r="AR68" s="1488">
        <f t="shared" si="100"/>
        <v>0</v>
      </c>
      <c r="AS68" s="1487">
        <f t="shared" si="162"/>
        <v>0</v>
      </c>
      <c r="AT68" s="1489">
        <f t="shared" si="163"/>
        <v>0</v>
      </c>
      <c r="AU68" s="1490"/>
      <c r="AV68" s="1489"/>
      <c r="AW68" s="1038"/>
      <c r="AX68" s="1038"/>
      <c r="AY68" s="1491"/>
      <c r="AZ68" s="1492"/>
      <c r="BA68" s="1342"/>
      <c r="BB68" s="1342"/>
      <c r="BC68" s="1342"/>
      <c r="BD68" s="1342"/>
      <c r="BE68" s="1038"/>
      <c r="BF68" s="1038" t="str">
        <f t="shared" si="24"/>
        <v/>
      </c>
      <c r="BG68" s="1342" t="str">
        <f t="shared" si="103"/>
        <v/>
      </c>
      <c r="BH68" s="1038"/>
      <c r="BI68" s="1038"/>
      <c r="BJ68" s="1038"/>
      <c r="BK68" s="1038"/>
      <c r="BL68" s="1038"/>
      <c r="BM68" s="1038"/>
      <c r="BN68" s="1493"/>
      <c r="BO68" s="1493"/>
      <c r="BP68" s="1493"/>
      <c r="BQ68" s="1493" t="str">
        <f t="shared" si="104"/>
        <v/>
      </c>
      <c r="BR68" s="1494" t="str">
        <f t="shared" si="105"/>
        <v/>
      </c>
      <c r="BS68" s="1494" t="str">
        <f t="shared" si="106"/>
        <v/>
      </c>
      <c r="BT68" s="1494" t="str">
        <f t="shared" si="107"/>
        <v/>
      </c>
      <c r="BU68" s="1495" t="str">
        <f t="shared" si="108"/>
        <v/>
      </c>
      <c r="BV68" s="1495" t="str">
        <f t="shared" si="109"/>
        <v/>
      </c>
      <c r="BW68" s="1495" t="str">
        <f t="shared" si="110"/>
        <v/>
      </c>
      <c r="BX68" s="1495" t="str">
        <f t="shared" si="111"/>
        <v/>
      </c>
      <c r="BY68" s="1495" t="str">
        <f t="shared" si="112"/>
        <v/>
      </c>
      <c r="BZ68" s="1495" t="str">
        <f t="shared" si="113"/>
        <v/>
      </c>
      <c r="CA68" s="1495" t="str">
        <f t="shared" si="114"/>
        <v/>
      </c>
      <c r="CB68" s="1496" t="str">
        <f t="shared" si="37"/>
        <v/>
      </c>
      <c r="CC68" s="1496" t="str">
        <f t="shared" si="38"/>
        <v/>
      </c>
      <c r="CD68" s="1496" t="str">
        <f t="shared" si="39"/>
        <v/>
      </c>
      <c r="CE68" s="1496" t="str">
        <f t="shared" si="40"/>
        <v/>
      </c>
      <c r="CF68" s="1496" t="str">
        <f t="shared" si="115"/>
        <v/>
      </c>
      <c r="CG68" s="1494" t="str">
        <f t="shared" si="116"/>
        <v/>
      </c>
      <c r="CH68" s="1495"/>
      <c r="CI68" s="1495"/>
      <c r="CJ68" s="1495"/>
      <c r="CK68" s="1495"/>
      <c r="CL68" s="1495"/>
      <c r="CM68" s="1495"/>
      <c r="CN68" s="1497" t="str">
        <f t="shared" si="117"/>
        <v/>
      </c>
      <c r="CO68" s="1497" t="str">
        <f t="shared" si="118"/>
        <v/>
      </c>
      <c r="CP68" s="1497" t="str">
        <f t="shared" si="119"/>
        <v/>
      </c>
      <c r="CQ68" s="1497" t="str">
        <f t="shared" si="120"/>
        <v/>
      </c>
      <c r="CR68" s="1497" t="str">
        <f t="shared" si="121"/>
        <v/>
      </c>
      <c r="CS68" s="1497" t="str">
        <f t="shared" si="122"/>
        <v/>
      </c>
      <c r="CT68" s="1497" t="str">
        <f t="shared" si="123"/>
        <v/>
      </c>
      <c r="CU68" s="1497" t="str">
        <f t="shared" si="124"/>
        <v/>
      </c>
      <c r="CV68" s="1497" t="str">
        <f t="shared" si="125"/>
        <v/>
      </c>
      <c r="CW68" s="16" t="str">
        <f t="shared" si="52"/>
        <v/>
      </c>
      <c r="CX68" s="16" t="str">
        <f t="shared" si="53"/>
        <v/>
      </c>
      <c r="CY68" s="16" t="str">
        <f t="shared" si="54"/>
        <v/>
      </c>
      <c r="CZ68" s="650">
        <f t="shared" si="126"/>
        <v>0</v>
      </c>
      <c r="DA68" s="16"/>
      <c r="DB68" s="651"/>
      <c r="DC68" s="655">
        <f t="shared" si="127"/>
        <v>0</v>
      </c>
      <c r="DD68" s="654" t="str">
        <f t="shared" si="128"/>
        <v/>
      </c>
      <c r="DE68" s="650">
        <f t="shared" si="129"/>
        <v>0</v>
      </c>
      <c r="EG68" s="16">
        <f>IFERROR(VLOOKUP(B68,'SUBCATS INTERNAL USE'!A:D,3,0),10000)</f>
        <v>10000</v>
      </c>
      <c r="EH68" s="16">
        <f t="shared" si="133"/>
        <v>10000</v>
      </c>
      <c r="EI68" s="16">
        <f t="shared" si="134"/>
        <v>1</v>
      </c>
      <c r="EJ68" s="16">
        <f t="shared" si="135"/>
        <v>19</v>
      </c>
      <c r="EK68" s="16">
        <f>IFERROR(VLOOKUP(B68,'SUBCATS INTERNAL USE'!G:I,3,0), 10000)</f>
        <v>10000</v>
      </c>
      <c r="EN68" s="163">
        <f t="shared" si="136"/>
        <v>1</v>
      </c>
      <c r="EO68" s="163">
        <f t="shared" si="137"/>
        <v>1</v>
      </c>
      <c r="EP68" s="163">
        <f t="shared" si="138"/>
        <v>1</v>
      </c>
      <c r="EQ68" s="163">
        <f t="shared" si="139"/>
        <v>1</v>
      </c>
      <c r="ER68" s="163">
        <f t="shared" si="140"/>
        <v>1</v>
      </c>
      <c r="ES68" s="163">
        <f t="shared" si="141"/>
        <v>1</v>
      </c>
      <c r="ET68" s="163">
        <f t="shared" si="142"/>
        <v>1</v>
      </c>
      <c r="EU68" s="163">
        <f t="shared" si="142"/>
        <v>1</v>
      </c>
      <c r="EV68" s="163">
        <f t="shared" si="143"/>
        <v>0</v>
      </c>
      <c r="EW68" s="163">
        <f t="shared" si="144"/>
        <v>1</v>
      </c>
      <c r="EX68" s="163">
        <f t="shared" si="145"/>
        <v>1</v>
      </c>
      <c r="EY68" s="163">
        <f t="shared" si="146"/>
        <v>1</v>
      </c>
      <c r="EZ68" s="163">
        <f t="shared" si="146"/>
        <v>1</v>
      </c>
      <c r="FA68" s="163">
        <f t="shared" si="146"/>
        <v>1</v>
      </c>
      <c r="FB68" s="163">
        <f t="shared" si="146"/>
        <v>1</v>
      </c>
      <c r="FC68" s="163">
        <f t="shared" si="147"/>
        <v>14</v>
      </c>
      <c r="FD68" s="163">
        <f t="shared" si="148"/>
        <v>0</v>
      </c>
      <c r="FF68" s="16">
        <f t="shared" si="149"/>
        <v>0</v>
      </c>
      <c r="FG68" s="16" t="str">
        <f t="shared" si="150"/>
        <v>1</v>
      </c>
    </row>
    <row r="69" spans="1:163" s="52" customFormat="1" ht="11.25" customHeight="1">
      <c r="A69" s="1038">
        <v>55</v>
      </c>
      <c r="B69" s="1039"/>
      <c r="C69" s="1038" t="str">
        <f t="shared" si="84"/>
        <v/>
      </c>
      <c r="D69" s="1038"/>
      <c r="E69" s="1040"/>
      <c r="F69" s="1041"/>
      <c r="G69" s="1038"/>
      <c r="H69" s="1038"/>
      <c r="I69" s="1323"/>
      <c r="J69" s="1038"/>
      <c r="K69" s="1038"/>
      <c r="L69" s="1038"/>
      <c r="M69" s="1038"/>
      <c r="N69" s="1038"/>
      <c r="O69" s="1038"/>
      <c r="P69" s="1040" t="str">
        <f t="shared" si="85"/>
        <v>MP</v>
      </c>
      <c r="Q69" s="1342" t="str">
        <f t="shared" si="151"/>
        <v/>
      </c>
      <c r="R69" s="1040"/>
      <c r="S69" s="1475" t="e">
        <f t="shared" si="152"/>
        <v>#DIV/0!</v>
      </c>
      <c r="T69" s="1102"/>
      <c r="U69" s="1102"/>
      <c r="V69" s="1476"/>
      <c r="W69" s="1477"/>
      <c r="X69" s="1103"/>
      <c r="Y69" s="1477"/>
      <c r="Z69" s="1478">
        <f t="shared" si="88"/>
        <v>0</v>
      </c>
      <c r="AA69" s="1479">
        <f>ROUND(IFERROR(SUM($AI$6/$AI$7*Q69/O69)+('Inbound Freight New'!$A$3*CZ69/R69),0),2)</f>
        <v>0</v>
      </c>
      <c r="AB69" s="1480">
        <f t="shared" si="8"/>
        <v>0</v>
      </c>
      <c r="AC69" s="1479">
        <f t="shared" si="153"/>
        <v>0</v>
      </c>
      <c r="AD69" s="1481"/>
      <c r="AE69" s="1480">
        <f t="shared" si="10"/>
        <v>0</v>
      </c>
      <c r="AF69" s="1482">
        <f t="shared" si="154"/>
        <v>0</v>
      </c>
      <c r="AG69" s="1483">
        <f t="shared" si="91"/>
        <v>0</v>
      </c>
      <c r="AH69" s="1484">
        <f t="shared" si="155"/>
        <v>0</v>
      </c>
      <c r="AI69" s="1482">
        <f t="shared" si="156"/>
        <v>0</v>
      </c>
      <c r="AJ69" s="1485">
        <f t="shared" si="157"/>
        <v>0</v>
      </c>
      <c r="AK69" s="1485">
        <f t="shared" si="158"/>
        <v>0</v>
      </c>
      <c r="AL69" s="1485">
        <f t="shared" si="96"/>
        <v>0</v>
      </c>
      <c r="AM69" s="1482">
        <f t="shared" si="159"/>
        <v>0</v>
      </c>
      <c r="AN69" s="1477"/>
      <c r="AO69" s="1477"/>
      <c r="AP69" s="1486">
        <f t="shared" si="160"/>
        <v>0</v>
      </c>
      <c r="AQ69" s="1487">
        <f t="shared" si="161"/>
        <v>0</v>
      </c>
      <c r="AR69" s="1488">
        <f t="shared" si="100"/>
        <v>0</v>
      </c>
      <c r="AS69" s="1487">
        <f t="shared" si="162"/>
        <v>0</v>
      </c>
      <c r="AT69" s="1489">
        <f t="shared" si="163"/>
        <v>0</v>
      </c>
      <c r="AU69" s="1490"/>
      <c r="AV69" s="1489"/>
      <c r="AW69" s="1038"/>
      <c r="AX69" s="1038"/>
      <c r="AY69" s="1491"/>
      <c r="AZ69" s="1492"/>
      <c r="BA69" s="1342"/>
      <c r="BB69" s="1342"/>
      <c r="BC69" s="1342"/>
      <c r="BD69" s="1342"/>
      <c r="BE69" s="1038"/>
      <c r="BF69" s="1038" t="str">
        <f t="shared" si="24"/>
        <v/>
      </c>
      <c r="BG69" s="1342" t="str">
        <f t="shared" si="103"/>
        <v/>
      </c>
      <c r="BH69" s="1038"/>
      <c r="BI69" s="1038"/>
      <c r="BJ69" s="1038"/>
      <c r="BK69" s="1038"/>
      <c r="BL69" s="1038"/>
      <c r="BM69" s="1038"/>
      <c r="BN69" s="1493"/>
      <c r="BO69" s="1493"/>
      <c r="BP69" s="1493"/>
      <c r="BQ69" s="1493" t="str">
        <f t="shared" si="104"/>
        <v/>
      </c>
      <c r="BR69" s="1494" t="str">
        <f t="shared" si="105"/>
        <v/>
      </c>
      <c r="BS69" s="1494" t="str">
        <f t="shared" si="106"/>
        <v/>
      </c>
      <c r="BT69" s="1494" t="str">
        <f t="shared" si="107"/>
        <v/>
      </c>
      <c r="BU69" s="1495" t="str">
        <f t="shared" si="108"/>
        <v/>
      </c>
      <c r="BV69" s="1495" t="str">
        <f t="shared" si="109"/>
        <v/>
      </c>
      <c r="BW69" s="1495" t="str">
        <f t="shared" si="110"/>
        <v/>
      </c>
      <c r="BX69" s="1495" t="str">
        <f t="shared" si="111"/>
        <v/>
      </c>
      <c r="BY69" s="1495" t="str">
        <f t="shared" si="112"/>
        <v/>
      </c>
      <c r="BZ69" s="1495" t="str">
        <f t="shared" si="113"/>
        <v/>
      </c>
      <c r="CA69" s="1495" t="str">
        <f t="shared" si="114"/>
        <v/>
      </c>
      <c r="CB69" s="1496" t="str">
        <f t="shared" si="37"/>
        <v/>
      </c>
      <c r="CC69" s="1496" t="str">
        <f t="shared" si="38"/>
        <v/>
      </c>
      <c r="CD69" s="1496" t="str">
        <f t="shared" si="39"/>
        <v/>
      </c>
      <c r="CE69" s="1496" t="str">
        <f t="shared" si="40"/>
        <v/>
      </c>
      <c r="CF69" s="1496" t="str">
        <f t="shared" si="115"/>
        <v/>
      </c>
      <c r="CG69" s="1494" t="str">
        <f t="shared" si="116"/>
        <v/>
      </c>
      <c r="CH69" s="1495"/>
      <c r="CI69" s="1495"/>
      <c r="CJ69" s="1495"/>
      <c r="CK69" s="1495"/>
      <c r="CL69" s="1495"/>
      <c r="CM69" s="1495"/>
      <c r="CN69" s="1497" t="str">
        <f t="shared" si="117"/>
        <v/>
      </c>
      <c r="CO69" s="1497" t="str">
        <f t="shared" si="118"/>
        <v/>
      </c>
      <c r="CP69" s="1497" t="str">
        <f t="shared" si="119"/>
        <v/>
      </c>
      <c r="CQ69" s="1497" t="str">
        <f t="shared" si="120"/>
        <v/>
      </c>
      <c r="CR69" s="1497" t="str">
        <f t="shared" si="121"/>
        <v/>
      </c>
      <c r="CS69" s="1497" t="str">
        <f t="shared" si="122"/>
        <v/>
      </c>
      <c r="CT69" s="1497" t="str">
        <f t="shared" si="123"/>
        <v/>
      </c>
      <c r="CU69" s="1497" t="str">
        <f t="shared" si="124"/>
        <v/>
      </c>
      <c r="CV69" s="1497" t="str">
        <f t="shared" si="125"/>
        <v/>
      </c>
      <c r="CW69" s="16" t="str">
        <f t="shared" si="52"/>
        <v/>
      </c>
      <c r="CX69" s="16" t="str">
        <f t="shared" si="53"/>
        <v/>
      </c>
      <c r="CY69" s="16" t="str">
        <f t="shared" si="54"/>
        <v/>
      </c>
      <c r="CZ69" s="650">
        <f t="shared" si="126"/>
        <v>0</v>
      </c>
      <c r="DA69" s="16"/>
      <c r="DB69" s="651"/>
      <c r="DC69" s="655">
        <f t="shared" si="127"/>
        <v>0</v>
      </c>
      <c r="DD69" s="654" t="str">
        <f t="shared" si="128"/>
        <v/>
      </c>
      <c r="DE69" s="650">
        <f t="shared" si="129"/>
        <v>0</v>
      </c>
      <c r="EG69" s="16">
        <f>IFERROR(VLOOKUP(B69,'SUBCATS INTERNAL USE'!A:D,3,0),10000)</f>
        <v>10000</v>
      </c>
      <c r="EH69" s="16">
        <f t="shared" si="133"/>
        <v>10000</v>
      </c>
      <c r="EI69" s="16">
        <f t="shared" si="134"/>
        <v>1</v>
      </c>
      <c r="EJ69" s="16">
        <f t="shared" si="135"/>
        <v>19</v>
      </c>
      <c r="EK69" s="16">
        <f>IFERROR(VLOOKUP(B69,'SUBCATS INTERNAL USE'!G:I,3,0), 10000)</f>
        <v>10000</v>
      </c>
      <c r="EN69" s="163">
        <f t="shared" si="136"/>
        <v>1</v>
      </c>
      <c r="EO69" s="163">
        <f t="shared" si="137"/>
        <v>1</v>
      </c>
      <c r="EP69" s="163">
        <f t="shared" si="138"/>
        <v>1</v>
      </c>
      <c r="EQ69" s="163">
        <f t="shared" si="139"/>
        <v>1</v>
      </c>
      <c r="ER69" s="163">
        <f t="shared" si="140"/>
        <v>1</v>
      </c>
      <c r="ES69" s="163">
        <f t="shared" si="141"/>
        <v>1</v>
      </c>
      <c r="ET69" s="163">
        <f t="shared" si="142"/>
        <v>1</v>
      </c>
      <c r="EU69" s="163">
        <f t="shared" si="142"/>
        <v>1</v>
      </c>
      <c r="EV69" s="163">
        <f t="shared" si="143"/>
        <v>0</v>
      </c>
      <c r="EW69" s="163">
        <f t="shared" si="144"/>
        <v>1</v>
      </c>
      <c r="EX69" s="163">
        <f t="shared" si="145"/>
        <v>1</v>
      </c>
      <c r="EY69" s="163">
        <f t="shared" si="146"/>
        <v>1</v>
      </c>
      <c r="EZ69" s="163">
        <f t="shared" si="146"/>
        <v>1</v>
      </c>
      <c r="FA69" s="163">
        <f t="shared" si="146"/>
        <v>1</v>
      </c>
      <c r="FB69" s="163">
        <f t="shared" si="146"/>
        <v>1</v>
      </c>
      <c r="FC69" s="163">
        <f t="shared" si="147"/>
        <v>14</v>
      </c>
      <c r="FD69" s="163">
        <f t="shared" si="148"/>
        <v>0</v>
      </c>
      <c r="FF69" s="16">
        <f t="shared" si="149"/>
        <v>0</v>
      </c>
      <c r="FG69" s="16" t="str">
        <f t="shared" si="150"/>
        <v>1</v>
      </c>
    </row>
    <row r="70" spans="1:163" s="52" customFormat="1" ht="11.25" customHeight="1">
      <c r="A70" s="1038">
        <v>56</v>
      </c>
      <c r="B70" s="1039"/>
      <c r="C70" s="1038" t="str">
        <f t="shared" si="84"/>
        <v/>
      </c>
      <c r="D70" s="1038"/>
      <c r="E70" s="1040"/>
      <c r="F70" s="1041"/>
      <c r="G70" s="1038"/>
      <c r="H70" s="1038"/>
      <c r="I70" s="1323"/>
      <c r="J70" s="1038"/>
      <c r="K70" s="1038"/>
      <c r="L70" s="1038"/>
      <c r="M70" s="1038"/>
      <c r="N70" s="1038"/>
      <c r="O70" s="1038"/>
      <c r="P70" s="1040" t="str">
        <f t="shared" si="85"/>
        <v>MP</v>
      </c>
      <c r="Q70" s="1342" t="str">
        <f t="shared" si="151"/>
        <v/>
      </c>
      <c r="R70" s="1040"/>
      <c r="S70" s="1475" t="e">
        <f t="shared" si="152"/>
        <v>#DIV/0!</v>
      </c>
      <c r="T70" s="1102"/>
      <c r="U70" s="1102"/>
      <c r="V70" s="1476"/>
      <c r="W70" s="1477"/>
      <c r="X70" s="1103"/>
      <c r="Y70" s="1477"/>
      <c r="Z70" s="1478">
        <f t="shared" si="88"/>
        <v>0</v>
      </c>
      <c r="AA70" s="1479">
        <f>ROUND(IFERROR(SUM($AI$6/$AI$7*Q70/O70)+('Inbound Freight New'!$A$3*CZ70/R70),0),2)</f>
        <v>0</v>
      </c>
      <c r="AB70" s="1480">
        <f t="shared" si="8"/>
        <v>0</v>
      </c>
      <c r="AC70" s="1479">
        <f t="shared" si="153"/>
        <v>0</v>
      </c>
      <c r="AD70" s="1481"/>
      <c r="AE70" s="1480">
        <f t="shared" si="10"/>
        <v>0</v>
      </c>
      <c r="AF70" s="1482">
        <f t="shared" si="154"/>
        <v>0</v>
      </c>
      <c r="AG70" s="1483">
        <f t="shared" si="91"/>
        <v>0</v>
      </c>
      <c r="AH70" s="1484">
        <f t="shared" si="155"/>
        <v>0</v>
      </c>
      <c r="AI70" s="1482">
        <f t="shared" si="156"/>
        <v>0</v>
      </c>
      <c r="AJ70" s="1485">
        <f t="shared" si="157"/>
        <v>0</v>
      </c>
      <c r="AK70" s="1485">
        <f t="shared" si="158"/>
        <v>0</v>
      </c>
      <c r="AL70" s="1485">
        <f t="shared" si="96"/>
        <v>0</v>
      </c>
      <c r="AM70" s="1482">
        <f t="shared" si="159"/>
        <v>0</v>
      </c>
      <c r="AN70" s="1477"/>
      <c r="AO70" s="1477"/>
      <c r="AP70" s="1486">
        <f t="shared" si="160"/>
        <v>0</v>
      </c>
      <c r="AQ70" s="1487">
        <f t="shared" si="161"/>
        <v>0</v>
      </c>
      <c r="AR70" s="1488">
        <f t="shared" si="100"/>
        <v>0</v>
      </c>
      <c r="AS70" s="1487">
        <f t="shared" si="162"/>
        <v>0</v>
      </c>
      <c r="AT70" s="1489">
        <f t="shared" si="163"/>
        <v>0</v>
      </c>
      <c r="AU70" s="1490"/>
      <c r="AV70" s="1489"/>
      <c r="AW70" s="1038"/>
      <c r="AX70" s="1038"/>
      <c r="AY70" s="1491"/>
      <c r="AZ70" s="1492"/>
      <c r="BA70" s="1342"/>
      <c r="BB70" s="1342"/>
      <c r="BC70" s="1342"/>
      <c r="BD70" s="1342"/>
      <c r="BE70" s="1038"/>
      <c r="BF70" s="1038" t="str">
        <f t="shared" si="24"/>
        <v/>
      </c>
      <c r="BG70" s="1342" t="str">
        <f t="shared" si="103"/>
        <v/>
      </c>
      <c r="BH70" s="1038"/>
      <c r="BI70" s="1038"/>
      <c r="BJ70" s="1038"/>
      <c r="BK70" s="1038"/>
      <c r="BL70" s="1038"/>
      <c r="BM70" s="1038"/>
      <c r="BN70" s="1493"/>
      <c r="BO70" s="1493"/>
      <c r="BP70" s="1493"/>
      <c r="BQ70" s="1493" t="str">
        <f t="shared" si="104"/>
        <v/>
      </c>
      <c r="BR70" s="1494" t="str">
        <f t="shared" si="105"/>
        <v/>
      </c>
      <c r="BS70" s="1494" t="str">
        <f t="shared" si="106"/>
        <v/>
      </c>
      <c r="BT70" s="1494" t="str">
        <f t="shared" si="107"/>
        <v/>
      </c>
      <c r="BU70" s="1495" t="str">
        <f t="shared" si="108"/>
        <v/>
      </c>
      <c r="BV70" s="1495" t="str">
        <f t="shared" si="109"/>
        <v/>
      </c>
      <c r="BW70" s="1495" t="str">
        <f t="shared" si="110"/>
        <v/>
      </c>
      <c r="BX70" s="1495" t="str">
        <f t="shared" si="111"/>
        <v/>
      </c>
      <c r="BY70" s="1495" t="str">
        <f t="shared" si="112"/>
        <v/>
      </c>
      <c r="BZ70" s="1495" t="str">
        <f t="shared" si="113"/>
        <v/>
      </c>
      <c r="CA70" s="1495" t="str">
        <f t="shared" si="114"/>
        <v/>
      </c>
      <c r="CB70" s="1496" t="str">
        <f t="shared" si="37"/>
        <v/>
      </c>
      <c r="CC70" s="1496" t="str">
        <f t="shared" si="38"/>
        <v/>
      </c>
      <c r="CD70" s="1496" t="str">
        <f t="shared" si="39"/>
        <v/>
      </c>
      <c r="CE70" s="1496" t="str">
        <f t="shared" si="40"/>
        <v/>
      </c>
      <c r="CF70" s="1496" t="str">
        <f t="shared" si="115"/>
        <v/>
      </c>
      <c r="CG70" s="1494" t="str">
        <f t="shared" si="116"/>
        <v/>
      </c>
      <c r="CH70" s="1495"/>
      <c r="CI70" s="1495"/>
      <c r="CJ70" s="1495"/>
      <c r="CK70" s="1495"/>
      <c r="CL70" s="1495"/>
      <c r="CM70" s="1495"/>
      <c r="CN70" s="1497" t="str">
        <f t="shared" si="117"/>
        <v/>
      </c>
      <c r="CO70" s="1497" t="str">
        <f t="shared" si="118"/>
        <v/>
      </c>
      <c r="CP70" s="1497" t="str">
        <f t="shared" si="119"/>
        <v/>
      </c>
      <c r="CQ70" s="1497" t="str">
        <f t="shared" si="120"/>
        <v/>
      </c>
      <c r="CR70" s="1497" t="str">
        <f t="shared" si="121"/>
        <v/>
      </c>
      <c r="CS70" s="1497" t="str">
        <f t="shared" si="122"/>
        <v/>
      </c>
      <c r="CT70" s="1497" t="str">
        <f t="shared" si="123"/>
        <v/>
      </c>
      <c r="CU70" s="1497" t="str">
        <f t="shared" si="124"/>
        <v/>
      </c>
      <c r="CV70" s="1497" t="str">
        <f t="shared" si="125"/>
        <v/>
      </c>
      <c r="CW70" s="16" t="str">
        <f t="shared" si="52"/>
        <v/>
      </c>
      <c r="CX70" s="16" t="str">
        <f t="shared" si="53"/>
        <v/>
      </c>
      <c r="CY70" s="16" t="str">
        <f t="shared" si="54"/>
        <v/>
      </c>
      <c r="CZ70" s="650">
        <f t="shared" si="126"/>
        <v>0</v>
      </c>
      <c r="DA70" s="16"/>
      <c r="DB70" s="651"/>
      <c r="DC70" s="655">
        <f t="shared" si="127"/>
        <v>0</v>
      </c>
      <c r="DD70" s="654" t="str">
        <f t="shared" si="128"/>
        <v/>
      </c>
      <c r="DE70" s="650">
        <f t="shared" si="129"/>
        <v>0</v>
      </c>
      <c r="EG70" s="16">
        <f>IFERROR(VLOOKUP(B70,'SUBCATS INTERNAL USE'!A:D,3,0),10000)</f>
        <v>10000</v>
      </c>
      <c r="EH70" s="16">
        <f t="shared" si="133"/>
        <v>10000</v>
      </c>
      <c r="EI70" s="16">
        <f t="shared" si="134"/>
        <v>1</v>
      </c>
      <c r="EJ70" s="16">
        <f t="shared" si="135"/>
        <v>19</v>
      </c>
      <c r="EK70" s="16">
        <f>IFERROR(VLOOKUP(B70,'SUBCATS INTERNAL USE'!G:I,3,0), 10000)</f>
        <v>10000</v>
      </c>
      <c r="EN70" s="163">
        <f t="shared" si="136"/>
        <v>1</v>
      </c>
      <c r="EO70" s="163">
        <f t="shared" si="137"/>
        <v>1</v>
      </c>
      <c r="EP70" s="163">
        <f t="shared" si="138"/>
        <v>1</v>
      </c>
      <c r="EQ70" s="163">
        <f t="shared" si="139"/>
        <v>1</v>
      </c>
      <c r="ER70" s="163">
        <f t="shared" si="140"/>
        <v>1</v>
      </c>
      <c r="ES70" s="163">
        <f t="shared" si="141"/>
        <v>1</v>
      </c>
      <c r="ET70" s="163">
        <f t="shared" si="142"/>
        <v>1</v>
      </c>
      <c r="EU70" s="163">
        <f t="shared" si="142"/>
        <v>1</v>
      </c>
      <c r="EV70" s="163">
        <f t="shared" si="143"/>
        <v>0</v>
      </c>
      <c r="EW70" s="163">
        <f t="shared" si="144"/>
        <v>1</v>
      </c>
      <c r="EX70" s="163">
        <f t="shared" si="145"/>
        <v>1</v>
      </c>
      <c r="EY70" s="163">
        <f t="shared" si="146"/>
        <v>1</v>
      </c>
      <c r="EZ70" s="163">
        <f t="shared" si="146"/>
        <v>1</v>
      </c>
      <c r="FA70" s="163">
        <f t="shared" si="146"/>
        <v>1</v>
      </c>
      <c r="FB70" s="163">
        <f t="shared" si="146"/>
        <v>1</v>
      </c>
      <c r="FC70" s="163">
        <f t="shared" si="147"/>
        <v>14</v>
      </c>
      <c r="FD70" s="163">
        <f t="shared" si="148"/>
        <v>0</v>
      </c>
      <c r="FF70" s="16">
        <f t="shared" si="149"/>
        <v>0</v>
      </c>
      <c r="FG70" s="16" t="str">
        <f t="shared" si="150"/>
        <v>1</v>
      </c>
    </row>
    <row r="71" spans="1:163" s="52" customFormat="1" ht="11.25" customHeight="1">
      <c r="A71" s="1038">
        <v>57</v>
      </c>
      <c r="B71" s="1039"/>
      <c r="C71" s="1038" t="str">
        <f t="shared" si="84"/>
        <v/>
      </c>
      <c r="D71" s="1038"/>
      <c r="E71" s="1040"/>
      <c r="F71" s="1041"/>
      <c r="G71" s="1038"/>
      <c r="H71" s="1038"/>
      <c r="I71" s="1323"/>
      <c r="J71" s="1038"/>
      <c r="K71" s="1038"/>
      <c r="L71" s="1038"/>
      <c r="M71" s="1038"/>
      <c r="N71" s="1038"/>
      <c r="O71" s="1038"/>
      <c r="P71" s="1040" t="str">
        <f t="shared" si="85"/>
        <v>MP</v>
      </c>
      <c r="Q71" s="1342" t="str">
        <f t="shared" si="151"/>
        <v/>
      </c>
      <c r="R71" s="1040"/>
      <c r="S71" s="1475" t="e">
        <f t="shared" si="152"/>
        <v>#DIV/0!</v>
      </c>
      <c r="T71" s="1102"/>
      <c r="U71" s="1102"/>
      <c r="V71" s="1476"/>
      <c r="W71" s="1477"/>
      <c r="X71" s="1103"/>
      <c r="Y71" s="1477"/>
      <c r="Z71" s="1478">
        <f t="shared" si="88"/>
        <v>0</v>
      </c>
      <c r="AA71" s="1479">
        <f>ROUND(IFERROR(SUM($AI$6/$AI$7*Q71/O71)+('Inbound Freight New'!$A$3*CZ71/R71),0),2)</f>
        <v>0</v>
      </c>
      <c r="AB71" s="1480">
        <f t="shared" si="8"/>
        <v>0</v>
      </c>
      <c r="AC71" s="1479">
        <f t="shared" si="153"/>
        <v>0</v>
      </c>
      <c r="AD71" s="1481"/>
      <c r="AE71" s="1480">
        <f t="shared" si="10"/>
        <v>0</v>
      </c>
      <c r="AF71" s="1482">
        <f t="shared" si="154"/>
        <v>0</v>
      </c>
      <c r="AG71" s="1483">
        <f t="shared" si="91"/>
        <v>0</v>
      </c>
      <c r="AH71" s="1484">
        <f t="shared" si="155"/>
        <v>0</v>
      </c>
      <c r="AI71" s="1482">
        <f t="shared" si="156"/>
        <v>0</v>
      </c>
      <c r="AJ71" s="1485">
        <f t="shared" si="157"/>
        <v>0</v>
      </c>
      <c r="AK71" s="1485">
        <f t="shared" si="158"/>
        <v>0</v>
      </c>
      <c r="AL71" s="1485">
        <f t="shared" si="96"/>
        <v>0</v>
      </c>
      <c r="AM71" s="1482">
        <f t="shared" si="159"/>
        <v>0</v>
      </c>
      <c r="AN71" s="1477"/>
      <c r="AO71" s="1477"/>
      <c r="AP71" s="1486">
        <f t="shared" si="160"/>
        <v>0</v>
      </c>
      <c r="AQ71" s="1487">
        <f t="shared" si="161"/>
        <v>0</v>
      </c>
      <c r="AR71" s="1488">
        <f t="shared" si="100"/>
        <v>0</v>
      </c>
      <c r="AS71" s="1487">
        <f t="shared" si="162"/>
        <v>0</v>
      </c>
      <c r="AT71" s="1489">
        <f t="shared" si="163"/>
        <v>0</v>
      </c>
      <c r="AU71" s="1490"/>
      <c r="AV71" s="1489"/>
      <c r="AW71" s="1038"/>
      <c r="AX71" s="1038"/>
      <c r="AY71" s="1491"/>
      <c r="AZ71" s="1492"/>
      <c r="BA71" s="1342"/>
      <c r="BB71" s="1342"/>
      <c r="BC71" s="1342"/>
      <c r="BD71" s="1342"/>
      <c r="BE71" s="1038"/>
      <c r="BF71" s="1038" t="str">
        <f t="shared" si="24"/>
        <v/>
      </c>
      <c r="BG71" s="1342" t="str">
        <f t="shared" si="103"/>
        <v/>
      </c>
      <c r="BH71" s="1038"/>
      <c r="BI71" s="1038"/>
      <c r="BJ71" s="1038"/>
      <c r="BK71" s="1038"/>
      <c r="BL71" s="1038"/>
      <c r="BM71" s="1038"/>
      <c r="BN71" s="1493"/>
      <c r="BO71" s="1493"/>
      <c r="BP71" s="1493"/>
      <c r="BQ71" s="1493" t="str">
        <f t="shared" si="104"/>
        <v/>
      </c>
      <c r="BR71" s="1494" t="str">
        <f t="shared" si="105"/>
        <v/>
      </c>
      <c r="BS71" s="1494" t="str">
        <f t="shared" si="106"/>
        <v/>
      </c>
      <c r="BT71" s="1494" t="str">
        <f t="shared" si="107"/>
        <v/>
      </c>
      <c r="BU71" s="1495" t="str">
        <f t="shared" si="108"/>
        <v/>
      </c>
      <c r="BV71" s="1495" t="str">
        <f t="shared" si="109"/>
        <v/>
      </c>
      <c r="BW71" s="1495" t="str">
        <f t="shared" si="110"/>
        <v/>
      </c>
      <c r="BX71" s="1495" t="str">
        <f t="shared" si="111"/>
        <v/>
      </c>
      <c r="BY71" s="1495" t="str">
        <f t="shared" si="112"/>
        <v/>
      </c>
      <c r="BZ71" s="1495" t="str">
        <f t="shared" si="113"/>
        <v/>
      </c>
      <c r="CA71" s="1495" t="str">
        <f t="shared" si="114"/>
        <v/>
      </c>
      <c r="CB71" s="1496" t="str">
        <f t="shared" si="37"/>
        <v/>
      </c>
      <c r="CC71" s="1496" t="str">
        <f t="shared" si="38"/>
        <v/>
      </c>
      <c r="CD71" s="1496" t="str">
        <f t="shared" si="39"/>
        <v/>
      </c>
      <c r="CE71" s="1496" t="str">
        <f t="shared" si="40"/>
        <v/>
      </c>
      <c r="CF71" s="1496" t="str">
        <f t="shared" si="115"/>
        <v/>
      </c>
      <c r="CG71" s="1494" t="str">
        <f t="shared" si="116"/>
        <v/>
      </c>
      <c r="CH71" s="1495"/>
      <c r="CI71" s="1495"/>
      <c r="CJ71" s="1495"/>
      <c r="CK71" s="1495"/>
      <c r="CL71" s="1495"/>
      <c r="CM71" s="1495"/>
      <c r="CN71" s="1497" t="str">
        <f t="shared" si="117"/>
        <v/>
      </c>
      <c r="CO71" s="1497" t="str">
        <f t="shared" si="118"/>
        <v/>
      </c>
      <c r="CP71" s="1497" t="str">
        <f t="shared" si="119"/>
        <v/>
      </c>
      <c r="CQ71" s="1497" t="str">
        <f t="shared" si="120"/>
        <v/>
      </c>
      <c r="CR71" s="1497" t="str">
        <f t="shared" si="121"/>
        <v/>
      </c>
      <c r="CS71" s="1497" t="str">
        <f t="shared" si="122"/>
        <v/>
      </c>
      <c r="CT71" s="1497" t="str">
        <f t="shared" si="123"/>
        <v/>
      </c>
      <c r="CU71" s="1497" t="str">
        <f t="shared" si="124"/>
        <v/>
      </c>
      <c r="CV71" s="1497" t="str">
        <f t="shared" si="125"/>
        <v/>
      </c>
      <c r="CW71" s="16" t="str">
        <f t="shared" si="52"/>
        <v/>
      </c>
      <c r="CX71" s="16" t="str">
        <f t="shared" si="53"/>
        <v/>
      </c>
      <c r="CY71" s="16" t="str">
        <f t="shared" si="54"/>
        <v/>
      </c>
      <c r="CZ71" s="650">
        <f t="shared" si="126"/>
        <v>0</v>
      </c>
      <c r="DA71" s="16"/>
      <c r="DB71" s="651"/>
      <c r="DC71" s="655">
        <f t="shared" si="127"/>
        <v>0</v>
      </c>
      <c r="DD71" s="654" t="str">
        <f t="shared" si="128"/>
        <v/>
      </c>
      <c r="DE71" s="650">
        <f t="shared" si="129"/>
        <v>0</v>
      </c>
      <c r="EG71" s="16">
        <f>IFERROR(VLOOKUP(B71,'SUBCATS INTERNAL USE'!A:D,3,0),10000)</f>
        <v>10000</v>
      </c>
      <c r="EH71" s="16">
        <f t="shared" si="133"/>
        <v>10000</v>
      </c>
      <c r="EI71" s="16">
        <f t="shared" si="134"/>
        <v>1</v>
      </c>
      <c r="EJ71" s="16">
        <f t="shared" si="135"/>
        <v>19</v>
      </c>
      <c r="EK71" s="16">
        <f>IFERROR(VLOOKUP(B71,'SUBCATS INTERNAL USE'!G:I,3,0), 10000)</f>
        <v>10000</v>
      </c>
      <c r="EN71" s="163">
        <f t="shared" si="136"/>
        <v>1</v>
      </c>
      <c r="EO71" s="163">
        <f t="shared" si="137"/>
        <v>1</v>
      </c>
      <c r="EP71" s="163">
        <f t="shared" si="138"/>
        <v>1</v>
      </c>
      <c r="EQ71" s="163">
        <f t="shared" si="139"/>
        <v>1</v>
      </c>
      <c r="ER71" s="163">
        <f t="shared" si="140"/>
        <v>1</v>
      </c>
      <c r="ES71" s="163">
        <f t="shared" si="141"/>
        <v>1</v>
      </c>
      <c r="ET71" s="163">
        <f t="shared" si="142"/>
        <v>1</v>
      </c>
      <c r="EU71" s="163">
        <f t="shared" si="142"/>
        <v>1</v>
      </c>
      <c r="EV71" s="163">
        <f t="shared" si="143"/>
        <v>0</v>
      </c>
      <c r="EW71" s="163">
        <f t="shared" si="144"/>
        <v>1</v>
      </c>
      <c r="EX71" s="163">
        <f t="shared" si="145"/>
        <v>1</v>
      </c>
      <c r="EY71" s="163">
        <f t="shared" si="146"/>
        <v>1</v>
      </c>
      <c r="EZ71" s="163">
        <f t="shared" si="146"/>
        <v>1</v>
      </c>
      <c r="FA71" s="163">
        <f t="shared" si="146"/>
        <v>1</v>
      </c>
      <c r="FB71" s="163">
        <f t="shared" si="146"/>
        <v>1</v>
      </c>
      <c r="FC71" s="163">
        <f t="shared" si="147"/>
        <v>14</v>
      </c>
      <c r="FD71" s="163">
        <f t="shared" si="148"/>
        <v>0</v>
      </c>
      <c r="FF71" s="16">
        <f t="shared" si="149"/>
        <v>0</v>
      </c>
      <c r="FG71" s="16" t="str">
        <f t="shared" si="150"/>
        <v>1</v>
      </c>
    </row>
    <row r="72" spans="1:163" s="52" customFormat="1" ht="11.25" customHeight="1">
      <c r="A72" s="1038">
        <v>58</v>
      </c>
      <c r="B72" s="1039"/>
      <c r="C72" s="1038" t="str">
        <f t="shared" si="84"/>
        <v/>
      </c>
      <c r="D72" s="1038"/>
      <c r="E72" s="1040"/>
      <c r="F72" s="1041"/>
      <c r="G72" s="1038"/>
      <c r="H72" s="1038"/>
      <c r="I72" s="1323"/>
      <c r="J72" s="1038"/>
      <c r="K72" s="1038"/>
      <c r="L72" s="1038"/>
      <c r="M72" s="1038"/>
      <c r="N72" s="1038"/>
      <c r="O72" s="1038"/>
      <c r="P72" s="1040" t="str">
        <f t="shared" si="85"/>
        <v>MP</v>
      </c>
      <c r="Q72" s="1342" t="str">
        <f t="shared" si="151"/>
        <v/>
      </c>
      <c r="R72" s="1040"/>
      <c r="S72" s="1475" t="e">
        <f t="shared" si="152"/>
        <v>#DIV/0!</v>
      </c>
      <c r="T72" s="1102"/>
      <c r="U72" s="1102"/>
      <c r="V72" s="1476"/>
      <c r="W72" s="1477"/>
      <c r="X72" s="1103"/>
      <c r="Y72" s="1477"/>
      <c r="Z72" s="1478">
        <f t="shared" si="88"/>
        <v>0</v>
      </c>
      <c r="AA72" s="1479">
        <f>ROUND(IFERROR(SUM($AI$6/$AI$7*Q72/O72)+('Inbound Freight New'!$A$3*CZ72/R72),0),2)</f>
        <v>0</v>
      </c>
      <c r="AB72" s="1480">
        <f t="shared" si="8"/>
        <v>0</v>
      </c>
      <c r="AC72" s="1479">
        <f t="shared" si="153"/>
        <v>0</v>
      </c>
      <c r="AD72" s="1481"/>
      <c r="AE72" s="1480">
        <f t="shared" si="10"/>
        <v>0</v>
      </c>
      <c r="AF72" s="1482">
        <f t="shared" si="154"/>
        <v>0</v>
      </c>
      <c r="AG72" s="1483">
        <f t="shared" si="91"/>
        <v>0</v>
      </c>
      <c r="AH72" s="1484">
        <f t="shared" si="155"/>
        <v>0</v>
      </c>
      <c r="AI72" s="1482">
        <f t="shared" si="156"/>
        <v>0</v>
      </c>
      <c r="AJ72" s="1485">
        <f t="shared" si="157"/>
        <v>0</v>
      </c>
      <c r="AK72" s="1485">
        <f t="shared" si="158"/>
        <v>0</v>
      </c>
      <c r="AL72" s="1485">
        <f t="shared" si="96"/>
        <v>0</v>
      </c>
      <c r="AM72" s="1482">
        <f t="shared" si="159"/>
        <v>0</v>
      </c>
      <c r="AN72" s="1477"/>
      <c r="AO72" s="1477"/>
      <c r="AP72" s="1486">
        <f t="shared" si="160"/>
        <v>0</v>
      </c>
      <c r="AQ72" s="1487">
        <f t="shared" si="161"/>
        <v>0</v>
      </c>
      <c r="AR72" s="1488">
        <f t="shared" si="100"/>
        <v>0</v>
      </c>
      <c r="AS72" s="1487">
        <f t="shared" si="162"/>
        <v>0</v>
      </c>
      <c r="AT72" s="1489">
        <f t="shared" si="163"/>
        <v>0</v>
      </c>
      <c r="AU72" s="1490"/>
      <c r="AV72" s="1489"/>
      <c r="AW72" s="1038"/>
      <c r="AX72" s="1038"/>
      <c r="AY72" s="1491"/>
      <c r="AZ72" s="1492"/>
      <c r="BA72" s="1342"/>
      <c r="BB72" s="1342"/>
      <c r="BC72" s="1342"/>
      <c r="BD72" s="1342"/>
      <c r="BE72" s="1038"/>
      <c r="BF72" s="1038" t="str">
        <f t="shared" si="24"/>
        <v/>
      </c>
      <c r="BG72" s="1342" t="str">
        <f t="shared" si="103"/>
        <v/>
      </c>
      <c r="BH72" s="1038"/>
      <c r="BI72" s="1038"/>
      <c r="BJ72" s="1038"/>
      <c r="BK72" s="1038"/>
      <c r="BL72" s="1038"/>
      <c r="BM72" s="1038"/>
      <c r="BN72" s="1493"/>
      <c r="BO72" s="1493"/>
      <c r="BP72" s="1493"/>
      <c r="BQ72" s="1493" t="str">
        <f t="shared" si="104"/>
        <v/>
      </c>
      <c r="BR72" s="1494" t="str">
        <f t="shared" si="105"/>
        <v/>
      </c>
      <c r="BS72" s="1494" t="str">
        <f t="shared" si="106"/>
        <v/>
      </c>
      <c r="BT72" s="1494" t="str">
        <f t="shared" si="107"/>
        <v/>
      </c>
      <c r="BU72" s="1495" t="str">
        <f t="shared" si="108"/>
        <v/>
      </c>
      <c r="BV72" s="1495" t="str">
        <f t="shared" si="109"/>
        <v/>
      </c>
      <c r="BW72" s="1495" t="str">
        <f t="shared" si="110"/>
        <v/>
      </c>
      <c r="BX72" s="1495" t="str">
        <f t="shared" si="111"/>
        <v/>
      </c>
      <c r="BY72" s="1495" t="str">
        <f t="shared" si="112"/>
        <v/>
      </c>
      <c r="BZ72" s="1495" t="str">
        <f t="shared" si="113"/>
        <v/>
      </c>
      <c r="CA72" s="1495" t="str">
        <f t="shared" si="114"/>
        <v/>
      </c>
      <c r="CB72" s="1496" t="str">
        <f t="shared" si="37"/>
        <v/>
      </c>
      <c r="CC72" s="1496" t="str">
        <f t="shared" si="38"/>
        <v/>
      </c>
      <c r="CD72" s="1496" t="str">
        <f t="shared" si="39"/>
        <v/>
      </c>
      <c r="CE72" s="1496" t="str">
        <f t="shared" si="40"/>
        <v/>
      </c>
      <c r="CF72" s="1496" t="str">
        <f t="shared" si="115"/>
        <v/>
      </c>
      <c r="CG72" s="1494" t="str">
        <f t="shared" si="116"/>
        <v/>
      </c>
      <c r="CH72" s="1495"/>
      <c r="CI72" s="1495"/>
      <c r="CJ72" s="1495"/>
      <c r="CK72" s="1495"/>
      <c r="CL72" s="1495"/>
      <c r="CM72" s="1495"/>
      <c r="CN72" s="1497" t="str">
        <f t="shared" si="117"/>
        <v/>
      </c>
      <c r="CO72" s="1497" t="str">
        <f t="shared" si="118"/>
        <v/>
      </c>
      <c r="CP72" s="1497" t="str">
        <f t="shared" si="119"/>
        <v/>
      </c>
      <c r="CQ72" s="1497" t="str">
        <f t="shared" si="120"/>
        <v/>
      </c>
      <c r="CR72" s="1497" t="str">
        <f t="shared" si="121"/>
        <v/>
      </c>
      <c r="CS72" s="1497" t="str">
        <f t="shared" si="122"/>
        <v/>
      </c>
      <c r="CT72" s="1497" t="str">
        <f t="shared" si="123"/>
        <v/>
      </c>
      <c r="CU72" s="1497" t="str">
        <f t="shared" si="124"/>
        <v/>
      </c>
      <c r="CV72" s="1497" t="str">
        <f t="shared" si="125"/>
        <v/>
      </c>
      <c r="CW72" s="16" t="str">
        <f t="shared" si="52"/>
        <v/>
      </c>
      <c r="CX72" s="16" t="str">
        <f t="shared" si="53"/>
        <v/>
      </c>
      <c r="CY72" s="16" t="str">
        <f t="shared" si="54"/>
        <v/>
      </c>
      <c r="CZ72" s="650">
        <f t="shared" si="126"/>
        <v>0</v>
      </c>
      <c r="DA72" s="16"/>
      <c r="DB72" s="651"/>
      <c r="DC72" s="655">
        <f t="shared" si="127"/>
        <v>0</v>
      </c>
      <c r="DD72" s="654" t="str">
        <f t="shared" si="128"/>
        <v/>
      </c>
      <c r="DE72" s="650">
        <f t="shared" si="129"/>
        <v>0</v>
      </c>
      <c r="EG72" s="16">
        <f>IFERROR(VLOOKUP(B72,'SUBCATS INTERNAL USE'!A:D,3,0),10000)</f>
        <v>10000</v>
      </c>
      <c r="EH72" s="16">
        <f t="shared" si="133"/>
        <v>10000</v>
      </c>
      <c r="EI72" s="16">
        <f t="shared" si="134"/>
        <v>1</v>
      </c>
      <c r="EJ72" s="16">
        <f t="shared" si="135"/>
        <v>19</v>
      </c>
      <c r="EK72" s="16">
        <f>IFERROR(VLOOKUP(B72,'SUBCATS INTERNAL USE'!G:I,3,0), 10000)</f>
        <v>10000</v>
      </c>
      <c r="EN72" s="163">
        <f t="shared" si="136"/>
        <v>1</v>
      </c>
      <c r="EO72" s="163">
        <f t="shared" si="137"/>
        <v>1</v>
      </c>
      <c r="EP72" s="163">
        <f t="shared" si="138"/>
        <v>1</v>
      </c>
      <c r="EQ72" s="163">
        <f t="shared" si="139"/>
        <v>1</v>
      </c>
      <c r="ER72" s="163">
        <f t="shared" si="140"/>
        <v>1</v>
      </c>
      <c r="ES72" s="163">
        <f t="shared" si="141"/>
        <v>1</v>
      </c>
      <c r="ET72" s="163">
        <f t="shared" si="142"/>
        <v>1</v>
      </c>
      <c r="EU72" s="163">
        <f t="shared" si="142"/>
        <v>1</v>
      </c>
      <c r="EV72" s="163">
        <f t="shared" si="143"/>
        <v>0</v>
      </c>
      <c r="EW72" s="163">
        <f t="shared" si="144"/>
        <v>1</v>
      </c>
      <c r="EX72" s="163">
        <f t="shared" si="145"/>
        <v>1</v>
      </c>
      <c r="EY72" s="163">
        <f t="shared" si="146"/>
        <v>1</v>
      </c>
      <c r="EZ72" s="163">
        <f t="shared" si="146"/>
        <v>1</v>
      </c>
      <c r="FA72" s="163">
        <f t="shared" si="146"/>
        <v>1</v>
      </c>
      <c r="FB72" s="163">
        <f t="shared" si="146"/>
        <v>1</v>
      </c>
      <c r="FC72" s="163">
        <f t="shared" si="147"/>
        <v>14</v>
      </c>
      <c r="FD72" s="163">
        <f t="shared" si="148"/>
        <v>0</v>
      </c>
      <c r="FF72" s="16">
        <f t="shared" si="149"/>
        <v>0</v>
      </c>
      <c r="FG72" s="16" t="str">
        <f t="shared" si="150"/>
        <v>1</v>
      </c>
    </row>
    <row r="73" spans="1:163" s="52" customFormat="1" ht="11.25" customHeight="1">
      <c r="A73" s="1038">
        <v>59</v>
      </c>
      <c r="B73" s="1039"/>
      <c r="C73" s="1038" t="str">
        <f t="shared" si="84"/>
        <v/>
      </c>
      <c r="D73" s="1038"/>
      <c r="E73" s="1040"/>
      <c r="F73" s="1041"/>
      <c r="G73" s="1038"/>
      <c r="H73" s="1038"/>
      <c r="I73" s="1323"/>
      <c r="J73" s="1038"/>
      <c r="K73" s="1038"/>
      <c r="L73" s="1038"/>
      <c r="M73" s="1038"/>
      <c r="N73" s="1038"/>
      <c r="O73" s="1038"/>
      <c r="P73" s="1040" t="str">
        <f t="shared" si="85"/>
        <v>MP</v>
      </c>
      <c r="Q73" s="1342" t="str">
        <f t="shared" si="151"/>
        <v/>
      </c>
      <c r="R73" s="1040"/>
      <c r="S73" s="1475" t="e">
        <f t="shared" si="152"/>
        <v>#DIV/0!</v>
      </c>
      <c r="T73" s="1102"/>
      <c r="U73" s="1102"/>
      <c r="V73" s="1476"/>
      <c r="W73" s="1477"/>
      <c r="X73" s="1103"/>
      <c r="Y73" s="1477"/>
      <c r="Z73" s="1478">
        <f t="shared" si="88"/>
        <v>0</v>
      </c>
      <c r="AA73" s="1479">
        <f>ROUND(IFERROR(SUM($AI$6/$AI$7*Q73/O73)+('Inbound Freight New'!$A$3*CZ73/R73),0),2)</f>
        <v>0</v>
      </c>
      <c r="AB73" s="1480">
        <f t="shared" si="8"/>
        <v>0</v>
      </c>
      <c r="AC73" s="1479">
        <f t="shared" si="153"/>
        <v>0</v>
      </c>
      <c r="AD73" s="1481"/>
      <c r="AE73" s="1480">
        <f t="shared" si="10"/>
        <v>0</v>
      </c>
      <c r="AF73" s="1482">
        <f t="shared" si="154"/>
        <v>0</v>
      </c>
      <c r="AG73" s="1483">
        <f t="shared" si="91"/>
        <v>0</v>
      </c>
      <c r="AH73" s="1484">
        <f t="shared" si="155"/>
        <v>0</v>
      </c>
      <c r="AI73" s="1482">
        <f t="shared" si="156"/>
        <v>0</v>
      </c>
      <c r="AJ73" s="1485">
        <f t="shared" si="157"/>
        <v>0</v>
      </c>
      <c r="AK73" s="1485">
        <f t="shared" si="158"/>
        <v>0</v>
      </c>
      <c r="AL73" s="1485">
        <f t="shared" si="96"/>
        <v>0</v>
      </c>
      <c r="AM73" s="1482">
        <f t="shared" si="159"/>
        <v>0</v>
      </c>
      <c r="AN73" s="1477"/>
      <c r="AO73" s="1477"/>
      <c r="AP73" s="1486">
        <f t="shared" si="160"/>
        <v>0</v>
      </c>
      <c r="AQ73" s="1487">
        <f t="shared" si="161"/>
        <v>0</v>
      </c>
      <c r="AR73" s="1488">
        <f t="shared" si="100"/>
        <v>0</v>
      </c>
      <c r="AS73" s="1487">
        <f t="shared" si="162"/>
        <v>0</v>
      </c>
      <c r="AT73" s="1489">
        <f t="shared" si="163"/>
        <v>0</v>
      </c>
      <c r="AU73" s="1490"/>
      <c r="AV73" s="1489"/>
      <c r="AW73" s="1038"/>
      <c r="AX73" s="1038"/>
      <c r="AY73" s="1491"/>
      <c r="AZ73" s="1492"/>
      <c r="BA73" s="1342"/>
      <c r="BB73" s="1342"/>
      <c r="BC73" s="1342"/>
      <c r="BD73" s="1342"/>
      <c r="BE73" s="1038"/>
      <c r="BF73" s="1038" t="str">
        <f t="shared" si="24"/>
        <v/>
      </c>
      <c r="BG73" s="1342" t="str">
        <f t="shared" si="103"/>
        <v/>
      </c>
      <c r="BH73" s="1038"/>
      <c r="BI73" s="1038"/>
      <c r="BJ73" s="1038"/>
      <c r="BK73" s="1038"/>
      <c r="BL73" s="1038"/>
      <c r="BM73" s="1038"/>
      <c r="BN73" s="1493"/>
      <c r="BO73" s="1493"/>
      <c r="BP73" s="1493"/>
      <c r="BQ73" s="1493" t="str">
        <f t="shared" si="104"/>
        <v/>
      </c>
      <c r="BR73" s="1494" t="str">
        <f t="shared" si="105"/>
        <v/>
      </c>
      <c r="BS73" s="1494" t="str">
        <f t="shared" si="106"/>
        <v/>
      </c>
      <c r="BT73" s="1494" t="str">
        <f t="shared" si="107"/>
        <v/>
      </c>
      <c r="BU73" s="1495" t="str">
        <f t="shared" si="108"/>
        <v/>
      </c>
      <c r="BV73" s="1495" t="str">
        <f t="shared" si="109"/>
        <v/>
      </c>
      <c r="BW73" s="1495" t="str">
        <f t="shared" si="110"/>
        <v/>
      </c>
      <c r="BX73" s="1495" t="str">
        <f t="shared" si="111"/>
        <v/>
      </c>
      <c r="BY73" s="1495" t="str">
        <f t="shared" si="112"/>
        <v/>
      </c>
      <c r="BZ73" s="1495" t="str">
        <f t="shared" si="113"/>
        <v/>
      </c>
      <c r="CA73" s="1495" t="str">
        <f t="shared" si="114"/>
        <v/>
      </c>
      <c r="CB73" s="1496" t="str">
        <f t="shared" si="37"/>
        <v/>
      </c>
      <c r="CC73" s="1496" t="str">
        <f t="shared" si="38"/>
        <v/>
      </c>
      <c r="CD73" s="1496" t="str">
        <f t="shared" si="39"/>
        <v/>
      </c>
      <c r="CE73" s="1496" t="str">
        <f t="shared" si="40"/>
        <v/>
      </c>
      <c r="CF73" s="1496" t="str">
        <f t="shared" si="115"/>
        <v/>
      </c>
      <c r="CG73" s="1494" t="str">
        <f t="shared" si="116"/>
        <v/>
      </c>
      <c r="CH73" s="1495"/>
      <c r="CI73" s="1495"/>
      <c r="CJ73" s="1495"/>
      <c r="CK73" s="1495"/>
      <c r="CL73" s="1495"/>
      <c r="CM73" s="1495"/>
      <c r="CN73" s="1497" t="str">
        <f t="shared" si="117"/>
        <v/>
      </c>
      <c r="CO73" s="1497" t="str">
        <f t="shared" si="118"/>
        <v/>
      </c>
      <c r="CP73" s="1497" t="str">
        <f t="shared" si="119"/>
        <v/>
      </c>
      <c r="CQ73" s="1497" t="str">
        <f t="shared" si="120"/>
        <v/>
      </c>
      <c r="CR73" s="1497" t="str">
        <f t="shared" si="121"/>
        <v/>
      </c>
      <c r="CS73" s="1497" t="str">
        <f t="shared" si="122"/>
        <v/>
      </c>
      <c r="CT73" s="1497" t="str">
        <f t="shared" si="123"/>
        <v/>
      </c>
      <c r="CU73" s="1497" t="str">
        <f t="shared" si="124"/>
        <v/>
      </c>
      <c r="CV73" s="1497" t="str">
        <f t="shared" si="125"/>
        <v/>
      </c>
      <c r="CW73" s="16" t="str">
        <f t="shared" si="52"/>
        <v/>
      </c>
      <c r="CX73" s="16" t="str">
        <f t="shared" si="53"/>
        <v/>
      </c>
      <c r="CY73" s="16" t="str">
        <f t="shared" si="54"/>
        <v/>
      </c>
      <c r="CZ73" s="650">
        <f t="shared" si="126"/>
        <v>0</v>
      </c>
      <c r="DA73" s="16"/>
      <c r="DB73" s="651"/>
      <c r="DC73" s="655">
        <f t="shared" si="127"/>
        <v>0</v>
      </c>
      <c r="DD73" s="654" t="str">
        <f t="shared" si="128"/>
        <v/>
      </c>
      <c r="DE73" s="650">
        <f t="shared" si="129"/>
        <v>0</v>
      </c>
      <c r="EG73" s="16">
        <f>IFERROR(VLOOKUP(B73,'SUBCATS INTERNAL USE'!A:D,3,0),10000)</f>
        <v>10000</v>
      </c>
      <c r="EH73" s="16">
        <f t="shared" si="133"/>
        <v>10000</v>
      </c>
      <c r="EI73" s="16">
        <f t="shared" si="134"/>
        <v>1</v>
      </c>
      <c r="EJ73" s="16">
        <f t="shared" si="135"/>
        <v>19</v>
      </c>
      <c r="EK73" s="16">
        <f>IFERROR(VLOOKUP(B73,'SUBCATS INTERNAL USE'!G:I,3,0), 10000)</f>
        <v>10000</v>
      </c>
      <c r="EN73" s="163">
        <f t="shared" si="136"/>
        <v>1</v>
      </c>
      <c r="EO73" s="163">
        <f t="shared" si="137"/>
        <v>1</v>
      </c>
      <c r="EP73" s="163">
        <f t="shared" si="138"/>
        <v>1</v>
      </c>
      <c r="EQ73" s="163">
        <f t="shared" si="139"/>
        <v>1</v>
      </c>
      <c r="ER73" s="163">
        <f t="shared" si="140"/>
        <v>1</v>
      </c>
      <c r="ES73" s="163">
        <f t="shared" si="141"/>
        <v>1</v>
      </c>
      <c r="ET73" s="163">
        <f t="shared" si="142"/>
        <v>1</v>
      </c>
      <c r="EU73" s="163">
        <f t="shared" si="142"/>
        <v>1</v>
      </c>
      <c r="EV73" s="163">
        <f t="shared" si="143"/>
        <v>0</v>
      </c>
      <c r="EW73" s="163">
        <f t="shared" si="144"/>
        <v>1</v>
      </c>
      <c r="EX73" s="163">
        <f t="shared" si="145"/>
        <v>1</v>
      </c>
      <c r="EY73" s="163">
        <f t="shared" si="146"/>
        <v>1</v>
      </c>
      <c r="EZ73" s="163">
        <f t="shared" si="146"/>
        <v>1</v>
      </c>
      <c r="FA73" s="163">
        <f t="shared" si="146"/>
        <v>1</v>
      </c>
      <c r="FB73" s="163">
        <f t="shared" si="146"/>
        <v>1</v>
      </c>
      <c r="FC73" s="163">
        <f t="shared" si="147"/>
        <v>14</v>
      </c>
      <c r="FD73" s="163">
        <f t="shared" si="148"/>
        <v>0</v>
      </c>
      <c r="FF73" s="16">
        <f t="shared" si="149"/>
        <v>0</v>
      </c>
      <c r="FG73" s="16" t="str">
        <f t="shared" si="150"/>
        <v>1</v>
      </c>
    </row>
    <row r="74" spans="1:163" s="52" customFormat="1" ht="11.25" customHeight="1">
      <c r="A74" s="1038">
        <v>60</v>
      </c>
      <c r="B74" s="1039"/>
      <c r="C74" s="1038" t="str">
        <f t="shared" si="84"/>
        <v/>
      </c>
      <c r="D74" s="1038"/>
      <c r="E74" s="1040"/>
      <c r="F74" s="1041"/>
      <c r="G74" s="1038"/>
      <c r="H74" s="1038"/>
      <c r="I74" s="1323"/>
      <c r="J74" s="1038"/>
      <c r="K74" s="1038"/>
      <c r="L74" s="1038"/>
      <c r="M74" s="1038"/>
      <c r="N74" s="1038"/>
      <c r="O74" s="1038"/>
      <c r="P74" s="1040" t="str">
        <f t="shared" si="85"/>
        <v>MP</v>
      </c>
      <c r="Q74" s="1342" t="str">
        <f t="shared" si="151"/>
        <v/>
      </c>
      <c r="R74" s="1040"/>
      <c r="S74" s="1475" t="e">
        <f t="shared" si="152"/>
        <v>#DIV/0!</v>
      </c>
      <c r="T74" s="1102"/>
      <c r="U74" s="1102"/>
      <c r="V74" s="1476"/>
      <c r="W74" s="1477"/>
      <c r="X74" s="1103"/>
      <c r="Y74" s="1477"/>
      <c r="Z74" s="1478">
        <f t="shared" si="88"/>
        <v>0</v>
      </c>
      <c r="AA74" s="1479">
        <f>ROUND(IFERROR(SUM($AI$6/$AI$7*Q74/O74)+('Inbound Freight New'!$A$3*CZ74/R74),0),2)</f>
        <v>0</v>
      </c>
      <c r="AB74" s="1480">
        <f t="shared" si="8"/>
        <v>0</v>
      </c>
      <c r="AC74" s="1479">
        <f t="shared" si="153"/>
        <v>0</v>
      </c>
      <c r="AD74" s="1481"/>
      <c r="AE74" s="1480">
        <f t="shared" si="10"/>
        <v>0</v>
      </c>
      <c r="AF74" s="1482">
        <f t="shared" si="154"/>
        <v>0</v>
      </c>
      <c r="AG74" s="1483">
        <f t="shared" si="91"/>
        <v>0</v>
      </c>
      <c r="AH74" s="1484">
        <f t="shared" si="155"/>
        <v>0</v>
      </c>
      <c r="AI74" s="1482">
        <f t="shared" si="156"/>
        <v>0</v>
      </c>
      <c r="AJ74" s="1485">
        <f t="shared" si="157"/>
        <v>0</v>
      </c>
      <c r="AK74" s="1485">
        <f t="shared" si="158"/>
        <v>0</v>
      </c>
      <c r="AL74" s="1485">
        <f t="shared" si="96"/>
        <v>0</v>
      </c>
      <c r="AM74" s="1482">
        <f t="shared" si="159"/>
        <v>0</v>
      </c>
      <c r="AN74" s="1477"/>
      <c r="AO74" s="1477"/>
      <c r="AP74" s="1486">
        <f t="shared" si="160"/>
        <v>0</v>
      </c>
      <c r="AQ74" s="1487">
        <f t="shared" si="161"/>
        <v>0</v>
      </c>
      <c r="AR74" s="1488">
        <f t="shared" si="100"/>
        <v>0</v>
      </c>
      <c r="AS74" s="1487">
        <f t="shared" si="162"/>
        <v>0</v>
      </c>
      <c r="AT74" s="1489">
        <f t="shared" si="163"/>
        <v>0</v>
      </c>
      <c r="AU74" s="1490"/>
      <c r="AV74" s="1489"/>
      <c r="AW74" s="1038"/>
      <c r="AX74" s="1038"/>
      <c r="AY74" s="1491"/>
      <c r="AZ74" s="1492"/>
      <c r="BA74" s="1342"/>
      <c r="BB74" s="1342"/>
      <c r="BC74" s="1342"/>
      <c r="BD74" s="1342"/>
      <c r="BE74" s="1038"/>
      <c r="BF74" s="1038" t="str">
        <f t="shared" si="24"/>
        <v/>
      </c>
      <c r="BG74" s="1342" t="str">
        <f t="shared" si="103"/>
        <v/>
      </c>
      <c r="BH74" s="1038"/>
      <c r="BI74" s="1038"/>
      <c r="BJ74" s="1038"/>
      <c r="BK74" s="1038"/>
      <c r="BL74" s="1038"/>
      <c r="BM74" s="1038"/>
      <c r="BN74" s="1493"/>
      <c r="BO74" s="1493"/>
      <c r="BP74" s="1493"/>
      <c r="BQ74" s="1493" t="str">
        <f t="shared" si="104"/>
        <v/>
      </c>
      <c r="BR74" s="1494" t="str">
        <f t="shared" si="105"/>
        <v/>
      </c>
      <c r="BS74" s="1494" t="str">
        <f t="shared" si="106"/>
        <v/>
      </c>
      <c r="BT74" s="1494" t="str">
        <f t="shared" si="107"/>
        <v/>
      </c>
      <c r="BU74" s="1495" t="str">
        <f t="shared" si="108"/>
        <v/>
      </c>
      <c r="BV74" s="1495" t="str">
        <f t="shared" si="109"/>
        <v/>
      </c>
      <c r="BW74" s="1495" t="str">
        <f t="shared" si="110"/>
        <v/>
      </c>
      <c r="BX74" s="1495" t="str">
        <f t="shared" si="111"/>
        <v/>
      </c>
      <c r="BY74" s="1495" t="str">
        <f t="shared" si="112"/>
        <v/>
      </c>
      <c r="BZ74" s="1495" t="str">
        <f t="shared" si="113"/>
        <v/>
      </c>
      <c r="CA74" s="1495" t="str">
        <f t="shared" si="114"/>
        <v/>
      </c>
      <c r="CB74" s="1496" t="str">
        <f t="shared" si="37"/>
        <v/>
      </c>
      <c r="CC74" s="1496" t="str">
        <f t="shared" si="38"/>
        <v/>
      </c>
      <c r="CD74" s="1496" t="str">
        <f t="shared" si="39"/>
        <v/>
      </c>
      <c r="CE74" s="1496" t="str">
        <f t="shared" si="40"/>
        <v/>
      </c>
      <c r="CF74" s="1496" t="str">
        <f t="shared" si="115"/>
        <v/>
      </c>
      <c r="CG74" s="1494" t="str">
        <f t="shared" si="116"/>
        <v/>
      </c>
      <c r="CH74" s="1495"/>
      <c r="CI74" s="1495"/>
      <c r="CJ74" s="1495"/>
      <c r="CK74" s="1495"/>
      <c r="CL74" s="1495"/>
      <c r="CM74" s="1495"/>
      <c r="CN74" s="1497" t="str">
        <f t="shared" si="117"/>
        <v/>
      </c>
      <c r="CO74" s="1497" t="str">
        <f t="shared" si="118"/>
        <v/>
      </c>
      <c r="CP74" s="1497" t="str">
        <f t="shared" si="119"/>
        <v/>
      </c>
      <c r="CQ74" s="1497" t="str">
        <f t="shared" si="120"/>
        <v/>
      </c>
      <c r="CR74" s="1497" t="str">
        <f t="shared" si="121"/>
        <v/>
      </c>
      <c r="CS74" s="1497" t="str">
        <f t="shared" si="122"/>
        <v/>
      </c>
      <c r="CT74" s="1497" t="str">
        <f t="shared" si="123"/>
        <v/>
      </c>
      <c r="CU74" s="1497" t="str">
        <f t="shared" si="124"/>
        <v/>
      </c>
      <c r="CV74" s="1497" t="str">
        <f t="shared" si="125"/>
        <v/>
      </c>
      <c r="CW74" s="16" t="str">
        <f t="shared" si="52"/>
        <v/>
      </c>
      <c r="CX74" s="16" t="str">
        <f t="shared" si="53"/>
        <v/>
      </c>
      <c r="CY74" s="16" t="str">
        <f t="shared" si="54"/>
        <v/>
      </c>
      <c r="CZ74" s="650">
        <f t="shared" si="126"/>
        <v>0</v>
      </c>
      <c r="DA74" s="16"/>
      <c r="DB74" s="651"/>
      <c r="DC74" s="655">
        <f t="shared" si="127"/>
        <v>0</v>
      </c>
      <c r="DD74" s="654" t="str">
        <f t="shared" si="128"/>
        <v/>
      </c>
      <c r="DE74" s="650">
        <f t="shared" si="129"/>
        <v>0</v>
      </c>
      <c r="EG74" s="16">
        <f>IFERROR(VLOOKUP(B74,'SUBCATS INTERNAL USE'!A:D,3,0),10000)</f>
        <v>10000</v>
      </c>
      <c r="EH74" s="16">
        <f t="shared" si="133"/>
        <v>10000</v>
      </c>
      <c r="EI74" s="16">
        <f t="shared" si="134"/>
        <v>1</v>
      </c>
      <c r="EJ74" s="16">
        <f t="shared" si="135"/>
        <v>19</v>
      </c>
      <c r="EK74" s="16">
        <f>IFERROR(VLOOKUP(B74,'SUBCATS INTERNAL USE'!G:I,3,0), 10000)</f>
        <v>10000</v>
      </c>
      <c r="EN74" s="163">
        <f t="shared" si="136"/>
        <v>1</v>
      </c>
      <c r="EO74" s="163">
        <f t="shared" si="137"/>
        <v>1</v>
      </c>
      <c r="EP74" s="163">
        <f t="shared" si="138"/>
        <v>1</v>
      </c>
      <c r="EQ74" s="163">
        <f t="shared" si="139"/>
        <v>1</v>
      </c>
      <c r="ER74" s="163">
        <f t="shared" si="140"/>
        <v>1</v>
      </c>
      <c r="ES74" s="163">
        <f t="shared" si="141"/>
        <v>1</v>
      </c>
      <c r="ET74" s="163">
        <f t="shared" si="142"/>
        <v>1</v>
      </c>
      <c r="EU74" s="163">
        <f t="shared" si="142"/>
        <v>1</v>
      </c>
      <c r="EV74" s="163">
        <f t="shared" si="143"/>
        <v>0</v>
      </c>
      <c r="EW74" s="163">
        <f t="shared" si="144"/>
        <v>1</v>
      </c>
      <c r="EX74" s="163">
        <f t="shared" si="145"/>
        <v>1</v>
      </c>
      <c r="EY74" s="163">
        <f t="shared" si="146"/>
        <v>1</v>
      </c>
      <c r="EZ74" s="163">
        <f t="shared" si="146"/>
        <v>1</v>
      </c>
      <c r="FA74" s="163">
        <f t="shared" si="146"/>
        <v>1</v>
      </c>
      <c r="FB74" s="163">
        <f t="shared" si="146"/>
        <v>1</v>
      </c>
      <c r="FC74" s="163">
        <f t="shared" si="147"/>
        <v>14</v>
      </c>
      <c r="FD74" s="163">
        <f t="shared" si="148"/>
        <v>0</v>
      </c>
      <c r="FF74" s="16">
        <f t="shared" si="149"/>
        <v>0</v>
      </c>
      <c r="FG74" s="16" t="str">
        <f t="shared" si="150"/>
        <v>1</v>
      </c>
    </row>
    <row r="75" spans="1:163" s="52" customFormat="1" ht="11.25" customHeight="1">
      <c r="A75" s="1038">
        <v>61</v>
      </c>
      <c r="B75" s="1039"/>
      <c r="C75" s="1038" t="str">
        <f t="shared" si="84"/>
        <v/>
      </c>
      <c r="D75" s="1038"/>
      <c r="E75" s="1040"/>
      <c r="F75" s="1041"/>
      <c r="G75" s="1038"/>
      <c r="H75" s="1038"/>
      <c r="I75" s="1323"/>
      <c r="J75" s="1038"/>
      <c r="K75" s="1038"/>
      <c r="L75" s="1038"/>
      <c r="M75" s="1038"/>
      <c r="N75" s="1038"/>
      <c r="O75" s="1038"/>
      <c r="P75" s="1040" t="str">
        <f t="shared" si="85"/>
        <v>MP</v>
      </c>
      <c r="Q75" s="1342" t="str">
        <f t="shared" si="151"/>
        <v/>
      </c>
      <c r="R75" s="1040"/>
      <c r="S75" s="1475" t="e">
        <f t="shared" si="152"/>
        <v>#DIV/0!</v>
      </c>
      <c r="T75" s="1102"/>
      <c r="U75" s="1102"/>
      <c r="V75" s="1476"/>
      <c r="W75" s="1477"/>
      <c r="X75" s="1103"/>
      <c r="Y75" s="1477"/>
      <c r="Z75" s="1478">
        <f t="shared" si="88"/>
        <v>0</v>
      </c>
      <c r="AA75" s="1479">
        <f>ROUND(IFERROR(SUM($AI$6/$AI$7*Q75/O75)+('Inbound Freight New'!$A$3*CZ75/R75),0),2)</f>
        <v>0</v>
      </c>
      <c r="AB75" s="1480">
        <f t="shared" si="8"/>
        <v>0</v>
      </c>
      <c r="AC75" s="1479">
        <f t="shared" si="153"/>
        <v>0</v>
      </c>
      <c r="AD75" s="1481"/>
      <c r="AE75" s="1480">
        <f t="shared" si="10"/>
        <v>0</v>
      </c>
      <c r="AF75" s="1482">
        <f t="shared" si="154"/>
        <v>0</v>
      </c>
      <c r="AG75" s="1483">
        <f t="shared" si="91"/>
        <v>0</v>
      </c>
      <c r="AH75" s="1484">
        <f t="shared" si="155"/>
        <v>0</v>
      </c>
      <c r="AI75" s="1482">
        <f t="shared" si="156"/>
        <v>0</v>
      </c>
      <c r="AJ75" s="1485">
        <f t="shared" si="157"/>
        <v>0</v>
      </c>
      <c r="AK75" s="1485">
        <f t="shared" si="158"/>
        <v>0</v>
      </c>
      <c r="AL75" s="1485">
        <f t="shared" si="96"/>
        <v>0</v>
      </c>
      <c r="AM75" s="1482">
        <f t="shared" si="159"/>
        <v>0</v>
      </c>
      <c r="AN75" s="1477"/>
      <c r="AO75" s="1477"/>
      <c r="AP75" s="1486">
        <f t="shared" si="160"/>
        <v>0</v>
      </c>
      <c r="AQ75" s="1487">
        <f t="shared" si="161"/>
        <v>0</v>
      </c>
      <c r="AR75" s="1488">
        <f t="shared" si="100"/>
        <v>0</v>
      </c>
      <c r="AS75" s="1487">
        <f t="shared" si="162"/>
        <v>0</v>
      </c>
      <c r="AT75" s="1489">
        <f t="shared" si="163"/>
        <v>0</v>
      </c>
      <c r="AU75" s="1490"/>
      <c r="AV75" s="1489"/>
      <c r="AW75" s="1038"/>
      <c r="AX75" s="1038"/>
      <c r="AY75" s="1491"/>
      <c r="AZ75" s="1492"/>
      <c r="BA75" s="1342"/>
      <c r="BB75" s="1342"/>
      <c r="BC75" s="1342"/>
      <c r="BD75" s="1342"/>
      <c r="BE75" s="1038"/>
      <c r="BF75" s="1038" t="str">
        <f t="shared" si="24"/>
        <v/>
      </c>
      <c r="BG75" s="1342" t="str">
        <f t="shared" si="103"/>
        <v/>
      </c>
      <c r="BH75" s="1038"/>
      <c r="BI75" s="1038"/>
      <c r="BJ75" s="1038"/>
      <c r="BK75" s="1038"/>
      <c r="BL75" s="1038"/>
      <c r="BM75" s="1038"/>
      <c r="BN75" s="1493"/>
      <c r="BO75" s="1493"/>
      <c r="BP75" s="1493"/>
      <c r="BQ75" s="1493" t="str">
        <f t="shared" si="104"/>
        <v/>
      </c>
      <c r="BR75" s="1494" t="str">
        <f t="shared" si="105"/>
        <v/>
      </c>
      <c r="BS75" s="1494" t="str">
        <f t="shared" si="106"/>
        <v/>
      </c>
      <c r="BT75" s="1494" t="str">
        <f t="shared" si="107"/>
        <v/>
      </c>
      <c r="BU75" s="1495" t="str">
        <f t="shared" si="108"/>
        <v/>
      </c>
      <c r="BV75" s="1495" t="str">
        <f t="shared" si="109"/>
        <v/>
      </c>
      <c r="BW75" s="1495" t="str">
        <f t="shared" si="110"/>
        <v/>
      </c>
      <c r="BX75" s="1495" t="str">
        <f t="shared" si="111"/>
        <v/>
      </c>
      <c r="BY75" s="1495" t="str">
        <f t="shared" si="112"/>
        <v/>
      </c>
      <c r="BZ75" s="1495" t="str">
        <f t="shared" si="113"/>
        <v/>
      </c>
      <c r="CA75" s="1495" t="str">
        <f t="shared" si="114"/>
        <v/>
      </c>
      <c r="CB75" s="1496" t="str">
        <f t="shared" si="37"/>
        <v/>
      </c>
      <c r="CC75" s="1496" t="str">
        <f t="shared" si="38"/>
        <v/>
      </c>
      <c r="CD75" s="1496" t="str">
        <f t="shared" si="39"/>
        <v/>
      </c>
      <c r="CE75" s="1496" t="str">
        <f t="shared" si="40"/>
        <v/>
      </c>
      <c r="CF75" s="1496" t="str">
        <f t="shared" si="115"/>
        <v/>
      </c>
      <c r="CG75" s="1494" t="str">
        <f t="shared" si="116"/>
        <v/>
      </c>
      <c r="CH75" s="1495"/>
      <c r="CI75" s="1495"/>
      <c r="CJ75" s="1495"/>
      <c r="CK75" s="1495"/>
      <c r="CL75" s="1495"/>
      <c r="CM75" s="1495"/>
      <c r="CN75" s="1497" t="str">
        <f t="shared" si="117"/>
        <v/>
      </c>
      <c r="CO75" s="1497" t="str">
        <f t="shared" si="118"/>
        <v/>
      </c>
      <c r="CP75" s="1497" t="str">
        <f t="shared" si="119"/>
        <v/>
      </c>
      <c r="CQ75" s="1497" t="str">
        <f t="shared" si="120"/>
        <v/>
      </c>
      <c r="CR75" s="1497" t="str">
        <f t="shared" si="121"/>
        <v/>
      </c>
      <c r="CS75" s="1497" t="str">
        <f t="shared" si="122"/>
        <v/>
      </c>
      <c r="CT75" s="1497" t="str">
        <f t="shared" si="123"/>
        <v/>
      </c>
      <c r="CU75" s="1497" t="str">
        <f t="shared" si="124"/>
        <v/>
      </c>
      <c r="CV75" s="1497" t="str">
        <f t="shared" si="125"/>
        <v/>
      </c>
      <c r="CW75" s="16" t="str">
        <f t="shared" si="52"/>
        <v/>
      </c>
      <c r="CX75" s="16" t="str">
        <f t="shared" si="53"/>
        <v/>
      </c>
      <c r="CY75" s="16" t="str">
        <f t="shared" si="54"/>
        <v/>
      </c>
      <c r="CZ75" s="650">
        <f t="shared" si="126"/>
        <v>0</v>
      </c>
      <c r="DA75" s="16"/>
      <c r="DB75" s="651"/>
      <c r="DC75" s="655">
        <f t="shared" si="127"/>
        <v>0</v>
      </c>
      <c r="DD75" s="654" t="str">
        <f t="shared" si="128"/>
        <v/>
      </c>
      <c r="DE75" s="650">
        <f t="shared" si="129"/>
        <v>0</v>
      </c>
      <c r="EG75" s="16">
        <f>IFERROR(VLOOKUP(B75,'SUBCATS INTERNAL USE'!A:D,3,0),10000)</f>
        <v>10000</v>
      </c>
      <c r="EH75" s="16">
        <f t="shared" si="133"/>
        <v>10000</v>
      </c>
      <c r="EI75" s="16">
        <f t="shared" si="134"/>
        <v>1</v>
      </c>
      <c r="EJ75" s="16">
        <f t="shared" si="135"/>
        <v>19</v>
      </c>
      <c r="EK75" s="16">
        <f>IFERROR(VLOOKUP(B75,'SUBCATS INTERNAL USE'!G:I,3,0), 10000)</f>
        <v>10000</v>
      </c>
      <c r="EN75" s="163">
        <f t="shared" si="136"/>
        <v>1</v>
      </c>
      <c r="EO75" s="163">
        <f t="shared" si="137"/>
        <v>1</v>
      </c>
      <c r="EP75" s="163">
        <f t="shared" si="138"/>
        <v>1</v>
      </c>
      <c r="EQ75" s="163">
        <f t="shared" si="139"/>
        <v>1</v>
      </c>
      <c r="ER75" s="163">
        <f t="shared" si="140"/>
        <v>1</v>
      </c>
      <c r="ES75" s="163">
        <f t="shared" si="141"/>
        <v>1</v>
      </c>
      <c r="ET75" s="163">
        <f t="shared" si="142"/>
        <v>1</v>
      </c>
      <c r="EU75" s="163">
        <f t="shared" si="142"/>
        <v>1</v>
      </c>
      <c r="EV75" s="163">
        <f t="shared" si="143"/>
        <v>0</v>
      </c>
      <c r="EW75" s="163">
        <f t="shared" si="144"/>
        <v>1</v>
      </c>
      <c r="EX75" s="163">
        <f t="shared" si="145"/>
        <v>1</v>
      </c>
      <c r="EY75" s="163">
        <f t="shared" si="146"/>
        <v>1</v>
      </c>
      <c r="EZ75" s="163">
        <f t="shared" si="146"/>
        <v>1</v>
      </c>
      <c r="FA75" s="163">
        <f t="shared" si="146"/>
        <v>1</v>
      </c>
      <c r="FB75" s="163">
        <f t="shared" si="146"/>
        <v>1</v>
      </c>
      <c r="FC75" s="163">
        <f t="shared" si="147"/>
        <v>14</v>
      </c>
      <c r="FD75" s="163">
        <f t="shared" si="148"/>
        <v>0</v>
      </c>
      <c r="FF75" s="16">
        <f t="shared" si="149"/>
        <v>0</v>
      </c>
      <c r="FG75" s="16" t="str">
        <f t="shared" si="150"/>
        <v>1</v>
      </c>
    </row>
    <row r="76" spans="1:163" s="52" customFormat="1" ht="11.25" customHeight="1">
      <c r="A76" s="1038">
        <v>62</v>
      </c>
      <c r="B76" s="1039"/>
      <c r="C76" s="1038" t="str">
        <f t="shared" si="84"/>
        <v/>
      </c>
      <c r="D76" s="1038"/>
      <c r="E76" s="1040"/>
      <c r="F76" s="1041"/>
      <c r="G76" s="1038"/>
      <c r="H76" s="1038"/>
      <c r="I76" s="1323"/>
      <c r="J76" s="1038"/>
      <c r="K76" s="1038"/>
      <c r="L76" s="1038"/>
      <c r="M76" s="1038"/>
      <c r="N76" s="1038"/>
      <c r="O76" s="1038"/>
      <c r="P76" s="1040" t="str">
        <f t="shared" si="85"/>
        <v>MP</v>
      </c>
      <c r="Q76" s="1342" t="str">
        <f t="shared" si="151"/>
        <v/>
      </c>
      <c r="R76" s="1040"/>
      <c r="S76" s="1475" t="e">
        <f t="shared" si="152"/>
        <v>#DIV/0!</v>
      </c>
      <c r="T76" s="1102"/>
      <c r="U76" s="1102"/>
      <c r="V76" s="1476"/>
      <c r="W76" s="1477"/>
      <c r="X76" s="1103"/>
      <c r="Y76" s="1477"/>
      <c r="Z76" s="1478">
        <f t="shared" si="88"/>
        <v>0</v>
      </c>
      <c r="AA76" s="1479">
        <f>ROUND(IFERROR(SUM($AI$6/$AI$7*Q76/O76)+('Inbound Freight New'!$A$3*CZ76/R76),0),2)</f>
        <v>0</v>
      </c>
      <c r="AB76" s="1480">
        <f t="shared" si="8"/>
        <v>0</v>
      </c>
      <c r="AC76" s="1479">
        <f t="shared" si="153"/>
        <v>0</v>
      </c>
      <c r="AD76" s="1481"/>
      <c r="AE76" s="1480">
        <f t="shared" si="10"/>
        <v>0</v>
      </c>
      <c r="AF76" s="1482">
        <f t="shared" si="154"/>
        <v>0</v>
      </c>
      <c r="AG76" s="1483">
        <f t="shared" si="91"/>
        <v>0</v>
      </c>
      <c r="AH76" s="1484">
        <f t="shared" si="155"/>
        <v>0</v>
      </c>
      <c r="AI76" s="1482">
        <f t="shared" si="156"/>
        <v>0</v>
      </c>
      <c r="AJ76" s="1485">
        <f t="shared" si="157"/>
        <v>0</v>
      </c>
      <c r="AK76" s="1485">
        <f t="shared" si="158"/>
        <v>0</v>
      </c>
      <c r="AL76" s="1485">
        <f t="shared" si="96"/>
        <v>0</v>
      </c>
      <c r="AM76" s="1482">
        <f t="shared" si="159"/>
        <v>0</v>
      </c>
      <c r="AN76" s="1477"/>
      <c r="AO76" s="1477"/>
      <c r="AP76" s="1486">
        <f t="shared" si="160"/>
        <v>0</v>
      </c>
      <c r="AQ76" s="1487">
        <f t="shared" si="161"/>
        <v>0</v>
      </c>
      <c r="AR76" s="1488">
        <f t="shared" si="100"/>
        <v>0</v>
      </c>
      <c r="AS76" s="1487">
        <f t="shared" si="162"/>
        <v>0</v>
      </c>
      <c r="AT76" s="1489">
        <f t="shared" si="163"/>
        <v>0</v>
      </c>
      <c r="AU76" s="1490"/>
      <c r="AV76" s="1489"/>
      <c r="AW76" s="1038"/>
      <c r="AX76" s="1038"/>
      <c r="AY76" s="1491"/>
      <c r="AZ76" s="1492"/>
      <c r="BA76" s="1342"/>
      <c r="BB76" s="1342"/>
      <c r="BC76" s="1342"/>
      <c r="BD76" s="1342"/>
      <c r="BE76" s="1038"/>
      <c r="BF76" s="1038" t="str">
        <f t="shared" si="24"/>
        <v/>
      </c>
      <c r="BG76" s="1342" t="str">
        <f t="shared" si="103"/>
        <v/>
      </c>
      <c r="BH76" s="1038"/>
      <c r="BI76" s="1038"/>
      <c r="BJ76" s="1038"/>
      <c r="BK76" s="1038"/>
      <c r="BL76" s="1038"/>
      <c r="BM76" s="1038"/>
      <c r="BN76" s="1493"/>
      <c r="BO76" s="1493"/>
      <c r="BP76" s="1493"/>
      <c r="BQ76" s="1493" t="str">
        <f t="shared" si="104"/>
        <v/>
      </c>
      <c r="BR76" s="1494" t="str">
        <f t="shared" si="105"/>
        <v/>
      </c>
      <c r="BS76" s="1494" t="str">
        <f t="shared" si="106"/>
        <v/>
      </c>
      <c r="BT76" s="1494" t="str">
        <f t="shared" si="107"/>
        <v/>
      </c>
      <c r="BU76" s="1495" t="str">
        <f t="shared" si="108"/>
        <v/>
      </c>
      <c r="BV76" s="1495" t="str">
        <f t="shared" si="109"/>
        <v/>
      </c>
      <c r="BW76" s="1495" t="str">
        <f t="shared" si="110"/>
        <v/>
      </c>
      <c r="BX76" s="1495" t="str">
        <f t="shared" si="111"/>
        <v/>
      </c>
      <c r="BY76" s="1495" t="str">
        <f t="shared" si="112"/>
        <v/>
      </c>
      <c r="BZ76" s="1495" t="str">
        <f t="shared" si="113"/>
        <v/>
      </c>
      <c r="CA76" s="1495" t="str">
        <f t="shared" si="114"/>
        <v/>
      </c>
      <c r="CB76" s="1496" t="str">
        <f t="shared" si="37"/>
        <v/>
      </c>
      <c r="CC76" s="1496" t="str">
        <f t="shared" si="38"/>
        <v/>
      </c>
      <c r="CD76" s="1496" t="str">
        <f t="shared" si="39"/>
        <v/>
      </c>
      <c r="CE76" s="1496" t="str">
        <f t="shared" si="40"/>
        <v/>
      </c>
      <c r="CF76" s="1496" t="str">
        <f t="shared" si="115"/>
        <v/>
      </c>
      <c r="CG76" s="1494" t="str">
        <f t="shared" si="116"/>
        <v/>
      </c>
      <c r="CH76" s="1495"/>
      <c r="CI76" s="1495"/>
      <c r="CJ76" s="1495"/>
      <c r="CK76" s="1495"/>
      <c r="CL76" s="1495"/>
      <c r="CM76" s="1495"/>
      <c r="CN76" s="1497" t="str">
        <f t="shared" si="117"/>
        <v/>
      </c>
      <c r="CO76" s="1497" t="str">
        <f t="shared" si="118"/>
        <v/>
      </c>
      <c r="CP76" s="1497" t="str">
        <f t="shared" si="119"/>
        <v/>
      </c>
      <c r="CQ76" s="1497" t="str">
        <f t="shared" si="120"/>
        <v/>
      </c>
      <c r="CR76" s="1497" t="str">
        <f t="shared" si="121"/>
        <v/>
      </c>
      <c r="CS76" s="1497" t="str">
        <f t="shared" si="122"/>
        <v/>
      </c>
      <c r="CT76" s="1497" t="str">
        <f t="shared" si="123"/>
        <v/>
      </c>
      <c r="CU76" s="1497" t="str">
        <f t="shared" si="124"/>
        <v/>
      </c>
      <c r="CV76" s="1497" t="str">
        <f t="shared" si="125"/>
        <v/>
      </c>
      <c r="CW76" s="16" t="str">
        <f t="shared" si="52"/>
        <v/>
      </c>
      <c r="CX76" s="16" t="str">
        <f t="shared" si="53"/>
        <v/>
      </c>
      <c r="CY76" s="16" t="str">
        <f t="shared" si="54"/>
        <v/>
      </c>
      <c r="CZ76" s="650">
        <f t="shared" si="126"/>
        <v>0</v>
      </c>
      <c r="DA76" s="16"/>
      <c r="DB76" s="651"/>
      <c r="DC76" s="655">
        <f t="shared" si="127"/>
        <v>0</v>
      </c>
      <c r="DD76" s="654" t="str">
        <f t="shared" si="128"/>
        <v/>
      </c>
      <c r="DE76" s="650">
        <f t="shared" si="129"/>
        <v>0</v>
      </c>
      <c r="EG76" s="16">
        <f>IFERROR(VLOOKUP(B76,'SUBCATS INTERNAL USE'!A:D,3,0),10000)</f>
        <v>10000</v>
      </c>
      <c r="EH76" s="16">
        <f t="shared" si="133"/>
        <v>10000</v>
      </c>
      <c r="EI76" s="16">
        <f t="shared" si="134"/>
        <v>1</v>
      </c>
      <c r="EJ76" s="16">
        <f t="shared" si="135"/>
        <v>19</v>
      </c>
      <c r="EK76" s="16">
        <f>IFERROR(VLOOKUP(B76,'SUBCATS INTERNAL USE'!G:I,3,0), 10000)</f>
        <v>10000</v>
      </c>
      <c r="EN76" s="163">
        <f t="shared" si="136"/>
        <v>1</v>
      </c>
      <c r="EO76" s="163">
        <f t="shared" si="137"/>
        <v>1</v>
      </c>
      <c r="EP76" s="163">
        <f t="shared" si="138"/>
        <v>1</v>
      </c>
      <c r="EQ76" s="163">
        <f t="shared" si="139"/>
        <v>1</v>
      </c>
      <c r="ER76" s="163">
        <f t="shared" si="140"/>
        <v>1</v>
      </c>
      <c r="ES76" s="163">
        <f t="shared" si="141"/>
        <v>1</v>
      </c>
      <c r="ET76" s="163">
        <f t="shared" si="142"/>
        <v>1</v>
      </c>
      <c r="EU76" s="163">
        <f t="shared" si="142"/>
        <v>1</v>
      </c>
      <c r="EV76" s="163">
        <f t="shared" si="143"/>
        <v>0</v>
      </c>
      <c r="EW76" s="163">
        <f t="shared" si="144"/>
        <v>1</v>
      </c>
      <c r="EX76" s="163">
        <f t="shared" si="145"/>
        <v>1</v>
      </c>
      <c r="EY76" s="163">
        <f t="shared" si="146"/>
        <v>1</v>
      </c>
      <c r="EZ76" s="163">
        <f t="shared" si="146"/>
        <v>1</v>
      </c>
      <c r="FA76" s="163">
        <f t="shared" si="146"/>
        <v>1</v>
      </c>
      <c r="FB76" s="163">
        <f t="shared" si="146"/>
        <v>1</v>
      </c>
      <c r="FC76" s="163">
        <f t="shared" si="147"/>
        <v>14</v>
      </c>
      <c r="FD76" s="163">
        <f t="shared" si="148"/>
        <v>0</v>
      </c>
      <c r="FF76" s="16">
        <f t="shared" si="149"/>
        <v>0</v>
      </c>
      <c r="FG76" s="16" t="str">
        <f t="shared" si="150"/>
        <v>1</v>
      </c>
    </row>
    <row r="77" spans="1:163" s="52" customFormat="1" ht="11.25" customHeight="1">
      <c r="A77" s="1038">
        <v>63</v>
      </c>
      <c r="B77" s="1039"/>
      <c r="C77" s="1038" t="str">
        <f t="shared" si="84"/>
        <v/>
      </c>
      <c r="D77" s="1038"/>
      <c r="E77" s="1040"/>
      <c r="F77" s="1041"/>
      <c r="G77" s="1038"/>
      <c r="H77" s="1038"/>
      <c r="I77" s="1323"/>
      <c r="J77" s="1038"/>
      <c r="K77" s="1038"/>
      <c r="L77" s="1038"/>
      <c r="M77" s="1038"/>
      <c r="N77" s="1038"/>
      <c r="O77" s="1038"/>
      <c r="P77" s="1040" t="str">
        <f t="shared" si="85"/>
        <v>MP</v>
      </c>
      <c r="Q77" s="1342" t="str">
        <f t="shared" si="151"/>
        <v/>
      </c>
      <c r="R77" s="1040"/>
      <c r="S77" s="1475" t="e">
        <f t="shared" si="152"/>
        <v>#DIV/0!</v>
      </c>
      <c r="T77" s="1102"/>
      <c r="U77" s="1102"/>
      <c r="V77" s="1476"/>
      <c r="W77" s="1477"/>
      <c r="X77" s="1103"/>
      <c r="Y77" s="1477"/>
      <c r="Z77" s="1478">
        <f t="shared" si="88"/>
        <v>0</v>
      </c>
      <c r="AA77" s="1479">
        <f>ROUND(IFERROR(SUM($AI$6/$AI$7*Q77/O77)+('Inbound Freight New'!$A$3*CZ77/R77),0),2)</f>
        <v>0</v>
      </c>
      <c r="AB77" s="1480">
        <f t="shared" si="8"/>
        <v>0</v>
      </c>
      <c r="AC77" s="1479">
        <f t="shared" si="153"/>
        <v>0</v>
      </c>
      <c r="AD77" s="1481"/>
      <c r="AE77" s="1480">
        <f t="shared" si="10"/>
        <v>0</v>
      </c>
      <c r="AF77" s="1482">
        <f t="shared" si="154"/>
        <v>0</v>
      </c>
      <c r="AG77" s="1483">
        <f t="shared" si="91"/>
        <v>0</v>
      </c>
      <c r="AH77" s="1484">
        <f t="shared" si="155"/>
        <v>0</v>
      </c>
      <c r="AI77" s="1482">
        <f t="shared" si="156"/>
        <v>0</v>
      </c>
      <c r="AJ77" s="1485">
        <f t="shared" si="157"/>
        <v>0</v>
      </c>
      <c r="AK77" s="1485">
        <f t="shared" si="158"/>
        <v>0</v>
      </c>
      <c r="AL77" s="1485">
        <f t="shared" si="96"/>
        <v>0</v>
      </c>
      <c r="AM77" s="1482">
        <f t="shared" si="159"/>
        <v>0</v>
      </c>
      <c r="AN77" s="1477"/>
      <c r="AO77" s="1477"/>
      <c r="AP77" s="1486">
        <f t="shared" si="160"/>
        <v>0</v>
      </c>
      <c r="AQ77" s="1487">
        <f t="shared" si="161"/>
        <v>0</v>
      </c>
      <c r="AR77" s="1488">
        <f t="shared" si="100"/>
        <v>0</v>
      </c>
      <c r="AS77" s="1487">
        <f t="shared" si="162"/>
        <v>0</v>
      </c>
      <c r="AT77" s="1489">
        <f t="shared" si="163"/>
        <v>0</v>
      </c>
      <c r="AU77" s="1490"/>
      <c r="AV77" s="1489"/>
      <c r="AW77" s="1038"/>
      <c r="AX77" s="1038"/>
      <c r="AY77" s="1491"/>
      <c r="AZ77" s="1492"/>
      <c r="BA77" s="1342"/>
      <c r="BB77" s="1342"/>
      <c r="BC77" s="1342"/>
      <c r="BD77" s="1342"/>
      <c r="BE77" s="1038"/>
      <c r="BF77" s="1038" t="str">
        <f t="shared" si="24"/>
        <v/>
      </c>
      <c r="BG77" s="1342" t="str">
        <f t="shared" si="103"/>
        <v/>
      </c>
      <c r="BH77" s="1038"/>
      <c r="BI77" s="1038"/>
      <c r="BJ77" s="1038"/>
      <c r="BK77" s="1038"/>
      <c r="BL77" s="1038"/>
      <c r="BM77" s="1038"/>
      <c r="BN77" s="1493"/>
      <c r="BO77" s="1493"/>
      <c r="BP77" s="1493"/>
      <c r="BQ77" s="1493" t="str">
        <f t="shared" si="104"/>
        <v/>
      </c>
      <c r="BR77" s="1494" t="str">
        <f t="shared" si="105"/>
        <v/>
      </c>
      <c r="BS77" s="1494" t="str">
        <f t="shared" si="106"/>
        <v/>
      </c>
      <c r="BT77" s="1494" t="str">
        <f t="shared" si="107"/>
        <v/>
      </c>
      <c r="BU77" s="1495" t="str">
        <f t="shared" si="108"/>
        <v/>
      </c>
      <c r="BV77" s="1495" t="str">
        <f t="shared" si="109"/>
        <v/>
      </c>
      <c r="BW77" s="1495" t="str">
        <f t="shared" si="110"/>
        <v/>
      </c>
      <c r="BX77" s="1495" t="str">
        <f t="shared" si="111"/>
        <v/>
      </c>
      <c r="BY77" s="1495" t="str">
        <f t="shared" si="112"/>
        <v/>
      </c>
      <c r="BZ77" s="1495" t="str">
        <f t="shared" si="113"/>
        <v/>
      </c>
      <c r="CA77" s="1495" t="str">
        <f t="shared" si="114"/>
        <v/>
      </c>
      <c r="CB77" s="1496" t="str">
        <f t="shared" si="37"/>
        <v/>
      </c>
      <c r="CC77" s="1496" t="str">
        <f t="shared" si="38"/>
        <v/>
      </c>
      <c r="CD77" s="1496" t="str">
        <f t="shared" si="39"/>
        <v/>
      </c>
      <c r="CE77" s="1496" t="str">
        <f t="shared" si="40"/>
        <v/>
      </c>
      <c r="CF77" s="1496" t="str">
        <f t="shared" si="115"/>
        <v/>
      </c>
      <c r="CG77" s="1494" t="str">
        <f t="shared" si="116"/>
        <v/>
      </c>
      <c r="CH77" s="1495"/>
      <c r="CI77" s="1495"/>
      <c r="CJ77" s="1495"/>
      <c r="CK77" s="1495"/>
      <c r="CL77" s="1495"/>
      <c r="CM77" s="1495"/>
      <c r="CN77" s="1497" t="str">
        <f t="shared" si="117"/>
        <v/>
      </c>
      <c r="CO77" s="1497" t="str">
        <f t="shared" si="118"/>
        <v/>
      </c>
      <c r="CP77" s="1497" t="str">
        <f t="shared" si="119"/>
        <v/>
      </c>
      <c r="CQ77" s="1497" t="str">
        <f t="shared" si="120"/>
        <v/>
      </c>
      <c r="CR77" s="1497" t="str">
        <f t="shared" si="121"/>
        <v/>
      </c>
      <c r="CS77" s="1497" t="str">
        <f t="shared" si="122"/>
        <v/>
      </c>
      <c r="CT77" s="1497" t="str">
        <f t="shared" si="123"/>
        <v/>
      </c>
      <c r="CU77" s="1497" t="str">
        <f t="shared" si="124"/>
        <v/>
      </c>
      <c r="CV77" s="1497" t="str">
        <f t="shared" si="125"/>
        <v/>
      </c>
      <c r="CW77" s="16" t="str">
        <f t="shared" si="52"/>
        <v/>
      </c>
      <c r="CX77" s="16" t="str">
        <f t="shared" si="53"/>
        <v/>
      </c>
      <c r="CY77" s="16" t="str">
        <f t="shared" si="54"/>
        <v/>
      </c>
      <c r="CZ77" s="650">
        <f t="shared" si="126"/>
        <v>0</v>
      </c>
      <c r="DA77" s="16"/>
      <c r="DB77" s="651"/>
      <c r="DC77" s="655">
        <f t="shared" si="127"/>
        <v>0</v>
      </c>
      <c r="DD77" s="654" t="str">
        <f t="shared" si="128"/>
        <v/>
      </c>
      <c r="DE77" s="650">
        <f t="shared" si="129"/>
        <v>0</v>
      </c>
      <c r="EG77" s="16">
        <f>IFERROR(VLOOKUP(B77,'SUBCATS INTERNAL USE'!A:D,3,0),10000)</f>
        <v>10000</v>
      </c>
      <c r="EH77" s="16">
        <f t="shared" si="133"/>
        <v>10000</v>
      </c>
      <c r="EI77" s="16">
        <f t="shared" si="134"/>
        <v>1</v>
      </c>
      <c r="EJ77" s="16">
        <f t="shared" si="135"/>
        <v>19</v>
      </c>
      <c r="EK77" s="16">
        <f>IFERROR(VLOOKUP(B77,'SUBCATS INTERNAL USE'!G:I,3,0), 10000)</f>
        <v>10000</v>
      </c>
      <c r="EN77" s="163">
        <f t="shared" si="136"/>
        <v>1</v>
      </c>
      <c r="EO77" s="163">
        <f t="shared" si="137"/>
        <v>1</v>
      </c>
      <c r="EP77" s="163">
        <f t="shared" si="138"/>
        <v>1</v>
      </c>
      <c r="EQ77" s="163">
        <f t="shared" si="139"/>
        <v>1</v>
      </c>
      <c r="ER77" s="163">
        <f t="shared" si="140"/>
        <v>1</v>
      </c>
      <c r="ES77" s="163">
        <f t="shared" si="141"/>
        <v>1</v>
      </c>
      <c r="ET77" s="163">
        <f t="shared" si="142"/>
        <v>1</v>
      </c>
      <c r="EU77" s="163">
        <f t="shared" si="142"/>
        <v>1</v>
      </c>
      <c r="EV77" s="163">
        <f t="shared" si="143"/>
        <v>0</v>
      </c>
      <c r="EW77" s="163">
        <f t="shared" si="144"/>
        <v>1</v>
      </c>
      <c r="EX77" s="163">
        <f t="shared" si="145"/>
        <v>1</v>
      </c>
      <c r="EY77" s="163">
        <f t="shared" si="146"/>
        <v>1</v>
      </c>
      <c r="EZ77" s="163">
        <f t="shared" si="146"/>
        <v>1</v>
      </c>
      <c r="FA77" s="163">
        <f t="shared" si="146"/>
        <v>1</v>
      </c>
      <c r="FB77" s="163">
        <f t="shared" si="146"/>
        <v>1</v>
      </c>
      <c r="FC77" s="163">
        <f t="shared" si="147"/>
        <v>14</v>
      </c>
      <c r="FD77" s="163">
        <f t="shared" si="148"/>
        <v>0</v>
      </c>
      <c r="FF77" s="16">
        <f t="shared" si="149"/>
        <v>0</v>
      </c>
      <c r="FG77" s="16" t="str">
        <f t="shared" si="150"/>
        <v>1</v>
      </c>
    </row>
    <row r="78" spans="1:163" s="52" customFormat="1" ht="11.25" customHeight="1">
      <c r="A78" s="1038">
        <v>64</v>
      </c>
      <c r="B78" s="1039"/>
      <c r="C78" s="1038" t="str">
        <f t="shared" si="84"/>
        <v/>
      </c>
      <c r="D78" s="1038"/>
      <c r="E78" s="1040"/>
      <c r="F78" s="1041"/>
      <c r="G78" s="1038"/>
      <c r="H78" s="1038"/>
      <c r="I78" s="1323"/>
      <c r="J78" s="1038"/>
      <c r="K78" s="1038"/>
      <c r="L78" s="1038"/>
      <c r="M78" s="1038"/>
      <c r="N78" s="1038"/>
      <c r="O78" s="1038"/>
      <c r="P78" s="1040" t="str">
        <f t="shared" si="85"/>
        <v>MP</v>
      </c>
      <c r="Q78" s="1342" t="str">
        <f t="shared" si="151"/>
        <v/>
      </c>
      <c r="R78" s="1040"/>
      <c r="S78" s="1475" t="e">
        <f t="shared" si="152"/>
        <v>#DIV/0!</v>
      </c>
      <c r="T78" s="1102"/>
      <c r="U78" s="1102"/>
      <c r="V78" s="1476"/>
      <c r="W78" s="1477"/>
      <c r="X78" s="1103"/>
      <c r="Y78" s="1477"/>
      <c r="Z78" s="1478">
        <f t="shared" si="88"/>
        <v>0</v>
      </c>
      <c r="AA78" s="1479">
        <f>ROUND(IFERROR(SUM($AI$6/$AI$7*Q78/O78)+('Inbound Freight New'!$A$3*CZ78/R78),0),2)</f>
        <v>0</v>
      </c>
      <c r="AB78" s="1480">
        <f t="shared" si="8"/>
        <v>0</v>
      </c>
      <c r="AC78" s="1479">
        <f t="shared" si="153"/>
        <v>0</v>
      </c>
      <c r="AD78" s="1481"/>
      <c r="AE78" s="1480">
        <f t="shared" si="10"/>
        <v>0</v>
      </c>
      <c r="AF78" s="1482">
        <f t="shared" si="154"/>
        <v>0</v>
      </c>
      <c r="AG78" s="1483">
        <f t="shared" si="91"/>
        <v>0</v>
      </c>
      <c r="AH78" s="1484">
        <f t="shared" si="155"/>
        <v>0</v>
      </c>
      <c r="AI78" s="1482">
        <f t="shared" si="156"/>
        <v>0</v>
      </c>
      <c r="AJ78" s="1485">
        <f t="shared" si="157"/>
        <v>0</v>
      </c>
      <c r="AK78" s="1485">
        <f t="shared" si="158"/>
        <v>0</v>
      </c>
      <c r="AL78" s="1485">
        <f t="shared" si="96"/>
        <v>0</v>
      </c>
      <c r="AM78" s="1482">
        <f t="shared" si="159"/>
        <v>0</v>
      </c>
      <c r="AN78" s="1477"/>
      <c r="AO78" s="1477"/>
      <c r="AP78" s="1486">
        <f t="shared" si="160"/>
        <v>0</v>
      </c>
      <c r="AQ78" s="1487">
        <f t="shared" si="161"/>
        <v>0</v>
      </c>
      <c r="AR78" s="1488">
        <f t="shared" si="100"/>
        <v>0</v>
      </c>
      <c r="AS78" s="1487">
        <f t="shared" si="162"/>
        <v>0</v>
      </c>
      <c r="AT78" s="1489">
        <f t="shared" si="163"/>
        <v>0</v>
      </c>
      <c r="AU78" s="1490"/>
      <c r="AV78" s="1489"/>
      <c r="AW78" s="1038"/>
      <c r="AX78" s="1038"/>
      <c r="AY78" s="1491"/>
      <c r="AZ78" s="1492"/>
      <c r="BA78" s="1342"/>
      <c r="BB78" s="1342"/>
      <c r="BC78" s="1342"/>
      <c r="BD78" s="1342"/>
      <c r="BE78" s="1038"/>
      <c r="BF78" s="1038" t="str">
        <f t="shared" si="24"/>
        <v/>
      </c>
      <c r="BG78" s="1342" t="str">
        <f t="shared" si="103"/>
        <v/>
      </c>
      <c r="BH78" s="1038"/>
      <c r="BI78" s="1038"/>
      <c r="BJ78" s="1038"/>
      <c r="BK78" s="1038"/>
      <c r="BL78" s="1038"/>
      <c r="BM78" s="1038"/>
      <c r="BN78" s="1493"/>
      <c r="BO78" s="1493"/>
      <c r="BP78" s="1493"/>
      <c r="BQ78" s="1493" t="str">
        <f t="shared" si="104"/>
        <v/>
      </c>
      <c r="BR78" s="1494" t="str">
        <f t="shared" si="105"/>
        <v/>
      </c>
      <c r="BS78" s="1494" t="str">
        <f t="shared" si="106"/>
        <v/>
      </c>
      <c r="BT78" s="1494" t="str">
        <f t="shared" si="107"/>
        <v/>
      </c>
      <c r="BU78" s="1495" t="str">
        <f t="shared" si="108"/>
        <v/>
      </c>
      <c r="BV78" s="1495" t="str">
        <f t="shared" si="109"/>
        <v/>
      </c>
      <c r="BW78" s="1495" t="str">
        <f t="shared" si="110"/>
        <v/>
      </c>
      <c r="BX78" s="1495" t="str">
        <f t="shared" si="111"/>
        <v/>
      </c>
      <c r="BY78" s="1495" t="str">
        <f t="shared" si="112"/>
        <v/>
      </c>
      <c r="BZ78" s="1495" t="str">
        <f t="shared" si="113"/>
        <v/>
      </c>
      <c r="CA78" s="1495" t="str">
        <f t="shared" si="114"/>
        <v/>
      </c>
      <c r="CB78" s="1496" t="str">
        <f t="shared" si="37"/>
        <v/>
      </c>
      <c r="CC78" s="1496" t="str">
        <f t="shared" si="38"/>
        <v/>
      </c>
      <c r="CD78" s="1496" t="str">
        <f t="shared" si="39"/>
        <v/>
      </c>
      <c r="CE78" s="1496" t="str">
        <f t="shared" si="40"/>
        <v/>
      </c>
      <c r="CF78" s="1496" t="str">
        <f t="shared" si="115"/>
        <v/>
      </c>
      <c r="CG78" s="1494" t="str">
        <f t="shared" si="116"/>
        <v/>
      </c>
      <c r="CH78" s="1495"/>
      <c r="CI78" s="1495"/>
      <c r="CJ78" s="1495"/>
      <c r="CK78" s="1495"/>
      <c r="CL78" s="1495"/>
      <c r="CM78" s="1495"/>
      <c r="CN78" s="1497" t="str">
        <f t="shared" si="117"/>
        <v/>
      </c>
      <c r="CO78" s="1497" t="str">
        <f t="shared" si="118"/>
        <v/>
      </c>
      <c r="CP78" s="1497" t="str">
        <f t="shared" si="119"/>
        <v/>
      </c>
      <c r="CQ78" s="1497" t="str">
        <f t="shared" si="120"/>
        <v/>
      </c>
      <c r="CR78" s="1497" t="str">
        <f t="shared" si="121"/>
        <v/>
      </c>
      <c r="CS78" s="1497" t="str">
        <f t="shared" si="122"/>
        <v/>
      </c>
      <c r="CT78" s="1497" t="str">
        <f t="shared" si="123"/>
        <v/>
      </c>
      <c r="CU78" s="1497" t="str">
        <f t="shared" si="124"/>
        <v/>
      </c>
      <c r="CV78" s="1497" t="str">
        <f t="shared" si="125"/>
        <v/>
      </c>
      <c r="CW78" s="16" t="str">
        <f t="shared" si="52"/>
        <v/>
      </c>
      <c r="CX78" s="16" t="str">
        <f t="shared" si="53"/>
        <v/>
      </c>
      <c r="CY78" s="16" t="str">
        <f t="shared" si="54"/>
        <v/>
      </c>
      <c r="CZ78" s="650">
        <f t="shared" si="126"/>
        <v>0</v>
      </c>
      <c r="DA78" s="16"/>
      <c r="DB78" s="651"/>
      <c r="DC78" s="655">
        <f t="shared" si="127"/>
        <v>0</v>
      </c>
      <c r="DD78" s="654" t="str">
        <f t="shared" si="128"/>
        <v/>
      </c>
      <c r="DE78" s="650">
        <f t="shared" si="129"/>
        <v>0</v>
      </c>
      <c r="EG78" s="16">
        <f>IFERROR(VLOOKUP(B78,'SUBCATS INTERNAL USE'!A:D,3,0),10000)</f>
        <v>10000</v>
      </c>
      <c r="EH78" s="16">
        <f t="shared" si="133"/>
        <v>10000</v>
      </c>
      <c r="EI78" s="16">
        <f t="shared" si="134"/>
        <v>1</v>
      </c>
      <c r="EJ78" s="16">
        <f t="shared" si="135"/>
        <v>19</v>
      </c>
      <c r="EK78" s="16">
        <f>IFERROR(VLOOKUP(B78,'SUBCATS INTERNAL USE'!G:I,3,0), 10000)</f>
        <v>10000</v>
      </c>
      <c r="EN78" s="163">
        <f t="shared" si="136"/>
        <v>1</v>
      </c>
      <c r="EO78" s="163">
        <f t="shared" si="137"/>
        <v>1</v>
      </c>
      <c r="EP78" s="163">
        <f t="shared" si="138"/>
        <v>1</v>
      </c>
      <c r="EQ78" s="163">
        <f t="shared" si="139"/>
        <v>1</v>
      </c>
      <c r="ER78" s="163">
        <f t="shared" si="140"/>
        <v>1</v>
      </c>
      <c r="ES78" s="163">
        <f t="shared" si="141"/>
        <v>1</v>
      </c>
      <c r="ET78" s="163">
        <f t="shared" si="142"/>
        <v>1</v>
      </c>
      <c r="EU78" s="163">
        <f t="shared" si="142"/>
        <v>1</v>
      </c>
      <c r="EV78" s="163">
        <f t="shared" si="143"/>
        <v>0</v>
      </c>
      <c r="EW78" s="163">
        <f t="shared" si="144"/>
        <v>1</v>
      </c>
      <c r="EX78" s="163">
        <f t="shared" si="145"/>
        <v>1</v>
      </c>
      <c r="EY78" s="163">
        <f t="shared" si="146"/>
        <v>1</v>
      </c>
      <c r="EZ78" s="163">
        <f t="shared" si="146"/>
        <v>1</v>
      </c>
      <c r="FA78" s="163">
        <f t="shared" si="146"/>
        <v>1</v>
      </c>
      <c r="FB78" s="163">
        <f t="shared" ref="FB78:FB141" si="164">IF(BD78="",1,0)</f>
        <v>1</v>
      </c>
      <c r="FC78" s="163">
        <f t="shared" si="147"/>
        <v>14</v>
      </c>
      <c r="FD78" s="163">
        <f t="shared" si="148"/>
        <v>0</v>
      </c>
      <c r="FF78" s="16">
        <f t="shared" si="149"/>
        <v>0</v>
      </c>
      <c r="FG78" s="16" t="str">
        <f t="shared" si="150"/>
        <v>1</v>
      </c>
    </row>
    <row r="79" spans="1:163" s="52" customFormat="1" ht="11.25" customHeight="1">
      <c r="A79" s="1038">
        <v>65</v>
      </c>
      <c r="B79" s="1039"/>
      <c r="C79" s="1038" t="str">
        <f t="shared" ref="C79:C142" si="165">IF(B79="","",IFERROR(VLOOKUP(B79,cat,2,0),""))</f>
        <v/>
      </c>
      <c r="D79" s="1038"/>
      <c r="E79" s="1040"/>
      <c r="F79" s="1041"/>
      <c r="G79" s="1038"/>
      <c r="H79" s="1038"/>
      <c r="I79" s="1323"/>
      <c r="J79" s="1038"/>
      <c r="K79" s="1038"/>
      <c r="L79" s="1038"/>
      <c r="M79" s="1038"/>
      <c r="N79" s="1038"/>
      <c r="O79" s="1038"/>
      <c r="P79" s="1040" t="str">
        <f t="shared" si="85"/>
        <v>MP</v>
      </c>
      <c r="Q79" s="1342" t="str">
        <f t="shared" si="151"/>
        <v/>
      </c>
      <c r="R79" s="1040"/>
      <c r="S79" s="1475" t="e">
        <f t="shared" si="152"/>
        <v>#DIV/0!</v>
      </c>
      <c r="T79" s="1102"/>
      <c r="U79" s="1102"/>
      <c r="V79" s="1476"/>
      <c r="W79" s="1477"/>
      <c r="X79" s="1103"/>
      <c r="Y79" s="1477"/>
      <c r="Z79" s="1478">
        <f t="shared" ref="Z79:Z142" si="166">IFERROR(SUM(R79/O79)*Q79,0)</f>
        <v>0</v>
      </c>
      <c r="AA79" s="1479">
        <f>ROUND(IFERROR(SUM($AI$6/$AI$7*Q79/O79)+('Inbound Freight New'!$A$3*CZ79/R79),0),2)</f>
        <v>0</v>
      </c>
      <c r="AB79" s="1480">
        <f t="shared" ref="AB79:AB142" si="167">+$AC$7</f>
        <v>0</v>
      </c>
      <c r="AC79" s="1479">
        <f t="shared" si="153"/>
        <v>0</v>
      </c>
      <c r="AD79" s="1481"/>
      <c r="AE79" s="1480">
        <f t="shared" ref="AE79:AE142" si="168">$AC$8</f>
        <v>0</v>
      </c>
      <c r="AF79" s="1482">
        <f t="shared" si="154"/>
        <v>0</v>
      </c>
      <c r="AG79" s="1483">
        <f t="shared" ref="AG79:AG142" si="169">SUM(I$8:I$9)</f>
        <v>0</v>
      </c>
      <c r="AH79" s="1484">
        <f t="shared" si="155"/>
        <v>0</v>
      </c>
      <c r="AI79" s="1482">
        <f t="shared" si="156"/>
        <v>0</v>
      </c>
      <c r="AJ79" s="1485">
        <f t="shared" si="157"/>
        <v>0</v>
      </c>
      <c r="AK79" s="1485">
        <f t="shared" si="158"/>
        <v>0</v>
      </c>
      <c r="AL79" s="1485">
        <f t="shared" ref="AL79:AL142" si="170">AC$11</f>
        <v>0</v>
      </c>
      <c r="AM79" s="1482">
        <f t="shared" si="159"/>
        <v>0</v>
      </c>
      <c r="AN79" s="1477"/>
      <c r="AO79" s="1477"/>
      <c r="AP79" s="1486">
        <f t="shared" si="160"/>
        <v>0</v>
      </c>
      <c r="AQ79" s="1487">
        <f t="shared" si="161"/>
        <v>0</v>
      </c>
      <c r="AR79" s="1488">
        <f t="shared" ref="AR79:AR142" si="171">IFERROR(AM79*R79,0)</f>
        <v>0</v>
      </c>
      <c r="AS79" s="1487">
        <f t="shared" si="162"/>
        <v>0</v>
      </c>
      <c r="AT79" s="1489">
        <f t="shared" si="163"/>
        <v>0</v>
      </c>
      <c r="AU79" s="1490"/>
      <c r="AV79" s="1489"/>
      <c r="AW79" s="1038"/>
      <c r="AX79" s="1038"/>
      <c r="AY79" s="1491"/>
      <c r="AZ79" s="1492"/>
      <c r="BA79" s="1342"/>
      <c r="BB79" s="1342"/>
      <c r="BC79" s="1342"/>
      <c r="BD79" s="1342"/>
      <c r="BE79" s="1038"/>
      <c r="BF79" s="1038" t="str">
        <f t="shared" si="24"/>
        <v/>
      </c>
      <c r="BG79" s="1342" t="str">
        <f t="shared" ref="BG79:BG142" si="172">IF(B79&gt;0,VLOOKUP(B79,pc,5,0),"")</f>
        <v/>
      </c>
      <c r="BH79" s="1038"/>
      <c r="BI79" s="1038"/>
      <c r="BJ79" s="1038"/>
      <c r="BK79" s="1038"/>
      <c r="BL79" s="1038"/>
      <c r="BM79" s="1038"/>
      <c r="BN79" s="1493"/>
      <c r="BO79" s="1493"/>
      <c r="BP79" s="1493"/>
      <c r="BQ79" s="1493" t="str">
        <f t="shared" ref="BQ79:BQ142" si="173">IF(R79&gt;0,R79/O79*BD79,"")</f>
        <v/>
      </c>
      <c r="BR79" s="1494" t="str">
        <f t="shared" ref="BR79:BR142" si="174">IFERROR(R79-BS79-BT79,"")</f>
        <v/>
      </c>
      <c r="BS79" s="1494" t="str">
        <f t="shared" si="106"/>
        <v/>
      </c>
      <c r="BT79" s="1494" t="str">
        <f t="shared" si="107"/>
        <v/>
      </c>
      <c r="BU79" s="1495" t="str">
        <f t="shared" ref="BU79:BU142" si="175">IF(AND($AY79&lt;&gt;"",IFERROR(VLOOKUP($AY79,seas,4,0),"")&lt;&gt;"Deco"),"See Planner",IF($AX79&lt;&gt;"","See Alloc",IFERROR(BX79*(1+$CA79),"")))</f>
        <v/>
      </c>
      <c r="BV79" s="1495" t="str">
        <f t="shared" si="109"/>
        <v/>
      </c>
      <c r="BW79" s="1495" t="str">
        <f t="shared" si="110"/>
        <v/>
      </c>
      <c r="BX79" s="1495" t="str">
        <f t="shared" ref="BX79:BX142" si="176">IFERROR(VLOOKUP(B79,dc,BX$13,0),"")</f>
        <v/>
      </c>
      <c r="BY79" s="1495" t="str">
        <f t="shared" ref="BY79:BY142" si="177">IFERROR(VLOOKUP(B79,dc,BY$13,0),"")</f>
        <v/>
      </c>
      <c r="BZ79" s="1495" t="str">
        <f t="shared" ref="BZ79:BZ142" si="178">IFERROR(VLOOKUP(B79,dc,BZ$13,0),"")</f>
        <v/>
      </c>
      <c r="CA79" s="1495" t="str">
        <f t="shared" ref="CA79:CA142" si="179">IFERROR(VLOOKUP(G$6,nsf,CA$13,0),"")</f>
        <v/>
      </c>
      <c r="CB79" s="1496" t="str">
        <f t="shared" ref="CB79:CB142" si="180">IF($F79&lt;&gt;"",$AV$4,"")</f>
        <v/>
      </c>
      <c r="CC79" s="1496" t="str">
        <f t="shared" ref="CC79:CC142" si="181">IF($F79&lt;&gt;"",$AV$5,"")</f>
        <v/>
      </c>
      <c r="CD79" s="1496" t="str">
        <f t="shared" ref="CD79:CD142" si="182">IF($F79&lt;&gt;"",$AV$6,"")</f>
        <v/>
      </c>
      <c r="CE79" s="1496" t="str">
        <f t="shared" ref="CE79:CE142" si="183">IF($F79&lt;&gt;"",$AV$7,"")</f>
        <v/>
      </c>
      <c r="CF79" s="1496" t="str">
        <f t="shared" si="115"/>
        <v/>
      </c>
      <c r="CG79" s="1494" t="str">
        <f t="shared" si="116"/>
        <v/>
      </c>
      <c r="CH79" s="1495"/>
      <c r="CI79" s="1495"/>
      <c r="CJ79" s="1495"/>
      <c r="CK79" s="1495"/>
      <c r="CL79" s="1495"/>
      <c r="CM79" s="1495"/>
      <c r="CN79" s="1497" t="str">
        <f t="shared" si="117"/>
        <v/>
      </c>
      <c r="CO79" s="1497" t="str">
        <f t="shared" si="118"/>
        <v/>
      </c>
      <c r="CP79" s="1497" t="str">
        <f t="shared" si="119"/>
        <v/>
      </c>
      <c r="CQ79" s="1497" t="str">
        <f t="shared" si="120"/>
        <v/>
      </c>
      <c r="CR79" s="1497" t="str">
        <f t="shared" si="121"/>
        <v/>
      </c>
      <c r="CS79" s="1497" t="str">
        <f t="shared" si="122"/>
        <v/>
      </c>
      <c r="CT79" s="1497" t="str">
        <f t="shared" si="123"/>
        <v/>
      </c>
      <c r="CU79" s="1497" t="str">
        <f t="shared" si="124"/>
        <v/>
      </c>
      <c r="CV79" s="1497" t="str">
        <f t="shared" si="125"/>
        <v/>
      </c>
      <c r="CW79" s="16" t="str">
        <f t="shared" si="52"/>
        <v/>
      </c>
      <c r="CX79" s="16" t="str">
        <f t="shared" si="53"/>
        <v/>
      </c>
      <c r="CY79" s="16" t="str">
        <f t="shared" si="54"/>
        <v/>
      </c>
      <c r="CZ79" s="650">
        <f t="shared" ref="CZ79:CZ142" si="184">IFERROR(IF(G$10="",0,IF(SUM(BA79:BC79)&gt;0,R79/O79,0)),0)</f>
        <v>0</v>
      </c>
      <c r="DA79" s="16"/>
      <c r="DB79" s="651"/>
      <c r="DC79" s="655">
        <f t="shared" ref="DC79:DC142" si="185">IF(DB79="",CZ79,R79/VLOOKUP(DB79,dompro,2,0)*VLOOKUP(DB79,dompro,3,0))</f>
        <v>0</v>
      </c>
      <c r="DD79" s="654" t="str">
        <f t="shared" ref="DD79:DD142" si="186">IF(DB79="",Q79,R79/VLOOKUP(DB79,dompro,2,0)*VLOOKUP(DB79,dompro,4,0))</f>
        <v/>
      </c>
      <c r="DE79" s="650">
        <f t="shared" ref="DE79:DE142" si="187">IFERROR(VLOOKUP(B79,cpu,6,0)*R79,R79*DE$1)</f>
        <v>0</v>
      </c>
      <c r="EG79" s="16">
        <f>IFERROR(VLOOKUP(B79,'SUBCATS INTERNAL USE'!A:D,3,0),10000)</f>
        <v>10000</v>
      </c>
      <c r="EH79" s="16">
        <f t="shared" ref="EH79:EH142" si="188">IF(D79&gt;1,10000,EG79)</f>
        <v>10000</v>
      </c>
      <c r="EI79" s="16">
        <f t="shared" ref="EI79:EI142" si="189">B79*100+1</f>
        <v>1</v>
      </c>
      <c r="EJ79" s="16">
        <f t="shared" si="135"/>
        <v>19</v>
      </c>
      <c r="EK79" s="16">
        <f>IFERROR(VLOOKUP(B79,'SUBCATS INTERNAL USE'!G:I,3,0), 10000)</f>
        <v>10000</v>
      </c>
      <c r="EN79" s="163">
        <f t="shared" ref="EN79:EN142" si="190">IF(B79="",1,0)</f>
        <v>1</v>
      </c>
      <c r="EO79" s="163">
        <f t="shared" ref="EO79:EO142" si="191">IF(E79="",1,0)</f>
        <v>1</v>
      </c>
      <c r="EP79" s="163">
        <f t="shared" ref="EP79:EP142" si="192">IF(N79="",1,0)</f>
        <v>1</v>
      </c>
      <c r="EQ79" s="163">
        <f t="shared" ref="EQ79:EQ142" si="193">IF(O79="",1,0)</f>
        <v>1</v>
      </c>
      <c r="ER79" s="163">
        <f t="shared" ref="ER79:ER142" si="194">IF(R79="",1,0)</f>
        <v>1</v>
      </c>
      <c r="ES79" s="163">
        <f t="shared" ref="ES79:ES142" si="195">IF(BG79="",1,0)</f>
        <v>1</v>
      </c>
      <c r="ET79" s="163">
        <f t="shared" ref="ET79:EU142" si="196">IF(AN79="",1,0)</f>
        <v>1</v>
      </c>
      <c r="EU79" s="163">
        <f t="shared" si="196"/>
        <v>1</v>
      </c>
      <c r="EV79" s="163">
        <f t="shared" ref="EV79:EV142" si="197">IF(P79="",1,0)</f>
        <v>0</v>
      </c>
      <c r="EW79" s="163">
        <f t="shared" ref="EW79:EW142" si="198">IF(Q79="",1,0)</f>
        <v>1</v>
      </c>
      <c r="EX79" s="163">
        <f t="shared" ref="EX79:EX142" si="199">IF(AV79="",1,0)</f>
        <v>1</v>
      </c>
      <c r="EY79" s="163">
        <f t="shared" ref="EY79:FB142" si="200">IF(BA79="",1,0)</f>
        <v>1</v>
      </c>
      <c r="EZ79" s="163">
        <f t="shared" si="200"/>
        <v>1</v>
      </c>
      <c r="FA79" s="163">
        <f t="shared" si="200"/>
        <v>1</v>
      </c>
      <c r="FB79" s="163">
        <f t="shared" si="164"/>
        <v>1</v>
      </c>
      <c r="FC79" s="163">
        <f t="shared" ref="FC79:FC142" si="201">SUM(EN79:FB79)</f>
        <v>14</v>
      </c>
      <c r="FD79" s="163">
        <f t="shared" ref="FD79:FD142" si="202">IF(F79&lt;&gt;"",IF(FC79&gt;0,1,0),0)</f>
        <v>0</v>
      </c>
      <c r="FF79" s="16">
        <f t="shared" ref="FF79:FF142" si="203">IF(R79&gt;0,IF(P79&lt;&gt;"MP",1,0),0)</f>
        <v>0</v>
      </c>
      <c r="FG79" s="16" t="str">
        <f t="shared" ref="FG79:FG142" si="204">IFERROR(IF($G$13="YES",0,IF(VLOOKUP(B79,ptnr,5,0)="Y",0,1)),"1")</f>
        <v>1</v>
      </c>
    </row>
    <row r="80" spans="1:163" s="52" customFormat="1" ht="11.25" customHeight="1">
      <c r="A80" s="1038">
        <v>66</v>
      </c>
      <c r="B80" s="1039"/>
      <c r="C80" s="1038" t="str">
        <f t="shared" si="165"/>
        <v/>
      </c>
      <c r="D80" s="1038"/>
      <c r="E80" s="1040"/>
      <c r="F80" s="1041"/>
      <c r="G80" s="1038"/>
      <c r="H80" s="1038"/>
      <c r="I80" s="1323"/>
      <c r="J80" s="1038"/>
      <c r="K80" s="1038"/>
      <c r="L80" s="1038"/>
      <c r="M80" s="1038"/>
      <c r="N80" s="1038"/>
      <c r="O80" s="1038"/>
      <c r="P80" s="1040" t="str">
        <f t="shared" ref="P80:P143" si="205">IFERROR(IF(N80&gt;3,"BP",IF(O80&gt;2,"BP","MP")),"")</f>
        <v>MP</v>
      </c>
      <c r="Q80" s="1342" t="str">
        <f t="shared" si="151"/>
        <v/>
      </c>
      <c r="R80" s="1040"/>
      <c r="S80" s="1475" t="e">
        <f t="shared" si="152"/>
        <v>#DIV/0!</v>
      </c>
      <c r="T80" s="1102"/>
      <c r="U80" s="1102"/>
      <c r="V80" s="1476"/>
      <c r="W80" s="1477"/>
      <c r="X80" s="1103"/>
      <c r="Y80" s="1477"/>
      <c r="Z80" s="1478">
        <f t="shared" si="166"/>
        <v>0</v>
      </c>
      <c r="AA80" s="1479">
        <f>ROUND(IFERROR(SUM($AI$6/$AI$7*Q80/O80)+('Inbound Freight New'!$A$3*CZ80/R80),0),2)</f>
        <v>0</v>
      </c>
      <c r="AB80" s="1480">
        <f t="shared" si="167"/>
        <v>0</v>
      </c>
      <c r="AC80" s="1479">
        <f t="shared" si="153"/>
        <v>0</v>
      </c>
      <c r="AD80" s="1481"/>
      <c r="AE80" s="1480">
        <f t="shared" si="168"/>
        <v>0</v>
      </c>
      <c r="AF80" s="1482">
        <f t="shared" si="154"/>
        <v>0</v>
      </c>
      <c r="AG80" s="1483">
        <f t="shared" si="169"/>
        <v>0</v>
      </c>
      <c r="AH80" s="1484">
        <f t="shared" si="155"/>
        <v>0</v>
      </c>
      <c r="AI80" s="1482">
        <f t="shared" si="156"/>
        <v>0</v>
      </c>
      <c r="AJ80" s="1485">
        <f t="shared" si="157"/>
        <v>0</v>
      </c>
      <c r="AK80" s="1485">
        <f t="shared" si="158"/>
        <v>0</v>
      </c>
      <c r="AL80" s="1485">
        <f t="shared" si="170"/>
        <v>0</v>
      </c>
      <c r="AM80" s="1482">
        <f t="shared" si="159"/>
        <v>0</v>
      </c>
      <c r="AN80" s="1477"/>
      <c r="AO80" s="1477"/>
      <c r="AP80" s="1486">
        <f t="shared" si="160"/>
        <v>0</v>
      </c>
      <c r="AQ80" s="1487">
        <f t="shared" si="161"/>
        <v>0</v>
      </c>
      <c r="AR80" s="1488">
        <f t="shared" si="171"/>
        <v>0</v>
      </c>
      <c r="AS80" s="1487">
        <f t="shared" si="162"/>
        <v>0</v>
      </c>
      <c r="AT80" s="1489">
        <f t="shared" si="163"/>
        <v>0</v>
      </c>
      <c r="AU80" s="1490"/>
      <c r="AV80" s="1489"/>
      <c r="AW80" s="1038"/>
      <c r="AX80" s="1038"/>
      <c r="AY80" s="1491"/>
      <c r="AZ80" s="1492"/>
      <c r="BA80" s="1342"/>
      <c r="BB80" s="1342"/>
      <c r="BC80" s="1342"/>
      <c r="BD80" s="1342"/>
      <c r="BE80" s="1038"/>
      <c r="BF80" s="1038" t="str">
        <f t="shared" ref="BF80:BF143" si="206">IF($P80="","",IF($G$13="NO",IF($P80&lt;&gt;"BP",IF($FK$14=0,IF(($FG80&lt;&gt;1),"RT","ST"),"ST"),""),""))</f>
        <v/>
      </c>
      <c r="BG80" s="1342" t="str">
        <f t="shared" si="172"/>
        <v/>
      </c>
      <c r="BH80" s="1038"/>
      <c r="BI80" s="1038"/>
      <c r="BJ80" s="1038"/>
      <c r="BK80" s="1038"/>
      <c r="BL80" s="1038"/>
      <c r="BM80" s="1038"/>
      <c r="BN80" s="1493"/>
      <c r="BO80" s="1493"/>
      <c r="BP80" s="1493"/>
      <c r="BQ80" s="1493" t="str">
        <f t="shared" si="173"/>
        <v/>
      </c>
      <c r="BR80" s="1494" t="str">
        <f t="shared" si="174"/>
        <v/>
      </c>
      <c r="BS80" s="1494" t="str">
        <f t="shared" ref="BS80:BS143" si="207">IFERROR(ROUND(BV80*$R80/$O80,0)*$O80,"")</f>
        <v/>
      </c>
      <c r="BT80" s="1494" t="str">
        <f t="shared" ref="BT80:BT143" si="208">IFERROR(ROUND(BW80*$R80/$O80,0)*$O80,"")</f>
        <v/>
      </c>
      <c r="BU80" s="1495" t="str">
        <f t="shared" si="175"/>
        <v/>
      </c>
      <c r="BV80" s="1495" t="str">
        <f t="shared" ref="BV80:BV143" si="209">IF(AND($AY80&lt;&gt;"",IFERROR(VLOOKUP($AY80,seas,4,0),"")&lt;&gt;"Deco"),"See Planner",IF($AX80&lt;&gt;"","See Alloc",IFERROR(BY80/($BY80+$BZ80)*(1-$BU80),"")))</f>
        <v/>
      </c>
      <c r="BW80" s="1495" t="str">
        <f t="shared" ref="BW80:BW143" si="210">IF(AND($AY80&lt;&gt;"",IFERROR(VLOOKUP($AY80,seas,4,0),"")&lt;&gt;"Deco"),"See Planner",IF($AX80&lt;&gt;"","See Alloc",IFERROR(BZ80/($BY80+$BZ80)*(1-$BU80),"")))</f>
        <v/>
      </c>
      <c r="BX80" s="1495" t="str">
        <f t="shared" si="176"/>
        <v/>
      </c>
      <c r="BY80" s="1495" t="str">
        <f t="shared" si="177"/>
        <v/>
      </c>
      <c r="BZ80" s="1495" t="str">
        <f t="shared" si="178"/>
        <v/>
      </c>
      <c r="CA80" s="1495" t="str">
        <f t="shared" si="179"/>
        <v/>
      </c>
      <c r="CB80" s="1496" t="str">
        <f t="shared" si="180"/>
        <v/>
      </c>
      <c r="CC80" s="1496" t="str">
        <f t="shared" si="181"/>
        <v/>
      </c>
      <c r="CD80" s="1496" t="str">
        <f t="shared" si="182"/>
        <v/>
      </c>
      <c r="CE80" s="1496" t="str">
        <f t="shared" si="183"/>
        <v/>
      </c>
      <c r="CF80" s="1496" t="str">
        <f t="shared" ref="CF80:CF143" si="211">IF(SUM(CB80:CE80)&gt;0,SUM(CB80:CE80),"")</f>
        <v/>
      </c>
      <c r="CG80" s="1494" t="str">
        <f t="shared" ref="CG80:CG143" si="212">CLEAN(AV$10)</f>
        <v/>
      </c>
      <c r="CH80" s="1495"/>
      <c r="CI80" s="1495"/>
      <c r="CJ80" s="1495"/>
      <c r="CK80" s="1495"/>
      <c r="CL80" s="1495"/>
      <c r="CM80" s="1495"/>
      <c r="CN80" s="1497" t="str">
        <f t="shared" ref="CN80:CN143" si="213">IFERROR(BR80*$X80,"")</f>
        <v/>
      </c>
      <c r="CO80" s="1497" t="str">
        <f t="shared" ref="CO80:CO143" si="214">IFERROR(BR80*$AM80,"")</f>
        <v/>
      </c>
      <c r="CP80" s="1497" t="str">
        <f t="shared" ref="CP80:CP143" si="215">IFERROR(BR80*$AO80,"")</f>
        <v/>
      </c>
      <c r="CQ80" s="1497" t="str">
        <f t="shared" ref="CQ80:CQ143" si="216">IFERROR(BS80*$X80,"")</f>
        <v/>
      </c>
      <c r="CR80" s="1497" t="str">
        <f t="shared" ref="CR80:CR143" si="217">IFERROR(BS80*$AM80,"")</f>
        <v/>
      </c>
      <c r="CS80" s="1497" t="str">
        <f t="shared" ref="CS80:CS143" si="218">IFERROR(BS80*$AO80,"")</f>
        <v/>
      </c>
      <c r="CT80" s="1497" t="str">
        <f t="shared" ref="CT80:CT143" si="219">IFERROR(BT80*$X80,"")</f>
        <v/>
      </c>
      <c r="CU80" s="1497" t="str">
        <f t="shared" ref="CU80:CU143" si="220">IFERROR(BT80*$AM80,"")</f>
        <v/>
      </c>
      <c r="CV80" s="1497" t="str">
        <f t="shared" ref="CV80:CV143" si="221">IFERROR(BT80*$AO80,"")</f>
        <v/>
      </c>
      <c r="CW80" s="16" t="str">
        <f t="shared" ref="CW80:CW143" si="222">IF($F80&lt;&gt;"",$G$6,"")</f>
        <v/>
      </c>
      <c r="CX80" s="16" t="str">
        <f t="shared" ref="CX80:CX143" si="223">IF($F80&lt;&gt;"",$G$10,"")</f>
        <v/>
      </c>
      <c r="CY80" s="16" t="str">
        <f t="shared" ref="CY80:CY143" si="224">IF($F80&lt;&gt;"",$D$6,"")</f>
        <v/>
      </c>
      <c r="CZ80" s="650">
        <f t="shared" si="184"/>
        <v>0</v>
      </c>
      <c r="DA80" s="16"/>
      <c r="DB80" s="651"/>
      <c r="DC80" s="655">
        <f t="shared" si="185"/>
        <v>0</v>
      </c>
      <c r="DD80" s="654" t="str">
        <f t="shared" si="186"/>
        <v/>
      </c>
      <c r="DE80" s="650">
        <f t="shared" si="187"/>
        <v>0</v>
      </c>
      <c r="EG80" s="16">
        <f>IFERROR(VLOOKUP(B80,'SUBCATS INTERNAL USE'!A:D,3,0),10000)</f>
        <v>10000</v>
      </c>
      <c r="EH80" s="16">
        <f t="shared" si="188"/>
        <v>10000</v>
      </c>
      <c r="EI80" s="16">
        <f t="shared" si="189"/>
        <v>1</v>
      </c>
      <c r="EJ80" s="16">
        <f t="shared" si="135"/>
        <v>19</v>
      </c>
      <c r="EK80" s="16">
        <f>IFERROR(VLOOKUP(B80,'SUBCATS INTERNAL USE'!G:I,3,0), 10000)</f>
        <v>10000</v>
      </c>
      <c r="EN80" s="163">
        <f t="shared" si="190"/>
        <v>1</v>
      </c>
      <c r="EO80" s="163">
        <f t="shared" si="191"/>
        <v>1</v>
      </c>
      <c r="EP80" s="163">
        <f t="shared" si="192"/>
        <v>1</v>
      </c>
      <c r="EQ80" s="163">
        <f t="shared" si="193"/>
        <v>1</v>
      </c>
      <c r="ER80" s="163">
        <f t="shared" si="194"/>
        <v>1</v>
      </c>
      <c r="ES80" s="163">
        <f t="shared" si="195"/>
        <v>1</v>
      </c>
      <c r="ET80" s="163">
        <f t="shared" si="196"/>
        <v>1</v>
      </c>
      <c r="EU80" s="163">
        <f t="shared" si="196"/>
        <v>1</v>
      </c>
      <c r="EV80" s="163">
        <f t="shared" si="197"/>
        <v>0</v>
      </c>
      <c r="EW80" s="163">
        <f t="shared" si="198"/>
        <v>1</v>
      </c>
      <c r="EX80" s="163">
        <f t="shared" si="199"/>
        <v>1</v>
      </c>
      <c r="EY80" s="163">
        <f t="shared" si="200"/>
        <v>1</v>
      </c>
      <c r="EZ80" s="163">
        <f t="shared" si="200"/>
        <v>1</v>
      </c>
      <c r="FA80" s="163">
        <f t="shared" si="200"/>
        <v>1</v>
      </c>
      <c r="FB80" s="163">
        <f t="shared" si="164"/>
        <v>1</v>
      </c>
      <c r="FC80" s="163">
        <f t="shared" si="201"/>
        <v>14</v>
      </c>
      <c r="FD80" s="163">
        <f t="shared" si="202"/>
        <v>0</v>
      </c>
      <c r="FF80" s="16">
        <f t="shared" si="203"/>
        <v>0</v>
      </c>
      <c r="FG80" s="16" t="str">
        <f t="shared" si="204"/>
        <v>1</v>
      </c>
    </row>
    <row r="81" spans="1:163" s="52" customFormat="1" ht="11.25" customHeight="1">
      <c r="A81" s="1038">
        <v>67</v>
      </c>
      <c r="B81" s="1039"/>
      <c r="C81" s="1038" t="str">
        <f t="shared" si="165"/>
        <v/>
      </c>
      <c r="D81" s="1038"/>
      <c r="E81" s="1040"/>
      <c r="F81" s="1041"/>
      <c r="G81" s="1038"/>
      <c r="H81" s="1038"/>
      <c r="I81" s="1323"/>
      <c r="J81" s="1038"/>
      <c r="K81" s="1038"/>
      <c r="L81" s="1038"/>
      <c r="M81" s="1038"/>
      <c r="N81" s="1038"/>
      <c r="O81" s="1038"/>
      <c r="P81" s="1040" t="str">
        <f t="shared" si="205"/>
        <v>MP</v>
      </c>
      <c r="Q81" s="1342" t="str">
        <f t="shared" si="151"/>
        <v/>
      </c>
      <c r="R81" s="1040"/>
      <c r="S81" s="1475" t="e">
        <f t="shared" si="152"/>
        <v>#DIV/0!</v>
      </c>
      <c r="T81" s="1102"/>
      <c r="U81" s="1102"/>
      <c r="V81" s="1476"/>
      <c r="W81" s="1477"/>
      <c r="X81" s="1103"/>
      <c r="Y81" s="1477"/>
      <c r="Z81" s="1478">
        <f t="shared" si="166"/>
        <v>0</v>
      </c>
      <c r="AA81" s="1479">
        <f>ROUND(IFERROR(SUM($AI$6/$AI$7*Q81/O81)+('Inbound Freight New'!$A$3*CZ81/R81),0),2)</f>
        <v>0</v>
      </c>
      <c r="AB81" s="1480">
        <f t="shared" si="167"/>
        <v>0</v>
      </c>
      <c r="AC81" s="1479">
        <f t="shared" si="153"/>
        <v>0</v>
      </c>
      <c r="AD81" s="1481"/>
      <c r="AE81" s="1480">
        <f t="shared" si="168"/>
        <v>0</v>
      </c>
      <c r="AF81" s="1482">
        <f t="shared" si="154"/>
        <v>0</v>
      </c>
      <c r="AG81" s="1483">
        <f t="shared" si="169"/>
        <v>0</v>
      </c>
      <c r="AH81" s="1484">
        <f t="shared" si="155"/>
        <v>0</v>
      </c>
      <c r="AI81" s="1482">
        <f t="shared" si="156"/>
        <v>0</v>
      </c>
      <c r="AJ81" s="1485">
        <f t="shared" si="157"/>
        <v>0</v>
      </c>
      <c r="AK81" s="1485">
        <f t="shared" si="158"/>
        <v>0</v>
      </c>
      <c r="AL81" s="1485">
        <f t="shared" si="170"/>
        <v>0</v>
      </c>
      <c r="AM81" s="1482">
        <f t="shared" si="159"/>
        <v>0</v>
      </c>
      <c r="AN81" s="1477"/>
      <c r="AO81" s="1477"/>
      <c r="AP81" s="1486">
        <f t="shared" si="160"/>
        <v>0</v>
      </c>
      <c r="AQ81" s="1487">
        <f t="shared" si="161"/>
        <v>0</v>
      </c>
      <c r="AR81" s="1488">
        <f t="shared" si="171"/>
        <v>0</v>
      </c>
      <c r="AS81" s="1487">
        <f t="shared" si="162"/>
        <v>0</v>
      </c>
      <c r="AT81" s="1489">
        <f t="shared" si="163"/>
        <v>0</v>
      </c>
      <c r="AU81" s="1490"/>
      <c r="AV81" s="1489"/>
      <c r="AW81" s="1038"/>
      <c r="AX81" s="1038"/>
      <c r="AY81" s="1491"/>
      <c r="AZ81" s="1492"/>
      <c r="BA81" s="1342"/>
      <c r="BB81" s="1342"/>
      <c r="BC81" s="1342"/>
      <c r="BD81" s="1342"/>
      <c r="BE81" s="1038"/>
      <c r="BF81" s="1038" t="str">
        <f t="shared" si="206"/>
        <v/>
      </c>
      <c r="BG81" s="1342" t="str">
        <f t="shared" si="172"/>
        <v/>
      </c>
      <c r="BH81" s="1038"/>
      <c r="BI81" s="1038"/>
      <c r="BJ81" s="1038"/>
      <c r="BK81" s="1038"/>
      <c r="BL81" s="1038"/>
      <c r="BM81" s="1038"/>
      <c r="BN81" s="1493"/>
      <c r="BO81" s="1493"/>
      <c r="BP81" s="1493"/>
      <c r="BQ81" s="1493" t="str">
        <f t="shared" si="173"/>
        <v/>
      </c>
      <c r="BR81" s="1494" t="str">
        <f t="shared" si="174"/>
        <v/>
      </c>
      <c r="BS81" s="1494" t="str">
        <f t="shared" si="207"/>
        <v/>
      </c>
      <c r="BT81" s="1494" t="str">
        <f t="shared" si="208"/>
        <v/>
      </c>
      <c r="BU81" s="1495" t="str">
        <f t="shared" si="175"/>
        <v/>
      </c>
      <c r="BV81" s="1495" t="str">
        <f t="shared" si="209"/>
        <v/>
      </c>
      <c r="BW81" s="1495" t="str">
        <f t="shared" si="210"/>
        <v/>
      </c>
      <c r="BX81" s="1495" t="str">
        <f t="shared" si="176"/>
        <v/>
      </c>
      <c r="BY81" s="1495" t="str">
        <f t="shared" si="177"/>
        <v/>
      </c>
      <c r="BZ81" s="1495" t="str">
        <f t="shared" si="178"/>
        <v/>
      </c>
      <c r="CA81" s="1495" t="str">
        <f t="shared" si="179"/>
        <v/>
      </c>
      <c r="CB81" s="1496" t="str">
        <f t="shared" si="180"/>
        <v/>
      </c>
      <c r="CC81" s="1496" t="str">
        <f t="shared" si="181"/>
        <v/>
      </c>
      <c r="CD81" s="1496" t="str">
        <f t="shared" si="182"/>
        <v/>
      </c>
      <c r="CE81" s="1496" t="str">
        <f t="shared" si="183"/>
        <v/>
      </c>
      <c r="CF81" s="1496" t="str">
        <f t="shared" si="211"/>
        <v/>
      </c>
      <c r="CG81" s="1494" t="str">
        <f t="shared" si="212"/>
        <v/>
      </c>
      <c r="CH81" s="1495"/>
      <c r="CI81" s="1495"/>
      <c r="CJ81" s="1495"/>
      <c r="CK81" s="1495"/>
      <c r="CL81" s="1495"/>
      <c r="CM81" s="1495"/>
      <c r="CN81" s="1497" t="str">
        <f t="shared" si="213"/>
        <v/>
      </c>
      <c r="CO81" s="1497" t="str">
        <f t="shared" si="214"/>
        <v/>
      </c>
      <c r="CP81" s="1497" t="str">
        <f t="shared" si="215"/>
        <v/>
      </c>
      <c r="CQ81" s="1497" t="str">
        <f t="shared" si="216"/>
        <v/>
      </c>
      <c r="CR81" s="1497" t="str">
        <f t="shared" si="217"/>
        <v/>
      </c>
      <c r="CS81" s="1497" t="str">
        <f t="shared" si="218"/>
        <v/>
      </c>
      <c r="CT81" s="1497" t="str">
        <f t="shared" si="219"/>
        <v/>
      </c>
      <c r="CU81" s="1497" t="str">
        <f t="shared" si="220"/>
        <v/>
      </c>
      <c r="CV81" s="1497" t="str">
        <f t="shared" si="221"/>
        <v/>
      </c>
      <c r="CW81" s="16" t="str">
        <f t="shared" si="222"/>
        <v/>
      </c>
      <c r="CX81" s="16" t="str">
        <f t="shared" si="223"/>
        <v/>
      </c>
      <c r="CY81" s="16" t="str">
        <f t="shared" si="224"/>
        <v/>
      </c>
      <c r="CZ81" s="650">
        <f t="shared" si="184"/>
        <v>0</v>
      </c>
      <c r="DA81" s="16"/>
      <c r="DB81" s="651"/>
      <c r="DC81" s="655">
        <f t="shared" si="185"/>
        <v>0</v>
      </c>
      <c r="DD81" s="654" t="str">
        <f t="shared" si="186"/>
        <v/>
      </c>
      <c r="DE81" s="650">
        <f t="shared" si="187"/>
        <v>0</v>
      </c>
      <c r="EG81" s="16">
        <f>IFERROR(VLOOKUP(B81,'SUBCATS INTERNAL USE'!A:D,3,0),10000)</f>
        <v>10000</v>
      </c>
      <c r="EH81" s="16">
        <f t="shared" si="188"/>
        <v>10000</v>
      </c>
      <c r="EI81" s="16">
        <f t="shared" si="189"/>
        <v>1</v>
      </c>
      <c r="EJ81" s="16">
        <f t="shared" ref="EJ81:EJ144" si="225">EI81+18</f>
        <v>19</v>
      </c>
      <c r="EK81" s="16">
        <f>IFERROR(VLOOKUP(B81,'SUBCATS INTERNAL USE'!G:I,3,0), 10000)</f>
        <v>10000</v>
      </c>
      <c r="EN81" s="163">
        <f t="shared" si="190"/>
        <v>1</v>
      </c>
      <c r="EO81" s="163">
        <f t="shared" si="191"/>
        <v>1</v>
      </c>
      <c r="EP81" s="163">
        <f t="shared" si="192"/>
        <v>1</v>
      </c>
      <c r="EQ81" s="163">
        <f t="shared" si="193"/>
        <v>1</v>
      </c>
      <c r="ER81" s="163">
        <f t="shared" si="194"/>
        <v>1</v>
      </c>
      <c r="ES81" s="163">
        <f t="shared" si="195"/>
        <v>1</v>
      </c>
      <c r="ET81" s="163">
        <f t="shared" si="196"/>
        <v>1</v>
      </c>
      <c r="EU81" s="163">
        <f t="shared" si="196"/>
        <v>1</v>
      </c>
      <c r="EV81" s="163">
        <f t="shared" si="197"/>
        <v>0</v>
      </c>
      <c r="EW81" s="163">
        <f t="shared" si="198"/>
        <v>1</v>
      </c>
      <c r="EX81" s="163">
        <f t="shared" si="199"/>
        <v>1</v>
      </c>
      <c r="EY81" s="163">
        <f t="shared" si="200"/>
        <v>1</v>
      </c>
      <c r="EZ81" s="163">
        <f t="shared" si="200"/>
        <v>1</v>
      </c>
      <c r="FA81" s="163">
        <f t="shared" si="200"/>
        <v>1</v>
      </c>
      <c r="FB81" s="163">
        <f t="shared" si="164"/>
        <v>1</v>
      </c>
      <c r="FC81" s="163">
        <f t="shared" si="201"/>
        <v>14</v>
      </c>
      <c r="FD81" s="163">
        <f t="shared" si="202"/>
        <v>0</v>
      </c>
      <c r="FF81" s="16">
        <f t="shared" si="203"/>
        <v>0</v>
      </c>
      <c r="FG81" s="16" t="str">
        <f t="shared" si="204"/>
        <v>1</v>
      </c>
    </row>
    <row r="82" spans="1:163" s="52" customFormat="1" ht="11.25" customHeight="1">
      <c r="A82" s="1038">
        <v>68</v>
      </c>
      <c r="B82" s="1039"/>
      <c r="C82" s="1038" t="str">
        <f t="shared" si="165"/>
        <v/>
      </c>
      <c r="D82" s="1038"/>
      <c r="E82" s="1040"/>
      <c r="F82" s="1041"/>
      <c r="G82" s="1038"/>
      <c r="H82" s="1038"/>
      <c r="I82" s="1323"/>
      <c r="J82" s="1038"/>
      <c r="K82" s="1038"/>
      <c r="L82" s="1038"/>
      <c r="M82" s="1038"/>
      <c r="N82" s="1038"/>
      <c r="O82" s="1038"/>
      <c r="P82" s="1040" t="str">
        <f t="shared" si="205"/>
        <v>MP</v>
      </c>
      <c r="Q82" s="1342" t="str">
        <f t="shared" si="151"/>
        <v/>
      </c>
      <c r="R82" s="1040"/>
      <c r="S82" s="1475" t="e">
        <f t="shared" si="152"/>
        <v>#DIV/0!</v>
      </c>
      <c r="T82" s="1102"/>
      <c r="U82" s="1102"/>
      <c r="V82" s="1476"/>
      <c r="W82" s="1477"/>
      <c r="X82" s="1103"/>
      <c r="Y82" s="1477"/>
      <c r="Z82" s="1478">
        <f t="shared" si="166"/>
        <v>0</v>
      </c>
      <c r="AA82" s="1479">
        <f>ROUND(IFERROR(SUM($AI$6/$AI$7*Q82/O82)+('Inbound Freight New'!$A$3*CZ82/R82),0),2)</f>
        <v>0</v>
      </c>
      <c r="AB82" s="1480">
        <f t="shared" si="167"/>
        <v>0</v>
      </c>
      <c r="AC82" s="1479">
        <f t="shared" si="153"/>
        <v>0</v>
      </c>
      <c r="AD82" s="1481"/>
      <c r="AE82" s="1480">
        <f t="shared" si="168"/>
        <v>0</v>
      </c>
      <c r="AF82" s="1482">
        <f t="shared" si="154"/>
        <v>0</v>
      </c>
      <c r="AG82" s="1483">
        <f t="shared" si="169"/>
        <v>0</v>
      </c>
      <c r="AH82" s="1484">
        <f t="shared" si="155"/>
        <v>0</v>
      </c>
      <c r="AI82" s="1482">
        <f t="shared" si="156"/>
        <v>0</v>
      </c>
      <c r="AJ82" s="1485">
        <f t="shared" si="157"/>
        <v>0</v>
      </c>
      <c r="AK82" s="1485">
        <f t="shared" si="158"/>
        <v>0</v>
      </c>
      <c r="AL82" s="1485">
        <f t="shared" si="170"/>
        <v>0</v>
      </c>
      <c r="AM82" s="1482">
        <f t="shared" si="159"/>
        <v>0</v>
      </c>
      <c r="AN82" s="1477"/>
      <c r="AO82" s="1477"/>
      <c r="AP82" s="1486">
        <f t="shared" si="160"/>
        <v>0</v>
      </c>
      <c r="AQ82" s="1487">
        <f t="shared" si="161"/>
        <v>0</v>
      </c>
      <c r="AR82" s="1488">
        <f t="shared" si="171"/>
        <v>0</v>
      </c>
      <c r="AS82" s="1487">
        <f t="shared" si="162"/>
        <v>0</v>
      </c>
      <c r="AT82" s="1489">
        <f t="shared" si="163"/>
        <v>0</v>
      </c>
      <c r="AU82" s="1490"/>
      <c r="AV82" s="1489"/>
      <c r="AW82" s="1038"/>
      <c r="AX82" s="1038"/>
      <c r="AY82" s="1491"/>
      <c r="AZ82" s="1492"/>
      <c r="BA82" s="1342"/>
      <c r="BB82" s="1342"/>
      <c r="BC82" s="1342"/>
      <c r="BD82" s="1342"/>
      <c r="BE82" s="1038"/>
      <c r="BF82" s="1038" t="str">
        <f t="shared" si="206"/>
        <v/>
      </c>
      <c r="BG82" s="1342" t="str">
        <f t="shared" si="172"/>
        <v/>
      </c>
      <c r="BH82" s="1038"/>
      <c r="BI82" s="1038"/>
      <c r="BJ82" s="1038"/>
      <c r="BK82" s="1038"/>
      <c r="BL82" s="1038"/>
      <c r="BM82" s="1038"/>
      <c r="BN82" s="1493"/>
      <c r="BO82" s="1493"/>
      <c r="BP82" s="1493"/>
      <c r="BQ82" s="1493" t="str">
        <f t="shared" si="173"/>
        <v/>
      </c>
      <c r="BR82" s="1494" t="str">
        <f t="shared" si="174"/>
        <v/>
      </c>
      <c r="BS82" s="1494" t="str">
        <f t="shared" si="207"/>
        <v/>
      </c>
      <c r="BT82" s="1494" t="str">
        <f t="shared" si="208"/>
        <v/>
      </c>
      <c r="BU82" s="1495" t="str">
        <f t="shared" si="175"/>
        <v/>
      </c>
      <c r="BV82" s="1495" t="str">
        <f t="shared" si="209"/>
        <v/>
      </c>
      <c r="BW82" s="1495" t="str">
        <f t="shared" si="210"/>
        <v/>
      </c>
      <c r="BX82" s="1495" t="str">
        <f t="shared" si="176"/>
        <v/>
      </c>
      <c r="BY82" s="1495" t="str">
        <f t="shared" si="177"/>
        <v/>
      </c>
      <c r="BZ82" s="1495" t="str">
        <f t="shared" si="178"/>
        <v/>
      </c>
      <c r="CA82" s="1495" t="str">
        <f t="shared" si="179"/>
        <v/>
      </c>
      <c r="CB82" s="1496" t="str">
        <f t="shared" si="180"/>
        <v/>
      </c>
      <c r="CC82" s="1496" t="str">
        <f t="shared" si="181"/>
        <v/>
      </c>
      <c r="CD82" s="1496" t="str">
        <f t="shared" si="182"/>
        <v/>
      </c>
      <c r="CE82" s="1496" t="str">
        <f t="shared" si="183"/>
        <v/>
      </c>
      <c r="CF82" s="1496" t="str">
        <f t="shared" si="211"/>
        <v/>
      </c>
      <c r="CG82" s="1494" t="str">
        <f t="shared" si="212"/>
        <v/>
      </c>
      <c r="CH82" s="1495"/>
      <c r="CI82" s="1495"/>
      <c r="CJ82" s="1495"/>
      <c r="CK82" s="1495"/>
      <c r="CL82" s="1495"/>
      <c r="CM82" s="1495"/>
      <c r="CN82" s="1497" t="str">
        <f t="shared" si="213"/>
        <v/>
      </c>
      <c r="CO82" s="1497" t="str">
        <f t="shared" si="214"/>
        <v/>
      </c>
      <c r="CP82" s="1497" t="str">
        <f t="shared" si="215"/>
        <v/>
      </c>
      <c r="CQ82" s="1497" t="str">
        <f t="shared" si="216"/>
        <v/>
      </c>
      <c r="CR82" s="1497" t="str">
        <f t="shared" si="217"/>
        <v/>
      </c>
      <c r="CS82" s="1497" t="str">
        <f t="shared" si="218"/>
        <v/>
      </c>
      <c r="CT82" s="1497" t="str">
        <f t="shared" si="219"/>
        <v/>
      </c>
      <c r="CU82" s="1497" t="str">
        <f t="shared" si="220"/>
        <v/>
      </c>
      <c r="CV82" s="1497" t="str">
        <f t="shared" si="221"/>
        <v/>
      </c>
      <c r="CW82" s="16" t="str">
        <f t="shared" si="222"/>
        <v/>
      </c>
      <c r="CX82" s="16" t="str">
        <f t="shared" si="223"/>
        <v/>
      </c>
      <c r="CY82" s="16" t="str">
        <f t="shared" si="224"/>
        <v/>
      </c>
      <c r="CZ82" s="650">
        <f t="shared" si="184"/>
        <v>0</v>
      </c>
      <c r="DA82" s="16"/>
      <c r="DB82" s="651"/>
      <c r="DC82" s="655">
        <f t="shared" si="185"/>
        <v>0</v>
      </c>
      <c r="DD82" s="654" t="str">
        <f t="shared" si="186"/>
        <v/>
      </c>
      <c r="DE82" s="650">
        <f t="shared" si="187"/>
        <v>0</v>
      </c>
      <c r="EG82" s="16">
        <f>IFERROR(VLOOKUP(B82,'SUBCATS INTERNAL USE'!A:D,3,0),10000)</f>
        <v>10000</v>
      </c>
      <c r="EH82" s="16">
        <f t="shared" si="188"/>
        <v>10000</v>
      </c>
      <c r="EI82" s="16">
        <f t="shared" si="189"/>
        <v>1</v>
      </c>
      <c r="EJ82" s="16">
        <f t="shared" si="225"/>
        <v>19</v>
      </c>
      <c r="EK82" s="16">
        <f>IFERROR(VLOOKUP(B82,'SUBCATS INTERNAL USE'!G:I,3,0), 10000)</f>
        <v>10000</v>
      </c>
      <c r="EN82" s="163">
        <f t="shared" si="190"/>
        <v>1</v>
      </c>
      <c r="EO82" s="163">
        <f t="shared" si="191"/>
        <v>1</v>
      </c>
      <c r="EP82" s="163">
        <f t="shared" si="192"/>
        <v>1</v>
      </c>
      <c r="EQ82" s="163">
        <f t="shared" si="193"/>
        <v>1</v>
      </c>
      <c r="ER82" s="163">
        <f t="shared" si="194"/>
        <v>1</v>
      </c>
      <c r="ES82" s="163">
        <f t="shared" si="195"/>
        <v>1</v>
      </c>
      <c r="ET82" s="163">
        <f t="shared" si="196"/>
        <v>1</v>
      </c>
      <c r="EU82" s="163">
        <f t="shared" si="196"/>
        <v>1</v>
      </c>
      <c r="EV82" s="163">
        <f t="shared" si="197"/>
        <v>0</v>
      </c>
      <c r="EW82" s="163">
        <f t="shared" si="198"/>
        <v>1</v>
      </c>
      <c r="EX82" s="163">
        <f t="shared" si="199"/>
        <v>1</v>
      </c>
      <c r="EY82" s="163">
        <f t="shared" si="200"/>
        <v>1</v>
      </c>
      <c r="EZ82" s="163">
        <f t="shared" si="200"/>
        <v>1</v>
      </c>
      <c r="FA82" s="163">
        <f t="shared" si="200"/>
        <v>1</v>
      </c>
      <c r="FB82" s="163">
        <f t="shared" si="164"/>
        <v>1</v>
      </c>
      <c r="FC82" s="163">
        <f t="shared" si="201"/>
        <v>14</v>
      </c>
      <c r="FD82" s="163">
        <f t="shared" si="202"/>
        <v>0</v>
      </c>
      <c r="FF82" s="16">
        <f t="shared" si="203"/>
        <v>0</v>
      </c>
      <c r="FG82" s="16" t="str">
        <f t="shared" si="204"/>
        <v>1</v>
      </c>
    </row>
    <row r="83" spans="1:163" s="52" customFormat="1" ht="11.25" customHeight="1">
      <c r="A83" s="1038">
        <v>69</v>
      </c>
      <c r="B83" s="1039"/>
      <c r="C83" s="1038" t="str">
        <f t="shared" si="165"/>
        <v/>
      </c>
      <c r="D83" s="1038"/>
      <c r="E83" s="1040"/>
      <c r="F83" s="1041"/>
      <c r="G83" s="1038"/>
      <c r="H83" s="1038"/>
      <c r="I83" s="1323"/>
      <c r="J83" s="1038"/>
      <c r="K83" s="1038"/>
      <c r="L83" s="1038"/>
      <c r="M83" s="1038"/>
      <c r="N83" s="1038"/>
      <c r="O83" s="1038"/>
      <c r="P83" s="1040" t="str">
        <f t="shared" si="205"/>
        <v>MP</v>
      </c>
      <c r="Q83" s="1342" t="str">
        <f t="shared" si="151"/>
        <v/>
      </c>
      <c r="R83" s="1040"/>
      <c r="S83" s="1475" t="e">
        <f t="shared" si="152"/>
        <v>#DIV/0!</v>
      </c>
      <c r="T83" s="1102"/>
      <c r="U83" s="1102"/>
      <c r="V83" s="1476"/>
      <c r="W83" s="1477"/>
      <c r="X83" s="1103"/>
      <c r="Y83" s="1477"/>
      <c r="Z83" s="1478">
        <f t="shared" si="166"/>
        <v>0</v>
      </c>
      <c r="AA83" s="1479">
        <f>ROUND(IFERROR(SUM($AI$6/$AI$7*Q83/O83)+('Inbound Freight New'!$A$3*CZ83/R83),0),2)</f>
        <v>0</v>
      </c>
      <c r="AB83" s="1480">
        <f t="shared" si="167"/>
        <v>0</v>
      </c>
      <c r="AC83" s="1479">
        <f t="shared" si="153"/>
        <v>0</v>
      </c>
      <c r="AD83" s="1481"/>
      <c r="AE83" s="1480">
        <f t="shared" si="168"/>
        <v>0</v>
      </c>
      <c r="AF83" s="1482">
        <f t="shared" si="154"/>
        <v>0</v>
      </c>
      <c r="AG83" s="1483">
        <f t="shared" si="169"/>
        <v>0</v>
      </c>
      <c r="AH83" s="1484">
        <f t="shared" si="155"/>
        <v>0</v>
      </c>
      <c r="AI83" s="1482">
        <f t="shared" si="156"/>
        <v>0</v>
      </c>
      <c r="AJ83" s="1485">
        <f t="shared" si="157"/>
        <v>0</v>
      </c>
      <c r="AK83" s="1485">
        <f t="shared" si="158"/>
        <v>0</v>
      </c>
      <c r="AL83" s="1485">
        <f t="shared" si="170"/>
        <v>0</v>
      </c>
      <c r="AM83" s="1482">
        <f t="shared" si="159"/>
        <v>0</v>
      </c>
      <c r="AN83" s="1477"/>
      <c r="AO83" s="1477"/>
      <c r="AP83" s="1486">
        <f t="shared" si="160"/>
        <v>0</v>
      </c>
      <c r="AQ83" s="1487">
        <f t="shared" si="161"/>
        <v>0</v>
      </c>
      <c r="AR83" s="1488">
        <f t="shared" si="171"/>
        <v>0</v>
      </c>
      <c r="AS83" s="1487">
        <f t="shared" si="162"/>
        <v>0</v>
      </c>
      <c r="AT83" s="1489">
        <f t="shared" si="163"/>
        <v>0</v>
      </c>
      <c r="AU83" s="1490"/>
      <c r="AV83" s="1489"/>
      <c r="AW83" s="1038"/>
      <c r="AX83" s="1038"/>
      <c r="AY83" s="1491"/>
      <c r="AZ83" s="1492"/>
      <c r="BA83" s="1342"/>
      <c r="BB83" s="1342"/>
      <c r="BC83" s="1342"/>
      <c r="BD83" s="1342"/>
      <c r="BE83" s="1038"/>
      <c r="BF83" s="1038" t="str">
        <f t="shared" si="206"/>
        <v/>
      </c>
      <c r="BG83" s="1342" t="str">
        <f t="shared" si="172"/>
        <v/>
      </c>
      <c r="BH83" s="1038"/>
      <c r="BI83" s="1038"/>
      <c r="BJ83" s="1038"/>
      <c r="BK83" s="1038"/>
      <c r="BL83" s="1038"/>
      <c r="BM83" s="1038"/>
      <c r="BN83" s="1493"/>
      <c r="BO83" s="1493"/>
      <c r="BP83" s="1493"/>
      <c r="BQ83" s="1493" t="str">
        <f t="shared" si="173"/>
        <v/>
      </c>
      <c r="BR83" s="1494" t="str">
        <f t="shared" si="174"/>
        <v/>
      </c>
      <c r="BS83" s="1494" t="str">
        <f t="shared" si="207"/>
        <v/>
      </c>
      <c r="BT83" s="1494" t="str">
        <f t="shared" si="208"/>
        <v/>
      </c>
      <c r="BU83" s="1495" t="str">
        <f t="shared" si="175"/>
        <v/>
      </c>
      <c r="BV83" s="1495" t="str">
        <f t="shared" si="209"/>
        <v/>
      </c>
      <c r="BW83" s="1495" t="str">
        <f t="shared" si="210"/>
        <v/>
      </c>
      <c r="BX83" s="1495" t="str">
        <f t="shared" si="176"/>
        <v/>
      </c>
      <c r="BY83" s="1495" t="str">
        <f t="shared" si="177"/>
        <v/>
      </c>
      <c r="BZ83" s="1495" t="str">
        <f t="shared" si="178"/>
        <v/>
      </c>
      <c r="CA83" s="1495" t="str">
        <f t="shared" si="179"/>
        <v/>
      </c>
      <c r="CB83" s="1496" t="str">
        <f t="shared" si="180"/>
        <v/>
      </c>
      <c r="CC83" s="1496" t="str">
        <f t="shared" si="181"/>
        <v/>
      </c>
      <c r="CD83" s="1496" t="str">
        <f t="shared" si="182"/>
        <v/>
      </c>
      <c r="CE83" s="1496" t="str">
        <f t="shared" si="183"/>
        <v/>
      </c>
      <c r="CF83" s="1496" t="str">
        <f t="shared" si="211"/>
        <v/>
      </c>
      <c r="CG83" s="1494" t="str">
        <f t="shared" si="212"/>
        <v/>
      </c>
      <c r="CH83" s="1495"/>
      <c r="CI83" s="1495"/>
      <c r="CJ83" s="1495"/>
      <c r="CK83" s="1495"/>
      <c r="CL83" s="1495"/>
      <c r="CM83" s="1495"/>
      <c r="CN83" s="1497" t="str">
        <f t="shared" si="213"/>
        <v/>
      </c>
      <c r="CO83" s="1497" t="str">
        <f t="shared" si="214"/>
        <v/>
      </c>
      <c r="CP83" s="1497" t="str">
        <f t="shared" si="215"/>
        <v/>
      </c>
      <c r="CQ83" s="1497" t="str">
        <f t="shared" si="216"/>
        <v/>
      </c>
      <c r="CR83" s="1497" t="str">
        <f t="shared" si="217"/>
        <v/>
      </c>
      <c r="CS83" s="1497" t="str">
        <f t="shared" si="218"/>
        <v/>
      </c>
      <c r="CT83" s="1497" t="str">
        <f t="shared" si="219"/>
        <v/>
      </c>
      <c r="CU83" s="1497" t="str">
        <f t="shared" si="220"/>
        <v/>
      </c>
      <c r="CV83" s="1497" t="str">
        <f t="shared" si="221"/>
        <v/>
      </c>
      <c r="CW83" s="16" t="str">
        <f t="shared" si="222"/>
        <v/>
      </c>
      <c r="CX83" s="16" t="str">
        <f t="shared" si="223"/>
        <v/>
      </c>
      <c r="CY83" s="16" t="str">
        <f t="shared" si="224"/>
        <v/>
      </c>
      <c r="CZ83" s="650">
        <f t="shared" si="184"/>
        <v>0</v>
      </c>
      <c r="DA83" s="16"/>
      <c r="DB83" s="651"/>
      <c r="DC83" s="655">
        <f t="shared" si="185"/>
        <v>0</v>
      </c>
      <c r="DD83" s="654" t="str">
        <f t="shared" si="186"/>
        <v/>
      </c>
      <c r="DE83" s="650">
        <f t="shared" si="187"/>
        <v>0</v>
      </c>
      <c r="EG83" s="16">
        <f>IFERROR(VLOOKUP(B83,'SUBCATS INTERNAL USE'!A:D,3,0),10000)</f>
        <v>10000</v>
      </c>
      <c r="EH83" s="16">
        <f t="shared" si="188"/>
        <v>10000</v>
      </c>
      <c r="EI83" s="16">
        <f t="shared" si="189"/>
        <v>1</v>
      </c>
      <c r="EJ83" s="16">
        <f t="shared" si="225"/>
        <v>19</v>
      </c>
      <c r="EK83" s="16">
        <f>IFERROR(VLOOKUP(B83,'SUBCATS INTERNAL USE'!G:I,3,0), 10000)</f>
        <v>10000</v>
      </c>
      <c r="EN83" s="163">
        <f t="shared" si="190"/>
        <v>1</v>
      </c>
      <c r="EO83" s="163">
        <f t="shared" si="191"/>
        <v>1</v>
      </c>
      <c r="EP83" s="163">
        <f t="shared" si="192"/>
        <v>1</v>
      </c>
      <c r="EQ83" s="163">
        <f t="shared" si="193"/>
        <v>1</v>
      </c>
      <c r="ER83" s="163">
        <f t="shared" si="194"/>
        <v>1</v>
      </c>
      <c r="ES83" s="163">
        <f t="shared" si="195"/>
        <v>1</v>
      </c>
      <c r="ET83" s="163">
        <f t="shared" si="196"/>
        <v>1</v>
      </c>
      <c r="EU83" s="163">
        <f t="shared" si="196"/>
        <v>1</v>
      </c>
      <c r="EV83" s="163">
        <f t="shared" si="197"/>
        <v>0</v>
      </c>
      <c r="EW83" s="163">
        <f t="shared" si="198"/>
        <v>1</v>
      </c>
      <c r="EX83" s="163">
        <f t="shared" si="199"/>
        <v>1</v>
      </c>
      <c r="EY83" s="163">
        <f t="shared" si="200"/>
        <v>1</v>
      </c>
      <c r="EZ83" s="163">
        <f t="shared" si="200"/>
        <v>1</v>
      </c>
      <c r="FA83" s="163">
        <f t="shared" si="200"/>
        <v>1</v>
      </c>
      <c r="FB83" s="163">
        <f t="shared" si="164"/>
        <v>1</v>
      </c>
      <c r="FC83" s="163">
        <f t="shared" si="201"/>
        <v>14</v>
      </c>
      <c r="FD83" s="163">
        <f t="shared" si="202"/>
        <v>0</v>
      </c>
      <c r="FF83" s="16">
        <f t="shared" si="203"/>
        <v>0</v>
      </c>
      <c r="FG83" s="16" t="str">
        <f t="shared" si="204"/>
        <v>1</v>
      </c>
    </row>
    <row r="84" spans="1:163" s="52" customFormat="1" ht="11.25" customHeight="1">
      <c r="A84" s="1038">
        <v>70</v>
      </c>
      <c r="B84" s="1039"/>
      <c r="C84" s="1038" t="str">
        <f t="shared" si="165"/>
        <v/>
      </c>
      <c r="D84" s="1038"/>
      <c r="E84" s="1040"/>
      <c r="F84" s="1041"/>
      <c r="G84" s="1038"/>
      <c r="H84" s="1038"/>
      <c r="I84" s="1323"/>
      <c r="J84" s="1038"/>
      <c r="K84" s="1038"/>
      <c r="L84" s="1038"/>
      <c r="M84" s="1038"/>
      <c r="N84" s="1038"/>
      <c r="O84" s="1038"/>
      <c r="P84" s="1040" t="str">
        <f t="shared" si="205"/>
        <v>MP</v>
      </c>
      <c r="Q84" s="1342" t="str">
        <f t="shared" si="151"/>
        <v/>
      </c>
      <c r="R84" s="1040"/>
      <c r="S84" s="1475" t="e">
        <f t="shared" si="152"/>
        <v>#DIV/0!</v>
      </c>
      <c r="T84" s="1102"/>
      <c r="U84" s="1102"/>
      <c r="V84" s="1476"/>
      <c r="W84" s="1477"/>
      <c r="X84" s="1103"/>
      <c r="Y84" s="1477"/>
      <c r="Z84" s="1478">
        <f t="shared" si="166"/>
        <v>0</v>
      </c>
      <c r="AA84" s="1479">
        <f>ROUND(IFERROR(SUM($AI$6/$AI$7*Q84/O84)+('Inbound Freight New'!$A$3*CZ84/R84),0),2)</f>
        <v>0</v>
      </c>
      <c r="AB84" s="1480">
        <f t="shared" si="167"/>
        <v>0</v>
      </c>
      <c r="AC84" s="1479">
        <f t="shared" si="153"/>
        <v>0</v>
      </c>
      <c r="AD84" s="1481"/>
      <c r="AE84" s="1480">
        <f t="shared" si="168"/>
        <v>0</v>
      </c>
      <c r="AF84" s="1482">
        <f t="shared" si="154"/>
        <v>0</v>
      </c>
      <c r="AG84" s="1483">
        <f t="shared" si="169"/>
        <v>0</v>
      </c>
      <c r="AH84" s="1484">
        <f t="shared" si="155"/>
        <v>0</v>
      </c>
      <c r="AI84" s="1482">
        <f t="shared" si="156"/>
        <v>0</v>
      </c>
      <c r="AJ84" s="1485">
        <f t="shared" si="157"/>
        <v>0</v>
      </c>
      <c r="AK84" s="1485">
        <f t="shared" si="158"/>
        <v>0</v>
      </c>
      <c r="AL84" s="1485">
        <f t="shared" si="170"/>
        <v>0</v>
      </c>
      <c r="AM84" s="1482">
        <f t="shared" si="159"/>
        <v>0</v>
      </c>
      <c r="AN84" s="1477"/>
      <c r="AO84" s="1477"/>
      <c r="AP84" s="1486">
        <f t="shared" si="160"/>
        <v>0</v>
      </c>
      <c r="AQ84" s="1487">
        <f t="shared" si="161"/>
        <v>0</v>
      </c>
      <c r="AR84" s="1488">
        <f t="shared" si="171"/>
        <v>0</v>
      </c>
      <c r="AS84" s="1487">
        <f t="shared" si="162"/>
        <v>0</v>
      </c>
      <c r="AT84" s="1489">
        <f t="shared" si="163"/>
        <v>0</v>
      </c>
      <c r="AU84" s="1490"/>
      <c r="AV84" s="1489"/>
      <c r="AW84" s="1038"/>
      <c r="AX84" s="1038"/>
      <c r="AY84" s="1491"/>
      <c r="AZ84" s="1492"/>
      <c r="BA84" s="1342"/>
      <c r="BB84" s="1342"/>
      <c r="BC84" s="1342"/>
      <c r="BD84" s="1342"/>
      <c r="BE84" s="1038"/>
      <c r="BF84" s="1038" t="str">
        <f t="shared" si="206"/>
        <v/>
      </c>
      <c r="BG84" s="1342" t="str">
        <f t="shared" si="172"/>
        <v/>
      </c>
      <c r="BH84" s="1038"/>
      <c r="BI84" s="1038"/>
      <c r="BJ84" s="1038"/>
      <c r="BK84" s="1038"/>
      <c r="BL84" s="1038"/>
      <c r="BM84" s="1038"/>
      <c r="BN84" s="1493"/>
      <c r="BO84" s="1493"/>
      <c r="BP84" s="1493"/>
      <c r="BQ84" s="1493" t="str">
        <f t="shared" si="173"/>
        <v/>
      </c>
      <c r="BR84" s="1494" t="str">
        <f t="shared" si="174"/>
        <v/>
      </c>
      <c r="BS84" s="1494" t="str">
        <f t="shared" si="207"/>
        <v/>
      </c>
      <c r="BT84" s="1494" t="str">
        <f t="shared" si="208"/>
        <v/>
      </c>
      <c r="BU84" s="1495" t="str">
        <f t="shared" si="175"/>
        <v/>
      </c>
      <c r="BV84" s="1495" t="str">
        <f t="shared" si="209"/>
        <v/>
      </c>
      <c r="BW84" s="1495" t="str">
        <f t="shared" si="210"/>
        <v/>
      </c>
      <c r="BX84" s="1495" t="str">
        <f t="shared" si="176"/>
        <v/>
      </c>
      <c r="BY84" s="1495" t="str">
        <f t="shared" si="177"/>
        <v/>
      </c>
      <c r="BZ84" s="1495" t="str">
        <f t="shared" si="178"/>
        <v/>
      </c>
      <c r="CA84" s="1495" t="str">
        <f t="shared" si="179"/>
        <v/>
      </c>
      <c r="CB84" s="1496" t="str">
        <f t="shared" si="180"/>
        <v/>
      </c>
      <c r="CC84" s="1496" t="str">
        <f t="shared" si="181"/>
        <v/>
      </c>
      <c r="CD84" s="1496" t="str">
        <f t="shared" si="182"/>
        <v/>
      </c>
      <c r="CE84" s="1496" t="str">
        <f t="shared" si="183"/>
        <v/>
      </c>
      <c r="CF84" s="1496" t="str">
        <f t="shared" si="211"/>
        <v/>
      </c>
      <c r="CG84" s="1494" t="str">
        <f t="shared" si="212"/>
        <v/>
      </c>
      <c r="CH84" s="1495"/>
      <c r="CI84" s="1495"/>
      <c r="CJ84" s="1495"/>
      <c r="CK84" s="1495"/>
      <c r="CL84" s="1495"/>
      <c r="CM84" s="1495"/>
      <c r="CN84" s="1497" t="str">
        <f t="shared" si="213"/>
        <v/>
      </c>
      <c r="CO84" s="1497" t="str">
        <f t="shared" si="214"/>
        <v/>
      </c>
      <c r="CP84" s="1497" t="str">
        <f t="shared" si="215"/>
        <v/>
      </c>
      <c r="CQ84" s="1497" t="str">
        <f t="shared" si="216"/>
        <v/>
      </c>
      <c r="CR84" s="1497" t="str">
        <f t="shared" si="217"/>
        <v/>
      </c>
      <c r="CS84" s="1497" t="str">
        <f t="shared" si="218"/>
        <v/>
      </c>
      <c r="CT84" s="1497" t="str">
        <f t="shared" si="219"/>
        <v/>
      </c>
      <c r="CU84" s="1497" t="str">
        <f t="shared" si="220"/>
        <v/>
      </c>
      <c r="CV84" s="1497" t="str">
        <f t="shared" si="221"/>
        <v/>
      </c>
      <c r="CW84" s="16" t="str">
        <f t="shared" si="222"/>
        <v/>
      </c>
      <c r="CX84" s="16" t="str">
        <f t="shared" si="223"/>
        <v/>
      </c>
      <c r="CY84" s="16" t="str">
        <f t="shared" si="224"/>
        <v/>
      </c>
      <c r="CZ84" s="650">
        <f t="shared" si="184"/>
        <v>0</v>
      </c>
      <c r="DA84" s="16"/>
      <c r="DB84" s="651"/>
      <c r="DC84" s="655">
        <f t="shared" si="185"/>
        <v>0</v>
      </c>
      <c r="DD84" s="654" t="str">
        <f t="shared" si="186"/>
        <v/>
      </c>
      <c r="DE84" s="650">
        <f t="shared" si="187"/>
        <v>0</v>
      </c>
      <c r="EG84" s="16">
        <f>IFERROR(VLOOKUP(B84,'SUBCATS INTERNAL USE'!A:D,3,0),10000)</f>
        <v>10000</v>
      </c>
      <c r="EH84" s="16">
        <f t="shared" si="188"/>
        <v>10000</v>
      </c>
      <c r="EI84" s="16">
        <f t="shared" si="189"/>
        <v>1</v>
      </c>
      <c r="EJ84" s="16">
        <f t="shared" si="225"/>
        <v>19</v>
      </c>
      <c r="EK84" s="16">
        <f>IFERROR(VLOOKUP(B84,'SUBCATS INTERNAL USE'!G:I,3,0), 10000)</f>
        <v>10000</v>
      </c>
      <c r="EN84" s="163">
        <f t="shared" si="190"/>
        <v>1</v>
      </c>
      <c r="EO84" s="163">
        <f t="shared" si="191"/>
        <v>1</v>
      </c>
      <c r="EP84" s="163">
        <f t="shared" si="192"/>
        <v>1</v>
      </c>
      <c r="EQ84" s="163">
        <f t="shared" si="193"/>
        <v>1</v>
      </c>
      <c r="ER84" s="163">
        <f t="shared" si="194"/>
        <v>1</v>
      </c>
      <c r="ES84" s="163">
        <f t="shared" si="195"/>
        <v>1</v>
      </c>
      <c r="ET84" s="163">
        <f t="shared" si="196"/>
        <v>1</v>
      </c>
      <c r="EU84" s="163">
        <f t="shared" si="196"/>
        <v>1</v>
      </c>
      <c r="EV84" s="163">
        <f t="shared" si="197"/>
        <v>0</v>
      </c>
      <c r="EW84" s="163">
        <f t="shared" si="198"/>
        <v>1</v>
      </c>
      <c r="EX84" s="163">
        <f t="shared" si="199"/>
        <v>1</v>
      </c>
      <c r="EY84" s="163">
        <f t="shared" si="200"/>
        <v>1</v>
      </c>
      <c r="EZ84" s="163">
        <f t="shared" si="200"/>
        <v>1</v>
      </c>
      <c r="FA84" s="163">
        <f t="shared" si="200"/>
        <v>1</v>
      </c>
      <c r="FB84" s="163">
        <f t="shared" si="164"/>
        <v>1</v>
      </c>
      <c r="FC84" s="163">
        <f t="shared" si="201"/>
        <v>14</v>
      </c>
      <c r="FD84" s="163">
        <f t="shared" si="202"/>
        <v>0</v>
      </c>
      <c r="FF84" s="16">
        <f t="shared" si="203"/>
        <v>0</v>
      </c>
      <c r="FG84" s="16" t="str">
        <f t="shared" si="204"/>
        <v>1</v>
      </c>
    </row>
    <row r="85" spans="1:163" s="52" customFormat="1" ht="11.25" customHeight="1">
      <c r="A85" s="1038">
        <v>71</v>
      </c>
      <c r="B85" s="1039"/>
      <c r="C85" s="1038" t="str">
        <f t="shared" si="165"/>
        <v/>
      </c>
      <c r="D85" s="1038"/>
      <c r="E85" s="1040"/>
      <c r="F85" s="1041"/>
      <c r="G85" s="1038"/>
      <c r="H85" s="1038"/>
      <c r="I85" s="1323"/>
      <c r="J85" s="1038"/>
      <c r="K85" s="1038"/>
      <c r="L85" s="1038"/>
      <c r="M85" s="1038"/>
      <c r="N85" s="1038"/>
      <c r="O85" s="1038"/>
      <c r="P85" s="1040" t="str">
        <f t="shared" si="205"/>
        <v>MP</v>
      </c>
      <c r="Q85" s="1342" t="str">
        <f t="shared" si="151"/>
        <v/>
      </c>
      <c r="R85" s="1040"/>
      <c r="S85" s="1475" t="e">
        <f t="shared" si="152"/>
        <v>#DIV/0!</v>
      </c>
      <c r="T85" s="1102"/>
      <c r="U85" s="1102"/>
      <c r="V85" s="1476"/>
      <c r="W85" s="1477"/>
      <c r="X85" s="1103"/>
      <c r="Y85" s="1477"/>
      <c r="Z85" s="1478">
        <f t="shared" si="166"/>
        <v>0</v>
      </c>
      <c r="AA85" s="1479">
        <f>ROUND(IFERROR(SUM($AI$6/$AI$7*Q85/O85)+('Inbound Freight New'!$A$3*CZ85/R85),0),2)</f>
        <v>0</v>
      </c>
      <c r="AB85" s="1480">
        <f t="shared" si="167"/>
        <v>0</v>
      </c>
      <c r="AC85" s="1479">
        <f t="shared" si="153"/>
        <v>0</v>
      </c>
      <c r="AD85" s="1481"/>
      <c r="AE85" s="1480">
        <f t="shared" si="168"/>
        <v>0</v>
      </c>
      <c r="AF85" s="1482">
        <f t="shared" si="154"/>
        <v>0</v>
      </c>
      <c r="AG85" s="1483">
        <f t="shared" si="169"/>
        <v>0</v>
      </c>
      <c r="AH85" s="1484">
        <f t="shared" si="155"/>
        <v>0</v>
      </c>
      <c r="AI85" s="1482">
        <f t="shared" si="156"/>
        <v>0</v>
      </c>
      <c r="AJ85" s="1485">
        <f t="shared" si="157"/>
        <v>0</v>
      </c>
      <c r="AK85" s="1485">
        <f t="shared" si="158"/>
        <v>0</v>
      </c>
      <c r="AL85" s="1485">
        <f t="shared" si="170"/>
        <v>0</v>
      </c>
      <c r="AM85" s="1482">
        <f t="shared" si="159"/>
        <v>0</v>
      </c>
      <c r="AN85" s="1477"/>
      <c r="AO85" s="1477"/>
      <c r="AP85" s="1486">
        <f t="shared" si="160"/>
        <v>0</v>
      </c>
      <c r="AQ85" s="1487">
        <f t="shared" si="161"/>
        <v>0</v>
      </c>
      <c r="AR85" s="1488">
        <f t="shared" si="171"/>
        <v>0</v>
      </c>
      <c r="AS85" s="1487">
        <f t="shared" si="162"/>
        <v>0</v>
      </c>
      <c r="AT85" s="1489">
        <f t="shared" si="163"/>
        <v>0</v>
      </c>
      <c r="AU85" s="1490"/>
      <c r="AV85" s="1489"/>
      <c r="AW85" s="1038"/>
      <c r="AX85" s="1038"/>
      <c r="AY85" s="1491"/>
      <c r="AZ85" s="1492"/>
      <c r="BA85" s="1342"/>
      <c r="BB85" s="1342"/>
      <c r="BC85" s="1342"/>
      <c r="BD85" s="1342"/>
      <c r="BE85" s="1038"/>
      <c r="BF85" s="1038" t="str">
        <f t="shared" si="206"/>
        <v/>
      </c>
      <c r="BG85" s="1342" t="str">
        <f t="shared" si="172"/>
        <v/>
      </c>
      <c r="BH85" s="1038"/>
      <c r="BI85" s="1038"/>
      <c r="BJ85" s="1038"/>
      <c r="BK85" s="1038"/>
      <c r="BL85" s="1038"/>
      <c r="BM85" s="1038"/>
      <c r="BN85" s="1493"/>
      <c r="BO85" s="1493"/>
      <c r="BP85" s="1493"/>
      <c r="BQ85" s="1493" t="str">
        <f t="shared" si="173"/>
        <v/>
      </c>
      <c r="BR85" s="1494" t="str">
        <f t="shared" si="174"/>
        <v/>
      </c>
      <c r="BS85" s="1494" t="str">
        <f t="shared" si="207"/>
        <v/>
      </c>
      <c r="BT85" s="1494" t="str">
        <f t="shared" si="208"/>
        <v/>
      </c>
      <c r="BU85" s="1495" t="str">
        <f t="shared" si="175"/>
        <v/>
      </c>
      <c r="BV85" s="1495" t="str">
        <f t="shared" si="209"/>
        <v/>
      </c>
      <c r="BW85" s="1495" t="str">
        <f t="shared" si="210"/>
        <v/>
      </c>
      <c r="BX85" s="1495" t="str">
        <f t="shared" si="176"/>
        <v/>
      </c>
      <c r="BY85" s="1495" t="str">
        <f t="shared" si="177"/>
        <v/>
      </c>
      <c r="BZ85" s="1495" t="str">
        <f t="shared" si="178"/>
        <v/>
      </c>
      <c r="CA85" s="1495" t="str">
        <f t="shared" si="179"/>
        <v/>
      </c>
      <c r="CB85" s="1496" t="str">
        <f t="shared" si="180"/>
        <v/>
      </c>
      <c r="CC85" s="1496" t="str">
        <f t="shared" si="181"/>
        <v/>
      </c>
      <c r="CD85" s="1496" t="str">
        <f t="shared" si="182"/>
        <v/>
      </c>
      <c r="CE85" s="1496" t="str">
        <f t="shared" si="183"/>
        <v/>
      </c>
      <c r="CF85" s="1496" t="str">
        <f t="shared" si="211"/>
        <v/>
      </c>
      <c r="CG85" s="1494" t="str">
        <f t="shared" si="212"/>
        <v/>
      </c>
      <c r="CH85" s="1495"/>
      <c r="CI85" s="1495"/>
      <c r="CJ85" s="1495"/>
      <c r="CK85" s="1495"/>
      <c r="CL85" s="1495"/>
      <c r="CM85" s="1495"/>
      <c r="CN85" s="1497" t="str">
        <f t="shared" si="213"/>
        <v/>
      </c>
      <c r="CO85" s="1497" t="str">
        <f t="shared" si="214"/>
        <v/>
      </c>
      <c r="CP85" s="1497" t="str">
        <f t="shared" si="215"/>
        <v/>
      </c>
      <c r="CQ85" s="1497" t="str">
        <f t="shared" si="216"/>
        <v/>
      </c>
      <c r="CR85" s="1497" t="str">
        <f t="shared" si="217"/>
        <v/>
      </c>
      <c r="CS85" s="1497" t="str">
        <f t="shared" si="218"/>
        <v/>
      </c>
      <c r="CT85" s="1497" t="str">
        <f t="shared" si="219"/>
        <v/>
      </c>
      <c r="CU85" s="1497" t="str">
        <f t="shared" si="220"/>
        <v/>
      </c>
      <c r="CV85" s="1497" t="str">
        <f t="shared" si="221"/>
        <v/>
      </c>
      <c r="CW85" s="16" t="str">
        <f t="shared" si="222"/>
        <v/>
      </c>
      <c r="CX85" s="16" t="str">
        <f t="shared" si="223"/>
        <v/>
      </c>
      <c r="CY85" s="16" t="str">
        <f t="shared" si="224"/>
        <v/>
      </c>
      <c r="CZ85" s="650">
        <f t="shared" si="184"/>
        <v>0</v>
      </c>
      <c r="DA85" s="16"/>
      <c r="DB85" s="651"/>
      <c r="DC85" s="655">
        <f t="shared" si="185"/>
        <v>0</v>
      </c>
      <c r="DD85" s="654" t="str">
        <f t="shared" si="186"/>
        <v/>
      </c>
      <c r="DE85" s="650">
        <f t="shared" si="187"/>
        <v>0</v>
      </c>
      <c r="EG85" s="16">
        <f>IFERROR(VLOOKUP(B85,'SUBCATS INTERNAL USE'!A:D,3,0),10000)</f>
        <v>10000</v>
      </c>
      <c r="EH85" s="16">
        <f t="shared" si="188"/>
        <v>10000</v>
      </c>
      <c r="EI85" s="16">
        <f t="shared" si="189"/>
        <v>1</v>
      </c>
      <c r="EJ85" s="16">
        <f t="shared" si="225"/>
        <v>19</v>
      </c>
      <c r="EK85" s="16">
        <f>IFERROR(VLOOKUP(B85,'SUBCATS INTERNAL USE'!G:I,3,0), 10000)</f>
        <v>10000</v>
      </c>
      <c r="EN85" s="163">
        <f t="shared" si="190"/>
        <v>1</v>
      </c>
      <c r="EO85" s="163">
        <f t="shared" si="191"/>
        <v>1</v>
      </c>
      <c r="EP85" s="163">
        <f t="shared" si="192"/>
        <v>1</v>
      </c>
      <c r="EQ85" s="163">
        <f t="shared" si="193"/>
        <v>1</v>
      </c>
      <c r="ER85" s="163">
        <f t="shared" si="194"/>
        <v>1</v>
      </c>
      <c r="ES85" s="163">
        <f t="shared" si="195"/>
        <v>1</v>
      </c>
      <c r="ET85" s="163">
        <f t="shared" si="196"/>
        <v>1</v>
      </c>
      <c r="EU85" s="163">
        <f t="shared" si="196"/>
        <v>1</v>
      </c>
      <c r="EV85" s="163">
        <f t="shared" si="197"/>
        <v>0</v>
      </c>
      <c r="EW85" s="163">
        <f t="shared" si="198"/>
        <v>1</v>
      </c>
      <c r="EX85" s="163">
        <f t="shared" si="199"/>
        <v>1</v>
      </c>
      <c r="EY85" s="163">
        <f t="shared" si="200"/>
        <v>1</v>
      </c>
      <c r="EZ85" s="163">
        <f t="shared" si="200"/>
        <v>1</v>
      </c>
      <c r="FA85" s="163">
        <f t="shared" si="200"/>
        <v>1</v>
      </c>
      <c r="FB85" s="163">
        <f t="shared" si="164"/>
        <v>1</v>
      </c>
      <c r="FC85" s="163">
        <f t="shared" si="201"/>
        <v>14</v>
      </c>
      <c r="FD85" s="163">
        <f t="shared" si="202"/>
        <v>0</v>
      </c>
      <c r="FF85" s="16">
        <f t="shared" si="203"/>
        <v>0</v>
      </c>
      <c r="FG85" s="16" t="str">
        <f t="shared" si="204"/>
        <v>1</v>
      </c>
    </row>
    <row r="86" spans="1:163" s="52" customFormat="1" ht="11.25" customHeight="1">
      <c r="A86" s="1038">
        <v>72</v>
      </c>
      <c r="B86" s="1039"/>
      <c r="C86" s="1038" t="str">
        <f t="shared" si="165"/>
        <v/>
      </c>
      <c r="D86" s="1038"/>
      <c r="E86" s="1040"/>
      <c r="F86" s="1041"/>
      <c r="G86" s="1038"/>
      <c r="H86" s="1038"/>
      <c r="I86" s="1323"/>
      <c r="J86" s="1038"/>
      <c r="K86" s="1038"/>
      <c r="L86" s="1038"/>
      <c r="M86" s="1038"/>
      <c r="N86" s="1038"/>
      <c r="O86" s="1038"/>
      <c r="P86" s="1040" t="str">
        <f t="shared" si="205"/>
        <v>MP</v>
      </c>
      <c r="Q86" s="1342" t="str">
        <f t="shared" si="151"/>
        <v/>
      </c>
      <c r="R86" s="1040"/>
      <c r="S86" s="1475" t="e">
        <f t="shared" si="152"/>
        <v>#DIV/0!</v>
      </c>
      <c r="T86" s="1102"/>
      <c r="U86" s="1102"/>
      <c r="V86" s="1476"/>
      <c r="W86" s="1477"/>
      <c r="X86" s="1103"/>
      <c r="Y86" s="1477"/>
      <c r="Z86" s="1478">
        <f t="shared" si="166"/>
        <v>0</v>
      </c>
      <c r="AA86" s="1479">
        <f>ROUND(IFERROR(SUM($AI$6/$AI$7*Q86/O86)+('Inbound Freight New'!$A$3*CZ86/R86),0),2)</f>
        <v>0</v>
      </c>
      <c r="AB86" s="1480">
        <f t="shared" si="167"/>
        <v>0</v>
      </c>
      <c r="AC86" s="1479">
        <f t="shared" si="153"/>
        <v>0</v>
      </c>
      <c r="AD86" s="1481"/>
      <c r="AE86" s="1480">
        <f t="shared" si="168"/>
        <v>0</v>
      </c>
      <c r="AF86" s="1482">
        <f t="shared" si="154"/>
        <v>0</v>
      </c>
      <c r="AG86" s="1483">
        <f t="shared" si="169"/>
        <v>0</v>
      </c>
      <c r="AH86" s="1484">
        <f t="shared" si="155"/>
        <v>0</v>
      </c>
      <c r="AI86" s="1482">
        <f t="shared" si="156"/>
        <v>0</v>
      </c>
      <c r="AJ86" s="1485">
        <f t="shared" si="157"/>
        <v>0</v>
      </c>
      <c r="AK86" s="1485">
        <f t="shared" si="158"/>
        <v>0</v>
      </c>
      <c r="AL86" s="1485">
        <f t="shared" si="170"/>
        <v>0</v>
      </c>
      <c r="AM86" s="1482">
        <f t="shared" si="159"/>
        <v>0</v>
      </c>
      <c r="AN86" s="1477"/>
      <c r="AO86" s="1477"/>
      <c r="AP86" s="1486">
        <f t="shared" si="160"/>
        <v>0</v>
      </c>
      <c r="AQ86" s="1487">
        <f t="shared" si="161"/>
        <v>0</v>
      </c>
      <c r="AR86" s="1488">
        <f t="shared" si="171"/>
        <v>0</v>
      </c>
      <c r="AS86" s="1487">
        <f t="shared" si="162"/>
        <v>0</v>
      </c>
      <c r="AT86" s="1489">
        <f t="shared" si="163"/>
        <v>0</v>
      </c>
      <c r="AU86" s="1490"/>
      <c r="AV86" s="1489"/>
      <c r="AW86" s="1038"/>
      <c r="AX86" s="1038"/>
      <c r="AY86" s="1491"/>
      <c r="AZ86" s="1492"/>
      <c r="BA86" s="1342"/>
      <c r="BB86" s="1342"/>
      <c r="BC86" s="1342"/>
      <c r="BD86" s="1342"/>
      <c r="BE86" s="1038"/>
      <c r="BF86" s="1038" t="str">
        <f t="shared" si="206"/>
        <v/>
      </c>
      <c r="BG86" s="1342" t="str">
        <f t="shared" si="172"/>
        <v/>
      </c>
      <c r="BH86" s="1038"/>
      <c r="BI86" s="1038"/>
      <c r="BJ86" s="1038"/>
      <c r="BK86" s="1038"/>
      <c r="BL86" s="1038"/>
      <c r="BM86" s="1038"/>
      <c r="BN86" s="1493"/>
      <c r="BO86" s="1493"/>
      <c r="BP86" s="1493"/>
      <c r="BQ86" s="1493" t="str">
        <f t="shared" si="173"/>
        <v/>
      </c>
      <c r="BR86" s="1494" t="str">
        <f t="shared" si="174"/>
        <v/>
      </c>
      <c r="BS86" s="1494" t="str">
        <f t="shared" si="207"/>
        <v/>
      </c>
      <c r="BT86" s="1494" t="str">
        <f t="shared" si="208"/>
        <v/>
      </c>
      <c r="BU86" s="1495" t="str">
        <f t="shared" si="175"/>
        <v/>
      </c>
      <c r="BV86" s="1495" t="str">
        <f t="shared" si="209"/>
        <v/>
      </c>
      <c r="BW86" s="1495" t="str">
        <f t="shared" si="210"/>
        <v/>
      </c>
      <c r="BX86" s="1495" t="str">
        <f t="shared" si="176"/>
        <v/>
      </c>
      <c r="BY86" s="1495" t="str">
        <f t="shared" si="177"/>
        <v/>
      </c>
      <c r="BZ86" s="1495" t="str">
        <f t="shared" si="178"/>
        <v/>
      </c>
      <c r="CA86" s="1495" t="str">
        <f t="shared" si="179"/>
        <v/>
      </c>
      <c r="CB86" s="1496" t="str">
        <f t="shared" si="180"/>
        <v/>
      </c>
      <c r="CC86" s="1496" t="str">
        <f t="shared" si="181"/>
        <v/>
      </c>
      <c r="CD86" s="1496" t="str">
        <f t="shared" si="182"/>
        <v/>
      </c>
      <c r="CE86" s="1496" t="str">
        <f t="shared" si="183"/>
        <v/>
      </c>
      <c r="CF86" s="1496" t="str">
        <f t="shared" si="211"/>
        <v/>
      </c>
      <c r="CG86" s="1494" t="str">
        <f t="shared" si="212"/>
        <v/>
      </c>
      <c r="CH86" s="1495"/>
      <c r="CI86" s="1495"/>
      <c r="CJ86" s="1495"/>
      <c r="CK86" s="1495"/>
      <c r="CL86" s="1495"/>
      <c r="CM86" s="1495"/>
      <c r="CN86" s="1497" t="str">
        <f t="shared" si="213"/>
        <v/>
      </c>
      <c r="CO86" s="1497" t="str">
        <f t="shared" si="214"/>
        <v/>
      </c>
      <c r="CP86" s="1497" t="str">
        <f t="shared" si="215"/>
        <v/>
      </c>
      <c r="CQ86" s="1497" t="str">
        <f t="shared" si="216"/>
        <v/>
      </c>
      <c r="CR86" s="1497" t="str">
        <f t="shared" si="217"/>
        <v/>
      </c>
      <c r="CS86" s="1497" t="str">
        <f t="shared" si="218"/>
        <v/>
      </c>
      <c r="CT86" s="1497" t="str">
        <f t="shared" si="219"/>
        <v/>
      </c>
      <c r="CU86" s="1497" t="str">
        <f t="shared" si="220"/>
        <v/>
      </c>
      <c r="CV86" s="1497" t="str">
        <f t="shared" si="221"/>
        <v/>
      </c>
      <c r="CW86" s="16" t="str">
        <f t="shared" si="222"/>
        <v/>
      </c>
      <c r="CX86" s="16" t="str">
        <f t="shared" si="223"/>
        <v/>
      </c>
      <c r="CY86" s="16" t="str">
        <f t="shared" si="224"/>
        <v/>
      </c>
      <c r="CZ86" s="650">
        <f t="shared" si="184"/>
        <v>0</v>
      </c>
      <c r="DA86" s="16"/>
      <c r="DB86" s="651"/>
      <c r="DC86" s="655">
        <f t="shared" si="185"/>
        <v>0</v>
      </c>
      <c r="DD86" s="654" t="str">
        <f t="shared" si="186"/>
        <v/>
      </c>
      <c r="DE86" s="650">
        <f t="shared" si="187"/>
        <v>0</v>
      </c>
      <c r="EG86" s="16">
        <f>IFERROR(VLOOKUP(B86,'SUBCATS INTERNAL USE'!A:D,3,0),10000)</f>
        <v>10000</v>
      </c>
      <c r="EH86" s="16">
        <f t="shared" si="188"/>
        <v>10000</v>
      </c>
      <c r="EI86" s="16">
        <f t="shared" si="189"/>
        <v>1</v>
      </c>
      <c r="EJ86" s="16">
        <f t="shared" si="225"/>
        <v>19</v>
      </c>
      <c r="EK86" s="16">
        <f>IFERROR(VLOOKUP(B86,'SUBCATS INTERNAL USE'!G:I,3,0), 10000)</f>
        <v>10000</v>
      </c>
      <c r="EN86" s="163">
        <f t="shared" si="190"/>
        <v>1</v>
      </c>
      <c r="EO86" s="163">
        <f t="shared" si="191"/>
        <v>1</v>
      </c>
      <c r="EP86" s="163">
        <f t="shared" si="192"/>
        <v>1</v>
      </c>
      <c r="EQ86" s="163">
        <f t="shared" si="193"/>
        <v>1</v>
      </c>
      <c r="ER86" s="163">
        <f t="shared" si="194"/>
        <v>1</v>
      </c>
      <c r="ES86" s="163">
        <f t="shared" si="195"/>
        <v>1</v>
      </c>
      <c r="ET86" s="163">
        <f t="shared" si="196"/>
        <v>1</v>
      </c>
      <c r="EU86" s="163">
        <f t="shared" si="196"/>
        <v>1</v>
      </c>
      <c r="EV86" s="163">
        <f t="shared" si="197"/>
        <v>0</v>
      </c>
      <c r="EW86" s="163">
        <f t="shared" si="198"/>
        <v>1</v>
      </c>
      <c r="EX86" s="163">
        <f t="shared" si="199"/>
        <v>1</v>
      </c>
      <c r="EY86" s="163">
        <f t="shared" si="200"/>
        <v>1</v>
      </c>
      <c r="EZ86" s="163">
        <f t="shared" si="200"/>
        <v>1</v>
      </c>
      <c r="FA86" s="163">
        <f t="shared" si="200"/>
        <v>1</v>
      </c>
      <c r="FB86" s="163">
        <f t="shared" si="164"/>
        <v>1</v>
      </c>
      <c r="FC86" s="163">
        <f t="shared" si="201"/>
        <v>14</v>
      </c>
      <c r="FD86" s="163">
        <f t="shared" si="202"/>
        <v>0</v>
      </c>
      <c r="FF86" s="16">
        <f t="shared" si="203"/>
        <v>0</v>
      </c>
      <c r="FG86" s="16" t="str">
        <f t="shared" si="204"/>
        <v>1</v>
      </c>
    </row>
    <row r="87" spans="1:163" s="52" customFormat="1" ht="11.25" customHeight="1">
      <c r="A87" s="1038">
        <v>73</v>
      </c>
      <c r="B87" s="1039"/>
      <c r="C87" s="1038" t="str">
        <f t="shared" si="165"/>
        <v/>
      </c>
      <c r="D87" s="1038"/>
      <c r="E87" s="1040"/>
      <c r="F87" s="1041"/>
      <c r="G87" s="1038"/>
      <c r="H87" s="1038"/>
      <c r="I87" s="1323"/>
      <c r="J87" s="1038"/>
      <c r="K87" s="1038"/>
      <c r="L87" s="1038"/>
      <c r="M87" s="1038"/>
      <c r="N87" s="1038"/>
      <c r="O87" s="1038"/>
      <c r="P87" s="1040" t="str">
        <f t="shared" si="205"/>
        <v>MP</v>
      </c>
      <c r="Q87" s="1342" t="str">
        <f t="shared" si="151"/>
        <v/>
      </c>
      <c r="R87" s="1040"/>
      <c r="S87" s="1475" t="e">
        <f t="shared" si="152"/>
        <v>#DIV/0!</v>
      </c>
      <c r="T87" s="1102"/>
      <c r="U87" s="1102"/>
      <c r="V87" s="1476"/>
      <c r="W87" s="1477"/>
      <c r="X87" s="1103"/>
      <c r="Y87" s="1477"/>
      <c r="Z87" s="1478">
        <f t="shared" si="166"/>
        <v>0</v>
      </c>
      <c r="AA87" s="1479">
        <f>ROUND(IFERROR(SUM($AI$6/$AI$7*Q87/O87)+('Inbound Freight New'!$A$3*CZ87/R87),0),2)</f>
        <v>0</v>
      </c>
      <c r="AB87" s="1480">
        <f t="shared" si="167"/>
        <v>0</v>
      </c>
      <c r="AC87" s="1479">
        <f t="shared" si="153"/>
        <v>0</v>
      </c>
      <c r="AD87" s="1481"/>
      <c r="AE87" s="1480">
        <f t="shared" si="168"/>
        <v>0</v>
      </c>
      <c r="AF87" s="1482">
        <f t="shared" si="154"/>
        <v>0</v>
      </c>
      <c r="AG87" s="1483">
        <f t="shared" si="169"/>
        <v>0</v>
      </c>
      <c r="AH87" s="1484">
        <f t="shared" si="155"/>
        <v>0</v>
      </c>
      <c r="AI87" s="1482">
        <f t="shared" si="156"/>
        <v>0</v>
      </c>
      <c r="AJ87" s="1485">
        <f t="shared" si="157"/>
        <v>0</v>
      </c>
      <c r="AK87" s="1485">
        <f t="shared" si="158"/>
        <v>0</v>
      </c>
      <c r="AL87" s="1485">
        <f t="shared" si="170"/>
        <v>0</v>
      </c>
      <c r="AM87" s="1482">
        <f t="shared" si="159"/>
        <v>0</v>
      </c>
      <c r="AN87" s="1477"/>
      <c r="AO87" s="1477"/>
      <c r="AP87" s="1486">
        <f t="shared" si="160"/>
        <v>0</v>
      </c>
      <c r="AQ87" s="1487">
        <f t="shared" si="161"/>
        <v>0</v>
      </c>
      <c r="AR87" s="1488">
        <f t="shared" si="171"/>
        <v>0</v>
      </c>
      <c r="AS87" s="1487">
        <f t="shared" si="162"/>
        <v>0</v>
      </c>
      <c r="AT87" s="1489">
        <f t="shared" si="163"/>
        <v>0</v>
      </c>
      <c r="AU87" s="1490"/>
      <c r="AV87" s="1489"/>
      <c r="AW87" s="1038"/>
      <c r="AX87" s="1038"/>
      <c r="AY87" s="1491"/>
      <c r="AZ87" s="1492"/>
      <c r="BA87" s="1342"/>
      <c r="BB87" s="1342"/>
      <c r="BC87" s="1342"/>
      <c r="BD87" s="1342"/>
      <c r="BE87" s="1038"/>
      <c r="BF87" s="1038" t="str">
        <f t="shared" si="206"/>
        <v/>
      </c>
      <c r="BG87" s="1342" t="str">
        <f t="shared" si="172"/>
        <v/>
      </c>
      <c r="BH87" s="1038"/>
      <c r="BI87" s="1038"/>
      <c r="BJ87" s="1038"/>
      <c r="BK87" s="1038"/>
      <c r="BL87" s="1038"/>
      <c r="BM87" s="1038"/>
      <c r="BN87" s="1493"/>
      <c r="BO87" s="1493"/>
      <c r="BP87" s="1493"/>
      <c r="BQ87" s="1493" t="str">
        <f t="shared" si="173"/>
        <v/>
      </c>
      <c r="BR87" s="1494" t="str">
        <f t="shared" si="174"/>
        <v/>
      </c>
      <c r="BS87" s="1494" t="str">
        <f t="shared" si="207"/>
        <v/>
      </c>
      <c r="BT87" s="1494" t="str">
        <f t="shared" si="208"/>
        <v/>
      </c>
      <c r="BU87" s="1495" t="str">
        <f t="shared" si="175"/>
        <v/>
      </c>
      <c r="BV87" s="1495" t="str">
        <f t="shared" si="209"/>
        <v/>
      </c>
      <c r="BW87" s="1495" t="str">
        <f t="shared" si="210"/>
        <v/>
      </c>
      <c r="BX87" s="1495" t="str">
        <f t="shared" si="176"/>
        <v/>
      </c>
      <c r="BY87" s="1495" t="str">
        <f t="shared" si="177"/>
        <v/>
      </c>
      <c r="BZ87" s="1495" t="str">
        <f t="shared" si="178"/>
        <v/>
      </c>
      <c r="CA87" s="1495" t="str">
        <f t="shared" si="179"/>
        <v/>
      </c>
      <c r="CB87" s="1496" t="str">
        <f t="shared" si="180"/>
        <v/>
      </c>
      <c r="CC87" s="1496" t="str">
        <f t="shared" si="181"/>
        <v/>
      </c>
      <c r="CD87" s="1496" t="str">
        <f t="shared" si="182"/>
        <v/>
      </c>
      <c r="CE87" s="1496" t="str">
        <f t="shared" si="183"/>
        <v/>
      </c>
      <c r="CF87" s="1496" t="str">
        <f t="shared" si="211"/>
        <v/>
      </c>
      <c r="CG87" s="1494" t="str">
        <f t="shared" si="212"/>
        <v/>
      </c>
      <c r="CH87" s="1495"/>
      <c r="CI87" s="1495"/>
      <c r="CJ87" s="1495"/>
      <c r="CK87" s="1495"/>
      <c r="CL87" s="1495"/>
      <c r="CM87" s="1495"/>
      <c r="CN87" s="1497" t="str">
        <f t="shared" si="213"/>
        <v/>
      </c>
      <c r="CO87" s="1497" t="str">
        <f t="shared" si="214"/>
        <v/>
      </c>
      <c r="CP87" s="1497" t="str">
        <f t="shared" si="215"/>
        <v/>
      </c>
      <c r="CQ87" s="1497" t="str">
        <f t="shared" si="216"/>
        <v/>
      </c>
      <c r="CR87" s="1497" t="str">
        <f t="shared" si="217"/>
        <v/>
      </c>
      <c r="CS87" s="1497" t="str">
        <f t="shared" si="218"/>
        <v/>
      </c>
      <c r="CT87" s="1497" t="str">
        <f t="shared" si="219"/>
        <v/>
      </c>
      <c r="CU87" s="1497" t="str">
        <f t="shared" si="220"/>
        <v/>
      </c>
      <c r="CV87" s="1497" t="str">
        <f t="shared" si="221"/>
        <v/>
      </c>
      <c r="CW87" s="16" t="str">
        <f t="shared" si="222"/>
        <v/>
      </c>
      <c r="CX87" s="16" t="str">
        <f t="shared" si="223"/>
        <v/>
      </c>
      <c r="CY87" s="16" t="str">
        <f t="shared" si="224"/>
        <v/>
      </c>
      <c r="CZ87" s="650">
        <f t="shared" si="184"/>
        <v>0</v>
      </c>
      <c r="DA87" s="16"/>
      <c r="DB87" s="651"/>
      <c r="DC87" s="655">
        <f t="shared" si="185"/>
        <v>0</v>
      </c>
      <c r="DD87" s="654" t="str">
        <f t="shared" si="186"/>
        <v/>
      </c>
      <c r="DE87" s="650">
        <f t="shared" si="187"/>
        <v>0</v>
      </c>
      <c r="EG87" s="16">
        <f>IFERROR(VLOOKUP(B87,'SUBCATS INTERNAL USE'!A:D,3,0),10000)</f>
        <v>10000</v>
      </c>
      <c r="EH87" s="16">
        <f t="shared" si="188"/>
        <v>10000</v>
      </c>
      <c r="EI87" s="16">
        <f t="shared" si="189"/>
        <v>1</v>
      </c>
      <c r="EJ87" s="16">
        <f t="shared" si="225"/>
        <v>19</v>
      </c>
      <c r="EK87" s="16">
        <f>IFERROR(VLOOKUP(B87,'SUBCATS INTERNAL USE'!G:I,3,0), 10000)</f>
        <v>10000</v>
      </c>
      <c r="EN87" s="163">
        <f t="shared" si="190"/>
        <v>1</v>
      </c>
      <c r="EO87" s="163">
        <f t="shared" si="191"/>
        <v>1</v>
      </c>
      <c r="EP87" s="163">
        <f t="shared" si="192"/>
        <v>1</v>
      </c>
      <c r="EQ87" s="163">
        <f t="shared" si="193"/>
        <v>1</v>
      </c>
      <c r="ER87" s="163">
        <f t="shared" si="194"/>
        <v>1</v>
      </c>
      <c r="ES87" s="163">
        <f t="shared" si="195"/>
        <v>1</v>
      </c>
      <c r="ET87" s="163">
        <f t="shared" si="196"/>
        <v>1</v>
      </c>
      <c r="EU87" s="163">
        <f t="shared" si="196"/>
        <v>1</v>
      </c>
      <c r="EV87" s="163">
        <f t="shared" si="197"/>
        <v>0</v>
      </c>
      <c r="EW87" s="163">
        <f t="shared" si="198"/>
        <v>1</v>
      </c>
      <c r="EX87" s="163">
        <f t="shared" si="199"/>
        <v>1</v>
      </c>
      <c r="EY87" s="163">
        <f t="shared" si="200"/>
        <v>1</v>
      </c>
      <c r="EZ87" s="163">
        <f t="shared" si="200"/>
        <v>1</v>
      </c>
      <c r="FA87" s="163">
        <f t="shared" si="200"/>
        <v>1</v>
      </c>
      <c r="FB87" s="163">
        <f t="shared" si="164"/>
        <v>1</v>
      </c>
      <c r="FC87" s="163">
        <f t="shared" si="201"/>
        <v>14</v>
      </c>
      <c r="FD87" s="163">
        <f t="shared" si="202"/>
        <v>0</v>
      </c>
      <c r="FF87" s="16">
        <f t="shared" si="203"/>
        <v>0</v>
      </c>
      <c r="FG87" s="16" t="str">
        <f t="shared" si="204"/>
        <v>1</v>
      </c>
    </row>
    <row r="88" spans="1:163" s="52" customFormat="1" ht="11.25" customHeight="1">
      <c r="A88" s="1038">
        <v>74</v>
      </c>
      <c r="B88" s="1039"/>
      <c r="C88" s="1038" t="str">
        <f t="shared" si="165"/>
        <v/>
      </c>
      <c r="D88" s="1038"/>
      <c r="E88" s="1040"/>
      <c r="F88" s="1041"/>
      <c r="G88" s="1038"/>
      <c r="H88" s="1038"/>
      <c r="I88" s="1323"/>
      <c r="J88" s="1038"/>
      <c r="K88" s="1038"/>
      <c r="L88" s="1038"/>
      <c r="M88" s="1038"/>
      <c r="N88" s="1038"/>
      <c r="O88" s="1038"/>
      <c r="P88" s="1040" t="str">
        <f t="shared" si="205"/>
        <v>MP</v>
      </c>
      <c r="Q88" s="1342" t="str">
        <f t="shared" si="151"/>
        <v/>
      </c>
      <c r="R88" s="1040"/>
      <c r="S88" s="1475" t="e">
        <f t="shared" si="152"/>
        <v>#DIV/0!</v>
      </c>
      <c r="T88" s="1102"/>
      <c r="U88" s="1102"/>
      <c r="V88" s="1476"/>
      <c r="W88" s="1477"/>
      <c r="X88" s="1103"/>
      <c r="Y88" s="1477"/>
      <c r="Z88" s="1478">
        <f t="shared" si="166"/>
        <v>0</v>
      </c>
      <c r="AA88" s="1479">
        <f>ROUND(IFERROR(SUM($AI$6/$AI$7*Q88/O88)+('Inbound Freight New'!$A$3*CZ88/R88),0),2)</f>
        <v>0</v>
      </c>
      <c r="AB88" s="1480">
        <f t="shared" si="167"/>
        <v>0</v>
      </c>
      <c r="AC88" s="1479">
        <f t="shared" si="153"/>
        <v>0</v>
      </c>
      <c r="AD88" s="1481"/>
      <c r="AE88" s="1480">
        <f t="shared" si="168"/>
        <v>0</v>
      </c>
      <c r="AF88" s="1482">
        <f t="shared" si="154"/>
        <v>0</v>
      </c>
      <c r="AG88" s="1483">
        <f t="shared" si="169"/>
        <v>0</v>
      </c>
      <c r="AH88" s="1484">
        <f t="shared" si="155"/>
        <v>0</v>
      </c>
      <c r="AI88" s="1482">
        <f t="shared" si="156"/>
        <v>0</v>
      </c>
      <c r="AJ88" s="1485">
        <f t="shared" si="157"/>
        <v>0</v>
      </c>
      <c r="AK88" s="1485">
        <f t="shared" si="158"/>
        <v>0</v>
      </c>
      <c r="AL88" s="1485">
        <f t="shared" si="170"/>
        <v>0</v>
      </c>
      <c r="AM88" s="1482">
        <f t="shared" si="159"/>
        <v>0</v>
      </c>
      <c r="AN88" s="1477"/>
      <c r="AO88" s="1477"/>
      <c r="AP88" s="1486">
        <f t="shared" si="160"/>
        <v>0</v>
      </c>
      <c r="AQ88" s="1487">
        <f t="shared" si="161"/>
        <v>0</v>
      </c>
      <c r="AR88" s="1488">
        <f t="shared" si="171"/>
        <v>0</v>
      </c>
      <c r="AS88" s="1487">
        <f t="shared" si="162"/>
        <v>0</v>
      </c>
      <c r="AT88" s="1489">
        <f t="shared" si="163"/>
        <v>0</v>
      </c>
      <c r="AU88" s="1490"/>
      <c r="AV88" s="1489"/>
      <c r="AW88" s="1038"/>
      <c r="AX88" s="1038"/>
      <c r="AY88" s="1491"/>
      <c r="AZ88" s="1492"/>
      <c r="BA88" s="1342"/>
      <c r="BB88" s="1342"/>
      <c r="BC88" s="1342"/>
      <c r="BD88" s="1342"/>
      <c r="BE88" s="1038"/>
      <c r="BF88" s="1038" t="str">
        <f t="shared" si="206"/>
        <v/>
      </c>
      <c r="BG88" s="1342" t="str">
        <f t="shared" si="172"/>
        <v/>
      </c>
      <c r="BH88" s="1038"/>
      <c r="BI88" s="1038"/>
      <c r="BJ88" s="1038"/>
      <c r="BK88" s="1038"/>
      <c r="BL88" s="1038"/>
      <c r="BM88" s="1038"/>
      <c r="BN88" s="1493"/>
      <c r="BO88" s="1493"/>
      <c r="BP88" s="1493"/>
      <c r="BQ88" s="1493" t="str">
        <f t="shared" si="173"/>
        <v/>
      </c>
      <c r="BR88" s="1494" t="str">
        <f t="shared" si="174"/>
        <v/>
      </c>
      <c r="BS88" s="1494" t="str">
        <f t="shared" si="207"/>
        <v/>
      </c>
      <c r="BT88" s="1494" t="str">
        <f t="shared" si="208"/>
        <v/>
      </c>
      <c r="BU88" s="1495" t="str">
        <f t="shared" si="175"/>
        <v/>
      </c>
      <c r="BV88" s="1495" t="str">
        <f t="shared" si="209"/>
        <v/>
      </c>
      <c r="BW88" s="1495" t="str">
        <f t="shared" si="210"/>
        <v/>
      </c>
      <c r="BX88" s="1495" t="str">
        <f t="shared" si="176"/>
        <v/>
      </c>
      <c r="BY88" s="1495" t="str">
        <f t="shared" si="177"/>
        <v/>
      </c>
      <c r="BZ88" s="1495" t="str">
        <f t="shared" si="178"/>
        <v/>
      </c>
      <c r="CA88" s="1495" t="str">
        <f t="shared" si="179"/>
        <v/>
      </c>
      <c r="CB88" s="1496" t="str">
        <f t="shared" si="180"/>
        <v/>
      </c>
      <c r="CC88" s="1496" t="str">
        <f t="shared" si="181"/>
        <v/>
      </c>
      <c r="CD88" s="1496" t="str">
        <f t="shared" si="182"/>
        <v/>
      </c>
      <c r="CE88" s="1496" t="str">
        <f t="shared" si="183"/>
        <v/>
      </c>
      <c r="CF88" s="1496" t="str">
        <f t="shared" si="211"/>
        <v/>
      </c>
      <c r="CG88" s="1494" t="str">
        <f t="shared" si="212"/>
        <v/>
      </c>
      <c r="CH88" s="1495"/>
      <c r="CI88" s="1495"/>
      <c r="CJ88" s="1495"/>
      <c r="CK88" s="1495"/>
      <c r="CL88" s="1495"/>
      <c r="CM88" s="1495"/>
      <c r="CN88" s="1497" t="str">
        <f t="shared" si="213"/>
        <v/>
      </c>
      <c r="CO88" s="1497" t="str">
        <f t="shared" si="214"/>
        <v/>
      </c>
      <c r="CP88" s="1497" t="str">
        <f t="shared" si="215"/>
        <v/>
      </c>
      <c r="CQ88" s="1497" t="str">
        <f t="shared" si="216"/>
        <v/>
      </c>
      <c r="CR88" s="1497" t="str">
        <f t="shared" si="217"/>
        <v/>
      </c>
      <c r="CS88" s="1497" t="str">
        <f t="shared" si="218"/>
        <v/>
      </c>
      <c r="CT88" s="1497" t="str">
        <f t="shared" si="219"/>
        <v/>
      </c>
      <c r="CU88" s="1497" t="str">
        <f t="shared" si="220"/>
        <v/>
      </c>
      <c r="CV88" s="1497" t="str">
        <f t="shared" si="221"/>
        <v/>
      </c>
      <c r="CW88" s="16" t="str">
        <f t="shared" si="222"/>
        <v/>
      </c>
      <c r="CX88" s="16" t="str">
        <f t="shared" si="223"/>
        <v/>
      </c>
      <c r="CY88" s="16" t="str">
        <f t="shared" si="224"/>
        <v/>
      </c>
      <c r="CZ88" s="650">
        <f t="shared" si="184"/>
        <v>0</v>
      </c>
      <c r="DA88" s="16"/>
      <c r="DB88" s="651"/>
      <c r="DC88" s="655">
        <f t="shared" si="185"/>
        <v>0</v>
      </c>
      <c r="DD88" s="654" t="str">
        <f t="shared" si="186"/>
        <v/>
      </c>
      <c r="DE88" s="650">
        <f t="shared" si="187"/>
        <v>0</v>
      </c>
      <c r="EG88" s="16">
        <f>IFERROR(VLOOKUP(B88,'SUBCATS INTERNAL USE'!A:D,3,0),10000)</f>
        <v>10000</v>
      </c>
      <c r="EH88" s="16">
        <f t="shared" si="188"/>
        <v>10000</v>
      </c>
      <c r="EI88" s="16">
        <f t="shared" si="189"/>
        <v>1</v>
      </c>
      <c r="EJ88" s="16">
        <f t="shared" si="225"/>
        <v>19</v>
      </c>
      <c r="EK88" s="16">
        <f>IFERROR(VLOOKUP(B88,'SUBCATS INTERNAL USE'!G:I,3,0), 10000)</f>
        <v>10000</v>
      </c>
      <c r="EN88" s="163">
        <f t="shared" si="190"/>
        <v>1</v>
      </c>
      <c r="EO88" s="163">
        <f t="shared" si="191"/>
        <v>1</v>
      </c>
      <c r="EP88" s="163">
        <f t="shared" si="192"/>
        <v>1</v>
      </c>
      <c r="EQ88" s="163">
        <f t="shared" si="193"/>
        <v>1</v>
      </c>
      <c r="ER88" s="163">
        <f t="shared" si="194"/>
        <v>1</v>
      </c>
      <c r="ES88" s="163">
        <f t="shared" si="195"/>
        <v>1</v>
      </c>
      <c r="ET88" s="163">
        <f t="shared" si="196"/>
        <v>1</v>
      </c>
      <c r="EU88" s="163">
        <f t="shared" si="196"/>
        <v>1</v>
      </c>
      <c r="EV88" s="163">
        <f t="shared" si="197"/>
        <v>0</v>
      </c>
      <c r="EW88" s="163">
        <f t="shared" si="198"/>
        <v>1</v>
      </c>
      <c r="EX88" s="163">
        <f t="shared" si="199"/>
        <v>1</v>
      </c>
      <c r="EY88" s="163">
        <f t="shared" si="200"/>
        <v>1</v>
      </c>
      <c r="EZ88" s="163">
        <f t="shared" si="200"/>
        <v>1</v>
      </c>
      <c r="FA88" s="163">
        <f t="shared" si="200"/>
        <v>1</v>
      </c>
      <c r="FB88" s="163">
        <f t="shared" si="164"/>
        <v>1</v>
      </c>
      <c r="FC88" s="163">
        <f t="shared" si="201"/>
        <v>14</v>
      </c>
      <c r="FD88" s="163">
        <f t="shared" si="202"/>
        <v>0</v>
      </c>
      <c r="FF88" s="16">
        <f t="shared" si="203"/>
        <v>0</v>
      </c>
      <c r="FG88" s="16" t="str">
        <f t="shared" si="204"/>
        <v>1</v>
      </c>
    </row>
    <row r="89" spans="1:163" s="52" customFormat="1" ht="11.25" customHeight="1">
      <c r="A89" s="1038">
        <v>75</v>
      </c>
      <c r="B89" s="1039"/>
      <c r="C89" s="1038" t="str">
        <f t="shared" si="165"/>
        <v/>
      </c>
      <c r="D89" s="1038"/>
      <c r="E89" s="1040"/>
      <c r="F89" s="1041"/>
      <c r="G89" s="1038"/>
      <c r="H89" s="1038"/>
      <c r="I89" s="1323"/>
      <c r="J89" s="1038"/>
      <c r="K89" s="1038"/>
      <c r="L89" s="1038"/>
      <c r="M89" s="1038"/>
      <c r="N89" s="1038"/>
      <c r="O89" s="1038"/>
      <c r="P89" s="1040" t="str">
        <f t="shared" si="205"/>
        <v>MP</v>
      </c>
      <c r="Q89" s="1342" t="str">
        <f t="shared" si="151"/>
        <v/>
      </c>
      <c r="R89" s="1040"/>
      <c r="S89" s="1475" t="e">
        <f t="shared" si="152"/>
        <v>#DIV/0!</v>
      </c>
      <c r="T89" s="1102"/>
      <c r="U89" s="1102"/>
      <c r="V89" s="1476"/>
      <c r="W89" s="1477"/>
      <c r="X89" s="1103"/>
      <c r="Y89" s="1477"/>
      <c r="Z89" s="1478">
        <f t="shared" si="166"/>
        <v>0</v>
      </c>
      <c r="AA89" s="1479">
        <f>ROUND(IFERROR(SUM($AI$6/$AI$7*Q89/O89)+('Inbound Freight New'!$A$3*CZ89/R89),0),2)</f>
        <v>0</v>
      </c>
      <c r="AB89" s="1480">
        <f t="shared" si="167"/>
        <v>0</v>
      </c>
      <c r="AC89" s="1479">
        <f t="shared" si="153"/>
        <v>0</v>
      </c>
      <c r="AD89" s="1481"/>
      <c r="AE89" s="1480">
        <f t="shared" si="168"/>
        <v>0</v>
      </c>
      <c r="AF89" s="1482">
        <f t="shared" si="154"/>
        <v>0</v>
      </c>
      <c r="AG89" s="1483">
        <f t="shared" si="169"/>
        <v>0</v>
      </c>
      <c r="AH89" s="1484">
        <f t="shared" si="155"/>
        <v>0</v>
      </c>
      <c r="AI89" s="1482">
        <f t="shared" si="156"/>
        <v>0</v>
      </c>
      <c r="AJ89" s="1485">
        <f t="shared" si="157"/>
        <v>0</v>
      </c>
      <c r="AK89" s="1485">
        <f t="shared" si="158"/>
        <v>0</v>
      </c>
      <c r="AL89" s="1485">
        <f t="shared" si="170"/>
        <v>0</v>
      </c>
      <c r="AM89" s="1482">
        <f t="shared" si="159"/>
        <v>0</v>
      </c>
      <c r="AN89" s="1477"/>
      <c r="AO89" s="1477"/>
      <c r="AP89" s="1486">
        <f t="shared" si="160"/>
        <v>0</v>
      </c>
      <c r="AQ89" s="1487">
        <f t="shared" si="161"/>
        <v>0</v>
      </c>
      <c r="AR89" s="1488">
        <f t="shared" si="171"/>
        <v>0</v>
      </c>
      <c r="AS89" s="1487">
        <f t="shared" si="162"/>
        <v>0</v>
      </c>
      <c r="AT89" s="1489">
        <f t="shared" si="163"/>
        <v>0</v>
      </c>
      <c r="AU89" s="1490"/>
      <c r="AV89" s="1489"/>
      <c r="AW89" s="1038"/>
      <c r="AX89" s="1038"/>
      <c r="AY89" s="1491"/>
      <c r="AZ89" s="1492"/>
      <c r="BA89" s="1342"/>
      <c r="BB89" s="1342"/>
      <c r="BC89" s="1342"/>
      <c r="BD89" s="1342"/>
      <c r="BE89" s="1038"/>
      <c r="BF89" s="1038" t="str">
        <f t="shared" si="206"/>
        <v/>
      </c>
      <c r="BG89" s="1342" t="str">
        <f t="shared" si="172"/>
        <v/>
      </c>
      <c r="BH89" s="1038"/>
      <c r="BI89" s="1038"/>
      <c r="BJ89" s="1038"/>
      <c r="BK89" s="1038"/>
      <c r="BL89" s="1038"/>
      <c r="BM89" s="1038"/>
      <c r="BN89" s="1493"/>
      <c r="BO89" s="1493"/>
      <c r="BP89" s="1493"/>
      <c r="BQ89" s="1493" t="str">
        <f t="shared" si="173"/>
        <v/>
      </c>
      <c r="BR89" s="1494" t="str">
        <f t="shared" si="174"/>
        <v/>
      </c>
      <c r="BS89" s="1494" t="str">
        <f t="shared" si="207"/>
        <v/>
      </c>
      <c r="BT89" s="1494" t="str">
        <f t="shared" si="208"/>
        <v/>
      </c>
      <c r="BU89" s="1495" t="str">
        <f t="shared" si="175"/>
        <v/>
      </c>
      <c r="BV89" s="1495" t="str">
        <f t="shared" si="209"/>
        <v/>
      </c>
      <c r="BW89" s="1495" t="str">
        <f t="shared" si="210"/>
        <v/>
      </c>
      <c r="BX89" s="1495" t="str">
        <f t="shared" si="176"/>
        <v/>
      </c>
      <c r="BY89" s="1495" t="str">
        <f t="shared" si="177"/>
        <v/>
      </c>
      <c r="BZ89" s="1495" t="str">
        <f t="shared" si="178"/>
        <v/>
      </c>
      <c r="CA89" s="1495" t="str">
        <f t="shared" si="179"/>
        <v/>
      </c>
      <c r="CB89" s="1496" t="str">
        <f t="shared" si="180"/>
        <v/>
      </c>
      <c r="CC89" s="1496" t="str">
        <f t="shared" si="181"/>
        <v/>
      </c>
      <c r="CD89" s="1496" t="str">
        <f t="shared" si="182"/>
        <v/>
      </c>
      <c r="CE89" s="1496" t="str">
        <f t="shared" si="183"/>
        <v/>
      </c>
      <c r="CF89" s="1496" t="str">
        <f t="shared" si="211"/>
        <v/>
      </c>
      <c r="CG89" s="1494" t="str">
        <f t="shared" si="212"/>
        <v/>
      </c>
      <c r="CH89" s="1495"/>
      <c r="CI89" s="1495"/>
      <c r="CJ89" s="1495"/>
      <c r="CK89" s="1495"/>
      <c r="CL89" s="1495"/>
      <c r="CM89" s="1495"/>
      <c r="CN89" s="1497" t="str">
        <f t="shared" si="213"/>
        <v/>
      </c>
      <c r="CO89" s="1497" t="str">
        <f t="shared" si="214"/>
        <v/>
      </c>
      <c r="CP89" s="1497" t="str">
        <f t="shared" si="215"/>
        <v/>
      </c>
      <c r="CQ89" s="1497" t="str">
        <f t="shared" si="216"/>
        <v/>
      </c>
      <c r="CR89" s="1497" t="str">
        <f t="shared" si="217"/>
        <v/>
      </c>
      <c r="CS89" s="1497" t="str">
        <f t="shared" si="218"/>
        <v/>
      </c>
      <c r="CT89" s="1497" t="str">
        <f t="shared" si="219"/>
        <v/>
      </c>
      <c r="CU89" s="1497" t="str">
        <f t="shared" si="220"/>
        <v/>
      </c>
      <c r="CV89" s="1497" t="str">
        <f t="shared" si="221"/>
        <v/>
      </c>
      <c r="CW89" s="16" t="str">
        <f t="shared" si="222"/>
        <v/>
      </c>
      <c r="CX89" s="16" t="str">
        <f t="shared" si="223"/>
        <v/>
      </c>
      <c r="CY89" s="16" t="str">
        <f t="shared" si="224"/>
        <v/>
      </c>
      <c r="CZ89" s="650">
        <f t="shared" si="184"/>
        <v>0</v>
      </c>
      <c r="DA89" s="16"/>
      <c r="DB89" s="651"/>
      <c r="DC89" s="655">
        <f t="shared" si="185"/>
        <v>0</v>
      </c>
      <c r="DD89" s="654" t="str">
        <f t="shared" si="186"/>
        <v/>
      </c>
      <c r="DE89" s="650">
        <f t="shared" si="187"/>
        <v>0</v>
      </c>
      <c r="EG89" s="16">
        <f>IFERROR(VLOOKUP(B89,'SUBCATS INTERNAL USE'!A:D,3,0),10000)</f>
        <v>10000</v>
      </c>
      <c r="EH89" s="16">
        <f t="shared" si="188"/>
        <v>10000</v>
      </c>
      <c r="EI89" s="16">
        <f t="shared" si="189"/>
        <v>1</v>
      </c>
      <c r="EJ89" s="16">
        <f t="shared" si="225"/>
        <v>19</v>
      </c>
      <c r="EK89" s="16">
        <f>IFERROR(VLOOKUP(B89,'SUBCATS INTERNAL USE'!G:I,3,0), 10000)</f>
        <v>10000</v>
      </c>
      <c r="EN89" s="163">
        <f t="shared" si="190"/>
        <v>1</v>
      </c>
      <c r="EO89" s="163">
        <f t="shared" si="191"/>
        <v>1</v>
      </c>
      <c r="EP89" s="163">
        <f t="shared" si="192"/>
        <v>1</v>
      </c>
      <c r="EQ89" s="163">
        <f t="shared" si="193"/>
        <v>1</v>
      </c>
      <c r="ER89" s="163">
        <f t="shared" si="194"/>
        <v>1</v>
      </c>
      <c r="ES89" s="163">
        <f t="shared" si="195"/>
        <v>1</v>
      </c>
      <c r="ET89" s="163">
        <f t="shared" si="196"/>
        <v>1</v>
      </c>
      <c r="EU89" s="163">
        <f t="shared" si="196"/>
        <v>1</v>
      </c>
      <c r="EV89" s="163">
        <f t="shared" si="197"/>
        <v>0</v>
      </c>
      <c r="EW89" s="163">
        <f t="shared" si="198"/>
        <v>1</v>
      </c>
      <c r="EX89" s="163">
        <f t="shared" si="199"/>
        <v>1</v>
      </c>
      <c r="EY89" s="163">
        <f t="shared" si="200"/>
        <v>1</v>
      </c>
      <c r="EZ89" s="163">
        <f t="shared" si="200"/>
        <v>1</v>
      </c>
      <c r="FA89" s="163">
        <f t="shared" si="200"/>
        <v>1</v>
      </c>
      <c r="FB89" s="163">
        <f t="shared" si="164"/>
        <v>1</v>
      </c>
      <c r="FC89" s="163">
        <f t="shared" si="201"/>
        <v>14</v>
      </c>
      <c r="FD89" s="163">
        <f t="shared" si="202"/>
        <v>0</v>
      </c>
      <c r="FF89" s="16">
        <f t="shared" si="203"/>
        <v>0</v>
      </c>
      <c r="FG89" s="16" t="str">
        <f t="shared" si="204"/>
        <v>1</v>
      </c>
    </row>
    <row r="90" spans="1:163" s="52" customFormat="1" ht="11.25" customHeight="1">
      <c r="A90" s="1038">
        <v>76</v>
      </c>
      <c r="B90" s="1039"/>
      <c r="C90" s="1038" t="str">
        <f t="shared" si="165"/>
        <v/>
      </c>
      <c r="D90" s="1038"/>
      <c r="E90" s="1040"/>
      <c r="F90" s="1041"/>
      <c r="G90" s="1038"/>
      <c r="H90" s="1038"/>
      <c r="I90" s="1323"/>
      <c r="J90" s="1038"/>
      <c r="K90" s="1038"/>
      <c r="L90" s="1038"/>
      <c r="M90" s="1038"/>
      <c r="N90" s="1038"/>
      <c r="O90" s="1038"/>
      <c r="P90" s="1040" t="str">
        <f t="shared" si="205"/>
        <v>MP</v>
      </c>
      <c r="Q90" s="1342" t="str">
        <f t="shared" si="151"/>
        <v/>
      </c>
      <c r="R90" s="1040"/>
      <c r="S90" s="1475" t="e">
        <f t="shared" si="152"/>
        <v>#DIV/0!</v>
      </c>
      <c r="T90" s="1102"/>
      <c r="U90" s="1102"/>
      <c r="V90" s="1476"/>
      <c r="W90" s="1477"/>
      <c r="X90" s="1103"/>
      <c r="Y90" s="1477"/>
      <c r="Z90" s="1478">
        <f t="shared" si="166"/>
        <v>0</v>
      </c>
      <c r="AA90" s="1479">
        <f>ROUND(IFERROR(SUM($AI$6/$AI$7*Q90/O90)+('Inbound Freight New'!$A$3*CZ90/R90),0),2)</f>
        <v>0</v>
      </c>
      <c r="AB90" s="1480">
        <f t="shared" si="167"/>
        <v>0</v>
      </c>
      <c r="AC90" s="1479">
        <f t="shared" si="153"/>
        <v>0</v>
      </c>
      <c r="AD90" s="1481"/>
      <c r="AE90" s="1480">
        <f t="shared" si="168"/>
        <v>0</v>
      </c>
      <c r="AF90" s="1482">
        <f t="shared" si="154"/>
        <v>0</v>
      </c>
      <c r="AG90" s="1483">
        <f t="shared" si="169"/>
        <v>0</v>
      </c>
      <c r="AH90" s="1484">
        <f t="shared" si="155"/>
        <v>0</v>
      </c>
      <c r="AI90" s="1482">
        <f t="shared" si="156"/>
        <v>0</v>
      </c>
      <c r="AJ90" s="1485">
        <f t="shared" si="157"/>
        <v>0</v>
      </c>
      <c r="AK90" s="1485">
        <f t="shared" si="158"/>
        <v>0</v>
      </c>
      <c r="AL90" s="1485">
        <f t="shared" si="170"/>
        <v>0</v>
      </c>
      <c r="AM90" s="1482">
        <f t="shared" si="159"/>
        <v>0</v>
      </c>
      <c r="AN90" s="1477"/>
      <c r="AO90" s="1477"/>
      <c r="AP90" s="1486">
        <f t="shared" si="160"/>
        <v>0</v>
      </c>
      <c r="AQ90" s="1487">
        <f t="shared" si="161"/>
        <v>0</v>
      </c>
      <c r="AR90" s="1488">
        <f t="shared" si="171"/>
        <v>0</v>
      </c>
      <c r="AS90" s="1487">
        <f t="shared" si="162"/>
        <v>0</v>
      </c>
      <c r="AT90" s="1489">
        <f t="shared" si="163"/>
        <v>0</v>
      </c>
      <c r="AU90" s="1490"/>
      <c r="AV90" s="1489"/>
      <c r="AW90" s="1038"/>
      <c r="AX90" s="1038"/>
      <c r="AY90" s="1491"/>
      <c r="AZ90" s="1492"/>
      <c r="BA90" s="1342"/>
      <c r="BB90" s="1342"/>
      <c r="BC90" s="1342"/>
      <c r="BD90" s="1342"/>
      <c r="BE90" s="1038"/>
      <c r="BF90" s="1038" t="str">
        <f t="shared" si="206"/>
        <v/>
      </c>
      <c r="BG90" s="1342" t="str">
        <f t="shared" si="172"/>
        <v/>
      </c>
      <c r="BH90" s="1038"/>
      <c r="BI90" s="1038"/>
      <c r="BJ90" s="1038"/>
      <c r="BK90" s="1038"/>
      <c r="BL90" s="1038"/>
      <c r="BM90" s="1038"/>
      <c r="BN90" s="1493"/>
      <c r="BO90" s="1493"/>
      <c r="BP90" s="1493"/>
      <c r="BQ90" s="1493" t="str">
        <f t="shared" si="173"/>
        <v/>
      </c>
      <c r="BR90" s="1494" t="str">
        <f t="shared" si="174"/>
        <v/>
      </c>
      <c r="BS90" s="1494" t="str">
        <f t="shared" si="207"/>
        <v/>
      </c>
      <c r="BT90" s="1494" t="str">
        <f t="shared" si="208"/>
        <v/>
      </c>
      <c r="BU90" s="1495" t="str">
        <f t="shared" si="175"/>
        <v/>
      </c>
      <c r="BV90" s="1495" t="str">
        <f t="shared" si="209"/>
        <v/>
      </c>
      <c r="BW90" s="1495" t="str">
        <f t="shared" si="210"/>
        <v/>
      </c>
      <c r="BX90" s="1495" t="str">
        <f t="shared" si="176"/>
        <v/>
      </c>
      <c r="BY90" s="1495" t="str">
        <f t="shared" si="177"/>
        <v/>
      </c>
      <c r="BZ90" s="1495" t="str">
        <f t="shared" si="178"/>
        <v/>
      </c>
      <c r="CA90" s="1495" t="str">
        <f t="shared" si="179"/>
        <v/>
      </c>
      <c r="CB90" s="1496" t="str">
        <f t="shared" si="180"/>
        <v/>
      </c>
      <c r="CC90" s="1496" t="str">
        <f t="shared" si="181"/>
        <v/>
      </c>
      <c r="CD90" s="1496" t="str">
        <f t="shared" si="182"/>
        <v/>
      </c>
      <c r="CE90" s="1496" t="str">
        <f t="shared" si="183"/>
        <v/>
      </c>
      <c r="CF90" s="1496" t="str">
        <f t="shared" si="211"/>
        <v/>
      </c>
      <c r="CG90" s="1494" t="str">
        <f t="shared" si="212"/>
        <v/>
      </c>
      <c r="CH90" s="1495"/>
      <c r="CI90" s="1495"/>
      <c r="CJ90" s="1495"/>
      <c r="CK90" s="1495"/>
      <c r="CL90" s="1495"/>
      <c r="CM90" s="1495"/>
      <c r="CN90" s="1497" t="str">
        <f t="shared" si="213"/>
        <v/>
      </c>
      <c r="CO90" s="1497" t="str">
        <f t="shared" si="214"/>
        <v/>
      </c>
      <c r="CP90" s="1497" t="str">
        <f t="shared" si="215"/>
        <v/>
      </c>
      <c r="CQ90" s="1497" t="str">
        <f t="shared" si="216"/>
        <v/>
      </c>
      <c r="CR90" s="1497" t="str">
        <f t="shared" si="217"/>
        <v/>
      </c>
      <c r="CS90" s="1497" t="str">
        <f t="shared" si="218"/>
        <v/>
      </c>
      <c r="CT90" s="1497" t="str">
        <f t="shared" si="219"/>
        <v/>
      </c>
      <c r="CU90" s="1497" t="str">
        <f t="shared" si="220"/>
        <v/>
      </c>
      <c r="CV90" s="1497" t="str">
        <f t="shared" si="221"/>
        <v/>
      </c>
      <c r="CW90" s="16" t="str">
        <f t="shared" si="222"/>
        <v/>
      </c>
      <c r="CX90" s="16" t="str">
        <f t="shared" si="223"/>
        <v/>
      </c>
      <c r="CY90" s="16" t="str">
        <f t="shared" si="224"/>
        <v/>
      </c>
      <c r="CZ90" s="650">
        <f t="shared" si="184"/>
        <v>0</v>
      </c>
      <c r="DA90" s="16"/>
      <c r="DB90" s="651"/>
      <c r="DC90" s="655">
        <f t="shared" si="185"/>
        <v>0</v>
      </c>
      <c r="DD90" s="654" t="str">
        <f t="shared" si="186"/>
        <v/>
      </c>
      <c r="DE90" s="650">
        <f t="shared" si="187"/>
        <v>0</v>
      </c>
      <c r="EG90" s="16">
        <f>IFERROR(VLOOKUP(B90,'SUBCATS INTERNAL USE'!A:D,3,0),10000)</f>
        <v>10000</v>
      </c>
      <c r="EH90" s="16">
        <f t="shared" si="188"/>
        <v>10000</v>
      </c>
      <c r="EI90" s="16">
        <f t="shared" si="189"/>
        <v>1</v>
      </c>
      <c r="EJ90" s="16">
        <f t="shared" si="225"/>
        <v>19</v>
      </c>
      <c r="EK90" s="16">
        <f>IFERROR(VLOOKUP(B90,'SUBCATS INTERNAL USE'!G:I,3,0), 10000)</f>
        <v>10000</v>
      </c>
      <c r="EN90" s="163">
        <f t="shared" si="190"/>
        <v>1</v>
      </c>
      <c r="EO90" s="163">
        <f t="shared" si="191"/>
        <v>1</v>
      </c>
      <c r="EP90" s="163">
        <f t="shared" si="192"/>
        <v>1</v>
      </c>
      <c r="EQ90" s="163">
        <f t="shared" si="193"/>
        <v>1</v>
      </c>
      <c r="ER90" s="163">
        <f t="shared" si="194"/>
        <v>1</v>
      </c>
      <c r="ES90" s="163">
        <f t="shared" si="195"/>
        <v>1</v>
      </c>
      <c r="ET90" s="163">
        <f t="shared" si="196"/>
        <v>1</v>
      </c>
      <c r="EU90" s="163">
        <f t="shared" si="196"/>
        <v>1</v>
      </c>
      <c r="EV90" s="163">
        <f t="shared" si="197"/>
        <v>0</v>
      </c>
      <c r="EW90" s="163">
        <f t="shared" si="198"/>
        <v>1</v>
      </c>
      <c r="EX90" s="163">
        <f t="shared" si="199"/>
        <v>1</v>
      </c>
      <c r="EY90" s="163">
        <f t="shared" si="200"/>
        <v>1</v>
      </c>
      <c r="EZ90" s="163">
        <f t="shared" si="200"/>
        <v>1</v>
      </c>
      <c r="FA90" s="163">
        <f t="shared" si="200"/>
        <v>1</v>
      </c>
      <c r="FB90" s="163">
        <f t="shared" si="164"/>
        <v>1</v>
      </c>
      <c r="FC90" s="163">
        <f t="shared" si="201"/>
        <v>14</v>
      </c>
      <c r="FD90" s="163">
        <f t="shared" si="202"/>
        <v>0</v>
      </c>
      <c r="FF90" s="16">
        <f t="shared" si="203"/>
        <v>0</v>
      </c>
      <c r="FG90" s="16" t="str">
        <f t="shared" si="204"/>
        <v>1</v>
      </c>
    </row>
    <row r="91" spans="1:163" s="52" customFormat="1" ht="11.25" customHeight="1">
      <c r="A91" s="1038">
        <v>77</v>
      </c>
      <c r="B91" s="1039"/>
      <c r="C91" s="1038" t="str">
        <f t="shared" si="165"/>
        <v/>
      </c>
      <c r="D91" s="1038"/>
      <c r="E91" s="1040"/>
      <c r="F91" s="1041"/>
      <c r="G91" s="1038"/>
      <c r="H91" s="1038"/>
      <c r="I91" s="1323"/>
      <c r="J91" s="1038"/>
      <c r="K91" s="1038"/>
      <c r="L91" s="1038"/>
      <c r="M91" s="1038"/>
      <c r="N91" s="1038"/>
      <c r="O91" s="1038"/>
      <c r="P91" s="1040" t="str">
        <f t="shared" si="205"/>
        <v>MP</v>
      </c>
      <c r="Q91" s="1342" t="str">
        <f t="shared" si="151"/>
        <v/>
      </c>
      <c r="R91" s="1040"/>
      <c r="S91" s="1475" t="e">
        <f t="shared" si="152"/>
        <v>#DIV/0!</v>
      </c>
      <c r="T91" s="1102"/>
      <c r="U91" s="1102"/>
      <c r="V91" s="1476"/>
      <c r="W91" s="1477"/>
      <c r="X91" s="1103"/>
      <c r="Y91" s="1477"/>
      <c r="Z91" s="1478">
        <f t="shared" si="166"/>
        <v>0</v>
      </c>
      <c r="AA91" s="1479">
        <f>ROUND(IFERROR(SUM($AI$6/$AI$7*Q91/O91)+('Inbound Freight New'!$A$3*CZ91/R91),0),2)</f>
        <v>0</v>
      </c>
      <c r="AB91" s="1480">
        <f t="shared" si="167"/>
        <v>0</v>
      </c>
      <c r="AC91" s="1479">
        <f t="shared" si="153"/>
        <v>0</v>
      </c>
      <c r="AD91" s="1481"/>
      <c r="AE91" s="1480">
        <f t="shared" si="168"/>
        <v>0</v>
      </c>
      <c r="AF91" s="1482">
        <f t="shared" si="154"/>
        <v>0</v>
      </c>
      <c r="AG91" s="1483">
        <f t="shared" si="169"/>
        <v>0</v>
      </c>
      <c r="AH91" s="1484">
        <f t="shared" si="155"/>
        <v>0</v>
      </c>
      <c r="AI91" s="1482">
        <f t="shared" si="156"/>
        <v>0</v>
      </c>
      <c r="AJ91" s="1485">
        <f t="shared" si="157"/>
        <v>0</v>
      </c>
      <c r="AK91" s="1485">
        <f t="shared" si="158"/>
        <v>0</v>
      </c>
      <c r="AL91" s="1485">
        <f t="shared" si="170"/>
        <v>0</v>
      </c>
      <c r="AM91" s="1482">
        <f t="shared" si="159"/>
        <v>0</v>
      </c>
      <c r="AN91" s="1477"/>
      <c r="AO91" s="1477"/>
      <c r="AP91" s="1486">
        <f t="shared" si="160"/>
        <v>0</v>
      </c>
      <c r="AQ91" s="1487">
        <f t="shared" si="161"/>
        <v>0</v>
      </c>
      <c r="AR91" s="1488">
        <f t="shared" si="171"/>
        <v>0</v>
      </c>
      <c r="AS91" s="1487">
        <f t="shared" si="162"/>
        <v>0</v>
      </c>
      <c r="AT91" s="1489">
        <f t="shared" si="163"/>
        <v>0</v>
      </c>
      <c r="AU91" s="1490"/>
      <c r="AV91" s="1489"/>
      <c r="AW91" s="1038"/>
      <c r="AX91" s="1038"/>
      <c r="AY91" s="1491"/>
      <c r="AZ91" s="1492"/>
      <c r="BA91" s="1342"/>
      <c r="BB91" s="1342"/>
      <c r="BC91" s="1342"/>
      <c r="BD91" s="1342"/>
      <c r="BE91" s="1038"/>
      <c r="BF91" s="1038" t="str">
        <f t="shared" si="206"/>
        <v/>
      </c>
      <c r="BG91" s="1342" t="str">
        <f t="shared" si="172"/>
        <v/>
      </c>
      <c r="BH91" s="1038"/>
      <c r="BI91" s="1038"/>
      <c r="BJ91" s="1038"/>
      <c r="BK91" s="1038"/>
      <c r="BL91" s="1038"/>
      <c r="BM91" s="1038"/>
      <c r="BN91" s="1493"/>
      <c r="BO91" s="1493"/>
      <c r="BP91" s="1493"/>
      <c r="BQ91" s="1493" t="str">
        <f t="shared" si="173"/>
        <v/>
      </c>
      <c r="BR91" s="1494" t="str">
        <f t="shared" si="174"/>
        <v/>
      </c>
      <c r="BS91" s="1494" t="str">
        <f t="shared" si="207"/>
        <v/>
      </c>
      <c r="BT91" s="1494" t="str">
        <f t="shared" si="208"/>
        <v/>
      </c>
      <c r="BU91" s="1495" t="str">
        <f t="shared" si="175"/>
        <v/>
      </c>
      <c r="BV91" s="1495" t="str">
        <f t="shared" si="209"/>
        <v/>
      </c>
      <c r="BW91" s="1495" t="str">
        <f t="shared" si="210"/>
        <v/>
      </c>
      <c r="BX91" s="1495" t="str">
        <f t="shared" si="176"/>
        <v/>
      </c>
      <c r="BY91" s="1495" t="str">
        <f t="shared" si="177"/>
        <v/>
      </c>
      <c r="BZ91" s="1495" t="str">
        <f t="shared" si="178"/>
        <v/>
      </c>
      <c r="CA91" s="1495" t="str">
        <f t="shared" si="179"/>
        <v/>
      </c>
      <c r="CB91" s="1496" t="str">
        <f t="shared" si="180"/>
        <v/>
      </c>
      <c r="CC91" s="1496" t="str">
        <f t="shared" si="181"/>
        <v/>
      </c>
      <c r="CD91" s="1496" t="str">
        <f t="shared" si="182"/>
        <v/>
      </c>
      <c r="CE91" s="1496" t="str">
        <f t="shared" si="183"/>
        <v/>
      </c>
      <c r="CF91" s="1496" t="str">
        <f t="shared" si="211"/>
        <v/>
      </c>
      <c r="CG91" s="1494" t="str">
        <f t="shared" si="212"/>
        <v/>
      </c>
      <c r="CH91" s="1495"/>
      <c r="CI91" s="1495"/>
      <c r="CJ91" s="1495"/>
      <c r="CK91" s="1495"/>
      <c r="CL91" s="1495"/>
      <c r="CM91" s="1495"/>
      <c r="CN91" s="1497" t="str">
        <f t="shared" si="213"/>
        <v/>
      </c>
      <c r="CO91" s="1497" t="str">
        <f t="shared" si="214"/>
        <v/>
      </c>
      <c r="CP91" s="1497" t="str">
        <f t="shared" si="215"/>
        <v/>
      </c>
      <c r="CQ91" s="1497" t="str">
        <f t="shared" si="216"/>
        <v/>
      </c>
      <c r="CR91" s="1497" t="str">
        <f t="shared" si="217"/>
        <v/>
      </c>
      <c r="CS91" s="1497" t="str">
        <f t="shared" si="218"/>
        <v/>
      </c>
      <c r="CT91" s="1497" t="str">
        <f t="shared" si="219"/>
        <v/>
      </c>
      <c r="CU91" s="1497" t="str">
        <f t="shared" si="220"/>
        <v/>
      </c>
      <c r="CV91" s="1497" t="str">
        <f t="shared" si="221"/>
        <v/>
      </c>
      <c r="CW91" s="16" t="str">
        <f t="shared" si="222"/>
        <v/>
      </c>
      <c r="CX91" s="16" t="str">
        <f t="shared" si="223"/>
        <v/>
      </c>
      <c r="CY91" s="16" t="str">
        <f t="shared" si="224"/>
        <v/>
      </c>
      <c r="CZ91" s="650">
        <f t="shared" si="184"/>
        <v>0</v>
      </c>
      <c r="DA91" s="16"/>
      <c r="DB91" s="651"/>
      <c r="DC91" s="655">
        <f t="shared" si="185"/>
        <v>0</v>
      </c>
      <c r="DD91" s="654" t="str">
        <f t="shared" si="186"/>
        <v/>
      </c>
      <c r="DE91" s="650">
        <f t="shared" si="187"/>
        <v>0</v>
      </c>
      <c r="EG91" s="16">
        <f>IFERROR(VLOOKUP(B91,'SUBCATS INTERNAL USE'!A:D,3,0),10000)</f>
        <v>10000</v>
      </c>
      <c r="EH91" s="16">
        <f t="shared" si="188"/>
        <v>10000</v>
      </c>
      <c r="EI91" s="16">
        <f t="shared" si="189"/>
        <v>1</v>
      </c>
      <c r="EJ91" s="16">
        <f t="shared" si="225"/>
        <v>19</v>
      </c>
      <c r="EK91" s="16">
        <f>IFERROR(VLOOKUP(B91,'SUBCATS INTERNAL USE'!G:I,3,0), 10000)</f>
        <v>10000</v>
      </c>
      <c r="EN91" s="163">
        <f t="shared" si="190"/>
        <v>1</v>
      </c>
      <c r="EO91" s="163">
        <f t="shared" si="191"/>
        <v>1</v>
      </c>
      <c r="EP91" s="163">
        <f t="shared" si="192"/>
        <v>1</v>
      </c>
      <c r="EQ91" s="163">
        <f t="shared" si="193"/>
        <v>1</v>
      </c>
      <c r="ER91" s="163">
        <f t="shared" si="194"/>
        <v>1</v>
      </c>
      <c r="ES91" s="163">
        <f t="shared" si="195"/>
        <v>1</v>
      </c>
      <c r="ET91" s="163">
        <f t="shared" si="196"/>
        <v>1</v>
      </c>
      <c r="EU91" s="163">
        <f t="shared" si="196"/>
        <v>1</v>
      </c>
      <c r="EV91" s="163">
        <f t="shared" si="197"/>
        <v>0</v>
      </c>
      <c r="EW91" s="163">
        <f t="shared" si="198"/>
        <v>1</v>
      </c>
      <c r="EX91" s="163">
        <f t="shared" si="199"/>
        <v>1</v>
      </c>
      <c r="EY91" s="163">
        <f t="shared" si="200"/>
        <v>1</v>
      </c>
      <c r="EZ91" s="163">
        <f t="shared" si="200"/>
        <v>1</v>
      </c>
      <c r="FA91" s="163">
        <f t="shared" si="200"/>
        <v>1</v>
      </c>
      <c r="FB91" s="163">
        <f t="shared" si="164"/>
        <v>1</v>
      </c>
      <c r="FC91" s="163">
        <f t="shared" si="201"/>
        <v>14</v>
      </c>
      <c r="FD91" s="163">
        <f t="shared" si="202"/>
        <v>0</v>
      </c>
      <c r="FF91" s="16">
        <f t="shared" si="203"/>
        <v>0</v>
      </c>
      <c r="FG91" s="16" t="str">
        <f t="shared" si="204"/>
        <v>1</v>
      </c>
    </row>
    <row r="92" spans="1:163" s="52" customFormat="1" ht="11.25" customHeight="1">
      <c r="A92" s="1038">
        <v>78</v>
      </c>
      <c r="B92" s="1039"/>
      <c r="C92" s="1038" t="str">
        <f t="shared" si="165"/>
        <v/>
      </c>
      <c r="D92" s="1038"/>
      <c r="E92" s="1040"/>
      <c r="F92" s="1041"/>
      <c r="G92" s="1038"/>
      <c r="H92" s="1038"/>
      <c r="I92" s="1323"/>
      <c r="J92" s="1038"/>
      <c r="K92" s="1038"/>
      <c r="L92" s="1038"/>
      <c r="M92" s="1038"/>
      <c r="N92" s="1038"/>
      <c r="O92" s="1038"/>
      <c r="P92" s="1040" t="str">
        <f t="shared" si="205"/>
        <v>MP</v>
      </c>
      <c r="Q92" s="1342" t="str">
        <f t="shared" si="151"/>
        <v/>
      </c>
      <c r="R92" s="1040"/>
      <c r="S92" s="1475" t="e">
        <f t="shared" si="152"/>
        <v>#DIV/0!</v>
      </c>
      <c r="T92" s="1102"/>
      <c r="U92" s="1102"/>
      <c r="V92" s="1476"/>
      <c r="W92" s="1477"/>
      <c r="X92" s="1103"/>
      <c r="Y92" s="1477"/>
      <c r="Z92" s="1478">
        <f t="shared" si="166"/>
        <v>0</v>
      </c>
      <c r="AA92" s="1479">
        <f>ROUND(IFERROR(SUM($AI$6/$AI$7*Q92/O92)+('Inbound Freight New'!$A$3*CZ92/R92),0),2)</f>
        <v>0</v>
      </c>
      <c r="AB92" s="1480">
        <f t="shared" si="167"/>
        <v>0</v>
      </c>
      <c r="AC92" s="1479">
        <f t="shared" si="153"/>
        <v>0</v>
      </c>
      <c r="AD92" s="1481"/>
      <c r="AE92" s="1480">
        <f t="shared" si="168"/>
        <v>0</v>
      </c>
      <c r="AF92" s="1482">
        <f t="shared" si="154"/>
        <v>0</v>
      </c>
      <c r="AG92" s="1483">
        <f t="shared" si="169"/>
        <v>0</v>
      </c>
      <c r="AH92" s="1484">
        <f t="shared" si="155"/>
        <v>0</v>
      </c>
      <c r="AI92" s="1482">
        <f t="shared" si="156"/>
        <v>0</v>
      </c>
      <c r="AJ92" s="1485">
        <f t="shared" si="157"/>
        <v>0</v>
      </c>
      <c r="AK92" s="1485">
        <f t="shared" si="158"/>
        <v>0</v>
      </c>
      <c r="AL92" s="1485">
        <f t="shared" si="170"/>
        <v>0</v>
      </c>
      <c r="AM92" s="1482">
        <f t="shared" si="159"/>
        <v>0</v>
      </c>
      <c r="AN92" s="1477"/>
      <c r="AO92" s="1477"/>
      <c r="AP92" s="1486">
        <f t="shared" si="160"/>
        <v>0</v>
      </c>
      <c r="AQ92" s="1487">
        <f t="shared" si="161"/>
        <v>0</v>
      </c>
      <c r="AR92" s="1488">
        <f t="shared" si="171"/>
        <v>0</v>
      </c>
      <c r="AS92" s="1487">
        <f t="shared" si="162"/>
        <v>0</v>
      </c>
      <c r="AT92" s="1489">
        <f t="shared" si="163"/>
        <v>0</v>
      </c>
      <c r="AU92" s="1490"/>
      <c r="AV92" s="1489"/>
      <c r="AW92" s="1038"/>
      <c r="AX92" s="1038"/>
      <c r="AY92" s="1491"/>
      <c r="AZ92" s="1492"/>
      <c r="BA92" s="1342"/>
      <c r="BB92" s="1342"/>
      <c r="BC92" s="1342"/>
      <c r="BD92" s="1342"/>
      <c r="BE92" s="1038"/>
      <c r="BF92" s="1038" t="str">
        <f t="shared" si="206"/>
        <v/>
      </c>
      <c r="BG92" s="1342" t="str">
        <f t="shared" si="172"/>
        <v/>
      </c>
      <c r="BH92" s="1038"/>
      <c r="BI92" s="1038"/>
      <c r="BJ92" s="1038"/>
      <c r="BK92" s="1038"/>
      <c r="BL92" s="1038"/>
      <c r="BM92" s="1038"/>
      <c r="BN92" s="1493"/>
      <c r="BO92" s="1493"/>
      <c r="BP92" s="1493"/>
      <c r="BQ92" s="1493" t="str">
        <f t="shared" si="173"/>
        <v/>
      </c>
      <c r="BR92" s="1494" t="str">
        <f t="shared" si="174"/>
        <v/>
      </c>
      <c r="BS92" s="1494" t="str">
        <f t="shared" si="207"/>
        <v/>
      </c>
      <c r="BT92" s="1494" t="str">
        <f t="shared" si="208"/>
        <v/>
      </c>
      <c r="BU92" s="1495" t="str">
        <f t="shared" si="175"/>
        <v/>
      </c>
      <c r="BV92" s="1495" t="str">
        <f t="shared" si="209"/>
        <v/>
      </c>
      <c r="BW92" s="1495" t="str">
        <f t="shared" si="210"/>
        <v/>
      </c>
      <c r="BX92" s="1495" t="str">
        <f t="shared" si="176"/>
        <v/>
      </c>
      <c r="BY92" s="1495" t="str">
        <f t="shared" si="177"/>
        <v/>
      </c>
      <c r="BZ92" s="1495" t="str">
        <f t="shared" si="178"/>
        <v/>
      </c>
      <c r="CA92" s="1495" t="str">
        <f t="shared" si="179"/>
        <v/>
      </c>
      <c r="CB92" s="1496" t="str">
        <f t="shared" si="180"/>
        <v/>
      </c>
      <c r="CC92" s="1496" t="str">
        <f t="shared" si="181"/>
        <v/>
      </c>
      <c r="CD92" s="1496" t="str">
        <f t="shared" si="182"/>
        <v/>
      </c>
      <c r="CE92" s="1496" t="str">
        <f t="shared" si="183"/>
        <v/>
      </c>
      <c r="CF92" s="1496" t="str">
        <f t="shared" si="211"/>
        <v/>
      </c>
      <c r="CG92" s="1494" t="str">
        <f t="shared" si="212"/>
        <v/>
      </c>
      <c r="CH92" s="1495"/>
      <c r="CI92" s="1495"/>
      <c r="CJ92" s="1495"/>
      <c r="CK92" s="1495"/>
      <c r="CL92" s="1495"/>
      <c r="CM92" s="1495"/>
      <c r="CN92" s="1497" t="str">
        <f t="shared" si="213"/>
        <v/>
      </c>
      <c r="CO92" s="1497" t="str">
        <f t="shared" si="214"/>
        <v/>
      </c>
      <c r="CP92" s="1497" t="str">
        <f t="shared" si="215"/>
        <v/>
      </c>
      <c r="CQ92" s="1497" t="str">
        <f t="shared" si="216"/>
        <v/>
      </c>
      <c r="CR92" s="1497" t="str">
        <f t="shared" si="217"/>
        <v/>
      </c>
      <c r="CS92" s="1497" t="str">
        <f t="shared" si="218"/>
        <v/>
      </c>
      <c r="CT92" s="1497" t="str">
        <f t="shared" si="219"/>
        <v/>
      </c>
      <c r="CU92" s="1497" t="str">
        <f t="shared" si="220"/>
        <v/>
      </c>
      <c r="CV92" s="1497" t="str">
        <f t="shared" si="221"/>
        <v/>
      </c>
      <c r="CW92" s="16" t="str">
        <f t="shared" si="222"/>
        <v/>
      </c>
      <c r="CX92" s="16" t="str">
        <f t="shared" si="223"/>
        <v/>
      </c>
      <c r="CY92" s="16" t="str">
        <f t="shared" si="224"/>
        <v/>
      </c>
      <c r="CZ92" s="650">
        <f t="shared" si="184"/>
        <v>0</v>
      </c>
      <c r="DA92" s="16"/>
      <c r="DB92" s="651"/>
      <c r="DC92" s="655">
        <f t="shared" si="185"/>
        <v>0</v>
      </c>
      <c r="DD92" s="654" t="str">
        <f t="shared" si="186"/>
        <v/>
      </c>
      <c r="DE92" s="650">
        <f t="shared" si="187"/>
        <v>0</v>
      </c>
      <c r="EG92" s="16">
        <f>IFERROR(VLOOKUP(B92,'SUBCATS INTERNAL USE'!A:D,3,0),10000)</f>
        <v>10000</v>
      </c>
      <c r="EH92" s="16">
        <f t="shared" si="188"/>
        <v>10000</v>
      </c>
      <c r="EI92" s="16">
        <f t="shared" si="189"/>
        <v>1</v>
      </c>
      <c r="EJ92" s="16">
        <f t="shared" si="225"/>
        <v>19</v>
      </c>
      <c r="EK92" s="16">
        <f>IFERROR(VLOOKUP(B92,'SUBCATS INTERNAL USE'!G:I,3,0), 10000)</f>
        <v>10000</v>
      </c>
      <c r="EN92" s="163">
        <f t="shared" si="190"/>
        <v>1</v>
      </c>
      <c r="EO92" s="163">
        <f t="shared" si="191"/>
        <v>1</v>
      </c>
      <c r="EP92" s="163">
        <f t="shared" si="192"/>
        <v>1</v>
      </c>
      <c r="EQ92" s="163">
        <f t="shared" si="193"/>
        <v>1</v>
      </c>
      <c r="ER92" s="163">
        <f t="shared" si="194"/>
        <v>1</v>
      </c>
      <c r="ES92" s="163">
        <f t="shared" si="195"/>
        <v>1</v>
      </c>
      <c r="ET92" s="163">
        <f t="shared" si="196"/>
        <v>1</v>
      </c>
      <c r="EU92" s="163">
        <f t="shared" si="196"/>
        <v>1</v>
      </c>
      <c r="EV92" s="163">
        <f t="shared" si="197"/>
        <v>0</v>
      </c>
      <c r="EW92" s="163">
        <f t="shared" si="198"/>
        <v>1</v>
      </c>
      <c r="EX92" s="163">
        <f t="shared" si="199"/>
        <v>1</v>
      </c>
      <c r="EY92" s="163">
        <f t="shared" si="200"/>
        <v>1</v>
      </c>
      <c r="EZ92" s="163">
        <f t="shared" si="200"/>
        <v>1</v>
      </c>
      <c r="FA92" s="163">
        <f t="shared" si="200"/>
        <v>1</v>
      </c>
      <c r="FB92" s="163">
        <f t="shared" si="164"/>
        <v>1</v>
      </c>
      <c r="FC92" s="163">
        <f t="shared" si="201"/>
        <v>14</v>
      </c>
      <c r="FD92" s="163">
        <f t="shared" si="202"/>
        <v>0</v>
      </c>
      <c r="FF92" s="16">
        <f t="shared" si="203"/>
        <v>0</v>
      </c>
      <c r="FG92" s="16" t="str">
        <f t="shared" si="204"/>
        <v>1</v>
      </c>
    </row>
    <row r="93" spans="1:163" s="52" customFormat="1" ht="11.25" customHeight="1">
      <c r="A93" s="1038">
        <v>79</v>
      </c>
      <c r="B93" s="1039"/>
      <c r="C93" s="1038" t="str">
        <f t="shared" si="165"/>
        <v/>
      </c>
      <c r="D93" s="1038"/>
      <c r="E93" s="1040"/>
      <c r="F93" s="1041"/>
      <c r="G93" s="1038"/>
      <c r="H93" s="1038"/>
      <c r="I93" s="1323"/>
      <c r="J93" s="1038"/>
      <c r="K93" s="1038"/>
      <c r="L93" s="1038"/>
      <c r="M93" s="1038"/>
      <c r="N93" s="1038"/>
      <c r="O93" s="1038"/>
      <c r="P93" s="1040" t="str">
        <f t="shared" si="205"/>
        <v>MP</v>
      </c>
      <c r="Q93" s="1342" t="str">
        <f t="shared" si="151"/>
        <v/>
      </c>
      <c r="R93" s="1040"/>
      <c r="S93" s="1475" t="e">
        <f t="shared" si="152"/>
        <v>#DIV/0!</v>
      </c>
      <c r="T93" s="1102"/>
      <c r="U93" s="1102"/>
      <c r="V93" s="1476"/>
      <c r="W93" s="1477"/>
      <c r="X93" s="1103"/>
      <c r="Y93" s="1477"/>
      <c r="Z93" s="1478">
        <f t="shared" si="166"/>
        <v>0</v>
      </c>
      <c r="AA93" s="1479">
        <f>ROUND(IFERROR(SUM($AI$6/$AI$7*Q93/O93)+('Inbound Freight New'!$A$3*CZ93/R93),0),2)</f>
        <v>0</v>
      </c>
      <c r="AB93" s="1480">
        <f t="shared" si="167"/>
        <v>0</v>
      </c>
      <c r="AC93" s="1479">
        <f t="shared" si="153"/>
        <v>0</v>
      </c>
      <c r="AD93" s="1481"/>
      <c r="AE93" s="1480">
        <f t="shared" si="168"/>
        <v>0</v>
      </c>
      <c r="AF93" s="1482">
        <f t="shared" si="154"/>
        <v>0</v>
      </c>
      <c r="AG93" s="1483">
        <f t="shared" si="169"/>
        <v>0</v>
      </c>
      <c r="AH93" s="1484">
        <f t="shared" si="155"/>
        <v>0</v>
      </c>
      <c r="AI93" s="1482">
        <f t="shared" si="156"/>
        <v>0</v>
      </c>
      <c r="AJ93" s="1485">
        <f t="shared" si="157"/>
        <v>0</v>
      </c>
      <c r="AK93" s="1485">
        <f t="shared" si="158"/>
        <v>0</v>
      </c>
      <c r="AL93" s="1485">
        <f t="shared" si="170"/>
        <v>0</v>
      </c>
      <c r="AM93" s="1482">
        <f t="shared" si="159"/>
        <v>0</v>
      </c>
      <c r="AN93" s="1477"/>
      <c r="AO93" s="1477"/>
      <c r="AP93" s="1486">
        <f t="shared" si="160"/>
        <v>0</v>
      </c>
      <c r="AQ93" s="1487">
        <f t="shared" si="161"/>
        <v>0</v>
      </c>
      <c r="AR93" s="1488">
        <f t="shared" si="171"/>
        <v>0</v>
      </c>
      <c r="AS93" s="1487">
        <f t="shared" si="162"/>
        <v>0</v>
      </c>
      <c r="AT93" s="1489">
        <f t="shared" si="163"/>
        <v>0</v>
      </c>
      <c r="AU93" s="1490"/>
      <c r="AV93" s="1489"/>
      <c r="AW93" s="1038"/>
      <c r="AX93" s="1038"/>
      <c r="AY93" s="1491"/>
      <c r="AZ93" s="1492"/>
      <c r="BA93" s="1342"/>
      <c r="BB93" s="1342"/>
      <c r="BC93" s="1342"/>
      <c r="BD93" s="1342"/>
      <c r="BE93" s="1038"/>
      <c r="BF93" s="1038" t="str">
        <f t="shared" si="206"/>
        <v/>
      </c>
      <c r="BG93" s="1342" t="str">
        <f t="shared" si="172"/>
        <v/>
      </c>
      <c r="BH93" s="1038"/>
      <c r="BI93" s="1038"/>
      <c r="BJ93" s="1038"/>
      <c r="BK93" s="1038"/>
      <c r="BL93" s="1038"/>
      <c r="BM93" s="1038"/>
      <c r="BN93" s="1493"/>
      <c r="BO93" s="1493"/>
      <c r="BP93" s="1493"/>
      <c r="BQ93" s="1493" t="str">
        <f t="shared" si="173"/>
        <v/>
      </c>
      <c r="BR93" s="1494" t="str">
        <f t="shared" si="174"/>
        <v/>
      </c>
      <c r="BS93" s="1494" t="str">
        <f t="shared" si="207"/>
        <v/>
      </c>
      <c r="BT93" s="1494" t="str">
        <f t="shared" si="208"/>
        <v/>
      </c>
      <c r="BU93" s="1495" t="str">
        <f t="shared" si="175"/>
        <v/>
      </c>
      <c r="BV93" s="1495" t="str">
        <f t="shared" si="209"/>
        <v/>
      </c>
      <c r="BW93" s="1495" t="str">
        <f t="shared" si="210"/>
        <v/>
      </c>
      <c r="BX93" s="1495" t="str">
        <f t="shared" si="176"/>
        <v/>
      </c>
      <c r="BY93" s="1495" t="str">
        <f t="shared" si="177"/>
        <v/>
      </c>
      <c r="BZ93" s="1495" t="str">
        <f t="shared" si="178"/>
        <v/>
      </c>
      <c r="CA93" s="1495" t="str">
        <f t="shared" si="179"/>
        <v/>
      </c>
      <c r="CB93" s="1496" t="str">
        <f t="shared" si="180"/>
        <v/>
      </c>
      <c r="CC93" s="1496" t="str">
        <f t="shared" si="181"/>
        <v/>
      </c>
      <c r="CD93" s="1496" t="str">
        <f t="shared" si="182"/>
        <v/>
      </c>
      <c r="CE93" s="1496" t="str">
        <f t="shared" si="183"/>
        <v/>
      </c>
      <c r="CF93" s="1496" t="str">
        <f t="shared" si="211"/>
        <v/>
      </c>
      <c r="CG93" s="1494" t="str">
        <f t="shared" si="212"/>
        <v/>
      </c>
      <c r="CH93" s="1495"/>
      <c r="CI93" s="1495"/>
      <c r="CJ93" s="1495"/>
      <c r="CK93" s="1495"/>
      <c r="CL93" s="1495"/>
      <c r="CM93" s="1495"/>
      <c r="CN93" s="1497" t="str">
        <f t="shared" si="213"/>
        <v/>
      </c>
      <c r="CO93" s="1497" t="str">
        <f t="shared" si="214"/>
        <v/>
      </c>
      <c r="CP93" s="1497" t="str">
        <f t="shared" si="215"/>
        <v/>
      </c>
      <c r="CQ93" s="1497" t="str">
        <f t="shared" si="216"/>
        <v/>
      </c>
      <c r="CR93" s="1497" t="str">
        <f t="shared" si="217"/>
        <v/>
      </c>
      <c r="CS93" s="1497" t="str">
        <f t="shared" si="218"/>
        <v/>
      </c>
      <c r="CT93" s="1497" t="str">
        <f t="shared" si="219"/>
        <v/>
      </c>
      <c r="CU93" s="1497" t="str">
        <f t="shared" si="220"/>
        <v/>
      </c>
      <c r="CV93" s="1497" t="str">
        <f t="shared" si="221"/>
        <v/>
      </c>
      <c r="CW93" s="16" t="str">
        <f t="shared" si="222"/>
        <v/>
      </c>
      <c r="CX93" s="16" t="str">
        <f t="shared" si="223"/>
        <v/>
      </c>
      <c r="CY93" s="16" t="str">
        <f t="shared" si="224"/>
        <v/>
      </c>
      <c r="CZ93" s="650">
        <f t="shared" si="184"/>
        <v>0</v>
      </c>
      <c r="DA93" s="16"/>
      <c r="DB93" s="651"/>
      <c r="DC93" s="655">
        <f t="shared" si="185"/>
        <v>0</v>
      </c>
      <c r="DD93" s="654" t="str">
        <f t="shared" si="186"/>
        <v/>
      </c>
      <c r="DE93" s="650">
        <f t="shared" si="187"/>
        <v>0</v>
      </c>
      <c r="EG93" s="16">
        <f>IFERROR(VLOOKUP(B93,'SUBCATS INTERNAL USE'!A:D,3,0),10000)</f>
        <v>10000</v>
      </c>
      <c r="EH93" s="16">
        <f t="shared" si="188"/>
        <v>10000</v>
      </c>
      <c r="EI93" s="16">
        <f t="shared" si="189"/>
        <v>1</v>
      </c>
      <c r="EJ93" s="16">
        <f t="shared" si="225"/>
        <v>19</v>
      </c>
      <c r="EK93" s="16">
        <f>IFERROR(VLOOKUP(B93,'SUBCATS INTERNAL USE'!G:I,3,0), 10000)</f>
        <v>10000</v>
      </c>
      <c r="EN93" s="163">
        <f t="shared" si="190"/>
        <v>1</v>
      </c>
      <c r="EO93" s="163">
        <f t="shared" si="191"/>
        <v>1</v>
      </c>
      <c r="EP93" s="163">
        <f t="shared" si="192"/>
        <v>1</v>
      </c>
      <c r="EQ93" s="163">
        <f t="shared" si="193"/>
        <v>1</v>
      </c>
      <c r="ER93" s="163">
        <f t="shared" si="194"/>
        <v>1</v>
      </c>
      <c r="ES93" s="163">
        <f t="shared" si="195"/>
        <v>1</v>
      </c>
      <c r="ET93" s="163">
        <f t="shared" si="196"/>
        <v>1</v>
      </c>
      <c r="EU93" s="163">
        <f t="shared" si="196"/>
        <v>1</v>
      </c>
      <c r="EV93" s="163">
        <f t="shared" si="197"/>
        <v>0</v>
      </c>
      <c r="EW93" s="163">
        <f t="shared" si="198"/>
        <v>1</v>
      </c>
      <c r="EX93" s="163">
        <f t="shared" si="199"/>
        <v>1</v>
      </c>
      <c r="EY93" s="163">
        <f t="shared" si="200"/>
        <v>1</v>
      </c>
      <c r="EZ93" s="163">
        <f t="shared" si="200"/>
        <v>1</v>
      </c>
      <c r="FA93" s="163">
        <f t="shared" si="200"/>
        <v>1</v>
      </c>
      <c r="FB93" s="163">
        <f t="shared" si="164"/>
        <v>1</v>
      </c>
      <c r="FC93" s="163">
        <f t="shared" si="201"/>
        <v>14</v>
      </c>
      <c r="FD93" s="163">
        <f t="shared" si="202"/>
        <v>0</v>
      </c>
      <c r="FF93" s="16">
        <f t="shared" si="203"/>
        <v>0</v>
      </c>
      <c r="FG93" s="16" t="str">
        <f t="shared" si="204"/>
        <v>1</v>
      </c>
    </row>
    <row r="94" spans="1:163" s="52" customFormat="1" ht="11.25" customHeight="1">
      <c r="A94" s="1038">
        <v>80</v>
      </c>
      <c r="B94" s="1039"/>
      <c r="C94" s="1038" t="str">
        <f t="shared" si="165"/>
        <v/>
      </c>
      <c r="D94" s="1038"/>
      <c r="E94" s="1040"/>
      <c r="F94" s="1041"/>
      <c r="G94" s="1038"/>
      <c r="H94" s="1038"/>
      <c r="I94" s="1323"/>
      <c r="J94" s="1038"/>
      <c r="K94" s="1038"/>
      <c r="L94" s="1038"/>
      <c r="M94" s="1038"/>
      <c r="N94" s="1038"/>
      <c r="O94" s="1038"/>
      <c r="P94" s="1040" t="str">
        <f t="shared" si="205"/>
        <v>MP</v>
      </c>
      <c r="Q94" s="1342" t="str">
        <f t="shared" si="151"/>
        <v/>
      </c>
      <c r="R94" s="1040"/>
      <c r="S94" s="1475" t="e">
        <f t="shared" si="152"/>
        <v>#DIV/0!</v>
      </c>
      <c r="T94" s="1102"/>
      <c r="U94" s="1102"/>
      <c r="V94" s="1476"/>
      <c r="W94" s="1477"/>
      <c r="X94" s="1103"/>
      <c r="Y94" s="1477"/>
      <c r="Z94" s="1478">
        <f t="shared" si="166"/>
        <v>0</v>
      </c>
      <c r="AA94" s="1479">
        <f>ROUND(IFERROR(SUM($AI$6/$AI$7*Q94/O94)+('Inbound Freight New'!$A$3*CZ94/R94),0),2)</f>
        <v>0</v>
      </c>
      <c r="AB94" s="1480">
        <f t="shared" si="167"/>
        <v>0</v>
      </c>
      <c r="AC94" s="1479">
        <f t="shared" si="153"/>
        <v>0</v>
      </c>
      <c r="AD94" s="1481"/>
      <c r="AE94" s="1480">
        <f t="shared" si="168"/>
        <v>0</v>
      </c>
      <c r="AF94" s="1482">
        <f t="shared" si="154"/>
        <v>0</v>
      </c>
      <c r="AG94" s="1483">
        <f t="shared" si="169"/>
        <v>0</v>
      </c>
      <c r="AH94" s="1484">
        <f t="shared" si="155"/>
        <v>0</v>
      </c>
      <c r="AI94" s="1482">
        <f t="shared" si="156"/>
        <v>0</v>
      </c>
      <c r="AJ94" s="1485">
        <f t="shared" si="157"/>
        <v>0</v>
      </c>
      <c r="AK94" s="1485">
        <f t="shared" si="158"/>
        <v>0</v>
      </c>
      <c r="AL94" s="1485">
        <f t="shared" si="170"/>
        <v>0</v>
      </c>
      <c r="AM94" s="1482">
        <f t="shared" si="159"/>
        <v>0</v>
      </c>
      <c r="AN94" s="1477"/>
      <c r="AO94" s="1477"/>
      <c r="AP94" s="1486">
        <f t="shared" si="160"/>
        <v>0</v>
      </c>
      <c r="AQ94" s="1487">
        <f t="shared" si="161"/>
        <v>0</v>
      </c>
      <c r="AR94" s="1488">
        <f t="shared" si="171"/>
        <v>0</v>
      </c>
      <c r="AS94" s="1487">
        <f t="shared" si="162"/>
        <v>0</v>
      </c>
      <c r="AT94" s="1489">
        <f t="shared" si="163"/>
        <v>0</v>
      </c>
      <c r="AU94" s="1490"/>
      <c r="AV94" s="1489"/>
      <c r="AW94" s="1038"/>
      <c r="AX94" s="1038"/>
      <c r="AY94" s="1491"/>
      <c r="AZ94" s="1492"/>
      <c r="BA94" s="1342"/>
      <c r="BB94" s="1342"/>
      <c r="BC94" s="1342"/>
      <c r="BD94" s="1342"/>
      <c r="BE94" s="1038"/>
      <c r="BF94" s="1038" t="str">
        <f t="shared" si="206"/>
        <v/>
      </c>
      <c r="BG94" s="1342" t="str">
        <f t="shared" si="172"/>
        <v/>
      </c>
      <c r="BH94" s="1038"/>
      <c r="BI94" s="1038"/>
      <c r="BJ94" s="1038"/>
      <c r="BK94" s="1038"/>
      <c r="BL94" s="1038"/>
      <c r="BM94" s="1038"/>
      <c r="BN94" s="1493"/>
      <c r="BO94" s="1493"/>
      <c r="BP94" s="1493"/>
      <c r="BQ94" s="1493" t="str">
        <f t="shared" si="173"/>
        <v/>
      </c>
      <c r="BR94" s="1494" t="str">
        <f t="shared" si="174"/>
        <v/>
      </c>
      <c r="BS94" s="1494" t="str">
        <f t="shared" si="207"/>
        <v/>
      </c>
      <c r="BT94" s="1494" t="str">
        <f t="shared" si="208"/>
        <v/>
      </c>
      <c r="BU94" s="1495" t="str">
        <f t="shared" si="175"/>
        <v/>
      </c>
      <c r="BV94" s="1495" t="str">
        <f t="shared" si="209"/>
        <v/>
      </c>
      <c r="BW94" s="1495" t="str">
        <f t="shared" si="210"/>
        <v/>
      </c>
      <c r="BX94" s="1495" t="str">
        <f t="shared" si="176"/>
        <v/>
      </c>
      <c r="BY94" s="1495" t="str">
        <f t="shared" si="177"/>
        <v/>
      </c>
      <c r="BZ94" s="1495" t="str">
        <f t="shared" si="178"/>
        <v/>
      </c>
      <c r="CA94" s="1495" t="str">
        <f t="shared" si="179"/>
        <v/>
      </c>
      <c r="CB94" s="1496" t="str">
        <f t="shared" si="180"/>
        <v/>
      </c>
      <c r="CC94" s="1496" t="str">
        <f t="shared" si="181"/>
        <v/>
      </c>
      <c r="CD94" s="1496" t="str">
        <f t="shared" si="182"/>
        <v/>
      </c>
      <c r="CE94" s="1496" t="str">
        <f t="shared" si="183"/>
        <v/>
      </c>
      <c r="CF94" s="1496" t="str">
        <f t="shared" si="211"/>
        <v/>
      </c>
      <c r="CG94" s="1494" t="str">
        <f t="shared" si="212"/>
        <v/>
      </c>
      <c r="CH94" s="1495"/>
      <c r="CI94" s="1495"/>
      <c r="CJ94" s="1495"/>
      <c r="CK94" s="1495"/>
      <c r="CL94" s="1495"/>
      <c r="CM94" s="1495"/>
      <c r="CN94" s="1497" t="str">
        <f t="shared" si="213"/>
        <v/>
      </c>
      <c r="CO94" s="1497" t="str">
        <f t="shared" si="214"/>
        <v/>
      </c>
      <c r="CP94" s="1497" t="str">
        <f t="shared" si="215"/>
        <v/>
      </c>
      <c r="CQ94" s="1497" t="str">
        <f t="shared" si="216"/>
        <v/>
      </c>
      <c r="CR94" s="1497" t="str">
        <f t="shared" si="217"/>
        <v/>
      </c>
      <c r="CS94" s="1497" t="str">
        <f t="shared" si="218"/>
        <v/>
      </c>
      <c r="CT94" s="1497" t="str">
        <f t="shared" si="219"/>
        <v/>
      </c>
      <c r="CU94" s="1497" t="str">
        <f t="shared" si="220"/>
        <v/>
      </c>
      <c r="CV94" s="1497" t="str">
        <f t="shared" si="221"/>
        <v/>
      </c>
      <c r="CW94" s="16" t="str">
        <f t="shared" si="222"/>
        <v/>
      </c>
      <c r="CX94" s="16" t="str">
        <f t="shared" si="223"/>
        <v/>
      </c>
      <c r="CY94" s="16" t="str">
        <f t="shared" si="224"/>
        <v/>
      </c>
      <c r="CZ94" s="650">
        <f t="shared" si="184"/>
        <v>0</v>
      </c>
      <c r="DA94" s="16"/>
      <c r="DB94" s="651"/>
      <c r="DC94" s="655">
        <f t="shared" si="185"/>
        <v>0</v>
      </c>
      <c r="DD94" s="654" t="str">
        <f t="shared" si="186"/>
        <v/>
      </c>
      <c r="DE94" s="650">
        <f t="shared" si="187"/>
        <v>0</v>
      </c>
      <c r="EG94" s="16">
        <f>IFERROR(VLOOKUP(B94,'SUBCATS INTERNAL USE'!A:D,3,0),10000)</f>
        <v>10000</v>
      </c>
      <c r="EH94" s="16">
        <f t="shared" si="188"/>
        <v>10000</v>
      </c>
      <c r="EI94" s="16">
        <f t="shared" si="189"/>
        <v>1</v>
      </c>
      <c r="EJ94" s="16">
        <f t="shared" si="225"/>
        <v>19</v>
      </c>
      <c r="EK94" s="16">
        <f>IFERROR(VLOOKUP(B94,'SUBCATS INTERNAL USE'!G:I,3,0), 10000)</f>
        <v>10000</v>
      </c>
      <c r="EN94" s="163">
        <f t="shared" si="190"/>
        <v>1</v>
      </c>
      <c r="EO94" s="163">
        <f t="shared" si="191"/>
        <v>1</v>
      </c>
      <c r="EP94" s="163">
        <f t="shared" si="192"/>
        <v>1</v>
      </c>
      <c r="EQ94" s="163">
        <f t="shared" si="193"/>
        <v>1</v>
      </c>
      <c r="ER94" s="163">
        <f t="shared" si="194"/>
        <v>1</v>
      </c>
      <c r="ES94" s="163">
        <f t="shared" si="195"/>
        <v>1</v>
      </c>
      <c r="ET94" s="163">
        <f t="shared" si="196"/>
        <v>1</v>
      </c>
      <c r="EU94" s="163">
        <f t="shared" si="196"/>
        <v>1</v>
      </c>
      <c r="EV94" s="163">
        <f t="shared" si="197"/>
        <v>0</v>
      </c>
      <c r="EW94" s="163">
        <f t="shared" si="198"/>
        <v>1</v>
      </c>
      <c r="EX94" s="163">
        <f t="shared" si="199"/>
        <v>1</v>
      </c>
      <c r="EY94" s="163">
        <f t="shared" si="200"/>
        <v>1</v>
      </c>
      <c r="EZ94" s="163">
        <f t="shared" si="200"/>
        <v>1</v>
      </c>
      <c r="FA94" s="163">
        <f t="shared" si="200"/>
        <v>1</v>
      </c>
      <c r="FB94" s="163">
        <f t="shared" si="164"/>
        <v>1</v>
      </c>
      <c r="FC94" s="163">
        <f t="shared" si="201"/>
        <v>14</v>
      </c>
      <c r="FD94" s="163">
        <f t="shared" si="202"/>
        <v>0</v>
      </c>
      <c r="FF94" s="16">
        <f t="shared" si="203"/>
        <v>0</v>
      </c>
      <c r="FG94" s="16" t="str">
        <f t="shared" si="204"/>
        <v>1</v>
      </c>
    </row>
    <row r="95" spans="1:163" s="52" customFormat="1" ht="11.25" customHeight="1">
      <c r="A95" s="1038">
        <v>81</v>
      </c>
      <c r="B95" s="1039"/>
      <c r="C95" s="1038" t="str">
        <f t="shared" si="165"/>
        <v/>
      </c>
      <c r="D95" s="1038"/>
      <c r="E95" s="1040"/>
      <c r="F95" s="1041"/>
      <c r="G95" s="1038"/>
      <c r="H95" s="1038"/>
      <c r="I95" s="1323"/>
      <c r="J95" s="1038"/>
      <c r="K95" s="1038"/>
      <c r="L95" s="1038"/>
      <c r="M95" s="1038"/>
      <c r="N95" s="1038"/>
      <c r="O95" s="1038"/>
      <c r="P95" s="1040" t="str">
        <f t="shared" si="205"/>
        <v>MP</v>
      </c>
      <c r="Q95" s="1342" t="str">
        <f t="shared" si="151"/>
        <v/>
      </c>
      <c r="R95" s="1040"/>
      <c r="S95" s="1475" t="e">
        <f t="shared" si="152"/>
        <v>#DIV/0!</v>
      </c>
      <c r="T95" s="1102"/>
      <c r="U95" s="1102"/>
      <c r="V95" s="1476"/>
      <c r="W95" s="1477"/>
      <c r="X95" s="1103"/>
      <c r="Y95" s="1477"/>
      <c r="Z95" s="1478">
        <f t="shared" si="166"/>
        <v>0</v>
      </c>
      <c r="AA95" s="1479">
        <f>ROUND(IFERROR(SUM($AI$6/$AI$7*Q95/O95)+('Inbound Freight New'!$A$3*CZ95/R95),0),2)</f>
        <v>0</v>
      </c>
      <c r="AB95" s="1480">
        <f t="shared" si="167"/>
        <v>0</v>
      </c>
      <c r="AC95" s="1479">
        <f t="shared" si="153"/>
        <v>0</v>
      </c>
      <c r="AD95" s="1481"/>
      <c r="AE95" s="1480">
        <f t="shared" si="168"/>
        <v>0</v>
      </c>
      <c r="AF95" s="1482">
        <f t="shared" si="154"/>
        <v>0</v>
      </c>
      <c r="AG95" s="1483">
        <f t="shared" si="169"/>
        <v>0</v>
      </c>
      <c r="AH95" s="1484">
        <f t="shared" si="155"/>
        <v>0</v>
      </c>
      <c r="AI95" s="1482">
        <f t="shared" si="156"/>
        <v>0</v>
      </c>
      <c r="AJ95" s="1485">
        <f t="shared" si="157"/>
        <v>0</v>
      </c>
      <c r="AK95" s="1485">
        <f t="shared" si="158"/>
        <v>0</v>
      </c>
      <c r="AL95" s="1485">
        <f t="shared" si="170"/>
        <v>0</v>
      </c>
      <c r="AM95" s="1482">
        <f t="shared" si="159"/>
        <v>0</v>
      </c>
      <c r="AN95" s="1477"/>
      <c r="AO95" s="1477"/>
      <c r="AP95" s="1486">
        <f t="shared" si="160"/>
        <v>0</v>
      </c>
      <c r="AQ95" s="1487">
        <f t="shared" si="161"/>
        <v>0</v>
      </c>
      <c r="AR95" s="1488">
        <f t="shared" si="171"/>
        <v>0</v>
      </c>
      <c r="AS95" s="1487">
        <f t="shared" si="162"/>
        <v>0</v>
      </c>
      <c r="AT95" s="1489">
        <f t="shared" si="163"/>
        <v>0</v>
      </c>
      <c r="AU95" s="1490"/>
      <c r="AV95" s="1489"/>
      <c r="AW95" s="1038"/>
      <c r="AX95" s="1038"/>
      <c r="AY95" s="1491"/>
      <c r="AZ95" s="1492"/>
      <c r="BA95" s="1342"/>
      <c r="BB95" s="1342"/>
      <c r="BC95" s="1342"/>
      <c r="BD95" s="1342"/>
      <c r="BE95" s="1038"/>
      <c r="BF95" s="1038" t="str">
        <f t="shared" si="206"/>
        <v/>
      </c>
      <c r="BG95" s="1342" t="str">
        <f t="shared" si="172"/>
        <v/>
      </c>
      <c r="BH95" s="1038"/>
      <c r="BI95" s="1038"/>
      <c r="BJ95" s="1038"/>
      <c r="BK95" s="1038"/>
      <c r="BL95" s="1038"/>
      <c r="BM95" s="1038"/>
      <c r="BN95" s="1493"/>
      <c r="BO95" s="1493"/>
      <c r="BP95" s="1493"/>
      <c r="BQ95" s="1493" t="str">
        <f t="shared" si="173"/>
        <v/>
      </c>
      <c r="BR95" s="1494" t="str">
        <f t="shared" si="174"/>
        <v/>
      </c>
      <c r="BS95" s="1494" t="str">
        <f t="shared" si="207"/>
        <v/>
      </c>
      <c r="BT95" s="1494" t="str">
        <f t="shared" si="208"/>
        <v/>
      </c>
      <c r="BU95" s="1495" t="str">
        <f t="shared" si="175"/>
        <v/>
      </c>
      <c r="BV95" s="1495" t="str">
        <f t="shared" si="209"/>
        <v/>
      </c>
      <c r="BW95" s="1495" t="str">
        <f t="shared" si="210"/>
        <v/>
      </c>
      <c r="BX95" s="1495" t="str">
        <f t="shared" si="176"/>
        <v/>
      </c>
      <c r="BY95" s="1495" t="str">
        <f t="shared" si="177"/>
        <v/>
      </c>
      <c r="BZ95" s="1495" t="str">
        <f t="shared" si="178"/>
        <v/>
      </c>
      <c r="CA95" s="1495" t="str">
        <f t="shared" si="179"/>
        <v/>
      </c>
      <c r="CB95" s="1496" t="str">
        <f t="shared" si="180"/>
        <v/>
      </c>
      <c r="CC95" s="1496" t="str">
        <f t="shared" si="181"/>
        <v/>
      </c>
      <c r="CD95" s="1496" t="str">
        <f t="shared" si="182"/>
        <v/>
      </c>
      <c r="CE95" s="1496" t="str">
        <f t="shared" si="183"/>
        <v/>
      </c>
      <c r="CF95" s="1496" t="str">
        <f t="shared" si="211"/>
        <v/>
      </c>
      <c r="CG95" s="1494" t="str">
        <f t="shared" si="212"/>
        <v/>
      </c>
      <c r="CH95" s="1495"/>
      <c r="CI95" s="1495"/>
      <c r="CJ95" s="1495"/>
      <c r="CK95" s="1495"/>
      <c r="CL95" s="1495"/>
      <c r="CM95" s="1495"/>
      <c r="CN95" s="1497" t="str">
        <f t="shared" si="213"/>
        <v/>
      </c>
      <c r="CO95" s="1497" t="str">
        <f t="shared" si="214"/>
        <v/>
      </c>
      <c r="CP95" s="1497" t="str">
        <f t="shared" si="215"/>
        <v/>
      </c>
      <c r="CQ95" s="1497" t="str">
        <f t="shared" si="216"/>
        <v/>
      </c>
      <c r="CR95" s="1497" t="str">
        <f t="shared" si="217"/>
        <v/>
      </c>
      <c r="CS95" s="1497" t="str">
        <f t="shared" si="218"/>
        <v/>
      </c>
      <c r="CT95" s="1497" t="str">
        <f t="shared" si="219"/>
        <v/>
      </c>
      <c r="CU95" s="1497" t="str">
        <f t="shared" si="220"/>
        <v/>
      </c>
      <c r="CV95" s="1497" t="str">
        <f t="shared" si="221"/>
        <v/>
      </c>
      <c r="CW95" s="16" t="str">
        <f t="shared" si="222"/>
        <v/>
      </c>
      <c r="CX95" s="16" t="str">
        <f t="shared" si="223"/>
        <v/>
      </c>
      <c r="CY95" s="16" t="str">
        <f t="shared" si="224"/>
        <v/>
      </c>
      <c r="CZ95" s="650">
        <f t="shared" si="184"/>
        <v>0</v>
      </c>
      <c r="DA95" s="16"/>
      <c r="DB95" s="651"/>
      <c r="DC95" s="655">
        <f t="shared" si="185"/>
        <v>0</v>
      </c>
      <c r="DD95" s="654" t="str">
        <f t="shared" si="186"/>
        <v/>
      </c>
      <c r="DE95" s="650">
        <f t="shared" si="187"/>
        <v>0</v>
      </c>
      <c r="EG95" s="16">
        <f>IFERROR(VLOOKUP(B95,'SUBCATS INTERNAL USE'!A:D,3,0),10000)</f>
        <v>10000</v>
      </c>
      <c r="EH95" s="16">
        <f t="shared" si="188"/>
        <v>10000</v>
      </c>
      <c r="EI95" s="16">
        <f t="shared" si="189"/>
        <v>1</v>
      </c>
      <c r="EJ95" s="16">
        <f t="shared" si="225"/>
        <v>19</v>
      </c>
      <c r="EK95" s="16">
        <f>IFERROR(VLOOKUP(B95,'SUBCATS INTERNAL USE'!G:I,3,0), 10000)</f>
        <v>10000</v>
      </c>
      <c r="EN95" s="163">
        <f t="shared" si="190"/>
        <v>1</v>
      </c>
      <c r="EO95" s="163">
        <f t="shared" si="191"/>
        <v>1</v>
      </c>
      <c r="EP95" s="163">
        <f t="shared" si="192"/>
        <v>1</v>
      </c>
      <c r="EQ95" s="163">
        <f t="shared" si="193"/>
        <v>1</v>
      </c>
      <c r="ER95" s="163">
        <f t="shared" si="194"/>
        <v>1</v>
      </c>
      <c r="ES95" s="163">
        <f t="shared" si="195"/>
        <v>1</v>
      </c>
      <c r="ET95" s="163">
        <f t="shared" si="196"/>
        <v>1</v>
      </c>
      <c r="EU95" s="163">
        <f t="shared" si="196"/>
        <v>1</v>
      </c>
      <c r="EV95" s="163">
        <f t="shared" si="197"/>
        <v>0</v>
      </c>
      <c r="EW95" s="163">
        <f t="shared" si="198"/>
        <v>1</v>
      </c>
      <c r="EX95" s="163">
        <f t="shared" si="199"/>
        <v>1</v>
      </c>
      <c r="EY95" s="163">
        <f t="shared" si="200"/>
        <v>1</v>
      </c>
      <c r="EZ95" s="163">
        <f t="shared" si="200"/>
        <v>1</v>
      </c>
      <c r="FA95" s="163">
        <f t="shared" si="200"/>
        <v>1</v>
      </c>
      <c r="FB95" s="163">
        <f t="shared" si="164"/>
        <v>1</v>
      </c>
      <c r="FC95" s="163">
        <f t="shared" si="201"/>
        <v>14</v>
      </c>
      <c r="FD95" s="163">
        <f t="shared" si="202"/>
        <v>0</v>
      </c>
      <c r="FF95" s="16">
        <f t="shared" si="203"/>
        <v>0</v>
      </c>
      <c r="FG95" s="16" t="str">
        <f t="shared" si="204"/>
        <v>1</v>
      </c>
    </row>
    <row r="96" spans="1:163" s="52" customFormat="1" ht="11.25" customHeight="1">
      <c r="A96" s="1038">
        <v>82</v>
      </c>
      <c r="B96" s="1039"/>
      <c r="C96" s="1038" t="str">
        <f t="shared" si="165"/>
        <v/>
      </c>
      <c r="D96" s="1038"/>
      <c r="E96" s="1040"/>
      <c r="F96" s="1041"/>
      <c r="G96" s="1038"/>
      <c r="H96" s="1038"/>
      <c r="I96" s="1323"/>
      <c r="J96" s="1038"/>
      <c r="K96" s="1038"/>
      <c r="L96" s="1038"/>
      <c r="M96" s="1038"/>
      <c r="N96" s="1038"/>
      <c r="O96" s="1038"/>
      <c r="P96" s="1040" t="str">
        <f t="shared" si="205"/>
        <v>MP</v>
      </c>
      <c r="Q96" s="1342" t="str">
        <f t="shared" ref="Q96:Q159" si="226">IF(BA96*BB96*BC96&gt;0,(BA96*BB96*BC96)/1728,"")</f>
        <v/>
      </c>
      <c r="R96" s="1040"/>
      <c r="S96" s="1475" t="e">
        <f t="shared" ref="S96:S159" si="227">R96/O96</f>
        <v>#DIV/0!</v>
      </c>
      <c r="T96" s="1102"/>
      <c r="U96" s="1102"/>
      <c r="V96" s="1476"/>
      <c r="W96" s="1477"/>
      <c r="X96" s="1103"/>
      <c r="Y96" s="1477"/>
      <c r="Z96" s="1478">
        <f t="shared" si="166"/>
        <v>0</v>
      </c>
      <c r="AA96" s="1479">
        <f>ROUND(IFERROR(SUM($AI$6/$AI$7*Q96/O96)+('Inbound Freight New'!$A$3*CZ96/R96),0),2)</f>
        <v>0</v>
      </c>
      <c r="AB96" s="1480">
        <f t="shared" si="167"/>
        <v>0</v>
      </c>
      <c r="AC96" s="1479">
        <f t="shared" ref="AC96:AC159" si="228">X96*AB96</f>
        <v>0</v>
      </c>
      <c r="AD96" s="1481"/>
      <c r="AE96" s="1480">
        <f t="shared" si="168"/>
        <v>0</v>
      </c>
      <c r="AF96" s="1482">
        <f t="shared" ref="AF96:AF159" si="229">X96*AE96</f>
        <v>0</v>
      </c>
      <c r="AG96" s="1483">
        <f t="shared" si="169"/>
        <v>0</v>
      </c>
      <c r="AH96" s="1484">
        <f t="shared" ref="AH96:AH159" si="230">AC$12</f>
        <v>0</v>
      </c>
      <c r="AI96" s="1482">
        <f t="shared" ref="AI96:AI159" si="231">X96*AH96</f>
        <v>0</v>
      </c>
      <c r="AJ96" s="1485">
        <f t="shared" ref="AJ96:AJ159" si="232">AC$9</f>
        <v>0</v>
      </c>
      <c r="AK96" s="1485">
        <f t="shared" ref="AK96:AK159" si="233">AC$10</f>
        <v>0</v>
      </c>
      <c r="AL96" s="1485">
        <f t="shared" si="170"/>
        <v>0</v>
      </c>
      <c r="AM96" s="1482">
        <f t="shared" ref="AM96:AM159" si="234">X96+AA96+AC96+AF96+AI96</f>
        <v>0</v>
      </c>
      <c r="AN96" s="1477"/>
      <c r="AO96" s="1477"/>
      <c r="AP96" s="1486">
        <f t="shared" ref="AP96:AP159" si="235">IFERROR((AN96-AO96)/AN96,0)</f>
        <v>0</v>
      </c>
      <c r="AQ96" s="1487">
        <f t="shared" ref="AQ96:AQ159" si="236">($R96*X96)</f>
        <v>0</v>
      </c>
      <c r="AR96" s="1488">
        <f t="shared" si="171"/>
        <v>0</v>
      </c>
      <c r="AS96" s="1487">
        <f t="shared" ref="AS96:AS159" si="237">($R96*AO96)</f>
        <v>0</v>
      </c>
      <c r="AT96" s="1489">
        <f t="shared" ref="AT96:AT159" si="238">IFERROR((AO96-AM96)/AO96,0)</f>
        <v>0</v>
      </c>
      <c r="AU96" s="1490"/>
      <c r="AV96" s="1489"/>
      <c r="AW96" s="1038"/>
      <c r="AX96" s="1038"/>
      <c r="AY96" s="1491"/>
      <c r="AZ96" s="1492"/>
      <c r="BA96" s="1342"/>
      <c r="BB96" s="1342"/>
      <c r="BC96" s="1342"/>
      <c r="BD96" s="1342"/>
      <c r="BE96" s="1038"/>
      <c r="BF96" s="1038" t="str">
        <f t="shared" si="206"/>
        <v/>
      </c>
      <c r="BG96" s="1342" t="str">
        <f t="shared" si="172"/>
        <v/>
      </c>
      <c r="BH96" s="1038"/>
      <c r="BI96" s="1038"/>
      <c r="BJ96" s="1038"/>
      <c r="BK96" s="1038"/>
      <c r="BL96" s="1038"/>
      <c r="BM96" s="1038"/>
      <c r="BN96" s="1493"/>
      <c r="BO96" s="1493"/>
      <c r="BP96" s="1493"/>
      <c r="BQ96" s="1493" t="str">
        <f t="shared" si="173"/>
        <v/>
      </c>
      <c r="BR96" s="1494" t="str">
        <f t="shared" si="174"/>
        <v/>
      </c>
      <c r="BS96" s="1494" t="str">
        <f t="shared" si="207"/>
        <v/>
      </c>
      <c r="BT96" s="1494" t="str">
        <f t="shared" si="208"/>
        <v/>
      </c>
      <c r="BU96" s="1495" t="str">
        <f t="shared" si="175"/>
        <v/>
      </c>
      <c r="BV96" s="1495" t="str">
        <f t="shared" si="209"/>
        <v/>
      </c>
      <c r="BW96" s="1495" t="str">
        <f t="shared" si="210"/>
        <v/>
      </c>
      <c r="BX96" s="1495" t="str">
        <f t="shared" si="176"/>
        <v/>
      </c>
      <c r="BY96" s="1495" t="str">
        <f t="shared" si="177"/>
        <v/>
      </c>
      <c r="BZ96" s="1495" t="str">
        <f t="shared" si="178"/>
        <v/>
      </c>
      <c r="CA96" s="1495" t="str">
        <f t="shared" si="179"/>
        <v/>
      </c>
      <c r="CB96" s="1496" t="str">
        <f t="shared" si="180"/>
        <v/>
      </c>
      <c r="CC96" s="1496" t="str">
        <f t="shared" si="181"/>
        <v/>
      </c>
      <c r="CD96" s="1496" t="str">
        <f t="shared" si="182"/>
        <v/>
      </c>
      <c r="CE96" s="1496" t="str">
        <f t="shared" si="183"/>
        <v/>
      </c>
      <c r="CF96" s="1496" t="str">
        <f t="shared" si="211"/>
        <v/>
      </c>
      <c r="CG96" s="1494" t="str">
        <f t="shared" si="212"/>
        <v/>
      </c>
      <c r="CH96" s="1495"/>
      <c r="CI96" s="1495"/>
      <c r="CJ96" s="1495"/>
      <c r="CK96" s="1495"/>
      <c r="CL96" s="1495"/>
      <c r="CM96" s="1495"/>
      <c r="CN96" s="1497" t="str">
        <f t="shared" si="213"/>
        <v/>
      </c>
      <c r="CO96" s="1497" t="str">
        <f t="shared" si="214"/>
        <v/>
      </c>
      <c r="CP96" s="1497" t="str">
        <f t="shared" si="215"/>
        <v/>
      </c>
      <c r="CQ96" s="1497" t="str">
        <f t="shared" si="216"/>
        <v/>
      </c>
      <c r="CR96" s="1497" t="str">
        <f t="shared" si="217"/>
        <v/>
      </c>
      <c r="CS96" s="1497" t="str">
        <f t="shared" si="218"/>
        <v/>
      </c>
      <c r="CT96" s="1497" t="str">
        <f t="shared" si="219"/>
        <v/>
      </c>
      <c r="CU96" s="1497" t="str">
        <f t="shared" si="220"/>
        <v/>
      </c>
      <c r="CV96" s="1497" t="str">
        <f t="shared" si="221"/>
        <v/>
      </c>
      <c r="CW96" s="16" t="str">
        <f t="shared" si="222"/>
        <v/>
      </c>
      <c r="CX96" s="16" t="str">
        <f t="shared" si="223"/>
        <v/>
      </c>
      <c r="CY96" s="16" t="str">
        <f t="shared" si="224"/>
        <v/>
      </c>
      <c r="CZ96" s="650">
        <f t="shared" si="184"/>
        <v>0</v>
      </c>
      <c r="DA96" s="16"/>
      <c r="DB96" s="651"/>
      <c r="DC96" s="655">
        <f t="shared" si="185"/>
        <v>0</v>
      </c>
      <c r="DD96" s="654" t="str">
        <f t="shared" si="186"/>
        <v/>
      </c>
      <c r="DE96" s="650">
        <f t="shared" si="187"/>
        <v>0</v>
      </c>
      <c r="EG96" s="16">
        <f>IFERROR(VLOOKUP(B96,'SUBCATS INTERNAL USE'!A:D,3,0),10000)</f>
        <v>10000</v>
      </c>
      <c r="EH96" s="16">
        <f t="shared" si="188"/>
        <v>10000</v>
      </c>
      <c r="EI96" s="16">
        <f t="shared" si="189"/>
        <v>1</v>
      </c>
      <c r="EJ96" s="16">
        <f t="shared" si="225"/>
        <v>19</v>
      </c>
      <c r="EK96" s="16">
        <f>IFERROR(VLOOKUP(B96,'SUBCATS INTERNAL USE'!G:I,3,0), 10000)</f>
        <v>10000</v>
      </c>
      <c r="EN96" s="163">
        <f t="shared" si="190"/>
        <v>1</v>
      </c>
      <c r="EO96" s="163">
        <f t="shared" si="191"/>
        <v>1</v>
      </c>
      <c r="EP96" s="163">
        <f t="shared" si="192"/>
        <v>1</v>
      </c>
      <c r="EQ96" s="163">
        <f t="shared" si="193"/>
        <v>1</v>
      </c>
      <c r="ER96" s="163">
        <f t="shared" si="194"/>
        <v>1</v>
      </c>
      <c r="ES96" s="163">
        <f t="shared" si="195"/>
        <v>1</v>
      </c>
      <c r="ET96" s="163">
        <f t="shared" si="196"/>
        <v>1</v>
      </c>
      <c r="EU96" s="163">
        <f t="shared" si="196"/>
        <v>1</v>
      </c>
      <c r="EV96" s="163">
        <f t="shared" si="197"/>
        <v>0</v>
      </c>
      <c r="EW96" s="163">
        <f t="shared" si="198"/>
        <v>1</v>
      </c>
      <c r="EX96" s="163">
        <f t="shared" si="199"/>
        <v>1</v>
      </c>
      <c r="EY96" s="163">
        <f t="shared" si="200"/>
        <v>1</v>
      </c>
      <c r="EZ96" s="163">
        <f t="shared" si="200"/>
        <v>1</v>
      </c>
      <c r="FA96" s="163">
        <f t="shared" si="200"/>
        <v>1</v>
      </c>
      <c r="FB96" s="163">
        <f t="shared" si="164"/>
        <v>1</v>
      </c>
      <c r="FC96" s="163">
        <f t="shared" si="201"/>
        <v>14</v>
      </c>
      <c r="FD96" s="163">
        <f t="shared" si="202"/>
        <v>0</v>
      </c>
      <c r="FF96" s="16">
        <f t="shared" si="203"/>
        <v>0</v>
      </c>
      <c r="FG96" s="16" t="str">
        <f t="shared" si="204"/>
        <v>1</v>
      </c>
    </row>
    <row r="97" spans="1:163" s="52" customFormat="1" ht="11.25" customHeight="1">
      <c r="A97" s="1038">
        <v>83</v>
      </c>
      <c r="B97" s="1039"/>
      <c r="C97" s="1038" t="str">
        <f t="shared" si="165"/>
        <v/>
      </c>
      <c r="D97" s="1038"/>
      <c r="E97" s="1040"/>
      <c r="F97" s="1041"/>
      <c r="G97" s="1038"/>
      <c r="H97" s="1038"/>
      <c r="I97" s="1323"/>
      <c r="J97" s="1038"/>
      <c r="K97" s="1038"/>
      <c r="L97" s="1038"/>
      <c r="M97" s="1038"/>
      <c r="N97" s="1038"/>
      <c r="O97" s="1038"/>
      <c r="P97" s="1040" t="str">
        <f t="shared" si="205"/>
        <v>MP</v>
      </c>
      <c r="Q97" s="1342" t="str">
        <f t="shared" si="226"/>
        <v/>
      </c>
      <c r="R97" s="1040"/>
      <c r="S97" s="1475" t="e">
        <f t="shared" si="227"/>
        <v>#DIV/0!</v>
      </c>
      <c r="T97" s="1102"/>
      <c r="U97" s="1102"/>
      <c r="V97" s="1476"/>
      <c r="W97" s="1477"/>
      <c r="X97" s="1103"/>
      <c r="Y97" s="1477"/>
      <c r="Z97" s="1478">
        <f t="shared" si="166"/>
        <v>0</v>
      </c>
      <c r="AA97" s="1479">
        <f>ROUND(IFERROR(SUM($AI$6/$AI$7*Q97/O97)+('Inbound Freight New'!$A$3*CZ97/R97),0),2)</f>
        <v>0</v>
      </c>
      <c r="AB97" s="1480">
        <f t="shared" si="167"/>
        <v>0</v>
      </c>
      <c r="AC97" s="1479">
        <f t="shared" si="228"/>
        <v>0</v>
      </c>
      <c r="AD97" s="1481"/>
      <c r="AE97" s="1480">
        <f t="shared" si="168"/>
        <v>0</v>
      </c>
      <c r="AF97" s="1482">
        <f t="shared" si="229"/>
        <v>0</v>
      </c>
      <c r="AG97" s="1483">
        <f t="shared" si="169"/>
        <v>0</v>
      </c>
      <c r="AH97" s="1484">
        <f t="shared" si="230"/>
        <v>0</v>
      </c>
      <c r="AI97" s="1482">
        <f t="shared" si="231"/>
        <v>0</v>
      </c>
      <c r="AJ97" s="1485">
        <f t="shared" si="232"/>
        <v>0</v>
      </c>
      <c r="AK97" s="1485">
        <f t="shared" si="233"/>
        <v>0</v>
      </c>
      <c r="AL97" s="1485">
        <f t="shared" si="170"/>
        <v>0</v>
      </c>
      <c r="AM97" s="1482">
        <f t="shared" si="234"/>
        <v>0</v>
      </c>
      <c r="AN97" s="1477"/>
      <c r="AO97" s="1477"/>
      <c r="AP97" s="1486">
        <f t="shared" si="235"/>
        <v>0</v>
      </c>
      <c r="AQ97" s="1487">
        <f t="shared" si="236"/>
        <v>0</v>
      </c>
      <c r="AR97" s="1488">
        <f t="shared" si="171"/>
        <v>0</v>
      </c>
      <c r="AS97" s="1487">
        <f t="shared" si="237"/>
        <v>0</v>
      </c>
      <c r="AT97" s="1489">
        <f t="shared" si="238"/>
        <v>0</v>
      </c>
      <c r="AU97" s="1490"/>
      <c r="AV97" s="1489"/>
      <c r="AW97" s="1038"/>
      <c r="AX97" s="1038"/>
      <c r="AY97" s="1491"/>
      <c r="AZ97" s="1492"/>
      <c r="BA97" s="1342"/>
      <c r="BB97" s="1342"/>
      <c r="BC97" s="1342"/>
      <c r="BD97" s="1342"/>
      <c r="BE97" s="1038"/>
      <c r="BF97" s="1038" t="str">
        <f t="shared" si="206"/>
        <v/>
      </c>
      <c r="BG97" s="1342" t="str">
        <f t="shared" si="172"/>
        <v/>
      </c>
      <c r="BH97" s="1038"/>
      <c r="BI97" s="1038"/>
      <c r="BJ97" s="1038"/>
      <c r="BK97" s="1038"/>
      <c r="BL97" s="1038"/>
      <c r="BM97" s="1038"/>
      <c r="BN97" s="1493"/>
      <c r="BO97" s="1493"/>
      <c r="BP97" s="1493"/>
      <c r="BQ97" s="1493" t="str">
        <f t="shared" si="173"/>
        <v/>
      </c>
      <c r="BR97" s="1494" t="str">
        <f t="shared" si="174"/>
        <v/>
      </c>
      <c r="BS97" s="1494" t="str">
        <f t="shared" si="207"/>
        <v/>
      </c>
      <c r="BT97" s="1494" t="str">
        <f t="shared" si="208"/>
        <v/>
      </c>
      <c r="BU97" s="1495" t="str">
        <f t="shared" si="175"/>
        <v/>
      </c>
      <c r="BV97" s="1495" t="str">
        <f t="shared" si="209"/>
        <v/>
      </c>
      <c r="BW97" s="1495" t="str">
        <f t="shared" si="210"/>
        <v/>
      </c>
      <c r="BX97" s="1495" t="str">
        <f t="shared" si="176"/>
        <v/>
      </c>
      <c r="BY97" s="1495" t="str">
        <f t="shared" si="177"/>
        <v/>
      </c>
      <c r="BZ97" s="1495" t="str">
        <f t="shared" si="178"/>
        <v/>
      </c>
      <c r="CA97" s="1495" t="str">
        <f t="shared" si="179"/>
        <v/>
      </c>
      <c r="CB97" s="1496" t="str">
        <f t="shared" si="180"/>
        <v/>
      </c>
      <c r="CC97" s="1496" t="str">
        <f t="shared" si="181"/>
        <v/>
      </c>
      <c r="CD97" s="1496" t="str">
        <f t="shared" si="182"/>
        <v/>
      </c>
      <c r="CE97" s="1496" t="str">
        <f t="shared" si="183"/>
        <v/>
      </c>
      <c r="CF97" s="1496" t="str">
        <f t="shared" si="211"/>
        <v/>
      </c>
      <c r="CG97" s="1494" t="str">
        <f t="shared" si="212"/>
        <v/>
      </c>
      <c r="CH97" s="1495"/>
      <c r="CI97" s="1495"/>
      <c r="CJ97" s="1495"/>
      <c r="CK97" s="1495"/>
      <c r="CL97" s="1495"/>
      <c r="CM97" s="1495"/>
      <c r="CN97" s="1497" t="str">
        <f t="shared" si="213"/>
        <v/>
      </c>
      <c r="CO97" s="1497" t="str">
        <f t="shared" si="214"/>
        <v/>
      </c>
      <c r="CP97" s="1497" t="str">
        <f t="shared" si="215"/>
        <v/>
      </c>
      <c r="CQ97" s="1497" t="str">
        <f t="shared" si="216"/>
        <v/>
      </c>
      <c r="CR97" s="1497" t="str">
        <f t="shared" si="217"/>
        <v/>
      </c>
      <c r="CS97" s="1497" t="str">
        <f t="shared" si="218"/>
        <v/>
      </c>
      <c r="CT97" s="1497" t="str">
        <f t="shared" si="219"/>
        <v/>
      </c>
      <c r="CU97" s="1497" t="str">
        <f t="shared" si="220"/>
        <v/>
      </c>
      <c r="CV97" s="1497" t="str">
        <f t="shared" si="221"/>
        <v/>
      </c>
      <c r="CW97" s="16" t="str">
        <f t="shared" si="222"/>
        <v/>
      </c>
      <c r="CX97" s="16" t="str">
        <f t="shared" si="223"/>
        <v/>
      </c>
      <c r="CY97" s="16" t="str">
        <f t="shared" si="224"/>
        <v/>
      </c>
      <c r="CZ97" s="650">
        <f t="shared" si="184"/>
        <v>0</v>
      </c>
      <c r="DA97" s="16"/>
      <c r="DB97" s="651"/>
      <c r="DC97" s="655">
        <f t="shared" si="185"/>
        <v>0</v>
      </c>
      <c r="DD97" s="654" t="str">
        <f t="shared" si="186"/>
        <v/>
      </c>
      <c r="DE97" s="650">
        <f t="shared" si="187"/>
        <v>0</v>
      </c>
      <c r="EG97" s="16">
        <f>IFERROR(VLOOKUP(B97,'SUBCATS INTERNAL USE'!A:D,3,0),10000)</f>
        <v>10000</v>
      </c>
      <c r="EH97" s="16">
        <f t="shared" si="188"/>
        <v>10000</v>
      </c>
      <c r="EI97" s="16">
        <f t="shared" si="189"/>
        <v>1</v>
      </c>
      <c r="EJ97" s="16">
        <f t="shared" si="225"/>
        <v>19</v>
      </c>
      <c r="EK97" s="16">
        <f>IFERROR(VLOOKUP(B97,'SUBCATS INTERNAL USE'!G:I,3,0), 10000)</f>
        <v>10000</v>
      </c>
      <c r="EN97" s="163">
        <f t="shared" si="190"/>
        <v>1</v>
      </c>
      <c r="EO97" s="163">
        <f t="shared" si="191"/>
        <v>1</v>
      </c>
      <c r="EP97" s="163">
        <f t="shared" si="192"/>
        <v>1</v>
      </c>
      <c r="EQ97" s="163">
        <f t="shared" si="193"/>
        <v>1</v>
      </c>
      <c r="ER97" s="163">
        <f t="shared" si="194"/>
        <v>1</v>
      </c>
      <c r="ES97" s="163">
        <f t="shared" si="195"/>
        <v>1</v>
      </c>
      <c r="ET97" s="163">
        <f t="shared" si="196"/>
        <v>1</v>
      </c>
      <c r="EU97" s="163">
        <f t="shared" si="196"/>
        <v>1</v>
      </c>
      <c r="EV97" s="163">
        <f t="shared" si="197"/>
        <v>0</v>
      </c>
      <c r="EW97" s="163">
        <f t="shared" si="198"/>
        <v>1</v>
      </c>
      <c r="EX97" s="163">
        <f t="shared" si="199"/>
        <v>1</v>
      </c>
      <c r="EY97" s="163">
        <f t="shared" si="200"/>
        <v>1</v>
      </c>
      <c r="EZ97" s="163">
        <f t="shared" si="200"/>
        <v>1</v>
      </c>
      <c r="FA97" s="163">
        <f t="shared" si="200"/>
        <v>1</v>
      </c>
      <c r="FB97" s="163">
        <f t="shared" si="164"/>
        <v>1</v>
      </c>
      <c r="FC97" s="163">
        <f t="shared" si="201"/>
        <v>14</v>
      </c>
      <c r="FD97" s="163">
        <f t="shared" si="202"/>
        <v>0</v>
      </c>
      <c r="FF97" s="16">
        <f t="shared" si="203"/>
        <v>0</v>
      </c>
      <c r="FG97" s="16" t="str">
        <f t="shared" si="204"/>
        <v>1</v>
      </c>
    </row>
    <row r="98" spans="1:163" s="52" customFormat="1" ht="11.25" customHeight="1">
      <c r="A98" s="1038">
        <v>84</v>
      </c>
      <c r="B98" s="1039"/>
      <c r="C98" s="1038" t="str">
        <f t="shared" si="165"/>
        <v/>
      </c>
      <c r="D98" s="1038"/>
      <c r="E98" s="1040"/>
      <c r="F98" s="1041"/>
      <c r="G98" s="1038"/>
      <c r="H98" s="1038"/>
      <c r="I98" s="1323"/>
      <c r="J98" s="1038"/>
      <c r="K98" s="1038"/>
      <c r="L98" s="1038"/>
      <c r="M98" s="1038"/>
      <c r="N98" s="1038"/>
      <c r="O98" s="1038"/>
      <c r="P98" s="1040" t="str">
        <f t="shared" si="205"/>
        <v>MP</v>
      </c>
      <c r="Q98" s="1342" t="str">
        <f t="shared" si="226"/>
        <v/>
      </c>
      <c r="R98" s="1040"/>
      <c r="S98" s="1475" t="e">
        <f t="shared" si="227"/>
        <v>#DIV/0!</v>
      </c>
      <c r="T98" s="1102"/>
      <c r="U98" s="1102"/>
      <c r="V98" s="1476"/>
      <c r="W98" s="1477"/>
      <c r="X98" s="1103"/>
      <c r="Y98" s="1477"/>
      <c r="Z98" s="1478">
        <f t="shared" si="166"/>
        <v>0</v>
      </c>
      <c r="AA98" s="1479">
        <f>ROUND(IFERROR(SUM($AI$6/$AI$7*Q98/O98)+('Inbound Freight New'!$A$3*CZ98/R98),0),2)</f>
        <v>0</v>
      </c>
      <c r="AB98" s="1480">
        <f t="shared" si="167"/>
        <v>0</v>
      </c>
      <c r="AC98" s="1479">
        <f t="shared" si="228"/>
        <v>0</v>
      </c>
      <c r="AD98" s="1481"/>
      <c r="AE98" s="1480">
        <f t="shared" si="168"/>
        <v>0</v>
      </c>
      <c r="AF98" s="1482">
        <f t="shared" si="229"/>
        <v>0</v>
      </c>
      <c r="AG98" s="1483">
        <f t="shared" si="169"/>
        <v>0</v>
      </c>
      <c r="AH98" s="1484">
        <f t="shared" si="230"/>
        <v>0</v>
      </c>
      <c r="AI98" s="1482">
        <f t="shared" si="231"/>
        <v>0</v>
      </c>
      <c r="AJ98" s="1485">
        <f t="shared" si="232"/>
        <v>0</v>
      </c>
      <c r="AK98" s="1485">
        <f t="shared" si="233"/>
        <v>0</v>
      </c>
      <c r="AL98" s="1485">
        <f t="shared" si="170"/>
        <v>0</v>
      </c>
      <c r="AM98" s="1482">
        <f t="shared" si="234"/>
        <v>0</v>
      </c>
      <c r="AN98" s="1477"/>
      <c r="AO98" s="1477"/>
      <c r="AP98" s="1486">
        <f t="shared" si="235"/>
        <v>0</v>
      </c>
      <c r="AQ98" s="1487">
        <f t="shared" si="236"/>
        <v>0</v>
      </c>
      <c r="AR98" s="1488">
        <f t="shared" si="171"/>
        <v>0</v>
      </c>
      <c r="AS98" s="1487">
        <f t="shared" si="237"/>
        <v>0</v>
      </c>
      <c r="AT98" s="1489">
        <f t="shared" si="238"/>
        <v>0</v>
      </c>
      <c r="AU98" s="1490"/>
      <c r="AV98" s="1489"/>
      <c r="AW98" s="1038"/>
      <c r="AX98" s="1038"/>
      <c r="AY98" s="1491"/>
      <c r="AZ98" s="1492"/>
      <c r="BA98" s="1342"/>
      <c r="BB98" s="1342"/>
      <c r="BC98" s="1342"/>
      <c r="BD98" s="1342"/>
      <c r="BE98" s="1038"/>
      <c r="BF98" s="1038" t="str">
        <f t="shared" si="206"/>
        <v/>
      </c>
      <c r="BG98" s="1342" t="str">
        <f t="shared" si="172"/>
        <v/>
      </c>
      <c r="BH98" s="1038"/>
      <c r="BI98" s="1038"/>
      <c r="BJ98" s="1038"/>
      <c r="BK98" s="1038"/>
      <c r="BL98" s="1038"/>
      <c r="BM98" s="1038"/>
      <c r="BN98" s="1493"/>
      <c r="BO98" s="1493"/>
      <c r="BP98" s="1493"/>
      <c r="BQ98" s="1493" t="str">
        <f t="shared" si="173"/>
        <v/>
      </c>
      <c r="BR98" s="1494" t="str">
        <f t="shared" si="174"/>
        <v/>
      </c>
      <c r="BS98" s="1494" t="str">
        <f t="shared" si="207"/>
        <v/>
      </c>
      <c r="BT98" s="1494" t="str">
        <f t="shared" si="208"/>
        <v/>
      </c>
      <c r="BU98" s="1495" t="str">
        <f t="shared" si="175"/>
        <v/>
      </c>
      <c r="BV98" s="1495" t="str">
        <f t="shared" si="209"/>
        <v/>
      </c>
      <c r="BW98" s="1495" t="str">
        <f t="shared" si="210"/>
        <v/>
      </c>
      <c r="BX98" s="1495" t="str">
        <f t="shared" si="176"/>
        <v/>
      </c>
      <c r="BY98" s="1495" t="str">
        <f t="shared" si="177"/>
        <v/>
      </c>
      <c r="BZ98" s="1495" t="str">
        <f t="shared" si="178"/>
        <v/>
      </c>
      <c r="CA98" s="1495" t="str">
        <f t="shared" si="179"/>
        <v/>
      </c>
      <c r="CB98" s="1496" t="str">
        <f t="shared" si="180"/>
        <v/>
      </c>
      <c r="CC98" s="1496" t="str">
        <f t="shared" si="181"/>
        <v/>
      </c>
      <c r="CD98" s="1496" t="str">
        <f t="shared" si="182"/>
        <v/>
      </c>
      <c r="CE98" s="1496" t="str">
        <f t="shared" si="183"/>
        <v/>
      </c>
      <c r="CF98" s="1496" t="str">
        <f t="shared" si="211"/>
        <v/>
      </c>
      <c r="CG98" s="1494" t="str">
        <f t="shared" si="212"/>
        <v/>
      </c>
      <c r="CH98" s="1495"/>
      <c r="CI98" s="1495"/>
      <c r="CJ98" s="1495"/>
      <c r="CK98" s="1495"/>
      <c r="CL98" s="1495"/>
      <c r="CM98" s="1495"/>
      <c r="CN98" s="1497" t="str">
        <f t="shared" si="213"/>
        <v/>
      </c>
      <c r="CO98" s="1497" t="str">
        <f t="shared" si="214"/>
        <v/>
      </c>
      <c r="CP98" s="1497" t="str">
        <f t="shared" si="215"/>
        <v/>
      </c>
      <c r="CQ98" s="1497" t="str">
        <f t="shared" si="216"/>
        <v/>
      </c>
      <c r="CR98" s="1497" t="str">
        <f t="shared" si="217"/>
        <v/>
      </c>
      <c r="CS98" s="1497" t="str">
        <f t="shared" si="218"/>
        <v/>
      </c>
      <c r="CT98" s="1497" t="str">
        <f t="shared" si="219"/>
        <v/>
      </c>
      <c r="CU98" s="1497" t="str">
        <f t="shared" si="220"/>
        <v/>
      </c>
      <c r="CV98" s="1497" t="str">
        <f t="shared" si="221"/>
        <v/>
      </c>
      <c r="CW98" s="16" t="str">
        <f t="shared" si="222"/>
        <v/>
      </c>
      <c r="CX98" s="16" t="str">
        <f t="shared" si="223"/>
        <v/>
      </c>
      <c r="CY98" s="16" t="str">
        <f t="shared" si="224"/>
        <v/>
      </c>
      <c r="CZ98" s="650">
        <f t="shared" si="184"/>
        <v>0</v>
      </c>
      <c r="DA98" s="16"/>
      <c r="DB98" s="651"/>
      <c r="DC98" s="655">
        <f t="shared" si="185"/>
        <v>0</v>
      </c>
      <c r="DD98" s="654" t="str">
        <f t="shared" si="186"/>
        <v/>
      </c>
      <c r="DE98" s="650">
        <f t="shared" si="187"/>
        <v>0</v>
      </c>
      <c r="EG98" s="16">
        <f>IFERROR(VLOOKUP(B98,'SUBCATS INTERNAL USE'!A:D,3,0),10000)</f>
        <v>10000</v>
      </c>
      <c r="EH98" s="16">
        <f t="shared" si="188"/>
        <v>10000</v>
      </c>
      <c r="EI98" s="16">
        <f t="shared" si="189"/>
        <v>1</v>
      </c>
      <c r="EJ98" s="16">
        <f t="shared" si="225"/>
        <v>19</v>
      </c>
      <c r="EK98" s="16">
        <f>IFERROR(VLOOKUP(B98,'SUBCATS INTERNAL USE'!G:I,3,0), 10000)</f>
        <v>10000</v>
      </c>
      <c r="EN98" s="163">
        <f t="shared" si="190"/>
        <v>1</v>
      </c>
      <c r="EO98" s="163">
        <f t="shared" si="191"/>
        <v>1</v>
      </c>
      <c r="EP98" s="163">
        <f t="shared" si="192"/>
        <v>1</v>
      </c>
      <c r="EQ98" s="163">
        <f t="shared" si="193"/>
        <v>1</v>
      </c>
      <c r="ER98" s="163">
        <f t="shared" si="194"/>
        <v>1</v>
      </c>
      <c r="ES98" s="163">
        <f t="shared" si="195"/>
        <v>1</v>
      </c>
      <c r="ET98" s="163">
        <f t="shared" si="196"/>
        <v>1</v>
      </c>
      <c r="EU98" s="163">
        <f t="shared" si="196"/>
        <v>1</v>
      </c>
      <c r="EV98" s="163">
        <f t="shared" si="197"/>
        <v>0</v>
      </c>
      <c r="EW98" s="163">
        <f t="shared" si="198"/>
        <v>1</v>
      </c>
      <c r="EX98" s="163">
        <f t="shared" si="199"/>
        <v>1</v>
      </c>
      <c r="EY98" s="163">
        <f t="shared" si="200"/>
        <v>1</v>
      </c>
      <c r="EZ98" s="163">
        <f t="shared" si="200"/>
        <v>1</v>
      </c>
      <c r="FA98" s="163">
        <f t="shared" si="200"/>
        <v>1</v>
      </c>
      <c r="FB98" s="163">
        <f t="shared" si="164"/>
        <v>1</v>
      </c>
      <c r="FC98" s="163">
        <f t="shared" si="201"/>
        <v>14</v>
      </c>
      <c r="FD98" s="163">
        <f t="shared" si="202"/>
        <v>0</v>
      </c>
      <c r="FF98" s="16">
        <f t="shared" si="203"/>
        <v>0</v>
      </c>
      <c r="FG98" s="16" t="str">
        <f t="shared" si="204"/>
        <v>1</v>
      </c>
    </row>
    <row r="99" spans="1:163" s="52" customFormat="1" ht="11.25" customHeight="1">
      <c r="A99" s="1038">
        <v>85</v>
      </c>
      <c r="B99" s="1039"/>
      <c r="C99" s="1038" t="str">
        <f t="shared" si="165"/>
        <v/>
      </c>
      <c r="D99" s="1038"/>
      <c r="E99" s="1040"/>
      <c r="F99" s="1041"/>
      <c r="G99" s="1038"/>
      <c r="H99" s="1038"/>
      <c r="I99" s="1323"/>
      <c r="J99" s="1038"/>
      <c r="K99" s="1038"/>
      <c r="L99" s="1038"/>
      <c r="M99" s="1038"/>
      <c r="N99" s="1038"/>
      <c r="O99" s="1038"/>
      <c r="P99" s="1040" t="str">
        <f t="shared" si="205"/>
        <v>MP</v>
      </c>
      <c r="Q99" s="1342" t="str">
        <f t="shared" si="226"/>
        <v/>
      </c>
      <c r="R99" s="1040"/>
      <c r="S99" s="1475" t="e">
        <f t="shared" si="227"/>
        <v>#DIV/0!</v>
      </c>
      <c r="T99" s="1102"/>
      <c r="U99" s="1102"/>
      <c r="V99" s="1476"/>
      <c r="W99" s="1477"/>
      <c r="X99" s="1103"/>
      <c r="Y99" s="1477"/>
      <c r="Z99" s="1478">
        <f t="shared" si="166"/>
        <v>0</v>
      </c>
      <c r="AA99" s="1479">
        <f>ROUND(IFERROR(SUM($AI$6/$AI$7*Q99/O99)+('Inbound Freight New'!$A$3*CZ99/R99),0),2)</f>
        <v>0</v>
      </c>
      <c r="AB99" s="1480">
        <f t="shared" si="167"/>
        <v>0</v>
      </c>
      <c r="AC99" s="1479">
        <f t="shared" si="228"/>
        <v>0</v>
      </c>
      <c r="AD99" s="1481"/>
      <c r="AE99" s="1480">
        <f t="shared" si="168"/>
        <v>0</v>
      </c>
      <c r="AF99" s="1482">
        <f t="shared" si="229"/>
        <v>0</v>
      </c>
      <c r="AG99" s="1483">
        <f t="shared" si="169"/>
        <v>0</v>
      </c>
      <c r="AH99" s="1484">
        <f t="shared" si="230"/>
        <v>0</v>
      </c>
      <c r="AI99" s="1482">
        <f t="shared" si="231"/>
        <v>0</v>
      </c>
      <c r="AJ99" s="1485">
        <f t="shared" si="232"/>
        <v>0</v>
      </c>
      <c r="AK99" s="1485">
        <f t="shared" si="233"/>
        <v>0</v>
      </c>
      <c r="AL99" s="1485">
        <f t="shared" si="170"/>
        <v>0</v>
      </c>
      <c r="AM99" s="1482">
        <f t="shared" si="234"/>
        <v>0</v>
      </c>
      <c r="AN99" s="1477"/>
      <c r="AO99" s="1477"/>
      <c r="AP99" s="1486">
        <f t="shared" si="235"/>
        <v>0</v>
      </c>
      <c r="AQ99" s="1487">
        <f t="shared" si="236"/>
        <v>0</v>
      </c>
      <c r="AR99" s="1488">
        <f t="shared" si="171"/>
        <v>0</v>
      </c>
      <c r="AS99" s="1487">
        <f t="shared" si="237"/>
        <v>0</v>
      </c>
      <c r="AT99" s="1489">
        <f t="shared" si="238"/>
        <v>0</v>
      </c>
      <c r="AU99" s="1490"/>
      <c r="AV99" s="1489"/>
      <c r="AW99" s="1038"/>
      <c r="AX99" s="1038"/>
      <c r="AY99" s="1491"/>
      <c r="AZ99" s="1492"/>
      <c r="BA99" s="1342"/>
      <c r="BB99" s="1342"/>
      <c r="BC99" s="1342"/>
      <c r="BD99" s="1342"/>
      <c r="BE99" s="1038"/>
      <c r="BF99" s="1038" t="str">
        <f t="shared" si="206"/>
        <v/>
      </c>
      <c r="BG99" s="1342" t="str">
        <f t="shared" si="172"/>
        <v/>
      </c>
      <c r="BH99" s="1038"/>
      <c r="BI99" s="1038"/>
      <c r="BJ99" s="1038"/>
      <c r="BK99" s="1038"/>
      <c r="BL99" s="1038"/>
      <c r="BM99" s="1038"/>
      <c r="BN99" s="1493"/>
      <c r="BO99" s="1493"/>
      <c r="BP99" s="1493"/>
      <c r="BQ99" s="1493" t="str">
        <f t="shared" si="173"/>
        <v/>
      </c>
      <c r="BR99" s="1494" t="str">
        <f t="shared" si="174"/>
        <v/>
      </c>
      <c r="BS99" s="1494" t="str">
        <f t="shared" si="207"/>
        <v/>
      </c>
      <c r="BT99" s="1494" t="str">
        <f t="shared" si="208"/>
        <v/>
      </c>
      <c r="BU99" s="1495" t="str">
        <f t="shared" si="175"/>
        <v/>
      </c>
      <c r="BV99" s="1495" t="str">
        <f t="shared" si="209"/>
        <v/>
      </c>
      <c r="BW99" s="1495" t="str">
        <f t="shared" si="210"/>
        <v/>
      </c>
      <c r="BX99" s="1495" t="str">
        <f t="shared" si="176"/>
        <v/>
      </c>
      <c r="BY99" s="1495" t="str">
        <f t="shared" si="177"/>
        <v/>
      </c>
      <c r="BZ99" s="1495" t="str">
        <f t="shared" si="178"/>
        <v/>
      </c>
      <c r="CA99" s="1495" t="str">
        <f t="shared" si="179"/>
        <v/>
      </c>
      <c r="CB99" s="1496" t="str">
        <f t="shared" si="180"/>
        <v/>
      </c>
      <c r="CC99" s="1496" t="str">
        <f t="shared" si="181"/>
        <v/>
      </c>
      <c r="CD99" s="1496" t="str">
        <f t="shared" si="182"/>
        <v/>
      </c>
      <c r="CE99" s="1496" t="str">
        <f t="shared" si="183"/>
        <v/>
      </c>
      <c r="CF99" s="1496" t="str">
        <f t="shared" si="211"/>
        <v/>
      </c>
      <c r="CG99" s="1494" t="str">
        <f t="shared" si="212"/>
        <v/>
      </c>
      <c r="CH99" s="1495"/>
      <c r="CI99" s="1495"/>
      <c r="CJ99" s="1495"/>
      <c r="CK99" s="1495"/>
      <c r="CL99" s="1495"/>
      <c r="CM99" s="1495"/>
      <c r="CN99" s="1497" t="str">
        <f t="shared" si="213"/>
        <v/>
      </c>
      <c r="CO99" s="1497" t="str">
        <f t="shared" si="214"/>
        <v/>
      </c>
      <c r="CP99" s="1497" t="str">
        <f t="shared" si="215"/>
        <v/>
      </c>
      <c r="CQ99" s="1497" t="str">
        <f t="shared" si="216"/>
        <v/>
      </c>
      <c r="CR99" s="1497" t="str">
        <f t="shared" si="217"/>
        <v/>
      </c>
      <c r="CS99" s="1497" t="str">
        <f t="shared" si="218"/>
        <v/>
      </c>
      <c r="CT99" s="1497" t="str">
        <f t="shared" si="219"/>
        <v/>
      </c>
      <c r="CU99" s="1497" t="str">
        <f t="shared" si="220"/>
        <v/>
      </c>
      <c r="CV99" s="1497" t="str">
        <f t="shared" si="221"/>
        <v/>
      </c>
      <c r="CW99" s="16" t="str">
        <f t="shared" si="222"/>
        <v/>
      </c>
      <c r="CX99" s="16" t="str">
        <f t="shared" si="223"/>
        <v/>
      </c>
      <c r="CY99" s="16" t="str">
        <f t="shared" si="224"/>
        <v/>
      </c>
      <c r="CZ99" s="650">
        <f t="shared" si="184"/>
        <v>0</v>
      </c>
      <c r="DA99" s="16"/>
      <c r="DB99" s="651"/>
      <c r="DC99" s="655">
        <f t="shared" si="185"/>
        <v>0</v>
      </c>
      <c r="DD99" s="654" t="str">
        <f t="shared" si="186"/>
        <v/>
      </c>
      <c r="DE99" s="650">
        <f t="shared" si="187"/>
        <v>0</v>
      </c>
      <c r="EG99" s="16">
        <f>IFERROR(VLOOKUP(B99,'SUBCATS INTERNAL USE'!A:D,3,0),10000)</f>
        <v>10000</v>
      </c>
      <c r="EH99" s="16">
        <f t="shared" si="188"/>
        <v>10000</v>
      </c>
      <c r="EI99" s="16">
        <f t="shared" si="189"/>
        <v>1</v>
      </c>
      <c r="EJ99" s="16">
        <f t="shared" si="225"/>
        <v>19</v>
      </c>
      <c r="EK99" s="16">
        <f>IFERROR(VLOOKUP(B99,'SUBCATS INTERNAL USE'!G:I,3,0), 10000)</f>
        <v>10000</v>
      </c>
      <c r="EN99" s="163">
        <f t="shared" si="190"/>
        <v>1</v>
      </c>
      <c r="EO99" s="163">
        <f t="shared" si="191"/>
        <v>1</v>
      </c>
      <c r="EP99" s="163">
        <f t="shared" si="192"/>
        <v>1</v>
      </c>
      <c r="EQ99" s="163">
        <f t="shared" si="193"/>
        <v>1</v>
      </c>
      <c r="ER99" s="163">
        <f t="shared" si="194"/>
        <v>1</v>
      </c>
      <c r="ES99" s="163">
        <f t="shared" si="195"/>
        <v>1</v>
      </c>
      <c r="ET99" s="163">
        <f t="shared" si="196"/>
        <v>1</v>
      </c>
      <c r="EU99" s="163">
        <f t="shared" si="196"/>
        <v>1</v>
      </c>
      <c r="EV99" s="163">
        <f t="shared" si="197"/>
        <v>0</v>
      </c>
      <c r="EW99" s="163">
        <f t="shared" si="198"/>
        <v>1</v>
      </c>
      <c r="EX99" s="163">
        <f t="shared" si="199"/>
        <v>1</v>
      </c>
      <c r="EY99" s="163">
        <f t="shared" si="200"/>
        <v>1</v>
      </c>
      <c r="EZ99" s="163">
        <f t="shared" si="200"/>
        <v>1</v>
      </c>
      <c r="FA99" s="163">
        <f t="shared" si="200"/>
        <v>1</v>
      </c>
      <c r="FB99" s="163">
        <f t="shared" si="164"/>
        <v>1</v>
      </c>
      <c r="FC99" s="163">
        <f t="shared" si="201"/>
        <v>14</v>
      </c>
      <c r="FD99" s="163">
        <f t="shared" si="202"/>
        <v>0</v>
      </c>
      <c r="FF99" s="16">
        <f t="shared" si="203"/>
        <v>0</v>
      </c>
      <c r="FG99" s="16" t="str">
        <f t="shared" si="204"/>
        <v>1</v>
      </c>
    </row>
    <row r="100" spans="1:163" s="52" customFormat="1" ht="11.25" customHeight="1">
      <c r="A100" s="1038">
        <v>86</v>
      </c>
      <c r="B100" s="1039"/>
      <c r="C100" s="1038" t="str">
        <f t="shared" si="165"/>
        <v/>
      </c>
      <c r="D100" s="1038"/>
      <c r="E100" s="1040"/>
      <c r="F100" s="1041"/>
      <c r="G100" s="1038"/>
      <c r="H100" s="1038"/>
      <c r="I100" s="1323"/>
      <c r="J100" s="1038"/>
      <c r="K100" s="1038"/>
      <c r="L100" s="1038"/>
      <c r="M100" s="1038"/>
      <c r="N100" s="1038"/>
      <c r="O100" s="1038"/>
      <c r="P100" s="1040" t="str">
        <f t="shared" si="205"/>
        <v>MP</v>
      </c>
      <c r="Q100" s="1342" t="str">
        <f t="shared" si="226"/>
        <v/>
      </c>
      <c r="R100" s="1040"/>
      <c r="S100" s="1475" t="e">
        <f t="shared" si="227"/>
        <v>#DIV/0!</v>
      </c>
      <c r="T100" s="1102"/>
      <c r="U100" s="1102"/>
      <c r="V100" s="1476"/>
      <c r="W100" s="1477"/>
      <c r="X100" s="1103"/>
      <c r="Y100" s="1477"/>
      <c r="Z100" s="1478">
        <f t="shared" si="166"/>
        <v>0</v>
      </c>
      <c r="AA100" s="1479">
        <f>ROUND(IFERROR(SUM($AI$6/$AI$7*Q100/O100)+('Inbound Freight New'!$A$3*CZ100/R100),0),2)</f>
        <v>0</v>
      </c>
      <c r="AB100" s="1480">
        <f t="shared" si="167"/>
        <v>0</v>
      </c>
      <c r="AC100" s="1479">
        <f t="shared" si="228"/>
        <v>0</v>
      </c>
      <c r="AD100" s="1481"/>
      <c r="AE100" s="1480">
        <f t="shared" si="168"/>
        <v>0</v>
      </c>
      <c r="AF100" s="1482">
        <f t="shared" si="229"/>
        <v>0</v>
      </c>
      <c r="AG100" s="1483">
        <f t="shared" si="169"/>
        <v>0</v>
      </c>
      <c r="AH100" s="1484">
        <f t="shared" si="230"/>
        <v>0</v>
      </c>
      <c r="AI100" s="1482">
        <f t="shared" si="231"/>
        <v>0</v>
      </c>
      <c r="AJ100" s="1485">
        <f t="shared" si="232"/>
        <v>0</v>
      </c>
      <c r="AK100" s="1485">
        <f t="shared" si="233"/>
        <v>0</v>
      </c>
      <c r="AL100" s="1485">
        <f t="shared" si="170"/>
        <v>0</v>
      </c>
      <c r="AM100" s="1482">
        <f t="shared" si="234"/>
        <v>0</v>
      </c>
      <c r="AN100" s="1477"/>
      <c r="AO100" s="1477"/>
      <c r="AP100" s="1486">
        <f t="shared" si="235"/>
        <v>0</v>
      </c>
      <c r="AQ100" s="1487">
        <f t="shared" si="236"/>
        <v>0</v>
      </c>
      <c r="AR100" s="1488">
        <f t="shared" si="171"/>
        <v>0</v>
      </c>
      <c r="AS100" s="1487">
        <f t="shared" si="237"/>
        <v>0</v>
      </c>
      <c r="AT100" s="1489">
        <f t="shared" si="238"/>
        <v>0</v>
      </c>
      <c r="AU100" s="1490"/>
      <c r="AV100" s="1489"/>
      <c r="AW100" s="1038"/>
      <c r="AX100" s="1038"/>
      <c r="AY100" s="1491"/>
      <c r="AZ100" s="1492"/>
      <c r="BA100" s="1342"/>
      <c r="BB100" s="1342"/>
      <c r="BC100" s="1342"/>
      <c r="BD100" s="1342"/>
      <c r="BE100" s="1038"/>
      <c r="BF100" s="1038" t="str">
        <f t="shared" si="206"/>
        <v/>
      </c>
      <c r="BG100" s="1342" t="str">
        <f t="shared" si="172"/>
        <v/>
      </c>
      <c r="BH100" s="1038"/>
      <c r="BI100" s="1038"/>
      <c r="BJ100" s="1038"/>
      <c r="BK100" s="1038"/>
      <c r="BL100" s="1038"/>
      <c r="BM100" s="1038"/>
      <c r="BN100" s="1493"/>
      <c r="BO100" s="1493"/>
      <c r="BP100" s="1493"/>
      <c r="BQ100" s="1493" t="str">
        <f t="shared" si="173"/>
        <v/>
      </c>
      <c r="BR100" s="1494" t="str">
        <f t="shared" si="174"/>
        <v/>
      </c>
      <c r="BS100" s="1494" t="str">
        <f t="shared" si="207"/>
        <v/>
      </c>
      <c r="BT100" s="1494" t="str">
        <f t="shared" si="208"/>
        <v/>
      </c>
      <c r="BU100" s="1495" t="str">
        <f t="shared" si="175"/>
        <v/>
      </c>
      <c r="BV100" s="1495" t="str">
        <f t="shared" si="209"/>
        <v/>
      </c>
      <c r="BW100" s="1495" t="str">
        <f t="shared" si="210"/>
        <v/>
      </c>
      <c r="BX100" s="1495" t="str">
        <f t="shared" si="176"/>
        <v/>
      </c>
      <c r="BY100" s="1495" t="str">
        <f t="shared" si="177"/>
        <v/>
      </c>
      <c r="BZ100" s="1495" t="str">
        <f t="shared" si="178"/>
        <v/>
      </c>
      <c r="CA100" s="1495" t="str">
        <f t="shared" si="179"/>
        <v/>
      </c>
      <c r="CB100" s="1496" t="str">
        <f t="shared" si="180"/>
        <v/>
      </c>
      <c r="CC100" s="1496" t="str">
        <f t="shared" si="181"/>
        <v/>
      </c>
      <c r="CD100" s="1496" t="str">
        <f t="shared" si="182"/>
        <v/>
      </c>
      <c r="CE100" s="1496" t="str">
        <f t="shared" si="183"/>
        <v/>
      </c>
      <c r="CF100" s="1496" t="str">
        <f t="shared" si="211"/>
        <v/>
      </c>
      <c r="CG100" s="1494" t="str">
        <f t="shared" si="212"/>
        <v/>
      </c>
      <c r="CH100" s="1495"/>
      <c r="CI100" s="1495"/>
      <c r="CJ100" s="1495"/>
      <c r="CK100" s="1495"/>
      <c r="CL100" s="1495"/>
      <c r="CM100" s="1495"/>
      <c r="CN100" s="1497" t="str">
        <f t="shared" si="213"/>
        <v/>
      </c>
      <c r="CO100" s="1497" t="str">
        <f t="shared" si="214"/>
        <v/>
      </c>
      <c r="CP100" s="1497" t="str">
        <f t="shared" si="215"/>
        <v/>
      </c>
      <c r="CQ100" s="1497" t="str">
        <f t="shared" si="216"/>
        <v/>
      </c>
      <c r="CR100" s="1497" t="str">
        <f t="shared" si="217"/>
        <v/>
      </c>
      <c r="CS100" s="1497" t="str">
        <f t="shared" si="218"/>
        <v/>
      </c>
      <c r="CT100" s="1497" t="str">
        <f t="shared" si="219"/>
        <v/>
      </c>
      <c r="CU100" s="1497" t="str">
        <f t="shared" si="220"/>
        <v/>
      </c>
      <c r="CV100" s="1497" t="str">
        <f t="shared" si="221"/>
        <v/>
      </c>
      <c r="CW100" s="16" t="str">
        <f t="shared" si="222"/>
        <v/>
      </c>
      <c r="CX100" s="16" t="str">
        <f t="shared" si="223"/>
        <v/>
      </c>
      <c r="CY100" s="16" t="str">
        <f t="shared" si="224"/>
        <v/>
      </c>
      <c r="CZ100" s="650">
        <f t="shared" si="184"/>
        <v>0</v>
      </c>
      <c r="DA100" s="16"/>
      <c r="DB100" s="651"/>
      <c r="DC100" s="655">
        <f t="shared" si="185"/>
        <v>0</v>
      </c>
      <c r="DD100" s="654" t="str">
        <f t="shared" si="186"/>
        <v/>
      </c>
      <c r="DE100" s="650">
        <f t="shared" si="187"/>
        <v>0</v>
      </c>
      <c r="EG100" s="16">
        <f>IFERROR(VLOOKUP(B100,'SUBCATS INTERNAL USE'!A:D,3,0),10000)</f>
        <v>10000</v>
      </c>
      <c r="EH100" s="16">
        <f t="shared" si="188"/>
        <v>10000</v>
      </c>
      <c r="EI100" s="16">
        <f t="shared" si="189"/>
        <v>1</v>
      </c>
      <c r="EJ100" s="16">
        <f t="shared" si="225"/>
        <v>19</v>
      </c>
      <c r="EK100" s="16">
        <f>IFERROR(VLOOKUP(B100,'SUBCATS INTERNAL USE'!G:I,3,0), 10000)</f>
        <v>10000</v>
      </c>
      <c r="EN100" s="163">
        <f t="shared" si="190"/>
        <v>1</v>
      </c>
      <c r="EO100" s="163">
        <f t="shared" si="191"/>
        <v>1</v>
      </c>
      <c r="EP100" s="163">
        <f t="shared" si="192"/>
        <v>1</v>
      </c>
      <c r="EQ100" s="163">
        <f t="shared" si="193"/>
        <v>1</v>
      </c>
      <c r="ER100" s="163">
        <f t="shared" si="194"/>
        <v>1</v>
      </c>
      <c r="ES100" s="163">
        <f t="shared" si="195"/>
        <v>1</v>
      </c>
      <c r="ET100" s="163">
        <f t="shared" si="196"/>
        <v>1</v>
      </c>
      <c r="EU100" s="163">
        <f t="shared" si="196"/>
        <v>1</v>
      </c>
      <c r="EV100" s="163">
        <f t="shared" si="197"/>
        <v>0</v>
      </c>
      <c r="EW100" s="163">
        <f t="shared" si="198"/>
        <v>1</v>
      </c>
      <c r="EX100" s="163">
        <f t="shared" si="199"/>
        <v>1</v>
      </c>
      <c r="EY100" s="163">
        <f t="shared" si="200"/>
        <v>1</v>
      </c>
      <c r="EZ100" s="163">
        <f t="shared" si="200"/>
        <v>1</v>
      </c>
      <c r="FA100" s="163">
        <f t="shared" si="200"/>
        <v>1</v>
      </c>
      <c r="FB100" s="163">
        <f t="shared" si="164"/>
        <v>1</v>
      </c>
      <c r="FC100" s="163">
        <f t="shared" si="201"/>
        <v>14</v>
      </c>
      <c r="FD100" s="163">
        <f t="shared" si="202"/>
        <v>0</v>
      </c>
      <c r="FF100" s="16">
        <f t="shared" si="203"/>
        <v>0</v>
      </c>
      <c r="FG100" s="16" t="str">
        <f t="shared" si="204"/>
        <v>1</v>
      </c>
    </row>
    <row r="101" spans="1:163" s="52" customFormat="1" ht="11.25" customHeight="1">
      <c r="A101" s="1038">
        <v>87</v>
      </c>
      <c r="B101" s="1039"/>
      <c r="C101" s="1038" t="str">
        <f t="shared" si="165"/>
        <v/>
      </c>
      <c r="D101" s="1038"/>
      <c r="E101" s="1040"/>
      <c r="F101" s="1041"/>
      <c r="G101" s="1038"/>
      <c r="H101" s="1038"/>
      <c r="I101" s="1323"/>
      <c r="J101" s="1038"/>
      <c r="K101" s="1038"/>
      <c r="L101" s="1038"/>
      <c r="M101" s="1038"/>
      <c r="N101" s="1038"/>
      <c r="O101" s="1038"/>
      <c r="P101" s="1040" t="str">
        <f t="shared" si="205"/>
        <v>MP</v>
      </c>
      <c r="Q101" s="1342" t="str">
        <f t="shared" si="226"/>
        <v/>
      </c>
      <c r="R101" s="1040"/>
      <c r="S101" s="1475" t="e">
        <f t="shared" si="227"/>
        <v>#DIV/0!</v>
      </c>
      <c r="T101" s="1102"/>
      <c r="U101" s="1102"/>
      <c r="V101" s="1476"/>
      <c r="W101" s="1477"/>
      <c r="X101" s="1103"/>
      <c r="Y101" s="1477"/>
      <c r="Z101" s="1478">
        <f t="shared" si="166"/>
        <v>0</v>
      </c>
      <c r="AA101" s="1479">
        <f>ROUND(IFERROR(SUM($AI$6/$AI$7*Q101/O101)+('Inbound Freight New'!$A$3*CZ101/R101),0),2)</f>
        <v>0</v>
      </c>
      <c r="AB101" s="1480">
        <f t="shared" si="167"/>
        <v>0</v>
      </c>
      <c r="AC101" s="1479">
        <f t="shared" si="228"/>
        <v>0</v>
      </c>
      <c r="AD101" s="1481"/>
      <c r="AE101" s="1480">
        <f t="shared" si="168"/>
        <v>0</v>
      </c>
      <c r="AF101" s="1482">
        <f t="shared" si="229"/>
        <v>0</v>
      </c>
      <c r="AG101" s="1483">
        <f t="shared" si="169"/>
        <v>0</v>
      </c>
      <c r="AH101" s="1484">
        <f t="shared" si="230"/>
        <v>0</v>
      </c>
      <c r="AI101" s="1482">
        <f t="shared" si="231"/>
        <v>0</v>
      </c>
      <c r="AJ101" s="1485">
        <f t="shared" si="232"/>
        <v>0</v>
      </c>
      <c r="AK101" s="1485">
        <f t="shared" si="233"/>
        <v>0</v>
      </c>
      <c r="AL101" s="1485">
        <f t="shared" si="170"/>
        <v>0</v>
      </c>
      <c r="AM101" s="1482">
        <f t="shared" si="234"/>
        <v>0</v>
      </c>
      <c r="AN101" s="1477"/>
      <c r="AO101" s="1477"/>
      <c r="AP101" s="1486">
        <f t="shared" si="235"/>
        <v>0</v>
      </c>
      <c r="AQ101" s="1487">
        <f t="shared" si="236"/>
        <v>0</v>
      </c>
      <c r="AR101" s="1488">
        <f t="shared" si="171"/>
        <v>0</v>
      </c>
      <c r="AS101" s="1487">
        <f t="shared" si="237"/>
        <v>0</v>
      </c>
      <c r="AT101" s="1489">
        <f t="shared" si="238"/>
        <v>0</v>
      </c>
      <c r="AU101" s="1490"/>
      <c r="AV101" s="1489"/>
      <c r="AW101" s="1038"/>
      <c r="AX101" s="1038"/>
      <c r="AY101" s="1491"/>
      <c r="AZ101" s="1492"/>
      <c r="BA101" s="1342"/>
      <c r="BB101" s="1342"/>
      <c r="BC101" s="1342"/>
      <c r="BD101" s="1342"/>
      <c r="BE101" s="1038"/>
      <c r="BF101" s="1038" t="str">
        <f t="shared" si="206"/>
        <v/>
      </c>
      <c r="BG101" s="1342" t="str">
        <f t="shared" si="172"/>
        <v/>
      </c>
      <c r="BH101" s="1038"/>
      <c r="BI101" s="1038"/>
      <c r="BJ101" s="1038"/>
      <c r="BK101" s="1038"/>
      <c r="BL101" s="1038"/>
      <c r="BM101" s="1038"/>
      <c r="BN101" s="1493"/>
      <c r="BO101" s="1493"/>
      <c r="BP101" s="1493"/>
      <c r="BQ101" s="1493" t="str">
        <f t="shared" si="173"/>
        <v/>
      </c>
      <c r="BR101" s="1494" t="str">
        <f t="shared" si="174"/>
        <v/>
      </c>
      <c r="BS101" s="1494" t="str">
        <f t="shared" si="207"/>
        <v/>
      </c>
      <c r="BT101" s="1494" t="str">
        <f t="shared" si="208"/>
        <v/>
      </c>
      <c r="BU101" s="1495" t="str">
        <f t="shared" si="175"/>
        <v/>
      </c>
      <c r="BV101" s="1495" t="str">
        <f t="shared" si="209"/>
        <v/>
      </c>
      <c r="BW101" s="1495" t="str">
        <f t="shared" si="210"/>
        <v/>
      </c>
      <c r="BX101" s="1495" t="str">
        <f t="shared" si="176"/>
        <v/>
      </c>
      <c r="BY101" s="1495" t="str">
        <f t="shared" si="177"/>
        <v/>
      </c>
      <c r="BZ101" s="1495" t="str">
        <f t="shared" si="178"/>
        <v/>
      </c>
      <c r="CA101" s="1495" t="str">
        <f t="shared" si="179"/>
        <v/>
      </c>
      <c r="CB101" s="1496" t="str">
        <f t="shared" si="180"/>
        <v/>
      </c>
      <c r="CC101" s="1496" t="str">
        <f t="shared" si="181"/>
        <v/>
      </c>
      <c r="CD101" s="1496" t="str">
        <f t="shared" si="182"/>
        <v/>
      </c>
      <c r="CE101" s="1496" t="str">
        <f t="shared" si="183"/>
        <v/>
      </c>
      <c r="CF101" s="1496" t="str">
        <f t="shared" si="211"/>
        <v/>
      </c>
      <c r="CG101" s="1494" t="str">
        <f t="shared" si="212"/>
        <v/>
      </c>
      <c r="CH101" s="1495"/>
      <c r="CI101" s="1495"/>
      <c r="CJ101" s="1495"/>
      <c r="CK101" s="1495"/>
      <c r="CL101" s="1495"/>
      <c r="CM101" s="1495"/>
      <c r="CN101" s="1497" t="str">
        <f t="shared" si="213"/>
        <v/>
      </c>
      <c r="CO101" s="1497" t="str">
        <f t="shared" si="214"/>
        <v/>
      </c>
      <c r="CP101" s="1497" t="str">
        <f t="shared" si="215"/>
        <v/>
      </c>
      <c r="CQ101" s="1497" t="str">
        <f t="shared" si="216"/>
        <v/>
      </c>
      <c r="CR101" s="1497" t="str">
        <f t="shared" si="217"/>
        <v/>
      </c>
      <c r="CS101" s="1497" t="str">
        <f t="shared" si="218"/>
        <v/>
      </c>
      <c r="CT101" s="1497" t="str">
        <f t="shared" si="219"/>
        <v/>
      </c>
      <c r="CU101" s="1497" t="str">
        <f t="shared" si="220"/>
        <v/>
      </c>
      <c r="CV101" s="1497" t="str">
        <f t="shared" si="221"/>
        <v/>
      </c>
      <c r="CW101" s="16" t="str">
        <f t="shared" si="222"/>
        <v/>
      </c>
      <c r="CX101" s="16" t="str">
        <f t="shared" si="223"/>
        <v/>
      </c>
      <c r="CY101" s="16" t="str">
        <f t="shared" si="224"/>
        <v/>
      </c>
      <c r="CZ101" s="650">
        <f t="shared" si="184"/>
        <v>0</v>
      </c>
      <c r="DA101" s="16"/>
      <c r="DB101" s="651"/>
      <c r="DC101" s="655">
        <f t="shared" si="185"/>
        <v>0</v>
      </c>
      <c r="DD101" s="654" t="str">
        <f t="shared" si="186"/>
        <v/>
      </c>
      <c r="DE101" s="650">
        <f t="shared" si="187"/>
        <v>0</v>
      </c>
      <c r="EG101" s="16">
        <f>IFERROR(VLOOKUP(B101,'SUBCATS INTERNAL USE'!A:D,3,0),10000)</f>
        <v>10000</v>
      </c>
      <c r="EH101" s="16">
        <f t="shared" si="188"/>
        <v>10000</v>
      </c>
      <c r="EI101" s="16">
        <f t="shared" si="189"/>
        <v>1</v>
      </c>
      <c r="EJ101" s="16">
        <f t="shared" si="225"/>
        <v>19</v>
      </c>
      <c r="EK101" s="16">
        <f>IFERROR(VLOOKUP(B101,'SUBCATS INTERNAL USE'!G:I,3,0), 10000)</f>
        <v>10000</v>
      </c>
      <c r="EN101" s="163">
        <f t="shared" si="190"/>
        <v>1</v>
      </c>
      <c r="EO101" s="163">
        <f t="shared" si="191"/>
        <v>1</v>
      </c>
      <c r="EP101" s="163">
        <f t="shared" si="192"/>
        <v>1</v>
      </c>
      <c r="EQ101" s="163">
        <f t="shared" si="193"/>
        <v>1</v>
      </c>
      <c r="ER101" s="163">
        <f t="shared" si="194"/>
        <v>1</v>
      </c>
      <c r="ES101" s="163">
        <f t="shared" si="195"/>
        <v>1</v>
      </c>
      <c r="ET101" s="163">
        <f t="shared" si="196"/>
        <v>1</v>
      </c>
      <c r="EU101" s="163">
        <f t="shared" si="196"/>
        <v>1</v>
      </c>
      <c r="EV101" s="163">
        <f t="shared" si="197"/>
        <v>0</v>
      </c>
      <c r="EW101" s="163">
        <f t="shared" si="198"/>
        <v>1</v>
      </c>
      <c r="EX101" s="163">
        <f t="shared" si="199"/>
        <v>1</v>
      </c>
      <c r="EY101" s="163">
        <f t="shared" si="200"/>
        <v>1</v>
      </c>
      <c r="EZ101" s="163">
        <f t="shared" si="200"/>
        <v>1</v>
      </c>
      <c r="FA101" s="163">
        <f t="shared" si="200"/>
        <v>1</v>
      </c>
      <c r="FB101" s="163">
        <f t="shared" si="164"/>
        <v>1</v>
      </c>
      <c r="FC101" s="163">
        <f t="shared" si="201"/>
        <v>14</v>
      </c>
      <c r="FD101" s="163">
        <f t="shared" si="202"/>
        <v>0</v>
      </c>
      <c r="FF101" s="16">
        <f t="shared" si="203"/>
        <v>0</v>
      </c>
      <c r="FG101" s="16" t="str">
        <f t="shared" si="204"/>
        <v>1</v>
      </c>
    </row>
    <row r="102" spans="1:163" s="52" customFormat="1" ht="11.25" customHeight="1">
      <c r="A102" s="1038">
        <v>88</v>
      </c>
      <c r="B102" s="1039"/>
      <c r="C102" s="1038" t="str">
        <f t="shared" si="165"/>
        <v/>
      </c>
      <c r="D102" s="1038"/>
      <c r="E102" s="1040"/>
      <c r="F102" s="1041"/>
      <c r="G102" s="1038"/>
      <c r="H102" s="1038"/>
      <c r="I102" s="1323"/>
      <c r="J102" s="1038"/>
      <c r="K102" s="1038"/>
      <c r="L102" s="1038"/>
      <c r="M102" s="1038"/>
      <c r="N102" s="1038"/>
      <c r="O102" s="1038"/>
      <c r="P102" s="1040" t="str">
        <f t="shared" si="205"/>
        <v>MP</v>
      </c>
      <c r="Q102" s="1342" t="str">
        <f t="shared" si="226"/>
        <v/>
      </c>
      <c r="R102" s="1040"/>
      <c r="S102" s="1475" t="e">
        <f t="shared" si="227"/>
        <v>#DIV/0!</v>
      </c>
      <c r="T102" s="1102"/>
      <c r="U102" s="1102"/>
      <c r="V102" s="1476"/>
      <c r="W102" s="1477"/>
      <c r="X102" s="1103"/>
      <c r="Y102" s="1477"/>
      <c r="Z102" s="1478">
        <f t="shared" si="166"/>
        <v>0</v>
      </c>
      <c r="AA102" s="1479">
        <f>ROUND(IFERROR(SUM($AI$6/$AI$7*Q102/O102)+('Inbound Freight New'!$A$3*CZ102/R102),0),2)</f>
        <v>0</v>
      </c>
      <c r="AB102" s="1480">
        <f t="shared" si="167"/>
        <v>0</v>
      </c>
      <c r="AC102" s="1479">
        <f t="shared" si="228"/>
        <v>0</v>
      </c>
      <c r="AD102" s="1481"/>
      <c r="AE102" s="1480">
        <f t="shared" si="168"/>
        <v>0</v>
      </c>
      <c r="AF102" s="1482">
        <f t="shared" si="229"/>
        <v>0</v>
      </c>
      <c r="AG102" s="1483">
        <f t="shared" si="169"/>
        <v>0</v>
      </c>
      <c r="AH102" s="1484">
        <f t="shared" si="230"/>
        <v>0</v>
      </c>
      <c r="AI102" s="1482">
        <f t="shared" si="231"/>
        <v>0</v>
      </c>
      <c r="AJ102" s="1485">
        <f t="shared" si="232"/>
        <v>0</v>
      </c>
      <c r="AK102" s="1485">
        <f t="shared" si="233"/>
        <v>0</v>
      </c>
      <c r="AL102" s="1485">
        <f t="shared" si="170"/>
        <v>0</v>
      </c>
      <c r="AM102" s="1482">
        <f t="shared" si="234"/>
        <v>0</v>
      </c>
      <c r="AN102" s="1477"/>
      <c r="AO102" s="1477"/>
      <c r="AP102" s="1486">
        <f t="shared" si="235"/>
        <v>0</v>
      </c>
      <c r="AQ102" s="1487">
        <f t="shared" si="236"/>
        <v>0</v>
      </c>
      <c r="AR102" s="1488">
        <f t="shared" si="171"/>
        <v>0</v>
      </c>
      <c r="AS102" s="1487">
        <f t="shared" si="237"/>
        <v>0</v>
      </c>
      <c r="AT102" s="1489">
        <f t="shared" si="238"/>
        <v>0</v>
      </c>
      <c r="AU102" s="1490"/>
      <c r="AV102" s="1489"/>
      <c r="AW102" s="1038"/>
      <c r="AX102" s="1038"/>
      <c r="AY102" s="1491"/>
      <c r="AZ102" s="1492"/>
      <c r="BA102" s="1342"/>
      <c r="BB102" s="1342"/>
      <c r="BC102" s="1342"/>
      <c r="BD102" s="1342"/>
      <c r="BE102" s="1038"/>
      <c r="BF102" s="1038" t="str">
        <f t="shared" si="206"/>
        <v/>
      </c>
      <c r="BG102" s="1342" t="str">
        <f t="shared" si="172"/>
        <v/>
      </c>
      <c r="BH102" s="1038"/>
      <c r="BI102" s="1038"/>
      <c r="BJ102" s="1038"/>
      <c r="BK102" s="1038"/>
      <c r="BL102" s="1038"/>
      <c r="BM102" s="1038"/>
      <c r="BN102" s="1493"/>
      <c r="BO102" s="1493"/>
      <c r="BP102" s="1493"/>
      <c r="BQ102" s="1493" t="str">
        <f t="shared" si="173"/>
        <v/>
      </c>
      <c r="BR102" s="1494" t="str">
        <f t="shared" si="174"/>
        <v/>
      </c>
      <c r="BS102" s="1494" t="str">
        <f t="shared" si="207"/>
        <v/>
      </c>
      <c r="BT102" s="1494" t="str">
        <f t="shared" si="208"/>
        <v/>
      </c>
      <c r="BU102" s="1495" t="str">
        <f t="shared" si="175"/>
        <v/>
      </c>
      <c r="BV102" s="1495" t="str">
        <f t="shared" si="209"/>
        <v/>
      </c>
      <c r="BW102" s="1495" t="str">
        <f t="shared" si="210"/>
        <v/>
      </c>
      <c r="BX102" s="1495" t="str">
        <f t="shared" si="176"/>
        <v/>
      </c>
      <c r="BY102" s="1495" t="str">
        <f t="shared" si="177"/>
        <v/>
      </c>
      <c r="BZ102" s="1495" t="str">
        <f t="shared" si="178"/>
        <v/>
      </c>
      <c r="CA102" s="1495" t="str">
        <f t="shared" si="179"/>
        <v/>
      </c>
      <c r="CB102" s="1496" t="str">
        <f t="shared" si="180"/>
        <v/>
      </c>
      <c r="CC102" s="1496" t="str">
        <f t="shared" si="181"/>
        <v/>
      </c>
      <c r="CD102" s="1496" t="str">
        <f t="shared" si="182"/>
        <v/>
      </c>
      <c r="CE102" s="1496" t="str">
        <f t="shared" si="183"/>
        <v/>
      </c>
      <c r="CF102" s="1496" t="str">
        <f t="shared" si="211"/>
        <v/>
      </c>
      <c r="CG102" s="1494" t="str">
        <f t="shared" si="212"/>
        <v/>
      </c>
      <c r="CH102" s="1495"/>
      <c r="CI102" s="1495"/>
      <c r="CJ102" s="1495"/>
      <c r="CK102" s="1495"/>
      <c r="CL102" s="1495"/>
      <c r="CM102" s="1495"/>
      <c r="CN102" s="1497" t="str">
        <f t="shared" si="213"/>
        <v/>
      </c>
      <c r="CO102" s="1497" t="str">
        <f t="shared" si="214"/>
        <v/>
      </c>
      <c r="CP102" s="1497" t="str">
        <f t="shared" si="215"/>
        <v/>
      </c>
      <c r="CQ102" s="1497" t="str">
        <f t="shared" si="216"/>
        <v/>
      </c>
      <c r="CR102" s="1497" t="str">
        <f t="shared" si="217"/>
        <v/>
      </c>
      <c r="CS102" s="1497" t="str">
        <f t="shared" si="218"/>
        <v/>
      </c>
      <c r="CT102" s="1497" t="str">
        <f t="shared" si="219"/>
        <v/>
      </c>
      <c r="CU102" s="1497" t="str">
        <f t="shared" si="220"/>
        <v/>
      </c>
      <c r="CV102" s="1497" t="str">
        <f t="shared" si="221"/>
        <v/>
      </c>
      <c r="CW102" s="16" t="str">
        <f t="shared" si="222"/>
        <v/>
      </c>
      <c r="CX102" s="16" t="str">
        <f t="shared" si="223"/>
        <v/>
      </c>
      <c r="CY102" s="16" t="str">
        <f t="shared" si="224"/>
        <v/>
      </c>
      <c r="CZ102" s="650">
        <f t="shared" si="184"/>
        <v>0</v>
      </c>
      <c r="DA102" s="16"/>
      <c r="DB102" s="651"/>
      <c r="DC102" s="655">
        <f t="shared" si="185"/>
        <v>0</v>
      </c>
      <c r="DD102" s="654" t="str">
        <f t="shared" si="186"/>
        <v/>
      </c>
      <c r="DE102" s="650">
        <f t="shared" si="187"/>
        <v>0</v>
      </c>
      <c r="EG102" s="16">
        <f>IFERROR(VLOOKUP(B102,'SUBCATS INTERNAL USE'!A:D,3,0),10000)</f>
        <v>10000</v>
      </c>
      <c r="EH102" s="16">
        <f t="shared" si="188"/>
        <v>10000</v>
      </c>
      <c r="EI102" s="16">
        <f t="shared" si="189"/>
        <v>1</v>
      </c>
      <c r="EJ102" s="16">
        <f t="shared" si="225"/>
        <v>19</v>
      </c>
      <c r="EK102" s="16">
        <f>IFERROR(VLOOKUP(B102,'SUBCATS INTERNAL USE'!G:I,3,0), 10000)</f>
        <v>10000</v>
      </c>
      <c r="EN102" s="163">
        <f t="shared" si="190"/>
        <v>1</v>
      </c>
      <c r="EO102" s="163">
        <f t="shared" si="191"/>
        <v>1</v>
      </c>
      <c r="EP102" s="163">
        <f t="shared" si="192"/>
        <v>1</v>
      </c>
      <c r="EQ102" s="163">
        <f t="shared" si="193"/>
        <v>1</v>
      </c>
      <c r="ER102" s="163">
        <f t="shared" si="194"/>
        <v>1</v>
      </c>
      <c r="ES102" s="163">
        <f t="shared" si="195"/>
        <v>1</v>
      </c>
      <c r="ET102" s="163">
        <f t="shared" si="196"/>
        <v>1</v>
      </c>
      <c r="EU102" s="163">
        <f t="shared" si="196"/>
        <v>1</v>
      </c>
      <c r="EV102" s="163">
        <f t="shared" si="197"/>
        <v>0</v>
      </c>
      <c r="EW102" s="163">
        <f t="shared" si="198"/>
        <v>1</v>
      </c>
      <c r="EX102" s="163">
        <f t="shared" si="199"/>
        <v>1</v>
      </c>
      <c r="EY102" s="163">
        <f t="shared" si="200"/>
        <v>1</v>
      </c>
      <c r="EZ102" s="163">
        <f t="shared" si="200"/>
        <v>1</v>
      </c>
      <c r="FA102" s="163">
        <f t="shared" si="200"/>
        <v>1</v>
      </c>
      <c r="FB102" s="163">
        <f t="shared" si="164"/>
        <v>1</v>
      </c>
      <c r="FC102" s="163">
        <f t="shared" si="201"/>
        <v>14</v>
      </c>
      <c r="FD102" s="163">
        <f t="shared" si="202"/>
        <v>0</v>
      </c>
      <c r="FF102" s="16">
        <f t="shared" si="203"/>
        <v>0</v>
      </c>
      <c r="FG102" s="16" t="str">
        <f t="shared" si="204"/>
        <v>1</v>
      </c>
    </row>
    <row r="103" spans="1:163" s="52" customFormat="1" ht="11.25" customHeight="1">
      <c r="A103" s="1038">
        <v>89</v>
      </c>
      <c r="B103" s="1039"/>
      <c r="C103" s="1038" t="str">
        <f t="shared" si="165"/>
        <v/>
      </c>
      <c r="D103" s="1038"/>
      <c r="E103" s="1040"/>
      <c r="F103" s="1041"/>
      <c r="G103" s="1038"/>
      <c r="H103" s="1038"/>
      <c r="I103" s="1323"/>
      <c r="J103" s="1038"/>
      <c r="K103" s="1038"/>
      <c r="L103" s="1038"/>
      <c r="M103" s="1038"/>
      <c r="N103" s="1038"/>
      <c r="O103" s="1038"/>
      <c r="P103" s="1040" t="str">
        <f t="shared" si="205"/>
        <v>MP</v>
      </c>
      <c r="Q103" s="1342" t="str">
        <f t="shared" si="226"/>
        <v/>
      </c>
      <c r="R103" s="1040"/>
      <c r="S103" s="1475" t="e">
        <f t="shared" si="227"/>
        <v>#DIV/0!</v>
      </c>
      <c r="T103" s="1102"/>
      <c r="U103" s="1102"/>
      <c r="V103" s="1476"/>
      <c r="W103" s="1477"/>
      <c r="X103" s="1103"/>
      <c r="Y103" s="1477"/>
      <c r="Z103" s="1478">
        <f t="shared" si="166"/>
        <v>0</v>
      </c>
      <c r="AA103" s="1479">
        <f>ROUND(IFERROR(SUM($AI$6/$AI$7*Q103/O103)+('Inbound Freight New'!$A$3*CZ103/R103),0),2)</f>
        <v>0</v>
      </c>
      <c r="AB103" s="1480">
        <f t="shared" si="167"/>
        <v>0</v>
      </c>
      <c r="AC103" s="1479">
        <f t="shared" si="228"/>
        <v>0</v>
      </c>
      <c r="AD103" s="1481"/>
      <c r="AE103" s="1480">
        <f t="shared" si="168"/>
        <v>0</v>
      </c>
      <c r="AF103" s="1482">
        <f t="shared" si="229"/>
        <v>0</v>
      </c>
      <c r="AG103" s="1483">
        <f t="shared" si="169"/>
        <v>0</v>
      </c>
      <c r="AH103" s="1484">
        <f t="shared" si="230"/>
        <v>0</v>
      </c>
      <c r="AI103" s="1482">
        <f t="shared" si="231"/>
        <v>0</v>
      </c>
      <c r="AJ103" s="1485">
        <f t="shared" si="232"/>
        <v>0</v>
      </c>
      <c r="AK103" s="1485">
        <f t="shared" si="233"/>
        <v>0</v>
      </c>
      <c r="AL103" s="1485">
        <f t="shared" si="170"/>
        <v>0</v>
      </c>
      <c r="AM103" s="1482">
        <f t="shared" si="234"/>
        <v>0</v>
      </c>
      <c r="AN103" s="1477"/>
      <c r="AO103" s="1477"/>
      <c r="AP103" s="1486">
        <f t="shared" si="235"/>
        <v>0</v>
      </c>
      <c r="AQ103" s="1487">
        <f t="shared" si="236"/>
        <v>0</v>
      </c>
      <c r="AR103" s="1488">
        <f t="shared" si="171"/>
        <v>0</v>
      </c>
      <c r="AS103" s="1487">
        <f t="shared" si="237"/>
        <v>0</v>
      </c>
      <c r="AT103" s="1489">
        <f t="shared" si="238"/>
        <v>0</v>
      </c>
      <c r="AU103" s="1490"/>
      <c r="AV103" s="1489"/>
      <c r="AW103" s="1038"/>
      <c r="AX103" s="1038"/>
      <c r="AY103" s="1491"/>
      <c r="AZ103" s="1492"/>
      <c r="BA103" s="1342"/>
      <c r="BB103" s="1342"/>
      <c r="BC103" s="1342"/>
      <c r="BD103" s="1342"/>
      <c r="BE103" s="1038"/>
      <c r="BF103" s="1038" t="str">
        <f t="shared" si="206"/>
        <v/>
      </c>
      <c r="BG103" s="1342" t="str">
        <f t="shared" si="172"/>
        <v/>
      </c>
      <c r="BH103" s="1038"/>
      <c r="BI103" s="1038"/>
      <c r="BJ103" s="1038"/>
      <c r="BK103" s="1038"/>
      <c r="BL103" s="1038"/>
      <c r="BM103" s="1038"/>
      <c r="BN103" s="1493"/>
      <c r="BO103" s="1493"/>
      <c r="BP103" s="1493"/>
      <c r="BQ103" s="1493" t="str">
        <f t="shared" si="173"/>
        <v/>
      </c>
      <c r="BR103" s="1494" t="str">
        <f t="shared" si="174"/>
        <v/>
      </c>
      <c r="BS103" s="1494" t="str">
        <f t="shared" si="207"/>
        <v/>
      </c>
      <c r="BT103" s="1494" t="str">
        <f t="shared" si="208"/>
        <v/>
      </c>
      <c r="BU103" s="1495" t="str">
        <f t="shared" si="175"/>
        <v/>
      </c>
      <c r="BV103" s="1495" t="str">
        <f t="shared" si="209"/>
        <v/>
      </c>
      <c r="BW103" s="1495" t="str">
        <f t="shared" si="210"/>
        <v/>
      </c>
      <c r="BX103" s="1495" t="str">
        <f t="shared" si="176"/>
        <v/>
      </c>
      <c r="BY103" s="1495" t="str">
        <f t="shared" si="177"/>
        <v/>
      </c>
      <c r="BZ103" s="1495" t="str">
        <f t="shared" si="178"/>
        <v/>
      </c>
      <c r="CA103" s="1495" t="str">
        <f t="shared" si="179"/>
        <v/>
      </c>
      <c r="CB103" s="1496" t="str">
        <f t="shared" si="180"/>
        <v/>
      </c>
      <c r="CC103" s="1496" t="str">
        <f t="shared" si="181"/>
        <v/>
      </c>
      <c r="CD103" s="1496" t="str">
        <f t="shared" si="182"/>
        <v/>
      </c>
      <c r="CE103" s="1496" t="str">
        <f t="shared" si="183"/>
        <v/>
      </c>
      <c r="CF103" s="1496" t="str">
        <f t="shared" si="211"/>
        <v/>
      </c>
      <c r="CG103" s="1494" t="str">
        <f t="shared" si="212"/>
        <v/>
      </c>
      <c r="CH103" s="1495"/>
      <c r="CI103" s="1495"/>
      <c r="CJ103" s="1495"/>
      <c r="CK103" s="1495"/>
      <c r="CL103" s="1495"/>
      <c r="CM103" s="1495"/>
      <c r="CN103" s="1497" t="str">
        <f t="shared" si="213"/>
        <v/>
      </c>
      <c r="CO103" s="1497" t="str">
        <f t="shared" si="214"/>
        <v/>
      </c>
      <c r="CP103" s="1497" t="str">
        <f t="shared" si="215"/>
        <v/>
      </c>
      <c r="CQ103" s="1497" t="str">
        <f t="shared" si="216"/>
        <v/>
      </c>
      <c r="CR103" s="1497" t="str">
        <f t="shared" si="217"/>
        <v/>
      </c>
      <c r="CS103" s="1497" t="str">
        <f t="shared" si="218"/>
        <v/>
      </c>
      <c r="CT103" s="1497" t="str">
        <f t="shared" si="219"/>
        <v/>
      </c>
      <c r="CU103" s="1497" t="str">
        <f t="shared" si="220"/>
        <v/>
      </c>
      <c r="CV103" s="1497" t="str">
        <f t="shared" si="221"/>
        <v/>
      </c>
      <c r="CW103" s="16" t="str">
        <f t="shared" si="222"/>
        <v/>
      </c>
      <c r="CX103" s="16" t="str">
        <f t="shared" si="223"/>
        <v/>
      </c>
      <c r="CY103" s="16" t="str">
        <f t="shared" si="224"/>
        <v/>
      </c>
      <c r="CZ103" s="650">
        <f t="shared" si="184"/>
        <v>0</v>
      </c>
      <c r="DA103" s="16"/>
      <c r="DB103" s="651"/>
      <c r="DC103" s="655">
        <f t="shared" si="185"/>
        <v>0</v>
      </c>
      <c r="DD103" s="654" t="str">
        <f t="shared" si="186"/>
        <v/>
      </c>
      <c r="DE103" s="650">
        <f t="shared" si="187"/>
        <v>0</v>
      </c>
      <c r="EG103" s="16">
        <f>IFERROR(VLOOKUP(B103,'SUBCATS INTERNAL USE'!A:D,3,0),10000)</f>
        <v>10000</v>
      </c>
      <c r="EH103" s="16">
        <f t="shared" si="188"/>
        <v>10000</v>
      </c>
      <c r="EI103" s="16">
        <f t="shared" si="189"/>
        <v>1</v>
      </c>
      <c r="EJ103" s="16">
        <f t="shared" si="225"/>
        <v>19</v>
      </c>
      <c r="EK103" s="16">
        <f>IFERROR(VLOOKUP(B103,'SUBCATS INTERNAL USE'!G:I,3,0), 10000)</f>
        <v>10000</v>
      </c>
      <c r="EN103" s="163">
        <f t="shared" si="190"/>
        <v>1</v>
      </c>
      <c r="EO103" s="163">
        <f t="shared" si="191"/>
        <v>1</v>
      </c>
      <c r="EP103" s="163">
        <f t="shared" si="192"/>
        <v>1</v>
      </c>
      <c r="EQ103" s="163">
        <f t="shared" si="193"/>
        <v>1</v>
      </c>
      <c r="ER103" s="163">
        <f t="shared" si="194"/>
        <v>1</v>
      </c>
      <c r="ES103" s="163">
        <f t="shared" si="195"/>
        <v>1</v>
      </c>
      <c r="ET103" s="163">
        <f t="shared" si="196"/>
        <v>1</v>
      </c>
      <c r="EU103" s="163">
        <f t="shared" si="196"/>
        <v>1</v>
      </c>
      <c r="EV103" s="163">
        <f t="shared" si="197"/>
        <v>0</v>
      </c>
      <c r="EW103" s="163">
        <f t="shared" si="198"/>
        <v>1</v>
      </c>
      <c r="EX103" s="163">
        <f t="shared" si="199"/>
        <v>1</v>
      </c>
      <c r="EY103" s="163">
        <f t="shared" si="200"/>
        <v>1</v>
      </c>
      <c r="EZ103" s="163">
        <f t="shared" si="200"/>
        <v>1</v>
      </c>
      <c r="FA103" s="163">
        <f t="shared" si="200"/>
        <v>1</v>
      </c>
      <c r="FB103" s="163">
        <f t="shared" si="164"/>
        <v>1</v>
      </c>
      <c r="FC103" s="163">
        <f t="shared" si="201"/>
        <v>14</v>
      </c>
      <c r="FD103" s="163">
        <f t="shared" si="202"/>
        <v>0</v>
      </c>
      <c r="FF103" s="16">
        <f t="shared" si="203"/>
        <v>0</v>
      </c>
      <c r="FG103" s="16" t="str">
        <f t="shared" si="204"/>
        <v>1</v>
      </c>
    </row>
    <row r="104" spans="1:163" s="52" customFormat="1" ht="11.25" customHeight="1">
      <c r="A104" s="1038">
        <v>90</v>
      </c>
      <c r="B104" s="1039"/>
      <c r="C104" s="1038" t="str">
        <f t="shared" si="165"/>
        <v/>
      </c>
      <c r="D104" s="1038"/>
      <c r="E104" s="1040"/>
      <c r="F104" s="1041"/>
      <c r="G104" s="1038"/>
      <c r="H104" s="1038"/>
      <c r="I104" s="1323"/>
      <c r="J104" s="1038"/>
      <c r="K104" s="1038"/>
      <c r="L104" s="1038"/>
      <c r="M104" s="1038"/>
      <c r="N104" s="1038"/>
      <c r="O104" s="1038"/>
      <c r="P104" s="1040" t="str">
        <f t="shared" si="205"/>
        <v>MP</v>
      </c>
      <c r="Q104" s="1342" t="str">
        <f t="shared" si="226"/>
        <v/>
      </c>
      <c r="R104" s="1040"/>
      <c r="S104" s="1475" t="e">
        <f t="shared" si="227"/>
        <v>#DIV/0!</v>
      </c>
      <c r="T104" s="1102"/>
      <c r="U104" s="1102"/>
      <c r="V104" s="1476"/>
      <c r="W104" s="1477"/>
      <c r="X104" s="1103"/>
      <c r="Y104" s="1477"/>
      <c r="Z104" s="1478">
        <f t="shared" si="166"/>
        <v>0</v>
      </c>
      <c r="AA104" s="1479">
        <f>ROUND(IFERROR(SUM($AI$6/$AI$7*Q104/O104)+('Inbound Freight New'!$A$3*CZ104/R104),0),2)</f>
        <v>0</v>
      </c>
      <c r="AB104" s="1480">
        <f t="shared" si="167"/>
        <v>0</v>
      </c>
      <c r="AC104" s="1479">
        <f t="shared" si="228"/>
        <v>0</v>
      </c>
      <c r="AD104" s="1481"/>
      <c r="AE104" s="1480">
        <f t="shared" si="168"/>
        <v>0</v>
      </c>
      <c r="AF104" s="1482">
        <f t="shared" si="229"/>
        <v>0</v>
      </c>
      <c r="AG104" s="1483">
        <f t="shared" si="169"/>
        <v>0</v>
      </c>
      <c r="AH104" s="1484">
        <f t="shared" si="230"/>
        <v>0</v>
      </c>
      <c r="AI104" s="1482">
        <f t="shared" si="231"/>
        <v>0</v>
      </c>
      <c r="AJ104" s="1485">
        <f t="shared" si="232"/>
        <v>0</v>
      </c>
      <c r="AK104" s="1485">
        <f t="shared" si="233"/>
        <v>0</v>
      </c>
      <c r="AL104" s="1485">
        <f t="shared" si="170"/>
        <v>0</v>
      </c>
      <c r="AM104" s="1482">
        <f t="shared" si="234"/>
        <v>0</v>
      </c>
      <c r="AN104" s="1477"/>
      <c r="AO104" s="1477"/>
      <c r="AP104" s="1486">
        <f t="shared" si="235"/>
        <v>0</v>
      </c>
      <c r="AQ104" s="1487">
        <f t="shared" si="236"/>
        <v>0</v>
      </c>
      <c r="AR104" s="1488">
        <f t="shared" si="171"/>
        <v>0</v>
      </c>
      <c r="AS104" s="1487">
        <f t="shared" si="237"/>
        <v>0</v>
      </c>
      <c r="AT104" s="1489">
        <f t="shared" si="238"/>
        <v>0</v>
      </c>
      <c r="AU104" s="1490"/>
      <c r="AV104" s="1489"/>
      <c r="AW104" s="1038"/>
      <c r="AX104" s="1038"/>
      <c r="AY104" s="1491"/>
      <c r="AZ104" s="1492"/>
      <c r="BA104" s="1342"/>
      <c r="BB104" s="1342"/>
      <c r="BC104" s="1342"/>
      <c r="BD104" s="1342"/>
      <c r="BE104" s="1038"/>
      <c r="BF104" s="1038" t="str">
        <f t="shared" si="206"/>
        <v/>
      </c>
      <c r="BG104" s="1342" t="str">
        <f t="shared" si="172"/>
        <v/>
      </c>
      <c r="BH104" s="1038"/>
      <c r="BI104" s="1038"/>
      <c r="BJ104" s="1038"/>
      <c r="BK104" s="1038"/>
      <c r="BL104" s="1038"/>
      <c r="BM104" s="1038"/>
      <c r="BN104" s="1493"/>
      <c r="BO104" s="1493"/>
      <c r="BP104" s="1493"/>
      <c r="BQ104" s="1493" t="str">
        <f t="shared" si="173"/>
        <v/>
      </c>
      <c r="BR104" s="1494" t="str">
        <f t="shared" si="174"/>
        <v/>
      </c>
      <c r="BS104" s="1494" t="str">
        <f t="shared" si="207"/>
        <v/>
      </c>
      <c r="BT104" s="1494" t="str">
        <f t="shared" si="208"/>
        <v/>
      </c>
      <c r="BU104" s="1495" t="str">
        <f t="shared" si="175"/>
        <v/>
      </c>
      <c r="BV104" s="1495" t="str">
        <f t="shared" si="209"/>
        <v/>
      </c>
      <c r="BW104" s="1495" t="str">
        <f t="shared" si="210"/>
        <v/>
      </c>
      <c r="BX104" s="1495" t="str">
        <f t="shared" si="176"/>
        <v/>
      </c>
      <c r="BY104" s="1495" t="str">
        <f t="shared" si="177"/>
        <v/>
      </c>
      <c r="BZ104" s="1495" t="str">
        <f t="shared" si="178"/>
        <v/>
      </c>
      <c r="CA104" s="1495" t="str">
        <f t="shared" si="179"/>
        <v/>
      </c>
      <c r="CB104" s="1496" t="str">
        <f t="shared" si="180"/>
        <v/>
      </c>
      <c r="CC104" s="1496" t="str">
        <f t="shared" si="181"/>
        <v/>
      </c>
      <c r="CD104" s="1496" t="str">
        <f t="shared" si="182"/>
        <v/>
      </c>
      <c r="CE104" s="1496" t="str">
        <f t="shared" si="183"/>
        <v/>
      </c>
      <c r="CF104" s="1496" t="str">
        <f t="shared" si="211"/>
        <v/>
      </c>
      <c r="CG104" s="1494" t="str">
        <f t="shared" si="212"/>
        <v/>
      </c>
      <c r="CH104" s="1495"/>
      <c r="CI104" s="1495"/>
      <c r="CJ104" s="1495"/>
      <c r="CK104" s="1495"/>
      <c r="CL104" s="1495"/>
      <c r="CM104" s="1495"/>
      <c r="CN104" s="1497" t="str">
        <f t="shared" si="213"/>
        <v/>
      </c>
      <c r="CO104" s="1497" t="str">
        <f t="shared" si="214"/>
        <v/>
      </c>
      <c r="CP104" s="1497" t="str">
        <f t="shared" si="215"/>
        <v/>
      </c>
      <c r="CQ104" s="1497" t="str">
        <f t="shared" si="216"/>
        <v/>
      </c>
      <c r="CR104" s="1497" t="str">
        <f t="shared" si="217"/>
        <v/>
      </c>
      <c r="CS104" s="1497" t="str">
        <f t="shared" si="218"/>
        <v/>
      </c>
      <c r="CT104" s="1497" t="str">
        <f t="shared" si="219"/>
        <v/>
      </c>
      <c r="CU104" s="1497" t="str">
        <f t="shared" si="220"/>
        <v/>
      </c>
      <c r="CV104" s="1497" t="str">
        <f t="shared" si="221"/>
        <v/>
      </c>
      <c r="CW104" s="16" t="str">
        <f t="shared" si="222"/>
        <v/>
      </c>
      <c r="CX104" s="16" t="str">
        <f t="shared" si="223"/>
        <v/>
      </c>
      <c r="CY104" s="16" t="str">
        <f t="shared" si="224"/>
        <v/>
      </c>
      <c r="CZ104" s="650">
        <f t="shared" si="184"/>
        <v>0</v>
      </c>
      <c r="DA104" s="16"/>
      <c r="DB104" s="651"/>
      <c r="DC104" s="655">
        <f t="shared" si="185"/>
        <v>0</v>
      </c>
      <c r="DD104" s="654" t="str">
        <f t="shared" si="186"/>
        <v/>
      </c>
      <c r="DE104" s="650">
        <f t="shared" si="187"/>
        <v>0</v>
      </c>
      <c r="EG104" s="16">
        <f>IFERROR(VLOOKUP(B104,'SUBCATS INTERNAL USE'!A:D,3,0),10000)</f>
        <v>10000</v>
      </c>
      <c r="EH104" s="16">
        <f t="shared" si="188"/>
        <v>10000</v>
      </c>
      <c r="EI104" s="16">
        <f t="shared" si="189"/>
        <v>1</v>
      </c>
      <c r="EJ104" s="16">
        <f t="shared" si="225"/>
        <v>19</v>
      </c>
      <c r="EK104" s="16">
        <f>IFERROR(VLOOKUP(B104,'SUBCATS INTERNAL USE'!G:I,3,0), 10000)</f>
        <v>10000</v>
      </c>
      <c r="EN104" s="163">
        <f t="shared" si="190"/>
        <v>1</v>
      </c>
      <c r="EO104" s="163">
        <f t="shared" si="191"/>
        <v>1</v>
      </c>
      <c r="EP104" s="163">
        <f t="shared" si="192"/>
        <v>1</v>
      </c>
      <c r="EQ104" s="163">
        <f t="shared" si="193"/>
        <v>1</v>
      </c>
      <c r="ER104" s="163">
        <f t="shared" si="194"/>
        <v>1</v>
      </c>
      <c r="ES104" s="163">
        <f t="shared" si="195"/>
        <v>1</v>
      </c>
      <c r="ET104" s="163">
        <f t="shared" si="196"/>
        <v>1</v>
      </c>
      <c r="EU104" s="163">
        <f t="shared" si="196"/>
        <v>1</v>
      </c>
      <c r="EV104" s="163">
        <f t="shared" si="197"/>
        <v>0</v>
      </c>
      <c r="EW104" s="163">
        <f t="shared" si="198"/>
        <v>1</v>
      </c>
      <c r="EX104" s="163">
        <f t="shared" si="199"/>
        <v>1</v>
      </c>
      <c r="EY104" s="163">
        <f t="shared" si="200"/>
        <v>1</v>
      </c>
      <c r="EZ104" s="163">
        <f t="shared" si="200"/>
        <v>1</v>
      </c>
      <c r="FA104" s="163">
        <f t="shared" si="200"/>
        <v>1</v>
      </c>
      <c r="FB104" s="163">
        <f t="shared" si="164"/>
        <v>1</v>
      </c>
      <c r="FC104" s="163">
        <f t="shared" si="201"/>
        <v>14</v>
      </c>
      <c r="FD104" s="163">
        <f t="shared" si="202"/>
        <v>0</v>
      </c>
      <c r="FF104" s="16">
        <f t="shared" si="203"/>
        <v>0</v>
      </c>
      <c r="FG104" s="16" t="str">
        <f t="shared" si="204"/>
        <v>1</v>
      </c>
    </row>
    <row r="105" spans="1:163" s="52" customFormat="1" ht="11.25" customHeight="1">
      <c r="A105" s="1038">
        <v>91</v>
      </c>
      <c r="B105" s="1039"/>
      <c r="C105" s="1038" t="str">
        <f t="shared" si="165"/>
        <v/>
      </c>
      <c r="D105" s="1038"/>
      <c r="E105" s="1040"/>
      <c r="F105" s="1041"/>
      <c r="G105" s="1038"/>
      <c r="H105" s="1038"/>
      <c r="I105" s="1323"/>
      <c r="J105" s="1038"/>
      <c r="K105" s="1038"/>
      <c r="L105" s="1038"/>
      <c r="M105" s="1038"/>
      <c r="N105" s="1038"/>
      <c r="O105" s="1038"/>
      <c r="P105" s="1040" t="str">
        <f t="shared" si="205"/>
        <v>MP</v>
      </c>
      <c r="Q105" s="1342" t="str">
        <f t="shared" si="226"/>
        <v/>
      </c>
      <c r="R105" s="1040"/>
      <c r="S105" s="1475" t="e">
        <f t="shared" si="227"/>
        <v>#DIV/0!</v>
      </c>
      <c r="T105" s="1102"/>
      <c r="U105" s="1102"/>
      <c r="V105" s="1476"/>
      <c r="W105" s="1477"/>
      <c r="X105" s="1103"/>
      <c r="Y105" s="1477"/>
      <c r="Z105" s="1478">
        <f t="shared" si="166"/>
        <v>0</v>
      </c>
      <c r="AA105" s="1479">
        <f>ROUND(IFERROR(SUM($AI$6/$AI$7*Q105/O105)+('Inbound Freight New'!$A$3*CZ105/R105),0),2)</f>
        <v>0</v>
      </c>
      <c r="AB105" s="1480">
        <f t="shared" si="167"/>
        <v>0</v>
      </c>
      <c r="AC105" s="1479">
        <f t="shared" si="228"/>
        <v>0</v>
      </c>
      <c r="AD105" s="1481"/>
      <c r="AE105" s="1480">
        <f t="shared" si="168"/>
        <v>0</v>
      </c>
      <c r="AF105" s="1482">
        <f t="shared" si="229"/>
        <v>0</v>
      </c>
      <c r="AG105" s="1483">
        <f t="shared" si="169"/>
        <v>0</v>
      </c>
      <c r="AH105" s="1484">
        <f t="shared" si="230"/>
        <v>0</v>
      </c>
      <c r="AI105" s="1482">
        <f t="shared" si="231"/>
        <v>0</v>
      </c>
      <c r="AJ105" s="1485">
        <f t="shared" si="232"/>
        <v>0</v>
      </c>
      <c r="AK105" s="1485">
        <f t="shared" si="233"/>
        <v>0</v>
      </c>
      <c r="AL105" s="1485">
        <f t="shared" si="170"/>
        <v>0</v>
      </c>
      <c r="AM105" s="1482">
        <f t="shared" si="234"/>
        <v>0</v>
      </c>
      <c r="AN105" s="1477"/>
      <c r="AO105" s="1477"/>
      <c r="AP105" s="1486">
        <f t="shared" si="235"/>
        <v>0</v>
      </c>
      <c r="AQ105" s="1487">
        <f t="shared" si="236"/>
        <v>0</v>
      </c>
      <c r="AR105" s="1488">
        <f t="shared" si="171"/>
        <v>0</v>
      </c>
      <c r="AS105" s="1487">
        <f t="shared" si="237"/>
        <v>0</v>
      </c>
      <c r="AT105" s="1489">
        <f t="shared" si="238"/>
        <v>0</v>
      </c>
      <c r="AU105" s="1490"/>
      <c r="AV105" s="1489"/>
      <c r="AW105" s="1038"/>
      <c r="AX105" s="1038"/>
      <c r="AY105" s="1491"/>
      <c r="AZ105" s="1492"/>
      <c r="BA105" s="1342"/>
      <c r="BB105" s="1342"/>
      <c r="BC105" s="1342"/>
      <c r="BD105" s="1342"/>
      <c r="BE105" s="1038"/>
      <c r="BF105" s="1038" t="str">
        <f t="shared" si="206"/>
        <v/>
      </c>
      <c r="BG105" s="1342" t="str">
        <f t="shared" si="172"/>
        <v/>
      </c>
      <c r="BH105" s="1038"/>
      <c r="BI105" s="1038"/>
      <c r="BJ105" s="1038"/>
      <c r="BK105" s="1038"/>
      <c r="BL105" s="1038"/>
      <c r="BM105" s="1038"/>
      <c r="BN105" s="1493"/>
      <c r="BO105" s="1493"/>
      <c r="BP105" s="1493"/>
      <c r="BQ105" s="1493" t="str">
        <f t="shared" si="173"/>
        <v/>
      </c>
      <c r="BR105" s="1494" t="str">
        <f t="shared" si="174"/>
        <v/>
      </c>
      <c r="BS105" s="1494" t="str">
        <f t="shared" si="207"/>
        <v/>
      </c>
      <c r="BT105" s="1494" t="str">
        <f t="shared" si="208"/>
        <v/>
      </c>
      <c r="BU105" s="1495" t="str">
        <f t="shared" si="175"/>
        <v/>
      </c>
      <c r="BV105" s="1495" t="str">
        <f t="shared" si="209"/>
        <v/>
      </c>
      <c r="BW105" s="1495" t="str">
        <f t="shared" si="210"/>
        <v/>
      </c>
      <c r="BX105" s="1495" t="str">
        <f t="shared" si="176"/>
        <v/>
      </c>
      <c r="BY105" s="1495" t="str">
        <f t="shared" si="177"/>
        <v/>
      </c>
      <c r="BZ105" s="1495" t="str">
        <f t="shared" si="178"/>
        <v/>
      </c>
      <c r="CA105" s="1495" t="str">
        <f t="shared" si="179"/>
        <v/>
      </c>
      <c r="CB105" s="1496" t="str">
        <f t="shared" si="180"/>
        <v/>
      </c>
      <c r="CC105" s="1496" t="str">
        <f t="shared" si="181"/>
        <v/>
      </c>
      <c r="CD105" s="1496" t="str">
        <f t="shared" si="182"/>
        <v/>
      </c>
      <c r="CE105" s="1496" t="str">
        <f t="shared" si="183"/>
        <v/>
      </c>
      <c r="CF105" s="1496" t="str">
        <f t="shared" si="211"/>
        <v/>
      </c>
      <c r="CG105" s="1494" t="str">
        <f t="shared" si="212"/>
        <v/>
      </c>
      <c r="CH105" s="1495"/>
      <c r="CI105" s="1495"/>
      <c r="CJ105" s="1495"/>
      <c r="CK105" s="1495"/>
      <c r="CL105" s="1495"/>
      <c r="CM105" s="1495"/>
      <c r="CN105" s="1497" t="str">
        <f t="shared" si="213"/>
        <v/>
      </c>
      <c r="CO105" s="1497" t="str">
        <f t="shared" si="214"/>
        <v/>
      </c>
      <c r="CP105" s="1497" t="str">
        <f t="shared" si="215"/>
        <v/>
      </c>
      <c r="CQ105" s="1497" t="str">
        <f t="shared" si="216"/>
        <v/>
      </c>
      <c r="CR105" s="1497" t="str">
        <f t="shared" si="217"/>
        <v/>
      </c>
      <c r="CS105" s="1497" t="str">
        <f t="shared" si="218"/>
        <v/>
      </c>
      <c r="CT105" s="1497" t="str">
        <f t="shared" si="219"/>
        <v/>
      </c>
      <c r="CU105" s="1497" t="str">
        <f t="shared" si="220"/>
        <v/>
      </c>
      <c r="CV105" s="1497" t="str">
        <f t="shared" si="221"/>
        <v/>
      </c>
      <c r="CW105" s="16" t="str">
        <f t="shared" si="222"/>
        <v/>
      </c>
      <c r="CX105" s="16" t="str">
        <f t="shared" si="223"/>
        <v/>
      </c>
      <c r="CY105" s="16" t="str">
        <f t="shared" si="224"/>
        <v/>
      </c>
      <c r="CZ105" s="650">
        <f t="shared" si="184"/>
        <v>0</v>
      </c>
      <c r="DA105" s="16"/>
      <c r="DB105" s="651"/>
      <c r="DC105" s="655">
        <f t="shared" si="185"/>
        <v>0</v>
      </c>
      <c r="DD105" s="654" t="str">
        <f t="shared" si="186"/>
        <v/>
      </c>
      <c r="DE105" s="650">
        <f t="shared" si="187"/>
        <v>0</v>
      </c>
      <c r="EG105" s="16">
        <f>IFERROR(VLOOKUP(B105,'SUBCATS INTERNAL USE'!A:D,3,0),10000)</f>
        <v>10000</v>
      </c>
      <c r="EH105" s="16">
        <f t="shared" si="188"/>
        <v>10000</v>
      </c>
      <c r="EI105" s="16">
        <f t="shared" si="189"/>
        <v>1</v>
      </c>
      <c r="EJ105" s="16">
        <f t="shared" si="225"/>
        <v>19</v>
      </c>
      <c r="EK105" s="16">
        <f>IFERROR(VLOOKUP(B105,'SUBCATS INTERNAL USE'!G:I,3,0), 10000)</f>
        <v>10000</v>
      </c>
      <c r="EN105" s="163">
        <f t="shared" si="190"/>
        <v>1</v>
      </c>
      <c r="EO105" s="163">
        <f t="shared" si="191"/>
        <v>1</v>
      </c>
      <c r="EP105" s="163">
        <f t="shared" si="192"/>
        <v>1</v>
      </c>
      <c r="EQ105" s="163">
        <f t="shared" si="193"/>
        <v>1</v>
      </c>
      <c r="ER105" s="163">
        <f t="shared" si="194"/>
        <v>1</v>
      </c>
      <c r="ES105" s="163">
        <f t="shared" si="195"/>
        <v>1</v>
      </c>
      <c r="ET105" s="163">
        <f t="shared" si="196"/>
        <v>1</v>
      </c>
      <c r="EU105" s="163">
        <f t="shared" si="196"/>
        <v>1</v>
      </c>
      <c r="EV105" s="163">
        <f t="shared" si="197"/>
        <v>0</v>
      </c>
      <c r="EW105" s="163">
        <f t="shared" si="198"/>
        <v>1</v>
      </c>
      <c r="EX105" s="163">
        <f t="shared" si="199"/>
        <v>1</v>
      </c>
      <c r="EY105" s="163">
        <f t="shared" si="200"/>
        <v>1</v>
      </c>
      <c r="EZ105" s="163">
        <f t="shared" si="200"/>
        <v>1</v>
      </c>
      <c r="FA105" s="163">
        <f t="shared" si="200"/>
        <v>1</v>
      </c>
      <c r="FB105" s="163">
        <f t="shared" si="164"/>
        <v>1</v>
      </c>
      <c r="FC105" s="163">
        <f t="shared" si="201"/>
        <v>14</v>
      </c>
      <c r="FD105" s="163">
        <f t="shared" si="202"/>
        <v>0</v>
      </c>
      <c r="FF105" s="16">
        <f t="shared" si="203"/>
        <v>0</v>
      </c>
      <c r="FG105" s="16" t="str">
        <f t="shared" si="204"/>
        <v>1</v>
      </c>
    </row>
    <row r="106" spans="1:163" s="52" customFormat="1" ht="11.25" customHeight="1">
      <c r="A106" s="1038">
        <v>92</v>
      </c>
      <c r="B106" s="1039"/>
      <c r="C106" s="1038" t="str">
        <f t="shared" si="165"/>
        <v/>
      </c>
      <c r="D106" s="1038"/>
      <c r="E106" s="1040"/>
      <c r="F106" s="1041"/>
      <c r="G106" s="1038"/>
      <c r="H106" s="1038"/>
      <c r="I106" s="1323"/>
      <c r="J106" s="1038"/>
      <c r="K106" s="1038"/>
      <c r="L106" s="1038"/>
      <c r="M106" s="1038"/>
      <c r="N106" s="1038"/>
      <c r="O106" s="1038"/>
      <c r="P106" s="1040" t="str">
        <f t="shared" si="205"/>
        <v>MP</v>
      </c>
      <c r="Q106" s="1342" t="str">
        <f t="shared" si="226"/>
        <v/>
      </c>
      <c r="R106" s="1040"/>
      <c r="S106" s="1475" t="e">
        <f t="shared" si="227"/>
        <v>#DIV/0!</v>
      </c>
      <c r="T106" s="1102"/>
      <c r="U106" s="1102"/>
      <c r="V106" s="1476"/>
      <c r="W106" s="1477"/>
      <c r="X106" s="1103"/>
      <c r="Y106" s="1477"/>
      <c r="Z106" s="1478">
        <f t="shared" si="166"/>
        <v>0</v>
      </c>
      <c r="AA106" s="1479">
        <f>ROUND(IFERROR(SUM($AI$6/$AI$7*Q106/O106)+('Inbound Freight New'!$A$3*CZ106/R106),0),2)</f>
        <v>0</v>
      </c>
      <c r="AB106" s="1480">
        <f t="shared" si="167"/>
        <v>0</v>
      </c>
      <c r="AC106" s="1479">
        <f t="shared" si="228"/>
        <v>0</v>
      </c>
      <c r="AD106" s="1481"/>
      <c r="AE106" s="1480">
        <f t="shared" si="168"/>
        <v>0</v>
      </c>
      <c r="AF106" s="1482">
        <f t="shared" si="229"/>
        <v>0</v>
      </c>
      <c r="AG106" s="1483">
        <f t="shared" si="169"/>
        <v>0</v>
      </c>
      <c r="AH106" s="1484">
        <f t="shared" si="230"/>
        <v>0</v>
      </c>
      <c r="AI106" s="1482">
        <f t="shared" si="231"/>
        <v>0</v>
      </c>
      <c r="AJ106" s="1485">
        <f t="shared" si="232"/>
        <v>0</v>
      </c>
      <c r="AK106" s="1485">
        <f t="shared" si="233"/>
        <v>0</v>
      </c>
      <c r="AL106" s="1485">
        <f t="shared" si="170"/>
        <v>0</v>
      </c>
      <c r="AM106" s="1482">
        <f t="shared" si="234"/>
        <v>0</v>
      </c>
      <c r="AN106" s="1477"/>
      <c r="AO106" s="1477"/>
      <c r="AP106" s="1486">
        <f t="shared" si="235"/>
        <v>0</v>
      </c>
      <c r="AQ106" s="1487">
        <f t="shared" si="236"/>
        <v>0</v>
      </c>
      <c r="AR106" s="1488">
        <f t="shared" si="171"/>
        <v>0</v>
      </c>
      <c r="AS106" s="1487">
        <f t="shared" si="237"/>
        <v>0</v>
      </c>
      <c r="AT106" s="1489">
        <f t="shared" si="238"/>
        <v>0</v>
      </c>
      <c r="AU106" s="1490"/>
      <c r="AV106" s="1489"/>
      <c r="AW106" s="1038"/>
      <c r="AX106" s="1038"/>
      <c r="AY106" s="1491"/>
      <c r="AZ106" s="1492"/>
      <c r="BA106" s="1342"/>
      <c r="BB106" s="1342"/>
      <c r="BC106" s="1342"/>
      <c r="BD106" s="1342"/>
      <c r="BE106" s="1038"/>
      <c r="BF106" s="1038" t="str">
        <f t="shared" si="206"/>
        <v/>
      </c>
      <c r="BG106" s="1342" t="str">
        <f t="shared" si="172"/>
        <v/>
      </c>
      <c r="BH106" s="1038"/>
      <c r="BI106" s="1038"/>
      <c r="BJ106" s="1038"/>
      <c r="BK106" s="1038"/>
      <c r="BL106" s="1038"/>
      <c r="BM106" s="1038"/>
      <c r="BN106" s="1493"/>
      <c r="BO106" s="1493"/>
      <c r="BP106" s="1493"/>
      <c r="BQ106" s="1493" t="str">
        <f t="shared" si="173"/>
        <v/>
      </c>
      <c r="BR106" s="1494" t="str">
        <f t="shared" si="174"/>
        <v/>
      </c>
      <c r="BS106" s="1494" t="str">
        <f t="shared" si="207"/>
        <v/>
      </c>
      <c r="BT106" s="1494" t="str">
        <f t="shared" si="208"/>
        <v/>
      </c>
      <c r="BU106" s="1495" t="str">
        <f t="shared" si="175"/>
        <v/>
      </c>
      <c r="BV106" s="1495" t="str">
        <f t="shared" si="209"/>
        <v/>
      </c>
      <c r="BW106" s="1495" t="str">
        <f t="shared" si="210"/>
        <v/>
      </c>
      <c r="BX106" s="1495" t="str">
        <f t="shared" si="176"/>
        <v/>
      </c>
      <c r="BY106" s="1495" t="str">
        <f t="shared" si="177"/>
        <v/>
      </c>
      <c r="BZ106" s="1495" t="str">
        <f t="shared" si="178"/>
        <v/>
      </c>
      <c r="CA106" s="1495" t="str">
        <f t="shared" si="179"/>
        <v/>
      </c>
      <c r="CB106" s="1496" t="str">
        <f t="shared" si="180"/>
        <v/>
      </c>
      <c r="CC106" s="1496" t="str">
        <f t="shared" si="181"/>
        <v/>
      </c>
      <c r="CD106" s="1496" t="str">
        <f t="shared" si="182"/>
        <v/>
      </c>
      <c r="CE106" s="1496" t="str">
        <f t="shared" si="183"/>
        <v/>
      </c>
      <c r="CF106" s="1496" t="str">
        <f t="shared" si="211"/>
        <v/>
      </c>
      <c r="CG106" s="1494" t="str">
        <f t="shared" si="212"/>
        <v/>
      </c>
      <c r="CH106" s="1495"/>
      <c r="CI106" s="1495"/>
      <c r="CJ106" s="1495"/>
      <c r="CK106" s="1495"/>
      <c r="CL106" s="1495"/>
      <c r="CM106" s="1495"/>
      <c r="CN106" s="1497" t="str">
        <f t="shared" si="213"/>
        <v/>
      </c>
      <c r="CO106" s="1497" t="str">
        <f t="shared" si="214"/>
        <v/>
      </c>
      <c r="CP106" s="1497" t="str">
        <f t="shared" si="215"/>
        <v/>
      </c>
      <c r="CQ106" s="1497" t="str">
        <f t="shared" si="216"/>
        <v/>
      </c>
      <c r="CR106" s="1497" t="str">
        <f t="shared" si="217"/>
        <v/>
      </c>
      <c r="CS106" s="1497" t="str">
        <f t="shared" si="218"/>
        <v/>
      </c>
      <c r="CT106" s="1497" t="str">
        <f t="shared" si="219"/>
        <v/>
      </c>
      <c r="CU106" s="1497" t="str">
        <f t="shared" si="220"/>
        <v/>
      </c>
      <c r="CV106" s="1497" t="str">
        <f t="shared" si="221"/>
        <v/>
      </c>
      <c r="CW106" s="16" t="str">
        <f t="shared" si="222"/>
        <v/>
      </c>
      <c r="CX106" s="16" t="str">
        <f t="shared" si="223"/>
        <v/>
      </c>
      <c r="CY106" s="16" t="str">
        <f t="shared" si="224"/>
        <v/>
      </c>
      <c r="CZ106" s="650">
        <f t="shared" si="184"/>
        <v>0</v>
      </c>
      <c r="DA106" s="16"/>
      <c r="DB106" s="651"/>
      <c r="DC106" s="655">
        <f t="shared" si="185"/>
        <v>0</v>
      </c>
      <c r="DD106" s="654" t="str">
        <f t="shared" si="186"/>
        <v/>
      </c>
      <c r="DE106" s="650">
        <f t="shared" si="187"/>
        <v>0</v>
      </c>
      <c r="EG106" s="16">
        <f>IFERROR(VLOOKUP(B106,'SUBCATS INTERNAL USE'!A:D,3,0),10000)</f>
        <v>10000</v>
      </c>
      <c r="EH106" s="16">
        <f t="shared" si="188"/>
        <v>10000</v>
      </c>
      <c r="EI106" s="16">
        <f t="shared" si="189"/>
        <v>1</v>
      </c>
      <c r="EJ106" s="16">
        <f t="shared" si="225"/>
        <v>19</v>
      </c>
      <c r="EK106" s="16">
        <f>IFERROR(VLOOKUP(B106,'SUBCATS INTERNAL USE'!G:I,3,0), 10000)</f>
        <v>10000</v>
      </c>
      <c r="EN106" s="163">
        <f t="shared" si="190"/>
        <v>1</v>
      </c>
      <c r="EO106" s="163">
        <f t="shared" si="191"/>
        <v>1</v>
      </c>
      <c r="EP106" s="163">
        <f t="shared" si="192"/>
        <v>1</v>
      </c>
      <c r="EQ106" s="163">
        <f t="shared" si="193"/>
        <v>1</v>
      </c>
      <c r="ER106" s="163">
        <f t="shared" si="194"/>
        <v>1</v>
      </c>
      <c r="ES106" s="163">
        <f t="shared" si="195"/>
        <v>1</v>
      </c>
      <c r="ET106" s="163">
        <f t="shared" si="196"/>
        <v>1</v>
      </c>
      <c r="EU106" s="163">
        <f t="shared" si="196"/>
        <v>1</v>
      </c>
      <c r="EV106" s="163">
        <f t="shared" si="197"/>
        <v>0</v>
      </c>
      <c r="EW106" s="163">
        <f t="shared" si="198"/>
        <v>1</v>
      </c>
      <c r="EX106" s="163">
        <f t="shared" si="199"/>
        <v>1</v>
      </c>
      <c r="EY106" s="163">
        <f t="shared" si="200"/>
        <v>1</v>
      </c>
      <c r="EZ106" s="163">
        <f t="shared" si="200"/>
        <v>1</v>
      </c>
      <c r="FA106" s="163">
        <f t="shared" si="200"/>
        <v>1</v>
      </c>
      <c r="FB106" s="163">
        <f t="shared" si="164"/>
        <v>1</v>
      </c>
      <c r="FC106" s="163">
        <f t="shared" si="201"/>
        <v>14</v>
      </c>
      <c r="FD106" s="163">
        <f t="shared" si="202"/>
        <v>0</v>
      </c>
      <c r="FF106" s="16">
        <f t="shared" si="203"/>
        <v>0</v>
      </c>
      <c r="FG106" s="16" t="str">
        <f t="shared" si="204"/>
        <v>1</v>
      </c>
    </row>
    <row r="107" spans="1:163" s="52" customFormat="1" ht="11.25" customHeight="1">
      <c r="A107" s="1038">
        <v>93</v>
      </c>
      <c r="B107" s="1039"/>
      <c r="C107" s="1038" t="str">
        <f t="shared" si="165"/>
        <v/>
      </c>
      <c r="D107" s="1038"/>
      <c r="E107" s="1040"/>
      <c r="F107" s="1041"/>
      <c r="G107" s="1038"/>
      <c r="H107" s="1038"/>
      <c r="I107" s="1323"/>
      <c r="J107" s="1038"/>
      <c r="K107" s="1038"/>
      <c r="L107" s="1038"/>
      <c r="M107" s="1038"/>
      <c r="N107" s="1038"/>
      <c r="O107" s="1038"/>
      <c r="P107" s="1040" t="str">
        <f t="shared" si="205"/>
        <v>MP</v>
      </c>
      <c r="Q107" s="1342" t="str">
        <f t="shared" si="226"/>
        <v/>
      </c>
      <c r="R107" s="1040"/>
      <c r="S107" s="1475" t="e">
        <f t="shared" si="227"/>
        <v>#DIV/0!</v>
      </c>
      <c r="T107" s="1102"/>
      <c r="U107" s="1102"/>
      <c r="V107" s="1476"/>
      <c r="W107" s="1477"/>
      <c r="X107" s="1103"/>
      <c r="Y107" s="1477"/>
      <c r="Z107" s="1478">
        <f t="shared" si="166"/>
        <v>0</v>
      </c>
      <c r="AA107" s="1479">
        <f>ROUND(IFERROR(SUM($AI$6/$AI$7*Q107/O107)+('Inbound Freight New'!$A$3*CZ107/R107),0),2)</f>
        <v>0</v>
      </c>
      <c r="AB107" s="1480">
        <f t="shared" si="167"/>
        <v>0</v>
      </c>
      <c r="AC107" s="1479">
        <f t="shared" si="228"/>
        <v>0</v>
      </c>
      <c r="AD107" s="1481"/>
      <c r="AE107" s="1480">
        <f t="shared" si="168"/>
        <v>0</v>
      </c>
      <c r="AF107" s="1482">
        <f t="shared" si="229"/>
        <v>0</v>
      </c>
      <c r="AG107" s="1483">
        <f t="shared" si="169"/>
        <v>0</v>
      </c>
      <c r="AH107" s="1484">
        <f t="shared" si="230"/>
        <v>0</v>
      </c>
      <c r="AI107" s="1482">
        <f t="shared" si="231"/>
        <v>0</v>
      </c>
      <c r="AJ107" s="1485">
        <f t="shared" si="232"/>
        <v>0</v>
      </c>
      <c r="AK107" s="1485">
        <f t="shared" si="233"/>
        <v>0</v>
      </c>
      <c r="AL107" s="1485">
        <f t="shared" si="170"/>
        <v>0</v>
      </c>
      <c r="AM107" s="1482">
        <f t="shared" si="234"/>
        <v>0</v>
      </c>
      <c r="AN107" s="1477"/>
      <c r="AO107" s="1477"/>
      <c r="AP107" s="1486">
        <f t="shared" si="235"/>
        <v>0</v>
      </c>
      <c r="AQ107" s="1487">
        <f t="shared" si="236"/>
        <v>0</v>
      </c>
      <c r="AR107" s="1488">
        <f t="shared" si="171"/>
        <v>0</v>
      </c>
      <c r="AS107" s="1487">
        <f t="shared" si="237"/>
        <v>0</v>
      </c>
      <c r="AT107" s="1489">
        <f t="shared" si="238"/>
        <v>0</v>
      </c>
      <c r="AU107" s="1490"/>
      <c r="AV107" s="1489"/>
      <c r="AW107" s="1038"/>
      <c r="AX107" s="1038"/>
      <c r="AY107" s="1491"/>
      <c r="AZ107" s="1492"/>
      <c r="BA107" s="1342"/>
      <c r="BB107" s="1342"/>
      <c r="BC107" s="1342"/>
      <c r="BD107" s="1342"/>
      <c r="BE107" s="1038"/>
      <c r="BF107" s="1038" t="str">
        <f t="shared" si="206"/>
        <v/>
      </c>
      <c r="BG107" s="1342" t="str">
        <f t="shared" si="172"/>
        <v/>
      </c>
      <c r="BH107" s="1038"/>
      <c r="BI107" s="1038"/>
      <c r="BJ107" s="1038"/>
      <c r="BK107" s="1038"/>
      <c r="BL107" s="1038"/>
      <c r="BM107" s="1038"/>
      <c r="BN107" s="1493"/>
      <c r="BO107" s="1493"/>
      <c r="BP107" s="1493"/>
      <c r="BQ107" s="1493" t="str">
        <f t="shared" si="173"/>
        <v/>
      </c>
      <c r="BR107" s="1494" t="str">
        <f t="shared" si="174"/>
        <v/>
      </c>
      <c r="BS107" s="1494" t="str">
        <f t="shared" si="207"/>
        <v/>
      </c>
      <c r="BT107" s="1494" t="str">
        <f t="shared" si="208"/>
        <v/>
      </c>
      <c r="BU107" s="1495" t="str">
        <f t="shared" si="175"/>
        <v/>
      </c>
      <c r="BV107" s="1495" t="str">
        <f t="shared" si="209"/>
        <v/>
      </c>
      <c r="BW107" s="1495" t="str">
        <f t="shared" si="210"/>
        <v/>
      </c>
      <c r="BX107" s="1495" t="str">
        <f t="shared" si="176"/>
        <v/>
      </c>
      <c r="BY107" s="1495" t="str">
        <f t="shared" si="177"/>
        <v/>
      </c>
      <c r="BZ107" s="1495" t="str">
        <f t="shared" si="178"/>
        <v/>
      </c>
      <c r="CA107" s="1495" t="str">
        <f t="shared" si="179"/>
        <v/>
      </c>
      <c r="CB107" s="1496" t="str">
        <f t="shared" si="180"/>
        <v/>
      </c>
      <c r="CC107" s="1496" t="str">
        <f t="shared" si="181"/>
        <v/>
      </c>
      <c r="CD107" s="1496" t="str">
        <f t="shared" si="182"/>
        <v/>
      </c>
      <c r="CE107" s="1496" t="str">
        <f t="shared" si="183"/>
        <v/>
      </c>
      <c r="CF107" s="1496" t="str">
        <f t="shared" si="211"/>
        <v/>
      </c>
      <c r="CG107" s="1494" t="str">
        <f t="shared" si="212"/>
        <v/>
      </c>
      <c r="CH107" s="1495"/>
      <c r="CI107" s="1495"/>
      <c r="CJ107" s="1495"/>
      <c r="CK107" s="1495"/>
      <c r="CL107" s="1495"/>
      <c r="CM107" s="1495"/>
      <c r="CN107" s="1497" t="str">
        <f t="shared" si="213"/>
        <v/>
      </c>
      <c r="CO107" s="1497" t="str">
        <f t="shared" si="214"/>
        <v/>
      </c>
      <c r="CP107" s="1497" t="str">
        <f t="shared" si="215"/>
        <v/>
      </c>
      <c r="CQ107" s="1497" t="str">
        <f t="shared" si="216"/>
        <v/>
      </c>
      <c r="CR107" s="1497" t="str">
        <f t="shared" si="217"/>
        <v/>
      </c>
      <c r="CS107" s="1497" t="str">
        <f t="shared" si="218"/>
        <v/>
      </c>
      <c r="CT107" s="1497" t="str">
        <f t="shared" si="219"/>
        <v/>
      </c>
      <c r="CU107" s="1497" t="str">
        <f t="shared" si="220"/>
        <v/>
      </c>
      <c r="CV107" s="1497" t="str">
        <f t="shared" si="221"/>
        <v/>
      </c>
      <c r="CW107" s="16" t="str">
        <f t="shared" si="222"/>
        <v/>
      </c>
      <c r="CX107" s="16" t="str">
        <f t="shared" si="223"/>
        <v/>
      </c>
      <c r="CY107" s="16" t="str">
        <f t="shared" si="224"/>
        <v/>
      </c>
      <c r="CZ107" s="650">
        <f t="shared" si="184"/>
        <v>0</v>
      </c>
      <c r="DA107" s="16"/>
      <c r="DB107" s="651"/>
      <c r="DC107" s="655">
        <f t="shared" si="185"/>
        <v>0</v>
      </c>
      <c r="DD107" s="654" t="str">
        <f t="shared" si="186"/>
        <v/>
      </c>
      <c r="DE107" s="650">
        <f t="shared" si="187"/>
        <v>0</v>
      </c>
      <c r="EG107" s="16">
        <f>IFERROR(VLOOKUP(B107,'SUBCATS INTERNAL USE'!A:D,3,0),10000)</f>
        <v>10000</v>
      </c>
      <c r="EH107" s="16">
        <f t="shared" si="188"/>
        <v>10000</v>
      </c>
      <c r="EI107" s="16">
        <f t="shared" si="189"/>
        <v>1</v>
      </c>
      <c r="EJ107" s="16">
        <f t="shared" si="225"/>
        <v>19</v>
      </c>
      <c r="EK107" s="16">
        <f>IFERROR(VLOOKUP(B107,'SUBCATS INTERNAL USE'!G:I,3,0), 10000)</f>
        <v>10000</v>
      </c>
      <c r="EN107" s="163">
        <f t="shared" si="190"/>
        <v>1</v>
      </c>
      <c r="EO107" s="163">
        <f t="shared" si="191"/>
        <v>1</v>
      </c>
      <c r="EP107" s="163">
        <f t="shared" si="192"/>
        <v>1</v>
      </c>
      <c r="EQ107" s="163">
        <f t="shared" si="193"/>
        <v>1</v>
      </c>
      <c r="ER107" s="163">
        <f t="shared" si="194"/>
        <v>1</v>
      </c>
      <c r="ES107" s="163">
        <f t="shared" si="195"/>
        <v>1</v>
      </c>
      <c r="ET107" s="163">
        <f t="shared" si="196"/>
        <v>1</v>
      </c>
      <c r="EU107" s="163">
        <f t="shared" si="196"/>
        <v>1</v>
      </c>
      <c r="EV107" s="163">
        <f t="shared" si="197"/>
        <v>0</v>
      </c>
      <c r="EW107" s="163">
        <f t="shared" si="198"/>
        <v>1</v>
      </c>
      <c r="EX107" s="163">
        <f t="shared" si="199"/>
        <v>1</v>
      </c>
      <c r="EY107" s="163">
        <f t="shared" si="200"/>
        <v>1</v>
      </c>
      <c r="EZ107" s="163">
        <f t="shared" si="200"/>
        <v>1</v>
      </c>
      <c r="FA107" s="163">
        <f t="shared" si="200"/>
        <v>1</v>
      </c>
      <c r="FB107" s="163">
        <f t="shared" si="164"/>
        <v>1</v>
      </c>
      <c r="FC107" s="163">
        <f t="shared" si="201"/>
        <v>14</v>
      </c>
      <c r="FD107" s="163">
        <f t="shared" si="202"/>
        <v>0</v>
      </c>
      <c r="FF107" s="16">
        <f t="shared" si="203"/>
        <v>0</v>
      </c>
      <c r="FG107" s="16" t="str">
        <f t="shared" si="204"/>
        <v>1</v>
      </c>
    </row>
    <row r="108" spans="1:163" s="52" customFormat="1" ht="11.25" customHeight="1">
      <c r="A108" s="1038">
        <v>94</v>
      </c>
      <c r="B108" s="1039"/>
      <c r="C108" s="1038" t="str">
        <f t="shared" si="165"/>
        <v/>
      </c>
      <c r="D108" s="1038"/>
      <c r="E108" s="1040"/>
      <c r="F108" s="1041"/>
      <c r="G108" s="1038"/>
      <c r="H108" s="1038"/>
      <c r="I108" s="1323"/>
      <c r="J108" s="1038"/>
      <c r="K108" s="1038"/>
      <c r="L108" s="1038"/>
      <c r="M108" s="1038"/>
      <c r="N108" s="1038"/>
      <c r="O108" s="1038"/>
      <c r="P108" s="1040" t="str">
        <f t="shared" si="205"/>
        <v>MP</v>
      </c>
      <c r="Q108" s="1342" t="str">
        <f t="shared" si="226"/>
        <v/>
      </c>
      <c r="R108" s="1040"/>
      <c r="S108" s="1475" t="e">
        <f t="shared" si="227"/>
        <v>#DIV/0!</v>
      </c>
      <c r="T108" s="1102"/>
      <c r="U108" s="1102"/>
      <c r="V108" s="1476"/>
      <c r="W108" s="1477"/>
      <c r="X108" s="1103"/>
      <c r="Y108" s="1477"/>
      <c r="Z108" s="1478">
        <f t="shared" si="166"/>
        <v>0</v>
      </c>
      <c r="AA108" s="1479">
        <f>ROUND(IFERROR(SUM($AI$6/$AI$7*Q108/O108)+('Inbound Freight New'!$A$3*CZ108/R108),0),2)</f>
        <v>0</v>
      </c>
      <c r="AB108" s="1480">
        <f t="shared" si="167"/>
        <v>0</v>
      </c>
      <c r="AC108" s="1479">
        <f t="shared" si="228"/>
        <v>0</v>
      </c>
      <c r="AD108" s="1481"/>
      <c r="AE108" s="1480">
        <f t="shared" si="168"/>
        <v>0</v>
      </c>
      <c r="AF108" s="1482">
        <f t="shared" si="229"/>
        <v>0</v>
      </c>
      <c r="AG108" s="1483">
        <f t="shared" si="169"/>
        <v>0</v>
      </c>
      <c r="AH108" s="1484">
        <f t="shared" si="230"/>
        <v>0</v>
      </c>
      <c r="AI108" s="1482">
        <f t="shared" si="231"/>
        <v>0</v>
      </c>
      <c r="AJ108" s="1485">
        <f t="shared" si="232"/>
        <v>0</v>
      </c>
      <c r="AK108" s="1485">
        <f t="shared" si="233"/>
        <v>0</v>
      </c>
      <c r="AL108" s="1485">
        <f t="shared" si="170"/>
        <v>0</v>
      </c>
      <c r="AM108" s="1482">
        <f t="shared" si="234"/>
        <v>0</v>
      </c>
      <c r="AN108" s="1477"/>
      <c r="AO108" s="1477"/>
      <c r="AP108" s="1486">
        <f t="shared" si="235"/>
        <v>0</v>
      </c>
      <c r="AQ108" s="1487">
        <f t="shared" si="236"/>
        <v>0</v>
      </c>
      <c r="AR108" s="1488">
        <f t="shared" si="171"/>
        <v>0</v>
      </c>
      <c r="AS108" s="1487">
        <f t="shared" si="237"/>
        <v>0</v>
      </c>
      <c r="AT108" s="1489">
        <f t="shared" si="238"/>
        <v>0</v>
      </c>
      <c r="AU108" s="1490"/>
      <c r="AV108" s="1489"/>
      <c r="AW108" s="1038"/>
      <c r="AX108" s="1038"/>
      <c r="AY108" s="1491"/>
      <c r="AZ108" s="1492"/>
      <c r="BA108" s="1342"/>
      <c r="BB108" s="1342"/>
      <c r="BC108" s="1342"/>
      <c r="BD108" s="1342"/>
      <c r="BE108" s="1038"/>
      <c r="BF108" s="1038" t="str">
        <f t="shared" si="206"/>
        <v/>
      </c>
      <c r="BG108" s="1342" t="str">
        <f t="shared" si="172"/>
        <v/>
      </c>
      <c r="BH108" s="1038"/>
      <c r="BI108" s="1038"/>
      <c r="BJ108" s="1038"/>
      <c r="BK108" s="1038"/>
      <c r="BL108" s="1038"/>
      <c r="BM108" s="1038"/>
      <c r="BN108" s="1493"/>
      <c r="BO108" s="1493"/>
      <c r="BP108" s="1493"/>
      <c r="BQ108" s="1493" t="str">
        <f t="shared" si="173"/>
        <v/>
      </c>
      <c r="BR108" s="1494" t="str">
        <f t="shared" si="174"/>
        <v/>
      </c>
      <c r="BS108" s="1494" t="str">
        <f t="shared" si="207"/>
        <v/>
      </c>
      <c r="BT108" s="1494" t="str">
        <f t="shared" si="208"/>
        <v/>
      </c>
      <c r="BU108" s="1495" t="str">
        <f t="shared" si="175"/>
        <v/>
      </c>
      <c r="BV108" s="1495" t="str">
        <f t="shared" si="209"/>
        <v/>
      </c>
      <c r="BW108" s="1495" t="str">
        <f t="shared" si="210"/>
        <v/>
      </c>
      <c r="BX108" s="1495" t="str">
        <f t="shared" si="176"/>
        <v/>
      </c>
      <c r="BY108" s="1495" t="str">
        <f t="shared" si="177"/>
        <v/>
      </c>
      <c r="BZ108" s="1495" t="str">
        <f t="shared" si="178"/>
        <v/>
      </c>
      <c r="CA108" s="1495" t="str">
        <f t="shared" si="179"/>
        <v/>
      </c>
      <c r="CB108" s="1496" t="str">
        <f t="shared" si="180"/>
        <v/>
      </c>
      <c r="CC108" s="1496" t="str">
        <f t="shared" si="181"/>
        <v/>
      </c>
      <c r="CD108" s="1496" t="str">
        <f t="shared" si="182"/>
        <v/>
      </c>
      <c r="CE108" s="1496" t="str">
        <f t="shared" si="183"/>
        <v/>
      </c>
      <c r="CF108" s="1496" t="str">
        <f t="shared" si="211"/>
        <v/>
      </c>
      <c r="CG108" s="1494" t="str">
        <f t="shared" si="212"/>
        <v/>
      </c>
      <c r="CH108" s="1495"/>
      <c r="CI108" s="1495"/>
      <c r="CJ108" s="1495"/>
      <c r="CK108" s="1495"/>
      <c r="CL108" s="1495"/>
      <c r="CM108" s="1495"/>
      <c r="CN108" s="1497" t="str">
        <f t="shared" si="213"/>
        <v/>
      </c>
      <c r="CO108" s="1497" t="str">
        <f t="shared" si="214"/>
        <v/>
      </c>
      <c r="CP108" s="1497" t="str">
        <f t="shared" si="215"/>
        <v/>
      </c>
      <c r="CQ108" s="1497" t="str">
        <f t="shared" si="216"/>
        <v/>
      </c>
      <c r="CR108" s="1497" t="str">
        <f t="shared" si="217"/>
        <v/>
      </c>
      <c r="CS108" s="1497" t="str">
        <f t="shared" si="218"/>
        <v/>
      </c>
      <c r="CT108" s="1497" t="str">
        <f t="shared" si="219"/>
        <v/>
      </c>
      <c r="CU108" s="1497" t="str">
        <f t="shared" si="220"/>
        <v/>
      </c>
      <c r="CV108" s="1497" t="str">
        <f t="shared" si="221"/>
        <v/>
      </c>
      <c r="CW108" s="16" t="str">
        <f t="shared" si="222"/>
        <v/>
      </c>
      <c r="CX108" s="16" t="str">
        <f t="shared" si="223"/>
        <v/>
      </c>
      <c r="CY108" s="16" t="str">
        <f t="shared" si="224"/>
        <v/>
      </c>
      <c r="CZ108" s="650">
        <f t="shared" si="184"/>
        <v>0</v>
      </c>
      <c r="DA108" s="16"/>
      <c r="DB108" s="651"/>
      <c r="DC108" s="655">
        <f t="shared" si="185"/>
        <v>0</v>
      </c>
      <c r="DD108" s="654" t="str">
        <f t="shared" si="186"/>
        <v/>
      </c>
      <c r="DE108" s="650">
        <f t="shared" si="187"/>
        <v>0</v>
      </c>
      <c r="EG108" s="16">
        <f>IFERROR(VLOOKUP(B108,'SUBCATS INTERNAL USE'!A:D,3,0),10000)</f>
        <v>10000</v>
      </c>
      <c r="EH108" s="16">
        <f t="shared" si="188"/>
        <v>10000</v>
      </c>
      <c r="EI108" s="16">
        <f t="shared" si="189"/>
        <v>1</v>
      </c>
      <c r="EJ108" s="16">
        <f t="shared" si="225"/>
        <v>19</v>
      </c>
      <c r="EK108" s="16">
        <f>IFERROR(VLOOKUP(B108,'SUBCATS INTERNAL USE'!G:I,3,0), 10000)</f>
        <v>10000</v>
      </c>
      <c r="EN108" s="163">
        <f t="shared" si="190"/>
        <v>1</v>
      </c>
      <c r="EO108" s="163">
        <f t="shared" si="191"/>
        <v>1</v>
      </c>
      <c r="EP108" s="163">
        <f t="shared" si="192"/>
        <v>1</v>
      </c>
      <c r="EQ108" s="163">
        <f t="shared" si="193"/>
        <v>1</v>
      </c>
      <c r="ER108" s="163">
        <f t="shared" si="194"/>
        <v>1</v>
      </c>
      <c r="ES108" s="163">
        <f t="shared" si="195"/>
        <v>1</v>
      </c>
      <c r="ET108" s="163">
        <f t="shared" si="196"/>
        <v>1</v>
      </c>
      <c r="EU108" s="163">
        <f t="shared" si="196"/>
        <v>1</v>
      </c>
      <c r="EV108" s="163">
        <f t="shared" si="197"/>
        <v>0</v>
      </c>
      <c r="EW108" s="163">
        <f t="shared" si="198"/>
        <v>1</v>
      </c>
      <c r="EX108" s="163">
        <f t="shared" si="199"/>
        <v>1</v>
      </c>
      <c r="EY108" s="163">
        <f t="shared" si="200"/>
        <v>1</v>
      </c>
      <c r="EZ108" s="163">
        <f t="shared" si="200"/>
        <v>1</v>
      </c>
      <c r="FA108" s="163">
        <f t="shared" si="200"/>
        <v>1</v>
      </c>
      <c r="FB108" s="163">
        <f t="shared" si="164"/>
        <v>1</v>
      </c>
      <c r="FC108" s="163">
        <f t="shared" si="201"/>
        <v>14</v>
      </c>
      <c r="FD108" s="163">
        <f t="shared" si="202"/>
        <v>0</v>
      </c>
      <c r="FF108" s="16">
        <f t="shared" si="203"/>
        <v>0</v>
      </c>
      <c r="FG108" s="16" t="str">
        <f t="shared" si="204"/>
        <v>1</v>
      </c>
    </row>
    <row r="109" spans="1:163" s="52" customFormat="1" ht="11.25" customHeight="1">
      <c r="A109" s="1038">
        <v>95</v>
      </c>
      <c r="B109" s="1039"/>
      <c r="C109" s="1038" t="str">
        <f t="shared" si="165"/>
        <v/>
      </c>
      <c r="D109" s="1038"/>
      <c r="E109" s="1040"/>
      <c r="F109" s="1041"/>
      <c r="G109" s="1038"/>
      <c r="H109" s="1038"/>
      <c r="I109" s="1323"/>
      <c r="J109" s="1038"/>
      <c r="K109" s="1038"/>
      <c r="L109" s="1038"/>
      <c r="M109" s="1038"/>
      <c r="N109" s="1038"/>
      <c r="O109" s="1038"/>
      <c r="P109" s="1040" t="str">
        <f t="shared" si="205"/>
        <v>MP</v>
      </c>
      <c r="Q109" s="1342" t="str">
        <f t="shared" si="226"/>
        <v/>
      </c>
      <c r="R109" s="1040"/>
      <c r="S109" s="1475" t="e">
        <f t="shared" si="227"/>
        <v>#DIV/0!</v>
      </c>
      <c r="T109" s="1102"/>
      <c r="U109" s="1102"/>
      <c r="V109" s="1476"/>
      <c r="W109" s="1477"/>
      <c r="X109" s="1103"/>
      <c r="Y109" s="1477"/>
      <c r="Z109" s="1478">
        <f t="shared" si="166"/>
        <v>0</v>
      </c>
      <c r="AA109" s="1479">
        <f>ROUND(IFERROR(SUM($AI$6/$AI$7*Q109/O109)+('Inbound Freight New'!$A$3*CZ109/R109),0),2)</f>
        <v>0</v>
      </c>
      <c r="AB109" s="1480">
        <f t="shared" si="167"/>
        <v>0</v>
      </c>
      <c r="AC109" s="1479">
        <f t="shared" si="228"/>
        <v>0</v>
      </c>
      <c r="AD109" s="1481"/>
      <c r="AE109" s="1480">
        <f t="shared" si="168"/>
        <v>0</v>
      </c>
      <c r="AF109" s="1482">
        <f t="shared" si="229"/>
        <v>0</v>
      </c>
      <c r="AG109" s="1483">
        <f t="shared" si="169"/>
        <v>0</v>
      </c>
      <c r="AH109" s="1484">
        <f t="shared" si="230"/>
        <v>0</v>
      </c>
      <c r="AI109" s="1482">
        <f t="shared" si="231"/>
        <v>0</v>
      </c>
      <c r="AJ109" s="1485">
        <f t="shared" si="232"/>
        <v>0</v>
      </c>
      <c r="AK109" s="1485">
        <f t="shared" si="233"/>
        <v>0</v>
      </c>
      <c r="AL109" s="1485">
        <f t="shared" si="170"/>
        <v>0</v>
      </c>
      <c r="AM109" s="1482">
        <f t="shared" si="234"/>
        <v>0</v>
      </c>
      <c r="AN109" s="1477"/>
      <c r="AO109" s="1477"/>
      <c r="AP109" s="1486">
        <f t="shared" si="235"/>
        <v>0</v>
      </c>
      <c r="AQ109" s="1487">
        <f t="shared" si="236"/>
        <v>0</v>
      </c>
      <c r="AR109" s="1488">
        <f t="shared" si="171"/>
        <v>0</v>
      </c>
      <c r="AS109" s="1487">
        <f t="shared" si="237"/>
        <v>0</v>
      </c>
      <c r="AT109" s="1489">
        <f t="shared" si="238"/>
        <v>0</v>
      </c>
      <c r="AU109" s="1490"/>
      <c r="AV109" s="1489"/>
      <c r="AW109" s="1038"/>
      <c r="AX109" s="1038"/>
      <c r="AY109" s="1491"/>
      <c r="AZ109" s="1492"/>
      <c r="BA109" s="1342"/>
      <c r="BB109" s="1342"/>
      <c r="BC109" s="1342"/>
      <c r="BD109" s="1342"/>
      <c r="BE109" s="1038"/>
      <c r="BF109" s="1038" t="str">
        <f t="shared" si="206"/>
        <v/>
      </c>
      <c r="BG109" s="1342" t="str">
        <f t="shared" si="172"/>
        <v/>
      </c>
      <c r="BH109" s="1038"/>
      <c r="BI109" s="1038"/>
      <c r="BJ109" s="1038"/>
      <c r="BK109" s="1038"/>
      <c r="BL109" s="1038"/>
      <c r="BM109" s="1038"/>
      <c r="BN109" s="1493"/>
      <c r="BO109" s="1493"/>
      <c r="BP109" s="1493"/>
      <c r="BQ109" s="1493" t="str">
        <f t="shared" si="173"/>
        <v/>
      </c>
      <c r="BR109" s="1494" t="str">
        <f t="shared" si="174"/>
        <v/>
      </c>
      <c r="BS109" s="1494" t="str">
        <f t="shared" si="207"/>
        <v/>
      </c>
      <c r="BT109" s="1494" t="str">
        <f t="shared" si="208"/>
        <v/>
      </c>
      <c r="BU109" s="1495" t="str">
        <f t="shared" si="175"/>
        <v/>
      </c>
      <c r="BV109" s="1495" t="str">
        <f t="shared" si="209"/>
        <v/>
      </c>
      <c r="BW109" s="1495" t="str">
        <f t="shared" si="210"/>
        <v/>
      </c>
      <c r="BX109" s="1495" t="str">
        <f t="shared" si="176"/>
        <v/>
      </c>
      <c r="BY109" s="1495" t="str">
        <f t="shared" si="177"/>
        <v/>
      </c>
      <c r="BZ109" s="1495" t="str">
        <f t="shared" si="178"/>
        <v/>
      </c>
      <c r="CA109" s="1495" t="str">
        <f t="shared" si="179"/>
        <v/>
      </c>
      <c r="CB109" s="1496" t="str">
        <f t="shared" si="180"/>
        <v/>
      </c>
      <c r="CC109" s="1496" t="str">
        <f t="shared" si="181"/>
        <v/>
      </c>
      <c r="CD109" s="1496" t="str">
        <f t="shared" si="182"/>
        <v/>
      </c>
      <c r="CE109" s="1496" t="str">
        <f t="shared" si="183"/>
        <v/>
      </c>
      <c r="CF109" s="1496" t="str">
        <f t="shared" si="211"/>
        <v/>
      </c>
      <c r="CG109" s="1494" t="str">
        <f t="shared" si="212"/>
        <v/>
      </c>
      <c r="CH109" s="1495"/>
      <c r="CI109" s="1495"/>
      <c r="CJ109" s="1495"/>
      <c r="CK109" s="1495"/>
      <c r="CL109" s="1495"/>
      <c r="CM109" s="1495"/>
      <c r="CN109" s="1497" t="str">
        <f t="shared" si="213"/>
        <v/>
      </c>
      <c r="CO109" s="1497" t="str">
        <f t="shared" si="214"/>
        <v/>
      </c>
      <c r="CP109" s="1497" t="str">
        <f t="shared" si="215"/>
        <v/>
      </c>
      <c r="CQ109" s="1497" t="str">
        <f t="shared" si="216"/>
        <v/>
      </c>
      <c r="CR109" s="1497" t="str">
        <f t="shared" si="217"/>
        <v/>
      </c>
      <c r="CS109" s="1497" t="str">
        <f t="shared" si="218"/>
        <v/>
      </c>
      <c r="CT109" s="1497" t="str">
        <f t="shared" si="219"/>
        <v/>
      </c>
      <c r="CU109" s="1497" t="str">
        <f t="shared" si="220"/>
        <v/>
      </c>
      <c r="CV109" s="1497" t="str">
        <f t="shared" si="221"/>
        <v/>
      </c>
      <c r="CW109" s="16" t="str">
        <f t="shared" si="222"/>
        <v/>
      </c>
      <c r="CX109" s="16" t="str">
        <f t="shared" si="223"/>
        <v/>
      </c>
      <c r="CY109" s="16" t="str">
        <f t="shared" si="224"/>
        <v/>
      </c>
      <c r="CZ109" s="650">
        <f t="shared" si="184"/>
        <v>0</v>
      </c>
      <c r="DA109" s="16"/>
      <c r="DB109" s="651"/>
      <c r="DC109" s="655">
        <f t="shared" si="185"/>
        <v>0</v>
      </c>
      <c r="DD109" s="654" t="str">
        <f t="shared" si="186"/>
        <v/>
      </c>
      <c r="DE109" s="650">
        <f t="shared" si="187"/>
        <v>0</v>
      </c>
      <c r="EG109" s="16">
        <f>IFERROR(VLOOKUP(B109,'SUBCATS INTERNAL USE'!A:D,3,0),10000)</f>
        <v>10000</v>
      </c>
      <c r="EH109" s="16">
        <f t="shared" si="188"/>
        <v>10000</v>
      </c>
      <c r="EI109" s="16">
        <f t="shared" si="189"/>
        <v>1</v>
      </c>
      <c r="EJ109" s="16">
        <f t="shared" si="225"/>
        <v>19</v>
      </c>
      <c r="EK109" s="16">
        <f>IFERROR(VLOOKUP(B109,'SUBCATS INTERNAL USE'!G:I,3,0), 10000)</f>
        <v>10000</v>
      </c>
      <c r="EN109" s="163">
        <f t="shared" si="190"/>
        <v>1</v>
      </c>
      <c r="EO109" s="163">
        <f t="shared" si="191"/>
        <v>1</v>
      </c>
      <c r="EP109" s="163">
        <f t="shared" si="192"/>
        <v>1</v>
      </c>
      <c r="EQ109" s="163">
        <f t="shared" si="193"/>
        <v>1</v>
      </c>
      <c r="ER109" s="163">
        <f t="shared" si="194"/>
        <v>1</v>
      </c>
      <c r="ES109" s="163">
        <f t="shared" si="195"/>
        <v>1</v>
      </c>
      <c r="ET109" s="163">
        <f t="shared" si="196"/>
        <v>1</v>
      </c>
      <c r="EU109" s="163">
        <f t="shared" si="196"/>
        <v>1</v>
      </c>
      <c r="EV109" s="163">
        <f t="shared" si="197"/>
        <v>0</v>
      </c>
      <c r="EW109" s="163">
        <f t="shared" si="198"/>
        <v>1</v>
      </c>
      <c r="EX109" s="163">
        <f t="shared" si="199"/>
        <v>1</v>
      </c>
      <c r="EY109" s="163">
        <f t="shared" si="200"/>
        <v>1</v>
      </c>
      <c r="EZ109" s="163">
        <f t="shared" si="200"/>
        <v>1</v>
      </c>
      <c r="FA109" s="163">
        <f t="shared" si="200"/>
        <v>1</v>
      </c>
      <c r="FB109" s="163">
        <f t="shared" si="164"/>
        <v>1</v>
      </c>
      <c r="FC109" s="163">
        <f t="shared" si="201"/>
        <v>14</v>
      </c>
      <c r="FD109" s="163">
        <f t="shared" si="202"/>
        <v>0</v>
      </c>
      <c r="FF109" s="16">
        <f t="shared" si="203"/>
        <v>0</v>
      </c>
      <c r="FG109" s="16" t="str">
        <f t="shared" si="204"/>
        <v>1</v>
      </c>
    </row>
    <row r="110" spans="1:163" s="52" customFormat="1" ht="11.25" customHeight="1">
      <c r="A110" s="1038">
        <v>96</v>
      </c>
      <c r="B110" s="1039"/>
      <c r="C110" s="1038" t="str">
        <f t="shared" si="165"/>
        <v/>
      </c>
      <c r="D110" s="1038"/>
      <c r="E110" s="1040"/>
      <c r="F110" s="1041"/>
      <c r="G110" s="1038"/>
      <c r="H110" s="1038"/>
      <c r="I110" s="1323"/>
      <c r="J110" s="1038"/>
      <c r="K110" s="1038"/>
      <c r="L110" s="1038"/>
      <c r="M110" s="1038"/>
      <c r="N110" s="1038"/>
      <c r="O110" s="1038"/>
      <c r="P110" s="1040" t="str">
        <f t="shared" si="205"/>
        <v>MP</v>
      </c>
      <c r="Q110" s="1342" t="str">
        <f t="shared" si="226"/>
        <v/>
      </c>
      <c r="R110" s="1040"/>
      <c r="S110" s="1475" t="e">
        <f t="shared" si="227"/>
        <v>#DIV/0!</v>
      </c>
      <c r="T110" s="1102"/>
      <c r="U110" s="1102"/>
      <c r="V110" s="1476"/>
      <c r="W110" s="1477"/>
      <c r="X110" s="1103"/>
      <c r="Y110" s="1477"/>
      <c r="Z110" s="1478">
        <f t="shared" si="166"/>
        <v>0</v>
      </c>
      <c r="AA110" s="1479">
        <f>ROUND(IFERROR(SUM($AI$6/$AI$7*Q110/O110)+('Inbound Freight New'!$A$3*CZ110/R110),0),2)</f>
        <v>0</v>
      </c>
      <c r="AB110" s="1480">
        <f t="shared" si="167"/>
        <v>0</v>
      </c>
      <c r="AC110" s="1479">
        <f t="shared" si="228"/>
        <v>0</v>
      </c>
      <c r="AD110" s="1481"/>
      <c r="AE110" s="1480">
        <f t="shared" si="168"/>
        <v>0</v>
      </c>
      <c r="AF110" s="1482">
        <f t="shared" si="229"/>
        <v>0</v>
      </c>
      <c r="AG110" s="1483">
        <f t="shared" si="169"/>
        <v>0</v>
      </c>
      <c r="AH110" s="1484">
        <f t="shared" si="230"/>
        <v>0</v>
      </c>
      <c r="AI110" s="1482">
        <f t="shared" si="231"/>
        <v>0</v>
      </c>
      <c r="AJ110" s="1485">
        <f t="shared" si="232"/>
        <v>0</v>
      </c>
      <c r="AK110" s="1485">
        <f t="shared" si="233"/>
        <v>0</v>
      </c>
      <c r="AL110" s="1485">
        <f t="shared" si="170"/>
        <v>0</v>
      </c>
      <c r="AM110" s="1482">
        <f t="shared" si="234"/>
        <v>0</v>
      </c>
      <c r="AN110" s="1477"/>
      <c r="AO110" s="1477"/>
      <c r="AP110" s="1486">
        <f t="shared" si="235"/>
        <v>0</v>
      </c>
      <c r="AQ110" s="1487">
        <f t="shared" si="236"/>
        <v>0</v>
      </c>
      <c r="AR110" s="1488">
        <f t="shared" si="171"/>
        <v>0</v>
      </c>
      <c r="AS110" s="1487">
        <f t="shared" si="237"/>
        <v>0</v>
      </c>
      <c r="AT110" s="1489">
        <f t="shared" si="238"/>
        <v>0</v>
      </c>
      <c r="AU110" s="1490"/>
      <c r="AV110" s="1489"/>
      <c r="AW110" s="1038"/>
      <c r="AX110" s="1038"/>
      <c r="AY110" s="1491"/>
      <c r="AZ110" s="1492"/>
      <c r="BA110" s="1342"/>
      <c r="BB110" s="1342"/>
      <c r="BC110" s="1342"/>
      <c r="BD110" s="1342"/>
      <c r="BE110" s="1038"/>
      <c r="BF110" s="1038" t="str">
        <f t="shared" si="206"/>
        <v/>
      </c>
      <c r="BG110" s="1342" t="str">
        <f t="shared" si="172"/>
        <v/>
      </c>
      <c r="BH110" s="1038"/>
      <c r="BI110" s="1038"/>
      <c r="BJ110" s="1038"/>
      <c r="BK110" s="1038"/>
      <c r="BL110" s="1038"/>
      <c r="BM110" s="1038"/>
      <c r="BN110" s="1493"/>
      <c r="BO110" s="1493"/>
      <c r="BP110" s="1493"/>
      <c r="BQ110" s="1493" t="str">
        <f t="shared" si="173"/>
        <v/>
      </c>
      <c r="BR110" s="1494" t="str">
        <f t="shared" si="174"/>
        <v/>
      </c>
      <c r="BS110" s="1494" t="str">
        <f t="shared" si="207"/>
        <v/>
      </c>
      <c r="BT110" s="1494" t="str">
        <f t="shared" si="208"/>
        <v/>
      </c>
      <c r="BU110" s="1495" t="str">
        <f t="shared" si="175"/>
        <v/>
      </c>
      <c r="BV110" s="1495" t="str">
        <f t="shared" si="209"/>
        <v/>
      </c>
      <c r="BW110" s="1495" t="str">
        <f t="shared" si="210"/>
        <v/>
      </c>
      <c r="BX110" s="1495" t="str">
        <f t="shared" si="176"/>
        <v/>
      </c>
      <c r="BY110" s="1495" t="str">
        <f t="shared" si="177"/>
        <v/>
      </c>
      <c r="BZ110" s="1495" t="str">
        <f t="shared" si="178"/>
        <v/>
      </c>
      <c r="CA110" s="1495" t="str">
        <f t="shared" si="179"/>
        <v/>
      </c>
      <c r="CB110" s="1496" t="str">
        <f t="shared" si="180"/>
        <v/>
      </c>
      <c r="CC110" s="1496" t="str">
        <f t="shared" si="181"/>
        <v/>
      </c>
      <c r="CD110" s="1496" t="str">
        <f t="shared" si="182"/>
        <v/>
      </c>
      <c r="CE110" s="1496" t="str">
        <f t="shared" si="183"/>
        <v/>
      </c>
      <c r="CF110" s="1496" t="str">
        <f t="shared" si="211"/>
        <v/>
      </c>
      <c r="CG110" s="1494" t="str">
        <f t="shared" si="212"/>
        <v/>
      </c>
      <c r="CH110" s="1495"/>
      <c r="CI110" s="1495"/>
      <c r="CJ110" s="1495"/>
      <c r="CK110" s="1495"/>
      <c r="CL110" s="1495"/>
      <c r="CM110" s="1495"/>
      <c r="CN110" s="1497" t="str">
        <f t="shared" si="213"/>
        <v/>
      </c>
      <c r="CO110" s="1497" t="str">
        <f t="shared" si="214"/>
        <v/>
      </c>
      <c r="CP110" s="1497" t="str">
        <f t="shared" si="215"/>
        <v/>
      </c>
      <c r="CQ110" s="1497" t="str">
        <f t="shared" si="216"/>
        <v/>
      </c>
      <c r="CR110" s="1497" t="str">
        <f t="shared" si="217"/>
        <v/>
      </c>
      <c r="CS110" s="1497" t="str">
        <f t="shared" si="218"/>
        <v/>
      </c>
      <c r="CT110" s="1497" t="str">
        <f t="shared" si="219"/>
        <v/>
      </c>
      <c r="CU110" s="1497" t="str">
        <f t="shared" si="220"/>
        <v/>
      </c>
      <c r="CV110" s="1497" t="str">
        <f t="shared" si="221"/>
        <v/>
      </c>
      <c r="CW110" s="16" t="str">
        <f t="shared" si="222"/>
        <v/>
      </c>
      <c r="CX110" s="16" t="str">
        <f t="shared" si="223"/>
        <v/>
      </c>
      <c r="CY110" s="16" t="str">
        <f t="shared" si="224"/>
        <v/>
      </c>
      <c r="CZ110" s="650">
        <f t="shared" si="184"/>
        <v>0</v>
      </c>
      <c r="DA110" s="16"/>
      <c r="DB110" s="651"/>
      <c r="DC110" s="655">
        <f t="shared" si="185"/>
        <v>0</v>
      </c>
      <c r="DD110" s="654" t="str">
        <f t="shared" si="186"/>
        <v/>
      </c>
      <c r="DE110" s="650">
        <f t="shared" si="187"/>
        <v>0</v>
      </c>
      <c r="EG110" s="16">
        <f>IFERROR(VLOOKUP(B110,'SUBCATS INTERNAL USE'!A:D,3,0),10000)</f>
        <v>10000</v>
      </c>
      <c r="EH110" s="16">
        <f t="shared" si="188"/>
        <v>10000</v>
      </c>
      <c r="EI110" s="16">
        <f t="shared" si="189"/>
        <v>1</v>
      </c>
      <c r="EJ110" s="16">
        <f t="shared" si="225"/>
        <v>19</v>
      </c>
      <c r="EK110" s="16">
        <f>IFERROR(VLOOKUP(B110,'SUBCATS INTERNAL USE'!G:I,3,0), 10000)</f>
        <v>10000</v>
      </c>
      <c r="EN110" s="163">
        <f t="shared" si="190"/>
        <v>1</v>
      </c>
      <c r="EO110" s="163">
        <f t="shared" si="191"/>
        <v>1</v>
      </c>
      <c r="EP110" s="163">
        <f t="shared" si="192"/>
        <v>1</v>
      </c>
      <c r="EQ110" s="163">
        <f t="shared" si="193"/>
        <v>1</v>
      </c>
      <c r="ER110" s="163">
        <f t="shared" si="194"/>
        <v>1</v>
      </c>
      <c r="ES110" s="163">
        <f t="shared" si="195"/>
        <v>1</v>
      </c>
      <c r="ET110" s="163">
        <f t="shared" si="196"/>
        <v>1</v>
      </c>
      <c r="EU110" s="163">
        <f t="shared" si="196"/>
        <v>1</v>
      </c>
      <c r="EV110" s="163">
        <f t="shared" si="197"/>
        <v>0</v>
      </c>
      <c r="EW110" s="163">
        <f t="shared" si="198"/>
        <v>1</v>
      </c>
      <c r="EX110" s="163">
        <f t="shared" si="199"/>
        <v>1</v>
      </c>
      <c r="EY110" s="163">
        <f t="shared" si="200"/>
        <v>1</v>
      </c>
      <c r="EZ110" s="163">
        <f t="shared" si="200"/>
        <v>1</v>
      </c>
      <c r="FA110" s="163">
        <f t="shared" si="200"/>
        <v>1</v>
      </c>
      <c r="FB110" s="163">
        <f t="shared" si="164"/>
        <v>1</v>
      </c>
      <c r="FC110" s="163">
        <f t="shared" si="201"/>
        <v>14</v>
      </c>
      <c r="FD110" s="163">
        <f t="shared" si="202"/>
        <v>0</v>
      </c>
      <c r="FF110" s="16">
        <f t="shared" si="203"/>
        <v>0</v>
      </c>
      <c r="FG110" s="16" t="str">
        <f t="shared" si="204"/>
        <v>1</v>
      </c>
    </row>
    <row r="111" spans="1:163" s="52" customFormat="1" ht="11.25" customHeight="1">
      <c r="A111" s="1038">
        <v>97</v>
      </c>
      <c r="B111" s="1039"/>
      <c r="C111" s="1038" t="str">
        <f t="shared" si="165"/>
        <v/>
      </c>
      <c r="D111" s="1038"/>
      <c r="E111" s="1040"/>
      <c r="F111" s="1041"/>
      <c r="G111" s="1038"/>
      <c r="H111" s="1038"/>
      <c r="I111" s="1323"/>
      <c r="J111" s="1038"/>
      <c r="K111" s="1038"/>
      <c r="L111" s="1038"/>
      <c r="M111" s="1038"/>
      <c r="N111" s="1038"/>
      <c r="O111" s="1038"/>
      <c r="P111" s="1040" t="str">
        <f t="shared" si="205"/>
        <v>MP</v>
      </c>
      <c r="Q111" s="1342" t="str">
        <f t="shared" si="226"/>
        <v/>
      </c>
      <c r="R111" s="1040"/>
      <c r="S111" s="1475" t="e">
        <f t="shared" si="227"/>
        <v>#DIV/0!</v>
      </c>
      <c r="T111" s="1102"/>
      <c r="U111" s="1102"/>
      <c r="V111" s="1476"/>
      <c r="W111" s="1477"/>
      <c r="X111" s="1103"/>
      <c r="Y111" s="1477"/>
      <c r="Z111" s="1478">
        <f t="shared" si="166"/>
        <v>0</v>
      </c>
      <c r="AA111" s="1479">
        <f>ROUND(IFERROR(SUM($AI$6/$AI$7*Q111/O111)+('Inbound Freight New'!$A$3*CZ111/R111),0),2)</f>
        <v>0</v>
      </c>
      <c r="AB111" s="1480">
        <f t="shared" si="167"/>
        <v>0</v>
      </c>
      <c r="AC111" s="1479">
        <f t="shared" si="228"/>
        <v>0</v>
      </c>
      <c r="AD111" s="1481"/>
      <c r="AE111" s="1480">
        <f t="shared" si="168"/>
        <v>0</v>
      </c>
      <c r="AF111" s="1482">
        <f t="shared" si="229"/>
        <v>0</v>
      </c>
      <c r="AG111" s="1483">
        <f t="shared" si="169"/>
        <v>0</v>
      </c>
      <c r="AH111" s="1484">
        <f t="shared" si="230"/>
        <v>0</v>
      </c>
      <c r="AI111" s="1482">
        <f t="shared" si="231"/>
        <v>0</v>
      </c>
      <c r="AJ111" s="1485">
        <f t="shared" si="232"/>
        <v>0</v>
      </c>
      <c r="AK111" s="1485">
        <f t="shared" si="233"/>
        <v>0</v>
      </c>
      <c r="AL111" s="1485">
        <f t="shared" si="170"/>
        <v>0</v>
      </c>
      <c r="AM111" s="1482">
        <f t="shared" si="234"/>
        <v>0</v>
      </c>
      <c r="AN111" s="1477"/>
      <c r="AO111" s="1477"/>
      <c r="AP111" s="1486">
        <f t="shared" si="235"/>
        <v>0</v>
      </c>
      <c r="AQ111" s="1487">
        <f t="shared" si="236"/>
        <v>0</v>
      </c>
      <c r="AR111" s="1488">
        <f t="shared" si="171"/>
        <v>0</v>
      </c>
      <c r="AS111" s="1487">
        <f t="shared" si="237"/>
        <v>0</v>
      </c>
      <c r="AT111" s="1489">
        <f t="shared" si="238"/>
        <v>0</v>
      </c>
      <c r="AU111" s="1490"/>
      <c r="AV111" s="1489"/>
      <c r="AW111" s="1038"/>
      <c r="AX111" s="1038"/>
      <c r="AY111" s="1491"/>
      <c r="AZ111" s="1492"/>
      <c r="BA111" s="1342"/>
      <c r="BB111" s="1342"/>
      <c r="BC111" s="1342"/>
      <c r="BD111" s="1342"/>
      <c r="BE111" s="1038"/>
      <c r="BF111" s="1038" t="str">
        <f t="shared" si="206"/>
        <v/>
      </c>
      <c r="BG111" s="1342" t="str">
        <f t="shared" si="172"/>
        <v/>
      </c>
      <c r="BH111" s="1038"/>
      <c r="BI111" s="1038"/>
      <c r="BJ111" s="1038"/>
      <c r="BK111" s="1038"/>
      <c r="BL111" s="1038"/>
      <c r="BM111" s="1038"/>
      <c r="BN111" s="1493"/>
      <c r="BO111" s="1493"/>
      <c r="BP111" s="1493"/>
      <c r="BQ111" s="1493" t="str">
        <f t="shared" si="173"/>
        <v/>
      </c>
      <c r="BR111" s="1494" t="str">
        <f t="shared" si="174"/>
        <v/>
      </c>
      <c r="BS111" s="1494" t="str">
        <f t="shared" si="207"/>
        <v/>
      </c>
      <c r="BT111" s="1494" t="str">
        <f t="shared" si="208"/>
        <v/>
      </c>
      <c r="BU111" s="1495" t="str">
        <f t="shared" si="175"/>
        <v/>
      </c>
      <c r="BV111" s="1495" t="str">
        <f t="shared" si="209"/>
        <v/>
      </c>
      <c r="BW111" s="1495" t="str">
        <f t="shared" si="210"/>
        <v/>
      </c>
      <c r="BX111" s="1495" t="str">
        <f t="shared" si="176"/>
        <v/>
      </c>
      <c r="BY111" s="1495" t="str">
        <f t="shared" si="177"/>
        <v/>
      </c>
      <c r="BZ111" s="1495" t="str">
        <f t="shared" si="178"/>
        <v/>
      </c>
      <c r="CA111" s="1495" t="str">
        <f t="shared" si="179"/>
        <v/>
      </c>
      <c r="CB111" s="1496" t="str">
        <f t="shared" si="180"/>
        <v/>
      </c>
      <c r="CC111" s="1496" t="str">
        <f t="shared" si="181"/>
        <v/>
      </c>
      <c r="CD111" s="1496" t="str">
        <f t="shared" si="182"/>
        <v/>
      </c>
      <c r="CE111" s="1496" t="str">
        <f t="shared" si="183"/>
        <v/>
      </c>
      <c r="CF111" s="1496" t="str">
        <f t="shared" si="211"/>
        <v/>
      </c>
      <c r="CG111" s="1494" t="str">
        <f t="shared" si="212"/>
        <v/>
      </c>
      <c r="CH111" s="1495"/>
      <c r="CI111" s="1495"/>
      <c r="CJ111" s="1495"/>
      <c r="CK111" s="1495"/>
      <c r="CL111" s="1495"/>
      <c r="CM111" s="1495"/>
      <c r="CN111" s="1497" t="str">
        <f t="shared" si="213"/>
        <v/>
      </c>
      <c r="CO111" s="1497" t="str">
        <f t="shared" si="214"/>
        <v/>
      </c>
      <c r="CP111" s="1497" t="str">
        <f t="shared" si="215"/>
        <v/>
      </c>
      <c r="CQ111" s="1497" t="str">
        <f t="shared" si="216"/>
        <v/>
      </c>
      <c r="CR111" s="1497" t="str">
        <f t="shared" si="217"/>
        <v/>
      </c>
      <c r="CS111" s="1497" t="str">
        <f t="shared" si="218"/>
        <v/>
      </c>
      <c r="CT111" s="1497" t="str">
        <f t="shared" si="219"/>
        <v/>
      </c>
      <c r="CU111" s="1497" t="str">
        <f t="shared" si="220"/>
        <v/>
      </c>
      <c r="CV111" s="1497" t="str">
        <f t="shared" si="221"/>
        <v/>
      </c>
      <c r="CW111" s="16" t="str">
        <f t="shared" si="222"/>
        <v/>
      </c>
      <c r="CX111" s="16" t="str">
        <f t="shared" si="223"/>
        <v/>
      </c>
      <c r="CY111" s="16" t="str">
        <f t="shared" si="224"/>
        <v/>
      </c>
      <c r="CZ111" s="650">
        <f t="shared" si="184"/>
        <v>0</v>
      </c>
      <c r="DA111" s="16"/>
      <c r="DB111" s="651"/>
      <c r="DC111" s="655">
        <f t="shared" si="185"/>
        <v>0</v>
      </c>
      <c r="DD111" s="654" t="str">
        <f t="shared" si="186"/>
        <v/>
      </c>
      <c r="DE111" s="650">
        <f t="shared" si="187"/>
        <v>0</v>
      </c>
      <c r="EG111" s="16">
        <f>IFERROR(VLOOKUP(B111,'SUBCATS INTERNAL USE'!A:D,3,0),10000)</f>
        <v>10000</v>
      </c>
      <c r="EH111" s="16">
        <f t="shared" si="188"/>
        <v>10000</v>
      </c>
      <c r="EI111" s="16">
        <f t="shared" si="189"/>
        <v>1</v>
      </c>
      <c r="EJ111" s="16">
        <f t="shared" si="225"/>
        <v>19</v>
      </c>
      <c r="EK111" s="16">
        <f>IFERROR(VLOOKUP(B111,'SUBCATS INTERNAL USE'!G:I,3,0), 10000)</f>
        <v>10000</v>
      </c>
      <c r="EN111" s="163">
        <f t="shared" si="190"/>
        <v>1</v>
      </c>
      <c r="EO111" s="163">
        <f t="shared" si="191"/>
        <v>1</v>
      </c>
      <c r="EP111" s="163">
        <f t="shared" si="192"/>
        <v>1</v>
      </c>
      <c r="EQ111" s="163">
        <f t="shared" si="193"/>
        <v>1</v>
      </c>
      <c r="ER111" s="163">
        <f t="shared" si="194"/>
        <v>1</v>
      </c>
      <c r="ES111" s="163">
        <f t="shared" si="195"/>
        <v>1</v>
      </c>
      <c r="ET111" s="163">
        <f t="shared" si="196"/>
        <v>1</v>
      </c>
      <c r="EU111" s="163">
        <f t="shared" si="196"/>
        <v>1</v>
      </c>
      <c r="EV111" s="163">
        <f t="shared" si="197"/>
        <v>0</v>
      </c>
      <c r="EW111" s="163">
        <f t="shared" si="198"/>
        <v>1</v>
      </c>
      <c r="EX111" s="163">
        <f t="shared" si="199"/>
        <v>1</v>
      </c>
      <c r="EY111" s="163">
        <f t="shared" si="200"/>
        <v>1</v>
      </c>
      <c r="EZ111" s="163">
        <f t="shared" si="200"/>
        <v>1</v>
      </c>
      <c r="FA111" s="163">
        <f t="shared" si="200"/>
        <v>1</v>
      </c>
      <c r="FB111" s="163">
        <f t="shared" si="164"/>
        <v>1</v>
      </c>
      <c r="FC111" s="163">
        <f t="shared" si="201"/>
        <v>14</v>
      </c>
      <c r="FD111" s="163">
        <f t="shared" si="202"/>
        <v>0</v>
      </c>
      <c r="FF111" s="16">
        <f t="shared" si="203"/>
        <v>0</v>
      </c>
      <c r="FG111" s="16" t="str">
        <f t="shared" si="204"/>
        <v>1</v>
      </c>
    </row>
    <row r="112" spans="1:163" s="52" customFormat="1" ht="11.25" customHeight="1">
      <c r="A112" s="1038">
        <v>98</v>
      </c>
      <c r="B112" s="1039"/>
      <c r="C112" s="1038" t="str">
        <f t="shared" si="165"/>
        <v/>
      </c>
      <c r="D112" s="1038"/>
      <c r="E112" s="1040"/>
      <c r="F112" s="1041"/>
      <c r="G112" s="1038"/>
      <c r="H112" s="1038"/>
      <c r="I112" s="1323"/>
      <c r="J112" s="1038"/>
      <c r="K112" s="1038"/>
      <c r="L112" s="1038"/>
      <c r="M112" s="1038"/>
      <c r="N112" s="1038"/>
      <c r="O112" s="1038"/>
      <c r="P112" s="1040" t="str">
        <f t="shared" si="205"/>
        <v>MP</v>
      </c>
      <c r="Q112" s="1342" t="str">
        <f t="shared" si="226"/>
        <v/>
      </c>
      <c r="R112" s="1040"/>
      <c r="S112" s="1475" t="e">
        <f t="shared" si="227"/>
        <v>#DIV/0!</v>
      </c>
      <c r="T112" s="1102"/>
      <c r="U112" s="1102"/>
      <c r="V112" s="1476"/>
      <c r="W112" s="1477"/>
      <c r="X112" s="1103"/>
      <c r="Y112" s="1477"/>
      <c r="Z112" s="1478">
        <f t="shared" si="166"/>
        <v>0</v>
      </c>
      <c r="AA112" s="1479">
        <f>ROUND(IFERROR(SUM($AI$6/$AI$7*Q112/O112)+('Inbound Freight New'!$A$3*CZ112/R112),0),2)</f>
        <v>0</v>
      </c>
      <c r="AB112" s="1480">
        <f t="shared" si="167"/>
        <v>0</v>
      </c>
      <c r="AC112" s="1479">
        <f t="shared" si="228"/>
        <v>0</v>
      </c>
      <c r="AD112" s="1481"/>
      <c r="AE112" s="1480">
        <f t="shared" si="168"/>
        <v>0</v>
      </c>
      <c r="AF112" s="1482">
        <f t="shared" si="229"/>
        <v>0</v>
      </c>
      <c r="AG112" s="1483">
        <f t="shared" si="169"/>
        <v>0</v>
      </c>
      <c r="AH112" s="1484">
        <f t="shared" si="230"/>
        <v>0</v>
      </c>
      <c r="AI112" s="1482">
        <f t="shared" si="231"/>
        <v>0</v>
      </c>
      <c r="AJ112" s="1485">
        <f t="shared" si="232"/>
        <v>0</v>
      </c>
      <c r="AK112" s="1485">
        <f t="shared" si="233"/>
        <v>0</v>
      </c>
      <c r="AL112" s="1485">
        <f t="shared" si="170"/>
        <v>0</v>
      </c>
      <c r="AM112" s="1482">
        <f t="shared" si="234"/>
        <v>0</v>
      </c>
      <c r="AN112" s="1477"/>
      <c r="AO112" s="1477"/>
      <c r="AP112" s="1486">
        <f t="shared" si="235"/>
        <v>0</v>
      </c>
      <c r="AQ112" s="1487">
        <f t="shared" si="236"/>
        <v>0</v>
      </c>
      <c r="AR112" s="1488">
        <f t="shared" si="171"/>
        <v>0</v>
      </c>
      <c r="AS112" s="1487">
        <f t="shared" si="237"/>
        <v>0</v>
      </c>
      <c r="AT112" s="1489">
        <f t="shared" si="238"/>
        <v>0</v>
      </c>
      <c r="AU112" s="1490"/>
      <c r="AV112" s="1489"/>
      <c r="AW112" s="1038"/>
      <c r="AX112" s="1038"/>
      <c r="AY112" s="1491"/>
      <c r="AZ112" s="1492"/>
      <c r="BA112" s="1342"/>
      <c r="BB112" s="1342"/>
      <c r="BC112" s="1342"/>
      <c r="BD112" s="1342"/>
      <c r="BE112" s="1038"/>
      <c r="BF112" s="1038" t="str">
        <f t="shared" si="206"/>
        <v/>
      </c>
      <c r="BG112" s="1342" t="str">
        <f t="shared" si="172"/>
        <v/>
      </c>
      <c r="BH112" s="1038"/>
      <c r="BI112" s="1038"/>
      <c r="BJ112" s="1038"/>
      <c r="BK112" s="1038"/>
      <c r="BL112" s="1038"/>
      <c r="BM112" s="1038"/>
      <c r="BN112" s="1493"/>
      <c r="BO112" s="1493"/>
      <c r="BP112" s="1493"/>
      <c r="BQ112" s="1493" t="str">
        <f t="shared" si="173"/>
        <v/>
      </c>
      <c r="BR112" s="1494" t="str">
        <f t="shared" si="174"/>
        <v/>
      </c>
      <c r="BS112" s="1494" t="str">
        <f t="shared" si="207"/>
        <v/>
      </c>
      <c r="BT112" s="1494" t="str">
        <f t="shared" si="208"/>
        <v/>
      </c>
      <c r="BU112" s="1495" t="str">
        <f t="shared" si="175"/>
        <v/>
      </c>
      <c r="BV112" s="1495" t="str">
        <f t="shared" si="209"/>
        <v/>
      </c>
      <c r="BW112" s="1495" t="str">
        <f t="shared" si="210"/>
        <v/>
      </c>
      <c r="BX112" s="1495" t="str">
        <f t="shared" si="176"/>
        <v/>
      </c>
      <c r="BY112" s="1495" t="str">
        <f t="shared" si="177"/>
        <v/>
      </c>
      <c r="BZ112" s="1495" t="str">
        <f t="shared" si="178"/>
        <v/>
      </c>
      <c r="CA112" s="1495" t="str">
        <f t="shared" si="179"/>
        <v/>
      </c>
      <c r="CB112" s="1496" t="str">
        <f t="shared" si="180"/>
        <v/>
      </c>
      <c r="CC112" s="1496" t="str">
        <f t="shared" si="181"/>
        <v/>
      </c>
      <c r="CD112" s="1496" t="str">
        <f t="shared" si="182"/>
        <v/>
      </c>
      <c r="CE112" s="1496" t="str">
        <f t="shared" si="183"/>
        <v/>
      </c>
      <c r="CF112" s="1496" t="str">
        <f t="shared" si="211"/>
        <v/>
      </c>
      <c r="CG112" s="1494" t="str">
        <f t="shared" si="212"/>
        <v/>
      </c>
      <c r="CH112" s="1495"/>
      <c r="CI112" s="1495"/>
      <c r="CJ112" s="1495"/>
      <c r="CK112" s="1495"/>
      <c r="CL112" s="1495"/>
      <c r="CM112" s="1495"/>
      <c r="CN112" s="1497" t="str">
        <f t="shared" si="213"/>
        <v/>
      </c>
      <c r="CO112" s="1497" t="str">
        <f t="shared" si="214"/>
        <v/>
      </c>
      <c r="CP112" s="1497" t="str">
        <f t="shared" si="215"/>
        <v/>
      </c>
      <c r="CQ112" s="1497" t="str">
        <f t="shared" si="216"/>
        <v/>
      </c>
      <c r="CR112" s="1497" t="str">
        <f t="shared" si="217"/>
        <v/>
      </c>
      <c r="CS112" s="1497" t="str">
        <f t="shared" si="218"/>
        <v/>
      </c>
      <c r="CT112" s="1497" t="str">
        <f t="shared" si="219"/>
        <v/>
      </c>
      <c r="CU112" s="1497" t="str">
        <f t="shared" si="220"/>
        <v/>
      </c>
      <c r="CV112" s="1497" t="str">
        <f t="shared" si="221"/>
        <v/>
      </c>
      <c r="CW112" s="16" t="str">
        <f t="shared" si="222"/>
        <v/>
      </c>
      <c r="CX112" s="16" t="str">
        <f t="shared" si="223"/>
        <v/>
      </c>
      <c r="CY112" s="16" t="str">
        <f t="shared" si="224"/>
        <v/>
      </c>
      <c r="CZ112" s="650">
        <f t="shared" si="184"/>
        <v>0</v>
      </c>
      <c r="DA112" s="16"/>
      <c r="DB112" s="651"/>
      <c r="DC112" s="655">
        <f t="shared" si="185"/>
        <v>0</v>
      </c>
      <c r="DD112" s="654" t="str">
        <f t="shared" si="186"/>
        <v/>
      </c>
      <c r="DE112" s="650">
        <f t="shared" si="187"/>
        <v>0</v>
      </c>
      <c r="EG112" s="16">
        <f>IFERROR(VLOOKUP(B112,'SUBCATS INTERNAL USE'!A:D,3,0),10000)</f>
        <v>10000</v>
      </c>
      <c r="EH112" s="16">
        <f t="shared" si="188"/>
        <v>10000</v>
      </c>
      <c r="EI112" s="16">
        <f t="shared" si="189"/>
        <v>1</v>
      </c>
      <c r="EJ112" s="16">
        <f t="shared" si="225"/>
        <v>19</v>
      </c>
      <c r="EK112" s="16">
        <f>IFERROR(VLOOKUP(B112,'SUBCATS INTERNAL USE'!G:I,3,0), 10000)</f>
        <v>10000</v>
      </c>
      <c r="EN112" s="163">
        <f t="shared" si="190"/>
        <v>1</v>
      </c>
      <c r="EO112" s="163">
        <f t="shared" si="191"/>
        <v>1</v>
      </c>
      <c r="EP112" s="163">
        <f t="shared" si="192"/>
        <v>1</v>
      </c>
      <c r="EQ112" s="163">
        <f t="shared" si="193"/>
        <v>1</v>
      </c>
      <c r="ER112" s="163">
        <f t="shared" si="194"/>
        <v>1</v>
      </c>
      <c r="ES112" s="163">
        <f t="shared" si="195"/>
        <v>1</v>
      </c>
      <c r="ET112" s="163">
        <f t="shared" si="196"/>
        <v>1</v>
      </c>
      <c r="EU112" s="163">
        <f t="shared" si="196"/>
        <v>1</v>
      </c>
      <c r="EV112" s="163">
        <f t="shared" si="197"/>
        <v>0</v>
      </c>
      <c r="EW112" s="163">
        <f t="shared" si="198"/>
        <v>1</v>
      </c>
      <c r="EX112" s="163">
        <f t="shared" si="199"/>
        <v>1</v>
      </c>
      <c r="EY112" s="163">
        <f t="shared" si="200"/>
        <v>1</v>
      </c>
      <c r="EZ112" s="163">
        <f t="shared" si="200"/>
        <v>1</v>
      </c>
      <c r="FA112" s="163">
        <f t="shared" si="200"/>
        <v>1</v>
      </c>
      <c r="FB112" s="163">
        <f t="shared" si="164"/>
        <v>1</v>
      </c>
      <c r="FC112" s="163">
        <f t="shared" si="201"/>
        <v>14</v>
      </c>
      <c r="FD112" s="163">
        <f t="shared" si="202"/>
        <v>0</v>
      </c>
      <c r="FF112" s="16">
        <f t="shared" si="203"/>
        <v>0</v>
      </c>
      <c r="FG112" s="16" t="str">
        <f t="shared" si="204"/>
        <v>1</v>
      </c>
    </row>
    <row r="113" spans="1:163" s="52" customFormat="1" ht="11.25" customHeight="1">
      <c r="A113" s="1038">
        <v>99</v>
      </c>
      <c r="B113" s="1039"/>
      <c r="C113" s="1038" t="str">
        <f t="shared" si="165"/>
        <v/>
      </c>
      <c r="D113" s="1038"/>
      <c r="E113" s="1040"/>
      <c r="F113" s="1041"/>
      <c r="G113" s="1038"/>
      <c r="H113" s="1038"/>
      <c r="I113" s="1323"/>
      <c r="J113" s="1038"/>
      <c r="K113" s="1038"/>
      <c r="L113" s="1038"/>
      <c r="M113" s="1038"/>
      <c r="N113" s="1038"/>
      <c r="O113" s="1038"/>
      <c r="P113" s="1040" t="str">
        <f t="shared" si="205"/>
        <v>MP</v>
      </c>
      <c r="Q113" s="1342" t="str">
        <f t="shared" si="226"/>
        <v/>
      </c>
      <c r="R113" s="1040"/>
      <c r="S113" s="1475" t="e">
        <f t="shared" si="227"/>
        <v>#DIV/0!</v>
      </c>
      <c r="T113" s="1102"/>
      <c r="U113" s="1102"/>
      <c r="V113" s="1476"/>
      <c r="W113" s="1477"/>
      <c r="X113" s="1103"/>
      <c r="Y113" s="1477"/>
      <c r="Z113" s="1478">
        <f t="shared" si="166"/>
        <v>0</v>
      </c>
      <c r="AA113" s="1479">
        <f>ROUND(IFERROR(SUM($AI$6/$AI$7*Q113/O113)+('Inbound Freight New'!$A$3*CZ113/R113),0),2)</f>
        <v>0</v>
      </c>
      <c r="AB113" s="1480">
        <f t="shared" si="167"/>
        <v>0</v>
      </c>
      <c r="AC113" s="1479">
        <f t="shared" si="228"/>
        <v>0</v>
      </c>
      <c r="AD113" s="1481"/>
      <c r="AE113" s="1480">
        <f t="shared" si="168"/>
        <v>0</v>
      </c>
      <c r="AF113" s="1482">
        <f t="shared" si="229"/>
        <v>0</v>
      </c>
      <c r="AG113" s="1483">
        <f t="shared" si="169"/>
        <v>0</v>
      </c>
      <c r="AH113" s="1484">
        <f t="shared" si="230"/>
        <v>0</v>
      </c>
      <c r="AI113" s="1482">
        <f t="shared" si="231"/>
        <v>0</v>
      </c>
      <c r="AJ113" s="1485">
        <f t="shared" si="232"/>
        <v>0</v>
      </c>
      <c r="AK113" s="1485">
        <f t="shared" si="233"/>
        <v>0</v>
      </c>
      <c r="AL113" s="1485">
        <f t="shared" si="170"/>
        <v>0</v>
      </c>
      <c r="AM113" s="1482">
        <f t="shared" si="234"/>
        <v>0</v>
      </c>
      <c r="AN113" s="1477"/>
      <c r="AO113" s="1477"/>
      <c r="AP113" s="1486">
        <f t="shared" si="235"/>
        <v>0</v>
      </c>
      <c r="AQ113" s="1487">
        <f t="shared" si="236"/>
        <v>0</v>
      </c>
      <c r="AR113" s="1488">
        <f t="shared" si="171"/>
        <v>0</v>
      </c>
      <c r="AS113" s="1487">
        <f t="shared" si="237"/>
        <v>0</v>
      </c>
      <c r="AT113" s="1489">
        <f t="shared" si="238"/>
        <v>0</v>
      </c>
      <c r="AU113" s="1490"/>
      <c r="AV113" s="1489"/>
      <c r="AW113" s="1038"/>
      <c r="AX113" s="1038"/>
      <c r="AY113" s="1491"/>
      <c r="AZ113" s="1492"/>
      <c r="BA113" s="1342"/>
      <c r="BB113" s="1342"/>
      <c r="BC113" s="1342"/>
      <c r="BD113" s="1342"/>
      <c r="BE113" s="1038"/>
      <c r="BF113" s="1038" t="str">
        <f t="shared" si="206"/>
        <v/>
      </c>
      <c r="BG113" s="1342" t="str">
        <f t="shared" si="172"/>
        <v/>
      </c>
      <c r="BH113" s="1038"/>
      <c r="BI113" s="1038"/>
      <c r="BJ113" s="1038"/>
      <c r="BK113" s="1038"/>
      <c r="BL113" s="1038"/>
      <c r="BM113" s="1038"/>
      <c r="BN113" s="1493"/>
      <c r="BO113" s="1493"/>
      <c r="BP113" s="1493"/>
      <c r="BQ113" s="1493" t="str">
        <f t="shared" si="173"/>
        <v/>
      </c>
      <c r="BR113" s="1494" t="str">
        <f t="shared" si="174"/>
        <v/>
      </c>
      <c r="BS113" s="1494" t="str">
        <f t="shared" si="207"/>
        <v/>
      </c>
      <c r="BT113" s="1494" t="str">
        <f t="shared" si="208"/>
        <v/>
      </c>
      <c r="BU113" s="1495" t="str">
        <f t="shared" si="175"/>
        <v/>
      </c>
      <c r="BV113" s="1495" t="str">
        <f t="shared" si="209"/>
        <v/>
      </c>
      <c r="BW113" s="1495" t="str">
        <f t="shared" si="210"/>
        <v/>
      </c>
      <c r="BX113" s="1495" t="str">
        <f t="shared" si="176"/>
        <v/>
      </c>
      <c r="BY113" s="1495" t="str">
        <f t="shared" si="177"/>
        <v/>
      </c>
      <c r="BZ113" s="1495" t="str">
        <f t="shared" si="178"/>
        <v/>
      </c>
      <c r="CA113" s="1495" t="str">
        <f t="shared" si="179"/>
        <v/>
      </c>
      <c r="CB113" s="1496" t="str">
        <f t="shared" si="180"/>
        <v/>
      </c>
      <c r="CC113" s="1496" t="str">
        <f t="shared" si="181"/>
        <v/>
      </c>
      <c r="CD113" s="1496" t="str">
        <f t="shared" si="182"/>
        <v/>
      </c>
      <c r="CE113" s="1496" t="str">
        <f t="shared" si="183"/>
        <v/>
      </c>
      <c r="CF113" s="1496" t="str">
        <f t="shared" si="211"/>
        <v/>
      </c>
      <c r="CG113" s="1494" t="str">
        <f t="shared" si="212"/>
        <v/>
      </c>
      <c r="CH113" s="1495"/>
      <c r="CI113" s="1495"/>
      <c r="CJ113" s="1495"/>
      <c r="CK113" s="1495"/>
      <c r="CL113" s="1495"/>
      <c r="CM113" s="1495"/>
      <c r="CN113" s="1497" t="str">
        <f t="shared" si="213"/>
        <v/>
      </c>
      <c r="CO113" s="1497" t="str">
        <f t="shared" si="214"/>
        <v/>
      </c>
      <c r="CP113" s="1497" t="str">
        <f t="shared" si="215"/>
        <v/>
      </c>
      <c r="CQ113" s="1497" t="str">
        <f t="shared" si="216"/>
        <v/>
      </c>
      <c r="CR113" s="1497" t="str">
        <f t="shared" si="217"/>
        <v/>
      </c>
      <c r="CS113" s="1497" t="str">
        <f t="shared" si="218"/>
        <v/>
      </c>
      <c r="CT113" s="1497" t="str">
        <f t="shared" si="219"/>
        <v/>
      </c>
      <c r="CU113" s="1497" t="str">
        <f t="shared" si="220"/>
        <v/>
      </c>
      <c r="CV113" s="1497" t="str">
        <f t="shared" si="221"/>
        <v/>
      </c>
      <c r="CW113" s="16" t="str">
        <f t="shared" si="222"/>
        <v/>
      </c>
      <c r="CX113" s="16" t="str">
        <f t="shared" si="223"/>
        <v/>
      </c>
      <c r="CY113" s="16" t="str">
        <f t="shared" si="224"/>
        <v/>
      </c>
      <c r="CZ113" s="650">
        <f t="shared" si="184"/>
        <v>0</v>
      </c>
      <c r="DA113" s="16"/>
      <c r="DB113" s="651"/>
      <c r="DC113" s="655">
        <f t="shared" si="185"/>
        <v>0</v>
      </c>
      <c r="DD113" s="654" t="str">
        <f t="shared" si="186"/>
        <v/>
      </c>
      <c r="DE113" s="650">
        <f t="shared" si="187"/>
        <v>0</v>
      </c>
      <c r="EG113" s="16">
        <f>IFERROR(VLOOKUP(B113,'SUBCATS INTERNAL USE'!A:D,3,0),10000)</f>
        <v>10000</v>
      </c>
      <c r="EH113" s="16">
        <f t="shared" si="188"/>
        <v>10000</v>
      </c>
      <c r="EI113" s="16">
        <f t="shared" si="189"/>
        <v>1</v>
      </c>
      <c r="EJ113" s="16">
        <f t="shared" si="225"/>
        <v>19</v>
      </c>
      <c r="EK113" s="16">
        <f>IFERROR(VLOOKUP(B113,'SUBCATS INTERNAL USE'!G:I,3,0), 10000)</f>
        <v>10000</v>
      </c>
      <c r="EN113" s="163">
        <f t="shared" si="190"/>
        <v>1</v>
      </c>
      <c r="EO113" s="163">
        <f t="shared" si="191"/>
        <v>1</v>
      </c>
      <c r="EP113" s="163">
        <f t="shared" si="192"/>
        <v>1</v>
      </c>
      <c r="EQ113" s="163">
        <f t="shared" si="193"/>
        <v>1</v>
      </c>
      <c r="ER113" s="163">
        <f t="shared" si="194"/>
        <v>1</v>
      </c>
      <c r="ES113" s="163">
        <f t="shared" si="195"/>
        <v>1</v>
      </c>
      <c r="ET113" s="163">
        <f t="shared" si="196"/>
        <v>1</v>
      </c>
      <c r="EU113" s="163">
        <f t="shared" si="196"/>
        <v>1</v>
      </c>
      <c r="EV113" s="163">
        <f t="shared" si="197"/>
        <v>0</v>
      </c>
      <c r="EW113" s="163">
        <f t="shared" si="198"/>
        <v>1</v>
      </c>
      <c r="EX113" s="163">
        <f t="shared" si="199"/>
        <v>1</v>
      </c>
      <c r="EY113" s="163">
        <f t="shared" si="200"/>
        <v>1</v>
      </c>
      <c r="EZ113" s="163">
        <f t="shared" si="200"/>
        <v>1</v>
      </c>
      <c r="FA113" s="163">
        <f t="shared" si="200"/>
        <v>1</v>
      </c>
      <c r="FB113" s="163">
        <f t="shared" si="164"/>
        <v>1</v>
      </c>
      <c r="FC113" s="163">
        <f t="shared" si="201"/>
        <v>14</v>
      </c>
      <c r="FD113" s="163">
        <f t="shared" si="202"/>
        <v>0</v>
      </c>
      <c r="FF113" s="16">
        <f t="shared" si="203"/>
        <v>0</v>
      </c>
      <c r="FG113" s="16" t="str">
        <f t="shared" si="204"/>
        <v>1</v>
      </c>
    </row>
    <row r="114" spans="1:163" s="52" customFormat="1" ht="11.25" customHeight="1">
      <c r="A114" s="1038">
        <v>100</v>
      </c>
      <c r="B114" s="1039"/>
      <c r="C114" s="1038" t="str">
        <f t="shared" si="165"/>
        <v/>
      </c>
      <c r="D114" s="1038"/>
      <c r="E114" s="1040"/>
      <c r="F114" s="1041"/>
      <c r="G114" s="1038"/>
      <c r="H114" s="1038"/>
      <c r="I114" s="1323"/>
      <c r="J114" s="1038"/>
      <c r="K114" s="1038"/>
      <c r="L114" s="1038"/>
      <c r="M114" s="1038"/>
      <c r="N114" s="1038"/>
      <c r="O114" s="1038"/>
      <c r="P114" s="1040" t="str">
        <f t="shared" si="205"/>
        <v>MP</v>
      </c>
      <c r="Q114" s="1342" t="str">
        <f t="shared" si="226"/>
        <v/>
      </c>
      <c r="R114" s="1040"/>
      <c r="S114" s="1475" t="e">
        <f t="shared" si="227"/>
        <v>#DIV/0!</v>
      </c>
      <c r="T114" s="1102"/>
      <c r="U114" s="1102"/>
      <c r="V114" s="1476"/>
      <c r="W114" s="1477"/>
      <c r="X114" s="1103"/>
      <c r="Y114" s="1477"/>
      <c r="Z114" s="1478">
        <f t="shared" si="166"/>
        <v>0</v>
      </c>
      <c r="AA114" s="1479">
        <f>ROUND(IFERROR(SUM($AI$6/$AI$7*Q114/O114)+('Inbound Freight New'!$A$3*CZ114/R114),0),2)</f>
        <v>0</v>
      </c>
      <c r="AB114" s="1480">
        <f t="shared" si="167"/>
        <v>0</v>
      </c>
      <c r="AC114" s="1479">
        <f t="shared" si="228"/>
        <v>0</v>
      </c>
      <c r="AD114" s="1481"/>
      <c r="AE114" s="1480">
        <f t="shared" si="168"/>
        <v>0</v>
      </c>
      <c r="AF114" s="1482">
        <f t="shared" si="229"/>
        <v>0</v>
      </c>
      <c r="AG114" s="1483">
        <f t="shared" si="169"/>
        <v>0</v>
      </c>
      <c r="AH114" s="1484">
        <f t="shared" si="230"/>
        <v>0</v>
      </c>
      <c r="AI114" s="1482">
        <f t="shared" si="231"/>
        <v>0</v>
      </c>
      <c r="AJ114" s="1485">
        <f t="shared" si="232"/>
        <v>0</v>
      </c>
      <c r="AK114" s="1485">
        <f t="shared" si="233"/>
        <v>0</v>
      </c>
      <c r="AL114" s="1485">
        <f t="shared" si="170"/>
        <v>0</v>
      </c>
      <c r="AM114" s="1482">
        <f t="shared" si="234"/>
        <v>0</v>
      </c>
      <c r="AN114" s="1477"/>
      <c r="AO114" s="1477"/>
      <c r="AP114" s="1486">
        <f t="shared" si="235"/>
        <v>0</v>
      </c>
      <c r="AQ114" s="1487">
        <f t="shared" si="236"/>
        <v>0</v>
      </c>
      <c r="AR114" s="1488">
        <f t="shared" si="171"/>
        <v>0</v>
      </c>
      <c r="AS114" s="1487">
        <f t="shared" si="237"/>
        <v>0</v>
      </c>
      <c r="AT114" s="1489">
        <f t="shared" si="238"/>
        <v>0</v>
      </c>
      <c r="AU114" s="1490"/>
      <c r="AV114" s="1489"/>
      <c r="AW114" s="1038"/>
      <c r="AX114" s="1038"/>
      <c r="AY114" s="1491"/>
      <c r="AZ114" s="1492"/>
      <c r="BA114" s="1342"/>
      <c r="BB114" s="1342"/>
      <c r="BC114" s="1342"/>
      <c r="BD114" s="1342"/>
      <c r="BE114" s="1038"/>
      <c r="BF114" s="1038" t="str">
        <f t="shared" si="206"/>
        <v/>
      </c>
      <c r="BG114" s="1342" t="str">
        <f t="shared" si="172"/>
        <v/>
      </c>
      <c r="BH114" s="1038"/>
      <c r="BI114" s="1038"/>
      <c r="BJ114" s="1038"/>
      <c r="BK114" s="1038"/>
      <c r="BL114" s="1038"/>
      <c r="BM114" s="1038"/>
      <c r="BN114" s="1493"/>
      <c r="BO114" s="1493"/>
      <c r="BP114" s="1493"/>
      <c r="BQ114" s="1493" t="str">
        <f t="shared" si="173"/>
        <v/>
      </c>
      <c r="BR114" s="1494" t="str">
        <f t="shared" si="174"/>
        <v/>
      </c>
      <c r="BS114" s="1494" t="str">
        <f t="shared" si="207"/>
        <v/>
      </c>
      <c r="BT114" s="1494" t="str">
        <f t="shared" si="208"/>
        <v/>
      </c>
      <c r="BU114" s="1495" t="str">
        <f t="shared" si="175"/>
        <v/>
      </c>
      <c r="BV114" s="1495" t="str">
        <f t="shared" si="209"/>
        <v/>
      </c>
      <c r="BW114" s="1495" t="str">
        <f t="shared" si="210"/>
        <v/>
      </c>
      <c r="BX114" s="1495" t="str">
        <f t="shared" si="176"/>
        <v/>
      </c>
      <c r="BY114" s="1495" t="str">
        <f t="shared" si="177"/>
        <v/>
      </c>
      <c r="BZ114" s="1495" t="str">
        <f t="shared" si="178"/>
        <v/>
      </c>
      <c r="CA114" s="1495" t="str">
        <f t="shared" si="179"/>
        <v/>
      </c>
      <c r="CB114" s="1496" t="str">
        <f t="shared" si="180"/>
        <v/>
      </c>
      <c r="CC114" s="1496" t="str">
        <f t="shared" si="181"/>
        <v/>
      </c>
      <c r="CD114" s="1496" t="str">
        <f t="shared" si="182"/>
        <v/>
      </c>
      <c r="CE114" s="1496" t="str">
        <f t="shared" si="183"/>
        <v/>
      </c>
      <c r="CF114" s="1496" t="str">
        <f t="shared" si="211"/>
        <v/>
      </c>
      <c r="CG114" s="1494" t="str">
        <f t="shared" si="212"/>
        <v/>
      </c>
      <c r="CH114" s="1495"/>
      <c r="CI114" s="1495"/>
      <c r="CJ114" s="1495"/>
      <c r="CK114" s="1495"/>
      <c r="CL114" s="1495"/>
      <c r="CM114" s="1495"/>
      <c r="CN114" s="1497" t="str">
        <f t="shared" si="213"/>
        <v/>
      </c>
      <c r="CO114" s="1497" t="str">
        <f t="shared" si="214"/>
        <v/>
      </c>
      <c r="CP114" s="1497" t="str">
        <f t="shared" si="215"/>
        <v/>
      </c>
      <c r="CQ114" s="1497" t="str">
        <f t="shared" si="216"/>
        <v/>
      </c>
      <c r="CR114" s="1497" t="str">
        <f t="shared" si="217"/>
        <v/>
      </c>
      <c r="CS114" s="1497" t="str">
        <f t="shared" si="218"/>
        <v/>
      </c>
      <c r="CT114" s="1497" t="str">
        <f t="shared" si="219"/>
        <v/>
      </c>
      <c r="CU114" s="1497" t="str">
        <f t="shared" si="220"/>
        <v/>
      </c>
      <c r="CV114" s="1497" t="str">
        <f t="shared" si="221"/>
        <v/>
      </c>
      <c r="CW114" s="16" t="str">
        <f t="shared" si="222"/>
        <v/>
      </c>
      <c r="CX114" s="16" t="str">
        <f t="shared" si="223"/>
        <v/>
      </c>
      <c r="CY114" s="16" t="str">
        <f t="shared" si="224"/>
        <v/>
      </c>
      <c r="CZ114" s="650">
        <f t="shared" si="184"/>
        <v>0</v>
      </c>
      <c r="DA114" s="16"/>
      <c r="DB114" s="651"/>
      <c r="DC114" s="655">
        <f t="shared" si="185"/>
        <v>0</v>
      </c>
      <c r="DD114" s="654" t="str">
        <f t="shared" si="186"/>
        <v/>
      </c>
      <c r="DE114" s="650">
        <f t="shared" si="187"/>
        <v>0</v>
      </c>
      <c r="EG114" s="16">
        <f>IFERROR(VLOOKUP(B114,'SUBCATS INTERNAL USE'!A:D,3,0),10000)</f>
        <v>10000</v>
      </c>
      <c r="EH114" s="16">
        <f t="shared" si="188"/>
        <v>10000</v>
      </c>
      <c r="EI114" s="16">
        <f t="shared" si="189"/>
        <v>1</v>
      </c>
      <c r="EJ114" s="16">
        <f t="shared" si="225"/>
        <v>19</v>
      </c>
      <c r="EK114" s="16">
        <f>IFERROR(VLOOKUP(B114,'SUBCATS INTERNAL USE'!G:I,3,0), 10000)</f>
        <v>10000</v>
      </c>
      <c r="EN114" s="163">
        <f t="shared" si="190"/>
        <v>1</v>
      </c>
      <c r="EO114" s="163">
        <f t="shared" si="191"/>
        <v>1</v>
      </c>
      <c r="EP114" s="163">
        <f t="shared" si="192"/>
        <v>1</v>
      </c>
      <c r="EQ114" s="163">
        <f t="shared" si="193"/>
        <v>1</v>
      </c>
      <c r="ER114" s="163">
        <f t="shared" si="194"/>
        <v>1</v>
      </c>
      <c r="ES114" s="163">
        <f t="shared" si="195"/>
        <v>1</v>
      </c>
      <c r="ET114" s="163">
        <f t="shared" si="196"/>
        <v>1</v>
      </c>
      <c r="EU114" s="163">
        <f t="shared" si="196"/>
        <v>1</v>
      </c>
      <c r="EV114" s="163">
        <f t="shared" si="197"/>
        <v>0</v>
      </c>
      <c r="EW114" s="163">
        <f t="shared" si="198"/>
        <v>1</v>
      </c>
      <c r="EX114" s="163">
        <f t="shared" si="199"/>
        <v>1</v>
      </c>
      <c r="EY114" s="163">
        <f t="shared" si="200"/>
        <v>1</v>
      </c>
      <c r="EZ114" s="163">
        <f t="shared" si="200"/>
        <v>1</v>
      </c>
      <c r="FA114" s="163">
        <f t="shared" si="200"/>
        <v>1</v>
      </c>
      <c r="FB114" s="163">
        <f t="shared" si="164"/>
        <v>1</v>
      </c>
      <c r="FC114" s="163">
        <f t="shared" si="201"/>
        <v>14</v>
      </c>
      <c r="FD114" s="163">
        <f t="shared" si="202"/>
        <v>0</v>
      </c>
      <c r="FF114" s="16">
        <f t="shared" si="203"/>
        <v>0</v>
      </c>
      <c r="FG114" s="16" t="str">
        <f t="shared" si="204"/>
        <v>1</v>
      </c>
    </row>
    <row r="115" spans="1:163" s="52" customFormat="1" ht="11.25" customHeight="1">
      <c r="A115" s="1038">
        <v>101</v>
      </c>
      <c r="B115" s="1039"/>
      <c r="C115" s="1038" t="str">
        <f t="shared" si="165"/>
        <v/>
      </c>
      <c r="D115" s="1038"/>
      <c r="E115" s="1040"/>
      <c r="F115" s="1041"/>
      <c r="G115" s="1038"/>
      <c r="H115" s="1038"/>
      <c r="I115" s="1323"/>
      <c r="J115" s="1038"/>
      <c r="K115" s="1038"/>
      <c r="L115" s="1038"/>
      <c r="M115" s="1038"/>
      <c r="N115" s="1038"/>
      <c r="O115" s="1038"/>
      <c r="P115" s="1040" t="str">
        <f t="shared" si="205"/>
        <v>MP</v>
      </c>
      <c r="Q115" s="1342" t="str">
        <f t="shared" si="226"/>
        <v/>
      </c>
      <c r="R115" s="1040"/>
      <c r="S115" s="1475" t="e">
        <f t="shared" si="227"/>
        <v>#DIV/0!</v>
      </c>
      <c r="T115" s="1102"/>
      <c r="U115" s="1102"/>
      <c r="V115" s="1476"/>
      <c r="W115" s="1477"/>
      <c r="X115" s="1103"/>
      <c r="Y115" s="1477"/>
      <c r="Z115" s="1478">
        <f t="shared" si="166"/>
        <v>0</v>
      </c>
      <c r="AA115" s="1479">
        <f>ROUND(IFERROR(SUM($AI$6/$AI$7*Q115/O115)+('Inbound Freight New'!$A$3*CZ115/R115),0),2)</f>
        <v>0</v>
      </c>
      <c r="AB115" s="1480">
        <f t="shared" si="167"/>
        <v>0</v>
      </c>
      <c r="AC115" s="1479">
        <f t="shared" si="228"/>
        <v>0</v>
      </c>
      <c r="AD115" s="1481"/>
      <c r="AE115" s="1480">
        <f t="shared" si="168"/>
        <v>0</v>
      </c>
      <c r="AF115" s="1482">
        <f t="shared" si="229"/>
        <v>0</v>
      </c>
      <c r="AG115" s="1483">
        <f t="shared" si="169"/>
        <v>0</v>
      </c>
      <c r="AH115" s="1484">
        <f t="shared" si="230"/>
        <v>0</v>
      </c>
      <c r="AI115" s="1482">
        <f t="shared" si="231"/>
        <v>0</v>
      </c>
      <c r="AJ115" s="1485">
        <f t="shared" si="232"/>
        <v>0</v>
      </c>
      <c r="AK115" s="1485">
        <f t="shared" si="233"/>
        <v>0</v>
      </c>
      <c r="AL115" s="1485">
        <f t="shared" si="170"/>
        <v>0</v>
      </c>
      <c r="AM115" s="1482">
        <f t="shared" si="234"/>
        <v>0</v>
      </c>
      <c r="AN115" s="1477"/>
      <c r="AO115" s="1477"/>
      <c r="AP115" s="1486">
        <f t="shared" si="235"/>
        <v>0</v>
      </c>
      <c r="AQ115" s="1487">
        <f t="shared" si="236"/>
        <v>0</v>
      </c>
      <c r="AR115" s="1488">
        <f t="shared" si="171"/>
        <v>0</v>
      </c>
      <c r="AS115" s="1487">
        <f t="shared" si="237"/>
        <v>0</v>
      </c>
      <c r="AT115" s="1489">
        <f t="shared" si="238"/>
        <v>0</v>
      </c>
      <c r="AU115" s="1490"/>
      <c r="AV115" s="1489"/>
      <c r="AW115" s="1038"/>
      <c r="AX115" s="1038"/>
      <c r="AY115" s="1491"/>
      <c r="AZ115" s="1492"/>
      <c r="BA115" s="1342"/>
      <c r="BB115" s="1342"/>
      <c r="BC115" s="1342"/>
      <c r="BD115" s="1342"/>
      <c r="BE115" s="1038"/>
      <c r="BF115" s="1038" t="str">
        <f t="shared" si="206"/>
        <v/>
      </c>
      <c r="BG115" s="1342" t="str">
        <f t="shared" si="172"/>
        <v/>
      </c>
      <c r="BH115" s="1038"/>
      <c r="BI115" s="1038"/>
      <c r="BJ115" s="1038"/>
      <c r="BK115" s="1038"/>
      <c r="BL115" s="1038"/>
      <c r="BM115" s="1038"/>
      <c r="BN115" s="1493"/>
      <c r="BO115" s="1493"/>
      <c r="BP115" s="1493"/>
      <c r="BQ115" s="1493" t="str">
        <f t="shared" si="173"/>
        <v/>
      </c>
      <c r="BR115" s="1494" t="str">
        <f t="shared" si="174"/>
        <v/>
      </c>
      <c r="BS115" s="1494" t="str">
        <f t="shared" si="207"/>
        <v/>
      </c>
      <c r="BT115" s="1494" t="str">
        <f t="shared" si="208"/>
        <v/>
      </c>
      <c r="BU115" s="1495" t="str">
        <f t="shared" si="175"/>
        <v/>
      </c>
      <c r="BV115" s="1495" t="str">
        <f t="shared" si="209"/>
        <v/>
      </c>
      <c r="BW115" s="1495" t="str">
        <f t="shared" si="210"/>
        <v/>
      </c>
      <c r="BX115" s="1495" t="str">
        <f t="shared" si="176"/>
        <v/>
      </c>
      <c r="BY115" s="1495" t="str">
        <f t="shared" si="177"/>
        <v/>
      </c>
      <c r="BZ115" s="1495" t="str">
        <f t="shared" si="178"/>
        <v/>
      </c>
      <c r="CA115" s="1495" t="str">
        <f t="shared" si="179"/>
        <v/>
      </c>
      <c r="CB115" s="1496" t="str">
        <f t="shared" si="180"/>
        <v/>
      </c>
      <c r="CC115" s="1496" t="str">
        <f t="shared" si="181"/>
        <v/>
      </c>
      <c r="CD115" s="1496" t="str">
        <f t="shared" si="182"/>
        <v/>
      </c>
      <c r="CE115" s="1496" t="str">
        <f t="shared" si="183"/>
        <v/>
      </c>
      <c r="CF115" s="1496" t="str">
        <f t="shared" si="211"/>
        <v/>
      </c>
      <c r="CG115" s="1494" t="str">
        <f t="shared" si="212"/>
        <v/>
      </c>
      <c r="CH115" s="1495"/>
      <c r="CI115" s="1495"/>
      <c r="CJ115" s="1495"/>
      <c r="CK115" s="1495"/>
      <c r="CL115" s="1495"/>
      <c r="CM115" s="1495"/>
      <c r="CN115" s="1497" t="str">
        <f t="shared" si="213"/>
        <v/>
      </c>
      <c r="CO115" s="1497" t="str">
        <f t="shared" si="214"/>
        <v/>
      </c>
      <c r="CP115" s="1497" t="str">
        <f t="shared" si="215"/>
        <v/>
      </c>
      <c r="CQ115" s="1497" t="str">
        <f t="shared" si="216"/>
        <v/>
      </c>
      <c r="CR115" s="1497" t="str">
        <f t="shared" si="217"/>
        <v/>
      </c>
      <c r="CS115" s="1497" t="str">
        <f t="shared" si="218"/>
        <v/>
      </c>
      <c r="CT115" s="1497" t="str">
        <f t="shared" si="219"/>
        <v/>
      </c>
      <c r="CU115" s="1497" t="str">
        <f t="shared" si="220"/>
        <v/>
      </c>
      <c r="CV115" s="1497" t="str">
        <f t="shared" si="221"/>
        <v/>
      </c>
      <c r="CW115" s="16" t="str">
        <f t="shared" si="222"/>
        <v/>
      </c>
      <c r="CX115" s="16" t="str">
        <f t="shared" si="223"/>
        <v/>
      </c>
      <c r="CY115" s="16" t="str">
        <f t="shared" si="224"/>
        <v/>
      </c>
      <c r="CZ115" s="650">
        <f t="shared" si="184"/>
        <v>0</v>
      </c>
      <c r="DA115" s="16"/>
      <c r="DB115" s="651"/>
      <c r="DC115" s="655">
        <f t="shared" si="185"/>
        <v>0</v>
      </c>
      <c r="DD115" s="654" t="str">
        <f t="shared" si="186"/>
        <v/>
      </c>
      <c r="DE115" s="650">
        <f t="shared" si="187"/>
        <v>0</v>
      </c>
      <c r="EG115" s="16">
        <f>IFERROR(VLOOKUP(B115,'SUBCATS INTERNAL USE'!A:D,3,0),10000)</f>
        <v>10000</v>
      </c>
      <c r="EH115" s="16">
        <f t="shared" si="188"/>
        <v>10000</v>
      </c>
      <c r="EI115" s="16">
        <f t="shared" si="189"/>
        <v>1</v>
      </c>
      <c r="EJ115" s="16">
        <f t="shared" si="225"/>
        <v>19</v>
      </c>
      <c r="EK115" s="16">
        <f>IFERROR(VLOOKUP(B115,'SUBCATS INTERNAL USE'!G:I,3,0), 10000)</f>
        <v>10000</v>
      </c>
      <c r="EN115" s="163">
        <f t="shared" si="190"/>
        <v>1</v>
      </c>
      <c r="EO115" s="163">
        <f t="shared" si="191"/>
        <v>1</v>
      </c>
      <c r="EP115" s="163">
        <f t="shared" si="192"/>
        <v>1</v>
      </c>
      <c r="EQ115" s="163">
        <f t="shared" si="193"/>
        <v>1</v>
      </c>
      <c r="ER115" s="163">
        <f t="shared" si="194"/>
        <v>1</v>
      </c>
      <c r="ES115" s="163">
        <f t="shared" si="195"/>
        <v>1</v>
      </c>
      <c r="ET115" s="163">
        <f t="shared" si="196"/>
        <v>1</v>
      </c>
      <c r="EU115" s="163">
        <f t="shared" si="196"/>
        <v>1</v>
      </c>
      <c r="EV115" s="163">
        <f t="shared" si="197"/>
        <v>0</v>
      </c>
      <c r="EW115" s="163">
        <f t="shared" si="198"/>
        <v>1</v>
      </c>
      <c r="EX115" s="163">
        <f t="shared" si="199"/>
        <v>1</v>
      </c>
      <c r="EY115" s="163">
        <f t="shared" si="200"/>
        <v>1</v>
      </c>
      <c r="EZ115" s="163">
        <f t="shared" si="200"/>
        <v>1</v>
      </c>
      <c r="FA115" s="163">
        <f t="shared" si="200"/>
        <v>1</v>
      </c>
      <c r="FB115" s="163">
        <f t="shared" si="164"/>
        <v>1</v>
      </c>
      <c r="FC115" s="163">
        <f t="shared" si="201"/>
        <v>14</v>
      </c>
      <c r="FD115" s="163">
        <f t="shared" si="202"/>
        <v>0</v>
      </c>
      <c r="FF115" s="16">
        <f t="shared" si="203"/>
        <v>0</v>
      </c>
      <c r="FG115" s="16" t="str">
        <f t="shared" si="204"/>
        <v>1</v>
      </c>
    </row>
    <row r="116" spans="1:163" s="52" customFormat="1" ht="11.25" customHeight="1">
      <c r="A116" s="1038">
        <v>102</v>
      </c>
      <c r="B116" s="1039"/>
      <c r="C116" s="1038" t="str">
        <f t="shared" si="165"/>
        <v/>
      </c>
      <c r="D116" s="1038"/>
      <c r="E116" s="1040"/>
      <c r="F116" s="1041"/>
      <c r="G116" s="1038"/>
      <c r="H116" s="1038"/>
      <c r="I116" s="1323"/>
      <c r="J116" s="1038"/>
      <c r="K116" s="1038"/>
      <c r="L116" s="1038"/>
      <c r="M116" s="1038"/>
      <c r="N116" s="1038"/>
      <c r="O116" s="1038"/>
      <c r="P116" s="1040" t="str">
        <f t="shared" si="205"/>
        <v>MP</v>
      </c>
      <c r="Q116" s="1342" t="str">
        <f t="shared" si="226"/>
        <v/>
      </c>
      <c r="R116" s="1040"/>
      <c r="S116" s="1475" t="e">
        <f t="shared" si="227"/>
        <v>#DIV/0!</v>
      </c>
      <c r="T116" s="1102"/>
      <c r="U116" s="1102"/>
      <c r="V116" s="1476"/>
      <c r="W116" s="1477"/>
      <c r="X116" s="1103"/>
      <c r="Y116" s="1477"/>
      <c r="Z116" s="1478">
        <f t="shared" si="166"/>
        <v>0</v>
      </c>
      <c r="AA116" s="1479">
        <f>ROUND(IFERROR(SUM($AI$6/$AI$7*Q116/O116)+('Inbound Freight New'!$A$3*CZ116/R116),0),2)</f>
        <v>0</v>
      </c>
      <c r="AB116" s="1480">
        <f t="shared" si="167"/>
        <v>0</v>
      </c>
      <c r="AC116" s="1479">
        <f t="shared" si="228"/>
        <v>0</v>
      </c>
      <c r="AD116" s="1481"/>
      <c r="AE116" s="1480">
        <f t="shared" si="168"/>
        <v>0</v>
      </c>
      <c r="AF116" s="1482">
        <f t="shared" si="229"/>
        <v>0</v>
      </c>
      <c r="AG116" s="1483">
        <f t="shared" si="169"/>
        <v>0</v>
      </c>
      <c r="AH116" s="1484">
        <f t="shared" si="230"/>
        <v>0</v>
      </c>
      <c r="AI116" s="1482">
        <f t="shared" si="231"/>
        <v>0</v>
      </c>
      <c r="AJ116" s="1485">
        <f t="shared" si="232"/>
        <v>0</v>
      </c>
      <c r="AK116" s="1485">
        <f t="shared" si="233"/>
        <v>0</v>
      </c>
      <c r="AL116" s="1485">
        <f t="shared" si="170"/>
        <v>0</v>
      </c>
      <c r="AM116" s="1482">
        <f t="shared" si="234"/>
        <v>0</v>
      </c>
      <c r="AN116" s="1477"/>
      <c r="AO116" s="1477"/>
      <c r="AP116" s="1486">
        <f t="shared" si="235"/>
        <v>0</v>
      </c>
      <c r="AQ116" s="1487">
        <f t="shared" si="236"/>
        <v>0</v>
      </c>
      <c r="AR116" s="1488">
        <f t="shared" si="171"/>
        <v>0</v>
      </c>
      <c r="AS116" s="1487">
        <f t="shared" si="237"/>
        <v>0</v>
      </c>
      <c r="AT116" s="1489">
        <f t="shared" si="238"/>
        <v>0</v>
      </c>
      <c r="AU116" s="1490"/>
      <c r="AV116" s="1489"/>
      <c r="AW116" s="1038"/>
      <c r="AX116" s="1038"/>
      <c r="AY116" s="1491"/>
      <c r="AZ116" s="1492"/>
      <c r="BA116" s="1342"/>
      <c r="BB116" s="1342"/>
      <c r="BC116" s="1342"/>
      <c r="BD116" s="1342"/>
      <c r="BE116" s="1038"/>
      <c r="BF116" s="1038" t="str">
        <f t="shared" si="206"/>
        <v/>
      </c>
      <c r="BG116" s="1342" t="str">
        <f t="shared" si="172"/>
        <v/>
      </c>
      <c r="BH116" s="1038"/>
      <c r="BI116" s="1038"/>
      <c r="BJ116" s="1038"/>
      <c r="BK116" s="1038"/>
      <c r="BL116" s="1038"/>
      <c r="BM116" s="1038"/>
      <c r="BN116" s="1493"/>
      <c r="BO116" s="1493"/>
      <c r="BP116" s="1493"/>
      <c r="BQ116" s="1493" t="str">
        <f t="shared" si="173"/>
        <v/>
      </c>
      <c r="BR116" s="1494" t="str">
        <f t="shared" si="174"/>
        <v/>
      </c>
      <c r="BS116" s="1494" t="str">
        <f t="shared" si="207"/>
        <v/>
      </c>
      <c r="BT116" s="1494" t="str">
        <f t="shared" si="208"/>
        <v/>
      </c>
      <c r="BU116" s="1495" t="str">
        <f t="shared" si="175"/>
        <v/>
      </c>
      <c r="BV116" s="1495" t="str">
        <f t="shared" si="209"/>
        <v/>
      </c>
      <c r="BW116" s="1495" t="str">
        <f t="shared" si="210"/>
        <v/>
      </c>
      <c r="BX116" s="1495" t="str">
        <f t="shared" si="176"/>
        <v/>
      </c>
      <c r="BY116" s="1495" t="str">
        <f t="shared" si="177"/>
        <v/>
      </c>
      <c r="BZ116" s="1495" t="str">
        <f t="shared" si="178"/>
        <v/>
      </c>
      <c r="CA116" s="1495" t="str">
        <f t="shared" si="179"/>
        <v/>
      </c>
      <c r="CB116" s="1496" t="str">
        <f t="shared" si="180"/>
        <v/>
      </c>
      <c r="CC116" s="1496" t="str">
        <f t="shared" si="181"/>
        <v/>
      </c>
      <c r="CD116" s="1496" t="str">
        <f t="shared" si="182"/>
        <v/>
      </c>
      <c r="CE116" s="1496" t="str">
        <f t="shared" si="183"/>
        <v/>
      </c>
      <c r="CF116" s="1496" t="str">
        <f t="shared" si="211"/>
        <v/>
      </c>
      <c r="CG116" s="1494" t="str">
        <f t="shared" si="212"/>
        <v/>
      </c>
      <c r="CH116" s="1495"/>
      <c r="CI116" s="1495"/>
      <c r="CJ116" s="1495"/>
      <c r="CK116" s="1495"/>
      <c r="CL116" s="1495"/>
      <c r="CM116" s="1495"/>
      <c r="CN116" s="1497" t="str">
        <f t="shared" si="213"/>
        <v/>
      </c>
      <c r="CO116" s="1497" t="str">
        <f t="shared" si="214"/>
        <v/>
      </c>
      <c r="CP116" s="1497" t="str">
        <f t="shared" si="215"/>
        <v/>
      </c>
      <c r="CQ116" s="1497" t="str">
        <f t="shared" si="216"/>
        <v/>
      </c>
      <c r="CR116" s="1497" t="str">
        <f t="shared" si="217"/>
        <v/>
      </c>
      <c r="CS116" s="1497" t="str">
        <f t="shared" si="218"/>
        <v/>
      </c>
      <c r="CT116" s="1497" t="str">
        <f t="shared" si="219"/>
        <v/>
      </c>
      <c r="CU116" s="1497" t="str">
        <f t="shared" si="220"/>
        <v/>
      </c>
      <c r="CV116" s="1497" t="str">
        <f t="shared" si="221"/>
        <v/>
      </c>
      <c r="CW116" s="16" t="str">
        <f t="shared" si="222"/>
        <v/>
      </c>
      <c r="CX116" s="16" t="str">
        <f t="shared" si="223"/>
        <v/>
      </c>
      <c r="CY116" s="16" t="str">
        <f t="shared" si="224"/>
        <v/>
      </c>
      <c r="CZ116" s="650">
        <f t="shared" si="184"/>
        <v>0</v>
      </c>
      <c r="DA116" s="16"/>
      <c r="DB116" s="651"/>
      <c r="DC116" s="655">
        <f t="shared" si="185"/>
        <v>0</v>
      </c>
      <c r="DD116" s="654" t="str">
        <f t="shared" si="186"/>
        <v/>
      </c>
      <c r="DE116" s="650">
        <f t="shared" si="187"/>
        <v>0</v>
      </c>
      <c r="EG116" s="16">
        <f>IFERROR(VLOOKUP(B116,'SUBCATS INTERNAL USE'!A:D,3,0),10000)</f>
        <v>10000</v>
      </c>
      <c r="EH116" s="16">
        <f t="shared" si="188"/>
        <v>10000</v>
      </c>
      <c r="EI116" s="16">
        <f t="shared" si="189"/>
        <v>1</v>
      </c>
      <c r="EJ116" s="16">
        <f t="shared" si="225"/>
        <v>19</v>
      </c>
      <c r="EK116" s="16">
        <f>IFERROR(VLOOKUP(B116,'SUBCATS INTERNAL USE'!G:I,3,0), 10000)</f>
        <v>10000</v>
      </c>
      <c r="EN116" s="163">
        <f t="shared" si="190"/>
        <v>1</v>
      </c>
      <c r="EO116" s="163">
        <f t="shared" si="191"/>
        <v>1</v>
      </c>
      <c r="EP116" s="163">
        <f t="shared" si="192"/>
        <v>1</v>
      </c>
      <c r="EQ116" s="163">
        <f t="shared" si="193"/>
        <v>1</v>
      </c>
      <c r="ER116" s="163">
        <f t="shared" si="194"/>
        <v>1</v>
      </c>
      <c r="ES116" s="163">
        <f t="shared" si="195"/>
        <v>1</v>
      </c>
      <c r="ET116" s="163">
        <f t="shared" si="196"/>
        <v>1</v>
      </c>
      <c r="EU116" s="163">
        <f t="shared" si="196"/>
        <v>1</v>
      </c>
      <c r="EV116" s="163">
        <f t="shared" si="197"/>
        <v>0</v>
      </c>
      <c r="EW116" s="163">
        <f t="shared" si="198"/>
        <v>1</v>
      </c>
      <c r="EX116" s="163">
        <f t="shared" si="199"/>
        <v>1</v>
      </c>
      <c r="EY116" s="163">
        <f t="shared" si="200"/>
        <v>1</v>
      </c>
      <c r="EZ116" s="163">
        <f t="shared" si="200"/>
        <v>1</v>
      </c>
      <c r="FA116" s="163">
        <f t="shared" si="200"/>
        <v>1</v>
      </c>
      <c r="FB116" s="163">
        <f t="shared" si="164"/>
        <v>1</v>
      </c>
      <c r="FC116" s="163">
        <f t="shared" si="201"/>
        <v>14</v>
      </c>
      <c r="FD116" s="163">
        <f t="shared" si="202"/>
        <v>0</v>
      </c>
      <c r="FF116" s="16">
        <f t="shared" si="203"/>
        <v>0</v>
      </c>
      <c r="FG116" s="16" t="str">
        <f t="shared" si="204"/>
        <v>1</v>
      </c>
    </row>
    <row r="117" spans="1:163" s="52" customFormat="1" ht="11.25" customHeight="1">
      <c r="A117" s="1038">
        <v>103</v>
      </c>
      <c r="B117" s="1039"/>
      <c r="C117" s="1038" t="str">
        <f t="shared" si="165"/>
        <v/>
      </c>
      <c r="D117" s="1038"/>
      <c r="E117" s="1040"/>
      <c r="F117" s="1041"/>
      <c r="G117" s="1038"/>
      <c r="H117" s="1038"/>
      <c r="I117" s="1323"/>
      <c r="J117" s="1038"/>
      <c r="K117" s="1038"/>
      <c r="L117" s="1038"/>
      <c r="M117" s="1038"/>
      <c r="N117" s="1038"/>
      <c r="O117" s="1038"/>
      <c r="P117" s="1040" t="str">
        <f t="shared" si="205"/>
        <v>MP</v>
      </c>
      <c r="Q117" s="1342" t="str">
        <f t="shared" si="226"/>
        <v/>
      </c>
      <c r="R117" s="1040"/>
      <c r="S117" s="1475" t="e">
        <f t="shared" si="227"/>
        <v>#DIV/0!</v>
      </c>
      <c r="T117" s="1102"/>
      <c r="U117" s="1102"/>
      <c r="V117" s="1476"/>
      <c r="W117" s="1477"/>
      <c r="X117" s="1103"/>
      <c r="Y117" s="1477"/>
      <c r="Z117" s="1478">
        <f t="shared" si="166"/>
        <v>0</v>
      </c>
      <c r="AA117" s="1479">
        <f>ROUND(IFERROR(SUM($AI$6/$AI$7*Q117/O117)+('Inbound Freight New'!$A$3*CZ117/R117),0),2)</f>
        <v>0</v>
      </c>
      <c r="AB117" s="1480">
        <f t="shared" si="167"/>
        <v>0</v>
      </c>
      <c r="AC117" s="1479">
        <f t="shared" si="228"/>
        <v>0</v>
      </c>
      <c r="AD117" s="1481"/>
      <c r="AE117" s="1480">
        <f t="shared" si="168"/>
        <v>0</v>
      </c>
      <c r="AF117" s="1482">
        <f t="shared" si="229"/>
        <v>0</v>
      </c>
      <c r="AG117" s="1483">
        <f t="shared" si="169"/>
        <v>0</v>
      </c>
      <c r="AH117" s="1484">
        <f t="shared" si="230"/>
        <v>0</v>
      </c>
      <c r="AI117" s="1482">
        <f t="shared" si="231"/>
        <v>0</v>
      </c>
      <c r="AJ117" s="1485">
        <f t="shared" si="232"/>
        <v>0</v>
      </c>
      <c r="AK117" s="1485">
        <f t="shared" si="233"/>
        <v>0</v>
      </c>
      <c r="AL117" s="1485">
        <f t="shared" si="170"/>
        <v>0</v>
      </c>
      <c r="AM117" s="1482">
        <f t="shared" si="234"/>
        <v>0</v>
      </c>
      <c r="AN117" s="1477"/>
      <c r="AO117" s="1477"/>
      <c r="AP117" s="1486">
        <f t="shared" si="235"/>
        <v>0</v>
      </c>
      <c r="AQ117" s="1487">
        <f t="shared" si="236"/>
        <v>0</v>
      </c>
      <c r="AR117" s="1488">
        <f t="shared" si="171"/>
        <v>0</v>
      </c>
      <c r="AS117" s="1487">
        <f t="shared" si="237"/>
        <v>0</v>
      </c>
      <c r="AT117" s="1489">
        <f t="shared" si="238"/>
        <v>0</v>
      </c>
      <c r="AU117" s="1490"/>
      <c r="AV117" s="1489"/>
      <c r="AW117" s="1038"/>
      <c r="AX117" s="1038"/>
      <c r="AY117" s="1491"/>
      <c r="AZ117" s="1492"/>
      <c r="BA117" s="1342"/>
      <c r="BB117" s="1342"/>
      <c r="BC117" s="1342"/>
      <c r="BD117" s="1342"/>
      <c r="BE117" s="1038"/>
      <c r="BF117" s="1038" t="str">
        <f t="shared" si="206"/>
        <v/>
      </c>
      <c r="BG117" s="1342" t="str">
        <f t="shared" si="172"/>
        <v/>
      </c>
      <c r="BH117" s="1038"/>
      <c r="BI117" s="1038"/>
      <c r="BJ117" s="1038"/>
      <c r="BK117" s="1038"/>
      <c r="BL117" s="1038"/>
      <c r="BM117" s="1038"/>
      <c r="BN117" s="1493"/>
      <c r="BO117" s="1493"/>
      <c r="BP117" s="1493"/>
      <c r="BQ117" s="1493" t="str">
        <f t="shared" si="173"/>
        <v/>
      </c>
      <c r="BR117" s="1494" t="str">
        <f t="shared" si="174"/>
        <v/>
      </c>
      <c r="BS117" s="1494" t="str">
        <f t="shared" si="207"/>
        <v/>
      </c>
      <c r="BT117" s="1494" t="str">
        <f t="shared" si="208"/>
        <v/>
      </c>
      <c r="BU117" s="1495" t="str">
        <f t="shared" si="175"/>
        <v/>
      </c>
      <c r="BV117" s="1495" t="str">
        <f t="shared" si="209"/>
        <v/>
      </c>
      <c r="BW117" s="1495" t="str">
        <f t="shared" si="210"/>
        <v/>
      </c>
      <c r="BX117" s="1495" t="str">
        <f t="shared" si="176"/>
        <v/>
      </c>
      <c r="BY117" s="1495" t="str">
        <f t="shared" si="177"/>
        <v/>
      </c>
      <c r="BZ117" s="1495" t="str">
        <f t="shared" si="178"/>
        <v/>
      </c>
      <c r="CA117" s="1495" t="str">
        <f t="shared" si="179"/>
        <v/>
      </c>
      <c r="CB117" s="1496" t="str">
        <f t="shared" si="180"/>
        <v/>
      </c>
      <c r="CC117" s="1496" t="str">
        <f t="shared" si="181"/>
        <v/>
      </c>
      <c r="CD117" s="1496" t="str">
        <f t="shared" si="182"/>
        <v/>
      </c>
      <c r="CE117" s="1496" t="str">
        <f t="shared" si="183"/>
        <v/>
      </c>
      <c r="CF117" s="1496" t="str">
        <f t="shared" si="211"/>
        <v/>
      </c>
      <c r="CG117" s="1494" t="str">
        <f t="shared" si="212"/>
        <v/>
      </c>
      <c r="CH117" s="1495"/>
      <c r="CI117" s="1495"/>
      <c r="CJ117" s="1495"/>
      <c r="CK117" s="1495"/>
      <c r="CL117" s="1495"/>
      <c r="CM117" s="1495"/>
      <c r="CN117" s="1497" t="str">
        <f t="shared" si="213"/>
        <v/>
      </c>
      <c r="CO117" s="1497" t="str">
        <f t="shared" si="214"/>
        <v/>
      </c>
      <c r="CP117" s="1497" t="str">
        <f t="shared" si="215"/>
        <v/>
      </c>
      <c r="CQ117" s="1497" t="str">
        <f t="shared" si="216"/>
        <v/>
      </c>
      <c r="CR117" s="1497" t="str">
        <f t="shared" si="217"/>
        <v/>
      </c>
      <c r="CS117" s="1497" t="str">
        <f t="shared" si="218"/>
        <v/>
      </c>
      <c r="CT117" s="1497" t="str">
        <f t="shared" si="219"/>
        <v/>
      </c>
      <c r="CU117" s="1497" t="str">
        <f t="shared" si="220"/>
        <v/>
      </c>
      <c r="CV117" s="1497" t="str">
        <f t="shared" si="221"/>
        <v/>
      </c>
      <c r="CW117" s="16" t="str">
        <f t="shared" si="222"/>
        <v/>
      </c>
      <c r="CX117" s="16" t="str">
        <f t="shared" si="223"/>
        <v/>
      </c>
      <c r="CY117" s="16" t="str">
        <f t="shared" si="224"/>
        <v/>
      </c>
      <c r="CZ117" s="650">
        <f t="shared" si="184"/>
        <v>0</v>
      </c>
      <c r="DA117" s="16"/>
      <c r="DB117" s="651"/>
      <c r="DC117" s="655">
        <f t="shared" si="185"/>
        <v>0</v>
      </c>
      <c r="DD117" s="654" t="str">
        <f t="shared" si="186"/>
        <v/>
      </c>
      <c r="DE117" s="650">
        <f t="shared" si="187"/>
        <v>0</v>
      </c>
      <c r="EG117" s="16">
        <f>IFERROR(VLOOKUP(B117,'SUBCATS INTERNAL USE'!A:D,3,0),10000)</f>
        <v>10000</v>
      </c>
      <c r="EH117" s="16">
        <f t="shared" si="188"/>
        <v>10000</v>
      </c>
      <c r="EI117" s="16">
        <f t="shared" si="189"/>
        <v>1</v>
      </c>
      <c r="EJ117" s="16">
        <f t="shared" si="225"/>
        <v>19</v>
      </c>
      <c r="EK117" s="16">
        <f>IFERROR(VLOOKUP(B117,'SUBCATS INTERNAL USE'!G:I,3,0), 10000)</f>
        <v>10000</v>
      </c>
      <c r="EN117" s="163">
        <f t="shared" si="190"/>
        <v>1</v>
      </c>
      <c r="EO117" s="163">
        <f t="shared" si="191"/>
        <v>1</v>
      </c>
      <c r="EP117" s="163">
        <f t="shared" si="192"/>
        <v>1</v>
      </c>
      <c r="EQ117" s="163">
        <f t="shared" si="193"/>
        <v>1</v>
      </c>
      <c r="ER117" s="163">
        <f t="shared" si="194"/>
        <v>1</v>
      </c>
      <c r="ES117" s="163">
        <f t="shared" si="195"/>
        <v>1</v>
      </c>
      <c r="ET117" s="163">
        <f t="shared" si="196"/>
        <v>1</v>
      </c>
      <c r="EU117" s="163">
        <f t="shared" si="196"/>
        <v>1</v>
      </c>
      <c r="EV117" s="163">
        <f t="shared" si="197"/>
        <v>0</v>
      </c>
      <c r="EW117" s="163">
        <f t="shared" si="198"/>
        <v>1</v>
      </c>
      <c r="EX117" s="163">
        <f t="shared" si="199"/>
        <v>1</v>
      </c>
      <c r="EY117" s="163">
        <f t="shared" si="200"/>
        <v>1</v>
      </c>
      <c r="EZ117" s="163">
        <f t="shared" si="200"/>
        <v>1</v>
      </c>
      <c r="FA117" s="163">
        <f t="shared" si="200"/>
        <v>1</v>
      </c>
      <c r="FB117" s="163">
        <f t="shared" si="164"/>
        <v>1</v>
      </c>
      <c r="FC117" s="163">
        <f t="shared" si="201"/>
        <v>14</v>
      </c>
      <c r="FD117" s="163">
        <f t="shared" si="202"/>
        <v>0</v>
      </c>
      <c r="FF117" s="16">
        <f t="shared" si="203"/>
        <v>0</v>
      </c>
      <c r="FG117" s="16" t="str">
        <f t="shared" si="204"/>
        <v>1</v>
      </c>
    </row>
    <row r="118" spans="1:163" s="52" customFormat="1" ht="11.25" customHeight="1">
      <c r="A118" s="1038">
        <v>104</v>
      </c>
      <c r="B118" s="1039"/>
      <c r="C118" s="1038" t="str">
        <f t="shared" si="165"/>
        <v/>
      </c>
      <c r="D118" s="1038"/>
      <c r="E118" s="1040"/>
      <c r="F118" s="1041"/>
      <c r="G118" s="1038"/>
      <c r="H118" s="1038"/>
      <c r="I118" s="1323"/>
      <c r="J118" s="1038"/>
      <c r="K118" s="1038"/>
      <c r="L118" s="1038"/>
      <c r="M118" s="1038"/>
      <c r="N118" s="1038"/>
      <c r="O118" s="1038"/>
      <c r="P118" s="1040" t="str">
        <f t="shared" si="205"/>
        <v>MP</v>
      </c>
      <c r="Q118" s="1342" t="str">
        <f t="shared" si="226"/>
        <v/>
      </c>
      <c r="R118" s="1040"/>
      <c r="S118" s="1475" t="e">
        <f t="shared" si="227"/>
        <v>#DIV/0!</v>
      </c>
      <c r="T118" s="1102"/>
      <c r="U118" s="1102"/>
      <c r="V118" s="1476"/>
      <c r="W118" s="1477"/>
      <c r="X118" s="1103"/>
      <c r="Y118" s="1477"/>
      <c r="Z118" s="1478">
        <f t="shared" si="166"/>
        <v>0</v>
      </c>
      <c r="AA118" s="1479">
        <f>ROUND(IFERROR(SUM($AI$6/$AI$7*Q118/O118)+('Inbound Freight New'!$A$3*CZ118/R118),0),2)</f>
        <v>0</v>
      </c>
      <c r="AB118" s="1480">
        <f t="shared" si="167"/>
        <v>0</v>
      </c>
      <c r="AC118" s="1479">
        <f t="shared" si="228"/>
        <v>0</v>
      </c>
      <c r="AD118" s="1481"/>
      <c r="AE118" s="1480">
        <f t="shared" si="168"/>
        <v>0</v>
      </c>
      <c r="AF118" s="1482">
        <f t="shared" si="229"/>
        <v>0</v>
      </c>
      <c r="AG118" s="1483">
        <f t="shared" si="169"/>
        <v>0</v>
      </c>
      <c r="AH118" s="1484">
        <f t="shared" si="230"/>
        <v>0</v>
      </c>
      <c r="AI118" s="1482">
        <f t="shared" si="231"/>
        <v>0</v>
      </c>
      <c r="AJ118" s="1485">
        <f t="shared" si="232"/>
        <v>0</v>
      </c>
      <c r="AK118" s="1485">
        <f t="shared" si="233"/>
        <v>0</v>
      </c>
      <c r="AL118" s="1485">
        <f t="shared" si="170"/>
        <v>0</v>
      </c>
      <c r="AM118" s="1482">
        <f t="shared" si="234"/>
        <v>0</v>
      </c>
      <c r="AN118" s="1477"/>
      <c r="AO118" s="1477"/>
      <c r="AP118" s="1486">
        <f t="shared" si="235"/>
        <v>0</v>
      </c>
      <c r="AQ118" s="1487">
        <f t="shared" si="236"/>
        <v>0</v>
      </c>
      <c r="AR118" s="1488">
        <f t="shared" si="171"/>
        <v>0</v>
      </c>
      <c r="AS118" s="1487">
        <f t="shared" si="237"/>
        <v>0</v>
      </c>
      <c r="AT118" s="1489">
        <f t="shared" si="238"/>
        <v>0</v>
      </c>
      <c r="AU118" s="1490"/>
      <c r="AV118" s="1489"/>
      <c r="AW118" s="1038"/>
      <c r="AX118" s="1038"/>
      <c r="AY118" s="1491"/>
      <c r="AZ118" s="1492"/>
      <c r="BA118" s="1342"/>
      <c r="BB118" s="1342"/>
      <c r="BC118" s="1342"/>
      <c r="BD118" s="1342"/>
      <c r="BE118" s="1038"/>
      <c r="BF118" s="1038" t="str">
        <f t="shared" si="206"/>
        <v/>
      </c>
      <c r="BG118" s="1342" t="str">
        <f t="shared" si="172"/>
        <v/>
      </c>
      <c r="BH118" s="1038"/>
      <c r="BI118" s="1038"/>
      <c r="BJ118" s="1038"/>
      <c r="BK118" s="1038"/>
      <c r="BL118" s="1038"/>
      <c r="BM118" s="1038"/>
      <c r="BN118" s="1493"/>
      <c r="BO118" s="1493"/>
      <c r="BP118" s="1493"/>
      <c r="BQ118" s="1493" t="str">
        <f t="shared" si="173"/>
        <v/>
      </c>
      <c r="BR118" s="1494" t="str">
        <f t="shared" si="174"/>
        <v/>
      </c>
      <c r="BS118" s="1494" t="str">
        <f t="shared" si="207"/>
        <v/>
      </c>
      <c r="BT118" s="1494" t="str">
        <f t="shared" si="208"/>
        <v/>
      </c>
      <c r="BU118" s="1495" t="str">
        <f t="shared" si="175"/>
        <v/>
      </c>
      <c r="BV118" s="1495" t="str">
        <f t="shared" si="209"/>
        <v/>
      </c>
      <c r="BW118" s="1495" t="str">
        <f t="shared" si="210"/>
        <v/>
      </c>
      <c r="BX118" s="1495" t="str">
        <f t="shared" si="176"/>
        <v/>
      </c>
      <c r="BY118" s="1495" t="str">
        <f t="shared" si="177"/>
        <v/>
      </c>
      <c r="BZ118" s="1495" t="str">
        <f t="shared" si="178"/>
        <v/>
      </c>
      <c r="CA118" s="1495" t="str">
        <f t="shared" si="179"/>
        <v/>
      </c>
      <c r="CB118" s="1496" t="str">
        <f t="shared" si="180"/>
        <v/>
      </c>
      <c r="CC118" s="1496" t="str">
        <f t="shared" si="181"/>
        <v/>
      </c>
      <c r="CD118" s="1496" t="str">
        <f t="shared" si="182"/>
        <v/>
      </c>
      <c r="CE118" s="1496" t="str">
        <f t="shared" si="183"/>
        <v/>
      </c>
      <c r="CF118" s="1496" t="str">
        <f t="shared" si="211"/>
        <v/>
      </c>
      <c r="CG118" s="1494" t="str">
        <f t="shared" si="212"/>
        <v/>
      </c>
      <c r="CH118" s="1495"/>
      <c r="CI118" s="1495"/>
      <c r="CJ118" s="1495"/>
      <c r="CK118" s="1495"/>
      <c r="CL118" s="1495"/>
      <c r="CM118" s="1495"/>
      <c r="CN118" s="1497" t="str">
        <f t="shared" si="213"/>
        <v/>
      </c>
      <c r="CO118" s="1497" t="str">
        <f t="shared" si="214"/>
        <v/>
      </c>
      <c r="CP118" s="1497" t="str">
        <f t="shared" si="215"/>
        <v/>
      </c>
      <c r="CQ118" s="1497" t="str">
        <f t="shared" si="216"/>
        <v/>
      </c>
      <c r="CR118" s="1497" t="str">
        <f t="shared" si="217"/>
        <v/>
      </c>
      <c r="CS118" s="1497" t="str">
        <f t="shared" si="218"/>
        <v/>
      </c>
      <c r="CT118" s="1497" t="str">
        <f t="shared" si="219"/>
        <v/>
      </c>
      <c r="CU118" s="1497" t="str">
        <f t="shared" si="220"/>
        <v/>
      </c>
      <c r="CV118" s="1497" t="str">
        <f t="shared" si="221"/>
        <v/>
      </c>
      <c r="CW118" s="16" t="str">
        <f t="shared" si="222"/>
        <v/>
      </c>
      <c r="CX118" s="16" t="str">
        <f t="shared" si="223"/>
        <v/>
      </c>
      <c r="CY118" s="16" t="str">
        <f t="shared" si="224"/>
        <v/>
      </c>
      <c r="CZ118" s="650">
        <f t="shared" si="184"/>
        <v>0</v>
      </c>
      <c r="DA118" s="16"/>
      <c r="DB118" s="651"/>
      <c r="DC118" s="655">
        <f t="shared" si="185"/>
        <v>0</v>
      </c>
      <c r="DD118" s="654" t="str">
        <f t="shared" si="186"/>
        <v/>
      </c>
      <c r="DE118" s="650">
        <f t="shared" si="187"/>
        <v>0</v>
      </c>
      <c r="EG118" s="16">
        <f>IFERROR(VLOOKUP(B118,'SUBCATS INTERNAL USE'!A:D,3,0),10000)</f>
        <v>10000</v>
      </c>
      <c r="EH118" s="16">
        <f t="shared" si="188"/>
        <v>10000</v>
      </c>
      <c r="EI118" s="16">
        <f t="shared" si="189"/>
        <v>1</v>
      </c>
      <c r="EJ118" s="16">
        <f t="shared" si="225"/>
        <v>19</v>
      </c>
      <c r="EK118" s="16">
        <f>IFERROR(VLOOKUP(B118,'SUBCATS INTERNAL USE'!G:I,3,0), 10000)</f>
        <v>10000</v>
      </c>
      <c r="EN118" s="163">
        <f t="shared" si="190"/>
        <v>1</v>
      </c>
      <c r="EO118" s="163">
        <f t="shared" si="191"/>
        <v>1</v>
      </c>
      <c r="EP118" s="163">
        <f t="shared" si="192"/>
        <v>1</v>
      </c>
      <c r="EQ118" s="163">
        <f t="shared" si="193"/>
        <v>1</v>
      </c>
      <c r="ER118" s="163">
        <f t="shared" si="194"/>
        <v>1</v>
      </c>
      <c r="ES118" s="163">
        <f t="shared" si="195"/>
        <v>1</v>
      </c>
      <c r="ET118" s="163">
        <f t="shared" si="196"/>
        <v>1</v>
      </c>
      <c r="EU118" s="163">
        <f t="shared" si="196"/>
        <v>1</v>
      </c>
      <c r="EV118" s="163">
        <f t="shared" si="197"/>
        <v>0</v>
      </c>
      <c r="EW118" s="163">
        <f t="shared" si="198"/>
        <v>1</v>
      </c>
      <c r="EX118" s="163">
        <f t="shared" si="199"/>
        <v>1</v>
      </c>
      <c r="EY118" s="163">
        <f t="shared" si="200"/>
        <v>1</v>
      </c>
      <c r="EZ118" s="163">
        <f t="shared" si="200"/>
        <v>1</v>
      </c>
      <c r="FA118" s="163">
        <f t="shared" si="200"/>
        <v>1</v>
      </c>
      <c r="FB118" s="163">
        <f t="shared" si="164"/>
        <v>1</v>
      </c>
      <c r="FC118" s="163">
        <f t="shared" si="201"/>
        <v>14</v>
      </c>
      <c r="FD118" s="163">
        <f t="shared" si="202"/>
        <v>0</v>
      </c>
      <c r="FF118" s="16">
        <f t="shared" si="203"/>
        <v>0</v>
      </c>
      <c r="FG118" s="16" t="str">
        <f t="shared" si="204"/>
        <v>1</v>
      </c>
    </row>
    <row r="119" spans="1:163" s="52" customFormat="1" ht="11.25" customHeight="1">
      <c r="A119" s="1038">
        <v>105</v>
      </c>
      <c r="B119" s="1039"/>
      <c r="C119" s="1038" t="str">
        <f t="shared" si="165"/>
        <v/>
      </c>
      <c r="D119" s="1038"/>
      <c r="E119" s="1040"/>
      <c r="F119" s="1041"/>
      <c r="G119" s="1038"/>
      <c r="H119" s="1038"/>
      <c r="I119" s="1323"/>
      <c r="J119" s="1038"/>
      <c r="K119" s="1038"/>
      <c r="L119" s="1038"/>
      <c r="M119" s="1038"/>
      <c r="N119" s="1038"/>
      <c r="O119" s="1038"/>
      <c r="P119" s="1040" t="str">
        <f t="shared" si="205"/>
        <v>MP</v>
      </c>
      <c r="Q119" s="1342" t="str">
        <f t="shared" si="226"/>
        <v/>
      </c>
      <c r="R119" s="1040"/>
      <c r="S119" s="1475" t="e">
        <f t="shared" si="227"/>
        <v>#DIV/0!</v>
      </c>
      <c r="T119" s="1102"/>
      <c r="U119" s="1102"/>
      <c r="V119" s="1476"/>
      <c r="W119" s="1477"/>
      <c r="X119" s="1103"/>
      <c r="Y119" s="1477"/>
      <c r="Z119" s="1478">
        <f t="shared" si="166"/>
        <v>0</v>
      </c>
      <c r="AA119" s="1479">
        <f>ROUND(IFERROR(SUM($AI$6/$AI$7*Q119/O119)+('Inbound Freight New'!$A$3*CZ119/R119),0),2)</f>
        <v>0</v>
      </c>
      <c r="AB119" s="1480">
        <f t="shared" si="167"/>
        <v>0</v>
      </c>
      <c r="AC119" s="1479">
        <f t="shared" si="228"/>
        <v>0</v>
      </c>
      <c r="AD119" s="1481"/>
      <c r="AE119" s="1480">
        <f t="shared" si="168"/>
        <v>0</v>
      </c>
      <c r="AF119" s="1482">
        <f t="shared" si="229"/>
        <v>0</v>
      </c>
      <c r="AG119" s="1483">
        <f t="shared" si="169"/>
        <v>0</v>
      </c>
      <c r="AH119" s="1484">
        <f t="shared" si="230"/>
        <v>0</v>
      </c>
      <c r="AI119" s="1482">
        <f t="shared" si="231"/>
        <v>0</v>
      </c>
      <c r="AJ119" s="1485">
        <f t="shared" si="232"/>
        <v>0</v>
      </c>
      <c r="AK119" s="1485">
        <f t="shared" si="233"/>
        <v>0</v>
      </c>
      <c r="AL119" s="1485">
        <f t="shared" si="170"/>
        <v>0</v>
      </c>
      <c r="AM119" s="1482">
        <f t="shared" si="234"/>
        <v>0</v>
      </c>
      <c r="AN119" s="1477"/>
      <c r="AO119" s="1477"/>
      <c r="AP119" s="1486">
        <f t="shared" si="235"/>
        <v>0</v>
      </c>
      <c r="AQ119" s="1487">
        <f t="shared" si="236"/>
        <v>0</v>
      </c>
      <c r="AR119" s="1488">
        <f t="shared" si="171"/>
        <v>0</v>
      </c>
      <c r="AS119" s="1487">
        <f t="shared" si="237"/>
        <v>0</v>
      </c>
      <c r="AT119" s="1489">
        <f t="shared" si="238"/>
        <v>0</v>
      </c>
      <c r="AU119" s="1490"/>
      <c r="AV119" s="1489"/>
      <c r="AW119" s="1038"/>
      <c r="AX119" s="1038"/>
      <c r="AY119" s="1491"/>
      <c r="AZ119" s="1492"/>
      <c r="BA119" s="1342"/>
      <c r="BB119" s="1342"/>
      <c r="BC119" s="1342"/>
      <c r="BD119" s="1342"/>
      <c r="BE119" s="1038"/>
      <c r="BF119" s="1038" t="str">
        <f t="shared" si="206"/>
        <v/>
      </c>
      <c r="BG119" s="1342" t="str">
        <f t="shared" si="172"/>
        <v/>
      </c>
      <c r="BH119" s="1038"/>
      <c r="BI119" s="1038"/>
      <c r="BJ119" s="1038"/>
      <c r="BK119" s="1038"/>
      <c r="BL119" s="1038"/>
      <c r="BM119" s="1038"/>
      <c r="BN119" s="1493"/>
      <c r="BO119" s="1493"/>
      <c r="BP119" s="1493"/>
      <c r="BQ119" s="1493" t="str">
        <f t="shared" si="173"/>
        <v/>
      </c>
      <c r="BR119" s="1494" t="str">
        <f t="shared" si="174"/>
        <v/>
      </c>
      <c r="BS119" s="1494" t="str">
        <f t="shared" si="207"/>
        <v/>
      </c>
      <c r="BT119" s="1494" t="str">
        <f t="shared" si="208"/>
        <v/>
      </c>
      <c r="BU119" s="1495" t="str">
        <f t="shared" si="175"/>
        <v/>
      </c>
      <c r="BV119" s="1495" t="str">
        <f t="shared" si="209"/>
        <v/>
      </c>
      <c r="BW119" s="1495" t="str">
        <f t="shared" si="210"/>
        <v/>
      </c>
      <c r="BX119" s="1495" t="str">
        <f t="shared" si="176"/>
        <v/>
      </c>
      <c r="BY119" s="1495" t="str">
        <f t="shared" si="177"/>
        <v/>
      </c>
      <c r="BZ119" s="1495" t="str">
        <f t="shared" si="178"/>
        <v/>
      </c>
      <c r="CA119" s="1495" t="str">
        <f t="shared" si="179"/>
        <v/>
      </c>
      <c r="CB119" s="1496" t="str">
        <f t="shared" si="180"/>
        <v/>
      </c>
      <c r="CC119" s="1496" t="str">
        <f t="shared" si="181"/>
        <v/>
      </c>
      <c r="CD119" s="1496" t="str">
        <f t="shared" si="182"/>
        <v/>
      </c>
      <c r="CE119" s="1496" t="str">
        <f t="shared" si="183"/>
        <v/>
      </c>
      <c r="CF119" s="1496" t="str">
        <f t="shared" si="211"/>
        <v/>
      </c>
      <c r="CG119" s="1494" t="str">
        <f t="shared" si="212"/>
        <v/>
      </c>
      <c r="CH119" s="1495"/>
      <c r="CI119" s="1495"/>
      <c r="CJ119" s="1495"/>
      <c r="CK119" s="1495"/>
      <c r="CL119" s="1495"/>
      <c r="CM119" s="1495"/>
      <c r="CN119" s="1497" t="str">
        <f t="shared" si="213"/>
        <v/>
      </c>
      <c r="CO119" s="1497" t="str">
        <f t="shared" si="214"/>
        <v/>
      </c>
      <c r="CP119" s="1497" t="str">
        <f t="shared" si="215"/>
        <v/>
      </c>
      <c r="CQ119" s="1497" t="str">
        <f t="shared" si="216"/>
        <v/>
      </c>
      <c r="CR119" s="1497" t="str">
        <f t="shared" si="217"/>
        <v/>
      </c>
      <c r="CS119" s="1497" t="str">
        <f t="shared" si="218"/>
        <v/>
      </c>
      <c r="CT119" s="1497" t="str">
        <f t="shared" si="219"/>
        <v/>
      </c>
      <c r="CU119" s="1497" t="str">
        <f t="shared" si="220"/>
        <v/>
      </c>
      <c r="CV119" s="1497" t="str">
        <f t="shared" si="221"/>
        <v/>
      </c>
      <c r="CW119" s="16" t="str">
        <f t="shared" si="222"/>
        <v/>
      </c>
      <c r="CX119" s="16" t="str">
        <f t="shared" si="223"/>
        <v/>
      </c>
      <c r="CY119" s="16" t="str">
        <f t="shared" si="224"/>
        <v/>
      </c>
      <c r="CZ119" s="650">
        <f t="shared" si="184"/>
        <v>0</v>
      </c>
      <c r="DA119" s="16"/>
      <c r="DB119" s="651"/>
      <c r="DC119" s="655">
        <f t="shared" si="185"/>
        <v>0</v>
      </c>
      <c r="DD119" s="654" t="str">
        <f t="shared" si="186"/>
        <v/>
      </c>
      <c r="DE119" s="650">
        <f t="shared" si="187"/>
        <v>0</v>
      </c>
      <c r="EG119" s="16">
        <f>IFERROR(VLOOKUP(B119,'SUBCATS INTERNAL USE'!A:D,3,0),10000)</f>
        <v>10000</v>
      </c>
      <c r="EH119" s="16">
        <f t="shared" si="188"/>
        <v>10000</v>
      </c>
      <c r="EI119" s="16">
        <f t="shared" si="189"/>
        <v>1</v>
      </c>
      <c r="EJ119" s="16">
        <f t="shared" si="225"/>
        <v>19</v>
      </c>
      <c r="EK119" s="16">
        <f>IFERROR(VLOOKUP(B119,'SUBCATS INTERNAL USE'!G:I,3,0), 10000)</f>
        <v>10000</v>
      </c>
      <c r="EN119" s="163">
        <f t="shared" si="190"/>
        <v>1</v>
      </c>
      <c r="EO119" s="163">
        <f t="shared" si="191"/>
        <v>1</v>
      </c>
      <c r="EP119" s="163">
        <f t="shared" si="192"/>
        <v>1</v>
      </c>
      <c r="EQ119" s="163">
        <f t="shared" si="193"/>
        <v>1</v>
      </c>
      <c r="ER119" s="163">
        <f t="shared" si="194"/>
        <v>1</v>
      </c>
      <c r="ES119" s="163">
        <f t="shared" si="195"/>
        <v>1</v>
      </c>
      <c r="ET119" s="163">
        <f t="shared" si="196"/>
        <v>1</v>
      </c>
      <c r="EU119" s="163">
        <f t="shared" si="196"/>
        <v>1</v>
      </c>
      <c r="EV119" s="163">
        <f t="shared" si="197"/>
        <v>0</v>
      </c>
      <c r="EW119" s="163">
        <f t="shared" si="198"/>
        <v>1</v>
      </c>
      <c r="EX119" s="163">
        <f t="shared" si="199"/>
        <v>1</v>
      </c>
      <c r="EY119" s="163">
        <f t="shared" si="200"/>
        <v>1</v>
      </c>
      <c r="EZ119" s="163">
        <f t="shared" si="200"/>
        <v>1</v>
      </c>
      <c r="FA119" s="163">
        <f t="shared" si="200"/>
        <v>1</v>
      </c>
      <c r="FB119" s="163">
        <f t="shared" si="164"/>
        <v>1</v>
      </c>
      <c r="FC119" s="163">
        <f t="shared" si="201"/>
        <v>14</v>
      </c>
      <c r="FD119" s="163">
        <f t="shared" si="202"/>
        <v>0</v>
      </c>
      <c r="FF119" s="16">
        <f t="shared" si="203"/>
        <v>0</v>
      </c>
      <c r="FG119" s="16" t="str">
        <f t="shared" si="204"/>
        <v>1</v>
      </c>
    </row>
    <row r="120" spans="1:163" s="52" customFormat="1" ht="11.25" customHeight="1">
      <c r="A120" s="1038">
        <v>106</v>
      </c>
      <c r="B120" s="1039"/>
      <c r="C120" s="1038" t="str">
        <f t="shared" si="165"/>
        <v/>
      </c>
      <c r="D120" s="1038"/>
      <c r="E120" s="1040"/>
      <c r="F120" s="1041"/>
      <c r="G120" s="1038"/>
      <c r="H120" s="1038"/>
      <c r="I120" s="1323"/>
      <c r="J120" s="1038"/>
      <c r="K120" s="1038"/>
      <c r="L120" s="1038"/>
      <c r="M120" s="1038"/>
      <c r="N120" s="1038"/>
      <c r="O120" s="1038"/>
      <c r="P120" s="1040" t="str">
        <f t="shared" si="205"/>
        <v>MP</v>
      </c>
      <c r="Q120" s="1342" t="str">
        <f t="shared" si="226"/>
        <v/>
      </c>
      <c r="R120" s="1040"/>
      <c r="S120" s="1475" t="e">
        <f t="shared" si="227"/>
        <v>#DIV/0!</v>
      </c>
      <c r="T120" s="1102"/>
      <c r="U120" s="1102"/>
      <c r="V120" s="1476"/>
      <c r="W120" s="1477"/>
      <c r="X120" s="1103"/>
      <c r="Y120" s="1477"/>
      <c r="Z120" s="1478">
        <f t="shared" si="166"/>
        <v>0</v>
      </c>
      <c r="AA120" s="1479">
        <f>ROUND(IFERROR(SUM($AI$6/$AI$7*Q120/O120)+('Inbound Freight New'!$A$3*CZ120/R120),0),2)</f>
        <v>0</v>
      </c>
      <c r="AB120" s="1480">
        <f t="shared" si="167"/>
        <v>0</v>
      </c>
      <c r="AC120" s="1479">
        <f t="shared" si="228"/>
        <v>0</v>
      </c>
      <c r="AD120" s="1481"/>
      <c r="AE120" s="1480">
        <f t="shared" si="168"/>
        <v>0</v>
      </c>
      <c r="AF120" s="1482">
        <f t="shared" si="229"/>
        <v>0</v>
      </c>
      <c r="AG120" s="1483">
        <f t="shared" si="169"/>
        <v>0</v>
      </c>
      <c r="AH120" s="1484">
        <f t="shared" si="230"/>
        <v>0</v>
      </c>
      <c r="AI120" s="1482">
        <f t="shared" si="231"/>
        <v>0</v>
      </c>
      <c r="AJ120" s="1485">
        <f t="shared" si="232"/>
        <v>0</v>
      </c>
      <c r="AK120" s="1485">
        <f t="shared" si="233"/>
        <v>0</v>
      </c>
      <c r="AL120" s="1485">
        <f t="shared" si="170"/>
        <v>0</v>
      </c>
      <c r="AM120" s="1482">
        <f t="shared" si="234"/>
        <v>0</v>
      </c>
      <c r="AN120" s="1477"/>
      <c r="AO120" s="1477"/>
      <c r="AP120" s="1486">
        <f t="shared" si="235"/>
        <v>0</v>
      </c>
      <c r="AQ120" s="1487">
        <f t="shared" si="236"/>
        <v>0</v>
      </c>
      <c r="AR120" s="1488">
        <f t="shared" si="171"/>
        <v>0</v>
      </c>
      <c r="AS120" s="1487">
        <f t="shared" si="237"/>
        <v>0</v>
      </c>
      <c r="AT120" s="1489">
        <f t="shared" si="238"/>
        <v>0</v>
      </c>
      <c r="AU120" s="1490"/>
      <c r="AV120" s="1489"/>
      <c r="AW120" s="1038"/>
      <c r="AX120" s="1038"/>
      <c r="AY120" s="1491"/>
      <c r="AZ120" s="1492"/>
      <c r="BA120" s="1342"/>
      <c r="BB120" s="1342"/>
      <c r="BC120" s="1342"/>
      <c r="BD120" s="1342"/>
      <c r="BE120" s="1038"/>
      <c r="BF120" s="1038" t="str">
        <f t="shared" si="206"/>
        <v/>
      </c>
      <c r="BG120" s="1342" t="str">
        <f t="shared" si="172"/>
        <v/>
      </c>
      <c r="BH120" s="1038"/>
      <c r="BI120" s="1038"/>
      <c r="BJ120" s="1038"/>
      <c r="BK120" s="1038"/>
      <c r="BL120" s="1038"/>
      <c r="BM120" s="1038"/>
      <c r="BN120" s="1493"/>
      <c r="BO120" s="1493"/>
      <c r="BP120" s="1493"/>
      <c r="BQ120" s="1493" t="str">
        <f t="shared" si="173"/>
        <v/>
      </c>
      <c r="BR120" s="1494" t="str">
        <f t="shared" si="174"/>
        <v/>
      </c>
      <c r="BS120" s="1494" t="str">
        <f t="shared" si="207"/>
        <v/>
      </c>
      <c r="BT120" s="1494" t="str">
        <f t="shared" si="208"/>
        <v/>
      </c>
      <c r="BU120" s="1495" t="str">
        <f t="shared" si="175"/>
        <v/>
      </c>
      <c r="BV120" s="1495" t="str">
        <f t="shared" si="209"/>
        <v/>
      </c>
      <c r="BW120" s="1495" t="str">
        <f t="shared" si="210"/>
        <v/>
      </c>
      <c r="BX120" s="1495" t="str">
        <f t="shared" si="176"/>
        <v/>
      </c>
      <c r="BY120" s="1495" t="str">
        <f t="shared" si="177"/>
        <v/>
      </c>
      <c r="BZ120" s="1495" t="str">
        <f t="shared" si="178"/>
        <v/>
      </c>
      <c r="CA120" s="1495" t="str">
        <f t="shared" si="179"/>
        <v/>
      </c>
      <c r="CB120" s="1496" t="str">
        <f t="shared" si="180"/>
        <v/>
      </c>
      <c r="CC120" s="1496" t="str">
        <f t="shared" si="181"/>
        <v/>
      </c>
      <c r="CD120" s="1496" t="str">
        <f t="shared" si="182"/>
        <v/>
      </c>
      <c r="CE120" s="1496" t="str">
        <f t="shared" si="183"/>
        <v/>
      </c>
      <c r="CF120" s="1496" t="str">
        <f t="shared" si="211"/>
        <v/>
      </c>
      <c r="CG120" s="1494" t="str">
        <f t="shared" si="212"/>
        <v/>
      </c>
      <c r="CH120" s="1495"/>
      <c r="CI120" s="1495"/>
      <c r="CJ120" s="1495"/>
      <c r="CK120" s="1495"/>
      <c r="CL120" s="1495"/>
      <c r="CM120" s="1495"/>
      <c r="CN120" s="1497" t="str">
        <f t="shared" si="213"/>
        <v/>
      </c>
      <c r="CO120" s="1497" t="str">
        <f t="shared" si="214"/>
        <v/>
      </c>
      <c r="CP120" s="1497" t="str">
        <f t="shared" si="215"/>
        <v/>
      </c>
      <c r="CQ120" s="1497" t="str">
        <f t="shared" si="216"/>
        <v/>
      </c>
      <c r="CR120" s="1497" t="str">
        <f t="shared" si="217"/>
        <v/>
      </c>
      <c r="CS120" s="1497" t="str">
        <f t="shared" si="218"/>
        <v/>
      </c>
      <c r="CT120" s="1497" t="str">
        <f t="shared" si="219"/>
        <v/>
      </c>
      <c r="CU120" s="1497" t="str">
        <f t="shared" si="220"/>
        <v/>
      </c>
      <c r="CV120" s="1497" t="str">
        <f t="shared" si="221"/>
        <v/>
      </c>
      <c r="CW120" s="16" t="str">
        <f t="shared" si="222"/>
        <v/>
      </c>
      <c r="CX120" s="16" t="str">
        <f t="shared" si="223"/>
        <v/>
      </c>
      <c r="CY120" s="16" t="str">
        <f t="shared" si="224"/>
        <v/>
      </c>
      <c r="CZ120" s="650">
        <f t="shared" si="184"/>
        <v>0</v>
      </c>
      <c r="DA120" s="16"/>
      <c r="DB120" s="651"/>
      <c r="DC120" s="655">
        <f t="shared" si="185"/>
        <v>0</v>
      </c>
      <c r="DD120" s="654" t="str">
        <f t="shared" si="186"/>
        <v/>
      </c>
      <c r="DE120" s="650">
        <f t="shared" si="187"/>
        <v>0</v>
      </c>
      <c r="EG120" s="16">
        <f>IFERROR(VLOOKUP(B120,'SUBCATS INTERNAL USE'!A:D,3,0),10000)</f>
        <v>10000</v>
      </c>
      <c r="EH120" s="16">
        <f t="shared" si="188"/>
        <v>10000</v>
      </c>
      <c r="EI120" s="16">
        <f t="shared" si="189"/>
        <v>1</v>
      </c>
      <c r="EJ120" s="16">
        <f t="shared" si="225"/>
        <v>19</v>
      </c>
      <c r="EK120" s="16">
        <f>IFERROR(VLOOKUP(B120,'SUBCATS INTERNAL USE'!G:I,3,0), 10000)</f>
        <v>10000</v>
      </c>
      <c r="EN120" s="163">
        <f t="shared" si="190"/>
        <v>1</v>
      </c>
      <c r="EO120" s="163">
        <f t="shared" si="191"/>
        <v>1</v>
      </c>
      <c r="EP120" s="163">
        <f t="shared" si="192"/>
        <v>1</v>
      </c>
      <c r="EQ120" s="163">
        <f t="shared" si="193"/>
        <v>1</v>
      </c>
      <c r="ER120" s="163">
        <f t="shared" si="194"/>
        <v>1</v>
      </c>
      <c r="ES120" s="163">
        <f t="shared" si="195"/>
        <v>1</v>
      </c>
      <c r="ET120" s="163">
        <f t="shared" si="196"/>
        <v>1</v>
      </c>
      <c r="EU120" s="163">
        <f t="shared" si="196"/>
        <v>1</v>
      </c>
      <c r="EV120" s="163">
        <f t="shared" si="197"/>
        <v>0</v>
      </c>
      <c r="EW120" s="163">
        <f t="shared" si="198"/>
        <v>1</v>
      </c>
      <c r="EX120" s="163">
        <f t="shared" si="199"/>
        <v>1</v>
      </c>
      <c r="EY120" s="163">
        <f t="shared" si="200"/>
        <v>1</v>
      </c>
      <c r="EZ120" s="163">
        <f t="shared" si="200"/>
        <v>1</v>
      </c>
      <c r="FA120" s="163">
        <f t="shared" si="200"/>
        <v>1</v>
      </c>
      <c r="FB120" s="163">
        <f t="shared" si="164"/>
        <v>1</v>
      </c>
      <c r="FC120" s="163">
        <f t="shared" si="201"/>
        <v>14</v>
      </c>
      <c r="FD120" s="163">
        <f t="shared" si="202"/>
        <v>0</v>
      </c>
      <c r="FF120" s="16">
        <f t="shared" si="203"/>
        <v>0</v>
      </c>
      <c r="FG120" s="16" t="str">
        <f t="shared" si="204"/>
        <v>1</v>
      </c>
    </row>
    <row r="121" spans="1:163" s="52" customFormat="1" ht="11.25" customHeight="1">
      <c r="A121" s="1038">
        <v>107</v>
      </c>
      <c r="B121" s="1039"/>
      <c r="C121" s="1038" t="str">
        <f t="shared" si="165"/>
        <v/>
      </c>
      <c r="D121" s="1038"/>
      <c r="E121" s="1040"/>
      <c r="F121" s="1041"/>
      <c r="G121" s="1038"/>
      <c r="H121" s="1038"/>
      <c r="I121" s="1323"/>
      <c r="J121" s="1038"/>
      <c r="K121" s="1038"/>
      <c r="L121" s="1038"/>
      <c r="M121" s="1038"/>
      <c r="N121" s="1038"/>
      <c r="O121" s="1038"/>
      <c r="P121" s="1040" t="str">
        <f t="shared" si="205"/>
        <v>MP</v>
      </c>
      <c r="Q121" s="1342" t="str">
        <f t="shared" si="226"/>
        <v/>
      </c>
      <c r="R121" s="1040"/>
      <c r="S121" s="1475" t="e">
        <f t="shared" si="227"/>
        <v>#DIV/0!</v>
      </c>
      <c r="T121" s="1102"/>
      <c r="U121" s="1102"/>
      <c r="V121" s="1476"/>
      <c r="W121" s="1477"/>
      <c r="X121" s="1103"/>
      <c r="Y121" s="1477"/>
      <c r="Z121" s="1478">
        <f t="shared" si="166"/>
        <v>0</v>
      </c>
      <c r="AA121" s="1479">
        <f>ROUND(IFERROR(SUM($AI$6/$AI$7*Q121/O121)+('Inbound Freight New'!$A$3*CZ121/R121),0),2)</f>
        <v>0</v>
      </c>
      <c r="AB121" s="1480">
        <f t="shared" si="167"/>
        <v>0</v>
      </c>
      <c r="AC121" s="1479">
        <f t="shared" si="228"/>
        <v>0</v>
      </c>
      <c r="AD121" s="1481"/>
      <c r="AE121" s="1480">
        <f t="shared" si="168"/>
        <v>0</v>
      </c>
      <c r="AF121" s="1482">
        <f t="shared" si="229"/>
        <v>0</v>
      </c>
      <c r="AG121" s="1483">
        <f t="shared" si="169"/>
        <v>0</v>
      </c>
      <c r="AH121" s="1484">
        <f t="shared" si="230"/>
        <v>0</v>
      </c>
      <c r="AI121" s="1482">
        <f t="shared" si="231"/>
        <v>0</v>
      </c>
      <c r="AJ121" s="1485">
        <f t="shared" si="232"/>
        <v>0</v>
      </c>
      <c r="AK121" s="1485">
        <f t="shared" si="233"/>
        <v>0</v>
      </c>
      <c r="AL121" s="1485">
        <f t="shared" si="170"/>
        <v>0</v>
      </c>
      <c r="AM121" s="1482">
        <f t="shared" si="234"/>
        <v>0</v>
      </c>
      <c r="AN121" s="1477"/>
      <c r="AO121" s="1477"/>
      <c r="AP121" s="1486">
        <f t="shared" si="235"/>
        <v>0</v>
      </c>
      <c r="AQ121" s="1487">
        <f t="shared" si="236"/>
        <v>0</v>
      </c>
      <c r="AR121" s="1488">
        <f t="shared" si="171"/>
        <v>0</v>
      </c>
      <c r="AS121" s="1487">
        <f t="shared" si="237"/>
        <v>0</v>
      </c>
      <c r="AT121" s="1489">
        <f t="shared" si="238"/>
        <v>0</v>
      </c>
      <c r="AU121" s="1490"/>
      <c r="AV121" s="1489"/>
      <c r="AW121" s="1038"/>
      <c r="AX121" s="1038"/>
      <c r="AY121" s="1491"/>
      <c r="AZ121" s="1492"/>
      <c r="BA121" s="1342"/>
      <c r="BB121" s="1342"/>
      <c r="BC121" s="1342"/>
      <c r="BD121" s="1342"/>
      <c r="BE121" s="1038"/>
      <c r="BF121" s="1038" t="str">
        <f t="shared" si="206"/>
        <v/>
      </c>
      <c r="BG121" s="1342" t="str">
        <f t="shared" si="172"/>
        <v/>
      </c>
      <c r="BH121" s="1038"/>
      <c r="BI121" s="1038"/>
      <c r="BJ121" s="1038"/>
      <c r="BK121" s="1038"/>
      <c r="BL121" s="1038"/>
      <c r="BM121" s="1038"/>
      <c r="BN121" s="1493"/>
      <c r="BO121" s="1493"/>
      <c r="BP121" s="1493"/>
      <c r="BQ121" s="1493" t="str">
        <f t="shared" si="173"/>
        <v/>
      </c>
      <c r="BR121" s="1494" t="str">
        <f t="shared" si="174"/>
        <v/>
      </c>
      <c r="BS121" s="1494" t="str">
        <f t="shared" si="207"/>
        <v/>
      </c>
      <c r="BT121" s="1494" t="str">
        <f t="shared" si="208"/>
        <v/>
      </c>
      <c r="BU121" s="1495" t="str">
        <f t="shared" si="175"/>
        <v/>
      </c>
      <c r="BV121" s="1495" t="str">
        <f t="shared" si="209"/>
        <v/>
      </c>
      <c r="BW121" s="1495" t="str">
        <f t="shared" si="210"/>
        <v/>
      </c>
      <c r="BX121" s="1495" t="str">
        <f t="shared" si="176"/>
        <v/>
      </c>
      <c r="BY121" s="1495" t="str">
        <f t="shared" si="177"/>
        <v/>
      </c>
      <c r="BZ121" s="1495" t="str">
        <f t="shared" si="178"/>
        <v/>
      </c>
      <c r="CA121" s="1495" t="str">
        <f t="shared" si="179"/>
        <v/>
      </c>
      <c r="CB121" s="1496" t="str">
        <f t="shared" si="180"/>
        <v/>
      </c>
      <c r="CC121" s="1496" t="str">
        <f t="shared" si="181"/>
        <v/>
      </c>
      <c r="CD121" s="1496" t="str">
        <f t="shared" si="182"/>
        <v/>
      </c>
      <c r="CE121" s="1496" t="str">
        <f t="shared" si="183"/>
        <v/>
      </c>
      <c r="CF121" s="1496" t="str">
        <f t="shared" si="211"/>
        <v/>
      </c>
      <c r="CG121" s="1494" t="str">
        <f t="shared" si="212"/>
        <v/>
      </c>
      <c r="CH121" s="1495"/>
      <c r="CI121" s="1495"/>
      <c r="CJ121" s="1495"/>
      <c r="CK121" s="1495"/>
      <c r="CL121" s="1495"/>
      <c r="CM121" s="1495"/>
      <c r="CN121" s="1497" t="str">
        <f t="shared" si="213"/>
        <v/>
      </c>
      <c r="CO121" s="1497" t="str">
        <f t="shared" si="214"/>
        <v/>
      </c>
      <c r="CP121" s="1497" t="str">
        <f t="shared" si="215"/>
        <v/>
      </c>
      <c r="CQ121" s="1497" t="str">
        <f t="shared" si="216"/>
        <v/>
      </c>
      <c r="CR121" s="1497" t="str">
        <f t="shared" si="217"/>
        <v/>
      </c>
      <c r="CS121" s="1497" t="str">
        <f t="shared" si="218"/>
        <v/>
      </c>
      <c r="CT121" s="1497" t="str">
        <f t="shared" si="219"/>
        <v/>
      </c>
      <c r="CU121" s="1497" t="str">
        <f t="shared" si="220"/>
        <v/>
      </c>
      <c r="CV121" s="1497" t="str">
        <f t="shared" si="221"/>
        <v/>
      </c>
      <c r="CW121" s="16" t="str">
        <f t="shared" si="222"/>
        <v/>
      </c>
      <c r="CX121" s="16" t="str">
        <f t="shared" si="223"/>
        <v/>
      </c>
      <c r="CY121" s="16" t="str">
        <f t="shared" si="224"/>
        <v/>
      </c>
      <c r="CZ121" s="650">
        <f t="shared" si="184"/>
        <v>0</v>
      </c>
      <c r="DA121" s="16"/>
      <c r="DB121" s="651"/>
      <c r="DC121" s="655">
        <f t="shared" si="185"/>
        <v>0</v>
      </c>
      <c r="DD121" s="654" t="str">
        <f t="shared" si="186"/>
        <v/>
      </c>
      <c r="DE121" s="650">
        <f t="shared" si="187"/>
        <v>0</v>
      </c>
      <c r="EG121" s="16">
        <f>IFERROR(VLOOKUP(B121,'SUBCATS INTERNAL USE'!A:D,3,0),10000)</f>
        <v>10000</v>
      </c>
      <c r="EH121" s="16">
        <f t="shared" si="188"/>
        <v>10000</v>
      </c>
      <c r="EI121" s="16">
        <f t="shared" si="189"/>
        <v>1</v>
      </c>
      <c r="EJ121" s="16">
        <f t="shared" si="225"/>
        <v>19</v>
      </c>
      <c r="EK121" s="16">
        <f>IFERROR(VLOOKUP(B121,'SUBCATS INTERNAL USE'!G:I,3,0), 10000)</f>
        <v>10000</v>
      </c>
      <c r="EN121" s="163">
        <f t="shared" si="190"/>
        <v>1</v>
      </c>
      <c r="EO121" s="163">
        <f t="shared" si="191"/>
        <v>1</v>
      </c>
      <c r="EP121" s="163">
        <f t="shared" si="192"/>
        <v>1</v>
      </c>
      <c r="EQ121" s="163">
        <f t="shared" si="193"/>
        <v>1</v>
      </c>
      <c r="ER121" s="163">
        <f t="shared" si="194"/>
        <v>1</v>
      </c>
      <c r="ES121" s="163">
        <f t="shared" si="195"/>
        <v>1</v>
      </c>
      <c r="ET121" s="163">
        <f t="shared" si="196"/>
        <v>1</v>
      </c>
      <c r="EU121" s="163">
        <f t="shared" si="196"/>
        <v>1</v>
      </c>
      <c r="EV121" s="163">
        <f t="shared" si="197"/>
        <v>0</v>
      </c>
      <c r="EW121" s="163">
        <f t="shared" si="198"/>
        <v>1</v>
      </c>
      <c r="EX121" s="163">
        <f t="shared" si="199"/>
        <v>1</v>
      </c>
      <c r="EY121" s="163">
        <f t="shared" si="200"/>
        <v>1</v>
      </c>
      <c r="EZ121" s="163">
        <f t="shared" si="200"/>
        <v>1</v>
      </c>
      <c r="FA121" s="163">
        <f t="shared" si="200"/>
        <v>1</v>
      </c>
      <c r="FB121" s="163">
        <f t="shared" si="164"/>
        <v>1</v>
      </c>
      <c r="FC121" s="163">
        <f t="shared" si="201"/>
        <v>14</v>
      </c>
      <c r="FD121" s="163">
        <f t="shared" si="202"/>
        <v>0</v>
      </c>
      <c r="FF121" s="16">
        <f t="shared" si="203"/>
        <v>0</v>
      </c>
      <c r="FG121" s="16" t="str">
        <f t="shared" si="204"/>
        <v>1</v>
      </c>
    </row>
    <row r="122" spans="1:163" s="52" customFormat="1" ht="11.25" customHeight="1">
      <c r="A122" s="1038">
        <v>108</v>
      </c>
      <c r="B122" s="1039"/>
      <c r="C122" s="1038" t="str">
        <f t="shared" si="165"/>
        <v/>
      </c>
      <c r="D122" s="1038"/>
      <c r="E122" s="1040"/>
      <c r="F122" s="1041"/>
      <c r="G122" s="1038"/>
      <c r="H122" s="1038"/>
      <c r="I122" s="1323"/>
      <c r="J122" s="1038"/>
      <c r="K122" s="1038"/>
      <c r="L122" s="1038"/>
      <c r="M122" s="1038"/>
      <c r="N122" s="1038"/>
      <c r="O122" s="1038"/>
      <c r="P122" s="1040" t="str">
        <f t="shared" si="205"/>
        <v>MP</v>
      </c>
      <c r="Q122" s="1342" t="str">
        <f t="shared" si="226"/>
        <v/>
      </c>
      <c r="R122" s="1040"/>
      <c r="S122" s="1475" t="e">
        <f t="shared" si="227"/>
        <v>#DIV/0!</v>
      </c>
      <c r="T122" s="1102"/>
      <c r="U122" s="1102"/>
      <c r="V122" s="1476"/>
      <c r="W122" s="1477"/>
      <c r="X122" s="1103"/>
      <c r="Y122" s="1477"/>
      <c r="Z122" s="1478">
        <f t="shared" si="166"/>
        <v>0</v>
      </c>
      <c r="AA122" s="1479">
        <f>ROUND(IFERROR(SUM($AI$6/$AI$7*Q122/O122)+('Inbound Freight New'!$A$3*CZ122/R122),0),2)</f>
        <v>0</v>
      </c>
      <c r="AB122" s="1480">
        <f t="shared" si="167"/>
        <v>0</v>
      </c>
      <c r="AC122" s="1479">
        <f t="shared" si="228"/>
        <v>0</v>
      </c>
      <c r="AD122" s="1481"/>
      <c r="AE122" s="1480">
        <f t="shared" si="168"/>
        <v>0</v>
      </c>
      <c r="AF122" s="1482">
        <f t="shared" si="229"/>
        <v>0</v>
      </c>
      <c r="AG122" s="1483">
        <f t="shared" si="169"/>
        <v>0</v>
      </c>
      <c r="AH122" s="1484">
        <f t="shared" si="230"/>
        <v>0</v>
      </c>
      <c r="AI122" s="1482">
        <f t="shared" si="231"/>
        <v>0</v>
      </c>
      <c r="AJ122" s="1485">
        <f t="shared" si="232"/>
        <v>0</v>
      </c>
      <c r="AK122" s="1485">
        <f t="shared" si="233"/>
        <v>0</v>
      </c>
      <c r="AL122" s="1485">
        <f t="shared" si="170"/>
        <v>0</v>
      </c>
      <c r="AM122" s="1482">
        <f t="shared" si="234"/>
        <v>0</v>
      </c>
      <c r="AN122" s="1477"/>
      <c r="AO122" s="1477"/>
      <c r="AP122" s="1486">
        <f t="shared" si="235"/>
        <v>0</v>
      </c>
      <c r="AQ122" s="1487">
        <f t="shared" si="236"/>
        <v>0</v>
      </c>
      <c r="AR122" s="1488">
        <f t="shared" si="171"/>
        <v>0</v>
      </c>
      <c r="AS122" s="1487">
        <f t="shared" si="237"/>
        <v>0</v>
      </c>
      <c r="AT122" s="1489">
        <f t="shared" si="238"/>
        <v>0</v>
      </c>
      <c r="AU122" s="1490"/>
      <c r="AV122" s="1489"/>
      <c r="AW122" s="1038"/>
      <c r="AX122" s="1038"/>
      <c r="AY122" s="1491"/>
      <c r="AZ122" s="1492"/>
      <c r="BA122" s="1342"/>
      <c r="BB122" s="1342"/>
      <c r="BC122" s="1342"/>
      <c r="BD122" s="1342"/>
      <c r="BE122" s="1038"/>
      <c r="BF122" s="1038" t="str">
        <f t="shared" si="206"/>
        <v/>
      </c>
      <c r="BG122" s="1342" t="str">
        <f t="shared" si="172"/>
        <v/>
      </c>
      <c r="BH122" s="1038"/>
      <c r="BI122" s="1038"/>
      <c r="BJ122" s="1038"/>
      <c r="BK122" s="1038"/>
      <c r="BL122" s="1038"/>
      <c r="BM122" s="1038"/>
      <c r="BN122" s="1493"/>
      <c r="BO122" s="1493"/>
      <c r="BP122" s="1493"/>
      <c r="BQ122" s="1493" t="str">
        <f t="shared" si="173"/>
        <v/>
      </c>
      <c r="BR122" s="1494" t="str">
        <f t="shared" si="174"/>
        <v/>
      </c>
      <c r="BS122" s="1494" t="str">
        <f t="shared" si="207"/>
        <v/>
      </c>
      <c r="BT122" s="1494" t="str">
        <f t="shared" si="208"/>
        <v/>
      </c>
      <c r="BU122" s="1495" t="str">
        <f t="shared" si="175"/>
        <v/>
      </c>
      <c r="BV122" s="1495" t="str">
        <f t="shared" si="209"/>
        <v/>
      </c>
      <c r="BW122" s="1495" t="str">
        <f t="shared" si="210"/>
        <v/>
      </c>
      <c r="BX122" s="1495" t="str">
        <f t="shared" si="176"/>
        <v/>
      </c>
      <c r="BY122" s="1495" t="str">
        <f t="shared" si="177"/>
        <v/>
      </c>
      <c r="BZ122" s="1495" t="str">
        <f t="shared" si="178"/>
        <v/>
      </c>
      <c r="CA122" s="1495" t="str">
        <f t="shared" si="179"/>
        <v/>
      </c>
      <c r="CB122" s="1496" t="str">
        <f t="shared" si="180"/>
        <v/>
      </c>
      <c r="CC122" s="1496" t="str">
        <f t="shared" si="181"/>
        <v/>
      </c>
      <c r="CD122" s="1496" t="str">
        <f t="shared" si="182"/>
        <v/>
      </c>
      <c r="CE122" s="1496" t="str">
        <f t="shared" si="183"/>
        <v/>
      </c>
      <c r="CF122" s="1496" t="str">
        <f t="shared" si="211"/>
        <v/>
      </c>
      <c r="CG122" s="1494" t="str">
        <f t="shared" si="212"/>
        <v/>
      </c>
      <c r="CH122" s="1495"/>
      <c r="CI122" s="1495"/>
      <c r="CJ122" s="1495"/>
      <c r="CK122" s="1495"/>
      <c r="CL122" s="1495"/>
      <c r="CM122" s="1495"/>
      <c r="CN122" s="1497" t="str">
        <f t="shared" si="213"/>
        <v/>
      </c>
      <c r="CO122" s="1497" t="str">
        <f t="shared" si="214"/>
        <v/>
      </c>
      <c r="CP122" s="1497" t="str">
        <f t="shared" si="215"/>
        <v/>
      </c>
      <c r="CQ122" s="1497" t="str">
        <f t="shared" si="216"/>
        <v/>
      </c>
      <c r="CR122" s="1497" t="str">
        <f t="shared" si="217"/>
        <v/>
      </c>
      <c r="CS122" s="1497" t="str">
        <f t="shared" si="218"/>
        <v/>
      </c>
      <c r="CT122" s="1497" t="str">
        <f t="shared" si="219"/>
        <v/>
      </c>
      <c r="CU122" s="1497" t="str">
        <f t="shared" si="220"/>
        <v/>
      </c>
      <c r="CV122" s="1497" t="str">
        <f t="shared" si="221"/>
        <v/>
      </c>
      <c r="CW122" s="16" t="str">
        <f t="shared" si="222"/>
        <v/>
      </c>
      <c r="CX122" s="16" t="str">
        <f t="shared" si="223"/>
        <v/>
      </c>
      <c r="CY122" s="16" t="str">
        <f t="shared" si="224"/>
        <v/>
      </c>
      <c r="CZ122" s="650">
        <f t="shared" si="184"/>
        <v>0</v>
      </c>
      <c r="DA122" s="16"/>
      <c r="DB122" s="651"/>
      <c r="DC122" s="655">
        <f t="shared" si="185"/>
        <v>0</v>
      </c>
      <c r="DD122" s="654" t="str">
        <f t="shared" si="186"/>
        <v/>
      </c>
      <c r="DE122" s="650">
        <f t="shared" si="187"/>
        <v>0</v>
      </c>
      <c r="EG122" s="16">
        <f>IFERROR(VLOOKUP(B122,'SUBCATS INTERNAL USE'!A:D,3,0),10000)</f>
        <v>10000</v>
      </c>
      <c r="EH122" s="16">
        <f t="shared" si="188"/>
        <v>10000</v>
      </c>
      <c r="EI122" s="16">
        <f t="shared" si="189"/>
        <v>1</v>
      </c>
      <c r="EJ122" s="16">
        <f t="shared" si="225"/>
        <v>19</v>
      </c>
      <c r="EK122" s="16">
        <f>IFERROR(VLOOKUP(B122,'SUBCATS INTERNAL USE'!G:I,3,0), 10000)</f>
        <v>10000</v>
      </c>
      <c r="EN122" s="163">
        <f t="shared" si="190"/>
        <v>1</v>
      </c>
      <c r="EO122" s="163">
        <f t="shared" si="191"/>
        <v>1</v>
      </c>
      <c r="EP122" s="163">
        <f t="shared" si="192"/>
        <v>1</v>
      </c>
      <c r="EQ122" s="163">
        <f t="shared" si="193"/>
        <v>1</v>
      </c>
      <c r="ER122" s="163">
        <f t="shared" si="194"/>
        <v>1</v>
      </c>
      <c r="ES122" s="163">
        <f t="shared" si="195"/>
        <v>1</v>
      </c>
      <c r="ET122" s="163">
        <f t="shared" si="196"/>
        <v>1</v>
      </c>
      <c r="EU122" s="163">
        <f t="shared" si="196"/>
        <v>1</v>
      </c>
      <c r="EV122" s="163">
        <f t="shared" si="197"/>
        <v>0</v>
      </c>
      <c r="EW122" s="163">
        <f t="shared" si="198"/>
        <v>1</v>
      </c>
      <c r="EX122" s="163">
        <f t="shared" si="199"/>
        <v>1</v>
      </c>
      <c r="EY122" s="163">
        <f t="shared" si="200"/>
        <v>1</v>
      </c>
      <c r="EZ122" s="163">
        <f t="shared" si="200"/>
        <v>1</v>
      </c>
      <c r="FA122" s="163">
        <f t="shared" si="200"/>
        <v>1</v>
      </c>
      <c r="FB122" s="163">
        <f t="shared" si="164"/>
        <v>1</v>
      </c>
      <c r="FC122" s="163">
        <f t="shared" si="201"/>
        <v>14</v>
      </c>
      <c r="FD122" s="163">
        <f t="shared" si="202"/>
        <v>0</v>
      </c>
      <c r="FF122" s="16">
        <f t="shared" si="203"/>
        <v>0</v>
      </c>
      <c r="FG122" s="16" t="str">
        <f t="shared" si="204"/>
        <v>1</v>
      </c>
    </row>
    <row r="123" spans="1:163" s="52" customFormat="1" ht="11.25" customHeight="1">
      <c r="A123" s="1038">
        <v>109</v>
      </c>
      <c r="B123" s="1039"/>
      <c r="C123" s="1038" t="str">
        <f t="shared" si="165"/>
        <v/>
      </c>
      <c r="D123" s="1038"/>
      <c r="E123" s="1040"/>
      <c r="F123" s="1041"/>
      <c r="G123" s="1038"/>
      <c r="H123" s="1038"/>
      <c r="I123" s="1323"/>
      <c r="J123" s="1038"/>
      <c r="K123" s="1038"/>
      <c r="L123" s="1038"/>
      <c r="M123" s="1038"/>
      <c r="N123" s="1038"/>
      <c r="O123" s="1038"/>
      <c r="P123" s="1040" t="str">
        <f t="shared" si="205"/>
        <v>MP</v>
      </c>
      <c r="Q123" s="1342" t="str">
        <f t="shared" si="226"/>
        <v/>
      </c>
      <c r="R123" s="1040"/>
      <c r="S123" s="1475" t="e">
        <f t="shared" si="227"/>
        <v>#DIV/0!</v>
      </c>
      <c r="T123" s="1102"/>
      <c r="U123" s="1102"/>
      <c r="V123" s="1476"/>
      <c r="W123" s="1477"/>
      <c r="X123" s="1103"/>
      <c r="Y123" s="1477"/>
      <c r="Z123" s="1478">
        <f t="shared" si="166"/>
        <v>0</v>
      </c>
      <c r="AA123" s="1479">
        <f>ROUND(IFERROR(SUM($AI$6/$AI$7*Q123/O123)+('Inbound Freight New'!$A$3*CZ123/R123),0),2)</f>
        <v>0</v>
      </c>
      <c r="AB123" s="1480">
        <f t="shared" si="167"/>
        <v>0</v>
      </c>
      <c r="AC123" s="1479">
        <f t="shared" si="228"/>
        <v>0</v>
      </c>
      <c r="AD123" s="1481"/>
      <c r="AE123" s="1480">
        <f t="shared" si="168"/>
        <v>0</v>
      </c>
      <c r="AF123" s="1482">
        <f t="shared" si="229"/>
        <v>0</v>
      </c>
      <c r="AG123" s="1483">
        <f t="shared" si="169"/>
        <v>0</v>
      </c>
      <c r="AH123" s="1484">
        <f t="shared" si="230"/>
        <v>0</v>
      </c>
      <c r="AI123" s="1482">
        <f t="shared" si="231"/>
        <v>0</v>
      </c>
      <c r="AJ123" s="1485">
        <f t="shared" si="232"/>
        <v>0</v>
      </c>
      <c r="AK123" s="1485">
        <f t="shared" si="233"/>
        <v>0</v>
      </c>
      <c r="AL123" s="1485">
        <f t="shared" si="170"/>
        <v>0</v>
      </c>
      <c r="AM123" s="1482">
        <f t="shared" si="234"/>
        <v>0</v>
      </c>
      <c r="AN123" s="1477"/>
      <c r="AO123" s="1477"/>
      <c r="AP123" s="1486">
        <f t="shared" si="235"/>
        <v>0</v>
      </c>
      <c r="AQ123" s="1487">
        <f t="shared" si="236"/>
        <v>0</v>
      </c>
      <c r="AR123" s="1488">
        <f t="shared" si="171"/>
        <v>0</v>
      </c>
      <c r="AS123" s="1487">
        <f t="shared" si="237"/>
        <v>0</v>
      </c>
      <c r="AT123" s="1489">
        <f t="shared" si="238"/>
        <v>0</v>
      </c>
      <c r="AU123" s="1490"/>
      <c r="AV123" s="1489"/>
      <c r="AW123" s="1038"/>
      <c r="AX123" s="1038"/>
      <c r="AY123" s="1491"/>
      <c r="AZ123" s="1492"/>
      <c r="BA123" s="1342"/>
      <c r="BB123" s="1342"/>
      <c r="BC123" s="1342"/>
      <c r="BD123" s="1342"/>
      <c r="BE123" s="1038"/>
      <c r="BF123" s="1038" t="str">
        <f t="shared" si="206"/>
        <v/>
      </c>
      <c r="BG123" s="1342" t="str">
        <f t="shared" si="172"/>
        <v/>
      </c>
      <c r="BH123" s="1038"/>
      <c r="BI123" s="1038"/>
      <c r="BJ123" s="1038"/>
      <c r="BK123" s="1038"/>
      <c r="BL123" s="1038"/>
      <c r="BM123" s="1038"/>
      <c r="BN123" s="1493"/>
      <c r="BO123" s="1493"/>
      <c r="BP123" s="1493"/>
      <c r="BQ123" s="1493" t="str">
        <f t="shared" si="173"/>
        <v/>
      </c>
      <c r="BR123" s="1494" t="str">
        <f t="shared" si="174"/>
        <v/>
      </c>
      <c r="BS123" s="1494" t="str">
        <f t="shared" si="207"/>
        <v/>
      </c>
      <c r="BT123" s="1494" t="str">
        <f t="shared" si="208"/>
        <v/>
      </c>
      <c r="BU123" s="1495" t="str">
        <f t="shared" si="175"/>
        <v/>
      </c>
      <c r="BV123" s="1495" t="str">
        <f t="shared" si="209"/>
        <v/>
      </c>
      <c r="BW123" s="1495" t="str">
        <f t="shared" si="210"/>
        <v/>
      </c>
      <c r="BX123" s="1495" t="str">
        <f t="shared" si="176"/>
        <v/>
      </c>
      <c r="BY123" s="1495" t="str">
        <f t="shared" si="177"/>
        <v/>
      </c>
      <c r="BZ123" s="1495" t="str">
        <f t="shared" si="178"/>
        <v/>
      </c>
      <c r="CA123" s="1495" t="str">
        <f t="shared" si="179"/>
        <v/>
      </c>
      <c r="CB123" s="1496" t="str">
        <f t="shared" si="180"/>
        <v/>
      </c>
      <c r="CC123" s="1496" t="str">
        <f t="shared" si="181"/>
        <v/>
      </c>
      <c r="CD123" s="1496" t="str">
        <f t="shared" si="182"/>
        <v/>
      </c>
      <c r="CE123" s="1496" t="str">
        <f t="shared" si="183"/>
        <v/>
      </c>
      <c r="CF123" s="1496" t="str">
        <f t="shared" si="211"/>
        <v/>
      </c>
      <c r="CG123" s="1494" t="str">
        <f t="shared" si="212"/>
        <v/>
      </c>
      <c r="CH123" s="1495"/>
      <c r="CI123" s="1495"/>
      <c r="CJ123" s="1495"/>
      <c r="CK123" s="1495"/>
      <c r="CL123" s="1495"/>
      <c r="CM123" s="1495"/>
      <c r="CN123" s="1497" t="str">
        <f t="shared" si="213"/>
        <v/>
      </c>
      <c r="CO123" s="1497" t="str">
        <f t="shared" si="214"/>
        <v/>
      </c>
      <c r="CP123" s="1497" t="str">
        <f t="shared" si="215"/>
        <v/>
      </c>
      <c r="CQ123" s="1497" t="str">
        <f t="shared" si="216"/>
        <v/>
      </c>
      <c r="CR123" s="1497" t="str">
        <f t="shared" si="217"/>
        <v/>
      </c>
      <c r="CS123" s="1497" t="str">
        <f t="shared" si="218"/>
        <v/>
      </c>
      <c r="CT123" s="1497" t="str">
        <f t="shared" si="219"/>
        <v/>
      </c>
      <c r="CU123" s="1497" t="str">
        <f t="shared" si="220"/>
        <v/>
      </c>
      <c r="CV123" s="1497" t="str">
        <f t="shared" si="221"/>
        <v/>
      </c>
      <c r="CW123" s="16" t="str">
        <f t="shared" si="222"/>
        <v/>
      </c>
      <c r="CX123" s="16" t="str">
        <f t="shared" si="223"/>
        <v/>
      </c>
      <c r="CY123" s="16" t="str">
        <f t="shared" si="224"/>
        <v/>
      </c>
      <c r="CZ123" s="650">
        <f t="shared" si="184"/>
        <v>0</v>
      </c>
      <c r="DA123" s="16"/>
      <c r="DB123" s="651"/>
      <c r="DC123" s="655">
        <f t="shared" si="185"/>
        <v>0</v>
      </c>
      <c r="DD123" s="654" t="str">
        <f t="shared" si="186"/>
        <v/>
      </c>
      <c r="DE123" s="650">
        <f t="shared" si="187"/>
        <v>0</v>
      </c>
      <c r="EG123" s="16">
        <f>IFERROR(VLOOKUP(B123,'SUBCATS INTERNAL USE'!A:D,3,0),10000)</f>
        <v>10000</v>
      </c>
      <c r="EH123" s="16">
        <f t="shared" si="188"/>
        <v>10000</v>
      </c>
      <c r="EI123" s="16">
        <f t="shared" si="189"/>
        <v>1</v>
      </c>
      <c r="EJ123" s="16">
        <f t="shared" si="225"/>
        <v>19</v>
      </c>
      <c r="EK123" s="16">
        <f>IFERROR(VLOOKUP(B123,'SUBCATS INTERNAL USE'!G:I,3,0), 10000)</f>
        <v>10000</v>
      </c>
      <c r="EN123" s="163">
        <f t="shared" si="190"/>
        <v>1</v>
      </c>
      <c r="EO123" s="163">
        <f t="shared" si="191"/>
        <v>1</v>
      </c>
      <c r="EP123" s="163">
        <f t="shared" si="192"/>
        <v>1</v>
      </c>
      <c r="EQ123" s="163">
        <f t="shared" si="193"/>
        <v>1</v>
      </c>
      <c r="ER123" s="163">
        <f t="shared" si="194"/>
        <v>1</v>
      </c>
      <c r="ES123" s="163">
        <f t="shared" si="195"/>
        <v>1</v>
      </c>
      <c r="ET123" s="163">
        <f t="shared" si="196"/>
        <v>1</v>
      </c>
      <c r="EU123" s="163">
        <f t="shared" si="196"/>
        <v>1</v>
      </c>
      <c r="EV123" s="163">
        <f t="shared" si="197"/>
        <v>0</v>
      </c>
      <c r="EW123" s="163">
        <f t="shared" si="198"/>
        <v>1</v>
      </c>
      <c r="EX123" s="163">
        <f t="shared" si="199"/>
        <v>1</v>
      </c>
      <c r="EY123" s="163">
        <f t="shared" si="200"/>
        <v>1</v>
      </c>
      <c r="EZ123" s="163">
        <f t="shared" si="200"/>
        <v>1</v>
      </c>
      <c r="FA123" s="163">
        <f t="shared" si="200"/>
        <v>1</v>
      </c>
      <c r="FB123" s="163">
        <f t="shared" si="164"/>
        <v>1</v>
      </c>
      <c r="FC123" s="163">
        <f t="shared" si="201"/>
        <v>14</v>
      </c>
      <c r="FD123" s="163">
        <f t="shared" si="202"/>
        <v>0</v>
      </c>
      <c r="FF123" s="16">
        <f t="shared" si="203"/>
        <v>0</v>
      </c>
      <c r="FG123" s="16" t="str">
        <f t="shared" si="204"/>
        <v>1</v>
      </c>
    </row>
    <row r="124" spans="1:163" s="52" customFormat="1" ht="11.25" customHeight="1">
      <c r="A124" s="1038">
        <v>110</v>
      </c>
      <c r="B124" s="1039"/>
      <c r="C124" s="1038" t="str">
        <f t="shared" si="165"/>
        <v/>
      </c>
      <c r="D124" s="1038"/>
      <c r="E124" s="1040"/>
      <c r="F124" s="1041"/>
      <c r="G124" s="1038"/>
      <c r="H124" s="1038"/>
      <c r="I124" s="1323"/>
      <c r="J124" s="1038"/>
      <c r="K124" s="1038"/>
      <c r="L124" s="1038"/>
      <c r="M124" s="1038"/>
      <c r="N124" s="1038"/>
      <c r="O124" s="1038"/>
      <c r="P124" s="1040" t="str">
        <f t="shared" si="205"/>
        <v>MP</v>
      </c>
      <c r="Q124" s="1342" t="str">
        <f t="shared" si="226"/>
        <v/>
      </c>
      <c r="R124" s="1040"/>
      <c r="S124" s="1475" t="e">
        <f t="shared" si="227"/>
        <v>#DIV/0!</v>
      </c>
      <c r="T124" s="1102"/>
      <c r="U124" s="1102"/>
      <c r="V124" s="1476"/>
      <c r="W124" s="1477"/>
      <c r="X124" s="1103"/>
      <c r="Y124" s="1477"/>
      <c r="Z124" s="1478">
        <f t="shared" si="166"/>
        <v>0</v>
      </c>
      <c r="AA124" s="1479">
        <f>ROUND(IFERROR(SUM($AI$6/$AI$7*Q124/O124)+('Inbound Freight New'!$A$3*CZ124/R124),0),2)</f>
        <v>0</v>
      </c>
      <c r="AB124" s="1480">
        <f t="shared" si="167"/>
        <v>0</v>
      </c>
      <c r="AC124" s="1479">
        <f t="shared" si="228"/>
        <v>0</v>
      </c>
      <c r="AD124" s="1481"/>
      <c r="AE124" s="1480">
        <f t="shared" si="168"/>
        <v>0</v>
      </c>
      <c r="AF124" s="1482">
        <f t="shared" si="229"/>
        <v>0</v>
      </c>
      <c r="AG124" s="1483">
        <f t="shared" si="169"/>
        <v>0</v>
      </c>
      <c r="AH124" s="1484">
        <f t="shared" si="230"/>
        <v>0</v>
      </c>
      <c r="AI124" s="1482">
        <f t="shared" si="231"/>
        <v>0</v>
      </c>
      <c r="AJ124" s="1485">
        <f t="shared" si="232"/>
        <v>0</v>
      </c>
      <c r="AK124" s="1485">
        <f t="shared" si="233"/>
        <v>0</v>
      </c>
      <c r="AL124" s="1485">
        <f t="shared" si="170"/>
        <v>0</v>
      </c>
      <c r="AM124" s="1482">
        <f t="shared" si="234"/>
        <v>0</v>
      </c>
      <c r="AN124" s="1477"/>
      <c r="AO124" s="1477"/>
      <c r="AP124" s="1486">
        <f t="shared" si="235"/>
        <v>0</v>
      </c>
      <c r="AQ124" s="1487">
        <f t="shared" si="236"/>
        <v>0</v>
      </c>
      <c r="AR124" s="1488">
        <f t="shared" si="171"/>
        <v>0</v>
      </c>
      <c r="AS124" s="1487">
        <f t="shared" si="237"/>
        <v>0</v>
      </c>
      <c r="AT124" s="1489">
        <f t="shared" si="238"/>
        <v>0</v>
      </c>
      <c r="AU124" s="1490"/>
      <c r="AV124" s="1489"/>
      <c r="AW124" s="1038"/>
      <c r="AX124" s="1038"/>
      <c r="AY124" s="1491"/>
      <c r="AZ124" s="1492"/>
      <c r="BA124" s="1342"/>
      <c r="BB124" s="1342"/>
      <c r="BC124" s="1342"/>
      <c r="BD124" s="1342"/>
      <c r="BE124" s="1038"/>
      <c r="BF124" s="1038" t="str">
        <f t="shared" si="206"/>
        <v/>
      </c>
      <c r="BG124" s="1342" t="str">
        <f t="shared" si="172"/>
        <v/>
      </c>
      <c r="BH124" s="1038"/>
      <c r="BI124" s="1038"/>
      <c r="BJ124" s="1038"/>
      <c r="BK124" s="1038"/>
      <c r="BL124" s="1038"/>
      <c r="BM124" s="1038"/>
      <c r="BN124" s="1493"/>
      <c r="BO124" s="1493"/>
      <c r="BP124" s="1493"/>
      <c r="BQ124" s="1493" t="str">
        <f t="shared" si="173"/>
        <v/>
      </c>
      <c r="BR124" s="1494" t="str">
        <f t="shared" si="174"/>
        <v/>
      </c>
      <c r="BS124" s="1494" t="str">
        <f t="shared" si="207"/>
        <v/>
      </c>
      <c r="BT124" s="1494" t="str">
        <f t="shared" si="208"/>
        <v/>
      </c>
      <c r="BU124" s="1495" t="str">
        <f t="shared" si="175"/>
        <v/>
      </c>
      <c r="BV124" s="1495" t="str">
        <f t="shared" si="209"/>
        <v/>
      </c>
      <c r="BW124" s="1495" t="str">
        <f t="shared" si="210"/>
        <v/>
      </c>
      <c r="BX124" s="1495" t="str">
        <f t="shared" si="176"/>
        <v/>
      </c>
      <c r="BY124" s="1495" t="str">
        <f t="shared" si="177"/>
        <v/>
      </c>
      <c r="BZ124" s="1495" t="str">
        <f t="shared" si="178"/>
        <v/>
      </c>
      <c r="CA124" s="1495" t="str">
        <f t="shared" si="179"/>
        <v/>
      </c>
      <c r="CB124" s="1496" t="str">
        <f t="shared" si="180"/>
        <v/>
      </c>
      <c r="CC124" s="1496" t="str">
        <f t="shared" si="181"/>
        <v/>
      </c>
      <c r="CD124" s="1496" t="str">
        <f t="shared" si="182"/>
        <v/>
      </c>
      <c r="CE124" s="1496" t="str">
        <f t="shared" si="183"/>
        <v/>
      </c>
      <c r="CF124" s="1496" t="str">
        <f t="shared" si="211"/>
        <v/>
      </c>
      <c r="CG124" s="1494" t="str">
        <f t="shared" si="212"/>
        <v/>
      </c>
      <c r="CH124" s="1495"/>
      <c r="CI124" s="1495"/>
      <c r="CJ124" s="1495"/>
      <c r="CK124" s="1495"/>
      <c r="CL124" s="1495"/>
      <c r="CM124" s="1495"/>
      <c r="CN124" s="1497" t="str">
        <f t="shared" si="213"/>
        <v/>
      </c>
      <c r="CO124" s="1497" t="str">
        <f t="shared" si="214"/>
        <v/>
      </c>
      <c r="CP124" s="1497" t="str">
        <f t="shared" si="215"/>
        <v/>
      </c>
      <c r="CQ124" s="1497" t="str">
        <f t="shared" si="216"/>
        <v/>
      </c>
      <c r="CR124" s="1497" t="str">
        <f t="shared" si="217"/>
        <v/>
      </c>
      <c r="CS124" s="1497" t="str">
        <f t="shared" si="218"/>
        <v/>
      </c>
      <c r="CT124" s="1497" t="str">
        <f t="shared" si="219"/>
        <v/>
      </c>
      <c r="CU124" s="1497" t="str">
        <f t="shared" si="220"/>
        <v/>
      </c>
      <c r="CV124" s="1497" t="str">
        <f t="shared" si="221"/>
        <v/>
      </c>
      <c r="CW124" s="16" t="str">
        <f t="shared" si="222"/>
        <v/>
      </c>
      <c r="CX124" s="16" t="str">
        <f t="shared" si="223"/>
        <v/>
      </c>
      <c r="CY124" s="16" t="str">
        <f t="shared" si="224"/>
        <v/>
      </c>
      <c r="CZ124" s="650">
        <f t="shared" si="184"/>
        <v>0</v>
      </c>
      <c r="DA124" s="16"/>
      <c r="DB124" s="651"/>
      <c r="DC124" s="655">
        <f t="shared" si="185"/>
        <v>0</v>
      </c>
      <c r="DD124" s="654" t="str">
        <f t="shared" si="186"/>
        <v/>
      </c>
      <c r="DE124" s="650">
        <f t="shared" si="187"/>
        <v>0</v>
      </c>
      <c r="EG124" s="16">
        <f>IFERROR(VLOOKUP(B124,'SUBCATS INTERNAL USE'!A:D,3,0),10000)</f>
        <v>10000</v>
      </c>
      <c r="EH124" s="16">
        <f t="shared" si="188"/>
        <v>10000</v>
      </c>
      <c r="EI124" s="16">
        <f t="shared" si="189"/>
        <v>1</v>
      </c>
      <c r="EJ124" s="16">
        <f t="shared" si="225"/>
        <v>19</v>
      </c>
      <c r="EK124" s="16">
        <f>IFERROR(VLOOKUP(B124,'SUBCATS INTERNAL USE'!G:I,3,0), 10000)</f>
        <v>10000</v>
      </c>
      <c r="EN124" s="163">
        <f t="shared" si="190"/>
        <v>1</v>
      </c>
      <c r="EO124" s="163">
        <f t="shared" si="191"/>
        <v>1</v>
      </c>
      <c r="EP124" s="163">
        <f t="shared" si="192"/>
        <v>1</v>
      </c>
      <c r="EQ124" s="163">
        <f t="shared" si="193"/>
        <v>1</v>
      </c>
      <c r="ER124" s="163">
        <f t="shared" si="194"/>
        <v>1</v>
      </c>
      <c r="ES124" s="163">
        <f t="shared" si="195"/>
        <v>1</v>
      </c>
      <c r="ET124" s="163">
        <f t="shared" si="196"/>
        <v>1</v>
      </c>
      <c r="EU124" s="163">
        <f t="shared" si="196"/>
        <v>1</v>
      </c>
      <c r="EV124" s="163">
        <f t="shared" si="197"/>
        <v>0</v>
      </c>
      <c r="EW124" s="163">
        <f t="shared" si="198"/>
        <v>1</v>
      </c>
      <c r="EX124" s="163">
        <f t="shared" si="199"/>
        <v>1</v>
      </c>
      <c r="EY124" s="163">
        <f t="shared" si="200"/>
        <v>1</v>
      </c>
      <c r="EZ124" s="163">
        <f t="shared" si="200"/>
        <v>1</v>
      </c>
      <c r="FA124" s="163">
        <f t="shared" si="200"/>
        <v>1</v>
      </c>
      <c r="FB124" s="163">
        <f t="shared" si="164"/>
        <v>1</v>
      </c>
      <c r="FC124" s="163">
        <f t="shared" si="201"/>
        <v>14</v>
      </c>
      <c r="FD124" s="163">
        <f t="shared" si="202"/>
        <v>0</v>
      </c>
      <c r="FF124" s="16">
        <f t="shared" si="203"/>
        <v>0</v>
      </c>
      <c r="FG124" s="16" t="str">
        <f t="shared" si="204"/>
        <v>1</v>
      </c>
    </row>
    <row r="125" spans="1:163" s="52" customFormat="1" ht="11.25" customHeight="1">
      <c r="A125" s="1038">
        <v>111</v>
      </c>
      <c r="B125" s="1039"/>
      <c r="C125" s="1038" t="str">
        <f t="shared" si="165"/>
        <v/>
      </c>
      <c r="D125" s="1038"/>
      <c r="E125" s="1040"/>
      <c r="F125" s="1041"/>
      <c r="G125" s="1038"/>
      <c r="H125" s="1038"/>
      <c r="I125" s="1323"/>
      <c r="J125" s="1038"/>
      <c r="K125" s="1038"/>
      <c r="L125" s="1038"/>
      <c r="M125" s="1038"/>
      <c r="N125" s="1038"/>
      <c r="O125" s="1038"/>
      <c r="P125" s="1040" t="str">
        <f t="shared" si="205"/>
        <v>MP</v>
      </c>
      <c r="Q125" s="1342" t="str">
        <f t="shared" si="226"/>
        <v/>
      </c>
      <c r="R125" s="1040"/>
      <c r="S125" s="1475" t="e">
        <f t="shared" si="227"/>
        <v>#DIV/0!</v>
      </c>
      <c r="T125" s="1102"/>
      <c r="U125" s="1102"/>
      <c r="V125" s="1476"/>
      <c r="W125" s="1477"/>
      <c r="X125" s="1103"/>
      <c r="Y125" s="1477"/>
      <c r="Z125" s="1478">
        <f t="shared" si="166"/>
        <v>0</v>
      </c>
      <c r="AA125" s="1479">
        <f>ROUND(IFERROR(SUM($AI$6/$AI$7*Q125/O125)+('Inbound Freight New'!$A$3*CZ125/R125),0),2)</f>
        <v>0</v>
      </c>
      <c r="AB125" s="1480">
        <f t="shared" si="167"/>
        <v>0</v>
      </c>
      <c r="AC125" s="1479">
        <f t="shared" si="228"/>
        <v>0</v>
      </c>
      <c r="AD125" s="1481"/>
      <c r="AE125" s="1480">
        <f t="shared" si="168"/>
        <v>0</v>
      </c>
      <c r="AF125" s="1482">
        <f t="shared" si="229"/>
        <v>0</v>
      </c>
      <c r="AG125" s="1483">
        <f t="shared" si="169"/>
        <v>0</v>
      </c>
      <c r="AH125" s="1484">
        <f t="shared" si="230"/>
        <v>0</v>
      </c>
      <c r="AI125" s="1482">
        <f t="shared" si="231"/>
        <v>0</v>
      </c>
      <c r="AJ125" s="1485">
        <f t="shared" si="232"/>
        <v>0</v>
      </c>
      <c r="AK125" s="1485">
        <f t="shared" si="233"/>
        <v>0</v>
      </c>
      <c r="AL125" s="1485">
        <f t="shared" si="170"/>
        <v>0</v>
      </c>
      <c r="AM125" s="1482">
        <f t="shared" si="234"/>
        <v>0</v>
      </c>
      <c r="AN125" s="1477"/>
      <c r="AO125" s="1477"/>
      <c r="AP125" s="1486">
        <f t="shared" si="235"/>
        <v>0</v>
      </c>
      <c r="AQ125" s="1487">
        <f t="shared" si="236"/>
        <v>0</v>
      </c>
      <c r="AR125" s="1488">
        <f t="shared" si="171"/>
        <v>0</v>
      </c>
      <c r="AS125" s="1487">
        <f t="shared" si="237"/>
        <v>0</v>
      </c>
      <c r="AT125" s="1489">
        <f t="shared" si="238"/>
        <v>0</v>
      </c>
      <c r="AU125" s="1490"/>
      <c r="AV125" s="1489"/>
      <c r="AW125" s="1038"/>
      <c r="AX125" s="1038"/>
      <c r="AY125" s="1491"/>
      <c r="AZ125" s="1492"/>
      <c r="BA125" s="1342"/>
      <c r="BB125" s="1342"/>
      <c r="BC125" s="1342"/>
      <c r="BD125" s="1342"/>
      <c r="BE125" s="1038"/>
      <c r="BF125" s="1038" t="str">
        <f t="shared" si="206"/>
        <v/>
      </c>
      <c r="BG125" s="1342" t="str">
        <f t="shared" si="172"/>
        <v/>
      </c>
      <c r="BH125" s="1038"/>
      <c r="BI125" s="1038"/>
      <c r="BJ125" s="1038"/>
      <c r="BK125" s="1038"/>
      <c r="BL125" s="1038"/>
      <c r="BM125" s="1038"/>
      <c r="BN125" s="1493"/>
      <c r="BO125" s="1493"/>
      <c r="BP125" s="1493"/>
      <c r="BQ125" s="1493" t="str">
        <f t="shared" si="173"/>
        <v/>
      </c>
      <c r="BR125" s="1494" t="str">
        <f t="shared" si="174"/>
        <v/>
      </c>
      <c r="BS125" s="1494" t="str">
        <f t="shared" si="207"/>
        <v/>
      </c>
      <c r="BT125" s="1494" t="str">
        <f t="shared" si="208"/>
        <v/>
      </c>
      <c r="BU125" s="1495" t="str">
        <f t="shared" si="175"/>
        <v/>
      </c>
      <c r="BV125" s="1495" t="str">
        <f t="shared" si="209"/>
        <v/>
      </c>
      <c r="BW125" s="1495" t="str">
        <f t="shared" si="210"/>
        <v/>
      </c>
      <c r="BX125" s="1495" t="str">
        <f t="shared" si="176"/>
        <v/>
      </c>
      <c r="BY125" s="1495" t="str">
        <f t="shared" si="177"/>
        <v/>
      </c>
      <c r="BZ125" s="1495" t="str">
        <f t="shared" si="178"/>
        <v/>
      </c>
      <c r="CA125" s="1495" t="str">
        <f t="shared" si="179"/>
        <v/>
      </c>
      <c r="CB125" s="1496" t="str">
        <f t="shared" si="180"/>
        <v/>
      </c>
      <c r="CC125" s="1496" t="str">
        <f t="shared" si="181"/>
        <v/>
      </c>
      <c r="CD125" s="1496" t="str">
        <f t="shared" si="182"/>
        <v/>
      </c>
      <c r="CE125" s="1496" t="str">
        <f t="shared" si="183"/>
        <v/>
      </c>
      <c r="CF125" s="1496" t="str">
        <f t="shared" si="211"/>
        <v/>
      </c>
      <c r="CG125" s="1494" t="str">
        <f t="shared" si="212"/>
        <v/>
      </c>
      <c r="CH125" s="1495"/>
      <c r="CI125" s="1495"/>
      <c r="CJ125" s="1495"/>
      <c r="CK125" s="1495"/>
      <c r="CL125" s="1495"/>
      <c r="CM125" s="1495"/>
      <c r="CN125" s="1497" t="str">
        <f t="shared" si="213"/>
        <v/>
      </c>
      <c r="CO125" s="1497" t="str">
        <f t="shared" si="214"/>
        <v/>
      </c>
      <c r="CP125" s="1497" t="str">
        <f t="shared" si="215"/>
        <v/>
      </c>
      <c r="CQ125" s="1497" t="str">
        <f t="shared" si="216"/>
        <v/>
      </c>
      <c r="CR125" s="1497" t="str">
        <f t="shared" si="217"/>
        <v/>
      </c>
      <c r="CS125" s="1497" t="str">
        <f t="shared" si="218"/>
        <v/>
      </c>
      <c r="CT125" s="1497" t="str">
        <f t="shared" si="219"/>
        <v/>
      </c>
      <c r="CU125" s="1497" t="str">
        <f t="shared" si="220"/>
        <v/>
      </c>
      <c r="CV125" s="1497" t="str">
        <f t="shared" si="221"/>
        <v/>
      </c>
      <c r="CW125" s="16" t="str">
        <f t="shared" si="222"/>
        <v/>
      </c>
      <c r="CX125" s="16" t="str">
        <f t="shared" si="223"/>
        <v/>
      </c>
      <c r="CY125" s="16" t="str">
        <f t="shared" si="224"/>
        <v/>
      </c>
      <c r="CZ125" s="650">
        <f t="shared" si="184"/>
        <v>0</v>
      </c>
      <c r="DA125" s="16"/>
      <c r="DB125" s="651"/>
      <c r="DC125" s="655">
        <f t="shared" si="185"/>
        <v>0</v>
      </c>
      <c r="DD125" s="654" t="str">
        <f t="shared" si="186"/>
        <v/>
      </c>
      <c r="DE125" s="650">
        <f t="shared" si="187"/>
        <v>0</v>
      </c>
      <c r="EG125" s="16">
        <f>IFERROR(VLOOKUP(B125,'SUBCATS INTERNAL USE'!A:D,3,0),10000)</f>
        <v>10000</v>
      </c>
      <c r="EH125" s="16">
        <f t="shared" si="188"/>
        <v>10000</v>
      </c>
      <c r="EI125" s="16">
        <f t="shared" si="189"/>
        <v>1</v>
      </c>
      <c r="EJ125" s="16">
        <f t="shared" si="225"/>
        <v>19</v>
      </c>
      <c r="EK125" s="16">
        <f>IFERROR(VLOOKUP(B125,'SUBCATS INTERNAL USE'!G:I,3,0), 10000)</f>
        <v>10000</v>
      </c>
      <c r="EN125" s="163">
        <f t="shared" si="190"/>
        <v>1</v>
      </c>
      <c r="EO125" s="163">
        <f t="shared" si="191"/>
        <v>1</v>
      </c>
      <c r="EP125" s="163">
        <f t="shared" si="192"/>
        <v>1</v>
      </c>
      <c r="EQ125" s="163">
        <f t="shared" si="193"/>
        <v>1</v>
      </c>
      <c r="ER125" s="163">
        <f t="shared" si="194"/>
        <v>1</v>
      </c>
      <c r="ES125" s="163">
        <f t="shared" si="195"/>
        <v>1</v>
      </c>
      <c r="ET125" s="163">
        <f t="shared" si="196"/>
        <v>1</v>
      </c>
      <c r="EU125" s="163">
        <f t="shared" si="196"/>
        <v>1</v>
      </c>
      <c r="EV125" s="163">
        <f t="shared" si="197"/>
        <v>0</v>
      </c>
      <c r="EW125" s="163">
        <f t="shared" si="198"/>
        <v>1</v>
      </c>
      <c r="EX125" s="163">
        <f t="shared" si="199"/>
        <v>1</v>
      </c>
      <c r="EY125" s="163">
        <f t="shared" si="200"/>
        <v>1</v>
      </c>
      <c r="EZ125" s="163">
        <f t="shared" si="200"/>
        <v>1</v>
      </c>
      <c r="FA125" s="163">
        <f t="shared" si="200"/>
        <v>1</v>
      </c>
      <c r="FB125" s="163">
        <f t="shared" si="164"/>
        <v>1</v>
      </c>
      <c r="FC125" s="163">
        <f t="shared" si="201"/>
        <v>14</v>
      </c>
      <c r="FD125" s="163">
        <f t="shared" si="202"/>
        <v>0</v>
      </c>
      <c r="FF125" s="16">
        <f t="shared" si="203"/>
        <v>0</v>
      </c>
      <c r="FG125" s="16" t="str">
        <f t="shared" si="204"/>
        <v>1</v>
      </c>
    </row>
    <row r="126" spans="1:163" s="52" customFormat="1" ht="11.25" customHeight="1">
      <c r="A126" s="1038">
        <v>112</v>
      </c>
      <c r="B126" s="1039"/>
      <c r="C126" s="1038" t="str">
        <f t="shared" si="165"/>
        <v/>
      </c>
      <c r="D126" s="1038"/>
      <c r="E126" s="1040"/>
      <c r="F126" s="1041"/>
      <c r="G126" s="1038"/>
      <c r="H126" s="1038"/>
      <c r="I126" s="1323"/>
      <c r="J126" s="1038"/>
      <c r="K126" s="1038"/>
      <c r="L126" s="1038"/>
      <c r="M126" s="1038"/>
      <c r="N126" s="1038"/>
      <c r="O126" s="1038"/>
      <c r="P126" s="1040" t="str">
        <f t="shared" si="205"/>
        <v>MP</v>
      </c>
      <c r="Q126" s="1342" t="str">
        <f t="shared" si="226"/>
        <v/>
      </c>
      <c r="R126" s="1040"/>
      <c r="S126" s="1475" t="e">
        <f t="shared" si="227"/>
        <v>#DIV/0!</v>
      </c>
      <c r="T126" s="1102"/>
      <c r="U126" s="1102"/>
      <c r="V126" s="1476"/>
      <c r="W126" s="1477"/>
      <c r="X126" s="1103"/>
      <c r="Y126" s="1477"/>
      <c r="Z126" s="1478">
        <f t="shared" si="166"/>
        <v>0</v>
      </c>
      <c r="AA126" s="1479">
        <f>ROUND(IFERROR(SUM($AI$6/$AI$7*Q126/O126)+('Inbound Freight New'!$A$3*CZ126/R126),0),2)</f>
        <v>0</v>
      </c>
      <c r="AB126" s="1480">
        <f t="shared" si="167"/>
        <v>0</v>
      </c>
      <c r="AC126" s="1479">
        <f t="shared" si="228"/>
        <v>0</v>
      </c>
      <c r="AD126" s="1481"/>
      <c r="AE126" s="1480">
        <f t="shared" si="168"/>
        <v>0</v>
      </c>
      <c r="AF126" s="1482">
        <f t="shared" si="229"/>
        <v>0</v>
      </c>
      <c r="AG126" s="1483">
        <f t="shared" si="169"/>
        <v>0</v>
      </c>
      <c r="AH126" s="1484">
        <f t="shared" si="230"/>
        <v>0</v>
      </c>
      <c r="AI126" s="1482">
        <f t="shared" si="231"/>
        <v>0</v>
      </c>
      <c r="AJ126" s="1485">
        <f t="shared" si="232"/>
        <v>0</v>
      </c>
      <c r="AK126" s="1485">
        <f t="shared" si="233"/>
        <v>0</v>
      </c>
      <c r="AL126" s="1485">
        <f t="shared" si="170"/>
        <v>0</v>
      </c>
      <c r="AM126" s="1482">
        <f t="shared" si="234"/>
        <v>0</v>
      </c>
      <c r="AN126" s="1477"/>
      <c r="AO126" s="1477"/>
      <c r="AP126" s="1486">
        <f t="shared" si="235"/>
        <v>0</v>
      </c>
      <c r="AQ126" s="1487">
        <f t="shared" si="236"/>
        <v>0</v>
      </c>
      <c r="AR126" s="1488">
        <f t="shared" si="171"/>
        <v>0</v>
      </c>
      <c r="AS126" s="1487">
        <f t="shared" si="237"/>
        <v>0</v>
      </c>
      <c r="AT126" s="1489">
        <f t="shared" si="238"/>
        <v>0</v>
      </c>
      <c r="AU126" s="1490"/>
      <c r="AV126" s="1489"/>
      <c r="AW126" s="1038"/>
      <c r="AX126" s="1038"/>
      <c r="AY126" s="1491"/>
      <c r="AZ126" s="1492"/>
      <c r="BA126" s="1342"/>
      <c r="BB126" s="1342"/>
      <c r="BC126" s="1342"/>
      <c r="BD126" s="1342"/>
      <c r="BE126" s="1038"/>
      <c r="BF126" s="1038" t="str">
        <f t="shared" si="206"/>
        <v/>
      </c>
      <c r="BG126" s="1342" t="str">
        <f t="shared" si="172"/>
        <v/>
      </c>
      <c r="BH126" s="1038"/>
      <c r="BI126" s="1038"/>
      <c r="BJ126" s="1038"/>
      <c r="BK126" s="1038"/>
      <c r="BL126" s="1038"/>
      <c r="BM126" s="1038"/>
      <c r="BN126" s="1493"/>
      <c r="BO126" s="1493"/>
      <c r="BP126" s="1493"/>
      <c r="BQ126" s="1493" t="str">
        <f t="shared" si="173"/>
        <v/>
      </c>
      <c r="BR126" s="1494" t="str">
        <f t="shared" si="174"/>
        <v/>
      </c>
      <c r="BS126" s="1494" t="str">
        <f t="shared" si="207"/>
        <v/>
      </c>
      <c r="BT126" s="1494" t="str">
        <f t="shared" si="208"/>
        <v/>
      </c>
      <c r="BU126" s="1495" t="str">
        <f t="shared" si="175"/>
        <v/>
      </c>
      <c r="BV126" s="1495" t="str">
        <f t="shared" si="209"/>
        <v/>
      </c>
      <c r="BW126" s="1495" t="str">
        <f t="shared" si="210"/>
        <v/>
      </c>
      <c r="BX126" s="1495" t="str">
        <f t="shared" si="176"/>
        <v/>
      </c>
      <c r="BY126" s="1495" t="str">
        <f t="shared" si="177"/>
        <v/>
      </c>
      <c r="BZ126" s="1495" t="str">
        <f t="shared" si="178"/>
        <v/>
      </c>
      <c r="CA126" s="1495" t="str">
        <f t="shared" si="179"/>
        <v/>
      </c>
      <c r="CB126" s="1496" t="str">
        <f t="shared" si="180"/>
        <v/>
      </c>
      <c r="CC126" s="1496" t="str">
        <f t="shared" si="181"/>
        <v/>
      </c>
      <c r="CD126" s="1496" t="str">
        <f t="shared" si="182"/>
        <v/>
      </c>
      <c r="CE126" s="1496" t="str">
        <f t="shared" si="183"/>
        <v/>
      </c>
      <c r="CF126" s="1496" t="str">
        <f t="shared" si="211"/>
        <v/>
      </c>
      <c r="CG126" s="1494" t="str">
        <f t="shared" si="212"/>
        <v/>
      </c>
      <c r="CH126" s="1495"/>
      <c r="CI126" s="1495"/>
      <c r="CJ126" s="1495"/>
      <c r="CK126" s="1495"/>
      <c r="CL126" s="1495"/>
      <c r="CM126" s="1495"/>
      <c r="CN126" s="1497" t="str">
        <f t="shared" si="213"/>
        <v/>
      </c>
      <c r="CO126" s="1497" t="str">
        <f t="shared" si="214"/>
        <v/>
      </c>
      <c r="CP126" s="1497" t="str">
        <f t="shared" si="215"/>
        <v/>
      </c>
      <c r="CQ126" s="1497" t="str">
        <f t="shared" si="216"/>
        <v/>
      </c>
      <c r="CR126" s="1497" t="str">
        <f t="shared" si="217"/>
        <v/>
      </c>
      <c r="CS126" s="1497" t="str">
        <f t="shared" si="218"/>
        <v/>
      </c>
      <c r="CT126" s="1497" t="str">
        <f t="shared" si="219"/>
        <v/>
      </c>
      <c r="CU126" s="1497" t="str">
        <f t="shared" si="220"/>
        <v/>
      </c>
      <c r="CV126" s="1497" t="str">
        <f t="shared" si="221"/>
        <v/>
      </c>
      <c r="CW126" s="16" t="str">
        <f t="shared" si="222"/>
        <v/>
      </c>
      <c r="CX126" s="16" t="str">
        <f t="shared" si="223"/>
        <v/>
      </c>
      <c r="CY126" s="16" t="str">
        <f t="shared" si="224"/>
        <v/>
      </c>
      <c r="CZ126" s="650">
        <f t="shared" si="184"/>
        <v>0</v>
      </c>
      <c r="DA126" s="16"/>
      <c r="DB126" s="651"/>
      <c r="DC126" s="655">
        <f t="shared" si="185"/>
        <v>0</v>
      </c>
      <c r="DD126" s="654" t="str">
        <f t="shared" si="186"/>
        <v/>
      </c>
      <c r="DE126" s="650">
        <f t="shared" si="187"/>
        <v>0</v>
      </c>
      <c r="EG126" s="16">
        <f>IFERROR(VLOOKUP(B126,'SUBCATS INTERNAL USE'!A:D,3,0),10000)</f>
        <v>10000</v>
      </c>
      <c r="EH126" s="16">
        <f t="shared" si="188"/>
        <v>10000</v>
      </c>
      <c r="EI126" s="16">
        <f t="shared" si="189"/>
        <v>1</v>
      </c>
      <c r="EJ126" s="16">
        <f t="shared" si="225"/>
        <v>19</v>
      </c>
      <c r="EK126" s="16">
        <f>IFERROR(VLOOKUP(B126,'SUBCATS INTERNAL USE'!G:I,3,0), 10000)</f>
        <v>10000</v>
      </c>
      <c r="EN126" s="163">
        <f t="shared" si="190"/>
        <v>1</v>
      </c>
      <c r="EO126" s="163">
        <f t="shared" si="191"/>
        <v>1</v>
      </c>
      <c r="EP126" s="163">
        <f t="shared" si="192"/>
        <v>1</v>
      </c>
      <c r="EQ126" s="163">
        <f t="shared" si="193"/>
        <v>1</v>
      </c>
      <c r="ER126" s="163">
        <f t="shared" si="194"/>
        <v>1</v>
      </c>
      <c r="ES126" s="163">
        <f t="shared" si="195"/>
        <v>1</v>
      </c>
      <c r="ET126" s="163">
        <f t="shared" si="196"/>
        <v>1</v>
      </c>
      <c r="EU126" s="163">
        <f t="shared" si="196"/>
        <v>1</v>
      </c>
      <c r="EV126" s="163">
        <f t="shared" si="197"/>
        <v>0</v>
      </c>
      <c r="EW126" s="163">
        <f t="shared" si="198"/>
        <v>1</v>
      </c>
      <c r="EX126" s="163">
        <f t="shared" si="199"/>
        <v>1</v>
      </c>
      <c r="EY126" s="163">
        <f t="shared" si="200"/>
        <v>1</v>
      </c>
      <c r="EZ126" s="163">
        <f t="shared" si="200"/>
        <v>1</v>
      </c>
      <c r="FA126" s="163">
        <f t="shared" si="200"/>
        <v>1</v>
      </c>
      <c r="FB126" s="163">
        <f t="shared" si="164"/>
        <v>1</v>
      </c>
      <c r="FC126" s="163">
        <f t="shared" si="201"/>
        <v>14</v>
      </c>
      <c r="FD126" s="163">
        <f t="shared" si="202"/>
        <v>0</v>
      </c>
      <c r="FF126" s="16">
        <f t="shared" si="203"/>
        <v>0</v>
      </c>
      <c r="FG126" s="16" t="str">
        <f t="shared" si="204"/>
        <v>1</v>
      </c>
    </row>
    <row r="127" spans="1:163" s="52" customFormat="1" ht="11.25" customHeight="1">
      <c r="A127" s="1038">
        <v>113</v>
      </c>
      <c r="B127" s="1039"/>
      <c r="C127" s="1038" t="str">
        <f t="shared" si="165"/>
        <v/>
      </c>
      <c r="D127" s="1038"/>
      <c r="E127" s="1040"/>
      <c r="F127" s="1041"/>
      <c r="G127" s="1038"/>
      <c r="H127" s="1038"/>
      <c r="I127" s="1323"/>
      <c r="J127" s="1038"/>
      <c r="K127" s="1038"/>
      <c r="L127" s="1038"/>
      <c r="M127" s="1038"/>
      <c r="N127" s="1038"/>
      <c r="O127" s="1038"/>
      <c r="P127" s="1040" t="str">
        <f t="shared" si="205"/>
        <v>MP</v>
      </c>
      <c r="Q127" s="1342" t="str">
        <f t="shared" si="226"/>
        <v/>
      </c>
      <c r="R127" s="1040"/>
      <c r="S127" s="1475" t="e">
        <f t="shared" si="227"/>
        <v>#DIV/0!</v>
      </c>
      <c r="T127" s="1102"/>
      <c r="U127" s="1102"/>
      <c r="V127" s="1476"/>
      <c r="W127" s="1477"/>
      <c r="X127" s="1103"/>
      <c r="Y127" s="1477"/>
      <c r="Z127" s="1478">
        <f t="shared" si="166"/>
        <v>0</v>
      </c>
      <c r="AA127" s="1479">
        <f>ROUND(IFERROR(SUM($AI$6/$AI$7*Q127/O127)+('Inbound Freight New'!$A$3*CZ127/R127),0),2)</f>
        <v>0</v>
      </c>
      <c r="AB127" s="1480">
        <f t="shared" si="167"/>
        <v>0</v>
      </c>
      <c r="AC127" s="1479">
        <f t="shared" si="228"/>
        <v>0</v>
      </c>
      <c r="AD127" s="1481"/>
      <c r="AE127" s="1480">
        <f t="shared" si="168"/>
        <v>0</v>
      </c>
      <c r="AF127" s="1482">
        <f t="shared" si="229"/>
        <v>0</v>
      </c>
      <c r="AG127" s="1483">
        <f t="shared" si="169"/>
        <v>0</v>
      </c>
      <c r="AH127" s="1484">
        <f t="shared" si="230"/>
        <v>0</v>
      </c>
      <c r="AI127" s="1482">
        <f t="shared" si="231"/>
        <v>0</v>
      </c>
      <c r="AJ127" s="1485">
        <f t="shared" si="232"/>
        <v>0</v>
      </c>
      <c r="AK127" s="1485">
        <f t="shared" si="233"/>
        <v>0</v>
      </c>
      <c r="AL127" s="1485">
        <f t="shared" si="170"/>
        <v>0</v>
      </c>
      <c r="AM127" s="1482">
        <f t="shared" si="234"/>
        <v>0</v>
      </c>
      <c r="AN127" s="1477"/>
      <c r="AO127" s="1477"/>
      <c r="AP127" s="1486">
        <f t="shared" si="235"/>
        <v>0</v>
      </c>
      <c r="AQ127" s="1487">
        <f t="shared" si="236"/>
        <v>0</v>
      </c>
      <c r="AR127" s="1488">
        <f t="shared" si="171"/>
        <v>0</v>
      </c>
      <c r="AS127" s="1487">
        <f t="shared" si="237"/>
        <v>0</v>
      </c>
      <c r="AT127" s="1489">
        <f t="shared" si="238"/>
        <v>0</v>
      </c>
      <c r="AU127" s="1490"/>
      <c r="AV127" s="1489"/>
      <c r="AW127" s="1038"/>
      <c r="AX127" s="1038"/>
      <c r="AY127" s="1491"/>
      <c r="AZ127" s="1492"/>
      <c r="BA127" s="1342"/>
      <c r="BB127" s="1342"/>
      <c r="BC127" s="1342"/>
      <c r="BD127" s="1342"/>
      <c r="BE127" s="1038"/>
      <c r="BF127" s="1038" t="str">
        <f t="shared" si="206"/>
        <v/>
      </c>
      <c r="BG127" s="1342" t="str">
        <f t="shared" si="172"/>
        <v/>
      </c>
      <c r="BH127" s="1038"/>
      <c r="BI127" s="1038"/>
      <c r="BJ127" s="1038"/>
      <c r="BK127" s="1038"/>
      <c r="BL127" s="1038"/>
      <c r="BM127" s="1038"/>
      <c r="BN127" s="1493"/>
      <c r="BO127" s="1493"/>
      <c r="BP127" s="1493"/>
      <c r="BQ127" s="1493" t="str">
        <f t="shared" si="173"/>
        <v/>
      </c>
      <c r="BR127" s="1494" t="str">
        <f t="shared" si="174"/>
        <v/>
      </c>
      <c r="BS127" s="1494" t="str">
        <f t="shared" si="207"/>
        <v/>
      </c>
      <c r="BT127" s="1494" t="str">
        <f t="shared" si="208"/>
        <v/>
      </c>
      <c r="BU127" s="1495" t="str">
        <f t="shared" si="175"/>
        <v/>
      </c>
      <c r="BV127" s="1495" t="str">
        <f t="shared" si="209"/>
        <v/>
      </c>
      <c r="BW127" s="1495" t="str">
        <f t="shared" si="210"/>
        <v/>
      </c>
      <c r="BX127" s="1495" t="str">
        <f t="shared" si="176"/>
        <v/>
      </c>
      <c r="BY127" s="1495" t="str">
        <f t="shared" si="177"/>
        <v/>
      </c>
      <c r="BZ127" s="1495" t="str">
        <f t="shared" si="178"/>
        <v/>
      </c>
      <c r="CA127" s="1495" t="str">
        <f t="shared" si="179"/>
        <v/>
      </c>
      <c r="CB127" s="1496" t="str">
        <f t="shared" si="180"/>
        <v/>
      </c>
      <c r="CC127" s="1496" t="str">
        <f t="shared" si="181"/>
        <v/>
      </c>
      <c r="CD127" s="1496" t="str">
        <f t="shared" si="182"/>
        <v/>
      </c>
      <c r="CE127" s="1496" t="str">
        <f t="shared" si="183"/>
        <v/>
      </c>
      <c r="CF127" s="1496" t="str">
        <f t="shared" si="211"/>
        <v/>
      </c>
      <c r="CG127" s="1494" t="str">
        <f t="shared" si="212"/>
        <v/>
      </c>
      <c r="CH127" s="1495"/>
      <c r="CI127" s="1495"/>
      <c r="CJ127" s="1495"/>
      <c r="CK127" s="1495"/>
      <c r="CL127" s="1495"/>
      <c r="CM127" s="1495"/>
      <c r="CN127" s="1497" t="str">
        <f t="shared" si="213"/>
        <v/>
      </c>
      <c r="CO127" s="1497" t="str">
        <f t="shared" si="214"/>
        <v/>
      </c>
      <c r="CP127" s="1497" t="str">
        <f t="shared" si="215"/>
        <v/>
      </c>
      <c r="CQ127" s="1497" t="str">
        <f t="shared" si="216"/>
        <v/>
      </c>
      <c r="CR127" s="1497" t="str">
        <f t="shared" si="217"/>
        <v/>
      </c>
      <c r="CS127" s="1497" t="str">
        <f t="shared" si="218"/>
        <v/>
      </c>
      <c r="CT127" s="1497" t="str">
        <f t="shared" si="219"/>
        <v/>
      </c>
      <c r="CU127" s="1497" t="str">
        <f t="shared" si="220"/>
        <v/>
      </c>
      <c r="CV127" s="1497" t="str">
        <f t="shared" si="221"/>
        <v/>
      </c>
      <c r="CW127" s="16" t="str">
        <f t="shared" si="222"/>
        <v/>
      </c>
      <c r="CX127" s="16" t="str">
        <f t="shared" si="223"/>
        <v/>
      </c>
      <c r="CY127" s="16" t="str">
        <f t="shared" si="224"/>
        <v/>
      </c>
      <c r="CZ127" s="650">
        <f t="shared" si="184"/>
        <v>0</v>
      </c>
      <c r="DA127" s="16"/>
      <c r="DB127" s="651"/>
      <c r="DC127" s="655">
        <f t="shared" si="185"/>
        <v>0</v>
      </c>
      <c r="DD127" s="654" t="str">
        <f t="shared" si="186"/>
        <v/>
      </c>
      <c r="DE127" s="650">
        <f t="shared" si="187"/>
        <v>0</v>
      </c>
      <c r="EG127" s="16">
        <f>IFERROR(VLOOKUP(B127,'SUBCATS INTERNAL USE'!A:D,3,0),10000)</f>
        <v>10000</v>
      </c>
      <c r="EH127" s="16">
        <f t="shared" si="188"/>
        <v>10000</v>
      </c>
      <c r="EI127" s="16">
        <f t="shared" si="189"/>
        <v>1</v>
      </c>
      <c r="EJ127" s="16">
        <f t="shared" si="225"/>
        <v>19</v>
      </c>
      <c r="EK127" s="16">
        <f>IFERROR(VLOOKUP(B127,'SUBCATS INTERNAL USE'!G:I,3,0), 10000)</f>
        <v>10000</v>
      </c>
      <c r="EN127" s="163">
        <f t="shared" si="190"/>
        <v>1</v>
      </c>
      <c r="EO127" s="163">
        <f t="shared" si="191"/>
        <v>1</v>
      </c>
      <c r="EP127" s="163">
        <f t="shared" si="192"/>
        <v>1</v>
      </c>
      <c r="EQ127" s="163">
        <f t="shared" si="193"/>
        <v>1</v>
      </c>
      <c r="ER127" s="163">
        <f t="shared" si="194"/>
        <v>1</v>
      </c>
      <c r="ES127" s="163">
        <f t="shared" si="195"/>
        <v>1</v>
      </c>
      <c r="ET127" s="163">
        <f t="shared" si="196"/>
        <v>1</v>
      </c>
      <c r="EU127" s="163">
        <f t="shared" si="196"/>
        <v>1</v>
      </c>
      <c r="EV127" s="163">
        <f t="shared" si="197"/>
        <v>0</v>
      </c>
      <c r="EW127" s="163">
        <f t="shared" si="198"/>
        <v>1</v>
      </c>
      <c r="EX127" s="163">
        <f t="shared" si="199"/>
        <v>1</v>
      </c>
      <c r="EY127" s="163">
        <f t="shared" si="200"/>
        <v>1</v>
      </c>
      <c r="EZ127" s="163">
        <f t="shared" si="200"/>
        <v>1</v>
      </c>
      <c r="FA127" s="163">
        <f t="shared" si="200"/>
        <v>1</v>
      </c>
      <c r="FB127" s="163">
        <f t="shared" si="164"/>
        <v>1</v>
      </c>
      <c r="FC127" s="163">
        <f t="shared" si="201"/>
        <v>14</v>
      </c>
      <c r="FD127" s="163">
        <f t="shared" si="202"/>
        <v>0</v>
      </c>
      <c r="FF127" s="16">
        <f t="shared" si="203"/>
        <v>0</v>
      </c>
      <c r="FG127" s="16" t="str">
        <f t="shared" si="204"/>
        <v>1</v>
      </c>
    </row>
    <row r="128" spans="1:163" s="52" customFormat="1" ht="11.25" customHeight="1">
      <c r="A128" s="1038">
        <v>114</v>
      </c>
      <c r="B128" s="1039"/>
      <c r="C128" s="1038" t="str">
        <f t="shared" si="165"/>
        <v/>
      </c>
      <c r="D128" s="1038"/>
      <c r="E128" s="1040"/>
      <c r="F128" s="1041"/>
      <c r="G128" s="1038"/>
      <c r="H128" s="1038"/>
      <c r="I128" s="1323"/>
      <c r="J128" s="1038"/>
      <c r="K128" s="1038"/>
      <c r="L128" s="1038"/>
      <c r="M128" s="1038"/>
      <c r="N128" s="1038"/>
      <c r="O128" s="1038"/>
      <c r="P128" s="1040" t="str">
        <f t="shared" si="205"/>
        <v>MP</v>
      </c>
      <c r="Q128" s="1342" t="str">
        <f t="shared" si="226"/>
        <v/>
      </c>
      <c r="R128" s="1040"/>
      <c r="S128" s="1475" t="e">
        <f t="shared" si="227"/>
        <v>#DIV/0!</v>
      </c>
      <c r="T128" s="1102"/>
      <c r="U128" s="1102"/>
      <c r="V128" s="1476"/>
      <c r="W128" s="1477"/>
      <c r="X128" s="1103"/>
      <c r="Y128" s="1477"/>
      <c r="Z128" s="1478">
        <f t="shared" si="166"/>
        <v>0</v>
      </c>
      <c r="AA128" s="1479">
        <f>ROUND(IFERROR(SUM($AI$6/$AI$7*Q128/O128)+('Inbound Freight New'!$A$3*CZ128/R128),0),2)</f>
        <v>0</v>
      </c>
      <c r="AB128" s="1480">
        <f t="shared" si="167"/>
        <v>0</v>
      </c>
      <c r="AC128" s="1479">
        <f t="shared" si="228"/>
        <v>0</v>
      </c>
      <c r="AD128" s="1481"/>
      <c r="AE128" s="1480">
        <f t="shared" si="168"/>
        <v>0</v>
      </c>
      <c r="AF128" s="1482">
        <f t="shared" si="229"/>
        <v>0</v>
      </c>
      <c r="AG128" s="1483">
        <f t="shared" si="169"/>
        <v>0</v>
      </c>
      <c r="AH128" s="1484">
        <f t="shared" si="230"/>
        <v>0</v>
      </c>
      <c r="AI128" s="1482">
        <f t="shared" si="231"/>
        <v>0</v>
      </c>
      <c r="AJ128" s="1485">
        <f t="shared" si="232"/>
        <v>0</v>
      </c>
      <c r="AK128" s="1485">
        <f t="shared" si="233"/>
        <v>0</v>
      </c>
      <c r="AL128" s="1485">
        <f t="shared" si="170"/>
        <v>0</v>
      </c>
      <c r="AM128" s="1482">
        <f t="shared" si="234"/>
        <v>0</v>
      </c>
      <c r="AN128" s="1477"/>
      <c r="AO128" s="1477"/>
      <c r="AP128" s="1486">
        <f t="shared" si="235"/>
        <v>0</v>
      </c>
      <c r="AQ128" s="1487">
        <f t="shared" si="236"/>
        <v>0</v>
      </c>
      <c r="AR128" s="1488">
        <f t="shared" si="171"/>
        <v>0</v>
      </c>
      <c r="AS128" s="1487">
        <f t="shared" si="237"/>
        <v>0</v>
      </c>
      <c r="AT128" s="1489">
        <f t="shared" si="238"/>
        <v>0</v>
      </c>
      <c r="AU128" s="1490"/>
      <c r="AV128" s="1489"/>
      <c r="AW128" s="1038"/>
      <c r="AX128" s="1038"/>
      <c r="AY128" s="1491"/>
      <c r="AZ128" s="1492"/>
      <c r="BA128" s="1342"/>
      <c r="BB128" s="1342"/>
      <c r="BC128" s="1342"/>
      <c r="BD128" s="1342"/>
      <c r="BE128" s="1038"/>
      <c r="BF128" s="1038" t="str">
        <f t="shared" si="206"/>
        <v/>
      </c>
      <c r="BG128" s="1342" t="str">
        <f t="shared" si="172"/>
        <v/>
      </c>
      <c r="BH128" s="1038"/>
      <c r="BI128" s="1038"/>
      <c r="BJ128" s="1038"/>
      <c r="BK128" s="1038"/>
      <c r="BL128" s="1038"/>
      <c r="BM128" s="1038"/>
      <c r="BN128" s="1493"/>
      <c r="BO128" s="1493"/>
      <c r="BP128" s="1493"/>
      <c r="BQ128" s="1493" t="str">
        <f t="shared" si="173"/>
        <v/>
      </c>
      <c r="BR128" s="1494" t="str">
        <f t="shared" si="174"/>
        <v/>
      </c>
      <c r="BS128" s="1494" t="str">
        <f t="shared" si="207"/>
        <v/>
      </c>
      <c r="BT128" s="1494" t="str">
        <f t="shared" si="208"/>
        <v/>
      </c>
      <c r="BU128" s="1495" t="str">
        <f t="shared" si="175"/>
        <v/>
      </c>
      <c r="BV128" s="1495" t="str">
        <f t="shared" si="209"/>
        <v/>
      </c>
      <c r="BW128" s="1495" t="str">
        <f t="shared" si="210"/>
        <v/>
      </c>
      <c r="BX128" s="1495" t="str">
        <f t="shared" si="176"/>
        <v/>
      </c>
      <c r="BY128" s="1495" t="str">
        <f t="shared" si="177"/>
        <v/>
      </c>
      <c r="BZ128" s="1495" t="str">
        <f t="shared" si="178"/>
        <v/>
      </c>
      <c r="CA128" s="1495" t="str">
        <f t="shared" si="179"/>
        <v/>
      </c>
      <c r="CB128" s="1496" t="str">
        <f t="shared" si="180"/>
        <v/>
      </c>
      <c r="CC128" s="1496" t="str">
        <f t="shared" si="181"/>
        <v/>
      </c>
      <c r="CD128" s="1496" t="str">
        <f t="shared" si="182"/>
        <v/>
      </c>
      <c r="CE128" s="1496" t="str">
        <f t="shared" si="183"/>
        <v/>
      </c>
      <c r="CF128" s="1496" t="str">
        <f t="shared" si="211"/>
        <v/>
      </c>
      <c r="CG128" s="1494" t="str">
        <f t="shared" si="212"/>
        <v/>
      </c>
      <c r="CH128" s="1495"/>
      <c r="CI128" s="1495"/>
      <c r="CJ128" s="1495"/>
      <c r="CK128" s="1495"/>
      <c r="CL128" s="1495"/>
      <c r="CM128" s="1495"/>
      <c r="CN128" s="1497" t="str">
        <f t="shared" si="213"/>
        <v/>
      </c>
      <c r="CO128" s="1497" t="str">
        <f t="shared" si="214"/>
        <v/>
      </c>
      <c r="CP128" s="1497" t="str">
        <f t="shared" si="215"/>
        <v/>
      </c>
      <c r="CQ128" s="1497" t="str">
        <f t="shared" si="216"/>
        <v/>
      </c>
      <c r="CR128" s="1497" t="str">
        <f t="shared" si="217"/>
        <v/>
      </c>
      <c r="CS128" s="1497" t="str">
        <f t="shared" si="218"/>
        <v/>
      </c>
      <c r="CT128" s="1497" t="str">
        <f t="shared" si="219"/>
        <v/>
      </c>
      <c r="CU128" s="1497" t="str">
        <f t="shared" si="220"/>
        <v/>
      </c>
      <c r="CV128" s="1497" t="str">
        <f t="shared" si="221"/>
        <v/>
      </c>
      <c r="CW128" s="16" t="str">
        <f t="shared" si="222"/>
        <v/>
      </c>
      <c r="CX128" s="16" t="str">
        <f t="shared" si="223"/>
        <v/>
      </c>
      <c r="CY128" s="16" t="str">
        <f t="shared" si="224"/>
        <v/>
      </c>
      <c r="CZ128" s="650">
        <f t="shared" si="184"/>
        <v>0</v>
      </c>
      <c r="DA128" s="16"/>
      <c r="DB128" s="651"/>
      <c r="DC128" s="655">
        <f t="shared" si="185"/>
        <v>0</v>
      </c>
      <c r="DD128" s="654" t="str">
        <f t="shared" si="186"/>
        <v/>
      </c>
      <c r="DE128" s="650">
        <f t="shared" si="187"/>
        <v>0</v>
      </c>
      <c r="EG128" s="16">
        <f>IFERROR(VLOOKUP(B128,'SUBCATS INTERNAL USE'!A:D,3,0),10000)</f>
        <v>10000</v>
      </c>
      <c r="EH128" s="16">
        <f t="shared" si="188"/>
        <v>10000</v>
      </c>
      <c r="EI128" s="16">
        <f t="shared" si="189"/>
        <v>1</v>
      </c>
      <c r="EJ128" s="16">
        <f t="shared" si="225"/>
        <v>19</v>
      </c>
      <c r="EK128" s="16">
        <f>IFERROR(VLOOKUP(B128,'SUBCATS INTERNAL USE'!G:I,3,0), 10000)</f>
        <v>10000</v>
      </c>
      <c r="EN128" s="163">
        <f t="shared" si="190"/>
        <v>1</v>
      </c>
      <c r="EO128" s="163">
        <f t="shared" si="191"/>
        <v>1</v>
      </c>
      <c r="EP128" s="163">
        <f t="shared" si="192"/>
        <v>1</v>
      </c>
      <c r="EQ128" s="163">
        <f t="shared" si="193"/>
        <v>1</v>
      </c>
      <c r="ER128" s="163">
        <f t="shared" si="194"/>
        <v>1</v>
      </c>
      <c r="ES128" s="163">
        <f t="shared" si="195"/>
        <v>1</v>
      </c>
      <c r="ET128" s="163">
        <f t="shared" si="196"/>
        <v>1</v>
      </c>
      <c r="EU128" s="163">
        <f t="shared" si="196"/>
        <v>1</v>
      </c>
      <c r="EV128" s="163">
        <f t="shared" si="197"/>
        <v>0</v>
      </c>
      <c r="EW128" s="163">
        <f t="shared" si="198"/>
        <v>1</v>
      </c>
      <c r="EX128" s="163">
        <f t="shared" si="199"/>
        <v>1</v>
      </c>
      <c r="EY128" s="163">
        <f t="shared" si="200"/>
        <v>1</v>
      </c>
      <c r="EZ128" s="163">
        <f t="shared" si="200"/>
        <v>1</v>
      </c>
      <c r="FA128" s="163">
        <f t="shared" si="200"/>
        <v>1</v>
      </c>
      <c r="FB128" s="163">
        <f t="shared" si="164"/>
        <v>1</v>
      </c>
      <c r="FC128" s="163">
        <f t="shared" si="201"/>
        <v>14</v>
      </c>
      <c r="FD128" s="163">
        <f t="shared" si="202"/>
        <v>0</v>
      </c>
      <c r="FF128" s="16">
        <f t="shared" si="203"/>
        <v>0</v>
      </c>
      <c r="FG128" s="16" t="str">
        <f t="shared" si="204"/>
        <v>1</v>
      </c>
    </row>
    <row r="129" spans="1:163" s="52" customFormat="1" ht="11.25" customHeight="1">
      <c r="A129" s="1038">
        <v>115</v>
      </c>
      <c r="B129" s="1039"/>
      <c r="C129" s="1038" t="str">
        <f t="shared" si="165"/>
        <v/>
      </c>
      <c r="D129" s="1038"/>
      <c r="E129" s="1040"/>
      <c r="F129" s="1041"/>
      <c r="G129" s="1038"/>
      <c r="H129" s="1038"/>
      <c r="I129" s="1323"/>
      <c r="J129" s="1038"/>
      <c r="K129" s="1038"/>
      <c r="L129" s="1038"/>
      <c r="M129" s="1038"/>
      <c r="N129" s="1038"/>
      <c r="O129" s="1038"/>
      <c r="P129" s="1040" t="str">
        <f t="shared" si="205"/>
        <v>MP</v>
      </c>
      <c r="Q129" s="1342" t="str">
        <f t="shared" si="226"/>
        <v/>
      </c>
      <c r="R129" s="1040"/>
      <c r="S129" s="1475" t="e">
        <f t="shared" si="227"/>
        <v>#DIV/0!</v>
      </c>
      <c r="T129" s="1102"/>
      <c r="U129" s="1102"/>
      <c r="V129" s="1476"/>
      <c r="W129" s="1477"/>
      <c r="X129" s="1103"/>
      <c r="Y129" s="1477"/>
      <c r="Z129" s="1478">
        <f t="shared" si="166"/>
        <v>0</v>
      </c>
      <c r="AA129" s="1479">
        <f>ROUND(IFERROR(SUM($AI$6/$AI$7*Q129/O129)+('Inbound Freight New'!$A$3*CZ129/R129),0),2)</f>
        <v>0</v>
      </c>
      <c r="AB129" s="1480">
        <f t="shared" si="167"/>
        <v>0</v>
      </c>
      <c r="AC129" s="1479">
        <f t="shared" si="228"/>
        <v>0</v>
      </c>
      <c r="AD129" s="1481"/>
      <c r="AE129" s="1480">
        <f t="shared" si="168"/>
        <v>0</v>
      </c>
      <c r="AF129" s="1482">
        <f t="shared" si="229"/>
        <v>0</v>
      </c>
      <c r="AG129" s="1483">
        <f t="shared" si="169"/>
        <v>0</v>
      </c>
      <c r="AH129" s="1484">
        <f t="shared" si="230"/>
        <v>0</v>
      </c>
      <c r="AI129" s="1482">
        <f t="shared" si="231"/>
        <v>0</v>
      </c>
      <c r="AJ129" s="1485">
        <f t="shared" si="232"/>
        <v>0</v>
      </c>
      <c r="AK129" s="1485">
        <f t="shared" si="233"/>
        <v>0</v>
      </c>
      <c r="AL129" s="1485">
        <f t="shared" si="170"/>
        <v>0</v>
      </c>
      <c r="AM129" s="1482">
        <f t="shared" si="234"/>
        <v>0</v>
      </c>
      <c r="AN129" s="1477"/>
      <c r="AO129" s="1477"/>
      <c r="AP129" s="1486">
        <f t="shared" si="235"/>
        <v>0</v>
      </c>
      <c r="AQ129" s="1487">
        <f t="shared" si="236"/>
        <v>0</v>
      </c>
      <c r="AR129" s="1488">
        <f t="shared" si="171"/>
        <v>0</v>
      </c>
      <c r="AS129" s="1487">
        <f t="shared" si="237"/>
        <v>0</v>
      </c>
      <c r="AT129" s="1489">
        <f t="shared" si="238"/>
        <v>0</v>
      </c>
      <c r="AU129" s="1490"/>
      <c r="AV129" s="1489"/>
      <c r="AW129" s="1038"/>
      <c r="AX129" s="1038"/>
      <c r="AY129" s="1491"/>
      <c r="AZ129" s="1492"/>
      <c r="BA129" s="1342"/>
      <c r="BB129" s="1342"/>
      <c r="BC129" s="1342"/>
      <c r="BD129" s="1342"/>
      <c r="BE129" s="1038"/>
      <c r="BF129" s="1038" t="str">
        <f t="shared" si="206"/>
        <v/>
      </c>
      <c r="BG129" s="1342" t="str">
        <f t="shared" si="172"/>
        <v/>
      </c>
      <c r="BH129" s="1038"/>
      <c r="BI129" s="1038"/>
      <c r="BJ129" s="1038"/>
      <c r="BK129" s="1038"/>
      <c r="BL129" s="1038"/>
      <c r="BM129" s="1038"/>
      <c r="BN129" s="1493"/>
      <c r="BO129" s="1493"/>
      <c r="BP129" s="1493"/>
      <c r="BQ129" s="1493" t="str">
        <f t="shared" si="173"/>
        <v/>
      </c>
      <c r="BR129" s="1494" t="str">
        <f t="shared" si="174"/>
        <v/>
      </c>
      <c r="BS129" s="1494" t="str">
        <f t="shared" si="207"/>
        <v/>
      </c>
      <c r="BT129" s="1494" t="str">
        <f t="shared" si="208"/>
        <v/>
      </c>
      <c r="BU129" s="1495" t="str">
        <f t="shared" si="175"/>
        <v/>
      </c>
      <c r="BV129" s="1495" t="str">
        <f t="shared" si="209"/>
        <v/>
      </c>
      <c r="BW129" s="1495" t="str">
        <f t="shared" si="210"/>
        <v/>
      </c>
      <c r="BX129" s="1495" t="str">
        <f t="shared" si="176"/>
        <v/>
      </c>
      <c r="BY129" s="1495" t="str">
        <f t="shared" si="177"/>
        <v/>
      </c>
      <c r="BZ129" s="1495" t="str">
        <f t="shared" si="178"/>
        <v/>
      </c>
      <c r="CA129" s="1495" t="str">
        <f t="shared" si="179"/>
        <v/>
      </c>
      <c r="CB129" s="1496" t="str">
        <f t="shared" si="180"/>
        <v/>
      </c>
      <c r="CC129" s="1496" t="str">
        <f t="shared" si="181"/>
        <v/>
      </c>
      <c r="CD129" s="1496" t="str">
        <f t="shared" si="182"/>
        <v/>
      </c>
      <c r="CE129" s="1496" t="str">
        <f t="shared" si="183"/>
        <v/>
      </c>
      <c r="CF129" s="1496" t="str">
        <f t="shared" si="211"/>
        <v/>
      </c>
      <c r="CG129" s="1494" t="str">
        <f t="shared" si="212"/>
        <v/>
      </c>
      <c r="CH129" s="1495"/>
      <c r="CI129" s="1495"/>
      <c r="CJ129" s="1495"/>
      <c r="CK129" s="1495"/>
      <c r="CL129" s="1495"/>
      <c r="CM129" s="1495"/>
      <c r="CN129" s="1497" t="str">
        <f t="shared" si="213"/>
        <v/>
      </c>
      <c r="CO129" s="1497" t="str">
        <f t="shared" si="214"/>
        <v/>
      </c>
      <c r="CP129" s="1497" t="str">
        <f t="shared" si="215"/>
        <v/>
      </c>
      <c r="CQ129" s="1497" t="str">
        <f t="shared" si="216"/>
        <v/>
      </c>
      <c r="CR129" s="1497" t="str">
        <f t="shared" si="217"/>
        <v/>
      </c>
      <c r="CS129" s="1497" t="str">
        <f t="shared" si="218"/>
        <v/>
      </c>
      <c r="CT129" s="1497" t="str">
        <f t="shared" si="219"/>
        <v/>
      </c>
      <c r="CU129" s="1497" t="str">
        <f t="shared" si="220"/>
        <v/>
      </c>
      <c r="CV129" s="1497" t="str">
        <f t="shared" si="221"/>
        <v/>
      </c>
      <c r="CW129" s="16" t="str">
        <f t="shared" si="222"/>
        <v/>
      </c>
      <c r="CX129" s="16" t="str">
        <f t="shared" si="223"/>
        <v/>
      </c>
      <c r="CY129" s="16" t="str">
        <f t="shared" si="224"/>
        <v/>
      </c>
      <c r="CZ129" s="650">
        <f t="shared" si="184"/>
        <v>0</v>
      </c>
      <c r="DA129" s="16"/>
      <c r="DB129" s="651"/>
      <c r="DC129" s="655">
        <f t="shared" si="185"/>
        <v>0</v>
      </c>
      <c r="DD129" s="654" t="str">
        <f t="shared" si="186"/>
        <v/>
      </c>
      <c r="DE129" s="650">
        <f t="shared" si="187"/>
        <v>0</v>
      </c>
      <c r="EG129" s="16">
        <f>IFERROR(VLOOKUP(B129,'SUBCATS INTERNAL USE'!A:D,3,0),10000)</f>
        <v>10000</v>
      </c>
      <c r="EH129" s="16">
        <f t="shared" si="188"/>
        <v>10000</v>
      </c>
      <c r="EI129" s="16">
        <f t="shared" si="189"/>
        <v>1</v>
      </c>
      <c r="EJ129" s="16">
        <f t="shared" si="225"/>
        <v>19</v>
      </c>
      <c r="EK129" s="16">
        <f>IFERROR(VLOOKUP(B129,'SUBCATS INTERNAL USE'!G:I,3,0), 10000)</f>
        <v>10000</v>
      </c>
      <c r="EN129" s="163">
        <f t="shared" si="190"/>
        <v>1</v>
      </c>
      <c r="EO129" s="163">
        <f t="shared" si="191"/>
        <v>1</v>
      </c>
      <c r="EP129" s="163">
        <f t="shared" si="192"/>
        <v>1</v>
      </c>
      <c r="EQ129" s="163">
        <f t="shared" si="193"/>
        <v>1</v>
      </c>
      <c r="ER129" s="163">
        <f t="shared" si="194"/>
        <v>1</v>
      </c>
      <c r="ES129" s="163">
        <f t="shared" si="195"/>
        <v>1</v>
      </c>
      <c r="ET129" s="163">
        <f t="shared" si="196"/>
        <v>1</v>
      </c>
      <c r="EU129" s="163">
        <f t="shared" si="196"/>
        <v>1</v>
      </c>
      <c r="EV129" s="163">
        <f t="shared" si="197"/>
        <v>0</v>
      </c>
      <c r="EW129" s="163">
        <f t="shared" si="198"/>
        <v>1</v>
      </c>
      <c r="EX129" s="163">
        <f t="shared" si="199"/>
        <v>1</v>
      </c>
      <c r="EY129" s="163">
        <f t="shared" si="200"/>
        <v>1</v>
      </c>
      <c r="EZ129" s="163">
        <f t="shared" si="200"/>
        <v>1</v>
      </c>
      <c r="FA129" s="163">
        <f t="shared" si="200"/>
        <v>1</v>
      </c>
      <c r="FB129" s="163">
        <f t="shared" si="164"/>
        <v>1</v>
      </c>
      <c r="FC129" s="163">
        <f t="shared" si="201"/>
        <v>14</v>
      </c>
      <c r="FD129" s="163">
        <f t="shared" si="202"/>
        <v>0</v>
      </c>
      <c r="FF129" s="16">
        <f t="shared" si="203"/>
        <v>0</v>
      </c>
      <c r="FG129" s="16" t="str">
        <f t="shared" si="204"/>
        <v>1</v>
      </c>
    </row>
    <row r="130" spans="1:163" s="52" customFormat="1" ht="11.25" customHeight="1">
      <c r="A130" s="1038">
        <v>116</v>
      </c>
      <c r="B130" s="1039"/>
      <c r="C130" s="1038" t="str">
        <f t="shared" si="165"/>
        <v/>
      </c>
      <c r="D130" s="1038"/>
      <c r="E130" s="1040"/>
      <c r="F130" s="1041"/>
      <c r="G130" s="1038"/>
      <c r="H130" s="1038"/>
      <c r="I130" s="1323"/>
      <c r="J130" s="1038"/>
      <c r="K130" s="1038"/>
      <c r="L130" s="1038"/>
      <c r="M130" s="1038"/>
      <c r="N130" s="1038"/>
      <c r="O130" s="1038"/>
      <c r="P130" s="1040" t="str">
        <f t="shared" si="205"/>
        <v>MP</v>
      </c>
      <c r="Q130" s="1342" t="str">
        <f t="shared" si="226"/>
        <v/>
      </c>
      <c r="R130" s="1040"/>
      <c r="S130" s="1475" t="e">
        <f t="shared" si="227"/>
        <v>#DIV/0!</v>
      </c>
      <c r="T130" s="1102"/>
      <c r="U130" s="1102"/>
      <c r="V130" s="1476"/>
      <c r="W130" s="1477"/>
      <c r="X130" s="1103"/>
      <c r="Y130" s="1477"/>
      <c r="Z130" s="1478">
        <f t="shared" si="166"/>
        <v>0</v>
      </c>
      <c r="AA130" s="1479">
        <f>ROUND(IFERROR(SUM($AI$6/$AI$7*Q130/O130)+('Inbound Freight New'!$A$3*CZ130/R130),0),2)</f>
        <v>0</v>
      </c>
      <c r="AB130" s="1480">
        <f t="shared" si="167"/>
        <v>0</v>
      </c>
      <c r="AC130" s="1479">
        <f t="shared" si="228"/>
        <v>0</v>
      </c>
      <c r="AD130" s="1481"/>
      <c r="AE130" s="1480">
        <f t="shared" si="168"/>
        <v>0</v>
      </c>
      <c r="AF130" s="1482">
        <f t="shared" si="229"/>
        <v>0</v>
      </c>
      <c r="AG130" s="1483">
        <f t="shared" si="169"/>
        <v>0</v>
      </c>
      <c r="AH130" s="1484">
        <f t="shared" si="230"/>
        <v>0</v>
      </c>
      <c r="AI130" s="1482">
        <f t="shared" si="231"/>
        <v>0</v>
      </c>
      <c r="AJ130" s="1485">
        <f t="shared" si="232"/>
        <v>0</v>
      </c>
      <c r="AK130" s="1485">
        <f t="shared" si="233"/>
        <v>0</v>
      </c>
      <c r="AL130" s="1485">
        <f t="shared" si="170"/>
        <v>0</v>
      </c>
      <c r="AM130" s="1482">
        <f t="shared" si="234"/>
        <v>0</v>
      </c>
      <c r="AN130" s="1477"/>
      <c r="AO130" s="1477"/>
      <c r="AP130" s="1486">
        <f t="shared" si="235"/>
        <v>0</v>
      </c>
      <c r="AQ130" s="1487">
        <f t="shared" si="236"/>
        <v>0</v>
      </c>
      <c r="AR130" s="1488">
        <f t="shared" si="171"/>
        <v>0</v>
      </c>
      <c r="AS130" s="1487">
        <f t="shared" si="237"/>
        <v>0</v>
      </c>
      <c r="AT130" s="1489">
        <f t="shared" si="238"/>
        <v>0</v>
      </c>
      <c r="AU130" s="1490"/>
      <c r="AV130" s="1489"/>
      <c r="AW130" s="1038"/>
      <c r="AX130" s="1038"/>
      <c r="AY130" s="1491"/>
      <c r="AZ130" s="1492"/>
      <c r="BA130" s="1342"/>
      <c r="BB130" s="1342"/>
      <c r="BC130" s="1342"/>
      <c r="BD130" s="1342"/>
      <c r="BE130" s="1038"/>
      <c r="BF130" s="1038" t="str">
        <f t="shared" si="206"/>
        <v/>
      </c>
      <c r="BG130" s="1342" t="str">
        <f t="shared" si="172"/>
        <v/>
      </c>
      <c r="BH130" s="1038"/>
      <c r="BI130" s="1038"/>
      <c r="BJ130" s="1038"/>
      <c r="BK130" s="1038"/>
      <c r="BL130" s="1038"/>
      <c r="BM130" s="1038"/>
      <c r="BN130" s="1493"/>
      <c r="BO130" s="1493"/>
      <c r="BP130" s="1493"/>
      <c r="BQ130" s="1493" t="str">
        <f t="shared" si="173"/>
        <v/>
      </c>
      <c r="BR130" s="1494" t="str">
        <f t="shared" si="174"/>
        <v/>
      </c>
      <c r="BS130" s="1494" t="str">
        <f t="shared" si="207"/>
        <v/>
      </c>
      <c r="BT130" s="1494" t="str">
        <f t="shared" si="208"/>
        <v/>
      </c>
      <c r="BU130" s="1495" t="str">
        <f t="shared" si="175"/>
        <v/>
      </c>
      <c r="BV130" s="1495" t="str">
        <f t="shared" si="209"/>
        <v/>
      </c>
      <c r="BW130" s="1495" t="str">
        <f t="shared" si="210"/>
        <v/>
      </c>
      <c r="BX130" s="1495" t="str">
        <f t="shared" si="176"/>
        <v/>
      </c>
      <c r="BY130" s="1495" t="str">
        <f t="shared" si="177"/>
        <v/>
      </c>
      <c r="BZ130" s="1495" t="str">
        <f t="shared" si="178"/>
        <v/>
      </c>
      <c r="CA130" s="1495" t="str">
        <f t="shared" si="179"/>
        <v/>
      </c>
      <c r="CB130" s="1496" t="str">
        <f t="shared" si="180"/>
        <v/>
      </c>
      <c r="CC130" s="1496" t="str">
        <f t="shared" si="181"/>
        <v/>
      </c>
      <c r="CD130" s="1496" t="str">
        <f t="shared" si="182"/>
        <v/>
      </c>
      <c r="CE130" s="1496" t="str">
        <f t="shared" si="183"/>
        <v/>
      </c>
      <c r="CF130" s="1496" t="str">
        <f t="shared" si="211"/>
        <v/>
      </c>
      <c r="CG130" s="1494" t="str">
        <f t="shared" si="212"/>
        <v/>
      </c>
      <c r="CH130" s="1495"/>
      <c r="CI130" s="1495"/>
      <c r="CJ130" s="1495"/>
      <c r="CK130" s="1495"/>
      <c r="CL130" s="1495"/>
      <c r="CM130" s="1495"/>
      <c r="CN130" s="1497" t="str">
        <f t="shared" si="213"/>
        <v/>
      </c>
      <c r="CO130" s="1497" t="str">
        <f t="shared" si="214"/>
        <v/>
      </c>
      <c r="CP130" s="1497" t="str">
        <f t="shared" si="215"/>
        <v/>
      </c>
      <c r="CQ130" s="1497" t="str">
        <f t="shared" si="216"/>
        <v/>
      </c>
      <c r="CR130" s="1497" t="str">
        <f t="shared" si="217"/>
        <v/>
      </c>
      <c r="CS130" s="1497" t="str">
        <f t="shared" si="218"/>
        <v/>
      </c>
      <c r="CT130" s="1497" t="str">
        <f t="shared" si="219"/>
        <v/>
      </c>
      <c r="CU130" s="1497" t="str">
        <f t="shared" si="220"/>
        <v/>
      </c>
      <c r="CV130" s="1497" t="str">
        <f t="shared" si="221"/>
        <v/>
      </c>
      <c r="CW130" s="16" t="str">
        <f t="shared" si="222"/>
        <v/>
      </c>
      <c r="CX130" s="16" t="str">
        <f t="shared" si="223"/>
        <v/>
      </c>
      <c r="CY130" s="16" t="str">
        <f t="shared" si="224"/>
        <v/>
      </c>
      <c r="CZ130" s="650">
        <f t="shared" si="184"/>
        <v>0</v>
      </c>
      <c r="DA130" s="16"/>
      <c r="DB130" s="651"/>
      <c r="DC130" s="655">
        <f t="shared" si="185"/>
        <v>0</v>
      </c>
      <c r="DD130" s="654" t="str">
        <f t="shared" si="186"/>
        <v/>
      </c>
      <c r="DE130" s="650">
        <f t="shared" si="187"/>
        <v>0</v>
      </c>
      <c r="EG130" s="16">
        <f>IFERROR(VLOOKUP(B130,'SUBCATS INTERNAL USE'!A:D,3,0),10000)</f>
        <v>10000</v>
      </c>
      <c r="EH130" s="16">
        <f t="shared" si="188"/>
        <v>10000</v>
      </c>
      <c r="EI130" s="16">
        <f t="shared" si="189"/>
        <v>1</v>
      </c>
      <c r="EJ130" s="16">
        <f t="shared" si="225"/>
        <v>19</v>
      </c>
      <c r="EK130" s="16">
        <f>IFERROR(VLOOKUP(B130,'SUBCATS INTERNAL USE'!G:I,3,0), 10000)</f>
        <v>10000</v>
      </c>
      <c r="EN130" s="163">
        <f t="shared" si="190"/>
        <v>1</v>
      </c>
      <c r="EO130" s="163">
        <f t="shared" si="191"/>
        <v>1</v>
      </c>
      <c r="EP130" s="163">
        <f t="shared" si="192"/>
        <v>1</v>
      </c>
      <c r="EQ130" s="163">
        <f t="shared" si="193"/>
        <v>1</v>
      </c>
      <c r="ER130" s="163">
        <f t="shared" si="194"/>
        <v>1</v>
      </c>
      <c r="ES130" s="163">
        <f t="shared" si="195"/>
        <v>1</v>
      </c>
      <c r="ET130" s="163">
        <f t="shared" si="196"/>
        <v>1</v>
      </c>
      <c r="EU130" s="163">
        <f t="shared" si="196"/>
        <v>1</v>
      </c>
      <c r="EV130" s="163">
        <f t="shared" si="197"/>
        <v>0</v>
      </c>
      <c r="EW130" s="163">
        <f t="shared" si="198"/>
        <v>1</v>
      </c>
      <c r="EX130" s="163">
        <f t="shared" si="199"/>
        <v>1</v>
      </c>
      <c r="EY130" s="163">
        <f t="shared" si="200"/>
        <v>1</v>
      </c>
      <c r="EZ130" s="163">
        <f t="shared" si="200"/>
        <v>1</v>
      </c>
      <c r="FA130" s="163">
        <f t="shared" si="200"/>
        <v>1</v>
      </c>
      <c r="FB130" s="163">
        <f t="shared" si="164"/>
        <v>1</v>
      </c>
      <c r="FC130" s="163">
        <f t="shared" si="201"/>
        <v>14</v>
      </c>
      <c r="FD130" s="163">
        <f t="shared" si="202"/>
        <v>0</v>
      </c>
      <c r="FF130" s="16">
        <f t="shared" si="203"/>
        <v>0</v>
      </c>
      <c r="FG130" s="16" t="str">
        <f t="shared" si="204"/>
        <v>1</v>
      </c>
    </row>
    <row r="131" spans="1:163" s="52" customFormat="1" ht="11.25" customHeight="1">
      <c r="A131" s="1038">
        <v>117</v>
      </c>
      <c r="B131" s="1039"/>
      <c r="C131" s="1038" t="str">
        <f t="shared" si="165"/>
        <v/>
      </c>
      <c r="D131" s="1038"/>
      <c r="E131" s="1040"/>
      <c r="F131" s="1041"/>
      <c r="G131" s="1038"/>
      <c r="H131" s="1038"/>
      <c r="I131" s="1323"/>
      <c r="J131" s="1038"/>
      <c r="K131" s="1038"/>
      <c r="L131" s="1038"/>
      <c r="M131" s="1038"/>
      <c r="N131" s="1038"/>
      <c r="O131" s="1038"/>
      <c r="P131" s="1040" t="str">
        <f t="shared" si="205"/>
        <v>MP</v>
      </c>
      <c r="Q131" s="1342" t="str">
        <f t="shared" si="226"/>
        <v/>
      </c>
      <c r="R131" s="1040"/>
      <c r="S131" s="1475" t="e">
        <f t="shared" si="227"/>
        <v>#DIV/0!</v>
      </c>
      <c r="T131" s="1102"/>
      <c r="U131" s="1102"/>
      <c r="V131" s="1476"/>
      <c r="W131" s="1477"/>
      <c r="X131" s="1103"/>
      <c r="Y131" s="1477"/>
      <c r="Z131" s="1478">
        <f t="shared" si="166"/>
        <v>0</v>
      </c>
      <c r="AA131" s="1479">
        <f>ROUND(IFERROR(SUM($AI$6/$AI$7*Q131/O131)+('Inbound Freight New'!$A$3*CZ131/R131),0),2)</f>
        <v>0</v>
      </c>
      <c r="AB131" s="1480">
        <f t="shared" si="167"/>
        <v>0</v>
      </c>
      <c r="AC131" s="1479">
        <f t="shared" si="228"/>
        <v>0</v>
      </c>
      <c r="AD131" s="1481"/>
      <c r="AE131" s="1480">
        <f t="shared" si="168"/>
        <v>0</v>
      </c>
      <c r="AF131" s="1482">
        <f t="shared" si="229"/>
        <v>0</v>
      </c>
      <c r="AG131" s="1483">
        <f t="shared" si="169"/>
        <v>0</v>
      </c>
      <c r="AH131" s="1484">
        <f t="shared" si="230"/>
        <v>0</v>
      </c>
      <c r="AI131" s="1482">
        <f t="shared" si="231"/>
        <v>0</v>
      </c>
      <c r="AJ131" s="1485">
        <f t="shared" si="232"/>
        <v>0</v>
      </c>
      <c r="AK131" s="1485">
        <f t="shared" si="233"/>
        <v>0</v>
      </c>
      <c r="AL131" s="1485">
        <f t="shared" si="170"/>
        <v>0</v>
      </c>
      <c r="AM131" s="1482">
        <f t="shared" si="234"/>
        <v>0</v>
      </c>
      <c r="AN131" s="1477"/>
      <c r="AO131" s="1477"/>
      <c r="AP131" s="1486">
        <f t="shared" si="235"/>
        <v>0</v>
      </c>
      <c r="AQ131" s="1487">
        <f t="shared" si="236"/>
        <v>0</v>
      </c>
      <c r="AR131" s="1488">
        <f t="shared" si="171"/>
        <v>0</v>
      </c>
      <c r="AS131" s="1487">
        <f t="shared" si="237"/>
        <v>0</v>
      </c>
      <c r="AT131" s="1489">
        <f t="shared" si="238"/>
        <v>0</v>
      </c>
      <c r="AU131" s="1490"/>
      <c r="AV131" s="1489"/>
      <c r="AW131" s="1038"/>
      <c r="AX131" s="1038"/>
      <c r="AY131" s="1491"/>
      <c r="AZ131" s="1492"/>
      <c r="BA131" s="1342"/>
      <c r="BB131" s="1342"/>
      <c r="BC131" s="1342"/>
      <c r="BD131" s="1342"/>
      <c r="BE131" s="1038"/>
      <c r="BF131" s="1038" t="str">
        <f t="shared" si="206"/>
        <v/>
      </c>
      <c r="BG131" s="1342" t="str">
        <f t="shared" si="172"/>
        <v/>
      </c>
      <c r="BH131" s="1038"/>
      <c r="BI131" s="1038"/>
      <c r="BJ131" s="1038"/>
      <c r="BK131" s="1038"/>
      <c r="BL131" s="1038"/>
      <c r="BM131" s="1038"/>
      <c r="BN131" s="1493"/>
      <c r="BO131" s="1493"/>
      <c r="BP131" s="1493"/>
      <c r="BQ131" s="1493" t="str">
        <f t="shared" si="173"/>
        <v/>
      </c>
      <c r="BR131" s="1494" t="str">
        <f t="shared" si="174"/>
        <v/>
      </c>
      <c r="BS131" s="1494" t="str">
        <f t="shared" si="207"/>
        <v/>
      </c>
      <c r="BT131" s="1494" t="str">
        <f t="shared" si="208"/>
        <v/>
      </c>
      <c r="BU131" s="1495" t="str">
        <f t="shared" si="175"/>
        <v/>
      </c>
      <c r="BV131" s="1495" t="str">
        <f t="shared" si="209"/>
        <v/>
      </c>
      <c r="BW131" s="1495" t="str">
        <f t="shared" si="210"/>
        <v/>
      </c>
      <c r="BX131" s="1495" t="str">
        <f t="shared" si="176"/>
        <v/>
      </c>
      <c r="BY131" s="1495" t="str">
        <f t="shared" si="177"/>
        <v/>
      </c>
      <c r="BZ131" s="1495" t="str">
        <f t="shared" si="178"/>
        <v/>
      </c>
      <c r="CA131" s="1495" t="str">
        <f t="shared" si="179"/>
        <v/>
      </c>
      <c r="CB131" s="1496" t="str">
        <f t="shared" si="180"/>
        <v/>
      </c>
      <c r="CC131" s="1496" t="str">
        <f t="shared" si="181"/>
        <v/>
      </c>
      <c r="CD131" s="1496" t="str">
        <f t="shared" si="182"/>
        <v/>
      </c>
      <c r="CE131" s="1496" t="str">
        <f t="shared" si="183"/>
        <v/>
      </c>
      <c r="CF131" s="1496" t="str">
        <f t="shared" si="211"/>
        <v/>
      </c>
      <c r="CG131" s="1494" t="str">
        <f t="shared" si="212"/>
        <v/>
      </c>
      <c r="CH131" s="1495"/>
      <c r="CI131" s="1495"/>
      <c r="CJ131" s="1495"/>
      <c r="CK131" s="1495"/>
      <c r="CL131" s="1495"/>
      <c r="CM131" s="1495"/>
      <c r="CN131" s="1497" t="str">
        <f t="shared" si="213"/>
        <v/>
      </c>
      <c r="CO131" s="1497" t="str">
        <f t="shared" si="214"/>
        <v/>
      </c>
      <c r="CP131" s="1497" t="str">
        <f t="shared" si="215"/>
        <v/>
      </c>
      <c r="CQ131" s="1497" t="str">
        <f t="shared" si="216"/>
        <v/>
      </c>
      <c r="CR131" s="1497" t="str">
        <f t="shared" si="217"/>
        <v/>
      </c>
      <c r="CS131" s="1497" t="str">
        <f t="shared" si="218"/>
        <v/>
      </c>
      <c r="CT131" s="1497" t="str">
        <f t="shared" si="219"/>
        <v/>
      </c>
      <c r="CU131" s="1497" t="str">
        <f t="shared" si="220"/>
        <v/>
      </c>
      <c r="CV131" s="1497" t="str">
        <f t="shared" si="221"/>
        <v/>
      </c>
      <c r="CW131" s="16" t="str">
        <f t="shared" si="222"/>
        <v/>
      </c>
      <c r="CX131" s="16" t="str">
        <f t="shared" si="223"/>
        <v/>
      </c>
      <c r="CY131" s="16" t="str">
        <f t="shared" si="224"/>
        <v/>
      </c>
      <c r="CZ131" s="650">
        <f t="shared" si="184"/>
        <v>0</v>
      </c>
      <c r="DA131" s="16"/>
      <c r="DB131" s="651"/>
      <c r="DC131" s="655">
        <f t="shared" si="185"/>
        <v>0</v>
      </c>
      <c r="DD131" s="654" t="str">
        <f t="shared" si="186"/>
        <v/>
      </c>
      <c r="DE131" s="650">
        <f t="shared" si="187"/>
        <v>0</v>
      </c>
      <c r="EG131" s="16">
        <f>IFERROR(VLOOKUP(B131,'SUBCATS INTERNAL USE'!A:D,3,0),10000)</f>
        <v>10000</v>
      </c>
      <c r="EH131" s="16">
        <f t="shared" si="188"/>
        <v>10000</v>
      </c>
      <c r="EI131" s="16">
        <f t="shared" si="189"/>
        <v>1</v>
      </c>
      <c r="EJ131" s="16">
        <f t="shared" si="225"/>
        <v>19</v>
      </c>
      <c r="EK131" s="16">
        <f>IFERROR(VLOOKUP(B131,'SUBCATS INTERNAL USE'!G:I,3,0), 10000)</f>
        <v>10000</v>
      </c>
      <c r="EN131" s="163">
        <f t="shared" si="190"/>
        <v>1</v>
      </c>
      <c r="EO131" s="163">
        <f t="shared" si="191"/>
        <v>1</v>
      </c>
      <c r="EP131" s="163">
        <f t="shared" si="192"/>
        <v>1</v>
      </c>
      <c r="EQ131" s="163">
        <f t="shared" si="193"/>
        <v>1</v>
      </c>
      <c r="ER131" s="163">
        <f t="shared" si="194"/>
        <v>1</v>
      </c>
      <c r="ES131" s="163">
        <f t="shared" si="195"/>
        <v>1</v>
      </c>
      <c r="ET131" s="163">
        <f t="shared" si="196"/>
        <v>1</v>
      </c>
      <c r="EU131" s="163">
        <f t="shared" si="196"/>
        <v>1</v>
      </c>
      <c r="EV131" s="163">
        <f t="shared" si="197"/>
        <v>0</v>
      </c>
      <c r="EW131" s="163">
        <f t="shared" si="198"/>
        <v>1</v>
      </c>
      <c r="EX131" s="163">
        <f t="shared" si="199"/>
        <v>1</v>
      </c>
      <c r="EY131" s="163">
        <f t="shared" si="200"/>
        <v>1</v>
      </c>
      <c r="EZ131" s="163">
        <f t="shared" si="200"/>
        <v>1</v>
      </c>
      <c r="FA131" s="163">
        <f t="shared" si="200"/>
        <v>1</v>
      </c>
      <c r="FB131" s="163">
        <f t="shared" si="164"/>
        <v>1</v>
      </c>
      <c r="FC131" s="163">
        <f t="shared" si="201"/>
        <v>14</v>
      </c>
      <c r="FD131" s="163">
        <f t="shared" si="202"/>
        <v>0</v>
      </c>
      <c r="FF131" s="16">
        <f t="shared" si="203"/>
        <v>0</v>
      </c>
      <c r="FG131" s="16" t="str">
        <f t="shared" si="204"/>
        <v>1</v>
      </c>
    </row>
    <row r="132" spans="1:163" s="52" customFormat="1" ht="11.25" customHeight="1">
      <c r="A132" s="1038">
        <v>118</v>
      </c>
      <c r="B132" s="1039"/>
      <c r="C132" s="1038" t="str">
        <f t="shared" si="165"/>
        <v/>
      </c>
      <c r="D132" s="1038"/>
      <c r="E132" s="1040"/>
      <c r="F132" s="1041"/>
      <c r="G132" s="1038"/>
      <c r="H132" s="1038"/>
      <c r="I132" s="1323"/>
      <c r="J132" s="1038"/>
      <c r="K132" s="1038"/>
      <c r="L132" s="1038"/>
      <c r="M132" s="1038"/>
      <c r="N132" s="1038"/>
      <c r="O132" s="1038"/>
      <c r="P132" s="1040" t="str">
        <f t="shared" si="205"/>
        <v>MP</v>
      </c>
      <c r="Q132" s="1342" t="str">
        <f t="shared" si="226"/>
        <v/>
      </c>
      <c r="R132" s="1040"/>
      <c r="S132" s="1475" t="e">
        <f t="shared" si="227"/>
        <v>#DIV/0!</v>
      </c>
      <c r="T132" s="1102"/>
      <c r="U132" s="1102"/>
      <c r="V132" s="1476"/>
      <c r="W132" s="1477"/>
      <c r="X132" s="1103"/>
      <c r="Y132" s="1477"/>
      <c r="Z132" s="1478">
        <f t="shared" si="166"/>
        <v>0</v>
      </c>
      <c r="AA132" s="1479">
        <f>ROUND(IFERROR(SUM($AI$6/$AI$7*Q132/O132)+('Inbound Freight New'!$A$3*CZ132/R132),0),2)</f>
        <v>0</v>
      </c>
      <c r="AB132" s="1480">
        <f t="shared" si="167"/>
        <v>0</v>
      </c>
      <c r="AC132" s="1479">
        <f t="shared" si="228"/>
        <v>0</v>
      </c>
      <c r="AD132" s="1481"/>
      <c r="AE132" s="1480">
        <f t="shared" si="168"/>
        <v>0</v>
      </c>
      <c r="AF132" s="1482">
        <f t="shared" si="229"/>
        <v>0</v>
      </c>
      <c r="AG132" s="1483">
        <f t="shared" si="169"/>
        <v>0</v>
      </c>
      <c r="AH132" s="1484">
        <f t="shared" si="230"/>
        <v>0</v>
      </c>
      <c r="AI132" s="1482">
        <f t="shared" si="231"/>
        <v>0</v>
      </c>
      <c r="AJ132" s="1485">
        <f t="shared" si="232"/>
        <v>0</v>
      </c>
      <c r="AK132" s="1485">
        <f t="shared" si="233"/>
        <v>0</v>
      </c>
      <c r="AL132" s="1485">
        <f t="shared" si="170"/>
        <v>0</v>
      </c>
      <c r="AM132" s="1482">
        <f t="shared" si="234"/>
        <v>0</v>
      </c>
      <c r="AN132" s="1477"/>
      <c r="AO132" s="1477"/>
      <c r="AP132" s="1486">
        <f t="shared" si="235"/>
        <v>0</v>
      </c>
      <c r="AQ132" s="1487">
        <f t="shared" si="236"/>
        <v>0</v>
      </c>
      <c r="AR132" s="1488">
        <f t="shared" si="171"/>
        <v>0</v>
      </c>
      <c r="AS132" s="1487">
        <f t="shared" si="237"/>
        <v>0</v>
      </c>
      <c r="AT132" s="1489">
        <f t="shared" si="238"/>
        <v>0</v>
      </c>
      <c r="AU132" s="1490"/>
      <c r="AV132" s="1489"/>
      <c r="AW132" s="1038"/>
      <c r="AX132" s="1038"/>
      <c r="AY132" s="1491"/>
      <c r="AZ132" s="1492"/>
      <c r="BA132" s="1342"/>
      <c r="BB132" s="1342"/>
      <c r="BC132" s="1342"/>
      <c r="BD132" s="1342"/>
      <c r="BE132" s="1038"/>
      <c r="BF132" s="1038" t="str">
        <f t="shared" si="206"/>
        <v/>
      </c>
      <c r="BG132" s="1342" t="str">
        <f t="shared" si="172"/>
        <v/>
      </c>
      <c r="BH132" s="1038"/>
      <c r="BI132" s="1038"/>
      <c r="BJ132" s="1038"/>
      <c r="BK132" s="1038"/>
      <c r="BL132" s="1038"/>
      <c r="BM132" s="1038"/>
      <c r="BN132" s="1493"/>
      <c r="BO132" s="1493"/>
      <c r="BP132" s="1493"/>
      <c r="BQ132" s="1493" t="str">
        <f t="shared" si="173"/>
        <v/>
      </c>
      <c r="BR132" s="1494" t="str">
        <f t="shared" si="174"/>
        <v/>
      </c>
      <c r="BS132" s="1494" t="str">
        <f t="shared" si="207"/>
        <v/>
      </c>
      <c r="BT132" s="1494" t="str">
        <f t="shared" si="208"/>
        <v/>
      </c>
      <c r="BU132" s="1495" t="str">
        <f t="shared" si="175"/>
        <v/>
      </c>
      <c r="BV132" s="1495" t="str">
        <f t="shared" si="209"/>
        <v/>
      </c>
      <c r="BW132" s="1495" t="str">
        <f t="shared" si="210"/>
        <v/>
      </c>
      <c r="BX132" s="1495" t="str">
        <f t="shared" si="176"/>
        <v/>
      </c>
      <c r="BY132" s="1495" t="str">
        <f t="shared" si="177"/>
        <v/>
      </c>
      <c r="BZ132" s="1495" t="str">
        <f t="shared" si="178"/>
        <v/>
      </c>
      <c r="CA132" s="1495" t="str">
        <f t="shared" si="179"/>
        <v/>
      </c>
      <c r="CB132" s="1496" t="str">
        <f t="shared" si="180"/>
        <v/>
      </c>
      <c r="CC132" s="1496" t="str">
        <f t="shared" si="181"/>
        <v/>
      </c>
      <c r="CD132" s="1496" t="str">
        <f t="shared" si="182"/>
        <v/>
      </c>
      <c r="CE132" s="1496" t="str">
        <f t="shared" si="183"/>
        <v/>
      </c>
      <c r="CF132" s="1496" t="str">
        <f t="shared" si="211"/>
        <v/>
      </c>
      <c r="CG132" s="1494" t="str">
        <f t="shared" si="212"/>
        <v/>
      </c>
      <c r="CH132" s="1495"/>
      <c r="CI132" s="1495"/>
      <c r="CJ132" s="1495"/>
      <c r="CK132" s="1495"/>
      <c r="CL132" s="1495"/>
      <c r="CM132" s="1495"/>
      <c r="CN132" s="1497" t="str">
        <f t="shared" si="213"/>
        <v/>
      </c>
      <c r="CO132" s="1497" t="str">
        <f t="shared" si="214"/>
        <v/>
      </c>
      <c r="CP132" s="1497" t="str">
        <f t="shared" si="215"/>
        <v/>
      </c>
      <c r="CQ132" s="1497" t="str">
        <f t="shared" si="216"/>
        <v/>
      </c>
      <c r="CR132" s="1497" t="str">
        <f t="shared" si="217"/>
        <v/>
      </c>
      <c r="CS132" s="1497" t="str">
        <f t="shared" si="218"/>
        <v/>
      </c>
      <c r="CT132" s="1497" t="str">
        <f t="shared" si="219"/>
        <v/>
      </c>
      <c r="CU132" s="1497" t="str">
        <f t="shared" si="220"/>
        <v/>
      </c>
      <c r="CV132" s="1497" t="str">
        <f t="shared" si="221"/>
        <v/>
      </c>
      <c r="CW132" s="16" t="str">
        <f t="shared" si="222"/>
        <v/>
      </c>
      <c r="CX132" s="16" t="str">
        <f t="shared" si="223"/>
        <v/>
      </c>
      <c r="CY132" s="16" t="str">
        <f t="shared" si="224"/>
        <v/>
      </c>
      <c r="CZ132" s="650">
        <f t="shared" si="184"/>
        <v>0</v>
      </c>
      <c r="DA132" s="16"/>
      <c r="DB132" s="651"/>
      <c r="DC132" s="655">
        <f t="shared" si="185"/>
        <v>0</v>
      </c>
      <c r="DD132" s="654" t="str">
        <f t="shared" si="186"/>
        <v/>
      </c>
      <c r="DE132" s="650">
        <f t="shared" si="187"/>
        <v>0</v>
      </c>
      <c r="EG132" s="16">
        <f>IFERROR(VLOOKUP(B132,'SUBCATS INTERNAL USE'!A:D,3,0),10000)</f>
        <v>10000</v>
      </c>
      <c r="EH132" s="16">
        <f t="shared" si="188"/>
        <v>10000</v>
      </c>
      <c r="EI132" s="16">
        <f t="shared" si="189"/>
        <v>1</v>
      </c>
      <c r="EJ132" s="16">
        <f t="shared" si="225"/>
        <v>19</v>
      </c>
      <c r="EK132" s="16">
        <f>IFERROR(VLOOKUP(B132,'SUBCATS INTERNAL USE'!G:I,3,0), 10000)</f>
        <v>10000</v>
      </c>
      <c r="EN132" s="163">
        <f t="shared" si="190"/>
        <v>1</v>
      </c>
      <c r="EO132" s="163">
        <f t="shared" si="191"/>
        <v>1</v>
      </c>
      <c r="EP132" s="163">
        <f t="shared" si="192"/>
        <v>1</v>
      </c>
      <c r="EQ132" s="163">
        <f t="shared" si="193"/>
        <v>1</v>
      </c>
      <c r="ER132" s="163">
        <f t="shared" si="194"/>
        <v>1</v>
      </c>
      <c r="ES132" s="163">
        <f t="shared" si="195"/>
        <v>1</v>
      </c>
      <c r="ET132" s="163">
        <f t="shared" si="196"/>
        <v>1</v>
      </c>
      <c r="EU132" s="163">
        <f t="shared" si="196"/>
        <v>1</v>
      </c>
      <c r="EV132" s="163">
        <f t="shared" si="197"/>
        <v>0</v>
      </c>
      <c r="EW132" s="163">
        <f t="shared" si="198"/>
        <v>1</v>
      </c>
      <c r="EX132" s="163">
        <f t="shared" si="199"/>
        <v>1</v>
      </c>
      <c r="EY132" s="163">
        <f t="shared" si="200"/>
        <v>1</v>
      </c>
      <c r="EZ132" s="163">
        <f t="shared" si="200"/>
        <v>1</v>
      </c>
      <c r="FA132" s="163">
        <f t="shared" si="200"/>
        <v>1</v>
      </c>
      <c r="FB132" s="163">
        <f t="shared" si="164"/>
        <v>1</v>
      </c>
      <c r="FC132" s="163">
        <f t="shared" si="201"/>
        <v>14</v>
      </c>
      <c r="FD132" s="163">
        <f t="shared" si="202"/>
        <v>0</v>
      </c>
      <c r="FF132" s="16">
        <f t="shared" si="203"/>
        <v>0</v>
      </c>
      <c r="FG132" s="16" t="str">
        <f t="shared" si="204"/>
        <v>1</v>
      </c>
    </row>
    <row r="133" spans="1:163" s="52" customFormat="1" ht="11.25" customHeight="1">
      <c r="A133" s="1038">
        <v>119</v>
      </c>
      <c r="B133" s="1039"/>
      <c r="C133" s="1038" t="str">
        <f t="shared" si="165"/>
        <v/>
      </c>
      <c r="D133" s="1038"/>
      <c r="E133" s="1040"/>
      <c r="F133" s="1041"/>
      <c r="G133" s="1038"/>
      <c r="H133" s="1038"/>
      <c r="I133" s="1323"/>
      <c r="J133" s="1038"/>
      <c r="K133" s="1038"/>
      <c r="L133" s="1038"/>
      <c r="M133" s="1038"/>
      <c r="N133" s="1038"/>
      <c r="O133" s="1038"/>
      <c r="P133" s="1040" t="str">
        <f t="shared" si="205"/>
        <v>MP</v>
      </c>
      <c r="Q133" s="1342" t="str">
        <f t="shared" si="226"/>
        <v/>
      </c>
      <c r="R133" s="1040"/>
      <c r="S133" s="1475" t="e">
        <f t="shared" si="227"/>
        <v>#DIV/0!</v>
      </c>
      <c r="T133" s="1102"/>
      <c r="U133" s="1102"/>
      <c r="V133" s="1476"/>
      <c r="W133" s="1477"/>
      <c r="X133" s="1103"/>
      <c r="Y133" s="1477"/>
      <c r="Z133" s="1478">
        <f t="shared" si="166"/>
        <v>0</v>
      </c>
      <c r="AA133" s="1479">
        <f>ROUND(IFERROR(SUM($AI$6/$AI$7*Q133/O133)+('Inbound Freight New'!$A$3*CZ133/R133),0),2)</f>
        <v>0</v>
      </c>
      <c r="AB133" s="1480">
        <f t="shared" si="167"/>
        <v>0</v>
      </c>
      <c r="AC133" s="1479">
        <f t="shared" si="228"/>
        <v>0</v>
      </c>
      <c r="AD133" s="1481"/>
      <c r="AE133" s="1480">
        <f t="shared" si="168"/>
        <v>0</v>
      </c>
      <c r="AF133" s="1482">
        <f t="shared" si="229"/>
        <v>0</v>
      </c>
      <c r="AG133" s="1483">
        <f t="shared" si="169"/>
        <v>0</v>
      </c>
      <c r="AH133" s="1484">
        <f t="shared" si="230"/>
        <v>0</v>
      </c>
      <c r="AI133" s="1482">
        <f t="shared" si="231"/>
        <v>0</v>
      </c>
      <c r="AJ133" s="1485">
        <f t="shared" si="232"/>
        <v>0</v>
      </c>
      <c r="AK133" s="1485">
        <f t="shared" si="233"/>
        <v>0</v>
      </c>
      <c r="AL133" s="1485">
        <f t="shared" si="170"/>
        <v>0</v>
      </c>
      <c r="AM133" s="1482">
        <f t="shared" si="234"/>
        <v>0</v>
      </c>
      <c r="AN133" s="1477"/>
      <c r="AO133" s="1477"/>
      <c r="AP133" s="1486">
        <f t="shared" si="235"/>
        <v>0</v>
      </c>
      <c r="AQ133" s="1487">
        <f t="shared" si="236"/>
        <v>0</v>
      </c>
      <c r="AR133" s="1488">
        <f t="shared" si="171"/>
        <v>0</v>
      </c>
      <c r="AS133" s="1487">
        <f t="shared" si="237"/>
        <v>0</v>
      </c>
      <c r="AT133" s="1489">
        <f t="shared" si="238"/>
        <v>0</v>
      </c>
      <c r="AU133" s="1490"/>
      <c r="AV133" s="1489"/>
      <c r="AW133" s="1038"/>
      <c r="AX133" s="1038"/>
      <c r="AY133" s="1491"/>
      <c r="AZ133" s="1492"/>
      <c r="BA133" s="1342"/>
      <c r="BB133" s="1342"/>
      <c r="BC133" s="1342"/>
      <c r="BD133" s="1342"/>
      <c r="BE133" s="1038"/>
      <c r="BF133" s="1038" t="str">
        <f t="shared" si="206"/>
        <v/>
      </c>
      <c r="BG133" s="1342" t="str">
        <f t="shared" si="172"/>
        <v/>
      </c>
      <c r="BH133" s="1038"/>
      <c r="BI133" s="1038"/>
      <c r="BJ133" s="1038"/>
      <c r="BK133" s="1038"/>
      <c r="BL133" s="1038"/>
      <c r="BM133" s="1038"/>
      <c r="BN133" s="1493"/>
      <c r="BO133" s="1493"/>
      <c r="BP133" s="1493"/>
      <c r="BQ133" s="1493" t="str">
        <f t="shared" si="173"/>
        <v/>
      </c>
      <c r="BR133" s="1494" t="str">
        <f t="shared" si="174"/>
        <v/>
      </c>
      <c r="BS133" s="1494" t="str">
        <f t="shared" si="207"/>
        <v/>
      </c>
      <c r="BT133" s="1494" t="str">
        <f t="shared" si="208"/>
        <v/>
      </c>
      <c r="BU133" s="1495" t="str">
        <f t="shared" si="175"/>
        <v/>
      </c>
      <c r="BV133" s="1495" t="str">
        <f t="shared" si="209"/>
        <v/>
      </c>
      <c r="BW133" s="1495" t="str">
        <f t="shared" si="210"/>
        <v/>
      </c>
      <c r="BX133" s="1495" t="str">
        <f t="shared" si="176"/>
        <v/>
      </c>
      <c r="BY133" s="1495" t="str">
        <f t="shared" si="177"/>
        <v/>
      </c>
      <c r="BZ133" s="1495" t="str">
        <f t="shared" si="178"/>
        <v/>
      </c>
      <c r="CA133" s="1495" t="str">
        <f t="shared" si="179"/>
        <v/>
      </c>
      <c r="CB133" s="1496" t="str">
        <f t="shared" si="180"/>
        <v/>
      </c>
      <c r="CC133" s="1496" t="str">
        <f t="shared" si="181"/>
        <v/>
      </c>
      <c r="CD133" s="1496" t="str">
        <f t="shared" si="182"/>
        <v/>
      </c>
      <c r="CE133" s="1496" t="str">
        <f t="shared" si="183"/>
        <v/>
      </c>
      <c r="CF133" s="1496" t="str">
        <f t="shared" si="211"/>
        <v/>
      </c>
      <c r="CG133" s="1494" t="str">
        <f t="shared" si="212"/>
        <v/>
      </c>
      <c r="CH133" s="1495"/>
      <c r="CI133" s="1495"/>
      <c r="CJ133" s="1495"/>
      <c r="CK133" s="1495"/>
      <c r="CL133" s="1495"/>
      <c r="CM133" s="1495"/>
      <c r="CN133" s="1497" t="str">
        <f t="shared" si="213"/>
        <v/>
      </c>
      <c r="CO133" s="1497" t="str">
        <f t="shared" si="214"/>
        <v/>
      </c>
      <c r="CP133" s="1497" t="str">
        <f t="shared" si="215"/>
        <v/>
      </c>
      <c r="CQ133" s="1497" t="str">
        <f t="shared" si="216"/>
        <v/>
      </c>
      <c r="CR133" s="1497" t="str">
        <f t="shared" si="217"/>
        <v/>
      </c>
      <c r="CS133" s="1497" t="str">
        <f t="shared" si="218"/>
        <v/>
      </c>
      <c r="CT133" s="1497" t="str">
        <f t="shared" si="219"/>
        <v/>
      </c>
      <c r="CU133" s="1497" t="str">
        <f t="shared" si="220"/>
        <v/>
      </c>
      <c r="CV133" s="1497" t="str">
        <f t="shared" si="221"/>
        <v/>
      </c>
      <c r="CW133" s="16" t="str">
        <f t="shared" si="222"/>
        <v/>
      </c>
      <c r="CX133" s="16" t="str">
        <f t="shared" si="223"/>
        <v/>
      </c>
      <c r="CY133" s="16" t="str">
        <f t="shared" si="224"/>
        <v/>
      </c>
      <c r="CZ133" s="650">
        <f t="shared" si="184"/>
        <v>0</v>
      </c>
      <c r="DA133" s="16"/>
      <c r="DB133" s="651"/>
      <c r="DC133" s="655">
        <f t="shared" si="185"/>
        <v>0</v>
      </c>
      <c r="DD133" s="654" t="str">
        <f t="shared" si="186"/>
        <v/>
      </c>
      <c r="DE133" s="650">
        <f t="shared" si="187"/>
        <v>0</v>
      </c>
      <c r="EG133" s="16">
        <f>IFERROR(VLOOKUP(B133,'SUBCATS INTERNAL USE'!A:D,3,0),10000)</f>
        <v>10000</v>
      </c>
      <c r="EH133" s="16">
        <f t="shared" si="188"/>
        <v>10000</v>
      </c>
      <c r="EI133" s="16">
        <f t="shared" si="189"/>
        <v>1</v>
      </c>
      <c r="EJ133" s="16">
        <f t="shared" si="225"/>
        <v>19</v>
      </c>
      <c r="EK133" s="16">
        <f>IFERROR(VLOOKUP(B133,'SUBCATS INTERNAL USE'!G:I,3,0), 10000)</f>
        <v>10000</v>
      </c>
      <c r="EN133" s="163">
        <f t="shared" si="190"/>
        <v>1</v>
      </c>
      <c r="EO133" s="163">
        <f t="shared" si="191"/>
        <v>1</v>
      </c>
      <c r="EP133" s="163">
        <f t="shared" si="192"/>
        <v>1</v>
      </c>
      <c r="EQ133" s="163">
        <f t="shared" si="193"/>
        <v>1</v>
      </c>
      <c r="ER133" s="163">
        <f t="shared" si="194"/>
        <v>1</v>
      </c>
      <c r="ES133" s="163">
        <f t="shared" si="195"/>
        <v>1</v>
      </c>
      <c r="ET133" s="163">
        <f t="shared" si="196"/>
        <v>1</v>
      </c>
      <c r="EU133" s="163">
        <f t="shared" si="196"/>
        <v>1</v>
      </c>
      <c r="EV133" s="163">
        <f t="shared" si="197"/>
        <v>0</v>
      </c>
      <c r="EW133" s="163">
        <f t="shared" si="198"/>
        <v>1</v>
      </c>
      <c r="EX133" s="163">
        <f t="shared" si="199"/>
        <v>1</v>
      </c>
      <c r="EY133" s="163">
        <f t="shared" si="200"/>
        <v>1</v>
      </c>
      <c r="EZ133" s="163">
        <f t="shared" si="200"/>
        <v>1</v>
      </c>
      <c r="FA133" s="163">
        <f t="shared" si="200"/>
        <v>1</v>
      </c>
      <c r="FB133" s="163">
        <f t="shared" si="164"/>
        <v>1</v>
      </c>
      <c r="FC133" s="163">
        <f t="shared" si="201"/>
        <v>14</v>
      </c>
      <c r="FD133" s="163">
        <f t="shared" si="202"/>
        <v>0</v>
      </c>
      <c r="FF133" s="16">
        <f t="shared" si="203"/>
        <v>0</v>
      </c>
      <c r="FG133" s="16" t="str">
        <f t="shared" si="204"/>
        <v>1</v>
      </c>
    </row>
    <row r="134" spans="1:163" s="52" customFormat="1" ht="11.25" customHeight="1">
      <c r="A134" s="1038">
        <v>120</v>
      </c>
      <c r="B134" s="1039"/>
      <c r="C134" s="1038" t="str">
        <f t="shared" si="165"/>
        <v/>
      </c>
      <c r="D134" s="1038"/>
      <c r="E134" s="1040"/>
      <c r="F134" s="1041"/>
      <c r="G134" s="1038"/>
      <c r="H134" s="1038"/>
      <c r="I134" s="1323"/>
      <c r="J134" s="1038"/>
      <c r="K134" s="1038"/>
      <c r="L134" s="1038"/>
      <c r="M134" s="1038"/>
      <c r="N134" s="1038"/>
      <c r="O134" s="1038"/>
      <c r="P134" s="1040" t="str">
        <f t="shared" si="205"/>
        <v>MP</v>
      </c>
      <c r="Q134" s="1342" t="str">
        <f t="shared" si="226"/>
        <v/>
      </c>
      <c r="R134" s="1040"/>
      <c r="S134" s="1475" t="e">
        <f t="shared" si="227"/>
        <v>#DIV/0!</v>
      </c>
      <c r="T134" s="1102"/>
      <c r="U134" s="1102"/>
      <c r="V134" s="1476"/>
      <c r="W134" s="1477"/>
      <c r="X134" s="1103"/>
      <c r="Y134" s="1477"/>
      <c r="Z134" s="1478">
        <f t="shared" si="166"/>
        <v>0</v>
      </c>
      <c r="AA134" s="1479">
        <f>ROUND(IFERROR(SUM($AI$6/$AI$7*Q134/O134)+('Inbound Freight New'!$A$3*CZ134/R134),0),2)</f>
        <v>0</v>
      </c>
      <c r="AB134" s="1480">
        <f t="shared" si="167"/>
        <v>0</v>
      </c>
      <c r="AC134" s="1479">
        <f t="shared" si="228"/>
        <v>0</v>
      </c>
      <c r="AD134" s="1481"/>
      <c r="AE134" s="1480">
        <f t="shared" si="168"/>
        <v>0</v>
      </c>
      <c r="AF134" s="1482">
        <f t="shared" si="229"/>
        <v>0</v>
      </c>
      <c r="AG134" s="1483">
        <f t="shared" si="169"/>
        <v>0</v>
      </c>
      <c r="AH134" s="1484">
        <f t="shared" si="230"/>
        <v>0</v>
      </c>
      <c r="AI134" s="1482">
        <f t="shared" si="231"/>
        <v>0</v>
      </c>
      <c r="AJ134" s="1485">
        <f t="shared" si="232"/>
        <v>0</v>
      </c>
      <c r="AK134" s="1485">
        <f t="shared" si="233"/>
        <v>0</v>
      </c>
      <c r="AL134" s="1485">
        <f t="shared" si="170"/>
        <v>0</v>
      </c>
      <c r="AM134" s="1482">
        <f t="shared" si="234"/>
        <v>0</v>
      </c>
      <c r="AN134" s="1477"/>
      <c r="AO134" s="1477"/>
      <c r="AP134" s="1486">
        <f t="shared" si="235"/>
        <v>0</v>
      </c>
      <c r="AQ134" s="1487">
        <f t="shared" si="236"/>
        <v>0</v>
      </c>
      <c r="AR134" s="1488">
        <f t="shared" si="171"/>
        <v>0</v>
      </c>
      <c r="AS134" s="1487">
        <f t="shared" si="237"/>
        <v>0</v>
      </c>
      <c r="AT134" s="1489">
        <f t="shared" si="238"/>
        <v>0</v>
      </c>
      <c r="AU134" s="1490"/>
      <c r="AV134" s="1489"/>
      <c r="AW134" s="1038"/>
      <c r="AX134" s="1038"/>
      <c r="AY134" s="1491"/>
      <c r="AZ134" s="1492"/>
      <c r="BA134" s="1342"/>
      <c r="BB134" s="1342"/>
      <c r="BC134" s="1342"/>
      <c r="BD134" s="1342"/>
      <c r="BE134" s="1038"/>
      <c r="BF134" s="1038" t="str">
        <f t="shared" si="206"/>
        <v/>
      </c>
      <c r="BG134" s="1342" t="str">
        <f t="shared" si="172"/>
        <v/>
      </c>
      <c r="BH134" s="1038"/>
      <c r="BI134" s="1038"/>
      <c r="BJ134" s="1038"/>
      <c r="BK134" s="1038"/>
      <c r="BL134" s="1038"/>
      <c r="BM134" s="1038"/>
      <c r="BN134" s="1493"/>
      <c r="BO134" s="1493"/>
      <c r="BP134" s="1493"/>
      <c r="BQ134" s="1493" t="str">
        <f t="shared" si="173"/>
        <v/>
      </c>
      <c r="BR134" s="1494" t="str">
        <f t="shared" si="174"/>
        <v/>
      </c>
      <c r="BS134" s="1494" t="str">
        <f t="shared" si="207"/>
        <v/>
      </c>
      <c r="BT134" s="1494" t="str">
        <f t="shared" si="208"/>
        <v/>
      </c>
      <c r="BU134" s="1495" t="str">
        <f t="shared" si="175"/>
        <v/>
      </c>
      <c r="BV134" s="1495" t="str">
        <f t="shared" si="209"/>
        <v/>
      </c>
      <c r="BW134" s="1495" t="str">
        <f t="shared" si="210"/>
        <v/>
      </c>
      <c r="BX134" s="1495" t="str">
        <f t="shared" si="176"/>
        <v/>
      </c>
      <c r="BY134" s="1495" t="str">
        <f t="shared" si="177"/>
        <v/>
      </c>
      <c r="BZ134" s="1495" t="str">
        <f t="shared" si="178"/>
        <v/>
      </c>
      <c r="CA134" s="1495" t="str">
        <f t="shared" si="179"/>
        <v/>
      </c>
      <c r="CB134" s="1496" t="str">
        <f t="shared" si="180"/>
        <v/>
      </c>
      <c r="CC134" s="1496" t="str">
        <f t="shared" si="181"/>
        <v/>
      </c>
      <c r="CD134" s="1496" t="str">
        <f t="shared" si="182"/>
        <v/>
      </c>
      <c r="CE134" s="1496" t="str">
        <f t="shared" si="183"/>
        <v/>
      </c>
      <c r="CF134" s="1496" t="str">
        <f t="shared" si="211"/>
        <v/>
      </c>
      <c r="CG134" s="1494" t="str">
        <f t="shared" si="212"/>
        <v/>
      </c>
      <c r="CH134" s="1495"/>
      <c r="CI134" s="1495"/>
      <c r="CJ134" s="1495"/>
      <c r="CK134" s="1495"/>
      <c r="CL134" s="1495"/>
      <c r="CM134" s="1495"/>
      <c r="CN134" s="1497" t="str">
        <f t="shared" si="213"/>
        <v/>
      </c>
      <c r="CO134" s="1497" t="str">
        <f t="shared" si="214"/>
        <v/>
      </c>
      <c r="CP134" s="1497" t="str">
        <f t="shared" si="215"/>
        <v/>
      </c>
      <c r="CQ134" s="1497" t="str">
        <f t="shared" si="216"/>
        <v/>
      </c>
      <c r="CR134" s="1497" t="str">
        <f t="shared" si="217"/>
        <v/>
      </c>
      <c r="CS134" s="1497" t="str">
        <f t="shared" si="218"/>
        <v/>
      </c>
      <c r="CT134" s="1497" t="str">
        <f t="shared" si="219"/>
        <v/>
      </c>
      <c r="CU134" s="1497" t="str">
        <f t="shared" si="220"/>
        <v/>
      </c>
      <c r="CV134" s="1497" t="str">
        <f t="shared" si="221"/>
        <v/>
      </c>
      <c r="CW134" s="16" t="str">
        <f t="shared" si="222"/>
        <v/>
      </c>
      <c r="CX134" s="16" t="str">
        <f t="shared" si="223"/>
        <v/>
      </c>
      <c r="CY134" s="16" t="str">
        <f t="shared" si="224"/>
        <v/>
      </c>
      <c r="CZ134" s="650">
        <f t="shared" si="184"/>
        <v>0</v>
      </c>
      <c r="DA134" s="16"/>
      <c r="DB134" s="651"/>
      <c r="DC134" s="655">
        <f t="shared" si="185"/>
        <v>0</v>
      </c>
      <c r="DD134" s="654" t="str">
        <f t="shared" si="186"/>
        <v/>
      </c>
      <c r="DE134" s="650">
        <f t="shared" si="187"/>
        <v>0</v>
      </c>
      <c r="EG134" s="16">
        <f>IFERROR(VLOOKUP(B134,'SUBCATS INTERNAL USE'!A:D,3,0),10000)</f>
        <v>10000</v>
      </c>
      <c r="EH134" s="16">
        <f t="shared" si="188"/>
        <v>10000</v>
      </c>
      <c r="EI134" s="16">
        <f t="shared" si="189"/>
        <v>1</v>
      </c>
      <c r="EJ134" s="16">
        <f t="shared" si="225"/>
        <v>19</v>
      </c>
      <c r="EK134" s="16">
        <f>IFERROR(VLOOKUP(B134,'SUBCATS INTERNAL USE'!G:I,3,0), 10000)</f>
        <v>10000</v>
      </c>
      <c r="EN134" s="163">
        <f t="shared" si="190"/>
        <v>1</v>
      </c>
      <c r="EO134" s="163">
        <f t="shared" si="191"/>
        <v>1</v>
      </c>
      <c r="EP134" s="163">
        <f t="shared" si="192"/>
        <v>1</v>
      </c>
      <c r="EQ134" s="163">
        <f t="shared" si="193"/>
        <v>1</v>
      </c>
      <c r="ER134" s="163">
        <f t="shared" si="194"/>
        <v>1</v>
      </c>
      <c r="ES134" s="163">
        <f t="shared" si="195"/>
        <v>1</v>
      </c>
      <c r="ET134" s="163">
        <f t="shared" si="196"/>
        <v>1</v>
      </c>
      <c r="EU134" s="163">
        <f t="shared" si="196"/>
        <v>1</v>
      </c>
      <c r="EV134" s="163">
        <f t="shared" si="197"/>
        <v>0</v>
      </c>
      <c r="EW134" s="163">
        <f t="shared" si="198"/>
        <v>1</v>
      </c>
      <c r="EX134" s="163">
        <f t="shared" si="199"/>
        <v>1</v>
      </c>
      <c r="EY134" s="163">
        <f t="shared" si="200"/>
        <v>1</v>
      </c>
      <c r="EZ134" s="163">
        <f t="shared" si="200"/>
        <v>1</v>
      </c>
      <c r="FA134" s="163">
        <f t="shared" si="200"/>
        <v>1</v>
      </c>
      <c r="FB134" s="163">
        <f t="shared" si="164"/>
        <v>1</v>
      </c>
      <c r="FC134" s="163">
        <f t="shared" si="201"/>
        <v>14</v>
      </c>
      <c r="FD134" s="163">
        <f t="shared" si="202"/>
        <v>0</v>
      </c>
      <c r="FF134" s="16">
        <f t="shared" si="203"/>
        <v>0</v>
      </c>
      <c r="FG134" s="16" t="str">
        <f t="shared" si="204"/>
        <v>1</v>
      </c>
    </row>
    <row r="135" spans="1:163" s="52" customFormat="1" ht="11.25" customHeight="1">
      <c r="A135" s="1038">
        <v>121</v>
      </c>
      <c r="B135" s="1039"/>
      <c r="C135" s="1038" t="str">
        <f t="shared" si="165"/>
        <v/>
      </c>
      <c r="D135" s="1038"/>
      <c r="E135" s="1040"/>
      <c r="F135" s="1041"/>
      <c r="G135" s="1038"/>
      <c r="H135" s="1038"/>
      <c r="I135" s="1323"/>
      <c r="J135" s="1038"/>
      <c r="K135" s="1038"/>
      <c r="L135" s="1038"/>
      <c r="M135" s="1038"/>
      <c r="N135" s="1038"/>
      <c r="O135" s="1038"/>
      <c r="P135" s="1040" t="str">
        <f t="shared" si="205"/>
        <v>MP</v>
      </c>
      <c r="Q135" s="1342" t="str">
        <f t="shared" si="226"/>
        <v/>
      </c>
      <c r="R135" s="1040"/>
      <c r="S135" s="1475" t="e">
        <f t="shared" si="227"/>
        <v>#DIV/0!</v>
      </c>
      <c r="T135" s="1102"/>
      <c r="U135" s="1102"/>
      <c r="V135" s="1476"/>
      <c r="W135" s="1477"/>
      <c r="X135" s="1103"/>
      <c r="Y135" s="1477"/>
      <c r="Z135" s="1478">
        <f t="shared" si="166"/>
        <v>0</v>
      </c>
      <c r="AA135" s="1479">
        <f>ROUND(IFERROR(SUM($AI$6/$AI$7*Q135/O135)+('Inbound Freight New'!$A$3*CZ135/R135),0),2)</f>
        <v>0</v>
      </c>
      <c r="AB135" s="1480">
        <f t="shared" si="167"/>
        <v>0</v>
      </c>
      <c r="AC135" s="1479">
        <f t="shared" si="228"/>
        <v>0</v>
      </c>
      <c r="AD135" s="1481"/>
      <c r="AE135" s="1480">
        <f t="shared" si="168"/>
        <v>0</v>
      </c>
      <c r="AF135" s="1482">
        <f t="shared" si="229"/>
        <v>0</v>
      </c>
      <c r="AG135" s="1483">
        <f t="shared" si="169"/>
        <v>0</v>
      </c>
      <c r="AH135" s="1484">
        <f t="shared" si="230"/>
        <v>0</v>
      </c>
      <c r="AI135" s="1482">
        <f t="shared" si="231"/>
        <v>0</v>
      </c>
      <c r="AJ135" s="1485">
        <f t="shared" si="232"/>
        <v>0</v>
      </c>
      <c r="AK135" s="1485">
        <f t="shared" si="233"/>
        <v>0</v>
      </c>
      <c r="AL135" s="1485">
        <f t="shared" si="170"/>
        <v>0</v>
      </c>
      <c r="AM135" s="1482">
        <f t="shared" si="234"/>
        <v>0</v>
      </c>
      <c r="AN135" s="1477"/>
      <c r="AO135" s="1477"/>
      <c r="AP135" s="1486">
        <f t="shared" si="235"/>
        <v>0</v>
      </c>
      <c r="AQ135" s="1487">
        <f t="shared" si="236"/>
        <v>0</v>
      </c>
      <c r="AR135" s="1488">
        <f t="shared" si="171"/>
        <v>0</v>
      </c>
      <c r="AS135" s="1487">
        <f t="shared" si="237"/>
        <v>0</v>
      </c>
      <c r="AT135" s="1489">
        <f t="shared" si="238"/>
        <v>0</v>
      </c>
      <c r="AU135" s="1490"/>
      <c r="AV135" s="1489"/>
      <c r="AW135" s="1038"/>
      <c r="AX135" s="1038"/>
      <c r="AY135" s="1491"/>
      <c r="AZ135" s="1492"/>
      <c r="BA135" s="1342"/>
      <c r="BB135" s="1342"/>
      <c r="BC135" s="1342"/>
      <c r="BD135" s="1342"/>
      <c r="BE135" s="1038"/>
      <c r="BF135" s="1038" t="str">
        <f t="shared" si="206"/>
        <v/>
      </c>
      <c r="BG135" s="1342" t="str">
        <f t="shared" si="172"/>
        <v/>
      </c>
      <c r="BH135" s="1038"/>
      <c r="BI135" s="1038"/>
      <c r="BJ135" s="1038"/>
      <c r="BK135" s="1038"/>
      <c r="BL135" s="1038"/>
      <c r="BM135" s="1038"/>
      <c r="BN135" s="1493"/>
      <c r="BO135" s="1493"/>
      <c r="BP135" s="1493"/>
      <c r="BQ135" s="1493" t="str">
        <f t="shared" si="173"/>
        <v/>
      </c>
      <c r="BR135" s="1494" t="str">
        <f t="shared" si="174"/>
        <v/>
      </c>
      <c r="BS135" s="1494" t="str">
        <f t="shared" si="207"/>
        <v/>
      </c>
      <c r="BT135" s="1494" t="str">
        <f t="shared" si="208"/>
        <v/>
      </c>
      <c r="BU135" s="1495" t="str">
        <f t="shared" si="175"/>
        <v/>
      </c>
      <c r="BV135" s="1495" t="str">
        <f t="shared" si="209"/>
        <v/>
      </c>
      <c r="BW135" s="1495" t="str">
        <f t="shared" si="210"/>
        <v/>
      </c>
      <c r="BX135" s="1495" t="str">
        <f t="shared" si="176"/>
        <v/>
      </c>
      <c r="BY135" s="1495" t="str">
        <f t="shared" si="177"/>
        <v/>
      </c>
      <c r="BZ135" s="1495" t="str">
        <f t="shared" si="178"/>
        <v/>
      </c>
      <c r="CA135" s="1495" t="str">
        <f t="shared" si="179"/>
        <v/>
      </c>
      <c r="CB135" s="1496" t="str">
        <f t="shared" si="180"/>
        <v/>
      </c>
      <c r="CC135" s="1496" t="str">
        <f t="shared" si="181"/>
        <v/>
      </c>
      <c r="CD135" s="1496" t="str">
        <f t="shared" si="182"/>
        <v/>
      </c>
      <c r="CE135" s="1496" t="str">
        <f t="shared" si="183"/>
        <v/>
      </c>
      <c r="CF135" s="1496" t="str">
        <f t="shared" si="211"/>
        <v/>
      </c>
      <c r="CG135" s="1494" t="str">
        <f t="shared" si="212"/>
        <v/>
      </c>
      <c r="CH135" s="1495"/>
      <c r="CI135" s="1495"/>
      <c r="CJ135" s="1495"/>
      <c r="CK135" s="1495"/>
      <c r="CL135" s="1495"/>
      <c r="CM135" s="1495"/>
      <c r="CN135" s="1497" t="str">
        <f t="shared" si="213"/>
        <v/>
      </c>
      <c r="CO135" s="1497" t="str">
        <f t="shared" si="214"/>
        <v/>
      </c>
      <c r="CP135" s="1497" t="str">
        <f t="shared" si="215"/>
        <v/>
      </c>
      <c r="CQ135" s="1497" t="str">
        <f t="shared" si="216"/>
        <v/>
      </c>
      <c r="CR135" s="1497" t="str">
        <f t="shared" si="217"/>
        <v/>
      </c>
      <c r="CS135" s="1497" t="str">
        <f t="shared" si="218"/>
        <v/>
      </c>
      <c r="CT135" s="1497" t="str">
        <f t="shared" si="219"/>
        <v/>
      </c>
      <c r="CU135" s="1497" t="str">
        <f t="shared" si="220"/>
        <v/>
      </c>
      <c r="CV135" s="1497" t="str">
        <f t="shared" si="221"/>
        <v/>
      </c>
      <c r="CW135" s="16" t="str">
        <f t="shared" si="222"/>
        <v/>
      </c>
      <c r="CX135" s="16" t="str">
        <f t="shared" si="223"/>
        <v/>
      </c>
      <c r="CY135" s="16" t="str">
        <f t="shared" si="224"/>
        <v/>
      </c>
      <c r="CZ135" s="650">
        <f t="shared" si="184"/>
        <v>0</v>
      </c>
      <c r="DA135" s="16"/>
      <c r="DB135" s="651"/>
      <c r="DC135" s="655">
        <f t="shared" si="185"/>
        <v>0</v>
      </c>
      <c r="DD135" s="654" t="str">
        <f t="shared" si="186"/>
        <v/>
      </c>
      <c r="DE135" s="650">
        <f t="shared" si="187"/>
        <v>0</v>
      </c>
      <c r="EG135" s="16">
        <f>IFERROR(VLOOKUP(B135,'SUBCATS INTERNAL USE'!A:D,3,0),10000)</f>
        <v>10000</v>
      </c>
      <c r="EH135" s="16">
        <f t="shared" si="188"/>
        <v>10000</v>
      </c>
      <c r="EI135" s="16">
        <f t="shared" si="189"/>
        <v>1</v>
      </c>
      <c r="EJ135" s="16">
        <f t="shared" si="225"/>
        <v>19</v>
      </c>
      <c r="EK135" s="16">
        <f>IFERROR(VLOOKUP(B135,'SUBCATS INTERNAL USE'!G:I,3,0), 10000)</f>
        <v>10000</v>
      </c>
      <c r="EN135" s="163">
        <f t="shared" si="190"/>
        <v>1</v>
      </c>
      <c r="EO135" s="163">
        <f t="shared" si="191"/>
        <v>1</v>
      </c>
      <c r="EP135" s="163">
        <f t="shared" si="192"/>
        <v>1</v>
      </c>
      <c r="EQ135" s="163">
        <f t="shared" si="193"/>
        <v>1</v>
      </c>
      <c r="ER135" s="163">
        <f t="shared" si="194"/>
        <v>1</v>
      </c>
      <c r="ES135" s="163">
        <f t="shared" si="195"/>
        <v>1</v>
      </c>
      <c r="ET135" s="163">
        <f t="shared" si="196"/>
        <v>1</v>
      </c>
      <c r="EU135" s="163">
        <f t="shared" si="196"/>
        <v>1</v>
      </c>
      <c r="EV135" s="163">
        <f t="shared" si="197"/>
        <v>0</v>
      </c>
      <c r="EW135" s="163">
        <f t="shared" si="198"/>
        <v>1</v>
      </c>
      <c r="EX135" s="163">
        <f t="shared" si="199"/>
        <v>1</v>
      </c>
      <c r="EY135" s="163">
        <f t="shared" si="200"/>
        <v>1</v>
      </c>
      <c r="EZ135" s="163">
        <f t="shared" si="200"/>
        <v>1</v>
      </c>
      <c r="FA135" s="163">
        <f t="shared" si="200"/>
        <v>1</v>
      </c>
      <c r="FB135" s="163">
        <f t="shared" si="164"/>
        <v>1</v>
      </c>
      <c r="FC135" s="163">
        <f t="shared" si="201"/>
        <v>14</v>
      </c>
      <c r="FD135" s="163">
        <f t="shared" si="202"/>
        <v>0</v>
      </c>
      <c r="FF135" s="16">
        <f t="shared" si="203"/>
        <v>0</v>
      </c>
      <c r="FG135" s="16" t="str">
        <f t="shared" si="204"/>
        <v>1</v>
      </c>
    </row>
    <row r="136" spans="1:163" s="52" customFormat="1" ht="11.25" customHeight="1">
      <c r="A136" s="1038">
        <v>122</v>
      </c>
      <c r="B136" s="1039"/>
      <c r="C136" s="1038" t="str">
        <f t="shared" si="165"/>
        <v/>
      </c>
      <c r="D136" s="1038"/>
      <c r="E136" s="1040"/>
      <c r="F136" s="1041"/>
      <c r="G136" s="1038"/>
      <c r="H136" s="1038"/>
      <c r="I136" s="1323"/>
      <c r="J136" s="1038"/>
      <c r="K136" s="1038"/>
      <c r="L136" s="1038"/>
      <c r="M136" s="1038"/>
      <c r="N136" s="1038"/>
      <c r="O136" s="1038"/>
      <c r="P136" s="1040" t="str">
        <f t="shared" si="205"/>
        <v>MP</v>
      </c>
      <c r="Q136" s="1342" t="str">
        <f t="shared" si="226"/>
        <v/>
      </c>
      <c r="R136" s="1040"/>
      <c r="S136" s="1475" t="e">
        <f t="shared" si="227"/>
        <v>#DIV/0!</v>
      </c>
      <c r="T136" s="1102"/>
      <c r="U136" s="1102"/>
      <c r="V136" s="1476"/>
      <c r="W136" s="1477"/>
      <c r="X136" s="1103"/>
      <c r="Y136" s="1477"/>
      <c r="Z136" s="1478">
        <f t="shared" si="166"/>
        <v>0</v>
      </c>
      <c r="AA136" s="1479">
        <f>ROUND(IFERROR(SUM($AI$6/$AI$7*Q136/O136)+('Inbound Freight New'!$A$3*CZ136/R136),0),2)</f>
        <v>0</v>
      </c>
      <c r="AB136" s="1480">
        <f t="shared" si="167"/>
        <v>0</v>
      </c>
      <c r="AC136" s="1479">
        <f t="shared" si="228"/>
        <v>0</v>
      </c>
      <c r="AD136" s="1481"/>
      <c r="AE136" s="1480">
        <f t="shared" si="168"/>
        <v>0</v>
      </c>
      <c r="AF136" s="1482">
        <f t="shared" si="229"/>
        <v>0</v>
      </c>
      <c r="AG136" s="1483">
        <f t="shared" si="169"/>
        <v>0</v>
      </c>
      <c r="AH136" s="1484">
        <f t="shared" si="230"/>
        <v>0</v>
      </c>
      <c r="AI136" s="1482">
        <f t="shared" si="231"/>
        <v>0</v>
      </c>
      <c r="AJ136" s="1485">
        <f t="shared" si="232"/>
        <v>0</v>
      </c>
      <c r="AK136" s="1485">
        <f t="shared" si="233"/>
        <v>0</v>
      </c>
      <c r="AL136" s="1485">
        <f t="shared" si="170"/>
        <v>0</v>
      </c>
      <c r="AM136" s="1482">
        <f t="shared" si="234"/>
        <v>0</v>
      </c>
      <c r="AN136" s="1477"/>
      <c r="AO136" s="1477"/>
      <c r="AP136" s="1486">
        <f t="shared" si="235"/>
        <v>0</v>
      </c>
      <c r="AQ136" s="1487">
        <f t="shared" si="236"/>
        <v>0</v>
      </c>
      <c r="AR136" s="1488">
        <f t="shared" si="171"/>
        <v>0</v>
      </c>
      <c r="AS136" s="1487">
        <f t="shared" si="237"/>
        <v>0</v>
      </c>
      <c r="AT136" s="1489">
        <f t="shared" si="238"/>
        <v>0</v>
      </c>
      <c r="AU136" s="1490"/>
      <c r="AV136" s="1489"/>
      <c r="AW136" s="1038"/>
      <c r="AX136" s="1038"/>
      <c r="AY136" s="1491"/>
      <c r="AZ136" s="1492"/>
      <c r="BA136" s="1342"/>
      <c r="BB136" s="1342"/>
      <c r="BC136" s="1342"/>
      <c r="BD136" s="1342"/>
      <c r="BE136" s="1038"/>
      <c r="BF136" s="1038" t="str">
        <f t="shared" si="206"/>
        <v/>
      </c>
      <c r="BG136" s="1342" t="str">
        <f t="shared" si="172"/>
        <v/>
      </c>
      <c r="BH136" s="1038"/>
      <c r="BI136" s="1038"/>
      <c r="BJ136" s="1038"/>
      <c r="BK136" s="1038"/>
      <c r="BL136" s="1038"/>
      <c r="BM136" s="1038"/>
      <c r="BN136" s="1493"/>
      <c r="BO136" s="1493"/>
      <c r="BP136" s="1493"/>
      <c r="BQ136" s="1493" t="str">
        <f t="shared" si="173"/>
        <v/>
      </c>
      <c r="BR136" s="1494" t="str">
        <f t="shared" si="174"/>
        <v/>
      </c>
      <c r="BS136" s="1494" t="str">
        <f t="shared" si="207"/>
        <v/>
      </c>
      <c r="BT136" s="1494" t="str">
        <f t="shared" si="208"/>
        <v/>
      </c>
      <c r="BU136" s="1495" t="str">
        <f t="shared" si="175"/>
        <v/>
      </c>
      <c r="BV136" s="1495" t="str">
        <f t="shared" si="209"/>
        <v/>
      </c>
      <c r="BW136" s="1495" t="str">
        <f t="shared" si="210"/>
        <v/>
      </c>
      <c r="BX136" s="1495" t="str">
        <f t="shared" si="176"/>
        <v/>
      </c>
      <c r="BY136" s="1495" t="str">
        <f t="shared" si="177"/>
        <v/>
      </c>
      <c r="BZ136" s="1495" t="str">
        <f t="shared" si="178"/>
        <v/>
      </c>
      <c r="CA136" s="1495" t="str">
        <f t="shared" si="179"/>
        <v/>
      </c>
      <c r="CB136" s="1496" t="str">
        <f t="shared" si="180"/>
        <v/>
      </c>
      <c r="CC136" s="1496" t="str">
        <f t="shared" si="181"/>
        <v/>
      </c>
      <c r="CD136" s="1496" t="str">
        <f t="shared" si="182"/>
        <v/>
      </c>
      <c r="CE136" s="1496" t="str">
        <f t="shared" si="183"/>
        <v/>
      </c>
      <c r="CF136" s="1496" t="str">
        <f t="shared" si="211"/>
        <v/>
      </c>
      <c r="CG136" s="1494" t="str">
        <f t="shared" si="212"/>
        <v/>
      </c>
      <c r="CH136" s="1495"/>
      <c r="CI136" s="1495"/>
      <c r="CJ136" s="1495"/>
      <c r="CK136" s="1495"/>
      <c r="CL136" s="1495"/>
      <c r="CM136" s="1495"/>
      <c r="CN136" s="1497" t="str">
        <f t="shared" si="213"/>
        <v/>
      </c>
      <c r="CO136" s="1497" t="str">
        <f t="shared" si="214"/>
        <v/>
      </c>
      <c r="CP136" s="1497" t="str">
        <f t="shared" si="215"/>
        <v/>
      </c>
      <c r="CQ136" s="1497" t="str">
        <f t="shared" si="216"/>
        <v/>
      </c>
      <c r="CR136" s="1497" t="str">
        <f t="shared" si="217"/>
        <v/>
      </c>
      <c r="CS136" s="1497" t="str">
        <f t="shared" si="218"/>
        <v/>
      </c>
      <c r="CT136" s="1497" t="str">
        <f t="shared" si="219"/>
        <v/>
      </c>
      <c r="CU136" s="1497" t="str">
        <f t="shared" si="220"/>
        <v/>
      </c>
      <c r="CV136" s="1497" t="str">
        <f t="shared" si="221"/>
        <v/>
      </c>
      <c r="CW136" s="16" t="str">
        <f t="shared" si="222"/>
        <v/>
      </c>
      <c r="CX136" s="16" t="str">
        <f t="shared" si="223"/>
        <v/>
      </c>
      <c r="CY136" s="16" t="str">
        <f t="shared" si="224"/>
        <v/>
      </c>
      <c r="CZ136" s="650">
        <f t="shared" si="184"/>
        <v>0</v>
      </c>
      <c r="DA136" s="16"/>
      <c r="DB136" s="651"/>
      <c r="DC136" s="655">
        <f t="shared" si="185"/>
        <v>0</v>
      </c>
      <c r="DD136" s="654" t="str">
        <f t="shared" si="186"/>
        <v/>
      </c>
      <c r="DE136" s="650">
        <f t="shared" si="187"/>
        <v>0</v>
      </c>
      <c r="EG136" s="16">
        <f>IFERROR(VLOOKUP(B136,'SUBCATS INTERNAL USE'!A:D,3,0),10000)</f>
        <v>10000</v>
      </c>
      <c r="EH136" s="16">
        <f t="shared" si="188"/>
        <v>10000</v>
      </c>
      <c r="EI136" s="16">
        <f t="shared" si="189"/>
        <v>1</v>
      </c>
      <c r="EJ136" s="16">
        <f t="shared" si="225"/>
        <v>19</v>
      </c>
      <c r="EK136" s="16">
        <f>IFERROR(VLOOKUP(B136,'SUBCATS INTERNAL USE'!G:I,3,0), 10000)</f>
        <v>10000</v>
      </c>
      <c r="EN136" s="163">
        <f t="shared" si="190"/>
        <v>1</v>
      </c>
      <c r="EO136" s="163">
        <f t="shared" si="191"/>
        <v>1</v>
      </c>
      <c r="EP136" s="163">
        <f t="shared" si="192"/>
        <v>1</v>
      </c>
      <c r="EQ136" s="163">
        <f t="shared" si="193"/>
        <v>1</v>
      </c>
      <c r="ER136" s="163">
        <f t="shared" si="194"/>
        <v>1</v>
      </c>
      <c r="ES136" s="163">
        <f t="shared" si="195"/>
        <v>1</v>
      </c>
      <c r="ET136" s="163">
        <f t="shared" si="196"/>
        <v>1</v>
      </c>
      <c r="EU136" s="163">
        <f t="shared" si="196"/>
        <v>1</v>
      </c>
      <c r="EV136" s="163">
        <f t="shared" si="197"/>
        <v>0</v>
      </c>
      <c r="EW136" s="163">
        <f t="shared" si="198"/>
        <v>1</v>
      </c>
      <c r="EX136" s="163">
        <f t="shared" si="199"/>
        <v>1</v>
      </c>
      <c r="EY136" s="163">
        <f t="shared" si="200"/>
        <v>1</v>
      </c>
      <c r="EZ136" s="163">
        <f t="shared" si="200"/>
        <v>1</v>
      </c>
      <c r="FA136" s="163">
        <f t="shared" si="200"/>
        <v>1</v>
      </c>
      <c r="FB136" s="163">
        <f t="shared" si="164"/>
        <v>1</v>
      </c>
      <c r="FC136" s="163">
        <f t="shared" si="201"/>
        <v>14</v>
      </c>
      <c r="FD136" s="163">
        <f t="shared" si="202"/>
        <v>0</v>
      </c>
      <c r="FF136" s="16">
        <f t="shared" si="203"/>
        <v>0</v>
      </c>
      <c r="FG136" s="16" t="str">
        <f t="shared" si="204"/>
        <v>1</v>
      </c>
    </row>
    <row r="137" spans="1:163" s="52" customFormat="1" ht="11.25" customHeight="1">
      <c r="A137" s="1038">
        <v>123</v>
      </c>
      <c r="B137" s="1039"/>
      <c r="C137" s="1038" t="str">
        <f t="shared" si="165"/>
        <v/>
      </c>
      <c r="D137" s="1038"/>
      <c r="E137" s="1040"/>
      <c r="F137" s="1041"/>
      <c r="G137" s="1038"/>
      <c r="H137" s="1038"/>
      <c r="I137" s="1323"/>
      <c r="J137" s="1038"/>
      <c r="K137" s="1038"/>
      <c r="L137" s="1038"/>
      <c r="M137" s="1038"/>
      <c r="N137" s="1038"/>
      <c r="O137" s="1038"/>
      <c r="P137" s="1040" t="str">
        <f t="shared" si="205"/>
        <v>MP</v>
      </c>
      <c r="Q137" s="1342" t="str">
        <f t="shared" si="226"/>
        <v/>
      </c>
      <c r="R137" s="1040"/>
      <c r="S137" s="1475" t="e">
        <f t="shared" si="227"/>
        <v>#DIV/0!</v>
      </c>
      <c r="T137" s="1102"/>
      <c r="U137" s="1102"/>
      <c r="V137" s="1476"/>
      <c r="W137" s="1477"/>
      <c r="X137" s="1103"/>
      <c r="Y137" s="1477"/>
      <c r="Z137" s="1478">
        <f t="shared" si="166"/>
        <v>0</v>
      </c>
      <c r="AA137" s="1479">
        <f>ROUND(IFERROR(SUM($AI$6/$AI$7*Q137/O137)+('Inbound Freight New'!$A$3*CZ137/R137),0),2)</f>
        <v>0</v>
      </c>
      <c r="AB137" s="1480">
        <f t="shared" si="167"/>
        <v>0</v>
      </c>
      <c r="AC137" s="1479">
        <f t="shared" si="228"/>
        <v>0</v>
      </c>
      <c r="AD137" s="1481"/>
      <c r="AE137" s="1480">
        <f t="shared" si="168"/>
        <v>0</v>
      </c>
      <c r="AF137" s="1482">
        <f t="shared" si="229"/>
        <v>0</v>
      </c>
      <c r="AG137" s="1483">
        <f t="shared" si="169"/>
        <v>0</v>
      </c>
      <c r="AH137" s="1484">
        <f t="shared" si="230"/>
        <v>0</v>
      </c>
      <c r="AI137" s="1482">
        <f t="shared" si="231"/>
        <v>0</v>
      </c>
      <c r="AJ137" s="1485">
        <f t="shared" si="232"/>
        <v>0</v>
      </c>
      <c r="AK137" s="1485">
        <f t="shared" si="233"/>
        <v>0</v>
      </c>
      <c r="AL137" s="1485">
        <f t="shared" si="170"/>
        <v>0</v>
      </c>
      <c r="AM137" s="1482">
        <f t="shared" si="234"/>
        <v>0</v>
      </c>
      <c r="AN137" s="1477"/>
      <c r="AO137" s="1477"/>
      <c r="AP137" s="1486">
        <f t="shared" si="235"/>
        <v>0</v>
      </c>
      <c r="AQ137" s="1487">
        <f t="shared" si="236"/>
        <v>0</v>
      </c>
      <c r="AR137" s="1488">
        <f t="shared" si="171"/>
        <v>0</v>
      </c>
      <c r="AS137" s="1487">
        <f t="shared" si="237"/>
        <v>0</v>
      </c>
      <c r="AT137" s="1489">
        <f t="shared" si="238"/>
        <v>0</v>
      </c>
      <c r="AU137" s="1490"/>
      <c r="AV137" s="1489"/>
      <c r="AW137" s="1038"/>
      <c r="AX137" s="1038"/>
      <c r="AY137" s="1491"/>
      <c r="AZ137" s="1492"/>
      <c r="BA137" s="1342"/>
      <c r="BB137" s="1342"/>
      <c r="BC137" s="1342"/>
      <c r="BD137" s="1342"/>
      <c r="BE137" s="1038"/>
      <c r="BF137" s="1038" t="str">
        <f t="shared" si="206"/>
        <v/>
      </c>
      <c r="BG137" s="1342" t="str">
        <f t="shared" si="172"/>
        <v/>
      </c>
      <c r="BH137" s="1038"/>
      <c r="BI137" s="1038"/>
      <c r="BJ137" s="1038"/>
      <c r="BK137" s="1038"/>
      <c r="BL137" s="1038"/>
      <c r="BM137" s="1038"/>
      <c r="BN137" s="1493"/>
      <c r="BO137" s="1493"/>
      <c r="BP137" s="1493"/>
      <c r="BQ137" s="1493" t="str">
        <f t="shared" si="173"/>
        <v/>
      </c>
      <c r="BR137" s="1494" t="str">
        <f t="shared" si="174"/>
        <v/>
      </c>
      <c r="BS137" s="1494" t="str">
        <f t="shared" si="207"/>
        <v/>
      </c>
      <c r="BT137" s="1494" t="str">
        <f t="shared" si="208"/>
        <v/>
      </c>
      <c r="BU137" s="1495" t="str">
        <f t="shared" si="175"/>
        <v/>
      </c>
      <c r="BV137" s="1495" t="str">
        <f t="shared" si="209"/>
        <v/>
      </c>
      <c r="BW137" s="1495" t="str">
        <f t="shared" si="210"/>
        <v/>
      </c>
      <c r="BX137" s="1495" t="str">
        <f t="shared" si="176"/>
        <v/>
      </c>
      <c r="BY137" s="1495" t="str">
        <f t="shared" si="177"/>
        <v/>
      </c>
      <c r="BZ137" s="1495" t="str">
        <f t="shared" si="178"/>
        <v/>
      </c>
      <c r="CA137" s="1495" t="str">
        <f t="shared" si="179"/>
        <v/>
      </c>
      <c r="CB137" s="1496" t="str">
        <f t="shared" si="180"/>
        <v/>
      </c>
      <c r="CC137" s="1496" t="str">
        <f t="shared" si="181"/>
        <v/>
      </c>
      <c r="CD137" s="1496" t="str">
        <f t="shared" si="182"/>
        <v/>
      </c>
      <c r="CE137" s="1496" t="str">
        <f t="shared" si="183"/>
        <v/>
      </c>
      <c r="CF137" s="1496" t="str">
        <f t="shared" si="211"/>
        <v/>
      </c>
      <c r="CG137" s="1494" t="str">
        <f t="shared" si="212"/>
        <v/>
      </c>
      <c r="CH137" s="1495"/>
      <c r="CI137" s="1495"/>
      <c r="CJ137" s="1495"/>
      <c r="CK137" s="1495"/>
      <c r="CL137" s="1495"/>
      <c r="CM137" s="1495"/>
      <c r="CN137" s="1497" t="str">
        <f t="shared" si="213"/>
        <v/>
      </c>
      <c r="CO137" s="1497" t="str">
        <f t="shared" si="214"/>
        <v/>
      </c>
      <c r="CP137" s="1497" t="str">
        <f t="shared" si="215"/>
        <v/>
      </c>
      <c r="CQ137" s="1497" t="str">
        <f t="shared" si="216"/>
        <v/>
      </c>
      <c r="CR137" s="1497" t="str">
        <f t="shared" si="217"/>
        <v/>
      </c>
      <c r="CS137" s="1497" t="str">
        <f t="shared" si="218"/>
        <v/>
      </c>
      <c r="CT137" s="1497" t="str">
        <f t="shared" si="219"/>
        <v/>
      </c>
      <c r="CU137" s="1497" t="str">
        <f t="shared" si="220"/>
        <v/>
      </c>
      <c r="CV137" s="1497" t="str">
        <f t="shared" si="221"/>
        <v/>
      </c>
      <c r="CW137" s="16" t="str">
        <f t="shared" si="222"/>
        <v/>
      </c>
      <c r="CX137" s="16" t="str">
        <f t="shared" si="223"/>
        <v/>
      </c>
      <c r="CY137" s="16" t="str">
        <f t="shared" si="224"/>
        <v/>
      </c>
      <c r="CZ137" s="650">
        <f t="shared" si="184"/>
        <v>0</v>
      </c>
      <c r="DA137" s="16"/>
      <c r="DB137" s="651"/>
      <c r="DC137" s="655">
        <f t="shared" si="185"/>
        <v>0</v>
      </c>
      <c r="DD137" s="654" t="str">
        <f t="shared" si="186"/>
        <v/>
      </c>
      <c r="DE137" s="650">
        <f t="shared" si="187"/>
        <v>0</v>
      </c>
      <c r="EG137" s="16">
        <f>IFERROR(VLOOKUP(B137,'SUBCATS INTERNAL USE'!A:D,3,0),10000)</f>
        <v>10000</v>
      </c>
      <c r="EH137" s="16">
        <f t="shared" si="188"/>
        <v>10000</v>
      </c>
      <c r="EI137" s="16">
        <f t="shared" si="189"/>
        <v>1</v>
      </c>
      <c r="EJ137" s="16">
        <f t="shared" si="225"/>
        <v>19</v>
      </c>
      <c r="EK137" s="16">
        <f>IFERROR(VLOOKUP(B137,'SUBCATS INTERNAL USE'!G:I,3,0), 10000)</f>
        <v>10000</v>
      </c>
      <c r="EN137" s="163">
        <f t="shared" si="190"/>
        <v>1</v>
      </c>
      <c r="EO137" s="163">
        <f t="shared" si="191"/>
        <v>1</v>
      </c>
      <c r="EP137" s="163">
        <f t="shared" si="192"/>
        <v>1</v>
      </c>
      <c r="EQ137" s="163">
        <f t="shared" si="193"/>
        <v>1</v>
      </c>
      <c r="ER137" s="163">
        <f t="shared" si="194"/>
        <v>1</v>
      </c>
      <c r="ES137" s="163">
        <f t="shared" si="195"/>
        <v>1</v>
      </c>
      <c r="ET137" s="163">
        <f t="shared" si="196"/>
        <v>1</v>
      </c>
      <c r="EU137" s="163">
        <f t="shared" si="196"/>
        <v>1</v>
      </c>
      <c r="EV137" s="163">
        <f t="shared" si="197"/>
        <v>0</v>
      </c>
      <c r="EW137" s="163">
        <f t="shared" si="198"/>
        <v>1</v>
      </c>
      <c r="EX137" s="163">
        <f t="shared" si="199"/>
        <v>1</v>
      </c>
      <c r="EY137" s="163">
        <f t="shared" si="200"/>
        <v>1</v>
      </c>
      <c r="EZ137" s="163">
        <f t="shared" si="200"/>
        <v>1</v>
      </c>
      <c r="FA137" s="163">
        <f t="shared" si="200"/>
        <v>1</v>
      </c>
      <c r="FB137" s="163">
        <f t="shared" si="164"/>
        <v>1</v>
      </c>
      <c r="FC137" s="163">
        <f t="shared" si="201"/>
        <v>14</v>
      </c>
      <c r="FD137" s="163">
        <f t="shared" si="202"/>
        <v>0</v>
      </c>
      <c r="FF137" s="16">
        <f t="shared" si="203"/>
        <v>0</v>
      </c>
      <c r="FG137" s="16" t="str">
        <f t="shared" si="204"/>
        <v>1</v>
      </c>
    </row>
    <row r="138" spans="1:163" s="52" customFormat="1" ht="11.25" customHeight="1">
      <c r="A138" s="1038">
        <v>124</v>
      </c>
      <c r="B138" s="1039"/>
      <c r="C138" s="1038" t="str">
        <f t="shared" si="165"/>
        <v/>
      </c>
      <c r="D138" s="1038"/>
      <c r="E138" s="1040"/>
      <c r="F138" s="1041"/>
      <c r="G138" s="1038"/>
      <c r="H138" s="1038"/>
      <c r="I138" s="1323"/>
      <c r="J138" s="1038"/>
      <c r="K138" s="1038"/>
      <c r="L138" s="1038"/>
      <c r="M138" s="1038"/>
      <c r="N138" s="1038"/>
      <c r="O138" s="1038"/>
      <c r="P138" s="1040" t="str">
        <f t="shared" si="205"/>
        <v>MP</v>
      </c>
      <c r="Q138" s="1342" t="str">
        <f t="shared" si="226"/>
        <v/>
      </c>
      <c r="R138" s="1040"/>
      <c r="S138" s="1475" t="e">
        <f t="shared" si="227"/>
        <v>#DIV/0!</v>
      </c>
      <c r="T138" s="1102"/>
      <c r="U138" s="1102"/>
      <c r="V138" s="1476"/>
      <c r="W138" s="1477"/>
      <c r="X138" s="1103"/>
      <c r="Y138" s="1477"/>
      <c r="Z138" s="1478">
        <f t="shared" si="166"/>
        <v>0</v>
      </c>
      <c r="AA138" s="1479">
        <f>ROUND(IFERROR(SUM($AI$6/$AI$7*Q138/O138)+('Inbound Freight New'!$A$3*CZ138/R138),0),2)</f>
        <v>0</v>
      </c>
      <c r="AB138" s="1480">
        <f t="shared" si="167"/>
        <v>0</v>
      </c>
      <c r="AC138" s="1479">
        <f t="shared" si="228"/>
        <v>0</v>
      </c>
      <c r="AD138" s="1481"/>
      <c r="AE138" s="1480">
        <f t="shared" si="168"/>
        <v>0</v>
      </c>
      <c r="AF138" s="1482">
        <f t="shared" si="229"/>
        <v>0</v>
      </c>
      <c r="AG138" s="1483">
        <f t="shared" si="169"/>
        <v>0</v>
      </c>
      <c r="AH138" s="1484">
        <f t="shared" si="230"/>
        <v>0</v>
      </c>
      <c r="AI138" s="1482">
        <f t="shared" si="231"/>
        <v>0</v>
      </c>
      <c r="AJ138" s="1485">
        <f t="shared" si="232"/>
        <v>0</v>
      </c>
      <c r="AK138" s="1485">
        <f t="shared" si="233"/>
        <v>0</v>
      </c>
      <c r="AL138" s="1485">
        <f t="shared" si="170"/>
        <v>0</v>
      </c>
      <c r="AM138" s="1482">
        <f t="shared" si="234"/>
        <v>0</v>
      </c>
      <c r="AN138" s="1477"/>
      <c r="AO138" s="1477"/>
      <c r="AP138" s="1486">
        <f t="shared" si="235"/>
        <v>0</v>
      </c>
      <c r="AQ138" s="1487">
        <f t="shared" si="236"/>
        <v>0</v>
      </c>
      <c r="AR138" s="1488">
        <f t="shared" si="171"/>
        <v>0</v>
      </c>
      <c r="AS138" s="1487">
        <f t="shared" si="237"/>
        <v>0</v>
      </c>
      <c r="AT138" s="1489">
        <f t="shared" si="238"/>
        <v>0</v>
      </c>
      <c r="AU138" s="1490"/>
      <c r="AV138" s="1489"/>
      <c r="AW138" s="1038"/>
      <c r="AX138" s="1038"/>
      <c r="AY138" s="1491"/>
      <c r="AZ138" s="1492"/>
      <c r="BA138" s="1342"/>
      <c r="BB138" s="1342"/>
      <c r="BC138" s="1342"/>
      <c r="BD138" s="1342"/>
      <c r="BE138" s="1038"/>
      <c r="BF138" s="1038" t="str">
        <f t="shared" si="206"/>
        <v/>
      </c>
      <c r="BG138" s="1342" t="str">
        <f t="shared" si="172"/>
        <v/>
      </c>
      <c r="BH138" s="1038"/>
      <c r="BI138" s="1038"/>
      <c r="BJ138" s="1038"/>
      <c r="BK138" s="1038"/>
      <c r="BL138" s="1038"/>
      <c r="BM138" s="1038"/>
      <c r="BN138" s="1493"/>
      <c r="BO138" s="1493"/>
      <c r="BP138" s="1493"/>
      <c r="BQ138" s="1493" t="str">
        <f t="shared" si="173"/>
        <v/>
      </c>
      <c r="BR138" s="1494" t="str">
        <f t="shared" si="174"/>
        <v/>
      </c>
      <c r="BS138" s="1494" t="str">
        <f t="shared" si="207"/>
        <v/>
      </c>
      <c r="BT138" s="1494" t="str">
        <f t="shared" si="208"/>
        <v/>
      </c>
      <c r="BU138" s="1495" t="str">
        <f t="shared" si="175"/>
        <v/>
      </c>
      <c r="BV138" s="1495" t="str">
        <f t="shared" si="209"/>
        <v/>
      </c>
      <c r="BW138" s="1495" t="str">
        <f t="shared" si="210"/>
        <v/>
      </c>
      <c r="BX138" s="1495" t="str">
        <f t="shared" si="176"/>
        <v/>
      </c>
      <c r="BY138" s="1495" t="str">
        <f t="shared" si="177"/>
        <v/>
      </c>
      <c r="BZ138" s="1495" t="str">
        <f t="shared" si="178"/>
        <v/>
      </c>
      <c r="CA138" s="1495" t="str">
        <f t="shared" si="179"/>
        <v/>
      </c>
      <c r="CB138" s="1496" t="str">
        <f t="shared" si="180"/>
        <v/>
      </c>
      <c r="CC138" s="1496" t="str">
        <f t="shared" si="181"/>
        <v/>
      </c>
      <c r="CD138" s="1496" t="str">
        <f t="shared" si="182"/>
        <v/>
      </c>
      <c r="CE138" s="1496" t="str">
        <f t="shared" si="183"/>
        <v/>
      </c>
      <c r="CF138" s="1496" t="str">
        <f t="shared" si="211"/>
        <v/>
      </c>
      <c r="CG138" s="1494" t="str">
        <f t="shared" si="212"/>
        <v/>
      </c>
      <c r="CH138" s="1495"/>
      <c r="CI138" s="1495"/>
      <c r="CJ138" s="1495"/>
      <c r="CK138" s="1495"/>
      <c r="CL138" s="1495"/>
      <c r="CM138" s="1495"/>
      <c r="CN138" s="1497" t="str">
        <f t="shared" si="213"/>
        <v/>
      </c>
      <c r="CO138" s="1497" t="str">
        <f t="shared" si="214"/>
        <v/>
      </c>
      <c r="CP138" s="1497" t="str">
        <f t="shared" si="215"/>
        <v/>
      </c>
      <c r="CQ138" s="1497" t="str">
        <f t="shared" si="216"/>
        <v/>
      </c>
      <c r="CR138" s="1497" t="str">
        <f t="shared" si="217"/>
        <v/>
      </c>
      <c r="CS138" s="1497" t="str">
        <f t="shared" si="218"/>
        <v/>
      </c>
      <c r="CT138" s="1497" t="str">
        <f t="shared" si="219"/>
        <v/>
      </c>
      <c r="CU138" s="1497" t="str">
        <f t="shared" si="220"/>
        <v/>
      </c>
      <c r="CV138" s="1497" t="str">
        <f t="shared" si="221"/>
        <v/>
      </c>
      <c r="CW138" s="16" t="str">
        <f t="shared" si="222"/>
        <v/>
      </c>
      <c r="CX138" s="16" t="str">
        <f t="shared" si="223"/>
        <v/>
      </c>
      <c r="CY138" s="16" t="str">
        <f t="shared" si="224"/>
        <v/>
      </c>
      <c r="CZ138" s="650">
        <f t="shared" si="184"/>
        <v>0</v>
      </c>
      <c r="DA138" s="16"/>
      <c r="DB138" s="651"/>
      <c r="DC138" s="655">
        <f t="shared" si="185"/>
        <v>0</v>
      </c>
      <c r="DD138" s="654" t="str">
        <f t="shared" si="186"/>
        <v/>
      </c>
      <c r="DE138" s="650">
        <f t="shared" si="187"/>
        <v>0</v>
      </c>
      <c r="EG138" s="16">
        <f>IFERROR(VLOOKUP(B138,'SUBCATS INTERNAL USE'!A:D,3,0),10000)</f>
        <v>10000</v>
      </c>
      <c r="EH138" s="16">
        <f t="shared" si="188"/>
        <v>10000</v>
      </c>
      <c r="EI138" s="16">
        <f t="shared" si="189"/>
        <v>1</v>
      </c>
      <c r="EJ138" s="16">
        <f t="shared" si="225"/>
        <v>19</v>
      </c>
      <c r="EK138" s="16">
        <f>IFERROR(VLOOKUP(B138,'SUBCATS INTERNAL USE'!G:I,3,0), 10000)</f>
        <v>10000</v>
      </c>
      <c r="EN138" s="163">
        <f t="shared" si="190"/>
        <v>1</v>
      </c>
      <c r="EO138" s="163">
        <f t="shared" si="191"/>
        <v>1</v>
      </c>
      <c r="EP138" s="163">
        <f t="shared" si="192"/>
        <v>1</v>
      </c>
      <c r="EQ138" s="163">
        <f t="shared" si="193"/>
        <v>1</v>
      </c>
      <c r="ER138" s="163">
        <f t="shared" si="194"/>
        <v>1</v>
      </c>
      <c r="ES138" s="163">
        <f t="shared" si="195"/>
        <v>1</v>
      </c>
      <c r="ET138" s="163">
        <f t="shared" si="196"/>
        <v>1</v>
      </c>
      <c r="EU138" s="163">
        <f t="shared" si="196"/>
        <v>1</v>
      </c>
      <c r="EV138" s="163">
        <f t="shared" si="197"/>
        <v>0</v>
      </c>
      <c r="EW138" s="163">
        <f t="shared" si="198"/>
        <v>1</v>
      </c>
      <c r="EX138" s="163">
        <f t="shared" si="199"/>
        <v>1</v>
      </c>
      <c r="EY138" s="163">
        <f t="shared" si="200"/>
        <v>1</v>
      </c>
      <c r="EZ138" s="163">
        <f t="shared" si="200"/>
        <v>1</v>
      </c>
      <c r="FA138" s="163">
        <f t="shared" si="200"/>
        <v>1</v>
      </c>
      <c r="FB138" s="163">
        <f t="shared" si="164"/>
        <v>1</v>
      </c>
      <c r="FC138" s="163">
        <f t="shared" si="201"/>
        <v>14</v>
      </c>
      <c r="FD138" s="163">
        <f t="shared" si="202"/>
        <v>0</v>
      </c>
      <c r="FF138" s="16">
        <f t="shared" si="203"/>
        <v>0</v>
      </c>
      <c r="FG138" s="16" t="str">
        <f t="shared" si="204"/>
        <v>1</v>
      </c>
    </row>
    <row r="139" spans="1:163" s="52" customFormat="1" ht="11.25" customHeight="1">
      <c r="A139" s="1038">
        <v>125</v>
      </c>
      <c r="B139" s="1039"/>
      <c r="C139" s="1038" t="str">
        <f t="shared" si="165"/>
        <v/>
      </c>
      <c r="D139" s="1038"/>
      <c r="E139" s="1040"/>
      <c r="F139" s="1041"/>
      <c r="G139" s="1038"/>
      <c r="H139" s="1038"/>
      <c r="I139" s="1323"/>
      <c r="J139" s="1038"/>
      <c r="K139" s="1038"/>
      <c r="L139" s="1038"/>
      <c r="M139" s="1038"/>
      <c r="N139" s="1038"/>
      <c r="O139" s="1038"/>
      <c r="P139" s="1040" t="str">
        <f t="shared" si="205"/>
        <v>MP</v>
      </c>
      <c r="Q139" s="1342" t="str">
        <f t="shared" si="226"/>
        <v/>
      </c>
      <c r="R139" s="1040"/>
      <c r="S139" s="1475" t="e">
        <f t="shared" si="227"/>
        <v>#DIV/0!</v>
      </c>
      <c r="T139" s="1102"/>
      <c r="U139" s="1102"/>
      <c r="V139" s="1476"/>
      <c r="W139" s="1477"/>
      <c r="X139" s="1103"/>
      <c r="Y139" s="1477"/>
      <c r="Z139" s="1478">
        <f t="shared" si="166"/>
        <v>0</v>
      </c>
      <c r="AA139" s="1479">
        <f>ROUND(IFERROR(SUM($AI$6/$AI$7*Q139/O139)+('Inbound Freight New'!$A$3*CZ139/R139),0),2)</f>
        <v>0</v>
      </c>
      <c r="AB139" s="1480">
        <f t="shared" si="167"/>
        <v>0</v>
      </c>
      <c r="AC139" s="1479">
        <f t="shared" si="228"/>
        <v>0</v>
      </c>
      <c r="AD139" s="1481"/>
      <c r="AE139" s="1480">
        <f t="shared" si="168"/>
        <v>0</v>
      </c>
      <c r="AF139" s="1482">
        <f t="shared" si="229"/>
        <v>0</v>
      </c>
      <c r="AG139" s="1483">
        <f t="shared" si="169"/>
        <v>0</v>
      </c>
      <c r="AH139" s="1484">
        <f t="shared" si="230"/>
        <v>0</v>
      </c>
      <c r="AI139" s="1482">
        <f t="shared" si="231"/>
        <v>0</v>
      </c>
      <c r="AJ139" s="1485">
        <f t="shared" si="232"/>
        <v>0</v>
      </c>
      <c r="AK139" s="1485">
        <f t="shared" si="233"/>
        <v>0</v>
      </c>
      <c r="AL139" s="1485">
        <f t="shared" si="170"/>
        <v>0</v>
      </c>
      <c r="AM139" s="1482">
        <f t="shared" si="234"/>
        <v>0</v>
      </c>
      <c r="AN139" s="1477"/>
      <c r="AO139" s="1477"/>
      <c r="AP139" s="1486">
        <f t="shared" si="235"/>
        <v>0</v>
      </c>
      <c r="AQ139" s="1487">
        <f t="shared" si="236"/>
        <v>0</v>
      </c>
      <c r="AR139" s="1488">
        <f t="shared" si="171"/>
        <v>0</v>
      </c>
      <c r="AS139" s="1487">
        <f t="shared" si="237"/>
        <v>0</v>
      </c>
      <c r="AT139" s="1489">
        <f t="shared" si="238"/>
        <v>0</v>
      </c>
      <c r="AU139" s="1490"/>
      <c r="AV139" s="1489"/>
      <c r="AW139" s="1038"/>
      <c r="AX139" s="1038"/>
      <c r="AY139" s="1491"/>
      <c r="AZ139" s="1492"/>
      <c r="BA139" s="1342"/>
      <c r="BB139" s="1342"/>
      <c r="BC139" s="1342"/>
      <c r="BD139" s="1342"/>
      <c r="BE139" s="1038"/>
      <c r="BF139" s="1038" t="str">
        <f t="shared" si="206"/>
        <v/>
      </c>
      <c r="BG139" s="1342" t="str">
        <f t="shared" si="172"/>
        <v/>
      </c>
      <c r="BH139" s="1038"/>
      <c r="BI139" s="1038"/>
      <c r="BJ139" s="1038"/>
      <c r="BK139" s="1038"/>
      <c r="BL139" s="1038"/>
      <c r="BM139" s="1038"/>
      <c r="BN139" s="1493"/>
      <c r="BO139" s="1493"/>
      <c r="BP139" s="1493"/>
      <c r="BQ139" s="1493" t="str">
        <f t="shared" si="173"/>
        <v/>
      </c>
      <c r="BR139" s="1494" t="str">
        <f t="shared" si="174"/>
        <v/>
      </c>
      <c r="BS139" s="1494" t="str">
        <f t="shared" si="207"/>
        <v/>
      </c>
      <c r="BT139" s="1494" t="str">
        <f t="shared" si="208"/>
        <v/>
      </c>
      <c r="BU139" s="1495" t="str">
        <f t="shared" si="175"/>
        <v/>
      </c>
      <c r="BV139" s="1495" t="str">
        <f t="shared" si="209"/>
        <v/>
      </c>
      <c r="BW139" s="1495" t="str">
        <f t="shared" si="210"/>
        <v/>
      </c>
      <c r="BX139" s="1495" t="str">
        <f t="shared" si="176"/>
        <v/>
      </c>
      <c r="BY139" s="1495" t="str">
        <f t="shared" si="177"/>
        <v/>
      </c>
      <c r="BZ139" s="1495" t="str">
        <f t="shared" si="178"/>
        <v/>
      </c>
      <c r="CA139" s="1495" t="str">
        <f t="shared" si="179"/>
        <v/>
      </c>
      <c r="CB139" s="1496" t="str">
        <f t="shared" si="180"/>
        <v/>
      </c>
      <c r="CC139" s="1496" t="str">
        <f t="shared" si="181"/>
        <v/>
      </c>
      <c r="CD139" s="1496" t="str">
        <f t="shared" si="182"/>
        <v/>
      </c>
      <c r="CE139" s="1496" t="str">
        <f t="shared" si="183"/>
        <v/>
      </c>
      <c r="CF139" s="1496" t="str">
        <f t="shared" si="211"/>
        <v/>
      </c>
      <c r="CG139" s="1494" t="str">
        <f t="shared" si="212"/>
        <v/>
      </c>
      <c r="CH139" s="1495"/>
      <c r="CI139" s="1495"/>
      <c r="CJ139" s="1495"/>
      <c r="CK139" s="1495"/>
      <c r="CL139" s="1495"/>
      <c r="CM139" s="1495"/>
      <c r="CN139" s="1497" t="str">
        <f t="shared" si="213"/>
        <v/>
      </c>
      <c r="CO139" s="1497" t="str">
        <f t="shared" si="214"/>
        <v/>
      </c>
      <c r="CP139" s="1497" t="str">
        <f t="shared" si="215"/>
        <v/>
      </c>
      <c r="CQ139" s="1497" t="str">
        <f t="shared" si="216"/>
        <v/>
      </c>
      <c r="CR139" s="1497" t="str">
        <f t="shared" si="217"/>
        <v/>
      </c>
      <c r="CS139" s="1497" t="str">
        <f t="shared" si="218"/>
        <v/>
      </c>
      <c r="CT139" s="1497" t="str">
        <f t="shared" si="219"/>
        <v/>
      </c>
      <c r="CU139" s="1497" t="str">
        <f t="shared" si="220"/>
        <v/>
      </c>
      <c r="CV139" s="1497" t="str">
        <f t="shared" si="221"/>
        <v/>
      </c>
      <c r="CW139" s="16" t="str">
        <f t="shared" si="222"/>
        <v/>
      </c>
      <c r="CX139" s="16" t="str">
        <f t="shared" si="223"/>
        <v/>
      </c>
      <c r="CY139" s="16" t="str">
        <f t="shared" si="224"/>
        <v/>
      </c>
      <c r="CZ139" s="650">
        <f t="shared" si="184"/>
        <v>0</v>
      </c>
      <c r="DA139" s="16"/>
      <c r="DB139" s="651"/>
      <c r="DC139" s="655">
        <f t="shared" si="185"/>
        <v>0</v>
      </c>
      <c r="DD139" s="654" t="str">
        <f t="shared" si="186"/>
        <v/>
      </c>
      <c r="DE139" s="650">
        <f t="shared" si="187"/>
        <v>0</v>
      </c>
      <c r="EG139" s="16">
        <f>IFERROR(VLOOKUP(B139,'SUBCATS INTERNAL USE'!A:D,3,0),10000)</f>
        <v>10000</v>
      </c>
      <c r="EH139" s="16">
        <f t="shared" si="188"/>
        <v>10000</v>
      </c>
      <c r="EI139" s="16">
        <f t="shared" si="189"/>
        <v>1</v>
      </c>
      <c r="EJ139" s="16">
        <f t="shared" si="225"/>
        <v>19</v>
      </c>
      <c r="EK139" s="16">
        <f>IFERROR(VLOOKUP(B139,'SUBCATS INTERNAL USE'!G:I,3,0), 10000)</f>
        <v>10000</v>
      </c>
      <c r="EN139" s="163">
        <f t="shared" si="190"/>
        <v>1</v>
      </c>
      <c r="EO139" s="163">
        <f t="shared" si="191"/>
        <v>1</v>
      </c>
      <c r="EP139" s="163">
        <f t="shared" si="192"/>
        <v>1</v>
      </c>
      <c r="EQ139" s="163">
        <f t="shared" si="193"/>
        <v>1</v>
      </c>
      <c r="ER139" s="163">
        <f t="shared" si="194"/>
        <v>1</v>
      </c>
      <c r="ES139" s="163">
        <f t="shared" si="195"/>
        <v>1</v>
      </c>
      <c r="ET139" s="163">
        <f t="shared" si="196"/>
        <v>1</v>
      </c>
      <c r="EU139" s="163">
        <f t="shared" si="196"/>
        <v>1</v>
      </c>
      <c r="EV139" s="163">
        <f t="shared" si="197"/>
        <v>0</v>
      </c>
      <c r="EW139" s="163">
        <f t="shared" si="198"/>
        <v>1</v>
      </c>
      <c r="EX139" s="163">
        <f t="shared" si="199"/>
        <v>1</v>
      </c>
      <c r="EY139" s="163">
        <f t="shared" si="200"/>
        <v>1</v>
      </c>
      <c r="EZ139" s="163">
        <f t="shared" si="200"/>
        <v>1</v>
      </c>
      <c r="FA139" s="163">
        <f t="shared" si="200"/>
        <v>1</v>
      </c>
      <c r="FB139" s="163">
        <f t="shared" si="164"/>
        <v>1</v>
      </c>
      <c r="FC139" s="163">
        <f t="shared" si="201"/>
        <v>14</v>
      </c>
      <c r="FD139" s="163">
        <f t="shared" si="202"/>
        <v>0</v>
      </c>
      <c r="FF139" s="16">
        <f t="shared" si="203"/>
        <v>0</v>
      </c>
      <c r="FG139" s="16" t="str">
        <f t="shared" si="204"/>
        <v>1</v>
      </c>
    </row>
    <row r="140" spans="1:163" s="52" customFormat="1" ht="11.25" customHeight="1">
      <c r="A140" s="1038">
        <v>126</v>
      </c>
      <c r="B140" s="1039"/>
      <c r="C140" s="1038" t="str">
        <f t="shared" si="165"/>
        <v/>
      </c>
      <c r="D140" s="1038"/>
      <c r="E140" s="1040"/>
      <c r="F140" s="1041"/>
      <c r="G140" s="1038"/>
      <c r="H140" s="1038"/>
      <c r="I140" s="1323"/>
      <c r="J140" s="1038"/>
      <c r="K140" s="1038"/>
      <c r="L140" s="1038"/>
      <c r="M140" s="1038"/>
      <c r="N140" s="1038"/>
      <c r="O140" s="1038"/>
      <c r="P140" s="1040" t="str">
        <f t="shared" si="205"/>
        <v>MP</v>
      </c>
      <c r="Q140" s="1342" t="str">
        <f t="shared" si="226"/>
        <v/>
      </c>
      <c r="R140" s="1040"/>
      <c r="S140" s="1475" t="e">
        <f t="shared" si="227"/>
        <v>#DIV/0!</v>
      </c>
      <c r="T140" s="1102"/>
      <c r="U140" s="1102"/>
      <c r="V140" s="1476"/>
      <c r="W140" s="1477"/>
      <c r="X140" s="1103"/>
      <c r="Y140" s="1477"/>
      <c r="Z140" s="1478">
        <f t="shared" si="166"/>
        <v>0</v>
      </c>
      <c r="AA140" s="1479">
        <f>ROUND(IFERROR(SUM($AI$6/$AI$7*Q140/O140)+('Inbound Freight New'!$A$3*CZ140/R140),0),2)</f>
        <v>0</v>
      </c>
      <c r="AB140" s="1480">
        <f t="shared" si="167"/>
        <v>0</v>
      </c>
      <c r="AC140" s="1479">
        <f t="shared" si="228"/>
        <v>0</v>
      </c>
      <c r="AD140" s="1481"/>
      <c r="AE140" s="1480">
        <f t="shared" si="168"/>
        <v>0</v>
      </c>
      <c r="AF140" s="1482">
        <f t="shared" si="229"/>
        <v>0</v>
      </c>
      <c r="AG140" s="1483">
        <f t="shared" si="169"/>
        <v>0</v>
      </c>
      <c r="AH140" s="1484">
        <f t="shared" si="230"/>
        <v>0</v>
      </c>
      <c r="AI140" s="1482">
        <f t="shared" si="231"/>
        <v>0</v>
      </c>
      <c r="AJ140" s="1485">
        <f t="shared" si="232"/>
        <v>0</v>
      </c>
      <c r="AK140" s="1485">
        <f t="shared" si="233"/>
        <v>0</v>
      </c>
      <c r="AL140" s="1485">
        <f t="shared" si="170"/>
        <v>0</v>
      </c>
      <c r="AM140" s="1482">
        <f t="shared" si="234"/>
        <v>0</v>
      </c>
      <c r="AN140" s="1477"/>
      <c r="AO140" s="1477"/>
      <c r="AP140" s="1486">
        <f t="shared" si="235"/>
        <v>0</v>
      </c>
      <c r="AQ140" s="1487">
        <f t="shared" si="236"/>
        <v>0</v>
      </c>
      <c r="AR140" s="1488">
        <f t="shared" si="171"/>
        <v>0</v>
      </c>
      <c r="AS140" s="1487">
        <f t="shared" si="237"/>
        <v>0</v>
      </c>
      <c r="AT140" s="1489">
        <f t="shared" si="238"/>
        <v>0</v>
      </c>
      <c r="AU140" s="1490"/>
      <c r="AV140" s="1489"/>
      <c r="AW140" s="1038"/>
      <c r="AX140" s="1038"/>
      <c r="AY140" s="1491"/>
      <c r="AZ140" s="1492"/>
      <c r="BA140" s="1342"/>
      <c r="BB140" s="1342"/>
      <c r="BC140" s="1342"/>
      <c r="BD140" s="1342"/>
      <c r="BE140" s="1038"/>
      <c r="BF140" s="1038" t="str">
        <f t="shared" si="206"/>
        <v/>
      </c>
      <c r="BG140" s="1342" t="str">
        <f t="shared" si="172"/>
        <v/>
      </c>
      <c r="BH140" s="1038"/>
      <c r="BI140" s="1038"/>
      <c r="BJ140" s="1038"/>
      <c r="BK140" s="1038"/>
      <c r="BL140" s="1038"/>
      <c r="BM140" s="1038"/>
      <c r="BN140" s="1493"/>
      <c r="BO140" s="1493"/>
      <c r="BP140" s="1493"/>
      <c r="BQ140" s="1493" t="str">
        <f t="shared" si="173"/>
        <v/>
      </c>
      <c r="BR140" s="1494" t="str">
        <f t="shared" si="174"/>
        <v/>
      </c>
      <c r="BS140" s="1494" t="str">
        <f t="shared" si="207"/>
        <v/>
      </c>
      <c r="BT140" s="1494" t="str">
        <f t="shared" si="208"/>
        <v/>
      </c>
      <c r="BU140" s="1495" t="str">
        <f t="shared" si="175"/>
        <v/>
      </c>
      <c r="BV140" s="1495" t="str">
        <f t="shared" si="209"/>
        <v/>
      </c>
      <c r="BW140" s="1495" t="str">
        <f t="shared" si="210"/>
        <v/>
      </c>
      <c r="BX140" s="1495" t="str">
        <f t="shared" si="176"/>
        <v/>
      </c>
      <c r="BY140" s="1495" t="str">
        <f t="shared" si="177"/>
        <v/>
      </c>
      <c r="BZ140" s="1495" t="str">
        <f t="shared" si="178"/>
        <v/>
      </c>
      <c r="CA140" s="1495" t="str">
        <f t="shared" si="179"/>
        <v/>
      </c>
      <c r="CB140" s="1496" t="str">
        <f t="shared" si="180"/>
        <v/>
      </c>
      <c r="CC140" s="1496" t="str">
        <f t="shared" si="181"/>
        <v/>
      </c>
      <c r="CD140" s="1496" t="str">
        <f t="shared" si="182"/>
        <v/>
      </c>
      <c r="CE140" s="1496" t="str">
        <f t="shared" si="183"/>
        <v/>
      </c>
      <c r="CF140" s="1496" t="str">
        <f t="shared" si="211"/>
        <v/>
      </c>
      <c r="CG140" s="1494" t="str">
        <f t="shared" si="212"/>
        <v/>
      </c>
      <c r="CH140" s="1495"/>
      <c r="CI140" s="1495"/>
      <c r="CJ140" s="1495"/>
      <c r="CK140" s="1495"/>
      <c r="CL140" s="1495"/>
      <c r="CM140" s="1495"/>
      <c r="CN140" s="1497" t="str">
        <f t="shared" si="213"/>
        <v/>
      </c>
      <c r="CO140" s="1497" t="str">
        <f t="shared" si="214"/>
        <v/>
      </c>
      <c r="CP140" s="1497" t="str">
        <f t="shared" si="215"/>
        <v/>
      </c>
      <c r="CQ140" s="1497" t="str">
        <f t="shared" si="216"/>
        <v/>
      </c>
      <c r="CR140" s="1497" t="str">
        <f t="shared" si="217"/>
        <v/>
      </c>
      <c r="CS140" s="1497" t="str">
        <f t="shared" si="218"/>
        <v/>
      </c>
      <c r="CT140" s="1497" t="str">
        <f t="shared" si="219"/>
        <v/>
      </c>
      <c r="CU140" s="1497" t="str">
        <f t="shared" si="220"/>
        <v/>
      </c>
      <c r="CV140" s="1497" t="str">
        <f t="shared" si="221"/>
        <v/>
      </c>
      <c r="CW140" s="16" t="str">
        <f t="shared" si="222"/>
        <v/>
      </c>
      <c r="CX140" s="16" t="str">
        <f t="shared" si="223"/>
        <v/>
      </c>
      <c r="CY140" s="16" t="str">
        <f t="shared" si="224"/>
        <v/>
      </c>
      <c r="CZ140" s="650">
        <f t="shared" si="184"/>
        <v>0</v>
      </c>
      <c r="DA140" s="16"/>
      <c r="DB140" s="651"/>
      <c r="DC140" s="655">
        <f t="shared" si="185"/>
        <v>0</v>
      </c>
      <c r="DD140" s="654" t="str">
        <f t="shared" si="186"/>
        <v/>
      </c>
      <c r="DE140" s="650">
        <f t="shared" si="187"/>
        <v>0</v>
      </c>
      <c r="EG140" s="16">
        <f>IFERROR(VLOOKUP(B140,'SUBCATS INTERNAL USE'!A:D,3,0),10000)</f>
        <v>10000</v>
      </c>
      <c r="EH140" s="16">
        <f t="shared" si="188"/>
        <v>10000</v>
      </c>
      <c r="EI140" s="16">
        <f t="shared" si="189"/>
        <v>1</v>
      </c>
      <c r="EJ140" s="16">
        <f t="shared" si="225"/>
        <v>19</v>
      </c>
      <c r="EK140" s="16">
        <f>IFERROR(VLOOKUP(B140,'SUBCATS INTERNAL USE'!G:I,3,0), 10000)</f>
        <v>10000</v>
      </c>
      <c r="EN140" s="163">
        <f t="shared" si="190"/>
        <v>1</v>
      </c>
      <c r="EO140" s="163">
        <f t="shared" si="191"/>
        <v>1</v>
      </c>
      <c r="EP140" s="163">
        <f t="shared" si="192"/>
        <v>1</v>
      </c>
      <c r="EQ140" s="163">
        <f t="shared" si="193"/>
        <v>1</v>
      </c>
      <c r="ER140" s="163">
        <f t="shared" si="194"/>
        <v>1</v>
      </c>
      <c r="ES140" s="163">
        <f t="shared" si="195"/>
        <v>1</v>
      </c>
      <c r="ET140" s="163">
        <f t="shared" si="196"/>
        <v>1</v>
      </c>
      <c r="EU140" s="163">
        <f t="shared" si="196"/>
        <v>1</v>
      </c>
      <c r="EV140" s="163">
        <f t="shared" si="197"/>
        <v>0</v>
      </c>
      <c r="EW140" s="163">
        <f t="shared" si="198"/>
        <v>1</v>
      </c>
      <c r="EX140" s="163">
        <f t="shared" si="199"/>
        <v>1</v>
      </c>
      <c r="EY140" s="163">
        <f t="shared" si="200"/>
        <v>1</v>
      </c>
      <c r="EZ140" s="163">
        <f t="shared" si="200"/>
        <v>1</v>
      </c>
      <c r="FA140" s="163">
        <f t="shared" si="200"/>
        <v>1</v>
      </c>
      <c r="FB140" s="163">
        <f t="shared" si="164"/>
        <v>1</v>
      </c>
      <c r="FC140" s="163">
        <f t="shared" si="201"/>
        <v>14</v>
      </c>
      <c r="FD140" s="163">
        <f t="shared" si="202"/>
        <v>0</v>
      </c>
      <c r="FF140" s="16">
        <f t="shared" si="203"/>
        <v>0</v>
      </c>
      <c r="FG140" s="16" t="str">
        <f t="shared" si="204"/>
        <v>1</v>
      </c>
    </row>
    <row r="141" spans="1:163" s="52" customFormat="1" ht="11.25" customHeight="1">
      <c r="A141" s="1038">
        <v>127</v>
      </c>
      <c r="B141" s="1039"/>
      <c r="C141" s="1038" t="str">
        <f t="shared" si="165"/>
        <v/>
      </c>
      <c r="D141" s="1038"/>
      <c r="E141" s="1040"/>
      <c r="F141" s="1041"/>
      <c r="G141" s="1038"/>
      <c r="H141" s="1038"/>
      <c r="I141" s="1323"/>
      <c r="J141" s="1038"/>
      <c r="K141" s="1038"/>
      <c r="L141" s="1038"/>
      <c r="M141" s="1038"/>
      <c r="N141" s="1038"/>
      <c r="O141" s="1038"/>
      <c r="P141" s="1040" t="str">
        <f t="shared" si="205"/>
        <v>MP</v>
      </c>
      <c r="Q141" s="1342" t="str">
        <f t="shared" si="226"/>
        <v/>
      </c>
      <c r="R141" s="1040"/>
      <c r="S141" s="1475" t="e">
        <f t="shared" si="227"/>
        <v>#DIV/0!</v>
      </c>
      <c r="T141" s="1102"/>
      <c r="U141" s="1102"/>
      <c r="V141" s="1476"/>
      <c r="W141" s="1477"/>
      <c r="X141" s="1103"/>
      <c r="Y141" s="1477"/>
      <c r="Z141" s="1478">
        <f t="shared" si="166"/>
        <v>0</v>
      </c>
      <c r="AA141" s="1479">
        <f>ROUND(IFERROR(SUM($AI$6/$AI$7*Q141/O141)+('Inbound Freight New'!$A$3*CZ141/R141),0),2)</f>
        <v>0</v>
      </c>
      <c r="AB141" s="1480">
        <f t="shared" si="167"/>
        <v>0</v>
      </c>
      <c r="AC141" s="1479">
        <f t="shared" si="228"/>
        <v>0</v>
      </c>
      <c r="AD141" s="1481"/>
      <c r="AE141" s="1480">
        <f t="shared" si="168"/>
        <v>0</v>
      </c>
      <c r="AF141" s="1482">
        <f t="shared" si="229"/>
        <v>0</v>
      </c>
      <c r="AG141" s="1483">
        <f t="shared" si="169"/>
        <v>0</v>
      </c>
      <c r="AH141" s="1484">
        <f t="shared" si="230"/>
        <v>0</v>
      </c>
      <c r="AI141" s="1482">
        <f t="shared" si="231"/>
        <v>0</v>
      </c>
      <c r="AJ141" s="1485">
        <f t="shared" si="232"/>
        <v>0</v>
      </c>
      <c r="AK141" s="1485">
        <f t="shared" si="233"/>
        <v>0</v>
      </c>
      <c r="AL141" s="1485">
        <f t="shared" si="170"/>
        <v>0</v>
      </c>
      <c r="AM141" s="1482">
        <f t="shared" si="234"/>
        <v>0</v>
      </c>
      <c r="AN141" s="1477"/>
      <c r="AO141" s="1477"/>
      <c r="AP141" s="1486">
        <f t="shared" si="235"/>
        <v>0</v>
      </c>
      <c r="AQ141" s="1487">
        <f t="shared" si="236"/>
        <v>0</v>
      </c>
      <c r="AR141" s="1488">
        <f t="shared" si="171"/>
        <v>0</v>
      </c>
      <c r="AS141" s="1487">
        <f t="shared" si="237"/>
        <v>0</v>
      </c>
      <c r="AT141" s="1489">
        <f t="shared" si="238"/>
        <v>0</v>
      </c>
      <c r="AU141" s="1490"/>
      <c r="AV141" s="1489"/>
      <c r="AW141" s="1038"/>
      <c r="AX141" s="1038"/>
      <c r="AY141" s="1491"/>
      <c r="AZ141" s="1492"/>
      <c r="BA141" s="1342"/>
      <c r="BB141" s="1342"/>
      <c r="BC141" s="1342"/>
      <c r="BD141" s="1342"/>
      <c r="BE141" s="1038"/>
      <c r="BF141" s="1038" t="str">
        <f t="shared" si="206"/>
        <v/>
      </c>
      <c r="BG141" s="1342" t="str">
        <f t="shared" si="172"/>
        <v/>
      </c>
      <c r="BH141" s="1038"/>
      <c r="BI141" s="1038"/>
      <c r="BJ141" s="1038"/>
      <c r="BK141" s="1038"/>
      <c r="BL141" s="1038"/>
      <c r="BM141" s="1038"/>
      <c r="BN141" s="1493"/>
      <c r="BO141" s="1493"/>
      <c r="BP141" s="1493"/>
      <c r="BQ141" s="1493" t="str">
        <f t="shared" si="173"/>
        <v/>
      </c>
      <c r="BR141" s="1494" t="str">
        <f t="shared" si="174"/>
        <v/>
      </c>
      <c r="BS141" s="1494" t="str">
        <f t="shared" si="207"/>
        <v/>
      </c>
      <c r="BT141" s="1494" t="str">
        <f t="shared" si="208"/>
        <v/>
      </c>
      <c r="BU141" s="1495" t="str">
        <f t="shared" si="175"/>
        <v/>
      </c>
      <c r="BV141" s="1495" t="str">
        <f t="shared" si="209"/>
        <v/>
      </c>
      <c r="BW141" s="1495" t="str">
        <f t="shared" si="210"/>
        <v/>
      </c>
      <c r="BX141" s="1495" t="str">
        <f t="shared" si="176"/>
        <v/>
      </c>
      <c r="BY141" s="1495" t="str">
        <f t="shared" si="177"/>
        <v/>
      </c>
      <c r="BZ141" s="1495" t="str">
        <f t="shared" si="178"/>
        <v/>
      </c>
      <c r="CA141" s="1495" t="str">
        <f t="shared" si="179"/>
        <v/>
      </c>
      <c r="CB141" s="1496" t="str">
        <f t="shared" si="180"/>
        <v/>
      </c>
      <c r="CC141" s="1496" t="str">
        <f t="shared" si="181"/>
        <v/>
      </c>
      <c r="CD141" s="1496" t="str">
        <f t="shared" si="182"/>
        <v/>
      </c>
      <c r="CE141" s="1496" t="str">
        <f t="shared" si="183"/>
        <v/>
      </c>
      <c r="CF141" s="1496" t="str">
        <f t="shared" si="211"/>
        <v/>
      </c>
      <c r="CG141" s="1494" t="str">
        <f t="shared" si="212"/>
        <v/>
      </c>
      <c r="CH141" s="1495"/>
      <c r="CI141" s="1495"/>
      <c r="CJ141" s="1495"/>
      <c r="CK141" s="1495"/>
      <c r="CL141" s="1495"/>
      <c r="CM141" s="1495"/>
      <c r="CN141" s="1497" t="str">
        <f t="shared" si="213"/>
        <v/>
      </c>
      <c r="CO141" s="1497" t="str">
        <f t="shared" si="214"/>
        <v/>
      </c>
      <c r="CP141" s="1497" t="str">
        <f t="shared" si="215"/>
        <v/>
      </c>
      <c r="CQ141" s="1497" t="str">
        <f t="shared" si="216"/>
        <v/>
      </c>
      <c r="CR141" s="1497" t="str">
        <f t="shared" si="217"/>
        <v/>
      </c>
      <c r="CS141" s="1497" t="str">
        <f t="shared" si="218"/>
        <v/>
      </c>
      <c r="CT141" s="1497" t="str">
        <f t="shared" si="219"/>
        <v/>
      </c>
      <c r="CU141" s="1497" t="str">
        <f t="shared" si="220"/>
        <v/>
      </c>
      <c r="CV141" s="1497" t="str">
        <f t="shared" si="221"/>
        <v/>
      </c>
      <c r="CW141" s="16" t="str">
        <f t="shared" si="222"/>
        <v/>
      </c>
      <c r="CX141" s="16" t="str">
        <f t="shared" si="223"/>
        <v/>
      </c>
      <c r="CY141" s="16" t="str">
        <f t="shared" si="224"/>
        <v/>
      </c>
      <c r="CZ141" s="650">
        <f t="shared" si="184"/>
        <v>0</v>
      </c>
      <c r="DA141" s="16"/>
      <c r="DB141" s="651"/>
      <c r="DC141" s="655">
        <f t="shared" si="185"/>
        <v>0</v>
      </c>
      <c r="DD141" s="654" t="str">
        <f t="shared" si="186"/>
        <v/>
      </c>
      <c r="DE141" s="650">
        <f t="shared" si="187"/>
        <v>0</v>
      </c>
      <c r="EG141" s="16">
        <f>IFERROR(VLOOKUP(B141,'SUBCATS INTERNAL USE'!A:D,3,0),10000)</f>
        <v>10000</v>
      </c>
      <c r="EH141" s="16">
        <f t="shared" si="188"/>
        <v>10000</v>
      </c>
      <c r="EI141" s="16">
        <f t="shared" si="189"/>
        <v>1</v>
      </c>
      <c r="EJ141" s="16">
        <f t="shared" si="225"/>
        <v>19</v>
      </c>
      <c r="EK141" s="16">
        <f>IFERROR(VLOOKUP(B141,'SUBCATS INTERNAL USE'!G:I,3,0), 10000)</f>
        <v>10000</v>
      </c>
      <c r="EN141" s="163">
        <f t="shared" si="190"/>
        <v>1</v>
      </c>
      <c r="EO141" s="163">
        <f t="shared" si="191"/>
        <v>1</v>
      </c>
      <c r="EP141" s="163">
        <f t="shared" si="192"/>
        <v>1</v>
      </c>
      <c r="EQ141" s="163">
        <f t="shared" si="193"/>
        <v>1</v>
      </c>
      <c r="ER141" s="163">
        <f t="shared" si="194"/>
        <v>1</v>
      </c>
      <c r="ES141" s="163">
        <f t="shared" si="195"/>
        <v>1</v>
      </c>
      <c r="ET141" s="163">
        <f t="shared" si="196"/>
        <v>1</v>
      </c>
      <c r="EU141" s="163">
        <f t="shared" si="196"/>
        <v>1</v>
      </c>
      <c r="EV141" s="163">
        <f t="shared" si="197"/>
        <v>0</v>
      </c>
      <c r="EW141" s="163">
        <f t="shared" si="198"/>
        <v>1</v>
      </c>
      <c r="EX141" s="163">
        <f t="shared" si="199"/>
        <v>1</v>
      </c>
      <c r="EY141" s="163">
        <f t="shared" si="200"/>
        <v>1</v>
      </c>
      <c r="EZ141" s="163">
        <f t="shared" si="200"/>
        <v>1</v>
      </c>
      <c r="FA141" s="163">
        <f t="shared" si="200"/>
        <v>1</v>
      </c>
      <c r="FB141" s="163">
        <f t="shared" si="164"/>
        <v>1</v>
      </c>
      <c r="FC141" s="163">
        <f t="shared" si="201"/>
        <v>14</v>
      </c>
      <c r="FD141" s="163">
        <f t="shared" si="202"/>
        <v>0</v>
      </c>
      <c r="FF141" s="16">
        <f t="shared" si="203"/>
        <v>0</v>
      </c>
      <c r="FG141" s="16" t="str">
        <f t="shared" si="204"/>
        <v>1</v>
      </c>
    </row>
    <row r="142" spans="1:163" s="52" customFormat="1" ht="11.25" customHeight="1">
      <c r="A142" s="1038">
        <v>128</v>
      </c>
      <c r="B142" s="1039"/>
      <c r="C142" s="1038" t="str">
        <f t="shared" si="165"/>
        <v/>
      </c>
      <c r="D142" s="1038"/>
      <c r="E142" s="1040"/>
      <c r="F142" s="1041"/>
      <c r="G142" s="1038"/>
      <c r="H142" s="1038"/>
      <c r="I142" s="1323"/>
      <c r="J142" s="1038"/>
      <c r="K142" s="1038"/>
      <c r="L142" s="1038"/>
      <c r="M142" s="1038"/>
      <c r="N142" s="1038"/>
      <c r="O142" s="1038"/>
      <c r="P142" s="1040" t="str">
        <f t="shared" si="205"/>
        <v>MP</v>
      </c>
      <c r="Q142" s="1342" t="str">
        <f t="shared" si="226"/>
        <v/>
      </c>
      <c r="R142" s="1040"/>
      <c r="S142" s="1475" t="e">
        <f t="shared" si="227"/>
        <v>#DIV/0!</v>
      </c>
      <c r="T142" s="1102"/>
      <c r="U142" s="1102"/>
      <c r="V142" s="1476"/>
      <c r="W142" s="1477"/>
      <c r="X142" s="1103"/>
      <c r="Y142" s="1477"/>
      <c r="Z142" s="1478">
        <f t="shared" si="166"/>
        <v>0</v>
      </c>
      <c r="AA142" s="1479">
        <f>ROUND(IFERROR(SUM($AI$6/$AI$7*Q142/O142)+('Inbound Freight New'!$A$3*CZ142/R142),0),2)</f>
        <v>0</v>
      </c>
      <c r="AB142" s="1480">
        <f t="shared" si="167"/>
        <v>0</v>
      </c>
      <c r="AC142" s="1479">
        <f t="shared" si="228"/>
        <v>0</v>
      </c>
      <c r="AD142" s="1481"/>
      <c r="AE142" s="1480">
        <f t="shared" si="168"/>
        <v>0</v>
      </c>
      <c r="AF142" s="1482">
        <f t="shared" si="229"/>
        <v>0</v>
      </c>
      <c r="AG142" s="1483">
        <f t="shared" si="169"/>
        <v>0</v>
      </c>
      <c r="AH142" s="1484">
        <f t="shared" si="230"/>
        <v>0</v>
      </c>
      <c r="AI142" s="1482">
        <f t="shared" si="231"/>
        <v>0</v>
      </c>
      <c r="AJ142" s="1485">
        <f t="shared" si="232"/>
        <v>0</v>
      </c>
      <c r="AK142" s="1485">
        <f t="shared" si="233"/>
        <v>0</v>
      </c>
      <c r="AL142" s="1485">
        <f t="shared" si="170"/>
        <v>0</v>
      </c>
      <c r="AM142" s="1482">
        <f t="shared" si="234"/>
        <v>0</v>
      </c>
      <c r="AN142" s="1477"/>
      <c r="AO142" s="1477"/>
      <c r="AP142" s="1486">
        <f t="shared" si="235"/>
        <v>0</v>
      </c>
      <c r="AQ142" s="1487">
        <f t="shared" si="236"/>
        <v>0</v>
      </c>
      <c r="AR142" s="1488">
        <f t="shared" si="171"/>
        <v>0</v>
      </c>
      <c r="AS142" s="1487">
        <f t="shared" si="237"/>
        <v>0</v>
      </c>
      <c r="AT142" s="1489">
        <f t="shared" si="238"/>
        <v>0</v>
      </c>
      <c r="AU142" s="1490"/>
      <c r="AV142" s="1489"/>
      <c r="AW142" s="1038"/>
      <c r="AX142" s="1038"/>
      <c r="AY142" s="1491"/>
      <c r="AZ142" s="1492"/>
      <c r="BA142" s="1342"/>
      <c r="BB142" s="1342"/>
      <c r="BC142" s="1342"/>
      <c r="BD142" s="1342"/>
      <c r="BE142" s="1038"/>
      <c r="BF142" s="1038" t="str">
        <f t="shared" si="206"/>
        <v/>
      </c>
      <c r="BG142" s="1342" t="str">
        <f t="shared" si="172"/>
        <v/>
      </c>
      <c r="BH142" s="1038"/>
      <c r="BI142" s="1038"/>
      <c r="BJ142" s="1038"/>
      <c r="BK142" s="1038"/>
      <c r="BL142" s="1038"/>
      <c r="BM142" s="1038"/>
      <c r="BN142" s="1493"/>
      <c r="BO142" s="1493"/>
      <c r="BP142" s="1493"/>
      <c r="BQ142" s="1493" t="str">
        <f t="shared" si="173"/>
        <v/>
      </c>
      <c r="BR142" s="1494" t="str">
        <f t="shared" si="174"/>
        <v/>
      </c>
      <c r="BS142" s="1494" t="str">
        <f t="shared" si="207"/>
        <v/>
      </c>
      <c r="BT142" s="1494" t="str">
        <f t="shared" si="208"/>
        <v/>
      </c>
      <c r="BU142" s="1495" t="str">
        <f t="shared" si="175"/>
        <v/>
      </c>
      <c r="BV142" s="1495" t="str">
        <f t="shared" si="209"/>
        <v/>
      </c>
      <c r="BW142" s="1495" t="str">
        <f t="shared" si="210"/>
        <v/>
      </c>
      <c r="BX142" s="1495" t="str">
        <f t="shared" si="176"/>
        <v/>
      </c>
      <c r="BY142" s="1495" t="str">
        <f t="shared" si="177"/>
        <v/>
      </c>
      <c r="BZ142" s="1495" t="str">
        <f t="shared" si="178"/>
        <v/>
      </c>
      <c r="CA142" s="1495" t="str">
        <f t="shared" si="179"/>
        <v/>
      </c>
      <c r="CB142" s="1496" t="str">
        <f t="shared" si="180"/>
        <v/>
      </c>
      <c r="CC142" s="1496" t="str">
        <f t="shared" si="181"/>
        <v/>
      </c>
      <c r="CD142" s="1496" t="str">
        <f t="shared" si="182"/>
        <v/>
      </c>
      <c r="CE142" s="1496" t="str">
        <f t="shared" si="183"/>
        <v/>
      </c>
      <c r="CF142" s="1496" t="str">
        <f t="shared" si="211"/>
        <v/>
      </c>
      <c r="CG142" s="1494" t="str">
        <f t="shared" si="212"/>
        <v/>
      </c>
      <c r="CH142" s="1495"/>
      <c r="CI142" s="1495"/>
      <c r="CJ142" s="1495"/>
      <c r="CK142" s="1495"/>
      <c r="CL142" s="1495"/>
      <c r="CM142" s="1495"/>
      <c r="CN142" s="1497" t="str">
        <f t="shared" si="213"/>
        <v/>
      </c>
      <c r="CO142" s="1497" t="str">
        <f t="shared" si="214"/>
        <v/>
      </c>
      <c r="CP142" s="1497" t="str">
        <f t="shared" si="215"/>
        <v/>
      </c>
      <c r="CQ142" s="1497" t="str">
        <f t="shared" si="216"/>
        <v/>
      </c>
      <c r="CR142" s="1497" t="str">
        <f t="shared" si="217"/>
        <v/>
      </c>
      <c r="CS142" s="1497" t="str">
        <f t="shared" si="218"/>
        <v/>
      </c>
      <c r="CT142" s="1497" t="str">
        <f t="shared" si="219"/>
        <v/>
      </c>
      <c r="CU142" s="1497" t="str">
        <f t="shared" si="220"/>
        <v/>
      </c>
      <c r="CV142" s="1497" t="str">
        <f t="shared" si="221"/>
        <v/>
      </c>
      <c r="CW142" s="16" t="str">
        <f t="shared" si="222"/>
        <v/>
      </c>
      <c r="CX142" s="16" t="str">
        <f t="shared" si="223"/>
        <v/>
      </c>
      <c r="CY142" s="16" t="str">
        <f t="shared" si="224"/>
        <v/>
      </c>
      <c r="CZ142" s="650">
        <f t="shared" si="184"/>
        <v>0</v>
      </c>
      <c r="DA142" s="16"/>
      <c r="DB142" s="651"/>
      <c r="DC142" s="655">
        <f t="shared" si="185"/>
        <v>0</v>
      </c>
      <c r="DD142" s="654" t="str">
        <f t="shared" si="186"/>
        <v/>
      </c>
      <c r="DE142" s="650">
        <f t="shared" si="187"/>
        <v>0</v>
      </c>
      <c r="EG142" s="16">
        <f>IFERROR(VLOOKUP(B142,'SUBCATS INTERNAL USE'!A:D,3,0),10000)</f>
        <v>10000</v>
      </c>
      <c r="EH142" s="16">
        <f t="shared" si="188"/>
        <v>10000</v>
      </c>
      <c r="EI142" s="16">
        <f t="shared" si="189"/>
        <v>1</v>
      </c>
      <c r="EJ142" s="16">
        <f t="shared" si="225"/>
        <v>19</v>
      </c>
      <c r="EK142" s="16">
        <f>IFERROR(VLOOKUP(B142,'SUBCATS INTERNAL USE'!G:I,3,0), 10000)</f>
        <v>10000</v>
      </c>
      <c r="EN142" s="163">
        <f t="shared" si="190"/>
        <v>1</v>
      </c>
      <c r="EO142" s="163">
        <f t="shared" si="191"/>
        <v>1</v>
      </c>
      <c r="EP142" s="163">
        <f t="shared" si="192"/>
        <v>1</v>
      </c>
      <c r="EQ142" s="163">
        <f t="shared" si="193"/>
        <v>1</v>
      </c>
      <c r="ER142" s="163">
        <f t="shared" si="194"/>
        <v>1</v>
      </c>
      <c r="ES142" s="163">
        <f t="shared" si="195"/>
        <v>1</v>
      </c>
      <c r="ET142" s="163">
        <f t="shared" si="196"/>
        <v>1</v>
      </c>
      <c r="EU142" s="163">
        <f t="shared" si="196"/>
        <v>1</v>
      </c>
      <c r="EV142" s="163">
        <f t="shared" si="197"/>
        <v>0</v>
      </c>
      <c r="EW142" s="163">
        <f t="shared" si="198"/>
        <v>1</v>
      </c>
      <c r="EX142" s="163">
        <f t="shared" si="199"/>
        <v>1</v>
      </c>
      <c r="EY142" s="163">
        <f t="shared" si="200"/>
        <v>1</v>
      </c>
      <c r="EZ142" s="163">
        <f t="shared" si="200"/>
        <v>1</v>
      </c>
      <c r="FA142" s="163">
        <f t="shared" si="200"/>
        <v>1</v>
      </c>
      <c r="FB142" s="163">
        <f t="shared" si="200"/>
        <v>1</v>
      </c>
      <c r="FC142" s="163">
        <f t="shared" si="201"/>
        <v>14</v>
      </c>
      <c r="FD142" s="163">
        <f t="shared" si="202"/>
        <v>0</v>
      </c>
      <c r="FF142" s="16">
        <f t="shared" si="203"/>
        <v>0</v>
      </c>
      <c r="FG142" s="16" t="str">
        <f t="shared" si="204"/>
        <v>1</v>
      </c>
    </row>
    <row r="143" spans="1:163" s="52" customFormat="1" ht="11.25" customHeight="1">
      <c r="A143" s="1038">
        <v>129</v>
      </c>
      <c r="B143" s="1039"/>
      <c r="C143" s="1038" t="str">
        <f t="shared" ref="C143:C206" si="239">IF(B143="","",IFERROR(VLOOKUP(B143,cat,2,0),""))</f>
        <v/>
      </c>
      <c r="D143" s="1038"/>
      <c r="E143" s="1040"/>
      <c r="F143" s="1041"/>
      <c r="G143" s="1038"/>
      <c r="H143" s="1038"/>
      <c r="I143" s="1323"/>
      <c r="J143" s="1038"/>
      <c r="K143" s="1038"/>
      <c r="L143" s="1038"/>
      <c r="M143" s="1038"/>
      <c r="N143" s="1038"/>
      <c r="O143" s="1038"/>
      <c r="P143" s="1040" t="str">
        <f t="shared" si="205"/>
        <v>MP</v>
      </c>
      <c r="Q143" s="1342" t="str">
        <f t="shared" si="226"/>
        <v/>
      </c>
      <c r="R143" s="1040"/>
      <c r="S143" s="1475" t="e">
        <f t="shared" si="227"/>
        <v>#DIV/0!</v>
      </c>
      <c r="T143" s="1102"/>
      <c r="U143" s="1102"/>
      <c r="V143" s="1476"/>
      <c r="W143" s="1477"/>
      <c r="X143" s="1103"/>
      <c r="Y143" s="1477"/>
      <c r="Z143" s="1478">
        <f t="shared" ref="Z143:Z206" si="240">IFERROR(SUM(R143/O143)*Q143,0)</f>
        <v>0</v>
      </c>
      <c r="AA143" s="1479">
        <f>ROUND(IFERROR(SUM($AI$6/$AI$7*Q143/O143)+('Inbound Freight New'!$A$3*CZ143/R143),0),2)</f>
        <v>0</v>
      </c>
      <c r="AB143" s="1480">
        <f t="shared" ref="AB143:AB206" si="241">+$AC$7</f>
        <v>0</v>
      </c>
      <c r="AC143" s="1479">
        <f t="shared" si="228"/>
        <v>0</v>
      </c>
      <c r="AD143" s="1481"/>
      <c r="AE143" s="1480">
        <f t="shared" ref="AE143:AE206" si="242">$AC$8</f>
        <v>0</v>
      </c>
      <c r="AF143" s="1482">
        <f t="shared" si="229"/>
        <v>0</v>
      </c>
      <c r="AG143" s="1483">
        <f t="shared" ref="AG143:AG206" si="243">SUM(I$8:I$9)</f>
        <v>0</v>
      </c>
      <c r="AH143" s="1484">
        <f t="shared" si="230"/>
        <v>0</v>
      </c>
      <c r="AI143" s="1482">
        <f t="shared" si="231"/>
        <v>0</v>
      </c>
      <c r="AJ143" s="1485">
        <f t="shared" si="232"/>
        <v>0</v>
      </c>
      <c r="AK143" s="1485">
        <f t="shared" si="233"/>
        <v>0</v>
      </c>
      <c r="AL143" s="1485">
        <f t="shared" ref="AL143:AL206" si="244">AC$11</f>
        <v>0</v>
      </c>
      <c r="AM143" s="1482">
        <f t="shared" si="234"/>
        <v>0</v>
      </c>
      <c r="AN143" s="1477"/>
      <c r="AO143" s="1477"/>
      <c r="AP143" s="1486">
        <f t="shared" si="235"/>
        <v>0</v>
      </c>
      <c r="AQ143" s="1487">
        <f t="shared" si="236"/>
        <v>0</v>
      </c>
      <c r="AR143" s="1488">
        <f t="shared" ref="AR143:AR206" si="245">IFERROR(AM143*R143,0)</f>
        <v>0</v>
      </c>
      <c r="AS143" s="1487">
        <f t="shared" si="237"/>
        <v>0</v>
      </c>
      <c r="AT143" s="1489">
        <f t="shared" si="238"/>
        <v>0</v>
      </c>
      <c r="AU143" s="1490"/>
      <c r="AV143" s="1489"/>
      <c r="AW143" s="1038"/>
      <c r="AX143" s="1038"/>
      <c r="AY143" s="1491"/>
      <c r="AZ143" s="1492"/>
      <c r="BA143" s="1342"/>
      <c r="BB143" s="1342"/>
      <c r="BC143" s="1342"/>
      <c r="BD143" s="1342"/>
      <c r="BE143" s="1038"/>
      <c r="BF143" s="1038" t="str">
        <f t="shared" si="206"/>
        <v/>
      </c>
      <c r="BG143" s="1342" t="str">
        <f t="shared" ref="BG143:BG206" si="246">IF(B143&gt;0,VLOOKUP(B143,pc,5,0),"")</f>
        <v/>
      </c>
      <c r="BH143" s="1038"/>
      <c r="BI143" s="1038"/>
      <c r="BJ143" s="1038"/>
      <c r="BK143" s="1038"/>
      <c r="BL143" s="1038"/>
      <c r="BM143" s="1038"/>
      <c r="BN143" s="1493"/>
      <c r="BO143" s="1493"/>
      <c r="BP143" s="1493"/>
      <c r="BQ143" s="1493" t="str">
        <f t="shared" ref="BQ143:BQ206" si="247">IF(R143&gt;0,R143/O143*BD143,"")</f>
        <v/>
      </c>
      <c r="BR143" s="1494" t="str">
        <f t="shared" ref="BR143:BR206" si="248">IFERROR(R143-BS143-BT143,"")</f>
        <v/>
      </c>
      <c r="BS143" s="1494" t="str">
        <f t="shared" si="207"/>
        <v/>
      </c>
      <c r="BT143" s="1494" t="str">
        <f t="shared" si="208"/>
        <v/>
      </c>
      <c r="BU143" s="1495" t="str">
        <f t="shared" ref="BU143:BU206" si="249">IF(AND($AY143&lt;&gt;"",IFERROR(VLOOKUP($AY143,seas,4,0),"")&lt;&gt;"Deco"),"See Planner",IF($AX143&lt;&gt;"","See Alloc",IFERROR(BX143*(1+$CA143),"")))</f>
        <v/>
      </c>
      <c r="BV143" s="1495" t="str">
        <f t="shared" si="209"/>
        <v/>
      </c>
      <c r="BW143" s="1495" t="str">
        <f t="shared" si="210"/>
        <v/>
      </c>
      <c r="BX143" s="1495" t="str">
        <f t="shared" ref="BX143:BX206" si="250">IFERROR(VLOOKUP(B143,dc,BX$13,0),"")</f>
        <v/>
      </c>
      <c r="BY143" s="1495" t="str">
        <f t="shared" ref="BY143:BY206" si="251">IFERROR(VLOOKUP(B143,dc,BY$13,0),"")</f>
        <v/>
      </c>
      <c r="BZ143" s="1495" t="str">
        <f t="shared" ref="BZ143:BZ206" si="252">IFERROR(VLOOKUP(B143,dc,BZ$13,0),"")</f>
        <v/>
      </c>
      <c r="CA143" s="1495" t="str">
        <f t="shared" ref="CA143:CA206" si="253">IFERROR(VLOOKUP(G$6,nsf,CA$13,0),"")</f>
        <v/>
      </c>
      <c r="CB143" s="1496" t="str">
        <f t="shared" ref="CB143:CB206" si="254">IF($F143&lt;&gt;"",$AV$4,"")</f>
        <v/>
      </c>
      <c r="CC143" s="1496" t="str">
        <f t="shared" ref="CC143:CC206" si="255">IF($F143&lt;&gt;"",$AV$5,"")</f>
        <v/>
      </c>
      <c r="CD143" s="1496" t="str">
        <f t="shared" ref="CD143:CD206" si="256">IF($F143&lt;&gt;"",$AV$6,"")</f>
        <v/>
      </c>
      <c r="CE143" s="1496" t="str">
        <f t="shared" ref="CE143:CE206" si="257">IF($F143&lt;&gt;"",$AV$7,"")</f>
        <v/>
      </c>
      <c r="CF143" s="1496" t="str">
        <f t="shared" si="211"/>
        <v/>
      </c>
      <c r="CG143" s="1494" t="str">
        <f t="shared" si="212"/>
        <v/>
      </c>
      <c r="CH143" s="1495"/>
      <c r="CI143" s="1495"/>
      <c r="CJ143" s="1495"/>
      <c r="CK143" s="1495"/>
      <c r="CL143" s="1495"/>
      <c r="CM143" s="1495"/>
      <c r="CN143" s="1497" t="str">
        <f t="shared" si="213"/>
        <v/>
      </c>
      <c r="CO143" s="1497" t="str">
        <f t="shared" si="214"/>
        <v/>
      </c>
      <c r="CP143" s="1497" t="str">
        <f t="shared" si="215"/>
        <v/>
      </c>
      <c r="CQ143" s="1497" t="str">
        <f t="shared" si="216"/>
        <v/>
      </c>
      <c r="CR143" s="1497" t="str">
        <f t="shared" si="217"/>
        <v/>
      </c>
      <c r="CS143" s="1497" t="str">
        <f t="shared" si="218"/>
        <v/>
      </c>
      <c r="CT143" s="1497" t="str">
        <f t="shared" si="219"/>
        <v/>
      </c>
      <c r="CU143" s="1497" t="str">
        <f t="shared" si="220"/>
        <v/>
      </c>
      <c r="CV143" s="1497" t="str">
        <f t="shared" si="221"/>
        <v/>
      </c>
      <c r="CW143" s="16" t="str">
        <f t="shared" si="222"/>
        <v/>
      </c>
      <c r="CX143" s="16" t="str">
        <f t="shared" si="223"/>
        <v/>
      </c>
      <c r="CY143" s="16" t="str">
        <f t="shared" si="224"/>
        <v/>
      </c>
      <c r="CZ143" s="650">
        <f t="shared" ref="CZ143:CZ206" si="258">IFERROR(IF(G$10="",0,IF(SUM(BA143:BC143)&gt;0,R143/O143,0)),0)</f>
        <v>0</v>
      </c>
      <c r="DA143" s="16"/>
      <c r="DB143" s="651"/>
      <c r="DC143" s="655">
        <f t="shared" ref="DC143:DC206" si="259">IF(DB143="",CZ143,R143/VLOOKUP(DB143,dompro,2,0)*VLOOKUP(DB143,dompro,3,0))</f>
        <v>0</v>
      </c>
      <c r="DD143" s="654" t="str">
        <f t="shared" ref="DD143:DD206" si="260">IF(DB143="",Q143,R143/VLOOKUP(DB143,dompro,2,0)*VLOOKUP(DB143,dompro,4,0))</f>
        <v/>
      </c>
      <c r="DE143" s="650">
        <f t="shared" ref="DE143:DE206" si="261">IFERROR(VLOOKUP(B143,cpu,6,0)*R143,R143*DE$1)</f>
        <v>0</v>
      </c>
      <c r="EG143" s="16">
        <f>IFERROR(VLOOKUP(B143,'SUBCATS INTERNAL USE'!A:D,3,0),10000)</f>
        <v>10000</v>
      </c>
      <c r="EH143" s="16">
        <f t="shared" ref="EH143:EH206" si="262">IF(D143&gt;1,10000,EG143)</f>
        <v>10000</v>
      </c>
      <c r="EI143" s="16">
        <f t="shared" ref="EI143:EI206" si="263">B143*100+1</f>
        <v>1</v>
      </c>
      <c r="EJ143" s="16">
        <f t="shared" si="225"/>
        <v>19</v>
      </c>
      <c r="EK143" s="16">
        <f>IFERROR(VLOOKUP(B143,'SUBCATS INTERNAL USE'!G:I,3,0), 10000)</f>
        <v>10000</v>
      </c>
      <c r="EN143" s="163">
        <f t="shared" ref="EN143:EN206" si="264">IF(B143="",1,0)</f>
        <v>1</v>
      </c>
      <c r="EO143" s="163">
        <f t="shared" ref="EO143:EO206" si="265">IF(E143="",1,0)</f>
        <v>1</v>
      </c>
      <c r="EP143" s="163">
        <f t="shared" ref="EP143:EP206" si="266">IF(N143="",1,0)</f>
        <v>1</v>
      </c>
      <c r="EQ143" s="163">
        <f t="shared" ref="EQ143:EQ206" si="267">IF(O143="",1,0)</f>
        <v>1</v>
      </c>
      <c r="ER143" s="163">
        <f t="shared" ref="ER143:ER206" si="268">IF(R143="",1,0)</f>
        <v>1</v>
      </c>
      <c r="ES143" s="163">
        <f t="shared" ref="ES143:ES206" si="269">IF(BG143="",1,0)</f>
        <v>1</v>
      </c>
      <c r="ET143" s="163">
        <f t="shared" ref="ET143:EU206" si="270">IF(AN143="",1,0)</f>
        <v>1</v>
      </c>
      <c r="EU143" s="163">
        <f t="shared" si="270"/>
        <v>1</v>
      </c>
      <c r="EV143" s="163">
        <f t="shared" ref="EV143:EV206" si="271">IF(P143="",1,0)</f>
        <v>0</v>
      </c>
      <c r="EW143" s="163">
        <f t="shared" ref="EW143:EW206" si="272">IF(Q143="",1,0)</f>
        <v>1</v>
      </c>
      <c r="EX143" s="163">
        <f t="shared" ref="EX143:EX206" si="273">IF(AV143="",1,0)</f>
        <v>1</v>
      </c>
      <c r="EY143" s="163">
        <f t="shared" ref="EY143:FB206" si="274">IF(BA143="",1,0)</f>
        <v>1</v>
      </c>
      <c r="EZ143" s="163">
        <f t="shared" si="274"/>
        <v>1</v>
      </c>
      <c r="FA143" s="163">
        <f t="shared" si="274"/>
        <v>1</v>
      </c>
      <c r="FB143" s="163">
        <f t="shared" si="274"/>
        <v>1</v>
      </c>
      <c r="FC143" s="163">
        <f t="shared" ref="FC143:FC206" si="275">SUM(EN143:FB143)</f>
        <v>14</v>
      </c>
      <c r="FD143" s="163">
        <f t="shared" ref="FD143:FD206" si="276">IF(F143&lt;&gt;"",IF(FC143&gt;0,1,0),0)</f>
        <v>0</v>
      </c>
      <c r="FF143" s="16">
        <f t="shared" ref="FF143:FF206" si="277">IF(R143&gt;0,IF(P143&lt;&gt;"MP",1,0),0)</f>
        <v>0</v>
      </c>
      <c r="FG143" s="16" t="str">
        <f t="shared" ref="FG143:FG206" si="278">IFERROR(IF($G$13="YES",0,IF(VLOOKUP(B143,ptnr,5,0)="Y",0,1)),"1")</f>
        <v>1</v>
      </c>
    </row>
    <row r="144" spans="1:163" s="52" customFormat="1" ht="11.25" customHeight="1">
      <c r="A144" s="1038">
        <v>130</v>
      </c>
      <c r="B144" s="1039"/>
      <c r="C144" s="1038" t="str">
        <f t="shared" si="239"/>
        <v/>
      </c>
      <c r="D144" s="1038"/>
      <c r="E144" s="1040"/>
      <c r="F144" s="1041"/>
      <c r="G144" s="1038"/>
      <c r="H144" s="1038"/>
      <c r="I144" s="1323"/>
      <c r="J144" s="1038"/>
      <c r="K144" s="1038"/>
      <c r="L144" s="1038"/>
      <c r="M144" s="1038"/>
      <c r="N144" s="1038"/>
      <c r="O144" s="1038"/>
      <c r="P144" s="1040" t="str">
        <f t="shared" ref="P144:P207" si="279">IFERROR(IF(N144&gt;3,"BP",IF(O144&gt;2,"BP","MP")),"")</f>
        <v>MP</v>
      </c>
      <c r="Q144" s="1342" t="str">
        <f t="shared" si="226"/>
        <v/>
      </c>
      <c r="R144" s="1040"/>
      <c r="S144" s="1475" t="e">
        <f t="shared" si="227"/>
        <v>#DIV/0!</v>
      </c>
      <c r="T144" s="1102"/>
      <c r="U144" s="1102"/>
      <c r="V144" s="1476"/>
      <c r="W144" s="1477"/>
      <c r="X144" s="1103"/>
      <c r="Y144" s="1477"/>
      <c r="Z144" s="1478">
        <f t="shared" si="240"/>
        <v>0</v>
      </c>
      <c r="AA144" s="1479">
        <f>ROUND(IFERROR(SUM($AI$6/$AI$7*Q144/O144)+('Inbound Freight New'!$A$3*CZ144/R144),0),2)</f>
        <v>0</v>
      </c>
      <c r="AB144" s="1480">
        <f t="shared" si="241"/>
        <v>0</v>
      </c>
      <c r="AC144" s="1479">
        <f t="shared" si="228"/>
        <v>0</v>
      </c>
      <c r="AD144" s="1481"/>
      <c r="AE144" s="1480">
        <f t="shared" si="242"/>
        <v>0</v>
      </c>
      <c r="AF144" s="1482">
        <f t="shared" si="229"/>
        <v>0</v>
      </c>
      <c r="AG144" s="1483">
        <f t="shared" si="243"/>
        <v>0</v>
      </c>
      <c r="AH144" s="1484">
        <f t="shared" si="230"/>
        <v>0</v>
      </c>
      <c r="AI144" s="1482">
        <f t="shared" si="231"/>
        <v>0</v>
      </c>
      <c r="AJ144" s="1485">
        <f t="shared" si="232"/>
        <v>0</v>
      </c>
      <c r="AK144" s="1485">
        <f t="shared" si="233"/>
        <v>0</v>
      </c>
      <c r="AL144" s="1485">
        <f t="shared" si="244"/>
        <v>0</v>
      </c>
      <c r="AM144" s="1482">
        <f t="shared" si="234"/>
        <v>0</v>
      </c>
      <c r="AN144" s="1477"/>
      <c r="AO144" s="1477"/>
      <c r="AP144" s="1486">
        <f t="shared" si="235"/>
        <v>0</v>
      </c>
      <c r="AQ144" s="1487">
        <f t="shared" si="236"/>
        <v>0</v>
      </c>
      <c r="AR144" s="1488">
        <f t="shared" si="245"/>
        <v>0</v>
      </c>
      <c r="AS144" s="1487">
        <f t="shared" si="237"/>
        <v>0</v>
      </c>
      <c r="AT144" s="1489">
        <f t="shared" si="238"/>
        <v>0</v>
      </c>
      <c r="AU144" s="1490"/>
      <c r="AV144" s="1489"/>
      <c r="AW144" s="1038"/>
      <c r="AX144" s="1038"/>
      <c r="AY144" s="1491"/>
      <c r="AZ144" s="1492"/>
      <c r="BA144" s="1342"/>
      <c r="BB144" s="1342"/>
      <c r="BC144" s="1342"/>
      <c r="BD144" s="1342"/>
      <c r="BE144" s="1038"/>
      <c r="BF144" s="1038" t="str">
        <f t="shared" ref="BF144:BF207" si="280">IF($P144="","",IF($G$13="NO",IF($P144&lt;&gt;"BP",IF($FK$14=0,IF(($FG144&lt;&gt;1),"RT","ST"),"ST"),""),""))</f>
        <v/>
      </c>
      <c r="BG144" s="1342" t="str">
        <f t="shared" si="246"/>
        <v/>
      </c>
      <c r="BH144" s="1038"/>
      <c r="BI144" s="1038"/>
      <c r="BJ144" s="1038"/>
      <c r="BK144" s="1038"/>
      <c r="BL144" s="1038"/>
      <c r="BM144" s="1038"/>
      <c r="BN144" s="1493"/>
      <c r="BO144" s="1493"/>
      <c r="BP144" s="1493"/>
      <c r="BQ144" s="1493" t="str">
        <f t="shared" si="247"/>
        <v/>
      </c>
      <c r="BR144" s="1494" t="str">
        <f t="shared" si="248"/>
        <v/>
      </c>
      <c r="BS144" s="1494" t="str">
        <f t="shared" ref="BS144:BS207" si="281">IFERROR(ROUND(BV144*$R144/$O144,0)*$O144,"")</f>
        <v/>
      </c>
      <c r="BT144" s="1494" t="str">
        <f t="shared" ref="BT144:BT207" si="282">IFERROR(ROUND(BW144*$R144/$O144,0)*$O144,"")</f>
        <v/>
      </c>
      <c r="BU144" s="1495" t="str">
        <f t="shared" si="249"/>
        <v/>
      </c>
      <c r="BV144" s="1495" t="str">
        <f t="shared" ref="BV144:BV207" si="283">IF(AND($AY144&lt;&gt;"",IFERROR(VLOOKUP($AY144,seas,4,0),"")&lt;&gt;"Deco"),"See Planner",IF($AX144&lt;&gt;"","See Alloc",IFERROR(BY144/($BY144+$BZ144)*(1-$BU144),"")))</f>
        <v/>
      </c>
      <c r="BW144" s="1495" t="str">
        <f t="shared" ref="BW144:BW207" si="284">IF(AND($AY144&lt;&gt;"",IFERROR(VLOOKUP($AY144,seas,4,0),"")&lt;&gt;"Deco"),"See Planner",IF($AX144&lt;&gt;"","See Alloc",IFERROR(BZ144/($BY144+$BZ144)*(1-$BU144),"")))</f>
        <v/>
      </c>
      <c r="BX144" s="1495" t="str">
        <f t="shared" si="250"/>
        <v/>
      </c>
      <c r="BY144" s="1495" t="str">
        <f t="shared" si="251"/>
        <v/>
      </c>
      <c r="BZ144" s="1495" t="str">
        <f t="shared" si="252"/>
        <v/>
      </c>
      <c r="CA144" s="1495" t="str">
        <f t="shared" si="253"/>
        <v/>
      </c>
      <c r="CB144" s="1496" t="str">
        <f t="shared" si="254"/>
        <v/>
      </c>
      <c r="CC144" s="1496" t="str">
        <f t="shared" si="255"/>
        <v/>
      </c>
      <c r="CD144" s="1496" t="str">
        <f t="shared" si="256"/>
        <v/>
      </c>
      <c r="CE144" s="1496" t="str">
        <f t="shared" si="257"/>
        <v/>
      </c>
      <c r="CF144" s="1496" t="str">
        <f t="shared" ref="CF144:CF207" si="285">IF(SUM(CB144:CE144)&gt;0,SUM(CB144:CE144),"")</f>
        <v/>
      </c>
      <c r="CG144" s="1494" t="str">
        <f t="shared" ref="CG144:CG207" si="286">CLEAN(AV$10)</f>
        <v/>
      </c>
      <c r="CH144" s="1495"/>
      <c r="CI144" s="1495"/>
      <c r="CJ144" s="1495"/>
      <c r="CK144" s="1495"/>
      <c r="CL144" s="1495"/>
      <c r="CM144" s="1495"/>
      <c r="CN144" s="1497" t="str">
        <f t="shared" ref="CN144:CN207" si="287">IFERROR(BR144*$X144,"")</f>
        <v/>
      </c>
      <c r="CO144" s="1497" t="str">
        <f t="shared" ref="CO144:CO207" si="288">IFERROR(BR144*$AM144,"")</f>
        <v/>
      </c>
      <c r="CP144" s="1497" t="str">
        <f t="shared" ref="CP144:CP207" si="289">IFERROR(BR144*$AO144,"")</f>
        <v/>
      </c>
      <c r="CQ144" s="1497" t="str">
        <f t="shared" ref="CQ144:CQ207" si="290">IFERROR(BS144*$X144,"")</f>
        <v/>
      </c>
      <c r="CR144" s="1497" t="str">
        <f t="shared" ref="CR144:CR207" si="291">IFERROR(BS144*$AM144,"")</f>
        <v/>
      </c>
      <c r="CS144" s="1497" t="str">
        <f t="shared" ref="CS144:CS207" si="292">IFERROR(BS144*$AO144,"")</f>
        <v/>
      </c>
      <c r="CT144" s="1497" t="str">
        <f t="shared" ref="CT144:CT207" si="293">IFERROR(BT144*$X144,"")</f>
        <v/>
      </c>
      <c r="CU144" s="1497" t="str">
        <f t="shared" ref="CU144:CU207" si="294">IFERROR(BT144*$AM144,"")</f>
        <v/>
      </c>
      <c r="CV144" s="1497" t="str">
        <f t="shared" ref="CV144:CV207" si="295">IFERROR(BT144*$AO144,"")</f>
        <v/>
      </c>
      <c r="CW144" s="16" t="str">
        <f t="shared" ref="CW144:CW207" si="296">IF($F144&lt;&gt;"",$G$6,"")</f>
        <v/>
      </c>
      <c r="CX144" s="16" t="str">
        <f t="shared" ref="CX144:CX207" si="297">IF($F144&lt;&gt;"",$G$10,"")</f>
        <v/>
      </c>
      <c r="CY144" s="16" t="str">
        <f t="shared" ref="CY144:CY207" si="298">IF($F144&lt;&gt;"",$D$6,"")</f>
        <v/>
      </c>
      <c r="CZ144" s="650">
        <f t="shared" si="258"/>
        <v>0</v>
      </c>
      <c r="DA144" s="16"/>
      <c r="DB144" s="651"/>
      <c r="DC144" s="655">
        <f t="shared" si="259"/>
        <v>0</v>
      </c>
      <c r="DD144" s="654" t="str">
        <f t="shared" si="260"/>
        <v/>
      </c>
      <c r="DE144" s="650">
        <f t="shared" si="261"/>
        <v>0</v>
      </c>
      <c r="EG144" s="16">
        <f>IFERROR(VLOOKUP(B144,'SUBCATS INTERNAL USE'!A:D,3,0),10000)</f>
        <v>10000</v>
      </c>
      <c r="EH144" s="16">
        <f t="shared" si="262"/>
        <v>10000</v>
      </c>
      <c r="EI144" s="16">
        <f t="shared" si="263"/>
        <v>1</v>
      </c>
      <c r="EJ144" s="16">
        <f t="shared" si="225"/>
        <v>19</v>
      </c>
      <c r="EK144" s="16">
        <f>IFERROR(VLOOKUP(B144,'SUBCATS INTERNAL USE'!G:I,3,0), 10000)</f>
        <v>10000</v>
      </c>
      <c r="EN144" s="163">
        <f t="shared" si="264"/>
        <v>1</v>
      </c>
      <c r="EO144" s="163">
        <f t="shared" si="265"/>
        <v>1</v>
      </c>
      <c r="EP144" s="163">
        <f t="shared" si="266"/>
        <v>1</v>
      </c>
      <c r="EQ144" s="163">
        <f t="shared" si="267"/>
        <v>1</v>
      </c>
      <c r="ER144" s="163">
        <f t="shared" si="268"/>
        <v>1</v>
      </c>
      <c r="ES144" s="163">
        <f t="shared" si="269"/>
        <v>1</v>
      </c>
      <c r="ET144" s="163">
        <f t="shared" si="270"/>
        <v>1</v>
      </c>
      <c r="EU144" s="163">
        <f t="shared" si="270"/>
        <v>1</v>
      </c>
      <c r="EV144" s="163">
        <f t="shared" si="271"/>
        <v>0</v>
      </c>
      <c r="EW144" s="163">
        <f t="shared" si="272"/>
        <v>1</v>
      </c>
      <c r="EX144" s="163">
        <f t="shared" si="273"/>
        <v>1</v>
      </c>
      <c r="EY144" s="163">
        <f t="shared" si="274"/>
        <v>1</v>
      </c>
      <c r="EZ144" s="163">
        <f t="shared" si="274"/>
        <v>1</v>
      </c>
      <c r="FA144" s="163">
        <f t="shared" si="274"/>
        <v>1</v>
      </c>
      <c r="FB144" s="163">
        <f t="shared" si="274"/>
        <v>1</v>
      </c>
      <c r="FC144" s="163">
        <f t="shared" si="275"/>
        <v>14</v>
      </c>
      <c r="FD144" s="163">
        <f t="shared" si="276"/>
        <v>0</v>
      </c>
      <c r="FF144" s="16">
        <f t="shared" si="277"/>
        <v>0</v>
      </c>
      <c r="FG144" s="16" t="str">
        <f t="shared" si="278"/>
        <v>1</v>
      </c>
    </row>
    <row r="145" spans="1:163" s="52" customFormat="1" ht="11.25" customHeight="1">
      <c r="A145" s="1038">
        <v>131</v>
      </c>
      <c r="B145" s="1039"/>
      <c r="C145" s="1038" t="str">
        <f t="shared" si="239"/>
        <v/>
      </c>
      <c r="D145" s="1038"/>
      <c r="E145" s="1040"/>
      <c r="F145" s="1041"/>
      <c r="G145" s="1038"/>
      <c r="H145" s="1038"/>
      <c r="I145" s="1323"/>
      <c r="J145" s="1038"/>
      <c r="K145" s="1038"/>
      <c r="L145" s="1038"/>
      <c r="M145" s="1038"/>
      <c r="N145" s="1038"/>
      <c r="O145" s="1038"/>
      <c r="P145" s="1040" t="str">
        <f t="shared" si="279"/>
        <v>MP</v>
      </c>
      <c r="Q145" s="1342" t="str">
        <f t="shared" si="226"/>
        <v/>
      </c>
      <c r="R145" s="1040"/>
      <c r="S145" s="1475" t="e">
        <f t="shared" si="227"/>
        <v>#DIV/0!</v>
      </c>
      <c r="T145" s="1102"/>
      <c r="U145" s="1102"/>
      <c r="V145" s="1476"/>
      <c r="W145" s="1477"/>
      <c r="X145" s="1103"/>
      <c r="Y145" s="1477"/>
      <c r="Z145" s="1478">
        <f t="shared" si="240"/>
        <v>0</v>
      </c>
      <c r="AA145" s="1479">
        <f>ROUND(IFERROR(SUM($AI$6/$AI$7*Q145/O145)+('Inbound Freight New'!$A$3*CZ145/R145),0),2)</f>
        <v>0</v>
      </c>
      <c r="AB145" s="1480">
        <f t="shared" si="241"/>
        <v>0</v>
      </c>
      <c r="AC145" s="1479">
        <f t="shared" si="228"/>
        <v>0</v>
      </c>
      <c r="AD145" s="1481"/>
      <c r="AE145" s="1480">
        <f t="shared" si="242"/>
        <v>0</v>
      </c>
      <c r="AF145" s="1482">
        <f t="shared" si="229"/>
        <v>0</v>
      </c>
      <c r="AG145" s="1483">
        <f t="shared" si="243"/>
        <v>0</v>
      </c>
      <c r="AH145" s="1484">
        <f t="shared" si="230"/>
        <v>0</v>
      </c>
      <c r="AI145" s="1482">
        <f t="shared" si="231"/>
        <v>0</v>
      </c>
      <c r="AJ145" s="1485">
        <f t="shared" si="232"/>
        <v>0</v>
      </c>
      <c r="AK145" s="1485">
        <f t="shared" si="233"/>
        <v>0</v>
      </c>
      <c r="AL145" s="1485">
        <f t="shared" si="244"/>
        <v>0</v>
      </c>
      <c r="AM145" s="1482">
        <f t="shared" si="234"/>
        <v>0</v>
      </c>
      <c r="AN145" s="1477"/>
      <c r="AO145" s="1477"/>
      <c r="AP145" s="1486">
        <f t="shared" si="235"/>
        <v>0</v>
      </c>
      <c r="AQ145" s="1487">
        <f t="shared" si="236"/>
        <v>0</v>
      </c>
      <c r="AR145" s="1488">
        <f t="shared" si="245"/>
        <v>0</v>
      </c>
      <c r="AS145" s="1487">
        <f t="shared" si="237"/>
        <v>0</v>
      </c>
      <c r="AT145" s="1489">
        <f t="shared" si="238"/>
        <v>0</v>
      </c>
      <c r="AU145" s="1490"/>
      <c r="AV145" s="1489"/>
      <c r="AW145" s="1038"/>
      <c r="AX145" s="1038"/>
      <c r="AY145" s="1491"/>
      <c r="AZ145" s="1492"/>
      <c r="BA145" s="1342"/>
      <c r="BB145" s="1342"/>
      <c r="BC145" s="1342"/>
      <c r="BD145" s="1342"/>
      <c r="BE145" s="1038"/>
      <c r="BF145" s="1038" t="str">
        <f t="shared" si="280"/>
        <v/>
      </c>
      <c r="BG145" s="1342" t="str">
        <f t="shared" si="246"/>
        <v/>
      </c>
      <c r="BH145" s="1038"/>
      <c r="BI145" s="1038"/>
      <c r="BJ145" s="1038"/>
      <c r="BK145" s="1038"/>
      <c r="BL145" s="1038"/>
      <c r="BM145" s="1038"/>
      <c r="BN145" s="1493"/>
      <c r="BO145" s="1493"/>
      <c r="BP145" s="1493"/>
      <c r="BQ145" s="1493" t="str">
        <f t="shared" si="247"/>
        <v/>
      </c>
      <c r="BR145" s="1494" t="str">
        <f t="shared" si="248"/>
        <v/>
      </c>
      <c r="BS145" s="1494" t="str">
        <f t="shared" si="281"/>
        <v/>
      </c>
      <c r="BT145" s="1494" t="str">
        <f t="shared" si="282"/>
        <v/>
      </c>
      <c r="BU145" s="1495" t="str">
        <f t="shared" si="249"/>
        <v/>
      </c>
      <c r="BV145" s="1495" t="str">
        <f t="shared" si="283"/>
        <v/>
      </c>
      <c r="BW145" s="1495" t="str">
        <f t="shared" si="284"/>
        <v/>
      </c>
      <c r="BX145" s="1495" t="str">
        <f t="shared" si="250"/>
        <v/>
      </c>
      <c r="BY145" s="1495" t="str">
        <f t="shared" si="251"/>
        <v/>
      </c>
      <c r="BZ145" s="1495" t="str">
        <f t="shared" si="252"/>
        <v/>
      </c>
      <c r="CA145" s="1495" t="str">
        <f t="shared" si="253"/>
        <v/>
      </c>
      <c r="CB145" s="1496" t="str">
        <f t="shared" si="254"/>
        <v/>
      </c>
      <c r="CC145" s="1496" t="str">
        <f t="shared" si="255"/>
        <v/>
      </c>
      <c r="CD145" s="1496" t="str">
        <f t="shared" si="256"/>
        <v/>
      </c>
      <c r="CE145" s="1496" t="str">
        <f t="shared" si="257"/>
        <v/>
      </c>
      <c r="CF145" s="1496" t="str">
        <f t="shared" si="285"/>
        <v/>
      </c>
      <c r="CG145" s="1494" t="str">
        <f t="shared" si="286"/>
        <v/>
      </c>
      <c r="CH145" s="1495"/>
      <c r="CI145" s="1495"/>
      <c r="CJ145" s="1495"/>
      <c r="CK145" s="1495"/>
      <c r="CL145" s="1495"/>
      <c r="CM145" s="1495"/>
      <c r="CN145" s="1497" t="str">
        <f t="shared" si="287"/>
        <v/>
      </c>
      <c r="CO145" s="1497" t="str">
        <f t="shared" si="288"/>
        <v/>
      </c>
      <c r="CP145" s="1497" t="str">
        <f t="shared" si="289"/>
        <v/>
      </c>
      <c r="CQ145" s="1497" t="str">
        <f t="shared" si="290"/>
        <v/>
      </c>
      <c r="CR145" s="1497" t="str">
        <f t="shared" si="291"/>
        <v/>
      </c>
      <c r="CS145" s="1497" t="str">
        <f t="shared" si="292"/>
        <v/>
      </c>
      <c r="CT145" s="1497" t="str">
        <f t="shared" si="293"/>
        <v/>
      </c>
      <c r="CU145" s="1497" t="str">
        <f t="shared" si="294"/>
        <v/>
      </c>
      <c r="CV145" s="1497" t="str">
        <f t="shared" si="295"/>
        <v/>
      </c>
      <c r="CW145" s="16" t="str">
        <f t="shared" si="296"/>
        <v/>
      </c>
      <c r="CX145" s="16" t="str">
        <f t="shared" si="297"/>
        <v/>
      </c>
      <c r="CY145" s="16" t="str">
        <f t="shared" si="298"/>
        <v/>
      </c>
      <c r="CZ145" s="650">
        <f t="shared" si="258"/>
        <v>0</v>
      </c>
      <c r="DA145" s="16"/>
      <c r="DB145" s="651"/>
      <c r="DC145" s="655">
        <f t="shared" si="259"/>
        <v>0</v>
      </c>
      <c r="DD145" s="654" t="str">
        <f t="shared" si="260"/>
        <v/>
      </c>
      <c r="DE145" s="650">
        <f t="shared" si="261"/>
        <v>0</v>
      </c>
      <c r="EG145" s="16">
        <f>IFERROR(VLOOKUP(B145,'SUBCATS INTERNAL USE'!A:D,3,0),10000)</f>
        <v>10000</v>
      </c>
      <c r="EH145" s="16">
        <f t="shared" si="262"/>
        <v>10000</v>
      </c>
      <c r="EI145" s="16">
        <f t="shared" si="263"/>
        <v>1</v>
      </c>
      <c r="EJ145" s="16">
        <f t="shared" ref="EJ145:EJ208" si="299">EI145+18</f>
        <v>19</v>
      </c>
      <c r="EK145" s="16">
        <f>IFERROR(VLOOKUP(B145,'SUBCATS INTERNAL USE'!G:I,3,0), 10000)</f>
        <v>10000</v>
      </c>
      <c r="EN145" s="163">
        <f t="shared" si="264"/>
        <v>1</v>
      </c>
      <c r="EO145" s="163">
        <f t="shared" si="265"/>
        <v>1</v>
      </c>
      <c r="EP145" s="163">
        <f t="shared" si="266"/>
        <v>1</v>
      </c>
      <c r="EQ145" s="163">
        <f t="shared" si="267"/>
        <v>1</v>
      </c>
      <c r="ER145" s="163">
        <f t="shared" si="268"/>
        <v>1</v>
      </c>
      <c r="ES145" s="163">
        <f t="shared" si="269"/>
        <v>1</v>
      </c>
      <c r="ET145" s="163">
        <f t="shared" si="270"/>
        <v>1</v>
      </c>
      <c r="EU145" s="163">
        <f t="shared" si="270"/>
        <v>1</v>
      </c>
      <c r="EV145" s="163">
        <f t="shared" si="271"/>
        <v>0</v>
      </c>
      <c r="EW145" s="163">
        <f t="shared" si="272"/>
        <v>1</v>
      </c>
      <c r="EX145" s="163">
        <f t="shared" si="273"/>
        <v>1</v>
      </c>
      <c r="EY145" s="163">
        <f t="shared" si="274"/>
        <v>1</v>
      </c>
      <c r="EZ145" s="163">
        <f t="shared" si="274"/>
        <v>1</v>
      </c>
      <c r="FA145" s="163">
        <f t="shared" si="274"/>
        <v>1</v>
      </c>
      <c r="FB145" s="163">
        <f t="shared" si="274"/>
        <v>1</v>
      </c>
      <c r="FC145" s="163">
        <f t="shared" si="275"/>
        <v>14</v>
      </c>
      <c r="FD145" s="163">
        <f t="shared" si="276"/>
        <v>0</v>
      </c>
      <c r="FF145" s="16">
        <f t="shared" si="277"/>
        <v>0</v>
      </c>
      <c r="FG145" s="16" t="str">
        <f t="shared" si="278"/>
        <v>1</v>
      </c>
    </row>
    <row r="146" spans="1:163" s="52" customFormat="1" ht="11.25" customHeight="1">
      <c r="A146" s="1038">
        <v>132</v>
      </c>
      <c r="B146" s="1039"/>
      <c r="C146" s="1038" t="str">
        <f t="shared" si="239"/>
        <v/>
      </c>
      <c r="D146" s="1038"/>
      <c r="E146" s="1040"/>
      <c r="F146" s="1041"/>
      <c r="G146" s="1038"/>
      <c r="H146" s="1038"/>
      <c r="I146" s="1323"/>
      <c r="J146" s="1038"/>
      <c r="K146" s="1038"/>
      <c r="L146" s="1038"/>
      <c r="M146" s="1038"/>
      <c r="N146" s="1038"/>
      <c r="O146" s="1038"/>
      <c r="P146" s="1040" t="str">
        <f t="shared" si="279"/>
        <v>MP</v>
      </c>
      <c r="Q146" s="1342" t="str">
        <f t="shared" si="226"/>
        <v/>
      </c>
      <c r="R146" s="1040"/>
      <c r="S146" s="1475" t="e">
        <f t="shared" si="227"/>
        <v>#DIV/0!</v>
      </c>
      <c r="T146" s="1102"/>
      <c r="U146" s="1102"/>
      <c r="V146" s="1476"/>
      <c r="W146" s="1477"/>
      <c r="X146" s="1103"/>
      <c r="Y146" s="1477"/>
      <c r="Z146" s="1478">
        <f t="shared" si="240"/>
        <v>0</v>
      </c>
      <c r="AA146" s="1479">
        <f>ROUND(IFERROR(SUM($AI$6/$AI$7*Q146/O146)+('Inbound Freight New'!$A$3*CZ146/R146),0),2)</f>
        <v>0</v>
      </c>
      <c r="AB146" s="1480">
        <f t="shared" si="241"/>
        <v>0</v>
      </c>
      <c r="AC146" s="1479">
        <f t="shared" si="228"/>
        <v>0</v>
      </c>
      <c r="AD146" s="1481"/>
      <c r="AE146" s="1480">
        <f t="shared" si="242"/>
        <v>0</v>
      </c>
      <c r="AF146" s="1482">
        <f t="shared" si="229"/>
        <v>0</v>
      </c>
      <c r="AG146" s="1483">
        <f t="shared" si="243"/>
        <v>0</v>
      </c>
      <c r="AH146" s="1484">
        <f t="shared" si="230"/>
        <v>0</v>
      </c>
      <c r="AI146" s="1482">
        <f t="shared" si="231"/>
        <v>0</v>
      </c>
      <c r="AJ146" s="1485">
        <f t="shared" si="232"/>
        <v>0</v>
      </c>
      <c r="AK146" s="1485">
        <f t="shared" si="233"/>
        <v>0</v>
      </c>
      <c r="AL146" s="1485">
        <f t="shared" si="244"/>
        <v>0</v>
      </c>
      <c r="AM146" s="1482">
        <f t="shared" si="234"/>
        <v>0</v>
      </c>
      <c r="AN146" s="1477"/>
      <c r="AO146" s="1477"/>
      <c r="AP146" s="1486">
        <f t="shared" si="235"/>
        <v>0</v>
      </c>
      <c r="AQ146" s="1487">
        <f t="shared" si="236"/>
        <v>0</v>
      </c>
      <c r="AR146" s="1488">
        <f t="shared" si="245"/>
        <v>0</v>
      </c>
      <c r="AS146" s="1487">
        <f t="shared" si="237"/>
        <v>0</v>
      </c>
      <c r="AT146" s="1489">
        <f t="shared" si="238"/>
        <v>0</v>
      </c>
      <c r="AU146" s="1490"/>
      <c r="AV146" s="1489"/>
      <c r="AW146" s="1038"/>
      <c r="AX146" s="1038"/>
      <c r="AY146" s="1491"/>
      <c r="AZ146" s="1492"/>
      <c r="BA146" s="1342"/>
      <c r="BB146" s="1342"/>
      <c r="BC146" s="1342"/>
      <c r="BD146" s="1342"/>
      <c r="BE146" s="1038"/>
      <c r="BF146" s="1038" t="str">
        <f t="shared" si="280"/>
        <v/>
      </c>
      <c r="BG146" s="1342" t="str">
        <f t="shared" si="246"/>
        <v/>
      </c>
      <c r="BH146" s="1038"/>
      <c r="BI146" s="1038"/>
      <c r="BJ146" s="1038"/>
      <c r="BK146" s="1038"/>
      <c r="BL146" s="1038"/>
      <c r="BM146" s="1038"/>
      <c r="BN146" s="1493"/>
      <c r="BO146" s="1493"/>
      <c r="BP146" s="1493"/>
      <c r="BQ146" s="1493" t="str">
        <f t="shared" si="247"/>
        <v/>
      </c>
      <c r="BR146" s="1494" t="str">
        <f t="shared" si="248"/>
        <v/>
      </c>
      <c r="BS146" s="1494" t="str">
        <f t="shared" si="281"/>
        <v/>
      </c>
      <c r="BT146" s="1494" t="str">
        <f t="shared" si="282"/>
        <v/>
      </c>
      <c r="BU146" s="1495" t="str">
        <f t="shared" si="249"/>
        <v/>
      </c>
      <c r="BV146" s="1495" t="str">
        <f t="shared" si="283"/>
        <v/>
      </c>
      <c r="BW146" s="1495" t="str">
        <f t="shared" si="284"/>
        <v/>
      </c>
      <c r="BX146" s="1495" t="str">
        <f t="shared" si="250"/>
        <v/>
      </c>
      <c r="BY146" s="1495" t="str">
        <f t="shared" si="251"/>
        <v/>
      </c>
      <c r="BZ146" s="1495" t="str">
        <f t="shared" si="252"/>
        <v/>
      </c>
      <c r="CA146" s="1495" t="str">
        <f t="shared" si="253"/>
        <v/>
      </c>
      <c r="CB146" s="1496" t="str">
        <f t="shared" si="254"/>
        <v/>
      </c>
      <c r="CC146" s="1496" t="str">
        <f t="shared" si="255"/>
        <v/>
      </c>
      <c r="CD146" s="1496" t="str">
        <f t="shared" si="256"/>
        <v/>
      </c>
      <c r="CE146" s="1496" t="str">
        <f t="shared" si="257"/>
        <v/>
      </c>
      <c r="CF146" s="1496" t="str">
        <f t="shared" si="285"/>
        <v/>
      </c>
      <c r="CG146" s="1494" t="str">
        <f t="shared" si="286"/>
        <v/>
      </c>
      <c r="CH146" s="1495"/>
      <c r="CI146" s="1495"/>
      <c r="CJ146" s="1495"/>
      <c r="CK146" s="1495"/>
      <c r="CL146" s="1495"/>
      <c r="CM146" s="1495"/>
      <c r="CN146" s="1497" t="str">
        <f t="shared" si="287"/>
        <v/>
      </c>
      <c r="CO146" s="1497" t="str">
        <f t="shared" si="288"/>
        <v/>
      </c>
      <c r="CP146" s="1497" t="str">
        <f t="shared" si="289"/>
        <v/>
      </c>
      <c r="CQ146" s="1497" t="str">
        <f t="shared" si="290"/>
        <v/>
      </c>
      <c r="CR146" s="1497" t="str">
        <f t="shared" si="291"/>
        <v/>
      </c>
      <c r="CS146" s="1497" t="str">
        <f t="shared" si="292"/>
        <v/>
      </c>
      <c r="CT146" s="1497" t="str">
        <f t="shared" si="293"/>
        <v/>
      </c>
      <c r="CU146" s="1497" t="str">
        <f t="shared" si="294"/>
        <v/>
      </c>
      <c r="CV146" s="1497" t="str">
        <f t="shared" si="295"/>
        <v/>
      </c>
      <c r="CW146" s="16" t="str">
        <f t="shared" si="296"/>
        <v/>
      </c>
      <c r="CX146" s="16" t="str">
        <f t="shared" si="297"/>
        <v/>
      </c>
      <c r="CY146" s="16" t="str">
        <f t="shared" si="298"/>
        <v/>
      </c>
      <c r="CZ146" s="650">
        <f t="shared" si="258"/>
        <v>0</v>
      </c>
      <c r="DA146" s="16"/>
      <c r="DB146" s="651"/>
      <c r="DC146" s="655">
        <f t="shared" si="259"/>
        <v>0</v>
      </c>
      <c r="DD146" s="654" t="str">
        <f t="shared" si="260"/>
        <v/>
      </c>
      <c r="DE146" s="650">
        <f t="shared" si="261"/>
        <v>0</v>
      </c>
      <c r="EG146" s="16">
        <f>IFERROR(VLOOKUP(B146,'SUBCATS INTERNAL USE'!A:D,3,0),10000)</f>
        <v>10000</v>
      </c>
      <c r="EH146" s="16">
        <f t="shared" si="262"/>
        <v>10000</v>
      </c>
      <c r="EI146" s="16">
        <f t="shared" si="263"/>
        <v>1</v>
      </c>
      <c r="EJ146" s="16">
        <f t="shared" si="299"/>
        <v>19</v>
      </c>
      <c r="EK146" s="16">
        <f>IFERROR(VLOOKUP(B146,'SUBCATS INTERNAL USE'!G:I,3,0), 10000)</f>
        <v>10000</v>
      </c>
      <c r="EN146" s="163">
        <f t="shared" si="264"/>
        <v>1</v>
      </c>
      <c r="EO146" s="163">
        <f t="shared" si="265"/>
        <v>1</v>
      </c>
      <c r="EP146" s="163">
        <f t="shared" si="266"/>
        <v>1</v>
      </c>
      <c r="EQ146" s="163">
        <f t="shared" si="267"/>
        <v>1</v>
      </c>
      <c r="ER146" s="163">
        <f t="shared" si="268"/>
        <v>1</v>
      </c>
      <c r="ES146" s="163">
        <f t="shared" si="269"/>
        <v>1</v>
      </c>
      <c r="ET146" s="163">
        <f t="shared" si="270"/>
        <v>1</v>
      </c>
      <c r="EU146" s="163">
        <f t="shared" si="270"/>
        <v>1</v>
      </c>
      <c r="EV146" s="163">
        <f t="shared" si="271"/>
        <v>0</v>
      </c>
      <c r="EW146" s="163">
        <f t="shared" si="272"/>
        <v>1</v>
      </c>
      <c r="EX146" s="163">
        <f t="shared" si="273"/>
        <v>1</v>
      </c>
      <c r="EY146" s="163">
        <f t="shared" si="274"/>
        <v>1</v>
      </c>
      <c r="EZ146" s="163">
        <f t="shared" si="274"/>
        <v>1</v>
      </c>
      <c r="FA146" s="163">
        <f t="shared" si="274"/>
        <v>1</v>
      </c>
      <c r="FB146" s="163">
        <f t="shared" si="274"/>
        <v>1</v>
      </c>
      <c r="FC146" s="163">
        <f t="shared" si="275"/>
        <v>14</v>
      </c>
      <c r="FD146" s="163">
        <f t="shared" si="276"/>
        <v>0</v>
      </c>
      <c r="FF146" s="16">
        <f t="shared" si="277"/>
        <v>0</v>
      </c>
      <c r="FG146" s="16" t="str">
        <f t="shared" si="278"/>
        <v>1</v>
      </c>
    </row>
    <row r="147" spans="1:163" s="52" customFormat="1" ht="11.25" customHeight="1">
      <c r="A147" s="1038">
        <v>133</v>
      </c>
      <c r="B147" s="1039"/>
      <c r="C147" s="1038" t="str">
        <f t="shared" si="239"/>
        <v/>
      </c>
      <c r="D147" s="1038"/>
      <c r="E147" s="1040"/>
      <c r="F147" s="1041"/>
      <c r="G147" s="1038"/>
      <c r="H147" s="1038"/>
      <c r="I147" s="1323"/>
      <c r="J147" s="1038"/>
      <c r="K147" s="1038"/>
      <c r="L147" s="1038"/>
      <c r="M147" s="1038"/>
      <c r="N147" s="1038"/>
      <c r="O147" s="1038"/>
      <c r="P147" s="1040" t="str">
        <f t="shared" si="279"/>
        <v>MP</v>
      </c>
      <c r="Q147" s="1342" t="str">
        <f t="shared" si="226"/>
        <v/>
      </c>
      <c r="R147" s="1040"/>
      <c r="S147" s="1475" t="e">
        <f t="shared" si="227"/>
        <v>#DIV/0!</v>
      </c>
      <c r="T147" s="1102"/>
      <c r="U147" s="1102"/>
      <c r="V147" s="1476"/>
      <c r="W147" s="1477"/>
      <c r="X147" s="1103"/>
      <c r="Y147" s="1477"/>
      <c r="Z147" s="1478">
        <f t="shared" si="240"/>
        <v>0</v>
      </c>
      <c r="AA147" s="1479">
        <f>ROUND(IFERROR(SUM($AI$6/$AI$7*Q147/O147)+('Inbound Freight New'!$A$3*CZ147/R147),0),2)</f>
        <v>0</v>
      </c>
      <c r="AB147" s="1480">
        <f t="shared" si="241"/>
        <v>0</v>
      </c>
      <c r="AC147" s="1479">
        <f t="shared" si="228"/>
        <v>0</v>
      </c>
      <c r="AD147" s="1481"/>
      <c r="AE147" s="1480">
        <f t="shared" si="242"/>
        <v>0</v>
      </c>
      <c r="AF147" s="1482">
        <f t="shared" si="229"/>
        <v>0</v>
      </c>
      <c r="AG147" s="1483">
        <f t="shared" si="243"/>
        <v>0</v>
      </c>
      <c r="AH147" s="1484">
        <f t="shared" si="230"/>
        <v>0</v>
      </c>
      <c r="AI147" s="1482">
        <f t="shared" si="231"/>
        <v>0</v>
      </c>
      <c r="AJ147" s="1485">
        <f t="shared" si="232"/>
        <v>0</v>
      </c>
      <c r="AK147" s="1485">
        <f t="shared" si="233"/>
        <v>0</v>
      </c>
      <c r="AL147" s="1485">
        <f t="shared" si="244"/>
        <v>0</v>
      </c>
      <c r="AM147" s="1482">
        <f t="shared" si="234"/>
        <v>0</v>
      </c>
      <c r="AN147" s="1477"/>
      <c r="AO147" s="1477"/>
      <c r="AP147" s="1486">
        <f t="shared" si="235"/>
        <v>0</v>
      </c>
      <c r="AQ147" s="1487">
        <f t="shared" si="236"/>
        <v>0</v>
      </c>
      <c r="AR147" s="1488">
        <f t="shared" si="245"/>
        <v>0</v>
      </c>
      <c r="AS147" s="1487">
        <f t="shared" si="237"/>
        <v>0</v>
      </c>
      <c r="AT147" s="1489">
        <f t="shared" si="238"/>
        <v>0</v>
      </c>
      <c r="AU147" s="1490"/>
      <c r="AV147" s="1489"/>
      <c r="AW147" s="1038"/>
      <c r="AX147" s="1038"/>
      <c r="AY147" s="1491"/>
      <c r="AZ147" s="1492"/>
      <c r="BA147" s="1342"/>
      <c r="BB147" s="1342"/>
      <c r="BC147" s="1342"/>
      <c r="BD147" s="1342"/>
      <c r="BE147" s="1038"/>
      <c r="BF147" s="1038" t="str">
        <f t="shared" si="280"/>
        <v/>
      </c>
      <c r="BG147" s="1342" t="str">
        <f t="shared" si="246"/>
        <v/>
      </c>
      <c r="BH147" s="1038"/>
      <c r="BI147" s="1038"/>
      <c r="BJ147" s="1038"/>
      <c r="BK147" s="1038"/>
      <c r="BL147" s="1038"/>
      <c r="BM147" s="1038"/>
      <c r="BN147" s="1493"/>
      <c r="BO147" s="1493"/>
      <c r="BP147" s="1493"/>
      <c r="BQ147" s="1493" t="str">
        <f t="shared" si="247"/>
        <v/>
      </c>
      <c r="BR147" s="1494" t="str">
        <f t="shared" si="248"/>
        <v/>
      </c>
      <c r="BS147" s="1494" t="str">
        <f t="shared" si="281"/>
        <v/>
      </c>
      <c r="BT147" s="1494" t="str">
        <f t="shared" si="282"/>
        <v/>
      </c>
      <c r="BU147" s="1495" t="str">
        <f t="shared" si="249"/>
        <v/>
      </c>
      <c r="BV147" s="1495" t="str">
        <f t="shared" si="283"/>
        <v/>
      </c>
      <c r="BW147" s="1495" t="str">
        <f t="shared" si="284"/>
        <v/>
      </c>
      <c r="BX147" s="1495" t="str">
        <f t="shared" si="250"/>
        <v/>
      </c>
      <c r="BY147" s="1495" t="str">
        <f t="shared" si="251"/>
        <v/>
      </c>
      <c r="BZ147" s="1495" t="str">
        <f t="shared" si="252"/>
        <v/>
      </c>
      <c r="CA147" s="1495" t="str">
        <f t="shared" si="253"/>
        <v/>
      </c>
      <c r="CB147" s="1496" t="str">
        <f t="shared" si="254"/>
        <v/>
      </c>
      <c r="CC147" s="1496" t="str">
        <f t="shared" si="255"/>
        <v/>
      </c>
      <c r="CD147" s="1496" t="str">
        <f t="shared" si="256"/>
        <v/>
      </c>
      <c r="CE147" s="1496" t="str">
        <f t="shared" si="257"/>
        <v/>
      </c>
      <c r="CF147" s="1496" t="str">
        <f t="shared" si="285"/>
        <v/>
      </c>
      <c r="CG147" s="1494" t="str">
        <f t="shared" si="286"/>
        <v/>
      </c>
      <c r="CH147" s="1495"/>
      <c r="CI147" s="1495"/>
      <c r="CJ147" s="1495"/>
      <c r="CK147" s="1495"/>
      <c r="CL147" s="1495"/>
      <c r="CM147" s="1495"/>
      <c r="CN147" s="1497" t="str">
        <f t="shared" si="287"/>
        <v/>
      </c>
      <c r="CO147" s="1497" t="str">
        <f t="shared" si="288"/>
        <v/>
      </c>
      <c r="CP147" s="1497" t="str">
        <f t="shared" si="289"/>
        <v/>
      </c>
      <c r="CQ147" s="1497" t="str">
        <f t="shared" si="290"/>
        <v/>
      </c>
      <c r="CR147" s="1497" t="str">
        <f t="shared" si="291"/>
        <v/>
      </c>
      <c r="CS147" s="1497" t="str">
        <f t="shared" si="292"/>
        <v/>
      </c>
      <c r="CT147" s="1497" t="str">
        <f t="shared" si="293"/>
        <v/>
      </c>
      <c r="CU147" s="1497" t="str">
        <f t="shared" si="294"/>
        <v/>
      </c>
      <c r="CV147" s="1497" t="str">
        <f t="shared" si="295"/>
        <v/>
      </c>
      <c r="CW147" s="16" t="str">
        <f t="shared" si="296"/>
        <v/>
      </c>
      <c r="CX147" s="16" t="str">
        <f t="shared" si="297"/>
        <v/>
      </c>
      <c r="CY147" s="16" t="str">
        <f t="shared" si="298"/>
        <v/>
      </c>
      <c r="CZ147" s="650">
        <f t="shared" si="258"/>
        <v>0</v>
      </c>
      <c r="DA147" s="16"/>
      <c r="DB147" s="651"/>
      <c r="DC147" s="655">
        <f t="shared" si="259"/>
        <v>0</v>
      </c>
      <c r="DD147" s="654" t="str">
        <f t="shared" si="260"/>
        <v/>
      </c>
      <c r="DE147" s="650">
        <f t="shared" si="261"/>
        <v>0</v>
      </c>
      <c r="EG147" s="16">
        <f>IFERROR(VLOOKUP(B147,'SUBCATS INTERNAL USE'!A:D,3,0),10000)</f>
        <v>10000</v>
      </c>
      <c r="EH147" s="16">
        <f t="shared" si="262"/>
        <v>10000</v>
      </c>
      <c r="EI147" s="16">
        <f t="shared" si="263"/>
        <v>1</v>
      </c>
      <c r="EJ147" s="16">
        <f t="shared" si="299"/>
        <v>19</v>
      </c>
      <c r="EK147" s="16">
        <f>IFERROR(VLOOKUP(B147,'SUBCATS INTERNAL USE'!G:I,3,0), 10000)</f>
        <v>10000</v>
      </c>
      <c r="EN147" s="163">
        <f t="shared" si="264"/>
        <v>1</v>
      </c>
      <c r="EO147" s="163">
        <f t="shared" si="265"/>
        <v>1</v>
      </c>
      <c r="EP147" s="163">
        <f t="shared" si="266"/>
        <v>1</v>
      </c>
      <c r="EQ147" s="163">
        <f t="shared" si="267"/>
        <v>1</v>
      </c>
      <c r="ER147" s="163">
        <f t="shared" si="268"/>
        <v>1</v>
      </c>
      <c r="ES147" s="163">
        <f t="shared" si="269"/>
        <v>1</v>
      </c>
      <c r="ET147" s="163">
        <f t="shared" si="270"/>
        <v>1</v>
      </c>
      <c r="EU147" s="163">
        <f t="shared" si="270"/>
        <v>1</v>
      </c>
      <c r="EV147" s="163">
        <f t="shared" si="271"/>
        <v>0</v>
      </c>
      <c r="EW147" s="163">
        <f t="shared" si="272"/>
        <v>1</v>
      </c>
      <c r="EX147" s="163">
        <f t="shared" si="273"/>
        <v>1</v>
      </c>
      <c r="EY147" s="163">
        <f t="shared" si="274"/>
        <v>1</v>
      </c>
      <c r="EZ147" s="163">
        <f t="shared" si="274"/>
        <v>1</v>
      </c>
      <c r="FA147" s="163">
        <f t="shared" si="274"/>
        <v>1</v>
      </c>
      <c r="FB147" s="163">
        <f t="shared" si="274"/>
        <v>1</v>
      </c>
      <c r="FC147" s="163">
        <f t="shared" si="275"/>
        <v>14</v>
      </c>
      <c r="FD147" s="163">
        <f t="shared" si="276"/>
        <v>0</v>
      </c>
      <c r="FF147" s="16">
        <f t="shared" si="277"/>
        <v>0</v>
      </c>
      <c r="FG147" s="16" t="str">
        <f t="shared" si="278"/>
        <v>1</v>
      </c>
    </row>
    <row r="148" spans="1:163" s="52" customFormat="1" ht="11.25" customHeight="1">
      <c r="A148" s="1038">
        <v>134</v>
      </c>
      <c r="B148" s="1039"/>
      <c r="C148" s="1038" t="str">
        <f t="shared" si="239"/>
        <v/>
      </c>
      <c r="D148" s="1038"/>
      <c r="E148" s="1040"/>
      <c r="F148" s="1041"/>
      <c r="G148" s="1038"/>
      <c r="H148" s="1038"/>
      <c r="I148" s="1323"/>
      <c r="J148" s="1038"/>
      <c r="K148" s="1038"/>
      <c r="L148" s="1038"/>
      <c r="M148" s="1038"/>
      <c r="N148" s="1038"/>
      <c r="O148" s="1038"/>
      <c r="P148" s="1040" t="str">
        <f t="shared" si="279"/>
        <v>MP</v>
      </c>
      <c r="Q148" s="1342" t="str">
        <f t="shared" si="226"/>
        <v/>
      </c>
      <c r="R148" s="1040"/>
      <c r="S148" s="1475" t="e">
        <f t="shared" si="227"/>
        <v>#DIV/0!</v>
      </c>
      <c r="T148" s="1102"/>
      <c r="U148" s="1102"/>
      <c r="V148" s="1476"/>
      <c r="W148" s="1477"/>
      <c r="X148" s="1103"/>
      <c r="Y148" s="1477"/>
      <c r="Z148" s="1478">
        <f t="shared" si="240"/>
        <v>0</v>
      </c>
      <c r="AA148" s="1479">
        <f>ROUND(IFERROR(SUM($AI$6/$AI$7*Q148/O148)+('Inbound Freight New'!$A$3*CZ148/R148),0),2)</f>
        <v>0</v>
      </c>
      <c r="AB148" s="1480">
        <f t="shared" si="241"/>
        <v>0</v>
      </c>
      <c r="AC148" s="1479">
        <f t="shared" si="228"/>
        <v>0</v>
      </c>
      <c r="AD148" s="1481"/>
      <c r="AE148" s="1480">
        <f t="shared" si="242"/>
        <v>0</v>
      </c>
      <c r="AF148" s="1482">
        <f t="shared" si="229"/>
        <v>0</v>
      </c>
      <c r="AG148" s="1483">
        <f t="shared" si="243"/>
        <v>0</v>
      </c>
      <c r="AH148" s="1484">
        <f t="shared" si="230"/>
        <v>0</v>
      </c>
      <c r="AI148" s="1482">
        <f t="shared" si="231"/>
        <v>0</v>
      </c>
      <c r="AJ148" s="1485">
        <f t="shared" si="232"/>
        <v>0</v>
      </c>
      <c r="AK148" s="1485">
        <f t="shared" si="233"/>
        <v>0</v>
      </c>
      <c r="AL148" s="1485">
        <f t="shared" si="244"/>
        <v>0</v>
      </c>
      <c r="AM148" s="1482">
        <f t="shared" si="234"/>
        <v>0</v>
      </c>
      <c r="AN148" s="1477"/>
      <c r="AO148" s="1477"/>
      <c r="AP148" s="1486">
        <f t="shared" si="235"/>
        <v>0</v>
      </c>
      <c r="AQ148" s="1487">
        <f t="shared" si="236"/>
        <v>0</v>
      </c>
      <c r="AR148" s="1488">
        <f t="shared" si="245"/>
        <v>0</v>
      </c>
      <c r="AS148" s="1487">
        <f t="shared" si="237"/>
        <v>0</v>
      </c>
      <c r="AT148" s="1489">
        <f t="shared" si="238"/>
        <v>0</v>
      </c>
      <c r="AU148" s="1490"/>
      <c r="AV148" s="1489"/>
      <c r="AW148" s="1038"/>
      <c r="AX148" s="1038"/>
      <c r="AY148" s="1491"/>
      <c r="AZ148" s="1492"/>
      <c r="BA148" s="1342"/>
      <c r="BB148" s="1342"/>
      <c r="BC148" s="1342"/>
      <c r="BD148" s="1342"/>
      <c r="BE148" s="1038"/>
      <c r="BF148" s="1038" t="str">
        <f t="shared" si="280"/>
        <v/>
      </c>
      <c r="BG148" s="1342" t="str">
        <f t="shared" si="246"/>
        <v/>
      </c>
      <c r="BH148" s="1038"/>
      <c r="BI148" s="1038"/>
      <c r="BJ148" s="1038"/>
      <c r="BK148" s="1038"/>
      <c r="BL148" s="1038"/>
      <c r="BM148" s="1038"/>
      <c r="BN148" s="1493"/>
      <c r="BO148" s="1493"/>
      <c r="BP148" s="1493"/>
      <c r="BQ148" s="1493" t="str">
        <f t="shared" si="247"/>
        <v/>
      </c>
      <c r="BR148" s="1494" t="str">
        <f t="shared" si="248"/>
        <v/>
      </c>
      <c r="BS148" s="1494" t="str">
        <f t="shared" si="281"/>
        <v/>
      </c>
      <c r="BT148" s="1494" t="str">
        <f t="shared" si="282"/>
        <v/>
      </c>
      <c r="BU148" s="1495" t="str">
        <f t="shared" si="249"/>
        <v/>
      </c>
      <c r="BV148" s="1495" t="str">
        <f t="shared" si="283"/>
        <v/>
      </c>
      <c r="BW148" s="1495" t="str">
        <f t="shared" si="284"/>
        <v/>
      </c>
      <c r="BX148" s="1495" t="str">
        <f t="shared" si="250"/>
        <v/>
      </c>
      <c r="BY148" s="1495" t="str">
        <f t="shared" si="251"/>
        <v/>
      </c>
      <c r="BZ148" s="1495" t="str">
        <f t="shared" si="252"/>
        <v/>
      </c>
      <c r="CA148" s="1495" t="str">
        <f t="shared" si="253"/>
        <v/>
      </c>
      <c r="CB148" s="1496" t="str">
        <f t="shared" si="254"/>
        <v/>
      </c>
      <c r="CC148" s="1496" t="str">
        <f t="shared" si="255"/>
        <v/>
      </c>
      <c r="CD148" s="1496" t="str">
        <f t="shared" si="256"/>
        <v/>
      </c>
      <c r="CE148" s="1496" t="str">
        <f t="shared" si="257"/>
        <v/>
      </c>
      <c r="CF148" s="1496" t="str">
        <f t="shared" si="285"/>
        <v/>
      </c>
      <c r="CG148" s="1494" t="str">
        <f t="shared" si="286"/>
        <v/>
      </c>
      <c r="CH148" s="1495"/>
      <c r="CI148" s="1495"/>
      <c r="CJ148" s="1495"/>
      <c r="CK148" s="1495"/>
      <c r="CL148" s="1495"/>
      <c r="CM148" s="1495"/>
      <c r="CN148" s="1497" t="str">
        <f t="shared" si="287"/>
        <v/>
      </c>
      <c r="CO148" s="1497" t="str">
        <f t="shared" si="288"/>
        <v/>
      </c>
      <c r="CP148" s="1497" t="str">
        <f t="shared" si="289"/>
        <v/>
      </c>
      <c r="CQ148" s="1497" t="str">
        <f t="shared" si="290"/>
        <v/>
      </c>
      <c r="CR148" s="1497" t="str">
        <f t="shared" si="291"/>
        <v/>
      </c>
      <c r="CS148" s="1497" t="str">
        <f t="shared" si="292"/>
        <v/>
      </c>
      <c r="CT148" s="1497" t="str">
        <f t="shared" si="293"/>
        <v/>
      </c>
      <c r="CU148" s="1497" t="str">
        <f t="shared" si="294"/>
        <v/>
      </c>
      <c r="CV148" s="1497" t="str">
        <f t="shared" si="295"/>
        <v/>
      </c>
      <c r="CW148" s="16" t="str">
        <f t="shared" si="296"/>
        <v/>
      </c>
      <c r="CX148" s="16" t="str">
        <f t="shared" si="297"/>
        <v/>
      </c>
      <c r="CY148" s="16" t="str">
        <f t="shared" si="298"/>
        <v/>
      </c>
      <c r="CZ148" s="650">
        <f t="shared" si="258"/>
        <v>0</v>
      </c>
      <c r="DA148" s="16"/>
      <c r="DB148" s="651"/>
      <c r="DC148" s="655">
        <f t="shared" si="259"/>
        <v>0</v>
      </c>
      <c r="DD148" s="654" t="str">
        <f t="shared" si="260"/>
        <v/>
      </c>
      <c r="DE148" s="650">
        <f t="shared" si="261"/>
        <v>0</v>
      </c>
      <c r="EG148" s="16">
        <f>IFERROR(VLOOKUP(B148,'SUBCATS INTERNAL USE'!A:D,3,0),10000)</f>
        <v>10000</v>
      </c>
      <c r="EH148" s="16">
        <f t="shared" si="262"/>
        <v>10000</v>
      </c>
      <c r="EI148" s="16">
        <f t="shared" si="263"/>
        <v>1</v>
      </c>
      <c r="EJ148" s="16">
        <f t="shared" si="299"/>
        <v>19</v>
      </c>
      <c r="EK148" s="16">
        <f>IFERROR(VLOOKUP(B148,'SUBCATS INTERNAL USE'!G:I,3,0), 10000)</f>
        <v>10000</v>
      </c>
      <c r="EN148" s="163">
        <f t="shared" si="264"/>
        <v>1</v>
      </c>
      <c r="EO148" s="163">
        <f t="shared" si="265"/>
        <v>1</v>
      </c>
      <c r="EP148" s="163">
        <f t="shared" si="266"/>
        <v>1</v>
      </c>
      <c r="EQ148" s="163">
        <f t="shared" si="267"/>
        <v>1</v>
      </c>
      <c r="ER148" s="163">
        <f t="shared" si="268"/>
        <v>1</v>
      </c>
      <c r="ES148" s="163">
        <f t="shared" si="269"/>
        <v>1</v>
      </c>
      <c r="ET148" s="163">
        <f t="shared" si="270"/>
        <v>1</v>
      </c>
      <c r="EU148" s="163">
        <f t="shared" si="270"/>
        <v>1</v>
      </c>
      <c r="EV148" s="163">
        <f t="shared" si="271"/>
        <v>0</v>
      </c>
      <c r="EW148" s="163">
        <f t="shared" si="272"/>
        <v>1</v>
      </c>
      <c r="EX148" s="163">
        <f t="shared" si="273"/>
        <v>1</v>
      </c>
      <c r="EY148" s="163">
        <f t="shared" si="274"/>
        <v>1</v>
      </c>
      <c r="EZ148" s="163">
        <f t="shared" si="274"/>
        <v>1</v>
      </c>
      <c r="FA148" s="163">
        <f t="shared" si="274"/>
        <v>1</v>
      </c>
      <c r="FB148" s="163">
        <f t="shared" si="274"/>
        <v>1</v>
      </c>
      <c r="FC148" s="163">
        <f t="shared" si="275"/>
        <v>14</v>
      </c>
      <c r="FD148" s="163">
        <f t="shared" si="276"/>
        <v>0</v>
      </c>
      <c r="FF148" s="16">
        <f t="shared" si="277"/>
        <v>0</v>
      </c>
      <c r="FG148" s="16" t="str">
        <f t="shared" si="278"/>
        <v>1</v>
      </c>
    </row>
    <row r="149" spans="1:163" s="52" customFormat="1" ht="11.25" customHeight="1">
      <c r="A149" s="1038">
        <v>135</v>
      </c>
      <c r="B149" s="1039"/>
      <c r="C149" s="1038" t="str">
        <f t="shared" si="239"/>
        <v/>
      </c>
      <c r="D149" s="1038"/>
      <c r="E149" s="1040"/>
      <c r="F149" s="1041"/>
      <c r="G149" s="1038"/>
      <c r="H149" s="1038"/>
      <c r="I149" s="1323"/>
      <c r="J149" s="1038"/>
      <c r="K149" s="1038"/>
      <c r="L149" s="1038"/>
      <c r="M149" s="1038"/>
      <c r="N149" s="1038"/>
      <c r="O149" s="1038"/>
      <c r="P149" s="1040" t="str">
        <f t="shared" si="279"/>
        <v>MP</v>
      </c>
      <c r="Q149" s="1342" t="str">
        <f t="shared" si="226"/>
        <v/>
      </c>
      <c r="R149" s="1040"/>
      <c r="S149" s="1475" t="e">
        <f t="shared" si="227"/>
        <v>#DIV/0!</v>
      </c>
      <c r="T149" s="1102"/>
      <c r="U149" s="1102"/>
      <c r="V149" s="1476"/>
      <c r="W149" s="1477"/>
      <c r="X149" s="1103"/>
      <c r="Y149" s="1477"/>
      <c r="Z149" s="1478">
        <f t="shared" si="240"/>
        <v>0</v>
      </c>
      <c r="AA149" s="1479">
        <f>ROUND(IFERROR(SUM($AI$6/$AI$7*Q149/O149)+('Inbound Freight New'!$A$3*CZ149/R149),0),2)</f>
        <v>0</v>
      </c>
      <c r="AB149" s="1480">
        <f t="shared" si="241"/>
        <v>0</v>
      </c>
      <c r="AC149" s="1479">
        <f t="shared" si="228"/>
        <v>0</v>
      </c>
      <c r="AD149" s="1481"/>
      <c r="AE149" s="1480">
        <f t="shared" si="242"/>
        <v>0</v>
      </c>
      <c r="AF149" s="1482">
        <f t="shared" si="229"/>
        <v>0</v>
      </c>
      <c r="AG149" s="1483">
        <f t="shared" si="243"/>
        <v>0</v>
      </c>
      <c r="AH149" s="1484">
        <f t="shared" si="230"/>
        <v>0</v>
      </c>
      <c r="AI149" s="1482">
        <f t="shared" si="231"/>
        <v>0</v>
      </c>
      <c r="AJ149" s="1485">
        <f t="shared" si="232"/>
        <v>0</v>
      </c>
      <c r="AK149" s="1485">
        <f t="shared" si="233"/>
        <v>0</v>
      </c>
      <c r="AL149" s="1485">
        <f t="shared" si="244"/>
        <v>0</v>
      </c>
      <c r="AM149" s="1482">
        <f t="shared" si="234"/>
        <v>0</v>
      </c>
      <c r="AN149" s="1477"/>
      <c r="AO149" s="1477"/>
      <c r="AP149" s="1486">
        <f t="shared" si="235"/>
        <v>0</v>
      </c>
      <c r="AQ149" s="1487">
        <f t="shared" si="236"/>
        <v>0</v>
      </c>
      <c r="AR149" s="1488">
        <f t="shared" si="245"/>
        <v>0</v>
      </c>
      <c r="AS149" s="1487">
        <f t="shared" si="237"/>
        <v>0</v>
      </c>
      <c r="AT149" s="1489">
        <f t="shared" si="238"/>
        <v>0</v>
      </c>
      <c r="AU149" s="1490"/>
      <c r="AV149" s="1489"/>
      <c r="AW149" s="1038"/>
      <c r="AX149" s="1038"/>
      <c r="AY149" s="1491"/>
      <c r="AZ149" s="1492"/>
      <c r="BA149" s="1342"/>
      <c r="BB149" s="1342"/>
      <c r="BC149" s="1342"/>
      <c r="BD149" s="1342"/>
      <c r="BE149" s="1038"/>
      <c r="BF149" s="1038" t="str">
        <f t="shared" si="280"/>
        <v/>
      </c>
      <c r="BG149" s="1342" t="str">
        <f t="shared" si="246"/>
        <v/>
      </c>
      <c r="BH149" s="1038"/>
      <c r="BI149" s="1038"/>
      <c r="BJ149" s="1038"/>
      <c r="BK149" s="1038"/>
      <c r="BL149" s="1038"/>
      <c r="BM149" s="1038"/>
      <c r="BN149" s="1493"/>
      <c r="BO149" s="1493"/>
      <c r="BP149" s="1493"/>
      <c r="BQ149" s="1493" t="str">
        <f t="shared" si="247"/>
        <v/>
      </c>
      <c r="BR149" s="1494" t="str">
        <f t="shared" si="248"/>
        <v/>
      </c>
      <c r="BS149" s="1494" t="str">
        <f t="shared" si="281"/>
        <v/>
      </c>
      <c r="BT149" s="1494" t="str">
        <f t="shared" si="282"/>
        <v/>
      </c>
      <c r="BU149" s="1495" t="str">
        <f t="shared" si="249"/>
        <v/>
      </c>
      <c r="BV149" s="1495" t="str">
        <f t="shared" si="283"/>
        <v/>
      </c>
      <c r="BW149" s="1495" t="str">
        <f t="shared" si="284"/>
        <v/>
      </c>
      <c r="BX149" s="1495" t="str">
        <f t="shared" si="250"/>
        <v/>
      </c>
      <c r="BY149" s="1495" t="str">
        <f t="shared" si="251"/>
        <v/>
      </c>
      <c r="BZ149" s="1495" t="str">
        <f t="shared" si="252"/>
        <v/>
      </c>
      <c r="CA149" s="1495" t="str">
        <f t="shared" si="253"/>
        <v/>
      </c>
      <c r="CB149" s="1496" t="str">
        <f t="shared" si="254"/>
        <v/>
      </c>
      <c r="CC149" s="1496" t="str">
        <f t="shared" si="255"/>
        <v/>
      </c>
      <c r="CD149" s="1496" t="str">
        <f t="shared" si="256"/>
        <v/>
      </c>
      <c r="CE149" s="1496" t="str">
        <f t="shared" si="257"/>
        <v/>
      </c>
      <c r="CF149" s="1496" t="str">
        <f t="shared" si="285"/>
        <v/>
      </c>
      <c r="CG149" s="1494" t="str">
        <f t="shared" si="286"/>
        <v/>
      </c>
      <c r="CH149" s="1495"/>
      <c r="CI149" s="1495"/>
      <c r="CJ149" s="1495"/>
      <c r="CK149" s="1495"/>
      <c r="CL149" s="1495"/>
      <c r="CM149" s="1495"/>
      <c r="CN149" s="1497" t="str">
        <f t="shared" si="287"/>
        <v/>
      </c>
      <c r="CO149" s="1497" t="str">
        <f t="shared" si="288"/>
        <v/>
      </c>
      <c r="CP149" s="1497" t="str">
        <f t="shared" si="289"/>
        <v/>
      </c>
      <c r="CQ149" s="1497" t="str">
        <f t="shared" si="290"/>
        <v/>
      </c>
      <c r="CR149" s="1497" t="str">
        <f t="shared" si="291"/>
        <v/>
      </c>
      <c r="CS149" s="1497" t="str">
        <f t="shared" si="292"/>
        <v/>
      </c>
      <c r="CT149" s="1497" t="str">
        <f t="shared" si="293"/>
        <v/>
      </c>
      <c r="CU149" s="1497" t="str">
        <f t="shared" si="294"/>
        <v/>
      </c>
      <c r="CV149" s="1497" t="str">
        <f t="shared" si="295"/>
        <v/>
      </c>
      <c r="CW149" s="16" t="str">
        <f t="shared" si="296"/>
        <v/>
      </c>
      <c r="CX149" s="16" t="str">
        <f t="shared" si="297"/>
        <v/>
      </c>
      <c r="CY149" s="16" t="str">
        <f t="shared" si="298"/>
        <v/>
      </c>
      <c r="CZ149" s="650">
        <f t="shared" si="258"/>
        <v>0</v>
      </c>
      <c r="DA149" s="16"/>
      <c r="DB149" s="651"/>
      <c r="DC149" s="655">
        <f t="shared" si="259"/>
        <v>0</v>
      </c>
      <c r="DD149" s="654" t="str">
        <f t="shared" si="260"/>
        <v/>
      </c>
      <c r="DE149" s="650">
        <f t="shared" si="261"/>
        <v>0</v>
      </c>
      <c r="EG149" s="16">
        <f>IFERROR(VLOOKUP(B149,'SUBCATS INTERNAL USE'!A:D,3,0),10000)</f>
        <v>10000</v>
      </c>
      <c r="EH149" s="16">
        <f t="shared" si="262"/>
        <v>10000</v>
      </c>
      <c r="EI149" s="16">
        <f t="shared" si="263"/>
        <v>1</v>
      </c>
      <c r="EJ149" s="16">
        <f t="shared" si="299"/>
        <v>19</v>
      </c>
      <c r="EK149" s="16">
        <f>IFERROR(VLOOKUP(B149,'SUBCATS INTERNAL USE'!G:I,3,0), 10000)</f>
        <v>10000</v>
      </c>
      <c r="EN149" s="163">
        <f t="shared" si="264"/>
        <v>1</v>
      </c>
      <c r="EO149" s="163">
        <f t="shared" si="265"/>
        <v>1</v>
      </c>
      <c r="EP149" s="163">
        <f t="shared" si="266"/>
        <v>1</v>
      </c>
      <c r="EQ149" s="163">
        <f t="shared" si="267"/>
        <v>1</v>
      </c>
      <c r="ER149" s="163">
        <f t="shared" si="268"/>
        <v>1</v>
      </c>
      <c r="ES149" s="163">
        <f t="shared" si="269"/>
        <v>1</v>
      </c>
      <c r="ET149" s="163">
        <f t="shared" si="270"/>
        <v>1</v>
      </c>
      <c r="EU149" s="163">
        <f t="shared" si="270"/>
        <v>1</v>
      </c>
      <c r="EV149" s="163">
        <f t="shared" si="271"/>
        <v>0</v>
      </c>
      <c r="EW149" s="163">
        <f t="shared" si="272"/>
        <v>1</v>
      </c>
      <c r="EX149" s="163">
        <f t="shared" si="273"/>
        <v>1</v>
      </c>
      <c r="EY149" s="163">
        <f t="shared" si="274"/>
        <v>1</v>
      </c>
      <c r="EZ149" s="163">
        <f t="shared" si="274"/>
        <v>1</v>
      </c>
      <c r="FA149" s="163">
        <f t="shared" si="274"/>
        <v>1</v>
      </c>
      <c r="FB149" s="163">
        <f t="shared" si="274"/>
        <v>1</v>
      </c>
      <c r="FC149" s="163">
        <f t="shared" si="275"/>
        <v>14</v>
      </c>
      <c r="FD149" s="163">
        <f t="shared" si="276"/>
        <v>0</v>
      </c>
      <c r="FF149" s="16">
        <f t="shared" si="277"/>
        <v>0</v>
      </c>
      <c r="FG149" s="16" t="str">
        <f t="shared" si="278"/>
        <v>1</v>
      </c>
    </row>
    <row r="150" spans="1:163" s="52" customFormat="1" ht="11.25" customHeight="1">
      <c r="A150" s="1038">
        <v>136</v>
      </c>
      <c r="B150" s="1039"/>
      <c r="C150" s="1038" t="str">
        <f t="shared" si="239"/>
        <v/>
      </c>
      <c r="D150" s="1038"/>
      <c r="E150" s="1040"/>
      <c r="F150" s="1041"/>
      <c r="G150" s="1038"/>
      <c r="H150" s="1038"/>
      <c r="I150" s="1323"/>
      <c r="J150" s="1038"/>
      <c r="K150" s="1038"/>
      <c r="L150" s="1038"/>
      <c r="M150" s="1038"/>
      <c r="N150" s="1038"/>
      <c r="O150" s="1038"/>
      <c r="P150" s="1040" t="str">
        <f t="shared" si="279"/>
        <v>MP</v>
      </c>
      <c r="Q150" s="1342" t="str">
        <f t="shared" si="226"/>
        <v/>
      </c>
      <c r="R150" s="1040"/>
      <c r="S150" s="1475" t="e">
        <f t="shared" si="227"/>
        <v>#DIV/0!</v>
      </c>
      <c r="T150" s="1102"/>
      <c r="U150" s="1102"/>
      <c r="V150" s="1476"/>
      <c r="W150" s="1477"/>
      <c r="X150" s="1103"/>
      <c r="Y150" s="1477"/>
      <c r="Z150" s="1478">
        <f t="shared" si="240"/>
        <v>0</v>
      </c>
      <c r="AA150" s="1479">
        <f>ROUND(IFERROR(SUM($AI$6/$AI$7*Q150/O150)+('Inbound Freight New'!$A$3*CZ150/R150),0),2)</f>
        <v>0</v>
      </c>
      <c r="AB150" s="1480">
        <f t="shared" si="241"/>
        <v>0</v>
      </c>
      <c r="AC150" s="1479">
        <f t="shared" si="228"/>
        <v>0</v>
      </c>
      <c r="AD150" s="1481"/>
      <c r="AE150" s="1480">
        <f t="shared" si="242"/>
        <v>0</v>
      </c>
      <c r="AF150" s="1482">
        <f t="shared" si="229"/>
        <v>0</v>
      </c>
      <c r="AG150" s="1483">
        <f t="shared" si="243"/>
        <v>0</v>
      </c>
      <c r="AH150" s="1484">
        <f t="shared" si="230"/>
        <v>0</v>
      </c>
      <c r="AI150" s="1482">
        <f t="shared" si="231"/>
        <v>0</v>
      </c>
      <c r="AJ150" s="1485">
        <f t="shared" si="232"/>
        <v>0</v>
      </c>
      <c r="AK150" s="1485">
        <f t="shared" si="233"/>
        <v>0</v>
      </c>
      <c r="AL150" s="1485">
        <f t="shared" si="244"/>
        <v>0</v>
      </c>
      <c r="AM150" s="1482">
        <f t="shared" si="234"/>
        <v>0</v>
      </c>
      <c r="AN150" s="1477"/>
      <c r="AO150" s="1477"/>
      <c r="AP150" s="1486">
        <f t="shared" si="235"/>
        <v>0</v>
      </c>
      <c r="AQ150" s="1487">
        <f t="shared" si="236"/>
        <v>0</v>
      </c>
      <c r="AR150" s="1488">
        <f t="shared" si="245"/>
        <v>0</v>
      </c>
      <c r="AS150" s="1487">
        <f t="shared" si="237"/>
        <v>0</v>
      </c>
      <c r="AT150" s="1489">
        <f t="shared" si="238"/>
        <v>0</v>
      </c>
      <c r="AU150" s="1490"/>
      <c r="AV150" s="1489"/>
      <c r="AW150" s="1038"/>
      <c r="AX150" s="1038"/>
      <c r="AY150" s="1491"/>
      <c r="AZ150" s="1492"/>
      <c r="BA150" s="1342"/>
      <c r="BB150" s="1342"/>
      <c r="BC150" s="1342"/>
      <c r="BD150" s="1342"/>
      <c r="BE150" s="1038"/>
      <c r="BF150" s="1038" t="str">
        <f t="shared" si="280"/>
        <v/>
      </c>
      <c r="BG150" s="1342" t="str">
        <f t="shared" si="246"/>
        <v/>
      </c>
      <c r="BH150" s="1038"/>
      <c r="BI150" s="1038"/>
      <c r="BJ150" s="1038"/>
      <c r="BK150" s="1038"/>
      <c r="BL150" s="1038"/>
      <c r="BM150" s="1038"/>
      <c r="BN150" s="1493"/>
      <c r="BO150" s="1493"/>
      <c r="BP150" s="1493"/>
      <c r="BQ150" s="1493" t="str">
        <f t="shared" si="247"/>
        <v/>
      </c>
      <c r="BR150" s="1494" t="str">
        <f t="shared" si="248"/>
        <v/>
      </c>
      <c r="BS150" s="1494" t="str">
        <f t="shared" si="281"/>
        <v/>
      </c>
      <c r="BT150" s="1494" t="str">
        <f t="shared" si="282"/>
        <v/>
      </c>
      <c r="BU150" s="1495" t="str">
        <f t="shared" si="249"/>
        <v/>
      </c>
      <c r="BV150" s="1495" t="str">
        <f t="shared" si="283"/>
        <v/>
      </c>
      <c r="BW150" s="1495" t="str">
        <f t="shared" si="284"/>
        <v/>
      </c>
      <c r="BX150" s="1495" t="str">
        <f t="shared" si="250"/>
        <v/>
      </c>
      <c r="BY150" s="1495" t="str">
        <f t="shared" si="251"/>
        <v/>
      </c>
      <c r="BZ150" s="1495" t="str">
        <f t="shared" si="252"/>
        <v/>
      </c>
      <c r="CA150" s="1495" t="str">
        <f t="shared" si="253"/>
        <v/>
      </c>
      <c r="CB150" s="1496" t="str">
        <f t="shared" si="254"/>
        <v/>
      </c>
      <c r="CC150" s="1496" t="str">
        <f t="shared" si="255"/>
        <v/>
      </c>
      <c r="CD150" s="1496" t="str">
        <f t="shared" si="256"/>
        <v/>
      </c>
      <c r="CE150" s="1496" t="str">
        <f t="shared" si="257"/>
        <v/>
      </c>
      <c r="CF150" s="1496" t="str">
        <f t="shared" si="285"/>
        <v/>
      </c>
      <c r="CG150" s="1494" t="str">
        <f t="shared" si="286"/>
        <v/>
      </c>
      <c r="CH150" s="1495"/>
      <c r="CI150" s="1495"/>
      <c r="CJ150" s="1495"/>
      <c r="CK150" s="1495"/>
      <c r="CL150" s="1495"/>
      <c r="CM150" s="1495"/>
      <c r="CN150" s="1497" t="str">
        <f t="shared" si="287"/>
        <v/>
      </c>
      <c r="CO150" s="1497" t="str">
        <f t="shared" si="288"/>
        <v/>
      </c>
      <c r="CP150" s="1497" t="str">
        <f t="shared" si="289"/>
        <v/>
      </c>
      <c r="CQ150" s="1497" t="str">
        <f t="shared" si="290"/>
        <v/>
      </c>
      <c r="CR150" s="1497" t="str">
        <f t="shared" si="291"/>
        <v/>
      </c>
      <c r="CS150" s="1497" t="str">
        <f t="shared" si="292"/>
        <v/>
      </c>
      <c r="CT150" s="1497" t="str">
        <f t="shared" si="293"/>
        <v/>
      </c>
      <c r="CU150" s="1497" t="str">
        <f t="shared" si="294"/>
        <v/>
      </c>
      <c r="CV150" s="1497" t="str">
        <f t="shared" si="295"/>
        <v/>
      </c>
      <c r="CW150" s="16" t="str">
        <f t="shared" si="296"/>
        <v/>
      </c>
      <c r="CX150" s="16" t="str">
        <f t="shared" si="297"/>
        <v/>
      </c>
      <c r="CY150" s="16" t="str">
        <f t="shared" si="298"/>
        <v/>
      </c>
      <c r="CZ150" s="650">
        <f t="shared" si="258"/>
        <v>0</v>
      </c>
      <c r="DA150" s="16"/>
      <c r="DB150" s="651"/>
      <c r="DC150" s="655">
        <f t="shared" si="259"/>
        <v>0</v>
      </c>
      <c r="DD150" s="654" t="str">
        <f t="shared" si="260"/>
        <v/>
      </c>
      <c r="DE150" s="650">
        <f t="shared" si="261"/>
        <v>0</v>
      </c>
      <c r="EG150" s="16">
        <f>IFERROR(VLOOKUP(B150,'SUBCATS INTERNAL USE'!A:D,3,0),10000)</f>
        <v>10000</v>
      </c>
      <c r="EH150" s="16">
        <f t="shared" si="262"/>
        <v>10000</v>
      </c>
      <c r="EI150" s="16">
        <f t="shared" si="263"/>
        <v>1</v>
      </c>
      <c r="EJ150" s="16">
        <f t="shared" si="299"/>
        <v>19</v>
      </c>
      <c r="EK150" s="16">
        <f>IFERROR(VLOOKUP(B150,'SUBCATS INTERNAL USE'!G:I,3,0), 10000)</f>
        <v>10000</v>
      </c>
      <c r="EN150" s="163">
        <f t="shared" si="264"/>
        <v>1</v>
      </c>
      <c r="EO150" s="163">
        <f t="shared" si="265"/>
        <v>1</v>
      </c>
      <c r="EP150" s="163">
        <f t="shared" si="266"/>
        <v>1</v>
      </c>
      <c r="EQ150" s="163">
        <f t="shared" si="267"/>
        <v>1</v>
      </c>
      <c r="ER150" s="163">
        <f t="shared" si="268"/>
        <v>1</v>
      </c>
      <c r="ES150" s="163">
        <f t="shared" si="269"/>
        <v>1</v>
      </c>
      <c r="ET150" s="163">
        <f t="shared" si="270"/>
        <v>1</v>
      </c>
      <c r="EU150" s="163">
        <f t="shared" si="270"/>
        <v>1</v>
      </c>
      <c r="EV150" s="163">
        <f t="shared" si="271"/>
        <v>0</v>
      </c>
      <c r="EW150" s="163">
        <f t="shared" si="272"/>
        <v>1</v>
      </c>
      <c r="EX150" s="163">
        <f t="shared" si="273"/>
        <v>1</v>
      </c>
      <c r="EY150" s="163">
        <f t="shared" si="274"/>
        <v>1</v>
      </c>
      <c r="EZ150" s="163">
        <f t="shared" si="274"/>
        <v>1</v>
      </c>
      <c r="FA150" s="163">
        <f t="shared" si="274"/>
        <v>1</v>
      </c>
      <c r="FB150" s="163">
        <f t="shared" si="274"/>
        <v>1</v>
      </c>
      <c r="FC150" s="163">
        <f t="shared" si="275"/>
        <v>14</v>
      </c>
      <c r="FD150" s="163">
        <f t="shared" si="276"/>
        <v>0</v>
      </c>
      <c r="FF150" s="16">
        <f t="shared" si="277"/>
        <v>0</v>
      </c>
      <c r="FG150" s="16" t="str">
        <f t="shared" si="278"/>
        <v>1</v>
      </c>
    </row>
    <row r="151" spans="1:163" s="52" customFormat="1" ht="11.25" customHeight="1">
      <c r="A151" s="1038">
        <v>137</v>
      </c>
      <c r="B151" s="1039"/>
      <c r="C151" s="1038" t="str">
        <f t="shared" si="239"/>
        <v/>
      </c>
      <c r="D151" s="1038"/>
      <c r="E151" s="1040"/>
      <c r="F151" s="1041"/>
      <c r="G151" s="1038"/>
      <c r="H151" s="1038"/>
      <c r="I151" s="1323"/>
      <c r="J151" s="1038"/>
      <c r="K151" s="1038"/>
      <c r="L151" s="1038"/>
      <c r="M151" s="1038"/>
      <c r="N151" s="1038"/>
      <c r="O151" s="1038"/>
      <c r="P151" s="1040" t="str">
        <f t="shared" si="279"/>
        <v>MP</v>
      </c>
      <c r="Q151" s="1342" t="str">
        <f t="shared" si="226"/>
        <v/>
      </c>
      <c r="R151" s="1040"/>
      <c r="S151" s="1475" t="e">
        <f t="shared" si="227"/>
        <v>#DIV/0!</v>
      </c>
      <c r="T151" s="1102"/>
      <c r="U151" s="1102"/>
      <c r="V151" s="1476"/>
      <c r="W151" s="1477"/>
      <c r="X151" s="1103"/>
      <c r="Y151" s="1477"/>
      <c r="Z151" s="1478">
        <f t="shared" si="240"/>
        <v>0</v>
      </c>
      <c r="AA151" s="1479">
        <f>ROUND(IFERROR(SUM($AI$6/$AI$7*Q151/O151)+('Inbound Freight New'!$A$3*CZ151/R151),0),2)</f>
        <v>0</v>
      </c>
      <c r="AB151" s="1480">
        <f t="shared" si="241"/>
        <v>0</v>
      </c>
      <c r="AC151" s="1479">
        <f t="shared" si="228"/>
        <v>0</v>
      </c>
      <c r="AD151" s="1481"/>
      <c r="AE151" s="1480">
        <f t="shared" si="242"/>
        <v>0</v>
      </c>
      <c r="AF151" s="1482">
        <f t="shared" si="229"/>
        <v>0</v>
      </c>
      <c r="AG151" s="1483">
        <f t="shared" si="243"/>
        <v>0</v>
      </c>
      <c r="AH151" s="1484">
        <f t="shared" si="230"/>
        <v>0</v>
      </c>
      <c r="AI151" s="1482">
        <f t="shared" si="231"/>
        <v>0</v>
      </c>
      <c r="AJ151" s="1485">
        <f t="shared" si="232"/>
        <v>0</v>
      </c>
      <c r="AK151" s="1485">
        <f t="shared" si="233"/>
        <v>0</v>
      </c>
      <c r="AL151" s="1485">
        <f t="shared" si="244"/>
        <v>0</v>
      </c>
      <c r="AM151" s="1482">
        <f t="shared" si="234"/>
        <v>0</v>
      </c>
      <c r="AN151" s="1477"/>
      <c r="AO151" s="1477"/>
      <c r="AP151" s="1486">
        <f t="shared" si="235"/>
        <v>0</v>
      </c>
      <c r="AQ151" s="1487">
        <f t="shared" si="236"/>
        <v>0</v>
      </c>
      <c r="AR151" s="1488">
        <f t="shared" si="245"/>
        <v>0</v>
      </c>
      <c r="AS151" s="1487">
        <f t="shared" si="237"/>
        <v>0</v>
      </c>
      <c r="AT151" s="1489">
        <f t="shared" si="238"/>
        <v>0</v>
      </c>
      <c r="AU151" s="1490"/>
      <c r="AV151" s="1489"/>
      <c r="AW151" s="1038"/>
      <c r="AX151" s="1038"/>
      <c r="AY151" s="1491"/>
      <c r="AZ151" s="1492"/>
      <c r="BA151" s="1342"/>
      <c r="BB151" s="1342"/>
      <c r="BC151" s="1342"/>
      <c r="BD151" s="1342"/>
      <c r="BE151" s="1038"/>
      <c r="BF151" s="1038" t="str">
        <f t="shared" si="280"/>
        <v/>
      </c>
      <c r="BG151" s="1342" t="str">
        <f t="shared" si="246"/>
        <v/>
      </c>
      <c r="BH151" s="1038"/>
      <c r="BI151" s="1038"/>
      <c r="BJ151" s="1038"/>
      <c r="BK151" s="1038"/>
      <c r="BL151" s="1038"/>
      <c r="BM151" s="1038"/>
      <c r="BN151" s="1493"/>
      <c r="BO151" s="1493"/>
      <c r="BP151" s="1493"/>
      <c r="BQ151" s="1493" t="str">
        <f t="shared" si="247"/>
        <v/>
      </c>
      <c r="BR151" s="1494" t="str">
        <f t="shared" si="248"/>
        <v/>
      </c>
      <c r="BS151" s="1494" t="str">
        <f t="shared" si="281"/>
        <v/>
      </c>
      <c r="BT151" s="1494" t="str">
        <f t="shared" si="282"/>
        <v/>
      </c>
      <c r="BU151" s="1495" t="str">
        <f t="shared" si="249"/>
        <v/>
      </c>
      <c r="BV151" s="1495" t="str">
        <f t="shared" si="283"/>
        <v/>
      </c>
      <c r="BW151" s="1495" t="str">
        <f t="shared" si="284"/>
        <v/>
      </c>
      <c r="BX151" s="1495" t="str">
        <f t="shared" si="250"/>
        <v/>
      </c>
      <c r="BY151" s="1495" t="str">
        <f t="shared" si="251"/>
        <v/>
      </c>
      <c r="BZ151" s="1495" t="str">
        <f t="shared" si="252"/>
        <v/>
      </c>
      <c r="CA151" s="1495" t="str">
        <f t="shared" si="253"/>
        <v/>
      </c>
      <c r="CB151" s="1496" t="str">
        <f t="shared" si="254"/>
        <v/>
      </c>
      <c r="CC151" s="1496" t="str">
        <f t="shared" si="255"/>
        <v/>
      </c>
      <c r="CD151" s="1496" t="str">
        <f t="shared" si="256"/>
        <v/>
      </c>
      <c r="CE151" s="1496" t="str">
        <f t="shared" si="257"/>
        <v/>
      </c>
      <c r="CF151" s="1496" t="str">
        <f t="shared" si="285"/>
        <v/>
      </c>
      <c r="CG151" s="1494" t="str">
        <f t="shared" si="286"/>
        <v/>
      </c>
      <c r="CH151" s="1495"/>
      <c r="CI151" s="1495"/>
      <c r="CJ151" s="1495"/>
      <c r="CK151" s="1495"/>
      <c r="CL151" s="1495"/>
      <c r="CM151" s="1495"/>
      <c r="CN151" s="1497" t="str">
        <f t="shared" si="287"/>
        <v/>
      </c>
      <c r="CO151" s="1497" t="str">
        <f t="shared" si="288"/>
        <v/>
      </c>
      <c r="CP151" s="1497" t="str">
        <f t="shared" si="289"/>
        <v/>
      </c>
      <c r="CQ151" s="1497" t="str">
        <f t="shared" si="290"/>
        <v/>
      </c>
      <c r="CR151" s="1497" t="str">
        <f t="shared" si="291"/>
        <v/>
      </c>
      <c r="CS151" s="1497" t="str">
        <f t="shared" si="292"/>
        <v/>
      </c>
      <c r="CT151" s="1497" t="str">
        <f t="shared" si="293"/>
        <v/>
      </c>
      <c r="CU151" s="1497" t="str">
        <f t="shared" si="294"/>
        <v/>
      </c>
      <c r="CV151" s="1497" t="str">
        <f t="shared" si="295"/>
        <v/>
      </c>
      <c r="CW151" s="16" t="str">
        <f t="shared" si="296"/>
        <v/>
      </c>
      <c r="CX151" s="16" t="str">
        <f t="shared" si="297"/>
        <v/>
      </c>
      <c r="CY151" s="16" t="str">
        <f t="shared" si="298"/>
        <v/>
      </c>
      <c r="CZ151" s="650">
        <f t="shared" si="258"/>
        <v>0</v>
      </c>
      <c r="DA151" s="16"/>
      <c r="DB151" s="651"/>
      <c r="DC151" s="655">
        <f t="shared" si="259"/>
        <v>0</v>
      </c>
      <c r="DD151" s="654" t="str">
        <f t="shared" si="260"/>
        <v/>
      </c>
      <c r="DE151" s="650">
        <f t="shared" si="261"/>
        <v>0</v>
      </c>
      <c r="EG151" s="16">
        <f>IFERROR(VLOOKUP(B151,'SUBCATS INTERNAL USE'!A:D,3,0),10000)</f>
        <v>10000</v>
      </c>
      <c r="EH151" s="16">
        <f t="shared" si="262"/>
        <v>10000</v>
      </c>
      <c r="EI151" s="16">
        <f t="shared" si="263"/>
        <v>1</v>
      </c>
      <c r="EJ151" s="16">
        <f t="shared" si="299"/>
        <v>19</v>
      </c>
      <c r="EK151" s="16">
        <f>IFERROR(VLOOKUP(B151,'SUBCATS INTERNAL USE'!G:I,3,0), 10000)</f>
        <v>10000</v>
      </c>
      <c r="EN151" s="163">
        <f t="shared" si="264"/>
        <v>1</v>
      </c>
      <c r="EO151" s="163">
        <f t="shared" si="265"/>
        <v>1</v>
      </c>
      <c r="EP151" s="163">
        <f t="shared" si="266"/>
        <v>1</v>
      </c>
      <c r="EQ151" s="163">
        <f t="shared" si="267"/>
        <v>1</v>
      </c>
      <c r="ER151" s="163">
        <f t="shared" si="268"/>
        <v>1</v>
      </c>
      <c r="ES151" s="163">
        <f t="shared" si="269"/>
        <v>1</v>
      </c>
      <c r="ET151" s="163">
        <f t="shared" si="270"/>
        <v>1</v>
      </c>
      <c r="EU151" s="163">
        <f t="shared" si="270"/>
        <v>1</v>
      </c>
      <c r="EV151" s="163">
        <f t="shared" si="271"/>
        <v>0</v>
      </c>
      <c r="EW151" s="163">
        <f t="shared" si="272"/>
        <v>1</v>
      </c>
      <c r="EX151" s="163">
        <f t="shared" si="273"/>
        <v>1</v>
      </c>
      <c r="EY151" s="163">
        <f t="shared" si="274"/>
        <v>1</v>
      </c>
      <c r="EZ151" s="163">
        <f t="shared" si="274"/>
        <v>1</v>
      </c>
      <c r="FA151" s="163">
        <f t="shared" si="274"/>
        <v>1</v>
      </c>
      <c r="FB151" s="163">
        <f t="shared" si="274"/>
        <v>1</v>
      </c>
      <c r="FC151" s="163">
        <f t="shared" si="275"/>
        <v>14</v>
      </c>
      <c r="FD151" s="163">
        <f t="shared" si="276"/>
        <v>0</v>
      </c>
      <c r="FF151" s="16">
        <f t="shared" si="277"/>
        <v>0</v>
      </c>
      <c r="FG151" s="16" t="str">
        <f t="shared" si="278"/>
        <v>1</v>
      </c>
    </row>
    <row r="152" spans="1:163" s="52" customFormat="1" ht="11.25" customHeight="1">
      <c r="A152" s="1038">
        <v>138</v>
      </c>
      <c r="B152" s="1039"/>
      <c r="C152" s="1038" t="str">
        <f t="shared" si="239"/>
        <v/>
      </c>
      <c r="D152" s="1038"/>
      <c r="E152" s="1040"/>
      <c r="F152" s="1041"/>
      <c r="G152" s="1038"/>
      <c r="H152" s="1038"/>
      <c r="I152" s="1323"/>
      <c r="J152" s="1038"/>
      <c r="K152" s="1038"/>
      <c r="L152" s="1038"/>
      <c r="M152" s="1038"/>
      <c r="N152" s="1038"/>
      <c r="O152" s="1038"/>
      <c r="P152" s="1040" t="str">
        <f t="shared" si="279"/>
        <v>MP</v>
      </c>
      <c r="Q152" s="1342" t="str">
        <f t="shared" si="226"/>
        <v/>
      </c>
      <c r="R152" s="1040"/>
      <c r="S152" s="1475" t="e">
        <f t="shared" si="227"/>
        <v>#DIV/0!</v>
      </c>
      <c r="T152" s="1102"/>
      <c r="U152" s="1102"/>
      <c r="V152" s="1476"/>
      <c r="W152" s="1477"/>
      <c r="X152" s="1103"/>
      <c r="Y152" s="1477"/>
      <c r="Z152" s="1478">
        <f t="shared" si="240"/>
        <v>0</v>
      </c>
      <c r="AA152" s="1479">
        <f>ROUND(IFERROR(SUM($AI$6/$AI$7*Q152/O152)+('Inbound Freight New'!$A$3*CZ152/R152),0),2)</f>
        <v>0</v>
      </c>
      <c r="AB152" s="1480">
        <f t="shared" si="241"/>
        <v>0</v>
      </c>
      <c r="AC152" s="1479">
        <f t="shared" si="228"/>
        <v>0</v>
      </c>
      <c r="AD152" s="1481"/>
      <c r="AE152" s="1480">
        <f t="shared" si="242"/>
        <v>0</v>
      </c>
      <c r="AF152" s="1482">
        <f t="shared" si="229"/>
        <v>0</v>
      </c>
      <c r="AG152" s="1483">
        <f t="shared" si="243"/>
        <v>0</v>
      </c>
      <c r="AH152" s="1484">
        <f t="shared" si="230"/>
        <v>0</v>
      </c>
      <c r="AI152" s="1482">
        <f t="shared" si="231"/>
        <v>0</v>
      </c>
      <c r="AJ152" s="1485">
        <f t="shared" si="232"/>
        <v>0</v>
      </c>
      <c r="AK152" s="1485">
        <f t="shared" si="233"/>
        <v>0</v>
      </c>
      <c r="AL152" s="1485">
        <f t="shared" si="244"/>
        <v>0</v>
      </c>
      <c r="AM152" s="1482">
        <f t="shared" si="234"/>
        <v>0</v>
      </c>
      <c r="AN152" s="1477"/>
      <c r="AO152" s="1477"/>
      <c r="AP152" s="1486">
        <f t="shared" si="235"/>
        <v>0</v>
      </c>
      <c r="AQ152" s="1487">
        <f t="shared" si="236"/>
        <v>0</v>
      </c>
      <c r="AR152" s="1488">
        <f t="shared" si="245"/>
        <v>0</v>
      </c>
      <c r="AS152" s="1487">
        <f t="shared" si="237"/>
        <v>0</v>
      </c>
      <c r="AT152" s="1489">
        <f t="shared" si="238"/>
        <v>0</v>
      </c>
      <c r="AU152" s="1490"/>
      <c r="AV152" s="1489"/>
      <c r="AW152" s="1038"/>
      <c r="AX152" s="1038"/>
      <c r="AY152" s="1491"/>
      <c r="AZ152" s="1492"/>
      <c r="BA152" s="1342"/>
      <c r="BB152" s="1342"/>
      <c r="BC152" s="1342"/>
      <c r="BD152" s="1342"/>
      <c r="BE152" s="1038"/>
      <c r="BF152" s="1038" t="str">
        <f t="shared" si="280"/>
        <v/>
      </c>
      <c r="BG152" s="1342" t="str">
        <f t="shared" si="246"/>
        <v/>
      </c>
      <c r="BH152" s="1038"/>
      <c r="BI152" s="1038"/>
      <c r="BJ152" s="1038"/>
      <c r="BK152" s="1038"/>
      <c r="BL152" s="1038"/>
      <c r="BM152" s="1038"/>
      <c r="BN152" s="1493"/>
      <c r="BO152" s="1493"/>
      <c r="BP152" s="1493"/>
      <c r="BQ152" s="1493" t="str">
        <f t="shared" si="247"/>
        <v/>
      </c>
      <c r="BR152" s="1494" t="str">
        <f t="shared" si="248"/>
        <v/>
      </c>
      <c r="BS152" s="1494" t="str">
        <f t="shared" si="281"/>
        <v/>
      </c>
      <c r="BT152" s="1494" t="str">
        <f t="shared" si="282"/>
        <v/>
      </c>
      <c r="BU152" s="1495" t="str">
        <f t="shared" si="249"/>
        <v/>
      </c>
      <c r="BV152" s="1495" t="str">
        <f t="shared" si="283"/>
        <v/>
      </c>
      <c r="BW152" s="1495" t="str">
        <f t="shared" si="284"/>
        <v/>
      </c>
      <c r="BX152" s="1495" t="str">
        <f t="shared" si="250"/>
        <v/>
      </c>
      <c r="BY152" s="1495" t="str">
        <f t="shared" si="251"/>
        <v/>
      </c>
      <c r="BZ152" s="1495" t="str">
        <f t="shared" si="252"/>
        <v/>
      </c>
      <c r="CA152" s="1495" t="str">
        <f t="shared" si="253"/>
        <v/>
      </c>
      <c r="CB152" s="1496" t="str">
        <f t="shared" si="254"/>
        <v/>
      </c>
      <c r="CC152" s="1496" t="str">
        <f t="shared" si="255"/>
        <v/>
      </c>
      <c r="CD152" s="1496" t="str">
        <f t="shared" si="256"/>
        <v/>
      </c>
      <c r="CE152" s="1496" t="str">
        <f t="shared" si="257"/>
        <v/>
      </c>
      <c r="CF152" s="1496" t="str">
        <f t="shared" si="285"/>
        <v/>
      </c>
      <c r="CG152" s="1494" t="str">
        <f t="shared" si="286"/>
        <v/>
      </c>
      <c r="CH152" s="1495"/>
      <c r="CI152" s="1495"/>
      <c r="CJ152" s="1495"/>
      <c r="CK152" s="1495"/>
      <c r="CL152" s="1495"/>
      <c r="CM152" s="1495"/>
      <c r="CN152" s="1497" t="str">
        <f t="shared" si="287"/>
        <v/>
      </c>
      <c r="CO152" s="1497" t="str">
        <f t="shared" si="288"/>
        <v/>
      </c>
      <c r="CP152" s="1497" t="str">
        <f t="shared" si="289"/>
        <v/>
      </c>
      <c r="CQ152" s="1497" t="str">
        <f t="shared" si="290"/>
        <v/>
      </c>
      <c r="CR152" s="1497" t="str">
        <f t="shared" si="291"/>
        <v/>
      </c>
      <c r="CS152" s="1497" t="str">
        <f t="shared" si="292"/>
        <v/>
      </c>
      <c r="CT152" s="1497" t="str">
        <f t="shared" si="293"/>
        <v/>
      </c>
      <c r="CU152" s="1497" t="str">
        <f t="shared" si="294"/>
        <v/>
      </c>
      <c r="CV152" s="1497" t="str">
        <f t="shared" si="295"/>
        <v/>
      </c>
      <c r="CW152" s="16" t="str">
        <f t="shared" si="296"/>
        <v/>
      </c>
      <c r="CX152" s="16" t="str">
        <f t="shared" si="297"/>
        <v/>
      </c>
      <c r="CY152" s="16" t="str">
        <f t="shared" si="298"/>
        <v/>
      </c>
      <c r="CZ152" s="650">
        <f t="shared" si="258"/>
        <v>0</v>
      </c>
      <c r="DA152" s="16"/>
      <c r="DB152" s="651"/>
      <c r="DC152" s="655">
        <f t="shared" si="259"/>
        <v>0</v>
      </c>
      <c r="DD152" s="654" t="str">
        <f t="shared" si="260"/>
        <v/>
      </c>
      <c r="DE152" s="650">
        <f t="shared" si="261"/>
        <v>0</v>
      </c>
      <c r="EG152" s="16">
        <f>IFERROR(VLOOKUP(B152,'SUBCATS INTERNAL USE'!A:D,3,0),10000)</f>
        <v>10000</v>
      </c>
      <c r="EH152" s="16">
        <f t="shared" si="262"/>
        <v>10000</v>
      </c>
      <c r="EI152" s="16">
        <f t="shared" si="263"/>
        <v>1</v>
      </c>
      <c r="EJ152" s="16">
        <f t="shared" si="299"/>
        <v>19</v>
      </c>
      <c r="EK152" s="16">
        <f>IFERROR(VLOOKUP(B152,'SUBCATS INTERNAL USE'!G:I,3,0), 10000)</f>
        <v>10000</v>
      </c>
      <c r="EN152" s="163">
        <f t="shared" si="264"/>
        <v>1</v>
      </c>
      <c r="EO152" s="163">
        <f t="shared" si="265"/>
        <v>1</v>
      </c>
      <c r="EP152" s="163">
        <f t="shared" si="266"/>
        <v>1</v>
      </c>
      <c r="EQ152" s="163">
        <f t="shared" si="267"/>
        <v>1</v>
      </c>
      <c r="ER152" s="163">
        <f t="shared" si="268"/>
        <v>1</v>
      </c>
      <c r="ES152" s="163">
        <f t="shared" si="269"/>
        <v>1</v>
      </c>
      <c r="ET152" s="163">
        <f t="shared" si="270"/>
        <v>1</v>
      </c>
      <c r="EU152" s="163">
        <f t="shared" si="270"/>
        <v>1</v>
      </c>
      <c r="EV152" s="163">
        <f t="shared" si="271"/>
        <v>0</v>
      </c>
      <c r="EW152" s="163">
        <f t="shared" si="272"/>
        <v>1</v>
      </c>
      <c r="EX152" s="163">
        <f t="shared" si="273"/>
        <v>1</v>
      </c>
      <c r="EY152" s="163">
        <f t="shared" si="274"/>
        <v>1</v>
      </c>
      <c r="EZ152" s="163">
        <f t="shared" si="274"/>
        <v>1</v>
      </c>
      <c r="FA152" s="163">
        <f t="shared" si="274"/>
        <v>1</v>
      </c>
      <c r="FB152" s="163">
        <f t="shared" si="274"/>
        <v>1</v>
      </c>
      <c r="FC152" s="163">
        <f t="shared" si="275"/>
        <v>14</v>
      </c>
      <c r="FD152" s="163">
        <f t="shared" si="276"/>
        <v>0</v>
      </c>
      <c r="FF152" s="16">
        <f t="shared" si="277"/>
        <v>0</v>
      </c>
      <c r="FG152" s="16" t="str">
        <f t="shared" si="278"/>
        <v>1</v>
      </c>
    </row>
    <row r="153" spans="1:163" s="52" customFormat="1" ht="11.25" customHeight="1">
      <c r="A153" s="1038">
        <v>139</v>
      </c>
      <c r="B153" s="1039"/>
      <c r="C153" s="1038" t="str">
        <f t="shared" si="239"/>
        <v/>
      </c>
      <c r="D153" s="1038"/>
      <c r="E153" s="1040"/>
      <c r="F153" s="1041"/>
      <c r="G153" s="1038"/>
      <c r="H153" s="1038"/>
      <c r="I153" s="1323"/>
      <c r="J153" s="1038"/>
      <c r="K153" s="1038"/>
      <c r="L153" s="1038"/>
      <c r="M153" s="1038"/>
      <c r="N153" s="1038"/>
      <c r="O153" s="1038"/>
      <c r="P153" s="1040" t="str">
        <f t="shared" si="279"/>
        <v>MP</v>
      </c>
      <c r="Q153" s="1342" t="str">
        <f t="shared" si="226"/>
        <v/>
      </c>
      <c r="R153" s="1040"/>
      <c r="S153" s="1475" t="e">
        <f t="shared" si="227"/>
        <v>#DIV/0!</v>
      </c>
      <c r="T153" s="1102"/>
      <c r="U153" s="1102"/>
      <c r="V153" s="1476"/>
      <c r="W153" s="1477"/>
      <c r="X153" s="1103"/>
      <c r="Y153" s="1477"/>
      <c r="Z153" s="1478">
        <f t="shared" si="240"/>
        <v>0</v>
      </c>
      <c r="AA153" s="1479">
        <f>ROUND(IFERROR(SUM($AI$6/$AI$7*Q153/O153)+('Inbound Freight New'!$A$3*CZ153/R153),0),2)</f>
        <v>0</v>
      </c>
      <c r="AB153" s="1480">
        <f t="shared" si="241"/>
        <v>0</v>
      </c>
      <c r="AC153" s="1479">
        <f t="shared" si="228"/>
        <v>0</v>
      </c>
      <c r="AD153" s="1481"/>
      <c r="AE153" s="1480">
        <f t="shared" si="242"/>
        <v>0</v>
      </c>
      <c r="AF153" s="1482">
        <f t="shared" si="229"/>
        <v>0</v>
      </c>
      <c r="AG153" s="1483">
        <f t="shared" si="243"/>
        <v>0</v>
      </c>
      <c r="AH153" s="1484">
        <f t="shared" si="230"/>
        <v>0</v>
      </c>
      <c r="AI153" s="1482">
        <f t="shared" si="231"/>
        <v>0</v>
      </c>
      <c r="AJ153" s="1485">
        <f t="shared" si="232"/>
        <v>0</v>
      </c>
      <c r="AK153" s="1485">
        <f t="shared" si="233"/>
        <v>0</v>
      </c>
      <c r="AL153" s="1485">
        <f t="shared" si="244"/>
        <v>0</v>
      </c>
      <c r="AM153" s="1482">
        <f t="shared" si="234"/>
        <v>0</v>
      </c>
      <c r="AN153" s="1477"/>
      <c r="AO153" s="1477"/>
      <c r="AP153" s="1486">
        <f t="shared" si="235"/>
        <v>0</v>
      </c>
      <c r="AQ153" s="1487">
        <f t="shared" si="236"/>
        <v>0</v>
      </c>
      <c r="AR153" s="1488">
        <f t="shared" si="245"/>
        <v>0</v>
      </c>
      <c r="AS153" s="1487">
        <f t="shared" si="237"/>
        <v>0</v>
      </c>
      <c r="AT153" s="1489">
        <f t="shared" si="238"/>
        <v>0</v>
      </c>
      <c r="AU153" s="1490"/>
      <c r="AV153" s="1489"/>
      <c r="AW153" s="1038"/>
      <c r="AX153" s="1038"/>
      <c r="AY153" s="1491"/>
      <c r="AZ153" s="1492"/>
      <c r="BA153" s="1342"/>
      <c r="BB153" s="1342"/>
      <c r="BC153" s="1342"/>
      <c r="BD153" s="1342"/>
      <c r="BE153" s="1038"/>
      <c r="BF153" s="1038" t="str">
        <f t="shared" si="280"/>
        <v/>
      </c>
      <c r="BG153" s="1342" t="str">
        <f t="shared" si="246"/>
        <v/>
      </c>
      <c r="BH153" s="1038"/>
      <c r="BI153" s="1038"/>
      <c r="BJ153" s="1038"/>
      <c r="BK153" s="1038"/>
      <c r="BL153" s="1038"/>
      <c r="BM153" s="1038"/>
      <c r="BN153" s="1493"/>
      <c r="BO153" s="1493"/>
      <c r="BP153" s="1493"/>
      <c r="BQ153" s="1493" t="str">
        <f t="shared" si="247"/>
        <v/>
      </c>
      <c r="BR153" s="1494" t="str">
        <f t="shared" si="248"/>
        <v/>
      </c>
      <c r="BS153" s="1494" t="str">
        <f t="shared" si="281"/>
        <v/>
      </c>
      <c r="BT153" s="1494" t="str">
        <f t="shared" si="282"/>
        <v/>
      </c>
      <c r="BU153" s="1495" t="str">
        <f t="shared" si="249"/>
        <v/>
      </c>
      <c r="BV153" s="1495" t="str">
        <f t="shared" si="283"/>
        <v/>
      </c>
      <c r="BW153" s="1495" t="str">
        <f t="shared" si="284"/>
        <v/>
      </c>
      <c r="BX153" s="1495" t="str">
        <f t="shared" si="250"/>
        <v/>
      </c>
      <c r="BY153" s="1495" t="str">
        <f t="shared" si="251"/>
        <v/>
      </c>
      <c r="BZ153" s="1495" t="str">
        <f t="shared" si="252"/>
        <v/>
      </c>
      <c r="CA153" s="1495" t="str">
        <f t="shared" si="253"/>
        <v/>
      </c>
      <c r="CB153" s="1496" t="str">
        <f t="shared" si="254"/>
        <v/>
      </c>
      <c r="CC153" s="1496" t="str">
        <f t="shared" si="255"/>
        <v/>
      </c>
      <c r="CD153" s="1496" t="str">
        <f t="shared" si="256"/>
        <v/>
      </c>
      <c r="CE153" s="1496" t="str">
        <f t="shared" si="257"/>
        <v/>
      </c>
      <c r="CF153" s="1496" t="str">
        <f t="shared" si="285"/>
        <v/>
      </c>
      <c r="CG153" s="1494" t="str">
        <f t="shared" si="286"/>
        <v/>
      </c>
      <c r="CH153" s="1495"/>
      <c r="CI153" s="1495"/>
      <c r="CJ153" s="1495"/>
      <c r="CK153" s="1495"/>
      <c r="CL153" s="1495"/>
      <c r="CM153" s="1495"/>
      <c r="CN153" s="1497" t="str">
        <f t="shared" si="287"/>
        <v/>
      </c>
      <c r="CO153" s="1497" t="str">
        <f t="shared" si="288"/>
        <v/>
      </c>
      <c r="CP153" s="1497" t="str">
        <f t="shared" si="289"/>
        <v/>
      </c>
      <c r="CQ153" s="1497" t="str">
        <f t="shared" si="290"/>
        <v/>
      </c>
      <c r="CR153" s="1497" t="str">
        <f t="shared" si="291"/>
        <v/>
      </c>
      <c r="CS153" s="1497" t="str">
        <f t="shared" si="292"/>
        <v/>
      </c>
      <c r="CT153" s="1497" t="str">
        <f t="shared" si="293"/>
        <v/>
      </c>
      <c r="CU153" s="1497" t="str">
        <f t="shared" si="294"/>
        <v/>
      </c>
      <c r="CV153" s="1497" t="str">
        <f t="shared" si="295"/>
        <v/>
      </c>
      <c r="CW153" s="16" t="str">
        <f t="shared" si="296"/>
        <v/>
      </c>
      <c r="CX153" s="16" t="str">
        <f t="shared" si="297"/>
        <v/>
      </c>
      <c r="CY153" s="16" t="str">
        <f t="shared" si="298"/>
        <v/>
      </c>
      <c r="CZ153" s="650">
        <f t="shared" si="258"/>
        <v>0</v>
      </c>
      <c r="DA153" s="16"/>
      <c r="DB153" s="651"/>
      <c r="DC153" s="655">
        <f t="shared" si="259"/>
        <v>0</v>
      </c>
      <c r="DD153" s="654" t="str">
        <f t="shared" si="260"/>
        <v/>
      </c>
      <c r="DE153" s="650">
        <f t="shared" si="261"/>
        <v>0</v>
      </c>
      <c r="EG153" s="16">
        <f>IFERROR(VLOOKUP(B153,'SUBCATS INTERNAL USE'!A:D,3,0),10000)</f>
        <v>10000</v>
      </c>
      <c r="EH153" s="16">
        <f t="shared" si="262"/>
        <v>10000</v>
      </c>
      <c r="EI153" s="16">
        <f t="shared" si="263"/>
        <v>1</v>
      </c>
      <c r="EJ153" s="16">
        <f t="shared" si="299"/>
        <v>19</v>
      </c>
      <c r="EK153" s="16">
        <f>IFERROR(VLOOKUP(B153,'SUBCATS INTERNAL USE'!G:I,3,0), 10000)</f>
        <v>10000</v>
      </c>
      <c r="EN153" s="163">
        <f t="shared" si="264"/>
        <v>1</v>
      </c>
      <c r="EO153" s="163">
        <f t="shared" si="265"/>
        <v>1</v>
      </c>
      <c r="EP153" s="163">
        <f t="shared" si="266"/>
        <v>1</v>
      </c>
      <c r="EQ153" s="163">
        <f t="shared" si="267"/>
        <v>1</v>
      </c>
      <c r="ER153" s="163">
        <f t="shared" si="268"/>
        <v>1</v>
      </c>
      <c r="ES153" s="163">
        <f t="shared" si="269"/>
        <v>1</v>
      </c>
      <c r="ET153" s="163">
        <f t="shared" si="270"/>
        <v>1</v>
      </c>
      <c r="EU153" s="163">
        <f t="shared" si="270"/>
        <v>1</v>
      </c>
      <c r="EV153" s="163">
        <f t="shared" si="271"/>
        <v>0</v>
      </c>
      <c r="EW153" s="163">
        <f t="shared" si="272"/>
        <v>1</v>
      </c>
      <c r="EX153" s="163">
        <f t="shared" si="273"/>
        <v>1</v>
      </c>
      <c r="EY153" s="163">
        <f t="shared" si="274"/>
        <v>1</v>
      </c>
      <c r="EZ153" s="163">
        <f t="shared" si="274"/>
        <v>1</v>
      </c>
      <c r="FA153" s="163">
        <f t="shared" si="274"/>
        <v>1</v>
      </c>
      <c r="FB153" s="163">
        <f t="shared" si="274"/>
        <v>1</v>
      </c>
      <c r="FC153" s="163">
        <f t="shared" si="275"/>
        <v>14</v>
      </c>
      <c r="FD153" s="163">
        <f t="shared" si="276"/>
        <v>0</v>
      </c>
      <c r="FF153" s="16">
        <f t="shared" si="277"/>
        <v>0</v>
      </c>
      <c r="FG153" s="16" t="str">
        <f t="shared" si="278"/>
        <v>1</v>
      </c>
    </row>
    <row r="154" spans="1:163" s="52" customFormat="1" ht="11.25" customHeight="1">
      <c r="A154" s="1038">
        <v>140</v>
      </c>
      <c r="B154" s="1039"/>
      <c r="C154" s="1038" t="str">
        <f t="shared" si="239"/>
        <v/>
      </c>
      <c r="D154" s="1038"/>
      <c r="E154" s="1040"/>
      <c r="F154" s="1041"/>
      <c r="G154" s="1038"/>
      <c r="H154" s="1038"/>
      <c r="I154" s="1323"/>
      <c r="J154" s="1038"/>
      <c r="K154" s="1038"/>
      <c r="L154" s="1038"/>
      <c r="M154" s="1038"/>
      <c r="N154" s="1038"/>
      <c r="O154" s="1038"/>
      <c r="P154" s="1040" t="str">
        <f t="shared" si="279"/>
        <v>MP</v>
      </c>
      <c r="Q154" s="1342" t="str">
        <f t="shared" si="226"/>
        <v/>
      </c>
      <c r="R154" s="1040"/>
      <c r="S154" s="1475" t="e">
        <f t="shared" si="227"/>
        <v>#DIV/0!</v>
      </c>
      <c r="T154" s="1102"/>
      <c r="U154" s="1102"/>
      <c r="V154" s="1476"/>
      <c r="W154" s="1477"/>
      <c r="X154" s="1103"/>
      <c r="Y154" s="1477"/>
      <c r="Z154" s="1478">
        <f t="shared" si="240"/>
        <v>0</v>
      </c>
      <c r="AA154" s="1479">
        <f>ROUND(IFERROR(SUM($AI$6/$AI$7*Q154/O154)+('Inbound Freight New'!$A$3*CZ154/R154),0),2)</f>
        <v>0</v>
      </c>
      <c r="AB154" s="1480">
        <f t="shared" si="241"/>
        <v>0</v>
      </c>
      <c r="AC154" s="1479">
        <f t="shared" si="228"/>
        <v>0</v>
      </c>
      <c r="AD154" s="1481"/>
      <c r="AE154" s="1480">
        <f t="shared" si="242"/>
        <v>0</v>
      </c>
      <c r="AF154" s="1482">
        <f t="shared" si="229"/>
        <v>0</v>
      </c>
      <c r="AG154" s="1483">
        <f t="shared" si="243"/>
        <v>0</v>
      </c>
      <c r="AH154" s="1484">
        <f t="shared" si="230"/>
        <v>0</v>
      </c>
      <c r="AI154" s="1482">
        <f t="shared" si="231"/>
        <v>0</v>
      </c>
      <c r="AJ154" s="1485">
        <f t="shared" si="232"/>
        <v>0</v>
      </c>
      <c r="AK154" s="1485">
        <f t="shared" si="233"/>
        <v>0</v>
      </c>
      <c r="AL154" s="1485">
        <f t="shared" si="244"/>
        <v>0</v>
      </c>
      <c r="AM154" s="1482">
        <f t="shared" si="234"/>
        <v>0</v>
      </c>
      <c r="AN154" s="1477"/>
      <c r="AO154" s="1477"/>
      <c r="AP154" s="1486">
        <f t="shared" si="235"/>
        <v>0</v>
      </c>
      <c r="AQ154" s="1487">
        <f t="shared" si="236"/>
        <v>0</v>
      </c>
      <c r="AR154" s="1488">
        <f t="shared" si="245"/>
        <v>0</v>
      </c>
      <c r="AS154" s="1487">
        <f t="shared" si="237"/>
        <v>0</v>
      </c>
      <c r="AT154" s="1489">
        <f t="shared" si="238"/>
        <v>0</v>
      </c>
      <c r="AU154" s="1490"/>
      <c r="AV154" s="1489"/>
      <c r="AW154" s="1038"/>
      <c r="AX154" s="1038"/>
      <c r="AY154" s="1491"/>
      <c r="AZ154" s="1492"/>
      <c r="BA154" s="1342"/>
      <c r="BB154" s="1342"/>
      <c r="BC154" s="1342"/>
      <c r="BD154" s="1342"/>
      <c r="BE154" s="1038"/>
      <c r="BF154" s="1038" t="str">
        <f t="shared" si="280"/>
        <v/>
      </c>
      <c r="BG154" s="1342" t="str">
        <f t="shared" si="246"/>
        <v/>
      </c>
      <c r="BH154" s="1038"/>
      <c r="BI154" s="1038"/>
      <c r="BJ154" s="1038"/>
      <c r="BK154" s="1038"/>
      <c r="BL154" s="1038"/>
      <c r="BM154" s="1038"/>
      <c r="BN154" s="1493"/>
      <c r="BO154" s="1493"/>
      <c r="BP154" s="1493"/>
      <c r="BQ154" s="1493" t="str">
        <f t="shared" si="247"/>
        <v/>
      </c>
      <c r="BR154" s="1494" t="str">
        <f t="shared" si="248"/>
        <v/>
      </c>
      <c r="BS154" s="1494" t="str">
        <f t="shared" si="281"/>
        <v/>
      </c>
      <c r="BT154" s="1494" t="str">
        <f t="shared" si="282"/>
        <v/>
      </c>
      <c r="BU154" s="1495" t="str">
        <f t="shared" si="249"/>
        <v/>
      </c>
      <c r="BV154" s="1495" t="str">
        <f t="shared" si="283"/>
        <v/>
      </c>
      <c r="BW154" s="1495" t="str">
        <f t="shared" si="284"/>
        <v/>
      </c>
      <c r="BX154" s="1495" t="str">
        <f t="shared" si="250"/>
        <v/>
      </c>
      <c r="BY154" s="1495" t="str">
        <f t="shared" si="251"/>
        <v/>
      </c>
      <c r="BZ154" s="1495" t="str">
        <f t="shared" si="252"/>
        <v/>
      </c>
      <c r="CA154" s="1495" t="str">
        <f t="shared" si="253"/>
        <v/>
      </c>
      <c r="CB154" s="1496" t="str">
        <f t="shared" si="254"/>
        <v/>
      </c>
      <c r="CC154" s="1496" t="str">
        <f t="shared" si="255"/>
        <v/>
      </c>
      <c r="CD154" s="1496" t="str">
        <f t="shared" si="256"/>
        <v/>
      </c>
      <c r="CE154" s="1496" t="str">
        <f t="shared" si="257"/>
        <v/>
      </c>
      <c r="CF154" s="1496" t="str">
        <f t="shared" si="285"/>
        <v/>
      </c>
      <c r="CG154" s="1494" t="str">
        <f t="shared" si="286"/>
        <v/>
      </c>
      <c r="CH154" s="1495"/>
      <c r="CI154" s="1495"/>
      <c r="CJ154" s="1495"/>
      <c r="CK154" s="1495"/>
      <c r="CL154" s="1495"/>
      <c r="CM154" s="1495"/>
      <c r="CN154" s="1497" t="str">
        <f t="shared" si="287"/>
        <v/>
      </c>
      <c r="CO154" s="1497" t="str">
        <f t="shared" si="288"/>
        <v/>
      </c>
      <c r="CP154" s="1497" t="str">
        <f t="shared" si="289"/>
        <v/>
      </c>
      <c r="CQ154" s="1497" t="str">
        <f t="shared" si="290"/>
        <v/>
      </c>
      <c r="CR154" s="1497" t="str">
        <f t="shared" si="291"/>
        <v/>
      </c>
      <c r="CS154" s="1497" t="str">
        <f t="shared" si="292"/>
        <v/>
      </c>
      <c r="CT154" s="1497" t="str">
        <f t="shared" si="293"/>
        <v/>
      </c>
      <c r="CU154" s="1497" t="str">
        <f t="shared" si="294"/>
        <v/>
      </c>
      <c r="CV154" s="1497" t="str">
        <f t="shared" si="295"/>
        <v/>
      </c>
      <c r="CW154" s="16" t="str">
        <f t="shared" si="296"/>
        <v/>
      </c>
      <c r="CX154" s="16" t="str">
        <f t="shared" si="297"/>
        <v/>
      </c>
      <c r="CY154" s="16" t="str">
        <f t="shared" si="298"/>
        <v/>
      </c>
      <c r="CZ154" s="650">
        <f t="shared" si="258"/>
        <v>0</v>
      </c>
      <c r="DA154" s="16"/>
      <c r="DB154" s="651"/>
      <c r="DC154" s="655">
        <f t="shared" si="259"/>
        <v>0</v>
      </c>
      <c r="DD154" s="654" t="str">
        <f t="shared" si="260"/>
        <v/>
      </c>
      <c r="DE154" s="650">
        <f t="shared" si="261"/>
        <v>0</v>
      </c>
      <c r="EG154" s="16">
        <f>IFERROR(VLOOKUP(B154,'SUBCATS INTERNAL USE'!A:D,3,0),10000)</f>
        <v>10000</v>
      </c>
      <c r="EH154" s="16">
        <f t="shared" si="262"/>
        <v>10000</v>
      </c>
      <c r="EI154" s="16">
        <f t="shared" si="263"/>
        <v>1</v>
      </c>
      <c r="EJ154" s="16">
        <f t="shared" si="299"/>
        <v>19</v>
      </c>
      <c r="EK154" s="16">
        <f>IFERROR(VLOOKUP(B154,'SUBCATS INTERNAL USE'!G:I,3,0), 10000)</f>
        <v>10000</v>
      </c>
      <c r="EN154" s="163">
        <f t="shared" si="264"/>
        <v>1</v>
      </c>
      <c r="EO154" s="163">
        <f t="shared" si="265"/>
        <v>1</v>
      </c>
      <c r="EP154" s="163">
        <f t="shared" si="266"/>
        <v>1</v>
      </c>
      <c r="EQ154" s="163">
        <f t="shared" si="267"/>
        <v>1</v>
      </c>
      <c r="ER154" s="163">
        <f t="shared" si="268"/>
        <v>1</v>
      </c>
      <c r="ES154" s="163">
        <f t="shared" si="269"/>
        <v>1</v>
      </c>
      <c r="ET154" s="163">
        <f t="shared" si="270"/>
        <v>1</v>
      </c>
      <c r="EU154" s="163">
        <f t="shared" si="270"/>
        <v>1</v>
      </c>
      <c r="EV154" s="163">
        <f t="shared" si="271"/>
        <v>0</v>
      </c>
      <c r="EW154" s="163">
        <f t="shared" si="272"/>
        <v>1</v>
      </c>
      <c r="EX154" s="163">
        <f t="shared" si="273"/>
        <v>1</v>
      </c>
      <c r="EY154" s="163">
        <f t="shared" si="274"/>
        <v>1</v>
      </c>
      <c r="EZ154" s="163">
        <f t="shared" si="274"/>
        <v>1</v>
      </c>
      <c r="FA154" s="163">
        <f t="shared" si="274"/>
        <v>1</v>
      </c>
      <c r="FB154" s="163">
        <f t="shared" si="274"/>
        <v>1</v>
      </c>
      <c r="FC154" s="163">
        <f t="shared" si="275"/>
        <v>14</v>
      </c>
      <c r="FD154" s="163">
        <f t="shared" si="276"/>
        <v>0</v>
      </c>
      <c r="FF154" s="16">
        <f t="shared" si="277"/>
        <v>0</v>
      </c>
      <c r="FG154" s="16" t="str">
        <f t="shared" si="278"/>
        <v>1</v>
      </c>
    </row>
    <row r="155" spans="1:163" s="52" customFormat="1" ht="11.25" customHeight="1">
      <c r="A155" s="1038">
        <v>141</v>
      </c>
      <c r="B155" s="1039"/>
      <c r="C155" s="1038" t="str">
        <f t="shared" si="239"/>
        <v/>
      </c>
      <c r="D155" s="1038"/>
      <c r="E155" s="1040"/>
      <c r="F155" s="1041"/>
      <c r="G155" s="1038"/>
      <c r="H155" s="1038"/>
      <c r="I155" s="1323"/>
      <c r="J155" s="1038"/>
      <c r="K155" s="1038"/>
      <c r="L155" s="1038"/>
      <c r="M155" s="1038"/>
      <c r="N155" s="1038"/>
      <c r="O155" s="1038"/>
      <c r="P155" s="1040" t="str">
        <f t="shared" si="279"/>
        <v>MP</v>
      </c>
      <c r="Q155" s="1342" t="str">
        <f t="shared" si="226"/>
        <v/>
      </c>
      <c r="R155" s="1040"/>
      <c r="S155" s="1475" t="e">
        <f t="shared" si="227"/>
        <v>#DIV/0!</v>
      </c>
      <c r="T155" s="1102"/>
      <c r="U155" s="1102"/>
      <c r="V155" s="1476"/>
      <c r="W155" s="1477"/>
      <c r="X155" s="1103"/>
      <c r="Y155" s="1477"/>
      <c r="Z155" s="1478">
        <f t="shared" si="240"/>
        <v>0</v>
      </c>
      <c r="AA155" s="1479">
        <f>ROUND(IFERROR(SUM($AI$6/$AI$7*Q155/O155)+('Inbound Freight New'!$A$3*CZ155/R155),0),2)</f>
        <v>0</v>
      </c>
      <c r="AB155" s="1480">
        <f t="shared" si="241"/>
        <v>0</v>
      </c>
      <c r="AC155" s="1479">
        <f t="shared" si="228"/>
        <v>0</v>
      </c>
      <c r="AD155" s="1481"/>
      <c r="AE155" s="1480">
        <f t="shared" si="242"/>
        <v>0</v>
      </c>
      <c r="AF155" s="1482">
        <f t="shared" si="229"/>
        <v>0</v>
      </c>
      <c r="AG155" s="1483">
        <f t="shared" si="243"/>
        <v>0</v>
      </c>
      <c r="AH155" s="1484">
        <f t="shared" si="230"/>
        <v>0</v>
      </c>
      <c r="AI155" s="1482">
        <f t="shared" si="231"/>
        <v>0</v>
      </c>
      <c r="AJ155" s="1485">
        <f t="shared" si="232"/>
        <v>0</v>
      </c>
      <c r="AK155" s="1485">
        <f t="shared" si="233"/>
        <v>0</v>
      </c>
      <c r="AL155" s="1485">
        <f t="shared" si="244"/>
        <v>0</v>
      </c>
      <c r="AM155" s="1482">
        <f t="shared" si="234"/>
        <v>0</v>
      </c>
      <c r="AN155" s="1477"/>
      <c r="AO155" s="1477"/>
      <c r="AP155" s="1486">
        <f t="shared" si="235"/>
        <v>0</v>
      </c>
      <c r="AQ155" s="1487">
        <f t="shared" si="236"/>
        <v>0</v>
      </c>
      <c r="AR155" s="1488">
        <f t="shared" si="245"/>
        <v>0</v>
      </c>
      <c r="AS155" s="1487">
        <f t="shared" si="237"/>
        <v>0</v>
      </c>
      <c r="AT155" s="1489">
        <f t="shared" si="238"/>
        <v>0</v>
      </c>
      <c r="AU155" s="1490"/>
      <c r="AV155" s="1489"/>
      <c r="AW155" s="1038"/>
      <c r="AX155" s="1038"/>
      <c r="AY155" s="1491"/>
      <c r="AZ155" s="1492"/>
      <c r="BA155" s="1342"/>
      <c r="BB155" s="1342"/>
      <c r="BC155" s="1342"/>
      <c r="BD155" s="1342"/>
      <c r="BE155" s="1038"/>
      <c r="BF155" s="1038" t="str">
        <f t="shared" si="280"/>
        <v/>
      </c>
      <c r="BG155" s="1342" t="str">
        <f t="shared" si="246"/>
        <v/>
      </c>
      <c r="BH155" s="1038"/>
      <c r="BI155" s="1038"/>
      <c r="BJ155" s="1038"/>
      <c r="BK155" s="1038"/>
      <c r="BL155" s="1038"/>
      <c r="BM155" s="1038"/>
      <c r="BN155" s="1493"/>
      <c r="BO155" s="1493"/>
      <c r="BP155" s="1493"/>
      <c r="BQ155" s="1493" t="str">
        <f t="shared" si="247"/>
        <v/>
      </c>
      <c r="BR155" s="1494" t="str">
        <f t="shared" si="248"/>
        <v/>
      </c>
      <c r="BS155" s="1494" t="str">
        <f t="shared" si="281"/>
        <v/>
      </c>
      <c r="BT155" s="1494" t="str">
        <f t="shared" si="282"/>
        <v/>
      </c>
      <c r="BU155" s="1495" t="str">
        <f t="shared" si="249"/>
        <v/>
      </c>
      <c r="BV155" s="1495" t="str">
        <f t="shared" si="283"/>
        <v/>
      </c>
      <c r="BW155" s="1495" t="str">
        <f t="shared" si="284"/>
        <v/>
      </c>
      <c r="BX155" s="1495" t="str">
        <f t="shared" si="250"/>
        <v/>
      </c>
      <c r="BY155" s="1495" t="str">
        <f t="shared" si="251"/>
        <v/>
      </c>
      <c r="BZ155" s="1495" t="str">
        <f t="shared" si="252"/>
        <v/>
      </c>
      <c r="CA155" s="1495" t="str">
        <f t="shared" si="253"/>
        <v/>
      </c>
      <c r="CB155" s="1496" t="str">
        <f t="shared" si="254"/>
        <v/>
      </c>
      <c r="CC155" s="1496" t="str">
        <f t="shared" si="255"/>
        <v/>
      </c>
      <c r="CD155" s="1496" t="str">
        <f t="shared" si="256"/>
        <v/>
      </c>
      <c r="CE155" s="1496" t="str">
        <f t="shared" si="257"/>
        <v/>
      </c>
      <c r="CF155" s="1496" t="str">
        <f t="shared" si="285"/>
        <v/>
      </c>
      <c r="CG155" s="1494" t="str">
        <f t="shared" si="286"/>
        <v/>
      </c>
      <c r="CH155" s="1495"/>
      <c r="CI155" s="1495"/>
      <c r="CJ155" s="1495"/>
      <c r="CK155" s="1495"/>
      <c r="CL155" s="1495"/>
      <c r="CM155" s="1495"/>
      <c r="CN155" s="1497" t="str">
        <f t="shared" si="287"/>
        <v/>
      </c>
      <c r="CO155" s="1497" t="str">
        <f t="shared" si="288"/>
        <v/>
      </c>
      <c r="CP155" s="1497" t="str">
        <f t="shared" si="289"/>
        <v/>
      </c>
      <c r="CQ155" s="1497" t="str">
        <f t="shared" si="290"/>
        <v/>
      </c>
      <c r="CR155" s="1497" t="str">
        <f t="shared" si="291"/>
        <v/>
      </c>
      <c r="CS155" s="1497" t="str">
        <f t="shared" si="292"/>
        <v/>
      </c>
      <c r="CT155" s="1497" t="str">
        <f t="shared" si="293"/>
        <v/>
      </c>
      <c r="CU155" s="1497" t="str">
        <f t="shared" si="294"/>
        <v/>
      </c>
      <c r="CV155" s="1497" t="str">
        <f t="shared" si="295"/>
        <v/>
      </c>
      <c r="CW155" s="16" t="str">
        <f t="shared" si="296"/>
        <v/>
      </c>
      <c r="CX155" s="16" t="str">
        <f t="shared" si="297"/>
        <v/>
      </c>
      <c r="CY155" s="16" t="str">
        <f t="shared" si="298"/>
        <v/>
      </c>
      <c r="CZ155" s="650">
        <f t="shared" si="258"/>
        <v>0</v>
      </c>
      <c r="DA155" s="16"/>
      <c r="DB155" s="651"/>
      <c r="DC155" s="655">
        <f t="shared" si="259"/>
        <v>0</v>
      </c>
      <c r="DD155" s="654" t="str">
        <f t="shared" si="260"/>
        <v/>
      </c>
      <c r="DE155" s="650">
        <f t="shared" si="261"/>
        <v>0</v>
      </c>
      <c r="EG155" s="16">
        <f>IFERROR(VLOOKUP(B155,'SUBCATS INTERNAL USE'!A:D,3,0),10000)</f>
        <v>10000</v>
      </c>
      <c r="EH155" s="16">
        <f t="shared" si="262"/>
        <v>10000</v>
      </c>
      <c r="EI155" s="16">
        <f t="shared" si="263"/>
        <v>1</v>
      </c>
      <c r="EJ155" s="16">
        <f t="shared" si="299"/>
        <v>19</v>
      </c>
      <c r="EK155" s="16">
        <f>IFERROR(VLOOKUP(B155,'SUBCATS INTERNAL USE'!G:I,3,0), 10000)</f>
        <v>10000</v>
      </c>
      <c r="EN155" s="163">
        <f t="shared" si="264"/>
        <v>1</v>
      </c>
      <c r="EO155" s="163">
        <f t="shared" si="265"/>
        <v>1</v>
      </c>
      <c r="EP155" s="163">
        <f t="shared" si="266"/>
        <v>1</v>
      </c>
      <c r="EQ155" s="163">
        <f t="shared" si="267"/>
        <v>1</v>
      </c>
      <c r="ER155" s="163">
        <f t="shared" si="268"/>
        <v>1</v>
      </c>
      <c r="ES155" s="163">
        <f t="shared" si="269"/>
        <v>1</v>
      </c>
      <c r="ET155" s="163">
        <f t="shared" si="270"/>
        <v>1</v>
      </c>
      <c r="EU155" s="163">
        <f t="shared" si="270"/>
        <v>1</v>
      </c>
      <c r="EV155" s="163">
        <f t="shared" si="271"/>
        <v>0</v>
      </c>
      <c r="EW155" s="163">
        <f t="shared" si="272"/>
        <v>1</v>
      </c>
      <c r="EX155" s="163">
        <f t="shared" si="273"/>
        <v>1</v>
      </c>
      <c r="EY155" s="163">
        <f t="shared" si="274"/>
        <v>1</v>
      </c>
      <c r="EZ155" s="163">
        <f t="shared" si="274"/>
        <v>1</v>
      </c>
      <c r="FA155" s="163">
        <f t="shared" si="274"/>
        <v>1</v>
      </c>
      <c r="FB155" s="163">
        <f t="shared" si="274"/>
        <v>1</v>
      </c>
      <c r="FC155" s="163">
        <f t="shared" si="275"/>
        <v>14</v>
      </c>
      <c r="FD155" s="163">
        <f t="shared" si="276"/>
        <v>0</v>
      </c>
      <c r="FF155" s="16">
        <f t="shared" si="277"/>
        <v>0</v>
      </c>
      <c r="FG155" s="16" t="str">
        <f t="shared" si="278"/>
        <v>1</v>
      </c>
    </row>
    <row r="156" spans="1:163" s="52" customFormat="1" ht="11.25" customHeight="1">
      <c r="A156" s="1038">
        <v>142</v>
      </c>
      <c r="B156" s="1039"/>
      <c r="C156" s="1038" t="str">
        <f t="shared" si="239"/>
        <v/>
      </c>
      <c r="D156" s="1038"/>
      <c r="E156" s="1040"/>
      <c r="F156" s="1041"/>
      <c r="G156" s="1038"/>
      <c r="H156" s="1038"/>
      <c r="I156" s="1323"/>
      <c r="J156" s="1038"/>
      <c r="K156" s="1038"/>
      <c r="L156" s="1038"/>
      <c r="M156" s="1038"/>
      <c r="N156" s="1038"/>
      <c r="O156" s="1038"/>
      <c r="P156" s="1040" t="str">
        <f t="shared" si="279"/>
        <v>MP</v>
      </c>
      <c r="Q156" s="1342" t="str">
        <f t="shared" si="226"/>
        <v/>
      </c>
      <c r="R156" s="1040"/>
      <c r="S156" s="1475" t="e">
        <f t="shared" si="227"/>
        <v>#DIV/0!</v>
      </c>
      <c r="T156" s="1102"/>
      <c r="U156" s="1102"/>
      <c r="V156" s="1476"/>
      <c r="W156" s="1477"/>
      <c r="X156" s="1103"/>
      <c r="Y156" s="1477"/>
      <c r="Z156" s="1478">
        <f t="shared" si="240"/>
        <v>0</v>
      </c>
      <c r="AA156" s="1479">
        <f>ROUND(IFERROR(SUM($AI$6/$AI$7*Q156/O156)+('Inbound Freight New'!$A$3*CZ156/R156),0),2)</f>
        <v>0</v>
      </c>
      <c r="AB156" s="1480">
        <f t="shared" si="241"/>
        <v>0</v>
      </c>
      <c r="AC156" s="1479">
        <f t="shared" si="228"/>
        <v>0</v>
      </c>
      <c r="AD156" s="1481"/>
      <c r="AE156" s="1480">
        <f t="shared" si="242"/>
        <v>0</v>
      </c>
      <c r="AF156" s="1482">
        <f t="shared" si="229"/>
        <v>0</v>
      </c>
      <c r="AG156" s="1483">
        <f t="shared" si="243"/>
        <v>0</v>
      </c>
      <c r="AH156" s="1484">
        <f t="shared" si="230"/>
        <v>0</v>
      </c>
      <c r="AI156" s="1482">
        <f t="shared" si="231"/>
        <v>0</v>
      </c>
      <c r="AJ156" s="1485">
        <f t="shared" si="232"/>
        <v>0</v>
      </c>
      <c r="AK156" s="1485">
        <f t="shared" si="233"/>
        <v>0</v>
      </c>
      <c r="AL156" s="1485">
        <f t="shared" si="244"/>
        <v>0</v>
      </c>
      <c r="AM156" s="1482">
        <f t="shared" si="234"/>
        <v>0</v>
      </c>
      <c r="AN156" s="1477"/>
      <c r="AO156" s="1477"/>
      <c r="AP156" s="1486">
        <f t="shared" si="235"/>
        <v>0</v>
      </c>
      <c r="AQ156" s="1487">
        <f t="shared" si="236"/>
        <v>0</v>
      </c>
      <c r="AR156" s="1488">
        <f t="shared" si="245"/>
        <v>0</v>
      </c>
      <c r="AS156" s="1487">
        <f t="shared" si="237"/>
        <v>0</v>
      </c>
      <c r="AT156" s="1489">
        <f t="shared" si="238"/>
        <v>0</v>
      </c>
      <c r="AU156" s="1490"/>
      <c r="AV156" s="1489"/>
      <c r="AW156" s="1038"/>
      <c r="AX156" s="1038"/>
      <c r="AY156" s="1491"/>
      <c r="AZ156" s="1492"/>
      <c r="BA156" s="1342"/>
      <c r="BB156" s="1342"/>
      <c r="BC156" s="1342"/>
      <c r="BD156" s="1342"/>
      <c r="BE156" s="1038"/>
      <c r="BF156" s="1038" t="str">
        <f t="shared" si="280"/>
        <v/>
      </c>
      <c r="BG156" s="1342" t="str">
        <f t="shared" si="246"/>
        <v/>
      </c>
      <c r="BH156" s="1038"/>
      <c r="BI156" s="1038"/>
      <c r="BJ156" s="1038"/>
      <c r="BK156" s="1038"/>
      <c r="BL156" s="1038"/>
      <c r="BM156" s="1038"/>
      <c r="BN156" s="1493"/>
      <c r="BO156" s="1493"/>
      <c r="BP156" s="1493"/>
      <c r="BQ156" s="1493" t="str">
        <f t="shared" si="247"/>
        <v/>
      </c>
      <c r="BR156" s="1494" t="str">
        <f t="shared" si="248"/>
        <v/>
      </c>
      <c r="BS156" s="1494" t="str">
        <f t="shared" si="281"/>
        <v/>
      </c>
      <c r="BT156" s="1494" t="str">
        <f t="shared" si="282"/>
        <v/>
      </c>
      <c r="BU156" s="1495" t="str">
        <f t="shared" si="249"/>
        <v/>
      </c>
      <c r="BV156" s="1495" t="str">
        <f t="shared" si="283"/>
        <v/>
      </c>
      <c r="BW156" s="1495" t="str">
        <f t="shared" si="284"/>
        <v/>
      </c>
      <c r="BX156" s="1495" t="str">
        <f t="shared" si="250"/>
        <v/>
      </c>
      <c r="BY156" s="1495" t="str">
        <f t="shared" si="251"/>
        <v/>
      </c>
      <c r="BZ156" s="1495" t="str">
        <f t="shared" si="252"/>
        <v/>
      </c>
      <c r="CA156" s="1495" t="str">
        <f t="shared" si="253"/>
        <v/>
      </c>
      <c r="CB156" s="1496" t="str">
        <f t="shared" si="254"/>
        <v/>
      </c>
      <c r="CC156" s="1496" t="str">
        <f t="shared" si="255"/>
        <v/>
      </c>
      <c r="CD156" s="1496" t="str">
        <f t="shared" si="256"/>
        <v/>
      </c>
      <c r="CE156" s="1496" t="str">
        <f t="shared" si="257"/>
        <v/>
      </c>
      <c r="CF156" s="1496" t="str">
        <f t="shared" si="285"/>
        <v/>
      </c>
      <c r="CG156" s="1494" t="str">
        <f t="shared" si="286"/>
        <v/>
      </c>
      <c r="CH156" s="1495"/>
      <c r="CI156" s="1495"/>
      <c r="CJ156" s="1495"/>
      <c r="CK156" s="1495"/>
      <c r="CL156" s="1495"/>
      <c r="CM156" s="1495"/>
      <c r="CN156" s="1497" t="str">
        <f t="shared" si="287"/>
        <v/>
      </c>
      <c r="CO156" s="1497" t="str">
        <f t="shared" si="288"/>
        <v/>
      </c>
      <c r="CP156" s="1497" t="str">
        <f t="shared" si="289"/>
        <v/>
      </c>
      <c r="CQ156" s="1497" t="str">
        <f t="shared" si="290"/>
        <v/>
      </c>
      <c r="CR156" s="1497" t="str">
        <f t="shared" si="291"/>
        <v/>
      </c>
      <c r="CS156" s="1497" t="str">
        <f t="shared" si="292"/>
        <v/>
      </c>
      <c r="CT156" s="1497" t="str">
        <f t="shared" si="293"/>
        <v/>
      </c>
      <c r="CU156" s="1497" t="str">
        <f t="shared" si="294"/>
        <v/>
      </c>
      <c r="CV156" s="1497" t="str">
        <f t="shared" si="295"/>
        <v/>
      </c>
      <c r="CW156" s="16" t="str">
        <f t="shared" si="296"/>
        <v/>
      </c>
      <c r="CX156" s="16" t="str">
        <f t="shared" si="297"/>
        <v/>
      </c>
      <c r="CY156" s="16" t="str">
        <f t="shared" si="298"/>
        <v/>
      </c>
      <c r="CZ156" s="650">
        <f t="shared" si="258"/>
        <v>0</v>
      </c>
      <c r="DA156" s="16"/>
      <c r="DB156" s="651"/>
      <c r="DC156" s="655">
        <f t="shared" si="259"/>
        <v>0</v>
      </c>
      <c r="DD156" s="654" t="str">
        <f t="shared" si="260"/>
        <v/>
      </c>
      <c r="DE156" s="650">
        <f t="shared" si="261"/>
        <v>0</v>
      </c>
      <c r="EG156" s="16">
        <f>IFERROR(VLOOKUP(B156,'SUBCATS INTERNAL USE'!A:D,3,0),10000)</f>
        <v>10000</v>
      </c>
      <c r="EH156" s="16">
        <f t="shared" si="262"/>
        <v>10000</v>
      </c>
      <c r="EI156" s="16">
        <f t="shared" si="263"/>
        <v>1</v>
      </c>
      <c r="EJ156" s="16">
        <f t="shared" si="299"/>
        <v>19</v>
      </c>
      <c r="EK156" s="16">
        <f>IFERROR(VLOOKUP(B156,'SUBCATS INTERNAL USE'!G:I,3,0), 10000)</f>
        <v>10000</v>
      </c>
      <c r="EN156" s="163">
        <f t="shared" si="264"/>
        <v>1</v>
      </c>
      <c r="EO156" s="163">
        <f t="shared" si="265"/>
        <v>1</v>
      </c>
      <c r="EP156" s="163">
        <f t="shared" si="266"/>
        <v>1</v>
      </c>
      <c r="EQ156" s="163">
        <f t="shared" si="267"/>
        <v>1</v>
      </c>
      <c r="ER156" s="163">
        <f t="shared" si="268"/>
        <v>1</v>
      </c>
      <c r="ES156" s="163">
        <f t="shared" si="269"/>
        <v>1</v>
      </c>
      <c r="ET156" s="163">
        <f t="shared" si="270"/>
        <v>1</v>
      </c>
      <c r="EU156" s="163">
        <f t="shared" si="270"/>
        <v>1</v>
      </c>
      <c r="EV156" s="163">
        <f t="shared" si="271"/>
        <v>0</v>
      </c>
      <c r="EW156" s="163">
        <f t="shared" si="272"/>
        <v>1</v>
      </c>
      <c r="EX156" s="163">
        <f t="shared" si="273"/>
        <v>1</v>
      </c>
      <c r="EY156" s="163">
        <f t="shared" si="274"/>
        <v>1</v>
      </c>
      <c r="EZ156" s="163">
        <f t="shared" si="274"/>
        <v>1</v>
      </c>
      <c r="FA156" s="163">
        <f t="shared" si="274"/>
        <v>1</v>
      </c>
      <c r="FB156" s="163">
        <f t="shared" si="274"/>
        <v>1</v>
      </c>
      <c r="FC156" s="163">
        <f t="shared" si="275"/>
        <v>14</v>
      </c>
      <c r="FD156" s="163">
        <f t="shared" si="276"/>
        <v>0</v>
      </c>
      <c r="FF156" s="16">
        <f t="shared" si="277"/>
        <v>0</v>
      </c>
      <c r="FG156" s="16" t="str">
        <f t="shared" si="278"/>
        <v>1</v>
      </c>
    </row>
    <row r="157" spans="1:163" s="52" customFormat="1" ht="11.25" customHeight="1">
      <c r="A157" s="1038">
        <v>143</v>
      </c>
      <c r="B157" s="1039"/>
      <c r="C157" s="1038" t="str">
        <f t="shared" si="239"/>
        <v/>
      </c>
      <c r="D157" s="1038"/>
      <c r="E157" s="1040"/>
      <c r="F157" s="1041"/>
      <c r="G157" s="1038"/>
      <c r="H157" s="1038"/>
      <c r="I157" s="1323"/>
      <c r="J157" s="1038"/>
      <c r="K157" s="1038"/>
      <c r="L157" s="1038"/>
      <c r="M157" s="1038"/>
      <c r="N157" s="1038"/>
      <c r="O157" s="1038"/>
      <c r="P157" s="1040" t="str">
        <f t="shared" si="279"/>
        <v>MP</v>
      </c>
      <c r="Q157" s="1342" t="str">
        <f t="shared" si="226"/>
        <v/>
      </c>
      <c r="R157" s="1040"/>
      <c r="S157" s="1475" t="e">
        <f t="shared" si="227"/>
        <v>#DIV/0!</v>
      </c>
      <c r="T157" s="1102"/>
      <c r="U157" s="1102"/>
      <c r="V157" s="1476"/>
      <c r="W157" s="1477"/>
      <c r="X157" s="1103"/>
      <c r="Y157" s="1477"/>
      <c r="Z157" s="1478">
        <f t="shared" si="240"/>
        <v>0</v>
      </c>
      <c r="AA157" s="1479">
        <f>ROUND(IFERROR(SUM($AI$6/$AI$7*Q157/O157)+('Inbound Freight New'!$A$3*CZ157/R157),0),2)</f>
        <v>0</v>
      </c>
      <c r="AB157" s="1480">
        <f t="shared" si="241"/>
        <v>0</v>
      </c>
      <c r="AC157" s="1479">
        <f t="shared" si="228"/>
        <v>0</v>
      </c>
      <c r="AD157" s="1481"/>
      <c r="AE157" s="1480">
        <f t="shared" si="242"/>
        <v>0</v>
      </c>
      <c r="AF157" s="1482">
        <f t="shared" si="229"/>
        <v>0</v>
      </c>
      <c r="AG157" s="1483">
        <f t="shared" si="243"/>
        <v>0</v>
      </c>
      <c r="AH157" s="1484">
        <f t="shared" si="230"/>
        <v>0</v>
      </c>
      <c r="AI157" s="1482">
        <f t="shared" si="231"/>
        <v>0</v>
      </c>
      <c r="AJ157" s="1485">
        <f t="shared" si="232"/>
        <v>0</v>
      </c>
      <c r="AK157" s="1485">
        <f t="shared" si="233"/>
        <v>0</v>
      </c>
      <c r="AL157" s="1485">
        <f t="shared" si="244"/>
        <v>0</v>
      </c>
      <c r="AM157" s="1482">
        <f t="shared" si="234"/>
        <v>0</v>
      </c>
      <c r="AN157" s="1477"/>
      <c r="AO157" s="1477"/>
      <c r="AP157" s="1486">
        <f t="shared" si="235"/>
        <v>0</v>
      </c>
      <c r="AQ157" s="1487">
        <f t="shared" si="236"/>
        <v>0</v>
      </c>
      <c r="AR157" s="1488">
        <f t="shared" si="245"/>
        <v>0</v>
      </c>
      <c r="AS157" s="1487">
        <f t="shared" si="237"/>
        <v>0</v>
      </c>
      <c r="AT157" s="1489">
        <f t="shared" si="238"/>
        <v>0</v>
      </c>
      <c r="AU157" s="1490"/>
      <c r="AV157" s="1489"/>
      <c r="AW157" s="1038"/>
      <c r="AX157" s="1038"/>
      <c r="AY157" s="1491"/>
      <c r="AZ157" s="1492"/>
      <c r="BA157" s="1342"/>
      <c r="BB157" s="1342"/>
      <c r="BC157" s="1342"/>
      <c r="BD157" s="1342"/>
      <c r="BE157" s="1038"/>
      <c r="BF157" s="1038" t="str">
        <f t="shared" si="280"/>
        <v/>
      </c>
      <c r="BG157" s="1342" t="str">
        <f t="shared" si="246"/>
        <v/>
      </c>
      <c r="BH157" s="1038"/>
      <c r="BI157" s="1038"/>
      <c r="BJ157" s="1038"/>
      <c r="BK157" s="1038"/>
      <c r="BL157" s="1038"/>
      <c r="BM157" s="1038"/>
      <c r="BN157" s="1493"/>
      <c r="BO157" s="1493"/>
      <c r="BP157" s="1493"/>
      <c r="BQ157" s="1493" t="str">
        <f t="shared" si="247"/>
        <v/>
      </c>
      <c r="BR157" s="1494" t="str">
        <f t="shared" si="248"/>
        <v/>
      </c>
      <c r="BS157" s="1494" t="str">
        <f t="shared" si="281"/>
        <v/>
      </c>
      <c r="BT157" s="1494" t="str">
        <f t="shared" si="282"/>
        <v/>
      </c>
      <c r="BU157" s="1495" t="str">
        <f t="shared" si="249"/>
        <v/>
      </c>
      <c r="BV157" s="1495" t="str">
        <f t="shared" si="283"/>
        <v/>
      </c>
      <c r="BW157" s="1495" t="str">
        <f t="shared" si="284"/>
        <v/>
      </c>
      <c r="BX157" s="1495" t="str">
        <f t="shared" si="250"/>
        <v/>
      </c>
      <c r="BY157" s="1495" t="str">
        <f t="shared" si="251"/>
        <v/>
      </c>
      <c r="BZ157" s="1495" t="str">
        <f t="shared" si="252"/>
        <v/>
      </c>
      <c r="CA157" s="1495" t="str">
        <f t="shared" si="253"/>
        <v/>
      </c>
      <c r="CB157" s="1496" t="str">
        <f t="shared" si="254"/>
        <v/>
      </c>
      <c r="CC157" s="1496" t="str">
        <f t="shared" si="255"/>
        <v/>
      </c>
      <c r="CD157" s="1496" t="str">
        <f t="shared" si="256"/>
        <v/>
      </c>
      <c r="CE157" s="1496" t="str">
        <f t="shared" si="257"/>
        <v/>
      </c>
      <c r="CF157" s="1496" t="str">
        <f t="shared" si="285"/>
        <v/>
      </c>
      <c r="CG157" s="1494" t="str">
        <f t="shared" si="286"/>
        <v/>
      </c>
      <c r="CH157" s="1495"/>
      <c r="CI157" s="1495"/>
      <c r="CJ157" s="1495"/>
      <c r="CK157" s="1495"/>
      <c r="CL157" s="1495"/>
      <c r="CM157" s="1495"/>
      <c r="CN157" s="1497" t="str">
        <f t="shared" si="287"/>
        <v/>
      </c>
      <c r="CO157" s="1497" t="str">
        <f t="shared" si="288"/>
        <v/>
      </c>
      <c r="CP157" s="1497" t="str">
        <f t="shared" si="289"/>
        <v/>
      </c>
      <c r="CQ157" s="1497" t="str">
        <f t="shared" si="290"/>
        <v/>
      </c>
      <c r="CR157" s="1497" t="str">
        <f t="shared" si="291"/>
        <v/>
      </c>
      <c r="CS157" s="1497" t="str">
        <f t="shared" si="292"/>
        <v/>
      </c>
      <c r="CT157" s="1497" t="str">
        <f t="shared" si="293"/>
        <v/>
      </c>
      <c r="CU157" s="1497" t="str">
        <f t="shared" si="294"/>
        <v/>
      </c>
      <c r="CV157" s="1497" t="str">
        <f t="shared" si="295"/>
        <v/>
      </c>
      <c r="CW157" s="16" t="str">
        <f t="shared" si="296"/>
        <v/>
      </c>
      <c r="CX157" s="16" t="str">
        <f t="shared" si="297"/>
        <v/>
      </c>
      <c r="CY157" s="16" t="str">
        <f t="shared" si="298"/>
        <v/>
      </c>
      <c r="CZ157" s="650">
        <f t="shared" si="258"/>
        <v>0</v>
      </c>
      <c r="DA157" s="16"/>
      <c r="DB157" s="651"/>
      <c r="DC157" s="655">
        <f t="shared" si="259"/>
        <v>0</v>
      </c>
      <c r="DD157" s="654" t="str">
        <f t="shared" si="260"/>
        <v/>
      </c>
      <c r="DE157" s="650">
        <f t="shared" si="261"/>
        <v>0</v>
      </c>
      <c r="EG157" s="16">
        <f>IFERROR(VLOOKUP(B157,'SUBCATS INTERNAL USE'!A:D,3,0),10000)</f>
        <v>10000</v>
      </c>
      <c r="EH157" s="16">
        <f t="shared" si="262"/>
        <v>10000</v>
      </c>
      <c r="EI157" s="16">
        <f t="shared" si="263"/>
        <v>1</v>
      </c>
      <c r="EJ157" s="16">
        <f t="shared" si="299"/>
        <v>19</v>
      </c>
      <c r="EK157" s="16">
        <f>IFERROR(VLOOKUP(B157,'SUBCATS INTERNAL USE'!G:I,3,0), 10000)</f>
        <v>10000</v>
      </c>
      <c r="EN157" s="163">
        <f t="shared" si="264"/>
        <v>1</v>
      </c>
      <c r="EO157" s="163">
        <f t="shared" si="265"/>
        <v>1</v>
      </c>
      <c r="EP157" s="163">
        <f t="shared" si="266"/>
        <v>1</v>
      </c>
      <c r="EQ157" s="163">
        <f t="shared" si="267"/>
        <v>1</v>
      </c>
      <c r="ER157" s="163">
        <f t="shared" si="268"/>
        <v>1</v>
      </c>
      <c r="ES157" s="163">
        <f t="shared" si="269"/>
        <v>1</v>
      </c>
      <c r="ET157" s="163">
        <f t="shared" si="270"/>
        <v>1</v>
      </c>
      <c r="EU157" s="163">
        <f t="shared" si="270"/>
        <v>1</v>
      </c>
      <c r="EV157" s="163">
        <f t="shared" si="271"/>
        <v>0</v>
      </c>
      <c r="EW157" s="163">
        <f t="shared" si="272"/>
        <v>1</v>
      </c>
      <c r="EX157" s="163">
        <f t="shared" si="273"/>
        <v>1</v>
      </c>
      <c r="EY157" s="163">
        <f t="shared" si="274"/>
        <v>1</v>
      </c>
      <c r="EZ157" s="163">
        <f t="shared" si="274"/>
        <v>1</v>
      </c>
      <c r="FA157" s="163">
        <f t="shared" si="274"/>
        <v>1</v>
      </c>
      <c r="FB157" s="163">
        <f t="shared" si="274"/>
        <v>1</v>
      </c>
      <c r="FC157" s="163">
        <f t="shared" si="275"/>
        <v>14</v>
      </c>
      <c r="FD157" s="163">
        <f t="shared" si="276"/>
        <v>0</v>
      </c>
      <c r="FF157" s="16">
        <f t="shared" si="277"/>
        <v>0</v>
      </c>
      <c r="FG157" s="16" t="str">
        <f t="shared" si="278"/>
        <v>1</v>
      </c>
    </row>
    <row r="158" spans="1:163" s="52" customFormat="1" ht="11.25" customHeight="1">
      <c r="A158" s="1038">
        <v>144</v>
      </c>
      <c r="B158" s="1039"/>
      <c r="C158" s="1038" t="str">
        <f t="shared" si="239"/>
        <v/>
      </c>
      <c r="D158" s="1038"/>
      <c r="E158" s="1040"/>
      <c r="F158" s="1041"/>
      <c r="G158" s="1038"/>
      <c r="H158" s="1038"/>
      <c r="I158" s="1323"/>
      <c r="J158" s="1038"/>
      <c r="K158" s="1038"/>
      <c r="L158" s="1038"/>
      <c r="M158" s="1038"/>
      <c r="N158" s="1038"/>
      <c r="O158" s="1038"/>
      <c r="P158" s="1040" t="str">
        <f t="shared" si="279"/>
        <v>MP</v>
      </c>
      <c r="Q158" s="1342" t="str">
        <f t="shared" si="226"/>
        <v/>
      </c>
      <c r="R158" s="1040"/>
      <c r="S158" s="1475" t="e">
        <f t="shared" si="227"/>
        <v>#DIV/0!</v>
      </c>
      <c r="T158" s="1102"/>
      <c r="U158" s="1102"/>
      <c r="V158" s="1476"/>
      <c r="W158" s="1477"/>
      <c r="X158" s="1103"/>
      <c r="Y158" s="1477"/>
      <c r="Z158" s="1478">
        <f t="shared" si="240"/>
        <v>0</v>
      </c>
      <c r="AA158" s="1479">
        <f>ROUND(IFERROR(SUM($AI$6/$AI$7*Q158/O158)+('Inbound Freight New'!$A$3*CZ158/R158),0),2)</f>
        <v>0</v>
      </c>
      <c r="AB158" s="1480">
        <f t="shared" si="241"/>
        <v>0</v>
      </c>
      <c r="AC158" s="1479">
        <f t="shared" si="228"/>
        <v>0</v>
      </c>
      <c r="AD158" s="1481"/>
      <c r="AE158" s="1480">
        <f t="shared" si="242"/>
        <v>0</v>
      </c>
      <c r="AF158" s="1482">
        <f t="shared" si="229"/>
        <v>0</v>
      </c>
      <c r="AG158" s="1483">
        <f t="shared" si="243"/>
        <v>0</v>
      </c>
      <c r="AH158" s="1484">
        <f t="shared" si="230"/>
        <v>0</v>
      </c>
      <c r="AI158" s="1482">
        <f t="shared" si="231"/>
        <v>0</v>
      </c>
      <c r="AJ158" s="1485">
        <f t="shared" si="232"/>
        <v>0</v>
      </c>
      <c r="AK158" s="1485">
        <f t="shared" si="233"/>
        <v>0</v>
      </c>
      <c r="AL158" s="1485">
        <f t="shared" si="244"/>
        <v>0</v>
      </c>
      <c r="AM158" s="1482">
        <f t="shared" si="234"/>
        <v>0</v>
      </c>
      <c r="AN158" s="1477"/>
      <c r="AO158" s="1477"/>
      <c r="AP158" s="1486">
        <f t="shared" si="235"/>
        <v>0</v>
      </c>
      <c r="AQ158" s="1487">
        <f t="shared" si="236"/>
        <v>0</v>
      </c>
      <c r="AR158" s="1488">
        <f t="shared" si="245"/>
        <v>0</v>
      </c>
      <c r="AS158" s="1487">
        <f t="shared" si="237"/>
        <v>0</v>
      </c>
      <c r="AT158" s="1489">
        <f t="shared" si="238"/>
        <v>0</v>
      </c>
      <c r="AU158" s="1490"/>
      <c r="AV158" s="1489"/>
      <c r="AW158" s="1038"/>
      <c r="AX158" s="1038"/>
      <c r="AY158" s="1491"/>
      <c r="AZ158" s="1492"/>
      <c r="BA158" s="1342"/>
      <c r="BB158" s="1342"/>
      <c r="BC158" s="1342"/>
      <c r="BD158" s="1342"/>
      <c r="BE158" s="1038"/>
      <c r="BF158" s="1038" t="str">
        <f t="shared" si="280"/>
        <v/>
      </c>
      <c r="BG158" s="1342" t="str">
        <f t="shared" si="246"/>
        <v/>
      </c>
      <c r="BH158" s="1038"/>
      <c r="BI158" s="1038"/>
      <c r="BJ158" s="1038"/>
      <c r="BK158" s="1038"/>
      <c r="BL158" s="1038"/>
      <c r="BM158" s="1038"/>
      <c r="BN158" s="1493"/>
      <c r="BO158" s="1493"/>
      <c r="BP158" s="1493"/>
      <c r="BQ158" s="1493" t="str">
        <f t="shared" si="247"/>
        <v/>
      </c>
      <c r="BR158" s="1494" t="str">
        <f t="shared" si="248"/>
        <v/>
      </c>
      <c r="BS158" s="1494" t="str">
        <f t="shared" si="281"/>
        <v/>
      </c>
      <c r="BT158" s="1494" t="str">
        <f t="shared" si="282"/>
        <v/>
      </c>
      <c r="BU158" s="1495" t="str">
        <f t="shared" si="249"/>
        <v/>
      </c>
      <c r="BV158" s="1495" t="str">
        <f t="shared" si="283"/>
        <v/>
      </c>
      <c r="BW158" s="1495" t="str">
        <f t="shared" si="284"/>
        <v/>
      </c>
      <c r="BX158" s="1495" t="str">
        <f t="shared" si="250"/>
        <v/>
      </c>
      <c r="BY158" s="1495" t="str">
        <f t="shared" si="251"/>
        <v/>
      </c>
      <c r="BZ158" s="1495" t="str">
        <f t="shared" si="252"/>
        <v/>
      </c>
      <c r="CA158" s="1495" t="str">
        <f t="shared" si="253"/>
        <v/>
      </c>
      <c r="CB158" s="1496" t="str">
        <f t="shared" si="254"/>
        <v/>
      </c>
      <c r="CC158" s="1496" t="str">
        <f t="shared" si="255"/>
        <v/>
      </c>
      <c r="CD158" s="1496" t="str">
        <f t="shared" si="256"/>
        <v/>
      </c>
      <c r="CE158" s="1496" t="str">
        <f t="shared" si="257"/>
        <v/>
      </c>
      <c r="CF158" s="1496" t="str">
        <f t="shared" si="285"/>
        <v/>
      </c>
      <c r="CG158" s="1494" t="str">
        <f t="shared" si="286"/>
        <v/>
      </c>
      <c r="CH158" s="1495"/>
      <c r="CI158" s="1495"/>
      <c r="CJ158" s="1495"/>
      <c r="CK158" s="1495"/>
      <c r="CL158" s="1495"/>
      <c r="CM158" s="1495"/>
      <c r="CN158" s="1497" t="str">
        <f t="shared" si="287"/>
        <v/>
      </c>
      <c r="CO158" s="1497" t="str">
        <f t="shared" si="288"/>
        <v/>
      </c>
      <c r="CP158" s="1497" t="str">
        <f t="shared" si="289"/>
        <v/>
      </c>
      <c r="CQ158" s="1497" t="str">
        <f t="shared" si="290"/>
        <v/>
      </c>
      <c r="CR158" s="1497" t="str">
        <f t="shared" si="291"/>
        <v/>
      </c>
      <c r="CS158" s="1497" t="str">
        <f t="shared" si="292"/>
        <v/>
      </c>
      <c r="CT158" s="1497" t="str">
        <f t="shared" si="293"/>
        <v/>
      </c>
      <c r="CU158" s="1497" t="str">
        <f t="shared" si="294"/>
        <v/>
      </c>
      <c r="CV158" s="1497" t="str">
        <f t="shared" si="295"/>
        <v/>
      </c>
      <c r="CW158" s="16" t="str">
        <f t="shared" si="296"/>
        <v/>
      </c>
      <c r="CX158" s="16" t="str">
        <f t="shared" si="297"/>
        <v/>
      </c>
      <c r="CY158" s="16" t="str">
        <f t="shared" si="298"/>
        <v/>
      </c>
      <c r="CZ158" s="650">
        <f t="shared" si="258"/>
        <v>0</v>
      </c>
      <c r="DA158" s="16"/>
      <c r="DB158" s="651"/>
      <c r="DC158" s="655">
        <f t="shared" si="259"/>
        <v>0</v>
      </c>
      <c r="DD158" s="654" t="str">
        <f t="shared" si="260"/>
        <v/>
      </c>
      <c r="DE158" s="650">
        <f t="shared" si="261"/>
        <v>0</v>
      </c>
      <c r="EG158" s="16">
        <f>IFERROR(VLOOKUP(B158,'SUBCATS INTERNAL USE'!A:D,3,0),10000)</f>
        <v>10000</v>
      </c>
      <c r="EH158" s="16">
        <f t="shared" si="262"/>
        <v>10000</v>
      </c>
      <c r="EI158" s="16">
        <f t="shared" si="263"/>
        <v>1</v>
      </c>
      <c r="EJ158" s="16">
        <f t="shared" si="299"/>
        <v>19</v>
      </c>
      <c r="EK158" s="16">
        <f>IFERROR(VLOOKUP(B158,'SUBCATS INTERNAL USE'!G:I,3,0), 10000)</f>
        <v>10000</v>
      </c>
      <c r="EN158" s="163">
        <f t="shared" si="264"/>
        <v>1</v>
      </c>
      <c r="EO158" s="163">
        <f t="shared" si="265"/>
        <v>1</v>
      </c>
      <c r="EP158" s="163">
        <f t="shared" si="266"/>
        <v>1</v>
      </c>
      <c r="EQ158" s="163">
        <f t="shared" si="267"/>
        <v>1</v>
      </c>
      <c r="ER158" s="163">
        <f t="shared" si="268"/>
        <v>1</v>
      </c>
      <c r="ES158" s="163">
        <f t="shared" si="269"/>
        <v>1</v>
      </c>
      <c r="ET158" s="163">
        <f t="shared" si="270"/>
        <v>1</v>
      </c>
      <c r="EU158" s="163">
        <f t="shared" si="270"/>
        <v>1</v>
      </c>
      <c r="EV158" s="163">
        <f t="shared" si="271"/>
        <v>0</v>
      </c>
      <c r="EW158" s="163">
        <f t="shared" si="272"/>
        <v>1</v>
      </c>
      <c r="EX158" s="163">
        <f t="shared" si="273"/>
        <v>1</v>
      </c>
      <c r="EY158" s="163">
        <f t="shared" si="274"/>
        <v>1</v>
      </c>
      <c r="EZ158" s="163">
        <f t="shared" si="274"/>
        <v>1</v>
      </c>
      <c r="FA158" s="163">
        <f t="shared" si="274"/>
        <v>1</v>
      </c>
      <c r="FB158" s="163">
        <f t="shared" si="274"/>
        <v>1</v>
      </c>
      <c r="FC158" s="163">
        <f t="shared" si="275"/>
        <v>14</v>
      </c>
      <c r="FD158" s="163">
        <f t="shared" si="276"/>
        <v>0</v>
      </c>
      <c r="FF158" s="16">
        <f t="shared" si="277"/>
        <v>0</v>
      </c>
      <c r="FG158" s="16" t="str">
        <f t="shared" si="278"/>
        <v>1</v>
      </c>
    </row>
    <row r="159" spans="1:163" s="52" customFormat="1" ht="11.25" customHeight="1">
      <c r="A159" s="1038">
        <v>145</v>
      </c>
      <c r="B159" s="1039"/>
      <c r="C159" s="1038" t="str">
        <f t="shared" si="239"/>
        <v/>
      </c>
      <c r="D159" s="1038"/>
      <c r="E159" s="1040"/>
      <c r="F159" s="1041"/>
      <c r="G159" s="1038"/>
      <c r="H159" s="1038"/>
      <c r="I159" s="1323"/>
      <c r="J159" s="1038"/>
      <c r="K159" s="1038"/>
      <c r="L159" s="1038"/>
      <c r="M159" s="1038"/>
      <c r="N159" s="1038"/>
      <c r="O159" s="1038"/>
      <c r="P159" s="1040" t="str">
        <f t="shared" si="279"/>
        <v>MP</v>
      </c>
      <c r="Q159" s="1342" t="str">
        <f t="shared" si="226"/>
        <v/>
      </c>
      <c r="R159" s="1040"/>
      <c r="S159" s="1475" t="e">
        <f t="shared" si="227"/>
        <v>#DIV/0!</v>
      </c>
      <c r="T159" s="1102"/>
      <c r="U159" s="1102"/>
      <c r="V159" s="1476"/>
      <c r="W159" s="1477"/>
      <c r="X159" s="1103"/>
      <c r="Y159" s="1477"/>
      <c r="Z159" s="1478">
        <f t="shared" si="240"/>
        <v>0</v>
      </c>
      <c r="AA159" s="1479">
        <f>ROUND(IFERROR(SUM($AI$6/$AI$7*Q159/O159)+('Inbound Freight New'!$A$3*CZ159/R159),0),2)</f>
        <v>0</v>
      </c>
      <c r="AB159" s="1480">
        <f t="shared" si="241"/>
        <v>0</v>
      </c>
      <c r="AC159" s="1479">
        <f t="shared" si="228"/>
        <v>0</v>
      </c>
      <c r="AD159" s="1481"/>
      <c r="AE159" s="1480">
        <f t="shared" si="242"/>
        <v>0</v>
      </c>
      <c r="AF159" s="1482">
        <f t="shared" si="229"/>
        <v>0</v>
      </c>
      <c r="AG159" s="1483">
        <f t="shared" si="243"/>
        <v>0</v>
      </c>
      <c r="AH159" s="1484">
        <f t="shared" si="230"/>
        <v>0</v>
      </c>
      <c r="AI159" s="1482">
        <f t="shared" si="231"/>
        <v>0</v>
      </c>
      <c r="AJ159" s="1485">
        <f t="shared" si="232"/>
        <v>0</v>
      </c>
      <c r="AK159" s="1485">
        <f t="shared" si="233"/>
        <v>0</v>
      </c>
      <c r="AL159" s="1485">
        <f t="shared" si="244"/>
        <v>0</v>
      </c>
      <c r="AM159" s="1482">
        <f t="shared" si="234"/>
        <v>0</v>
      </c>
      <c r="AN159" s="1477"/>
      <c r="AO159" s="1477"/>
      <c r="AP159" s="1486">
        <f t="shared" si="235"/>
        <v>0</v>
      </c>
      <c r="AQ159" s="1487">
        <f t="shared" si="236"/>
        <v>0</v>
      </c>
      <c r="AR159" s="1488">
        <f t="shared" si="245"/>
        <v>0</v>
      </c>
      <c r="AS159" s="1487">
        <f t="shared" si="237"/>
        <v>0</v>
      </c>
      <c r="AT159" s="1489">
        <f t="shared" si="238"/>
        <v>0</v>
      </c>
      <c r="AU159" s="1490"/>
      <c r="AV159" s="1489"/>
      <c r="AW159" s="1038"/>
      <c r="AX159" s="1038"/>
      <c r="AY159" s="1491"/>
      <c r="AZ159" s="1492"/>
      <c r="BA159" s="1342"/>
      <c r="BB159" s="1342"/>
      <c r="BC159" s="1342"/>
      <c r="BD159" s="1342"/>
      <c r="BE159" s="1038"/>
      <c r="BF159" s="1038" t="str">
        <f t="shared" si="280"/>
        <v/>
      </c>
      <c r="BG159" s="1342" t="str">
        <f t="shared" si="246"/>
        <v/>
      </c>
      <c r="BH159" s="1038"/>
      <c r="BI159" s="1038"/>
      <c r="BJ159" s="1038"/>
      <c r="BK159" s="1038"/>
      <c r="BL159" s="1038"/>
      <c r="BM159" s="1038"/>
      <c r="BN159" s="1493"/>
      <c r="BO159" s="1493"/>
      <c r="BP159" s="1493"/>
      <c r="BQ159" s="1493" t="str">
        <f t="shared" si="247"/>
        <v/>
      </c>
      <c r="BR159" s="1494" t="str">
        <f t="shared" si="248"/>
        <v/>
      </c>
      <c r="BS159" s="1494" t="str">
        <f t="shared" si="281"/>
        <v/>
      </c>
      <c r="BT159" s="1494" t="str">
        <f t="shared" si="282"/>
        <v/>
      </c>
      <c r="BU159" s="1495" t="str">
        <f t="shared" si="249"/>
        <v/>
      </c>
      <c r="BV159" s="1495" t="str">
        <f t="shared" si="283"/>
        <v/>
      </c>
      <c r="BW159" s="1495" t="str">
        <f t="shared" si="284"/>
        <v/>
      </c>
      <c r="BX159" s="1495" t="str">
        <f t="shared" si="250"/>
        <v/>
      </c>
      <c r="BY159" s="1495" t="str">
        <f t="shared" si="251"/>
        <v/>
      </c>
      <c r="BZ159" s="1495" t="str">
        <f t="shared" si="252"/>
        <v/>
      </c>
      <c r="CA159" s="1495" t="str">
        <f t="shared" si="253"/>
        <v/>
      </c>
      <c r="CB159" s="1496" t="str">
        <f t="shared" si="254"/>
        <v/>
      </c>
      <c r="CC159" s="1496" t="str">
        <f t="shared" si="255"/>
        <v/>
      </c>
      <c r="CD159" s="1496" t="str">
        <f t="shared" si="256"/>
        <v/>
      </c>
      <c r="CE159" s="1496" t="str">
        <f t="shared" si="257"/>
        <v/>
      </c>
      <c r="CF159" s="1496" t="str">
        <f t="shared" si="285"/>
        <v/>
      </c>
      <c r="CG159" s="1494" t="str">
        <f t="shared" si="286"/>
        <v/>
      </c>
      <c r="CH159" s="1495"/>
      <c r="CI159" s="1495"/>
      <c r="CJ159" s="1495"/>
      <c r="CK159" s="1495"/>
      <c r="CL159" s="1495"/>
      <c r="CM159" s="1495"/>
      <c r="CN159" s="1497" t="str">
        <f t="shared" si="287"/>
        <v/>
      </c>
      <c r="CO159" s="1497" t="str">
        <f t="shared" si="288"/>
        <v/>
      </c>
      <c r="CP159" s="1497" t="str">
        <f t="shared" si="289"/>
        <v/>
      </c>
      <c r="CQ159" s="1497" t="str">
        <f t="shared" si="290"/>
        <v/>
      </c>
      <c r="CR159" s="1497" t="str">
        <f t="shared" si="291"/>
        <v/>
      </c>
      <c r="CS159" s="1497" t="str">
        <f t="shared" si="292"/>
        <v/>
      </c>
      <c r="CT159" s="1497" t="str">
        <f t="shared" si="293"/>
        <v/>
      </c>
      <c r="CU159" s="1497" t="str">
        <f t="shared" si="294"/>
        <v/>
      </c>
      <c r="CV159" s="1497" t="str">
        <f t="shared" si="295"/>
        <v/>
      </c>
      <c r="CW159" s="16" t="str">
        <f t="shared" si="296"/>
        <v/>
      </c>
      <c r="CX159" s="16" t="str">
        <f t="shared" si="297"/>
        <v/>
      </c>
      <c r="CY159" s="16" t="str">
        <f t="shared" si="298"/>
        <v/>
      </c>
      <c r="CZ159" s="650">
        <f t="shared" si="258"/>
        <v>0</v>
      </c>
      <c r="DA159" s="16"/>
      <c r="DB159" s="651"/>
      <c r="DC159" s="655">
        <f t="shared" si="259"/>
        <v>0</v>
      </c>
      <c r="DD159" s="654" t="str">
        <f t="shared" si="260"/>
        <v/>
      </c>
      <c r="DE159" s="650">
        <f t="shared" si="261"/>
        <v>0</v>
      </c>
      <c r="EG159" s="16">
        <f>IFERROR(VLOOKUP(B159,'SUBCATS INTERNAL USE'!A:D,3,0),10000)</f>
        <v>10000</v>
      </c>
      <c r="EH159" s="16">
        <f t="shared" si="262"/>
        <v>10000</v>
      </c>
      <c r="EI159" s="16">
        <f t="shared" si="263"/>
        <v>1</v>
      </c>
      <c r="EJ159" s="16">
        <f t="shared" si="299"/>
        <v>19</v>
      </c>
      <c r="EK159" s="16">
        <f>IFERROR(VLOOKUP(B159,'SUBCATS INTERNAL USE'!G:I,3,0), 10000)</f>
        <v>10000</v>
      </c>
      <c r="EN159" s="163">
        <f t="shared" si="264"/>
        <v>1</v>
      </c>
      <c r="EO159" s="163">
        <f t="shared" si="265"/>
        <v>1</v>
      </c>
      <c r="EP159" s="163">
        <f t="shared" si="266"/>
        <v>1</v>
      </c>
      <c r="EQ159" s="163">
        <f t="shared" si="267"/>
        <v>1</v>
      </c>
      <c r="ER159" s="163">
        <f t="shared" si="268"/>
        <v>1</v>
      </c>
      <c r="ES159" s="163">
        <f t="shared" si="269"/>
        <v>1</v>
      </c>
      <c r="ET159" s="163">
        <f t="shared" si="270"/>
        <v>1</v>
      </c>
      <c r="EU159" s="163">
        <f t="shared" si="270"/>
        <v>1</v>
      </c>
      <c r="EV159" s="163">
        <f t="shared" si="271"/>
        <v>0</v>
      </c>
      <c r="EW159" s="163">
        <f t="shared" si="272"/>
        <v>1</v>
      </c>
      <c r="EX159" s="163">
        <f t="shared" si="273"/>
        <v>1</v>
      </c>
      <c r="EY159" s="163">
        <f t="shared" si="274"/>
        <v>1</v>
      </c>
      <c r="EZ159" s="163">
        <f t="shared" si="274"/>
        <v>1</v>
      </c>
      <c r="FA159" s="163">
        <f t="shared" si="274"/>
        <v>1</v>
      </c>
      <c r="FB159" s="163">
        <f t="shared" si="274"/>
        <v>1</v>
      </c>
      <c r="FC159" s="163">
        <f t="shared" si="275"/>
        <v>14</v>
      </c>
      <c r="FD159" s="163">
        <f t="shared" si="276"/>
        <v>0</v>
      </c>
      <c r="FF159" s="16">
        <f t="shared" si="277"/>
        <v>0</v>
      </c>
      <c r="FG159" s="16" t="str">
        <f t="shared" si="278"/>
        <v>1</v>
      </c>
    </row>
    <row r="160" spans="1:163" s="52" customFormat="1" ht="11.25" customHeight="1">
      <c r="A160" s="1038">
        <v>146</v>
      </c>
      <c r="B160" s="1039"/>
      <c r="C160" s="1038" t="str">
        <f t="shared" si="239"/>
        <v/>
      </c>
      <c r="D160" s="1038"/>
      <c r="E160" s="1040"/>
      <c r="F160" s="1041"/>
      <c r="G160" s="1038"/>
      <c r="H160" s="1038"/>
      <c r="I160" s="1323"/>
      <c r="J160" s="1038"/>
      <c r="K160" s="1038"/>
      <c r="L160" s="1038"/>
      <c r="M160" s="1038"/>
      <c r="N160" s="1038"/>
      <c r="O160" s="1038"/>
      <c r="P160" s="1040" t="str">
        <f t="shared" si="279"/>
        <v>MP</v>
      </c>
      <c r="Q160" s="1342" t="str">
        <f t="shared" ref="Q160:Q223" si="300">IF(BA160*BB160*BC160&gt;0,(BA160*BB160*BC160)/1728,"")</f>
        <v/>
      </c>
      <c r="R160" s="1040"/>
      <c r="S160" s="1475" t="e">
        <f t="shared" ref="S160:S223" si="301">R160/O160</f>
        <v>#DIV/0!</v>
      </c>
      <c r="T160" s="1102"/>
      <c r="U160" s="1102"/>
      <c r="V160" s="1476"/>
      <c r="W160" s="1477"/>
      <c r="X160" s="1103"/>
      <c r="Y160" s="1477"/>
      <c r="Z160" s="1478">
        <f t="shared" si="240"/>
        <v>0</v>
      </c>
      <c r="AA160" s="1479">
        <f>ROUND(IFERROR(SUM($AI$6/$AI$7*Q160/O160)+('Inbound Freight New'!$A$3*CZ160/R160),0),2)</f>
        <v>0</v>
      </c>
      <c r="AB160" s="1480">
        <f t="shared" si="241"/>
        <v>0</v>
      </c>
      <c r="AC160" s="1479">
        <f t="shared" ref="AC160:AC223" si="302">X160*AB160</f>
        <v>0</v>
      </c>
      <c r="AD160" s="1481"/>
      <c r="AE160" s="1480">
        <f t="shared" si="242"/>
        <v>0</v>
      </c>
      <c r="AF160" s="1482">
        <f t="shared" ref="AF160:AF223" si="303">X160*AE160</f>
        <v>0</v>
      </c>
      <c r="AG160" s="1483">
        <f t="shared" si="243"/>
        <v>0</v>
      </c>
      <c r="AH160" s="1484">
        <f t="shared" ref="AH160:AH223" si="304">AC$12</f>
        <v>0</v>
      </c>
      <c r="AI160" s="1482">
        <f t="shared" ref="AI160:AI223" si="305">X160*AH160</f>
        <v>0</v>
      </c>
      <c r="AJ160" s="1485">
        <f t="shared" ref="AJ160:AJ223" si="306">AC$9</f>
        <v>0</v>
      </c>
      <c r="AK160" s="1485">
        <f t="shared" ref="AK160:AK223" si="307">AC$10</f>
        <v>0</v>
      </c>
      <c r="AL160" s="1485">
        <f t="shared" si="244"/>
        <v>0</v>
      </c>
      <c r="AM160" s="1482">
        <f t="shared" ref="AM160:AM223" si="308">X160+AA160+AC160+AF160+AI160</f>
        <v>0</v>
      </c>
      <c r="AN160" s="1477"/>
      <c r="AO160" s="1477"/>
      <c r="AP160" s="1486">
        <f t="shared" ref="AP160:AP223" si="309">IFERROR((AN160-AO160)/AN160,0)</f>
        <v>0</v>
      </c>
      <c r="AQ160" s="1487">
        <f t="shared" ref="AQ160:AQ223" si="310">($R160*X160)</f>
        <v>0</v>
      </c>
      <c r="AR160" s="1488">
        <f t="shared" si="245"/>
        <v>0</v>
      </c>
      <c r="AS160" s="1487">
        <f t="shared" ref="AS160:AS223" si="311">($R160*AO160)</f>
        <v>0</v>
      </c>
      <c r="AT160" s="1489">
        <f t="shared" ref="AT160:AT223" si="312">IFERROR((AO160-AM160)/AO160,0)</f>
        <v>0</v>
      </c>
      <c r="AU160" s="1490"/>
      <c r="AV160" s="1489"/>
      <c r="AW160" s="1038"/>
      <c r="AX160" s="1038"/>
      <c r="AY160" s="1491"/>
      <c r="AZ160" s="1492"/>
      <c r="BA160" s="1342"/>
      <c r="BB160" s="1342"/>
      <c r="BC160" s="1342"/>
      <c r="BD160" s="1342"/>
      <c r="BE160" s="1038"/>
      <c r="BF160" s="1038" t="str">
        <f t="shared" si="280"/>
        <v/>
      </c>
      <c r="BG160" s="1342" t="str">
        <f t="shared" si="246"/>
        <v/>
      </c>
      <c r="BH160" s="1038"/>
      <c r="BI160" s="1038"/>
      <c r="BJ160" s="1038"/>
      <c r="BK160" s="1038"/>
      <c r="BL160" s="1038"/>
      <c r="BM160" s="1038"/>
      <c r="BN160" s="1493"/>
      <c r="BO160" s="1493"/>
      <c r="BP160" s="1493"/>
      <c r="BQ160" s="1493" t="str">
        <f t="shared" si="247"/>
        <v/>
      </c>
      <c r="BR160" s="1494" t="str">
        <f t="shared" si="248"/>
        <v/>
      </c>
      <c r="BS160" s="1494" t="str">
        <f t="shared" si="281"/>
        <v/>
      </c>
      <c r="BT160" s="1494" t="str">
        <f t="shared" si="282"/>
        <v/>
      </c>
      <c r="BU160" s="1495" t="str">
        <f t="shared" si="249"/>
        <v/>
      </c>
      <c r="BV160" s="1495" t="str">
        <f t="shared" si="283"/>
        <v/>
      </c>
      <c r="BW160" s="1495" t="str">
        <f t="shared" si="284"/>
        <v/>
      </c>
      <c r="BX160" s="1495" t="str">
        <f t="shared" si="250"/>
        <v/>
      </c>
      <c r="BY160" s="1495" t="str">
        <f t="shared" si="251"/>
        <v/>
      </c>
      <c r="BZ160" s="1495" t="str">
        <f t="shared" si="252"/>
        <v/>
      </c>
      <c r="CA160" s="1495" t="str">
        <f t="shared" si="253"/>
        <v/>
      </c>
      <c r="CB160" s="1496" t="str">
        <f t="shared" si="254"/>
        <v/>
      </c>
      <c r="CC160" s="1496" t="str">
        <f t="shared" si="255"/>
        <v/>
      </c>
      <c r="CD160" s="1496" t="str">
        <f t="shared" si="256"/>
        <v/>
      </c>
      <c r="CE160" s="1496" t="str">
        <f t="shared" si="257"/>
        <v/>
      </c>
      <c r="CF160" s="1496" t="str">
        <f t="shared" si="285"/>
        <v/>
      </c>
      <c r="CG160" s="1494" t="str">
        <f t="shared" si="286"/>
        <v/>
      </c>
      <c r="CH160" s="1495"/>
      <c r="CI160" s="1495"/>
      <c r="CJ160" s="1495"/>
      <c r="CK160" s="1495"/>
      <c r="CL160" s="1495"/>
      <c r="CM160" s="1495"/>
      <c r="CN160" s="1497" t="str">
        <f t="shared" si="287"/>
        <v/>
      </c>
      <c r="CO160" s="1497" t="str">
        <f t="shared" si="288"/>
        <v/>
      </c>
      <c r="CP160" s="1497" t="str">
        <f t="shared" si="289"/>
        <v/>
      </c>
      <c r="CQ160" s="1497" t="str">
        <f t="shared" si="290"/>
        <v/>
      </c>
      <c r="CR160" s="1497" t="str">
        <f t="shared" si="291"/>
        <v/>
      </c>
      <c r="CS160" s="1497" t="str">
        <f t="shared" si="292"/>
        <v/>
      </c>
      <c r="CT160" s="1497" t="str">
        <f t="shared" si="293"/>
        <v/>
      </c>
      <c r="CU160" s="1497" t="str">
        <f t="shared" si="294"/>
        <v/>
      </c>
      <c r="CV160" s="1497" t="str">
        <f t="shared" si="295"/>
        <v/>
      </c>
      <c r="CW160" s="16" t="str">
        <f t="shared" si="296"/>
        <v/>
      </c>
      <c r="CX160" s="16" t="str">
        <f t="shared" si="297"/>
        <v/>
      </c>
      <c r="CY160" s="16" t="str">
        <f t="shared" si="298"/>
        <v/>
      </c>
      <c r="CZ160" s="650">
        <f t="shared" si="258"/>
        <v>0</v>
      </c>
      <c r="DA160" s="16"/>
      <c r="DB160" s="651"/>
      <c r="DC160" s="655">
        <f t="shared" si="259"/>
        <v>0</v>
      </c>
      <c r="DD160" s="654" t="str">
        <f t="shared" si="260"/>
        <v/>
      </c>
      <c r="DE160" s="650">
        <f t="shared" si="261"/>
        <v>0</v>
      </c>
      <c r="EG160" s="16">
        <f>IFERROR(VLOOKUP(B160,'SUBCATS INTERNAL USE'!A:D,3,0),10000)</f>
        <v>10000</v>
      </c>
      <c r="EH160" s="16">
        <f t="shared" si="262"/>
        <v>10000</v>
      </c>
      <c r="EI160" s="16">
        <f t="shared" si="263"/>
        <v>1</v>
      </c>
      <c r="EJ160" s="16">
        <f t="shared" si="299"/>
        <v>19</v>
      </c>
      <c r="EK160" s="16">
        <f>IFERROR(VLOOKUP(B160,'SUBCATS INTERNAL USE'!G:I,3,0), 10000)</f>
        <v>10000</v>
      </c>
      <c r="EN160" s="163">
        <f t="shared" si="264"/>
        <v>1</v>
      </c>
      <c r="EO160" s="163">
        <f t="shared" si="265"/>
        <v>1</v>
      </c>
      <c r="EP160" s="163">
        <f t="shared" si="266"/>
        <v>1</v>
      </c>
      <c r="EQ160" s="163">
        <f t="shared" si="267"/>
        <v>1</v>
      </c>
      <c r="ER160" s="163">
        <f t="shared" si="268"/>
        <v>1</v>
      </c>
      <c r="ES160" s="163">
        <f t="shared" si="269"/>
        <v>1</v>
      </c>
      <c r="ET160" s="163">
        <f t="shared" si="270"/>
        <v>1</v>
      </c>
      <c r="EU160" s="163">
        <f t="shared" si="270"/>
        <v>1</v>
      </c>
      <c r="EV160" s="163">
        <f t="shared" si="271"/>
        <v>0</v>
      </c>
      <c r="EW160" s="163">
        <f t="shared" si="272"/>
        <v>1</v>
      </c>
      <c r="EX160" s="163">
        <f t="shared" si="273"/>
        <v>1</v>
      </c>
      <c r="EY160" s="163">
        <f t="shared" si="274"/>
        <v>1</v>
      </c>
      <c r="EZ160" s="163">
        <f t="shared" si="274"/>
        <v>1</v>
      </c>
      <c r="FA160" s="163">
        <f t="shared" si="274"/>
        <v>1</v>
      </c>
      <c r="FB160" s="163">
        <f t="shared" si="274"/>
        <v>1</v>
      </c>
      <c r="FC160" s="163">
        <f t="shared" si="275"/>
        <v>14</v>
      </c>
      <c r="FD160" s="163">
        <f t="shared" si="276"/>
        <v>0</v>
      </c>
      <c r="FF160" s="16">
        <f t="shared" si="277"/>
        <v>0</v>
      </c>
      <c r="FG160" s="16" t="str">
        <f t="shared" si="278"/>
        <v>1</v>
      </c>
    </row>
    <row r="161" spans="1:163" s="52" customFormat="1" ht="11.25" customHeight="1">
      <c r="A161" s="1038">
        <v>147</v>
      </c>
      <c r="B161" s="1039"/>
      <c r="C161" s="1038" t="str">
        <f t="shared" si="239"/>
        <v/>
      </c>
      <c r="D161" s="1038"/>
      <c r="E161" s="1040"/>
      <c r="F161" s="1041"/>
      <c r="G161" s="1038"/>
      <c r="H161" s="1038"/>
      <c r="I161" s="1323"/>
      <c r="J161" s="1038"/>
      <c r="K161" s="1038"/>
      <c r="L161" s="1038"/>
      <c r="M161" s="1038"/>
      <c r="N161" s="1038"/>
      <c r="O161" s="1038"/>
      <c r="P161" s="1040" t="str">
        <f t="shared" si="279"/>
        <v>MP</v>
      </c>
      <c r="Q161" s="1342" t="str">
        <f t="shared" si="300"/>
        <v/>
      </c>
      <c r="R161" s="1040"/>
      <c r="S161" s="1475" t="e">
        <f t="shared" si="301"/>
        <v>#DIV/0!</v>
      </c>
      <c r="T161" s="1102"/>
      <c r="U161" s="1102"/>
      <c r="V161" s="1476"/>
      <c r="W161" s="1477"/>
      <c r="X161" s="1103"/>
      <c r="Y161" s="1477"/>
      <c r="Z161" s="1478">
        <f t="shared" si="240"/>
        <v>0</v>
      </c>
      <c r="AA161" s="1479">
        <f>ROUND(IFERROR(SUM($AI$6/$AI$7*Q161/O161)+('Inbound Freight New'!$A$3*CZ161/R161),0),2)</f>
        <v>0</v>
      </c>
      <c r="AB161" s="1480">
        <f t="shared" si="241"/>
        <v>0</v>
      </c>
      <c r="AC161" s="1479">
        <f t="shared" si="302"/>
        <v>0</v>
      </c>
      <c r="AD161" s="1481"/>
      <c r="AE161" s="1480">
        <f t="shared" si="242"/>
        <v>0</v>
      </c>
      <c r="AF161" s="1482">
        <f t="shared" si="303"/>
        <v>0</v>
      </c>
      <c r="AG161" s="1483">
        <f t="shared" si="243"/>
        <v>0</v>
      </c>
      <c r="AH161" s="1484">
        <f t="shared" si="304"/>
        <v>0</v>
      </c>
      <c r="AI161" s="1482">
        <f t="shared" si="305"/>
        <v>0</v>
      </c>
      <c r="AJ161" s="1485">
        <f t="shared" si="306"/>
        <v>0</v>
      </c>
      <c r="AK161" s="1485">
        <f t="shared" si="307"/>
        <v>0</v>
      </c>
      <c r="AL161" s="1485">
        <f t="shared" si="244"/>
        <v>0</v>
      </c>
      <c r="AM161" s="1482">
        <f t="shared" si="308"/>
        <v>0</v>
      </c>
      <c r="AN161" s="1477"/>
      <c r="AO161" s="1477"/>
      <c r="AP161" s="1486">
        <f t="shared" si="309"/>
        <v>0</v>
      </c>
      <c r="AQ161" s="1487">
        <f t="shared" si="310"/>
        <v>0</v>
      </c>
      <c r="AR161" s="1488">
        <f t="shared" si="245"/>
        <v>0</v>
      </c>
      <c r="AS161" s="1487">
        <f t="shared" si="311"/>
        <v>0</v>
      </c>
      <c r="AT161" s="1489">
        <f t="shared" si="312"/>
        <v>0</v>
      </c>
      <c r="AU161" s="1490"/>
      <c r="AV161" s="1489"/>
      <c r="AW161" s="1038"/>
      <c r="AX161" s="1038"/>
      <c r="AY161" s="1491"/>
      <c r="AZ161" s="1492"/>
      <c r="BA161" s="1342"/>
      <c r="BB161" s="1342"/>
      <c r="BC161" s="1342"/>
      <c r="BD161" s="1342"/>
      <c r="BE161" s="1038"/>
      <c r="BF161" s="1038" t="str">
        <f t="shared" si="280"/>
        <v/>
      </c>
      <c r="BG161" s="1342" t="str">
        <f t="shared" si="246"/>
        <v/>
      </c>
      <c r="BH161" s="1038"/>
      <c r="BI161" s="1038"/>
      <c r="BJ161" s="1038"/>
      <c r="BK161" s="1038"/>
      <c r="BL161" s="1038"/>
      <c r="BM161" s="1038"/>
      <c r="BN161" s="1493"/>
      <c r="BO161" s="1493"/>
      <c r="BP161" s="1493"/>
      <c r="BQ161" s="1493" t="str">
        <f t="shared" si="247"/>
        <v/>
      </c>
      <c r="BR161" s="1494" t="str">
        <f t="shared" si="248"/>
        <v/>
      </c>
      <c r="BS161" s="1494" t="str">
        <f t="shared" si="281"/>
        <v/>
      </c>
      <c r="BT161" s="1494" t="str">
        <f t="shared" si="282"/>
        <v/>
      </c>
      <c r="BU161" s="1495" t="str">
        <f t="shared" si="249"/>
        <v/>
      </c>
      <c r="BV161" s="1495" t="str">
        <f t="shared" si="283"/>
        <v/>
      </c>
      <c r="BW161" s="1495" t="str">
        <f t="shared" si="284"/>
        <v/>
      </c>
      <c r="BX161" s="1495" t="str">
        <f t="shared" si="250"/>
        <v/>
      </c>
      <c r="BY161" s="1495" t="str">
        <f t="shared" si="251"/>
        <v/>
      </c>
      <c r="BZ161" s="1495" t="str">
        <f t="shared" si="252"/>
        <v/>
      </c>
      <c r="CA161" s="1495" t="str">
        <f t="shared" si="253"/>
        <v/>
      </c>
      <c r="CB161" s="1496" t="str">
        <f t="shared" si="254"/>
        <v/>
      </c>
      <c r="CC161" s="1496" t="str">
        <f t="shared" si="255"/>
        <v/>
      </c>
      <c r="CD161" s="1496" t="str">
        <f t="shared" si="256"/>
        <v/>
      </c>
      <c r="CE161" s="1496" t="str">
        <f t="shared" si="257"/>
        <v/>
      </c>
      <c r="CF161" s="1496" t="str">
        <f t="shared" si="285"/>
        <v/>
      </c>
      <c r="CG161" s="1494" t="str">
        <f t="shared" si="286"/>
        <v/>
      </c>
      <c r="CH161" s="1495"/>
      <c r="CI161" s="1495"/>
      <c r="CJ161" s="1495"/>
      <c r="CK161" s="1495"/>
      <c r="CL161" s="1495"/>
      <c r="CM161" s="1495"/>
      <c r="CN161" s="1497" t="str">
        <f t="shared" si="287"/>
        <v/>
      </c>
      <c r="CO161" s="1497" t="str">
        <f t="shared" si="288"/>
        <v/>
      </c>
      <c r="CP161" s="1497" t="str">
        <f t="shared" si="289"/>
        <v/>
      </c>
      <c r="CQ161" s="1497" t="str">
        <f t="shared" si="290"/>
        <v/>
      </c>
      <c r="CR161" s="1497" t="str">
        <f t="shared" si="291"/>
        <v/>
      </c>
      <c r="CS161" s="1497" t="str">
        <f t="shared" si="292"/>
        <v/>
      </c>
      <c r="CT161" s="1497" t="str">
        <f t="shared" si="293"/>
        <v/>
      </c>
      <c r="CU161" s="1497" t="str">
        <f t="shared" si="294"/>
        <v/>
      </c>
      <c r="CV161" s="1497" t="str">
        <f t="shared" si="295"/>
        <v/>
      </c>
      <c r="CW161" s="16" t="str">
        <f t="shared" si="296"/>
        <v/>
      </c>
      <c r="CX161" s="16" t="str">
        <f t="shared" si="297"/>
        <v/>
      </c>
      <c r="CY161" s="16" t="str">
        <f t="shared" si="298"/>
        <v/>
      </c>
      <c r="CZ161" s="650">
        <f t="shared" si="258"/>
        <v>0</v>
      </c>
      <c r="DA161" s="16"/>
      <c r="DB161" s="651"/>
      <c r="DC161" s="655">
        <f t="shared" si="259"/>
        <v>0</v>
      </c>
      <c r="DD161" s="654" t="str">
        <f t="shared" si="260"/>
        <v/>
      </c>
      <c r="DE161" s="650">
        <f t="shared" si="261"/>
        <v>0</v>
      </c>
      <c r="EG161" s="16">
        <f>IFERROR(VLOOKUP(B161,'SUBCATS INTERNAL USE'!A:D,3,0),10000)</f>
        <v>10000</v>
      </c>
      <c r="EH161" s="16">
        <f t="shared" si="262"/>
        <v>10000</v>
      </c>
      <c r="EI161" s="16">
        <f t="shared" si="263"/>
        <v>1</v>
      </c>
      <c r="EJ161" s="16">
        <f t="shared" si="299"/>
        <v>19</v>
      </c>
      <c r="EK161" s="16">
        <f>IFERROR(VLOOKUP(B161,'SUBCATS INTERNAL USE'!G:I,3,0), 10000)</f>
        <v>10000</v>
      </c>
      <c r="EN161" s="163">
        <f t="shared" si="264"/>
        <v>1</v>
      </c>
      <c r="EO161" s="163">
        <f t="shared" si="265"/>
        <v>1</v>
      </c>
      <c r="EP161" s="163">
        <f t="shared" si="266"/>
        <v>1</v>
      </c>
      <c r="EQ161" s="163">
        <f t="shared" si="267"/>
        <v>1</v>
      </c>
      <c r="ER161" s="163">
        <f t="shared" si="268"/>
        <v>1</v>
      </c>
      <c r="ES161" s="163">
        <f t="shared" si="269"/>
        <v>1</v>
      </c>
      <c r="ET161" s="163">
        <f t="shared" si="270"/>
        <v>1</v>
      </c>
      <c r="EU161" s="163">
        <f t="shared" si="270"/>
        <v>1</v>
      </c>
      <c r="EV161" s="163">
        <f t="shared" si="271"/>
        <v>0</v>
      </c>
      <c r="EW161" s="163">
        <f t="shared" si="272"/>
        <v>1</v>
      </c>
      <c r="EX161" s="163">
        <f t="shared" si="273"/>
        <v>1</v>
      </c>
      <c r="EY161" s="163">
        <f t="shared" si="274"/>
        <v>1</v>
      </c>
      <c r="EZ161" s="163">
        <f t="shared" si="274"/>
        <v>1</v>
      </c>
      <c r="FA161" s="163">
        <f t="shared" si="274"/>
        <v>1</v>
      </c>
      <c r="FB161" s="163">
        <f t="shared" si="274"/>
        <v>1</v>
      </c>
      <c r="FC161" s="163">
        <f t="shared" si="275"/>
        <v>14</v>
      </c>
      <c r="FD161" s="163">
        <f t="shared" si="276"/>
        <v>0</v>
      </c>
      <c r="FF161" s="16">
        <f t="shared" si="277"/>
        <v>0</v>
      </c>
      <c r="FG161" s="16" t="str">
        <f t="shared" si="278"/>
        <v>1</v>
      </c>
    </row>
    <row r="162" spans="1:163" s="52" customFormat="1" ht="11.25" customHeight="1">
      <c r="A162" s="1038">
        <v>148</v>
      </c>
      <c r="B162" s="1039"/>
      <c r="C162" s="1038" t="str">
        <f t="shared" si="239"/>
        <v/>
      </c>
      <c r="D162" s="1038"/>
      <c r="E162" s="1040"/>
      <c r="F162" s="1041"/>
      <c r="G162" s="1038"/>
      <c r="H162" s="1038"/>
      <c r="I162" s="1323"/>
      <c r="J162" s="1038"/>
      <c r="K162" s="1038"/>
      <c r="L162" s="1038"/>
      <c r="M162" s="1038"/>
      <c r="N162" s="1038"/>
      <c r="O162" s="1038"/>
      <c r="P162" s="1040" t="str">
        <f t="shared" si="279"/>
        <v>MP</v>
      </c>
      <c r="Q162" s="1342" t="str">
        <f t="shared" si="300"/>
        <v/>
      </c>
      <c r="R162" s="1040"/>
      <c r="S162" s="1475" t="e">
        <f t="shared" si="301"/>
        <v>#DIV/0!</v>
      </c>
      <c r="T162" s="1102"/>
      <c r="U162" s="1102"/>
      <c r="V162" s="1476"/>
      <c r="W162" s="1477"/>
      <c r="X162" s="1103"/>
      <c r="Y162" s="1477"/>
      <c r="Z162" s="1478">
        <f t="shared" si="240"/>
        <v>0</v>
      </c>
      <c r="AA162" s="1479">
        <f>ROUND(IFERROR(SUM($AI$6/$AI$7*Q162/O162)+('Inbound Freight New'!$A$3*CZ162/R162),0),2)</f>
        <v>0</v>
      </c>
      <c r="AB162" s="1480">
        <f t="shared" si="241"/>
        <v>0</v>
      </c>
      <c r="AC162" s="1479">
        <f t="shared" si="302"/>
        <v>0</v>
      </c>
      <c r="AD162" s="1481"/>
      <c r="AE162" s="1480">
        <f t="shared" si="242"/>
        <v>0</v>
      </c>
      <c r="AF162" s="1482">
        <f t="shared" si="303"/>
        <v>0</v>
      </c>
      <c r="AG162" s="1483">
        <f t="shared" si="243"/>
        <v>0</v>
      </c>
      <c r="AH162" s="1484">
        <f t="shared" si="304"/>
        <v>0</v>
      </c>
      <c r="AI162" s="1482">
        <f t="shared" si="305"/>
        <v>0</v>
      </c>
      <c r="AJ162" s="1485">
        <f t="shared" si="306"/>
        <v>0</v>
      </c>
      <c r="AK162" s="1485">
        <f t="shared" si="307"/>
        <v>0</v>
      </c>
      <c r="AL162" s="1485">
        <f t="shared" si="244"/>
        <v>0</v>
      </c>
      <c r="AM162" s="1482">
        <f t="shared" si="308"/>
        <v>0</v>
      </c>
      <c r="AN162" s="1477"/>
      <c r="AO162" s="1477"/>
      <c r="AP162" s="1486">
        <f t="shared" si="309"/>
        <v>0</v>
      </c>
      <c r="AQ162" s="1487">
        <f t="shared" si="310"/>
        <v>0</v>
      </c>
      <c r="AR162" s="1488">
        <f t="shared" si="245"/>
        <v>0</v>
      </c>
      <c r="AS162" s="1487">
        <f t="shared" si="311"/>
        <v>0</v>
      </c>
      <c r="AT162" s="1489">
        <f t="shared" si="312"/>
        <v>0</v>
      </c>
      <c r="AU162" s="1490"/>
      <c r="AV162" s="1489"/>
      <c r="AW162" s="1038"/>
      <c r="AX162" s="1038"/>
      <c r="AY162" s="1491"/>
      <c r="AZ162" s="1492"/>
      <c r="BA162" s="1342"/>
      <c r="BB162" s="1342"/>
      <c r="BC162" s="1342"/>
      <c r="BD162" s="1342"/>
      <c r="BE162" s="1038"/>
      <c r="BF162" s="1038" t="str">
        <f t="shared" si="280"/>
        <v/>
      </c>
      <c r="BG162" s="1342" t="str">
        <f t="shared" si="246"/>
        <v/>
      </c>
      <c r="BH162" s="1038"/>
      <c r="BI162" s="1038"/>
      <c r="BJ162" s="1038"/>
      <c r="BK162" s="1038"/>
      <c r="BL162" s="1038"/>
      <c r="BM162" s="1038"/>
      <c r="BN162" s="1493"/>
      <c r="BO162" s="1493"/>
      <c r="BP162" s="1493"/>
      <c r="BQ162" s="1493" t="str">
        <f t="shared" si="247"/>
        <v/>
      </c>
      <c r="BR162" s="1494" t="str">
        <f t="shared" si="248"/>
        <v/>
      </c>
      <c r="BS162" s="1494" t="str">
        <f t="shared" si="281"/>
        <v/>
      </c>
      <c r="BT162" s="1494" t="str">
        <f t="shared" si="282"/>
        <v/>
      </c>
      <c r="BU162" s="1495" t="str">
        <f t="shared" si="249"/>
        <v/>
      </c>
      <c r="BV162" s="1495" t="str">
        <f t="shared" si="283"/>
        <v/>
      </c>
      <c r="BW162" s="1495" t="str">
        <f t="shared" si="284"/>
        <v/>
      </c>
      <c r="BX162" s="1495" t="str">
        <f t="shared" si="250"/>
        <v/>
      </c>
      <c r="BY162" s="1495" t="str">
        <f t="shared" si="251"/>
        <v/>
      </c>
      <c r="BZ162" s="1495" t="str">
        <f t="shared" si="252"/>
        <v/>
      </c>
      <c r="CA162" s="1495" t="str">
        <f t="shared" si="253"/>
        <v/>
      </c>
      <c r="CB162" s="1496" t="str">
        <f t="shared" si="254"/>
        <v/>
      </c>
      <c r="CC162" s="1496" t="str">
        <f t="shared" si="255"/>
        <v/>
      </c>
      <c r="CD162" s="1496" t="str">
        <f t="shared" si="256"/>
        <v/>
      </c>
      <c r="CE162" s="1496" t="str">
        <f t="shared" si="257"/>
        <v/>
      </c>
      <c r="CF162" s="1496" t="str">
        <f t="shared" si="285"/>
        <v/>
      </c>
      <c r="CG162" s="1494" t="str">
        <f t="shared" si="286"/>
        <v/>
      </c>
      <c r="CH162" s="1495"/>
      <c r="CI162" s="1495"/>
      <c r="CJ162" s="1495"/>
      <c r="CK162" s="1495"/>
      <c r="CL162" s="1495"/>
      <c r="CM162" s="1495"/>
      <c r="CN162" s="1497" t="str">
        <f t="shared" si="287"/>
        <v/>
      </c>
      <c r="CO162" s="1497" t="str">
        <f t="shared" si="288"/>
        <v/>
      </c>
      <c r="CP162" s="1497" t="str">
        <f t="shared" si="289"/>
        <v/>
      </c>
      <c r="CQ162" s="1497" t="str">
        <f t="shared" si="290"/>
        <v/>
      </c>
      <c r="CR162" s="1497" t="str">
        <f t="shared" si="291"/>
        <v/>
      </c>
      <c r="CS162" s="1497" t="str">
        <f t="shared" si="292"/>
        <v/>
      </c>
      <c r="CT162" s="1497" t="str">
        <f t="shared" si="293"/>
        <v/>
      </c>
      <c r="CU162" s="1497" t="str">
        <f t="shared" si="294"/>
        <v/>
      </c>
      <c r="CV162" s="1497" t="str">
        <f t="shared" si="295"/>
        <v/>
      </c>
      <c r="CW162" s="16" t="str">
        <f t="shared" si="296"/>
        <v/>
      </c>
      <c r="CX162" s="16" t="str">
        <f t="shared" si="297"/>
        <v/>
      </c>
      <c r="CY162" s="16" t="str">
        <f t="shared" si="298"/>
        <v/>
      </c>
      <c r="CZ162" s="650">
        <f t="shared" si="258"/>
        <v>0</v>
      </c>
      <c r="DA162" s="16"/>
      <c r="DB162" s="651"/>
      <c r="DC162" s="655">
        <f t="shared" si="259"/>
        <v>0</v>
      </c>
      <c r="DD162" s="654" t="str">
        <f t="shared" si="260"/>
        <v/>
      </c>
      <c r="DE162" s="650">
        <f t="shared" si="261"/>
        <v>0</v>
      </c>
      <c r="EG162" s="16">
        <f>IFERROR(VLOOKUP(B162,'SUBCATS INTERNAL USE'!A:D,3,0),10000)</f>
        <v>10000</v>
      </c>
      <c r="EH162" s="16">
        <f t="shared" si="262"/>
        <v>10000</v>
      </c>
      <c r="EI162" s="16">
        <f t="shared" si="263"/>
        <v>1</v>
      </c>
      <c r="EJ162" s="16">
        <f t="shared" si="299"/>
        <v>19</v>
      </c>
      <c r="EK162" s="16">
        <f>IFERROR(VLOOKUP(B162,'SUBCATS INTERNAL USE'!G:I,3,0), 10000)</f>
        <v>10000</v>
      </c>
      <c r="EN162" s="163">
        <f t="shared" si="264"/>
        <v>1</v>
      </c>
      <c r="EO162" s="163">
        <f t="shared" si="265"/>
        <v>1</v>
      </c>
      <c r="EP162" s="163">
        <f t="shared" si="266"/>
        <v>1</v>
      </c>
      <c r="EQ162" s="163">
        <f t="shared" si="267"/>
        <v>1</v>
      </c>
      <c r="ER162" s="163">
        <f t="shared" si="268"/>
        <v>1</v>
      </c>
      <c r="ES162" s="163">
        <f t="shared" si="269"/>
        <v>1</v>
      </c>
      <c r="ET162" s="163">
        <f t="shared" si="270"/>
        <v>1</v>
      </c>
      <c r="EU162" s="163">
        <f t="shared" si="270"/>
        <v>1</v>
      </c>
      <c r="EV162" s="163">
        <f t="shared" si="271"/>
        <v>0</v>
      </c>
      <c r="EW162" s="163">
        <f t="shared" si="272"/>
        <v>1</v>
      </c>
      <c r="EX162" s="163">
        <f t="shared" si="273"/>
        <v>1</v>
      </c>
      <c r="EY162" s="163">
        <f t="shared" si="274"/>
        <v>1</v>
      </c>
      <c r="EZ162" s="163">
        <f t="shared" si="274"/>
        <v>1</v>
      </c>
      <c r="FA162" s="163">
        <f t="shared" si="274"/>
        <v>1</v>
      </c>
      <c r="FB162" s="163">
        <f t="shared" si="274"/>
        <v>1</v>
      </c>
      <c r="FC162" s="163">
        <f t="shared" si="275"/>
        <v>14</v>
      </c>
      <c r="FD162" s="163">
        <f t="shared" si="276"/>
        <v>0</v>
      </c>
      <c r="FF162" s="16">
        <f t="shared" si="277"/>
        <v>0</v>
      </c>
      <c r="FG162" s="16" t="str">
        <f t="shared" si="278"/>
        <v>1</v>
      </c>
    </row>
    <row r="163" spans="1:163" s="52" customFormat="1" ht="11.25" customHeight="1">
      <c r="A163" s="1038">
        <v>149</v>
      </c>
      <c r="B163" s="1039"/>
      <c r="C163" s="1038" t="str">
        <f t="shared" si="239"/>
        <v/>
      </c>
      <c r="D163" s="1038"/>
      <c r="E163" s="1040"/>
      <c r="F163" s="1041"/>
      <c r="G163" s="1038"/>
      <c r="H163" s="1038"/>
      <c r="I163" s="1323"/>
      <c r="J163" s="1038"/>
      <c r="K163" s="1038"/>
      <c r="L163" s="1038"/>
      <c r="M163" s="1038"/>
      <c r="N163" s="1038"/>
      <c r="O163" s="1038"/>
      <c r="P163" s="1040" t="str">
        <f t="shared" si="279"/>
        <v>MP</v>
      </c>
      <c r="Q163" s="1342" t="str">
        <f t="shared" si="300"/>
        <v/>
      </c>
      <c r="R163" s="1040"/>
      <c r="S163" s="1475" t="e">
        <f t="shared" si="301"/>
        <v>#DIV/0!</v>
      </c>
      <c r="T163" s="1102"/>
      <c r="U163" s="1102"/>
      <c r="V163" s="1476"/>
      <c r="W163" s="1477"/>
      <c r="X163" s="1103"/>
      <c r="Y163" s="1477"/>
      <c r="Z163" s="1478">
        <f t="shared" si="240"/>
        <v>0</v>
      </c>
      <c r="AA163" s="1479">
        <f>ROUND(IFERROR(SUM($AI$6/$AI$7*Q163/O163)+('Inbound Freight New'!$A$3*CZ163/R163),0),2)</f>
        <v>0</v>
      </c>
      <c r="AB163" s="1480">
        <f t="shared" si="241"/>
        <v>0</v>
      </c>
      <c r="AC163" s="1479">
        <f t="shared" si="302"/>
        <v>0</v>
      </c>
      <c r="AD163" s="1481"/>
      <c r="AE163" s="1480">
        <f t="shared" si="242"/>
        <v>0</v>
      </c>
      <c r="AF163" s="1482">
        <f t="shared" si="303"/>
        <v>0</v>
      </c>
      <c r="AG163" s="1483">
        <f t="shared" si="243"/>
        <v>0</v>
      </c>
      <c r="AH163" s="1484">
        <f t="shared" si="304"/>
        <v>0</v>
      </c>
      <c r="AI163" s="1482">
        <f t="shared" si="305"/>
        <v>0</v>
      </c>
      <c r="AJ163" s="1485">
        <f t="shared" si="306"/>
        <v>0</v>
      </c>
      <c r="AK163" s="1485">
        <f t="shared" si="307"/>
        <v>0</v>
      </c>
      <c r="AL163" s="1485">
        <f t="shared" si="244"/>
        <v>0</v>
      </c>
      <c r="AM163" s="1482">
        <f t="shared" si="308"/>
        <v>0</v>
      </c>
      <c r="AN163" s="1477"/>
      <c r="AO163" s="1477"/>
      <c r="AP163" s="1486">
        <f t="shared" si="309"/>
        <v>0</v>
      </c>
      <c r="AQ163" s="1487">
        <f t="shared" si="310"/>
        <v>0</v>
      </c>
      <c r="AR163" s="1488">
        <f t="shared" si="245"/>
        <v>0</v>
      </c>
      <c r="AS163" s="1487">
        <f t="shared" si="311"/>
        <v>0</v>
      </c>
      <c r="AT163" s="1489">
        <f t="shared" si="312"/>
        <v>0</v>
      </c>
      <c r="AU163" s="1490"/>
      <c r="AV163" s="1489"/>
      <c r="AW163" s="1038"/>
      <c r="AX163" s="1038"/>
      <c r="AY163" s="1491"/>
      <c r="AZ163" s="1492"/>
      <c r="BA163" s="1342"/>
      <c r="BB163" s="1342"/>
      <c r="BC163" s="1342"/>
      <c r="BD163" s="1342"/>
      <c r="BE163" s="1038"/>
      <c r="BF163" s="1038" t="str">
        <f t="shared" si="280"/>
        <v/>
      </c>
      <c r="BG163" s="1342" t="str">
        <f t="shared" si="246"/>
        <v/>
      </c>
      <c r="BH163" s="1038"/>
      <c r="BI163" s="1038"/>
      <c r="BJ163" s="1038"/>
      <c r="BK163" s="1038"/>
      <c r="BL163" s="1038"/>
      <c r="BM163" s="1038"/>
      <c r="BN163" s="1493"/>
      <c r="BO163" s="1493"/>
      <c r="BP163" s="1493"/>
      <c r="BQ163" s="1493" t="str">
        <f t="shared" si="247"/>
        <v/>
      </c>
      <c r="BR163" s="1494" t="str">
        <f t="shared" si="248"/>
        <v/>
      </c>
      <c r="BS163" s="1494" t="str">
        <f t="shared" si="281"/>
        <v/>
      </c>
      <c r="BT163" s="1494" t="str">
        <f t="shared" si="282"/>
        <v/>
      </c>
      <c r="BU163" s="1495" t="str">
        <f t="shared" si="249"/>
        <v/>
      </c>
      <c r="BV163" s="1495" t="str">
        <f t="shared" si="283"/>
        <v/>
      </c>
      <c r="BW163" s="1495" t="str">
        <f t="shared" si="284"/>
        <v/>
      </c>
      <c r="BX163" s="1495" t="str">
        <f t="shared" si="250"/>
        <v/>
      </c>
      <c r="BY163" s="1495" t="str">
        <f t="shared" si="251"/>
        <v/>
      </c>
      <c r="BZ163" s="1495" t="str">
        <f t="shared" si="252"/>
        <v/>
      </c>
      <c r="CA163" s="1495" t="str">
        <f t="shared" si="253"/>
        <v/>
      </c>
      <c r="CB163" s="1496" t="str">
        <f t="shared" si="254"/>
        <v/>
      </c>
      <c r="CC163" s="1496" t="str">
        <f t="shared" si="255"/>
        <v/>
      </c>
      <c r="CD163" s="1496" t="str">
        <f t="shared" si="256"/>
        <v/>
      </c>
      <c r="CE163" s="1496" t="str">
        <f t="shared" si="257"/>
        <v/>
      </c>
      <c r="CF163" s="1496" t="str">
        <f t="shared" si="285"/>
        <v/>
      </c>
      <c r="CG163" s="1494" t="str">
        <f t="shared" si="286"/>
        <v/>
      </c>
      <c r="CH163" s="1495"/>
      <c r="CI163" s="1495"/>
      <c r="CJ163" s="1495"/>
      <c r="CK163" s="1495"/>
      <c r="CL163" s="1495"/>
      <c r="CM163" s="1495"/>
      <c r="CN163" s="1497" t="str">
        <f t="shared" si="287"/>
        <v/>
      </c>
      <c r="CO163" s="1497" t="str">
        <f t="shared" si="288"/>
        <v/>
      </c>
      <c r="CP163" s="1497" t="str">
        <f t="shared" si="289"/>
        <v/>
      </c>
      <c r="CQ163" s="1497" t="str">
        <f t="shared" si="290"/>
        <v/>
      </c>
      <c r="CR163" s="1497" t="str">
        <f t="shared" si="291"/>
        <v/>
      </c>
      <c r="CS163" s="1497" t="str">
        <f t="shared" si="292"/>
        <v/>
      </c>
      <c r="CT163" s="1497" t="str">
        <f t="shared" si="293"/>
        <v/>
      </c>
      <c r="CU163" s="1497" t="str">
        <f t="shared" si="294"/>
        <v/>
      </c>
      <c r="CV163" s="1497" t="str">
        <f t="shared" si="295"/>
        <v/>
      </c>
      <c r="CW163" s="16" t="str">
        <f t="shared" si="296"/>
        <v/>
      </c>
      <c r="CX163" s="16" t="str">
        <f t="shared" si="297"/>
        <v/>
      </c>
      <c r="CY163" s="16" t="str">
        <f t="shared" si="298"/>
        <v/>
      </c>
      <c r="CZ163" s="650">
        <f t="shared" si="258"/>
        <v>0</v>
      </c>
      <c r="DA163" s="16"/>
      <c r="DB163" s="651"/>
      <c r="DC163" s="655">
        <f t="shared" si="259"/>
        <v>0</v>
      </c>
      <c r="DD163" s="654" t="str">
        <f t="shared" si="260"/>
        <v/>
      </c>
      <c r="DE163" s="650">
        <f t="shared" si="261"/>
        <v>0</v>
      </c>
      <c r="EG163" s="16">
        <f>IFERROR(VLOOKUP(B163,'SUBCATS INTERNAL USE'!A:D,3,0),10000)</f>
        <v>10000</v>
      </c>
      <c r="EH163" s="16">
        <f t="shared" si="262"/>
        <v>10000</v>
      </c>
      <c r="EI163" s="16">
        <f t="shared" si="263"/>
        <v>1</v>
      </c>
      <c r="EJ163" s="16">
        <f t="shared" si="299"/>
        <v>19</v>
      </c>
      <c r="EK163" s="16">
        <f>IFERROR(VLOOKUP(B163,'SUBCATS INTERNAL USE'!G:I,3,0), 10000)</f>
        <v>10000</v>
      </c>
      <c r="EN163" s="163">
        <f t="shared" si="264"/>
        <v>1</v>
      </c>
      <c r="EO163" s="163">
        <f t="shared" si="265"/>
        <v>1</v>
      </c>
      <c r="EP163" s="163">
        <f t="shared" si="266"/>
        <v>1</v>
      </c>
      <c r="EQ163" s="163">
        <f t="shared" si="267"/>
        <v>1</v>
      </c>
      <c r="ER163" s="163">
        <f t="shared" si="268"/>
        <v>1</v>
      </c>
      <c r="ES163" s="163">
        <f t="shared" si="269"/>
        <v>1</v>
      </c>
      <c r="ET163" s="163">
        <f t="shared" si="270"/>
        <v>1</v>
      </c>
      <c r="EU163" s="163">
        <f t="shared" si="270"/>
        <v>1</v>
      </c>
      <c r="EV163" s="163">
        <f t="shared" si="271"/>
        <v>0</v>
      </c>
      <c r="EW163" s="163">
        <f t="shared" si="272"/>
        <v>1</v>
      </c>
      <c r="EX163" s="163">
        <f t="shared" si="273"/>
        <v>1</v>
      </c>
      <c r="EY163" s="163">
        <f t="shared" si="274"/>
        <v>1</v>
      </c>
      <c r="EZ163" s="163">
        <f t="shared" si="274"/>
        <v>1</v>
      </c>
      <c r="FA163" s="163">
        <f t="shared" si="274"/>
        <v>1</v>
      </c>
      <c r="FB163" s="163">
        <f t="shared" si="274"/>
        <v>1</v>
      </c>
      <c r="FC163" s="163">
        <f t="shared" si="275"/>
        <v>14</v>
      </c>
      <c r="FD163" s="163">
        <f t="shared" si="276"/>
        <v>0</v>
      </c>
      <c r="FF163" s="16">
        <f t="shared" si="277"/>
        <v>0</v>
      </c>
      <c r="FG163" s="16" t="str">
        <f t="shared" si="278"/>
        <v>1</v>
      </c>
    </row>
    <row r="164" spans="1:163" s="52" customFormat="1" ht="11.25" customHeight="1">
      <c r="A164" s="1038">
        <v>150</v>
      </c>
      <c r="B164" s="1039"/>
      <c r="C164" s="1038" t="str">
        <f t="shared" si="239"/>
        <v/>
      </c>
      <c r="D164" s="1038"/>
      <c r="E164" s="1040"/>
      <c r="F164" s="1041"/>
      <c r="G164" s="1038"/>
      <c r="H164" s="1038"/>
      <c r="I164" s="1323"/>
      <c r="J164" s="1038"/>
      <c r="K164" s="1038"/>
      <c r="L164" s="1038"/>
      <c r="M164" s="1038"/>
      <c r="N164" s="1038"/>
      <c r="O164" s="1038"/>
      <c r="P164" s="1040" t="str">
        <f t="shared" si="279"/>
        <v>MP</v>
      </c>
      <c r="Q164" s="1342" t="str">
        <f t="shared" si="300"/>
        <v/>
      </c>
      <c r="R164" s="1040"/>
      <c r="S164" s="1475" t="e">
        <f t="shared" si="301"/>
        <v>#DIV/0!</v>
      </c>
      <c r="T164" s="1102"/>
      <c r="U164" s="1102"/>
      <c r="V164" s="1476"/>
      <c r="W164" s="1477"/>
      <c r="X164" s="1103"/>
      <c r="Y164" s="1477"/>
      <c r="Z164" s="1478">
        <f t="shared" si="240"/>
        <v>0</v>
      </c>
      <c r="AA164" s="1479">
        <f>ROUND(IFERROR(SUM($AI$6/$AI$7*Q164/O164)+('Inbound Freight New'!$A$3*CZ164/R164),0),2)</f>
        <v>0</v>
      </c>
      <c r="AB164" s="1480">
        <f t="shared" si="241"/>
        <v>0</v>
      </c>
      <c r="AC164" s="1479">
        <f t="shared" si="302"/>
        <v>0</v>
      </c>
      <c r="AD164" s="1481"/>
      <c r="AE164" s="1480">
        <f t="shared" si="242"/>
        <v>0</v>
      </c>
      <c r="AF164" s="1482">
        <f t="shared" si="303"/>
        <v>0</v>
      </c>
      <c r="AG164" s="1483">
        <f t="shared" si="243"/>
        <v>0</v>
      </c>
      <c r="AH164" s="1484">
        <f t="shared" si="304"/>
        <v>0</v>
      </c>
      <c r="AI164" s="1482">
        <f t="shared" si="305"/>
        <v>0</v>
      </c>
      <c r="AJ164" s="1485">
        <f t="shared" si="306"/>
        <v>0</v>
      </c>
      <c r="AK164" s="1485">
        <f t="shared" si="307"/>
        <v>0</v>
      </c>
      <c r="AL164" s="1485">
        <f t="shared" si="244"/>
        <v>0</v>
      </c>
      <c r="AM164" s="1482">
        <f t="shared" si="308"/>
        <v>0</v>
      </c>
      <c r="AN164" s="1477"/>
      <c r="AO164" s="1477"/>
      <c r="AP164" s="1486">
        <f t="shared" si="309"/>
        <v>0</v>
      </c>
      <c r="AQ164" s="1487">
        <f t="shared" si="310"/>
        <v>0</v>
      </c>
      <c r="AR164" s="1488">
        <f t="shared" si="245"/>
        <v>0</v>
      </c>
      <c r="AS164" s="1487">
        <f t="shared" si="311"/>
        <v>0</v>
      </c>
      <c r="AT164" s="1489">
        <f t="shared" si="312"/>
        <v>0</v>
      </c>
      <c r="AU164" s="1490"/>
      <c r="AV164" s="1489"/>
      <c r="AW164" s="1038"/>
      <c r="AX164" s="1038"/>
      <c r="AY164" s="1491"/>
      <c r="AZ164" s="1492"/>
      <c r="BA164" s="1342"/>
      <c r="BB164" s="1342"/>
      <c r="BC164" s="1342"/>
      <c r="BD164" s="1342"/>
      <c r="BE164" s="1038"/>
      <c r="BF164" s="1038" t="str">
        <f t="shared" si="280"/>
        <v/>
      </c>
      <c r="BG164" s="1342" t="str">
        <f t="shared" si="246"/>
        <v/>
      </c>
      <c r="BH164" s="1038"/>
      <c r="BI164" s="1038"/>
      <c r="BJ164" s="1038"/>
      <c r="BK164" s="1038"/>
      <c r="BL164" s="1038"/>
      <c r="BM164" s="1038"/>
      <c r="BN164" s="1493"/>
      <c r="BO164" s="1493"/>
      <c r="BP164" s="1493"/>
      <c r="BQ164" s="1493" t="str">
        <f t="shared" si="247"/>
        <v/>
      </c>
      <c r="BR164" s="1494" t="str">
        <f t="shared" si="248"/>
        <v/>
      </c>
      <c r="BS164" s="1494" t="str">
        <f t="shared" si="281"/>
        <v/>
      </c>
      <c r="BT164" s="1494" t="str">
        <f t="shared" si="282"/>
        <v/>
      </c>
      <c r="BU164" s="1495" t="str">
        <f t="shared" si="249"/>
        <v/>
      </c>
      <c r="BV164" s="1495" t="str">
        <f t="shared" si="283"/>
        <v/>
      </c>
      <c r="BW164" s="1495" t="str">
        <f t="shared" si="284"/>
        <v/>
      </c>
      <c r="BX164" s="1495" t="str">
        <f t="shared" si="250"/>
        <v/>
      </c>
      <c r="BY164" s="1495" t="str">
        <f t="shared" si="251"/>
        <v/>
      </c>
      <c r="BZ164" s="1495" t="str">
        <f t="shared" si="252"/>
        <v/>
      </c>
      <c r="CA164" s="1495" t="str">
        <f t="shared" si="253"/>
        <v/>
      </c>
      <c r="CB164" s="1496" t="str">
        <f t="shared" si="254"/>
        <v/>
      </c>
      <c r="CC164" s="1496" t="str">
        <f t="shared" si="255"/>
        <v/>
      </c>
      <c r="CD164" s="1496" t="str">
        <f t="shared" si="256"/>
        <v/>
      </c>
      <c r="CE164" s="1496" t="str">
        <f t="shared" si="257"/>
        <v/>
      </c>
      <c r="CF164" s="1496" t="str">
        <f t="shared" si="285"/>
        <v/>
      </c>
      <c r="CG164" s="1494" t="str">
        <f t="shared" si="286"/>
        <v/>
      </c>
      <c r="CH164" s="1495"/>
      <c r="CI164" s="1495"/>
      <c r="CJ164" s="1495"/>
      <c r="CK164" s="1495"/>
      <c r="CL164" s="1495"/>
      <c r="CM164" s="1495"/>
      <c r="CN164" s="1497" t="str">
        <f t="shared" si="287"/>
        <v/>
      </c>
      <c r="CO164" s="1497" t="str">
        <f t="shared" si="288"/>
        <v/>
      </c>
      <c r="CP164" s="1497" t="str">
        <f t="shared" si="289"/>
        <v/>
      </c>
      <c r="CQ164" s="1497" t="str">
        <f t="shared" si="290"/>
        <v/>
      </c>
      <c r="CR164" s="1497" t="str">
        <f t="shared" si="291"/>
        <v/>
      </c>
      <c r="CS164" s="1497" t="str">
        <f t="shared" si="292"/>
        <v/>
      </c>
      <c r="CT164" s="1497" t="str">
        <f t="shared" si="293"/>
        <v/>
      </c>
      <c r="CU164" s="1497" t="str">
        <f t="shared" si="294"/>
        <v/>
      </c>
      <c r="CV164" s="1497" t="str">
        <f t="shared" si="295"/>
        <v/>
      </c>
      <c r="CW164" s="16" t="str">
        <f t="shared" si="296"/>
        <v/>
      </c>
      <c r="CX164" s="16" t="str">
        <f t="shared" si="297"/>
        <v/>
      </c>
      <c r="CY164" s="16" t="str">
        <f t="shared" si="298"/>
        <v/>
      </c>
      <c r="CZ164" s="650">
        <f t="shared" si="258"/>
        <v>0</v>
      </c>
      <c r="DA164" s="16"/>
      <c r="DB164" s="651"/>
      <c r="DC164" s="655">
        <f t="shared" si="259"/>
        <v>0</v>
      </c>
      <c r="DD164" s="654" t="str">
        <f t="shared" si="260"/>
        <v/>
      </c>
      <c r="DE164" s="650">
        <f t="shared" si="261"/>
        <v>0</v>
      </c>
      <c r="EG164" s="16">
        <f>IFERROR(VLOOKUP(B164,'SUBCATS INTERNAL USE'!A:D,3,0),10000)</f>
        <v>10000</v>
      </c>
      <c r="EH164" s="16">
        <f t="shared" si="262"/>
        <v>10000</v>
      </c>
      <c r="EI164" s="16">
        <f t="shared" si="263"/>
        <v>1</v>
      </c>
      <c r="EJ164" s="16">
        <f t="shared" si="299"/>
        <v>19</v>
      </c>
      <c r="EK164" s="16">
        <f>IFERROR(VLOOKUP(B164,'SUBCATS INTERNAL USE'!G:I,3,0), 10000)</f>
        <v>10000</v>
      </c>
      <c r="EN164" s="163">
        <f t="shared" si="264"/>
        <v>1</v>
      </c>
      <c r="EO164" s="163">
        <f t="shared" si="265"/>
        <v>1</v>
      </c>
      <c r="EP164" s="163">
        <f t="shared" si="266"/>
        <v>1</v>
      </c>
      <c r="EQ164" s="163">
        <f t="shared" si="267"/>
        <v>1</v>
      </c>
      <c r="ER164" s="163">
        <f t="shared" si="268"/>
        <v>1</v>
      </c>
      <c r="ES164" s="163">
        <f t="shared" si="269"/>
        <v>1</v>
      </c>
      <c r="ET164" s="163">
        <f t="shared" si="270"/>
        <v>1</v>
      </c>
      <c r="EU164" s="163">
        <f t="shared" si="270"/>
        <v>1</v>
      </c>
      <c r="EV164" s="163">
        <f t="shared" si="271"/>
        <v>0</v>
      </c>
      <c r="EW164" s="163">
        <f t="shared" si="272"/>
        <v>1</v>
      </c>
      <c r="EX164" s="163">
        <f t="shared" si="273"/>
        <v>1</v>
      </c>
      <c r="EY164" s="163">
        <f t="shared" si="274"/>
        <v>1</v>
      </c>
      <c r="EZ164" s="163">
        <f t="shared" si="274"/>
        <v>1</v>
      </c>
      <c r="FA164" s="163">
        <f t="shared" si="274"/>
        <v>1</v>
      </c>
      <c r="FB164" s="163">
        <f t="shared" si="274"/>
        <v>1</v>
      </c>
      <c r="FC164" s="163">
        <f t="shared" si="275"/>
        <v>14</v>
      </c>
      <c r="FD164" s="163">
        <f t="shared" si="276"/>
        <v>0</v>
      </c>
      <c r="FF164" s="16">
        <f t="shared" si="277"/>
        <v>0</v>
      </c>
      <c r="FG164" s="16" t="str">
        <f t="shared" si="278"/>
        <v>1</v>
      </c>
    </row>
    <row r="165" spans="1:163" s="52" customFormat="1" ht="11.25" customHeight="1">
      <c r="A165" s="1038">
        <v>151</v>
      </c>
      <c r="B165" s="1039"/>
      <c r="C165" s="1038" t="str">
        <f t="shared" si="239"/>
        <v/>
      </c>
      <c r="D165" s="1038"/>
      <c r="E165" s="1040"/>
      <c r="F165" s="1041"/>
      <c r="G165" s="1038"/>
      <c r="H165" s="1038"/>
      <c r="I165" s="1323"/>
      <c r="J165" s="1038"/>
      <c r="K165" s="1038"/>
      <c r="L165" s="1038"/>
      <c r="M165" s="1038"/>
      <c r="N165" s="1038"/>
      <c r="O165" s="1038"/>
      <c r="P165" s="1040" t="str">
        <f t="shared" si="279"/>
        <v>MP</v>
      </c>
      <c r="Q165" s="1342" t="str">
        <f t="shared" si="300"/>
        <v/>
      </c>
      <c r="R165" s="1040"/>
      <c r="S165" s="1475" t="e">
        <f t="shared" si="301"/>
        <v>#DIV/0!</v>
      </c>
      <c r="T165" s="1102"/>
      <c r="U165" s="1102"/>
      <c r="V165" s="1476"/>
      <c r="W165" s="1477"/>
      <c r="X165" s="1103"/>
      <c r="Y165" s="1477"/>
      <c r="Z165" s="1478">
        <f t="shared" si="240"/>
        <v>0</v>
      </c>
      <c r="AA165" s="1479">
        <f>ROUND(IFERROR(SUM($AI$6/$AI$7*Q165/O165)+('Inbound Freight New'!$A$3*CZ165/R165),0),2)</f>
        <v>0</v>
      </c>
      <c r="AB165" s="1480">
        <f t="shared" si="241"/>
        <v>0</v>
      </c>
      <c r="AC165" s="1479">
        <f t="shared" si="302"/>
        <v>0</v>
      </c>
      <c r="AD165" s="1481"/>
      <c r="AE165" s="1480">
        <f t="shared" si="242"/>
        <v>0</v>
      </c>
      <c r="AF165" s="1482">
        <f t="shared" si="303"/>
        <v>0</v>
      </c>
      <c r="AG165" s="1483">
        <f t="shared" si="243"/>
        <v>0</v>
      </c>
      <c r="AH165" s="1484">
        <f t="shared" si="304"/>
        <v>0</v>
      </c>
      <c r="AI165" s="1482">
        <f t="shared" si="305"/>
        <v>0</v>
      </c>
      <c r="AJ165" s="1485">
        <f t="shared" si="306"/>
        <v>0</v>
      </c>
      <c r="AK165" s="1485">
        <f t="shared" si="307"/>
        <v>0</v>
      </c>
      <c r="AL165" s="1485">
        <f t="shared" si="244"/>
        <v>0</v>
      </c>
      <c r="AM165" s="1482">
        <f t="shared" si="308"/>
        <v>0</v>
      </c>
      <c r="AN165" s="1477"/>
      <c r="AO165" s="1477"/>
      <c r="AP165" s="1486">
        <f t="shared" si="309"/>
        <v>0</v>
      </c>
      <c r="AQ165" s="1487">
        <f t="shared" si="310"/>
        <v>0</v>
      </c>
      <c r="AR165" s="1488">
        <f t="shared" si="245"/>
        <v>0</v>
      </c>
      <c r="AS165" s="1487">
        <f t="shared" si="311"/>
        <v>0</v>
      </c>
      <c r="AT165" s="1489">
        <f t="shared" si="312"/>
        <v>0</v>
      </c>
      <c r="AU165" s="1490"/>
      <c r="AV165" s="1489"/>
      <c r="AW165" s="1038"/>
      <c r="AX165" s="1038"/>
      <c r="AY165" s="1491"/>
      <c r="AZ165" s="1492"/>
      <c r="BA165" s="1342"/>
      <c r="BB165" s="1342"/>
      <c r="BC165" s="1342"/>
      <c r="BD165" s="1342"/>
      <c r="BE165" s="1038"/>
      <c r="BF165" s="1038" t="str">
        <f t="shared" si="280"/>
        <v/>
      </c>
      <c r="BG165" s="1342" t="str">
        <f t="shared" si="246"/>
        <v/>
      </c>
      <c r="BH165" s="1038"/>
      <c r="BI165" s="1038"/>
      <c r="BJ165" s="1038"/>
      <c r="BK165" s="1038"/>
      <c r="BL165" s="1038"/>
      <c r="BM165" s="1038"/>
      <c r="BN165" s="1493"/>
      <c r="BO165" s="1493"/>
      <c r="BP165" s="1493"/>
      <c r="BQ165" s="1493" t="str">
        <f t="shared" si="247"/>
        <v/>
      </c>
      <c r="BR165" s="1494" t="str">
        <f t="shared" si="248"/>
        <v/>
      </c>
      <c r="BS165" s="1494" t="str">
        <f t="shared" si="281"/>
        <v/>
      </c>
      <c r="BT165" s="1494" t="str">
        <f t="shared" si="282"/>
        <v/>
      </c>
      <c r="BU165" s="1495" t="str">
        <f t="shared" si="249"/>
        <v/>
      </c>
      <c r="BV165" s="1495" t="str">
        <f t="shared" si="283"/>
        <v/>
      </c>
      <c r="BW165" s="1495" t="str">
        <f t="shared" si="284"/>
        <v/>
      </c>
      <c r="BX165" s="1495" t="str">
        <f t="shared" si="250"/>
        <v/>
      </c>
      <c r="BY165" s="1495" t="str">
        <f t="shared" si="251"/>
        <v/>
      </c>
      <c r="BZ165" s="1495" t="str">
        <f t="shared" si="252"/>
        <v/>
      </c>
      <c r="CA165" s="1495" t="str">
        <f t="shared" si="253"/>
        <v/>
      </c>
      <c r="CB165" s="1496" t="str">
        <f t="shared" si="254"/>
        <v/>
      </c>
      <c r="CC165" s="1496" t="str">
        <f t="shared" si="255"/>
        <v/>
      </c>
      <c r="CD165" s="1496" t="str">
        <f t="shared" si="256"/>
        <v/>
      </c>
      <c r="CE165" s="1496" t="str">
        <f t="shared" si="257"/>
        <v/>
      </c>
      <c r="CF165" s="1496" t="str">
        <f t="shared" si="285"/>
        <v/>
      </c>
      <c r="CG165" s="1494" t="str">
        <f t="shared" si="286"/>
        <v/>
      </c>
      <c r="CH165" s="1495"/>
      <c r="CI165" s="1495"/>
      <c r="CJ165" s="1495"/>
      <c r="CK165" s="1495"/>
      <c r="CL165" s="1495"/>
      <c r="CM165" s="1495"/>
      <c r="CN165" s="1497" t="str">
        <f t="shared" si="287"/>
        <v/>
      </c>
      <c r="CO165" s="1497" t="str">
        <f t="shared" si="288"/>
        <v/>
      </c>
      <c r="CP165" s="1497" t="str">
        <f t="shared" si="289"/>
        <v/>
      </c>
      <c r="CQ165" s="1497" t="str">
        <f t="shared" si="290"/>
        <v/>
      </c>
      <c r="CR165" s="1497" t="str">
        <f t="shared" si="291"/>
        <v/>
      </c>
      <c r="CS165" s="1497" t="str">
        <f t="shared" si="292"/>
        <v/>
      </c>
      <c r="CT165" s="1497" t="str">
        <f t="shared" si="293"/>
        <v/>
      </c>
      <c r="CU165" s="1497" t="str">
        <f t="shared" si="294"/>
        <v/>
      </c>
      <c r="CV165" s="1497" t="str">
        <f t="shared" si="295"/>
        <v/>
      </c>
      <c r="CW165" s="16" t="str">
        <f t="shared" si="296"/>
        <v/>
      </c>
      <c r="CX165" s="16" t="str">
        <f t="shared" si="297"/>
        <v/>
      </c>
      <c r="CY165" s="16" t="str">
        <f t="shared" si="298"/>
        <v/>
      </c>
      <c r="CZ165" s="650">
        <f t="shared" si="258"/>
        <v>0</v>
      </c>
      <c r="DA165" s="16"/>
      <c r="DB165" s="651"/>
      <c r="DC165" s="655">
        <f t="shared" si="259"/>
        <v>0</v>
      </c>
      <c r="DD165" s="654" t="str">
        <f t="shared" si="260"/>
        <v/>
      </c>
      <c r="DE165" s="650">
        <f t="shared" si="261"/>
        <v>0</v>
      </c>
      <c r="EG165" s="16">
        <f>IFERROR(VLOOKUP(B165,'SUBCATS INTERNAL USE'!A:D,3,0),10000)</f>
        <v>10000</v>
      </c>
      <c r="EH165" s="16">
        <f t="shared" si="262"/>
        <v>10000</v>
      </c>
      <c r="EI165" s="16">
        <f t="shared" si="263"/>
        <v>1</v>
      </c>
      <c r="EJ165" s="16">
        <f t="shared" si="299"/>
        <v>19</v>
      </c>
      <c r="EK165" s="16">
        <f>IFERROR(VLOOKUP(B165,'SUBCATS INTERNAL USE'!G:I,3,0), 10000)</f>
        <v>10000</v>
      </c>
      <c r="EN165" s="163">
        <f t="shared" si="264"/>
        <v>1</v>
      </c>
      <c r="EO165" s="163">
        <f t="shared" si="265"/>
        <v>1</v>
      </c>
      <c r="EP165" s="163">
        <f t="shared" si="266"/>
        <v>1</v>
      </c>
      <c r="EQ165" s="163">
        <f t="shared" si="267"/>
        <v>1</v>
      </c>
      <c r="ER165" s="163">
        <f t="shared" si="268"/>
        <v>1</v>
      </c>
      <c r="ES165" s="163">
        <f t="shared" si="269"/>
        <v>1</v>
      </c>
      <c r="ET165" s="163">
        <f t="shared" si="270"/>
        <v>1</v>
      </c>
      <c r="EU165" s="163">
        <f t="shared" si="270"/>
        <v>1</v>
      </c>
      <c r="EV165" s="163">
        <f t="shared" si="271"/>
        <v>0</v>
      </c>
      <c r="EW165" s="163">
        <f t="shared" si="272"/>
        <v>1</v>
      </c>
      <c r="EX165" s="163">
        <f t="shared" si="273"/>
        <v>1</v>
      </c>
      <c r="EY165" s="163">
        <f t="shared" si="274"/>
        <v>1</v>
      </c>
      <c r="EZ165" s="163">
        <f t="shared" si="274"/>
        <v>1</v>
      </c>
      <c r="FA165" s="163">
        <f t="shared" si="274"/>
        <v>1</v>
      </c>
      <c r="FB165" s="163">
        <f t="shared" si="274"/>
        <v>1</v>
      </c>
      <c r="FC165" s="163">
        <f t="shared" si="275"/>
        <v>14</v>
      </c>
      <c r="FD165" s="163">
        <f t="shared" si="276"/>
        <v>0</v>
      </c>
      <c r="FF165" s="16">
        <f t="shared" si="277"/>
        <v>0</v>
      </c>
      <c r="FG165" s="16" t="str">
        <f t="shared" si="278"/>
        <v>1</v>
      </c>
    </row>
    <row r="166" spans="1:163" s="52" customFormat="1" ht="11.25" customHeight="1">
      <c r="A166" s="1038">
        <v>152</v>
      </c>
      <c r="B166" s="1039"/>
      <c r="C166" s="1038" t="str">
        <f t="shared" si="239"/>
        <v/>
      </c>
      <c r="D166" s="1038"/>
      <c r="E166" s="1040"/>
      <c r="F166" s="1041"/>
      <c r="G166" s="1038"/>
      <c r="H166" s="1038"/>
      <c r="I166" s="1323"/>
      <c r="J166" s="1038"/>
      <c r="K166" s="1038"/>
      <c r="L166" s="1038"/>
      <c r="M166" s="1038"/>
      <c r="N166" s="1038"/>
      <c r="O166" s="1038"/>
      <c r="P166" s="1040" t="str">
        <f t="shared" si="279"/>
        <v>MP</v>
      </c>
      <c r="Q166" s="1342" t="str">
        <f t="shared" si="300"/>
        <v/>
      </c>
      <c r="R166" s="1040"/>
      <c r="S166" s="1475" t="e">
        <f t="shared" si="301"/>
        <v>#DIV/0!</v>
      </c>
      <c r="T166" s="1102"/>
      <c r="U166" s="1102"/>
      <c r="V166" s="1476"/>
      <c r="W166" s="1477"/>
      <c r="X166" s="1103"/>
      <c r="Y166" s="1477"/>
      <c r="Z166" s="1478">
        <f t="shared" si="240"/>
        <v>0</v>
      </c>
      <c r="AA166" s="1479">
        <f>ROUND(IFERROR(SUM($AI$6/$AI$7*Q166/O166)+('Inbound Freight New'!$A$3*CZ166/R166),0),2)</f>
        <v>0</v>
      </c>
      <c r="AB166" s="1480">
        <f t="shared" si="241"/>
        <v>0</v>
      </c>
      <c r="AC166" s="1479">
        <f t="shared" si="302"/>
        <v>0</v>
      </c>
      <c r="AD166" s="1481"/>
      <c r="AE166" s="1480">
        <f t="shared" si="242"/>
        <v>0</v>
      </c>
      <c r="AF166" s="1482">
        <f t="shared" si="303"/>
        <v>0</v>
      </c>
      <c r="AG166" s="1483">
        <f t="shared" si="243"/>
        <v>0</v>
      </c>
      <c r="AH166" s="1484">
        <f t="shared" si="304"/>
        <v>0</v>
      </c>
      <c r="AI166" s="1482">
        <f t="shared" si="305"/>
        <v>0</v>
      </c>
      <c r="AJ166" s="1485">
        <f t="shared" si="306"/>
        <v>0</v>
      </c>
      <c r="AK166" s="1485">
        <f t="shared" si="307"/>
        <v>0</v>
      </c>
      <c r="AL166" s="1485">
        <f t="shared" si="244"/>
        <v>0</v>
      </c>
      <c r="AM166" s="1482">
        <f t="shared" si="308"/>
        <v>0</v>
      </c>
      <c r="AN166" s="1477"/>
      <c r="AO166" s="1477"/>
      <c r="AP166" s="1486">
        <f t="shared" si="309"/>
        <v>0</v>
      </c>
      <c r="AQ166" s="1487">
        <f t="shared" si="310"/>
        <v>0</v>
      </c>
      <c r="AR166" s="1488">
        <f t="shared" si="245"/>
        <v>0</v>
      </c>
      <c r="AS166" s="1487">
        <f t="shared" si="311"/>
        <v>0</v>
      </c>
      <c r="AT166" s="1489">
        <f t="shared" si="312"/>
        <v>0</v>
      </c>
      <c r="AU166" s="1490"/>
      <c r="AV166" s="1489"/>
      <c r="AW166" s="1038"/>
      <c r="AX166" s="1038"/>
      <c r="AY166" s="1491"/>
      <c r="AZ166" s="1492"/>
      <c r="BA166" s="1342"/>
      <c r="BB166" s="1342"/>
      <c r="BC166" s="1342"/>
      <c r="BD166" s="1342"/>
      <c r="BE166" s="1038"/>
      <c r="BF166" s="1038" t="str">
        <f t="shared" si="280"/>
        <v/>
      </c>
      <c r="BG166" s="1342" t="str">
        <f t="shared" si="246"/>
        <v/>
      </c>
      <c r="BH166" s="1038"/>
      <c r="BI166" s="1038"/>
      <c r="BJ166" s="1038"/>
      <c r="BK166" s="1038"/>
      <c r="BL166" s="1038"/>
      <c r="BM166" s="1038"/>
      <c r="BN166" s="1493"/>
      <c r="BO166" s="1493"/>
      <c r="BP166" s="1493"/>
      <c r="BQ166" s="1493" t="str">
        <f t="shared" si="247"/>
        <v/>
      </c>
      <c r="BR166" s="1494" t="str">
        <f t="shared" si="248"/>
        <v/>
      </c>
      <c r="BS166" s="1494" t="str">
        <f t="shared" si="281"/>
        <v/>
      </c>
      <c r="BT166" s="1494" t="str">
        <f t="shared" si="282"/>
        <v/>
      </c>
      <c r="BU166" s="1495" t="str">
        <f t="shared" si="249"/>
        <v/>
      </c>
      <c r="BV166" s="1495" t="str">
        <f t="shared" si="283"/>
        <v/>
      </c>
      <c r="BW166" s="1495" t="str">
        <f t="shared" si="284"/>
        <v/>
      </c>
      <c r="BX166" s="1495" t="str">
        <f t="shared" si="250"/>
        <v/>
      </c>
      <c r="BY166" s="1495" t="str">
        <f t="shared" si="251"/>
        <v/>
      </c>
      <c r="BZ166" s="1495" t="str">
        <f t="shared" si="252"/>
        <v/>
      </c>
      <c r="CA166" s="1495" t="str">
        <f t="shared" si="253"/>
        <v/>
      </c>
      <c r="CB166" s="1496" t="str">
        <f t="shared" si="254"/>
        <v/>
      </c>
      <c r="CC166" s="1496" t="str">
        <f t="shared" si="255"/>
        <v/>
      </c>
      <c r="CD166" s="1496" t="str">
        <f t="shared" si="256"/>
        <v/>
      </c>
      <c r="CE166" s="1496" t="str">
        <f t="shared" si="257"/>
        <v/>
      </c>
      <c r="CF166" s="1496" t="str">
        <f t="shared" si="285"/>
        <v/>
      </c>
      <c r="CG166" s="1494" t="str">
        <f t="shared" si="286"/>
        <v/>
      </c>
      <c r="CH166" s="1495"/>
      <c r="CI166" s="1495"/>
      <c r="CJ166" s="1495"/>
      <c r="CK166" s="1495"/>
      <c r="CL166" s="1495"/>
      <c r="CM166" s="1495"/>
      <c r="CN166" s="1497" t="str">
        <f t="shared" si="287"/>
        <v/>
      </c>
      <c r="CO166" s="1497" t="str">
        <f t="shared" si="288"/>
        <v/>
      </c>
      <c r="CP166" s="1497" t="str">
        <f t="shared" si="289"/>
        <v/>
      </c>
      <c r="CQ166" s="1497" t="str">
        <f t="shared" si="290"/>
        <v/>
      </c>
      <c r="CR166" s="1497" t="str">
        <f t="shared" si="291"/>
        <v/>
      </c>
      <c r="CS166" s="1497" t="str">
        <f t="shared" si="292"/>
        <v/>
      </c>
      <c r="CT166" s="1497" t="str">
        <f t="shared" si="293"/>
        <v/>
      </c>
      <c r="CU166" s="1497" t="str">
        <f t="shared" si="294"/>
        <v/>
      </c>
      <c r="CV166" s="1497" t="str">
        <f t="shared" si="295"/>
        <v/>
      </c>
      <c r="CW166" s="16" t="str">
        <f t="shared" si="296"/>
        <v/>
      </c>
      <c r="CX166" s="16" t="str">
        <f t="shared" si="297"/>
        <v/>
      </c>
      <c r="CY166" s="16" t="str">
        <f t="shared" si="298"/>
        <v/>
      </c>
      <c r="CZ166" s="650">
        <f t="shared" si="258"/>
        <v>0</v>
      </c>
      <c r="DA166" s="16"/>
      <c r="DB166" s="651"/>
      <c r="DC166" s="655">
        <f t="shared" si="259"/>
        <v>0</v>
      </c>
      <c r="DD166" s="654" t="str">
        <f t="shared" si="260"/>
        <v/>
      </c>
      <c r="DE166" s="650">
        <f t="shared" si="261"/>
        <v>0</v>
      </c>
      <c r="EG166" s="16">
        <f>IFERROR(VLOOKUP(B166,'SUBCATS INTERNAL USE'!A:D,3,0),10000)</f>
        <v>10000</v>
      </c>
      <c r="EH166" s="16">
        <f t="shared" si="262"/>
        <v>10000</v>
      </c>
      <c r="EI166" s="16">
        <f t="shared" si="263"/>
        <v>1</v>
      </c>
      <c r="EJ166" s="16">
        <f t="shared" si="299"/>
        <v>19</v>
      </c>
      <c r="EK166" s="16">
        <f>IFERROR(VLOOKUP(B166,'SUBCATS INTERNAL USE'!G:I,3,0), 10000)</f>
        <v>10000</v>
      </c>
      <c r="EN166" s="163">
        <f t="shared" si="264"/>
        <v>1</v>
      </c>
      <c r="EO166" s="163">
        <f t="shared" si="265"/>
        <v>1</v>
      </c>
      <c r="EP166" s="163">
        <f t="shared" si="266"/>
        <v>1</v>
      </c>
      <c r="EQ166" s="163">
        <f t="shared" si="267"/>
        <v>1</v>
      </c>
      <c r="ER166" s="163">
        <f t="shared" si="268"/>
        <v>1</v>
      </c>
      <c r="ES166" s="163">
        <f t="shared" si="269"/>
        <v>1</v>
      </c>
      <c r="ET166" s="163">
        <f t="shared" si="270"/>
        <v>1</v>
      </c>
      <c r="EU166" s="163">
        <f t="shared" si="270"/>
        <v>1</v>
      </c>
      <c r="EV166" s="163">
        <f t="shared" si="271"/>
        <v>0</v>
      </c>
      <c r="EW166" s="163">
        <f t="shared" si="272"/>
        <v>1</v>
      </c>
      <c r="EX166" s="163">
        <f t="shared" si="273"/>
        <v>1</v>
      </c>
      <c r="EY166" s="163">
        <f t="shared" si="274"/>
        <v>1</v>
      </c>
      <c r="EZ166" s="163">
        <f t="shared" si="274"/>
        <v>1</v>
      </c>
      <c r="FA166" s="163">
        <f t="shared" si="274"/>
        <v>1</v>
      </c>
      <c r="FB166" s="163">
        <f t="shared" si="274"/>
        <v>1</v>
      </c>
      <c r="FC166" s="163">
        <f t="shared" si="275"/>
        <v>14</v>
      </c>
      <c r="FD166" s="163">
        <f t="shared" si="276"/>
        <v>0</v>
      </c>
      <c r="FF166" s="16">
        <f t="shared" si="277"/>
        <v>0</v>
      </c>
      <c r="FG166" s="16" t="str">
        <f t="shared" si="278"/>
        <v>1</v>
      </c>
    </row>
    <row r="167" spans="1:163" s="52" customFormat="1" ht="11.25" customHeight="1">
      <c r="A167" s="1038">
        <v>153</v>
      </c>
      <c r="B167" s="1039"/>
      <c r="C167" s="1038" t="str">
        <f t="shared" si="239"/>
        <v/>
      </c>
      <c r="D167" s="1038"/>
      <c r="E167" s="1040"/>
      <c r="F167" s="1041"/>
      <c r="G167" s="1038"/>
      <c r="H167" s="1038"/>
      <c r="I167" s="1323"/>
      <c r="J167" s="1038"/>
      <c r="K167" s="1038"/>
      <c r="L167" s="1038"/>
      <c r="M167" s="1038"/>
      <c r="N167" s="1038"/>
      <c r="O167" s="1038"/>
      <c r="P167" s="1040" t="str">
        <f t="shared" si="279"/>
        <v>MP</v>
      </c>
      <c r="Q167" s="1342" t="str">
        <f t="shared" si="300"/>
        <v/>
      </c>
      <c r="R167" s="1040"/>
      <c r="S167" s="1475" t="e">
        <f t="shared" si="301"/>
        <v>#DIV/0!</v>
      </c>
      <c r="T167" s="1102"/>
      <c r="U167" s="1102"/>
      <c r="V167" s="1476"/>
      <c r="W167" s="1477"/>
      <c r="X167" s="1103"/>
      <c r="Y167" s="1477"/>
      <c r="Z167" s="1478">
        <f t="shared" si="240"/>
        <v>0</v>
      </c>
      <c r="AA167" s="1479">
        <f>ROUND(IFERROR(SUM($AI$6/$AI$7*Q167/O167)+('Inbound Freight New'!$A$3*CZ167/R167),0),2)</f>
        <v>0</v>
      </c>
      <c r="AB167" s="1480">
        <f t="shared" si="241"/>
        <v>0</v>
      </c>
      <c r="AC167" s="1479">
        <f t="shared" si="302"/>
        <v>0</v>
      </c>
      <c r="AD167" s="1481"/>
      <c r="AE167" s="1480">
        <f t="shared" si="242"/>
        <v>0</v>
      </c>
      <c r="AF167" s="1482">
        <f t="shared" si="303"/>
        <v>0</v>
      </c>
      <c r="AG167" s="1483">
        <f t="shared" si="243"/>
        <v>0</v>
      </c>
      <c r="AH167" s="1484">
        <f t="shared" si="304"/>
        <v>0</v>
      </c>
      <c r="AI167" s="1482">
        <f t="shared" si="305"/>
        <v>0</v>
      </c>
      <c r="AJ167" s="1485">
        <f t="shared" si="306"/>
        <v>0</v>
      </c>
      <c r="AK167" s="1485">
        <f t="shared" si="307"/>
        <v>0</v>
      </c>
      <c r="AL167" s="1485">
        <f t="shared" si="244"/>
        <v>0</v>
      </c>
      <c r="AM167" s="1482">
        <f t="shared" si="308"/>
        <v>0</v>
      </c>
      <c r="AN167" s="1477"/>
      <c r="AO167" s="1477"/>
      <c r="AP167" s="1486">
        <f t="shared" si="309"/>
        <v>0</v>
      </c>
      <c r="AQ167" s="1487">
        <f t="shared" si="310"/>
        <v>0</v>
      </c>
      <c r="AR167" s="1488">
        <f t="shared" si="245"/>
        <v>0</v>
      </c>
      <c r="AS167" s="1487">
        <f t="shared" si="311"/>
        <v>0</v>
      </c>
      <c r="AT167" s="1489">
        <f t="shared" si="312"/>
        <v>0</v>
      </c>
      <c r="AU167" s="1490"/>
      <c r="AV167" s="1489"/>
      <c r="AW167" s="1038"/>
      <c r="AX167" s="1038"/>
      <c r="AY167" s="1491"/>
      <c r="AZ167" s="1492"/>
      <c r="BA167" s="1342"/>
      <c r="BB167" s="1342"/>
      <c r="BC167" s="1342"/>
      <c r="BD167" s="1342"/>
      <c r="BE167" s="1038"/>
      <c r="BF167" s="1038" t="str">
        <f t="shared" si="280"/>
        <v/>
      </c>
      <c r="BG167" s="1342" t="str">
        <f t="shared" si="246"/>
        <v/>
      </c>
      <c r="BH167" s="1038"/>
      <c r="BI167" s="1038"/>
      <c r="BJ167" s="1038"/>
      <c r="BK167" s="1038"/>
      <c r="BL167" s="1038"/>
      <c r="BM167" s="1038"/>
      <c r="BN167" s="1493"/>
      <c r="BO167" s="1493"/>
      <c r="BP167" s="1493"/>
      <c r="BQ167" s="1493" t="str">
        <f t="shared" si="247"/>
        <v/>
      </c>
      <c r="BR167" s="1494" t="str">
        <f t="shared" si="248"/>
        <v/>
      </c>
      <c r="BS167" s="1494" t="str">
        <f t="shared" si="281"/>
        <v/>
      </c>
      <c r="BT167" s="1494" t="str">
        <f t="shared" si="282"/>
        <v/>
      </c>
      <c r="BU167" s="1495" t="str">
        <f t="shared" si="249"/>
        <v/>
      </c>
      <c r="BV167" s="1495" t="str">
        <f t="shared" si="283"/>
        <v/>
      </c>
      <c r="BW167" s="1495" t="str">
        <f t="shared" si="284"/>
        <v/>
      </c>
      <c r="BX167" s="1495" t="str">
        <f t="shared" si="250"/>
        <v/>
      </c>
      <c r="BY167" s="1495" t="str">
        <f t="shared" si="251"/>
        <v/>
      </c>
      <c r="BZ167" s="1495" t="str">
        <f t="shared" si="252"/>
        <v/>
      </c>
      <c r="CA167" s="1495" t="str">
        <f t="shared" si="253"/>
        <v/>
      </c>
      <c r="CB167" s="1496" t="str">
        <f t="shared" si="254"/>
        <v/>
      </c>
      <c r="CC167" s="1496" t="str">
        <f t="shared" si="255"/>
        <v/>
      </c>
      <c r="CD167" s="1496" t="str">
        <f t="shared" si="256"/>
        <v/>
      </c>
      <c r="CE167" s="1496" t="str">
        <f t="shared" si="257"/>
        <v/>
      </c>
      <c r="CF167" s="1496" t="str">
        <f t="shared" si="285"/>
        <v/>
      </c>
      <c r="CG167" s="1494" t="str">
        <f t="shared" si="286"/>
        <v/>
      </c>
      <c r="CH167" s="1495"/>
      <c r="CI167" s="1495"/>
      <c r="CJ167" s="1495"/>
      <c r="CK167" s="1495"/>
      <c r="CL167" s="1495"/>
      <c r="CM167" s="1495"/>
      <c r="CN167" s="1497" t="str">
        <f t="shared" si="287"/>
        <v/>
      </c>
      <c r="CO167" s="1497" t="str">
        <f t="shared" si="288"/>
        <v/>
      </c>
      <c r="CP167" s="1497" t="str">
        <f t="shared" si="289"/>
        <v/>
      </c>
      <c r="CQ167" s="1497" t="str">
        <f t="shared" si="290"/>
        <v/>
      </c>
      <c r="CR167" s="1497" t="str">
        <f t="shared" si="291"/>
        <v/>
      </c>
      <c r="CS167" s="1497" t="str">
        <f t="shared" si="292"/>
        <v/>
      </c>
      <c r="CT167" s="1497" t="str">
        <f t="shared" si="293"/>
        <v/>
      </c>
      <c r="CU167" s="1497" t="str">
        <f t="shared" si="294"/>
        <v/>
      </c>
      <c r="CV167" s="1497" t="str">
        <f t="shared" si="295"/>
        <v/>
      </c>
      <c r="CW167" s="16" t="str">
        <f t="shared" si="296"/>
        <v/>
      </c>
      <c r="CX167" s="16" t="str">
        <f t="shared" si="297"/>
        <v/>
      </c>
      <c r="CY167" s="16" t="str">
        <f t="shared" si="298"/>
        <v/>
      </c>
      <c r="CZ167" s="650">
        <f t="shared" si="258"/>
        <v>0</v>
      </c>
      <c r="DA167" s="16"/>
      <c r="DB167" s="651"/>
      <c r="DC167" s="655">
        <f t="shared" si="259"/>
        <v>0</v>
      </c>
      <c r="DD167" s="654" t="str">
        <f t="shared" si="260"/>
        <v/>
      </c>
      <c r="DE167" s="650">
        <f t="shared" si="261"/>
        <v>0</v>
      </c>
      <c r="EG167" s="16">
        <f>IFERROR(VLOOKUP(B167,'SUBCATS INTERNAL USE'!A:D,3,0),10000)</f>
        <v>10000</v>
      </c>
      <c r="EH167" s="16">
        <f t="shared" si="262"/>
        <v>10000</v>
      </c>
      <c r="EI167" s="16">
        <f t="shared" si="263"/>
        <v>1</v>
      </c>
      <c r="EJ167" s="16">
        <f t="shared" si="299"/>
        <v>19</v>
      </c>
      <c r="EK167" s="16">
        <f>IFERROR(VLOOKUP(B167,'SUBCATS INTERNAL USE'!G:I,3,0), 10000)</f>
        <v>10000</v>
      </c>
      <c r="EN167" s="163">
        <f t="shared" si="264"/>
        <v>1</v>
      </c>
      <c r="EO167" s="163">
        <f t="shared" si="265"/>
        <v>1</v>
      </c>
      <c r="EP167" s="163">
        <f t="shared" si="266"/>
        <v>1</v>
      </c>
      <c r="EQ167" s="163">
        <f t="shared" si="267"/>
        <v>1</v>
      </c>
      <c r="ER167" s="163">
        <f t="shared" si="268"/>
        <v>1</v>
      </c>
      <c r="ES167" s="163">
        <f t="shared" si="269"/>
        <v>1</v>
      </c>
      <c r="ET167" s="163">
        <f t="shared" si="270"/>
        <v>1</v>
      </c>
      <c r="EU167" s="163">
        <f t="shared" si="270"/>
        <v>1</v>
      </c>
      <c r="EV167" s="163">
        <f t="shared" si="271"/>
        <v>0</v>
      </c>
      <c r="EW167" s="163">
        <f t="shared" si="272"/>
        <v>1</v>
      </c>
      <c r="EX167" s="163">
        <f t="shared" si="273"/>
        <v>1</v>
      </c>
      <c r="EY167" s="163">
        <f t="shared" si="274"/>
        <v>1</v>
      </c>
      <c r="EZ167" s="163">
        <f t="shared" si="274"/>
        <v>1</v>
      </c>
      <c r="FA167" s="163">
        <f t="shared" si="274"/>
        <v>1</v>
      </c>
      <c r="FB167" s="163">
        <f t="shared" si="274"/>
        <v>1</v>
      </c>
      <c r="FC167" s="163">
        <f t="shared" si="275"/>
        <v>14</v>
      </c>
      <c r="FD167" s="163">
        <f t="shared" si="276"/>
        <v>0</v>
      </c>
      <c r="FF167" s="16">
        <f t="shared" si="277"/>
        <v>0</v>
      </c>
      <c r="FG167" s="16" t="str">
        <f t="shared" si="278"/>
        <v>1</v>
      </c>
    </row>
    <row r="168" spans="1:163" s="52" customFormat="1" ht="11.25" customHeight="1">
      <c r="A168" s="1038">
        <v>154</v>
      </c>
      <c r="B168" s="1039"/>
      <c r="C168" s="1038" t="str">
        <f t="shared" si="239"/>
        <v/>
      </c>
      <c r="D168" s="1038"/>
      <c r="E168" s="1040"/>
      <c r="F168" s="1041"/>
      <c r="G168" s="1038"/>
      <c r="H168" s="1038"/>
      <c r="I168" s="1323"/>
      <c r="J168" s="1038"/>
      <c r="K168" s="1038"/>
      <c r="L168" s="1038"/>
      <c r="M168" s="1038"/>
      <c r="N168" s="1038"/>
      <c r="O168" s="1038"/>
      <c r="P168" s="1040" t="str">
        <f t="shared" si="279"/>
        <v>MP</v>
      </c>
      <c r="Q168" s="1342" t="str">
        <f t="shared" si="300"/>
        <v/>
      </c>
      <c r="R168" s="1040"/>
      <c r="S168" s="1475" t="e">
        <f t="shared" si="301"/>
        <v>#DIV/0!</v>
      </c>
      <c r="T168" s="1102"/>
      <c r="U168" s="1102"/>
      <c r="V168" s="1476"/>
      <c r="W168" s="1477"/>
      <c r="X168" s="1103"/>
      <c r="Y168" s="1477"/>
      <c r="Z168" s="1478">
        <f t="shared" si="240"/>
        <v>0</v>
      </c>
      <c r="AA168" s="1479">
        <f>ROUND(IFERROR(SUM($AI$6/$AI$7*Q168/O168)+('Inbound Freight New'!$A$3*CZ168/R168),0),2)</f>
        <v>0</v>
      </c>
      <c r="AB168" s="1480">
        <f t="shared" si="241"/>
        <v>0</v>
      </c>
      <c r="AC168" s="1479">
        <f t="shared" si="302"/>
        <v>0</v>
      </c>
      <c r="AD168" s="1481"/>
      <c r="AE168" s="1480">
        <f t="shared" si="242"/>
        <v>0</v>
      </c>
      <c r="AF168" s="1482">
        <f t="shared" si="303"/>
        <v>0</v>
      </c>
      <c r="AG168" s="1483">
        <f t="shared" si="243"/>
        <v>0</v>
      </c>
      <c r="AH168" s="1484">
        <f t="shared" si="304"/>
        <v>0</v>
      </c>
      <c r="AI168" s="1482">
        <f t="shared" si="305"/>
        <v>0</v>
      </c>
      <c r="AJ168" s="1485">
        <f t="shared" si="306"/>
        <v>0</v>
      </c>
      <c r="AK168" s="1485">
        <f t="shared" si="307"/>
        <v>0</v>
      </c>
      <c r="AL168" s="1485">
        <f t="shared" si="244"/>
        <v>0</v>
      </c>
      <c r="AM168" s="1482">
        <f t="shared" si="308"/>
        <v>0</v>
      </c>
      <c r="AN168" s="1477"/>
      <c r="AO168" s="1477"/>
      <c r="AP168" s="1486">
        <f t="shared" si="309"/>
        <v>0</v>
      </c>
      <c r="AQ168" s="1487">
        <f t="shared" si="310"/>
        <v>0</v>
      </c>
      <c r="AR168" s="1488">
        <f t="shared" si="245"/>
        <v>0</v>
      </c>
      <c r="AS168" s="1487">
        <f t="shared" si="311"/>
        <v>0</v>
      </c>
      <c r="AT168" s="1489">
        <f t="shared" si="312"/>
        <v>0</v>
      </c>
      <c r="AU168" s="1490"/>
      <c r="AV168" s="1489"/>
      <c r="AW168" s="1038"/>
      <c r="AX168" s="1038"/>
      <c r="AY168" s="1491"/>
      <c r="AZ168" s="1492"/>
      <c r="BA168" s="1342"/>
      <c r="BB168" s="1342"/>
      <c r="BC168" s="1342"/>
      <c r="BD168" s="1342"/>
      <c r="BE168" s="1038"/>
      <c r="BF168" s="1038" t="str">
        <f t="shared" si="280"/>
        <v/>
      </c>
      <c r="BG168" s="1342" t="str">
        <f t="shared" si="246"/>
        <v/>
      </c>
      <c r="BH168" s="1038"/>
      <c r="BI168" s="1038"/>
      <c r="BJ168" s="1038"/>
      <c r="BK168" s="1038"/>
      <c r="BL168" s="1038"/>
      <c r="BM168" s="1038"/>
      <c r="BN168" s="1493"/>
      <c r="BO168" s="1493"/>
      <c r="BP168" s="1493"/>
      <c r="BQ168" s="1493" t="str">
        <f t="shared" si="247"/>
        <v/>
      </c>
      <c r="BR168" s="1494" t="str">
        <f t="shared" si="248"/>
        <v/>
      </c>
      <c r="BS168" s="1494" t="str">
        <f t="shared" si="281"/>
        <v/>
      </c>
      <c r="BT168" s="1494" t="str">
        <f t="shared" si="282"/>
        <v/>
      </c>
      <c r="BU168" s="1495" t="str">
        <f t="shared" si="249"/>
        <v/>
      </c>
      <c r="BV168" s="1495" t="str">
        <f t="shared" si="283"/>
        <v/>
      </c>
      <c r="BW168" s="1495" t="str">
        <f t="shared" si="284"/>
        <v/>
      </c>
      <c r="BX168" s="1495" t="str">
        <f t="shared" si="250"/>
        <v/>
      </c>
      <c r="BY168" s="1495" t="str">
        <f t="shared" si="251"/>
        <v/>
      </c>
      <c r="BZ168" s="1495" t="str">
        <f t="shared" si="252"/>
        <v/>
      </c>
      <c r="CA168" s="1495" t="str">
        <f t="shared" si="253"/>
        <v/>
      </c>
      <c r="CB168" s="1496" t="str">
        <f t="shared" si="254"/>
        <v/>
      </c>
      <c r="CC168" s="1496" t="str">
        <f t="shared" si="255"/>
        <v/>
      </c>
      <c r="CD168" s="1496" t="str">
        <f t="shared" si="256"/>
        <v/>
      </c>
      <c r="CE168" s="1496" t="str">
        <f t="shared" si="257"/>
        <v/>
      </c>
      <c r="CF168" s="1496" t="str">
        <f t="shared" si="285"/>
        <v/>
      </c>
      <c r="CG168" s="1494" t="str">
        <f t="shared" si="286"/>
        <v/>
      </c>
      <c r="CH168" s="1495"/>
      <c r="CI168" s="1495"/>
      <c r="CJ168" s="1495"/>
      <c r="CK168" s="1495"/>
      <c r="CL168" s="1495"/>
      <c r="CM168" s="1495"/>
      <c r="CN168" s="1497" t="str">
        <f t="shared" si="287"/>
        <v/>
      </c>
      <c r="CO168" s="1497" t="str">
        <f t="shared" si="288"/>
        <v/>
      </c>
      <c r="CP168" s="1497" t="str">
        <f t="shared" si="289"/>
        <v/>
      </c>
      <c r="CQ168" s="1497" t="str">
        <f t="shared" si="290"/>
        <v/>
      </c>
      <c r="CR168" s="1497" t="str">
        <f t="shared" si="291"/>
        <v/>
      </c>
      <c r="CS168" s="1497" t="str">
        <f t="shared" si="292"/>
        <v/>
      </c>
      <c r="CT168" s="1497" t="str">
        <f t="shared" si="293"/>
        <v/>
      </c>
      <c r="CU168" s="1497" t="str">
        <f t="shared" si="294"/>
        <v/>
      </c>
      <c r="CV168" s="1497" t="str">
        <f t="shared" si="295"/>
        <v/>
      </c>
      <c r="CW168" s="16" t="str">
        <f t="shared" si="296"/>
        <v/>
      </c>
      <c r="CX168" s="16" t="str">
        <f t="shared" si="297"/>
        <v/>
      </c>
      <c r="CY168" s="16" t="str">
        <f t="shared" si="298"/>
        <v/>
      </c>
      <c r="CZ168" s="650">
        <f t="shared" si="258"/>
        <v>0</v>
      </c>
      <c r="DA168" s="16"/>
      <c r="DB168" s="651"/>
      <c r="DC168" s="655">
        <f t="shared" si="259"/>
        <v>0</v>
      </c>
      <c r="DD168" s="654" t="str">
        <f t="shared" si="260"/>
        <v/>
      </c>
      <c r="DE168" s="650">
        <f t="shared" si="261"/>
        <v>0</v>
      </c>
      <c r="EG168" s="16">
        <f>IFERROR(VLOOKUP(B168,'SUBCATS INTERNAL USE'!A:D,3,0),10000)</f>
        <v>10000</v>
      </c>
      <c r="EH168" s="16">
        <f t="shared" si="262"/>
        <v>10000</v>
      </c>
      <c r="EI168" s="16">
        <f t="shared" si="263"/>
        <v>1</v>
      </c>
      <c r="EJ168" s="16">
        <f t="shared" si="299"/>
        <v>19</v>
      </c>
      <c r="EK168" s="16">
        <f>IFERROR(VLOOKUP(B168,'SUBCATS INTERNAL USE'!G:I,3,0), 10000)</f>
        <v>10000</v>
      </c>
      <c r="EN168" s="163">
        <f t="shared" si="264"/>
        <v>1</v>
      </c>
      <c r="EO168" s="163">
        <f t="shared" si="265"/>
        <v>1</v>
      </c>
      <c r="EP168" s="163">
        <f t="shared" si="266"/>
        <v>1</v>
      </c>
      <c r="EQ168" s="163">
        <f t="shared" si="267"/>
        <v>1</v>
      </c>
      <c r="ER168" s="163">
        <f t="shared" si="268"/>
        <v>1</v>
      </c>
      <c r="ES168" s="163">
        <f t="shared" si="269"/>
        <v>1</v>
      </c>
      <c r="ET168" s="163">
        <f t="shared" si="270"/>
        <v>1</v>
      </c>
      <c r="EU168" s="163">
        <f t="shared" si="270"/>
        <v>1</v>
      </c>
      <c r="EV168" s="163">
        <f t="shared" si="271"/>
        <v>0</v>
      </c>
      <c r="EW168" s="163">
        <f t="shared" si="272"/>
        <v>1</v>
      </c>
      <c r="EX168" s="163">
        <f t="shared" si="273"/>
        <v>1</v>
      </c>
      <c r="EY168" s="163">
        <f t="shared" si="274"/>
        <v>1</v>
      </c>
      <c r="EZ168" s="163">
        <f t="shared" si="274"/>
        <v>1</v>
      </c>
      <c r="FA168" s="163">
        <f t="shared" si="274"/>
        <v>1</v>
      </c>
      <c r="FB168" s="163">
        <f t="shared" si="274"/>
        <v>1</v>
      </c>
      <c r="FC168" s="163">
        <f t="shared" si="275"/>
        <v>14</v>
      </c>
      <c r="FD168" s="163">
        <f t="shared" si="276"/>
        <v>0</v>
      </c>
      <c r="FF168" s="16">
        <f t="shared" si="277"/>
        <v>0</v>
      </c>
      <c r="FG168" s="16" t="str">
        <f t="shared" si="278"/>
        <v>1</v>
      </c>
    </row>
    <row r="169" spans="1:163" s="52" customFormat="1" ht="11.25" customHeight="1">
      <c r="A169" s="1038">
        <v>155</v>
      </c>
      <c r="B169" s="1039"/>
      <c r="C169" s="1038" t="str">
        <f t="shared" si="239"/>
        <v/>
      </c>
      <c r="D169" s="1038"/>
      <c r="E169" s="1040"/>
      <c r="F169" s="1041"/>
      <c r="G169" s="1038"/>
      <c r="H169" s="1038"/>
      <c r="I169" s="1323"/>
      <c r="J169" s="1038"/>
      <c r="K169" s="1038"/>
      <c r="L169" s="1038"/>
      <c r="M169" s="1038"/>
      <c r="N169" s="1038"/>
      <c r="O169" s="1038"/>
      <c r="P169" s="1040" t="str">
        <f t="shared" si="279"/>
        <v>MP</v>
      </c>
      <c r="Q169" s="1342" t="str">
        <f t="shared" si="300"/>
        <v/>
      </c>
      <c r="R169" s="1040"/>
      <c r="S169" s="1475" t="e">
        <f t="shared" si="301"/>
        <v>#DIV/0!</v>
      </c>
      <c r="T169" s="1102"/>
      <c r="U169" s="1102"/>
      <c r="V169" s="1476"/>
      <c r="W169" s="1477"/>
      <c r="X169" s="1103"/>
      <c r="Y169" s="1477"/>
      <c r="Z169" s="1478">
        <f t="shared" si="240"/>
        <v>0</v>
      </c>
      <c r="AA169" s="1479">
        <f>ROUND(IFERROR(SUM($AI$6/$AI$7*Q169/O169)+('Inbound Freight New'!$A$3*CZ169/R169),0),2)</f>
        <v>0</v>
      </c>
      <c r="AB169" s="1480">
        <f t="shared" si="241"/>
        <v>0</v>
      </c>
      <c r="AC169" s="1479">
        <f t="shared" si="302"/>
        <v>0</v>
      </c>
      <c r="AD169" s="1481"/>
      <c r="AE169" s="1480">
        <f t="shared" si="242"/>
        <v>0</v>
      </c>
      <c r="AF169" s="1482">
        <f t="shared" si="303"/>
        <v>0</v>
      </c>
      <c r="AG169" s="1483">
        <f t="shared" si="243"/>
        <v>0</v>
      </c>
      <c r="AH169" s="1484">
        <f t="shared" si="304"/>
        <v>0</v>
      </c>
      <c r="AI169" s="1482">
        <f t="shared" si="305"/>
        <v>0</v>
      </c>
      <c r="AJ169" s="1485">
        <f t="shared" si="306"/>
        <v>0</v>
      </c>
      <c r="AK169" s="1485">
        <f t="shared" si="307"/>
        <v>0</v>
      </c>
      <c r="AL169" s="1485">
        <f t="shared" si="244"/>
        <v>0</v>
      </c>
      <c r="AM169" s="1482">
        <f t="shared" si="308"/>
        <v>0</v>
      </c>
      <c r="AN169" s="1477"/>
      <c r="AO169" s="1477"/>
      <c r="AP169" s="1486">
        <f t="shared" si="309"/>
        <v>0</v>
      </c>
      <c r="AQ169" s="1487">
        <f t="shared" si="310"/>
        <v>0</v>
      </c>
      <c r="AR169" s="1488">
        <f t="shared" si="245"/>
        <v>0</v>
      </c>
      <c r="AS169" s="1487">
        <f t="shared" si="311"/>
        <v>0</v>
      </c>
      <c r="AT169" s="1489">
        <f t="shared" si="312"/>
        <v>0</v>
      </c>
      <c r="AU169" s="1490"/>
      <c r="AV169" s="1489"/>
      <c r="AW169" s="1038"/>
      <c r="AX169" s="1038"/>
      <c r="AY169" s="1491"/>
      <c r="AZ169" s="1492"/>
      <c r="BA169" s="1342"/>
      <c r="BB169" s="1342"/>
      <c r="BC169" s="1342"/>
      <c r="BD169" s="1342"/>
      <c r="BE169" s="1038"/>
      <c r="BF169" s="1038" t="str">
        <f t="shared" si="280"/>
        <v/>
      </c>
      <c r="BG169" s="1342" t="str">
        <f t="shared" si="246"/>
        <v/>
      </c>
      <c r="BH169" s="1038"/>
      <c r="BI169" s="1038"/>
      <c r="BJ169" s="1038"/>
      <c r="BK169" s="1038"/>
      <c r="BL169" s="1038"/>
      <c r="BM169" s="1038"/>
      <c r="BN169" s="1493"/>
      <c r="BO169" s="1493"/>
      <c r="BP169" s="1493"/>
      <c r="BQ169" s="1493" t="str">
        <f t="shared" si="247"/>
        <v/>
      </c>
      <c r="BR169" s="1494" t="str">
        <f t="shared" si="248"/>
        <v/>
      </c>
      <c r="BS169" s="1494" t="str">
        <f t="shared" si="281"/>
        <v/>
      </c>
      <c r="BT169" s="1494" t="str">
        <f t="shared" si="282"/>
        <v/>
      </c>
      <c r="BU169" s="1495" t="str">
        <f t="shared" si="249"/>
        <v/>
      </c>
      <c r="BV169" s="1495" t="str">
        <f t="shared" si="283"/>
        <v/>
      </c>
      <c r="BW169" s="1495" t="str">
        <f t="shared" si="284"/>
        <v/>
      </c>
      <c r="BX169" s="1495" t="str">
        <f t="shared" si="250"/>
        <v/>
      </c>
      <c r="BY169" s="1495" t="str">
        <f t="shared" si="251"/>
        <v/>
      </c>
      <c r="BZ169" s="1495" t="str">
        <f t="shared" si="252"/>
        <v/>
      </c>
      <c r="CA169" s="1495" t="str">
        <f t="shared" si="253"/>
        <v/>
      </c>
      <c r="CB169" s="1496" t="str">
        <f t="shared" si="254"/>
        <v/>
      </c>
      <c r="CC169" s="1496" t="str">
        <f t="shared" si="255"/>
        <v/>
      </c>
      <c r="CD169" s="1496" t="str">
        <f t="shared" si="256"/>
        <v/>
      </c>
      <c r="CE169" s="1496" t="str">
        <f t="shared" si="257"/>
        <v/>
      </c>
      <c r="CF169" s="1496" t="str">
        <f t="shared" si="285"/>
        <v/>
      </c>
      <c r="CG169" s="1494" t="str">
        <f t="shared" si="286"/>
        <v/>
      </c>
      <c r="CH169" s="1495"/>
      <c r="CI169" s="1495"/>
      <c r="CJ169" s="1495"/>
      <c r="CK169" s="1495"/>
      <c r="CL169" s="1495"/>
      <c r="CM169" s="1495"/>
      <c r="CN169" s="1497" t="str">
        <f t="shared" si="287"/>
        <v/>
      </c>
      <c r="CO169" s="1497" t="str">
        <f t="shared" si="288"/>
        <v/>
      </c>
      <c r="CP169" s="1497" t="str">
        <f t="shared" si="289"/>
        <v/>
      </c>
      <c r="CQ169" s="1497" t="str">
        <f t="shared" si="290"/>
        <v/>
      </c>
      <c r="CR169" s="1497" t="str">
        <f t="shared" si="291"/>
        <v/>
      </c>
      <c r="CS169" s="1497" t="str">
        <f t="shared" si="292"/>
        <v/>
      </c>
      <c r="CT169" s="1497" t="str">
        <f t="shared" si="293"/>
        <v/>
      </c>
      <c r="CU169" s="1497" t="str">
        <f t="shared" si="294"/>
        <v/>
      </c>
      <c r="CV169" s="1497" t="str">
        <f t="shared" si="295"/>
        <v/>
      </c>
      <c r="CW169" s="16" t="str">
        <f t="shared" si="296"/>
        <v/>
      </c>
      <c r="CX169" s="16" t="str">
        <f t="shared" si="297"/>
        <v/>
      </c>
      <c r="CY169" s="16" t="str">
        <f t="shared" si="298"/>
        <v/>
      </c>
      <c r="CZ169" s="650">
        <f t="shared" si="258"/>
        <v>0</v>
      </c>
      <c r="DA169" s="16"/>
      <c r="DB169" s="651"/>
      <c r="DC169" s="655">
        <f t="shared" si="259"/>
        <v>0</v>
      </c>
      <c r="DD169" s="654" t="str">
        <f t="shared" si="260"/>
        <v/>
      </c>
      <c r="DE169" s="650">
        <f t="shared" si="261"/>
        <v>0</v>
      </c>
      <c r="EG169" s="16">
        <f>IFERROR(VLOOKUP(B169,'SUBCATS INTERNAL USE'!A:D,3,0),10000)</f>
        <v>10000</v>
      </c>
      <c r="EH169" s="16">
        <f t="shared" si="262"/>
        <v>10000</v>
      </c>
      <c r="EI169" s="16">
        <f t="shared" si="263"/>
        <v>1</v>
      </c>
      <c r="EJ169" s="16">
        <f t="shared" si="299"/>
        <v>19</v>
      </c>
      <c r="EK169" s="16">
        <f>IFERROR(VLOOKUP(B169,'SUBCATS INTERNAL USE'!G:I,3,0), 10000)</f>
        <v>10000</v>
      </c>
      <c r="EN169" s="163">
        <f t="shared" si="264"/>
        <v>1</v>
      </c>
      <c r="EO169" s="163">
        <f t="shared" si="265"/>
        <v>1</v>
      </c>
      <c r="EP169" s="163">
        <f t="shared" si="266"/>
        <v>1</v>
      </c>
      <c r="EQ169" s="163">
        <f t="shared" si="267"/>
        <v>1</v>
      </c>
      <c r="ER169" s="163">
        <f t="shared" si="268"/>
        <v>1</v>
      </c>
      <c r="ES169" s="163">
        <f t="shared" si="269"/>
        <v>1</v>
      </c>
      <c r="ET169" s="163">
        <f t="shared" si="270"/>
        <v>1</v>
      </c>
      <c r="EU169" s="163">
        <f t="shared" si="270"/>
        <v>1</v>
      </c>
      <c r="EV169" s="163">
        <f t="shared" si="271"/>
        <v>0</v>
      </c>
      <c r="EW169" s="163">
        <f t="shared" si="272"/>
        <v>1</v>
      </c>
      <c r="EX169" s="163">
        <f t="shared" si="273"/>
        <v>1</v>
      </c>
      <c r="EY169" s="163">
        <f t="shared" si="274"/>
        <v>1</v>
      </c>
      <c r="EZ169" s="163">
        <f t="shared" si="274"/>
        <v>1</v>
      </c>
      <c r="FA169" s="163">
        <f t="shared" si="274"/>
        <v>1</v>
      </c>
      <c r="FB169" s="163">
        <f t="shared" si="274"/>
        <v>1</v>
      </c>
      <c r="FC169" s="163">
        <f t="shared" si="275"/>
        <v>14</v>
      </c>
      <c r="FD169" s="163">
        <f t="shared" si="276"/>
        <v>0</v>
      </c>
      <c r="FF169" s="16">
        <f t="shared" si="277"/>
        <v>0</v>
      </c>
      <c r="FG169" s="16" t="str">
        <f t="shared" si="278"/>
        <v>1</v>
      </c>
    </row>
    <row r="170" spans="1:163" s="52" customFormat="1" ht="11.25" customHeight="1">
      <c r="A170" s="1038">
        <v>156</v>
      </c>
      <c r="B170" s="1039"/>
      <c r="C170" s="1038" t="str">
        <f t="shared" si="239"/>
        <v/>
      </c>
      <c r="D170" s="1038"/>
      <c r="E170" s="1040"/>
      <c r="F170" s="1041"/>
      <c r="G170" s="1038"/>
      <c r="H170" s="1038"/>
      <c r="I170" s="1323"/>
      <c r="J170" s="1038"/>
      <c r="K170" s="1038"/>
      <c r="L170" s="1038"/>
      <c r="M170" s="1038"/>
      <c r="N170" s="1038"/>
      <c r="O170" s="1038"/>
      <c r="P170" s="1040" t="str">
        <f t="shared" si="279"/>
        <v>MP</v>
      </c>
      <c r="Q170" s="1342" t="str">
        <f t="shared" si="300"/>
        <v/>
      </c>
      <c r="R170" s="1040"/>
      <c r="S170" s="1475" t="e">
        <f t="shared" si="301"/>
        <v>#DIV/0!</v>
      </c>
      <c r="T170" s="1102"/>
      <c r="U170" s="1102"/>
      <c r="V170" s="1476"/>
      <c r="W170" s="1477"/>
      <c r="X170" s="1103"/>
      <c r="Y170" s="1477"/>
      <c r="Z170" s="1478">
        <f t="shared" si="240"/>
        <v>0</v>
      </c>
      <c r="AA170" s="1479">
        <f>ROUND(IFERROR(SUM($AI$6/$AI$7*Q170/O170)+('Inbound Freight New'!$A$3*CZ170/R170),0),2)</f>
        <v>0</v>
      </c>
      <c r="AB170" s="1480">
        <f t="shared" si="241"/>
        <v>0</v>
      </c>
      <c r="AC170" s="1479">
        <f t="shared" si="302"/>
        <v>0</v>
      </c>
      <c r="AD170" s="1481"/>
      <c r="AE170" s="1480">
        <f t="shared" si="242"/>
        <v>0</v>
      </c>
      <c r="AF170" s="1482">
        <f t="shared" si="303"/>
        <v>0</v>
      </c>
      <c r="AG170" s="1483">
        <f t="shared" si="243"/>
        <v>0</v>
      </c>
      <c r="AH170" s="1484">
        <f t="shared" si="304"/>
        <v>0</v>
      </c>
      <c r="AI170" s="1482">
        <f t="shared" si="305"/>
        <v>0</v>
      </c>
      <c r="AJ170" s="1485">
        <f t="shared" si="306"/>
        <v>0</v>
      </c>
      <c r="AK170" s="1485">
        <f t="shared" si="307"/>
        <v>0</v>
      </c>
      <c r="AL170" s="1485">
        <f t="shared" si="244"/>
        <v>0</v>
      </c>
      <c r="AM170" s="1482">
        <f t="shared" si="308"/>
        <v>0</v>
      </c>
      <c r="AN170" s="1477"/>
      <c r="AO170" s="1477"/>
      <c r="AP170" s="1486">
        <f t="shared" si="309"/>
        <v>0</v>
      </c>
      <c r="AQ170" s="1487">
        <f t="shared" si="310"/>
        <v>0</v>
      </c>
      <c r="AR170" s="1488">
        <f t="shared" si="245"/>
        <v>0</v>
      </c>
      <c r="AS170" s="1487">
        <f t="shared" si="311"/>
        <v>0</v>
      </c>
      <c r="AT170" s="1489">
        <f t="shared" si="312"/>
        <v>0</v>
      </c>
      <c r="AU170" s="1490"/>
      <c r="AV170" s="1489"/>
      <c r="AW170" s="1038"/>
      <c r="AX170" s="1038"/>
      <c r="AY170" s="1491"/>
      <c r="AZ170" s="1492"/>
      <c r="BA170" s="1342"/>
      <c r="BB170" s="1342"/>
      <c r="BC170" s="1342"/>
      <c r="BD170" s="1342"/>
      <c r="BE170" s="1038"/>
      <c r="BF170" s="1038" t="str">
        <f t="shared" si="280"/>
        <v/>
      </c>
      <c r="BG170" s="1342" t="str">
        <f t="shared" si="246"/>
        <v/>
      </c>
      <c r="BH170" s="1038"/>
      <c r="BI170" s="1038"/>
      <c r="BJ170" s="1038"/>
      <c r="BK170" s="1038"/>
      <c r="BL170" s="1038"/>
      <c r="BM170" s="1038"/>
      <c r="BN170" s="1493"/>
      <c r="BO170" s="1493"/>
      <c r="BP170" s="1493"/>
      <c r="BQ170" s="1493" t="str">
        <f t="shared" si="247"/>
        <v/>
      </c>
      <c r="BR170" s="1494" t="str">
        <f t="shared" si="248"/>
        <v/>
      </c>
      <c r="BS170" s="1494" t="str">
        <f t="shared" si="281"/>
        <v/>
      </c>
      <c r="BT170" s="1494" t="str">
        <f t="shared" si="282"/>
        <v/>
      </c>
      <c r="BU170" s="1495" t="str">
        <f t="shared" si="249"/>
        <v/>
      </c>
      <c r="BV170" s="1495" t="str">
        <f t="shared" si="283"/>
        <v/>
      </c>
      <c r="BW170" s="1495" t="str">
        <f t="shared" si="284"/>
        <v/>
      </c>
      <c r="BX170" s="1495" t="str">
        <f t="shared" si="250"/>
        <v/>
      </c>
      <c r="BY170" s="1495" t="str">
        <f t="shared" si="251"/>
        <v/>
      </c>
      <c r="BZ170" s="1495" t="str">
        <f t="shared" si="252"/>
        <v/>
      </c>
      <c r="CA170" s="1495" t="str">
        <f t="shared" si="253"/>
        <v/>
      </c>
      <c r="CB170" s="1496" t="str">
        <f t="shared" si="254"/>
        <v/>
      </c>
      <c r="CC170" s="1496" t="str">
        <f t="shared" si="255"/>
        <v/>
      </c>
      <c r="CD170" s="1496" t="str">
        <f t="shared" si="256"/>
        <v/>
      </c>
      <c r="CE170" s="1496" t="str">
        <f t="shared" si="257"/>
        <v/>
      </c>
      <c r="CF170" s="1496" t="str">
        <f t="shared" si="285"/>
        <v/>
      </c>
      <c r="CG170" s="1494" t="str">
        <f t="shared" si="286"/>
        <v/>
      </c>
      <c r="CH170" s="1495"/>
      <c r="CI170" s="1495"/>
      <c r="CJ170" s="1495"/>
      <c r="CK170" s="1495"/>
      <c r="CL170" s="1495"/>
      <c r="CM170" s="1495"/>
      <c r="CN170" s="1497" t="str">
        <f t="shared" si="287"/>
        <v/>
      </c>
      <c r="CO170" s="1497" t="str">
        <f t="shared" si="288"/>
        <v/>
      </c>
      <c r="CP170" s="1497" t="str">
        <f t="shared" si="289"/>
        <v/>
      </c>
      <c r="CQ170" s="1497" t="str">
        <f t="shared" si="290"/>
        <v/>
      </c>
      <c r="CR170" s="1497" t="str">
        <f t="shared" si="291"/>
        <v/>
      </c>
      <c r="CS170" s="1497" t="str">
        <f t="shared" si="292"/>
        <v/>
      </c>
      <c r="CT170" s="1497" t="str">
        <f t="shared" si="293"/>
        <v/>
      </c>
      <c r="CU170" s="1497" t="str">
        <f t="shared" si="294"/>
        <v/>
      </c>
      <c r="CV170" s="1497" t="str">
        <f t="shared" si="295"/>
        <v/>
      </c>
      <c r="CW170" s="16" t="str">
        <f t="shared" si="296"/>
        <v/>
      </c>
      <c r="CX170" s="16" t="str">
        <f t="shared" si="297"/>
        <v/>
      </c>
      <c r="CY170" s="16" t="str">
        <f t="shared" si="298"/>
        <v/>
      </c>
      <c r="CZ170" s="650">
        <f t="shared" si="258"/>
        <v>0</v>
      </c>
      <c r="DA170" s="16"/>
      <c r="DB170" s="651"/>
      <c r="DC170" s="655">
        <f t="shared" si="259"/>
        <v>0</v>
      </c>
      <c r="DD170" s="654" t="str">
        <f t="shared" si="260"/>
        <v/>
      </c>
      <c r="DE170" s="650">
        <f t="shared" si="261"/>
        <v>0</v>
      </c>
      <c r="EG170" s="16">
        <f>IFERROR(VLOOKUP(B170,'SUBCATS INTERNAL USE'!A:D,3,0),10000)</f>
        <v>10000</v>
      </c>
      <c r="EH170" s="16">
        <f t="shared" si="262"/>
        <v>10000</v>
      </c>
      <c r="EI170" s="16">
        <f t="shared" si="263"/>
        <v>1</v>
      </c>
      <c r="EJ170" s="16">
        <f t="shared" si="299"/>
        <v>19</v>
      </c>
      <c r="EK170" s="16">
        <f>IFERROR(VLOOKUP(B170,'SUBCATS INTERNAL USE'!G:I,3,0), 10000)</f>
        <v>10000</v>
      </c>
      <c r="EN170" s="163">
        <f t="shared" si="264"/>
        <v>1</v>
      </c>
      <c r="EO170" s="163">
        <f t="shared" si="265"/>
        <v>1</v>
      </c>
      <c r="EP170" s="163">
        <f t="shared" si="266"/>
        <v>1</v>
      </c>
      <c r="EQ170" s="163">
        <f t="shared" si="267"/>
        <v>1</v>
      </c>
      <c r="ER170" s="163">
        <f t="shared" si="268"/>
        <v>1</v>
      </c>
      <c r="ES170" s="163">
        <f t="shared" si="269"/>
        <v>1</v>
      </c>
      <c r="ET170" s="163">
        <f t="shared" si="270"/>
        <v>1</v>
      </c>
      <c r="EU170" s="163">
        <f t="shared" si="270"/>
        <v>1</v>
      </c>
      <c r="EV170" s="163">
        <f t="shared" si="271"/>
        <v>0</v>
      </c>
      <c r="EW170" s="163">
        <f t="shared" si="272"/>
        <v>1</v>
      </c>
      <c r="EX170" s="163">
        <f t="shared" si="273"/>
        <v>1</v>
      </c>
      <c r="EY170" s="163">
        <f t="shared" si="274"/>
        <v>1</v>
      </c>
      <c r="EZ170" s="163">
        <f t="shared" si="274"/>
        <v>1</v>
      </c>
      <c r="FA170" s="163">
        <f t="shared" si="274"/>
        <v>1</v>
      </c>
      <c r="FB170" s="163">
        <f t="shared" si="274"/>
        <v>1</v>
      </c>
      <c r="FC170" s="163">
        <f t="shared" si="275"/>
        <v>14</v>
      </c>
      <c r="FD170" s="163">
        <f t="shared" si="276"/>
        <v>0</v>
      </c>
      <c r="FF170" s="16">
        <f t="shared" si="277"/>
        <v>0</v>
      </c>
      <c r="FG170" s="16" t="str">
        <f t="shared" si="278"/>
        <v>1</v>
      </c>
    </row>
    <row r="171" spans="1:163" s="52" customFormat="1" ht="11.25" customHeight="1">
      <c r="A171" s="1038">
        <v>157</v>
      </c>
      <c r="B171" s="1039"/>
      <c r="C171" s="1038" t="str">
        <f t="shared" si="239"/>
        <v/>
      </c>
      <c r="D171" s="1038"/>
      <c r="E171" s="1040"/>
      <c r="F171" s="1041"/>
      <c r="G171" s="1038"/>
      <c r="H171" s="1038"/>
      <c r="I171" s="1323"/>
      <c r="J171" s="1038"/>
      <c r="K171" s="1038"/>
      <c r="L171" s="1038"/>
      <c r="M171" s="1038"/>
      <c r="N171" s="1038"/>
      <c r="O171" s="1038"/>
      <c r="P171" s="1040" t="str">
        <f t="shared" si="279"/>
        <v>MP</v>
      </c>
      <c r="Q171" s="1342" t="str">
        <f t="shared" si="300"/>
        <v/>
      </c>
      <c r="R171" s="1040"/>
      <c r="S171" s="1475" t="e">
        <f t="shared" si="301"/>
        <v>#DIV/0!</v>
      </c>
      <c r="T171" s="1102"/>
      <c r="U171" s="1102"/>
      <c r="V171" s="1476"/>
      <c r="W171" s="1477"/>
      <c r="X171" s="1103"/>
      <c r="Y171" s="1477"/>
      <c r="Z171" s="1478">
        <f t="shared" si="240"/>
        <v>0</v>
      </c>
      <c r="AA171" s="1479">
        <f>ROUND(IFERROR(SUM($AI$6/$AI$7*Q171/O171)+('Inbound Freight New'!$A$3*CZ171/R171),0),2)</f>
        <v>0</v>
      </c>
      <c r="AB171" s="1480">
        <f t="shared" si="241"/>
        <v>0</v>
      </c>
      <c r="AC171" s="1479">
        <f t="shared" si="302"/>
        <v>0</v>
      </c>
      <c r="AD171" s="1481"/>
      <c r="AE171" s="1480">
        <f t="shared" si="242"/>
        <v>0</v>
      </c>
      <c r="AF171" s="1482">
        <f t="shared" si="303"/>
        <v>0</v>
      </c>
      <c r="AG171" s="1483">
        <f t="shared" si="243"/>
        <v>0</v>
      </c>
      <c r="AH171" s="1484">
        <f t="shared" si="304"/>
        <v>0</v>
      </c>
      <c r="AI171" s="1482">
        <f t="shared" si="305"/>
        <v>0</v>
      </c>
      <c r="AJ171" s="1485">
        <f t="shared" si="306"/>
        <v>0</v>
      </c>
      <c r="AK171" s="1485">
        <f t="shared" si="307"/>
        <v>0</v>
      </c>
      <c r="AL171" s="1485">
        <f t="shared" si="244"/>
        <v>0</v>
      </c>
      <c r="AM171" s="1482">
        <f t="shared" si="308"/>
        <v>0</v>
      </c>
      <c r="AN171" s="1477"/>
      <c r="AO171" s="1477"/>
      <c r="AP171" s="1486">
        <f t="shared" si="309"/>
        <v>0</v>
      </c>
      <c r="AQ171" s="1487">
        <f t="shared" si="310"/>
        <v>0</v>
      </c>
      <c r="AR171" s="1488">
        <f t="shared" si="245"/>
        <v>0</v>
      </c>
      <c r="AS171" s="1487">
        <f t="shared" si="311"/>
        <v>0</v>
      </c>
      <c r="AT171" s="1489">
        <f t="shared" si="312"/>
        <v>0</v>
      </c>
      <c r="AU171" s="1490"/>
      <c r="AV171" s="1489"/>
      <c r="AW171" s="1038"/>
      <c r="AX171" s="1038"/>
      <c r="AY171" s="1491"/>
      <c r="AZ171" s="1492"/>
      <c r="BA171" s="1342"/>
      <c r="BB171" s="1342"/>
      <c r="BC171" s="1342"/>
      <c r="BD171" s="1342"/>
      <c r="BE171" s="1038"/>
      <c r="BF171" s="1038" t="str">
        <f t="shared" si="280"/>
        <v/>
      </c>
      <c r="BG171" s="1342" t="str">
        <f t="shared" si="246"/>
        <v/>
      </c>
      <c r="BH171" s="1038"/>
      <c r="BI171" s="1038"/>
      <c r="BJ171" s="1038"/>
      <c r="BK171" s="1038"/>
      <c r="BL171" s="1038"/>
      <c r="BM171" s="1038"/>
      <c r="BN171" s="1493"/>
      <c r="BO171" s="1493"/>
      <c r="BP171" s="1493"/>
      <c r="BQ171" s="1493" t="str">
        <f t="shared" si="247"/>
        <v/>
      </c>
      <c r="BR171" s="1494" t="str">
        <f t="shared" si="248"/>
        <v/>
      </c>
      <c r="BS171" s="1494" t="str">
        <f t="shared" si="281"/>
        <v/>
      </c>
      <c r="BT171" s="1494" t="str">
        <f t="shared" si="282"/>
        <v/>
      </c>
      <c r="BU171" s="1495" t="str">
        <f t="shared" si="249"/>
        <v/>
      </c>
      <c r="BV171" s="1495" t="str">
        <f t="shared" si="283"/>
        <v/>
      </c>
      <c r="BW171" s="1495" t="str">
        <f t="shared" si="284"/>
        <v/>
      </c>
      <c r="BX171" s="1495" t="str">
        <f t="shared" si="250"/>
        <v/>
      </c>
      <c r="BY171" s="1495" t="str">
        <f t="shared" si="251"/>
        <v/>
      </c>
      <c r="BZ171" s="1495" t="str">
        <f t="shared" si="252"/>
        <v/>
      </c>
      <c r="CA171" s="1495" t="str">
        <f t="shared" si="253"/>
        <v/>
      </c>
      <c r="CB171" s="1496" t="str">
        <f t="shared" si="254"/>
        <v/>
      </c>
      <c r="CC171" s="1496" t="str">
        <f t="shared" si="255"/>
        <v/>
      </c>
      <c r="CD171" s="1496" t="str">
        <f t="shared" si="256"/>
        <v/>
      </c>
      <c r="CE171" s="1496" t="str">
        <f t="shared" si="257"/>
        <v/>
      </c>
      <c r="CF171" s="1496" t="str">
        <f t="shared" si="285"/>
        <v/>
      </c>
      <c r="CG171" s="1494" t="str">
        <f t="shared" si="286"/>
        <v/>
      </c>
      <c r="CH171" s="1495"/>
      <c r="CI171" s="1495"/>
      <c r="CJ171" s="1495"/>
      <c r="CK171" s="1495"/>
      <c r="CL171" s="1495"/>
      <c r="CM171" s="1495"/>
      <c r="CN171" s="1497" t="str">
        <f t="shared" si="287"/>
        <v/>
      </c>
      <c r="CO171" s="1497" t="str">
        <f t="shared" si="288"/>
        <v/>
      </c>
      <c r="CP171" s="1497" t="str">
        <f t="shared" si="289"/>
        <v/>
      </c>
      <c r="CQ171" s="1497" t="str">
        <f t="shared" si="290"/>
        <v/>
      </c>
      <c r="CR171" s="1497" t="str">
        <f t="shared" si="291"/>
        <v/>
      </c>
      <c r="CS171" s="1497" t="str">
        <f t="shared" si="292"/>
        <v/>
      </c>
      <c r="CT171" s="1497" t="str">
        <f t="shared" si="293"/>
        <v/>
      </c>
      <c r="CU171" s="1497" t="str">
        <f t="shared" si="294"/>
        <v/>
      </c>
      <c r="CV171" s="1497" t="str">
        <f t="shared" si="295"/>
        <v/>
      </c>
      <c r="CW171" s="16" t="str">
        <f t="shared" si="296"/>
        <v/>
      </c>
      <c r="CX171" s="16" t="str">
        <f t="shared" si="297"/>
        <v/>
      </c>
      <c r="CY171" s="16" t="str">
        <f t="shared" si="298"/>
        <v/>
      </c>
      <c r="CZ171" s="650">
        <f t="shared" si="258"/>
        <v>0</v>
      </c>
      <c r="DA171" s="16"/>
      <c r="DB171" s="651"/>
      <c r="DC171" s="655">
        <f t="shared" si="259"/>
        <v>0</v>
      </c>
      <c r="DD171" s="654" t="str">
        <f t="shared" si="260"/>
        <v/>
      </c>
      <c r="DE171" s="650">
        <f t="shared" si="261"/>
        <v>0</v>
      </c>
      <c r="EG171" s="16">
        <f>IFERROR(VLOOKUP(B171,'SUBCATS INTERNAL USE'!A:D,3,0),10000)</f>
        <v>10000</v>
      </c>
      <c r="EH171" s="16">
        <f t="shared" si="262"/>
        <v>10000</v>
      </c>
      <c r="EI171" s="16">
        <f t="shared" si="263"/>
        <v>1</v>
      </c>
      <c r="EJ171" s="16">
        <f t="shared" si="299"/>
        <v>19</v>
      </c>
      <c r="EK171" s="16">
        <f>IFERROR(VLOOKUP(B171,'SUBCATS INTERNAL USE'!G:I,3,0), 10000)</f>
        <v>10000</v>
      </c>
      <c r="EN171" s="163">
        <f t="shared" si="264"/>
        <v>1</v>
      </c>
      <c r="EO171" s="163">
        <f t="shared" si="265"/>
        <v>1</v>
      </c>
      <c r="EP171" s="163">
        <f t="shared" si="266"/>
        <v>1</v>
      </c>
      <c r="EQ171" s="163">
        <f t="shared" si="267"/>
        <v>1</v>
      </c>
      <c r="ER171" s="163">
        <f t="shared" si="268"/>
        <v>1</v>
      </c>
      <c r="ES171" s="163">
        <f t="shared" si="269"/>
        <v>1</v>
      </c>
      <c r="ET171" s="163">
        <f t="shared" si="270"/>
        <v>1</v>
      </c>
      <c r="EU171" s="163">
        <f t="shared" si="270"/>
        <v>1</v>
      </c>
      <c r="EV171" s="163">
        <f t="shared" si="271"/>
        <v>0</v>
      </c>
      <c r="EW171" s="163">
        <f t="shared" si="272"/>
        <v>1</v>
      </c>
      <c r="EX171" s="163">
        <f t="shared" si="273"/>
        <v>1</v>
      </c>
      <c r="EY171" s="163">
        <f t="shared" si="274"/>
        <v>1</v>
      </c>
      <c r="EZ171" s="163">
        <f t="shared" si="274"/>
        <v>1</v>
      </c>
      <c r="FA171" s="163">
        <f t="shared" si="274"/>
        <v>1</v>
      </c>
      <c r="FB171" s="163">
        <f t="shared" si="274"/>
        <v>1</v>
      </c>
      <c r="FC171" s="163">
        <f t="shared" si="275"/>
        <v>14</v>
      </c>
      <c r="FD171" s="163">
        <f t="shared" si="276"/>
        <v>0</v>
      </c>
      <c r="FF171" s="16">
        <f t="shared" si="277"/>
        <v>0</v>
      </c>
      <c r="FG171" s="16" t="str">
        <f t="shared" si="278"/>
        <v>1</v>
      </c>
    </row>
    <row r="172" spans="1:163" s="52" customFormat="1" ht="11.25" customHeight="1">
      <c r="A172" s="1038">
        <v>158</v>
      </c>
      <c r="B172" s="1039"/>
      <c r="C172" s="1038" t="str">
        <f t="shared" si="239"/>
        <v/>
      </c>
      <c r="D172" s="1038"/>
      <c r="E172" s="1040"/>
      <c r="F172" s="1041"/>
      <c r="G172" s="1038"/>
      <c r="H172" s="1038"/>
      <c r="I172" s="1323"/>
      <c r="J172" s="1038"/>
      <c r="K172" s="1038"/>
      <c r="L172" s="1038"/>
      <c r="M172" s="1038"/>
      <c r="N172" s="1038"/>
      <c r="O172" s="1038"/>
      <c r="P172" s="1040" t="str">
        <f t="shared" si="279"/>
        <v>MP</v>
      </c>
      <c r="Q172" s="1342" t="str">
        <f t="shared" si="300"/>
        <v/>
      </c>
      <c r="R172" s="1040"/>
      <c r="S172" s="1475" t="e">
        <f t="shared" si="301"/>
        <v>#DIV/0!</v>
      </c>
      <c r="T172" s="1102"/>
      <c r="U172" s="1102"/>
      <c r="V172" s="1476"/>
      <c r="W172" s="1477"/>
      <c r="X172" s="1103"/>
      <c r="Y172" s="1477"/>
      <c r="Z172" s="1478">
        <f t="shared" si="240"/>
        <v>0</v>
      </c>
      <c r="AA172" s="1479">
        <f>ROUND(IFERROR(SUM($AI$6/$AI$7*Q172/O172)+('Inbound Freight New'!$A$3*CZ172/R172),0),2)</f>
        <v>0</v>
      </c>
      <c r="AB172" s="1480">
        <f t="shared" si="241"/>
        <v>0</v>
      </c>
      <c r="AC172" s="1479">
        <f t="shared" si="302"/>
        <v>0</v>
      </c>
      <c r="AD172" s="1481"/>
      <c r="AE172" s="1480">
        <f t="shared" si="242"/>
        <v>0</v>
      </c>
      <c r="AF172" s="1482">
        <f t="shared" si="303"/>
        <v>0</v>
      </c>
      <c r="AG172" s="1483">
        <f t="shared" si="243"/>
        <v>0</v>
      </c>
      <c r="AH172" s="1484">
        <f t="shared" si="304"/>
        <v>0</v>
      </c>
      <c r="AI172" s="1482">
        <f t="shared" si="305"/>
        <v>0</v>
      </c>
      <c r="AJ172" s="1485">
        <f t="shared" si="306"/>
        <v>0</v>
      </c>
      <c r="AK172" s="1485">
        <f t="shared" si="307"/>
        <v>0</v>
      </c>
      <c r="AL172" s="1485">
        <f t="shared" si="244"/>
        <v>0</v>
      </c>
      <c r="AM172" s="1482">
        <f t="shared" si="308"/>
        <v>0</v>
      </c>
      <c r="AN172" s="1477"/>
      <c r="AO172" s="1477"/>
      <c r="AP172" s="1486">
        <f t="shared" si="309"/>
        <v>0</v>
      </c>
      <c r="AQ172" s="1487">
        <f t="shared" si="310"/>
        <v>0</v>
      </c>
      <c r="AR172" s="1488">
        <f t="shared" si="245"/>
        <v>0</v>
      </c>
      <c r="AS172" s="1487">
        <f t="shared" si="311"/>
        <v>0</v>
      </c>
      <c r="AT172" s="1489">
        <f t="shared" si="312"/>
        <v>0</v>
      </c>
      <c r="AU172" s="1490"/>
      <c r="AV172" s="1489"/>
      <c r="AW172" s="1038"/>
      <c r="AX172" s="1038"/>
      <c r="AY172" s="1491"/>
      <c r="AZ172" s="1492"/>
      <c r="BA172" s="1342"/>
      <c r="BB172" s="1342"/>
      <c r="BC172" s="1342"/>
      <c r="BD172" s="1342"/>
      <c r="BE172" s="1038"/>
      <c r="BF172" s="1038" t="str">
        <f t="shared" si="280"/>
        <v/>
      </c>
      <c r="BG172" s="1342" t="str">
        <f t="shared" si="246"/>
        <v/>
      </c>
      <c r="BH172" s="1038"/>
      <c r="BI172" s="1038"/>
      <c r="BJ172" s="1038"/>
      <c r="BK172" s="1038"/>
      <c r="BL172" s="1038"/>
      <c r="BM172" s="1038"/>
      <c r="BN172" s="1493"/>
      <c r="BO172" s="1493"/>
      <c r="BP172" s="1493"/>
      <c r="BQ172" s="1493" t="str">
        <f t="shared" si="247"/>
        <v/>
      </c>
      <c r="BR172" s="1494" t="str">
        <f t="shared" si="248"/>
        <v/>
      </c>
      <c r="BS172" s="1494" t="str">
        <f t="shared" si="281"/>
        <v/>
      </c>
      <c r="BT172" s="1494" t="str">
        <f t="shared" si="282"/>
        <v/>
      </c>
      <c r="BU172" s="1495" t="str">
        <f t="shared" si="249"/>
        <v/>
      </c>
      <c r="BV172" s="1495" t="str">
        <f t="shared" si="283"/>
        <v/>
      </c>
      <c r="BW172" s="1495" t="str">
        <f t="shared" si="284"/>
        <v/>
      </c>
      <c r="BX172" s="1495" t="str">
        <f t="shared" si="250"/>
        <v/>
      </c>
      <c r="BY172" s="1495" t="str">
        <f t="shared" si="251"/>
        <v/>
      </c>
      <c r="BZ172" s="1495" t="str">
        <f t="shared" si="252"/>
        <v/>
      </c>
      <c r="CA172" s="1495" t="str">
        <f t="shared" si="253"/>
        <v/>
      </c>
      <c r="CB172" s="1496" t="str">
        <f t="shared" si="254"/>
        <v/>
      </c>
      <c r="CC172" s="1496" t="str">
        <f t="shared" si="255"/>
        <v/>
      </c>
      <c r="CD172" s="1496" t="str">
        <f t="shared" si="256"/>
        <v/>
      </c>
      <c r="CE172" s="1496" t="str">
        <f t="shared" si="257"/>
        <v/>
      </c>
      <c r="CF172" s="1496" t="str">
        <f t="shared" si="285"/>
        <v/>
      </c>
      <c r="CG172" s="1494" t="str">
        <f t="shared" si="286"/>
        <v/>
      </c>
      <c r="CH172" s="1495"/>
      <c r="CI172" s="1495"/>
      <c r="CJ172" s="1495"/>
      <c r="CK172" s="1495"/>
      <c r="CL172" s="1495"/>
      <c r="CM172" s="1495"/>
      <c r="CN172" s="1497" t="str">
        <f t="shared" si="287"/>
        <v/>
      </c>
      <c r="CO172" s="1497" t="str">
        <f t="shared" si="288"/>
        <v/>
      </c>
      <c r="CP172" s="1497" t="str">
        <f t="shared" si="289"/>
        <v/>
      </c>
      <c r="CQ172" s="1497" t="str">
        <f t="shared" si="290"/>
        <v/>
      </c>
      <c r="CR172" s="1497" t="str">
        <f t="shared" si="291"/>
        <v/>
      </c>
      <c r="CS172" s="1497" t="str">
        <f t="shared" si="292"/>
        <v/>
      </c>
      <c r="CT172" s="1497" t="str">
        <f t="shared" si="293"/>
        <v/>
      </c>
      <c r="CU172" s="1497" t="str">
        <f t="shared" si="294"/>
        <v/>
      </c>
      <c r="CV172" s="1497" t="str">
        <f t="shared" si="295"/>
        <v/>
      </c>
      <c r="CW172" s="16" t="str">
        <f t="shared" si="296"/>
        <v/>
      </c>
      <c r="CX172" s="16" t="str">
        <f t="shared" si="297"/>
        <v/>
      </c>
      <c r="CY172" s="16" t="str">
        <f t="shared" si="298"/>
        <v/>
      </c>
      <c r="CZ172" s="650">
        <f t="shared" si="258"/>
        <v>0</v>
      </c>
      <c r="DA172" s="16"/>
      <c r="DB172" s="651"/>
      <c r="DC172" s="655">
        <f t="shared" si="259"/>
        <v>0</v>
      </c>
      <c r="DD172" s="654" t="str">
        <f t="shared" si="260"/>
        <v/>
      </c>
      <c r="DE172" s="650">
        <f t="shared" si="261"/>
        <v>0</v>
      </c>
      <c r="EG172" s="16">
        <f>IFERROR(VLOOKUP(B172,'SUBCATS INTERNAL USE'!A:D,3,0),10000)</f>
        <v>10000</v>
      </c>
      <c r="EH172" s="16">
        <f t="shared" si="262"/>
        <v>10000</v>
      </c>
      <c r="EI172" s="16">
        <f t="shared" si="263"/>
        <v>1</v>
      </c>
      <c r="EJ172" s="16">
        <f t="shared" si="299"/>
        <v>19</v>
      </c>
      <c r="EK172" s="16">
        <f>IFERROR(VLOOKUP(B172,'SUBCATS INTERNAL USE'!G:I,3,0), 10000)</f>
        <v>10000</v>
      </c>
      <c r="EN172" s="163">
        <f t="shared" si="264"/>
        <v>1</v>
      </c>
      <c r="EO172" s="163">
        <f t="shared" si="265"/>
        <v>1</v>
      </c>
      <c r="EP172" s="163">
        <f t="shared" si="266"/>
        <v>1</v>
      </c>
      <c r="EQ172" s="163">
        <f t="shared" si="267"/>
        <v>1</v>
      </c>
      <c r="ER172" s="163">
        <f t="shared" si="268"/>
        <v>1</v>
      </c>
      <c r="ES172" s="163">
        <f t="shared" si="269"/>
        <v>1</v>
      </c>
      <c r="ET172" s="163">
        <f t="shared" si="270"/>
        <v>1</v>
      </c>
      <c r="EU172" s="163">
        <f t="shared" si="270"/>
        <v>1</v>
      </c>
      <c r="EV172" s="163">
        <f t="shared" si="271"/>
        <v>0</v>
      </c>
      <c r="EW172" s="163">
        <f t="shared" si="272"/>
        <v>1</v>
      </c>
      <c r="EX172" s="163">
        <f t="shared" si="273"/>
        <v>1</v>
      </c>
      <c r="EY172" s="163">
        <f t="shared" si="274"/>
        <v>1</v>
      </c>
      <c r="EZ172" s="163">
        <f t="shared" si="274"/>
        <v>1</v>
      </c>
      <c r="FA172" s="163">
        <f t="shared" si="274"/>
        <v>1</v>
      </c>
      <c r="FB172" s="163">
        <f t="shared" si="274"/>
        <v>1</v>
      </c>
      <c r="FC172" s="163">
        <f t="shared" si="275"/>
        <v>14</v>
      </c>
      <c r="FD172" s="163">
        <f t="shared" si="276"/>
        <v>0</v>
      </c>
      <c r="FF172" s="16">
        <f t="shared" si="277"/>
        <v>0</v>
      </c>
      <c r="FG172" s="16" t="str">
        <f t="shared" si="278"/>
        <v>1</v>
      </c>
    </row>
    <row r="173" spans="1:163" s="52" customFormat="1" ht="11.25" customHeight="1">
      <c r="A173" s="1038">
        <v>159</v>
      </c>
      <c r="B173" s="1039"/>
      <c r="C173" s="1038" t="str">
        <f t="shared" si="239"/>
        <v/>
      </c>
      <c r="D173" s="1038"/>
      <c r="E173" s="1040"/>
      <c r="F173" s="1041"/>
      <c r="G173" s="1038"/>
      <c r="H173" s="1038"/>
      <c r="I173" s="1323"/>
      <c r="J173" s="1038"/>
      <c r="K173" s="1038"/>
      <c r="L173" s="1038"/>
      <c r="M173" s="1038"/>
      <c r="N173" s="1038"/>
      <c r="O173" s="1038"/>
      <c r="P173" s="1040" t="str">
        <f t="shared" si="279"/>
        <v>MP</v>
      </c>
      <c r="Q173" s="1342" t="str">
        <f t="shared" si="300"/>
        <v/>
      </c>
      <c r="R173" s="1040"/>
      <c r="S173" s="1475" t="e">
        <f t="shared" si="301"/>
        <v>#DIV/0!</v>
      </c>
      <c r="T173" s="1102"/>
      <c r="U173" s="1102"/>
      <c r="V173" s="1476"/>
      <c r="W173" s="1477"/>
      <c r="X173" s="1103"/>
      <c r="Y173" s="1477"/>
      <c r="Z173" s="1478">
        <f t="shared" si="240"/>
        <v>0</v>
      </c>
      <c r="AA173" s="1479">
        <f>ROUND(IFERROR(SUM($AI$6/$AI$7*Q173/O173)+('Inbound Freight New'!$A$3*CZ173/R173),0),2)</f>
        <v>0</v>
      </c>
      <c r="AB173" s="1480">
        <f t="shared" si="241"/>
        <v>0</v>
      </c>
      <c r="AC173" s="1479">
        <f t="shared" si="302"/>
        <v>0</v>
      </c>
      <c r="AD173" s="1481"/>
      <c r="AE173" s="1480">
        <f t="shared" si="242"/>
        <v>0</v>
      </c>
      <c r="AF173" s="1482">
        <f t="shared" si="303"/>
        <v>0</v>
      </c>
      <c r="AG173" s="1483">
        <f t="shared" si="243"/>
        <v>0</v>
      </c>
      <c r="AH173" s="1484">
        <f t="shared" si="304"/>
        <v>0</v>
      </c>
      <c r="AI173" s="1482">
        <f t="shared" si="305"/>
        <v>0</v>
      </c>
      <c r="AJ173" s="1485">
        <f t="shared" si="306"/>
        <v>0</v>
      </c>
      <c r="AK173" s="1485">
        <f t="shared" si="307"/>
        <v>0</v>
      </c>
      <c r="AL173" s="1485">
        <f t="shared" si="244"/>
        <v>0</v>
      </c>
      <c r="AM173" s="1482">
        <f t="shared" si="308"/>
        <v>0</v>
      </c>
      <c r="AN173" s="1477"/>
      <c r="AO173" s="1477"/>
      <c r="AP173" s="1486">
        <f t="shared" si="309"/>
        <v>0</v>
      </c>
      <c r="AQ173" s="1487">
        <f t="shared" si="310"/>
        <v>0</v>
      </c>
      <c r="AR173" s="1488">
        <f t="shared" si="245"/>
        <v>0</v>
      </c>
      <c r="AS173" s="1487">
        <f t="shared" si="311"/>
        <v>0</v>
      </c>
      <c r="AT173" s="1489">
        <f t="shared" si="312"/>
        <v>0</v>
      </c>
      <c r="AU173" s="1490"/>
      <c r="AV173" s="1489"/>
      <c r="AW173" s="1038"/>
      <c r="AX173" s="1038"/>
      <c r="AY173" s="1491"/>
      <c r="AZ173" s="1492"/>
      <c r="BA173" s="1342"/>
      <c r="BB173" s="1342"/>
      <c r="BC173" s="1342"/>
      <c r="BD173" s="1342"/>
      <c r="BE173" s="1038"/>
      <c r="BF173" s="1038" t="str">
        <f t="shared" si="280"/>
        <v/>
      </c>
      <c r="BG173" s="1342" t="str">
        <f t="shared" si="246"/>
        <v/>
      </c>
      <c r="BH173" s="1038"/>
      <c r="BI173" s="1038"/>
      <c r="BJ173" s="1038"/>
      <c r="BK173" s="1038"/>
      <c r="BL173" s="1038"/>
      <c r="BM173" s="1038"/>
      <c r="BN173" s="1493"/>
      <c r="BO173" s="1493"/>
      <c r="BP173" s="1493"/>
      <c r="BQ173" s="1493" t="str">
        <f t="shared" si="247"/>
        <v/>
      </c>
      <c r="BR173" s="1494" t="str">
        <f t="shared" si="248"/>
        <v/>
      </c>
      <c r="BS173" s="1494" t="str">
        <f t="shared" si="281"/>
        <v/>
      </c>
      <c r="BT173" s="1494" t="str">
        <f t="shared" si="282"/>
        <v/>
      </c>
      <c r="BU173" s="1495" t="str">
        <f t="shared" si="249"/>
        <v/>
      </c>
      <c r="BV173" s="1495" t="str">
        <f t="shared" si="283"/>
        <v/>
      </c>
      <c r="BW173" s="1495" t="str">
        <f t="shared" si="284"/>
        <v/>
      </c>
      <c r="BX173" s="1495" t="str">
        <f t="shared" si="250"/>
        <v/>
      </c>
      <c r="BY173" s="1495" t="str">
        <f t="shared" si="251"/>
        <v/>
      </c>
      <c r="BZ173" s="1495" t="str">
        <f t="shared" si="252"/>
        <v/>
      </c>
      <c r="CA173" s="1495" t="str">
        <f t="shared" si="253"/>
        <v/>
      </c>
      <c r="CB173" s="1496" t="str">
        <f t="shared" si="254"/>
        <v/>
      </c>
      <c r="CC173" s="1496" t="str">
        <f t="shared" si="255"/>
        <v/>
      </c>
      <c r="CD173" s="1496" t="str">
        <f t="shared" si="256"/>
        <v/>
      </c>
      <c r="CE173" s="1496" t="str">
        <f t="shared" si="257"/>
        <v/>
      </c>
      <c r="CF173" s="1496" t="str">
        <f t="shared" si="285"/>
        <v/>
      </c>
      <c r="CG173" s="1494" t="str">
        <f t="shared" si="286"/>
        <v/>
      </c>
      <c r="CH173" s="1495"/>
      <c r="CI173" s="1495"/>
      <c r="CJ173" s="1495"/>
      <c r="CK173" s="1495"/>
      <c r="CL173" s="1495"/>
      <c r="CM173" s="1495"/>
      <c r="CN173" s="1497" t="str">
        <f t="shared" si="287"/>
        <v/>
      </c>
      <c r="CO173" s="1497" t="str">
        <f t="shared" si="288"/>
        <v/>
      </c>
      <c r="CP173" s="1497" t="str">
        <f t="shared" si="289"/>
        <v/>
      </c>
      <c r="CQ173" s="1497" t="str">
        <f t="shared" si="290"/>
        <v/>
      </c>
      <c r="CR173" s="1497" t="str">
        <f t="shared" si="291"/>
        <v/>
      </c>
      <c r="CS173" s="1497" t="str">
        <f t="shared" si="292"/>
        <v/>
      </c>
      <c r="CT173" s="1497" t="str">
        <f t="shared" si="293"/>
        <v/>
      </c>
      <c r="CU173" s="1497" t="str">
        <f t="shared" si="294"/>
        <v/>
      </c>
      <c r="CV173" s="1497" t="str">
        <f t="shared" si="295"/>
        <v/>
      </c>
      <c r="CW173" s="16" t="str">
        <f t="shared" si="296"/>
        <v/>
      </c>
      <c r="CX173" s="16" t="str">
        <f t="shared" si="297"/>
        <v/>
      </c>
      <c r="CY173" s="16" t="str">
        <f t="shared" si="298"/>
        <v/>
      </c>
      <c r="CZ173" s="650">
        <f t="shared" si="258"/>
        <v>0</v>
      </c>
      <c r="DA173" s="16"/>
      <c r="DB173" s="651"/>
      <c r="DC173" s="655">
        <f t="shared" si="259"/>
        <v>0</v>
      </c>
      <c r="DD173" s="654" t="str">
        <f t="shared" si="260"/>
        <v/>
      </c>
      <c r="DE173" s="650">
        <f t="shared" si="261"/>
        <v>0</v>
      </c>
      <c r="EG173" s="16">
        <f>IFERROR(VLOOKUP(B173,'SUBCATS INTERNAL USE'!A:D,3,0),10000)</f>
        <v>10000</v>
      </c>
      <c r="EH173" s="16">
        <f t="shared" si="262"/>
        <v>10000</v>
      </c>
      <c r="EI173" s="16">
        <f t="shared" si="263"/>
        <v>1</v>
      </c>
      <c r="EJ173" s="16">
        <f t="shared" si="299"/>
        <v>19</v>
      </c>
      <c r="EK173" s="16">
        <f>IFERROR(VLOOKUP(B173,'SUBCATS INTERNAL USE'!G:I,3,0), 10000)</f>
        <v>10000</v>
      </c>
      <c r="EN173" s="163">
        <f t="shared" si="264"/>
        <v>1</v>
      </c>
      <c r="EO173" s="163">
        <f t="shared" si="265"/>
        <v>1</v>
      </c>
      <c r="EP173" s="163">
        <f t="shared" si="266"/>
        <v>1</v>
      </c>
      <c r="EQ173" s="163">
        <f t="shared" si="267"/>
        <v>1</v>
      </c>
      <c r="ER173" s="163">
        <f t="shared" si="268"/>
        <v>1</v>
      </c>
      <c r="ES173" s="163">
        <f t="shared" si="269"/>
        <v>1</v>
      </c>
      <c r="ET173" s="163">
        <f t="shared" si="270"/>
        <v>1</v>
      </c>
      <c r="EU173" s="163">
        <f t="shared" si="270"/>
        <v>1</v>
      </c>
      <c r="EV173" s="163">
        <f t="shared" si="271"/>
        <v>0</v>
      </c>
      <c r="EW173" s="163">
        <f t="shared" si="272"/>
        <v>1</v>
      </c>
      <c r="EX173" s="163">
        <f t="shared" si="273"/>
        <v>1</v>
      </c>
      <c r="EY173" s="163">
        <f t="shared" si="274"/>
        <v>1</v>
      </c>
      <c r="EZ173" s="163">
        <f t="shared" si="274"/>
        <v>1</v>
      </c>
      <c r="FA173" s="163">
        <f t="shared" si="274"/>
        <v>1</v>
      </c>
      <c r="FB173" s="163">
        <f t="shared" si="274"/>
        <v>1</v>
      </c>
      <c r="FC173" s="163">
        <f t="shared" si="275"/>
        <v>14</v>
      </c>
      <c r="FD173" s="163">
        <f t="shared" si="276"/>
        <v>0</v>
      </c>
      <c r="FF173" s="16">
        <f t="shared" si="277"/>
        <v>0</v>
      </c>
      <c r="FG173" s="16" t="str">
        <f t="shared" si="278"/>
        <v>1</v>
      </c>
    </row>
    <row r="174" spans="1:163" s="52" customFormat="1" ht="11.25" customHeight="1">
      <c r="A174" s="1038">
        <v>160</v>
      </c>
      <c r="B174" s="1039"/>
      <c r="C174" s="1038" t="str">
        <f t="shared" si="239"/>
        <v/>
      </c>
      <c r="D174" s="1038"/>
      <c r="E174" s="1040"/>
      <c r="F174" s="1041"/>
      <c r="G174" s="1038"/>
      <c r="H174" s="1038"/>
      <c r="I174" s="1323"/>
      <c r="J174" s="1038"/>
      <c r="K174" s="1038"/>
      <c r="L174" s="1038"/>
      <c r="M174" s="1038"/>
      <c r="N174" s="1038"/>
      <c r="O174" s="1038"/>
      <c r="P174" s="1040" t="str">
        <f t="shared" si="279"/>
        <v>MP</v>
      </c>
      <c r="Q174" s="1342" t="str">
        <f t="shared" si="300"/>
        <v/>
      </c>
      <c r="R174" s="1040"/>
      <c r="S174" s="1475" t="e">
        <f t="shared" si="301"/>
        <v>#DIV/0!</v>
      </c>
      <c r="T174" s="1102"/>
      <c r="U174" s="1102"/>
      <c r="V174" s="1476"/>
      <c r="W174" s="1477"/>
      <c r="X174" s="1103"/>
      <c r="Y174" s="1477"/>
      <c r="Z174" s="1478">
        <f t="shared" si="240"/>
        <v>0</v>
      </c>
      <c r="AA174" s="1479">
        <f>ROUND(IFERROR(SUM($AI$6/$AI$7*Q174/O174)+('Inbound Freight New'!$A$3*CZ174/R174),0),2)</f>
        <v>0</v>
      </c>
      <c r="AB174" s="1480">
        <f t="shared" si="241"/>
        <v>0</v>
      </c>
      <c r="AC174" s="1479">
        <f t="shared" si="302"/>
        <v>0</v>
      </c>
      <c r="AD174" s="1481"/>
      <c r="AE174" s="1480">
        <f t="shared" si="242"/>
        <v>0</v>
      </c>
      <c r="AF174" s="1482">
        <f t="shared" si="303"/>
        <v>0</v>
      </c>
      <c r="AG174" s="1483">
        <f t="shared" si="243"/>
        <v>0</v>
      </c>
      <c r="AH174" s="1484">
        <f t="shared" si="304"/>
        <v>0</v>
      </c>
      <c r="AI174" s="1482">
        <f t="shared" si="305"/>
        <v>0</v>
      </c>
      <c r="AJ174" s="1485">
        <f t="shared" si="306"/>
        <v>0</v>
      </c>
      <c r="AK174" s="1485">
        <f t="shared" si="307"/>
        <v>0</v>
      </c>
      <c r="AL174" s="1485">
        <f t="shared" si="244"/>
        <v>0</v>
      </c>
      <c r="AM174" s="1482">
        <f t="shared" si="308"/>
        <v>0</v>
      </c>
      <c r="AN174" s="1477"/>
      <c r="AO174" s="1477"/>
      <c r="AP174" s="1486">
        <f t="shared" si="309"/>
        <v>0</v>
      </c>
      <c r="AQ174" s="1487">
        <f t="shared" si="310"/>
        <v>0</v>
      </c>
      <c r="AR174" s="1488">
        <f t="shared" si="245"/>
        <v>0</v>
      </c>
      <c r="AS174" s="1487">
        <f t="shared" si="311"/>
        <v>0</v>
      </c>
      <c r="AT174" s="1489">
        <f t="shared" si="312"/>
        <v>0</v>
      </c>
      <c r="AU174" s="1490"/>
      <c r="AV174" s="1489"/>
      <c r="AW174" s="1038"/>
      <c r="AX174" s="1038"/>
      <c r="AY174" s="1491"/>
      <c r="AZ174" s="1492"/>
      <c r="BA174" s="1342"/>
      <c r="BB174" s="1342"/>
      <c r="BC174" s="1342"/>
      <c r="BD174" s="1342"/>
      <c r="BE174" s="1038"/>
      <c r="BF174" s="1038" t="str">
        <f t="shared" si="280"/>
        <v/>
      </c>
      <c r="BG174" s="1342" t="str">
        <f t="shared" si="246"/>
        <v/>
      </c>
      <c r="BH174" s="1038"/>
      <c r="BI174" s="1038"/>
      <c r="BJ174" s="1038"/>
      <c r="BK174" s="1038"/>
      <c r="BL174" s="1038"/>
      <c r="BM174" s="1038"/>
      <c r="BN174" s="1493"/>
      <c r="BO174" s="1493"/>
      <c r="BP174" s="1493"/>
      <c r="BQ174" s="1493" t="str">
        <f t="shared" si="247"/>
        <v/>
      </c>
      <c r="BR174" s="1494" t="str">
        <f t="shared" si="248"/>
        <v/>
      </c>
      <c r="BS174" s="1494" t="str">
        <f t="shared" si="281"/>
        <v/>
      </c>
      <c r="BT174" s="1494" t="str">
        <f t="shared" si="282"/>
        <v/>
      </c>
      <c r="BU174" s="1495" t="str">
        <f t="shared" si="249"/>
        <v/>
      </c>
      <c r="BV174" s="1495" t="str">
        <f t="shared" si="283"/>
        <v/>
      </c>
      <c r="BW174" s="1495" t="str">
        <f t="shared" si="284"/>
        <v/>
      </c>
      <c r="BX174" s="1495" t="str">
        <f t="shared" si="250"/>
        <v/>
      </c>
      <c r="BY174" s="1495" t="str">
        <f t="shared" si="251"/>
        <v/>
      </c>
      <c r="BZ174" s="1495" t="str">
        <f t="shared" si="252"/>
        <v/>
      </c>
      <c r="CA174" s="1495" t="str">
        <f t="shared" si="253"/>
        <v/>
      </c>
      <c r="CB174" s="1496" t="str">
        <f t="shared" si="254"/>
        <v/>
      </c>
      <c r="CC174" s="1496" t="str">
        <f t="shared" si="255"/>
        <v/>
      </c>
      <c r="CD174" s="1496" t="str">
        <f t="shared" si="256"/>
        <v/>
      </c>
      <c r="CE174" s="1496" t="str">
        <f t="shared" si="257"/>
        <v/>
      </c>
      <c r="CF174" s="1496" t="str">
        <f t="shared" si="285"/>
        <v/>
      </c>
      <c r="CG174" s="1494" t="str">
        <f t="shared" si="286"/>
        <v/>
      </c>
      <c r="CH174" s="1495"/>
      <c r="CI174" s="1495"/>
      <c r="CJ174" s="1495"/>
      <c r="CK174" s="1495"/>
      <c r="CL174" s="1495"/>
      <c r="CM174" s="1495"/>
      <c r="CN174" s="1497" t="str">
        <f t="shared" si="287"/>
        <v/>
      </c>
      <c r="CO174" s="1497" t="str">
        <f t="shared" si="288"/>
        <v/>
      </c>
      <c r="CP174" s="1497" t="str">
        <f t="shared" si="289"/>
        <v/>
      </c>
      <c r="CQ174" s="1497" t="str">
        <f t="shared" si="290"/>
        <v/>
      </c>
      <c r="CR174" s="1497" t="str">
        <f t="shared" si="291"/>
        <v/>
      </c>
      <c r="CS174" s="1497" t="str">
        <f t="shared" si="292"/>
        <v/>
      </c>
      <c r="CT174" s="1497" t="str">
        <f t="shared" si="293"/>
        <v/>
      </c>
      <c r="CU174" s="1497" t="str">
        <f t="shared" si="294"/>
        <v/>
      </c>
      <c r="CV174" s="1497" t="str">
        <f t="shared" si="295"/>
        <v/>
      </c>
      <c r="CW174" s="16" t="str">
        <f t="shared" si="296"/>
        <v/>
      </c>
      <c r="CX174" s="16" t="str">
        <f t="shared" si="297"/>
        <v/>
      </c>
      <c r="CY174" s="16" t="str">
        <f t="shared" si="298"/>
        <v/>
      </c>
      <c r="CZ174" s="650">
        <f t="shared" si="258"/>
        <v>0</v>
      </c>
      <c r="DA174" s="16"/>
      <c r="DB174" s="651"/>
      <c r="DC174" s="655">
        <f t="shared" si="259"/>
        <v>0</v>
      </c>
      <c r="DD174" s="654" t="str">
        <f t="shared" si="260"/>
        <v/>
      </c>
      <c r="DE174" s="650">
        <f t="shared" si="261"/>
        <v>0</v>
      </c>
      <c r="EG174" s="16">
        <f>IFERROR(VLOOKUP(B174,'SUBCATS INTERNAL USE'!A:D,3,0),10000)</f>
        <v>10000</v>
      </c>
      <c r="EH174" s="16">
        <f t="shared" si="262"/>
        <v>10000</v>
      </c>
      <c r="EI174" s="16">
        <f t="shared" si="263"/>
        <v>1</v>
      </c>
      <c r="EJ174" s="16">
        <f t="shared" si="299"/>
        <v>19</v>
      </c>
      <c r="EK174" s="16">
        <f>IFERROR(VLOOKUP(B174,'SUBCATS INTERNAL USE'!G:I,3,0), 10000)</f>
        <v>10000</v>
      </c>
      <c r="EN174" s="163">
        <f t="shared" si="264"/>
        <v>1</v>
      </c>
      <c r="EO174" s="163">
        <f t="shared" si="265"/>
        <v>1</v>
      </c>
      <c r="EP174" s="163">
        <f t="shared" si="266"/>
        <v>1</v>
      </c>
      <c r="EQ174" s="163">
        <f t="shared" si="267"/>
        <v>1</v>
      </c>
      <c r="ER174" s="163">
        <f t="shared" si="268"/>
        <v>1</v>
      </c>
      <c r="ES174" s="163">
        <f t="shared" si="269"/>
        <v>1</v>
      </c>
      <c r="ET174" s="163">
        <f t="shared" si="270"/>
        <v>1</v>
      </c>
      <c r="EU174" s="163">
        <f t="shared" si="270"/>
        <v>1</v>
      </c>
      <c r="EV174" s="163">
        <f t="shared" si="271"/>
        <v>0</v>
      </c>
      <c r="EW174" s="163">
        <f t="shared" si="272"/>
        <v>1</v>
      </c>
      <c r="EX174" s="163">
        <f t="shared" si="273"/>
        <v>1</v>
      </c>
      <c r="EY174" s="163">
        <f t="shared" si="274"/>
        <v>1</v>
      </c>
      <c r="EZ174" s="163">
        <f t="shared" si="274"/>
        <v>1</v>
      </c>
      <c r="FA174" s="163">
        <f t="shared" si="274"/>
        <v>1</v>
      </c>
      <c r="FB174" s="163">
        <f t="shared" si="274"/>
        <v>1</v>
      </c>
      <c r="FC174" s="163">
        <f t="shared" si="275"/>
        <v>14</v>
      </c>
      <c r="FD174" s="163">
        <f t="shared" si="276"/>
        <v>0</v>
      </c>
      <c r="FF174" s="16">
        <f t="shared" si="277"/>
        <v>0</v>
      </c>
      <c r="FG174" s="16" t="str">
        <f t="shared" si="278"/>
        <v>1</v>
      </c>
    </row>
    <row r="175" spans="1:163" s="52" customFormat="1" ht="11.25" customHeight="1">
      <c r="A175" s="1038">
        <v>161</v>
      </c>
      <c r="B175" s="1039"/>
      <c r="C175" s="1038" t="str">
        <f t="shared" si="239"/>
        <v/>
      </c>
      <c r="D175" s="1038"/>
      <c r="E175" s="1040"/>
      <c r="F175" s="1041"/>
      <c r="G175" s="1038"/>
      <c r="H175" s="1038"/>
      <c r="I175" s="1323"/>
      <c r="J175" s="1038"/>
      <c r="K175" s="1038"/>
      <c r="L175" s="1038"/>
      <c r="M175" s="1038"/>
      <c r="N175" s="1038"/>
      <c r="O175" s="1038"/>
      <c r="P175" s="1040" t="str">
        <f t="shared" si="279"/>
        <v>MP</v>
      </c>
      <c r="Q175" s="1342" t="str">
        <f t="shared" si="300"/>
        <v/>
      </c>
      <c r="R175" s="1040"/>
      <c r="S175" s="1475" t="e">
        <f t="shared" si="301"/>
        <v>#DIV/0!</v>
      </c>
      <c r="T175" s="1102"/>
      <c r="U175" s="1102"/>
      <c r="V175" s="1476"/>
      <c r="W175" s="1477"/>
      <c r="X175" s="1103"/>
      <c r="Y175" s="1477"/>
      <c r="Z175" s="1478">
        <f t="shared" si="240"/>
        <v>0</v>
      </c>
      <c r="AA175" s="1479">
        <f>ROUND(IFERROR(SUM($AI$6/$AI$7*Q175/O175)+('Inbound Freight New'!$A$3*CZ175/R175),0),2)</f>
        <v>0</v>
      </c>
      <c r="AB175" s="1480">
        <f t="shared" si="241"/>
        <v>0</v>
      </c>
      <c r="AC175" s="1479">
        <f t="shared" si="302"/>
        <v>0</v>
      </c>
      <c r="AD175" s="1481"/>
      <c r="AE175" s="1480">
        <f t="shared" si="242"/>
        <v>0</v>
      </c>
      <c r="AF175" s="1482">
        <f t="shared" si="303"/>
        <v>0</v>
      </c>
      <c r="AG175" s="1483">
        <f t="shared" si="243"/>
        <v>0</v>
      </c>
      <c r="AH175" s="1484">
        <f t="shared" si="304"/>
        <v>0</v>
      </c>
      <c r="AI175" s="1482">
        <f t="shared" si="305"/>
        <v>0</v>
      </c>
      <c r="AJ175" s="1485">
        <f t="shared" si="306"/>
        <v>0</v>
      </c>
      <c r="AK175" s="1485">
        <f t="shared" si="307"/>
        <v>0</v>
      </c>
      <c r="AL175" s="1485">
        <f t="shared" si="244"/>
        <v>0</v>
      </c>
      <c r="AM175" s="1482">
        <f t="shared" si="308"/>
        <v>0</v>
      </c>
      <c r="AN175" s="1477"/>
      <c r="AO175" s="1477"/>
      <c r="AP175" s="1486">
        <f t="shared" si="309"/>
        <v>0</v>
      </c>
      <c r="AQ175" s="1487">
        <f t="shared" si="310"/>
        <v>0</v>
      </c>
      <c r="AR175" s="1488">
        <f t="shared" si="245"/>
        <v>0</v>
      </c>
      <c r="AS175" s="1487">
        <f t="shared" si="311"/>
        <v>0</v>
      </c>
      <c r="AT175" s="1489">
        <f t="shared" si="312"/>
        <v>0</v>
      </c>
      <c r="AU175" s="1490"/>
      <c r="AV175" s="1489"/>
      <c r="AW175" s="1038"/>
      <c r="AX175" s="1038"/>
      <c r="AY175" s="1491"/>
      <c r="AZ175" s="1492"/>
      <c r="BA175" s="1342"/>
      <c r="BB175" s="1342"/>
      <c r="BC175" s="1342"/>
      <c r="BD175" s="1342"/>
      <c r="BE175" s="1038"/>
      <c r="BF175" s="1038" t="str">
        <f t="shared" si="280"/>
        <v/>
      </c>
      <c r="BG175" s="1342" t="str">
        <f t="shared" si="246"/>
        <v/>
      </c>
      <c r="BH175" s="1038"/>
      <c r="BI175" s="1038"/>
      <c r="BJ175" s="1038"/>
      <c r="BK175" s="1038"/>
      <c r="BL175" s="1038"/>
      <c r="BM175" s="1038"/>
      <c r="BN175" s="1493"/>
      <c r="BO175" s="1493"/>
      <c r="BP175" s="1493"/>
      <c r="BQ175" s="1493" t="str">
        <f t="shared" si="247"/>
        <v/>
      </c>
      <c r="BR175" s="1494" t="str">
        <f t="shared" si="248"/>
        <v/>
      </c>
      <c r="BS175" s="1494" t="str">
        <f t="shared" si="281"/>
        <v/>
      </c>
      <c r="BT175" s="1494" t="str">
        <f t="shared" si="282"/>
        <v/>
      </c>
      <c r="BU175" s="1495" t="str">
        <f t="shared" si="249"/>
        <v/>
      </c>
      <c r="BV175" s="1495" t="str">
        <f t="shared" si="283"/>
        <v/>
      </c>
      <c r="BW175" s="1495" t="str">
        <f t="shared" si="284"/>
        <v/>
      </c>
      <c r="BX175" s="1495" t="str">
        <f t="shared" si="250"/>
        <v/>
      </c>
      <c r="BY175" s="1495" t="str">
        <f t="shared" si="251"/>
        <v/>
      </c>
      <c r="BZ175" s="1495" t="str">
        <f t="shared" si="252"/>
        <v/>
      </c>
      <c r="CA175" s="1495" t="str">
        <f t="shared" si="253"/>
        <v/>
      </c>
      <c r="CB175" s="1496" t="str">
        <f t="shared" si="254"/>
        <v/>
      </c>
      <c r="CC175" s="1496" t="str">
        <f t="shared" si="255"/>
        <v/>
      </c>
      <c r="CD175" s="1496" t="str">
        <f t="shared" si="256"/>
        <v/>
      </c>
      <c r="CE175" s="1496" t="str">
        <f t="shared" si="257"/>
        <v/>
      </c>
      <c r="CF175" s="1496" t="str">
        <f t="shared" si="285"/>
        <v/>
      </c>
      <c r="CG175" s="1494" t="str">
        <f t="shared" si="286"/>
        <v/>
      </c>
      <c r="CH175" s="1495"/>
      <c r="CI175" s="1495"/>
      <c r="CJ175" s="1495"/>
      <c r="CK175" s="1495"/>
      <c r="CL175" s="1495"/>
      <c r="CM175" s="1495"/>
      <c r="CN175" s="1497" t="str">
        <f t="shared" si="287"/>
        <v/>
      </c>
      <c r="CO175" s="1497" t="str">
        <f t="shared" si="288"/>
        <v/>
      </c>
      <c r="CP175" s="1497" t="str">
        <f t="shared" si="289"/>
        <v/>
      </c>
      <c r="CQ175" s="1497" t="str">
        <f t="shared" si="290"/>
        <v/>
      </c>
      <c r="CR175" s="1497" t="str">
        <f t="shared" si="291"/>
        <v/>
      </c>
      <c r="CS175" s="1497" t="str">
        <f t="shared" si="292"/>
        <v/>
      </c>
      <c r="CT175" s="1497" t="str">
        <f t="shared" si="293"/>
        <v/>
      </c>
      <c r="CU175" s="1497" t="str">
        <f t="shared" si="294"/>
        <v/>
      </c>
      <c r="CV175" s="1497" t="str">
        <f t="shared" si="295"/>
        <v/>
      </c>
      <c r="CW175" s="16" t="str">
        <f t="shared" si="296"/>
        <v/>
      </c>
      <c r="CX175" s="16" t="str">
        <f t="shared" si="297"/>
        <v/>
      </c>
      <c r="CY175" s="16" t="str">
        <f t="shared" si="298"/>
        <v/>
      </c>
      <c r="CZ175" s="650">
        <f t="shared" si="258"/>
        <v>0</v>
      </c>
      <c r="DA175" s="16"/>
      <c r="DB175" s="651"/>
      <c r="DC175" s="655">
        <f t="shared" si="259"/>
        <v>0</v>
      </c>
      <c r="DD175" s="654" t="str">
        <f t="shared" si="260"/>
        <v/>
      </c>
      <c r="DE175" s="650">
        <f t="shared" si="261"/>
        <v>0</v>
      </c>
      <c r="EG175" s="16">
        <f>IFERROR(VLOOKUP(B175,'SUBCATS INTERNAL USE'!A:D,3,0),10000)</f>
        <v>10000</v>
      </c>
      <c r="EH175" s="16">
        <f t="shared" si="262"/>
        <v>10000</v>
      </c>
      <c r="EI175" s="16">
        <f t="shared" si="263"/>
        <v>1</v>
      </c>
      <c r="EJ175" s="16">
        <f t="shared" si="299"/>
        <v>19</v>
      </c>
      <c r="EK175" s="16">
        <f>IFERROR(VLOOKUP(B175,'SUBCATS INTERNAL USE'!G:I,3,0), 10000)</f>
        <v>10000</v>
      </c>
      <c r="EN175" s="163">
        <f t="shared" si="264"/>
        <v>1</v>
      </c>
      <c r="EO175" s="163">
        <f t="shared" si="265"/>
        <v>1</v>
      </c>
      <c r="EP175" s="163">
        <f t="shared" si="266"/>
        <v>1</v>
      </c>
      <c r="EQ175" s="163">
        <f t="shared" si="267"/>
        <v>1</v>
      </c>
      <c r="ER175" s="163">
        <f t="shared" si="268"/>
        <v>1</v>
      </c>
      <c r="ES175" s="163">
        <f t="shared" si="269"/>
        <v>1</v>
      </c>
      <c r="ET175" s="163">
        <f t="shared" si="270"/>
        <v>1</v>
      </c>
      <c r="EU175" s="163">
        <f t="shared" si="270"/>
        <v>1</v>
      </c>
      <c r="EV175" s="163">
        <f t="shared" si="271"/>
        <v>0</v>
      </c>
      <c r="EW175" s="163">
        <f t="shared" si="272"/>
        <v>1</v>
      </c>
      <c r="EX175" s="163">
        <f t="shared" si="273"/>
        <v>1</v>
      </c>
      <c r="EY175" s="163">
        <f t="shared" si="274"/>
        <v>1</v>
      </c>
      <c r="EZ175" s="163">
        <f t="shared" si="274"/>
        <v>1</v>
      </c>
      <c r="FA175" s="163">
        <f t="shared" si="274"/>
        <v>1</v>
      </c>
      <c r="FB175" s="163">
        <f t="shared" si="274"/>
        <v>1</v>
      </c>
      <c r="FC175" s="163">
        <f t="shared" si="275"/>
        <v>14</v>
      </c>
      <c r="FD175" s="163">
        <f t="shared" si="276"/>
        <v>0</v>
      </c>
      <c r="FF175" s="16">
        <f t="shared" si="277"/>
        <v>0</v>
      </c>
      <c r="FG175" s="16" t="str">
        <f t="shared" si="278"/>
        <v>1</v>
      </c>
    </row>
    <row r="176" spans="1:163" s="52" customFormat="1" ht="11.25" customHeight="1">
      <c r="A176" s="1038">
        <v>162</v>
      </c>
      <c r="B176" s="1039"/>
      <c r="C176" s="1038" t="str">
        <f t="shared" si="239"/>
        <v/>
      </c>
      <c r="D176" s="1038"/>
      <c r="E176" s="1040"/>
      <c r="F176" s="1041"/>
      <c r="G176" s="1038"/>
      <c r="H176" s="1038"/>
      <c r="I176" s="1323"/>
      <c r="J176" s="1038"/>
      <c r="K176" s="1038"/>
      <c r="L176" s="1038"/>
      <c r="M176" s="1038"/>
      <c r="N176" s="1038"/>
      <c r="O176" s="1038"/>
      <c r="P176" s="1040" t="str">
        <f t="shared" si="279"/>
        <v>MP</v>
      </c>
      <c r="Q176" s="1342" t="str">
        <f t="shared" si="300"/>
        <v/>
      </c>
      <c r="R176" s="1040"/>
      <c r="S176" s="1475" t="e">
        <f t="shared" si="301"/>
        <v>#DIV/0!</v>
      </c>
      <c r="T176" s="1102"/>
      <c r="U176" s="1102"/>
      <c r="V176" s="1476"/>
      <c r="W176" s="1477"/>
      <c r="X176" s="1103"/>
      <c r="Y176" s="1477"/>
      <c r="Z176" s="1478">
        <f t="shared" si="240"/>
        <v>0</v>
      </c>
      <c r="AA176" s="1479">
        <f>ROUND(IFERROR(SUM($AI$6/$AI$7*Q176/O176)+('Inbound Freight New'!$A$3*CZ176/R176),0),2)</f>
        <v>0</v>
      </c>
      <c r="AB176" s="1480">
        <f t="shared" si="241"/>
        <v>0</v>
      </c>
      <c r="AC176" s="1479">
        <f t="shared" si="302"/>
        <v>0</v>
      </c>
      <c r="AD176" s="1481"/>
      <c r="AE176" s="1480">
        <f t="shared" si="242"/>
        <v>0</v>
      </c>
      <c r="AF176" s="1482">
        <f t="shared" si="303"/>
        <v>0</v>
      </c>
      <c r="AG176" s="1483">
        <f t="shared" si="243"/>
        <v>0</v>
      </c>
      <c r="AH176" s="1484">
        <f t="shared" si="304"/>
        <v>0</v>
      </c>
      <c r="AI176" s="1482">
        <f t="shared" si="305"/>
        <v>0</v>
      </c>
      <c r="AJ176" s="1485">
        <f t="shared" si="306"/>
        <v>0</v>
      </c>
      <c r="AK176" s="1485">
        <f t="shared" si="307"/>
        <v>0</v>
      </c>
      <c r="AL176" s="1485">
        <f t="shared" si="244"/>
        <v>0</v>
      </c>
      <c r="AM176" s="1482">
        <f t="shared" si="308"/>
        <v>0</v>
      </c>
      <c r="AN176" s="1477"/>
      <c r="AO176" s="1477"/>
      <c r="AP176" s="1486">
        <f t="shared" si="309"/>
        <v>0</v>
      </c>
      <c r="AQ176" s="1487">
        <f t="shared" si="310"/>
        <v>0</v>
      </c>
      <c r="AR176" s="1488">
        <f t="shared" si="245"/>
        <v>0</v>
      </c>
      <c r="AS176" s="1487">
        <f t="shared" si="311"/>
        <v>0</v>
      </c>
      <c r="AT176" s="1489">
        <f t="shared" si="312"/>
        <v>0</v>
      </c>
      <c r="AU176" s="1490"/>
      <c r="AV176" s="1489"/>
      <c r="AW176" s="1038"/>
      <c r="AX176" s="1038"/>
      <c r="AY176" s="1491"/>
      <c r="AZ176" s="1492"/>
      <c r="BA176" s="1342"/>
      <c r="BB176" s="1342"/>
      <c r="BC176" s="1342"/>
      <c r="BD176" s="1342"/>
      <c r="BE176" s="1038"/>
      <c r="BF176" s="1038" t="str">
        <f t="shared" si="280"/>
        <v/>
      </c>
      <c r="BG176" s="1342" t="str">
        <f t="shared" si="246"/>
        <v/>
      </c>
      <c r="BH176" s="1038"/>
      <c r="BI176" s="1038"/>
      <c r="BJ176" s="1038"/>
      <c r="BK176" s="1038"/>
      <c r="BL176" s="1038"/>
      <c r="BM176" s="1038"/>
      <c r="BN176" s="1493"/>
      <c r="BO176" s="1493"/>
      <c r="BP176" s="1493"/>
      <c r="BQ176" s="1493" t="str">
        <f t="shared" si="247"/>
        <v/>
      </c>
      <c r="BR176" s="1494" t="str">
        <f t="shared" si="248"/>
        <v/>
      </c>
      <c r="BS176" s="1494" t="str">
        <f t="shared" si="281"/>
        <v/>
      </c>
      <c r="BT176" s="1494" t="str">
        <f t="shared" si="282"/>
        <v/>
      </c>
      <c r="BU176" s="1495" t="str">
        <f t="shared" si="249"/>
        <v/>
      </c>
      <c r="BV176" s="1495" t="str">
        <f t="shared" si="283"/>
        <v/>
      </c>
      <c r="BW176" s="1495" t="str">
        <f t="shared" si="284"/>
        <v/>
      </c>
      <c r="BX176" s="1495" t="str">
        <f t="shared" si="250"/>
        <v/>
      </c>
      <c r="BY176" s="1495" t="str">
        <f t="shared" si="251"/>
        <v/>
      </c>
      <c r="BZ176" s="1495" t="str">
        <f t="shared" si="252"/>
        <v/>
      </c>
      <c r="CA176" s="1495" t="str">
        <f t="shared" si="253"/>
        <v/>
      </c>
      <c r="CB176" s="1496" t="str">
        <f t="shared" si="254"/>
        <v/>
      </c>
      <c r="CC176" s="1496" t="str">
        <f t="shared" si="255"/>
        <v/>
      </c>
      <c r="CD176" s="1496" t="str">
        <f t="shared" si="256"/>
        <v/>
      </c>
      <c r="CE176" s="1496" t="str">
        <f t="shared" si="257"/>
        <v/>
      </c>
      <c r="CF176" s="1496" t="str">
        <f t="shared" si="285"/>
        <v/>
      </c>
      <c r="CG176" s="1494" t="str">
        <f t="shared" si="286"/>
        <v/>
      </c>
      <c r="CH176" s="1495"/>
      <c r="CI176" s="1495"/>
      <c r="CJ176" s="1495"/>
      <c r="CK176" s="1495"/>
      <c r="CL176" s="1495"/>
      <c r="CM176" s="1495"/>
      <c r="CN176" s="1497" t="str">
        <f t="shared" si="287"/>
        <v/>
      </c>
      <c r="CO176" s="1497" t="str">
        <f t="shared" si="288"/>
        <v/>
      </c>
      <c r="CP176" s="1497" t="str">
        <f t="shared" si="289"/>
        <v/>
      </c>
      <c r="CQ176" s="1497" t="str">
        <f t="shared" si="290"/>
        <v/>
      </c>
      <c r="CR176" s="1497" t="str">
        <f t="shared" si="291"/>
        <v/>
      </c>
      <c r="CS176" s="1497" t="str">
        <f t="shared" si="292"/>
        <v/>
      </c>
      <c r="CT176" s="1497" t="str">
        <f t="shared" si="293"/>
        <v/>
      </c>
      <c r="CU176" s="1497" t="str">
        <f t="shared" si="294"/>
        <v/>
      </c>
      <c r="CV176" s="1497" t="str">
        <f t="shared" si="295"/>
        <v/>
      </c>
      <c r="CW176" s="16" t="str">
        <f t="shared" si="296"/>
        <v/>
      </c>
      <c r="CX176" s="16" t="str">
        <f t="shared" si="297"/>
        <v/>
      </c>
      <c r="CY176" s="16" t="str">
        <f t="shared" si="298"/>
        <v/>
      </c>
      <c r="CZ176" s="650">
        <f t="shared" si="258"/>
        <v>0</v>
      </c>
      <c r="DA176" s="16"/>
      <c r="DB176" s="651"/>
      <c r="DC176" s="655">
        <f t="shared" si="259"/>
        <v>0</v>
      </c>
      <c r="DD176" s="654" t="str">
        <f t="shared" si="260"/>
        <v/>
      </c>
      <c r="DE176" s="650">
        <f t="shared" si="261"/>
        <v>0</v>
      </c>
      <c r="EG176" s="16">
        <f>IFERROR(VLOOKUP(B176,'SUBCATS INTERNAL USE'!A:D,3,0),10000)</f>
        <v>10000</v>
      </c>
      <c r="EH176" s="16">
        <f t="shared" si="262"/>
        <v>10000</v>
      </c>
      <c r="EI176" s="16">
        <f t="shared" si="263"/>
        <v>1</v>
      </c>
      <c r="EJ176" s="16">
        <f t="shared" si="299"/>
        <v>19</v>
      </c>
      <c r="EK176" s="16">
        <f>IFERROR(VLOOKUP(B176,'SUBCATS INTERNAL USE'!G:I,3,0), 10000)</f>
        <v>10000</v>
      </c>
      <c r="EN176" s="163">
        <f t="shared" si="264"/>
        <v>1</v>
      </c>
      <c r="EO176" s="163">
        <f t="shared" si="265"/>
        <v>1</v>
      </c>
      <c r="EP176" s="163">
        <f t="shared" si="266"/>
        <v>1</v>
      </c>
      <c r="EQ176" s="163">
        <f t="shared" si="267"/>
        <v>1</v>
      </c>
      <c r="ER176" s="163">
        <f t="shared" si="268"/>
        <v>1</v>
      </c>
      <c r="ES176" s="163">
        <f t="shared" si="269"/>
        <v>1</v>
      </c>
      <c r="ET176" s="163">
        <f t="shared" si="270"/>
        <v>1</v>
      </c>
      <c r="EU176" s="163">
        <f t="shared" si="270"/>
        <v>1</v>
      </c>
      <c r="EV176" s="163">
        <f t="shared" si="271"/>
        <v>0</v>
      </c>
      <c r="EW176" s="163">
        <f t="shared" si="272"/>
        <v>1</v>
      </c>
      <c r="EX176" s="163">
        <f t="shared" si="273"/>
        <v>1</v>
      </c>
      <c r="EY176" s="163">
        <f t="shared" si="274"/>
        <v>1</v>
      </c>
      <c r="EZ176" s="163">
        <f t="shared" si="274"/>
        <v>1</v>
      </c>
      <c r="FA176" s="163">
        <f t="shared" si="274"/>
        <v>1</v>
      </c>
      <c r="FB176" s="163">
        <f t="shared" si="274"/>
        <v>1</v>
      </c>
      <c r="FC176" s="163">
        <f t="shared" si="275"/>
        <v>14</v>
      </c>
      <c r="FD176" s="163">
        <f t="shared" si="276"/>
        <v>0</v>
      </c>
      <c r="FF176" s="16">
        <f t="shared" si="277"/>
        <v>0</v>
      </c>
      <c r="FG176" s="16" t="str">
        <f t="shared" si="278"/>
        <v>1</v>
      </c>
    </row>
    <row r="177" spans="1:163" s="52" customFormat="1" ht="11.25" customHeight="1">
      <c r="A177" s="1038">
        <v>163</v>
      </c>
      <c r="B177" s="1039"/>
      <c r="C177" s="1038" t="str">
        <f t="shared" si="239"/>
        <v/>
      </c>
      <c r="D177" s="1038"/>
      <c r="E177" s="1040"/>
      <c r="F177" s="1041"/>
      <c r="G177" s="1038"/>
      <c r="H177" s="1038"/>
      <c r="I177" s="1323"/>
      <c r="J177" s="1038"/>
      <c r="K177" s="1038"/>
      <c r="L177" s="1038"/>
      <c r="M177" s="1038"/>
      <c r="N177" s="1038"/>
      <c r="O177" s="1038"/>
      <c r="P177" s="1040" t="str">
        <f t="shared" si="279"/>
        <v>MP</v>
      </c>
      <c r="Q177" s="1342" t="str">
        <f t="shared" si="300"/>
        <v/>
      </c>
      <c r="R177" s="1040"/>
      <c r="S177" s="1475" t="e">
        <f t="shared" si="301"/>
        <v>#DIV/0!</v>
      </c>
      <c r="T177" s="1102"/>
      <c r="U177" s="1102"/>
      <c r="V177" s="1476"/>
      <c r="W177" s="1477"/>
      <c r="X177" s="1103"/>
      <c r="Y177" s="1477"/>
      <c r="Z177" s="1478">
        <f t="shared" si="240"/>
        <v>0</v>
      </c>
      <c r="AA177" s="1479">
        <f>ROUND(IFERROR(SUM($AI$6/$AI$7*Q177/O177)+('Inbound Freight New'!$A$3*CZ177/R177),0),2)</f>
        <v>0</v>
      </c>
      <c r="AB177" s="1480">
        <f t="shared" si="241"/>
        <v>0</v>
      </c>
      <c r="AC177" s="1479">
        <f t="shared" si="302"/>
        <v>0</v>
      </c>
      <c r="AD177" s="1481"/>
      <c r="AE177" s="1480">
        <f t="shared" si="242"/>
        <v>0</v>
      </c>
      <c r="AF177" s="1482">
        <f t="shared" si="303"/>
        <v>0</v>
      </c>
      <c r="AG177" s="1483">
        <f t="shared" si="243"/>
        <v>0</v>
      </c>
      <c r="AH177" s="1484">
        <f t="shared" si="304"/>
        <v>0</v>
      </c>
      <c r="AI177" s="1482">
        <f t="shared" si="305"/>
        <v>0</v>
      </c>
      <c r="AJ177" s="1485">
        <f t="shared" si="306"/>
        <v>0</v>
      </c>
      <c r="AK177" s="1485">
        <f t="shared" si="307"/>
        <v>0</v>
      </c>
      <c r="AL177" s="1485">
        <f t="shared" si="244"/>
        <v>0</v>
      </c>
      <c r="AM177" s="1482">
        <f t="shared" si="308"/>
        <v>0</v>
      </c>
      <c r="AN177" s="1477"/>
      <c r="AO177" s="1477"/>
      <c r="AP177" s="1486">
        <f t="shared" si="309"/>
        <v>0</v>
      </c>
      <c r="AQ177" s="1487">
        <f t="shared" si="310"/>
        <v>0</v>
      </c>
      <c r="AR177" s="1488">
        <f t="shared" si="245"/>
        <v>0</v>
      </c>
      <c r="AS177" s="1487">
        <f t="shared" si="311"/>
        <v>0</v>
      </c>
      <c r="AT177" s="1489">
        <f t="shared" si="312"/>
        <v>0</v>
      </c>
      <c r="AU177" s="1490"/>
      <c r="AV177" s="1489"/>
      <c r="AW177" s="1038"/>
      <c r="AX177" s="1038"/>
      <c r="AY177" s="1491"/>
      <c r="AZ177" s="1492"/>
      <c r="BA177" s="1342"/>
      <c r="BB177" s="1342"/>
      <c r="BC177" s="1342"/>
      <c r="BD177" s="1342"/>
      <c r="BE177" s="1038"/>
      <c r="BF177" s="1038" t="str">
        <f t="shared" si="280"/>
        <v/>
      </c>
      <c r="BG177" s="1342" t="str">
        <f t="shared" si="246"/>
        <v/>
      </c>
      <c r="BH177" s="1038"/>
      <c r="BI177" s="1038"/>
      <c r="BJ177" s="1038"/>
      <c r="BK177" s="1038"/>
      <c r="BL177" s="1038"/>
      <c r="BM177" s="1038"/>
      <c r="BN177" s="1493"/>
      <c r="BO177" s="1493"/>
      <c r="BP177" s="1493"/>
      <c r="BQ177" s="1493" t="str">
        <f t="shared" si="247"/>
        <v/>
      </c>
      <c r="BR177" s="1494" t="str">
        <f t="shared" si="248"/>
        <v/>
      </c>
      <c r="BS177" s="1494" t="str">
        <f t="shared" si="281"/>
        <v/>
      </c>
      <c r="BT177" s="1494" t="str">
        <f t="shared" si="282"/>
        <v/>
      </c>
      <c r="BU177" s="1495" t="str">
        <f t="shared" si="249"/>
        <v/>
      </c>
      <c r="BV177" s="1495" t="str">
        <f t="shared" si="283"/>
        <v/>
      </c>
      <c r="BW177" s="1495" t="str">
        <f t="shared" si="284"/>
        <v/>
      </c>
      <c r="BX177" s="1495" t="str">
        <f t="shared" si="250"/>
        <v/>
      </c>
      <c r="BY177" s="1495" t="str">
        <f t="shared" si="251"/>
        <v/>
      </c>
      <c r="BZ177" s="1495" t="str">
        <f t="shared" si="252"/>
        <v/>
      </c>
      <c r="CA177" s="1495" t="str">
        <f t="shared" si="253"/>
        <v/>
      </c>
      <c r="CB177" s="1496" t="str">
        <f t="shared" si="254"/>
        <v/>
      </c>
      <c r="CC177" s="1496" t="str">
        <f t="shared" si="255"/>
        <v/>
      </c>
      <c r="CD177" s="1496" t="str">
        <f t="shared" si="256"/>
        <v/>
      </c>
      <c r="CE177" s="1496" t="str">
        <f t="shared" si="257"/>
        <v/>
      </c>
      <c r="CF177" s="1496" t="str">
        <f t="shared" si="285"/>
        <v/>
      </c>
      <c r="CG177" s="1494" t="str">
        <f t="shared" si="286"/>
        <v/>
      </c>
      <c r="CH177" s="1495"/>
      <c r="CI177" s="1495"/>
      <c r="CJ177" s="1495"/>
      <c r="CK177" s="1495"/>
      <c r="CL177" s="1495"/>
      <c r="CM177" s="1495"/>
      <c r="CN177" s="1497" t="str">
        <f t="shared" si="287"/>
        <v/>
      </c>
      <c r="CO177" s="1497" t="str">
        <f t="shared" si="288"/>
        <v/>
      </c>
      <c r="CP177" s="1497" t="str">
        <f t="shared" si="289"/>
        <v/>
      </c>
      <c r="CQ177" s="1497" t="str">
        <f t="shared" si="290"/>
        <v/>
      </c>
      <c r="CR177" s="1497" t="str">
        <f t="shared" si="291"/>
        <v/>
      </c>
      <c r="CS177" s="1497" t="str">
        <f t="shared" si="292"/>
        <v/>
      </c>
      <c r="CT177" s="1497" t="str">
        <f t="shared" si="293"/>
        <v/>
      </c>
      <c r="CU177" s="1497" t="str">
        <f t="shared" si="294"/>
        <v/>
      </c>
      <c r="CV177" s="1497" t="str">
        <f t="shared" si="295"/>
        <v/>
      </c>
      <c r="CW177" s="16" t="str">
        <f t="shared" si="296"/>
        <v/>
      </c>
      <c r="CX177" s="16" t="str">
        <f t="shared" si="297"/>
        <v/>
      </c>
      <c r="CY177" s="16" t="str">
        <f t="shared" si="298"/>
        <v/>
      </c>
      <c r="CZ177" s="650">
        <f t="shared" si="258"/>
        <v>0</v>
      </c>
      <c r="DA177" s="16"/>
      <c r="DB177" s="651"/>
      <c r="DC177" s="655">
        <f t="shared" si="259"/>
        <v>0</v>
      </c>
      <c r="DD177" s="654" t="str">
        <f t="shared" si="260"/>
        <v/>
      </c>
      <c r="DE177" s="650">
        <f t="shared" si="261"/>
        <v>0</v>
      </c>
      <c r="EG177" s="16">
        <f>IFERROR(VLOOKUP(B177,'SUBCATS INTERNAL USE'!A:D,3,0),10000)</f>
        <v>10000</v>
      </c>
      <c r="EH177" s="16">
        <f t="shared" si="262"/>
        <v>10000</v>
      </c>
      <c r="EI177" s="16">
        <f t="shared" si="263"/>
        <v>1</v>
      </c>
      <c r="EJ177" s="16">
        <f t="shared" si="299"/>
        <v>19</v>
      </c>
      <c r="EK177" s="16">
        <f>IFERROR(VLOOKUP(B177,'SUBCATS INTERNAL USE'!G:I,3,0), 10000)</f>
        <v>10000</v>
      </c>
      <c r="EN177" s="163">
        <f t="shared" si="264"/>
        <v>1</v>
      </c>
      <c r="EO177" s="163">
        <f t="shared" si="265"/>
        <v>1</v>
      </c>
      <c r="EP177" s="163">
        <f t="shared" si="266"/>
        <v>1</v>
      </c>
      <c r="EQ177" s="163">
        <f t="shared" si="267"/>
        <v>1</v>
      </c>
      <c r="ER177" s="163">
        <f t="shared" si="268"/>
        <v>1</v>
      </c>
      <c r="ES177" s="163">
        <f t="shared" si="269"/>
        <v>1</v>
      </c>
      <c r="ET177" s="163">
        <f t="shared" si="270"/>
        <v>1</v>
      </c>
      <c r="EU177" s="163">
        <f t="shared" si="270"/>
        <v>1</v>
      </c>
      <c r="EV177" s="163">
        <f t="shared" si="271"/>
        <v>0</v>
      </c>
      <c r="EW177" s="163">
        <f t="shared" si="272"/>
        <v>1</v>
      </c>
      <c r="EX177" s="163">
        <f t="shared" si="273"/>
        <v>1</v>
      </c>
      <c r="EY177" s="163">
        <f t="shared" si="274"/>
        <v>1</v>
      </c>
      <c r="EZ177" s="163">
        <f t="shared" si="274"/>
        <v>1</v>
      </c>
      <c r="FA177" s="163">
        <f t="shared" si="274"/>
        <v>1</v>
      </c>
      <c r="FB177" s="163">
        <f t="shared" si="274"/>
        <v>1</v>
      </c>
      <c r="FC177" s="163">
        <f t="shared" si="275"/>
        <v>14</v>
      </c>
      <c r="FD177" s="163">
        <f t="shared" si="276"/>
        <v>0</v>
      </c>
      <c r="FF177" s="16">
        <f t="shared" si="277"/>
        <v>0</v>
      </c>
      <c r="FG177" s="16" t="str">
        <f t="shared" si="278"/>
        <v>1</v>
      </c>
    </row>
    <row r="178" spans="1:163" s="52" customFormat="1" ht="11.25" customHeight="1">
      <c r="A178" s="1038">
        <v>164</v>
      </c>
      <c r="B178" s="1039"/>
      <c r="C178" s="1038" t="str">
        <f t="shared" si="239"/>
        <v/>
      </c>
      <c r="D178" s="1038"/>
      <c r="E178" s="1040"/>
      <c r="F178" s="1041"/>
      <c r="G178" s="1038"/>
      <c r="H178" s="1038"/>
      <c r="I178" s="1323"/>
      <c r="J178" s="1038"/>
      <c r="K178" s="1038"/>
      <c r="L178" s="1038"/>
      <c r="M178" s="1038"/>
      <c r="N178" s="1038"/>
      <c r="O178" s="1038"/>
      <c r="P178" s="1040" t="str">
        <f t="shared" si="279"/>
        <v>MP</v>
      </c>
      <c r="Q178" s="1342" t="str">
        <f t="shared" si="300"/>
        <v/>
      </c>
      <c r="R178" s="1040"/>
      <c r="S178" s="1475" t="e">
        <f t="shared" si="301"/>
        <v>#DIV/0!</v>
      </c>
      <c r="T178" s="1102"/>
      <c r="U178" s="1102"/>
      <c r="V178" s="1476"/>
      <c r="W178" s="1477"/>
      <c r="X178" s="1103"/>
      <c r="Y178" s="1477"/>
      <c r="Z178" s="1478">
        <f t="shared" si="240"/>
        <v>0</v>
      </c>
      <c r="AA178" s="1479">
        <f>ROUND(IFERROR(SUM($AI$6/$AI$7*Q178/O178)+('Inbound Freight New'!$A$3*CZ178/R178),0),2)</f>
        <v>0</v>
      </c>
      <c r="AB178" s="1480">
        <f t="shared" si="241"/>
        <v>0</v>
      </c>
      <c r="AC178" s="1479">
        <f t="shared" si="302"/>
        <v>0</v>
      </c>
      <c r="AD178" s="1481"/>
      <c r="AE178" s="1480">
        <f t="shared" si="242"/>
        <v>0</v>
      </c>
      <c r="AF178" s="1482">
        <f t="shared" si="303"/>
        <v>0</v>
      </c>
      <c r="AG178" s="1483">
        <f t="shared" si="243"/>
        <v>0</v>
      </c>
      <c r="AH178" s="1484">
        <f t="shared" si="304"/>
        <v>0</v>
      </c>
      <c r="AI178" s="1482">
        <f t="shared" si="305"/>
        <v>0</v>
      </c>
      <c r="AJ178" s="1485">
        <f t="shared" si="306"/>
        <v>0</v>
      </c>
      <c r="AK178" s="1485">
        <f t="shared" si="307"/>
        <v>0</v>
      </c>
      <c r="AL178" s="1485">
        <f t="shared" si="244"/>
        <v>0</v>
      </c>
      <c r="AM178" s="1482">
        <f t="shared" si="308"/>
        <v>0</v>
      </c>
      <c r="AN178" s="1477"/>
      <c r="AO178" s="1477"/>
      <c r="AP178" s="1486">
        <f t="shared" si="309"/>
        <v>0</v>
      </c>
      <c r="AQ178" s="1487">
        <f t="shared" si="310"/>
        <v>0</v>
      </c>
      <c r="AR178" s="1488">
        <f t="shared" si="245"/>
        <v>0</v>
      </c>
      <c r="AS178" s="1487">
        <f t="shared" si="311"/>
        <v>0</v>
      </c>
      <c r="AT178" s="1489">
        <f t="shared" si="312"/>
        <v>0</v>
      </c>
      <c r="AU178" s="1490"/>
      <c r="AV178" s="1489"/>
      <c r="AW178" s="1038"/>
      <c r="AX178" s="1038"/>
      <c r="AY178" s="1491"/>
      <c r="AZ178" s="1492"/>
      <c r="BA178" s="1342"/>
      <c r="BB178" s="1342"/>
      <c r="BC178" s="1342"/>
      <c r="BD178" s="1342"/>
      <c r="BE178" s="1038"/>
      <c r="BF178" s="1038" t="str">
        <f t="shared" si="280"/>
        <v/>
      </c>
      <c r="BG178" s="1342" t="str">
        <f t="shared" si="246"/>
        <v/>
      </c>
      <c r="BH178" s="1038"/>
      <c r="BI178" s="1038"/>
      <c r="BJ178" s="1038"/>
      <c r="BK178" s="1038"/>
      <c r="BL178" s="1038"/>
      <c r="BM178" s="1038"/>
      <c r="BN178" s="1493"/>
      <c r="BO178" s="1493"/>
      <c r="BP178" s="1493"/>
      <c r="BQ178" s="1493" t="str">
        <f t="shared" si="247"/>
        <v/>
      </c>
      <c r="BR178" s="1494" t="str">
        <f t="shared" si="248"/>
        <v/>
      </c>
      <c r="BS178" s="1494" t="str">
        <f t="shared" si="281"/>
        <v/>
      </c>
      <c r="BT178" s="1494" t="str">
        <f t="shared" si="282"/>
        <v/>
      </c>
      <c r="BU178" s="1495" t="str">
        <f t="shared" si="249"/>
        <v/>
      </c>
      <c r="BV178" s="1495" t="str">
        <f t="shared" si="283"/>
        <v/>
      </c>
      <c r="BW178" s="1495" t="str">
        <f t="shared" si="284"/>
        <v/>
      </c>
      <c r="BX178" s="1495" t="str">
        <f t="shared" si="250"/>
        <v/>
      </c>
      <c r="BY178" s="1495" t="str">
        <f t="shared" si="251"/>
        <v/>
      </c>
      <c r="BZ178" s="1495" t="str">
        <f t="shared" si="252"/>
        <v/>
      </c>
      <c r="CA178" s="1495" t="str">
        <f t="shared" si="253"/>
        <v/>
      </c>
      <c r="CB178" s="1496" t="str">
        <f t="shared" si="254"/>
        <v/>
      </c>
      <c r="CC178" s="1496" t="str">
        <f t="shared" si="255"/>
        <v/>
      </c>
      <c r="CD178" s="1496" t="str">
        <f t="shared" si="256"/>
        <v/>
      </c>
      <c r="CE178" s="1496" t="str">
        <f t="shared" si="257"/>
        <v/>
      </c>
      <c r="CF178" s="1496" t="str">
        <f t="shared" si="285"/>
        <v/>
      </c>
      <c r="CG178" s="1494" t="str">
        <f t="shared" si="286"/>
        <v/>
      </c>
      <c r="CH178" s="1495"/>
      <c r="CI178" s="1495"/>
      <c r="CJ178" s="1495"/>
      <c r="CK178" s="1495"/>
      <c r="CL178" s="1495"/>
      <c r="CM178" s="1495"/>
      <c r="CN178" s="1497" t="str">
        <f t="shared" si="287"/>
        <v/>
      </c>
      <c r="CO178" s="1497" t="str">
        <f t="shared" si="288"/>
        <v/>
      </c>
      <c r="CP178" s="1497" t="str">
        <f t="shared" si="289"/>
        <v/>
      </c>
      <c r="CQ178" s="1497" t="str">
        <f t="shared" si="290"/>
        <v/>
      </c>
      <c r="CR178" s="1497" t="str">
        <f t="shared" si="291"/>
        <v/>
      </c>
      <c r="CS178" s="1497" t="str">
        <f t="shared" si="292"/>
        <v/>
      </c>
      <c r="CT178" s="1497" t="str">
        <f t="shared" si="293"/>
        <v/>
      </c>
      <c r="CU178" s="1497" t="str">
        <f t="shared" si="294"/>
        <v/>
      </c>
      <c r="CV178" s="1497" t="str">
        <f t="shared" si="295"/>
        <v/>
      </c>
      <c r="CW178" s="16" t="str">
        <f t="shared" si="296"/>
        <v/>
      </c>
      <c r="CX178" s="16" t="str">
        <f t="shared" si="297"/>
        <v/>
      </c>
      <c r="CY178" s="16" t="str">
        <f t="shared" si="298"/>
        <v/>
      </c>
      <c r="CZ178" s="650">
        <f t="shared" si="258"/>
        <v>0</v>
      </c>
      <c r="DA178" s="16"/>
      <c r="DB178" s="651"/>
      <c r="DC178" s="655">
        <f t="shared" si="259"/>
        <v>0</v>
      </c>
      <c r="DD178" s="654" t="str">
        <f t="shared" si="260"/>
        <v/>
      </c>
      <c r="DE178" s="650">
        <f t="shared" si="261"/>
        <v>0</v>
      </c>
      <c r="EG178" s="16">
        <f>IFERROR(VLOOKUP(B178,'SUBCATS INTERNAL USE'!A:D,3,0),10000)</f>
        <v>10000</v>
      </c>
      <c r="EH178" s="16">
        <f t="shared" si="262"/>
        <v>10000</v>
      </c>
      <c r="EI178" s="16">
        <f t="shared" si="263"/>
        <v>1</v>
      </c>
      <c r="EJ178" s="16">
        <f t="shared" si="299"/>
        <v>19</v>
      </c>
      <c r="EK178" s="16">
        <f>IFERROR(VLOOKUP(B178,'SUBCATS INTERNAL USE'!G:I,3,0), 10000)</f>
        <v>10000</v>
      </c>
      <c r="EN178" s="163">
        <f t="shared" si="264"/>
        <v>1</v>
      </c>
      <c r="EO178" s="163">
        <f t="shared" si="265"/>
        <v>1</v>
      </c>
      <c r="EP178" s="163">
        <f t="shared" si="266"/>
        <v>1</v>
      </c>
      <c r="EQ178" s="163">
        <f t="shared" si="267"/>
        <v>1</v>
      </c>
      <c r="ER178" s="163">
        <f t="shared" si="268"/>
        <v>1</v>
      </c>
      <c r="ES178" s="163">
        <f t="shared" si="269"/>
        <v>1</v>
      </c>
      <c r="ET178" s="163">
        <f t="shared" si="270"/>
        <v>1</v>
      </c>
      <c r="EU178" s="163">
        <f t="shared" si="270"/>
        <v>1</v>
      </c>
      <c r="EV178" s="163">
        <f t="shared" si="271"/>
        <v>0</v>
      </c>
      <c r="EW178" s="163">
        <f t="shared" si="272"/>
        <v>1</v>
      </c>
      <c r="EX178" s="163">
        <f t="shared" si="273"/>
        <v>1</v>
      </c>
      <c r="EY178" s="163">
        <f t="shared" si="274"/>
        <v>1</v>
      </c>
      <c r="EZ178" s="163">
        <f t="shared" si="274"/>
        <v>1</v>
      </c>
      <c r="FA178" s="163">
        <f t="shared" si="274"/>
        <v>1</v>
      </c>
      <c r="FB178" s="163">
        <f t="shared" si="274"/>
        <v>1</v>
      </c>
      <c r="FC178" s="163">
        <f t="shared" si="275"/>
        <v>14</v>
      </c>
      <c r="FD178" s="163">
        <f t="shared" si="276"/>
        <v>0</v>
      </c>
      <c r="FF178" s="16">
        <f t="shared" si="277"/>
        <v>0</v>
      </c>
      <c r="FG178" s="16" t="str">
        <f t="shared" si="278"/>
        <v>1</v>
      </c>
    </row>
    <row r="179" spans="1:163" s="52" customFormat="1" ht="11.25" customHeight="1">
      <c r="A179" s="1038">
        <v>165</v>
      </c>
      <c r="B179" s="1039"/>
      <c r="C179" s="1038" t="str">
        <f t="shared" si="239"/>
        <v/>
      </c>
      <c r="D179" s="1038"/>
      <c r="E179" s="1040"/>
      <c r="F179" s="1041"/>
      <c r="G179" s="1038"/>
      <c r="H179" s="1038"/>
      <c r="I179" s="1323"/>
      <c r="J179" s="1038"/>
      <c r="K179" s="1038"/>
      <c r="L179" s="1038"/>
      <c r="M179" s="1038"/>
      <c r="N179" s="1038"/>
      <c r="O179" s="1038"/>
      <c r="P179" s="1040" t="str">
        <f t="shared" si="279"/>
        <v>MP</v>
      </c>
      <c r="Q179" s="1342" t="str">
        <f t="shared" si="300"/>
        <v/>
      </c>
      <c r="R179" s="1040"/>
      <c r="S179" s="1475" t="e">
        <f t="shared" si="301"/>
        <v>#DIV/0!</v>
      </c>
      <c r="T179" s="1102"/>
      <c r="U179" s="1102"/>
      <c r="V179" s="1476"/>
      <c r="W179" s="1477"/>
      <c r="X179" s="1103"/>
      <c r="Y179" s="1477"/>
      <c r="Z179" s="1478">
        <f t="shared" si="240"/>
        <v>0</v>
      </c>
      <c r="AA179" s="1479">
        <f>ROUND(IFERROR(SUM($AI$6/$AI$7*Q179/O179)+('Inbound Freight New'!$A$3*CZ179/R179),0),2)</f>
        <v>0</v>
      </c>
      <c r="AB179" s="1480">
        <f t="shared" si="241"/>
        <v>0</v>
      </c>
      <c r="AC179" s="1479">
        <f t="shared" si="302"/>
        <v>0</v>
      </c>
      <c r="AD179" s="1481"/>
      <c r="AE179" s="1480">
        <f t="shared" si="242"/>
        <v>0</v>
      </c>
      <c r="AF179" s="1482">
        <f t="shared" si="303"/>
        <v>0</v>
      </c>
      <c r="AG179" s="1483">
        <f t="shared" si="243"/>
        <v>0</v>
      </c>
      <c r="AH179" s="1484">
        <f t="shared" si="304"/>
        <v>0</v>
      </c>
      <c r="AI179" s="1482">
        <f t="shared" si="305"/>
        <v>0</v>
      </c>
      <c r="AJ179" s="1485">
        <f t="shared" si="306"/>
        <v>0</v>
      </c>
      <c r="AK179" s="1485">
        <f t="shared" si="307"/>
        <v>0</v>
      </c>
      <c r="AL179" s="1485">
        <f t="shared" si="244"/>
        <v>0</v>
      </c>
      <c r="AM179" s="1482">
        <f t="shared" si="308"/>
        <v>0</v>
      </c>
      <c r="AN179" s="1477"/>
      <c r="AO179" s="1477"/>
      <c r="AP179" s="1486">
        <f t="shared" si="309"/>
        <v>0</v>
      </c>
      <c r="AQ179" s="1487">
        <f t="shared" si="310"/>
        <v>0</v>
      </c>
      <c r="AR179" s="1488">
        <f t="shared" si="245"/>
        <v>0</v>
      </c>
      <c r="AS179" s="1487">
        <f t="shared" si="311"/>
        <v>0</v>
      </c>
      <c r="AT179" s="1489">
        <f t="shared" si="312"/>
        <v>0</v>
      </c>
      <c r="AU179" s="1490"/>
      <c r="AV179" s="1489"/>
      <c r="AW179" s="1038"/>
      <c r="AX179" s="1038"/>
      <c r="AY179" s="1491"/>
      <c r="AZ179" s="1492"/>
      <c r="BA179" s="1342"/>
      <c r="BB179" s="1342"/>
      <c r="BC179" s="1342"/>
      <c r="BD179" s="1342"/>
      <c r="BE179" s="1038"/>
      <c r="BF179" s="1038" t="str">
        <f t="shared" si="280"/>
        <v/>
      </c>
      <c r="BG179" s="1342" t="str">
        <f t="shared" si="246"/>
        <v/>
      </c>
      <c r="BH179" s="1038"/>
      <c r="BI179" s="1038"/>
      <c r="BJ179" s="1038"/>
      <c r="BK179" s="1038"/>
      <c r="BL179" s="1038"/>
      <c r="BM179" s="1038"/>
      <c r="BN179" s="1493"/>
      <c r="BO179" s="1493"/>
      <c r="BP179" s="1493"/>
      <c r="BQ179" s="1493" t="str">
        <f t="shared" si="247"/>
        <v/>
      </c>
      <c r="BR179" s="1494" t="str">
        <f t="shared" si="248"/>
        <v/>
      </c>
      <c r="BS179" s="1494" t="str">
        <f t="shared" si="281"/>
        <v/>
      </c>
      <c r="BT179" s="1494" t="str">
        <f t="shared" si="282"/>
        <v/>
      </c>
      <c r="BU179" s="1495" t="str">
        <f t="shared" si="249"/>
        <v/>
      </c>
      <c r="BV179" s="1495" t="str">
        <f t="shared" si="283"/>
        <v/>
      </c>
      <c r="BW179" s="1495" t="str">
        <f t="shared" si="284"/>
        <v/>
      </c>
      <c r="BX179" s="1495" t="str">
        <f t="shared" si="250"/>
        <v/>
      </c>
      <c r="BY179" s="1495" t="str">
        <f t="shared" si="251"/>
        <v/>
      </c>
      <c r="BZ179" s="1495" t="str">
        <f t="shared" si="252"/>
        <v/>
      </c>
      <c r="CA179" s="1495" t="str">
        <f t="shared" si="253"/>
        <v/>
      </c>
      <c r="CB179" s="1496" t="str">
        <f t="shared" si="254"/>
        <v/>
      </c>
      <c r="CC179" s="1496" t="str">
        <f t="shared" si="255"/>
        <v/>
      </c>
      <c r="CD179" s="1496" t="str">
        <f t="shared" si="256"/>
        <v/>
      </c>
      <c r="CE179" s="1496" t="str">
        <f t="shared" si="257"/>
        <v/>
      </c>
      <c r="CF179" s="1496" t="str">
        <f t="shared" si="285"/>
        <v/>
      </c>
      <c r="CG179" s="1494" t="str">
        <f t="shared" si="286"/>
        <v/>
      </c>
      <c r="CH179" s="1495"/>
      <c r="CI179" s="1495"/>
      <c r="CJ179" s="1495"/>
      <c r="CK179" s="1495"/>
      <c r="CL179" s="1495"/>
      <c r="CM179" s="1495"/>
      <c r="CN179" s="1497" t="str">
        <f t="shared" si="287"/>
        <v/>
      </c>
      <c r="CO179" s="1497" t="str">
        <f t="shared" si="288"/>
        <v/>
      </c>
      <c r="CP179" s="1497" t="str">
        <f t="shared" si="289"/>
        <v/>
      </c>
      <c r="CQ179" s="1497" t="str">
        <f t="shared" si="290"/>
        <v/>
      </c>
      <c r="CR179" s="1497" t="str">
        <f t="shared" si="291"/>
        <v/>
      </c>
      <c r="CS179" s="1497" t="str">
        <f t="shared" si="292"/>
        <v/>
      </c>
      <c r="CT179" s="1497" t="str">
        <f t="shared" si="293"/>
        <v/>
      </c>
      <c r="CU179" s="1497" t="str">
        <f t="shared" si="294"/>
        <v/>
      </c>
      <c r="CV179" s="1497" t="str">
        <f t="shared" si="295"/>
        <v/>
      </c>
      <c r="CW179" s="16" t="str">
        <f t="shared" si="296"/>
        <v/>
      </c>
      <c r="CX179" s="16" t="str">
        <f t="shared" si="297"/>
        <v/>
      </c>
      <c r="CY179" s="16" t="str">
        <f t="shared" si="298"/>
        <v/>
      </c>
      <c r="CZ179" s="650">
        <f t="shared" si="258"/>
        <v>0</v>
      </c>
      <c r="DA179" s="16"/>
      <c r="DB179" s="651"/>
      <c r="DC179" s="655">
        <f t="shared" si="259"/>
        <v>0</v>
      </c>
      <c r="DD179" s="654" t="str">
        <f t="shared" si="260"/>
        <v/>
      </c>
      <c r="DE179" s="650">
        <f t="shared" si="261"/>
        <v>0</v>
      </c>
      <c r="EG179" s="16">
        <f>IFERROR(VLOOKUP(B179,'SUBCATS INTERNAL USE'!A:D,3,0),10000)</f>
        <v>10000</v>
      </c>
      <c r="EH179" s="16">
        <f t="shared" si="262"/>
        <v>10000</v>
      </c>
      <c r="EI179" s="16">
        <f t="shared" si="263"/>
        <v>1</v>
      </c>
      <c r="EJ179" s="16">
        <f t="shared" si="299"/>
        <v>19</v>
      </c>
      <c r="EK179" s="16">
        <f>IFERROR(VLOOKUP(B179,'SUBCATS INTERNAL USE'!G:I,3,0), 10000)</f>
        <v>10000</v>
      </c>
      <c r="EN179" s="163">
        <f t="shared" si="264"/>
        <v>1</v>
      </c>
      <c r="EO179" s="163">
        <f t="shared" si="265"/>
        <v>1</v>
      </c>
      <c r="EP179" s="163">
        <f t="shared" si="266"/>
        <v>1</v>
      </c>
      <c r="EQ179" s="163">
        <f t="shared" si="267"/>
        <v>1</v>
      </c>
      <c r="ER179" s="163">
        <f t="shared" si="268"/>
        <v>1</v>
      </c>
      <c r="ES179" s="163">
        <f t="shared" si="269"/>
        <v>1</v>
      </c>
      <c r="ET179" s="163">
        <f t="shared" si="270"/>
        <v>1</v>
      </c>
      <c r="EU179" s="163">
        <f t="shared" si="270"/>
        <v>1</v>
      </c>
      <c r="EV179" s="163">
        <f t="shared" si="271"/>
        <v>0</v>
      </c>
      <c r="EW179" s="163">
        <f t="shared" si="272"/>
        <v>1</v>
      </c>
      <c r="EX179" s="163">
        <f t="shared" si="273"/>
        <v>1</v>
      </c>
      <c r="EY179" s="163">
        <f t="shared" si="274"/>
        <v>1</v>
      </c>
      <c r="EZ179" s="163">
        <f t="shared" si="274"/>
        <v>1</v>
      </c>
      <c r="FA179" s="163">
        <f t="shared" si="274"/>
        <v>1</v>
      </c>
      <c r="FB179" s="163">
        <f t="shared" si="274"/>
        <v>1</v>
      </c>
      <c r="FC179" s="163">
        <f t="shared" si="275"/>
        <v>14</v>
      </c>
      <c r="FD179" s="163">
        <f t="shared" si="276"/>
        <v>0</v>
      </c>
      <c r="FF179" s="16">
        <f t="shared" si="277"/>
        <v>0</v>
      </c>
      <c r="FG179" s="16" t="str">
        <f t="shared" si="278"/>
        <v>1</v>
      </c>
    </row>
    <row r="180" spans="1:163" s="52" customFormat="1" ht="11.25" customHeight="1">
      <c r="A180" s="1038">
        <v>166</v>
      </c>
      <c r="B180" s="1039"/>
      <c r="C180" s="1038" t="str">
        <f t="shared" si="239"/>
        <v/>
      </c>
      <c r="D180" s="1038"/>
      <c r="E180" s="1040"/>
      <c r="F180" s="1041"/>
      <c r="G180" s="1038"/>
      <c r="H180" s="1038"/>
      <c r="I180" s="1323"/>
      <c r="J180" s="1038"/>
      <c r="K180" s="1038"/>
      <c r="L180" s="1038"/>
      <c r="M180" s="1038"/>
      <c r="N180" s="1038"/>
      <c r="O180" s="1038"/>
      <c r="P180" s="1040" t="str">
        <f t="shared" si="279"/>
        <v>MP</v>
      </c>
      <c r="Q180" s="1342" t="str">
        <f t="shared" si="300"/>
        <v/>
      </c>
      <c r="R180" s="1040"/>
      <c r="S180" s="1475" t="e">
        <f t="shared" si="301"/>
        <v>#DIV/0!</v>
      </c>
      <c r="T180" s="1102"/>
      <c r="U180" s="1102"/>
      <c r="V180" s="1476"/>
      <c r="W180" s="1477"/>
      <c r="X180" s="1103"/>
      <c r="Y180" s="1477"/>
      <c r="Z180" s="1478">
        <f t="shared" si="240"/>
        <v>0</v>
      </c>
      <c r="AA180" s="1479">
        <f>ROUND(IFERROR(SUM($AI$6/$AI$7*Q180/O180)+('Inbound Freight New'!$A$3*CZ180/R180),0),2)</f>
        <v>0</v>
      </c>
      <c r="AB180" s="1480">
        <f t="shared" si="241"/>
        <v>0</v>
      </c>
      <c r="AC180" s="1479">
        <f t="shared" si="302"/>
        <v>0</v>
      </c>
      <c r="AD180" s="1481"/>
      <c r="AE180" s="1480">
        <f t="shared" si="242"/>
        <v>0</v>
      </c>
      <c r="AF180" s="1482">
        <f t="shared" si="303"/>
        <v>0</v>
      </c>
      <c r="AG180" s="1483">
        <f t="shared" si="243"/>
        <v>0</v>
      </c>
      <c r="AH180" s="1484">
        <f t="shared" si="304"/>
        <v>0</v>
      </c>
      <c r="AI180" s="1482">
        <f t="shared" si="305"/>
        <v>0</v>
      </c>
      <c r="AJ180" s="1485">
        <f t="shared" si="306"/>
        <v>0</v>
      </c>
      <c r="AK180" s="1485">
        <f t="shared" si="307"/>
        <v>0</v>
      </c>
      <c r="AL180" s="1485">
        <f t="shared" si="244"/>
        <v>0</v>
      </c>
      <c r="AM180" s="1482">
        <f t="shared" si="308"/>
        <v>0</v>
      </c>
      <c r="AN180" s="1477"/>
      <c r="AO180" s="1477"/>
      <c r="AP180" s="1486">
        <f t="shared" si="309"/>
        <v>0</v>
      </c>
      <c r="AQ180" s="1487">
        <f t="shared" si="310"/>
        <v>0</v>
      </c>
      <c r="AR180" s="1488">
        <f t="shared" si="245"/>
        <v>0</v>
      </c>
      <c r="AS180" s="1487">
        <f t="shared" si="311"/>
        <v>0</v>
      </c>
      <c r="AT180" s="1489">
        <f t="shared" si="312"/>
        <v>0</v>
      </c>
      <c r="AU180" s="1490"/>
      <c r="AV180" s="1489"/>
      <c r="AW180" s="1038"/>
      <c r="AX180" s="1038"/>
      <c r="AY180" s="1491"/>
      <c r="AZ180" s="1492"/>
      <c r="BA180" s="1342"/>
      <c r="BB180" s="1342"/>
      <c r="BC180" s="1342"/>
      <c r="BD180" s="1342"/>
      <c r="BE180" s="1038"/>
      <c r="BF180" s="1038" t="str">
        <f t="shared" si="280"/>
        <v/>
      </c>
      <c r="BG180" s="1342" t="str">
        <f t="shared" si="246"/>
        <v/>
      </c>
      <c r="BH180" s="1038"/>
      <c r="BI180" s="1038"/>
      <c r="BJ180" s="1038"/>
      <c r="BK180" s="1038"/>
      <c r="BL180" s="1038"/>
      <c r="BM180" s="1038"/>
      <c r="BN180" s="1493"/>
      <c r="BO180" s="1493"/>
      <c r="BP180" s="1493"/>
      <c r="BQ180" s="1493" t="str">
        <f t="shared" si="247"/>
        <v/>
      </c>
      <c r="BR180" s="1494" t="str">
        <f t="shared" si="248"/>
        <v/>
      </c>
      <c r="BS180" s="1494" t="str">
        <f t="shared" si="281"/>
        <v/>
      </c>
      <c r="BT180" s="1494" t="str">
        <f t="shared" si="282"/>
        <v/>
      </c>
      <c r="BU180" s="1495" t="str">
        <f t="shared" si="249"/>
        <v/>
      </c>
      <c r="BV180" s="1495" t="str">
        <f t="shared" si="283"/>
        <v/>
      </c>
      <c r="BW180" s="1495" t="str">
        <f t="shared" si="284"/>
        <v/>
      </c>
      <c r="BX180" s="1495" t="str">
        <f t="shared" si="250"/>
        <v/>
      </c>
      <c r="BY180" s="1495" t="str">
        <f t="shared" si="251"/>
        <v/>
      </c>
      <c r="BZ180" s="1495" t="str">
        <f t="shared" si="252"/>
        <v/>
      </c>
      <c r="CA180" s="1495" t="str">
        <f t="shared" si="253"/>
        <v/>
      </c>
      <c r="CB180" s="1496" t="str">
        <f t="shared" si="254"/>
        <v/>
      </c>
      <c r="CC180" s="1496" t="str">
        <f t="shared" si="255"/>
        <v/>
      </c>
      <c r="CD180" s="1496" t="str">
        <f t="shared" si="256"/>
        <v/>
      </c>
      <c r="CE180" s="1496" t="str">
        <f t="shared" si="257"/>
        <v/>
      </c>
      <c r="CF180" s="1496" t="str">
        <f t="shared" si="285"/>
        <v/>
      </c>
      <c r="CG180" s="1494" t="str">
        <f t="shared" si="286"/>
        <v/>
      </c>
      <c r="CH180" s="1495"/>
      <c r="CI180" s="1495"/>
      <c r="CJ180" s="1495"/>
      <c r="CK180" s="1495"/>
      <c r="CL180" s="1495"/>
      <c r="CM180" s="1495"/>
      <c r="CN180" s="1497" t="str">
        <f t="shared" si="287"/>
        <v/>
      </c>
      <c r="CO180" s="1497" t="str">
        <f t="shared" si="288"/>
        <v/>
      </c>
      <c r="CP180" s="1497" t="str">
        <f t="shared" si="289"/>
        <v/>
      </c>
      <c r="CQ180" s="1497" t="str">
        <f t="shared" si="290"/>
        <v/>
      </c>
      <c r="CR180" s="1497" t="str">
        <f t="shared" si="291"/>
        <v/>
      </c>
      <c r="CS180" s="1497" t="str">
        <f t="shared" si="292"/>
        <v/>
      </c>
      <c r="CT180" s="1497" t="str">
        <f t="shared" si="293"/>
        <v/>
      </c>
      <c r="CU180" s="1497" t="str">
        <f t="shared" si="294"/>
        <v/>
      </c>
      <c r="CV180" s="1497" t="str">
        <f t="shared" si="295"/>
        <v/>
      </c>
      <c r="CW180" s="16" t="str">
        <f t="shared" si="296"/>
        <v/>
      </c>
      <c r="CX180" s="16" t="str">
        <f t="shared" si="297"/>
        <v/>
      </c>
      <c r="CY180" s="16" t="str">
        <f t="shared" si="298"/>
        <v/>
      </c>
      <c r="CZ180" s="650">
        <f t="shared" si="258"/>
        <v>0</v>
      </c>
      <c r="DA180" s="16"/>
      <c r="DB180" s="651"/>
      <c r="DC180" s="655">
        <f t="shared" si="259"/>
        <v>0</v>
      </c>
      <c r="DD180" s="654" t="str">
        <f t="shared" si="260"/>
        <v/>
      </c>
      <c r="DE180" s="650">
        <f t="shared" si="261"/>
        <v>0</v>
      </c>
      <c r="EG180" s="16">
        <f>IFERROR(VLOOKUP(B180,'SUBCATS INTERNAL USE'!A:D,3,0),10000)</f>
        <v>10000</v>
      </c>
      <c r="EH180" s="16">
        <f t="shared" si="262"/>
        <v>10000</v>
      </c>
      <c r="EI180" s="16">
        <f t="shared" si="263"/>
        <v>1</v>
      </c>
      <c r="EJ180" s="16">
        <f t="shared" si="299"/>
        <v>19</v>
      </c>
      <c r="EK180" s="16">
        <f>IFERROR(VLOOKUP(B180,'SUBCATS INTERNAL USE'!G:I,3,0), 10000)</f>
        <v>10000</v>
      </c>
      <c r="EN180" s="163">
        <f t="shared" si="264"/>
        <v>1</v>
      </c>
      <c r="EO180" s="163">
        <f t="shared" si="265"/>
        <v>1</v>
      </c>
      <c r="EP180" s="163">
        <f t="shared" si="266"/>
        <v>1</v>
      </c>
      <c r="EQ180" s="163">
        <f t="shared" si="267"/>
        <v>1</v>
      </c>
      <c r="ER180" s="163">
        <f t="shared" si="268"/>
        <v>1</v>
      </c>
      <c r="ES180" s="163">
        <f t="shared" si="269"/>
        <v>1</v>
      </c>
      <c r="ET180" s="163">
        <f t="shared" si="270"/>
        <v>1</v>
      </c>
      <c r="EU180" s="163">
        <f t="shared" si="270"/>
        <v>1</v>
      </c>
      <c r="EV180" s="163">
        <f t="shared" si="271"/>
        <v>0</v>
      </c>
      <c r="EW180" s="163">
        <f t="shared" si="272"/>
        <v>1</v>
      </c>
      <c r="EX180" s="163">
        <f t="shared" si="273"/>
        <v>1</v>
      </c>
      <c r="EY180" s="163">
        <f t="shared" si="274"/>
        <v>1</v>
      </c>
      <c r="EZ180" s="163">
        <f t="shared" si="274"/>
        <v>1</v>
      </c>
      <c r="FA180" s="163">
        <f t="shared" si="274"/>
        <v>1</v>
      </c>
      <c r="FB180" s="163">
        <f t="shared" si="274"/>
        <v>1</v>
      </c>
      <c r="FC180" s="163">
        <f t="shared" si="275"/>
        <v>14</v>
      </c>
      <c r="FD180" s="163">
        <f t="shared" si="276"/>
        <v>0</v>
      </c>
      <c r="FF180" s="16">
        <f t="shared" si="277"/>
        <v>0</v>
      </c>
      <c r="FG180" s="16" t="str">
        <f t="shared" si="278"/>
        <v>1</v>
      </c>
    </row>
    <row r="181" spans="1:163" s="52" customFormat="1" ht="11.25" customHeight="1">
      <c r="A181" s="1038">
        <v>167</v>
      </c>
      <c r="B181" s="1039"/>
      <c r="C181" s="1038" t="str">
        <f t="shared" si="239"/>
        <v/>
      </c>
      <c r="D181" s="1038"/>
      <c r="E181" s="1040"/>
      <c r="F181" s="1041"/>
      <c r="G181" s="1038"/>
      <c r="H181" s="1038"/>
      <c r="I181" s="1323"/>
      <c r="J181" s="1038"/>
      <c r="K181" s="1038"/>
      <c r="L181" s="1038"/>
      <c r="M181" s="1038"/>
      <c r="N181" s="1038"/>
      <c r="O181" s="1038"/>
      <c r="P181" s="1040" t="str">
        <f t="shared" si="279"/>
        <v>MP</v>
      </c>
      <c r="Q181" s="1342" t="str">
        <f t="shared" si="300"/>
        <v/>
      </c>
      <c r="R181" s="1040"/>
      <c r="S181" s="1475" t="e">
        <f t="shared" si="301"/>
        <v>#DIV/0!</v>
      </c>
      <c r="T181" s="1102"/>
      <c r="U181" s="1102"/>
      <c r="V181" s="1476"/>
      <c r="W181" s="1477"/>
      <c r="X181" s="1103"/>
      <c r="Y181" s="1477"/>
      <c r="Z181" s="1478">
        <f t="shared" si="240"/>
        <v>0</v>
      </c>
      <c r="AA181" s="1479">
        <f>ROUND(IFERROR(SUM($AI$6/$AI$7*Q181/O181)+('Inbound Freight New'!$A$3*CZ181/R181),0),2)</f>
        <v>0</v>
      </c>
      <c r="AB181" s="1480">
        <f t="shared" si="241"/>
        <v>0</v>
      </c>
      <c r="AC181" s="1479">
        <f t="shared" si="302"/>
        <v>0</v>
      </c>
      <c r="AD181" s="1481"/>
      <c r="AE181" s="1480">
        <f t="shared" si="242"/>
        <v>0</v>
      </c>
      <c r="AF181" s="1482">
        <f t="shared" si="303"/>
        <v>0</v>
      </c>
      <c r="AG181" s="1483">
        <f t="shared" si="243"/>
        <v>0</v>
      </c>
      <c r="AH181" s="1484">
        <f t="shared" si="304"/>
        <v>0</v>
      </c>
      <c r="AI181" s="1482">
        <f t="shared" si="305"/>
        <v>0</v>
      </c>
      <c r="AJ181" s="1485">
        <f t="shared" si="306"/>
        <v>0</v>
      </c>
      <c r="AK181" s="1485">
        <f t="shared" si="307"/>
        <v>0</v>
      </c>
      <c r="AL181" s="1485">
        <f t="shared" si="244"/>
        <v>0</v>
      </c>
      <c r="AM181" s="1482">
        <f t="shared" si="308"/>
        <v>0</v>
      </c>
      <c r="AN181" s="1477"/>
      <c r="AO181" s="1477"/>
      <c r="AP181" s="1486">
        <f t="shared" si="309"/>
        <v>0</v>
      </c>
      <c r="AQ181" s="1487">
        <f t="shared" si="310"/>
        <v>0</v>
      </c>
      <c r="AR181" s="1488">
        <f t="shared" si="245"/>
        <v>0</v>
      </c>
      <c r="AS181" s="1487">
        <f t="shared" si="311"/>
        <v>0</v>
      </c>
      <c r="AT181" s="1489">
        <f t="shared" si="312"/>
        <v>0</v>
      </c>
      <c r="AU181" s="1490"/>
      <c r="AV181" s="1489"/>
      <c r="AW181" s="1038"/>
      <c r="AX181" s="1038"/>
      <c r="AY181" s="1491"/>
      <c r="AZ181" s="1492"/>
      <c r="BA181" s="1342"/>
      <c r="BB181" s="1342"/>
      <c r="BC181" s="1342"/>
      <c r="BD181" s="1342"/>
      <c r="BE181" s="1038"/>
      <c r="BF181" s="1038" t="str">
        <f t="shared" si="280"/>
        <v/>
      </c>
      <c r="BG181" s="1342" t="str">
        <f t="shared" si="246"/>
        <v/>
      </c>
      <c r="BH181" s="1038"/>
      <c r="BI181" s="1038"/>
      <c r="BJ181" s="1038"/>
      <c r="BK181" s="1038"/>
      <c r="BL181" s="1038"/>
      <c r="BM181" s="1038"/>
      <c r="BN181" s="1493"/>
      <c r="BO181" s="1493"/>
      <c r="BP181" s="1493"/>
      <c r="BQ181" s="1493" t="str">
        <f t="shared" si="247"/>
        <v/>
      </c>
      <c r="BR181" s="1494" t="str">
        <f t="shared" si="248"/>
        <v/>
      </c>
      <c r="BS181" s="1494" t="str">
        <f t="shared" si="281"/>
        <v/>
      </c>
      <c r="BT181" s="1494" t="str">
        <f t="shared" si="282"/>
        <v/>
      </c>
      <c r="BU181" s="1495" t="str">
        <f t="shared" si="249"/>
        <v/>
      </c>
      <c r="BV181" s="1495" t="str">
        <f t="shared" si="283"/>
        <v/>
      </c>
      <c r="BW181" s="1495" t="str">
        <f t="shared" si="284"/>
        <v/>
      </c>
      <c r="BX181" s="1495" t="str">
        <f t="shared" si="250"/>
        <v/>
      </c>
      <c r="BY181" s="1495" t="str">
        <f t="shared" si="251"/>
        <v/>
      </c>
      <c r="BZ181" s="1495" t="str">
        <f t="shared" si="252"/>
        <v/>
      </c>
      <c r="CA181" s="1495" t="str">
        <f t="shared" si="253"/>
        <v/>
      </c>
      <c r="CB181" s="1496" t="str">
        <f t="shared" si="254"/>
        <v/>
      </c>
      <c r="CC181" s="1496" t="str">
        <f t="shared" si="255"/>
        <v/>
      </c>
      <c r="CD181" s="1496" t="str">
        <f t="shared" si="256"/>
        <v/>
      </c>
      <c r="CE181" s="1496" t="str">
        <f t="shared" si="257"/>
        <v/>
      </c>
      <c r="CF181" s="1496" t="str">
        <f t="shared" si="285"/>
        <v/>
      </c>
      <c r="CG181" s="1494" t="str">
        <f t="shared" si="286"/>
        <v/>
      </c>
      <c r="CH181" s="1495"/>
      <c r="CI181" s="1495"/>
      <c r="CJ181" s="1495"/>
      <c r="CK181" s="1495"/>
      <c r="CL181" s="1495"/>
      <c r="CM181" s="1495"/>
      <c r="CN181" s="1497" t="str">
        <f t="shared" si="287"/>
        <v/>
      </c>
      <c r="CO181" s="1497" t="str">
        <f t="shared" si="288"/>
        <v/>
      </c>
      <c r="CP181" s="1497" t="str">
        <f t="shared" si="289"/>
        <v/>
      </c>
      <c r="CQ181" s="1497" t="str">
        <f t="shared" si="290"/>
        <v/>
      </c>
      <c r="CR181" s="1497" t="str">
        <f t="shared" si="291"/>
        <v/>
      </c>
      <c r="CS181" s="1497" t="str">
        <f t="shared" si="292"/>
        <v/>
      </c>
      <c r="CT181" s="1497" t="str">
        <f t="shared" si="293"/>
        <v/>
      </c>
      <c r="CU181" s="1497" t="str">
        <f t="shared" si="294"/>
        <v/>
      </c>
      <c r="CV181" s="1497" t="str">
        <f t="shared" si="295"/>
        <v/>
      </c>
      <c r="CW181" s="16" t="str">
        <f t="shared" si="296"/>
        <v/>
      </c>
      <c r="CX181" s="16" t="str">
        <f t="shared" si="297"/>
        <v/>
      </c>
      <c r="CY181" s="16" t="str">
        <f t="shared" si="298"/>
        <v/>
      </c>
      <c r="CZ181" s="650">
        <f t="shared" si="258"/>
        <v>0</v>
      </c>
      <c r="DA181" s="16"/>
      <c r="DB181" s="651"/>
      <c r="DC181" s="655">
        <f t="shared" si="259"/>
        <v>0</v>
      </c>
      <c r="DD181" s="654" t="str">
        <f t="shared" si="260"/>
        <v/>
      </c>
      <c r="DE181" s="650">
        <f t="shared" si="261"/>
        <v>0</v>
      </c>
      <c r="EG181" s="16">
        <f>IFERROR(VLOOKUP(B181,'SUBCATS INTERNAL USE'!A:D,3,0),10000)</f>
        <v>10000</v>
      </c>
      <c r="EH181" s="16">
        <f t="shared" si="262"/>
        <v>10000</v>
      </c>
      <c r="EI181" s="16">
        <f t="shared" si="263"/>
        <v>1</v>
      </c>
      <c r="EJ181" s="16">
        <f t="shared" si="299"/>
        <v>19</v>
      </c>
      <c r="EK181" s="16">
        <f>IFERROR(VLOOKUP(B181,'SUBCATS INTERNAL USE'!G:I,3,0), 10000)</f>
        <v>10000</v>
      </c>
      <c r="EN181" s="163">
        <f t="shared" si="264"/>
        <v>1</v>
      </c>
      <c r="EO181" s="163">
        <f t="shared" si="265"/>
        <v>1</v>
      </c>
      <c r="EP181" s="163">
        <f t="shared" si="266"/>
        <v>1</v>
      </c>
      <c r="EQ181" s="163">
        <f t="shared" si="267"/>
        <v>1</v>
      </c>
      <c r="ER181" s="163">
        <f t="shared" si="268"/>
        <v>1</v>
      </c>
      <c r="ES181" s="163">
        <f t="shared" si="269"/>
        <v>1</v>
      </c>
      <c r="ET181" s="163">
        <f t="shared" si="270"/>
        <v>1</v>
      </c>
      <c r="EU181" s="163">
        <f t="shared" si="270"/>
        <v>1</v>
      </c>
      <c r="EV181" s="163">
        <f t="shared" si="271"/>
        <v>0</v>
      </c>
      <c r="EW181" s="163">
        <f t="shared" si="272"/>
        <v>1</v>
      </c>
      <c r="EX181" s="163">
        <f t="shared" si="273"/>
        <v>1</v>
      </c>
      <c r="EY181" s="163">
        <f t="shared" si="274"/>
        <v>1</v>
      </c>
      <c r="EZ181" s="163">
        <f t="shared" si="274"/>
        <v>1</v>
      </c>
      <c r="FA181" s="163">
        <f t="shared" si="274"/>
        <v>1</v>
      </c>
      <c r="FB181" s="163">
        <f t="shared" si="274"/>
        <v>1</v>
      </c>
      <c r="FC181" s="163">
        <f t="shared" si="275"/>
        <v>14</v>
      </c>
      <c r="FD181" s="163">
        <f t="shared" si="276"/>
        <v>0</v>
      </c>
      <c r="FF181" s="16">
        <f t="shared" si="277"/>
        <v>0</v>
      </c>
      <c r="FG181" s="16" t="str">
        <f t="shared" si="278"/>
        <v>1</v>
      </c>
    </row>
    <row r="182" spans="1:163" s="52" customFormat="1" ht="11.25" customHeight="1">
      <c r="A182" s="1038">
        <v>168</v>
      </c>
      <c r="B182" s="1039"/>
      <c r="C182" s="1038" t="str">
        <f t="shared" si="239"/>
        <v/>
      </c>
      <c r="D182" s="1038"/>
      <c r="E182" s="1040"/>
      <c r="F182" s="1041"/>
      <c r="G182" s="1038"/>
      <c r="H182" s="1038"/>
      <c r="I182" s="1323"/>
      <c r="J182" s="1038"/>
      <c r="K182" s="1038"/>
      <c r="L182" s="1038"/>
      <c r="M182" s="1038"/>
      <c r="N182" s="1038"/>
      <c r="O182" s="1038"/>
      <c r="P182" s="1040" t="str">
        <f t="shared" si="279"/>
        <v>MP</v>
      </c>
      <c r="Q182" s="1342" t="str">
        <f t="shared" si="300"/>
        <v/>
      </c>
      <c r="R182" s="1040"/>
      <c r="S182" s="1475" t="e">
        <f t="shared" si="301"/>
        <v>#DIV/0!</v>
      </c>
      <c r="T182" s="1102"/>
      <c r="U182" s="1102"/>
      <c r="V182" s="1476"/>
      <c r="W182" s="1477"/>
      <c r="X182" s="1103"/>
      <c r="Y182" s="1477"/>
      <c r="Z182" s="1478">
        <f t="shared" si="240"/>
        <v>0</v>
      </c>
      <c r="AA182" s="1479">
        <f>ROUND(IFERROR(SUM($AI$6/$AI$7*Q182/O182)+('Inbound Freight New'!$A$3*CZ182/R182),0),2)</f>
        <v>0</v>
      </c>
      <c r="AB182" s="1480">
        <f t="shared" si="241"/>
        <v>0</v>
      </c>
      <c r="AC182" s="1479">
        <f t="shared" si="302"/>
        <v>0</v>
      </c>
      <c r="AD182" s="1481"/>
      <c r="AE182" s="1480">
        <f t="shared" si="242"/>
        <v>0</v>
      </c>
      <c r="AF182" s="1482">
        <f t="shared" si="303"/>
        <v>0</v>
      </c>
      <c r="AG182" s="1483">
        <f t="shared" si="243"/>
        <v>0</v>
      </c>
      <c r="AH182" s="1484">
        <f t="shared" si="304"/>
        <v>0</v>
      </c>
      <c r="AI182" s="1482">
        <f t="shared" si="305"/>
        <v>0</v>
      </c>
      <c r="AJ182" s="1485">
        <f t="shared" si="306"/>
        <v>0</v>
      </c>
      <c r="AK182" s="1485">
        <f t="shared" si="307"/>
        <v>0</v>
      </c>
      <c r="AL182" s="1485">
        <f t="shared" si="244"/>
        <v>0</v>
      </c>
      <c r="AM182" s="1482">
        <f t="shared" si="308"/>
        <v>0</v>
      </c>
      <c r="AN182" s="1477"/>
      <c r="AO182" s="1477"/>
      <c r="AP182" s="1486">
        <f t="shared" si="309"/>
        <v>0</v>
      </c>
      <c r="AQ182" s="1487">
        <f t="shared" si="310"/>
        <v>0</v>
      </c>
      <c r="AR182" s="1488">
        <f t="shared" si="245"/>
        <v>0</v>
      </c>
      <c r="AS182" s="1487">
        <f t="shared" si="311"/>
        <v>0</v>
      </c>
      <c r="AT182" s="1489">
        <f t="shared" si="312"/>
        <v>0</v>
      </c>
      <c r="AU182" s="1490"/>
      <c r="AV182" s="1489"/>
      <c r="AW182" s="1038"/>
      <c r="AX182" s="1038"/>
      <c r="AY182" s="1491"/>
      <c r="AZ182" s="1492"/>
      <c r="BA182" s="1342"/>
      <c r="BB182" s="1342"/>
      <c r="BC182" s="1342"/>
      <c r="BD182" s="1342"/>
      <c r="BE182" s="1038"/>
      <c r="BF182" s="1038" t="str">
        <f t="shared" si="280"/>
        <v/>
      </c>
      <c r="BG182" s="1342" t="str">
        <f t="shared" si="246"/>
        <v/>
      </c>
      <c r="BH182" s="1038"/>
      <c r="BI182" s="1038"/>
      <c r="BJ182" s="1038"/>
      <c r="BK182" s="1038"/>
      <c r="BL182" s="1038"/>
      <c r="BM182" s="1038"/>
      <c r="BN182" s="1493"/>
      <c r="BO182" s="1493"/>
      <c r="BP182" s="1493"/>
      <c r="BQ182" s="1493" t="str">
        <f t="shared" si="247"/>
        <v/>
      </c>
      <c r="BR182" s="1494" t="str">
        <f t="shared" si="248"/>
        <v/>
      </c>
      <c r="BS182" s="1494" t="str">
        <f t="shared" si="281"/>
        <v/>
      </c>
      <c r="BT182" s="1494" t="str">
        <f t="shared" si="282"/>
        <v/>
      </c>
      <c r="BU182" s="1495" t="str">
        <f t="shared" si="249"/>
        <v/>
      </c>
      <c r="BV182" s="1495" t="str">
        <f t="shared" si="283"/>
        <v/>
      </c>
      <c r="BW182" s="1495" t="str">
        <f t="shared" si="284"/>
        <v/>
      </c>
      <c r="BX182" s="1495" t="str">
        <f t="shared" si="250"/>
        <v/>
      </c>
      <c r="BY182" s="1495" t="str">
        <f t="shared" si="251"/>
        <v/>
      </c>
      <c r="BZ182" s="1495" t="str">
        <f t="shared" si="252"/>
        <v/>
      </c>
      <c r="CA182" s="1495" t="str">
        <f t="shared" si="253"/>
        <v/>
      </c>
      <c r="CB182" s="1496" t="str">
        <f t="shared" si="254"/>
        <v/>
      </c>
      <c r="CC182" s="1496" t="str">
        <f t="shared" si="255"/>
        <v/>
      </c>
      <c r="CD182" s="1496" t="str">
        <f t="shared" si="256"/>
        <v/>
      </c>
      <c r="CE182" s="1496" t="str">
        <f t="shared" si="257"/>
        <v/>
      </c>
      <c r="CF182" s="1496" t="str">
        <f t="shared" si="285"/>
        <v/>
      </c>
      <c r="CG182" s="1494" t="str">
        <f t="shared" si="286"/>
        <v/>
      </c>
      <c r="CH182" s="1495"/>
      <c r="CI182" s="1495"/>
      <c r="CJ182" s="1495"/>
      <c r="CK182" s="1495"/>
      <c r="CL182" s="1495"/>
      <c r="CM182" s="1495"/>
      <c r="CN182" s="1497" t="str">
        <f t="shared" si="287"/>
        <v/>
      </c>
      <c r="CO182" s="1497" t="str">
        <f t="shared" si="288"/>
        <v/>
      </c>
      <c r="CP182" s="1497" t="str">
        <f t="shared" si="289"/>
        <v/>
      </c>
      <c r="CQ182" s="1497" t="str">
        <f t="shared" si="290"/>
        <v/>
      </c>
      <c r="CR182" s="1497" t="str">
        <f t="shared" si="291"/>
        <v/>
      </c>
      <c r="CS182" s="1497" t="str">
        <f t="shared" si="292"/>
        <v/>
      </c>
      <c r="CT182" s="1497" t="str">
        <f t="shared" si="293"/>
        <v/>
      </c>
      <c r="CU182" s="1497" t="str">
        <f t="shared" si="294"/>
        <v/>
      </c>
      <c r="CV182" s="1497" t="str">
        <f t="shared" si="295"/>
        <v/>
      </c>
      <c r="CW182" s="16" t="str">
        <f t="shared" si="296"/>
        <v/>
      </c>
      <c r="CX182" s="16" t="str">
        <f t="shared" si="297"/>
        <v/>
      </c>
      <c r="CY182" s="16" t="str">
        <f t="shared" si="298"/>
        <v/>
      </c>
      <c r="CZ182" s="650">
        <f t="shared" si="258"/>
        <v>0</v>
      </c>
      <c r="DA182" s="16"/>
      <c r="DB182" s="651"/>
      <c r="DC182" s="655">
        <f t="shared" si="259"/>
        <v>0</v>
      </c>
      <c r="DD182" s="654" t="str">
        <f t="shared" si="260"/>
        <v/>
      </c>
      <c r="DE182" s="650">
        <f t="shared" si="261"/>
        <v>0</v>
      </c>
      <c r="EG182" s="16">
        <f>IFERROR(VLOOKUP(B182,'SUBCATS INTERNAL USE'!A:D,3,0),10000)</f>
        <v>10000</v>
      </c>
      <c r="EH182" s="16">
        <f t="shared" si="262"/>
        <v>10000</v>
      </c>
      <c r="EI182" s="16">
        <f t="shared" si="263"/>
        <v>1</v>
      </c>
      <c r="EJ182" s="16">
        <f t="shared" si="299"/>
        <v>19</v>
      </c>
      <c r="EK182" s="16">
        <f>IFERROR(VLOOKUP(B182,'SUBCATS INTERNAL USE'!G:I,3,0), 10000)</f>
        <v>10000</v>
      </c>
      <c r="EN182" s="163">
        <f t="shared" si="264"/>
        <v>1</v>
      </c>
      <c r="EO182" s="163">
        <f t="shared" si="265"/>
        <v>1</v>
      </c>
      <c r="EP182" s="163">
        <f t="shared" si="266"/>
        <v>1</v>
      </c>
      <c r="EQ182" s="163">
        <f t="shared" si="267"/>
        <v>1</v>
      </c>
      <c r="ER182" s="163">
        <f t="shared" si="268"/>
        <v>1</v>
      </c>
      <c r="ES182" s="163">
        <f t="shared" si="269"/>
        <v>1</v>
      </c>
      <c r="ET182" s="163">
        <f t="shared" si="270"/>
        <v>1</v>
      </c>
      <c r="EU182" s="163">
        <f t="shared" si="270"/>
        <v>1</v>
      </c>
      <c r="EV182" s="163">
        <f t="shared" si="271"/>
        <v>0</v>
      </c>
      <c r="EW182" s="163">
        <f t="shared" si="272"/>
        <v>1</v>
      </c>
      <c r="EX182" s="163">
        <f t="shared" si="273"/>
        <v>1</v>
      </c>
      <c r="EY182" s="163">
        <f t="shared" si="274"/>
        <v>1</v>
      </c>
      <c r="EZ182" s="163">
        <f t="shared" si="274"/>
        <v>1</v>
      </c>
      <c r="FA182" s="163">
        <f t="shared" si="274"/>
        <v>1</v>
      </c>
      <c r="FB182" s="163">
        <f t="shared" si="274"/>
        <v>1</v>
      </c>
      <c r="FC182" s="163">
        <f t="shared" si="275"/>
        <v>14</v>
      </c>
      <c r="FD182" s="163">
        <f t="shared" si="276"/>
        <v>0</v>
      </c>
      <c r="FF182" s="16">
        <f t="shared" si="277"/>
        <v>0</v>
      </c>
      <c r="FG182" s="16" t="str">
        <f t="shared" si="278"/>
        <v>1</v>
      </c>
    </row>
    <row r="183" spans="1:163" s="52" customFormat="1" ht="11.25" customHeight="1">
      <c r="A183" s="1038">
        <v>169</v>
      </c>
      <c r="B183" s="1039"/>
      <c r="C183" s="1038" t="str">
        <f t="shared" si="239"/>
        <v/>
      </c>
      <c r="D183" s="1038"/>
      <c r="E183" s="1040"/>
      <c r="F183" s="1041"/>
      <c r="G183" s="1038"/>
      <c r="H183" s="1038"/>
      <c r="I183" s="1323"/>
      <c r="J183" s="1038"/>
      <c r="K183" s="1038"/>
      <c r="L183" s="1038"/>
      <c r="M183" s="1038"/>
      <c r="N183" s="1038"/>
      <c r="O183" s="1038"/>
      <c r="P183" s="1040" t="str">
        <f t="shared" si="279"/>
        <v>MP</v>
      </c>
      <c r="Q183" s="1342" t="str">
        <f t="shared" si="300"/>
        <v/>
      </c>
      <c r="R183" s="1040"/>
      <c r="S183" s="1475" t="e">
        <f t="shared" si="301"/>
        <v>#DIV/0!</v>
      </c>
      <c r="T183" s="1102"/>
      <c r="U183" s="1102"/>
      <c r="V183" s="1476"/>
      <c r="W183" s="1477"/>
      <c r="X183" s="1103"/>
      <c r="Y183" s="1477"/>
      <c r="Z183" s="1478">
        <f t="shared" si="240"/>
        <v>0</v>
      </c>
      <c r="AA183" s="1479">
        <f>ROUND(IFERROR(SUM($AI$6/$AI$7*Q183/O183)+('Inbound Freight New'!$A$3*CZ183/R183),0),2)</f>
        <v>0</v>
      </c>
      <c r="AB183" s="1480">
        <f t="shared" si="241"/>
        <v>0</v>
      </c>
      <c r="AC183" s="1479">
        <f t="shared" si="302"/>
        <v>0</v>
      </c>
      <c r="AD183" s="1481"/>
      <c r="AE183" s="1480">
        <f t="shared" si="242"/>
        <v>0</v>
      </c>
      <c r="AF183" s="1482">
        <f t="shared" si="303"/>
        <v>0</v>
      </c>
      <c r="AG183" s="1483">
        <f t="shared" si="243"/>
        <v>0</v>
      </c>
      <c r="AH183" s="1484">
        <f t="shared" si="304"/>
        <v>0</v>
      </c>
      <c r="AI183" s="1482">
        <f t="shared" si="305"/>
        <v>0</v>
      </c>
      <c r="AJ183" s="1485">
        <f t="shared" si="306"/>
        <v>0</v>
      </c>
      <c r="AK183" s="1485">
        <f t="shared" si="307"/>
        <v>0</v>
      </c>
      <c r="AL183" s="1485">
        <f t="shared" si="244"/>
        <v>0</v>
      </c>
      <c r="AM183" s="1482">
        <f t="shared" si="308"/>
        <v>0</v>
      </c>
      <c r="AN183" s="1477"/>
      <c r="AO183" s="1477"/>
      <c r="AP183" s="1486">
        <f t="shared" si="309"/>
        <v>0</v>
      </c>
      <c r="AQ183" s="1487">
        <f t="shared" si="310"/>
        <v>0</v>
      </c>
      <c r="AR183" s="1488">
        <f t="shared" si="245"/>
        <v>0</v>
      </c>
      <c r="AS183" s="1487">
        <f t="shared" si="311"/>
        <v>0</v>
      </c>
      <c r="AT183" s="1489">
        <f t="shared" si="312"/>
        <v>0</v>
      </c>
      <c r="AU183" s="1490"/>
      <c r="AV183" s="1489"/>
      <c r="AW183" s="1038"/>
      <c r="AX183" s="1038"/>
      <c r="AY183" s="1491"/>
      <c r="AZ183" s="1492"/>
      <c r="BA183" s="1342"/>
      <c r="BB183" s="1342"/>
      <c r="BC183" s="1342"/>
      <c r="BD183" s="1342"/>
      <c r="BE183" s="1038"/>
      <c r="BF183" s="1038" t="str">
        <f t="shared" si="280"/>
        <v/>
      </c>
      <c r="BG183" s="1342" t="str">
        <f t="shared" si="246"/>
        <v/>
      </c>
      <c r="BH183" s="1038"/>
      <c r="BI183" s="1038"/>
      <c r="BJ183" s="1038"/>
      <c r="BK183" s="1038"/>
      <c r="BL183" s="1038"/>
      <c r="BM183" s="1038"/>
      <c r="BN183" s="1493"/>
      <c r="BO183" s="1493"/>
      <c r="BP183" s="1493"/>
      <c r="BQ183" s="1493" t="str">
        <f t="shared" si="247"/>
        <v/>
      </c>
      <c r="BR183" s="1494" t="str">
        <f t="shared" si="248"/>
        <v/>
      </c>
      <c r="BS183" s="1494" t="str">
        <f t="shared" si="281"/>
        <v/>
      </c>
      <c r="BT183" s="1494" t="str">
        <f t="shared" si="282"/>
        <v/>
      </c>
      <c r="BU183" s="1495" t="str">
        <f t="shared" si="249"/>
        <v/>
      </c>
      <c r="BV183" s="1495" t="str">
        <f t="shared" si="283"/>
        <v/>
      </c>
      <c r="BW183" s="1495" t="str">
        <f t="shared" si="284"/>
        <v/>
      </c>
      <c r="BX183" s="1495" t="str">
        <f t="shared" si="250"/>
        <v/>
      </c>
      <c r="BY183" s="1495" t="str">
        <f t="shared" si="251"/>
        <v/>
      </c>
      <c r="BZ183" s="1495" t="str">
        <f t="shared" si="252"/>
        <v/>
      </c>
      <c r="CA183" s="1495" t="str">
        <f t="shared" si="253"/>
        <v/>
      </c>
      <c r="CB183" s="1496" t="str">
        <f t="shared" si="254"/>
        <v/>
      </c>
      <c r="CC183" s="1496" t="str">
        <f t="shared" si="255"/>
        <v/>
      </c>
      <c r="CD183" s="1496" t="str">
        <f t="shared" si="256"/>
        <v/>
      </c>
      <c r="CE183" s="1496" t="str">
        <f t="shared" si="257"/>
        <v/>
      </c>
      <c r="CF183" s="1496" t="str">
        <f t="shared" si="285"/>
        <v/>
      </c>
      <c r="CG183" s="1494" t="str">
        <f t="shared" si="286"/>
        <v/>
      </c>
      <c r="CH183" s="1495"/>
      <c r="CI183" s="1495"/>
      <c r="CJ183" s="1495"/>
      <c r="CK183" s="1495"/>
      <c r="CL183" s="1495"/>
      <c r="CM183" s="1495"/>
      <c r="CN183" s="1497" t="str">
        <f t="shared" si="287"/>
        <v/>
      </c>
      <c r="CO183" s="1497" t="str">
        <f t="shared" si="288"/>
        <v/>
      </c>
      <c r="CP183" s="1497" t="str">
        <f t="shared" si="289"/>
        <v/>
      </c>
      <c r="CQ183" s="1497" t="str">
        <f t="shared" si="290"/>
        <v/>
      </c>
      <c r="CR183" s="1497" t="str">
        <f t="shared" si="291"/>
        <v/>
      </c>
      <c r="CS183" s="1497" t="str">
        <f t="shared" si="292"/>
        <v/>
      </c>
      <c r="CT183" s="1497" t="str">
        <f t="shared" si="293"/>
        <v/>
      </c>
      <c r="CU183" s="1497" t="str">
        <f t="shared" si="294"/>
        <v/>
      </c>
      <c r="CV183" s="1497" t="str">
        <f t="shared" si="295"/>
        <v/>
      </c>
      <c r="CW183" s="16" t="str">
        <f t="shared" si="296"/>
        <v/>
      </c>
      <c r="CX183" s="16" t="str">
        <f t="shared" si="297"/>
        <v/>
      </c>
      <c r="CY183" s="16" t="str">
        <f t="shared" si="298"/>
        <v/>
      </c>
      <c r="CZ183" s="650">
        <f t="shared" si="258"/>
        <v>0</v>
      </c>
      <c r="DA183" s="16"/>
      <c r="DB183" s="651"/>
      <c r="DC183" s="655">
        <f t="shared" si="259"/>
        <v>0</v>
      </c>
      <c r="DD183" s="654" t="str">
        <f t="shared" si="260"/>
        <v/>
      </c>
      <c r="DE183" s="650">
        <f t="shared" si="261"/>
        <v>0</v>
      </c>
      <c r="EG183" s="16">
        <f>IFERROR(VLOOKUP(B183,'SUBCATS INTERNAL USE'!A:D,3,0),10000)</f>
        <v>10000</v>
      </c>
      <c r="EH183" s="16">
        <f t="shared" si="262"/>
        <v>10000</v>
      </c>
      <c r="EI183" s="16">
        <f t="shared" si="263"/>
        <v>1</v>
      </c>
      <c r="EJ183" s="16">
        <f t="shared" si="299"/>
        <v>19</v>
      </c>
      <c r="EK183" s="16">
        <f>IFERROR(VLOOKUP(B183,'SUBCATS INTERNAL USE'!G:I,3,0), 10000)</f>
        <v>10000</v>
      </c>
      <c r="EN183" s="163">
        <f t="shared" si="264"/>
        <v>1</v>
      </c>
      <c r="EO183" s="163">
        <f t="shared" si="265"/>
        <v>1</v>
      </c>
      <c r="EP183" s="163">
        <f t="shared" si="266"/>
        <v>1</v>
      </c>
      <c r="EQ183" s="163">
        <f t="shared" si="267"/>
        <v>1</v>
      </c>
      <c r="ER183" s="163">
        <f t="shared" si="268"/>
        <v>1</v>
      </c>
      <c r="ES183" s="163">
        <f t="shared" si="269"/>
        <v>1</v>
      </c>
      <c r="ET183" s="163">
        <f t="shared" si="270"/>
        <v>1</v>
      </c>
      <c r="EU183" s="163">
        <f t="shared" si="270"/>
        <v>1</v>
      </c>
      <c r="EV183" s="163">
        <f t="shared" si="271"/>
        <v>0</v>
      </c>
      <c r="EW183" s="163">
        <f t="shared" si="272"/>
        <v>1</v>
      </c>
      <c r="EX183" s="163">
        <f t="shared" si="273"/>
        <v>1</v>
      </c>
      <c r="EY183" s="163">
        <f t="shared" si="274"/>
        <v>1</v>
      </c>
      <c r="EZ183" s="163">
        <f t="shared" si="274"/>
        <v>1</v>
      </c>
      <c r="FA183" s="163">
        <f t="shared" si="274"/>
        <v>1</v>
      </c>
      <c r="FB183" s="163">
        <f t="shared" si="274"/>
        <v>1</v>
      </c>
      <c r="FC183" s="163">
        <f t="shared" si="275"/>
        <v>14</v>
      </c>
      <c r="FD183" s="163">
        <f t="shared" si="276"/>
        <v>0</v>
      </c>
      <c r="FF183" s="16">
        <f t="shared" si="277"/>
        <v>0</v>
      </c>
      <c r="FG183" s="16" t="str">
        <f t="shared" si="278"/>
        <v>1</v>
      </c>
    </row>
    <row r="184" spans="1:163" s="52" customFormat="1" ht="11.25" customHeight="1">
      <c r="A184" s="1038">
        <v>170</v>
      </c>
      <c r="B184" s="1039"/>
      <c r="C184" s="1038" t="str">
        <f t="shared" si="239"/>
        <v/>
      </c>
      <c r="D184" s="1038"/>
      <c r="E184" s="1040"/>
      <c r="F184" s="1041"/>
      <c r="G184" s="1038"/>
      <c r="H184" s="1038"/>
      <c r="I184" s="1323"/>
      <c r="J184" s="1038"/>
      <c r="K184" s="1038"/>
      <c r="L184" s="1038"/>
      <c r="M184" s="1038"/>
      <c r="N184" s="1038"/>
      <c r="O184" s="1038"/>
      <c r="P184" s="1040" t="str">
        <f t="shared" si="279"/>
        <v>MP</v>
      </c>
      <c r="Q184" s="1342" t="str">
        <f t="shared" si="300"/>
        <v/>
      </c>
      <c r="R184" s="1040"/>
      <c r="S184" s="1475" t="e">
        <f t="shared" si="301"/>
        <v>#DIV/0!</v>
      </c>
      <c r="T184" s="1102"/>
      <c r="U184" s="1102"/>
      <c r="V184" s="1476"/>
      <c r="W184" s="1477"/>
      <c r="X184" s="1103"/>
      <c r="Y184" s="1477"/>
      <c r="Z184" s="1478">
        <f t="shared" si="240"/>
        <v>0</v>
      </c>
      <c r="AA184" s="1479">
        <f>ROUND(IFERROR(SUM($AI$6/$AI$7*Q184/O184)+('Inbound Freight New'!$A$3*CZ184/R184),0),2)</f>
        <v>0</v>
      </c>
      <c r="AB184" s="1480">
        <f t="shared" si="241"/>
        <v>0</v>
      </c>
      <c r="AC184" s="1479">
        <f t="shared" si="302"/>
        <v>0</v>
      </c>
      <c r="AD184" s="1481"/>
      <c r="AE184" s="1480">
        <f t="shared" si="242"/>
        <v>0</v>
      </c>
      <c r="AF184" s="1482">
        <f t="shared" si="303"/>
        <v>0</v>
      </c>
      <c r="AG184" s="1483">
        <f t="shared" si="243"/>
        <v>0</v>
      </c>
      <c r="AH184" s="1484">
        <f t="shared" si="304"/>
        <v>0</v>
      </c>
      <c r="AI184" s="1482">
        <f t="shared" si="305"/>
        <v>0</v>
      </c>
      <c r="AJ184" s="1485">
        <f t="shared" si="306"/>
        <v>0</v>
      </c>
      <c r="AK184" s="1485">
        <f t="shared" si="307"/>
        <v>0</v>
      </c>
      <c r="AL184" s="1485">
        <f t="shared" si="244"/>
        <v>0</v>
      </c>
      <c r="AM184" s="1482">
        <f t="shared" si="308"/>
        <v>0</v>
      </c>
      <c r="AN184" s="1477"/>
      <c r="AO184" s="1477"/>
      <c r="AP184" s="1486">
        <f t="shared" si="309"/>
        <v>0</v>
      </c>
      <c r="AQ184" s="1487">
        <f t="shared" si="310"/>
        <v>0</v>
      </c>
      <c r="AR184" s="1488">
        <f t="shared" si="245"/>
        <v>0</v>
      </c>
      <c r="AS184" s="1487">
        <f t="shared" si="311"/>
        <v>0</v>
      </c>
      <c r="AT184" s="1489">
        <f t="shared" si="312"/>
        <v>0</v>
      </c>
      <c r="AU184" s="1490"/>
      <c r="AV184" s="1489"/>
      <c r="AW184" s="1038"/>
      <c r="AX184" s="1038"/>
      <c r="AY184" s="1491"/>
      <c r="AZ184" s="1492"/>
      <c r="BA184" s="1342"/>
      <c r="BB184" s="1342"/>
      <c r="BC184" s="1342"/>
      <c r="BD184" s="1342"/>
      <c r="BE184" s="1038"/>
      <c r="BF184" s="1038" t="str">
        <f t="shared" si="280"/>
        <v/>
      </c>
      <c r="BG184" s="1342" t="str">
        <f t="shared" si="246"/>
        <v/>
      </c>
      <c r="BH184" s="1038"/>
      <c r="BI184" s="1038"/>
      <c r="BJ184" s="1038"/>
      <c r="BK184" s="1038"/>
      <c r="BL184" s="1038"/>
      <c r="BM184" s="1038"/>
      <c r="BN184" s="1493"/>
      <c r="BO184" s="1493"/>
      <c r="BP184" s="1493"/>
      <c r="BQ184" s="1493" t="str">
        <f t="shared" si="247"/>
        <v/>
      </c>
      <c r="BR184" s="1494" t="str">
        <f t="shared" si="248"/>
        <v/>
      </c>
      <c r="BS184" s="1494" t="str">
        <f t="shared" si="281"/>
        <v/>
      </c>
      <c r="BT184" s="1494" t="str">
        <f t="shared" si="282"/>
        <v/>
      </c>
      <c r="BU184" s="1495" t="str">
        <f t="shared" si="249"/>
        <v/>
      </c>
      <c r="BV184" s="1495" t="str">
        <f t="shared" si="283"/>
        <v/>
      </c>
      <c r="BW184" s="1495" t="str">
        <f t="shared" si="284"/>
        <v/>
      </c>
      <c r="BX184" s="1495" t="str">
        <f t="shared" si="250"/>
        <v/>
      </c>
      <c r="BY184" s="1495" t="str">
        <f t="shared" si="251"/>
        <v/>
      </c>
      <c r="BZ184" s="1495" t="str">
        <f t="shared" si="252"/>
        <v/>
      </c>
      <c r="CA184" s="1495" t="str">
        <f t="shared" si="253"/>
        <v/>
      </c>
      <c r="CB184" s="1496" t="str">
        <f t="shared" si="254"/>
        <v/>
      </c>
      <c r="CC184" s="1496" t="str">
        <f t="shared" si="255"/>
        <v/>
      </c>
      <c r="CD184" s="1496" t="str">
        <f t="shared" si="256"/>
        <v/>
      </c>
      <c r="CE184" s="1496" t="str">
        <f t="shared" si="257"/>
        <v/>
      </c>
      <c r="CF184" s="1496" t="str">
        <f t="shared" si="285"/>
        <v/>
      </c>
      <c r="CG184" s="1494" t="str">
        <f t="shared" si="286"/>
        <v/>
      </c>
      <c r="CH184" s="1495"/>
      <c r="CI184" s="1495"/>
      <c r="CJ184" s="1495"/>
      <c r="CK184" s="1495"/>
      <c r="CL184" s="1495"/>
      <c r="CM184" s="1495"/>
      <c r="CN184" s="1497" t="str">
        <f t="shared" si="287"/>
        <v/>
      </c>
      <c r="CO184" s="1497" t="str">
        <f t="shared" si="288"/>
        <v/>
      </c>
      <c r="CP184" s="1497" t="str">
        <f t="shared" si="289"/>
        <v/>
      </c>
      <c r="CQ184" s="1497" t="str">
        <f t="shared" si="290"/>
        <v/>
      </c>
      <c r="CR184" s="1497" t="str">
        <f t="shared" si="291"/>
        <v/>
      </c>
      <c r="CS184" s="1497" t="str">
        <f t="shared" si="292"/>
        <v/>
      </c>
      <c r="CT184" s="1497" t="str">
        <f t="shared" si="293"/>
        <v/>
      </c>
      <c r="CU184" s="1497" t="str">
        <f t="shared" si="294"/>
        <v/>
      </c>
      <c r="CV184" s="1497" t="str">
        <f t="shared" si="295"/>
        <v/>
      </c>
      <c r="CW184" s="16" t="str">
        <f t="shared" si="296"/>
        <v/>
      </c>
      <c r="CX184" s="16" t="str">
        <f t="shared" si="297"/>
        <v/>
      </c>
      <c r="CY184" s="16" t="str">
        <f t="shared" si="298"/>
        <v/>
      </c>
      <c r="CZ184" s="650">
        <f t="shared" si="258"/>
        <v>0</v>
      </c>
      <c r="DA184" s="16"/>
      <c r="DB184" s="651"/>
      <c r="DC184" s="655">
        <f t="shared" si="259"/>
        <v>0</v>
      </c>
      <c r="DD184" s="654" t="str">
        <f t="shared" si="260"/>
        <v/>
      </c>
      <c r="DE184" s="650">
        <f t="shared" si="261"/>
        <v>0</v>
      </c>
      <c r="EG184" s="16">
        <f>IFERROR(VLOOKUP(B184,'SUBCATS INTERNAL USE'!A:D,3,0),10000)</f>
        <v>10000</v>
      </c>
      <c r="EH184" s="16">
        <f t="shared" si="262"/>
        <v>10000</v>
      </c>
      <c r="EI184" s="16">
        <f t="shared" si="263"/>
        <v>1</v>
      </c>
      <c r="EJ184" s="16">
        <f t="shared" si="299"/>
        <v>19</v>
      </c>
      <c r="EK184" s="16">
        <f>IFERROR(VLOOKUP(B184,'SUBCATS INTERNAL USE'!G:I,3,0), 10000)</f>
        <v>10000</v>
      </c>
      <c r="EN184" s="163">
        <f t="shared" si="264"/>
        <v>1</v>
      </c>
      <c r="EO184" s="163">
        <f t="shared" si="265"/>
        <v>1</v>
      </c>
      <c r="EP184" s="163">
        <f t="shared" si="266"/>
        <v>1</v>
      </c>
      <c r="EQ184" s="163">
        <f t="shared" si="267"/>
        <v>1</v>
      </c>
      <c r="ER184" s="163">
        <f t="shared" si="268"/>
        <v>1</v>
      </c>
      <c r="ES184" s="163">
        <f t="shared" si="269"/>
        <v>1</v>
      </c>
      <c r="ET184" s="163">
        <f t="shared" si="270"/>
        <v>1</v>
      </c>
      <c r="EU184" s="163">
        <f t="shared" si="270"/>
        <v>1</v>
      </c>
      <c r="EV184" s="163">
        <f t="shared" si="271"/>
        <v>0</v>
      </c>
      <c r="EW184" s="163">
        <f t="shared" si="272"/>
        <v>1</v>
      </c>
      <c r="EX184" s="163">
        <f t="shared" si="273"/>
        <v>1</v>
      </c>
      <c r="EY184" s="163">
        <f t="shared" si="274"/>
        <v>1</v>
      </c>
      <c r="EZ184" s="163">
        <f t="shared" si="274"/>
        <v>1</v>
      </c>
      <c r="FA184" s="163">
        <f t="shared" si="274"/>
        <v>1</v>
      </c>
      <c r="FB184" s="163">
        <f t="shared" si="274"/>
        <v>1</v>
      </c>
      <c r="FC184" s="163">
        <f t="shared" si="275"/>
        <v>14</v>
      </c>
      <c r="FD184" s="163">
        <f t="shared" si="276"/>
        <v>0</v>
      </c>
      <c r="FF184" s="16">
        <f t="shared" si="277"/>
        <v>0</v>
      </c>
      <c r="FG184" s="16" t="str">
        <f t="shared" si="278"/>
        <v>1</v>
      </c>
    </row>
    <row r="185" spans="1:163" s="52" customFormat="1" ht="11.25" customHeight="1">
      <c r="A185" s="1038">
        <v>171</v>
      </c>
      <c r="B185" s="1039"/>
      <c r="C185" s="1038" t="str">
        <f t="shared" si="239"/>
        <v/>
      </c>
      <c r="D185" s="1038"/>
      <c r="E185" s="1040"/>
      <c r="F185" s="1041"/>
      <c r="G185" s="1038"/>
      <c r="H185" s="1038"/>
      <c r="I185" s="1323"/>
      <c r="J185" s="1038"/>
      <c r="K185" s="1038"/>
      <c r="L185" s="1038"/>
      <c r="M185" s="1038"/>
      <c r="N185" s="1038"/>
      <c r="O185" s="1038"/>
      <c r="P185" s="1040" t="str">
        <f t="shared" si="279"/>
        <v>MP</v>
      </c>
      <c r="Q185" s="1342" t="str">
        <f t="shared" si="300"/>
        <v/>
      </c>
      <c r="R185" s="1040"/>
      <c r="S185" s="1475" t="e">
        <f t="shared" si="301"/>
        <v>#DIV/0!</v>
      </c>
      <c r="T185" s="1102"/>
      <c r="U185" s="1102"/>
      <c r="V185" s="1476"/>
      <c r="W185" s="1477"/>
      <c r="X185" s="1103"/>
      <c r="Y185" s="1477"/>
      <c r="Z185" s="1478">
        <f t="shared" si="240"/>
        <v>0</v>
      </c>
      <c r="AA185" s="1479">
        <f>ROUND(IFERROR(SUM($AI$6/$AI$7*Q185/O185)+('Inbound Freight New'!$A$3*CZ185/R185),0),2)</f>
        <v>0</v>
      </c>
      <c r="AB185" s="1480">
        <f t="shared" si="241"/>
        <v>0</v>
      </c>
      <c r="AC185" s="1479">
        <f t="shared" si="302"/>
        <v>0</v>
      </c>
      <c r="AD185" s="1481"/>
      <c r="AE185" s="1480">
        <f t="shared" si="242"/>
        <v>0</v>
      </c>
      <c r="AF185" s="1482">
        <f t="shared" si="303"/>
        <v>0</v>
      </c>
      <c r="AG185" s="1483">
        <f t="shared" si="243"/>
        <v>0</v>
      </c>
      <c r="AH185" s="1484">
        <f t="shared" si="304"/>
        <v>0</v>
      </c>
      <c r="AI185" s="1482">
        <f t="shared" si="305"/>
        <v>0</v>
      </c>
      <c r="AJ185" s="1485">
        <f t="shared" si="306"/>
        <v>0</v>
      </c>
      <c r="AK185" s="1485">
        <f t="shared" si="307"/>
        <v>0</v>
      </c>
      <c r="AL185" s="1485">
        <f t="shared" si="244"/>
        <v>0</v>
      </c>
      <c r="AM185" s="1482">
        <f t="shared" si="308"/>
        <v>0</v>
      </c>
      <c r="AN185" s="1477"/>
      <c r="AO185" s="1477"/>
      <c r="AP185" s="1486">
        <f t="shared" si="309"/>
        <v>0</v>
      </c>
      <c r="AQ185" s="1487">
        <f t="shared" si="310"/>
        <v>0</v>
      </c>
      <c r="AR185" s="1488">
        <f t="shared" si="245"/>
        <v>0</v>
      </c>
      <c r="AS185" s="1487">
        <f t="shared" si="311"/>
        <v>0</v>
      </c>
      <c r="AT185" s="1489">
        <f t="shared" si="312"/>
        <v>0</v>
      </c>
      <c r="AU185" s="1490"/>
      <c r="AV185" s="1489"/>
      <c r="AW185" s="1038"/>
      <c r="AX185" s="1038"/>
      <c r="AY185" s="1491"/>
      <c r="AZ185" s="1492"/>
      <c r="BA185" s="1342"/>
      <c r="BB185" s="1342"/>
      <c r="BC185" s="1342"/>
      <c r="BD185" s="1342"/>
      <c r="BE185" s="1038"/>
      <c r="BF185" s="1038" t="str">
        <f t="shared" si="280"/>
        <v/>
      </c>
      <c r="BG185" s="1342" t="str">
        <f t="shared" si="246"/>
        <v/>
      </c>
      <c r="BH185" s="1038"/>
      <c r="BI185" s="1038"/>
      <c r="BJ185" s="1038"/>
      <c r="BK185" s="1038"/>
      <c r="BL185" s="1038"/>
      <c r="BM185" s="1038"/>
      <c r="BN185" s="1493"/>
      <c r="BO185" s="1493"/>
      <c r="BP185" s="1493"/>
      <c r="BQ185" s="1493" t="str">
        <f t="shared" si="247"/>
        <v/>
      </c>
      <c r="BR185" s="1494" t="str">
        <f t="shared" si="248"/>
        <v/>
      </c>
      <c r="BS185" s="1494" t="str">
        <f t="shared" si="281"/>
        <v/>
      </c>
      <c r="BT185" s="1494" t="str">
        <f t="shared" si="282"/>
        <v/>
      </c>
      <c r="BU185" s="1495" t="str">
        <f t="shared" si="249"/>
        <v/>
      </c>
      <c r="BV185" s="1495" t="str">
        <f t="shared" si="283"/>
        <v/>
      </c>
      <c r="BW185" s="1495" t="str">
        <f t="shared" si="284"/>
        <v/>
      </c>
      <c r="BX185" s="1495" t="str">
        <f t="shared" si="250"/>
        <v/>
      </c>
      <c r="BY185" s="1495" t="str">
        <f t="shared" si="251"/>
        <v/>
      </c>
      <c r="BZ185" s="1495" t="str">
        <f t="shared" si="252"/>
        <v/>
      </c>
      <c r="CA185" s="1495" t="str">
        <f t="shared" si="253"/>
        <v/>
      </c>
      <c r="CB185" s="1496" t="str">
        <f t="shared" si="254"/>
        <v/>
      </c>
      <c r="CC185" s="1496" t="str">
        <f t="shared" si="255"/>
        <v/>
      </c>
      <c r="CD185" s="1496" t="str">
        <f t="shared" si="256"/>
        <v/>
      </c>
      <c r="CE185" s="1496" t="str">
        <f t="shared" si="257"/>
        <v/>
      </c>
      <c r="CF185" s="1496" t="str">
        <f t="shared" si="285"/>
        <v/>
      </c>
      <c r="CG185" s="1494" t="str">
        <f t="shared" si="286"/>
        <v/>
      </c>
      <c r="CH185" s="1495"/>
      <c r="CI185" s="1495"/>
      <c r="CJ185" s="1495"/>
      <c r="CK185" s="1495"/>
      <c r="CL185" s="1495"/>
      <c r="CM185" s="1495"/>
      <c r="CN185" s="1497" t="str">
        <f t="shared" si="287"/>
        <v/>
      </c>
      <c r="CO185" s="1497" t="str">
        <f t="shared" si="288"/>
        <v/>
      </c>
      <c r="CP185" s="1497" t="str">
        <f t="shared" si="289"/>
        <v/>
      </c>
      <c r="CQ185" s="1497" t="str">
        <f t="shared" si="290"/>
        <v/>
      </c>
      <c r="CR185" s="1497" t="str">
        <f t="shared" si="291"/>
        <v/>
      </c>
      <c r="CS185" s="1497" t="str">
        <f t="shared" si="292"/>
        <v/>
      </c>
      <c r="CT185" s="1497" t="str">
        <f t="shared" si="293"/>
        <v/>
      </c>
      <c r="CU185" s="1497" t="str">
        <f t="shared" si="294"/>
        <v/>
      </c>
      <c r="CV185" s="1497" t="str">
        <f t="shared" si="295"/>
        <v/>
      </c>
      <c r="CW185" s="16" t="str">
        <f t="shared" si="296"/>
        <v/>
      </c>
      <c r="CX185" s="16" t="str">
        <f t="shared" si="297"/>
        <v/>
      </c>
      <c r="CY185" s="16" t="str">
        <f t="shared" si="298"/>
        <v/>
      </c>
      <c r="CZ185" s="650">
        <f t="shared" si="258"/>
        <v>0</v>
      </c>
      <c r="DA185" s="16"/>
      <c r="DB185" s="651"/>
      <c r="DC185" s="655">
        <f t="shared" si="259"/>
        <v>0</v>
      </c>
      <c r="DD185" s="654" t="str">
        <f t="shared" si="260"/>
        <v/>
      </c>
      <c r="DE185" s="650">
        <f t="shared" si="261"/>
        <v>0</v>
      </c>
      <c r="EG185" s="16">
        <f>IFERROR(VLOOKUP(B185,'SUBCATS INTERNAL USE'!A:D,3,0),10000)</f>
        <v>10000</v>
      </c>
      <c r="EH185" s="16">
        <f t="shared" si="262"/>
        <v>10000</v>
      </c>
      <c r="EI185" s="16">
        <f t="shared" si="263"/>
        <v>1</v>
      </c>
      <c r="EJ185" s="16">
        <f t="shared" si="299"/>
        <v>19</v>
      </c>
      <c r="EK185" s="16">
        <f>IFERROR(VLOOKUP(B185,'SUBCATS INTERNAL USE'!G:I,3,0), 10000)</f>
        <v>10000</v>
      </c>
      <c r="EN185" s="163">
        <f t="shared" si="264"/>
        <v>1</v>
      </c>
      <c r="EO185" s="163">
        <f t="shared" si="265"/>
        <v>1</v>
      </c>
      <c r="EP185" s="163">
        <f t="shared" si="266"/>
        <v>1</v>
      </c>
      <c r="EQ185" s="163">
        <f t="shared" si="267"/>
        <v>1</v>
      </c>
      <c r="ER185" s="163">
        <f t="shared" si="268"/>
        <v>1</v>
      </c>
      <c r="ES185" s="163">
        <f t="shared" si="269"/>
        <v>1</v>
      </c>
      <c r="ET185" s="163">
        <f t="shared" si="270"/>
        <v>1</v>
      </c>
      <c r="EU185" s="163">
        <f t="shared" si="270"/>
        <v>1</v>
      </c>
      <c r="EV185" s="163">
        <f t="shared" si="271"/>
        <v>0</v>
      </c>
      <c r="EW185" s="163">
        <f t="shared" si="272"/>
        <v>1</v>
      </c>
      <c r="EX185" s="163">
        <f t="shared" si="273"/>
        <v>1</v>
      </c>
      <c r="EY185" s="163">
        <f t="shared" si="274"/>
        <v>1</v>
      </c>
      <c r="EZ185" s="163">
        <f t="shared" si="274"/>
        <v>1</v>
      </c>
      <c r="FA185" s="163">
        <f t="shared" si="274"/>
        <v>1</v>
      </c>
      <c r="FB185" s="163">
        <f t="shared" si="274"/>
        <v>1</v>
      </c>
      <c r="FC185" s="163">
        <f t="shared" si="275"/>
        <v>14</v>
      </c>
      <c r="FD185" s="163">
        <f t="shared" si="276"/>
        <v>0</v>
      </c>
      <c r="FF185" s="16">
        <f t="shared" si="277"/>
        <v>0</v>
      </c>
      <c r="FG185" s="16" t="str">
        <f t="shared" si="278"/>
        <v>1</v>
      </c>
    </row>
    <row r="186" spans="1:163" s="52" customFormat="1" ht="11.25" customHeight="1">
      <c r="A186" s="1038">
        <v>172</v>
      </c>
      <c r="B186" s="1039"/>
      <c r="C186" s="1038" t="str">
        <f t="shared" si="239"/>
        <v/>
      </c>
      <c r="D186" s="1038"/>
      <c r="E186" s="1040"/>
      <c r="F186" s="1041"/>
      <c r="G186" s="1038"/>
      <c r="H186" s="1038"/>
      <c r="I186" s="1323"/>
      <c r="J186" s="1038"/>
      <c r="K186" s="1038"/>
      <c r="L186" s="1038"/>
      <c r="M186" s="1038"/>
      <c r="N186" s="1038"/>
      <c r="O186" s="1038"/>
      <c r="P186" s="1040" t="str">
        <f t="shared" si="279"/>
        <v>MP</v>
      </c>
      <c r="Q186" s="1342" t="str">
        <f t="shared" si="300"/>
        <v/>
      </c>
      <c r="R186" s="1040"/>
      <c r="S186" s="1475" t="e">
        <f t="shared" si="301"/>
        <v>#DIV/0!</v>
      </c>
      <c r="T186" s="1102"/>
      <c r="U186" s="1102"/>
      <c r="V186" s="1476"/>
      <c r="W186" s="1477"/>
      <c r="X186" s="1103"/>
      <c r="Y186" s="1477"/>
      <c r="Z186" s="1478">
        <f t="shared" si="240"/>
        <v>0</v>
      </c>
      <c r="AA186" s="1479">
        <f>ROUND(IFERROR(SUM($AI$6/$AI$7*Q186/O186)+('Inbound Freight New'!$A$3*CZ186/R186),0),2)</f>
        <v>0</v>
      </c>
      <c r="AB186" s="1480">
        <f t="shared" si="241"/>
        <v>0</v>
      </c>
      <c r="AC186" s="1479">
        <f t="shared" si="302"/>
        <v>0</v>
      </c>
      <c r="AD186" s="1481"/>
      <c r="AE186" s="1480">
        <f t="shared" si="242"/>
        <v>0</v>
      </c>
      <c r="AF186" s="1482">
        <f t="shared" si="303"/>
        <v>0</v>
      </c>
      <c r="AG186" s="1483">
        <f t="shared" si="243"/>
        <v>0</v>
      </c>
      <c r="AH186" s="1484">
        <f t="shared" si="304"/>
        <v>0</v>
      </c>
      <c r="AI186" s="1482">
        <f t="shared" si="305"/>
        <v>0</v>
      </c>
      <c r="AJ186" s="1485">
        <f t="shared" si="306"/>
        <v>0</v>
      </c>
      <c r="AK186" s="1485">
        <f t="shared" si="307"/>
        <v>0</v>
      </c>
      <c r="AL186" s="1485">
        <f t="shared" si="244"/>
        <v>0</v>
      </c>
      <c r="AM186" s="1482">
        <f t="shared" si="308"/>
        <v>0</v>
      </c>
      <c r="AN186" s="1477"/>
      <c r="AO186" s="1477"/>
      <c r="AP186" s="1486">
        <f t="shared" si="309"/>
        <v>0</v>
      </c>
      <c r="AQ186" s="1487">
        <f t="shared" si="310"/>
        <v>0</v>
      </c>
      <c r="AR186" s="1488">
        <f t="shared" si="245"/>
        <v>0</v>
      </c>
      <c r="AS186" s="1487">
        <f t="shared" si="311"/>
        <v>0</v>
      </c>
      <c r="AT186" s="1489">
        <f t="shared" si="312"/>
        <v>0</v>
      </c>
      <c r="AU186" s="1490"/>
      <c r="AV186" s="1489"/>
      <c r="AW186" s="1038"/>
      <c r="AX186" s="1038"/>
      <c r="AY186" s="1491"/>
      <c r="AZ186" s="1492"/>
      <c r="BA186" s="1342"/>
      <c r="BB186" s="1342"/>
      <c r="BC186" s="1342"/>
      <c r="BD186" s="1342"/>
      <c r="BE186" s="1038"/>
      <c r="BF186" s="1038" t="str">
        <f t="shared" si="280"/>
        <v/>
      </c>
      <c r="BG186" s="1342" t="str">
        <f t="shared" si="246"/>
        <v/>
      </c>
      <c r="BH186" s="1038"/>
      <c r="BI186" s="1038"/>
      <c r="BJ186" s="1038"/>
      <c r="BK186" s="1038"/>
      <c r="BL186" s="1038"/>
      <c r="BM186" s="1038"/>
      <c r="BN186" s="1493"/>
      <c r="BO186" s="1493"/>
      <c r="BP186" s="1493"/>
      <c r="BQ186" s="1493" t="str">
        <f t="shared" si="247"/>
        <v/>
      </c>
      <c r="BR186" s="1494" t="str">
        <f t="shared" si="248"/>
        <v/>
      </c>
      <c r="BS186" s="1494" t="str">
        <f t="shared" si="281"/>
        <v/>
      </c>
      <c r="BT186" s="1494" t="str">
        <f t="shared" si="282"/>
        <v/>
      </c>
      <c r="BU186" s="1495" t="str">
        <f t="shared" si="249"/>
        <v/>
      </c>
      <c r="BV186" s="1495" t="str">
        <f t="shared" si="283"/>
        <v/>
      </c>
      <c r="BW186" s="1495" t="str">
        <f t="shared" si="284"/>
        <v/>
      </c>
      <c r="BX186" s="1495" t="str">
        <f t="shared" si="250"/>
        <v/>
      </c>
      <c r="BY186" s="1495" t="str">
        <f t="shared" si="251"/>
        <v/>
      </c>
      <c r="BZ186" s="1495" t="str">
        <f t="shared" si="252"/>
        <v/>
      </c>
      <c r="CA186" s="1495" t="str">
        <f t="shared" si="253"/>
        <v/>
      </c>
      <c r="CB186" s="1496" t="str">
        <f t="shared" si="254"/>
        <v/>
      </c>
      <c r="CC186" s="1496" t="str">
        <f t="shared" si="255"/>
        <v/>
      </c>
      <c r="CD186" s="1496" t="str">
        <f t="shared" si="256"/>
        <v/>
      </c>
      <c r="CE186" s="1496" t="str">
        <f t="shared" si="257"/>
        <v/>
      </c>
      <c r="CF186" s="1496" t="str">
        <f t="shared" si="285"/>
        <v/>
      </c>
      <c r="CG186" s="1494" t="str">
        <f t="shared" si="286"/>
        <v/>
      </c>
      <c r="CH186" s="1495"/>
      <c r="CI186" s="1495"/>
      <c r="CJ186" s="1495"/>
      <c r="CK186" s="1495"/>
      <c r="CL186" s="1495"/>
      <c r="CM186" s="1495"/>
      <c r="CN186" s="1497" t="str">
        <f t="shared" si="287"/>
        <v/>
      </c>
      <c r="CO186" s="1497" t="str">
        <f t="shared" si="288"/>
        <v/>
      </c>
      <c r="CP186" s="1497" t="str">
        <f t="shared" si="289"/>
        <v/>
      </c>
      <c r="CQ186" s="1497" t="str">
        <f t="shared" si="290"/>
        <v/>
      </c>
      <c r="CR186" s="1497" t="str">
        <f t="shared" si="291"/>
        <v/>
      </c>
      <c r="CS186" s="1497" t="str">
        <f t="shared" si="292"/>
        <v/>
      </c>
      <c r="CT186" s="1497" t="str">
        <f t="shared" si="293"/>
        <v/>
      </c>
      <c r="CU186" s="1497" t="str">
        <f t="shared" si="294"/>
        <v/>
      </c>
      <c r="CV186" s="1497" t="str">
        <f t="shared" si="295"/>
        <v/>
      </c>
      <c r="CW186" s="16" t="str">
        <f t="shared" si="296"/>
        <v/>
      </c>
      <c r="CX186" s="16" t="str">
        <f t="shared" si="297"/>
        <v/>
      </c>
      <c r="CY186" s="16" t="str">
        <f t="shared" si="298"/>
        <v/>
      </c>
      <c r="CZ186" s="650">
        <f t="shared" si="258"/>
        <v>0</v>
      </c>
      <c r="DA186" s="16"/>
      <c r="DB186" s="651"/>
      <c r="DC186" s="655">
        <f t="shared" si="259"/>
        <v>0</v>
      </c>
      <c r="DD186" s="654" t="str">
        <f t="shared" si="260"/>
        <v/>
      </c>
      <c r="DE186" s="650">
        <f t="shared" si="261"/>
        <v>0</v>
      </c>
      <c r="EG186" s="16">
        <f>IFERROR(VLOOKUP(B186,'SUBCATS INTERNAL USE'!A:D,3,0),10000)</f>
        <v>10000</v>
      </c>
      <c r="EH186" s="16">
        <f t="shared" si="262"/>
        <v>10000</v>
      </c>
      <c r="EI186" s="16">
        <f t="shared" si="263"/>
        <v>1</v>
      </c>
      <c r="EJ186" s="16">
        <f t="shared" si="299"/>
        <v>19</v>
      </c>
      <c r="EK186" s="16">
        <f>IFERROR(VLOOKUP(B186,'SUBCATS INTERNAL USE'!G:I,3,0), 10000)</f>
        <v>10000</v>
      </c>
      <c r="EN186" s="163">
        <f t="shared" si="264"/>
        <v>1</v>
      </c>
      <c r="EO186" s="163">
        <f t="shared" si="265"/>
        <v>1</v>
      </c>
      <c r="EP186" s="163">
        <f t="shared" si="266"/>
        <v>1</v>
      </c>
      <c r="EQ186" s="163">
        <f t="shared" si="267"/>
        <v>1</v>
      </c>
      <c r="ER186" s="163">
        <f t="shared" si="268"/>
        <v>1</v>
      </c>
      <c r="ES186" s="163">
        <f t="shared" si="269"/>
        <v>1</v>
      </c>
      <c r="ET186" s="163">
        <f t="shared" si="270"/>
        <v>1</v>
      </c>
      <c r="EU186" s="163">
        <f t="shared" si="270"/>
        <v>1</v>
      </c>
      <c r="EV186" s="163">
        <f t="shared" si="271"/>
        <v>0</v>
      </c>
      <c r="EW186" s="163">
        <f t="shared" si="272"/>
        <v>1</v>
      </c>
      <c r="EX186" s="163">
        <f t="shared" si="273"/>
        <v>1</v>
      </c>
      <c r="EY186" s="163">
        <f t="shared" si="274"/>
        <v>1</v>
      </c>
      <c r="EZ186" s="163">
        <f t="shared" si="274"/>
        <v>1</v>
      </c>
      <c r="FA186" s="163">
        <f t="shared" si="274"/>
        <v>1</v>
      </c>
      <c r="FB186" s="163">
        <f t="shared" si="274"/>
        <v>1</v>
      </c>
      <c r="FC186" s="163">
        <f t="shared" si="275"/>
        <v>14</v>
      </c>
      <c r="FD186" s="163">
        <f t="shared" si="276"/>
        <v>0</v>
      </c>
      <c r="FF186" s="16">
        <f t="shared" si="277"/>
        <v>0</v>
      </c>
      <c r="FG186" s="16" t="str">
        <f t="shared" si="278"/>
        <v>1</v>
      </c>
    </row>
    <row r="187" spans="1:163" s="52" customFormat="1" ht="11.25" customHeight="1">
      <c r="A187" s="1038">
        <v>173</v>
      </c>
      <c r="B187" s="1039"/>
      <c r="C187" s="1038" t="str">
        <f t="shared" si="239"/>
        <v/>
      </c>
      <c r="D187" s="1038"/>
      <c r="E187" s="1040"/>
      <c r="F187" s="1041"/>
      <c r="G187" s="1038"/>
      <c r="H187" s="1038"/>
      <c r="I187" s="1323"/>
      <c r="J187" s="1038"/>
      <c r="K187" s="1038"/>
      <c r="L187" s="1038"/>
      <c r="M187" s="1038"/>
      <c r="N187" s="1038"/>
      <c r="O187" s="1038"/>
      <c r="P187" s="1040" t="str">
        <f t="shared" si="279"/>
        <v>MP</v>
      </c>
      <c r="Q187" s="1342" t="str">
        <f t="shared" si="300"/>
        <v/>
      </c>
      <c r="R187" s="1040"/>
      <c r="S187" s="1475" t="e">
        <f t="shared" si="301"/>
        <v>#DIV/0!</v>
      </c>
      <c r="T187" s="1102"/>
      <c r="U187" s="1102"/>
      <c r="V187" s="1476"/>
      <c r="W187" s="1477"/>
      <c r="X187" s="1103"/>
      <c r="Y187" s="1477"/>
      <c r="Z187" s="1478">
        <f t="shared" si="240"/>
        <v>0</v>
      </c>
      <c r="AA187" s="1479">
        <f>ROUND(IFERROR(SUM($AI$6/$AI$7*Q187/O187)+('Inbound Freight New'!$A$3*CZ187/R187),0),2)</f>
        <v>0</v>
      </c>
      <c r="AB187" s="1480">
        <f t="shared" si="241"/>
        <v>0</v>
      </c>
      <c r="AC187" s="1479">
        <f t="shared" si="302"/>
        <v>0</v>
      </c>
      <c r="AD187" s="1481"/>
      <c r="AE187" s="1480">
        <f t="shared" si="242"/>
        <v>0</v>
      </c>
      <c r="AF187" s="1482">
        <f t="shared" si="303"/>
        <v>0</v>
      </c>
      <c r="AG187" s="1483">
        <f t="shared" si="243"/>
        <v>0</v>
      </c>
      <c r="AH187" s="1484">
        <f t="shared" si="304"/>
        <v>0</v>
      </c>
      <c r="AI187" s="1482">
        <f t="shared" si="305"/>
        <v>0</v>
      </c>
      <c r="AJ187" s="1485">
        <f t="shared" si="306"/>
        <v>0</v>
      </c>
      <c r="AK187" s="1485">
        <f t="shared" si="307"/>
        <v>0</v>
      </c>
      <c r="AL187" s="1485">
        <f t="shared" si="244"/>
        <v>0</v>
      </c>
      <c r="AM187" s="1482">
        <f t="shared" si="308"/>
        <v>0</v>
      </c>
      <c r="AN187" s="1477"/>
      <c r="AO187" s="1477"/>
      <c r="AP187" s="1486">
        <f t="shared" si="309"/>
        <v>0</v>
      </c>
      <c r="AQ187" s="1487">
        <f t="shared" si="310"/>
        <v>0</v>
      </c>
      <c r="AR187" s="1488">
        <f t="shared" si="245"/>
        <v>0</v>
      </c>
      <c r="AS187" s="1487">
        <f t="shared" si="311"/>
        <v>0</v>
      </c>
      <c r="AT187" s="1489">
        <f t="shared" si="312"/>
        <v>0</v>
      </c>
      <c r="AU187" s="1490"/>
      <c r="AV187" s="1489"/>
      <c r="AW187" s="1038"/>
      <c r="AX187" s="1038"/>
      <c r="AY187" s="1491"/>
      <c r="AZ187" s="1492"/>
      <c r="BA187" s="1342"/>
      <c r="BB187" s="1342"/>
      <c r="BC187" s="1342"/>
      <c r="BD187" s="1342"/>
      <c r="BE187" s="1038"/>
      <c r="BF187" s="1038" t="str">
        <f t="shared" si="280"/>
        <v/>
      </c>
      <c r="BG187" s="1342" t="str">
        <f t="shared" si="246"/>
        <v/>
      </c>
      <c r="BH187" s="1038"/>
      <c r="BI187" s="1038"/>
      <c r="BJ187" s="1038"/>
      <c r="BK187" s="1038"/>
      <c r="BL187" s="1038"/>
      <c r="BM187" s="1038"/>
      <c r="BN187" s="1493"/>
      <c r="BO187" s="1493"/>
      <c r="BP187" s="1493"/>
      <c r="BQ187" s="1493" t="str">
        <f t="shared" si="247"/>
        <v/>
      </c>
      <c r="BR187" s="1494" t="str">
        <f t="shared" si="248"/>
        <v/>
      </c>
      <c r="BS187" s="1494" t="str">
        <f t="shared" si="281"/>
        <v/>
      </c>
      <c r="BT187" s="1494" t="str">
        <f t="shared" si="282"/>
        <v/>
      </c>
      <c r="BU187" s="1495" t="str">
        <f t="shared" si="249"/>
        <v/>
      </c>
      <c r="BV187" s="1495" t="str">
        <f t="shared" si="283"/>
        <v/>
      </c>
      <c r="BW187" s="1495" t="str">
        <f t="shared" si="284"/>
        <v/>
      </c>
      <c r="BX187" s="1495" t="str">
        <f t="shared" si="250"/>
        <v/>
      </c>
      <c r="BY187" s="1495" t="str">
        <f t="shared" si="251"/>
        <v/>
      </c>
      <c r="BZ187" s="1495" t="str">
        <f t="shared" si="252"/>
        <v/>
      </c>
      <c r="CA187" s="1495" t="str">
        <f t="shared" si="253"/>
        <v/>
      </c>
      <c r="CB187" s="1496" t="str">
        <f t="shared" si="254"/>
        <v/>
      </c>
      <c r="CC187" s="1496" t="str">
        <f t="shared" si="255"/>
        <v/>
      </c>
      <c r="CD187" s="1496" t="str">
        <f t="shared" si="256"/>
        <v/>
      </c>
      <c r="CE187" s="1496" t="str">
        <f t="shared" si="257"/>
        <v/>
      </c>
      <c r="CF187" s="1496" t="str">
        <f t="shared" si="285"/>
        <v/>
      </c>
      <c r="CG187" s="1494" t="str">
        <f t="shared" si="286"/>
        <v/>
      </c>
      <c r="CH187" s="1495"/>
      <c r="CI187" s="1495"/>
      <c r="CJ187" s="1495"/>
      <c r="CK187" s="1495"/>
      <c r="CL187" s="1495"/>
      <c r="CM187" s="1495"/>
      <c r="CN187" s="1497" t="str">
        <f t="shared" si="287"/>
        <v/>
      </c>
      <c r="CO187" s="1497" t="str">
        <f t="shared" si="288"/>
        <v/>
      </c>
      <c r="CP187" s="1497" t="str">
        <f t="shared" si="289"/>
        <v/>
      </c>
      <c r="CQ187" s="1497" t="str">
        <f t="shared" si="290"/>
        <v/>
      </c>
      <c r="CR187" s="1497" t="str">
        <f t="shared" si="291"/>
        <v/>
      </c>
      <c r="CS187" s="1497" t="str">
        <f t="shared" si="292"/>
        <v/>
      </c>
      <c r="CT187" s="1497" t="str">
        <f t="shared" si="293"/>
        <v/>
      </c>
      <c r="CU187" s="1497" t="str">
        <f t="shared" si="294"/>
        <v/>
      </c>
      <c r="CV187" s="1497" t="str">
        <f t="shared" si="295"/>
        <v/>
      </c>
      <c r="CW187" s="16" t="str">
        <f t="shared" si="296"/>
        <v/>
      </c>
      <c r="CX187" s="16" t="str">
        <f t="shared" si="297"/>
        <v/>
      </c>
      <c r="CY187" s="16" t="str">
        <f t="shared" si="298"/>
        <v/>
      </c>
      <c r="CZ187" s="650">
        <f t="shared" si="258"/>
        <v>0</v>
      </c>
      <c r="DA187" s="16"/>
      <c r="DB187" s="651"/>
      <c r="DC187" s="655">
        <f t="shared" si="259"/>
        <v>0</v>
      </c>
      <c r="DD187" s="654" t="str">
        <f t="shared" si="260"/>
        <v/>
      </c>
      <c r="DE187" s="650">
        <f t="shared" si="261"/>
        <v>0</v>
      </c>
      <c r="EG187" s="16">
        <f>IFERROR(VLOOKUP(B187,'SUBCATS INTERNAL USE'!A:D,3,0),10000)</f>
        <v>10000</v>
      </c>
      <c r="EH187" s="16">
        <f t="shared" si="262"/>
        <v>10000</v>
      </c>
      <c r="EI187" s="16">
        <f t="shared" si="263"/>
        <v>1</v>
      </c>
      <c r="EJ187" s="16">
        <f t="shared" si="299"/>
        <v>19</v>
      </c>
      <c r="EK187" s="16">
        <f>IFERROR(VLOOKUP(B187,'SUBCATS INTERNAL USE'!G:I,3,0), 10000)</f>
        <v>10000</v>
      </c>
      <c r="EN187" s="163">
        <f t="shared" si="264"/>
        <v>1</v>
      </c>
      <c r="EO187" s="163">
        <f t="shared" si="265"/>
        <v>1</v>
      </c>
      <c r="EP187" s="163">
        <f t="shared" si="266"/>
        <v>1</v>
      </c>
      <c r="EQ187" s="163">
        <f t="shared" si="267"/>
        <v>1</v>
      </c>
      <c r="ER187" s="163">
        <f t="shared" si="268"/>
        <v>1</v>
      </c>
      <c r="ES187" s="163">
        <f t="shared" si="269"/>
        <v>1</v>
      </c>
      <c r="ET187" s="163">
        <f t="shared" si="270"/>
        <v>1</v>
      </c>
      <c r="EU187" s="163">
        <f t="shared" si="270"/>
        <v>1</v>
      </c>
      <c r="EV187" s="163">
        <f t="shared" si="271"/>
        <v>0</v>
      </c>
      <c r="EW187" s="163">
        <f t="shared" si="272"/>
        <v>1</v>
      </c>
      <c r="EX187" s="163">
        <f t="shared" si="273"/>
        <v>1</v>
      </c>
      <c r="EY187" s="163">
        <f t="shared" si="274"/>
        <v>1</v>
      </c>
      <c r="EZ187" s="163">
        <f t="shared" si="274"/>
        <v>1</v>
      </c>
      <c r="FA187" s="163">
        <f t="shared" si="274"/>
        <v>1</v>
      </c>
      <c r="FB187" s="163">
        <f t="shared" si="274"/>
        <v>1</v>
      </c>
      <c r="FC187" s="163">
        <f t="shared" si="275"/>
        <v>14</v>
      </c>
      <c r="FD187" s="163">
        <f t="shared" si="276"/>
        <v>0</v>
      </c>
      <c r="FF187" s="16">
        <f t="shared" si="277"/>
        <v>0</v>
      </c>
      <c r="FG187" s="16" t="str">
        <f t="shared" si="278"/>
        <v>1</v>
      </c>
    </row>
    <row r="188" spans="1:163" s="52" customFormat="1" ht="11.25" customHeight="1">
      <c r="A188" s="1038">
        <v>174</v>
      </c>
      <c r="B188" s="1039"/>
      <c r="C188" s="1038" t="str">
        <f t="shared" si="239"/>
        <v/>
      </c>
      <c r="D188" s="1038"/>
      <c r="E188" s="1040"/>
      <c r="F188" s="1041"/>
      <c r="G188" s="1038"/>
      <c r="H188" s="1038"/>
      <c r="I188" s="1323"/>
      <c r="J188" s="1038"/>
      <c r="K188" s="1038"/>
      <c r="L188" s="1038"/>
      <c r="M188" s="1038"/>
      <c r="N188" s="1038"/>
      <c r="O188" s="1038"/>
      <c r="P188" s="1040" t="str">
        <f t="shared" si="279"/>
        <v>MP</v>
      </c>
      <c r="Q188" s="1342" t="str">
        <f t="shared" si="300"/>
        <v/>
      </c>
      <c r="R188" s="1040"/>
      <c r="S188" s="1475" t="e">
        <f t="shared" si="301"/>
        <v>#DIV/0!</v>
      </c>
      <c r="T188" s="1102"/>
      <c r="U188" s="1102"/>
      <c r="V188" s="1476"/>
      <c r="W188" s="1477"/>
      <c r="X188" s="1103"/>
      <c r="Y188" s="1477"/>
      <c r="Z188" s="1478">
        <f t="shared" si="240"/>
        <v>0</v>
      </c>
      <c r="AA188" s="1479">
        <f>ROUND(IFERROR(SUM($AI$6/$AI$7*Q188/O188)+('Inbound Freight New'!$A$3*CZ188/R188),0),2)</f>
        <v>0</v>
      </c>
      <c r="AB188" s="1480">
        <f t="shared" si="241"/>
        <v>0</v>
      </c>
      <c r="AC188" s="1479">
        <f t="shared" si="302"/>
        <v>0</v>
      </c>
      <c r="AD188" s="1481"/>
      <c r="AE188" s="1480">
        <f t="shared" si="242"/>
        <v>0</v>
      </c>
      <c r="AF188" s="1482">
        <f t="shared" si="303"/>
        <v>0</v>
      </c>
      <c r="AG188" s="1483">
        <f t="shared" si="243"/>
        <v>0</v>
      </c>
      <c r="AH188" s="1484">
        <f t="shared" si="304"/>
        <v>0</v>
      </c>
      <c r="AI188" s="1482">
        <f t="shared" si="305"/>
        <v>0</v>
      </c>
      <c r="AJ188" s="1485">
        <f t="shared" si="306"/>
        <v>0</v>
      </c>
      <c r="AK188" s="1485">
        <f t="shared" si="307"/>
        <v>0</v>
      </c>
      <c r="AL188" s="1485">
        <f t="shared" si="244"/>
        <v>0</v>
      </c>
      <c r="AM188" s="1482">
        <f t="shared" si="308"/>
        <v>0</v>
      </c>
      <c r="AN188" s="1477"/>
      <c r="AO188" s="1477"/>
      <c r="AP188" s="1486">
        <f t="shared" si="309"/>
        <v>0</v>
      </c>
      <c r="AQ188" s="1487">
        <f t="shared" si="310"/>
        <v>0</v>
      </c>
      <c r="AR188" s="1488">
        <f t="shared" si="245"/>
        <v>0</v>
      </c>
      <c r="AS188" s="1487">
        <f t="shared" si="311"/>
        <v>0</v>
      </c>
      <c r="AT188" s="1489">
        <f t="shared" si="312"/>
        <v>0</v>
      </c>
      <c r="AU188" s="1490"/>
      <c r="AV188" s="1489"/>
      <c r="AW188" s="1038"/>
      <c r="AX188" s="1038"/>
      <c r="AY188" s="1491"/>
      <c r="AZ188" s="1492"/>
      <c r="BA188" s="1342"/>
      <c r="BB188" s="1342"/>
      <c r="BC188" s="1342"/>
      <c r="BD188" s="1342"/>
      <c r="BE188" s="1038"/>
      <c r="BF188" s="1038" t="str">
        <f t="shared" si="280"/>
        <v/>
      </c>
      <c r="BG188" s="1342" t="str">
        <f t="shared" si="246"/>
        <v/>
      </c>
      <c r="BH188" s="1038"/>
      <c r="BI188" s="1038"/>
      <c r="BJ188" s="1038"/>
      <c r="BK188" s="1038"/>
      <c r="BL188" s="1038"/>
      <c r="BM188" s="1038"/>
      <c r="BN188" s="1493"/>
      <c r="BO188" s="1493"/>
      <c r="BP188" s="1493"/>
      <c r="BQ188" s="1493" t="str">
        <f t="shared" si="247"/>
        <v/>
      </c>
      <c r="BR188" s="1494" t="str">
        <f t="shared" si="248"/>
        <v/>
      </c>
      <c r="BS188" s="1494" t="str">
        <f t="shared" si="281"/>
        <v/>
      </c>
      <c r="BT188" s="1494" t="str">
        <f t="shared" si="282"/>
        <v/>
      </c>
      <c r="BU188" s="1495" t="str">
        <f t="shared" si="249"/>
        <v/>
      </c>
      <c r="BV188" s="1495" t="str">
        <f t="shared" si="283"/>
        <v/>
      </c>
      <c r="BW188" s="1495" t="str">
        <f t="shared" si="284"/>
        <v/>
      </c>
      <c r="BX188" s="1495" t="str">
        <f t="shared" si="250"/>
        <v/>
      </c>
      <c r="BY188" s="1495" t="str">
        <f t="shared" si="251"/>
        <v/>
      </c>
      <c r="BZ188" s="1495" t="str">
        <f t="shared" si="252"/>
        <v/>
      </c>
      <c r="CA188" s="1495" t="str">
        <f t="shared" si="253"/>
        <v/>
      </c>
      <c r="CB188" s="1496" t="str">
        <f t="shared" si="254"/>
        <v/>
      </c>
      <c r="CC188" s="1496" t="str">
        <f t="shared" si="255"/>
        <v/>
      </c>
      <c r="CD188" s="1496" t="str">
        <f t="shared" si="256"/>
        <v/>
      </c>
      <c r="CE188" s="1496" t="str">
        <f t="shared" si="257"/>
        <v/>
      </c>
      <c r="CF188" s="1496" t="str">
        <f t="shared" si="285"/>
        <v/>
      </c>
      <c r="CG188" s="1494" t="str">
        <f t="shared" si="286"/>
        <v/>
      </c>
      <c r="CH188" s="1495"/>
      <c r="CI188" s="1495"/>
      <c r="CJ188" s="1495"/>
      <c r="CK188" s="1495"/>
      <c r="CL188" s="1495"/>
      <c r="CM188" s="1495"/>
      <c r="CN188" s="1497" t="str">
        <f t="shared" si="287"/>
        <v/>
      </c>
      <c r="CO188" s="1497" t="str">
        <f t="shared" si="288"/>
        <v/>
      </c>
      <c r="CP188" s="1497" t="str">
        <f t="shared" si="289"/>
        <v/>
      </c>
      <c r="CQ188" s="1497" t="str">
        <f t="shared" si="290"/>
        <v/>
      </c>
      <c r="CR188" s="1497" t="str">
        <f t="shared" si="291"/>
        <v/>
      </c>
      <c r="CS188" s="1497" t="str">
        <f t="shared" si="292"/>
        <v/>
      </c>
      <c r="CT188" s="1497" t="str">
        <f t="shared" si="293"/>
        <v/>
      </c>
      <c r="CU188" s="1497" t="str">
        <f t="shared" si="294"/>
        <v/>
      </c>
      <c r="CV188" s="1497" t="str">
        <f t="shared" si="295"/>
        <v/>
      </c>
      <c r="CW188" s="16" t="str">
        <f t="shared" si="296"/>
        <v/>
      </c>
      <c r="CX188" s="16" t="str">
        <f t="shared" si="297"/>
        <v/>
      </c>
      <c r="CY188" s="16" t="str">
        <f t="shared" si="298"/>
        <v/>
      </c>
      <c r="CZ188" s="650">
        <f t="shared" si="258"/>
        <v>0</v>
      </c>
      <c r="DA188" s="16"/>
      <c r="DB188" s="651"/>
      <c r="DC188" s="655">
        <f t="shared" si="259"/>
        <v>0</v>
      </c>
      <c r="DD188" s="654" t="str">
        <f t="shared" si="260"/>
        <v/>
      </c>
      <c r="DE188" s="650">
        <f t="shared" si="261"/>
        <v>0</v>
      </c>
      <c r="EG188" s="16">
        <f>IFERROR(VLOOKUP(B188,'SUBCATS INTERNAL USE'!A:D,3,0),10000)</f>
        <v>10000</v>
      </c>
      <c r="EH188" s="16">
        <f t="shared" si="262"/>
        <v>10000</v>
      </c>
      <c r="EI188" s="16">
        <f t="shared" si="263"/>
        <v>1</v>
      </c>
      <c r="EJ188" s="16">
        <f t="shared" si="299"/>
        <v>19</v>
      </c>
      <c r="EK188" s="16">
        <f>IFERROR(VLOOKUP(B188,'SUBCATS INTERNAL USE'!G:I,3,0), 10000)</f>
        <v>10000</v>
      </c>
      <c r="EN188" s="163">
        <f t="shared" si="264"/>
        <v>1</v>
      </c>
      <c r="EO188" s="163">
        <f t="shared" si="265"/>
        <v>1</v>
      </c>
      <c r="EP188" s="163">
        <f t="shared" si="266"/>
        <v>1</v>
      </c>
      <c r="EQ188" s="163">
        <f t="shared" si="267"/>
        <v>1</v>
      </c>
      <c r="ER188" s="163">
        <f t="shared" si="268"/>
        <v>1</v>
      </c>
      <c r="ES188" s="163">
        <f t="shared" si="269"/>
        <v>1</v>
      </c>
      <c r="ET188" s="163">
        <f t="shared" si="270"/>
        <v>1</v>
      </c>
      <c r="EU188" s="163">
        <f t="shared" si="270"/>
        <v>1</v>
      </c>
      <c r="EV188" s="163">
        <f t="shared" si="271"/>
        <v>0</v>
      </c>
      <c r="EW188" s="163">
        <f t="shared" si="272"/>
        <v>1</v>
      </c>
      <c r="EX188" s="163">
        <f t="shared" si="273"/>
        <v>1</v>
      </c>
      <c r="EY188" s="163">
        <f t="shared" si="274"/>
        <v>1</v>
      </c>
      <c r="EZ188" s="163">
        <f t="shared" si="274"/>
        <v>1</v>
      </c>
      <c r="FA188" s="163">
        <f t="shared" si="274"/>
        <v>1</v>
      </c>
      <c r="FB188" s="163">
        <f t="shared" si="274"/>
        <v>1</v>
      </c>
      <c r="FC188" s="163">
        <f t="shared" si="275"/>
        <v>14</v>
      </c>
      <c r="FD188" s="163">
        <f t="shared" si="276"/>
        <v>0</v>
      </c>
      <c r="FF188" s="16">
        <f t="shared" si="277"/>
        <v>0</v>
      </c>
      <c r="FG188" s="16" t="str">
        <f t="shared" si="278"/>
        <v>1</v>
      </c>
    </row>
    <row r="189" spans="1:163" s="52" customFormat="1" ht="11.25" customHeight="1">
      <c r="A189" s="1038">
        <v>175</v>
      </c>
      <c r="B189" s="1039"/>
      <c r="C189" s="1038" t="str">
        <f t="shared" si="239"/>
        <v/>
      </c>
      <c r="D189" s="1038"/>
      <c r="E189" s="1040"/>
      <c r="F189" s="1041"/>
      <c r="G189" s="1038"/>
      <c r="H189" s="1038"/>
      <c r="I189" s="1323"/>
      <c r="J189" s="1038"/>
      <c r="K189" s="1038"/>
      <c r="L189" s="1038"/>
      <c r="M189" s="1038"/>
      <c r="N189" s="1038"/>
      <c r="O189" s="1038"/>
      <c r="P189" s="1040" t="str">
        <f t="shared" si="279"/>
        <v>MP</v>
      </c>
      <c r="Q189" s="1342" t="str">
        <f t="shared" si="300"/>
        <v/>
      </c>
      <c r="R189" s="1040"/>
      <c r="S189" s="1475" t="e">
        <f t="shared" si="301"/>
        <v>#DIV/0!</v>
      </c>
      <c r="T189" s="1102"/>
      <c r="U189" s="1102"/>
      <c r="V189" s="1476"/>
      <c r="W189" s="1477"/>
      <c r="X189" s="1103"/>
      <c r="Y189" s="1477"/>
      <c r="Z189" s="1478">
        <f t="shared" si="240"/>
        <v>0</v>
      </c>
      <c r="AA189" s="1479">
        <f>ROUND(IFERROR(SUM($AI$6/$AI$7*Q189/O189)+('Inbound Freight New'!$A$3*CZ189/R189),0),2)</f>
        <v>0</v>
      </c>
      <c r="AB189" s="1480">
        <f t="shared" si="241"/>
        <v>0</v>
      </c>
      <c r="AC189" s="1479">
        <f t="shared" si="302"/>
        <v>0</v>
      </c>
      <c r="AD189" s="1481"/>
      <c r="AE189" s="1480">
        <f t="shared" si="242"/>
        <v>0</v>
      </c>
      <c r="AF189" s="1482">
        <f t="shared" si="303"/>
        <v>0</v>
      </c>
      <c r="AG189" s="1483">
        <f t="shared" si="243"/>
        <v>0</v>
      </c>
      <c r="AH189" s="1484">
        <f t="shared" si="304"/>
        <v>0</v>
      </c>
      <c r="AI189" s="1482">
        <f t="shared" si="305"/>
        <v>0</v>
      </c>
      <c r="AJ189" s="1485">
        <f t="shared" si="306"/>
        <v>0</v>
      </c>
      <c r="AK189" s="1485">
        <f t="shared" si="307"/>
        <v>0</v>
      </c>
      <c r="AL189" s="1485">
        <f t="shared" si="244"/>
        <v>0</v>
      </c>
      <c r="AM189" s="1482">
        <f t="shared" si="308"/>
        <v>0</v>
      </c>
      <c r="AN189" s="1477"/>
      <c r="AO189" s="1477"/>
      <c r="AP189" s="1486">
        <f t="shared" si="309"/>
        <v>0</v>
      </c>
      <c r="AQ189" s="1487">
        <f t="shared" si="310"/>
        <v>0</v>
      </c>
      <c r="AR189" s="1488">
        <f t="shared" si="245"/>
        <v>0</v>
      </c>
      <c r="AS189" s="1487">
        <f t="shared" si="311"/>
        <v>0</v>
      </c>
      <c r="AT189" s="1489">
        <f t="shared" si="312"/>
        <v>0</v>
      </c>
      <c r="AU189" s="1490"/>
      <c r="AV189" s="1489"/>
      <c r="AW189" s="1038"/>
      <c r="AX189" s="1038"/>
      <c r="AY189" s="1491"/>
      <c r="AZ189" s="1492"/>
      <c r="BA189" s="1342"/>
      <c r="BB189" s="1342"/>
      <c r="BC189" s="1342"/>
      <c r="BD189" s="1342"/>
      <c r="BE189" s="1038"/>
      <c r="BF189" s="1038" t="str">
        <f t="shared" si="280"/>
        <v/>
      </c>
      <c r="BG189" s="1342" t="str">
        <f t="shared" si="246"/>
        <v/>
      </c>
      <c r="BH189" s="1038"/>
      <c r="BI189" s="1038"/>
      <c r="BJ189" s="1038"/>
      <c r="BK189" s="1038"/>
      <c r="BL189" s="1038"/>
      <c r="BM189" s="1038"/>
      <c r="BN189" s="1493"/>
      <c r="BO189" s="1493"/>
      <c r="BP189" s="1493"/>
      <c r="BQ189" s="1493" t="str">
        <f t="shared" si="247"/>
        <v/>
      </c>
      <c r="BR189" s="1494" t="str">
        <f t="shared" si="248"/>
        <v/>
      </c>
      <c r="BS189" s="1494" t="str">
        <f t="shared" si="281"/>
        <v/>
      </c>
      <c r="BT189" s="1494" t="str">
        <f t="shared" si="282"/>
        <v/>
      </c>
      <c r="BU189" s="1495" t="str">
        <f t="shared" si="249"/>
        <v/>
      </c>
      <c r="BV189" s="1495" t="str">
        <f t="shared" si="283"/>
        <v/>
      </c>
      <c r="BW189" s="1495" t="str">
        <f t="shared" si="284"/>
        <v/>
      </c>
      <c r="BX189" s="1495" t="str">
        <f t="shared" si="250"/>
        <v/>
      </c>
      <c r="BY189" s="1495" t="str">
        <f t="shared" si="251"/>
        <v/>
      </c>
      <c r="BZ189" s="1495" t="str">
        <f t="shared" si="252"/>
        <v/>
      </c>
      <c r="CA189" s="1495" t="str">
        <f t="shared" si="253"/>
        <v/>
      </c>
      <c r="CB189" s="1496" t="str">
        <f t="shared" si="254"/>
        <v/>
      </c>
      <c r="CC189" s="1496" t="str">
        <f t="shared" si="255"/>
        <v/>
      </c>
      <c r="CD189" s="1496" t="str">
        <f t="shared" si="256"/>
        <v/>
      </c>
      <c r="CE189" s="1496" t="str">
        <f t="shared" si="257"/>
        <v/>
      </c>
      <c r="CF189" s="1496" t="str">
        <f t="shared" si="285"/>
        <v/>
      </c>
      <c r="CG189" s="1494" t="str">
        <f t="shared" si="286"/>
        <v/>
      </c>
      <c r="CH189" s="1495"/>
      <c r="CI189" s="1495"/>
      <c r="CJ189" s="1495"/>
      <c r="CK189" s="1495"/>
      <c r="CL189" s="1495"/>
      <c r="CM189" s="1495"/>
      <c r="CN189" s="1497" t="str">
        <f t="shared" si="287"/>
        <v/>
      </c>
      <c r="CO189" s="1497" t="str">
        <f t="shared" si="288"/>
        <v/>
      </c>
      <c r="CP189" s="1497" t="str">
        <f t="shared" si="289"/>
        <v/>
      </c>
      <c r="CQ189" s="1497" t="str">
        <f t="shared" si="290"/>
        <v/>
      </c>
      <c r="CR189" s="1497" t="str">
        <f t="shared" si="291"/>
        <v/>
      </c>
      <c r="CS189" s="1497" t="str">
        <f t="shared" si="292"/>
        <v/>
      </c>
      <c r="CT189" s="1497" t="str">
        <f t="shared" si="293"/>
        <v/>
      </c>
      <c r="CU189" s="1497" t="str">
        <f t="shared" si="294"/>
        <v/>
      </c>
      <c r="CV189" s="1497" t="str">
        <f t="shared" si="295"/>
        <v/>
      </c>
      <c r="CW189" s="16" t="str">
        <f t="shared" si="296"/>
        <v/>
      </c>
      <c r="CX189" s="16" t="str">
        <f t="shared" si="297"/>
        <v/>
      </c>
      <c r="CY189" s="16" t="str">
        <f t="shared" si="298"/>
        <v/>
      </c>
      <c r="CZ189" s="650">
        <f t="shared" si="258"/>
        <v>0</v>
      </c>
      <c r="DA189" s="16"/>
      <c r="DB189" s="651"/>
      <c r="DC189" s="655">
        <f t="shared" si="259"/>
        <v>0</v>
      </c>
      <c r="DD189" s="654" t="str">
        <f t="shared" si="260"/>
        <v/>
      </c>
      <c r="DE189" s="650">
        <f t="shared" si="261"/>
        <v>0</v>
      </c>
      <c r="EG189" s="16">
        <f>IFERROR(VLOOKUP(B189,'SUBCATS INTERNAL USE'!A:D,3,0),10000)</f>
        <v>10000</v>
      </c>
      <c r="EH189" s="16">
        <f t="shared" si="262"/>
        <v>10000</v>
      </c>
      <c r="EI189" s="16">
        <f t="shared" si="263"/>
        <v>1</v>
      </c>
      <c r="EJ189" s="16">
        <f t="shared" si="299"/>
        <v>19</v>
      </c>
      <c r="EK189" s="16">
        <f>IFERROR(VLOOKUP(B189,'SUBCATS INTERNAL USE'!G:I,3,0), 10000)</f>
        <v>10000</v>
      </c>
      <c r="EN189" s="163">
        <f t="shared" si="264"/>
        <v>1</v>
      </c>
      <c r="EO189" s="163">
        <f t="shared" si="265"/>
        <v>1</v>
      </c>
      <c r="EP189" s="163">
        <f t="shared" si="266"/>
        <v>1</v>
      </c>
      <c r="EQ189" s="163">
        <f t="shared" si="267"/>
        <v>1</v>
      </c>
      <c r="ER189" s="163">
        <f t="shared" si="268"/>
        <v>1</v>
      </c>
      <c r="ES189" s="163">
        <f t="shared" si="269"/>
        <v>1</v>
      </c>
      <c r="ET189" s="163">
        <f t="shared" si="270"/>
        <v>1</v>
      </c>
      <c r="EU189" s="163">
        <f t="shared" si="270"/>
        <v>1</v>
      </c>
      <c r="EV189" s="163">
        <f t="shared" si="271"/>
        <v>0</v>
      </c>
      <c r="EW189" s="163">
        <f t="shared" si="272"/>
        <v>1</v>
      </c>
      <c r="EX189" s="163">
        <f t="shared" si="273"/>
        <v>1</v>
      </c>
      <c r="EY189" s="163">
        <f t="shared" si="274"/>
        <v>1</v>
      </c>
      <c r="EZ189" s="163">
        <f t="shared" si="274"/>
        <v>1</v>
      </c>
      <c r="FA189" s="163">
        <f t="shared" si="274"/>
        <v>1</v>
      </c>
      <c r="FB189" s="163">
        <f t="shared" si="274"/>
        <v>1</v>
      </c>
      <c r="FC189" s="163">
        <f t="shared" si="275"/>
        <v>14</v>
      </c>
      <c r="FD189" s="163">
        <f t="shared" si="276"/>
        <v>0</v>
      </c>
      <c r="FF189" s="16">
        <f t="shared" si="277"/>
        <v>0</v>
      </c>
      <c r="FG189" s="16" t="str">
        <f t="shared" si="278"/>
        <v>1</v>
      </c>
    </row>
    <row r="190" spans="1:163" s="52" customFormat="1" ht="11.25" customHeight="1">
      <c r="A190" s="1038">
        <v>176</v>
      </c>
      <c r="B190" s="1039"/>
      <c r="C190" s="1038" t="str">
        <f t="shared" si="239"/>
        <v/>
      </c>
      <c r="D190" s="1038"/>
      <c r="E190" s="1040"/>
      <c r="F190" s="1041"/>
      <c r="G190" s="1038"/>
      <c r="H190" s="1038"/>
      <c r="I190" s="1323"/>
      <c r="J190" s="1038"/>
      <c r="K190" s="1038"/>
      <c r="L190" s="1038"/>
      <c r="M190" s="1038"/>
      <c r="N190" s="1038"/>
      <c r="O190" s="1038"/>
      <c r="P190" s="1040" t="str">
        <f t="shared" si="279"/>
        <v>MP</v>
      </c>
      <c r="Q190" s="1342" t="str">
        <f t="shared" si="300"/>
        <v/>
      </c>
      <c r="R190" s="1040"/>
      <c r="S190" s="1475" t="e">
        <f t="shared" si="301"/>
        <v>#DIV/0!</v>
      </c>
      <c r="T190" s="1102"/>
      <c r="U190" s="1102"/>
      <c r="V190" s="1476"/>
      <c r="W190" s="1477"/>
      <c r="X190" s="1103"/>
      <c r="Y190" s="1477"/>
      <c r="Z190" s="1478">
        <f t="shared" si="240"/>
        <v>0</v>
      </c>
      <c r="AA190" s="1479">
        <f>ROUND(IFERROR(SUM($AI$6/$AI$7*Q190/O190)+('Inbound Freight New'!$A$3*CZ190/R190),0),2)</f>
        <v>0</v>
      </c>
      <c r="AB190" s="1480">
        <f t="shared" si="241"/>
        <v>0</v>
      </c>
      <c r="AC190" s="1479">
        <f t="shared" si="302"/>
        <v>0</v>
      </c>
      <c r="AD190" s="1481"/>
      <c r="AE190" s="1480">
        <f t="shared" si="242"/>
        <v>0</v>
      </c>
      <c r="AF190" s="1482">
        <f t="shared" si="303"/>
        <v>0</v>
      </c>
      <c r="AG190" s="1483">
        <f t="shared" si="243"/>
        <v>0</v>
      </c>
      <c r="AH190" s="1484">
        <f t="shared" si="304"/>
        <v>0</v>
      </c>
      <c r="AI190" s="1482">
        <f t="shared" si="305"/>
        <v>0</v>
      </c>
      <c r="AJ190" s="1485">
        <f t="shared" si="306"/>
        <v>0</v>
      </c>
      <c r="AK190" s="1485">
        <f t="shared" si="307"/>
        <v>0</v>
      </c>
      <c r="AL190" s="1485">
        <f t="shared" si="244"/>
        <v>0</v>
      </c>
      <c r="AM190" s="1482">
        <f t="shared" si="308"/>
        <v>0</v>
      </c>
      <c r="AN190" s="1477"/>
      <c r="AO190" s="1477"/>
      <c r="AP190" s="1486">
        <f t="shared" si="309"/>
        <v>0</v>
      </c>
      <c r="AQ190" s="1487">
        <f t="shared" si="310"/>
        <v>0</v>
      </c>
      <c r="AR190" s="1488">
        <f t="shared" si="245"/>
        <v>0</v>
      </c>
      <c r="AS190" s="1487">
        <f t="shared" si="311"/>
        <v>0</v>
      </c>
      <c r="AT190" s="1489">
        <f t="shared" si="312"/>
        <v>0</v>
      </c>
      <c r="AU190" s="1490"/>
      <c r="AV190" s="1489"/>
      <c r="AW190" s="1038"/>
      <c r="AX190" s="1038"/>
      <c r="AY190" s="1491"/>
      <c r="AZ190" s="1492"/>
      <c r="BA190" s="1342"/>
      <c r="BB190" s="1342"/>
      <c r="BC190" s="1342"/>
      <c r="BD190" s="1342"/>
      <c r="BE190" s="1038"/>
      <c r="BF190" s="1038" t="str">
        <f t="shared" si="280"/>
        <v/>
      </c>
      <c r="BG190" s="1342" t="str">
        <f t="shared" si="246"/>
        <v/>
      </c>
      <c r="BH190" s="1038"/>
      <c r="BI190" s="1038"/>
      <c r="BJ190" s="1038"/>
      <c r="BK190" s="1038"/>
      <c r="BL190" s="1038"/>
      <c r="BM190" s="1038"/>
      <c r="BN190" s="1493"/>
      <c r="BO190" s="1493"/>
      <c r="BP190" s="1493"/>
      <c r="BQ190" s="1493" t="str">
        <f t="shared" si="247"/>
        <v/>
      </c>
      <c r="BR190" s="1494" t="str">
        <f t="shared" si="248"/>
        <v/>
      </c>
      <c r="BS190" s="1494" t="str">
        <f t="shared" si="281"/>
        <v/>
      </c>
      <c r="BT190" s="1494" t="str">
        <f t="shared" si="282"/>
        <v/>
      </c>
      <c r="BU190" s="1495" t="str">
        <f t="shared" si="249"/>
        <v/>
      </c>
      <c r="BV190" s="1495" t="str">
        <f t="shared" si="283"/>
        <v/>
      </c>
      <c r="BW190" s="1495" t="str">
        <f t="shared" si="284"/>
        <v/>
      </c>
      <c r="BX190" s="1495" t="str">
        <f t="shared" si="250"/>
        <v/>
      </c>
      <c r="BY190" s="1495" t="str">
        <f t="shared" si="251"/>
        <v/>
      </c>
      <c r="BZ190" s="1495" t="str">
        <f t="shared" si="252"/>
        <v/>
      </c>
      <c r="CA190" s="1495" t="str">
        <f t="shared" si="253"/>
        <v/>
      </c>
      <c r="CB190" s="1496" t="str">
        <f t="shared" si="254"/>
        <v/>
      </c>
      <c r="CC190" s="1496" t="str">
        <f t="shared" si="255"/>
        <v/>
      </c>
      <c r="CD190" s="1496" t="str">
        <f t="shared" si="256"/>
        <v/>
      </c>
      <c r="CE190" s="1496" t="str">
        <f t="shared" si="257"/>
        <v/>
      </c>
      <c r="CF190" s="1496" t="str">
        <f t="shared" si="285"/>
        <v/>
      </c>
      <c r="CG190" s="1494" t="str">
        <f t="shared" si="286"/>
        <v/>
      </c>
      <c r="CH190" s="1495"/>
      <c r="CI190" s="1495"/>
      <c r="CJ190" s="1495"/>
      <c r="CK190" s="1495"/>
      <c r="CL190" s="1495"/>
      <c r="CM190" s="1495"/>
      <c r="CN190" s="1497" t="str">
        <f t="shared" si="287"/>
        <v/>
      </c>
      <c r="CO190" s="1497" t="str">
        <f t="shared" si="288"/>
        <v/>
      </c>
      <c r="CP190" s="1497" t="str">
        <f t="shared" si="289"/>
        <v/>
      </c>
      <c r="CQ190" s="1497" t="str">
        <f t="shared" si="290"/>
        <v/>
      </c>
      <c r="CR190" s="1497" t="str">
        <f t="shared" si="291"/>
        <v/>
      </c>
      <c r="CS190" s="1497" t="str">
        <f t="shared" si="292"/>
        <v/>
      </c>
      <c r="CT190" s="1497" t="str">
        <f t="shared" si="293"/>
        <v/>
      </c>
      <c r="CU190" s="1497" t="str">
        <f t="shared" si="294"/>
        <v/>
      </c>
      <c r="CV190" s="1497" t="str">
        <f t="shared" si="295"/>
        <v/>
      </c>
      <c r="CW190" s="16" t="str">
        <f t="shared" si="296"/>
        <v/>
      </c>
      <c r="CX190" s="16" t="str">
        <f t="shared" si="297"/>
        <v/>
      </c>
      <c r="CY190" s="16" t="str">
        <f t="shared" si="298"/>
        <v/>
      </c>
      <c r="CZ190" s="650">
        <f t="shared" si="258"/>
        <v>0</v>
      </c>
      <c r="DA190" s="16"/>
      <c r="DB190" s="651"/>
      <c r="DC190" s="655">
        <f t="shared" si="259"/>
        <v>0</v>
      </c>
      <c r="DD190" s="654" t="str">
        <f t="shared" si="260"/>
        <v/>
      </c>
      <c r="DE190" s="650">
        <f t="shared" si="261"/>
        <v>0</v>
      </c>
      <c r="EG190" s="16">
        <f>IFERROR(VLOOKUP(B190,'SUBCATS INTERNAL USE'!A:D,3,0),10000)</f>
        <v>10000</v>
      </c>
      <c r="EH190" s="16">
        <f t="shared" si="262"/>
        <v>10000</v>
      </c>
      <c r="EI190" s="16">
        <f t="shared" si="263"/>
        <v>1</v>
      </c>
      <c r="EJ190" s="16">
        <f t="shared" si="299"/>
        <v>19</v>
      </c>
      <c r="EK190" s="16">
        <f>IFERROR(VLOOKUP(B190,'SUBCATS INTERNAL USE'!G:I,3,0), 10000)</f>
        <v>10000</v>
      </c>
      <c r="EN190" s="163">
        <f t="shared" si="264"/>
        <v>1</v>
      </c>
      <c r="EO190" s="163">
        <f t="shared" si="265"/>
        <v>1</v>
      </c>
      <c r="EP190" s="163">
        <f t="shared" si="266"/>
        <v>1</v>
      </c>
      <c r="EQ190" s="163">
        <f t="shared" si="267"/>
        <v>1</v>
      </c>
      <c r="ER190" s="163">
        <f t="shared" si="268"/>
        <v>1</v>
      </c>
      <c r="ES190" s="163">
        <f t="shared" si="269"/>
        <v>1</v>
      </c>
      <c r="ET190" s="163">
        <f t="shared" si="270"/>
        <v>1</v>
      </c>
      <c r="EU190" s="163">
        <f t="shared" si="270"/>
        <v>1</v>
      </c>
      <c r="EV190" s="163">
        <f t="shared" si="271"/>
        <v>0</v>
      </c>
      <c r="EW190" s="163">
        <f t="shared" si="272"/>
        <v>1</v>
      </c>
      <c r="EX190" s="163">
        <f t="shared" si="273"/>
        <v>1</v>
      </c>
      <c r="EY190" s="163">
        <f t="shared" si="274"/>
        <v>1</v>
      </c>
      <c r="EZ190" s="163">
        <f t="shared" si="274"/>
        <v>1</v>
      </c>
      <c r="FA190" s="163">
        <f t="shared" si="274"/>
        <v>1</v>
      </c>
      <c r="FB190" s="163">
        <f t="shared" si="274"/>
        <v>1</v>
      </c>
      <c r="FC190" s="163">
        <f t="shared" si="275"/>
        <v>14</v>
      </c>
      <c r="FD190" s="163">
        <f t="shared" si="276"/>
        <v>0</v>
      </c>
      <c r="FF190" s="16">
        <f t="shared" si="277"/>
        <v>0</v>
      </c>
      <c r="FG190" s="16" t="str">
        <f t="shared" si="278"/>
        <v>1</v>
      </c>
    </row>
    <row r="191" spans="1:163" s="52" customFormat="1" ht="11.25" customHeight="1">
      <c r="A191" s="1038">
        <v>177</v>
      </c>
      <c r="B191" s="1039"/>
      <c r="C191" s="1038" t="str">
        <f t="shared" si="239"/>
        <v/>
      </c>
      <c r="D191" s="1038"/>
      <c r="E191" s="1040"/>
      <c r="F191" s="1041"/>
      <c r="G191" s="1038"/>
      <c r="H191" s="1038"/>
      <c r="I191" s="1323"/>
      <c r="J191" s="1038"/>
      <c r="K191" s="1038"/>
      <c r="L191" s="1038"/>
      <c r="M191" s="1038"/>
      <c r="N191" s="1038"/>
      <c r="O191" s="1038"/>
      <c r="P191" s="1040" t="str">
        <f t="shared" si="279"/>
        <v>MP</v>
      </c>
      <c r="Q191" s="1342" t="str">
        <f t="shared" si="300"/>
        <v/>
      </c>
      <c r="R191" s="1040"/>
      <c r="S191" s="1475" t="e">
        <f t="shared" si="301"/>
        <v>#DIV/0!</v>
      </c>
      <c r="T191" s="1102"/>
      <c r="U191" s="1102"/>
      <c r="V191" s="1476"/>
      <c r="W191" s="1477"/>
      <c r="X191" s="1103"/>
      <c r="Y191" s="1477"/>
      <c r="Z191" s="1478">
        <f t="shared" si="240"/>
        <v>0</v>
      </c>
      <c r="AA191" s="1479">
        <f>ROUND(IFERROR(SUM($AI$6/$AI$7*Q191/O191)+('Inbound Freight New'!$A$3*CZ191/R191),0),2)</f>
        <v>0</v>
      </c>
      <c r="AB191" s="1480">
        <f t="shared" si="241"/>
        <v>0</v>
      </c>
      <c r="AC191" s="1479">
        <f t="shared" si="302"/>
        <v>0</v>
      </c>
      <c r="AD191" s="1481"/>
      <c r="AE191" s="1480">
        <f t="shared" si="242"/>
        <v>0</v>
      </c>
      <c r="AF191" s="1482">
        <f t="shared" si="303"/>
        <v>0</v>
      </c>
      <c r="AG191" s="1483">
        <f t="shared" si="243"/>
        <v>0</v>
      </c>
      <c r="AH191" s="1484">
        <f t="shared" si="304"/>
        <v>0</v>
      </c>
      <c r="AI191" s="1482">
        <f t="shared" si="305"/>
        <v>0</v>
      </c>
      <c r="AJ191" s="1485">
        <f t="shared" si="306"/>
        <v>0</v>
      </c>
      <c r="AK191" s="1485">
        <f t="shared" si="307"/>
        <v>0</v>
      </c>
      <c r="AL191" s="1485">
        <f t="shared" si="244"/>
        <v>0</v>
      </c>
      <c r="AM191" s="1482">
        <f t="shared" si="308"/>
        <v>0</v>
      </c>
      <c r="AN191" s="1477"/>
      <c r="AO191" s="1477"/>
      <c r="AP191" s="1486">
        <f t="shared" si="309"/>
        <v>0</v>
      </c>
      <c r="AQ191" s="1487">
        <f t="shared" si="310"/>
        <v>0</v>
      </c>
      <c r="AR191" s="1488">
        <f t="shared" si="245"/>
        <v>0</v>
      </c>
      <c r="AS191" s="1487">
        <f t="shared" si="311"/>
        <v>0</v>
      </c>
      <c r="AT191" s="1489">
        <f t="shared" si="312"/>
        <v>0</v>
      </c>
      <c r="AU191" s="1490"/>
      <c r="AV191" s="1489"/>
      <c r="AW191" s="1038"/>
      <c r="AX191" s="1038"/>
      <c r="AY191" s="1491"/>
      <c r="AZ191" s="1492"/>
      <c r="BA191" s="1342"/>
      <c r="BB191" s="1342"/>
      <c r="BC191" s="1342"/>
      <c r="BD191" s="1342"/>
      <c r="BE191" s="1038"/>
      <c r="BF191" s="1038" t="str">
        <f t="shared" si="280"/>
        <v/>
      </c>
      <c r="BG191" s="1342" t="str">
        <f t="shared" si="246"/>
        <v/>
      </c>
      <c r="BH191" s="1038"/>
      <c r="BI191" s="1038"/>
      <c r="BJ191" s="1038"/>
      <c r="BK191" s="1038"/>
      <c r="BL191" s="1038"/>
      <c r="BM191" s="1038"/>
      <c r="BN191" s="1493"/>
      <c r="BO191" s="1493"/>
      <c r="BP191" s="1493"/>
      <c r="BQ191" s="1493" t="str">
        <f t="shared" si="247"/>
        <v/>
      </c>
      <c r="BR191" s="1494" t="str">
        <f t="shared" si="248"/>
        <v/>
      </c>
      <c r="BS191" s="1494" t="str">
        <f t="shared" si="281"/>
        <v/>
      </c>
      <c r="BT191" s="1494" t="str">
        <f t="shared" si="282"/>
        <v/>
      </c>
      <c r="BU191" s="1495" t="str">
        <f t="shared" si="249"/>
        <v/>
      </c>
      <c r="BV191" s="1495" t="str">
        <f t="shared" si="283"/>
        <v/>
      </c>
      <c r="BW191" s="1495" t="str">
        <f t="shared" si="284"/>
        <v/>
      </c>
      <c r="BX191" s="1495" t="str">
        <f t="shared" si="250"/>
        <v/>
      </c>
      <c r="BY191" s="1495" t="str">
        <f t="shared" si="251"/>
        <v/>
      </c>
      <c r="BZ191" s="1495" t="str">
        <f t="shared" si="252"/>
        <v/>
      </c>
      <c r="CA191" s="1495" t="str">
        <f t="shared" si="253"/>
        <v/>
      </c>
      <c r="CB191" s="1496" t="str">
        <f t="shared" si="254"/>
        <v/>
      </c>
      <c r="CC191" s="1496" t="str">
        <f t="shared" si="255"/>
        <v/>
      </c>
      <c r="CD191" s="1496" t="str">
        <f t="shared" si="256"/>
        <v/>
      </c>
      <c r="CE191" s="1496" t="str">
        <f t="shared" si="257"/>
        <v/>
      </c>
      <c r="CF191" s="1496" t="str">
        <f t="shared" si="285"/>
        <v/>
      </c>
      <c r="CG191" s="1494" t="str">
        <f t="shared" si="286"/>
        <v/>
      </c>
      <c r="CH191" s="1495"/>
      <c r="CI191" s="1495"/>
      <c r="CJ191" s="1495"/>
      <c r="CK191" s="1495"/>
      <c r="CL191" s="1495"/>
      <c r="CM191" s="1495"/>
      <c r="CN191" s="1497" t="str">
        <f t="shared" si="287"/>
        <v/>
      </c>
      <c r="CO191" s="1497" t="str">
        <f t="shared" si="288"/>
        <v/>
      </c>
      <c r="CP191" s="1497" t="str">
        <f t="shared" si="289"/>
        <v/>
      </c>
      <c r="CQ191" s="1497" t="str">
        <f t="shared" si="290"/>
        <v/>
      </c>
      <c r="CR191" s="1497" t="str">
        <f t="shared" si="291"/>
        <v/>
      </c>
      <c r="CS191" s="1497" t="str">
        <f t="shared" si="292"/>
        <v/>
      </c>
      <c r="CT191" s="1497" t="str">
        <f t="shared" si="293"/>
        <v/>
      </c>
      <c r="CU191" s="1497" t="str">
        <f t="shared" si="294"/>
        <v/>
      </c>
      <c r="CV191" s="1497" t="str">
        <f t="shared" si="295"/>
        <v/>
      </c>
      <c r="CW191" s="16" t="str">
        <f t="shared" si="296"/>
        <v/>
      </c>
      <c r="CX191" s="16" t="str">
        <f t="shared" si="297"/>
        <v/>
      </c>
      <c r="CY191" s="16" t="str">
        <f t="shared" si="298"/>
        <v/>
      </c>
      <c r="CZ191" s="650">
        <f t="shared" si="258"/>
        <v>0</v>
      </c>
      <c r="DA191" s="16"/>
      <c r="DB191" s="651"/>
      <c r="DC191" s="655">
        <f t="shared" si="259"/>
        <v>0</v>
      </c>
      <c r="DD191" s="654" t="str">
        <f t="shared" si="260"/>
        <v/>
      </c>
      <c r="DE191" s="650">
        <f t="shared" si="261"/>
        <v>0</v>
      </c>
      <c r="EG191" s="16">
        <f>IFERROR(VLOOKUP(B191,'SUBCATS INTERNAL USE'!A:D,3,0),10000)</f>
        <v>10000</v>
      </c>
      <c r="EH191" s="16">
        <f t="shared" si="262"/>
        <v>10000</v>
      </c>
      <c r="EI191" s="16">
        <f t="shared" si="263"/>
        <v>1</v>
      </c>
      <c r="EJ191" s="16">
        <f t="shared" si="299"/>
        <v>19</v>
      </c>
      <c r="EK191" s="16">
        <f>IFERROR(VLOOKUP(B191,'SUBCATS INTERNAL USE'!G:I,3,0), 10000)</f>
        <v>10000</v>
      </c>
      <c r="EN191" s="163">
        <f t="shared" si="264"/>
        <v>1</v>
      </c>
      <c r="EO191" s="163">
        <f t="shared" si="265"/>
        <v>1</v>
      </c>
      <c r="EP191" s="163">
        <f t="shared" si="266"/>
        <v>1</v>
      </c>
      <c r="EQ191" s="163">
        <f t="shared" si="267"/>
        <v>1</v>
      </c>
      <c r="ER191" s="163">
        <f t="shared" si="268"/>
        <v>1</v>
      </c>
      <c r="ES191" s="163">
        <f t="shared" si="269"/>
        <v>1</v>
      </c>
      <c r="ET191" s="163">
        <f t="shared" si="270"/>
        <v>1</v>
      </c>
      <c r="EU191" s="163">
        <f t="shared" si="270"/>
        <v>1</v>
      </c>
      <c r="EV191" s="163">
        <f t="shared" si="271"/>
        <v>0</v>
      </c>
      <c r="EW191" s="163">
        <f t="shared" si="272"/>
        <v>1</v>
      </c>
      <c r="EX191" s="163">
        <f t="shared" si="273"/>
        <v>1</v>
      </c>
      <c r="EY191" s="163">
        <f t="shared" si="274"/>
        <v>1</v>
      </c>
      <c r="EZ191" s="163">
        <f t="shared" si="274"/>
        <v>1</v>
      </c>
      <c r="FA191" s="163">
        <f t="shared" si="274"/>
        <v>1</v>
      </c>
      <c r="FB191" s="163">
        <f t="shared" si="274"/>
        <v>1</v>
      </c>
      <c r="FC191" s="163">
        <f t="shared" si="275"/>
        <v>14</v>
      </c>
      <c r="FD191" s="163">
        <f t="shared" si="276"/>
        <v>0</v>
      </c>
      <c r="FF191" s="16">
        <f t="shared" si="277"/>
        <v>0</v>
      </c>
      <c r="FG191" s="16" t="str">
        <f t="shared" si="278"/>
        <v>1</v>
      </c>
    </row>
    <row r="192" spans="1:163" s="52" customFormat="1" ht="11.25" customHeight="1">
      <c r="A192" s="1038">
        <v>178</v>
      </c>
      <c r="B192" s="1039"/>
      <c r="C192" s="1038" t="str">
        <f t="shared" si="239"/>
        <v/>
      </c>
      <c r="D192" s="1038"/>
      <c r="E192" s="1040"/>
      <c r="F192" s="1041"/>
      <c r="G192" s="1038"/>
      <c r="H192" s="1038"/>
      <c r="I192" s="1323"/>
      <c r="J192" s="1038"/>
      <c r="K192" s="1038"/>
      <c r="L192" s="1038"/>
      <c r="M192" s="1038"/>
      <c r="N192" s="1038"/>
      <c r="O192" s="1038"/>
      <c r="P192" s="1040" t="str">
        <f t="shared" si="279"/>
        <v>MP</v>
      </c>
      <c r="Q192" s="1342" t="str">
        <f t="shared" si="300"/>
        <v/>
      </c>
      <c r="R192" s="1040"/>
      <c r="S192" s="1475" t="e">
        <f t="shared" si="301"/>
        <v>#DIV/0!</v>
      </c>
      <c r="T192" s="1102"/>
      <c r="U192" s="1102"/>
      <c r="V192" s="1476"/>
      <c r="W192" s="1477"/>
      <c r="X192" s="1103"/>
      <c r="Y192" s="1477"/>
      <c r="Z192" s="1478">
        <f t="shared" si="240"/>
        <v>0</v>
      </c>
      <c r="AA192" s="1479">
        <f>ROUND(IFERROR(SUM($AI$6/$AI$7*Q192/O192)+('Inbound Freight New'!$A$3*CZ192/R192),0),2)</f>
        <v>0</v>
      </c>
      <c r="AB192" s="1480">
        <f t="shared" si="241"/>
        <v>0</v>
      </c>
      <c r="AC192" s="1479">
        <f t="shared" si="302"/>
        <v>0</v>
      </c>
      <c r="AD192" s="1481"/>
      <c r="AE192" s="1480">
        <f t="shared" si="242"/>
        <v>0</v>
      </c>
      <c r="AF192" s="1482">
        <f t="shared" si="303"/>
        <v>0</v>
      </c>
      <c r="AG192" s="1483">
        <f t="shared" si="243"/>
        <v>0</v>
      </c>
      <c r="AH192" s="1484">
        <f t="shared" si="304"/>
        <v>0</v>
      </c>
      <c r="AI192" s="1482">
        <f t="shared" si="305"/>
        <v>0</v>
      </c>
      <c r="AJ192" s="1485">
        <f t="shared" si="306"/>
        <v>0</v>
      </c>
      <c r="AK192" s="1485">
        <f t="shared" si="307"/>
        <v>0</v>
      </c>
      <c r="AL192" s="1485">
        <f t="shared" si="244"/>
        <v>0</v>
      </c>
      <c r="AM192" s="1482">
        <f t="shared" si="308"/>
        <v>0</v>
      </c>
      <c r="AN192" s="1477"/>
      <c r="AO192" s="1477"/>
      <c r="AP192" s="1486">
        <f t="shared" si="309"/>
        <v>0</v>
      </c>
      <c r="AQ192" s="1487">
        <f t="shared" si="310"/>
        <v>0</v>
      </c>
      <c r="AR192" s="1488">
        <f t="shared" si="245"/>
        <v>0</v>
      </c>
      <c r="AS192" s="1487">
        <f t="shared" si="311"/>
        <v>0</v>
      </c>
      <c r="AT192" s="1489">
        <f t="shared" si="312"/>
        <v>0</v>
      </c>
      <c r="AU192" s="1490"/>
      <c r="AV192" s="1489"/>
      <c r="AW192" s="1038"/>
      <c r="AX192" s="1038"/>
      <c r="AY192" s="1491"/>
      <c r="AZ192" s="1492"/>
      <c r="BA192" s="1342"/>
      <c r="BB192" s="1342"/>
      <c r="BC192" s="1342"/>
      <c r="BD192" s="1342"/>
      <c r="BE192" s="1038"/>
      <c r="BF192" s="1038" t="str">
        <f t="shared" si="280"/>
        <v/>
      </c>
      <c r="BG192" s="1342" t="str">
        <f t="shared" si="246"/>
        <v/>
      </c>
      <c r="BH192" s="1038"/>
      <c r="BI192" s="1038"/>
      <c r="BJ192" s="1038"/>
      <c r="BK192" s="1038"/>
      <c r="BL192" s="1038"/>
      <c r="BM192" s="1038"/>
      <c r="BN192" s="1493"/>
      <c r="BO192" s="1493"/>
      <c r="BP192" s="1493"/>
      <c r="BQ192" s="1493" t="str">
        <f t="shared" si="247"/>
        <v/>
      </c>
      <c r="BR192" s="1494" t="str">
        <f t="shared" si="248"/>
        <v/>
      </c>
      <c r="BS192" s="1494" t="str">
        <f t="shared" si="281"/>
        <v/>
      </c>
      <c r="BT192" s="1494" t="str">
        <f t="shared" si="282"/>
        <v/>
      </c>
      <c r="BU192" s="1495" t="str">
        <f t="shared" si="249"/>
        <v/>
      </c>
      <c r="BV192" s="1495" t="str">
        <f t="shared" si="283"/>
        <v/>
      </c>
      <c r="BW192" s="1495" t="str">
        <f t="shared" si="284"/>
        <v/>
      </c>
      <c r="BX192" s="1495" t="str">
        <f t="shared" si="250"/>
        <v/>
      </c>
      <c r="BY192" s="1495" t="str">
        <f t="shared" si="251"/>
        <v/>
      </c>
      <c r="BZ192" s="1495" t="str">
        <f t="shared" si="252"/>
        <v/>
      </c>
      <c r="CA192" s="1495" t="str">
        <f t="shared" si="253"/>
        <v/>
      </c>
      <c r="CB192" s="1496" t="str">
        <f t="shared" si="254"/>
        <v/>
      </c>
      <c r="CC192" s="1496" t="str">
        <f t="shared" si="255"/>
        <v/>
      </c>
      <c r="CD192" s="1496" t="str">
        <f t="shared" si="256"/>
        <v/>
      </c>
      <c r="CE192" s="1496" t="str">
        <f t="shared" si="257"/>
        <v/>
      </c>
      <c r="CF192" s="1496" t="str">
        <f t="shared" si="285"/>
        <v/>
      </c>
      <c r="CG192" s="1494" t="str">
        <f t="shared" si="286"/>
        <v/>
      </c>
      <c r="CH192" s="1495"/>
      <c r="CI192" s="1495"/>
      <c r="CJ192" s="1495"/>
      <c r="CK192" s="1495"/>
      <c r="CL192" s="1495"/>
      <c r="CM192" s="1495"/>
      <c r="CN192" s="1497" t="str">
        <f t="shared" si="287"/>
        <v/>
      </c>
      <c r="CO192" s="1497" t="str">
        <f t="shared" si="288"/>
        <v/>
      </c>
      <c r="CP192" s="1497" t="str">
        <f t="shared" si="289"/>
        <v/>
      </c>
      <c r="CQ192" s="1497" t="str">
        <f t="shared" si="290"/>
        <v/>
      </c>
      <c r="CR192" s="1497" t="str">
        <f t="shared" si="291"/>
        <v/>
      </c>
      <c r="CS192" s="1497" t="str">
        <f t="shared" si="292"/>
        <v/>
      </c>
      <c r="CT192" s="1497" t="str">
        <f t="shared" si="293"/>
        <v/>
      </c>
      <c r="CU192" s="1497" t="str">
        <f t="shared" si="294"/>
        <v/>
      </c>
      <c r="CV192" s="1497" t="str">
        <f t="shared" si="295"/>
        <v/>
      </c>
      <c r="CW192" s="16" t="str">
        <f t="shared" si="296"/>
        <v/>
      </c>
      <c r="CX192" s="16" t="str">
        <f t="shared" si="297"/>
        <v/>
      </c>
      <c r="CY192" s="16" t="str">
        <f t="shared" si="298"/>
        <v/>
      </c>
      <c r="CZ192" s="650">
        <f t="shared" si="258"/>
        <v>0</v>
      </c>
      <c r="DA192" s="16"/>
      <c r="DB192" s="651"/>
      <c r="DC192" s="655">
        <f t="shared" si="259"/>
        <v>0</v>
      </c>
      <c r="DD192" s="654" t="str">
        <f t="shared" si="260"/>
        <v/>
      </c>
      <c r="DE192" s="650">
        <f t="shared" si="261"/>
        <v>0</v>
      </c>
      <c r="EG192" s="16">
        <f>IFERROR(VLOOKUP(B192,'SUBCATS INTERNAL USE'!A:D,3,0),10000)</f>
        <v>10000</v>
      </c>
      <c r="EH192" s="16">
        <f t="shared" si="262"/>
        <v>10000</v>
      </c>
      <c r="EI192" s="16">
        <f t="shared" si="263"/>
        <v>1</v>
      </c>
      <c r="EJ192" s="16">
        <f t="shared" si="299"/>
        <v>19</v>
      </c>
      <c r="EK192" s="16">
        <f>IFERROR(VLOOKUP(B192,'SUBCATS INTERNAL USE'!G:I,3,0), 10000)</f>
        <v>10000</v>
      </c>
      <c r="EN192" s="163">
        <f t="shared" si="264"/>
        <v>1</v>
      </c>
      <c r="EO192" s="163">
        <f t="shared" si="265"/>
        <v>1</v>
      </c>
      <c r="EP192" s="163">
        <f t="shared" si="266"/>
        <v>1</v>
      </c>
      <c r="EQ192" s="163">
        <f t="shared" si="267"/>
        <v>1</v>
      </c>
      <c r="ER192" s="163">
        <f t="shared" si="268"/>
        <v>1</v>
      </c>
      <c r="ES192" s="163">
        <f t="shared" si="269"/>
        <v>1</v>
      </c>
      <c r="ET192" s="163">
        <f t="shared" si="270"/>
        <v>1</v>
      </c>
      <c r="EU192" s="163">
        <f t="shared" si="270"/>
        <v>1</v>
      </c>
      <c r="EV192" s="163">
        <f t="shared" si="271"/>
        <v>0</v>
      </c>
      <c r="EW192" s="163">
        <f t="shared" si="272"/>
        <v>1</v>
      </c>
      <c r="EX192" s="163">
        <f t="shared" si="273"/>
        <v>1</v>
      </c>
      <c r="EY192" s="163">
        <f t="shared" si="274"/>
        <v>1</v>
      </c>
      <c r="EZ192" s="163">
        <f t="shared" si="274"/>
        <v>1</v>
      </c>
      <c r="FA192" s="163">
        <f t="shared" si="274"/>
        <v>1</v>
      </c>
      <c r="FB192" s="163">
        <f t="shared" si="274"/>
        <v>1</v>
      </c>
      <c r="FC192" s="163">
        <f t="shared" si="275"/>
        <v>14</v>
      </c>
      <c r="FD192" s="163">
        <f t="shared" si="276"/>
        <v>0</v>
      </c>
      <c r="FF192" s="16">
        <f t="shared" si="277"/>
        <v>0</v>
      </c>
      <c r="FG192" s="16" t="str">
        <f t="shared" si="278"/>
        <v>1</v>
      </c>
    </row>
    <row r="193" spans="1:163" s="52" customFormat="1" ht="11.25" customHeight="1">
      <c r="A193" s="1038">
        <v>179</v>
      </c>
      <c r="B193" s="1039"/>
      <c r="C193" s="1038" t="str">
        <f t="shared" si="239"/>
        <v/>
      </c>
      <c r="D193" s="1038"/>
      <c r="E193" s="1040"/>
      <c r="F193" s="1041"/>
      <c r="G193" s="1038"/>
      <c r="H193" s="1038"/>
      <c r="I193" s="1323"/>
      <c r="J193" s="1038"/>
      <c r="K193" s="1038"/>
      <c r="L193" s="1038"/>
      <c r="M193" s="1038"/>
      <c r="N193" s="1038"/>
      <c r="O193" s="1038"/>
      <c r="P193" s="1040" t="str">
        <f t="shared" si="279"/>
        <v>MP</v>
      </c>
      <c r="Q193" s="1342" t="str">
        <f t="shared" si="300"/>
        <v/>
      </c>
      <c r="R193" s="1040"/>
      <c r="S193" s="1475" t="e">
        <f t="shared" si="301"/>
        <v>#DIV/0!</v>
      </c>
      <c r="T193" s="1102"/>
      <c r="U193" s="1102"/>
      <c r="V193" s="1476"/>
      <c r="W193" s="1477"/>
      <c r="X193" s="1103"/>
      <c r="Y193" s="1477"/>
      <c r="Z193" s="1478">
        <f t="shared" si="240"/>
        <v>0</v>
      </c>
      <c r="AA193" s="1479">
        <f>ROUND(IFERROR(SUM($AI$6/$AI$7*Q193/O193)+('Inbound Freight New'!$A$3*CZ193/R193),0),2)</f>
        <v>0</v>
      </c>
      <c r="AB193" s="1480">
        <f t="shared" si="241"/>
        <v>0</v>
      </c>
      <c r="AC193" s="1479">
        <f t="shared" si="302"/>
        <v>0</v>
      </c>
      <c r="AD193" s="1481"/>
      <c r="AE193" s="1480">
        <f t="shared" si="242"/>
        <v>0</v>
      </c>
      <c r="AF193" s="1482">
        <f t="shared" si="303"/>
        <v>0</v>
      </c>
      <c r="AG193" s="1483">
        <f t="shared" si="243"/>
        <v>0</v>
      </c>
      <c r="AH193" s="1484">
        <f t="shared" si="304"/>
        <v>0</v>
      </c>
      <c r="AI193" s="1482">
        <f t="shared" si="305"/>
        <v>0</v>
      </c>
      <c r="AJ193" s="1485">
        <f t="shared" si="306"/>
        <v>0</v>
      </c>
      <c r="AK193" s="1485">
        <f t="shared" si="307"/>
        <v>0</v>
      </c>
      <c r="AL193" s="1485">
        <f t="shared" si="244"/>
        <v>0</v>
      </c>
      <c r="AM193" s="1482">
        <f t="shared" si="308"/>
        <v>0</v>
      </c>
      <c r="AN193" s="1477"/>
      <c r="AO193" s="1477"/>
      <c r="AP193" s="1486">
        <f t="shared" si="309"/>
        <v>0</v>
      </c>
      <c r="AQ193" s="1487">
        <f t="shared" si="310"/>
        <v>0</v>
      </c>
      <c r="AR193" s="1488">
        <f t="shared" si="245"/>
        <v>0</v>
      </c>
      <c r="AS193" s="1487">
        <f t="shared" si="311"/>
        <v>0</v>
      </c>
      <c r="AT193" s="1489">
        <f t="shared" si="312"/>
        <v>0</v>
      </c>
      <c r="AU193" s="1490"/>
      <c r="AV193" s="1489"/>
      <c r="AW193" s="1038"/>
      <c r="AX193" s="1038"/>
      <c r="AY193" s="1491"/>
      <c r="AZ193" s="1492"/>
      <c r="BA193" s="1342"/>
      <c r="BB193" s="1342"/>
      <c r="BC193" s="1342"/>
      <c r="BD193" s="1342"/>
      <c r="BE193" s="1038"/>
      <c r="BF193" s="1038" t="str">
        <f t="shared" si="280"/>
        <v/>
      </c>
      <c r="BG193" s="1342" t="str">
        <f t="shared" si="246"/>
        <v/>
      </c>
      <c r="BH193" s="1038"/>
      <c r="BI193" s="1038"/>
      <c r="BJ193" s="1038"/>
      <c r="BK193" s="1038"/>
      <c r="BL193" s="1038"/>
      <c r="BM193" s="1038"/>
      <c r="BN193" s="1493"/>
      <c r="BO193" s="1493"/>
      <c r="BP193" s="1493"/>
      <c r="BQ193" s="1493" t="str">
        <f t="shared" si="247"/>
        <v/>
      </c>
      <c r="BR193" s="1494" t="str">
        <f t="shared" si="248"/>
        <v/>
      </c>
      <c r="BS193" s="1494" t="str">
        <f t="shared" si="281"/>
        <v/>
      </c>
      <c r="BT193" s="1494" t="str">
        <f t="shared" si="282"/>
        <v/>
      </c>
      <c r="BU193" s="1495" t="str">
        <f t="shared" si="249"/>
        <v/>
      </c>
      <c r="BV193" s="1495" t="str">
        <f t="shared" si="283"/>
        <v/>
      </c>
      <c r="BW193" s="1495" t="str">
        <f t="shared" si="284"/>
        <v/>
      </c>
      <c r="BX193" s="1495" t="str">
        <f t="shared" si="250"/>
        <v/>
      </c>
      <c r="BY193" s="1495" t="str">
        <f t="shared" si="251"/>
        <v/>
      </c>
      <c r="BZ193" s="1495" t="str">
        <f t="shared" si="252"/>
        <v/>
      </c>
      <c r="CA193" s="1495" t="str">
        <f t="shared" si="253"/>
        <v/>
      </c>
      <c r="CB193" s="1496" t="str">
        <f t="shared" si="254"/>
        <v/>
      </c>
      <c r="CC193" s="1496" t="str">
        <f t="shared" si="255"/>
        <v/>
      </c>
      <c r="CD193" s="1496" t="str">
        <f t="shared" si="256"/>
        <v/>
      </c>
      <c r="CE193" s="1496" t="str">
        <f t="shared" si="257"/>
        <v/>
      </c>
      <c r="CF193" s="1496" t="str">
        <f t="shared" si="285"/>
        <v/>
      </c>
      <c r="CG193" s="1494" t="str">
        <f t="shared" si="286"/>
        <v/>
      </c>
      <c r="CH193" s="1495"/>
      <c r="CI193" s="1495"/>
      <c r="CJ193" s="1495"/>
      <c r="CK193" s="1495"/>
      <c r="CL193" s="1495"/>
      <c r="CM193" s="1495"/>
      <c r="CN193" s="1497" t="str">
        <f t="shared" si="287"/>
        <v/>
      </c>
      <c r="CO193" s="1497" t="str">
        <f t="shared" si="288"/>
        <v/>
      </c>
      <c r="CP193" s="1497" t="str">
        <f t="shared" si="289"/>
        <v/>
      </c>
      <c r="CQ193" s="1497" t="str">
        <f t="shared" si="290"/>
        <v/>
      </c>
      <c r="CR193" s="1497" t="str">
        <f t="shared" si="291"/>
        <v/>
      </c>
      <c r="CS193" s="1497" t="str">
        <f t="shared" si="292"/>
        <v/>
      </c>
      <c r="CT193" s="1497" t="str">
        <f t="shared" si="293"/>
        <v/>
      </c>
      <c r="CU193" s="1497" t="str">
        <f t="shared" si="294"/>
        <v/>
      </c>
      <c r="CV193" s="1497" t="str">
        <f t="shared" si="295"/>
        <v/>
      </c>
      <c r="CW193" s="16" t="str">
        <f t="shared" si="296"/>
        <v/>
      </c>
      <c r="CX193" s="16" t="str">
        <f t="shared" si="297"/>
        <v/>
      </c>
      <c r="CY193" s="16" t="str">
        <f t="shared" si="298"/>
        <v/>
      </c>
      <c r="CZ193" s="650">
        <f t="shared" si="258"/>
        <v>0</v>
      </c>
      <c r="DA193" s="16"/>
      <c r="DB193" s="651"/>
      <c r="DC193" s="655">
        <f t="shared" si="259"/>
        <v>0</v>
      </c>
      <c r="DD193" s="654" t="str">
        <f t="shared" si="260"/>
        <v/>
      </c>
      <c r="DE193" s="650">
        <f t="shared" si="261"/>
        <v>0</v>
      </c>
      <c r="EG193" s="16">
        <f>IFERROR(VLOOKUP(B193,'SUBCATS INTERNAL USE'!A:D,3,0),10000)</f>
        <v>10000</v>
      </c>
      <c r="EH193" s="16">
        <f t="shared" si="262"/>
        <v>10000</v>
      </c>
      <c r="EI193" s="16">
        <f t="shared" si="263"/>
        <v>1</v>
      </c>
      <c r="EJ193" s="16">
        <f t="shared" si="299"/>
        <v>19</v>
      </c>
      <c r="EK193" s="16">
        <f>IFERROR(VLOOKUP(B193,'SUBCATS INTERNAL USE'!G:I,3,0), 10000)</f>
        <v>10000</v>
      </c>
      <c r="EN193" s="163">
        <f t="shared" si="264"/>
        <v>1</v>
      </c>
      <c r="EO193" s="163">
        <f t="shared" si="265"/>
        <v>1</v>
      </c>
      <c r="EP193" s="163">
        <f t="shared" si="266"/>
        <v>1</v>
      </c>
      <c r="EQ193" s="163">
        <f t="shared" si="267"/>
        <v>1</v>
      </c>
      <c r="ER193" s="163">
        <f t="shared" si="268"/>
        <v>1</v>
      </c>
      <c r="ES193" s="163">
        <f t="shared" si="269"/>
        <v>1</v>
      </c>
      <c r="ET193" s="163">
        <f t="shared" si="270"/>
        <v>1</v>
      </c>
      <c r="EU193" s="163">
        <f t="shared" si="270"/>
        <v>1</v>
      </c>
      <c r="EV193" s="163">
        <f t="shared" si="271"/>
        <v>0</v>
      </c>
      <c r="EW193" s="163">
        <f t="shared" si="272"/>
        <v>1</v>
      </c>
      <c r="EX193" s="163">
        <f t="shared" si="273"/>
        <v>1</v>
      </c>
      <c r="EY193" s="163">
        <f t="shared" si="274"/>
        <v>1</v>
      </c>
      <c r="EZ193" s="163">
        <f t="shared" si="274"/>
        <v>1</v>
      </c>
      <c r="FA193" s="163">
        <f t="shared" si="274"/>
        <v>1</v>
      </c>
      <c r="FB193" s="163">
        <f t="shared" si="274"/>
        <v>1</v>
      </c>
      <c r="FC193" s="163">
        <f t="shared" si="275"/>
        <v>14</v>
      </c>
      <c r="FD193" s="163">
        <f t="shared" si="276"/>
        <v>0</v>
      </c>
      <c r="FF193" s="16">
        <f t="shared" si="277"/>
        <v>0</v>
      </c>
      <c r="FG193" s="16" t="str">
        <f t="shared" si="278"/>
        <v>1</v>
      </c>
    </row>
    <row r="194" spans="1:163" s="52" customFormat="1" ht="11.25" customHeight="1">
      <c r="A194" s="1038">
        <v>180</v>
      </c>
      <c r="B194" s="1039"/>
      <c r="C194" s="1038" t="str">
        <f t="shared" si="239"/>
        <v/>
      </c>
      <c r="D194" s="1038"/>
      <c r="E194" s="1040"/>
      <c r="F194" s="1041"/>
      <c r="G194" s="1038"/>
      <c r="H194" s="1038"/>
      <c r="I194" s="1323"/>
      <c r="J194" s="1038"/>
      <c r="K194" s="1038"/>
      <c r="L194" s="1038"/>
      <c r="M194" s="1038"/>
      <c r="N194" s="1038"/>
      <c r="O194" s="1038"/>
      <c r="P194" s="1040" t="str">
        <f t="shared" si="279"/>
        <v>MP</v>
      </c>
      <c r="Q194" s="1342" t="str">
        <f t="shared" si="300"/>
        <v/>
      </c>
      <c r="R194" s="1040"/>
      <c r="S194" s="1475" t="e">
        <f t="shared" si="301"/>
        <v>#DIV/0!</v>
      </c>
      <c r="T194" s="1102"/>
      <c r="U194" s="1102"/>
      <c r="V194" s="1476"/>
      <c r="W194" s="1477"/>
      <c r="X194" s="1103"/>
      <c r="Y194" s="1477"/>
      <c r="Z194" s="1478">
        <f t="shared" si="240"/>
        <v>0</v>
      </c>
      <c r="AA194" s="1479">
        <f>ROUND(IFERROR(SUM($AI$6/$AI$7*Q194/O194)+('Inbound Freight New'!$A$3*CZ194/R194),0),2)</f>
        <v>0</v>
      </c>
      <c r="AB194" s="1480">
        <f t="shared" si="241"/>
        <v>0</v>
      </c>
      <c r="AC194" s="1479">
        <f t="shared" si="302"/>
        <v>0</v>
      </c>
      <c r="AD194" s="1481"/>
      <c r="AE194" s="1480">
        <f t="shared" si="242"/>
        <v>0</v>
      </c>
      <c r="AF194" s="1482">
        <f t="shared" si="303"/>
        <v>0</v>
      </c>
      <c r="AG194" s="1483">
        <f t="shared" si="243"/>
        <v>0</v>
      </c>
      <c r="AH194" s="1484">
        <f t="shared" si="304"/>
        <v>0</v>
      </c>
      <c r="AI194" s="1482">
        <f t="shared" si="305"/>
        <v>0</v>
      </c>
      <c r="AJ194" s="1485">
        <f t="shared" si="306"/>
        <v>0</v>
      </c>
      <c r="AK194" s="1485">
        <f t="shared" si="307"/>
        <v>0</v>
      </c>
      <c r="AL194" s="1485">
        <f t="shared" si="244"/>
        <v>0</v>
      </c>
      <c r="AM194" s="1482">
        <f t="shared" si="308"/>
        <v>0</v>
      </c>
      <c r="AN194" s="1477"/>
      <c r="AO194" s="1477"/>
      <c r="AP194" s="1486">
        <f t="shared" si="309"/>
        <v>0</v>
      </c>
      <c r="AQ194" s="1487">
        <f t="shared" si="310"/>
        <v>0</v>
      </c>
      <c r="AR194" s="1488">
        <f t="shared" si="245"/>
        <v>0</v>
      </c>
      <c r="AS194" s="1487">
        <f t="shared" si="311"/>
        <v>0</v>
      </c>
      <c r="AT194" s="1489">
        <f t="shared" si="312"/>
        <v>0</v>
      </c>
      <c r="AU194" s="1490"/>
      <c r="AV194" s="1489"/>
      <c r="AW194" s="1038"/>
      <c r="AX194" s="1038"/>
      <c r="AY194" s="1491"/>
      <c r="AZ194" s="1492"/>
      <c r="BA194" s="1342"/>
      <c r="BB194" s="1342"/>
      <c r="BC194" s="1342"/>
      <c r="BD194" s="1342"/>
      <c r="BE194" s="1038"/>
      <c r="BF194" s="1038" t="str">
        <f t="shared" si="280"/>
        <v/>
      </c>
      <c r="BG194" s="1342" t="str">
        <f t="shared" si="246"/>
        <v/>
      </c>
      <c r="BH194" s="1038"/>
      <c r="BI194" s="1038"/>
      <c r="BJ194" s="1038"/>
      <c r="BK194" s="1038"/>
      <c r="BL194" s="1038"/>
      <c r="BM194" s="1038"/>
      <c r="BN194" s="1493"/>
      <c r="BO194" s="1493"/>
      <c r="BP194" s="1493"/>
      <c r="BQ194" s="1493" t="str">
        <f t="shared" si="247"/>
        <v/>
      </c>
      <c r="BR194" s="1494" t="str">
        <f t="shared" si="248"/>
        <v/>
      </c>
      <c r="BS194" s="1494" t="str">
        <f t="shared" si="281"/>
        <v/>
      </c>
      <c r="BT194" s="1494" t="str">
        <f t="shared" si="282"/>
        <v/>
      </c>
      <c r="BU194" s="1495" t="str">
        <f t="shared" si="249"/>
        <v/>
      </c>
      <c r="BV194" s="1495" t="str">
        <f t="shared" si="283"/>
        <v/>
      </c>
      <c r="BW194" s="1495" t="str">
        <f t="shared" si="284"/>
        <v/>
      </c>
      <c r="BX194" s="1495" t="str">
        <f t="shared" si="250"/>
        <v/>
      </c>
      <c r="BY194" s="1495" t="str">
        <f t="shared" si="251"/>
        <v/>
      </c>
      <c r="BZ194" s="1495" t="str">
        <f t="shared" si="252"/>
        <v/>
      </c>
      <c r="CA194" s="1495" t="str">
        <f t="shared" si="253"/>
        <v/>
      </c>
      <c r="CB194" s="1496" t="str">
        <f t="shared" si="254"/>
        <v/>
      </c>
      <c r="CC194" s="1496" t="str">
        <f t="shared" si="255"/>
        <v/>
      </c>
      <c r="CD194" s="1496" t="str">
        <f t="shared" si="256"/>
        <v/>
      </c>
      <c r="CE194" s="1496" t="str">
        <f t="shared" si="257"/>
        <v/>
      </c>
      <c r="CF194" s="1496" t="str">
        <f t="shared" si="285"/>
        <v/>
      </c>
      <c r="CG194" s="1494" t="str">
        <f t="shared" si="286"/>
        <v/>
      </c>
      <c r="CH194" s="1495"/>
      <c r="CI194" s="1495"/>
      <c r="CJ194" s="1495"/>
      <c r="CK194" s="1495"/>
      <c r="CL194" s="1495"/>
      <c r="CM194" s="1495"/>
      <c r="CN194" s="1497" t="str">
        <f t="shared" si="287"/>
        <v/>
      </c>
      <c r="CO194" s="1497" t="str">
        <f t="shared" si="288"/>
        <v/>
      </c>
      <c r="CP194" s="1497" t="str">
        <f t="shared" si="289"/>
        <v/>
      </c>
      <c r="CQ194" s="1497" t="str">
        <f t="shared" si="290"/>
        <v/>
      </c>
      <c r="CR194" s="1497" t="str">
        <f t="shared" si="291"/>
        <v/>
      </c>
      <c r="CS194" s="1497" t="str">
        <f t="shared" si="292"/>
        <v/>
      </c>
      <c r="CT194" s="1497" t="str">
        <f t="shared" si="293"/>
        <v/>
      </c>
      <c r="CU194" s="1497" t="str">
        <f t="shared" si="294"/>
        <v/>
      </c>
      <c r="CV194" s="1497" t="str">
        <f t="shared" si="295"/>
        <v/>
      </c>
      <c r="CW194" s="16" t="str">
        <f t="shared" si="296"/>
        <v/>
      </c>
      <c r="CX194" s="16" t="str">
        <f t="shared" si="297"/>
        <v/>
      </c>
      <c r="CY194" s="16" t="str">
        <f t="shared" si="298"/>
        <v/>
      </c>
      <c r="CZ194" s="650">
        <f t="shared" si="258"/>
        <v>0</v>
      </c>
      <c r="DA194" s="16"/>
      <c r="DB194" s="651"/>
      <c r="DC194" s="655">
        <f t="shared" si="259"/>
        <v>0</v>
      </c>
      <c r="DD194" s="654" t="str">
        <f t="shared" si="260"/>
        <v/>
      </c>
      <c r="DE194" s="650">
        <f t="shared" si="261"/>
        <v>0</v>
      </c>
      <c r="EG194" s="16">
        <f>IFERROR(VLOOKUP(B194,'SUBCATS INTERNAL USE'!A:D,3,0),10000)</f>
        <v>10000</v>
      </c>
      <c r="EH194" s="16">
        <f t="shared" si="262"/>
        <v>10000</v>
      </c>
      <c r="EI194" s="16">
        <f t="shared" si="263"/>
        <v>1</v>
      </c>
      <c r="EJ194" s="16">
        <f t="shared" si="299"/>
        <v>19</v>
      </c>
      <c r="EK194" s="16">
        <f>IFERROR(VLOOKUP(B194,'SUBCATS INTERNAL USE'!G:I,3,0), 10000)</f>
        <v>10000</v>
      </c>
      <c r="EN194" s="163">
        <f t="shared" si="264"/>
        <v>1</v>
      </c>
      <c r="EO194" s="163">
        <f t="shared" si="265"/>
        <v>1</v>
      </c>
      <c r="EP194" s="163">
        <f t="shared" si="266"/>
        <v>1</v>
      </c>
      <c r="EQ194" s="163">
        <f t="shared" si="267"/>
        <v>1</v>
      </c>
      <c r="ER194" s="163">
        <f t="shared" si="268"/>
        <v>1</v>
      </c>
      <c r="ES194" s="163">
        <f t="shared" si="269"/>
        <v>1</v>
      </c>
      <c r="ET194" s="163">
        <f t="shared" si="270"/>
        <v>1</v>
      </c>
      <c r="EU194" s="163">
        <f t="shared" si="270"/>
        <v>1</v>
      </c>
      <c r="EV194" s="163">
        <f t="shared" si="271"/>
        <v>0</v>
      </c>
      <c r="EW194" s="163">
        <f t="shared" si="272"/>
        <v>1</v>
      </c>
      <c r="EX194" s="163">
        <f t="shared" si="273"/>
        <v>1</v>
      </c>
      <c r="EY194" s="163">
        <f t="shared" si="274"/>
        <v>1</v>
      </c>
      <c r="EZ194" s="163">
        <f t="shared" si="274"/>
        <v>1</v>
      </c>
      <c r="FA194" s="163">
        <f t="shared" si="274"/>
        <v>1</v>
      </c>
      <c r="FB194" s="163">
        <f t="shared" si="274"/>
        <v>1</v>
      </c>
      <c r="FC194" s="163">
        <f t="shared" si="275"/>
        <v>14</v>
      </c>
      <c r="FD194" s="163">
        <f t="shared" si="276"/>
        <v>0</v>
      </c>
      <c r="FF194" s="16">
        <f t="shared" si="277"/>
        <v>0</v>
      </c>
      <c r="FG194" s="16" t="str">
        <f t="shared" si="278"/>
        <v>1</v>
      </c>
    </row>
    <row r="195" spans="1:163" s="52" customFormat="1" ht="11.25" customHeight="1">
      <c r="A195" s="1038">
        <v>181</v>
      </c>
      <c r="B195" s="1039"/>
      <c r="C195" s="1038" t="str">
        <f t="shared" si="239"/>
        <v/>
      </c>
      <c r="D195" s="1038"/>
      <c r="E195" s="1040"/>
      <c r="F195" s="1041"/>
      <c r="G195" s="1038"/>
      <c r="H195" s="1038"/>
      <c r="I195" s="1323"/>
      <c r="J195" s="1038"/>
      <c r="K195" s="1038"/>
      <c r="L195" s="1038"/>
      <c r="M195" s="1038"/>
      <c r="N195" s="1038"/>
      <c r="O195" s="1038"/>
      <c r="P195" s="1040" t="str">
        <f t="shared" si="279"/>
        <v>MP</v>
      </c>
      <c r="Q195" s="1342" t="str">
        <f t="shared" si="300"/>
        <v/>
      </c>
      <c r="R195" s="1040"/>
      <c r="S195" s="1475" t="e">
        <f t="shared" si="301"/>
        <v>#DIV/0!</v>
      </c>
      <c r="T195" s="1102"/>
      <c r="U195" s="1102"/>
      <c r="V195" s="1476"/>
      <c r="W195" s="1477"/>
      <c r="X195" s="1103"/>
      <c r="Y195" s="1477"/>
      <c r="Z195" s="1478">
        <f t="shared" si="240"/>
        <v>0</v>
      </c>
      <c r="AA195" s="1479">
        <f>ROUND(IFERROR(SUM($AI$6/$AI$7*Q195/O195)+('Inbound Freight New'!$A$3*CZ195/R195),0),2)</f>
        <v>0</v>
      </c>
      <c r="AB195" s="1480">
        <f t="shared" si="241"/>
        <v>0</v>
      </c>
      <c r="AC195" s="1479">
        <f t="shared" si="302"/>
        <v>0</v>
      </c>
      <c r="AD195" s="1481"/>
      <c r="AE195" s="1480">
        <f t="shared" si="242"/>
        <v>0</v>
      </c>
      <c r="AF195" s="1482">
        <f t="shared" si="303"/>
        <v>0</v>
      </c>
      <c r="AG195" s="1483">
        <f t="shared" si="243"/>
        <v>0</v>
      </c>
      <c r="AH195" s="1484">
        <f t="shared" si="304"/>
        <v>0</v>
      </c>
      <c r="AI195" s="1482">
        <f t="shared" si="305"/>
        <v>0</v>
      </c>
      <c r="AJ195" s="1485">
        <f t="shared" si="306"/>
        <v>0</v>
      </c>
      <c r="AK195" s="1485">
        <f t="shared" si="307"/>
        <v>0</v>
      </c>
      <c r="AL195" s="1485">
        <f t="shared" si="244"/>
        <v>0</v>
      </c>
      <c r="AM195" s="1482">
        <f t="shared" si="308"/>
        <v>0</v>
      </c>
      <c r="AN195" s="1477"/>
      <c r="AO195" s="1477"/>
      <c r="AP195" s="1486">
        <f t="shared" si="309"/>
        <v>0</v>
      </c>
      <c r="AQ195" s="1487">
        <f t="shared" si="310"/>
        <v>0</v>
      </c>
      <c r="AR195" s="1488">
        <f t="shared" si="245"/>
        <v>0</v>
      </c>
      <c r="AS195" s="1487">
        <f t="shared" si="311"/>
        <v>0</v>
      </c>
      <c r="AT195" s="1489">
        <f t="shared" si="312"/>
        <v>0</v>
      </c>
      <c r="AU195" s="1490"/>
      <c r="AV195" s="1489"/>
      <c r="AW195" s="1038"/>
      <c r="AX195" s="1038"/>
      <c r="AY195" s="1491"/>
      <c r="AZ195" s="1492"/>
      <c r="BA195" s="1342"/>
      <c r="BB195" s="1342"/>
      <c r="BC195" s="1342"/>
      <c r="BD195" s="1342"/>
      <c r="BE195" s="1038"/>
      <c r="BF195" s="1038" t="str">
        <f t="shared" si="280"/>
        <v/>
      </c>
      <c r="BG195" s="1342" t="str">
        <f t="shared" si="246"/>
        <v/>
      </c>
      <c r="BH195" s="1038"/>
      <c r="BI195" s="1038"/>
      <c r="BJ195" s="1038"/>
      <c r="BK195" s="1038"/>
      <c r="BL195" s="1038"/>
      <c r="BM195" s="1038"/>
      <c r="BN195" s="1493"/>
      <c r="BO195" s="1493"/>
      <c r="BP195" s="1493"/>
      <c r="BQ195" s="1493" t="str">
        <f t="shared" si="247"/>
        <v/>
      </c>
      <c r="BR195" s="1494" t="str">
        <f t="shared" si="248"/>
        <v/>
      </c>
      <c r="BS195" s="1494" t="str">
        <f t="shared" si="281"/>
        <v/>
      </c>
      <c r="BT195" s="1494" t="str">
        <f t="shared" si="282"/>
        <v/>
      </c>
      <c r="BU195" s="1495" t="str">
        <f t="shared" si="249"/>
        <v/>
      </c>
      <c r="BV195" s="1495" t="str">
        <f t="shared" si="283"/>
        <v/>
      </c>
      <c r="BW195" s="1495" t="str">
        <f t="shared" si="284"/>
        <v/>
      </c>
      <c r="BX195" s="1495" t="str">
        <f t="shared" si="250"/>
        <v/>
      </c>
      <c r="BY195" s="1495" t="str">
        <f t="shared" si="251"/>
        <v/>
      </c>
      <c r="BZ195" s="1495" t="str">
        <f t="shared" si="252"/>
        <v/>
      </c>
      <c r="CA195" s="1495" t="str">
        <f t="shared" si="253"/>
        <v/>
      </c>
      <c r="CB195" s="1496" t="str">
        <f t="shared" si="254"/>
        <v/>
      </c>
      <c r="CC195" s="1496" t="str">
        <f t="shared" si="255"/>
        <v/>
      </c>
      <c r="CD195" s="1496" t="str">
        <f t="shared" si="256"/>
        <v/>
      </c>
      <c r="CE195" s="1496" t="str">
        <f t="shared" si="257"/>
        <v/>
      </c>
      <c r="CF195" s="1496" t="str">
        <f t="shared" si="285"/>
        <v/>
      </c>
      <c r="CG195" s="1494" t="str">
        <f t="shared" si="286"/>
        <v/>
      </c>
      <c r="CH195" s="1495"/>
      <c r="CI195" s="1495"/>
      <c r="CJ195" s="1495"/>
      <c r="CK195" s="1495"/>
      <c r="CL195" s="1495"/>
      <c r="CM195" s="1495"/>
      <c r="CN195" s="1497" t="str">
        <f t="shared" si="287"/>
        <v/>
      </c>
      <c r="CO195" s="1497" t="str">
        <f t="shared" si="288"/>
        <v/>
      </c>
      <c r="CP195" s="1497" t="str">
        <f t="shared" si="289"/>
        <v/>
      </c>
      <c r="CQ195" s="1497" t="str">
        <f t="shared" si="290"/>
        <v/>
      </c>
      <c r="CR195" s="1497" t="str">
        <f t="shared" si="291"/>
        <v/>
      </c>
      <c r="CS195" s="1497" t="str">
        <f t="shared" si="292"/>
        <v/>
      </c>
      <c r="CT195" s="1497" t="str">
        <f t="shared" si="293"/>
        <v/>
      </c>
      <c r="CU195" s="1497" t="str">
        <f t="shared" si="294"/>
        <v/>
      </c>
      <c r="CV195" s="1497" t="str">
        <f t="shared" si="295"/>
        <v/>
      </c>
      <c r="CW195" s="16" t="str">
        <f t="shared" si="296"/>
        <v/>
      </c>
      <c r="CX195" s="16" t="str">
        <f t="shared" si="297"/>
        <v/>
      </c>
      <c r="CY195" s="16" t="str">
        <f t="shared" si="298"/>
        <v/>
      </c>
      <c r="CZ195" s="650">
        <f t="shared" si="258"/>
        <v>0</v>
      </c>
      <c r="DA195" s="16"/>
      <c r="DB195" s="651"/>
      <c r="DC195" s="655">
        <f t="shared" si="259"/>
        <v>0</v>
      </c>
      <c r="DD195" s="654" t="str">
        <f t="shared" si="260"/>
        <v/>
      </c>
      <c r="DE195" s="650">
        <f t="shared" si="261"/>
        <v>0</v>
      </c>
      <c r="EG195" s="16">
        <f>IFERROR(VLOOKUP(B195,'SUBCATS INTERNAL USE'!A:D,3,0),10000)</f>
        <v>10000</v>
      </c>
      <c r="EH195" s="16">
        <f t="shared" si="262"/>
        <v>10000</v>
      </c>
      <c r="EI195" s="16">
        <f t="shared" si="263"/>
        <v>1</v>
      </c>
      <c r="EJ195" s="16">
        <f t="shared" si="299"/>
        <v>19</v>
      </c>
      <c r="EK195" s="16">
        <f>IFERROR(VLOOKUP(B195,'SUBCATS INTERNAL USE'!G:I,3,0), 10000)</f>
        <v>10000</v>
      </c>
      <c r="EN195" s="163">
        <f t="shared" si="264"/>
        <v>1</v>
      </c>
      <c r="EO195" s="163">
        <f t="shared" si="265"/>
        <v>1</v>
      </c>
      <c r="EP195" s="163">
        <f t="shared" si="266"/>
        <v>1</v>
      </c>
      <c r="EQ195" s="163">
        <f t="shared" si="267"/>
        <v>1</v>
      </c>
      <c r="ER195" s="163">
        <f t="shared" si="268"/>
        <v>1</v>
      </c>
      <c r="ES195" s="163">
        <f t="shared" si="269"/>
        <v>1</v>
      </c>
      <c r="ET195" s="163">
        <f t="shared" si="270"/>
        <v>1</v>
      </c>
      <c r="EU195" s="163">
        <f t="shared" si="270"/>
        <v>1</v>
      </c>
      <c r="EV195" s="163">
        <f t="shared" si="271"/>
        <v>0</v>
      </c>
      <c r="EW195" s="163">
        <f t="shared" si="272"/>
        <v>1</v>
      </c>
      <c r="EX195" s="163">
        <f t="shared" si="273"/>
        <v>1</v>
      </c>
      <c r="EY195" s="163">
        <f t="shared" si="274"/>
        <v>1</v>
      </c>
      <c r="EZ195" s="163">
        <f t="shared" si="274"/>
        <v>1</v>
      </c>
      <c r="FA195" s="163">
        <f t="shared" si="274"/>
        <v>1</v>
      </c>
      <c r="FB195" s="163">
        <f t="shared" si="274"/>
        <v>1</v>
      </c>
      <c r="FC195" s="163">
        <f t="shared" si="275"/>
        <v>14</v>
      </c>
      <c r="FD195" s="163">
        <f t="shared" si="276"/>
        <v>0</v>
      </c>
      <c r="FF195" s="16">
        <f t="shared" si="277"/>
        <v>0</v>
      </c>
      <c r="FG195" s="16" t="str">
        <f t="shared" si="278"/>
        <v>1</v>
      </c>
    </row>
    <row r="196" spans="1:163" s="52" customFormat="1" ht="11.25" customHeight="1">
      <c r="A196" s="1038">
        <v>182</v>
      </c>
      <c r="B196" s="1039"/>
      <c r="C196" s="1038" t="str">
        <f t="shared" si="239"/>
        <v/>
      </c>
      <c r="D196" s="1038"/>
      <c r="E196" s="1040"/>
      <c r="F196" s="1041"/>
      <c r="G196" s="1038"/>
      <c r="H196" s="1038"/>
      <c r="I196" s="1323"/>
      <c r="J196" s="1038"/>
      <c r="K196" s="1038"/>
      <c r="L196" s="1038"/>
      <c r="M196" s="1038"/>
      <c r="N196" s="1038"/>
      <c r="O196" s="1038"/>
      <c r="P196" s="1040" t="str">
        <f t="shared" si="279"/>
        <v>MP</v>
      </c>
      <c r="Q196" s="1342" t="str">
        <f t="shared" si="300"/>
        <v/>
      </c>
      <c r="R196" s="1040"/>
      <c r="S196" s="1475" t="e">
        <f t="shared" si="301"/>
        <v>#DIV/0!</v>
      </c>
      <c r="T196" s="1102"/>
      <c r="U196" s="1102"/>
      <c r="V196" s="1476"/>
      <c r="W196" s="1477"/>
      <c r="X196" s="1103"/>
      <c r="Y196" s="1477"/>
      <c r="Z196" s="1478">
        <f t="shared" si="240"/>
        <v>0</v>
      </c>
      <c r="AA196" s="1479">
        <f>ROUND(IFERROR(SUM($AI$6/$AI$7*Q196/O196)+('Inbound Freight New'!$A$3*CZ196/R196),0),2)</f>
        <v>0</v>
      </c>
      <c r="AB196" s="1480">
        <f t="shared" si="241"/>
        <v>0</v>
      </c>
      <c r="AC196" s="1479">
        <f t="shared" si="302"/>
        <v>0</v>
      </c>
      <c r="AD196" s="1481"/>
      <c r="AE196" s="1480">
        <f t="shared" si="242"/>
        <v>0</v>
      </c>
      <c r="AF196" s="1482">
        <f t="shared" si="303"/>
        <v>0</v>
      </c>
      <c r="AG196" s="1483">
        <f t="shared" si="243"/>
        <v>0</v>
      </c>
      <c r="AH196" s="1484">
        <f t="shared" si="304"/>
        <v>0</v>
      </c>
      <c r="AI196" s="1482">
        <f t="shared" si="305"/>
        <v>0</v>
      </c>
      <c r="AJ196" s="1485">
        <f t="shared" si="306"/>
        <v>0</v>
      </c>
      <c r="AK196" s="1485">
        <f t="shared" si="307"/>
        <v>0</v>
      </c>
      <c r="AL196" s="1485">
        <f t="shared" si="244"/>
        <v>0</v>
      </c>
      <c r="AM196" s="1482">
        <f t="shared" si="308"/>
        <v>0</v>
      </c>
      <c r="AN196" s="1477"/>
      <c r="AO196" s="1477"/>
      <c r="AP196" s="1486">
        <f t="shared" si="309"/>
        <v>0</v>
      </c>
      <c r="AQ196" s="1487">
        <f t="shared" si="310"/>
        <v>0</v>
      </c>
      <c r="AR196" s="1488">
        <f t="shared" si="245"/>
        <v>0</v>
      </c>
      <c r="AS196" s="1487">
        <f t="shared" si="311"/>
        <v>0</v>
      </c>
      <c r="AT196" s="1489">
        <f t="shared" si="312"/>
        <v>0</v>
      </c>
      <c r="AU196" s="1490"/>
      <c r="AV196" s="1489"/>
      <c r="AW196" s="1038"/>
      <c r="AX196" s="1038"/>
      <c r="AY196" s="1491"/>
      <c r="AZ196" s="1492"/>
      <c r="BA196" s="1342"/>
      <c r="BB196" s="1342"/>
      <c r="BC196" s="1342"/>
      <c r="BD196" s="1342"/>
      <c r="BE196" s="1038"/>
      <c r="BF196" s="1038" t="str">
        <f t="shared" si="280"/>
        <v/>
      </c>
      <c r="BG196" s="1342" t="str">
        <f t="shared" si="246"/>
        <v/>
      </c>
      <c r="BH196" s="1038"/>
      <c r="BI196" s="1038"/>
      <c r="BJ196" s="1038"/>
      <c r="BK196" s="1038"/>
      <c r="BL196" s="1038"/>
      <c r="BM196" s="1038"/>
      <c r="BN196" s="1493"/>
      <c r="BO196" s="1493"/>
      <c r="BP196" s="1493"/>
      <c r="BQ196" s="1493" t="str">
        <f t="shared" si="247"/>
        <v/>
      </c>
      <c r="BR196" s="1494" t="str">
        <f t="shared" si="248"/>
        <v/>
      </c>
      <c r="BS196" s="1494" t="str">
        <f t="shared" si="281"/>
        <v/>
      </c>
      <c r="BT196" s="1494" t="str">
        <f t="shared" si="282"/>
        <v/>
      </c>
      <c r="BU196" s="1495" t="str">
        <f t="shared" si="249"/>
        <v/>
      </c>
      <c r="BV196" s="1495" t="str">
        <f t="shared" si="283"/>
        <v/>
      </c>
      <c r="BW196" s="1495" t="str">
        <f t="shared" si="284"/>
        <v/>
      </c>
      <c r="BX196" s="1495" t="str">
        <f t="shared" si="250"/>
        <v/>
      </c>
      <c r="BY196" s="1495" t="str">
        <f t="shared" si="251"/>
        <v/>
      </c>
      <c r="BZ196" s="1495" t="str">
        <f t="shared" si="252"/>
        <v/>
      </c>
      <c r="CA196" s="1495" t="str">
        <f t="shared" si="253"/>
        <v/>
      </c>
      <c r="CB196" s="1496" t="str">
        <f t="shared" si="254"/>
        <v/>
      </c>
      <c r="CC196" s="1496" t="str">
        <f t="shared" si="255"/>
        <v/>
      </c>
      <c r="CD196" s="1496" t="str">
        <f t="shared" si="256"/>
        <v/>
      </c>
      <c r="CE196" s="1496" t="str">
        <f t="shared" si="257"/>
        <v/>
      </c>
      <c r="CF196" s="1496" t="str">
        <f t="shared" si="285"/>
        <v/>
      </c>
      <c r="CG196" s="1494" t="str">
        <f t="shared" si="286"/>
        <v/>
      </c>
      <c r="CH196" s="1495"/>
      <c r="CI196" s="1495"/>
      <c r="CJ196" s="1495"/>
      <c r="CK196" s="1495"/>
      <c r="CL196" s="1495"/>
      <c r="CM196" s="1495"/>
      <c r="CN196" s="1497" t="str">
        <f t="shared" si="287"/>
        <v/>
      </c>
      <c r="CO196" s="1497" t="str">
        <f t="shared" si="288"/>
        <v/>
      </c>
      <c r="CP196" s="1497" t="str">
        <f t="shared" si="289"/>
        <v/>
      </c>
      <c r="CQ196" s="1497" t="str">
        <f t="shared" si="290"/>
        <v/>
      </c>
      <c r="CR196" s="1497" t="str">
        <f t="shared" si="291"/>
        <v/>
      </c>
      <c r="CS196" s="1497" t="str">
        <f t="shared" si="292"/>
        <v/>
      </c>
      <c r="CT196" s="1497" t="str">
        <f t="shared" si="293"/>
        <v/>
      </c>
      <c r="CU196" s="1497" t="str">
        <f t="shared" si="294"/>
        <v/>
      </c>
      <c r="CV196" s="1497" t="str">
        <f t="shared" si="295"/>
        <v/>
      </c>
      <c r="CW196" s="16" t="str">
        <f t="shared" si="296"/>
        <v/>
      </c>
      <c r="CX196" s="16" t="str">
        <f t="shared" si="297"/>
        <v/>
      </c>
      <c r="CY196" s="16" t="str">
        <f t="shared" si="298"/>
        <v/>
      </c>
      <c r="CZ196" s="650">
        <f t="shared" si="258"/>
        <v>0</v>
      </c>
      <c r="DA196" s="16"/>
      <c r="DB196" s="651"/>
      <c r="DC196" s="655">
        <f t="shared" si="259"/>
        <v>0</v>
      </c>
      <c r="DD196" s="654" t="str">
        <f t="shared" si="260"/>
        <v/>
      </c>
      <c r="DE196" s="650">
        <f t="shared" si="261"/>
        <v>0</v>
      </c>
      <c r="EG196" s="16">
        <f>IFERROR(VLOOKUP(B196,'SUBCATS INTERNAL USE'!A:D,3,0),10000)</f>
        <v>10000</v>
      </c>
      <c r="EH196" s="16">
        <f t="shared" si="262"/>
        <v>10000</v>
      </c>
      <c r="EI196" s="16">
        <f t="shared" si="263"/>
        <v>1</v>
      </c>
      <c r="EJ196" s="16">
        <f t="shared" si="299"/>
        <v>19</v>
      </c>
      <c r="EK196" s="16">
        <f>IFERROR(VLOOKUP(B196,'SUBCATS INTERNAL USE'!G:I,3,0), 10000)</f>
        <v>10000</v>
      </c>
      <c r="EN196" s="163">
        <f t="shared" si="264"/>
        <v>1</v>
      </c>
      <c r="EO196" s="163">
        <f t="shared" si="265"/>
        <v>1</v>
      </c>
      <c r="EP196" s="163">
        <f t="shared" si="266"/>
        <v>1</v>
      </c>
      <c r="EQ196" s="163">
        <f t="shared" si="267"/>
        <v>1</v>
      </c>
      <c r="ER196" s="163">
        <f t="shared" si="268"/>
        <v>1</v>
      </c>
      <c r="ES196" s="163">
        <f t="shared" si="269"/>
        <v>1</v>
      </c>
      <c r="ET196" s="163">
        <f t="shared" si="270"/>
        <v>1</v>
      </c>
      <c r="EU196" s="163">
        <f t="shared" si="270"/>
        <v>1</v>
      </c>
      <c r="EV196" s="163">
        <f t="shared" si="271"/>
        <v>0</v>
      </c>
      <c r="EW196" s="163">
        <f t="shared" si="272"/>
        <v>1</v>
      </c>
      <c r="EX196" s="163">
        <f t="shared" si="273"/>
        <v>1</v>
      </c>
      <c r="EY196" s="163">
        <f t="shared" si="274"/>
        <v>1</v>
      </c>
      <c r="EZ196" s="163">
        <f t="shared" si="274"/>
        <v>1</v>
      </c>
      <c r="FA196" s="163">
        <f t="shared" si="274"/>
        <v>1</v>
      </c>
      <c r="FB196" s="163">
        <f t="shared" si="274"/>
        <v>1</v>
      </c>
      <c r="FC196" s="163">
        <f t="shared" si="275"/>
        <v>14</v>
      </c>
      <c r="FD196" s="163">
        <f t="shared" si="276"/>
        <v>0</v>
      </c>
      <c r="FF196" s="16">
        <f t="shared" si="277"/>
        <v>0</v>
      </c>
      <c r="FG196" s="16" t="str">
        <f t="shared" si="278"/>
        <v>1</v>
      </c>
    </row>
    <row r="197" spans="1:163" s="52" customFormat="1" ht="11.25" customHeight="1">
      <c r="A197" s="1038">
        <v>183</v>
      </c>
      <c r="B197" s="1039"/>
      <c r="C197" s="1038" t="str">
        <f t="shared" si="239"/>
        <v/>
      </c>
      <c r="D197" s="1038"/>
      <c r="E197" s="1040"/>
      <c r="F197" s="1041"/>
      <c r="G197" s="1038"/>
      <c r="H197" s="1038"/>
      <c r="I197" s="1323"/>
      <c r="J197" s="1038"/>
      <c r="K197" s="1038"/>
      <c r="L197" s="1038"/>
      <c r="M197" s="1038"/>
      <c r="N197" s="1038"/>
      <c r="O197" s="1038"/>
      <c r="P197" s="1040" t="str">
        <f t="shared" si="279"/>
        <v>MP</v>
      </c>
      <c r="Q197" s="1342" t="str">
        <f t="shared" si="300"/>
        <v/>
      </c>
      <c r="R197" s="1040"/>
      <c r="S197" s="1475" t="e">
        <f t="shared" si="301"/>
        <v>#DIV/0!</v>
      </c>
      <c r="T197" s="1102"/>
      <c r="U197" s="1102"/>
      <c r="V197" s="1476"/>
      <c r="W197" s="1477"/>
      <c r="X197" s="1103"/>
      <c r="Y197" s="1477"/>
      <c r="Z197" s="1478">
        <f t="shared" si="240"/>
        <v>0</v>
      </c>
      <c r="AA197" s="1479">
        <f>ROUND(IFERROR(SUM($AI$6/$AI$7*Q197/O197)+('Inbound Freight New'!$A$3*CZ197/R197),0),2)</f>
        <v>0</v>
      </c>
      <c r="AB197" s="1480">
        <f t="shared" si="241"/>
        <v>0</v>
      </c>
      <c r="AC197" s="1479">
        <f t="shared" si="302"/>
        <v>0</v>
      </c>
      <c r="AD197" s="1481"/>
      <c r="AE197" s="1480">
        <f t="shared" si="242"/>
        <v>0</v>
      </c>
      <c r="AF197" s="1482">
        <f t="shared" si="303"/>
        <v>0</v>
      </c>
      <c r="AG197" s="1483">
        <f t="shared" si="243"/>
        <v>0</v>
      </c>
      <c r="AH197" s="1484">
        <f t="shared" si="304"/>
        <v>0</v>
      </c>
      <c r="AI197" s="1482">
        <f t="shared" si="305"/>
        <v>0</v>
      </c>
      <c r="AJ197" s="1485">
        <f t="shared" si="306"/>
        <v>0</v>
      </c>
      <c r="AK197" s="1485">
        <f t="shared" si="307"/>
        <v>0</v>
      </c>
      <c r="AL197" s="1485">
        <f t="shared" si="244"/>
        <v>0</v>
      </c>
      <c r="AM197" s="1482">
        <f t="shared" si="308"/>
        <v>0</v>
      </c>
      <c r="AN197" s="1477"/>
      <c r="AO197" s="1477"/>
      <c r="AP197" s="1486">
        <f t="shared" si="309"/>
        <v>0</v>
      </c>
      <c r="AQ197" s="1487">
        <f t="shared" si="310"/>
        <v>0</v>
      </c>
      <c r="AR197" s="1488">
        <f t="shared" si="245"/>
        <v>0</v>
      </c>
      <c r="AS197" s="1487">
        <f t="shared" si="311"/>
        <v>0</v>
      </c>
      <c r="AT197" s="1489">
        <f t="shared" si="312"/>
        <v>0</v>
      </c>
      <c r="AU197" s="1490"/>
      <c r="AV197" s="1489"/>
      <c r="AW197" s="1038"/>
      <c r="AX197" s="1038"/>
      <c r="AY197" s="1491"/>
      <c r="AZ197" s="1492"/>
      <c r="BA197" s="1342"/>
      <c r="BB197" s="1342"/>
      <c r="BC197" s="1342"/>
      <c r="BD197" s="1342"/>
      <c r="BE197" s="1038"/>
      <c r="BF197" s="1038" t="str">
        <f t="shared" si="280"/>
        <v/>
      </c>
      <c r="BG197" s="1342" t="str">
        <f t="shared" si="246"/>
        <v/>
      </c>
      <c r="BH197" s="1038"/>
      <c r="BI197" s="1038"/>
      <c r="BJ197" s="1038"/>
      <c r="BK197" s="1038"/>
      <c r="BL197" s="1038"/>
      <c r="BM197" s="1038"/>
      <c r="BN197" s="1493"/>
      <c r="BO197" s="1493"/>
      <c r="BP197" s="1493"/>
      <c r="BQ197" s="1493" t="str">
        <f t="shared" si="247"/>
        <v/>
      </c>
      <c r="BR197" s="1494" t="str">
        <f t="shared" si="248"/>
        <v/>
      </c>
      <c r="BS197" s="1494" t="str">
        <f t="shared" si="281"/>
        <v/>
      </c>
      <c r="BT197" s="1494" t="str">
        <f t="shared" si="282"/>
        <v/>
      </c>
      <c r="BU197" s="1495" t="str">
        <f t="shared" si="249"/>
        <v/>
      </c>
      <c r="BV197" s="1495" t="str">
        <f t="shared" si="283"/>
        <v/>
      </c>
      <c r="BW197" s="1495" t="str">
        <f t="shared" si="284"/>
        <v/>
      </c>
      <c r="BX197" s="1495" t="str">
        <f t="shared" si="250"/>
        <v/>
      </c>
      <c r="BY197" s="1495" t="str">
        <f t="shared" si="251"/>
        <v/>
      </c>
      <c r="BZ197" s="1495" t="str">
        <f t="shared" si="252"/>
        <v/>
      </c>
      <c r="CA197" s="1495" t="str">
        <f t="shared" si="253"/>
        <v/>
      </c>
      <c r="CB197" s="1496" t="str">
        <f t="shared" si="254"/>
        <v/>
      </c>
      <c r="CC197" s="1496" t="str">
        <f t="shared" si="255"/>
        <v/>
      </c>
      <c r="CD197" s="1496" t="str">
        <f t="shared" si="256"/>
        <v/>
      </c>
      <c r="CE197" s="1496" t="str">
        <f t="shared" si="257"/>
        <v/>
      </c>
      <c r="CF197" s="1496" t="str">
        <f t="shared" si="285"/>
        <v/>
      </c>
      <c r="CG197" s="1494" t="str">
        <f t="shared" si="286"/>
        <v/>
      </c>
      <c r="CH197" s="1495"/>
      <c r="CI197" s="1495"/>
      <c r="CJ197" s="1495"/>
      <c r="CK197" s="1495"/>
      <c r="CL197" s="1495"/>
      <c r="CM197" s="1495"/>
      <c r="CN197" s="1497" t="str">
        <f t="shared" si="287"/>
        <v/>
      </c>
      <c r="CO197" s="1497" t="str">
        <f t="shared" si="288"/>
        <v/>
      </c>
      <c r="CP197" s="1497" t="str">
        <f t="shared" si="289"/>
        <v/>
      </c>
      <c r="CQ197" s="1497" t="str">
        <f t="shared" si="290"/>
        <v/>
      </c>
      <c r="CR197" s="1497" t="str">
        <f t="shared" si="291"/>
        <v/>
      </c>
      <c r="CS197" s="1497" t="str">
        <f t="shared" si="292"/>
        <v/>
      </c>
      <c r="CT197" s="1497" t="str">
        <f t="shared" si="293"/>
        <v/>
      </c>
      <c r="CU197" s="1497" t="str">
        <f t="shared" si="294"/>
        <v/>
      </c>
      <c r="CV197" s="1497" t="str">
        <f t="shared" si="295"/>
        <v/>
      </c>
      <c r="CW197" s="16" t="str">
        <f t="shared" si="296"/>
        <v/>
      </c>
      <c r="CX197" s="16" t="str">
        <f t="shared" si="297"/>
        <v/>
      </c>
      <c r="CY197" s="16" t="str">
        <f t="shared" si="298"/>
        <v/>
      </c>
      <c r="CZ197" s="650">
        <f t="shared" si="258"/>
        <v>0</v>
      </c>
      <c r="DA197" s="16"/>
      <c r="DB197" s="651"/>
      <c r="DC197" s="655">
        <f t="shared" si="259"/>
        <v>0</v>
      </c>
      <c r="DD197" s="654" t="str">
        <f t="shared" si="260"/>
        <v/>
      </c>
      <c r="DE197" s="650">
        <f t="shared" si="261"/>
        <v>0</v>
      </c>
      <c r="EG197" s="16">
        <f>IFERROR(VLOOKUP(B197,'SUBCATS INTERNAL USE'!A:D,3,0),10000)</f>
        <v>10000</v>
      </c>
      <c r="EH197" s="16">
        <f t="shared" si="262"/>
        <v>10000</v>
      </c>
      <c r="EI197" s="16">
        <f t="shared" si="263"/>
        <v>1</v>
      </c>
      <c r="EJ197" s="16">
        <f t="shared" si="299"/>
        <v>19</v>
      </c>
      <c r="EK197" s="16">
        <f>IFERROR(VLOOKUP(B197,'SUBCATS INTERNAL USE'!G:I,3,0), 10000)</f>
        <v>10000</v>
      </c>
      <c r="EN197" s="163">
        <f t="shared" si="264"/>
        <v>1</v>
      </c>
      <c r="EO197" s="163">
        <f t="shared" si="265"/>
        <v>1</v>
      </c>
      <c r="EP197" s="163">
        <f t="shared" si="266"/>
        <v>1</v>
      </c>
      <c r="EQ197" s="163">
        <f t="shared" si="267"/>
        <v>1</v>
      </c>
      <c r="ER197" s="163">
        <f t="shared" si="268"/>
        <v>1</v>
      </c>
      <c r="ES197" s="163">
        <f t="shared" si="269"/>
        <v>1</v>
      </c>
      <c r="ET197" s="163">
        <f t="shared" si="270"/>
        <v>1</v>
      </c>
      <c r="EU197" s="163">
        <f t="shared" si="270"/>
        <v>1</v>
      </c>
      <c r="EV197" s="163">
        <f t="shared" si="271"/>
        <v>0</v>
      </c>
      <c r="EW197" s="163">
        <f t="shared" si="272"/>
        <v>1</v>
      </c>
      <c r="EX197" s="163">
        <f t="shared" si="273"/>
        <v>1</v>
      </c>
      <c r="EY197" s="163">
        <f t="shared" si="274"/>
        <v>1</v>
      </c>
      <c r="EZ197" s="163">
        <f t="shared" si="274"/>
        <v>1</v>
      </c>
      <c r="FA197" s="163">
        <f t="shared" si="274"/>
        <v>1</v>
      </c>
      <c r="FB197" s="163">
        <f t="shared" si="274"/>
        <v>1</v>
      </c>
      <c r="FC197" s="163">
        <f t="shared" si="275"/>
        <v>14</v>
      </c>
      <c r="FD197" s="163">
        <f t="shared" si="276"/>
        <v>0</v>
      </c>
      <c r="FF197" s="16">
        <f t="shared" si="277"/>
        <v>0</v>
      </c>
      <c r="FG197" s="16" t="str">
        <f t="shared" si="278"/>
        <v>1</v>
      </c>
    </row>
    <row r="198" spans="1:163" s="52" customFormat="1" ht="11.25" customHeight="1">
      <c r="A198" s="1038">
        <v>184</v>
      </c>
      <c r="B198" s="1039"/>
      <c r="C198" s="1038" t="str">
        <f t="shared" si="239"/>
        <v/>
      </c>
      <c r="D198" s="1038"/>
      <c r="E198" s="1040"/>
      <c r="F198" s="1041"/>
      <c r="G198" s="1038"/>
      <c r="H198" s="1038"/>
      <c r="I198" s="1323"/>
      <c r="J198" s="1038"/>
      <c r="K198" s="1038"/>
      <c r="L198" s="1038"/>
      <c r="M198" s="1038"/>
      <c r="N198" s="1038"/>
      <c r="O198" s="1038"/>
      <c r="P198" s="1040" t="str">
        <f t="shared" si="279"/>
        <v>MP</v>
      </c>
      <c r="Q198" s="1342" t="str">
        <f t="shared" si="300"/>
        <v/>
      </c>
      <c r="R198" s="1040"/>
      <c r="S198" s="1475" t="e">
        <f t="shared" si="301"/>
        <v>#DIV/0!</v>
      </c>
      <c r="T198" s="1102"/>
      <c r="U198" s="1102"/>
      <c r="V198" s="1476"/>
      <c r="W198" s="1477"/>
      <c r="X198" s="1103"/>
      <c r="Y198" s="1477"/>
      <c r="Z198" s="1478">
        <f t="shared" si="240"/>
        <v>0</v>
      </c>
      <c r="AA198" s="1479">
        <f>ROUND(IFERROR(SUM($AI$6/$AI$7*Q198/O198)+('Inbound Freight New'!$A$3*CZ198/R198),0),2)</f>
        <v>0</v>
      </c>
      <c r="AB198" s="1480">
        <f t="shared" si="241"/>
        <v>0</v>
      </c>
      <c r="AC198" s="1479">
        <f t="shared" si="302"/>
        <v>0</v>
      </c>
      <c r="AD198" s="1481"/>
      <c r="AE198" s="1480">
        <f t="shared" si="242"/>
        <v>0</v>
      </c>
      <c r="AF198" s="1482">
        <f t="shared" si="303"/>
        <v>0</v>
      </c>
      <c r="AG198" s="1483">
        <f t="shared" si="243"/>
        <v>0</v>
      </c>
      <c r="AH198" s="1484">
        <f t="shared" si="304"/>
        <v>0</v>
      </c>
      <c r="AI198" s="1482">
        <f t="shared" si="305"/>
        <v>0</v>
      </c>
      <c r="AJ198" s="1485">
        <f t="shared" si="306"/>
        <v>0</v>
      </c>
      <c r="AK198" s="1485">
        <f t="shared" si="307"/>
        <v>0</v>
      </c>
      <c r="AL198" s="1485">
        <f t="shared" si="244"/>
        <v>0</v>
      </c>
      <c r="AM198" s="1482">
        <f t="shared" si="308"/>
        <v>0</v>
      </c>
      <c r="AN198" s="1477"/>
      <c r="AO198" s="1477"/>
      <c r="AP198" s="1486">
        <f t="shared" si="309"/>
        <v>0</v>
      </c>
      <c r="AQ198" s="1487">
        <f t="shared" si="310"/>
        <v>0</v>
      </c>
      <c r="AR198" s="1488">
        <f t="shared" si="245"/>
        <v>0</v>
      </c>
      <c r="AS198" s="1487">
        <f t="shared" si="311"/>
        <v>0</v>
      </c>
      <c r="AT198" s="1489">
        <f t="shared" si="312"/>
        <v>0</v>
      </c>
      <c r="AU198" s="1490"/>
      <c r="AV198" s="1489"/>
      <c r="AW198" s="1038"/>
      <c r="AX198" s="1038"/>
      <c r="AY198" s="1491"/>
      <c r="AZ198" s="1492"/>
      <c r="BA198" s="1342"/>
      <c r="BB198" s="1342"/>
      <c r="BC198" s="1342"/>
      <c r="BD198" s="1342"/>
      <c r="BE198" s="1038"/>
      <c r="BF198" s="1038" t="str">
        <f t="shared" si="280"/>
        <v/>
      </c>
      <c r="BG198" s="1342" t="str">
        <f t="shared" si="246"/>
        <v/>
      </c>
      <c r="BH198" s="1038"/>
      <c r="BI198" s="1038"/>
      <c r="BJ198" s="1038"/>
      <c r="BK198" s="1038"/>
      <c r="BL198" s="1038"/>
      <c r="BM198" s="1038"/>
      <c r="BN198" s="1493"/>
      <c r="BO198" s="1493"/>
      <c r="BP198" s="1493"/>
      <c r="BQ198" s="1493" t="str">
        <f t="shared" si="247"/>
        <v/>
      </c>
      <c r="BR198" s="1494" t="str">
        <f t="shared" si="248"/>
        <v/>
      </c>
      <c r="BS198" s="1494" t="str">
        <f t="shared" si="281"/>
        <v/>
      </c>
      <c r="BT198" s="1494" t="str">
        <f t="shared" si="282"/>
        <v/>
      </c>
      <c r="BU198" s="1495" t="str">
        <f t="shared" si="249"/>
        <v/>
      </c>
      <c r="BV198" s="1495" t="str">
        <f t="shared" si="283"/>
        <v/>
      </c>
      <c r="BW198" s="1495" t="str">
        <f t="shared" si="284"/>
        <v/>
      </c>
      <c r="BX198" s="1495" t="str">
        <f t="shared" si="250"/>
        <v/>
      </c>
      <c r="BY198" s="1495" t="str">
        <f t="shared" si="251"/>
        <v/>
      </c>
      <c r="BZ198" s="1495" t="str">
        <f t="shared" si="252"/>
        <v/>
      </c>
      <c r="CA198" s="1495" t="str">
        <f t="shared" si="253"/>
        <v/>
      </c>
      <c r="CB198" s="1496" t="str">
        <f t="shared" si="254"/>
        <v/>
      </c>
      <c r="CC198" s="1496" t="str">
        <f t="shared" si="255"/>
        <v/>
      </c>
      <c r="CD198" s="1496" t="str">
        <f t="shared" si="256"/>
        <v/>
      </c>
      <c r="CE198" s="1496" t="str">
        <f t="shared" si="257"/>
        <v/>
      </c>
      <c r="CF198" s="1496" t="str">
        <f t="shared" si="285"/>
        <v/>
      </c>
      <c r="CG198" s="1494" t="str">
        <f t="shared" si="286"/>
        <v/>
      </c>
      <c r="CH198" s="1495"/>
      <c r="CI198" s="1495"/>
      <c r="CJ198" s="1495"/>
      <c r="CK198" s="1495"/>
      <c r="CL198" s="1495"/>
      <c r="CM198" s="1495"/>
      <c r="CN198" s="1497" t="str">
        <f t="shared" si="287"/>
        <v/>
      </c>
      <c r="CO198" s="1497" t="str">
        <f t="shared" si="288"/>
        <v/>
      </c>
      <c r="CP198" s="1497" t="str">
        <f t="shared" si="289"/>
        <v/>
      </c>
      <c r="CQ198" s="1497" t="str">
        <f t="shared" si="290"/>
        <v/>
      </c>
      <c r="CR198" s="1497" t="str">
        <f t="shared" si="291"/>
        <v/>
      </c>
      <c r="CS198" s="1497" t="str">
        <f t="shared" si="292"/>
        <v/>
      </c>
      <c r="CT198" s="1497" t="str">
        <f t="shared" si="293"/>
        <v/>
      </c>
      <c r="CU198" s="1497" t="str">
        <f t="shared" si="294"/>
        <v/>
      </c>
      <c r="CV198" s="1497" t="str">
        <f t="shared" si="295"/>
        <v/>
      </c>
      <c r="CW198" s="16" t="str">
        <f t="shared" si="296"/>
        <v/>
      </c>
      <c r="CX198" s="16" t="str">
        <f t="shared" si="297"/>
        <v/>
      </c>
      <c r="CY198" s="16" t="str">
        <f t="shared" si="298"/>
        <v/>
      </c>
      <c r="CZ198" s="650">
        <f t="shared" si="258"/>
        <v>0</v>
      </c>
      <c r="DA198" s="16"/>
      <c r="DB198" s="651"/>
      <c r="DC198" s="655">
        <f t="shared" si="259"/>
        <v>0</v>
      </c>
      <c r="DD198" s="654" t="str">
        <f t="shared" si="260"/>
        <v/>
      </c>
      <c r="DE198" s="650">
        <f t="shared" si="261"/>
        <v>0</v>
      </c>
      <c r="EG198" s="16">
        <f>IFERROR(VLOOKUP(B198,'SUBCATS INTERNAL USE'!A:D,3,0),10000)</f>
        <v>10000</v>
      </c>
      <c r="EH198" s="16">
        <f t="shared" si="262"/>
        <v>10000</v>
      </c>
      <c r="EI198" s="16">
        <f t="shared" si="263"/>
        <v>1</v>
      </c>
      <c r="EJ198" s="16">
        <f t="shared" si="299"/>
        <v>19</v>
      </c>
      <c r="EK198" s="16">
        <f>IFERROR(VLOOKUP(B198,'SUBCATS INTERNAL USE'!G:I,3,0), 10000)</f>
        <v>10000</v>
      </c>
      <c r="EN198" s="163">
        <f t="shared" si="264"/>
        <v>1</v>
      </c>
      <c r="EO198" s="163">
        <f t="shared" si="265"/>
        <v>1</v>
      </c>
      <c r="EP198" s="163">
        <f t="shared" si="266"/>
        <v>1</v>
      </c>
      <c r="EQ198" s="163">
        <f t="shared" si="267"/>
        <v>1</v>
      </c>
      <c r="ER198" s="163">
        <f t="shared" si="268"/>
        <v>1</v>
      </c>
      <c r="ES198" s="163">
        <f t="shared" si="269"/>
        <v>1</v>
      </c>
      <c r="ET198" s="163">
        <f t="shared" si="270"/>
        <v>1</v>
      </c>
      <c r="EU198" s="163">
        <f t="shared" si="270"/>
        <v>1</v>
      </c>
      <c r="EV198" s="163">
        <f t="shared" si="271"/>
        <v>0</v>
      </c>
      <c r="EW198" s="163">
        <f t="shared" si="272"/>
        <v>1</v>
      </c>
      <c r="EX198" s="163">
        <f t="shared" si="273"/>
        <v>1</v>
      </c>
      <c r="EY198" s="163">
        <f t="shared" si="274"/>
        <v>1</v>
      </c>
      <c r="EZ198" s="163">
        <f t="shared" si="274"/>
        <v>1</v>
      </c>
      <c r="FA198" s="163">
        <f t="shared" si="274"/>
        <v>1</v>
      </c>
      <c r="FB198" s="163">
        <f t="shared" si="274"/>
        <v>1</v>
      </c>
      <c r="FC198" s="163">
        <f t="shared" si="275"/>
        <v>14</v>
      </c>
      <c r="FD198" s="163">
        <f t="shared" si="276"/>
        <v>0</v>
      </c>
      <c r="FF198" s="16">
        <f t="shared" si="277"/>
        <v>0</v>
      </c>
      <c r="FG198" s="16" t="str">
        <f t="shared" si="278"/>
        <v>1</v>
      </c>
    </row>
    <row r="199" spans="1:163" s="52" customFormat="1" ht="11.25" customHeight="1">
      <c r="A199" s="1038">
        <v>185</v>
      </c>
      <c r="B199" s="1039"/>
      <c r="C199" s="1038" t="str">
        <f t="shared" si="239"/>
        <v/>
      </c>
      <c r="D199" s="1038"/>
      <c r="E199" s="1040"/>
      <c r="F199" s="1041"/>
      <c r="G199" s="1038"/>
      <c r="H199" s="1038"/>
      <c r="I199" s="1323"/>
      <c r="J199" s="1038"/>
      <c r="K199" s="1038"/>
      <c r="L199" s="1038"/>
      <c r="M199" s="1038"/>
      <c r="N199" s="1038"/>
      <c r="O199" s="1038"/>
      <c r="P199" s="1040" t="str">
        <f t="shared" si="279"/>
        <v>MP</v>
      </c>
      <c r="Q199" s="1342" t="str">
        <f t="shared" si="300"/>
        <v/>
      </c>
      <c r="R199" s="1040"/>
      <c r="S199" s="1475" t="e">
        <f t="shared" si="301"/>
        <v>#DIV/0!</v>
      </c>
      <c r="T199" s="1102"/>
      <c r="U199" s="1102"/>
      <c r="V199" s="1476"/>
      <c r="W199" s="1477"/>
      <c r="X199" s="1103"/>
      <c r="Y199" s="1477"/>
      <c r="Z199" s="1478">
        <f t="shared" si="240"/>
        <v>0</v>
      </c>
      <c r="AA199" s="1479">
        <f>ROUND(IFERROR(SUM($AI$6/$AI$7*Q199/O199)+('Inbound Freight New'!$A$3*CZ199/R199),0),2)</f>
        <v>0</v>
      </c>
      <c r="AB199" s="1480">
        <f t="shared" si="241"/>
        <v>0</v>
      </c>
      <c r="AC199" s="1479">
        <f t="shared" si="302"/>
        <v>0</v>
      </c>
      <c r="AD199" s="1481"/>
      <c r="AE199" s="1480">
        <f t="shared" si="242"/>
        <v>0</v>
      </c>
      <c r="AF199" s="1482">
        <f t="shared" si="303"/>
        <v>0</v>
      </c>
      <c r="AG199" s="1483">
        <f t="shared" si="243"/>
        <v>0</v>
      </c>
      <c r="AH199" s="1484">
        <f t="shared" si="304"/>
        <v>0</v>
      </c>
      <c r="AI199" s="1482">
        <f t="shared" si="305"/>
        <v>0</v>
      </c>
      <c r="AJ199" s="1485">
        <f t="shared" si="306"/>
        <v>0</v>
      </c>
      <c r="AK199" s="1485">
        <f t="shared" si="307"/>
        <v>0</v>
      </c>
      <c r="AL199" s="1485">
        <f t="shared" si="244"/>
        <v>0</v>
      </c>
      <c r="AM199" s="1482">
        <f t="shared" si="308"/>
        <v>0</v>
      </c>
      <c r="AN199" s="1477"/>
      <c r="AO199" s="1477"/>
      <c r="AP199" s="1486">
        <f t="shared" si="309"/>
        <v>0</v>
      </c>
      <c r="AQ199" s="1487">
        <f t="shared" si="310"/>
        <v>0</v>
      </c>
      <c r="AR199" s="1488">
        <f t="shared" si="245"/>
        <v>0</v>
      </c>
      <c r="AS199" s="1487">
        <f t="shared" si="311"/>
        <v>0</v>
      </c>
      <c r="AT199" s="1489">
        <f t="shared" si="312"/>
        <v>0</v>
      </c>
      <c r="AU199" s="1490"/>
      <c r="AV199" s="1489"/>
      <c r="AW199" s="1038"/>
      <c r="AX199" s="1038"/>
      <c r="AY199" s="1491"/>
      <c r="AZ199" s="1492"/>
      <c r="BA199" s="1342"/>
      <c r="BB199" s="1342"/>
      <c r="BC199" s="1342"/>
      <c r="BD199" s="1342"/>
      <c r="BE199" s="1038"/>
      <c r="BF199" s="1038" t="str">
        <f t="shared" si="280"/>
        <v/>
      </c>
      <c r="BG199" s="1342" t="str">
        <f t="shared" si="246"/>
        <v/>
      </c>
      <c r="BH199" s="1038"/>
      <c r="BI199" s="1038"/>
      <c r="BJ199" s="1038"/>
      <c r="BK199" s="1038"/>
      <c r="BL199" s="1038"/>
      <c r="BM199" s="1038"/>
      <c r="BN199" s="1493"/>
      <c r="BO199" s="1493"/>
      <c r="BP199" s="1493"/>
      <c r="BQ199" s="1493" t="str">
        <f t="shared" si="247"/>
        <v/>
      </c>
      <c r="BR199" s="1494" t="str">
        <f t="shared" si="248"/>
        <v/>
      </c>
      <c r="BS199" s="1494" t="str">
        <f t="shared" si="281"/>
        <v/>
      </c>
      <c r="BT199" s="1494" t="str">
        <f t="shared" si="282"/>
        <v/>
      </c>
      <c r="BU199" s="1495" t="str">
        <f t="shared" si="249"/>
        <v/>
      </c>
      <c r="BV199" s="1495" t="str">
        <f t="shared" si="283"/>
        <v/>
      </c>
      <c r="BW199" s="1495" t="str">
        <f t="shared" si="284"/>
        <v/>
      </c>
      <c r="BX199" s="1495" t="str">
        <f t="shared" si="250"/>
        <v/>
      </c>
      <c r="BY199" s="1495" t="str">
        <f t="shared" si="251"/>
        <v/>
      </c>
      <c r="BZ199" s="1495" t="str">
        <f t="shared" si="252"/>
        <v/>
      </c>
      <c r="CA199" s="1495" t="str">
        <f t="shared" si="253"/>
        <v/>
      </c>
      <c r="CB199" s="1496" t="str">
        <f t="shared" si="254"/>
        <v/>
      </c>
      <c r="CC199" s="1496" t="str">
        <f t="shared" si="255"/>
        <v/>
      </c>
      <c r="CD199" s="1496" t="str">
        <f t="shared" si="256"/>
        <v/>
      </c>
      <c r="CE199" s="1496" t="str">
        <f t="shared" si="257"/>
        <v/>
      </c>
      <c r="CF199" s="1496" t="str">
        <f t="shared" si="285"/>
        <v/>
      </c>
      <c r="CG199" s="1494" t="str">
        <f t="shared" si="286"/>
        <v/>
      </c>
      <c r="CH199" s="1495"/>
      <c r="CI199" s="1495"/>
      <c r="CJ199" s="1495"/>
      <c r="CK199" s="1495"/>
      <c r="CL199" s="1495"/>
      <c r="CM199" s="1495"/>
      <c r="CN199" s="1497" t="str">
        <f t="shared" si="287"/>
        <v/>
      </c>
      <c r="CO199" s="1497" t="str">
        <f t="shared" si="288"/>
        <v/>
      </c>
      <c r="CP199" s="1497" t="str">
        <f t="shared" si="289"/>
        <v/>
      </c>
      <c r="CQ199" s="1497" t="str">
        <f t="shared" si="290"/>
        <v/>
      </c>
      <c r="CR199" s="1497" t="str">
        <f t="shared" si="291"/>
        <v/>
      </c>
      <c r="CS199" s="1497" t="str">
        <f t="shared" si="292"/>
        <v/>
      </c>
      <c r="CT199" s="1497" t="str">
        <f t="shared" si="293"/>
        <v/>
      </c>
      <c r="CU199" s="1497" t="str">
        <f t="shared" si="294"/>
        <v/>
      </c>
      <c r="CV199" s="1497" t="str">
        <f t="shared" si="295"/>
        <v/>
      </c>
      <c r="CW199" s="16" t="str">
        <f t="shared" si="296"/>
        <v/>
      </c>
      <c r="CX199" s="16" t="str">
        <f t="shared" si="297"/>
        <v/>
      </c>
      <c r="CY199" s="16" t="str">
        <f t="shared" si="298"/>
        <v/>
      </c>
      <c r="CZ199" s="650">
        <f t="shared" si="258"/>
        <v>0</v>
      </c>
      <c r="DA199" s="16"/>
      <c r="DB199" s="651"/>
      <c r="DC199" s="655">
        <f t="shared" si="259"/>
        <v>0</v>
      </c>
      <c r="DD199" s="654" t="str">
        <f t="shared" si="260"/>
        <v/>
      </c>
      <c r="DE199" s="650">
        <f t="shared" si="261"/>
        <v>0</v>
      </c>
      <c r="EG199" s="16">
        <f>IFERROR(VLOOKUP(B199,'SUBCATS INTERNAL USE'!A:D,3,0),10000)</f>
        <v>10000</v>
      </c>
      <c r="EH199" s="16">
        <f t="shared" si="262"/>
        <v>10000</v>
      </c>
      <c r="EI199" s="16">
        <f t="shared" si="263"/>
        <v>1</v>
      </c>
      <c r="EJ199" s="16">
        <f t="shared" si="299"/>
        <v>19</v>
      </c>
      <c r="EK199" s="16">
        <f>IFERROR(VLOOKUP(B199,'SUBCATS INTERNAL USE'!G:I,3,0), 10000)</f>
        <v>10000</v>
      </c>
      <c r="EN199" s="163">
        <f t="shared" si="264"/>
        <v>1</v>
      </c>
      <c r="EO199" s="163">
        <f t="shared" si="265"/>
        <v>1</v>
      </c>
      <c r="EP199" s="163">
        <f t="shared" si="266"/>
        <v>1</v>
      </c>
      <c r="EQ199" s="163">
        <f t="shared" si="267"/>
        <v>1</v>
      </c>
      <c r="ER199" s="163">
        <f t="shared" si="268"/>
        <v>1</v>
      </c>
      <c r="ES199" s="163">
        <f t="shared" si="269"/>
        <v>1</v>
      </c>
      <c r="ET199" s="163">
        <f t="shared" si="270"/>
        <v>1</v>
      </c>
      <c r="EU199" s="163">
        <f t="shared" si="270"/>
        <v>1</v>
      </c>
      <c r="EV199" s="163">
        <f t="shared" si="271"/>
        <v>0</v>
      </c>
      <c r="EW199" s="163">
        <f t="shared" si="272"/>
        <v>1</v>
      </c>
      <c r="EX199" s="163">
        <f t="shared" si="273"/>
        <v>1</v>
      </c>
      <c r="EY199" s="163">
        <f t="shared" si="274"/>
        <v>1</v>
      </c>
      <c r="EZ199" s="163">
        <f t="shared" si="274"/>
        <v>1</v>
      </c>
      <c r="FA199" s="163">
        <f t="shared" si="274"/>
        <v>1</v>
      </c>
      <c r="FB199" s="163">
        <f t="shared" si="274"/>
        <v>1</v>
      </c>
      <c r="FC199" s="163">
        <f t="shared" si="275"/>
        <v>14</v>
      </c>
      <c r="FD199" s="163">
        <f t="shared" si="276"/>
        <v>0</v>
      </c>
      <c r="FF199" s="16">
        <f t="shared" si="277"/>
        <v>0</v>
      </c>
      <c r="FG199" s="16" t="str">
        <f t="shared" si="278"/>
        <v>1</v>
      </c>
    </row>
    <row r="200" spans="1:163" s="52" customFormat="1" ht="11.25" customHeight="1">
      <c r="A200" s="1038">
        <v>186</v>
      </c>
      <c r="B200" s="1039"/>
      <c r="C200" s="1038" t="str">
        <f t="shared" si="239"/>
        <v/>
      </c>
      <c r="D200" s="1038"/>
      <c r="E200" s="1040"/>
      <c r="F200" s="1041"/>
      <c r="G200" s="1038"/>
      <c r="H200" s="1038"/>
      <c r="I200" s="1323"/>
      <c r="J200" s="1038"/>
      <c r="K200" s="1038"/>
      <c r="L200" s="1038"/>
      <c r="M200" s="1038"/>
      <c r="N200" s="1038"/>
      <c r="O200" s="1038"/>
      <c r="P200" s="1040" t="str">
        <f t="shared" si="279"/>
        <v>MP</v>
      </c>
      <c r="Q200" s="1342" t="str">
        <f t="shared" si="300"/>
        <v/>
      </c>
      <c r="R200" s="1040"/>
      <c r="S200" s="1475" t="e">
        <f t="shared" si="301"/>
        <v>#DIV/0!</v>
      </c>
      <c r="T200" s="1102"/>
      <c r="U200" s="1102"/>
      <c r="V200" s="1476"/>
      <c r="W200" s="1477"/>
      <c r="X200" s="1103"/>
      <c r="Y200" s="1477"/>
      <c r="Z200" s="1478">
        <f t="shared" si="240"/>
        <v>0</v>
      </c>
      <c r="AA200" s="1479">
        <f>ROUND(IFERROR(SUM($AI$6/$AI$7*Q200/O200)+('Inbound Freight New'!$A$3*CZ200/R200),0),2)</f>
        <v>0</v>
      </c>
      <c r="AB200" s="1480">
        <f t="shared" si="241"/>
        <v>0</v>
      </c>
      <c r="AC200" s="1479">
        <f t="shared" si="302"/>
        <v>0</v>
      </c>
      <c r="AD200" s="1481"/>
      <c r="AE200" s="1480">
        <f t="shared" si="242"/>
        <v>0</v>
      </c>
      <c r="AF200" s="1482">
        <f t="shared" si="303"/>
        <v>0</v>
      </c>
      <c r="AG200" s="1483">
        <f t="shared" si="243"/>
        <v>0</v>
      </c>
      <c r="AH200" s="1484">
        <f t="shared" si="304"/>
        <v>0</v>
      </c>
      <c r="AI200" s="1482">
        <f t="shared" si="305"/>
        <v>0</v>
      </c>
      <c r="AJ200" s="1485">
        <f t="shared" si="306"/>
        <v>0</v>
      </c>
      <c r="AK200" s="1485">
        <f t="shared" si="307"/>
        <v>0</v>
      </c>
      <c r="AL200" s="1485">
        <f t="shared" si="244"/>
        <v>0</v>
      </c>
      <c r="AM200" s="1482">
        <f t="shared" si="308"/>
        <v>0</v>
      </c>
      <c r="AN200" s="1477"/>
      <c r="AO200" s="1477"/>
      <c r="AP200" s="1486">
        <f t="shared" si="309"/>
        <v>0</v>
      </c>
      <c r="AQ200" s="1487">
        <f t="shared" si="310"/>
        <v>0</v>
      </c>
      <c r="AR200" s="1488">
        <f t="shared" si="245"/>
        <v>0</v>
      </c>
      <c r="AS200" s="1487">
        <f t="shared" si="311"/>
        <v>0</v>
      </c>
      <c r="AT200" s="1489">
        <f t="shared" si="312"/>
        <v>0</v>
      </c>
      <c r="AU200" s="1490"/>
      <c r="AV200" s="1489"/>
      <c r="AW200" s="1038"/>
      <c r="AX200" s="1038"/>
      <c r="AY200" s="1491"/>
      <c r="AZ200" s="1492"/>
      <c r="BA200" s="1342"/>
      <c r="BB200" s="1342"/>
      <c r="BC200" s="1342"/>
      <c r="BD200" s="1342"/>
      <c r="BE200" s="1038"/>
      <c r="BF200" s="1038" t="str">
        <f t="shared" si="280"/>
        <v/>
      </c>
      <c r="BG200" s="1342" t="str">
        <f t="shared" si="246"/>
        <v/>
      </c>
      <c r="BH200" s="1038"/>
      <c r="BI200" s="1038"/>
      <c r="BJ200" s="1038"/>
      <c r="BK200" s="1038"/>
      <c r="BL200" s="1038"/>
      <c r="BM200" s="1038"/>
      <c r="BN200" s="1493"/>
      <c r="BO200" s="1493"/>
      <c r="BP200" s="1493"/>
      <c r="BQ200" s="1493" t="str">
        <f t="shared" si="247"/>
        <v/>
      </c>
      <c r="BR200" s="1494" t="str">
        <f t="shared" si="248"/>
        <v/>
      </c>
      <c r="BS200" s="1494" t="str">
        <f t="shared" si="281"/>
        <v/>
      </c>
      <c r="BT200" s="1494" t="str">
        <f t="shared" si="282"/>
        <v/>
      </c>
      <c r="BU200" s="1495" t="str">
        <f t="shared" si="249"/>
        <v/>
      </c>
      <c r="BV200" s="1495" t="str">
        <f t="shared" si="283"/>
        <v/>
      </c>
      <c r="BW200" s="1495" t="str">
        <f t="shared" si="284"/>
        <v/>
      </c>
      <c r="BX200" s="1495" t="str">
        <f t="shared" si="250"/>
        <v/>
      </c>
      <c r="BY200" s="1495" t="str">
        <f t="shared" si="251"/>
        <v/>
      </c>
      <c r="BZ200" s="1495" t="str">
        <f t="shared" si="252"/>
        <v/>
      </c>
      <c r="CA200" s="1495" t="str">
        <f t="shared" si="253"/>
        <v/>
      </c>
      <c r="CB200" s="1496" t="str">
        <f t="shared" si="254"/>
        <v/>
      </c>
      <c r="CC200" s="1496" t="str">
        <f t="shared" si="255"/>
        <v/>
      </c>
      <c r="CD200" s="1496" t="str">
        <f t="shared" si="256"/>
        <v/>
      </c>
      <c r="CE200" s="1496" t="str">
        <f t="shared" si="257"/>
        <v/>
      </c>
      <c r="CF200" s="1496" t="str">
        <f t="shared" si="285"/>
        <v/>
      </c>
      <c r="CG200" s="1494" t="str">
        <f t="shared" si="286"/>
        <v/>
      </c>
      <c r="CH200" s="1495"/>
      <c r="CI200" s="1495"/>
      <c r="CJ200" s="1495"/>
      <c r="CK200" s="1495"/>
      <c r="CL200" s="1495"/>
      <c r="CM200" s="1495"/>
      <c r="CN200" s="1497" t="str">
        <f t="shared" si="287"/>
        <v/>
      </c>
      <c r="CO200" s="1497" t="str">
        <f t="shared" si="288"/>
        <v/>
      </c>
      <c r="CP200" s="1497" t="str">
        <f t="shared" si="289"/>
        <v/>
      </c>
      <c r="CQ200" s="1497" t="str">
        <f t="shared" si="290"/>
        <v/>
      </c>
      <c r="CR200" s="1497" t="str">
        <f t="shared" si="291"/>
        <v/>
      </c>
      <c r="CS200" s="1497" t="str">
        <f t="shared" si="292"/>
        <v/>
      </c>
      <c r="CT200" s="1497" t="str">
        <f t="shared" si="293"/>
        <v/>
      </c>
      <c r="CU200" s="1497" t="str">
        <f t="shared" si="294"/>
        <v/>
      </c>
      <c r="CV200" s="1497" t="str">
        <f t="shared" si="295"/>
        <v/>
      </c>
      <c r="CW200" s="16" t="str">
        <f t="shared" si="296"/>
        <v/>
      </c>
      <c r="CX200" s="16" t="str">
        <f t="shared" si="297"/>
        <v/>
      </c>
      <c r="CY200" s="16" t="str">
        <f t="shared" si="298"/>
        <v/>
      </c>
      <c r="CZ200" s="650">
        <f t="shared" si="258"/>
        <v>0</v>
      </c>
      <c r="DA200" s="16"/>
      <c r="DB200" s="651"/>
      <c r="DC200" s="655">
        <f t="shared" si="259"/>
        <v>0</v>
      </c>
      <c r="DD200" s="654" t="str">
        <f t="shared" si="260"/>
        <v/>
      </c>
      <c r="DE200" s="650">
        <f t="shared" si="261"/>
        <v>0</v>
      </c>
      <c r="EG200" s="16">
        <f>IFERROR(VLOOKUP(B200,'SUBCATS INTERNAL USE'!A:D,3,0),10000)</f>
        <v>10000</v>
      </c>
      <c r="EH200" s="16">
        <f t="shared" si="262"/>
        <v>10000</v>
      </c>
      <c r="EI200" s="16">
        <f t="shared" si="263"/>
        <v>1</v>
      </c>
      <c r="EJ200" s="16">
        <f t="shared" si="299"/>
        <v>19</v>
      </c>
      <c r="EK200" s="16">
        <f>IFERROR(VLOOKUP(B200,'SUBCATS INTERNAL USE'!G:I,3,0), 10000)</f>
        <v>10000</v>
      </c>
      <c r="EN200" s="163">
        <f t="shared" si="264"/>
        <v>1</v>
      </c>
      <c r="EO200" s="163">
        <f t="shared" si="265"/>
        <v>1</v>
      </c>
      <c r="EP200" s="163">
        <f t="shared" si="266"/>
        <v>1</v>
      </c>
      <c r="EQ200" s="163">
        <f t="shared" si="267"/>
        <v>1</v>
      </c>
      <c r="ER200" s="163">
        <f t="shared" si="268"/>
        <v>1</v>
      </c>
      <c r="ES200" s="163">
        <f t="shared" si="269"/>
        <v>1</v>
      </c>
      <c r="ET200" s="163">
        <f t="shared" si="270"/>
        <v>1</v>
      </c>
      <c r="EU200" s="163">
        <f t="shared" si="270"/>
        <v>1</v>
      </c>
      <c r="EV200" s="163">
        <f t="shared" si="271"/>
        <v>0</v>
      </c>
      <c r="EW200" s="163">
        <f t="shared" si="272"/>
        <v>1</v>
      </c>
      <c r="EX200" s="163">
        <f t="shared" si="273"/>
        <v>1</v>
      </c>
      <c r="EY200" s="163">
        <f t="shared" si="274"/>
        <v>1</v>
      </c>
      <c r="EZ200" s="163">
        <f t="shared" si="274"/>
        <v>1</v>
      </c>
      <c r="FA200" s="163">
        <f t="shared" si="274"/>
        <v>1</v>
      </c>
      <c r="FB200" s="163">
        <f t="shared" si="274"/>
        <v>1</v>
      </c>
      <c r="FC200" s="163">
        <f t="shared" si="275"/>
        <v>14</v>
      </c>
      <c r="FD200" s="163">
        <f t="shared" si="276"/>
        <v>0</v>
      </c>
      <c r="FF200" s="16">
        <f t="shared" si="277"/>
        <v>0</v>
      </c>
      <c r="FG200" s="16" t="str">
        <f t="shared" si="278"/>
        <v>1</v>
      </c>
    </row>
    <row r="201" spans="1:163" s="52" customFormat="1" ht="11.25" customHeight="1">
      <c r="A201" s="1038">
        <v>187</v>
      </c>
      <c r="B201" s="1039"/>
      <c r="C201" s="1038" t="str">
        <f t="shared" si="239"/>
        <v/>
      </c>
      <c r="D201" s="1038"/>
      <c r="E201" s="1040"/>
      <c r="F201" s="1041"/>
      <c r="G201" s="1038"/>
      <c r="H201" s="1038"/>
      <c r="I201" s="1323"/>
      <c r="J201" s="1038"/>
      <c r="K201" s="1038"/>
      <c r="L201" s="1038"/>
      <c r="M201" s="1038"/>
      <c r="N201" s="1038"/>
      <c r="O201" s="1038"/>
      <c r="P201" s="1040" t="str">
        <f t="shared" si="279"/>
        <v>MP</v>
      </c>
      <c r="Q201" s="1342" t="str">
        <f t="shared" si="300"/>
        <v/>
      </c>
      <c r="R201" s="1040"/>
      <c r="S201" s="1475" t="e">
        <f t="shared" si="301"/>
        <v>#DIV/0!</v>
      </c>
      <c r="T201" s="1102"/>
      <c r="U201" s="1102"/>
      <c r="V201" s="1476"/>
      <c r="W201" s="1477"/>
      <c r="X201" s="1103"/>
      <c r="Y201" s="1477"/>
      <c r="Z201" s="1478">
        <f t="shared" si="240"/>
        <v>0</v>
      </c>
      <c r="AA201" s="1479">
        <f>ROUND(IFERROR(SUM($AI$6/$AI$7*Q201/O201)+('Inbound Freight New'!$A$3*CZ201/R201),0),2)</f>
        <v>0</v>
      </c>
      <c r="AB201" s="1480">
        <f t="shared" si="241"/>
        <v>0</v>
      </c>
      <c r="AC201" s="1479">
        <f t="shared" si="302"/>
        <v>0</v>
      </c>
      <c r="AD201" s="1481"/>
      <c r="AE201" s="1480">
        <f t="shared" si="242"/>
        <v>0</v>
      </c>
      <c r="AF201" s="1482">
        <f t="shared" si="303"/>
        <v>0</v>
      </c>
      <c r="AG201" s="1483">
        <f t="shared" si="243"/>
        <v>0</v>
      </c>
      <c r="AH201" s="1484">
        <f t="shared" si="304"/>
        <v>0</v>
      </c>
      <c r="AI201" s="1482">
        <f t="shared" si="305"/>
        <v>0</v>
      </c>
      <c r="AJ201" s="1485">
        <f t="shared" si="306"/>
        <v>0</v>
      </c>
      <c r="AK201" s="1485">
        <f t="shared" si="307"/>
        <v>0</v>
      </c>
      <c r="AL201" s="1485">
        <f t="shared" si="244"/>
        <v>0</v>
      </c>
      <c r="AM201" s="1482">
        <f t="shared" si="308"/>
        <v>0</v>
      </c>
      <c r="AN201" s="1477"/>
      <c r="AO201" s="1477"/>
      <c r="AP201" s="1486">
        <f t="shared" si="309"/>
        <v>0</v>
      </c>
      <c r="AQ201" s="1487">
        <f t="shared" si="310"/>
        <v>0</v>
      </c>
      <c r="AR201" s="1488">
        <f t="shared" si="245"/>
        <v>0</v>
      </c>
      <c r="AS201" s="1487">
        <f t="shared" si="311"/>
        <v>0</v>
      </c>
      <c r="AT201" s="1489">
        <f t="shared" si="312"/>
        <v>0</v>
      </c>
      <c r="AU201" s="1490"/>
      <c r="AV201" s="1489"/>
      <c r="AW201" s="1038"/>
      <c r="AX201" s="1038"/>
      <c r="AY201" s="1491"/>
      <c r="AZ201" s="1492"/>
      <c r="BA201" s="1342"/>
      <c r="BB201" s="1342"/>
      <c r="BC201" s="1342"/>
      <c r="BD201" s="1342"/>
      <c r="BE201" s="1038"/>
      <c r="BF201" s="1038" t="str">
        <f t="shared" si="280"/>
        <v/>
      </c>
      <c r="BG201" s="1342" t="str">
        <f t="shared" si="246"/>
        <v/>
      </c>
      <c r="BH201" s="1038"/>
      <c r="BI201" s="1038"/>
      <c r="BJ201" s="1038"/>
      <c r="BK201" s="1038"/>
      <c r="BL201" s="1038"/>
      <c r="BM201" s="1038"/>
      <c r="BN201" s="1493"/>
      <c r="BO201" s="1493"/>
      <c r="BP201" s="1493"/>
      <c r="BQ201" s="1493" t="str">
        <f t="shared" si="247"/>
        <v/>
      </c>
      <c r="BR201" s="1494" t="str">
        <f t="shared" si="248"/>
        <v/>
      </c>
      <c r="BS201" s="1494" t="str">
        <f t="shared" si="281"/>
        <v/>
      </c>
      <c r="BT201" s="1494" t="str">
        <f t="shared" si="282"/>
        <v/>
      </c>
      <c r="BU201" s="1495" t="str">
        <f t="shared" si="249"/>
        <v/>
      </c>
      <c r="BV201" s="1495" t="str">
        <f t="shared" si="283"/>
        <v/>
      </c>
      <c r="BW201" s="1495" t="str">
        <f t="shared" si="284"/>
        <v/>
      </c>
      <c r="BX201" s="1495" t="str">
        <f t="shared" si="250"/>
        <v/>
      </c>
      <c r="BY201" s="1495" t="str">
        <f t="shared" si="251"/>
        <v/>
      </c>
      <c r="BZ201" s="1495" t="str">
        <f t="shared" si="252"/>
        <v/>
      </c>
      <c r="CA201" s="1495" t="str">
        <f t="shared" si="253"/>
        <v/>
      </c>
      <c r="CB201" s="1496" t="str">
        <f t="shared" si="254"/>
        <v/>
      </c>
      <c r="CC201" s="1496" t="str">
        <f t="shared" si="255"/>
        <v/>
      </c>
      <c r="CD201" s="1496" t="str">
        <f t="shared" si="256"/>
        <v/>
      </c>
      <c r="CE201" s="1496" t="str">
        <f t="shared" si="257"/>
        <v/>
      </c>
      <c r="CF201" s="1496" t="str">
        <f t="shared" si="285"/>
        <v/>
      </c>
      <c r="CG201" s="1494" t="str">
        <f t="shared" si="286"/>
        <v/>
      </c>
      <c r="CH201" s="1495"/>
      <c r="CI201" s="1495"/>
      <c r="CJ201" s="1495"/>
      <c r="CK201" s="1495"/>
      <c r="CL201" s="1495"/>
      <c r="CM201" s="1495"/>
      <c r="CN201" s="1497" t="str">
        <f t="shared" si="287"/>
        <v/>
      </c>
      <c r="CO201" s="1497" t="str">
        <f t="shared" si="288"/>
        <v/>
      </c>
      <c r="CP201" s="1497" t="str">
        <f t="shared" si="289"/>
        <v/>
      </c>
      <c r="CQ201" s="1497" t="str">
        <f t="shared" si="290"/>
        <v/>
      </c>
      <c r="CR201" s="1497" t="str">
        <f t="shared" si="291"/>
        <v/>
      </c>
      <c r="CS201" s="1497" t="str">
        <f t="shared" si="292"/>
        <v/>
      </c>
      <c r="CT201" s="1497" t="str">
        <f t="shared" si="293"/>
        <v/>
      </c>
      <c r="CU201" s="1497" t="str">
        <f t="shared" si="294"/>
        <v/>
      </c>
      <c r="CV201" s="1497" t="str">
        <f t="shared" si="295"/>
        <v/>
      </c>
      <c r="CW201" s="16" t="str">
        <f t="shared" si="296"/>
        <v/>
      </c>
      <c r="CX201" s="16" t="str">
        <f t="shared" si="297"/>
        <v/>
      </c>
      <c r="CY201" s="16" t="str">
        <f t="shared" si="298"/>
        <v/>
      </c>
      <c r="CZ201" s="650">
        <f t="shared" si="258"/>
        <v>0</v>
      </c>
      <c r="DA201" s="16"/>
      <c r="DB201" s="651"/>
      <c r="DC201" s="655">
        <f t="shared" si="259"/>
        <v>0</v>
      </c>
      <c r="DD201" s="654" t="str">
        <f t="shared" si="260"/>
        <v/>
      </c>
      <c r="DE201" s="650">
        <f t="shared" si="261"/>
        <v>0</v>
      </c>
      <c r="EG201" s="16">
        <f>IFERROR(VLOOKUP(B201,'SUBCATS INTERNAL USE'!A:D,3,0),10000)</f>
        <v>10000</v>
      </c>
      <c r="EH201" s="16">
        <f t="shared" si="262"/>
        <v>10000</v>
      </c>
      <c r="EI201" s="16">
        <f t="shared" si="263"/>
        <v>1</v>
      </c>
      <c r="EJ201" s="16">
        <f t="shared" si="299"/>
        <v>19</v>
      </c>
      <c r="EK201" s="16">
        <f>IFERROR(VLOOKUP(B201,'SUBCATS INTERNAL USE'!G:I,3,0), 10000)</f>
        <v>10000</v>
      </c>
      <c r="EN201" s="163">
        <f t="shared" si="264"/>
        <v>1</v>
      </c>
      <c r="EO201" s="163">
        <f t="shared" si="265"/>
        <v>1</v>
      </c>
      <c r="EP201" s="163">
        <f t="shared" si="266"/>
        <v>1</v>
      </c>
      <c r="EQ201" s="163">
        <f t="shared" si="267"/>
        <v>1</v>
      </c>
      <c r="ER201" s="163">
        <f t="shared" si="268"/>
        <v>1</v>
      </c>
      <c r="ES201" s="163">
        <f t="shared" si="269"/>
        <v>1</v>
      </c>
      <c r="ET201" s="163">
        <f t="shared" si="270"/>
        <v>1</v>
      </c>
      <c r="EU201" s="163">
        <f t="shared" si="270"/>
        <v>1</v>
      </c>
      <c r="EV201" s="163">
        <f t="shared" si="271"/>
        <v>0</v>
      </c>
      <c r="EW201" s="163">
        <f t="shared" si="272"/>
        <v>1</v>
      </c>
      <c r="EX201" s="163">
        <f t="shared" si="273"/>
        <v>1</v>
      </c>
      <c r="EY201" s="163">
        <f t="shared" si="274"/>
        <v>1</v>
      </c>
      <c r="EZ201" s="163">
        <f t="shared" si="274"/>
        <v>1</v>
      </c>
      <c r="FA201" s="163">
        <f t="shared" si="274"/>
        <v>1</v>
      </c>
      <c r="FB201" s="163">
        <f t="shared" si="274"/>
        <v>1</v>
      </c>
      <c r="FC201" s="163">
        <f t="shared" si="275"/>
        <v>14</v>
      </c>
      <c r="FD201" s="163">
        <f t="shared" si="276"/>
        <v>0</v>
      </c>
      <c r="FF201" s="16">
        <f t="shared" si="277"/>
        <v>0</v>
      </c>
      <c r="FG201" s="16" t="str">
        <f t="shared" si="278"/>
        <v>1</v>
      </c>
    </row>
    <row r="202" spans="1:163" s="52" customFormat="1" ht="11.25" customHeight="1">
      <c r="A202" s="1038">
        <v>188</v>
      </c>
      <c r="B202" s="1039"/>
      <c r="C202" s="1038" t="str">
        <f t="shared" si="239"/>
        <v/>
      </c>
      <c r="D202" s="1038"/>
      <c r="E202" s="1040"/>
      <c r="F202" s="1041"/>
      <c r="G202" s="1038"/>
      <c r="H202" s="1038"/>
      <c r="I202" s="1323"/>
      <c r="J202" s="1038"/>
      <c r="K202" s="1038"/>
      <c r="L202" s="1038"/>
      <c r="M202" s="1038"/>
      <c r="N202" s="1038"/>
      <c r="O202" s="1038"/>
      <c r="P202" s="1040" t="str">
        <f t="shared" si="279"/>
        <v>MP</v>
      </c>
      <c r="Q202" s="1342" t="str">
        <f t="shared" si="300"/>
        <v/>
      </c>
      <c r="R202" s="1040"/>
      <c r="S202" s="1475" t="e">
        <f t="shared" si="301"/>
        <v>#DIV/0!</v>
      </c>
      <c r="T202" s="1102"/>
      <c r="U202" s="1102"/>
      <c r="V202" s="1476"/>
      <c r="W202" s="1477"/>
      <c r="X202" s="1103"/>
      <c r="Y202" s="1477"/>
      <c r="Z202" s="1478">
        <f t="shared" si="240"/>
        <v>0</v>
      </c>
      <c r="AA202" s="1479">
        <f>ROUND(IFERROR(SUM($AI$6/$AI$7*Q202/O202)+('Inbound Freight New'!$A$3*CZ202/R202),0),2)</f>
        <v>0</v>
      </c>
      <c r="AB202" s="1480">
        <f t="shared" si="241"/>
        <v>0</v>
      </c>
      <c r="AC202" s="1479">
        <f t="shared" si="302"/>
        <v>0</v>
      </c>
      <c r="AD202" s="1481"/>
      <c r="AE202" s="1480">
        <f t="shared" si="242"/>
        <v>0</v>
      </c>
      <c r="AF202" s="1482">
        <f t="shared" si="303"/>
        <v>0</v>
      </c>
      <c r="AG202" s="1483">
        <f t="shared" si="243"/>
        <v>0</v>
      </c>
      <c r="AH202" s="1484">
        <f t="shared" si="304"/>
        <v>0</v>
      </c>
      <c r="AI202" s="1482">
        <f t="shared" si="305"/>
        <v>0</v>
      </c>
      <c r="AJ202" s="1485">
        <f t="shared" si="306"/>
        <v>0</v>
      </c>
      <c r="AK202" s="1485">
        <f t="shared" si="307"/>
        <v>0</v>
      </c>
      <c r="AL202" s="1485">
        <f t="shared" si="244"/>
        <v>0</v>
      </c>
      <c r="AM202" s="1482">
        <f t="shared" si="308"/>
        <v>0</v>
      </c>
      <c r="AN202" s="1477"/>
      <c r="AO202" s="1477"/>
      <c r="AP202" s="1486">
        <f t="shared" si="309"/>
        <v>0</v>
      </c>
      <c r="AQ202" s="1487">
        <f t="shared" si="310"/>
        <v>0</v>
      </c>
      <c r="AR202" s="1488">
        <f t="shared" si="245"/>
        <v>0</v>
      </c>
      <c r="AS202" s="1487">
        <f t="shared" si="311"/>
        <v>0</v>
      </c>
      <c r="AT202" s="1489">
        <f t="shared" si="312"/>
        <v>0</v>
      </c>
      <c r="AU202" s="1490"/>
      <c r="AV202" s="1489"/>
      <c r="AW202" s="1038"/>
      <c r="AX202" s="1038"/>
      <c r="AY202" s="1491"/>
      <c r="AZ202" s="1492"/>
      <c r="BA202" s="1342"/>
      <c r="BB202" s="1342"/>
      <c r="BC202" s="1342"/>
      <c r="BD202" s="1342"/>
      <c r="BE202" s="1038"/>
      <c r="BF202" s="1038" t="str">
        <f t="shared" si="280"/>
        <v/>
      </c>
      <c r="BG202" s="1342" t="str">
        <f t="shared" si="246"/>
        <v/>
      </c>
      <c r="BH202" s="1038"/>
      <c r="BI202" s="1038"/>
      <c r="BJ202" s="1038"/>
      <c r="BK202" s="1038"/>
      <c r="BL202" s="1038"/>
      <c r="BM202" s="1038"/>
      <c r="BN202" s="1493"/>
      <c r="BO202" s="1493"/>
      <c r="BP202" s="1493"/>
      <c r="BQ202" s="1493" t="str">
        <f t="shared" si="247"/>
        <v/>
      </c>
      <c r="BR202" s="1494" t="str">
        <f t="shared" si="248"/>
        <v/>
      </c>
      <c r="BS202" s="1494" t="str">
        <f t="shared" si="281"/>
        <v/>
      </c>
      <c r="BT202" s="1494" t="str">
        <f t="shared" si="282"/>
        <v/>
      </c>
      <c r="BU202" s="1495" t="str">
        <f t="shared" si="249"/>
        <v/>
      </c>
      <c r="BV202" s="1495" t="str">
        <f t="shared" si="283"/>
        <v/>
      </c>
      <c r="BW202" s="1495" t="str">
        <f t="shared" si="284"/>
        <v/>
      </c>
      <c r="BX202" s="1495" t="str">
        <f t="shared" si="250"/>
        <v/>
      </c>
      <c r="BY202" s="1495" t="str">
        <f t="shared" si="251"/>
        <v/>
      </c>
      <c r="BZ202" s="1495" t="str">
        <f t="shared" si="252"/>
        <v/>
      </c>
      <c r="CA202" s="1495" t="str">
        <f t="shared" si="253"/>
        <v/>
      </c>
      <c r="CB202" s="1496" t="str">
        <f t="shared" si="254"/>
        <v/>
      </c>
      <c r="CC202" s="1496" t="str">
        <f t="shared" si="255"/>
        <v/>
      </c>
      <c r="CD202" s="1496" t="str">
        <f t="shared" si="256"/>
        <v/>
      </c>
      <c r="CE202" s="1496" t="str">
        <f t="shared" si="257"/>
        <v/>
      </c>
      <c r="CF202" s="1496" t="str">
        <f t="shared" si="285"/>
        <v/>
      </c>
      <c r="CG202" s="1494" t="str">
        <f t="shared" si="286"/>
        <v/>
      </c>
      <c r="CH202" s="1495"/>
      <c r="CI202" s="1495"/>
      <c r="CJ202" s="1495"/>
      <c r="CK202" s="1495"/>
      <c r="CL202" s="1495"/>
      <c r="CM202" s="1495"/>
      <c r="CN202" s="1497" t="str">
        <f t="shared" si="287"/>
        <v/>
      </c>
      <c r="CO202" s="1497" t="str">
        <f t="shared" si="288"/>
        <v/>
      </c>
      <c r="CP202" s="1497" t="str">
        <f t="shared" si="289"/>
        <v/>
      </c>
      <c r="CQ202" s="1497" t="str">
        <f t="shared" si="290"/>
        <v/>
      </c>
      <c r="CR202" s="1497" t="str">
        <f t="shared" si="291"/>
        <v/>
      </c>
      <c r="CS202" s="1497" t="str">
        <f t="shared" si="292"/>
        <v/>
      </c>
      <c r="CT202" s="1497" t="str">
        <f t="shared" si="293"/>
        <v/>
      </c>
      <c r="CU202" s="1497" t="str">
        <f t="shared" si="294"/>
        <v/>
      </c>
      <c r="CV202" s="1497" t="str">
        <f t="shared" si="295"/>
        <v/>
      </c>
      <c r="CW202" s="16" t="str">
        <f t="shared" si="296"/>
        <v/>
      </c>
      <c r="CX202" s="16" t="str">
        <f t="shared" si="297"/>
        <v/>
      </c>
      <c r="CY202" s="16" t="str">
        <f t="shared" si="298"/>
        <v/>
      </c>
      <c r="CZ202" s="650">
        <f t="shared" si="258"/>
        <v>0</v>
      </c>
      <c r="DA202" s="16"/>
      <c r="DB202" s="651"/>
      <c r="DC202" s="655">
        <f t="shared" si="259"/>
        <v>0</v>
      </c>
      <c r="DD202" s="654" t="str">
        <f t="shared" si="260"/>
        <v/>
      </c>
      <c r="DE202" s="650">
        <f t="shared" si="261"/>
        <v>0</v>
      </c>
      <c r="EG202" s="16">
        <f>IFERROR(VLOOKUP(B202,'SUBCATS INTERNAL USE'!A:D,3,0),10000)</f>
        <v>10000</v>
      </c>
      <c r="EH202" s="16">
        <f t="shared" si="262"/>
        <v>10000</v>
      </c>
      <c r="EI202" s="16">
        <f t="shared" si="263"/>
        <v>1</v>
      </c>
      <c r="EJ202" s="16">
        <f t="shared" si="299"/>
        <v>19</v>
      </c>
      <c r="EK202" s="16">
        <f>IFERROR(VLOOKUP(B202,'SUBCATS INTERNAL USE'!G:I,3,0), 10000)</f>
        <v>10000</v>
      </c>
      <c r="EN202" s="163">
        <f t="shared" si="264"/>
        <v>1</v>
      </c>
      <c r="EO202" s="163">
        <f t="shared" si="265"/>
        <v>1</v>
      </c>
      <c r="EP202" s="163">
        <f t="shared" si="266"/>
        <v>1</v>
      </c>
      <c r="EQ202" s="163">
        <f t="shared" si="267"/>
        <v>1</v>
      </c>
      <c r="ER202" s="163">
        <f t="shared" si="268"/>
        <v>1</v>
      </c>
      <c r="ES202" s="163">
        <f t="shared" si="269"/>
        <v>1</v>
      </c>
      <c r="ET202" s="163">
        <f t="shared" si="270"/>
        <v>1</v>
      </c>
      <c r="EU202" s="163">
        <f t="shared" si="270"/>
        <v>1</v>
      </c>
      <c r="EV202" s="163">
        <f t="shared" si="271"/>
        <v>0</v>
      </c>
      <c r="EW202" s="163">
        <f t="shared" si="272"/>
        <v>1</v>
      </c>
      <c r="EX202" s="163">
        <f t="shared" si="273"/>
        <v>1</v>
      </c>
      <c r="EY202" s="163">
        <f t="shared" si="274"/>
        <v>1</v>
      </c>
      <c r="EZ202" s="163">
        <f t="shared" si="274"/>
        <v>1</v>
      </c>
      <c r="FA202" s="163">
        <f t="shared" si="274"/>
        <v>1</v>
      </c>
      <c r="FB202" s="163">
        <f t="shared" si="274"/>
        <v>1</v>
      </c>
      <c r="FC202" s="163">
        <f t="shared" si="275"/>
        <v>14</v>
      </c>
      <c r="FD202" s="163">
        <f t="shared" si="276"/>
        <v>0</v>
      </c>
      <c r="FF202" s="16">
        <f t="shared" si="277"/>
        <v>0</v>
      </c>
      <c r="FG202" s="16" t="str">
        <f t="shared" si="278"/>
        <v>1</v>
      </c>
    </row>
    <row r="203" spans="1:163" s="52" customFormat="1" ht="11.25" customHeight="1">
      <c r="A203" s="1038">
        <v>189</v>
      </c>
      <c r="B203" s="1039"/>
      <c r="C203" s="1038" t="str">
        <f t="shared" si="239"/>
        <v/>
      </c>
      <c r="D203" s="1038"/>
      <c r="E203" s="1040"/>
      <c r="F203" s="1041"/>
      <c r="G203" s="1038"/>
      <c r="H203" s="1038"/>
      <c r="I203" s="1323"/>
      <c r="J203" s="1038"/>
      <c r="K203" s="1038"/>
      <c r="L203" s="1038"/>
      <c r="M203" s="1038"/>
      <c r="N203" s="1038"/>
      <c r="O203" s="1038"/>
      <c r="P203" s="1040" t="str">
        <f t="shared" si="279"/>
        <v>MP</v>
      </c>
      <c r="Q203" s="1342" t="str">
        <f t="shared" si="300"/>
        <v/>
      </c>
      <c r="R203" s="1040"/>
      <c r="S203" s="1475" t="e">
        <f t="shared" si="301"/>
        <v>#DIV/0!</v>
      </c>
      <c r="T203" s="1102"/>
      <c r="U203" s="1102"/>
      <c r="V203" s="1476"/>
      <c r="W203" s="1477"/>
      <c r="X203" s="1103"/>
      <c r="Y203" s="1477"/>
      <c r="Z203" s="1478">
        <f t="shared" si="240"/>
        <v>0</v>
      </c>
      <c r="AA203" s="1479">
        <f>ROUND(IFERROR(SUM($AI$6/$AI$7*Q203/O203)+('Inbound Freight New'!$A$3*CZ203/R203),0),2)</f>
        <v>0</v>
      </c>
      <c r="AB203" s="1480">
        <f t="shared" si="241"/>
        <v>0</v>
      </c>
      <c r="AC203" s="1479">
        <f t="shared" si="302"/>
        <v>0</v>
      </c>
      <c r="AD203" s="1481"/>
      <c r="AE203" s="1480">
        <f t="shared" si="242"/>
        <v>0</v>
      </c>
      <c r="AF203" s="1482">
        <f t="shared" si="303"/>
        <v>0</v>
      </c>
      <c r="AG203" s="1483">
        <f t="shared" si="243"/>
        <v>0</v>
      </c>
      <c r="AH203" s="1484">
        <f t="shared" si="304"/>
        <v>0</v>
      </c>
      <c r="AI203" s="1482">
        <f t="shared" si="305"/>
        <v>0</v>
      </c>
      <c r="AJ203" s="1485">
        <f t="shared" si="306"/>
        <v>0</v>
      </c>
      <c r="AK203" s="1485">
        <f t="shared" si="307"/>
        <v>0</v>
      </c>
      <c r="AL203" s="1485">
        <f t="shared" si="244"/>
        <v>0</v>
      </c>
      <c r="AM203" s="1482">
        <f t="shared" si="308"/>
        <v>0</v>
      </c>
      <c r="AN203" s="1477"/>
      <c r="AO203" s="1477"/>
      <c r="AP203" s="1486">
        <f t="shared" si="309"/>
        <v>0</v>
      </c>
      <c r="AQ203" s="1487">
        <f t="shared" si="310"/>
        <v>0</v>
      </c>
      <c r="AR203" s="1488">
        <f t="shared" si="245"/>
        <v>0</v>
      </c>
      <c r="AS203" s="1487">
        <f t="shared" si="311"/>
        <v>0</v>
      </c>
      <c r="AT203" s="1489">
        <f t="shared" si="312"/>
        <v>0</v>
      </c>
      <c r="AU203" s="1490"/>
      <c r="AV203" s="1489"/>
      <c r="AW203" s="1038"/>
      <c r="AX203" s="1038"/>
      <c r="AY203" s="1491"/>
      <c r="AZ203" s="1492"/>
      <c r="BA203" s="1342"/>
      <c r="BB203" s="1342"/>
      <c r="BC203" s="1342"/>
      <c r="BD203" s="1342"/>
      <c r="BE203" s="1038"/>
      <c r="BF203" s="1038" t="str">
        <f t="shared" si="280"/>
        <v/>
      </c>
      <c r="BG203" s="1342" t="str">
        <f t="shared" si="246"/>
        <v/>
      </c>
      <c r="BH203" s="1038"/>
      <c r="BI203" s="1038"/>
      <c r="BJ203" s="1038"/>
      <c r="BK203" s="1038"/>
      <c r="BL203" s="1038"/>
      <c r="BM203" s="1038"/>
      <c r="BN203" s="1493"/>
      <c r="BO203" s="1493"/>
      <c r="BP203" s="1493"/>
      <c r="BQ203" s="1493" t="str">
        <f t="shared" si="247"/>
        <v/>
      </c>
      <c r="BR203" s="1494" t="str">
        <f t="shared" si="248"/>
        <v/>
      </c>
      <c r="BS203" s="1494" t="str">
        <f t="shared" si="281"/>
        <v/>
      </c>
      <c r="BT203" s="1494" t="str">
        <f t="shared" si="282"/>
        <v/>
      </c>
      <c r="BU203" s="1495" t="str">
        <f t="shared" si="249"/>
        <v/>
      </c>
      <c r="BV203" s="1495" t="str">
        <f t="shared" si="283"/>
        <v/>
      </c>
      <c r="BW203" s="1495" t="str">
        <f t="shared" si="284"/>
        <v/>
      </c>
      <c r="BX203" s="1495" t="str">
        <f t="shared" si="250"/>
        <v/>
      </c>
      <c r="BY203" s="1495" t="str">
        <f t="shared" si="251"/>
        <v/>
      </c>
      <c r="BZ203" s="1495" t="str">
        <f t="shared" si="252"/>
        <v/>
      </c>
      <c r="CA203" s="1495" t="str">
        <f t="shared" si="253"/>
        <v/>
      </c>
      <c r="CB203" s="1496" t="str">
        <f t="shared" si="254"/>
        <v/>
      </c>
      <c r="CC203" s="1496" t="str">
        <f t="shared" si="255"/>
        <v/>
      </c>
      <c r="CD203" s="1496" t="str">
        <f t="shared" si="256"/>
        <v/>
      </c>
      <c r="CE203" s="1496" t="str">
        <f t="shared" si="257"/>
        <v/>
      </c>
      <c r="CF203" s="1496" t="str">
        <f t="shared" si="285"/>
        <v/>
      </c>
      <c r="CG203" s="1494" t="str">
        <f t="shared" si="286"/>
        <v/>
      </c>
      <c r="CH203" s="1495"/>
      <c r="CI203" s="1495"/>
      <c r="CJ203" s="1495"/>
      <c r="CK203" s="1495"/>
      <c r="CL203" s="1495"/>
      <c r="CM203" s="1495"/>
      <c r="CN203" s="1497" t="str">
        <f t="shared" si="287"/>
        <v/>
      </c>
      <c r="CO203" s="1497" t="str">
        <f t="shared" si="288"/>
        <v/>
      </c>
      <c r="CP203" s="1497" t="str">
        <f t="shared" si="289"/>
        <v/>
      </c>
      <c r="CQ203" s="1497" t="str">
        <f t="shared" si="290"/>
        <v/>
      </c>
      <c r="CR203" s="1497" t="str">
        <f t="shared" si="291"/>
        <v/>
      </c>
      <c r="CS203" s="1497" t="str">
        <f t="shared" si="292"/>
        <v/>
      </c>
      <c r="CT203" s="1497" t="str">
        <f t="shared" si="293"/>
        <v/>
      </c>
      <c r="CU203" s="1497" t="str">
        <f t="shared" si="294"/>
        <v/>
      </c>
      <c r="CV203" s="1497" t="str">
        <f t="shared" si="295"/>
        <v/>
      </c>
      <c r="CW203" s="16" t="str">
        <f t="shared" si="296"/>
        <v/>
      </c>
      <c r="CX203" s="16" t="str">
        <f t="shared" si="297"/>
        <v/>
      </c>
      <c r="CY203" s="16" t="str">
        <f t="shared" si="298"/>
        <v/>
      </c>
      <c r="CZ203" s="650">
        <f t="shared" si="258"/>
        <v>0</v>
      </c>
      <c r="DA203" s="16"/>
      <c r="DB203" s="651"/>
      <c r="DC203" s="655">
        <f t="shared" si="259"/>
        <v>0</v>
      </c>
      <c r="DD203" s="654" t="str">
        <f t="shared" si="260"/>
        <v/>
      </c>
      <c r="DE203" s="650">
        <f t="shared" si="261"/>
        <v>0</v>
      </c>
      <c r="EG203" s="16">
        <f>IFERROR(VLOOKUP(B203,'SUBCATS INTERNAL USE'!A:D,3,0),10000)</f>
        <v>10000</v>
      </c>
      <c r="EH203" s="16">
        <f t="shared" si="262"/>
        <v>10000</v>
      </c>
      <c r="EI203" s="16">
        <f t="shared" si="263"/>
        <v>1</v>
      </c>
      <c r="EJ203" s="16">
        <f t="shared" si="299"/>
        <v>19</v>
      </c>
      <c r="EK203" s="16">
        <f>IFERROR(VLOOKUP(B203,'SUBCATS INTERNAL USE'!G:I,3,0), 10000)</f>
        <v>10000</v>
      </c>
      <c r="EN203" s="163">
        <f t="shared" si="264"/>
        <v>1</v>
      </c>
      <c r="EO203" s="163">
        <f t="shared" si="265"/>
        <v>1</v>
      </c>
      <c r="EP203" s="163">
        <f t="shared" si="266"/>
        <v>1</v>
      </c>
      <c r="EQ203" s="163">
        <f t="shared" si="267"/>
        <v>1</v>
      </c>
      <c r="ER203" s="163">
        <f t="shared" si="268"/>
        <v>1</v>
      </c>
      <c r="ES203" s="163">
        <f t="shared" si="269"/>
        <v>1</v>
      </c>
      <c r="ET203" s="163">
        <f t="shared" si="270"/>
        <v>1</v>
      </c>
      <c r="EU203" s="163">
        <f t="shared" si="270"/>
        <v>1</v>
      </c>
      <c r="EV203" s="163">
        <f t="shared" si="271"/>
        <v>0</v>
      </c>
      <c r="EW203" s="163">
        <f t="shared" si="272"/>
        <v>1</v>
      </c>
      <c r="EX203" s="163">
        <f t="shared" si="273"/>
        <v>1</v>
      </c>
      <c r="EY203" s="163">
        <f t="shared" si="274"/>
        <v>1</v>
      </c>
      <c r="EZ203" s="163">
        <f t="shared" si="274"/>
        <v>1</v>
      </c>
      <c r="FA203" s="163">
        <f t="shared" si="274"/>
        <v>1</v>
      </c>
      <c r="FB203" s="163">
        <f t="shared" si="274"/>
        <v>1</v>
      </c>
      <c r="FC203" s="163">
        <f t="shared" si="275"/>
        <v>14</v>
      </c>
      <c r="FD203" s="163">
        <f t="shared" si="276"/>
        <v>0</v>
      </c>
      <c r="FF203" s="16">
        <f t="shared" si="277"/>
        <v>0</v>
      </c>
      <c r="FG203" s="16" t="str">
        <f t="shared" si="278"/>
        <v>1</v>
      </c>
    </row>
    <row r="204" spans="1:163" s="52" customFormat="1" ht="11.25" customHeight="1">
      <c r="A204" s="1038">
        <v>190</v>
      </c>
      <c r="B204" s="1039"/>
      <c r="C204" s="1038" t="str">
        <f t="shared" si="239"/>
        <v/>
      </c>
      <c r="D204" s="1038"/>
      <c r="E204" s="1040"/>
      <c r="F204" s="1041"/>
      <c r="G204" s="1038"/>
      <c r="H204" s="1038"/>
      <c r="I204" s="1323"/>
      <c r="J204" s="1038"/>
      <c r="K204" s="1038"/>
      <c r="L204" s="1038"/>
      <c r="M204" s="1038"/>
      <c r="N204" s="1038"/>
      <c r="O204" s="1038"/>
      <c r="P204" s="1040" t="str">
        <f t="shared" si="279"/>
        <v>MP</v>
      </c>
      <c r="Q204" s="1342" t="str">
        <f t="shared" si="300"/>
        <v/>
      </c>
      <c r="R204" s="1040"/>
      <c r="S204" s="1475" t="e">
        <f t="shared" si="301"/>
        <v>#DIV/0!</v>
      </c>
      <c r="T204" s="1102"/>
      <c r="U204" s="1102"/>
      <c r="V204" s="1476"/>
      <c r="W204" s="1477"/>
      <c r="X204" s="1103"/>
      <c r="Y204" s="1477"/>
      <c r="Z204" s="1478">
        <f t="shared" si="240"/>
        <v>0</v>
      </c>
      <c r="AA204" s="1479">
        <f>ROUND(IFERROR(SUM($AI$6/$AI$7*Q204/O204)+('Inbound Freight New'!$A$3*CZ204/R204),0),2)</f>
        <v>0</v>
      </c>
      <c r="AB204" s="1480">
        <f t="shared" si="241"/>
        <v>0</v>
      </c>
      <c r="AC204" s="1479">
        <f t="shared" si="302"/>
        <v>0</v>
      </c>
      <c r="AD204" s="1481"/>
      <c r="AE204" s="1480">
        <f t="shared" si="242"/>
        <v>0</v>
      </c>
      <c r="AF204" s="1482">
        <f t="shared" si="303"/>
        <v>0</v>
      </c>
      <c r="AG204" s="1483">
        <f t="shared" si="243"/>
        <v>0</v>
      </c>
      <c r="AH204" s="1484">
        <f t="shared" si="304"/>
        <v>0</v>
      </c>
      <c r="AI204" s="1482">
        <f t="shared" si="305"/>
        <v>0</v>
      </c>
      <c r="AJ204" s="1485">
        <f t="shared" si="306"/>
        <v>0</v>
      </c>
      <c r="AK204" s="1485">
        <f t="shared" si="307"/>
        <v>0</v>
      </c>
      <c r="AL204" s="1485">
        <f t="shared" si="244"/>
        <v>0</v>
      </c>
      <c r="AM204" s="1482">
        <f t="shared" si="308"/>
        <v>0</v>
      </c>
      <c r="AN204" s="1477"/>
      <c r="AO204" s="1477"/>
      <c r="AP204" s="1486">
        <f t="shared" si="309"/>
        <v>0</v>
      </c>
      <c r="AQ204" s="1487">
        <f t="shared" si="310"/>
        <v>0</v>
      </c>
      <c r="AR204" s="1488">
        <f t="shared" si="245"/>
        <v>0</v>
      </c>
      <c r="AS204" s="1487">
        <f t="shared" si="311"/>
        <v>0</v>
      </c>
      <c r="AT204" s="1489">
        <f t="shared" si="312"/>
        <v>0</v>
      </c>
      <c r="AU204" s="1490"/>
      <c r="AV204" s="1489"/>
      <c r="AW204" s="1038"/>
      <c r="AX204" s="1038"/>
      <c r="AY204" s="1491"/>
      <c r="AZ204" s="1492"/>
      <c r="BA204" s="1342"/>
      <c r="BB204" s="1342"/>
      <c r="BC204" s="1342"/>
      <c r="BD204" s="1342"/>
      <c r="BE204" s="1038"/>
      <c r="BF204" s="1038" t="str">
        <f t="shared" si="280"/>
        <v/>
      </c>
      <c r="BG204" s="1342" t="str">
        <f t="shared" si="246"/>
        <v/>
      </c>
      <c r="BH204" s="1038"/>
      <c r="BI204" s="1038"/>
      <c r="BJ204" s="1038"/>
      <c r="BK204" s="1038"/>
      <c r="BL204" s="1038"/>
      <c r="BM204" s="1038"/>
      <c r="BN204" s="1493"/>
      <c r="BO204" s="1493"/>
      <c r="BP204" s="1493"/>
      <c r="BQ204" s="1493" t="str">
        <f t="shared" si="247"/>
        <v/>
      </c>
      <c r="BR204" s="1494" t="str">
        <f t="shared" si="248"/>
        <v/>
      </c>
      <c r="BS204" s="1494" t="str">
        <f t="shared" si="281"/>
        <v/>
      </c>
      <c r="BT204" s="1494" t="str">
        <f t="shared" si="282"/>
        <v/>
      </c>
      <c r="BU204" s="1495" t="str">
        <f t="shared" si="249"/>
        <v/>
      </c>
      <c r="BV204" s="1495" t="str">
        <f t="shared" si="283"/>
        <v/>
      </c>
      <c r="BW204" s="1495" t="str">
        <f t="shared" si="284"/>
        <v/>
      </c>
      <c r="BX204" s="1495" t="str">
        <f t="shared" si="250"/>
        <v/>
      </c>
      <c r="BY204" s="1495" t="str">
        <f t="shared" si="251"/>
        <v/>
      </c>
      <c r="BZ204" s="1495" t="str">
        <f t="shared" si="252"/>
        <v/>
      </c>
      <c r="CA204" s="1495" t="str">
        <f t="shared" si="253"/>
        <v/>
      </c>
      <c r="CB204" s="1496" t="str">
        <f t="shared" si="254"/>
        <v/>
      </c>
      <c r="CC204" s="1496" t="str">
        <f t="shared" si="255"/>
        <v/>
      </c>
      <c r="CD204" s="1496" t="str">
        <f t="shared" si="256"/>
        <v/>
      </c>
      <c r="CE204" s="1496" t="str">
        <f t="shared" si="257"/>
        <v/>
      </c>
      <c r="CF204" s="1496" t="str">
        <f t="shared" si="285"/>
        <v/>
      </c>
      <c r="CG204" s="1494" t="str">
        <f t="shared" si="286"/>
        <v/>
      </c>
      <c r="CH204" s="1495"/>
      <c r="CI204" s="1495"/>
      <c r="CJ204" s="1495"/>
      <c r="CK204" s="1495"/>
      <c r="CL204" s="1495"/>
      <c r="CM204" s="1495"/>
      <c r="CN204" s="1497" t="str">
        <f t="shared" si="287"/>
        <v/>
      </c>
      <c r="CO204" s="1497" t="str">
        <f t="shared" si="288"/>
        <v/>
      </c>
      <c r="CP204" s="1497" t="str">
        <f t="shared" si="289"/>
        <v/>
      </c>
      <c r="CQ204" s="1497" t="str">
        <f t="shared" si="290"/>
        <v/>
      </c>
      <c r="CR204" s="1497" t="str">
        <f t="shared" si="291"/>
        <v/>
      </c>
      <c r="CS204" s="1497" t="str">
        <f t="shared" si="292"/>
        <v/>
      </c>
      <c r="CT204" s="1497" t="str">
        <f t="shared" si="293"/>
        <v/>
      </c>
      <c r="CU204" s="1497" t="str">
        <f t="shared" si="294"/>
        <v/>
      </c>
      <c r="CV204" s="1497" t="str">
        <f t="shared" si="295"/>
        <v/>
      </c>
      <c r="CW204" s="16" t="str">
        <f t="shared" si="296"/>
        <v/>
      </c>
      <c r="CX204" s="16" t="str">
        <f t="shared" si="297"/>
        <v/>
      </c>
      <c r="CY204" s="16" t="str">
        <f t="shared" si="298"/>
        <v/>
      </c>
      <c r="CZ204" s="650">
        <f t="shared" si="258"/>
        <v>0</v>
      </c>
      <c r="DA204" s="16"/>
      <c r="DB204" s="651"/>
      <c r="DC204" s="655">
        <f t="shared" si="259"/>
        <v>0</v>
      </c>
      <c r="DD204" s="654" t="str">
        <f t="shared" si="260"/>
        <v/>
      </c>
      <c r="DE204" s="650">
        <f t="shared" si="261"/>
        <v>0</v>
      </c>
      <c r="EG204" s="16">
        <f>IFERROR(VLOOKUP(B204,'SUBCATS INTERNAL USE'!A:D,3,0),10000)</f>
        <v>10000</v>
      </c>
      <c r="EH204" s="16">
        <f t="shared" si="262"/>
        <v>10000</v>
      </c>
      <c r="EI204" s="16">
        <f t="shared" si="263"/>
        <v>1</v>
      </c>
      <c r="EJ204" s="16">
        <f t="shared" si="299"/>
        <v>19</v>
      </c>
      <c r="EK204" s="16">
        <f>IFERROR(VLOOKUP(B204,'SUBCATS INTERNAL USE'!G:I,3,0), 10000)</f>
        <v>10000</v>
      </c>
      <c r="EN204" s="163">
        <f t="shared" si="264"/>
        <v>1</v>
      </c>
      <c r="EO204" s="163">
        <f t="shared" si="265"/>
        <v>1</v>
      </c>
      <c r="EP204" s="163">
        <f t="shared" si="266"/>
        <v>1</v>
      </c>
      <c r="EQ204" s="163">
        <f t="shared" si="267"/>
        <v>1</v>
      </c>
      <c r="ER204" s="163">
        <f t="shared" si="268"/>
        <v>1</v>
      </c>
      <c r="ES204" s="163">
        <f t="shared" si="269"/>
        <v>1</v>
      </c>
      <c r="ET204" s="163">
        <f t="shared" si="270"/>
        <v>1</v>
      </c>
      <c r="EU204" s="163">
        <f t="shared" si="270"/>
        <v>1</v>
      </c>
      <c r="EV204" s="163">
        <f t="shared" si="271"/>
        <v>0</v>
      </c>
      <c r="EW204" s="163">
        <f t="shared" si="272"/>
        <v>1</v>
      </c>
      <c r="EX204" s="163">
        <f t="shared" si="273"/>
        <v>1</v>
      </c>
      <c r="EY204" s="163">
        <f t="shared" si="274"/>
        <v>1</v>
      </c>
      <c r="EZ204" s="163">
        <f t="shared" si="274"/>
        <v>1</v>
      </c>
      <c r="FA204" s="163">
        <f t="shared" si="274"/>
        <v>1</v>
      </c>
      <c r="FB204" s="163">
        <f t="shared" si="274"/>
        <v>1</v>
      </c>
      <c r="FC204" s="163">
        <f t="shared" si="275"/>
        <v>14</v>
      </c>
      <c r="FD204" s="163">
        <f t="shared" si="276"/>
        <v>0</v>
      </c>
      <c r="FF204" s="16">
        <f t="shared" si="277"/>
        <v>0</v>
      </c>
      <c r="FG204" s="16" t="str">
        <f t="shared" si="278"/>
        <v>1</v>
      </c>
    </row>
    <row r="205" spans="1:163" s="52" customFormat="1" ht="11.25" customHeight="1">
      <c r="A205" s="1038">
        <v>191</v>
      </c>
      <c r="B205" s="1039"/>
      <c r="C205" s="1038" t="str">
        <f t="shared" si="239"/>
        <v/>
      </c>
      <c r="D205" s="1038"/>
      <c r="E205" s="1040"/>
      <c r="F205" s="1041"/>
      <c r="G205" s="1038"/>
      <c r="H205" s="1038"/>
      <c r="I205" s="1323"/>
      <c r="J205" s="1038"/>
      <c r="K205" s="1038"/>
      <c r="L205" s="1038"/>
      <c r="M205" s="1038"/>
      <c r="N205" s="1038"/>
      <c r="O205" s="1038"/>
      <c r="P205" s="1040" t="str">
        <f t="shared" si="279"/>
        <v>MP</v>
      </c>
      <c r="Q205" s="1342" t="str">
        <f t="shared" si="300"/>
        <v/>
      </c>
      <c r="R205" s="1040"/>
      <c r="S205" s="1475" t="e">
        <f t="shared" si="301"/>
        <v>#DIV/0!</v>
      </c>
      <c r="T205" s="1102"/>
      <c r="U205" s="1102"/>
      <c r="V205" s="1476"/>
      <c r="W205" s="1477"/>
      <c r="X205" s="1103"/>
      <c r="Y205" s="1477"/>
      <c r="Z205" s="1478">
        <f t="shared" si="240"/>
        <v>0</v>
      </c>
      <c r="AA205" s="1479">
        <f>ROUND(IFERROR(SUM($AI$6/$AI$7*Q205/O205)+('Inbound Freight New'!$A$3*CZ205/R205),0),2)</f>
        <v>0</v>
      </c>
      <c r="AB205" s="1480">
        <f t="shared" si="241"/>
        <v>0</v>
      </c>
      <c r="AC205" s="1479">
        <f t="shared" si="302"/>
        <v>0</v>
      </c>
      <c r="AD205" s="1481"/>
      <c r="AE205" s="1480">
        <f t="shared" si="242"/>
        <v>0</v>
      </c>
      <c r="AF205" s="1482">
        <f t="shared" si="303"/>
        <v>0</v>
      </c>
      <c r="AG205" s="1483">
        <f t="shared" si="243"/>
        <v>0</v>
      </c>
      <c r="AH205" s="1484">
        <f t="shared" si="304"/>
        <v>0</v>
      </c>
      <c r="AI205" s="1482">
        <f t="shared" si="305"/>
        <v>0</v>
      </c>
      <c r="AJ205" s="1485">
        <f t="shared" si="306"/>
        <v>0</v>
      </c>
      <c r="AK205" s="1485">
        <f t="shared" si="307"/>
        <v>0</v>
      </c>
      <c r="AL205" s="1485">
        <f t="shared" si="244"/>
        <v>0</v>
      </c>
      <c r="AM205" s="1482">
        <f t="shared" si="308"/>
        <v>0</v>
      </c>
      <c r="AN205" s="1477"/>
      <c r="AO205" s="1477"/>
      <c r="AP205" s="1486">
        <f t="shared" si="309"/>
        <v>0</v>
      </c>
      <c r="AQ205" s="1487">
        <f t="shared" si="310"/>
        <v>0</v>
      </c>
      <c r="AR205" s="1488">
        <f t="shared" si="245"/>
        <v>0</v>
      </c>
      <c r="AS205" s="1487">
        <f t="shared" si="311"/>
        <v>0</v>
      </c>
      <c r="AT205" s="1489">
        <f t="shared" si="312"/>
        <v>0</v>
      </c>
      <c r="AU205" s="1490"/>
      <c r="AV205" s="1489"/>
      <c r="AW205" s="1038"/>
      <c r="AX205" s="1038"/>
      <c r="AY205" s="1491"/>
      <c r="AZ205" s="1492"/>
      <c r="BA205" s="1342"/>
      <c r="BB205" s="1342"/>
      <c r="BC205" s="1342"/>
      <c r="BD205" s="1342"/>
      <c r="BE205" s="1038"/>
      <c r="BF205" s="1038" t="str">
        <f t="shared" si="280"/>
        <v/>
      </c>
      <c r="BG205" s="1342" t="str">
        <f t="shared" si="246"/>
        <v/>
      </c>
      <c r="BH205" s="1038"/>
      <c r="BI205" s="1038"/>
      <c r="BJ205" s="1038"/>
      <c r="BK205" s="1038"/>
      <c r="BL205" s="1038"/>
      <c r="BM205" s="1038"/>
      <c r="BN205" s="1493"/>
      <c r="BO205" s="1493"/>
      <c r="BP205" s="1493"/>
      <c r="BQ205" s="1493" t="str">
        <f t="shared" si="247"/>
        <v/>
      </c>
      <c r="BR205" s="1494" t="str">
        <f t="shared" si="248"/>
        <v/>
      </c>
      <c r="BS205" s="1494" t="str">
        <f t="shared" si="281"/>
        <v/>
      </c>
      <c r="BT205" s="1494" t="str">
        <f t="shared" si="282"/>
        <v/>
      </c>
      <c r="BU205" s="1495" t="str">
        <f t="shared" si="249"/>
        <v/>
      </c>
      <c r="BV205" s="1495" t="str">
        <f t="shared" si="283"/>
        <v/>
      </c>
      <c r="BW205" s="1495" t="str">
        <f t="shared" si="284"/>
        <v/>
      </c>
      <c r="BX205" s="1495" t="str">
        <f t="shared" si="250"/>
        <v/>
      </c>
      <c r="BY205" s="1495" t="str">
        <f t="shared" si="251"/>
        <v/>
      </c>
      <c r="BZ205" s="1495" t="str">
        <f t="shared" si="252"/>
        <v/>
      </c>
      <c r="CA205" s="1495" t="str">
        <f t="shared" si="253"/>
        <v/>
      </c>
      <c r="CB205" s="1496" t="str">
        <f t="shared" si="254"/>
        <v/>
      </c>
      <c r="CC205" s="1496" t="str">
        <f t="shared" si="255"/>
        <v/>
      </c>
      <c r="CD205" s="1496" t="str">
        <f t="shared" si="256"/>
        <v/>
      </c>
      <c r="CE205" s="1496" t="str">
        <f t="shared" si="257"/>
        <v/>
      </c>
      <c r="CF205" s="1496" t="str">
        <f t="shared" si="285"/>
        <v/>
      </c>
      <c r="CG205" s="1494" t="str">
        <f t="shared" si="286"/>
        <v/>
      </c>
      <c r="CH205" s="1495"/>
      <c r="CI205" s="1495"/>
      <c r="CJ205" s="1495"/>
      <c r="CK205" s="1495"/>
      <c r="CL205" s="1495"/>
      <c r="CM205" s="1495"/>
      <c r="CN205" s="1497" t="str">
        <f t="shared" si="287"/>
        <v/>
      </c>
      <c r="CO205" s="1497" t="str">
        <f t="shared" si="288"/>
        <v/>
      </c>
      <c r="CP205" s="1497" t="str">
        <f t="shared" si="289"/>
        <v/>
      </c>
      <c r="CQ205" s="1497" t="str">
        <f t="shared" si="290"/>
        <v/>
      </c>
      <c r="CR205" s="1497" t="str">
        <f t="shared" si="291"/>
        <v/>
      </c>
      <c r="CS205" s="1497" t="str">
        <f t="shared" si="292"/>
        <v/>
      </c>
      <c r="CT205" s="1497" t="str">
        <f t="shared" si="293"/>
        <v/>
      </c>
      <c r="CU205" s="1497" t="str">
        <f t="shared" si="294"/>
        <v/>
      </c>
      <c r="CV205" s="1497" t="str">
        <f t="shared" si="295"/>
        <v/>
      </c>
      <c r="CW205" s="16" t="str">
        <f t="shared" si="296"/>
        <v/>
      </c>
      <c r="CX205" s="16" t="str">
        <f t="shared" si="297"/>
        <v/>
      </c>
      <c r="CY205" s="16" t="str">
        <f t="shared" si="298"/>
        <v/>
      </c>
      <c r="CZ205" s="650">
        <f t="shared" si="258"/>
        <v>0</v>
      </c>
      <c r="DA205" s="16"/>
      <c r="DB205" s="651"/>
      <c r="DC205" s="655">
        <f t="shared" si="259"/>
        <v>0</v>
      </c>
      <c r="DD205" s="654" t="str">
        <f t="shared" si="260"/>
        <v/>
      </c>
      <c r="DE205" s="650">
        <f t="shared" si="261"/>
        <v>0</v>
      </c>
      <c r="EG205" s="16">
        <f>IFERROR(VLOOKUP(B205,'SUBCATS INTERNAL USE'!A:D,3,0),10000)</f>
        <v>10000</v>
      </c>
      <c r="EH205" s="16">
        <f t="shared" si="262"/>
        <v>10000</v>
      </c>
      <c r="EI205" s="16">
        <f t="shared" si="263"/>
        <v>1</v>
      </c>
      <c r="EJ205" s="16">
        <f t="shared" si="299"/>
        <v>19</v>
      </c>
      <c r="EK205" s="16">
        <f>IFERROR(VLOOKUP(B205,'SUBCATS INTERNAL USE'!G:I,3,0), 10000)</f>
        <v>10000</v>
      </c>
      <c r="EN205" s="163">
        <f t="shared" si="264"/>
        <v>1</v>
      </c>
      <c r="EO205" s="163">
        <f t="shared" si="265"/>
        <v>1</v>
      </c>
      <c r="EP205" s="163">
        <f t="shared" si="266"/>
        <v>1</v>
      </c>
      <c r="EQ205" s="163">
        <f t="shared" si="267"/>
        <v>1</v>
      </c>
      <c r="ER205" s="163">
        <f t="shared" si="268"/>
        <v>1</v>
      </c>
      <c r="ES205" s="163">
        <f t="shared" si="269"/>
        <v>1</v>
      </c>
      <c r="ET205" s="163">
        <f t="shared" si="270"/>
        <v>1</v>
      </c>
      <c r="EU205" s="163">
        <f t="shared" si="270"/>
        <v>1</v>
      </c>
      <c r="EV205" s="163">
        <f t="shared" si="271"/>
        <v>0</v>
      </c>
      <c r="EW205" s="163">
        <f t="shared" si="272"/>
        <v>1</v>
      </c>
      <c r="EX205" s="163">
        <f t="shared" si="273"/>
        <v>1</v>
      </c>
      <c r="EY205" s="163">
        <f t="shared" si="274"/>
        <v>1</v>
      </c>
      <c r="EZ205" s="163">
        <f t="shared" si="274"/>
        <v>1</v>
      </c>
      <c r="FA205" s="163">
        <f t="shared" si="274"/>
        <v>1</v>
      </c>
      <c r="FB205" s="163">
        <f t="shared" si="274"/>
        <v>1</v>
      </c>
      <c r="FC205" s="163">
        <f t="shared" si="275"/>
        <v>14</v>
      </c>
      <c r="FD205" s="163">
        <f t="shared" si="276"/>
        <v>0</v>
      </c>
      <c r="FF205" s="16">
        <f t="shared" si="277"/>
        <v>0</v>
      </c>
      <c r="FG205" s="16" t="str">
        <f t="shared" si="278"/>
        <v>1</v>
      </c>
    </row>
    <row r="206" spans="1:163" s="52" customFormat="1" ht="11.25" customHeight="1">
      <c r="A206" s="1038">
        <v>192</v>
      </c>
      <c r="B206" s="1039"/>
      <c r="C206" s="1038" t="str">
        <f t="shared" si="239"/>
        <v/>
      </c>
      <c r="D206" s="1038"/>
      <c r="E206" s="1040"/>
      <c r="F206" s="1041"/>
      <c r="G206" s="1038"/>
      <c r="H206" s="1038"/>
      <c r="I206" s="1323"/>
      <c r="J206" s="1038"/>
      <c r="K206" s="1038"/>
      <c r="L206" s="1038"/>
      <c r="M206" s="1038"/>
      <c r="N206" s="1038"/>
      <c r="O206" s="1038"/>
      <c r="P206" s="1040" t="str">
        <f t="shared" si="279"/>
        <v>MP</v>
      </c>
      <c r="Q206" s="1342" t="str">
        <f t="shared" si="300"/>
        <v/>
      </c>
      <c r="R206" s="1040"/>
      <c r="S206" s="1475" t="e">
        <f t="shared" si="301"/>
        <v>#DIV/0!</v>
      </c>
      <c r="T206" s="1102"/>
      <c r="U206" s="1102"/>
      <c r="V206" s="1476"/>
      <c r="W206" s="1477"/>
      <c r="X206" s="1103"/>
      <c r="Y206" s="1477"/>
      <c r="Z206" s="1478">
        <f t="shared" si="240"/>
        <v>0</v>
      </c>
      <c r="AA206" s="1479">
        <f>ROUND(IFERROR(SUM($AI$6/$AI$7*Q206/O206)+('Inbound Freight New'!$A$3*CZ206/R206),0),2)</f>
        <v>0</v>
      </c>
      <c r="AB206" s="1480">
        <f t="shared" si="241"/>
        <v>0</v>
      </c>
      <c r="AC206" s="1479">
        <f t="shared" si="302"/>
        <v>0</v>
      </c>
      <c r="AD206" s="1481"/>
      <c r="AE206" s="1480">
        <f t="shared" si="242"/>
        <v>0</v>
      </c>
      <c r="AF206" s="1482">
        <f t="shared" si="303"/>
        <v>0</v>
      </c>
      <c r="AG206" s="1483">
        <f t="shared" si="243"/>
        <v>0</v>
      </c>
      <c r="AH206" s="1484">
        <f t="shared" si="304"/>
        <v>0</v>
      </c>
      <c r="AI206" s="1482">
        <f t="shared" si="305"/>
        <v>0</v>
      </c>
      <c r="AJ206" s="1485">
        <f t="shared" si="306"/>
        <v>0</v>
      </c>
      <c r="AK206" s="1485">
        <f t="shared" si="307"/>
        <v>0</v>
      </c>
      <c r="AL206" s="1485">
        <f t="shared" si="244"/>
        <v>0</v>
      </c>
      <c r="AM206" s="1482">
        <f t="shared" si="308"/>
        <v>0</v>
      </c>
      <c r="AN206" s="1477"/>
      <c r="AO206" s="1477"/>
      <c r="AP206" s="1486">
        <f t="shared" si="309"/>
        <v>0</v>
      </c>
      <c r="AQ206" s="1487">
        <f t="shared" si="310"/>
        <v>0</v>
      </c>
      <c r="AR206" s="1488">
        <f t="shared" si="245"/>
        <v>0</v>
      </c>
      <c r="AS206" s="1487">
        <f t="shared" si="311"/>
        <v>0</v>
      </c>
      <c r="AT206" s="1489">
        <f t="shared" si="312"/>
        <v>0</v>
      </c>
      <c r="AU206" s="1490"/>
      <c r="AV206" s="1489"/>
      <c r="AW206" s="1038"/>
      <c r="AX206" s="1038"/>
      <c r="AY206" s="1491"/>
      <c r="AZ206" s="1492"/>
      <c r="BA206" s="1342"/>
      <c r="BB206" s="1342"/>
      <c r="BC206" s="1342"/>
      <c r="BD206" s="1342"/>
      <c r="BE206" s="1038"/>
      <c r="BF206" s="1038" t="str">
        <f t="shared" si="280"/>
        <v/>
      </c>
      <c r="BG206" s="1342" t="str">
        <f t="shared" si="246"/>
        <v/>
      </c>
      <c r="BH206" s="1038"/>
      <c r="BI206" s="1038"/>
      <c r="BJ206" s="1038"/>
      <c r="BK206" s="1038"/>
      <c r="BL206" s="1038"/>
      <c r="BM206" s="1038"/>
      <c r="BN206" s="1493"/>
      <c r="BO206" s="1493"/>
      <c r="BP206" s="1493"/>
      <c r="BQ206" s="1493" t="str">
        <f t="shared" si="247"/>
        <v/>
      </c>
      <c r="BR206" s="1494" t="str">
        <f t="shared" si="248"/>
        <v/>
      </c>
      <c r="BS206" s="1494" t="str">
        <f t="shared" si="281"/>
        <v/>
      </c>
      <c r="BT206" s="1494" t="str">
        <f t="shared" si="282"/>
        <v/>
      </c>
      <c r="BU206" s="1495" t="str">
        <f t="shared" si="249"/>
        <v/>
      </c>
      <c r="BV206" s="1495" t="str">
        <f t="shared" si="283"/>
        <v/>
      </c>
      <c r="BW206" s="1495" t="str">
        <f t="shared" si="284"/>
        <v/>
      </c>
      <c r="BX206" s="1495" t="str">
        <f t="shared" si="250"/>
        <v/>
      </c>
      <c r="BY206" s="1495" t="str">
        <f t="shared" si="251"/>
        <v/>
      </c>
      <c r="BZ206" s="1495" t="str">
        <f t="shared" si="252"/>
        <v/>
      </c>
      <c r="CA206" s="1495" t="str">
        <f t="shared" si="253"/>
        <v/>
      </c>
      <c r="CB206" s="1496" t="str">
        <f t="shared" si="254"/>
        <v/>
      </c>
      <c r="CC206" s="1496" t="str">
        <f t="shared" si="255"/>
        <v/>
      </c>
      <c r="CD206" s="1496" t="str">
        <f t="shared" si="256"/>
        <v/>
      </c>
      <c r="CE206" s="1496" t="str">
        <f t="shared" si="257"/>
        <v/>
      </c>
      <c r="CF206" s="1496" t="str">
        <f t="shared" si="285"/>
        <v/>
      </c>
      <c r="CG206" s="1494" t="str">
        <f t="shared" si="286"/>
        <v/>
      </c>
      <c r="CH206" s="1495"/>
      <c r="CI206" s="1495"/>
      <c r="CJ206" s="1495"/>
      <c r="CK206" s="1495"/>
      <c r="CL206" s="1495"/>
      <c r="CM206" s="1495"/>
      <c r="CN206" s="1497" t="str">
        <f t="shared" si="287"/>
        <v/>
      </c>
      <c r="CO206" s="1497" t="str">
        <f t="shared" si="288"/>
        <v/>
      </c>
      <c r="CP206" s="1497" t="str">
        <f t="shared" si="289"/>
        <v/>
      </c>
      <c r="CQ206" s="1497" t="str">
        <f t="shared" si="290"/>
        <v/>
      </c>
      <c r="CR206" s="1497" t="str">
        <f t="shared" si="291"/>
        <v/>
      </c>
      <c r="CS206" s="1497" t="str">
        <f t="shared" si="292"/>
        <v/>
      </c>
      <c r="CT206" s="1497" t="str">
        <f t="shared" si="293"/>
        <v/>
      </c>
      <c r="CU206" s="1497" t="str">
        <f t="shared" si="294"/>
        <v/>
      </c>
      <c r="CV206" s="1497" t="str">
        <f t="shared" si="295"/>
        <v/>
      </c>
      <c r="CW206" s="16" t="str">
        <f t="shared" si="296"/>
        <v/>
      </c>
      <c r="CX206" s="16" t="str">
        <f t="shared" si="297"/>
        <v/>
      </c>
      <c r="CY206" s="16" t="str">
        <f t="shared" si="298"/>
        <v/>
      </c>
      <c r="CZ206" s="650">
        <f t="shared" si="258"/>
        <v>0</v>
      </c>
      <c r="DA206" s="16"/>
      <c r="DB206" s="651"/>
      <c r="DC206" s="655">
        <f t="shared" si="259"/>
        <v>0</v>
      </c>
      <c r="DD206" s="654" t="str">
        <f t="shared" si="260"/>
        <v/>
      </c>
      <c r="DE206" s="650">
        <f t="shared" si="261"/>
        <v>0</v>
      </c>
      <c r="EG206" s="16">
        <f>IFERROR(VLOOKUP(B206,'SUBCATS INTERNAL USE'!A:D,3,0),10000)</f>
        <v>10000</v>
      </c>
      <c r="EH206" s="16">
        <f t="shared" si="262"/>
        <v>10000</v>
      </c>
      <c r="EI206" s="16">
        <f t="shared" si="263"/>
        <v>1</v>
      </c>
      <c r="EJ206" s="16">
        <f t="shared" si="299"/>
        <v>19</v>
      </c>
      <c r="EK206" s="16">
        <f>IFERROR(VLOOKUP(B206,'SUBCATS INTERNAL USE'!G:I,3,0), 10000)</f>
        <v>10000</v>
      </c>
      <c r="EN206" s="163">
        <f t="shared" si="264"/>
        <v>1</v>
      </c>
      <c r="EO206" s="163">
        <f t="shared" si="265"/>
        <v>1</v>
      </c>
      <c r="EP206" s="163">
        <f t="shared" si="266"/>
        <v>1</v>
      </c>
      <c r="EQ206" s="163">
        <f t="shared" si="267"/>
        <v>1</v>
      </c>
      <c r="ER206" s="163">
        <f t="shared" si="268"/>
        <v>1</v>
      </c>
      <c r="ES206" s="163">
        <f t="shared" si="269"/>
        <v>1</v>
      </c>
      <c r="ET206" s="163">
        <f t="shared" si="270"/>
        <v>1</v>
      </c>
      <c r="EU206" s="163">
        <f t="shared" si="270"/>
        <v>1</v>
      </c>
      <c r="EV206" s="163">
        <f t="shared" si="271"/>
        <v>0</v>
      </c>
      <c r="EW206" s="163">
        <f t="shared" si="272"/>
        <v>1</v>
      </c>
      <c r="EX206" s="163">
        <f t="shared" si="273"/>
        <v>1</v>
      </c>
      <c r="EY206" s="163">
        <f t="shared" si="274"/>
        <v>1</v>
      </c>
      <c r="EZ206" s="163">
        <f t="shared" si="274"/>
        <v>1</v>
      </c>
      <c r="FA206" s="163">
        <f t="shared" si="274"/>
        <v>1</v>
      </c>
      <c r="FB206" s="163">
        <f t="shared" ref="FB206:FB264" si="313">IF(BD206="",1,0)</f>
        <v>1</v>
      </c>
      <c r="FC206" s="163">
        <f t="shared" si="275"/>
        <v>14</v>
      </c>
      <c r="FD206" s="163">
        <f t="shared" si="276"/>
        <v>0</v>
      </c>
      <c r="FF206" s="16">
        <f t="shared" si="277"/>
        <v>0</v>
      </c>
      <c r="FG206" s="16" t="str">
        <f t="shared" si="278"/>
        <v>1</v>
      </c>
    </row>
    <row r="207" spans="1:163" s="52" customFormat="1" ht="11.25" customHeight="1">
      <c r="A207" s="1038">
        <v>193</v>
      </c>
      <c r="B207" s="1039"/>
      <c r="C207" s="1038" t="str">
        <f t="shared" ref="C207:C264" si="314">IF(B207="","",IFERROR(VLOOKUP(B207,cat,2,0),""))</f>
        <v/>
      </c>
      <c r="D207" s="1038"/>
      <c r="E207" s="1040"/>
      <c r="F207" s="1041"/>
      <c r="G207" s="1038"/>
      <c r="H207" s="1038"/>
      <c r="I207" s="1323"/>
      <c r="J207" s="1038"/>
      <c r="K207" s="1038"/>
      <c r="L207" s="1038"/>
      <c r="M207" s="1038"/>
      <c r="N207" s="1038"/>
      <c r="O207" s="1038"/>
      <c r="P207" s="1040" t="str">
        <f t="shared" si="279"/>
        <v>MP</v>
      </c>
      <c r="Q207" s="1342" t="str">
        <f t="shared" si="300"/>
        <v/>
      </c>
      <c r="R207" s="1040"/>
      <c r="S207" s="1475" t="e">
        <f t="shared" si="301"/>
        <v>#DIV/0!</v>
      </c>
      <c r="T207" s="1102"/>
      <c r="U207" s="1102"/>
      <c r="V207" s="1476"/>
      <c r="W207" s="1477"/>
      <c r="X207" s="1103"/>
      <c r="Y207" s="1477"/>
      <c r="Z207" s="1478">
        <f t="shared" ref="Z207:Z264" si="315">IFERROR(SUM(R207/O207)*Q207,0)</f>
        <v>0</v>
      </c>
      <c r="AA207" s="1479">
        <f>ROUND(IFERROR(SUM($AI$6/$AI$7*Q207/O207)+('Inbound Freight New'!$A$3*CZ207/R207),0),2)</f>
        <v>0</v>
      </c>
      <c r="AB207" s="1480">
        <f t="shared" ref="AB207:AB265" si="316">+$AC$7</f>
        <v>0</v>
      </c>
      <c r="AC207" s="1479">
        <f t="shared" si="302"/>
        <v>0</v>
      </c>
      <c r="AD207" s="1481"/>
      <c r="AE207" s="1480">
        <f t="shared" ref="AE207:AE265" si="317">$AC$8</f>
        <v>0</v>
      </c>
      <c r="AF207" s="1482">
        <f t="shared" si="303"/>
        <v>0</v>
      </c>
      <c r="AG207" s="1483">
        <f t="shared" ref="AG207:AG264" si="318">SUM(I$8:I$9)</f>
        <v>0</v>
      </c>
      <c r="AH207" s="1484">
        <f t="shared" si="304"/>
        <v>0</v>
      </c>
      <c r="AI207" s="1482">
        <f t="shared" si="305"/>
        <v>0</v>
      </c>
      <c r="AJ207" s="1485">
        <f t="shared" si="306"/>
        <v>0</v>
      </c>
      <c r="AK207" s="1485">
        <f t="shared" si="307"/>
        <v>0</v>
      </c>
      <c r="AL207" s="1485">
        <f t="shared" ref="AL207:AL264" si="319">AC$11</f>
        <v>0</v>
      </c>
      <c r="AM207" s="1482">
        <f t="shared" si="308"/>
        <v>0</v>
      </c>
      <c r="AN207" s="1477"/>
      <c r="AO207" s="1477"/>
      <c r="AP207" s="1486">
        <f t="shared" si="309"/>
        <v>0</v>
      </c>
      <c r="AQ207" s="1487">
        <f t="shared" si="310"/>
        <v>0</v>
      </c>
      <c r="AR207" s="1488">
        <f t="shared" ref="AR207:AR264" si="320">IFERROR(AM207*R207,0)</f>
        <v>0</v>
      </c>
      <c r="AS207" s="1487">
        <f t="shared" si="311"/>
        <v>0</v>
      </c>
      <c r="AT207" s="1489">
        <f t="shared" si="312"/>
        <v>0</v>
      </c>
      <c r="AU207" s="1490"/>
      <c r="AV207" s="1489"/>
      <c r="AW207" s="1038"/>
      <c r="AX207" s="1038"/>
      <c r="AY207" s="1491"/>
      <c r="AZ207" s="1492"/>
      <c r="BA207" s="1342"/>
      <c r="BB207" s="1342"/>
      <c r="BC207" s="1342"/>
      <c r="BD207" s="1342"/>
      <c r="BE207" s="1038"/>
      <c r="BF207" s="1038" t="str">
        <f t="shared" si="280"/>
        <v/>
      </c>
      <c r="BG207" s="1342" t="str">
        <f t="shared" ref="BG207:BG264" si="321">IF(B207&gt;0,VLOOKUP(B207,pc,5,0),"")</f>
        <v/>
      </c>
      <c r="BH207" s="1038"/>
      <c r="BI207" s="1038"/>
      <c r="BJ207" s="1038"/>
      <c r="BK207" s="1038"/>
      <c r="BL207" s="1038"/>
      <c r="BM207" s="1038"/>
      <c r="BN207" s="1493"/>
      <c r="BO207" s="1493"/>
      <c r="BP207" s="1493"/>
      <c r="BQ207" s="1493" t="str">
        <f t="shared" ref="BQ207:BQ264" si="322">IF(R207&gt;0,R207/O207*BD207,"")</f>
        <v/>
      </c>
      <c r="BR207" s="1494" t="str">
        <f t="shared" ref="BR207:BR264" si="323">IFERROR(R207-BS207-BT207,"")</f>
        <v/>
      </c>
      <c r="BS207" s="1494" t="str">
        <f t="shared" si="281"/>
        <v/>
      </c>
      <c r="BT207" s="1494" t="str">
        <f t="shared" si="282"/>
        <v/>
      </c>
      <c r="BU207" s="1495" t="str">
        <f t="shared" ref="BU207:BU264" si="324">IF(AND($AY207&lt;&gt;"",IFERROR(VLOOKUP($AY207,seas,4,0),"")&lt;&gt;"Deco"),"See Planner",IF($AX207&lt;&gt;"","See Alloc",IFERROR(BX207*(1+$CA207),"")))</f>
        <v/>
      </c>
      <c r="BV207" s="1495" t="str">
        <f t="shared" si="283"/>
        <v/>
      </c>
      <c r="BW207" s="1495" t="str">
        <f t="shared" si="284"/>
        <v/>
      </c>
      <c r="BX207" s="1495" t="str">
        <f t="shared" ref="BX207:BX264" si="325">IFERROR(VLOOKUP(B207,dc,BX$13,0),"")</f>
        <v/>
      </c>
      <c r="BY207" s="1495" t="str">
        <f t="shared" ref="BY207:BY264" si="326">IFERROR(VLOOKUP(B207,dc,BY$13,0),"")</f>
        <v/>
      </c>
      <c r="BZ207" s="1495" t="str">
        <f t="shared" ref="BZ207:BZ264" si="327">IFERROR(VLOOKUP(B207,dc,BZ$13,0),"")</f>
        <v/>
      </c>
      <c r="CA207" s="1495" t="str">
        <f t="shared" ref="CA207:CA264" si="328">IFERROR(VLOOKUP(G$6,nsf,CA$13,0),"")</f>
        <v/>
      </c>
      <c r="CB207" s="1496" t="str">
        <f t="shared" ref="CB207:CB265" si="329">IF($F207&lt;&gt;"",$AV$4,"")</f>
        <v/>
      </c>
      <c r="CC207" s="1496" t="str">
        <f t="shared" ref="CC207:CC265" si="330">IF($F207&lt;&gt;"",$AV$5,"")</f>
        <v/>
      </c>
      <c r="CD207" s="1496" t="str">
        <f t="shared" ref="CD207:CD265" si="331">IF($F207&lt;&gt;"",$AV$6,"")</f>
        <v/>
      </c>
      <c r="CE207" s="1496" t="str">
        <f t="shared" ref="CE207:CE265" si="332">IF($F207&lt;&gt;"",$AV$7,"")</f>
        <v/>
      </c>
      <c r="CF207" s="1496" t="str">
        <f t="shared" si="285"/>
        <v/>
      </c>
      <c r="CG207" s="1494" t="str">
        <f t="shared" si="286"/>
        <v/>
      </c>
      <c r="CH207" s="1495"/>
      <c r="CI207" s="1495"/>
      <c r="CJ207" s="1495"/>
      <c r="CK207" s="1495"/>
      <c r="CL207" s="1495"/>
      <c r="CM207" s="1495"/>
      <c r="CN207" s="1497" t="str">
        <f t="shared" si="287"/>
        <v/>
      </c>
      <c r="CO207" s="1497" t="str">
        <f t="shared" si="288"/>
        <v/>
      </c>
      <c r="CP207" s="1497" t="str">
        <f t="shared" si="289"/>
        <v/>
      </c>
      <c r="CQ207" s="1497" t="str">
        <f t="shared" si="290"/>
        <v/>
      </c>
      <c r="CR207" s="1497" t="str">
        <f t="shared" si="291"/>
        <v/>
      </c>
      <c r="CS207" s="1497" t="str">
        <f t="shared" si="292"/>
        <v/>
      </c>
      <c r="CT207" s="1497" t="str">
        <f t="shared" si="293"/>
        <v/>
      </c>
      <c r="CU207" s="1497" t="str">
        <f t="shared" si="294"/>
        <v/>
      </c>
      <c r="CV207" s="1497" t="str">
        <f t="shared" si="295"/>
        <v/>
      </c>
      <c r="CW207" s="16" t="str">
        <f t="shared" si="296"/>
        <v/>
      </c>
      <c r="CX207" s="16" t="str">
        <f t="shared" si="297"/>
        <v/>
      </c>
      <c r="CY207" s="16" t="str">
        <f t="shared" si="298"/>
        <v/>
      </c>
      <c r="CZ207" s="650">
        <f t="shared" ref="CZ207:CZ264" si="333">IFERROR(IF(G$10="",0,IF(SUM(BA207:BC207)&gt;0,R207/O207,0)),0)</f>
        <v>0</v>
      </c>
      <c r="DA207" s="16"/>
      <c r="DB207" s="651"/>
      <c r="DC207" s="655">
        <f t="shared" ref="DC207:DC264" si="334">IF(DB207="",CZ207,R207/VLOOKUP(DB207,dompro,2,0)*VLOOKUP(DB207,dompro,3,0))</f>
        <v>0</v>
      </c>
      <c r="DD207" s="654" t="str">
        <f t="shared" ref="DD207:DD264" si="335">IF(DB207="",Q207,R207/VLOOKUP(DB207,dompro,2,0)*VLOOKUP(DB207,dompro,4,0))</f>
        <v/>
      </c>
      <c r="DE207" s="650">
        <f t="shared" ref="DE207:DE264" si="336">IFERROR(VLOOKUP(B207,cpu,6,0)*R207,R207*DE$1)</f>
        <v>0</v>
      </c>
      <c r="EG207" s="16">
        <f>IFERROR(VLOOKUP(B207,'SUBCATS INTERNAL USE'!A:D,3,0),10000)</f>
        <v>10000</v>
      </c>
      <c r="EH207" s="16">
        <f t="shared" ref="EH207:EH264" si="337">IF(D207&gt;1,10000,EG207)</f>
        <v>10000</v>
      </c>
      <c r="EI207" s="16">
        <f t="shared" ref="EI207:EI264" si="338">B207*100+1</f>
        <v>1</v>
      </c>
      <c r="EJ207" s="16">
        <f t="shared" si="299"/>
        <v>19</v>
      </c>
      <c r="EK207" s="16">
        <f>IFERROR(VLOOKUP(B207,'SUBCATS INTERNAL USE'!G:I,3,0), 10000)</f>
        <v>10000</v>
      </c>
      <c r="EN207" s="163">
        <f t="shared" ref="EN207:EN264" si="339">IF(B207="",1,0)</f>
        <v>1</v>
      </c>
      <c r="EO207" s="163">
        <f t="shared" ref="EO207:EO264" si="340">IF(E207="",1,0)</f>
        <v>1</v>
      </c>
      <c r="EP207" s="163">
        <f t="shared" ref="EP207:EP264" si="341">IF(N207="",1,0)</f>
        <v>1</v>
      </c>
      <c r="EQ207" s="163">
        <f t="shared" ref="EQ207:EQ264" si="342">IF(O207="",1,0)</f>
        <v>1</v>
      </c>
      <c r="ER207" s="163">
        <f t="shared" ref="ER207:ER264" si="343">IF(R207="",1,0)</f>
        <v>1</v>
      </c>
      <c r="ES207" s="163">
        <f t="shared" ref="ES207:ES264" si="344">IF(BG207="",1,0)</f>
        <v>1</v>
      </c>
      <c r="ET207" s="163">
        <f t="shared" ref="ET207:EU264" si="345">IF(AN207="",1,0)</f>
        <v>1</v>
      </c>
      <c r="EU207" s="163">
        <f t="shared" si="345"/>
        <v>1</v>
      </c>
      <c r="EV207" s="163">
        <f t="shared" ref="EV207:EV264" si="346">IF(P207="",1,0)</f>
        <v>0</v>
      </c>
      <c r="EW207" s="163">
        <f t="shared" ref="EW207:EW264" si="347">IF(Q207="",1,0)</f>
        <v>1</v>
      </c>
      <c r="EX207" s="163">
        <f t="shared" ref="EX207:EX264" si="348">IF(AV207="",1,0)</f>
        <v>1</v>
      </c>
      <c r="EY207" s="163">
        <f t="shared" ref="EY207:FA264" si="349">IF(BA207="",1,0)</f>
        <v>1</v>
      </c>
      <c r="EZ207" s="163">
        <f t="shared" si="349"/>
        <v>1</v>
      </c>
      <c r="FA207" s="163">
        <f t="shared" si="349"/>
        <v>1</v>
      </c>
      <c r="FB207" s="163">
        <f t="shared" si="313"/>
        <v>1</v>
      </c>
      <c r="FC207" s="163">
        <f t="shared" ref="FC207:FC264" si="350">SUM(EN207:FB207)</f>
        <v>14</v>
      </c>
      <c r="FD207" s="163">
        <f t="shared" ref="FD207:FD264" si="351">IF(F207&lt;&gt;"",IF(FC207&gt;0,1,0),0)</f>
        <v>0</v>
      </c>
      <c r="FF207" s="16">
        <f t="shared" ref="FF207:FF264" si="352">IF(R207&gt;0,IF(P207&lt;&gt;"MP",1,0),0)</f>
        <v>0</v>
      </c>
      <c r="FG207" s="16" t="str">
        <f t="shared" ref="FG207:FG264" si="353">IFERROR(IF($G$13="YES",0,IF(VLOOKUP(B207,ptnr,5,0)="Y",0,1)),"1")</f>
        <v>1</v>
      </c>
    </row>
    <row r="208" spans="1:163" s="52" customFormat="1" ht="11.25" customHeight="1">
      <c r="A208" s="1038">
        <v>194</v>
      </c>
      <c r="B208" s="1039"/>
      <c r="C208" s="1038" t="str">
        <f t="shared" si="314"/>
        <v/>
      </c>
      <c r="D208" s="1038"/>
      <c r="E208" s="1040"/>
      <c r="F208" s="1041"/>
      <c r="G208" s="1038"/>
      <c r="H208" s="1038"/>
      <c r="I208" s="1323"/>
      <c r="J208" s="1038"/>
      <c r="K208" s="1038"/>
      <c r="L208" s="1038"/>
      <c r="M208" s="1038"/>
      <c r="N208" s="1038"/>
      <c r="O208" s="1038"/>
      <c r="P208" s="1040" t="str">
        <f t="shared" ref="P208:P264" si="354">IFERROR(IF(N208&gt;3,"BP",IF(O208&gt;2,"BP","MP")),"")</f>
        <v>MP</v>
      </c>
      <c r="Q208" s="1342" t="str">
        <f t="shared" si="300"/>
        <v/>
      </c>
      <c r="R208" s="1040"/>
      <c r="S208" s="1475" t="e">
        <f t="shared" si="301"/>
        <v>#DIV/0!</v>
      </c>
      <c r="T208" s="1102"/>
      <c r="U208" s="1102"/>
      <c r="V208" s="1476"/>
      <c r="W208" s="1477"/>
      <c r="X208" s="1103"/>
      <c r="Y208" s="1477"/>
      <c r="Z208" s="1478">
        <f t="shared" si="315"/>
        <v>0</v>
      </c>
      <c r="AA208" s="1479">
        <f>ROUND(IFERROR(SUM($AI$6/$AI$7*Q208/O208)+('Inbound Freight New'!$A$3*CZ208/R208),0),2)</f>
        <v>0</v>
      </c>
      <c r="AB208" s="1480">
        <f t="shared" si="316"/>
        <v>0</v>
      </c>
      <c r="AC208" s="1479">
        <f t="shared" si="302"/>
        <v>0</v>
      </c>
      <c r="AD208" s="1481"/>
      <c r="AE208" s="1480">
        <f t="shared" si="317"/>
        <v>0</v>
      </c>
      <c r="AF208" s="1482">
        <f t="shared" si="303"/>
        <v>0</v>
      </c>
      <c r="AG208" s="1483">
        <f t="shared" si="318"/>
        <v>0</v>
      </c>
      <c r="AH208" s="1484">
        <f t="shared" si="304"/>
        <v>0</v>
      </c>
      <c r="AI208" s="1482">
        <f t="shared" si="305"/>
        <v>0</v>
      </c>
      <c r="AJ208" s="1485">
        <f t="shared" si="306"/>
        <v>0</v>
      </c>
      <c r="AK208" s="1485">
        <f t="shared" si="307"/>
        <v>0</v>
      </c>
      <c r="AL208" s="1485">
        <f t="shared" si="319"/>
        <v>0</v>
      </c>
      <c r="AM208" s="1482">
        <f t="shared" si="308"/>
        <v>0</v>
      </c>
      <c r="AN208" s="1477"/>
      <c r="AO208" s="1477"/>
      <c r="AP208" s="1486">
        <f t="shared" si="309"/>
        <v>0</v>
      </c>
      <c r="AQ208" s="1487">
        <f t="shared" si="310"/>
        <v>0</v>
      </c>
      <c r="AR208" s="1488">
        <f t="shared" si="320"/>
        <v>0</v>
      </c>
      <c r="AS208" s="1487">
        <f t="shared" si="311"/>
        <v>0</v>
      </c>
      <c r="AT208" s="1489">
        <f t="shared" si="312"/>
        <v>0</v>
      </c>
      <c r="AU208" s="1490"/>
      <c r="AV208" s="1489"/>
      <c r="AW208" s="1038"/>
      <c r="AX208" s="1038"/>
      <c r="AY208" s="1491"/>
      <c r="AZ208" s="1492"/>
      <c r="BA208" s="1342"/>
      <c r="BB208" s="1342"/>
      <c r="BC208" s="1342"/>
      <c r="BD208" s="1342"/>
      <c r="BE208" s="1038"/>
      <c r="BF208" s="1038" t="str">
        <f t="shared" ref="BF208:BF265" si="355">IF($P208="","",IF($G$13="NO",IF($P208&lt;&gt;"BP",IF($FK$14=0,IF(($FG208&lt;&gt;1),"RT","ST"),"ST"),""),""))</f>
        <v/>
      </c>
      <c r="BG208" s="1342" t="str">
        <f t="shared" si="321"/>
        <v/>
      </c>
      <c r="BH208" s="1038"/>
      <c r="BI208" s="1038"/>
      <c r="BJ208" s="1038"/>
      <c r="BK208" s="1038"/>
      <c r="BL208" s="1038"/>
      <c r="BM208" s="1038"/>
      <c r="BN208" s="1493"/>
      <c r="BO208" s="1493"/>
      <c r="BP208" s="1493"/>
      <c r="BQ208" s="1493" t="str">
        <f t="shared" si="322"/>
        <v/>
      </c>
      <c r="BR208" s="1494" t="str">
        <f t="shared" si="323"/>
        <v/>
      </c>
      <c r="BS208" s="1494" t="str">
        <f t="shared" ref="BS208:BS264" si="356">IFERROR(ROUND(BV208*$R208/$O208,0)*$O208,"")</f>
        <v/>
      </c>
      <c r="BT208" s="1494" t="str">
        <f t="shared" ref="BT208:BT264" si="357">IFERROR(ROUND(BW208*$R208/$O208,0)*$O208,"")</f>
        <v/>
      </c>
      <c r="BU208" s="1495" t="str">
        <f t="shared" si="324"/>
        <v/>
      </c>
      <c r="BV208" s="1495" t="str">
        <f t="shared" ref="BV208:BV264" si="358">IF(AND($AY208&lt;&gt;"",IFERROR(VLOOKUP($AY208,seas,4,0),"")&lt;&gt;"Deco"),"See Planner",IF($AX208&lt;&gt;"","See Alloc",IFERROR(BY208/($BY208+$BZ208)*(1-$BU208),"")))</f>
        <v/>
      </c>
      <c r="BW208" s="1495" t="str">
        <f t="shared" ref="BW208:BW264" si="359">IF(AND($AY208&lt;&gt;"",IFERROR(VLOOKUP($AY208,seas,4,0),"")&lt;&gt;"Deco"),"See Planner",IF($AX208&lt;&gt;"","See Alloc",IFERROR(BZ208/($BY208+$BZ208)*(1-$BU208),"")))</f>
        <v/>
      </c>
      <c r="BX208" s="1495" t="str">
        <f t="shared" si="325"/>
        <v/>
      </c>
      <c r="BY208" s="1495" t="str">
        <f t="shared" si="326"/>
        <v/>
      </c>
      <c r="BZ208" s="1495" t="str">
        <f t="shared" si="327"/>
        <v/>
      </c>
      <c r="CA208" s="1495" t="str">
        <f t="shared" si="328"/>
        <v/>
      </c>
      <c r="CB208" s="1496" t="str">
        <f t="shared" si="329"/>
        <v/>
      </c>
      <c r="CC208" s="1496" t="str">
        <f t="shared" si="330"/>
        <v/>
      </c>
      <c r="CD208" s="1496" t="str">
        <f t="shared" si="331"/>
        <v/>
      </c>
      <c r="CE208" s="1496" t="str">
        <f t="shared" si="332"/>
        <v/>
      </c>
      <c r="CF208" s="1496" t="str">
        <f t="shared" ref="CF208:CF264" si="360">IF(SUM(CB208:CE208)&gt;0,SUM(CB208:CE208),"")</f>
        <v/>
      </c>
      <c r="CG208" s="1494" t="str">
        <f t="shared" ref="CG208:CG264" si="361">CLEAN(AV$10)</f>
        <v/>
      </c>
      <c r="CH208" s="1495"/>
      <c r="CI208" s="1495"/>
      <c r="CJ208" s="1495"/>
      <c r="CK208" s="1495"/>
      <c r="CL208" s="1495"/>
      <c r="CM208" s="1495"/>
      <c r="CN208" s="1497" t="str">
        <f t="shared" ref="CN208:CN264" si="362">IFERROR(BR208*$X208,"")</f>
        <v/>
      </c>
      <c r="CO208" s="1497" t="str">
        <f t="shared" ref="CO208:CO264" si="363">IFERROR(BR208*$AM208,"")</f>
        <v/>
      </c>
      <c r="CP208" s="1497" t="str">
        <f t="shared" ref="CP208:CP264" si="364">IFERROR(BR208*$AO208,"")</f>
        <v/>
      </c>
      <c r="CQ208" s="1497" t="str">
        <f t="shared" ref="CQ208:CQ264" si="365">IFERROR(BS208*$X208,"")</f>
        <v/>
      </c>
      <c r="CR208" s="1497" t="str">
        <f t="shared" ref="CR208:CR264" si="366">IFERROR(BS208*$AM208,"")</f>
        <v/>
      </c>
      <c r="CS208" s="1497" t="str">
        <f t="shared" ref="CS208:CS264" si="367">IFERROR(BS208*$AO208,"")</f>
        <v/>
      </c>
      <c r="CT208" s="1497" t="str">
        <f t="shared" ref="CT208:CT264" si="368">IFERROR(BT208*$X208,"")</f>
        <v/>
      </c>
      <c r="CU208" s="1497" t="str">
        <f t="shared" ref="CU208:CU264" si="369">IFERROR(BT208*$AM208,"")</f>
        <v/>
      </c>
      <c r="CV208" s="1497" t="str">
        <f t="shared" ref="CV208:CV264" si="370">IFERROR(BT208*$AO208,"")</f>
        <v/>
      </c>
      <c r="CW208" s="16" t="str">
        <f t="shared" ref="CW208:CW265" si="371">IF($F208&lt;&gt;"",$G$6,"")</f>
        <v/>
      </c>
      <c r="CX208" s="16" t="str">
        <f t="shared" ref="CX208:CX265" si="372">IF($F208&lt;&gt;"",$G$10,"")</f>
        <v/>
      </c>
      <c r="CY208" s="16" t="str">
        <f t="shared" ref="CY208:CY265" si="373">IF($F208&lt;&gt;"",$D$6,"")</f>
        <v/>
      </c>
      <c r="CZ208" s="650">
        <f t="shared" si="333"/>
        <v>0</v>
      </c>
      <c r="DA208" s="16"/>
      <c r="DB208" s="651"/>
      <c r="DC208" s="655">
        <f t="shared" si="334"/>
        <v>0</v>
      </c>
      <c r="DD208" s="654" t="str">
        <f t="shared" si="335"/>
        <v/>
      </c>
      <c r="DE208" s="650">
        <f t="shared" si="336"/>
        <v>0</v>
      </c>
      <c r="EG208" s="16">
        <f>IFERROR(VLOOKUP(B208,'SUBCATS INTERNAL USE'!A:D,3,0),10000)</f>
        <v>10000</v>
      </c>
      <c r="EH208" s="16">
        <f t="shared" si="337"/>
        <v>10000</v>
      </c>
      <c r="EI208" s="16">
        <f t="shared" si="338"/>
        <v>1</v>
      </c>
      <c r="EJ208" s="16">
        <f t="shared" si="299"/>
        <v>19</v>
      </c>
      <c r="EK208" s="16">
        <f>IFERROR(VLOOKUP(B208,'SUBCATS INTERNAL USE'!G:I,3,0), 10000)</f>
        <v>10000</v>
      </c>
      <c r="EN208" s="163">
        <f t="shared" si="339"/>
        <v>1</v>
      </c>
      <c r="EO208" s="163">
        <f t="shared" si="340"/>
        <v>1</v>
      </c>
      <c r="EP208" s="163">
        <f t="shared" si="341"/>
        <v>1</v>
      </c>
      <c r="EQ208" s="163">
        <f t="shared" si="342"/>
        <v>1</v>
      </c>
      <c r="ER208" s="163">
        <f t="shared" si="343"/>
        <v>1</v>
      </c>
      <c r="ES208" s="163">
        <f t="shared" si="344"/>
        <v>1</v>
      </c>
      <c r="ET208" s="163">
        <f t="shared" si="345"/>
        <v>1</v>
      </c>
      <c r="EU208" s="163">
        <f t="shared" si="345"/>
        <v>1</v>
      </c>
      <c r="EV208" s="163">
        <f t="shared" si="346"/>
        <v>0</v>
      </c>
      <c r="EW208" s="163">
        <f t="shared" si="347"/>
        <v>1</v>
      </c>
      <c r="EX208" s="163">
        <f t="shared" si="348"/>
        <v>1</v>
      </c>
      <c r="EY208" s="163">
        <f t="shared" si="349"/>
        <v>1</v>
      </c>
      <c r="EZ208" s="163">
        <f t="shared" si="349"/>
        <v>1</v>
      </c>
      <c r="FA208" s="163">
        <f t="shared" si="349"/>
        <v>1</v>
      </c>
      <c r="FB208" s="163">
        <f t="shared" si="313"/>
        <v>1</v>
      </c>
      <c r="FC208" s="163">
        <f t="shared" si="350"/>
        <v>14</v>
      </c>
      <c r="FD208" s="163">
        <f t="shared" si="351"/>
        <v>0</v>
      </c>
      <c r="FF208" s="16">
        <f t="shared" si="352"/>
        <v>0</v>
      </c>
      <c r="FG208" s="16" t="str">
        <f t="shared" si="353"/>
        <v>1</v>
      </c>
    </row>
    <row r="209" spans="1:163" s="52" customFormat="1" ht="11.25" customHeight="1">
      <c r="A209" s="1038">
        <v>195</v>
      </c>
      <c r="B209" s="1039"/>
      <c r="C209" s="1038" t="str">
        <f t="shared" si="314"/>
        <v/>
      </c>
      <c r="D209" s="1038"/>
      <c r="E209" s="1040"/>
      <c r="F209" s="1041"/>
      <c r="G209" s="1038"/>
      <c r="H209" s="1038"/>
      <c r="I209" s="1323"/>
      <c r="J209" s="1038"/>
      <c r="K209" s="1038"/>
      <c r="L209" s="1038"/>
      <c r="M209" s="1038"/>
      <c r="N209" s="1038"/>
      <c r="O209" s="1038"/>
      <c r="P209" s="1040" t="str">
        <f t="shared" si="354"/>
        <v>MP</v>
      </c>
      <c r="Q209" s="1342" t="str">
        <f t="shared" si="300"/>
        <v/>
      </c>
      <c r="R209" s="1040"/>
      <c r="S209" s="1475" t="e">
        <f t="shared" si="301"/>
        <v>#DIV/0!</v>
      </c>
      <c r="T209" s="1102"/>
      <c r="U209" s="1102"/>
      <c r="V209" s="1476"/>
      <c r="W209" s="1477"/>
      <c r="X209" s="1103"/>
      <c r="Y209" s="1477"/>
      <c r="Z209" s="1478">
        <f t="shared" si="315"/>
        <v>0</v>
      </c>
      <c r="AA209" s="1479">
        <f>ROUND(IFERROR(SUM($AI$6/$AI$7*Q209/O209)+('Inbound Freight New'!$A$3*CZ209/R209),0),2)</f>
        <v>0</v>
      </c>
      <c r="AB209" s="1480">
        <f t="shared" si="316"/>
        <v>0</v>
      </c>
      <c r="AC209" s="1479">
        <f t="shared" si="302"/>
        <v>0</v>
      </c>
      <c r="AD209" s="1481"/>
      <c r="AE209" s="1480">
        <f t="shared" si="317"/>
        <v>0</v>
      </c>
      <c r="AF209" s="1482">
        <f t="shared" si="303"/>
        <v>0</v>
      </c>
      <c r="AG209" s="1483">
        <f t="shared" si="318"/>
        <v>0</v>
      </c>
      <c r="AH209" s="1484">
        <f t="shared" si="304"/>
        <v>0</v>
      </c>
      <c r="AI209" s="1482">
        <f t="shared" si="305"/>
        <v>0</v>
      </c>
      <c r="AJ209" s="1485">
        <f t="shared" si="306"/>
        <v>0</v>
      </c>
      <c r="AK209" s="1485">
        <f t="shared" si="307"/>
        <v>0</v>
      </c>
      <c r="AL209" s="1485">
        <f t="shared" si="319"/>
        <v>0</v>
      </c>
      <c r="AM209" s="1482">
        <f t="shared" si="308"/>
        <v>0</v>
      </c>
      <c r="AN209" s="1477"/>
      <c r="AO209" s="1477"/>
      <c r="AP209" s="1486">
        <f t="shared" si="309"/>
        <v>0</v>
      </c>
      <c r="AQ209" s="1487">
        <f t="shared" si="310"/>
        <v>0</v>
      </c>
      <c r="AR209" s="1488">
        <f t="shared" si="320"/>
        <v>0</v>
      </c>
      <c r="AS209" s="1487">
        <f t="shared" si="311"/>
        <v>0</v>
      </c>
      <c r="AT209" s="1489">
        <f t="shared" si="312"/>
        <v>0</v>
      </c>
      <c r="AU209" s="1490"/>
      <c r="AV209" s="1489"/>
      <c r="AW209" s="1038"/>
      <c r="AX209" s="1038"/>
      <c r="AY209" s="1491"/>
      <c r="AZ209" s="1492"/>
      <c r="BA209" s="1342"/>
      <c r="BB209" s="1342"/>
      <c r="BC209" s="1342"/>
      <c r="BD209" s="1342"/>
      <c r="BE209" s="1038"/>
      <c r="BF209" s="1038" t="str">
        <f t="shared" si="355"/>
        <v/>
      </c>
      <c r="BG209" s="1342" t="str">
        <f t="shared" si="321"/>
        <v/>
      </c>
      <c r="BH209" s="1038"/>
      <c r="BI209" s="1038"/>
      <c r="BJ209" s="1038"/>
      <c r="BK209" s="1038"/>
      <c r="BL209" s="1038"/>
      <c r="BM209" s="1038"/>
      <c r="BN209" s="1493"/>
      <c r="BO209" s="1493"/>
      <c r="BP209" s="1493"/>
      <c r="BQ209" s="1493" t="str">
        <f t="shared" si="322"/>
        <v/>
      </c>
      <c r="BR209" s="1494" t="str">
        <f t="shared" si="323"/>
        <v/>
      </c>
      <c r="BS209" s="1494" t="str">
        <f t="shared" si="356"/>
        <v/>
      </c>
      <c r="BT209" s="1494" t="str">
        <f t="shared" si="357"/>
        <v/>
      </c>
      <c r="BU209" s="1495" t="str">
        <f t="shared" si="324"/>
        <v/>
      </c>
      <c r="BV209" s="1495" t="str">
        <f t="shared" si="358"/>
        <v/>
      </c>
      <c r="BW209" s="1495" t="str">
        <f t="shared" si="359"/>
        <v/>
      </c>
      <c r="BX209" s="1495" t="str">
        <f t="shared" si="325"/>
        <v/>
      </c>
      <c r="BY209" s="1495" t="str">
        <f t="shared" si="326"/>
        <v/>
      </c>
      <c r="BZ209" s="1495" t="str">
        <f t="shared" si="327"/>
        <v/>
      </c>
      <c r="CA209" s="1495" t="str">
        <f t="shared" si="328"/>
        <v/>
      </c>
      <c r="CB209" s="1496" t="str">
        <f t="shared" si="329"/>
        <v/>
      </c>
      <c r="CC209" s="1496" t="str">
        <f t="shared" si="330"/>
        <v/>
      </c>
      <c r="CD209" s="1496" t="str">
        <f t="shared" si="331"/>
        <v/>
      </c>
      <c r="CE209" s="1496" t="str">
        <f t="shared" si="332"/>
        <v/>
      </c>
      <c r="CF209" s="1496" t="str">
        <f t="shared" si="360"/>
        <v/>
      </c>
      <c r="CG209" s="1494" t="str">
        <f t="shared" si="361"/>
        <v/>
      </c>
      <c r="CH209" s="1495"/>
      <c r="CI209" s="1495"/>
      <c r="CJ209" s="1495"/>
      <c r="CK209" s="1495"/>
      <c r="CL209" s="1495"/>
      <c r="CM209" s="1495"/>
      <c r="CN209" s="1497" t="str">
        <f t="shared" si="362"/>
        <v/>
      </c>
      <c r="CO209" s="1497" t="str">
        <f t="shared" si="363"/>
        <v/>
      </c>
      <c r="CP209" s="1497" t="str">
        <f t="shared" si="364"/>
        <v/>
      </c>
      <c r="CQ209" s="1497" t="str">
        <f t="shared" si="365"/>
        <v/>
      </c>
      <c r="CR209" s="1497" t="str">
        <f t="shared" si="366"/>
        <v/>
      </c>
      <c r="CS209" s="1497" t="str">
        <f t="shared" si="367"/>
        <v/>
      </c>
      <c r="CT209" s="1497" t="str">
        <f t="shared" si="368"/>
        <v/>
      </c>
      <c r="CU209" s="1497" t="str">
        <f t="shared" si="369"/>
        <v/>
      </c>
      <c r="CV209" s="1497" t="str">
        <f t="shared" si="370"/>
        <v/>
      </c>
      <c r="CW209" s="16" t="str">
        <f t="shared" si="371"/>
        <v/>
      </c>
      <c r="CX209" s="16" t="str">
        <f t="shared" si="372"/>
        <v/>
      </c>
      <c r="CY209" s="16" t="str">
        <f t="shared" si="373"/>
        <v/>
      </c>
      <c r="CZ209" s="650">
        <f t="shared" si="333"/>
        <v>0</v>
      </c>
      <c r="DA209" s="16"/>
      <c r="DB209" s="651"/>
      <c r="DC209" s="655">
        <f t="shared" si="334"/>
        <v>0</v>
      </c>
      <c r="DD209" s="654" t="str">
        <f t="shared" si="335"/>
        <v/>
      </c>
      <c r="DE209" s="650">
        <f t="shared" si="336"/>
        <v>0</v>
      </c>
      <c r="EG209" s="16">
        <f>IFERROR(VLOOKUP(B209,'SUBCATS INTERNAL USE'!A:D,3,0),10000)</f>
        <v>10000</v>
      </c>
      <c r="EH209" s="16">
        <f t="shared" si="337"/>
        <v>10000</v>
      </c>
      <c r="EI209" s="16">
        <f t="shared" si="338"/>
        <v>1</v>
      </c>
      <c r="EJ209" s="16">
        <f t="shared" ref="EJ209:EJ264" si="374">EI209+18</f>
        <v>19</v>
      </c>
      <c r="EK209" s="16">
        <f>IFERROR(VLOOKUP(B209,'SUBCATS INTERNAL USE'!G:I,3,0), 10000)</f>
        <v>10000</v>
      </c>
      <c r="EN209" s="163">
        <f t="shared" si="339"/>
        <v>1</v>
      </c>
      <c r="EO209" s="163">
        <f t="shared" si="340"/>
        <v>1</v>
      </c>
      <c r="EP209" s="163">
        <f t="shared" si="341"/>
        <v>1</v>
      </c>
      <c r="EQ209" s="163">
        <f t="shared" si="342"/>
        <v>1</v>
      </c>
      <c r="ER209" s="163">
        <f t="shared" si="343"/>
        <v>1</v>
      </c>
      <c r="ES209" s="163">
        <f t="shared" si="344"/>
        <v>1</v>
      </c>
      <c r="ET209" s="163">
        <f t="shared" si="345"/>
        <v>1</v>
      </c>
      <c r="EU209" s="163">
        <f t="shared" si="345"/>
        <v>1</v>
      </c>
      <c r="EV209" s="163">
        <f t="shared" si="346"/>
        <v>0</v>
      </c>
      <c r="EW209" s="163">
        <f t="shared" si="347"/>
        <v>1</v>
      </c>
      <c r="EX209" s="163">
        <f t="shared" si="348"/>
        <v>1</v>
      </c>
      <c r="EY209" s="163">
        <f t="shared" si="349"/>
        <v>1</v>
      </c>
      <c r="EZ209" s="163">
        <f t="shared" si="349"/>
        <v>1</v>
      </c>
      <c r="FA209" s="163">
        <f t="shared" si="349"/>
        <v>1</v>
      </c>
      <c r="FB209" s="163">
        <f t="shared" si="313"/>
        <v>1</v>
      </c>
      <c r="FC209" s="163">
        <f t="shared" si="350"/>
        <v>14</v>
      </c>
      <c r="FD209" s="163">
        <f t="shared" si="351"/>
        <v>0</v>
      </c>
      <c r="FF209" s="16">
        <f t="shared" si="352"/>
        <v>0</v>
      </c>
      <c r="FG209" s="16" t="str">
        <f t="shared" si="353"/>
        <v>1</v>
      </c>
    </row>
    <row r="210" spans="1:163" s="52" customFormat="1" ht="11.25" customHeight="1">
      <c r="A210" s="1038">
        <v>196</v>
      </c>
      <c r="B210" s="1039"/>
      <c r="C210" s="1038" t="str">
        <f t="shared" si="314"/>
        <v/>
      </c>
      <c r="D210" s="1038"/>
      <c r="E210" s="1040"/>
      <c r="F210" s="1041"/>
      <c r="G210" s="1038"/>
      <c r="H210" s="1038"/>
      <c r="I210" s="1323"/>
      <c r="J210" s="1038"/>
      <c r="K210" s="1038"/>
      <c r="L210" s="1038"/>
      <c r="M210" s="1038"/>
      <c r="N210" s="1038"/>
      <c r="O210" s="1038"/>
      <c r="P210" s="1040" t="str">
        <f t="shared" si="354"/>
        <v>MP</v>
      </c>
      <c r="Q210" s="1342" t="str">
        <f t="shared" si="300"/>
        <v/>
      </c>
      <c r="R210" s="1040"/>
      <c r="S210" s="1475" t="e">
        <f t="shared" si="301"/>
        <v>#DIV/0!</v>
      </c>
      <c r="T210" s="1102"/>
      <c r="U210" s="1102"/>
      <c r="V210" s="1476"/>
      <c r="W210" s="1477"/>
      <c r="X210" s="1103"/>
      <c r="Y210" s="1477"/>
      <c r="Z210" s="1478">
        <f t="shared" si="315"/>
        <v>0</v>
      </c>
      <c r="AA210" s="1479">
        <f>ROUND(IFERROR(SUM($AI$6/$AI$7*Q210/O210)+('Inbound Freight New'!$A$3*CZ210/R210),0),2)</f>
        <v>0</v>
      </c>
      <c r="AB210" s="1480">
        <f t="shared" si="316"/>
        <v>0</v>
      </c>
      <c r="AC210" s="1479">
        <f t="shared" si="302"/>
        <v>0</v>
      </c>
      <c r="AD210" s="1481"/>
      <c r="AE210" s="1480">
        <f t="shared" si="317"/>
        <v>0</v>
      </c>
      <c r="AF210" s="1482">
        <f t="shared" si="303"/>
        <v>0</v>
      </c>
      <c r="AG210" s="1483">
        <f t="shared" si="318"/>
        <v>0</v>
      </c>
      <c r="AH210" s="1484">
        <f t="shared" si="304"/>
        <v>0</v>
      </c>
      <c r="AI210" s="1482">
        <f t="shared" si="305"/>
        <v>0</v>
      </c>
      <c r="AJ210" s="1485">
        <f t="shared" si="306"/>
        <v>0</v>
      </c>
      <c r="AK210" s="1485">
        <f t="shared" si="307"/>
        <v>0</v>
      </c>
      <c r="AL210" s="1485">
        <f t="shared" si="319"/>
        <v>0</v>
      </c>
      <c r="AM210" s="1482">
        <f t="shared" si="308"/>
        <v>0</v>
      </c>
      <c r="AN210" s="1477"/>
      <c r="AO210" s="1477"/>
      <c r="AP210" s="1486">
        <f t="shared" si="309"/>
        <v>0</v>
      </c>
      <c r="AQ210" s="1487">
        <f t="shared" si="310"/>
        <v>0</v>
      </c>
      <c r="AR210" s="1488">
        <f t="shared" si="320"/>
        <v>0</v>
      </c>
      <c r="AS210" s="1487">
        <f t="shared" si="311"/>
        <v>0</v>
      </c>
      <c r="AT210" s="1489">
        <f t="shared" si="312"/>
        <v>0</v>
      </c>
      <c r="AU210" s="1490"/>
      <c r="AV210" s="1489"/>
      <c r="AW210" s="1038"/>
      <c r="AX210" s="1038"/>
      <c r="AY210" s="1491"/>
      <c r="AZ210" s="1492"/>
      <c r="BA210" s="1342"/>
      <c r="BB210" s="1342"/>
      <c r="BC210" s="1342"/>
      <c r="BD210" s="1342"/>
      <c r="BE210" s="1038"/>
      <c r="BF210" s="1038" t="str">
        <f t="shared" si="355"/>
        <v/>
      </c>
      <c r="BG210" s="1342" t="str">
        <f t="shared" si="321"/>
        <v/>
      </c>
      <c r="BH210" s="1038"/>
      <c r="BI210" s="1038"/>
      <c r="BJ210" s="1038"/>
      <c r="BK210" s="1038"/>
      <c r="BL210" s="1038"/>
      <c r="BM210" s="1038"/>
      <c r="BN210" s="1493"/>
      <c r="BO210" s="1493"/>
      <c r="BP210" s="1493"/>
      <c r="BQ210" s="1493" t="str">
        <f t="shared" si="322"/>
        <v/>
      </c>
      <c r="BR210" s="1494" t="str">
        <f t="shared" si="323"/>
        <v/>
      </c>
      <c r="BS210" s="1494" t="str">
        <f t="shared" si="356"/>
        <v/>
      </c>
      <c r="BT210" s="1494" t="str">
        <f t="shared" si="357"/>
        <v/>
      </c>
      <c r="BU210" s="1495" t="str">
        <f t="shared" si="324"/>
        <v/>
      </c>
      <c r="BV210" s="1495" t="str">
        <f t="shared" si="358"/>
        <v/>
      </c>
      <c r="BW210" s="1495" t="str">
        <f t="shared" si="359"/>
        <v/>
      </c>
      <c r="BX210" s="1495" t="str">
        <f t="shared" si="325"/>
        <v/>
      </c>
      <c r="BY210" s="1495" t="str">
        <f t="shared" si="326"/>
        <v/>
      </c>
      <c r="BZ210" s="1495" t="str">
        <f t="shared" si="327"/>
        <v/>
      </c>
      <c r="CA210" s="1495" t="str">
        <f t="shared" si="328"/>
        <v/>
      </c>
      <c r="CB210" s="1496" t="str">
        <f t="shared" si="329"/>
        <v/>
      </c>
      <c r="CC210" s="1496" t="str">
        <f t="shared" si="330"/>
        <v/>
      </c>
      <c r="CD210" s="1496" t="str">
        <f t="shared" si="331"/>
        <v/>
      </c>
      <c r="CE210" s="1496" t="str">
        <f t="shared" si="332"/>
        <v/>
      </c>
      <c r="CF210" s="1496" t="str">
        <f t="shared" si="360"/>
        <v/>
      </c>
      <c r="CG210" s="1494" t="str">
        <f t="shared" si="361"/>
        <v/>
      </c>
      <c r="CH210" s="1495"/>
      <c r="CI210" s="1495"/>
      <c r="CJ210" s="1495"/>
      <c r="CK210" s="1495"/>
      <c r="CL210" s="1495"/>
      <c r="CM210" s="1495"/>
      <c r="CN210" s="1497" t="str">
        <f t="shared" si="362"/>
        <v/>
      </c>
      <c r="CO210" s="1497" t="str">
        <f t="shared" si="363"/>
        <v/>
      </c>
      <c r="CP210" s="1497" t="str">
        <f t="shared" si="364"/>
        <v/>
      </c>
      <c r="CQ210" s="1497" t="str">
        <f t="shared" si="365"/>
        <v/>
      </c>
      <c r="CR210" s="1497" t="str">
        <f t="shared" si="366"/>
        <v/>
      </c>
      <c r="CS210" s="1497" t="str">
        <f t="shared" si="367"/>
        <v/>
      </c>
      <c r="CT210" s="1497" t="str">
        <f t="shared" si="368"/>
        <v/>
      </c>
      <c r="CU210" s="1497" t="str">
        <f t="shared" si="369"/>
        <v/>
      </c>
      <c r="CV210" s="1497" t="str">
        <f t="shared" si="370"/>
        <v/>
      </c>
      <c r="CW210" s="16" t="str">
        <f t="shared" si="371"/>
        <v/>
      </c>
      <c r="CX210" s="16" t="str">
        <f t="shared" si="372"/>
        <v/>
      </c>
      <c r="CY210" s="16" t="str">
        <f t="shared" si="373"/>
        <v/>
      </c>
      <c r="CZ210" s="650">
        <f t="shared" si="333"/>
        <v>0</v>
      </c>
      <c r="DA210" s="16"/>
      <c r="DB210" s="651"/>
      <c r="DC210" s="655">
        <f t="shared" si="334"/>
        <v>0</v>
      </c>
      <c r="DD210" s="654" t="str">
        <f t="shared" si="335"/>
        <v/>
      </c>
      <c r="DE210" s="650">
        <f t="shared" si="336"/>
        <v>0</v>
      </c>
      <c r="EG210" s="16">
        <f>IFERROR(VLOOKUP(B210,'SUBCATS INTERNAL USE'!A:D,3,0),10000)</f>
        <v>10000</v>
      </c>
      <c r="EH210" s="16">
        <f t="shared" si="337"/>
        <v>10000</v>
      </c>
      <c r="EI210" s="16">
        <f t="shared" si="338"/>
        <v>1</v>
      </c>
      <c r="EJ210" s="16">
        <f t="shared" si="374"/>
        <v>19</v>
      </c>
      <c r="EK210" s="16">
        <f>IFERROR(VLOOKUP(B210,'SUBCATS INTERNAL USE'!G:I,3,0), 10000)</f>
        <v>10000</v>
      </c>
      <c r="EN210" s="163">
        <f t="shared" si="339"/>
        <v>1</v>
      </c>
      <c r="EO210" s="163">
        <f t="shared" si="340"/>
        <v>1</v>
      </c>
      <c r="EP210" s="163">
        <f t="shared" si="341"/>
        <v>1</v>
      </c>
      <c r="EQ210" s="163">
        <f t="shared" si="342"/>
        <v>1</v>
      </c>
      <c r="ER210" s="163">
        <f t="shared" si="343"/>
        <v>1</v>
      </c>
      <c r="ES210" s="163">
        <f t="shared" si="344"/>
        <v>1</v>
      </c>
      <c r="ET210" s="163">
        <f t="shared" si="345"/>
        <v>1</v>
      </c>
      <c r="EU210" s="163">
        <f t="shared" si="345"/>
        <v>1</v>
      </c>
      <c r="EV210" s="163">
        <f t="shared" si="346"/>
        <v>0</v>
      </c>
      <c r="EW210" s="163">
        <f t="shared" si="347"/>
        <v>1</v>
      </c>
      <c r="EX210" s="163">
        <f t="shared" si="348"/>
        <v>1</v>
      </c>
      <c r="EY210" s="163">
        <f t="shared" si="349"/>
        <v>1</v>
      </c>
      <c r="EZ210" s="163">
        <f t="shared" si="349"/>
        <v>1</v>
      </c>
      <c r="FA210" s="163">
        <f t="shared" si="349"/>
        <v>1</v>
      </c>
      <c r="FB210" s="163">
        <f t="shared" si="313"/>
        <v>1</v>
      </c>
      <c r="FC210" s="163">
        <f t="shared" si="350"/>
        <v>14</v>
      </c>
      <c r="FD210" s="163">
        <f t="shared" si="351"/>
        <v>0</v>
      </c>
      <c r="FF210" s="16">
        <f t="shared" si="352"/>
        <v>0</v>
      </c>
      <c r="FG210" s="16" t="str">
        <f t="shared" si="353"/>
        <v>1</v>
      </c>
    </row>
    <row r="211" spans="1:163" s="52" customFormat="1" ht="11.25" customHeight="1">
      <c r="A211" s="1038">
        <v>197</v>
      </c>
      <c r="B211" s="1039"/>
      <c r="C211" s="1038" t="str">
        <f t="shared" si="314"/>
        <v/>
      </c>
      <c r="D211" s="1038"/>
      <c r="E211" s="1040"/>
      <c r="F211" s="1041"/>
      <c r="G211" s="1038"/>
      <c r="H211" s="1038"/>
      <c r="I211" s="1323"/>
      <c r="J211" s="1038"/>
      <c r="K211" s="1038"/>
      <c r="L211" s="1038"/>
      <c r="M211" s="1038"/>
      <c r="N211" s="1038"/>
      <c r="O211" s="1038"/>
      <c r="P211" s="1040" t="str">
        <f t="shared" si="354"/>
        <v>MP</v>
      </c>
      <c r="Q211" s="1342" t="str">
        <f t="shared" si="300"/>
        <v/>
      </c>
      <c r="R211" s="1040"/>
      <c r="S211" s="1475" t="e">
        <f t="shared" si="301"/>
        <v>#DIV/0!</v>
      </c>
      <c r="T211" s="1102"/>
      <c r="U211" s="1102"/>
      <c r="V211" s="1476"/>
      <c r="W211" s="1477"/>
      <c r="X211" s="1103"/>
      <c r="Y211" s="1477"/>
      <c r="Z211" s="1478">
        <f t="shared" si="315"/>
        <v>0</v>
      </c>
      <c r="AA211" s="1479">
        <f>ROUND(IFERROR(SUM($AI$6/$AI$7*Q211/O211)+('Inbound Freight New'!$A$3*CZ211/R211),0),2)</f>
        <v>0</v>
      </c>
      <c r="AB211" s="1480">
        <f t="shared" si="316"/>
        <v>0</v>
      </c>
      <c r="AC211" s="1479">
        <f t="shared" si="302"/>
        <v>0</v>
      </c>
      <c r="AD211" s="1481"/>
      <c r="AE211" s="1480">
        <f t="shared" si="317"/>
        <v>0</v>
      </c>
      <c r="AF211" s="1482">
        <f t="shared" si="303"/>
        <v>0</v>
      </c>
      <c r="AG211" s="1483">
        <f t="shared" si="318"/>
        <v>0</v>
      </c>
      <c r="AH211" s="1484">
        <f t="shared" si="304"/>
        <v>0</v>
      </c>
      <c r="AI211" s="1482">
        <f t="shared" si="305"/>
        <v>0</v>
      </c>
      <c r="AJ211" s="1485">
        <f t="shared" si="306"/>
        <v>0</v>
      </c>
      <c r="AK211" s="1485">
        <f t="shared" si="307"/>
        <v>0</v>
      </c>
      <c r="AL211" s="1485">
        <f t="shared" si="319"/>
        <v>0</v>
      </c>
      <c r="AM211" s="1482">
        <f t="shared" si="308"/>
        <v>0</v>
      </c>
      <c r="AN211" s="1477"/>
      <c r="AO211" s="1477"/>
      <c r="AP211" s="1486">
        <f t="shared" si="309"/>
        <v>0</v>
      </c>
      <c r="AQ211" s="1487">
        <f t="shared" si="310"/>
        <v>0</v>
      </c>
      <c r="AR211" s="1488">
        <f t="shared" si="320"/>
        <v>0</v>
      </c>
      <c r="AS211" s="1487">
        <f t="shared" si="311"/>
        <v>0</v>
      </c>
      <c r="AT211" s="1489">
        <f t="shared" si="312"/>
        <v>0</v>
      </c>
      <c r="AU211" s="1490"/>
      <c r="AV211" s="1489"/>
      <c r="AW211" s="1038"/>
      <c r="AX211" s="1038"/>
      <c r="AY211" s="1491"/>
      <c r="AZ211" s="1492"/>
      <c r="BA211" s="1342"/>
      <c r="BB211" s="1342"/>
      <c r="BC211" s="1342"/>
      <c r="BD211" s="1342"/>
      <c r="BE211" s="1038"/>
      <c r="BF211" s="1038" t="str">
        <f t="shared" si="355"/>
        <v/>
      </c>
      <c r="BG211" s="1342" t="str">
        <f t="shared" si="321"/>
        <v/>
      </c>
      <c r="BH211" s="1038"/>
      <c r="BI211" s="1038"/>
      <c r="BJ211" s="1038"/>
      <c r="BK211" s="1038"/>
      <c r="BL211" s="1038"/>
      <c r="BM211" s="1038"/>
      <c r="BN211" s="1493"/>
      <c r="BO211" s="1493"/>
      <c r="BP211" s="1493"/>
      <c r="BQ211" s="1493" t="str">
        <f t="shared" si="322"/>
        <v/>
      </c>
      <c r="BR211" s="1494" t="str">
        <f t="shared" si="323"/>
        <v/>
      </c>
      <c r="BS211" s="1494" t="str">
        <f t="shared" si="356"/>
        <v/>
      </c>
      <c r="BT211" s="1494" t="str">
        <f t="shared" si="357"/>
        <v/>
      </c>
      <c r="BU211" s="1495" t="str">
        <f t="shared" si="324"/>
        <v/>
      </c>
      <c r="BV211" s="1495" t="str">
        <f t="shared" si="358"/>
        <v/>
      </c>
      <c r="BW211" s="1495" t="str">
        <f t="shared" si="359"/>
        <v/>
      </c>
      <c r="BX211" s="1495" t="str">
        <f t="shared" si="325"/>
        <v/>
      </c>
      <c r="BY211" s="1495" t="str">
        <f t="shared" si="326"/>
        <v/>
      </c>
      <c r="BZ211" s="1495" t="str">
        <f t="shared" si="327"/>
        <v/>
      </c>
      <c r="CA211" s="1495" t="str">
        <f t="shared" si="328"/>
        <v/>
      </c>
      <c r="CB211" s="1496" t="str">
        <f t="shared" si="329"/>
        <v/>
      </c>
      <c r="CC211" s="1496" t="str">
        <f t="shared" si="330"/>
        <v/>
      </c>
      <c r="CD211" s="1496" t="str">
        <f t="shared" si="331"/>
        <v/>
      </c>
      <c r="CE211" s="1496" t="str">
        <f t="shared" si="332"/>
        <v/>
      </c>
      <c r="CF211" s="1496" t="str">
        <f t="shared" si="360"/>
        <v/>
      </c>
      <c r="CG211" s="1494" t="str">
        <f t="shared" si="361"/>
        <v/>
      </c>
      <c r="CH211" s="1495"/>
      <c r="CI211" s="1495"/>
      <c r="CJ211" s="1495"/>
      <c r="CK211" s="1495"/>
      <c r="CL211" s="1495"/>
      <c r="CM211" s="1495"/>
      <c r="CN211" s="1497" t="str">
        <f t="shared" si="362"/>
        <v/>
      </c>
      <c r="CO211" s="1497" t="str">
        <f t="shared" si="363"/>
        <v/>
      </c>
      <c r="CP211" s="1497" t="str">
        <f t="shared" si="364"/>
        <v/>
      </c>
      <c r="CQ211" s="1497" t="str">
        <f t="shared" si="365"/>
        <v/>
      </c>
      <c r="CR211" s="1497" t="str">
        <f t="shared" si="366"/>
        <v/>
      </c>
      <c r="CS211" s="1497" t="str">
        <f t="shared" si="367"/>
        <v/>
      </c>
      <c r="CT211" s="1497" t="str">
        <f t="shared" si="368"/>
        <v/>
      </c>
      <c r="CU211" s="1497" t="str">
        <f t="shared" si="369"/>
        <v/>
      </c>
      <c r="CV211" s="1497" t="str">
        <f t="shared" si="370"/>
        <v/>
      </c>
      <c r="CW211" s="16" t="str">
        <f t="shared" si="371"/>
        <v/>
      </c>
      <c r="CX211" s="16" t="str">
        <f t="shared" si="372"/>
        <v/>
      </c>
      <c r="CY211" s="16" t="str">
        <f t="shared" si="373"/>
        <v/>
      </c>
      <c r="CZ211" s="650">
        <f t="shared" si="333"/>
        <v>0</v>
      </c>
      <c r="DA211" s="16"/>
      <c r="DB211" s="651"/>
      <c r="DC211" s="655">
        <f t="shared" si="334"/>
        <v>0</v>
      </c>
      <c r="DD211" s="654" t="str">
        <f t="shared" si="335"/>
        <v/>
      </c>
      <c r="DE211" s="650">
        <f t="shared" si="336"/>
        <v>0</v>
      </c>
      <c r="EG211" s="16">
        <f>IFERROR(VLOOKUP(B211,'SUBCATS INTERNAL USE'!A:D,3,0),10000)</f>
        <v>10000</v>
      </c>
      <c r="EH211" s="16">
        <f t="shared" si="337"/>
        <v>10000</v>
      </c>
      <c r="EI211" s="16">
        <f t="shared" si="338"/>
        <v>1</v>
      </c>
      <c r="EJ211" s="16">
        <f t="shared" si="374"/>
        <v>19</v>
      </c>
      <c r="EK211" s="16">
        <f>IFERROR(VLOOKUP(B211,'SUBCATS INTERNAL USE'!G:I,3,0), 10000)</f>
        <v>10000</v>
      </c>
      <c r="EN211" s="163">
        <f t="shared" si="339"/>
        <v>1</v>
      </c>
      <c r="EO211" s="163">
        <f t="shared" si="340"/>
        <v>1</v>
      </c>
      <c r="EP211" s="163">
        <f t="shared" si="341"/>
        <v>1</v>
      </c>
      <c r="EQ211" s="163">
        <f t="shared" si="342"/>
        <v>1</v>
      </c>
      <c r="ER211" s="163">
        <f t="shared" si="343"/>
        <v>1</v>
      </c>
      <c r="ES211" s="163">
        <f t="shared" si="344"/>
        <v>1</v>
      </c>
      <c r="ET211" s="163">
        <f t="shared" si="345"/>
        <v>1</v>
      </c>
      <c r="EU211" s="163">
        <f t="shared" si="345"/>
        <v>1</v>
      </c>
      <c r="EV211" s="163">
        <f t="shared" si="346"/>
        <v>0</v>
      </c>
      <c r="EW211" s="163">
        <f t="shared" si="347"/>
        <v>1</v>
      </c>
      <c r="EX211" s="163">
        <f t="shared" si="348"/>
        <v>1</v>
      </c>
      <c r="EY211" s="163">
        <f t="shared" si="349"/>
        <v>1</v>
      </c>
      <c r="EZ211" s="163">
        <f t="shared" si="349"/>
        <v>1</v>
      </c>
      <c r="FA211" s="163">
        <f t="shared" si="349"/>
        <v>1</v>
      </c>
      <c r="FB211" s="163">
        <f t="shared" si="313"/>
        <v>1</v>
      </c>
      <c r="FC211" s="163">
        <f t="shared" si="350"/>
        <v>14</v>
      </c>
      <c r="FD211" s="163">
        <f t="shared" si="351"/>
        <v>0</v>
      </c>
      <c r="FF211" s="16">
        <f t="shared" si="352"/>
        <v>0</v>
      </c>
      <c r="FG211" s="16" t="str">
        <f t="shared" si="353"/>
        <v>1</v>
      </c>
    </row>
    <row r="212" spans="1:163" s="52" customFormat="1" ht="11.25" customHeight="1">
      <c r="A212" s="1038">
        <v>198</v>
      </c>
      <c r="B212" s="1039"/>
      <c r="C212" s="1038" t="str">
        <f t="shared" si="314"/>
        <v/>
      </c>
      <c r="D212" s="1038"/>
      <c r="E212" s="1040"/>
      <c r="F212" s="1041"/>
      <c r="G212" s="1038"/>
      <c r="H212" s="1038"/>
      <c r="I212" s="1323"/>
      <c r="J212" s="1038"/>
      <c r="K212" s="1038"/>
      <c r="L212" s="1038"/>
      <c r="M212" s="1038"/>
      <c r="N212" s="1038"/>
      <c r="O212" s="1038"/>
      <c r="P212" s="1040" t="str">
        <f t="shared" si="354"/>
        <v>MP</v>
      </c>
      <c r="Q212" s="1342" t="str">
        <f t="shared" si="300"/>
        <v/>
      </c>
      <c r="R212" s="1040"/>
      <c r="S212" s="1475" t="e">
        <f t="shared" si="301"/>
        <v>#DIV/0!</v>
      </c>
      <c r="T212" s="1102"/>
      <c r="U212" s="1102"/>
      <c r="V212" s="1476"/>
      <c r="W212" s="1477"/>
      <c r="X212" s="1103"/>
      <c r="Y212" s="1477"/>
      <c r="Z212" s="1478">
        <f t="shared" si="315"/>
        <v>0</v>
      </c>
      <c r="AA212" s="1479">
        <f>ROUND(IFERROR(SUM($AI$6/$AI$7*Q212/O212)+('Inbound Freight New'!$A$3*CZ212/R212),0),2)</f>
        <v>0</v>
      </c>
      <c r="AB212" s="1480">
        <f t="shared" si="316"/>
        <v>0</v>
      </c>
      <c r="AC212" s="1479">
        <f t="shared" si="302"/>
        <v>0</v>
      </c>
      <c r="AD212" s="1481"/>
      <c r="AE212" s="1480">
        <f t="shared" si="317"/>
        <v>0</v>
      </c>
      <c r="AF212" s="1482">
        <f t="shared" si="303"/>
        <v>0</v>
      </c>
      <c r="AG212" s="1483">
        <f t="shared" si="318"/>
        <v>0</v>
      </c>
      <c r="AH212" s="1484">
        <f t="shared" si="304"/>
        <v>0</v>
      </c>
      <c r="AI212" s="1482">
        <f t="shared" si="305"/>
        <v>0</v>
      </c>
      <c r="AJ212" s="1485">
        <f t="shared" si="306"/>
        <v>0</v>
      </c>
      <c r="AK212" s="1485">
        <f t="shared" si="307"/>
        <v>0</v>
      </c>
      <c r="AL212" s="1485">
        <f t="shared" si="319"/>
        <v>0</v>
      </c>
      <c r="AM212" s="1482">
        <f t="shared" si="308"/>
        <v>0</v>
      </c>
      <c r="AN212" s="1477"/>
      <c r="AO212" s="1477"/>
      <c r="AP212" s="1486">
        <f t="shared" si="309"/>
        <v>0</v>
      </c>
      <c r="AQ212" s="1487">
        <f t="shared" si="310"/>
        <v>0</v>
      </c>
      <c r="AR212" s="1488">
        <f t="shared" si="320"/>
        <v>0</v>
      </c>
      <c r="AS212" s="1487">
        <f t="shared" si="311"/>
        <v>0</v>
      </c>
      <c r="AT212" s="1489">
        <f t="shared" si="312"/>
        <v>0</v>
      </c>
      <c r="AU212" s="1490"/>
      <c r="AV212" s="1489"/>
      <c r="AW212" s="1038"/>
      <c r="AX212" s="1038"/>
      <c r="AY212" s="1491"/>
      <c r="AZ212" s="1492"/>
      <c r="BA212" s="1342"/>
      <c r="BB212" s="1342"/>
      <c r="BC212" s="1342"/>
      <c r="BD212" s="1342"/>
      <c r="BE212" s="1038"/>
      <c r="BF212" s="1038" t="str">
        <f t="shared" si="355"/>
        <v/>
      </c>
      <c r="BG212" s="1342" t="str">
        <f t="shared" si="321"/>
        <v/>
      </c>
      <c r="BH212" s="1038"/>
      <c r="BI212" s="1038"/>
      <c r="BJ212" s="1038"/>
      <c r="BK212" s="1038"/>
      <c r="BL212" s="1038"/>
      <c r="BM212" s="1038"/>
      <c r="BN212" s="1493"/>
      <c r="BO212" s="1493"/>
      <c r="BP212" s="1493"/>
      <c r="BQ212" s="1493" t="str">
        <f t="shared" si="322"/>
        <v/>
      </c>
      <c r="BR212" s="1494" t="str">
        <f t="shared" si="323"/>
        <v/>
      </c>
      <c r="BS212" s="1494" t="str">
        <f t="shared" si="356"/>
        <v/>
      </c>
      <c r="BT212" s="1494" t="str">
        <f t="shared" si="357"/>
        <v/>
      </c>
      <c r="BU212" s="1495" t="str">
        <f t="shared" si="324"/>
        <v/>
      </c>
      <c r="BV212" s="1495" t="str">
        <f t="shared" si="358"/>
        <v/>
      </c>
      <c r="BW212" s="1495" t="str">
        <f t="shared" si="359"/>
        <v/>
      </c>
      <c r="BX212" s="1495" t="str">
        <f t="shared" si="325"/>
        <v/>
      </c>
      <c r="BY212" s="1495" t="str">
        <f t="shared" si="326"/>
        <v/>
      </c>
      <c r="BZ212" s="1495" t="str">
        <f t="shared" si="327"/>
        <v/>
      </c>
      <c r="CA212" s="1495" t="str">
        <f t="shared" si="328"/>
        <v/>
      </c>
      <c r="CB212" s="1496" t="str">
        <f t="shared" si="329"/>
        <v/>
      </c>
      <c r="CC212" s="1496" t="str">
        <f t="shared" si="330"/>
        <v/>
      </c>
      <c r="CD212" s="1496" t="str">
        <f t="shared" si="331"/>
        <v/>
      </c>
      <c r="CE212" s="1496" t="str">
        <f t="shared" si="332"/>
        <v/>
      </c>
      <c r="CF212" s="1496" t="str">
        <f t="shared" si="360"/>
        <v/>
      </c>
      <c r="CG212" s="1494" t="str">
        <f t="shared" si="361"/>
        <v/>
      </c>
      <c r="CH212" s="1495"/>
      <c r="CI212" s="1495"/>
      <c r="CJ212" s="1495"/>
      <c r="CK212" s="1495"/>
      <c r="CL212" s="1495"/>
      <c r="CM212" s="1495"/>
      <c r="CN212" s="1497" t="str">
        <f t="shared" si="362"/>
        <v/>
      </c>
      <c r="CO212" s="1497" t="str">
        <f t="shared" si="363"/>
        <v/>
      </c>
      <c r="CP212" s="1497" t="str">
        <f t="shared" si="364"/>
        <v/>
      </c>
      <c r="CQ212" s="1497" t="str">
        <f t="shared" si="365"/>
        <v/>
      </c>
      <c r="CR212" s="1497" t="str">
        <f t="shared" si="366"/>
        <v/>
      </c>
      <c r="CS212" s="1497" t="str">
        <f t="shared" si="367"/>
        <v/>
      </c>
      <c r="CT212" s="1497" t="str">
        <f t="shared" si="368"/>
        <v/>
      </c>
      <c r="CU212" s="1497" t="str">
        <f t="shared" si="369"/>
        <v/>
      </c>
      <c r="CV212" s="1497" t="str">
        <f t="shared" si="370"/>
        <v/>
      </c>
      <c r="CW212" s="16" t="str">
        <f t="shared" si="371"/>
        <v/>
      </c>
      <c r="CX212" s="16" t="str">
        <f t="shared" si="372"/>
        <v/>
      </c>
      <c r="CY212" s="16" t="str">
        <f t="shared" si="373"/>
        <v/>
      </c>
      <c r="CZ212" s="650">
        <f t="shared" si="333"/>
        <v>0</v>
      </c>
      <c r="DA212" s="16"/>
      <c r="DB212" s="651"/>
      <c r="DC212" s="655">
        <f t="shared" si="334"/>
        <v>0</v>
      </c>
      <c r="DD212" s="654" t="str">
        <f t="shared" si="335"/>
        <v/>
      </c>
      <c r="DE212" s="650">
        <f t="shared" si="336"/>
        <v>0</v>
      </c>
      <c r="EG212" s="16">
        <f>IFERROR(VLOOKUP(B212,'SUBCATS INTERNAL USE'!A:D,3,0),10000)</f>
        <v>10000</v>
      </c>
      <c r="EH212" s="16">
        <f t="shared" si="337"/>
        <v>10000</v>
      </c>
      <c r="EI212" s="16">
        <f t="shared" si="338"/>
        <v>1</v>
      </c>
      <c r="EJ212" s="16">
        <f t="shared" si="374"/>
        <v>19</v>
      </c>
      <c r="EK212" s="16">
        <f>IFERROR(VLOOKUP(B212,'SUBCATS INTERNAL USE'!G:I,3,0), 10000)</f>
        <v>10000</v>
      </c>
      <c r="EN212" s="163">
        <f t="shared" si="339"/>
        <v>1</v>
      </c>
      <c r="EO212" s="163">
        <f t="shared" si="340"/>
        <v>1</v>
      </c>
      <c r="EP212" s="163">
        <f t="shared" si="341"/>
        <v>1</v>
      </c>
      <c r="EQ212" s="163">
        <f t="shared" si="342"/>
        <v>1</v>
      </c>
      <c r="ER212" s="163">
        <f t="shared" si="343"/>
        <v>1</v>
      </c>
      <c r="ES212" s="163">
        <f t="shared" si="344"/>
        <v>1</v>
      </c>
      <c r="ET212" s="163">
        <f t="shared" si="345"/>
        <v>1</v>
      </c>
      <c r="EU212" s="163">
        <f t="shared" si="345"/>
        <v>1</v>
      </c>
      <c r="EV212" s="163">
        <f t="shared" si="346"/>
        <v>0</v>
      </c>
      <c r="EW212" s="163">
        <f t="shared" si="347"/>
        <v>1</v>
      </c>
      <c r="EX212" s="163">
        <f t="shared" si="348"/>
        <v>1</v>
      </c>
      <c r="EY212" s="163">
        <f t="shared" si="349"/>
        <v>1</v>
      </c>
      <c r="EZ212" s="163">
        <f t="shared" si="349"/>
        <v>1</v>
      </c>
      <c r="FA212" s="163">
        <f t="shared" si="349"/>
        <v>1</v>
      </c>
      <c r="FB212" s="163">
        <f t="shared" si="313"/>
        <v>1</v>
      </c>
      <c r="FC212" s="163">
        <f t="shared" si="350"/>
        <v>14</v>
      </c>
      <c r="FD212" s="163">
        <f t="shared" si="351"/>
        <v>0</v>
      </c>
      <c r="FF212" s="16">
        <f t="shared" si="352"/>
        <v>0</v>
      </c>
      <c r="FG212" s="16" t="str">
        <f t="shared" si="353"/>
        <v>1</v>
      </c>
    </row>
    <row r="213" spans="1:163" s="52" customFormat="1" ht="11.25" customHeight="1">
      <c r="A213" s="1038">
        <v>199</v>
      </c>
      <c r="B213" s="1039"/>
      <c r="C213" s="1038" t="str">
        <f t="shared" si="314"/>
        <v/>
      </c>
      <c r="D213" s="1038"/>
      <c r="E213" s="1040"/>
      <c r="F213" s="1041"/>
      <c r="G213" s="1038"/>
      <c r="H213" s="1038"/>
      <c r="I213" s="1323"/>
      <c r="J213" s="1038"/>
      <c r="K213" s="1038"/>
      <c r="L213" s="1038"/>
      <c r="M213" s="1038"/>
      <c r="N213" s="1038"/>
      <c r="O213" s="1038"/>
      <c r="P213" s="1040" t="str">
        <f t="shared" si="354"/>
        <v>MP</v>
      </c>
      <c r="Q213" s="1342" t="str">
        <f t="shared" si="300"/>
        <v/>
      </c>
      <c r="R213" s="1040"/>
      <c r="S213" s="1475" t="e">
        <f t="shared" si="301"/>
        <v>#DIV/0!</v>
      </c>
      <c r="T213" s="1102"/>
      <c r="U213" s="1102"/>
      <c r="V213" s="1476"/>
      <c r="W213" s="1477"/>
      <c r="X213" s="1103"/>
      <c r="Y213" s="1477"/>
      <c r="Z213" s="1478">
        <f t="shared" si="315"/>
        <v>0</v>
      </c>
      <c r="AA213" s="1479">
        <f>ROUND(IFERROR(SUM($AI$6/$AI$7*Q213/O213)+('Inbound Freight New'!$A$3*CZ213/R213),0),2)</f>
        <v>0</v>
      </c>
      <c r="AB213" s="1480">
        <f t="shared" si="316"/>
        <v>0</v>
      </c>
      <c r="AC213" s="1479">
        <f t="shared" si="302"/>
        <v>0</v>
      </c>
      <c r="AD213" s="1481"/>
      <c r="AE213" s="1480">
        <f t="shared" si="317"/>
        <v>0</v>
      </c>
      <c r="AF213" s="1482">
        <f t="shared" si="303"/>
        <v>0</v>
      </c>
      <c r="AG213" s="1483">
        <f t="shared" si="318"/>
        <v>0</v>
      </c>
      <c r="AH213" s="1484">
        <f t="shared" si="304"/>
        <v>0</v>
      </c>
      <c r="AI213" s="1482">
        <f t="shared" si="305"/>
        <v>0</v>
      </c>
      <c r="AJ213" s="1485">
        <f t="shared" si="306"/>
        <v>0</v>
      </c>
      <c r="AK213" s="1485">
        <f t="shared" si="307"/>
        <v>0</v>
      </c>
      <c r="AL213" s="1485">
        <f t="shared" si="319"/>
        <v>0</v>
      </c>
      <c r="AM213" s="1482">
        <f t="shared" si="308"/>
        <v>0</v>
      </c>
      <c r="AN213" s="1477"/>
      <c r="AO213" s="1477"/>
      <c r="AP213" s="1486">
        <f t="shared" si="309"/>
        <v>0</v>
      </c>
      <c r="AQ213" s="1487">
        <f t="shared" si="310"/>
        <v>0</v>
      </c>
      <c r="AR213" s="1488">
        <f t="shared" si="320"/>
        <v>0</v>
      </c>
      <c r="AS213" s="1487">
        <f t="shared" si="311"/>
        <v>0</v>
      </c>
      <c r="AT213" s="1489">
        <f t="shared" si="312"/>
        <v>0</v>
      </c>
      <c r="AU213" s="1490"/>
      <c r="AV213" s="1489"/>
      <c r="AW213" s="1038"/>
      <c r="AX213" s="1038"/>
      <c r="AY213" s="1491"/>
      <c r="AZ213" s="1492"/>
      <c r="BA213" s="1342"/>
      <c r="BB213" s="1342"/>
      <c r="BC213" s="1342"/>
      <c r="BD213" s="1342"/>
      <c r="BE213" s="1038"/>
      <c r="BF213" s="1038" t="str">
        <f t="shared" si="355"/>
        <v/>
      </c>
      <c r="BG213" s="1342" t="str">
        <f t="shared" si="321"/>
        <v/>
      </c>
      <c r="BH213" s="1038"/>
      <c r="BI213" s="1038"/>
      <c r="BJ213" s="1038"/>
      <c r="BK213" s="1038"/>
      <c r="BL213" s="1038"/>
      <c r="BM213" s="1038"/>
      <c r="BN213" s="1493"/>
      <c r="BO213" s="1493"/>
      <c r="BP213" s="1493"/>
      <c r="BQ213" s="1493" t="str">
        <f t="shared" si="322"/>
        <v/>
      </c>
      <c r="BR213" s="1494" t="str">
        <f t="shared" si="323"/>
        <v/>
      </c>
      <c r="BS213" s="1494" t="str">
        <f t="shared" si="356"/>
        <v/>
      </c>
      <c r="BT213" s="1494" t="str">
        <f t="shared" si="357"/>
        <v/>
      </c>
      <c r="BU213" s="1495" t="str">
        <f t="shared" si="324"/>
        <v/>
      </c>
      <c r="BV213" s="1495" t="str">
        <f t="shared" si="358"/>
        <v/>
      </c>
      <c r="BW213" s="1495" t="str">
        <f t="shared" si="359"/>
        <v/>
      </c>
      <c r="BX213" s="1495" t="str">
        <f t="shared" si="325"/>
        <v/>
      </c>
      <c r="BY213" s="1495" t="str">
        <f t="shared" si="326"/>
        <v/>
      </c>
      <c r="BZ213" s="1495" t="str">
        <f t="shared" si="327"/>
        <v/>
      </c>
      <c r="CA213" s="1495" t="str">
        <f t="shared" si="328"/>
        <v/>
      </c>
      <c r="CB213" s="1496" t="str">
        <f t="shared" si="329"/>
        <v/>
      </c>
      <c r="CC213" s="1496" t="str">
        <f t="shared" si="330"/>
        <v/>
      </c>
      <c r="CD213" s="1496" t="str">
        <f t="shared" si="331"/>
        <v/>
      </c>
      <c r="CE213" s="1496" t="str">
        <f t="shared" si="332"/>
        <v/>
      </c>
      <c r="CF213" s="1496" t="str">
        <f t="shared" si="360"/>
        <v/>
      </c>
      <c r="CG213" s="1494" t="str">
        <f t="shared" si="361"/>
        <v/>
      </c>
      <c r="CH213" s="1495"/>
      <c r="CI213" s="1495"/>
      <c r="CJ213" s="1495"/>
      <c r="CK213" s="1495"/>
      <c r="CL213" s="1495"/>
      <c r="CM213" s="1495"/>
      <c r="CN213" s="1497" t="str">
        <f t="shared" si="362"/>
        <v/>
      </c>
      <c r="CO213" s="1497" t="str">
        <f t="shared" si="363"/>
        <v/>
      </c>
      <c r="CP213" s="1497" t="str">
        <f t="shared" si="364"/>
        <v/>
      </c>
      <c r="CQ213" s="1497" t="str">
        <f t="shared" si="365"/>
        <v/>
      </c>
      <c r="CR213" s="1497" t="str">
        <f t="shared" si="366"/>
        <v/>
      </c>
      <c r="CS213" s="1497" t="str">
        <f t="shared" si="367"/>
        <v/>
      </c>
      <c r="CT213" s="1497" t="str">
        <f t="shared" si="368"/>
        <v/>
      </c>
      <c r="CU213" s="1497" t="str">
        <f t="shared" si="369"/>
        <v/>
      </c>
      <c r="CV213" s="1497" t="str">
        <f t="shared" si="370"/>
        <v/>
      </c>
      <c r="CW213" s="16" t="str">
        <f t="shared" si="371"/>
        <v/>
      </c>
      <c r="CX213" s="16" t="str">
        <f t="shared" si="372"/>
        <v/>
      </c>
      <c r="CY213" s="16" t="str">
        <f t="shared" si="373"/>
        <v/>
      </c>
      <c r="CZ213" s="650">
        <f t="shared" si="333"/>
        <v>0</v>
      </c>
      <c r="DA213" s="16"/>
      <c r="DB213" s="651"/>
      <c r="DC213" s="655">
        <f t="shared" si="334"/>
        <v>0</v>
      </c>
      <c r="DD213" s="654" t="str">
        <f t="shared" si="335"/>
        <v/>
      </c>
      <c r="DE213" s="650">
        <f t="shared" si="336"/>
        <v>0</v>
      </c>
      <c r="EG213" s="16">
        <f>IFERROR(VLOOKUP(B213,'SUBCATS INTERNAL USE'!A:D,3,0),10000)</f>
        <v>10000</v>
      </c>
      <c r="EH213" s="16">
        <f t="shared" si="337"/>
        <v>10000</v>
      </c>
      <c r="EI213" s="16">
        <f t="shared" si="338"/>
        <v>1</v>
      </c>
      <c r="EJ213" s="16">
        <f t="shared" si="374"/>
        <v>19</v>
      </c>
      <c r="EK213" s="16">
        <f>IFERROR(VLOOKUP(B213,'SUBCATS INTERNAL USE'!G:I,3,0), 10000)</f>
        <v>10000</v>
      </c>
      <c r="EN213" s="163">
        <f t="shared" si="339"/>
        <v>1</v>
      </c>
      <c r="EO213" s="163">
        <f t="shared" si="340"/>
        <v>1</v>
      </c>
      <c r="EP213" s="163">
        <f t="shared" si="341"/>
        <v>1</v>
      </c>
      <c r="EQ213" s="163">
        <f t="shared" si="342"/>
        <v>1</v>
      </c>
      <c r="ER213" s="163">
        <f t="shared" si="343"/>
        <v>1</v>
      </c>
      <c r="ES213" s="163">
        <f t="shared" si="344"/>
        <v>1</v>
      </c>
      <c r="ET213" s="163">
        <f t="shared" si="345"/>
        <v>1</v>
      </c>
      <c r="EU213" s="163">
        <f t="shared" si="345"/>
        <v>1</v>
      </c>
      <c r="EV213" s="163">
        <f t="shared" si="346"/>
        <v>0</v>
      </c>
      <c r="EW213" s="163">
        <f t="shared" si="347"/>
        <v>1</v>
      </c>
      <c r="EX213" s="163">
        <f t="shared" si="348"/>
        <v>1</v>
      </c>
      <c r="EY213" s="163">
        <f t="shared" si="349"/>
        <v>1</v>
      </c>
      <c r="EZ213" s="163">
        <f t="shared" si="349"/>
        <v>1</v>
      </c>
      <c r="FA213" s="163">
        <f t="shared" si="349"/>
        <v>1</v>
      </c>
      <c r="FB213" s="163">
        <f t="shared" si="313"/>
        <v>1</v>
      </c>
      <c r="FC213" s="163">
        <f t="shared" si="350"/>
        <v>14</v>
      </c>
      <c r="FD213" s="163">
        <f t="shared" si="351"/>
        <v>0</v>
      </c>
      <c r="FF213" s="16">
        <f t="shared" si="352"/>
        <v>0</v>
      </c>
      <c r="FG213" s="16" t="str">
        <f t="shared" si="353"/>
        <v>1</v>
      </c>
    </row>
    <row r="214" spans="1:163" s="52" customFormat="1" ht="11.25" customHeight="1">
      <c r="A214" s="1038">
        <v>200</v>
      </c>
      <c r="B214" s="1039"/>
      <c r="C214" s="1038" t="str">
        <f t="shared" si="314"/>
        <v/>
      </c>
      <c r="D214" s="1038"/>
      <c r="E214" s="1040"/>
      <c r="F214" s="1041"/>
      <c r="G214" s="1038"/>
      <c r="H214" s="1038"/>
      <c r="I214" s="1323"/>
      <c r="J214" s="1038"/>
      <c r="K214" s="1038"/>
      <c r="L214" s="1038"/>
      <c r="M214" s="1038"/>
      <c r="N214" s="1038"/>
      <c r="O214" s="1038"/>
      <c r="P214" s="1040" t="str">
        <f t="shared" si="354"/>
        <v>MP</v>
      </c>
      <c r="Q214" s="1342" t="str">
        <f t="shared" si="300"/>
        <v/>
      </c>
      <c r="R214" s="1040"/>
      <c r="S214" s="1475" t="e">
        <f t="shared" si="301"/>
        <v>#DIV/0!</v>
      </c>
      <c r="T214" s="1102"/>
      <c r="U214" s="1102"/>
      <c r="V214" s="1476"/>
      <c r="W214" s="1477"/>
      <c r="X214" s="1103"/>
      <c r="Y214" s="1477"/>
      <c r="Z214" s="1478">
        <f t="shared" si="315"/>
        <v>0</v>
      </c>
      <c r="AA214" s="1479">
        <f>ROUND(IFERROR(SUM($AI$6/$AI$7*Q214/O214)+('Inbound Freight New'!$A$3*CZ214/R214),0),2)</f>
        <v>0</v>
      </c>
      <c r="AB214" s="1480">
        <f t="shared" si="316"/>
        <v>0</v>
      </c>
      <c r="AC214" s="1479">
        <f t="shared" si="302"/>
        <v>0</v>
      </c>
      <c r="AD214" s="1481"/>
      <c r="AE214" s="1480">
        <f t="shared" si="317"/>
        <v>0</v>
      </c>
      <c r="AF214" s="1482">
        <f t="shared" si="303"/>
        <v>0</v>
      </c>
      <c r="AG214" s="1483">
        <f t="shared" si="318"/>
        <v>0</v>
      </c>
      <c r="AH214" s="1484">
        <f t="shared" si="304"/>
        <v>0</v>
      </c>
      <c r="AI214" s="1482">
        <f t="shared" si="305"/>
        <v>0</v>
      </c>
      <c r="AJ214" s="1485">
        <f t="shared" si="306"/>
        <v>0</v>
      </c>
      <c r="AK214" s="1485">
        <f t="shared" si="307"/>
        <v>0</v>
      </c>
      <c r="AL214" s="1485">
        <f t="shared" si="319"/>
        <v>0</v>
      </c>
      <c r="AM214" s="1482">
        <f t="shared" si="308"/>
        <v>0</v>
      </c>
      <c r="AN214" s="1477"/>
      <c r="AO214" s="1477"/>
      <c r="AP214" s="1486">
        <f t="shared" si="309"/>
        <v>0</v>
      </c>
      <c r="AQ214" s="1487">
        <f t="shared" si="310"/>
        <v>0</v>
      </c>
      <c r="AR214" s="1488">
        <f t="shared" si="320"/>
        <v>0</v>
      </c>
      <c r="AS214" s="1487">
        <f t="shared" si="311"/>
        <v>0</v>
      </c>
      <c r="AT214" s="1489">
        <f t="shared" si="312"/>
        <v>0</v>
      </c>
      <c r="AU214" s="1490"/>
      <c r="AV214" s="1489"/>
      <c r="AW214" s="1038"/>
      <c r="AX214" s="1038"/>
      <c r="AY214" s="1491"/>
      <c r="AZ214" s="1492"/>
      <c r="BA214" s="1342"/>
      <c r="BB214" s="1342"/>
      <c r="BC214" s="1342"/>
      <c r="BD214" s="1342"/>
      <c r="BE214" s="1038"/>
      <c r="BF214" s="1038" t="str">
        <f t="shared" si="355"/>
        <v/>
      </c>
      <c r="BG214" s="1342" t="str">
        <f t="shared" si="321"/>
        <v/>
      </c>
      <c r="BH214" s="1038"/>
      <c r="BI214" s="1038"/>
      <c r="BJ214" s="1038"/>
      <c r="BK214" s="1038"/>
      <c r="BL214" s="1038"/>
      <c r="BM214" s="1038"/>
      <c r="BN214" s="1493"/>
      <c r="BO214" s="1493"/>
      <c r="BP214" s="1493"/>
      <c r="BQ214" s="1493" t="str">
        <f t="shared" si="322"/>
        <v/>
      </c>
      <c r="BR214" s="1494" t="str">
        <f t="shared" si="323"/>
        <v/>
      </c>
      <c r="BS214" s="1494" t="str">
        <f t="shared" si="356"/>
        <v/>
      </c>
      <c r="BT214" s="1494" t="str">
        <f t="shared" si="357"/>
        <v/>
      </c>
      <c r="BU214" s="1495" t="str">
        <f t="shared" si="324"/>
        <v/>
      </c>
      <c r="BV214" s="1495" t="str">
        <f t="shared" si="358"/>
        <v/>
      </c>
      <c r="BW214" s="1495" t="str">
        <f t="shared" si="359"/>
        <v/>
      </c>
      <c r="BX214" s="1495" t="str">
        <f t="shared" si="325"/>
        <v/>
      </c>
      <c r="BY214" s="1495" t="str">
        <f t="shared" si="326"/>
        <v/>
      </c>
      <c r="BZ214" s="1495" t="str">
        <f t="shared" si="327"/>
        <v/>
      </c>
      <c r="CA214" s="1495" t="str">
        <f t="shared" si="328"/>
        <v/>
      </c>
      <c r="CB214" s="1496" t="str">
        <f t="shared" si="329"/>
        <v/>
      </c>
      <c r="CC214" s="1496" t="str">
        <f t="shared" si="330"/>
        <v/>
      </c>
      <c r="CD214" s="1496" t="str">
        <f t="shared" si="331"/>
        <v/>
      </c>
      <c r="CE214" s="1496" t="str">
        <f t="shared" si="332"/>
        <v/>
      </c>
      <c r="CF214" s="1496" t="str">
        <f t="shared" si="360"/>
        <v/>
      </c>
      <c r="CG214" s="1494" t="str">
        <f t="shared" si="361"/>
        <v/>
      </c>
      <c r="CH214" s="1495"/>
      <c r="CI214" s="1495"/>
      <c r="CJ214" s="1495"/>
      <c r="CK214" s="1495"/>
      <c r="CL214" s="1495"/>
      <c r="CM214" s="1495"/>
      <c r="CN214" s="1497" t="str">
        <f t="shared" si="362"/>
        <v/>
      </c>
      <c r="CO214" s="1497" t="str">
        <f t="shared" si="363"/>
        <v/>
      </c>
      <c r="CP214" s="1497" t="str">
        <f t="shared" si="364"/>
        <v/>
      </c>
      <c r="CQ214" s="1497" t="str">
        <f t="shared" si="365"/>
        <v/>
      </c>
      <c r="CR214" s="1497" t="str">
        <f t="shared" si="366"/>
        <v/>
      </c>
      <c r="CS214" s="1497" t="str">
        <f t="shared" si="367"/>
        <v/>
      </c>
      <c r="CT214" s="1497" t="str">
        <f t="shared" si="368"/>
        <v/>
      </c>
      <c r="CU214" s="1497" t="str">
        <f t="shared" si="369"/>
        <v/>
      </c>
      <c r="CV214" s="1497" t="str">
        <f t="shared" si="370"/>
        <v/>
      </c>
      <c r="CW214" s="16" t="str">
        <f t="shared" si="371"/>
        <v/>
      </c>
      <c r="CX214" s="16" t="str">
        <f t="shared" si="372"/>
        <v/>
      </c>
      <c r="CY214" s="16" t="str">
        <f t="shared" si="373"/>
        <v/>
      </c>
      <c r="CZ214" s="650">
        <f t="shared" si="333"/>
        <v>0</v>
      </c>
      <c r="DA214" s="16"/>
      <c r="DB214" s="651"/>
      <c r="DC214" s="655">
        <f t="shared" si="334"/>
        <v>0</v>
      </c>
      <c r="DD214" s="654" t="str">
        <f t="shared" si="335"/>
        <v/>
      </c>
      <c r="DE214" s="650">
        <f t="shared" si="336"/>
        <v>0</v>
      </c>
      <c r="EG214" s="16">
        <f>IFERROR(VLOOKUP(B214,'SUBCATS INTERNAL USE'!A:D,3,0),10000)</f>
        <v>10000</v>
      </c>
      <c r="EH214" s="16">
        <f t="shared" si="337"/>
        <v>10000</v>
      </c>
      <c r="EI214" s="16">
        <f t="shared" si="338"/>
        <v>1</v>
      </c>
      <c r="EJ214" s="16">
        <f t="shared" si="374"/>
        <v>19</v>
      </c>
      <c r="EK214" s="16">
        <f>IFERROR(VLOOKUP(B214,'SUBCATS INTERNAL USE'!G:I,3,0), 10000)</f>
        <v>10000</v>
      </c>
      <c r="EN214" s="163">
        <f t="shared" si="339"/>
        <v>1</v>
      </c>
      <c r="EO214" s="163">
        <f t="shared" si="340"/>
        <v>1</v>
      </c>
      <c r="EP214" s="163">
        <f t="shared" si="341"/>
        <v>1</v>
      </c>
      <c r="EQ214" s="163">
        <f t="shared" si="342"/>
        <v>1</v>
      </c>
      <c r="ER214" s="163">
        <f t="shared" si="343"/>
        <v>1</v>
      </c>
      <c r="ES214" s="163">
        <f t="shared" si="344"/>
        <v>1</v>
      </c>
      <c r="ET214" s="163">
        <f t="shared" si="345"/>
        <v>1</v>
      </c>
      <c r="EU214" s="163">
        <f t="shared" si="345"/>
        <v>1</v>
      </c>
      <c r="EV214" s="163">
        <f t="shared" si="346"/>
        <v>0</v>
      </c>
      <c r="EW214" s="163">
        <f t="shared" si="347"/>
        <v>1</v>
      </c>
      <c r="EX214" s="163">
        <f t="shared" si="348"/>
        <v>1</v>
      </c>
      <c r="EY214" s="163">
        <f t="shared" si="349"/>
        <v>1</v>
      </c>
      <c r="EZ214" s="163">
        <f t="shared" si="349"/>
        <v>1</v>
      </c>
      <c r="FA214" s="163">
        <f t="shared" si="349"/>
        <v>1</v>
      </c>
      <c r="FB214" s="163">
        <f t="shared" si="313"/>
        <v>1</v>
      </c>
      <c r="FC214" s="163">
        <f t="shared" si="350"/>
        <v>14</v>
      </c>
      <c r="FD214" s="163">
        <f t="shared" si="351"/>
        <v>0</v>
      </c>
      <c r="FF214" s="16">
        <f t="shared" si="352"/>
        <v>0</v>
      </c>
      <c r="FG214" s="16" t="str">
        <f t="shared" si="353"/>
        <v>1</v>
      </c>
    </row>
    <row r="215" spans="1:163" s="52" customFormat="1" ht="11.25" customHeight="1">
      <c r="A215" s="1038">
        <v>201</v>
      </c>
      <c r="B215" s="1039"/>
      <c r="C215" s="1038" t="str">
        <f t="shared" si="314"/>
        <v/>
      </c>
      <c r="D215" s="1038"/>
      <c r="E215" s="1040"/>
      <c r="F215" s="1041"/>
      <c r="G215" s="1038"/>
      <c r="H215" s="1038"/>
      <c r="I215" s="1323"/>
      <c r="J215" s="1038"/>
      <c r="K215" s="1038"/>
      <c r="L215" s="1038"/>
      <c r="M215" s="1038"/>
      <c r="N215" s="1038"/>
      <c r="O215" s="1038"/>
      <c r="P215" s="1040" t="str">
        <f t="shared" si="354"/>
        <v>MP</v>
      </c>
      <c r="Q215" s="1342" t="str">
        <f t="shared" si="300"/>
        <v/>
      </c>
      <c r="R215" s="1040"/>
      <c r="S215" s="1475" t="e">
        <f t="shared" si="301"/>
        <v>#DIV/0!</v>
      </c>
      <c r="T215" s="1102"/>
      <c r="U215" s="1102"/>
      <c r="V215" s="1476"/>
      <c r="W215" s="1477"/>
      <c r="X215" s="1103"/>
      <c r="Y215" s="1477"/>
      <c r="Z215" s="1478">
        <f t="shared" si="315"/>
        <v>0</v>
      </c>
      <c r="AA215" s="1479">
        <f>ROUND(IFERROR(SUM($AI$6/$AI$7*Q215/O215)+('Inbound Freight New'!$A$3*CZ215/R215),0),2)</f>
        <v>0</v>
      </c>
      <c r="AB215" s="1480">
        <f t="shared" si="316"/>
        <v>0</v>
      </c>
      <c r="AC215" s="1479">
        <f t="shared" si="302"/>
        <v>0</v>
      </c>
      <c r="AD215" s="1481"/>
      <c r="AE215" s="1480">
        <f t="shared" si="317"/>
        <v>0</v>
      </c>
      <c r="AF215" s="1482">
        <f t="shared" si="303"/>
        <v>0</v>
      </c>
      <c r="AG215" s="1483">
        <f t="shared" si="318"/>
        <v>0</v>
      </c>
      <c r="AH215" s="1484">
        <f t="shared" si="304"/>
        <v>0</v>
      </c>
      <c r="AI215" s="1482">
        <f t="shared" si="305"/>
        <v>0</v>
      </c>
      <c r="AJ215" s="1485">
        <f t="shared" si="306"/>
        <v>0</v>
      </c>
      <c r="AK215" s="1485">
        <f t="shared" si="307"/>
        <v>0</v>
      </c>
      <c r="AL215" s="1485">
        <f t="shared" si="319"/>
        <v>0</v>
      </c>
      <c r="AM215" s="1482">
        <f t="shared" si="308"/>
        <v>0</v>
      </c>
      <c r="AN215" s="1477"/>
      <c r="AO215" s="1477"/>
      <c r="AP215" s="1486">
        <f t="shared" si="309"/>
        <v>0</v>
      </c>
      <c r="AQ215" s="1487">
        <f t="shared" si="310"/>
        <v>0</v>
      </c>
      <c r="AR215" s="1488">
        <f t="shared" si="320"/>
        <v>0</v>
      </c>
      <c r="AS215" s="1487">
        <f t="shared" si="311"/>
        <v>0</v>
      </c>
      <c r="AT215" s="1489">
        <f t="shared" si="312"/>
        <v>0</v>
      </c>
      <c r="AU215" s="1490"/>
      <c r="AV215" s="1489"/>
      <c r="AW215" s="1038"/>
      <c r="AX215" s="1038"/>
      <c r="AY215" s="1491"/>
      <c r="AZ215" s="1492"/>
      <c r="BA215" s="1342"/>
      <c r="BB215" s="1342"/>
      <c r="BC215" s="1342"/>
      <c r="BD215" s="1342"/>
      <c r="BE215" s="1038"/>
      <c r="BF215" s="1038" t="str">
        <f t="shared" si="355"/>
        <v/>
      </c>
      <c r="BG215" s="1342" t="str">
        <f t="shared" si="321"/>
        <v/>
      </c>
      <c r="BH215" s="1038"/>
      <c r="BI215" s="1038"/>
      <c r="BJ215" s="1038"/>
      <c r="BK215" s="1038"/>
      <c r="BL215" s="1038"/>
      <c r="BM215" s="1038"/>
      <c r="BN215" s="1493"/>
      <c r="BO215" s="1493"/>
      <c r="BP215" s="1493"/>
      <c r="BQ215" s="1493" t="str">
        <f t="shared" si="322"/>
        <v/>
      </c>
      <c r="BR215" s="1494" t="str">
        <f t="shared" si="323"/>
        <v/>
      </c>
      <c r="BS215" s="1494" t="str">
        <f t="shared" si="356"/>
        <v/>
      </c>
      <c r="BT215" s="1494" t="str">
        <f t="shared" si="357"/>
        <v/>
      </c>
      <c r="BU215" s="1495" t="str">
        <f t="shared" si="324"/>
        <v/>
      </c>
      <c r="BV215" s="1495" t="str">
        <f t="shared" si="358"/>
        <v/>
      </c>
      <c r="BW215" s="1495" t="str">
        <f t="shared" si="359"/>
        <v/>
      </c>
      <c r="BX215" s="1495" t="str">
        <f t="shared" si="325"/>
        <v/>
      </c>
      <c r="BY215" s="1495" t="str">
        <f t="shared" si="326"/>
        <v/>
      </c>
      <c r="BZ215" s="1495" t="str">
        <f t="shared" si="327"/>
        <v/>
      </c>
      <c r="CA215" s="1495" t="str">
        <f t="shared" si="328"/>
        <v/>
      </c>
      <c r="CB215" s="1496" t="str">
        <f t="shared" si="329"/>
        <v/>
      </c>
      <c r="CC215" s="1496" t="str">
        <f t="shared" si="330"/>
        <v/>
      </c>
      <c r="CD215" s="1496" t="str">
        <f t="shared" si="331"/>
        <v/>
      </c>
      <c r="CE215" s="1496" t="str">
        <f t="shared" si="332"/>
        <v/>
      </c>
      <c r="CF215" s="1496" t="str">
        <f t="shared" si="360"/>
        <v/>
      </c>
      <c r="CG215" s="1494" t="str">
        <f t="shared" si="361"/>
        <v/>
      </c>
      <c r="CH215" s="1495"/>
      <c r="CI215" s="1495"/>
      <c r="CJ215" s="1495"/>
      <c r="CK215" s="1495"/>
      <c r="CL215" s="1495"/>
      <c r="CM215" s="1495"/>
      <c r="CN215" s="1497" t="str">
        <f t="shared" si="362"/>
        <v/>
      </c>
      <c r="CO215" s="1497" t="str">
        <f t="shared" si="363"/>
        <v/>
      </c>
      <c r="CP215" s="1497" t="str">
        <f t="shared" si="364"/>
        <v/>
      </c>
      <c r="CQ215" s="1497" t="str">
        <f t="shared" si="365"/>
        <v/>
      </c>
      <c r="CR215" s="1497" t="str">
        <f t="shared" si="366"/>
        <v/>
      </c>
      <c r="CS215" s="1497" t="str">
        <f t="shared" si="367"/>
        <v/>
      </c>
      <c r="CT215" s="1497" t="str">
        <f t="shared" si="368"/>
        <v/>
      </c>
      <c r="CU215" s="1497" t="str">
        <f t="shared" si="369"/>
        <v/>
      </c>
      <c r="CV215" s="1497" t="str">
        <f t="shared" si="370"/>
        <v/>
      </c>
      <c r="CW215" s="16" t="str">
        <f t="shared" si="371"/>
        <v/>
      </c>
      <c r="CX215" s="16" t="str">
        <f t="shared" si="372"/>
        <v/>
      </c>
      <c r="CY215" s="16" t="str">
        <f t="shared" si="373"/>
        <v/>
      </c>
      <c r="CZ215" s="650">
        <f t="shared" si="333"/>
        <v>0</v>
      </c>
      <c r="DA215" s="16"/>
      <c r="DB215" s="651"/>
      <c r="DC215" s="655">
        <f t="shared" si="334"/>
        <v>0</v>
      </c>
      <c r="DD215" s="654" t="str">
        <f t="shared" si="335"/>
        <v/>
      </c>
      <c r="DE215" s="650">
        <f t="shared" si="336"/>
        <v>0</v>
      </c>
      <c r="EG215" s="16">
        <f>IFERROR(VLOOKUP(B215,'SUBCATS INTERNAL USE'!A:D,3,0),10000)</f>
        <v>10000</v>
      </c>
      <c r="EH215" s="16">
        <f t="shared" si="337"/>
        <v>10000</v>
      </c>
      <c r="EI215" s="16">
        <f t="shared" si="338"/>
        <v>1</v>
      </c>
      <c r="EJ215" s="16">
        <f t="shared" si="374"/>
        <v>19</v>
      </c>
      <c r="EK215" s="16">
        <f>IFERROR(VLOOKUP(B215,'SUBCATS INTERNAL USE'!G:I,3,0), 10000)</f>
        <v>10000</v>
      </c>
      <c r="EN215" s="163">
        <f t="shared" si="339"/>
        <v>1</v>
      </c>
      <c r="EO215" s="163">
        <f t="shared" si="340"/>
        <v>1</v>
      </c>
      <c r="EP215" s="163">
        <f t="shared" si="341"/>
        <v>1</v>
      </c>
      <c r="EQ215" s="163">
        <f t="shared" si="342"/>
        <v>1</v>
      </c>
      <c r="ER215" s="163">
        <f t="shared" si="343"/>
        <v>1</v>
      </c>
      <c r="ES215" s="163">
        <f t="shared" si="344"/>
        <v>1</v>
      </c>
      <c r="ET215" s="163">
        <f t="shared" si="345"/>
        <v>1</v>
      </c>
      <c r="EU215" s="163">
        <f t="shared" si="345"/>
        <v>1</v>
      </c>
      <c r="EV215" s="163">
        <f t="shared" si="346"/>
        <v>0</v>
      </c>
      <c r="EW215" s="163">
        <f t="shared" si="347"/>
        <v>1</v>
      </c>
      <c r="EX215" s="163">
        <f t="shared" si="348"/>
        <v>1</v>
      </c>
      <c r="EY215" s="163">
        <f t="shared" si="349"/>
        <v>1</v>
      </c>
      <c r="EZ215" s="163">
        <f t="shared" si="349"/>
        <v>1</v>
      </c>
      <c r="FA215" s="163">
        <f t="shared" si="349"/>
        <v>1</v>
      </c>
      <c r="FB215" s="163">
        <f t="shared" si="313"/>
        <v>1</v>
      </c>
      <c r="FC215" s="163">
        <f t="shared" si="350"/>
        <v>14</v>
      </c>
      <c r="FD215" s="163">
        <f t="shared" si="351"/>
        <v>0</v>
      </c>
      <c r="FF215" s="16">
        <f t="shared" si="352"/>
        <v>0</v>
      </c>
      <c r="FG215" s="16" t="str">
        <f t="shared" si="353"/>
        <v>1</v>
      </c>
    </row>
    <row r="216" spans="1:163" s="52" customFormat="1" ht="11.25" customHeight="1">
      <c r="A216" s="1038">
        <v>202</v>
      </c>
      <c r="B216" s="1039"/>
      <c r="C216" s="1038" t="str">
        <f t="shared" si="314"/>
        <v/>
      </c>
      <c r="D216" s="1038"/>
      <c r="E216" s="1040"/>
      <c r="F216" s="1041"/>
      <c r="G216" s="1038"/>
      <c r="H216" s="1038"/>
      <c r="I216" s="1323"/>
      <c r="J216" s="1038"/>
      <c r="K216" s="1038"/>
      <c r="L216" s="1038"/>
      <c r="M216" s="1038"/>
      <c r="N216" s="1038"/>
      <c r="O216" s="1038"/>
      <c r="P216" s="1040" t="str">
        <f t="shared" si="354"/>
        <v>MP</v>
      </c>
      <c r="Q216" s="1342" t="str">
        <f t="shared" si="300"/>
        <v/>
      </c>
      <c r="R216" s="1040"/>
      <c r="S216" s="1475" t="e">
        <f t="shared" si="301"/>
        <v>#DIV/0!</v>
      </c>
      <c r="T216" s="1102"/>
      <c r="U216" s="1102"/>
      <c r="V216" s="1476"/>
      <c r="W216" s="1477"/>
      <c r="X216" s="1103"/>
      <c r="Y216" s="1477"/>
      <c r="Z216" s="1478">
        <f t="shared" si="315"/>
        <v>0</v>
      </c>
      <c r="AA216" s="1479">
        <f>ROUND(IFERROR(SUM($AI$6/$AI$7*Q216/O216)+('Inbound Freight New'!$A$3*CZ216/R216),0),2)</f>
        <v>0</v>
      </c>
      <c r="AB216" s="1480">
        <f t="shared" si="316"/>
        <v>0</v>
      </c>
      <c r="AC216" s="1479">
        <f t="shared" si="302"/>
        <v>0</v>
      </c>
      <c r="AD216" s="1481"/>
      <c r="AE216" s="1480">
        <f t="shared" si="317"/>
        <v>0</v>
      </c>
      <c r="AF216" s="1482">
        <f t="shared" si="303"/>
        <v>0</v>
      </c>
      <c r="AG216" s="1483">
        <f t="shared" si="318"/>
        <v>0</v>
      </c>
      <c r="AH216" s="1484">
        <f t="shared" si="304"/>
        <v>0</v>
      </c>
      <c r="AI216" s="1482">
        <f t="shared" si="305"/>
        <v>0</v>
      </c>
      <c r="AJ216" s="1485">
        <f t="shared" si="306"/>
        <v>0</v>
      </c>
      <c r="AK216" s="1485">
        <f t="shared" si="307"/>
        <v>0</v>
      </c>
      <c r="AL216" s="1485">
        <f t="shared" si="319"/>
        <v>0</v>
      </c>
      <c r="AM216" s="1482">
        <f t="shared" si="308"/>
        <v>0</v>
      </c>
      <c r="AN216" s="1477"/>
      <c r="AO216" s="1477"/>
      <c r="AP216" s="1486">
        <f t="shared" si="309"/>
        <v>0</v>
      </c>
      <c r="AQ216" s="1487">
        <f t="shared" si="310"/>
        <v>0</v>
      </c>
      <c r="AR216" s="1488">
        <f t="shared" si="320"/>
        <v>0</v>
      </c>
      <c r="AS216" s="1487">
        <f t="shared" si="311"/>
        <v>0</v>
      </c>
      <c r="AT216" s="1489">
        <f t="shared" si="312"/>
        <v>0</v>
      </c>
      <c r="AU216" s="1490"/>
      <c r="AV216" s="1489"/>
      <c r="AW216" s="1038"/>
      <c r="AX216" s="1038"/>
      <c r="AY216" s="1491"/>
      <c r="AZ216" s="1492"/>
      <c r="BA216" s="1342"/>
      <c r="BB216" s="1342"/>
      <c r="BC216" s="1342"/>
      <c r="BD216" s="1342"/>
      <c r="BE216" s="1038"/>
      <c r="BF216" s="1038" t="str">
        <f t="shared" si="355"/>
        <v/>
      </c>
      <c r="BG216" s="1342" t="str">
        <f t="shared" si="321"/>
        <v/>
      </c>
      <c r="BH216" s="1038"/>
      <c r="BI216" s="1038"/>
      <c r="BJ216" s="1038"/>
      <c r="BK216" s="1038"/>
      <c r="BL216" s="1038"/>
      <c r="BM216" s="1038"/>
      <c r="BN216" s="1493"/>
      <c r="BO216" s="1493"/>
      <c r="BP216" s="1493"/>
      <c r="BQ216" s="1493" t="str">
        <f t="shared" si="322"/>
        <v/>
      </c>
      <c r="BR216" s="1494" t="str">
        <f t="shared" si="323"/>
        <v/>
      </c>
      <c r="BS216" s="1494" t="str">
        <f t="shared" si="356"/>
        <v/>
      </c>
      <c r="BT216" s="1494" t="str">
        <f t="shared" si="357"/>
        <v/>
      </c>
      <c r="BU216" s="1495" t="str">
        <f t="shared" si="324"/>
        <v/>
      </c>
      <c r="BV216" s="1495" t="str">
        <f t="shared" si="358"/>
        <v/>
      </c>
      <c r="BW216" s="1495" t="str">
        <f t="shared" si="359"/>
        <v/>
      </c>
      <c r="BX216" s="1495" t="str">
        <f t="shared" si="325"/>
        <v/>
      </c>
      <c r="BY216" s="1495" t="str">
        <f t="shared" si="326"/>
        <v/>
      </c>
      <c r="BZ216" s="1495" t="str">
        <f t="shared" si="327"/>
        <v/>
      </c>
      <c r="CA216" s="1495" t="str">
        <f t="shared" si="328"/>
        <v/>
      </c>
      <c r="CB216" s="1496" t="str">
        <f t="shared" si="329"/>
        <v/>
      </c>
      <c r="CC216" s="1496" t="str">
        <f t="shared" si="330"/>
        <v/>
      </c>
      <c r="CD216" s="1496" t="str">
        <f t="shared" si="331"/>
        <v/>
      </c>
      <c r="CE216" s="1496" t="str">
        <f t="shared" si="332"/>
        <v/>
      </c>
      <c r="CF216" s="1496" t="str">
        <f t="shared" si="360"/>
        <v/>
      </c>
      <c r="CG216" s="1494" t="str">
        <f t="shared" si="361"/>
        <v/>
      </c>
      <c r="CH216" s="1495"/>
      <c r="CI216" s="1495"/>
      <c r="CJ216" s="1495"/>
      <c r="CK216" s="1495"/>
      <c r="CL216" s="1495"/>
      <c r="CM216" s="1495"/>
      <c r="CN216" s="1497" t="str">
        <f t="shared" si="362"/>
        <v/>
      </c>
      <c r="CO216" s="1497" t="str">
        <f t="shared" si="363"/>
        <v/>
      </c>
      <c r="CP216" s="1497" t="str">
        <f t="shared" si="364"/>
        <v/>
      </c>
      <c r="CQ216" s="1497" t="str">
        <f t="shared" si="365"/>
        <v/>
      </c>
      <c r="CR216" s="1497" t="str">
        <f t="shared" si="366"/>
        <v/>
      </c>
      <c r="CS216" s="1497" t="str">
        <f t="shared" si="367"/>
        <v/>
      </c>
      <c r="CT216" s="1497" t="str">
        <f t="shared" si="368"/>
        <v/>
      </c>
      <c r="CU216" s="1497" t="str">
        <f t="shared" si="369"/>
        <v/>
      </c>
      <c r="CV216" s="1497" t="str">
        <f t="shared" si="370"/>
        <v/>
      </c>
      <c r="CW216" s="16" t="str">
        <f t="shared" si="371"/>
        <v/>
      </c>
      <c r="CX216" s="16" t="str">
        <f t="shared" si="372"/>
        <v/>
      </c>
      <c r="CY216" s="16" t="str">
        <f t="shared" si="373"/>
        <v/>
      </c>
      <c r="CZ216" s="650">
        <f t="shared" si="333"/>
        <v>0</v>
      </c>
      <c r="DA216" s="16"/>
      <c r="DB216" s="651"/>
      <c r="DC216" s="655">
        <f t="shared" si="334"/>
        <v>0</v>
      </c>
      <c r="DD216" s="654" t="str">
        <f t="shared" si="335"/>
        <v/>
      </c>
      <c r="DE216" s="650">
        <f t="shared" si="336"/>
        <v>0</v>
      </c>
      <c r="EG216" s="16">
        <f>IFERROR(VLOOKUP(B216,'SUBCATS INTERNAL USE'!A:D,3,0),10000)</f>
        <v>10000</v>
      </c>
      <c r="EH216" s="16">
        <f t="shared" si="337"/>
        <v>10000</v>
      </c>
      <c r="EI216" s="16">
        <f t="shared" si="338"/>
        <v>1</v>
      </c>
      <c r="EJ216" s="16">
        <f t="shared" si="374"/>
        <v>19</v>
      </c>
      <c r="EK216" s="16">
        <f>IFERROR(VLOOKUP(B216,'SUBCATS INTERNAL USE'!G:I,3,0), 10000)</f>
        <v>10000</v>
      </c>
      <c r="EN216" s="163">
        <f t="shared" si="339"/>
        <v>1</v>
      </c>
      <c r="EO216" s="163">
        <f t="shared" si="340"/>
        <v>1</v>
      </c>
      <c r="EP216" s="163">
        <f t="shared" si="341"/>
        <v>1</v>
      </c>
      <c r="EQ216" s="163">
        <f t="shared" si="342"/>
        <v>1</v>
      </c>
      <c r="ER216" s="163">
        <f t="shared" si="343"/>
        <v>1</v>
      </c>
      <c r="ES216" s="163">
        <f t="shared" si="344"/>
        <v>1</v>
      </c>
      <c r="ET216" s="163">
        <f t="shared" si="345"/>
        <v>1</v>
      </c>
      <c r="EU216" s="163">
        <f t="shared" si="345"/>
        <v>1</v>
      </c>
      <c r="EV216" s="163">
        <f t="shared" si="346"/>
        <v>0</v>
      </c>
      <c r="EW216" s="163">
        <f t="shared" si="347"/>
        <v>1</v>
      </c>
      <c r="EX216" s="163">
        <f t="shared" si="348"/>
        <v>1</v>
      </c>
      <c r="EY216" s="163">
        <f t="shared" si="349"/>
        <v>1</v>
      </c>
      <c r="EZ216" s="163">
        <f t="shared" si="349"/>
        <v>1</v>
      </c>
      <c r="FA216" s="163">
        <f t="shared" si="349"/>
        <v>1</v>
      </c>
      <c r="FB216" s="163">
        <f t="shared" si="313"/>
        <v>1</v>
      </c>
      <c r="FC216" s="163">
        <f t="shared" si="350"/>
        <v>14</v>
      </c>
      <c r="FD216" s="163">
        <f t="shared" si="351"/>
        <v>0</v>
      </c>
      <c r="FF216" s="16">
        <f t="shared" si="352"/>
        <v>0</v>
      </c>
      <c r="FG216" s="16" t="str">
        <f t="shared" si="353"/>
        <v>1</v>
      </c>
    </row>
    <row r="217" spans="1:163" s="52" customFormat="1" ht="11.25" customHeight="1">
      <c r="A217" s="1038">
        <v>203</v>
      </c>
      <c r="B217" s="1039"/>
      <c r="C217" s="1038" t="str">
        <f t="shared" si="314"/>
        <v/>
      </c>
      <c r="D217" s="1038"/>
      <c r="E217" s="1040"/>
      <c r="F217" s="1041"/>
      <c r="G217" s="1038"/>
      <c r="H217" s="1038"/>
      <c r="I217" s="1323"/>
      <c r="J217" s="1038"/>
      <c r="K217" s="1038"/>
      <c r="L217" s="1038"/>
      <c r="M217" s="1038"/>
      <c r="N217" s="1038"/>
      <c r="O217" s="1038"/>
      <c r="P217" s="1040" t="str">
        <f t="shared" si="354"/>
        <v>MP</v>
      </c>
      <c r="Q217" s="1342" t="str">
        <f t="shared" si="300"/>
        <v/>
      </c>
      <c r="R217" s="1040"/>
      <c r="S217" s="1475" t="e">
        <f t="shared" si="301"/>
        <v>#DIV/0!</v>
      </c>
      <c r="T217" s="1102"/>
      <c r="U217" s="1102"/>
      <c r="V217" s="1476"/>
      <c r="W217" s="1477"/>
      <c r="X217" s="1103"/>
      <c r="Y217" s="1477"/>
      <c r="Z217" s="1478">
        <f t="shared" si="315"/>
        <v>0</v>
      </c>
      <c r="AA217" s="1479">
        <f>ROUND(IFERROR(SUM($AI$6/$AI$7*Q217/O217)+('Inbound Freight New'!$A$3*CZ217/R217),0),2)</f>
        <v>0</v>
      </c>
      <c r="AB217" s="1480">
        <f t="shared" si="316"/>
        <v>0</v>
      </c>
      <c r="AC217" s="1479">
        <f t="shared" si="302"/>
        <v>0</v>
      </c>
      <c r="AD217" s="1481"/>
      <c r="AE217" s="1480">
        <f t="shared" si="317"/>
        <v>0</v>
      </c>
      <c r="AF217" s="1482">
        <f t="shared" si="303"/>
        <v>0</v>
      </c>
      <c r="AG217" s="1483">
        <f t="shared" si="318"/>
        <v>0</v>
      </c>
      <c r="AH217" s="1484">
        <f t="shared" si="304"/>
        <v>0</v>
      </c>
      <c r="AI217" s="1482">
        <f t="shared" si="305"/>
        <v>0</v>
      </c>
      <c r="AJ217" s="1485">
        <f t="shared" si="306"/>
        <v>0</v>
      </c>
      <c r="AK217" s="1485">
        <f t="shared" si="307"/>
        <v>0</v>
      </c>
      <c r="AL217" s="1485">
        <f t="shared" si="319"/>
        <v>0</v>
      </c>
      <c r="AM217" s="1482">
        <f t="shared" si="308"/>
        <v>0</v>
      </c>
      <c r="AN217" s="1477"/>
      <c r="AO217" s="1477"/>
      <c r="AP217" s="1486">
        <f t="shared" si="309"/>
        <v>0</v>
      </c>
      <c r="AQ217" s="1487">
        <f t="shared" si="310"/>
        <v>0</v>
      </c>
      <c r="AR217" s="1488">
        <f t="shared" si="320"/>
        <v>0</v>
      </c>
      <c r="AS217" s="1487">
        <f t="shared" si="311"/>
        <v>0</v>
      </c>
      <c r="AT217" s="1489">
        <f t="shared" si="312"/>
        <v>0</v>
      </c>
      <c r="AU217" s="1490"/>
      <c r="AV217" s="1489"/>
      <c r="AW217" s="1038"/>
      <c r="AX217" s="1038"/>
      <c r="AY217" s="1491"/>
      <c r="AZ217" s="1492"/>
      <c r="BA217" s="1342"/>
      <c r="BB217" s="1342"/>
      <c r="BC217" s="1342"/>
      <c r="BD217" s="1342"/>
      <c r="BE217" s="1038"/>
      <c r="BF217" s="1038" t="str">
        <f t="shared" si="355"/>
        <v/>
      </c>
      <c r="BG217" s="1342" t="str">
        <f t="shared" si="321"/>
        <v/>
      </c>
      <c r="BH217" s="1038"/>
      <c r="BI217" s="1038"/>
      <c r="BJ217" s="1038"/>
      <c r="BK217" s="1038"/>
      <c r="BL217" s="1038"/>
      <c r="BM217" s="1038"/>
      <c r="BN217" s="1493"/>
      <c r="BO217" s="1493"/>
      <c r="BP217" s="1493"/>
      <c r="BQ217" s="1493" t="str">
        <f t="shared" si="322"/>
        <v/>
      </c>
      <c r="BR217" s="1494" t="str">
        <f t="shared" si="323"/>
        <v/>
      </c>
      <c r="BS217" s="1494" t="str">
        <f t="shared" si="356"/>
        <v/>
      </c>
      <c r="BT217" s="1494" t="str">
        <f t="shared" si="357"/>
        <v/>
      </c>
      <c r="BU217" s="1495" t="str">
        <f t="shared" si="324"/>
        <v/>
      </c>
      <c r="BV217" s="1495" t="str">
        <f t="shared" si="358"/>
        <v/>
      </c>
      <c r="BW217" s="1495" t="str">
        <f t="shared" si="359"/>
        <v/>
      </c>
      <c r="BX217" s="1495" t="str">
        <f t="shared" si="325"/>
        <v/>
      </c>
      <c r="BY217" s="1495" t="str">
        <f t="shared" si="326"/>
        <v/>
      </c>
      <c r="BZ217" s="1495" t="str">
        <f t="shared" si="327"/>
        <v/>
      </c>
      <c r="CA217" s="1495" t="str">
        <f t="shared" si="328"/>
        <v/>
      </c>
      <c r="CB217" s="1496" t="str">
        <f t="shared" si="329"/>
        <v/>
      </c>
      <c r="CC217" s="1496" t="str">
        <f t="shared" si="330"/>
        <v/>
      </c>
      <c r="CD217" s="1496" t="str">
        <f t="shared" si="331"/>
        <v/>
      </c>
      <c r="CE217" s="1496" t="str">
        <f t="shared" si="332"/>
        <v/>
      </c>
      <c r="CF217" s="1496" t="str">
        <f t="shared" si="360"/>
        <v/>
      </c>
      <c r="CG217" s="1494" t="str">
        <f t="shared" si="361"/>
        <v/>
      </c>
      <c r="CH217" s="1495"/>
      <c r="CI217" s="1495"/>
      <c r="CJ217" s="1495"/>
      <c r="CK217" s="1495"/>
      <c r="CL217" s="1495"/>
      <c r="CM217" s="1495"/>
      <c r="CN217" s="1497" t="str">
        <f t="shared" si="362"/>
        <v/>
      </c>
      <c r="CO217" s="1497" t="str">
        <f t="shared" si="363"/>
        <v/>
      </c>
      <c r="CP217" s="1497" t="str">
        <f t="shared" si="364"/>
        <v/>
      </c>
      <c r="CQ217" s="1497" t="str">
        <f t="shared" si="365"/>
        <v/>
      </c>
      <c r="CR217" s="1497" t="str">
        <f t="shared" si="366"/>
        <v/>
      </c>
      <c r="CS217" s="1497" t="str">
        <f t="shared" si="367"/>
        <v/>
      </c>
      <c r="CT217" s="1497" t="str">
        <f t="shared" si="368"/>
        <v/>
      </c>
      <c r="CU217" s="1497" t="str">
        <f t="shared" si="369"/>
        <v/>
      </c>
      <c r="CV217" s="1497" t="str">
        <f t="shared" si="370"/>
        <v/>
      </c>
      <c r="CW217" s="16" t="str">
        <f t="shared" si="371"/>
        <v/>
      </c>
      <c r="CX217" s="16" t="str">
        <f t="shared" si="372"/>
        <v/>
      </c>
      <c r="CY217" s="16" t="str">
        <f t="shared" si="373"/>
        <v/>
      </c>
      <c r="CZ217" s="650">
        <f t="shared" si="333"/>
        <v>0</v>
      </c>
      <c r="DA217" s="16"/>
      <c r="DB217" s="651"/>
      <c r="DC217" s="655">
        <f t="shared" si="334"/>
        <v>0</v>
      </c>
      <c r="DD217" s="654" t="str">
        <f t="shared" si="335"/>
        <v/>
      </c>
      <c r="DE217" s="650">
        <f t="shared" si="336"/>
        <v>0</v>
      </c>
      <c r="EG217" s="16">
        <f>IFERROR(VLOOKUP(B217,'SUBCATS INTERNAL USE'!A:D,3,0),10000)</f>
        <v>10000</v>
      </c>
      <c r="EH217" s="16">
        <f t="shared" si="337"/>
        <v>10000</v>
      </c>
      <c r="EI217" s="16">
        <f t="shared" si="338"/>
        <v>1</v>
      </c>
      <c r="EJ217" s="16">
        <f t="shared" si="374"/>
        <v>19</v>
      </c>
      <c r="EK217" s="16">
        <f>IFERROR(VLOOKUP(B217,'SUBCATS INTERNAL USE'!G:I,3,0), 10000)</f>
        <v>10000</v>
      </c>
      <c r="EN217" s="163">
        <f t="shared" si="339"/>
        <v>1</v>
      </c>
      <c r="EO217" s="163">
        <f t="shared" si="340"/>
        <v>1</v>
      </c>
      <c r="EP217" s="163">
        <f t="shared" si="341"/>
        <v>1</v>
      </c>
      <c r="EQ217" s="163">
        <f t="shared" si="342"/>
        <v>1</v>
      </c>
      <c r="ER217" s="163">
        <f t="shared" si="343"/>
        <v>1</v>
      </c>
      <c r="ES217" s="163">
        <f t="shared" si="344"/>
        <v>1</v>
      </c>
      <c r="ET217" s="163">
        <f t="shared" si="345"/>
        <v>1</v>
      </c>
      <c r="EU217" s="163">
        <f t="shared" si="345"/>
        <v>1</v>
      </c>
      <c r="EV217" s="163">
        <f t="shared" si="346"/>
        <v>0</v>
      </c>
      <c r="EW217" s="163">
        <f t="shared" si="347"/>
        <v>1</v>
      </c>
      <c r="EX217" s="163">
        <f t="shared" si="348"/>
        <v>1</v>
      </c>
      <c r="EY217" s="163">
        <f t="shared" si="349"/>
        <v>1</v>
      </c>
      <c r="EZ217" s="163">
        <f t="shared" si="349"/>
        <v>1</v>
      </c>
      <c r="FA217" s="163">
        <f t="shared" si="349"/>
        <v>1</v>
      </c>
      <c r="FB217" s="163">
        <f t="shared" si="313"/>
        <v>1</v>
      </c>
      <c r="FC217" s="163">
        <f t="shared" si="350"/>
        <v>14</v>
      </c>
      <c r="FD217" s="163">
        <f t="shared" si="351"/>
        <v>0</v>
      </c>
      <c r="FF217" s="16">
        <f t="shared" si="352"/>
        <v>0</v>
      </c>
      <c r="FG217" s="16" t="str">
        <f t="shared" si="353"/>
        <v>1</v>
      </c>
    </row>
    <row r="218" spans="1:163" s="52" customFormat="1" ht="11.25" customHeight="1">
      <c r="A218" s="1038">
        <v>204</v>
      </c>
      <c r="B218" s="1039"/>
      <c r="C218" s="1038" t="str">
        <f t="shared" si="314"/>
        <v/>
      </c>
      <c r="D218" s="1038"/>
      <c r="E218" s="1040"/>
      <c r="F218" s="1041"/>
      <c r="G218" s="1038"/>
      <c r="H218" s="1038"/>
      <c r="I218" s="1323"/>
      <c r="J218" s="1038"/>
      <c r="K218" s="1038"/>
      <c r="L218" s="1038"/>
      <c r="M218" s="1038"/>
      <c r="N218" s="1038"/>
      <c r="O218" s="1038"/>
      <c r="P218" s="1040" t="str">
        <f t="shared" si="354"/>
        <v>MP</v>
      </c>
      <c r="Q218" s="1342" t="str">
        <f t="shared" si="300"/>
        <v/>
      </c>
      <c r="R218" s="1040"/>
      <c r="S218" s="1475" t="e">
        <f t="shared" si="301"/>
        <v>#DIV/0!</v>
      </c>
      <c r="T218" s="1102"/>
      <c r="U218" s="1102"/>
      <c r="V218" s="1476"/>
      <c r="W218" s="1477"/>
      <c r="X218" s="1103"/>
      <c r="Y218" s="1477"/>
      <c r="Z218" s="1478">
        <f t="shared" si="315"/>
        <v>0</v>
      </c>
      <c r="AA218" s="1479">
        <f>ROUND(IFERROR(SUM($AI$6/$AI$7*Q218/O218)+('Inbound Freight New'!$A$3*CZ218/R218),0),2)</f>
        <v>0</v>
      </c>
      <c r="AB218" s="1480">
        <f t="shared" si="316"/>
        <v>0</v>
      </c>
      <c r="AC218" s="1479">
        <f t="shared" si="302"/>
        <v>0</v>
      </c>
      <c r="AD218" s="1481"/>
      <c r="AE218" s="1480">
        <f t="shared" si="317"/>
        <v>0</v>
      </c>
      <c r="AF218" s="1482">
        <f t="shared" si="303"/>
        <v>0</v>
      </c>
      <c r="AG218" s="1483">
        <f t="shared" si="318"/>
        <v>0</v>
      </c>
      <c r="AH218" s="1484">
        <f t="shared" si="304"/>
        <v>0</v>
      </c>
      <c r="AI218" s="1482">
        <f t="shared" si="305"/>
        <v>0</v>
      </c>
      <c r="AJ218" s="1485">
        <f t="shared" si="306"/>
        <v>0</v>
      </c>
      <c r="AK218" s="1485">
        <f t="shared" si="307"/>
        <v>0</v>
      </c>
      <c r="AL218" s="1485">
        <f t="shared" si="319"/>
        <v>0</v>
      </c>
      <c r="AM218" s="1482">
        <f t="shared" si="308"/>
        <v>0</v>
      </c>
      <c r="AN218" s="1477"/>
      <c r="AO218" s="1477"/>
      <c r="AP218" s="1486">
        <f t="shared" si="309"/>
        <v>0</v>
      </c>
      <c r="AQ218" s="1487">
        <f t="shared" si="310"/>
        <v>0</v>
      </c>
      <c r="AR218" s="1488">
        <f t="shared" si="320"/>
        <v>0</v>
      </c>
      <c r="AS218" s="1487">
        <f t="shared" si="311"/>
        <v>0</v>
      </c>
      <c r="AT218" s="1489">
        <f t="shared" si="312"/>
        <v>0</v>
      </c>
      <c r="AU218" s="1490"/>
      <c r="AV218" s="1489"/>
      <c r="AW218" s="1038"/>
      <c r="AX218" s="1038"/>
      <c r="AY218" s="1491"/>
      <c r="AZ218" s="1492"/>
      <c r="BA218" s="1342"/>
      <c r="BB218" s="1342"/>
      <c r="BC218" s="1342"/>
      <c r="BD218" s="1342"/>
      <c r="BE218" s="1038"/>
      <c r="BF218" s="1038" t="str">
        <f t="shared" si="355"/>
        <v/>
      </c>
      <c r="BG218" s="1342" t="str">
        <f t="shared" si="321"/>
        <v/>
      </c>
      <c r="BH218" s="1038"/>
      <c r="BI218" s="1038"/>
      <c r="BJ218" s="1038"/>
      <c r="BK218" s="1038"/>
      <c r="BL218" s="1038"/>
      <c r="BM218" s="1038"/>
      <c r="BN218" s="1493"/>
      <c r="BO218" s="1493"/>
      <c r="BP218" s="1493"/>
      <c r="BQ218" s="1493" t="str">
        <f t="shared" si="322"/>
        <v/>
      </c>
      <c r="BR218" s="1494" t="str">
        <f t="shared" si="323"/>
        <v/>
      </c>
      <c r="BS218" s="1494" t="str">
        <f t="shared" si="356"/>
        <v/>
      </c>
      <c r="BT218" s="1494" t="str">
        <f t="shared" si="357"/>
        <v/>
      </c>
      <c r="BU218" s="1495" t="str">
        <f t="shared" si="324"/>
        <v/>
      </c>
      <c r="BV218" s="1495" t="str">
        <f t="shared" si="358"/>
        <v/>
      </c>
      <c r="BW218" s="1495" t="str">
        <f t="shared" si="359"/>
        <v/>
      </c>
      <c r="BX218" s="1495" t="str">
        <f t="shared" si="325"/>
        <v/>
      </c>
      <c r="BY218" s="1495" t="str">
        <f t="shared" si="326"/>
        <v/>
      </c>
      <c r="BZ218" s="1495" t="str">
        <f t="shared" si="327"/>
        <v/>
      </c>
      <c r="CA218" s="1495" t="str">
        <f t="shared" si="328"/>
        <v/>
      </c>
      <c r="CB218" s="1496" t="str">
        <f t="shared" si="329"/>
        <v/>
      </c>
      <c r="CC218" s="1496" t="str">
        <f t="shared" si="330"/>
        <v/>
      </c>
      <c r="CD218" s="1496" t="str">
        <f t="shared" si="331"/>
        <v/>
      </c>
      <c r="CE218" s="1496" t="str">
        <f t="shared" si="332"/>
        <v/>
      </c>
      <c r="CF218" s="1496" t="str">
        <f t="shared" si="360"/>
        <v/>
      </c>
      <c r="CG218" s="1494" t="str">
        <f t="shared" si="361"/>
        <v/>
      </c>
      <c r="CH218" s="1495"/>
      <c r="CI218" s="1495"/>
      <c r="CJ218" s="1495"/>
      <c r="CK218" s="1495"/>
      <c r="CL218" s="1495"/>
      <c r="CM218" s="1495"/>
      <c r="CN218" s="1497" t="str">
        <f t="shared" si="362"/>
        <v/>
      </c>
      <c r="CO218" s="1497" t="str">
        <f t="shared" si="363"/>
        <v/>
      </c>
      <c r="CP218" s="1497" t="str">
        <f t="shared" si="364"/>
        <v/>
      </c>
      <c r="CQ218" s="1497" t="str">
        <f t="shared" si="365"/>
        <v/>
      </c>
      <c r="CR218" s="1497" t="str">
        <f t="shared" si="366"/>
        <v/>
      </c>
      <c r="CS218" s="1497" t="str">
        <f t="shared" si="367"/>
        <v/>
      </c>
      <c r="CT218" s="1497" t="str">
        <f t="shared" si="368"/>
        <v/>
      </c>
      <c r="CU218" s="1497" t="str">
        <f t="shared" si="369"/>
        <v/>
      </c>
      <c r="CV218" s="1497" t="str">
        <f t="shared" si="370"/>
        <v/>
      </c>
      <c r="CW218" s="16" t="str">
        <f t="shared" si="371"/>
        <v/>
      </c>
      <c r="CX218" s="16" t="str">
        <f t="shared" si="372"/>
        <v/>
      </c>
      <c r="CY218" s="16" t="str">
        <f t="shared" si="373"/>
        <v/>
      </c>
      <c r="CZ218" s="650">
        <f t="shared" si="333"/>
        <v>0</v>
      </c>
      <c r="DA218" s="16"/>
      <c r="DB218" s="651"/>
      <c r="DC218" s="655">
        <f t="shared" si="334"/>
        <v>0</v>
      </c>
      <c r="DD218" s="654" t="str">
        <f t="shared" si="335"/>
        <v/>
      </c>
      <c r="DE218" s="650">
        <f t="shared" si="336"/>
        <v>0</v>
      </c>
      <c r="EG218" s="16">
        <f>IFERROR(VLOOKUP(B218,'SUBCATS INTERNAL USE'!A:D,3,0),10000)</f>
        <v>10000</v>
      </c>
      <c r="EH218" s="16">
        <f t="shared" si="337"/>
        <v>10000</v>
      </c>
      <c r="EI218" s="16">
        <f t="shared" si="338"/>
        <v>1</v>
      </c>
      <c r="EJ218" s="16">
        <f t="shared" si="374"/>
        <v>19</v>
      </c>
      <c r="EK218" s="16">
        <f>IFERROR(VLOOKUP(B218,'SUBCATS INTERNAL USE'!G:I,3,0), 10000)</f>
        <v>10000</v>
      </c>
      <c r="EN218" s="163">
        <f t="shared" si="339"/>
        <v>1</v>
      </c>
      <c r="EO218" s="163">
        <f t="shared" si="340"/>
        <v>1</v>
      </c>
      <c r="EP218" s="163">
        <f t="shared" si="341"/>
        <v>1</v>
      </c>
      <c r="EQ218" s="163">
        <f t="shared" si="342"/>
        <v>1</v>
      </c>
      <c r="ER218" s="163">
        <f t="shared" si="343"/>
        <v>1</v>
      </c>
      <c r="ES218" s="163">
        <f t="shared" si="344"/>
        <v>1</v>
      </c>
      <c r="ET218" s="163">
        <f t="shared" si="345"/>
        <v>1</v>
      </c>
      <c r="EU218" s="163">
        <f t="shared" si="345"/>
        <v>1</v>
      </c>
      <c r="EV218" s="163">
        <f t="shared" si="346"/>
        <v>0</v>
      </c>
      <c r="EW218" s="163">
        <f t="shared" si="347"/>
        <v>1</v>
      </c>
      <c r="EX218" s="163">
        <f t="shared" si="348"/>
        <v>1</v>
      </c>
      <c r="EY218" s="163">
        <f t="shared" si="349"/>
        <v>1</v>
      </c>
      <c r="EZ218" s="163">
        <f t="shared" si="349"/>
        <v>1</v>
      </c>
      <c r="FA218" s="163">
        <f t="shared" si="349"/>
        <v>1</v>
      </c>
      <c r="FB218" s="163">
        <f t="shared" si="313"/>
        <v>1</v>
      </c>
      <c r="FC218" s="163">
        <f t="shared" si="350"/>
        <v>14</v>
      </c>
      <c r="FD218" s="163">
        <f t="shared" si="351"/>
        <v>0</v>
      </c>
      <c r="FF218" s="16">
        <f t="shared" si="352"/>
        <v>0</v>
      </c>
      <c r="FG218" s="16" t="str">
        <f t="shared" si="353"/>
        <v>1</v>
      </c>
    </row>
    <row r="219" spans="1:163" s="52" customFormat="1" ht="11.25" customHeight="1">
      <c r="A219" s="1038">
        <v>205</v>
      </c>
      <c r="B219" s="1039"/>
      <c r="C219" s="1038" t="str">
        <f t="shared" si="314"/>
        <v/>
      </c>
      <c r="D219" s="1038"/>
      <c r="E219" s="1040"/>
      <c r="F219" s="1041"/>
      <c r="G219" s="1038"/>
      <c r="H219" s="1038"/>
      <c r="I219" s="1323"/>
      <c r="J219" s="1038"/>
      <c r="K219" s="1038"/>
      <c r="L219" s="1038"/>
      <c r="M219" s="1038"/>
      <c r="N219" s="1038"/>
      <c r="O219" s="1038"/>
      <c r="P219" s="1040" t="str">
        <f t="shared" si="354"/>
        <v>MP</v>
      </c>
      <c r="Q219" s="1342" t="str">
        <f t="shared" si="300"/>
        <v/>
      </c>
      <c r="R219" s="1040"/>
      <c r="S219" s="1475" t="e">
        <f t="shared" si="301"/>
        <v>#DIV/0!</v>
      </c>
      <c r="T219" s="1102"/>
      <c r="U219" s="1102"/>
      <c r="V219" s="1476"/>
      <c r="W219" s="1477"/>
      <c r="X219" s="1103"/>
      <c r="Y219" s="1477"/>
      <c r="Z219" s="1478">
        <f t="shared" si="315"/>
        <v>0</v>
      </c>
      <c r="AA219" s="1479">
        <f>ROUND(IFERROR(SUM($AI$6/$AI$7*Q219/O219)+('Inbound Freight New'!$A$3*CZ219/R219),0),2)</f>
        <v>0</v>
      </c>
      <c r="AB219" s="1480">
        <f t="shared" si="316"/>
        <v>0</v>
      </c>
      <c r="AC219" s="1479">
        <f t="shared" si="302"/>
        <v>0</v>
      </c>
      <c r="AD219" s="1481"/>
      <c r="AE219" s="1480">
        <f t="shared" si="317"/>
        <v>0</v>
      </c>
      <c r="AF219" s="1482">
        <f t="shared" si="303"/>
        <v>0</v>
      </c>
      <c r="AG219" s="1483">
        <f t="shared" si="318"/>
        <v>0</v>
      </c>
      <c r="AH219" s="1484">
        <f t="shared" si="304"/>
        <v>0</v>
      </c>
      <c r="AI219" s="1482">
        <f t="shared" si="305"/>
        <v>0</v>
      </c>
      <c r="AJ219" s="1485">
        <f t="shared" si="306"/>
        <v>0</v>
      </c>
      <c r="AK219" s="1485">
        <f t="shared" si="307"/>
        <v>0</v>
      </c>
      <c r="AL219" s="1485">
        <f t="shared" si="319"/>
        <v>0</v>
      </c>
      <c r="AM219" s="1482">
        <f t="shared" si="308"/>
        <v>0</v>
      </c>
      <c r="AN219" s="1477"/>
      <c r="AO219" s="1477"/>
      <c r="AP219" s="1486">
        <f t="shared" si="309"/>
        <v>0</v>
      </c>
      <c r="AQ219" s="1487">
        <f t="shared" si="310"/>
        <v>0</v>
      </c>
      <c r="AR219" s="1488">
        <f t="shared" si="320"/>
        <v>0</v>
      </c>
      <c r="AS219" s="1487">
        <f t="shared" si="311"/>
        <v>0</v>
      </c>
      <c r="AT219" s="1489">
        <f t="shared" si="312"/>
        <v>0</v>
      </c>
      <c r="AU219" s="1490"/>
      <c r="AV219" s="1489"/>
      <c r="AW219" s="1038"/>
      <c r="AX219" s="1038"/>
      <c r="AY219" s="1491"/>
      <c r="AZ219" s="1492"/>
      <c r="BA219" s="1342"/>
      <c r="BB219" s="1342"/>
      <c r="BC219" s="1342"/>
      <c r="BD219" s="1342"/>
      <c r="BE219" s="1038"/>
      <c r="BF219" s="1038" t="str">
        <f t="shared" si="355"/>
        <v/>
      </c>
      <c r="BG219" s="1342" t="str">
        <f t="shared" si="321"/>
        <v/>
      </c>
      <c r="BH219" s="1038"/>
      <c r="BI219" s="1038"/>
      <c r="BJ219" s="1038"/>
      <c r="BK219" s="1038"/>
      <c r="BL219" s="1038"/>
      <c r="BM219" s="1038"/>
      <c r="BN219" s="1493"/>
      <c r="BO219" s="1493"/>
      <c r="BP219" s="1493"/>
      <c r="BQ219" s="1493" t="str">
        <f t="shared" si="322"/>
        <v/>
      </c>
      <c r="BR219" s="1494" t="str">
        <f t="shared" si="323"/>
        <v/>
      </c>
      <c r="BS219" s="1494" t="str">
        <f t="shared" si="356"/>
        <v/>
      </c>
      <c r="BT219" s="1494" t="str">
        <f t="shared" si="357"/>
        <v/>
      </c>
      <c r="BU219" s="1495" t="str">
        <f t="shared" si="324"/>
        <v/>
      </c>
      <c r="BV219" s="1495" t="str">
        <f t="shared" si="358"/>
        <v/>
      </c>
      <c r="BW219" s="1495" t="str">
        <f t="shared" si="359"/>
        <v/>
      </c>
      <c r="BX219" s="1495" t="str">
        <f t="shared" si="325"/>
        <v/>
      </c>
      <c r="BY219" s="1495" t="str">
        <f t="shared" si="326"/>
        <v/>
      </c>
      <c r="BZ219" s="1495" t="str">
        <f t="shared" si="327"/>
        <v/>
      </c>
      <c r="CA219" s="1495" t="str">
        <f t="shared" si="328"/>
        <v/>
      </c>
      <c r="CB219" s="1496" t="str">
        <f t="shared" si="329"/>
        <v/>
      </c>
      <c r="CC219" s="1496" t="str">
        <f t="shared" si="330"/>
        <v/>
      </c>
      <c r="CD219" s="1496" t="str">
        <f t="shared" si="331"/>
        <v/>
      </c>
      <c r="CE219" s="1496" t="str">
        <f t="shared" si="332"/>
        <v/>
      </c>
      <c r="CF219" s="1496" t="str">
        <f t="shared" si="360"/>
        <v/>
      </c>
      <c r="CG219" s="1494" t="str">
        <f t="shared" si="361"/>
        <v/>
      </c>
      <c r="CH219" s="1495"/>
      <c r="CI219" s="1495"/>
      <c r="CJ219" s="1495"/>
      <c r="CK219" s="1495"/>
      <c r="CL219" s="1495"/>
      <c r="CM219" s="1495"/>
      <c r="CN219" s="1497" t="str">
        <f t="shared" si="362"/>
        <v/>
      </c>
      <c r="CO219" s="1497" t="str">
        <f t="shared" si="363"/>
        <v/>
      </c>
      <c r="CP219" s="1497" t="str">
        <f t="shared" si="364"/>
        <v/>
      </c>
      <c r="CQ219" s="1497" t="str">
        <f t="shared" si="365"/>
        <v/>
      </c>
      <c r="CR219" s="1497" t="str">
        <f t="shared" si="366"/>
        <v/>
      </c>
      <c r="CS219" s="1497" t="str">
        <f t="shared" si="367"/>
        <v/>
      </c>
      <c r="CT219" s="1497" t="str">
        <f t="shared" si="368"/>
        <v/>
      </c>
      <c r="CU219" s="1497" t="str">
        <f t="shared" si="369"/>
        <v/>
      </c>
      <c r="CV219" s="1497" t="str">
        <f t="shared" si="370"/>
        <v/>
      </c>
      <c r="CW219" s="16" t="str">
        <f t="shared" si="371"/>
        <v/>
      </c>
      <c r="CX219" s="16" t="str">
        <f t="shared" si="372"/>
        <v/>
      </c>
      <c r="CY219" s="16" t="str">
        <f t="shared" si="373"/>
        <v/>
      </c>
      <c r="CZ219" s="650">
        <f t="shared" si="333"/>
        <v>0</v>
      </c>
      <c r="DA219" s="16"/>
      <c r="DB219" s="651"/>
      <c r="DC219" s="655">
        <f t="shared" si="334"/>
        <v>0</v>
      </c>
      <c r="DD219" s="654" t="str">
        <f t="shared" si="335"/>
        <v/>
      </c>
      <c r="DE219" s="650">
        <f t="shared" si="336"/>
        <v>0</v>
      </c>
      <c r="EG219" s="16">
        <f>IFERROR(VLOOKUP(B219,'SUBCATS INTERNAL USE'!A:D,3,0),10000)</f>
        <v>10000</v>
      </c>
      <c r="EH219" s="16">
        <f t="shared" si="337"/>
        <v>10000</v>
      </c>
      <c r="EI219" s="16">
        <f t="shared" si="338"/>
        <v>1</v>
      </c>
      <c r="EJ219" s="16">
        <f t="shared" si="374"/>
        <v>19</v>
      </c>
      <c r="EK219" s="16">
        <f>IFERROR(VLOOKUP(B219,'SUBCATS INTERNAL USE'!G:I,3,0), 10000)</f>
        <v>10000</v>
      </c>
      <c r="EN219" s="163">
        <f t="shared" si="339"/>
        <v>1</v>
      </c>
      <c r="EO219" s="163">
        <f t="shared" si="340"/>
        <v>1</v>
      </c>
      <c r="EP219" s="163">
        <f t="shared" si="341"/>
        <v>1</v>
      </c>
      <c r="EQ219" s="163">
        <f t="shared" si="342"/>
        <v>1</v>
      </c>
      <c r="ER219" s="163">
        <f t="shared" si="343"/>
        <v>1</v>
      </c>
      <c r="ES219" s="163">
        <f t="shared" si="344"/>
        <v>1</v>
      </c>
      <c r="ET219" s="163">
        <f t="shared" si="345"/>
        <v>1</v>
      </c>
      <c r="EU219" s="163">
        <f t="shared" si="345"/>
        <v>1</v>
      </c>
      <c r="EV219" s="163">
        <f t="shared" si="346"/>
        <v>0</v>
      </c>
      <c r="EW219" s="163">
        <f t="shared" si="347"/>
        <v>1</v>
      </c>
      <c r="EX219" s="163">
        <f t="shared" si="348"/>
        <v>1</v>
      </c>
      <c r="EY219" s="163">
        <f t="shared" si="349"/>
        <v>1</v>
      </c>
      <c r="EZ219" s="163">
        <f t="shared" si="349"/>
        <v>1</v>
      </c>
      <c r="FA219" s="163">
        <f t="shared" si="349"/>
        <v>1</v>
      </c>
      <c r="FB219" s="163">
        <f t="shared" si="313"/>
        <v>1</v>
      </c>
      <c r="FC219" s="163">
        <f t="shared" si="350"/>
        <v>14</v>
      </c>
      <c r="FD219" s="163">
        <f t="shared" si="351"/>
        <v>0</v>
      </c>
      <c r="FF219" s="16">
        <f t="shared" si="352"/>
        <v>0</v>
      </c>
      <c r="FG219" s="16" t="str">
        <f t="shared" si="353"/>
        <v>1</v>
      </c>
    </row>
    <row r="220" spans="1:163" s="52" customFormat="1" ht="11.25" customHeight="1">
      <c r="A220" s="1038">
        <v>206</v>
      </c>
      <c r="B220" s="1039"/>
      <c r="C220" s="1038" t="str">
        <f t="shared" si="314"/>
        <v/>
      </c>
      <c r="D220" s="1038"/>
      <c r="E220" s="1040"/>
      <c r="F220" s="1041"/>
      <c r="G220" s="1038"/>
      <c r="H220" s="1038"/>
      <c r="I220" s="1323"/>
      <c r="J220" s="1038"/>
      <c r="K220" s="1038"/>
      <c r="L220" s="1038"/>
      <c r="M220" s="1038"/>
      <c r="N220" s="1038"/>
      <c r="O220" s="1038"/>
      <c r="P220" s="1040" t="str">
        <f t="shared" si="354"/>
        <v>MP</v>
      </c>
      <c r="Q220" s="1342" t="str">
        <f t="shared" si="300"/>
        <v/>
      </c>
      <c r="R220" s="1040"/>
      <c r="S220" s="1475" t="e">
        <f t="shared" si="301"/>
        <v>#DIV/0!</v>
      </c>
      <c r="T220" s="1102"/>
      <c r="U220" s="1102"/>
      <c r="V220" s="1476"/>
      <c r="W220" s="1477"/>
      <c r="X220" s="1103"/>
      <c r="Y220" s="1477"/>
      <c r="Z220" s="1478">
        <f t="shared" si="315"/>
        <v>0</v>
      </c>
      <c r="AA220" s="1479">
        <f>ROUND(IFERROR(SUM($AI$6/$AI$7*Q220/O220)+('Inbound Freight New'!$A$3*CZ220/R220),0),2)</f>
        <v>0</v>
      </c>
      <c r="AB220" s="1480">
        <f t="shared" si="316"/>
        <v>0</v>
      </c>
      <c r="AC220" s="1479">
        <f t="shared" si="302"/>
        <v>0</v>
      </c>
      <c r="AD220" s="1481"/>
      <c r="AE220" s="1480">
        <f t="shared" si="317"/>
        <v>0</v>
      </c>
      <c r="AF220" s="1482">
        <f t="shared" si="303"/>
        <v>0</v>
      </c>
      <c r="AG220" s="1483">
        <f t="shared" si="318"/>
        <v>0</v>
      </c>
      <c r="AH220" s="1484">
        <f t="shared" si="304"/>
        <v>0</v>
      </c>
      <c r="AI220" s="1482">
        <f t="shared" si="305"/>
        <v>0</v>
      </c>
      <c r="AJ220" s="1485">
        <f t="shared" si="306"/>
        <v>0</v>
      </c>
      <c r="AK220" s="1485">
        <f t="shared" si="307"/>
        <v>0</v>
      </c>
      <c r="AL220" s="1485">
        <f t="shared" si="319"/>
        <v>0</v>
      </c>
      <c r="AM220" s="1482">
        <f t="shared" si="308"/>
        <v>0</v>
      </c>
      <c r="AN220" s="1477"/>
      <c r="AO220" s="1477"/>
      <c r="AP220" s="1486">
        <f t="shared" si="309"/>
        <v>0</v>
      </c>
      <c r="AQ220" s="1487">
        <f t="shared" si="310"/>
        <v>0</v>
      </c>
      <c r="AR220" s="1488">
        <f t="shared" si="320"/>
        <v>0</v>
      </c>
      <c r="AS220" s="1487">
        <f t="shared" si="311"/>
        <v>0</v>
      </c>
      <c r="AT220" s="1489">
        <f t="shared" si="312"/>
        <v>0</v>
      </c>
      <c r="AU220" s="1490"/>
      <c r="AV220" s="1489"/>
      <c r="AW220" s="1038"/>
      <c r="AX220" s="1038"/>
      <c r="AY220" s="1491"/>
      <c r="AZ220" s="1492"/>
      <c r="BA220" s="1342"/>
      <c r="BB220" s="1342"/>
      <c r="BC220" s="1342"/>
      <c r="BD220" s="1342"/>
      <c r="BE220" s="1038"/>
      <c r="BF220" s="1038" t="str">
        <f t="shared" si="355"/>
        <v/>
      </c>
      <c r="BG220" s="1342" t="str">
        <f t="shared" si="321"/>
        <v/>
      </c>
      <c r="BH220" s="1038"/>
      <c r="BI220" s="1038"/>
      <c r="BJ220" s="1038"/>
      <c r="BK220" s="1038"/>
      <c r="BL220" s="1038"/>
      <c r="BM220" s="1038"/>
      <c r="BN220" s="1493"/>
      <c r="BO220" s="1493"/>
      <c r="BP220" s="1493"/>
      <c r="BQ220" s="1493" t="str">
        <f t="shared" si="322"/>
        <v/>
      </c>
      <c r="BR220" s="1494" t="str">
        <f t="shared" si="323"/>
        <v/>
      </c>
      <c r="BS220" s="1494" t="str">
        <f t="shared" si="356"/>
        <v/>
      </c>
      <c r="BT220" s="1494" t="str">
        <f t="shared" si="357"/>
        <v/>
      </c>
      <c r="BU220" s="1495" t="str">
        <f t="shared" si="324"/>
        <v/>
      </c>
      <c r="BV220" s="1495" t="str">
        <f t="shared" si="358"/>
        <v/>
      </c>
      <c r="BW220" s="1495" t="str">
        <f t="shared" si="359"/>
        <v/>
      </c>
      <c r="BX220" s="1495" t="str">
        <f t="shared" si="325"/>
        <v/>
      </c>
      <c r="BY220" s="1495" t="str">
        <f t="shared" si="326"/>
        <v/>
      </c>
      <c r="BZ220" s="1495" t="str">
        <f t="shared" si="327"/>
        <v/>
      </c>
      <c r="CA220" s="1495" t="str">
        <f t="shared" si="328"/>
        <v/>
      </c>
      <c r="CB220" s="1496" t="str">
        <f t="shared" si="329"/>
        <v/>
      </c>
      <c r="CC220" s="1496" t="str">
        <f t="shared" si="330"/>
        <v/>
      </c>
      <c r="CD220" s="1496" t="str">
        <f t="shared" si="331"/>
        <v/>
      </c>
      <c r="CE220" s="1496" t="str">
        <f t="shared" si="332"/>
        <v/>
      </c>
      <c r="CF220" s="1496" t="str">
        <f t="shared" si="360"/>
        <v/>
      </c>
      <c r="CG220" s="1494" t="str">
        <f t="shared" si="361"/>
        <v/>
      </c>
      <c r="CH220" s="1495"/>
      <c r="CI220" s="1495"/>
      <c r="CJ220" s="1495"/>
      <c r="CK220" s="1495"/>
      <c r="CL220" s="1495"/>
      <c r="CM220" s="1495"/>
      <c r="CN220" s="1497" t="str">
        <f t="shared" si="362"/>
        <v/>
      </c>
      <c r="CO220" s="1497" t="str">
        <f t="shared" si="363"/>
        <v/>
      </c>
      <c r="CP220" s="1497" t="str">
        <f t="shared" si="364"/>
        <v/>
      </c>
      <c r="CQ220" s="1497" t="str">
        <f t="shared" si="365"/>
        <v/>
      </c>
      <c r="CR220" s="1497" t="str">
        <f t="shared" si="366"/>
        <v/>
      </c>
      <c r="CS220" s="1497" t="str">
        <f t="shared" si="367"/>
        <v/>
      </c>
      <c r="CT220" s="1497" t="str">
        <f t="shared" si="368"/>
        <v/>
      </c>
      <c r="CU220" s="1497" t="str">
        <f t="shared" si="369"/>
        <v/>
      </c>
      <c r="CV220" s="1497" t="str">
        <f t="shared" si="370"/>
        <v/>
      </c>
      <c r="CW220" s="16" t="str">
        <f t="shared" si="371"/>
        <v/>
      </c>
      <c r="CX220" s="16" t="str">
        <f t="shared" si="372"/>
        <v/>
      </c>
      <c r="CY220" s="16" t="str">
        <f t="shared" si="373"/>
        <v/>
      </c>
      <c r="CZ220" s="650">
        <f t="shared" si="333"/>
        <v>0</v>
      </c>
      <c r="DA220" s="16"/>
      <c r="DB220" s="651"/>
      <c r="DC220" s="655">
        <f t="shared" si="334"/>
        <v>0</v>
      </c>
      <c r="DD220" s="654" t="str">
        <f t="shared" si="335"/>
        <v/>
      </c>
      <c r="DE220" s="650">
        <f t="shared" si="336"/>
        <v>0</v>
      </c>
      <c r="EG220" s="16">
        <f>IFERROR(VLOOKUP(B220,'SUBCATS INTERNAL USE'!A:D,3,0),10000)</f>
        <v>10000</v>
      </c>
      <c r="EH220" s="16">
        <f t="shared" si="337"/>
        <v>10000</v>
      </c>
      <c r="EI220" s="16">
        <f t="shared" si="338"/>
        <v>1</v>
      </c>
      <c r="EJ220" s="16">
        <f t="shared" si="374"/>
        <v>19</v>
      </c>
      <c r="EK220" s="16">
        <f>IFERROR(VLOOKUP(B220,'SUBCATS INTERNAL USE'!G:I,3,0), 10000)</f>
        <v>10000</v>
      </c>
      <c r="EN220" s="163">
        <f t="shared" si="339"/>
        <v>1</v>
      </c>
      <c r="EO220" s="163">
        <f t="shared" si="340"/>
        <v>1</v>
      </c>
      <c r="EP220" s="163">
        <f t="shared" si="341"/>
        <v>1</v>
      </c>
      <c r="EQ220" s="163">
        <f t="shared" si="342"/>
        <v>1</v>
      </c>
      <c r="ER220" s="163">
        <f t="shared" si="343"/>
        <v>1</v>
      </c>
      <c r="ES220" s="163">
        <f t="shared" si="344"/>
        <v>1</v>
      </c>
      <c r="ET220" s="163">
        <f t="shared" si="345"/>
        <v>1</v>
      </c>
      <c r="EU220" s="163">
        <f t="shared" si="345"/>
        <v>1</v>
      </c>
      <c r="EV220" s="163">
        <f t="shared" si="346"/>
        <v>0</v>
      </c>
      <c r="EW220" s="163">
        <f t="shared" si="347"/>
        <v>1</v>
      </c>
      <c r="EX220" s="163">
        <f t="shared" si="348"/>
        <v>1</v>
      </c>
      <c r="EY220" s="163">
        <f t="shared" si="349"/>
        <v>1</v>
      </c>
      <c r="EZ220" s="163">
        <f t="shared" si="349"/>
        <v>1</v>
      </c>
      <c r="FA220" s="163">
        <f t="shared" si="349"/>
        <v>1</v>
      </c>
      <c r="FB220" s="163">
        <f t="shared" si="313"/>
        <v>1</v>
      </c>
      <c r="FC220" s="163">
        <f t="shared" si="350"/>
        <v>14</v>
      </c>
      <c r="FD220" s="163">
        <f t="shared" si="351"/>
        <v>0</v>
      </c>
      <c r="FF220" s="16">
        <f t="shared" si="352"/>
        <v>0</v>
      </c>
      <c r="FG220" s="16" t="str">
        <f t="shared" si="353"/>
        <v>1</v>
      </c>
    </row>
    <row r="221" spans="1:163" s="52" customFormat="1" ht="11.25" customHeight="1">
      <c r="A221" s="1038">
        <v>207</v>
      </c>
      <c r="B221" s="1039"/>
      <c r="C221" s="1038" t="str">
        <f t="shared" si="314"/>
        <v/>
      </c>
      <c r="D221" s="1038"/>
      <c r="E221" s="1040"/>
      <c r="F221" s="1041"/>
      <c r="G221" s="1038"/>
      <c r="H221" s="1038"/>
      <c r="I221" s="1323"/>
      <c r="J221" s="1038"/>
      <c r="K221" s="1038"/>
      <c r="L221" s="1038"/>
      <c r="M221" s="1038"/>
      <c r="N221" s="1038"/>
      <c r="O221" s="1038"/>
      <c r="P221" s="1040" t="str">
        <f t="shared" si="354"/>
        <v>MP</v>
      </c>
      <c r="Q221" s="1342" t="str">
        <f t="shared" si="300"/>
        <v/>
      </c>
      <c r="R221" s="1040"/>
      <c r="S221" s="1475" t="e">
        <f t="shared" si="301"/>
        <v>#DIV/0!</v>
      </c>
      <c r="T221" s="1102"/>
      <c r="U221" s="1102"/>
      <c r="V221" s="1476"/>
      <c r="W221" s="1477"/>
      <c r="X221" s="1103"/>
      <c r="Y221" s="1477"/>
      <c r="Z221" s="1478">
        <f t="shared" si="315"/>
        <v>0</v>
      </c>
      <c r="AA221" s="1479">
        <f>ROUND(IFERROR(SUM($AI$6/$AI$7*Q221/O221)+('Inbound Freight New'!$A$3*CZ221/R221),0),2)</f>
        <v>0</v>
      </c>
      <c r="AB221" s="1480">
        <f t="shared" si="316"/>
        <v>0</v>
      </c>
      <c r="AC221" s="1479">
        <f t="shared" si="302"/>
        <v>0</v>
      </c>
      <c r="AD221" s="1481"/>
      <c r="AE221" s="1480">
        <f t="shared" si="317"/>
        <v>0</v>
      </c>
      <c r="AF221" s="1482">
        <f t="shared" si="303"/>
        <v>0</v>
      </c>
      <c r="AG221" s="1483">
        <f t="shared" si="318"/>
        <v>0</v>
      </c>
      <c r="AH221" s="1484">
        <f t="shared" si="304"/>
        <v>0</v>
      </c>
      <c r="AI221" s="1482">
        <f t="shared" si="305"/>
        <v>0</v>
      </c>
      <c r="AJ221" s="1485">
        <f t="shared" si="306"/>
        <v>0</v>
      </c>
      <c r="AK221" s="1485">
        <f t="shared" si="307"/>
        <v>0</v>
      </c>
      <c r="AL221" s="1485">
        <f t="shared" si="319"/>
        <v>0</v>
      </c>
      <c r="AM221" s="1482">
        <f t="shared" si="308"/>
        <v>0</v>
      </c>
      <c r="AN221" s="1477"/>
      <c r="AO221" s="1477"/>
      <c r="AP221" s="1486">
        <f t="shared" si="309"/>
        <v>0</v>
      </c>
      <c r="AQ221" s="1487">
        <f t="shared" si="310"/>
        <v>0</v>
      </c>
      <c r="AR221" s="1488">
        <f t="shared" si="320"/>
        <v>0</v>
      </c>
      <c r="AS221" s="1487">
        <f t="shared" si="311"/>
        <v>0</v>
      </c>
      <c r="AT221" s="1489">
        <f t="shared" si="312"/>
        <v>0</v>
      </c>
      <c r="AU221" s="1490"/>
      <c r="AV221" s="1489"/>
      <c r="AW221" s="1038"/>
      <c r="AX221" s="1038"/>
      <c r="AY221" s="1491"/>
      <c r="AZ221" s="1492"/>
      <c r="BA221" s="1342"/>
      <c r="BB221" s="1342"/>
      <c r="BC221" s="1342"/>
      <c r="BD221" s="1342"/>
      <c r="BE221" s="1038"/>
      <c r="BF221" s="1038" t="str">
        <f t="shared" si="355"/>
        <v/>
      </c>
      <c r="BG221" s="1342" t="str">
        <f t="shared" si="321"/>
        <v/>
      </c>
      <c r="BH221" s="1038"/>
      <c r="BI221" s="1038"/>
      <c r="BJ221" s="1038"/>
      <c r="BK221" s="1038"/>
      <c r="BL221" s="1038"/>
      <c r="BM221" s="1038"/>
      <c r="BN221" s="1493"/>
      <c r="BO221" s="1493"/>
      <c r="BP221" s="1493"/>
      <c r="BQ221" s="1493" t="str">
        <f t="shared" si="322"/>
        <v/>
      </c>
      <c r="BR221" s="1494" t="str">
        <f t="shared" si="323"/>
        <v/>
      </c>
      <c r="BS221" s="1494" t="str">
        <f t="shared" si="356"/>
        <v/>
      </c>
      <c r="BT221" s="1494" t="str">
        <f t="shared" si="357"/>
        <v/>
      </c>
      <c r="BU221" s="1495" t="str">
        <f t="shared" si="324"/>
        <v/>
      </c>
      <c r="BV221" s="1495" t="str">
        <f t="shared" si="358"/>
        <v/>
      </c>
      <c r="BW221" s="1495" t="str">
        <f t="shared" si="359"/>
        <v/>
      </c>
      <c r="BX221" s="1495" t="str">
        <f t="shared" si="325"/>
        <v/>
      </c>
      <c r="BY221" s="1495" t="str">
        <f t="shared" si="326"/>
        <v/>
      </c>
      <c r="BZ221" s="1495" t="str">
        <f t="shared" si="327"/>
        <v/>
      </c>
      <c r="CA221" s="1495" t="str">
        <f t="shared" si="328"/>
        <v/>
      </c>
      <c r="CB221" s="1496" t="str">
        <f t="shared" si="329"/>
        <v/>
      </c>
      <c r="CC221" s="1496" t="str">
        <f t="shared" si="330"/>
        <v/>
      </c>
      <c r="CD221" s="1496" t="str">
        <f t="shared" si="331"/>
        <v/>
      </c>
      <c r="CE221" s="1496" t="str">
        <f t="shared" si="332"/>
        <v/>
      </c>
      <c r="CF221" s="1496" t="str">
        <f t="shared" si="360"/>
        <v/>
      </c>
      <c r="CG221" s="1494" t="str">
        <f t="shared" si="361"/>
        <v/>
      </c>
      <c r="CH221" s="1495"/>
      <c r="CI221" s="1495"/>
      <c r="CJ221" s="1495"/>
      <c r="CK221" s="1495"/>
      <c r="CL221" s="1495"/>
      <c r="CM221" s="1495"/>
      <c r="CN221" s="1497" t="str">
        <f t="shared" si="362"/>
        <v/>
      </c>
      <c r="CO221" s="1497" t="str">
        <f t="shared" si="363"/>
        <v/>
      </c>
      <c r="CP221" s="1497" t="str">
        <f t="shared" si="364"/>
        <v/>
      </c>
      <c r="CQ221" s="1497" t="str">
        <f t="shared" si="365"/>
        <v/>
      </c>
      <c r="CR221" s="1497" t="str">
        <f t="shared" si="366"/>
        <v/>
      </c>
      <c r="CS221" s="1497" t="str">
        <f t="shared" si="367"/>
        <v/>
      </c>
      <c r="CT221" s="1497" t="str">
        <f t="shared" si="368"/>
        <v/>
      </c>
      <c r="CU221" s="1497" t="str">
        <f t="shared" si="369"/>
        <v/>
      </c>
      <c r="CV221" s="1497" t="str">
        <f t="shared" si="370"/>
        <v/>
      </c>
      <c r="CW221" s="16" t="str">
        <f t="shared" si="371"/>
        <v/>
      </c>
      <c r="CX221" s="16" t="str">
        <f t="shared" si="372"/>
        <v/>
      </c>
      <c r="CY221" s="16" t="str">
        <f t="shared" si="373"/>
        <v/>
      </c>
      <c r="CZ221" s="650">
        <f t="shared" si="333"/>
        <v>0</v>
      </c>
      <c r="DA221" s="16"/>
      <c r="DB221" s="651"/>
      <c r="DC221" s="655">
        <f t="shared" si="334"/>
        <v>0</v>
      </c>
      <c r="DD221" s="654" t="str">
        <f t="shared" si="335"/>
        <v/>
      </c>
      <c r="DE221" s="650">
        <f t="shared" si="336"/>
        <v>0</v>
      </c>
      <c r="EG221" s="16">
        <f>IFERROR(VLOOKUP(B221,'SUBCATS INTERNAL USE'!A:D,3,0),10000)</f>
        <v>10000</v>
      </c>
      <c r="EH221" s="16">
        <f t="shared" si="337"/>
        <v>10000</v>
      </c>
      <c r="EI221" s="16">
        <f t="shared" si="338"/>
        <v>1</v>
      </c>
      <c r="EJ221" s="16">
        <f t="shared" si="374"/>
        <v>19</v>
      </c>
      <c r="EK221" s="16">
        <f>IFERROR(VLOOKUP(B221,'SUBCATS INTERNAL USE'!G:I,3,0), 10000)</f>
        <v>10000</v>
      </c>
      <c r="EN221" s="163">
        <f t="shared" si="339"/>
        <v>1</v>
      </c>
      <c r="EO221" s="163">
        <f t="shared" si="340"/>
        <v>1</v>
      </c>
      <c r="EP221" s="163">
        <f t="shared" si="341"/>
        <v>1</v>
      </c>
      <c r="EQ221" s="163">
        <f t="shared" si="342"/>
        <v>1</v>
      </c>
      <c r="ER221" s="163">
        <f t="shared" si="343"/>
        <v>1</v>
      </c>
      <c r="ES221" s="163">
        <f t="shared" si="344"/>
        <v>1</v>
      </c>
      <c r="ET221" s="163">
        <f t="shared" si="345"/>
        <v>1</v>
      </c>
      <c r="EU221" s="163">
        <f t="shared" si="345"/>
        <v>1</v>
      </c>
      <c r="EV221" s="163">
        <f t="shared" si="346"/>
        <v>0</v>
      </c>
      <c r="EW221" s="163">
        <f t="shared" si="347"/>
        <v>1</v>
      </c>
      <c r="EX221" s="163">
        <f t="shared" si="348"/>
        <v>1</v>
      </c>
      <c r="EY221" s="163">
        <f t="shared" si="349"/>
        <v>1</v>
      </c>
      <c r="EZ221" s="163">
        <f t="shared" si="349"/>
        <v>1</v>
      </c>
      <c r="FA221" s="163">
        <f t="shared" si="349"/>
        <v>1</v>
      </c>
      <c r="FB221" s="163">
        <f t="shared" si="313"/>
        <v>1</v>
      </c>
      <c r="FC221" s="163">
        <f t="shared" si="350"/>
        <v>14</v>
      </c>
      <c r="FD221" s="163">
        <f t="shared" si="351"/>
        <v>0</v>
      </c>
      <c r="FF221" s="16">
        <f t="shared" si="352"/>
        <v>0</v>
      </c>
      <c r="FG221" s="16" t="str">
        <f t="shared" si="353"/>
        <v>1</v>
      </c>
    </row>
    <row r="222" spans="1:163" s="52" customFormat="1" ht="11.25" customHeight="1">
      <c r="A222" s="1038">
        <v>208</v>
      </c>
      <c r="B222" s="1039"/>
      <c r="C222" s="1038" t="str">
        <f t="shared" si="314"/>
        <v/>
      </c>
      <c r="D222" s="1038"/>
      <c r="E222" s="1040"/>
      <c r="F222" s="1041"/>
      <c r="G222" s="1038"/>
      <c r="H222" s="1038"/>
      <c r="I222" s="1323"/>
      <c r="J222" s="1038"/>
      <c r="K222" s="1038"/>
      <c r="L222" s="1038"/>
      <c r="M222" s="1038"/>
      <c r="N222" s="1038"/>
      <c r="O222" s="1038"/>
      <c r="P222" s="1040" t="str">
        <f t="shared" si="354"/>
        <v>MP</v>
      </c>
      <c r="Q222" s="1342" t="str">
        <f t="shared" si="300"/>
        <v/>
      </c>
      <c r="R222" s="1040"/>
      <c r="S222" s="1475" t="e">
        <f t="shared" si="301"/>
        <v>#DIV/0!</v>
      </c>
      <c r="T222" s="1102"/>
      <c r="U222" s="1102"/>
      <c r="V222" s="1476"/>
      <c r="W222" s="1477"/>
      <c r="X222" s="1103"/>
      <c r="Y222" s="1477"/>
      <c r="Z222" s="1478">
        <f t="shared" si="315"/>
        <v>0</v>
      </c>
      <c r="AA222" s="1479">
        <f>ROUND(IFERROR(SUM($AI$6/$AI$7*Q222/O222)+('Inbound Freight New'!$A$3*CZ222/R222),0),2)</f>
        <v>0</v>
      </c>
      <c r="AB222" s="1480">
        <f t="shared" si="316"/>
        <v>0</v>
      </c>
      <c r="AC222" s="1479">
        <f t="shared" si="302"/>
        <v>0</v>
      </c>
      <c r="AD222" s="1481"/>
      <c r="AE222" s="1480">
        <f t="shared" si="317"/>
        <v>0</v>
      </c>
      <c r="AF222" s="1482">
        <f t="shared" si="303"/>
        <v>0</v>
      </c>
      <c r="AG222" s="1483">
        <f t="shared" si="318"/>
        <v>0</v>
      </c>
      <c r="AH222" s="1484">
        <f t="shared" si="304"/>
        <v>0</v>
      </c>
      <c r="AI222" s="1482">
        <f t="shared" si="305"/>
        <v>0</v>
      </c>
      <c r="AJ222" s="1485">
        <f t="shared" si="306"/>
        <v>0</v>
      </c>
      <c r="AK222" s="1485">
        <f t="shared" si="307"/>
        <v>0</v>
      </c>
      <c r="AL222" s="1485">
        <f t="shared" si="319"/>
        <v>0</v>
      </c>
      <c r="AM222" s="1482">
        <f t="shared" si="308"/>
        <v>0</v>
      </c>
      <c r="AN222" s="1477"/>
      <c r="AO222" s="1477"/>
      <c r="AP222" s="1486">
        <f t="shared" si="309"/>
        <v>0</v>
      </c>
      <c r="AQ222" s="1487">
        <f t="shared" si="310"/>
        <v>0</v>
      </c>
      <c r="AR222" s="1488">
        <f t="shared" si="320"/>
        <v>0</v>
      </c>
      <c r="AS222" s="1487">
        <f t="shared" si="311"/>
        <v>0</v>
      </c>
      <c r="AT222" s="1489">
        <f t="shared" si="312"/>
        <v>0</v>
      </c>
      <c r="AU222" s="1490"/>
      <c r="AV222" s="1489"/>
      <c r="AW222" s="1038"/>
      <c r="AX222" s="1038"/>
      <c r="AY222" s="1491"/>
      <c r="AZ222" s="1492"/>
      <c r="BA222" s="1342"/>
      <c r="BB222" s="1342"/>
      <c r="BC222" s="1342"/>
      <c r="BD222" s="1342"/>
      <c r="BE222" s="1038"/>
      <c r="BF222" s="1038" t="str">
        <f t="shared" si="355"/>
        <v/>
      </c>
      <c r="BG222" s="1342" t="str">
        <f t="shared" si="321"/>
        <v/>
      </c>
      <c r="BH222" s="1038"/>
      <c r="BI222" s="1038"/>
      <c r="BJ222" s="1038"/>
      <c r="BK222" s="1038"/>
      <c r="BL222" s="1038"/>
      <c r="BM222" s="1038"/>
      <c r="BN222" s="1493"/>
      <c r="BO222" s="1493"/>
      <c r="BP222" s="1493"/>
      <c r="BQ222" s="1493" t="str">
        <f t="shared" si="322"/>
        <v/>
      </c>
      <c r="BR222" s="1494" t="str">
        <f t="shared" si="323"/>
        <v/>
      </c>
      <c r="BS222" s="1494" t="str">
        <f t="shared" si="356"/>
        <v/>
      </c>
      <c r="BT222" s="1494" t="str">
        <f t="shared" si="357"/>
        <v/>
      </c>
      <c r="BU222" s="1495" t="str">
        <f t="shared" si="324"/>
        <v/>
      </c>
      <c r="BV222" s="1495" t="str">
        <f t="shared" si="358"/>
        <v/>
      </c>
      <c r="BW222" s="1495" t="str">
        <f t="shared" si="359"/>
        <v/>
      </c>
      <c r="BX222" s="1495" t="str">
        <f t="shared" si="325"/>
        <v/>
      </c>
      <c r="BY222" s="1495" t="str">
        <f t="shared" si="326"/>
        <v/>
      </c>
      <c r="BZ222" s="1495" t="str">
        <f t="shared" si="327"/>
        <v/>
      </c>
      <c r="CA222" s="1495" t="str">
        <f t="shared" si="328"/>
        <v/>
      </c>
      <c r="CB222" s="1496" t="str">
        <f t="shared" si="329"/>
        <v/>
      </c>
      <c r="CC222" s="1496" t="str">
        <f t="shared" si="330"/>
        <v/>
      </c>
      <c r="CD222" s="1496" t="str">
        <f t="shared" si="331"/>
        <v/>
      </c>
      <c r="CE222" s="1496" t="str">
        <f t="shared" si="332"/>
        <v/>
      </c>
      <c r="CF222" s="1496" t="str">
        <f t="shared" si="360"/>
        <v/>
      </c>
      <c r="CG222" s="1494" t="str">
        <f t="shared" si="361"/>
        <v/>
      </c>
      <c r="CH222" s="1495"/>
      <c r="CI222" s="1495"/>
      <c r="CJ222" s="1495"/>
      <c r="CK222" s="1495"/>
      <c r="CL222" s="1495"/>
      <c r="CM222" s="1495"/>
      <c r="CN222" s="1497" t="str">
        <f t="shared" si="362"/>
        <v/>
      </c>
      <c r="CO222" s="1497" t="str">
        <f t="shared" si="363"/>
        <v/>
      </c>
      <c r="CP222" s="1497" t="str">
        <f t="shared" si="364"/>
        <v/>
      </c>
      <c r="CQ222" s="1497" t="str">
        <f t="shared" si="365"/>
        <v/>
      </c>
      <c r="CR222" s="1497" t="str">
        <f t="shared" si="366"/>
        <v/>
      </c>
      <c r="CS222" s="1497" t="str">
        <f t="shared" si="367"/>
        <v/>
      </c>
      <c r="CT222" s="1497" t="str">
        <f t="shared" si="368"/>
        <v/>
      </c>
      <c r="CU222" s="1497" t="str">
        <f t="shared" si="369"/>
        <v/>
      </c>
      <c r="CV222" s="1497" t="str">
        <f t="shared" si="370"/>
        <v/>
      </c>
      <c r="CW222" s="16" t="str">
        <f t="shared" si="371"/>
        <v/>
      </c>
      <c r="CX222" s="16" t="str">
        <f t="shared" si="372"/>
        <v/>
      </c>
      <c r="CY222" s="16" t="str">
        <f t="shared" si="373"/>
        <v/>
      </c>
      <c r="CZ222" s="650">
        <f t="shared" si="333"/>
        <v>0</v>
      </c>
      <c r="DA222" s="16"/>
      <c r="DB222" s="651"/>
      <c r="DC222" s="655">
        <f t="shared" si="334"/>
        <v>0</v>
      </c>
      <c r="DD222" s="654" t="str">
        <f t="shared" si="335"/>
        <v/>
      </c>
      <c r="DE222" s="650">
        <f t="shared" si="336"/>
        <v>0</v>
      </c>
      <c r="EG222" s="16">
        <f>IFERROR(VLOOKUP(B222,'SUBCATS INTERNAL USE'!A:D,3,0),10000)</f>
        <v>10000</v>
      </c>
      <c r="EH222" s="16">
        <f t="shared" si="337"/>
        <v>10000</v>
      </c>
      <c r="EI222" s="16">
        <f t="shared" si="338"/>
        <v>1</v>
      </c>
      <c r="EJ222" s="16">
        <f t="shared" si="374"/>
        <v>19</v>
      </c>
      <c r="EK222" s="16">
        <f>IFERROR(VLOOKUP(B222,'SUBCATS INTERNAL USE'!G:I,3,0), 10000)</f>
        <v>10000</v>
      </c>
      <c r="EN222" s="163">
        <f t="shared" si="339"/>
        <v>1</v>
      </c>
      <c r="EO222" s="163">
        <f t="shared" si="340"/>
        <v>1</v>
      </c>
      <c r="EP222" s="163">
        <f t="shared" si="341"/>
        <v>1</v>
      </c>
      <c r="EQ222" s="163">
        <f t="shared" si="342"/>
        <v>1</v>
      </c>
      <c r="ER222" s="163">
        <f t="shared" si="343"/>
        <v>1</v>
      </c>
      <c r="ES222" s="163">
        <f t="shared" si="344"/>
        <v>1</v>
      </c>
      <c r="ET222" s="163">
        <f t="shared" si="345"/>
        <v>1</v>
      </c>
      <c r="EU222" s="163">
        <f t="shared" si="345"/>
        <v>1</v>
      </c>
      <c r="EV222" s="163">
        <f t="shared" si="346"/>
        <v>0</v>
      </c>
      <c r="EW222" s="163">
        <f t="shared" si="347"/>
        <v>1</v>
      </c>
      <c r="EX222" s="163">
        <f t="shared" si="348"/>
        <v>1</v>
      </c>
      <c r="EY222" s="163">
        <f t="shared" si="349"/>
        <v>1</v>
      </c>
      <c r="EZ222" s="163">
        <f t="shared" si="349"/>
        <v>1</v>
      </c>
      <c r="FA222" s="163">
        <f t="shared" si="349"/>
        <v>1</v>
      </c>
      <c r="FB222" s="163">
        <f t="shared" si="313"/>
        <v>1</v>
      </c>
      <c r="FC222" s="163">
        <f t="shared" si="350"/>
        <v>14</v>
      </c>
      <c r="FD222" s="163">
        <f t="shared" si="351"/>
        <v>0</v>
      </c>
      <c r="FF222" s="16">
        <f t="shared" si="352"/>
        <v>0</v>
      </c>
      <c r="FG222" s="16" t="str">
        <f t="shared" si="353"/>
        <v>1</v>
      </c>
    </row>
    <row r="223" spans="1:163" s="52" customFormat="1" ht="11.25" customHeight="1">
      <c r="A223" s="1038">
        <v>209</v>
      </c>
      <c r="B223" s="1039"/>
      <c r="C223" s="1038" t="str">
        <f t="shared" si="314"/>
        <v/>
      </c>
      <c r="D223" s="1038"/>
      <c r="E223" s="1040"/>
      <c r="F223" s="1041"/>
      <c r="G223" s="1038"/>
      <c r="H223" s="1038"/>
      <c r="I223" s="1323"/>
      <c r="J223" s="1038"/>
      <c r="K223" s="1038"/>
      <c r="L223" s="1038"/>
      <c r="M223" s="1038"/>
      <c r="N223" s="1038"/>
      <c r="O223" s="1038"/>
      <c r="P223" s="1040" t="str">
        <f t="shared" si="354"/>
        <v>MP</v>
      </c>
      <c r="Q223" s="1342" t="str">
        <f t="shared" si="300"/>
        <v/>
      </c>
      <c r="R223" s="1040"/>
      <c r="S223" s="1475" t="e">
        <f t="shared" si="301"/>
        <v>#DIV/0!</v>
      </c>
      <c r="T223" s="1102"/>
      <c r="U223" s="1102"/>
      <c r="V223" s="1476"/>
      <c r="W223" s="1477"/>
      <c r="X223" s="1103"/>
      <c r="Y223" s="1477"/>
      <c r="Z223" s="1478">
        <f t="shared" si="315"/>
        <v>0</v>
      </c>
      <c r="AA223" s="1479">
        <f>ROUND(IFERROR(SUM($AI$6/$AI$7*Q223/O223)+('Inbound Freight New'!$A$3*CZ223/R223),0),2)</f>
        <v>0</v>
      </c>
      <c r="AB223" s="1480">
        <f t="shared" si="316"/>
        <v>0</v>
      </c>
      <c r="AC223" s="1479">
        <f t="shared" si="302"/>
        <v>0</v>
      </c>
      <c r="AD223" s="1481"/>
      <c r="AE223" s="1480">
        <f t="shared" si="317"/>
        <v>0</v>
      </c>
      <c r="AF223" s="1482">
        <f t="shared" si="303"/>
        <v>0</v>
      </c>
      <c r="AG223" s="1483">
        <f t="shared" si="318"/>
        <v>0</v>
      </c>
      <c r="AH223" s="1484">
        <f t="shared" si="304"/>
        <v>0</v>
      </c>
      <c r="AI223" s="1482">
        <f t="shared" si="305"/>
        <v>0</v>
      </c>
      <c r="AJ223" s="1485">
        <f t="shared" si="306"/>
        <v>0</v>
      </c>
      <c r="AK223" s="1485">
        <f t="shared" si="307"/>
        <v>0</v>
      </c>
      <c r="AL223" s="1485">
        <f t="shared" si="319"/>
        <v>0</v>
      </c>
      <c r="AM223" s="1482">
        <f t="shared" si="308"/>
        <v>0</v>
      </c>
      <c r="AN223" s="1477"/>
      <c r="AO223" s="1477"/>
      <c r="AP223" s="1486">
        <f t="shared" si="309"/>
        <v>0</v>
      </c>
      <c r="AQ223" s="1487">
        <f t="shared" si="310"/>
        <v>0</v>
      </c>
      <c r="AR223" s="1488">
        <f t="shared" si="320"/>
        <v>0</v>
      </c>
      <c r="AS223" s="1487">
        <f t="shared" si="311"/>
        <v>0</v>
      </c>
      <c r="AT223" s="1489">
        <f t="shared" si="312"/>
        <v>0</v>
      </c>
      <c r="AU223" s="1490"/>
      <c r="AV223" s="1489"/>
      <c r="AW223" s="1038"/>
      <c r="AX223" s="1038"/>
      <c r="AY223" s="1491"/>
      <c r="AZ223" s="1492"/>
      <c r="BA223" s="1342"/>
      <c r="BB223" s="1342"/>
      <c r="BC223" s="1342"/>
      <c r="BD223" s="1342"/>
      <c r="BE223" s="1038"/>
      <c r="BF223" s="1038" t="str">
        <f t="shared" si="355"/>
        <v/>
      </c>
      <c r="BG223" s="1342" t="str">
        <f t="shared" si="321"/>
        <v/>
      </c>
      <c r="BH223" s="1038"/>
      <c r="BI223" s="1038"/>
      <c r="BJ223" s="1038"/>
      <c r="BK223" s="1038"/>
      <c r="BL223" s="1038"/>
      <c r="BM223" s="1038"/>
      <c r="BN223" s="1493"/>
      <c r="BO223" s="1493"/>
      <c r="BP223" s="1493"/>
      <c r="BQ223" s="1493" t="str">
        <f t="shared" si="322"/>
        <v/>
      </c>
      <c r="BR223" s="1494" t="str">
        <f t="shared" si="323"/>
        <v/>
      </c>
      <c r="BS223" s="1494" t="str">
        <f t="shared" si="356"/>
        <v/>
      </c>
      <c r="BT223" s="1494" t="str">
        <f t="shared" si="357"/>
        <v/>
      </c>
      <c r="BU223" s="1495" t="str">
        <f t="shared" si="324"/>
        <v/>
      </c>
      <c r="BV223" s="1495" t="str">
        <f t="shared" si="358"/>
        <v/>
      </c>
      <c r="BW223" s="1495" t="str">
        <f t="shared" si="359"/>
        <v/>
      </c>
      <c r="BX223" s="1495" t="str">
        <f t="shared" si="325"/>
        <v/>
      </c>
      <c r="BY223" s="1495" t="str">
        <f t="shared" si="326"/>
        <v/>
      </c>
      <c r="BZ223" s="1495" t="str">
        <f t="shared" si="327"/>
        <v/>
      </c>
      <c r="CA223" s="1495" t="str">
        <f t="shared" si="328"/>
        <v/>
      </c>
      <c r="CB223" s="1496" t="str">
        <f t="shared" si="329"/>
        <v/>
      </c>
      <c r="CC223" s="1496" t="str">
        <f t="shared" si="330"/>
        <v/>
      </c>
      <c r="CD223" s="1496" t="str">
        <f t="shared" si="331"/>
        <v/>
      </c>
      <c r="CE223" s="1496" t="str">
        <f t="shared" si="332"/>
        <v/>
      </c>
      <c r="CF223" s="1496" t="str">
        <f t="shared" si="360"/>
        <v/>
      </c>
      <c r="CG223" s="1494" t="str">
        <f t="shared" si="361"/>
        <v/>
      </c>
      <c r="CH223" s="1495"/>
      <c r="CI223" s="1495"/>
      <c r="CJ223" s="1495"/>
      <c r="CK223" s="1495"/>
      <c r="CL223" s="1495"/>
      <c r="CM223" s="1495"/>
      <c r="CN223" s="1497" t="str">
        <f t="shared" si="362"/>
        <v/>
      </c>
      <c r="CO223" s="1497" t="str">
        <f t="shared" si="363"/>
        <v/>
      </c>
      <c r="CP223" s="1497" t="str">
        <f t="shared" si="364"/>
        <v/>
      </c>
      <c r="CQ223" s="1497" t="str">
        <f t="shared" si="365"/>
        <v/>
      </c>
      <c r="CR223" s="1497" t="str">
        <f t="shared" si="366"/>
        <v/>
      </c>
      <c r="CS223" s="1497" t="str">
        <f t="shared" si="367"/>
        <v/>
      </c>
      <c r="CT223" s="1497" t="str">
        <f t="shared" si="368"/>
        <v/>
      </c>
      <c r="CU223" s="1497" t="str">
        <f t="shared" si="369"/>
        <v/>
      </c>
      <c r="CV223" s="1497" t="str">
        <f t="shared" si="370"/>
        <v/>
      </c>
      <c r="CW223" s="16" t="str">
        <f t="shared" si="371"/>
        <v/>
      </c>
      <c r="CX223" s="16" t="str">
        <f t="shared" si="372"/>
        <v/>
      </c>
      <c r="CY223" s="16" t="str">
        <f t="shared" si="373"/>
        <v/>
      </c>
      <c r="CZ223" s="650">
        <f t="shared" si="333"/>
        <v>0</v>
      </c>
      <c r="DA223" s="16"/>
      <c r="DB223" s="651"/>
      <c r="DC223" s="655">
        <f t="shared" si="334"/>
        <v>0</v>
      </c>
      <c r="DD223" s="654" t="str">
        <f t="shared" si="335"/>
        <v/>
      </c>
      <c r="DE223" s="650">
        <f t="shared" si="336"/>
        <v>0</v>
      </c>
      <c r="EG223" s="16">
        <f>IFERROR(VLOOKUP(B223,'SUBCATS INTERNAL USE'!A:D,3,0),10000)</f>
        <v>10000</v>
      </c>
      <c r="EH223" s="16">
        <f t="shared" si="337"/>
        <v>10000</v>
      </c>
      <c r="EI223" s="16">
        <f t="shared" si="338"/>
        <v>1</v>
      </c>
      <c r="EJ223" s="16">
        <f t="shared" si="374"/>
        <v>19</v>
      </c>
      <c r="EK223" s="16">
        <f>IFERROR(VLOOKUP(B223,'SUBCATS INTERNAL USE'!G:I,3,0), 10000)</f>
        <v>10000</v>
      </c>
      <c r="EN223" s="163">
        <f t="shared" si="339"/>
        <v>1</v>
      </c>
      <c r="EO223" s="163">
        <f t="shared" si="340"/>
        <v>1</v>
      </c>
      <c r="EP223" s="163">
        <f t="shared" si="341"/>
        <v>1</v>
      </c>
      <c r="EQ223" s="163">
        <f t="shared" si="342"/>
        <v>1</v>
      </c>
      <c r="ER223" s="163">
        <f t="shared" si="343"/>
        <v>1</v>
      </c>
      <c r="ES223" s="163">
        <f t="shared" si="344"/>
        <v>1</v>
      </c>
      <c r="ET223" s="163">
        <f t="shared" si="345"/>
        <v>1</v>
      </c>
      <c r="EU223" s="163">
        <f t="shared" si="345"/>
        <v>1</v>
      </c>
      <c r="EV223" s="163">
        <f t="shared" si="346"/>
        <v>0</v>
      </c>
      <c r="EW223" s="163">
        <f t="shared" si="347"/>
        <v>1</v>
      </c>
      <c r="EX223" s="163">
        <f t="shared" si="348"/>
        <v>1</v>
      </c>
      <c r="EY223" s="163">
        <f t="shared" si="349"/>
        <v>1</v>
      </c>
      <c r="EZ223" s="163">
        <f t="shared" si="349"/>
        <v>1</v>
      </c>
      <c r="FA223" s="163">
        <f t="shared" si="349"/>
        <v>1</v>
      </c>
      <c r="FB223" s="163">
        <f t="shared" si="313"/>
        <v>1</v>
      </c>
      <c r="FC223" s="163">
        <f t="shared" si="350"/>
        <v>14</v>
      </c>
      <c r="FD223" s="163">
        <f t="shared" si="351"/>
        <v>0</v>
      </c>
      <c r="FF223" s="16">
        <f t="shared" si="352"/>
        <v>0</v>
      </c>
      <c r="FG223" s="16" t="str">
        <f t="shared" si="353"/>
        <v>1</v>
      </c>
    </row>
    <row r="224" spans="1:163" s="52" customFormat="1" ht="11.25" customHeight="1">
      <c r="A224" s="1038">
        <v>210</v>
      </c>
      <c r="B224" s="1039"/>
      <c r="C224" s="1038" t="str">
        <f t="shared" si="314"/>
        <v/>
      </c>
      <c r="D224" s="1038"/>
      <c r="E224" s="1040"/>
      <c r="F224" s="1041"/>
      <c r="G224" s="1038"/>
      <c r="H224" s="1038"/>
      <c r="I224" s="1323"/>
      <c r="J224" s="1038"/>
      <c r="K224" s="1038"/>
      <c r="L224" s="1038"/>
      <c r="M224" s="1038"/>
      <c r="N224" s="1038"/>
      <c r="O224" s="1038"/>
      <c r="P224" s="1040" t="str">
        <f t="shared" si="354"/>
        <v>MP</v>
      </c>
      <c r="Q224" s="1342" t="str">
        <f t="shared" ref="Q224:Q264" si="375">IF(BA224*BB224*BC224&gt;0,(BA224*BB224*BC224)/1728,"")</f>
        <v/>
      </c>
      <c r="R224" s="1040"/>
      <c r="S224" s="1475" t="e">
        <f t="shared" ref="S224:S264" si="376">R224/O224</f>
        <v>#DIV/0!</v>
      </c>
      <c r="T224" s="1102"/>
      <c r="U224" s="1102"/>
      <c r="V224" s="1476"/>
      <c r="W224" s="1477"/>
      <c r="X224" s="1103"/>
      <c r="Y224" s="1477"/>
      <c r="Z224" s="1478">
        <f t="shared" si="315"/>
        <v>0</v>
      </c>
      <c r="AA224" s="1479">
        <f>ROUND(IFERROR(SUM($AI$6/$AI$7*Q224/O224)+('Inbound Freight New'!$A$3*CZ224/R224),0),2)</f>
        <v>0</v>
      </c>
      <c r="AB224" s="1480">
        <f t="shared" si="316"/>
        <v>0</v>
      </c>
      <c r="AC224" s="1479">
        <f t="shared" ref="AC224:AC264" si="377">X224*AB224</f>
        <v>0</v>
      </c>
      <c r="AD224" s="1481"/>
      <c r="AE224" s="1480">
        <f t="shared" si="317"/>
        <v>0</v>
      </c>
      <c r="AF224" s="1482">
        <f t="shared" ref="AF224:AF264" si="378">X224*AE224</f>
        <v>0</v>
      </c>
      <c r="AG224" s="1483">
        <f t="shared" si="318"/>
        <v>0</v>
      </c>
      <c r="AH224" s="1484">
        <f t="shared" ref="AH224:AH264" si="379">AC$12</f>
        <v>0</v>
      </c>
      <c r="AI224" s="1482">
        <f t="shared" ref="AI224:AI264" si="380">X224*AH224</f>
        <v>0</v>
      </c>
      <c r="AJ224" s="1485">
        <f t="shared" ref="AJ224:AJ264" si="381">AC$9</f>
        <v>0</v>
      </c>
      <c r="AK224" s="1485">
        <f t="shared" ref="AK224:AK264" si="382">AC$10</f>
        <v>0</v>
      </c>
      <c r="AL224" s="1485">
        <f t="shared" si="319"/>
        <v>0</v>
      </c>
      <c r="AM224" s="1482">
        <f t="shared" ref="AM224:AM264" si="383">X224+AA224+AC224+AF224+AI224</f>
        <v>0</v>
      </c>
      <c r="AN224" s="1477"/>
      <c r="AO224" s="1477"/>
      <c r="AP224" s="1486">
        <f t="shared" ref="AP224:AP264" si="384">IFERROR((AN224-AO224)/AN224,0)</f>
        <v>0</v>
      </c>
      <c r="AQ224" s="1487">
        <f t="shared" ref="AQ224:AQ264" si="385">($R224*X224)</f>
        <v>0</v>
      </c>
      <c r="AR224" s="1488">
        <f t="shared" si="320"/>
        <v>0</v>
      </c>
      <c r="AS224" s="1487">
        <f t="shared" ref="AS224:AS264" si="386">($R224*AO224)</f>
        <v>0</v>
      </c>
      <c r="AT224" s="1489">
        <f t="shared" ref="AT224:AT264" si="387">IFERROR((AO224-AM224)/AO224,0)</f>
        <v>0</v>
      </c>
      <c r="AU224" s="1490"/>
      <c r="AV224" s="1489"/>
      <c r="AW224" s="1038"/>
      <c r="AX224" s="1038"/>
      <c r="AY224" s="1491"/>
      <c r="AZ224" s="1492"/>
      <c r="BA224" s="1342"/>
      <c r="BB224" s="1342"/>
      <c r="BC224" s="1342"/>
      <c r="BD224" s="1342"/>
      <c r="BE224" s="1038"/>
      <c r="BF224" s="1038" t="str">
        <f t="shared" si="355"/>
        <v/>
      </c>
      <c r="BG224" s="1342" t="str">
        <f t="shared" si="321"/>
        <v/>
      </c>
      <c r="BH224" s="1038"/>
      <c r="BI224" s="1038"/>
      <c r="BJ224" s="1038"/>
      <c r="BK224" s="1038"/>
      <c r="BL224" s="1038"/>
      <c r="BM224" s="1038"/>
      <c r="BN224" s="1493"/>
      <c r="BO224" s="1493"/>
      <c r="BP224" s="1493"/>
      <c r="BQ224" s="1493" t="str">
        <f t="shared" si="322"/>
        <v/>
      </c>
      <c r="BR224" s="1494" t="str">
        <f t="shared" si="323"/>
        <v/>
      </c>
      <c r="BS224" s="1494" t="str">
        <f t="shared" si="356"/>
        <v/>
      </c>
      <c r="BT224" s="1494" t="str">
        <f t="shared" si="357"/>
        <v/>
      </c>
      <c r="BU224" s="1495" t="str">
        <f t="shared" si="324"/>
        <v/>
      </c>
      <c r="BV224" s="1495" t="str">
        <f t="shared" si="358"/>
        <v/>
      </c>
      <c r="BW224" s="1495" t="str">
        <f t="shared" si="359"/>
        <v/>
      </c>
      <c r="BX224" s="1495" t="str">
        <f t="shared" si="325"/>
        <v/>
      </c>
      <c r="BY224" s="1495" t="str">
        <f t="shared" si="326"/>
        <v/>
      </c>
      <c r="BZ224" s="1495" t="str">
        <f t="shared" si="327"/>
        <v/>
      </c>
      <c r="CA224" s="1495" t="str">
        <f t="shared" si="328"/>
        <v/>
      </c>
      <c r="CB224" s="1496" t="str">
        <f t="shared" si="329"/>
        <v/>
      </c>
      <c r="CC224" s="1496" t="str">
        <f t="shared" si="330"/>
        <v/>
      </c>
      <c r="CD224" s="1496" t="str">
        <f t="shared" si="331"/>
        <v/>
      </c>
      <c r="CE224" s="1496" t="str">
        <f t="shared" si="332"/>
        <v/>
      </c>
      <c r="CF224" s="1496" t="str">
        <f t="shared" si="360"/>
        <v/>
      </c>
      <c r="CG224" s="1494" t="str">
        <f t="shared" si="361"/>
        <v/>
      </c>
      <c r="CH224" s="1495"/>
      <c r="CI224" s="1495"/>
      <c r="CJ224" s="1495"/>
      <c r="CK224" s="1495"/>
      <c r="CL224" s="1495"/>
      <c r="CM224" s="1495"/>
      <c r="CN224" s="1497" t="str">
        <f t="shared" si="362"/>
        <v/>
      </c>
      <c r="CO224" s="1497" t="str">
        <f t="shared" si="363"/>
        <v/>
      </c>
      <c r="CP224" s="1497" t="str">
        <f t="shared" si="364"/>
        <v/>
      </c>
      <c r="CQ224" s="1497" t="str">
        <f t="shared" si="365"/>
        <v/>
      </c>
      <c r="CR224" s="1497" t="str">
        <f t="shared" si="366"/>
        <v/>
      </c>
      <c r="CS224" s="1497" t="str">
        <f t="shared" si="367"/>
        <v/>
      </c>
      <c r="CT224" s="1497" t="str">
        <f t="shared" si="368"/>
        <v/>
      </c>
      <c r="CU224" s="1497" t="str">
        <f t="shared" si="369"/>
        <v/>
      </c>
      <c r="CV224" s="1497" t="str">
        <f t="shared" si="370"/>
        <v/>
      </c>
      <c r="CW224" s="16" t="str">
        <f t="shared" si="371"/>
        <v/>
      </c>
      <c r="CX224" s="16" t="str">
        <f t="shared" si="372"/>
        <v/>
      </c>
      <c r="CY224" s="16" t="str">
        <f t="shared" si="373"/>
        <v/>
      </c>
      <c r="CZ224" s="650">
        <f t="shared" si="333"/>
        <v>0</v>
      </c>
      <c r="DA224" s="16"/>
      <c r="DB224" s="651"/>
      <c r="DC224" s="655">
        <f t="shared" si="334"/>
        <v>0</v>
      </c>
      <c r="DD224" s="654" t="str">
        <f t="shared" si="335"/>
        <v/>
      </c>
      <c r="DE224" s="650">
        <f t="shared" si="336"/>
        <v>0</v>
      </c>
      <c r="EG224" s="16">
        <f>IFERROR(VLOOKUP(B224,'SUBCATS INTERNAL USE'!A:D,3,0),10000)</f>
        <v>10000</v>
      </c>
      <c r="EH224" s="16">
        <f t="shared" si="337"/>
        <v>10000</v>
      </c>
      <c r="EI224" s="16">
        <f t="shared" si="338"/>
        <v>1</v>
      </c>
      <c r="EJ224" s="16">
        <f t="shared" si="374"/>
        <v>19</v>
      </c>
      <c r="EK224" s="16">
        <f>IFERROR(VLOOKUP(B224,'SUBCATS INTERNAL USE'!G:I,3,0), 10000)</f>
        <v>10000</v>
      </c>
      <c r="EN224" s="163">
        <f t="shared" si="339"/>
        <v>1</v>
      </c>
      <c r="EO224" s="163">
        <f t="shared" si="340"/>
        <v>1</v>
      </c>
      <c r="EP224" s="163">
        <f t="shared" si="341"/>
        <v>1</v>
      </c>
      <c r="EQ224" s="163">
        <f t="shared" si="342"/>
        <v>1</v>
      </c>
      <c r="ER224" s="163">
        <f t="shared" si="343"/>
        <v>1</v>
      </c>
      <c r="ES224" s="163">
        <f t="shared" si="344"/>
        <v>1</v>
      </c>
      <c r="ET224" s="163">
        <f t="shared" si="345"/>
        <v>1</v>
      </c>
      <c r="EU224" s="163">
        <f t="shared" si="345"/>
        <v>1</v>
      </c>
      <c r="EV224" s="163">
        <f t="shared" si="346"/>
        <v>0</v>
      </c>
      <c r="EW224" s="163">
        <f t="shared" si="347"/>
        <v>1</v>
      </c>
      <c r="EX224" s="163">
        <f t="shared" si="348"/>
        <v>1</v>
      </c>
      <c r="EY224" s="163">
        <f t="shared" si="349"/>
        <v>1</v>
      </c>
      <c r="EZ224" s="163">
        <f t="shared" si="349"/>
        <v>1</v>
      </c>
      <c r="FA224" s="163">
        <f t="shared" si="349"/>
        <v>1</v>
      </c>
      <c r="FB224" s="163">
        <f t="shared" si="313"/>
        <v>1</v>
      </c>
      <c r="FC224" s="163">
        <f t="shared" si="350"/>
        <v>14</v>
      </c>
      <c r="FD224" s="163">
        <f t="shared" si="351"/>
        <v>0</v>
      </c>
      <c r="FF224" s="16">
        <f t="shared" si="352"/>
        <v>0</v>
      </c>
      <c r="FG224" s="16" t="str">
        <f t="shared" si="353"/>
        <v>1</v>
      </c>
    </row>
    <row r="225" spans="1:163" s="52" customFormat="1" ht="11.25" customHeight="1">
      <c r="A225" s="1038">
        <v>211</v>
      </c>
      <c r="B225" s="1039"/>
      <c r="C225" s="1038" t="str">
        <f t="shared" si="314"/>
        <v/>
      </c>
      <c r="D225" s="1038"/>
      <c r="E225" s="1040"/>
      <c r="F225" s="1041"/>
      <c r="G225" s="1038"/>
      <c r="H225" s="1038"/>
      <c r="I225" s="1323"/>
      <c r="J225" s="1038"/>
      <c r="K225" s="1038"/>
      <c r="L225" s="1038"/>
      <c r="M225" s="1038"/>
      <c r="N225" s="1038"/>
      <c r="O225" s="1038"/>
      <c r="P225" s="1040" t="str">
        <f t="shared" si="354"/>
        <v>MP</v>
      </c>
      <c r="Q225" s="1342" t="str">
        <f t="shared" si="375"/>
        <v/>
      </c>
      <c r="R225" s="1040"/>
      <c r="S225" s="1475" t="e">
        <f t="shared" si="376"/>
        <v>#DIV/0!</v>
      </c>
      <c r="T225" s="1102"/>
      <c r="U225" s="1102"/>
      <c r="V225" s="1476"/>
      <c r="W225" s="1477"/>
      <c r="X225" s="1103"/>
      <c r="Y225" s="1477"/>
      <c r="Z225" s="1478">
        <f t="shared" si="315"/>
        <v>0</v>
      </c>
      <c r="AA225" s="1479">
        <f>ROUND(IFERROR(SUM($AI$6/$AI$7*Q225/O225)+('Inbound Freight New'!$A$3*CZ225/R225),0),2)</f>
        <v>0</v>
      </c>
      <c r="AB225" s="1480">
        <f t="shared" si="316"/>
        <v>0</v>
      </c>
      <c r="AC225" s="1479">
        <f t="shared" si="377"/>
        <v>0</v>
      </c>
      <c r="AD225" s="1481"/>
      <c r="AE225" s="1480">
        <f t="shared" si="317"/>
        <v>0</v>
      </c>
      <c r="AF225" s="1482">
        <f t="shared" si="378"/>
        <v>0</v>
      </c>
      <c r="AG225" s="1483">
        <f t="shared" si="318"/>
        <v>0</v>
      </c>
      <c r="AH225" s="1484">
        <f t="shared" si="379"/>
        <v>0</v>
      </c>
      <c r="AI225" s="1482">
        <f t="shared" si="380"/>
        <v>0</v>
      </c>
      <c r="AJ225" s="1485">
        <f t="shared" si="381"/>
        <v>0</v>
      </c>
      <c r="AK225" s="1485">
        <f t="shared" si="382"/>
        <v>0</v>
      </c>
      <c r="AL225" s="1485">
        <f t="shared" si="319"/>
        <v>0</v>
      </c>
      <c r="AM225" s="1482">
        <f t="shared" si="383"/>
        <v>0</v>
      </c>
      <c r="AN225" s="1477"/>
      <c r="AO225" s="1477"/>
      <c r="AP225" s="1486">
        <f t="shared" si="384"/>
        <v>0</v>
      </c>
      <c r="AQ225" s="1487">
        <f t="shared" si="385"/>
        <v>0</v>
      </c>
      <c r="AR225" s="1488">
        <f t="shared" si="320"/>
        <v>0</v>
      </c>
      <c r="AS225" s="1487">
        <f t="shared" si="386"/>
        <v>0</v>
      </c>
      <c r="AT225" s="1489">
        <f t="shared" si="387"/>
        <v>0</v>
      </c>
      <c r="AU225" s="1490"/>
      <c r="AV225" s="1489"/>
      <c r="AW225" s="1038"/>
      <c r="AX225" s="1038"/>
      <c r="AY225" s="1491"/>
      <c r="AZ225" s="1492"/>
      <c r="BA225" s="1342"/>
      <c r="BB225" s="1342"/>
      <c r="BC225" s="1342"/>
      <c r="BD225" s="1342"/>
      <c r="BE225" s="1038"/>
      <c r="BF225" s="1038" t="str">
        <f t="shared" si="355"/>
        <v/>
      </c>
      <c r="BG225" s="1342" t="str">
        <f t="shared" si="321"/>
        <v/>
      </c>
      <c r="BH225" s="1038"/>
      <c r="BI225" s="1038"/>
      <c r="BJ225" s="1038"/>
      <c r="BK225" s="1038"/>
      <c r="BL225" s="1038"/>
      <c r="BM225" s="1038"/>
      <c r="BN225" s="1493"/>
      <c r="BO225" s="1493"/>
      <c r="BP225" s="1493"/>
      <c r="BQ225" s="1493" t="str">
        <f t="shared" si="322"/>
        <v/>
      </c>
      <c r="BR225" s="1494" t="str">
        <f t="shared" si="323"/>
        <v/>
      </c>
      <c r="BS225" s="1494" t="str">
        <f t="shared" si="356"/>
        <v/>
      </c>
      <c r="BT225" s="1494" t="str">
        <f t="shared" si="357"/>
        <v/>
      </c>
      <c r="BU225" s="1495" t="str">
        <f t="shared" si="324"/>
        <v/>
      </c>
      <c r="BV225" s="1495" t="str">
        <f t="shared" si="358"/>
        <v/>
      </c>
      <c r="BW225" s="1495" t="str">
        <f t="shared" si="359"/>
        <v/>
      </c>
      <c r="BX225" s="1495" t="str">
        <f t="shared" si="325"/>
        <v/>
      </c>
      <c r="BY225" s="1495" t="str">
        <f t="shared" si="326"/>
        <v/>
      </c>
      <c r="BZ225" s="1495" t="str">
        <f t="shared" si="327"/>
        <v/>
      </c>
      <c r="CA225" s="1495" t="str">
        <f t="shared" si="328"/>
        <v/>
      </c>
      <c r="CB225" s="1496" t="str">
        <f t="shared" si="329"/>
        <v/>
      </c>
      <c r="CC225" s="1496" t="str">
        <f t="shared" si="330"/>
        <v/>
      </c>
      <c r="CD225" s="1496" t="str">
        <f t="shared" si="331"/>
        <v/>
      </c>
      <c r="CE225" s="1496" t="str">
        <f t="shared" si="332"/>
        <v/>
      </c>
      <c r="CF225" s="1496" t="str">
        <f t="shared" si="360"/>
        <v/>
      </c>
      <c r="CG225" s="1494" t="str">
        <f t="shared" si="361"/>
        <v/>
      </c>
      <c r="CH225" s="1495"/>
      <c r="CI225" s="1495"/>
      <c r="CJ225" s="1495"/>
      <c r="CK225" s="1495"/>
      <c r="CL225" s="1495"/>
      <c r="CM225" s="1495"/>
      <c r="CN225" s="1497" t="str">
        <f t="shared" si="362"/>
        <v/>
      </c>
      <c r="CO225" s="1497" t="str">
        <f t="shared" si="363"/>
        <v/>
      </c>
      <c r="CP225" s="1497" t="str">
        <f t="shared" si="364"/>
        <v/>
      </c>
      <c r="CQ225" s="1497" t="str">
        <f t="shared" si="365"/>
        <v/>
      </c>
      <c r="CR225" s="1497" t="str">
        <f t="shared" si="366"/>
        <v/>
      </c>
      <c r="CS225" s="1497" t="str">
        <f t="shared" si="367"/>
        <v/>
      </c>
      <c r="CT225" s="1497" t="str">
        <f t="shared" si="368"/>
        <v/>
      </c>
      <c r="CU225" s="1497" t="str">
        <f t="shared" si="369"/>
        <v/>
      </c>
      <c r="CV225" s="1497" t="str">
        <f t="shared" si="370"/>
        <v/>
      </c>
      <c r="CW225" s="16" t="str">
        <f t="shared" si="371"/>
        <v/>
      </c>
      <c r="CX225" s="16" t="str">
        <f t="shared" si="372"/>
        <v/>
      </c>
      <c r="CY225" s="16" t="str">
        <f t="shared" si="373"/>
        <v/>
      </c>
      <c r="CZ225" s="650">
        <f t="shared" si="333"/>
        <v>0</v>
      </c>
      <c r="DA225" s="16"/>
      <c r="DB225" s="651"/>
      <c r="DC225" s="655">
        <f t="shared" si="334"/>
        <v>0</v>
      </c>
      <c r="DD225" s="654" t="str">
        <f t="shared" si="335"/>
        <v/>
      </c>
      <c r="DE225" s="650">
        <f t="shared" si="336"/>
        <v>0</v>
      </c>
      <c r="EG225" s="16">
        <f>IFERROR(VLOOKUP(B225,'SUBCATS INTERNAL USE'!A:D,3,0),10000)</f>
        <v>10000</v>
      </c>
      <c r="EH225" s="16">
        <f t="shared" si="337"/>
        <v>10000</v>
      </c>
      <c r="EI225" s="16">
        <f t="shared" si="338"/>
        <v>1</v>
      </c>
      <c r="EJ225" s="16">
        <f t="shared" si="374"/>
        <v>19</v>
      </c>
      <c r="EK225" s="16">
        <f>IFERROR(VLOOKUP(B225,'SUBCATS INTERNAL USE'!G:I,3,0), 10000)</f>
        <v>10000</v>
      </c>
      <c r="EN225" s="163">
        <f t="shared" si="339"/>
        <v>1</v>
      </c>
      <c r="EO225" s="163">
        <f t="shared" si="340"/>
        <v>1</v>
      </c>
      <c r="EP225" s="163">
        <f t="shared" si="341"/>
        <v>1</v>
      </c>
      <c r="EQ225" s="163">
        <f t="shared" si="342"/>
        <v>1</v>
      </c>
      <c r="ER225" s="163">
        <f t="shared" si="343"/>
        <v>1</v>
      </c>
      <c r="ES225" s="163">
        <f t="shared" si="344"/>
        <v>1</v>
      </c>
      <c r="ET225" s="163">
        <f t="shared" si="345"/>
        <v>1</v>
      </c>
      <c r="EU225" s="163">
        <f t="shared" si="345"/>
        <v>1</v>
      </c>
      <c r="EV225" s="163">
        <f t="shared" si="346"/>
        <v>0</v>
      </c>
      <c r="EW225" s="163">
        <f t="shared" si="347"/>
        <v>1</v>
      </c>
      <c r="EX225" s="163">
        <f t="shared" si="348"/>
        <v>1</v>
      </c>
      <c r="EY225" s="163">
        <f t="shared" si="349"/>
        <v>1</v>
      </c>
      <c r="EZ225" s="163">
        <f t="shared" si="349"/>
        <v>1</v>
      </c>
      <c r="FA225" s="163">
        <f t="shared" si="349"/>
        <v>1</v>
      </c>
      <c r="FB225" s="163">
        <f t="shared" si="313"/>
        <v>1</v>
      </c>
      <c r="FC225" s="163">
        <f t="shared" si="350"/>
        <v>14</v>
      </c>
      <c r="FD225" s="163">
        <f t="shared" si="351"/>
        <v>0</v>
      </c>
      <c r="FF225" s="16">
        <f t="shared" si="352"/>
        <v>0</v>
      </c>
      <c r="FG225" s="16" t="str">
        <f t="shared" si="353"/>
        <v>1</v>
      </c>
    </row>
    <row r="226" spans="1:163" s="52" customFormat="1" ht="11.25" customHeight="1">
      <c r="A226" s="1038">
        <v>212</v>
      </c>
      <c r="B226" s="1039"/>
      <c r="C226" s="1038" t="str">
        <f t="shared" si="314"/>
        <v/>
      </c>
      <c r="D226" s="1038"/>
      <c r="E226" s="1040"/>
      <c r="F226" s="1041"/>
      <c r="G226" s="1038"/>
      <c r="H226" s="1038"/>
      <c r="I226" s="1323"/>
      <c r="J226" s="1038"/>
      <c r="K226" s="1038"/>
      <c r="L226" s="1038"/>
      <c r="M226" s="1038"/>
      <c r="N226" s="1038"/>
      <c r="O226" s="1038"/>
      <c r="P226" s="1040" t="str">
        <f t="shared" si="354"/>
        <v>MP</v>
      </c>
      <c r="Q226" s="1342" t="str">
        <f t="shared" si="375"/>
        <v/>
      </c>
      <c r="R226" s="1040"/>
      <c r="S226" s="1475" t="e">
        <f t="shared" si="376"/>
        <v>#DIV/0!</v>
      </c>
      <c r="T226" s="1102"/>
      <c r="U226" s="1102"/>
      <c r="V226" s="1476"/>
      <c r="W226" s="1477"/>
      <c r="X226" s="1103"/>
      <c r="Y226" s="1477"/>
      <c r="Z226" s="1478">
        <f t="shared" si="315"/>
        <v>0</v>
      </c>
      <c r="AA226" s="1479">
        <f>ROUND(IFERROR(SUM($AI$6/$AI$7*Q226/O226)+('Inbound Freight New'!$A$3*CZ226/R226),0),2)</f>
        <v>0</v>
      </c>
      <c r="AB226" s="1480">
        <f t="shared" si="316"/>
        <v>0</v>
      </c>
      <c r="AC226" s="1479">
        <f t="shared" si="377"/>
        <v>0</v>
      </c>
      <c r="AD226" s="1481"/>
      <c r="AE226" s="1480">
        <f t="shared" si="317"/>
        <v>0</v>
      </c>
      <c r="AF226" s="1482">
        <f t="shared" si="378"/>
        <v>0</v>
      </c>
      <c r="AG226" s="1483">
        <f t="shared" si="318"/>
        <v>0</v>
      </c>
      <c r="AH226" s="1484">
        <f t="shared" si="379"/>
        <v>0</v>
      </c>
      <c r="AI226" s="1482">
        <f t="shared" si="380"/>
        <v>0</v>
      </c>
      <c r="AJ226" s="1485">
        <f t="shared" si="381"/>
        <v>0</v>
      </c>
      <c r="AK226" s="1485">
        <f t="shared" si="382"/>
        <v>0</v>
      </c>
      <c r="AL226" s="1485">
        <f t="shared" si="319"/>
        <v>0</v>
      </c>
      <c r="AM226" s="1482">
        <f t="shared" si="383"/>
        <v>0</v>
      </c>
      <c r="AN226" s="1477"/>
      <c r="AO226" s="1477"/>
      <c r="AP226" s="1486">
        <f t="shared" si="384"/>
        <v>0</v>
      </c>
      <c r="AQ226" s="1487">
        <f t="shared" si="385"/>
        <v>0</v>
      </c>
      <c r="AR226" s="1488">
        <f t="shared" si="320"/>
        <v>0</v>
      </c>
      <c r="AS226" s="1487">
        <f t="shared" si="386"/>
        <v>0</v>
      </c>
      <c r="AT226" s="1489">
        <f t="shared" si="387"/>
        <v>0</v>
      </c>
      <c r="AU226" s="1490"/>
      <c r="AV226" s="1489"/>
      <c r="AW226" s="1038"/>
      <c r="AX226" s="1038"/>
      <c r="AY226" s="1491"/>
      <c r="AZ226" s="1492"/>
      <c r="BA226" s="1342"/>
      <c r="BB226" s="1342"/>
      <c r="BC226" s="1342"/>
      <c r="BD226" s="1342"/>
      <c r="BE226" s="1038"/>
      <c r="BF226" s="1038" t="str">
        <f t="shared" si="355"/>
        <v/>
      </c>
      <c r="BG226" s="1342" t="str">
        <f t="shared" si="321"/>
        <v/>
      </c>
      <c r="BH226" s="1038"/>
      <c r="BI226" s="1038"/>
      <c r="BJ226" s="1038"/>
      <c r="BK226" s="1038"/>
      <c r="BL226" s="1038"/>
      <c r="BM226" s="1038"/>
      <c r="BN226" s="1493"/>
      <c r="BO226" s="1493"/>
      <c r="BP226" s="1493"/>
      <c r="BQ226" s="1493" t="str">
        <f t="shared" si="322"/>
        <v/>
      </c>
      <c r="BR226" s="1494" t="str">
        <f t="shared" si="323"/>
        <v/>
      </c>
      <c r="BS226" s="1494" t="str">
        <f t="shared" si="356"/>
        <v/>
      </c>
      <c r="BT226" s="1494" t="str">
        <f t="shared" si="357"/>
        <v/>
      </c>
      <c r="BU226" s="1495" t="str">
        <f t="shared" si="324"/>
        <v/>
      </c>
      <c r="BV226" s="1495" t="str">
        <f t="shared" si="358"/>
        <v/>
      </c>
      <c r="BW226" s="1495" t="str">
        <f t="shared" si="359"/>
        <v/>
      </c>
      <c r="BX226" s="1495" t="str">
        <f t="shared" si="325"/>
        <v/>
      </c>
      <c r="BY226" s="1495" t="str">
        <f t="shared" si="326"/>
        <v/>
      </c>
      <c r="BZ226" s="1495" t="str">
        <f t="shared" si="327"/>
        <v/>
      </c>
      <c r="CA226" s="1495" t="str">
        <f t="shared" si="328"/>
        <v/>
      </c>
      <c r="CB226" s="1496" t="str">
        <f t="shared" si="329"/>
        <v/>
      </c>
      <c r="CC226" s="1496" t="str">
        <f t="shared" si="330"/>
        <v/>
      </c>
      <c r="CD226" s="1496" t="str">
        <f t="shared" si="331"/>
        <v/>
      </c>
      <c r="CE226" s="1496" t="str">
        <f t="shared" si="332"/>
        <v/>
      </c>
      <c r="CF226" s="1496" t="str">
        <f t="shared" si="360"/>
        <v/>
      </c>
      <c r="CG226" s="1494" t="str">
        <f t="shared" si="361"/>
        <v/>
      </c>
      <c r="CH226" s="1495"/>
      <c r="CI226" s="1495"/>
      <c r="CJ226" s="1495"/>
      <c r="CK226" s="1495"/>
      <c r="CL226" s="1495"/>
      <c r="CM226" s="1495"/>
      <c r="CN226" s="1497" t="str">
        <f t="shared" si="362"/>
        <v/>
      </c>
      <c r="CO226" s="1497" t="str">
        <f t="shared" si="363"/>
        <v/>
      </c>
      <c r="CP226" s="1497" t="str">
        <f t="shared" si="364"/>
        <v/>
      </c>
      <c r="CQ226" s="1497" t="str">
        <f t="shared" si="365"/>
        <v/>
      </c>
      <c r="CR226" s="1497" t="str">
        <f t="shared" si="366"/>
        <v/>
      </c>
      <c r="CS226" s="1497" t="str">
        <f t="shared" si="367"/>
        <v/>
      </c>
      <c r="CT226" s="1497" t="str">
        <f t="shared" si="368"/>
        <v/>
      </c>
      <c r="CU226" s="1497" t="str">
        <f t="shared" si="369"/>
        <v/>
      </c>
      <c r="CV226" s="1497" t="str">
        <f t="shared" si="370"/>
        <v/>
      </c>
      <c r="CW226" s="16" t="str">
        <f t="shared" si="371"/>
        <v/>
      </c>
      <c r="CX226" s="16" t="str">
        <f t="shared" si="372"/>
        <v/>
      </c>
      <c r="CY226" s="16" t="str">
        <f t="shared" si="373"/>
        <v/>
      </c>
      <c r="CZ226" s="650">
        <f t="shared" si="333"/>
        <v>0</v>
      </c>
      <c r="DA226" s="16"/>
      <c r="DB226" s="651"/>
      <c r="DC226" s="655">
        <f t="shared" si="334"/>
        <v>0</v>
      </c>
      <c r="DD226" s="654" t="str">
        <f t="shared" si="335"/>
        <v/>
      </c>
      <c r="DE226" s="650">
        <f t="shared" si="336"/>
        <v>0</v>
      </c>
      <c r="EG226" s="16">
        <f>IFERROR(VLOOKUP(B226,'SUBCATS INTERNAL USE'!A:D,3,0),10000)</f>
        <v>10000</v>
      </c>
      <c r="EH226" s="16">
        <f t="shared" si="337"/>
        <v>10000</v>
      </c>
      <c r="EI226" s="16">
        <f t="shared" si="338"/>
        <v>1</v>
      </c>
      <c r="EJ226" s="16">
        <f t="shared" si="374"/>
        <v>19</v>
      </c>
      <c r="EK226" s="16">
        <f>IFERROR(VLOOKUP(B226,'SUBCATS INTERNAL USE'!G:I,3,0), 10000)</f>
        <v>10000</v>
      </c>
      <c r="EN226" s="163">
        <f t="shared" si="339"/>
        <v>1</v>
      </c>
      <c r="EO226" s="163">
        <f t="shared" si="340"/>
        <v>1</v>
      </c>
      <c r="EP226" s="163">
        <f t="shared" si="341"/>
        <v>1</v>
      </c>
      <c r="EQ226" s="163">
        <f t="shared" si="342"/>
        <v>1</v>
      </c>
      <c r="ER226" s="163">
        <f t="shared" si="343"/>
        <v>1</v>
      </c>
      <c r="ES226" s="163">
        <f t="shared" si="344"/>
        <v>1</v>
      </c>
      <c r="ET226" s="163">
        <f t="shared" si="345"/>
        <v>1</v>
      </c>
      <c r="EU226" s="163">
        <f t="shared" si="345"/>
        <v>1</v>
      </c>
      <c r="EV226" s="163">
        <f t="shared" si="346"/>
        <v>0</v>
      </c>
      <c r="EW226" s="163">
        <f t="shared" si="347"/>
        <v>1</v>
      </c>
      <c r="EX226" s="163">
        <f t="shared" si="348"/>
        <v>1</v>
      </c>
      <c r="EY226" s="163">
        <f t="shared" si="349"/>
        <v>1</v>
      </c>
      <c r="EZ226" s="163">
        <f t="shared" si="349"/>
        <v>1</v>
      </c>
      <c r="FA226" s="163">
        <f t="shared" si="349"/>
        <v>1</v>
      </c>
      <c r="FB226" s="163">
        <f t="shared" si="313"/>
        <v>1</v>
      </c>
      <c r="FC226" s="163">
        <f t="shared" si="350"/>
        <v>14</v>
      </c>
      <c r="FD226" s="163">
        <f t="shared" si="351"/>
        <v>0</v>
      </c>
      <c r="FF226" s="16">
        <f t="shared" si="352"/>
        <v>0</v>
      </c>
      <c r="FG226" s="16" t="str">
        <f t="shared" si="353"/>
        <v>1</v>
      </c>
    </row>
    <row r="227" spans="1:163" s="52" customFormat="1" ht="11.25" customHeight="1">
      <c r="A227" s="1038">
        <v>213</v>
      </c>
      <c r="B227" s="1039"/>
      <c r="C227" s="1038" t="str">
        <f t="shared" si="314"/>
        <v/>
      </c>
      <c r="D227" s="1038"/>
      <c r="E227" s="1040"/>
      <c r="F227" s="1041"/>
      <c r="G227" s="1038"/>
      <c r="H227" s="1038"/>
      <c r="I227" s="1323"/>
      <c r="J227" s="1038"/>
      <c r="K227" s="1038"/>
      <c r="L227" s="1038"/>
      <c r="M227" s="1038"/>
      <c r="N227" s="1038"/>
      <c r="O227" s="1038"/>
      <c r="P227" s="1040" t="str">
        <f t="shared" si="354"/>
        <v>MP</v>
      </c>
      <c r="Q227" s="1342" t="str">
        <f t="shared" si="375"/>
        <v/>
      </c>
      <c r="R227" s="1040"/>
      <c r="S227" s="1475" t="e">
        <f t="shared" si="376"/>
        <v>#DIV/0!</v>
      </c>
      <c r="T227" s="1102"/>
      <c r="U227" s="1102"/>
      <c r="V227" s="1476"/>
      <c r="W227" s="1477"/>
      <c r="X227" s="1103"/>
      <c r="Y227" s="1477"/>
      <c r="Z227" s="1478">
        <f t="shared" si="315"/>
        <v>0</v>
      </c>
      <c r="AA227" s="1479">
        <f>ROUND(IFERROR(SUM($AI$6/$AI$7*Q227/O227)+('Inbound Freight New'!$A$3*CZ227/R227),0),2)</f>
        <v>0</v>
      </c>
      <c r="AB227" s="1480">
        <f t="shared" si="316"/>
        <v>0</v>
      </c>
      <c r="AC227" s="1479">
        <f t="shared" si="377"/>
        <v>0</v>
      </c>
      <c r="AD227" s="1481"/>
      <c r="AE227" s="1480">
        <f t="shared" si="317"/>
        <v>0</v>
      </c>
      <c r="AF227" s="1482">
        <f t="shared" si="378"/>
        <v>0</v>
      </c>
      <c r="AG227" s="1483">
        <f t="shared" si="318"/>
        <v>0</v>
      </c>
      <c r="AH227" s="1484">
        <f t="shared" si="379"/>
        <v>0</v>
      </c>
      <c r="AI227" s="1482">
        <f t="shared" si="380"/>
        <v>0</v>
      </c>
      <c r="AJ227" s="1485">
        <f t="shared" si="381"/>
        <v>0</v>
      </c>
      <c r="AK227" s="1485">
        <f t="shared" si="382"/>
        <v>0</v>
      </c>
      <c r="AL227" s="1485">
        <f t="shared" si="319"/>
        <v>0</v>
      </c>
      <c r="AM227" s="1482">
        <f t="shared" si="383"/>
        <v>0</v>
      </c>
      <c r="AN227" s="1477"/>
      <c r="AO227" s="1477"/>
      <c r="AP227" s="1486">
        <f t="shared" si="384"/>
        <v>0</v>
      </c>
      <c r="AQ227" s="1487">
        <f t="shared" si="385"/>
        <v>0</v>
      </c>
      <c r="AR227" s="1488">
        <f t="shared" si="320"/>
        <v>0</v>
      </c>
      <c r="AS227" s="1487">
        <f t="shared" si="386"/>
        <v>0</v>
      </c>
      <c r="AT227" s="1489">
        <f t="shared" si="387"/>
        <v>0</v>
      </c>
      <c r="AU227" s="1490"/>
      <c r="AV227" s="1489"/>
      <c r="AW227" s="1038"/>
      <c r="AX227" s="1038"/>
      <c r="AY227" s="1491"/>
      <c r="AZ227" s="1492"/>
      <c r="BA227" s="1342"/>
      <c r="BB227" s="1342"/>
      <c r="BC227" s="1342"/>
      <c r="BD227" s="1342"/>
      <c r="BE227" s="1038"/>
      <c r="BF227" s="1038" t="str">
        <f t="shared" si="355"/>
        <v/>
      </c>
      <c r="BG227" s="1342" t="str">
        <f t="shared" si="321"/>
        <v/>
      </c>
      <c r="BH227" s="1038"/>
      <c r="BI227" s="1038"/>
      <c r="BJ227" s="1038"/>
      <c r="BK227" s="1038"/>
      <c r="BL227" s="1038"/>
      <c r="BM227" s="1038"/>
      <c r="BN227" s="1493"/>
      <c r="BO227" s="1493"/>
      <c r="BP227" s="1493"/>
      <c r="BQ227" s="1493" t="str">
        <f t="shared" si="322"/>
        <v/>
      </c>
      <c r="BR227" s="1494" t="str">
        <f t="shared" si="323"/>
        <v/>
      </c>
      <c r="BS227" s="1494" t="str">
        <f t="shared" si="356"/>
        <v/>
      </c>
      <c r="BT227" s="1494" t="str">
        <f t="shared" si="357"/>
        <v/>
      </c>
      <c r="BU227" s="1495" t="str">
        <f t="shared" si="324"/>
        <v/>
      </c>
      <c r="BV227" s="1495" t="str">
        <f t="shared" si="358"/>
        <v/>
      </c>
      <c r="BW227" s="1495" t="str">
        <f t="shared" si="359"/>
        <v/>
      </c>
      <c r="BX227" s="1495" t="str">
        <f t="shared" si="325"/>
        <v/>
      </c>
      <c r="BY227" s="1495" t="str">
        <f t="shared" si="326"/>
        <v/>
      </c>
      <c r="BZ227" s="1495" t="str">
        <f t="shared" si="327"/>
        <v/>
      </c>
      <c r="CA227" s="1495" t="str">
        <f t="shared" si="328"/>
        <v/>
      </c>
      <c r="CB227" s="1496" t="str">
        <f t="shared" si="329"/>
        <v/>
      </c>
      <c r="CC227" s="1496" t="str">
        <f t="shared" si="330"/>
        <v/>
      </c>
      <c r="CD227" s="1496" t="str">
        <f t="shared" si="331"/>
        <v/>
      </c>
      <c r="CE227" s="1496" t="str">
        <f t="shared" si="332"/>
        <v/>
      </c>
      <c r="CF227" s="1496" t="str">
        <f t="shared" si="360"/>
        <v/>
      </c>
      <c r="CG227" s="1494" t="str">
        <f t="shared" si="361"/>
        <v/>
      </c>
      <c r="CH227" s="1495"/>
      <c r="CI227" s="1495"/>
      <c r="CJ227" s="1495"/>
      <c r="CK227" s="1495"/>
      <c r="CL227" s="1495"/>
      <c r="CM227" s="1495"/>
      <c r="CN227" s="1497" t="str">
        <f t="shared" si="362"/>
        <v/>
      </c>
      <c r="CO227" s="1497" t="str">
        <f t="shared" si="363"/>
        <v/>
      </c>
      <c r="CP227" s="1497" t="str">
        <f t="shared" si="364"/>
        <v/>
      </c>
      <c r="CQ227" s="1497" t="str">
        <f t="shared" si="365"/>
        <v/>
      </c>
      <c r="CR227" s="1497" t="str">
        <f t="shared" si="366"/>
        <v/>
      </c>
      <c r="CS227" s="1497" t="str">
        <f t="shared" si="367"/>
        <v/>
      </c>
      <c r="CT227" s="1497" t="str">
        <f t="shared" si="368"/>
        <v/>
      </c>
      <c r="CU227" s="1497" t="str">
        <f t="shared" si="369"/>
        <v/>
      </c>
      <c r="CV227" s="1497" t="str">
        <f t="shared" si="370"/>
        <v/>
      </c>
      <c r="CW227" s="16" t="str">
        <f t="shared" si="371"/>
        <v/>
      </c>
      <c r="CX227" s="16" t="str">
        <f t="shared" si="372"/>
        <v/>
      </c>
      <c r="CY227" s="16" t="str">
        <f t="shared" si="373"/>
        <v/>
      </c>
      <c r="CZ227" s="650">
        <f t="shared" si="333"/>
        <v>0</v>
      </c>
      <c r="DA227" s="16"/>
      <c r="DB227" s="651"/>
      <c r="DC227" s="655">
        <f t="shared" si="334"/>
        <v>0</v>
      </c>
      <c r="DD227" s="654" t="str">
        <f t="shared" si="335"/>
        <v/>
      </c>
      <c r="DE227" s="650">
        <f t="shared" si="336"/>
        <v>0</v>
      </c>
      <c r="EG227" s="16">
        <f>IFERROR(VLOOKUP(B227,'SUBCATS INTERNAL USE'!A:D,3,0),10000)</f>
        <v>10000</v>
      </c>
      <c r="EH227" s="16">
        <f t="shared" si="337"/>
        <v>10000</v>
      </c>
      <c r="EI227" s="16">
        <f t="shared" si="338"/>
        <v>1</v>
      </c>
      <c r="EJ227" s="16">
        <f t="shared" si="374"/>
        <v>19</v>
      </c>
      <c r="EK227" s="16">
        <f>IFERROR(VLOOKUP(B227,'SUBCATS INTERNAL USE'!G:I,3,0), 10000)</f>
        <v>10000</v>
      </c>
      <c r="EN227" s="163">
        <f t="shared" si="339"/>
        <v>1</v>
      </c>
      <c r="EO227" s="163">
        <f t="shared" si="340"/>
        <v>1</v>
      </c>
      <c r="EP227" s="163">
        <f t="shared" si="341"/>
        <v>1</v>
      </c>
      <c r="EQ227" s="163">
        <f t="shared" si="342"/>
        <v>1</v>
      </c>
      <c r="ER227" s="163">
        <f t="shared" si="343"/>
        <v>1</v>
      </c>
      <c r="ES227" s="163">
        <f t="shared" si="344"/>
        <v>1</v>
      </c>
      <c r="ET227" s="163">
        <f t="shared" si="345"/>
        <v>1</v>
      </c>
      <c r="EU227" s="163">
        <f t="shared" si="345"/>
        <v>1</v>
      </c>
      <c r="EV227" s="163">
        <f t="shared" si="346"/>
        <v>0</v>
      </c>
      <c r="EW227" s="163">
        <f t="shared" si="347"/>
        <v>1</v>
      </c>
      <c r="EX227" s="163">
        <f t="shared" si="348"/>
        <v>1</v>
      </c>
      <c r="EY227" s="163">
        <f t="shared" si="349"/>
        <v>1</v>
      </c>
      <c r="EZ227" s="163">
        <f t="shared" si="349"/>
        <v>1</v>
      </c>
      <c r="FA227" s="163">
        <f t="shared" si="349"/>
        <v>1</v>
      </c>
      <c r="FB227" s="163">
        <f t="shared" si="313"/>
        <v>1</v>
      </c>
      <c r="FC227" s="163">
        <f t="shared" si="350"/>
        <v>14</v>
      </c>
      <c r="FD227" s="163">
        <f t="shared" si="351"/>
        <v>0</v>
      </c>
      <c r="FF227" s="16">
        <f t="shared" si="352"/>
        <v>0</v>
      </c>
      <c r="FG227" s="16" t="str">
        <f t="shared" si="353"/>
        <v>1</v>
      </c>
    </row>
    <row r="228" spans="1:163" s="52" customFormat="1" ht="11.25" customHeight="1">
      <c r="A228" s="1038">
        <v>214</v>
      </c>
      <c r="B228" s="1039"/>
      <c r="C228" s="1038" t="str">
        <f t="shared" si="314"/>
        <v/>
      </c>
      <c r="D228" s="1038"/>
      <c r="E228" s="1040"/>
      <c r="F228" s="1041"/>
      <c r="G228" s="1038"/>
      <c r="H228" s="1038"/>
      <c r="I228" s="1323"/>
      <c r="J228" s="1038"/>
      <c r="K228" s="1038"/>
      <c r="L228" s="1038"/>
      <c r="M228" s="1038"/>
      <c r="N228" s="1038"/>
      <c r="O228" s="1038"/>
      <c r="P228" s="1040" t="str">
        <f t="shared" si="354"/>
        <v>MP</v>
      </c>
      <c r="Q228" s="1342" t="str">
        <f t="shared" si="375"/>
        <v/>
      </c>
      <c r="R228" s="1040"/>
      <c r="S228" s="1475" t="e">
        <f t="shared" si="376"/>
        <v>#DIV/0!</v>
      </c>
      <c r="T228" s="1102"/>
      <c r="U228" s="1102"/>
      <c r="V228" s="1476"/>
      <c r="W228" s="1477"/>
      <c r="X228" s="1103"/>
      <c r="Y228" s="1477"/>
      <c r="Z228" s="1478">
        <f t="shared" si="315"/>
        <v>0</v>
      </c>
      <c r="AA228" s="1479">
        <f>ROUND(IFERROR(SUM($AI$6/$AI$7*Q228/O228)+('Inbound Freight New'!$A$3*CZ228/R228),0),2)</f>
        <v>0</v>
      </c>
      <c r="AB228" s="1480">
        <f t="shared" si="316"/>
        <v>0</v>
      </c>
      <c r="AC228" s="1479">
        <f t="shared" si="377"/>
        <v>0</v>
      </c>
      <c r="AD228" s="1481"/>
      <c r="AE228" s="1480">
        <f t="shared" si="317"/>
        <v>0</v>
      </c>
      <c r="AF228" s="1482">
        <f t="shared" si="378"/>
        <v>0</v>
      </c>
      <c r="AG228" s="1483">
        <f t="shared" si="318"/>
        <v>0</v>
      </c>
      <c r="AH228" s="1484">
        <f t="shared" si="379"/>
        <v>0</v>
      </c>
      <c r="AI228" s="1482">
        <f t="shared" si="380"/>
        <v>0</v>
      </c>
      <c r="AJ228" s="1485">
        <f t="shared" si="381"/>
        <v>0</v>
      </c>
      <c r="AK228" s="1485">
        <f t="shared" si="382"/>
        <v>0</v>
      </c>
      <c r="AL228" s="1485">
        <f t="shared" si="319"/>
        <v>0</v>
      </c>
      <c r="AM228" s="1482">
        <f t="shared" si="383"/>
        <v>0</v>
      </c>
      <c r="AN228" s="1477"/>
      <c r="AO228" s="1477"/>
      <c r="AP228" s="1486">
        <f t="shared" si="384"/>
        <v>0</v>
      </c>
      <c r="AQ228" s="1487">
        <f t="shared" si="385"/>
        <v>0</v>
      </c>
      <c r="AR228" s="1488">
        <f t="shared" si="320"/>
        <v>0</v>
      </c>
      <c r="AS228" s="1487">
        <f t="shared" si="386"/>
        <v>0</v>
      </c>
      <c r="AT228" s="1489">
        <f t="shared" si="387"/>
        <v>0</v>
      </c>
      <c r="AU228" s="1490"/>
      <c r="AV228" s="1489"/>
      <c r="AW228" s="1038"/>
      <c r="AX228" s="1038"/>
      <c r="AY228" s="1491"/>
      <c r="AZ228" s="1492"/>
      <c r="BA228" s="1342"/>
      <c r="BB228" s="1342"/>
      <c r="BC228" s="1342"/>
      <c r="BD228" s="1342"/>
      <c r="BE228" s="1038"/>
      <c r="BF228" s="1038" t="str">
        <f t="shared" si="355"/>
        <v/>
      </c>
      <c r="BG228" s="1342" t="str">
        <f t="shared" si="321"/>
        <v/>
      </c>
      <c r="BH228" s="1038"/>
      <c r="BI228" s="1038"/>
      <c r="BJ228" s="1038"/>
      <c r="BK228" s="1038"/>
      <c r="BL228" s="1038"/>
      <c r="BM228" s="1038"/>
      <c r="BN228" s="1493"/>
      <c r="BO228" s="1493"/>
      <c r="BP228" s="1493"/>
      <c r="BQ228" s="1493" t="str">
        <f t="shared" si="322"/>
        <v/>
      </c>
      <c r="BR228" s="1494" t="str">
        <f t="shared" si="323"/>
        <v/>
      </c>
      <c r="BS228" s="1494" t="str">
        <f t="shared" si="356"/>
        <v/>
      </c>
      <c r="BT228" s="1494" t="str">
        <f t="shared" si="357"/>
        <v/>
      </c>
      <c r="BU228" s="1495" t="str">
        <f t="shared" si="324"/>
        <v/>
      </c>
      <c r="BV228" s="1495" t="str">
        <f t="shared" si="358"/>
        <v/>
      </c>
      <c r="BW228" s="1495" t="str">
        <f t="shared" si="359"/>
        <v/>
      </c>
      <c r="BX228" s="1495" t="str">
        <f t="shared" si="325"/>
        <v/>
      </c>
      <c r="BY228" s="1495" t="str">
        <f t="shared" si="326"/>
        <v/>
      </c>
      <c r="BZ228" s="1495" t="str">
        <f t="shared" si="327"/>
        <v/>
      </c>
      <c r="CA228" s="1495" t="str">
        <f t="shared" si="328"/>
        <v/>
      </c>
      <c r="CB228" s="1496" t="str">
        <f t="shared" si="329"/>
        <v/>
      </c>
      <c r="CC228" s="1496" t="str">
        <f t="shared" si="330"/>
        <v/>
      </c>
      <c r="CD228" s="1496" t="str">
        <f t="shared" si="331"/>
        <v/>
      </c>
      <c r="CE228" s="1496" t="str">
        <f t="shared" si="332"/>
        <v/>
      </c>
      <c r="CF228" s="1496" t="str">
        <f t="shared" si="360"/>
        <v/>
      </c>
      <c r="CG228" s="1494" t="str">
        <f t="shared" si="361"/>
        <v/>
      </c>
      <c r="CH228" s="1495"/>
      <c r="CI228" s="1495"/>
      <c r="CJ228" s="1495"/>
      <c r="CK228" s="1495"/>
      <c r="CL228" s="1495"/>
      <c r="CM228" s="1495"/>
      <c r="CN228" s="1497" t="str">
        <f t="shared" si="362"/>
        <v/>
      </c>
      <c r="CO228" s="1497" t="str">
        <f t="shared" si="363"/>
        <v/>
      </c>
      <c r="CP228" s="1497" t="str">
        <f t="shared" si="364"/>
        <v/>
      </c>
      <c r="CQ228" s="1497" t="str">
        <f t="shared" si="365"/>
        <v/>
      </c>
      <c r="CR228" s="1497" t="str">
        <f t="shared" si="366"/>
        <v/>
      </c>
      <c r="CS228" s="1497" t="str">
        <f t="shared" si="367"/>
        <v/>
      </c>
      <c r="CT228" s="1497" t="str">
        <f t="shared" si="368"/>
        <v/>
      </c>
      <c r="CU228" s="1497" t="str">
        <f t="shared" si="369"/>
        <v/>
      </c>
      <c r="CV228" s="1497" t="str">
        <f t="shared" si="370"/>
        <v/>
      </c>
      <c r="CW228" s="16" t="str">
        <f t="shared" si="371"/>
        <v/>
      </c>
      <c r="CX228" s="16" t="str">
        <f t="shared" si="372"/>
        <v/>
      </c>
      <c r="CY228" s="16" t="str">
        <f t="shared" si="373"/>
        <v/>
      </c>
      <c r="CZ228" s="650">
        <f t="shared" si="333"/>
        <v>0</v>
      </c>
      <c r="DA228" s="16"/>
      <c r="DB228" s="651"/>
      <c r="DC228" s="655">
        <f t="shared" si="334"/>
        <v>0</v>
      </c>
      <c r="DD228" s="654" t="str">
        <f t="shared" si="335"/>
        <v/>
      </c>
      <c r="DE228" s="650">
        <f t="shared" si="336"/>
        <v>0</v>
      </c>
      <c r="EG228" s="16">
        <f>IFERROR(VLOOKUP(B228,'SUBCATS INTERNAL USE'!A:D,3,0),10000)</f>
        <v>10000</v>
      </c>
      <c r="EH228" s="16">
        <f t="shared" si="337"/>
        <v>10000</v>
      </c>
      <c r="EI228" s="16">
        <f t="shared" si="338"/>
        <v>1</v>
      </c>
      <c r="EJ228" s="16">
        <f t="shared" si="374"/>
        <v>19</v>
      </c>
      <c r="EK228" s="16">
        <f>IFERROR(VLOOKUP(B228,'SUBCATS INTERNAL USE'!G:I,3,0), 10000)</f>
        <v>10000</v>
      </c>
      <c r="EN228" s="163">
        <f t="shared" si="339"/>
        <v>1</v>
      </c>
      <c r="EO228" s="163">
        <f t="shared" si="340"/>
        <v>1</v>
      </c>
      <c r="EP228" s="163">
        <f t="shared" si="341"/>
        <v>1</v>
      </c>
      <c r="EQ228" s="163">
        <f t="shared" si="342"/>
        <v>1</v>
      </c>
      <c r="ER228" s="163">
        <f t="shared" si="343"/>
        <v>1</v>
      </c>
      <c r="ES228" s="163">
        <f t="shared" si="344"/>
        <v>1</v>
      </c>
      <c r="ET228" s="163">
        <f t="shared" si="345"/>
        <v>1</v>
      </c>
      <c r="EU228" s="163">
        <f t="shared" si="345"/>
        <v>1</v>
      </c>
      <c r="EV228" s="163">
        <f t="shared" si="346"/>
        <v>0</v>
      </c>
      <c r="EW228" s="163">
        <f t="shared" si="347"/>
        <v>1</v>
      </c>
      <c r="EX228" s="163">
        <f t="shared" si="348"/>
        <v>1</v>
      </c>
      <c r="EY228" s="163">
        <f t="shared" si="349"/>
        <v>1</v>
      </c>
      <c r="EZ228" s="163">
        <f t="shared" si="349"/>
        <v>1</v>
      </c>
      <c r="FA228" s="163">
        <f t="shared" si="349"/>
        <v>1</v>
      </c>
      <c r="FB228" s="163">
        <f t="shared" si="313"/>
        <v>1</v>
      </c>
      <c r="FC228" s="163">
        <f t="shared" si="350"/>
        <v>14</v>
      </c>
      <c r="FD228" s="163">
        <f t="shared" si="351"/>
        <v>0</v>
      </c>
      <c r="FF228" s="16">
        <f t="shared" si="352"/>
        <v>0</v>
      </c>
      <c r="FG228" s="16" t="str">
        <f t="shared" si="353"/>
        <v>1</v>
      </c>
    </row>
    <row r="229" spans="1:163" s="52" customFormat="1" ht="11.25" customHeight="1">
      <c r="A229" s="1038">
        <v>215</v>
      </c>
      <c r="B229" s="1039"/>
      <c r="C229" s="1038" t="str">
        <f t="shared" si="314"/>
        <v/>
      </c>
      <c r="D229" s="1038"/>
      <c r="E229" s="1040"/>
      <c r="F229" s="1041"/>
      <c r="G229" s="1038"/>
      <c r="H229" s="1038"/>
      <c r="I229" s="1323"/>
      <c r="J229" s="1038"/>
      <c r="K229" s="1038"/>
      <c r="L229" s="1038"/>
      <c r="M229" s="1038"/>
      <c r="N229" s="1038"/>
      <c r="O229" s="1038"/>
      <c r="P229" s="1040" t="str">
        <f t="shared" si="354"/>
        <v>MP</v>
      </c>
      <c r="Q229" s="1342" t="str">
        <f t="shared" si="375"/>
        <v/>
      </c>
      <c r="R229" s="1040"/>
      <c r="S229" s="1475" t="e">
        <f t="shared" si="376"/>
        <v>#DIV/0!</v>
      </c>
      <c r="T229" s="1102"/>
      <c r="U229" s="1102"/>
      <c r="V229" s="1476"/>
      <c r="W229" s="1477"/>
      <c r="X229" s="1103"/>
      <c r="Y229" s="1477"/>
      <c r="Z229" s="1478">
        <f t="shared" si="315"/>
        <v>0</v>
      </c>
      <c r="AA229" s="1479">
        <f>ROUND(IFERROR(SUM($AI$6/$AI$7*Q229/O229)+('Inbound Freight New'!$A$3*CZ229/R229),0),2)</f>
        <v>0</v>
      </c>
      <c r="AB229" s="1480">
        <f t="shared" si="316"/>
        <v>0</v>
      </c>
      <c r="AC229" s="1479">
        <f t="shared" si="377"/>
        <v>0</v>
      </c>
      <c r="AD229" s="1481"/>
      <c r="AE229" s="1480">
        <f t="shared" si="317"/>
        <v>0</v>
      </c>
      <c r="AF229" s="1482">
        <f t="shared" si="378"/>
        <v>0</v>
      </c>
      <c r="AG229" s="1483">
        <f t="shared" si="318"/>
        <v>0</v>
      </c>
      <c r="AH229" s="1484">
        <f t="shared" si="379"/>
        <v>0</v>
      </c>
      <c r="AI229" s="1482">
        <f t="shared" si="380"/>
        <v>0</v>
      </c>
      <c r="AJ229" s="1485">
        <f t="shared" si="381"/>
        <v>0</v>
      </c>
      <c r="AK229" s="1485">
        <f t="shared" si="382"/>
        <v>0</v>
      </c>
      <c r="AL229" s="1485">
        <f t="shared" si="319"/>
        <v>0</v>
      </c>
      <c r="AM229" s="1482">
        <f t="shared" si="383"/>
        <v>0</v>
      </c>
      <c r="AN229" s="1477"/>
      <c r="AO229" s="1477"/>
      <c r="AP229" s="1486">
        <f t="shared" si="384"/>
        <v>0</v>
      </c>
      <c r="AQ229" s="1487">
        <f t="shared" si="385"/>
        <v>0</v>
      </c>
      <c r="AR229" s="1488">
        <f t="shared" si="320"/>
        <v>0</v>
      </c>
      <c r="AS229" s="1487">
        <f t="shared" si="386"/>
        <v>0</v>
      </c>
      <c r="AT229" s="1489">
        <f t="shared" si="387"/>
        <v>0</v>
      </c>
      <c r="AU229" s="1490"/>
      <c r="AV229" s="1489"/>
      <c r="AW229" s="1038"/>
      <c r="AX229" s="1038"/>
      <c r="AY229" s="1491"/>
      <c r="AZ229" s="1492"/>
      <c r="BA229" s="1342"/>
      <c r="BB229" s="1342"/>
      <c r="BC229" s="1342"/>
      <c r="BD229" s="1342"/>
      <c r="BE229" s="1038"/>
      <c r="BF229" s="1038" t="str">
        <f t="shared" si="355"/>
        <v/>
      </c>
      <c r="BG229" s="1342" t="str">
        <f t="shared" si="321"/>
        <v/>
      </c>
      <c r="BH229" s="1038"/>
      <c r="BI229" s="1038"/>
      <c r="BJ229" s="1038"/>
      <c r="BK229" s="1038"/>
      <c r="BL229" s="1038"/>
      <c r="BM229" s="1038"/>
      <c r="BN229" s="1493"/>
      <c r="BO229" s="1493"/>
      <c r="BP229" s="1493"/>
      <c r="BQ229" s="1493" t="str">
        <f t="shared" si="322"/>
        <v/>
      </c>
      <c r="BR229" s="1494" t="str">
        <f t="shared" si="323"/>
        <v/>
      </c>
      <c r="BS229" s="1494" t="str">
        <f t="shared" si="356"/>
        <v/>
      </c>
      <c r="BT229" s="1494" t="str">
        <f t="shared" si="357"/>
        <v/>
      </c>
      <c r="BU229" s="1495" t="str">
        <f t="shared" si="324"/>
        <v/>
      </c>
      <c r="BV229" s="1495" t="str">
        <f t="shared" si="358"/>
        <v/>
      </c>
      <c r="BW229" s="1495" t="str">
        <f t="shared" si="359"/>
        <v/>
      </c>
      <c r="BX229" s="1495" t="str">
        <f t="shared" si="325"/>
        <v/>
      </c>
      <c r="BY229" s="1495" t="str">
        <f t="shared" si="326"/>
        <v/>
      </c>
      <c r="BZ229" s="1495" t="str">
        <f t="shared" si="327"/>
        <v/>
      </c>
      <c r="CA229" s="1495" t="str">
        <f t="shared" si="328"/>
        <v/>
      </c>
      <c r="CB229" s="1496" t="str">
        <f t="shared" si="329"/>
        <v/>
      </c>
      <c r="CC229" s="1496" t="str">
        <f t="shared" si="330"/>
        <v/>
      </c>
      <c r="CD229" s="1496" t="str">
        <f t="shared" si="331"/>
        <v/>
      </c>
      <c r="CE229" s="1496" t="str">
        <f t="shared" si="332"/>
        <v/>
      </c>
      <c r="CF229" s="1496" t="str">
        <f t="shared" si="360"/>
        <v/>
      </c>
      <c r="CG229" s="1494" t="str">
        <f t="shared" si="361"/>
        <v/>
      </c>
      <c r="CH229" s="1495"/>
      <c r="CI229" s="1495"/>
      <c r="CJ229" s="1495"/>
      <c r="CK229" s="1495"/>
      <c r="CL229" s="1495"/>
      <c r="CM229" s="1495"/>
      <c r="CN229" s="1497" t="str">
        <f t="shared" si="362"/>
        <v/>
      </c>
      <c r="CO229" s="1497" t="str">
        <f t="shared" si="363"/>
        <v/>
      </c>
      <c r="CP229" s="1497" t="str">
        <f t="shared" si="364"/>
        <v/>
      </c>
      <c r="CQ229" s="1497" t="str">
        <f t="shared" si="365"/>
        <v/>
      </c>
      <c r="CR229" s="1497" t="str">
        <f t="shared" si="366"/>
        <v/>
      </c>
      <c r="CS229" s="1497" t="str">
        <f t="shared" si="367"/>
        <v/>
      </c>
      <c r="CT229" s="1497" t="str">
        <f t="shared" si="368"/>
        <v/>
      </c>
      <c r="CU229" s="1497" t="str">
        <f t="shared" si="369"/>
        <v/>
      </c>
      <c r="CV229" s="1497" t="str">
        <f t="shared" si="370"/>
        <v/>
      </c>
      <c r="CW229" s="16" t="str">
        <f t="shared" si="371"/>
        <v/>
      </c>
      <c r="CX229" s="16" t="str">
        <f t="shared" si="372"/>
        <v/>
      </c>
      <c r="CY229" s="16" t="str">
        <f t="shared" si="373"/>
        <v/>
      </c>
      <c r="CZ229" s="650">
        <f t="shared" si="333"/>
        <v>0</v>
      </c>
      <c r="DA229" s="16"/>
      <c r="DB229" s="651"/>
      <c r="DC229" s="655">
        <f t="shared" si="334"/>
        <v>0</v>
      </c>
      <c r="DD229" s="654" t="str">
        <f t="shared" si="335"/>
        <v/>
      </c>
      <c r="DE229" s="650">
        <f t="shared" si="336"/>
        <v>0</v>
      </c>
      <c r="EG229" s="16">
        <f>IFERROR(VLOOKUP(B229,'SUBCATS INTERNAL USE'!A:D,3,0),10000)</f>
        <v>10000</v>
      </c>
      <c r="EH229" s="16">
        <f t="shared" si="337"/>
        <v>10000</v>
      </c>
      <c r="EI229" s="16">
        <f t="shared" si="338"/>
        <v>1</v>
      </c>
      <c r="EJ229" s="16">
        <f t="shared" si="374"/>
        <v>19</v>
      </c>
      <c r="EK229" s="16">
        <f>IFERROR(VLOOKUP(B229,'SUBCATS INTERNAL USE'!G:I,3,0), 10000)</f>
        <v>10000</v>
      </c>
      <c r="EN229" s="163">
        <f t="shared" si="339"/>
        <v>1</v>
      </c>
      <c r="EO229" s="163">
        <f t="shared" si="340"/>
        <v>1</v>
      </c>
      <c r="EP229" s="163">
        <f t="shared" si="341"/>
        <v>1</v>
      </c>
      <c r="EQ229" s="163">
        <f t="shared" si="342"/>
        <v>1</v>
      </c>
      <c r="ER229" s="163">
        <f t="shared" si="343"/>
        <v>1</v>
      </c>
      <c r="ES229" s="163">
        <f t="shared" si="344"/>
        <v>1</v>
      </c>
      <c r="ET229" s="163">
        <f t="shared" si="345"/>
        <v>1</v>
      </c>
      <c r="EU229" s="163">
        <f t="shared" si="345"/>
        <v>1</v>
      </c>
      <c r="EV229" s="163">
        <f t="shared" si="346"/>
        <v>0</v>
      </c>
      <c r="EW229" s="163">
        <f t="shared" si="347"/>
        <v>1</v>
      </c>
      <c r="EX229" s="163">
        <f t="shared" si="348"/>
        <v>1</v>
      </c>
      <c r="EY229" s="163">
        <f t="shared" si="349"/>
        <v>1</v>
      </c>
      <c r="EZ229" s="163">
        <f t="shared" si="349"/>
        <v>1</v>
      </c>
      <c r="FA229" s="163">
        <f t="shared" si="349"/>
        <v>1</v>
      </c>
      <c r="FB229" s="163">
        <f t="shared" si="313"/>
        <v>1</v>
      </c>
      <c r="FC229" s="163">
        <f t="shared" si="350"/>
        <v>14</v>
      </c>
      <c r="FD229" s="163">
        <f t="shared" si="351"/>
        <v>0</v>
      </c>
      <c r="FF229" s="16">
        <f t="shared" si="352"/>
        <v>0</v>
      </c>
      <c r="FG229" s="16" t="str">
        <f t="shared" si="353"/>
        <v>1</v>
      </c>
    </row>
    <row r="230" spans="1:163" s="52" customFormat="1" ht="11.25" customHeight="1">
      <c r="A230" s="1038">
        <v>216</v>
      </c>
      <c r="B230" s="1039"/>
      <c r="C230" s="1038" t="str">
        <f t="shared" si="314"/>
        <v/>
      </c>
      <c r="D230" s="1038"/>
      <c r="E230" s="1040"/>
      <c r="F230" s="1041"/>
      <c r="G230" s="1038"/>
      <c r="H230" s="1038"/>
      <c r="I230" s="1323"/>
      <c r="J230" s="1038"/>
      <c r="K230" s="1038"/>
      <c r="L230" s="1038"/>
      <c r="M230" s="1038"/>
      <c r="N230" s="1038"/>
      <c r="O230" s="1038"/>
      <c r="P230" s="1040" t="str">
        <f t="shared" si="354"/>
        <v>MP</v>
      </c>
      <c r="Q230" s="1342" t="str">
        <f t="shared" si="375"/>
        <v/>
      </c>
      <c r="R230" s="1040"/>
      <c r="S230" s="1475" t="e">
        <f t="shared" si="376"/>
        <v>#DIV/0!</v>
      </c>
      <c r="T230" s="1102"/>
      <c r="U230" s="1102"/>
      <c r="V230" s="1476"/>
      <c r="W230" s="1477"/>
      <c r="X230" s="1103"/>
      <c r="Y230" s="1477"/>
      <c r="Z230" s="1478">
        <f t="shared" si="315"/>
        <v>0</v>
      </c>
      <c r="AA230" s="1479">
        <f>ROUND(IFERROR(SUM($AI$6/$AI$7*Q230/O230)+('Inbound Freight New'!$A$3*CZ230/R230),0),2)</f>
        <v>0</v>
      </c>
      <c r="AB230" s="1480">
        <f t="shared" si="316"/>
        <v>0</v>
      </c>
      <c r="AC230" s="1479">
        <f t="shared" si="377"/>
        <v>0</v>
      </c>
      <c r="AD230" s="1481"/>
      <c r="AE230" s="1480">
        <f t="shared" si="317"/>
        <v>0</v>
      </c>
      <c r="AF230" s="1482">
        <f t="shared" si="378"/>
        <v>0</v>
      </c>
      <c r="AG230" s="1483">
        <f t="shared" si="318"/>
        <v>0</v>
      </c>
      <c r="AH230" s="1484">
        <f t="shared" si="379"/>
        <v>0</v>
      </c>
      <c r="AI230" s="1482">
        <f t="shared" si="380"/>
        <v>0</v>
      </c>
      <c r="AJ230" s="1485">
        <f t="shared" si="381"/>
        <v>0</v>
      </c>
      <c r="AK230" s="1485">
        <f t="shared" si="382"/>
        <v>0</v>
      </c>
      <c r="AL230" s="1485">
        <f t="shared" si="319"/>
        <v>0</v>
      </c>
      <c r="AM230" s="1482">
        <f t="shared" si="383"/>
        <v>0</v>
      </c>
      <c r="AN230" s="1477"/>
      <c r="AO230" s="1477"/>
      <c r="AP230" s="1486">
        <f t="shared" si="384"/>
        <v>0</v>
      </c>
      <c r="AQ230" s="1487">
        <f t="shared" si="385"/>
        <v>0</v>
      </c>
      <c r="AR230" s="1488">
        <f t="shared" si="320"/>
        <v>0</v>
      </c>
      <c r="AS230" s="1487">
        <f t="shared" si="386"/>
        <v>0</v>
      </c>
      <c r="AT230" s="1489">
        <f t="shared" si="387"/>
        <v>0</v>
      </c>
      <c r="AU230" s="1490"/>
      <c r="AV230" s="1489"/>
      <c r="AW230" s="1038"/>
      <c r="AX230" s="1038"/>
      <c r="AY230" s="1491"/>
      <c r="AZ230" s="1492"/>
      <c r="BA230" s="1342"/>
      <c r="BB230" s="1342"/>
      <c r="BC230" s="1342"/>
      <c r="BD230" s="1342"/>
      <c r="BE230" s="1038"/>
      <c r="BF230" s="1038" t="str">
        <f t="shared" si="355"/>
        <v/>
      </c>
      <c r="BG230" s="1342" t="str">
        <f t="shared" si="321"/>
        <v/>
      </c>
      <c r="BH230" s="1038"/>
      <c r="BI230" s="1038"/>
      <c r="BJ230" s="1038"/>
      <c r="BK230" s="1038"/>
      <c r="BL230" s="1038"/>
      <c r="BM230" s="1038"/>
      <c r="BN230" s="1493"/>
      <c r="BO230" s="1493"/>
      <c r="BP230" s="1493"/>
      <c r="BQ230" s="1493" t="str">
        <f t="shared" si="322"/>
        <v/>
      </c>
      <c r="BR230" s="1494" t="str">
        <f t="shared" si="323"/>
        <v/>
      </c>
      <c r="BS230" s="1494" t="str">
        <f t="shared" si="356"/>
        <v/>
      </c>
      <c r="BT230" s="1494" t="str">
        <f t="shared" si="357"/>
        <v/>
      </c>
      <c r="BU230" s="1495" t="str">
        <f t="shared" si="324"/>
        <v/>
      </c>
      <c r="BV230" s="1495" t="str">
        <f t="shared" si="358"/>
        <v/>
      </c>
      <c r="BW230" s="1495" t="str">
        <f t="shared" si="359"/>
        <v/>
      </c>
      <c r="BX230" s="1495" t="str">
        <f t="shared" si="325"/>
        <v/>
      </c>
      <c r="BY230" s="1495" t="str">
        <f t="shared" si="326"/>
        <v/>
      </c>
      <c r="BZ230" s="1495" t="str">
        <f t="shared" si="327"/>
        <v/>
      </c>
      <c r="CA230" s="1495" t="str">
        <f t="shared" si="328"/>
        <v/>
      </c>
      <c r="CB230" s="1496" t="str">
        <f t="shared" si="329"/>
        <v/>
      </c>
      <c r="CC230" s="1496" t="str">
        <f t="shared" si="330"/>
        <v/>
      </c>
      <c r="CD230" s="1496" t="str">
        <f t="shared" si="331"/>
        <v/>
      </c>
      <c r="CE230" s="1496" t="str">
        <f t="shared" si="332"/>
        <v/>
      </c>
      <c r="CF230" s="1496" t="str">
        <f t="shared" si="360"/>
        <v/>
      </c>
      <c r="CG230" s="1494" t="str">
        <f t="shared" si="361"/>
        <v/>
      </c>
      <c r="CH230" s="1495"/>
      <c r="CI230" s="1495"/>
      <c r="CJ230" s="1495"/>
      <c r="CK230" s="1495"/>
      <c r="CL230" s="1495"/>
      <c r="CM230" s="1495"/>
      <c r="CN230" s="1497" t="str">
        <f t="shared" si="362"/>
        <v/>
      </c>
      <c r="CO230" s="1497" t="str">
        <f t="shared" si="363"/>
        <v/>
      </c>
      <c r="CP230" s="1497" t="str">
        <f t="shared" si="364"/>
        <v/>
      </c>
      <c r="CQ230" s="1497" t="str">
        <f t="shared" si="365"/>
        <v/>
      </c>
      <c r="CR230" s="1497" t="str">
        <f t="shared" si="366"/>
        <v/>
      </c>
      <c r="CS230" s="1497" t="str">
        <f t="shared" si="367"/>
        <v/>
      </c>
      <c r="CT230" s="1497" t="str">
        <f t="shared" si="368"/>
        <v/>
      </c>
      <c r="CU230" s="1497" t="str">
        <f t="shared" si="369"/>
        <v/>
      </c>
      <c r="CV230" s="1497" t="str">
        <f t="shared" si="370"/>
        <v/>
      </c>
      <c r="CW230" s="16" t="str">
        <f t="shared" si="371"/>
        <v/>
      </c>
      <c r="CX230" s="16" t="str">
        <f t="shared" si="372"/>
        <v/>
      </c>
      <c r="CY230" s="16" t="str">
        <f t="shared" si="373"/>
        <v/>
      </c>
      <c r="CZ230" s="650">
        <f t="shared" si="333"/>
        <v>0</v>
      </c>
      <c r="DA230" s="16"/>
      <c r="DB230" s="651"/>
      <c r="DC230" s="655">
        <f t="shared" si="334"/>
        <v>0</v>
      </c>
      <c r="DD230" s="654" t="str">
        <f t="shared" si="335"/>
        <v/>
      </c>
      <c r="DE230" s="650">
        <f t="shared" si="336"/>
        <v>0</v>
      </c>
      <c r="EG230" s="16">
        <f>IFERROR(VLOOKUP(B230,'SUBCATS INTERNAL USE'!A:D,3,0),10000)</f>
        <v>10000</v>
      </c>
      <c r="EH230" s="16">
        <f t="shared" si="337"/>
        <v>10000</v>
      </c>
      <c r="EI230" s="16">
        <f t="shared" si="338"/>
        <v>1</v>
      </c>
      <c r="EJ230" s="16">
        <f t="shared" si="374"/>
        <v>19</v>
      </c>
      <c r="EK230" s="16">
        <f>IFERROR(VLOOKUP(B230,'SUBCATS INTERNAL USE'!G:I,3,0), 10000)</f>
        <v>10000</v>
      </c>
      <c r="EN230" s="163">
        <f t="shared" si="339"/>
        <v>1</v>
      </c>
      <c r="EO230" s="163">
        <f t="shared" si="340"/>
        <v>1</v>
      </c>
      <c r="EP230" s="163">
        <f t="shared" si="341"/>
        <v>1</v>
      </c>
      <c r="EQ230" s="163">
        <f t="shared" si="342"/>
        <v>1</v>
      </c>
      <c r="ER230" s="163">
        <f t="shared" si="343"/>
        <v>1</v>
      </c>
      <c r="ES230" s="163">
        <f t="shared" si="344"/>
        <v>1</v>
      </c>
      <c r="ET230" s="163">
        <f t="shared" si="345"/>
        <v>1</v>
      </c>
      <c r="EU230" s="163">
        <f t="shared" si="345"/>
        <v>1</v>
      </c>
      <c r="EV230" s="163">
        <f t="shared" si="346"/>
        <v>0</v>
      </c>
      <c r="EW230" s="163">
        <f t="shared" si="347"/>
        <v>1</v>
      </c>
      <c r="EX230" s="163">
        <f t="shared" si="348"/>
        <v>1</v>
      </c>
      <c r="EY230" s="163">
        <f t="shared" si="349"/>
        <v>1</v>
      </c>
      <c r="EZ230" s="163">
        <f t="shared" si="349"/>
        <v>1</v>
      </c>
      <c r="FA230" s="163">
        <f t="shared" si="349"/>
        <v>1</v>
      </c>
      <c r="FB230" s="163">
        <f t="shared" si="313"/>
        <v>1</v>
      </c>
      <c r="FC230" s="163">
        <f t="shared" si="350"/>
        <v>14</v>
      </c>
      <c r="FD230" s="163">
        <f t="shared" si="351"/>
        <v>0</v>
      </c>
      <c r="FF230" s="16">
        <f t="shared" si="352"/>
        <v>0</v>
      </c>
      <c r="FG230" s="16" t="str">
        <f t="shared" si="353"/>
        <v>1</v>
      </c>
    </row>
    <row r="231" spans="1:163" s="52" customFormat="1" ht="11.25" customHeight="1">
      <c r="A231" s="1038">
        <v>217</v>
      </c>
      <c r="B231" s="1039"/>
      <c r="C231" s="1038" t="str">
        <f t="shared" si="314"/>
        <v/>
      </c>
      <c r="D231" s="1038"/>
      <c r="E231" s="1040"/>
      <c r="F231" s="1041"/>
      <c r="G231" s="1038"/>
      <c r="H231" s="1038"/>
      <c r="I231" s="1323"/>
      <c r="J231" s="1038"/>
      <c r="K231" s="1038"/>
      <c r="L231" s="1038"/>
      <c r="M231" s="1038"/>
      <c r="N231" s="1038"/>
      <c r="O231" s="1038"/>
      <c r="P231" s="1040" t="str">
        <f t="shared" si="354"/>
        <v>MP</v>
      </c>
      <c r="Q231" s="1342" t="str">
        <f t="shared" si="375"/>
        <v/>
      </c>
      <c r="R231" s="1040"/>
      <c r="S231" s="1475" t="e">
        <f t="shared" si="376"/>
        <v>#DIV/0!</v>
      </c>
      <c r="T231" s="1102"/>
      <c r="U231" s="1102"/>
      <c r="V231" s="1476"/>
      <c r="W231" s="1477"/>
      <c r="X231" s="1103"/>
      <c r="Y231" s="1477"/>
      <c r="Z231" s="1478">
        <f t="shared" si="315"/>
        <v>0</v>
      </c>
      <c r="AA231" s="1479">
        <f>ROUND(IFERROR(SUM($AI$6/$AI$7*Q231/O231)+('Inbound Freight New'!$A$3*CZ231/R231),0),2)</f>
        <v>0</v>
      </c>
      <c r="AB231" s="1480">
        <f t="shared" si="316"/>
        <v>0</v>
      </c>
      <c r="AC231" s="1479">
        <f t="shared" si="377"/>
        <v>0</v>
      </c>
      <c r="AD231" s="1481"/>
      <c r="AE231" s="1480">
        <f t="shared" si="317"/>
        <v>0</v>
      </c>
      <c r="AF231" s="1482">
        <f t="shared" si="378"/>
        <v>0</v>
      </c>
      <c r="AG231" s="1483">
        <f t="shared" si="318"/>
        <v>0</v>
      </c>
      <c r="AH231" s="1484">
        <f t="shared" si="379"/>
        <v>0</v>
      </c>
      <c r="AI231" s="1482">
        <f t="shared" si="380"/>
        <v>0</v>
      </c>
      <c r="AJ231" s="1485">
        <f t="shared" si="381"/>
        <v>0</v>
      </c>
      <c r="AK231" s="1485">
        <f t="shared" si="382"/>
        <v>0</v>
      </c>
      <c r="AL231" s="1485">
        <f t="shared" si="319"/>
        <v>0</v>
      </c>
      <c r="AM231" s="1482">
        <f t="shared" si="383"/>
        <v>0</v>
      </c>
      <c r="AN231" s="1477"/>
      <c r="AO231" s="1477"/>
      <c r="AP231" s="1486">
        <f t="shared" si="384"/>
        <v>0</v>
      </c>
      <c r="AQ231" s="1487">
        <f t="shared" si="385"/>
        <v>0</v>
      </c>
      <c r="AR231" s="1488">
        <f t="shared" si="320"/>
        <v>0</v>
      </c>
      <c r="AS231" s="1487">
        <f t="shared" si="386"/>
        <v>0</v>
      </c>
      <c r="AT231" s="1489">
        <f t="shared" si="387"/>
        <v>0</v>
      </c>
      <c r="AU231" s="1490"/>
      <c r="AV231" s="1489"/>
      <c r="AW231" s="1038"/>
      <c r="AX231" s="1038"/>
      <c r="AY231" s="1491"/>
      <c r="AZ231" s="1492"/>
      <c r="BA231" s="1342"/>
      <c r="BB231" s="1342"/>
      <c r="BC231" s="1342"/>
      <c r="BD231" s="1342"/>
      <c r="BE231" s="1038"/>
      <c r="BF231" s="1038" t="str">
        <f t="shared" si="355"/>
        <v/>
      </c>
      <c r="BG231" s="1342" t="str">
        <f t="shared" si="321"/>
        <v/>
      </c>
      <c r="BH231" s="1038"/>
      <c r="BI231" s="1038"/>
      <c r="BJ231" s="1038"/>
      <c r="BK231" s="1038"/>
      <c r="BL231" s="1038"/>
      <c r="BM231" s="1038"/>
      <c r="BN231" s="1493"/>
      <c r="BO231" s="1493"/>
      <c r="BP231" s="1493"/>
      <c r="BQ231" s="1493" t="str">
        <f t="shared" si="322"/>
        <v/>
      </c>
      <c r="BR231" s="1494" t="str">
        <f t="shared" si="323"/>
        <v/>
      </c>
      <c r="BS231" s="1494" t="str">
        <f t="shared" si="356"/>
        <v/>
      </c>
      <c r="BT231" s="1494" t="str">
        <f t="shared" si="357"/>
        <v/>
      </c>
      <c r="BU231" s="1495" t="str">
        <f t="shared" si="324"/>
        <v/>
      </c>
      <c r="BV231" s="1495" t="str">
        <f t="shared" si="358"/>
        <v/>
      </c>
      <c r="BW231" s="1495" t="str">
        <f t="shared" si="359"/>
        <v/>
      </c>
      <c r="BX231" s="1495" t="str">
        <f t="shared" si="325"/>
        <v/>
      </c>
      <c r="BY231" s="1495" t="str">
        <f t="shared" si="326"/>
        <v/>
      </c>
      <c r="BZ231" s="1495" t="str">
        <f t="shared" si="327"/>
        <v/>
      </c>
      <c r="CA231" s="1495" t="str">
        <f t="shared" si="328"/>
        <v/>
      </c>
      <c r="CB231" s="1496" t="str">
        <f t="shared" si="329"/>
        <v/>
      </c>
      <c r="CC231" s="1496" t="str">
        <f t="shared" si="330"/>
        <v/>
      </c>
      <c r="CD231" s="1496" t="str">
        <f t="shared" si="331"/>
        <v/>
      </c>
      <c r="CE231" s="1496" t="str">
        <f t="shared" si="332"/>
        <v/>
      </c>
      <c r="CF231" s="1496" t="str">
        <f t="shared" si="360"/>
        <v/>
      </c>
      <c r="CG231" s="1494" t="str">
        <f t="shared" si="361"/>
        <v/>
      </c>
      <c r="CH231" s="1495"/>
      <c r="CI231" s="1495"/>
      <c r="CJ231" s="1495"/>
      <c r="CK231" s="1495"/>
      <c r="CL231" s="1495"/>
      <c r="CM231" s="1495"/>
      <c r="CN231" s="1497" t="str">
        <f t="shared" si="362"/>
        <v/>
      </c>
      <c r="CO231" s="1497" t="str">
        <f t="shared" si="363"/>
        <v/>
      </c>
      <c r="CP231" s="1497" t="str">
        <f t="shared" si="364"/>
        <v/>
      </c>
      <c r="CQ231" s="1497" t="str">
        <f t="shared" si="365"/>
        <v/>
      </c>
      <c r="CR231" s="1497" t="str">
        <f t="shared" si="366"/>
        <v/>
      </c>
      <c r="CS231" s="1497" t="str">
        <f t="shared" si="367"/>
        <v/>
      </c>
      <c r="CT231" s="1497" t="str">
        <f t="shared" si="368"/>
        <v/>
      </c>
      <c r="CU231" s="1497" t="str">
        <f t="shared" si="369"/>
        <v/>
      </c>
      <c r="CV231" s="1497" t="str">
        <f t="shared" si="370"/>
        <v/>
      </c>
      <c r="CW231" s="16" t="str">
        <f t="shared" si="371"/>
        <v/>
      </c>
      <c r="CX231" s="16" t="str">
        <f t="shared" si="372"/>
        <v/>
      </c>
      <c r="CY231" s="16" t="str">
        <f t="shared" si="373"/>
        <v/>
      </c>
      <c r="CZ231" s="650">
        <f t="shared" si="333"/>
        <v>0</v>
      </c>
      <c r="DA231" s="16"/>
      <c r="DB231" s="651"/>
      <c r="DC231" s="655">
        <f t="shared" si="334"/>
        <v>0</v>
      </c>
      <c r="DD231" s="654" t="str">
        <f t="shared" si="335"/>
        <v/>
      </c>
      <c r="DE231" s="650">
        <f t="shared" si="336"/>
        <v>0</v>
      </c>
      <c r="EG231" s="16">
        <f>IFERROR(VLOOKUP(B231,'SUBCATS INTERNAL USE'!A:D,3,0),10000)</f>
        <v>10000</v>
      </c>
      <c r="EH231" s="16">
        <f t="shared" si="337"/>
        <v>10000</v>
      </c>
      <c r="EI231" s="16">
        <f t="shared" si="338"/>
        <v>1</v>
      </c>
      <c r="EJ231" s="16">
        <f t="shared" si="374"/>
        <v>19</v>
      </c>
      <c r="EK231" s="16">
        <f>IFERROR(VLOOKUP(B231,'SUBCATS INTERNAL USE'!G:I,3,0), 10000)</f>
        <v>10000</v>
      </c>
      <c r="EN231" s="163">
        <f t="shared" si="339"/>
        <v>1</v>
      </c>
      <c r="EO231" s="163">
        <f t="shared" si="340"/>
        <v>1</v>
      </c>
      <c r="EP231" s="163">
        <f t="shared" si="341"/>
        <v>1</v>
      </c>
      <c r="EQ231" s="163">
        <f t="shared" si="342"/>
        <v>1</v>
      </c>
      <c r="ER231" s="163">
        <f t="shared" si="343"/>
        <v>1</v>
      </c>
      <c r="ES231" s="163">
        <f t="shared" si="344"/>
        <v>1</v>
      </c>
      <c r="ET231" s="163">
        <f t="shared" si="345"/>
        <v>1</v>
      </c>
      <c r="EU231" s="163">
        <f t="shared" si="345"/>
        <v>1</v>
      </c>
      <c r="EV231" s="163">
        <f t="shared" si="346"/>
        <v>0</v>
      </c>
      <c r="EW231" s="163">
        <f t="shared" si="347"/>
        <v>1</v>
      </c>
      <c r="EX231" s="163">
        <f t="shared" si="348"/>
        <v>1</v>
      </c>
      <c r="EY231" s="163">
        <f t="shared" si="349"/>
        <v>1</v>
      </c>
      <c r="EZ231" s="163">
        <f t="shared" si="349"/>
        <v>1</v>
      </c>
      <c r="FA231" s="163">
        <f t="shared" si="349"/>
        <v>1</v>
      </c>
      <c r="FB231" s="163">
        <f t="shared" si="313"/>
        <v>1</v>
      </c>
      <c r="FC231" s="163">
        <f t="shared" si="350"/>
        <v>14</v>
      </c>
      <c r="FD231" s="163">
        <f t="shared" si="351"/>
        <v>0</v>
      </c>
      <c r="FF231" s="16">
        <f t="shared" si="352"/>
        <v>0</v>
      </c>
      <c r="FG231" s="16" t="str">
        <f t="shared" si="353"/>
        <v>1</v>
      </c>
    </row>
    <row r="232" spans="1:163" s="52" customFormat="1" ht="11.25" customHeight="1">
      <c r="A232" s="1038">
        <v>218</v>
      </c>
      <c r="B232" s="1039"/>
      <c r="C232" s="1038" t="str">
        <f t="shared" si="314"/>
        <v/>
      </c>
      <c r="D232" s="1038"/>
      <c r="E232" s="1040"/>
      <c r="F232" s="1041"/>
      <c r="G232" s="1038"/>
      <c r="H232" s="1038"/>
      <c r="I232" s="1323"/>
      <c r="J232" s="1038"/>
      <c r="K232" s="1038"/>
      <c r="L232" s="1038"/>
      <c r="M232" s="1038"/>
      <c r="N232" s="1038"/>
      <c r="O232" s="1038"/>
      <c r="P232" s="1040" t="str">
        <f t="shared" si="354"/>
        <v>MP</v>
      </c>
      <c r="Q232" s="1342" t="str">
        <f t="shared" si="375"/>
        <v/>
      </c>
      <c r="R232" s="1040"/>
      <c r="S232" s="1475" t="e">
        <f t="shared" si="376"/>
        <v>#DIV/0!</v>
      </c>
      <c r="T232" s="1102"/>
      <c r="U232" s="1102"/>
      <c r="V232" s="1476"/>
      <c r="W232" s="1477"/>
      <c r="X232" s="1103"/>
      <c r="Y232" s="1477"/>
      <c r="Z232" s="1478">
        <f t="shared" si="315"/>
        <v>0</v>
      </c>
      <c r="AA232" s="1479">
        <f>ROUND(IFERROR(SUM($AI$6/$AI$7*Q232/O232)+('Inbound Freight New'!$A$3*CZ232/R232),0),2)</f>
        <v>0</v>
      </c>
      <c r="AB232" s="1480">
        <f t="shared" si="316"/>
        <v>0</v>
      </c>
      <c r="AC232" s="1479">
        <f t="shared" si="377"/>
        <v>0</v>
      </c>
      <c r="AD232" s="1481"/>
      <c r="AE232" s="1480">
        <f t="shared" si="317"/>
        <v>0</v>
      </c>
      <c r="AF232" s="1482">
        <f t="shared" si="378"/>
        <v>0</v>
      </c>
      <c r="AG232" s="1483">
        <f t="shared" si="318"/>
        <v>0</v>
      </c>
      <c r="AH232" s="1484">
        <f t="shared" si="379"/>
        <v>0</v>
      </c>
      <c r="AI232" s="1482">
        <f t="shared" si="380"/>
        <v>0</v>
      </c>
      <c r="AJ232" s="1485">
        <f t="shared" si="381"/>
        <v>0</v>
      </c>
      <c r="AK232" s="1485">
        <f t="shared" si="382"/>
        <v>0</v>
      </c>
      <c r="AL232" s="1485">
        <f t="shared" si="319"/>
        <v>0</v>
      </c>
      <c r="AM232" s="1482">
        <f t="shared" si="383"/>
        <v>0</v>
      </c>
      <c r="AN232" s="1477"/>
      <c r="AO232" s="1477"/>
      <c r="AP232" s="1486">
        <f t="shared" si="384"/>
        <v>0</v>
      </c>
      <c r="AQ232" s="1487">
        <f t="shared" si="385"/>
        <v>0</v>
      </c>
      <c r="AR232" s="1488">
        <f t="shared" si="320"/>
        <v>0</v>
      </c>
      <c r="AS232" s="1487">
        <f t="shared" si="386"/>
        <v>0</v>
      </c>
      <c r="AT232" s="1489">
        <f t="shared" si="387"/>
        <v>0</v>
      </c>
      <c r="AU232" s="1490"/>
      <c r="AV232" s="1489"/>
      <c r="AW232" s="1038"/>
      <c r="AX232" s="1038"/>
      <c r="AY232" s="1491"/>
      <c r="AZ232" s="1492"/>
      <c r="BA232" s="1342"/>
      <c r="BB232" s="1342"/>
      <c r="BC232" s="1342"/>
      <c r="BD232" s="1342"/>
      <c r="BE232" s="1038"/>
      <c r="BF232" s="1038" t="str">
        <f t="shared" si="355"/>
        <v/>
      </c>
      <c r="BG232" s="1342" t="str">
        <f t="shared" si="321"/>
        <v/>
      </c>
      <c r="BH232" s="1038"/>
      <c r="BI232" s="1038"/>
      <c r="BJ232" s="1038"/>
      <c r="BK232" s="1038"/>
      <c r="BL232" s="1038"/>
      <c r="BM232" s="1038"/>
      <c r="BN232" s="1493"/>
      <c r="BO232" s="1493"/>
      <c r="BP232" s="1493"/>
      <c r="BQ232" s="1493" t="str">
        <f t="shared" si="322"/>
        <v/>
      </c>
      <c r="BR232" s="1494" t="str">
        <f t="shared" si="323"/>
        <v/>
      </c>
      <c r="BS232" s="1494" t="str">
        <f t="shared" si="356"/>
        <v/>
      </c>
      <c r="BT232" s="1494" t="str">
        <f t="shared" si="357"/>
        <v/>
      </c>
      <c r="BU232" s="1495" t="str">
        <f t="shared" si="324"/>
        <v/>
      </c>
      <c r="BV232" s="1495" t="str">
        <f t="shared" si="358"/>
        <v/>
      </c>
      <c r="BW232" s="1495" t="str">
        <f t="shared" si="359"/>
        <v/>
      </c>
      <c r="BX232" s="1495" t="str">
        <f t="shared" si="325"/>
        <v/>
      </c>
      <c r="BY232" s="1495" t="str">
        <f t="shared" si="326"/>
        <v/>
      </c>
      <c r="BZ232" s="1495" t="str">
        <f t="shared" si="327"/>
        <v/>
      </c>
      <c r="CA232" s="1495" t="str">
        <f t="shared" si="328"/>
        <v/>
      </c>
      <c r="CB232" s="1496" t="str">
        <f t="shared" si="329"/>
        <v/>
      </c>
      <c r="CC232" s="1496" t="str">
        <f t="shared" si="330"/>
        <v/>
      </c>
      <c r="CD232" s="1496" t="str">
        <f t="shared" si="331"/>
        <v/>
      </c>
      <c r="CE232" s="1496" t="str">
        <f t="shared" si="332"/>
        <v/>
      </c>
      <c r="CF232" s="1496" t="str">
        <f t="shared" si="360"/>
        <v/>
      </c>
      <c r="CG232" s="1494" t="str">
        <f t="shared" si="361"/>
        <v/>
      </c>
      <c r="CH232" s="1495"/>
      <c r="CI232" s="1495"/>
      <c r="CJ232" s="1495"/>
      <c r="CK232" s="1495"/>
      <c r="CL232" s="1495"/>
      <c r="CM232" s="1495"/>
      <c r="CN232" s="1497" t="str">
        <f t="shared" si="362"/>
        <v/>
      </c>
      <c r="CO232" s="1497" t="str">
        <f t="shared" si="363"/>
        <v/>
      </c>
      <c r="CP232" s="1497" t="str">
        <f t="shared" si="364"/>
        <v/>
      </c>
      <c r="CQ232" s="1497" t="str">
        <f t="shared" si="365"/>
        <v/>
      </c>
      <c r="CR232" s="1497" t="str">
        <f t="shared" si="366"/>
        <v/>
      </c>
      <c r="CS232" s="1497" t="str">
        <f t="shared" si="367"/>
        <v/>
      </c>
      <c r="CT232" s="1497" t="str">
        <f t="shared" si="368"/>
        <v/>
      </c>
      <c r="CU232" s="1497" t="str">
        <f t="shared" si="369"/>
        <v/>
      </c>
      <c r="CV232" s="1497" t="str">
        <f t="shared" si="370"/>
        <v/>
      </c>
      <c r="CW232" s="16" t="str">
        <f t="shared" si="371"/>
        <v/>
      </c>
      <c r="CX232" s="16" t="str">
        <f t="shared" si="372"/>
        <v/>
      </c>
      <c r="CY232" s="16" t="str">
        <f t="shared" si="373"/>
        <v/>
      </c>
      <c r="CZ232" s="650">
        <f t="shared" si="333"/>
        <v>0</v>
      </c>
      <c r="DA232" s="16"/>
      <c r="DB232" s="651"/>
      <c r="DC232" s="655">
        <f t="shared" si="334"/>
        <v>0</v>
      </c>
      <c r="DD232" s="654" t="str">
        <f t="shared" si="335"/>
        <v/>
      </c>
      <c r="DE232" s="650">
        <f t="shared" si="336"/>
        <v>0</v>
      </c>
      <c r="EG232" s="16">
        <f>IFERROR(VLOOKUP(B232,'SUBCATS INTERNAL USE'!A:D,3,0),10000)</f>
        <v>10000</v>
      </c>
      <c r="EH232" s="16">
        <f t="shared" si="337"/>
        <v>10000</v>
      </c>
      <c r="EI232" s="16">
        <f t="shared" si="338"/>
        <v>1</v>
      </c>
      <c r="EJ232" s="16">
        <f t="shared" si="374"/>
        <v>19</v>
      </c>
      <c r="EK232" s="16">
        <f>IFERROR(VLOOKUP(B232,'SUBCATS INTERNAL USE'!G:I,3,0), 10000)</f>
        <v>10000</v>
      </c>
      <c r="EN232" s="163">
        <f t="shared" si="339"/>
        <v>1</v>
      </c>
      <c r="EO232" s="163">
        <f t="shared" si="340"/>
        <v>1</v>
      </c>
      <c r="EP232" s="163">
        <f t="shared" si="341"/>
        <v>1</v>
      </c>
      <c r="EQ232" s="163">
        <f t="shared" si="342"/>
        <v>1</v>
      </c>
      <c r="ER232" s="163">
        <f t="shared" si="343"/>
        <v>1</v>
      </c>
      <c r="ES232" s="163">
        <f t="shared" si="344"/>
        <v>1</v>
      </c>
      <c r="ET232" s="163">
        <f t="shared" si="345"/>
        <v>1</v>
      </c>
      <c r="EU232" s="163">
        <f t="shared" si="345"/>
        <v>1</v>
      </c>
      <c r="EV232" s="163">
        <f t="shared" si="346"/>
        <v>0</v>
      </c>
      <c r="EW232" s="163">
        <f t="shared" si="347"/>
        <v>1</v>
      </c>
      <c r="EX232" s="163">
        <f t="shared" si="348"/>
        <v>1</v>
      </c>
      <c r="EY232" s="163">
        <f t="shared" si="349"/>
        <v>1</v>
      </c>
      <c r="EZ232" s="163">
        <f t="shared" si="349"/>
        <v>1</v>
      </c>
      <c r="FA232" s="163">
        <f t="shared" si="349"/>
        <v>1</v>
      </c>
      <c r="FB232" s="163">
        <f t="shared" si="313"/>
        <v>1</v>
      </c>
      <c r="FC232" s="163">
        <f t="shared" si="350"/>
        <v>14</v>
      </c>
      <c r="FD232" s="163">
        <f t="shared" si="351"/>
        <v>0</v>
      </c>
      <c r="FF232" s="16">
        <f t="shared" si="352"/>
        <v>0</v>
      </c>
      <c r="FG232" s="16" t="str">
        <f t="shared" si="353"/>
        <v>1</v>
      </c>
    </row>
    <row r="233" spans="1:163" s="52" customFormat="1" ht="11.25" customHeight="1">
      <c r="A233" s="1038">
        <v>219</v>
      </c>
      <c r="B233" s="1039"/>
      <c r="C233" s="1038" t="str">
        <f t="shared" si="314"/>
        <v/>
      </c>
      <c r="D233" s="1038"/>
      <c r="E233" s="1040"/>
      <c r="F233" s="1041"/>
      <c r="G233" s="1038"/>
      <c r="H233" s="1038"/>
      <c r="I233" s="1323"/>
      <c r="J233" s="1038"/>
      <c r="K233" s="1038"/>
      <c r="L233" s="1038"/>
      <c r="M233" s="1038"/>
      <c r="N233" s="1038"/>
      <c r="O233" s="1038"/>
      <c r="P233" s="1040" t="str">
        <f t="shared" si="354"/>
        <v>MP</v>
      </c>
      <c r="Q233" s="1342" t="str">
        <f t="shared" si="375"/>
        <v/>
      </c>
      <c r="R233" s="1040"/>
      <c r="S233" s="1475" t="e">
        <f t="shared" si="376"/>
        <v>#DIV/0!</v>
      </c>
      <c r="T233" s="1102"/>
      <c r="U233" s="1102"/>
      <c r="V233" s="1476"/>
      <c r="W233" s="1477"/>
      <c r="X233" s="1103"/>
      <c r="Y233" s="1477"/>
      <c r="Z233" s="1478">
        <f t="shared" si="315"/>
        <v>0</v>
      </c>
      <c r="AA233" s="1479">
        <f>ROUND(IFERROR(SUM($AI$6/$AI$7*Q233/O233)+('Inbound Freight New'!$A$3*CZ233/R233),0),2)</f>
        <v>0</v>
      </c>
      <c r="AB233" s="1480">
        <f t="shared" si="316"/>
        <v>0</v>
      </c>
      <c r="AC233" s="1479">
        <f t="shared" si="377"/>
        <v>0</v>
      </c>
      <c r="AD233" s="1481"/>
      <c r="AE233" s="1480">
        <f t="shared" si="317"/>
        <v>0</v>
      </c>
      <c r="AF233" s="1482">
        <f t="shared" si="378"/>
        <v>0</v>
      </c>
      <c r="AG233" s="1483">
        <f t="shared" si="318"/>
        <v>0</v>
      </c>
      <c r="AH233" s="1484">
        <f t="shared" si="379"/>
        <v>0</v>
      </c>
      <c r="AI233" s="1482">
        <f t="shared" si="380"/>
        <v>0</v>
      </c>
      <c r="AJ233" s="1485">
        <f t="shared" si="381"/>
        <v>0</v>
      </c>
      <c r="AK233" s="1485">
        <f t="shared" si="382"/>
        <v>0</v>
      </c>
      <c r="AL233" s="1485">
        <f t="shared" si="319"/>
        <v>0</v>
      </c>
      <c r="AM233" s="1482">
        <f t="shared" si="383"/>
        <v>0</v>
      </c>
      <c r="AN233" s="1477"/>
      <c r="AO233" s="1477"/>
      <c r="AP233" s="1486">
        <f t="shared" si="384"/>
        <v>0</v>
      </c>
      <c r="AQ233" s="1487">
        <f t="shared" si="385"/>
        <v>0</v>
      </c>
      <c r="AR233" s="1488">
        <f t="shared" si="320"/>
        <v>0</v>
      </c>
      <c r="AS233" s="1487">
        <f t="shared" si="386"/>
        <v>0</v>
      </c>
      <c r="AT233" s="1489">
        <f t="shared" si="387"/>
        <v>0</v>
      </c>
      <c r="AU233" s="1490"/>
      <c r="AV233" s="1489"/>
      <c r="AW233" s="1038"/>
      <c r="AX233" s="1038"/>
      <c r="AY233" s="1491"/>
      <c r="AZ233" s="1492"/>
      <c r="BA233" s="1342"/>
      <c r="BB233" s="1342"/>
      <c r="BC233" s="1342"/>
      <c r="BD233" s="1342"/>
      <c r="BE233" s="1038"/>
      <c r="BF233" s="1038" t="str">
        <f t="shared" si="355"/>
        <v/>
      </c>
      <c r="BG233" s="1342" t="str">
        <f t="shared" si="321"/>
        <v/>
      </c>
      <c r="BH233" s="1038"/>
      <c r="BI233" s="1038"/>
      <c r="BJ233" s="1038"/>
      <c r="BK233" s="1038"/>
      <c r="BL233" s="1038"/>
      <c r="BM233" s="1038"/>
      <c r="BN233" s="1493"/>
      <c r="BO233" s="1493"/>
      <c r="BP233" s="1493"/>
      <c r="BQ233" s="1493" t="str">
        <f t="shared" si="322"/>
        <v/>
      </c>
      <c r="BR233" s="1494" t="str">
        <f t="shared" si="323"/>
        <v/>
      </c>
      <c r="BS233" s="1494" t="str">
        <f t="shared" si="356"/>
        <v/>
      </c>
      <c r="BT233" s="1494" t="str">
        <f t="shared" si="357"/>
        <v/>
      </c>
      <c r="BU233" s="1495" t="str">
        <f t="shared" si="324"/>
        <v/>
      </c>
      <c r="BV233" s="1495" t="str">
        <f t="shared" si="358"/>
        <v/>
      </c>
      <c r="BW233" s="1495" t="str">
        <f t="shared" si="359"/>
        <v/>
      </c>
      <c r="BX233" s="1495" t="str">
        <f t="shared" si="325"/>
        <v/>
      </c>
      <c r="BY233" s="1495" t="str">
        <f t="shared" si="326"/>
        <v/>
      </c>
      <c r="BZ233" s="1495" t="str">
        <f t="shared" si="327"/>
        <v/>
      </c>
      <c r="CA233" s="1495" t="str">
        <f t="shared" si="328"/>
        <v/>
      </c>
      <c r="CB233" s="1496" t="str">
        <f t="shared" si="329"/>
        <v/>
      </c>
      <c r="CC233" s="1496" t="str">
        <f t="shared" si="330"/>
        <v/>
      </c>
      <c r="CD233" s="1496" t="str">
        <f t="shared" si="331"/>
        <v/>
      </c>
      <c r="CE233" s="1496" t="str">
        <f t="shared" si="332"/>
        <v/>
      </c>
      <c r="CF233" s="1496" t="str">
        <f t="shared" si="360"/>
        <v/>
      </c>
      <c r="CG233" s="1494" t="str">
        <f t="shared" si="361"/>
        <v/>
      </c>
      <c r="CH233" s="1495"/>
      <c r="CI233" s="1495"/>
      <c r="CJ233" s="1495"/>
      <c r="CK233" s="1495"/>
      <c r="CL233" s="1495"/>
      <c r="CM233" s="1495"/>
      <c r="CN233" s="1497" t="str">
        <f t="shared" si="362"/>
        <v/>
      </c>
      <c r="CO233" s="1497" t="str">
        <f t="shared" si="363"/>
        <v/>
      </c>
      <c r="CP233" s="1497" t="str">
        <f t="shared" si="364"/>
        <v/>
      </c>
      <c r="CQ233" s="1497" t="str">
        <f t="shared" si="365"/>
        <v/>
      </c>
      <c r="CR233" s="1497" t="str">
        <f t="shared" si="366"/>
        <v/>
      </c>
      <c r="CS233" s="1497" t="str">
        <f t="shared" si="367"/>
        <v/>
      </c>
      <c r="CT233" s="1497" t="str">
        <f t="shared" si="368"/>
        <v/>
      </c>
      <c r="CU233" s="1497" t="str">
        <f t="shared" si="369"/>
        <v/>
      </c>
      <c r="CV233" s="1497" t="str">
        <f t="shared" si="370"/>
        <v/>
      </c>
      <c r="CW233" s="16" t="str">
        <f t="shared" si="371"/>
        <v/>
      </c>
      <c r="CX233" s="16" t="str">
        <f t="shared" si="372"/>
        <v/>
      </c>
      <c r="CY233" s="16" t="str">
        <f t="shared" si="373"/>
        <v/>
      </c>
      <c r="CZ233" s="650">
        <f t="shared" si="333"/>
        <v>0</v>
      </c>
      <c r="DA233" s="16"/>
      <c r="DB233" s="651"/>
      <c r="DC233" s="655">
        <f t="shared" si="334"/>
        <v>0</v>
      </c>
      <c r="DD233" s="654" t="str">
        <f t="shared" si="335"/>
        <v/>
      </c>
      <c r="DE233" s="650">
        <f t="shared" si="336"/>
        <v>0</v>
      </c>
      <c r="EG233" s="16">
        <f>IFERROR(VLOOKUP(B233,'SUBCATS INTERNAL USE'!A:D,3,0),10000)</f>
        <v>10000</v>
      </c>
      <c r="EH233" s="16">
        <f t="shared" si="337"/>
        <v>10000</v>
      </c>
      <c r="EI233" s="16">
        <f t="shared" si="338"/>
        <v>1</v>
      </c>
      <c r="EJ233" s="16">
        <f t="shared" si="374"/>
        <v>19</v>
      </c>
      <c r="EK233" s="16">
        <f>IFERROR(VLOOKUP(B233,'SUBCATS INTERNAL USE'!G:I,3,0), 10000)</f>
        <v>10000</v>
      </c>
      <c r="EN233" s="163">
        <f t="shared" si="339"/>
        <v>1</v>
      </c>
      <c r="EO233" s="163">
        <f t="shared" si="340"/>
        <v>1</v>
      </c>
      <c r="EP233" s="163">
        <f t="shared" si="341"/>
        <v>1</v>
      </c>
      <c r="EQ233" s="163">
        <f t="shared" si="342"/>
        <v>1</v>
      </c>
      <c r="ER233" s="163">
        <f t="shared" si="343"/>
        <v>1</v>
      </c>
      <c r="ES233" s="163">
        <f t="shared" si="344"/>
        <v>1</v>
      </c>
      <c r="ET233" s="163">
        <f t="shared" si="345"/>
        <v>1</v>
      </c>
      <c r="EU233" s="163">
        <f t="shared" si="345"/>
        <v>1</v>
      </c>
      <c r="EV233" s="163">
        <f t="shared" si="346"/>
        <v>0</v>
      </c>
      <c r="EW233" s="163">
        <f t="shared" si="347"/>
        <v>1</v>
      </c>
      <c r="EX233" s="163">
        <f t="shared" si="348"/>
        <v>1</v>
      </c>
      <c r="EY233" s="163">
        <f t="shared" si="349"/>
        <v>1</v>
      </c>
      <c r="EZ233" s="163">
        <f t="shared" si="349"/>
        <v>1</v>
      </c>
      <c r="FA233" s="163">
        <f t="shared" si="349"/>
        <v>1</v>
      </c>
      <c r="FB233" s="163">
        <f t="shared" si="313"/>
        <v>1</v>
      </c>
      <c r="FC233" s="163">
        <f t="shared" si="350"/>
        <v>14</v>
      </c>
      <c r="FD233" s="163">
        <f t="shared" si="351"/>
        <v>0</v>
      </c>
      <c r="FF233" s="16">
        <f t="shared" si="352"/>
        <v>0</v>
      </c>
      <c r="FG233" s="16" t="str">
        <f t="shared" si="353"/>
        <v>1</v>
      </c>
    </row>
    <row r="234" spans="1:163" s="52" customFormat="1" ht="11.25" customHeight="1">
      <c r="A234" s="1038">
        <v>220</v>
      </c>
      <c r="B234" s="1039"/>
      <c r="C234" s="1038" t="str">
        <f t="shared" si="314"/>
        <v/>
      </c>
      <c r="D234" s="1038"/>
      <c r="E234" s="1040"/>
      <c r="F234" s="1041"/>
      <c r="G234" s="1038"/>
      <c r="H234" s="1038"/>
      <c r="I234" s="1323"/>
      <c r="J234" s="1038"/>
      <c r="K234" s="1038"/>
      <c r="L234" s="1038"/>
      <c r="M234" s="1038"/>
      <c r="N234" s="1038"/>
      <c r="O234" s="1038"/>
      <c r="P234" s="1040" t="str">
        <f t="shared" si="354"/>
        <v>MP</v>
      </c>
      <c r="Q234" s="1342" t="str">
        <f t="shared" si="375"/>
        <v/>
      </c>
      <c r="R234" s="1040"/>
      <c r="S234" s="1475" t="e">
        <f t="shared" si="376"/>
        <v>#DIV/0!</v>
      </c>
      <c r="T234" s="1102"/>
      <c r="U234" s="1102"/>
      <c r="V234" s="1476"/>
      <c r="W234" s="1477"/>
      <c r="X234" s="1103"/>
      <c r="Y234" s="1477"/>
      <c r="Z234" s="1478">
        <f t="shared" si="315"/>
        <v>0</v>
      </c>
      <c r="AA234" s="1479">
        <f>ROUND(IFERROR(SUM($AI$6/$AI$7*Q234/O234)+('Inbound Freight New'!$A$3*CZ234/R234),0),2)</f>
        <v>0</v>
      </c>
      <c r="AB234" s="1480">
        <f t="shared" si="316"/>
        <v>0</v>
      </c>
      <c r="AC234" s="1479">
        <f t="shared" si="377"/>
        <v>0</v>
      </c>
      <c r="AD234" s="1481"/>
      <c r="AE234" s="1480">
        <f t="shared" si="317"/>
        <v>0</v>
      </c>
      <c r="AF234" s="1482">
        <f t="shared" si="378"/>
        <v>0</v>
      </c>
      <c r="AG234" s="1483">
        <f t="shared" si="318"/>
        <v>0</v>
      </c>
      <c r="AH234" s="1484">
        <f t="shared" si="379"/>
        <v>0</v>
      </c>
      <c r="AI234" s="1482">
        <f t="shared" si="380"/>
        <v>0</v>
      </c>
      <c r="AJ234" s="1485">
        <f t="shared" si="381"/>
        <v>0</v>
      </c>
      <c r="AK234" s="1485">
        <f t="shared" si="382"/>
        <v>0</v>
      </c>
      <c r="AL234" s="1485">
        <f t="shared" si="319"/>
        <v>0</v>
      </c>
      <c r="AM234" s="1482">
        <f t="shared" si="383"/>
        <v>0</v>
      </c>
      <c r="AN234" s="1477"/>
      <c r="AO234" s="1477"/>
      <c r="AP234" s="1486">
        <f t="shared" si="384"/>
        <v>0</v>
      </c>
      <c r="AQ234" s="1487">
        <f t="shared" si="385"/>
        <v>0</v>
      </c>
      <c r="AR234" s="1488">
        <f t="shared" si="320"/>
        <v>0</v>
      </c>
      <c r="AS234" s="1487">
        <f t="shared" si="386"/>
        <v>0</v>
      </c>
      <c r="AT234" s="1489">
        <f t="shared" si="387"/>
        <v>0</v>
      </c>
      <c r="AU234" s="1490"/>
      <c r="AV234" s="1489"/>
      <c r="AW234" s="1038"/>
      <c r="AX234" s="1038"/>
      <c r="AY234" s="1491"/>
      <c r="AZ234" s="1492"/>
      <c r="BA234" s="1342"/>
      <c r="BB234" s="1342"/>
      <c r="BC234" s="1342"/>
      <c r="BD234" s="1342"/>
      <c r="BE234" s="1038"/>
      <c r="BF234" s="1038" t="str">
        <f t="shared" si="355"/>
        <v/>
      </c>
      <c r="BG234" s="1342" t="str">
        <f t="shared" si="321"/>
        <v/>
      </c>
      <c r="BH234" s="1038"/>
      <c r="BI234" s="1038"/>
      <c r="BJ234" s="1038"/>
      <c r="BK234" s="1038"/>
      <c r="BL234" s="1038"/>
      <c r="BM234" s="1038"/>
      <c r="BN234" s="1493"/>
      <c r="BO234" s="1493"/>
      <c r="BP234" s="1493"/>
      <c r="BQ234" s="1493" t="str">
        <f t="shared" si="322"/>
        <v/>
      </c>
      <c r="BR234" s="1494" t="str">
        <f t="shared" si="323"/>
        <v/>
      </c>
      <c r="BS234" s="1494" t="str">
        <f t="shared" si="356"/>
        <v/>
      </c>
      <c r="BT234" s="1494" t="str">
        <f t="shared" si="357"/>
        <v/>
      </c>
      <c r="BU234" s="1495" t="str">
        <f t="shared" si="324"/>
        <v/>
      </c>
      <c r="BV234" s="1495" t="str">
        <f t="shared" si="358"/>
        <v/>
      </c>
      <c r="BW234" s="1495" t="str">
        <f t="shared" si="359"/>
        <v/>
      </c>
      <c r="BX234" s="1495" t="str">
        <f t="shared" si="325"/>
        <v/>
      </c>
      <c r="BY234" s="1495" t="str">
        <f t="shared" si="326"/>
        <v/>
      </c>
      <c r="BZ234" s="1495" t="str">
        <f t="shared" si="327"/>
        <v/>
      </c>
      <c r="CA234" s="1495" t="str">
        <f t="shared" si="328"/>
        <v/>
      </c>
      <c r="CB234" s="1496" t="str">
        <f t="shared" si="329"/>
        <v/>
      </c>
      <c r="CC234" s="1496" t="str">
        <f t="shared" si="330"/>
        <v/>
      </c>
      <c r="CD234" s="1496" t="str">
        <f t="shared" si="331"/>
        <v/>
      </c>
      <c r="CE234" s="1496" t="str">
        <f t="shared" si="332"/>
        <v/>
      </c>
      <c r="CF234" s="1496" t="str">
        <f t="shared" si="360"/>
        <v/>
      </c>
      <c r="CG234" s="1494" t="str">
        <f t="shared" si="361"/>
        <v/>
      </c>
      <c r="CH234" s="1495"/>
      <c r="CI234" s="1495"/>
      <c r="CJ234" s="1495"/>
      <c r="CK234" s="1495"/>
      <c r="CL234" s="1495"/>
      <c r="CM234" s="1495"/>
      <c r="CN234" s="1497" t="str">
        <f t="shared" si="362"/>
        <v/>
      </c>
      <c r="CO234" s="1497" t="str">
        <f t="shared" si="363"/>
        <v/>
      </c>
      <c r="CP234" s="1497" t="str">
        <f t="shared" si="364"/>
        <v/>
      </c>
      <c r="CQ234" s="1497" t="str">
        <f t="shared" si="365"/>
        <v/>
      </c>
      <c r="CR234" s="1497" t="str">
        <f t="shared" si="366"/>
        <v/>
      </c>
      <c r="CS234" s="1497" t="str">
        <f t="shared" si="367"/>
        <v/>
      </c>
      <c r="CT234" s="1497" t="str">
        <f t="shared" si="368"/>
        <v/>
      </c>
      <c r="CU234" s="1497" t="str">
        <f t="shared" si="369"/>
        <v/>
      </c>
      <c r="CV234" s="1497" t="str">
        <f t="shared" si="370"/>
        <v/>
      </c>
      <c r="CW234" s="16" t="str">
        <f t="shared" si="371"/>
        <v/>
      </c>
      <c r="CX234" s="16" t="str">
        <f t="shared" si="372"/>
        <v/>
      </c>
      <c r="CY234" s="16" t="str">
        <f t="shared" si="373"/>
        <v/>
      </c>
      <c r="CZ234" s="650">
        <f t="shared" si="333"/>
        <v>0</v>
      </c>
      <c r="DA234" s="16"/>
      <c r="DB234" s="651"/>
      <c r="DC234" s="655">
        <f t="shared" si="334"/>
        <v>0</v>
      </c>
      <c r="DD234" s="654" t="str">
        <f t="shared" si="335"/>
        <v/>
      </c>
      <c r="DE234" s="650">
        <f t="shared" si="336"/>
        <v>0</v>
      </c>
      <c r="EG234" s="16">
        <f>IFERROR(VLOOKUP(B234,'SUBCATS INTERNAL USE'!A:D,3,0),10000)</f>
        <v>10000</v>
      </c>
      <c r="EH234" s="16">
        <f t="shared" si="337"/>
        <v>10000</v>
      </c>
      <c r="EI234" s="16">
        <f t="shared" si="338"/>
        <v>1</v>
      </c>
      <c r="EJ234" s="16">
        <f t="shared" si="374"/>
        <v>19</v>
      </c>
      <c r="EK234" s="16">
        <f>IFERROR(VLOOKUP(B234,'SUBCATS INTERNAL USE'!G:I,3,0), 10000)</f>
        <v>10000</v>
      </c>
      <c r="EN234" s="163">
        <f t="shared" si="339"/>
        <v>1</v>
      </c>
      <c r="EO234" s="163">
        <f t="shared" si="340"/>
        <v>1</v>
      </c>
      <c r="EP234" s="163">
        <f t="shared" si="341"/>
        <v>1</v>
      </c>
      <c r="EQ234" s="163">
        <f t="shared" si="342"/>
        <v>1</v>
      </c>
      <c r="ER234" s="163">
        <f t="shared" si="343"/>
        <v>1</v>
      </c>
      <c r="ES234" s="163">
        <f t="shared" si="344"/>
        <v>1</v>
      </c>
      <c r="ET234" s="163">
        <f t="shared" si="345"/>
        <v>1</v>
      </c>
      <c r="EU234" s="163">
        <f t="shared" si="345"/>
        <v>1</v>
      </c>
      <c r="EV234" s="163">
        <f t="shared" si="346"/>
        <v>0</v>
      </c>
      <c r="EW234" s="163">
        <f t="shared" si="347"/>
        <v>1</v>
      </c>
      <c r="EX234" s="163">
        <f t="shared" si="348"/>
        <v>1</v>
      </c>
      <c r="EY234" s="163">
        <f t="shared" si="349"/>
        <v>1</v>
      </c>
      <c r="EZ234" s="163">
        <f t="shared" si="349"/>
        <v>1</v>
      </c>
      <c r="FA234" s="163">
        <f t="shared" si="349"/>
        <v>1</v>
      </c>
      <c r="FB234" s="163">
        <f t="shared" si="313"/>
        <v>1</v>
      </c>
      <c r="FC234" s="163">
        <f t="shared" si="350"/>
        <v>14</v>
      </c>
      <c r="FD234" s="163">
        <f t="shared" si="351"/>
        <v>0</v>
      </c>
      <c r="FF234" s="16">
        <f t="shared" si="352"/>
        <v>0</v>
      </c>
      <c r="FG234" s="16" t="str">
        <f t="shared" si="353"/>
        <v>1</v>
      </c>
    </row>
    <row r="235" spans="1:163" s="52" customFormat="1" ht="11.25" customHeight="1">
      <c r="A235" s="1038">
        <v>221</v>
      </c>
      <c r="B235" s="1039"/>
      <c r="C235" s="1038" t="str">
        <f t="shared" si="314"/>
        <v/>
      </c>
      <c r="D235" s="1038"/>
      <c r="E235" s="1040"/>
      <c r="F235" s="1041"/>
      <c r="G235" s="1038"/>
      <c r="H235" s="1038"/>
      <c r="I235" s="1323"/>
      <c r="J235" s="1038"/>
      <c r="K235" s="1038"/>
      <c r="L235" s="1038"/>
      <c r="M235" s="1038"/>
      <c r="N235" s="1038"/>
      <c r="O235" s="1038"/>
      <c r="P235" s="1040" t="str">
        <f t="shared" si="354"/>
        <v>MP</v>
      </c>
      <c r="Q235" s="1342" t="str">
        <f t="shared" si="375"/>
        <v/>
      </c>
      <c r="R235" s="1040"/>
      <c r="S235" s="1475" t="e">
        <f t="shared" si="376"/>
        <v>#DIV/0!</v>
      </c>
      <c r="T235" s="1102"/>
      <c r="U235" s="1102"/>
      <c r="V235" s="1476"/>
      <c r="W235" s="1477"/>
      <c r="X235" s="1103"/>
      <c r="Y235" s="1477"/>
      <c r="Z235" s="1478">
        <f t="shared" si="315"/>
        <v>0</v>
      </c>
      <c r="AA235" s="1479">
        <f>ROUND(IFERROR(SUM($AI$6/$AI$7*Q235/O235)+('Inbound Freight New'!$A$3*CZ235/R235),0),2)</f>
        <v>0</v>
      </c>
      <c r="AB235" s="1480">
        <f t="shared" si="316"/>
        <v>0</v>
      </c>
      <c r="AC235" s="1479">
        <f t="shared" si="377"/>
        <v>0</v>
      </c>
      <c r="AD235" s="1481"/>
      <c r="AE235" s="1480">
        <f t="shared" si="317"/>
        <v>0</v>
      </c>
      <c r="AF235" s="1482">
        <f t="shared" si="378"/>
        <v>0</v>
      </c>
      <c r="AG235" s="1483">
        <f t="shared" si="318"/>
        <v>0</v>
      </c>
      <c r="AH235" s="1484">
        <f t="shared" si="379"/>
        <v>0</v>
      </c>
      <c r="AI235" s="1482">
        <f t="shared" si="380"/>
        <v>0</v>
      </c>
      <c r="AJ235" s="1485">
        <f t="shared" si="381"/>
        <v>0</v>
      </c>
      <c r="AK235" s="1485">
        <f t="shared" si="382"/>
        <v>0</v>
      </c>
      <c r="AL235" s="1485">
        <f t="shared" si="319"/>
        <v>0</v>
      </c>
      <c r="AM235" s="1482">
        <f t="shared" si="383"/>
        <v>0</v>
      </c>
      <c r="AN235" s="1477"/>
      <c r="AO235" s="1477"/>
      <c r="AP235" s="1486">
        <f t="shared" si="384"/>
        <v>0</v>
      </c>
      <c r="AQ235" s="1487">
        <f t="shared" si="385"/>
        <v>0</v>
      </c>
      <c r="AR235" s="1488">
        <f t="shared" si="320"/>
        <v>0</v>
      </c>
      <c r="AS235" s="1487">
        <f t="shared" si="386"/>
        <v>0</v>
      </c>
      <c r="AT235" s="1489">
        <f t="shared" si="387"/>
        <v>0</v>
      </c>
      <c r="AU235" s="1490"/>
      <c r="AV235" s="1489"/>
      <c r="AW235" s="1038"/>
      <c r="AX235" s="1038"/>
      <c r="AY235" s="1491"/>
      <c r="AZ235" s="1492"/>
      <c r="BA235" s="1342"/>
      <c r="BB235" s="1342"/>
      <c r="BC235" s="1342"/>
      <c r="BD235" s="1342"/>
      <c r="BE235" s="1038"/>
      <c r="BF235" s="1038" t="str">
        <f t="shared" si="355"/>
        <v/>
      </c>
      <c r="BG235" s="1342" t="str">
        <f t="shared" si="321"/>
        <v/>
      </c>
      <c r="BH235" s="1038"/>
      <c r="BI235" s="1038"/>
      <c r="BJ235" s="1038"/>
      <c r="BK235" s="1038"/>
      <c r="BL235" s="1038"/>
      <c r="BM235" s="1038"/>
      <c r="BN235" s="1493"/>
      <c r="BO235" s="1493"/>
      <c r="BP235" s="1493"/>
      <c r="BQ235" s="1493" t="str">
        <f t="shared" si="322"/>
        <v/>
      </c>
      <c r="BR235" s="1494" t="str">
        <f t="shared" si="323"/>
        <v/>
      </c>
      <c r="BS235" s="1494" t="str">
        <f t="shared" si="356"/>
        <v/>
      </c>
      <c r="BT235" s="1494" t="str">
        <f t="shared" si="357"/>
        <v/>
      </c>
      <c r="BU235" s="1495" t="str">
        <f t="shared" si="324"/>
        <v/>
      </c>
      <c r="BV235" s="1495" t="str">
        <f t="shared" si="358"/>
        <v/>
      </c>
      <c r="BW235" s="1495" t="str">
        <f t="shared" si="359"/>
        <v/>
      </c>
      <c r="BX235" s="1495" t="str">
        <f t="shared" si="325"/>
        <v/>
      </c>
      <c r="BY235" s="1495" t="str">
        <f t="shared" si="326"/>
        <v/>
      </c>
      <c r="BZ235" s="1495" t="str">
        <f t="shared" si="327"/>
        <v/>
      </c>
      <c r="CA235" s="1495" t="str">
        <f t="shared" si="328"/>
        <v/>
      </c>
      <c r="CB235" s="1496" t="str">
        <f t="shared" si="329"/>
        <v/>
      </c>
      <c r="CC235" s="1496" t="str">
        <f t="shared" si="330"/>
        <v/>
      </c>
      <c r="CD235" s="1496" t="str">
        <f t="shared" si="331"/>
        <v/>
      </c>
      <c r="CE235" s="1496" t="str">
        <f t="shared" si="332"/>
        <v/>
      </c>
      <c r="CF235" s="1496" t="str">
        <f t="shared" si="360"/>
        <v/>
      </c>
      <c r="CG235" s="1494" t="str">
        <f t="shared" si="361"/>
        <v/>
      </c>
      <c r="CH235" s="1495"/>
      <c r="CI235" s="1495"/>
      <c r="CJ235" s="1495"/>
      <c r="CK235" s="1495"/>
      <c r="CL235" s="1495"/>
      <c r="CM235" s="1495"/>
      <c r="CN235" s="1497" t="str">
        <f t="shared" si="362"/>
        <v/>
      </c>
      <c r="CO235" s="1497" t="str">
        <f t="shared" si="363"/>
        <v/>
      </c>
      <c r="CP235" s="1497" t="str">
        <f t="shared" si="364"/>
        <v/>
      </c>
      <c r="CQ235" s="1497" t="str">
        <f t="shared" si="365"/>
        <v/>
      </c>
      <c r="CR235" s="1497" t="str">
        <f t="shared" si="366"/>
        <v/>
      </c>
      <c r="CS235" s="1497" t="str">
        <f t="shared" si="367"/>
        <v/>
      </c>
      <c r="CT235" s="1497" t="str">
        <f t="shared" si="368"/>
        <v/>
      </c>
      <c r="CU235" s="1497" t="str">
        <f t="shared" si="369"/>
        <v/>
      </c>
      <c r="CV235" s="1497" t="str">
        <f t="shared" si="370"/>
        <v/>
      </c>
      <c r="CW235" s="16" t="str">
        <f t="shared" si="371"/>
        <v/>
      </c>
      <c r="CX235" s="16" t="str">
        <f t="shared" si="372"/>
        <v/>
      </c>
      <c r="CY235" s="16" t="str">
        <f t="shared" si="373"/>
        <v/>
      </c>
      <c r="CZ235" s="650">
        <f t="shared" si="333"/>
        <v>0</v>
      </c>
      <c r="DA235" s="16"/>
      <c r="DB235" s="651"/>
      <c r="DC235" s="655">
        <f t="shared" si="334"/>
        <v>0</v>
      </c>
      <c r="DD235" s="654" t="str">
        <f t="shared" si="335"/>
        <v/>
      </c>
      <c r="DE235" s="650">
        <f t="shared" si="336"/>
        <v>0</v>
      </c>
      <c r="EG235" s="16">
        <f>IFERROR(VLOOKUP(B235,'SUBCATS INTERNAL USE'!A:D,3,0),10000)</f>
        <v>10000</v>
      </c>
      <c r="EH235" s="16">
        <f t="shared" si="337"/>
        <v>10000</v>
      </c>
      <c r="EI235" s="16">
        <f t="shared" si="338"/>
        <v>1</v>
      </c>
      <c r="EJ235" s="16">
        <f t="shared" si="374"/>
        <v>19</v>
      </c>
      <c r="EK235" s="16">
        <f>IFERROR(VLOOKUP(B235,'SUBCATS INTERNAL USE'!G:I,3,0), 10000)</f>
        <v>10000</v>
      </c>
      <c r="EN235" s="163">
        <f t="shared" si="339"/>
        <v>1</v>
      </c>
      <c r="EO235" s="163">
        <f t="shared" si="340"/>
        <v>1</v>
      </c>
      <c r="EP235" s="163">
        <f t="shared" si="341"/>
        <v>1</v>
      </c>
      <c r="EQ235" s="163">
        <f t="shared" si="342"/>
        <v>1</v>
      </c>
      <c r="ER235" s="163">
        <f t="shared" si="343"/>
        <v>1</v>
      </c>
      <c r="ES235" s="163">
        <f t="shared" si="344"/>
        <v>1</v>
      </c>
      <c r="ET235" s="163">
        <f t="shared" si="345"/>
        <v>1</v>
      </c>
      <c r="EU235" s="163">
        <f t="shared" si="345"/>
        <v>1</v>
      </c>
      <c r="EV235" s="163">
        <f t="shared" si="346"/>
        <v>0</v>
      </c>
      <c r="EW235" s="163">
        <f t="shared" si="347"/>
        <v>1</v>
      </c>
      <c r="EX235" s="163">
        <f t="shared" si="348"/>
        <v>1</v>
      </c>
      <c r="EY235" s="163">
        <f t="shared" si="349"/>
        <v>1</v>
      </c>
      <c r="EZ235" s="163">
        <f t="shared" si="349"/>
        <v>1</v>
      </c>
      <c r="FA235" s="163">
        <f t="shared" si="349"/>
        <v>1</v>
      </c>
      <c r="FB235" s="163">
        <f t="shared" si="313"/>
        <v>1</v>
      </c>
      <c r="FC235" s="163">
        <f t="shared" si="350"/>
        <v>14</v>
      </c>
      <c r="FD235" s="163">
        <f t="shared" si="351"/>
        <v>0</v>
      </c>
      <c r="FF235" s="16">
        <f t="shared" si="352"/>
        <v>0</v>
      </c>
      <c r="FG235" s="16" t="str">
        <f t="shared" si="353"/>
        <v>1</v>
      </c>
    </row>
    <row r="236" spans="1:163" s="52" customFormat="1" ht="11.25" customHeight="1">
      <c r="A236" s="1038">
        <v>222</v>
      </c>
      <c r="B236" s="1039"/>
      <c r="C236" s="1038" t="str">
        <f t="shared" si="314"/>
        <v/>
      </c>
      <c r="D236" s="1038"/>
      <c r="E236" s="1040"/>
      <c r="F236" s="1041"/>
      <c r="G236" s="1038"/>
      <c r="H236" s="1038"/>
      <c r="I236" s="1323"/>
      <c r="J236" s="1038"/>
      <c r="K236" s="1038"/>
      <c r="L236" s="1038"/>
      <c r="M236" s="1038"/>
      <c r="N236" s="1038"/>
      <c r="O236" s="1038"/>
      <c r="P236" s="1040" t="str">
        <f t="shared" si="354"/>
        <v>MP</v>
      </c>
      <c r="Q236" s="1342" t="str">
        <f t="shared" si="375"/>
        <v/>
      </c>
      <c r="R236" s="1040"/>
      <c r="S236" s="1475" t="e">
        <f t="shared" si="376"/>
        <v>#DIV/0!</v>
      </c>
      <c r="T236" s="1102"/>
      <c r="U236" s="1102"/>
      <c r="V236" s="1476"/>
      <c r="W236" s="1477"/>
      <c r="X236" s="1103"/>
      <c r="Y236" s="1477"/>
      <c r="Z236" s="1478">
        <f t="shared" si="315"/>
        <v>0</v>
      </c>
      <c r="AA236" s="1479">
        <f>ROUND(IFERROR(SUM($AI$6/$AI$7*Q236/O236)+('Inbound Freight New'!$A$3*CZ236/R236),0),2)</f>
        <v>0</v>
      </c>
      <c r="AB236" s="1480">
        <f t="shared" si="316"/>
        <v>0</v>
      </c>
      <c r="AC236" s="1479">
        <f t="shared" si="377"/>
        <v>0</v>
      </c>
      <c r="AD236" s="1481"/>
      <c r="AE236" s="1480">
        <f t="shared" si="317"/>
        <v>0</v>
      </c>
      <c r="AF236" s="1482">
        <f t="shared" si="378"/>
        <v>0</v>
      </c>
      <c r="AG236" s="1483">
        <f t="shared" si="318"/>
        <v>0</v>
      </c>
      <c r="AH236" s="1484">
        <f t="shared" si="379"/>
        <v>0</v>
      </c>
      <c r="AI236" s="1482">
        <f t="shared" si="380"/>
        <v>0</v>
      </c>
      <c r="AJ236" s="1485">
        <f t="shared" si="381"/>
        <v>0</v>
      </c>
      <c r="AK236" s="1485">
        <f t="shared" si="382"/>
        <v>0</v>
      </c>
      <c r="AL236" s="1485">
        <f t="shared" si="319"/>
        <v>0</v>
      </c>
      <c r="AM236" s="1482">
        <f t="shared" si="383"/>
        <v>0</v>
      </c>
      <c r="AN236" s="1477"/>
      <c r="AO236" s="1477"/>
      <c r="AP236" s="1486">
        <f t="shared" si="384"/>
        <v>0</v>
      </c>
      <c r="AQ236" s="1487">
        <f t="shared" si="385"/>
        <v>0</v>
      </c>
      <c r="AR236" s="1488">
        <f t="shared" si="320"/>
        <v>0</v>
      </c>
      <c r="AS236" s="1487">
        <f t="shared" si="386"/>
        <v>0</v>
      </c>
      <c r="AT236" s="1489">
        <f t="shared" si="387"/>
        <v>0</v>
      </c>
      <c r="AU236" s="1490"/>
      <c r="AV236" s="1489"/>
      <c r="AW236" s="1038"/>
      <c r="AX236" s="1038"/>
      <c r="AY236" s="1491"/>
      <c r="AZ236" s="1492"/>
      <c r="BA236" s="1342"/>
      <c r="BB236" s="1342"/>
      <c r="BC236" s="1342"/>
      <c r="BD236" s="1342"/>
      <c r="BE236" s="1038"/>
      <c r="BF236" s="1038" t="str">
        <f t="shared" si="355"/>
        <v/>
      </c>
      <c r="BG236" s="1342" t="str">
        <f t="shared" si="321"/>
        <v/>
      </c>
      <c r="BH236" s="1038"/>
      <c r="BI236" s="1038"/>
      <c r="BJ236" s="1038"/>
      <c r="BK236" s="1038"/>
      <c r="BL236" s="1038"/>
      <c r="BM236" s="1038"/>
      <c r="BN236" s="1493"/>
      <c r="BO236" s="1493"/>
      <c r="BP236" s="1493"/>
      <c r="BQ236" s="1493" t="str">
        <f t="shared" si="322"/>
        <v/>
      </c>
      <c r="BR236" s="1494" t="str">
        <f t="shared" si="323"/>
        <v/>
      </c>
      <c r="BS236" s="1494" t="str">
        <f t="shared" si="356"/>
        <v/>
      </c>
      <c r="BT236" s="1494" t="str">
        <f t="shared" si="357"/>
        <v/>
      </c>
      <c r="BU236" s="1495" t="str">
        <f t="shared" si="324"/>
        <v/>
      </c>
      <c r="BV236" s="1495" t="str">
        <f t="shared" si="358"/>
        <v/>
      </c>
      <c r="BW236" s="1495" t="str">
        <f t="shared" si="359"/>
        <v/>
      </c>
      <c r="BX236" s="1495" t="str">
        <f t="shared" si="325"/>
        <v/>
      </c>
      <c r="BY236" s="1495" t="str">
        <f t="shared" si="326"/>
        <v/>
      </c>
      <c r="BZ236" s="1495" t="str">
        <f t="shared" si="327"/>
        <v/>
      </c>
      <c r="CA236" s="1495" t="str">
        <f t="shared" si="328"/>
        <v/>
      </c>
      <c r="CB236" s="1496" t="str">
        <f t="shared" si="329"/>
        <v/>
      </c>
      <c r="CC236" s="1496" t="str">
        <f t="shared" si="330"/>
        <v/>
      </c>
      <c r="CD236" s="1496" t="str">
        <f t="shared" si="331"/>
        <v/>
      </c>
      <c r="CE236" s="1496" t="str">
        <f t="shared" si="332"/>
        <v/>
      </c>
      <c r="CF236" s="1496" t="str">
        <f t="shared" si="360"/>
        <v/>
      </c>
      <c r="CG236" s="1494" t="str">
        <f t="shared" si="361"/>
        <v/>
      </c>
      <c r="CH236" s="1495"/>
      <c r="CI236" s="1495"/>
      <c r="CJ236" s="1495"/>
      <c r="CK236" s="1495"/>
      <c r="CL236" s="1495"/>
      <c r="CM236" s="1495"/>
      <c r="CN236" s="1497" t="str">
        <f t="shared" si="362"/>
        <v/>
      </c>
      <c r="CO236" s="1497" t="str">
        <f t="shared" si="363"/>
        <v/>
      </c>
      <c r="CP236" s="1497" t="str">
        <f t="shared" si="364"/>
        <v/>
      </c>
      <c r="CQ236" s="1497" t="str">
        <f t="shared" si="365"/>
        <v/>
      </c>
      <c r="CR236" s="1497" t="str">
        <f t="shared" si="366"/>
        <v/>
      </c>
      <c r="CS236" s="1497" t="str">
        <f t="shared" si="367"/>
        <v/>
      </c>
      <c r="CT236" s="1497" t="str">
        <f t="shared" si="368"/>
        <v/>
      </c>
      <c r="CU236" s="1497" t="str">
        <f t="shared" si="369"/>
        <v/>
      </c>
      <c r="CV236" s="1497" t="str">
        <f t="shared" si="370"/>
        <v/>
      </c>
      <c r="CW236" s="16" t="str">
        <f t="shared" si="371"/>
        <v/>
      </c>
      <c r="CX236" s="16" t="str">
        <f t="shared" si="372"/>
        <v/>
      </c>
      <c r="CY236" s="16" t="str">
        <f t="shared" si="373"/>
        <v/>
      </c>
      <c r="CZ236" s="650">
        <f t="shared" si="333"/>
        <v>0</v>
      </c>
      <c r="DA236" s="16"/>
      <c r="DB236" s="651"/>
      <c r="DC236" s="655">
        <f t="shared" si="334"/>
        <v>0</v>
      </c>
      <c r="DD236" s="654" t="str">
        <f t="shared" si="335"/>
        <v/>
      </c>
      <c r="DE236" s="650">
        <f t="shared" si="336"/>
        <v>0</v>
      </c>
      <c r="EG236" s="16">
        <f>IFERROR(VLOOKUP(B236,'SUBCATS INTERNAL USE'!A:D,3,0),10000)</f>
        <v>10000</v>
      </c>
      <c r="EH236" s="16">
        <f t="shared" si="337"/>
        <v>10000</v>
      </c>
      <c r="EI236" s="16">
        <f t="shared" si="338"/>
        <v>1</v>
      </c>
      <c r="EJ236" s="16">
        <f t="shared" si="374"/>
        <v>19</v>
      </c>
      <c r="EK236" s="16">
        <f>IFERROR(VLOOKUP(B236,'SUBCATS INTERNAL USE'!G:I,3,0), 10000)</f>
        <v>10000</v>
      </c>
      <c r="EN236" s="163">
        <f t="shared" si="339"/>
        <v>1</v>
      </c>
      <c r="EO236" s="163">
        <f t="shared" si="340"/>
        <v>1</v>
      </c>
      <c r="EP236" s="163">
        <f t="shared" si="341"/>
        <v>1</v>
      </c>
      <c r="EQ236" s="163">
        <f t="shared" si="342"/>
        <v>1</v>
      </c>
      <c r="ER236" s="163">
        <f t="shared" si="343"/>
        <v>1</v>
      </c>
      <c r="ES236" s="163">
        <f t="shared" si="344"/>
        <v>1</v>
      </c>
      <c r="ET236" s="163">
        <f t="shared" si="345"/>
        <v>1</v>
      </c>
      <c r="EU236" s="163">
        <f t="shared" si="345"/>
        <v>1</v>
      </c>
      <c r="EV236" s="163">
        <f t="shared" si="346"/>
        <v>0</v>
      </c>
      <c r="EW236" s="163">
        <f t="shared" si="347"/>
        <v>1</v>
      </c>
      <c r="EX236" s="163">
        <f t="shared" si="348"/>
        <v>1</v>
      </c>
      <c r="EY236" s="163">
        <f t="shared" si="349"/>
        <v>1</v>
      </c>
      <c r="EZ236" s="163">
        <f t="shared" si="349"/>
        <v>1</v>
      </c>
      <c r="FA236" s="163">
        <f t="shared" si="349"/>
        <v>1</v>
      </c>
      <c r="FB236" s="163">
        <f t="shared" si="313"/>
        <v>1</v>
      </c>
      <c r="FC236" s="163">
        <f t="shared" si="350"/>
        <v>14</v>
      </c>
      <c r="FD236" s="163">
        <f t="shared" si="351"/>
        <v>0</v>
      </c>
      <c r="FF236" s="16">
        <f t="shared" si="352"/>
        <v>0</v>
      </c>
      <c r="FG236" s="16" t="str">
        <f t="shared" si="353"/>
        <v>1</v>
      </c>
    </row>
    <row r="237" spans="1:163" s="52" customFormat="1" ht="11.25" customHeight="1">
      <c r="A237" s="1038">
        <v>223</v>
      </c>
      <c r="B237" s="1039"/>
      <c r="C237" s="1038" t="str">
        <f t="shared" si="314"/>
        <v/>
      </c>
      <c r="D237" s="1038"/>
      <c r="E237" s="1040"/>
      <c r="F237" s="1041"/>
      <c r="G237" s="1038"/>
      <c r="H237" s="1038"/>
      <c r="I237" s="1323"/>
      <c r="J237" s="1038"/>
      <c r="K237" s="1038"/>
      <c r="L237" s="1038"/>
      <c r="M237" s="1038"/>
      <c r="N237" s="1038"/>
      <c r="O237" s="1038"/>
      <c r="P237" s="1040" t="str">
        <f t="shared" si="354"/>
        <v>MP</v>
      </c>
      <c r="Q237" s="1342" t="str">
        <f t="shared" si="375"/>
        <v/>
      </c>
      <c r="R237" s="1040"/>
      <c r="S237" s="1475" t="e">
        <f t="shared" si="376"/>
        <v>#DIV/0!</v>
      </c>
      <c r="T237" s="1102"/>
      <c r="U237" s="1102"/>
      <c r="V237" s="1476"/>
      <c r="W237" s="1477"/>
      <c r="X237" s="1103"/>
      <c r="Y237" s="1477"/>
      <c r="Z237" s="1478">
        <f t="shared" si="315"/>
        <v>0</v>
      </c>
      <c r="AA237" s="1479">
        <f>ROUND(IFERROR(SUM($AI$6/$AI$7*Q237/O237)+('Inbound Freight New'!$A$3*CZ237/R237),0),2)</f>
        <v>0</v>
      </c>
      <c r="AB237" s="1480">
        <f t="shared" si="316"/>
        <v>0</v>
      </c>
      <c r="AC237" s="1479">
        <f t="shared" si="377"/>
        <v>0</v>
      </c>
      <c r="AD237" s="1481"/>
      <c r="AE237" s="1480">
        <f t="shared" si="317"/>
        <v>0</v>
      </c>
      <c r="AF237" s="1482">
        <f t="shared" si="378"/>
        <v>0</v>
      </c>
      <c r="AG237" s="1483">
        <f t="shared" si="318"/>
        <v>0</v>
      </c>
      <c r="AH237" s="1484">
        <f t="shared" si="379"/>
        <v>0</v>
      </c>
      <c r="AI237" s="1482">
        <f t="shared" si="380"/>
        <v>0</v>
      </c>
      <c r="AJ237" s="1485">
        <f t="shared" si="381"/>
        <v>0</v>
      </c>
      <c r="AK237" s="1485">
        <f t="shared" si="382"/>
        <v>0</v>
      </c>
      <c r="AL237" s="1485">
        <f t="shared" si="319"/>
        <v>0</v>
      </c>
      <c r="AM237" s="1482">
        <f t="shared" si="383"/>
        <v>0</v>
      </c>
      <c r="AN237" s="1477"/>
      <c r="AO237" s="1477"/>
      <c r="AP237" s="1486">
        <f t="shared" si="384"/>
        <v>0</v>
      </c>
      <c r="AQ237" s="1487">
        <f t="shared" si="385"/>
        <v>0</v>
      </c>
      <c r="AR237" s="1488">
        <f t="shared" si="320"/>
        <v>0</v>
      </c>
      <c r="AS237" s="1487">
        <f t="shared" si="386"/>
        <v>0</v>
      </c>
      <c r="AT237" s="1489">
        <f t="shared" si="387"/>
        <v>0</v>
      </c>
      <c r="AU237" s="1490"/>
      <c r="AV237" s="1489"/>
      <c r="AW237" s="1038"/>
      <c r="AX237" s="1038"/>
      <c r="AY237" s="1491"/>
      <c r="AZ237" s="1492"/>
      <c r="BA237" s="1342"/>
      <c r="BB237" s="1342"/>
      <c r="BC237" s="1342"/>
      <c r="BD237" s="1342"/>
      <c r="BE237" s="1038"/>
      <c r="BF237" s="1038" t="str">
        <f t="shared" si="355"/>
        <v/>
      </c>
      <c r="BG237" s="1342" t="str">
        <f t="shared" si="321"/>
        <v/>
      </c>
      <c r="BH237" s="1038"/>
      <c r="BI237" s="1038"/>
      <c r="BJ237" s="1038"/>
      <c r="BK237" s="1038"/>
      <c r="BL237" s="1038"/>
      <c r="BM237" s="1038"/>
      <c r="BN237" s="1493"/>
      <c r="BO237" s="1493"/>
      <c r="BP237" s="1493"/>
      <c r="BQ237" s="1493" t="str">
        <f t="shared" si="322"/>
        <v/>
      </c>
      <c r="BR237" s="1494" t="str">
        <f t="shared" si="323"/>
        <v/>
      </c>
      <c r="BS237" s="1494" t="str">
        <f t="shared" si="356"/>
        <v/>
      </c>
      <c r="BT237" s="1494" t="str">
        <f t="shared" si="357"/>
        <v/>
      </c>
      <c r="BU237" s="1495" t="str">
        <f t="shared" si="324"/>
        <v/>
      </c>
      <c r="BV237" s="1495" t="str">
        <f t="shared" si="358"/>
        <v/>
      </c>
      <c r="BW237" s="1495" t="str">
        <f t="shared" si="359"/>
        <v/>
      </c>
      <c r="BX237" s="1495" t="str">
        <f t="shared" si="325"/>
        <v/>
      </c>
      <c r="BY237" s="1495" t="str">
        <f t="shared" si="326"/>
        <v/>
      </c>
      <c r="BZ237" s="1495" t="str">
        <f t="shared" si="327"/>
        <v/>
      </c>
      <c r="CA237" s="1495" t="str">
        <f t="shared" si="328"/>
        <v/>
      </c>
      <c r="CB237" s="1496" t="str">
        <f t="shared" si="329"/>
        <v/>
      </c>
      <c r="CC237" s="1496" t="str">
        <f t="shared" si="330"/>
        <v/>
      </c>
      <c r="CD237" s="1496" t="str">
        <f t="shared" si="331"/>
        <v/>
      </c>
      <c r="CE237" s="1496" t="str">
        <f t="shared" si="332"/>
        <v/>
      </c>
      <c r="CF237" s="1496" t="str">
        <f t="shared" si="360"/>
        <v/>
      </c>
      <c r="CG237" s="1494" t="str">
        <f t="shared" si="361"/>
        <v/>
      </c>
      <c r="CH237" s="1495"/>
      <c r="CI237" s="1495"/>
      <c r="CJ237" s="1495"/>
      <c r="CK237" s="1495"/>
      <c r="CL237" s="1495"/>
      <c r="CM237" s="1495"/>
      <c r="CN237" s="1497" t="str">
        <f t="shared" si="362"/>
        <v/>
      </c>
      <c r="CO237" s="1497" t="str">
        <f t="shared" si="363"/>
        <v/>
      </c>
      <c r="CP237" s="1497" t="str">
        <f t="shared" si="364"/>
        <v/>
      </c>
      <c r="CQ237" s="1497" t="str">
        <f t="shared" si="365"/>
        <v/>
      </c>
      <c r="CR237" s="1497" t="str">
        <f t="shared" si="366"/>
        <v/>
      </c>
      <c r="CS237" s="1497" t="str">
        <f t="shared" si="367"/>
        <v/>
      </c>
      <c r="CT237" s="1497" t="str">
        <f t="shared" si="368"/>
        <v/>
      </c>
      <c r="CU237" s="1497" t="str">
        <f t="shared" si="369"/>
        <v/>
      </c>
      <c r="CV237" s="1497" t="str">
        <f t="shared" si="370"/>
        <v/>
      </c>
      <c r="CW237" s="16" t="str">
        <f t="shared" si="371"/>
        <v/>
      </c>
      <c r="CX237" s="16" t="str">
        <f t="shared" si="372"/>
        <v/>
      </c>
      <c r="CY237" s="16" t="str">
        <f t="shared" si="373"/>
        <v/>
      </c>
      <c r="CZ237" s="650">
        <f t="shared" si="333"/>
        <v>0</v>
      </c>
      <c r="DA237" s="16"/>
      <c r="DB237" s="651"/>
      <c r="DC237" s="655">
        <f t="shared" si="334"/>
        <v>0</v>
      </c>
      <c r="DD237" s="654" t="str">
        <f t="shared" si="335"/>
        <v/>
      </c>
      <c r="DE237" s="650">
        <f t="shared" si="336"/>
        <v>0</v>
      </c>
      <c r="EG237" s="16">
        <f>IFERROR(VLOOKUP(B237,'SUBCATS INTERNAL USE'!A:D,3,0),10000)</f>
        <v>10000</v>
      </c>
      <c r="EH237" s="16">
        <f t="shared" si="337"/>
        <v>10000</v>
      </c>
      <c r="EI237" s="16">
        <f t="shared" si="338"/>
        <v>1</v>
      </c>
      <c r="EJ237" s="16">
        <f t="shared" si="374"/>
        <v>19</v>
      </c>
      <c r="EK237" s="16">
        <f>IFERROR(VLOOKUP(B237,'SUBCATS INTERNAL USE'!G:I,3,0), 10000)</f>
        <v>10000</v>
      </c>
      <c r="EN237" s="163">
        <f t="shared" si="339"/>
        <v>1</v>
      </c>
      <c r="EO237" s="163">
        <f t="shared" si="340"/>
        <v>1</v>
      </c>
      <c r="EP237" s="163">
        <f t="shared" si="341"/>
        <v>1</v>
      </c>
      <c r="EQ237" s="163">
        <f t="shared" si="342"/>
        <v>1</v>
      </c>
      <c r="ER237" s="163">
        <f t="shared" si="343"/>
        <v>1</v>
      </c>
      <c r="ES237" s="163">
        <f t="shared" si="344"/>
        <v>1</v>
      </c>
      <c r="ET237" s="163">
        <f t="shared" si="345"/>
        <v>1</v>
      </c>
      <c r="EU237" s="163">
        <f t="shared" si="345"/>
        <v>1</v>
      </c>
      <c r="EV237" s="163">
        <f t="shared" si="346"/>
        <v>0</v>
      </c>
      <c r="EW237" s="163">
        <f t="shared" si="347"/>
        <v>1</v>
      </c>
      <c r="EX237" s="163">
        <f t="shared" si="348"/>
        <v>1</v>
      </c>
      <c r="EY237" s="163">
        <f t="shared" si="349"/>
        <v>1</v>
      </c>
      <c r="EZ237" s="163">
        <f t="shared" si="349"/>
        <v>1</v>
      </c>
      <c r="FA237" s="163">
        <f t="shared" si="349"/>
        <v>1</v>
      </c>
      <c r="FB237" s="163">
        <f t="shared" si="313"/>
        <v>1</v>
      </c>
      <c r="FC237" s="163">
        <f t="shared" si="350"/>
        <v>14</v>
      </c>
      <c r="FD237" s="163">
        <f t="shared" si="351"/>
        <v>0</v>
      </c>
      <c r="FF237" s="16">
        <f t="shared" si="352"/>
        <v>0</v>
      </c>
      <c r="FG237" s="16" t="str">
        <f t="shared" si="353"/>
        <v>1</v>
      </c>
    </row>
    <row r="238" spans="1:163" s="52" customFormat="1" ht="11.25" customHeight="1">
      <c r="A238" s="1038">
        <v>224</v>
      </c>
      <c r="B238" s="1039"/>
      <c r="C238" s="1038" t="str">
        <f t="shared" si="314"/>
        <v/>
      </c>
      <c r="D238" s="1038"/>
      <c r="E238" s="1040"/>
      <c r="F238" s="1041"/>
      <c r="G238" s="1038"/>
      <c r="H238" s="1038"/>
      <c r="I238" s="1323"/>
      <c r="J238" s="1038"/>
      <c r="K238" s="1038"/>
      <c r="L238" s="1038"/>
      <c r="M238" s="1038"/>
      <c r="N238" s="1038"/>
      <c r="O238" s="1038"/>
      <c r="P238" s="1040" t="str">
        <f t="shared" si="354"/>
        <v>MP</v>
      </c>
      <c r="Q238" s="1342" t="str">
        <f t="shared" si="375"/>
        <v/>
      </c>
      <c r="R238" s="1040"/>
      <c r="S238" s="1475" t="e">
        <f t="shared" si="376"/>
        <v>#DIV/0!</v>
      </c>
      <c r="T238" s="1102"/>
      <c r="U238" s="1102"/>
      <c r="V238" s="1476"/>
      <c r="W238" s="1477"/>
      <c r="X238" s="1103"/>
      <c r="Y238" s="1477"/>
      <c r="Z238" s="1478">
        <f t="shared" si="315"/>
        <v>0</v>
      </c>
      <c r="AA238" s="1479">
        <f>ROUND(IFERROR(SUM($AI$6/$AI$7*Q238/O238)+('Inbound Freight New'!$A$3*CZ238/R238),0),2)</f>
        <v>0</v>
      </c>
      <c r="AB238" s="1480">
        <f t="shared" si="316"/>
        <v>0</v>
      </c>
      <c r="AC238" s="1479">
        <f t="shared" si="377"/>
        <v>0</v>
      </c>
      <c r="AD238" s="1481"/>
      <c r="AE238" s="1480">
        <f t="shared" si="317"/>
        <v>0</v>
      </c>
      <c r="AF238" s="1482">
        <f t="shared" si="378"/>
        <v>0</v>
      </c>
      <c r="AG238" s="1483">
        <f t="shared" si="318"/>
        <v>0</v>
      </c>
      <c r="AH238" s="1484">
        <f t="shared" si="379"/>
        <v>0</v>
      </c>
      <c r="AI238" s="1482">
        <f t="shared" si="380"/>
        <v>0</v>
      </c>
      <c r="AJ238" s="1485">
        <f t="shared" si="381"/>
        <v>0</v>
      </c>
      <c r="AK238" s="1485">
        <f t="shared" si="382"/>
        <v>0</v>
      </c>
      <c r="AL238" s="1485">
        <f t="shared" si="319"/>
        <v>0</v>
      </c>
      <c r="AM238" s="1482">
        <f t="shared" si="383"/>
        <v>0</v>
      </c>
      <c r="AN238" s="1477"/>
      <c r="AO238" s="1477"/>
      <c r="AP238" s="1486">
        <f t="shared" si="384"/>
        <v>0</v>
      </c>
      <c r="AQ238" s="1487">
        <f t="shared" si="385"/>
        <v>0</v>
      </c>
      <c r="AR238" s="1488">
        <f t="shared" si="320"/>
        <v>0</v>
      </c>
      <c r="AS238" s="1487">
        <f t="shared" si="386"/>
        <v>0</v>
      </c>
      <c r="AT238" s="1489">
        <f t="shared" si="387"/>
        <v>0</v>
      </c>
      <c r="AU238" s="1490"/>
      <c r="AV238" s="1489"/>
      <c r="AW238" s="1038"/>
      <c r="AX238" s="1038"/>
      <c r="AY238" s="1491"/>
      <c r="AZ238" s="1492"/>
      <c r="BA238" s="1342"/>
      <c r="BB238" s="1342"/>
      <c r="BC238" s="1342"/>
      <c r="BD238" s="1342"/>
      <c r="BE238" s="1038"/>
      <c r="BF238" s="1038" t="str">
        <f t="shared" si="355"/>
        <v/>
      </c>
      <c r="BG238" s="1342" t="str">
        <f t="shared" si="321"/>
        <v/>
      </c>
      <c r="BH238" s="1038"/>
      <c r="BI238" s="1038"/>
      <c r="BJ238" s="1038"/>
      <c r="BK238" s="1038"/>
      <c r="BL238" s="1038"/>
      <c r="BM238" s="1038"/>
      <c r="BN238" s="1493"/>
      <c r="BO238" s="1493"/>
      <c r="BP238" s="1493"/>
      <c r="BQ238" s="1493" t="str">
        <f t="shared" si="322"/>
        <v/>
      </c>
      <c r="BR238" s="1494" t="str">
        <f t="shared" si="323"/>
        <v/>
      </c>
      <c r="BS238" s="1494" t="str">
        <f t="shared" si="356"/>
        <v/>
      </c>
      <c r="BT238" s="1494" t="str">
        <f t="shared" si="357"/>
        <v/>
      </c>
      <c r="BU238" s="1495" t="str">
        <f t="shared" si="324"/>
        <v/>
      </c>
      <c r="BV238" s="1495" t="str">
        <f t="shared" si="358"/>
        <v/>
      </c>
      <c r="BW238" s="1495" t="str">
        <f t="shared" si="359"/>
        <v/>
      </c>
      <c r="BX238" s="1495" t="str">
        <f t="shared" si="325"/>
        <v/>
      </c>
      <c r="BY238" s="1495" t="str">
        <f t="shared" si="326"/>
        <v/>
      </c>
      <c r="BZ238" s="1495" t="str">
        <f t="shared" si="327"/>
        <v/>
      </c>
      <c r="CA238" s="1495" t="str">
        <f t="shared" si="328"/>
        <v/>
      </c>
      <c r="CB238" s="1496" t="str">
        <f t="shared" si="329"/>
        <v/>
      </c>
      <c r="CC238" s="1496" t="str">
        <f t="shared" si="330"/>
        <v/>
      </c>
      <c r="CD238" s="1496" t="str">
        <f t="shared" si="331"/>
        <v/>
      </c>
      <c r="CE238" s="1496" t="str">
        <f t="shared" si="332"/>
        <v/>
      </c>
      <c r="CF238" s="1496" t="str">
        <f t="shared" si="360"/>
        <v/>
      </c>
      <c r="CG238" s="1494" t="str">
        <f t="shared" si="361"/>
        <v/>
      </c>
      <c r="CH238" s="1495"/>
      <c r="CI238" s="1495"/>
      <c r="CJ238" s="1495"/>
      <c r="CK238" s="1495"/>
      <c r="CL238" s="1495"/>
      <c r="CM238" s="1495"/>
      <c r="CN238" s="1497" t="str">
        <f t="shared" si="362"/>
        <v/>
      </c>
      <c r="CO238" s="1497" t="str">
        <f t="shared" si="363"/>
        <v/>
      </c>
      <c r="CP238" s="1497" t="str">
        <f t="shared" si="364"/>
        <v/>
      </c>
      <c r="CQ238" s="1497" t="str">
        <f t="shared" si="365"/>
        <v/>
      </c>
      <c r="CR238" s="1497" t="str">
        <f t="shared" si="366"/>
        <v/>
      </c>
      <c r="CS238" s="1497" t="str">
        <f t="shared" si="367"/>
        <v/>
      </c>
      <c r="CT238" s="1497" t="str">
        <f t="shared" si="368"/>
        <v/>
      </c>
      <c r="CU238" s="1497" t="str">
        <f t="shared" si="369"/>
        <v/>
      </c>
      <c r="CV238" s="1497" t="str">
        <f t="shared" si="370"/>
        <v/>
      </c>
      <c r="CW238" s="16" t="str">
        <f t="shared" si="371"/>
        <v/>
      </c>
      <c r="CX238" s="16" t="str">
        <f t="shared" si="372"/>
        <v/>
      </c>
      <c r="CY238" s="16" t="str">
        <f t="shared" si="373"/>
        <v/>
      </c>
      <c r="CZ238" s="650">
        <f t="shared" si="333"/>
        <v>0</v>
      </c>
      <c r="DA238" s="16"/>
      <c r="DB238" s="651"/>
      <c r="DC238" s="655">
        <f t="shared" si="334"/>
        <v>0</v>
      </c>
      <c r="DD238" s="654" t="str">
        <f t="shared" si="335"/>
        <v/>
      </c>
      <c r="DE238" s="650">
        <f t="shared" si="336"/>
        <v>0</v>
      </c>
      <c r="EG238" s="16">
        <f>IFERROR(VLOOKUP(B238,'SUBCATS INTERNAL USE'!A:D,3,0),10000)</f>
        <v>10000</v>
      </c>
      <c r="EH238" s="16">
        <f t="shared" si="337"/>
        <v>10000</v>
      </c>
      <c r="EI238" s="16">
        <f t="shared" si="338"/>
        <v>1</v>
      </c>
      <c r="EJ238" s="16">
        <f t="shared" si="374"/>
        <v>19</v>
      </c>
      <c r="EK238" s="16">
        <f>IFERROR(VLOOKUP(B238,'SUBCATS INTERNAL USE'!G:I,3,0), 10000)</f>
        <v>10000</v>
      </c>
      <c r="EN238" s="163">
        <f t="shared" si="339"/>
        <v>1</v>
      </c>
      <c r="EO238" s="163">
        <f t="shared" si="340"/>
        <v>1</v>
      </c>
      <c r="EP238" s="163">
        <f t="shared" si="341"/>
        <v>1</v>
      </c>
      <c r="EQ238" s="163">
        <f t="shared" si="342"/>
        <v>1</v>
      </c>
      <c r="ER238" s="163">
        <f t="shared" si="343"/>
        <v>1</v>
      </c>
      <c r="ES238" s="163">
        <f t="shared" si="344"/>
        <v>1</v>
      </c>
      <c r="ET238" s="163">
        <f t="shared" si="345"/>
        <v>1</v>
      </c>
      <c r="EU238" s="163">
        <f t="shared" si="345"/>
        <v>1</v>
      </c>
      <c r="EV238" s="163">
        <f t="shared" si="346"/>
        <v>0</v>
      </c>
      <c r="EW238" s="163">
        <f t="shared" si="347"/>
        <v>1</v>
      </c>
      <c r="EX238" s="163">
        <f t="shared" si="348"/>
        <v>1</v>
      </c>
      <c r="EY238" s="163">
        <f t="shared" si="349"/>
        <v>1</v>
      </c>
      <c r="EZ238" s="163">
        <f t="shared" si="349"/>
        <v>1</v>
      </c>
      <c r="FA238" s="163">
        <f t="shared" si="349"/>
        <v>1</v>
      </c>
      <c r="FB238" s="163">
        <f t="shared" si="313"/>
        <v>1</v>
      </c>
      <c r="FC238" s="163">
        <f t="shared" si="350"/>
        <v>14</v>
      </c>
      <c r="FD238" s="163">
        <f t="shared" si="351"/>
        <v>0</v>
      </c>
      <c r="FF238" s="16">
        <f t="shared" si="352"/>
        <v>0</v>
      </c>
      <c r="FG238" s="16" t="str">
        <f t="shared" si="353"/>
        <v>1</v>
      </c>
    </row>
    <row r="239" spans="1:163" s="52" customFormat="1" ht="11.25" customHeight="1">
      <c r="A239" s="1038">
        <v>225</v>
      </c>
      <c r="B239" s="1039"/>
      <c r="C239" s="1038" t="str">
        <f t="shared" si="314"/>
        <v/>
      </c>
      <c r="D239" s="1038"/>
      <c r="E239" s="1040"/>
      <c r="F239" s="1041"/>
      <c r="G239" s="1038"/>
      <c r="H239" s="1038"/>
      <c r="I239" s="1323"/>
      <c r="J239" s="1038"/>
      <c r="K239" s="1038"/>
      <c r="L239" s="1038"/>
      <c r="M239" s="1038"/>
      <c r="N239" s="1038"/>
      <c r="O239" s="1038"/>
      <c r="P239" s="1040" t="str">
        <f t="shared" si="354"/>
        <v>MP</v>
      </c>
      <c r="Q239" s="1342" t="str">
        <f t="shared" si="375"/>
        <v/>
      </c>
      <c r="R239" s="1040"/>
      <c r="S239" s="1475" t="e">
        <f t="shared" si="376"/>
        <v>#DIV/0!</v>
      </c>
      <c r="T239" s="1102"/>
      <c r="U239" s="1102"/>
      <c r="V239" s="1476"/>
      <c r="W239" s="1477"/>
      <c r="X239" s="1103"/>
      <c r="Y239" s="1477"/>
      <c r="Z239" s="1478">
        <f t="shared" si="315"/>
        <v>0</v>
      </c>
      <c r="AA239" s="1479">
        <f>ROUND(IFERROR(SUM($AI$6/$AI$7*Q239/O239)+('Inbound Freight New'!$A$3*CZ239/R239),0),2)</f>
        <v>0</v>
      </c>
      <c r="AB239" s="1480">
        <f t="shared" si="316"/>
        <v>0</v>
      </c>
      <c r="AC239" s="1479">
        <f t="shared" si="377"/>
        <v>0</v>
      </c>
      <c r="AD239" s="1481"/>
      <c r="AE239" s="1480">
        <f t="shared" si="317"/>
        <v>0</v>
      </c>
      <c r="AF239" s="1482">
        <f t="shared" si="378"/>
        <v>0</v>
      </c>
      <c r="AG239" s="1483">
        <f t="shared" si="318"/>
        <v>0</v>
      </c>
      <c r="AH239" s="1484">
        <f t="shared" si="379"/>
        <v>0</v>
      </c>
      <c r="AI239" s="1482">
        <f t="shared" si="380"/>
        <v>0</v>
      </c>
      <c r="AJ239" s="1485">
        <f t="shared" si="381"/>
        <v>0</v>
      </c>
      <c r="AK239" s="1485">
        <f t="shared" si="382"/>
        <v>0</v>
      </c>
      <c r="AL239" s="1485">
        <f t="shared" si="319"/>
        <v>0</v>
      </c>
      <c r="AM239" s="1482">
        <f t="shared" si="383"/>
        <v>0</v>
      </c>
      <c r="AN239" s="1477"/>
      <c r="AO239" s="1477"/>
      <c r="AP239" s="1486">
        <f t="shared" si="384"/>
        <v>0</v>
      </c>
      <c r="AQ239" s="1487">
        <f t="shared" si="385"/>
        <v>0</v>
      </c>
      <c r="AR239" s="1488">
        <f t="shared" si="320"/>
        <v>0</v>
      </c>
      <c r="AS239" s="1487">
        <f t="shared" si="386"/>
        <v>0</v>
      </c>
      <c r="AT239" s="1489">
        <f t="shared" si="387"/>
        <v>0</v>
      </c>
      <c r="AU239" s="1490"/>
      <c r="AV239" s="1489"/>
      <c r="AW239" s="1038"/>
      <c r="AX239" s="1038"/>
      <c r="AY239" s="1491"/>
      <c r="AZ239" s="1492"/>
      <c r="BA239" s="1342"/>
      <c r="BB239" s="1342"/>
      <c r="BC239" s="1342"/>
      <c r="BD239" s="1342"/>
      <c r="BE239" s="1038"/>
      <c r="BF239" s="1038" t="str">
        <f t="shared" si="355"/>
        <v/>
      </c>
      <c r="BG239" s="1342" t="str">
        <f t="shared" si="321"/>
        <v/>
      </c>
      <c r="BH239" s="1038"/>
      <c r="BI239" s="1038"/>
      <c r="BJ239" s="1038"/>
      <c r="BK239" s="1038"/>
      <c r="BL239" s="1038"/>
      <c r="BM239" s="1038"/>
      <c r="BN239" s="1493"/>
      <c r="BO239" s="1493"/>
      <c r="BP239" s="1493"/>
      <c r="BQ239" s="1493" t="str">
        <f t="shared" si="322"/>
        <v/>
      </c>
      <c r="BR239" s="1494" t="str">
        <f t="shared" si="323"/>
        <v/>
      </c>
      <c r="BS239" s="1494" t="str">
        <f t="shared" si="356"/>
        <v/>
      </c>
      <c r="BT239" s="1494" t="str">
        <f t="shared" si="357"/>
        <v/>
      </c>
      <c r="BU239" s="1495" t="str">
        <f t="shared" si="324"/>
        <v/>
      </c>
      <c r="BV239" s="1495" t="str">
        <f t="shared" si="358"/>
        <v/>
      </c>
      <c r="BW239" s="1495" t="str">
        <f t="shared" si="359"/>
        <v/>
      </c>
      <c r="BX239" s="1495" t="str">
        <f t="shared" si="325"/>
        <v/>
      </c>
      <c r="BY239" s="1495" t="str">
        <f t="shared" si="326"/>
        <v/>
      </c>
      <c r="BZ239" s="1495" t="str">
        <f t="shared" si="327"/>
        <v/>
      </c>
      <c r="CA239" s="1495" t="str">
        <f t="shared" si="328"/>
        <v/>
      </c>
      <c r="CB239" s="1496" t="str">
        <f t="shared" si="329"/>
        <v/>
      </c>
      <c r="CC239" s="1496" t="str">
        <f t="shared" si="330"/>
        <v/>
      </c>
      <c r="CD239" s="1496" t="str">
        <f t="shared" si="331"/>
        <v/>
      </c>
      <c r="CE239" s="1496" t="str">
        <f t="shared" si="332"/>
        <v/>
      </c>
      <c r="CF239" s="1496" t="str">
        <f t="shared" si="360"/>
        <v/>
      </c>
      <c r="CG239" s="1494" t="str">
        <f t="shared" si="361"/>
        <v/>
      </c>
      <c r="CH239" s="1495"/>
      <c r="CI239" s="1495"/>
      <c r="CJ239" s="1495"/>
      <c r="CK239" s="1495"/>
      <c r="CL239" s="1495"/>
      <c r="CM239" s="1495"/>
      <c r="CN239" s="1497" t="str">
        <f t="shared" si="362"/>
        <v/>
      </c>
      <c r="CO239" s="1497" t="str">
        <f t="shared" si="363"/>
        <v/>
      </c>
      <c r="CP239" s="1497" t="str">
        <f t="shared" si="364"/>
        <v/>
      </c>
      <c r="CQ239" s="1497" t="str">
        <f t="shared" si="365"/>
        <v/>
      </c>
      <c r="CR239" s="1497" t="str">
        <f t="shared" si="366"/>
        <v/>
      </c>
      <c r="CS239" s="1497" t="str">
        <f t="shared" si="367"/>
        <v/>
      </c>
      <c r="CT239" s="1497" t="str">
        <f t="shared" si="368"/>
        <v/>
      </c>
      <c r="CU239" s="1497" t="str">
        <f t="shared" si="369"/>
        <v/>
      </c>
      <c r="CV239" s="1497" t="str">
        <f t="shared" si="370"/>
        <v/>
      </c>
      <c r="CW239" s="16" t="str">
        <f t="shared" si="371"/>
        <v/>
      </c>
      <c r="CX239" s="16" t="str">
        <f t="shared" si="372"/>
        <v/>
      </c>
      <c r="CY239" s="16" t="str">
        <f t="shared" si="373"/>
        <v/>
      </c>
      <c r="CZ239" s="650">
        <f t="shared" si="333"/>
        <v>0</v>
      </c>
      <c r="DA239" s="16"/>
      <c r="DB239" s="651"/>
      <c r="DC239" s="655">
        <f t="shared" si="334"/>
        <v>0</v>
      </c>
      <c r="DD239" s="654" t="str">
        <f t="shared" si="335"/>
        <v/>
      </c>
      <c r="DE239" s="650">
        <f t="shared" si="336"/>
        <v>0</v>
      </c>
      <c r="EG239" s="16">
        <f>IFERROR(VLOOKUP(B239,'SUBCATS INTERNAL USE'!A:D,3,0),10000)</f>
        <v>10000</v>
      </c>
      <c r="EH239" s="16">
        <f t="shared" si="337"/>
        <v>10000</v>
      </c>
      <c r="EI239" s="16">
        <f t="shared" si="338"/>
        <v>1</v>
      </c>
      <c r="EJ239" s="16">
        <f t="shared" si="374"/>
        <v>19</v>
      </c>
      <c r="EK239" s="16">
        <f>IFERROR(VLOOKUP(B239,'SUBCATS INTERNAL USE'!G:I,3,0), 10000)</f>
        <v>10000</v>
      </c>
      <c r="EN239" s="163">
        <f t="shared" si="339"/>
        <v>1</v>
      </c>
      <c r="EO239" s="163">
        <f t="shared" si="340"/>
        <v>1</v>
      </c>
      <c r="EP239" s="163">
        <f t="shared" si="341"/>
        <v>1</v>
      </c>
      <c r="EQ239" s="163">
        <f t="shared" si="342"/>
        <v>1</v>
      </c>
      <c r="ER239" s="163">
        <f t="shared" si="343"/>
        <v>1</v>
      </c>
      <c r="ES239" s="163">
        <f t="shared" si="344"/>
        <v>1</v>
      </c>
      <c r="ET239" s="163">
        <f t="shared" si="345"/>
        <v>1</v>
      </c>
      <c r="EU239" s="163">
        <f t="shared" si="345"/>
        <v>1</v>
      </c>
      <c r="EV239" s="163">
        <f t="shared" si="346"/>
        <v>0</v>
      </c>
      <c r="EW239" s="163">
        <f t="shared" si="347"/>
        <v>1</v>
      </c>
      <c r="EX239" s="163">
        <f t="shared" si="348"/>
        <v>1</v>
      </c>
      <c r="EY239" s="163">
        <f t="shared" si="349"/>
        <v>1</v>
      </c>
      <c r="EZ239" s="163">
        <f t="shared" si="349"/>
        <v>1</v>
      </c>
      <c r="FA239" s="163">
        <f t="shared" si="349"/>
        <v>1</v>
      </c>
      <c r="FB239" s="163">
        <f t="shared" si="313"/>
        <v>1</v>
      </c>
      <c r="FC239" s="163">
        <f t="shared" si="350"/>
        <v>14</v>
      </c>
      <c r="FD239" s="163">
        <f t="shared" si="351"/>
        <v>0</v>
      </c>
      <c r="FF239" s="16">
        <f t="shared" si="352"/>
        <v>0</v>
      </c>
      <c r="FG239" s="16" t="str">
        <f t="shared" si="353"/>
        <v>1</v>
      </c>
    </row>
    <row r="240" spans="1:163" s="52" customFormat="1" ht="11.25" customHeight="1">
      <c r="A240" s="1038">
        <v>226</v>
      </c>
      <c r="B240" s="1039"/>
      <c r="C240" s="1038" t="str">
        <f t="shared" si="314"/>
        <v/>
      </c>
      <c r="D240" s="1038"/>
      <c r="E240" s="1040"/>
      <c r="F240" s="1041"/>
      <c r="G240" s="1038"/>
      <c r="H240" s="1038"/>
      <c r="I240" s="1323"/>
      <c r="J240" s="1038"/>
      <c r="K240" s="1038"/>
      <c r="L240" s="1038"/>
      <c r="M240" s="1038"/>
      <c r="N240" s="1038"/>
      <c r="O240" s="1038"/>
      <c r="P240" s="1040" t="str">
        <f t="shared" si="354"/>
        <v>MP</v>
      </c>
      <c r="Q240" s="1342" t="str">
        <f t="shared" si="375"/>
        <v/>
      </c>
      <c r="R240" s="1040"/>
      <c r="S240" s="1475" t="e">
        <f t="shared" si="376"/>
        <v>#DIV/0!</v>
      </c>
      <c r="T240" s="1102"/>
      <c r="U240" s="1102"/>
      <c r="V240" s="1476"/>
      <c r="W240" s="1477"/>
      <c r="X240" s="1103"/>
      <c r="Y240" s="1477"/>
      <c r="Z240" s="1478">
        <f t="shared" si="315"/>
        <v>0</v>
      </c>
      <c r="AA240" s="1479">
        <f>ROUND(IFERROR(SUM($AI$6/$AI$7*Q240/O240)+('Inbound Freight New'!$A$3*CZ240/R240),0),2)</f>
        <v>0</v>
      </c>
      <c r="AB240" s="1480">
        <f t="shared" si="316"/>
        <v>0</v>
      </c>
      <c r="AC240" s="1479">
        <f t="shared" si="377"/>
        <v>0</v>
      </c>
      <c r="AD240" s="1481"/>
      <c r="AE240" s="1480">
        <f t="shared" si="317"/>
        <v>0</v>
      </c>
      <c r="AF240" s="1482">
        <f t="shared" si="378"/>
        <v>0</v>
      </c>
      <c r="AG240" s="1483">
        <f t="shared" si="318"/>
        <v>0</v>
      </c>
      <c r="AH240" s="1484">
        <f t="shared" si="379"/>
        <v>0</v>
      </c>
      <c r="AI240" s="1482">
        <f t="shared" si="380"/>
        <v>0</v>
      </c>
      <c r="AJ240" s="1485">
        <f t="shared" si="381"/>
        <v>0</v>
      </c>
      <c r="AK240" s="1485">
        <f t="shared" si="382"/>
        <v>0</v>
      </c>
      <c r="AL240" s="1485">
        <f t="shared" si="319"/>
        <v>0</v>
      </c>
      <c r="AM240" s="1482">
        <f t="shared" si="383"/>
        <v>0</v>
      </c>
      <c r="AN240" s="1477"/>
      <c r="AO240" s="1477"/>
      <c r="AP240" s="1486">
        <f t="shared" si="384"/>
        <v>0</v>
      </c>
      <c r="AQ240" s="1487">
        <f t="shared" si="385"/>
        <v>0</v>
      </c>
      <c r="AR240" s="1488">
        <f t="shared" si="320"/>
        <v>0</v>
      </c>
      <c r="AS240" s="1487">
        <f t="shared" si="386"/>
        <v>0</v>
      </c>
      <c r="AT240" s="1489">
        <f t="shared" si="387"/>
        <v>0</v>
      </c>
      <c r="AU240" s="1490"/>
      <c r="AV240" s="1489"/>
      <c r="AW240" s="1038"/>
      <c r="AX240" s="1038"/>
      <c r="AY240" s="1491"/>
      <c r="AZ240" s="1492"/>
      <c r="BA240" s="1342"/>
      <c r="BB240" s="1342"/>
      <c r="BC240" s="1342"/>
      <c r="BD240" s="1342"/>
      <c r="BE240" s="1038"/>
      <c r="BF240" s="1038" t="str">
        <f t="shared" si="355"/>
        <v/>
      </c>
      <c r="BG240" s="1342" t="str">
        <f t="shared" si="321"/>
        <v/>
      </c>
      <c r="BH240" s="1038"/>
      <c r="BI240" s="1038"/>
      <c r="BJ240" s="1038"/>
      <c r="BK240" s="1038"/>
      <c r="BL240" s="1038"/>
      <c r="BM240" s="1038"/>
      <c r="BN240" s="1493"/>
      <c r="BO240" s="1493"/>
      <c r="BP240" s="1493"/>
      <c r="BQ240" s="1493" t="str">
        <f t="shared" si="322"/>
        <v/>
      </c>
      <c r="BR240" s="1494" t="str">
        <f t="shared" si="323"/>
        <v/>
      </c>
      <c r="BS240" s="1494" t="str">
        <f t="shared" si="356"/>
        <v/>
      </c>
      <c r="BT240" s="1494" t="str">
        <f t="shared" si="357"/>
        <v/>
      </c>
      <c r="BU240" s="1495" t="str">
        <f t="shared" si="324"/>
        <v/>
      </c>
      <c r="BV240" s="1495" t="str">
        <f t="shared" si="358"/>
        <v/>
      </c>
      <c r="BW240" s="1495" t="str">
        <f t="shared" si="359"/>
        <v/>
      </c>
      <c r="BX240" s="1495" t="str">
        <f t="shared" si="325"/>
        <v/>
      </c>
      <c r="BY240" s="1495" t="str">
        <f t="shared" si="326"/>
        <v/>
      </c>
      <c r="BZ240" s="1495" t="str">
        <f t="shared" si="327"/>
        <v/>
      </c>
      <c r="CA240" s="1495" t="str">
        <f t="shared" si="328"/>
        <v/>
      </c>
      <c r="CB240" s="1496" t="str">
        <f t="shared" si="329"/>
        <v/>
      </c>
      <c r="CC240" s="1496" t="str">
        <f t="shared" si="330"/>
        <v/>
      </c>
      <c r="CD240" s="1496" t="str">
        <f t="shared" si="331"/>
        <v/>
      </c>
      <c r="CE240" s="1496" t="str">
        <f t="shared" si="332"/>
        <v/>
      </c>
      <c r="CF240" s="1496" t="str">
        <f t="shared" si="360"/>
        <v/>
      </c>
      <c r="CG240" s="1494" t="str">
        <f t="shared" si="361"/>
        <v/>
      </c>
      <c r="CH240" s="1495"/>
      <c r="CI240" s="1495"/>
      <c r="CJ240" s="1495"/>
      <c r="CK240" s="1495"/>
      <c r="CL240" s="1495"/>
      <c r="CM240" s="1495"/>
      <c r="CN240" s="1497" t="str">
        <f t="shared" si="362"/>
        <v/>
      </c>
      <c r="CO240" s="1497" t="str">
        <f t="shared" si="363"/>
        <v/>
      </c>
      <c r="CP240" s="1497" t="str">
        <f t="shared" si="364"/>
        <v/>
      </c>
      <c r="CQ240" s="1497" t="str">
        <f t="shared" si="365"/>
        <v/>
      </c>
      <c r="CR240" s="1497" t="str">
        <f t="shared" si="366"/>
        <v/>
      </c>
      <c r="CS240" s="1497" t="str">
        <f t="shared" si="367"/>
        <v/>
      </c>
      <c r="CT240" s="1497" t="str">
        <f t="shared" si="368"/>
        <v/>
      </c>
      <c r="CU240" s="1497" t="str">
        <f t="shared" si="369"/>
        <v/>
      </c>
      <c r="CV240" s="1497" t="str">
        <f t="shared" si="370"/>
        <v/>
      </c>
      <c r="CW240" s="16" t="str">
        <f t="shared" si="371"/>
        <v/>
      </c>
      <c r="CX240" s="16" t="str">
        <f t="shared" si="372"/>
        <v/>
      </c>
      <c r="CY240" s="16" t="str">
        <f t="shared" si="373"/>
        <v/>
      </c>
      <c r="CZ240" s="650">
        <f t="shared" si="333"/>
        <v>0</v>
      </c>
      <c r="DA240" s="16"/>
      <c r="DB240" s="651"/>
      <c r="DC240" s="655">
        <f t="shared" si="334"/>
        <v>0</v>
      </c>
      <c r="DD240" s="654" t="str">
        <f t="shared" si="335"/>
        <v/>
      </c>
      <c r="DE240" s="650">
        <f t="shared" si="336"/>
        <v>0</v>
      </c>
      <c r="EG240" s="16">
        <f>IFERROR(VLOOKUP(B240,'SUBCATS INTERNAL USE'!A:D,3,0),10000)</f>
        <v>10000</v>
      </c>
      <c r="EH240" s="16">
        <f t="shared" si="337"/>
        <v>10000</v>
      </c>
      <c r="EI240" s="16">
        <f t="shared" si="338"/>
        <v>1</v>
      </c>
      <c r="EJ240" s="16">
        <f t="shared" si="374"/>
        <v>19</v>
      </c>
      <c r="EK240" s="16">
        <f>IFERROR(VLOOKUP(B240,'SUBCATS INTERNAL USE'!G:I,3,0), 10000)</f>
        <v>10000</v>
      </c>
      <c r="EN240" s="163">
        <f t="shared" si="339"/>
        <v>1</v>
      </c>
      <c r="EO240" s="163">
        <f t="shared" si="340"/>
        <v>1</v>
      </c>
      <c r="EP240" s="163">
        <f t="shared" si="341"/>
        <v>1</v>
      </c>
      <c r="EQ240" s="163">
        <f t="shared" si="342"/>
        <v>1</v>
      </c>
      <c r="ER240" s="163">
        <f t="shared" si="343"/>
        <v>1</v>
      </c>
      <c r="ES240" s="163">
        <f t="shared" si="344"/>
        <v>1</v>
      </c>
      <c r="ET240" s="163">
        <f t="shared" si="345"/>
        <v>1</v>
      </c>
      <c r="EU240" s="163">
        <f t="shared" si="345"/>
        <v>1</v>
      </c>
      <c r="EV240" s="163">
        <f t="shared" si="346"/>
        <v>0</v>
      </c>
      <c r="EW240" s="163">
        <f t="shared" si="347"/>
        <v>1</v>
      </c>
      <c r="EX240" s="163">
        <f t="shared" si="348"/>
        <v>1</v>
      </c>
      <c r="EY240" s="163">
        <f t="shared" si="349"/>
        <v>1</v>
      </c>
      <c r="EZ240" s="163">
        <f t="shared" si="349"/>
        <v>1</v>
      </c>
      <c r="FA240" s="163">
        <f t="shared" si="349"/>
        <v>1</v>
      </c>
      <c r="FB240" s="163">
        <f t="shared" si="313"/>
        <v>1</v>
      </c>
      <c r="FC240" s="163">
        <f t="shared" si="350"/>
        <v>14</v>
      </c>
      <c r="FD240" s="163">
        <f t="shared" si="351"/>
        <v>0</v>
      </c>
      <c r="FF240" s="16">
        <f t="shared" si="352"/>
        <v>0</v>
      </c>
      <c r="FG240" s="16" t="str">
        <f t="shared" si="353"/>
        <v>1</v>
      </c>
    </row>
    <row r="241" spans="1:163" s="52" customFormat="1" ht="11.25" customHeight="1">
      <c r="A241" s="1038">
        <v>227</v>
      </c>
      <c r="B241" s="1039"/>
      <c r="C241" s="1038" t="str">
        <f t="shared" si="314"/>
        <v/>
      </c>
      <c r="D241" s="1038"/>
      <c r="E241" s="1040"/>
      <c r="F241" s="1041"/>
      <c r="G241" s="1038"/>
      <c r="H241" s="1038"/>
      <c r="I241" s="1323"/>
      <c r="J241" s="1038"/>
      <c r="K241" s="1038"/>
      <c r="L241" s="1038"/>
      <c r="M241" s="1038"/>
      <c r="N241" s="1038"/>
      <c r="O241" s="1038"/>
      <c r="P241" s="1040" t="str">
        <f t="shared" si="354"/>
        <v>MP</v>
      </c>
      <c r="Q241" s="1342" t="str">
        <f t="shared" si="375"/>
        <v/>
      </c>
      <c r="R241" s="1040"/>
      <c r="S241" s="1475" t="e">
        <f t="shared" si="376"/>
        <v>#DIV/0!</v>
      </c>
      <c r="T241" s="1102"/>
      <c r="U241" s="1102"/>
      <c r="V241" s="1476"/>
      <c r="W241" s="1477"/>
      <c r="X241" s="1103"/>
      <c r="Y241" s="1477"/>
      <c r="Z241" s="1478">
        <f t="shared" si="315"/>
        <v>0</v>
      </c>
      <c r="AA241" s="1479">
        <f>ROUND(IFERROR(SUM($AI$6/$AI$7*Q241/O241)+('Inbound Freight New'!$A$3*CZ241/R241),0),2)</f>
        <v>0</v>
      </c>
      <c r="AB241" s="1480">
        <f t="shared" si="316"/>
        <v>0</v>
      </c>
      <c r="AC241" s="1479">
        <f t="shared" si="377"/>
        <v>0</v>
      </c>
      <c r="AD241" s="1481"/>
      <c r="AE241" s="1480">
        <f t="shared" si="317"/>
        <v>0</v>
      </c>
      <c r="AF241" s="1482">
        <f t="shared" si="378"/>
        <v>0</v>
      </c>
      <c r="AG241" s="1483">
        <f t="shared" si="318"/>
        <v>0</v>
      </c>
      <c r="AH241" s="1484">
        <f t="shared" si="379"/>
        <v>0</v>
      </c>
      <c r="AI241" s="1482">
        <f t="shared" si="380"/>
        <v>0</v>
      </c>
      <c r="AJ241" s="1485">
        <f t="shared" si="381"/>
        <v>0</v>
      </c>
      <c r="AK241" s="1485">
        <f t="shared" si="382"/>
        <v>0</v>
      </c>
      <c r="AL241" s="1485">
        <f t="shared" si="319"/>
        <v>0</v>
      </c>
      <c r="AM241" s="1482">
        <f t="shared" si="383"/>
        <v>0</v>
      </c>
      <c r="AN241" s="1477"/>
      <c r="AO241" s="1477"/>
      <c r="AP241" s="1486">
        <f t="shared" si="384"/>
        <v>0</v>
      </c>
      <c r="AQ241" s="1487">
        <f t="shared" si="385"/>
        <v>0</v>
      </c>
      <c r="AR241" s="1488">
        <f t="shared" si="320"/>
        <v>0</v>
      </c>
      <c r="AS241" s="1487">
        <f t="shared" si="386"/>
        <v>0</v>
      </c>
      <c r="AT241" s="1489">
        <f t="shared" si="387"/>
        <v>0</v>
      </c>
      <c r="AU241" s="1490"/>
      <c r="AV241" s="1489"/>
      <c r="AW241" s="1038"/>
      <c r="AX241" s="1038"/>
      <c r="AY241" s="1491"/>
      <c r="AZ241" s="1492"/>
      <c r="BA241" s="1342"/>
      <c r="BB241" s="1342"/>
      <c r="BC241" s="1342"/>
      <c r="BD241" s="1342"/>
      <c r="BE241" s="1038"/>
      <c r="BF241" s="1038" t="str">
        <f t="shared" si="355"/>
        <v/>
      </c>
      <c r="BG241" s="1342" t="str">
        <f t="shared" si="321"/>
        <v/>
      </c>
      <c r="BH241" s="1038"/>
      <c r="BI241" s="1038"/>
      <c r="BJ241" s="1038"/>
      <c r="BK241" s="1038"/>
      <c r="BL241" s="1038"/>
      <c r="BM241" s="1038"/>
      <c r="BN241" s="1493"/>
      <c r="BO241" s="1493"/>
      <c r="BP241" s="1493"/>
      <c r="BQ241" s="1493" t="str">
        <f t="shared" si="322"/>
        <v/>
      </c>
      <c r="BR241" s="1494" t="str">
        <f t="shared" si="323"/>
        <v/>
      </c>
      <c r="BS241" s="1494" t="str">
        <f t="shared" si="356"/>
        <v/>
      </c>
      <c r="BT241" s="1494" t="str">
        <f t="shared" si="357"/>
        <v/>
      </c>
      <c r="BU241" s="1495" t="str">
        <f t="shared" si="324"/>
        <v/>
      </c>
      <c r="BV241" s="1495" t="str">
        <f t="shared" si="358"/>
        <v/>
      </c>
      <c r="BW241" s="1495" t="str">
        <f t="shared" si="359"/>
        <v/>
      </c>
      <c r="BX241" s="1495" t="str">
        <f t="shared" si="325"/>
        <v/>
      </c>
      <c r="BY241" s="1495" t="str">
        <f t="shared" si="326"/>
        <v/>
      </c>
      <c r="BZ241" s="1495" t="str">
        <f t="shared" si="327"/>
        <v/>
      </c>
      <c r="CA241" s="1495" t="str">
        <f t="shared" si="328"/>
        <v/>
      </c>
      <c r="CB241" s="1496" t="str">
        <f t="shared" si="329"/>
        <v/>
      </c>
      <c r="CC241" s="1496" t="str">
        <f t="shared" si="330"/>
        <v/>
      </c>
      <c r="CD241" s="1496" t="str">
        <f t="shared" si="331"/>
        <v/>
      </c>
      <c r="CE241" s="1496" t="str">
        <f t="shared" si="332"/>
        <v/>
      </c>
      <c r="CF241" s="1496" t="str">
        <f t="shared" si="360"/>
        <v/>
      </c>
      <c r="CG241" s="1494" t="str">
        <f t="shared" si="361"/>
        <v/>
      </c>
      <c r="CH241" s="1495"/>
      <c r="CI241" s="1495"/>
      <c r="CJ241" s="1495"/>
      <c r="CK241" s="1495"/>
      <c r="CL241" s="1495"/>
      <c r="CM241" s="1495"/>
      <c r="CN241" s="1497" t="str">
        <f t="shared" si="362"/>
        <v/>
      </c>
      <c r="CO241" s="1497" t="str">
        <f t="shared" si="363"/>
        <v/>
      </c>
      <c r="CP241" s="1497" t="str">
        <f t="shared" si="364"/>
        <v/>
      </c>
      <c r="CQ241" s="1497" t="str">
        <f t="shared" si="365"/>
        <v/>
      </c>
      <c r="CR241" s="1497" t="str">
        <f t="shared" si="366"/>
        <v/>
      </c>
      <c r="CS241" s="1497" t="str">
        <f t="shared" si="367"/>
        <v/>
      </c>
      <c r="CT241" s="1497" t="str">
        <f t="shared" si="368"/>
        <v/>
      </c>
      <c r="CU241" s="1497" t="str">
        <f t="shared" si="369"/>
        <v/>
      </c>
      <c r="CV241" s="1497" t="str">
        <f t="shared" si="370"/>
        <v/>
      </c>
      <c r="CW241" s="16" t="str">
        <f t="shared" si="371"/>
        <v/>
      </c>
      <c r="CX241" s="16" t="str">
        <f t="shared" si="372"/>
        <v/>
      </c>
      <c r="CY241" s="16" t="str">
        <f t="shared" si="373"/>
        <v/>
      </c>
      <c r="CZ241" s="650">
        <f t="shared" si="333"/>
        <v>0</v>
      </c>
      <c r="DA241" s="16"/>
      <c r="DB241" s="651"/>
      <c r="DC241" s="655">
        <f t="shared" si="334"/>
        <v>0</v>
      </c>
      <c r="DD241" s="654" t="str">
        <f t="shared" si="335"/>
        <v/>
      </c>
      <c r="DE241" s="650">
        <f t="shared" si="336"/>
        <v>0</v>
      </c>
      <c r="EG241" s="16">
        <f>IFERROR(VLOOKUP(B241,'SUBCATS INTERNAL USE'!A:D,3,0),10000)</f>
        <v>10000</v>
      </c>
      <c r="EH241" s="16">
        <f t="shared" si="337"/>
        <v>10000</v>
      </c>
      <c r="EI241" s="16">
        <f t="shared" si="338"/>
        <v>1</v>
      </c>
      <c r="EJ241" s="16">
        <f t="shared" si="374"/>
        <v>19</v>
      </c>
      <c r="EK241" s="16">
        <f>IFERROR(VLOOKUP(B241,'SUBCATS INTERNAL USE'!G:I,3,0), 10000)</f>
        <v>10000</v>
      </c>
      <c r="EN241" s="163">
        <f t="shared" si="339"/>
        <v>1</v>
      </c>
      <c r="EO241" s="163">
        <f t="shared" si="340"/>
        <v>1</v>
      </c>
      <c r="EP241" s="163">
        <f t="shared" si="341"/>
        <v>1</v>
      </c>
      <c r="EQ241" s="163">
        <f t="shared" si="342"/>
        <v>1</v>
      </c>
      <c r="ER241" s="163">
        <f t="shared" si="343"/>
        <v>1</v>
      </c>
      <c r="ES241" s="163">
        <f t="shared" si="344"/>
        <v>1</v>
      </c>
      <c r="ET241" s="163">
        <f t="shared" si="345"/>
        <v>1</v>
      </c>
      <c r="EU241" s="163">
        <f t="shared" si="345"/>
        <v>1</v>
      </c>
      <c r="EV241" s="163">
        <f t="shared" si="346"/>
        <v>0</v>
      </c>
      <c r="EW241" s="163">
        <f t="shared" si="347"/>
        <v>1</v>
      </c>
      <c r="EX241" s="163">
        <f t="shared" si="348"/>
        <v>1</v>
      </c>
      <c r="EY241" s="163">
        <f t="shared" si="349"/>
        <v>1</v>
      </c>
      <c r="EZ241" s="163">
        <f t="shared" si="349"/>
        <v>1</v>
      </c>
      <c r="FA241" s="163">
        <f t="shared" si="349"/>
        <v>1</v>
      </c>
      <c r="FB241" s="163">
        <f t="shared" si="313"/>
        <v>1</v>
      </c>
      <c r="FC241" s="163">
        <f t="shared" si="350"/>
        <v>14</v>
      </c>
      <c r="FD241" s="163">
        <f t="shared" si="351"/>
        <v>0</v>
      </c>
      <c r="FF241" s="16">
        <f t="shared" si="352"/>
        <v>0</v>
      </c>
      <c r="FG241" s="16" t="str">
        <f t="shared" si="353"/>
        <v>1</v>
      </c>
    </row>
    <row r="242" spans="1:163" s="52" customFormat="1" ht="11.25" customHeight="1">
      <c r="A242" s="1038">
        <v>228</v>
      </c>
      <c r="B242" s="1039"/>
      <c r="C242" s="1038" t="str">
        <f t="shared" si="314"/>
        <v/>
      </c>
      <c r="D242" s="1038"/>
      <c r="E242" s="1040"/>
      <c r="F242" s="1041"/>
      <c r="G242" s="1038"/>
      <c r="H242" s="1038"/>
      <c r="I242" s="1323"/>
      <c r="J242" s="1038"/>
      <c r="K242" s="1038"/>
      <c r="L242" s="1038"/>
      <c r="M242" s="1038"/>
      <c r="N242" s="1038"/>
      <c r="O242" s="1038"/>
      <c r="P242" s="1040" t="str">
        <f t="shared" si="354"/>
        <v>MP</v>
      </c>
      <c r="Q242" s="1342" t="str">
        <f t="shared" si="375"/>
        <v/>
      </c>
      <c r="R242" s="1040"/>
      <c r="S242" s="1475" t="e">
        <f t="shared" si="376"/>
        <v>#DIV/0!</v>
      </c>
      <c r="T242" s="1102"/>
      <c r="U242" s="1102"/>
      <c r="V242" s="1476"/>
      <c r="W242" s="1477"/>
      <c r="X242" s="1103"/>
      <c r="Y242" s="1477"/>
      <c r="Z242" s="1478">
        <f t="shared" si="315"/>
        <v>0</v>
      </c>
      <c r="AA242" s="1479">
        <f>ROUND(IFERROR(SUM($AI$6/$AI$7*Q242/O242)+('Inbound Freight New'!$A$3*CZ242/R242),0),2)</f>
        <v>0</v>
      </c>
      <c r="AB242" s="1480">
        <f t="shared" si="316"/>
        <v>0</v>
      </c>
      <c r="AC242" s="1479">
        <f t="shared" si="377"/>
        <v>0</v>
      </c>
      <c r="AD242" s="1481"/>
      <c r="AE242" s="1480">
        <f t="shared" si="317"/>
        <v>0</v>
      </c>
      <c r="AF242" s="1482">
        <f t="shared" si="378"/>
        <v>0</v>
      </c>
      <c r="AG242" s="1483">
        <f t="shared" si="318"/>
        <v>0</v>
      </c>
      <c r="AH242" s="1484">
        <f t="shared" si="379"/>
        <v>0</v>
      </c>
      <c r="AI242" s="1482">
        <f t="shared" si="380"/>
        <v>0</v>
      </c>
      <c r="AJ242" s="1485">
        <f t="shared" si="381"/>
        <v>0</v>
      </c>
      <c r="AK242" s="1485">
        <f t="shared" si="382"/>
        <v>0</v>
      </c>
      <c r="AL242" s="1485">
        <f t="shared" si="319"/>
        <v>0</v>
      </c>
      <c r="AM242" s="1482">
        <f t="shared" si="383"/>
        <v>0</v>
      </c>
      <c r="AN242" s="1477"/>
      <c r="AO242" s="1477"/>
      <c r="AP242" s="1486">
        <f t="shared" si="384"/>
        <v>0</v>
      </c>
      <c r="AQ242" s="1487">
        <f t="shared" si="385"/>
        <v>0</v>
      </c>
      <c r="AR242" s="1488">
        <f t="shared" si="320"/>
        <v>0</v>
      </c>
      <c r="AS242" s="1487">
        <f t="shared" si="386"/>
        <v>0</v>
      </c>
      <c r="AT242" s="1489">
        <f t="shared" si="387"/>
        <v>0</v>
      </c>
      <c r="AU242" s="1490"/>
      <c r="AV242" s="1489"/>
      <c r="AW242" s="1038"/>
      <c r="AX242" s="1038"/>
      <c r="AY242" s="1491"/>
      <c r="AZ242" s="1492"/>
      <c r="BA242" s="1342"/>
      <c r="BB242" s="1342"/>
      <c r="BC242" s="1342"/>
      <c r="BD242" s="1342"/>
      <c r="BE242" s="1038"/>
      <c r="BF242" s="1038" t="str">
        <f t="shared" si="355"/>
        <v/>
      </c>
      <c r="BG242" s="1342" t="str">
        <f t="shared" si="321"/>
        <v/>
      </c>
      <c r="BH242" s="1038"/>
      <c r="BI242" s="1038"/>
      <c r="BJ242" s="1038"/>
      <c r="BK242" s="1038"/>
      <c r="BL242" s="1038"/>
      <c r="BM242" s="1038"/>
      <c r="BN242" s="1493"/>
      <c r="BO242" s="1493"/>
      <c r="BP242" s="1493"/>
      <c r="BQ242" s="1493" t="str">
        <f t="shared" si="322"/>
        <v/>
      </c>
      <c r="BR242" s="1494" t="str">
        <f t="shared" si="323"/>
        <v/>
      </c>
      <c r="BS242" s="1494" t="str">
        <f t="shared" si="356"/>
        <v/>
      </c>
      <c r="BT242" s="1494" t="str">
        <f t="shared" si="357"/>
        <v/>
      </c>
      <c r="BU242" s="1495" t="str">
        <f t="shared" si="324"/>
        <v/>
      </c>
      <c r="BV242" s="1495" t="str">
        <f t="shared" si="358"/>
        <v/>
      </c>
      <c r="BW242" s="1495" t="str">
        <f t="shared" si="359"/>
        <v/>
      </c>
      <c r="BX242" s="1495" t="str">
        <f t="shared" si="325"/>
        <v/>
      </c>
      <c r="BY242" s="1495" t="str">
        <f t="shared" si="326"/>
        <v/>
      </c>
      <c r="BZ242" s="1495" t="str">
        <f t="shared" si="327"/>
        <v/>
      </c>
      <c r="CA242" s="1495" t="str">
        <f t="shared" si="328"/>
        <v/>
      </c>
      <c r="CB242" s="1496" t="str">
        <f t="shared" si="329"/>
        <v/>
      </c>
      <c r="CC242" s="1496" t="str">
        <f t="shared" si="330"/>
        <v/>
      </c>
      <c r="CD242" s="1496" t="str">
        <f t="shared" si="331"/>
        <v/>
      </c>
      <c r="CE242" s="1496" t="str">
        <f t="shared" si="332"/>
        <v/>
      </c>
      <c r="CF242" s="1496" t="str">
        <f t="shared" si="360"/>
        <v/>
      </c>
      <c r="CG242" s="1494" t="str">
        <f t="shared" si="361"/>
        <v/>
      </c>
      <c r="CH242" s="1495"/>
      <c r="CI242" s="1495"/>
      <c r="CJ242" s="1495"/>
      <c r="CK242" s="1495"/>
      <c r="CL242" s="1495"/>
      <c r="CM242" s="1495"/>
      <c r="CN242" s="1497" t="str">
        <f t="shared" si="362"/>
        <v/>
      </c>
      <c r="CO242" s="1497" t="str">
        <f t="shared" si="363"/>
        <v/>
      </c>
      <c r="CP242" s="1497" t="str">
        <f t="shared" si="364"/>
        <v/>
      </c>
      <c r="CQ242" s="1497" t="str">
        <f t="shared" si="365"/>
        <v/>
      </c>
      <c r="CR242" s="1497" t="str">
        <f t="shared" si="366"/>
        <v/>
      </c>
      <c r="CS242" s="1497" t="str">
        <f t="shared" si="367"/>
        <v/>
      </c>
      <c r="CT242" s="1497" t="str">
        <f t="shared" si="368"/>
        <v/>
      </c>
      <c r="CU242" s="1497" t="str">
        <f t="shared" si="369"/>
        <v/>
      </c>
      <c r="CV242" s="1497" t="str">
        <f t="shared" si="370"/>
        <v/>
      </c>
      <c r="CW242" s="16" t="str">
        <f t="shared" si="371"/>
        <v/>
      </c>
      <c r="CX242" s="16" t="str">
        <f t="shared" si="372"/>
        <v/>
      </c>
      <c r="CY242" s="16" t="str">
        <f t="shared" si="373"/>
        <v/>
      </c>
      <c r="CZ242" s="650">
        <f t="shared" si="333"/>
        <v>0</v>
      </c>
      <c r="DA242" s="16"/>
      <c r="DB242" s="651"/>
      <c r="DC242" s="655">
        <f t="shared" si="334"/>
        <v>0</v>
      </c>
      <c r="DD242" s="654" t="str">
        <f t="shared" si="335"/>
        <v/>
      </c>
      <c r="DE242" s="650">
        <f t="shared" si="336"/>
        <v>0</v>
      </c>
      <c r="EG242" s="16">
        <f>IFERROR(VLOOKUP(B242,'SUBCATS INTERNAL USE'!A:D,3,0),10000)</f>
        <v>10000</v>
      </c>
      <c r="EH242" s="16">
        <f t="shared" si="337"/>
        <v>10000</v>
      </c>
      <c r="EI242" s="16">
        <f t="shared" si="338"/>
        <v>1</v>
      </c>
      <c r="EJ242" s="16">
        <f t="shared" si="374"/>
        <v>19</v>
      </c>
      <c r="EK242" s="16">
        <f>IFERROR(VLOOKUP(B242,'SUBCATS INTERNAL USE'!G:I,3,0), 10000)</f>
        <v>10000</v>
      </c>
      <c r="EN242" s="163">
        <f t="shared" si="339"/>
        <v>1</v>
      </c>
      <c r="EO242" s="163">
        <f t="shared" si="340"/>
        <v>1</v>
      </c>
      <c r="EP242" s="163">
        <f t="shared" si="341"/>
        <v>1</v>
      </c>
      <c r="EQ242" s="163">
        <f t="shared" si="342"/>
        <v>1</v>
      </c>
      <c r="ER242" s="163">
        <f t="shared" si="343"/>
        <v>1</v>
      </c>
      <c r="ES242" s="163">
        <f t="shared" si="344"/>
        <v>1</v>
      </c>
      <c r="ET242" s="163">
        <f t="shared" si="345"/>
        <v>1</v>
      </c>
      <c r="EU242" s="163">
        <f t="shared" si="345"/>
        <v>1</v>
      </c>
      <c r="EV242" s="163">
        <f t="shared" si="346"/>
        <v>0</v>
      </c>
      <c r="EW242" s="163">
        <f t="shared" si="347"/>
        <v>1</v>
      </c>
      <c r="EX242" s="163">
        <f t="shared" si="348"/>
        <v>1</v>
      </c>
      <c r="EY242" s="163">
        <f t="shared" si="349"/>
        <v>1</v>
      </c>
      <c r="EZ242" s="163">
        <f t="shared" si="349"/>
        <v>1</v>
      </c>
      <c r="FA242" s="163">
        <f t="shared" si="349"/>
        <v>1</v>
      </c>
      <c r="FB242" s="163">
        <f t="shared" si="313"/>
        <v>1</v>
      </c>
      <c r="FC242" s="163">
        <f t="shared" si="350"/>
        <v>14</v>
      </c>
      <c r="FD242" s="163">
        <f t="shared" si="351"/>
        <v>0</v>
      </c>
      <c r="FF242" s="16">
        <f t="shared" si="352"/>
        <v>0</v>
      </c>
      <c r="FG242" s="16" t="str">
        <f t="shared" si="353"/>
        <v>1</v>
      </c>
    </row>
    <row r="243" spans="1:163" s="52" customFormat="1" ht="11.25" customHeight="1">
      <c r="A243" s="1038">
        <v>229</v>
      </c>
      <c r="B243" s="1039"/>
      <c r="C243" s="1038" t="str">
        <f t="shared" si="314"/>
        <v/>
      </c>
      <c r="D243" s="1038"/>
      <c r="E243" s="1040"/>
      <c r="F243" s="1041"/>
      <c r="G243" s="1038"/>
      <c r="H243" s="1038"/>
      <c r="I243" s="1323"/>
      <c r="J243" s="1038"/>
      <c r="K243" s="1038"/>
      <c r="L243" s="1038"/>
      <c r="M243" s="1038"/>
      <c r="N243" s="1038"/>
      <c r="O243" s="1038"/>
      <c r="P243" s="1040" t="str">
        <f t="shared" si="354"/>
        <v>MP</v>
      </c>
      <c r="Q243" s="1342" t="str">
        <f t="shared" si="375"/>
        <v/>
      </c>
      <c r="R243" s="1040"/>
      <c r="S243" s="1475" t="e">
        <f t="shared" si="376"/>
        <v>#DIV/0!</v>
      </c>
      <c r="T243" s="1102"/>
      <c r="U243" s="1102"/>
      <c r="V243" s="1476"/>
      <c r="W243" s="1477"/>
      <c r="X243" s="1103"/>
      <c r="Y243" s="1477"/>
      <c r="Z243" s="1478">
        <f t="shared" si="315"/>
        <v>0</v>
      </c>
      <c r="AA243" s="1479">
        <f>ROUND(IFERROR(SUM($AI$6/$AI$7*Q243/O243)+('Inbound Freight New'!$A$3*CZ243/R243),0),2)</f>
        <v>0</v>
      </c>
      <c r="AB243" s="1480">
        <f t="shared" si="316"/>
        <v>0</v>
      </c>
      <c r="AC243" s="1479">
        <f t="shared" si="377"/>
        <v>0</v>
      </c>
      <c r="AD243" s="1481"/>
      <c r="AE243" s="1480">
        <f t="shared" si="317"/>
        <v>0</v>
      </c>
      <c r="AF243" s="1482">
        <f t="shared" si="378"/>
        <v>0</v>
      </c>
      <c r="AG243" s="1483">
        <f t="shared" si="318"/>
        <v>0</v>
      </c>
      <c r="AH243" s="1484">
        <f t="shared" si="379"/>
        <v>0</v>
      </c>
      <c r="AI243" s="1482">
        <f t="shared" si="380"/>
        <v>0</v>
      </c>
      <c r="AJ243" s="1485">
        <f t="shared" si="381"/>
        <v>0</v>
      </c>
      <c r="AK243" s="1485">
        <f t="shared" si="382"/>
        <v>0</v>
      </c>
      <c r="AL243" s="1485">
        <f t="shared" si="319"/>
        <v>0</v>
      </c>
      <c r="AM243" s="1482">
        <f t="shared" si="383"/>
        <v>0</v>
      </c>
      <c r="AN243" s="1477"/>
      <c r="AO243" s="1477"/>
      <c r="AP243" s="1486">
        <f t="shared" si="384"/>
        <v>0</v>
      </c>
      <c r="AQ243" s="1487">
        <f t="shared" si="385"/>
        <v>0</v>
      </c>
      <c r="AR243" s="1488">
        <f t="shared" si="320"/>
        <v>0</v>
      </c>
      <c r="AS243" s="1487">
        <f t="shared" si="386"/>
        <v>0</v>
      </c>
      <c r="AT243" s="1489">
        <f t="shared" si="387"/>
        <v>0</v>
      </c>
      <c r="AU243" s="1490"/>
      <c r="AV243" s="1489"/>
      <c r="AW243" s="1038"/>
      <c r="AX243" s="1038"/>
      <c r="AY243" s="1491"/>
      <c r="AZ243" s="1492"/>
      <c r="BA243" s="1342"/>
      <c r="BB243" s="1342"/>
      <c r="BC243" s="1342"/>
      <c r="BD243" s="1342"/>
      <c r="BE243" s="1038"/>
      <c r="BF243" s="1038" t="str">
        <f t="shared" si="355"/>
        <v/>
      </c>
      <c r="BG243" s="1342" t="str">
        <f t="shared" si="321"/>
        <v/>
      </c>
      <c r="BH243" s="1038"/>
      <c r="BI243" s="1038"/>
      <c r="BJ243" s="1038"/>
      <c r="BK243" s="1038"/>
      <c r="BL243" s="1038"/>
      <c r="BM243" s="1038"/>
      <c r="BN243" s="1493"/>
      <c r="BO243" s="1493"/>
      <c r="BP243" s="1493"/>
      <c r="BQ243" s="1493" t="str">
        <f t="shared" si="322"/>
        <v/>
      </c>
      <c r="BR243" s="1494" t="str">
        <f t="shared" si="323"/>
        <v/>
      </c>
      <c r="BS243" s="1494" t="str">
        <f t="shared" si="356"/>
        <v/>
      </c>
      <c r="BT243" s="1494" t="str">
        <f t="shared" si="357"/>
        <v/>
      </c>
      <c r="BU243" s="1495" t="str">
        <f t="shared" si="324"/>
        <v/>
      </c>
      <c r="BV243" s="1495" t="str">
        <f t="shared" si="358"/>
        <v/>
      </c>
      <c r="BW243" s="1495" t="str">
        <f t="shared" si="359"/>
        <v/>
      </c>
      <c r="BX243" s="1495" t="str">
        <f t="shared" si="325"/>
        <v/>
      </c>
      <c r="BY243" s="1495" t="str">
        <f t="shared" si="326"/>
        <v/>
      </c>
      <c r="BZ243" s="1495" t="str">
        <f t="shared" si="327"/>
        <v/>
      </c>
      <c r="CA243" s="1495" t="str">
        <f t="shared" si="328"/>
        <v/>
      </c>
      <c r="CB243" s="1496" t="str">
        <f t="shared" si="329"/>
        <v/>
      </c>
      <c r="CC243" s="1496" t="str">
        <f t="shared" si="330"/>
        <v/>
      </c>
      <c r="CD243" s="1496" t="str">
        <f t="shared" si="331"/>
        <v/>
      </c>
      <c r="CE243" s="1496" t="str">
        <f t="shared" si="332"/>
        <v/>
      </c>
      <c r="CF243" s="1496" t="str">
        <f t="shared" si="360"/>
        <v/>
      </c>
      <c r="CG243" s="1494" t="str">
        <f t="shared" si="361"/>
        <v/>
      </c>
      <c r="CH243" s="1495"/>
      <c r="CI243" s="1495"/>
      <c r="CJ243" s="1495"/>
      <c r="CK243" s="1495"/>
      <c r="CL243" s="1495"/>
      <c r="CM243" s="1495"/>
      <c r="CN243" s="1497" t="str">
        <f t="shared" si="362"/>
        <v/>
      </c>
      <c r="CO243" s="1497" t="str">
        <f t="shared" si="363"/>
        <v/>
      </c>
      <c r="CP243" s="1497" t="str">
        <f t="shared" si="364"/>
        <v/>
      </c>
      <c r="CQ243" s="1497" t="str">
        <f t="shared" si="365"/>
        <v/>
      </c>
      <c r="CR243" s="1497" t="str">
        <f t="shared" si="366"/>
        <v/>
      </c>
      <c r="CS243" s="1497" t="str">
        <f t="shared" si="367"/>
        <v/>
      </c>
      <c r="CT243" s="1497" t="str">
        <f t="shared" si="368"/>
        <v/>
      </c>
      <c r="CU243" s="1497" t="str">
        <f t="shared" si="369"/>
        <v/>
      </c>
      <c r="CV243" s="1497" t="str">
        <f t="shared" si="370"/>
        <v/>
      </c>
      <c r="CW243" s="16" t="str">
        <f t="shared" si="371"/>
        <v/>
      </c>
      <c r="CX243" s="16" t="str">
        <f t="shared" si="372"/>
        <v/>
      </c>
      <c r="CY243" s="16" t="str">
        <f t="shared" si="373"/>
        <v/>
      </c>
      <c r="CZ243" s="650">
        <f t="shared" si="333"/>
        <v>0</v>
      </c>
      <c r="DA243" s="16"/>
      <c r="DB243" s="651"/>
      <c r="DC243" s="655">
        <f t="shared" si="334"/>
        <v>0</v>
      </c>
      <c r="DD243" s="654" t="str">
        <f t="shared" si="335"/>
        <v/>
      </c>
      <c r="DE243" s="650">
        <f t="shared" si="336"/>
        <v>0</v>
      </c>
      <c r="EG243" s="16">
        <f>IFERROR(VLOOKUP(B243,'SUBCATS INTERNAL USE'!A:D,3,0),10000)</f>
        <v>10000</v>
      </c>
      <c r="EH243" s="16">
        <f t="shared" si="337"/>
        <v>10000</v>
      </c>
      <c r="EI243" s="16">
        <f t="shared" si="338"/>
        <v>1</v>
      </c>
      <c r="EJ243" s="16">
        <f t="shared" si="374"/>
        <v>19</v>
      </c>
      <c r="EK243" s="16">
        <f>IFERROR(VLOOKUP(B243,'SUBCATS INTERNAL USE'!G:I,3,0), 10000)</f>
        <v>10000</v>
      </c>
      <c r="EN243" s="163">
        <f t="shared" si="339"/>
        <v>1</v>
      </c>
      <c r="EO243" s="163">
        <f t="shared" si="340"/>
        <v>1</v>
      </c>
      <c r="EP243" s="163">
        <f t="shared" si="341"/>
        <v>1</v>
      </c>
      <c r="EQ243" s="163">
        <f t="shared" si="342"/>
        <v>1</v>
      </c>
      <c r="ER243" s="163">
        <f t="shared" si="343"/>
        <v>1</v>
      </c>
      <c r="ES243" s="163">
        <f t="shared" si="344"/>
        <v>1</v>
      </c>
      <c r="ET243" s="163">
        <f t="shared" si="345"/>
        <v>1</v>
      </c>
      <c r="EU243" s="163">
        <f t="shared" si="345"/>
        <v>1</v>
      </c>
      <c r="EV243" s="163">
        <f t="shared" si="346"/>
        <v>0</v>
      </c>
      <c r="EW243" s="163">
        <f t="shared" si="347"/>
        <v>1</v>
      </c>
      <c r="EX243" s="163">
        <f t="shared" si="348"/>
        <v>1</v>
      </c>
      <c r="EY243" s="163">
        <f t="shared" si="349"/>
        <v>1</v>
      </c>
      <c r="EZ243" s="163">
        <f t="shared" si="349"/>
        <v>1</v>
      </c>
      <c r="FA243" s="163">
        <f t="shared" si="349"/>
        <v>1</v>
      </c>
      <c r="FB243" s="163">
        <f t="shared" si="313"/>
        <v>1</v>
      </c>
      <c r="FC243" s="163">
        <f t="shared" si="350"/>
        <v>14</v>
      </c>
      <c r="FD243" s="163">
        <f t="shared" si="351"/>
        <v>0</v>
      </c>
      <c r="FF243" s="16">
        <f t="shared" si="352"/>
        <v>0</v>
      </c>
      <c r="FG243" s="16" t="str">
        <f t="shared" si="353"/>
        <v>1</v>
      </c>
    </row>
    <row r="244" spans="1:163" s="52" customFormat="1" ht="11.25" customHeight="1">
      <c r="A244" s="1038">
        <v>230</v>
      </c>
      <c r="B244" s="1039"/>
      <c r="C244" s="1038" t="str">
        <f t="shared" si="314"/>
        <v/>
      </c>
      <c r="D244" s="1038"/>
      <c r="E244" s="1040"/>
      <c r="F244" s="1041"/>
      <c r="G244" s="1038"/>
      <c r="H244" s="1038"/>
      <c r="I244" s="1323"/>
      <c r="J244" s="1038"/>
      <c r="K244" s="1038"/>
      <c r="L244" s="1038"/>
      <c r="M244" s="1038"/>
      <c r="N244" s="1038"/>
      <c r="O244" s="1038"/>
      <c r="P244" s="1040" t="str">
        <f t="shared" si="354"/>
        <v>MP</v>
      </c>
      <c r="Q244" s="1342" t="str">
        <f t="shared" si="375"/>
        <v/>
      </c>
      <c r="R244" s="1040"/>
      <c r="S244" s="1475" t="e">
        <f t="shared" si="376"/>
        <v>#DIV/0!</v>
      </c>
      <c r="T244" s="1102"/>
      <c r="U244" s="1102"/>
      <c r="V244" s="1476"/>
      <c r="W244" s="1477"/>
      <c r="X244" s="1103"/>
      <c r="Y244" s="1477"/>
      <c r="Z244" s="1478">
        <f t="shared" si="315"/>
        <v>0</v>
      </c>
      <c r="AA244" s="1479">
        <f>ROUND(IFERROR(SUM($AI$6/$AI$7*Q244/O244)+('Inbound Freight New'!$A$3*CZ244/R244),0),2)</f>
        <v>0</v>
      </c>
      <c r="AB244" s="1480">
        <f t="shared" si="316"/>
        <v>0</v>
      </c>
      <c r="AC244" s="1479">
        <f t="shared" si="377"/>
        <v>0</v>
      </c>
      <c r="AD244" s="1481"/>
      <c r="AE244" s="1480">
        <f t="shared" si="317"/>
        <v>0</v>
      </c>
      <c r="AF244" s="1482">
        <f t="shared" si="378"/>
        <v>0</v>
      </c>
      <c r="AG244" s="1483">
        <f t="shared" si="318"/>
        <v>0</v>
      </c>
      <c r="AH244" s="1484">
        <f t="shared" si="379"/>
        <v>0</v>
      </c>
      <c r="AI244" s="1482">
        <f t="shared" si="380"/>
        <v>0</v>
      </c>
      <c r="AJ244" s="1485">
        <f t="shared" si="381"/>
        <v>0</v>
      </c>
      <c r="AK244" s="1485">
        <f t="shared" si="382"/>
        <v>0</v>
      </c>
      <c r="AL244" s="1485">
        <f t="shared" si="319"/>
        <v>0</v>
      </c>
      <c r="AM244" s="1482">
        <f t="shared" si="383"/>
        <v>0</v>
      </c>
      <c r="AN244" s="1477"/>
      <c r="AO244" s="1477"/>
      <c r="AP244" s="1486">
        <f t="shared" si="384"/>
        <v>0</v>
      </c>
      <c r="AQ244" s="1487">
        <f t="shared" si="385"/>
        <v>0</v>
      </c>
      <c r="AR244" s="1488">
        <f t="shared" si="320"/>
        <v>0</v>
      </c>
      <c r="AS244" s="1487">
        <f t="shared" si="386"/>
        <v>0</v>
      </c>
      <c r="AT244" s="1489">
        <f t="shared" si="387"/>
        <v>0</v>
      </c>
      <c r="AU244" s="1490"/>
      <c r="AV244" s="1489"/>
      <c r="AW244" s="1038"/>
      <c r="AX244" s="1038"/>
      <c r="AY244" s="1491"/>
      <c r="AZ244" s="1492"/>
      <c r="BA244" s="1342"/>
      <c r="BB244" s="1342"/>
      <c r="BC244" s="1342"/>
      <c r="BD244" s="1342"/>
      <c r="BE244" s="1038"/>
      <c r="BF244" s="1038" t="str">
        <f t="shared" si="355"/>
        <v/>
      </c>
      <c r="BG244" s="1342" t="str">
        <f t="shared" si="321"/>
        <v/>
      </c>
      <c r="BH244" s="1038"/>
      <c r="BI244" s="1038"/>
      <c r="BJ244" s="1038"/>
      <c r="BK244" s="1038"/>
      <c r="BL244" s="1038"/>
      <c r="BM244" s="1038"/>
      <c r="BN244" s="1493"/>
      <c r="BO244" s="1493"/>
      <c r="BP244" s="1493"/>
      <c r="BQ244" s="1493" t="str">
        <f t="shared" si="322"/>
        <v/>
      </c>
      <c r="BR244" s="1494" t="str">
        <f t="shared" si="323"/>
        <v/>
      </c>
      <c r="BS244" s="1494" t="str">
        <f t="shared" si="356"/>
        <v/>
      </c>
      <c r="BT244" s="1494" t="str">
        <f t="shared" si="357"/>
        <v/>
      </c>
      <c r="BU244" s="1495" t="str">
        <f t="shared" si="324"/>
        <v/>
      </c>
      <c r="BV244" s="1495" t="str">
        <f t="shared" si="358"/>
        <v/>
      </c>
      <c r="BW244" s="1495" t="str">
        <f t="shared" si="359"/>
        <v/>
      </c>
      <c r="BX244" s="1495" t="str">
        <f t="shared" si="325"/>
        <v/>
      </c>
      <c r="BY244" s="1495" t="str">
        <f t="shared" si="326"/>
        <v/>
      </c>
      <c r="BZ244" s="1495" t="str">
        <f t="shared" si="327"/>
        <v/>
      </c>
      <c r="CA244" s="1495" t="str">
        <f t="shared" si="328"/>
        <v/>
      </c>
      <c r="CB244" s="1496" t="str">
        <f t="shared" si="329"/>
        <v/>
      </c>
      <c r="CC244" s="1496" t="str">
        <f t="shared" si="330"/>
        <v/>
      </c>
      <c r="CD244" s="1496" t="str">
        <f t="shared" si="331"/>
        <v/>
      </c>
      <c r="CE244" s="1496" t="str">
        <f t="shared" si="332"/>
        <v/>
      </c>
      <c r="CF244" s="1496" t="str">
        <f t="shared" si="360"/>
        <v/>
      </c>
      <c r="CG244" s="1494" t="str">
        <f t="shared" si="361"/>
        <v/>
      </c>
      <c r="CH244" s="1495"/>
      <c r="CI244" s="1495"/>
      <c r="CJ244" s="1495"/>
      <c r="CK244" s="1495"/>
      <c r="CL244" s="1495"/>
      <c r="CM244" s="1495"/>
      <c r="CN244" s="1497" t="str">
        <f t="shared" si="362"/>
        <v/>
      </c>
      <c r="CO244" s="1497" t="str">
        <f t="shared" si="363"/>
        <v/>
      </c>
      <c r="CP244" s="1497" t="str">
        <f t="shared" si="364"/>
        <v/>
      </c>
      <c r="CQ244" s="1497" t="str">
        <f t="shared" si="365"/>
        <v/>
      </c>
      <c r="CR244" s="1497" t="str">
        <f t="shared" si="366"/>
        <v/>
      </c>
      <c r="CS244" s="1497" t="str">
        <f t="shared" si="367"/>
        <v/>
      </c>
      <c r="CT244" s="1497" t="str">
        <f t="shared" si="368"/>
        <v/>
      </c>
      <c r="CU244" s="1497" t="str">
        <f t="shared" si="369"/>
        <v/>
      </c>
      <c r="CV244" s="1497" t="str">
        <f t="shared" si="370"/>
        <v/>
      </c>
      <c r="CW244" s="16" t="str">
        <f t="shared" si="371"/>
        <v/>
      </c>
      <c r="CX244" s="16" t="str">
        <f t="shared" si="372"/>
        <v/>
      </c>
      <c r="CY244" s="16" t="str">
        <f t="shared" si="373"/>
        <v/>
      </c>
      <c r="CZ244" s="650">
        <f t="shared" si="333"/>
        <v>0</v>
      </c>
      <c r="DA244" s="16"/>
      <c r="DB244" s="651"/>
      <c r="DC244" s="655">
        <f t="shared" si="334"/>
        <v>0</v>
      </c>
      <c r="DD244" s="654" t="str">
        <f t="shared" si="335"/>
        <v/>
      </c>
      <c r="DE244" s="650">
        <f t="shared" si="336"/>
        <v>0</v>
      </c>
      <c r="EG244" s="16">
        <f>IFERROR(VLOOKUP(B244,'SUBCATS INTERNAL USE'!A:D,3,0),10000)</f>
        <v>10000</v>
      </c>
      <c r="EH244" s="16">
        <f t="shared" si="337"/>
        <v>10000</v>
      </c>
      <c r="EI244" s="16">
        <f t="shared" si="338"/>
        <v>1</v>
      </c>
      <c r="EJ244" s="16">
        <f t="shared" si="374"/>
        <v>19</v>
      </c>
      <c r="EK244" s="16">
        <f>IFERROR(VLOOKUP(B244,'SUBCATS INTERNAL USE'!G:I,3,0), 10000)</f>
        <v>10000</v>
      </c>
      <c r="EN244" s="163">
        <f t="shared" si="339"/>
        <v>1</v>
      </c>
      <c r="EO244" s="163">
        <f t="shared" si="340"/>
        <v>1</v>
      </c>
      <c r="EP244" s="163">
        <f t="shared" si="341"/>
        <v>1</v>
      </c>
      <c r="EQ244" s="163">
        <f t="shared" si="342"/>
        <v>1</v>
      </c>
      <c r="ER244" s="163">
        <f t="shared" si="343"/>
        <v>1</v>
      </c>
      <c r="ES244" s="163">
        <f t="shared" si="344"/>
        <v>1</v>
      </c>
      <c r="ET244" s="163">
        <f t="shared" si="345"/>
        <v>1</v>
      </c>
      <c r="EU244" s="163">
        <f t="shared" si="345"/>
        <v>1</v>
      </c>
      <c r="EV244" s="163">
        <f t="shared" si="346"/>
        <v>0</v>
      </c>
      <c r="EW244" s="163">
        <f t="shared" si="347"/>
        <v>1</v>
      </c>
      <c r="EX244" s="163">
        <f t="shared" si="348"/>
        <v>1</v>
      </c>
      <c r="EY244" s="163">
        <f t="shared" si="349"/>
        <v>1</v>
      </c>
      <c r="EZ244" s="163">
        <f t="shared" si="349"/>
        <v>1</v>
      </c>
      <c r="FA244" s="163">
        <f t="shared" si="349"/>
        <v>1</v>
      </c>
      <c r="FB244" s="163">
        <f t="shared" si="313"/>
        <v>1</v>
      </c>
      <c r="FC244" s="163">
        <f t="shared" si="350"/>
        <v>14</v>
      </c>
      <c r="FD244" s="163">
        <f t="shared" si="351"/>
        <v>0</v>
      </c>
      <c r="FF244" s="16">
        <f t="shared" si="352"/>
        <v>0</v>
      </c>
      <c r="FG244" s="16" t="str">
        <f t="shared" si="353"/>
        <v>1</v>
      </c>
    </row>
    <row r="245" spans="1:163" s="52" customFormat="1" ht="11.25" customHeight="1">
      <c r="A245" s="1038">
        <v>231</v>
      </c>
      <c r="B245" s="1039"/>
      <c r="C245" s="1038" t="str">
        <f t="shared" si="314"/>
        <v/>
      </c>
      <c r="D245" s="1038"/>
      <c r="E245" s="1040"/>
      <c r="F245" s="1041"/>
      <c r="G245" s="1038"/>
      <c r="H245" s="1038"/>
      <c r="I245" s="1323"/>
      <c r="J245" s="1038"/>
      <c r="K245" s="1038"/>
      <c r="L245" s="1038"/>
      <c r="M245" s="1038"/>
      <c r="N245" s="1038"/>
      <c r="O245" s="1038"/>
      <c r="P245" s="1040" t="str">
        <f t="shared" si="354"/>
        <v>MP</v>
      </c>
      <c r="Q245" s="1342" t="str">
        <f t="shared" si="375"/>
        <v/>
      </c>
      <c r="R245" s="1040"/>
      <c r="S245" s="1475" t="e">
        <f t="shared" si="376"/>
        <v>#DIV/0!</v>
      </c>
      <c r="T245" s="1102"/>
      <c r="U245" s="1102"/>
      <c r="V245" s="1476"/>
      <c r="W245" s="1477"/>
      <c r="X245" s="1103"/>
      <c r="Y245" s="1477"/>
      <c r="Z245" s="1478">
        <f t="shared" si="315"/>
        <v>0</v>
      </c>
      <c r="AA245" s="1479">
        <f>ROUND(IFERROR(SUM($AI$6/$AI$7*Q245/O245)+('Inbound Freight New'!$A$3*CZ245/R245),0),2)</f>
        <v>0</v>
      </c>
      <c r="AB245" s="1480">
        <f t="shared" si="316"/>
        <v>0</v>
      </c>
      <c r="AC245" s="1479">
        <f t="shared" si="377"/>
        <v>0</v>
      </c>
      <c r="AD245" s="1481"/>
      <c r="AE245" s="1480">
        <f t="shared" si="317"/>
        <v>0</v>
      </c>
      <c r="AF245" s="1482">
        <f t="shared" si="378"/>
        <v>0</v>
      </c>
      <c r="AG245" s="1483">
        <f t="shared" si="318"/>
        <v>0</v>
      </c>
      <c r="AH245" s="1484">
        <f t="shared" si="379"/>
        <v>0</v>
      </c>
      <c r="AI245" s="1482">
        <f t="shared" si="380"/>
        <v>0</v>
      </c>
      <c r="AJ245" s="1485">
        <f t="shared" si="381"/>
        <v>0</v>
      </c>
      <c r="AK245" s="1485">
        <f t="shared" si="382"/>
        <v>0</v>
      </c>
      <c r="AL245" s="1485">
        <f t="shared" si="319"/>
        <v>0</v>
      </c>
      <c r="AM245" s="1482">
        <f t="shared" si="383"/>
        <v>0</v>
      </c>
      <c r="AN245" s="1477"/>
      <c r="AO245" s="1477"/>
      <c r="AP245" s="1486">
        <f t="shared" si="384"/>
        <v>0</v>
      </c>
      <c r="AQ245" s="1487">
        <f t="shared" si="385"/>
        <v>0</v>
      </c>
      <c r="AR245" s="1488">
        <f t="shared" si="320"/>
        <v>0</v>
      </c>
      <c r="AS245" s="1487">
        <f t="shared" si="386"/>
        <v>0</v>
      </c>
      <c r="AT245" s="1489">
        <f t="shared" si="387"/>
        <v>0</v>
      </c>
      <c r="AU245" s="1490"/>
      <c r="AV245" s="1489"/>
      <c r="AW245" s="1038"/>
      <c r="AX245" s="1038"/>
      <c r="AY245" s="1491"/>
      <c r="AZ245" s="1492"/>
      <c r="BA245" s="1342"/>
      <c r="BB245" s="1342"/>
      <c r="BC245" s="1342"/>
      <c r="BD245" s="1342"/>
      <c r="BE245" s="1038"/>
      <c r="BF245" s="1038" t="str">
        <f t="shared" si="355"/>
        <v/>
      </c>
      <c r="BG245" s="1342" t="str">
        <f t="shared" si="321"/>
        <v/>
      </c>
      <c r="BH245" s="1038"/>
      <c r="BI245" s="1038"/>
      <c r="BJ245" s="1038"/>
      <c r="BK245" s="1038"/>
      <c r="BL245" s="1038"/>
      <c r="BM245" s="1038"/>
      <c r="BN245" s="1493"/>
      <c r="BO245" s="1493"/>
      <c r="BP245" s="1493"/>
      <c r="BQ245" s="1493" t="str">
        <f t="shared" si="322"/>
        <v/>
      </c>
      <c r="BR245" s="1494" t="str">
        <f t="shared" si="323"/>
        <v/>
      </c>
      <c r="BS245" s="1494" t="str">
        <f t="shared" si="356"/>
        <v/>
      </c>
      <c r="BT245" s="1494" t="str">
        <f t="shared" si="357"/>
        <v/>
      </c>
      <c r="BU245" s="1495" t="str">
        <f t="shared" si="324"/>
        <v/>
      </c>
      <c r="BV245" s="1495" t="str">
        <f t="shared" si="358"/>
        <v/>
      </c>
      <c r="BW245" s="1495" t="str">
        <f t="shared" si="359"/>
        <v/>
      </c>
      <c r="BX245" s="1495" t="str">
        <f t="shared" si="325"/>
        <v/>
      </c>
      <c r="BY245" s="1495" t="str">
        <f t="shared" si="326"/>
        <v/>
      </c>
      <c r="BZ245" s="1495" t="str">
        <f t="shared" si="327"/>
        <v/>
      </c>
      <c r="CA245" s="1495" t="str">
        <f t="shared" si="328"/>
        <v/>
      </c>
      <c r="CB245" s="1496" t="str">
        <f t="shared" si="329"/>
        <v/>
      </c>
      <c r="CC245" s="1496" t="str">
        <f t="shared" si="330"/>
        <v/>
      </c>
      <c r="CD245" s="1496" t="str">
        <f t="shared" si="331"/>
        <v/>
      </c>
      <c r="CE245" s="1496" t="str">
        <f t="shared" si="332"/>
        <v/>
      </c>
      <c r="CF245" s="1496" t="str">
        <f t="shared" si="360"/>
        <v/>
      </c>
      <c r="CG245" s="1494" t="str">
        <f t="shared" si="361"/>
        <v/>
      </c>
      <c r="CH245" s="1495"/>
      <c r="CI245" s="1495"/>
      <c r="CJ245" s="1495"/>
      <c r="CK245" s="1495"/>
      <c r="CL245" s="1495"/>
      <c r="CM245" s="1495"/>
      <c r="CN245" s="1497" t="str">
        <f t="shared" si="362"/>
        <v/>
      </c>
      <c r="CO245" s="1497" t="str">
        <f t="shared" si="363"/>
        <v/>
      </c>
      <c r="CP245" s="1497" t="str">
        <f t="shared" si="364"/>
        <v/>
      </c>
      <c r="CQ245" s="1497" t="str">
        <f t="shared" si="365"/>
        <v/>
      </c>
      <c r="CR245" s="1497" t="str">
        <f t="shared" si="366"/>
        <v/>
      </c>
      <c r="CS245" s="1497" t="str">
        <f t="shared" si="367"/>
        <v/>
      </c>
      <c r="CT245" s="1497" t="str">
        <f t="shared" si="368"/>
        <v/>
      </c>
      <c r="CU245" s="1497" t="str">
        <f t="shared" si="369"/>
        <v/>
      </c>
      <c r="CV245" s="1497" t="str">
        <f t="shared" si="370"/>
        <v/>
      </c>
      <c r="CW245" s="16" t="str">
        <f t="shared" si="371"/>
        <v/>
      </c>
      <c r="CX245" s="16" t="str">
        <f t="shared" si="372"/>
        <v/>
      </c>
      <c r="CY245" s="16" t="str">
        <f t="shared" si="373"/>
        <v/>
      </c>
      <c r="CZ245" s="650">
        <f t="shared" si="333"/>
        <v>0</v>
      </c>
      <c r="DA245" s="16"/>
      <c r="DB245" s="651"/>
      <c r="DC245" s="655">
        <f t="shared" si="334"/>
        <v>0</v>
      </c>
      <c r="DD245" s="654" t="str">
        <f t="shared" si="335"/>
        <v/>
      </c>
      <c r="DE245" s="650">
        <f t="shared" si="336"/>
        <v>0</v>
      </c>
      <c r="EG245" s="16">
        <f>IFERROR(VLOOKUP(B245,'SUBCATS INTERNAL USE'!A:D,3,0),10000)</f>
        <v>10000</v>
      </c>
      <c r="EH245" s="16">
        <f t="shared" si="337"/>
        <v>10000</v>
      </c>
      <c r="EI245" s="16">
        <f t="shared" si="338"/>
        <v>1</v>
      </c>
      <c r="EJ245" s="16">
        <f t="shared" si="374"/>
        <v>19</v>
      </c>
      <c r="EK245" s="16">
        <f>IFERROR(VLOOKUP(B245,'SUBCATS INTERNAL USE'!G:I,3,0), 10000)</f>
        <v>10000</v>
      </c>
      <c r="EN245" s="163">
        <f t="shared" si="339"/>
        <v>1</v>
      </c>
      <c r="EO245" s="163">
        <f t="shared" si="340"/>
        <v>1</v>
      </c>
      <c r="EP245" s="163">
        <f t="shared" si="341"/>
        <v>1</v>
      </c>
      <c r="EQ245" s="163">
        <f t="shared" si="342"/>
        <v>1</v>
      </c>
      <c r="ER245" s="163">
        <f t="shared" si="343"/>
        <v>1</v>
      </c>
      <c r="ES245" s="163">
        <f t="shared" si="344"/>
        <v>1</v>
      </c>
      <c r="ET245" s="163">
        <f t="shared" si="345"/>
        <v>1</v>
      </c>
      <c r="EU245" s="163">
        <f t="shared" si="345"/>
        <v>1</v>
      </c>
      <c r="EV245" s="163">
        <f t="shared" si="346"/>
        <v>0</v>
      </c>
      <c r="EW245" s="163">
        <f t="shared" si="347"/>
        <v>1</v>
      </c>
      <c r="EX245" s="163">
        <f t="shared" si="348"/>
        <v>1</v>
      </c>
      <c r="EY245" s="163">
        <f t="shared" si="349"/>
        <v>1</v>
      </c>
      <c r="EZ245" s="163">
        <f t="shared" si="349"/>
        <v>1</v>
      </c>
      <c r="FA245" s="163">
        <f t="shared" si="349"/>
        <v>1</v>
      </c>
      <c r="FB245" s="163">
        <f t="shared" si="313"/>
        <v>1</v>
      </c>
      <c r="FC245" s="163">
        <f t="shared" si="350"/>
        <v>14</v>
      </c>
      <c r="FD245" s="163">
        <f t="shared" si="351"/>
        <v>0</v>
      </c>
      <c r="FF245" s="16">
        <f t="shared" si="352"/>
        <v>0</v>
      </c>
      <c r="FG245" s="16" t="str">
        <f t="shared" si="353"/>
        <v>1</v>
      </c>
    </row>
    <row r="246" spans="1:163" s="52" customFormat="1" ht="11.25" customHeight="1">
      <c r="A246" s="1038">
        <v>232</v>
      </c>
      <c r="B246" s="1039"/>
      <c r="C246" s="1038" t="str">
        <f t="shared" si="314"/>
        <v/>
      </c>
      <c r="D246" s="1038"/>
      <c r="E246" s="1040"/>
      <c r="F246" s="1041"/>
      <c r="G246" s="1038"/>
      <c r="H246" s="1038"/>
      <c r="I246" s="1323"/>
      <c r="J246" s="1038"/>
      <c r="K246" s="1038"/>
      <c r="L246" s="1038"/>
      <c r="M246" s="1038"/>
      <c r="N246" s="1038"/>
      <c r="O246" s="1038"/>
      <c r="P246" s="1040" t="str">
        <f t="shared" si="354"/>
        <v>MP</v>
      </c>
      <c r="Q246" s="1342" t="str">
        <f t="shared" si="375"/>
        <v/>
      </c>
      <c r="R246" s="1040"/>
      <c r="S246" s="1475" t="e">
        <f t="shared" si="376"/>
        <v>#DIV/0!</v>
      </c>
      <c r="T246" s="1102"/>
      <c r="U246" s="1102"/>
      <c r="V246" s="1476"/>
      <c r="W246" s="1477"/>
      <c r="X246" s="1103"/>
      <c r="Y246" s="1477"/>
      <c r="Z246" s="1478">
        <f t="shared" si="315"/>
        <v>0</v>
      </c>
      <c r="AA246" s="1479">
        <f>ROUND(IFERROR(SUM($AI$6/$AI$7*Q246/O246)+('Inbound Freight New'!$A$3*CZ246/R246),0),2)</f>
        <v>0</v>
      </c>
      <c r="AB246" s="1480">
        <f t="shared" si="316"/>
        <v>0</v>
      </c>
      <c r="AC246" s="1479">
        <f t="shared" si="377"/>
        <v>0</v>
      </c>
      <c r="AD246" s="1481"/>
      <c r="AE246" s="1480">
        <f t="shared" si="317"/>
        <v>0</v>
      </c>
      <c r="AF246" s="1482">
        <f t="shared" si="378"/>
        <v>0</v>
      </c>
      <c r="AG246" s="1483">
        <f t="shared" si="318"/>
        <v>0</v>
      </c>
      <c r="AH246" s="1484">
        <f t="shared" si="379"/>
        <v>0</v>
      </c>
      <c r="AI246" s="1482">
        <f t="shared" si="380"/>
        <v>0</v>
      </c>
      <c r="AJ246" s="1485">
        <f t="shared" si="381"/>
        <v>0</v>
      </c>
      <c r="AK246" s="1485">
        <f t="shared" si="382"/>
        <v>0</v>
      </c>
      <c r="AL246" s="1485">
        <f t="shared" si="319"/>
        <v>0</v>
      </c>
      <c r="AM246" s="1482">
        <f t="shared" si="383"/>
        <v>0</v>
      </c>
      <c r="AN246" s="1477"/>
      <c r="AO246" s="1477"/>
      <c r="AP246" s="1486">
        <f t="shared" si="384"/>
        <v>0</v>
      </c>
      <c r="AQ246" s="1487">
        <f t="shared" si="385"/>
        <v>0</v>
      </c>
      <c r="AR246" s="1488">
        <f t="shared" si="320"/>
        <v>0</v>
      </c>
      <c r="AS246" s="1487">
        <f t="shared" si="386"/>
        <v>0</v>
      </c>
      <c r="AT246" s="1489">
        <f t="shared" si="387"/>
        <v>0</v>
      </c>
      <c r="AU246" s="1490"/>
      <c r="AV246" s="1489"/>
      <c r="AW246" s="1038"/>
      <c r="AX246" s="1038"/>
      <c r="AY246" s="1491"/>
      <c r="AZ246" s="1492"/>
      <c r="BA246" s="1342"/>
      <c r="BB246" s="1342"/>
      <c r="BC246" s="1342"/>
      <c r="BD246" s="1342"/>
      <c r="BE246" s="1038"/>
      <c r="BF246" s="1038" t="str">
        <f t="shared" si="355"/>
        <v/>
      </c>
      <c r="BG246" s="1342" t="str">
        <f t="shared" si="321"/>
        <v/>
      </c>
      <c r="BH246" s="1038"/>
      <c r="BI246" s="1038"/>
      <c r="BJ246" s="1038"/>
      <c r="BK246" s="1038"/>
      <c r="BL246" s="1038"/>
      <c r="BM246" s="1038"/>
      <c r="BN246" s="1493"/>
      <c r="BO246" s="1493"/>
      <c r="BP246" s="1493"/>
      <c r="BQ246" s="1493" t="str">
        <f t="shared" si="322"/>
        <v/>
      </c>
      <c r="BR246" s="1494" t="str">
        <f t="shared" si="323"/>
        <v/>
      </c>
      <c r="BS246" s="1494" t="str">
        <f t="shared" si="356"/>
        <v/>
      </c>
      <c r="BT246" s="1494" t="str">
        <f t="shared" si="357"/>
        <v/>
      </c>
      <c r="BU246" s="1495" t="str">
        <f t="shared" si="324"/>
        <v/>
      </c>
      <c r="BV246" s="1495" t="str">
        <f t="shared" si="358"/>
        <v/>
      </c>
      <c r="BW246" s="1495" t="str">
        <f t="shared" si="359"/>
        <v/>
      </c>
      <c r="BX246" s="1495" t="str">
        <f t="shared" si="325"/>
        <v/>
      </c>
      <c r="BY246" s="1495" t="str">
        <f t="shared" si="326"/>
        <v/>
      </c>
      <c r="BZ246" s="1495" t="str">
        <f t="shared" si="327"/>
        <v/>
      </c>
      <c r="CA246" s="1495" t="str">
        <f t="shared" si="328"/>
        <v/>
      </c>
      <c r="CB246" s="1496" t="str">
        <f t="shared" si="329"/>
        <v/>
      </c>
      <c r="CC246" s="1496" t="str">
        <f t="shared" si="330"/>
        <v/>
      </c>
      <c r="CD246" s="1496" t="str">
        <f t="shared" si="331"/>
        <v/>
      </c>
      <c r="CE246" s="1496" t="str">
        <f t="shared" si="332"/>
        <v/>
      </c>
      <c r="CF246" s="1496" t="str">
        <f t="shared" si="360"/>
        <v/>
      </c>
      <c r="CG246" s="1494" t="str">
        <f t="shared" si="361"/>
        <v/>
      </c>
      <c r="CH246" s="1495"/>
      <c r="CI246" s="1495"/>
      <c r="CJ246" s="1495"/>
      <c r="CK246" s="1495"/>
      <c r="CL246" s="1495"/>
      <c r="CM246" s="1495"/>
      <c r="CN246" s="1497" t="str">
        <f t="shared" si="362"/>
        <v/>
      </c>
      <c r="CO246" s="1497" t="str">
        <f t="shared" si="363"/>
        <v/>
      </c>
      <c r="CP246" s="1497" t="str">
        <f t="shared" si="364"/>
        <v/>
      </c>
      <c r="CQ246" s="1497" t="str">
        <f t="shared" si="365"/>
        <v/>
      </c>
      <c r="CR246" s="1497" t="str">
        <f t="shared" si="366"/>
        <v/>
      </c>
      <c r="CS246" s="1497" t="str">
        <f t="shared" si="367"/>
        <v/>
      </c>
      <c r="CT246" s="1497" t="str">
        <f t="shared" si="368"/>
        <v/>
      </c>
      <c r="CU246" s="1497" t="str">
        <f t="shared" si="369"/>
        <v/>
      </c>
      <c r="CV246" s="1497" t="str">
        <f t="shared" si="370"/>
        <v/>
      </c>
      <c r="CW246" s="16" t="str">
        <f t="shared" si="371"/>
        <v/>
      </c>
      <c r="CX246" s="16" t="str">
        <f t="shared" si="372"/>
        <v/>
      </c>
      <c r="CY246" s="16" t="str">
        <f t="shared" si="373"/>
        <v/>
      </c>
      <c r="CZ246" s="650">
        <f t="shared" si="333"/>
        <v>0</v>
      </c>
      <c r="DA246" s="16"/>
      <c r="DB246" s="651"/>
      <c r="DC246" s="655">
        <f t="shared" si="334"/>
        <v>0</v>
      </c>
      <c r="DD246" s="654" t="str">
        <f t="shared" si="335"/>
        <v/>
      </c>
      <c r="DE246" s="650">
        <f t="shared" si="336"/>
        <v>0</v>
      </c>
      <c r="EG246" s="16">
        <f>IFERROR(VLOOKUP(B246,'SUBCATS INTERNAL USE'!A:D,3,0),10000)</f>
        <v>10000</v>
      </c>
      <c r="EH246" s="16">
        <f t="shared" si="337"/>
        <v>10000</v>
      </c>
      <c r="EI246" s="16">
        <f t="shared" si="338"/>
        <v>1</v>
      </c>
      <c r="EJ246" s="16">
        <f t="shared" si="374"/>
        <v>19</v>
      </c>
      <c r="EK246" s="16">
        <f>IFERROR(VLOOKUP(B246,'SUBCATS INTERNAL USE'!G:I,3,0), 10000)</f>
        <v>10000</v>
      </c>
      <c r="EN246" s="163">
        <f t="shared" si="339"/>
        <v>1</v>
      </c>
      <c r="EO246" s="163">
        <f t="shared" si="340"/>
        <v>1</v>
      </c>
      <c r="EP246" s="163">
        <f t="shared" si="341"/>
        <v>1</v>
      </c>
      <c r="EQ246" s="163">
        <f t="shared" si="342"/>
        <v>1</v>
      </c>
      <c r="ER246" s="163">
        <f t="shared" si="343"/>
        <v>1</v>
      </c>
      <c r="ES246" s="163">
        <f t="shared" si="344"/>
        <v>1</v>
      </c>
      <c r="ET246" s="163">
        <f t="shared" si="345"/>
        <v>1</v>
      </c>
      <c r="EU246" s="163">
        <f t="shared" si="345"/>
        <v>1</v>
      </c>
      <c r="EV246" s="163">
        <f t="shared" si="346"/>
        <v>0</v>
      </c>
      <c r="EW246" s="163">
        <f t="shared" si="347"/>
        <v>1</v>
      </c>
      <c r="EX246" s="163">
        <f t="shared" si="348"/>
        <v>1</v>
      </c>
      <c r="EY246" s="163">
        <f t="shared" si="349"/>
        <v>1</v>
      </c>
      <c r="EZ246" s="163">
        <f t="shared" si="349"/>
        <v>1</v>
      </c>
      <c r="FA246" s="163">
        <f t="shared" si="349"/>
        <v>1</v>
      </c>
      <c r="FB246" s="163">
        <f t="shared" si="313"/>
        <v>1</v>
      </c>
      <c r="FC246" s="163">
        <f t="shared" si="350"/>
        <v>14</v>
      </c>
      <c r="FD246" s="163">
        <f t="shared" si="351"/>
        <v>0</v>
      </c>
      <c r="FF246" s="16">
        <f t="shared" si="352"/>
        <v>0</v>
      </c>
      <c r="FG246" s="16" t="str">
        <f t="shared" si="353"/>
        <v>1</v>
      </c>
    </row>
    <row r="247" spans="1:163" s="52" customFormat="1" ht="11.25" customHeight="1">
      <c r="A247" s="1038">
        <v>233</v>
      </c>
      <c r="B247" s="1039"/>
      <c r="C247" s="1038" t="str">
        <f t="shared" si="314"/>
        <v/>
      </c>
      <c r="D247" s="1038"/>
      <c r="E247" s="1040"/>
      <c r="F247" s="1041"/>
      <c r="G247" s="1038"/>
      <c r="H247" s="1038"/>
      <c r="I247" s="1323"/>
      <c r="J247" s="1038"/>
      <c r="K247" s="1038"/>
      <c r="L247" s="1038"/>
      <c r="M247" s="1038"/>
      <c r="N247" s="1038"/>
      <c r="O247" s="1038"/>
      <c r="P247" s="1040" t="str">
        <f t="shared" si="354"/>
        <v>MP</v>
      </c>
      <c r="Q247" s="1342" t="str">
        <f t="shared" si="375"/>
        <v/>
      </c>
      <c r="R247" s="1040"/>
      <c r="S247" s="1475" t="e">
        <f t="shared" si="376"/>
        <v>#DIV/0!</v>
      </c>
      <c r="T247" s="1102"/>
      <c r="U247" s="1102"/>
      <c r="V247" s="1476"/>
      <c r="W247" s="1477"/>
      <c r="X247" s="1103"/>
      <c r="Y247" s="1477"/>
      <c r="Z247" s="1478">
        <f t="shared" si="315"/>
        <v>0</v>
      </c>
      <c r="AA247" s="1479">
        <f>ROUND(IFERROR(SUM($AI$6/$AI$7*Q247/O247)+('Inbound Freight New'!$A$3*CZ247/R247),0),2)</f>
        <v>0</v>
      </c>
      <c r="AB247" s="1480">
        <f t="shared" si="316"/>
        <v>0</v>
      </c>
      <c r="AC247" s="1479">
        <f t="shared" si="377"/>
        <v>0</v>
      </c>
      <c r="AD247" s="1481"/>
      <c r="AE247" s="1480">
        <f t="shared" si="317"/>
        <v>0</v>
      </c>
      <c r="AF247" s="1482">
        <f t="shared" si="378"/>
        <v>0</v>
      </c>
      <c r="AG247" s="1483">
        <f t="shared" si="318"/>
        <v>0</v>
      </c>
      <c r="AH247" s="1484">
        <f t="shared" si="379"/>
        <v>0</v>
      </c>
      <c r="AI247" s="1482">
        <f t="shared" si="380"/>
        <v>0</v>
      </c>
      <c r="AJ247" s="1485">
        <f t="shared" si="381"/>
        <v>0</v>
      </c>
      <c r="AK247" s="1485">
        <f t="shared" si="382"/>
        <v>0</v>
      </c>
      <c r="AL247" s="1485">
        <f t="shared" si="319"/>
        <v>0</v>
      </c>
      <c r="AM247" s="1482">
        <f t="shared" si="383"/>
        <v>0</v>
      </c>
      <c r="AN247" s="1477"/>
      <c r="AO247" s="1477"/>
      <c r="AP247" s="1486">
        <f t="shared" si="384"/>
        <v>0</v>
      </c>
      <c r="AQ247" s="1487">
        <f t="shared" si="385"/>
        <v>0</v>
      </c>
      <c r="AR247" s="1488">
        <f t="shared" si="320"/>
        <v>0</v>
      </c>
      <c r="AS247" s="1487">
        <f t="shared" si="386"/>
        <v>0</v>
      </c>
      <c r="AT247" s="1489">
        <f t="shared" si="387"/>
        <v>0</v>
      </c>
      <c r="AU247" s="1490"/>
      <c r="AV247" s="1489"/>
      <c r="AW247" s="1038"/>
      <c r="AX247" s="1038"/>
      <c r="AY247" s="1491"/>
      <c r="AZ247" s="1492"/>
      <c r="BA247" s="1342"/>
      <c r="BB247" s="1342"/>
      <c r="BC247" s="1342"/>
      <c r="BD247" s="1342"/>
      <c r="BE247" s="1038"/>
      <c r="BF247" s="1038" t="str">
        <f t="shared" si="355"/>
        <v/>
      </c>
      <c r="BG247" s="1342" t="str">
        <f t="shared" si="321"/>
        <v/>
      </c>
      <c r="BH247" s="1038"/>
      <c r="BI247" s="1038"/>
      <c r="BJ247" s="1038"/>
      <c r="BK247" s="1038"/>
      <c r="BL247" s="1038"/>
      <c r="BM247" s="1038"/>
      <c r="BN247" s="1493"/>
      <c r="BO247" s="1493"/>
      <c r="BP247" s="1493"/>
      <c r="BQ247" s="1493" t="str">
        <f t="shared" si="322"/>
        <v/>
      </c>
      <c r="BR247" s="1494" t="str">
        <f t="shared" si="323"/>
        <v/>
      </c>
      <c r="BS247" s="1494" t="str">
        <f t="shared" si="356"/>
        <v/>
      </c>
      <c r="BT247" s="1494" t="str">
        <f t="shared" si="357"/>
        <v/>
      </c>
      <c r="BU247" s="1495" t="str">
        <f t="shared" si="324"/>
        <v/>
      </c>
      <c r="BV247" s="1495" t="str">
        <f t="shared" si="358"/>
        <v/>
      </c>
      <c r="BW247" s="1495" t="str">
        <f t="shared" si="359"/>
        <v/>
      </c>
      <c r="BX247" s="1495" t="str">
        <f t="shared" si="325"/>
        <v/>
      </c>
      <c r="BY247" s="1495" t="str">
        <f t="shared" si="326"/>
        <v/>
      </c>
      <c r="BZ247" s="1495" t="str">
        <f t="shared" si="327"/>
        <v/>
      </c>
      <c r="CA247" s="1495" t="str">
        <f t="shared" si="328"/>
        <v/>
      </c>
      <c r="CB247" s="1496" t="str">
        <f t="shared" si="329"/>
        <v/>
      </c>
      <c r="CC247" s="1496" t="str">
        <f t="shared" si="330"/>
        <v/>
      </c>
      <c r="CD247" s="1496" t="str">
        <f t="shared" si="331"/>
        <v/>
      </c>
      <c r="CE247" s="1496" t="str">
        <f t="shared" si="332"/>
        <v/>
      </c>
      <c r="CF247" s="1496" t="str">
        <f t="shared" si="360"/>
        <v/>
      </c>
      <c r="CG247" s="1494" t="str">
        <f t="shared" si="361"/>
        <v/>
      </c>
      <c r="CH247" s="1495"/>
      <c r="CI247" s="1495"/>
      <c r="CJ247" s="1495"/>
      <c r="CK247" s="1495"/>
      <c r="CL247" s="1495"/>
      <c r="CM247" s="1495"/>
      <c r="CN247" s="1497" t="str">
        <f t="shared" si="362"/>
        <v/>
      </c>
      <c r="CO247" s="1497" t="str">
        <f t="shared" si="363"/>
        <v/>
      </c>
      <c r="CP247" s="1497" t="str">
        <f t="shared" si="364"/>
        <v/>
      </c>
      <c r="CQ247" s="1497" t="str">
        <f t="shared" si="365"/>
        <v/>
      </c>
      <c r="CR247" s="1497" t="str">
        <f t="shared" si="366"/>
        <v/>
      </c>
      <c r="CS247" s="1497" t="str">
        <f t="shared" si="367"/>
        <v/>
      </c>
      <c r="CT247" s="1497" t="str">
        <f t="shared" si="368"/>
        <v/>
      </c>
      <c r="CU247" s="1497" t="str">
        <f t="shared" si="369"/>
        <v/>
      </c>
      <c r="CV247" s="1497" t="str">
        <f t="shared" si="370"/>
        <v/>
      </c>
      <c r="CW247" s="16" t="str">
        <f t="shared" si="371"/>
        <v/>
      </c>
      <c r="CX247" s="16" t="str">
        <f t="shared" si="372"/>
        <v/>
      </c>
      <c r="CY247" s="16" t="str">
        <f t="shared" si="373"/>
        <v/>
      </c>
      <c r="CZ247" s="650">
        <f t="shared" si="333"/>
        <v>0</v>
      </c>
      <c r="DA247" s="16"/>
      <c r="DB247" s="651"/>
      <c r="DC247" s="655">
        <f t="shared" si="334"/>
        <v>0</v>
      </c>
      <c r="DD247" s="654" t="str">
        <f t="shared" si="335"/>
        <v/>
      </c>
      <c r="DE247" s="650">
        <f t="shared" si="336"/>
        <v>0</v>
      </c>
      <c r="EG247" s="16">
        <f>IFERROR(VLOOKUP(B247,'SUBCATS INTERNAL USE'!A:D,3,0),10000)</f>
        <v>10000</v>
      </c>
      <c r="EH247" s="16">
        <f t="shared" si="337"/>
        <v>10000</v>
      </c>
      <c r="EI247" s="16">
        <f t="shared" si="338"/>
        <v>1</v>
      </c>
      <c r="EJ247" s="16">
        <f t="shared" si="374"/>
        <v>19</v>
      </c>
      <c r="EK247" s="16">
        <f>IFERROR(VLOOKUP(B247,'SUBCATS INTERNAL USE'!G:I,3,0), 10000)</f>
        <v>10000</v>
      </c>
      <c r="EN247" s="163">
        <f t="shared" si="339"/>
        <v>1</v>
      </c>
      <c r="EO247" s="163">
        <f t="shared" si="340"/>
        <v>1</v>
      </c>
      <c r="EP247" s="163">
        <f t="shared" si="341"/>
        <v>1</v>
      </c>
      <c r="EQ247" s="163">
        <f t="shared" si="342"/>
        <v>1</v>
      </c>
      <c r="ER247" s="163">
        <f t="shared" si="343"/>
        <v>1</v>
      </c>
      <c r="ES247" s="163">
        <f t="shared" si="344"/>
        <v>1</v>
      </c>
      <c r="ET247" s="163">
        <f t="shared" si="345"/>
        <v>1</v>
      </c>
      <c r="EU247" s="163">
        <f t="shared" si="345"/>
        <v>1</v>
      </c>
      <c r="EV247" s="163">
        <f t="shared" si="346"/>
        <v>0</v>
      </c>
      <c r="EW247" s="163">
        <f t="shared" si="347"/>
        <v>1</v>
      </c>
      <c r="EX247" s="163">
        <f t="shared" si="348"/>
        <v>1</v>
      </c>
      <c r="EY247" s="163">
        <f t="shared" si="349"/>
        <v>1</v>
      </c>
      <c r="EZ247" s="163">
        <f t="shared" si="349"/>
        <v>1</v>
      </c>
      <c r="FA247" s="163">
        <f t="shared" si="349"/>
        <v>1</v>
      </c>
      <c r="FB247" s="163">
        <f t="shared" si="313"/>
        <v>1</v>
      </c>
      <c r="FC247" s="163">
        <f t="shared" si="350"/>
        <v>14</v>
      </c>
      <c r="FD247" s="163">
        <f t="shared" si="351"/>
        <v>0</v>
      </c>
      <c r="FF247" s="16">
        <f t="shared" si="352"/>
        <v>0</v>
      </c>
      <c r="FG247" s="16" t="str">
        <f t="shared" si="353"/>
        <v>1</v>
      </c>
    </row>
    <row r="248" spans="1:163" s="52" customFormat="1" ht="11.25" customHeight="1">
      <c r="A248" s="1038">
        <v>234</v>
      </c>
      <c r="B248" s="1039"/>
      <c r="C248" s="1038" t="str">
        <f t="shared" si="314"/>
        <v/>
      </c>
      <c r="D248" s="1038"/>
      <c r="E248" s="1040"/>
      <c r="F248" s="1041"/>
      <c r="G248" s="1038"/>
      <c r="H248" s="1038"/>
      <c r="I248" s="1323"/>
      <c r="J248" s="1038"/>
      <c r="K248" s="1038"/>
      <c r="L248" s="1038"/>
      <c r="M248" s="1038"/>
      <c r="N248" s="1038"/>
      <c r="O248" s="1038"/>
      <c r="P248" s="1040" t="str">
        <f t="shared" si="354"/>
        <v>MP</v>
      </c>
      <c r="Q248" s="1342" t="str">
        <f t="shared" si="375"/>
        <v/>
      </c>
      <c r="R248" s="1040"/>
      <c r="S248" s="1475" t="e">
        <f t="shared" si="376"/>
        <v>#DIV/0!</v>
      </c>
      <c r="T248" s="1102"/>
      <c r="U248" s="1102"/>
      <c r="V248" s="1476"/>
      <c r="W248" s="1477"/>
      <c r="X248" s="1103"/>
      <c r="Y248" s="1477"/>
      <c r="Z248" s="1478">
        <f t="shared" si="315"/>
        <v>0</v>
      </c>
      <c r="AA248" s="1479">
        <f>ROUND(IFERROR(SUM($AI$6/$AI$7*Q248/O248)+('Inbound Freight New'!$A$3*CZ248/R248),0),2)</f>
        <v>0</v>
      </c>
      <c r="AB248" s="1480">
        <f t="shared" si="316"/>
        <v>0</v>
      </c>
      <c r="AC248" s="1479">
        <f t="shared" si="377"/>
        <v>0</v>
      </c>
      <c r="AD248" s="1481"/>
      <c r="AE248" s="1480">
        <f t="shared" si="317"/>
        <v>0</v>
      </c>
      <c r="AF248" s="1482">
        <f t="shared" si="378"/>
        <v>0</v>
      </c>
      <c r="AG248" s="1483">
        <f t="shared" si="318"/>
        <v>0</v>
      </c>
      <c r="AH248" s="1484">
        <f t="shared" si="379"/>
        <v>0</v>
      </c>
      <c r="AI248" s="1482">
        <f t="shared" si="380"/>
        <v>0</v>
      </c>
      <c r="AJ248" s="1485">
        <f t="shared" si="381"/>
        <v>0</v>
      </c>
      <c r="AK248" s="1485">
        <f t="shared" si="382"/>
        <v>0</v>
      </c>
      <c r="AL248" s="1485">
        <f t="shared" si="319"/>
        <v>0</v>
      </c>
      <c r="AM248" s="1482">
        <f t="shared" si="383"/>
        <v>0</v>
      </c>
      <c r="AN248" s="1477"/>
      <c r="AO248" s="1477"/>
      <c r="AP248" s="1486">
        <f t="shared" si="384"/>
        <v>0</v>
      </c>
      <c r="AQ248" s="1487">
        <f t="shared" si="385"/>
        <v>0</v>
      </c>
      <c r="AR248" s="1488">
        <f t="shared" si="320"/>
        <v>0</v>
      </c>
      <c r="AS248" s="1487">
        <f t="shared" si="386"/>
        <v>0</v>
      </c>
      <c r="AT248" s="1489">
        <f t="shared" si="387"/>
        <v>0</v>
      </c>
      <c r="AU248" s="1490"/>
      <c r="AV248" s="1489"/>
      <c r="AW248" s="1038"/>
      <c r="AX248" s="1038"/>
      <c r="AY248" s="1491"/>
      <c r="AZ248" s="1492"/>
      <c r="BA248" s="1342"/>
      <c r="BB248" s="1342"/>
      <c r="BC248" s="1342"/>
      <c r="BD248" s="1342"/>
      <c r="BE248" s="1038"/>
      <c r="BF248" s="1038" t="str">
        <f t="shared" si="355"/>
        <v/>
      </c>
      <c r="BG248" s="1342" t="str">
        <f t="shared" si="321"/>
        <v/>
      </c>
      <c r="BH248" s="1038"/>
      <c r="BI248" s="1038"/>
      <c r="BJ248" s="1038"/>
      <c r="BK248" s="1038"/>
      <c r="BL248" s="1038"/>
      <c r="BM248" s="1038"/>
      <c r="BN248" s="1493"/>
      <c r="BO248" s="1493"/>
      <c r="BP248" s="1493"/>
      <c r="BQ248" s="1493" t="str">
        <f t="shared" si="322"/>
        <v/>
      </c>
      <c r="BR248" s="1494" t="str">
        <f t="shared" si="323"/>
        <v/>
      </c>
      <c r="BS248" s="1494" t="str">
        <f t="shared" si="356"/>
        <v/>
      </c>
      <c r="BT248" s="1494" t="str">
        <f t="shared" si="357"/>
        <v/>
      </c>
      <c r="BU248" s="1495" t="str">
        <f t="shared" si="324"/>
        <v/>
      </c>
      <c r="BV248" s="1495" t="str">
        <f t="shared" si="358"/>
        <v/>
      </c>
      <c r="BW248" s="1495" t="str">
        <f t="shared" si="359"/>
        <v/>
      </c>
      <c r="BX248" s="1495" t="str">
        <f t="shared" si="325"/>
        <v/>
      </c>
      <c r="BY248" s="1495" t="str">
        <f t="shared" si="326"/>
        <v/>
      </c>
      <c r="BZ248" s="1495" t="str">
        <f t="shared" si="327"/>
        <v/>
      </c>
      <c r="CA248" s="1495" t="str">
        <f t="shared" si="328"/>
        <v/>
      </c>
      <c r="CB248" s="1496" t="str">
        <f t="shared" si="329"/>
        <v/>
      </c>
      <c r="CC248" s="1496" t="str">
        <f t="shared" si="330"/>
        <v/>
      </c>
      <c r="CD248" s="1496" t="str">
        <f t="shared" si="331"/>
        <v/>
      </c>
      <c r="CE248" s="1496" t="str">
        <f t="shared" si="332"/>
        <v/>
      </c>
      <c r="CF248" s="1496" t="str">
        <f t="shared" si="360"/>
        <v/>
      </c>
      <c r="CG248" s="1494" t="str">
        <f t="shared" si="361"/>
        <v/>
      </c>
      <c r="CH248" s="1495"/>
      <c r="CI248" s="1495"/>
      <c r="CJ248" s="1495"/>
      <c r="CK248" s="1495"/>
      <c r="CL248" s="1495"/>
      <c r="CM248" s="1495"/>
      <c r="CN248" s="1497" t="str">
        <f t="shared" si="362"/>
        <v/>
      </c>
      <c r="CO248" s="1497" t="str">
        <f t="shared" si="363"/>
        <v/>
      </c>
      <c r="CP248" s="1497" t="str">
        <f t="shared" si="364"/>
        <v/>
      </c>
      <c r="CQ248" s="1497" t="str">
        <f t="shared" si="365"/>
        <v/>
      </c>
      <c r="CR248" s="1497" t="str">
        <f t="shared" si="366"/>
        <v/>
      </c>
      <c r="CS248" s="1497" t="str">
        <f t="shared" si="367"/>
        <v/>
      </c>
      <c r="CT248" s="1497" t="str">
        <f t="shared" si="368"/>
        <v/>
      </c>
      <c r="CU248" s="1497" t="str">
        <f t="shared" si="369"/>
        <v/>
      </c>
      <c r="CV248" s="1497" t="str">
        <f t="shared" si="370"/>
        <v/>
      </c>
      <c r="CW248" s="16" t="str">
        <f t="shared" si="371"/>
        <v/>
      </c>
      <c r="CX248" s="16" t="str">
        <f t="shared" si="372"/>
        <v/>
      </c>
      <c r="CY248" s="16" t="str">
        <f t="shared" si="373"/>
        <v/>
      </c>
      <c r="CZ248" s="650">
        <f t="shared" si="333"/>
        <v>0</v>
      </c>
      <c r="DA248" s="16"/>
      <c r="DB248" s="651"/>
      <c r="DC248" s="655">
        <f t="shared" si="334"/>
        <v>0</v>
      </c>
      <c r="DD248" s="654" t="str">
        <f t="shared" si="335"/>
        <v/>
      </c>
      <c r="DE248" s="650">
        <f t="shared" si="336"/>
        <v>0</v>
      </c>
      <c r="EG248" s="16">
        <f>IFERROR(VLOOKUP(B248,'SUBCATS INTERNAL USE'!A:D,3,0),10000)</f>
        <v>10000</v>
      </c>
      <c r="EH248" s="16">
        <f t="shared" si="337"/>
        <v>10000</v>
      </c>
      <c r="EI248" s="16">
        <f t="shared" si="338"/>
        <v>1</v>
      </c>
      <c r="EJ248" s="16">
        <f t="shared" si="374"/>
        <v>19</v>
      </c>
      <c r="EK248" s="16">
        <f>IFERROR(VLOOKUP(B248,'SUBCATS INTERNAL USE'!G:I,3,0), 10000)</f>
        <v>10000</v>
      </c>
      <c r="EN248" s="163">
        <f t="shared" si="339"/>
        <v>1</v>
      </c>
      <c r="EO248" s="163">
        <f t="shared" si="340"/>
        <v>1</v>
      </c>
      <c r="EP248" s="163">
        <f t="shared" si="341"/>
        <v>1</v>
      </c>
      <c r="EQ248" s="163">
        <f t="shared" si="342"/>
        <v>1</v>
      </c>
      <c r="ER248" s="163">
        <f t="shared" si="343"/>
        <v>1</v>
      </c>
      <c r="ES248" s="163">
        <f t="shared" si="344"/>
        <v>1</v>
      </c>
      <c r="ET248" s="163">
        <f t="shared" si="345"/>
        <v>1</v>
      </c>
      <c r="EU248" s="163">
        <f t="shared" si="345"/>
        <v>1</v>
      </c>
      <c r="EV248" s="163">
        <f t="shared" si="346"/>
        <v>0</v>
      </c>
      <c r="EW248" s="163">
        <f t="shared" si="347"/>
        <v>1</v>
      </c>
      <c r="EX248" s="163">
        <f t="shared" si="348"/>
        <v>1</v>
      </c>
      <c r="EY248" s="163">
        <f t="shared" si="349"/>
        <v>1</v>
      </c>
      <c r="EZ248" s="163">
        <f t="shared" si="349"/>
        <v>1</v>
      </c>
      <c r="FA248" s="163">
        <f t="shared" si="349"/>
        <v>1</v>
      </c>
      <c r="FB248" s="163">
        <f t="shared" si="313"/>
        <v>1</v>
      </c>
      <c r="FC248" s="163">
        <f t="shared" si="350"/>
        <v>14</v>
      </c>
      <c r="FD248" s="163">
        <f t="shared" si="351"/>
        <v>0</v>
      </c>
      <c r="FF248" s="16">
        <f t="shared" si="352"/>
        <v>0</v>
      </c>
      <c r="FG248" s="16" t="str">
        <f t="shared" si="353"/>
        <v>1</v>
      </c>
    </row>
    <row r="249" spans="1:163" s="52" customFormat="1" ht="11.25" customHeight="1">
      <c r="A249" s="1038">
        <v>235</v>
      </c>
      <c r="B249" s="1039"/>
      <c r="C249" s="1038" t="str">
        <f t="shared" si="314"/>
        <v/>
      </c>
      <c r="D249" s="1038"/>
      <c r="E249" s="1040"/>
      <c r="F249" s="1041"/>
      <c r="G249" s="1038"/>
      <c r="H249" s="1038"/>
      <c r="I249" s="1323"/>
      <c r="J249" s="1038"/>
      <c r="K249" s="1038"/>
      <c r="L249" s="1038"/>
      <c r="M249" s="1038"/>
      <c r="N249" s="1038"/>
      <c r="O249" s="1038"/>
      <c r="P249" s="1040" t="str">
        <f t="shared" si="354"/>
        <v>MP</v>
      </c>
      <c r="Q249" s="1342" t="str">
        <f t="shared" si="375"/>
        <v/>
      </c>
      <c r="R249" s="1040"/>
      <c r="S249" s="1475" t="e">
        <f t="shared" si="376"/>
        <v>#DIV/0!</v>
      </c>
      <c r="T249" s="1102"/>
      <c r="U249" s="1102"/>
      <c r="V249" s="1476"/>
      <c r="W249" s="1477"/>
      <c r="X249" s="1103"/>
      <c r="Y249" s="1477"/>
      <c r="Z249" s="1478">
        <f t="shared" si="315"/>
        <v>0</v>
      </c>
      <c r="AA249" s="1479">
        <f>ROUND(IFERROR(SUM($AI$6/$AI$7*Q249/O249)+('Inbound Freight New'!$A$3*CZ249/R249),0),2)</f>
        <v>0</v>
      </c>
      <c r="AB249" s="1480">
        <f t="shared" si="316"/>
        <v>0</v>
      </c>
      <c r="AC249" s="1479">
        <f t="shared" si="377"/>
        <v>0</v>
      </c>
      <c r="AD249" s="1481"/>
      <c r="AE249" s="1480">
        <f t="shared" si="317"/>
        <v>0</v>
      </c>
      <c r="AF249" s="1482">
        <f t="shared" si="378"/>
        <v>0</v>
      </c>
      <c r="AG249" s="1483">
        <f t="shared" si="318"/>
        <v>0</v>
      </c>
      <c r="AH249" s="1484">
        <f t="shared" si="379"/>
        <v>0</v>
      </c>
      <c r="AI249" s="1482">
        <f t="shared" si="380"/>
        <v>0</v>
      </c>
      <c r="AJ249" s="1485">
        <f t="shared" si="381"/>
        <v>0</v>
      </c>
      <c r="AK249" s="1485">
        <f t="shared" si="382"/>
        <v>0</v>
      </c>
      <c r="AL249" s="1485">
        <f t="shared" si="319"/>
        <v>0</v>
      </c>
      <c r="AM249" s="1482">
        <f t="shared" si="383"/>
        <v>0</v>
      </c>
      <c r="AN249" s="1477"/>
      <c r="AO249" s="1477"/>
      <c r="AP249" s="1486">
        <f t="shared" si="384"/>
        <v>0</v>
      </c>
      <c r="AQ249" s="1487">
        <f t="shared" si="385"/>
        <v>0</v>
      </c>
      <c r="AR249" s="1488">
        <f t="shared" si="320"/>
        <v>0</v>
      </c>
      <c r="AS249" s="1487">
        <f t="shared" si="386"/>
        <v>0</v>
      </c>
      <c r="AT249" s="1489">
        <f t="shared" si="387"/>
        <v>0</v>
      </c>
      <c r="AU249" s="1490"/>
      <c r="AV249" s="1489"/>
      <c r="AW249" s="1038"/>
      <c r="AX249" s="1038"/>
      <c r="AY249" s="1491"/>
      <c r="AZ249" s="1492"/>
      <c r="BA249" s="1342"/>
      <c r="BB249" s="1342"/>
      <c r="BC249" s="1342"/>
      <c r="BD249" s="1342"/>
      <c r="BE249" s="1038"/>
      <c r="BF249" s="1038" t="str">
        <f t="shared" si="355"/>
        <v/>
      </c>
      <c r="BG249" s="1342" t="str">
        <f t="shared" si="321"/>
        <v/>
      </c>
      <c r="BH249" s="1038"/>
      <c r="BI249" s="1038"/>
      <c r="BJ249" s="1038"/>
      <c r="BK249" s="1038"/>
      <c r="BL249" s="1038"/>
      <c r="BM249" s="1038"/>
      <c r="BN249" s="1493"/>
      <c r="BO249" s="1493"/>
      <c r="BP249" s="1493"/>
      <c r="BQ249" s="1493" t="str">
        <f t="shared" si="322"/>
        <v/>
      </c>
      <c r="BR249" s="1494" t="str">
        <f t="shared" si="323"/>
        <v/>
      </c>
      <c r="BS249" s="1494" t="str">
        <f t="shared" si="356"/>
        <v/>
      </c>
      <c r="BT249" s="1494" t="str">
        <f t="shared" si="357"/>
        <v/>
      </c>
      <c r="BU249" s="1495" t="str">
        <f t="shared" si="324"/>
        <v/>
      </c>
      <c r="BV249" s="1495" t="str">
        <f t="shared" si="358"/>
        <v/>
      </c>
      <c r="BW249" s="1495" t="str">
        <f t="shared" si="359"/>
        <v/>
      </c>
      <c r="BX249" s="1495" t="str">
        <f t="shared" si="325"/>
        <v/>
      </c>
      <c r="BY249" s="1495" t="str">
        <f t="shared" si="326"/>
        <v/>
      </c>
      <c r="BZ249" s="1495" t="str">
        <f t="shared" si="327"/>
        <v/>
      </c>
      <c r="CA249" s="1495" t="str">
        <f t="shared" si="328"/>
        <v/>
      </c>
      <c r="CB249" s="1496" t="str">
        <f t="shared" si="329"/>
        <v/>
      </c>
      <c r="CC249" s="1496" t="str">
        <f t="shared" si="330"/>
        <v/>
      </c>
      <c r="CD249" s="1496" t="str">
        <f t="shared" si="331"/>
        <v/>
      </c>
      <c r="CE249" s="1496" t="str">
        <f t="shared" si="332"/>
        <v/>
      </c>
      <c r="CF249" s="1496" t="str">
        <f t="shared" si="360"/>
        <v/>
      </c>
      <c r="CG249" s="1494" t="str">
        <f t="shared" si="361"/>
        <v/>
      </c>
      <c r="CH249" s="1495"/>
      <c r="CI249" s="1495"/>
      <c r="CJ249" s="1495"/>
      <c r="CK249" s="1495"/>
      <c r="CL249" s="1495"/>
      <c r="CM249" s="1495"/>
      <c r="CN249" s="1497" t="str">
        <f t="shared" si="362"/>
        <v/>
      </c>
      <c r="CO249" s="1497" t="str">
        <f t="shared" si="363"/>
        <v/>
      </c>
      <c r="CP249" s="1497" t="str">
        <f t="shared" si="364"/>
        <v/>
      </c>
      <c r="CQ249" s="1497" t="str">
        <f t="shared" si="365"/>
        <v/>
      </c>
      <c r="CR249" s="1497" t="str">
        <f t="shared" si="366"/>
        <v/>
      </c>
      <c r="CS249" s="1497" t="str">
        <f t="shared" si="367"/>
        <v/>
      </c>
      <c r="CT249" s="1497" t="str">
        <f t="shared" si="368"/>
        <v/>
      </c>
      <c r="CU249" s="1497" t="str">
        <f t="shared" si="369"/>
        <v/>
      </c>
      <c r="CV249" s="1497" t="str">
        <f t="shared" si="370"/>
        <v/>
      </c>
      <c r="CW249" s="16" t="str">
        <f t="shared" si="371"/>
        <v/>
      </c>
      <c r="CX249" s="16" t="str">
        <f t="shared" si="372"/>
        <v/>
      </c>
      <c r="CY249" s="16" t="str">
        <f t="shared" si="373"/>
        <v/>
      </c>
      <c r="CZ249" s="650">
        <f t="shared" si="333"/>
        <v>0</v>
      </c>
      <c r="DA249" s="16"/>
      <c r="DB249" s="651"/>
      <c r="DC249" s="655">
        <f t="shared" si="334"/>
        <v>0</v>
      </c>
      <c r="DD249" s="654" t="str">
        <f t="shared" si="335"/>
        <v/>
      </c>
      <c r="DE249" s="650">
        <f t="shared" si="336"/>
        <v>0</v>
      </c>
      <c r="EG249" s="16">
        <f>IFERROR(VLOOKUP(B249,'SUBCATS INTERNAL USE'!A:D,3,0),10000)</f>
        <v>10000</v>
      </c>
      <c r="EH249" s="16">
        <f t="shared" si="337"/>
        <v>10000</v>
      </c>
      <c r="EI249" s="16">
        <f t="shared" si="338"/>
        <v>1</v>
      </c>
      <c r="EJ249" s="16">
        <f t="shared" si="374"/>
        <v>19</v>
      </c>
      <c r="EK249" s="16">
        <f>IFERROR(VLOOKUP(B249,'SUBCATS INTERNAL USE'!G:I,3,0), 10000)</f>
        <v>10000</v>
      </c>
      <c r="EN249" s="163">
        <f t="shared" si="339"/>
        <v>1</v>
      </c>
      <c r="EO249" s="163">
        <f t="shared" si="340"/>
        <v>1</v>
      </c>
      <c r="EP249" s="163">
        <f t="shared" si="341"/>
        <v>1</v>
      </c>
      <c r="EQ249" s="163">
        <f t="shared" si="342"/>
        <v>1</v>
      </c>
      <c r="ER249" s="163">
        <f t="shared" si="343"/>
        <v>1</v>
      </c>
      <c r="ES249" s="163">
        <f t="shared" si="344"/>
        <v>1</v>
      </c>
      <c r="ET249" s="163">
        <f t="shared" si="345"/>
        <v>1</v>
      </c>
      <c r="EU249" s="163">
        <f t="shared" si="345"/>
        <v>1</v>
      </c>
      <c r="EV249" s="163">
        <f t="shared" si="346"/>
        <v>0</v>
      </c>
      <c r="EW249" s="163">
        <f t="shared" si="347"/>
        <v>1</v>
      </c>
      <c r="EX249" s="163">
        <f t="shared" si="348"/>
        <v>1</v>
      </c>
      <c r="EY249" s="163">
        <f t="shared" si="349"/>
        <v>1</v>
      </c>
      <c r="EZ249" s="163">
        <f t="shared" si="349"/>
        <v>1</v>
      </c>
      <c r="FA249" s="163">
        <f t="shared" si="349"/>
        <v>1</v>
      </c>
      <c r="FB249" s="163">
        <f t="shared" si="313"/>
        <v>1</v>
      </c>
      <c r="FC249" s="163">
        <f t="shared" si="350"/>
        <v>14</v>
      </c>
      <c r="FD249" s="163">
        <f t="shared" si="351"/>
        <v>0</v>
      </c>
      <c r="FF249" s="16">
        <f t="shared" si="352"/>
        <v>0</v>
      </c>
      <c r="FG249" s="16" t="str">
        <f t="shared" si="353"/>
        <v>1</v>
      </c>
    </row>
    <row r="250" spans="1:163" s="52" customFormat="1" ht="11.25" customHeight="1">
      <c r="A250" s="1038">
        <v>236</v>
      </c>
      <c r="B250" s="1039"/>
      <c r="C250" s="1038" t="str">
        <f t="shared" si="314"/>
        <v/>
      </c>
      <c r="D250" s="1038"/>
      <c r="E250" s="1040"/>
      <c r="F250" s="1041"/>
      <c r="G250" s="1038"/>
      <c r="H250" s="1038"/>
      <c r="I250" s="1323"/>
      <c r="J250" s="1038"/>
      <c r="K250" s="1038"/>
      <c r="L250" s="1038"/>
      <c r="M250" s="1038"/>
      <c r="N250" s="1038"/>
      <c r="O250" s="1038"/>
      <c r="P250" s="1040" t="str">
        <f t="shared" si="354"/>
        <v>MP</v>
      </c>
      <c r="Q250" s="1342" t="str">
        <f t="shared" si="375"/>
        <v/>
      </c>
      <c r="R250" s="1040"/>
      <c r="S250" s="1475" t="e">
        <f t="shared" si="376"/>
        <v>#DIV/0!</v>
      </c>
      <c r="T250" s="1102"/>
      <c r="U250" s="1102"/>
      <c r="V250" s="1476"/>
      <c r="W250" s="1477"/>
      <c r="X250" s="1103"/>
      <c r="Y250" s="1477"/>
      <c r="Z250" s="1478">
        <f t="shared" si="315"/>
        <v>0</v>
      </c>
      <c r="AA250" s="1479">
        <f>ROUND(IFERROR(SUM($AI$6/$AI$7*Q250/O250)+('Inbound Freight New'!$A$3*CZ250/R250),0),2)</f>
        <v>0</v>
      </c>
      <c r="AB250" s="1480">
        <f t="shared" si="316"/>
        <v>0</v>
      </c>
      <c r="AC250" s="1479">
        <f t="shared" si="377"/>
        <v>0</v>
      </c>
      <c r="AD250" s="1481"/>
      <c r="AE250" s="1480">
        <f t="shared" si="317"/>
        <v>0</v>
      </c>
      <c r="AF250" s="1482">
        <f t="shared" si="378"/>
        <v>0</v>
      </c>
      <c r="AG250" s="1483">
        <f t="shared" si="318"/>
        <v>0</v>
      </c>
      <c r="AH250" s="1484">
        <f t="shared" si="379"/>
        <v>0</v>
      </c>
      <c r="AI250" s="1482">
        <f t="shared" si="380"/>
        <v>0</v>
      </c>
      <c r="AJ250" s="1485">
        <f t="shared" si="381"/>
        <v>0</v>
      </c>
      <c r="AK250" s="1485">
        <f t="shared" si="382"/>
        <v>0</v>
      </c>
      <c r="AL250" s="1485">
        <f t="shared" si="319"/>
        <v>0</v>
      </c>
      <c r="AM250" s="1482">
        <f t="shared" si="383"/>
        <v>0</v>
      </c>
      <c r="AN250" s="1477"/>
      <c r="AO250" s="1477"/>
      <c r="AP250" s="1486">
        <f t="shared" si="384"/>
        <v>0</v>
      </c>
      <c r="AQ250" s="1487">
        <f t="shared" si="385"/>
        <v>0</v>
      </c>
      <c r="AR250" s="1488">
        <f t="shared" si="320"/>
        <v>0</v>
      </c>
      <c r="AS250" s="1487">
        <f t="shared" si="386"/>
        <v>0</v>
      </c>
      <c r="AT250" s="1489">
        <f t="shared" si="387"/>
        <v>0</v>
      </c>
      <c r="AU250" s="1490"/>
      <c r="AV250" s="1489"/>
      <c r="AW250" s="1038"/>
      <c r="AX250" s="1038"/>
      <c r="AY250" s="1491"/>
      <c r="AZ250" s="1492"/>
      <c r="BA250" s="1342"/>
      <c r="BB250" s="1342"/>
      <c r="BC250" s="1342"/>
      <c r="BD250" s="1342"/>
      <c r="BE250" s="1038"/>
      <c r="BF250" s="1038" t="str">
        <f t="shared" si="355"/>
        <v/>
      </c>
      <c r="BG250" s="1342" t="str">
        <f t="shared" si="321"/>
        <v/>
      </c>
      <c r="BH250" s="1038"/>
      <c r="BI250" s="1038"/>
      <c r="BJ250" s="1038"/>
      <c r="BK250" s="1038"/>
      <c r="BL250" s="1038"/>
      <c r="BM250" s="1038"/>
      <c r="BN250" s="1493"/>
      <c r="BO250" s="1493"/>
      <c r="BP250" s="1493"/>
      <c r="BQ250" s="1493" t="str">
        <f t="shared" si="322"/>
        <v/>
      </c>
      <c r="BR250" s="1494" t="str">
        <f t="shared" si="323"/>
        <v/>
      </c>
      <c r="BS250" s="1494" t="str">
        <f t="shared" si="356"/>
        <v/>
      </c>
      <c r="BT250" s="1494" t="str">
        <f t="shared" si="357"/>
        <v/>
      </c>
      <c r="BU250" s="1495" t="str">
        <f t="shared" si="324"/>
        <v/>
      </c>
      <c r="BV250" s="1495" t="str">
        <f t="shared" si="358"/>
        <v/>
      </c>
      <c r="BW250" s="1495" t="str">
        <f t="shared" si="359"/>
        <v/>
      </c>
      <c r="BX250" s="1495" t="str">
        <f t="shared" si="325"/>
        <v/>
      </c>
      <c r="BY250" s="1495" t="str">
        <f t="shared" si="326"/>
        <v/>
      </c>
      <c r="BZ250" s="1495" t="str">
        <f t="shared" si="327"/>
        <v/>
      </c>
      <c r="CA250" s="1495" t="str">
        <f t="shared" si="328"/>
        <v/>
      </c>
      <c r="CB250" s="1496" t="str">
        <f t="shared" si="329"/>
        <v/>
      </c>
      <c r="CC250" s="1496" t="str">
        <f t="shared" si="330"/>
        <v/>
      </c>
      <c r="CD250" s="1496" t="str">
        <f t="shared" si="331"/>
        <v/>
      </c>
      <c r="CE250" s="1496" t="str">
        <f t="shared" si="332"/>
        <v/>
      </c>
      <c r="CF250" s="1496" t="str">
        <f t="shared" si="360"/>
        <v/>
      </c>
      <c r="CG250" s="1494" t="str">
        <f t="shared" si="361"/>
        <v/>
      </c>
      <c r="CH250" s="1495"/>
      <c r="CI250" s="1495"/>
      <c r="CJ250" s="1495"/>
      <c r="CK250" s="1495"/>
      <c r="CL250" s="1495"/>
      <c r="CM250" s="1495"/>
      <c r="CN250" s="1497" t="str">
        <f t="shared" si="362"/>
        <v/>
      </c>
      <c r="CO250" s="1497" t="str">
        <f t="shared" si="363"/>
        <v/>
      </c>
      <c r="CP250" s="1497" t="str">
        <f t="shared" si="364"/>
        <v/>
      </c>
      <c r="CQ250" s="1497" t="str">
        <f t="shared" si="365"/>
        <v/>
      </c>
      <c r="CR250" s="1497" t="str">
        <f t="shared" si="366"/>
        <v/>
      </c>
      <c r="CS250" s="1497" t="str">
        <f t="shared" si="367"/>
        <v/>
      </c>
      <c r="CT250" s="1497" t="str">
        <f t="shared" si="368"/>
        <v/>
      </c>
      <c r="CU250" s="1497" t="str">
        <f t="shared" si="369"/>
        <v/>
      </c>
      <c r="CV250" s="1497" t="str">
        <f t="shared" si="370"/>
        <v/>
      </c>
      <c r="CW250" s="16" t="str">
        <f t="shared" si="371"/>
        <v/>
      </c>
      <c r="CX250" s="16" t="str">
        <f t="shared" si="372"/>
        <v/>
      </c>
      <c r="CY250" s="16" t="str">
        <f t="shared" si="373"/>
        <v/>
      </c>
      <c r="CZ250" s="650">
        <f t="shared" si="333"/>
        <v>0</v>
      </c>
      <c r="DA250" s="16"/>
      <c r="DB250" s="651"/>
      <c r="DC250" s="655">
        <f t="shared" si="334"/>
        <v>0</v>
      </c>
      <c r="DD250" s="654" t="str">
        <f t="shared" si="335"/>
        <v/>
      </c>
      <c r="DE250" s="650">
        <f t="shared" si="336"/>
        <v>0</v>
      </c>
      <c r="EG250" s="16">
        <f>IFERROR(VLOOKUP(B250,'SUBCATS INTERNAL USE'!A:D,3,0),10000)</f>
        <v>10000</v>
      </c>
      <c r="EH250" s="16">
        <f t="shared" si="337"/>
        <v>10000</v>
      </c>
      <c r="EI250" s="16">
        <f t="shared" si="338"/>
        <v>1</v>
      </c>
      <c r="EJ250" s="16">
        <f t="shared" si="374"/>
        <v>19</v>
      </c>
      <c r="EK250" s="16">
        <f>IFERROR(VLOOKUP(B250,'SUBCATS INTERNAL USE'!G:I,3,0), 10000)</f>
        <v>10000</v>
      </c>
      <c r="EN250" s="163">
        <f t="shared" si="339"/>
        <v>1</v>
      </c>
      <c r="EO250" s="163">
        <f t="shared" si="340"/>
        <v>1</v>
      </c>
      <c r="EP250" s="163">
        <f t="shared" si="341"/>
        <v>1</v>
      </c>
      <c r="EQ250" s="163">
        <f t="shared" si="342"/>
        <v>1</v>
      </c>
      <c r="ER250" s="163">
        <f t="shared" si="343"/>
        <v>1</v>
      </c>
      <c r="ES250" s="163">
        <f t="shared" si="344"/>
        <v>1</v>
      </c>
      <c r="ET250" s="163">
        <f t="shared" si="345"/>
        <v>1</v>
      </c>
      <c r="EU250" s="163">
        <f t="shared" si="345"/>
        <v>1</v>
      </c>
      <c r="EV250" s="163">
        <f t="shared" si="346"/>
        <v>0</v>
      </c>
      <c r="EW250" s="163">
        <f t="shared" si="347"/>
        <v>1</v>
      </c>
      <c r="EX250" s="163">
        <f t="shared" si="348"/>
        <v>1</v>
      </c>
      <c r="EY250" s="163">
        <f t="shared" si="349"/>
        <v>1</v>
      </c>
      <c r="EZ250" s="163">
        <f t="shared" si="349"/>
        <v>1</v>
      </c>
      <c r="FA250" s="163">
        <f t="shared" si="349"/>
        <v>1</v>
      </c>
      <c r="FB250" s="163">
        <f t="shared" si="313"/>
        <v>1</v>
      </c>
      <c r="FC250" s="163">
        <f t="shared" si="350"/>
        <v>14</v>
      </c>
      <c r="FD250" s="163">
        <f t="shared" si="351"/>
        <v>0</v>
      </c>
      <c r="FF250" s="16">
        <f t="shared" si="352"/>
        <v>0</v>
      </c>
      <c r="FG250" s="16" t="str">
        <f t="shared" si="353"/>
        <v>1</v>
      </c>
    </row>
    <row r="251" spans="1:163" s="52" customFormat="1" ht="11.25" customHeight="1">
      <c r="A251" s="1038">
        <v>237</v>
      </c>
      <c r="B251" s="1039"/>
      <c r="C251" s="1038" t="str">
        <f t="shared" si="314"/>
        <v/>
      </c>
      <c r="D251" s="1038"/>
      <c r="E251" s="1040"/>
      <c r="F251" s="1041"/>
      <c r="G251" s="1038"/>
      <c r="H251" s="1038"/>
      <c r="I251" s="1323"/>
      <c r="J251" s="1038"/>
      <c r="K251" s="1038"/>
      <c r="L251" s="1038"/>
      <c r="M251" s="1038"/>
      <c r="N251" s="1038"/>
      <c r="O251" s="1038"/>
      <c r="P251" s="1040" t="str">
        <f t="shared" si="354"/>
        <v>MP</v>
      </c>
      <c r="Q251" s="1342" t="str">
        <f t="shared" si="375"/>
        <v/>
      </c>
      <c r="R251" s="1040"/>
      <c r="S251" s="1475" t="e">
        <f t="shared" si="376"/>
        <v>#DIV/0!</v>
      </c>
      <c r="T251" s="1102"/>
      <c r="U251" s="1102"/>
      <c r="V251" s="1476"/>
      <c r="W251" s="1477"/>
      <c r="X251" s="1103"/>
      <c r="Y251" s="1477"/>
      <c r="Z251" s="1478">
        <f t="shared" si="315"/>
        <v>0</v>
      </c>
      <c r="AA251" s="1479">
        <f>ROUND(IFERROR(SUM($AI$6/$AI$7*Q251/O251)+('Inbound Freight New'!$A$3*CZ251/R251),0),2)</f>
        <v>0</v>
      </c>
      <c r="AB251" s="1480">
        <f t="shared" si="316"/>
        <v>0</v>
      </c>
      <c r="AC251" s="1479">
        <f t="shared" si="377"/>
        <v>0</v>
      </c>
      <c r="AD251" s="1481"/>
      <c r="AE251" s="1480">
        <f t="shared" si="317"/>
        <v>0</v>
      </c>
      <c r="AF251" s="1482">
        <f t="shared" si="378"/>
        <v>0</v>
      </c>
      <c r="AG251" s="1483">
        <f t="shared" si="318"/>
        <v>0</v>
      </c>
      <c r="AH251" s="1484">
        <f t="shared" si="379"/>
        <v>0</v>
      </c>
      <c r="AI251" s="1482">
        <f t="shared" si="380"/>
        <v>0</v>
      </c>
      <c r="AJ251" s="1485">
        <f t="shared" si="381"/>
        <v>0</v>
      </c>
      <c r="AK251" s="1485">
        <f t="shared" si="382"/>
        <v>0</v>
      </c>
      <c r="AL251" s="1485">
        <f t="shared" si="319"/>
        <v>0</v>
      </c>
      <c r="AM251" s="1482">
        <f t="shared" si="383"/>
        <v>0</v>
      </c>
      <c r="AN251" s="1477"/>
      <c r="AO251" s="1477"/>
      <c r="AP251" s="1486">
        <f t="shared" si="384"/>
        <v>0</v>
      </c>
      <c r="AQ251" s="1487">
        <f t="shared" si="385"/>
        <v>0</v>
      </c>
      <c r="AR251" s="1488">
        <f t="shared" si="320"/>
        <v>0</v>
      </c>
      <c r="AS251" s="1487">
        <f t="shared" si="386"/>
        <v>0</v>
      </c>
      <c r="AT251" s="1489">
        <f t="shared" si="387"/>
        <v>0</v>
      </c>
      <c r="AU251" s="1490"/>
      <c r="AV251" s="1489"/>
      <c r="AW251" s="1038"/>
      <c r="AX251" s="1038"/>
      <c r="AY251" s="1491"/>
      <c r="AZ251" s="1492"/>
      <c r="BA251" s="1342"/>
      <c r="BB251" s="1342"/>
      <c r="BC251" s="1342"/>
      <c r="BD251" s="1342"/>
      <c r="BE251" s="1038"/>
      <c r="BF251" s="1038" t="str">
        <f t="shared" si="355"/>
        <v/>
      </c>
      <c r="BG251" s="1342" t="str">
        <f t="shared" si="321"/>
        <v/>
      </c>
      <c r="BH251" s="1038"/>
      <c r="BI251" s="1038"/>
      <c r="BJ251" s="1038"/>
      <c r="BK251" s="1038"/>
      <c r="BL251" s="1038"/>
      <c r="BM251" s="1038"/>
      <c r="BN251" s="1493"/>
      <c r="BO251" s="1493"/>
      <c r="BP251" s="1493"/>
      <c r="BQ251" s="1493" t="str">
        <f t="shared" si="322"/>
        <v/>
      </c>
      <c r="BR251" s="1494" t="str">
        <f t="shared" si="323"/>
        <v/>
      </c>
      <c r="BS251" s="1494" t="str">
        <f t="shared" si="356"/>
        <v/>
      </c>
      <c r="BT251" s="1494" t="str">
        <f t="shared" si="357"/>
        <v/>
      </c>
      <c r="BU251" s="1495" t="str">
        <f t="shared" si="324"/>
        <v/>
      </c>
      <c r="BV251" s="1495" t="str">
        <f t="shared" si="358"/>
        <v/>
      </c>
      <c r="BW251" s="1495" t="str">
        <f t="shared" si="359"/>
        <v/>
      </c>
      <c r="BX251" s="1495" t="str">
        <f t="shared" si="325"/>
        <v/>
      </c>
      <c r="BY251" s="1495" t="str">
        <f t="shared" si="326"/>
        <v/>
      </c>
      <c r="BZ251" s="1495" t="str">
        <f t="shared" si="327"/>
        <v/>
      </c>
      <c r="CA251" s="1495" t="str">
        <f t="shared" si="328"/>
        <v/>
      </c>
      <c r="CB251" s="1496" t="str">
        <f t="shared" si="329"/>
        <v/>
      </c>
      <c r="CC251" s="1496" t="str">
        <f t="shared" si="330"/>
        <v/>
      </c>
      <c r="CD251" s="1496" t="str">
        <f t="shared" si="331"/>
        <v/>
      </c>
      <c r="CE251" s="1496" t="str">
        <f t="shared" si="332"/>
        <v/>
      </c>
      <c r="CF251" s="1496" t="str">
        <f t="shared" si="360"/>
        <v/>
      </c>
      <c r="CG251" s="1494" t="str">
        <f t="shared" si="361"/>
        <v/>
      </c>
      <c r="CH251" s="1495"/>
      <c r="CI251" s="1495"/>
      <c r="CJ251" s="1495"/>
      <c r="CK251" s="1495"/>
      <c r="CL251" s="1495"/>
      <c r="CM251" s="1495"/>
      <c r="CN251" s="1497" t="str">
        <f t="shared" si="362"/>
        <v/>
      </c>
      <c r="CO251" s="1497" t="str">
        <f t="shared" si="363"/>
        <v/>
      </c>
      <c r="CP251" s="1497" t="str">
        <f t="shared" si="364"/>
        <v/>
      </c>
      <c r="CQ251" s="1497" t="str">
        <f t="shared" si="365"/>
        <v/>
      </c>
      <c r="CR251" s="1497" t="str">
        <f t="shared" si="366"/>
        <v/>
      </c>
      <c r="CS251" s="1497" t="str">
        <f t="shared" si="367"/>
        <v/>
      </c>
      <c r="CT251" s="1497" t="str">
        <f t="shared" si="368"/>
        <v/>
      </c>
      <c r="CU251" s="1497" t="str">
        <f t="shared" si="369"/>
        <v/>
      </c>
      <c r="CV251" s="1497" t="str">
        <f t="shared" si="370"/>
        <v/>
      </c>
      <c r="CW251" s="16" t="str">
        <f t="shared" si="371"/>
        <v/>
      </c>
      <c r="CX251" s="16" t="str">
        <f t="shared" si="372"/>
        <v/>
      </c>
      <c r="CY251" s="16" t="str">
        <f t="shared" si="373"/>
        <v/>
      </c>
      <c r="CZ251" s="650">
        <f t="shared" si="333"/>
        <v>0</v>
      </c>
      <c r="DA251" s="16"/>
      <c r="DB251" s="651"/>
      <c r="DC251" s="655">
        <f t="shared" si="334"/>
        <v>0</v>
      </c>
      <c r="DD251" s="654" t="str">
        <f t="shared" si="335"/>
        <v/>
      </c>
      <c r="DE251" s="650">
        <f t="shared" si="336"/>
        <v>0</v>
      </c>
      <c r="EG251" s="16">
        <f>IFERROR(VLOOKUP(B251,'SUBCATS INTERNAL USE'!A:D,3,0),10000)</f>
        <v>10000</v>
      </c>
      <c r="EH251" s="16">
        <f t="shared" si="337"/>
        <v>10000</v>
      </c>
      <c r="EI251" s="16">
        <f t="shared" si="338"/>
        <v>1</v>
      </c>
      <c r="EJ251" s="16">
        <f t="shared" si="374"/>
        <v>19</v>
      </c>
      <c r="EK251" s="16">
        <f>IFERROR(VLOOKUP(B251,'SUBCATS INTERNAL USE'!G:I,3,0), 10000)</f>
        <v>10000</v>
      </c>
      <c r="EN251" s="163">
        <f t="shared" si="339"/>
        <v>1</v>
      </c>
      <c r="EO251" s="163">
        <f t="shared" si="340"/>
        <v>1</v>
      </c>
      <c r="EP251" s="163">
        <f t="shared" si="341"/>
        <v>1</v>
      </c>
      <c r="EQ251" s="163">
        <f t="shared" si="342"/>
        <v>1</v>
      </c>
      <c r="ER251" s="163">
        <f t="shared" si="343"/>
        <v>1</v>
      </c>
      <c r="ES251" s="163">
        <f t="shared" si="344"/>
        <v>1</v>
      </c>
      <c r="ET251" s="163">
        <f t="shared" si="345"/>
        <v>1</v>
      </c>
      <c r="EU251" s="163">
        <f t="shared" si="345"/>
        <v>1</v>
      </c>
      <c r="EV251" s="163">
        <f t="shared" si="346"/>
        <v>0</v>
      </c>
      <c r="EW251" s="163">
        <f t="shared" si="347"/>
        <v>1</v>
      </c>
      <c r="EX251" s="163">
        <f t="shared" si="348"/>
        <v>1</v>
      </c>
      <c r="EY251" s="163">
        <f t="shared" si="349"/>
        <v>1</v>
      </c>
      <c r="EZ251" s="163">
        <f t="shared" si="349"/>
        <v>1</v>
      </c>
      <c r="FA251" s="163">
        <f t="shared" si="349"/>
        <v>1</v>
      </c>
      <c r="FB251" s="163">
        <f t="shared" si="313"/>
        <v>1</v>
      </c>
      <c r="FC251" s="163">
        <f t="shared" si="350"/>
        <v>14</v>
      </c>
      <c r="FD251" s="163">
        <f t="shared" si="351"/>
        <v>0</v>
      </c>
      <c r="FF251" s="16">
        <f t="shared" si="352"/>
        <v>0</v>
      </c>
      <c r="FG251" s="16" t="str">
        <f t="shared" si="353"/>
        <v>1</v>
      </c>
    </row>
    <row r="252" spans="1:163" s="52" customFormat="1" ht="11.25" customHeight="1">
      <c r="A252" s="1038">
        <v>238</v>
      </c>
      <c r="B252" s="1039"/>
      <c r="C252" s="1038" t="str">
        <f t="shared" si="314"/>
        <v/>
      </c>
      <c r="D252" s="1038"/>
      <c r="E252" s="1040"/>
      <c r="F252" s="1041"/>
      <c r="G252" s="1038"/>
      <c r="H252" s="1038"/>
      <c r="I252" s="1323"/>
      <c r="J252" s="1038"/>
      <c r="K252" s="1038"/>
      <c r="L252" s="1038"/>
      <c r="M252" s="1038"/>
      <c r="N252" s="1038"/>
      <c r="O252" s="1038"/>
      <c r="P252" s="1040" t="str">
        <f t="shared" si="354"/>
        <v>MP</v>
      </c>
      <c r="Q252" s="1342" t="str">
        <f t="shared" si="375"/>
        <v/>
      </c>
      <c r="R252" s="1040"/>
      <c r="S252" s="1475" t="e">
        <f t="shared" si="376"/>
        <v>#DIV/0!</v>
      </c>
      <c r="T252" s="1102"/>
      <c r="U252" s="1102"/>
      <c r="V252" s="1476"/>
      <c r="W252" s="1477"/>
      <c r="X252" s="1103"/>
      <c r="Y252" s="1477"/>
      <c r="Z252" s="1478">
        <f t="shared" si="315"/>
        <v>0</v>
      </c>
      <c r="AA252" s="1479">
        <f>ROUND(IFERROR(SUM($AI$6/$AI$7*Q252/O252)+('Inbound Freight New'!$A$3*CZ252/R252),0),2)</f>
        <v>0</v>
      </c>
      <c r="AB252" s="1480">
        <f t="shared" si="316"/>
        <v>0</v>
      </c>
      <c r="AC252" s="1479">
        <f t="shared" si="377"/>
        <v>0</v>
      </c>
      <c r="AD252" s="1481"/>
      <c r="AE252" s="1480">
        <f t="shared" si="317"/>
        <v>0</v>
      </c>
      <c r="AF252" s="1482">
        <f t="shared" si="378"/>
        <v>0</v>
      </c>
      <c r="AG252" s="1483">
        <f t="shared" si="318"/>
        <v>0</v>
      </c>
      <c r="AH252" s="1484">
        <f t="shared" si="379"/>
        <v>0</v>
      </c>
      <c r="AI252" s="1482">
        <f t="shared" si="380"/>
        <v>0</v>
      </c>
      <c r="AJ252" s="1485">
        <f t="shared" si="381"/>
        <v>0</v>
      </c>
      <c r="AK252" s="1485">
        <f t="shared" si="382"/>
        <v>0</v>
      </c>
      <c r="AL252" s="1485">
        <f t="shared" si="319"/>
        <v>0</v>
      </c>
      <c r="AM252" s="1482">
        <f t="shared" si="383"/>
        <v>0</v>
      </c>
      <c r="AN252" s="1477"/>
      <c r="AO252" s="1477"/>
      <c r="AP252" s="1486">
        <f t="shared" si="384"/>
        <v>0</v>
      </c>
      <c r="AQ252" s="1487">
        <f t="shared" si="385"/>
        <v>0</v>
      </c>
      <c r="AR252" s="1488">
        <f t="shared" si="320"/>
        <v>0</v>
      </c>
      <c r="AS252" s="1487">
        <f t="shared" si="386"/>
        <v>0</v>
      </c>
      <c r="AT252" s="1489">
        <f t="shared" si="387"/>
        <v>0</v>
      </c>
      <c r="AU252" s="1490"/>
      <c r="AV252" s="1489"/>
      <c r="AW252" s="1038"/>
      <c r="AX252" s="1038"/>
      <c r="AY252" s="1491"/>
      <c r="AZ252" s="1492"/>
      <c r="BA252" s="1342"/>
      <c r="BB252" s="1342"/>
      <c r="BC252" s="1342"/>
      <c r="BD252" s="1342"/>
      <c r="BE252" s="1038"/>
      <c r="BF252" s="1038" t="str">
        <f t="shared" si="355"/>
        <v/>
      </c>
      <c r="BG252" s="1342" t="str">
        <f t="shared" si="321"/>
        <v/>
      </c>
      <c r="BH252" s="1038"/>
      <c r="BI252" s="1038"/>
      <c r="BJ252" s="1038"/>
      <c r="BK252" s="1038"/>
      <c r="BL252" s="1038"/>
      <c r="BM252" s="1038"/>
      <c r="BN252" s="1493"/>
      <c r="BO252" s="1493"/>
      <c r="BP252" s="1493"/>
      <c r="BQ252" s="1493" t="str">
        <f t="shared" si="322"/>
        <v/>
      </c>
      <c r="BR252" s="1494" t="str">
        <f t="shared" si="323"/>
        <v/>
      </c>
      <c r="BS252" s="1494" t="str">
        <f t="shared" si="356"/>
        <v/>
      </c>
      <c r="BT252" s="1494" t="str">
        <f t="shared" si="357"/>
        <v/>
      </c>
      <c r="BU252" s="1495" t="str">
        <f t="shared" si="324"/>
        <v/>
      </c>
      <c r="BV252" s="1495" t="str">
        <f t="shared" si="358"/>
        <v/>
      </c>
      <c r="BW252" s="1495" t="str">
        <f t="shared" si="359"/>
        <v/>
      </c>
      <c r="BX252" s="1495" t="str">
        <f t="shared" si="325"/>
        <v/>
      </c>
      <c r="BY252" s="1495" t="str">
        <f t="shared" si="326"/>
        <v/>
      </c>
      <c r="BZ252" s="1495" t="str">
        <f t="shared" si="327"/>
        <v/>
      </c>
      <c r="CA252" s="1495" t="str">
        <f t="shared" si="328"/>
        <v/>
      </c>
      <c r="CB252" s="1496" t="str">
        <f t="shared" si="329"/>
        <v/>
      </c>
      <c r="CC252" s="1496" t="str">
        <f t="shared" si="330"/>
        <v/>
      </c>
      <c r="CD252" s="1496" t="str">
        <f t="shared" si="331"/>
        <v/>
      </c>
      <c r="CE252" s="1496" t="str">
        <f t="shared" si="332"/>
        <v/>
      </c>
      <c r="CF252" s="1496" t="str">
        <f t="shared" si="360"/>
        <v/>
      </c>
      <c r="CG252" s="1494" t="str">
        <f t="shared" si="361"/>
        <v/>
      </c>
      <c r="CH252" s="1495"/>
      <c r="CI252" s="1495"/>
      <c r="CJ252" s="1495"/>
      <c r="CK252" s="1495"/>
      <c r="CL252" s="1495"/>
      <c r="CM252" s="1495"/>
      <c r="CN252" s="1497" t="str">
        <f t="shared" si="362"/>
        <v/>
      </c>
      <c r="CO252" s="1497" t="str">
        <f t="shared" si="363"/>
        <v/>
      </c>
      <c r="CP252" s="1497" t="str">
        <f t="shared" si="364"/>
        <v/>
      </c>
      <c r="CQ252" s="1497" t="str">
        <f t="shared" si="365"/>
        <v/>
      </c>
      <c r="CR252" s="1497" t="str">
        <f t="shared" si="366"/>
        <v/>
      </c>
      <c r="CS252" s="1497" t="str">
        <f t="shared" si="367"/>
        <v/>
      </c>
      <c r="CT252" s="1497" t="str">
        <f t="shared" si="368"/>
        <v/>
      </c>
      <c r="CU252" s="1497" t="str">
        <f t="shared" si="369"/>
        <v/>
      </c>
      <c r="CV252" s="1497" t="str">
        <f t="shared" si="370"/>
        <v/>
      </c>
      <c r="CW252" s="16" t="str">
        <f t="shared" si="371"/>
        <v/>
      </c>
      <c r="CX252" s="16" t="str">
        <f t="shared" si="372"/>
        <v/>
      </c>
      <c r="CY252" s="16" t="str">
        <f t="shared" si="373"/>
        <v/>
      </c>
      <c r="CZ252" s="650">
        <f t="shared" si="333"/>
        <v>0</v>
      </c>
      <c r="DA252" s="16"/>
      <c r="DB252" s="651"/>
      <c r="DC252" s="655">
        <f t="shared" si="334"/>
        <v>0</v>
      </c>
      <c r="DD252" s="654" t="str">
        <f t="shared" si="335"/>
        <v/>
      </c>
      <c r="DE252" s="650">
        <f t="shared" si="336"/>
        <v>0</v>
      </c>
      <c r="EG252" s="16">
        <f>IFERROR(VLOOKUP(B252,'SUBCATS INTERNAL USE'!A:D,3,0),10000)</f>
        <v>10000</v>
      </c>
      <c r="EH252" s="16">
        <f t="shared" si="337"/>
        <v>10000</v>
      </c>
      <c r="EI252" s="16">
        <f t="shared" si="338"/>
        <v>1</v>
      </c>
      <c r="EJ252" s="16">
        <f t="shared" si="374"/>
        <v>19</v>
      </c>
      <c r="EK252" s="16">
        <f>IFERROR(VLOOKUP(B252,'SUBCATS INTERNAL USE'!G:I,3,0), 10000)</f>
        <v>10000</v>
      </c>
      <c r="EN252" s="163">
        <f t="shared" si="339"/>
        <v>1</v>
      </c>
      <c r="EO252" s="163">
        <f t="shared" si="340"/>
        <v>1</v>
      </c>
      <c r="EP252" s="163">
        <f t="shared" si="341"/>
        <v>1</v>
      </c>
      <c r="EQ252" s="163">
        <f t="shared" si="342"/>
        <v>1</v>
      </c>
      <c r="ER252" s="163">
        <f t="shared" si="343"/>
        <v>1</v>
      </c>
      <c r="ES252" s="163">
        <f t="shared" si="344"/>
        <v>1</v>
      </c>
      <c r="ET252" s="163">
        <f t="shared" si="345"/>
        <v>1</v>
      </c>
      <c r="EU252" s="163">
        <f t="shared" si="345"/>
        <v>1</v>
      </c>
      <c r="EV252" s="163">
        <f t="shared" si="346"/>
        <v>0</v>
      </c>
      <c r="EW252" s="163">
        <f t="shared" si="347"/>
        <v>1</v>
      </c>
      <c r="EX252" s="163">
        <f t="shared" si="348"/>
        <v>1</v>
      </c>
      <c r="EY252" s="163">
        <f t="shared" si="349"/>
        <v>1</v>
      </c>
      <c r="EZ252" s="163">
        <f t="shared" si="349"/>
        <v>1</v>
      </c>
      <c r="FA252" s="163">
        <f t="shared" si="349"/>
        <v>1</v>
      </c>
      <c r="FB252" s="163">
        <f t="shared" si="313"/>
        <v>1</v>
      </c>
      <c r="FC252" s="163">
        <f t="shared" si="350"/>
        <v>14</v>
      </c>
      <c r="FD252" s="163">
        <f t="shared" si="351"/>
        <v>0</v>
      </c>
      <c r="FF252" s="16">
        <f t="shared" si="352"/>
        <v>0</v>
      </c>
      <c r="FG252" s="16" t="str">
        <f t="shared" si="353"/>
        <v>1</v>
      </c>
    </row>
    <row r="253" spans="1:163" s="52" customFormat="1" ht="11.25" customHeight="1">
      <c r="A253" s="1038">
        <v>239</v>
      </c>
      <c r="B253" s="1039"/>
      <c r="C253" s="1038" t="str">
        <f t="shared" si="314"/>
        <v/>
      </c>
      <c r="D253" s="1038"/>
      <c r="E253" s="1040"/>
      <c r="F253" s="1041"/>
      <c r="G253" s="1038"/>
      <c r="H253" s="1038"/>
      <c r="I253" s="1323"/>
      <c r="J253" s="1038"/>
      <c r="K253" s="1038"/>
      <c r="L253" s="1038"/>
      <c r="M253" s="1038"/>
      <c r="N253" s="1038"/>
      <c r="O253" s="1038"/>
      <c r="P253" s="1040" t="str">
        <f t="shared" si="354"/>
        <v>MP</v>
      </c>
      <c r="Q253" s="1342" t="str">
        <f t="shared" si="375"/>
        <v/>
      </c>
      <c r="R253" s="1040"/>
      <c r="S253" s="1475" t="e">
        <f t="shared" si="376"/>
        <v>#DIV/0!</v>
      </c>
      <c r="T253" s="1102"/>
      <c r="U253" s="1102"/>
      <c r="V253" s="1476"/>
      <c r="W253" s="1477"/>
      <c r="X253" s="1103"/>
      <c r="Y253" s="1477"/>
      <c r="Z253" s="1478">
        <f t="shared" si="315"/>
        <v>0</v>
      </c>
      <c r="AA253" s="1479">
        <f>ROUND(IFERROR(SUM($AI$6/$AI$7*Q253/O253)+('Inbound Freight New'!$A$3*CZ253/R253),0),2)</f>
        <v>0</v>
      </c>
      <c r="AB253" s="1480">
        <f t="shared" si="316"/>
        <v>0</v>
      </c>
      <c r="AC253" s="1479">
        <f t="shared" si="377"/>
        <v>0</v>
      </c>
      <c r="AD253" s="1481"/>
      <c r="AE253" s="1480">
        <f t="shared" si="317"/>
        <v>0</v>
      </c>
      <c r="AF253" s="1482">
        <f t="shared" si="378"/>
        <v>0</v>
      </c>
      <c r="AG253" s="1483">
        <f t="shared" si="318"/>
        <v>0</v>
      </c>
      <c r="AH253" s="1484">
        <f t="shared" si="379"/>
        <v>0</v>
      </c>
      <c r="AI253" s="1482">
        <f t="shared" si="380"/>
        <v>0</v>
      </c>
      <c r="AJ253" s="1485">
        <f t="shared" si="381"/>
        <v>0</v>
      </c>
      <c r="AK253" s="1485">
        <f t="shared" si="382"/>
        <v>0</v>
      </c>
      <c r="AL253" s="1485">
        <f t="shared" si="319"/>
        <v>0</v>
      </c>
      <c r="AM253" s="1482">
        <f t="shared" si="383"/>
        <v>0</v>
      </c>
      <c r="AN253" s="1477"/>
      <c r="AO253" s="1477"/>
      <c r="AP253" s="1486">
        <f t="shared" si="384"/>
        <v>0</v>
      </c>
      <c r="AQ253" s="1487">
        <f t="shared" si="385"/>
        <v>0</v>
      </c>
      <c r="AR253" s="1488">
        <f t="shared" si="320"/>
        <v>0</v>
      </c>
      <c r="AS253" s="1487">
        <f t="shared" si="386"/>
        <v>0</v>
      </c>
      <c r="AT253" s="1489">
        <f t="shared" si="387"/>
        <v>0</v>
      </c>
      <c r="AU253" s="1490"/>
      <c r="AV253" s="1489"/>
      <c r="AW253" s="1038"/>
      <c r="AX253" s="1038"/>
      <c r="AY253" s="1491"/>
      <c r="AZ253" s="1492"/>
      <c r="BA253" s="1342"/>
      <c r="BB253" s="1342"/>
      <c r="BC253" s="1342"/>
      <c r="BD253" s="1342"/>
      <c r="BE253" s="1038"/>
      <c r="BF253" s="1038" t="str">
        <f t="shared" si="355"/>
        <v/>
      </c>
      <c r="BG253" s="1342" t="str">
        <f t="shared" si="321"/>
        <v/>
      </c>
      <c r="BH253" s="1038"/>
      <c r="BI253" s="1038"/>
      <c r="BJ253" s="1038"/>
      <c r="BK253" s="1038"/>
      <c r="BL253" s="1038"/>
      <c r="BM253" s="1038"/>
      <c r="BN253" s="1493"/>
      <c r="BO253" s="1493"/>
      <c r="BP253" s="1493"/>
      <c r="BQ253" s="1493" t="str">
        <f t="shared" si="322"/>
        <v/>
      </c>
      <c r="BR253" s="1494" t="str">
        <f t="shared" si="323"/>
        <v/>
      </c>
      <c r="BS253" s="1494" t="str">
        <f t="shared" si="356"/>
        <v/>
      </c>
      <c r="BT253" s="1494" t="str">
        <f t="shared" si="357"/>
        <v/>
      </c>
      <c r="BU253" s="1495" t="str">
        <f t="shared" si="324"/>
        <v/>
      </c>
      <c r="BV253" s="1495" t="str">
        <f t="shared" si="358"/>
        <v/>
      </c>
      <c r="BW253" s="1495" t="str">
        <f t="shared" si="359"/>
        <v/>
      </c>
      <c r="BX253" s="1495" t="str">
        <f t="shared" si="325"/>
        <v/>
      </c>
      <c r="BY253" s="1495" t="str">
        <f t="shared" si="326"/>
        <v/>
      </c>
      <c r="BZ253" s="1495" t="str">
        <f t="shared" si="327"/>
        <v/>
      </c>
      <c r="CA253" s="1495" t="str">
        <f t="shared" si="328"/>
        <v/>
      </c>
      <c r="CB253" s="1496" t="str">
        <f t="shared" si="329"/>
        <v/>
      </c>
      <c r="CC253" s="1496" t="str">
        <f t="shared" si="330"/>
        <v/>
      </c>
      <c r="CD253" s="1496" t="str">
        <f t="shared" si="331"/>
        <v/>
      </c>
      <c r="CE253" s="1496" t="str">
        <f t="shared" si="332"/>
        <v/>
      </c>
      <c r="CF253" s="1496" t="str">
        <f t="shared" si="360"/>
        <v/>
      </c>
      <c r="CG253" s="1494" t="str">
        <f t="shared" si="361"/>
        <v/>
      </c>
      <c r="CH253" s="1495"/>
      <c r="CI253" s="1495"/>
      <c r="CJ253" s="1495"/>
      <c r="CK253" s="1495"/>
      <c r="CL253" s="1495"/>
      <c r="CM253" s="1495"/>
      <c r="CN253" s="1497" t="str">
        <f t="shared" si="362"/>
        <v/>
      </c>
      <c r="CO253" s="1497" t="str">
        <f t="shared" si="363"/>
        <v/>
      </c>
      <c r="CP253" s="1497" t="str">
        <f t="shared" si="364"/>
        <v/>
      </c>
      <c r="CQ253" s="1497" t="str">
        <f t="shared" si="365"/>
        <v/>
      </c>
      <c r="CR253" s="1497" t="str">
        <f t="shared" si="366"/>
        <v/>
      </c>
      <c r="CS253" s="1497" t="str">
        <f t="shared" si="367"/>
        <v/>
      </c>
      <c r="CT253" s="1497" t="str">
        <f t="shared" si="368"/>
        <v/>
      </c>
      <c r="CU253" s="1497" t="str">
        <f t="shared" si="369"/>
        <v/>
      </c>
      <c r="CV253" s="1497" t="str">
        <f t="shared" si="370"/>
        <v/>
      </c>
      <c r="CW253" s="16" t="str">
        <f t="shared" si="371"/>
        <v/>
      </c>
      <c r="CX253" s="16" t="str">
        <f t="shared" si="372"/>
        <v/>
      </c>
      <c r="CY253" s="16" t="str">
        <f t="shared" si="373"/>
        <v/>
      </c>
      <c r="CZ253" s="650">
        <f t="shared" si="333"/>
        <v>0</v>
      </c>
      <c r="DA253" s="16"/>
      <c r="DB253" s="651"/>
      <c r="DC253" s="655">
        <f t="shared" si="334"/>
        <v>0</v>
      </c>
      <c r="DD253" s="654" t="str">
        <f t="shared" si="335"/>
        <v/>
      </c>
      <c r="DE253" s="650">
        <f t="shared" si="336"/>
        <v>0</v>
      </c>
      <c r="EG253" s="16">
        <f>IFERROR(VLOOKUP(B253,'SUBCATS INTERNAL USE'!A:D,3,0),10000)</f>
        <v>10000</v>
      </c>
      <c r="EH253" s="16">
        <f t="shared" si="337"/>
        <v>10000</v>
      </c>
      <c r="EI253" s="16">
        <f t="shared" si="338"/>
        <v>1</v>
      </c>
      <c r="EJ253" s="16">
        <f t="shared" si="374"/>
        <v>19</v>
      </c>
      <c r="EK253" s="16">
        <f>IFERROR(VLOOKUP(B253,'SUBCATS INTERNAL USE'!G:I,3,0), 10000)</f>
        <v>10000</v>
      </c>
      <c r="EN253" s="163">
        <f t="shared" si="339"/>
        <v>1</v>
      </c>
      <c r="EO253" s="163">
        <f t="shared" si="340"/>
        <v>1</v>
      </c>
      <c r="EP253" s="163">
        <f t="shared" si="341"/>
        <v>1</v>
      </c>
      <c r="EQ253" s="163">
        <f t="shared" si="342"/>
        <v>1</v>
      </c>
      <c r="ER253" s="163">
        <f t="shared" si="343"/>
        <v>1</v>
      </c>
      <c r="ES253" s="163">
        <f t="shared" si="344"/>
        <v>1</v>
      </c>
      <c r="ET253" s="163">
        <f t="shared" si="345"/>
        <v>1</v>
      </c>
      <c r="EU253" s="163">
        <f t="shared" si="345"/>
        <v>1</v>
      </c>
      <c r="EV253" s="163">
        <f t="shared" si="346"/>
        <v>0</v>
      </c>
      <c r="EW253" s="163">
        <f t="shared" si="347"/>
        <v>1</v>
      </c>
      <c r="EX253" s="163">
        <f t="shared" si="348"/>
        <v>1</v>
      </c>
      <c r="EY253" s="163">
        <f t="shared" si="349"/>
        <v>1</v>
      </c>
      <c r="EZ253" s="163">
        <f t="shared" si="349"/>
        <v>1</v>
      </c>
      <c r="FA253" s="163">
        <f t="shared" si="349"/>
        <v>1</v>
      </c>
      <c r="FB253" s="163">
        <f t="shared" si="313"/>
        <v>1</v>
      </c>
      <c r="FC253" s="163">
        <f t="shared" si="350"/>
        <v>14</v>
      </c>
      <c r="FD253" s="163">
        <f t="shared" si="351"/>
        <v>0</v>
      </c>
      <c r="FF253" s="16">
        <f t="shared" si="352"/>
        <v>0</v>
      </c>
      <c r="FG253" s="16" t="str">
        <f t="shared" si="353"/>
        <v>1</v>
      </c>
    </row>
    <row r="254" spans="1:163" s="52" customFormat="1" ht="11.25" customHeight="1">
      <c r="A254" s="1038">
        <v>240</v>
      </c>
      <c r="B254" s="1039"/>
      <c r="C254" s="1038" t="str">
        <f t="shared" si="314"/>
        <v/>
      </c>
      <c r="D254" s="1038"/>
      <c r="E254" s="1040"/>
      <c r="F254" s="1041"/>
      <c r="G254" s="1038"/>
      <c r="H254" s="1038"/>
      <c r="I254" s="1323"/>
      <c r="J254" s="1038"/>
      <c r="K254" s="1038"/>
      <c r="L254" s="1038"/>
      <c r="M254" s="1038"/>
      <c r="N254" s="1038"/>
      <c r="O254" s="1038"/>
      <c r="P254" s="1040" t="str">
        <f t="shared" si="354"/>
        <v>MP</v>
      </c>
      <c r="Q254" s="1342" t="str">
        <f t="shared" si="375"/>
        <v/>
      </c>
      <c r="R254" s="1040"/>
      <c r="S254" s="1475" t="e">
        <f t="shared" si="376"/>
        <v>#DIV/0!</v>
      </c>
      <c r="T254" s="1102"/>
      <c r="U254" s="1102"/>
      <c r="V254" s="1476"/>
      <c r="W254" s="1477"/>
      <c r="X254" s="1103"/>
      <c r="Y254" s="1477"/>
      <c r="Z254" s="1478">
        <f t="shared" si="315"/>
        <v>0</v>
      </c>
      <c r="AA254" s="1479">
        <f>ROUND(IFERROR(SUM($AI$6/$AI$7*Q254/O254)+('Inbound Freight New'!$A$3*CZ254/R254),0),2)</f>
        <v>0</v>
      </c>
      <c r="AB254" s="1480">
        <f t="shared" si="316"/>
        <v>0</v>
      </c>
      <c r="AC254" s="1479">
        <f t="shared" si="377"/>
        <v>0</v>
      </c>
      <c r="AD254" s="1481"/>
      <c r="AE254" s="1480">
        <f t="shared" si="317"/>
        <v>0</v>
      </c>
      <c r="AF254" s="1482">
        <f t="shared" si="378"/>
        <v>0</v>
      </c>
      <c r="AG254" s="1483">
        <f t="shared" si="318"/>
        <v>0</v>
      </c>
      <c r="AH254" s="1484">
        <f t="shared" si="379"/>
        <v>0</v>
      </c>
      <c r="AI254" s="1482">
        <f t="shared" si="380"/>
        <v>0</v>
      </c>
      <c r="AJ254" s="1485">
        <f t="shared" si="381"/>
        <v>0</v>
      </c>
      <c r="AK254" s="1485">
        <f t="shared" si="382"/>
        <v>0</v>
      </c>
      <c r="AL254" s="1485">
        <f t="shared" si="319"/>
        <v>0</v>
      </c>
      <c r="AM254" s="1482">
        <f t="shared" si="383"/>
        <v>0</v>
      </c>
      <c r="AN254" s="1477"/>
      <c r="AO254" s="1477"/>
      <c r="AP254" s="1486">
        <f t="shared" si="384"/>
        <v>0</v>
      </c>
      <c r="AQ254" s="1487">
        <f t="shared" si="385"/>
        <v>0</v>
      </c>
      <c r="AR254" s="1488">
        <f t="shared" si="320"/>
        <v>0</v>
      </c>
      <c r="AS254" s="1487">
        <f t="shared" si="386"/>
        <v>0</v>
      </c>
      <c r="AT254" s="1489">
        <f t="shared" si="387"/>
        <v>0</v>
      </c>
      <c r="AU254" s="1490"/>
      <c r="AV254" s="1489"/>
      <c r="AW254" s="1038"/>
      <c r="AX254" s="1038"/>
      <c r="AY254" s="1491"/>
      <c r="AZ254" s="1492"/>
      <c r="BA254" s="1342"/>
      <c r="BB254" s="1342"/>
      <c r="BC254" s="1342"/>
      <c r="BD254" s="1342"/>
      <c r="BE254" s="1038"/>
      <c r="BF254" s="1038" t="str">
        <f t="shared" si="355"/>
        <v/>
      </c>
      <c r="BG254" s="1342" t="str">
        <f t="shared" si="321"/>
        <v/>
      </c>
      <c r="BH254" s="1038"/>
      <c r="BI254" s="1038"/>
      <c r="BJ254" s="1038"/>
      <c r="BK254" s="1038"/>
      <c r="BL254" s="1038"/>
      <c r="BM254" s="1038"/>
      <c r="BN254" s="1493"/>
      <c r="BO254" s="1493"/>
      <c r="BP254" s="1493"/>
      <c r="BQ254" s="1493" t="str">
        <f t="shared" si="322"/>
        <v/>
      </c>
      <c r="BR254" s="1494" t="str">
        <f t="shared" si="323"/>
        <v/>
      </c>
      <c r="BS254" s="1494" t="str">
        <f t="shared" si="356"/>
        <v/>
      </c>
      <c r="BT254" s="1494" t="str">
        <f t="shared" si="357"/>
        <v/>
      </c>
      <c r="BU254" s="1495" t="str">
        <f t="shared" si="324"/>
        <v/>
      </c>
      <c r="BV254" s="1495" t="str">
        <f t="shared" si="358"/>
        <v/>
      </c>
      <c r="BW254" s="1495" t="str">
        <f t="shared" si="359"/>
        <v/>
      </c>
      <c r="BX254" s="1495" t="str">
        <f t="shared" si="325"/>
        <v/>
      </c>
      <c r="BY254" s="1495" t="str">
        <f t="shared" si="326"/>
        <v/>
      </c>
      <c r="BZ254" s="1495" t="str">
        <f t="shared" si="327"/>
        <v/>
      </c>
      <c r="CA254" s="1495" t="str">
        <f t="shared" si="328"/>
        <v/>
      </c>
      <c r="CB254" s="1496" t="str">
        <f t="shared" si="329"/>
        <v/>
      </c>
      <c r="CC254" s="1496" t="str">
        <f t="shared" si="330"/>
        <v/>
      </c>
      <c r="CD254" s="1496" t="str">
        <f t="shared" si="331"/>
        <v/>
      </c>
      <c r="CE254" s="1496" t="str">
        <f t="shared" si="332"/>
        <v/>
      </c>
      <c r="CF254" s="1496" t="str">
        <f t="shared" si="360"/>
        <v/>
      </c>
      <c r="CG254" s="1494" t="str">
        <f t="shared" si="361"/>
        <v/>
      </c>
      <c r="CH254" s="1495"/>
      <c r="CI254" s="1495"/>
      <c r="CJ254" s="1495"/>
      <c r="CK254" s="1495"/>
      <c r="CL254" s="1495"/>
      <c r="CM254" s="1495"/>
      <c r="CN254" s="1497" t="str">
        <f t="shared" si="362"/>
        <v/>
      </c>
      <c r="CO254" s="1497" t="str">
        <f t="shared" si="363"/>
        <v/>
      </c>
      <c r="CP254" s="1497" t="str">
        <f t="shared" si="364"/>
        <v/>
      </c>
      <c r="CQ254" s="1497" t="str">
        <f t="shared" si="365"/>
        <v/>
      </c>
      <c r="CR254" s="1497" t="str">
        <f t="shared" si="366"/>
        <v/>
      </c>
      <c r="CS254" s="1497" t="str">
        <f t="shared" si="367"/>
        <v/>
      </c>
      <c r="CT254" s="1497" t="str">
        <f t="shared" si="368"/>
        <v/>
      </c>
      <c r="CU254" s="1497" t="str">
        <f t="shared" si="369"/>
        <v/>
      </c>
      <c r="CV254" s="1497" t="str">
        <f t="shared" si="370"/>
        <v/>
      </c>
      <c r="CW254" s="16" t="str">
        <f t="shared" si="371"/>
        <v/>
      </c>
      <c r="CX254" s="16" t="str">
        <f t="shared" si="372"/>
        <v/>
      </c>
      <c r="CY254" s="16" t="str">
        <f t="shared" si="373"/>
        <v/>
      </c>
      <c r="CZ254" s="650">
        <f t="shared" si="333"/>
        <v>0</v>
      </c>
      <c r="DA254" s="16"/>
      <c r="DB254" s="651"/>
      <c r="DC254" s="655">
        <f t="shared" si="334"/>
        <v>0</v>
      </c>
      <c r="DD254" s="654" t="str">
        <f t="shared" si="335"/>
        <v/>
      </c>
      <c r="DE254" s="650">
        <f t="shared" si="336"/>
        <v>0</v>
      </c>
      <c r="EG254" s="16">
        <f>IFERROR(VLOOKUP(B254,'SUBCATS INTERNAL USE'!A:D,3,0),10000)</f>
        <v>10000</v>
      </c>
      <c r="EH254" s="16">
        <f t="shared" si="337"/>
        <v>10000</v>
      </c>
      <c r="EI254" s="16">
        <f t="shared" si="338"/>
        <v>1</v>
      </c>
      <c r="EJ254" s="16">
        <f t="shared" si="374"/>
        <v>19</v>
      </c>
      <c r="EK254" s="16">
        <f>IFERROR(VLOOKUP(B254,'SUBCATS INTERNAL USE'!G:I,3,0), 10000)</f>
        <v>10000</v>
      </c>
      <c r="EN254" s="163">
        <f t="shared" si="339"/>
        <v>1</v>
      </c>
      <c r="EO254" s="163">
        <f t="shared" si="340"/>
        <v>1</v>
      </c>
      <c r="EP254" s="163">
        <f t="shared" si="341"/>
        <v>1</v>
      </c>
      <c r="EQ254" s="163">
        <f t="shared" si="342"/>
        <v>1</v>
      </c>
      <c r="ER254" s="163">
        <f t="shared" si="343"/>
        <v>1</v>
      </c>
      <c r="ES254" s="163">
        <f t="shared" si="344"/>
        <v>1</v>
      </c>
      <c r="ET254" s="163">
        <f t="shared" si="345"/>
        <v>1</v>
      </c>
      <c r="EU254" s="163">
        <f t="shared" si="345"/>
        <v>1</v>
      </c>
      <c r="EV254" s="163">
        <f t="shared" si="346"/>
        <v>0</v>
      </c>
      <c r="EW254" s="163">
        <f t="shared" si="347"/>
        <v>1</v>
      </c>
      <c r="EX254" s="163">
        <f t="shared" si="348"/>
        <v>1</v>
      </c>
      <c r="EY254" s="163">
        <f t="shared" si="349"/>
        <v>1</v>
      </c>
      <c r="EZ254" s="163">
        <f t="shared" si="349"/>
        <v>1</v>
      </c>
      <c r="FA254" s="163">
        <f t="shared" si="349"/>
        <v>1</v>
      </c>
      <c r="FB254" s="163">
        <f t="shared" si="313"/>
        <v>1</v>
      </c>
      <c r="FC254" s="163">
        <f t="shared" si="350"/>
        <v>14</v>
      </c>
      <c r="FD254" s="163">
        <f t="shared" si="351"/>
        <v>0</v>
      </c>
      <c r="FF254" s="16">
        <f t="shared" si="352"/>
        <v>0</v>
      </c>
      <c r="FG254" s="16" t="str">
        <f t="shared" si="353"/>
        <v>1</v>
      </c>
    </row>
    <row r="255" spans="1:163" s="52" customFormat="1" ht="11.25" customHeight="1">
      <c r="A255" s="1038">
        <v>241</v>
      </c>
      <c r="B255" s="1039"/>
      <c r="C255" s="1038" t="str">
        <f t="shared" si="314"/>
        <v/>
      </c>
      <c r="D255" s="1038"/>
      <c r="E255" s="1040"/>
      <c r="F255" s="1041"/>
      <c r="G255" s="1038"/>
      <c r="H255" s="1038"/>
      <c r="I255" s="1323"/>
      <c r="J255" s="1038"/>
      <c r="K255" s="1038"/>
      <c r="L255" s="1038"/>
      <c r="M255" s="1038"/>
      <c r="N255" s="1038"/>
      <c r="O255" s="1038"/>
      <c r="P255" s="1040" t="str">
        <f t="shared" si="354"/>
        <v>MP</v>
      </c>
      <c r="Q255" s="1342" t="str">
        <f t="shared" si="375"/>
        <v/>
      </c>
      <c r="R255" s="1040"/>
      <c r="S255" s="1475" t="e">
        <f t="shared" si="376"/>
        <v>#DIV/0!</v>
      </c>
      <c r="T255" s="1102"/>
      <c r="U255" s="1102"/>
      <c r="V255" s="1476"/>
      <c r="W255" s="1477"/>
      <c r="X255" s="1103"/>
      <c r="Y255" s="1477"/>
      <c r="Z255" s="1478">
        <f t="shared" si="315"/>
        <v>0</v>
      </c>
      <c r="AA255" s="1479">
        <f>ROUND(IFERROR(SUM($AI$6/$AI$7*Q255/O255)+('Inbound Freight New'!$A$3*CZ255/R255),0),2)</f>
        <v>0</v>
      </c>
      <c r="AB255" s="1480">
        <f t="shared" si="316"/>
        <v>0</v>
      </c>
      <c r="AC255" s="1479">
        <f t="shared" si="377"/>
        <v>0</v>
      </c>
      <c r="AD255" s="1481"/>
      <c r="AE255" s="1480">
        <f t="shared" si="317"/>
        <v>0</v>
      </c>
      <c r="AF255" s="1482">
        <f t="shared" si="378"/>
        <v>0</v>
      </c>
      <c r="AG255" s="1483">
        <f t="shared" si="318"/>
        <v>0</v>
      </c>
      <c r="AH255" s="1484">
        <f t="shared" si="379"/>
        <v>0</v>
      </c>
      <c r="AI255" s="1482">
        <f t="shared" si="380"/>
        <v>0</v>
      </c>
      <c r="AJ255" s="1485">
        <f t="shared" si="381"/>
        <v>0</v>
      </c>
      <c r="AK255" s="1485">
        <f t="shared" si="382"/>
        <v>0</v>
      </c>
      <c r="AL255" s="1485">
        <f t="shared" si="319"/>
        <v>0</v>
      </c>
      <c r="AM255" s="1482">
        <f t="shared" si="383"/>
        <v>0</v>
      </c>
      <c r="AN255" s="1477"/>
      <c r="AO255" s="1477"/>
      <c r="AP255" s="1486">
        <f t="shared" si="384"/>
        <v>0</v>
      </c>
      <c r="AQ255" s="1487">
        <f t="shared" si="385"/>
        <v>0</v>
      </c>
      <c r="AR255" s="1488">
        <f t="shared" si="320"/>
        <v>0</v>
      </c>
      <c r="AS255" s="1487">
        <f t="shared" si="386"/>
        <v>0</v>
      </c>
      <c r="AT255" s="1489">
        <f t="shared" si="387"/>
        <v>0</v>
      </c>
      <c r="AU255" s="1490"/>
      <c r="AV255" s="1489"/>
      <c r="AW255" s="1038"/>
      <c r="AX255" s="1038"/>
      <c r="AY255" s="1491"/>
      <c r="AZ255" s="1492"/>
      <c r="BA255" s="1342"/>
      <c r="BB255" s="1342"/>
      <c r="BC255" s="1342"/>
      <c r="BD255" s="1342"/>
      <c r="BE255" s="1038"/>
      <c r="BF255" s="1038" t="str">
        <f t="shared" si="355"/>
        <v/>
      </c>
      <c r="BG255" s="1342" t="str">
        <f t="shared" si="321"/>
        <v/>
      </c>
      <c r="BH255" s="1038"/>
      <c r="BI255" s="1038"/>
      <c r="BJ255" s="1038"/>
      <c r="BK255" s="1038"/>
      <c r="BL255" s="1038"/>
      <c r="BM255" s="1038"/>
      <c r="BN255" s="1493"/>
      <c r="BO255" s="1493"/>
      <c r="BP255" s="1493"/>
      <c r="BQ255" s="1493" t="str">
        <f t="shared" si="322"/>
        <v/>
      </c>
      <c r="BR255" s="1494" t="str">
        <f t="shared" si="323"/>
        <v/>
      </c>
      <c r="BS255" s="1494" t="str">
        <f t="shared" si="356"/>
        <v/>
      </c>
      <c r="BT255" s="1494" t="str">
        <f t="shared" si="357"/>
        <v/>
      </c>
      <c r="BU255" s="1495" t="str">
        <f t="shared" si="324"/>
        <v/>
      </c>
      <c r="BV255" s="1495" t="str">
        <f t="shared" si="358"/>
        <v/>
      </c>
      <c r="BW255" s="1495" t="str">
        <f t="shared" si="359"/>
        <v/>
      </c>
      <c r="BX255" s="1495" t="str">
        <f t="shared" si="325"/>
        <v/>
      </c>
      <c r="BY255" s="1495" t="str">
        <f t="shared" si="326"/>
        <v/>
      </c>
      <c r="BZ255" s="1495" t="str">
        <f t="shared" si="327"/>
        <v/>
      </c>
      <c r="CA255" s="1495" t="str">
        <f t="shared" si="328"/>
        <v/>
      </c>
      <c r="CB255" s="1496" t="str">
        <f t="shared" si="329"/>
        <v/>
      </c>
      <c r="CC255" s="1496" t="str">
        <f t="shared" si="330"/>
        <v/>
      </c>
      <c r="CD255" s="1496" t="str">
        <f t="shared" si="331"/>
        <v/>
      </c>
      <c r="CE255" s="1496" t="str">
        <f t="shared" si="332"/>
        <v/>
      </c>
      <c r="CF255" s="1496" t="str">
        <f t="shared" si="360"/>
        <v/>
      </c>
      <c r="CG255" s="1494" t="str">
        <f t="shared" si="361"/>
        <v/>
      </c>
      <c r="CH255" s="1495"/>
      <c r="CI255" s="1495"/>
      <c r="CJ255" s="1495"/>
      <c r="CK255" s="1495"/>
      <c r="CL255" s="1495"/>
      <c r="CM255" s="1495"/>
      <c r="CN255" s="1497" t="str">
        <f t="shared" si="362"/>
        <v/>
      </c>
      <c r="CO255" s="1497" t="str">
        <f t="shared" si="363"/>
        <v/>
      </c>
      <c r="CP255" s="1497" t="str">
        <f t="shared" si="364"/>
        <v/>
      </c>
      <c r="CQ255" s="1497" t="str">
        <f t="shared" si="365"/>
        <v/>
      </c>
      <c r="CR255" s="1497" t="str">
        <f t="shared" si="366"/>
        <v/>
      </c>
      <c r="CS255" s="1497" t="str">
        <f t="shared" si="367"/>
        <v/>
      </c>
      <c r="CT255" s="1497" t="str">
        <f t="shared" si="368"/>
        <v/>
      </c>
      <c r="CU255" s="1497" t="str">
        <f t="shared" si="369"/>
        <v/>
      </c>
      <c r="CV255" s="1497" t="str">
        <f t="shared" si="370"/>
        <v/>
      </c>
      <c r="CW255" s="16" t="str">
        <f t="shared" si="371"/>
        <v/>
      </c>
      <c r="CX255" s="16" t="str">
        <f t="shared" si="372"/>
        <v/>
      </c>
      <c r="CY255" s="16" t="str">
        <f t="shared" si="373"/>
        <v/>
      </c>
      <c r="CZ255" s="650">
        <f t="shared" si="333"/>
        <v>0</v>
      </c>
      <c r="DA255" s="16"/>
      <c r="DB255" s="651"/>
      <c r="DC255" s="655">
        <f t="shared" si="334"/>
        <v>0</v>
      </c>
      <c r="DD255" s="654" t="str">
        <f t="shared" si="335"/>
        <v/>
      </c>
      <c r="DE255" s="650">
        <f t="shared" si="336"/>
        <v>0</v>
      </c>
      <c r="EG255" s="16">
        <f>IFERROR(VLOOKUP(B255,'SUBCATS INTERNAL USE'!A:D,3,0),10000)</f>
        <v>10000</v>
      </c>
      <c r="EH255" s="16">
        <f t="shared" si="337"/>
        <v>10000</v>
      </c>
      <c r="EI255" s="16">
        <f t="shared" si="338"/>
        <v>1</v>
      </c>
      <c r="EJ255" s="16">
        <f t="shared" si="374"/>
        <v>19</v>
      </c>
      <c r="EK255" s="16">
        <f>IFERROR(VLOOKUP(B255,'SUBCATS INTERNAL USE'!G:I,3,0), 10000)</f>
        <v>10000</v>
      </c>
      <c r="EN255" s="163">
        <f t="shared" si="339"/>
        <v>1</v>
      </c>
      <c r="EO255" s="163">
        <f t="shared" si="340"/>
        <v>1</v>
      </c>
      <c r="EP255" s="163">
        <f t="shared" si="341"/>
        <v>1</v>
      </c>
      <c r="EQ255" s="163">
        <f t="shared" si="342"/>
        <v>1</v>
      </c>
      <c r="ER255" s="163">
        <f t="shared" si="343"/>
        <v>1</v>
      </c>
      <c r="ES255" s="163">
        <f t="shared" si="344"/>
        <v>1</v>
      </c>
      <c r="ET255" s="163">
        <f t="shared" si="345"/>
        <v>1</v>
      </c>
      <c r="EU255" s="163">
        <f t="shared" si="345"/>
        <v>1</v>
      </c>
      <c r="EV255" s="163">
        <f t="shared" si="346"/>
        <v>0</v>
      </c>
      <c r="EW255" s="163">
        <f t="shared" si="347"/>
        <v>1</v>
      </c>
      <c r="EX255" s="163">
        <f t="shared" si="348"/>
        <v>1</v>
      </c>
      <c r="EY255" s="163">
        <f t="shared" si="349"/>
        <v>1</v>
      </c>
      <c r="EZ255" s="163">
        <f t="shared" si="349"/>
        <v>1</v>
      </c>
      <c r="FA255" s="163">
        <f t="shared" si="349"/>
        <v>1</v>
      </c>
      <c r="FB255" s="163">
        <f t="shared" si="313"/>
        <v>1</v>
      </c>
      <c r="FC255" s="163">
        <f t="shared" si="350"/>
        <v>14</v>
      </c>
      <c r="FD255" s="163">
        <f t="shared" si="351"/>
        <v>0</v>
      </c>
      <c r="FF255" s="16">
        <f t="shared" si="352"/>
        <v>0</v>
      </c>
      <c r="FG255" s="16" t="str">
        <f t="shared" si="353"/>
        <v>1</v>
      </c>
    </row>
    <row r="256" spans="1:163" s="52" customFormat="1" ht="11.25" customHeight="1">
      <c r="A256" s="1038">
        <v>242</v>
      </c>
      <c r="B256" s="1039"/>
      <c r="C256" s="1038" t="str">
        <f t="shared" si="314"/>
        <v/>
      </c>
      <c r="D256" s="1038"/>
      <c r="E256" s="1040"/>
      <c r="F256" s="1041"/>
      <c r="G256" s="1038"/>
      <c r="H256" s="1038"/>
      <c r="I256" s="1323"/>
      <c r="J256" s="1038"/>
      <c r="K256" s="1038"/>
      <c r="L256" s="1038"/>
      <c r="M256" s="1038"/>
      <c r="N256" s="1038"/>
      <c r="O256" s="1038"/>
      <c r="P256" s="1040" t="str">
        <f t="shared" si="354"/>
        <v>MP</v>
      </c>
      <c r="Q256" s="1342" t="str">
        <f t="shared" si="375"/>
        <v/>
      </c>
      <c r="R256" s="1040"/>
      <c r="S256" s="1475" t="e">
        <f t="shared" si="376"/>
        <v>#DIV/0!</v>
      </c>
      <c r="T256" s="1102"/>
      <c r="U256" s="1102"/>
      <c r="V256" s="1476"/>
      <c r="W256" s="1477"/>
      <c r="X256" s="1103"/>
      <c r="Y256" s="1477"/>
      <c r="Z256" s="1478">
        <f t="shared" si="315"/>
        <v>0</v>
      </c>
      <c r="AA256" s="1479">
        <f>ROUND(IFERROR(SUM($AI$6/$AI$7*Q256/O256)+('Inbound Freight New'!$A$3*CZ256/R256),0),2)</f>
        <v>0</v>
      </c>
      <c r="AB256" s="1480">
        <f t="shared" si="316"/>
        <v>0</v>
      </c>
      <c r="AC256" s="1479">
        <f t="shared" si="377"/>
        <v>0</v>
      </c>
      <c r="AD256" s="1481"/>
      <c r="AE256" s="1480">
        <f t="shared" si="317"/>
        <v>0</v>
      </c>
      <c r="AF256" s="1482">
        <f t="shared" si="378"/>
        <v>0</v>
      </c>
      <c r="AG256" s="1483">
        <f t="shared" si="318"/>
        <v>0</v>
      </c>
      <c r="AH256" s="1484">
        <f t="shared" si="379"/>
        <v>0</v>
      </c>
      <c r="AI256" s="1482">
        <f t="shared" si="380"/>
        <v>0</v>
      </c>
      <c r="AJ256" s="1485">
        <f t="shared" si="381"/>
        <v>0</v>
      </c>
      <c r="AK256" s="1485">
        <f t="shared" si="382"/>
        <v>0</v>
      </c>
      <c r="AL256" s="1485">
        <f t="shared" si="319"/>
        <v>0</v>
      </c>
      <c r="AM256" s="1482">
        <f t="shared" si="383"/>
        <v>0</v>
      </c>
      <c r="AN256" s="1477"/>
      <c r="AO256" s="1477"/>
      <c r="AP256" s="1486">
        <f t="shared" si="384"/>
        <v>0</v>
      </c>
      <c r="AQ256" s="1487">
        <f t="shared" si="385"/>
        <v>0</v>
      </c>
      <c r="AR256" s="1488">
        <f t="shared" si="320"/>
        <v>0</v>
      </c>
      <c r="AS256" s="1487">
        <f t="shared" si="386"/>
        <v>0</v>
      </c>
      <c r="AT256" s="1489">
        <f t="shared" si="387"/>
        <v>0</v>
      </c>
      <c r="AU256" s="1490"/>
      <c r="AV256" s="1489"/>
      <c r="AW256" s="1038"/>
      <c r="AX256" s="1038"/>
      <c r="AY256" s="1491"/>
      <c r="AZ256" s="1492"/>
      <c r="BA256" s="1342"/>
      <c r="BB256" s="1342"/>
      <c r="BC256" s="1342"/>
      <c r="BD256" s="1342"/>
      <c r="BE256" s="1038"/>
      <c r="BF256" s="1038" t="str">
        <f t="shared" si="355"/>
        <v/>
      </c>
      <c r="BG256" s="1342" t="str">
        <f t="shared" si="321"/>
        <v/>
      </c>
      <c r="BH256" s="1038"/>
      <c r="BI256" s="1038"/>
      <c r="BJ256" s="1038"/>
      <c r="BK256" s="1038"/>
      <c r="BL256" s="1038"/>
      <c r="BM256" s="1038"/>
      <c r="BN256" s="1493"/>
      <c r="BO256" s="1493"/>
      <c r="BP256" s="1493"/>
      <c r="BQ256" s="1493" t="str">
        <f t="shared" si="322"/>
        <v/>
      </c>
      <c r="BR256" s="1494" t="str">
        <f t="shared" si="323"/>
        <v/>
      </c>
      <c r="BS256" s="1494" t="str">
        <f t="shared" si="356"/>
        <v/>
      </c>
      <c r="BT256" s="1494" t="str">
        <f t="shared" si="357"/>
        <v/>
      </c>
      <c r="BU256" s="1495" t="str">
        <f t="shared" si="324"/>
        <v/>
      </c>
      <c r="BV256" s="1495" t="str">
        <f t="shared" si="358"/>
        <v/>
      </c>
      <c r="BW256" s="1495" t="str">
        <f t="shared" si="359"/>
        <v/>
      </c>
      <c r="BX256" s="1495" t="str">
        <f t="shared" si="325"/>
        <v/>
      </c>
      <c r="BY256" s="1495" t="str">
        <f t="shared" si="326"/>
        <v/>
      </c>
      <c r="BZ256" s="1495" t="str">
        <f t="shared" si="327"/>
        <v/>
      </c>
      <c r="CA256" s="1495" t="str">
        <f t="shared" si="328"/>
        <v/>
      </c>
      <c r="CB256" s="1496" t="str">
        <f t="shared" si="329"/>
        <v/>
      </c>
      <c r="CC256" s="1496" t="str">
        <f t="shared" si="330"/>
        <v/>
      </c>
      <c r="CD256" s="1496" t="str">
        <f t="shared" si="331"/>
        <v/>
      </c>
      <c r="CE256" s="1496" t="str">
        <f t="shared" si="332"/>
        <v/>
      </c>
      <c r="CF256" s="1496" t="str">
        <f t="shared" si="360"/>
        <v/>
      </c>
      <c r="CG256" s="1494" t="str">
        <f t="shared" si="361"/>
        <v/>
      </c>
      <c r="CH256" s="1495"/>
      <c r="CI256" s="1495"/>
      <c r="CJ256" s="1495"/>
      <c r="CK256" s="1495"/>
      <c r="CL256" s="1495"/>
      <c r="CM256" s="1495"/>
      <c r="CN256" s="1497" t="str">
        <f t="shared" si="362"/>
        <v/>
      </c>
      <c r="CO256" s="1497" t="str">
        <f t="shared" si="363"/>
        <v/>
      </c>
      <c r="CP256" s="1497" t="str">
        <f t="shared" si="364"/>
        <v/>
      </c>
      <c r="CQ256" s="1497" t="str">
        <f t="shared" si="365"/>
        <v/>
      </c>
      <c r="CR256" s="1497" t="str">
        <f t="shared" si="366"/>
        <v/>
      </c>
      <c r="CS256" s="1497" t="str">
        <f t="shared" si="367"/>
        <v/>
      </c>
      <c r="CT256" s="1497" t="str">
        <f t="shared" si="368"/>
        <v/>
      </c>
      <c r="CU256" s="1497" t="str">
        <f t="shared" si="369"/>
        <v/>
      </c>
      <c r="CV256" s="1497" t="str">
        <f t="shared" si="370"/>
        <v/>
      </c>
      <c r="CW256" s="16" t="str">
        <f t="shared" si="371"/>
        <v/>
      </c>
      <c r="CX256" s="16" t="str">
        <f t="shared" si="372"/>
        <v/>
      </c>
      <c r="CY256" s="16" t="str">
        <f t="shared" si="373"/>
        <v/>
      </c>
      <c r="CZ256" s="650">
        <f t="shared" si="333"/>
        <v>0</v>
      </c>
      <c r="DA256" s="16"/>
      <c r="DB256" s="651"/>
      <c r="DC256" s="655">
        <f t="shared" si="334"/>
        <v>0</v>
      </c>
      <c r="DD256" s="654" t="str">
        <f t="shared" si="335"/>
        <v/>
      </c>
      <c r="DE256" s="650">
        <f t="shared" si="336"/>
        <v>0</v>
      </c>
      <c r="EG256" s="16">
        <f>IFERROR(VLOOKUP(B256,'SUBCATS INTERNAL USE'!A:D,3,0),10000)</f>
        <v>10000</v>
      </c>
      <c r="EH256" s="16">
        <f t="shared" si="337"/>
        <v>10000</v>
      </c>
      <c r="EI256" s="16">
        <f t="shared" si="338"/>
        <v>1</v>
      </c>
      <c r="EJ256" s="16">
        <f t="shared" si="374"/>
        <v>19</v>
      </c>
      <c r="EK256" s="16">
        <f>IFERROR(VLOOKUP(B256,'SUBCATS INTERNAL USE'!G:I,3,0), 10000)</f>
        <v>10000</v>
      </c>
      <c r="EN256" s="163">
        <f t="shared" si="339"/>
        <v>1</v>
      </c>
      <c r="EO256" s="163">
        <f t="shared" si="340"/>
        <v>1</v>
      </c>
      <c r="EP256" s="163">
        <f t="shared" si="341"/>
        <v>1</v>
      </c>
      <c r="EQ256" s="163">
        <f t="shared" si="342"/>
        <v>1</v>
      </c>
      <c r="ER256" s="163">
        <f t="shared" si="343"/>
        <v>1</v>
      </c>
      <c r="ES256" s="163">
        <f t="shared" si="344"/>
        <v>1</v>
      </c>
      <c r="ET256" s="163">
        <f t="shared" si="345"/>
        <v>1</v>
      </c>
      <c r="EU256" s="163">
        <f t="shared" si="345"/>
        <v>1</v>
      </c>
      <c r="EV256" s="163">
        <f t="shared" si="346"/>
        <v>0</v>
      </c>
      <c r="EW256" s="163">
        <f t="shared" si="347"/>
        <v>1</v>
      </c>
      <c r="EX256" s="163">
        <f t="shared" si="348"/>
        <v>1</v>
      </c>
      <c r="EY256" s="163">
        <f t="shared" si="349"/>
        <v>1</v>
      </c>
      <c r="EZ256" s="163">
        <f t="shared" si="349"/>
        <v>1</v>
      </c>
      <c r="FA256" s="163">
        <f t="shared" si="349"/>
        <v>1</v>
      </c>
      <c r="FB256" s="163">
        <f t="shared" si="313"/>
        <v>1</v>
      </c>
      <c r="FC256" s="163">
        <f t="shared" si="350"/>
        <v>14</v>
      </c>
      <c r="FD256" s="163">
        <f t="shared" si="351"/>
        <v>0</v>
      </c>
      <c r="FF256" s="16">
        <f t="shared" si="352"/>
        <v>0</v>
      </c>
      <c r="FG256" s="16" t="str">
        <f t="shared" si="353"/>
        <v>1</v>
      </c>
    </row>
    <row r="257" spans="1:163" s="52" customFormat="1" ht="11.25" customHeight="1">
      <c r="A257" s="1038">
        <v>243</v>
      </c>
      <c r="B257" s="1039"/>
      <c r="C257" s="1038" t="str">
        <f t="shared" si="314"/>
        <v/>
      </c>
      <c r="D257" s="1038"/>
      <c r="E257" s="1040"/>
      <c r="F257" s="1041"/>
      <c r="G257" s="1038"/>
      <c r="H257" s="1038"/>
      <c r="I257" s="1323"/>
      <c r="J257" s="1038"/>
      <c r="K257" s="1038"/>
      <c r="L257" s="1038"/>
      <c r="M257" s="1038"/>
      <c r="N257" s="1038"/>
      <c r="O257" s="1038"/>
      <c r="P257" s="1040" t="str">
        <f t="shared" si="354"/>
        <v>MP</v>
      </c>
      <c r="Q257" s="1342" t="str">
        <f t="shared" si="375"/>
        <v/>
      </c>
      <c r="R257" s="1040"/>
      <c r="S257" s="1475" t="e">
        <f t="shared" si="376"/>
        <v>#DIV/0!</v>
      </c>
      <c r="T257" s="1102"/>
      <c r="U257" s="1102"/>
      <c r="V257" s="1476"/>
      <c r="W257" s="1477"/>
      <c r="X257" s="1103"/>
      <c r="Y257" s="1477"/>
      <c r="Z257" s="1478">
        <f t="shared" si="315"/>
        <v>0</v>
      </c>
      <c r="AA257" s="1479">
        <f>ROUND(IFERROR(SUM($AI$6/$AI$7*Q257/O257)+('Inbound Freight New'!$A$3*CZ257/R257),0),2)</f>
        <v>0</v>
      </c>
      <c r="AB257" s="1480">
        <f t="shared" si="316"/>
        <v>0</v>
      </c>
      <c r="AC257" s="1479">
        <f t="shared" si="377"/>
        <v>0</v>
      </c>
      <c r="AD257" s="1481"/>
      <c r="AE257" s="1480">
        <f t="shared" si="317"/>
        <v>0</v>
      </c>
      <c r="AF257" s="1482">
        <f t="shared" si="378"/>
        <v>0</v>
      </c>
      <c r="AG257" s="1483">
        <f t="shared" si="318"/>
        <v>0</v>
      </c>
      <c r="AH257" s="1484">
        <f t="shared" si="379"/>
        <v>0</v>
      </c>
      <c r="AI257" s="1482">
        <f t="shared" si="380"/>
        <v>0</v>
      </c>
      <c r="AJ257" s="1485">
        <f t="shared" si="381"/>
        <v>0</v>
      </c>
      <c r="AK257" s="1485">
        <f t="shared" si="382"/>
        <v>0</v>
      </c>
      <c r="AL257" s="1485">
        <f t="shared" si="319"/>
        <v>0</v>
      </c>
      <c r="AM257" s="1482">
        <f t="shared" si="383"/>
        <v>0</v>
      </c>
      <c r="AN257" s="1477"/>
      <c r="AO257" s="1477"/>
      <c r="AP257" s="1486">
        <f t="shared" si="384"/>
        <v>0</v>
      </c>
      <c r="AQ257" s="1487">
        <f t="shared" si="385"/>
        <v>0</v>
      </c>
      <c r="AR257" s="1488">
        <f t="shared" si="320"/>
        <v>0</v>
      </c>
      <c r="AS257" s="1487">
        <f t="shared" si="386"/>
        <v>0</v>
      </c>
      <c r="AT257" s="1489">
        <f t="shared" si="387"/>
        <v>0</v>
      </c>
      <c r="AU257" s="1490"/>
      <c r="AV257" s="1489"/>
      <c r="AW257" s="1038"/>
      <c r="AX257" s="1038"/>
      <c r="AY257" s="1491"/>
      <c r="AZ257" s="1492"/>
      <c r="BA257" s="1342"/>
      <c r="BB257" s="1342"/>
      <c r="BC257" s="1342"/>
      <c r="BD257" s="1342"/>
      <c r="BE257" s="1038"/>
      <c r="BF257" s="1038" t="str">
        <f t="shared" si="355"/>
        <v/>
      </c>
      <c r="BG257" s="1342" t="str">
        <f t="shared" si="321"/>
        <v/>
      </c>
      <c r="BH257" s="1038"/>
      <c r="BI257" s="1038"/>
      <c r="BJ257" s="1038"/>
      <c r="BK257" s="1038"/>
      <c r="BL257" s="1038"/>
      <c r="BM257" s="1038"/>
      <c r="BN257" s="1493"/>
      <c r="BO257" s="1493"/>
      <c r="BP257" s="1493"/>
      <c r="BQ257" s="1493" t="str">
        <f t="shared" si="322"/>
        <v/>
      </c>
      <c r="BR257" s="1494" t="str">
        <f t="shared" si="323"/>
        <v/>
      </c>
      <c r="BS257" s="1494" t="str">
        <f t="shared" si="356"/>
        <v/>
      </c>
      <c r="BT257" s="1494" t="str">
        <f t="shared" si="357"/>
        <v/>
      </c>
      <c r="BU257" s="1495" t="str">
        <f t="shared" si="324"/>
        <v/>
      </c>
      <c r="BV257" s="1495" t="str">
        <f t="shared" si="358"/>
        <v/>
      </c>
      <c r="BW257" s="1495" t="str">
        <f t="shared" si="359"/>
        <v/>
      </c>
      <c r="BX257" s="1495" t="str">
        <f t="shared" si="325"/>
        <v/>
      </c>
      <c r="BY257" s="1495" t="str">
        <f t="shared" si="326"/>
        <v/>
      </c>
      <c r="BZ257" s="1495" t="str">
        <f t="shared" si="327"/>
        <v/>
      </c>
      <c r="CA257" s="1495" t="str">
        <f t="shared" si="328"/>
        <v/>
      </c>
      <c r="CB257" s="1496" t="str">
        <f t="shared" si="329"/>
        <v/>
      </c>
      <c r="CC257" s="1496" t="str">
        <f t="shared" si="330"/>
        <v/>
      </c>
      <c r="CD257" s="1496" t="str">
        <f t="shared" si="331"/>
        <v/>
      </c>
      <c r="CE257" s="1496" t="str">
        <f t="shared" si="332"/>
        <v/>
      </c>
      <c r="CF257" s="1496" t="str">
        <f t="shared" si="360"/>
        <v/>
      </c>
      <c r="CG257" s="1494" t="str">
        <f t="shared" si="361"/>
        <v/>
      </c>
      <c r="CH257" s="1495"/>
      <c r="CI257" s="1495"/>
      <c r="CJ257" s="1495"/>
      <c r="CK257" s="1495"/>
      <c r="CL257" s="1495"/>
      <c r="CM257" s="1495"/>
      <c r="CN257" s="1497" t="str">
        <f t="shared" si="362"/>
        <v/>
      </c>
      <c r="CO257" s="1497" t="str">
        <f t="shared" si="363"/>
        <v/>
      </c>
      <c r="CP257" s="1497" t="str">
        <f t="shared" si="364"/>
        <v/>
      </c>
      <c r="CQ257" s="1497" t="str">
        <f t="shared" si="365"/>
        <v/>
      </c>
      <c r="CR257" s="1497" t="str">
        <f t="shared" si="366"/>
        <v/>
      </c>
      <c r="CS257" s="1497" t="str">
        <f t="shared" si="367"/>
        <v/>
      </c>
      <c r="CT257" s="1497" t="str">
        <f t="shared" si="368"/>
        <v/>
      </c>
      <c r="CU257" s="1497" t="str">
        <f t="shared" si="369"/>
        <v/>
      </c>
      <c r="CV257" s="1497" t="str">
        <f t="shared" si="370"/>
        <v/>
      </c>
      <c r="CW257" s="16" t="str">
        <f t="shared" si="371"/>
        <v/>
      </c>
      <c r="CX257" s="16" t="str">
        <f t="shared" si="372"/>
        <v/>
      </c>
      <c r="CY257" s="16" t="str">
        <f t="shared" si="373"/>
        <v/>
      </c>
      <c r="CZ257" s="650">
        <f t="shared" si="333"/>
        <v>0</v>
      </c>
      <c r="DA257" s="16"/>
      <c r="DB257" s="651"/>
      <c r="DC257" s="655">
        <f t="shared" si="334"/>
        <v>0</v>
      </c>
      <c r="DD257" s="654" t="str">
        <f t="shared" si="335"/>
        <v/>
      </c>
      <c r="DE257" s="650">
        <f t="shared" si="336"/>
        <v>0</v>
      </c>
      <c r="EG257" s="16">
        <f>IFERROR(VLOOKUP(B257,'SUBCATS INTERNAL USE'!A:D,3,0),10000)</f>
        <v>10000</v>
      </c>
      <c r="EH257" s="16">
        <f t="shared" si="337"/>
        <v>10000</v>
      </c>
      <c r="EI257" s="16">
        <f t="shared" si="338"/>
        <v>1</v>
      </c>
      <c r="EJ257" s="16">
        <f t="shared" si="374"/>
        <v>19</v>
      </c>
      <c r="EK257" s="16">
        <f>IFERROR(VLOOKUP(B257,'SUBCATS INTERNAL USE'!G:I,3,0), 10000)</f>
        <v>10000</v>
      </c>
      <c r="EN257" s="163">
        <f t="shared" si="339"/>
        <v>1</v>
      </c>
      <c r="EO257" s="163">
        <f t="shared" si="340"/>
        <v>1</v>
      </c>
      <c r="EP257" s="163">
        <f t="shared" si="341"/>
        <v>1</v>
      </c>
      <c r="EQ257" s="163">
        <f t="shared" si="342"/>
        <v>1</v>
      </c>
      <c r="ER257" s="163">
        <f t="shared" si="343"/>
        <v>1</v>
      </c>
      <c r="ES257" s="163">
        <f t="shared" si="344"/>
        <v>1</v>
      </c>
      <c r="ET257" s="163">
        <f t="shared" si="345"/>
        <v>1</v>
      </c>
      <c r="EU257" s="163">
        <f t="shared" si="345"/>
        <v>1</v>
      </c>
      <c r="EV257" s="163">
        <f t="shared" si="346"/>
        <v>0</v>
      </c>
      <c r="EW257" s="163">
        <f t="shared" si="347"/>
        <v>1</v>
      </c>
      <c r="EX257" s="163">
        <f t="shared" si="348"/>
        <v>1</v>
      </c>
      <c r="EY257" s="163">
        <f t="shared" si="349"/>
        <v>1</v>
      </c>
      <c r="EZ257" s="163">
        <f t="shared" si="349"/>
        <v>1</v>
      </c>
      <c r="FA257" s="163">
        <f t="shared" si="349"/>
        <v>1</v>
      </c>
      <c r="FB257" s="163">
        <f t="shared" si="313"/>
        <v>1</v>
      </c>
      <c r="FC257" s="163">
        <f t="shared" si="350"/>
        <v>14</v>
      </c>
      <c r="FD257" s="163">
        <f t="shared" si="351"/>
        <v>0</v>
      </c>
      <c r="FF257" s="16">
        <f t="shared" si="352"/>
        <v>0</v>
      </c>
      <c r="FG257" s="16" t="str">
        <f t="shared" si="353"/>
        <v>1</v>
      </c>
    </row>
    <row r="258" spans="1:163" s="52" customFormat="1" ht="11.25" customHeight="1">
      <c r="A258" s="1038">
        <v>244</v>
      </c>
      <c r="B258" s="1039"/>
      <c r="C258" s="1038" t="str">
        <f t="shared" si="314"/>
        <v/>
      </c>
      <c r="D258" s="1038"/>
      <c r="E258" s="1040"/>
      <c r="F258" s="1041"/>
      <c r="G258" s="1038"/>
      <c r="H258" s="1038"/>
      <c r="I258" s="1323"/>
      <c r="J258" s="1038"/>
      <c r="K258" s="1038"/>
      <c r="L258" s="1038"/>
      <c r="M258" s="1038"/>
      <c r="N258" s="1038"/>
      <c r="O258" s="1038"/>
      <c r="P258" s="1040" t="str">
        <f t="shared" si="354"/>
        <v>MP</v>
      </c>
      <c r="Q258" s="1342" t="str">
        <f t="shared" si="375"/>
        <v/>
      </c>
      <c r="R258" s="1040"/>
      <c r="S258" s="1475" t="e">
        <f t="shared" si="376"/>
        <v>#DIV/0!</v>
      </c>
      <c r="T258" s="1102"/>
      <c r="U258" s="1102"/>
      <c r="V258" s="1476"/>
      <c r="W258" s="1477"/>
      <c r="X258" s="1103"/>
      <c r="Y258" s="1477"/>
      <c r="Z258" s="1478">
        <f t="shared" si="315"/>
        <v>0</v>
      </c>
      <c r="AA258" s="1479">
        <f>ROUND(IFERROR(SUM($AI$6/$AI$7*Q258/O258)+('Inbound Freight New'!$A$3*CZ258/R258),0),2)</f>
        <v>0</v>
      </c>
      <c r="AB258" s="1480">
        <f t="shared" si="316"/>
        <v>0</v>
      </c>
      <c r="AC258" s="1479">
        <f t="shared" si="377"/>
        <v>0</v>
      </c>
      <c r="AD258" s="1481"/>
      <c r="AE258" s="1480">
        <f t="shared" si="317"/>
        <v>0</v>
      </c>
      <c r="AF258" s="1482">
        <f t="shared" si="378"/>
        <v>0</v>
      </c>
      <c r="AG258" s="1483">
        <f t="shared" si="318"/>
        <v>0</v>
      </c>
      <c r="AH258" s="1484">
        <f t="shared" si="379"/>
        <v>0</v>
      </c>
      <c r="AI258" s="1482">
        <f t="shared" si="380"/>
        <v>0</v>
      </c>
      <c r="AJ258" s="1485">
        <f t="shared" si="381"/>
        <v>0</v>
      </c>
      <c r="AK258" s="1485">
        <f t="shared" si="382"/>
        <v>0</v>
      </c>
      <c r="AL258" s="1485">
        <f t="shared" si="319"/>
        <v>0</v>
      </c>
      <c r="AM258" s="1482">
        <f t="shared" si="383"/>
        <v>0</v>
      </c>
      <c r="AN258" s="1477"/>
      <c r="AO258" s="1477"/>
      <c r="AP258" s="1486">
        <f t="shared" si="384"/>
        <v>0</v>
      </c>
      <c r="AQ258" s="1487">
        <f t="shared" si="385"/>
        <v>0</v>
      </c>
      <c r="AR258" s="1488">
        <f t="shared" si="320"/>
        <v>0</v>
      </c>
      <c r="AS258" s="1487">
        <f t="shared" si="386"/>
        <v>0</v>
      </c>
      <c r="AT258" s="1489">
        <f t="shared" si="387"/>
        <v>0</v>
      </c>
      <c r="AU258" s="1490"/>
      <c r="AV258" s="1489"/>
      <c r="AW258" s="1038"/>
      <c r="AX258" s="1038"/>
      <c r="AY258" s="1491"/>
      <c r="AZ258" s="1492"/>
      <c r="BA258" s="1342"/>
      <c r="BB258" s="1342"/>
      <c r="BC258" s="1342"/>
      <c r="BD258" s="1342"/>
      <c r="BE258" s="1038"/>
      <c r="BF258" s="1038" t="str">
        <f t="shared" si="355"/>
        <v/>
      </c>
      <c r="BG258" s="1342" t="str">
        <f t="shared" si="321"/>
        <v/>
      </c>
      <c r="BH258" s="1038"/>
      <c r="BI258" s="1038"/>
      <c r="BJ258" s="1038"/>
      <c r="BK258" s="1038"/>
      <c r="BL258" s="1038"/>
      <c r="BM258" s="1038"/>
      <c r="BN258" s="1493"/>
      <c r="BO258" s="1493"/>
      <c r="BP258" s="1493"/>
      <c r="BQ258" s="1493" t="str">
        <f t="shared" si="322"/>
        <v/>
      </c>
      <c r="BR258" s="1494" t="str">
        <f t="shared" si="323"/>
        <v/>
      </c>
      <c r="BS258" s="1494" t="str">
        <f t="shared" si="356"/>
        <v/>
      </c>
      <c r="BT258" s="1494" t="str">
        <f t="shared" si="357"/>
        <v/>
      </c>
      <c r="BU258" s="1495" t="str">
        <f t="shared" si="324"/>
        <v/>
      </c>
      <c r="BV258" s="1495" t="str">
        <f t="shared" si="358"/>
        <v/>
      </c>
      <c r="BW258" s="1495" t="str">
        <f t="shared" si="359"/>
        <v/>
      </c>
      <c r="BX258" s="1495" t="str">
        <f t="shared" si="325"/>
        <v/>
      </c>
      <c r="BY258" s="1495" t="str">
        <f t="shared" si="326"/>
        <v/>
      </c>
      <c r="BZ258" s="1495" t="str">
        <f t="shared" si="327"/>
        <v/>
      </c>
      <c r="CA258" s="1495" t="str">
        <f t="shared" si="328"/>
        <v/>
      </c>
      <c r="CB258" s="1496" t="str">
        <f t="shared" si="329"/>
        <v/>
      </c>
      <c r="CC258" s="1496" t="str">
        <f t="shared" si="330"/>
        <v/>
      </c>
      <c r="CD258" s="1496" t="str">
        <f t="shared" si="331"/>
        <v/>
      </c>
      <c r="CE258" s="1496" t="str">
        <f t="shared" si="332"/>
        <v/>
      </c>
      <c r="CF258" s="1496" t="str">
        <f t="shared" si="360"/>
        <v/>
      </c>
      <c r="CG258" s="1494" t="str">
        <f t="shared" si="361"/>
        <v/>
      </c>
      <c r="CH258" s="1495"/>
      <c r="CI258" s="1495"/>
      <c r="CJ258" s="1495"/>
      <c r="CK258" s="1495"/>
      <c r="CL258" s="1495"/>
      <c r="CM258" s="1495"/>
      <c r="CN258" s="1497" t="str">
        <f t="shared" si="362"/>
        <v/>
      </c>
      <c r="CO258" s="1497" t="str">
        <f t="shared" si="363"/>
        <v/>
      </c>
      <c r="CP258" s="1497" t="str">
        <f t="shared" si="364"/>
        <v/>
      </c>
      <c r="CQ258" s="1497" t="str">
        <f t="shared" si="365"/>
        <v/>
      </c>
      <c r="CR258" s="1497" t="str">
        <f t="shared" si="366"/>
        <v/>
      </c>
      <c r="CS258" s="1497" t="str">
        <f t="shared" si="367"/>
        <v/>
      </c>
      <c r="CT258" s="1497" t="str">
        <f t="shared" si="368"/>
        <v/>
      </c>
      <c r="CU258" s="1497" t="str">
        <f t="shared" si="369"/>
        <v/>
      </c>
      <c r="CV258" s="1497" t="str">
        <f t="shared" si="370"/>
        <v/>
      </c>
      <c r="CW258" s="16" t="str">
        <f t="shared" si="371"/>
        <v/>
      </c>
      <c r="CX258" s="16" t="str">
        <f t="shared" si="372"/>
        <v/>
      </c>
      <c r="CY258" s="16" t="str">
        <f t="shared" si="373"/>
        <v/>
      </c>
      <c r="CZ258" s="650">
        <f t="shared" si="333"/>
        <v>0</v>
      </c>
      <c r="DA258" s="16"/>
      <c r="DB258" s="651"/>
      <c r="DC258" s="655">
        <f t="shared" si="334"/>
        <v>0</v>
      </c>
      <c r="DD258" s="654" t="str">
        <f t="shared" si="335"/>
        <v/>
      </c>
      <c r="DE258" s="650">
        <f t="shared" si="336"/>
        <v>0</v>
      </c>
      <c r="EG258" s="16">
        <f>IFERROR(VLOOKUP(B258,'SUBCATS INTERNAL USE'!A:D,3,0),10000)</f>
        <v>10000</v>
      </c>
      <c r="EH258" s="16">
        <f t="shared" si="337"/>
        <v>10000</v>
      </c>
      <c r="EI258" s="16">
        <f t="shared" si="338"/>
        <v>1</v>
      </c>
      <c r="EJ258" s="16">
        <f t="shared" si="374"/>
        <v>19</v>
      </c>
      <c r="EK258" s="16">
        <f>IFERROR(VLOOKUP(B258,'SUBCATS INTERNAL USE'!G:I,3,0), 10000)</f>
        <v>10000</v>
      </c>
      <c r="EN258" s="163">
        <f t="shared" si="339"/>
        <v>1</v>
      </c>
      <c r="EO258" s="163">
        <f t="shared" si="340"/>
        <v>1</v>
      </c>
      <c r="EP258" s="163">
        <f t="shared" si="341"/>
        <v>1</v>
      </c>
      <c r="EQ258" s="163">
        <f t="shared" si="342"/>
        <v>1</v>
      </c>
      <c r="ER258" s="163">
        <f t="shared" si="343"/>
        <v>1</v>
      </c>
      <c r="ES258" s="163">
        <f t="shared" si="344"/>
        <v>1</v>
      </c>
      <c r="ET258" s="163">
        <f t="shared" si="345"/>
        <v>1</v>
      </c>
      <c r="EU258" s="163">
        <f t="shared" si="345"/>
        <v>1</v>
      </c>
      <c r="EV258" s="163">
        <f t="shared" si="346"/>
        <v>0</v>
      </c>
      <c r="EW258" s="163">
        <f t="shared" si="347"/>
        <v>1</v>
      </c>
      <c r="EX258" s="163">
        <f t="shared" si="348"/>
        <v>1</v>
      </c>
      <c r="EY258" s="163">
        <f t="shared" si="349"/>
        <v>1</v>
      </c>
      <c r="EZ258" s="163">
        <f t="shared" si="349"/>
        <v>1</v>
      </c>
      <c r="FA258" s="163">
        <f t="shared" si="349"/>
        <v>1</v>
      </c>
      <c r="FB258" s="163">
        <f t="shared" si="313"/>
        <v>1</v>
      </c>
      <c r="FC258" s="163">
        <f t="shared" si="350"/>
        <v>14</v>
      </c>
      <c r="FD258" s="163">
        <f t="shared" si="351"/>
        <v>0</v>
      </c>
      <c r="FF258" s="16">
        <f t="shared" si="352"/>
        <v>0</v>
      </c>
      <c r="FG258" s="16" t="str">
        <f t="shared" si="353"/>
        <v>1</v>
      </c>
    </row>
    <row r="259" spans="1:163" s="52" customFormat="1" ht="11.25" customHeight="1">
      <c r="A259" s="1038">
        <v>245</v>
      </c>
      <c r="B259" s="1039"/>
      <c r="C259" s="1038" t="str">
        <f t="shared" si="314"/>
        <v/>
      </c>
      <c r="D259" s="1038"/>
      <c r="E259" s="1040"/>
      <c r="F259" s="1041"/>
      <c r="G259" s="1038"/>
      <c r="H259" s="1038"/>
      <c r="I259" s="1323"/>
      <c r="J259" s="1038"/>
      <c r="K259" s="1038"/>
      <c r="L259" s="1038"/>
      <c r="M259" s="1038"/>
      <c r="N259" s="1038"/>
      <c r="O259" s="1038"/>
      <c r="P259" s="1040" t="str">
        <f t="shared" si="354"/>
        <v>MP</v>
      </c>
      <c r="Q259" s="1342" t="str">
        <f t="shared" si="375"/>
        <v/>
      </c>
      <c r="R259" s="1040"/>
      <c r="S259" s="1475" t="e">
        <f t="shared" si="376"/>
        <v>#DIV/0!</v>
      </c>
      <c r="T259" s="1102"/>
      <c r="U259" s="1102"/>
      <c r="V259" s="1476"/>
      <c r="W259" s="1477"/>
      <c r="X259" s="1103"/>
      <c r="Y259" s="1477"/>
      <c r="Z259" s="1478">
        <f t="shared" si="315"/>
        <v>0</v>
      </c>
      <c r="AA259" s="1479">
        <f>ROUND(IFERROR(SUM($AI$6/$AI$7*Q259/O259)+('Inbound Freight New'!$A$3*CZ259/R259),0),2)</f>
        <v>0</v>
      </c>
      <c r="AB259" s="1480">
        <f t="shared" si="316"/>
        <v>0</v>
      </c>
      <c r="AC259" s="1479">
        <f t="shared" si="377"/>
        <v>0</v>
      </c>
      <c r="AD259" s="1481"/>
      <c r="AE259" s="1480">
        <f t="shared" si="317"/>
        <v>0</v>
      </c>
      <c r="AF259" s="1482">
        <f t="shared" si="378"/>
        <v>0</v>
      </c>
      <c r="AG259" s="1483">
        <f t="shared" si="318"/>
        <v>0</v>
      </c>
      <c r="AH259" s="1484">
        <f t="shared" si="379"/>
        <v>0</v>
      </c>
      <c r="AI259" s="1482">
        <f t="shared" si="380"/>
        <v>0</v>
      </c>
      <c r="AJ259" s="1485">
        <f t="shared" si="381"/>
        <v>0</v>
      </c>
      <c r="AK259" s="1485">
        <f t="shared" si="382"/>
        <v>0</v>
      </c>
      <c r="AL259" s="1485">
        <f t="shared" si="319"/>
        <v>0</v>
      </c>
      <c r="AM259" s="1482">
        <f t="shared" si="383"/>
        <v>0</v>
      </c>
      <c r="AN259" s="1477"/>
      <c r="AO259" s="1477"/>
      <c r="AP259" s="1486">
        <f t="shared" si="384"/>
        <v>0</v>
      </c>
      <c r="AQ259" s="1487">
        <f t="shared" si="385"/>
        <v>0</v>
      </c>
      <c r="AR259" s="1488">
        <f t="shared" si="320"/>
        <v>0</v>
      </c>
      <c r="AS259" s="1487">
        <f t="shared" si="386"/>
        <v>0</v>
      </c>
      <c r="AT259" s="1489">
        <f t="shared" si="387"/>
        <v>0</v>
      </c>
      <c r="AU259" s="1490"/>
      <c r="AV259" s="1489"/>
      <c r="AW259" s="1038"/>
      <c r="AX259" s="1038"/>
      <c r="AY259" s="1491"/>
      <c r="AZ259" s="1492"/>
      <c r="BA259" s="1342"/>
      <c r="BB259" s="1342"/>
      <c r="BC259" s="1342"/>
      <c r="BD259" s="1342"/>
      <c r="BE259" s="1038"/>
      <c r="BF259" s="1038" t="str">
        <f t="shared" si="355"/>
        <v/>
      </c>
      <c r="BG259" s="1342" t="str">
        <f t="shared" si="321"/>
        <v/>
      </c>
      <c r="BH259" s="1038"/>
      <c r="BI259" s="1038"/>
      <c r="BJ259" s="1038"/>
      <c r="BK259" s="1038"/>
      <c r="BL259" s="1038"/>
      <c r="BM259" s="1038"/>
      <c r="BN259" s="1493"/>
      <c r="BO259" s="1493"/>
      <c r="BP259" s="1493"/>
      <c r="BQ259" s="1493" t="str">
        <f t="shared" si="322"/>
        <v/>
      </c>
      <c r="BR259" s="1494" t="str">
        <f t="shared" si="323"/>
        <v/>
      </c>
      <c r="BS259" s="1494" t="str">
        <f t="shared" si="356"/>
        <v/>
      </c>
      <c r="BT259" s="1494" t="str">
        <f t="shared" si="357"/>
        <v/>
      </c>
      <c r="BU259" s="1495" t="str">
        <f t="shared" si="324"/>
        <v/>
      </c>
      <c r="BV259" s="1495" t="str">
        <f t="shared" si="358"/>
        <v/>
      </c>
      <c r="BW259" s="1495" t="str">
        <f t="shared" si="359"/>
        <v/>
      </c>
      <c r="BX259" s="1495" t="str">
        <f t="shared" si="325"/>
        <v/>
      </c>
      <c r="BY259" s="1495" t="str">
        <f t="shared" si="326"/>
        <v/>
      </c>
      <c r="BZ259" s="1495" t="str">
        <f t="shared" si="327"/>
        <v/>
      </c>
      <c r="CA259" s="1495" t="str">
        <f t="shared" si="328"/>
        <v/>
      </c>
      <c r="CB259" s="1496" t="str">
        <f t="shared" si="329"/>
        <v/>
      </c>
      <c r="CC259" s="1496" t="str">
        <f t="shared" si="330"/>
        <v/>
      </c>
      <c r="CD259" s="1496" t="str">
        <f t="shared" si="331"/>
        <v/>
      </c>
      <c r="CE259" s="1496" t="str">
        <f t="shared" si="332"/>
        <v/>
      </c>
      <c r="CF259" s="1496" t="str">
        <f t="shared" si="360"/>
        <v/>
      </c>
      <c r="CG259" s="1494" t="str">
        <f t="shared" si="361"/>
        <v/>
      </c>
      <c r="CH259" s="1495"/>
      <c r="CI259" s="1495"/>
      <c r="CJ259" s="1495"/>
      <c r="CK259" s="1495"/>
      <c r="CL259" s="1495"/>
      <c r="CM259" s="1495"/>
      <c r="CN259" s="1497" t="str">
        <f t="shared" si="362"/>
        <v/>
      </c>
      <c r="CO259" s="1497" t="str">
        <f t="shared" si="363"/>
        <v/>
      </c>
      <c r="CP259" s="1497" t="str">
        <f t="shared" si="364"/>
        <v/>
      </c>
      <c r="CQ259" s="1497" t="str">
        <f t="shared" si="365"/>
        <v/>
      </c>
      <c r="CR259" s="1497" t="str">
        <f t="shared" si="366"/>
        <v/>
      </c>
      <c r="CS259" s="1497" t="str">
        <f t="shared" si="367"/>
        <v/>
      </c>
      <c r="CT259" s="1497" t="str">
        <f t="shared" si="368"/>
        <v/>
      </c>
      <c r="CU259" s="1497" t="str">
        <f t="shared" si="369"/>
        <v/>
      </c>
      <c r="CV259" s="1497" t="str">
        <f t="shared" si="370"/>
        <v/>
      </c>
      <c r="CW259" s="16" t="str">
        <f t="shared" si="371"/>
        <v/>
      </c>
      <c r="CX259" s="16" t="str">
        <f t="shared" si="372"/>
        <v/>
      </c>
      <c r="CY259" s="16" t="str">
        <f t="shared" si="373"/>
        <v/>
      </c>
      <c r="CZ259" s="650">
        <f t="shared" si="333"/>
        <v>0</v>
      </c>
      <c r="DA259" s="16"/>
      <c r="DB259" s="651"/>
      <c r="DC259" s="655">
        <f t="shared" si="334"/>
        <v>0</v>
      </c>
      <c r="DD259" s="654" t="str">
        <f t="shared" si="335"/>
        <v/>
      </c>
      <c r="DE259" s="650">
        <f t="shared" si="336"/>
        <v>0</v>
      </c>
      <c r="EG259" s="16">
        <f>IFERROR(VLOOKUP(B259,'SUBCATS INTERNAL USE'!A:D,3,0),10000)</f>
        <v>10000</v>
      </c>
      <c r="EH259" s="16">
        <f t="shared" si="337"/>
        <v>10000</v>
      </c>
      <c r="EI259" s="16">
        <f t="shared" si="338"/>
        <v>1</v>
      </c>
      <c r="EJ259" s="16">
        <f t="shared" si="374"/>
        <v>19</v>
      </c>
      <c r="EK259" s="16">
        <f>IFERROR(VLOOKUP(B259,'SUBCATS INTERNAL USE'!G:I,3,0), 10000)</f>
        <v>10000</v>
      </c>
      <c r="EN259" s="163">
        <f t="shared" si="339"/>
        <v>1</v>
      </c>
      <c r="EO259" s="163">
        <f t="shared" si="340"/>
        <v>1</v>
      </c>
      <c r="EP259" s="163">
        <f t="shared" si="341"/>
        <v>1</v>
      </c>
      <c r="EQ259" s="163">
        <f t="shared" si="342"/>
        <v>1</v>
      </c>
      <c r="ER259" s="163">
        <f t="shared" si="343"/>
        <v>1</v>
      </c>
      <c r="ES259" s="163">
        <f t="shared" si="344"/>
        <v>1</v>
      </c>
      <c r="ET259" s="163">
        <f t="shared" si="345"/>
        <v>1</v>
      </c>
      <c r="EU259" s="163">
        <f t="shared" si="345"/>
        <v>1</v>
      </c>
      <c r="EV259" s="163">
        <f t="shared" si="346"/>
        <v>0</v>
      </c>
      <c r="EW259" s="163">
        <f t="shared" si="347"/>
        <v>1</v>
      </c>
      <c r="EX259" s="163">
        <f t="shared" si="348"/>
        <v>1</v>
      </c>
      <c r="EY259" s="163">
        <f t="shared" si="349"/>
        <v>1</v>
      </c>
      <c r="EZ259" s="163">
        <f t="shared" si="349"/>
        <v>1</v>
      </c>
      <c r="FA259" s="163">
        <f t="shared" si="349"/>
        <v>1</v>
      </c>
      <c r="FB259" s="163">
        <f t="shared" si="313"/>
        <v>1</v>
      </c>
      <c r="FC259" s="163">
        <f t="shared" si="350"/>
        <v>14</v>
      </c>
      <c r="FD259" s="163">
        <f t="shared" si="351"/>
        <v>0</v>
      </c>
      <c r="FF259" s="16">
        <f t="shared" si="352"/>
        <v>0</v>
      </c>
      <c r="FG259" s="16" t="str">
        <f t="shared" si="353"/>
        <v>1</v>
      </c>
    </row>
    <row r="260" spans="1:163" s="52" customFormat="1" ht="11.25" customHeight="1">
      <c r="A260" s="1038">
        <v>246</v>
      </c>
      <c r="B260" s="1039"/>
      <c r="C260" s="1038" t="str">
        <f t="shared" si="314"/>
        <v/>
      </c>
      <c r="D260" s="1038"/>
      <c r="E260" s="1040"/>
      <c r="F260" s="1041"/>
      <c r="G260" s="1038"/>
      <c r="H260" s="1038"/>
      <c r="I260" s="1323"/>
      <c r="J260" s="1038"/>
      <c r="K260" s="1038"/>
      <c r="L260" s="1038"/>
      <c r="M260" s="1038"/>
      <c r="N260" s="1038"/>
      <c r="O260" s="1038"/>
      <c r="P260" s="1040" t="str">
        <f t="shared" si="354"/>
        <v>MP</v>
      </c>
      <c r="Q260" s="1342" t="str">
        <f t="shared" si="375"/>
        <v/>
      </c>
      <c r="R260" s="1040"/>
      <c r="S260" s="1475" t="e">
        <f t="shared" si="376"/>
        <v>#DIV/0!</v>
      </c>
      <c r="T260" s="1102"/>
      <c r="U260" s="1102"/>
      <c r="V260" s="1476"/>
      <c r="W260" s="1477"/>
      <c r="X260" s="1103"/>
      <c r="Y260" s="1477"/>
      <c r="Z260" s="1478">
        <f t="shared" si="315"/>
        <v>0</v>
      </c>
      <c r="AA260" s="1479">
        <f>ROUND(IFERROR(SUM($AI$6/$AI$7*Q260/O260)+('Inbound Freight New'!$A$3*CZ260/R260),0),2)</f>
        <v>0</v>
      </c>
      <c r="AB260" s="1480">
        <f t="shared" si="316"/>
        <v>0</v>
      </c>
      <c r="AC260" s="1479">
        <f t="shared" si="377"/>
        <v>0</v>
      </c>
      <c r="AD260" s="1481"/>
      <c r="AE260" s="1480">
        <f t="shared" si="317"/>
        <v>0</v>
      </c>
      <c r="AF260" s="1482">
        <f t="shared" si="378"/>
        <v>0</v>
      </c>
      <c r="AG260" s="1483">
        <f t="shared" si="318"/>
        <v>0</v>
      </c>
      <c r="AH260" s="1484">
        <f t="shared" si="379"/>
        <v>0</v>
      </c>
      <c r="AI260" s="1482">
        <f t="shared" si="380"/>
        <v>0</v>
      </c>
      <c r="AJ260" s="1485">
        <f t="shared" si="381"/>
        <v>0</v>
      </c>
      <c r="AK260" s="1485">
        <f t="shared" si="382"/>
        <v>0</v>
      </c>
      <c r="AL260" s="1485">
        <f t="shared" si="319"/>
        <v>0</v>
      </c>
      <c r="AM260" s="1482">
        <f t="shared" si="383"/>
        <v>0</v>
      </c>
      <c r="AN260" s="1477"/>
      <c r="AO260" s="1477"/>
      <c r="AP260" s="1486">
        <f t="shared" si="384"/>
        <v>0</v>
      </c>
      <c r="AQ260" s="1487">
        <f t="shared" si="385"/>
        <v>0</v>
      </c>
      <c r="AR260" s="1488">
        <f t="shared" si="320"/>
        <v>0</v>
      </c>
      <c r="AS260" s="1487">
        <f t="shared" si="386"/>
        <v>0</v>
      </c>
      <c r="AT260" s="1489">
        <f t="shared" si="387"/>
        <v>0</v>
      </c>
      <c r="AU260" s="1490"/>
      <c r="AV260" s="1489"/>
      <c r="AW260" s="1038"/>
      <c r="AX260" s="1038"/>
      <c r="AY260" s="1491"/>
      <c r="AZ260" s="1492"/>
      <c r="BA260" s="1342"/>
      <c r="BB260" s="1342"/>
      <c r="BC260" s="1342"/>
      <c r="BD260" s="1342"/>
      <c r="BE260" s="1038"/>
      <c r="BF260" s="1038" t="str">
        <f t="shared" si="355"/>
        <v/>
      </c>
      <c r="BG260" s="1342" t="str">
        <f t="shared" si="321"/>
        <v/>
      </c>
      <c r="BH260" s="1038"/>
      <c r="BI260" s="1038"/>
      <c r="BJ260" s="1038"/>
      <c r="BK260" s="1038"/>
      <c r="BL260" s="1038"/>
      <c r="BM260" s="1038"/>
      <c r="BN260" s="1493"/>
      <c r="BO260" s="1493"/>
      <c r="BP260" s="1493"/>
      <c r="BQ260" s="1493" t="str">
        <f t="shared" si="322"/>
        <v/>
      </c>
      <c r="BR260" s="1494" t="str">
        <f t="shared" si="323"/>
        <v/>
      </c>
      <c r="BS260" s="1494" t="str">
        <f t="shared" si="356"/>
        <v/>
      </c>
      <c r="BT260" s="1494" t="str">
        <f t="shared" si="357"/>
        <v/>
      </c>
      <c r="BU260" s="1495" t="str">
        <f t="shared" si="324"/>
        <v/>
      </c>
      <c r="BV260" s="1495" t="str">
        <f t="shared" si="358"/>
        <v/>
      </c>
      <c r="BW260" s="1495" t="str">
        <f t="shared" si="359"/>
        <v/>
      </c>
      <c r="BX260" s="1495" t="str">
        <f t="shared" si="325"/>
        <v/>
      </c>
      <c r="BY260" s="1495" t="str">
        <f t="shared" si="326"/>
        <v/>
      </c>
      <c r="BZ260" s="1495" t="str">
        <f t="shared" si="327"/>
        <v/>
      </c>
      <c r="CA260" s="1495" t="str">
        <f t="shared" si="328"/>
        <v/>
      </c>
      <c r="CB260" s="1496" t="str">
        <f t="shared" si="329"/>
        <v/>
      </c>
      <c r="CC260" s="1496" t="str">
        <f t="shared" si="330"/>
        <v/>
      </c>
      <c r="CD260" s="1496" t="str">
        <f t="shared" si="331"/>
        <v/>
      </c>
      <c r="CE260" s="1496" t="str">
        <f t="shared" si="332"/>
        <v/>
      </c>
      <c r="CF260" s="1496" t="str">
        <f t="shared" si="360"/>
        <v/>
      </c>
      <c r="CG260" s="1494" t="str">
        <f t="shared" si="361"/>
        <v/>
      </c>
      <c r="CH260" s="1495"/>
      <c r="CI260" s="1495"/>
      <c r="CJ260" s="1495"/>
      <c r="CK260" s="1495"/>
      <c r="CL260" s="1495"/>
      <c r="CM260" s="1495"/>
      <c r="CN260" s="1497" t="str">
        <f t="shared" si="362"/>
        <v/>
      </c>
      <c r="CO260" s="1497" t="str">
        <f t="shared" si="363"/>
        <v/>
      </c>
      <c r="CP260" s="1497" t="str">
        <f t="shared" si="364"/>
        <v/>
      </c>
      <c r="CQ260" s="1497" t="str">
        <f t="shared" si="365"/>
        <v/>
      </c>
      <c r="CR260" s="1497" t="str">
        <f t="shared" si="366"/>
        <v/>
      </c>
      <c r="CS260" s="1497" t="str">
        <f t="shared" si="367"/>
        <v/>
      </c>
      <c r="CT260" s="1497" t="str">
        <f t="shared" si="368"/>
        <v/>
      </c>
      <c r="CU260" s="1497" t="str">
        <f t="shared" si="369"/>
        <v/>
      </c>
      <c r="CV260" s="1497" t="str">
        <f t="shared" si="370"/>
        <v/>
      </c>
      <c r="CW260" s="16" t="str">
        <f t="shared" si="371"/>
        <v/>
      </c>
      <c r="CX260" s="16" t="str">
        <f t="shared" si="372"/>
        <v/>
      </c>
      <c r="CY260" s="16" t="str">
        <f t="shared" si="373"/>
        <v/>
      </c>
      <c r="CZ260" s="650">
        <f t="shared" si="333"/>
        <v>0</v>
      </c>
      <c r="DA260" s="16"/>
      <c r="DB260" s="651"/>
      <c r="DC260" s="655">
        <f t="shared" si="334"/>
        <v>0</v>
      </c>
      <c r="DD260" s="654" t="str">
        <f t="shared" si="335"/>
        <v/>
      </c>
      <c r="DE260" s="650">
        <f t="shared" si="336"/>
        <v>0</v>
      </c>
      <c r="EG260" s="16">
        <f>IFERROR(VLOOKUP(B260,'SUBCATS INTERNAL USE'!A:D,3,0),10000)</f>
        <v>10000</v>
      </c>
      <c r="EH260" s="16">
        <f t="shared" si="337"/>
        <v>10000</v>
      </c>
      <c r="EI260" s="16">
        <f t="shared" si="338"/>
        <v>1</v>
      </c>
      <c r="EJ260" s="16">
        <f t="shared" si="374"/>
        <v>19</v>
      </c>
      <c r="EK260" s="16">
        <f>IFERROR(VLOOKUP(B260,'SUBCATS INTERNAL USE'!G:I,3,0), 10000)</f>
        <v>10000</v>
      </c>
      <c r="EN260" s="163">
        <f t="shared" si="339"/>
        <v>1</v>
      </c>
      <c r="EO260" s="163">
        <f t="shared" si="340"/>
        <v>1</v>
      </c>
      <c r="EP260" s="163">
        <f t="shared" si="341"/>
        <v>1</v>
      </c>
      <c r="EQ260" s="163">
        <f t="shared" si="342"/>
        <v>1</v>
      </c>
      <c r="ER260" s="163">
        <f t="shared" si="343"/>
        <v>1</v>
      </c>
      <c r="ES260" s="163">
        <f t="shared" si="344"/>
        <v>1</v>
      </c>
      <c r="ET260" s="163">
        <f t="shared" si="345"/>
        <v>1</v>
      </c>
      <c r="EU260" s="163">
        <f t="shared" si="345"/>
        <v>1</v>
      </c>
      <c r="EV260" s="163">
        <f t="shared" si="346"/>
        <v>0</v>
      </c>
      <c r="EW260" s="163">
        <f t="shared" si="347"/>
        <v>1</v>
      </c>
      <c r="EX260" s="163">
        <f t="shared" si="348"/>
        <v>1</v>
      </c>
      <c r="EY260" s="163">
        <f t="shared" si="349"/>
        <v>1</v>
      </c>
      <c r="EZ260" s="163">
        <f t="shared" si="349"/>
        <v>1</v>
      </c>
      <c r="FA260" s="163">
        <f t="shared" si="349"/>
        <v>1</v>
      </c>
      <c r="FB260" s="163">
        <f t="shared" si="313"/>
        <v>1</v>
      </c>
      <c r="FC260" s="163">
        <f t="shared" si="350"/>
        <v>14</v>
      </c>
      <c r="FD260" s="163">
        <f t="shared" si="351"/>
        <v>0</v>
      </c>
      <c r="FF260" s="16">
        <f t="shared" si="352"/>
        <v>0</v>
      </c>
      <c r="FG260" s="16" t="str">
        <f t="shared" si="353"/>
        <v>1</v>
      </c>
    </row>
    <row r="261" spans="1:163" s="52" customFormat="1" ht="11.25" customHeight="1">
      <c r="A261" s="1038">
        <v>247</v>
      </c>
      <c r="B261" s="1039"/>
      <c r="C261" s="1038" t="str">
        <f t="shared" si="314"/>
        <v/>
      </c>
      <c r="D261" s="1038"/>
      <c r="E261" s="1040"/>
      <c r="F261" s="1041"/>
      <c r="G261" s="1038"/>
      <c r="H261" s="1038"/>
      <c r="I261" s="1323"/>
      <c r="J261" s="1038"/>
      <c r="K261" s="1038"/>
      <c r="L261" s="1038"/>
      <c r="M261" s="1038"/>
      <c r="N261" s="1038"/>
      <c r="O261" s="1038"/>
      <c r="P261" s="1040" t="str">
        <f t="shared" si="354"/>
        <v>MP</v>
      </c>
      <c r="Q261" s="1342" t="str">
        <f t="shared" si="375"/>
        <v/>
      </c>
      <c r="R261" s="1040"/>
      <c r="S261" s="1475" t="e">
        <f t="shared" si="376"/>
        <v>#DIV/0!</v>
      </c>
      <c r="T261" s="1102"/>
      <c r="U261" s="1102"/>
      <c r="V261" s="1476"/>
      <c r="W261" s="1477"/>
      <c r="X261" s="1103"/>
      <c r="Y261" s="1477"/>
      <c r="Z261" s="1478">
        <f t="shared" si="315"/>
        <v>0</v>
      </c>
      <c r="AA261" s="1479">
        <f>ROUND(IFERROR(SUM($AI$6/$AI$7*Q261/O261)+('Inbound Freight New'!$A$3*CZ261/R261),0),2)</f>
        <v>0</v>
      </c>
      <c r="AB261" s="1480">
        <f t="shared" si="316"/>
        <v>0</v>
      </c>
      <c r="AC261" s="1479">
        <f t="shared" si="377"/>
        <v>0</v>
      </c>
      <c r="AD261" s="1481"/>
      <c r="AE261" s="1480">
        <f t="shared" si="317"/>
        <v>0</v>
      </c>
      <c r="AF261" s="1482">
        <f t="shared" si="378"/>
        <v>0</v>
      </c>
      <c r="AG261" s="1483">
        <f t="shared" si="318"/>
        <v>0</v>
      </c>
      <c r="AH261" s="1484">
        <f t="shared" si="379"/>
        <v>0</v>
      </c>
      <c r="AI261" s="1482">
        <f t="shared" si="380"/>
        <v>0</v>
      </c>
      <c r="AJ261" s="1485">
        <f t="shared" si="381"/>
        <v>0</v>
      </c>
      <c r="AK261" s="1485">
        <f t="shared" si="382"/>
        <v>0</v>
      </c>
      <c r="AL261" s="1485">
        <f t="shared" si="319"/>
        <v>0</v>
      </c>
      <c r="AM261" s="1482">
        <f t="shared" si="383"/>
        <v>0</v>
      </c>
      <c r="AN261" s="1477"/>
      <c r="AO261" s="1477"/>
      <c r="AP261" s="1486">
        <f t="shared" si="384"/>
        <v>0</v>
      </c>
      <c r="AQ261" s="1487">
        <f t="shared" si="385"/>
        <v>0</v>
      </c>
      <c r="AR261" s="1488">
        <f t="shared" si="320"/>
        <v>0</v>
      </c>
      <c r="AS261" s="1487">
        <f t="shared" si="386"/>
        <v>0</v>
      </c>
      <c r="AT261" s="1489">
        <f t="shared" si="387"/>
        <v>0</v>
      </c>
      <c r="AU261" s="1490"/>
      <c r="AV261" s="1489"/>
      <c r="AW261" s="1038"/>
      <c r="AX261" s="1038"/>
      <c r="AY261" s="1491"/>
      <c r="AZ261" s="1492"/>
      <c r="BA261" s="1342"/>
      <c r="BB261" s="1342"/>
      <c r="BC261" s="1342"/>
      <c r="BD261" s="1342"/>
      <c r="BE261" s="1038"/>
      <c r="BF261" s="1038" t="str">
        <f t="shared" si="355"/>
        <v/>
      </c>
      <c r="BG261" s="1342" t="str">
        <f t="shared" si="321"/>
        <v/>
      </c>
      <c r="BH261" s="1038"/>
      <c r="BI261" s="1038"/>
      <c r="BJ261" s="1038"/>
      <c r="BK261" s="1038"/>
      <c r="BL261" s="1038"/>
      <c r="BM261" s="1038"/>
      <c r="BN261" s="1493"/>
      <c r="BO261" s="1493"/>
      <c r="BP261" s="1493"/>
      <c r="BQ261" s="1493" t="str">
        <f t="shared" si="322"/>
        <v/>
      </c>
      <c r="BR261" s="1494" t="str">
        <f t="shared" si="323"/>
        <v/>
      </c>
      <c r="BS261" s="1494" t="str">
        <f t="shared" si="356"/>
        <v/>
      </c>
      <c r="BT261" s="1494" t="str">
        <f t="shared" si="357"/>
        <v/>
      </c>
      <c r="BU261" s="1495" t="str">
        <f t="shared" si="324"/>
        <v/>
      </c>
      <c r="BV261" s="1495" t="str">
        <f t="shared" si="358"/>
        <v/>
      </c>
      <c r="BW261" s="1495" t="str">
        <f t="shared" si="359"/>
        <v/>
      </c>
      <c r="BX261" s="1495" t="str">
        <f t="shared" si="325"/>
        <v/>
      </c>
      <c r="BY261" s="1495" t="str">
        <f t="shared" si="326"/>
        <v/>
      </c>
      <c r="BZ261" s="1495" t="str">
        <f t="shared" si="327"/>
        <v/>
      </c>
      <c r="CA261" s="1495" t="str">
        <f t="shared" si="328"/>
        <v/>
      </c>
      <c r="CB261" s="1496" t="str">
        <f t="shared" si="329"/>
        <v/>
      </c>
      <c r="CC261" s="1496" t="str">
        <f t="shared" si="330"/>
        <v/>
      </c>
      <c r="CD261" s="1496" t="str">
        <f t="shared" si="331"/>
        <v/>
      </c>
      <c r="CE261" s="1496" t="str">
        <f t="shared" si="332"/>
        <v/>
      </c>
      <c r="CF261" s="1496" t="str">
        <f t="shared" si="360"/>
        <v/>
      </c>
      <c r="CG261" s="1494" t="str">
        <f t="shared" si="361"/>
        <v/>
      </c>
      <c r="CH261" s="1495"/>
      <c r="CI261" s="1495"/>
      <c r="CJ261" s="1495"/>
      <c r="CK261" s="1495"/>
      <c r="CL261" s="1495"/>
      <c r="CM261" s="1495"/>
      <c r="CN261" s="1497" t="str">
        <f t="shared" si="362"/>
        <v/>
      </c>
      <c r="CO261" s="1497" t="str">
        <f t="shared" si="363"/>
        <v/>
      </c>
      <c r="CP261" s="1497" t="str">
        <f t="shared" si="364"/>
        <v/>
      </c>
      <c r="CQ261" s="1497" t="str">
        <f t="shared" si="365"/>
        <v/>
      </c>
      <c r="CR261" s="1497" t="str">
        <f t="shared" si="366"/>
        <v/>
      </c>
      <c r="CS261" s="1497" t="str">
        <f t="shared" si="367"/>
        <v/>
      </c>
      <c r="CT261" s="1497" t="str">
        <f t="shared" si="368"/>
        <v/>
      </c>
      <c r="CU261" s="1497" t="str">
        <f t="shared" si="369"/>
        <v/>
      </c>
      <c r="CV261" s="1497" t="str">
        <f t="shared" si="370"/>
        <v/>
      </c>
      <c r="CW261" s="16" t="str">
        <f t="shared" si="371"/>
        <v/>
      </c>
      <c r="CX261" s="16" t="str">
        <f t="shared" si="372"/>
        <v/>
      </c>
      <c r="CY261" s="16" t="str">
        <f t="shared" si="373"/>
        <v/>
      </c>
      <c r="CZ261" s="650">
        <f t="shared" si="333"/>
        <v>0</v>
      </c>
      <c r="DA261" s="16"/>
      <c r="DB261" s="651"/>
      <c r="DC261" s="655">
        <f t="shared" si="334"/>
        <v>0</v>
      </c>
      <c r="DD261" s="654" t="str">
        <f t="shared" si="335"/>
        <v/>
      </c>
      <c r="DE261" s="650">
        <f t="shared" si="336"/>
        <v>0</v>
      </c>
      <c r="EG261" s="16">
        <f>IFERROR(VLOOKUP(B261,'SUBCATS INTERNAL USE'!A:D,3,0),10000)</f>
        <v>10000</v>
      </c>
      <c r="EH261" s="16">
        <f t="shared" si="337"/>
        <v>10000</v>
      </c>
      <c r="EI261" s="16">
        <f t="shared" si="338"/>
        <v>1</v>
      </c>
      <c r="EJ261" s="16">
        <f t="shared" si="374"/>
        <v>19</v>
      </c>
      <c r="EK261" s="16">
        <f>IFERROR(VLOOKUP(B261,'SUBCATS INTERNAL USE'!G:I,3,0), 10000)</f>
        <v>10000</v>
      </c>
      <c r="EN261" s="163">
        <f t="shared" si="339"/>
        <v>1</v>
      </c>
      <c r="EO261" s="163">
        <f t="shared" si="340"/>
        <v>1</v>
      </c>
      <c r="EP261" s="163">
        <f t="shared" si="341"/>
        <v>1</v>
      </c>
      <c r="EQ261" s="163">
        <f t="shared" si="342"/>
        <v>1</v>
      </c>
      <c r="ER261" s="163">
        <f t="shared" si="343"/>
        <v>1</v>
      </c>
      <c r="ES261" s="163">
        <f t="shared" si="344"/>
        <v>1</v>
      </c>
      <c r="ET261" s="163">
        <f t="shared" si="345"/>
        <v>1</v>
      </c>
      <c r="EU261" s="163">
        <f t="shared" si="345"/>
        <v>1</v>
      </c>
      <c r="EV261" s="163">
        <f t="shared" si="346"/>
        <v>0</v>
      </c>
      <c r="EW261" s="163">
        <f t="shared" si="347"/>
        <v>1</v>
      </c>
      <c r="EX261" s="163">
        <f t="shared" si="348"/>
        <v>1</v>
      </c>
      <c r="EY261" s="163">
        <f t="shared" si="349"/>
        <v>1</v>
      </c>
      <c r="EZ261" s="163">
        <f t="shared" si="349"/>
        <v>1</v>
      </c>
      <c r="FA261" s="163">
        <f t="shared" si="349"/>
        <v>1</v>
      </c>
      <c r="FB261" s="163">
        <f t="shared" si="313"/>
        <v>1</v>
      </c>
      <c r="FC261" s="163">
        <f t="shared" si="350"/>
        <v>14</v>
      </c>
      <c r="FD261" s="163">
        <f t="shared" si="351"/>
        <v>0</v>
      </c>
      <c r="FF261" s="16">
        <f t="shared" si="352"/>
        <v>0</v>
      </c>
      <c r="FG261" s="16" t="str">
        <f t="shared" si="353"/>
        <v>1</v>
      </c>
    </row>
    <row r="262" spans="1:163" s="52" customFormat="1" ht="11.25" customHeight="1">
      <c r="A262" s="1038">
        <v>248</v>
      </c>
      <c r="B262" s="1039"/>
      <c r="C262" s="1038" t="str">
        <f t="shared" si="314"/>
        <v/>
      </c>
      <c r="D262" s="1038"/>
      <c r="E262" s="1040"/>
      <c r="F262" s="1041"/>
      <c r="G262" s="1038"/>
      <c r="H262" s="1038"/>
      <c r="I262" s="1323"/>
      <c r="J262" s="1038"/>
      <c r="K262" s="1038"/>
      <c r="L262" s="1038"/>
      <c r="M262" s="1038"/>
      <c r="N262" s="1038"/>
      <c r="O262" s="1038"/>
      <c r="P262" s="1040" t="str">
        <f t="shared" si="354"/>
        <v>MP</v>
      </c>
      <c r="Q262" s="1342" t="str">
        <f t="shared" si="375"/>
        <v/>
      </c>
      <c r="R262" s="1040"/>
      <c r="S262" s="1475" t="e">
        <f t="shared" si="376"/>
        <v>#DIV/0!</v>
      </c>
      <c r="T262" s="1102"/>
      <c r="U262" s="1102"/>
      <c r="V262" s="1476"/>
      <c r="W262" s="1477"/>
      <c r="X262" s="1103"/>
      <c r="Y262" s="1477"/>
      <c r="Z262" s="1478">
        <f t="shared" si="315"/>
        <v>0</v>
      </c>
      <c r="AA262" s="1479">
        <f>ROUND(IFERROR(SUM($AI$6/$AI$7*Q262/O262)+('Inbound Freight New'!$A$3*CZ262/R262),0),2)</f>
        <v>0</v>
      </c>
      <c r="AB262" s="1480">
        <f t="shared" si="316"/>
        <v>0</v>
      </c>
      <c r="AC262" s="1479">
        <f t="shared" si="377"/>
        <v>0</v>
      </c>
      <c r="AD262" s="1481"/>
      <c r="AE262" s="1480">
        <f t="shared" si="317"/>
        <v>0</v>
      </c>
      <c r="AF262" s="1482">
        <f t="shared" si="378"/>
        <v>0</v>
      </c>
      <c r="AG262" s="1483">
        <f t="shared" si="318"/>
        <v>0</v>
      </c>
      <c r="AH262" s="1484">
        <f t="shared" si="379"/>
        <v>0</v>
      </c>
      <c r="AI262" s="1482">
        <f t="shared" si="380"/>
        <v>0</v>
      </c>
      <c r="AJ262" s="1485">
        <f t="shared" si="381"/>
        <v>0</v>
      </c>
      <c r="AK262" s="1485">
        <f t="shared" si="382"/>
        <v>0</v>
      </c>
      <c r="AL262" s="1485">
        <f t="shared" si="319"/>
        <v>0</v>
      </c>
      <c r="AM262" s="1482">
        <f t="shared" si="383"/>
        <v>0</v>
      </c>
      <c r="AN262" s="1477"/>
      <c r="AO262" s="1477"/>
      <c r="AP262" s="1486">
        <f t="shared" si="384"/>
        <v>0</v>
      </c>
      <c r="AQ262" s="1487">
        <f t="shared" si="385"/>
        <v>0</v>
      </c>
      <c r="AR262" s="1488">
        <f t="shared" si="320"/>
        <v>0</v>
      </c>
      <c r="AS262" s="1487">
        <f t="shared" si="386"/>
        <v>0</v>
      </c>
      <c r="AT262" s="1489">
        <f t="shared" si="387"/>
        <v>0</v>
      </c>
      <c r="AU262" s="1490"/>
      <c r="AV262" s="1489"/>
      <c r="AW262" s="1038"/>
      <c r="AX262" s="1038"/>
      <c r="AY262" s="1491"/>
      <c r="AZ262" s="1492"/>
      <c r="BA262" s="1342"/>
      <c r="BB262" s="1342"/>
      <c r="BC262" s="1342"/>
      <c r="BD262" s="1342"/>
      <c r="BE262" s="1038"/>
      <c r="BF262" s="1038" t="str">
        <f t="shared" si="355"/>
        <v/>
      </c>
      <c r="BG262" s="1342" t="str">
        <f t="shared" si="321"/>
        <v/>
      </c>
      <c r="BH262" s="1038"/>
      <c r="BI262" s="1038"/>
      <c r="BJ262" s="1038"/>
      <c r="BK262" s="1038"/>
      <c r="BL262" s="1038"/>
      <c r="BM262" s="1038"/>
      <c r="BN262" s="1493"/>
      <c r="BO262" s="1493"/>
      <c r="BP262" s="1493"/>
      <c r="BQ262" s="1493" t="str">
        <f t="shared" si="322"/>
        <v/>
      </c>
      <c r="BR262" s="1494" t="str">
        <f t="shared" si="323"/>
        <v/>
      </c>
      <c r="BS262" s="1494" t="str">
        <f t="shared" si="356"/>
        <v/>
      </c>
      <c r="BT262" s="1494" t="str">
        <f t="shared" si="357"/>
        <v/>
      </c>
      <c r="BU262" s="1495" t="str">
        <f t="shared" si="324"/>
        <v/>
      </c>
      <c r="BV262" s="1495" t="str">
        <f t="shared" si="358"/>
        <v/>
      </c>
      <c r="BW262" s="1495" t="str">
        <f t="shared" si="359"/>
        <v/>
      </c>
      <c r="BX262" s="1495" t="str">
        <f t="shared" si="325"/>
        <v/>
      </c>
      <c r="BY262" s="1495" t="str">
        <f t="shared" si="326"/>
        <v/>
      </c>
      <c r="BZ262" s="1495" t="str">
        <f t="shared" si="327"/>
        <v/>
      </c>
      <c r="CA262" s="1495" t="str">
        <f t="shared" si="328"/>
        <v/>
      </c>
      <c r="CB262" s="1496" t="str">
        <f t="shared" si="329"/>
        <v/>
      </c>
      <c r="CC262" s="1496" t="str">
        <f t="shared" si="330"/>
        <v/>
      </c>
      <c r="CD262" s="1496" t="str">
        <f t="shared" si="331"/>
        <v/>
      </c>
      <c r="CE262" s="1496" t="str">
        <f t="shared" si="332"/>
        <v/>
      </c>
      <c r="CF262" s="1496" t="str">
        <f t="shared" si="360"/>
        <v/>
      </c>
      <c r="CG262" s="1494" t="str">
        <f t="shared" si="361"/>
        <v/>
      </c>
      <c r="CH262" s="1495"/>
      <c r="CI262" s="1495"/>
      <c r="CJ262" s="1495"/>
      <c r="CK262" s="1495"/>
      <c r="CL262" s="1495"/>
      <c r="CM262" s="1495"/>
      <c r="CN262" s="1497" t="str">
        <f t="shared" si="362"/>
        <v/>
      </c>
      <c r="CO262" s="1497" t="str">
        <f t="shared" si="363"/>
        <v/>
      </c>
      <c r="CP262" s="1497" t="str">
        <f t="shared" si="364"/>
        <v/>
      </c>
      <c r="CQ262" s="1497" t="str">
        <f t="shared" si="365"/>
        <v/>
      </c>
      <c r="CR262" s="1497" t="str">
        <f t="shared" si="366"/>
        <v/>
      </c>
      <c r="CS262" s="1497" t="str">
        <f t="shared" si="367"/>
        <v/>
      </c>
      <c r="CT262" s="1497" t="str">
        <f t="shared" si="368"/>
        <v/>
      </c>
      <c r="CU262" s="1497" t="str">
        <f t="shared" si="369"/>
        <v/>
      </c>
      <c r="CV262" s="1497" t="str">
        <f t="shared" si="370"/>
        <v/>
      </c>
      <c r="CW262" s="16" t="str">
        <f t="shared" si="371"/>
        <v/>
      </c>
      <c r="CX262" s="16" t="str">
        <f t="shared" si="372"/>
        <v/>
      </c>
      <c r="CY262" s="16" t="str">
        <f t="shared" si="373"/>
        <v/>
      </c>
      <c r="CZ262" s="650">
        <f t="shared" si="333"/>
        <v>0</v>
      </c>
      <c r="DA262" s="16"/>
      <c r="DB262" s="651"/>
      <c r="DC262" s="655">
        <f t="shared" si="334"/>
        <v>0</v>
      </c>
      <c r="DD262" s="654" t="str">
        <f t="shared" si="335"/>
        <v/>
      </c>
      <c r="DE262" s="650">
        <f t="shared" si="336"/>
        <v>0</v>
      </c>
      <c r="EG262" s="16">
        <f>IFERROR(VLOOKUP(B262,'SUBCATS INTERNAL USE'!A:D,3,0),10000)</f>
        <v>10000</v>
      </c>
      <c r="EH262" s="16">
        <f t="shared" si="337"/>
        <v>10000</v>
      </c>
      <c r="EI262" s="16">
        <f t="shared" si="338"/>
        <v>1</v>
      </c>
      <c r="EJ262" s="16">
        <f t="shared" si="374"/>
        <v>19</v>
      </c>
      <c r="EK262" s="16">
        <f>IFERROR(VLOOKUP(B262,'SUBCATS INTERNAL USE'!G:I,3,0), 10000)</f>
        <v>10000</v>
      </c>
      <c r="EN262" s="163">
        <f t="shared" si="339"/>
        <v>1</v>
      </c>
      <c r="EO262" s="163">
        <f t="shared" si="340"/>
        <v>1</v>
      </c>
      <c r="EP262" s="163">
        <f t="shared" si="341"/>
        <v>1</v>
      </c>
      <c r="EQ262" s="163">
        <f t="shared" si="342"/>
        <v>1</v>
      </c>
      <c r="ER262" s="163">
        <f t="shared" si="343"/>
        <v>1</v>
      </c>
      <c r="ES262" s="163">
        <f t="shared" si="344"/>
        <v>1</v>
      </c>
      <c r="ET262" s="163">
        <f t="shared" si="345"/>
        <v>1</v>
      </c>
      <c r="EU262" s="163">
        <f t="shared" si="345"/>
        <v>1</v>
      </c>
      <c r="EV262" s="163">
        <f t="shared" si="346"/>
        <v>0</v>
      </c>
      <c r="EW262" s="163">
        <f t="shared" si="347"/>
        <v>1</v>
      </c>
      <c r="EX262" s="163">
        <f t="shared" si="348"/>
        <v>1</v>
      </c>
      <c r="EY262" s="163">
        <f t="shared" si="349"/>
        <v>1</v>
      </c>
      <c r="EZ262" s="163">
        <f t="shared" si="349"/>
        <v>1</v>
      </c>
      <c r="FA262" s="163">
        <f t="shared" si="349"/>
        <v>1</v>
      </c>
      <c r="FB262" s="163">
        <f t="shared" si="313"/>
        <v>1</v>
      </c>
      <c r="FC262" s="163">
        <f t="shared" si="350"/>
        <v>14</v>
      </c>
      <c r="FD262" s="163">
        <f t="shared" si="351"/>
        <v>0</v>
      </c>
      <c r="FF262" s="16">
        <f t="shared" si="352"/>
        <v>0</v>
      </c>
      <c r="FG262" s="16" t="str">
        <f t="shared" si="353"/>
        <v>1</v>
      </c>
    </row>
    <row r="263" spans="1:163" s="52" customFormat="1" ht="11.25" customHeight="1">
      <c r="A263" s="1038">
        <v>249</v>
      </c>
      <c r="B263" s="1039"/>
      <c r="C263" s="1038" t="str">
        <f t="shared" si="314"/>
        <v/>
      </c>
      <c r="D263" s="1038"/>
      <c r="E263" s="1040"/>
      <c r="F263" s="1041"/>
      <c r="G263" s="1038"/>
      <c r="H263" s="1038"/>
      <c r="I263" s="1323"/>
      <c r="J263" s="1038"/>
      <c r="K263" s="1038"/>
      <c r="L263" s="1038"/>
      <c r="M263" s="1038"/>
      <c r="N263" s="1038"/>
      <c r="O263" s="1038"/>
      <c r="P263" s="1040" t="str">
        <f t="shared" si="354"/>
        <v>MP</v>
      </c>
      <c r="Q263" s="1342" t="str">
        <f t="shared" si="375"/>
        <v/>
      </c>
      <c r="R263" s="1040"/>
      <c r="S263" s="1475" t="e">
        <f t="shared" si="376"/>
        <v>#DIV/0!</v>
      </c>
      <c r="T263" s="1102"/>
      <c r="U263" s="1102"/>
      <c r="V263" s="1476"/>
      <c r="W263" s="1477"/>
      <c r="X263" s="1103"/>
      <c r="Y263" s="1477"/>
      <c r="Z263" s="1478">
        <f t="shared" si="315"/>
        <v>0</v>
      </c>
      <c r="AA263" s="1479">
        <f>ROUND(IFERROR(SUM($AI$6/$AI$7*Q263/O263)+('Inbound Freight New'!$A$3*CZ263/R263),0),2)</f>
        <v>0</v>
      </c>
      <c r="AB263" s="1480">
        <f t="shared" si="316"/>
        <v>0</v>
      </c>
      <c r="AC263" s="1479">
        <f t="shared" si="377"/>
        <v>0</v>
      </c>
      <c r="AD263" s="1481"/>
      <c r="AE263" s="1480">
        <f t="shared" si="317"/>
        <v>0</v>
      </c>
      <c r="AF263" s="1482">
        <f t="shared" si="378"/>
        <v>0</v>
      </c>
      <c r="AG263" s="1483">
        <f t="shared" si="318"/>
        <v>0</v>
      </c>
      <c r="AH263" s="1484">
        <f t="shared" si="379"/>
        <v>0</v>
      </c>
      <c r="AI263" s="1482">
        <f t="shared" si="380"/>
        <v>0</v>
      </c>
      <c r="AJ263" s="1485">
        <f t="shared" si="381"/>
        <v>0</v>
      </c>
      <c r="AK263" s="1485">
        <f t="shared" si="382"/>
        <v>0</v>
      </c>
      <c r="AL263" s="1485">
        <f t="shared" si="319"/>
        <v>0</v>
      </c>
      <c r="AM263" s="1482">
        <f t="shared" si="383"/>
        <v>0</v>
      </c>
      <c r="AN263" s="1477"/>
      <c r="AO263" s="1477"/>
      <c r="AP263" s="1486">
        <f t="shared" si="384"/>
        <v>0</v>
      </c>
      <c r="AQ263" s="1487">
        <f t="shared" si="385"/>
        <v>0</v>
      </c>
      <c r="AR263" s="1488">
        <f t="shared" si="320"/>
        <v>0</v>
      </c>
      <c r="AS263" s="1487">
        <f t="shared" si="386"/>
        <v>0</v>
      </c>
      <c r="AT263" s="1489">
        <f t="shared" si="387"/>
        <v>0</v>
      </c>
      <c r="AU263" s="1490"/>
      <c r="AV263" s="1489"/>
      <c r="AW263" s="1038"/>
      <c r="AX263" s="1038"/>
      <c r="AY263" s="1491"/>
      <c r="AZ263" s="1492"/>
      <c r="BA263" s="1342"/>
      <c r="BB263" s="1342"/>
      <c r="BC263" s="1342"/>
      <c r="BD263" s="1342"/>
      <c r="BE263" s="1038"/>
      <c r="BF263" s="1038" t="str">
        <f t="shared" si="355"/>
        <v/>
      </c>
      <c r="BG263" s="1342" t="str">
        <f t="shared" si="321"/>
        <v/>
      </c>
      <c r="BH263" s="1038"/>
      <c r="BI263" s="1038"/>
      <c r="BJ263" s="1038"/>
      <c r="BK263" s="1038"/>
      <c r="BL263" s="1038"/>
      <c r="BM263" s="1038"/>
      <c r="BN263" s="1493"/>
      <c r="BO263" s="1493"/>
      <c r="BP263" s="1493"/>
      <c r="BQ263" s="1493" t="str">
        <f t="shared" si="322"/>
        <v/>
      </c>
      <c r="BR263" s="1494" t="str">
        <f t="shared" si="323"/>
        <v/>
      </c>
      <c r="BS263" s="1494" t="str">
        <f t="shared" si="356"/>
        <v/>
      </c>
      <c r="BT263" s="1494" t="str">
        <f t="shared" si="357"/>
        <v/>
      </c>
      <c r="BU263" s="1495" t="str">
        <f t="shared" si="324"/>
        <v/>
      </c>
      <c r="BV263" s="1495" t="str">
        <f t="shared" si="358"/>
        <v/>
      </c>
      <c r="BW263" s="1495" t="str">
        <f t="shared" si="359"/>
        <v/>
      </c>
      <c r="BX263" s="1495" t="str">
        <f t="shared" si="325"/>
        <v/>
      </c>
      <c r="BY263" s="1495" t="str">
        <f t="shared" si="326"/>
        <v/>
      </c>
      <c r="BZ263" s="1495" t="str">
        <f t="shared" si="327"/>
        <v/>
      </c>
      <c r="CA263" s="1495" t="str">
        <f t="shared" si="328"/>
        <v/>
      </c>
      <c r="CB263" s="1496" t="str">
        <f t="shared" si="329"/>
        <v/>
      </c>
      <c r="CC263" s="1496" t="str">
        <f t="shared" si="330"/>
        <v/>
      </c>
      <c r="CD263" s="1496" t="str">
        <f t="shared" si="331"/>
        <v/>
      </c>
      <c r="CE263" s="1496" t="str">
        <f t="shared" si="332"/>
        <v/>
      </c>
      <c r="CF263" s="1496" t="str">
        <f t="shared" si="360"/>
        <v/>
      </c>
      <c r="CG263" s="1494" t="str">
        <f t="shared" si="361"/>
        <v/>
      </c>
      <c r="CH263" s="1495"/>
      <c r="CI263" s="1495"/>
      <c r="CJ263" s="1495"/>
      <c r="CK263" s="1495"/>
      <c r="CL263" s="1495"/>
      <c r="CM263" s="1495"/>
      <c r="CN263" s="1497" t="str">
        <f t="shared" si="362"/>
        <v/>
      </c>
      <c r="CO263" s="1497" t="str">
        <f t="shared" si="363"/>
        <v/>
      </c>
      <c r="CP263" s="1497" t="str">
        <f t="shared" si="364"/>
        <v/>
      </c>
      <c r="CQ263" s="1497" t="str">
        <f t="shared" si="365"/>
        <v/>
      </c>
      <c r="CR263" s="1497" t="str">
        <f t="shared" si="366"/>
        <v/>
      </c>
      <c r="CS263" s="1497" t="str">
        <f t="shared" si="367"/>
        <v/>
      </c>
      <c r="CT263" s="1497" t="str">
        <f t="shared" si="368"/>
        <v/>
      </c>
      <c r="CU263" s="1497" t="str">
        <f t="shared" si="369"/>
        <v/>
      </c>
      <c r="CV263" s="1497" t="str">
        <f t="shared" si="370"/>
        <v/>
      </c>
      <c r="CW263" s="16" t="str">
        <f t="shared" si="371"/>
        <v/>
      </c>
      <c r="CX263" s="16" t="str">
        <f t="shared" si="372"/>
        <v/>
      </c>
      <c r="CY263" s="16" t="str">
        <f t="shared" si="373"/>
        <v/>
      </c>
      <c r="CZ263" s="650">
        <f t="shared" si="333"/>
        <v>0</v>
      </c>
      <c r="DA263" s="16"/>
      <c r="DB263" s="651"/>
      <c r="DC263" s="655">
        <f t="shared" si="334"/>
        <v>0</v>
      </c>
      <c r="DD263" s="654" t="str">
        <f t="shared" si="335"/>
        <v/>
      </c>
      <c r="DE263" s="650">
        <f t="shared" si="336"/>
        <v>0</v>
      </c>
      <c r="EG263" s="16">
        <f>IFERROR(VLOOKUP(B263,'SUBCATS INTERNAL USE'!A:D,3,0),10000)</f>
        <v>10000</v>
      </c>
      <c r="EH263" s="16">
        <f t="shared" si="337"/>
        <v>10000</v>
      </c>
      <c r="EI263" s="16">
        <f t="shared" si="338"/>
        <v>1</v>
      </c>
      <c r="EJ263" s="16">
        <f t="shared" si="374"/>
        <v>19</v>
      </c>
      <c r="EK263" s="16">
        <f>IFERROR(VLOOKUP(B263,'SUBCATS INTERNAL USE'!G:I,3,0), 10000)</f>
        <v>10000</v>
      </c>
      <c r="EN263" s="163">
        <f t="shared" si="339"/>
        <v>1</v>
      </c>
      <c r="EO263" s="163">
        <f t="shared" si="340"/>
        <v>1</v>
      </c>
      <c r="EP263" s="163">
        <f t="shared" si="341"/>
        <v>1</v>
      </c>
      <c r="EQ263" s="163">
        <f t="shared" si="342"/>
        <v>1</v>
      </c>
      <c r="ER263" s="163">
        <f t="shared" si="343"/>
        <v>1</v>
      </c>
      <c r="ES263" s="163">
        <f t="shared" si="344"/>
        <v>1</v>
      </c>
      <c r="ET263" s="163">
        <f t="shared" si="345"/>
        <v>1</v>
      </c>
      <c r="EU263" s="163">
        <f t="shared" si="345"/>
        <v>1</v>
      </c>
      <c r="EV263" s="163">
        <f t="shared" si="346"/>
        <v>0</v>
      </c>
      <c r="EW263" s="163">
        <f t="shared" si="347"/>
        <v>1</v>
      </c>
      <c r="EX263" s="163">
        <f t="shared" si="348"/>
        <v>1</v>
      </c>
      <c r="EY263" s="163">
        <f t="shared" si="349"/>
        <v>1</v>
      </c>
      <c r="EZ263" s="163">
        <f t="shared" si="349"/>
        <v>1</v>
      </c>
      <c r="FA263" s="163">
        <f t="shared" si="349"/>
        <v>1</v>
      </c>
      <c r="FB263" s="163">
        <f t="shared" si="313"/>
        <v>1</v>
      </c>
      <c r="FC263" s="163">
        <f t="shared" si="350"/>
        <v>14</v>
      </c>
      <c r="FD263" s="163">
        <f t="shared" si="351"/>
        <v>0</v>
      </c>
      <c r="FF263" s="16">
        <f t="shared" si="352"/>
        <v>0</v>
      </c>
      <c r="FG263" s="16" t="str">
        <f t="shared" si="353"/>
        <v>1</v>
      </c>
    </row>
    <row r="264" spans="1:163" s="52" customFormat="1" ht="11.25" customHeight="1">
      <c r="A264" s="1038">
        <v>250</v>
      </c>
      <c r="B264" s="1039"/>
      <c r="C264" s="1038" t="str">
        <f t="shared" si="314"/>
        <v/>
      </c>
      <c r="D264" s="1038"/>
      <c r="E264" s="1040"/>
      <c r="F264" s="1041"/>
      <c r="G264" s="1038"/>
      <c r="H264" s="1038"/>
      <c r="I264" s="1323"/>
      <c r="J264" s="1038"/>
      <c r="K264" s="1038"/>
      <c r="L264" s="1038"/>
      <c r="M264" s="1038"/>
      <c r="N264" s="1038"/>
      <c r="O264" s="1038"/>
      <c r="P264" s="1040" t="str">
        <f t="shared" si="354"/>
        <v>MP</v>
      </c>
      <c r="Q264" s="1342" t="str">
        <f t="shared" si="375"/>
        <v/>
      </c>
      <c r="R264" s="1040"/>
      <c r="S264" s="1475" t="e">
        <f t="shared" si="376"/>
        <v>#DIV/0!</v>
      </c>
      <c r="T264" s="1102"/>
      <c r="U264" s="1102"/>
      <c r="V264" s="1476"/>
      <c r="W264" s="1477"/>
      <c r="X264" s="1103"/>
      <c r="Y264" s="1477"/>
      <c r="Z264" s="1478">
        <f t="shared" si="315"/>
        <v>0</v>
      </c>
      <c r="AA264" s="1479">
        <f>ROUND(IFERROR(SUM($AI$6/$AI$7*Q264/O264)+('Inbound Freight New'!$A$3*CZ264/R264),0),2)</f>
        <v>0</v>
      </c>
      <c r="AB264" s="1480">
        <f t="shared" si="316"/>
        <v>0</v>
      </c>
      <c r="AC264" s="1479">
        <f t="shared" si="377"/>
        <v>0</v>
      </c>
      <c r="AD264" s="1481"/>
      <c r="AE264" s="1480">
        <f t="shared" si="317"/>
        <v>0</v>
      </c>
      <c r="AF264" s="1482">
        <f t="shared" si="378"/>
        <v>0</v>
      </c>
      <c r="AG264" s="1483">
        <f t="shared" si="318"/>
        <v>0</v>
      </c>
      <c r="AH264" s="1484">
        <f t="shared" si="379"/>
        <v>0</v>
      </c>
      <c r="AI264" s="1482">
        <f t="shared" si="380"/>
        <v>0</v>
      </c>
      <c r="AJ264" s="1485">
        <f t="shared" si="381"/>
        <v>0</v>
      </c>
      <c r="AK264" s="1485">
        <f t="shared" si="382"/>
        <v>0</v>
      </c>
      <c r="AL264" s="1485">
        <f t="shared" si="319"/>
        <v>0</v>
      </c>
      <c r="AM264" s="1482">
        <f t="shared" si="383"/>
        <v>0</v>
      </c>
      <c r="AN264" s="1477"/>
      <c r="AO264" s="1477"/>
      <c r="AP264" s="1486">
        <f t="shared" si="384"/>
        <v>0</v>
      </c>
      <c r="AQ264" s="1487">
        <f t="shared" si="385"/>
        <v>0</v>
      </c>
      <c r="AR264" s="1488">
        <f t="shared" si="320"/>
        <v>0</v>
      </c>
      <c r="AS264" s="1487">
        <f t="shared" si="386"/>
        <v>0</v>
      </c>
      <c r="AT264" s="1489">
        <f t="shared" si="387"/>
        <v>0</v>
      </c>
      <c r="AU264" s="1490"/>
      <c r="AV264" s="1489"/>
      <c r="AW264" s="1038"/>
      <c r="AX264" s="1038"/>
      <c r="AY264" s="1491"/>
      <c r="AZ264" s="1492"/>
      <c r="BA264" s="1342"/>
      <c r="BB264" s="1342"/>
      <c r="BC264" s="1342"/>
      <c r="BD264" s="1342"/>
      <c r="BE264" s="1038"/>
      <c r="BF264" s="1038" t="str">
        <f t="shared" si="355"/>
        <v/>
      </c>
      <c r="BG264" s="1342" t="str">
        <f t="shared" si="321"/>
        <v/>
      </c>
      <c r="BH264" s="1038"/>
      <c r="BI264" s="1038"/>
      <c r="BJ264" s="1038"/>
      <c r="BK264" s="1038"/>
      <c r="BL264" s="1038"/>
      <c r="BM264" s="1038"/>
      <c r="BN264" s="1493"/>
      <c r="BO264" s="1493"/>
      <c r="BP264" s="1493"/>
      <c r="BQ264" s="1493" t="str">
        <f t="shared" si="322"/>
        <v/>
      </c>
      <c r="BR264" s="1494" t="str">
        <f t="shared" si="323"/>
        <v/>
      </c>
      <c r="BS264" s="1494" t="str">
        <f t="shared" si="356"/>
        <v/>
      </c>
      <c r="BT264" s="1494" t="str">
        <f t="shared" si="357"/>
        <v/>
      </c>
      <c r="BU264" s="1495" t="str">
        <f t="shared" si="324"/>
        <v/>
      </c>
      <c r="BV264" s="1495" t="str">
        <f t="shared" si="358"/>
        <v/>
      </c>
      <c r="BW264" s="1495" t="str">
        <f t="shared" si="359"/>
        <v/>
      </c>
      <c r="BX264" s="1495" t="str">
        <f t="shared" si="325"/>
        <v/>
      </c>
      <c r="BY264" s="1495" t="str">
        <f t="shared" si="326"/>
        <v/>
      </c>
      <c r="BZ264" s="1495" t="str">
        <f t="shared" si="327"/>
        <v/>
      </c>
      <c r="CA264" s="1495" t="str">
        <f t="shared" si="328"/>
        <v/>
      </c>
      <c r="CB264" s="1496" t="str">
        <f t="shared" si="329"/>
        <v/>
      </c>
      <c r="CC264" s="1496" t="str">
        <f t="shared" si="330"/>
        <v/>
      </c>
      <c r="CD264" s="1496" t="str">
        <f t="shared" si="331"/>
        <v/>
      </c>
      <c r="CE264" s="1496" t="str">
        <f t="shared" si="332"/>
        <v/>
      </c>
      <c r="CF264" s="1496" t="str">
        <f t="shared" si="360"/>
        <v/>
      </c>
      <c r="CG264" s="1494" t="str">
        <f t="shared" si="361"/>
        <v/>
      </c>
      <c r="CH264" s="1495"/>
      <c r="CI264" s="1495"/>
      <c r="CJ264" s="1495"/>
      <c r="CK264" s="1495"/>
      <c r="CL264" s="1495"/>
      <c r="CM264" s="1495"/>
      <c r="CN264" s="1497" t="str">
        <f t="shared" si="362"/>
        <v/>
      </c>
      <c r="CO264" s="1497" t="str">
        <f t="shared" si="363"/>
        <v/>
      </c>
      <c r="CP264" s="1497" t="str">
        <f t="shared" si="364"/>
        <v/>
      </c>
      <c r="CQ264" s="1497" t="str">
        <f t="shared" si="365"/>
        <v/>
      </c>
      <c r="CR264" s="1497" t="str">
        <f t="shared" si="366"/>
        <v/>
      </c>
      <c r="CS264" s="1497" t="str">
        <f t="shared" si="367"/>
        <v/>
      </c>
      <c r="CT264" s="1497" t="str">
        <f t="shared" si="368"/>
        <v/>
      </c>
      <c r="CU264" s="1497" t="str">
        <f t="shared" si="369"/>
        <v/>
      </c>
      <c r="CV264" s="1497" t="str">
        <f t="shared" si="370"/>
        <v/>
      </c>
      <c r="CW264" s="16" t="str">
        <f t="shared" si="371"/>
        <v/>
      </c>
      <c r="CX264" s="16" t="str">
        <f t="shared" si="372"/>
        <v/>
      </c>
      <c r="CY264" s="16" t="str">
        <f t="shared" si="373"/>
        <v/>
      </c>
      <c r="CZ264" s="650">
        <f t="shared" si="333"/>
        <v>0</v>
      </c>
      <c r="DA264" s="16"/>
      <c r="DB264" s="651"/>
      <c r="DC264" s="655">
        <f t="shared" si="334"/>
        <v>0</v>
      </c>
      <c r="DD264" s="654" t="str">
        <f t="shared" si="335"/>
        <v/>
      </c>
      <c r="DE264" s="650">
        <f t="shared" si="336"/>
        <v>0</v>
      </c>
      <c r="EG264" s="16">
        <f>IFERROR(VLOOKUP(B264,'SUBCATS INTERNAL USE'!A:D,3,0),10000)</f>
        <v>10000</v>
      </c>
      <c r="EH264" s="16">
        <f t="shared" si="337"/>
        <v>10000</v>
      </c>
      <c r="EI264" s="16">
        <f t="shared" si="338"/>
        <v>1</v>
      </c>
      <c r="EJ264" s="16">
        <f t="shared" si="374"/>
        <v>19</v>
      </c>
      <c r="EK264" s="16">
        <f>IFERROR(VLOOKUP(B264,'SUBCATS INTERNAL USE'!G:I,3,0), 10000)</f>
        <v>10000</v>
      </c>
      <c r="EN264" s="163">
        <f t="shared" si="339"/>
        <v>1</v>
      </c>
      <c r="EO264" s="163">
        <f t="shared" si="340"/>
        <v>1</v>
      </c>
      <c r="EP264" s="163">
        <f t="shared" si="341"/>
        <v>1</v>
      </c>
      <c r="EQ264" s="163">
        <f t="shared" si="342"/>
        <v>1</v>
      </c>
      <c r="ER264" s="163">
        <f t="shared" si="343"/>
        <v>1</v>
      </c>
      <c r="ES264" s="163">
        <f t="shared" si="344"/>
        <v>1</v>
      </c>
      <c r="ET264" s="163">
        <f t="shared" si="345"/>
        <v>1</v>
      </c>
      <c r="EU264" s="163">
        <f t="shared" si="345"/>
        <v>1</v>
      </c>
      <c r="EV264" s="163">
        <f t="shared" si="346"/>
        <v>0</v>
      </c>
      <c r="EW264" s="163">
        <f t="shared" si="347"/>
        <v>1</v>
      </c>
      <c r="EX264" s="163">
        <f t="shared" si="348"/>
        <v>1</v>
      </c>
      <c r="EY264" s="163">
        <f t="shared" si="349"/>
        <v>1</v>
      </c>
      <c r="EZ264" s="163">
        <f t="shared" si="349"/>
        <v>1</v>
      </c>
      <c r="FA264" s="163">
        <f t="shared" si="349"/>
        <v>1</v>
      </c>
      <c r="FB264" s="163">
        <f t="shared" si="313"/>
        <v>1</v>
      </c>
      <c r="FC264" s="163">
        <f t="shared" si="350"/>
        <v>14</v>
      </c>
      <c r="FD264" s="163">
        <f t="shared" si="351"/>
        <v>0</v>
      </c>
      <c r="FF264" s="16">
        <f t="shared" si="352"/>
        <v>0</v>
      </c>
      <c r="FG264" s="16" t="str">
        <f t="shared" si="353"/>
        <v>1</v>
      </c>
    </row>
    <row r="265" spans="1:163" s="52" customFormat="1" ht="11.25" customHeight="1">
      <c r="A265" s="1038">
        <v>251</v>
      </c>
      <c r="B265" s="1039"/>
      <c r="C265" s="1038" t="str">
        <f t="shared" ref="C265" si="388">IF(B265="","",IFERROR(VLOOKUP(B265,cat,2,0),""))</f>
        <v/>
      </c>
      <c r="D265" s="1038"/>
      <c r="E265" s="1040"/>
      <c r="F265" s="1041"/>
      <c r="G265" s="1038"/>
      <c r="H265" s="1038"/>
      <c r="I265" s="1323"/>
      <c r="J265" s="1038"/>
      <c r="K265" s="1038"/>
      <c r="L265" s="1038"/>
      <c r="M265" s="1038"/>
      <c r="N265" s="1038"/>
      <c r="O265" s="1038"/>
      <c r="P265" s="1040" t="str">
        <f t="shared" ref="P265" si="389">IFERROR(IF(N265&gt;3,"BP",IF(O265&gt;2,"BP","MP")),"")</f>
        <v>MP</v>
      </c>
      <c r="Q265" s="1342" t="str">
        <f t="shared" ref="Q265" si="390">IF(BA265*BB265*BC265&gt;0,(BA265*BB265*BC265)/1728,"")</f>
        <v/>
      </c>
      <c r="R265" s="1040"/>
      <c r="S265" s="1475" t="e">
        <f t="shared" ref="S265" si="391">R265/O265</f>
        <v>#DIV/0!</v>
      </c>
      <c r="T265" s="1102"/>
      <c r="U265" s="1102"/>
      <c r="V265" s="1476"/>
      <c r="W265" s="1477"/>
      <c r="X265" s="1103"/>
      <c r="Y265" s="1477"/>
      <c r="Z265" s="1478">
        <f t="shared" ref="Z265" si="392">IFERROR(SUM(R265/O265)*Q265,0)</f>
        <v>0</v>
      </c>
      <c r="AA265" s="1479">
        <f>ROUND(IFERROR(SUM($AI$6/$AI$7*Q265/O265)+('Inbound Freight New'!$A$3*CZ265/R265),0),2)</f>
        <v>0</v>
      </c>
      <c r="AB265" s="1480">
        <f t="shared" si="316"/>
        <v>0</v>
      </c>
      <c r="AC265" s="1479">
        <f t="shared" ref="AC265" si="393">X265*AB265</f>
        <v>0</v>
      </c>
      <c r="AD265" s="1481"/>
      <c r="AE265" s="1480">
        <f t="shared" si="317"/>
        <v>0</v>
      </c>
      <c r="AF265" s="1482">
        <f t="shared" ref="AF265" si="394">X265*AE265</f>
        <v>0</v>
      </c>
      <c r="AG265" s="1483">
        <f t="shared" ref="AG265" si="395">SUM(I$8:I$9)</f>
        <v>0</v>
      </c>
      <c r="AH265" s="1484">
        <f t="shared" ref="AH265" si="396">AC$12</f>
        <v>0</v>
      </c>
      <c r="AI265" s="1482">
        <f t="shared" ref="AI265" si="397">X265*AH265</f>
        <v>0</v>
      </c>
      <c r="AJ265" s="1485">
        <f t="shared" ref="AJ265" si="398">AC$9</f>
        <v>0</v>
      </c>
      <c r="AK265" s="1485">
        <f t="shared" ref="AK265" si="399">AC$10</f>
        <v>0</v>
      </c>
      <c r="AL265" s="1485">
        <f t="shared" ref="AL265" si="400">AC$11</f>
        <v>0</v>
      </c>
      <c r="AM265" s="1482">
        <f t="shared" ref="AM265" si="401">X265+AA265+AC265+AF265+AI265</f>
        <v>0</v>
      </c>
      <c r="AN265" s="1477"/>
      <c r="AO265" s="1477"/>
      <c r="AP265" s="1486">
        <f t="shared" ref="AP265" si="402">IFERROR((AN265-AO265)/AN265,0)</f>
        <v>0</v>
      </c>
      <c r="AQ265" s="1487">
        <f t="shared" ref="AQ265" si="403">($R265*X265)</f>
        <v>0</v>
      </c>
      <c r="AR265" s="1488">
        <f t="shared" ref="AR265" si="404">IFERROR(AM265*R265,0)</f>
        <v>0</v>
      </c>
      <c r="AS265" s="1487">
        <f t="shared" ref="AS265" si="405">($R265*AO265)</f>
        <v>0</v>
      </c>
      <c r="AT265" s="1489">
        <f t="shared" ref="AT265" si="406">IFERROR((AO265-AM265)/AO265,0)</f>
        <v>0</v>
      </c>
      <c r="AU265" s="1490"/>
      <c r="AV265" s="1489"/>
      <c r="AW265" s="1038"/>
      <c r="AX265" s="1038"/>
      <c r="AY265" s="1491"/>
      <c r="AZ265" s="1492"/>
      <c r="BA265" s="1342"/>
      <c r="BB265" s="1342"/>
      <c r="BC265" s="1342"/>
      <c r="BD265" s="1342"/>
      <c r="BE265" s="1038"/>
      <c r="BF265" s="1038" t="str">
        <f t="shared" si="355"/>
        <v/>
      </c>
      <c r="BG265" s="1342" t="str">
        <f t="shared" ref="BG265" si="407">IF(B265&gt;0,VLOOKUP(B265,pc,5,0),"")</f>
        <v/>
      </c>
      <c r="BH265" s="1038"/>
      <c r="BI265" s="1038"/>
      <c r="BJ265" s="1038"/>
      <c r="BK265" s="1038"/>
      <c r="BL265" s="1038"/>
      <c r="BM265" s="1038"/>
      <c r="BN265" s="1493"/>
      <c r="BO265" s="1493"/>
      <c r="BP265" s="1493"/>
      <c r="BQ265" s="1493" t="str">
        <f t="shared" ref="BQ265" si="408">IF(R265&gt;0,R265/O265*BD265,"")</f>
        <v/>
      </c>
      <c r="BR265" s="1494" t="str">
        <f t="shared" ref="BR265" si="409">IFERROR(R265-BS265-BT265,"")</f>
        <v/>
      </c>
      <c r="BS265" s="1494" t="str">
        <f t="shared" ref="BS265" si="410">IFERROR(ROUND(BV265*$R265/$O265,0)*$O265,"")</f>
        <v/>
      </c>
      <c r="BT265" s="1494" t="str">
        <f t="shared" ref="BT265" si="411">IFERROR(ROUND(BW265*$R265/$O265,0)*$O265,"")</f>
        <v/>
      </c>
      <c r="BU265" s="1495" t="str">
        <f t="shared" ref="BU265" si="412">IF(AND($AY265&lt;&gt;"",IFERROR(VLOOKUP($AY265,seas,4,0),"")&lt;&gt;"Deco"),"See Planner",IF($AX265&lt;&gt;"","See Alloc",IFERROR(BX265*(1+$CA265),"")))</f>
        <v/>
      </c>
      <c r="BV265" s="1495" t="str">
        <f t="shared" ref="BV265" si="413">IF(AND($AY265&lt;&gt;"",IFERROR(VLOOKUP($AY265,seas,4,0),"")&lt;&gt;"Deco"),"See Planner",IF($AX265&lt;&gt;"","See Alloc",IFERROR(BY265/($BY265+$BZ265)*(1-$BU265),"")))</f>
        <v/>
      </c>
      <c r="BW265" s="1495" t="str">
        <f t="shared" ref="BW265" si="414">IF(AND($AY265&lt;&gt;"",IFERROR(VLOOKUP($AY265,seas,4,0),"")&lt;&gt;"Deco"),"See Planner",IF($AX265&lt;&gt;"","See Alloc",IFERROR(BZ265/($BY265+$BZ265)*(1-$BU265),"")))</f>
        <v/>
      </c>
      <c r="BX265" s="1495" t="str">
        <f t="shared" ref="BX265" si="415">IFERROR(VLOOKUP(B265,dc,BX$13,0),"")</f>
        <v/>
      </c>
      <c r="BY265" s="1495" t="str">
        <f t="shared" ref="BY265" si="416">IFERROR(VLOOKUP(B265,dc,BY$13,0),"")</f>
        <v/>
      </c>
      <c r="BZ265" s="1495" t="str">
        <f t="shared" ref="BZ265" si="417">IFERROR(VLOOKUP(B265,dc,BZ$13,0),"")</f>
        <v/>
      </c>
      <c r="CA265" s="1495" t="str">
        <f t="shared" ref="CA265" si="418">IFERROR(VLOOKUP(G$6,nsf,CA$13,0),"")</f>
        <v/>
      </c>
      <c r="CB265" s="1496" t="str">
        <f t="shared" si="329"/>
        <v/>
      </c>
      <c r="CC265" s="1496" t="str">
        <f t="shared" si="330"/>
        <v/>
      </c>
      <c r="CD265" s="1496" t="str">
        <f t="shared" si="331"/>
        <v/>
      </c>
      <c r="CE265" s="1496" t="str">
        <f t="shared" si="332"/>
        <v/>
      </c>
      <c r="CF265" s="1496" t="str">
        <f t="shared" ref="CF265" si="419">IF(SUM(CB265:CE265)&gt;0,SUM(CB265:CE265),"")</f>
        <v/>
      </c>
      <c r="CG265" s="1494" t="str">
        <f t="shared" ref="CG265" si="420">CLEAN(AV$10)</f>
        <v/>
      </c>
      <c r="CH265" s="1495"/>
      <c r="CI265" s="1495"/>
      <c r="CJ265" s="1495"/>
      <c r="CK265" s="1495"/>
      <c r="CL265" s="1495"/>
      <c r="CM265" s="1495"/>
      <c r="CN265" s="1497" t="str">
        <f t="shared" ref="CN265" si="421">IFERROR(BR265*$X265,"")</f>
        <v/>
      </c>
      <c r="CO265" s="1497" t="str">
        <f t="shared" ref="CO265" si="422">IFERROR(BR265*$AM265,"")</f>
        <v/>
      </c>
      <c r="CP265" s="1497" t="str">
        <f t="shared" ref="CP265" si="423">IFERROR(BR265*$AO265,"")</f>
        <v/>
      </c>
      <c r="CQ265" s="1497" t="str">
        <f t="shared" ref="CQ265" si="424">IFERROR(BS265*$X265,"")</f>
        <v/>
      </c>
      <c r="CR265" s="1497" t="str">
        <f t="shared" ref="CR265" si="425">IFERROR(BS265*$AM265,"")</f>
        <v/>
      </c>
      <c r="CS265" s="1497" t="str">
        <f t="shared" ref="CS265" si="426">IFERROR(BS265*$AO265,"")</f>
        <v/>
      </c>
      <c r="CT265" s="1497" t="str">
        <f t="shared" ref="CT265" si="427">IFERROR(BT265*$X265,"")</f>
        <v/>
      </c>
      <c r="CU265" s="1497" t="str">
        <f t="shared" ref="CU265" si="428">IFERROR(BT265*$AM265,"")</f>
        <v/>
      </c>
      <c r="CV265" s="1497" t="str">
        <f t="shared" ref="CV265" si="429">IFERROR(BT265*$AO265,"")</f>
        <v/>
      </c>
      <c r="CW265" s="16" t="str">
        <f t="shared" si="371"/>
        <v/>
      </c>
      <c r="CX265" s="16" t="str">
        <f t="shared" si="372"/>
        <v/>
      </c>
      <c r="CY265" s="16" t="str">
        <f t="shared" si="373"/>
        <v/>
      </c>
      <c r="CZ265" s="650">
        <f t="shared" ref="CZ265" si="430">IFERROR(IF(G$10="",0,IF(SUM(BA265:BC265)&gt;0,R265/O265,0)),0)</f>
        <v>0</v>
      </c>
      <c r="DA265" s="16"/>
      <c r="DB265" s="651"/>
      <c r="DC265" s="655">
        <f t="shared" ref="DC265" si="431">IF(DB265="",CZ265,R265/VLOOKUP(DB265,dompro,2,0)*VLOOKUP(DB265,dompro,3,0))</f>
        <v>0</v>
      </c>
      <c r="DD265" s="654" t="str">
        <f t="shared" ref="DD265" si="432">IF(DB265="",Q265,R265/VLOOKUP(DB265,dompro,2,0)*VLOOKUP(DB265,dompro,4,0))</f>
        <v/>
      </c>
      <c r="DE265" s="650">
        <f t="shared" ref="DE265" si="433">IFERROR(VLOOKUP(B265,cpu,6,0)*R265,R265*DE$1)</f>
        <v>0</v>
      </c>
      <c r="EG265" s="16">
        <f>IFERROR(VLOOKUP(B265,'SUBCATS INTERNAL USE'!A:D,3,0),10000)</f>
        <v>10000</v>
      </c>
      <c r="EH265" s="16">
        <f t="shared" ref="EH265" si="434">IF(D265&gt;1,10000,EG265)</f>
        <v>10000</v>
      </c>
      <c r="EI265" s="16">
        <f t="shared" ref="EI265" si="435">B265*100+1</f>
        <v>1</v>
      </c>
      <c r="EJ265" s="16">
        <f t="shared" ref="EJ265" si="436">EI265+18</f>
        <v>19</v>
      </c>
      <c r="EK265" s="16">
        <f>IFERROR(VLOOKUP(B265,'SUBCATS INTERNAL USE'!G:I,3,0), 10000)</f>
        <v>10000</v>
      </c>
      <c r="EN265" s="163">
        <f t="shared" ref="EN265" si="437">IF(B265="",1,0)</f>
        <v>1</v>
      </c>
      <c r="EO265" s="163">
        <f t="shared" ref="EO265" si="438">IF(E265="",1,0)</f>
        <v>1</v>
      </c>
      <c r="EP265" s="163">
        <f t="shared" ref="EP265" si="439">IF(N265="",1,0)</f>
        <v>1</v>
      </c>
      <c r="EQ265" s="163">
        <f t="shared" ref="EQ265" si="440">IF(O265="",1,0)</f>
        <v>1</v>
      </c>
      <c r="ER265" s="163">
        <f t="shared" ref="ER265" si="441">IF(R265="",1,0)</f>
        <v>1</v>
      </c>
      <c r="ES265" s="163">
        <f t="shared" ref="ES265" si="442">IF(BG265="",1,0)</f>
        <v>1</v>
      </c>
      <c r="ET265" s="163">
        <f t="shared" ref="ET265" si="443">IF(AN265="",1,0)</f>
        <v>1</v>
      </c>
      <c r="EU265" s="163">
        <f t="shared" ref="EU265" si="444">IF(AO265="",1,0)</f>
        <v>1</v>
      </c>
      <c r="EV265" s="163">
        <f t="shared" ref="EV265" si="445">IF(P265="",1,0)</f>
        <v>0</v>
      </c>
      <c r="EW265" s="163">
        <f t="shared" ref="EW265" si="446">IF(Q265="",1,0)</f>
        <v>1</v>
      </c>
      <c r="EX265" s="163">
        <f t="shared" ref="EX265" si="447">IF(AV265="",1,0)</f>
        <v>1</v>
      </c>
      <c r="EY265" s="163">
        <f t="shared" ref="EY265" si="448">IF(BA265="",1,0)</f>
        <v>1</v>
      </c>
      <c r="EZ265" s="163">
        <f t="shared" ref="EZ265" si="449">IF(BB265="",1,0)</f>
        <v>1</v>
      </c>
      <c r="FA265" s="163">
        <f t="shared" ref="FA265" si="450">IF(BC265="",1,0)</f>
        <v>1</v>
      </c>
      <c r="FB265" s="163">
        <f t="shared" ref="FB265" si="451">IF(BD265="",1,0)</f>
        <v>1</v>
      </c>
      <c r="FC265" s="163">
        <f t="shared" ref="FC265" si="452">SUM(EN265:FB265)</f>
        <v>14</v>
      </c>
      <c r="FD265" s="163">
        <f t="shared" ref="FD265" si="453">IF(F265&lt;&gt;"",IF(FC265&gt;0,1,0),0)</f>
        <v>0</v>
      </c>
      <c r="FF265" s="16">
        <f t="shared" ref="FF265" si="454">IF(R265&gt;0,IF(P265&lt;&gt;"MP",1,0),0)</f>
        <v>0</v>
      </c>
      <c r="FG265" s="16" t="str">
        <f t="shared" ref="FG265" si="455">IFERROR(IF($G$13="YES",0,IF(VLOOKUP(B265,ptnr,5,0)="Y",0,1)),"1")</f>
        <v>1</v>
      </c>
    </row>
    <row r="266" spans="1:163" s="52" customFormat="1" ht="11.25" customHeight="1">
      <c r="A266" s="1295"/>
      <c r="B266" s="1295"/>
      <c r="C266" s="1295"/>
      <c r="D266" s="1295"/>
      <c r="E266" s="1295"/>
      <c r="F266" s="1295"/>
      <c r="G266" s="1295"/>
      <c r="H266" s="1295"/>
      <c r="I266" s="517"/>
      <c r="J266" s="1295"/>
      <c r="K266" s="1295"/>
      <c r="L266" s="1295"/>
      <c r="M266" s="1295"/>
      <c r="N266" s="1295"/>
      <c r="O266" s="1295"/>
      <c r="P266" s="1295"/>
      <c r="Q266" s="1295"/>
      <c r="R266" s="1295"/>
      <c r="S266" s="1295"/>
      <c r="T266" s="110"/>
      <c r="U266" s="110"/>
      <c r="V266" s="1295"/>
      <c r="W266" s="1295"/>
      <c r="X266" s="1295"/>
      <c r="Y266" s="1295"/>
      <c r="Z266" s="1295"/>
      <c r="AA266" s="1295"/>
      <c r="AB266" s="1295"/>
      <c r="AC266" s="1295"/>
      <c r="AD266" s="1295"/>
      <c r="AE266" s="1295"/>
      <c r="AF266" s="1295"/>
      <c r="AG266" s="1295"/>
      <c r="AH266" s="1295"/>
      <c r="AI266" s="1295"/>
      <c r="AJ266" s="1295"/>
      <c r="AK266" s="1295"/>
      <c r="AL266" s="1295"/>
      <c r="AM266" s="1295"/>
      <c r="AN266" s="1295"/>
      <c r="AO266" s="1295"/>
      <c r="AP266" s="1295"/>
      <c r="AQ266" s="1295"/>
      <c r="AR266" s="1295"/>
      <c r="AS266" s="1295"/>
      <c r="AT266" s="1295"/>
      <c r="AU266" s="1295"/>
      <c r="AV266" s="1295"/>
      <c r="AW266" s="1295"/>
      <c r="AX266" s="1295"/>
      <c r="AY266" s="1295"/>
      <c r="AZ266" s="1295"/>
      <c r="BA266" s="1295"/>
      <c r="BB266" s="1295"/>
      <c r="BC266" s="1295"/>
      <c r="BD266" s="1295"/>
      <c r="BE266" s="1295"/>
      <c r="BF266" s="1295"/>
      <c r="BG266" s="1295" t="str">
        <f t="shared" ref="BG266:BG280" si="456">IF(B266&gt;0,VLOOKUP(B266,pc,5,0),"")</f>
        <v/>
      </c>
      <c r="BH266" s="1295"/>
      <c r="BI266" s="1295"/>
      <c r="BJ266" s="1295"/>
      <c r="BK266" s="1295"/>
      <c r="BL266" s="1295"/>
      <c r="BM266" s="1295"/>
      <c r="BN266" s="1295"/>
      <c r="BO266" s="1295"/>
      <c r="BP266" s="1295"/>
      <c r="BQ266" s="1295"/>
      <c r="BR266" s="1295"/>
      <c r="BS266" s="1295"/>
      <c r="BT266" s="1295"/>
      <c r="BU266" s="1295"/>
      <c r="BV266" s="1295"/>
      <c r="BW266" s="1295"/>
      <c r="BX266" s="1295"/>
      <c r="BY266" s="1295"/>
      <c r="BZ266" s="1295"/>
      <c r="CA266" s="1295"/>
      <c r="CB266" s="1295"/>
      <c r="CC266" s="1295"/>
      <c r="CD266" s="1295"/>
      <c r="CE266" s="1295"/>
      <c r="CF266" s="1295"/>
      <c r="CG266" s="1295"/>
      <c r="CH266" s="1295"/>
      <c r="CI266" s="1295"/>
      <c r="CJ266" s="1295"/>
      <c r="CK266" s="1295"/>
      <c r="CL266" s="1295"/>
      <c r="CM266" s="1295"/>
      <c r="CN266" s="1295"/>
      <c r="CO266" s="1295"/>
      <c r="CP266" s="1295"/>
      <c r="CQ266" s="1295"/>
      <c r="CR266" s="1295"/>
      <c r="CS266" s="1295"/>
      <c r="CT266" s="1295"/>
      <c r="CU266" s="1295"/>
      <c r="CV266" s="1295"/>
      <c r="DE266" s="837"/>
      <c r="EG266" s="16"/>
      <c r="EH266" s="16"/>
      <c r="EI266" s="16"/>
      <c r="EJ266" s="16"/>
      <c r="EK266" s="16"/>
      <c r="EN266" s="163"/>
      <c r="EO266" s="163"/>
      <c r="EP266" s="163"/>
      <c r="EQ266" s="163"/>
      <c r="ER266" s="163"/>
      <c r="ES266" s="163"/>
      <c r="ET266" s="163"/>
      <c r="EU266" s="163"/>
      <c r="EV266" s="163"/>
      <c r="EW266" s="163"/>
      <c r="EX266" s="163"/>
      <c r="EY266" s="163"/>
      <c r="EZ266" s="163"/>
      <c r="FA266" s="163"/>
      <c r="FB266" s="163"/>
      <c r="FC266" s="163"/>
      <c r="FD266" s="163"/>
      <c r="FF266" s="16"/>
      <c r="FG266" s="16"/>
    </row>
    <row r="267" spans="1:163" s="52" customFormat="1" ht="11.25" customHeight="1">
      <c r="A267" s="1295"/>
      <c r="B267" s="1295"/>
      <c r="C267" s="1295"/>
      <c r="D267" s="1295"/>
      <c r="E267" s="1295"/>
      <c r="F267" s="1295"/>
      <c r="G267" s="1295"/>
      <c r="H267" s="1295"/>
      <c r="I267" s="517"/>
      <c r="J267" s="1295"/>
      <c r="K267" s="1295"/>
      <c r="L267" s="1295"/>
      <c r="M267" s="1295"/>
      <c r="N267" s="1295"/>
      <c r="O267" s="1295"/>
      <c r="P267" s="1295"/>
      <c r="Q267" s="1295"/>
      <c r="R267" s="1295"/>
      <c r="S267" s="1295"/>
      <c r="T267" s="110"/>
      <c r="U267" s="110"/>
      <c r="V267" s="1295"/>
      <c r="W267" s="1295"/>
      <c r="X267" s="1295"/>
      <c r="Y267" s="1295"/>
      <c r="Z267" s="1295"/>
      <c r="AA267" s="1295"/>
      <c r="AB267" s="1295"/>
      <c r="AC267" s="1295"/>
      <c r="AD267" s="1295"/>
      <c r="AE267" s="1295"/>
      <c r="AF267" s="1295"/>
      <c r="AG267" s="1295"/>
      <c r="AH267" s="1295"/>
      <c r="AI267" s="1295"/>
      <c r="AJ267" s="1295"/>
      <c r="AK267" s="1295"/>
      <c r="AL267" s="1295"/>
      <c r="AM267" s="1295"/>
      <c r="AN267" s="1295"/>
      <c r="AO267" s="1295"/>
      <c r="AP267" s="1295"/>
      <c r="AQ267" s="1295"/>
      <c r="AR267" s="1295"/>
      <c r="AS267" s="1295"/>
      <c r="AT267" s="1295"/>
      <c r="AU267" s="1295"/>
      <c r="AV267" s="1295"/>
      <c r="AW267" s="1295"/>
      <c r="AX267" s="1295"/>
      <c r="AY267" s="1295"/>
      <c r="AZ267" s="1295"/>
      <c r="BA267" s="1295"/>
      <c r="BB267" s="1295"/>
      <c r="BC267" s="1295"/>
      <c r="BD267" s="1295"/>
      <c r="BE267" s="1295"/>
      <c r="BF267" s="1295"/>
      <c r="BG267" s="1295" t="str">
        <f t="shared" si="456"/>
        <v/>
      </c>
      <c r="BH267" s="1295"/>
      <c r="BI267" s="1295"/>
      <c r="BJ267" s="1295"/>
      <c r="BK267" s="1295"/>
      <c r="BL267" s="1295"/>
      <c r="BM267" s="1295"/>
      <c r="BN267" s="1295"/>
      <c r="BO267" s="1295"/>
      <c r="BP267" s="1295"/>
      <c r="BQ267" s="1295"/>
      <c r="BR267" s="1295"/>
      <c r="BS267" s="1295"/>
      <c r="BT267" s="1295"/>
      <c r="BU267" s="1295"/>
      <c r="BV267" s="1295"/>
      <c r="BW267" s="1295"/>
      <c r="BX267" s="1295"/>
      <c r="BY267" s="1295"/>
      <c r="BZ267" s="1295"/>
      <c r="CA267" s="1295"/>
      <c r="CB267" s="1295"/>
      <c r="CC267" s="1295"/>
      <c r="CD267" s="1295"/>
      <c r="CE267" s="1295"/>
      <c r="CF267" s="1295"/>
      <c r="CG267" s="1295"/>
      <c r="CH267" s="1295"/>
      <c r="CI267" s="1295"/>
      <c r="CJ267" s="1295"/>
      <c r="CK267" s="1295"/>
      <c r="CL267" s="1295"/>
      <c r="CM267" s="1295"/>
      <c r="CN267" s="1295"/>
      <c r="CO267" s="1295"/>
      <c r="CP267" s="1295"/>
      <c r="CQ267" s="1295"/>
      <c r="CR267" s="1295"/>
      <c r="CS267" s="1295"/>
      <c r="CT267" s="1295"/>
      <c r="CU267" s="1295"/>
      <c r="CV267" s="1295"/>
      <c r="DE267" s="837"/>
      <c r="EG267" s="16"/>
      <c r="EH267" s="16"/>
      <c r="EI267" s="16"/>
      <c r="EJ267" s="16"/>
      <c r="EK267" s="16"/>
      <c r="EN267" s="163"/>
      <c r="EO267" s="163"/>
      <c r="EP267" s="163"/>
      <c r="EQ267" s="163"/>
      <c r="ER267" s="163"/>
      <c r="ES267" s="163"/>
      <c r="ET267" s="163"/>
      <c r="EU267" s="163"/>
      <c r="EV267" s="163"/>
      <c r="EW267" s="163"/>
      <c r="EX267" s="163"/>
      <c r="EY267" s="163"/>
      <c r="EZ267" s="163"/>
      <c r="FA267" s="163"/>
      <c r="FB267" s="163"/>
      <c r="FC267" s="163"/>
      <c r="FD267" s="163"/>
      <c r="FF267" s="16"/>
      <c r="FG267" s="16"/>
    </row>
    <row r="268" spans="1:163" s="52" customFormat="1" ht="11.25" customHeight="1">
      <c r="A268" s="1295"/>
      <c r="B268" s="1295"/>
      <c r="C268" s="1295"/>
      <c r="D268" s="1295"/>
      <c r="E268" s="1295"/>
      <c r="F268" s="1295"/>
      <c r="G268" s="1295"/>
      <c r="H268" s="1295"/>
      <c r="I268" s="517"/>
      <c r="J268" s="1295"/>
      <c r="K268" s="1295"/>
      <c r="L268" s="1295"/>
      <c r="M268" s="1295"/>
      <c r="N268" s="1295"/>
      <c r="O268" s="1295"/>
      <c r="P268" s="1295"/>
      <c r="Q268" s="1295"/>
      <c r="R268" s="1295"/>
      <c r="S268" s="1295"/>
      <c r="T268" s="110"/>
      <c r="U268" s="110"/>
      <c r="V268" s="1295"/>
      <c r="W268" s="1295"/>
      <c r="X268" s="1295"/>
      <c r="Y268" s="1295"/>
      <c r="Z268" s="1295"/>
      <c r="AA268" s="1295"/>
      <c r="AB268" s="1295"/>
      <c r="AC268" s="1295"/>
      <c r="AD268" s="1295"/>
      <c r="AE268" s="1295"/>
      <c r="AF268" s="1295"/>
      <c r="AG268" s="1295"/>
      <c r="AH268" s="1295"/>
      <c r="AI268" s="1295"/>
      <c r="AJ268" s="1295"/>
      <c r="AK268" s="1295"/>
      <c r="AL268" s="1295"/>
      <c r="AM268" s="1295"/>
      <c r="AN268" s="1295"/>
      <c r="AO268" s="1295"/>
      <c r="AP268" s="1295"/>
      <c r="AQ268" s="1295"/>
      <c r="AR268" s="1295"/>
      <c r="AS268" s="1295"/>
      <c r="AT268" s="1295"/>
      <c r="AU268" s="1295"/>
      <c r="AV268" s="1295"/>
      <c r="AW268" s="1295"/>
      <c r="AX268" s="1295"/>
      <c r="AY268" s="1295"/>
      <c r="AZ268" s="1295"/>
      <c r="BA268" s="1295"/>
      <c r="BB268" s="1295"/>
      <c r="BC268" s="1295"/>
      <c r="BD268" s="1295"/>
      <c r="BE268" s="1295"/>
      <c r="BF268" s="1295"/>
      <c r="BG268" s="1295" t="str">
        <f t="shared" si="456"/>
        <v/>
      </c>
      <c r="BH268" s="1295"/>
      <c r="BI268" s="1295"/>
      <c r="BJ268" s="1295"/>
      <c r="BK268" s="1295"/>
      <c r="BL268" s="1295"/>
      <c r="BM268" s="1295"/>
      <c r="BN268" s="1295"/>
      <c r="BO268" s="1295"/>
      <c r="BP268" s="1295"/>
      <c r="BQ268" s="1295"/>
      <c r="BR268" s="1295"/>
      <c r="BS268" s="1295"/>
      <c r="BT268" s="1295"/>
      <c r="BU268" s="1295"/>
      <c r="BV268" s="1295"/>
      <c r="BW268" s="1295"/>
      <c r="BX268" s="1295"/>
      <c r="BY268" s="1295"/>
      <c r="BZ268" s="1295"/>
      <c r="CA268" s="1295"/>
      <c r="CB268" s="1295"/>
      <c r="CC268" s="1295"/>
      <c r="CD268" s="1295"/>
      <c r="CE268" s="1295"/>
      <c r="CF268" s="1295"/>
      <c r="CG268" s="1295"/>
      <c r="CH268" s="1295"/>
      <c r="CI268" s="1295"/>
      <c r="CJ268" s="1295"/>
      <c r="CK268" s="1295"/>
      <c r="CL268" s="1295"/>
      <c r="CM268" s="1295"/>
      <c r="CN268" s="1295"/>
      <c r="CO268" s="1295"/>
      <c r="CP268" s="1295"/>
      <c r="CQ268" s="1295"/>
      <c r="CR268" s="1295"/>
      <c r="CS268" s="1295"/>
      <c r="CT268" s="1295"/>
      <c r="CU268" s="1295"/>
      <c r="CV268" s="1295"/>
      <c r="DE268" s="837"/>
      <c r="EG268" s="16"/>
      <c r="EH268" s="16"/>
      <c r="EI268" s="16"/>
      <c r="EJ268" s="16"/>
      <c r="EK268" s="16"/>
      <c r="EN268" s="163"/>
      <c r="EO268" s="163"/>
      <c r="EP268" s="163"/>
      <c r="EQ268" s="163"/>
      <c r="ER268" s="163"/>
      <c r="ES268" s="163"/>
      <c r="ET268" s="163"/>
      <c r="EU268" s="163"/>
      <c r="EV268" s="163"/>
      <c r="EW268" s="163"/>
      <c r="EX268" s="163"/>
      <c r="EY268" s="163"/>
      <c r="EZ268" s="163"/>
      <c r="FA268" s="163"/>
      <c r="FB268" s="163"/>
      <c r="FC268" s="163"/>
      <c r="FD268" s="163"/>
      <c r="FF268" s="16"/>
      <c r="FG268" s="16"/>
    </row>
    <row r="269" spans="1:163" s="52" customFormat="1" ht="11.25" customHeight="1">
      <c r="A269" s="1295"/>
      <c r="B269" s="1295"/>
      <c r="C269" s="1295"/>
      <c r="D269" s="1295"/>
      <c r="E269" s="1295"/>
      <c r="F269" s="1295"/>
      <c r="G269" s="1295"/>
      <c r="H269" s="1295"/>
      <c r="I269" s="517"/>
      <c r="J269" s="1295"/>
      <c r="K269" s="1295"/>
      <c r="L269" s="1295"/>
      <c r="M269" s="1295"/>
      <c r="N269" s="1295"/>
      <c r="O269" s="1295"/>
      <c r="P269" s="1295"/>
      <c r="Q269" s="1295"/>
      <c r="R269" s="1295"/>
      <c r="S269" s="1295"/>
      <c r="T269" s="110"/>
      <c r="U269" s="110"/>
      <c r="V269" s="1295"/>
      <c r="W269" s="1295"/>
      <c r="X269" s="1295"/>
      <c r="Y269" s="1295"/>
      <c r="Z269" s="1295"/>
      <c r="AA269" s="1295"/>
      <c r="AB269" s="1295"/>
      <c r="AC269" s="1295"/>
      <c r="AD269" s="1295"/>
      <c r="AE269" s="1295"/>
      <c r="AF269" s="1295"/>
      <c r="AG269" s="1295"/>
      <c r="AH269" s="1295"/>
      <c r="AI269" s="1295"/>
      <c r="AJ269" s="1295"/>
      <c r="AK269" s="1295"/>
      <c r="AL269" s="1295"/>
      <c r="AM269" s="1295"/>
      <c r="AN269" s="1295"/>
      <c r="AO269" s="1295"/>
      <c r="AP269" s="1295"/>
      <c r="AQ269" s="1295"/>
      <c r="AR269" s="1295"/>
      <c r="AS269" s="1295"/>
      <c r="AT269" s="1295"/>
      <c r="AU269" s="1295"/>
      <c r="AV269" s="1295"/>
      <c r="AW269" s="1295"/>
      <c r="AX269" s="1295"/>
      <c r="AY269" s="1295"/>
      <c r="AZ269" s="1295"/>
      <c r="BA269" s="1295"/>
      <c r="BB269" s="1295"/>
      <c r="BC269" s="1295"/>
      <c r="BD269" s="1295"/>
      <c r="BE269" s="1295"/>
      <c r="BF269" s="1295"/>
      <c r="BG269" s="1295" t="str">
        <f t="shared" si="456"/>
        <v/>
      </c>
      <c r="BH269" s="1295"/>
      <c r="BI269" s="1295"/>
      <c r="BJ269" s="1295"/>
      <c r="BK269" s="1295"/>
      <c r="BL269" s="1295"/>
      <c r="BM269" s="1295"/>
      <c r="BN269" s="1295"/>
      <c r="BO269" s="1295"/>
      <c r="BP269" s="1295"/>
      <c r="BQ269" s="1295"/>
      <c r="BR269" s="1295"/>
      <c r="BS269" s="1295"/>
      <c r="BT269" s="1295"/>
      <c r="BU269" s="1295"/>
      <c r="BV269" s="1295"/>
      <c r="BW269" s="1295"/>
      <c r="BX269" s="1295"/>
      <c r="BY269" s="1295"/>
      <c r="BZ269" s="1295"/>
      <c r="CA269" s="1295"/>
      <c r="CB269" s="1295"/>
      <c r="CC269" s="1295"/>
      <c r="CD269" s="1295"/>
      <c r="CE269" s="1295"/>
      <c r="CF269" s="1295"/>
      <c r="CG269" s="1295"/>
      <c r="CH269" s="1295"/>
      <c r="CI269" s="1295"/>
      <c r="CJ269" s="1295"/>
      <c r="CK269" s="1295"/>
      <c r="CL269" s="1295"/>
      <c r="CM269" s="1295"/>
      <c r="CN269" s="1295"/>
      <c r="CO269" s="1295"/>
      <c r="CP269" s="1295"/>
      <c r="CQ269" s="1295"/>
      <c r="CR269" s="1295"/>
      <c r="CS269" s="1295"/>
      <c r="CT269" s="1295"/>
      <c r="CU269" s="1295"/>
      <c r="CV269" s="1295"/>
      <c r="DE269" s="837"/>
      <c r="EG269" s="16"/>
      <c r="EH269" s="16"/>
      <c r="EI269" s="16"/>
      <c r="EJ269" s="16"/>
      <c r="EK269" s="16"/>
      <c r="EN269" s="163"/>
      <c r="EO269" s="163"/>
      <c r="EP269" s="163"/>
      <c r="EQ269" s="163"/>
      <c r="ER269" s="163"/>
      <c r="ES269" s="163"/>
      <c r="ET269" s="163"/>
      <c r="EU269" s="163"/>
      <c r="EV269" s="163"/>
      <c r="EW269" s="163"/>
      <c r="EX269" s="163"/>
      <c r="EY269" s="163"/>
      <c r="EZ269" s="163"/>
      <c r="FA269" s="163"/>
      <c r="FB269" s="163"/>
      <c r="FC269" s="163"/>
      <c r="FD269" s="163"/>
      <c r="FF269" s="16"/>
      <c r="FG269" s="16"/>
    </row>
    <row r="270" spans="1:163" s="52" customFormat="1" ht="11.25" customHeight="1">
      <c r="A270" s="1295"/>
      <c r="B270" s="1295"/>
      <c r="C270" s="1295"/>
      <c r="D270" s="1295"/>
      <c r="E270" s="1295"/>
      <c r="F270" s="1295"/>
      <c r="G270" s="1295"/>
      <c r="H270" s="1295"/>
      <c r="I270" s="517"/>
      <c r="J270" s="1295"/>
      <c r="K270" s="1295"/>
      <c r="L270" s="1295"/>
      <c r="M270" s="1295"/>
      <c r="N270" s="1295"/>
      <c r="O270" s="1295"/>
      <c r="P270" s="1295"/>
      <c r="Q270" s="1295"/>
      <c r="R270" s="1295"/>
      <c r="S270" s="1295"/>
      <c r="T270" s="110"/>
      <c r="U270" s="110"/>
      <c r="V270" s="1295"/>
      <c r="W270" s="1295"/>
      <c r="X270" s="1295"/>
      <c r="Y270" s="1295"/>
      <c r="Z270" s="1295"/>
      <c r="AA270" s="1295"/>
      <c r="AB270" s="1295"/>
      <c r="AC270" s="1295"/>
      <c r="AD270" s="1295"/>
      <c r="AE270" s="1295"/>
      <c r="AF270" s="1295"/>
      <c r="AG270" s="1295"/>
      <c r="AH270" s="1295"/>
      <c r="AI270" s="1295"/>
      <c r="AJ270" s="1295"/>
      <c r="AK270" s="1295"/>
      <c r="AL270" s="1295"/>
      <c r="AM270" s="1295"/>
      <c r="AN270" s="1295"/>
      <c r="AO270" s="1295"/>
      <c r="AP270" s="1295"/>
      <c r="AQ270" s="1295"/>
      <c r="AR270" s="1295"/>
      <c r="AS270" s="1295"/>
      <c r="AT270" s="1295"/>
      <c r="AU270" s="1295"/>
      <c r="AV270" s="1295"/>
      <c r="AW270" s="1295"/>
      <c r="AX270" s="1295"/>
      <c r="AY270" s="1295"/>
      <c r="AZ270" s="1295"/>
      <c r="BA270" s="1295"/>
      <c r="BB270" s="1295"/>
      <c r="BC270" s="1295"/>
      <c r="BD270" s="1295"/>
      <c r="BE270" s="1295"/>
      <c r="BF270" s="1295"/>
      <c r="BG270" s="1295" t="str">
        <f t="shared" si="456"/>
        <v/>
      </c>
      <c r="BH270" s="1295"/>
      <c r="BI270" s="1295"/>
      <c r="BJ270" s="1295"/>
      <c r="BK270" s="1295"/>
      <c r="BL270" s="1295"/>
      <c r="BM270" s="1295"/>
      <c r="BN270" s="1295"/>
      <c r="BO270" s="1295"/>
      <c r="BP270" s="1295"/>
      <c r="BQ270" s="1295"/>
      <c r="BR270" s="1295"/>
      <c r="BS270" s="1295"/>
      <c r="BT270" s="1295"/>
      <c r="BU270" s="1295"/>
      <c r="BV270" s="1295"/>
      <c r="BW270" s="1295"/>
      <c r="BX270" s="1295"/>
      <c r="BY270" s="1295"/>
      <c r="BZ270" s="1295"/>
      <c r="CA270" s="1295"/>
      <c r="CB270" s="1295"/>
      <c r="CC270" s="1295"/>
      <c r="CD270" s="1295"/>
      <c r="CE270" s="1295"/>
      <c r="CF270" s="1295"/>
      <c r="CG270" s="1295"/>
      <c r="CH270" s="1295"/>
      <c r="CI270" s="1295"/>
      <c r="CJ270" s="1295"/>
      <c r="CK270" s="1295"/>
      <c r="CL270" s="1295"/>
      <c r="CM270" s="1295"/>
      <c r="CN270" s="1295"/>
      <c r="CO270" s="1295"/>
      <c r="CP270" s="1295"/>
      <c r="CQ270" s="1295"/>
      <c r="CR270" s="1295"/>
      <c r="CS270" s="1295"/>
      <c r="CT270" s="1295"/>
      <c r="CU270" s="1295"/>
      <c r="CV270" s="1295"/>
      <c r="DE270" s="837"/>
      <c r="EG270" s="16"/>
      <c r="EH270" s="16"/>
      <c r="EI270" s="16"/>
      <c r="EJ270" s="16"/>
      <c r="EK270" s="16"/>
      <c r="EN270" s="163"/>
      <c r="EO270" s="163"/>
      <c r="EP270" s="163"/>
      <c r="EQ270" s="163"/>
      <c r="ER270" s="163"/>
      <c r="ES270" s="163"/>
      <c r="ET270" s="163"/>
      <c r="EU270" s="163"/>
      <c r="EV270" s="163"/>
      <c r="EW270" s="163"/>
      <c r="EX270" s="163"/>
      <c r="EY270" s="163"/>
      <c r="EZ270" s="163"/>
      <c r="FA270" s="163"/>
      <c r="FB270" s="163"/>
      <c r="FC270" s="163"/>
      <c r="FD270" s="163"/>
      <c r="FF270" s="16"/>
      <c r="FG270" s="16"/>
    </row>
    <row r="271" spans="1:163" s="52" customFormat="1" ht="11.25" customHeight="1">
      <c r="A271" s="1295"/>
      <c r="B271" s="1295"/>
      <c r="C271" s="1295"/>
      <c r="D271" s="1295"/>
      <c r="E271" s="1295"/>
      <c r="F271" s="1295"/>
      <c r="G271" s="1295"/>
      <c r="H271" s="1295"/>
      <c r="I271" s="517"/>
      <c r="J271" s="1295"/>
      <c r="K271" s="1295"/>
      <c r="L271" s="1295"/>
      <c r="M271" s="1295"/>
      <c r="N271" s="1295"/>
      <c r="O271" s="1295"/>
      <c r="P271" s="1295"/>
      <c r="Q271" s="1295"/>
      <c r="R271" s="1295"/>
      <c r="S271" s="1295"/>
      <c r="T271" s="110"/>
      <c r="U271" s="110"/>
      <c r="V271" s="1295"/>
      <c r="W271" s="1295"/>
      <c r="X271" s="1295"/>
      <c r="Y271" s="1295"/>
      <c r="Z271" s="1295"/>
      <c r="AA271" s="1295"/>
      <c r="AB271" s="1295"/>
      <c r="AC271" s="1295"/>
      <c r="AD271" s="1295"/>
      <c r="AE271" s="1295"/>
      <c r="AF271" s="1295"/>
      <c r="AG271" s="1295"/>
      <c r="AH271" s="1295"/>
      <c r="AI271" s="1295"/>
      <c r="AJ271" s="1295"/>
      <c r="AK271" s="1295"/>
      <c r="AL271" s="1295"/>
      <c r="AM271" s="1295"/>
      <c r="AN271" s="1295"/>
      <c r="AO271" s="1295"/>
      <c r="AP271" s="1295"/>
      <c r="AQ271" s="1295"/>
      <c r="AR271" s="1295"/>
      <c r="AS271" s="1295"/>
      <c r="AT271" s="1295"/>
      <c r="AU271" s="1295"/>
      <c r="AV271" s="1295"/>
      <c r="AW271" s="1295"/>
      <c r="AX271" s="1295"/>
      <c r="AY271" s="1295"/>
      <c r="AZ271" s="1295"/>
      <c r="BA271" s="1295"/>
      <c r="BB271" s="1295"/>
      <c r="BC271" s="1295"/>
      <c r="BD271" s="1295"/>
      <c r="BE271" s="1295"/>
      <c r="BF271" s="1295"/>
      <c r="BG271" s="1295" t="str">
        <f t="shared" si="456"/>
        <v/>
      </c>
      <c r="BH271" s="1295"/>
      <c r="BI271" s="1295"/>
      <c r="BJ271" s="1295"/>
      <c r="BK271" s="1295"/>
      <c r="BL271" s="1295"/>
      <c r="BM271" s="1295"/>
      <c r="BN271" s="1295"/>
      <c r="BO271" s="1295"/>
      <c r="BP271" s="1295"/>
      <c r="BQ271" s="1295"/>
      <c r="BR271" s="1295"/>
      <c r="BS271" s="1295"/>
      <c r="BT271" s="1295"/>
      <c r="BU271" s="1295"/>
      <c r="BV271" s="1295"/>
      <c r="BW271" s="1295"/>
      <c r="BX271" s="1295"/>
      <c r="BY271" s="1295"/>
      <c r="BZ271" s="1295"/>
      <c r="CA271" s="1295"/>
      <c r="CB271" s="1295"/>
      <c r="CC271" s="1295"/>
      <c r="CD271" s="1295"/>
      <c r="CE271" s="1295"/>
      <c r="CF271" s="1295"/>
      <c r="CG271" s="1295"/>
      <c r="CH271" s="1295"/>
      <c r="CI271" s="1295"/>
      <c r="CJ271" s="1295"/>
      <c r="CK271" s="1295"/>
      <c r="CL271" s="1295"/>
      <c r="CM271" s="1295"/>
      <c r="CN271" s="1295"/>
      <c r="CO271" s="1295"/>
      <c r="CP271" s="1295"/>
      <c r="CQ271" s="1295"/>
      <c r="CR271" s="1295"/>
      <c r="CS271" s="1295"/>
      <c r="CT271" s="1295"/>
      <c r="CU271" s="1295"/>
      <c r="CV271" s="1295"/>
      <c r="DE271" s="837"/>
      <c r="EG271" s="16"/>
      <c r="EH271" s="16"/>
      <c r="EI271" s="16"/>
      <c r="EJ271" s="16"/>
      <c r="EK271" s="16"/>
      <c r="EN271" s="163"/>
      <c r="EO271" s="163"/>
      <c r="EP271" s="163"/>
      <c r="EQ271" s="163"/>
      <c r="ER271" s="163"/>
      <c r="ES271" s="163"/>
      <c r="ET271" s="163"/>
      <c r="EU271" s="163"/>
      <c r="EV271" s="163"/>
      <c r="EW271" s="163"/>
      <c r="EX271" s="163"/>
      <c r="EY271" s="163"/>
      <c r="EZ271" s="163"/>
      <c r="FA271" s="163"/>
      <c r="FB271" s="163"/>
      <c r="FC271" s="163"/>
      <c r="FD271" s="163"/>
      <c r="FF271" s="16"/>
      <c r="FG271" s="16"/>
    </row>
    <row r="272" spans="1:163" s="52" customFormat="1" ht="11.25" customHeight="1">
      <c r="A272" s="1295"/>
      <c r="B272" s="1295"/>
      <c r="C272" s="1295"/>
      <c r="D272" s="1295"/>
      <c r="E272" s="1295"/>
      <c r="F272" s="1295"/>
      <c r="G272" s="1295"/>
      <c r="H272" s="1295"/>
      <c r="I272" s="517"/>
      <c r="J272" s="1295"/>
      <c r="K272" s="1295"/>
      <c r="L272" s="1295"/>
      <c r="M272" s="1295"/>
      <c r="N272" s="1295"/>
      <c r="O272" s="1295"/>
      <c r="P272" s="1295"/>
      <c r="Q272" s="1295"/>
      <c r="R272" s="1295"/>
      <c r="S272" s="1295"/>
      <c r="T272" s="110"/>
      <c r="U272" s="110"/>
      <c r="V272" s="1295"/>
      <c r="W272" s="1295"/>
      <c r="X272" s="1295"/>
      <c r="Y272" s="1295"/>
      <c r="Z272" s="1295"/>
      <c r="AA272" s="1295"/>
      <c r="AB272" s="1295"/>
      <c r="AC272" s="1295"/>
      <c r="AD272" s="1295"/>
      <c r="AE272" s="1295"/>
      <c r="AF272" s="1295"/>
      <c r="AG272" s="1295"/>
      <c r="AH272" s="1295"/>
      <c r="AI272" s="1295"/>
      <c r="AJ272" s="1295"/>
      <c r="AK272" s="1295"/>
      <c r="AL272" s="1295"/>
      <c r="AM272" s="1295"/>
      <c r="AN272" s="1295"/>
      <c r="AO272" s="1295"/>
      <c r="AP272" s="1295"/>
      <c r="AQ272" s="1295"/>
      <c r="AR272" s="1295"/>
      <c r="AS272" s="1295"/>
      <c r="AT272" s="1295"/>
      <c r="AU272" s="1295"/>
      <c r="AV272" s="1295"/>
      <c r="AW272" s="1295"/>
      <c r="AX272" s="1295"/>
      <c r="AY272" s="1295"/>
      <c r="AZ272" s="1295"/>
      <c r="BA272" s="1295"/>
      <c r="BB272" s="1295"/>
      <c r="BC272" s="1295"/>
      <c r="BD272" s="1295"/>
      <c r="BE272" s="1295"/>
      <c r="BF272" s="1295"/>
      <c r="BG272" s="1295" t="str">
        <f t="shared" si="456"/>
        <v/>
      </c>
      <c r="BH272" s="1295"/>
      <c r="BI272" s="1295"/>
      <c r="BJ272" s="1295"/>
      <c r="BK272" s="1295"/>
      <c r="BL272" s="1295"/>
      <c r="BM272" s="1295"/>
      <c r="BN272" s="1295"/>
      <c r="BO272" s="1295"/>
      <c r="BP272" s="1295"/>
      <c r="BQ272" s="1295"/>
      <c r="BR272" s="1295"/>
      <c r="BS272" s="1295"/>
      <c r="BT272" s="1295"/>
      <c r="BU272" s="1295"/>
      <c r="BV272" s="1295"/>
      <c r="BW272" s="1295"/>
      <c r="BX272" s="1295"/>
      <c r="BY272" s="1295"/>
      <c r="BZ272" s="1295"/>
      <c r="CA272" s="1295"/>
      <c r="CB272" s="1295"/>
      <c r="CC272" s="1295"/>
      <c r="CD272" s="1295"/>
      <c r="CE272" s="1295"/>
      <c r="CF272" s="1295"/>
      <c r="CG272" s="1295"/>
      <c r="CH272" s="1295"/>
      <c r="CI272" s="1295"/>
      <c r="CJ272" s="1295"/>
      <c r="CK272" s="1295"/>
      <c r="CL272" s="1295"/>
      <c r="CM272" s="1295"/>
      <c r="CN272" s="1295"/>
      <c r="CO272" s="1295"/>
      <c r="CP272" s="1295"/>
      <c r="CQ272" s="1295"/>
      <c r="CR272" s="1295"/>
      <c r="CS272" s="1295"/>
      <c r="CT272" s="1295"/>
      <c r="CU272" s="1295"/>
      <c r="CV272" s="1295"/>
      <c r="DE272" s="837"/>
      <c r="EG272" s="16"/>
      <c r="EH272" s="16"/>
      <c r="EI272" s="16"/>
      <c r="EJ272" s="16"/>
      <c r="EK272" s="16"/>
      <c r="EN272" s="163"/>
      <c r="EO272" s="163"/>
      <c r="EP272" s="163"/>
      <c r="EQ272" s="163"/>
      <c r="ER272" s="163"/>
      <c r="ES272" s="163"/>
      <c r="ET272" s="163"/>
      <c r="EU272" s="163"/>
      <c r="EV272" s="163"/>
      <c r="EW272" s="163"/>
      <c r="EX272" s="163"/>
      <c r="EY272" s="163"/>
      <c r="EZ272" s="163"/>
      <c r="FA272" s="163"/>
      <c r="FB272" s="163"/>
      <c r="FC272" s="163"/>
      <c r="FD272" s="163"/>
      <c r="FF272" s="16"/>
      <c r="FG272" s="16"/>
    </row>
    <row r="273" spans="1:163" s="52" customFormat="1" ht="11.25" customHeight="1">
      <c r="A273" s="1295"/>
      <c r="B273" s="1295"/>
      <c r="C273" s="1295"/>
      <c r="D273" s="1295"/>
      <c r="E273" s="1295"/>
      <c r="F273" s="1295"/>
      <c r="G273" s="1295"/>
      <c r="H273" s="1295"/>
      <c r="I273" s="517"/>
      <c r="J273" s="1295"/>
      <c r="K273" s="1295"/>
      <c r="L273" s="1295"/>
      <c r="M273" s="1295"/>
      <c r="N273" s="1295"/>
      <c r="O273" s="1295"/>
      <c r="P273" s="1295"/>
      <c r="Q273" s="1295"/>
      <c r="R273" s="1295"/>
      <c r="S273" s="1295"/>
      <c r="T273" s="110"/>
      <c r="U273" s="110"/>
      <c r="V273" s="1295"/>
      <c r="W273" s="1295"/>
      <c r="X273" s="1295"/>
      <c r="Y273" s="1295"/>
      <c r="Z273" s="1295"/>
      <c r="AA273" s="1295"/>
      <c r="AB273" s="1295"/>
      <c r="AC273" s="1295"/>
      <c r="AD273" s="1295"/>
      <c r="AE273" s="1295"/>
      <c r="AF273" s="1295"/>
      <c r="AG273" s="1295"/>
      <c r="AH273" s="1295"/>
      <c r="AI273" s="1295"/>
      <c r="AJ273" s="1295"/>
      <c r="AK273" s="1295"/>
      <c r="AL273" s="1295"/>
      <c r="AM273" s="1295"/>
      <c r="AN273" s="1295"/>
      <c r="AO273" s="1295"/>
      <c r="AP273" s="1295"/>
      <c r="AQ273" s="1295"/>
      <c r="AR273" s="1295"/>
      <c r="AS273" s="1295"/>
      <c r="AT273" s="1295"/>
      <c r="AU273" s="1295"/>
      <c r="AV273" s="1295"/>
      <c r="AW273" s="1295"/>
      <c r="AX273" s="1295"/>
      <c r="AY273" s="1295"/>
      <c r="AZ273" s="1295"/>
      <c r="BA273" s="1295"/>
      <c r="BB273" s="1295"/>
      <c r="BC273" s="1295"/>
      <c r="BD273" s="1295"/>
      <c r="BE273" s="1295"/>
      <c r="BF273" s="1295"/>
      <c r="BG273" s="1295" t="str">
        <f t="shared" si="456"/>
        <v/>
      </c>
      <c r="BH273" s="1295"/>
      <c r="BI273" s="1295"/>
      <c r="BJ273" s="1295"/>
      <c r="BK273" s="1295"/>
      <c r="BL273" s="1295"/>
      <c r="BM273" s="1295"/>
      <c r="BN273" s="1295"/>
      <c r="BO273" s="1295"/>
      <c r="BP273" s="1295"/>
      <c r="BQ273" s="1295"/>
      <c r="BR273" s="1295"/>
      <c r="BS273" s="1295"/>
      <c r="BT273" s="1295"/>
      <c r="BU273" s="1295"/>
      <c r="BV273" s="1295"/>
      <c r="BW273" s="1295"/>
      <c r="BX273" s="1295"/>
      <c r="BY273" s="1295"/>
      <c r="BZ273" s="1295"/>
      <c r="CA273" s="1295"/>
      <c r="CB273" s="1295"/>
      <c r="CC273" s="1295"/>
      <c r="CD273" s="1295"/>
      <c r="CE273" s="1295"/>
      <c r="CF273" s="1295"/>
      <c r="CG273" s="1295"/>
      <c r="CH273" s="1295"/>
      <c r="CI273" s="1295"/>
      <c r="CJ273" s="1295"/>
      <c r="CK273" s="1295"/>
      <c r="CL273" s="1295"/>
      <c r="CM273" s="1295"/>
      <c r="CN273" s="1295"/>
      <c r="CO273" s="1295"/>
      <c r="CP273" s="1295"/>
      <c r="CQ273" s="1295"/>
      <c r="CR273" s="1295"/>
      <c r="CS273" s="1295"/>
      <c r="CT273" s="1295"/>
      <c r="CU273" s="1295"/>
      <c r="CV273" s="1295"/>
      <c r="DE273" s="837"/>
      <c r="EG273" s="16"/>
      <c r="EH273" s="16"/>
      <c r="EI273" s="16"/>
      <c r="EJ273" s="16"/>
      <c r="EK273" s="16"/>
      <c r="EN273" s="163"/>
      <c r="EO273" s="163"/>
      <c r="EP273" s="163"/>
      <c r="EQ273" s="163"/>
      <c r="ER273" s="163"/>
      <c r="ES273" s="163"/>
      <c r="ET273" s="163"/>
      <c r="EU273" s="163"/>
      <c r="EV273" s="163"/>
      <c r="EW273" s="163"/>
      <c r="EX273" s="163"/>
      <c r="EY273" s="163"/>
      <c r="EZ273" s="163"/>
      <c r="FA273" s="163"/>
      <c r="FB273" s="163"/>
      <c r="FC273" s="163"/>
      <c r="FD273" s="163"/>
      <c r="FF273" s="16"/>
      <c r="FG273" s="16"/>
    </row>
    <row r="274" spans="1:163" s="52" customFormat="1" ht="11.25" customHeight="1">
      <c r="A274" s="1295"/>
      <c r="B274" s="1295"/>
      <c r="C274" s="1295"/>
      <c r="D274" s="1295"/>
      <c r="E274" s="1295"/>
      <c r="F274" s="1295"/>
      <c r="G274" s="1295"/>
      <c r="H274" s="1295"/>
      <c r="I274" s="517"/>
      <c r="J274" s="1295"/>
      <c r="K274" s="1295"/>
      <c r="L274" s="1295"/>
      <c r="M274" s="1295"/>
      <c r="N274" s="1295"/>
      <c r="O274" s="1295"/>
      <c r="P274" s="1295"/>
      <c r="Q274" s="1295"/>
      <c r="R274" s="1295"/>
      <c r="S274" s="1295"/>
      <c r="T274" s="110"/>
      <c r="U274" s="110"/>
      <c r="V274" s="1295"/>
      <c r="W274" s="1295"/>
      <c r="X274" s="1295"/>
      <c r="Y274" s="1295"/>
      <c r="Z274" s="1295"/>
      <c r="AA274" s="1295"/>
      <c r="AB274" s="1295"/>
      <c r="AC274" s="1295"/>
      <c r="AD274" s="1295"/>
      <c r="AE274" s="1295"/>
      <c r="AF274" s="1295"/>
      <c r="AG274" s="1295"/>
      <c r="AH274" s="1295"/>
      <c r="AI274" s="1295"/>
      <c r="AJ274" s="1295"/>
      <c r="AK274" s="1295"/>
      <c r="AL274" s="1295"/>
      <c r="AM274" s="1295"/>
      <c r="AN274" s="1295"/>
      <c r="AO274" s="1295"/>
      <c r="AP274" s="1295"/>
      <c r="AQ274" s="1295"/>
      <c r="AR274" s="1295"/>
      <c r="AS274" s="1295"/>
      <c r="AT274" s="1295"/>
      <c r="AU274" s="1295"/>
      <c r="AV274" s="1295"/>
      <c r="AW274" s="1295"/>
      <c r="AX274" s="1295"/>
      <c r="AY274" s="1295"/>
      <c r="AZ274" s="1295"/>
      <c r="BA274" s="1295"/>
      <c r="BB274" s="1295"/>
      <c r="BC274" s="1295"/>
      <c r="BD274" s="1295"/>
      <c r="BE274" s="1295"/>
      <c r="BF274" s="1295"/>
      <c r="BG274" s="1295" t="str">
        <f t="shared" si="456"/>
        <v/>
      </c>
      <c r="BH274" s="1295"/>
      <c r="BI274" s="1295"/>
      <c r="BJ274" s="1295"/>
      <c r="BK274" s="1295"/>
      <c r="BL274" s="1295"/>
      <c r="BM274" s="1295"/>
      <c r="BN274" s="1295"/>
      <c r="BO274" s="1295"/>
      <c r="BP274" s="1295"/>
      <c r="BQ274" s="1295"/>
      <c r="BR274" s="1295"/>
      <c r="BS274" s="1295"/>
      <c r="BT274" s="1295"/>
      <c r="BU274" s="1295"/>
      <c r="BV274" s="1295"/>
      <c r="BW274" s="1295"/>
      <c r="BX274" s="1295"/>
      <c r="BY274" s="1295"/>
      <c r="BZ274" s="1295"/>
      <c r="CA274" s="1295"/>
      <c r="CB274" s="1295"/>
      <c r="CC274" s="1295"/>
      <c r="CD274" s="1295"/>
      <c r="CE274" s="1295"/>
      <c r="CF274" s="1295"/>
      <c r="CG274" s="1295"/>
      <c r="CH274" s="1295"/>
      <c r="CI274" s="1295"/>
      <c r="CJ274" s="1295"/>
      <c r="CK274" s="1295"/>
      <c r="CL274" s="1295"/>
      <c r="CM274" s="1295"/>
      <c r="CN274" s="1295"/>
      <c r="CO274" s="1295"/>
      <c r="CP274" s="1295"/>
      <c r="CQ274" s="1295"/>
      <c r="CR274" s="1295"/>
      <c r="CS274" s="1295"/>
      <c r="CT274" s="1295"/>
      <c r="CU274" s="1295"/>
      <c r="CV274" s="1295"/>
      <c r="DE274" s="837"/>
      <c r="EG274" s="16"/>
      <c r="EH274" s="16"/>
      <c r="EI274" s="16"/>
      <c r="EJ274" s="16"/>
      <c r="EK274" s="16"/>
      <c r="EN274" s="163"/>
      <c r="EO274" s="163"/>
      <c r="EP274" s="163"/>
      <c r="EQ274" s="163"/>
      <c r="ER274" s="163"/>
      <c r="ES274" s="163"/>
      <c r="ET274" s="163"/>
      <c r="EU274" s="163"/>
      <c r="EV274" s="163"/>
      <c r="EW274" s="163"/>
      <c r="EX274" s="163"/>
      <c r="EY274" s="163"/>
      <c r="EZ274" s="163"/>
      <c r="FA274" s="163"/>
      <c r="FB274" s="163"/>
      <c r="FC274" s="163"/>
      <c r="FD274" s="163"/>
      <c r="FF274" s="16"/>
      <c r="FG274" s="16"/>
    </row>
    <row r="275" spans="1:163" s="52" customFormat="1" ht="11.25" customHeight="1">
      <c r="A275" s="1295"/>
      <c r="B275" s="1295"/>
      <c r="C275" s="1295"/>
      <c r="D275" s="1295"/>
      <c r="E275" s="1295"/>
      <c r="F275" s="1295"/>
      <c r="G275" s="1295"/>
      <c r="H275" s="1295"/>
      <c r="I275" s="517"/>
      <c r="J275" s="1295"/>
      <c r="K275" s="1295"/>
      <c r="L275" s="1295"/>
      <c r="M275" s="1295"/>
      <c r="N275" s="1295"/>
      <c r="O275" s="1295"/>
      <c r="P275" s="1295"/>
      <c r="Q275" s="1295"/>
      <c r="R275" s="1295"/>
      <c r="S275" s="1295"/>
      <c r="T275" s="110"/>
      <c r="U275" s="110"/>
      <c r="V275" s="1295"/>
      <c r="W275" s="1295"/>
      <c r="X275" s="1295"/>
      <c r="Y275" s="1295"/>
      <c r="Z275" s="1295"/>
      <c r="AA275" s="1295"/>
      <c r="AB275" s="1295"/>
      <c r="AC275" s="1295"/>
      <c r="AD275" s="1295"/>
      <c r="AE275" s="1295"/>
      <c r="AF275" s="1295"/>
      <c r="AG275" s="1295"/>
      <c r="AH275" s="1295"/>
      <c r="AI275" s="1295"/>
      <c r="AJ275" s="1295"/>
      <c r="AK275" s="1295"/>
      <c r="AL275" s="1295"/>
      <c r="AM275" s="1295"/>
      <c r="AN275" s="1295"/>
      <c r="AO275" s="1295"/>
      <c r="AP275" s="1295"/>
      <c r="AQ275" s="1295"/>
      <c r="AR275" s="1295"/>
      <c r="AS275" s="1295"/>
      <c r="AT275" s="1295"/>
      <c r="AU275" s="1295"/>
      <c r="AV275" s="1295"/>
      <c r="AW275" s="1295"/>
      <c r="AX275" s="1295"/>
      <c r="AY275" s="1295"/>
      <c r="AZ275" s="1295"/>
      <c r="BA275" s="1295"/>
      <c r="BB275" s="1295"/>
      <c r="BC275" s="1295"/>
      <c r="BD275" s="1295"/>
      <c r="BE275" s="1295"/>
      <c r="BF275" s="1295"/>
      <c r="BG275" s="1295" t="str">
        <f t="shared" si="456"/>
        <v/>
      </c>
      <c r="BH275" s="1295"/>
      <c r="BI275" s="1295"/>
      <c r="BJ275" s="1295"/>
      <c r="BK275" s="1295"/>
      <c r="BL275" s="1295"/>
      <c r="BM275" s="1295"/>
      <c r="BN275" s="1295"/>
      <c r="BO275" s="1295"/>
      <c r="BP275" s="1295"/>
      <c r="BQ275" s="1295"/>
      <c r="BR275" s="1295"/>
      <c r="BS275" s="1295"/>
      <c r="BT275" s="1295"/>
      <c r="BU275" s="1295"/>
      <c r="BV275" s="1295"/>
      <c r="BW275" s="1295"/>
      <c r="BX275" s="1295"/>
      <c r="BY275" s="1295"/>
      <c r="BZ275" s="1295"/>
      <c r="CA275" s="1295"/>
      <c r="CB275" s="1295"/>
      <c r="CC275" s="1295"/>
      <c r="CD275" s="1295"/>
      <c r="CE275" s="1295"/>
      <c r="CF275" s="1295"/>
      <c r="CG275" s="1295"/>
      <c r="CH275" s="1295"/>
      <c r="CI275" s="1295"/>
      <c r="CJ275" s="1295"/>
      <c r="CK275" s="1295"/>
      <c r="CL275" s="1295"/>
      <c r="CM275" s="1295"/>
      <c r="CN275" s="1295"/>
      <c r="CO275" s="1295"/>
      <c r="CP275" s="1295"/>
      <c r="CQ275" s="1295"/>
      <c r="CR275" s="1295"/>
      <c r="CS275" s="1295"/>
      <c r="CT275" s="1295"/>
      <c r="CU275" s="1295"/>
      <c r="CV275" s="1295"/>
      <c r="DE275" s="837"/>
      <c r="EG275" s="16"/>
      <c r="EH275" s="16"/>
      <c r="EI275" s="16"/>
      <c r="EJ275" s="16"/>
      <c r="EK275" s="16"/>
      <c r="EN275" s="163"/>
      <c r="EO275" s="163"/>
      <c r="EP275" s="163"/>
      <c r="EQ275" s="163"/>
      <c r="ER275" s="163"/>
      <c r="ES275" s="163"/>
      <c r="ET275" s="163"/>
      <c r="EU275" s="163"/>
      <c r="EV275" s="163"/>
      <c r="EW275" s="163"/>
      <c r="EX275" s="163"/>
      <c r="EY275" s="163"/>
      <c r="EZ275" s="163"/>
      <c r="FA275" s="163"/>
      <c r="FB275" s="163"/>
      <c r="FC275" s="163"/>
      <c r="FD275" s="163"/>
      <c r="FF275" s="16"/>
      <c r="FG275" s="16"/>
    </row>
    <row r="276" spans="1:163" s="52" customFormat="1" ht="11.25" customHeight="1">
      <c r="A276" s="1295"/>
      <c r="B276" s="1295"/>
      <c r="C276" s="1295"/>
      <c r="D276" s="1295"/>
      <c r="E276" s="1295"/>
      <c r="F276" s="1295"/>
      <c r="G276" s="1295"/>
      <c r="H276" s="1295"/>
      <c r="I276" s="517"/>
      <c r="J276" s="1295"/>
      <c r="K276" s="1295"/>
      <c r="L276" s="1295"/>
      <c r="M276" s="1295"/>
      <c r="N276" s="1295"/>
      <c r="O276" s="1295"/>
      <c r="P276" s="1295"/>
      <c r="Q276" s="1295"/>
      <c r="R276" s="1295"/>
      <c r="S276" s="1295"/>
      <c r="T276" s="110"/>
      <c r="U276" s="110"/>
      <c r="V276" s="1295"/>
      <c r="W276" s="1295"/>
      <c r="X276" s="1295"/>
      <c r="Y276" s="1295"/>
      <c r="Z276" s="1295"/>
      <c r="AA276" s="1295"/>
      <c r="AB276" s="1295"/>
      <c r="AC276" s="1295"/>
      <c r="AD276" s="1295"/>
      <c r="AE276" s="1295"/>
      <c r="AF276" s="1295"/>
      <c r="AG276" s="1295"/>
      <c r="AH276" s="1295"/>
      <c r="AI276" s="1295"/>
      <c r="AJ276" s="1295"/>
      <c r="AK276" s="1295"/>
      <c r="AL276" s="1295"/>
      <c r="AM276" s="1295"/>
      <c r="AN276" s="1295"/>
      <c r="AO276" s="1295"/>
      <c r="AP276" s="1295"/>
      <c r="AQ276" s="1295"/>
      <c r="AR276" s="1295"/>
      <c r="AS276" s="1295"/>
      <c r="AT276" s="1295"/>
      <c r="AU276" s="1295"/>
      <c r="AV276" s="1295"/>
      <c r="AW276" s="1295"/>
      <c r="AX276" s="1295"/>
      <c r="AY276" s="1295"/>
      <c r="AZ276" s="1295"/>
      <c r="BA276" s="1295"/>
      <c r="BB276" s="1295"/>
      <c r="BC276" s="1295"/>
      <c r="BD276" s="1295"/>
      <c r="BE276" s="1295"/>
      <c r="BF276" s="1295"/>
      <c r="BG276" s="1295" t="str">
        <f t="shared" si="456"/>
        <v/>
      </c>
      <c r="BH276" s="1295"/>
      <c r="BI276" s="1295"/>
      <c r="BJ276" s="1295"/>
      <c r="BK276" s="1295"/>
      <c r="BL276" s="1295"/>
      <c r="BM276" s="1295"/>
      <c r="BN276" s="1295"/>
      <c r="BO276" s="1295"/>
      <c r="BP276" s="1295"/>
      <c r="BQ276" s="1295"/>
      <c r="BR276" s="1295"/>
      <c r="BS276" s="1295"/>
      <c r="BT276" s="1295"/>
      <c r="BU276" s="1295"/>
      <c r="BV276" s="1295"/>
      <c r="BW276" s="1295"/>
      <c r="BX276" s="1295"/>
      <c r="BY276" s="1295"/>
      <c r="BZ276" s="1295"/>
      <c r="CA276" s="1295"/>
      <c r="CB276" s="1295"/>
      <c r="CC276" s="1295"/>
      <c r="CD276" s="1295"/>
      <c r="CE276" s="1295"/>
      <c r="CF276" s="1295"/>
      <c r="CG276" s="1295"/>
      <c r="CH276" s="1295"/>
      <c r="CI276" s="1295"/>
      <c r="CJ276" s="1295"/>
      <c r="CK276" s="1295"/>
      <c r="CL276" s="1295"/>
      <c r="CM276" s="1295"/>
      <c r="CN276" s="1295"/>
      <c r="CO276" s="1295"/>
      <c r="CP276" s="1295"/>
      <c r="CQ276" s="1295"/>
      <c r="CR276" s="1295"/>
      <c r="CS276" s="1295"/>
      <c r="CT276" s="1295"/>
      <c r="CU276" s="1295"/>
      <c r="CV276" s="1295"/>
      <c r="DE276" s="837"/>
      <c r="EG276" s="16"/>
      <c r="EH276" s="16"/>
      <c r="EI276" s="16"/>
      <c r="EJ276" s="16"/>
      <c r="EK276" s="16"/>
      <c r="EN276" s="163"/>
      <c r="EO276" s="163"/>
      <c r="EP276" s="163"/>
      <c r="EQ276" s="163"/>
      <c r="ER276" s="163"/>
      <c r="ES276" s="163"/>
      <c r="ET276" s="163"/>
      <c r="EU276" s="163"/>
      <c r="EV276" s="163"/>
      <c r="EW276" s="163"/>
      <c r="EX276" s="163"/>
      <c r="EY276" s="163"/>
      <c r="EZ276" s="163"/>
      <c r="FA276" s="163"/>
      <c r="FB276" s="163"/>
      <c r="FC276" s="163"/>
      <c r="FD276" s="163"/>
      <c r="FF276" s="16"/>
      <c r="FG276" s="16"/>
    </row>
    <row r="277" spans="1:163" s="52" customFormat="1" ht="11.25" customHeight="1">
      <c r="A277" s="1295"/>
      <c r="B277" s="1295"/>
      <c r="C277" s="1295"/>
      <c r="D277" s="1295"/>
      <c r="E277" s="1295"/>
      <c r="F277" s="1295"/>
      <c r="G277" s="1295"/>
      <c r="H277" s="1295"/>
      <c r="I277" s="517"/>
      <c r="J277" s="1295"/>
      <c r="K277" s="1295"/>
      <c r="L277" s="1295"/>
      <c r="M277" s="1295"/>
      <c r="N277" s="1295"/>
      <c r="O277" s="1295"/>
      <c r="P277" s="1295"/>
      <c r="Q277" s="1295"/>
      <c r="R277" s="1295"/>
      <c r="S277" s="1295"/>
      <c r="T277" s="110"/>
      <c r="U277" s="110"/>
      <c r="V277" s="1295"/>
      <c r="W277" s="1295"/>
      <c r="X277" s="1295"/>
      <c r="Y277" s="1295"/>
      <c r="Z277" s="1295"/>
      <c r="AA277" s="1295"/>
      <c r="AB277" s="1295"/>
      <c r="AC277" s="1295"/>
      <c r="AD277" s="1295"/>
      <c r="AE277" s="1295"/>
      <c r="AF277" s="1295"/>
      <c r="AG277" s="1295"/>
      <c r="AH277" s="1295"/>
      <c r="AI277" s="1295"/>
      <c r="AJ277" s="1295"/>
      <c r="AK277" s="1295"/>
      <c r="AL277" s="1295"/>
      <c r="AM277" s="1295"/>
      <c r="AN277" s="1295"/>
      <c r="AO277" s="1295"/>
      <c r="AP277" s="1295"/>
      <c r="AQ277" s="1295"/>
      <c r="AR277" s="1295"/>
      <c r="AS277" s="1295"/>
      <c r="AT277" s="1295"/>
      <c r="AU277" s="1295"/>
      <c r="AV277" s="1295"/>
      <c r="AW277" s="1295"/>
      <c r="AX277" s="1295"/>
      <c r="AY277" s="1295"/>
      <c r="AZ277" s="1295"/>
      <c r="BA277" s="1295"/>
      <c r="BB277" s="1295"/>
      <c r="BC277" s="1295"/>
      <c r="BD277" s="1295"/>
      <c r="BE277" s="1295"/>
      <c r="BF277" s="1295"/>
      <c r="BG277" s="1295" t="str">
        <f t="shared" si="456"/>
        <v/>
      </c>
      <c r="BH277" s="1295"/>
      <c r="BI277" s="1295"/>
      <c r="BJ277" s="1295"/>
      <c r="BK277" s="1295"/>
      <c r="BL277" s="1295"/>
      <c r="BM277" s="1295"/>
      <c r="BN277" s="1295"/>
      <c r="BO277" s="1295"/>
      <c r="BP277" s="1295"/>
      <c r="BQ277" s="1295"/>
      <c r="BR277" s="1295"/>
      <c r="BS277" s="1295"/>
      <c r="BT277" s="1295"/>
      <c r="BU277" s="1295"/>
      <c r="BV277" s="1295"/>
      <c r="BW277" s="1295"/>
      <c r="BX277" s="1295"/>
      <c r="BY277" s="1295"/>
      <c r="BZ277" s="1295"/>
      <c r="CA277" s="1295"/>
      <c r="CB277" s="1295"/>
      <c r="CC277" s="1295"/>
      <c r="CD277" s="1295"/>
      <c r="CE277" s="1295"/>
      <c r="CF277" s="1295"/>
      <c r="CG277" s="1295"/>
      <c r="CH277" s="1295"/>
      <c r="CI277" s="1295"/>
      <c r="CJ277" s="1295"/>
      <c r="CK277" s="1295"/>
      <c r="CL277" s="1295"/>
      <c r="CM277" s="1295"/>
      <c r="CN277" s="1295"/>
      <c r="CO277" s="1295"/>
      <c r="CP277" s="1295"/>
      <c r="CQ277" s="1295"/>
      <c r="CR277" s="1295"/>
      <c r="CS277" s="1295"/>
      <c r="CT277" s="1295"/>
      <c r="CU277" s="1295"/>
      <c r="CV277" s="1295"/>
      <c r="DE277" s="837"/>
      <c r="EG277" s="16"/>
      <c r="EH277" s="16"/>
      <c r="EI277" s="16"/>
      <c r="EJ277" s="16"/>
      <c r="EK277" s="16"/>
      <c r="EN277" s="163"/>
      <c r="EO277" s="163"/>
      <c r="EP277" s="163"/>
      <c r="EQ277" s="163"/>
      <c r="ER277" s="163"/>
      <c r="ES277" s="163"/>
      <c r="ET277" s="163"/>
      <c r="EU277" s="163"/>
      <c r="EV277" s="163"/>
      <c r="EW277" s="163"/>
      <c r="EX277" s="163"/>
      <c r="EY277" s="163"/>
      <c r="EZ277" s="163"/>
      <c r="FA277" s="163"/>
      <c r="FB277" s="163"/>
      <c r="FC277" s="163"/>
      <c r="FD277" s="163"/>
      <c r="FF277" s="16"/>
      <c r="FG277" s="16"/>
    </row>
    <row r="278" spans="1:163" s="52" customFormat="1" ht="11.25" customHeight="1">
      <c r="A278" s="1295"/>
      <c r="B278" s="1295"/>
      <c r="C278" s="1295"/>
      <c r="D278" s="1295"/>
      <c r="E278" s="1295"/>
      <c r="F278" s="1295"/>
      <c r="G278" s="1295"/>
      <c r="H278" s="1295"/>
      <c r="I278" s="517"/>
      <c r="J278" s="1295"/>
      <c r="K278" s="1295"/>
      <c r="L278" s="1295"/>
      <c r="M278" s="1295"/>
      <c r="N278" s="1295"/>
      <c r="O278" s="1295"/>
      <c r="P278" s="1295"/>
      <c r="Q278" s="1295"/>
      <c r="R278" s="1295"/>
      <c r="S278" s="1295"/>
      <c r="T278" s="110"/>
      <c r="U278" s="110"/>
      <c r="V278" s="1295"/>
      <c r="W278" s="1295"/>
      <c r="X278" s="1295"/>
      <c r="Y278" s="1295"/>
      <c r="Z278" s="1295"/>
      <c r="AA278" s="1295"/>
      <c r="AB278" s="1295"/>
      <c r="AC278" s="1295"/>
      <c r="AD278" s="1295"/>
      <c r="AE278" s="1295"/>
      <c r="AF278" s="1295"/>
      <c r="AG278" s="1295"/>
      <c r="AH278" s="1295"/>
      <c r="AI278" s="1295"/>
      <c r="AJ278" s="1295"/>
      <c r="AK278" s="1295"/>
      <c r="AL278" s="1295"/>
      <c r="AM278" s="1295"/>
      <c r="AN278" s="1295"/>
      <c r="AO278" s="1295"/>
      <c r="AP278" s="1295"/>
      <c r="AQ278" s="1295"/>
      <c r="AR278" s="1295"/>
      <c r="AS278" s="1295"/>
      <c r="AT278" s="1295"/>
      <c r="AU278" s="1295"/>
      <c r="AV278" s="1295"/>
      <c r="AW278" s="1295"/>
      <c r="AX278" s="1295"/>
      <c r="AY278" s="1295"/>
      <c r="AZ278" s="1295"/>
      <c r="BA278" s="1295"/>
      <c r="BB278" s="1295"/>
      <c r="BC278" s="1295"/>
      <c r="BD278" s="1295"/>
      <c r="BE278" s="1295"/>
      <c r="BF278" s="1295"/>
      <c r="BG278" s="1295" t="str">
        <f t="shared" si="456"/>
        <v/>
      </c>
      <c r="BH278" s="1295"/>
      <c r="BI278" s="1295"/>
      <c r="BJ278" s="1295"/>
      <c r="BK278" s="1295"/>
      <c r="BL278" s="1295"/>
      <c r="BM278" s="1295"/>
      <c r="BN278" s="1295"/>
      <c r="BO278" s="1295"/>
      <c r="BP278" s="1295"/>
      <c r="BQ278" s="1295"/>
      <c r="BR278" s="1295"/>
      <c r="BS278" s="1295"/>
      <c r="BT278" s="1295"/>
      <c r="BU278" s="1295"/>
      <c r="BV278" s="1295"/>
      <c r="BW278" s="1295"/>
      <c r="BX278" s="1295"/>
      <c r="BY278" s="1295"/>
      <c r="BZ278" s="1295"/>
      <c r="CA278" s="1295"/>
      <c r="CB278" s="1295"/>
      <c r="CC278" s="1295"/>
      <c r="CD278" s="1295"/>
      <c r="CE278" s="1295"/>
      <c r="CF278" s="1295"/>
      <c r="CG278" s="1295"/>
      <c r="CH278" s="1295"/>
      <c r="CI278" s="1295"/>
      <c r="CJ278" s="1295"/>
      <c r="CK278" s="1295"/>
      <c r="CL278" s="1295"/>
      <c r="CM278" s="1295"/>
      <c r="CN278" s="1295"/>
      <c r="CO278" s="1295"/>
      <c r="CP278" s="1295"/>
      <c r="CQ278" s="1295"/>
      <c r="CR278" s="1295"/>
      <c r="CS278" s="1295"/>
      <c r="CT278" s="1295"/>
      <c r="CU278" s="1295"/>
      <c r="CV278" s="1295"/>
      <c r="DE278" s="837"/>
      <c r="EG278" s="16"/>
      <c r="EH278" s="16"/>
      <c r="EI278" s="16"/>
      <c r="EJ278" s="16"/>
      <c r="EK278" s="16"/>
      <c r="EN278" s="163"/>
      <c r="EO278" s="163"/>
      <c r="EP278" s="163"/>
      <c r="EQ278" s="163"/>
      <c r="ER278" s="163"/>
      <c r="ES278" s="163"/>
      <c r="ET278" s="163"/>
      <c r="EU278" s="163"/>
      <c r="EV278" s="163"/>
      <c r="EW278" s="163"/>
      <c r="EX278" s="163"/>
      <c r="EY278" s="163"/>
      <c r="EZ278" s="163"/>
      <c r="FA278" s="163"/>
      <c r="FB278" s="163"/>
      <c r="FC278" s="163"/>
      <c r="FD278" s="163"/>
      <c r="FF278" s="16"/>
      <c r="FG278" s="16"/>
    </row>
    <row r="279" spans="1:163" s="52" customFormat="1" ht="11.25" customHeight="1">
      <c r="A279" s="1295"/>
      <c r="B279" s="1295"/>
      <c r="C279" s="1295"/>
      <c r="D279" s="1295"/>
      <c r="E279" s="1295"/>
      <c r="F279" s="1295"/>
      <c r="G279" s="1295"/>
      <c r="H279" s="1295"/>
      <c r="I279" s="517"/>
      <c r="J279" s="1295"/>
      <c r="K279" s="1295"/>
      <c r="L279" s="1295"/>
      <c r="M279" s="1295"/>
      <c r="N279" s="1295"/>
      <c r="O279" s="1295"/>
      <c r="P279" s="1295"/>
      <c r="Q279" s="1295"/>
      <c r="R279" s="1295"/>
      <c r="S279" s="1295"/>
      <c r="T279" s="110"/>
      <c r="U279" s="110"/>
      <c r="V279" s="1295"/>
      <c r="W279" s="1295"/>
      <c r="X279" s="1295"/>
      <c r="Y279" s="1295"/>
      <c r="Z279" s="1295"/>
      <c r="AA279" s="1295"/>
      <c r="AB279" s="1295"/>
      <c r="AC279" s="1295"/>
      <c r="AD279" s="1295"/>
      <c r="AE279" s="1295"/>
      <c r="AF279" s="1295"/>
      <c r="AG279" s="1295"/>
      <c r="AH279" s="1295"/>
      <c r="AI279" s="1295"/>
      <c r="AJ279" s="1295"/>
      <c r="AK279" s="1295"/>
      <c r="AL279" s="1295"/>
      <c r="AM279" s="1295"/>
      <c r="AN279" s="1295"/>
      <c r="AO279" s="1295"/>
      <c r="AP279" s="1295"/>
      <c r="AQ279" s="1295"/>
      <c r="AR279" s="1295"/>
      <c r="AS279" s="1295"/>
      <c r="AT279" s="1295"/>
      <c r="AU279" s="1295"/>
      <c r="AV279" s="1295"/>
      <c r="AW279" s="1295"/>
      <c r="AX279" s="1295"/>
      <c r="AY279" s="1295"/>
      <c r="AZ279" s="1295"/>
      <c r="BA279" s="1295"/>
      <c r="BB279" s="1295"/>
      <c r="BC279" s="1295"/>
      <c r="BD279" s="1295"/>
      <c r="BE279" s="1295"/>
      <c r="BF279" s="1295"/>
      <c r="BG279" s="1295" t="str">
        <f t="shared" si="456"/>
        <v/>
      </c>
      <c r="BH279" s="1295"/>
      <c r="BI279" s="1295"/>
      <c r="BJ279" s="1295"/>
      <c r="BK279" s="1295"/>
      <c r="BL279" s="1295"/>
      <c r="BM279" s="1295"/>
      <c r="BN279" s="1295"/>
      <c r="BO279" s="1295"/>
      <c r="BP279" s="1295"/>
      <c r="BQ279" s="1295"/>
      <c r="BR279" s="1295"/>
      <c r="BS279" s="1295"/>
      <c r="BT279" s="1295"/>
      <c r="BU279" s="1295"/>
      <c r="BV279" s="1295"/>
      <c r="BW279" s="1295"/>
      <c r="BX279" s="1295"/>
      <c r="BY279" s="1295"/>
      <c r="BZ279" s="1295"/>
      <c r="CA279" s="1295"/>
      <c r="CB279" s="1295"/>
      <c r="CC279" s="1295"/>
      <c r="CD279" s="1295"/>
      <c r="CE279" s="1295"/>
      <c r="CF279" s="1295"/>
      <c r="CG279" s="1295"/>
      <c r="CH279" s="1295"/>
      <c r="CI279" s="1295"/>
      <c r="CJ279" s="1295"/>
      <c r="CK279" s="1295"/>
      <c r="CL279" s="1295"/>
      <c r="CM279" s="1295"/>
      <c r="CN279" s="1295"/>
      <c r="CO279" s="1295"/>
      <c r="CP279" s="1295"/>
      <c r="CQ279" s="1295"/>
      <c r="CR279" s="1295"/>
      <c r="CS279" s="1295"/>
      <c r="CT279" s="1295"/>
      <c r="CU279" s="1295"/>
      <c r="CV279" s="1295"/>
      <c r="DE279" s="837"/>
      <c r="EG279" s="16"/>
      <c r="EH279" s="16"/>
      <c r="EI279" s="16"/>
      <c r="EJ279" s="16"/>
      <c r="EK279" s="16"/>
      <c r="EN279" s="163"/>
      <c r="EO279" s="163"/>
      <c r="EP279" s="163"/>
      <c r="EQ279" s="163"/>
      <c r="ER279" s="163"/>
      <c r="ES279" s="163"/>
      <c r="ET279" s="163"/>
      <c r="EU279" s="163"/>
      <c r="EV279" s="163"/>
      <c r="EW279" s="163"/>
      <c r="EX279" s="163"/>
      <c r="EY279" s="163"/>
      <c r="EZ279" s="163"/>
      <c r="FA279" s="163"/>
      <c r="FB279" s="163"/>
      <c r="FC279" s="163"/>
      <c r="FD279" s="163"/>
      <c r="FF279" s="16"/>
      <c r="FG279" s="16"/>
    </row>
    <row r="280" spans="1:163" s="52" customFormat="1" ht="11.25" customHeight="1">
      <c r="A280" s="1295"/>
      <c r="B280" s="1295"/>
      <c r="C280" s="1295"/>
      <c r="D280" s="1295"/>
      <c r="E280" s="1295"/>
      <c r="F280" s="1295"/>
      <c r="G280" s="1295"/>
      <c r="H280" s="1295"/>
      <c r="I280" s="517"/>
      <c r="J280" s="1295"/>
      <c r="K280" s="1295"/>
      <c r="L280" s="1295"/>
      <c r="M280" s="1295"/>
      <c r="N280" s="1295"/>
      <c r="O280" s="1295"/>
      <c r="P280" s="1295"/>
      <c r="Q280" s="1295"/>
      <c r="R280" s="1295"/>
      <c r="S280" s="1295"/>
      <c r="T280" s="110"/>
      <c r="U280" s="110"/>
      <c r="V280" s="1295"/>
      <c r="W280" s="1295"/>
      <c r="X280" s="1295"/>
      <c r="Y280" s="1295"/>
      <c r="Z280" s="1295"/>
      <c r="AA280" s="1295"/>
      <c r="AB280" s="1295"/>
      <c r="AC280" s="1295"/>
      <c r="AD280" s="1295"/>
      <c r="AE280" s="1295"/>
      <c r="AF280" s="1295"/>
      <c r="AG280" s="1295"/>
      <c r="AH280" s="1295"/>
      <c r="AI280" s="1295"/>
      <c r="AJ280" s="1295"/>
      <c r="AK280" s="1295"/>
      <c r="AL280" s="1295"/>
      <c r="AM280" s="1295"/>
      <c r="AN280" s="1295"/>
      <c r="AO280" s="1295"/>
      <c r="AP280" s="1295"/>
      <c r="AQ280" s="1295"/>
      <c r="AR280" s="1295"/>
      <c r="AS280" s="1295"/>
      <c r="AT280" s="1295"/>
      <c r="AU280" s="1295"/>
      <c r="AV280" s="1295"/>
      <c r="AW280" s="1295"/>
      <c r="AX280" s="1295"/>
      <c r="AY280" s="1295"/>
      <c r="AZ280" s="1295"/>
      <c r="BA280" s="1295"/>
      <c r="BB280" s="1295"/>
      <c r="BC280" s="1295"/>
      <c r="BD280" s="1295"/>
      <c r="BE280" s="1295"/>
      <c r="BF280" s="1295"/>
      <c r="BG280" s="1295" t="str">
        <f t="shared" si="456"/>
        <v/>
      </c>
      <c r="BH280" s="1295"/>
      <c r="BI280" s="1295"/>
      <c r="BJ280" s="1295"/>
      <c r="BK280" s="1295"/>
      <c r="BL280" s="1295"/>
      <c r="BM280" s="1295"/>
      <c r="BN280" s="1295"/>
      <c r="BO280" s="1295"/>
      <c r="BP280" s="1295"/>
      <c r="BQ280" s="1295"/>
      <c r="BR280" s="1295"/>
      <c r="BS280" s="1295"/>
      <c r="BT280" s="1295"/>
      <c r="BU280" s="1295"/>
      <c r="BV280" s="1295"/>
      <c r="BW280" s="1295"/>
      <c r="BX280" s="1295"/>
      <c r="BY280" s="1295"/>
      <c r="BZ280" s="1295"/>
      <c r="CA280" s="1295"/>
      <c r="CB280" s="1295"/>
      <c r="CC280" s="1295"/>
      <c r="CD280" s="1295"/>
      <c r="CE280" s="1295"/>
      <c r="CF280" s="1295"/>
      <c r="CG280" s="1295"/>
      <c r="CH280" s="1295"/>
      <c r="CI280" s="1295"/>
      <c r="CJ280" s="1295"/>
      <c r="CK280" s="1295"/>
      <c r="CL280" s="1295"/>
      <c r="CM280" s="1295"/>
      <c r="CN280" s="1295"/>
      <c r="CO280" s="1295"/>
      <c r="CP280" s="1295"/>
      <c r="CQ280" s="1295"/>
      <c r="CR280" s="1295"/>
      <c r="CS280" s="1295"/>
      <c r="CT280" s="1295"/>
      <c r="CU280" s="1295"/>
      <c r="CV280" s="1295"/>
      <c r="DE280" s="837"/>
      <c r="EG280" s="16"/>
      <c r="EH280" s="16"/>
      <c r="EI280" s="16"/>
      <c r="EJ280" s="16"/>
      <c r="EK280" s="16"/>
      <c r="EN280" s="163"/>
      <c r="EO280" s="163"/>
      <c r="EP280" s="163"/>
      <c r="EQ280" s="163"/>
      <c r="ER280" s="163"/>
      <c r="ES280" s="163"/>
      <c r="ET280" s="163"/>
      <c r="EU280" s="163"/>
      <c r="EV280" s="163"/>
      <c r="EW280" s="163"/>
      <c r="EX280" s="163"/>
      <c r="EY280" s="163"/>
      <c r="EZ280" s="163"/>
      <c r="FA280" s="163"/>
      <c r="FB280" s="163"/>
      <c r="FC280" s="163"/>
      <c r="FD280" s="163"/>
      <c r="FF280" s="16"/>
      <c r="FG280" s="16"/>
    </row>
    <row r="281" spans="1:163" s="52" customFormat="1" ht="11.25" customHeight="1">
      <c r="A281" s="1295"/>
      <c r="B281" s="1295"/>
      <c r="C281" s="1295"/>
      <c r="D281" s="1295"/>
      <c r="E281" s="1295"/>
      <c r="F281" s="1295"/>
      <c r="G281" s="1295"/>
      <c r="H281" s="1295"/>
      <c r="I281" s="517"/>
      <c r="J281" s="1295"/>
      <c r="K281" s="1295"/>
      <c r="L281" s="1295"/>
      <c r="M281" s="1295"/>
      <c r="N281" s="1295"/>
      <c r="O281" s="1295"/>
      <c r="P281" s="1295"/>
      <c r="Q281" s="1295"/>
      <c r="R281" s="1295"/>
      <c r="S281" s="1295"/>
      <c r="T281" s="110"/>
      <c r="U281" s="110"/>
      <c r="V281" s="1295"/>
      <c r="W281" s="1295"/>
      <c r="X281" s="1295"/>
      <c r="Y281" s="1295"/>
      <c r="Z281" s="1295"/>
      <c r="AA281" s="1295"/>
      <c r="AB281" s="1295"/>
      <c r="AC281" s="1295"/>
      <c r="AD281" s="1295"/>
      <c r="AE281" s="1295"/>
      <c r="AF281" s="1295"/>
      <c r="AG281" s="1295"/>
      <c r="AH281" s="1295"/>
      <c r="AI281" s="1295"/>
      <c r="AJ281" s="1295"/>
      <c r="AK281" s="1295"/>
      <c r="AL281" s="1295"/>
      <c r="AM281" s="1295"/>
      <c r="AN281" s="1295"/>
      <c r="AO281" s="1295"/>
      <c r="AP281" s="1295"/>
      <c r="AQ281" s="1295"/>
      <c r="AR281" s="1295"/>
      <c r="AS281" s="1295"/>
      <c r="AT281" s="1295"/>
      <c r="AU281" s="1295"/>
      <c r="AV281" s="1295"/>
      <c r="AW281" s="1295"/>
      <c r="AX281" s="1295"/>
      <c r="AY281" s="1295"/>
      <c r="AZ281" s="1295"/>
      <c r="BA281" s="1295"/>
      <c r="BB281" s="1295"/>
      <c r="BC281" s="1295"/>
      <c r="BD281" s="1295"/>
      <c r="BE281" s="1295"/>
      <c r="BF281" s="1295"/>
      <c r="BG281" s="1295"/>
      <c r="BH281" s="1295"/>
      <c r="BI281" s="1295"/>
      <c r="BJ281" s="1295"/>
      <c r="BK281" s="1295"/>
      <c r="BL281" s="1295"/>
      <c r="BM281" s="1295"/>
      <c r="BN281" s="1295"/>
      <c r="BO281" s="1295"/>
      <c r="BP281" s="1295"/>
      <c r="BQ281" s="1295"/>
      <c r="BR281" s="1295"/>
      <c r="BS281" s="1295"/>
      <c r="BT281" s="1295"/>
      <c r="BU281" s="1295"/>
      <c r="BV281" s="1295"/>
      <c r="BW281" s="1295"/>
      <c r="BX281" s="1295"/>
      <c r="BY281" s="1295"/>
      <c r="BZ281" s="1295"/>
      <c r="CA281" s="1295"/>
      <c r="CB281" s="1295"/>
      <c r="CC281" s="1295"/>
      <c r="CD281" s="1295"/>
      <c r="CE281" s="1295"/>
      <c r="CF281" s="1295"/>
      <c r="CG281" s="1295"/>
      <c r="CH281" s="1295"/>
      <c r="CI281" s="1295"/>
      <c r="CJ281" s="1295"/>
      <c r="CK281" s="1295"/>
      <c r="CL281" s="1295"/>
      <c r="CM281" s="1295"/>
      <c r="CN281" s="1295"/>
      <c r="CO281" s="1295"/>
      <c r="CP281" s="1295"/>
      <c r="CQ281" s="1295"/>
      <c r="CR281" s="1295"/>
      <c r="CS281" s="1295"/>
      <c r="CT281" s="1295"/>
      <c r="CU281" s="1295"/>
      <c r="CV281" s="1295"/>
      <c r="DE281" s="837"/>
      <c r="EG281" s="16"/>
      <c r="EH281" s="16"/>
      <c r="EI281" s="16"/>
      <c r="EJ281" s="16"/>
      <c r="EK281" s="16"/>
      <c r="EN281" s="163"/>
      <c r="EO281" s="163"/>
      <c r="EP281" s="163"/>
      <c r="EQ281" s="163"/>
      <c r="ER281" s="163"/>
      <c r="ES281" s="163"/>
      <c r="ET281" s="163"/>
      <c r="EU281" s="163"/>
      <c r="EV281" s="163"/>
      <c r="EW281" s="163"/>
      <c r="EX281" s="163"/>
      <c r="EY281" s="163"/>
      <c r="EZ281" s="163"/>
      <c r="FA281" s="163"/>
      <c r="FB281" s="163"/>
      <c r="FC281" s="163"/>
      <c r="FD281" s="163"/>
      <c r="FF281" s="16"/>
      <c r="FG281" s="16"/>
    </row>
    <row r="282" spans="1:163" s="52" customFormat="1" ht="11.25" customHeight="1">
      <c r="A282" s="1295"/>
      <c r="B282" s="1295"/>
      <c r="C282" s="1295"/>
      <c r="D282" s="1295"/>
      <c r="E282" s="1295"/>
      <c r="F282" s="1295"/>
      <c r="G282" s="1295"/>
      <c r="H282" s="1295"/>
      <c r="I282" s="517"/>
      <c r="J282" s="1295"/>
      <c r="K282" s="1295"/>
      <c r="L282" s="1295"/>
      <c r="M282" s="1295"/>
      <c r="N282" s="1295"/>
      <c r="O282" s="1295"/>
      <c r="P282" s="1295"/>
      <c r="Q282" s="1295"/>
      <c r="R282" s="1295"/>
      <c r="S282" s="1295"/>
      <c r="T282" s="110"/>
      <c r="U282" s="110"/>
      <c r="V282" s="1295"/>
      <c r="W282" s="1295"/>
      <c r="X282" s="1295"/>
      <c r="Y282" s="1295"/>
      <c r="Z282" s="1295"/>
      <c r="AA282" s="1295"/>
      <c r="AB282" s="1295"/>
      <c r="AC282" s="1295"/>
      <c r="AD282" s="1295"/>
      <c r="AE282" s="1295"/>
      <c r="AF282" s="1295"/>
      <c r="AG282" s="1295"/>
      <c r="AH282" s="1295"/>
      <c r="AI282" s="1295"/>
      <c r="AJ282" s="1295"/>
      <c r="AK282" s="1295"/>
      <c r="AL282" s="1295"/>
      <c r="AM282" s="1295"/>
      <c r="AN282" s="1295"/>
      <c r="AO282" s="1295"/>
      <c r="AP282" s="1295"/>
      <c r="AQ282" s="1295"/>
      <c r="AR282" s="1295"/>
      <c r="AS282" s="1295"/>
      <c r="AT282" s="1295"/>
      <c r="AU282" s="1295"/>
      <c r="AV282" s="1295"/>
      <c r="AW282" s="1295"/>
      <c r="AX282" s="1295"/>
      <c r="AY282" s="1295"/>
      <c r="AZ282" s="1295"/>
      <c r="BA282" s="1295"/>
      <c r="BB282" s="1295"/>
      <c r="BC282" s="1295"/>
      <c r="BD282" s="1295"/>
      <c r="BE282" s="1295"/>
      <c r="BF282" s="1295"/>
      <c r="BG282" s="1295"/>
      <c r="BH282" s="1295"/>
      <c r="BI282" s="1295"/>
      <c r="BJ282" s="1295"/>
      <c r="BK282" s="1295"/>
      <c r="BL282" s="1295"/>
      <c r="BM282" s="1295"/>
      <c r="BN282" s="1295"/>
      <c r="BO282" s="1295"/>
      <c r="BP282" s="1295"/>
      <c r="BQ282" s="1295"/>
      <c r="BR282" s="1295"/>
      <c r="BS282" s="1295"/>
      <c r="BT282" s="1295"/>
      <c r="BU282" s="1295"/>
      <c r="BV282" s="1295"/>
      <c r="BW282" s="1295"/>
      <c r="BX282" s="1295"/>
      <c r="BY282" s="1295"/>
      <c r="BZ282" s="1295"/>
      <c r="CA282" s="1295"/>
      <c r="CB282" s="1295"/>
      <c r="CC282" s="1295"/>
      <c r="CD282" s="1295"/>
      <c r="CE282" s="1295"/>
      <c r="CF282" s="1295"/>
      <c r="CG282" s="1295"/>
      <c r="CH282" s="1295"/>
      <c r="CI282" s="1295"/>
      <c r="CJ282" s="1295"/>
      <c r="CK282" s="1295"/>
      <c r="CL282" s="1295"/>
      <c r="CM282" s="1295"/>
      <c r="CN282" s="1295"/>
      <c r="CO282" s="1295"/>
      <c r="CP282" s="1295"/>
      <c r="CQ282" s="1295"/>
      <c r="CR282" s="1295"/>
      <c r="CS282" s="1295"/>
      <c r="CT282" s="1295"/>
      <c r="CU282" s="1295"/>
      <c r="CV282" s="1295"/>
      <c r="DE282" s="837"/>
      <c r="EG282" s="16"/>
      <c r="EH282" s="16"/>
      <c r="EI282" s="16"/>
      <c r="EJ282" s="16"/>
      <c r="EK282" s="16"/>
      <c r="EN282" s="163"/>
      <c r="EO282" s="163"/>
      <c r="EP282" s="163"/>
      <c r="EQ282" s="163"/>
      <c r="ER282" s="163"/>
      <c r="ES282" s="163"/>
      <c r="ET282" s="163"/>
      <c r="EU282" s="163"/>
      <c r="EV282" s="163"/>
      <c r="EW282" s="163"/>
      <c r="EX282" s="163"/>
      <c r="EY282" s="163"/>
      <c r="EZ282" s="163"/>
      <c r="FA282" s="163"/>
      <c r="FB282" s="163"/>
      <c r="FC282" s="163"/>
      <c r="FD282" s="163"/>
      <c r="FF282" s="16"/>
      <c r="FG282" s="16"/>
    </row>
    <row r="283" spans="1:163" s="52" customFormat="1" ht="11.25" customHeight="1">
      <c r="A283" s="1295"/>
      <c r="B283" s="1295"/>
      <c r="C283" s="1295"/>
      <c r="D283" s="1295"/>
      <c r="E283" s="1295"/>
      <c r="F283" s="1295"/>
      <c r="G283" s="1295"/>
      <c r="H283" s="1295"/>
      <c r="I283" s="517"/>
      <c r="J283" s="1295"/>
      <c r="K283" s="1295"/>
      <c r="L283" s="1295"/>
      <c r="M283" s="1295"/>
      <c r="N283" s="1295"/>
      <c r="O283" s="1295"/>
      <c r="P283" s="1295"/>
      <c r="Q283" s="1295"/>
      <c r="R283" s="1295"/>
      <c r="S283" s="1295"/>
      <c r="T283" s="110"/>
      <c r="U283" s="110"/>
      <c r="V283" s="1295"/>
      <c r="W283" s="1295"/>
      <c r="X283" s="1295"/>
      <c r="Y283" s="1295"/>
      <c r="Z283" s="1295"/>
      <c r="AA283" s="1295"/>
      <c r="AB283" s="1295"/>
      <c r="AC283" s="1295"/>
      <c r="AD283" s="1295"/>
      <c r="AE283" s="1295"/>
      <c r="AF283" s="1295"/>
      <c r="AG283" s="1295"/>
      <c r="AH283" s="1295"/>
      <c r="AI283" s="1295"/>
      <c r="AJ283" s="1295"/>
      <c r="AK283" s="1295"/>
      <c r="AL283" s="1295"/>
      <c r="AM283" s="1295"/>
      <c r="AN283" s="1295"/>
      <c r="AO283" s="1295"/>
      <c r="AP283" s="1295"/>
      <c r="AQ283" s="1295"/>
      <c r="AR283" s="1295"/>
      <c r="AS283" s="1295"/>
      <c r="AT283" s="1295"/>
      <c r="AU283" s="1295"/>
      <c r="AV283" s="1295"/>
      <c r="AW283" s="1295"/>
      <c r="AX283" s="1295"/>
      <c r="AY283" s="1295"/>
      <c r="AZ283" s="1295"/>
      <c r="BA283" s="1295"/>
      <c r="BB283" s="1295"/>
      <c r="BC283" s="1295"/>
      <c r="BD283" s="1295"/>
      <c r="BE283" s="1295"/>
      <c r="BF283" s="1295"/>
      <c r="BG283" s="1295"/>
      <c r="BH283" s="1295"/>
      <c r="BI283" s="1295"/>
      <c r="BJ283" s="1295"/>
      <c r="BK283" s="1295"/>
      <c r="BL283" s="1295"/>
      <c r="BM283" s="1295"/>
      <c r="BN283" s="1295"/>
      <c r="BO283" s="1295"/>
      <c r="BP283" s="1295"/>
      <c r="BQ283" s="1295"/>
      <c r="BR283" s="1295"/>
      <c r="BS283" s="1295"/>
      <c r="BT283" s="1295"/>
      <c r="BU283" s="1295"/>
      <c r="BV283" s="1295"/>
      <c r="BW283" s="1295"/>
      <c r="BX283" s="1295"/>
      <c r="BY283" s="1295"/>
      <c r="BZ283" s="1295"/>
      <c r="CA283" s="1295"/>
      <c r="CB283" s="1295"/>
      <c r="CC283" s="1295"/>
      <c r="CD283" s="1295"/>
      <c r="CE283" s="1295"/>
      <c r="CF283" s="1295"/>
      <c r="CG283" s="1295"/>
      <c r="CH283" s="1295"/>
      <c r="CI283" s="1295"/>
      <c r="CJ283" s="1295"/>
      <c r="CK283" s="1295"/>
      <c r="CL283" s="1295"/>
      <c r="CM283" s="1295"/>
      <c r="CN283" s="1295"/>
      <c r="CO283" s="1295"/>
      <c r="CP283" s="1295"/>
      <c r="CQ283" s="1295"/>
      <c r="CR283" s="1295"/>
      <c r="CS283" s="1295"/>
      <c r="CT283" s="1295"/>
      <c r="CU283" s="1295"/>
      <c r="CV283" s="1295"/>
      <c r="DE283" s="837"/>
      <c r="EG283" s="16"/>
      <c r="EH283" s="16"/>
      <c r="EI283" s="16"/>
      <c r="EJ283" s="16"/>
      <c r="EK283" s="16"/>
      <c r="EN283" s="163"/>
      <c r="EO283" s="163"/>
      <c r="EP283" s="163"/>
      <c r="EQ283" s="163"/>
      <c r="ER283" s="163"/>
      <c r="ES283" s="163"/>
      <c r="ET283" s="163"/>
      <c r="EU283" s="163"/>
      <c r="EV283" s="163"/>
      <c r="EW283" s="163"/>
      <c r="EX283" s="163"/>
      <c r="EY283" s="163"/>
      <c r="EZ283" s="163"/>
      <c r="FA283" s="163"/>
      <c r="FB283" s="163"/>
      <c r="FC283" s="163"/>
      <c r="FD283" s="163"/>
      <c r="FF283" s="16"/>
      <c r="FG283" s="16"/>
    </row>
    <row r="284" spans="1:163" s="52" customFormat="1" ht="11.25" customHeight="1">
      <c r="A284" s="1295"/>
      <c r="B284" s="1295"/>
      <c r="C284" s="1295"/>
      <c r="D284" s="1295"/>
      <c r="E284" s="1295"/>
      <c r="F284" s="1295"/>
      <c r="G284" s="1295"/>
      <c r="H284" s="1295"/>
      <c r="I284" s="517"/>
      <c r="J284" s="1295"/>
      <c r="K284" s="1295"/>
      <c r="L284" s="1295"/>
      <c r="M284" s="1295"/>
      <c r="N284" s="1295"/>
      <c r="O284" s="1295"/>
      <c r="P284" s="1295"/>
      <c r="Q284" s="1295"/>
      <c r="R284" s="1295"/>
      <c r="S284" s="1295"/>
      <c r="T284" s="110"/>
      <c r="U284" s="110"/>
      <c r="V284" s="1295"/>
      <c r="W284" s="1295"/>
      <c r="X284" s="1295"/>
      <c r="Y284" s="1295"/>
      <c r="Z284" s="1295"/>
      <c r="AA284" s="1295"/>
      <c r="AB284" s="1295"/>
      <c r="AC284" s="1295"/>
      <c r="AD284" s="1295"/>
      <c r="AE284" s="1295"/>
      <c r="AF284" s="1295"/>
      <c r="AG284" s="1295"/>
      <c r="AH284" s="1295"/>
      <c r="AI284" s="1295"/>
      <c r="AJ284" s="1295"/>
      <c r="AK284" s="1295"/>
      <c r="AL284" s="1295"/>
      <c r="AM284" s="1295"/>
      <c r="AN284" s="1295"/>
      <c r="AO284" s="1295"/>
      <c r="AP284" s="1295"/>
      <c r="AQ284" s="1295"/>
      <c r="AR284" s="1295"/>
      <c r="AS284" s="1295"/>
      <c r="AT284" s="1295"/>
      <c r="AU284" s="1295"/>
      <c r="AV284" s="1295"/>
      <c r="AW284" s="1295"/>
      <c r="AX284" s="1295"/>
      <c r="AY284" s="1295"/>
      <c r="AZ284" s="1295"/>
      <c r="BA284" s="1295"/>
      <c r="BB284" s="1295"/>
      <c r="BC284" s="1295"/>
      <c r="BD284" s="1295"/>
      <c r="BE284" s="1295"/>
      <c r="BF284" s="1295"/>
      <c r="BG284" s="1295"/>
      <c r="BH284" s="1295"/>
      <c r="BI284" s="1295"/>
      <c r="BJ284" s="1295"/>
      <c r="BK284" s="1295"/>
      <c r="BL284" s="1295"/>
      <c r="BM284" s="1295"/>
      <c r="BN284" s="1295"/>
      <c r="BO284" s="1295"/>
      <c r="BP284" s="1295"/>
      <c r="BQ284" s="1295"/>
      <c r="BR284" s="1295"/>
      <c r="BS284" s="1295"/>
      <c r="BT284" s="1295"/>
      <c r="BU284" s="1295"/>
      <c r="BV284" s="1295"/>
      <c r="BW284" s="1295"/>
      <c r="BX284" s="1295"/>
      <c r="BY284" s="1295"/>
      <c r="BZ284" s="1295"/>
      <c r="CA284" s="1295"/>
      <c r="CB284" s="1295"/>
      <c r="CC284" s="1295"/>
      <c r="CD284" s="1295"/>
      <c r="CE284" s="1295"/>
      <c r="CF284" s="1295"/>
      <c r="CG284" s="1295"/>
      <c r="CH284" s="1295"/>
      <c r="CI284" s="1295"/>
      <c r="CJ284" s="1295"/>
      <c r="CK284" s="1295"/>
      <c r="CL284" s="1295"/>
      <c r="CM284" s="1295"/>
      <c r="CN284" s="1295"/>
      <c r="CO284" s="1295"/>
      <c r="CP284" s="1295"/>
      <c r="CQ284" s="1295"/>
      <c r="CR284" s="1295"/>
      <c r="CS284" s="1295"/>
      <c r="CT284" s="1295"/>
      <c r="CU284" s="1295"/>
      <c r="CV284" s="1295"/>
      <c r="DE284" s="837"/>
      <c r="EG284" s="16"/>
      <c r="EH284" s="16"/>
      <c r="EI284" s="16"/>
      <c r="EJ284" s="16"/>
      <c r="EK284" s="16"/>
      <c r="EN284" s="163"/>
      <c r="EO284" s="163"/>
      <c r="EP284" s="163"/>
      <c r="EQ284" s="163"/>
      <c r="ER284" s="163"/>
      <c r="ES284" s="163"/>
      <c r="ET284" s="163"/>
      <c r="EU284" s="163"/>
      <c r="EV284" s="163"/>
      <c r="EW284" s="163"/>
      <c r="EX284" s="163"/>
      <c r="EY284" s="163"/>
      <c r="EZ284" s="163"/>
      <c r="FA284" s="163"/>
      <c r="FB284" s="163"/>
      <c r="FC284" s="163"/>
      <c r="FD284" s="163"/>
      <c r="FF284" s="16"/>
      <c r="FG284" s="16"/>
    </row>
    <row r="285" spans="1:163" s="52" customFormat="1" ht="11.25" customHeight="1">
      <c r="A285" s="1295"/>
      <c r="B285" s="1295"/>
      <c r="C285" s="1295"/>
      <c r="D285" s="1295"/>
      <c r="E285" s="1295"/>
      <c r="F285" s="1295"/>
      <c r="G285" s="1295"/>
      <c r="H285" s="1295"/>
      <c r="I285" s="517"/>
      <c r="J285" s="1295"/>
      <c r="K285" s="1295"/>
      <c r="L285" s="1295"/>
      <c r="M285" s="1295"/>
      <c r="N285" s="1295"/>
      <c r="O285" s="1295"/>
      <c r="P285" s="1295"/>
      <c r="Q285" s="1295"/>
      <c r="R285" s="1295"/>
      <c r="S285" s="1295"/>
      <c r="T285" s="110"/>
      <c r="U285" s="110"/>
      <c r="V285" s="1295"/>
      <c r="W285" s="1295"/>
      <c r="X285" s="1295"/>
      <c r="Y285" s="1295"/>
      <c r="Z285" s="1295"/>
      <c r="AA285" s="1295"/>
      <c r="AB285" s="1295"/>
      <c r="AC285" s="1295"/>
      <c r="AD285" s="1295"/>
      <c r="AE285" s="1295"/>
      <c r="AF285" s="1295"/>
      <c r="AG285" s="1295"/>
      <c r="AH285" s="1295"/>
      <c r="AI285" s="1295"/>
      <c r="AJ285" s="1295"/>
      <c r="AK285" s="1295"/>
      <c r="AL285" s="1295"/>
      <c r="AM285" s="1295"/>
      <c r="AN285" s="1295"/>
      <c r="AO285" s="1295"/>
      <c r="AP285" s="1295"/>
      <c r="AQ285" s="1295"/>
      <c r="AR285" s="1295"/>
      <c r="AS285" s="1295"/>
      <c r="AT285" s="1295"/>
      <c r="AU285" s="1295"/>
      <c r="AV285" s="1295"/>
      <c r="AW285" s="1295"/>
      <c r="AX285" s="1295"/>
      <c r="AY285" s="1295"/>
      <c r="AZ285" s="1295"/>
      <c r="BA285" s="1295"/>
      <c r="BB285" s="1295"/>
      <c r="BC285" s="1295"/>
      <c r="BD285" s="1295"/>
      <c r="BE285" s="1295"/>
      <c r="BF285" s="1295"/>
      <c r="BG285" s="1295"/>
      <c r="BH285" s="1295"/>
      <c r="BI285" s="1295"/>
      <c r="BJ285" s="1295"/>
      <c r="BK285" s="1295"/>
      <c r="BL285" s="1295"/>
      <c r="BM285" s="1295"/>
      <c r="BN285" s="1295"/>
      <c r="BO285" s="1295"/>
      <c r="BP285" s="1295"/>
      <c r="BQ285" s="1295"/>
      <c r="BR285" s="1295"/>
      <c r="BS285" s="1295"/>
      <c r="BT285" s="1295"/>
      <c r="BU285" s="1295"/>
      <c r="BV285" s="1295"/>
      <c r="BW285" s="1295"/>
      <c r="BX285" s="1295"/>
      <c r="BY285" s="1295"/>
      <c r="BZ285" s="1295"/>
      <c r="CA285" s="1295"/>
      <c r="CB285" s="1295"/>
      <c r="CC285" s="1295"/>
      <c r="CD285" s="1295"/>
      <c r="CE285" s="1295"/>
      <c r="CF285" s="1295"/>
      <c r="CG285" s="1295"/>
      <c r="CH285" s="1295"/>
      <c r="CI285" s="1295"/>
      <c r="CJ285" s="1295"/>
      <c r="CK285" s="1295"/>
      <c r="CL285" s="1295"/>
      <c r="CM285" s="1295"/>
      <c r="CN285" s="1295"/>
      <c r="CO285" s="1295"/>
      <c r="CP285" s="1295"/>
      <c r="CQ285" s="1295"/>
      <c r="CR285" s="1295"/>
      <c r="CS285" s="1295"/>
      <c r="CT285" s="1295"/>
      <c r="CU285" s="1295"/>
      <c r="CV285" s="1295"/>
      <c r="DE285" s="837"/>
      <c r="EG285" s="16"/>
      <c r="EH285" s="16"/>
      <c r="EI285" s="16"/>
      <c r="EJ285" s="16"/>
      <c r="EK285" s="16"/>
      <c r="EN285" s="163"/>
      <c r="EO285" s="163"/>
      <c r="EP285" s="163"/>
      <c r="EQ285" s="163"/>
      <c r="ER285" s="163"/>
      <c r="ES285" s="163"/>
      <c r="ET285" s="163"/>
      <c r="EU285" s="163"/>
      <c r="EV285" s="163"/>
      <c r="EW285" s="163"/>
      <c r="EX285" s="163"/>
      <c r="EY285" s="163"/>
      <c r="EZ285" s="163"/>
      <c r="FA285" s="163"/>
      <c r="FB285" s="163"/>
      <c r="FC285" s="163"/>
      <c r="FD285" s="163"/>
      <c r="FF285" s="16"/>
      <c r="FG285" s="16"/>
    </row>
    <row r="286" spans="1:163" s="52" customFormat="1" ht="11.25" customHeight="1">
      <c r="A286" s="1295"/>
      <c r="B286" s="1295"/>
      <c r="C286" s="1295"/>
      <c r="D286" s="1295"/>
      <c r="E286" s="1295"/>
      <c r="F286" s="1295"/>
      <c r="G286" s="1295"/>
      <c r="H286" s="1295"/>
      <c r="I286" s="517"/>
      <c r="J286" s="1295"/>
      <c r="K286" s="1295"/>
      <c r="L286" s="1295"/>
      <c r="M286" s="1295"/>
      <c r="N286" s="1295"/>
      <c r="O286" s="1295"/>
      <c r="P286" s="1295"/>
      <c r="Q286" s="1295"/>
      <c r="R286" s="1295"/>
      <c r="S286" s="1295"/>
      <c r="T286" s="110"/>
      <c r="U286" s="110"/>
      <c r="V286" s="1295"/>
      <c r="W286" s="1295"/>
      <c r="X286" s="1295"/>
      <c r="Y286" s="1295"/>
      <c r="Z286" s="1295"/>
      <c r="AA286" s="1295"/>
      <c r="AB286" s="1295"/>
      <c r="AC286" s="1295"/>
      <c r="AD286" s="1295"/>
      <c r="AE286" s="1295"/>
      <c r="AF286" s="1295"/>
      <c r="AG286" s="1295"/>
      <c r="AH286" s="1295"/>
      <c r="AI286" s="1295"/>
      <c r="AJ286" s="1295"/>
      <c r="AK286" s="1295"/>
      <c r="AL286" s="1295"/>
      <c r="AM286" s="1295"/>
      <c r="AN286" s="1295"/>
      <c r="AO286" s="1295"/>
      <c r="AP286" s="1295"/>
      <c r="AQ286" s="1295"/>
      <c r="AR286" s="1295"/>
      <c r="AS286" s="1295"/>
      <c r="AT286" s="1295"/>
      <c r="AU286" s="1295"/>
      <c r="AV286" s="1295"/>
      <c r="AW286" s="1295"/>
      <c r="AX286" s="1295"/>
      <c r="AY286" s="1295"/>
      <c r="AZ286" s="1295"/>
      <c r="BA286" s="1295"/>
      <c r="BB286" s="1295"/>
      <c r="BC286" s="1295"/>
      <c r="BD286" s="1295"/>
      <c r="BE286" s="1295"/>
      <c r="BF286" s="1295"/>
      <c r="BG286" s="1295"/>
      <c r="BH286" s="1295"/>
      <c r="BI286" s="1295"/>
      <c r="BJ286" s="1295"/>
      <c r="BK286" s="1295"/>
      <c r="BL286" s="1295"/>
      <c r="BM286" s="1295"/>
      <c r="BN286" s="1295"/>
      <c r="BO286" s="1295"/>
      <c r="BP286" s="1295"/>
      <c r="BQ286" s="1295"/>
      <c r="BR286" s="1295"/>
      <c r="BS286" s="1295"/>
      <c r="BT286" s="1295"/>
      <c r="BU286" s="1295"/>
      <c r="BV286" s="1295"/>
      <c r="BW286" s="1295"/>
      <c r="BX286" s="1295"/>
      <c r="BY286" s="1295"/>
      <c r="BZ286" s="1295"/>
      <c r="CA286" s="1295"/>
      <c r="CB286" s="1295"/>
      <c r="CC286" s="1295"/>
      <c r="CD286" s="1295"/>
      <c r="CE286" s="1295"/>
      <c r="CF286" s="1295"/>
      <c r="CG286" s="1295"/>
      <c r="CH286" s="1295"/>
      <c r="CI286" s="1295"/>
      <c r="CJ286" s="1295"/>
      <c r="CK286" s="1295"/>
      <c r="CL286" s="1295"/>
      <c r="CM286" s="1295"/>
      <c r="CN286" s="1295"/>
      <c r="CO286" s="1295"/>
      <c r="CP286" s="1295"/>
      <c r="CQ286" s="1295"/>
      <c r="CR286" s="1295"/>
      <c r="CS286" s="1295"/>
      <c r="CT286" s="1295"/>
      <c r="CU286" s="1295"/>
      <c r="CV286" s="1295"/>
      <c r="DE286" s="837"/>
      <c r="EG286" s="16"/>
      <c r="EH286" s="16"/>
      <c r="EI286" s="16"/>
      <c r="EJ286" s="16"/>
      <c r="EK286" s="16"/>
      <c r="EN286" s="163"/>
      <c r="EO286" s="163"/>
      <c r="EP286" s="163"/>
      <c r="EQ286" s="163"/>
      <c r="ER286" s="163"/>
      <c r="ES286" s="163"/>
      <c r="ET286" s="163"/>
      <c r="EU286" s="163"/>
      <c r="EV286" s="163"/>
      <c r="EW286" s="163"/>
      <c r="EX286" s="163"/>
      <c r="EY286" s="163"/>
      <c r="EZ286" s="163"/>
      <c r="FA286" s="163"/>
      <c r="FB286" s="163"/>
      <c r="FC286" s="163"/>
      <c r="FD286" s="163"/>
      <c r="FF286" s="16"/>
      <c r="FG286" s="16"/>
    </row>
    <row r="287" spans="1:163" s="52" customFormat="1" ht="11.25" customHeight="1">
      <c r="A287" s="1295"/>
      <c r="B287" s="1295"/>
      <c r="C287" s="1295"/>
      <c r="D287" s="1295"/>
      <c r="E287" s="1295"/>
      <c r="F287" s="1295"/>
      <c r="G287" s="1295"/>
      <c r="H287" s="1295"/>
      <c r="I287" s="517"/>
      <c r="J287" s="1295"/>
      <c r="K287" s="1295"/>
      <c r="L287" s="1295"/>
      <c r="M287" s="1295"/>
      <c r="N287" s="1295"/>
      <c r="O287" s="1295"/>
      <c r="P287" s="1295"/>
      <c r="Q287" s="1295"/>
      <c r="R287" s="1295"/>
      <c r="S287" s="1295"/>
      <c r="T287" s="110"/>
      <c r="U287" s="110"/>
      <c r="V287" s="1295"/>
      <c r="W287" s="1295"/>
      <c r="X287" s="1295"/>
      <c r="Y287" s="1295"/>
      <c r="Z287" s="1295"/>
      <c r="AA287" s="1295"/>
      <c r="AB287" s="1295"/>
      <c r="AC287" s="1295"/>
      <c r="AD287" s="1295"/>
      <c r="AE287" s="1295"/>
      <c r="AF287" s="1295"/>
      <c r="AG287" s="1295"/>
      <c r="AH287" s="1295"/>
      <c r="AI287" s="1295"/>
      <c r="AJ287" s="1295"/>
      <c r="AK287" s="1295"/>
      <c r="AL287" s="1295"/>
      <c r="AM287" s="1295"/>
      <c r="AN287" s="1295"/>
      <c r="AO287" s="1295"/>
      <c r="AP287" s="1295"/>
      <c r="AQ287" s="1295"/>
      <c r="AR287" s="1295"/>
      <c r="AS287" s="1295"/>
      <c r="AT287" s="1295"/>
      <c r="AU287" s="1295"/>
      <c r="AV287" s="1295"/>
      <c r="AW287" s="1295"/>
      <c r="AX287" s="1295"/>
      <c r="AY287" s="1295"/>
      <c r="AZ287" s="1295"/>
      <c r="BA287" s="1295"/>
      <c r="BB287" s="1295"/>
      <c r="BC287" s="1295"/>
      <c r="BD287" s="1295"/>
      <c r="BE287" s="1295"/>
      <c r="BF287" s="1295"/>
      <c r="BG287" s="1295"/>
      <c r="BH287" s="1295"/>
      <c r="BI287" s="1295"/>
      <c r="BJ287" s="1295"/>
      <c r="BK287" s="1295"/>
      <c r="BL287" s="1295"/>
      <c r="BM287" s="1295"/>
      <c r="BN287" s="1295"/>
      <c r="BO287" s="1295"/>
      <c r="BP287" s="1295"/>
      <c r="BQ287" s="1295"/>
      <c r="BR287" s="1295"/>
      <c r="BS287" s="1295"/>
      <c r="BT287" s="1295"/>
      <c r="BU287" s="1295"/>
      <c r="BV287" s="1295"/>
      <c r="BW287" s="1295"/>
      <c r="BX287" s="1295"/>
      <c r="BY287" s="1295"/>
      <c r="BZ287" s="1295"/>
      <c r="CA287" s="1295"/>
      <c r="CB287" s="1295"/>
      <c r="CC287" s="1295"/>
      <c r="CD287" s="1295"/>
      <c r="CE287" s="1295"/>
      <c r="CF287" s="1295"/>
      <c r="CG287" s="1295"/>
      <c r="CH287" s="1295"/>
      <c r="CI287" s="1295"/>
      <c r="CJ287" s="1295"/>
      <c r="CK287" s="1295"/>
      <c r="CL287" s="1295"/>
      <c r="CM287" s="1295"/>
      <c r="CN287" s="1295"/>
      <c r="CO287" s="1295"/>
      <c r="CP287" s="1295"/>
      <c r="CQ287" s="1295"/>
      <c r="CR287" s="1295"/>
      <c r="CS287" s="1295"/>
      <c r="CT287" s="1295"/>
      <c r="CU287" s="1295"/>
      <c r="CV287" s="1295"/>
      <c r="DE287" s="837"/>
      <c r="EG287" s="16"/>
      <c r="EH287" s="16"/>
      <c r="EI287" s="16"/>
      <c r="EJ287" s="16"/>
      <c r="EK287" s="16"/>
      <c r="EN287" s="163"/>
      <c r="EO287" s="163"/>
      <c r="EP287" s="163"/>
      <c r="EQ287" s="163"/>
      <c r="ER287" s="163"/>
      <c r="ES287" s="163"/>
      <c r="ET287" s="163"/>
      <c r="EU287" s="163"/>
      <c r="EV287" s="163"/>
      <c r="EW287" s="163"/>
      <c r="EX287" s="163"/>
      <c r="EY287" s="163"/>
      <c r="EZ287" s="163"/>
      <c r="FA287" s="163"/>
      <c r="FB287" s="163"/>
      <c r="FC287" s="163"/>
      <c r="FD287" s="163"/>
      <c r="FF287" s="16"/>
      <c r="FG287" s="16"/>
    </row>
    <row r="288" spans="1:163" s="52" customFormat="1" ht="11.25" customHeight="1">
      <c r="A288" s="1295"/>
      <c r="B288" s="1295"/>
      <c r="C288" s="1295"/>
      <c r="D288" s="1295"/>
      <c r="E288" s="1295"/>
      <c r="F288" s="1295"/>
      <c r="G288" s="1295"/>
      <c r="H288" s="1295"/>
      <c r="I288" s="517"/>
      <c r="J288" s="1295"/>
      <c r="K288" s="1295"/>
      <c r="L288" s="1295"/>
      <c r="M288" s="1295"/>
      <c r="N288" s="1295"/>
      <c r="O288" s="1295"/>
      <c r="P288" s="1295"/>
      <c r="Q288" s="1295"/>
      <c r="R288" s="1295"/>
      <c r="S288" s="1295"/>
      <c r="T288" s="110"/>
      <c r="U288" s="110"/>
      <c r="V288" s="1295"/>
      <c r="W288" s="1295"/>
      <c r="X288" s="1295"/>
      <c r="Y288" s="1295"/>
      <c r="Z288" s="1295"/>
      <c r="AA288" s="1295"/>
      <c r="AB288" s="1295"/>
      <c r="AC288" s="1295"/>
      <c r="AD288" s="1295"/>
      <c r="AE288" s="1295"/>
      <c r="AF288" s="1295"/>
      <c r="AG288" s="1295"/>
      <c r="AH288" s="1295"/>
      <c r="AI288" s="1295"/>
      <c r="AJ288" s="1295"/>
      <c r="AK288" s="1295"/>
      <c r="AL288" s="1295"/>
      <c r="AM288" s="1295"/>
      <c r="AN288" s="1295"/>
      <c r="AO288" s="1295"/>
      <c r="AP288" s="1295"/>
      <c r="AQ288" s="1295"/>
      <c r="AR288" s="1295"/>
      <c r="AS288" s="1295"/>
      <c r="AT288" s="1295"/>
      <c r="AU288" s="1295"/>
      <c r="AV288" s="1295"/>
      <c r="AW288" s="1295"/>
      <c r="AX288" s="1295"/>
      <c r="AY288" s="1295"/>
      <c r="AZ288" s="1295"/>
      <c r="BA288" s="1295"/>
      <c r="BB288" s="1295"/>
      <c r="BC288" s="1295"/>
      <c r="BD288" s="1295"/>
      <c r="BE288" s="1295"/>
      <c r="BF288" s="1295"/>
      <c r="BG288" s="1295"/>
      <c r="BH288" s="1295"/>
      <c r="BI288" s="1295"/>
      <c r="BJ288" s="1295"/>
      <c r="BK288" s="1295"/>
      <c r="BL288" s="1295"/>
      <c r="BM288" s="1295"/>
      <c r="BN288" s="1295"/>
      <c r="BO288" s="1295"/>
      <c r="BP288" s="1295"/>
      <c r="BQ288" s="1295"/>
      <c r="BR288" s="1295"/>
      <c r="BS288" s="1295"/>
      <c r="BT288" s="1295"/>
      <c r="BU288" s="1295"/>
      <c r="BV288" s="1295"/>
      <c r="BW288" s="1295"/>
      <c r="BX288" s="1295"/>
      <c r="BY288" s="1295"/>
      <c r="BZ288" s="1295"/>
      <c r="CA288" s="1295"/>
      <c r="CB288" s="1295"/>
      <c r="CC288" s="1295"/>
      <c r="CD288" s="1295"/>
      <c r="CE288" s="1295"/>
      <c r="CF288" s="1295"/>
      <c r="CG288" s="1295"/>
      <c r="CH288" s="1295"/>
      <c r="CI288" s="1295"/>
      <c r="CJ288" s="1295"/>
      <c r="CK288" s="1295"/>
      <c r="CL288" s="1295"/>
      <c r="CM288" s="1295"/>
      <c r="CN288" s="1295"/>
      <c r="CO288" s="1295"/>
      <c r="CP288" s="1295"/>
      <c r="CQ288" s="1295"/>
      <c r="CR288" s="1295"/>
      <c r="CS288" s="1295"/>
      <c r="CT288" s="1295"/>
      <c r="CU288" s="1295"/>
      <c r="CV288" s="1295"/>
      <c r="DE288" s="837"/>
      <c r="EG288" s="16"/>
      <c r="EH288" s="16"/>
      <c r="EI288" s="16"/>
      <c r="EJ288" s="16"/>
      <c r="EK288" s="16"/>
      <c r="EN288" s="163"/>
      <c r="EO288" s="163"/>
      <c r="EP288" s="163"/>
      <c r="EQ288" s="163"/>
      <c r="ER288" s="163"/>
      <c r="ES288" s="163"/>
      <c r="ET288" s="163"/>
      <c r="EU288" s="163"/>
      <c r="EV288" s="163"/>
      <c r="EW288" s="163"/>
      <c r="EX288" s="163"/>
      <c r="EY288" s="163"/>
      <c r="EZ288" s="163"/>
      <c r="FA288" s="163"/>
      <c r="FB288" s="163"/>
      <c r="FC288" s="163"/>
      <c r="FD288" s="163"/>
      <c r="FF288" s="16"/>
      <c r="FG288" s="16"/>
    </row>
    <row r="289" spans="1:173" s="52" customFormat="1" ht="11.25" customHeight="1">
      <c r="A289" s="1295"/>
      <c r="B289" s="1295"/>
      <c r="C289" s="1295"/>
      <c r="D289" s="1295"/>
      <c r="E289" s="1295"/>
      <c r="F289" s="1295"/>
      <c r="G289" s="1295"/>
      <c r="H289" s="1295"/>
      <c r="I289" s="517"/>
      <c r="J289" s="1295"/>
      <c r="K289" s="1295"/>
      <c r="L289" s="1295"/>
      <c r="M289" s="1295"/>
      <c r="N289" s="1295"/>
      <c r="O289" s="1295"/>
      <c r="P289" s="1295"/>
      <c r="Q289" s="1295"/>
      <c r="R289" s="1295"/>
      <c r="S289" s="1295"/>
      <c r="T289" s="110"/>
      <c r="U289" s="110"/>
      <c r="V289" s="1295"/>
      <c r="W289" s="1295"/>
      <c r="X289" s="1295"/>
      <c r="Y289" s="1295"/>
      <c r="Z289" s="1295"/>
      <c r="AA289" s="1295"/>
      <c r="AB289" s="1295"/>
      <c r="AC289" s="1295"/>
      <c r="AD289" s="1295"/>
      <c r="AE289" s="1295"/>
      <c r="AF289" s="1295"/>
      <c r="AG289" s="1295"/>
      <c r="AH289" s="1295"/>
      <c r="AI289" s="1295"/>
      <c r="AJ289" s="1295"/>
      <c r="AK289" s="1295"/>
      <c r="AL289" s="1295"/>
      <c r="AM289" s="1295"/>
      <c r="AN289" s="1295"/>
      <c r="AO289" s="1295"/>
      <c r="AP289" s="1295"/>
      <c r="AQ289" s="1295"/>
      <c r="AR289" s="1295"/>
      <c r="AS289" s="1295"/>
      <c r="AT289" s="1295"/>
      <c r="AU289" s="1295"/>
      <c r="AV289" s="1295"/>
      <c r="AW289" s="1295"/>
      <c r="AX289" s="1295"/>
      <c r="AY289" s="1295"/>
      <c r="AZ289" s="1295"/>
      <c r="BA289" s="1295"/>
      <c r="BB289" s="1295"/>
      <c r="BC289" s="1295"/>
      <c r="BD289" s="1295"/>
      <c r="BE289" s="1295"/>
      <c r="BF289" s="1295"/>
      <c r="BG289" s="1295"/>
      <c r="BH289" s="1295"/>
      <c r="BI289" s="1295"/>
      <c r="BJ289" s="1295"/>
      <c r="BK289" s="1295"/>
      <c r="BL289" s="1295"/>
      <c r="BM289" s="1295"/>
      <c r="BN289" s="1295"/>
      <c r="BO289" s="1295"/>
      <c r="BP289" s="1295"/>
      <c r="BQ289" s="1295"/>
      <c r="BR289" s="1295"/>
      <c r="BS289" s="1295"/>
      <c r="BT289" s="1295"/>
      <c r="BU289" s="1295"/>
      <c r="BV289" s="1295"/>
      <c r="BW289" s="1295"/>
      <c r="BX289" s="1295"/>
      <c r="BY289" s="1295"/>
      <c r="BZ289" s="1295"/>
      <c r="CA289" s="1295"/>
      <c r="CB289" s="1295"/>
      <c r="CC289" s="1295"/>
      <c r="CD289" s="1295"/>
      <c r="CE289" s="1295"/>
      <c r="CF289" s="1295"/>
      <c r="CG289" s="1295"/>
      <c r="CH289" s="1295"/>
      <c r="CI289" s="1295"/>
      <c r="CJ289" s="1295"/>
      <c r="CK289" s="1295"/>
      <c r="CL289" s="1295"/>
      <c r="CM289" s="1295"/>
      <c r="CN289" s="1295"/>
      <c r="CO289" s="1295"/>
      <c r="CP289" s="1295"/>
      <c r="CQ289" s="1295"/>
      <c r="CR289" s="1295"/>
      <c r="CS289" s="1295"/>
      <c r="CT289" s="1295"/>
      <c r="CU289" s="1295"/>
      <c r="CV289" s="1295"/>
      <c r="DE289" s="837"/>
      <c r="EG289" s="16"/>
      <c r="EH289" s="16"/>
      <c r="EI289" s="16"/>
      <c r="EJ289" s="16"/>
      <c r="EK289" s="16"/>
      <c r="EN289" s="163"/>
      <c r="EO289" s="163"/>
      <c r="EP289" s="163"/>
      <c r="EQ289" s="163"/>
      <c r="ER289" s="163"/>
      <c r="ES289" s="163"/>
      <c r="ET289" s="163"/>
      <c r="EU289" s="163"/>
      <c r="EV289" s="163"/>
      <c r="EW289" s="163"/>
      <c r="EX289" s="163"/>
      <c r="EY289" s="163"/>
      <c r="EZ289" s="163"/>
      <c r="FA289" s="163"/>
      <c r="FB289" s="163"/>
      <c r="FC289" s="163"/>
      <c r="FD289" s="163"/>
      <c r="FF289" s="16"/>
      <c r="FG289" s="16"/>
    </row>
    <row r="290" spans="1:173" s="52" customFormat="1" ht="11.25" customHeight="1">
      <c r="A290" s="1295"/>
      <c r="B290" s="1295"/>
      <c r="C290" s="1295"/>
      <c r="D290" s="1295"/>
      <c r="E290" s="1295"/>
      <c r="F290" s="1295"/>
      <c r="G290" s="1295"/>
      <c r="H290" s="1295"/>
      <c r="I290" s="517"/>
      <c r="J290" s="1295"/>
      <c r="K290" s="1295"/>
      <c r="L290" s="1295"/>
      <c r="M290" s="1295"/>
      <c r="N290" s="1295"/>
      <c r="O290" s="1295"/>
      <c r="P290" s="1295"/>
      <c r="Q290" s="1295"/>
      <c r="R290" s="1295"/>
      <c r="S290" s="1295"/>
      <c r="T290" s="110"/>
      <c r="U290" s="110"/>
      <c r="V290" s="1295"/>
      <c r="W290" s="1295"/>
      <c r="X290" s="1295"/>
      <c r="Y290" s="1295"/>
      <c r="Z290" s="1295"/>
      <c r="AA290" s="1295"/>
      <c r="AB290" s="1295"/>
      <c r="AC290" s="1295"/>
      <c r="AD290" s="1295"/>
      <c r="AE290" s="1295"/>
      <c r="AF290" s="1295"/>
      <c r="AG290" s="1295"/>
      <c r="AH290" s="1295"/>
      <c r="AI290" s="1295"/>
      <c r="AJ290" s="1295"/>
      <c r="AK290" s="1295"/>
      <c r="AL290" s="1295"/>
      <c r="AM290" s="1295"/>
      <c r="AN290" s="1295"/>
      <c r="AO290" s="1295"/>
      <c r="AP290" s="1295"/>
      <c r="AQ290" s="1295"/>
      <c r="AR290" s="1295"/>
      <c r="AS290" s="1295"/>
      <c r="AT290" s="1295"/>
      <c r="AU290" s="1295"/>
      <c r="AV290" s="1295"/>
      <c r="AW290" s="1295"/>
      <c r="AX290" s="1295"/>
      <c r="AY290" s="1295"/>
      <c r="AZ290" s="1295"/>
      <c r="BA290" s="1295"/>
      <c r="BB290" s="1295"/>
      <c r="BC290" s="1295"/>
      <c r="BD290" s="1295"/>
      <c r="BE290" s="1295"/>
      <c r="BF290" s="1295"/>
      <c r="BG290" s="1295"/>
      <c r="BH290" s="1295"/>
      <c r="BI290" s="1295"/>
      <c r="BJ290" s="1295"/>
      <c r="BK290" s="1295"/>
      <c r="BL290" s="1295"/>
      <c r="BM290" s="1295"/>
      <c r="BN290" s="1295"/>
      <c r="BO290" s="1295"/>
      <c r="BP290" s="1295"/>
      <c r="BQ290" s="1295"/>
      <c r="BR290" s="1295"/>
      <c r="BS290" s="1295"/>
      <c r="BT290" s="1295"/>
      <c r="BU290" s="1295"/>
      <c r="BV290" s="1295"/>
      <c r="BW290" s="1295"/>
      <c r="BX290" s="1295"/>
      <c r="BY290" s="1295"/>
      <c r="BZ290" s="1295"/>
      <c r="CA290" s="1295"/>
      <c r="CB290" s="1295"/>
      <c r="CC290" s="1295"/>
      <c r="CD290" s="1295"/>
      <c r="CE290" s="1295"/>
      <c r="CF290" s="1295"/>
      <c r="CG290" s="1295"/>
      <c r="CH290" s="1295"/>
      <c r="CI290" s="1295"/>
      <c r="CJ290" s="1295"/>
      <c r="CK290" s="1295"/>
      <c r="CL290" s="1295"/>
      <c r="CM290" s="1295"/>
      <c r="CN290" s="1295"/>
      <c r="CO290" s="1295"/>
      <c r="CP290" s="1295"/>
      <c r="CQ290" s="1295"/>
      <c r="CR290" s="1295"/>
      <c r="CS290" s="1295"/>
      <c r="CT290" s="1295"/>
      <c r="CU290" s="1295"/>
      <c r="CV290" s="1295"/>
      <c r="EG290" s="16"/>
      <c r="EH290" s="16"/>
      <c r="EI290" s="16"/>
      <c r="EJ290" s="16"/>
      <c r="EK290" s="16"/>
      <c r="EN290" s="163"/>
      <c r="EO290" s="163"/>
      <c r="EP290" s="163"/>
      <c r="EQ290" s="163"/>
      <c r="ER290" s="163"/>
      <c r="ES290" s="163"/>
      <c r="ET290" s="163"/>
      <c r="EU290" s="163"/>
      <c r="EV290" s="163"/>
      <c r="EW290" s="163"/>
      <c r="EX290" s="163"/>
      <c r="EY290" s="163"/>
      <c r="EZ290" s="163"/>
      <c r="FA290" s="163"/>
      <c r="FB290" s="163"/>
      <c r="FC290" s="163"/>
      <c r="FD290" s="163"/>
      <c r="FF290" s="16"/>
      <c r="FG290" s="16"/>
    </row>
    <row r="291" spans="1:173" s="52" customFormat="1" ht="11.25" customHeight="1">
      <c r="A291" s="1295"/>
      <c r="B291" s="1295"/>
      <c r="C291" s="1295"/>
      <c r="D291" s="1295"/>
      <c r="E291" s="1295"/>
      <c r="F291" s="1295"/>
      <c r="G291" s="1295"/>
      <c r="H291" s="1295"/>
      <c r="I291" s="517"/>
      <c r="J291" s="1295"/>
      <c r="K291" s="1295"/>
      <c r="L291" s="1295"/>
      <c r="M291" s="1295"/>
      <c r="N291" s="1295"/>
      <c r="O291" s="1295"/>
      <c r="P291" s="1295"/>
      <c r="Q291" s="1295"/>
      <c r="R291" s="1295"/>
      <c r="S291" s="1295"/>
      <c r="T291" s="110"/>
      <c r="U291" s="110"/>
      <c r="V291" s="1295"/>
      <c r="W291" s="1295"/>
      <c r="X291" s="1295"/>
      <c r="Y291" s="1295"/>
      <c r="Z291" s="1295"/>
      <c r="AA291" s="1295"/>
      <c r="AB291" s="1295"/>
      <c r="AC291" s="1295"/>
      <c r="AD291" s="1295"/>
      <c r="AE291" s="1295"/>
      <c r="AF291" s="1295"/>
      <c r="AG291" s="1295"/>
      <c r="AH291" s="1295"/>
      <c r="AI291" s="1295"/>
      <c r="AJ291" s="1295"/>
      <c r="AK291" s="1295"/>
      <c r="AL291" s="1295"/>
      <c r="AM291" s="1295"/>
      <c r="AN291" s="1295"/>
      <c r="AO291" s="1295"/>
      <c r="AP291" s="1295"/>
      <c r="AQ291" s="1295"/>
      <c r="AR291" s="1295"/>
      <c r="AS291" s="1295"/>
      <c r="AT291" s="1295"/>
      <c r="AU291" s="1295"/>
      <c r="AV291" s="1295"/>
      <c r="AW291" s="1295"/>
      <c r="AX291" s="1295"/>
      <c r="AY291" s="1295"/>
      <c r="AZ291" s="1295"/>
      <c r="BA291" s="1295"/>
      <c r="BB291" s="1295"/>
      <c r="BC291" s="1295"/>
      <c r="BD291" s="1295"/>
      <c r="BE291" s="1295"/>
      <c r="BF291" s="1295"/>
      <c r="BG291" s="1295"/>
      <c r="BH291" s="1295"/>
      <c r="BI291" s="1295"/>
      <c r="BJ291" s="1295"/>
      <c r="BK291" s="1295"/>
      <c r="BL291" s="1295"/>
      <c r="BM291" s="1295"/>
      <c r="BN291" s="1295"/>
      <c r="BO291" s="1295"/>
      <c r="BP291" s="1295"/>
      <c r="BQ291" s="1295"/>
      <c r="BR291" s="1295"/>
      <c r="BS291" s="1295"/>
      <c r="BT291" s="1295"/>
      <c r="BU291" s="1295"/>
      <c r="BV291" s="1295"/>
      <c r="BW291" s="1295"/>
      <c r="BX291" s="1295"/>
      <c r="BY291" s="1295"/>
      <c r="BZ291" s="1295"/>
      <c r="CA291" s="1295"/>
      <c r="CB291" s="1295"/>
      <c r="CC291" s="1295"/>
      <c r="CD291" s="1295"/>
      <c r="CE291" s="1295"/>
      <c r="CF291" s="1295"/>
      <c r="CG291" s="1295"/>
      <c r="CH291" s="1295"/>
      <c r="CI291" s="1295"/>
      <c r="CJ291" s="1295"/>
      <c r="CK291" s="1295"/>
      <c r="CL291" s="1295"/>
      <c r="CM291" s="1295"/>
      <c r="CN291" s="1295"/>
      <c r="CO291" s="1295"/>
      <c r="CP291" s="1295"/>
      <c r="CQ291" s="1295"/>
      <c r="CR291" s="1295"/>
      <c r="CS291" s="1295"/>
      <c r="CT291" s="1295"/>
      <c r="CU291" s="1295"/>
      <c r="CV291" s="1295"/>
      <c r="EG291" s="16"/>
      <c r="EH291" s="16"/>
      <c r="EI291" s="16"/>
      <c r="EJ291" s="16"/>
      <c r="EK291" s="16"/>
      <c r="EN291" s="163"/>
      <c r="EO291" s="163"/>
      <c r="EP291" s="163"/>
      <c r="EQ291" s="163"/>
      <c r="ER291" s="163"/>
      <c r="ES291" s="163"/>
      <c r="ET291" s="163"/>
      <c r="EU291" s="163"/>
      <c r="EV291" s="163"/>
      <c r="EW291" s="163"/>
      <c r="EX291" s="163"/>
      <c r="EY291" s="163"/>
      <c r="EZ291" s="163"/>
      <c r="FA291" s="163"/>
      <c r="FB291" s="163"/>
      <c r="FC291" s="163"/>
      <c r="FD291" s="163"/>
      <c r="FF291" s="16"/>
      <c r="FG291" s="16"/>
    </row>
    <row r="292" spans="1:173" s="52" customFormat="1" ht="11.25" customHeight="1">
      <c r="A292" s="1295"/>
      <c r="B292" s="1295"/>
      <c r="C292" s="1295"/>
      <c r="D292" s="1295"/>
      <c r="E292" s="1295"/>
      <c r="F292" s="1295"/>
      <c r="G292" s="1295"/>
      <c r="H292" s="1295"/>
      <c r="I292" s="517"/>
      <c r="J292" s="1295"/>
      <c r="K292" s="1295"/>
      <c r="L292" s="1295"/>
      <c r="M292" s="1295"/>
      <c r="N292" s="1295"/>
      <c r="O292" s="1295"/>
      <c r="P292" s="1295"/>
      <c r="Q292" s="1295"/>
      <c r="R292" s="1295"/>
      <c r="S292" s="1295"/>
      <c r="T292" s="110"/>
      <c r="U292" s="110"/>
      <c r="V292" s="1295"/>
      <c r="W292" s="1295"/>
      <c r="X292" s="1295"/>
      <c r="Y292" s="1295"/>
      <c r="Z292" s="1295"/>
      <c r="AA292" s="1295"/>
      <c r="AB292" s="1295"/>
      <c r="AC292" s="1295"/>
      <c r="AD292" s="1295"/>
      <c r="AE292" s="1295"/>
      <c r="AF292" s="1295"/>
      <c r="AG292" s="1295"/>
      <c r="AH292" s="1295"/>
      <c r="AI292" s="1295"/>
      <c r="AJ292" s="1295"/>
      <c r="AK292" s="1295"/>
      <c r="AL292" s="1295"/>
      <c r="AM292" s="1295"/>
      <c r="AN292" s="1295"/>
      <c r="AO292" s="1295"/>
      <c r="AP292" s="1295"/>
      <c r="AQ292" s="1295"/>
      <c r="AR292" s="1295"/>
      <c r="AS292" s="1295"/>
      <c r="AT292" s="1295"/>
      <c r="AU292" s="1295"/>
      <c r="AV292" s="1295"/>
      <c r="AW292" s="1295"/>
      <c r="AX292" s="1295"/>
      <c r="AY292" s="1295"/>
      <c r="AZ292" s="1295"/>
      <c r="BA292" s="1295"/>
      <c r="BB292" s="1295"/>
      <c r="BC292" s="1295"/>
      <c r="BD292" s="1295"/>
      <c r="BE292" s="1295"/>
      <c r="BF292" s="1295"/>
      <c r="BG292" s="1295"/>
      <c r="BH292" s="1295"/>
      <c r="BI292" s="1295"/>
      <c r="BJ292" s="1295"/>
      <c r="BK292" s="1295"/>
      <c r="BL292" s="1295"/>
      <c r="BM292" s="1295"/>
      <c r="BN292" s="1295"/>
      <c r="BO292" s="1295"/>
      <c r="BP292" s="1295"/>
      <c r="BQ292" s="1295"/>
      <c r="BR292" s="1295"/>
      <c r="BS292" s="1295"/>
      <c r="BT292" s="1295"/>
      <c r="BU292" s="1295"/>
      <c r="BV292" s="1295"/>
      <c r="BW292" s="1295"/>
      <c r="BX292" s="1295"/>
      <c r="BY292" s="1295"/>
      <c r="BZ292" s="1295"/>
      <c r="CA292" s="1295"/>
      <c r="CB292" s="1295"/>
      <c r="CC292" s="1295"/>
      <c r="CD292" s="1295"/>
      <c r="CE292" s="1295"/>
      <c r="CF292" s="1295"/>
      <c r="CG292" s="1295"/>
      <c r="CH292" s="1295"/>
      <c r="CI292" s="1295"/>
      <c r="CJ292" s="1295"/>
      <c r="CK292" s="1295"/>
      <c r="CL292" s="1295"/>
      <c r="CM292" s="1295"/>
      <c r="CN292" s="1295"/>
      <c r="CO292" s="1295"/>
      <c r="CP292" s="1295"/>
      <c r="CQ292" s="1295"/>
      <c r="CR292" s="1295"/>
      <c r="CS292" s="1295"/>
      <c r="CT292" s="1295"/>
      <c r="CU292" s="1295"/>
      <c r="CV292" s="1295"/>
      <c r="EG292" s="16"/>
      <c r="EH292" s="16"/>
      <c r="EI292" s="16"/>
      <c r="EJ292" s="16"/>
      <c r="EK292" s="16"/>
      <c r="EN292" s="163"/>
      <c r="EO292" s="163"/>
      <c r="EP292" s="163"/>
      <c r="EQ292" s="163"/>
      <c r="ER292" s="163"/>
      <c r="ES292" s="163"/>
      <c r="ET292" s="163"/>
      <c r="EU292" s="163"/>
      <c r="EV292" s="163"/>
      <c r="EW292" s="163"/>
      <c r="EX292" s="163"/>
      <c r="EY292" s="163"/>
      <c r="EZ292" s="163"/>
      <c r="FA292" s="163"/>
      <c r="FB292" s="163"/>
      <c r="FC292" s="163"/>
      <c r="FD292" s="163"/>
      <c r="FF292" s="16"/>
      <c r="FG292" s="16"/>
    </row>
    <row r="293" spans="1:173" s="52" customFormat="1" ht="11.25" customHeight="1">
      <c r="A293" s="1295"/>
      <c r="B293" s="1295"/>
      <c r="C293" s="1295"/>
      <c r="D293" s="1295"/>
      <c r="E293" s="1295"/>
      <c r="F293" s="1295"/>
      <c r="G293" s="1295"/>
      <c r="H293" s="1295"/>
      <c r="I293" s="517"/>
      <c r="J293" s="1295"/>
      <c r="K293" s="1295"/>
      <c r="L293" s="1295"/>
      <c r="M293" s="1295"/>
      <c r="N293" s="1295"/>
      <c r="O293" s="1295"/>
      <c r="P293" s="1295"/>
      <c r="Q293" s="1295"/>
      <c r="R293" s="1295"/>
      <c r="S293" s="1295"/>
      <c r="T293" s="110"/>
      <c r="U293" s="110"/>
      <c r="V293" s="1295"/>
      <c r="W293" s="1295"/>
      <c r="X293" s="1295"/>
      <c r="Y293" s="1295"/>
      <c r="Z293" s="1295"/>
      <c r="AA293" s="1295"/>
      <c r="AB293" s="1295"/>
      <c r="AC293" s="1295"/>
      <c r="AD293" s="1295"/>
      <c r="AE293" s="1295"/>
      <c r="AF293" s="1295"/>
      <c r="AG293" s="1295"/>
      <c r="AH293" s="1295"/>
      <c r="AI293" s="1295"/>
      <c r="AJ293" s="1295"/>
      <c r="AK293" s="1295"/>
      <c r="AL293" s="1295"/>
      <c r="AM293" s="1295"/>
      <c r="AN293" s="1295"/>
      <c r="AO293" s="1295"/>
      <c r="AP293" s="1295"/>
      <c r="AQ293" s="1295"/>
      <c r="AR293" s="1295"/>
      <c r="AS293" s="1295"/>
      <c r="AT293" s="1295"/>
      <c r="AU293" s="1295"/>
      <c r="AV293" s="1295"/>
      <c r="AW293" s="1295"/>
      <c r="AX293" s="1295"/>
      <c r="AY293" s="1295"/>
      <c r="AZ293" s="1295"/>
      <c r="BA293" s="1295"/>
      <c r="BB293" s="1295"/>
      <c r="BC293" s="1295"/>
      <c r="BD293" s="1295"/>
      <c r="BE293" s="1295"/>
      <c r="BF293" s="1295"/>
      <c r="BG293" s="1295"/>
      <c r="BH293" s="1295"/>
      <c r="BI293" s="1295"/>
      <c r="BJ293" s="1295"/>
      <c r="BK293" s="1295"/>
      <c r="BL293" s="1295"/>
      <c r="BM293" s="1295"/>
      <c r="BN293" s="1295"/>
      <c r="BO293" s="1295"/>
      <c r="BP293" s="1295"/>
      <c r="BQ293" s="1295"/>
      <c r="BR293" s="1295"/>
      <c r="BS293" s="1295"/>
      <c r="BT293" s="1295"/>
      <c r="BU293" s="1295"/>
      <c r="BV293" s="1295"/>
      <c r="BW293" s="1295"/>
      <c r="BX293" s="1295"/>
      <c r="BY293" s="1295"/>
      <c r="BZ293" s="1295"/>
      <c r="CA293" s="1295"/>
      <c r="CB293" s="1295"/>
      <c r="CC293" s="1295"/>
      <c r="CD293" s="1295"/>
      <c r="CE293" s="1295"/>
      <c r="CF293" s="1295"/>
      <c r="CG293" s="1295"/>
      <c r="CH293" s="1295"/>
      <c r="CI293" s="1295"/>
      <c r="CJ293" s="1295"/>
      <c r="CK293" s="1295"/>
      <c r="CL293" s="1295"/>
      <c r="CM293" s="1295"/>
      <c r="CN293" s="1295"/>
      <c r="CO293" s="1295"/>
      <c r="CP293" s="1295"/>
      <c r="CQ293" s="1295"/>
      <c r="CR293" s="1295"/>
      <c r="CS293" s="1295"/>
      <c r="CT293" s="1295"/>
      <c r="CU293" s="1295"/>
      <c r="CV293" s="1295"/>
      <c r="EG293" s="16"/>
      <c r="EH293" s="16"/>
      <c r="EI293" s="16"/>
      <c r="EJ293" s="16"/>
      <c r="EK293" s="16"/>
      <c r="EN293" s="163"/>
      <c r="EO293" s="163"/>
      <c r="EP293" s="163"/>
      <c r="EQ293" s="163"/>
      <c r="ER293" s="163"/>
      <c r="ES293" s="163"/>
      <c r="ET293" s="163"/>
      <c r="EU293" s="163"/>
      <c r="EV293" s="163"/>
      <c r="EW293" s="163"/>
      <c r="EX293" s="163"/>
      <c r="EY293" s="163"/>
      <c r="EZ293" s="163"/>
      <c r="FA293" s="163"/>
      <c r="FB293" s="163"/>
      <c r="FC293" s="163"/>
      <c r="FD293" s="163"/>
      <c r="FF293" s="16"/>
      <c r="FG293" s="16"/>
    </row>
    <row r="294" spans="1:173" s="52" customFormat="1" ht="11.25" customHeight="1">
      <c r="A294" s="1295"/>
      <c r="B294" s="1295"/>
      <c r="C294" s="1295"/>
      <c r="D294" s="1295"/>
      <c r="E294" s="1295"/>
      <c r="F294" s="1295"/>
      <c r="G294" s="1295"/>
      <c r="H294" s="1295"/>
      <c r="I294" s="517"/>
      <c r="J294" s="1295"/>
      <c r="K294" s="1295"/>
      <c r="L294" s="1295"/>
      <c r="M294" s="1295"/>
      <c r="N294" s="1295"/>
      <c r="O294" s="1295"/>
      <c r="P294" s="1295"/>
      <c r="Q294" s="1295"/>
      <c r="R294" s="1295"/>
      <c r="S294" s="1295"/>
      <c r="T294" s="110"/>
      <c r="U294" s="110"/>
      <c r="V294" s="1295"/>
      <c r="W294" s="1295"/>
      <c r="X294" s="1295"/>
      <c r="Y294" s="1295"/>
      <c r="Z294" s="1295"/>
      <c r="AA294" s="1295"/>
      <c r="AB294" s="1295"/>
      <c r="AC294" s="1295"/>
      <c r="AD294" s="1295"/>
      <c r="AE294" s="1295"/>
      <c r="AF294" s="1295"/>
      <c r="AG294" s="1295"/>
      <c r="AH294" s="1295"/>
      <c r="AI294" s="1295"/>
      <c r="AJ294" s="1295"/>
      <c r="AK294" s="1295"/>
      <c r="AL294" s="1295"/>
      <c r="AM294" s="1295"/>
      <c r="AN294" s="1295"/>
      <c r="AO294" s="1295"/>
      <c r="AP294" s="1295"/>
      <c r="AQ294" s="1295"/>
      <c r="AR294" s="1295"/>
      <c r="AS294" s="1295"/>
      <c r="AT294" s="1295"/>
      <c r="AU294" s="1295"/>
      <c r="AV294" s="1295"/>
      <c r="AW294" s="1295"/>
      <c r="AX294" s="1295"/>
      <c r="AY294" s="1295"/>
      <c r="AZ294" s="1295"/>
      <c r="BA294" s="1295"/>
      <c r="BB294" s="1295"/>
      <c r="BC294" s="1295"/>
      <c r="BD294" s="1295"/>
      <c r="BE294" s="1295"/>
      <c r="BF294" s="1295"/>
      <c r="BG294" s="1295"/>
      <c r="BH294" s="1295"/>
      <c r="BI294" s="1295"/>
      <c r="BJ294" s="1295"/>
      <c r="BK294" s="1295"/>
      <c r="BL294" s="1295"/>
      <c r="BM294" s="1295"/>
      <c r="BN294" s="1295"/>
      <c r="BO294" s="1295"/>
      <c r="BP294" s="1295"/>
      <c r="BQ294" s="1295"/>
      <c r="BR294" s="1295"/>
      <c r="BS294" s="1295"/>
      <c r="BT294" s="1295"/>
      <c r="BU294" s="1295"/>
      <c r="BV294" s="1295"/>
      <c r="BW294" s="1295"/>
      <c r="BX294" s="1295"/>
      <c r="BY294" s="1295"/>
      <c r="BZ294" s="1295"/>
      <c r="CA294" s="1295"/>
      <c r="CB294" s="1295"/>
      <c r="CC294" s="1295"/>
      <c r="CD294" s="1295"/>
      <c r="CE294" s="1295"/>
      <c r="CF294" s="1295"/>
      <c r="CG294" s="1295"/>
      <c r="CH294" s="1295"/>
      <c r="CI294" s="1295"/>
      <c r="CJ294" s="1295"/>
      <c r="CK294" s="1295"/>
      <c r="CL294" s="1295"/>
      <c r="CM294" s="1295"/>
      <c r="CN294" s="1295"/>
      <c r="CO294" s="1295"/>
      <c r="CP294" s="1295"/>
      <c r="CQ294" s="1295"/>
      <c r="CR294" s="1295"/>
      <c r="CS294" s="1295"/>
      <c r="CT294" s="1295"/>
      <c r="CU294" s="1295"/>
      <c r="CV294" s="1295"/>
      <c r="EG294" s="16"/>
      <c r="EH294" s="16"/>
      <c r="EI294" s="16"/>
      <c r="EJ294" s="16"/>
      <c r="EK294" s="16"/>
      <c r="EN294" s="163"/>
      <c r="EO294" s="163"/>
      <c r="EP294" s="163"/>
      <c r="EQ294" s="163"/>
      <c r="ER294" s="163"/>
      <c r="ES294" s="163"/>
      <c r="ET294" s="163"/>
      <c r="EU294" s="163"/>
      <c r="EV294" s="163"/>
      <c r="EW294" s="163"/>
      <c r="EX294" s="163"/>
      <c r="EY294" s="163"/>
      <c r="EZ294" s="163"/>
      <c r="FA294" s="163"/>
      <c r="FB294" s="163"/>
      <c r="FC294" s="163"/>
      <c r="FD294" s="163"/>
      <c r="FF294" s="16"/>
      <c r="FG294" s="16"/>
    </row>
    <row r="295" spans="1:173" s="52" customFormat="1" ht="11.25" customHeight="1">
      <c r="A295" s="1295"/>
      <c r="B295" s="1295"/>
      <c r="C295" s="1295"/>
      <c r="D295" s="1295"/>
      <c r="E295" s="1295"/>
      <c r="F295" s="1295"/>
      <c r="G295" s="1295"/>
      <c r="H295" s="1295"/>
      <c r="I295" s="517"/>
      <c r="J295" s="1295"/>
      <c r="K295" s="1295"/>
      <c r="L295" s="1295"/>
      <c r="M295" s="1295"/>
      <c r="N295" s="1295"/>
      <c r="O295" s="1295"/>
      <c r="P295" s="1295"/>
      <c r="Q295" s="1295"/>
      <c r="R295" s="1295"/>
      <c r="S295" s="1295"/>
      <c r="T295" s="110"/>
      <c r="U295" s="110"/>
      <c r="V295" s="1295"/>
      <c r="W295" s="1295"/>
      <c r="X295" s="1295"/>
      <c r="Y295" s="1295"/>
      <c r="Z295" s="1295"/>
      <c r="AA295" s="1295"/>
      <c r="AB295" s="1295"/>
      <c r="AC295" s="1295"/>
      <c r="AD295" s="1295"/>
      <c r="AE295" s="1295"/>
      <c r="AF295" s="1295"/>
      <c r="AG295" s="1295"/>
      <c r="AH295" s="1295"/>
      <c r="AI295" s="1295"/>
      <c r="AJ295" s="1295"/>
      <c r="AK295" s="1295"/>
      <c r="AL295" s="1295"/>
      <c r="AM295" s="1295"/>
      <c r="AN295" s="1295"/>
      <c r="AO295" s="1295"/>
      <c r="AP295" s="1295"/>
      <c r="AQ295" s="1295"/>
      <c r="AR295" s="1295"/>
      <c r="AS295" s="1295"/>
      <c r="AT295" s="1295"/>
      <c r="AU295" s="1295"/>
      <c r="AV295" s="1295"/>
      <c r="AW295" s="1295"/>
      <c r="AX295" s="1295"/>
      <c r="AY295" s="1295"/>
      <c r="AZ295" s="1295"/>
      <c r="BA295" s="1295"/>
      <c r="BB295" s="1295"/>
      <c r="BC295" s="1295"/>
      <c r="BD295" s="1295"/>
      <c r="BE295" s="1295"/>
      <c r="BF295" s="1295"/>
      <c r="BG295" s="1295"/>
      <c r="BH295" s="1295"/>
      <c r="BI295" s="1295"/>
      <c r="BJ295" s="1295"/>
      <c r="BK295" s="1295"/>
      <c r="BL295" s="1295"/>
      <c r="BM295" s="1295"/>
      <c r="BN295" s="1295"/>
      <c r="BO295" s="1295"/>
      <c r="BP295" s="1295"/>
      <c r="BQ295" s="1295"/>
      <c r="BR295" s="1295"/>
      <c r="BS295" s="1295"/>
      <c r="BT295" s="1295"/>
      <c r="BU295" s="1295"/>
      <c r="BV295" s="1295"/>
      <c r="BW295" s="1295"/>
      <c r="BX295" s="1295"/>
      <c r="BY295" s="1295"/>
      <c r="BZ295" s="1295"/>
      <c r="CA295" s="1295"/>
      <c r="CB295" s="1295"/>
      <c r="CC295" s="1295"/>
      <c r="CD295" s="1295"/>
      <c r="CE295" s="1295"/>
      <c r="CF295" s="1295"/>
      <c r="CG295" s="1295"/>
      <c r="CH295" s="1295"/>
      <c r="CI295" s="1295"/>
      <c r="CJ295" s="1295"/>
      <c r="CK295" s="1295"/>
      <c r="CL295" s="1295"/>
      <c r="CM295" s="1295"/>
      <c r="CN295" s="1295"/>
      <c r="CO295" s="1295"/>
      <c r="CP295" s="1295"/>
      <c r="CQ295" s="1295"/>
      <c r="CR295" s="1295"/>
      <c r="CS295" s="1295"/>
      <c r="CT295" s="1295"/>
      <c r="CU295" s="1295"/>
      <c r="CV295" s="1295"/>
      <c r="EG295" s="16"/>
      <c r="EH295" s="16"/>
      <c r="EI295" s="16"/>
      <c r="EJ295" s="16"/>
      <c r="EK295" s="16"/>
      <c r="EN295" s="163"/>
      <c r="EO295" s="163"/>
      <c r="EP295" s="163"/>
      <c r="EQ295" s="163"/>
      <c r="ER295" s="163"/>
      <c r="ES295" s="163"/>
      <c r="ET295" s="163"/>
      <c r="EU295" s="163"/>
      <c r="EV295" s="163"/>
      <c r="EW295" s="163"/>
      <c r="EX295" s="163"/>
      <c r="EY295" s="163"/>
      <c r="EZ295" s="163"/>
      <c r="FA295" s="163"/>
      <c r="FB295" s="163"/>
      <c r="FC295" s="163"/>
      <c r="FD295" s="163"/>
      <c r="FF295" s="16"/>
      <c r="FG295" s="16"/>
    </row>
    <row r="296" spans="1:173" s="52" customFormat="1" ht="11.25" customHeight="1">
      <c r="A296" s="1295"/>
      <c r="B296" s="1295"/>
      <c r="C296" s="1295"/>
      <c r="D296" s="1295"/>
      <c r="E296" s="1295"/>
      <c r="F296" s="1295"/>
      <c r="G296" s="1295"/>
      <c r="H296" s="1295"/>
      <c r="I296" s="517"/>
      <c r="J296" s="1295"/>
      <c r="K296" s="1295"/>
      <c r="L296" s="1295"/>
      <c r="M296" s="1295"/>
      <c r="N296" s="1295"/>
      <c r="O296" s="1295"/>
      <c r="P296" s="1295"/>
      <c r="Q296" s="1295"/>
      <c r="R296" s="1295"/>
      <c r="S296" s="1295"/>
      <c r="T296" s="110"/>
      <c r="U296" s="110"/>
      <c r="V296" s="1295"/>
      <c r="W296" s="1295"/>
      <c r="X296" s="1295"/>
      <c r="Y296" s="1295"/>
      <c r="Z296" s="1295"/>
      <c r="AA296" s="1295"/>
      <c r="AB296" s="1295"/>
      <c r="AC296" s="1295"/>
      <c r="AD296" s="1295"/>
      <c r="AE296" s="1295"/>
      <c r="AF296" s="1295"/>
      <c r="AG296" s="1295"/>
      <c r="AH296" s="1295"/>
      <c r="AI296" s="1295"/>
      <c r="AJ296" s="1295"/>
      <c r="AK296" s="1295"/>
      <c r="AL296" s="1295"/>
      <c r="AM296" s="1295"/>
      <c r="AN296" s="1295"/>
      <c r="AO296" s="1295"/>
      <c r="AP296" s="1295"/>
      <c r="AQ296" s="1295"/>
      <c r="AR296" s="1295"/>
      <c r="AS296" s="1295"/>
      <c r="AT296" s="1295"/>
      <c r="AU296" s="1295"/>
      <c r="AV296" s="1295"/>
      <c r="AW296" s="1295"/>
      <c r="AX296" s="1295"/>
      <c r="AY296" s="1295"/>
      <c r="AZ296" s="1295"/>
      <c r="BA296" s="1295"/>
      <c r="BB296" s="1295"/>
      <c r="BC296" s="1295"/>
      <c r="BD296" s="1295"/>
      <c r="BE296" s="1295"/>
      <c r="BF296" s="1295"/>
      <c r="BG296" s="1295"/>
      <c r="BH296" s="1295"/>
      <c r="BI296" s="1295"/>
      <c r="BJ296" s="1295"/>
      <c r="BK296" s="1295"/>
      <c r="BL296" s="1295"/>
      <c r="BM296" s="1295"/>
      <c r="BN296" s="1295"/>
      <c r="BO296" s="1295"/>
      <c r="BP296" s="1295"/>
      <c r="BQ296" s="1295"/>
      <c r="BR296" s="1295"/>
      <c r="BS296" s="1295"/>
      <c r="BT296" s="1295"/>
      <c r="BU296" s="1295"/>
      <c r="BV296" s="1295"/>
      <c r="BW296" s="1295"/>
      <c r="BX296" s="1295"/>
      <c r="BY296" s="1295"/>
      <c r="BZ296" s="1295"/>
      <c r="CA296" s="1295"/>
      <c r="CB296" s="1295"/>
      <c r="CC296" s="1295"/>
      <c r="CD296" s="1295"/>
      <c r="CE296" s="1295"/>
      <c r="CF296" s="1295"/>
      <c r="CG296" s="1295"/>
      <c r="CH296" s="1295"/>
      <c r="CI296" s="1295"/>
      <c r="CJ296" s="1295"/>
      <c r="CK296" s="1295"/>
      <c r="CL296" s="1295"/>
      <c r="CM296" s="1295"/>
      <c r="CN296" s="1295"/>
      <c r="CO296" s="1295"/>
      <c r="CP296" s="1295"/>
      <c r="CQ296" s="1295"/>
      <c r="CR296" s="1295"/>
      <c r="CS296" s="1295"/>
      <c r="CT296" s="1295"/>
      <c r="CU296" s="1295"/>
      <c r="CV296" s="1295"/>
      <c r="EG296" s="16"/>
      <c r="EH296" s="16"/>
      <c r="EI296" s="16"/>
      <c r="EJ296" s="16"/>
      <c r="EK296" s="16"/>
      <c r="EN296" s="163"/>
      <c r="EO296" s="163"/>
      <c r="EP296" s="163"/>
      <c r="EQ296" s="163"/>
      <c r="ER296" s="163"/>
      <c r="ES296" s="163"/>
      <c r="ET296" s="163"/>
      <c r="EU296" s="163"/>
      <c r="EV296" s="163"/>
      <c r="EW296" s="163"/>
      <c r="EX296" s="163"/>
      <c r="EY296" s="163"/>
      <c r="EZ296" s="163"/>
      <c r="FA296" s="163"/>
      <c r="FB296" s="163"/>
      <c r="FC296" s="163"/>
      <c r="FD296" s="163"/>
      <c r="FF296" s="16"/>
      <c r="FG296" s="16"/>
    </row>
    <row r="297" spans="1:173" s="52" customFormat="1" ht="11.25" customHeight="1">
      <c r="A297" s="1295"/>
      <c r="B297" s="1295"/>
      <c r="C297" s="1295"/>
      <c r="D297" s="1295"/>
      <c r="E297" s="1295"/>
      <c r="F297" s="1295"/>
      <c r="G297" s="1295"/>
      <c r="H297" s="1295"/>
      <c r="I297" s="517"/>
      <c r="J297" s="1295"/>
      <c r="K297" s="1295"/>
      <c r="L297" s="1295"/>
      <c r="M297" s="1295"/>
      <c r="N297" s="1295"/>
      <c r="O297" s="1295"/>
      <c r="P297" s="1295"/>
      <c r="Q297" s="1295"/>
      <c r="R297" s="1295"/>
      <c r="S297" s="1295"/>
      <c r="T297" s="110"/>
      <c r="U297" s="110"/>
      <c r="V297" s="1295"/>
      <c r="W297" s="1295"/>
      <c r="X297" s="1295"/>
      <c r="Y297" s="1295"/>
      <c r="Z297" s="1295"/>
      <c r="AA297" s="1295"/>
      <c r="AB297" s="1295"/>
      <c r="AC297" s="1295"/>
      <c r="AD297" s="1295"/>
      <c r="AE297" s="1295"/>
      <c r="AF297" s="1295"/>
      <c r="AG297" s="1295"/>
      <c r="AH297" s="1295"/>
      <c r="AI297" s="1295"/>
      <c r="AJ297" s="1295"/>
      <c r="AK297" s="1295"/>
      <c r="AL297" s="1295"/>
      <c r="AM297" s="1295"/>
      <c r="AN297" s="1295"/>
      <c r="AO297" s="1295"/>
      <c r="AP297" s="1295"/>
      <c r="AQ297" s="1295"/>
      <c r="AR297" s="1295"/>
      <c r="AS297" s="1295"/>
      <c r="AT297" s="1295"/>
      <c r="AU297" s="1295"/>
      <c r="AV297" s="1295"/>
      <c r="AW297" s="1295"/>
      <c r="AX297" s="1295"/>
      <c r="AY297" s="1295"/>
      <c r="AZ297" s="1295"/>
      <c r="BA297" s="1295"/>
      <c r="BB297" s="1295"/>
      <c r="BC297" s="1295"/>
      <c r="BD297" s="1295"/>
      <c r="BE297" s="1295"/>
      <c r="BF297" s="1295"/>
      <c r="BG297" s="1295"/>
      <c r="BH297" s="1295"/>
      <c r="BI297" s="1295"/>
      <c r="BJ297" s="1295"/>
      <c r="BK297" s="1295"/>
      <c r="BL297" s="1295"/>
      <c r="BM297" s="1295"/>
      <c r="BN297" s="1295"/>
      <c r="BO297" s="1295"/>
      <c r="BP297" s="1295"/>
      <c r="BQ297" s="1295"/>
      <c r="BR297" s="1295"/>
      <c r="BS297" s="1295"/>
      <c r="BT297" s="1295"/>
      <c r="BU297" s="1295"/>
      <c r="BV297" s="1295"/>
      <c r="BW297" s="1295"/>
      <c r="BX297" s="1295"/>
      <c r="BY297" s="1295"/>
      <c r="BZ297" s="1295"/>
      <c r="CA297" s="1295"/>
      <c r="CB297" s="1295"/>
      <c r="CC297" s="1295"/>
      <c r="CD297" s="1295"/>
      <c r="CE297" s="1295"/>
      <c r="CF297" s="1295"/>
      <c r="CG297" s="1295"/>
      <c r="CH297" s="1295"/>
      <c r="CI297" s="1295"/>
      <c r="CJ297" s="1295"/>
      <c r="CK297" s="1295"/>
      <c r="CL297" s="1295"/>
      <c r="CM297" s="1295"/>
      <c r="CN297" s="1295"/>
      <c r="CO297" s="1295"/>
      <c r="CP297" s="1295"/>
      <c r="CQ297" s="1295"/>
      <c r="CR297" s="1295"/>
      <c r="CS297" s="1295"/>
      <c r="CT297" s="1295"/>
      <c r="CU297" s="1295"/>
      <c r="CV297" s="1295"/>
      <c r="EG297" s="16"/>
      <c r="EH297" s="16"/>
      <c r="EI297" s="16"/>
      <c r="EJ297" s="16"/>
      <c r="EK297" s="16"/>
      <c r="EN297" s="163"/>
      <c r="EO297" s="163"/>
      <c r="EP297" s="163"/>
      <c r="EQ297" s="163"/>
      <c r="ER297" s="163"/>
      <c r="ES297" s="163"/>
      <c r="ET297" s="163"/>
      <c r="EU297" s="163"/>
      <c r="EV297" s="163"/>
      <c r="EW297" s="163"/>
      <c r="EX297" s="163"/>
      <c r="EY297" s="163"/>
      <c r="EZ297" s="163"/>
      <c r="FA297" s="163"/>
      <c r="FB297" s="163"/>
      <c r="FC297" s="163"/>
      <c r="FD297" s="163"/>
      <c r="FF297" s="16"/>
      <c r="FG297" s="16"/>
    </row>
    <row r="298" spans="1:173" s="52" customFormat="1" ht="11.25" customHeight="1">
      <c r="A298" s="1295"/>
      <c r="B298" s="1295"/>
      <c r="C298" s="1295"/>
      <c r="D298" s="1295"/>
      <c r="E298" s="1295"/>
      <c r="F298" s="1295"/>
      <c r="G298" s="1295"/>
      <c r="H298" s="1295"/>
      <c r="I298" s="517"/>
      <c r="J298" s="1295"/>
      <c r="K298" s="1295"/>
      <c r="L298" s="1295"/>
      <c r="M298" s="1295"/>
      <c r="N298" s="1295"/>
      <c r="O298" s="1295"/>
      <c r="P298" s="1295"/>
      <c r="Q298" s="1295"/>
      <c r="R298" s="1295"/>
      <c r="S298" s="1295"/>
      <c r="T298" s="110"/>
      <c r="U298" s="110"/>
      <c r="V298" s="1295"/>
      <c r="W298" s="1295"/>
      <c r="X298" s="1295"/>
      <c r="Y298" s="1295"/>
      <c r="Z298" s="1295"/>
      <c r="AA298" s="1295"/>
      <c r="AB298" s="1295"/>
      <c r="AC298" s="1295"/>
      <c r="AD298" s="1295"/>
      <c r="AE298" s="1295"/>
      <c r="AF298" s="1295"/>
      <c r="AG298" s="1295"/>
      <c r="AH298" s="1295"/>
      <c r="AI298" s="1295"/>
      <c r="AJ298" s="1295"/>
      <c r="AK298" s="1295"/>
      <c r="AL298" s="1295"/>
      <c r="AM298" s="1295"/>
      <c r="AN298" s="1295"/>
      <c r="AO298" s="1295"/>
      <c r="AP298" s="1295"/>
      <c r="AQ298" s="1295"/>
      <c r="AR298" s="1295"/>
      <c r="AS298" s="1295"/>
      <c r="AT298" s="1295"/>
      <c r="AU298" s="1295"/>
      <c r="AV298" s="1295"/>
      <c r="AW298" s="1295"/>
      <c r="AX298" s="1295"/>
      <c r="AY298" s="1295"/>
      <c r="AZ298" s="1295"/>
      <c r="BA298" s="1295"/>
      <c r="BB298" s="1295"/>
      <c r="BC298" s="1295"/>
      <c r="BD298" s="1295"/>
      <c r="BE298" s="1295"/>
      <c r="BF298" s="1295"/>
      <c r="BG298" s="1295"/>
      <c r="BH298" s="1295"/>
      <c r="BI298" s="1295"/>
      <c r="BJ298" s="1295"/>
      <c r="BK298" s="1295"/>
      <c r="BL298" s="1295"/>
      <c r="BM298" s="1295"/>
      <c r="BN298" s="1295"/>
      <c r="BO298" s="1295"/>
      <c r="BP298" s="1295"/>
      <c r="BQ298" s="1295"/>
      <c r="BR298" s="1295"/>
      <c r="BS298" s="1295"/>
      <c r="BT298" s="1295"/>
      <c r="BU298" s="1295"/>
      <c r="BV298" s="1295"/>
      <c r="BW298" s="1295"/>
      <c r="BX298" s="1295"/>
      <c r="BY298" s="1295"/>
      <c r="BZ298" s="1295"/>
      <c r="CA298" s="1295"/>
      <c r="CB298" s="1295"/>
      <c r="CC298" s="1295"/>
      <c r="CD298" s="1295"/>
      <c r="CE298" s="1295"/>
      <c r="CF298" s="1295"/>
      <c r="CG298" s="1295"/>
      <c r="CH298" s="1295"/>
      <c r="CI298" s="1295"/>
      <c r="CJ298" s="1295"/>
      <c r="CK298" s="1295"/>
      <c r="CL298" s="1295"/>
      <c r="CM298" s="1295"/>
      <c r="CN298" s="1295"/>
      <c r="CO298" s="1295"/>
      <c r="CP298" s="1295"/>
      <c r="CQ298" s="1295"/>
      <c r="CR298" s="1295"/>
      <c r="CS298" s="1295"/>
      <c r="CT298" s="1295"/>
      <c r="CU298" s="1295"/>
      <c r="CV298" s="1295"/>
      <c r="EG298" s="16"/>
      <c r="EH298" s="16"/>
      <c r="EI298" s="16"/>
      <c r="EJ298" s="16"/>
      <c r="EK298" s="16"/>
      <c r="EN298" s="163"/>
      <c r="EO298" s="163"/>
      <c r="EP298" s="163"/>
      <c r="EQ298" s="163"/>
      <c r="ER298" s="163"/>
      <c r="ES298" s="163"/>
      <c r="ET298" s="163"/>
      <c r="EU298" s="163"/>
      <c r="EV298" s="163"/>
      <c r="EW298" s="163"/>
      <c r="EX298" s="163"/>
      <c r="EY298" s="163"/>
      <c r="EZ298" s="163"/>
      <c r="FA298" s="163"/>
      <c r="FB298" s="163"/>
      <c r="FC298" s="163"/>
      <c r="FD298" s="163"/>
      <c r="FF298" s="16"/>
      <c r="FG298" s="16"/>
    </row>
    <row r="299" spans="1:173" ht="12.75" customHeight="1">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c r="DV299" s="52"/>
      <c r="DW299" s="52"/>
      <c r="DX299" s="52"/>
      <c r="DY299" s="52"/>
      <c r="DZ299" s="52"/>
      <c r="EA299" s="52"/>
      <c r="EB299" s="52"/>
      <c r="EC299" s="52"/>
      <c r="ED299" s="52"/>
      <c r="EE299" s="52"/>
      <c r="EF299" s="52"/>
      <c r="EG299" s="52"/>
      <c r="EH299" s="52"/>
      <c r="EI299" s="52"/>
      <c r="EJ299" s="52"/>
      <c r="EK299" s="52"/>
      <c r="EL299" s="52"/>
      <c r="EM299" s="52"/>
      <c r="EN299" s="52"/>
      <c r="EO299" s="52"/>
      <c r="EP299" s="52"/>
      <c r="EQ299" s="52"/>
      <c r="ER299" s="52"/>
      <c r="ES299" s="52"/>
      <c r="ET299" s="52"/>
      <c r="EU299" s="52"/>
      <c r="EV299" s="52"/>
      <c r="EW299" s="52"/>
      <c r="EY299" s="52"/>
      <c r="EZ299" s="52"/>
      <c r="FA299" s="52"/>
      <c r="FB299" s="52"/>
      <c r="FC299" s="52"/>
      <c r="FD299" s="52"/>
      <c r="FE299" s="52"/>
      <c r="FF299" s="52"/>
      <c r="FG299" s="52"/>
      <c r="FH299" s="52"/>
      <c r="FI299" s="52"/>
      <c r="FJ299" s="52"/>
      <c r="FK299" s="52"/>
      <c r="FL299" s="52"/>
      <c r="FM299" s="52"/>
      <c r="FN299" s="52"/>
      <c r="FO299" s="52"/>
      <c r="FP299" s="52"/>
      <c r="FQ299" s="52"/>
    </row>
    <row r="300" spans="1:173" ht="12.75" customHeight="1">
      <c r="CW300" s="52"/>
      <c r="CX300" s="52"/>
      <c r="CY300" s="52"/>
      <c r="CZ300" s="52"/>
      <c r="DA300" s="52"/>
      <c r="DB300" s="52"/>
      <c r="DC300" s="52"/>
      <c r="DD300" s="52"/>
      <c r="DE300" s="52"/>
      <c r="DF300" s="52"/>
      <c r="DG300" s="52"/>
      <c r="DH300" s="52"/>
      <c r="DI300" s="52"/>
      <c r="DJ300" s="52"/>
      <c r="DK300" s="52"/>
      <c r="DL300" s="52"/>
      <c r="DM300" s="52"/>
      <c r="DN300" s="52"/>
      <c r="DO300" s="52"/>
      <c r="DP300" s="52"/>
      <c r="DQ300" s="52"/>
      <c r="DR300" s="52"/>
      <c r="DS300" s="52"/>
      <c r="DT300" s="52"/>
      <c r="DU300" s="52"/>
      <c r="DV300" s="52"/>
      <c r="DW300" s="52"/>
      <c r="DX300" s="52"/>
      <c r="DY300" s="52"/>
      <c r="DZ300" s="52"/>
      <c r="EA300" s="52"/>
      <c r="EB300" s="52"/>
      <c r="EC300" s="52"/>
      <c r="ED300" s="52"/>
      <c r="EE300" s="52"/>
      <c r="EF300" s="52"/>
      <c r="EG300" s="52"/>
      <c r="EH300" s="52"/>
      <c r="EI300" s="52"/>
      <c r="EJ300" s="52"/>
      <c r="EK300" s="52"/>
      <c r="EL300" s="52"/>
      <c r="EM300" s="52"/>
      <c r="EN300" s="52"/>
      <c r="EO300" s="52"/>
      <c r="EP300" s="52"/>
      <c r="EQ300" s="52"/>
      <c r="ER300" s="52"/>
      <c r="ES300" s="52"/>
      <c r="ET300" s="52"/>
      <c r="EU300" s="52"/>
      <c r="EV300" s="52"/>
      <c r="EW300" s="52"/>
      <c r="EY300" s="52"/>
      <c r="EZ300" s="52"/>
      <c r="FA300" s="52"/>
      <c r="FB300" s="52"/>
      <c r="FC300" s="52"/>
      <c r="FD300" s="52"/>
      <c r="FE300" s="52"/>
      <c r="FF300" s="52"/>
      <c r="FG300" s="52"/>
      <c r="FH300" s="52"/>
      <c r="FI300" s="52"/>
      <c r="FJ300" s="52"/>
      <c r="FK300" s="52"/>
      <c r="FL300" s="52"/>
      <c r="FM300" s="52"/>
      <c r="FN300" s="52"/>
      <c r="FO300" s="52"/>
      <c r="FP300" s="52"/>
      <c r="FQ300" s="52"/>
    </row>
    <row r="301" spans="1:173" ht="12.75" customHeight="1">
      <c r="CW301" s="52"/>
      <c r="CX301" s="52"/>
      <c r="CY301" s="52"/>
      <c r="CZ301" s="52"/>
      <c r="DA301" s="52"/>
      <c r="DB301" s="52"/>
      <c r="DC301" s="52"/>
      <c r="DD301" s="52"/>
      <c r="DE301" s="52"/>
      <c r="DF301" s="52"/>
      <c r="DG301" s="52"/>
      <c r="DH301" s="52"/>
      <c r="DI301" s="52"/>
      <c r="DJ301" s="52"/>
      <c r="DK301" s="52"/>
      <c r="DL301" s="52"/>
      <c r="DM301" s="52"/>
      <c r="DN301" s="52"/>
      <c r="DO301" s="52"/>
      <c r="DP301" s="52"/>
      <c r="DQ301" s="52"/>
      <c r="DR301" s="52"/>
      <c r="DS301" s="52"/>
      <c r="DT301" s="52"/>
      <c r="DU301" s="52"/>
      <c r="DV301" s="52"/>
      <c r="DW301" s="52"/>
      <c r="DX301" s="52"/>
      <c r="DY301" s="52"/>
      <c r="DZ301" s="52"/>
      <c r="EA301" s="52"/>
      <c r="EB301" s="52"/>
      <c r="EC301" s="52"/>
      <c r="ED301" s="52"/>
      <c r="EE301" s="52"/>
      <c r="EF301" s="52"/>
      <c r="EG301" s="52"/>
      <c r="EH301" s="52"/>
      <c r="EI301" s="52"/>
      <c r="EJ301" s="52"/>
      <c r="EK301" s="52"/>
      <c r="EL301" s="52"/>
      <c r="EM301" s="52"/>
      <c r="EN301" s="52"/>
      <c r="EO301" s="52"/>
      <c r="EP301" s="52"/>
      <c r="EQ301" s="52"/>
      <c r="ER301" s="52"/>
      <c r="ES301" s="52"/>
      <c r="ET301" s="52"/>
      <c r="EU301" s="52"/>
      <c r="EV301" s="52"/>
      <c r="EW301" s="52"/>
      <c r="EY301" s="52"/>
      <c r="EZ301" s="52"/>
      <c r="FA301" s="52"/>
      <c r="FB301" s="52"/>
      <c r="FC301" s="52"/>
      <c r="FD301" s="52"/>
      <c r="FE301" s="52"/>
      <c r="FF301" s="52"/>
      <c r="FG301" s="52"/>
      <c r="FH301" s="52"/>
      <c r="FI301" s="52"/>
      <c r="FJ301" s="52"/>
      <c r="FK301" s="52"/>
      <c r="FL301" s="52"/>
      <c r="FM301" s="52"/>
      <c r="FN301" s="52"/>
      <c r="FO301" s="52"/>
      <c r="FP301" s="52"/>
      <c r="FQ301" s="52"/>
    </row>
    <row r="302" spans="1:173" ht="12.75" customHeight="1">
      <c r="CW302" s="52"/>
      <c r="CX302" s="52"/>
      <c r="CY302" s="52"/>
      <c r="CZ302" s="52"/>
      <c r="DA302" s="52"/>
      <c r="DB302" s="52"/>
      <c r="DC302" s="52"/>
      <c r="DD302" s="52"/>
      <c r="DE302" s="52"/>
      <c r="DF302" s="52"/>
      <c r="DG302" s="52"/>
      <c r="DH302" s="52"/>
      <c r="DI302" s="52"/>
      <c r="DJ302" s="52"/>
      <c r="DK302" s="52"/>
      <c r="DL302" s="52"/>
      <c r="DM302" s="52"/>
      <c r="DN302" s="52"/>
      <c r="DO302" s="52"/>
      <c r="DP302" s="52"/>
      <c r="DQ302" s="52"/>
      <c r="DR302" s="52"/>
      <c r="DS302" s="52"/>
      <c r="DT302" s="52"/>
      <c r="DU302" s="52"/>
      <c r="DV302" s="52"/>
      <c r="DW302" s="52"/>
      <c r="DX302" s="52"/>
      <c r="DY302" s="52"/>
      <c r="DZ302" s="52"/>
      <c r="EA302" s="52"/>
      <c r="EB302" s="52"/>
      <c r="EC302" s="52"/>
      <c r="ED302" s="52"/>
      <c r="EE302" s="52"/>
      <c r="EF302" s="52"/>
      <c r="EG302" s="52"/>
      <c r="EH302" s="52"/>
      <c r="EI302" s="52"/>
      <c r="EJ302" s="52"/>
      <c r="EK302" s="52"/>
      <c r="EL302" s="52"/>
      <c r="EM302" s="52"/>
      <c r="EN302" s="52"/>
      <c r="EO302" s="52"/>
      <c r="EP302" s="52"/>
      <c r="EQ302" s="52"/>
      <c r="ER302" s="52"/>
      <c r="ES302" s="52"/>
      <c r="ET302" s="52"/>
      <c r="EU302" s="52"/>
      <c r="EV302" s="52"/>
      <c r="EW302" s="52"/>
      <c r="EY302" s="52"/>
      <c r="EZ302" s="52"/>
      <c r="FA302" s="52"/>
      <c r="FB302" s="52"/>
      <c r="FC302" s="52"/>
      <c r="FD302" s="52"/>
      <c r="FE302" s="52"/>
      <c r="FF302" s="52"/>
      <c r="FG302" s="52"/>
      <c r="FH302" s="52"/>
      <c r="FI302" s="52"/>
      <c r="FJ302" s="52"/>
      <c r="FK302" s="52"/>
      <c r="FL302" s="52"/>
      <c r="FM302" s="52"/>
      <c r="FN302" s="52"/>
      <c r="FO302" s="52"/>
      <c r="FP302" s="52"/>
      <c r="FQ302" s="52"/>
    </row>
    <row r="303" spans="1:173" ht="12.75" customHeight="1">
      <c r="CW303" s="52"/>
      <c r="CX303" s="52"/>
      <c r="CY303" s="52"/>
      <c r="CZ303" s="52"/>
      <c r="DA303" s="52"/>
      <c r="DB303" s="52"/>
      <c r="DC303" s="52"/>
      <c r="DD303" s="52"/>
      <c r="DE303" s="52"/>
      <c r="DF303" s="52"/>
      <c r="DG303" s="52"/>
      <c r="DH303" s="52"/>
      <c r="DI303" s="52"/>
      <c r="DJ303" s="52"/>
      <c r="DK303" s="52"/>
      <c r="DL303" s="52"/>
      <c r="DM303" s="52"/>
      <c r="DN303" s="52"/>
      <c r="DO303" s="52"/>
      <c r="DP303" s="52"/>
      <c r="DQ303" s="52"/>
      <c r="DR303" s="52"/>
      <c r="DS303" s="52"/>
      <c r="DT303" s="52"/>
      <c r="DU303" s="52"/>
      <c r="DV303" s="52"/>
      <c r="DW303" s="52"/>
      <c r="DX303" s="52"/>
      <c r="DY303" s="52"/>
      <c r="DZ303" s="52"/>
      <c r="EA303" s="52"/>
      <c r="EB303" s="52"/>
      <c r="EC303" s="52"/>
      <c r="ED303" s="52"/>
      <c r="EE303" s="52"/>
      <c r="EF303" s="52"/>
      <c r="EG303" s="52"/>
      <c r="EH303" s="52"/>
      <c r="EI303" s="52"/>
      <c r="EJ303" s="52"/>
      <c r="EK303" s="52"/>
      <c r="EL303" s="52"/>
      <c r="EM303" s="52"/>
      <c r="EN303" s="52"/>
      <c r="EO303" s="52"/>
      <c r="EP303" s="52"/>
      <c r="EQ303" s="52"/>
      <c r="ER303" s="52"/>
      <c r="ES303" s="52"/>
      <c r="ET303" s="52"/>
      <c r="EU303" s="52"/>
      <c r="EV303" s="52"/>
      <c r="EW303" s="52"/>
      <c r="EY303" s="52"/>
      <c r="EZ303" s="52"/>
      <c r="FA303" s="52"/>
      <c r="FB303" s="52"/>
      <c r="FC303" s="52"/>
      <c r="FD303" s="52"/>
      <c r="FE303" s="52"/>
      <c r="FF303" s="52"/>
      <c r="FG303" s="52"/>
      <c r="FH303" s="52"/>
      <c r="FI303" s="52"/>
      <c r="FJ303" s="52"/>
      <c r="FK303" s="52"/>
      <c r="FL303" s="52"/>
      <c r="FM303" s="52"/>
      <c r="FN303" s="52"/>
      <c r="FO303" s="52"/>
      <c r="FP303" s="52"/>
      <c r="FQ303" s="52"/>
    </row>
    <row r="304" spans="1:173" ht="12.75" customHeight="1">
      <c r="CW304" s="52"/>
      <c r="CX304" s="52"/>
      <c r="CY304" s="52"/>
      <c r="CZ304" s="52"/>
      <c r="DA304" s="52"/>
      <c r="DB304" s="52"/>
      <c r="DC304" s="52"/>
      <c r="DD304" s="52"/>
      <c r="DE304" s="52"/>
      <c r="DF304" s="52"/>
      <c r="DG304" s="52"/>
      <c r="DH304" s="52"/>
      <c r="DI304" s="52"/>
      <c r="DJ304" s="52"/>
      <c r="DK304" s="52"/>
      <c r="DL304" s="52"/>
      <c r="DM304" s="52"/>
      <c r="DN304" s="52"/>
      <c r="DO304" s="52"/>
      <c r="DP304" s="52"/>
      <c r="DQ304" s="52"/>
      <c r="DR304" s="52"/>
      <c r="DS304" s="52"/>
      <c r="DT304" s="52"/>
      <c r="DU304" s="52"/>
      <c r="DV304" s="52"/>
      <c r="DW304" s="52"/>
      <c r="DX304" s="52"/>
      <c r="DY304" s="52"/>
      <c r="DZ304" s="52"/>
      <c r="EA304" s="52"/>
      <c r="EB304" s="52"/>
      <c r="EC304" s="52"/>
      <c r="ED304" s="52"/>
      <c r="EE304" s="52"/>
      <c r="EF304" s="52"/>
      <c r="EG304" s="52"/>
      <c r="EH304" s="52"/>
      <c r="EI304" s="52"/>
      <c r="EJ304" s="52"/>
      <c r="EK304" s="52"/>
      <c r="EL304" s="52"/>
      <c r="EM304" s="52"/>
      <c r="EN304" s="52"/>
      <c r="EO304" s="52"/>
      <c r="EP304" s="52"/>
      <c r="EQ304" s="52"/>
      <c r="ER304" s="52"/>
      <c r="ES304" s="52"/>
      <c r="ET304" s="52"/>
      <c r="EU304" s="52"/>
      <c r="EV304" s="52"/>
      <c r="EW304" s="52"/>
      <c r="EX304" s="52"/>
      <c r="EY304" s="52"/>
      <c r="EZ304" s="52"/>
      <c r="FA304" s="52"/>
      <c r="FB304" s="52"/>
      <c r="FC304" s="52"/>
      <c r="FD304" s="52"/>
      <c r="FE304" s="52"/>
      <c r="FF304" s="52"/>
      <c r="FG304" s="52"/>
      <c r="FH304" s="52"/>
      <c r="FI304" s="52"/>
      <c r="FJ304" s="52"/>
      <c r="FK304" s="52"/>
      <c r="FL304" s="52"/>
      <c r="FM304" s="52"/>
      <c r="FN304" s="52"/>
      <c r="FO304" s="52"/>
      <c r="FP304" s="52"/>
      <c r="FQ304" s="52"/>
    </row>
    <row r="305" spans="101:173" ht="12.75" customHeight="1">
      <c r="CW305" s="52"/>
      <c r="CX305" s="52"/>
      <c r="CY305" s="52"/>
      <c r="CZ305" s="52"/>
      <c r="DA305" s="52"/>
      <c r="DB305" s="52"/>
      <c r="DC305" s="52"/>
      <c r="DD305" s="52"/>
      <c r="DE305" s="52"/>
      <c r="DF305" s="52"/>
      <c r="DG305" s="52"/>
      <c r="DH305" s="52"/>
      <c r="DI305" s="52"/>
      <c r="DJ305" s="52"/>
      <c r="DK305" s="52"/>
      <c r="DL305" s="52"/>
      <c r="DM305" s="52"/>
      <c r="DN305" s="52"/>
      <c r="DO305" s="52"/>
      <c r="DP305" s="52"/>
      <c r="DQ305" s="52"/>
      <c r="DR305" s="52"/>
      <c r="DS305" s="52"/>
      <c r="DT305" s="52"/>
      <c r="DU305" s="52"/>
      <c r="DV305" s="52"/>
      <c r="DW305" s="52"/>
      <c r="DX305" s="52"/>
      <c r="DY305" s="52"/>
      <c r="DZ305" s="52"/>
      <c r="EA305" s="52"/>
      <c r="EB305" s="52"/>
      <c r="EC305" s="52"/>
      <c r="ED305" s="52"/>
      <c r="EE305" s="52"/>
      <c r="EF305" s="52"/>
      <c r="EG305" s="52"/>
      <c r="EH305" s="52"/>
      <c r="EI305" s="52"/>
      <c r="EJ305" s="52"/>
      <c r="EK305" s="52"/>
      <c r="EL305" s="52"/>
      <c r="EM305" s="52"/>
      <c r="EN305" s="52"/>
      <c r="EO305" s="52"/>
      <c r="EP305" s="52"/>
      <c r="EQ305" s="52"/>
      <c r="ER305" s="52"/>
      <c r="ES305" s="52"/>
      <c r="ET305" s="52"/>
      <c r="EU305" s="52"/>
      <c r="EV305" s="52"/>
      <c r="EW305" s="52"/>
      <c r="EX305" s="52"/>
      <c r="EY305" s="52"/>
      <c r="EZ305" s="52"/>
      <c r="FA305" s="52"/>
      <c r="FB305" s="52"/>
      <c r="FC305" s="52"/>
      <c r="FD305" s="52"/>
      <c r="FE305" s="52"/>
      <c r="FF305" s="52"/>
      <c r="FG305" s="52"/>
      <c r="FH305" s="52"/>
      <c r="FI305" s="52"/>
      <c r="FJ305" s="52"/>
      <c r="FK305" s="52"/>
      <c r="FL305" s="52"/>
      <c r="FM305" s="52"/>
      <c r="FN305" s="52"/>
      <c r="FO305" s="52"/>
      <c r="FP305" s="52"/>
      <c r="FQ305" s="52"/>
    </row>
    <row r="306" spans="101:173" ht="12.75" customHeight="1">
      <c r="CW306" s="52"/>
      <c r="CX306" s="52"/>
      <c r="CY306" s="52"/>
      <c r="CZ306" s="52"/>
      <c r="DA306" s="52"/>
      <c r="DB306" s="52"/>
      <c r="DC306" s="52"/>
      <c r="DD306" s="52"/>
      <c r="DE306" s="52"/>
      <c r="DF306" s="52"/>
      <c r="DG306" s="52"/>
      <c r="DH306" s="52"/>
      <c r="DI306" s="52"/>
      <c r="DJ306" s="52"/>
      <c r="DK306" s="52"/>
      <c r="DL306" s="52"/>
      <c r="DM306" s="52"/>
      <c r="DN306" s="52"/>
      <c r="DO306" s="52"/>
      <c r="DP306" s="52"/>
      <c r="DQ306" s="52"/>
      <c r="DR306" s="52"/>
      <c r="DS306" s="52"/>
      <c r="DT306" s="52"/>
      <c r="DU306" s="52"/>
      <c r="DV306" s="52"/>
      <c r="DW306" s="52"/>
      <c r="DX306" s="52"/>
      <c r="DY306" s="52"/>
      <c r="DZ306" s="52"/>
      <c r="EA306" s="52"/>
      <c r="EB306" s="52"/>
      <c r="EC306" s="52"/>
      <c r="ED306" s="52"/>
      <c r="EE306" s="52"/>
      <c r="EF306" s="52"/>
      <c r="EG306" s="52"/>
      <c r="EH306" s="52"/>
      <c r="EI306" s="52"/>
      <c r="EJ306" s="52"/>
      <c r="EK306" s="52"/>
      <c r="EL306" s="52"/>
      <c r="EM306" s="52"/>
      <c r="EN306" s="52"/>
      <c r="EO306" s="52"/>
      <c r="EP306" s="52"/>
      <c r="EQ306" s="52"/>
      <c r="ER306" s="52"/>
      <c r="ES306" s="52"/>
      <c r="ET306" s="52"/>
      <c r="EU306" s="52"/>
      <c r="EV306" s="52"/>
      <c r="EW306" s="52"/>
      <c r="EX306" s="52"/>
      <c r="EY306" s="52"/>
      <c r="EZ306" s="52"/>
      <c r="FA306" s="52"/>
      <c r="FB306" s="52"/>
      <c r="FC306" s="52"/>
      <c r="FD306" s="52"/>
      <c r="FE306" s="52"/>
      <c r="FF306" s="52"/>
      <c r="FG306" s="52"/>
      <c r="FH306" s="52"/>
      <c r="FI306" s="52"/>
      <c r="FJ306" s="52"/>
      <c r="FK306" s="52"/>
      <c r="FL306" s="52"/>
      <c r="FM306" s="52"/>
      <c r="FN306" s="52"/>
      <c r="FO306" s="52"/>
      <c r="FP306" s="52"/>
      <c r="FQ306" s="52"/>
    </row>
    <row r="307" spans="101:173" ht="12.75" customHeight="1">
      <c r="CW307" s="52"/>
      <c r="CX307" s="52"/>
      <c r="CY307" s="52"/>
      <c r="CZ307" s="52"/>
      <c r="DA307" s="52"/>
      <c r="DB307" s="52"/>
      <c r="DC307" s="52"/>
      <c r="DD307" s="52"/>
      <c r="DE307" s="52"/>
      <c r="DF307" s="52"/>
      <c r="DG307" s="52"/>
      <c r="DH307" s="52"/>
      <c r="DI307" s="52"/>
      <c r="DJ307" s="52"/>
      <c r="DK307" s="52"/>
      <c r="DL307" s="52"/>
      <c r="DM307" s="52"/>
      <c r="DN307" s="52"/>
      <c r="DO307" s="52"/>
      <c r="DP307" s="52"/>
      <c r="DQ307" s="52"/>
      <c r="DR307" s="52"/>
      <c r="DS307" s="52"/>
      <c r="DT307" s="52"/>
      <c r="DU307" s="52"/>
      <c r="DV307" s="52"/>
      <c r="DW307" s="52"/>
      <c r="DX307" s="52"/>
      <c r="DY307" s="52"/>
      <c r="DZ307" s="52"/>
      <c r="EA307" s="52"/>
      <c r="EB307" s="52"/>
      <c r="EC307" s="52"/>
      <c r="ED307" s="52"/>
      <c r="EE307" s="52"/>
      <c r="EF307" s="52"/>
      <c r="EG307" s="52"/>
      <c r="EH307" s="52"/>
      <c r="EI307" s="52"/>
      <c r="EJ307" s="52"/>
      <c r="EK307" s="52"/>
      <c r="EL307" s="52"/>
      <c r="EM307" s="52"/>
      <c r="EN307" s="52"/>
      <c r="EO307" s="52"/>
      <c r="EP307" s="52"/>
      <c r="EQ307" s="52"/>
      <c r="ER307" s="52"/>
      <c r="ES307" s="52"/>
      <c r="ET307" s="52"/>
      <c r="EU307" s="52"/>
      <c r="EV307" s="52"/>
      <c r="EW307" s="52"/>
      <c r="EX307" s="52"/>
      <c r="EY307" s="52"/>
      <c r="EZ307" s="52"/>
      <c r="FA307" s="52"/>
      <c r="FB307" s="52"/>
      <c r="FC307" s="52"/>
      <c r="FD307" s="52"/>
      <c r="FE307" s="52"/>
      <c r="FF307" s="52"/>
      <c r="FG307" s="52"/>
      <c r="FH307" s="52"/>
      <c r="FI307" s="52"/>
      <c r="FJ307" s="52"/>
      <c r="FK307" s="52"/>
      <c r="FL307" s="52"/>
      <c r="FM307" s="52"/>
      <c r="FN307" s="52"/>
      <c r="FO307" s="52"/>
      <c r="FP307" s="52"/>
      <c r="FQ307" s="52"/>
    </row>
    <row r="308" spans="101:173" ht="12.75" customHeight="1">
      <c r="CW308" s="52"/>
      <c r="CX308" s="52"/>
      <c r="CY308" s="52"/>
      <c r="CZ308" s="52"/>
      <c r="DA308" s="52"/>
      <c r="DB308" s="52"/>
      <c r="DC308" s="52"/>
      <c r="DD308" s="52"/>
      <c r="DE308" s="52"/>
      <c r="DF308" s="52"/>
      <c r="DG308" s="52"/>
      <c r="DH308" s="52"/>
      <c r="DI308" s="52"/>
      <c r="DJ308" s="52"/>
      <c r="DK308" s="52"/>
      <c r="DL308" s="52"/>
      <c r="DM308" s="52"/>
      <c r="DN308" s="52"/>
      <c r="DO308" s="52"/>
      <c r="DP308" s="52"/>
      <c r="DQ308" s="52"/>
      <c r="DR308" s="52"/>
      <c r="DS308" s="52"/>
      <c r="DT308" s="52"/>
      <c r="DU308" s="52"/>
      <c r="DV308" s="52"/>
      <c r="DW308" s="52"/>
      <c r="DX308" s="52"/>
      <c r="DY308" s="52"/>
      <c r="DZ308" s="52"/>
      <c r="EA308" s="52"/>
      <c r="EB308" s="52"/>
      <c r="EC308" s="52"/>
      <c r="ED308" s="52"/>
      <c r="EE308" s="52"/>
      <c r="EF308" s="52"/>
      <c r="EG308" s="52"/>
      <c r="EH308" s="52"/>
      <c r="EI308" s="52"/>
      <c r="EJ308" s="52"/>
      <c r="EK308" s="52"/>
      <c r="EL308" s="52"/>
      <c r="EM308" s="52"/>
      <c r="EN308" s="52"/>
      <c r="EO308" s="52"/>
      <c r="EP308" s="52"/>
      <c r="EQ308" s="52"/>
      <c r="ER308" s="52"/>
      <c r="ES308" s="52"/>
      <c r="ET308" s="52"/>
      <c r="EU308" s="52"/>
      <c r="EV308" s="52"/>
      <c r="EW308" s="52"/>
      <c r="EX308" s="52"/>
      <c r="EY308" s="52"/>
      <c r="EZ308" s="52"/>
      <c r="FA308" s="52"/>
      <c r="FB308" s="52"/>
      <c r="FC308" s="52"/>
      <c r="FD308" s="52"/>
      <c r="FE308" s="52"/>
      <c r="FF308" s="52"/>
      <c r="FG308" s="52"/>
      <c r="FH308" s="52"/>
      <c r="FI308" s="52"/>
      <c r="FJ308" s="52"/>
      <c r="FK308" s="52"/>
      <c r="FL308" s="52"/>
      <c r="FM308" s="52"/>
      <c r="FN308" s="52"/>
      <c r="FO308" s="52"/>
      <c r="FP308" s="52"/>
      <c r="FQ308" s="52"/>
    </row>
    <row r="309" spans="101:173" ht="12.75" customHeight="1">
      <c r="CW309" s="52"/>
      <c r="CX309" s="52"/>
      <c r="CY309" s="52"/>
      <c r="CZ309" s="52"/>
      <c r="DA309" s="52"/>
      <c r="DB309" s="52"/>
      <c r="DC309" s="52"/>
      <c r="DD309" s="52"/>
      <c r="DE309" s="52"/>
      <c r="DF309" s="52"/>
      <c r="DG309" s="52"/>
      <c r="DH309" s="52"/>
      <c r="DI309" s="52"/>
      <c r="DJ309" s="52"/>
      <c r="DK309" s="52"/>
      <c r="DL309" s="52"/>
      <c r="DM309" s="52"/>
      <c r="DN309" s="52"/>
      <c r="DO309" s="52"/>
      <c r="DP309" s="52"/>
      <c r="DQ309" s="52"/>
      <c r="DR309" s="52"/>
      <c r="DS309" s="52"/>
      <c r="DT309" s="52"/>
      <c r="DU309" s="52"/>
      <c r="DV309" s="52"/>
      <c r="DW309" s="52"/>
      <c r="DX309" s="52"/>
      <c r="DY309" s="52"/>
      <c r="DZ309" s="52"/>
      <c r="EA309" s="52"/>
      <c r="EB309" s="52"/>
      <c r="EC309" s="52"/>
      <c r="ED309" s="52"/>
      <c r="EE309" s="52"/>
      <c r="EF309" s="52"/>
      <c r="EG309" s="52"/>
      <c r="EH309" s="52"/>
      <c r="EI309" s="52"/>
      <c r="EJ309" s="52"/>
      <c r="EK309" s="52"/>
      <c r="EL309" s="52"/>
      <c r="EM309" s="52"/>
      <c r="EN309" s="52"/>
      <c r="EO309" s="52"/>
      <c r="EP309" s="52"/>
      <c r="EQ309" s="52"/>
      <c r="ER309" s="52"/>
      <c r="ES309" s="52"/>
      <c r="ET309" s="52"/>
      <c r="EU309" s="52"/>
      <c r="EV309" s="52"/>
      <c r="EW309" s="52"/>
      <c r="EX309" s="52"/>
      <c r="EY309" s="52"/>
      <c r="EZ309" s="52"/>
      <c r="FA309" s="52"/>
      <c r="FB309" s="52"/>
      <c r="FC309" s="52"/>
      <c r="FD309" s="52"/>
      <c r="FE309" s="52"/>
      <c r="FF309" s="52"/>
      <c r="FG309" s="52"/>
      <c r="FH309" s="52"/>
      <c r="FI309" s="52"/>
      <c r="FJ309" s="52"/>
      <c r="FK309" s="52"/>
      <c r="FL309" s="52"/>
      <c r="FM309" s="52"/>
      <c r="FN309" s="52"/>
      <c r="FO309" s="52"/>
      <c r="FP309" s="52"/>
      <c r="FQ309" s="52"/>
    </row>
    <row r="310" spans="101:173" ht="12.75" customHeight="1">
      <c r="CW310" s="52"/>
      <c r="CX310" s="52"/>
      <c r="CY310" s="52"/>
      <c r="CZ310" s="52"/>
      <c r="DA310" s="52"/>
      <c r="DB310" s="52"/>
      <c r="DC310" s="52"/>
      <c r="DD310" s="52"/>
      <c r="DE310" s="52"/>
      <c r="DF310" s="52"/>
      <c r="DG310" s="52"/>
      <c r="DH310" s="52"/>
      <c r="DI310" s="52"/>
      <c r="DJ310" s="52"/>
      <c r="DK310" s="52"/>
      <c r="DL310" s="52"/>
      <c r="DM310" s="52"/>
      <c r="DN310" s="52"/>
      <c r="DO310" s="52"/>
      <c r="DP310" s="52"/>
      <c r="DQ310" s="52"/>
      <c r="DR310" s="52"/>
      <c r="DS310" s="52"/>
      <c r="DT310" s="52"/>
      <c r="DU310" s="52"/>
      <c r="DV310" s="52"/>
      <c r="DW310" s="52"/>
      <c r="DX310" s="52"/>
      <c r="DY310" s="52"/>
      <c r="DZ310" s="52"/>
      <c r="EA310" s="52"/>
      <c r="EB310" s="52"/>
      <c r="EC310" s="52"/>
      <c r="ED310" s="52"/>
      <c r="EE310" s="52"/>
      <c r="EF310" s="52"/>
      <c r="EG310" s="52"/>
      <c r="EH310" s="52"/>
      <c r="EI310" s="52"/>
      <c r="EJ310" s="52"/>
      <c r="EK310" s="52"/>
      <c r="EL310" s="52"/>
      <c r="EM310" s="52"/>
      <c r="EN310" s="52"/>
      <c r="EO310" s="52"/>
      <c r="EP310" s="52"/>
      <c r="EQ310" s="52"/>
      <c r="ER310" s="52"/>
      <c r="ES310" s="52"/>
      <c r="ET310" s="52"/>
      <c r="EU310" s="52"/>
      <c r="EV310" s="52"/>
      <c r="EW310" s="52"/>
      <c r="EX310" s="52"/>
      <c r="EY310" s="52"/>
      <c r="EZ310" s="52"/>
      <c r="FA310" s="52"/>
      <c r="FB310" s="52"/>
      <c r="FC310" s="52"/>
      <c r="FD310" s="52"/>
      <c r="FE310" s="52"/>
      <c r="FF310" s="52"/>
      <c r="FG310" s="52"/>
      <c r="FH310" s="52"/>
      <c r="FI310" s="52"/>
      <c r="FJ310" s="52"/>
      <c r="FK310" s="52"/>
      <c r="FL310" s="52"/>
      <c r="FM310" s="52"/>
      <c r="FN310" s="52"/>
      <c r="FO310" s="52"/>
      <c r="FP310" s="52"/>
      <c r="FQ310" s="52"/>
    </row>
    <row r="311" spans="101:173" ht="12.75" customHeight="1">
      <c r="CW311" s="52"/>
      <c r="CX311" s="52"/>
      <c r="CY311" s="52"/>
      <c r="CZ311" s="52"/>
      <c r="DA311" s="52"/>
      <c r="DB311" s="52"/>
      <c r="DC311" s="52"/>
      <c r="DD311" s="52"/>
      <c r="DE311" s="52"/>
      <c r="DF311" s="52"/>
      <c r="DG311" s="52"/>
      <c r="DH311" s="52"/>
      <c r="DI311" s="52"/>
      <c r="DJ311" s="52"/>
      <c r="DK311" s="52"/>
      <c r="DL311" s="52"/>
      <c r="DM311" s="52"/>
      <c r="DN311" s="52"/>
      <c r="DO311" s="52"/>
      <c r="DP311" s="52"/>
      <c r="DQ311" s="52"/>
      <c r="DR311" s="52"/>
      <c r="DS311" s="52"/>
      <c r="DT311" s="52"/>
      <c r="DU311" s="52"/>
      <c r="DV311" s="52"/>
      <c r="DW311" s="52"/>
      <c r="DX311" s="52"/>
      <c r="DY311" s="52"/>
      <c r="DZ311" s="52"/>
      <c r="EA311" s="52"/>
      <c r="EB311" s="52"/>
      <c r="EC311" s="52"/>
      <c r="ED311" s="52"/>
      <c r="EE311" s="52"/>
      <c r="EF311" s="52"/>
      <c r="EG311" s="52"/>
      <c r="EH311" s="52"/>
      <c r="EI311" s="52"/>
      <c r="EJ311" s="52"/>
      <c r="EK311" s="52"/>
      <c r="EL311" s="52"/>
      <c r="EM311" s="52"/>
      <c r="EN311" s="52"/>
      <c r="EO311" s="52"/>
      <c r="EP311" s="52"/>
      <c r="EQ311" s="52"/>
      <c r="ER311" s="52"/>
      <c r="ES311" s="52"/>
      <c r="ET311" s="52"/>
      <c r="EU311" s="52"/>
      <c r="EV311" s="52"/>
      <c r="EW311" s="52"/>
      <c r="EX311" s="52"/>
      <c r="EY311" s="52"/>
      <c r="EZ311" s="52"/>
      <c r="FA311" s="52"/>
      <c r="FB311" s="52"/>
      <c r="FC311" s="52"/>
      <c r="FD311" s="52"/>
      <c r="FE311" s="52"/>
      <c r="FF311" s="52"/>
      <c r="FG311" s="52"/>
      <c r="FH311" s="52"/>
      <c r="FI311" s="52"/>
      <c r="FJ311" s="52"/>
      <c r="FK311" s="52"/>
      <c r="FL311" s="52"/>
      <c r="FM311" s="52"/>
      <c r="FN311" s="52"/>
      <c r="FO311" s="52"/>
      <c r="FP311" s="52"/>
      <c r="FQ311" s="52"/>
    </row>
    <row r="312" spans="101:173" ht="12.75" customHeight="1">
      <c r="CW312" s="52"/>
      <c r="CX312" s="52"/>
      <c r="CY312" s="52"/>
      <c r="CZ312" s="52"/>
      <c r="DA312" s="52"/>
      <c r="DB312" s="52"/>
      <c r="DC312" s="52"/>
      <c r="DD312" s="52"/>
      <c r="DE312" s="52"/>
      <c r="DF312" s="52"/>
      <c r="DG312" s="52"/>
      <c r="DH312" s="52"/>
      <c r="DI312" s="52"/>
      <c r="DJ312" s="52"/>
      <c r="DK312" s="52"/>
      <c r="DL312" s="52"/>
      <c r="DM312" s="52"/>
      <c r="DN312" s="52"/>
      <c r="DO312" s="52"/>
      <c r="DP312" s="52"/>
      <c r="DQ312" s="52"/>
      <c r="DR312" s="52"/>
      <c r="DS312" s="52"/>
      <c r="DT312" s="52"/>
      <c r="DU312" s="52"/>
      <c r="DV312" s="52"/>
      <c r="DW312" s="52"/>
      <c r="DX312" s="52"/>
      <c r="DY312" s="52"/>
      <c r="DZ312" s="52"/>
      <c r="EA312" s="52"/>
      <c r="EB312" s="52"/>
      <c r="EC312" s="52"/>
      <c r="ED312" s="52"/>
      <c r="EE312" s="52"/>
      <c r="EF312" s="52"/>
      <c r="EG312" s="52"/>
      <c r="EH312" s="52"/>
      <c r="EI312" s="52"/>
      <c r="EJ312" s="52"/>
      <c r="EK312" s="52"/>
      <c r="EL312" s="52"/>
      <c r="EM312" s="52"/>
      <c r="EN312" s="52"/>
      <c r="EO312" s="52"/>
      <c r="EP312" s="52"/>
      <c r="EQ312" s="52"/>
      <c r="ER312" s="52"/>
      <c r="ES312" s="52"/>
      <c r="ET312" s="52"/>
      <c r="EU312" s="52"/>
      <c r="EV312" s="52"/>
      <c r="EW312" s="52"/>
      <c r="EX312" s="52"/>
      <c r="EY312" s="52"/>
      <c r="EZ312" s="52"/>
      <c r="FA312" s="52"/>
      <c r="FB312" s="52"/>
      <c r="FC312" s="52"/>
      <c r="FD312" s="52"/>
      <c r="FE312" s="52"/>
      <c r="FF312" s="52"/>
      <c r="FG312" s="52"/>
      <c r="FH312" s="52"/>
      <c r="FI312" s="52"/>
      <c r="FJ312" s="52"/>
      <c r="FK312" s="52"/>
      <c r="FL312" s="52"/>
      <c r="FM312" s="52"/>
      <c r="FN312" s="52"/>
      <c r="FO312" s="52"/>
      <c r="FP312" s="52"/>
      <c r="FQ312" s="52"/>
    </row>
    <row r="313" spans="101:173" ht="12.75" customHeight="1">
      <c r="CW313" s="52"/>
      <c r="CX313" s="52"/>
      <c r="CY313" s="52"/>
      <c r="CZ313" s="52"/>
      <c r="DA313" s="52"/>
      <c r="DB313" s="52"/>
      <c r="DC313" s="52"/>
      <c r="DD313" s="52"/>
      <c r="DE313" s="52"/>
      <c r="DF313" s="52"/>
      <c r="DG313" s="52"/>
      <c r="DH313" s="52"/>
      <c r="DI313" s="52"/>
      <c r="DJ313" s="52"/>
      <c r="DK313" s="52"/>
      <c r="DL313" s="52"/>
      <c r="DM313" s="52"/>
      <c r="DN313" s="52"/>
      <c r="DO313" s="52"/>
      <c r="DP313" s="52"/>
      <c r="DQ313" s="52"/>
      <c r="DR313" s="52"/>
      <c r="DS313" s="52"/>
      <c r="DT313" s="52"/>
      <c r="DU313" s="52"/>
      <c r="DV313" s="52"/>
      <c r="DW313" s="52"/>
      <c r="DX313" s="52"/>
      <c r="DY313" s="52"/>
      <c r="DZ313" s="52"/>
      <c r="EA313" s="52"/>
      <c r="EB313" s="52"/>
      <c r="EC313" s="52"/>
      <c r="ED313" s="52"/>
      <c r="EE313" s="52"/>
      <c r="EF313" s="52"/>
      <c r="EG313" s="52"/>
      <c r="EH313" s="52"/>
      <c r="EI313" s="52"/>
      <c r="EJ313" s="52"/>
      <c r="EK313" s="52"/>
      <c r="EL313" s="52"/>
      <c r="EM313" s="52"/>
      <c r="EN313" s="52"/>
      <c r="EO313" s="52"/>
      <c r="EP313" s="52"/>
      <c r="EQ313" s="52"/>
      <c r="ER313" s="52"/>
      <c r="ES313" s="52"/>
      <c r="ET313" s="52"/>
      <c r="EU313" s="52"/>
      <c r="EV313" s="52"/>
      <c r="EW313" s="52"/>
      <c r="EX313" s="52"/>
      <c r="EY313" s="52"/>
      <c r="EZ313" s="52"/>
      <c r="FA313" s="52"/>
      <c r="FB313" s="52"/>
      <c r="FC313" s="52"/>
      <c r="FD313" s="52"/>
      <c r="FE313" s="52"/>
      <c r="FF313" s="52"/>
      <c r="FG313" s="52"/>
      <c r="FH313" s="52"/>
      <c r="FI313" s="52"/>
      <c r="FJ313" s="52"/>
      <c r="FK313" s="52"/>
      <c r="FL313" s="52"/>
      <c r="FM313" s="52"/>
      <c r="FN313" s="52"/>
      <c r="FO313" s="52"/>
      <c r="FP313" s="52"/>
      <c r="FQ313" s="52"/>
    </row>
    <row r="314" spans="101:173" ht="12.75" customHeight="1">
      <c r="CW314" s="52"/>
      <c r="CX314" s="52"/>
      <c r="CY314" s="52"/>
      <c r="CZ314" s="52"/>
      <c r="DA314" s="52"/>
      <c r="DB314" s="52"/>
      <c r="DC314" s="52"/>
      <c r="DD314" s="52"/>
      <c r="DE314" s="52"/>
      <c r="DF314" s="52"/>
      <c r="DG314" s="52"/>
      <c r="DH314" s="52"/>
      <c r="DI314" s="52"/>
      <c r="DJ314" s="52"/>
      <c r="DK314" s="52"/>
      <c r="DL314" s="52"/>
      <c r="DM314" s="52"/>
      <c r="DN314" s="52"/>
      <c r="DO314" s="52"/>
      <c r="DP314" s="52"/>
      <c r="DQ314" s="52"/>
      <c r="DR314" s="52"/>
      <c r="DS314" s="52"/>
      <c r="DT314" s="52"/>
      <c r="DU314" s="52"/>
      <c r="DV314" s="52"/>
      <c r="DW314" s="52"/>
      <c r="DX314" s="52"/>
      <c r="DY314" s="52"/>
      <c r="DZ314" s="52"/>
      <c r="EA314" s="52"/>
      <c r="EB314" s="52"/>
      <c r="EC314" s="52"/>
      <c r="ED314" s="52"/>
      <c r="EE314" s="52"/>
      <c r="EF314" s="52"/>
      <c r="EG314" s="52"/>
      <c r="EH314" s="52"/>
      <c r="EI314" s="52"/>
      <c r="EJ314" s="52"/>
      <c r="EK314" s="52"/>
      <c r="EL314" s="52"/>
      <c r="EM314" s="52"/>
      <c r="EN314" s="52"/>
      <c r="EO314" s="52"/>
      <c r="EP314" s="52"/>
      <c r="EQ314" s="52"/>
      <c r="ER314" s="52"/>
      <c r="ES314" s="52"/>
      <c r="ET314" s="52"/>
      <c r="EU314" s="52"/>
      <c r="EV314" s="52"/>
      <c r="EW314" s="52"/>
      <c r="EX314" s="52"/>
      <c r="EY314" s="52"/>
      <c r="EZ314" s="52"/>
      <c r="FA314" s="52"/>
      <c r="FB314" s="52"/>
      <c r="FC314" s="52"/>
      <c r="FD314" s="52"/>
      <c r="FE314" s="52"/>
      <c r="FF314" s="52"/>
      <c r="FG314" s="52"/>
      <c r="FH314" s="52"/>
      <c r="FI314" s="52"/>
      <c r="FJ314" s="52"/>
      <c r="FK314" s="52"/>
      <c r="FL314" s="52"/>
      <c r="FM314" s="52"/>
      <c r="FN314" s="52"/>
      <c r="FO314" s="52"/>
      <c r="FP314" s="52"/>
      <c r="FQ314" s="52"/>
    </row>
    <row r="315" spans="101:173" ht="12.75" customHeight="1">
      <c r="CW315" s="52"/>
      <c r="CX315" s="52"/>
      <c r="CY315" s="52"/>
      <c r="CZ315" s="52"/>
      <c r="DA315" s="52"/>
      <c r="DB315" s="52"/>
      <c r="DC315" s="52"/>
      <c r="DD315" s="52"/>
      <c r="DE315" s="52"/>
      <c r="DF315" s="52"/>
      <c r="DG315" s="52"/>
      <c r="DH315" s="52"/>
      <c r="DI315" s="52"/>
      <c r="DJ315" s="52"/>
      <c r="DK315" s="52"/>
      <c r="DL315" s="52"/>
      <c r="DM315" s="52"/>
      <c r="DN315" s="52"/>
      <c r="DO315" s="52"/>
      <c r="DP315" s="52"/>
      <c r="DQ315" s="52"/>
      <c r="DR315" s="52"/>
      <c r="DS315" s="52"/>
      <c r="DT315" s="52"/>
      <c r="DU315" s="52"/>
      <c r="DV315" s="52"/>
      <c r="DW315" s="52"/>
      <c r="DX315" s="52"/>
      <c r="DY315" s="52"/>
      <c r="DZ315" s="52"/>
      <c r="EA315" s="52"/>
      <c r="EB315" s="52"/>
      <c r="EC315" s="52"/>
      <c r="ED315" s="52"/>
      <c r="EE315" s="52"/>
      <c r="EF315" s="52"/>
      <c r="EG315" s="52"/>
      <c r="EH315" s="52"/>
      <c r="EI315" s="52"/>
      <c r="EJ315" s="52"/>
      <c r="EK315" s="52"/>
      <c r="EL315" s="52"/>
      <c r="EM315" s="52"/>
      <c r="EN315" s="52"/>
      <c r="EO315" s="52"/>
      <c r="EP315" s="52"/>
      <c r="EQ315" s="52"/>
      <c r="ER315" s="52"/>
      <c r="ES315" s="52"/>
      <c r="ET315" s="52"/>
      <c r="EU315" s="52"/>
      <c r="EV315" s="52"/>
      <c r="EW315" s="52"/>
      <c r="EX315" s="52"/>
      <c r="EY315" s="52"/>
      <c r="EZ315" s="52"/>
      <c r="FA315" s="52"/>
      <c r="FB315" s="52"/>
      <c r="FC315" s="52"/>
      <c r="FD315" s="52"/>
      <c r="FE315" s="52"/>
      <c r="FF315" s="52"/>
      <c r="FG315" s="52"/>
      <c r="FH315" s="52"/>
      <c r="FI315" s="52"/>
      <c r="FJ315" s="52"/>
      <c r="FK315" s="52"/>
      <c r="FL315" s="52"/>
      <c r="FM315" s="52"/>
      <c r="FN315" s="52"/>
      <c r="FO315" s="52"/>
      <c r="FP315" s="52"/>
      <c r="FQ315" s="52"/>
    </row>
    <row r="316" spans="101:173" ht="12.75" customHeight="1">
      <c r="CW316" s="52"/>
      <c r="CX316" s="52"/>
      <c r="CY316" s="52"/>
      <c r="CZ316" s="52"/>
      <c r="DA316" s="52"/>
      <c r="DB316" s="52"/>
      <c r="DC316" s="52"/>
      <c r="DD316" s="52"/>
      <c r="DE316" s="52"/>
      <c r="DF316" s="52"/>
      <c r="DG316" s="52"/>
      <c r="DH316" s="52"/>
      <c r="DI316" s="52"/>
      <c r="DJ316" s="52"/>
      <c r="DK316" s="52"/>
      <c r="DL316" s="52"/>
      <c r="DM316" s="52"/>
      <c r="DN316" s="52"/>
      <c r="DO316" s="52"/>
      <c r="DP316" s="52"/>
      <c r="DQ316" s="52"/>
      <c r="DR316" s="52"/>
      <c r="DS316" s="52"/>
      <c r="DT316" s="52"/>
      <c r="DU316" s="52"/>
      <c r="DV316" s="52"/>
      <c r="DW316" s="52"/>
      <c r="DX316" s="52"/>
      <c r="DY316" s="52"/>
      <c r="DZ316" s="52"/>
      <c r="EA316" s="52"/>
      <c r="EB316" s="52"/>
      <c r="EC316" s="52"/>
      <c r="ED316" s="52"/>
      <c r="EE316" s="52"/>
      <c r="EF316" s="52"/>
      <c r="EG316" s="52"/>
      <c r="EH316" s="52"/>
      <c r="EI316" s="52"/>
      <c r="EJ316" s="52"/>
      <c r="EK316" s="52"/>
      <c r="EL316" s="52"/>
      <c r="EM316" s="52"/>
      <c r="EN316" s="52"/>
      <c r="EO316" s="52"/>
      <c r="EP316" s="52"/>
      <c r="EQ316" s="52"/>
      <c r="ER316" s="52"/>
      <c r="ES316" s="52"/>
      <c r="ET316" s="52"/>
      <c r="EU316" s="52"/>
      <c r="EV316" s="52"/>
      <c r="EW316" s="52"/>
      <c r="EX316" s="52"/>
      <c r="EY316" s="52"/>
      <c r="EZ316" s="52"/>
      <c r="FA316" s="52"/>
      <c r="FB316" s="52"/>
      <c r="FC316" s="52"/>
      <c r="FD316" s="52"/>
      <c r="FE316" s="52"/>
      <c r="FF316" s="52"/>
      <c r="FG316" s="52"/>
      <c r="FH316" s="52"/>
      <c r="FI316" s="52"/>
      <c r="FJ316" s="52"/>
      <c r="FK316" s="52"/>
      <c r="FL316" s="52"/>
      <c r="FM316" s="52"/>
      <c r="FN316" s="52"/>
      <c r="FO316" s="52"/>
      <c r="FP316" s="52"/>
      <c r="FQ316" s="52"/>
    </row>
    <row r="317" spans="101:173" ht="12.75" customHeight="1">
      <c r="CW317" s="52"/>
      <c r="CX317" s="52"/>
      <c r="CY317" s="52"/>
      <c r="CZ317" s="52"/>
      <c r="DA317" s="52"/>
      <c r="DB317" s="52"/>
      <c r="DC317" s="52"/>
      <c r="DD317" s="52"/>
      <c r="DE317" s="52"/>
      <c r="DF317" s="52"/>
      <c r="DG317" s="52"/>
      <c r="DH317" s="52"/>
      <c r="DI317" s="52"/>
      <c r="DJ317" s="52"/>
      <c r="DK317" s="52"/>
      <c r="DL317" s="52"/>
      <c r="DM317" s="52"/>
      <c r="DN317" s="52"/>
      <c r="DO317" s="52"/>
      <c r="DP317" s="52"/>
      <c r="DQ317" s="52"/>
      <c r="DR317" s="52"/>
      <c r="DS317" s="52"/>
      <c r="DT317" s="52"/>
      <c r="DU317" s="52"/>
      <c r="DV317" s="52"/>
      <c r="DW317" s="52"/>
      <c r="DX317" s="52"/>
      <c r="DY317" s="52"/>
      <c r="DZ317" s="52"/>
      <c r="EA317" s="52"/>
      <c r="EB317" s="52"/>
      <c r="EC317" s="52"/>
      <c r="ED317" s="52"/>
      <c r="EE317" s="52"/>
      <c r="EF317" s="52"/>
      <c r="EG317" s="52"/>
      <c r="EH317" s="52"/>
      <c r="EI317" s="52"/>
      <c r="EJ317" s="52"/>
      <c r="EK317" s="52"/>
      <c r="EL317" s="52"/>
      <c r="EM317" s="52"/>
      <c r="EN317" s="52"/>
      <c r="EO317" s="52"/>
      <c r="EP317" s="52"/>
      <c r="EQ317" s="52"/>
      <c r="ER317" s="52"/>
      <c r="ES317" s="52"/>
      <c r="ET317" s="52"/>
      <c r="EU317" s="52"/>
      <c r="EV317" s="52"/>
      <c r="EW317" s="52"/>
      <c r="EX317" s="52"/>
      <c r="EY317" s="52"/>
      <c r="EZ317" s="52"/>
      <c r="FA317" s="52"/>
      <c r="FB317" s="52"/>
      <c r="FC317" s="52"/>
      <c r="FD317" s="52"/>
      <c r="FE317" s="52"/>
      <c r="FF317" s="52"/>
      <c r="FG317" s="52"/>
      <c r="FH317" s="52"/>
      <c r="FI317" s="52"/>
      <c r="FJ317" s="52"/>
      <c r="FK317" s="52"/>
      <c r="FL317" s="52"/>
      <c r="FM317" s="52"/>
      <c r="FN317" s="52"/>
      <c r="FO317" s="52"/>
      <c r="FP317" s="52"/>
      <c r="FQ317" s="52"/>
    </row>
    <row r="318" spans="101:173" ht="12.75" customHeight="1">
      <c r="CW318" s="52"/>
      <c r="CX318" s="52"/>
      <c r="CY318" s="52"/>
      <c r="CZ318" s="52"/>
      <c r="DA318" s="52"/>
      <c r="DB318" s="52"/>
      <c r="DC318" s="52"/>
      <c r="DD318" s="52"/>
      <c r="DE318" s="52"/>
      <c r="DF318" s="52"/>
      <c r="DG318" s="52"/>
      <c r="DH318" s="52"/>
      <c r="DI318" s="52"/>
      <c r="DJ318" s="52"/>
      <c r="DK318" s="52"/>
      <c r="DL318" s="52"/>
      <c r="DM318" s="52"/>
      <c r="DN318" s="52"/>
      <c r="DO318" s="52"/>
      <c r="DP318" s="52"/>
      <c r="DQ318" s="52"/>
      <c r="DR318" s="52"/>
      <c r="DS318" s="52"/>
      <c r="DT318" s="52"/>
      <c r="DU318" s="52"/>
      <c r="DV318" s="52"/>
      <c r="DW318" s="52"/>
      <c r="DX318" s="52"/>
      <c r="DY318" s="52"/>
      <c r="DZ318" s="52"/>
      <c r="EA318" s="52"/>
      <c r="EB318" s="52"/>
      <c r="EC318" s="52"/>
      <c r="ED318" s="52"/>
      <c r="EE318" s="52"/>
      <c r="EF318" s="52"/>
      <c r="EG318" s="52"/>
      <c r="EH318" s="52"/>
      <c r="EI318" s="52"/>
      <c r="EJ318" s="52"/>
      <c r="EK318" s="52"/>
      <c r="EL318" s="52"/>
      <c r="EM318" s="52"/>
      <c r="EN318" s="52"/>
      <c r="EO318" s="52"/>
      <c r="EP318" s="52"/>
      <c r="EQ318" s="52"/>
      <c r="ER318" s="52"/>
      <c r="ES318" s="52"/>
      <c r="ET318" s="52"/>
      <c r="EU318" s="52"/>
      <c r="EV318" s="52"/>
      <c r="EW318" s="52"/>
      <c r="EX318" s="52"/>
      <c r="EY318" s="52"/>
      <c r="EZ318" s="52"/>
      <c r="FA318" s="52"/>
      <c r="FB318" s="52"/>
      <c r="FC318" s="52"/>
      <c r="FD318" s="52"/>
      <c r="FE318" s="52"/>
      <c r="FF318" s="52"/>
      <c r="FG318" s="52"/>
      <c r="FH318" s="52"/>
      <c r="FI318" s="52"/>
      <c r="FJ318" s="52"/>
      <c r="FK318" s="52"/>
      <c r="FL318" s="52"/>
      <c r="FM318" s="52"/>
      <c r="FN318" s="52"/>
      <c r="FO318" s="52"/>
      <c r="FP318" s="52"/>
      <c r="FQ318" s="52"/>
    </row>
    <row r="319" spans="101:173" ht="12.75" customHeight="1">
      <c r="CW319" s="52"/>
      <c r="CX319" s="52"/>
      <c r="CY319" s="52"/>
      <c r="CZ319" s="52"/>
      <c r="DA319" s="52"/>
      <c r="DB319" s="52"/>
      <c r="DC319" s="52"/>
      <c r="DD319" s="52"/>
      <c r="DE319" s="52"/>
      <c r="DF319" s="52"/>
      <c r="DG319" s="52"/>
      <c r="DH319" s="52"/>
      <c r="DI319" s="52"/>
      <c r="DJ319" s="52"/>
      <c r="DK319" s="52"/>
      <c r="DL319" s="52"/>
      <c r="DM319" s="52"/>
      <c r="DN319" s="52"/>
      <c r="DO319" s="52"/>
      <c r="DP319" s="52"/>
      <c r="DQ319" s="52"/>
      <c r="DR319" s="52"/>
      <c r="DS319" s="52"/>
      <c r="DT319" s="52"/>
      <c r="DU319" s="52"/>
      <c r="DV319" s="52"/>
      <c r="DW319" s="52"/>
      <c r="DX319" s="52"/>
      <c r="DY319" s="52"/>
      <c r="DZ319" s="52"/>
      <c r="EA319" s="52"/>
      <c r="EB319" s="52"/>
      <c r="EC319" s="52"/>
      <c r="ED319" s="52"/>
      <c r="EE319" s="52"/>
      <c r="EF319" s="52"/>
      <c r="EG319" s="52"/>
      <c r="EH319" s="52"/>
      <c r="EI319" s="52"/>
      <c r="EJ319" s="52"/>
      <c r="EK319" s="52"/>
      <c r="EL319" s="52"/>
      <c r="EM319" s="52"/>
      <c r="EN319" s="52"/>
      <c r="EO319" s="52"/>
      <c r="EP319" s="52"/>
      <c r="EQ319" s="52"/>
      <c r="ER319" s="52"/>
      <c r="ES319" s="52"/>
      <c r="ET319" s="52"/>
      <c r="EU319" s="52"/>
      <c r="EV319" s="52"/>
      <c r="EW319" s="52"/>
      <c r="EX319" s="52"/>
      <c r="EY319" s="52"/>
      <c r="EZ319" s="52"/>
      <c r="FA319" s="52"/>
      <c r="FB319" s="52"/>
      <c r="FC319" s="52"/>
      <c r="FD319" s="52"/>
      <c r="FE319" s="52"/>
      <c r="FF319" s="52"/>
      <c r="FG319" s="52"/>
      <c r="FH319" s="52"/>
      <c r="FI319" s="52"/>
      <c r="FJ319" s="52"/>
      <c r="FK319" s="52"/>
      <c r="FL319" s="52"/>
      <c r="FM319" s="52"/>
      <c r="FN319" s="52"/>
      <c r="FO319" s="52"/>
      <c r="FP319" s="52"/>
      <c r="FQ319" s="52"/>
    </row>
    <row r="320" spans="101:173" ht="12.75" customHeight="1">
      <c r="CW320" s="52"/>
      <c r="CX320" s="52"/>
      <c r="CY320" s="52"/>
      <c r="CZ320" s="52"/>
      <c r="DA320" s="52"/>
      <c r="DB320" s="52"/>
      <c r="DC320" s="52"/>
      <c r="DD320" s="52"/>
      <c r="DE320" s="52"/>
      <c r="DF320" s="52"/>
      <c r="DG320" s="52"/>
      <c r="DH320" s="52"/>
      <c r="DI320" s="52"/>
      <c r="DJ320" s="52"/>
      <c r="DK320" s="52"/>
      <c r="DL320" s="52"/>
      <c r="DM320" s="52"/>
      <c r="DN320" s="52"/>
      <c r="DO320" s="52"/>
      <c r="DP320" s="52"/>
      <c r="DQ320" s="52"/>
      <c r="DR320" s="52"/>
      <c r="DS320" s="52"/>
      <c r="DT320" s="52"/>
      <c r="DU320" s="52"/>
      <c r="DV320" s="52"/>
      <c r="DW320" s="52"/>
      <c r="DX320" s="52"/>
      <c r="DY320" s="52"/>
      <c r="DZ320" s="52"/>
      <c r="EA320" s="52"/>
      <c r="EB320" s="52"/>
      <c r="EC320" s="52"/>
      <c r="ED320" s="52"/>
      <c r="EE320" s="52"/>
      <c r="EF320" s="52"/>
      <c r="EG320" s="52"/>
      <c r="EH320" s="52"/>
      <c r="EI320" s="52"/>
      <c r="EJ320" s="52"/>
      <c r="EK320" s="52"/>
      <c r="EL320" s="52"/>
      <c r="EM320" s="52"/>
      <c r="EN320" s="52"/>
      <c r="EO320" s="52"/>
      <c r="EP320" s="52"/>
      <c r="EQ320" s="52"/>
      <c r="ER320" s="52"/>
      <c r="ES320" s="52"/>
      <c r="ET320" s="52"/>
      <c r="EU320" s="52"/>
      <c r="EV320" s="52"/>
      <c r="EW320" s="52"/>
      <c r="EX320" s="52"/>
      <c r="EY320" s="52"/>
      <c r="EZ320" s="52"/>
      <c r="FA320" s="52"/>
      <c r="FB320" s="52"/>
      <c r="FC320" s="52"/>
      <c r="FD320" s="52"/>
      <c r="FE320" s="52"/>
      <c r="FF320" s="52"/>
      <c r="FG320" s="52"/>
      <c r="FH320" s="52"/>
      <c r="FI320" s="52"/>
      <c r="FJ320" s="52"/>
      <c r="FK320" s="52"/>
      <c r="FL320" s="52"/>
      <c r="FM320" s="52"/>
      <c r="FN320" s="52"/>
      <c r="FO320" s="52"/>
      <c r="FP320" s="52"/>
      <c r="FQ320" s="52"/>
    </row>
    <row r="321" spans="101:173" ht="12.75" customHeight="1">
      <c r="CW321" s="52"/>
      <c r="CX321" s="52"/>
      <c r="CY321" s="52"/>
      <c r="CZ321" s="52"/>
      <c r="DA321" s="52"/>
      <c r="DB321" s="52"/>
      <c r="DC321" s="52"/>
      <c r="DD321" s="52"/>
      <c r="DE321" s="52"/>
      <c r="DF321" s="52"/>
      <c r="DG321" s="52"/>
      <c r="DH321" s="52"/>
      <c r="DI321" s="52"/>
      <c r="DJ321" s="52"/>
      <c r="DK321" s="52"/>
      <c r="DL321" s="52"/>
      <c r="DM321" s="52"/>
      <c r="DN321" s="52"/>
      <c r="DO321" s="52"/>
      <c r="DP321" s="52"/>
      <c r="DQ321" s="52"/>
      <c r="DR321" s="52"/>
      <c r="DS321" s="52"/>
      <c r="DT321" s="52"/>
      <c r="DU321" s="52"/>
      <c r="DV321" s="52"/>
      <c r="DW321" s="52"/>
      <c r="DX321" s="52"/>
      <c r="DY321" s="52"/>
      <c r="DZ321" s="52"/>
      <c r="EA321" s="52"/>
      <c r="EB321" s="52"/>
      <c r="EC321" s="52"/>
      <c r="ED321" s="52"/>
      <c r="EE321" s="52"/>
      <c r="EF321" s="52"/>
      <c r="EG321" s="52"/>
      <c r="EH321" s="52"/>
      <c r="EI321" s="52"/>
      <c r="EJ321" s="52"/>
      <c r="EK321" s="52"/>
      <c r="EL321" s="52"/>
      <c r="EM321" s="52"/>
      <c r="EN321" s="52"/>
      <c r="EO321" s="52"/>
      <c r="EP321" s="52"/>
      <c r="EQ321" s="52"/>
      <c r="ER321" s="52"/>
      <c r="ES321" s="52"/>
      <c r="ET321" s="52"/>
      <c r="EU321" s="52"/>
      <c r="EV321" s="52"/>
      <c r="EW321" s="52"/>
      <c r="EX321" s="52"/>
      <c r="EY321" s="52"/>
      <c r="EZ321" s="52"/>
      <c r="FA321" s="52"/>
      <c r="FB321" s="52"/>
      <c r="FC321" s="52"/>
      <c r="FD321" s="52"/>
      <c r="FE321" s="52"/>
      <c r="FF321" s="52"/>
      <c r="FG321" s="52"/>
      <c r="FH321" s="52"/>
      <c r="FI321" s="52"/>
      <c r="FJ321" s="52"/>
      <c r="FK321" s="52"/>
      <c r="FL321" s="52"/>
      <c r="FM321" s="52"/>
      <c r="FN321" s="52"/>
      <c r="FO321" s="52"/>
      <c r="FP321" s="52"/>
      <c r="FQ321" s="52"/>
    </row>
    <row r="322" spans="101:173" ht="12.75" customHeight="1">
      <c r="CW322" s="52"/>
      <c r="CX322" s="52"/>
      <c r="CY322" s="52"/>
      <c r="CZ322" s="52"/>
      <c r="DA322" s="52"/>
      <c r="DB322" s="52"/>
      <c r="DC322" s="52"/>
      <c r="DD322" s="52"/>
      <c r="DE322" s="52"/>
      <c r="DF322" s="52"/>
      <c r="DG322" s="52"/>
      <c r="DH322" s="52"/>
      <c r="DI322" s="52"/>
      <c r="DJ322" s="52"/>
      <c r="DK322" s="52"/>
      <c r="DL322" s="52"/>
      <c r="DM322" s="52"/>
      <c r="DN322" s="52"/>
      <c r="DO322" s="52"/>
      <c r="DP322" s="52"/>
      <c r="DQ322" s="52"/>
      <c r="DR322" s="52"/>
      <c r="DS322" s="52"/>
      <c r="DT322" s="52"/>
      <c r="DU322" s="52"/>
      <c r="DV322" s="52"/>
      <c r="DW322" s="52"/>
      <c r="DX322" s="52"/>
      <c r="DY322" s="52"/>
      <c r="DZ322" s="52"/>
      <c r="EA322" s="52"/>
      <c r="EB322" s="52"/>
      <c r="EC322" s="52"/>
      <c r="ED322" s="52"/>
      <c r="EE322" s="52"/>
      <c r="EF322" s="52"/>
      <c r="EG322" s="52"/>
      <c r="EH322" s="52"/>
      <c r="EI322" s="52"/>
      <c r="EJ322" s="52"/>
      <c r="EK322" s="52"/>
      <c r="EL322" s="52"/>
      <c r="EM322" s="52"/>
      <c r="EN322" s="52"/>
      <c r="EO322" s="52"/>
      <c r="EP322" s="52"/>
      <c r="EQ322" s="52"/>
      <c r="ER322" s="52"/>
      <c r="ES322" s="52"/>
      <c r="ET322" s="52"/>
      <c r="EU322" s="52"/>
      <c r="EV322" s="52"/>
      <c r="EW322" s="52"/>
      <c r="EX322" s="52"/>
      <c r="EY322" s="52"/>
      <c r="EZ322" s="52"/>
      <c r="FA322" s="52"/>
      <c r="FB322" s="52"/>
      <c r="FC322" s="52"/>
      <c r="FD322" s="52"/>
      <c r="FE322" s="52"/>
      <c r="FF322" s="52"/>
      <c r="FG322" s="52"/>
      <c r="FH322" s="52"/>
      <c r="FI322" s="52"/>
      <c r="FJ322" s="52"/>
      <c r="FK322" s="52"/>
      <c r="FL322" s="52"/>
      <c r="FM322" s="52"/>
      <c r="FN322" s="52"/>
      <c r="FO322" s="52"/>
      <c r="FP322" s="52"/>
      <c r="FQ322" s="52"/>
    </row>
    <row r="323" spans="101:173" ht="12.75" customHeight="1">
      <c r="CW323" s="52"/>
      <c r="CX323" s="52"/>
      <c r="CY323" s="52"/>
      <c r="CZ323" s="52"/>
      <c r="DA323" s="52"/>
      <c r="DB323" s="52"/>
      <c r="DC323" s="52"/>
      <c r="DD323" s="52"/>
      <c r="DE323" s="52"/>
      <c r="DF323" s="52"/>
      <c r="DG323" s="52"/>
      <c r="DH323" s="52"/>
      <c r="DI323" s="52"/>
      <c r="DJ323" s="52"/>
      <c r="DK323" s="52"/>
      <c r="DL323" s="52"/>
      <c r="DM323" s="52"/>
      <c r="DN323" s="52"/>
      <c r="DO323" s="52"/>
      <c r="DP323" s="52"/>
      <c r="DQ323" s="52"/>
      <c r="DR323" s="52"/>
      <c r="DS323" s="52"/>
      <c r="DT323" s="52"/>
      <c r="DU323" s="52"/>
      <c r="DV323" s="52"/>
      <c r="DW323" s="52"/>
      <c r="DX323" s="52"/>
      <c r="DY323" s="52"/>
      <c r="DZ323" s="52"/>
      <c r="EA323" s="52"/>
      <c r="EB323" s="52"/>
      <c r="EC323" s="52"/>
      <c r="ED323" s="52"/>
      <c r="EE323" s="52"/>
      <c r="EF323" s="52"/>
      <c r="EG323" s="52"/>
      <c r="EH323" s="52"/>
      <c r="EI323" s="52"/>
      <c r="EJ323" s="52"/>
      <c r="EK323" s="52"/>
      <c r="EL323" s="52"/>
      <c r="EM323" s="52"/>
      <c r="EN323" s="52"/>
      <c r="EO323" s="52"/>
      <c r="EP323" s="52"/>
      <c r="EQ323" s="52"/>
      <c r="ER323" s="52"/>
      <c r="ES323" s="52"/>
      <c r="ET323" s="52"/>
      <c r="EU323" s="52"/>
      <c r="EV323" s="52"/>
      <c r="EW323" s="52"/>
      <c r="EX323" s="52"/>
      <c r="EY323" s="52"/>
      <c r="EZ323" s="52"/>
      <c r="FA323" s="52"/>
      <c r="FB323" s="52"/>
      <c r="FC323" s="52"/>
      <c r="FD323" s="52"/>
      <c r="FE323" s="52"/>
      <c r="FF323" s="52"/>
      <c r="FG323" s="52"/>
      <c r="FH323" s="52"/>
      <c r="FI323" s="52"/>
      <c r="FJ323" s="52"/>
      <c r="FK323" s="52"/>
      <c r="FL323" s="52"/>
      <c r="FM323" s="52"/>
      <c r="FN323" s="52"/>
      <c r="FO323" s="52"/>
      <c r="FP323" s="52"/>
      <c r="FQ323" s="52"/>
    </row>
    <row r="324" spans="101:173" ht="12.75" customHeight="1">
      <c r="CW324" s="52"/>
      <c r="CX324" s="52"/>
      <c r="CY324" s="52"/>
      <c r="CZ324" s="52"/>
      <c r="DA324" s="52"/>
      <c r="DB324" s="52"/>
      <c r="DC324" s="52"/>
      <c r="DD324" s="52"/>
      <c r="DE324" s="52"/>
      <c r="DF324" s="52"/>
      <c r="DG324" s="52"/>
      <c r="DH324" s="52"/>
      <c r="DI324" s="52"/>
      <c r="DJ324" s="52"/>
      <c r="DK324" s="52"/>
      <c r="DL324" s="52"/>
      <c r="DM324" s="52"/>
      <c r="DN324" s="52"/>
      <c r="DO324" s="52"/>
      <c r="DP324" s="52"/>
      <c r="DQ324" s="52"/>
      <c r="DR324" s="52"/>
      <c r="DS324" s="52"/>
      <c r="DT324" s="52"/>
      <c r="DU324" s="52"/>
      <c r="DV324" s="52"/>
      <c r="DW324" s="52"/>
      <c r="DX324" s="52"/>
      <c r="DY324" s="52"/>
      <c r="DZ324" s="52"/>
      <c r="EA324" s="52"/>
      <c r="EB324" s="52"/>
      <c r="EC324" s="52"/>
      <c r="ED324" s="52"/>
      <c r="EE324" s="52"/>
      <c r="EF324" s="52"/>
      <c r="EG324" s="52"/>
      <c r="EH324" s="52"/>
      <c r="EI324" s="52"/>
      <c r="EJ324" s="52"/>
      <c r="EK324" s="52"/>
      <c r="EL324" s="52"/>
      <c r="EM324" s="52"/>
      <c r="EN324" s="52"/>
      <c r="EO324" s="52"/>
      <c r="EP324" s="52"/>
      <c r="EQ324" s="52"/>
      <c r="ER324" s="52"/>
      <c r="ES324" s="52"/>
      <c r="ET324" s="52"/>
      <c r="EU324" s="52"/>
      <c r="EV324" s="52"/>
      <c r="EW324" s="52"/>
      <c r="EX324" s="52"/>
      <c r="EY324" s="52"/>
      <c r="EZ324" s="52"/>
      <c r="FA324" s="52"/>
      <c r="FB324" s="52"/>
      <c r="FC324" s="52"/>
      <c r="FD324" s="52"/>
      <c r="FE324" s="52"/>
      <c r="FF324" s="52"/>
      <c r="FG324" s="52"/>
      <c r="FH324" s="52"/>
      <c r="FI324" s="52"/>
      <c r="FJ324" s="52"/>
      <c r="FK324" s="52"/>
      <c r="FL324" s="52"/>
      <c r="FM324" s="52"/>
      <c r="FN324" s="52"/>
      <c r="FO324" s="52"/>
      <c r="FP324" s="52"/>
      <c r="FQ324" s="52"/>
    </row>
    <row r="325" spans="101:173" ht="12.75" customHeight="1">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c r="DV325" s="52"/>
      <c r="DW325" s="52"/>
      <c r="DX325" s="52"/>
      <c r="DY325" s="52"/>
      <c r="DZ325" s="52"/>
      <c r="EA325" s="52"/>
      <c r="EB325" s="52"/>
      <c r="EC325" s="52"/>
      <c r="ED325" s="52"/>
      <c r="EE325" s="52"/>
      <c r="EF325" s="52"/>
      <c r="EG325" s="52"/>
      <c r="EH325" s="52"/>
      <c r="EI325" s="52"/>
      <c r="EJ325" s="52"/>
      <c r="EK325" s="52"/>
      <c r="EL325" s="52"/>
      <c r="EM325" s="52"/>
      <c r="EN325" s="52"/>
      <c r="EO325" s="52"/>
      <c r="EP325" s="52"/>
      <c r="EQ325" s="52"/>
      <c r="ER325" s="52"/>
      <c r="ES325" s="52"/>
      <c r="ET325" s="52"/>
      <c r="EU325" s="52"/>
      <c r="EV325" s="52"/>
      <c r="EW325" s="52"/>
      <c r="EX325" s="52"/>
      <c r="EY325" s="52"/>
      <c r="EZ325" s="52"/>
      <c r="FA325" s="52"/>
      <c r="FB325" s="52"/>
      <c r="FC325" s="52"/>
      <c r="FD325" s="52"/>
      <c r="FE325" s="52"/>
      <c r="FF325" s="52"/>
      <c r="FG325" s="52"/>
      <c r="FH325" s="52"/>
      <c r="FI325" s="52"/>
      <c r="FJ325" s="52"/>
      <c r="FK325" s="52"/>
      <c r="FL325" s="52"/>
      <c r="FM325" s="52"/>
      <c r="FN325" s="52"/>
      <c r="FO325" s="52"/>
      <c r="FP325" s="52"/>
      <c r="FQ325" s="52"/>
    </row>
    <row r="326" spans="101:173" ht="12.75" customHeight="1">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row>
    <row r="327" spans="101:173" ht="12.75" customHeight="1">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row>
    <row r="328" spans="101:173" ht="12.75" customHeight="1">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c r="DV328" s="52"/>
      <c r="DW328" s="52"/>
      <c r="DX328" s="52"/>
      <c r="DY328" s="52"/>
      <c r="DZ328" s="52"/>
      <c r="EA328" s="52"/>
      <c r="EB328" s="52"/>
      <c r="EC328" s="52"/>
      <c r="ED328" s="52"/>
      <c r="EE328" s="52"/>
      <c r="EF328" s="52"/>
      <c r="EG328" s="52"/>
      <c r="EH328" s="52"/>
      <c r="EI328" s="52"/>
      <c r="EJ328" s="52"/>
      <c r="EK328" s="52"/>
      <c r="EL328" s="52"/>
      <c r="EM328" s="52"/>
      <c r="EN328" s="52"/>
      <c r="EO328" s="52"/>
      <c r="EP328" s="52"/>
      <c r="EQ328" s="52"/>
      <c r="ER328" s="52"/>
      <c r="ES328" s="52"/>
      <c r="ET328" s="52"/>
      <c r="EU328" s="52"/>
      <c r="EV328" s="52"/>
      <c r="EW328" s="52"/>
      <c r="EX328" s="52"/>
      <c r="EY328" s="52"/>
      <c r="EZ328" s="52"/>
      <c r="FA328" s="52"/>
      <c r="FB328" s="52"/>
      <c r="FC328" s="52"/>
      <c r="FD328" s="52"/>
      <c r="FE328" s="52"/>
      <c r="FF328" s="52"/>
      <c r="FG328" s="52"/>
      <c r="FH328" s="52"/>
      <c r="FI328" s="52"/>
      <c r="FJ328" s="52"/>
      <c r="FK328" s="52"/>
      <c r="FL328" s="52"/>
      <c r="FM328" s="52"/>
      <c r="FN328" s="52"/>
      <c r="FO328" s="52"/>
      <c r="FP328" s="52"/>
      <c r="FQ328" s="52"/>
    </row>
    <row r="329" spans="101:173" ht="12.75" customHeight="1">
      <c r="CW329" s="52"/>
      <c r="CX329" s="52"/>
      <c r="CY329" s="52"/>
      <c r="CZ329" s="52"/>
      <c r="DA329" s="52"/>
      <c r="DB329" s="52"/>
      <c r="DC329" s="52"/>
      <c r="DD329" s="52"/>
      <c r="DE329" s="52"/>
      <c r="DF329" s="52"/>
      <c r="DG329" s="52"/>
      <c r="DH329" s="52"/>
      <c r="DI329" s="52"/>
      <c r="DJ329" s="52"/>
      <c r="DK329" s="52"/>
      <c r="DL329" s="52"/>
      <c r="DM329" s="52"/>
      <c r="DN329" s="52"/>
      <c r="DO329" s="52"/>
      <c r="DP329" s="52"/>
      <c r="DQ329" s="52"/>
      <c r="DR329" s="52"/>
      <c r="DS329" s="52"/>
      <c r="DT329" s="52"/>
      <c r="DU329" s="52"/>
      <c r="DV329" s="52"/>
      <c r="DW329" s="52"/>
      <c r="DX329" s="52"/>
      <c r="DY329" s="52"/>
      <c r="DZ329" s="52"/>
      <c r="EA329" s="52"/>
      <c r="EB329" s="52"/>
      <c r="EC329" s="52"/>
      <c r="ED329" s="52"/>
      <c r="EE329" s="52"/>
      <c r="EF329" s="52"/>
      <c r="EG329" s="52"/>
      <c r="EH329" s="52"/>
      <c r="EI329" s="52"/>
      <c r="EJ329" s="52"/>
      <c r="EK329" s="52"/>
      <c r="EL329" s="52"/>
      <c r="EM329" s="52"/>
      <c r="EN329" s="52"/>
      <c r="EO329" s="52"/>
      <c r="EP329" s="52"/>
      <c r="EQ329" s="52"/>
      <c r="ER329" s="52"/>
      <c r="ES329" s="52"/>
      <c r="ET329" s="52"/>
      <c r="EU329" s="52"/>
      <c r="EV329" s="52"/>
      <c r="EW329" s="52"/>
      <c r="EX329" s="52"/>
      <c r="EY329" s="52"/>
      <c r="EZ329" s="52"/>
      <c r="FA329" s="52"/>
      <c r="FB329" s="52"/>
      <c r="FC329" s="52"/>
      <c r="FD329" s="52"/>
      <c r="FE329" s="52"/>
      <c r="FF329" s="52"/>
      <c r="FG329" s="52"/>
      <c r="FH329" s="52"/>
      <c r="FI329" s="52"/>
      <c r="FJ329" s="52"/>
      <c r="FK329" s="52"/>
      <c r="FL329" s="52"/>
      <c r="FM329" s="52"/>
      <c r="FN329" s="52"/>
      <c r="FO329" s="52"/>
      <c r="FP329" s="52"/>
      <c r="FQ329" s="52"/>
    </row>
    <row r="330" spans="101:173" ht="12.75" customHeight="1">
      <c r="CW330" s="52"/>
      <c r="CX330" s="52"/>
      <c r="CY330" s="52"/>
      <c r="CZ330" s="52"/>
      <c r="DA330" s="52"/>
      <c r="DB330" s="52"/>
      <c r="DC330" s="52"/>
      <c r="DD330" s="52"/>
      <c r="DE330" s="52"/>
      <c r="DF330" s="52"/>
      <c r="DG330" s="52"/>
      <c r="DH330" s="52"/>
      <c r="DI330" s="52"/>
      <c r="DJ330" s="52"/>
      <c r="DK330" s="52"/>
      <c r="DL330" s="52"/>
      <c r="DM330" s="52"/>
      <c r="DN330" s="52"/>
      <c r="DO330" s="52"/>
      <c r="DP330" s="52"/>
      <c r="DQ330" s="52"/>
      <c r="DR330" s="52"/>
      <c r="DS330" s="52"/>
      <c r="DT330" s="52"/>
      <c r="DU330" s="52"/>
      <c r="DV330" s="52"/>
      <c r="DW330" s="52"/>
      <c r="DX330" s="52"/>
      <c r="DY330" s="52"/>
      <c r="DZ330" s="52"/>
      <c r="EA330" s="52"/>
      <c r="EB330" s="52"/>
      <c r="EC330" s="52"/>
      <c r="ED330" s="52"/>
      <c r="EE330" s="52"/>
      <c r="EF330" s="52"/>
      <c r="EG330" s="52"/>
      <c r="EH330" s="52"/>
      <c r="EI330" s="52"/>
      <c r="EJ330" s="52"/>
      <c r="EK330" s="52"/>
      <c r="EL330" s="52"/>
      <c r="EM330" s="52"/>
      <c r="EN330" s="52"/>
      <c r="EO330" s="52"/>
      <c r="EP330" s="52"/>
      <c r="EQ330" s="52"/>
      <c r="ER330" s="52"/>
      <c r="ES330" s="52"/>
      <c r="ET330" s="52"/>
      <c r="EU330" s="52"/>
      <c r="EV330" s="52"/>
      <c r="EW330" s="52"/>
      <c r="EX330" s="52"/>
      <c r="EY330" s="52"/>
      <c r="EZ330" s="52"/>
      <c r="FA330" s="52"/>
      <c r="FB330" s="52"/>
      <c r="FC330" s="52"/>
      <c r="FD330" s="52"/>
      <c r="FE330" s="52"/>
      <c r="FF330" s="52"/>
      <c r="FG330" s="52"/>
      <c r="FH330" s="52"/>
      <c r="FI330" s="52"/>
      <c r="FJ330" s="52"/>
      <c r="FK330" s="52"/>
      <c r="FL330" s="52"/>
      <c r="FM330" s="52"/>
      <c r="FN330" s="52"/>
      <c r="FO330" s="52"/>
      <c r="FP330" s="52"/>
      <c r="FQ330" s="52"/>
    </row>
    <row r="331" spans="101:173" ht="12.75" customHeight="1">
      <c r="CW331" s="52"/>
      <c r="CX331" s="52"/>
      <c r="CY331" s="52"/>
      <c r="CZ331" s="52"/>
      <c r="DA331" s="52"/>
      <c r="DB331" s="52"/>
      <c r="DC331" s="52"/>
      <c r="DD331" s="52"/>
      <c r="DE331" s="52"/>
      <c r="DF331" s="52"/>
      <c r="DG331" s="52"/>
      <c r="DH331" s="52"/>
      <c r="DI331" s="52"/>
      <c r="DJ331" s="52"/>
      <c r="DK331" s="52"/>
      <c r="DL331" s="52"/>
      <c r="DM331" s="52"/>
      <c r="DN331" s="52"/>
      <c r="DO331" s="52"/>
      <c r="DP331" s="52"/>
      <c r="DQ331" s="52"/>
      <c r="DR331" s="52"/>
      <c r="DS331" s="52"/>
      <c r="DT331" s="52"/>
      <c r="DU331" s="52"/>
      <c r="DV331" s="52"/>
      <c r="DW331" s="52"/>
      <c r="DX331" s="52"/>
      <c r="DY331" s="52"/>
      <c r="DZ331" s="52"/>
      <c r="EA331" s="52"/>
      <c r="EB331" s="52"/>
      <c r="EC331" s="52"/>
      <c r="ED331" s="52"/>
      <c r="EE331" s="52"/>
      <c r="EF331" s="52"/>
      <c r="EG331" s="52"/>
      <c r="EH331" s="52"/>
      <c r="EI331" s="52"/>
      <c r="EJ331" s="52"/>
      <c r="EK331" s="52"/>
      <c r="EL331" s="52"/>
      <c r="EM331" s="52"/>
      <c r="EN331" s="52"/>
      <c r="EO331" s="52"/>
      <c r="EP331" s="52"/>
      <c r="EQ331" s="52"/>
      <c r="ER331" s="52"/>
      <c r="ES331" s="52"/>
      <c r="ET331" s="52"/>
      <c r="EU331" s="52"/>
      <c r="EV331" s="52"/>
      <c r="EW331" s="52"/>
      <c r="EX331" s="52"/>
      <c r="EY331" s="52"/>
      <c r="EZ331" s="52"/>
      <c r="FA331" s="52"/>
      <c r="FB331" s="52"/>
      <c r="FC331" s="52"/>
      <c r="FD331" s="52"/>
      <c r="FE331" s="52"/>
      <c r="FF331" s="52"/>
      <c r="FG331" s="52"/>
      <c r="FH331" s="52"/>
      <c r="FI331" s="52"/>
      <c r="FJ331" s="52"/>
      <c r="FK331" s="52"/>
      <c r="FL331" s="52"/>
      <c r="FM331" s="52"/>
      <c r="FN331" s="52"/>
      <c r="FO331" s="52"/>
      <c r="FP331" s="52"/>
      <c r="FQ331" s="52"/>
    </row>
    <row r="332" spans="101:173" ht="12.75" customHeight="1">
      <c r="CW332" s="52"/>
      <c r="CX332" s="52"/>
      <c r="CY332" s="52"/>
      <c r="CZ332" s="52"/>
      <c r="DA332" s="52"/>
      <c r="DB332" s="52"/>
      <c r="DC332" s="52"/>
      <c r="DD332" s="52"/>
      <c r="DE332" s="52"/>
      <c r="DF332" s="52"/>
      <c r="DG332" s="52"/>
      <c r="DH332" s="52"/>
      <c r="DI332" s="52"/>
      <c r="DJ332" s="52"/>
      <c r="DK332" s="52"/>
      <c r="DL332" s="52"/>
      <c r="DM332" s="52"/>
      <c r="DN332" s="52"/>
      <c r="DO332" s="52"/>
      <c r="DP332" s="52"/>
      <c r="DQ332" s="52"/>
      <c r="DR332" s="52"/>
      <c r="DS332" s="52"/>
      <c r="DT332" s="52"/>
      <c r="DU332" s="52"/>
      <c r="DV332" s="52"/>
      <c r="DW332" s="52"/>
      <c r="DX332" s="52"/>
      <c r="DY332" s="52"/>
      <c r="DZ332" s="52"/>
      <c r="EA332" s="52"/>
      <c r="EB332" s="52"/>
      <c r="EC332" s="52"/>
      <c r="ED332" s="52"/>
      <c r="EE332" s="52"/>
      <c r="EF332" s="52"/>
      <c r="EG332" s="52"/>
      <c r="EH332" s="52"/>
      <c r="EI332" s="52"/>
      <c r="EJ332" s="52"/>
      <c r="EK332" s="52"/>
      <c r="EL332" s="52"/>
      <c r="EM332" s="52"/>
      <c r="EN332" s="52"/>
      <c r="EO332" s="52"/>
      <c r="EP332" s="52"/>
      <c r="EQ332" s="52"/>
      <c r="ER332" s="52"/>
      <c r="ES332" s="52"/>
      <c r="ET332" s="52"/>
      <c r="EU332" s="52"/>
      <c r="EV332" s="52"/>
      <c r="EW332" s="52"/>
      <c r="EX332" s="52"/>
      <c r="EY332" s="52"/>
      <c r="EZ332" s="52"/>
      <c r="FA332" s="52"/>
      <c r="FB332" s="52"/>
      <c r="FC332" s="52"/>
      <c r="FD332" s="52"/>
      <c r="FE332" s="52"/>
      <c r="FF332" s="52"/>
      <c r="FG332" s="52"/>
      <c r="FH332" s="52"/>
      <c r="FI332" s="52"/>
      <c r="FJ332" s="52"/>
      <c r="FK332" s="52"/>
      <c r="FL332" s="52"/>
      <c r="FM332" s="52"/>
      <c r="FN332" s="52"/>
      <c r="FO332" s="52"/>
      <c r="FP332" s="52"/>
      <c r="FQ332" s="52"/>
    </row>
    <row r="333" spans="101:173" ht="12.75" customHeight="1">
      <c r="CW333" s="52"/>
      <c r="CX333" s="52"/>
      <c r="CY333" s="52"/>
      <c r="CZ333" s="52"/>
      <c r="DA333" s="52"/>
      <c r="DB333" s="52"/>
      <c r="DC333" s="52"/>
      <c r="DD333" s="52"/>
      <c r="DE333" s="52"/>
      <c r="DF333" s="52"/>
      <c r="DG333" s="52"/>
      <c r="DH333" s="52"/>
      <c r="DI333" s="52"/>
      <c r="DJ333" s="52"/>
      <c r="DK333" s="52"/>
      <c r="DL333" s="52"/>
      <c r="DM333" s="52"/>
      <c r="DN333" s="52"/>
      <c r="DO333" s="52"/>
      <c r="DP333" s="52"/>
      <c r="DQ333" s="52"/>
      <c r="DR333" s="52"/>
      <c r="DS333" s="52"/>
      <c r="DT333" s="52"/>
      <c r="DU333" s="52"/>
      <c r="DV333" s="52"/>
      <c r="DW333" s="52"/>
      <c r="DX333" s="52"/>
      <c r="DY333" s="52"/>
      <c r="DZ333" s="52"/>
      <c r="EA333" s="52"/>
      <c r="EB333" s="52"/>
      <c r="EC333" s="52"/>
      <c r="ED333" s="52"/>
      <c r="EE333" s="52"/>
      <c r="EF333" s="52"/>
      <c r="EG333" s="52"/>
      <c r="EH333" s="52"/>
      <c r="EI333" s="52"/>
      <c r="EJ333" s="52"/>
      <c r="EK333" s="52"/>
      <c r="EL333" s="52"/>
      <c r="EM333" s="52"/>
      <c r="EN333" s="52"/>
      <c r="EO333" s="52"/>
      <c r="EP333" s="52"/>
      <c r="EQ333" s="52"/>
      <c r="ER333" s="52"/>
      <c r="ES333" s="52"/>
      <c r="ET333" s="52"/>
      <c r="EU333" s="52"/>
      <c r="EV333" s="52"/>
      <c r="EW333" s="52"/>
      <c r="EX333" s="52"/>
      <c r="EY333" s="52"/>
      <c r="EZ333" s="52"/>
      <c r="FA333" s="52"/>
      <c r="FB333" s="52"/>
      <c r="FC333" s="52"/>
      <c r="FD333" s="52"/>
      <c r="FE333" s="52"/>
      <c r="FF333" s="52"/>
      <c r="FG333" s="52"/>
      <c r="FH333" s="52"/>
      <c r="FI333" s="52"/>
      <c r="FJ333" s="52"/>
      <c r="FK333" s="52"/>
      <c r="FL333" s="52"/>
      <c r="FM333" s="52"/>
      <c r="FN333" s="52"/>
      <c r="FO333" s="52"/>
      <c r="FP333" s="52"/>
      <c r="FQ333" s="52"/>
    </row>
    <row r="334" spans="101:173" ht="12.75" customHeight="1">
      <c r="CW334" s="52"/>
      <c r="CX334" s="52"/>
      <c r="CY334" s="52"/>
      <c r="CZ334" s="52"/>
      <c r="DA334" s="52"/>
      <c r="DB334" s="52"/>
      <c r="DC334" s="52"/>
      <c r="DD334" s="52"/>
      <c r="DE334" s="52"/>
      <c r="DF334" s="52"/>
      <c r="DG334" s="52"/>
      <c r="DH334" s="52"/>
      <c r="DI334" s="52"/>
      <c r="DJ334" s="52"/>
      <c r="DK334" s="52"/>
      <c r="DL334" s="52"/>
      <c r="DM334" s="52"/>
      <c r="DN334" s="52"/>
      <c r="DO334" s="52"/>
      <c r="DP334" s="52"/>
      <c r="DQ334" s="52"/>
      <c r="DR334" s="52"/>
      <c r="DS334" s="52"/>
      <c r="DT334" s="52"/>
      <c r="DU334" s="52"/>
      <c r="DV334" s="52"/>
      <c r="DW334" s="52"/>
      <c r="DX334" s="52"/>
      <c r="DY334" s="52"/>
      <c r="DZ334" s="52"/>
      <c r="EA334" s="52"/>
      <c r="EB334" s="52"/>
      <c r="EC334" s="52"/>
      <c r="ED334" s="52"/>
      <c r="EE334" s="52"/>
      <c r="EF334" s="52"/>
      <c r="EG334" s="52"/>
      <c r="EH334" s="52"/>
      <c r="EI334" s="52"/>
      <c r="EJ334" s="52"/>
      <c r="EK334" s="52"/>
      <c r="EL334" s="52"/>
      <c r="EM334" s="52"/>
      <c r="EN334" s="52"/>
      <c r="EO334" s="52"/>
      <c r="EP334" s="52"/>
      <c r="EQ334" s="52"/>
      <c r="ER334" s="52"/>
      <c r="ES334" s="52"/>
      <c r="ET334" s="52"/>
      <c r="EU334" s="52"/>
      <c r="EV334" s="52"/>
      <c r="EW334" s="52"/>
      <c r="EX334" s="52"/>
      <c r="EY334" s="52"/>
      <c r="EZ334" s="52"/>
      <c r="FA334" s="52"/>
      <c r="FB334" s="52"/>
      <c r="FC334" s="52"/>
      <c r="FD334" s="52"/>
      <c r="FE334" s="52"/>
      <c r="FF334" s="52"/>
      <c r="FG334" s="52"/>
      <c r="FH334" s="52"/>
      <c r="FI334" s="52"/>
      <c r="FJ334" s="52"/>
      <c r="FK334" s="52"/>
      <c r="FL334" s="52"/>
      <c r="FM334" s="52"/>
      <c r="FN334" s="52"/>
      <c r="FO334" s="52"/>
      <c r="FP334" s="52"/>
      <c r="FQ334" s="52"/>
    </row>
    <row r="335" spans="101:173" ht="12.75" customHeight="1">
      <c r="CW335" s="52"/>
      <c r="CX335" s="52"/>
      <c r="CY335" s="52"/>
      <c r="CZ335" s="52"/>
      <c r="DA335" s="52"/>
      <c r="DB335" s="52"/>
      <c r="DC335" s="52"/>
      <c r="DD335" s="52"/>
      <c r="DE335" s="52"/>
      <c r="DF335" s="52"/>
      <c r="DG335" s="52"/>
      <c r="DH335" s="52"/>
      <c r="DI335" s="52"/>
      <c r="DJ335" s="52"/>
      <c r="DK335" s="52"/>
      <c r="DL335" s="52"/>
      <c r="DM335" s="52"/>
      <c r="DN335" s="52"/>
      <c r="DO335" s="52"/>
      <c r="DP335" s="52"/>
      <c r="DQ335" s="52"/>
      <c r="DR335" s="52"/>
      <c r="DS335" s="52"/>
      <c r="DT335" s="52"/>
      <c r="DU335" s="52"/>
      <c r="DV335" s="52"/>
      <c r="DW335" s="52"/>
      <c r="DX335" s="52"/>
      <c r="DY335" s="52"/>
      <c r="DZ335" s="52"/>
      <c r="EA335" s="52"/>
      <c r="EB335" s="52"/>
      <c r="EC335" s="52"/>
      <c r="ED335" s="52"/>
      <c r="EE335" s="52"/>
      <c r="EF335" s="52"/>
      <c r="EG335" s="52"/>
      <c r="EH335" s="52"/>
      <c r="EI335" s="52"/>
      <c r="EJ335" s="52"/>
      <c r="EK335" s="52"/>
      <c r="EL335" s="52"/>
      <c r="EM335" s="52"/>
      <c r="EN335" s="52"/>
      <c r="EO335" s="52"/>
      <c r="EP335" s="52"/>
      <c r="EQ335" s="52"/>
      <c r="ER335" s="52"/>
      <c r="ES335" s="52"/>
      <c r="ET335" s="52"/>
      <c r="EU335" s="52"/>
      <c r="EV335" s="52"/>
      <c r="EW335" s="52"/>
      <c r="EX335" s="52"/>
      <c r="EY335" s="52"/>
      <c r="EZ335" s="52"/>
      <c r="FA335" s="52"/>
      <c r="FB335" s="52"/>
      <c r="FC335" s="52"/>
      <c r="FD335" s="52"/>
      <c r="FE335" s="52"/>
      <c r="FF335" s="52"/>
      <c r="FG335" s="52"/>
      <c r="FH335" s="52"/>
      <c r="FI335" s="52"/>
      <c r="FJ335" s="52"/>
      <c r="FK335" s="52"/>
      <c r="FL335" s="52"/>
      <c r="FM335" s="52"/>
      <c r="FN335" s="52"/>
      <c r="FO335" s="52"/>
      <c r="FP335" s="52"/>
      <c r="FQ335" s="52"/>
    </row>
    <row r="336" spans="101:173" ht="12.75" customHeight="1">
      <c r="CW336" s="52"/>
      <c r="CX336" s="52"/>
      <c r="CY336" s="52"/>
      <c r="CZ336" s="52"/>
      <c r="DA336" s="52"/>
      <c r="DB336" s="52"/>
      <c r="DC336" s="52"/>
      <c r="DD336" s="52"/>
      <c r="DE336" s="52"/>
      <c r="DF336" s="52"/>
      <c r="DG336" s="52"/>
      <c r="DH336" s="52"/>
      <c r="DI336" s="52"/>
      <c r="DJ336" s="52"/>
      <c r="DK336" s="52"/>
      <c r="DL336" s="52"/>
      <c r="DM336" s="52"/>
      <c r="DN336" s="52"/>
      <c r="DO336" s="52"/>
      <c r="DP336" s="52"/>
      <c r="DQ336" s="52"/>
      <c r="DR336" s="52"/>
      <c r="DS336" s="52"/>
      <c r="DT336" s="52"/>
      <c r="DU336" s="52"/>
      <c r="DV336" s="52"/>
      <c r="DW336" s="52"/>
      <c r="DX336" s="52"/>
      <c r="DY336" s="52"/>
      <c r="DZ336" s="52"/>
      <c r="EA336" s="52"/>
      <c r="EB336" s="52"/>
      <c r="EC336" s="52"/>
      <c r="ED336" s="52"/>
      <c r="EE336" s="52"/>
      <c r="EF336" s="52"/>
      <c r="EG336" s="52"/>
      <c r="EH336" s="52"/>
      <c r="EI336" s="52"/>
      <c r="EJ336" s="52"/>
      <c r="EK336" s="52"/>
      <c r="EL336" s="52"/>
      <c r="EM336" s="52"/>
      <c r="EN336" s="52"/>
      <c r="EO336" s="52"/>
      <c r="EP336" s="52"/>
      <c r="EQ336" s="52"/>
      <c r="ER336" s="52"/>
      <c r="ES336" s="52"/>
      <c r="ET336" s="52"/>
      <c r="EU336" s="52"/>
      <c r="EV336" s="52"/>
      <c r="EW336" s="52"/>
      <c r="EX336" s="52"/>
      <c r="EY336" s="52"/>
      <c r="EZ336" s="52"/>
      <c r="FA336" s="52"/>
      <c r="FB336" s="52"/>
      <c r="FC336" s="52"/>
      <c r="FD336" s="52"/>
      <c r="FE336" s="52"/>
      <c r="FF336" s="52"/>
      <c r="FG336" s="52"/>
      <c r="FH336" s="52"/>
      <c r="FI336" s="52"/>
      <c r="FJ336" s="52"/>
      <c r="FK336" s="52"/>
      <c r="FL336" s="52"/>
      <c r="FM336" s="52"/>
      <c r="FN336" s="52"/>
      <c r="FO336" s="52"/>
      <c r="FP336" s="52"/>
      <c r="FQ336" s="52"/>
    </row>
    <row r="337" spans="101:173" ht="12.75" customHeight="1">
      <c r="CW337" s="52"/>
      <c r="CX337" s="52"/>
      <c r="CY337" s="52"/>
      <c r="CZ337" s="52"/>
      <c r="DA337" s="52"/>
      <c r="DB337" s="52"/>
      <c r="DC337" s="52"/>
      <c r="DD337" s="52"/>
      <c r="DE337" s="52"/>
      <c r="DF337" s="52"/>
      <c r="DG337" s="52"/>
      <c r="DH337" s="52"/>
      <c r="DI337" s="52"/>
      <c r="DJ337" s="52"/>
      <c r="DK337" s="52"/>
      <c r="DL337" s="52"/>
      <c r="DM337" s="52"/>
      <c r="DN337" s="52"/>
      <c r="DO337" s="52"/>
      <c r="DP337" s="52"/>
      <c r="DQ337" s="52"/>
      <c r="DR337" s="52"/>
      <c r="DS337" s="52"/>
      <c r="DT337" s="52"/>
      <c r="DU337" s="52"/>
      <c r="DV337" s="52"/>
      <c r="DW337" s="52"/>
      <c r="DX337" s="52"/>
      <c r="DY337" s="52"/>
      <c r="DZ337" s="52"/>
      <c r="EA337" s="52"/>
      <c r="EB337" s="52"/>
      <c r="EC337" s="52"/>
      <c r="ED337" s="52"/>
      <c r="EE337" s="52"/>
      <c r="EF337" s="52"/>
      <c r="EG337" s="52"/>
      <c r="EH337" s="52"/>
      <c r="EI337" s="52"/>
      <c r="EJ337" s="52"/>
      <c r="EK337" s="52"/>
      <c r="EL337" s="52"/>
      <c r="EM337" s="52"/>
      <c r="EN337" s="52"/>
      <c r="EO337" s="52"/>
      <c r="EP337" s="52"/>
      <c r="EQ337" s="52"/>
      <c r="ER337" s="52"/>
      <c r="ES337" s="52"/>
      <c r="ET337" s="52"/>
      <c r="EU337" s="52"/>
      <c r="EV337" s="52"/>
      <c r="EW337" s="52"/>
      <c r="EX337" s="52"/>
      <c r="EY337" s="52"/>
      <c r="EZ337" s="52"/>
      <c r="FA337" s="52"/>
      <c r="FB337" s="52"/>
      <c r="FC337" s="52"/>
      <c r="FD337" s="52"/>
      <c r="FE337" s="52"/>
      <c r="FF337" s="52"/>
      <c r="FG337" s="52"/>
      <c r="FH337" s="52"/>
      <c r="FI337" s="52"/>
      <c r="FJ337" s="52"/>
      <c r="FK337" s="52"/>
      <c r="FL337" s="52"/>
      <c r="FM337" s="52"/>
      <c r="FN337" s="52"/>
      <c r="FO337" s="52"/>
      <c r="FP337" s="52"/>
      <c r="FQ337" s="52"/>
    </row>
    <row r="338" spans="101:173" ht="12.75" customHeight="1">
      <c r="CW338" s="52"/>
      <c r="CX338" s="52"/>
      <c r="CY338" s="52"/>
      <c r="CZ338" s="52"/>
      <c r="DA338" s="52"/>
      <c r="DB338" s="52"/>
      <c r="DC338" s="52"/>
      <c r="DD338" s="52"/>
      <c r="DE338" s="52"/>
      <c r="DF338" s="52"/>
      <c r="DG338" s="52"/>
      <c r="DH338" s="52"/>
      <c r="DI338" s="52"/>
      <c r="DJ338" s="52"/>
      <c r="DK338" s="52"/>
      <c r="DL338" s="52"/>
      <c r="DM338" s="52"/>
      <c r="DN338" s="52"/>
      <c r="DO338" s="52"/>
      <c r="DP338" s="52"/>
      <c r="DQ338" s="52"/>
      <c r="DR338" s="52"/>
      <c r="DS338" s="52"/>
      <c r="DT338" s="52"/>
      <c r="DU338" s="52"/>
      <c r="DV338" s="52"/>
      <c r="DW338" s="52"/>
      <c r="DX338" s="52"/>
      <c r="DY338" s="52"/>
      <c r="DZ338" s="52"/>
      <c r="EA338" s="52"/>
      <c r="EB338" s="52"/>
      <c r="EC338" s="52"/>
      <c r="ED338" s="52"/>
      <c r="EE338" s="52"/>
      <c r="EF338" s="52"/>
      <c r="EG338" s="52"/>
      <c r="EH338" s="52"/>
      <c r="EI338" s="52"/>
      <c r="EJ338" s="52"/>
      <c r="EK338" s="52"/>
      <c r="EL338" s="52"/>
      <c r="EM338" s="52"/>
      <c r="EN338" s="52"/>
      <c r="EO338" s="52"/>
      <c r="EP338" s="52"/>
      <c r="EQ338" s="52"/>
      <c r="ER338" s="52"/>
      <c r="ES338" s="52"/>
      <c r="ET338" s="52"/>
      <c r="EU338" s="52"/>
      <c r="EV338" s="52"/>
      <c r="EW338" s="52"/>
      <c r="EX338" s="52"/>
      <c r="EY338" s="52"/>
      <c r="EZ338" s="52"/>
      <c r="FA338" s="52"/>
      <c r="FB338" s="52"/>
      <c r="FC338" s="52"/>
      <c r="FD338" s="52"/>
      <c r="FE338" s="52"/>
      <c r="FF338" s="52"/>
      <c r="FG338" s="52"/>
      <c r="FH338" s="52"/>
      <c r="FI338" s="52"/>
      <c r="FJ338" s="52"/>
      <c r="FK338" s="52"/>
      <c r="FL338" s="52"/>
      <c r="FM338" s="52"/>
      <c r="FN338" s="52"/>
      <c r="FO338" s="52"/>
      <c r="FP338" s="52"/>
      <c r="FQ338" s="52"/>
    </row>
    <row r="339" spans="101:173" ht="12.75" customHeight="1">
      <c r="CW339" s="52"/>
      <c r="CX339" s="52"/>
      <c r="CY339" s="52"/>
      <c r="CZ339" s="52"/>
      <c r="DA339" s="52"/>
      <c r="DB339" s="52"/>
      <c r="DC339" s="52"/>
      <c r="DD339" s="52"/>
      <c r="DE339" s="52"/>
      <c r="DF339" s="52"/>
      <c r="DG339" s="52"/>
      <c r="DH339" s="52"/>
      <c r="DI339" s="52"/>
      <c r="DJ339" s="52"/>
      <c r="DK339" s="52"/>
      <c r="DL339" s="52"/>
      <c r="DM339" s="52"/>
      <c r="DN339" s="52"/>
      <c r="DO339" s="52"/>
      <c r="DP339" s="52"/>
      <c r="DQ339" s="52"/>
      <c r="DR339" s="52"/>
      <c r="DS339" s="52"/>
      <c r="DT339" s="52"/>
      <c r="DU339" s="52"/>
      <c r="DV339" s="52"/>
      <c r="DW339" s="52"/>
      <c r="DX339" s="52"/>
      <c r="DY339" s="52"/>
      <c r="DZ339" s="52"/>
      <c r="EA339" s="52"/>
      <c r="EB339" s="52"/>
      <c r="EC339" s="52"/>
      <c r="ED339" s="52"/>
      <c r="EE339" s="52"/>
      <c r="EF339" s="52"/>
      <c r="EG339" s="52"/>
      <c r="EH339" s="52"/>
      <c r="EI339" s="52"/>
      <c r="EJ339" s="52"/>
      <c r="EK339" s="52"/>
      <c r="EL339" s="52"/>
      <c r="EM339" s="52"/>
      <c r="EN339" s="52"/>
      <c r="EO339" s="52"/>
      <c r="EP339" s="52"/>
      <c r="EQ339" s="52"/>
      <c r="ER339" s="52"/>
      <c r="ES339" s="52"/>
      <c r="ET339" s="52"/>
      <c r="EU339" s="52"/>
      <c r="EV339" s="52"/>
      <c r="EW339" s="52"/>
      <c r="EX339" s="52"/>
      <c r="EY339" s="52"/>
      <c r="EZ339" s="52"/>
      <c r="FA339" s="52"/>
      <c r="FB339" s="52"/>
      <c r="FC339" s="52"/>
      <c r="FD339" s="52"/>
      <c r="FE339" s="52"/>
      <c r="FF339" s="52"/>
      <c r="FG339" s="52"/>
      <c r="FH339" s="52"/>
      <c r="FI339" s="52"/>
      <c r="FJ339" s="52"/>
      <c r="FK339" s="52"/>
      <c r="FL339" s="52"/>
      <c r="FM339" s="52"/>
      <c r="FN339" s="52"/>
      <c r="FO339" s="52"/>
      <c r="FP339" s="52"/>
      <c r="FQ339" s="52"/>
    </row>
    <row r="340" spans="101:173" ht="12.75" customHeight="1">
      <c r="CW340" s="52"/>
      <c r="CX340" s="52"/>
      <c r="CY340" s="52"/>
      <c r="CZ340" s="52"/>
      <c r="DA340" s="52"/>
      <c r="DB340" s="52"/>
      <c r="DC340" s="52"/>
      <c r="DD340" s="52"/>
      <c r="DE340" s="52"/>
      <c r="DF340" s="52"/>
      <c r="DG340" s="52"/>
      <c r="DH340" s="52"/>
      <c r="DI340" s="52"/>
      <c r="DJ340" s="52"/>
      <c r="DK340" s="52"/>
      <c r="DL340" s="52"/>
      <c r="DM340" s="52"/>
      <c r="DN340" s="52"/>
      <c r="DO340" s="52"/>
      <c r="DP340" s="52"/>
      <c r="DQ340" s="52"/>
      <c r="DR340" s="52"/>
      <c r="DS340" s="52"/>
      <c r="DT340" s="52"/>
      <c r="DU340" s="52"/>
      <c r="DV340" s="52"/>
      <c r="DW340" s="52"/>
      <c r="DX340" s="52"/>
      <c r="DY340" s="52"/>
      <c r="DZ340" s="52"/>
      <c r="EA340" s="52"/>
      <c r="EB340" s="52"/>
      <c r="EC340" s="52"/>
      <c r="ED340" s="52"/>
      <c r="EE340" s="52"/>
      <c r="EF340" s="52"/>
      <c r="EG340" s="52"/>
      <c r="EH340" s="52"/>
      <c r="EI340" s="52"/>
      <c r="EJ340" s="52"/>
      <c r="EK340" s="52"/>
      <c r="EL340" s="52"/>
      <c r="EM340" s="52"/>
      <c r="EN340" s="52"/>
      <c r="EO340" s="52"/>
      <c r="EP340" s="52"/>
      <c r="EQ340" s="52"/>
      <c r="ER340" s="52"/>
      <c r="ES340" s="52"/>
      <c r="ET340" s="52"/>
      <c r="EU340" s="52"/>
      <c r="EV340" s="52"/>
      <c r="EW340" s="52"/>
      <c r="EX340" s="52"/>
      <c r="EY340" s="52"/>
      <c r="EZ340" s="52"/>
      <c r="FA340" s="52"/>
      <c r="FB340" s="52"/>
      <c r="FC340" s="52"/>
      <c r="FD340" s="52"/>
      <c r="FE340" s="52"/>
      <c r="FF340" s="52"/>
      <c r="FG340" s="52"/>
      <c r="FH340" s="52"/>
      <c r="FI340" s="52"/>
      <c r="FJ340" s="52"/>
      <c r="FK340" s="52"/>
      <c r="FL340" s="52"/>
      <c r="FM340" s="52"/>
      <c r="FN340" s="52"/>
      <c r="FO340" s="52"/>
      <c r="FP340" s="52"/>
      <c r="FQ340" s="52"/>
    </row>
    <row r="341" spans="101:173" ht="12.75" customHeight="1">
      <c r="CW341" s="52"/>
      <c r="CX341" s="52"/>
      <c r="CY341" s="52"/>
      <c r="CZ341" s="52"/>
      <c r="DA341" s="52"/>
      <c r="DB341" s="52"/>
      <c r="DC341" s="52"/>
      <c r="DD341" s="52"/>
      <c r="DE341" s="52"/>
      <c r="DF341" s="52"/>
      <c r="DG341" s="52"/>
      <c r="DH341" s="52"/>
      <c r="DI341" s="52"/>
      <c r="DJ341" s="52"/>
      <c r="DK341" s="52"/>
      <c r="DL341" s="52"/>
      <c r="DM341" s="52"/>
      <c r="DN341" s="52"/>
      <c r="DO341" s="52"/>
      <c r="DP341" s="52"/>
      <c r="DQ341" s="52"/>
      <c r="DR341" s="52"/>
      <c r="DS341" s="52"/>
      <c r="DT341" s="52"/>
      <c r="DU341" s="52"/>
      <c r="DV341" s="52"/>
      <c r="DW341" s="52"/>
      <c r="DX341" s="52"/>
      <c r="DY341" s="52"/>
      <c r="DZ341" s="52"/>
      <c r="EA341" s="52"/>
      <c r="EB341" s="52"/>
      <c r="EC341" s="52"/>
      <c r="ED341" s="52"/>
      <c r="EE341" s="52"/>
      <c r="EF341" s="52"/>
      <c r="EG341" s="52"/>
      <c r="EH341" s="52"/>
      <c r="EI341" s="52"/>
      <c r="EJ341" s="52"/>
      <c r="EK341" s="52"/>
      <c r="EL341" s="52"/>
      <c r="EM341" s="52"/>
      <c r="EN341" s="52"/>
      <c r="EO341" s="52"/>
      <c r="EP341" s="52"/>
      <c r="EQ341" s="52"/>
      <c r="ER341" s="52"/>
      <c r="ES341" s="52"/>
      <c r="ET341" s="52"/>
      <c r="EU341" s="52"/>
      <c r="EV341" s="52"/>
      <c r="EW341" s="52"/>
      <c r="EX341" s="52"/>
      <c r="EY341" s="52"/>
      <c r="EZ341" s="52"/>
      <c r="FA341" s="52"/>
      <c r="FB341" s="52"/>
      <c r="FC341" s="52"/>
      <c r="FD341" s="52"/>
      <c r="FE341" s="52"/>
      <c r="FF341" s="52"/>
      <c r="FG341" s="52"/>
      <c r="FH341" s="52"/>
      <c r="FI341" s="52"/>
      <c r="FJ341" s="52"/>
      <c r="FK341" s="52"/>
      <c r="FL341" s="52"/>
      <c r="FM341" s="52"/>
      <c r="FN341" s="52"/>
      <c r="FO341" s="52"/>
      <c r="FP341" s="52"/>
      <c r="FQ341" s="52"/>
    </row>
    <row r="342" spans="101:173" ht="12.75" customHeight="1">
      <c r="CW342" s="52"/>
      <c r="CX342" s="52"/>
      <c r="CY342" s="52"/>
      <c r="CZ342" s="52"/>
      <c r="DA342" s="52"/>
      <c r="DB342" s="52"/>
      <c r="DC342" s="52"/>
      <c r="DD342" s="52"/>
      <c r="DE342" s="52"/>
      <c r="DF342" s="52"/>
      <c r="DG342" s="52"/>
      <c r="DH342" s="52"/>
      <c r="DI342" s="52"/>
      <c r="DJ342" s="52"/>
      <c r="DK342" s="52"/>
      <c r="DL342" s="52"/>
      <c r="DM342" s="52"/>
      <c r="DN342" s="52"/>
      <c r="DO342" s="52"/>
      <c r="DP342" s="52"/>
      <c r="DQ342" s="52"/>
      <c r="DR342" s="52"/>
      <c r="DS342" s="52"/>
      <c r="DT342" s="52"/>
      <c r="DU342" s="52"/>
      <c r="DV342" s="52"/>
      <c r="DW342" s="52"/>
      <c r="DX342" s="52"/>
      <c r="DY342" s="52"/>
      <c r="DZ342" s="52"/>
      <c r="EA342" s="52"/>
      <c r="EB342" s="52"/>
      <c r="EC342" s="52"/>
      <c r="ED342" s="52"/>
      <c r="EE342" s="52"/>
      <c r="EF342" s="52"/>
      <c r="EG342" s="52"/>
      <c r="EH342" s="52"/>
      <c r="EI342" s="52"/>
      <c r="EJ342" s="52"/>
      <c r="EK342" s="52"/>
      <c r="EL342" s="52"/>
      <c r="EM342" s="52"/>
      <c r="EN342" s="52"/>
      <c r="EO342" s="52"/>
      <c r="EP342" s="52"/>
      <c r="EQ342" s="52"/>
      <c r="ER342" s="52"/>
      <c r="ES342" s="52"/>
      <c r="ET342" s="52"/>
      <c r="EU342" s="52"/>
      <c r="EV342" s="52"/>
      <c r="EW342" s="52"/>
      <c r="EX342" s="52"/>
      <c r="EY342" s="52"/>
      <c r="EZ342" s="52"/>
      <c r="FA342" s="52"/>
      <c r="FB342" s="52"/>
      <c r="FC342" s="52"/>
      <c r="FD342" s="52"/>
      <c r="FE342" s="52"/>
      <c r="FF342" s="52"/>
      <c r="FG342" s="52"/>
      <c r="FH342" s="52"/>
      <c r="FI342" s="52"/>
      <c r="FJ342" s="52"/>
      <c r="FK342" s="52"/>
      <c r="FL342" s="52"/>
      <c r="FM342" s="52"/>
      <c r="FN342" s="52"/>
      <c r="FO342" s="52"/>
      <c r="FP342" s="52"/>
      <c r="FQ342" s="52"/>
    </row>
    <row r="343" spans="101:173" ht="12.75" customHeight="1">
      <c r="CW343" s="52"/>
      <c r="CX343" s="52"/>
      <c r="CY343" s="52"/>
      <c r="CZ343" s="52"/>
      <c r="DA343" s="52"/>
      <c r="DB343" s="52"/>
      <c r="DC343" s="52"/>
      <c r="DD343" s="52"/>
      <c r="DE343" s="52"/>
      <c r="DF343" s="52"/>
      <c r="DG343" s="52"/>
      <c r="DH343" s="52"/>
      <c r="DI343" s="52"/>
      <c r="DJ343" s="52"/>
      <c r="DK343" s="52"/>
      <c r="DL343" s="52"/>
      <c r="DM343" s="52"/>
      <c r="DN343" s="52"/>
      <c r="DO343" s="52"/>
      <c r="DP343" s="52"/>
      <c r="DQ343" s="52"/>
      <c r="DR343" s="52"/>
      <c r="DS343" s="52"/>
      <c r="DT343" s="52"/>
      <c r="DU343" s="52"/>
      <c r="DV343" s="52"/>
      <c r="DW343" s="52"/>
      <c r="DX343" s="52"/>
      <c r="DY343" s="52"/>
      <c r="DZ343" s="52"/>
      <c r="EA343" s="52"/>
      <c r="EB343" s="52"/>
      <c r="EC343" s="52"/>
      <c r="ED343" s="52"/>
      <c r="EE343" s="52"/>
      <c r="EF343" s="52"/>
      <c r="EG343" s="52"/>
      <c r="EH343" s="52"/>
      <c r="EI343" s="52"/>
      <c r="EJ343" s="52"/>
      <c r="EK343" s="52"/>
      <c r="EL343" s="52"/>
      <c r="EM343" s="52"/>
      <c r="EN343" s="52"/>
      <c r="EO343" s="52"/>
      <c r="EP343" s="52"/>
      <c r="EQ343" s="52"/>
      <c r="ER343" s="52"/>
      <c r="ES343" s="52"/>
      <c r="ET343" s="52"/>
      <c r="EU343" s="52"/>
      <c r="EV343" s="52"/>
      <c r="EW343" s="52"/>
      <c r="EX343" s="52"/>
      <c r="EY343" s="52"/>
      <c r="EZ343" s="52"/>
      <c r="FA343" s="52"/>
      <c r="FB343" s="52"/>
      <c r="FC343" s="52"/>
      <c r="FD343" s="52"/>
      <c r="FE343" s="52"/>
      <c r="FF343" s="52"/>
      <c r="FG343" s="52"/>
      <c r="FH343" s="52"/>
      <c r="FI343" s="52"/>
      <c r="FJ343" s="52"/>
      <c r="FK343" s="52"/>
      <c r="FL343" s="52"/>
      <c r="FM343" s="52"/>
      <c r="FN343" s="52"/>
      <c r="FO343" s="52"/>
      <c r="FP343" s="52"/>
      <c r="FQ343" s="52"/>
    </row>
    <row r="344" spans="101:173" ht="12.75" customHeight="1">
      <c r="CW344" s="52"/>
      <c r="CX344" s="52"/>
      <c r="CY344" s="52"/>
      <c r="CZ344" s="52"/>
      <c r="DA344" s="52"/>
      <c r="DB344" s="52"/>
      <c r="DC344" s="52"/>
      <c r="DD344" s="52"/>
      <c r="DE344" s="52"/>
      <c r="DF344" s="52"/>
      <c r="DG344" s="52"/>
      <c r="DH344" s="52"/>
      <c r="DI344" s="52"/>
      <c r="DJ344" s="52"/>
      <c r="DK344" s="52"/>
      <c r="DL344" s="52"/>
      <c r="DM344" s="52"/>
      <c r="DN344" s="52"/>
      <c r="DO344" s="52"/>
      <c r="DP344" s="52"/>
      <c r="DQ344" s="52"/>
      <c r="DR344" s="52"/>
      <c r="DS344" s="52"/>
      <c r="DT344" s="52"/>
      <c r="DU344" s="52"/>
      <c r="DV344" s="52"/>
      <c r="DW344" s="52"/>
      <c r="DX344" s="52"/>
      <c r="DY344" s="52"/>
      <c r="DZ344" s="52"/>
      <c r="EA344" s="52"/>
      <c r="EB344" s="52"/>
      <c r="EC344" s="52"/>
      <c r="ED344" s="52"/>
      <c r="EE344" s="52"/>
      <c r="EF344" s="52"/>
      <c r="EG344" s="52"/>
      <c r="EH344" s="52"/>
      <c r="EI344" s="52"/>
      <c r="EJ344" s="52"/>
      <c r="EK344" s="52"/>
      <c r="EL344" s="52"/>
      <c r="EM344" s="52"/>
      <c r="EN344" s="52"/>
      <c r="EO344" s="52"/>
      <c r="EP344" s="52"/>
      <c r="EQ344" s="52"/>
      <c r="ER344" s="52"/>
      <c r="ES344" s="52"/>
      <c r="ET344" s="52"/>
      <c r="EU344" s="52"/>
      <c r="EV344" s="52"/>
      <c r="EW344" s="52"/>
      <c r="EX344" s="52"/>
      <c r="EY344" s="52"/>
      <c r="EZ344" s="52"/>
      <c r="FA344" s="52"/>
      <c r="FB344" s="52"/>
      <c r="FC344" s="52"/>
      <c r="FD344" s="52"/>
      <c r="FE344" s="52"/>
      <c r="FF344" s="52"/>
      <c r="FG344" s="52"/>
      <c r="FH344" s="52"/>
      <c r="FI344" s="52"/>
      <c r="FJ344" s="52"/>
      <c r="FK344" s="52"/>
      <c r="FL344" s="52"/>
      <c r="FM344" s="52"/>
      <c r="FN344" s="52"/>
      <c r="FO344" s="52"/>
      <c r="FP344" s="52"/>
      <c r="FQ344" s="52"/>
    </row>
    <row r="345" spans="101:173" ht="12.75" customHeight="1">
      <c r="CW345" s="52"/>
      <c r="CX345" s="52"/>
      <c r="CY345" s="52"/>
      <c r="CZ345" s="52"/>
      <c r="DA345" s="52"/>
      <c r="DB345" s="52"/>
      <c r="DC345" s="52"/>
      <c r="DD345" s="52"/>
      <c r="DE345" s="52"/>
      <c r="DF345" s="52"/>
      <c r="DG345" s="52"/>
      <c r="DH345" s="52"/>
      <c r="DI345" s="52"/>
      <c r="DJ345" s="52"/>
      <c r="DK345" s="52"/>
      <c r="DL345" s="52"/>
      <c r="DM345" s="52"/>
      <c r="DN345" s="52"/>
      <c r="DO345" s="52"/>
      <c r="DP345" s="52"/>
      <c r="DQ345" s="52"/>
      <c r="DR345" s="52"/>
      <c r="DS345" s="52"/>
      <c r="DT345" s="52"/>
      <c r="DU345" s="52"/>
      <c r="DV345" s="52"/>
      <c r="DW345" s="52"/>
      <c r="DX345" s="52"/>
      <c r="DY345" s="52"/>
      <c r="DZ345" s="52"/>
      <c r="EA345" s="52"/>
      <c r="EB345" s="52"/>
      <c r="EC345" s="52"/>
      <c r="ED345" s="52"/>
      <c r="EE345" s="52"/>
      <c r="EF345" s="52"/>
      <c r="EG345" s="52"/>
      <c r="EH345" s="52"/>
      <c r="EI345" s="52"/>
      <c r="EJ345" s="52"/>
      <c r="EK345" s="52"/>
      <c r="EL345" s="52"/>
      <c r="EM345" s="52"/>
      <c r="EN345" s="52"/>
      <c r="EO345" s="52"/>
      <c r="EP345" s="52"/>
      <c r="EQ345" s="52"/>
      <c r="ER345" s="52"/>
      <c r="ES345" s="52"/>
      <c r="ET345" s="52"/>
      <c r="EU345" s="52"/>
      <c r="EV345" s="52"/>
      <c r="EW345" s="52"/>
      <c r="EX345" s="52"/>
      <c r="EY345" s="52"/>
      <c r="EZ345" s="52"/>
      <c r="FA345" s="52"/>
      <c r="FB345" s="52"/>
      <c r="FC345" s="52"/>
      <c r="FD345" s="52"/>
      <c r="FE345" s="52"/>
      <c r="FF345" s="52"/>
      <c r="FG345" s="52"/>
      <c r="FH345" s="52"/>
      <c r="FI345" s="52"/>
      <c r="FJ345" s="52"/>
      <c r="FK345" s="52"/>
      <c r="FL345" s="52"/>
      <c r="FM345" s="52"/>
      <c r="FN345" s="52"/>
      <c r="FO345" s="52"/>
      <c r="FP345" s="52"/>
      <c r="FQ345" s="52"/>
    </row>
    <row r="346" spans="101:173" ht="12.75" customHeight="1">
      <c r="CW346" s="52"/>
      <c r="CX346" s="52"/>
      <c r="CY346" s="52"/>
      <c r="CZ346" s="52"/>
      <c r="DA346" s="52"/>
      <c r="DB346" s="52"/>
      <c r="DC346" s="52"/>
      <c r="DD346" s="52"/>
      <c r="DE346" s="52"/>
      <c r="DF346" s="52"/>
      <c r="DG346" s="52"/>
      <c r="DH346" s="52"/>
      <c r="DI346" s="52"/>
      <c r="DJ346" s="52"/>
      <c r="DK346" s="52"/>
      <c r="DL346" s="52"/>
      <c r="DM346" s="52"/>
      <c r="DN346" s="52"/>
      <c r="DO346" s="52"/>
      <c r="DP346" s="52"/>
      <c r="DQ346" s="52"/>
      <c r="DR346" s="52"/>
      <c r="DS346" s="52"/>
      <c r="DT346" s="52"/>
      <c r="DU346" s="52"/>
      <c r="DV346" s="52"/>
      <c r="DW346" s="52"/>
      <c r="DX346" s="52"/>
      <c r="DY346" s="52"/>
      <c r="DZ346" s="52"/>
      <c r="EA346" s="52"/>
      <c r="EB346" s="52"/>
      <c r="EC346" s="52"/>
      <c r="ED346" s="52"/>
      <c r="EE346" s="52"/>
      <c r="EF346" s="52"/>
      <c r="EG346" s="52"/>
      <c r="EH346" s="52"/>
      <c r="EI346" s="52"/>
      <c r="EJ346" s="52"/>
      <c r="EK346" s="52"/>
      <c r="EL346" s="52"/>
      <c r="EM346" s="52"/>
      <c r="EN346" s="52"/>
      <c r="EO346" s="52"/>
      <c r="EP346" s="52"/>
      <c r="EQ346" s="52"/>
      <c r="ER346" s="52"/>
      <c r="ES346" s="52"/>
      <c r="ET346" s="52"/>
      <c r="EU346" s="52"/>
      <c r="EV346" s="52"/>
      <c r="EW346" s="52"/>
      <c r="EX346" s="52"/>
      <c r="EY346" s="52"/>
      <c r="EZ346" s="52"/>
      <c r="FA346" s="52"/>
      <c r="FB346" s="52"/>
      <c r="FC346" s="52"/>
      <c r="FD346" s="52"/>
      <c r="FE346" s="52"/>
      <c r="FF346" s="52"/>
      <c r="FG346" s="52"/>
      <c r="FH346" s="52"/>
      <c r="FI346" s="52"/>
      <c r="FJ346" s="52"/>
      <c r="FK346" s="52"/>
      <c r="FL346" s="52"/>
      <c r="FM346" s="52"/>
      <c r="FN346" s="52"/>
      <c r="FO346" s="52"/>
      <c r="FP346" s="52"/>
      <c r="FQ346" s="52"/>
    </row>
    <row r="347" spans="101:173" ht="12.75" customHeight="1">
      <c r="CW347" s="52"/>
      <c r="CX347" s="52"/>
      <c r="CY347" s="52"/>
      <c r="CZ347" s="52"/>
      <c r="DA347" s="52"/>
      <c r="DB347" s="52"/>
      <c r="DC347" s="52"/>
      <c r="DD347" s="52"/>
      <c r="DE347" s="52"/>
      <c r="DF347" s="52"/>
      <c r="DG347" s="52"/>
      <c r="DH347" s="52"/>
      <c r="DI347" s="52"/>
      <c r="DJ347" s="52"/>
      <c r="DK347" s="52"/>
      <c r="DL347" s="52"/>
      <c r="DM347" s="52"/>
      <c r="DN347" s="52"/>
      <c r="DO347" s="52"/>
      <c r="DP347" s="52"/>
      <c r="DQ347" s="52"/>
      <c r="DR347" s="52"/>
      <c r="DS347" s="52"/>
      <c r="DT347" s="52"/>
      <c r="DU347" s="52"/>
      <c r="DV347" s="52"/>
      <c r="DW347" s="52"/>
      <c r="DX347" s="52"/>
      <c r="DY347" s="52"/>
      <c r="DZ347" s="52"/>
      <c r="EA347" s="52"/>
      <c r="EB347" s="52"/>
      <c r="EC347" s="52"/>
      <c r="ED347" s="52"/>
      <c r="EE347" s="52"/>
      <c r="EF347" s="52"/>
      <c r="EG347" s="52"/>
      <c r="EH347" s="52"/>
      <c r="EI347" s="52"/>
      <c r="EJ347" s="52"/>
      <c r="EK347" s="52"/>
      <c r="EL347" s="52"/>
      <c r="EM347" s="52"/>
      <c r="EN347" s="52"/>
      <c r="EO347" s="52"/>
      <c r="EP347" s="52"/>
      <c r="EQ347" s="52"/>
      <c r="ER347" s="52"/>
      <c r="ES347" s="52"/>
      <c r="ET347" s="52"/>
      <c r="EU347" s="52"/>
      <c r="EV347" s="52"/>
      <c r="EW347" s="52"/>
      <c r="EX347" s="52"/>
      <c r="EY347" s="52"/>
      <c r="EZ347" s="52"/>
      <c r="FA347" s="52"/>
      <c r="FB347" s="52"/>
      <c r="FC347" s="52"/>
      <c r="FD347" s="52"/>
      <c r="FE347" s="52"/>
      <c r="FF347" s="52"/>
      <c r="FG347" s="52"/>
      <c r="FH347" s="52"/>
      <c r="FI347" s="52"/>
      <c r="FJ347" s="52"/>
      <c r="FK347" s="52"/>
      <c r="FL347" s="52"/>
      <c r="FM347" s="52"/>
      <c r="FN347" s="52"/>
      <c r="FO347" s="52"/>
      <c r="FP347" s="52"/>
      <c r="FQ347" s="52"/>
    </row>
    <row r="348" spans="101:173" ht="12.75" customHeight="1">
      <c r="CW348" s="52"/>
      <c r="CX348" s="52"/>
      <c r="CY348" s="52"/>
      <c r="CZ348" s="52"/>
      <c r="DA348" s="52"/>
      <c r="DB348" s="52"/>
      <c r="DC348" s="52"/>
      <c r="DD348" s="52"/>
      <c r="DE348" s="52"/>
      <c r="DF348" s="52"/>
      <c r="DG348" s="52"/>
      <c r="DH348" s="52"/>
      <c r="DI348" s="52"/>
      <c r="DJ348" s="52"/>
      <c r="DK348" s="52"/>
      <c r="DL348" s="52"/>
      <c r="DM348" s="52"/>
      <c r="DN348" s="52"/>
      <c r="DO348" s="52"/>
      <c r="DP348" s="52"/>
      <c r="DQ348" s="52"/>
      <c r="DR348" s="52"/>
      <c r="DS348" s="52"/>
      <c r="DT348" s="52"/>
      <c r="DU348" s="52"/>
      <c r="DV348" s="52"/>
      <c r="DW348" s="52"/>
      <c r="DX348" s="52"/>
      <c r="DY348" s="52"/>
      <c r="DZ348" s="52"/>
      <c r="EA348" s="52"/>
      <c r="EB348" s="52"/>
      <c r="EC348" s="52"/>
      <c r="ED348" s="52"/>
      <c r="EE348" s="52"/>
      <c r="EF348" s="52"/>
      <c r="EG348" s="52"/>
      <c r="EH348" s="52"/>
      <c r="EI348" s="52"/>
      <c r="EJ348" s="52"/>
      <c r="EK348" s="52"/>
      <c r="EL348" s="52"/>
      <c r="EM348" s="52"/>
      <c r="EN348" s="52"/>
      <c r="EO348" s="52"/>
      <c r="EP348" s="52"/>
      <c r="EQ348" s="52"/>
      <c r="ER348" s="52"/>
      <c r="ES348" s="52"/>
      <c r="ET348" s="52"/>
      <c r="EU348" s="52"/>
      <c r="EV348" s="52"/>
      <c r="EW348" s="52"/>
      <c r="EX348" s="52"/>
      <c r="EY348" s="52"/>
      <c r="EZ348" s="52"/>
      <c r="FA348" s="52"/>
      <c r="FB348" s="52"/>
      <c r="FC348" s="52"/>
      <c r="FD348" s="52"/>
      <c r="FE348" s="52"/>
      <c r="FF348" s="52"/>
      <c r="FG348" s="52"/>
      <c r="FH348" s="52"/>
      <c r="FI348" s="52"/>
      <c r="FJ348" s="52"/>
      <c r="FK348" s="52"/>
      <c r="FL348" s="52"/>
      <c r="FM348" s="52"/>
      <c r="FN348" s="52"/>
      <c r="FO348" s="52"/>
      <c r="FP348" s="52"/>
      <c r="FQ348" s="52"/>
    </row>
    <row r="349" spans="101:173" ht="12.75" customHeight="1">
      <c r="CW349" s="52"/>
      <c r="CX349" s="52"/>
      <c r="CY349" s="52"/>
      <c r="CZ349" s="52"/>
      <c r="DA349" s="52"/>
      <c r="DB349" s="52"/>
      <c r="DC349" s="52"/>
      <c r="DD349" s="52"/>
      <c r="DE349" s="52"/>
      <c r="DF349" s="52"/>
      <c r="DG349" s="52"/>
      <c r="DH349" s="52"/>
      <c r="DI349" s="52"/>
      <c r="DJ349" s="52"/>
      <c r="DK349" s="52"/>
      <c r="DL349" s="52"/>
      <c r="DM349" s="52"/>
      <c r="DN349" s="52"/>
      <c r="DO349" s="52"/>
      <c r="DP349" s="52"/>
      <c r="DQ349" s="52"/>
      <c r="DR349" s="52"/>
      <c r="DS349" s="52"/>
      <c r="DT349" s="52"/>
      <c r="DU349" s="52"/>
      <c r="DV349" s="52"/>
      <c r="DW349" s="52"/>
      <c r="DX349" s="52"/>
      <c r="DY349" s="52"/>
      <c r="DZ349" s="52"/>
      <c r="EA349" s="52"/>
      <c r="EB349" s="52"/>
      <c r="EC349" s="52"/>
      <c r="ED349" s="52"/>
      <c r="EE349" s="52"/>
      <c r="EF349" s="52"/>
      <c r="EG349" s="52"/>
      <c r="EH349" s="52"/>
      <c r="EI349" s="52"/>
      <c r="EJ349" s="52"/>
      <c r="EK349" s="52"/>
      <c r="EL349" s="52"/>
      <c r="EM349" s="52"/>
      <c r="EN349" s="52"/>
      <c r="EO349" s="52"/>
      <c r="EP349" s="52"/>
      <c r="EQ349" s="52"/>
      <c r="ER349" s="52"/>
      <c r="ES349" s="52"/>
      <c r="ET349" s="52"/>
      <c r="EU349" s="52"/>
      <c r="EV349" s="52"/>
      <c r="EW349" s="52"/>
      <c r="EX349" s="52"/>
      <c r="EY349" s="52"/>
      <c r="EZ349" s="52"/>
      <c r="FA349" s="52"/>
      <c r="FB349" s="52"/>
      <c r="FC349" s="52"/>
      <c r="FD349" s="52"/>
      <c r="FE349" s="52"/>
      <c r="FF349" s="52"/>
      <c r="FG349" s="52"/>
      <c r="FH349" s="52"/>
      <c r="FI349" s="52"/>
      <c r="FJ349" s="52"/>
      <c r="FK349" s="52"/>
      <c r="FL349" s="52"/>
      <c r="FM349" s="52"/>
      <c r="FN349" s="52"/>
      <c r="FO349" s="52"/>
      <c r="FP349" s="52"/>
      <c r="FQ349" s="52"/>
    </row>
    <row r="350" spans="101:173" ht="12.75" customHeight="1">
      <c r="CW350" s="52"/>
      <c r="CX350" s="52"/>
      <c r="CY350" s="52"/>
      <c r="CZ350" s="52"/>
      <c r="DA350" s="52"/>
      <c r="DB350" s="52"/>
      <c r="DC350" s="52"/>
      <c r="DD350" s="52"/>
      <c r="DE350" s="52"/>
      <c r="DF350" s="52"/>
      <c r="DG350" s="52"/>
      <c r="DH350" s="52"/>
      <c r="DI350" s="52"/>
      <c r="DJ350" s="52"/>
      <c r="DK350" s="52"/>
      <c r="DL350" s="52"/>
      <c r="DM350" s="52"/>
      <c r="DN350" s="52"/>
      <c r="DO350" s="52"/>
      <c r="DP350" s="52"/>
      <c r="DQ350" s="52"/>
      <c r="DR350" s="52"/>
      <c r="DS350" s="52"/>
      <c r="DT350" s="52"/>
      <c r="DU350" s="52"/>
      <c r="DV350" s="52"/>
      <c r="DW350" s="52"/>
      <c r="DX350" s="52"/>
      <c r="DY350" s="52"/>
      <c r="DZ350" s="52"/>
      <c r="EA350" s="52"/>
      <c r="EB350" s="52"/>
      <c r="EC350" s="52"/>
      <c r="ED350" s="52"/>
      <c r="EE350" s="52"/>
      <c r="EF350" s="52"/>
      <c r="EG350" s="52"/>
      <c r="EH350" s="52"/>
      <c r="EI350" s="52"/>
      <c r="EJ350" s="52"/>
      <c r="EK350" s="52"/>
      <c r="EL350" s="52"/>
      <c r="EM350" s="52"/>
      <c r="EN350" s="52"/>
      <c r="EO350" s="52"/>
      <c r="EP350" s="52"/>
      <c r="EQ350" s="52"/>
      <c r="ER350" s="52"/>
      <c r="ES350" s="52"/>
      <c r="ET350" s="52"/>
      <c r="EU350" s="52"/>
      <c r="EV350" s="52"/>
      <c r="EW350" s="52"/>
      <c r="EX350" s="52"/>
      <c r="EY350" s="52"/>
      <c r="EZ350" s="52"/>
      <c r="FA350" s="52"/>
      <c r="FB350" s="52"/>
      <c r="FC350" s="52"/>
      <c r="FD350" s="52"/>
      <c r="FE350" s="52"/>
      <c r="FF350" s="52"/>
      <c r="FG350" s="52"/>
      <c r="FH350" s="52"/>
      <c r="FI350" s="52"/>
      <c r="FJ350" s="52"/>
      <c r="FK350" s="52"/>
      <c r="FL350" s="52"/>
      <c r="FM350" s="52"/>
      <c r="FN350" s="52"/>
      <c r="FO350" s="52"/>
      <c r="FP350" s="52"/>
      <c r="FQ350" s="52"/>
    </row>
    <row r="351" spans="101:173" ht="12.75" customHeight="1">
      <c r="CW351" s="52"/>
      <c r="CX351" s="52"/>
      <c r="CY351" s="52"/>
      <c r="CZ351" s="52"/>
      <c r="DA351" s="52"/>
      <c r="DB351" s="52"/>
      <c r="DC351" s="52"/>
      <c r="DD351" s="52"/>
      <c r="DE351" s="52"/>
      <c r="DF351" s="52"/>
      <c r="DG351" s="52"/>
      <c r="DH351" s="52"/>
      <c r="DI351" s="52"/>
      <c r="DJ351" s="52"/>
      <c r="DK351" s="52"/>
      <c r="DL351" s="52"/>
      <c r="DM351" s="52"/>
      <c r="DN351" s="52"/>
      <c r="DO351" s="52"/>
      <c r="DP351" s="52"/>
      <c r="DQ351" s="52"/>
      <c r="DR351" s="52"/>
      <c r="DS351" s="52"/>
      <c r="DT351" s="52"/>
      <c r="DU351" s="52"/>
      <c r="DV351" s="52"/>
      <c r="DW351" s="52"/>
      <c r="DX351" s="52"/>
      <c r="DY351" s="52"/>
      <c r="DZ351" s="52"/>
      <c r="EA351" s="52"/>
      <c r="EB351" s="52"/>
      <c r="EC351" s="52"/>
      <c r="ED351" s="52"/>
      <c r="EE351" s="52"/>
      <c r="EF351" s="52"/>
      <c r="EG351" s="52"/>
      <c r="EH351" s="52"/>
      <c r="EI351" s="52"/>
      <c r="EJ351" s="52"/>
      <c r="EK351" s="52"/>
      <c r="EL351" s="52"/>
      <c r="EM351" s="52"/>
      <c r="EN351" s="52"/>
      <c r="EO351" s="52"/>
      <c r="EP351" s="52"/>
      <c r="EQ351" s="52"/>
      <c r="ER351" s="52"/>
      <c r="ES351" s="52"/>
      <c r="ET351" s="52"/>
      <c r="EU351" s="52"/>
      <c r="EV351" s="52"/>
      <c r="EW351" s="52"/>
      <c r="EX351" s="52"/>
      <c r="EY351" s="52"/>
      <c r="EZ351" s="52"/>
      <c r="FA351" s="52"/>
      <c r="FB351" s="52"/>
      <c r="FC351" s="52"/>
      <c r="FD351" s="52"/>
      <c r="FE351" s="52"/>
      <c r="FF351" s="52"/>
      <c r="FG351" s="52"/>
      <c r="FH351" s="52"/>
      <c r="FI351" s="52"/>
      <c r="FJ351" s="52"/>
      <c r="FK351" s="52"/>
      <c r="FL351" s="52"/>
      <c r="FM351" s="52"/>
      <c r="FN351" s="52"/>
      <c r="FO351" s="52"/>
      <c r="FP351" s="52"/>
      <c r="FQ351" s="52"/>
    </row>
    <row r="352" spans="101:173" ht="12.75" customHeight="1">
      <c r="CW352" s="52"/>
      <c r="CX352" s="52"/>
      <c r="CY352" s="52"/>
      <c r="CZ352" s="52"/>
      <c r="DA352" s="52"/>
      <c r="DB352" s="52"/>
      <c r="DC352" s="52"/>
      <c r="DD352" s="52"/>
      <c r="DE352" s="52"/>
      <c r="DF352" s="52"/>
      <c r="DG352" s="52"/>
      <c r="DH352" s="52"/>
      <c r="DI352" s="52"/>
      <c r="DJ352" s="52"/>
      <c r="DK352" s="52"/>
      <c r="DL352" s="52"/>
      <c r="DM352" s="52"/>
      <c r="DN352" s="52"/>
      <c r="DO352" s="52"/>
      <c r="DP352" s="52"/>
      <c r="DQ352" s="52"/>
      <c r="DR352" s="52"/>
      <c r="DS352" s="52"/>
      <c r="DT352" s="52"/>
      <c r="DU352" s="52"/>
      <c r="DV352" s="52"/>
      <c r="DW352" s="52"/>
      <c r="DX352" s="52"/>
      <c r="DY352" s="52"/>
      <c r="DZ352" s="52"/>
      <c r="EA352" s="52"/>
      <c r="EB352" s="52"/>
      <c r="EC352" s="52"/>
      <c r="ED352" s="52"/>
      <c r="EE352" s="52"/>
      <c r="EF352" s="52"/>
      <c r="EG352" s="52"/>
      <c r="EH352" s="52"/>
      <c r="EI352" s="52"/>
      <c r="EJ352" s="52"/>
      <c r="EK352" s="52"/>
      <c r="EL352" s="52"/>
      <c r="EM352" s="52"/>
      <c r="EN352" s="52"/>
      <c r="EO352" s="52"/>
      <c r="EP352" s="52"/>
      <c r="EQ352" s="52"/>
      <c r="ER352" s="52"/>
      <c r="ES352" s="52"/>
      <c r="ET352" s="52"/>
      <c r="EU352" s="52"/>
      <c r="EV352" s="52"/>
      <c r="EW352" s="52"/>
      <c r="EX352" s="52"/>
      <c r="EY352" s="52"/>
      <c r="EZ352" s="52"/>
      <c r="FA352" s="52"/>
      <c r="FB352" s="52"/>
      <c r="FC352" s="52"/>
      <c r="FD352" s="52"/>
      <c r="FE352" s="52"/>
      <c r="FF352" s="52"/>
      <c r="FG352" s="52"/>
      <c r="FH352" s="52"/>
      <c r="FI352" s="52"/>
      <c r="FJ352" s="52"/>
      <c r="FK352" s="52"/>
      <c r="FL352" s="52"/>
      <c r="FM352" s="52"/>
      <c r="FN352" s="52"/>
      <c r="FO352" s="52"/>
      <c r="FP352" s="52"/>
      <c r="FQ352" s="52"/>
    </row>
    <row r="353" spans="101:173" ht="12.75" customHeight="1">
      <c r="CW353" s="52"/>
      <c r="CX353" s="52"/>
      <c r="CY353" s="52"/>
      <c r="CZ353" s="52"/>
      <c r="DA353" s="52"/>
      <c r="DB353" s="52"/>
      <c r="DC353" s="52"/>
      <c r="DD353" s="52"/>
      <c r="DE353" s="52"/>
      <c r="DF353" s="52"/>
      <c r="DG353" s="52"/>
      <c r="DH353" s="52"/>
      <c r="DI353" s="52"/>
      <c r="DJ353" s="52"/>
      <c r="DK353" s="52"/>
      <c r="DL353" s="52"/>
      <c r="DM353" s="52"/>
      <c r="DN353" s="52"/>
      <c r="DO353" s="52"/>
      <c r="DP353" s="52"/>
      <c r="DQ353" s="52"/>
      <c r="DR353" s="52"/>
      <c r="DS353" s="52"/>
      <c r="DT353" s="52"/>
      <c r="DU353" s="52"/>
      <c r="DV353" s="52"/>
      <c r="DW353" s="52"/>
      <c r="DX353" s="52"/>
      <c r="DY353" s="52"/>
      <c r="DZ353" s="52"/>
      <c r="EA353" s="52"/>
      <c r="EB353" s="52"/>
      <c r="EC353" s="52"/>
      <c r="ED353" s="52"/>
      <c r="EE353" s="52"/>
      <c r="EF353" s="52"/>
      <c r="EG353" s="52"/>
      <c r="EH353" s="52"/>
      <c r="EI353" s="52"/>
      <c r="EJ353" s="52"/>
      <c r="EK353" s="52"/>
      <c r="EL353" s="52"/>
      <c r="EM353" s="52"/>
      <c r="EN353" s="52"/>
      <c r="EO353" s="52"/>
      <c r="EP353" s="52"/>
      <c r="EQ353" s="52"/>
      <c r="ER353" s="52"/>
      <c r="ES353" s="52"/>
      <c r="ET353" s="52"/>
      <c r="EU353" s="52"/>
      <c r="EV353" s="52"/>
      <c r="EW353" s="52"/>
      <c r="EX353" s="52"/>
      <c r="EY353" s="52"/>
      <c r="EZ353" s="52"/>
      <c r="FA353" s="52"/>
      <c r="FB353" s="52"/>
      <c r="FC353" s="52"/>
      <c r="FD353" s="52"/>
      <c r="FE353" s="52"/>
      <c r="FF353" s="52"/>
      <c r="FG353" s="52"/>
      <c r="FH353" s="52"/>
      <c r="FI353" s="52"/>
      <c r="FJ353" s="52"/>
      <c r="FK353" s="52"/>
      <c r="FL353" s="52"/>
      <c r="FM353" s="52"/>
      <c r="FN353" s="52"/>
      <c r="FO353" s="52"/>
      <c r="FP353" s="52"/>
      <c r="FQ353" s="52"/>
    </row>
    <row r="354" spans="101:173" ht="12.75" customHeight="1">
      <c r="CW354" s="52"/>
      <c r="CX354" s="52"/>
      <c r="CY354" s="52"/>
      <c r="CZ354" s="52"/>
      <c r="DA354" s="52"/>
      <c r="DB354" s="52"/>
      <c r="DC354" s="52"/>
      <c r="DD354" s="52"/>
      <c r="DE354" s="52"/>
      <c r="DF354" s="52"/>
      <c r="DG354" s="52"/>
      <c r="DH354" s="52"/>
      <c r="DI354" s="52"/>
      <c r="DJ354" s="52"/>
      <c r="DK354" s="52"/>
      <c r="DL354" s="52"/>
      <c r="DM354" s="52"/>
      <c r="DN354" s="52"/>
      <c r="DO354" s="52"/>
      <c r="DP354" s="52"/>
      <c r="DQ354" s="52"/>
      <c r="DR354" s="52"/>
      <c r="DS354" s="52"/>
      <c r="DT354" s="52"/>
      <c r="DU354" s="52"/>
      <c r="DV354" s="52"/>
      <c r="DW354" s="52"/>
      <c r="DX354" s="52"/>
      <c r="DY354" s="52"/>
      <c r="DZ354" s="52"/>
      <c r="EA354" s="52"/>
      <c r="EB354" s="52"/>
      <c r="EC354" s="52"/>
      <c r="ED354" s="52"/>
      <c r="EE354" s="52"/>
      <c r="EF354" s="52"/>
      <c r="EG354" s="52"/>
      <c r="EH354" s="52"/>
      <c r="EI354" s="52"/>
      <c r="EJ354" s="52"/>
      <c r="EK354" s="52"/>
      <c r="EL354" s="52"/>
      <c r="EM354" s="52"/>
      <c r="EN354" s="52"/>
      <c r="EO354" s="52"/>
      <c r="EP354" s="52"/>
      <c r="EQ354" s="52"/>
      <c r="ER354" s="52"/>
      <c r="ES354" s="52"/>
      <c r="ET354" s="52"/>
      <c r="EU354" s="52"/>
      <c r="EV354" s="52"/>
      <c r="EW354" s="52"/>
      <c r="EX354" s="52"/>
      <c r="EY354" s="52"/>
      <c r="EZ354" s="52"/>
      <c r="FA354" s="52"/>
      <c r="FB354" s="52"/>
      <c r="FC354" s="52"/>
      <c r="FD354" s="52"/>
      <c r="FE354" s="52"/>
      <c r="FF354" s="52"/>
      <c r="FG354" s="52"/>
      <c r="FH354" s="52"/>
      <c r="FI354" s="52"/>
      <c r="FJ354" s="52"/>
      <c r="FK354" s="52"/>
      <c r="FL354" s="52"/>
      <c r="FM354" s="52"/>
      <c r="FN354" s="52"/>
      <c r="FO354" s="52"/>
      <c r="FP354" s="52"/>
      <c r="FQ354" s="52"/>
    </row>
    <row r="355" spans="101:173" ht="12.75" customHeight="1">
      <c r="CW355" s="52"/>
      <c r="CX355" s="52"/>
      <c r="CY355" s="52"/>
      <c r="CZ355" s="52"/>
      <c r="DA355" s="52"/>
      <c r="DB355" s="52"/>
      <c r="DC355" s="52"/>
      <c r="DD355" s="52"/>
      <c r="DE355" s="52"/>
      <c r="DF355" s="52"/>
      <c r="DG355" s="52"/>
      <c r="DH355" s="52"/>
      <c r="DI355" s="52"/>
      <c r="DJ355" s="52"/>
      <c r="DK355" s="52"/>
      <c r="DL355" s="52"/>
      <c r="DM355" s="52"/>
      <c r="DN355" s="52"/>
      <c r="DO355" s="52"/>
      <c r="DP355" s="52"/>
      <c r="DQ355" s="52"/>
      <c r="DR355" s="52"/>
      <c r="DS355" s="52"/>
      <c r="DT355" s="52"/>
      <c r="DU355" s="52"/>
      <c r="DV355" s="52"/>
      <c r="DW355" s="52"/>
      <c r="DX355" s="52"/>
      <c r="DY355" s="52"/>
      <c r="DZ355" s="52"/>
      <c r="EA355" s="52"/>
      <c r="EB355" s="52"/>
      <c r="EC355" s="52"/>
      <c r="ED355" s="52"/>
      <c r="EE355" s="52"/>
      <c r="EF355" s="52"/>
      <c r="EG355" s="52"/>
      <c r="EH355" s="52"/>
      <c r="EI355" s="52"/>
      <c r="EJ355" s="52"/>
      <c r="EK355" s="52"/>
      <c r="EL355" s="52"/>
      <c r="EM355" s="52"/>
      <c r="EN355" s="52"/>
      <c r="EO355" s="52"/>
      <c r="EP355" s="52"/>
      <c r="EQ355" s="52"/>
      <c r="ER355" s="52"/>
      <c r="ES355" s="52"/>
      <c r="ET355" s="52"/>
      <c r="EU355" s="52"/>
      <c r="EV355" s="52"/>
      <c r="EW355" s="52"/>
      <c r="EX355" s="52"/>
      <c r="EY355" s="52"/>
      <c r="EZ355" s="52"/>
      <c r="FA355" s="52"/>
      <c r="FB355" s="52"/>
      <c r="FC355" s="52"/>
      <c r="FD355" s="52"/>
      <c r="FE355" s="52"/>
      <c r="FF355" s="52"/>
      <c r="FG355" s="52"/>
      <c r="FH355" s="52"/>
      <c r="FI355" s="52"/>
      <c r="FJ355" s="52"/>
      <c r="FK355" s="52"/>
      <c r="FL355" s="52"/>
      <c r="FM355" s="52"/>
      <c r="FN355" s="52"/>
      <c r="FO355" s="52"/>
      <c r="FP355" s="52"/>
      <c r="FQ355" s="52"/>
    </row>
    <row r="356" spans="101:173" ht="12.75" customHeight="1">
      <c r="CW356" s="52"/>
      <c r="CX356" s="52"/>
      <c r="CY356" s="52"/>
      <c r="CZ356" s="52"/>
      <c r="DA356" s="52"/>
      <c r="DB356" s="52"/>
      <c r="DC356" s="52"/>
      <c r="DD356" s="52"/>
      <c r="DE356" s="52"/>
      <c r="DF356" s="52"/>
      <c r="DG356" s="52"/>
      <c r="DH356" s="52"/>
      <c r="DI356" s="52"/>
      <c r="DJ356" s="52"/>
      <c r="DK356" s="52"/>
      <c r="DL356" s="52"/>
      <c r="DM356" s="52"/>
      <c r="DN356" s="52"/>
      <c r="DO356" s="52"/>
      <c r="DP356" s="52"/>
      <c r="DQ356" s="52"/>
      <c r="DR356" s="52"/>
      <c r="DS356" s="52"/>
      <c r="DT356" s="52"/>
      <c r="DU356" s="52"/>
      <c r="DV356" s="52"/>
      <c r="DW356" s="52"/>
      <c r="DX356" s="52"/>
      <c r="DY356" s="52"/>
      <c r="DZ356" s="52"/>
      <c r="EA356" s="52"/>
      <c r="EB356" s="52"/>
      <c r="EC356" s="52"/>
      <c r="ED356" s="52"/>
      <c r="EE356" s="52"/>
      <c r="EF356" s="52"/>
      <c r="EG356" s="52"/>
      <c r="EH356" s="52"/>
      <c r="EI356" s="52"/>
      <c r="EJ356" s="52"/>
      <c r="EK356" s="52"/>
      <c r="EL356" s="52"/>
      <c r="EM356" s="52"/>
      <c r="EN356" s="52"/>
      <c r="EO356" s="52"/>
      <c r="EP356" s="52"/>
      <c r="EQ356" s="52"/>
      <c r="ER356" s="52"/>
      <c r="ES356" s="52"/>
      <c r="ET356" s="52"/>
      <c r="EU356" s="52"/>
      <c r="EV356" s="52"/>
      <c r="EW356" s="52"/>
      <c r="EX356" s="52"/>
      <c r="EY356" s="52"/>
      <c r="EZ356" s="52"/>
      <c r="FA356" s="52"/>
      <c r="FB356" s="52"/>
      <c r="FC356" s="52"/>
      <c r="FD356" s="52"/>
      <c r="FE356" s="52"/>
      <c r="FF356" s="52"/>
      <c r="FG356" s="52"/>
      <c r="FH356" s="52"/>
      <c r="FI356" s="52"/>
      <c r="FJ356" s="52"/>
      <c r="FK356" s="52"/>
      <c r="FL356" s="52"/>
      <c r="FM356" s="52"/>
      <c r="FN356" s="52"/>
      <c r="FO356" s="52"/>
      <c r="FP356" s="52"/>
      <c r="FQ356" s="52"/>
    </row>
    <row r="357" spans="101:173" ht="12.75" customHeight="1">
      <c r="CW357" s="52"/>
      <c r="CX357" s="52"/>
      <c r="CY357" s="52"/>
      <c r="CZ357" s="52"/>
      <c r="DA357" s="52"/>
      <c r="DB357" s="52"/>
      <c r="DC357" s="52"/>
      <c r="DD357" s="52"/>
      <c r="DE357" s="52"/>
      <c r="DF357" s="52"/>
      <c r="DG357" s="52"/>
      <c r="DH357" s="52"/>
      <c r="DI357" s="52"/>
      <c r="DJ357" s="52"/>
      <c r="DK357" s="52"/>
      <c r="DL357" s="52"/>
      <c r="DM357" s="52"/>
      <c r="DN357" s="52"/>
      <c r="DO357" s="52"/>
      <c r="DP357" s="52"/>
      <c r="DQ357" s="52"/>
      <c r="DR357" s="52"/>
      <c r="DS357" s="52"/>
      <c r="DT357" s="52"/>
      <c r="DU357" s="52"/>
      <c r="DV357" s="52"/>
      <c r="DW357" s="52"/>
      <c r="DX357" s="52"/>
      <c r="DY357" s="52"/>
      <c r="DZ357" s="52"/>
      <c r="EA357" s="52"/>
      <c r="EB357" s="52"/>
      <c r="EC357" s="52"/>
      <c r="ED357" s="52"/>
      <c r="EE357" s="52"/>
      <c r="EF357" s="52"/>
      <c r="EG357" s="52"/>
      <c r="EH357" s="52"/>
      <c r="EI357" s="52"/>
      <c r="EJ357" s="52"/>
      <c r="EK357" s="52"/>
      <c r="EL357" s="52"/>
      <c r="EM357" s="52"/>
      <c r="EN357" s="52"/>
      <c r="EO357" s="52"/>
      <c r="EP357" s="52"/>
      <c r="EQ357" s="52"/>
      <c r="ER357" s="52"/>
      <c r="ES357" s="52"/>
      <c r="ET357" s="52"/>
      <c r="EU357" s="52"/>
      <c r="EV357" s="52"/>
      <c r="EW357" s="52"/>
      <c r="EX357" s="52"/>
      <c r="EY357" s="52"/>
      <c r="EZ357" s="52"/>
      <c r="FA357" s="52"/>
      <c r="FB357" s="52"/>
      <c r="FC357" s="52"/>
      <c r="FD357" s="52"/>
      <c r="FE357" s="52"/>
      <c r="FF357" s="52"/>
      <c r="FG357" s="52"/>
      <c r="FH357" s="52"/>
      <c r="FI357" s="52"/>
      <c r="FJ357" s="52"/>
      <c r="FK357" s="52"/>
      <c r="FL357" s="52"/>
      <c r="FM357" s="52"/>
      <c r="FN357" s="52"/>
      <c r="FO357" s="52"/>
      <c r="FP357" s="52"/>
      <c r="FQ357" s="52"/>
    </row>
    <row r="358" spans="101:173" ht="12.75" customHeight="1">
      <c r="CW358" s="52"/>
      <c r="CX358" s="52"/>
      <c r="CY358" s="52"/>
      <c r="CZ358" s="52"/>
      <c r="DA358" s="52"/>
      <c r="DB358" s="52"/>
      <c r="DC358" s="52"/>
      <c r="DD358" s="52"/>
      <c r="DE358" s="52"/>
      <c r="DF358" s="52"/>
      <c r="DG358" s="52"/>
      <c r="DH358" s="52"/>
      <c r="DI358" s="52"/>
      <c r="DJ358" s="52"/>
      <c r="DK358" s="52"/>
      <c r="DL358" s="52"/>
      <c r="DM358" s="52"/>
      <c r="DN358" s="52"/>
      <c r="DO358" s="52"/>
      <c r="DP358" s="52"/>
      <c r="DQ358" s="52"/>
      <c r="DR358" s="52"/>
      <c r="DS358" s="52"/>
      <c r="DT358" s="52"/>
      <c r="DU358" s="52"/>
      <c r="DV358" s="52"/>
      <c r="DW358" s="52"/>
      <c r="DX358" s="52"/>
      <c r="DY358" s="52"/>
      <c r="DZ358" s="52"/>
      <c r="EA358" s="52"/>
      <c r="EB358" s="52"/>
      <c r="EC358" s="52"/>
      <c r="ED358" s="52"/>
      <c r="EE358" s="52"/>
      <c r="EF358" s="52"/>
      <c r="EG358" s="52"/>
      <c r="EH358" s="52"/>
      <c r="EI358" s="52"/>
      <c r="EJ358" s="52"/>
      <c r="EK358" s="52"/>
      <c r="EL358" s="52"/>
      <c r="EM358" s="52"/>
      <c r="EN358" s="52"/>
      <c r="EO358" s="52"/>
      <c r="EP358" s="52"/>
      <c r="EQ358" s="52"/>
      <c r="ER358" s="52"/>
      <c r="ES358" s="52"/>
      <c r="ET358" s="52"/>
      <c r="EU358" s="52"/>
      <c r="EV358" s="52"/>
      <c r="EW358" s="52"/>
      <c r="EX358" s="52"/>
      <c r="EY358" s="52"/>
      <c r="EZ358" s="52"/>
      <c r="FA358" s="52"/>
      <c r="FB358" s="52"/>
      <c r="FC358" s="52"/>
      <c r="FD358" s="52"/>
      <c r="FE358" s="52"/>
      <c r="FF358" s="52"/>
      <c r="FG358" s="52"/>
      <c r="FH358" s="52"/>
      <c r="FI358" s="52"/>
      <c r="FJ358" s="52"/>
      <c r="FK358" s="52"/>
      <c r="FL358" s="52"/>
      <c r="FM358" s="52"/>
      <c r="FN358" s="52"/>
      <c r="FO358" s="52"/>
      <c r="FP358" s="52"/>
      <c r="FQ358" s="52"/>
    </row>
    <row r="359" spans="101:173" ht="12.75" customHeight="1">
      <c r="CW359" s="52"/>
      <c r="CX359" s="52"/>
      <c r="CY359" s="52"/>
      <c r="CZ359" s="52"/>
      <c r="DA359" s="52"/>
      <c r="DB359" s="52"/>
      <c r="DC359" s="52"/>
      <c r="DD359" s="52"/>
      <c r="DE359" s="52"/>
      <c r="DF359" s="52"/>
      <c r="DG359" s="52"/>
      <c r="DH359" s="52"/>
      <c r="DI359" s="52"/>
      <c r="DJ359" s="52"/>
      <c r="DK359" s="52"/>
      <c r="DL359" s="52"/>
      <c r="DM359" s="52"/>
      <c r="DN359" s="52"/>
      <c r="DO359" s="52"/>
      <c r="DP359" s="52"/>
      <c r="DQ359" s="52"/>
      <c r="DR359" s="52"/>
      <c r="DS359" s="52"/>
      <c r="DT359" s="52"/>
      <c r="DU359" s="52"/>
      <c r="DV359" s="52"/>
      <c r="DW359" s="52"/>
      <c r="DX359" s="52"/>
      <c r="DY359" s="52"/>
      <c r="DZ359" s="52"/>
      <c r="EA359" s="52"/>
      <c r="EB359" s="52"/>
      <c r="EC359" s="52"/>
      <c r="ED359" s="52"/>
      <c r="EE359" s="52"/>
      <c r="EF359" s="52"/>
      <c r="EG359" s="52"/>
      <c r="EH359" s="52"/>
      <c r="EI359" s="52"/>
      <c r="EJ359" s="52"/>
      <c r="EK359" s="52"/>
      <c r="EL359" s="52"/>
      <c r="EM359" s="52"/>
      <c r="EN359" s="52"/>
      <c r="EO359" s="52"/>
      <c r="EP359" s="52"/>
      <c r="EQ359" s="52"/>
      <c r="ER359" s="52"/>
      <c r="ES359" s="52"/>
      <c r="ET359" s="52"/>
      <c r="EU359" s="52"/>
      <c r="EV359" s="52"/>
      <c r="EW359" s="52"/>
      <c r="EX359" s="52"/>
      <c r="EY359" s="52"/>
      <c r="EZ359" s="52"/>
      <c r="FA359" s="52"/>
      <c r="FB359" s="52"/>
      <c r="FC359" s="52"/>
      <c r="FD359" s="52"/>
      <c r="FE359" s="52"/>
      <c r="FF359" s="52"/>
      <c r="FG359" s="52"/>
      <c r="FH359" s="52"/>
      <c r="FI359" s="52"/>
      <c r="FJ359" s="52"/>
      <c r="FK359" s="52"/>
      <c r="FL359" s="52"/>
      <c r="FM359" s="52"/>
      <c r="FN359" s="52"/>
      <c r="FO359" s="52"/>
      <c r="FP359" s="52"/>
      <c r="FQ359" s="52"/>
    </row>
    <row r="360" spans="101:173" ht="12.75" customHeight="1">
      <c r="CW360" s="52"/>
      <c r="CX360" s="52"/>
      <c r="CY360" s="52"/>
      <c r="CZ360" s="52"/>
      <c r="DA360" s="52"/>
      <c r="DB360" s="52"/>
      <c r="DC360" s="52"/>
      <c r="DD360" s="52"/>
      <c r="DE360" s="52"/>
      <c r="DF360" s="52"/>
      <c r="DG360" s="52"/>
      <c r="DH360" s="52"/>
      <c r="DI360" s="52"/>
      <c r="DJ360" s="52"/>
      <c r="DK360" s="52"/>
      <c r="DL360" s="52"/>
      <c r="DM360" s="52"/>
      <c r="DN360" s="52"/>
      <c r="DO360" s="52"/>
      <c r="DP360" s="52"/>
      <c r="DQ360" s="52"/>
      <c r="DR360" s="52"/>
      <c r="DS360" s="52"/>
      <c r="DT360" s="52"/>
      <c r="DU360" s="52"/>
      <c r="DV360" s="52"/>
      <c r="DW360" s="52"/>
      <c r="DX360" s="52"/>
      <c r="DY360" s="52"/>
      <c r="DZ360" s="52"/>
      <c r="EA360" s="52"/>
      <c r="EB360" s="52"/>
      <c r="EC360" s="52"/>
      <c r="ED360" s="52"/>
      <c r="EE360" s="52"/>
      <c r="EF360" s="52"/>
      <c r="EG360" s="52"/>
      <c r="EH360" s="52"/>
      <c r="EI360" s="52"/>
      <c r="EJ360" s="52"/>
      <c r="EK360" s="52"/>
      <c r="EL360" s="52"/>
      <c r="EM360" s="52"/>
      <c r="EN360" s="52"/>
      <c r="EO360" s="52"/>
      <c r="EP360" s="52"/>
      <c r="EQ360" s="52"/>
      <c r="ER360" s="52"/>
      <c r="ES360" s="52"/>
      <c r="ET360" s="52"/>
      <c r="EU360" s="52"/>
      <c r="EV360" s="52"/>
      <c r="EW360" s="52"/>
      <c r="EX360" s="52"/>
      <c r="EY360" s="52"/>
      <c r="EZ360" s="52"/>
      <c r="FA360" s="52"/>
      <c r="FB360" s="52"/>
      <c r="FC360" s="52"/>
      <c r="FD360" s="52"/>
      <c r="FE360" s="52"/>
      <c r="FF360" s="52"/>
      <c r="FG360" s="52"/>
      <c r="FH360" s="52"/>
      <c r="FI360" s="52"/>
      <c r="FJ360" s="52"/>
      <c r="FK360" s="52"/>
      <c r="FL360" s="52"/>
      <c r="FM360" s="52"/>
      <c r="FN360" s="52"/>
      <c r="FO360" s="52"/>
      <c r="FP360" s="52"/>
      <c r="FQ360" s="52"/>
    </row>
    <row r="361" spans="101:173" ht="12.75" customHeight="1">
      <c r="CW361" s="52"/>
      <c r="CX361" s="52"/>
      <c r="CY361" s="52"/>
      <c r="CZ361" s="52"/>
      <c r="DA361" s="52"/>
      <c r="DB361" s="52"/>
      <c r="DC361" s="52"/>
      <c r="DD361" s="52"/>
      <c r="DE361" s="52"/>
      <c r="DF361" s="52"/>
      <c r="DG361" s="52"/>
      <c r="DH361" s="52"/>
      <c r="DI361" s="52"/>
      <c r="DJ361" s="52"/>
      <c r="DK361" s="52"/>
      <c r="DL361" s="52"/>
      <c r="DM361" s="52"/>
      <c r="DN361" s="52"/>
      <c r="DO361" s="52"/>
      <c r="DP361" s="52"/>
      <c r="DQ361" s="52"/>
      <c r="DR361" s="52"/>
      <c r="DS361" s="52"/>
      <c r="DT361" s="52"/>
      <c r="DU361" s="52"/>
      <c r="DV361" s="52"/>
      <c r="DW361" s="52"/>
      <c r="DX361" s="52"/>
      <c r="DY361" s="52"/>
      <c r="DZ361" s="52"/>
      <c r="EA361" s="52"/>
      <c r="EB361" s="52"/>
      <c r="EC361" s="52"/>
      <c r="ED361" s="52"/>
      <c r="EE361" s="52"/>
      <c r="EF361" s="52"/>
      <c r="EG361" s="52"/>
      <c r="EH361" s="52"/>
      <c r="EI361" s="52"/>
      <c r="EJ361" s="52"/>
      <c r="EK361" s="52"/>
      <c r="EL361" s="52"/>
      <c r="EM361" s="52"/>
      <c r="EN361" s="52"/>
      <c r="EO361" s="52"/>
      <c r="EP361" s="52"/>
      <c r="EQ361" s="52"/>
      <c r="ER361" s="52"/>
      <c r="ES361" s="52"/>
      <c r="ET361" s="52"/>
      <c r="EU361" s="52"/>
      <c r="EV361" s="52"/>
      <c r="EW361" s="52"/>
      <c r="EX361" s="52"/>
      <c r="EY361" s="52"/>
      <c r="EZ361" s="52"/>
      <c r="FA361" s="52"/>
      <c r="FB361" s="52"/>
      <c r="FC361" s="52"/>
      <c r="FD361" s="52"/>
      <c r="FE361" s="52"/>
      <c r="FF361" s="52"/>
      <c r="FG361" s="52"/>
      <c r="FH361" s="52"/>
      <c r="FI361" s="52"/>
      <c r="FJ361" s="52"/>
      <c r="FK361" s="52"/>
      <c r="FL361" s="52"/>
      <c r="FM361" s="52"/>
      <c r="FN361" s="52"/>
      <c r="FO361" s="52"/>
      <c r="FP361" s="52"/>
      <c r="FQ361" s="52"/>
    </row>
    <row r="362" spans="101:173" ht="12.75" customHeight="1">
      <c r="CW362" s="52"/>
      <c r="CX362" s="52"/>
      <c r="CY362" s="52"/>
      <c r="CZ362" s="52"/>
      <c r="DA362" s="52"/>
      <c r="DB362" s="52"/>
      <c r="DC362" s="52"/>
      <c r="DD362" s="52"/>
      <c r="DE362" s="52"/>
      <c r="DF362" s="52"/>
      <c r="DG362" s="52"/>
      <c r="DH362" s="52"/>
      <c r="DI362" s="52"/>
      <c r="DJ362" s="52"/>
      <c r="DK362" s="52"/>
      <c r="DL362" s="52"/>
      <c r="DM362" s="52"/>
      <c r="DN362" s="52"/>
      <c r="DO362" s="52"/>
      <c r="DP362" s="52"/>
      <c r="DQ362" s="52"/>
      <c r="DR362" s="52"/>
      <c r="DS362" s="52"/>
      <c r="DT362" s="52"/>
      <c r="DU362" s="52"/>
      <c r="DV362" s="52"/>
      <c r="DW362" s="52"/>
      <c r="DX362" s="52"/>
      <c r="DY362" s="52"/>
      <c r="DZ362" s="52"/>
      <c r="EA362" s="52"/>
      <c r="EB362" s="52"/>
      <c r="EC362" s="52"/>
      <c r="ED362" s="52"/>
      <c r="EE362" s="52"/>
      <c r="EF362" s="52"/>
      <c r="EG362" s="52"/>
      <c r="EH362" s="52"/>
      <c r="EI362" s="52"/>
      <c r="EJ362" s="52"/>
      <c r="EK362" s="52"/>
      <c r="EL362" s="52"/>
      <c r="EM362" s="52"/>
      <c r="EN362" s="52"/>
      <c r="EO362" s="52"/>
      <c r="EP362" s="52"/>
      <c r="EQ362" s="52"/>
      <c r="ER362" s="52"/>
      <c r="ES362" s="52"/>
      <c r="ET362" s="52"/>
      <c r="EU362" s="52"/>
      <c r="EV362" s="52"/>
      <c r="EW362" s="52"/>
      <c r="EX362" s="52"/>
      <c r="EY362" s="52"/>
      <c r="EZ362" s="52"/>
      <c r="FA362" s="52"/>
      <c r="FB362" s="52"/>
      <c r="FC362" s="52"/>
      <c r="FD362" s="52"/>
      <c r="FE362" s="52"/>
      <c r="FF362" s="52"/>
      <c r="FG362" s="52"/>
      <c r="FH362" s="52"/>
      <c r="FI362" s="52"/>
      <c r="FJ362" s="52"/>
      <c r="FK362" s="52"/>
      <c r="FL362" s="52"/>
      <c r="FM362" s="52"/>
      <c r="FN362" s="52"/>
      <c r="FO362" s="52"/>
      <c r="FP362" s="52"/>
      <c r="FQ362" s="52"/>
    </row>
    <row r="363" spans="101:173" ht="12.75" customHeight="1">
      <c r="CW363" s="52"/>
      <c r="CX363" s="52"/>
      <c r="CY363" s="52"/>
      <c r="CZ363" s="52"/>
      <c r="DA363" s="52"/>
      <c r="DB363" s="52"/>
      <c r="DC363" s="52"/>
      <c r="DD363" s="52"/>
      <c r="DE363" s="52"/>
      <c r="DF363" s="52"/>
      <c r="DG363" s="52"/>
      <c r="DH363" s="52"/>
      <c r="DI363" s="52"/>
      <c r="DJ363" s="52"/>
      <c r="DK363" s="52"/>
      <c r="DL363" s="52"/>
      <c r="DM363" s="52"/>
      <c r="DN363" s="52"/>
      <c r="DO363" s="52"/>
      <c r="DP363" s="52"/>
      <c r="DQ363" s="52"/>
      <c r="DR363" s="52"/>
      <c r="DS363" s="52"/>
      <c r="DT363" s="52"/>
      <c r="DU363" s="52"/>
      <c r="DV363" s="52"/>
      <c r="DW363" s="52"/>
      <c r="DX363" s="52"/>
      <c r="DY363" s="52"/>
      <c r="DZ363" s="52"/>
      <c r="EA363" s="52"/>
      <c r="EB363" s="52"/>
      <c r="EC363" s="52"/>
      <c r="ED363" s="52"/>
      <c r="EE363" s="52"/>
      <c r="EF363" s="52"/>
      <c r="EG363" s="52"/>
      <c r="EH363" s="52"/>
      <c r="EI363" s="52"/>
      <c r="EJ363" s="52"/>
      <c r="EK363" s="52"/>
      <c r="EL363" s="52"/>
      <c r="EM363" s="52"/>
      <c r="EN363" s="52"/>
      <c r="EO363" s="52"/>
      <c r="EP363" s="52"/>
      <c r="EQ363" s="52"/>
      <c r="ER363" s="52"/>
      <c r="ES363" s="52"/>
      <c r="ET363" s="52"/>
      <c r="EU363" s="52"/>
      <c r="EV363" s="52"/>
      <c r="EW363" s="52"/>
      <c r="EX363" s="52"/>
      <c r="EY363" s="52"/>
      <c r="EZ363" s="52"/>
      <c r="FA363" s="52"/>
      <c r="FB363" s="52"/>
      <c r="FC363" s="52"/>
      <c r="FD363" s="52"/>
      <c r="FE363" s="52"/>
      <c r="FF363" s="52"/>
      <c r="FG363" s="52"/>
      <c r="FH363" s="52"/>
      <c r="FI363" s="52"/>
      <c r="FJ363" s="52"/>
      <c r="FK363" s="52"/>
      <c r="FL363" s="52"/>
      <c r="FM363" s="52"/>
      <c r="FN363" s="52"/>
      <c r="FO363" s="52"/>
      <c r="FP363" s="52"/>
      <c r="FQ363" s="52"/>
    </row>
    <row r="364" spans="101:173" ht="12.75" customHeight="1">
      <c r="CW364" s="52"/>
      <c r="CX364" s="52"/>
      <c r="CY364" s="52"/>
      <c r="CZ364" s="52"/>
      <c r="DA364" s="52"/>
      <c r="DB364" s="52"/>
      <c r="DC364" s="52"/>
      <c r="DD364" s="52"/>
      <c r="DE364" s="52"/>
      <c r="DF364" s="52"/>
      <c r="DG364" s="52"/>
      <c r="DH364" s="52"/>
      <c r="DI364" s="52"/>
      <c r="DJ364" s="52"/>
      <c r="DK364" s="52"/>
      <c r="DL364" s="52"/>
      <c r="DM364" s="52"/>
      <c r="DN364" s="52"/>
      <c r="DO364" s="52"/>
      <c r="DP364" s="52"/>
      <c r="DQ364" s="52"/>
      <c r="DR364" s="52"/>
      <c r="DS364" s="52"/>
      <c r="DT364" s="52"/>
      <c r="DU364" s="52"/>
      <c r="DV364" s="52"/>
      <c r="DW364" s="52"/>
      <c r="DX364" s="52"/>
      <c r="DY364" s="52"/>
      <c r="DZ364" s="52"/>
      <c r="EA364" s="52"/>
      <c r="EB364" s="52"/>
      <c r="EC364" s="52"/>
      <c r="ED364" s="52"/>
      <c r="EE364" s="52"/>
      <c r="EF364" s="52"/>
      <c r="EG364" s="52"/>
      <c r="EH364" s="52"/>
      <c r="EI364" s="52"/>
      <c r="EJ364" s="52"/>
      <c r="EK364" s="52"/>
      <c r="EL364" s="52"/>
      <c r="EM364" s="52"/>
      <c r="EN364" s="52"/>
      <c r="EO364" s="52"/>
      <c r="EP364" s="52"/>
      <c r="EQ364" s="52"/>
      <c r="ER364" s="52"/>
      <c r="ES364" s="52"/>
      <c r="ET364" s="52"/>
      <c r="EU364" s="52"/>
      <c r="EV364" s="52"/>
      <c r="EW364" s="52"/>
      <c r="EX364" s="52"/>
      <c r="EY364" s="52"/>
      <c r="EZ364" s="52"/>
      <c r="FA364" s="52"/>
      <c r="FB364" s="52"/>
      <c r="FC364" s="52"/>
      <c r="FD364" s="52"/>
      <c r="FE364" s="52"/>
      <c r="FF364" s="52"/>
      <c r="FG364" s="52"/>
      <c r="FH364" s="52"/>
      <c r="FI364" s="52"/>
      <c r="FJ364" s="52"/>
      <c r="FK364" s="52"/>
      <c r="FL364" s="52"/>
      <c r="FM364" s="52"/>
      <c r="FN364" s="52"/>
      <c r="FO364" s="52"/>
      <c r="FP364" s="52"/>
      <c r="FQ364" s="52"/>
    </row>
    <row r="365" spans="101:173" ht="12.75" customHeight="1">
      <c r="CW365" s="52"/>
      <c r="CX365" s="52"/>
      <c r="CY365" s="52"/>
      <c r="CZ365" s="52"/>
      <c r="DA365" s="52"/>
      <c r="DB365" s="52"/>
      <c r="DC365" s="52"/>
      <c r="DD365" s="52"/>
      <c r="DE365" s="52"/>
      <c r="DF365" s="52"/>
      <c r="DG365" s="52"/>
      <c r="DH365" s="52"/>
      <c r="DI365" s="52"/>
      <c r="DJ365" s="52"/>
      <c r="DK365" s="52"/>
      <c r="DL365" s="52"/>
      <c r="DM365" s="52"/>
      <c r="DN365" s="52"/>
      <c r="DO365" s="52"/>
      <c r="DP365" s="52"/>
      <c r="DQ365" s="52"/>
      <c r="DR365" s="52"/>
      <c r="DS365" s="52"/>
      <c r="DT365" s="52"/>
      <c r="DU365" s="52"/>
      <c r="DV365" s="52"/>
      <c r="DW365" s="52"/>
      <c r="DX365" s="52"/>
      <c r="DY365" s="52"/>
      <c r="DZ365" s="52"/>
      <c r="EA365" s="52"/>
      <c r="EB365" s="52"/>
      <c r="EC365" s="52"/>
      <c r="ED365" s="52"/>
      <c r="EE365" s="52"/>
      <c r="EF365" s="52"/>
      <c r="EG365" s="52"/>
      <c r="EH365" s="52"/>
      <c r="EI365" s="52"/>
      <c r="EJ365" s="52"/>
      <c r="EK365" s="52"/>
      <c r="EL365" s="52"/>
      <c r="EM365" s="52"/>
      <c r="EN365" s="52"/>
      <c r="EO365" s="52"/>
      <c r="EP365" s="52"/>
      <c r="EQ365" s="52"/>
      <c r="ER365" s="52"/>
      <c r="ES365" s="52"/>
      <c r="ET365" s="52"/>
      <c r="EU365" s="52"/>
      <c r="EV365" s="52"/>
      <c r="EW365" s="52"/>
      <c r="EX365" s="52"/>
      <c r="EY365" s="52"/>
      <c r="EZ365" s="52"/>
      <c r="FA365" s="52"/>
      <c r="FB365" s="52"/>
      <c r="FC365" s="52"/>
      <c r="FD365" s="52"/>
      <c r="FE365" s="52"/>
      <c r="FF365" s="52"/>
      <c r="FG365" s="52"/>
      <c r="FH365" s="52"/>
      <c r="FI365" s="52"/>
      <c r="FJ365" s="52"/>
      <c r="FK365" s="52"/>
      <c r="FL365" s="52"/>
      <c r="FM365" s="52"/>
      <c r="FN365" s="52"/>
      <c r="FO365" s="52"/>
      <c r="FP365" s="52"/>
      <c r="FQ365" s="52"/>
    </row>
    <row r="366" spans="101:173" ht="12.75" customHeight="1">
      <c r="CW366" s="52"/>
      <c r="CX366" s="52"/>
      <c r="CY366" s="52"/>
      <c r="CZ366" s="52"/>
      <c r="DA366" s="52"/>
      <c r="DB366" s="52"/>
      <c r="DC366" s="52"/>
      <c r="DD366" s="52"/>
      <c r="DE366" s="52"/>
      <c r="DF366" s="52"/>
      <c r="DG366" s="52"/>
      <c r="DH366" s="52"/>
      <c r="DI366" s="52"/>
      <c r="DJ366" s="52"/>
      <c r="DK366" s="52"/>
      <c r="DL366" s="52"/>
      <c r="DM366" s="52"/>
      <c r="DN366" s="52"/>
      <c r="DO366" s="52"/>
      <c r="DP366" s="52"/>
      <c r="DQ366" s="52"/>
      <c r="DR366" s="52"/>
      <c r="DS366" s="52"/>
      <c r="DT366" s="52"/>
      <c r="DU366" s="52"/>
      <c r="DV366" s="52"/>
      <c r="DW366" s="52"/>
      <c r="DX366" s="52"/>
      <c r="DY366" s="52"/>
      <c r="DZ366" s="52"/>
      <c r="EA366" s="52"/>
      <c r="EB366" s="52"/>
      <c r="EC366" s="52"/>
      <c r="ED366" s="52"/>
      <c r="EE366" s="52"/>
      <c r="EF366" s="52"/>
      <c r="EG366" s="52"/>
      <c r="EH366" s="52"/>
      <c r="EI366" s="52"/>
      <c r="EJ366" s="52"/>
      <c r="EK366" s="52"/>
      <c r="EL366" s="52"/>
      <c r="EM366" s="52"/>
      <c r="EN366" s="52"/>
      <c r="EO366" s="52"/>
      <c r="EP366" s="52"/>
      <c r="EQ366" s="52"/>
      <c r="ER366" s="52"/>
      <c r="ES366" s="52"/>
      <c r="ET366" s="52"/>
      <c r="EU366" s="52"/>
      <c r="EV366" s="52"/>
      <c r="EW366" s="52"/>
      <c r="EX366" s="52"/>
      <c r="EY366" s="52"/>
      <c r="EZ366" s="52"/>
      <c r="FA366" s="52"/>
      <c r="FB366" s="52"/>
      <c r="FC366" s="52"/>
      <c r="FD366" s="52"/>
      <c r="FE366" s="52"/>
      <c r="FF366" s="52"/>
      <c r="FG366" s="52"/>
      <c r="FH366" s="52"/>
      <c r="FI366" s="52"/>
      <c r="FJ366" s="52"/>
      <c r="FK366" s="52"/>
      <c r="FL366" s="52"/>
      <c r="FM366" s="52"/>
      <c r="FN366" s="52"/>
      <c r="FO366" s="52"/>
      <c r="FP366" s="52"/>
      <c r="FQ366" s="52"/>
    </row>
    <row r="367" spans="101:173" ht="12.75" customHeight="1">
      <c r="CW367" s="52"/>
      <c r="CX367" s="52"/>
      <c r="CY367" s="52"/>
      <c r="CZ367" s="52"/>
      <c r="DA367" s="52"/>
      <c r="DB367" s="52"/>
      <c r="DC367" s="52"/>
      <c r="DD367" s="52"/>
      <c r="DE367" s="52"/>
      <c r="DF367" s="52"/>
      <c r="DG367" s="52"/>
      <c r="DH367" s="52"/>
      <c r="DI367" s="52"/>
      <c r="DJ367" s="52"/>
      <c r="DK367" s="52"/>
      <c r="DL367" s="52"/>
      <c r="DM367" s="52"/>
      <c r="DN367" s="52"/>
      <c r="DO367" s="52"/>
      <c r="DP367" s="52"/>
      <c r="DQ367" s="52"/>
      <c r="DR367" s="52"/>
      <c r="DS367" s="52"/>
      <c r="DT367" s="52"/>
      <c r="DU367" s="52"/>
      <c r="DV367" s="52"/>
      <c r="DW367" s="52"/>
      <c r="DX367" s="52"/>
      <c r="DY367" s="52"/>
      <c r="DZ367" s="52"/>
      <c r="EA367" s="52"/>
      <c r="EB367" s="52"/>
      <c r="EC367" s="52"/>
      <c r="ED367" s="52"/>
      <c r="EE367" s="52"/>
      <c r="EF367" s="52"/>
      <c r="EG367" s="52"/>
      <c r="EH367" s="52"/>
      <c r="EI367" s="52"/>
      <c r="EJ367" s="52"/>
      <c r="EK367" s="52"/>
      <c r="EL367" s="52"/>
      <c r="EM367" s="52"/>
      <c r="EN367" s="52"/>
      <c r="EO367" s="52"/>
      <c r="EP367" s="52"/>
      <c r="EQ367" s="52"/>
      <c r="ER367" s="52"/>
      <c r="ES367" s="52"/>
      <c r="ET367" s="52"/>
      <c r="EU367" s="52"/>
      <c r="EV367" s="52"/>
      <c r="EW367" s="52"/>
      <c r="EX367" s="52"/>
      <c r="EY367" s="52"/>
      <c r="EZ367" s="52"/>
      <c r="FA367" s="52"/>
      <c r="FB367" s="52"/>
      <c r="FC367" s="52"/>
      <c r="FD367" s="52"/>
      <c r="FE367" s="52"/>
      <c r="FF367" s="52"/>
      <c r="FG367" s="52"/>
      <c r="FH367" s="52"/>
      <c r="FI367" s="52"/>
      <c r="FJ367" s="52"/>
      <c r="FK367" s="52"/>
      <c r="FL367" s="52"/>
      <c r="FM367" s="52"/>
      <c r="FN367" s="52"/>
      <c r="FO367" s="52"/>
      <c r="FP367" s="52"/>
      <c r="FQ367" s="52"/>
    </row>
    <row r="368" spans="101:173" ht="12.75" customHeight="1">
      <c r="CW368" s="52"/>
      <c r="CX368" s="52"/>
      <c r="CY368" s="52"/>
      <c r="CZ368" s="52"/>
      <c r="DA368" s="52"/>
      <c r="DB368" s="52"/>
      <c r="DC368" s="52"/>
      <c r="DD368" s="52"/>
      <c r="DE368" s="52"/>
      <c r="DF368" s="52"/>
      <c r="DG368" s="52"/>
      <c r="DH368" s="52"/>
      <c r="DI368" s="52"/>
      <c r="DJ368" s="52"/>
      <c r="DK368" s="52"/>
      <c r="DL368" s="52"/>
      <c r="DM368" s="52"/>
      <c r="DN368" s="52"/>
      <c r="DO368" s="52"/>
      <c r="DP368" s="52"/>
      <c r="DQ368" s="52"/>
      <c r="DR368" s="52"/>
      <c r="DS368" s="52"/>
      <c r="DT368" s="52"/>
      <c r="DU368" s="52"/>
      <c r="DV368" s="52"/>
      <c r="DW368" s="52"/>
      <c r="DX368" s="52"/>
      <c r="DY368" s="52"/>
      <c r="DZ368" s="52"/>
      <c r="EA368" s="52"/>
      <c r="EB368" s="52"/>
      <c r="EC368" s="52"/>
      <c r="ED368" s="52"/>
      <c r="EE368" s="52"/>
      <c r="EF368" s="52"/>
      <c r="EG368" s="52"/>
      <c r="EH368" s="52"/>
      <c r="EI368" s="52"/>
      <c r="EJ368" s="52"/>
      <c r="EK368" s="52"/>
      <c r="EL368" s="52"/>
      <c r="EM368" s="52"/>
      <c r="EN368" s="52"/>
      <c r="EO368" s="52"/>
      <c r="EP368" s="52"/>
      <c r="EQ368" s="52"/>
      <c r="ER368" s="52"/>
      <c r="ES368" s="52"/>
      <c r="ET368" s="52"/>
      <c r="EU368" s="52"/>
      <c r="EV368" s="52"/>
      <c r="EW368" s="52"/>
      <c r="EX368" s="52"/>
      <c r="EY368" s="52"/>
      <c r="EZ368" s="52"/>
      <c r="FA368" s="52"/>
      <c r="FB368" s="52"/>
      <c r="FC368" s="52"/>
      <c r="FD368" s="52"/>
      <c r="FE368" s="52"/>
      <c r="FF368" s="52"/>
      <c r="FG368" s="52"/>
      <c r="FH368" s="52"/>
      <c r="FI368" s="52"/>
      <c r="FJ368" s="52"/>
      <c r="FK368" s="52"/>
      <c r="FL368" s="52"/>
      <c r="FM368" s="52"/>
      <c r="FN368" s="52"/>
      <c r="FO368" s="52"/>
      <c r="FP368" s="52"/>
      <c r="FQ368" s="52"/>
    </row>
    <row r="369" spans="101:173" ht="12.75" customHeight="1">
      <c r="CW369" s="52"/>
      <c r="CX369" s="52"/>
      <c r="CY369" s="52"/>
      <c r="CZ369" s="52"/>
      <c r="DA369" s="52"/>
      <c r="DB369" s="52"/>
      <c r="DC369" s="52"/>
      <c r="DD369" s="52"/>
      <c r="DE369" s="52"/>
      <c r="DF369" s="52"/>
      <c r="DG369" s="52"/>
      <c r="DH369" s="52"/>
      <c r="DI369" s="52"/>
      <c r="DJ369" s="52"/>
      <c r="DK369" s="52"/>
      <c r="DL369" s="52"/>
      <c r="DM369" s="52"/>
      <c r="DN369" s="52"/>
      <c r="DO369" s="52"/>
      <c r="DP369" s="52"/>
      <c r="DQ369" s="52"/>
      <c r="DR369" s="52"/>
      <c r="DS369" s="52"/>
      <c r="DT369" s="52"/>
      <c r="DU369" s="52"/>
      <c r="DV369" s="52"/>
      <c r="DW369" s="52"/>
      <c r="DX369" s="52"/>
      <c r="DY369" s="52"/>
      <c r="DZ369" s="52"/>
      <c r="EA369" s="52"/>
      <c r="EB369" s="52"/>
      <c r="EC369" s="52"/>
      <c r="ED369" s="52"/>
      <c r="EE369" s="52"/>
      <c r="EF369" s="52"/>
      <c r="EG369" s="52"/>
      <c r="EH369" s="52"/>
      <c r="EI369" s="52"/>
      <c r="EJ369" s="52"/>
      <c r="EK369" s="52"/>
      <c r="EL369" s="52"/>
      <c r="EM369" s="52"/>
      <c r="EN369" s="52"/>
      <c r="EO369" s="52"/>
      <c r="EP369" s="52"/>
      <c r="EQ369" s="52"/>
      <c r="ER369" s="52"/>
      <c r="ES369" s="52"/>
      <c r="ET369" s="52"/>
      <c r="EU369" s="52"/>
      <c r="EV369" s="52"/>
      <c r="EW369" s="52"/>
      <c r="EX369" s="52"/>
      <c r="EY369" s="52"/>
      <c r="EZ369" s="52"/>
      <c r="FA369" s="52"/>
      <c r="FB369" s="52"/>
      <c r="FC369" s="52"/>
      <c r="FD369" s="52"/>
      <c r="FE369" s="52"/>
      <c r="FF369" s="52"/>
      <c r="FG369" s="52"/>
      <c r="FH369" s="52"/>
      <c r="FI369" s="52"/>
      <c r="FJ369" s="52"/>
      <c r="FK369" s="52"/>
      <c r="FL369" s="52"/>
      <c r="FM369" s="52"/>
      <c r="FN369" s="52"/>
      <c r="FO369" s="52"/>
      <c r="FP369" s="52"/>
      <c r="FQ369" s="52"/>
    </row>
    <row r="370" spans="101:173" ht="12.75" customHeight="1">
      <c r="CW370" s="52"/>
      <c r="CX370" s="52"/>
      <c r="CY370" s="52"/>
      <c r="CZ370" s="52"/>
      <c r="DA370" s="52"/>
      <c r="DB370" s="52"/>
      <c r="DC370" s="52"/>
      <c r="DD370" s="52"/>
      <c r="DE370" s="52"/>
      <c r="DF370" s="52"/>
      <c r="DG370" s="52"/>
      <c r="DH370" s="52"/>
      <c r="DI370" s="52"/>
      <c r="DJ370" s="52"/>
      <c r="DK370" s="52"/>
      <c r="DL370" s="52"/>
      <c r="DM370" s="52"/>
      <c r="DN370" s="52"/>
      <c r="DO370" s="52"/>
      <c r="DP370" s="52"/>
      <c r="DQ370" s="52"/>
      <c r="DR370" s="52"/>
      <c r="DS370" s="52"/>
      <c r="DT370" s="52"/>
      <c r="DU370" s="52"/>
      <c r="DV370" s="52"/>
      <c r="DW370" s="52"/>
      <c r="DX370" s="52"/>
      <c r="DY370" s="52"/>
      <c r="DZ370" s="52"/>
      <c r="EA370" s="52"/>
      <c r="EB370" s="52"/>
      <c r="EC370" s="52"/>
      <c r="ED370" s="52"/>
      <c r="EE370" s="52"/>
      <c r="EF370" s="52"/>
      <c r="EG370" s="52"/>
      <c r="EH370" s="52"/>
      <c r="EI370" s="52"/>
      <c r="EJ370" s="52"/>
      <c r="EK370" s="52"/>
      <c r="EL370" s="52"/>
      <c r="EM370" s="52"/>
      <c r="EN370" s="52"/>
      <c r="EO370" s="52"/>
      <c r="EP370" s="52"/>
      <c r="EQ370" s="52"/>
      <c r="ER370" s="52"/>
      <c r="ES370" s="52"/>
      <c r="ET370" s="52"/>
      <c r="EU370" s="52"/>
      <c r="EV370" s="52"/>
      <c r="EW370" s="52"/>
      <c r="EX370" s="52"/>
      <c r="EY370" s="52"/>
      <c r="EZ370" s="52"/>
      <c r="FA370" s="52"/>
      <c r="FB370" s="52"/>
      <c r="FC370" s="52"/>
      <c r="FD370" s="52"/>
      <c r="FE370" s="52"/>
      <c r="FF370" s="52"/>
      <c r="FG370" s="52"/>
      <c r="FH370" s="52"/>
      <c r="FI370" s="52"/>
      <c r="FJ370" s="52"/>
      <c r="FK370" s="52"/>
      <c r="FL370" s="52"/>
      <c r="FM370" s="52"/>
      <c r="FN370" s="52"/>
      <c r="FO370" s="52"/>
      <c r="FP370" s="52"/>
      <c r="FQ370" s="52"/>
    </row>
    <row r="371" spans="101:173" ht="12.75" customHeight="1">
      <c r="CW371" s="52"/>
      <c r="CX371" s="52"/>
      <c r="CY371" s="52"/>
      <c r="CZ371" s="52"/>
      <c r="DA371" s="52"/>
      <c r="DB371" s="52"/>
      <c r="DC371" s="52"/>
      <c r="DD371" s="52"/>
      <c r="DE371" s="52"/>
      <c r="DF371" s="52"/>
      <c r="DG371" s="52"/>
      <c r="DH371" s="52"/>
      <c r="DI371" s="52"/>
      <c r="DJ371" s="52"/>
      <c r="DK371" s="52"/>
      <c r="DL371" s="52"/>
      <c r="DM371" s="52"/>
      <c r="DN371" s="52"/>
      <c r="DO371" s="52"/>
      <c r="DP371" s="52"/>
      <c r="DQ371" s="52"/>
      <c r="DR371" s="52"/>
      <c r="DS371" s="52"/>
      <c r="DT371" s="52"/>
      <c r="DU371" s="52"/>
      <c r="DV371" s="52"/>
      <c r="DW371" s="52"/>
      <c r="DX371" s="52"/>
      <c r="DY371" s="52"/>
      <c r="DZ371" s="52"/>
      <c r="EA371" s="52"/>
      <c r="EB371" s="52"/>
      <c r="EC371" s="52"/>
      <c r="ED371" s="52"/>
      <c r="EE371" s="52"/>
      <c r="EF371" s="52"/>
      <c r="EG371" s="52"/>
      <c r="EH371" s="52"/>
      <c r="EI371" s="52"/>
      <c r="EJ371" s="52"/>
      <c r="EK371" s="52"/>
      <c r="EL371" s="52"/>
      <c r="EM371" s="52"/>
      <c r="EN371" s="52"/>
      <c r="EO371" s="52"/>
      <c r="EP371" s="52"/>
      <c r="EQ371" s="52"/>
      <c r="ER371" s="52"/>
      <c r="ES371" s="52"/>
      <c r="ET371" s="52"/>
      <c r="EU371" s="52"/>
      <c r="EV371" s="52"/>
      <c r="EW371" s="52"/>
      <c r="EX371" s="52"/>
      <c r="EY371" s="52"/>
      <c r="EZ371" s="52"/>
      <c r="FA371" s="52"/>
      <c r="FB371" s="52"/>
      <c r="FC371" s="52"/>
      <c r="FD371" s="52"/>
      <c r="FE371" s="52"/>
      <c r="FF371" s="52"/>
      <c r="FG371" s="52"/>
      <c r="FH371" s="52"/>
      <c r="FI371" s="52"/>
      <c r="FJ371" s="52"/>
      <c r="FK371" s="52"/>
      <c r="FL371" s="52"/>
      <c r="FM371" s="52"/>
      <c r="FN371" s="52"/>
      <c r="FO371" s="52"/>
      <c r="FP371" s="52"/>
      <c r="FQ371" s="52"/>
    </row>
    <row r="372" spans="101:173" ht="12.75" customHeight="1">
      <c r="CW372" s="52"/>
      <c r="CX372" s="52"/>
      <c r="CY372" s="52"/>
      <c r="CZ372" s="52"/>
      <c r="DA372" s="52"/>
      <c r="DB372" s="52"/>
      <c r="DC372" s="52"/>
      <c r="DD372" s="52"/>
      <c r="DE372" s="52"/>
      <c r="DF372" s="52"/>
      <c r="DG372" s="52"/>
      <c r="DH372" s="52"/>
      <c r="DI372" s="52"/>
      <c r="DJ372" s="52"/>
      <c r="DK372" s="52"/>
      <c r="DL372" s="52"/>
      <c r="DM372" s="52"/>
      <c r="DN372" s="52"/>
      <c r="DO372" s="52"/>
      <c r="DP372" s="52"/>
      <c r="DQ372" s="52"/>
      <c r="DR372" s="52"/>
      <c r="DS372" s="52"/>
      <c r="DT372" s="52"/>
      <c r="DU372" s="52"/>
      <c r="DV372" s="52"/>
      <c r="DW372" s="52"/>
      <c r="DX372" s="52"/>
      <c r="DY372" s="52"/>
      <c r="DZ372" s="52"/>
      <c r="EA372" s="52"/>
      <c r="EB372" s="52"/>
      <c r="EC372" s="52"/>
      <c r="ED372" s="52"/>
      <c r="EE372" s="52"/>
      <c r="EF372" s="52"/>
      <c r="EG372" s="52"/>
      <c r="EH372" s="52"/>
      <c r="EI372" s="52"/>
      <c r="EJ372" s="52"/>
      <c r="EK372" s="52"/>
      <c r="EL372" s="52"/>
      <c r="EM372" s="52"/>
      <c r="EN372" s="52"/>
      <c r="EO372" s="52"/>
      <c r="EP372" s="52"/>
      <c r="EQ372" s="52"/>
      <c r="ER372" s="52"/>
      <c r="ES372" s="52"/>
      <c r="ET372" s="52"/>
      <c r="EU372" s="52"/>
      <c r="EV372" s="52"/>
      <c r="EW372" s="52"/>
      <c r="EX372" s="52"/>
      <c r="EY372" s="52"/>
      <c r="EZ372" s="52"/>
      <c r="FA372" s="52"/>
      <c r="FB372" s="52"/>
      <c r="FC372" s="52"/>
      <c r="FD372" s="52"/>
      <c r="FE372" s="52"/>
      <c r="FF372" s="52"/>
      <c r="FG372" s="52"/>
      <c r="FH372" s="52"/>
      <c r="FI372" s="52"/>
      <c r="FJ372" s="52"/>
      <c r="FK372" s="52"/>
      <c r="FL372" s="52"/>
      <c r="FM372" s="52"/>
      <c r="FN372" s="52"/>
      <c r="FO372" s="52"/>
      <c r="FP372" s="52"/>
      <c r="FQ372" s="52"/>
    </row>
    <row r="373" spans="101:173" ht="12.75" customHeight="1">
      <c r="CW373" s="52"/>
      <c r="CX373" s="52"/>
      <c r="CY373" s="52"/>
      <c r="CZ373" s="52"/>
      <c r="DA373" s="52"/>
      <c r="DB373" s="52"/>
      <c r="DC373" s="52"/>
      <c r="DD373" s="52"/>
      <c r="DE373" s="52"/>
      <c r="DF373" s="52"/>
      <c r="DG373" s="52"/>
      <c r="DH373" s="52"/>
      <c r="DI373" s="52"/>
      <c r="DJ373" s="52"/>
      <c r="DK373" s="52"/>
      <c r="DL373" s="52"/>
      <c r="DM373" s="52"/>
      <c r="DN373" s="52"/>
      <c r="DO373" s="52"/>
      <c r="DP373" s="52"/>
      <c r="DQ373" s="52"/>
      <c r="DR373" s="52"/>
      <c r="DS373" s="52"/>
      <c r="DT373" s="52"/>
      <c r="DU373" s="52"/>
      <c r="DV373" s="52"/>
      <c r="DW373" s="52"/>
      <c r="DX373" s="52"/>
      <c r="DY373" s="52"/>
      <c r="DZ373" s="52"/>
      <c r="EA373" s="52"/>
      <c r="EB373" s="52"/>
      <c r="EC373" s="52"/>
      <c r="ED373" s="52"/>
      <c r="EE373" s="52"/>
      <c r="EF373" s="52"/>
      <c r="EG373" s="52"/>
      <c r="EH373" s="52"/>
      <c r="EI373" s="52"/>
      <c r="EJ373" s="52"/>
      <c r="EK373" s="52"/>
      <c r="EL373" s="52"/>
      <c r="EM373" s="52"/>
      <c r="EN373" s="52"/>
      <c r="EO373" s="52"/>
      <c r="EP373" s="52"/>
      <c r="EQ373" s="52"/>
      <c r="ER373" s="52"/>
      <c r="ES373" s="52"/>
      <c r="ET373" s="52"/>
      <c r="EU373" s="52"/>
      <c r="EV373" s="52"/>
      <c r="EW373" s="52"/>
      <c r="EX373" s="52"/>
      <c r="EY373" s="52"/>
      <c r="EZ373" s="52"/>
      <c r="FA373" s="52"/>
      <c r="FB373" s="52"/>
      <c r="FC373" s="52"/>
      <c r="FD373" s="52"/>
      <c r="FE373" s="52"/>
      <c r="FF373" s="52"/>
      <c r="FG373" s="52"/>
      <c r="FH373" s="52"/>
      <c r="FI373" s="52"/>
      <c r="FJ373" s="52"/>
      <c r="FK373" s="52"/>
      <c r="FL373" s="52"/>
      <c r="FM373" s="52"/>
      <c r="FN373" s="52"/>
      <c r="FO373" s="52"/>
      <c r="FP373" s="52"/>
      <c r="FQ373" s="52"/>
    </row>
    <row r="374" spans="101:173" ht="12.75" customHeight="1">
      <c r="CW374" s="52"/>
      <c r="CX374" s="52"/>
      <c r="CY374" s="52"/>
      <c r="CZ374" s="52"/>
      <c r="DA374" s="52"/>
      <c r="DB374" s="52"/>
      <c r="DC374" s="52"/>
      <c r="DD374" s="52"/>
      <c r="DE374" s="52"/>
      <c r="DF374" s="52"/>
      <c r="DG374" s="52"/>
      <c r="DH374" s="52"/>
      <c r="DI374" s="52"/>
      <c r="DJ374" s="52"/>
      <c r="DK374" s="52"/>
      <c r="DL374" s="52"/>
      <c r="DM374" s="52"/>
      <c r="DN374" s="52"/>
      <c r="DO374" s="52"/>
      <c r="DP374" s="52"/>
      <c r="DQ374" s="52"/>
      <c r="DR374" s="52"/>
      <c r="DS374" s="52"/>
      <c r="DT374" s="52"/>
      <c r="DU374" s="52"/>
      <c r="DV374" s="52"/>
      <c r="DW374" s="52"/>
      <c r="DX374" s="52"/>
      <c r="DY374" s="52"/>
      <c r="DZ374" s="52"/>
      <c r="EA374" s="52"/>
      <c r="EB374" s="52"/>
      <c r="EC374" s="52"/>
      <c r="ED374" s="52"/>
      <c r="EE374" s="52"/>
      <c r="EF374" s="52"/>
      <c r="EG374" s="52"/>
      <c r="EH374" s="52"/>
      <c r="EI374" s="52"/>
      <c r="EJ374" s="52"/>
      <c r="EK374" s="52"/>
      <c r="EL374" s="52"/>
      <c r="EM374" s="52"/>
      <c r="EN374" s="52"/>
      <c r="EO374" s="52"/>
      <c r="EP374" s="52"/>
      <c r="EQ374" s="52"/>
      <c r="ER374" s="52"/>
      <c r="ES374" s="52"/>
      <c r="ET374" s="52"/>
      <c r="EU374" s="52"/>
      <c r="EV374" s="52"/>
      <c r="EW374" s="52"/>
      <c r="EX374" s="52"/>
      <c r="EY374" s="52"/>
      <c r="EZ374" s="52"/>
      <c r="FA374" s="52"/>
      <c r="FB374" s="52"/>
      <c r="FC374" s="52"/>
      <c r="FD374" s="52"/>
      <c r="FE374" s="52"/>
      <c r="FF374" s="52"/>
      <c r="FG374" s="52"/>
      <c r="FH374" s="52"/>
      <c r="FI374" s="52"/>
      <c r="FJ374" s="52"/>
      <c r="FK374" s="52"/>
      <c r="FL374" s="52"/>
      <c r="FM374" s="52"/>
      <c r="FN374" s="52"/>
      <c r="FO374" s="52"/>
      <c r="FP374" s="52"/>
      <c r="FQ374" s="52"/>
    </row>
    <row r="375" spans="101:173" ht="12.75" customHeight="1">
      <c r="CW375" s="52"/>
      <c r="CX375" s="52"/>
      <c r="CY375" s="52"/>
      <c r="CZ375" s="52"/>
      <c r="DA375" s="52"/>
      <c r="DB375" s="52"/>
      <c r="DC375" s="52"/>
      <c r="DD375" s="52"/>
      <c r="DE375" s="52"/>
      <c r="DF375" s="52"/>
      <c r="DG375" s="52"/>
      <c r="DH375" s="52"/>
      <c r="DI375" s="52"/>
      <c r="DJ375" s="52"/>
      <c r="DK375" s="52"/>
      <c r="DL375" s="52"/>
      <c r="DM375" s="52"/>
      <c r="DN375" s="52"/>
      <c r="DO375" s="52"/>
      <c r="DP375" s="52"/>
      <c r="DQ375" s="52"/>
      <c r="DR375" s="52"/>
      <c r="DS375" s="52"/>
      <c r="DT375" s="52"/>
      <c r="DU375" s="52"/>
      <c r="DV375" s="52"/>
      <c r="DW375" s="52"/>
      <c r="DX375" s="52"/>
      <c r="DY375" s="52"/>
      <c r="DZ375" s="52"/>
      <c r="EA375" s="52"/>
      <c r="EB375" s="52"/>
      <c r="EC375" s="52"/>
      <c r="ED375" s="52"/>
      <c r="EE375" s="52"/>
      <c r="EF375" s="52"/>
      <c r="EG375" s="52"/>
      <c r="EH375" s="52"/>
      <c r="EI375" s="52"/>
      <c r="EJ375" s="52"/>
      <c r="EK375" s="52"/>
      <c r="EL375" s="52"/>
      <c r="EM375" s="52"/>
      <c r="EN375" s="52"/>
      <c r="EO375" s="52"/>
      <c r="EP375" s="52"/>
      <c r="EQ375" s="52"/>
      <c r="ER375" s="52"/>
      <c r="ES375" s="52"/>
      <c r="ET375" s="52"/>
      <c r="EU375" s="52"/>
      <c r="EV375" s="52"/>
      <c r="EW375" s="52"/>
      <c r="EX375" s="52"/>
      <c r="EY375" s="52"/>
      <c r="EZ375" s="52"/>
      <c r="FA375" s="52"/>
      <c r="FB375" s="52"/>
      <c r="FC375" s="52"/>
      <c r="FD375" s="52"/>
      <c r="FE375" s="52"/>
      <c r="FF375" s="52"/>
      <c r="FG375" s="52"/>
      <c r="FH375" s="52"/>
      <c r="FI375" s="52"/>
      <c r="FJ375" s="52"/>
      <c r="FK375" s="52"/>
      <c r="FL375" s="52"/>
      <c r="FM375" s="52"/>
      <c r="FN375" s="52"/>
      <c r="FO375" s="52"/>
      <c r="FP375" s="52"/>
      <c r="FQ375" s="52"/>
    </row>
    <row r="376" spans="101:173" ht="12.75" customHeight="1">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c r="DV376" s="52"/>
      <c r="DW376" s="52"/>
      <c r="DX376" s="52"/>
      <c r="DY376" s="52"/>
      <c r="DZ376" s="52"/>
      <c r="EA376" s="52"/>
      <c r="EB376" s="52"/>
      <c r="EC376" s="52"/>
      <c r="ED376" s="52"/>
      <c r="EE376" s="52"/>
      <c r="EF376" s="52"/>
      <c r="EG376" s="52"/>
      <c r="EH376" s="52"/>
      <c r="EI376" s="52"/>
      <c r="EJ376" s="52"/>
      <c r="EK376" s="52"/>
      <c r="EL376" s="52"/>
      <c r="EM376" s="52"/>
      <c r="EN376" s="52"/>
      <c r="EO376" s="52"/>
      <c r="EP376" s="52"/>
      <c r="EQ376" s="52"/>
      <c r="ER376" s="52"/>
      <c r="ES376" s="52"/>
      <c r="ET376" s="52"/>
      <c r="EU376" s="52"/>
      <c r="EV376" s="52"/>
      <c r="EW376" s="52"/>
      <c r="EX376" s="52"/>
      <c r="EY376" s="52"/>
      <c r="EZ376" s="52"/>
      <c r="FA376" s="52"/>
      <c r="FB376" s="52"/>
      <c r="FC376" s="52"/>
      <c r="FD376" s="52"/>
      <c r="FE376" s="52"/>
      <c r="FF376" s="52"/>
      <c r="FG376" s="52"/>
      <c r="FH376" s="52"/>
      <c r="FI376" s="52"/>
      <c r="FJ376" s="52"/>
      <c r="FK376" s="52"/>
      <c r="FL376" s="52"/>
      <c r="FM376" s="52"/>
      <c r="FN376" s="52"/>
      <c r="FO376" s="52"/>
      <c r="FP376" s="52"/>
      <c r="FQ376" s="52"/>
    </row>
    <row r="377" spans="101:173" ht="12.75" customHeight="1">
      <c r="CW377" s="52"/>
      <c r="CX377" s="52"/>
      <c r="CY377" s="52"/>
      <c r="CZ377" s="52"/>
      <c r="DA377" s="52"/>
      <c r="DB377" s="52"/>
      <c r="DC377" s="52"/>
      <c r="DD377" s="52"/>
      <c r="DE377" s="52"/>
      <c r="DF377" s="52"/>
      <c r="DG377" s="52"/>
      <c r="DH377" s="52"/>
      <c r="DI377" s="52"/>
      <c r="DJ377" s="52"/>
      <c r="DK377" s="52"/>
      <c r="DL377" s="52"/>
      <c r="DM377" s="52"/>
      <c r="DN377" s="52"/>
      <c r="DO377" s="52"/>
      <c r="DP377" s="52"/>
      <c r="DQ377" s="52"/>
      <c r="DR377" s="52"/>
      <c r="DS377" s="52"/>
      <c r="DT377" s="52"/>
      <c r="DU377" s="52"/>
      <c r="DV377" s="52"/>
      <c r="DW377" s="52"/>
      <c r="DX377" s="52"/>
      <c r="DY377" s="52"/>
      <c r="DZ377" s="52"/>
      <c r="EA377" s="52"/>
      <c r="EB377" s="52"/>
      <c r="EC377" s="52"/>
      <c r="ED377" s="52"/>
      <c r="EE377" s="52"/>
      <c r="EF377" s="52"/>
      <c r="EG377" s="52"/>
      <c r="EH377" s="52"/>
      <c r="EI377" s="52"/>
      <c r="EJ377" s="52"/>
      <c r="EK377" s="52"/>
      <c r="EL377" s="52"/>
      <c r="EM377" s="52"/>
      <c r="EN377" s="52"/>
      <c r="EO377" s="52"/>
      <c r="EP377" s="52"/>
      <c r="EQ377" s="52"/>
      <c r="ER377" s="52"/>
      <c r="ES377" s="52"/>
      <c r="ET377" s="52"/>
      <c r="EU377" s="52"/>
      <c r="EV377" s="52"/>
      <c r="EW377" s="52"/>
      <c r="EX377" s="52"/>
      <c r="EY377" s="52"/>
      <c r="EZ377" s="52"/>
      <c r="FA377" s="52"/>
      <c r="FB377" s="52"/>
      <c r="FC377" s="52"/>
      <c r="FD377" s="52"/>
      <c r="FE377" s="52"/>
      <c r="FF377" s="52"/>
      <c r="FG377" s="52"/>
      <c r="FH377" s="52"/>
      <c r="FI377" s="52"/>
      <c r="FJ377" s="52"/>
      <c r="FK377" s="52"/>
      <c r="FL377" s="52"/>
      <c r="FM377" s="52"/>
      <c r="FN377" s="52"/>
      <c r="FO377" s="52"/>
      <c r="FP377" s="52"/>
      <c r="FQ377" s="52"/>
    </row>
    <row r="378" spans="101:173" ht="12.75" customHeight="1">
      <c r="CW378" s="52"/>
      <c r="CX378" s="52"/>
      <c r="CY378" s="52"/>
      <c r="CZ378" s="52"/>
      <c r="DA378" s="52"/>
      <c r="DB378" s="52"/>
      <c r="DC378" s="52"/>
      <c r="DD378" s="52"/>
      <c r="DE378" s="52"/>
      <c r="DF378" s="52"/>
      <c r="DG378" s="52"/>
      <c r="DH378" s="52"/>
      <c r="DI378" s="52"/>
      <c r="DJ378" s="52"/>
      <c r="DK378" s="52"/>
      <c r="DL378" s="52"/>
      <c r="DM378" s="52"/>
      <c r="DN378" s="52"/>
      <c r="DO378" s="52"/>
      <c r="DP378" s="52"/>
      <c r="DQ378" s="52"/>
      <c r="DR378" s="52"/>
      <c r="DS378" s="52"/>
      <c r="DT378" s="52"/>
      <c r="DU378" s="52"/>
      <c r="DV378" s="52"/>
      <c r="DW378" s="52"/>
      <c r="DX378" s="52"/>
      <c r="DY378" s="52"/>
      <c r="DZ378" s="52"/>
      <c r="EA378" s="52"/>
      <c r="EB378" s="52"/>
      <c r="EC378" s="52"/>
      <c r="ED378" s="52"/>
      <c r="EE378" s="52"/>
      <c r="EF378" s="52"/>
      <c r="EG378" s="52"/>
      <c r="EH378" s="52"/>
      <c r="EI378" s="52"/>
      <c r="EJ378" s="52"/>
      <c r="EK378" s="52"/>
      <c r="EL378" s="52"/>
      <c r="EM378" s="52"/>
      <c r="EN378" s="52"/>
      <c r="EO378" s="52"/>
      <c r="EP378" s="52"/>
      <c r="EQ378" s="52"/>
      <c r="ER378" s="52"/>
      <c r="ES378" s="52"/>
      <c r="ET378" s="52"/>
      <c r="EU378" s="52"/>
      <c r="EV378" s="52"/>
      <c r="EW378" s="52"/>
      <c r="EX378" s="52"/>
      <c r="EY378" s="52"/>
      <c r="EZ378" s="52"/>
      <c r="FA378" s="52"/>
      <c r="FB378" s="52"/>
      <c r="FC378" s="52"/>
      <c r="FD378" s="52"/>
      <c r="FE378" s="52"/>
      <c r="FF378" s="52"/>
      <c r="FG378" s="52"/>
      <c r="FH378" s="52"/>
      <c r="FI378" s="52"/>
      <c r="FJ378" s="52"/>
      <c r="FK378" s="52"/>
      <c r="FL378" s="52"/>
      <c r="FM378" s="52"/>
      <c r="FN378" s="52"/>
      <c r="FO378" s="52"/>
      <c r="FP378" s="52"/>
      <c r="FQ378" s="52"/>
    </row>
    <row r="379" spans="101:173" ht="12.75" customHeight="1">
      <c r="CW379" s="52"/>
      <c r="CX379" s="52"/>
      <c r="CY379" s="52"/>
      <c r="CZ379" s="52"/>
      <c r="DA379" s="52"/>
      <c r="DB379" s="52"/>
      <c r="DC379" s="52"/>
      <c r="DD379" s="52"/>
      <c r="DE379" s="52"/>
      <c r="DF379" s="52"/>
      <c r="DG379" s="52"/>
      <c r="DH379" s="52"/>
      <c r="DI379" s="52"/>
      <c r="DJ379" s="52"/>
      <c r="DK379" s="52"/>
      <c r="DL379" s="52"/>
      <c r="DM379" s="52"/>
      <c r="DN379" s="52"/>
      <c r="DO379" s="52"/>
      <c r="DP379" s="52"/>
      <c r="DQ379" s="52"/>
      <c r="DR379" s="52"/>
      <c r="DS379" s="52"/>
      <c r="DT379" s="52"/>
      <c r="DU379" s="52"/>
      <c r="DV379" s="52"/>
      <c r="DW379" s="52"/>
      <c r="DX379" s="52"/>
      <c r="DY379" s="52"/>
      <c r="DZ379" s="52"/>
      <c r="EA379" s="52"/>
      <c r="EB379" s="52"/>
      <c r="EC379" s="52"/>
      <c r="ED379" s="52"/>
      <c r="EE379" s="52"/>
      <c r="EF379" s="52"/>
      <c r="EG379" s="52"/>
      <c r="EH379" s="52"/>
      <c r="EI379" s="52"/>
      <c r="EJ379" s="52"/>
      <c r="EK379" s="52"/>
      <c r="EL379" s="52"/>
      <c r="EM379" s="52"/>
      <c r="EN379" s="52"/>
      <c r="EO379" s="52"/>
      <c r="EP379" s="52"/>
      <c r="EQ379" s="52"/>
      <c r="ER379" s="52"/>
      <c r="ES379" s="52"/>
      <c r="ET379" s="52"/>
      <c r="EU379" s="52"/>
      <c r="EV379" s="52"/>
      <c r="EW379" s="52"/>
      <c r="EX379" s="52"/>
      <c r="EY379" s="52"/>
      <c r="EZ379" s="52"/>
      <c r="FA379" s="52"/>
      <c r="FB379" s="52"/>
      <c r="FC379" s="52"/>
      <c r="FD379" s="52"/>
      <c r="FE379" s="52"/>
      <c r="FF379" s="52"/>
      <c r="FG379" s="52"/>
      <c r="FH379" s="52"/>
      <c r="FI379" s="52"/>
      <c r="FJ379" s="52"/>
      <c r="FK379" s="52"/>
      <c r="FL379" s="52"/>
      <c r="FM379" s="52"/>
      <c r="FN379" s="52"/>
      <c r="FO379" s="52"/>
      <c r="FP379" s="52"/>
      <c r="FQ379" s="52"/>
    </row>
    <row r="380" spans="101:173" ht="12.75" customHeight="1">
      <c r="CW380" s="52"/>
      <c r="CX380" s="52"/>
      <c r="CY380" s="52"/>
      <c r="CZ380" s="52"/>
      <c r="DA380" s="52"/>
      <c r="DB380" s="52"/>
      <c r="DC380" s="52"/>
      <c r="DD380" s="52"/>
      <c r="DE380" s="52"/>
      <c r="DF380" s="52"/>
      <c r="DG380" s="52"/>
      <c r="DH380" s="52"/>
      <c r="DI380" s="52"/>
      <c r="DJ380" s="52"/>
      <c r="DK380" s="52"/>
      <c r="DL380" s="52"/>
      <c r="DM380" s="52"/>
      <c r="DN380" s="52"/>
      <c r="DO380" s="52"/>
      <c r="DP380" s="52"/>
      <c r="DQ380" s="52"/>
      <c r="DR380" s="52"/>
      <c r="DS380" s="52"/>
      <c r="DT380" s="52"/>
      <c r="DU380" s="52"/>
      <c r="DV380" s="52"/>
      <c r="DW380" s="52"/>
      <c r="DX380" s="52"/>
      <c r="DY380" s="52"/>
      <c r="DZ380" s="52"/>
      <c r="EA380" s="52"/>
      <c r="EB380" s="52"/>
      <c r="EC380" s="52"/>
      <c r="ED380" s="52"/>
      <c r="EE380" s="52"/>
      <c r="EF380" s="52"/>
      <c r="EG380" s="52"/>
      <c r="EH380" s="52"/>
      <c r="EI380" s="52"/>
      <c r="EJ380" s="52"/>
      <c r="EK380" s="52"/>
      <c r="EL380" s="52"/>
      <c r="EM380" s="52"/>
      <c r="EN380" s="52"/>
      <c r="EO380" s="52"/>
      <c r="EP380" s="52"/>
      <c r="EQ380" s="52"/>
      <c r="ER380" s="52"/>
      <c r="ES380" s="52"/>
      <c r="ET380" s="52"/>
      <c r="EU380" s="52"/>
      <c r="EV380" s="52"/>
      <c r="EW380" s="52"/>
      <c r="EX380" s="52"/>
      <c r="EY380" s="52"/>
      <c r="EZ380" s="52"/>
      <c r="FA380" s="52"/>
      <c r="FB380" s="52"/>
      <c r="FC380" s="52"/>
      <c r="FD380" s="52"/>
      <c r="FE380" s="52"/>
      <c r="FF380" s="52"/>
      <c r="FG380" s="52"/>
      <c r="FH380" s="52"/>
      <c r="FI380" s="52"/>
      <c r="FJ380" s="52"/>
      <c r="FK380" s="52"/>
      <c r="FL380" s="52"/>
      <c r="FM380" s="52"/>
      <c r="FN380" s="52"/>
      <c r="FO380" s="52"/>
      <c r="FP380" s="52"/>
      <c r="FQ380" s="52"/>
    </row>
    <row r="381" spans="101:173" ht="12.75" customHeight="1">
      <c r="CW381" s="52"/>
      <c r="CX381" s="52"/>
      <c r="CY381" s="52"/>
      <c r="CZ381" s="52"/>
      <c r="DA381" s="52"/>
      <c r="DB381" s="52"/>
      <c r="DC381" s="52"/>
      <c r="DD381" s="52"/>
      <c r="DE381" s="52"/>
      <c r="DF381" s="52"/>
      <c r="DG381" s="52"/>
      <c r="DH381" s="52"/>
      <c r="DI381" s="52"/>
      <c r="DJ381" s="52"/>
      <c r="DK381" s="52"/>
      <c r="DL381" s="52"/>
      <c r="DM381" s="52"/>
      <c r="DN381" s="52"/>
      <c r="DO381" s="52"/>
      <c r="DP381" s="52"/>
      <c r="DQ381" s="52"/>
      <c r="DR381" s="52"/>
      <c r="DS381" s="52"/>
      <c r="DT381" s="52"/>
      <c r="DU381" s="52"/>
      <c r="DV381" s="52"/>
      <c r="DW381" s="52"/>
      <c r="DX381" s="52"/>
      <c r="DY381" s="52"/>
      <c r="DZ381" s="52"/>
      <c r="EA381" s="52"/>
      <c r="EB381" s="52"/>
      <c r="EC381" s="52"/>
      <c r="ED381" s="52"/>
      <c r="EE381" s="52"/>
      <c r="EF381" s="52"/>
      <c r="EG381" s="52"/>
      <c r="EH381" s="52"/>
      <c r="EI381" s="52"/>
      <c r="EJ381" s="52"/>
      <c r="EK381" s="52"/>
      <c r="EL381" s="52"/>
      <c r="EM381" s="52"/>
      <c r="EN381" s="52"/>
      <c r="EO381" s="52"/>
      <c r="EP381" s="52"/>
      <c r="EQ381" s="52"/>
      <c r="ER381" s="52"/>
      <c r="ES381" s="52"/>
      <c r="ET381" s="52"/>
      <c r="EU381" s="52"/>
      <c r="EV381" s="52"/>
      <c r="EW381" s="52"/>
      <c r="EX381" s="52"/>
      <c r="EY381" s="52"/>
      <c r="EZ381" s="52"/>
      <c r="FA381" s="52"/>
      <c r="FB381" s="52"/>
      <c r="FC381" s="52"/>
      <c r="FD381" s="52"/>
      <c r="FE381" s="52"/>
      <c r="FF381" s="52"/>
      <c r="FG381" s="52"/>
      <c r="FH381" s="52"/>
      <c r="FI381" s="52"/>
      <c r="FJ381" s="52"/>
      <c r="FK381" s="52"/>
      <c r="FL381" s="52"/>
      <c r="FM381" s="52"/>
      <c r="FN381" s="52"/>
      <c r="FO381" s="52"/>
      <c r="FP381" s="52"/>
      <c r="FQ381" s="52"/>
    </row>
    <row r="382" spans="101:173" ht="12.75" customHeight="1">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2"/>
      <c r="DS382" s="52"/>
      <c r="DT382" s="52"/>
      <c r="DU382" s="52"/>
      <c r="DV382" s="52"/>
      <c r="DW382" s="52"/>
      <c r="DX382" s="52"/>
      <c r="DY382" s="52"/>
      <c r="DZ382" s="52"/>
      <c r="EA382" s="52"/>
      <c r="EB382" s="52"/>
      <c r="EC382" s="52"/>
      <c r="ED382" s="52"/>
      <c r="EE382" s="52"/>
      <c r="EF382" s="52"/>
      <c r="EG382" s="52"/>
      <c r="EH382" s="52"/>
      <c r="EI382" s="52"/>
      <c r="EJ382" s="52"/>
      <c r="EK382" s="52"/>
      <c r="EL382" s="52"/>
      <c r="EM382" s="52"/>
      <c r="EN382" s="52"/>
      <c r="EO382" s="52"/>
      <c r="EP382" s="52"/>
      <c r="EQ382" s="52"/>
      <c r="ER382" s="52"/>
      <c r="ES382" s="52"/>
      <c r="ET382" s="52"/>
      <c r="EU382" s="52"/>
      <c r="EV382" s="52"/>
      <c r="EW382" s="52"/>
      <c r="EX382" s="52"/>
      <c r="EY382" s="52"/>
      <c r="EZ382" s="52"/>
      <c r="FA382" s="52"/>
      <c r="FB382" s="52"/>
      <c r="FC382" s="52"/>
      <c r="FD382" s="52"/>
      <c r="FE382" s="52"/>
      <c r="FF382" s="52"/>
      <c r="FG382" s="52"/>
      <c r="FH382" s="52"/>
      <c r="FI382" s="52"/>
      <c r="FJ382" s="52"/>
      <c r="FK382" s="52"/>
      <c r="FL382" s="52"/>
      <c r="FM382" s="52"/>
      <c r="FN382" s="52"/>
      <c r="FO382" s="52"/>
      <c r="FP382" s="52"/>
      <c r="FQ382" s="52"/>
    </row>
    <row r="383" spans="101:173" ht="12.75" customHeight="1">
      <c r="CW383" s="52"/>
      <c r="CX383" s="52"/>
      <c r="CY383" s="52"/>
      <c r="CZ383" s="52"/>
      <c r="DA383" s="52"/>
      <c r="DB383" s="52"/>
      <c r="DC383" s="52"/>
      <c r="DD383" s="52"/>
      <c r="DE383" s="52"/>
      <c r="DF383" s="52"/>
      <c r="DG383" s="52"/>
      <c r="DH383" s="52"/>
      <c r="DI383" s="52"/>
      <c r="DJ383" s="52"/>
      <c r="DK383" s="52"/>
      <c r="DL383" s="52"/>
      <c r="DM383" s="52"/>
      <c r="DN383" s="52"/>
      <c r="DO383" s="52"/>
      <c r="DP383" s="52"/>
      <c r="DQ383" s="52"/>
      <c r="DR383" s="52"/>
      <c r="DS383" s="52"/>
      <c r="DT383" s="52"/>
      <c r="DU383" s="52"/>
      <c r="DV383" s="52"/>
      <c r="DW383" s="52"/>
      <c r="DX383" s="52"/>
      <c r="DY383" s="52"/>
      <c r="DZ383" s="52"/>
      <c r="EA383" s="52"/>
      <c r="EB383" s="52"/>
      <c r="EC383" s="52"/>
      <c r="ED383" s="52"/>
      <c r="EE383" s="52"/>
      <c r="EF383" s="52"/>
      <c r="EG383" s="52"/>
      <c r="EH383" s="52"/>
      <c r="EI383" s="52"/>
      <c r="EJ383" s="52"/>
      <c r="EK383" s="52"/>
      <c r="EL383" s="52"/>
      <c r="EM383" s="52"/>
      <c r="EN383" s="52"/>
      <c r="EO383" s="52"/>
      <c r="EP383" s="52"/>
      <c r="EQ383" s="52"/>
      <c r="ER383" s="52"/>
      <c r="ES383" s="52"/>
      <c r="ET383" s="52"/>
      <c r="EU383" s="52"/>
      <c r="EV383" s="52"/>
      <c r="EW383" s="52"/>
      <c r="EX383" s="52"/>
      <c r="EY383" s="52"/>
      <c r="EZ383" s="52"/>
      <c r="FA383" s="52"/>
      <c r="FB383" s="52"/>
      <c r="FC383" s="52"/>
      <c r="FD383" s="52"/>
      <c r="FE383" s="52"/>
      <c r="FF383" s="52"/>
      <c r="FG383" s="52"/>
      <c r="FH383" s="52"/>
      <c r="FI383" s="52"/>
      <c r="FJ383" s="52"/>
      <c r="FK383" s="52"/>
      <c r="FL383" s="52"/>
      <c r="FM383" s="52"/>
      <c r="FN383" s="52"/>
      <c r="FO383" s="52"/>
      <c r="FP383" s="52"/>
      <c r="FQ383" s="52"/>
    </row>
    <row r="384" spans="101:173" ht="12.75" customHeight="1">
      <c r="CW384" s="52"/>
      <c r="CX384" s="52"/>
      <c r="CY384" s="52"/>
      <c r="CZ384" s="52"/>
      <c r="DA384" s="52"/>
      <c r="DB384" s="52"/>
      <c r="DC384" s="52"/>
      <c r="DD384" s="52"/>
      <c r="DE384" s="52"/>
      <c r="DF384" s="52"/>
      <c r="DG384" s="52"/>
      <c r="DH384" s="52"/>
      <c r="DI384" s="52"/>
      <c r="DJ384" s="52"/>
      <c r="DK384" s="52"/>
      <c r="DL384" s="52"/>
      <c r="DM384" s="52"/>
      <c r="DN384" s="52"/>
      <c r="DO384" s="52"/>
      <c r="DP384" s="52"/>
      <c r="DQ384" s="52"/>
      <c r="DR384" s="52"/>
      <c r="DS384" s="52"/>
      <c r="DT384" s="52"/>
      <c r="DU384" s="52"/>
      <c r="DV384" s="52"/>
      <c r="DW384" s="52"/>
      <c r="DX384" s="52"/>
      <c r="DY384" s="52"/>
      <c r="DZ384" s="52"/>
      <c r="EA384" s="52"/>
      <c r="EB384" s="52"/>
      <c r="EC384" s="52"/>
      <c r="ED384" s="52"/>
      <c r="EE384" s="52"/>
      <c r="EF384" s="52"/>
      <c r="EG384" s="52"/>
      <c r="EH384" s="52"/>
      <c r="EI384" s="52"/>
      <c r="EJ384" s="52"/>
      <c r="EK384" s="52"/>
      <c r="EL384" s="52"/>
      <c r="EM384" s="52"/>
      <c r="EN384" s="52"/>
      <c r="EO384" s="52"/>
      <c r="EP384" s="52"/>
      <c r="EQ384" s="52"/>
      <c r="ER384" s="52"/>
      <c r="ES384" s="52"/>
      <c r="ET384" s="52"/>
      <c r="EU384" s="52"/>
      <c r="EV384" s="52"/>
      <c r="EW384" s="52"/>
      <c r="EX384" s="52"/>
      <c r="EY384" s="52"/>
      <c r="EZ384" s="52"/>
      <c r="FA384" s="52"/>
      <c r="FB384" s="52"/>
      <c r="FC384" s="52"/>
      <c r="FD384" s="52"/>
      <c r="FE384" s="52"/>
      <c r="FF384" s="52"/>
      <c r="FG384" s="52"/>
      <c r="FH384" s="52"/>
      <c r="FI384" s="52"/>
      <c r="FJ384" s="52"/>
      <c r="FK384" s="52"/>
      <c r="FL384" s="52"/>
      <c r="FM384" s="52"/>
      <c r="FN384" s="52"/>
      <c r="FO384" s="52"/>
      <c r="FP384" s="52"/>
      <c r="FQ384" s="52"/>
    </row>
    <row r="385" spans="101:173" ht="12.75" customHeight="1">
      <c r="CW385" s="52"/>
      <c r="CX385" s="52"/>
      <c r="CY385" s="52"/>
      <c r="CZ385" s="52"/>
      <c r="DA385" s="52"/>
      <c r="DB385" s="52"/>
      <c r="DC385" s="52"/>
      <c r="DD385" s="52"/>
      <c r="DE385" s="52"/>
      <c r="DF385" s="52"/>
      <c r="DG385" s="52"/>
      <c r="DH385" s="52"/>
      <c r="DI385" s="52"/>
      <c r="DJ385" s="52"/>
      <c r="DK385" s="52"/>
      <c r="DL385" s="52"/>
      <c r="DM385" s="52"/>
      <c r="DN385" s="52"/>
      <c r="DO385" s="52"/>
      <c r="DP385" s="52"/>
      <c r="DQ385" s="52"/>
      <c r="DR385" s="52"/>
      <c r="DS385" s="52"/>
      <c r="DT385" s="52"/>
      <c r="DU385" s="52"/>
      <c r="DV385" s="52"/>
      <c r="DW385" s="52"/>
      <c r="DX385" s="52"/>
      <c r="DY385" s="52"/>
      <c r="DZ385" s="52"/>
      <c r="EA385" s="52"/>
      <c r="EB385" s="52"/>
      <c r="EC385" s="52"/>
      <c r="ED385" s="52"/>
      <c r="EE385" s="52"/>
      <c r="EF385" s="52"/>
      <c r="EG385" s="52"/>
      <c r="EH385" s="52"/>
      <c r="EI385" s="52"/>
      <c r="EJ385" s="52"/>
      <c r="EK385" s="52"/>
      <c r="EL385" s="52"/>
      <c r="EM385" s="52"/>
      <c r="EN385" s="52"/>
      <c r="EO385" s="52"/>
      <c r="EP385" s="52"/>
      <c r="EQ385" s="52"/>
      <c r="ER385" s="52"/>
      <c r="ES385" s="52"/>
      <c r="ET385" s="52"/>
      <c r="EU385" s="52"/>
      <c r="EV385" s="52"/>
      <c r="EW385" s="52"/>
      <c r="EX385" s="52"/>
      <c r="EY385" s="52"/>
      <c r="EZ385" s="52"/>
      <c r="FA385" s="52"/>
      <c r="FB385" s="52"/>
      <c r="FC385" s="52"/>
      <c r="FD385" s="52"/>
      <c r="FE385" s="52"/>
      <c r="FF385" s="52"/>
      <c r="FG385" s="52"/>
      <c r="FH385" s="52"/>
      <c r="FI385" s="52"/>
      <c r="FJ385" s="52"/>
      <c r="FK385" s="52"/>
      <c r="FL385" s="52"/>
      <c r="FM385" s="52"/>
      <c r="FN385" s="52"/>
      <c r="FO385" s="52"/>
      <c r="FP385" s="52"/>
      <c r="FQ385" s="52"/>
    </row>
    <row r="386" spans="101:173" ht="12.75" customHeight="1">
      <c r="CW386" s="52"/>
      <c r="CX386" s="52"/>
      <c r="CY386" s="52"/>
      <c r="CZ386" s="52"/>
      <c r="DA386" s="52"/>
      <c r="DB386" s="52"/>
      <c r="DC386" s="52"/>
      <c r="DD386" s="52"/>
      <c r="DE386" s="52"/>
      <c r="DF386" s="52"/>
      <c r="DG386" s="52"/>
      <c r="DH386" s="52"/>
      <c r="DI386" s="52"/>
      <c r="DJ386" s="52"/>
      <c r="DK386" s="52"/>
      <c r="DL386" s="52"/>
      <c r="DM386" s="52"/>
      <c r="DN386" s="52"/>
      <c r="DO386" s="52"/>
      <c r="DP386" s="52"/>
      <c r="DQ386" s="52"/>
      <c r="DR386" s="52"/>
      <c r="DS386" s="52"/>
      <c r="DT386" s="52"/>
      <c r="DU386" s="52"/>
      <c r="DV386" s="52"/>
      <c r="DW386" s="52"/>
      <c r="DX386" s="52"/>
      <c r="DY386" s="52"/>
      <c r="DZ386" s="52"/>
      <c r="EA386" s="52"/>
      <c r="EB386" s="52"/>
      <c r="EC386" s="52"/>
      <c r="ED386" s="52"/>
      <c r="EE386" s="52"/>
      <c r="EF386" s="52"/>
      <c r="EG386" s="52"/>
      <c r="EH386" s="52"/>
      <c r="EI386" s="52"/>
      <c r="EJ386" s="52"/>
      <c r="EK386" s="52"/>
      <c r="EL386" s="52"/>
      <c r="EM386" s="52"/>
      <c r="EN386" s="52"/>
      <c r="EO386" s="52"/>
      <c r="EP386" s="52"/>
      <c r="EQ386" s="52"/>
      <c r="ER386" s="52"/>
      <c r="ES386" s="52"/>
      <c r="ET386" s="52"/>
      <c r="EU386" s="52"/>
      <c r="EV386" s="52"/>
      <c r="EW386" s="52"/>
      <c r="EX386" s="52"/>
      <c r="EY386" s="52"/>
      <c r="EZ386" s="52"/>
      <c r="FA386" s="52"/>
      <c r="FB386" s="52"/>
      <c r="FC386" s="52"/>
      <c r="FD386" s="52"/>
      <c r="FE386" s="52"/>
      <c r="FF386" s="52"/>
      <c r="FG386" s="52"/>
      <c r="FH386" s="52"/>
      <c r="FI386" s="52"/>
      <c r="FJ386" s="52"/>
      <c r="FK386" s="52"/>
      <c r="FL386" s="52"/>
      <c r="FM386" s="52"/>
      <c r="FN386" s="52"/>
      <c r="FO386" s="52"/>
      <c r="FP386" s="52"/>
      <c r="FQ386" s="52"/>
    </row>
    <row r="387" spans="101:173" ht="12.75" customHeight="1">
      <c r="CW387" s="52"/>
      <c r="CX387" s="52"/>
      <c r="CY387" s="52"/>
      <c r="CZ387" s="52"/>
      <c r="DA387" s="52"/>
      <c r="DB387" s="52"/>
      <c r="DC387" s="52"/>
      <c r="DD387" s="52"/>
      <c r="DE387" s="52"/>
      <c r="DF387" s="52"/>
      <c r="DG387" s="52"/>
      <c r="DH387" s="52"/>
      <c r="DI387" s="52"/>
      <c r="DJ387" s="52"/>
      <c r="DK387" s="52"/>
      <c r="DL387" s="52"/>
      <c r="DM387" s="52"/>
      <c r="DN387" s="52"/>
      <c r="DO387" s="52"/>
      <c r="DP387" s="52"/>
      <c r="DQ387" s="52"/>
      <c r="DR387" s="52"/>
      <c r="DS387" s="52"/>
      <c r="DT387" s="52"/>
      <c r="DU387" s="52"/>
      <c r="DV387" s="52"/>
      <c r="DW387" s="52"/>
      <c r="DX387" s="52"/>
      <c r="DY387" s="52"/>
      <c r="DZ387" s="52"/>
      <c r="EA387" s="52"/>
      <c r="EB387" s="52"/>
      <c r="EC387" s="52"/>
      <c r="ED387" s="52"/>
      <c r="EE387" s="52"/>
      <c r="EF387" s="52"/>
      <c r="EG387" s="52"/>
      <c r="EH387" s="52"/>
      <c r="EI387" s="52"/>
      <c r="EJ387" s="52"/>
      <c r="EK387" s="52"/>
      <c r="EL387" s="52"/>
      <c r="EM387" s="52"/>
      <c r="EN387" s="52"/>
      <c r="EO387" s="52"/>
      <c r="EP387" s="52"/>
      <c r="EQ387" s="52"/>
      <c r="ER387" s="52"/>
      <c r="ES387" s="52"/>
      <c r="ET387" s="52"/>
      <c r="EU387" s="52"/>
      <c r="EV387" s="52"/>
      <c r="EW387" s="52"/>
      <c r="EX387" s="52"/>
      <c r="EY387" s="52"/>
      <c r="EZ387" s="52"/>
      <c r="FA387" s="52"/>
      <c r="FB387" s="52"/>
      <c r="FC387" s="52"/>
      <c r="FD387" s="52"/>
      <c r="FE387" s="52"/>
      <c r="FF387" s="52"/>
      <c r="FG387" s="52"/>
      <c r="FH387" s="52"/>
      <c r="FI387" s="52"/>
      <c r="FJ387" s="52"/>
      <c r="FK387" s="52"/>
      <c r="FL387" s="52"/>
      <c r="FM387" s="52"/>
      <c r="FN387" s="52"/>
      <c r="FO387" s="52"/>
      <c r="FP387" s="52"/>
      <c r="FQ387" s="52"/>
    </row>
    <row r="388" spans="101:173" ht="12.75" customHeight="1">
      <c r="CW388" s="52"/>
      <c r="CX388" s="52"/>
      <c r="CY388" s="52"/>
      <c r="CZ388" s="52"/>
      <c r="DA388" s="52"/>
      <c r="DB388" s="52"/>
      <c r="DC388" s="52"/>
      <c r="DD388" s="52"/>
      <c r="DE388" s="52"/>
      <c r="DF388" s="52"/>
      <c r="DG388" s="52"/>
      <c r="DH388" s="52"/>
      <c r="DI388" s="52"/>
      <c r="DJ388" s="52"/>
      <c r="DK388" s="52"/>
      <c r="DL388" s="52"/>
      <c r="DM388" s="52"/>
      <c r="DN388" s="52"/>
      <c r="DO388" s="52"/>
      <c r="DP388" s="52"/>
      <c r="DQ388" s="52"/>
      <c r="DR388" s="52"/>
      <c r="DS388" s="52"/>
      <c r="DT388" s="52"/>
      <c r="DU388" s="52"/>
      <c r="DV388" s="52"/>
      <c r="DW388" s="52"/>
      <c r="DX388" s="52"/>
      <c r="DY388" s="52"/>
      <c r="DZ388" s="52"/>
      <c r="EA388" s="52"/>
      <c r="EB388" s="52"/>
      <c r="EC388" s="52"/>
      <c r="ED388" s="52"/>
      <c r="EE388" s="52"/>
      <c r="EF388" s="52"/>
      <c r="EG388" s="52"/>
      <c r="EH388" s="52"/>
      <c r="EI388" s="52"/>
      <c r="EJ388" s="52"/>
      <c r="EK388" s="52"/>
      <c r="EL388" s="52"/>
      <c r="EM388" s="52"/>
      <c r="EN388" s="52"/>
      <c r="EO388" s="52"/>
      <c r="EP388" s="52"/>
      <c r="EQ388" s="52"/>
      <c r="ER388" s="52"/>
      <c r="ES388" s="52"/>
      <c r="ET388" s="52"/>
      <c r="EU388" s="52"/>
      <c r="EV388" s="52"/>
      <c r="EW388" s="52"/>
      <c r="EX388" s="52"/>
      <c r="EY388" s="52"/>
      <c r="EZ388" s="52"/>
      <c r="FA388" s="52"/>
      <c r="FB388" s="52"/>
      <c r="FC388" s="52"/>
      <c r="FD388" s="52"/>
      <c r="FE388" s="52"/>
      <c r="FF388" s="52"/>
      <c r="FG388" s="52"/>
      <c r="FH388" s="52"/>
      <c r="FI388" s="52"/>
      <c r="FJ388" s="52"/>
      <c r="FK388" s="52"/>
      <c r="FL388" s="52"/>
      <c r="FM388" s="52"/>
      <c r="FN388" s="52"/>
      <c r="FO388" s="52"/>
      <c r="FP388" s="52"/>
      <c r="FQ388" s="52"/>
    </row>
    <row r="389" spans="101:173" ht="12.75" customHeight="1">
      <c r="CW389" s="52"/>
      <c r="CX389" s="52"/>
      <c r="CY389" s="52"/>
      <c r="CZ389" s="52"/>
      <c r="DA389" s="52"/>
      <c r="DB389" s="52"/>
      <c r="DC389" s="52"/>
      <c r="DD389" s="52"/>
      <c r="DE389" s="52"/>
      <c r="DF389" s="52"/>
      <c r="DG389" s="52"/>
      <c r="DH389" s="52"/>
      <c r="DI389" s="52"/>
      <c r="DJ389" s="52"/>
      <c r="DK389" s="52"/>
      <c r="DL389" s="52"/>
      <c r="DM389" s="52"/>
      <c r="DN389" s="52"/>
      <c r="DO389" s="52"/>
      <c r="DP389" s="52"/>
      <c r="DQ389" s="52"/>
      <c r="DR389" s="52"/>
      <c r="DS389" s="52"/>
      <c r="DT389" s="52"/>
      <c r="DU389" s="52"/>
      <c r="DV389" s="52"/>
      <c r="DW389" s="52"/>
      <c r="DX389" s="52"/>
      <c r="DY389" s="52"/>
      <c r="DZ389" s="52"/>
      <c r="EA389" s="52"/>
      <c r="EB389" s="52"/>
      <c r="EC389" s="52"/>
      <c r="ED389" s="52"/>
      <c r="EE389" s="52"/>
      <c r="EF389" s="52"/>
      <c r="EG389" s="52"/>
      <c r="EH389" s="52"/>
      <c r="EI389" s="52"/>
      <c r="EJ389" s="52"/>
      <c r="EK389" s="52"/>
      <c r="EL389" s="52"/>
      <c r="EM389" s="52"/>
      <c r="EN389" s="52"/>
      <c r="EO389" s="52"/>
      <c r="EP389" s="52"/>
      <c r="EQ389" s="52"/>
      <c r="ER389" s="52"/>
      <c r="ES389" s="52"/>
      <c r="ET389" s="52"/>
      <c r="EU389" s="52"/>
      <c r="EV389" s="52"/>
      <c r="EW389" s="52"/>
      <c r="EX389" s="52"/>
      <c r="EY389" s="52"/>
      <c r="EZ389" s="52"/>
      <c r="FA389" s="52"/>
      <c r="FB389" s="52"/>
      <c r="FC389" s="52"/>
      <c r="FD389" s="52"/>
      <c r="FE389" s="52"/>
      <c r="FF389" s="52"/>
      <c r="FG389" s="52"/>
      <c r="FH389" s="52"/>
      <c r="FI389" s="52"/>
      <c r="FJ389" s="52"/>
      <c r="FK389" s="52"/>
      <c r="FL389" s="52"/>
      <c r="FM389" s="52"/>
      <c r="FN389" s="52"/>
      <c r="FO389" s="52"/>
      <c r="FP389" s="52"/>
      <c r="FQ389" s="52"/>
    </row>
    <row r="390" spans="101:173" ht="12.75" customHeight="1">
      <c r="CW390" s="52"/>
      <c r="CX390" s="52"/>
      <c r="CY390" s="52"/>
      <c r="CZ390" s="52"/>
      <c r="DA390" s="52"/>
      <c r="DB390" s="52"/>
      <c r="DC390" s="52"/>
      <c r="DD390" s="52"/>
      <c r="DE390" s="52"/>
      <c r="DF390" s="52"/>
      <c r="DG390" s="52"/>
      <c r="DH390" s="52"/>
      <c r="DI390" s="52"/>
      <c r="DJ390" s="52"/>
      <c r="DK390" s="52"/>
      <c r="DL390" s="52"/>
      <c r="DM390" s="52"/>
      <c r="DN390" s="52"/>
      <c r="DO390" s="52"/>
      <c r="DP390" s="52"/>
      <c r="DQ390" s="52"/>
      <c r="DR390" s="52"/>
      <c r="DS390" s="52"/>
      <c r="DT390" s="52"/>
      <c r="DU390" s="52"/>
      <c r="DV390" s="52"/>
      <c r="DW390" s="52"/>
      <c r="DX390" s="52"/>
      <c r="DY390" s="52"/>
      <c r="DZ390" s="52"/>
      <c r="EA390" s="52"/>
      <c r="EB390" s="52"/>
      <c r="EC390" s="52"/>
      <c r="ED390" s="52"/>
      <c r="EE390" s="52"/>
      <c r="EF390" s="52"/>
      <c r="EG390" s="52"/>
      <c r="EH390" s="52"/>
      <c r="EI390" s="52"/>
      <c r="EJ390" s="52"/>
      <c r="EK390" s="52"/>
      <c r="EL390" s="52"/>
      <c r="EM390" s="52"/>
      <c r="EN390" s="52"/>
      <c r="EO390" s="52"/>
      <c r="EP390" s="52"/>
      <c r="EQ390" s="52"/>
      <c r="ER390" s="52"/>
      <c r="ES390" s="52"/>
      <c r="ET390" s="52"/>
      <c r="EU390" s="52"/>
      <c r="EV390" s="52"/>
      <c r="EW390" s="52"/>
      <c r="EX390" s="52"/>
      <c r="EY390" s="52"/>
      <c r="EZ390" s="52"/>
      <c r="FA390" s="52"/>
      <c r="FB390" s="52"/>
      <c r="FC390" s="52"/>
      <c r="FD390" s="52"/>
      <c r="FE390" s="52"/>
      <c r="FF390" s="52"/>
      <c r="FG390" s="52"/>
      <c r="FH390" s="52"/>
      <c r="FI390" s="52"/>
      <c r="FJ390" s="52"/>
      <c r="FK390" s="52"/>
      <c r="FL390" s="52"/>
      <c r="FM390" s="52"/>
      <c r="FN390" s="52"/>
      <c r="FO390" s="52"/>
      <c r="FP390" s="52"/>
      <c r="FQ390" s="52"/>
    </row>
    <row r="391" spans="101:173" ht="12.75" customHeight="1">
      <c r="CW391" s="52"/>
      <c r="CX391" s="52"/>
      <c r="CY391" s="52"/>
      <c r="CZ391" s="52"/>
      <c r="DA391" s="52"/>
      <c r="DB391" s="52"/>
      <c r="DC391" s="52"/>
      <c r="DD391" s="52"/>
      <c r="DE391" s="52"/>
      <c r="DF391" s="52"/>
      <c r="DG391" s="52"/>
      <c r="DH391" s="52"/>
      <c r="DI391" s="52"/>
      <c r="DJ391" s="52"/>
      <c r="DK391" s="52"/>
      <c r="DL391" s="52"/>
      <c r="DM391" s="52"/>
      <c r="DN391" s="52"/>
      <c r="DO391" s="52"/>
      <c r="DP391" s="52"/>
      <c r="DQ391" s="52"/>
      <c r="DR391" s="52"/>
      <c r="DS391" s="52"/>
      <c r="DT391" s="52"/>
      <c r="DU391" s="52"/>
      <c r="DV391" s="52"/>
      <c r="DW391" s="52"/>
      <c r="DX391" s="52"/>
      <c r="DY391" s="52"/>
      <c r="DZ391" s="52"/>
      <c r="EA391" s="52"/>
      <c r="EB391" s="52"/>
      <c r="EC391" s="52"/>
      <c r="ED391" s="52"/>
      <c r="EE391" s="52"/>
      <c r="EF391" s="52"/>
      <c r="EG391" s="52"/>
      <c r="EH391" s="52"/>
      <c r="EI391" s="52"/>
      <c r="EJ391" s="52"/>
      <c r="EK391" s="52"/>
      <c r="EL391" s="52"/>
      <c r="EM391" s="52"/>
      <c r="EN391" s="52"/>
      <c r="EO391" s="52"/>
      <c r="EP391" s="52"/>
      <c r="EQ391" s="52"/>
      <c r="ER391" s="52"/>
      <c r="ES391" s="52"/>
      <c r="ET391" s="52"/>
      <c r="EU391" s="52"/>
      <c r="EV391" s="52"/>
      <c r="EW391" s="52"/>
      <c r="EX391" s="52"/>
      <c r="EY391" s="52"/>
      <c r="EZ391" s="52"/>
      <c r="FA391" s="52"/>
      <c r="FB391" s="52"/>
      <c r="FC391" s="52"/>
      <c r="FD391" s="52"/>
      <c r="FE391" s="52"/>
      <c r="FF391" s="52"/>
      <c r="FG391" s="52"/>
      <c r="FH391" s="52"/>
      <c r="FI391" s="52"/>
      <c r="FJ391" s="52"/>
      <c r="FK391" s="52"/>
      <c r="FL391" s="52"/>
      <c r="FM391" s="52"/>
      <c r="FN391" s="52"/>
      <c r="FO391" s="52"/>
      <c r="FP391" s="52"/>
      <c r="FQ391" s="52"/>
    </row>
    <row r="392" spans="101:173" ht="12.75" customHeight="1">
      <c r="CW392" s="52"/>
      <c r="CX392" s="52"/>
      <c r="CY392" s="52"/>
      <c r="CZ392" s="52"/>
      <c r="DA392" s="52"/>
      <c r="DB392" s="52"/>
      <c r="DC392" s="52"/>
      <c r="DD392" s="52"/>
      <c r="DE392" s="52"/>
      <c r="DF392" s="52"/>
      <c r="DG392" s="52"/>
      <c r="DH392" s="52"/>
      <c r="DI392" s="52"/>
      <c r="DJ392" s="52"/>
      <c r="DK392" s="52"/>
      <c r="DL392" s="52"/>
      <c r="DM392" s="52"/>
      <c r="DN392" s="52"/>
      <c r="DO392" s="52"/>
      <c r="DP392" s="52"/>
      <c r="DQ392" s="52"/>
      <c r="DR392" s="52"/>
      <c r="DS392" s="52"/>
      <c r="DT392" s="52"/>
      <c r="DU392" s="52"/>
      <c r="DV392" s="52"/>
      <c r="DW392" s="52"/>
      <c r="DX392" s="52"/>
      <c r="DY392" s="52"/>
      <c r="DZ392" s="52"/>
      <c r="EA392" s="52"/>
      <c r="EB392" s="52"/>
      <c r="EC392" s="52"/>
      <c r="ED392" s="52"/>
      <c r="EE392" s="52"/>
      <c r="EF392" s="52"/>
      <c r="EG392" s="52"/>
      <c r="EH392" s="52"/>
      <c r="EI392" s="52"/>
      <c r="EJ392" s="52"/>
      <c r="EK392" s="52"/>
      <c r="EL392" s="52"/>
      <c r="EM392" s="52"/>
      <c r="EN392" s="52"/>
      <c r="EO392" s="52"/>
      <c r="EP392" s="52"/>
      <c r="EQ392" s="52"/>
      <c r="ER392" s="52"/>
      <c r="ES392" s="52"/>
      <c r="ET392" s="52"/>
      <c r="EU392" s="52"/>
      <c r="EV392" s="52"/>
      <c r="EW392" s="52"/>
      <c r="EX392" s="52"/>
      <c r="EY392" s="52"/>
      <c r="EZ392" s="52"/>
      <c r="FA392" s="52"/>
      <c r="FB392" s="52"/>
      <c r="FC392" s="52"/>
      <c r="FD392" s="52"/>
      <c r="FE392" s="52"/>
      <c r="FF392" s="52"/>
      <c r="FG392" s="52"/>
      <c r="FH392" s="52"/>
      <c r="FI392" s="52"/>
      <c r="FJ392" s="52"/>
      <c r="FK392" s="52"/>
      <c r="FL392" s="52"/>
      <c r="FM392" s="52"/>
      <c r="FN392" s="52"/>
      <c r="FO392" s="52"/>
      <c r="FP392" s="52"/>
      <c r="FQ392" s="52"/>
    </row>
    <row r="393" spans="101:173" ht="12.75" customHeight="1">
      <c r="CW393" s="52"/>
      <c r="CX393" s="52"/>
      <c r="CY393" s="52"/>
      <c r="CZ393" s="52"/>
      <c r="DA393" s="52"/>
      <c r="DB393" s="52"/>
      <c r="DC393" s="52"/>
      <c r="DD393" s="52"/>
      <c r="DE393" s="52"/>
      <c r="DF393" s="52"/>
      <c r="DG393" s="52"/>
      <c r="DH393" s="52"/>
      <c r="DI393" s="52"/>
      <c r="DJ393" s="52"/>
      <c r="DK393" s="52"/>
      <c r="DL393" s="52"/>
      <c r="DM393" s="52"/>
      <c r="DN393" s="52"/>
      <c r="DO393" s="52"/>
      <c r="DP393" s="52"/>
      <c r="DQ393" s="52"/>
      <c r="DR393" s="52"/>
      <c r="DS393" s="52"/>
      <c r="DT393" s="52"/>
      <c r="DU393" s="52"/>
      <c r="DV393" s="52"/>
      <c r="DW393" s="52"/>
      <c r="DX393" s="52"/>
      <c r="DY393" s="52"/>
      <c r="DZ393" s="52"/>
      <c r="EA393" s="52"/>
      <c r="EB393" s="52"/>
      <c r="EC393" s="52"/>
      <c r="ED393" s="52"/>
      <c r="EE393" s="52"/>
      <c r="EF393" s="52"/>
      <c r="EG393" s="52"/>
      <c r="EH393" s="52"/>
      <c r="EI393" s="52"/>
      <c r="EJ393" s="52"/>
      <c r="EK393" s="52"/>
      <c r="EL393" s="52"/>
      <c r="EM393" s="52"/>
      <c r="EN393" s="52"/>
      <c r="EO393" s="52"/>
      <c r="EP393" s="52"/>
      <c r="EQ393" s="52"/>
      <c r="ER393" s="52"/>
      <c r="ES393" s="52"/>
      <c r="ET393" s="52"/>
      <c r="EU393" s="52"/>
      <c r="EV393" s="52"/>
      <c r="EW393" s="52"/>
      <c r="EX393" s="52"/>
      <c r="EY393" s="52"/>
      <c r="EZ393" s="52"/>
      <c r="FA393" s="52"/>
      <c r="FB393" s="52"/>
      <c r="FC393" s="52"/>
      <c r="FD393" s="52"/>
      <c r="FE393" s="52"/>
      <c r="FF393" s="52"/>
      <c r="FG393" s="52"/>
      <c r="FH393" s="52"/>
      <c r="FI393" s="52"/>
      <c r="FJ393" s="52"/>
      <c r="FK393" s="52"/>
      <c r="FL393" s="52"/>
      <c r="FM393" s="52"/>
      <c r="FN393" s="52"/>
      <c r="FO393" s="52"/>
      <c r="FP393" s="52"/>
      <c r="FQ393" s="52"/>
    </row>
    <row r="394" spans="101:173" ht="12.75" customHeight="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row>
    <row r="395" spans="101:173" ht="12.75" customHeight="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row>
    <row r="396" spans="101:173" ht="12.75" customHeight="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row>
    <row r="397" spans="101:173" ht="12.75" customHeight="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row>
    <row r="398" spans="101:173" ht="12.75" customHeight="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row>
    <row r="399" spans="101:173" ht="12.75" customHeight="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row>
    <row r="400" spans="101:173" ht="12.75" customHeight="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row>
    <row r="401" spans="101:172" ht="12.75" customHeight="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row>
    <row r="402" spans="101:172" ht="12.75" customHeight="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row>
    <row r="403" spans="101:172" ht="12.75" customHeight="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row>
    <row r="404" spans="101:172" ht="12.75" customHeight="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row>
    <row r="405" spans="101:172" ht="12.75" customHeight="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row>
    <row r="406" spans="101:172" ht="12.75" customHeight="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row>
    <row r="407" spans="101:172" ht="12.75" customHeight="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row>
    <row r="408" spans="101:172" ht="12.75" customHeight="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row>
    <row r="409" spans="101:172" ht="12.75" customHeight="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c r="EK409" s="51"/>
      <c r="EL409" s="51"/>
      <c r="EM409" s="51"/>
      <c r="EN409" s="51"/>
      <c r="EO409" s="51"/>
      <c r="EP409" s="51"/>
      <c r="EQ409" s="51"/>
      <c r="ER409" s="51"/>
      <c r="ES409" s="51"/>
      <c r="ET409" s="51"/>
      <c r="EU409" s="51"/>
      <c r="EV409" s="51"/>
      <c r="EW409" s="51"/>
      <c r="EX409" s="51"/>
      <c r="EY409" s="51"/>
      <c r="EZ409" s="51"/>
      <c r="FA409" s="51"/>
      <c r="FB409" s="51"/>
      <c r="FC409" s="51"/>
      <c r="FD409" s="51"/>
      <c r="FE409" s="51"/>
      <c r="FF409" s="51"/>
      <c r="FG409" s="51"/>
      <c r="FH409" s="51"/>
      <c r="FI409" s="51"/>
      <c r="FJ409" s="51"/>
      <c r="FK409" s="51"/>
      <c r="FL409" s="51"/>
      <c r="FM409" s="51"/>
      <c r="FN409" s="51"/>
      <c r="FO409" s="51"/>
      <c r="FP409" s="51"/>
    </row>
    <row r="410" spans="101:172" ht="12.75" customHeight="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c r="EK410" s="51"/>
      <c r="EL410" s="51"/>
      <c r="EM410" s="51"/>
      <c r="EN410" s="51"/>
      <c r="EO410" s="51"/>
      <c r="EP410" s="51"/>
      <c r="EQ410" s="51"/>
      <c r="ER410" s="51"/>
      <c r="ES410" s="51"/>
      <c r="ET410" s="51"/>
      <c r="EU410" s="51"/>
      <c r="EV410" s="51"/>
      <c r="EW410" s="51"/>
      <c r="EX410" s="51"/>
      <c r="EY410" s="51"/>
      <c r="EZ410" s="51"/>
      <c r="FA410" s="51"/>
      <c r="FB410" s="51"/>
      <c r="FC410" s="51"/>
      <c r="FD410" s="51"/>
      <c r="FE410" s="51"/>
      <c r="FF410" s="51"/>
      <c r="FG410" s="51"/>
      <c r="FH410" s="51"/>
      <c r="FI410" s="51"/>
      <c r="FJ410" s="51"/>
      <c r="FK410" s="51"/>
      <c r="FL410" s="51"/>
      <c r="FM410" s="51"/>
      <c r="FN410" s="51"/>
      <c r="FO410" s="51"/>
      <c r="FP410" s="51"/>
    </row>
    <row r="411" spans="101:172" ht="12.75" customHeight="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c r="EK411" s="51"/>
      <c r="EL411" s="51"/>
      <c r="EM411" s="51"/>
      <c r="EN411" s="51"/>
      <c r="EO411" s="51"/>
      <c r="EP411" s="51"/>
      <c r="EQ411" s="51"/>
      <c r="ER411" s="51"/>
      <c r="ES411" s="51"/>
      <c r="ET411" s="51"/>
      <c r="EU411" s="51"/>
      <c r="EV411" s="51"/>
      <c r="EW411" s="51"/>
      <c r="EX411" s="51"/>
      <c r="EY411" s="51"/>
      <c r="EZ411" s="51"/>
      <c r="FA411" s="51"/>
      <c r="FB411" s="51"/>
      <c r="FC411" s="51"/>
      <c r="FD411" s="51"/>
      <c r="FE411" s="51"/>
      <c r="FF411" s="51"/>
      <c r="FG411" s="51"/>
      <c r="FH411" s="51"/>
      <c r="FI411" s="51"/>
      <c r="FJ411" s="51"/>
      <c r="FK411" s="51"/>
      <c r="FL411" s="51"/>
      <c r="FM411" s="51"/>
      <c r="FN411" s="51"/>
      <c r="FO411" s="51"/>
      <c r="FP411" s="51"/>
    </row>
    <row r="412" spans="101:172" ht="12.75" customHeight="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c r="EK412" s="51"/>
      <c r="EL412" s="51"/>
      <c r="EM412" s="51"/>
      <c r="EN412" s="51"/>
      <c r="EO412" s="51"/>
      <c r="EP412" s="51"/>
      <c r="EQ412" s="51"/>
      <c r="ER412" s="51"/>
      <c r="ES412" s="51"/>
      <c r="ET412" s="51"/>
      <c r="EU412" s="51"/>
      <c r="EV412" s="51"/>
      <c r="EW412" s="51"/>
      <c r="EX412" s="51"/>
      <c r="EY412" s="51"/>
      <c r="EZ412" s="51"/>
      <c r="FA412" s="51"/>
      <c r="FB412" s="51"/>
      <c r="FC412" s="51"/>
      <c r="FD412" s="51"/>
      <c r="FE412" s="51"/>
      <c r="FF412" s="51"/>
      <c r="FG412" s="51"/>
      <c r="FH412" s="51"/>
      <c r="FI412" s="51"/>
      <c r="FJ412" s="51"/>
      <c r="FK412" s="51"/>
      <c r="FL412" s="51"/>
      <c r="FM412" s="51"/>
      <c r="FN412" s="51"/>
      <c r="FO412" s="51"/>
      <c r="FP412" s="51"/>
    </row>
    <row r="413" spans="101:172" ht="12.75" customHeight="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c r="EK413" s="51"/>
      <c r="EL413" s="51"/>
      <c r="EM413" s="51"/>
      <c r="EN413" s="51"/>
      <c r="EO413" s="51"/>
      <c r="EP413" s="51"/>
      <c r="EQ413" s="51"/>
      <c r="ER413" s="51"/>
      <c r="ES413" s="51"/>
      <c r="ET413" s="51"/>
      <c r="EU413" s="51"/>
      <c r="EV413" s="51"/>
      <c r="EW413" s="51"/>
      <c r="EX413" s="51"/>
      <c r="EY413" s="51"/>
      <c r="EZ413" s="51"/>
      <c r="FA413" s="51"/>
      <c r="FB413" s="51"/>
      <c r="FC413" s="51"/>
      <c r="FD413" s="51"/>
      <c r="FE413" s="51"/>
      <c r="FF413" s="51"/>
      <c r="FG413" s="51"/>
      <c r="FH413" s="51"/>
      <c r="FI413" s="51"/>
      <c r="FJ413" s="51"/>
      <c r="FK413" s="51"/>
      <c r="FL413" s="51"/>
      <c r="FM413" s="51"/>
      <c r="FN413" s="51"/>
      <c r="FO413" s="51"/>
      <c r="FP413" s="51"/>
    </row>
    <row r="414" spans="101:172" ht="12.75" customHeight="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row>
    <row r="415" spans="101:172" ht="12.75" customHeight="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row>
    <row r="416" spans="101:172" ht="12.75" customHeight="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row>
    <row r="417" spans="101:172" ht="12.75" customHeight="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row>
    <row r="418" spans="101:172" ht="12.75" customHeight="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row>
    <row r="419" spans="101:172" ht="12.75" customHeight="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row>
    <row r="420" spans="101:172" ht="12.75" customHeight="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row>
    <row r="421" spans="101:172" ht="12.75" customHeight="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row>
    <row r="422" spans="101:172" ht="12.75" customHeight="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row>
    <row r="423" spans="101:172" ht="12.75" customHeight="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row>
    <row r="424" spans="101:172" ht="12.75" customHeight="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row>
    <row r="425" spans="101:172" ht="12.75" customHeight="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row>
    <row r="426" spans="101:172" ht="12.75" customHeight="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51"/>
      <c r="FG426" s="51"/>
      <c r="FH426" s="51"/>
      <c r="FI426" s="51"/>
      <c r="FJ426" s="51"/>
      <c r="FK426" s="51"/>
      <c r="FL426" s="51"/>
      <c r="FM426" s="51"/>
      <c r="FN426" s="51"/>
      <c r="FO426" s="51"/>
      <c r="FP426" s="51"/>
    </row>
    <row r="427" spans="101:172" ht="12.75" customHeight="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1"/>
      <c r="FD427" s="51"/>
      <c r="FE427" s="51"/>
      <c r="FF427" s="51"/>
      <c r="FG427" s="51"/>
      <c r="FH427" s="51"/>
      <c r="FI427" s="51"/>
      <c r="FJ427" s="51"/>
      <c r="FK427" s="51"/>
      <c r="FL427" s="51"/>
      <c r="FM427" s="51"/>
      <c r="FN427" s="51"/>
      <c r="FO427" s="51"/>
      <c r="FP427" s="51"/>
    </row>
    <row r="428" spans="101:172" ht="12.75" customHeight="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51"/>
      <c r="FD428" s="51"/>
      <c r="FE428" s="51"/>
      <c r="FF428" s="51"/>
      <c r="FG428" s="51"/>
      <c r="FH428" s="51"/>
      <c r="FI428" s="51"/>
      <c r="FJ428" s="51"/>
      <c r="FK428" s="51"/>
      <c r="FL428" s="51"/>
      <c r="FM428" s="51"/>
      <c r="FN428" s="51"/>
      <c r="FO428" s="51"/>
      <c r="FP428" s="51"/>
    </row>
    <row r="429" spans="101:172" ht="12.75" customHeight="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51"/>
      <c r="FD429" s="51"/>
      <c r="FE429" s="51"/>
      <c r="FF429" s="51"/>
      <c r="FG429" s="51"/>
      <c r="FH429" s="51"/>
      <c r="FI429" s="51"/>
      <c r="FJ429" s="51"/>
      <c r="FK429" s="51"/>
      <c r="FL429" s="51"/>
      <c r="FM429" s="51"/>
      <c r="FN429" s="51"/>
      <c r="FO429" s="51"/>
      <c r="FP429" s="51"/>
    </row>
    <row r="430" spans="101:172" ht="12.75" customHeight="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51"/>
      <c r="FD430" s="51"/>
      <c r="FE430" s="51"/>
      <c r="FF430" s="51"/>
      <c r="FG430" s="51"/>
      <c r="FH430" s="51"/>
      <c r="FI430" s="51"/>
      <c r="FJ430" s="51"/>
      <c r="FK430" s="51"/>
      <c r="FL430" s="51"/>
      <c r="FM430" s="51"/>
      <c r="FN430" s="51"/>
      <c r="FO430" s="51"/>
      <c r="FP430" s="51"/>
    </row>
    <row r="431" spans="101:172" ht="12.75" customHeight="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51"/>
      <c r="FD431" s="51"/>
      <c r="FE431" s="51"/>
      <c r="FF431" s="51"/>
      <c r="FG431" s="51"/>
      <c r="FH431" s="51"/>
      <c r="FI431" s="51"/>
      <c r="FJ431" s="51"/>
      <c r="FK431" s="51"/>
      <c r="FL431" s="51"/>
      <c r="FM431" s="51"/>
      <c r="FN431" s="51"/>
      <c r="FO431" s="51"/>
      <c r="FP431" s="51"/>
    </row>
    <row r="432" spans="101:172" ht="12.75" customHeight="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51"/>
      <c r="FD432" s="51"/>
      <c r="FE432" s="51"/>
      <c r="FF432" s="51"/>
      <c r="FG432" s="51"/>
      <c r="FH432" s="51"/>
      <c r="FI432" s="51"/>
      <c r="FJ432" s="51"/>
      <c r="FK432" s="51"/>
      <c r="FL432" s="51"/>
      <c r="FM432" s="51"/>
      <c r="FN432" s="51"/>
      <c r="FO432" s="51"/>
      <c r="FP432" s="51"/>
    </row>
    <row r="433" spans="101:172" ht="12.75" customHeight="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c r="EK433" s="51"/>
      <c r="EL433" s="51"/>
      <c r="EM433" s="51"/>
      <c r="EN433" s="51"/>
      <c r="EO433" s="51"/>
      <c r="EP433" s="51"/>
      <c r="EQ433" s="51"/>
      <c r="ER433" s="51"/>
      <c r="ES433" s="51"/>
      <c r="ET433" s="51"/>
      <c r="EU433" s="51"/>
      <c r="EV433" s="51"/>
      <c r="EW433" s="51"/>
      <c r="EX433" s="51"/>
      <c r="EY433" s="51"/>
      <c r="EZ433" s="51"/>
      <c r="FA433" s="51"/>
      <c r="FB433" s="51"/>
      <c r="FC433" s="51"/>
      <c r="FD433" s="51"/>
      <c r="FE433" s="51"/>
      <c r="FF433" s="51"/>
      <c r="FG433" s="51"/>
      <c r="FH433" s="51"/>
      <c r="FI433" s="51"/>
      <c r="FJ433" s="51"/>
      <c r="FK433" s="51"/>
      <c r="FL433" s="51"/>
      <c r="FM433" s="51"/>
      <c r="FN433" s="51"/>
      <c r="FO433" s="51"/>
      <c r="FP433" s="51"/>
    </row>
    <row r="434" spans="101:172" ht="12.75" customHeight="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c r="EK434" s="51"/>
      <c r="EL434" s="51"/>
      <c r="EM434" s="51"/>
      <c r="EN434" s="51"/>
      <c r="EO434" s="51"/>
      <c r="EP434" s="51"/>
      <c r="EQ434" s="51"/>
      <c r="ER434" s="51"/>
      <c r="ES434" s="51"/>
      <c r="ET434" s="51"/>
      <c r="EU434" s="51"/>
      <c r="EV434" s="51"/>
      <c r="EW434" s="51"/>
      <c r="EX434" s="51"/>
      <c r="EY434" s="51"/>
      <c r="EZ434" s="51"/>
      <c r="FA434" s="51"/>
      <c r="FB434" s="51"/>
      <c r="FC434" s="51"/>
      <c r="FD434" s="51"/>
      <c r="FE434" s="51"/>
      <c r="FF434" s="51"/>
      <c r="FG434" s="51"/>
      <c r="FH434" s="51"/>
      <c r="FI434" s="51"/>
      <c r="FJ434" s="51"/>
      <c r="FK434" s="51"/>
      <c r="FL434" s="51"/>
      <c r="FM434" s="51"/>
      <c r="FN434" s="51"/>
      <c r="FO434" s="51"/>
      <c r="FP434" s="51"/>
    </row>
    <row r="435" spans="101:172" ht="12.75" customHeight="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c r="EK435" s="51"/>
      <c r="EL435" s="51"/>
      <c r="EM435" s="51"/>
      <c r="EN435" s="51"/>
      <c r="EO435" s="51"/>
      <c r="EP435" s="51"/>
      <c r="EQ435" s="51"/>
      <c r="ER435" s="51"/>
      <c r="ES435" s="51"/>
      <c r="ET435" s="51"/>
      <c r="EU435" s="51"/>
      <c r="EV435" s="51"/>
      <c r="EW435" s="51"/>
      <c r="EX435" s="51"/>
      <c r="EY435" s="51"/>
      <c r="EZ435" s="51"/>
      <c r="FA435" s="51"/>
      <c r="FB435" s="51"/>
      <c r="FC435" s="51"/>
      <c r="FD435" s="51"/>
      <c r="FE435" s="51"/>
      <c r="FF435" s="51"/>
      <c r="FG435" s="51"/>
      <c r="FH435" s="51"/>
      <c r="FI435" s="51"/>
      <c r="FJ435" s="51"/>
      <c r="FK435" s="51"/>
      <c r="FL435" s="51"/>
      <c r="FM435" s="51"/>
      <c r="FN435" s="51"/>
      <c r="FO435" s="51"/>
      <c r="FP435" s="51"/>
    </row>
    <row r="436" spans="101:172" ht="12.75" customHeight="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c r="EK436" s="51"/>
      <c r="EL436" s="51"/>
      <c r="EM436" s="51"/>
      <c r="EN436" s="51"/>
      <c r="EO436" s="51"/>
      <c r="EP436" s="51"/>
      <c r="EQ436" s="51"/>
      <c r="ER436" s="51"/>
      <c r="ES436" s="51"/>
      <c r="ET436" s="51"/>
      <c r="EU436" s="51"/>
      <c r="EV436" s="51"/>
      <c r="EW436" s="51"/>
      <c r="EX436" s="51"/>
      <c r="EY436" s="51"/>
      <c r="EZ436" s="51"/>
      <c r="FA436" s="51"/>
      <c r="FB436" s="51"/>
      <c r="FC436" s="51"/>
      <c r="FD436" s="51"/>
      <c r="FE436" s="51"/>
      <c r="FF436" s="51"/>
      <c r="FG436" s="51"/>
      <c r="FH436" s="51"/>
      <c r="FI436" s="51"/>
      <c r="FJ436" s="51"/>
      <c r="FK436" s="51"/>
      <c r="FL436" s="51"/>
      <c r="FM436" s="51"/>
      <c r="FN436" s="51"/>
      <c r="FO436" s="51"/>
      <c r="FP436" s="51"/>
    </row>
    <row r="437" spans="101:172" ht="12.75" customHeight="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c r="EK437" s="51"/>
      <c r="EL437" s="51"/>
      <c r="EM437" s="51"/>
      <c r="EN437" s="51"/>
      <c r="EO437" s="51"/>
      <c r="EP437" s="51"/>
      <c r="EQ437" s="51"/>
      <c r="ER437" s="51"/>
      <c r="ES437" s="51"/>
      <c r="ET437" s="51"/>
      <c r="EU437" s="51"/>
      <c r="EV437" s="51"/>
      <c r="EW437" s="51"/>
      <c r="EX437" s="51"/>
      <c r="EY437" s="51"/>
      <c r="EZ437" s="51"/>
      <c r="FA437" s="51"/>
      <c r="FB437" s="51"/>
      <c r="FC437" s="51"/>
      <c r="FD437" s="51"/>
      <c r="FE437" s="51"/>
      <c r="FF437" s="51"/>
      <c r="FG437" s="51"/>
      <c r="FH437" s="51"/>
      <c r="FI437" s="51"/>
      <c r="FJ437" s="51"/>
      <c r="FK437" s="51"/>
      <c r="FL437" s="51"/>
      <c r="FM437" s="51"/>
      <c r="FN437" s="51"/>
      <c r="FO437" s="51"/>
      <c r="FP437" s="51"/>
    </row>
    <row r="438" spans="101:172" ht="12.75" customHeight="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51"/>
      <c r="FD438" s="51"/>
      <c r="FE438" s="51"/>
      <c r="FF438" s="51"/>
      <c r="FG438" s="51"/>
      <c r="FH438" s="51"/>
      <c r="FI438" s="51"/>
      <c r="FJ438" s="51"/>
      <c r="FK438" s="51"/>
      <c r="FL438" s="51"/>
      <c r="FM438" s="51"/>
      <c r="FN438" s="51"/>
      <c r="FO438" s="51"/>
      <c r="FP438" s="51"/>
    </row>
    <row r="439" spans="101:172" ht="12.75" customHeight="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51"/>
      <c r="FD439" s="51"/>
      <c r="FE439" s="51"/>
      <c r="FF439" s="51"/>
      <c r="FG439" s="51"/>
      <c r="FH439" s="51"/>
      <c r="FI439" s="51"/>
      <c r="FJ439" s="51"/>
      <c r="FK439" s="51"/>
      <c r="FL439" s="51"/>
      <c r="FM439" s="51"/>
      <c r="FN439" s="51"/>
      <c r="FO439" s="51"/>
      <c r="FP439" s="51"/>
    </row>
    <row r="440" spans="101:172" ht="12.75" customHeight="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51"/>
      <c r="FD440" s="51"/>
      <c r="FE440" s="51"/>
      <c r="FF440" s="51"/>
      <c r="FG440" s="51"/>
      <c r="FH440" s="51"/>
      <c r="FI440" s="51"/>
      <c r="FJ440" s="51"/>
      <c r="FK440" s="51"/>
      <c r="FL440" s="51"/>
      <c r="FM440" s="51"/>
      <c r="FN440" s="51"/>
      <c r="FO440" s="51"/>
      <c r="FP440" s="51"/>
    </row>
    <row r="441" spans="101:172" ht="12.75" customHeight="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51"/>
      <c r="FD441" s="51"/>
      <c r="FE441" s="51"/>
      <c r="FF441" s="51"/>
      <c r="FG441" s="51"/>
      <c r="FH441" s="51"/>
      <c r="FI441" s="51"/>
      <c r="FJ441" s="51"/>
      <c r="FK441" s="51"/>
      <c r="FL441" s="51"/>
      <c r="FM441" s="51"/>
      <c r="FN441" s="51"/>
      <c r="FO441" s="51"/>
      <c r="FP441" s="51"/>
    </row>
    <row r="442" spans="101:172" ht="12.75" customHeight="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51"/>
      <c r="FD442" s="51"/>
      <c r="FE442" s="51"/>
      <c r="FF442" s="51"/>
      <c r="FG442" s="51"/>
      <c r="FH442" s="51"/>
      <c r="FI442" s="51"/>
      <c r="FJ442" s="51"/>
      <c r="FK442" s="51"/>
      <c r="FL442" s="51"/>
      <c r="FM442" s="51"/>
      <c r="FN442" s="51"/>
      <c r="FO442" s="51"/>
      <c r="FP442" s="51"/>
    </row>
    <row r="443" spans="101:172" ht="12.75" customHeight="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51"/>
      <c r="FD443" s="51"/>
      <c r="FE443" s="51"/>
      <c r="FF443" s="51"/>
      <c r="FG443" s="51"/>
      <c r="FH443" s="51"/>
      <c r="FI443" s="51"/>
      <c r="FJ443" s="51"/>
      <c r="FK443" s="51"/>
      <c r="FL443" s="51"/>
      <c r="FM443" s="51"/>
      <c r="FN443" s="51"/>
      <c r="FO443" s="51"/>
      <c r="FP443" s="51"/>
    </row>
    <row r="444" spans="101:172" ht="12.75" customHeight="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51"/>
      <c r="FD444" s="51"/>
      <c r="FE444" s="51"/>
      <c r="FF444" s="51"/>
      <c r="FG444" s="51"/>
      <c r="FH444" s="51"/>
      <c r="FI444" s="51"/>
      <c r="FJ444" s="51"/>
      <c r="FK444" s="51"/>
      <c r="FL444" s="51"/>
      <c r="FM444" s="51"/>
      <c r="FN444" s="51"/>
      <c r="FO444" s="51"/>
      <c r="FP444" s="51"/>
    </row>
    <row r="445" spans="101:172" ht="12.75" customHeight="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51"/>
      <c r="FD445" s="51"/>
      <c r="FE445" s="51"/>
      <c r="FF445" s="51"/>
      <c r="FG445" s="51"/>
      <c r="FH445" s="51"/>
      <c r="FI445" s="51"/>
      <c r="FJ445" s="51"/>
      <c r="FK445" s="51"/>
      <c r="FL445" s="51"/>
      <c r="FM445" s="51"/>
      <c r="FN445" s="51"/>
      <c r="FO445" s="51"/>
      <c r="FP445" s="51"/>
    </row>
    <row r="446" spans="101:172" ht="12.75" customHeight="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1"/>
      <c r="FJ446" s="51"/>
      <c r="FK446" s="51"/>
      <c r="FL446" s="51"/>
      <c r="FM446" s="51"/>
      <c r="FN446" s="51"/>
      <c r="FO446" s="51"/>
      <c r="FP446" s="51"/>
    </row>
    <row r="447" spans="101:172" ht="12.75" customHeight="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51"/>
      <c r="FD447" s="51"/>
      <c r="FE447" s="51"/>
      <c r="FF447" s="51"/>
      <c r="FG447" s="51"/>
      <c r="FH447" s="51"/>
      <c r="FI447" s="51"/>
      <c r="FJ447" s="51"/>
      <c r="FK447" s="51"/>
      <c r="FL447" s="51"/>
      <c r="FM447" s="51"/>
      <c r="FN447" s="51"/>
      <c r="FO447" s="51"/>
      <c r="FP447" s="51"/>
    </row>
    <row r="448" spans="101:172" ht="12.75" customHeight="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51"/>
      <c r="FD448" s="51"/>
      <c r="FE448" s="51"/>
      <c r="FF448" s="51"/>
      <c r="FG448" s="51"/>
      <c r="FH448" s="51"/>
      <c r="FI448" s="51"/>
      <c r="FJ448" s="51"/>
      <c r="FK448" s="51"/>
      <c r="FL448" s="51"/>
      <c r="FM448" s="51"/>
      <c r="FN448" s="51"/>
      <c r="FO448" s="51"/>
      <c r="FP448" s="51"/>
    </row>
    <row r="449" spans="101:172" ht="12.75" customHeight="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51"/>
      <c r="FD449" s="51"/>
      <c r="FE449" s="51"/>
      <c r="FF449" s="51"/>
      <c r="FG449" s="51"/>
      <c r="FH449" s="51"/>
      <c r="FI449" s="51"/>
      <c r="FJ449" s="51"/>
      <c r="FK449" s="51"/>
      <c r="FL449" s="51"/>
      <c r="FM449" s="51"/>
      <c r="FN449" s="51"/>
      <c r="FO449" s="51"/>
      <c r="FP449" s="51"/>
    </row>
    <row r="450" spans="101:172" ht="12.75" customHeight="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51"/>
      <c r="FD450" s="51"/>
      <c r="FE450" s="51"/>
      <c r="FF450" s="51"/>
      <c r="FG450" s="51"/>
      <c r="FH450" s="51"/>
      <c r="FI450" s="51"/>
      <c r="FJ450" s="51"/>
      <c r="FK450" s="51"/>
      <c r="FL450" s="51"/>
      <c r="FM450" s="51"/>
      <c r="FN450" s="51"/>
      <c r="FO450" s="51"/>
      <c r="FP450" s="51"/>
    </row>
    <row r="451" spans="101:172" ht="12.75" customHeight="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51"/>
      <c r="FD451" s="51"/>
      <c r="FE451" s="51"/>
      <c r="FF451" s="51"/>
      <c r="FG451" s="51"/>
      <c r="FH451" s="51"/>
      <c r="FI451" s="51"/>
      <c r="FJ451" s="51"/>
      <c r="FK451" s="51"/>
      <c r="FL451" s="51"/>
      <c r="FM451" s="51"/>
      <c r="FN451" s="51"/>
      <c r="FO451" s="51"/>
      <c r="FP451" s="51"/>
    </row>
    <row r="452" spans="101:172" ht="12.75" customHeight="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51"/>
      <c r="FD452" s="51"/>
      <c r="FE452" s="51"/>
      <c r="FF452" s="51"/>
      <c r="FG452" s="51"/>
      <c r="FH452" s="51"/>
      <c r="FI452" s="51"/>
      <c r="FJ452" s="51"/>
      <c r="FK452" s="51"/>
      <c r="FL452" s="51"/>
      <c r="FM452" s="51"/>
      <c r="FN452" s="51"/>
      <c r="FO452" s="51"/>
      <c r="FP452" s="51"/>
    </row>
    <row r="453" spans="101:172" ht="12.75" customHeight="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51"/>
      <c r="FD453" s="51"/>
      <c r="FE453" s="51"/>
      <c r="FF453" s="51"/>
      <c r="FG453" s="51"/>
      <c r="FH453" s="51"/>
      <c r="FI453" s="51"/>
      <c r="FJ453" s="51"/>
      <c r="FK453" s="51"/>
      <c r="FL453" s="51"/>
      <c r="FM453" s="51"/>
      <c r="FN453" s="51"/>
      <c r="FO453" s="51"/>
      <c r="FP453" s="51"/>
    </row>
    <row r="454" spans="101:172" ht="12.75" customHeight="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51"/>
      <c r="FD454" s="51"/>
      <c r="FE454" s="51"/>
      <c r="FF454" s="51"/>
      <c r="FG454" s="51"/>
      <c r="FH454" s="51"/>
      <c r="FI454" s="51"/>
      <c r="FJ454" s="51"/>
      <c r="FK454" s="51"/>
      <c r="FL454" s="51"/>
      <c r="FM454" s="51"/>
      <c r="FN454" s="51"/>
      <c r="FO454" s="51"/>
      <c r="FP454" s="51"/>
    </row>
    <row r="455" spans="101:172" ht="12.75" customHeight="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51"/>
      <c r="FD455" s="51"/>
      <c r="FE455" s="51"/>
      <c r="FF455" s="51"/>
      <c r="FG455" s="51"/>
      <c r="FH455" s="51"/>
      <c r="FI455" s="51"/>
      <c r="FJ455" s="51"/>
      <c r="FK455" s="51"/>
      <c r="FL455" s="51"/>
      <c r="FM455" s="51"/>
      <c r="FN455" s="51"/>
      <c r="FO455" s="51"/>
      <c r="FP455" s="51"/>
    </row>
    <row r="456" spans="101:172" ht="12.75" customHeight="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1"/>
      <c r="FJ456" s="51"/>
      <c r="FK456" s="51"/>
      <c r="FL456" s="51"/>
      <c r="FM456" s="51"/>
      <c r="FN456" s="51"/>
      <c r="FO456" s="51"/>
      <c r="FP456" s="51"/>
    </row>
    <row r="457" spans="101:172" ht="12.75" customHeight="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c r="EK457" s="51"/>
      <c r="EL457" s="51"/>
      <c r="EM457" s="51"/>
      <c r="EN457" s="51"/>
      <c r="EO457" s="51"/>
      <c r="EP457" s="51"/>
      <c r="EQ457" s="51"/>
      <c r="ER457" s="51"/>
      <c r="ES457" s="51"/>
      <c r="ET457" s="51"/>
      <c r="EU457" s="51"/>
      <c r="EV457" s="51"/>
      <c r="EW457" s="51"/>
      <c r="EX457" s="51"/>
      <c r="EY457" s="51"/>
      <c r="EZ457" s="51"/>
      <c r="FA457" s="51"/>
      <c r="FB457" s="51"/>
      <c r="FC457" s="51"/>
      <c r="FD457" s="51"/>
      <c r="FE457" s="51"/>
      <c r="FF457" s="51"/>
      <c r="FG457" s="51"/>
      <c r="FH457" s="51"/>
      <c r="FI457" s="51"/>
      <c r="FJ457" s="51"/>
      <c r="FK457" s="51"/>
      <c r="FL457" s="51"/>
      <c r="FM457" s="51"/>
      <c r="FN457" s="51"/>
      <c r="FO457" s="51"/>
      <c r="FP457" s="51"/>
    </row>
    <row r="458" spans="101:172" ht="12.75" customHeight="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c r="EK458" s="51"/>
      <c r="EL458" s="51"/>
      <c r="EM458" s="51"/>
      <c r="EN458" s="51"/>
      <c r="EO458" s="51"/>
      <c r="EP458" s="51"/>
      <c r="EQ458" s="51"/>
      <c r="ER458" s="51"/>
      <c r="ES458" s="51"/>
      <c r="ET458" s="51"/>
      <c r="EU458" s="51"/>
      <c r="EV458" s="51"/>
      <c r="EW458" s="51"/>
      <c r="EX458" s="51"/>
      <c r="EY458" s="51"/>
      <c r="EZ458" s="51"/>
      <c r="FA458" s="51"/>
      <c r="FB458" s="51"/>
      <c r="FC458" s="51"/>
      <c r="FD458" s="51"/>
      <c r="FE458" s="51"/>
      <c r="FF458" s="51"/>
      <c r="FG458" s="51"/>
      <c r="FH458" s="51"/>
      <c r="FI458" s="51"/>
      <c r="FJ458" s="51"/>
      <c r="FK458" s="51"/>
      <c r="FL458" s="51"/>
      <c r="FM458" s="51"/>
      <c r="FN458" s="51"/>
      <c r="FO458" s="51"/>
      <c r="FP458" s="51"/>
    </row>
    <row r="459" spans="101:172" ht="12.75" customHeight="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c r="EK459" s="51"/>
      <c r="EL459" s="51"/>
      <c r="EM459" s="51"/>
      <c r="EN459" s="51"/>
      <c r="EO459" s="51"/>
      <c r="EP459" s="51"/>
      <c r="EQ459" s="51"/>
      <c r="ER459" s="51"/>
      <c r="ES459" s="51"/>
      <c r="ET459" s="51"/>
      <c r="EU459" s="51"/>
      <c r="EV459" s="51"/>
      <c r="EW459" s="51"/>
      <c r="EX459" s="51"/>
      <c r="EY459" s="51"/>
      <c r="EZ459" s="51"/>
      <c r="FA459" s="51"/>
      <c r="FB459" s="51"/>
      <c r="FC459" s="51"/>
      <c r="FD459" s="51"/>
      <c r="FE459" s="51"/>
      <c r="FF459" s="51"/>
      <c r="FG459" s="51"/>
      <c r="FH459" s="51"/>
      <c r="FI459" s="51"/>
      <c r="FJ459" s="51"/>
      <c r="FK459" s="51"/>
      <c r="FL459" s="51"/>
      <c r="FM459" s="51"/>
      <c r="FN459" s="51"/>
      <c r="FO459" s="51"/>
      <c r="FP459" s="51"/>
    </row>
    <row r="460" spans="101:172" ht="12.75" customHeight="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c r="EK460" s="51"/>
      <c r="EL460" s="51"/>
      <c r="EM460" s="51"/>
      <c r="EN460" s="51"/>
      <c r="EO460" s="51"/>
      <c r="EP460" s="51"/>
      <c r="EQ460" s="51"/>
      <c r="ER460" s="51"/>
      <c r="ES460" s="51"/>
      <c r="ET460" s="51"/>
      <c r="EU460" s="51"/>
      <c r="EV460" s="51"/>
      <c r="EW460" s="51"/>
      <c r="EX460" s="51"/>
      <c r="EY460" s="51"/>
      <c r="EZ460" s="51"/>
      <c r="FA460" s="51"/>
      <c r="FB460" s="51"/>
      <c r="FC460" s="51"/>
      <c r="FD460" s="51"/>
      <c r="FE460" s="51"/>
      <c r="FF460" s="51"/>
      <c r="FG460" s="51"/>
      <c r="FH460" s="51"/>
      <c r="FI460" s="51"/>
      <c r="FJ460" s="51"/>
      <c r="FK460" s="51"/>
      <c r="FL460" s="51"/>
      <c r="FM460" s="51"/>
      <c r="FN460" s="51"/>
      <c r="FO460" s="51"/>
      <c r="FP460" s="51"/>
    </row>
    <row r="461" spans="101:172" ht="12.75" customHeight="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c r="EK461" s="51"/>
      <c r="EL461" s="51"/>
      <c r="EM461" s="51"/>
      <c r="EN461" s="51"/>
      <c r="EO461" s="51"/>
      <c r="EP461" s="51"/>
      <c r="EQ461" s="51"/>
      <c r="ER461" s="51"/>
      <c r="ES461" s="51"/>
      <c r="ET461" s="51"/>
      <c r="EU461" s="51"/>
      <c r="EV461" s="51"/>
      <c r="EW461" s="51"/>
      <c r="EX461" s="51"/>
      <c r="EY461" s="51"/>
      <c r="EZ461" s="51"/>
      <c r="FA461" s="51"/>
      <c r="FB461" s="51"/>
      <c r="FC461" s="51"/>
      <c r="FD461" s="51"/>
      <c r="FE461" s="51"/>
      <c r="FF461" s="51"/>
      <c r="FG461" s="51"/>
      <c r="FH461" s="51"/>
      <c r="FI461" s="51"/>
      <c r="FJ461" s="51"/>
      <c r="FK461" s="51"/>
      <c r="FL461" s="51"/>
      <c r="FM461" s="51"/>
      <c r="FN461" s="51"/>
      <c r="FO461" s="51"/>
      <c r="FP461" s="51"/>
    </row>
    <row r="462" spans="101:172" ht="12.75" customHeight="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51"/>
      <c r="FD462" s="51"/>
      <c r="FE462" s="51"/>
      <c r="FF462" s="51"/>
      <c r="FG462" s="51"/>
      <c r="FH462" s="51"/>
      <c r="FI462" s="51"/>
      <c r="FJ462" s="51"/>
      <c r="FK462" s="51"/>
      <c r="FL462" s="51"/>
      <c r="FM462" s="51"/>
      <c r="FN462" s="51"/>
      <c r="FO462" s="51"/>
      <c r="FP462" s="51"/>
    </row>
    <row r="463" spans="101:172" ht="12.75" customHeight="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51"/>
      <c r="FD463" s="51"/>
      <c r="FE463" s="51"/>
      <c r="FF463" s="51"/>
      <c r="FG463" s="51"/>
      <c r="FH463" s="51"/>
      <c r="FI463" s="51"/>
      <c r="FJ463" s="51"/>
      <c r="FK463" s="51"/>
      <c r="FL463" s="51"/>
      <c r="FM463" s="51"/>
      <c r="FN463" s="51"/>
      <c r="FO463" s="51"/>
      <c r="FP463" s="51"/>
    </row>
    <row r="464" spans="101:172" ht="12.75" customHeight="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51"/>
      <c r="FD464" s="51"/>
      <c r="FE464" s="51"/>
      <c r="FF464" s="51"/>
      <c r="FG464" s="51"/>
      <c r="FH464" s="51"/>
      <c r="FI464" s="51"/>
      <c r="FJ464" s="51"/>
      <c r="FK464" s="51"/>
      <c r="FL464" s="51"/>
      <c r="FM464" s="51"/>
      <c r="FN464" s="51"/>
      <c r="FO464" s="51"/>
      <c r="FP464" s="51"/>
    </row>
    <row r="465" spans="101:172" ht="12.75" customHeight="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51"/>
      <c r="FD465" s="51"/>
      <c r="FE465" s="51"/>
      <c r="FF465" s="51"/>
      <c r="FG465" s="51"/>
      <c r="FH465" s="51"/>
      <c r="FI465" s="51"/>
      <c r="FJ465" s="51"/>
      <c r="FK465" s="51"/>
      <c r="FL465" s="51"/>
      <c r="FM465" s="51"/>
      <c r="FN465" s="51"/>
      <c r="FO465" s="51"/>
      <c r="FP465" s="51"/>
    </row>
    <row r="466" spans="101:172" ht="12.75" customHeight="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1"/>
      <c r="FJ466" s="51"/>
      <c r="FK466" s="51"/>
      <c r="FL466" s="51"/>
      <c r="FM466" s="51"/>
      <c r="FN466" s="51"/>
      <c r="FO466" s="51"/>
      <c r="FP466" s="51"/>
    </row>
    <row r="467" spans="101:172" ht="12.75" customHeight="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51"/>
      <c r="FD467" s="51"/>
      <c r="FE467" s="51"/>
      <c r="FF467" s="51"/>
      <c r="FG467" s="51"/>
      <c r="FH467" s="51"/>
      <c r="FI467" s="51"/>
      <c r="FJ467" s="51"/>
      <c r="FK467" s="51"/>
      <c r="FL467" s="51"/>
      <c r="FM467" s="51"/>
      <c r="FN467" s="51"/>
      <c r="FO467" s="51"/>
      <c r="FP467" s="51"/>
    </row>
    <row r="468" spans="101:172" ht="12.75" customHeight="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51"/>
      <c r="FD468" s="51"/>
      <c r="FE468" s="51"/>
      <c r="FF468" s="51"/>
      <c r="FG468" s="51"/>
      <c r="FH468" s="51"/>
      <c r="FI468" s="51"/>
      <c r="FJ468" s="51"/>
      <c r="FK468" s="51"/>
      <c r="FL468" s="51"/>
      <c r="FM468" s="51"/>
      <c r="FN468" s="51"/>
      <c r="FO468" s="51"/>
      <c r="FP468" s="51"/>
    </row>
    <row r="469" spans="101:172" ht="12.75" customHeight="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51"/>
      <c r="FD469" s="51"/>
      <c r="FE469" s="51"/>
      <c r="FF469" s="51"/>
      <c r="FG469" s="51"/>
      <c r="FH469" s="51"/>
      <c r="FI469" s="51"/>
      <c r="FJ469" s="51"/>
      <c r="FK469" s="51"/>
      <c r="FL469" s="51"/>
      <c r="FM469" s="51"/>
      <c r="FN469" s="51"/>
      <c r="FO469" s="51"/>
      <c r="FP469" s="51"/>
    </row>
    <row r="470" spans="101:172" ht="12.75" customHeight="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51"/>
      <c r="FD470" s="51"/>
      <c r="FE470" s="51"/>
      <c r="FF470" s="51"/>
      <c r="FG470" s="51"/>
      <c r="FH470" s="51"/>
      <c r="FI470" s="51"/>
      <c r="FJ470" s="51"/>
      <c r="FK470" s="51"/>
      <c r="FL470" s="51"/>
      <c r="FM470" s="51"/>
      <c r="FN470" s="51"/>
      <c r="FO470" s="51"/>
      <c r="FP470" s="51"/>
    </row>
    <row r="471" spans="101:172" ht="12.75" customHeight="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51"/>
      <c r="FD471" s="51"/>
      <c r="FE471" s="51"/>
      <c r="FF471" s="51"/>
      <c r="FG471" s="51"/>
      <c r="FH471" s="51"/>
      <c r="FI471" s="51"/>
      <c r="FJ471" s="51"/>
      <c r="FK471" s="51"/>
      <c r="FL471" s="51"/>
      <c r="FM471" s="51"/>
      <c r="FN471" s="51"/>
      <c r="FO471" s="51"/>
      <c r="FP471" s="51"/>
    </row>
    <row r="472" spans="101:172" ht="12.75" customHeight="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51"/>
      <c r="FD472" s="51"/>
      <c r="FE472" s="51"/>
      <c r="FF472" s="51"/>
      <c r="FG472" s="51"/>
      <c r="FH472" s="51"/>
      <c r="FI472" s="51"/>
      <c r="FJ472" s="51"/>
      <c r="FK472" s="51"/>
      <c r="FL472" s="51"/>
      <c r="FM472" s="51"/>
      <c r="FN472" s="51"/>
      <c r="FO472" s="51"/>
      <c r="FP472" s="51"/>
    </row>
    <row r="473" spans="101:172" ht="12.75" customHeight="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51"/>
      <c r="FD473" s="51"/>
      <c r="FE473" s="51"/>
      <c r="FF473" s="51"/>
      <c r="FG473" s="51"/>
      <c r="FH473" s="51"/>
      <c r="FI473" s="51"/>
      <c r="FJ473" s="51"/>
      <c r="FK473" s="51"/>
      <c r="FL473" s="51"/>
      <c r="FM473" s="51"/>
      <c r="FN473" s="51"/>
      <c r="FO473" s="51"/>
      <c r="FP473" s="51"/>
    </row>
    <row r="474" spans="101:172" ht="12.75" customHeight="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51"/>
      <c r="FD474" s="51"/>
      <c r="FE474" s="51"/>
      <c r="FF474" s="51"/>
      <c r="FG474" s="51"/>
      <c r="FH474" s="51"/>
      <c r="FI474" s="51"/>
      <c r="FJ474" s="51"/>
      <c r="FK474" s="51"/>
      <c r="FL474" s="51"/>
      <c r="FM474" s="51"/>
      <c r="FN474" s="51"/>
      <c r="FO474" s="51"/>
      <c r="FP474" s="51"/>
    </row>
    <row r="475" spans="101:172" ht="12.75" customHeight="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51"/>
      <c r="FD475" s="51"/>
      <c r="FE475" s="51"/>
      <c r="FF475" s="51"/>
      <c r="FG475" s="51"/>
      <c r="FH475" s="51"/>
      <c r="FI475" s="51"/>
      <c r="FJ475" s="51"/>
      <c r="FK475" s="51"/>
      <c r="FL475" s="51"/>
      <c r="FM475" s="51"/>
      <c r="FN475" s="51"/>
      <c r="FO475" s="51"/>
      <c r="FP475" s="51"/>
    </row>
    <row r="476" spans="101:172" ht="12.75" customHeight="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1"/>
      <c r="FJ476" s="51"/>
      <c r="FK476" s="51"/>
      <c r="FL476" s="51"/>
      <c r="FM476" s="51"/>
      <c r="FN476" s="51"/>
      <c r="FO476" s="51"/>
      <c r="FP476" s="51"/>
    </row>
    <row r="477" spans="101:172" ht="12.75" customHeight="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51"/>
      <c r="FD477" s="51"/>
      <c r="FE477" s="51"/>
      <c r="FF477" s="51"/>
      <c r="FG477" s="51"/>
      <c r="FH477" s="51"/>
      <c r="FI477" s="51"/>
      <c r="FJ477" s="51"/>
      <c r="FK477" s="51"/>
      <c r="FL477" s="51"/>
      <c r="FM477" s="51"/>
      <c r="FN477" s="51"/>
      <c r="FO477" s="51"/>
      <c r="FP477" s="51"/>
    </row>
    <row r="478" spans="101:172" ht="12.75" customHeight="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51"/>
      <c r="FD478" s="51"/>
      <c r="FE478" s="51"/>
      <c r="FF478" s="51"/>
      <c r="FG478" s="51"/>
      <c r="FH478" s="51"/>
      <c r="FI478" s="51"/>
      <c r="FJ478" s="51"/>
      <c r="FK478" s="51"/>
      <c r="FL478" s="51"/>
      <c r="FM478" s="51"/>
      <c r="FN478" s="51"/>
      <c r="FO478" s="51"/>
      <c r="FP478" s="51"/>
    </row>
    <row r="479" spans="101:172" ht="12.75" customHeight="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51"/>
      <c r="FD479" s="51"/>
      <c r="FE479" s="51"/>
      <c r="FF479" s="51"/>
      <c r="FG479" s="51"/>
      <c r="FH479" s="51"/>
      <c r="FI479" s="51"/>
      <c r="FJ479" s="51"/>
      <c r="FK479" s="51"/>
      <c r="FL479" s="51"/>
      <c r="FM479" s="51"/>
      <c r="FN479" s="51"/>
      <c r="FO479" s="51"/>
      <c r="FP479" s="51"/>
    </row>
    <row r="480" spans="101:172" ht="12.75" customHeight="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51"/>
      <c r="FD480" s="51"/>
      <c r="FE480" s="51"/>
      <c r="FF480" s="51"/>
      <c r="FG480" s="51"/>
      <c r="FH480" s="51"/>
      <c r="FI480" s="51"/>
      <c r="FJ480" s="51"/>
      <c r="FK480" s="51"/>
      <c r="FL480" s="51"/>
      <c r="FM480" s="51"/>
      <c r="FN480" s="51"/>
      <c r="FO480" s="51"/>
      <c r="FP480" s="51"/>
    </row>
    <row r="481" spans="101:172" ht="12.75" customHeight="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c r="EK481" s="51"/>
      <c r="EL481" s="51"/>
      <c r="EM481" s="51"/>
      <c r="EN481" s="51"/>
      <c r="EO481" s="51"/>
      <c r="EP481" s="51"/>
      <c r="EQ481" s="51"/>
      <c r="ER481" s="51"/>
      <c r="ES481" s="51"/>
      <c r="ET481" s="51"/>
      <c r="EU481" s="51"/>
      <c r="EV481" s="51"/>
      <c r="EW481" s="51"/>
      <c r="EX481" s="51"/>
      <c r="EY481" s="51"/>
      <c r="EZ481" s="51"/>
      <c r="FA481" s="51"/>
      <c r="FB481" s="51"/>
      <c r="FC481" s="51"/>
      <c r="FD481" s="51"/>
      <c r="FE481" s="51"/>
      <c r="FF481" s="51"/>
      <c r="FG481" s="51"/>
      <c r="FH481" s="51"/>
      <c r="FI481" s="51"/>
      <c r="FJ481" s="51"/>
      <c r="FK481" s="51"/>
      <c r="FL481" s="51"/>
      <c r="FM481" s="51"/>
      <c r="FN481" s="51"/>
      <c r="FO481" s="51"/>
      <c r="FP481" s="51"/>
    </row>
    <row r="482" spans="101:172" ht="12.75" customHeight="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c r="EK482" s="51"/>
      <c r="EL482" s="51"/>
      <c r="EM482" s="51"/>
      <c r="EN482" s="51"/>
      <c r="EO482" s="51"/>
      <c r="EP482" s="51"/>
      <c r="EQ482" s="51"/>
      <c r="ER482" s="51"/>
      <c r="ES482" s="51"/>
      <c r="ET482" s="51"/>
      <c r="EU482" s="51"/>
      <c r="EV482" s="51"/>
      <c r="EW482" s="51"/>
      <c r="EX482" s="51"/>
      <c r="EY482" s="51"/>
      <c r="EZ482" s="51"/>
      <c r="FA482" s="51"/>
      <c r="FB482" s="51"/>
      <c r="FC482" s="51"/>
      <c r="FD482" s="51"/>
      <c r="FE482" s="51"/>
      <c r="FF482" s="51"/>
      <c r="FG482" s="51"/>
      <c r="FH482" s="51"/>
      <c r="FI482" s="51"/>
      <c r="FJ482" s="51"/>
      <c r="FK482" s="51"/>
      <c r="FL482" s="51"/>
      <c r="FM482" s="51"/>
      <c r="FN482" s="51"/>
      <c r="FO482" s="51"/>
      <c r="FP482" s="51"/>
    </row>
    <row r="483" spans="101:172" ht="12.75" customHeight="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c r="EK483" s="51"/>
      <c r="EL483" s="51"/>
      <c r="EM483" s="51"/>
      <c r="EN483" s="51"/>
      <c r="EO483" s="51"/>
      <c r="EP483" s="51"/>
      <c r="EQ483" s="51"/>
      <c r="ER483" s="51"/>
      <c r="ES483" s="51"/>
      <c r="ET483" s="51"/>
      <c r="EU483" s="51"/>
      <c r="EV483" s="51"/>
      <c r="EW483" s="51"/>
      <c r="EX483" s="51"/>
      <c r="EY483" s="51"/>
      <c r="EZ483" s="51"/>
      <c r="FA483" s="51"/>
      <c r="FB483" s="51"/>
      <c r="FC483" s="51"/>
      <c r="FD483" s="51"/>
      <c r="FE483" s="51"/>
      <c r="FF483" s="51"/>
      <c r="FG483" s="51"/>
      <c r="FH483" s="51"/>
      <c r="FI483" s="51"/>
      <c r="FJ483" s="51"/>
      <c r="FK483" s="51"/>
      <c r="FL483" s="51"/>
      <c r="FM483" s="51"/>
      <c r="FN483" s="51"/>
      <c r="FO483" s="51"/>
      <c r="FP483" s="51"/>
    </row>
    <row r="484" spans="101:172" ht="12.75" customHeight="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c r="EK484" s="51"/>
      <c r="EL484" s="51"/>
      <c r="EM484" s="51"/>
      <c r="EN484" s="51"/>
      <c r="EO484" s="51"/>
      <c r="EP484" s="51"/>
      <c r="EQ484" s="51"/>
      <c r="ER484" s="51"/>
      <c r="ES484" s="51"/>
      <c r="ET484" s="51"/>
      <c r="EU484" s="51"/>
      <c r="EV484" s="51"/>
      <c r="EW484" s="51"/>
      <c r="EX484" s="51"/>
      <c r="EY484" s="51"/>
      <c r="EZ484" s="51"/>
      <c r="FA484" s="51"/>
      <c r="FB484" s="51"/>
      <c r="FC484" s="51"/>
      <c r="FD484" s="51"/>
      <c r="FE484" s="51"/>
      <c r="FF484" s="51"/>
      <c r="FG484" s="51"/>
      <c r="FH484" s="51"/>
      <c r="FI484" s="51"/>
      <c r="FJ484" s="51"/>
      <c r="FK484" s="51"/>
      <c r="FL484" s="51"/>
      <c r="FM484" s="51"/>
      <c r="FN484" s="51"/>
      <c r="FO484" s="51"/>
      <c r="FP484" s="51"/>
    </row>
    <row r="485" spans="101:172" ht="12.75" customHeight="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c r="EK485" s="51"/>
      <c r="EL485" s="51"/>
      <c r="EM485" s="51"/>
      <c r="EN485" s="51"/>
      <c r="EO485" s="51"/>
      <c r="EP485" s="51"/>
      <c r="EQ485" s="51"/>
      <c r="ER485" s="51"/>
      <c r="ES485" s="51"/>
      <c r="ET485" s="51"/>
      <c r="EU485" s="51"/>
      <c r="EV485" s="51"/>
      <c r="EW485" s="51"/>
      <c r="EX485" s="51"/>
      <c r="EY485" s="51"/>
      <c r="EZ485" s="51"/>
      <c r="FA485" s="51"/>
      <c r="FB485" s="51"/>
      <c r="FC485" s="51"/>
      <c r="FD485" s="51"/>
      <c r="FE485" s="51"/>
      <c r="FF485" s="51"/>
      <c r="FG485" s="51"/>
      <c r="FH485" s="51"/>
      <c r="FI485" s="51"/>
      <c r="FJ485" s="51"/>
      <c r="FK485" s="51"/>
      <c r="FL485" s="51"/>
      <c r="FM485" s="51"/>
      <c r="FN485" s="51"/>
      <c r="FO485" s="51"/>
      <c r="FP485" s="51"/>
    </row>
    <row r="486" spans="101:172" ht="12.75" customHeight="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1"/>
      <c r="FJ486" s="51"/>
      <c r="FK486" s="51"/>
      <c r="FL486" s="51"/>
      <c r="FM486" s="51"/>
      <c r="FN486" s="51"/>
      <c r="FO486" s="51"/>
      <c r="FP486" s="51"/>
    </row>
    <row r="487" spans="101:172" ht="12.75" customHeight="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51"/>
      <c r="FD487" s="51"/>
      <c r="FE487" s="51"/>
      <c r="FF487" s="51"/>
      <c r="FG487" s="51"/>
      <c r="FH487" s="51"/>
      <c r="FI487" s="51"/>
      <c r="FJ487" s="51"/>
      <c r="FK487" s="51"/>
      <c r="FL487" s="51"/>
      <c r="FM487" s="51"/>
      <c r="FN487" s="51"/>
      <c r="FO487" s="51"/>
      <c r="FP487" s="51"/>
    </row>
    <row r="488" spans="101:172" ht="12.75" customHeight="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51"/>
      <c r="FD488" s="51"/>
      <c r="FE488" s="51"/>
      <c r="FF488" s="51"/>
      <c r="FG488" s="51"/>
      <c r="FH488" s="51"/>
      <c r="FI488" s="51"/>
      <c r="FJ488" s="51"/>
      <c r="FK488" s="51"/>
      <c r="FL488" s="51"/>
      <c r="FM488" s="51"/>
      <c r="FN488" s="51"/>
      <c r="FO488" s="51"/>
      <c r="FP488" s="51"/>
    </row>
    <row r="489" spans="101:172" ht="12.75" customHeight="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51"/>
      <c r="FD489" s="51"/>
      <c r="FE489" s="51"/>
      <c r="FF489" s="51"/>
      <c r="FG489" s="51"/>
      <c r="FH489" s="51"/>
      <c r="FI489" s="51"/>
      <c r="FJ489" s="51"/>
      <c r="FK489" s="51"/>
      <c r="FL489" s="51"/>
      <c r="FM489" s="51"/>
      <c r="FN489" s="51"/>
      <c r="FO489" s="51"/>
      <c r="FP489" s="51"/>
    </row>
    <row r="490" spans="101:172" ht="12.75" customHeight="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51"/>
      <c r="FD490" s="51"/>
      <c r="FE490" s="51"/>
      <c r="FF490" s="51"/>
      <c r="FG490" s="51"/>
      <c r="FH490" s="51"/>
      <c r="FI490" s="51"/>
      <c r="FJ490" s="51"/>
      <c r="FK490" s="51"/>
      <c r="FL490" s="51"/>
      <c r="FM490" s="51"/>
      <c r="FN490" s="51"/>
      <c r="FO490" s="51"/>
      <c r="FP490" s="51"/>
    </row>
    <row r="491" spans="101:172" ht="12.75" customHeight="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51"/>
      <c r="FD491" s="51"/>
      <c r="FE491" s="51"/>
      <c r="FF491" s="51"/>
      <c r="FG491" s="51"/>
      <c r="FH491" s="51"/>
      <c r="FI491" s="51"/>
      <c r="FJ491" s="51"/>
      <c r="FK491" s="51"/>
      <c r="FL491" s="51"/>
      <c r="FM491" s="51"/>
      <c r="FN491" s="51"/>
      <c r="FO491" s="51"/>
      <c r="FP491" s="51"/>
    </row>
    <row r="492" spans="101:172" ht="12.75" customHeight="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51"/>
      <c r="FD492" s="51"/>
      <c r="FE492" s="51"/>
      <c r="FF492" s="51"/>
      <c r="FG492" s="51"/>
      <c r="FH492" s="51"/>
      <c r="FI492" s="51"/>
      <c r="FJ492" s="51"/>
      <c r="FK492" s="51"/>
      <c r="FL492" s="51"/>
      <c r="FM492" s="51"/>
      <c r="FN492" s="51"/>
      <c r="FO492" s="51"/>
      <c r="FP492" s="51"/>
    </row>
    <row r="493" spans="101:172" ht="12.75" customHeight="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51"/>
      <c r="FD493" s="51"/>
      <c r="FE493" s="51"/>
      <c r="FF493" s="51"/>
      <c r="FG493" s="51"/>
      <c r="FH493" s="51"/>
      <c r="FI493" s="51"/>
      <c r="FJ493" s="51"/>
      <c r="FK493" s="51"/>
      <c r="FL493" s="51"/>
      <c r="FM493" s="51"/>
      <c r="FN493" s="51"/>
      <c r="FO493" s="51"/>
      <c r="FP493" s="51"/>
    </row>
    <row r="494" spans="101:172" ht="12.75" customHeight="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51"/>
      <c r="FD494" s="51"/>
      <c r="FE494" s="51"/>
      <c r="FF494" s="51"/>
      <c r="FG494" s="51"/>
      <c r="FH494" s="51"/>
      <c r="FI494" s="51"/>
      <c r="FJ494" s="51"/>
      <c r="FK494" s="51"/>
      <c r="FL494" s="51"/>
      <c r="FM494" s="51"/>
      <c r="FN494" s="51"/>
      <c r="FO494" s="51"/>
      <c r="FP494" s="51"/>
    </row>
    <row r="495" spans="101:172" ht="12.75" customHeight="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51"/>
      <c r="FD495" s="51"/>
      <c r="FE495" s="51"/>
      <c r="FF495" s="51"/>
      <c r="FG495" s="51"/>
      <c r="FH495" s="51"/>
      <c r="FI495" s="51"/>
      <c r="FJ495" s="51"/>
      <c r="FK495" s="51"/>
      <c r="FL495" s="51"/>
      <c r="FM495" s="51"/>
      <c r="FN495" s="51"/>
      <c r="FO495" s="51"/>
      <c r="FP495" s="51"/>
    </row>
    <row r="496" spans="101:172" ht="12.75" customHeight="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1"/>
      <c r="FJ496" s="51"/>
      <c r="FK496" s="51"/>
      <c r="FL496" s="51"/>
      <c r="FM496" s="51"/>
      <c r="FN496" s="51"/>
      <c r="FO496" s="51"/>
      <c r="FP496" s="51"/>
    </row>
    <row r="497" spans="101:172" ht="12.75" customHeight="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51"/>
      <c r="FD497" s="51"/>
      <c r="FE497" s="51"/>
      <c r="FF497" s="51"/>
      <c r="FG497" s="51"/>
      <c r="FH497" s="51"/>
      <c r="FI497" s="51"/>
      <c r="FJ497" s="51"/>
      <c r="FK497" s="51"/>
      <c r="FL497" s="51"/>
      <c r="FM497" s="51"/>
      <c r="FN497" s="51"/>
      <c r="FO497" s="51"/>
      <c r="FP497" s="51"/>
    </row>
    <row r="498" spans="101:172" ht="12.75" customHeight="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51"/>
      <c r="FD498" s="51"/>
      <c r="FE498" s="51"/>
      <c r="FF498" s="51"/>
      <c r="FG498" s="51"/>
      <c r="FH498" s="51"/>
      <c r="FI498" s="51"/>
      <c r="FJ498" s="51"/>
      <c r="FK498" s="51"/>
      <c r="FL498" s="51"/>
      <c r="FM498" s="51"/>
      <c r="FN498" s="51"/>
      <c r="FO498" s="51"/>
      <c r="FP498" s="51"/>
    </row>
    <row r="499" spans="101:172" ht="12.75" customHeight="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51"/>
      <c r="FD499" s="51"/>
      <c r="FE499" s="51"/>
      <c r="FF499" s="51"/>
      <c r="FG499" s="51"/>
      <c r="FH499" s="51"/>
      <c r="FI499" s="51"/>
      <c r="FJ499" s="51"/>
      <c r="FK499" s="51"/>
      <c r="FL499" s="51"/>
      <c r="FM499" s="51"/>
      <c r="FN499" s="51"/>
      <c r="FO499" s="51"/>
      <c r="FP499" s="51"/>
    </row>
    <row r="500" spans="101:172" ht="12.75" customHeight="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51"/>
      <c r="FD500" s="51"/>
      <c r="FE500" s="51"/>
      <c r="FF500" s="51"/>
      <c r="FG500" s="51"/>
      <c r="FH500" s="51"/>
      <c r="FI500" s="51"/>
      <c r="FJ500" s="51"/>
      <c r="FK500" s="51"/>
      <c r="FL500" s="51"/>
      <c r="FM500" s="51"/>
      <c r="FN500" s="51"/>
      <c r="FO500" s="51"/>
      <c r="FP500" s="51"/>
    </row>
    <row r="501" spans="101:172" ht="12.75" customHeight="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51"/>
      <c r="FD501" s="51"/>
      <c r="FE501" s="51"/>
      <c r="FF501" s="51"/>
      <c r="FG501" s="51"/>
      <c r="FH501" s="51"/>
      <c r="FI501" s="51"/>
      <c r="FJ501" s="51"/>
      <c r="FK501" s="51"/>
      <c r="FL501" s="51"/>
      <c r="FM501" s="51"/>
      <c r="FN501" s="51"/>
      <c r="FO501" s="51"/>
      <c r="FP501" s="51"/>
    </row>
    <row r="502" spans="101:172" ht="12.75" customHeight="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51"/>
      <c r="FD502" s="51"/>
      <c r="FE502" s="51"/>
      <c r="FF502" s="51"/>
      <c r="FG502" s="51"/>
      <c r="FH502" s="51"/>
      <c r="FI502" s="51"/>
      <c r="FJ502" s="51"/>
      <c r="FK502" s="51"/>
      <c r="FL502" s="51"/>
      <c r="FM502" s="51"/>
      <c r="FN502" s="51"/>
      <c r="FO502" s="51"/>
      <c r="FP502" s="51"/>
    </row>
    <row r="503" spans="101:172" ht="12.75" customHeight="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51"/>
      <c r="FD503" s="51"/>
      <c r="FE503" s="51"/>
      <c r="FF503" s="51"/>
      <c r="FG503" s="51"/>
      <c r="FH503" s="51"/>
      <c r="FI503" s="51"/>
      <c r="FJ503" s="51"/>
      <c r="FK503" s="51"/>
      <c r="FL503" s="51"/>
      <c r="FM503" s="51"/>
      <c r="FN503" s="51"/>
      <c r="FO503" s="51"/>
      <c r="FP503" s="51"/>
    </row>
    <row r="504" spans="101:172" ht="12.75" customHeight="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51"/>
      <c r="FD504" s="51"/>
      <c r="FE504" s="51"/>
      <c r="FF504" s="51"/>
      <c r="FG504" s="51"/>
      <c r="FH504" s="51"/>
      <c r="FI504" s="51"/>
      <c r="FJ504" s="51"/>
      <c r="FK504" s="51"/>
      <c r="FL504" s="51"/>
      <c r="FM504" s="51"/>
      <c r="FN504" s="51"/>
      <c r="FO504" s="51"/>
      <c r="FP504" s="51"/>
    </row>
    <row r="505" spans="101:172" ht="12.75" customHeight="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c r="EK505" s="51"/>
      <c r="EL505" s="51"/>
      <c r="EM505" s="51"/>
      <c r="EN505" s="51"/>
      <c r="EO505" s="51"/>
      <c r="EP505" s="51"/>
      <c r="EQ505" s="51"/>
      <c r="ER505" s="51"/>
      <c r="ES505" s="51"/>
      <c r="ET505" s="51"/>
      <c r="EU505" s="51"/>
      <c r="EV505" s="51"/>
      <c r="EW505" s="51"/>
      <c r="EX505" s="51"/>
      <c r="EY505" s="51"/>
      <c r="EZ505" s="51"/>
      <c r="FA505" s="51"/>
      <c r="FB505" s="51"/>
      <c r="FC505" s="51"/>
      <c r="FD505" s="51"/>
      <c r="FE505" s="51"/>
      <c r="FF505" s="51"/>
      <c r="FG505" s="51"/>
      <c r="FH505" s="51"/>
      <c r="FI505" s="51"/>
      <c r="FJ505" s="51"/>
      <c r="FK505" s="51"/>
      <c r="FL505" s="51"/>
      <c r="FM505" s="51"/>
      <c r="FN505" s="51"/>
      <c r="FO505" s="51"/>
      <c r="FP505" s="51"/>
    </row>
    <row r="506" spans="101:172" ht="12.75" customHeight="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c r="EK506" s="51"/>
      <c r="EL506" s="51"/>
      <c r="EM506" s="51"/>
      <c r="EN506" s="51"/>
      <c r="EO506" s="51"/>
      <c r="EP506" s="51"/>
      <c r="EQ506" s="51"/>
      <c r="ER506" s="51"/>
      <c r="ES506" s="51"/>
      <c r="ET506" s="51"/>
      <c r="EU506" s="51"/>
      <c r="EV506" s="51"/>
      <c r="EW506" s="51"/>
      <c r="EX506" s="51"/>
      <c r="EY506" s="51"/>
      <c r="EZ506" s="51"/>
      <c r="FA506" s="51"/>
      <c r="FB506" s="51"/>
      <c r="FC506" s="51"/>
      <c r="FD506" s="51"/>
      <c r="FE506" s="51"/>
      <c r="FF506" s="51"/>
      <c r="FG506" s="51"/>
      <c r="FH506" s="51"/>
      <c r="FI506" s="51"/>
      <c r="FJ506" s="51"/>
      <c r="FK506" s="51"/>
      <c r="FL506" s="51"/>
      <c r="FM506" s="51"/>
      <c r="FN506" s="51"/>
      <c r="FO506" s="51"/>
      <c r="FP506" s="51"/>
    </row>
    <row r="507" spans="101:172" ht="12.75" customHeight="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c r="EK507" s="51"/>
      <c r="EL507" s="51"/>
      <c r="EM507" s="51"/>
      <c r="EN507" s="51"/>
      <c r="EO507" s="51"/>
      <c r="EP507" s="51"/>
      <c r="EQ507" s="51"/>
      <c r="ER507" s="51"/>
      <c r="ES507" s="51"/>
      <c r="ET507" s="51"/>
      <c r="EU507" s="51"/>
      <c r="EV507" s="51"/>
      <c r="EW507" s="51"/>
      <c r="EX507" s="51"/>
      <c r="EY507" s="51"/>
      <c r="EZ507" s="51"/>
      <c r="FA507" s="51"/>
      <c r="FB507" s="51"/>
      <c r="FC507" s="51"/>
      <c r="FD507" s="51"/>
      <c r="FE507" s="51"/>
      <c r="FF507" s="51"/>
      <c r="FG507" s="51"/>
      <c r="FH507" s="51"/>
      <c r="FI507" s="51"/>
      <c r="FJ507" s="51"/>
      <c r="FK507" s="51"/>
      <c r="FL507" s="51"/>
      <c r="FM507" s="51"/>
      <c r="FN507" s="51"/>
      <c r="FO507" s="51"/>
      <c r="FP507" s="51"/>
    </row>
    <row r="508" spans="101:172" ht="12.75" customHeight="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c r="FB508" s="51"/>
      <c r="FC508" s="51"/>
      <c r="FD508" s="51"/>
      <c r="FE508" s="51"/>
      <c r="FF508" s="51"/>
      <c r="FG508" s="51"/>
      <c r="FH508" s="51"/>
      <c r="FI508" s="51"/>
      <c r="FJ508" s="51"/>
      <c r="FK508" s="51"/>
      <c r="FL508" s="51"/>
      <c r="FM508" s="51"/>
      <c r="FN508" s="51"/>
      <c r="FO508" s="51"/>
      <c r="FP508" s="51"/>
    </row>
    <row r="509" spans="101:172" ht="12.75" customHeight="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c r="EK509" s="51"/>
      <c r="EL509" s="51"/>
      <c r="EM509" s="51"/>
      <c r="EN509" s="51"/>
      <c r="EO509" s="51"/>
      <c r="EP509" s="51"/>
      <c r="EQ509" s="51"/>
      <c r="ER509" s="51"/>
      <c r="ES509" s="51"/>
      <c r="ET509" s="51"/>
      <c r="EU509" s="51"/>
      <c r="EV509" s="51"/>
      <c r="EW509" s="51"/>
      <c r="EX509" s="51"/>
      <c r="EY509" s="51"/>
      <c r="EZ509" s="51"/>
      <c r="FA509" s="51"/>
      <c r="FB509" s="51"/>
      <c r="FC509" s="51"/>
      <c r="FD509" s="51"/>
      <c r="FE509" s="51"/>
      <c r="FF509" s="51"/>
      <c r="FG509" s="51"/>
      <c r="FH509" s="51"/>
      <c r="FI509" s="51"/>
      <c r="FJ509" s="51"/>
      <c r="FK509" s="51"/>
      <c r="FL509" s="51"/>
      <c r="FM509" s="51"/>
      <c r="FN509" s="51"/>
      <c r="FO509" s="51"/>
      <c r="FP509" s="51"/>
    </row>
    <row r="510" spans="101:172" ht="12.75" customHeight="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c r="EK510" s="51"/>
      <c r="EL510" s="51"/>
      <c r="EM510" s="51"/>
      <c r="EN510" s="51"/>
      <c r="EO510" s="51"/>
      <c r="EP510" s="51"/>
      <c r="EQ510" s="51"/>
      <c r="ER510" s="51"/>
      <c r="ES510" s="51"/>
      <c r="ET510" s="51"/>
      <c r="EU510" s="51"/>
      <c r="EV510" s="51"/>
      <c r="EW510" s="51"/>
      <c r="EX510" s="51"/>
      <c r="EY510" s="51"/>
      <c r="EZ510" s="51"/>
      <c r="FA510" s="51"/>
      <c r="FB510" s="51"/>
      <c r="FC510" s="51"/>
      <c r="FD510" s="51"/>
      <c r="FE510" s="51"/>
      <c r="FF510" s="51"/>
      <c r="FG510" s="51"/>
      <c r="FH510" s="51"/>
      <c r="FI510" s="51"/>
      <c r="FJ510" s="51"/>
      <c r="FK510" s="51"/>
      <c r="FL510" s="51"/>
      <c r="FM510" s="51"/>
      <c r="FN510" s="51"/>
      <c r="FO510" s="51"/>
      <c r="FP510" s="51"/>
    </row>
    <row r="511" spans="101:172" ht="12.75" customHeight="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c r="EK511" s="51"/>
      <c r="EL511" s="51"/>
      <c r="EM511" s="51"/>
      <c r="EN511" s="51"/>
      <c r="EO511" s="51"/>
      <c r="EP511" s="51"/>
      <c r="EQ511" s="51"/>
      <c r="ER511" s="51"/>
      <c r="ES511" s="51"/>
      <c r="ET511" s="51"/>
      <c r="EU511" s="51"/>
      <c r="EV511" s="51"/>
      <c r="EW511" s="51"/>
      <c r="EX511" s="51"/>
      <c r="EY511" s="51"/>
      <c r="EZ511" s="51"/>
      <c r="FA511" s="51"/>
      <c r="FB511" s="51"/>
      <c r="FC511" s="51"/>
      <c r="FD511" s="51"/>
      <c r="FE511" s="51"/>
      <c r="FF511" s="51"/>
      <c r="FG511" s="51"/>
      <c r="FH511" s="51"/>
      <c r="FI511" s="51"/>
      <c r="FJ511" s="51"/>
      <c r="FK511" s="51"/>
      <c r="FL511" s="51"/>
      <c r="FM511" s="51"/>
      <c r="FN511" s="51"/>
      <c r="FO511" s="51"/>
      <c r="FP511" s="51"/>
    </row>
    <row r="512" spans="101:172" ht="12.75" customHeight="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c r="EK512" s="51"/>
      <c r="EL512" s="51"/>
      <c r="EM512" s="51"/>
      <c r="EN512" s="51"/>
      <c r="EO512" s="51"/>
      <c r="EP512" s="51"/>
      <c r="EQ512" s="51"/>
      <c r="ER512" s="51"/>
      <c r="ES512" s="51"/>
      <c r="ET512" s="51"/>
      <c r="EU512" s="51"/>
      <c r="EV512" s="51"/>
      <c r="EW512" s="51"/>
      <c r="EX512" s="51"/>
      <c r="EY512" s="51"/>
      <c r="EZ512" s="51"/>
      <c r="FA512" s="51"/>
      <c r="FB512" s="51"/>
      <c r="FC512" s="51"/>
      <c r="FD512" s="51"/>
      <c r="FE512" s="51"/>
      <c r="FF512" s="51"/>
      <c r="FG512" s="51"/>
      <c r="FH512" s="51"/>
      <c r="FI512" s="51"/>
      <c r="FJ512" s="51"/>
      <c r="FK512" s="51"/>
      <c r="FL512" s="51"/>
      <c r="FM512" s="51"/>
      <c r="FN512" s="51"/>
      <c r="FO512" s="51"/>
      <c r="FP512" s="51"/>
    </row>
    <row r="513" spans="101:172" ht="12.75" customHeight="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c r="EK513" s="51"/>
      <c r="EL513" s="51"/>
      <c r="EM513" s="51"/>
      <c r="EN513" s="51"/>
      <c r="EO513" s="51"/>
      <c r="EP513" s="51"/>
      <c r="EQ513" s="51"/>
      <c r="ER513" s="51"/>
      <c r="ES513" s="51"/>
      <c r="ET513" s="51"/>
      <c r="EU513" s="51"/>
      <c r="EV513" s="51"/>
      <c r="EW513" s="51"/>
      <c r="EX513" s="51"/>
      <c r="EY513" s="51"/>
      <c r="EZ513" s="51"/>
      <c r="FA513" s="51"/>
      <c r="FB513" s="51"/>
      <c r="FC513" s="51"/>
      <c r="FD513" s="51"/>
      <c r="FE513" s="51"/>
      <c r="FF513" s="51"/>
      <c r="FG513" s="51"/>
      <c r="FH513" s="51"/>
      <c r="FI513" s="51"/>
      <c r="FJ513" s="51"/>
      <c r="FK513" s="51"/>
      <c r="FL513" s="51"/>
      <c r="FM513" s="51"/>
      <c r="FN513" s="51"/>
      <c r="FO513" s="51"/>
      <c r="FP513" s="51"/>
    </row>
    <row r="514" spans="101:172" ht="12.75" customHeight="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c r="EK514" s="51"/>
      <c r="EL514" s="51"/>
      <c r="EM514" s="51"/>
      <c r="EN514" s="51"/>
      <c r="EO514" s="51"/>
      <c r="EP514" s="51"/>
      <c r="EQ514" s="51"/>
      <c r="ER514" s="51"/>
      <c r="ES514" s="51"/>
      <c r="ET514" s="51"/>
      <c r="EU514" s="51"/>
      <c r="EV514" s="51"/>
      <c r="EW514" s="51"/>
      <c r="EX514" s="51"/>
      <c r="EY514" s="51"/>
      <c r="EZ514" s="51"/>
      <c r="FA514" s="51"/>
      <c r="FB514" s="51"/>
      <c r="FC514" s="51"/>
      <c r="FD514" s="51"/>
      <c r="FE514" s="51"/>
      <c r="FF514" s="51"/>
      <c r="FG514" s="51"/>
      <c r="FH514" s="51"/>
      <c r="FI514" s="51"/>
      <c r="FJ514" s="51"/>
      <c r="FK514" s="51"/>
      <c r="FL514" s="51"/>
      <c r="FM514" s="51"/>
      <c r="FN514" s="51"/>
      <c r="FO514" s="51"/>
      <c r="FP514" s="51"/>
    </row>
    <row r="515" spans="101:172" ht="12.75" customHeight="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c r="EK515" s="51"/>
      <c r="EL515" s="51"/>
      <c r="EM515" s="51"/>
      <c r="EN515" s="51"/>
      <c r="EO515" s="51"/>
      <c r="EP515" s="51"/>
      <c r="EQ515" s="51"/>
      <c r="ER515" s="51"/>
      <c r="ES515" s="51"/>
      <c r="ET515" s="51"/>
      <c r="EU515" s="51"/>
      <c r="EV515" s="51"/>
      <c r="EW515" s="51"/>
      <c r="EX515" s="51"/>
      <c r="EY515" s="51"/>
      <c r="EZ515" s="51"/>
      <c r="FA515" s="51"/>
      <c r="FB515" s="51"/>
      <c r="FC515" s="51"/>
      <c r="FD515" s="51"/>
      <c r="FE515" s="51"/>
      <c r="FF515" s="51"/>
      <c r="FG515" s="51"/>
      <c r="FH515" s="51"/>
      <c r="FI515" s="51"/>
      <c r="FJ515" s="51"/>
      <c r="FK515" s="51"/>
      <c r="FL515" s="51"/>
      <c r="FM515" s="51"/>
      <c r="FN515" s="51"/>
      <c r="FO515" s="51"/>
      <c r="FP515" s="51"/>
    </row>
    <row r="516" spans="101:172" ht="12.75" customHeight="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c r="EK516" s="51"/>
      <c r="EL516" s="51"/>
      <c r="EM516" s="51"/>
      <c r="EN516" s="51"/>
      <c r="EO516" s="51"/>
      <c r="EP516" s="51"/>
      <c r="EQ516" s="51"/>
      <c r="ER516" s="51"/>
      <c r="ES516" s="51"/>
      <c r="ET516" s="51"/>
      <c r="EU516" s="51"/>
      <c r="EV516" s="51"/>
      <c r="EW516" s="51"/>
      <c r="EX516" s="51"/>
      <c r="EY516" s="51"/>
      <c r="EZ516" s="51"/>
      <c r="FA516" s="51"/>
      <c r="FB516" s="51"/>
      <c r="FC516" s="51"/>
      <c r="FD516" s="51"/>
      <c r="FE516" s="51"/>
      <c r="FF516" s="51"/>
      <c r="FG516" s="51"/>
      <c r="FH516" s="51"/>
      <c r="FI516" s="51"/>
      <c r="FJ516" s="51"/>
      <c r="FK516" s="51"/>
      <c r="FL516" s="51"/>
      <c r="FM516" s="51"/>
      <c r="FN516" s="51"/>
      <c r="FO516" s="51"/>
      <c r="FP516" s="51"/>
    </row>
    <row r="517" spans="101:172" ht="12.75" customHeight="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c r="EK517" s="51"/>
      <c r="EL517" s="51"/>
      <c r="EM517" s="51"/>
      <c r="EN517" s="51"/>
      <c r="EO517" s="51"/>
      <c r="EP517" s="51"/>
      <c r="EQ517" s="51"/>
      <c r="ER517" s="51"/>
      <c r="ES517" s="51"/>
      <c r="ET517" s="51"/>
      <c r="EU517" s="51"/>
      <c r="EV517" s="51"/>
      <c r="EW517" s="51"/>
      <c r="EX517" s="51"/>
      <c r="EY517" s="51"/>
      <c r="EZ517" s="51"/>
      <c r="FA517" s="51"/>
      <c r="FB517" s="51"/>
      <c r="FC517" s="51"/>
      <c r="FD517" s="51"/>
      <c r="FE517" s="51"/>
      <c r="FF517" s="51"/>
      <c r="FG517" s="51"/>
      <c r="FH517" s="51"/>
      <c r="FI517" s="51"/>
      <c r="FJ517" s="51"/>
      <c r="FK517" s="51"/>
      <c r="FL517" s="51"/>
      <c r="FM517" s="51"/>
      <c r="FN517" s="51"/>
      <c r="FO517" s="51"/>
      <c r="FP517" s="51"/>
    </row>
    <row r="518" spans="101:172" ht="12.75" customHeight="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c r="EK518" s="51"/>
      <c r="EL518" s="51"/>
      <c r="EM518" s="51"/>
      <c r="EN518" s="51"/>
      <c r="EO518" s="51"/>
      <c r="EP518" s="51"/>
      <c r="EQ518" s="51"/>
      <c r="ER518" s="51"/>
      <c r="ES518" s="51"/>
      <c r="ET518" s="51"/>
      <c r="EU518" s="51"/>
      <c r="EV518" s="51"/>
      <c r="EW518" s="51"/>
      <c r="EX518" s="51"/>
      <c r="EY518" s="51"/>
      <c r="EZ518" s="51"/>
      <c r="FA518" s="51"/>
      <c r="FB518" s="51"/>
      <c r="FC518" s="51"/>
      <c r="FD518" s="51"/>
      <c r="FE518" s="51"/>
      <c r="FF518" s="51"/>
      <c r="FG518" s="51"/>
      <c r="FH518" s="51"/>
      <c r="FI518" s="51"/>
      <c r="FJ518" s="51"/>
      <c r="FK518" s="51"/>
      <c r="FL518" s="51"/>
      <c r="FM518" s="51"/>
      <c r="FN518" s="51"/>
      <c r="FO518" s="51"/>
      <c r="FP518" s="51"/>
    </row>
    <row r="519" spans="101:172" ht="12.75" customHeight="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c r="EK519" s="51"/>
      <c r="EL519" s="51"/>
      <c r="EM519" s="51"/>
      <c r="EN519" s="51"/>
      <c r="EO519" s="51"/>
      <c r="EP519" s="51"/>
      <c r="EQ519" s="51"/>
      <c r="ER519" s="51"/>
      <c r="ES519" s="51"/>
      <c r="ET519" s="51"/>
      <c r="EU519" s="51"/>
      <c r="EV519" s="51"/>
      <c r="EW519" s="51"/>
      <c r="EX519" s="51"/>
      <c r="EY519" s="51"/>
      <c r="EZ519" s="51"/>
      <c r="FA519" s="51"/>
      <c r="FB519" s="51"/>
      <c r="FC519" s="51"/>
      <c r="FD519" s="51"/>
      <c r="FE519" s="51"/>
      <c r="FF519" s="51"/>
      <c r="FG519" s="51"/>
      <c r="FH519" s="51"/>
      <c r="FI519" s="51"/>
      <c r="FJ519" s="51"/>
      <c r="FK519" s="51"/>
      <c r="FL519" s="51"/>
      <c r="FM519" s="51"/>
      <c r="FN519" s="51"/>
      <c r="FO519" s="51"/>
      <c r="FP519" s="51"/>
    </row>
    <row r="520" spans="101:172" ht="12.75" customHeight="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c r="EK520" s="51"/>
      <c r="EL520" s="51"/>
      <c r="EM520" s="51"/>
      <c r="EN520" s="51"/>
      <c r="EO520" s="51"/>
      <c r="EP520" s="51"/>
      <c r="EQ520" s="51"/>
      <c r="ER520" s="51"/>
      <c r="ES520" s="51"/>
      <c r="ET520" s="51"/>
      <c r="EU520" s="51"/>
      <c r="EV520" s="51"/>
      <c r="EW520" s="51"/>
      <c r="EX520" s="51"/>
      <c r="EY520" s="51"/>
      <c r="EZ520" s="51"/>
      <c r="FA520" s="51"/>
      <c r="FB520" s="51"/>
      <c r="FC520" s="51"/>
      <c r="FD520" s="51"/>
      <c r="FE520" s="51"/>
      <c r="FF520" s="51"/>
      <c r="FG520" s="51"/>
      <c r="FH520" s="51"/>
      <c r="FI520" s="51"/>
      <c r="FJ520" s="51"/>
      <c r="FK520" s="51"/>
      <c r="FL520" s="51"/>
      <c r="FM520" s="51"/>
      <c r="FN520" s="51"/>
      <c r="FO520" s="51"/>
      <c r="FP520" s="51"/>
    </row>
    <row r="521" spans="101:172" ht="12.75" customHeight="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c r="EK521" s="51"/>
      <c r="EL521" s="51"/>
      <c r="EM521" s="51"/>
      <c r="EN521" s="51"/>
      <c r="EO521" s="51"/>
      <c r="EP521" s="51"/>
      <c r="EQ521" s="51"/>
      <c r="ER521" s="51"/>
      <c r="ES521" s="51"/>
      <c r="ET521" s="51"/>
      <c r="EU521" s="51"/>
      <c r="EV521" s="51"/>
      <c r="EW521" s="51"/>
      <c r="EX521" s="51"/>
      <c r="EY521" s="51"/>
      <c r="EZ521" s="51"/>
      <c r="FA521" s="51"/>
      <c r="FB521" s="51"/>
      <c r="FC521" s="51"/>
      <c r="FD521" s="51"/>
      <c r="FE521" s="51"/>
      <c r="FF521" s="51"/>
      <c r="FG521" s="51"/>
      <c r="FH521" s="51"/>
      <c r="FI521" s="51"/>
      <c r="FJ521" s="51"/>
      <c r="FK521" s="51"/>
      <c r="FL521" s="51"/>
      <c r="FM521" s="51"/>
      <c r="FN521" s="51"/>
      <c r="FO521" s="51"/>
      <c r="FP521" s="51"/>
    </row>
    <row r="522" spans="101:172" ht="12.75" customHeight="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c r="EK522" s="51"/>
      <c r="EL522" s="51"/>
      <c r="EM522" s="51"/>
      <c r="EN522" s="51"/>
      <c r="EO522" s="51"/>
      <c r="EP522" s="51"/>
      <c r="EQ522" s="51"/>
      <c r="ER522" s="51"/>
      <c r="ES522" s="51"/>
      <c r="ET522" s="51"/>
      <c r="EU522" s="51"/>
      <c r="EV522" s="51"/>
      <c r="EW522" s="51"/>
      <c r="EX522" s="51"/>
      <c r="EY522" s="51"/>
      <c r="EZ522" s="51"/>
      <c r="FA522" s="51"/>
      <c r="FB522" s="51"/>
      <c r="FC522" s="51"/>
      <c r="FD522" s="51"/>
      <c r="FE522" s="51"/>
      <c r="FF522" s="51"/>
      <c r="FG522" s="51"/>
      <c r="FH522" s="51"/>
      <c r="FI522" s="51"/>
      <c r="FJ522" s="51"/>
      <c r="FK522" s="51"/>
      <c r="FL522" s="51"/>
      <c r="FM522" s="51"/>
      <c r="FN522" s="51"/>
      <c r="FO522" s="51"/>
      <c r="FP522" s="51"/>
    </row>
    <row r="523" spans="101:172" ht="12.75" customHeight="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c r="EK523" s="51"/>
      <c r="EL523" s="51"/>
      <c r="EM523" s="51"/>
      <c r="EN523" s="51"/>
      <c r="EO523" s="51"/>
      <c r="EP523" s="51"/>
      <c r="EQ523" s="51"/>
      <c r="ER523" s="51"/>
      <c r="ES523" s="51"/>
      <c r="ET523" s="51"/>
      <c r="EU523" s="51"/>
      <c r="EV523" s="51"/>
      <c r="EW523" s="51"/>
      <c r="EX523" s="51"/>
      <c r="EY523" s="51"/>
      <c r="EZ523" s="51"/>
      <c r="FA523" s="51"/>
      <c r="FB523" s="51"/>
      <c r="FC523" s="51"/>
      <c r="FD523" s="51"/>
      <c r="FE523" s="51"/>
      <c r="FF523" s="51"/>
      <c r="FG523" s="51"/>
      <c r="FH523" s="51"/>
      <c r="FI523" s="51"/>
      <c r="FJ523" s="51"/>
      <c r="FK523" s="51"/>
      <c r="FL523" s="51"/>
      <c r="FM523" s="51"/>
      <c r="FN523" s="51"/>
      <c r="FO523" s="51"/>
      <c r="FP523" s="51"/>
    </row>
    <row r="524" spans="101:172" ht="12.75" customHeight="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c r="EK524" s="51"/>
      <c r="EL524" s="51"/>
      <c r="EM524" s="51"/>
      <c r="EN524" s="51"/>
      <c r="EO524" s="51"/>
      <c r="EP524" s="51"/>
      <c r="EQ524" s="51"/>
      <c r="ER524" s="51"/>
      <c r="ES524" s="51"/>
      <c r="ET524" s="51"/>
      <c r="EU524" s="51"/>
      <c r="EV524" s="51"/>
      <c r="EW524" s="51"/>
      <c r="EX524" s="51"/>
      <c r="EY524" s="51"/>
      <c r="EZ524" s="51"/>
      <c r="FA524" s="51"/>
      <c r="FB524" s="51"/>
      <c r="FC524" s="51"/>
      <c r="FD524" s="51"/>
      <c r="FE524" s="51"/>
      <c r="FF524" s="51"/>
      <c r="FG524" s="51"/>
      <c r="FH524" s="51"/>
      <c r="FI524" s="51"/>
      <c r="FJ524" s="51"/>
      <c r="FK524" s="51"/>
      <c r="FL524" s="51"/>
      <c r="FM524" s="51"/>
      <c r="FN524" s="51"/>
      <c r="FO524" s="51"/>
      <c r="FP524" s="51"/>
    </row>
    <row r="525" spans="101:172" ht="12.75" customHeight="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c r="EK525" s="51"/>
      <c r="EL525" s="51"/>
      <c r="EM525" s="51"/>
      <c r="EN525" s="51"/>
      <c r="EO525" s="51"/>
      <c r="EP525" s="51"/>
      <c r="EQ525" s="51"/>
      <c r="ER525" s="51"/>
      <c r="ES525" s="51"/>
      <c r="ET525" s="51"/>
      <c r="EU525" s="51"/>
      <c r="EV525" s="51"/>
      <c r="EW525" s="51"/>
      <c r="EX525" s="51"/>
      <c r="EY525" s="51"/>
      <c r="EZ525" s="51"/>
      <c r="FA525" s="51"/>
      <c r="FB525" s="51"/>
      <c r="FC525" s="51"/>
      <c r="FD525" s="51"/>
      <c r="FE525" s="51"/>
      <c r="FF525" s="51"/>
      <c r="FG525" s="51"/>
      <c r="FH525" s="51"/>
      <c r="FI525" s="51"/>
      <c r="FJ525" s="51"/>
      <c r="FK525" s="51"/>
      <c r="FL525" s="51"/>
      <c r="FM525" s="51"/>
      <c r="FN525" s="51"/>
      <c r="FO525" s="51"/>
      <c r="FP525" s="51"/>
    </row>
    <row r="526" spans="101:172" ht="12.75" customHeight="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c r="EK526" s="51"/>
      <c r="EL526" s="51"/>
      <c r="EM526" s="51"/>
      <c r="EN526" s="51"/>
      <c r="EO526" s="51"/>
      <c r="EP526" s="51"/>
      <c r="EQ526" s="51"/>
      <c r="ER526" s="51"/>
      <c r="ES526" s="51"/>
      <c r="ET526" s="51"/>
      <c r="EU526" s="51"/>
      <c r="EV526" s="51"/>
      <c r="EW526" s="51"/>
      <c r="EX526" s="51"/>
      <c r="EY526" s="51"/>
      <c r="EZ526" s="51"/>
      <c r="FA526" s="51"/>
      <c r="FB526" s="51"/>
      <c r="FC526" s="51"/>
      <c r="FD526" s="51"/>
      <c r="FE526" s="51"/>
      <c r="FF526" s="51"/>
      <c r="FG526" s="51"/>
      <c r="FH526" s="51"/>
      <c r="FI526" s="51"/>
      <c r="FJ526" s="51"/>
      <c r="FK526" s="51"/>
      <c r="FL526" s="51"/>
      <c r="FM526" s="51"/>
      <c r="FN526" s="51"/>
      <c r="FO526" s="51"/>
      <c r="FP526" s="51"/>
    </row>
    <row r="527" spans="101:172" ht="12.75" customHeight="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c r="EK527" s="51"/>
      <c r="EL527" s="51"/>
      <c r="EM527" s="51"/>
      <c r="EN527" s="51"/>
      <c r="EO527" s="51"/>
      <c r="EP527" s="51"/>
      <c r="EQ527" s="51"/>
      <c r="ER527" s="51"/>
      <c r="ES527" s="51"/>
      <c r="ET527" s="51"/>
      <c r="EU527" s="51"/>
      <c r="EV527" s="51"/>
      <c r="EW527" s="51"/>
      <c r="EX527" s="51"/>
      <c r="EY527" s="51"/>
      <c r="EZ527" s="51"/>
      <c r="FA527" s="51"/>
      <c r="FB527" s="51"/>
      <c r="FC527" s="51"/>
      <c r="FD527" s="51"/>
      <c r="FE527" s="51"/>
      <c r="FF527" s="51"/>
      <c r="FG527" s="51"/>
      <c r="FH527" s="51"/>
      <c r="FI527" s="51"/>
      <c r="FJ527" s="51"/>
      <c r="FK527" s="51"/>
      <c r="FL527" s="51"/>
      <c r="FM527" s="51"/>
      <c r="FN527" s="51"/>
      <c r="FO527" s="51"/>
      <c r="FP527" s="51"/>
    </row>
    <row r="528" spans="101:172" ht="12.75" customHeight="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c r="EK528" s="51"/>
      <c r="EL528" s="51"/>
      <c r="EM528" s="51"/>
      <c r="EN528" s="51"/>
      <c r="EO528" s="51"/>
      <c r="EP528" s="51"/>
      <c r="EQ528" s="51"/>
      <c r="ER528" s="51"/>
      <c r="ES528" s="51"/>
      <c r="ET528" s="51"/>
      <c r="EU528" s="51"/>
      <c r="EV528" s="51"/>
      <c r="EW528" s="51"/>
      <c r="EX528" s="51"/>
      <c r="EY528" s="51"/>
      <c r="EZ528" s="51"/>
      <c r="FA528" s="51"/>
      <c r="FB528" s="51"/>
      <c r="FC528" s="51"/>
      <c r="FD528" s="51"/>
      <c r="FE528" s="51"/>
      <c r="FF528" s="51"/>
      <c r="FG528" s="51"/>
      <c r="FH528" s="51"/>
      <c r="FI528" s="51"/>
      <c r="FJ528" s="51"/>
      <c r="FK528" s="51"/>
      <c r="FL528" s="51"/>
      <c r="FM528" s="51"/>
      <c r="FN528" s="51"/>
      <c r="FO528" s="51"/>
      <c r="FP528" s="51"/>
    </row>
    <row r="529" spans="101:172" ht="12.75" customHeight="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c r="EK529" s="51"/>
      <c r="EL529" s="51"/>
      <c r="EM529" s="51"/>
      <c r="EN529" s="51"/>
      <c r="EO529" s="51"/>
      <c r="EP529" s="51"/>
      <c r="EQ529" s="51"/>
      <c r="ER529" s="51"/>
      <c r="ES529" s="51"/>
      <c r="ET529" s="51"/>
      <c r="EU529" s="51"/>
      <c r="EV529" s="51"/>
      <c r="EW529" s="51"/>
      <c r="EX529" s="51"/>
      <c r="EY529" s="51"/>
      <c r="EZ529" s="51"/>
      <c r="FA529" s="51"/>
      <c r="FB529" s="51"/>
      <c r="FC529" s="51"/>
      <c r="FD529" s="51"/>
      <c r="FE529" s="51"/>
      <c r="FF529" s="51"/>
      <c r="FG529" s="51"/>
      <c r="FH529" s="51"/>
      <c r="FI529" s="51"/>
      <c r="FJ529" s="51"/>
      <c r="FK529" s="51"/>
      <c r="FL529" s="51"/>
      <c r="FM529" s="51"/>
      <c r="FN529" s="51"/>
      <c r="FO529" s="51"/>
      <c r="FP529" s="51"/>
    </row>
    <row r="530" spans="101:172" ht="12.75" customHeight="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c r="FB530" s="51"/>
      <c r="FC530" s="51"/>
      <c r="FD530" s="51"/>
      <c r="FE530" s="51"/>
      <c r="FF530" s="51"/>
      <c r="FG530" s="51"/>
      <c r="FH530" s="51"/>
      <c r="FI530" s="51"/>
      <c r="FJ530" s="51"/>
      <c r="FK530" s="51"/>
      <c r="FL530" s="51"/>
      <c r="FM530" s="51"/>
      <c r="FN530" s="51"/>
      <c r="FO530" s="51"/>
      <c r="FP530" s="51"/>
    </row>
    <row r="531" spans="101:172" ht="12.75" customHeight="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c r="EK531" s="51"/>
      <c r="EL531" s="51"/>
      <c r="EM531" s="51"/>
      <c r="EN531" s="51"/>
      <c r="EO531" s="51"/>
      <c r="EP531" s="51"/>
      <c r="EQ531" s="51"/>
      <c r="ER531" s="51"/>
      <c r="ES531" s="51"/>
      <c r="ET531" s="51"/>
      <c r="EU531" s="51"/>
      <c r="EV531" s="51"/>
      <c r="EW531" s="51"/>
      <c r="EX531" s="51"/>
      <c r="EY531" s="51"/>
      <c r="EZ531" s="51"/>
      <c r="FA531" s="51"/>
      <c r="FB531" s="51"/>
      <c r="FC531" s="51"/>
      <c r="FD531" s="51"/>
      <c r="FE531" s="51"/>
      <c r="FF531" s="51"/>
      <c r="FG531" s="51"/>
      <c r="FH531" s="51"/>
      <c r="FI531" s="51"/>
      <c r="FJ531" s="51"/>
      <c r="FK531" s="51"/>
      <c r="FL531" s="51"/>
      <c r="FM531" s="51"/>
      <c r="FN531" s="51"/>
      <c r="FO531" s="51"/>
      <c r="FP531" s="51"/>
    </row>
    <row r="532" spans="101:172" ht="12.75" customHeight="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c r="EK532" s="51"/>
      <c r="EL532" s="51"/>
      <c r="EM532" s="51"/>
      <c r="EN532" s="51"/>
      <c r="EO532" s="51"/>
      <c r="EP532" s="51"/>
      <c r="EQ532" s="51"/>
      <c r="ER532" s="51"/>
      <c r="ES532" s="51"/>
      <c r="ET532" s="51"/>
      <c r="EU532" s="51"/>
      <c r="EV532" s="51"/>
      <c r="EW532" s="51"/>
      <c r="EX532" s="51"/>
      <c r="EY532" s="51"/>
      <c r="EZ532" s="51"/>
      <c r="FA532" s="51"/>
      <c r="FB532" s="51"/>
      <c r="FC532" s="51"/>
      <c r="FD532" s="51"/>
      <c r="FE532" s="51"/>
      <c r="FF532" s="51"/>
      <c r="FG532" s="51"/>
      <c r="FH532" s="51"/>
      <c r="FI532" s="51"/>
      <c r="FJ532" s="51"/>
      <c r="FK532" s="51"/>
      <c r="FL532" s="51"/>
      <c r="FM532" s="51"/>
      <c r="FN532" s="51"/>
      <c r="FO532" s="51"/>
      <c r="FP532" s="51"/>
    </row>
    <row r="533" spans="101:172" ht="12.75" customHeight="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c r="EK533" s="51"/>
      <c r="EL533" s="51"/>
      <c r="EM533" s="51"/>
      <c r="EN533" s="51"/>
      <c r="EO533" s="51"/>
      <c r="EP533" s="51"/>
      <c r="EQ533" s="51"/>
      <c r="ER533" s="51"/>
      <c r="ES533" s="51"/>
      <c r="ET533" s="51"/>
      <c r="EU533" s="51"/>
      <c r="EV533" s="51"/>
      <c r="EW533" s="51"/>
      <c r="EX533" s="51"/>
      <c r="EY533" s="51"/>
      <c r="EZ533" s="51"/>
      <c r="FA533" s="51"/>
      <c r="FB533" s="51"/>
      <c r="FC533" s="51"/>
      <c r="FD533" s="51"/>
      <c r="FE533" s="51"/>
      <c r="FF533" s="51"/>
      <c r="FG533" s="51"/>
      <c r="FH533" s="51"/>
      <c r="FI533" s="51"/>
      <c r="FJ533" s="51"/>
      <c r="FK533" s="51"/>
      <c r="FL533" s="51"/>
      <c r="FM533" s="51"/>
      <c r="FN533" s="51"/>
      <c r="FO533" s="51"/>
      <c r="FP533" s="51"/>
    </row>
    <row r="534" spans="101:172" ht="12.75" customHeight="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c r="EK534" s="51"/>
      <c r="EL534" s="51"/>
      <c r="EM534" s="51"/>
      <c r="EN534" s="51"/>
      <c r="EO534" s="51"/>
      <c r="EP534" s="51"/>
      <c r="EQ534" s="51"/>
      <c r="ER534" s="51"/>
      <c r="ES534" s="51"/>
      <c r="ET534" s="51"/>
      <c r="EU534" s="51"/>
      <c r="EV534" s="51"/>
      <c r="EW534" s="51"/>
      <c r="EX534" s="51"/>
      <c r="EY534" s="51"/>
      <c r="EZ534" s="51"/>
      <c r="FA534" s="51"/>
      <c r="FB534" s="51"/>
      <c r="FC534" s="51"/>
      <c r="FD534" s="51"/>
      <c r="FE534" s="51"/>
      <c r="FF534" s="51"/>
      <c r="FG534" s="51"/>
      <c r="FH534" s="51"/>
      <c r="FI534" s="51"/>
      <c r="FJ534" s="51"/>
      <c r="FK534" s="51"/>
      <c r="FL534" s="51"/>
      <c r="FM534" s="51"/>
      <c r="FN534" s="51"/>
      <c r="FO534" s="51"/>
      <c r="FP534" s="51"/>
    </row>
    <row r="535" spans="101:172" ht="12.75" customHeight="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c r="EK535" s="51"/>
      <c r="EL535" s="51"/>
      <c r="EM535" s="51"/>
      <c r="EN535" s="51"/>
      <c r="EO535" s="51"/>
      <c r="EP535" s="51"/>
      <c r="EQ535" s="51"/>
      <c r="ER535" s="51"/>
      <c r="ES535" s="51"/>
      <c r="ET535" s="51"/>
      <c r="EU535" s="51"/>
      <c r="EV535" s="51"/>
      <c r="EW535" s="51"/>
      <c r="EX535" s="51"/>
      <c r="EY535" s="51"/>
      <c r="EZ535" s="51"/>
      <c r="FA535" s="51"/>
      <c r="FB535" s="51"/>
      <c r="FC535" s="51"/>
      <c r="FD535" s="51"/>
      <c r="FE535" s="51"/>
      <c r="FF535" s="51"/>
      <c r="FG535" s="51"/>
      <c r="FH535" s="51"/>
      <c r="FI535" s="51"/>
      <c r="FJ535" s="51"/>
      <c r="FK535" s="51"/>
      <c r="FL535" s="51"/>
      <c r="FM535" s="51"/>
      <c r="FN535" s="51"/>
      <c r="FO535" s="51"/>
      <c r="FP535" s="51"/>
    </row>
    <row r="536" spans="101:172" ht="12.75" customHeight="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c r="EK536" s="51"/>
      <c r="EL536" s="51"/>
      <c r="EM536" s="51"/>
      <c r="EN536" s="51"/>
      <c r="EO536" s="51"/>
      <c r="EP536" s="51"/>
      <c r="EQ536" s="51"/>
      <c r="ER536" s="51"/>
      <c r="ES536" s="51"/>
      <c r="ET536" s="51"/>
      <c r="EU536" s="51"/>
      <c r="EV536" s="51"/>
      <c r="EW536" s="51"/>
      <c r="EX536" s="51"/>
      <c r="EY536" s="51"/>
      <c r="EZ536" s="51"/>
      <c r="FA536" s="51"/>
      <c r="FB536" s="51"/>
      <c r="FC536" s="51"/>
      <c r="FD536" s="51"/>
      <c r="FE536" s="51"/>
      <c r="FF536" s="51"/>
      <c r="FG536" s="51"/>
      <c r="FH536" s="51"/>
      <c r="FI536" s="51"/>
      <c r="FJ536" s="51"/>
      <c r="FK536" s="51"/>
      <c r="FL536" s="51"/>
      <c r="FM536" s="51"/>
      <c r="FN536" s="51"/>
      <c r="FO536" s="51"/>
      <c r="FP536" s="51"/>
    </row>
    <row r="537" spans="101:172" ht="12.75" customHeight="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c r="EK537" s="51"/>
      <c r="EL537" s="51"/>
      <c r="EM537" s="51"/>
      <c r="EN537" s="51"/>
      <c r="EO537" s="51"/>
      <c r="EP537" s="51"/>
      <c r="EQ537" s="51"/>
      <c r="ER537" s="51"/>
      <c r="ES537" s="51"/>
      <c r="ET537" s="51"/>
      <c r="EU537" s="51"/>
      <c r="EV537" s="51"/>
      <c r="EW537" s="51"/>
      <c r="EX537" s="51"/>
      <c r="EY537" s="51"/>
      <c r="EZ537" s="51"/>
      <c r="FA537" s="51"/>
      <c r="FB537" s="51"/>
      <c r="FC537" s="51"/>
      <c r="FD537" s="51"/>
      <c r="FE537" s="51"/>
      <c r="FF537" s="51"/>
      <c r="FG537" s="51"/>
      <c r="FH537" s="51"/>
      <c r="FI537" s="51"/>
      <c r="FJ537" s="51"/>
      <c r="FK537" s="51"/>
      <c r="FL537" s="51"/>
      <c r="FM537" s="51"/>
      <c r="FN537" s="51"/>
      <c r="FO537" s="51"/>
      <c r="FP537" s="51"/>
    </row>
    <row r="538" spans="101:172" ht="12.75" customHeight="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c r="EK538" s="51"/>
      <c r="EL538" s="51"/>
      <c r="EM538" s="51"/>
      <c r="EN538" s="51"/>
      <c r="EO538" s="51"/>
      <c r="EP538" s="51"/>
      <c r="EQ538" s="51"/>
      <c r="ER538" s="51"/>
      <c r="ES538" s="51"/>
      <c r="ET538" s="51"/>
      <c r="EU538" s="51"/>
      <c r="EV538" s="51"/>
      <c r="EW538" s="51"/>
      <c r="EX538" s="51"/>
      <c r="EY538" s="51"/>
      <c r="EZ538" s="51"/>
      <c r="FA538" s="51"/>
      <c r="FB538" s="51"/>
      <c r="FC538" s="51"/>
      <c r="FD538" s="51"/>
      <c r="FE538" s="51"/>
      <c r="FF538" s="51"/>
      <c r="FG538" s="51"/>
      <c r="FH538" s="51"/>
      <c r="FI538" s="51"/>
      <c r="FJ538" s="51"/>
      <c r="FK538" s="51"/>
      <c r="FL538" s="51"/>
      <c r="FM538" s="51"/>
      <c r="FN538" s="51"/>
      <c r="FO538" s="51"/>
      <c r="FP538" s="51"/>
    </row>
    <row r="539" spans="101:172" ht="12.75" customHeight="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c r="EK539" s="51"/>
      <c r="EL539" s="51"/>
      <c r="EM539" s="51"/>
      <c r="EN539" s="51"/>
      <c r="EO539" s="51"/>
      <c r="EP539" s="51"/>
      <c r="EQ539" s="51"/>
      <c r="ER539" s="51"/>
      <c r="ES539" s="51"/>
      <c r="ET539" s="51"/>
      <c r="EU539" s="51"/>
      <c r="EV539" s="51"/>
      <c r="EW539" s="51"/>
      <c r="EX539" s="51"/>
      <c r="EY539" s="51"/>
      <c r="EZ539" s="51"/>
      <c r="FA539" s="51"/>
      <c r="FB539" s="51"/>
      <c r="FC539" s="51"/>
      <c r="FD539" s="51"/>
      <c r="FE539" s="51"/>
      <c r="FF539" s="51"/>
      <c r="FG539" s="51"/>
      <c r="FH539" s="51"/>
      <c r="FI539" s="51"/>
      <c r="FJ539" s="51"/>
      <c r="FK539" s="51"/>
      <c r="FL539" s="51"/>
      <c r="FM539" s="51"/>
      <c r="FN539" s="51"/>
      <c r="FO539" s="51"/>
      <c r="FP539" s="51"/>
    </row>
    <row r="540" spans="101:172" ht="12.75" customHeight="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c r="EK540" s="51"/>
      <c r="EL540" s="51"/>
      <c r="EM540" s="51"/>
      <c r="EN540" s="51"/>
      <c r="EO540" s="51"/>
      <c r="EP540" s="51"/>
      <c r="EQ540" s="51"/>
      <c r="ER540" s="51"/>
      <c r="ES540" s="51"/>
      <c r="ET540" s="51"/>
      <c r="EU540" s="51"/>
      <c r="EV540" s="51"/>
      <c r="EW540" s="51"/>
      <c r="EX540" s="51"/>
      <c r="EY540" s="51"/>
      <c r="EZ540" s="51"/>
      <c r="FA540" s="51"/>
      <c r="FB540" s="51"/>
      <c r="FC540" s="51"/>
      <c r="FD540" s="51"/>
      <c r="FE540" s="51"/>
      <c r="FF540" s="51"/>
      <c r="FG540" s="51"/>
      <c r="FH540" s="51"/>
      <c r="FI540" s="51"/>
      <c r="FJ540" s="51"/>
      <c r="FK540" s="51"/>
      <c r="FL540" s="51"/>
      <c r="FM540" s="51"/>
      <c r="FN540" s="51"/>
      <c r="FO540" s="51"/>
      <c r="FP540" s="51"/>
    </row>
    <row r="541" spans="101:172" ht="12.75" customHeight="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c r="EK541" s="51"/>
      <c r="EL541" s="51"/>
      <c r="EM541" s="51"/>
      <c r="EN541" s="51"/>
      <c r="EO541" s="51"/>
      <c r="EP541" s="51"/>
      <c r="EQ541" s="51"/>
      <c r="ER541" s="51"/>
      <c r="ES541" s="51"/>
      <c r="ET541" s="51"/>
      <c r="EU541" s="51"/>
      <c r="EV541" s="51"/>
      <c r="EW541" s="51"/>
      <c r="EX541" s="51"/>
      <c r="EY541" s="51"/>
      <c r="EZ541" s="51"/>
      <c r="FA541" s="51"/>
      <c r="FB541" s="51"/>
      <c r="FC541" s="51"/>
      <c r="FD541" s="51"/>
      <c r="FE541" s="51"/>
      <c r="FF541" s="51"/>
      <c r="FG541" s="51"/>
      <c r="FH541" s="51"/>
      <c r="FI541" s="51"/>
      <c r="FJ541" s="51"/>
      <c r="FK541" s="51"/>
      <c r="FL541" s="51"/>
      <c r="FM541" s="51"/>
      <c r="FN541" s="51"/>
      <c r="FO541" s="51"/>
      <c r="FP541" s="51"/>
    </row>
    <row r="542" spans="101:172" ht="12.75" customHeight="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c r="EK542" s="51"/>
      <c r="EL542" s="51"/>
      <c r="EM542" s="51"/>
      <c r="EN542" s="51"/>
      <c r="EO542" s="51"/>
      <c r="EP542" s="51"/>
      <c r="EQ542" s="51"/>
      <c r="ER542" s="51"/>
      <c r="ES542" s="51"/>
      <c r="ET542" s="51"/>
      <c r="EU542" s="51"/>
      <c r="EV542" s="51"/>
      <c r="EW542" s="51"/>
      <c r="EX542" s="51"/>
      <c r="EY542" s="51"/>
      <c r="EZ542" s="51"/>
      <c r="FA542" s="51"/>
      <c r="FB542" s="51"/>
      <c r="FC542" s="51"/>
      <c r="FD542" s="51"/>
      <c r="FE542" s="51"/>
      <c r="FF542" s="51"/>
      <c r="FG542" s="51"/>
      <c r="FH542" s="51"/>
      <c r="FI542" s="51"/>
      <c r="FJ542" s="51"/>
      <c r="FK542" s="51"/>
      <c r="FL542" s="51"/>
      <c r="FM542" s="51"/>
      <c r="FN542" s="51"/>
      <c r="FO542" s="51"/>
      <c r="FP542" s="51"/>
    </row>
    <row r="543" spans="101:172" ht="12.75" customHeight="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c r="EK543" s="51"/>
      <c r="EL543" s="51"/>
      <c r="EM543" s="51"/>
      <c r="EN543" s="51"/>
      <c r="EO543" s="51"/>
      <c r="EP543" s="51"/>
      <c r="EQ543" s="51"/>
      <c r="ER543" s="51"/>
      <c r="ES543" s="51"/>
      <c r="ET543" s="51"/>
      <c r="EU543" s="51"/>
      <c r="EV543" s="51"/>
      <c r="EW543" s="51"/>
      <c r="EX543" s="51"/>
      <c r="EY543" s="51"/>
      <c r="EZ543" s="51"/>
      <c r="FA543" s="51"/>
      <c r="FB543" s="51"/>
      <c r="FC543" s="51"/>
      <c r="FD543" s="51"/>
      <c r="FE543" s="51"/>
      <c r="FF543" s="51"/>
      <c r="FG543" s="51"/>
      <c r="FH543" s="51"/>
      <c r="FI543" s="51"/>
      <c r="FJ543" s="51"/>
      <c r="FK543" s="51"/>
      <c r="FL543" s="51"/>
      <c r="FM543" s="51"/>
      <c r="FN543" s="51"/>
      <c r="FO543" s="51"/>
      <c r="FP543" s="51"/>
    </row>
    <row r="544" spans="101:172" ht="12.75" customHeight="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c r="EK544" s="51"/>
      <c r="EL544" s="51"/>
      <c r="EM544" s="51"/>
      <c r="EN544" s="51"/>
      <c r="EO544" s="51"/>
      <c r="EP544" s="51"/>
      <c r="EQ544" s="51"/>
      <c r="ER544" s="51"/>
      <c r="ES544" s="51"/>
      <c r="ET544" s="51"/>
      <c r="EU544" s="51"/>
      <c r="EV544" s="51"/>
      <c r="EW544" s="51"/>
      <c r="EX544" s="51"/>
      <c r="EY544" s="51"/>
      <c r="EZ544" s="51"/>
      <c r="FA544" s="51"/>
      <c r="FB544" s="51"/>
      <c r="FC544" s="51"/>
      <c r="FD544" s="51"/>
      <c r="FE544" s="51"/>
      <c r="FF544" s="51"/>
      <c r="FG544" s="51"/>
      <c r="FH544" s="51"/>
      <c r="FI544" s="51"/>
      <c r="FJ544" s="51"/>
      <c r="FK544" s="51"/>
      <c r="FL544" s="51"/>
      <c r="FM544" s="51"/>
      <c r="FN544" s="51"/>
      <c r="FO544" s="51"/>
      <c r="FP544" s="51"/>
    </row>
    <row r="545" spans="101:172" ht="12.75" customHeight="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c r="EK545" s="51"/>
      <c r="EL545" s="51"/>
      <c r="EM545" s="51"/>
      <c r="EN545" s="51"/>
      <c r="EO545" s="51"/>
      <c r="EP545" s="51"/>
      <c r="EQ545" s="51"/>
      <c r="ER545" s="51"/>
      <c r="ES545" s="51"/>
      <c r="ET545" s="51"/>
      <c r="EU545" s="51"/>
      <c r="EV545" s="51"/>
      <c r="EW545" s="51"/>
      <c r="EX545" s="51"/>
      <c r="EY545" s="51"/>
      <c r="EZ545" s="51"/>
      <c r="FA545" s="51"/>
      <c r="FB545" s="51"/>
      <c r="FC545" s="51"/>
      <c r="FD545" s="51"/>
      <c r="FE545" s="51"/>
      <c r="FF545" s="51"/>
      <c r="FG545" s="51"/>
      <c r="FH545" s="51"/>
      <c r="FI545" s="51"/>
      <c r="FJ545" s="51"/>
      <c r="FK545" s="51"/>
      <c r="FL545" s="51"/>
      <c r="FM545" s="51"/>
      <c r="FN545" s="51"/>
      <c r="FO545" s="51"/>
      <c r="FP545" s="51"/>
    </row>
    <row r="546" spans="101:172" ht="12.75" customHeight="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c r="EK546" s="51"/>
      <c r="EL546" s="51"/>
      <c r="EM546" s="51"/>
      <c r="EN546" s="51"/>
      <c r="EO546" s="51"/>
      <c r="EP546" s="51"/>
      <c r="EQ546" s="51"/>
      <c r="ER546" s="51"/>
      <c r="ES546" s="51"/>
      <c r="ET546" s="51"/>
      <c r="EU546" s="51"/>
      <c r="EV546" s="51"/>
      <c r="EW546" s="51"/>
      <c r="EX546" s="51"/>
      <c r="EY546" s="51"/>
      <c r="EZ546" s="51"/>
      <c r="FA546" s="51"/>
      <c r="FB546" s="51"/>
      <c r="FC546" s="51"/>
      <c r="FD546" s="51"/>
      <c r="FE546" s="51"/>
      <c r="FF546" s="51"/>
      <c r="FG546" s="51"/>
      <c r="FH546" s="51"/>
      <c r="FI546" s="51"/>
      <c r="FJ546" s="51"/>
      <c r="FK546" s="51"/>
      <c r="FL546" s="51"/>
      <c r="FM546" s="51"/>
      <c r="FN546" s="51"/>
      <c r="FO546" s="51"/>
      <c r="FP546" s="51"/>
    </row>
    <row r="547" spans="101:172" ht="12.75" customHeight="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c r="EK547" s="51"/>
      <c r="EL547" s="51"/>
      <c r="EM547" s="51"/>
      <c r="EN547" s="51"/>
      <c r="EO547" s="51"/>
      <c r="EP547" s="51"/>
      <c r="EQ547" s="51"/>
      <c r="ER547" s="51"/>
      <c r="ES547" s="51"/>
      <c r="ET547" s="51"/>
      <c r="EU547" s="51"/>
      <c r="EV547" s="51"/>
      <c r="EW547" s="51"/>
      <c r="EX547" s="51"/>
      <c r="EY547" s="51"/>
      <c r="EZ547" s="51"/>
      <c r="FA547" s="51"/>
      <c r="FB547" s="51"/>
      <c r="FC547" s="51"/>
      <c r="FD547" s="51"/>
      <c r="FE547" s="51"/>
      <c r="FF547" s="51"/>
      <c r="FG547" s="51"/>
      <c r="FH547" s="51"/>
      <c r="FI547" s="51"/>
      <c r="FJ547" s="51"/>
      <c r="FK547" s="51"/>
      <c r="FL547" s="51"/>
      <c r="FM547" s="51"/>
      <c r="FN547" s="51"/>
      <c r="FO547" s="51"/>
      <c r="FP547" s="51"/>
    </row>
    <row r="548" spans="101:172" ht="12.75" customHeight="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c r="EK548" s="51"/>
      <c r="EL548" s="51"/>
      <c r="EM548" s="51"/>
      <c r="EN548" s="51"/>
      <c r="EO548" s="51"/>
      <c r="EP548" s="51"/>
      <c r="EQ548" s="51"/>
      <c r="ER548" s="51"/>
      <c r="ES548" s="51"/>
      <c r="ET548" s="51"/>
      <c r="EU548" s="51"/>
      <c r="EV548" s="51"/>
      <c r="EW548" s="51"/>
      <c r="EX548" s="51"/>
      <c r="EY548" s="51"/>
      <c r="EZ548" s="51"/>
      <c r="FA548" s="51"/>
      <c r="FB548" s="51"/>
      <c r="FC548" s="51"/>
      <c r="FD548" s="51"/>
      <c r="FE548" s="51"/>
      <c r="FF548" s="51"/>
      <c r="FG548" s="51"/>
      <c r="FH548" s="51"/>
      <c r="FI548" s="51"/>
      <c r="FJ548" s="51"/>
      <c r="FK548" s="51"/>
      <c r="FL548" s="51"/>
      <c r="FM548" s="51"/>
      <c r="FN548" s="51"/>
      <c r="FO548" s="51"/>
      <c r="FP548" s="51"/>
    </row>
    <row r="549" spans="101:172" ht="12.75" customHeight="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c r="EK549" s="51"/>
      <c r="EL549" s="51"/>
      <c r="EM549" s="51"/>
      <c r="EN549" s="51"/>
      <c r="EO549" s="51"/>
      <c r="EP549" s="51"/>
      <c r="EQ549" s="51"/>
      <c r="ER549" s="51"/>
      <c r="ES549" s="51"/>
      <c r="ET549" s="51"/>
      <c r="EU549" s="51"/>
      <c r="EV549" s="51"/>
      <c r="EW549" s="51"/>
      <c r="EX549" s="51"/>
      <c r="EY549" s="51"/>
      <c r="EZ549" s="51"/>
      <c r="FA549" s="51"/>
      <c r="FB549" s="51"/>
      <c r="FC549" s="51"/>
      <c r="FD549" s="51"/>
      <c r="FE549" s="51"/>
      <c r="FF549" s="51"/>
      <c r="FG549" s="51"/>
      <c r="FH549" s="51"/>
      <c r="FI549" s="51"/>
      <c r="FJ549" s="51"/>
      <c r="FK549" s="51"/>
      <c r="FL549" s="51"/>
      <c r="FM549" s="51"/>
      <c r="FN549" s="51"/>
      <c r="FO549" s="51"/>
      <c r="FP549" s="51"/>
    </row>
    <row r="550" spans="101:172" ht="12.75" customHeight="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c r="EK550" s="51"/>
      <c r="EL550" s="51"/>
      <c r="EM550" s="51"/>
      <c r="EN550" s="51"/>
      <c r="EO550" s="51"/>
      <c r="EP550" s="51"/>
      <c r="EQ550" s="51"/>
      <c r="ER550" s="51"/>
      <c r="ES550" s="51"/>
      <c r="ET550" s="51"/>
      <c r="EU550" s="51"/>
      <c r="EV550" s="51"/>
      <c r="EW550" s="51"/>
      <c r="EX550" s="51"/>
      <c r="EY550" s="51"/>
      <c r="EZ550" s="51"/>
      <c r="FA550" s="51"/>
      <c r="FB550" s="51"/>
      <c r="FC550" s="51"/>
      <c r="FD550" s="51"/>
      <c r="FE550" s="51"/>
      <c r="FF550" s="51"/>
      <c r="FG550" s="51"/>
      <c r="FH550" s="51"/>
      <c r="FI550" s="51"/>
      <c r="FJ550" s="51"/>
      <c r="FK550" s="51"/>
      <c r="FL550" s="51"/>
      <c r="FM550" s="51"/>
      <c r="FN550" s="51"/>
      <c r="FO550" s="51"/>
      <c r="FP550" s="51"/>
    </row>
    <row r="551" spans="101:172" ht="12.75" customHeight="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c r="EK551" s="51"/>
      <c r="EL551" s="51"/>
      <c r="EM551" s="51"/>
      <c r="EN551" s="51"/>
      <c r="EO551" s="51"/>
      <c r="EP551" s="51"/>
      <c r="EQ551" s="51"/>
      <c r="ER551" s="51"/>
      <c r="ES551" s="51"/>
      <c r="ET551" s="51"/>
      <c r="EU551" s="51"/>
      <c r="EV551" s="51"/>
      <c r="EW551" s="51"/>
      <c r="EX551" s="51"/>
      <c r="EY551" s="51"/>
      <c r="EZ551" s="51"/>
      <c r="FA551" s="51"/>
      <c r="FB551" s="51"/>
      <c r="FC551" s="51"/>
      <c r="FD551" s="51"/>
      <c r="FE551" s="51"/>
      <c r="FF551" s="51"/>
      <c r="FG551" s="51"/>
      <c r="FH551" s="51"/>
      <c r="FI551" s="51"/>
      <c r="FJ551" s="51"/>
      <c r="FK551" s="51"/>
      <c r="FL551" s="51"/>
      <c r="FM551" s="51"/>
      <c r="FN551" s="51"/>
      <c r="FO551" s="51"/>
      <c r="FP551" s="51"/>
    </row>
    <row r="552" spans="101:172" ht="12.75" customHeight="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c r="FB552" s="51"/>
      <c r="FC552" s="51"/>
      <c r="FD552" s="51"/>
      <c r="FE552" s="51"/>
      <c r="FF552" s="51"/>
      <c r="FG552" s="51"/>
      <c r="FH552" s="51"/>
      <c r="FI552" s="51"/>
      <c r="FJ552" s="51"/>
      <c r="FK552" s="51"/>
      <c r="FL552" s="51"/>
      <c r="FM552" s="51"/>
      <c r="FN552" s="51"/>
      <c r="FO552" s="51"/>
      <c r="FP552" s="51"/>
    </row>
    <row r="553" spans="101:172" ht="12.75" customHeight="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c r="EK553" s="51"/>
      <c r="EL553" s="51"/>
      <c r="EM553" s="51"/>
      <c r="EN553" s="51"/>
      <c r="EO553" s="51"/>
      <c r="EP553" s="51"/>
      <c r="EQ553" s="51"/>
      <c r="ER553" s="51"/>
      <c r="ES553" s="51"/>
      <c r="ET553" s="51"/>
      <c r="EU553" s="51"/>
      <c r="EV553" s="51"/>
      <c r="EW553" s="51"/>
      <c r="EX553" s="51"/>
      <c r="EY553" s="51"/>
      <c r="EZ553" s="51"/>
      <c r="FA553" s="51"/>
      <c r="FB553" s="51"/>
      <c r="FC553" s="51"/>
      <c r="FD553" s="51"/>
      <c r="FE553" s="51"/>
      <c r="FF553" s="51"/>
      <c r="FG553" s="51"/>
      <c r="FH553" s="51"/>
      <c r="FI553" s="51"/>
      <c r="FJ553" s="51"/>
      <c r="FK553" s="51"/>
      <c r="FL553" s="51"/>
      <c r="FM553" s="51"/>
      <c r="FN553" s="51"/>
      <c r="FO553" s="51"/>
      <c r="FP553" s="51"/>
    </row>
    <row r="554" spans="101:172" ht="12.75" customHeight="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c r="EK554" s="51"/>
      <c r="EL554" s="51"/>
      <c r="EM554" s="51"/>
      <c r="EN554" s="51"/>
      <c r="EO554" s="51"/>
      <c r="EP554" s="51"/>
      <c r="EQ554" s="51"/>
      <c r="ER554" s="51"/>
      <c r="ES554" s="51"/>
      <c r="ET554" s="51"/>
      <c r="EU554" s="51"/>
      <c r="EV554" s="51"/>
      <c r="EW554" s="51"/>
      <c r="EX554" s="51"/>
      <c r="EY554" s="51"/>
      <c r="EZ554" s="51"/>
      <c r="FA554" s="51"/>
      <c r="FB554" s="51"/>
      <c r="FC554" s="51"/>
      <c r="FD554" s="51"/>
      <c r="FE554" s="51"/>
      <c r="FF554" s="51"/>
      <c r="FG554" s="51"/>
      <c r="FH554" s="51"/>
      <c r="FI554" s="51"/>
      <c r="FJ554" s="51"/>
      <c r="FK554" s="51"/>
      <c r="FL554" s="51"/>
      <c r="FM554" s="51"/>
      <c r="FN554" s="51"/>
      <c r="FO554" s="51"/>
      <c r="FP554" s="51"/>
    </row>
    <row r="555" spans="101:172" ht="12.75" customHeight="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c r="EK555" s="51"/>
      <c r="EL555" s="51"/>
      <c r="EM555" s="51"/>
      <c r="EN555" s="51"/>
      <c r="EO555" s="51"/>
      <c r="EP555" s="51"/>
      <c r="EQ555" s="51"/>
      <c r="ER555" s="51"/>
      <c r="ES555" s="51"/>
      <c r="ET555" s="51"/>
      <c r="EU555" s="51"/>
      <c r="EV555" s="51"/>
      <c r="EW555" s="51"/>
      <c r="EX555" s="51"/>
      <c r="EY555" s="51"/>
      <c r="EZ555" s="51"/>
      <c r="FA555" s="51"/>
      <c r="FB555" s="51"/>
      <c r="FC555" s="51"/>
      <c r="FD555" s="51"/>
      <c r="FE555" s="51"/>
      <c r="FF555" s="51"/>
      <c r="FG555" s="51"/>
      <c r="FH555" s="51"/>
      <c r="FI555" s="51"/>
      <c r="FJ555" s="51"/>
      <c r="FK555" s="51"/>
      <c r="FL555" s="51"/>
      <c r="FM555" s="51"/>
      <c r="FN555" s="51"/>
      <c r="FO555" s="51"/>
      <c r="FP555" s="51"/>
    </row>
    <row r="556" spans="101:172" ht="12.75" customHeight="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c r="EK556" s="51"/>
      <c r="EL556" s="51"/>
      <c r="EM556" s="51"/>
      <c r="EN556" s="51"/>
      <c r="EO556" s="51"/>
      <c r="EP556" s="51"/>
      <c r="EQ556" s="51"/>
      <c r="ER556" s="51"/>
      <c r="ES556" s="51"/>
      <c r="ET556" s="51"/>
      <c r="EU556" s="51"/>
      <c r="EV556" s="51"/>
      <c r="EW556" s="51"/>
      <c r="EX556" s="51"/>
      <c r="EY556" s="51"/>
      <c r="EZ556" s="51"/>
      <c r="FA556" s="51"/>
      <c r="FB556" s="51"/>
      <c r="FC556" s="51"/>
      <c r="FD556" s="51"/>
      <c r="FE556" s="51"/>
      <c r="FF556" s="51"/>
      <c r="FG556" s="51"/>
      <c r="FH556" s="51"/>
      <c r="FI556" s="51"/>
      <c r="FJ556" s="51"/>
      <c r="FK556" s="51"/>
      <c r="FL556" s="51"/>
      <c r="FM556" s="51"/>
      <c r="FN556" s="51"/>
      <c r="FO556" s="51"/>
      <c r="FP556" s="51"/>
    </row>
    <row r="557" spans="101:172" ht="12.75" customHeight="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c r="EK557" s="51"/>
      <c r="EL557" s="51"/>
      <c r="EM557" s="51"/>
      <c r="EN557" s="51"/>
      <c r="EO557" s="51"/>
      <c r="EP557" s="51"/>
      <c r="EQ557" s="51"/>
      <c r="ER557" s="51"/>
      <c r="ES557" s="51"/>
      <c r="ET557" s="51"/>
      <c r="EU557" s="51"/>
      <c r="EV557" s="51"/>
      <c r="EW557" s="51"/>
      <c r="EX557" s="51"/>
      <c r="EY557" s="51"/>
      <c r="EZ557" s="51"/>
      <c r="FA557" s="51"/>
      <c r="FB557" s="51"/>
      <c r="FC557" s="51"/>
      <c r="FD557" s="51"/>
      <c r="FE557" s="51"/>
      <c r="FF557" s="51"/>
      <c r="FG557" s="51"/>
      <c r="FH557" s="51"/>
      <c r="FI557" s="51"/>
      <c r="FJ557" s="51"/>
      <c r="FK557" s="51"/>
      <c r="FL557" s="51"/>
      <c r="FM557" s="51"/>
      <c r="FN557" s="51"/>
      <c r="FO557" s="51"/>
      <c r="FP557" s="51"/>
    </row>
    <row r="558" spans="101:172" ht="12.75" customHeight="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c r="EK558" s="51"/>
      <c r="EL558" s="51"/>
      <c r="EM558" s="51"/>
      <c r="EN558" s="51"/>
      <c r="EO558" s="51"/>
      <c r="EP558" s="51"/>
      <c r="EQ558" s="51"/>
      <c r="ER558" s="51"/>
      <c r="ES558" s="51"/>
      <c r="ET558" s="51"/>
      <c r="EU558" s="51"/>
      <c r="EV558" s="51"/>
      <c r="EW558" s="51"/>
      <c r="EX558" s="51"/>
      <c r="EY558" s="51"/>
      <c r="EZ558" s="51"/>
      <c r="FA558" s="51"/>
      <c r="FB558" s="51"/>
      <c r="FC558" s="51"/>
      <c r="FD558" s="51"/>
      <c r="FE558" s="51"/>
      <c r="FF558" s="51"/>
      <c r="FG558" s="51"/>
      <c r="FH558" s="51"/>
      <c r="FI558" s="51"/>
      <c r="FJ558" s="51"/>
      <c r="FK558" s="51"/>
      <c r="FL558" s="51"/>
      <c r="FM558" s="51"/>
      <c r="FN558" s="51"/>
      <c r="FO558" s="51"/>
      <c r="FP558" s="51"/>
    </row>
    <row r="559" spans="101:172" ht="12.75" customHeight="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c r="EK559" s="51"/>
      <c r="EL559" s="51"/>
      <c r="EM559" s="51"/>
      <c r="EN559" s="51"/>
      <c r="EO559" s="51"/>
      <c r="EP559" s="51"/>
      <c r="EQ559" s="51"/>
      <c r="ER559" s="51"/>
      <c r="ES559" s="51"/>
      <c r="ET559" s="51"/>
      <c r="EU559" s="51"/>
      <c r="EV559" s="51"/>
      <c r="EW559" s="51"/>
      <c r="EX559" s="51"/>
      <c r="EY559" s="51"/>
      <c r="EZ559" s="51"/>
      <c r="FA559" s="51"/>
      <c r="FB559" s="51"/>
      <c r="FC559" s="51"/>
      <c r="FD559" s="51"/>
      <c r="FE559" s="51"/>
      <c r="FF559" s="51"/>
      <c r="FG559" s="51"/>
      <c r="FH559" s="51"/>
      <c r="FI559" s="51"/>
      <c r="FJ559" s="51"/>
      <c r="FK559" s="51"/>
      <c r="FL559" s="51"/>
      <c r="FM559" s="51"/>
      <c r="FN559" s="51"/>
      <c r="FO559" s="51"/>
      <c r="FP559" s="51"/>
    </row>
    <row r="560" spans="101:172" ht="12.75" customHeight="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c r="EK560" s="51"/>
      <c r="EL560" s="51"/>
      <c r="EM560" s="51"/>
      <c r="EN560" s="51"/>
      <c r="EO560" s="51"/>
      <c r="EP560" s="51"/>
      <c r="EQ560" s="51"/>
      <c r="ER560" s="51"/>
      <c r="ES560" s="51"/>
      <c r="ET560" s="51"/>
      <c r="EU560" s="51"/>
      <c r="EV560" s="51"/>
      <c r="EW560" s="51"/>
      <c r="EX560" s="51"/>
      <c r="EY560" s="51"/>
      <c r="EZ560" s="51"/>
      <c r="FA560" s="51"/>
      <c r="FB560" s="51"/>
      <c r="FC560" s="51"/>
      <c r="FD560" s="51"/>
      <c r="FE560" s="51"/>
      <c r="FF560" s="51"/>
      <c r="FG560" s="51"/>
      <c r="FH560" s="51"/>
      <c r="FI560" s="51"/>
      <c r="FJ560" s="51"/>
      <c r="FK560" s="51"/>
      <c r="FL560" s="51"/>
      <c r="FM560" s="51"/>
      <c r="FN560" s="51"/>
      <c r="FO560" s="51"/>
      <c r="FP560" s="51"/>
    </row>
    <row r="561" spans="101:172" ht="12.75" customHeight="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c r="EK561" s="51"/>
      <c r="EL561" s="51"/>
      <c r="EM561" s="51"/>
      <c r="EN561" s="51"/>
      <c r="EO561" s="51"/>
      <c r="EP561" s="51"/>
      <c r="EQ561" s="51"/>
      <c r="ER561" s="51"/>
      <c r="ES561" s="51"/>
      <c r="ET561" s="51"/>
      <c r="EU561" s="51"/>
      <c r="EV561" s="51"/>
      <c r="EW561" s="51"/>
      <c r="EX561" s="51"/>
      <c r="EY561" s="51"/>
      <c r="EZ561" s="51"/>
      <c r="FA561" s="51"/>
      <c r="FB561" s="51"/>
      <c r="FC561" s="51"/>
      <c r="FD561" s="51"/>
      <c r="FE561" s="51"/>
      <c r="FF561" s="51"/>
      <c r="FG561" s="51"/>
      <c r="FH561" s="51"/>
      <c r="FI561" s="51"/>
      <c r="FJ561" s="51"/>
      <c r="FK561" s="51"/>
      <c r="FL561" s="51"/>
      <c r="FM561" s="51"/>
      <c r="FN561" s="51"/>
      <c r="FO561" s="51"/>
      <c r="FP561" s="51"/>
    </row>
    <row r="562" spans="101:172" ht="12.75" customHeight="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c r="EK562" s="51"/>
      <c r="EL562" s="51"/>
      <c r="EM562" s="51"/>
      <c r="EN562" s="51"/>
      <c r="EO562" s="51"/>
      <c r="EP562" s="51"/>
      <c r="EQ562" s="51"/>
      <c r="ER562" s="51"/>
      <c r="ES562" s="51"/>
      <c r="ET562" s="51"/>
      <c r="EU562" s="51"/>
      <c r="EV562" s="51"/>
      <c r="EW562" s="51"/>
      <c r="EX562" s="51"/>
      <c r="EY562" s="51"/>
      <c r="EZ562" s="51"/>
      <c r="FA562" s="51"/>
      <c r="FB562" s="51"/>
      <c r="FC562" s="51"/>
      <c r="FD562" s="51"/>
      <c r="FE562" s="51"/>
      <c r="FF562" s="51"/>
      <c r="FG562" s="51"/>
      <c r="FH562" s="51"/>
      <c r="FI562" s="51"/>
      <c r="FJ562" s="51"/>
      <c r="FK562" s="51"/>
      <c r="FL562" s="51"/>
      <c r="FM562" s="51"/>
      <c r="FN562" s="51"/>
      <c r="FO562" s="51"/>
      <c r="FP562" s="51"/>
    </row>
    <row r="563" spans="101:172" ht="12.75" customHeight="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c r="EK563" s="51"/>
      <c r="EL563" s="51"/>
      <c r="EM563" s="51"/>
      <c r="EN563" s="51"/>
      <c r="EO563" s="51"/>
      <c r="EP563" s="51"/>
      <c r="EQ563" s="51"/>
      <c r="ER563" s="51"/>
      <c r="ES563" s="51"/>
      <c r="ET563" s="51"/>
      <c r="EU563" s="51"/>
      <c r="EV563" s="51"/>
      <c r="EW563" s="51"/>
      <c r="EX563" s="51"/>
      <c r="EY563" s="51"/>
      <c r="EZ563" s="51"/>
      <c r="FA563" s="51"/>
      <c r="FB563" s="51"/>
      <c r="FC563" s="51"/>
      <c r="FD563" s="51"/>
      <c r="FE563" s="51"/>
      <c r="FF563" s="51"/>
      <c r="FG563" s="51"/>
      <c r="FH563" s="51"/>
      <c r="FI563" s="51"/>
      <c r="FJ563" s="51"/>
      <c r="FK563" s="51"/>
      <c r="FL563" s="51"/>
      <c r="FM563" s="51"/>
      <c r="FN563" s="51"/>
      <c r="FO563" s="51"/>
      <c r="FP563" s="51"/>
    </row>
    <row r="564" spans="101:172" ht="12.75" customHeight="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c r="EK564" s="51"/>
      <c r="EL564" s="51"/>
      <c r="EM564" s="51"/>
      <c r="EN564" s="51"/>
      <c r="EO564" s="51"/>
      <c r="EP564" s="51"/>
      <c r="EQ564" s="51"/>
      <c r="ER564" s="51"/>
      <c r="ES564" s="51"/>
      <c r="ET564" s="51"/>
      <c r="EU564" s="51"/>
      <c r="EV564" s="51"/>
      <c r="EW564" s="51"/>
      <c r="EX564" s="51"/>
      <c r="EY564" s="51"/>
      <c r="EZ564" s="51"/>
      <c r="FA564" s="51"/>
      <c r="FB564" s="51"/>
      <c r="FC564" s="51"/>
      <c r="FD564" s="51"/>
      <c r="FE564" s="51"/>
      <c r="FF564" s="51"/>
      <c r="FG564" s="51"/>
      <c r="FH564" s="51"/>
      <c r="FI564" s="51"/>
      <c r="FJ564" s="51"/>
      <c r="FK564" s="51"/>
      <c r="FL564" s="51"/>
      <c r="FM564" s="51"/>
      <c r="FN564" s="51"/>
      <c r="FO564" s="51"/>
      <c r="FP564" s="51"/>
    </row>
    <row r="565" spans="101:172" ht="12.75" customHeight="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c r="EK565" s="51"/>
      <c r="EL565" s="51"/>
      <c r="EM565" s="51"/>
      <c r="EN565" s="51"/>
      <c r="EO565" s="51"/>
      <c r="EP565" s="51"/>
      <c r="EQ565" s="51"/>
      <c r="ER565" s="51"/>
      <c r="ES565" s="51"/>
      <c r="ET565" s="51"/>
      <c r="EU565" s="51"/>
      <c r="EV565" s="51"/>
      <c r="EW565" s="51"/>
      <c r="EX565" s="51"/>
      <c r="EY565" s="51"/>
      <c r="EZ565" s="51"/>
      <c r="FA565" s="51"/>
      <c r="FB565" s="51"/>
      <c r="FC565" s="51"/>
      <c r="FD565" s="51"/>
      <c r="FE565" s="51"/>
      <c r="FF565" s="51"/>
      <c r="FG565" s="51"/>
      <c r="FH565" s="51"/>
      <c r="FI565" s="51"/>
      <c r="FJ565" s="51"/>
      <c r="FK565" s="51"/>
      <c r="FL565" s="51"/>
      <c r="FM565" s="51"/>
      <c r="FN565" s="51"/>
      <c r="FO565" s="51"/>
      <c r="FP565" s="51"/>
    </row>
    <row r="566" spans="101:172" ht="12.75" customHeight="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c r="EK566" s="51"/>
      <c r="EL566" s="51"/>
      <c r="EM566" s="51"/>
      <c r="EN566" s="51"/>
      <c r="EO566" s="51"/>
      <c r="EP566" s="51"/>
      <c r="EQ566" s="51"/>
      <c r="ER566" s="51"/>
      <c r="ES566" s="51"/>
      <c r="ET566" s="51"/>
      <c r="EU566" s="51"/>
      <c r="EV566" s="51"/>
      <c r="EW566" s="51"/>
      <c r="EX566" s="51"/>
      <c r="EY566" s="51"/>
      <c r="EZ566" s="51"/>
      <c r="FA566" s="51"/>
      <c r="FB566" s="51"/>
      <c r="FC566" s="51"/>
      <c r="FD566" s="51"/>
      <c r="FE566" s="51"/>
      <c r="FF566" s="51"/>
      <c r="FG566" s="51"/>
      <c r="FH566" s="51"/>
      <c r="FI566" s="51"/>
      <c r="FJ566" s="51"/>
      <c r="FK566" s="51"/>
      <c r="FL566" s="51"/>
      <c r="FM566" s="51"/>
      <c r="FN566" s="51"/>
      <c r="FO566" s="51"/>
      <c r="FP566" s="51"/>
    </row>
    <row r="567" spans="101:172" ht="12.75" customHeight="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c r="EK567" s="51"/>
      <c r="EL567" s="51"/>
      <c r="EM567" s="51"/>
      <c r="EN567" s="51"/>
      <c r="EO567" s="51"/>
      <c r="EP567" s="51"/>
      <c r="EQ567" s="51"/>
      <c r="ER567" s="51"/>
      <c r="ES567" s="51"/>
      <c r="ET567" s="51"/>
      <c r="EU567" s="51"/>
      <c r="EV567" s="51"/>
      <c r="EW567" s="51"/>
      <c r="EX567" s="51"/>
      <c r="EY567" s="51"/>
      <c r="EZ567" s="51"/>
      <c r="FA567" s="51"/>
      <c r="FB567" s="51"/>
      <c r="FC567" s="51"/>
      <c r="FD567" s="51"/>
      <c r="FE567" s="51"/>
      <c r="FF567" s="51"/>
      <c r="FG567" s="51"/>
      <c r="FH567" s="51"/>
      <c r="FI567" s="51"/>
      <c r="FJ567" s="51"/>
      <c r="FK567" s="51"/>
      <c r="FL567" s="51"/>
      <c r="FM567" s="51"/>
      <c r="FN567" s="51"/>
      <c r="FO567" s="51"/>
      <c r="FP567" s="51"/>
    </row>
    <row r="568" spans="101:172" ht="12.75" customHeight="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c r="EK568" s="51"/>
      <c r="EL568" s="51"/>
      <c r="EM568" s="51"/>
      <c r="EN568" s="51"/>
      <c r="EO568" s="51"/>
      <c r="EP568" s="51"/>
      <c r="EQ568" s="51"/>
      <c r="ER568" s="51"/>
      <c r="ES568" s="51"/>
      <c r="ET568" s="51"/>
      <c r="EU568" s="51"/>
      <c r="EV568" s="51"/>
      <c r="EW568" s="51"/>
      <c r="EX568" s="51"/>
      <c r="EY568" s="51"/>
      <c r="EZ568" s="51"/>
      <c r="FA568" s="51"/>
      <c r="FB568" s="51"/>
      <c r="FC568" s="51"/>
      <c r="FD568" s="51"/>
      <c r="FE568" s="51"/>
      <c r="FF568" s="51"/>
      <c r="FG568" s="51"/>
      <c r="FH568" s="51"/>
      <c r="FI568" s="51"/>
      <c r="FJ568" s="51"/>
      <c r="FK568" s="51"/>
      <c r="FL568" s="51"/>
      <c r="FM568" s="51"/>
      <c r="FN568" s="51"/>
      <c r="FO568" s="51"/>
      <c r="FP568" s="51"/>
    </row>
    <row r="569" spans="101:172" ht="12.75" customHeight="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c r="EK569" s="51"/>
      <c r="EL569" s="51"/>
      <c r="EM569" s="51"/>
      <c r="EN569" s="51"/>
      <c r="EO569" s="51"/>
      <c r="EP569" s="51"/>
      <c r="EQ569" s="51"/>
      <c r="ER569" s="51"/>
      <c r="ES569" s="51"/>
      <c r="ET569" s="51"/>
      <c r="EU569" s="51"/>
      <c r="EV569" s="51"/>
      <c r="EW569" s="51"/>
      <c r="EX569" s="51"/>
      <c r="EY569" s="51"/>
      <c r="EZ569" s="51"/>
      <c r="FA569" s="51"/>
      <c r="FB569" s="51"/>
      <c r="FC569" s="51"/>
      <c r="FD569" s="51"/>
      <c r="FE569" s="51"/>
      <c r="FF569" s="51"/>
      <c r="FG569" s="51"/>
      <c r="FH569" s="51"/>
      <c r="FI569" s="51"/>
      <c r="FJ569" s="51"/>
      <c r="FK569" s="51"/>
      <c r="FL569" s="51"/>
      <c r="FM569" s="51"/>
      <c r="FN569" s="51"/>
      <c r="FO569" s="51"/>
      <c r="FP569" s="51"/>
    </row>
    <row r="570" spans="101:172" ht="12.75" customHeight="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c r="EK570" s="51"/>
      <c r="EL570" s="51"/>
      <c r="EM570" s="51"/>
      <c r="EN570" s="51"/>
      <c r="EO570" s="51"/>
      <c r="EP570" s="51"/>
      <c r="EQ570" s="51"/>
      <c r="ER570" s="51"/>
      <c r="ES570" s="51"/>
      <c r="ET570" s="51"/>
      <c r="EU570" s="51"/>
      <c r="EV570" s="51"/>
      <c r="EW570" s="51"/>
      <c r="EX570" s="51"/>
      <c r="EY570" s="51"/>
      <c r="EZ570" s="51"/>
      <c r="FA570" s="51"/>
      <c r="FB570" s="51"/>
      <c r="FC570" s="51"/>
      <c r="FD570" s="51"/>
      <c r="FE570" s="51"/>
      <c r="FF570" s="51"/>
      <c r="FG570" s="51"/>
      <c r="FH570" s="51"/>
      <c r="FI570" s="51"/>
      <c r="FJ570" s="51"/>
      <c r="FK570" s="51"/>
      <c r="FL570" s="51"/>
      <c r="FM570" s="51"/>
      <c r="FN570" s="51"/>
      <c r="FO570" s="51"/>
      <c r="FP570" s="51"/>
    </row>
    <row r="571" spans="101:172" ht="12.75" customHeight="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c r="EK571" s="51"/>
      <c r="EL571" s="51"/>
      <c r="EM571" s="51"/>
      <c r="EN571" s="51"/>
      <c r="EO571" s="51"/>
      <c r="EP571" s="51"/>
      <c r="EQ571" s="51"/>
      <c r="ER571" s="51"/>
      <c r="ES571" s="51"/>
      <c r="ET571" s="51"/>
      <c r="EU571" s="51"/>
      <c r="EV571" s="51"/>
      <c r="EW571" s="51"/>
      <c r="EX571" s="51"/>
      <c r="EY571" s="51"/>
      <c r="EZ571" s="51"/>
      <c r="FA571" s="51"/>
      <c r="FB571" s="51"/>
      <c r="FC571" s="51"/>
      <c r="FD571" s="51"/>
      <c r="FE571" s="51"/>
      <c r="FF571" s="51"/>
      <c r="FG571" s="51"/>
      <c r="FH571" s="51"/>
      <c r="FI571" s="51"/>
      <c r="FJ571" s="51"/>
      <c r="FK571" s="51"/>
      <c r="FL571" s="51"/>
      <c r="FM571" s="51"/>
      <c r="FN571" s="51"/>
      <c r="FO571" s="51"/>
      <c r="FP571" s="51"/>
    </row>
    <row r="572" spans="101:172" ht="12.75" customHeight="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c r="EK572" s="51"/>
      <c r="EL572" s="51"/>
      <c r="EM572" s="51"/>
      <c r="EN572" s="51"/>
      <c r="EO572" s="51"/>
      <c r="EP572" s="51"/>
      <c r="EQ572" s="51"/>
      <c r="ER572" s="51"/>
      <c r="ES572" s="51"/>
      <c r="ET572" s="51"/>
      <c r="EU572" s="51"/>
      <c r="EV572" s="51"/>
      <c r="EW572" s="51"/>
      <c r="EX572" s="51"/>
      <c r="EY572" s="51"/>
      <c r="EZ572" s="51"/>
      <c r="FA572" s="51"/>
      <c r="FB572" s="51"/>
      <c r="FC572" s="51"/>
      <c r="FD572" s="51"/>
      <c r="FE572" s="51"/>
      <c r="FF572" s="51"/>
      <c r="FG572" s="51"/>
      <c r="FH572" s="51"/>
      <c r="FI572" s="51"/>
      <c r="FJ572" s="51"/>
      <c r="FK572" s="51"/>
      <c r="FL572" s="51"/>
      <c r="FM572" s="51"/>
      <c r="FN572" s="51"/>
      <c r="FO572" s="51"/>
      <c r="FP572" s="51"/>
    </row>
    <row r="573" spans="101:172" ht="12.75" customHeight="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c r="EK573" s="51"/>
      <c r="EL573" s="51"/>
      <c r="EM573" s="51"/>
      <c r="EN573" s="51"/>
      <c r="EO573" s="51"/>
      <c r="EP573" s="51"/>
      <c r="EQ573" s="51"/>
      <c r="ER573" s="51"/>
      <c r="ES573" s="51"/>
      <c r="ET573" s="51"/>
      <c r="EU573" s="51"/>
      <c r="EV573" s="51"/>
      <c r="EW573" s="51"/>
      <c r="EX573" s="51"/>
      <c r="EY573" s="51"/>
      <c r="EZ573" s="51"/>
      <c r="FA573" s="51"/>
      <c r="FB573" s="51"/>
      <c r="FC573" s="51"/>
      <c r="FD573" s="51"/>
      <c r="FE573" s="51"/>
      <c r="FF573" s="51"/>
      <c r="FG573" s="51"/>
      <c r="FH573" s="51"/>
      <c r="FI573" s="51"/>
      <c r="FJ573" s="51"/>
      <c r="FK573" s="51"/>
      <c r="FL573" s="51"/>
      <c r="FM573" s="51"/>
      <c r="FN573" s="51"/>
      <c r="FO573" s="51"/>
      <c r="FP573" s="51"/>
    </row>
    <row r="574" spans="101:172" ht="12.75" customHeight="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c r="FB574" s="51"/>
      <c r="FC574" s="51"/>
      <c r="FD574" s="51"/>
      <c r="FE574" s="51"/>
      <c r="FF574" s="51"/>
      <c r="FG574" s="51"/>
      <c r="FH574" s="51"/>
      <c r="FI574" s="51"/>
      <c r="FJ574" s="51"/>
      <c r="FK574" s="51"/>
      <c r="FL574" s="51"/>
      <c r="FM574" s="51"/>
      <c r="FN574" s="51"/>
      <c r="FO574" s="51"/>
      <c r="FP574" s="51"/>
    </row>
    <row r="575" spans="101:172" ht="12.75" customHeight="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c r="EK575" s="51"/>
      <c r="EL575" s="51"/>
      <c r="EM575" s="51"/>
      <c r="EN575" s="51"/>
      <c r="EO575" s="51"/>
      <c r="EP575" s="51"/>
      <c r="EQ575" s="51"/>
      <c r="ER575" s="51"/>
      <c r="ES575" s="51"/>
      <c r="ET575" s="51"/>
      <c r="EU575" s="51"/>
      <c r="EV575" s="51"/>
      <c r="EW575" s="51"/>
      <c r="EX575" s="51"/>
      <c r="EY575" s="51"/>
      <c r="EZ575" s="51"/>
      <c r="FA575" s="51"/>
      <c r="FB575" s="51"/>
      <c r="FC575" s="51"/>
      <c r="FD575" s="51"/>
      <c r="FE575" s="51"/>
      <c r="FF575" s="51"/>
      <c r="FG575" s="51"/>
      <c r="FH575" s="51"/>
      <c r="FI575" s="51"/>
      <c r="FJ575" s="51"/>
      <c r="FK575" s="51"/>
      <c r="FL575" s="51"/>
      <c r="FM575" s="51"/>
      <c r="FN575" s="51"/>
      <c r="FO575" s="51"/>
      <c r="FP575" s="51"/>
    </row>
    <row r="576" spans="101:172" ht="12.75" customHeight="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c r="EK576" s="51"/>
      <c r="EL576" s="51"/>
      <c r="EM576" s="51"/>
      <c r="EN576" s="51"/>
      <c r="EO576" s="51"/>
      <c r="EP576" s="51"/>
      <c r="EQ576" s="51"/>
      <c r="ER576" s="51"/>
      <c r="ES576" s="51"/>
      <c r="ET576" s="51"/>
      <c r="EU576" s="51"/>
      <c r="EV576" s="51"/>
      <c r="EW576" s="51"/>
      <c r="EX576" s="51"/>
      <c r="EY576" s="51"/>
      <c r="EZ576" s="51"/>
      <c r="FA576" s="51"/>
      <c r="FB576" s="51"/>
      <c r="FC576" s="51"/>
      <c r="FD576" s="51"/>
      <c r="FE576" s="51"/>
      <c r="FF576" s="51"/>
      <c r="FG576" s="51"/>
      <c r="FH576" s="51"/>
      <c r="FI576" s="51"/>
      <c r="FJ576" s="51"/>
      <c r="FK576" s="51"/>
      <c r="FL576" s="51"/>
      <c r="FM576" s="51"/>
      <c r="FN576" s="51"/>
      <c r="FO576" s="51"/>
      <c r="FP576" s="51"/>
    </row>
    <row r="577" spans="101:172" ht="12.75" customHeight="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c r="EK577" s="51"/>
      <c r="EL577" s="51"/>
      <c r="EM577" s="51"/>
      <c r="EN577" s="51"/>
      <c r="EO577" s="51"/>
      <c r="EP577" s="51"/>
      <c r="EQ577" s="51"/>
      <c r="ER577" s="51"/>
      <c r="ES577" s="51"/>
      <c r="ET577" s="51"/>
      <c r="EU577" s="51"/>
      <c r="EV577" s="51"/>
      <c r="EW577" s="51"/>
      <c r="EX577" s="51"/>
      <c r="EY577" s="51"/>
      <c r="EZ577" s="51"/>
      <c r="FA577" s="51"/>
      <c r="FB577" s="51"/>
      <c r="FC577" s="51"/>
      <c r="FD577" s="51"/>
      <c r="FE577" s="51"/>
      <c r="FF577" s="51"/>
      <c r="FG577" s="51"/>
      <c r="FH577" s="51"/>
      <c r="FI577" s="51"/>
      <c r="FJ577" s="51"/>
      <c r="FK577" s="51"/>
      <c r="FL577" s="51"/>
      <c r="FM577" s="51"/>
      <c r="FN577" s="51"/>
      <c r="FO577" s="51"/>
      <c r="FP577" s="51"/>
    </row>
    <row r="578" spans="101:172" ht="12.75" customHeight="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c r="EK578" s="51"/>
      <c r="EL578" s="51"/>
      <c r="EM578" s="51"/>
      <c r="EN578" s="51"/>
      <c r="EO578" s="51"/>
      <c r="EP578" s="51"/>
      <c r="EQ578" s="51"/>
      <c r="ER578" s="51"/>
      <c r="ES578" s="51"/>
      <c r="ET578" s="51"/>
      <c r="EU578" s="51"/>
      <c r="EV578" s="51"/>
      <c r="EW578" s="51"/>
      <c r="EX578" s="51"/>
      <c r="EY578" s="51"/>
      <c r="EZ578" s="51"/>
      <c r="FA578" s="51"/>
      <c r="FB578" s="51"/>
      <c r="FC578" s="51"/>
      <c r="FD578" s="51"/>
      <c r="FE578" s="51"/>
      <c r="FF578" s="51"/>
      <c r="FG578" s="51"/>
      <c r="FH578" s="51"/>
      <c r="FI578" s="51"/>
      <c r="FJ578" s="51"/>
      <c r="FK578" s="51"/>
      <c r="FL578" s="51"/>
      <c r="FM578" s="51"/>
      <c r="FN578" s="51"/>
      <c r="FO578" s="51"/>
      <c r="FP578" s="51"/>
    </row>
    <row r="579" spans="101:172" ht="12.75" customHeight="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c r="EK579" s="51"/>
      <c r="EL579" s="51"/>
      <c r="EM579" s="51"/>
      <c r="EN579" s="51"/>
      <c r="EO579" s="51"/>
      <c r="EP579" s="51"/>
      <c r="EQ579" s="51"/>
      <c r="ER579" s="51"/>
      <c r="ES579" s="51"/>
      <c r="ET579" s="51"/>
      <c r="EU579" s="51"/>
      <c r="EV579" s="51"/>
      <c r="EW579" s="51"/>
      <c r="EX579" s="51"/>
      <c r="EY579" s="51"/>
      <c r="EZ579" s="51"/>
      <c r="FA579" s="51"/>
      <c r="FB579" s="51"/>
      <c r="FC579" s="51"/>
      <c r="FD579" s="51"/>
      <c r="FE579" s="51"/>
      <c r="FF579" s="51"/>
      <c r="FG579" s="51"/>
      <c r="FH579" s="51"/>
      <c r="FI579" s="51"/>
      <c r="FJ579" s="51"/>
      <c r="FK579" s="51"/>
      <c r="FL579" s="51"/>
      <c r="FM579" s="51"/>
      <c r="FN579" s="51"/>
      <c r="FO579" s="51"/>
      <c r="FP579" s="51"/>
    </row>
    <row r="580" spans="101:172" ht="12.75" customHeight="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c r="EK580" s="51"/>
      <c r="EL580" s="51"/>
      <c r="EM580" s="51"/>
      <c r="EN580" s="51"/>
      <c r="EO580" s="51"/>
      <c r="EP580" s="51"/>
      <c r="EQ580" s="51"/>
      <c r="ER580" s="51"/>
      <c r="ES580" s="51"/>
      <c r="ET580" s="51"/>
      <c r="EU580" s="51"/>
      <c r="EV580" s="51"/>
      <c r="EW580" s="51"/>
      <c r="EX580" s="51"/>
      <c r="EY580" s="51"/>
      <c r="EZ580" s="51"/>
      <c r="FA580" s="51"/>
      <c r="FB580" s="51"/>
      <c r="FC580" s="51"/>
      <c r="FD580" s="51"/>
      <c r="FE580" s="51"/>
      <c r="FF580" s="51"/>
      <c r="FG580" s="51"/>
      <c r="FH580" s="51"/>
      <c r="FI580" s="51"/>
      <c r="FJ580" s="51"/>
      <c r="FK580" s="51"/>
      <c r="FL580" s="51"/>
      <c r="FM580" s="51"/>
      <c r="FN580" s="51"/>
      <c r="FO580" s="51"/>
      <c r="FP580" s="51"/>
    </row>
    <row r="581" spans="101:172" ht="12.75" customHeight="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c r="EK581" s="51"/>
      <c r="EL581" s="51"/>
      <c r="EM581" s="51"/>
      <c r="EN581" s="51"/>
      <c r="EO581" s="51"/>
      <c r="EP581" s="51"/>
      <c r="EQ581" s="51"/>
      <c r="ER581" s="51"/>
      <c r="ES581" s="51"/>
      <c r="ET581" s="51"/>
      <c r="EU581" s="51"/>
      <c r="EV581" s="51"/>
      <c r="EW581" s="51"/>
      <c r="EX581" s="51"/>
      <c r="EY581" s="51"/>
      <c r="EZ581" s="51"/>
      <c r="FA581" s="51"/>
      <c r="FB581" s="51"/>
      <c r="FC581" s="51"/>
      <c r="FD581" s="51"/>
      <c r="FE581" s="51"/>
      <c r="FF581" s="51"/>
      <c r="FG581" s="51"/>
      <c r="FH581" s="51"/>
      <c r="FI581" s="51"/>
      <c r="FJ581" s="51"/>
      <c r="FK581" s="51"/>
      <c r="FL581" s="51"/>
      <c r="FM581" s="51"/>
      <c r="FN581" s="51"/>
      <c r="FO581" s="51"/>
      <c r="FP581" s="51"/>
    </row>
    <row r="582" spans="101:172" ht="12.75" customHeight="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c r="EK582" s="51"/>
      <c r="EL582" s="51"/>
      <c r="EM582" s="51"/>
      <c r="EN582" s="51"/>
      <c r="EO582" s="51"/>
      <c r="EP582" s="51"/>
      <c r="EQ582" s="51"/>
      <c r="ER582" s="51"/>
      <c r="ES582" s="51"/>
      <c r="ET582" s="51"/>
      <c r="EU582" s="51"/>
      <c r="EV582" s="51"/>
      <c r="EW582" s="51"/>
      <c r="EX582" s="51"/>
      <c r="EY582" s="51"/>
      <c r="EZ582" s="51"/>
      <c r="FA582" s="51"/>
      <c r="FB582" s="51"/>
      <c r="FC582" s="51"/>
      <c r="FD582" s="51"/>
      <c r="FE582" s="51"/>
      <c r="FF582" s="51"/>
      <c r="FG582" s="51"/>
      <c r="FH582" s="51"/>
      <c r="FI582" s="51"/>
      <c r="FJ582" s="51"/>
      <c r="FK582" s="51"/>
      <c r="FL582" s="51"/>
      <c r="FM582" s="51"/>
      <c r="FN582" s="51"/>
      <c r="FO582" s="51"/>
      <c r="FP582" s="51"/>
    </row>
    <row r="583" spans="101:172" ht="12.75" customHeight="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c r="EK583" s="51"/>
      <c r="EL583" s="51"/>
      <c r="EM583" s="51"/>
      <c r="EN583" s="51"/>
      <c r="EO583" s="51"/>
      <c r="EP583" s="51"/>
      <c r="EQ583" s="51"/>
      <c r="ER583" s="51"/>
      <c r="ES583" s="51"/>
      <c r="ET583" s="51"/>
      <c r="EU583" s="51"/>
      <c r="EV583" s="51"/>
      <c r="EW583" s="51"/>
      <c r="EX583" s="51"/>
      <c r="EY583" s="51"/>
      <c r="EZ583" s="51"/>
      <c r="FA583" s="51"/>
      <c r="FB583" s="51"/>
      <c r="FC583" s="51"/>
      <c r="FD583" s="51"/>
      <c r="FE583" s="51"/>
      <c r="FF583" s="51"/>
      <c r="FG583" s="51"/>
      <c r="FH583" s="51"/>
      <c r="FI583" s="51"/>
      <c r="FJ583" s="51"/>
      <c r="FK583" s="51"/>
      <c r="FL583" s="51"/>
      <c r="FM583" s="51"/>
      <c r="FN583" s="51"/>
      <c r="FO583" s="51"/>
      <c r="FP583" s="51"/>
    </row>
    <row r="584" spans="101:172" ht="12.75" customHeight="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c r="EK584" s="51"/>
      <c r="EL584" s="51"/>
      <c r="EM584" s="51"/>
      <c r="EN584" s="51"/>
      <c r="EO584" s="51"/>
      <c r="EP584" s="51"/>
      <c r="EQ584" s="51"/>
      <c r="ER584" s="51"/>
      <c r="ES584" s="51"/>
      <c r="ET584" s="51"/>
      <c r="EU584" s="51"/>
      <c r="EV584" s="51"/>
      <c r="EW584" s="51"/>
      <c r="EX584" s="51"/>
      <c r="EY584" s="51"/>
      <c r="EZ584" s="51"/>
      <c r="FA584" s="51"/>
      <c r="FB584" s="51"/>
      <c r="FC584" s="51"/>
      <c r="FD584" s="51"/>
      <c r="FE584" s="51"/>
      <c r="FF584" s="51"/>
      <c r="FG584" s="51"/>
      <c r="FH584" s="51"/>
      <c r="FI584" s="51"/>
      <c r="FJ584" s="51"/>
      <c r="FK584" s="51"/>
      <c r="FL584" s="51"/>
      <c r="FM584" s="51"/>
      <c r="FN584" s="51"/>
      <c r="FO584" s="51"/>
      <c r="FP584" s="51"/>
    </row>
    <row r="585" spans="101:172" ht="12.75" customHeight="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c r="EK585" s="51"/>
      <c r="EL585" s="51"/>
      <c r="EM585" s="51"/>
      <c r="EN585" s="51"/>
      <c r="EO585" s="51"/>
      <c r="EP585" s="51"/>
      <c r="EQ585" s="51"/>
      <c r="ER585" s="51"/>
      <c r="ES585" s="51"/>
      <c r="ET585" s="51"/>
      <c r="EU585" s="51"/>
      <c r="EV585" s="51"/>
      <c r="EW585" s="51"/>
      <c r="EX585" s="51"/>
      <c r="EY585" s="51"/>
      <c r="EZ585" s="51"/>
      <c r="FA585" s="51"/>
      <c r="FB585" s="51"/>
      <c r="FC585" s="51"/>
      <c r="FD585" s="51"/>
      <c r="FE585" s="51"/>
      <c r="FF585" s="51"/>
      <c r="FG585" s="51"/>
      <c r="FH585" s="51"/>
      <c r="FI585" s="51"/>
      <c r="FJ585" s="51"/>
      <c r="FK585" s="51"/>
      <c r="FL585" s="51"/>
      <c r="FM585" s="51"/>
      <c r="FN585" s="51"/>
      <c r="FO585" s="51"/>
      <c r="FP585" s="51"/>
    </row>
    <row r="586" spans="101:172" ht="12.75" customHeight="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c r="EK586" s="51"/>
      <c r="EL586" s="51"/>
      <c r="EM586" s="51"/>
      <c r="EN586" s="51"/>
      <c r="EO586" s="51"/>
      <c r="EP586" s="51"/>
      <c r="EQ586" s="51"/>
      <c r="ER586" s="51"/>
      <c r="ES586" s="51"/>
      <c r="ET586" s="51"/>
      <c r="EU586" s="51"/>
      <c r="EV586" s="51"/>
      <c r="EW586" s="51"/>
      <c r="EX586" s="51"/>
      <c r="EY586" s="51"/>
      <c r="EZ586" s="51"/>
      <c r="FA586" s="51"/>
      <c r="FB586" s="51"/>
      <c r="FC586" s="51"/>
      <c r="FD586" s="51"/>
      <c r="FE586" s="51"/>
      <c r="FF586" s="51"/>
      <c r="FG586" s="51"/>
      <c r="FH586" s="51"/>
      <c r="FI586" s="51"/>
      <c r="FJ586" s="51"/>
      <c r="FK586" s="51"/>
      <c r="FL586" s="51"/>
      <c r="FM586" s="51"/>
      <c r="FN586" s="51"/>
      <c r="FO586" s="51"/>
      <c r="FP586" s="51"/>
    </row>
    <row r="587" spans="101:172" ht="12.75" customHeight="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c r="EK587" s="51"/>
      <c r="EL587" s="51"/>
      <c r="EM587" s="51"/>
      <c r="EN587" s="51"/>
      <c r="EO587" s="51"/>
      <c r="EP587" s="51"/>
      <c r="EQ587" s="51"/>
      <c r="ER587" s="51"/>
      <c r="ES587" s="51"/>
      <c r="ET587" s="51"/>
      <c r="EU587" s="51"/>
      <c r="EV587" s="51"/>
      <c r="EW587" s="51"/>
      <c r="EX587" s="51"/>
      <c r="EY587" s="51"/>
      <c r="EZ587" s="51"/>
      <c r="FA587" s="51"/>
      <c r="FB587" s="51"/>
      <c r="FC587" s="51"/>
      <c r="FD587" s="51"/>
      <c r="FE587" s="51"/>
      <c r="FF587" s="51"/>
      <c r="FG587" s="51"/>
      <c r="FH587" s="51"/>
      <c r="FI587" s="51"/>
      <c r="FJ587" s="51"/>
      <c r="FK587" s="51"/>
      <c r="FL587" s="51"/>
      <c r="FM587" s="51"/>
      <c r="FN587" s="51"/>
      <c r="FO587" s="51"/>
      <c r="FP587" s="51"/>
    </row>
    <row r="588" spans="101:172" ht="12.75" customHeight="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c r="EK588" s="51"/>
      <c r="EL588" s="51"/>
      <c r="EM588" s="51"/>
      <c r="EN588" s="51"/>
      <c r="EO588" s="51"/>
      <c r="EP588" s="51"/>
      <c r="EQ588" s="51"/>
      <c r="ER588" s="51"/>
      <c r="ES588" s="51"/>
      <c r="ET588" s="51"/>
      <c r="EU588" s="51"/>
      <c r="EV588" s="51"/>
      <c r="EW588" s="51"/>
      <c r="EX588" s="51"/>
      <c r="EY588" s="51"/>
      <c r="EZ588" s="51"/>
      <c r="FA588" s="51"/>
      <c r="FB588" s="51"/>
      <c r="FC588" s="51"/>
      <c r="FD588" s="51"/>
      <c r="FE588" s="51"/>
      <c r="FF588" s="51"/>
      <c r="FG588" s="51"/>
      <c r="FH588" s="51"/>
      <c r="FI588" s="51"/>
      <c r="FJ588" s="51"/>
      <c r="FK588" s="51"/>
      <c r="FL588" s="51"/>
      <c r="FM588" s="51"/>
      <c r="FN588" s="51"/>
      <c r="FO588" s="51"/>
      <c r="FP588" s="51"/>
    </row>
    <row r="589" spans="101:172" ht="12.75" customHeight="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c r="EK589" s="51"/>
      <c r="EL589" s="51"/>
      <c r="EM589" s="51"/>
      <c r="EN589" s="51"/>
      <c r="EO589" s="51"/>
      <c r="EP589" s="51"/>
      <c r="EQ589" s="51"/>
      <c r="ER589" s="51"/>
      <c r="ES589" s="51"/>
      <c r="ET589" s="51"/>
      <c r="EU589" s="51"/>
      <c r="EV589" s="51"/>
      <c r="EW589" s="51"/>
      <c r="EX589" s="51"/>
      <c r="EY589" s="51"/>
      <c r="EZ589" s="51"/>
      <c r="FA589" s="51"/>
      <c r="FB589" s="51"/>
      <c r="FC589" s="51"/>
      <c r="FD589" s="51"/>
      <c r="FE589" s="51"/>
      <c r="FF589" s="51"/>
      <c r="FG589" s="51"/>
      <c r="FH589" s="51"/>
      <c r="FI589" s="51"/>
      <c r="FJ589" s="51"/>
      <c r="FK589" s="51"/>
      <c r="FL589" s="51"/>
      <c r="FM589" s="51"/>
      <c r="FN589" s="51"/>
      <c r="FO589" s="51"/>
      <c r="FP589" s="51"/>
    </row>
    <row r="590" spans="101:172" ht="12.75" customHeight="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c r="EK590" s="51"/>
      <c r="EL590" s="51"/>
      <c r="EM590" s="51"/>
      <c r="EN590" s="51"/>
      <c r="EO590" s="51"/>
      <c r="EP590" s="51"/>
      <c r="EQ590" s="51"/>
      <c r="ER590" s="51"/>
      <c r="ES590" s="51"/>
      <c r="ET590" s="51"/>
      <c r="EU590" s="51"/>
      <c r="EV590" s="51"/>
      <c r="EW590" s="51"/>
      <c r="EX590" s="51"/>
      <c r="EY590" s="51"/>
      <c r="EZ590" s="51"/>
      <c r="FA590" s="51"/>
      <c r="FB590" s="51"/>
      <c r="FC590" s="51"/>
      <c r="FD590" s="51"/>
      <c r="FE590" s="51"/>
      <c r="FF590" s="51"/>
      <c r="FG590" s="51"/>
      <c r="FH590" s="51"/>
      <c r="FI590" s="51"/>
      <c r="FJ590" s="51"/>
      <c r="FK590" s="51"/>
      <c r="FL590" s="51"/>
      <c r="FM590" s="51"/>
      <c r="FN590" s="51"/>
      <c r="FO590" s="51"/>
      <c r="FP590" s="51"/>
    </row>
    <row r="591" spans="101:172" ht="12.75" customHeight="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c r="EK591" s="51"/>
      <c r="EL591" s="51"/>
      <c r="EM591" s="51"/>
      <c r="EN591" s="51"/>
      <c r="EO591" s="51"/>
      <c r="EP591" s="51"/>
      <c r="EQ591" s="51"/>
      <c r="ER591" s="51"/>
      <c r="ES591" s="51"/>
      <c r="ET591" s="51"/>
      <c r="EU591" s="51"/>
      <c r="EV591" s="51"/>
      <c r="EW591" s="51"/>
      <c r="EX591" s="51"/>
      <c r="EY591" s="51"/>
      <c r="EZ591" s="51"/>
      <c r="FA591" s="51"/>
      <c r="FB591" s="51"/>
      <c r="FC591" s="51"/>
      <c r="FD591" s="51"/>
      <c r="FE591" s="51"/>
      <c r="FF591" s="51"/>
      <c r="FG591" s="51"/>
      <c r="FH591" s="51"/>
      <c r="FI591" s="51"/>
      <c r="FJ591" s="51"/>
      <c r="FK591" s="51"/>
      <c r="FL591" s="51"/>
      <c r="FM591" s="51"/>
      <c r="FN591" s="51"/>
      <c r="FO591" s="51"/>
      <c r="FP591" s="51"/>
    </row>
    <row r="592" spans="101:172" ht="12.75" customHeight="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c r="EK592" s="51"/>
      <c r="EL592" s="51"/>
      <c r="EM592" s="51"/>
      <c r="EN592" s="51"/>
      <c r="EO592" s="51"/>
      <c r="EP592" s="51"/>
      <c r="EQ592" s="51"/>
      <c r="ER592" s="51"/>
      <c r="ES592" s="51"/>
      <c r="ET592" s="51"/>
      <c r="EU592" s="51"/>
      <c r="EV592" s="51"/>
      <c r="EW592" s="51"/>
      <c r="EX592" s="51"/>
      <c r="EY592" s="51"/>
      <c r="EZ592" s="51"/>
      <c r="FA592" s="51"/>
      <c r="FB592" s="51"/>
      <c r="FC592" s="51"/>
      <c r="FD592" s="51"/>
      <c r="FE592" s="51"/>
      <c r="FF592" s="51"/>
      <c r="FG592" s="51"/>
      <c r="FH592" s="51"/>
      <c r="FI592" s="51"/>
      <c r="FJ592" s="51"/>
      <c r="FK592" s="51"/>
      <c r="FL592" s="51"/>
      <c r="FM592" s="51"/>
      <c r="FN592" s="51"/>
      <c r="FO592" s="51"/>
      <c r="FP592" s="51"/>
    </row>
    <row r="593" spans="101:172" ht="12.75" customHeight="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c r="EK593" s="51"/>
      <c r="EL593" s="51"/>
      <c r="EM593" s="51"/>
      <c r="EN593" s="51"/>
      <c r="EO593" s="51"/>
      <c r="EP593" s="51"/>
      <c r="EQ593" s="51"/>
      <c r="ER593" s="51"/>
      <c r="ES593" s="51"/>
      <c r="ET593" s="51"/>
      <c r="EU593" s="51"/>
      <c r="EV593" s="51"/>
      <c r="EW593" s="51"/>
      <c r="EX593" s="51"/>
      <c r="EY593" s="51"/>
      <c r="EZ593" s="51"/>
      <c r="FA593" s="51"/>
      <c r="FB593" s="51"/>
      <c r="FC593" s="51"/>
      <c r="FD593" s="51"/>
      <c r="FE593" s="51"/>
      <c r="FF593" s="51"/>
      <c r="FG593" s="51"/>
      <c r="FH593" s="51"/>
      <c r="FI593" s="51"/>
      <c r="FJ593" s="51"/>
      <c r="FK593" s="51"/>
      <c r="FL593" s="51"/>
      <c r="FM593" s="51"/>
      <c r="FN593" s="51"/>
      <c r="FO593" s="51"/>
      <c r="FP593" s="51"/>
    </row>
    <row r="594" spans="101:172" ht="12.75" customHeight="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c r="EK594" s="51"/>
      <c r="EL594" s="51"/>
      <c r="EM594" s="51"/>
      <c r="EN594" s="51"/>
      <c r="EO594" s="51"/>
      <c r="EP594" s="51"/>
      <c r="EQ594" s="51"/>
      <c r="ER594" s="51"/>
      <c r="ES594" s="51"/>
      <c r="ET594" s="51"/>
      <c r="EU594" s="51"/>
      <c r="EV594" s="51"/>
      <c r="EW594" s="51"/>
      <c r="EX594" s="51"/>
      <c r="EY594" s="51"/>
      <c r="EZ594" s="51"/>
      <c r="FA594" s="51"/>
      <c r="FB594" s="51"/>
      <c r="FC594" s="51"/>
      <c r="FD594" s="51"/>
      <c r="FE594" s="51"/>
      <c r="FF594" s="51"/>
      <c r="FG594" s="51"/>
      <c r="FH594" s="51"/>
      <c r="FI594" s="51"/>
      <c r="FJ594" s="51"/>
      <c r="FK594" s="51"/>
      <c r="FL594" s="51"/>
      <c r="FM594" s="51"/>
      <c r="FN594" s="51"/>
      <c r="FO594" s="51"/>
      <c r="FP594" s="51"/>
    </row>
    <row r="595" spans="101:172" ht="12.75" customHeight="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c r="EK595" s="51"/>
      <c r="EL595" s="51"/>
      <c r="EM595" s="51"/>
      <c r="EN595" s="51"/>
      <c r="EO595" s="51"/>
      <c r="EP595" s="51"/>
      <c r="EQ595" s="51"/>
      <c r="ER595" s="51"/>
      <c r="ES595" s="51"/>
      <c r="ET595" s="51"/>
      <c r="EU595" s="51"/>
      <c r="EV595" s="51"/>
      <c r="EW595" s="51"/>
      <c r="EX595" s="51"/>
      <c r="EY595" s="51"/>
      <c r="EZ595" s="51"/>
      <c r="FA595" s="51"/>
      <c r="FB595" s="51"/>
      <c r="FC595" s="51"/>
      <c r="FD595" s="51"/>
      <c r="FE595" s="51"/>
      <c r="FF595" s="51"/>
      <c r="FG595" s="51"/>
      <c r="FH595" s="51"/>
      <c r="FI595" s="51"/>
      <c r="FJ595" s="51"/>
      <c r="FK595" s="51"/>
      <c r="FL595" s="51"/>
      <c r="FM595" s="51"/>
      <c r="FN595" s="51"/>
      <c r="FO595" s="51"/>
      <c r="FP595" s="51"/>
    </row>
    <row r="596" spans="101:172" ht="12.75" customHeight="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c r="FB596" s="51"/>
      <c r="FC596" s="51"/>
      <c r="FD596" s="51"/>
      <c r="FE596" s="51"/>
      <c r="FF596" s="51"/>
      <c r="FG596" s="51"/>
      <c r="FH596" s="51"/>
      <c r="FI596" s="51"/>
      <c r="FJ596" s="51"/>
      <c r="FK596" s="51"/>
      <c r="FL596" s="51"/>
      <c r="FM596" s="51"/>
      <c r="FN596" s="51"/>
      <c r="FO596" s="51"/>
      <c r="FP596" s="51"/>
    </row>
    <row r="597" spans="101:172" ht="12.75" customHeight="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c r="EK597" s="51"/>
      <c r="EL597" s="51"/>
      <c r="EM597" s="51"/>
      <c r="EN597" s="51"/>
      <c r="EO597" s="51"/>
      <c r="EP597" s="51"/>
      <c r="EQ597" s="51"/>
      <c r="ER597" s="51"/>
      <c r="ES597" s="51"/>
      <c r="ET597" s="51"/>
      <c r="EU597" s="51"/>
      <c r="EV597" s="51"/>
      <c r="EW597" s="51"/>
      <c r="EX597" s="51"/>
      <c r="EY597" s="51"/>
      <c r="EZ597" s="51"/>
      <c r="FA597" s="51"/>
      <c r="FB597" s="51"/>
      <c r="FC597" s="51"/>
      <c r="FD597" s="51"/>
      <c r="FE597" s="51"/>
      <c r="FF597" s="51"/>
      <c r="FG597" s="51"/>
      <c r="FH597" s="51"/>
      <c r="FI597" s="51"/>
      <c r="FJ597" s="51"/>
      <c r="FK597" s="51"/>
      <c r="FL597" s="51"/>
      <c r="FM597" s="51"/>
      <c r="FN597" s="51"/>
      <c r="FO597" s="51"/>
      <c r="FP597" s="51"/>
    </row>
    <row r="598" spans="101:172" ht="12.75" customHeight="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c r="EK598" s="51"/>
      <c r="EL598" s="51"/>
      <c r="EM598" s="51"/>
      <c r="EN598" s="51"/>
      <c r="EO598" s="51"/>
      <c r="EP598" s="51"/>
      <c r="EQ598" s="51"/>
      <c r="ER598" s="51"/>
      <c r="ES598" s="51"/>
      <c r="ET598" s="51"/>
      <c r="EU598" s="51"/>
      <c r="EV598" s="51"/>
      <c r="EW598" s="51"/>
      <c r="EX598" s="51"/>
      <c r="EY598" s="51"/>
      <c r="EZ598" s="51"/>
      <c r="FA598" s="51"/>
      <c r="FB598" s="51"/>
      <c r="FC598" s="51"/>
      <c r="FD598" s="51"/>
      <c r="FE598" s="51"/>
      <c r="FF598" s="51"/>
      <c r="FG598" s="51"/>
      <c r="FH598" s="51"/>
      <c r="FI598" s="51"/>
      <c r="FJ598" s="51"/>
      <c r="FK598" s="51"/>
      <c r="FL598" s="51"/>
      <c r="FM598" s="51"/>
      <c r="FN598" s="51"/>
      <c r="FO598" s="51"/>
      <c r="FP598" s="51"/>
    </row>
    <row r="599" spans="101:172" ht="12.75" customHeight="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c r="EK599" s="51"/>
      <c r="EL599" s="51"/>
      <c r="EM599" s="51"/>
      <c r="EN599" s="51"/>
      <c r="EO599" s="51"/>
      <c r="EP599" s="51"/>
      <c r="EQ599" s="51"/>
      <c r="ER599" s="51"/>
      <c r="ES599" s="51"/>
      <c r="ET599" s="51"/>
      <c r="EU599" s="51"/>
      <c r="EV599" s="51"/>
      <c r="EW599" s="51"/>
      <c r="EX599" s="51"/>
      <c r="EY599" s="51"/>
      <c r="EZ599" s="51"/>
      <c r="FA599" s="51"/>
      <c r="FB599" s="51"/>
      <c r="FC599" s="51"/>
      <c r="FD599" s="51"/>
      <c r="FE599" s="51"/>
      <c r="FF599" s="51"/>
      <c r="FG599" s="51"/>
      <c r="FH599" s="51"/>
      <c r="FI599" s="51"/>
      <c r="FJ599" s="51"/>
      <c r="FK599" s="51"/>
      <c r="FL599" s="51"/>
      <c r="FM599" s="51"/>
      <c r="FN599" s="51"/>
      <c r="FO599" s="51"/>
      <c r="FP599" s="51"/>
    </row>
    <row r="600" spans="101:172" ht="12.75" customHeight="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c r="EK600" s="51"/>
      <c r="EL600" s="51"/>
      <c r="EM600" s="51"/>
      <c r="EN600" s="51"/>
      <c r="EO600" s="51"/>
      <c r="EP600" s="51"/>
      <c r="EQ600" s="51"/>
      <c r="ER600" s="51"/>
      <c r="ES600" s="51"/>
      <c r="ET600" s="51"/>
      <c r="EU600" s="51"/>
      <c r="EV600" s="51"/>
      <c r="EW600" s="51"/>
      <c r="EX600" s="51"/>
      <c r="EY600" s="51"/>
      <c r="EZ600" s="51"/>
      <c r="FA600" s="51"/>
      <c r="FB600" s="51"/>
      <c r="FC600" s="51"/>
      <c r="FD600" s="51"/>
      <c r="FE600" s="51"/>
      <c r="FF600" s="51"/>
      <c r="FG600" s="51"/>
      <c r="FH600" s="51"/>
      <c r="FI600" s="51"/>
      <c r="FJ600" s="51"/>
      <c r="FK600" s="51"/>
      <c r="FL600" s="51"/>
      <c r="FM600" s="51"/>
      <c r="FN600" s="51"/>
      <c r="FO600" s="51"/>
      <c r="FP600" s="51"/>
    </row>
    <row r="601" spans="101:172" ht="12.75" customHeight="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c r="EK601" s="51"/>
      <c r="EL601" s="51"/>
      <c r="EM601" s="51"/>
      <c r="EN601" s="51"/>
      <c r="EO601" s="51"/>
      <c r="EP601" s="51"/>
      <c r="EQ601" s="51"/>
      <c r="ER601" s="51"/>
      <c r="ES601" s="51"/>
      <c r="ET601" s="51"/>
      <c r="EU601" s="51"/>
      <c r="EV601" s="51"/>
      <c r="EW601" s="51"/>
      <c r="EX601" s="51"/>
      <c r="EY601" s="51"/>
      <c r="EZ601" s="51"/>
      <c r="FA601" s="51"/>
      <c r="FB601" s="51"/>
      <c r="FC601" s="51"/>
      <c r="FD601" s="51"/>
      <c r="FE601" s="51"/>
      <c r="FF601" s="51"/>
      <c r="FG601" s="51"/>
      <c r="FH601" s="51"/>
      <c r="FI601" s="51"/>
      <c r="FJ601" s="51"/>
      <c r="FK601" s="51"/>
      <c r="FL601" s="51"/>
      <c r="FM601" s="51"/>
      <c r="FN601" s="51"/>
      <c r="FO601" s="51"/>
      <c r="FP601" s="51"/>
    </row>
    <row r="602" spans="101:172" ht="12.75" customHeight="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c r="EK602" s="51"/>
      <c r="EL602" s="51"/>
      <c r="EM602" s="51"/>
      <c r="EN602" s="51"/>
      <c r="EO602" s="51"/>
      <c r="EP602" s="51"/>
      <c r="EQ602" s="51"/>
      <c r="ER602" s="51"/>
      <c r="ES602" s="51"/>
      <c r="ET602" s="51"/>
      <c r="EU602" s="51"/>
      <c r="EV602" s="51"/>
      <c r="EW602" s="51"/>
      <c r="EX602" s="51"/>
      <c r="EY602" s="51"/>
      <c r="EZ602" s="51"/>
      <c r="FA602" s="51"/>
      <c r="FB602" s="51"/>
      <c r="FC602" s="51"/>
      <c r="FD602" s="51"/>
      <c r="FE602" s="51"/>
      <c r="FF602" s="51"/>
      <c r="FG602" s="51"/>
      <c r="FH602" s="51"/>
      <c r="FI602" s="51"/>
      <c r="FJ602" s="51"/>
      <c r="FK602" s="51"/>
      <c r="FL602" s="51"/>
      <c r="FM602" s="51"/>
      <c r="FN602" s="51"/>
      <c r="FO602" s="51"/>
      <c r="FP602" s="51"/>
    </row>
    <row r="603" spans="101:172" ht="12.75" customHeight="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c r="EK603" s="51"/>
      <c r="EL603" s="51"/>
      <c r="EM603" s="51"/>
      <c r="EN603" s="51"/>
      <c r="EO603" s="51"/>
      <c r="EP603" s="51"/>
      <c r="EQ603" s="51"/>
      <c r="ER603" s="51"/>
      <c r="ES603" s="51"/>
      <c r="ET603" s="51"/>
      <c r="EU603" s="51"/>
      <c r="EV603" s="51"/>
      <c r="EW603" s="51"/>
      <c r="EX603" s="51"/>
      <c r="EY603" s="51"/>
      <c r="EZ603" s="51"/>
      <c r="FA603" s="51"/>
      <c r="FB603" s="51"/>
      <c r="FC603" s="51"/>
      <c r="FD603" s="51"/>
      <c r="FE603" s="51"/>
      <c r="FF603" s="51"/>
      <c r="FG603" s="51"/>
      <c r="FH603" s="51"/>
      <c r="FI603" s="51"/>
      <c r="FJ603" s="51"/>
      <c r="FK603" s="51"/>
      <c r="FL603" s="51"/>
      <c r="FM603" s="51"/>
      <c r="FN603" s="51"/>
      <c r="FO603" s="51"/>
      <c r="FP603" s="51"/>
    </row>
    <row r="604" spans="101:172" ht="12.75" customHeight="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c r="EK604" s="51"/>
      <c r="EL604" s="51"/>
      <c r="EM604" s="51"/>
      <c r="EN604" s="51"/>
      <c r="EO604" s="51"/>
      <c r="EP604" s="51"/>
      <c r="EQ604" s="51"/>
      <c r="ER604" s="51"/>
      <c r="ES604" s="51"/>
      <c r="ET604" s="51"/>
      <c r="EU604" s="51"/>
      <c r="EV604" s="51"/>
      <c r="EW604" s="51"/>
      <c r="EX604" s="51"/>
      <c r="EY604" s="51"/>
      <c r="EZ604" s="51"/>
      <c r="FA604" s="51"/>
      <c r="FB604" s="51"/>
      <c r="FC604" s="51"/>
      <c r="FD604" s="51"/>
      <c r="FE604" s="51"/>
      <c r="FF604" s="51"/>
      <c r="FG604" s="51"/>
      <c r="FH604" s="51"/>
      <c r="FI604" s="51"/>
      <c r="FJ604" s="51"/>
      <c r="FK604" s="51"/>
      <c r="FL604" s="51"/>
      <c r="FM604" s="51"/>
      <c r="FN604" s="51"/>
      <c r="FO604" s="51"/>
      <c r="FP604" s="51"/>
    </row>
    <row r="605" spans="101:172" ht="12.75" customHeight="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c r="EK605" s="51"/>
      <c r="EL605" s="51"/>
      <c r="EM605" s="51"/>
      <c r="EN605" s="51"/>
      <c r="EO605" s="51"/>
      <c r="EP605" s="51"/>
      <c r="EQ605" s="51"/>
      <c r="ER605" s="51"/>
      <c r="ES605" s="51"/>
      <c r="ET605" s="51"/>
      <c r="EU605" s="51"/>
      <c r="EV605" s="51"/>
      <c r="EW605" s="51"/>
      <c r="EX605" s="51"/>
      <c r="EY605" s="51"/>
      <c r="EZ605" s="51"/>
      <c r="FA605" s="51"/>
      <c r="FB605" s="51"/>
      <c r="FC605" s="51"/>
      <c r="FD605" s="51"/>
      <c r="FE605" s="51"/>
      <c r="FF605" s="51"/>
      <c r="FG605" s="51"/>
      <c r="FH605" s="51"/>
      <c r="FI605" s="51"/>
      <c r="FJ605" s="51"/>
      <c r="FK605" s="51"/>
      <c r="FL605" s="51"/>
      <c r="FM605" s="51"/>
      <c r="FN605" s="51"/>
      <c r="FO605" s="51"/>
      <c r="FP605" s="51"/>
    </row>
    <row r="606" spans="101:172" ht="12.75" customHeight="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c r="EK606" s="51"/>
      <c r="EL606" s="51"/>
      <c r="EM606" s="51"/>
      <c r="EN606" s="51"/>
      <c r="EO606" s="51"/>
      <c r="EP606" s="51"/>
      <c r="EQ606" s="51"/>
      <c r="ER606" s="51"/>
      <c r="ES606" s="51"/>
      <c r="ET606" s="51"/>
      <c r="EU606" s="51"/>
      <c r="EV606" s="51"/>
      <c r="EW606" s="51"/>
      <c r="EX606" s="51"/>
      <c r="EY606" s="51"/>
      <c r="EZ606" s="51"/>
      <c r="FA606" s="51"/>
      <c r="FB606" s="51"/>
      <c r="FC606" s="51"/>
      <c r="FD606" s="51"/>
      <c r="FE606" s="51"/>
      <c r="FF606" s="51"/>
      <c r="FG606" s="51"/>
      <c r="FH606" s="51"/>
      <c r="FI606" s="51"/>
      <c r="FJ606" s="51"/>
      <c r="FK606" s="51"/>
      <c r="FL606" s="51"/>
      <c r="FM606" s="51"/>
      <c r="FN606" s="51"/>
      <c r="FO606" s="51"/>
      <c r="FP606" s="51"/>
    </row>
    <row r="607" spans="101:172" ht="12.75" customHeight="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c r="EK607" s="51"/>
      <c r="EL607" s="51"/>
      <c r="EM607" s="51"/>
      <c r="EN607" s="51"/>
      <c r="EO607" s="51"/>
      <c r="EP607" s="51"/>
      <c r="EQ607" s="51"/>
      <c r="ER607" s="51"/>
      <c r="ES607" s="51"/>
      <c r="ET607" s="51"/>
      <c r="EU607" s="51"/>
      <c r="EV607" s="51"/>
      <c r="EW607" s="51"/>
      <c r="EX607" s="51"/>
      <c r="EY607" s="51"/>
      <c r="EZ607" s="51"/>
      <c r="FA607" s="51"/>
      <c r="FB607" s="51"/>
      <c r="FC607" s="51"/>
      <c r="FD607" s="51"/>
      <c r="FE607" s="51"/>
      <c r="FF607" s="51"/>
      <c r="FG607" s="51"/>
      <c r="FH607" s="51"/>
      <c r="FI607" s="51"/>
      <c r="FJ607" s="51"/>
      <c r="FK607" s="51"/>
      <c r="FL607" s="51"/>
      <c r="FM607" s="51"/>
      <c r="FN607" s="51"/>
      <c r="FO607" s="51"/>
      <c r="FP607" s="51"/>
    </row>
    <row r="608" spans="101:172" ht="12.75" customHeight="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c r="EK608" s="51"/>
      <c r="EL608" s="51"/>
      <c r="EM608" s="51"/>
      <c r="EN608" s="51"/>
      <c r="EO608" s="51"/>
      <c r="EP608" s="51"/>
      <c r="EQ608" s="51"/>
      <c r="ER608" s="51"/>
      <c r="ES608" s="51"/>
      <c r="ET608" s="51"/>
      <c r="EU608" s="51"/>
      <c r="EV608" s="51"/>
      <c r="EW608" s="51"/>
      <c r="EX608" s="51"/>
      <c r="EY608" s="51"/>
      <c r="EZ608" s="51"/>
      <c r="FA608" s="51"/>
      <c r="FB608" s="51"/>
      <c r="FC608" s="51"/>
      <c r="FD608" s="51"/>
      <c r="FE608" s="51"/>
      <c r="FF608" s="51"/>
      <c r="FG608" s="51"/>
      <c r="FH608" s="51"/>
      <c r="FI608" s="51"/>
      <c r="FJ608" s="51"/>
      <c r="FK608" s="51"/>
      <c r="FL608" s="51"/>
      <c r="FM608" s="51"/>
      <c r="FN608" s="51"/>
      <c r="FO608" s="51"/>
      <c r="FP608" s="51"/>
    </row>
    <row r="609" spans="101:172" ht="12.75" customHeight="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c r="EK609" s="51"/>
      <c r="EL609" s="51"/>
      <c r="EM609" s="51"/>
      <c r="EN609" s="51"/>
      <c r="EO609" s="51"/>
      <c r="EP609" s="51"/>
      <c r="EQ609" s="51"/>
      <c r="ER609" s="51"/>
      <c r="ES609" s="51"/>
      <c r="ET609" s="51"/>
      <c r="EU609" s="51"/>
      <c r="EV609" s="51"/>
      <c r="EW609" s="51"/>
      <c r="EX609" s="51"/>
      <c r="EY609" s="51"/>
      <c r="EZ609" s="51"/>
      <c r="FA609" s="51"/>
      <c r="FB609" s="51"/>
      <c r="FC609" s="51"/>
      <c r="FD609" s="51"/>
      <c r="FE609" s="51"/>
      <c r="FF609" s="51"/>
      <c r="FG609" s="51"/>
      <c r="FH609" s="51"/>
      <c r="FI609" s="51"/>
      <c r="FJ609" s="51"/>
      <c r="FK609" s="51"/>
      <c r="FL609" s="51"/>
      <c r="FM609" s="51"/>
      <c r="FN609" s="51"/>
      <c r="FO609" s="51"/>
      <c r="FP609" s="51"/>
    </row>
    <row r="610" spans="101:172" ht="12.75" customHeight="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c r="EK610" s="51"/>
      <c r="EL610" s="51"/>
      <c r="EM610" s="51"/>
      <c r="EN610" s="51"/>
      <c r="EO610" s="51"/>
      <c r="EP610" s="51"/>
      <c r="EQ610" s="51"/>
      <c r="ER610" s="51"/>
      <c r="ES610" s="51"/>
      <c r="ET610" s="51"/>
      <c r="EU610" s="51"/>
      <c r="EV610" s="51"/>
      <c r="EW610" s="51"/>
      <c r="EX610" s="51"/>
      <c r="EY610" s="51"/>
      <c r="EZ610" s="51"/>
      <c r="FA610" s="51"/>
      <c r="FB610" s="51"/>
      <c r="FC610" s="51"/>
      <c r="FD610" s="51"/>
      <c r="FE610" s="51"/>
      <c r="FF610" s="51"/>
      <c r="FG610" s="51"/>
      <c r="FH610" s="51"/>
      <c r="FI610" s="51"/>
      <c r="FJ610" s="51"/>
      <c r="FK610" s="51"/>
      <c r="FL610" s="51"/>
      <c r="FM610" s="51"/>
      <c r="FN610" s="51"/>
      <c r="FO610" s="51"/>
      <c r="FP610" s="51"/>
    </row>
    <row r="611" spans="101:172" ht="12.75" customHeight="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c r="EK611" s="51"/>
      <c r="EL611" s="51"/>
      <c r="EM611" s="51"/>
      <c r="EN611" s="51"/>
      <c r="EO611" s="51"/>
      <c r="EP611" s="51"/>
      <c r="EQ611" s="51"/>
      <c r="ER611" s="51"/>
      <c r="ES611" s="51"/>
      <c r="ET611" s="51"/>
      <c r="EU611" s="51"/>
      <c r="EV611" s="51"/>
      <c r="EW611" s="51"/>
      <c r="EX611" s="51"/>
      <c r="EY611" s="51"/>
      <c r="EZ611" s="51"/>
      <c r="FA611" s="51"/>
      <c r="FB611" s="51"/>
      <c r="FC611" s="51"/>
      <c r="FD611" s="51"/>
      <c r="FE611" s="51"/>
      <c r="FF611" s="51"/>
      <c r="FG611" s="51"/>
      <c r="FH611" s="51"/>
      <c r="FI611" s="51"/>
      <c r="FJ611" s="51"/>
      <c r="FK611" s="51"/>
      <c r="FL611" s="51"/>
      <c r="FM611" s="51"/>
      <c r="FN611" s="51"/>
      <c r="FO611" s="51"/>
      <c r="FP611" s="51"/>
    </row>
    <row r="612" spans="101:172" ht="12.75" customHeight="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c r="EK612" s="51"/>
      <c r="EL612" s="51"/>
      <c r="EM612" s="51"/>
      <c r="EN612" s="51"/>
      <c r="EO612" s="51"/>
      <c r="EP612" s="51"/>
      <c r="EQ612" s="51"/>
      <c r="ER612" s="51"/>
      <c r="ES612" s="51"/>
      <c r="ET612" s="51"/>
      <c r="EU612" s="51"/>
      <c r="EV612" s="51"/>
      <c r="EW612" s="51"/>
      <c r="EX612" s="51"/>
      <c r="EY612" s="51"/>
      <c r="EZ612" s="51"/>
      <c r="FA612" s="51"/>
      <c r="FB612" s="51"/>
      <c r="FC612" s="51"/>
      <c r="FD612" s="51"/>
      <c r="FE612" s="51"/>
      <c r="FF612" s="51"/>
      <c r="FG612" s="51"/>
      <c r="FH612" s="51"/>
      <c r="FI612" s="51"/>
      <c r="FJ612" s="51"/>
      <c r="FK612" s="51"/>
      <c r="FL612" s="51"/>
      <c r="FM612" s="51"/>
      <c r="FN612" s="51"/>
      <c r="FO612" s="51"/>
      <c r="FP612" s="51"/>
    </row>
    <row r="613" spans="101:172" ht="12.75" customHeight="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c r="EK613" s="51"/>
      <c r="EL613" s="51"/>
      <c r="EM613" s="51"/>
      <c r="EN613" s="51"/>
      <c r="EO613" s="51"/>
      <c r="EP613" s="51"/>
      <c r="EQ613" s="51"/>
      <c r="ER613" s="51"/>
      <c r="ES613" s="51"/>
      <c r="ET613" s="51"/>
      <c r="EU613" s="51"/>
      <c r="EV613" s="51"/>
      <c r="EW613" s="51"/>
      <c r="EX613" s="51"/>
      <c r="EY613" s="51"/>
      <c r="EZ613" s="51"/>
      <c r="FA613" s="51"/>
      <c r="FB613" s="51"/>
      <c r="FC613" s="51"/>
      <c r="FD613" s="51"/>
      <c r="FE613" s="51"/>
      <c r="FF613" s="51"/>
      <c r="FG613" s="51"/>
      <c r="FH613" s="51"/>
      <c r="FI613" s="51"/>
      <c r="FJ613" s="51"/>
      <c r="FK613" s="51"/>
      <c r="FL613" s="51"/>
      <c r="FM613" s="51"/>
      <c r="FN613" s="51"/>
      <c r="FO613" s="51"/>
      <c r="FP613" s="51"/>
    </row>
    <row r="614" spans="101:172" ht="12.75" customHeight="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c r="EK614" s="51"/>
      <c r="EL614" s="51"/>
      <c r="EM614" s="51"/>
      <c r="EN614" s="51"/>
      <c r="EO614" s="51"/>
      <c r="EP614" s="51"/>
      <c r="EQ614" s="51"/>
      <c r="ER614" s="51"/>
      <c r="ES614" s="51"/>
      <c r="ET614" s="51"/>
      <c r="EU614" s="51"/>
      <c r="EV614" s="51"/>
      <c r="EW614" s="51"/>
      <c r="EX614" s="51"/>
      <c r="EY614" s="51"/>
      <c r="EZ614" s="51"/>
      <c r="FA614" s="51"/>
      <c r="FB614" s="51"/>
      <c r="FC614" s="51"/>
      <c r="FD614" s="51"/>
      <c r="FE614" s="51"/>
      <c r="FF614" s="51"/>
      <c r="FG614" s="51"/>
      <c r="FH614" s="51"/>
      <c r="FI614" s="51"/>
      <c r="FJ614" s="51"/>
      <c r="FK614" s="51"/>
      <c r="FL614" s="51"/>
      <c r="FM614" s="51"/>
      <c r="FN614" s="51"/>
      <c r="FO614" s="51"/>
      <c r="FP614" s="51"/>
    </row>
    <row r="615" spans="101:172" ht="12.75" customHeight="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c r="EK615" s="51"/>
      <c r="EL615" s="51"/>
      <c r="EM615" s="51"/>
      <c r="EN615" s="51"/>
      <c r="EO615" s="51"/>
      <c r="EP615" s="51"/>
      <c r="EQ615" s="51"/>
      <c r="ER615" s="51"/>
      <c r="ES615" s="51"/>
      <c r="ET615" s="51"/>
      <c r="EU615" s="51"/>
      <c r="EV615" s="51"/>
      <c r="EW615" s="51"/>
      <c r="EX615" s="51"/>
      <c r="EY615" s="51"/>
      <c r="EZ615" s="51"/>
      <c r="FA615" s="51"/>
      <c r="FB615" s="51"/>
      <c r="FC615" s="51"/>
      <c r="FD615" s="51"/>
      <c r="FE615" s="51"/>
      <c r="FF615" s="51"/>
      <c r="FG615" s="51"/>
      <c r="FH615" s="51"/>
      <c r="FI615" s="51"/>
      <c r="FJ615" s="51"/>
      <c r="FK615" s="51"/>
      <c r="FL615" s="51"/>
      <c r="FM615" s="51"/>
      <c r="FN615" s="51"/>
      <c r="FO615" s="51"/>
      <c r="FP615" s="51"/>
    </row>
    <row r="616" spans="101:172" ht="12.75" customHeight="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c r="EK616" s="51"/>
      <c r="EL616" s="51"/>
      <c r="EM616" s="51"/>
      <c r="EN616" s="51"/>
      <c r="EO616" s="51"/>
      <c r="EP616" s="51"/>
      <c r="EQ616" s="51"/>
      <c r="ER616" s="51"/>
      <c r="ES616" s="51"/>
      <c r="ET616" s="51"/>
      <c r="EU616" s="51"/>
      <c r="EV616" s="51"/>
      <c r="EW616" s="51"/>
      <c r="EX616" s="51"/>
      <c r="EY616" s="51"/>
      <c r="EZ616" s="51"/>
      <c r="FA616" s="51"/>
      <c r="FB616" s="51"/>
      <c r="FC616" s="51"/>
      <c r="FD616" s="51"/>
      <c r="FE616" s="51"/>
      <c r="FF616" s="51"/>
      <c r="FG616" s="51"/>
      <c r="FH616" s="51"/>
      <c r="FI616" s="51"/>
      <c r="FJ616" s="51"/>
      <c r="FK616" s="51"/>
      <c r="FL616" s="51"/>
      <c r="FM616" s="51"/>
      <c r="FN616" s="51"/>
      <c r="FO616" s="51"/>
      <c r="FP616" s="51"/>
    </row>
    <row r="617" spans="101:172" ht="12.75" customHeight="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c r="EK617" s="51"/>
      <c r="EL617" s="51"/>
      <c r="EM617" s="51"/>
      <c r="EN617" s="51"/>
      <c r="EO617" s="51"/>
      <c r="EP617" s="51"/>
      <c r="EQ617" s="51"/>
      <c r="ER617" s="51"/>
      <c r="ES617" s="51"/>
      <c r="ET617" s="51"/>
      <c r="EU617" s="51"/>
      <c r="EV617" s="51"/>
      <c r="EW617" s="51"/>
      <c r="EX617" s="51"/>
      <c r="EY617" s="51"/>
      <c r="EZ617" s="51"/>
      <c r="FA617" s="51"/>
      <c r="FB617" s="51"/>
      <c r="FC617" s="51"/>
      <c r="FD617" s="51"/>
      <c r="FE617" s="51"/>
      <c r="FF617" s="51"/>
      <c r="FG617" s="51"/>
      <c r="FH617" s="51"/>
      <c r="FI617" s="51"/>
      <c r="FJ617" s="51"/>
      <c r="FK617" s="51"/>
      <c r="FL617" s="51"/>
      <c r="FM617" s="51"/>
      <c r="FN617" s="51"/>
      <c r="FO617" s="51"/>
      <c r="FP617" s="51"/>
    </row>
    <row r="618" spans="101:172" ht="12.75" customHeight="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c r="FB618" s="51"/>
      <c r="FC618" s="51"/>
      <c r="FD618" s="51"/>
      <c r="FE618" s="51"/>
      <c r="FF618" s="51"/>
      <c r="FG618" s="51"/>
      <c r="FH618" s="51"/>
      <c r="FI618" s="51"/>
      <c r="FJ618" s="51"/>
      <c r="FK618" s="51"/>
      <c r="FL618" s="51"/>
      <c r="FM618" s="51"/>
      <c r="FN618" s="51"/>
      <c r="FO618" s="51"/>
      <c r="FP618" s="51"/>
    </row>
    <row r="619" spans="101:172" ht="12.75" customHeight="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c r="EK619" s="51"/>
      <c r="EL619" s="51"/>
      <c r="EM619" s="51"/>
      <c r="EN619" s="51"/>
      <c r="EO619" s="51"/>
      <c r="EP619" s="51"/>
      <c r="EQ619" s="51"/>
      <c r="ER619" s="51"/>
      <c r="ES619" s="51"/>
      <c r="ET619" s="51"/>
      <c r="EU619" s="51"/>
      <c r="EV619" s="51"/>
      <c r="EW619" s="51"/>
      <c r="EX619" s="51"/>
      <c r="EY619" s="51"/>
      <c r="EZ619" s="51"/>
      <c r="FA619" s="51"/>
      <c r="FB619" s="51"/>
      <c r="FC619" s="51"/>
      <c r="FD619" s="51"/>
      <c r="FE619" s="51"/>
      <c r="FF619" s="51"/>
      <c r="FG619" s="51"/>
      <c r="FH619" s="51"/>
      <c r="FI619" s="51"/>
      <c r="FJ619" s="51"/>
      <c r="FK619" s="51"/>
      <c r="FL619" s="51"/>
      <c r="FM619" s="51"/>
      <c r="FN619" s="51"/>
      <c r="FO619" s="51"/>
      <c r="FP619" s="51"/>
    </row>
    <row r="620" spans="101:172" ht="12.75" customHeight="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c r="EK620" s="51"/>
      <c r="EL620" s="51"/>
      <c r="EM620" s="51"/>
      <c r="EN620" s="51"/>
      <c r="EO620" s="51"/>
      <c r="EP620" s="51"/>
      <c r="EQ620" s="51"/>
      <c r="ER620" s="51"/>
      <c r="ES620" s="51"/>
      <c r="ET620" s="51"/>
      <c r="EU620" s="51"/>
      <c r="EV620" s="51"/>
      <c r="EW620" s="51"/>
      <c r="EX620" s="51"/>
      <c r="EY620" s="51"/>
      <c r="EZ620" s="51"/>
      <c r="FA620" s="51"/>
      <c r="FB620" s="51"/>
      <c r="FC620" s="51"/>
      <c r="FD620" s="51"/>
      <c r="FE620" s="51"/>
      <c r="FF620" s="51"/>
      <c r="FG620" s="51"/>
      <c r="FH620" s="51"/>
      <c r="FI620" s="51"/>
      <c r="FJ620" s="51"/>
      <c r="FK620" s="51"/>
      <c r="FL620" s="51"/>
      <c r="FM620" s="51"/>
      <c r="FN620" s="51"/>
      <c r="FO620" s="51"/>
      <c r="FP620" s="51"/>
    </row>
    <row r="621" spans="101:172" ht="12.75" customHeight="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c r="EK621" s="51"/>
      <c r="EL621" s="51"/>
      <c r="EM621" s="51"/>
      <c r="EN621" s="51"/>
      <c r="EO621" s="51"/>
      <c r="EP621" s="51"/>
      <c r="EQ621" s="51"/>
      <c r="ER621" s="51"/>
      <c r="ES621" s="51"/>
      <c r="ET621" s="51"/>
      <c r="EU621" s="51"/>
      <c r="EV621" s="51"/>
      <c r="EW621" s="51"/>
      <c r="EX621" s="51"/>
      <c r="EY621" s="51"/>
      <c r="EZ621" s="51"/>
      <c r="FA621" s="51"/>
      <c r="FB621" s="51"/>
      <c r="FC621" s="51"/>
      <c r="FD621" s="51"/>
      <c r="FE621" s="51"/>
      <c r="FF621" s="51"/>
      <c r="FG621" s="51"/>
      <c r="FH621" s="51"/>
      <c r="FI621" s="51"/>
      <c r="FJ621" s="51"/>
      <c r="FK621" s="51"/>
      <c r="FL621" s="51"/>
      <c r="FM621" s="51"/>
      <c r="FN621" s="51"/>
      <c r="FO621" s="51"/>
      <c r="FP621" s="51"/>
    </row>
    <row r="622" spans="101:172" ht="12.75" customHeight="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c r="EK622" s="51"/>
      <c r="EL622" s="51"/>
      <c r="EM622" s="51"/>
      <c r="EN622" s="51"/>
      <c r="EO622" s="51"/>
      <c r="EP622" s="51"/>
      <c r="EQ622" s="51"/>
      <c r="ER622" s="51"/>
      <c r="ES622" s="51"/>
      <c r="ET622" s="51"/>
      <c r="EU622" s="51"/>
      <c r="EV622" s="51"/>
      <c r="EW622" s="51"/>
      <c r="EX622" s="51"/>
      <c r="EY622" s="51"/>
      <c r="EZ622" s="51"/>
      <c r="FA622" s="51"/>
      <c r="FB622" s="51"/>
      <c r="FC622" s="51"/>
      <c r="FD622" s="51"/>
      <c r="FE622" s="51"/>
      <c r="FF622" s="51"/>
      <c r="FG622" s="51"/>
      <c r="FH622" s="51"/>
      <c r="FI622" s="51"/>
      <c r="FJ622" s="51"/>
      <c r="FK622" s="51"/>
      <c r="FL622" s="51"/>
      <c r="FM622" s="51"/>
      <c r="FN622" s="51"/>
      <c r="FO622" s="51"/>
      <c r="FP622" s="51"/>
    </row>
    <row r="623" spans="101:172" ht="12.75" customHeight="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c r="EK623" s="51"/>
      <c r="EL623" s="51"/>
      <c r="EM623" s="51"/>
      <c r="EN623" s="51"/>
      <c r="EO623" s="51"/>
      <c r="EP623" s="51"/>
      <c r="EQ623" s="51"/>
      <c r="ER623" s="51"/>
      <c r="ES623" s="51"/>
      <c r="ET623" s="51"/>
      <c r="EU623" s="51"/>
      <c r="EV623" s="51"/>
      <c r="EW623" s="51"/>
      <c r="EX623" s="51"/>
      <c r="EY623" s="51"/>
      <c r="EZ623" s="51"/>
      <c r="FA623" s="51"/>
      <c r="FB623" s="51"/>
      <c r="FC623" s="51"/>
      <c r="FD623" s="51"/>
      <c r="FE623" s="51"/>
      <c r="FF623" s="51"/>
      <c r="FG623" s="51"/>
      <c r="FH623" s="51"/>
      <c r="FI623" s="51"/>
      <c r="FJ623" s="51"/>
      <c r="FK623" s="51"/>
      <c r="FL623" s="51"/>
      <c r="FM623" s="51"/>
      <c r="FN623" s="51"/>
      <c r="FO623" s="51"/>
      <c r="FP623" s="51"/>
    </row>
    <row r="624" spans="101:172" ht="12.75" customHeight="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c r="EK624" s="51"/>
      <c r="EL624" s="51"/>
      <c r="EM624" s="51"/>
      <c r="EN624" s="51"/>
      <c r="EO624" s="51"/>
      <c r="EP624" s="51"/>
      <c r="EQ624" s="51"/>
      <c r="ER624" s="51"/>
      <c r="ES624" s="51"/>
      <c r="ET624" s="51"/>
      <c r="EU624" s="51"/>
      <c r="EV624" s="51"/>
      <c r="EW624" s="51"/>
      <c r="EX624" s="51"/>
      <c r="EY624" s="51"/>
      <c r="EZ624" s="51"/>
      <c r="FA624" s="51"/>
      <c r="FB624" s="51"/>
      <c r="FC624" s="51"/>
      <c r="FD624" s="51"/>
      <c r="FE624" s="51"/>
      <c r="FF624" s="51"/>
      <c r="FG624" s="51"/>
      <c r="FH624" s="51"/>
      <c r="FI624" s="51"/>
      <c r="FJ624" s="51"/>
      <c r="FK624" s="51"/>
      <c r="FL624" s="51"/>
      <c r="FM624" s="51"/>
      <c r="FN624" s="51"/>
      <c r="FO624" s="51"/>
      <c r="FP624" s="51"/>
    </row>
    <row r="625" spans="101:172" ht="12.75" customHeight="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c r="EK625" s="51"/>
      <c r="EL625" s="51"/>
      <c r="EM625" s="51"/>
      <c r="EN625" s="51"/>
      <c r="EO625" s="51"/>
      <c r="EP625" s="51"/>
      <c r="EQ625" s="51"/>
      <c r="ER625" s="51"/>
      <c r="ES625" s="51"/>
      <c r="ET625" s="51"/>
      <c r="EU625" s="51"/>
      <c r="EV625" s="51"/>
      <c r="EW625" s="51"/>
      <c r="EX625" s="51"/>
      <c r="EY625" s="51"/>
      <c r="EZ625" s="51"/>
      <c r="FA625" s="51"/>
      <c r="FB625" s="51"/>
      <c r="FC625" s="51"/>
      <c r="FD625" s="51"/>
      <c r="FE625" s="51"/>
      <c r="FF625" s="51"/>
      <c r="FG625" s="51"/>
      <c r="FH625" s="51"/>
      <c r="FI625" s="51"/>
      <c r="FJ625" s="51"/>
      <c r="FK625" s="51"/>
      <c r="FL625" s="51"/>
      <c r="FM625" s="51"/>
      <c r="FN625" s="51"/>
      <c r="FO625" s="51"/>
      <c r="FP625" s="51"/>
    </row>
    <row r="626" spans="101:172" ht="12.75" customHeight="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c r="EK626" s="51"/>
      <c r="EL626" s="51"/>
      <c r="EM626" s="51"/>
      <c r="EN626" s="51"/>
      <c r="EO626" s="51"/>
      <c r="EP626" s="51"/>
      <c r="EQ626" s="51"/>
      <c r="ER626" s="51"/>
      <c r="ES626" s="51"/>
      <c r="ET626" s="51"/>
      <c r="EU626" s="51"/>
      <c r="EV626" s="51"/>
      <c r="EW626" s="51"/>
      <c r="EX626" s="51"/>
      <c r="EY626" s="51"/>
      <c r="EZ626" s="51"/>
      <c r="FA626" s="51"/>
      <c r="FB626" s="51"/>
      <c r="FC626" s="51"/>
      <c r="FD626" s="51"/>
      <c r="FE626" s="51"/>
      <c r="FF626" s="51"/>
      <c r="FG626" s="51"/>
      <c r="FH626" s="51"/>
      <c r="FI626" s="51"/>
      <c r="FJ626" s="51"/>
      <c r="FK626" s="51"/>
      <c r="FL626" s="51"/>
      <c r="FM626" s="51"/>
      <c r="FN626" s="51"/>
      <c r="FO626" s="51"/>
      <c r="FP626" s="51"/>
    </row>
    <row r="627" spans="101:172" ht="12.75" customHeight="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c r="EK627" s="51"/>
      <c r="EL627" s="51"/>
      <c r="EM627" s="51"/>
      <c r="EN627" s="51"/>
      <c r="EO627" s="51"/>
      <c r="EP627" s="51"/>
      <c r="EQ627" s="51"/>
      <c r="ER627" s="51"/>
      <c r="ES627" s="51"/>
      <c r="ET627" s="51"/>
      <c r="EU627" s="51"/>
      <c r="EV627" s="51"/>
      <c r="EW627" s="51"/>
      <c r="EX627" s="51"/>
      <c r="EY627" s="51"/>
      <c r="EZ627" s="51"/>
      <c r="FA627" s="51"/>
      <c r="FB627" s="51"/>
      <c r="FC627" s="51"/>
      <c r="FD627" s="51"/>
      <c r="FE627" s="51"/>
      <c r="FF627" s="51"/>
      <c r="FG627" s="51"/>
      <c r="FH627" s="51"/>
      <c r="FI627" s="51"/>
      <c r="FJ627" s="51"/>
      <c r="FK627" s="51"/>
      <c r="FL627" s="51"/>
      <c r="FM627" s="51"/>
      <c r="FN627" s="51"/>
      <c r="FO627" s="51"/>
      <c r="FP627" s="51"/>
    </row>
    <row r="628" spans="101:172" ht="12.75" customHeight="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c r="EK628" s="51"/>
      <c r="EL628" s="51"/>
      <c r="EM628" s="51"/>
      <c r="EN628" s="51"/>
      <c r="EO628" s="51"/>
      <c r="EP628" s="51"/>
      <c r="EQ628" s="51"/>
      <c r="ER628" s="51"/>
      <c r="ES628" s="51"/>
      <c r="ET628" s="51"/>
      <c r="EU628" s="51"/>
      <c r="EV628" s="51"/>
      <c r="EW628" s="51"/>
      <c r="EX628" s="51"/>
      <c r="EY628" s="51"/>
      <c r="EZ628" s="51"/>
      <c r="FA628" s="51"/>
      <c r="FB628" s="51"/>
      <c r="FC628" s="51"/>
      <c r="FD628" s="51"/>
      <c r="FE628" s="51"/>
      <c r="FF628" s="51"/>
      <c r="FG628" s="51"/>
      <c r="FH628" s="51"/>
      <c r="FI628" s="51"/>
      <c r="FJ628" s="51"/>
      <c r="FK628" s="51"/>
      <c r="FL628" s="51"/>
      <c r="FM628" s="51"/>
      <c r="FN628" s="51"/>
      <c r="FO628" s="51"/>
      <c r="FP628" s="51"/>
    </row>
    <row r="629" spans="101:172" ht="12.75" customHeight="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c r="EK629" s="51"/>
      <c r="EL629" s="51"/>
      <c r="EM629" s="51"/>
      <c r="EN629" s="51"/>
      <c r="EO629" s="51"/>
      <c r="EP629" s="51"/>
      <c r="EQ629" s="51"/>
      <c r="ER629" s="51"/>
      <c r="ES629" s="51"/>
      <c r="ET629" s="51"/>
      <c r="EU629" s="51"/>
      <c r="EV629" s="51"/>
      <c r="EW629" s="51"/>
      <c r="EX629" s="51"/>
      <c r="EY629" s="51"/>
      <c r="EZ629" s="51"/>
      <c r="FA629" s="51"/>
      <c r="FB629" s="51"/>
      <c r="FC629" s="51"/>
      <c r="FD629" s="51"/>
      <c r="FE629" s="51"/>
      <c r="FF629" s="51"/>
      <c r="FG629" s="51"/>
      <c r="FH629" s="51"/>
      <c r="FI629" s="51"/>
      <c r="FJ629" s="51"/>
      <c r="FK629" s="51"/>
      <c r="FL629" s="51"/>
      <c r="FM629" s="51"/>
      <c r="FN629" s="51"/>
      <c r="FO629" s="51"/>
      <c r="FP629" s="51"/>
    </row>
    <row r="630" spans="101:172" ht="12.75" customHeight="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c r="EK630" s="51"/>
      <c r="EL630" s="51"/>
      <c r="EM630" s="51"/>
      <c r="EN630" s="51"/>
      <c r="EO630" s="51"/>
      <c r="EP630" s="51"/>
      <c r="EQ630" s="51"/>
      <c r="ER630" s="51"/>
      <c r="ES630" s="51"/>
      <c r="ET630" s="51"/>
      <c r="EU630" s="51"/>
      <c r="EV630" s="51"/>
      <c r="EW630" s="51"/>
      <c r="EX630" s="51"/>
      <c r="EY630" s="51"/>
      <c r="EZ630" s="51"/>
      <c r="FA630" s="51"/>
      <c r="FB630" s="51"/>
      <c r="FC630" s="51"/>
      <c r="FD630" s="51"/>
      <c r="FE630" s="51"/>
      <c r="FF630" s="51"/>
      <c r="FG630" s="51"/>
      <c r="FH630" s="51"/>
      <c r="FI630" s="51"/>
      <c r="FJ630" s="51"/>
      <c r="FK630" s="51"/>
      <c r="FL630" s="51"/>
      <c r="FM630" s="51"/>
      <c r="FN630" s="51"/>
      <c r="FO630" s="51"/>
      <c r="FP630" s="51"/>
    </row>
    <row r="631" spans="101:172" ht="12.75" customHeight="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c r="EK631" s="51"/>
      <c r="EL631" s="51"/>
      <c r="EM631" s="51"/>
      <c r="EN631" s="51"/>
      <c r="EO631" s="51"/>
      <c r="EP631" s="51"/>
      <c r="EQ631" s="51"/>
      <c r="ER631" s="51"/>
      <c r="ES631" s="51"/>
      <c r="ET631" s="51"/>
      <c r="EU631" s="51"/>
      <c r="EV631" s="51"/>
      <c r="EW631" s="51"/>
      <c r="EX631" s="51"/>
      <c r="EY631" s="51"/>
      <c r="EZ631" s="51"/>
      <c r="FA631" s="51"/>
      <c r="FB631" s="51"/>
      <c r="FC631" s="51"/>
      <c r="FD631" s="51"/>
      <c r="FE631" s="51"/>
      <c r="FF631" s="51"/>
      <c r="FG631" s="51"/>
      <c r="FH631" s="51"/>
      <c r="FI631" s="51"/>
      <c r="FJ631" s="51"/>
      <c r="FK631" s="51"/>
      <c r="FL631" s="51"/>
      <c r="FM631" s="51"/>
      <c r="FN631" s="51"/>
      <c r="FO631" s="51"/>
      <c r="FP631" s="51"/>
    </row>
    <row r="632" spans="101:172" ht="12.75" customHeight="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c r="EK632" s="51"/>
      <c r="EL632" s="51"/>
      <c r="EM632" s="51"/>
      <c r="EN632" s="51"/>
      <c r="EO632" s="51"/>
      <c r="EP632" s="51"/>
      <c r="EQ632" s="51"/>
      <c r="ER632" s="51"/>
      <c r="ES632" s="51"/>
      <c r="ET632" s="51"/>
      <c r="EU632" s="51"/>
      <c r="EV632" s="51"/>
      <c r="EW632" s="51"/>
      <c r="EX632" s="51"/>
      <c r="EY632" s="51"/>
      <c r="EZ632" s="51"/>
      <c r="FA632" s="51"/>
      <c r="FB632" s="51"/>
      <c r="FC632" s="51"/>
      <c r="FD632" s="51"/>
      <c r="FE632" s="51"/>
      <c r="FF632" s="51"/>
      <c r="FG632" s="51"/>
      <c r="FH632" s="51"/>
      <c r="FI632" s="51"/>
      <c r="FJ632" s="51"/>
      <c r="FK632" s="51"/>
      <c r="FL632" s="51"/>
      <c r="FM632" s="51"/>
      <c r="FN632" s="51"/>
      <c r="FO632" s="51"/>
      <c r="FP632" s="51"/>
    </row>
    <row r="633" spans="101:172" ht="12.75" customHeight="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c r="EK633" s="51"/>
      <c r="EL633" s="51"/>
      <c r="EM633" s="51"/>
      <c r="EN633" s="51"/>
      <c r="EO633" s="51"/>
      <c r="EP633" s="51"/>
      <c r="EQ633" s="51"/>
      <c r="ER633" s="51"/>
      <c r="ES633" s="51"/>
      <c r="ET633" s="51"/>
      <c r="EU633" s="51"/>
      <c r="EV633" s="51"/>
      <c r="EW633" s="51"/>
      <c r="EX633" s="51"/>
      <c r="EY633" s="51"/>
      <c r="EZ633" s="51"/>
      <c r="FA633" s="51"/>
      <c r="FB633" s="51"/>
      <c r="FC633" s="51"/>
      <c r="FD633" s="51"/>
      <c r="FE633" s="51"/>
      <c r="FF633" s="51"/>
      <c r="FG633" s="51"/>
      <c r="FH633" s="51"/>
      <c r="FI633" s="51"/>
      <c r="FJ633" s="51"/>
      <c r="FK633" s="51"/>
      <c r="FL633" s="51"/>
      <c r="FM633" s="51"/>
      <c r="FN633" s="51"/>
      <c r="FO633" s="51"/>
      <c r="FP633" s="51"/>
    </row>
    <row r="634" spans="101:172" ht="12.75" customHeight="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c r="EK634" s="51"/>
      <c r="EL634" s="51"/>
      <c r="EM634" s="51"/>
      <c r="EN634" s="51"/>
      <c r="EO634" s="51"/>
      <c r="EP634" s="51"/>
      <c r="EQ634" s="51"/>
      <c r="ER634" s="51"/>
      <c r="ES634" s="51"/>
      <c r="ET634" s="51"/>
      <c r="EU634" s="51"/>
      <c r="EV634" s="51"/>
      <c r="EW634" s="51"/>
      <c r="EX634" s="51"/>
      <c r="EY634" s="51"/>
      <c r="EZ634" s="51"/>
      <c r="FA634" s="51"/>
      <c r="FB634" s="51"/>
      <c r="FC634" s="51"/>
      <c r="FD634" s="51"/>
      <c r="FE634" s="51"/>
      <c r="FF634" s="51"/>
      <c r="FG634" s="51"/>
      <c r="FH634" s="51"/>
      <c r="FI634" s="51"/>
      <c r="FJ634" s="51"/>
      <c r="FK634" s="51"/>
      <c r="FL634" s="51"/>
      <c r="FM634" s="51"/>
      <c r="FN634" s="51"/>
      <c r="FO634" s="51"/>
      <c r="FP634" s="51"/>
    </row>
    <row r="635" spans="101:172" ht="12.75" customHeight="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c r="EK635" s="51"/>
      <c r="EL635" s="51"/>
      <c r="EM635" s="51"/>
      <c r="EN635" s="51"/>
      <c r="EO635" s="51"/>
      <c r="EP635" s="51"/>
      <c r="EQ635" s="51"/>
      <c r="ER635" s="51"/>
      <c r="ES635" s="51"/>
      <c r="ET635" s="51"/>
      <c r="EU635" s="51"/>
      <c r="EV635" s="51"/>
      <c r="EW635" s="51"/>
      <c r="EX635" s="51"/>
      <c r="EY635" s="51"/>
      <c r="EZ635" s="51"/>
      <c r="FA635" s="51"/>
      <c r="FB635" s="51"/>
      <c r="FC635" s="51"/>
      <c r="FD635" s="51"/>
      <c r="FE635" s="51"/>
      <c r="FF635" s="51"/>
      <c r="FG635" s="51"/>
      <c r="FH635" s="51"/>
      <c r="FI635" s="51"/>
      <c r="FJ635" s="51"/>
      <c r="FK635" s="51"/>
      <c r="FL635" s="51"/>
      <c r="FM635" s="51"/>
      <c r="FN635" s="51"/>
      <c r="FO635" s="51"/>
      <c r="FP635" s="51"/>
    </row>
    <row r="636" spans="101:172" ht="12.75" customHeight="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c r="EK636" s="51"/>
      <c r="EL636" s="51"/>
      <c r="EM636" s="51"/>
      <c r="EN636" s="51"/>
      <c r="EO636" s="51"/>
      <c r="EP636" s="51"/>
      <c r="EQ636" s="51"/>
      <c r="ER636" s="51"/>
      <c r="ES636" s="51"/>
      <c r="ET636" s="51"/>
      <c r="EU636" s="51"/>
      <c r="EV636" s="51"/>
      <c r="EW636" s="51"/>
      <c r="EX636" s="51"/>
      <c r="EY636" s="51"/>
      <c r="EZ636" s="51"/>
      <c r="FA636" s="51"/>
      <c r="FB636" s="51"/>
      <c r="FC636" s="51"/>
      <c r="FD636" s="51"/>
      <c r="FE636" s="51"/>
      <c r="FF636" s="51"/>
      <c r="FG636" s="51"/>
      <c r="FH636" s="51"/>
      <c r="FI636" s="51"/>
      <c r="FJ636" s="51"/>
      <c r="FK636" s="51"/>
      <c r="FL636" s="51"/>
      <c r="FM636" s="51"/>
      <c r="FN636" s="51"/>
      <c r="FO636" s="51"/>
      <c r="FP636" s="51"/>
    </row>
    <row r="637" spans="101:172" ht="12.75" customHeight="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c r="EK637" s="51"/>
      <c r="EL637" s="51"/>
      <c r="EM637" s="51"/>
      <c r="EN637" s="51"/>
      <c r="EO637" s="51"/>
      <c r="EP637" s="51"/>
      <c r="EQ637" s="51"/>
      <c r="ER637" s="51"/>
      <c r="ES637" s="51"/>
      <c r="ET637" s="51"/>
      <c r="EU637" s="51"/>
      <c r="EV637" s="51"/>
      <c r="EW637" s="51"/>
      <c r="EX637" s="51"/>
      <c r="EY637" s="51"/>
      <c r="EZ637" s="51"/>
      <c r="FA637" s="51"/>
      <c r="FB637" s="51"/>
      <c r="FC637" s="51"/>
      <c r="FD637" s="51"/>
      <c r="FE637" s="51"/>
      <c r="FF637" s="51"/>
      <c r="FG637" s="51"/>
      <c r="FH637" s="51"/>
      <c r="FI637" s="51"/>
      <c r="FJ637" s="51"/>
      <c r="FK637" s="51"/>
      <c r="FL637" s="51"/>
      <c r="FM637" s="51"/>
      <c r="FN637" s="51"/>
      <c r="FO637" s="51"/>
      <c r="FP637" s="51"/>
    </row>
    <row r="638" spans="101:172" ht="12.75" customHeight="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c r="EK638" s="51"/>
      <c r="EL638" s="51"/>
      <c r="EM638" s="51"/>
      <c r="EN638" s="51"/>
      <c r="EO638" s="51"/>
      <c r="EP638" s="51"/>
      <c r="EQ638" s="51"/>
      <c r="ER638" s="51"/>
      <c r="ES638" s="51"/>
      <c r="ET638" s="51"/>
      <c r="EU638" s="51"/>
      <c r="EV638" s="51"/>
      <c r="EW638" s="51"/>
      <c r="EX638" s="51"/>
      <c r="EY638" s="51"/>
      <c r="EZ638" s="51"/>
      <c r="FA638" s="51"/>
      <c r="FB638" s="51"/>
      <c r="FC638" s="51"/>
      <c r="FD638" s="51"/>
      <c r="FE638" s="51"/>
      <c r="FF638" s="51"/>
      <c r="FG638" s="51"/>
      <c r="FH638" s="51"/>
      <c r="FI638" s="51"/>
      <c r="FJ638" s="51"/>
      <c r="FK638" s="51"/>
      <c r="FL638" s="51"/>
      <c r="FM638" s="51"/>
      <c r="FN638" s="51"/>
      <c r="FO638" s="51"/>
      <c r="FP638" s="51"/>
    </row>
    <row r="639" spans="101:172" ht="12.75" customHeight="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c r="EK639" s="51"/>
      <c r="EL639" s="51"/>
      <c r="EM639" s="51"/>
      <c r="EN639" s="51"/>
      <c r="EO639" s="51"/>
      <c r="EP639" s="51"/>
      <c r="EQ639" s="51"/>
      <c r="ER639" s="51"/>
      <c r="ES639" s="51"/>
      <c r="ET639" s="51"/>
      <c r="EU639" s="51"/>
      <c r="EV639" s="51"/>
      <c r="EW639" s="51"/>
      <c r="EX639" s="51"/>
      <c r="EY639" s="51"/>
      <c r="EZ639" s="51"/>
      <c r="FA639" s="51"/>
      <c r="FB639" s="51"/>
      <c r="FC639" s="51"/>
      <c r="FD639" s="51"/>
      <c r="FE639" s="51"/>
      <c r="FF639" s="51"/>
      <c r="FG639" s="51"/>
      <c r="FH639" s="51"/>
      <c r="FI639" s="51"/>
      <c r="FJ639" s="51"/>
      <c r="FK639" s="51"/>
      <c r="FL639" s="51"/>
      <c r="FM639" s="51"/>
      <c r="FN639" s="51"/>
      <c r="FO639" s="51"/>
      <c r="FP639" s="51"/>
    </row>
    <row r="640" spans="101:172" ht="12.75" customHeight="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c r="FB640" s="51"/>
      <c r="FC640" s="51"/>
      <c r="FD640" s="51"/>
      <c r="FE640" s="51"/>
      <c r="FF640" s="51"/>
      <c r="FG640" s="51"/>
      <c r="FH640" s="51"/>
      <c r="FI640" s="51"/>
      <c r="FJ640" s="51"/>
      <c r="FK640" s="51"/>
      <c r="FL640" s="51"/>
      <c r="FM640" s="51"/>
      <c r="FN640" s="51"/>
      <c r="FO640" s="51"/>
      <c r="FP640" s="51"/>
    </row>
    <row r="641" spans="101:172" ht="12.75" customHeight="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c r="EK641" s="51"/>
      <c r="EL641" s="51"/>
      <c r="EM641" s="51"/>
      <c r="EN641" s="51"/>
      <c r="EO641" s="51"/>
      <c r="EP641" s="51"/>
      <c r="EQ641" s="51"/>
      <c r="ER641" s="51"/>
      <c r="ES641" s="51"/>
      <c r="ET641" s="51"/>
      <c r="EU641" s="51"/>
      <c r="EV641" s="51"/>
      <c r="EW641" s="51"/>
      <c r="EX641" s="51"/>
      <c r="EY641" s="51"/>
      <c r="EZ641" s="51"/>
      <c r="FA641" s="51"/>
      <c r="FB641" s="51"/>
      <c r="FC641" s="51"/>
      <c r="FD641" s="51"/>
      <c r="FE641" s="51"/>
      <c r="FF641" s="51"/>
      <c r="FG641" s="51"/>
      <c r="FH641" s="51"/>
      <c r="FI641" s="51"/>
      <c r="FJ641" s="51"/>
      <c r="FK641" s="51"/>
      <c r="FL641" s="51"/>
      <c r="FM641" s="51"/>
      <c r="FN641" s="51"/>
      <c r="FO641" s="51"/>
      <c r="FP641" s="51"/>
    </row>
    <row r="642" spans="101:172" ht="12.75" customHeight="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c r="EK642" s="51"/>
      <c r="EL642" s="51"/>
      <c r="EM642" s="51"/>
      <c r="EN642" s="51"/>
      <c r="EO642" s="51"/>
      <c r="EP642" s="51"/>
      <c r="EQ642" s="51"/>
      <c r="ER642" s="51"/>
      <c r="ES642" s="51"/>
      <c r="ET642" s="51"/>
      <c r="EU642" s="51"/>
      <c r="EV642" s="51"/>
      <c r="EW642" s="51"/>
      <c r="EX642" s="51"/>
      <c r="EY642" s="51"/>
      <c r="EZ642" s="51"/>
      <c r="FA642" s="51"/>
      <c r="FB642" s="51"/>
      <c r="FC642" s="51"/>
      <c r="FD642" s="51"/>
      <c r="FE642" s="51"/>
      <c r="FF642" s="51"/>
      <c r="FG642" s="51"/>
      <c r="FH642" s="51"/>
      <c r="FI642" s="51"/>
      <c r="FJ642" s="51"/>
      <c r="FK642" s="51"/>
      <c r="FL642" s="51"/>
      <c r="FM642" s="51"/>
      <c r="FN642" s="51"/>
      <c r="FO642" s="51"/>
      <c r="FP642" s="51"/>
    </row>
    <row r="643" spans="101:172" ht="12.75" customHeight="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c r="EK643" s="51"/>
      <c r="EL643" s="51"/>
      <c r="EM643" s="51"/>
      <c r="EN643" s="51"/>
      <c r="EO643" s="51"/>
      <c r="EP643" s="51"/>
      <c r="EQ643" s="51"/>
      <c r="ER643" s="51"/>
      <c r="ES643" s="51"/>
      <c r="ET643" s="51"/>
      <c r="EU643" s="51"/>
      <c r="EV643" s="51"/>
      <c r="EW643" s="51"/>
      <c r="EX643" s="51"/>
      <c r="EY643" s="51"/>
      <c r="EZ643" s="51"/>
      <c r="FA643" s="51"/>
      <c r="FB643" s="51"/>
      <c r="FC643" s="51"/>
      <c r="FD643" s="51"/>
      <c r="FE643" s="51"/>
      <c r="FF643" s="51"/>
      <c r="FG643" s="51"/>
      <c r="FH643" s="51"/>
      <c r="FI643" s="51"/>
      <c r="FJ643" s="51"/>
      <c r="FK643" s="51"/>
      <c r="FL643" s="51"/>
      <c r="FM643" s="51"/>
      <c r="FN643" s="51"/>
      <c r="FO643" s="51"/>
      <c r="FP643" s="51"/>
    </row>
    <row r="644" spans="101:172" ht="12.75" customHeight="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c r="EK644" s="51"/>
      <c r="EL644" s="51"/>
      <c r="EM644" s="51"/>
      <c r="EN644" s="51"/>
      <c r="EO644" s="51"/>
      <c r="EP644" s="51"/>
      <c r="EQ644" s="51"/>
      <c r="ER644" s="51"/>
      <c r="ES644" s="51"/>
      <c r="ET644" s="51"/>
      <c r="EU644" s="51"/>
      <c r="EV644" s="51"/>
      <c r="EW644" s="51"/>
      <c r="EX644" s="51"/>
      <c r="EY644" s="51"/>
      <c r="EZ644" s="51"/>
      <c r="FA644" s="51"/>
      <c r="FB644" s="51"/>
      <c r="FC644" s="51"/>
      <c r="FD644" s="51"/>
      <c r="FE644" s="51"/>
      <c r="FF644" s="51"/>
      <c r="FG644" s="51"/>
      <c r="FH644" s="51"/>
      <c r="FI644" s="51"/>
      <c r="FJ644" s="51"/>
      <c r="FK644" s="51"/>
      <c r="FL644" s="51"/>
      <c r="FM644" s="51"/>
      <c r="FN644" s="51"/>
      <c r="FO644" s="51"/>
      <c r="FP644" s="51"/>
    </row>
    <row r="645" spans="101:172" ht="12.75" customHeight="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c r="EK645" s="51"/>
      <c r="EL645" s="51"/>
      <c r="EM645" s="51"/>
      <c r="EN645" s="51"/>
      <c r="EO645" s="51"/>
      <c r="EP645" s="51"/>
      <c r="EQ645" s="51"/>
      <c r="ER645" s="51"/>
      <c r="ES645" s="51"/>
      <c r="ET645" s="51"/>
      <c r="EU645" s="51"/>
      <c r="EV645" s="51"/>
      <c r="EW645" s="51"/>
      <c r="EX645" s="51"/>
      <c r="EY645" s="51"/>
      <c r="EZ645" s="51"/>
      <c r="FA645" s="51"/>
      <c r="FB645" s="51"/>
      <c r="FC645" s="51"/>
      <c r="FD645" s="51"/>
      <c r="FE645" s="51"/>
      <c r="FF645" s="51"/>
      <c r="FG645" s="51"/>
      <c r="FH645" s="51"/>
      <c r="FI645" s="51"/>
      <c r="FJ645" s="51"/>
      <c r="FK645" s="51"/>
      <c r="FL645" s="51"/>
      <c r="FM645" s="51"/>
      <c r="FN645" s="51"/>
      <c r="FO645" s="51"/>
      <c r="FP645" s="51"/>
    </row>
    <row r="646" spans="101:172" ht="12.75" customHeight="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c r="EK646" s="51"/>
      <c r="EL646" s="51"/>
      <c r="EM646" s="51"/>
      <c r="EN646" s="51"/>
      <c r="EO646" s="51"/>
      <c r="EP646" s="51"/>
      <c r="EQ646" s="51"/>
      <c r="ER646" s="51"/>
      <c r="ES646" s="51"/>
      <c r="ET646" s="51"/>
      <c r="EU646" s="51"/>
      <c r="EV646" s="51"/>
      <c r="EW646" s="51"/>
      <c r="EX646" s="51"/>
      <c r="EY646" s="51"/>
      <c r="EZ646" s="51"/>
      <c r="FA646" s="51"/>
      <c r="FB646" s="51"/>
      <c r="FC646" s="51"/>
      <c r="FD646" s="51"/>
      <c r="FE646" s="51"/>
      <c r="FF646" s="51"/>
      <c r="FG646" s="51"/>
      <c r="FH646" s="51"/>
      <c r="FI646" s="51"/>
      <c r="FJ646" s="51"/>
      <c r="FK646" s="51"/>
      <c r="FL646" s="51"/>
      <c r="FM646" s="51"/>
      <c r="FN646" s="51"/>
      <c r="FO646" s="51"/>
      <c r="FP646" s="51"/>
    </row>
    <row r="647" spans="101:172" ht="12.75" customHeight="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c r="EK647" s="51"/>
      <c r="EL647" s="51"/>
      <c r="EM647" s="51"/>
      <c r="EN647" s="51"/>
      <c r="EO647" s="51"/>
      <c r="EP647" s="51"/>
      <c r="EQ647" s="51"/>
      <c r="ER647" s="51"/>
      <c r="ES647" s="51"/>
      <c r="ET647" s="51"/>
      <c r="EU647" s="51"/>
      <c r="EV647" s="51"/>
      <c r="EW647" s="51"/>
      <c r="EX647" s="51"/>
      <c r="EY647" s="51"/>
      <c r="EZ647" s="51"/>
      <c r="FA647" s="51"/>
      <c r="FB647" s="51"/>
      <c r="FC647" s="51"/>
      <c r="FD647" s="51"/>
      <c r="FE647" s="51"/>
      <c r="FF647" s="51"/>
      <c r="FG647" s="51"/>
      <c r="FH647" s="51"/>
      <c r="FI647" s="51"/>
      <c r="FJ647" s="51"/>
      <c r="FK647" s="51"/>
      <c r="FL647" s="51"/>
      <c r="FM647" s="51"/>
      <c r="FN647" s="51"/>
      <c r="FO647" s="51"/>
      <c r="FP647" s="51"/>
    </row>
    <row r="648" spans="101:172" ht="12.75" customHeight="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c r="EK648" s="51"/>
      <c r="EL648" s="51"/>
      <c r="EM648" s="51"/>
      <c r="EN648" s="51"/>
      <c r="EO648" s="51"/>
      <c r="EP648" s="51"/>
      <c r="EQ648" s="51"/>
      <c r="ER648" s="51"/>
      <c r="ES648" s="51"/>
      <c r="ET648" s="51"/>
      <c r="EU648" s="51"/>
      <c r="EV648" s="51"/>
      <c r="EW648" s="51"/>
      <c r="EX648" s="51"/>
      <c r="EY648" s="51"/>
      <c r="EZ648" s="51"/>
      <c r="FA648" s="51"/>
      <c r="FB648" s="51"/>
      <c r="FC648" s="51"/>
      <c r="FD648" s="51"/>
      <c r="FE648" s="51"/>
      <c r="FF648" s="51"/>
      <c r="FG648" s="51"/>
      <c r="FH648" s="51"/>
      <c r="FI648" s="51"/>
      <c r="FJ648" s="51"/>
      <c r="FK648" s="51"/>
      <c r="FL648" s="51"/>
      <c r="FM648" s="51"/>
      <c r="FN648" s="51"/>
      <c r="FO648" s="51"/>
      <c r="FP648" s="51"/>
    </row>
    <row r="649" spans="101:172" ht="12.75" customHeight="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c r="EK649" s="51"/>
      <c r="EL649" s="51"/>
      <c r="EM649" s="51"/>
      <c r="EN649" s="51"/>
      <c r="EO649" s="51"/>
      <c r="EP649" s="51"/>
      <c r="EQ649" s="51"/>
      <c r="ER649" s="51"/>
      <c r="ES649" s="51"/>
      <c r="ET649" s="51"/>
      <c r="EU649" s="51"/>
      <c r="EV649" s="51"/>
      <c r="EW649" s="51"/>
      <c r="EX649" s="51"/>
      <c r="EY649" s="51"/>
      <c r="EZ649" s="51"/>
      <c r="FA649" s="51"/>
      <c r="FB649" s="51"/>
      <c r="FC649" s="51"/>
      <c r="FD649" s="51"/>
      <c r="FE649" s="51"/>
      <c r="FF649" s="51"/>
      <c r="FG649" s="51"/>
      <c r="FH649" s="51"/>
      <c r="FI649" s="51"/>
      <c r="FJ649" s="51"/>
      <c r="FK649" s="51"/>
      <c r="FL649" s="51"/>
      <c r="FM649" s="51"/>
      <c r="FN649" s="51"/>
      <c r="FO649" s="51"/>
      <c r="FP649" s="51"/>
    </row>
    <row r="650" spans="101:172" ht="12.75" customHeight="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c r="EK650" s="51"/>
      <c r="EL650" s="51"/>
      <c r="EM650" s="51"/>
      <c r="EN650" s="51"/>
      <c r="EO650" s="51"/>
      <c r="EP650" s="51"/>
      <c r="EQ650" s="51"/>
      <c r="ER650" s="51"/>
      <c r="ES650" s="51"/>
      <c r="ET650" s="51"/>
      <c r="EU650" s="51"/>
      <c r="EV650" s="51"/>
      <c r="EW650" s="51"/>
      <c r="EX650" s="51"/>
      <c r="EY650" s="51"/>
      <c r="EZ650" s="51"/>
      <c r="FA650" s="51"/>
      <c r="FB650" s="51"/>
      <c r="FC650" s="51"/>
      <c r="FD650" s="51"/>
      <c r="FE650" s="51"/>
      <c r="FF650" s="51"/>
      <c r="FG650" s="51"/>
      <c r="FH650" s="51"/>
      <c r="FI650" s="51"/>
      <c r="FJ650" s="51"/>
      <c r="FK650" s="51"/>
      <c r="FL650" s="51"/>
      <c r="FM650" s="51"/>
      <c r="FN650" s="51"/>
      <c r="FO650" s="51"/>
      <c r="FP650" s="51"/>
    </row>
    <row r="651" spans="101:172" ht="12.75" customHeight="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c r="EK651" s="51"/>
      <c r="EL651" s="51"/>
      <c r="EM651" s="51"/>
      <c r="EN651" s="51"/>
      <c r="EO651" s="51"/>
      <c r="EP651" s="51"/>
      <c r="EQ651" s="51"/>
      <c r="ER651" s="51"/>
      <c r="ES651" s="51"/>
      <c r="ET651" s="51"/>
      <c r="EU651" s="51"/>
      <c r="EV651" s="51"/>
      <c r="EW651" s="51"/>
      <c r="EX651" s="51"/>
      <c r="EY651" s="51"/>
      <c r="EZ651" s="51"/>
      <c r="FA651" s="51"/>
      <c r="FB651" s="51"/>
      <c r="FC651" s="51"/>
      <c r="FD651" s="51"/>
      <c r="FE651" s="51"/>
      <c r="FF651" s="51"/>
      <c r="FG651" s="51"/>
      <c r="FH651" s="51"/>
      <c r="FI651" s="51"/>
      <c r="FJ651" s="51"/>
      <c r="FK651" s="51"/>
      <c r="FL651" s="51"/>
      <c r="FM651" s="51"/>
      <c r="FN651" s="51"/>
      <c r="FO651" s="51"/>
      <c r="FP651" s="51"/>
    </row>
    <row r="652" spans="101:172" ht="12.75" customHeight="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c r="EK652" s="51"/>
      <c r="EL652" s="51"/>
      <c r="EM652" s="51"/>
      <c r="EN652" s="51"/>
      <c r="EO652" s="51"/>
      <c r="EP652" s="51"/>
      <c r="EQ652" s="51"/>
      <c r="ER652" s="51"/>
      <c r="ES652" s="51"/>
      <c r="ET652" s="51"/>
      <c r="EU652" s="51"/>
      <c r="EV652" s="51"/>
      <c r="EW652" s="51"/>
      <c r="EX652" s="51"/>
      <c r="EY652" s="51"/>
      <c r="EZ652" s="51"/>
      <c r="FA652" s="51"/>
      <c r="FB652" s="51"/>
      <c r="FC652" s="51"/>
      <c r="FD652" s="51"/>
      <c r="FE652" s="51"/>
      <c r="FF652" s="51"/>
      <c r="FG652" s="51"/>
      <c r="FH652" s="51"/>
      <c r="FI652" s="51"/>
      <c r="FJ652" s="51"/>
      <c r="FK652" s="51"/>
      <c r="FL652" s="51"/>
      <c r="FM652" s="51"/>
      <c r="FN652" s="51"/>
      <c r="FO652" s="51"/>
      <c r="FP652" s="51"/>
    </row>
    <row r="653" spans="101:172" ht="12.75" customHeight="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c r="EK653" s="51"/>
      <c r="EL653" s="51"/>
      <c r="EM653" s="51"/>
      <c r="EN653" s="51"/>
      <c r="EO653" s="51"/>
      <c r="EP653" s="51"/>
      <c r="EQ653" s="51"/>
      <c r="ER653" s="51"/>
      <c r="ES653" s="51"/>
      <c r="ET653" s="51"/>
      <c r="EU653" s="51"/>
      <c r="EV653" s="51"/>
      <c r="EW653" s="51"/>
      <c r="EX653" s="51"/>
      <c r="EY653" s="51"/>
      <c r="EZ653" s="51"/>
      <c r="FA653" s="51"/>
      <c r="FB653" s="51"/>
      <c r="FC653" s="51"/>
      <c r="FD653" s="51"/>
      <c r="FE653" s="51"/>
      <c r="FF653" s="51"/>
      <c r="FG653" s="51"/>
      <c r="FH653" s="51"/>
      <c r="FI653" s="51"/>
      <c r="FJ653" s="51"/>
      <c r="FK653" s="51"/>
      <c r="FL653" s="51"/>
      <c r="FM653" s="51"/>
      <c r="FN653" s="51"/>
      <c r="FO653" s="51"/>
      <c r="FP653" s="51"/>
    </row>
    <row r="654" spans="101:172" ht="12.75" customHeight="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c r="EK654" s="51"/>
      <c r="EL654" s="51"/>
      <c r="EM654" s="51"/>
      <c r="EN654" s="51"/>
      <c r="EO654" s="51"/>
      <c r="EP654" s="51"/>
      <c r="EQ654" s="51"/>
      <c r="ER654" s="51"/>
      <c r="ES654" s="51"/>
      <c r="ET654" s="51"/>
      <c r="EU654" s="51"/>
      <c r="EV654" s="51"/>
      <c r="EW654" s="51"/>
      <c r="EX654" s="51"/>
      <c r="EY654" s="51"/>
      <c r="EZ654" s="51"/>
      <c r="FA654" s="51"/>
      <c r="FB654" s="51"/>
      <c r="FC654" s="51"/>
      <c r="FD654" s="51"/>
      <c r="FE654" s="51"/>
      <c r="FF654" s="51"/>
      <c r="FG654" s="51"/>
      <c r="FH654" s="51"/>
      <c r="FI654" s="51"/>
      <c r="FJ654" s="51"/>
      <c r="FK654" s="51"/>
      <c r="FL654" s="51"/>
      <c r="FM654" s="51"/>
      <c r="FN654" s="51"/>
      <c r="FO654" s="51"/>
      <c r="FP654" s="51"/>
    </row>
    <row r="655" spans="101:172" ht="12.75" customHeight="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c r="EK655" s="51"/>
      <c r="EL655" s="51"/>
      <c r="EM655" s="51"/>
      <c r="EN655" s="51"/>
      <c r="EO655" s="51"/>
      <c r="EP655" s="51"/>
      <c r="EQ655" s="51"/>
      <c r="ER655" s="51"/>
      <c r="ES655" s="51"/>
      <c r="ET655" s="51"/>
      <c r="EU655" s="51"/>
      <c r="EV655" s="51"/>
      <c r="EW655" s="51"/>
      <c r="EX655" s="51"/>
      <c r="EY655" s="51"/>
      <c r="EZ655" s="51"/>
      <c r="FA655" s="51"/>
      <c r="FB655" s="51"/>
      <c r="FC655" s="51"/>
      <c r="FD655" s="51"/>
      <c r="FE655" s="51"/>
      <c r="FF655" s="51"/>
      <c r="FG655" s="51"/>
      <c r="FH655" s="51"/>
      <c r="FI655" s="51"/>
      <c r="FJ655" s="51"/>
      <c r="FK655" s="51"/>
      <c r="FL655" s="51"/>
      <c r="FM655" s="51"/>
      <c r="FN655" s="51"/>
      <c r="FO655" s="51"/>
      <c r="FP655" s="51"/>
    </row>
    <row r="656" spans="101:172" ht="12.75" customHeight="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c r="EK656" s="51"/>
      <c r="EL656" s="51"/>
      <c r="EM656" s="51"/>
      <c r="EN656" s="51"/>
      <c r="EO656" s="51"/>
      <c r="EP656" s="51"/>
      <c r="EQ656" s="51"/>
      <c r="ER656" s="51"/>
      <c r="ES656" s="51"/>
      <c r="ET656" s="51"/>
      <c r="EU656" s="51"/>
      <c r="EV656" s="51"/>
      <c r="EW656" s="51"/>
      <c r="EX656" s="51"/>
      <c r="EY656" s="51"/>
      <c r="EZ656" s="51"/>
      <c r="FA656" s="51"/>
      <c r="FB656" s="51"/>
      <c r="FC656" s="51"/>
      <c r="FD656" s="51"/>
      <c r="FE656" s="51"/>
      <c r="FF656" s="51"/>
      <c r="FG656" s="51"/>
      <c r="FH656" s="51"/>
      <c r="FI656" s="51"/>
      <c r="FJ656" s="51"/>
      <c r="FK656" s="51"/>
      <c r="FL656" s="51"/>
      <c r="FM656" s="51"/>
      <c r="FN656" s="51"/>
      <c r="FO656" s="51"/>
      <c r="FP656" s="51"/>
    </row>
    <row r="657" spans="101:172" ht="12.75" customHeight="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c r="EK657" s="51"/>
      <c r="EL657" s="51"/>
      <c r="EM657" s="51"/>
      <c r="EN657" s="51"/>
      <c r="EO657" s="51"/>
      <c r="EP657" s="51"/>
      <c r="EQ657" s="51"/>
      <c r="ER657" s="51"/>
      <c r="ES657" s="51"/>
      <c r="ET657" s="51"/>
      <c r="EU657" s="51"/>
      <c r="EV657" s="51"/>
      <c r="EW657" s="51"/>
      <c r="EX657" s="51"/>
      <c r="EY657" s="51"/>
      <c r="EZ657" s="51"/>
      <c r="FA657" s="51"/>
      <c r="FB657" s="51"/>
      <c r="FC657" s="51"/>
      <c r="FD657" s="51"/>
      <c r="FE657" s="51"/>
      <c r="FF657" s="51"/>
      <c r="FG657" s="51"/>
      <c r="FH657" s="51"/>
      <c r="FI657" s="51"/>
      <c r="FJ657" s="51"/>
      <c r="FK657" s="51"/>
      <c r="FL657" s="51"/>
      <c r="FM657" s="51"/>
      <c r="FN657" s="51"/>
      <c r="FO657" s="51"/>
      <c r="FP657" s="51"/>
    </row>
    <row r="658" spans="101:172" ht="12.75" customHeight="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c r="EK658" s="51"/>
      <c r="EL658" s="51"/>
      <c r="EM658" s="51"/>
      <c r="EN658" s="51"/>
      <c r="EO658" s="51"/>
      <c r="EP658" s="51"/>
      <c r="EQ658" s="51"/>
      <c r="ER658" s="51"/>
      <c r="ES658" s="51"/>
      <c r="ET658" s="51"/>
      <c r="EU658" s="51"/>
      <c r="EV658" s="51"/>
      <c r="EW658" s="51"/>
      <c r="EX658" s="51"/>
      <c r="EY658" s="51"/>
      <c r="EZ658" s="51"/>
      <c r="FA658" s="51"/>
      <c r="FB658" s="51"/>
      <c r="FC658" s="51"/>
      <c r="FD658" s="51"/>
      <c r="FE658" s="51"/>
      <c r="FF658" s="51"/>
      <c r="FG658" s="51"/>
      <c r="FH658" s="51"/>
      <c r="FI658" s="51"/>
      <c r="FJ658" s="51"/>
      <c r="FK658" s="51"/>
      <c r="FL658" s="51"/>
      <c r="FM658" s="51"/>
      <c r="FN658" s="51"/>
      <c r="FO658" s="51"/>
      <c r="FP658" s="51"/>
    </row>
    <row r="659" spans="101:172" ht="12.75" customHeight="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c r="EK659" s="51"/>
      <c r="EL659" s="51"/>
      <c r="EM659" s="51"/>
      <c r="EN659" s="51"/>
      <c r="EO659" s="51"/>
      <c r="EP659" s="51"/>
      <c r="EQ659" s="51"/>
      <c r="ER659" s="51"/>
      <c r="ES659" s="51"/>
      <c r="ET659" s="51"/>
      <c r="EU659" s="51"/>
      <c r="EV659" s="51"/>
      <c r="EW659" s="51"/>
      <c r="EX659" s="51"/>
      <c r="EY659" s="51"/>
      <c r="EZ659" s="51"/>
      <c r="FA659" s="51"/>
      <c r="FB659" s="51"/>
      <c r="FC659" s="51"/>
      <c r="FD659" s="51"/>
      <c r="FE659" s="51"/>
      <c r="FF659" s="51"/>
      <c r="FG659" s="51"/>
      <c r="FH659" s="51"/>
      <c r="FI659" s="51"/>
      <c r="FJ659" s="51"/>
      <c r="FK659" s="51"/>
      <c r="FL659" s="51"/>
      <c r="FM659" s="51"/>
      <c r="FN659" s="51"/>
      <c r="FO659" s="51"/>
      <c r="FP659" s="51"/>
    </row>
    <row r="660" spans="101:172" ht="12.75" customHeight="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c r="EK660" s="51"/>
      <c r="EL660" s="51"/>
      <c r="EM660" s="51"/>
      <c r="EN660" s="51"/>
      <c r="EO660" s="51"/>
      <c r="EP660" s="51"/>
      <c r="EQ660" s="51"/>
      <c r="ER660" s="51"/>
      <c r="ES660" s="51"/>
      <c r="ET660" s="51"/>
      <c r="EU660" s="51"/>
      <c r="EV660" s="51"/>
      <c r="EW660" s="51"/>
      <c r="EX660" s="51"/>
      <c r="EY660" s="51"/>
      <c r="EZ660" s="51"/>
      <c r="FA660" s="51"/>
      <c r="FB660" s="51"/>
      <c r="FC660" s="51"/>
      <c r="FD660" s="51"/>
      <c r="FE660" s="51"/>
      <c r="FF660" s="51"/>
      <c r="FG660" s="51"/>
      <c r="FH660" s="51"/>
      <c r="FI660" s="51"/>
      <c r="FJ660" s="51"/>
      <c r="FK660" s="51"/>
      <c r="FL660" s="51"/>
      <c r="FM660" s="51"/>
      <c r="FN660" s="51"/>
      <c r="FO660" s="51"/>
      <c r="FP660" s="51"/>
    </row>
    <row r="661" spans="101:172" ht="12.75" customHeight="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c r="EK661" s="51"/>
      <c r="EL661" s="51"/>
      <c r="EM661" s="51"/>
      <c r="EN661" s="51"/>
      <c r="EO661" s="51"/>
      <c r="EP661" s="51"/>
      <c r="EQ661" s="51"/>
      <c r="ER661" s="51"/>
      <c r="ES661" s="51"/>
      <c r="ET661" s="51"/>
      <c r="EU661" s="51"/>
      <c r="EV661" s="51"/>
      <c r="EW661" s="51"/>
      <c r="EX661" s="51"/>
      <c r="EY661" s="51"/>
      <c r="EZ661" s="51"/>
      <c r="FA661" s="51"/>
      <c r="FB661" s="51"/>
      <c r="FC661" s="51"/>
      <c r="FD661" s="51"/>
      <c r="FE661" s="51"/>
      <c r="FF661" s="51"/>
      <c r="FG661" s="51"/>
      <c r="FH661" s="51"/>
      <c r="FI661" s="51"/>
      <c r="FJ661" s="51"/>
      <c r="FK661" s="51"/>
      <c r="FL661" s="51"/>
      <c r="FM661" s="51"/>
      <c r="FN661" s="51"/>
      <c r="FO661" s="51"/>
      <c r="FP661" s="51"/>
    </row>
    <row r="662" spans="101:172" ht="12.75" customHeight="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c r="FB662" s="51"/>
      <c r="FC662" s="51"/>
      <c r="FD662" s="51"/>
      <c r="FE662" s="51"/>
      <c r="FF662" s="51"/>
      <c r="FG662" s="51"/>
      <c r="FH662" s="51"/>
      <c r="FI662" s="51"/>
      <c r="FJ662" s="51"/>
      <c r="FK662" s="51"/>
      <c r="FL662" s="51"/>
      <c r="FM662" s="51"/>
      <c r="FN662" s="51"/>
      <c r="FO662" s="51"/>
      <c r="FP662" s="51"/>
    </row>
    <row r="663" spans="101:172" ht="12.75" customHeight="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c r="EK663" s="51"/>
      <c r="EL663" s="51"/>
      <c r="EM663" s="51"/>
      <c r="EN663" s="51"/>
      <c r="EO663" s="51"/>
      <c r="EP663" s="51"/>
      <c r="EQ663" s="51"/>
      <c r="ER663" s="51"/>
      <c r="ES663" s="51"/>
      <c r="ET663" s="51"/>
      <c r="EU663" s="51"/>
      <c r="EV663" s="51"/>
      <c r="EW663" s="51"/>
      <c r="EX663" s="51"/>
      <c r="EY663" s="51"/>
      <c r="EZ663" s="51"/>
      <c r="FA663" s="51"/>
      <c r="FB663" s="51"/>
      <c r="FC663" s="51"/>
      <c r="FD663" s="51"/>
      <c r="FE663" s="51"/>
      <c r="FF663" s="51"/>
      <c r="FG663" s="51"/>
      <c r="FH663" s="51"/>
      <c r="FI663" s="51"/>
      <c r="FJ663" s="51"/>
      <c r="FK663" s="51"/>
      <c r="FL663" s="51"/>
      <c r="FM663" s="51"/>
      <c r="FN663" s="51"/>
      <c r="FO663" s="51"/>
      <c r="FP663" s="51"/>
    </row>
    <row r="664" spans="101:172" ht="12.75" customHeight="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c r="EK664" s="51"/>
      <c r="EL664" s="51"/>
      <c r="EM664" s="51"/>
      <c r="EN664" s="51"/>
      <c r="EO664" s="51"/>
      <c r="EP664" s="51"/>
      <c r="EQ664" s="51"/>
      <c r="ER664" s="51"/>
      <c r="ES664" s="51"/>
      <c r="ET664" s="51"/>
      <c r="EU664" s="51"/>
      <c r="EV664" s="51"/>
      <c r="EW664" s="51"/>
      <c r="EX664" s="51"/>
      <c r="EY664" s="51"/>
      <c r="EZ664" s="51"/>
      <c r="FA664" s="51"/>
      <c r="FB664" s="51"/>
      <c r="FC664" s="51"/>
      <c r="FD664" s="51"/>
      <c r="FE664" s="51"/>
      <c r="FF664" s="51"/>
      <c r="FG664" s="51"/>
      <c r="FH664" s="51"/>
      <c r="FI664" s="51"/>
      <c r="FJ664" s="51"/>
      <c r="FK664" s="51"/>
      <c r="FL664" s="51"/>
      <c r="FM664" s="51"/>
      <c r="FN664" s="51"/>
      <c r="FO664" s="51"/>
      <c r="FP664" s="51"/>
    </row>
    <row r="665" spans="101:172" ht="12.75" customHeight="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c r="EK665" s="51"/>
      <c r="EL665" s="51"/>
      <c r="EM665" s="51"/>
      <c r="EN665" s="51"/>
      <c r="EO665" s="51"/>
      <c r="EP665" s="51"/>
      <c r="EQ665" s="51"/>
      <c r="ER665" s="51"/>
      <c r="ES665" s="51"/>
      <c r="ET665" s="51"/>
      <c r="EU665" s="51"/>
      <c r="EV665" s="51"/>
      <c r="EW665" s="51"/>
      <c r="EX665" s="51"/>
      <c r="EY665" s="51"/>
      <c r="EZ665" s="51"/>
      <c r="FA665" s="51"/>
      <c r="FB665" s="51"/>
      <c r="FC665" s="51"/>
      <c r="FD665" s="51"/>
      <c r="FE665" s="51"/>
      <c r="FF665" s="51"/>
      <c r="FG665" s="51"/>
      <c r="FH665" s="51"/>
      <c r="FI665" s="51"/>
      <c r="FJ665" s="51"/>
      <c r="FK665" s="51"/>
      <c r="FL665" s="51"/>
      <c r="FM665" s="51"/>
      <c r="FN665" s="51"/>
      <c r="FO665" s="51"/>
      <c r="FP665" s="51"/>
    </row>
    <row r="666" spans="101:172" ht="12.75" customHeight="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c r="EK666" s="51"/>
      <c r="EL666" s="51"/>
      <c r="EM666" s="51"/>
      <c r="EN666" s="51"/>
      <c r="EO666" s="51"/>
      <c r="EP666" s="51"/>
      <c r="EQ666" s="51"/>
      <c r="ER666" s="51"/>
      <c r="ES666" s="51"/>
      <c r="ET666" s="51"/>
      <c r="EU666" s="51"/>
      <c r="EV666" s="51"/>
      <c r="EW666" s="51"/>
      <c r="EX666" s="51"/>
      <c r="EY666" s="51"/>
      <c r="EZ666" s="51"/>
      <c r="FA666" s="51"/>
      <c r="FB666" s="51"/>
      <c r="FC666" s="51"/>
      <c r="FD666" s="51"/>
      <c r="FE666" s="51"/>
      <c r="FF666" s="51"/>
      <c r="FG666" s="51"/>
      <c r="FH666" s="51"/>
      <c r="FI666" s="51"/>
      <c r="FJ666" s="51"/>
      <c r="FK666" s="51"/>
      <c r="FL666" s="51"/>
      <c r="FM666" s="51"/>
      <c r="FN666" s="51"/>
      <c r="FO666" s="51"/>
      <c r="FP666" s="51"/>
    </row>
    <row r="667" spans="101:172" ht="12.75" customHeight="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c r="EK667" s="51"/>
      <c r="EL667" s="51"/>
      <c r="EM667" s="51"/>
      <c r="EN667" s="51"/>
      <c r="EO667" s="51"/>
      <c r="EP667" s="51"/>
      <c r="EQ667" s="51"/>
      <c r="ER667" s="51"/>
      <c r="ES667" s="51"/>
      <c r="ET667" s="51"/>
      <c r="EU667" s="51"/>
      <c r="EV667" s="51"/>
      <c r="EW667" s="51"/>
      <c r="EX667" s="51"/>
      <c r="EY667" s="51"/>
      <c r="EZ667" s="51"/>
      <c r="FA667" s="51"/>
      <c r="FB667" s="51"/>
      <c r="FC667" s="51"/>
      <c r="FD667" s="51"/>
      <c r="FE667" s="51"/>
      <c r="FF667" s="51"/>
      <c r="FG667" s="51"/>
      <c r="FH667" s="51"/>
      <c r="FI667" s="51"/>
      <c r="FJ667" s="51"/>
      <c r="FK667" s="51"/>
      <c r="FL667" s="51"/>
      <c r="FM667" s="51"/>
      <c r="FN667" s="51"/>
      <c r="FO667" s="51"/>
      <c r="FP667" s="51"/>
    </row>
    <row r="668" spans="101:172" ht="12.75" customHeight="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c r="EK668" s="51"/>
      <c r="EL668" s="51"/>
      <c r="EM668" s="51"/>
      <c r="EN668" s="51"/>
      <c r="EO668" s="51"/>
      <c r="EP668" s="51"/>
      <c r="EQ668" s="51"/>
      <c r="ER668" s="51"/>
      <c r="ES668" s="51"/>
      <c r="ET668" s="51"/>
      <c r="EU668" s="51"/>
      <c r="EV668" s="51"/>
      <c r="EW668" s="51"/>
      <c r="EX668" s="51"/>
      <c r="EY668" s="51"/>
      <c r="EZ668" s="51"/>
      <c r="FA668" s="51"/>
      <c r="FB668" s="51"/>
      <c r="FC668" s="51"/>
      <c r="FD668" s="51"/>
      <c r="FE668" s="51"/>
      <c r="FF668" s="51"/>
      <c r="FG668" s="51"/>
      <c r="FH668" s="51"/>
      <c r="FI668" s="51"/>
      <c r="FJ668" s="51"/>
      <c r="FK668" s="51"/>
      <c r="FL668" s="51"/>
      <c r="FM668" s="51"/>
      <c r="FN668" s="51"/>
      <c r="FO668" s="51"/>
      <c r="FP668" s="51"/>
    </row>
    <row r="669" spans="101:172" ht="12.75" customHeight="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c r="EK669" s="51"/>
      <c r="EL669" s="51"/>
      <c r="EM669" s="51"/>
      <c r="EN669" s="51"/>
      <c r="EO669" s="51"/>
      <c r="EP669" s="51"/>
      <c r="EQ669" s="51"/>
      <c r="ER669" s="51"/>
      <c r="ES669" s="51"/>
      <c r="ET669" s="51"/>
      <c r="EU669" s="51"/>
      <c r="EV669" s="51"/>
      <c r="EW669" s="51"/>
      <c r="EX669" s="51"/>
      <c r="EY669" s="51"/>
      <c r="EZ669" s="51"/>
      <c r="FA669" s="51"/>
      <c r="FB669" s="51"/>
      <c r="FC669" s="51"/>
      <c r="FD669" s="51"/>
      <c r="FE669" s="51"/>
      <c r="FF669" s="51"/>
      <c r="FG669" s="51"/>
      <c r="FH669" s="51"/>
      <c r="FI669" s="51"/>
      <c r="FJ669" s="51"/>
      <c r="FK669" s="51"/>
      <c r="FL669" s="51"/>
      <c r="FM669" s="51"/>
      <c r="FN669" s="51"/>
      <c r="FO669" s="51"/>
      <c r="FP669" s="51"/>
    </row>
    <row r="670" spans="101:172" ht="12.75" customHeight="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c r="EK670" s="51"/>
      <c r="EL670" s="51"/>
      <c r="EM670" s="51"/>
      <c r="EN670" s="51"/>
      <c r="EO670" s="51"/>
      <c r="EP670" s="51"/>
      <c r="EQ670" s="51"/>
      <c r="ER670" s="51"/>
      <c r="ES670" s="51"/>
      <c r="ET670" s="51"/>
      <c r="EU670" s="51"/>
      <c r="EV670" s="51"/>
      <c r="EW670" s="51"/>
      <c r="EX670" s="51"/>
      <c r="EY670" s="51"/>
      <c r="EZ670" s="51"/>
      <c r="FA670" s="51"/>
      <c r="FB670" s="51"/>
      <c r="FC670" s="51"/>
      <c r="FD670" s="51"/>
      <c r="FE670" s="51"/>
      <c r="FF670" s="51"/>
      <c r="FG670" s="51"/>
      <c r="FH670" s="51"/>
      <c r="FI670" s="51"/>
      <c r="FJ670" s="51"/>
      <c r="FK670" s="51"/>
      <c r="FL670" s="51"/>
      <c r="FM670" s="51"/>
      <c r="FN670" s="51"/>
      <c r="FO670" s="51"/>
      <c r="FP670" s="51"/>
    </row>
    <row r="671" spans="101:172" ht="12.75" customHeight="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c r="EK671" s="51"/>
      <c r="EL671" s="51"/>
      <c r="EM671" s="51"/>
      <c r="EN671" s="51"/>
      <c r="EO671" s="51"/>
      <c r="EP671" s="51"/>
      <c r="EQ671" s="51"/>
      <c r="ER671" s="51"/>
      <c r="ES671" s="51"/>
      <c r="ET671" s="51"/>
      <c r="EU671" s="51"/>
      <c r="EV671" s="51"/>
      <c r="EW671" s="51"/>
      <c r="EX671" s="51"/>
      <c r="EY671" s="51"/>
      <c r="EZ671" s="51"/>
      <c r="FA671" s="51"/>
      <c r="FB671" s="51"/>
      <c r="FC671" s="51"/>
      <c r="FD671" s="51"/>
      <c r="FE671" s="51"/>
      <c r="FF671" s="51"/>
      <c r="FG671" s="51"/>
      <c r="FH671" s="51"/>
      <c r="FI671" s="51"/>
      <c r="FJ671" s="51"/>
      <c r="FK671" s="51"/>
      <c r="FL671" s="51"/>
      <c r="FM671" s="51"/>
      <c r="FN671" s="51"/>
      <c r="FO671" s="51"/>
      <c r="FP671" s="51"/>
    </row>
    <row r="672" spans="101:172" ht="12.75" customHeight="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c r="EK672" s="51"/>
      <c r="EL672" s="51"/>
      <c r="EM672" s="51"/>
      <c r="EN672" s="51"/>
      <c r="EO672" s="51"/>
      <c r="EP672" s="51"/>
      <c r="EQ672" s="51"/>
      <c r="ER672" s="51"/>
      <c r="ES672" s="51"/>
      <c r="ET672" s="51"/>
      <c r="EU672" s="51"/>
      <c r="EV672" s="51"/>
      <c r="EW672" s="51"/>
      <c r="EX672" s="51"/>
      <c r="EY672" s="51"/>
      <c r="EZ672" s="51"/>
      <c r="FA672" s="51"/>
      <c r="FB672" s="51"/>
      <c r="FC672" s="51"/>
      <c r="FD672" s="51"/>
      <c r="FE672" s="51"/>
      <c r="FF672" s="51"/>
      <c r="FG672" s="51"/>
      <c r="FH672" s="51"/>
      <c r="FI672" s="51"/>
      <c r="FJ672" s="51"/>
      <c r="FK672" s="51"/>
      <c r="FL672" s="51"/>
      <c r="FM672" s="51"/>
      <c r="FN672" s="51"/>
      <c r="FO672" s="51"/>
      <c r="FP672" s="51"/>
    </row>
    <row r="673" spans="101:172" ht="12.75" customHeight="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c r="EK673" s="51"/>
      <c r="EL673" s="51"/>
      <c r="EM673" s="51"/>
      <c r="EN673" s="51"/>
      <c r="EO673" s="51"/>
      <c r="EP673" s="51"/>
      <c r="EQ673" s="51"/>
      <c r="ER673" s="51"/>
      <c r="ES673" s="51"/>
      <c r="ET673" s="51"/>
      <c r="EU673" s="51"/>
      <c r="EV673" s="51"/>
      <c r="EW673" s="51"/>
      <c r="EX673" s="51"/>
      <c r="EY673" s="51"/>
      <c r="EZ673" s="51"/>
      <c r="FA673" s="51"/>
      <c r="FB673" s="51"/>
      <c r="FC673" s="51"/>
      <c r="FD673" s="51"/>
      <c r="FE673" s="51"/>
      <c r="FF673" s="51"/>
      <c r="FG673" s="51"/>
      <c r="FH673" s="51"/>
      <c r="FI673" s="51"/>
      <c r="FJ673" s="51"/>
      <c r="FK673" s="51"/>
      <c r="FL673" s="51"/>
      <c r="FM673" s="51"/>
      <c r="FN673" s="51"/>
      <c r="FO673" s="51"/>
      <c r="FP673" s="51"/>
    </row>
    <row r="674" spans="101:172" ht="12.75" customHeight="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c r="EK674" s="51"/>
      <c r="EL674" s="51"/>
      <c r="EM674" s="51"/>
      <c r="EN674" s="51"/>
      <c r="EO674" s="51"/>
      <c r="EP674" s="51"/>
      <c r="EQ674" s="51"/>
      <c r="ER674" s="51"/>
      <c r="ES674" s="51"/>
      <c r="ET674" s="51"/>
      <c r="EU674" s="51"/>
      <c r="EV674" s="51"/>
      <c r="EW674" s="51"/>
      <c r="EX674" s="51"/>
      <c r="EY674" s="51"/>
      <c r="EZ674" s="51"/>
      <c r="FA674" s="51"/>
      <c r="FB674" s="51"/>
      <c r="FC674" s="51"/>
      <c r="FD674" s="51"/>
      <c r="FE674" s="51"/>
      <c r="FF674" s="51"/>
      <c r="FG674" s="51"/>
      <c r="FH674" s="51"/>
      <c r="FI674" s="51"/>
      <c r="FJ674" s="51"/>
      <c r="FK674" s="51"/>
      <c r="FL674" s="51"/>
      <c r="FM674" s="51"/>
      <c r="FN674" s="51"/>
      <c r="FO674" s="51"/>
      <c r="FP674" s="51"/>
    </row>
    <row r="675" spans="101:172" ht="12.75" customHeight="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c r="EK675" s="51"/>
      <c r="EL675" s="51"/>
      <c r="EM675" s="51"/>
      <c r="EN675" s="51"/>
      <c r="EO675" s="51"/>
      <c r="EP675" s="51"/>
      <c r="EQ675" s="51"/>
      <c r="ER675" s="51"/>
      <c r="ES675" s="51"/>
      <c r="ET675" s="51"/>
      <c r="EU675" s="51"/>
      <c r="EV675" s="51"/>
      <c r="EW675" s="51"/>
      <c r="EX675" s="51"/>
      <c r="EY675" s="51"/>
      <c r="EZ675" s="51"/>
      <c r="FA675" s="51"/>
      <c r="FB675" s="51"/>
      <c r="FC675" s="51"/>
      <c r="FD675" s="51"/>
      <c r="FE675" s="51"/>
      <c r="FF675" s="51"/>
      <c r="FG675" s="51"/>
      <c r="FH675" s="51"/>
      <c r="FI675" s="51"/>
      <c r="FJ675" s="51"/>
      <c r="FK675" s="51"/>
      <c r="FL675" s="51"/>
      <c r="FM675" s="51"/>
      <c r="FN675" s="51"/>
      <c r="FO675" s="51"/>
      <c r="FP675" s="51"/>
    </row>
    <row r="676" spans="101:172" ht="12.75" customHeight="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c r="EK676" s="51"/>
      <c r="EL676" s="51"/>
      <c r="EM676" s="51"/>
      <c r="EN676" s="51"/>
      <c r="EO676" s="51"/>
      <c r="EP676" s="51"/>
      <c r="EQ676" s="51"/>
      <c r="ER676" s="51"/>
      <c r="ES676" s="51"/>
      <c r="ET676" s="51"/>
      <c r="EU676" s="51"/>
      <c r="EV676" s="51"/>
      <c r="EW676" s="51"/>
      <c r="EX676" s="51"/>
      <c r="EY676" s="51"/>
      <c r="EZ676" s="51"/>
      <c r="FA676" s="51"/>
      <c r="FB676" s="51"/>
      <c r="FC676" s="51"/>
      <c r="FD676" s="51"/>
      <c r="FE676" s="51"/>
      <c r="FF676" s="51"/>
      <c r="FG676" s="51"/>
      <c r="FH676" s="51"/>
      <c r="FI676" s="51"/>
      <c r="FJ676" s="51"/>
      <c r="FK676" s="51"/>
      <c r="FL676" s="51"/>
      <c r="FM676" s="51"/>
      <c r="FN676" s="51"/>
      <c r="FO676" s="51"/>
      <c r="FP676" s="51"/>
    </row>
    <row r="677" spans="101:172" ht="12.75" customHeight="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c r="EK677" s="51"/>
      <c r="EL677" s="51"/>
      <c r="EM677" s="51"/>
      <c r="EN677" s="51"/>
      <c r="EO677" s="51"/>
      <c r="EP677" s="51"/>
      <c r="EQ677" s="51"/>
      <c r="ER677" s="51"/>
      <c r="ES677" s="51"/>
      <c r="ET677" s="51"/>
      <c r="EU677" s="51"/>
      <c r="EV677" s="51"/>
      <c r="EW677" s="51"/>
      <c r="EX677" s="51"/>
      <c r="EY677" s="51"/>
      <c r="EZ677" s="51"/>
      <c r="FA677" s="51"/>
      <c r="FB677" s="51"/>
      <c r="FC677" s="51"/>
      <c r="FD677" s="51"/>
      <c r="FE677" s="51"/>
      <c r="FF677" s="51"/>
      <c r="FG677" s="51"/>
      <c r="FH677" s="51"/>
      <c r="FI677" s="51"/>
      <c r="FJ677" s="51"/>
      <c r="FK677" s="51"/>
      <c r="FL677" s="51"/>
      <c r="FM677" s="51"/>
      <c r="FN677" s="51"/>
      <c r="FO677" s="51"/>
      <c r="FP677" s="51"/>
    </row>
    <row r="678" spans="101:172" ht="12.75" customHeight="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c r="EK678" s="51"/>
      <c r="EL678" s="51"/>
      <c r="EM678" s="51"/>
      <c r="EN678" s="51"/>
      <c r="EO678" s="51"/>
      <c r="EP678" s="51"/>
      <c r="EQ678" s="51"/>
      <c r="ER678" s="51"/>
      <c r="ES678" s="51"/>
      <c r="ET678" s="51"/>
      <c r="EU678" s="51"/>
      <c r="EV678" s="51"/>
      <c r="EW678" s="51"/>
      <c r="EX678" s="51"/>
      <c r="EY678" s="51"/>
      <c r="EZ678" s="51"/>
      <c r="FA678" s="51"/>
      <c r="FB678" s="51"/>
      <c r="FC678" s="51"/>
      <c r="FD678" s="51"/>
      <c r="FE678" s="51"/>
      <c r="FF678" s="51"/>
      <c r="FG678" s="51"/>
      <c r="FH678" s="51"/>
      <c r="FI678" s="51"/>
      <c r="FJ678" s="51"/>
      <c r="FK678" s="51"/>
      <c r="FL678" s="51"/>
      <c r="FM678" s="51"/>
      <c r="FN678" s="51"/>
      <c r="FO678" s="51"/>
      <c r="FP678" s="51"/>
    </row>
    <row r="679" spans="101:172" ht="12.75" customHeight="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c r="EK679" s="51"/>
      <c r="EL679" s="51"/>
      <c r="EM679" s="51"/>
      <c r="EN679" s="51"/>
      <c r="EO679" s="51"/>
      <c r="EP679" s="51"/>
      <c r="EQ679" s="51"/>
      <c r="ER679" s="51"/>
      <c r="ES679" s="51"/>
      <c r="ET679" s="51"/>
      <c r="EU679" s="51"/>
      <c r="EV679" s="51"/>
      <c r="EW679" s="51"/>
      <c r="EX679" s="51"/>
      <c r="EY679" s="51"/>
      <c r="EZ679" s="51"/>
      <c r="FA679" s="51"/>
      <c r="FB679" s="51"/>
      <c r="FC679" s="51"/>
      <c r="FD679" s="51"/>
      <c r="FE679" s="51"/>
      <c r="FF679" s="51"/>
      <c r="FG679" s="51"/>
      <c r="FH679" s="51"/>
      <c r="FI679" s="51"/>
      <c r="FJ679" s="51"/>
      <c r="FK679" s="51"/>
      <c r="FL679" s="51"/>
      <c r="FM679" s="51"/>
      <c r="FN679" s="51"/>
      <c r="FO679" s="51"/>
      <c r="FP679" s="51"/>
    </row>
    <row r="680" spans="101:172" ht="12.75" customHeight="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c r="EK680" s="51"/>
      <c r="EL680" s="51"/>
      <c r="EM680" s="51"/>
      <c r="EN680" s="51"/>
      <c r="EO680" s="51"/>
      <c r="EP680" s="51"/>
      <c r="EQ680" s="51"/>
      <c r="ER680" s="51"/>
      <c r="ES680" s="51"/>
      <c r="ET680" s="51"/>
      <c r="EU680" s="51"/>
      <c r="EV680" s="51"/>
      <c r="EW680" s="51"/>
      <c r="EX680" s="51"/>
      <c r="EY680" s="51"/>
      <c r="EZ680" s="51"/>
      <c r="FA680" s="51"/>
      <c r="FB680" s="51"/>
      <c r="FC680" s="51"/>
      <c r="FD680" s="51"/>
      <c r="FE680" s="51"/>
      <c r="FF680" s="51"/>
      <c r="FG680" s="51"/>
      <c r="FH680" s="51"/>
      <c r="FI680" s="51"/>
      <c r="FJ680" s="51"/>
      <c r="FK680" s="51"/>
      <c r="FL680" s="51"/>
      <c r="FM680" s="51"/>
      <c r="FN680" s="51"/>
      <c r="FO680" s="51"/>
      <c r="FP680" s="51"/>
    </row>
    <row r="681" spans="101:172" ht="12.75" customHeight="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c r="EK681" s="51"/>
      <c r="EL681" s="51"/>
      <c r="EM681" s="51"/>
      <c r="EN681" s="51"/>
      <c r="EO681" s="51"/>
      <c r="EP681" s="51"/>
      <c r="EQ681" s="51"/>
      <c r="ER681" s="51"/>
      <c r="ES681" s="51"/>
      <c r="ET681" s="51"/>
      <c r="EU681" s="51"/>
      <c r="EV681" s="51"/>
      <c r="EW681" s="51"/>
      <c r="EX681" s="51"/>
      <c r="EY681" s="51"/>
      <c r="EZ681" s="51"/>
      <c r="FA681" s="51"/>
      <c r="FB681" s="51"/>
      <c r="FC681" s="51"/>
      <c r="FD681" s="51"/>
      <c r="FE681" s="51"/>
      <c r="FF681" s="51"/>
      <c r="FG681" s="51"/>
      <c r="FH681" s="51"/>
      <c r="FI681" s="51"/>
      <c r="FJ681" s="51"/>
      <c r="FK681" s="51"/>
      <c r="FL681" s="51"/>
      <c r="FM681" s="51"/>
      <c r="FN681" s="51"/>
      <c r="FO681" s="51"/>
      <c r="FP681" s="51"/>
    </row>
    <row r="682" spans="101:172" ht="12.75" customHeight="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c r="EK682" s="51"/>
      <c r="EL682" s="51"/>
      <c r="EM682" s="51"/>
      <c r="EN682" s="51"/>
      <c r="EO682" s="51"/>
      <c r="EP682" s="51"/>
      <c r="EQ682" s="51"/>
      <c r="ER682" s="51"/>
      <c r="ES682" s="51"/>
      <c r="ET682" s="51"/>
      <c r="EU682" s="51"/>
      <c r="EV682" s="51"/>
      <c r="EW682" s="51"/>
      <c r="EX682" s="51"/>
      <c r="EY682" s="51"/>
      <c r="EZ682" s="51"/>
      <c r="FA682" s="51"/>
      <c r="FB682" s="51"/>
      <c r="FC682" s="51"/>
      <c r="FD682" s="51"/>
      <c r="FE682" s="51"/>
      <c r="FF682" s="51"/>
      <c r="FG682" s="51"/>
      <c r="FH682" s="51"/>
      <c r="FI682" s="51"/>
      <c r="FJ682" s="51"/>
      <c r="FK682" s="51"/>
      <c r="FL682" s="51"/>
      <c r="FM682" s="51"/>
      <c r="FN682" s="51"/>
      <c r="FO682" s="51"/>
      <c r="FP682" s="51"/>
    </row>
    <row r="683" spans="101:172" ht="12.75" customHeight="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c r="EK683" s="51"/>
      <c r="EL683" s="51"/>
      <c r="EM683" s="51"/>
      <c r="EN683" s="51"/>
      <c r="EO683" s="51"/>
      <c r="EP683" s="51"/>
      <c r="EQ683" s="51"/>
      <c r="ER683" s="51"/>
      <c r="ES683" s="51"/>
      <c r="ET683" s="51"/>
      <c r="EU683" s="51"/>
      <c r="EV683" s="51"/>
      <c r="EW683" s="51"/>
      <c r="EX683" s="51"/>
      <c r="EY683" s="51"/>
      <c r="EZ683" s="51"/>
      <c r="FA683" s="51"/>
      <c r="FB683" s="51"/>
      <c r="FC683" s="51"/>
      <c r="FD683" s="51"/>
      <c r="FE683" s="51"/>
      <c r="FF683" s="51"/>
      <c r="FG683" s="51"/>
      <c r="FH683" s="51"/>
      <c r="FI683" s="51"/>
      <c r="FJ683" s="51"/>
      <c r="FK683" s="51"/>
      <c r="FL683" s="51"/>
      <c r="FM683" s="51"/>
      <c r="FN683" s="51"/>
      <c r="FO683" s="51"/>
      <c r="FP683" s="51"/>
    </row>
    <row r="684" spans="101:172" ht="12.75" customHeight="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c r="FB684" s="51"/>
      <c r="FC684" s="51"/>
      <c r="FD684" s="51"/>
      <c r="FE684" s="51"/>
      <c r="FF684" s="51"/>
      <c r="FG684" s="51"/>
      <c r="FH684" s="51"/>
      <c r="FI684" s="51"/>
      <c r="FJ684" s="51"/>
      <c r="FK684" s="51"/>
      <c r="FL684" s="51"/>
      <c r="FM684" s="51"/>
      <c r="FN684" s="51"/>
      <c r="FO684" s="51"/>
      <c r="FP684" s="51"/>
    </row>
    <row r="685" spans="101:172" ht="12.75" customHeight="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c r="EK685" s="51"/>
      <c r="EL685" s="51"/>
      <c r="EM685" s="51"/>
      <c r="EN685" s="51"/>
      <c r="EO685" s="51"/>
      <c r="EP685" s="51"/>
      <c r="EQ685" s="51"/>
      <c r="ER685" s="51"/>
      <c r="ES685" s="51"/>
      <c r="ET685" s="51"/>
      <c r="EU685" s="51"/>
      <c r="EV685" s="51"/>
      <c r="EW685" s="51"/>
      <c r="EX685" s="51"/>
      <c r="EY685" s="51"/>
      <c r="EZ685" s="51"/>
      <c r="FA685" s="51"/>
      <c r="FB685" s="51"/>
      <c r="FC685" s="51"/>
      <c r="FD685" s="51"/>
      <c r="FE685" s="51"/>
      <c r="FF685" s="51"/>
      <c r="FG685" s="51"/>
      <c r="FH685" s="51"/>
      <c r="FI685" s="51"/>
      <c r="FJ685" s="51"/>
      <c r="FK685" s="51"/>
      <c r="FL685" s="51"/>
      <c r="FM685" s="51"/>
      <c r="FN685" s="51"/>
      <c r="FO685" s="51"/>
      <c r="FP685" s="51"/>
    </row>
    <row r="686" spans="101:172" ht="12.75" customHeight="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c r="EK686" s="51"/>
      <c r="EL686" s="51"/>
      <c r="EM686" s="51"/>
      <c r="EN686" s="51"/>
      <c r="EO686" s="51"/>
      <c r="EP686" s="51"/>
      <c r="EQ686" s="51"/>
      <c r="ER686" s="51"/>
      <c r="ES686" s="51"/>
      <c r="ET686" s="51"/>
      <c r="EU686" s="51"/>
      <c r="EV686" s="51"/>
      <c r="EW686" s="51"/>
      <c r="EX686" s="51"/>
      <c r="EY686" s="51"/>
      <c r="EZ686" s="51"/>
      <c r="FA686" s="51"/>
      <c r="FB686" s="51"/>
      <c r="FC686" s="51"/>
      <c r="FD686" s="51"/>
      <c r="FE686" s="51"/>
      <c r="FF686" s="51"/>
      <c r="FG686" s="51"/>
      <c r="FH686" s="51"/>
      <c r="FI686" s="51"/>
      <c r="FJ686" s="51"/>
      <c r="FK686" s="51"/>
      <c r="FL686" s="51"/>
      <c r="FM686" s="51"/>
      <c r="FN686" s="51"/>
      <c r="FO686" s="51"/>
      <c r="FP686" s="51"/>
    </row>
    <row r="687" spans="101:172" ht="12.75" customHeight="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c r="EK687" s="51"/>
      <c r="EL687" s="51"/>
      <c r="EM687" s="51"/>
      <c r="EN687" s="51"/>
      <c r="EO687" s="51"/>
      <c r="EP687" s="51"/>
      <c r="EQ687" s="51"/>
      <c r="ER687" s="51"/>
      <c r="ES687" s="51"/>
      <c r="ET687" s="51"/>
      <c r="EU687" s="51"/>
      <c r="EV687" s="51"/>
      <c r="EW687" s="51"/>
      <c r="EX687" s="51"/>
      <c r="EY687" s="51"/>
      <c r="EZ687" s="51"/>
      <c r="FA687" s="51"/>
      <c r="FB687" s="51"/>
      <c r="FC687" s="51"/>
      <c r="FD687" s="51"/>
      <c r="FE687" s="51"/>
      <c r="FF687" s="51"/>
      <c r="FG687" s="51"/>
      <c r="FH687" s="51"/>
      <c r="FI687" s="51"/>
      <c r="FJ687" s="51"/>
      <c r="FK687" s="51"/>
      <c r="FL687" s="51"/>
      <c r="FM687" s="51"/>
      <c r="FN687" s="51"/>
      <c r="FO687" s="51"/>
      <c r="FP687" s="51"/>
    </row>
    <row r="688" spans="101:172" ht="12.75" customHeight="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c r="EK688" s="51"/>
      <c r="EL688" s="51"/>
      <c r="EM688" s="51"/>
      <c r="EN688" s="51"/>
      <c r="EO688" s="51"/>
      <c r="EP688" s="51"/>
      <c r="EQ688" s="51"/>
      <c r="ER688" s="51"/>
      <c r="ES688" s="51"/>
      <c r="ET688" s="51"/>
      <c r="EU688" s="51"/>
      <c r="EV688" s="51"/>
      <c r="EW688" s="51"/>
      <c r="EX688" s="51"/>
      <c r="EY688" s="51"/>
      <c r="EZ688" s="51"/>
      <c r="FA688" s="51"/>
      <c r="FB688" s="51"/>
      <c r="FC688" s="51"/>
      <c r="FD688" s="51"/>
      <c r="FE688" s="51"/>
      <c r="FF688" s="51"/>
      <c r="FG688" s="51"/>
      <c r="FH688" s="51"/>
      <c r="FI688" s="51"/>
      <c r="FJ688" s="51"/>
      <c r="FK688" s="51"/>
      <c r="FL688" s="51"/>
      <c r="FM688" s="51"/>
      <c r="FN688" s="51"/>
      <c r="FO688" s="51"/>
      <c r="FP688" s="51"/>
    </row>
    <row r="689" spans="101:172" ht="12.75" customHeight="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c r="EK689" s="51"/>
      <c r="EL689" s="51"/>
      <c r="EM689" s="51"/>
      <c r="EN689" s="51"/>
      <c r="EO689" s="51"/>
      <c r="EP689" s="51"/>
      <c r="EQ689" s="51"/>
      <c r="ER689" s="51"/>
      <c r="ES689" s="51"/>
      <c r="ET689" s="51"/>
      <c r="EU689" s="51"/>
      <c r="EV689" s="51"/>
      <c r="EW689" s="51"/>
      <c r="EX689" s="51"/>
      <c r="EY689" s="51"/>
      <c r="EZ689" s="51"/>
      <c r="FA689" s="51"/>
      <c r="FB689" s="51"/>
      <c r="FC689" s="51"/>
      <c r="FD689" s="51"/>
      <c r="FE689" s="51"/>
      <c r="FF689" s="51"/>
      <c r="FG689" s="51"/>
      <c r="FH689" s="51"/>
      <c r="FI689" s="51"/>
      <c r="FJ689" s="51"/>
      <c r="FK689" s="51"/>
      <c r="FL689" s="51"/>
      <c r="FM689" s="51"/>
      <c r="FN689" s="51"/>
      <c r="FO689" s="51"/>
      <c r="FP689" s="51"/>
    </row>
    <row r="690" spans="101:172" ht="12.75" customHeight="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c r="EK690" s="51"/>
      <c r="EL690" s="51"/>
      <c r="EM690" s="51"/>
      <c r="EN690" s="51"/>
      <c r="EO690" s="51"/>
      <c r="EP690" s="51"/>
      <c r="EQ690" s="51"/>
      <c r="ER690" s="51"/>
      <c r="ES690" s="51"/>
      <c r="ET690" s="51"/>
      <c r="EU690" s="51"/>
      <c r="EV690" s="51"/>
      <c r="EW690" s="51"/>
      <c r="EX690" s="51"/>
      <c r="EY690" s="51"/>
      <c r="EZ690" s="51"/>
      <c r="FA690" s="51"/>
      <c r="FB690" s="51"/>
      <c r="FC690" s="51"/>
      <c r="FD690" s="51"/>
      <c r="FE690" s="51"/>
      <c r="FF690" s="51"/>
      <c r="FG690" s="51"/>
      <c r="FH690" s="51"/>
      <c r="FI690" s="51"/>
      <c r="FJ690" s="51"/>
      <c r="FK690" s="51"/>
      <c r="FL690" s="51"/>
      <c r="FM690" s="51"/>
      <c r="FN690" s="51"/>
      <c r="FO690" s="51"/>
      <c r="FP690" s="51"/>
    </row>
    <row r="691" spans="101:172" ht="12.75" customHeight="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c r="EK691" s="51"/>
      <c r="EL691" s="51"/>
      <c r="EM691" s="51"/>
      <c r="EN691" s="51"/>
      <c r="EO691" s="51"/>
      <c r="EP691" s="51"/>
      <c r="EQ691" s="51"/>
      <c r="ER691" s="51"/>
      <c r="ES691" s="51"/>
      <c r="ET691" s="51"/>
      <c r="EU691" s="51"/>
      <c r="EV691" s="51"/>
      <c r="EW691" s="51"/>
      <c r="EX691" s="51"/>
      <c r="EY691" s="51"/>
      <c r="EZ691" s="51"/>
      <c r="FA691" s="51"/>
      <c r="FB691" s="51"/>
      <c r="FC691" s="51"/>
      <c r="FD691" s="51"/>
      <c r="FE691" s="51"/>
      <c r="FF691" s="51"/>
      <c r="FG691" s="51"/>
      <c r="FH691" s="51"/>
      <c r="FI691" s="51"/>
      <c r="FJ691" s="51"/>
      <c r="FK691" s="51"/>
      <c r="FL691" s="51"/>
      <c r="FM691" s="51"/>
      <c r="FN691" s="51"/>
      <c r="FO691" s="51"/>
      <c r="FP691" s="51"/>
    </row>
    <row r="692" spans="101:172" ht="12.75" customHeight="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c r="EK692" s="51"/>
      <c r="EL692" s="51"/>
      <c r="EM692" s="51"/>
      <c r="EN692" s="51"/>
      <c r="EO692" s="51"/>
      <c r="EP692" s="51"/>
      <c r="EQ692" s="51"/>
      <c r="ER692" s="51"/>
      <c r="ES692" s="51"/>
      <c r="ET692" s="51"/>
      <c r="EU692" s="51"/>
      <c r="EV692" s="51"/>
      <c r="EW692" s="51"/>
      <c r="EX692" s="51"/>
      <c r="EY692" s="51"/>
      <c r="EZ692" s="51"/>
      <c r="FA692" s="51"/>
      <c r="FB692" s="51"/>
      <c r="FC692" s="51"/>
      <c r="FD692" s="51"/>
      <c r="FE692" s="51"/>
      <c r="FF692" s="51"/>
      <c r="FG692" s="51"/>
      <c r="FH692" s="51"/>
      <c r="FI692" s="51"/>
      <c r="FJ692" s="51"/>
      <c r="FK692" s="51"/>
      <c r="FL692" s="51"/>
      <c r="FM692" s="51"/>
      <c r="FN692" s="51"/>
      <c r="FO692" s="51"/>
      <c r="FP692" s="51"/>
    </row>
    <row r="693" spans="101:172" ht="12.75" customHeight="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c r="EK693" s="51"/>
      <c r="EL693" s="51"/>
      <c r="EM693" s="51"/>
      <c r="EN693" s="51"/>
      <c r="EO693" s="51"/>
      <c r="EP693" s="51"/>
      <c r="EQ693" s="51"/>
      <c r="ER693" s="51"/>
      <c r="ES693" s="51"/>
      <c r="ET693" s="51"/>
      <c r="EU693" s="51"/>
      <c r="EV693" s="51"/>
      <c r="EW693" s="51"/>
      <c r="EX693" s="51"/>
      <c r="EY693" s="51"/>
      <c r="EZ693" s="51"/>
      <c r="FA693" s="51"/>
      <c r="FB693" s="51"/>
      <c r="FC693" s="51"/>
      <c r="FD693" s="51"/>
      <c r="FE693" s="51"/>
      <c r="FF693" s="51"/>
      <c r="FG693" s="51"/>
      <c r="FH693" s="51"/>
      <c r="FI693" s="51"/>
      <c r="FJ693" s="51"/>
      <c r="FK693" s="51"/>
      <c r="FL693" s="51"/>
      <c r="FM693" s="51"/>
      <c r="FN693" s="51"/>
      <c r="FO693" s="51"/>
      <c r="FP693" s="51"/>
    </row>
    <row r="694" spans="101:172" ht="12.75" customHeight="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c r="EK694" s="51"/>
      <c r="EL694" s="51"/>
      <c r="EM694" s="51"/>
      <c r="EN694" s="51"/>
      <c r="EO694" s="51"/>
      <c r="EP694" s="51"/>
      <c r="EQ694" s="51"/>
      <c r="ER694" s="51"/>
      <c r="ES694" s="51"/>
      <c r="ET694" s="51"/>
      <c r="EU694" s="51"/>
      <c r="EV694" s="51"/>
      <c r="EW694" s="51"/>
      <c r="EX694" s="51"/>
      <c r="EY694" s="51"/>
      <c r="EZ694" s="51"/>
      <c r="FA694" s="51"/>
      <c r="FB694" s="51"/>
      <c r="FC694" s="51"/>
      <c r="FD694" s="51"/>
      <c r="FE694" s="51"/>
      <c r="FF694" s="51"/>
      <c r="FG694" s="51"/>
      <c r="FH694" s="51"/>
      <c r="FI694" s="51"/>
      <c r="FJ694" s="51"/>
      <c r="FK694" s="51"/>
      <c r="FL694" s="51"/>
      <c r="FM694" s="51"/>
      <c r="FN694" s="51"/>
      <c r="FO694" s="51"/>
      <c r="FP694" s="51"/>
    </row>
    <row r="695" spans="101:172" ht="12.75" customHeight="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c r="EK695" s="51"/>
      <c r="EL695" s="51"/>
      <c r="EM695" s="51"/>
      <c r="EN695" s="51"/>
      <c r="EO695" s="51"/>
      <c r="EP695" s="51"/>
      <c r="EQ695" s="51"/>
      <c r="ER695" s="51"/>
      <c r="ES695" s="51"/>
      <c r="ET695" s="51"/>
      <c r="EU695" s="51"/>
      <c r="EV695" s="51"/>
      <c r="EW695" s="51"/>
      <c r="EX695" s="51"/>
      <c r="EY695" s="51"/>
      <c r="EZ695" s="51"/>
      <c r="FA695" s="51"/>
      <c r="FB695" s="51"/>
      <c r="FC695" s="51"/>
      <c r="FD695" s="51"/>
      <c r="FE695" s="51"/>
      <c r="FF695" s="51"/>
      <c r="FG695" s="51"/>
      <c r="FH695" s="51"/>
      <c r="FI695" s="51"/>
      <c r="FJ695" s="51"/>
      <c r="FK695" s="51"/>
      <c r="FL695" s="51"/>
      <c r="FM695" s="51"/>
      <c r="FN695" s="51"/>
      <c r="FO695" s="51"/>
      <c r="FP695" s="51"/>
    </row>
    <row r="696" spans="101:172" ht="12.75" customHeight="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c r="EK696" s="51"/>
      <c r="EL696" s="51"/>
      <c r="EM696" s="51"/>
      <c r="EN696" s="51"/>
      <c r="EO696" s="51"/>
      <c r="EP696" s="51"/>
      <c r="EQ696" s="51"/>
      <c r="ER696" s="51"/>
      <c r="ES696" s="51"/>
      <c r="ET696" s="51"/>
      <c r="EU696" s="51"/>
      <c r="EV696" s="51"/>
      <c r="EW696" s="51"/>
      <c r="EX696" s="51"/>
      <c r="EY696" s="51"/>
      <c r="EZ696" s="51"/>
      <c r="FA696" s="51"/>
      <c r="FB696" s="51"/>
      <c r="FC696" s="51"/>
      <c r="FD696" s="51"/>
      <c r="FE696" s="51"/>
      <c r="FF696" s="51"/>
      <c r="FG696" s="51"/>
      <c r="FH696" s="51"/>
      <c r="FI696" s="51"/>
      <c r="FJ696" s="51"/>
      <c r="FK696" s="51"/>
      <c r="FL696" s="51"/>
      <c r="FM696" s="51"/>
      <c r="FN696" s="51"/>
      <c r="FO696" s="51"/>
      <c r="FP696" s="51"/>
    </row>
    <row r="697" spans="101:172" ht="12.75" customHeight="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c r="EK697" s="51"/>
      <c r="EL697" s="51"/>
      <c r="EM697" s="51"/>
      <c r="EN697" s="51"/>
      <c r="EO697" s="51"/>
      <c r="EP697" s="51"/>
      <c r="EQ697" s="51"/>
      <c r="ER697" s="51"/>
      <c r="ES697" s="51"/>
      <c r="ET697" s="51"/>
      <c r="EU697" s="51"/>
      <c r="EV697" s="51"/>
      <c r="EW697" s="51"/>
      <c r="EX697" s="51"/>
      <c r="EY697" s="51"/>
      <c r="EZ697" s="51"/>
      <c r="FA697" s="51"/>
      <c r="FB697" s="51"/>
      <c r="FC697" s="51"/>
      <c r="FD697" s="51"/>
      <c r="FE697" s="51"/>
      <c r="FF697" s="51"/>
      <c r="FG697" s="51"/>
      <c r="FH697" s="51"/>
      <c r="FI697" s="51"/>
      <c r="FJ697" s="51"/>
      <c r="FK697" s="51"/>
      <c r="FL697" s="51"/>
      <c r="FM697" s="51"/>
      <c r="FN697" s="51"/>
      <c r="FO697" s="51"/>
      <c r="FP697" s="51"/>
    </row>
    <row r="698" spans="101:172" ht="12.75" customHeight="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c r="EK698" s="51"/>
      <c r="EL698" s="51"/>
      <c r="EM698" s="51"/>
      <c r="EN698" s="51"/>
      <c r="EO698" s="51"/>
      <c r="EP698" s="51"/>
      <c r="EQ698" s="51"/>
      <c r="ER698" s="51"/>
      <c r="ES698" s="51"/>
      <c r="ET698" s="51"/>
      <c r="EU698" s="51"/>
      <c r="EV698" s="51"/>
      <c r="EW698" s="51"/>
      <c r="EX698" s="51"/>
      <c r="EY698" s="51"/>
      <c r="EZ698" s="51"/>
      <c r="FA698" s="51"/>
      <c r="FB698" s="51"/>
      <c r="FC698" s="51"/>
      <c r="FD698" s="51"/>
      <c r="FE698" s="51"/>
      <c r="FF698" s="51"/>
      <c r="FG698" s="51"/>
      <c r="FH698" s="51"/>
      <c r="FI698" s="51"/>
      <c r="FJ698" s="51"/>
      <c r="FK698" s="51"/>
      <c r="FL698" s="51"/>
      <c r="FM698" s="51"/>
      <c r="FN698" s="51"/>
      <c r="FO698" s="51"/>
      <c r="FP698" s="51"/>
    </row>
    <row r="699" spans="101:172" ht="12.75" customHeight="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c r="EK699" s="51"/>
      <c r="EL699" s="51"/>
      <c r="EM699" s="51"/>
      <c r="EN699" s="51"/>
      <c r="EO699" s="51"/>
      <c r="EP699" s="51"/>
      <c r="EQ699" s="51"/>
      <c r="ER699" s="51"/>
      <c r="ES699" s="51"/>
      <c r="ET699" s="51"/>
      <c r="EU699" s="51"/>
      <c r="EV699" s="51"/>
      <c r="EW699" s="51"/>
      <c r="EX699" s="51"/>
      <c r="EY699" s="51"/>
      <c r="EZ699" s="51"/>
      <c r="FA699" s="51"/>
      <c r="FB699" s="51"/>
      <c r="FC699" s="51"/>
      <c r="FD699" s="51"/>
      <c r="FE699" s="51"/>
      <c r="FF699" s="51"/>
      <c r="FG699" s="51"/>
      <c r="FH699" s="51"/>
      <c r="FI699" s="51"/>
      <c r="FJ699" s="51"/>
      <c r="FK699" s="51"/>
      <c r="FL699" s="51"/>
      <c r="FM699" s="51"/>
      <c r="FN699" s="51"/>
      <c r="FO699" s="51"/>
      <c r="FP699" s="51"/>
    </row>
    <row r="700" spans="101:172" ht="12.75" customHeight="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c r="EK700" s="51"/>
      <c r="EL700" s="51"/>
      <c r="EM700" s="51"/>
      <c r="EN700" s="51"/>
      <c r="EO700" s="51"/>
      <c r="EP700" s="51"/>
      <c r="EQ700" s="51"/>
      <c r="ER700" s="51"/>
      <c r="ES700" s="51"/>
      <c r="ET700" s="51"/>
      <c r="EU700" s="51"/>
      <c r="EV700" s="51"/>
      <c r="EW700" s="51"/>
      <c r="EX700" s="51"/>
      <c r="EY700" s="51"/>
      <c r="EZ700" s="51"/>
      <c r="FA700" s="51"/>
      <c r="FB700" s="51"/>
      <c r="FC700" s="51"/>
      <c r="FD700" s="51"/>
      <c r="FE700" s="51"/>
      <c r="FF700" s="51"/>
      <c r="FG700" s="51"/>
      <c r="FH700" s="51"/>
      <c r="FI700" s="51"/>
      <c r="FJ700" s="51"/>
      <c r="FK700" s="51"/>
      <c r="FL700" s="51"/>
      <c r="FM700" s="51"/>
      <c r="FN700" s="51"/>
      <c r="FO700" s="51"/>
      <c r="FP700" s="51"/>
    </row>
    <row r="701" spans="101:172" ht="12.75" customHeight="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c r="EK701" s="51"/>
      <c r="EL701" s="51"/>
      <c r="EM701" s="51"/>
      <c r="EN701" s="51"/>
      <c r="EO701" s="51"/>
      <c r="EP701" s="51"/>
      <c r="EQ701" s="51"/>
      <c r="ER701" s="51"/>
      <c r="ES701" s="51"/>
      <c r="ET701" s="51"/>
      <c r="EU701" s="51"/>
      <c r="EV701" s="51"/>
      <c r="EW701" s="51"/>
      <c r="EX701" s="51"/>
      <c r="EY701" s="51"/>
      <c r="EZ701" s="51"/>
      <c r="FA701" s="51"/>
      <c r="FB701" s="51"/>
      <c r="FC701" s="51"/>
      <c r="FD701" s="51"/>
      <c r="FE701" s="51"/>
      <c r="FF701" s="51"/>
      <c r="FG701" s="51"/>
      <c r="FH701" s="51"/>
      <c r="FI701" s="51"/>
      <c r="FJ701" s="51"/>
      <c r="FK701" s="51"/>
      <c r="FL701" s="51"/>
      <c r="FM701" s="51"/>
      <c r="FN701" s="51"/>
      <c r="FO701" s="51"/>
      <c r="FP701" s="51"/>
    </row>
    <row r="702" spans="101:172" ht="12.75" customHeight="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c r="EK702" s="51"/>
      <c r="EL702" s="51"/>
      <c r="EM702" s="51"/>
      <c r="EN702" s="51"/>
      <c r="EO702" s="51"/>
      <c r="EP702" s="51"/>
      <c r="EQ702" s="51"/>
      <c r="ER702" s="51"/>
      <c r="ES702" s="51"/>
      <c r="ET702" s="51"/>
      <c r="EU702" s="51"/>
      <c r="EV702" s="51"/>
      <c r="EW702" s="51"/>
      <c r="EX702" s="51"/>
      <c r="EY702" s="51"/>
      <c r="EZ702" s="51"/>
      <c r="FA702" s="51"/>
      <c r="FB702" s="51"/>
      <c r="FC702" s="51"/>
      <c r="FD702" s="51"/>
      <c r="FE702" s="51"/>
      <c r="FF702" s="51"/>
      <c r="FG702" s="51"/>
      <c r="FH702" s="51"/>
      <c r="FI702" s="51"/>
      <c r="FJ702" s="51"/>
      <c r="FK702" s="51"/>
      <c r="FL702" s="51"/>
      <c r="FM702" s="51"/>
      <c r="FN702" s="51"/>
      <c r="FO702" s="51"/>
      <c r="FP702" s="51"/>
    </row>
    <row r="703" spans="101:172" ht="12.75" customHeight="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c r="EK703" s="51"/>
      <c r="EL703" s="51"/>
      <c r="EM703" s="51"/>
      <c r="EN703" s="51"/>
      <c r="EO703" s="51"/>
      <c r="EP703" s="51"/>
      <c r="EQ703" s="51"/>
      <c r="ER703" s="51"/>
      <c r="ES703" s="51"/>
      <c r="ET703" s="51"/>
      <c r="EU703" s="51"/>
      <c r="EV703" s="51"/>
      <c r="EW703" s="51"/>
      <c r="EX703" s="51"/>
      <c r="EY703" s="51"/>
      <c r="EZ703" s="51"/>
      <c r="FA703" s="51"/>
      <c r="FB703" s="51"/>
      <c r="FC703" s="51"/>
      <c r="FD703" s="51"/>
      <c r="FE703" s="51"/>
      <c r="FF703" s="51"/>
      <c r="FG703" s="51"/>
      <c r="FH703" s="51"/>
      <c r="FI703" s="51"/>
      <c r="FJ703" s="51"/>
      <c r="FK703" s="51"/>
      <c r="FL703" s="51"/>
      <c r="FM703" s="51"/>
      <c r="FN703" s="51"/>
      <c r="FO703" s="51"/>
      <c r="FP703" s="51"/>
    </row>
    <row r="704" spans="101:172" ht="12.75" customHeight="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c r="EK704" s="51"/>
      <c r="EL704" s="51"/>
      <c r="EM704" s="51"/>
      <c r="EN704" s="51"/>
      <c r="EO704" s="51"/>
      <c r="EP704" s="51"/>
      <c r="EQ704" s="51"/>
      <c r="ER704" s="51"/>
      <c r="ES704" s="51"/>
      <c r="ET704" s="51"/>
      <c r="EU704" s="51"/>
      <c r="EV704" s="51"/>
      <c r="EW704" s="51"/>
      <c r="EX704" s="51"/>
      <c r="EY704" s="51"/>
      <c r="EZ704" s="51"/>
      <c r="FA704" s="51"/>
      <c r="FB704" s="51"/>
      <c r="FC704" s="51"/>
      <c r="FD704" s="51"/>
      <c r="FE704" s="51"/>
      <c r="FF704" s="51"/>
      <c r="FG704" s="51"/>
      <c r="FH704" s="51"/>
      <c r="FI704" s="51"/>
      <c r="FJ704" s="51"/>
      <c r="FK704" s="51"/>
      <c r="FL704" s="51"/>
      <c r="FM704" s="51"/>
      <c r="FN704" s="51"/>
      <c r="FO704" s="51"/>
      <c r="FP704" s="51"/>
    </row>
    <row r="705" spans="101:172" ht="12.75" customHeight="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c r="EK705" s="51"/>
      <c r="EL705" s="51"/>
      <c r="EM705" s="51"/>
      <c r="EN705" s="51"/>
      <c r="EO705" s="51"/>
      <c r="EP705" s="51"/>
      <c r="EQ705" s="51"/>
      <c r="ER705" s="51"/>
      <c r="ES705" s="51"/>
      <c r="ET705" s="51"/>
      <c r="EU705" s="51"/>
      <c r="EV705" s="51"/>
      <c r="EW705" s="51"/>
      <c r="EX705" s="51"/>
      <c r="EY705" s="51"/>
      <c r="EZ705" s="51"/>
      <c r="FA705" s="51"/>
      <c r="FB705" s="51"/>
      <c r="FC705" s="51"/>
      <c r="FD705" s="51"/>
      <c r="FE705" s="51"/>
      <c r="FF705" s="51"/>
      <c r="FG705" s="51"/>
      <c r="FH705" s="51"/>
      <c r="FI705" s="51"/>
      <c r="FJ705" s="51"/>
      <c r="FK705" s="51"/>
      <c r="FL705" s="51"/>
      <c r="FM705" s="51"/>
      <c r="FN705" s="51"/>
      <c r="FO705" s="51"/>
      <c r="FP705" s="51"/>
    </row>
    <row r="706" spans="101:172" ht="12.75" customHeight="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c r="FB706" s="51"/>
      <c r="FC706" s="51"/>
      <c r="FD706" s="51"/>
      <c r="FE706" s="51"/>
      <c r="FF706" s="51"/>
      <c r="FG706" s="51"/>
      <c r="FH706" s="51"/>
      <c r="FI706" s="51"/>
      <c r="FJ706" s="51"/>
      <c r="FK706" s="51"/>
      <c r="FL706" s="51"/>
      <c r="FM706" s="51"/>
      <c r="FN706" s="51"/>
      <c r="FO706" s="51"/>
      <c r="FP706" s="51"/>
    </row>
    <row r="707" spans="101:172" ht="12.75" customHeight="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c r="EK707" s="51"/>
      <c r="EL707" s="51"/>
      <c r="EM707" s="51"/>
      <c r="EN707" s="51"/>
      <c r="EO707" s="51"/>
      <c r="EP707" s="51"/>
      <c r="EQ707" s="51"/>
      <c r="ER707" s="51"/>
      <c r="ES707" s="51"/>
      <c r="ET707" s="51"/>
      <c r="EU707" s="51"/>
      <c r="EV707" s="51"/>
      <c r="EW707" s="51"/>
      <c r="EX707" s="51"/>
      <c r="EY707" s="51"/>
      <c r="EZ707" s="51"/>
      <c r="FA707" s="51"/>
      <c r="FB707" s="51"/>
      <c r="FC707" s="51"/>
      <c r="FD707" s="51"/>
      <c r="FE707" s="51"/>
      <c r="FF707" s="51"/>
      <c r="FG707" s="51"/>
      <c r="FH707" s="51"/>
      <c r="FI707" s="51"/>
      <c r="FJ707" s="51"/>
      <c r="FK707" s="51"/>
      <c r="FL707" s="51"/>
      <c r="FM707" s="51"/>
      <c r="FN707" s="51"/>
      <c r="FO707" s="51"/>
      <c r="FP707" s="51"/>
    </row>
    <row r="708" spans="101:172" ht="12.75" customHeight="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c r="EK708" s="51"/>
      <c r="EL708" s="51"/>
      <c r="EM708" s="51"/>
      <c r="EN708" s="51"/>
      <c r="EO708" s="51"/>
      <c r="EP708" s="51"/>
      <c r="EQ708" s="51"/>
      <c r="ER708" s="51"/>
      <c r="ES708" s="51"/>
      <c r="ET708" s="51"/>
      <c r="EU708" s="51"/>
      <c r="EV708" s="51"/>
      <c r="EW708" s="51"/>
      <c r="EX708" s="51"/>
      <c r="EY708" s="51"/>
      <c r="EZ708" s="51"/>
      <c r="FA708" s="51"/>
      <c r="FB708" s="51"/>
      <c r="FC708" s="51"/>
      <c r="FD708" s="51"/>
      <c r="FE708" s="51"/>
      <c r="FF708" s="51"/>
      <c r="FG708" s="51"/>
      <c r="FH708" s="51"/>
      <c r="FI708" s="51"/>
      <c r="FJ708" s="51"/>
      <c r="FK708" s="51"/>
      <c r="FL708" s="51"/>
      <c r="FM708" s="51"/>
      <c r="FN708" s="51"/>
      <c r="FO708" s="51"/>
      <c r="FP708" s="51"/>
    </row>
    <row r="709" spans="101:172" ht="12.75" customHeight="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c r="EK709" s="51"/>
      <c r="EL709" s="51"/>
      <c r="EM709" s="51"/>
      <c r="EN709" s="51"/>
      <c r="EO709" s="51"/>
      <c r="EP709" s="51"/>
      <c r="EQ709" s="51"/>
      <c r="ER709" s="51"/>
      <c r="ES709" s="51"/>
      <c r="ET709" s="51"/>
      <c r="EU709" s="51"/>
      <c r="EV709" s="51"/>
      <c r="EW709" s="51"/>
      <c r="EX709" s="51"/>
      <c r="EY709" s="51"/>
      <c r="EZ709" s="51"/>
      <c r="FA709" s="51"/>
      <c r="FB709" s="51"/>
      <c r="FC709" s="51"/>
      <c r="FD709" s="51"/>
      <c r="FE709" s="51"/>
      <c r="FF709" s="51"/>
      <c r="FG709" s="51"/>
      <c r="FH709" s="51"/>
      <c r="FI709" s="51"/>
      <c r="FJ709" s="51"/>
      <c r="FK709" s="51"/>
      <c r="FL709" s="51"/>
      <c r="FM709" s="51"/>
      <c r="FN709" s="51"/>
      <c r="FO709" s="51"/>
      <c r="FP709" s="51"/>
    </row>
    <row r="710" spans="101:172" ht="12.75" customHeight="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c r="EK710" s="51"/>
      <c r="EL710" s="51"/>
      <c r="EM710" s="51"/>
      <c r="EN710" s="51"/>
      <c r="EO710" s="51"/>
      <c r="EP710" s="51"/>
      <c r="EQ710" s="51"/>
      <c r="ER710" s="51"/>
      <c r="ES710" s="51"/>
      <c r="ET710" s="51"/>
      <c r="EU710" s="51"/>
      <c r="EV710" s="51"/>
      <c r="EW710" s="51"/>
      <c r="EX710" s="51"/>
      <c r="EY710" s="51"/>
      <c r="EZ710" s="51"/>
      <c r="FA710" s="51"/>
      <c r="FB710" s="51"/>
      <c r="FC710" s="51"/>
      <c r="FD710" s="51"/>
      <c r="FE710" s="51"/>
      <c r="FF710" s="51"/>
      <c r="FG710" s="51"/>
      <c r="FH710" s="51"/>
      <c r="FI710" s="51"/>
      <c r="FJ710" s="51"/>
      <c r="FK710" s="51"/>
      <c r="FL710" s="51"/>
      <c r="FM710" s="51"/>
      <c r="FN710" s="51"/>
      <c r="FO710" s="51"/>
      <c r="FP710" s="51"/>
    </row>
    <row r="711" spans="101:172" ht="12.75" customHeight="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c r="EK711" s="51"/>
      <c r="EL711" s="51"/>
      <c r="EM711" s="51"/>
      <c r="EN711" s="51"/>
      <c r="EO711" s="51"/>
      <c r="EP711" s="51"/>
      <c r="EQ711" s="51"/>
      <c r="ER711" s="51"/>
      <c r="ES711" s="51"/>
      <c r="ET711" s="51"/>
      <c r="EU711" s="51"/>
      <c r="EV711" s="51"/>
      <c r="EW711" s="51"/>
      <c r="EX711" s="51"/>
      <c r="EY711" s="51"/>
      <c r="EZ711" s="51"/>
      <c r="FA711" s="51"/>
      <c r="FB711" s="51"/>
      <c r="FC711" s="51"/>
      <c r="FD711" s="51"/>
      <c r="FE711" s="51"/>
      <c r="FF711" s="51"/>
      <c r="FG711" s="51"/>
      <c r="FH711" s="51"/>
      <c r="FI711" s="51"/>
      <c r="FJ711" s="51"/>
      <c r="FK711" s="51"/>
      <c r="FL711" s="51"/>
      <c r="FM711" s="51"/>
      <c r="FN711" s="51"/>
      <c r="FO711" s="51"/>
      <c r="FP711" s="51"/>
    </row>
    <row r="712" spans="101:172" ht="12.75" customHeight="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c r="EK712" s="51"/>
      <c r="EL712" s="51"/>
      <c r="EM712" s="51"/>
      <c r="EN712" s="51"/>
      <c r="EO712" s="51"/>
      <c r="EP712" s="51"/>
      <c r="EQ712" s="51"/>
      <c r="ER712" s="51"/>
      <c r="ES712" s="51"/>
      <c r="ET712" s="51"/>
      <c r="EU712" s="51"/>
      <c r="EV712" s="51"/>
      <c r="EW712" s="51"/>
      <c r="EX712" s="51"/>
      <c r="EY712" s="51"/>
      <c r="EZ712" s="51"/>
      <c r="FA712" s="51"/>
      <c r="FB712" s="51"/>
      <c r="FC712" s="51"/>
      <c r="FD712" s="51"/>
      <c r="FE712" s="51"/>
      <c r="FF712" s="51"/>
      <c r="FG712" s="51"/>
      <c r="FH712" s="51"/>
      <c r="FI712" s="51"/>
      <c r="FJ712" s="51"/>
      <c r="FK712" s="51"/>
      <c r="FL712" s="51"/>
      <c r="FM712" s="51"/>
      <c r="FN712" s="51"/>
      <c r="FO712" s="51"/>
      <c r="FP712" s="51"/>
    </row>
    <row r="713" spans="101:172" ht="12.75" customHeight="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c r="EK713" s="51"/>
      <c r="EL713" s="51"/>
      <c r="EM713" s="51"/>
      <c r="EN713" s="51"/>
      <c r="EO713" s="51"/>
      <c r="EP713" s="51"/>
      <c r="EQ713" s="51"/>
      <c r="ER713" s="51"/>
      <c r="ES713" s="51"/>
      <c r="ET713" s="51"/>
      <c r="EU713" s="51"/>
      <c r="EV713" s="51"/>
      <c r="EW713" s="51"/>
      <c r="EX713" s="51"/>
      <c r="EY713" s="51"/>
      <c r="EZ713" s="51"/>
      <c r="FA713" s="51"/>
      <c r="FB713" s="51"/>
      <c r="FC713" s="51"/>
      <c r="FD713" s="51"/>
      <c r="FE713" s="51"/>
      <c r="FF713" s="51"/>
      <c r="FG713" s="51"/>
      <c r="FH713" s="51"/>
      <c r="FI713" s="51"/>
      <c r="FJ713" s="51"/>
      <c r="FK713" s="51"/>
      <c r="FL713" s="51"/>
      <c r="FM713" s="51"/>
      <c r="FN713" s="51"/>
      <c r="FO713" s="51"/>
      <c r="FP713" s="51"/>
    </row>
    <row r="714" spans="101:172" ht="12.75" customHeight="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c r="EK714" s="51"/>
      <c r="EL714" s="51"/>
      <c r="EM714" s="51"/>
      <c r="EN714" s="51"/>
      <c r="EO714" s="51"/>
      <c r="EP714" s="51"/>
      <c r="EQ714" s="51"/>
      <c r="ER714" s="51"/>
      <c r="ES714" s="51"/>
      <c r="ET714" s="51"/>
      <c r="EU714" s="51"/>
      <c r="EV714" s="51"/>
      <c r="EW714" s="51"/>
      <c r="EX714" s="51"/>
      <c r="EY714" s="51"/>
      <c r="EZ714" s="51"/>
      <c r="FA714" s="51"/>
      <c r="FB714" s="51"/>
      <c r="FC714" s="51"/>
      <c r="FD714" s="51"/>
      <c r="FE714" s="51"/>
      <c r="FF714" s="51"/>
      <c r="FG714" s="51"/>
      <c r="FH714" s="51"/>
      <c r="FI714" s="51"/>
      <c r="FJ714" s="51"/>
      <c r="FK714" s="51"/>
      <c r="FL714" s="51"/>
      <c r="FM714" s="51"/>
      <c r="FN714" s="51"/>
      <c r="FO714" s="51"/>
      <c r="FP714" s="51"/>
    </row>
    <row r="715" spans="101:172" ht="12.75" customHeight="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c r="EK715" s="51"/>
      <c r="EL715" s="51"/>
      <c r="EM715" s="51"/>
      <c r="EN715" s="51"/>
      <c r="EO715" s="51"/>
      <c r="EP715" s="51"/>
      <c r="EQ715" s="51"/>
      <c r="ER715" s="51"/>
      <c r="ES715" s="51"/>
      <c r="ET715" s="51"/>
      <c r="EU715" s="51"/>
      <c r="EV715" s="51"/>
      <c r="EW715" s="51"/>
      <c r="EX715" s="51"/>
      <c r="EY715" s="51"/>
      <c r="EZ715" s="51"/>
      <c r="FA715" s="51"/>
      <c r="FB715" s="51"/>
      <c r="FC715" s="51"/>
      <c r="FD715" s="51"/>
      <c r="FE715" s="51"/>
      <c r="FF715" s="51"/>
      <c r="FG715" s="51"/>
      <c r="FH715" s="51"/>
      <c r="FI715" s="51"/>
      <c r="FJ715" s="51"/>
      <c r="FK715" s="51"/>
      <c r="FL715" s="51"/>
      <c r="FM715" s="51"/>
      <c r="FN715" s="51"/>
      <c r="FO715" s="51"/>
      <c r="FP715" s="51"/>
    </row>
    <row r="716" spans="101:172" ht="12.75" customHeight="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c r="EK716" s="51"/>
      <c r="EL716" s="51"/>
      <c r="EM716" s="51"/>
      <c r="EN716" s="51"/>
      <c r="EO716" s="51"/>
      <c r="EP716" s="51"/>
      <c r="EQ716" s="51"/>
      <c r="ER716" s="51"/>
      <c r="ES716" s="51"/>
      <c r="ET716" s="51"/>
      <c r="EU716" s="51"/>
      <c r="EV716" s="51"/>
      <c r="EW716" s="51"/>
      <c r="EX716" s="51"/>
      <c r="EY716" s="51"/>
      <c r="EZ716" s="51"/>
      <c r="FA716" s="51"/>
      <c r="FB716" s="51"/>
      <c r="FC716" s="51"/>
      <c r="FD716" s="51"/>
      <c r="FE716" s="51"/>
      <c r="FF716" s="51"/>
      <c r="FG716" s="51"/>
      <c r="FH716" s="51"/>
      <c r="FI716" s="51"/>
      <c r="FJ716" s="51"/>
      <c r="FK716" s="51"/>
      <c r="FL716" s="51"/>
      <c r="FM716" s="51"/>
      <c r="FN716" s="51"/>
      <c r="FO716" s="51"/>
      <c r="FP716" s="51"/>
    </row>
    <row r="717" spans="101:172" ht="12.75" customHeight="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c r="EK717" s="51"/>
      <c r="EL717" s="51"/>
      <c r="EM717" s="51"/>
      <c r="EN717" s="51"/>
      <c r="EO717" s="51"/>
      <c r="EP717" s="51"/>
      <c r="EQ717" s="51"/>
      <c r="ER717" s="51"/>
      <c r="ES717" s="51"/>
      <c r="ET717" s="51"/>
      <c r="EU717" s="51"/>
      <c r="EV717" s="51"/>
      <c r="EW717" s="51"/>
      <c r="EX717" s="51"/>
      <c r="EY717" s="51"/>
      <c r="EZ717" s="51"/>
      <c r="FA717" s="51"/>
      <c r="FB717" s="51"/>
      <c r="FC717" s="51"/>
      <c r="FD717" s="51"/>
      <c r="FE717" s="51"/>
      <c r="FF717" s="51"/>
      <c r="FG717" s="51"/>
      <c r="FH717" s="51"/>
      <c r="FI717" s="51"/>
      <c r="FJ717" s="51"/>
      <c r="FK717" s="51"/>
      <c r="FL717" s="51"/>
      <c r="FM717" s="51"/>
      <c r="FN717" s="51"/>
      <c r="FO717" s="51"/>
      <c r="FP717" s="51"/>
    </row>
    <row r="718" spans="101:172" ht="12.75" customHeight="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c r="EK718" s="51"/>
      <c r="EL718" s="51"/>
      <c r="EM718" s="51"/>
      <c r="EN718" s="51"/>
      <c r="EO718" s="51"/>
      <c r="EP718" s="51"/>
      <c r="EQ718" s="51"/>
      <c r="ER718" s="51"/>
      <c r="ES718" s="51"/>
      <c r="ET718" s="51"/>
      <c r="EU718" s="51"/>
      <c r="EV718" s="51"/>
      <c r="EW718" s="51"/>
      <c r="EX718" s="51"/>
      <c r="EY718" s="51"/>
      <c r="EZ718" s="51"/>
      <c r="FA718" s="51"/>
      <c r="FB718" s="51"/>
      <c r="FC718" s="51"/>
      <c r="FD718" s="51"/>
      <c r="FE718" s="51"/>
      <c r="FF718" s="51"/>
      <c r="FG718" s="51"/>
      <c r="FH718" s="51"/>
      <c r="FI718" s="51"/>
      <c r="FJ718" s="51"/>
      <c r="FK718" s="51"/>
      <c r="FL718" s="51"/>
      <c r="FM718" s="51"/>
      <c r="FN718" s="51"/>
      <c r="FO718" s="51"/>
      <c r="FP718" s="51"/>
    </row>
    <row r="719" spans="101:172" ht="12.75" customHeight="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c r="EK719" s="51"/>
      <c r="EL719" s="51"/>
      <c r="EM719" s="51"/>
      <c r="EN719" s="51"/>
      <c r="EO719" s="51"/>
      <c r="EP719" s="51"/>
      <c r="EQ719" s="51"/>
      <c r="ER719" s="51"/>
      <c r="ES719" s="51"/>
      <c r="ET719" s="51"/>
      <c r="EU719" s="51"/>
      <c r="EV719" s="51"/>
      <c r="EW719" s="51"/>
      <c r="EX719" s="51"/>
      <c r="EY719" s="51"/>
      <c r="EZ719" s="51"/>
      <c r="FA719" s="51"/>
      <c r="FB719" s="51"/>
      <c r="FC719" s="51"/>
      <c r="FD719" s="51"/>
      <c r="FE719" s="51"/>
      <c r="FF719" s="51"/>
      <c r="FG719" s="51"/>
      <c r="FH719" s="51"/>
      <c r="FI719" s="51"/>
      <c r="FJ719" s="51"/>
      <c r="FK719" s="51"/>
      <c r="FL719" s="51"/>
      <c r="FM719" s="51"/>
      <c r="FN719" s="51"/>
      <c r="FO719" s="51"/>
      <c r="FP719" s="51"/>
    </row>
    <row r="720" spans="101:172" ht="12.75" customHeight="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c r="EK720" s="51"/>
      <c r="EL720" s="51"/>
      <c r="EM720" s="51"/>
      <c r="EN720" s="51"/>
      <c r="EO720" s="51"/>
      <c r="EP720" s="51"/>
      <c r="EQ720" s="51"/>
      <c r="ER720" s="51"/>
      <c r="ES720" s="51"/>
      <c r="ET720" s="51"/>
      <c r="EU720" s="51"/>
      <c r="EV720" s="51"/>
      <c r="EW720" s="51"/>
      <c r="EX720" s="51"/>
      <c r="EY720" s="51"/>
      <c r="EZ720" s="51"/>
      <c r="FA720" s="51"/>
      <c r="FB720" s="51"/>
      <c r="FC720" s="51"/>
      <c r="FD720" s="51"/>
      <c r="FE720" s="51"/>
      <c r="FF720" s="51"/>
      <c r="FG720" s="51"/>
      <c r="FH720" s="51"/>
      <c r="FI720" s="51"/>
      <c r="FJ720" s="51"/>
      <c r="FK720" s="51"/>
      <c r="FL720" s="51"/>
      <c r="FM720" s="51"/>
      <c r="FN720" s="51"/>
      <c r="FO720" s="51"/>
      <c r="FP720" s="51"/>
    </row>
    <row r="721" spans="101:172" ht="12.75" customHeight="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c r="EK721" s="51"/>
      <c r="EL721" s="51"/>
      <c r="EM721" s="51"/>
      <c r="EN721" s="51"/>
      <c r="EO721" s="51"/>
      <c r="EP721" s="51"/>
      <c r="EQ721" s="51"/>
      <c r="ER721" s="51"/>
      <c r="ES721" s="51"/>
      <c r="ET721" s="51"/>
      <c r="EU721" s="51"/>
      <c r="EV721" s="51"/>
      <c r="EW721" s="51"/>
      <c r="EX721" s="51"/>
      <c r="EY721" s="51"/>
      <c r="EZ721" s="51"/>
      <c r="FA721" s="51"/>
      <c r="FB721" s="51"/>
      <c r="FC721" s="51"/>
      <c r="FD721" s="51"/>
      <c r="FE721" s="51"/>
      <c r="FF721" s="51"/>
      <c r="FG721" s="51"/>
      <c r="FH721" s="51"/>
      <c r="FI721" s="51"/>
      <c r="FJ721" s="51"/>
      <c r="FK721" s="51"/>
      <c r="FL721" s="51"/>
      <c r="FM721" s="51"/>
      <c r="FN721" s="51"/>
      <c r="FO721" s="51"/>
      <c r="FP721" s="51"/>
    </row>
    <row r="722" spans="101:172" ht="12.75" customHeight="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c r="EK722" s="51"/>
      <c r="EL722" s="51"/>
      <c r="EM722" s="51"/>
      <c r="EN722" s="51"/>
      <c r="EO722" s="51"/>
      <c r="EP722" s="51"/>
      <c r="EQ722" s="51"/>
      <c r="ER722" s="51"/>
      <c r="ES722" s="51"/>
      <c r="ET722" s="51"/>
      <c r="EU722" s="51"/>
      <c r="EV722" s="51"/>
      <c r="EW722" s="51"/>
      <c r="EX722" s="51"/>
      <c r="EY722" s="51"/>
      <c r="EZ722" s="51"/>
      <c r="FA722" s="51"/>
      <c r="FB722" s="51"/>
      <c r="FC722" s="51"/>
      <c r="FD722" s="51"/>
      <c r="FE722" s="51"/>
      <c r="FF722" s="51"/>
      <c r="FG722" s="51"/>
      <c r="FH722" s="51"/>
      <c r="FI722" s="51"/>
      <c r="FJ722" s="51"/>
      <c r="FK722" s="51"/>
      <c r="FL722" s="51"/>
      <c r="FM722" s="51"/>
      <c r="FN722" s="51"/>
      <c r="FO722" s="51"/>
      <c r="FP722" s="51"/>
    </row>
    <row r="723" spans="101:172" ht="12.75" customHeight="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c r="EK723" s="51"/>
      <c r="EL723" s="51"/>
      <c r="EM723" s="51"/>
      <c r="EN723" s="51"/>
      <c r="EO723" s="51"/>
      <c r="EP723" s="51"/>
      <c r="EQ723" s="51"/>
      <c r="ER723" s="51"/>
      <c r="ES723" s="51"/>
      <c r="ET723" s="51"/>
      <c r="EU723" s="51"/>
      <c r="EV723" s="51"/>
      <c r="EW723" s="51"/>
      <c r="EX723" s="51"/>
      <c r="EY723" s="51"/>
      <c r="EZ723" s="51"/>
      <c r="FA723" s="51"/>
      <c r="FB723" s="51"/>
      <c r="FC723" s="51"/>
      <c r="FD723" s="51"/>
      <c r="FE723" s="51"/>
      <c r="FF723" s="51"/>
      <c r="FG723" s="51"/>
      <c r="FH723" s="51"/>
      <c r="FI723" s="51"/>
      <c r="FJ723" s="51"/>
      <c r="FK723" s="51"/>
      <c r="FL723" s="51"/>
      <c r="FM723" s="51"/>
      <c r="FN723" s="51"/>
      <c r="FO723" s="51"/>
      <c r="FP723" s="51"/>
    </row>
    <row r="724" spans="101:172" ht="12.75" customHeight="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c r="EK724" s="51"/>
      <c r="EL724" s="51"/>
      <c r="EM724" s="51"/>
      <c r="EN724" s="51"/>
      <c r="EO724" s="51"/>
      <c r="EP724" s="51"/>
      <c r="EQ724" s="51"/>
      <c r="ER724" s="51"/>
      <c r="ES724" s="51"/>
      <c r="ET724" s="51"/>
      <c r="EU724" s="51"/>
      <c r="EV724" s="51"/>
      <c r="EW724" s="51"/>
      <c r="EX724" s="51"/>
      <c r="EY724" s="51"/>
      <c r="EZ724" s="51"/>
      <c r="FA724" s="51"/>
      <c r="FB724" s="51"/>
      <c r="FC724" s="51"/>
      <c r="FD724" s="51"/>
      <c r="FE724" s="51"/>
      <c r="FF724" s="51"/>
      <c r="FG724" s="51"/>
      <c r="FH724" s="51"/>
      <c r="FI724" s="51"/>
      <c r="FJ724" s="51"/>
      <c r="FK724" s="51"/>
      <c r="FL724" s="51"/>
      <c r="FM724" s="51"/>
      <c r="FN724" s="51"/>
      <c r="FO724" s="51"/>
      <c r="FP724" s="51"/>
    </row>
    <row r="725" spans="101:172" ht="12.75" customHeight="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c r="EK725" s="51"/>
      <c r="EL725" s="51"/>
      <c r="EM725" s="51"/>
      <c r="EN725" s="51"/>
      <c r="EO725" s="51"/>
      <c r="EP725" s="51"/>
      <c r="EQ725" s="51"/>
      <c r="ER725" s="51"/>
      <c r="ES725" s="51"/>
      <c r="ET725" s="51"/>
      <c r="EU725" s="51"/>
      <c r="EV725" s="51"/>
      <c r="EW725" s="51"/>
      <c r="EX725" s="51"/>
      <c r="EY725" s="51"/>
      <c r="EZ725" s="51"/>
      <c r="FA725" s="51"/>
      <c r="FB725" s="51"/>
      <c r="FC725" s="51"/>
      <c r="FD725" s="51"/>
      <c r="FE725" s="51"/>
      <c r="FF725" s="51"/>
      <c r="FG725" s="51"/>
      <c r="FH725" s="51"/>
      <c r="FI725" s="51"/>
      <c r="FJ725" s="51"/>
      <c r="FK725" s="51"/>
      <c r="FL725" s="51"/>
      <c r="FM725" s="51"/>
      <c r="FN725" s="51"/>
      <c r="FO725" s="51"/>
      <c r="FP725" s="51"/>
    </row>
    <row r="726" spans="101:172" ht="12.75" customHeight="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c r="EK726" s="51"/>
      <c r="EL726" s="51"/>
      <c r="EM726" s="51"/>
      <c r="EN726" s="51"/>
      <c r="EO726" s="51"/>
      <c r="EP726" s="51"/>
      <c r="EQ726" s="51"/>
      <c r="ER726" s="51"/>
      <c r="ES726" s="51"/>
      <c r="ET726" s="51"/>
      <c r="EU726" s="51"/>
      <c r="EV726" s="51"/>
      <c r="EW726" s="51"/>
      <c r="EX726" s="51"/>
      <c r="EY726" s="51"/>
      <c r="EZ726" s="51"/>
      <c r="FA726" s="51"/>
      <c r="FB726" s="51"/>
      <c r="FC726" s="51"/>
      <c r="FD726" s="51"/>
      <c r="FE726" s="51"/>
      <c r="FF726" s="51"/>
      <c r="FG726" s="51"/>
      <c r="FH726" s="51"/>
      <c r="FI726" s="51"/>
      <c r="FJ726" s="51"/>
      <c r="FK726" s="51"/>
      <c r="FL726" s="51"/>
      <c r="FM726" s="51"/>
      <c r="FN726" s="51"/>
      <c r="FO726" s="51"/>
      <c r="FP726" s="51"/>
    </row>
    <row r="727" spans="101:172" ht="12.75" customHeight="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c r="EK727" s="51"/>
      <c r="EL727" s="51"/>
      <c r="EM727" s="51"/>
      <c r="EN727" s="51"/>
      <c r="EO727" s="51"/>
      <c r="EP727" s="51"/>
      <c r="EQ727" s="51"/>
      <c r="ER727" s="51"/>
      <c r="ES727" s="51"/>
      <c r="ET727" s="51"/>
      <c r="EU727" s="51"/>
      <c r="EV727" s="51"/>
      <c r="EW727" s="51"/>
      <c r="EX727" s="51"/>
      <c r="EY727" s="51"/>
      <c r="EZ727" s="51"/>
      <c r="FA727" s="51"/>
      <c r="FB727" s="51"/>
      <c r="FC727" s="51"/>
      <c r="FD727" s="51"/>
      <c r="FE727" s="51"/>
      <c r="FF727" s="51"/>
      <c r="FG727" s="51"/>
      <c r="FH727" s="51"/>
      <c r="FI727" s="51"/>
      <c r="FJ727" s="51"/>
      <c r="FK727" s="51"/>
      <c r="FL727" s="51"/>
      <c r="FM727" s="51"/>
      <c r="FN727" s="51"/>
      <c r="FO727" s="51"/>
      <c r="FP727" s="51"/>
    </row>
    <row r="728" spans="101:172" ht="12.75" customHeight="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c r="FB728" s="51"/>
      <c r="FC728" s="51"/>
      <c r="FD728" s="51"/>
      <c r="FE728" s="51"/>
      <c r="FF728" s="51"/>
      <c r="FG728" s="51"/>
      <c r="FH728" s="51"/>
      <c r="FI728" s="51"/>
      <c r="FJ728" s="51"/>
      <c r="FK728" s="51"/>
      <c r="FL728" s="51"/>
      <c r="FM728" s="51"/>
      <c r="FN728" s="51"/>
      <c r="FO728" s="51"/>
      <c r="FP728" s="51"/>
    </row>
    <row r="729" spans="101:172" ht="12.75" customHeight="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c r="EK729" s="51"/>
      <c r="EL729" s="51"/>
      <c r="EM729" s="51"/>
      <c r="EN729" s="51"/>
      <c r="EO729" s="51"/>
      <c r="EP729" s="51"/>
      <c r="EQ729" s="51"/>
      <c r="ER729" s="51"/>
      <c r="ES729" s="51"/>
      <c r="ET729" s="51"/>
      <c r="EU729" s="51"/>
      <c r="EV729" s="51"/>
      <c r="EW729" s="51"/>
      <c r="EX729" s="51"/>
      <c r="EY729" s="51"/>
      <c r="EZ729" s="51"/>
      <c r="FA729" s="51"/>
      <c r="FB729" s="51"/>
      <c r="FC729" s="51"/>
      <c r="FD729" s="51"/>
      <c r="FE729" s="51"/>
      <c r="FF729" s="51"/>
      <c r="FG729" s="51"/>
      <c r="FH729" s="51"/>
      <c r="FI729" s="51"/>
      <c r="FJ729" s="51"/>
      <c r="FK729" s="51"/>
      <c r="FL729" s="51"/>
      <c r="FM729" s="51"/>
      <c r="FN729" s="51"/>
      <c r="FO729" s="51"/>
      <c r="FP729" s="51"/>
    </row>
    <row r="730" spans="101:172" ht="12.75" customHeight="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c r="EK730" s="51"/>
      <c r="EL730" s="51"/>
      <c r="EM730" s="51"/>
      <c r="EN730" s="51"/>
      <c r="EO730" s="51"/>
      <c r="EP730" s="51"/>
      <c r="EQ730" s="51"/>
      <c r="ER730" s="51"/>
      <c r="ES730" s="51"/>
      <c r="ET730" s="51"/>
      <c r="EU730" s="51"/>
      <c r="EV730" s="51"/>
      <c r="EW730" s="51"/>
      <c r="EX730" s="51"/>
      <c r="EY730" s="51"/>
      <c r="EZ730" s="51"/>
      <c r="FA730" s="51"/>
      <c r="FB730" s="51"/>
      <c r="FC730" s="51"/>
      <c r="FD730" s="51"/>
      <c r="FE730" s="51"/>
      <c r="FF730" s="51"/>
      <c r="FG730" s="51"/>
      <c r="FH730" s="51"/>
      <c r="FI730" s="51"/>
      <c r="FJ730" s="51"/>
      <c r="FK730" s="51"/>
      <c r="FL730" s="51"/>
      <c r="FM730" s="51"/>
      <c r="FN730" s="51"/>
      <c r="FO730" s="51"/>
      <c r="FP730" s="51"/>
    </row>
    <row r="731" spans="101:172" ht="12.75" customHeight="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c r="EK731" s="51"/>
      <c r="EL731" s="51"/>
      <c r="EM731" s="51"/>
      <c r="EN731" s="51"/>
      <c r="EO731" s="51"/>
      <c r="EP731" s="51"/>
      <c r="EQ731" s="51"/>
      <c r="ER731" s="51"/>
      <c r="ES731" s="51"/>
      <c r="ET731" s="51"/>
      <c r="EU731" s="51"/>
      <c r="EV731" s="51"/>
      <c r="EW731" s="51"/>
      <c r="EX731" s="51"/>
      <c r="EY731" s="51"/>
      <c r="EZ731" s="51"/>
      <c r="FA731" s="51"/>
      <c r="FB731" s="51"/>
      <c r="FC731" s="51"/>
      <c r="FD731" s="51"/>
      <c r="FE731" s="51"/>
      <c r="FF731" s="51"/>
      <c r="FG731" s="51"/>
      <c r="FH731" s="51"/>
      <c r="FI731" s="51"/>
      <c r="FJ731" s="51"/>
      <c r="FK731" s="51"/>
      <c r="FL731" s="51"/>
      <c r="FM731" s="51"/>
      <c r="FN731" s="51"/>
      <c r="FO731" s="51"/>
      <c r="FP731" s="51"/>
    </row>
    <row r="732" spans="101:172" ht="12.75" customHeight="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c r="EK732" s="51"/>
      <c r="EL732" s="51"/>
      <c r="EM732" s="51"/>
      <c r="EN732" s="51"/>
      <c r="EO732" s="51"/>
      <c r="EP732" s="51"/>
      <c r="EQ732" s="51"/>
      <c r="ER732" s="51"/>
      <c r="ES732" s="51"/>
      <c r="ET732" s="51"/>
      <c r="EU732" s="51"/>
      <c r="EV732" s="51"/>
      <c r="EW732" s="51"/>
      <c r="EX732" s="51"/>
      <c r="EY732" s="51"/>
      <c r="EZ732" s="51"/>
      <c r="FA732" s="51"/>
      <c r="FB732" s="51"/>
      <c r="FC732" s="51"/>
      <c r="FD732" s="51"/>
      <c r="FE732" s="51"/>
      <c r="FF732" s="51"/>
      <c r="FG732" s="51"/>
      <c r="FH732" s="51"/>
      <c r="FI732" s="51"/>
      <c r="FJ732" s="51"/>
      <c r="FK732" s="51"/>
      <c r="FL732" s="51"/>
      <c r="FM732" s="51"/>
      <c r="FN732" s="51"/>
      <c r="FO732" s="51"/>
      <c r="FP732" s="51"/>
    </row>
    <row r="733" spans="101:172" ht="12.75" customHeight="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c r="EK733" s="51"/>
      <c r="EL733" s="51"/>
      <c r="EM733" s="51"/>
      <c r="EN733" s="51"/>
      <c r="EO733" s="51"/>
      <c r="EP733" s="51"/>
      <c r="EQ733" s="51"/>
      <c r="ER733" s="51"/>
      <c r="ES733" s="51"/>
      <c r="ET733" s="51"/>
      <c r="EU733" s="51"/>
      <c r="EV733" s="51"/>
      <c r="EW733" s="51"/>
      <c r="EX733" s="51"/>
      <c r="EY733" s="51"/>
      <c r="EZ733" s="51"/>
      <c r="FA733" s="51"/>
      <c r="FB733" s="51"/>
      <c r="FC733" s="51"/>
      <c r="FD733" s="51"/>
      <c r="FE733" s="51"/>
      <c r="FF733" s="51"/>
      <c r="FG733" s="51"/>
      <c r="FH733" s="51"/>
      <c r="FI733" s="51"/>
      <c r="FJ733" s="51"/>
      <c r="FK733" s="51"/>
      <c r="FL733" s="51"/>
      <c r="FM733" s="51"/>
      <c r="FN733" s="51"/>
      <c r="FO733" s="51"/>
      <c r="FP733" s="51"/>
    </row>
    <row r="734" spans="101:172" ht="12.75" customHeight="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c r="EK734" s="51"/>
      <c r="EL734" s="51"/>
      <c r="EM734" s="51"/>
      <c r="EN734" s="51"/>
      <c r="EO734" s="51"/>
      <c r="EP734" s="51"/>
      <c r="EQ734" s="51"/>
      <c r="ER734" s="51"/>
      <c r="ES734" s="51"/>
      <c r="ET734" s="51"/>
      <c r="EU734" s="51"/>
      <c r="EV734" s="51"/>
      <c r="EW734" s="51"/>
      <c r="EX734" s="51"/>
      <c r="EY734" s="51"/>
      <c r="EZ734" s="51"/>
      <c r="FA734" s="51"/>
      <c r="FB734" s="51"/>
      <c r="FC734" s="51"/>
      <c r="FD734" s="51"/>
      <c r="FE734" s="51"/>
      <c r="FF734" s="51"/>
      <c r="FG734" s="51"/>
      <c r="FH734" s="51"/>
      <c r="FI734" s="51"/>
      <c r="FJ734" s="51"/>
      <c r="FK734" s="51"/>
      <c r="FL734" s="51"/>
      <c r="FM734" s="51"/>
      <c r="FN734" s="51"/>
      <c r="FO734" s="51"/>
      <c r="FP734" s="51"/>
    </row>
    <row r="735" spans="101:172" ht="12.75" customHeight="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c r="EK735" s="51"/>
      <c r="EL735" s="51"/>
      <c r="EM735" s="51"/>
      <c r="EN735" s="51"/>
      <c r="EO735" s="51"/>
      <c r="EP735" s="51"/>
      <c r="EQ735" s="51"/>
      <c r="ER735" s="51"/>
      <c r="ES735" s="51"/>
      <c r="ET735" s="51"/>
      <c r="EU735" s="51"/>
      <c r="EV735" s="51"/>
      <c r="EW735" s="51"/>
      <c r="EX735" s="51"/>
      <c r="EY735" s="51"/>
      <c r="EZ735" s="51"/>
      <c r="FA735" s="51"/>
      <c r="FB735" s="51"/>
      <c r="FC735" s="51"/>
      <c r="FD735" s="51"/>
      <c r="FE735" s="51"/>
      <c r="FF735" s="51"/>
      <c r="FG735" s="51"/>
      <c r="FH735" s="51"/>
      <c r="FI735" s="51"/>
      <c r="FJ735" s="51"/>
      <c r="FK735" s="51"/>
      <c r="FL735" s="51"/>
      <c r="FM735" s="51"/>
      <c r="FN735" s="51"/>
      <c r="FO735" s="51"/>
      <c r="FP735" s="51"/>
    </row>
    <row r="736" spans="101:172" ht="12.75" customHeight="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c r="EK736" s="51"/>
      <c r="EL736" s="51"/>
      <c r="EM736" s="51"/>
      <c r="EN736" s="51"/>
      <c r="EO736" s="51"/>
      <c r="EP736" s="51"/>
      <c r="EQ736" s="51"/>
      <c r="ER736" s="51"/>
      <c r="ES736" s="51"/>
      <c r="ET736" s="51"/>
      <c r="EU736" s="51"/>
      <c r="EV736" s="51"/>
      <c r="EW736" s="51"/>
      <c r="EX736" s="51"/>
      <c r="EY736" s="51"/>
      <c r="EZ736" s="51"/>
      <c r="FA736" s="51"/>
      <c r="FB736" s="51"/>
      <c r="FC736" s="51"/>
      <c r="FD736" s="51"/>
      <c r="FE736" s="51"/>
      <c r="FF736" s="51"/>
      <c r="FG736" s="51"/>
      <c r="FH736" s="51"/>
      <c r="FI736" s="51"/>
      <c r="FJ736" s="51"/>
      <c r="FK736" s="51"/>
      <c r="FL736" s="51"/>
      <c r="FM736" s="51"/>
      <c r="FN736" s="51"/>
      <c r="FO736" s="51"/>
      <c r="FP736" s="51"/>
    </row>
    <row r="737" spans="101:172" ht="12.75" customHeight="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c r="EK737" s="51"/>
      <c r="EL737" s="51"/>
      <c r="EM737" s="51"/>
      <c r="EN737" s="51"/>
      <c r="EO737" s="51"/>
      <c r="EP737" s="51"/>
      <c r="EQ737" s="51"/>
      <c r="ER737" s="51"/>
      <c r="ES737" s="51"/>
      <c r="ET737" s="51"/>
      <c r="EU737" s="51"/>
      <c r="EV737" s="51"/>
      <c r="EW737" s="51"/>
      <c r="EX737" s="51"/>
      <c r="EY737" s="51"/>
      <c r="EZ737" s="51"/>
      <c r="FA737" s="51"/>
      <c r="FB737" s="51"/>
      <c r="FC737" s="51"/>
      <c r="FD737" s="51"/>
      <c r="FE737" s="51"/>
      <c r="FF737" s="51"/>
      <c r="FG737" s="51"/>
      <c r="FH737" s="51"/>
      <c r="FI737" s="51"/>
      <c r="FJ737" s="51"/>
      <c r="FK737" s="51"/>
      <c r="FL737" s="51"/>
      <c r="FM737" s="51"/>
      <c r="FN737" s="51"/>
      <c r="FO737" s="51"/>
      <c r="FP737" s="51"/>
    </row>
    <row r="738" spans="101:172" ht="12.75" customHeight="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c r="EK738" s="51"/>
      <c r="EL738" s="51"/>
      <c r="EM738" s="51"/>
      <c r="EN738" s="51"/>
      <c r="EO738" s="51"/>
      <c r="EP738" s="51"/>
      <c r="EQ738" s="51"/>
      <c r="ER738" s="51"/>
      <c r="ES738" s="51"/>
      <c r="ET738" s="51"/>
      <c r="EU738" s="51"/>
      <c r="EV738" s="51"/>
      <c r="EW738" s="51"/>
      <c r="EX738" s="51"/>
      <c r="EY738" s="51"/>
      <c r="EZ738" s="51"/>
      <c r="FA738" s="51"/>
      <c r="FB738" s="51"/>
      <c r="FC738" s="51"/>
      <c r="FD738" s="51"/>
      <c r="FE738" s="51"/>
      <c r="FF738" s="51"/>
      <c r="FG738" s="51"/>
      <c r="FH738" s="51"/>
      <c r="FI738" s="51"/>
      <c r="FJ738" s="51"/>
      <c r="FK738" s="51"/>
      <c r="FL738" s="51"/>
      <c r="FM738" s="51"/>
      <c r="FN738" s="51"/>
      <c r="FO738" s="51"/>
      <c r="FP738" s="51"/>
    </row>
    <row r="739" spans="101:172" ht="12.75" customHeight="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c r="EK739" s="51"/>
      <c r="EL739" s="51"/>
      <c r="EM739" s="51"/>
      <c r="EN739" s="51"/>
      <c r="EO739" s="51"/>
      <c r="EP739" s="51"/>
      <c r="EQ739" s="51"/>
      <c r="ER739" s="51"/>
      <c r="ES739" s="51"/>
      <c r="ET739" s="51"/>
      <c r="EU739" s="51"/>
      <c r="EV739" s="51"/>
      <c r="EW739" s="51"/>
      <c r="EX739" s="51"/>
      <c r="EY739" s="51"/>
      <c r="EZ739" s="51"/>
      <c r="FA739" s="51"/>
      <c r="FB739" s="51"/>
      <c r="FC739" s="51"/>
      <c r="FD739" s="51"/>
      <c r="FE739" s="51"/>
      <c r="FF739" s="51"/>
      <c r="FG739" s="51"/>
      <c r="FH739" s="51"/>
      <c r="FI739" s="51"/>
      <c r="FJ739" s="51"/>
      <c r="FK739" s="51"/>
      <c r="FL739" s="51"/>
      <c r="FM739" s="51"/>
      <c r="FN739" s="51"/>
      <c r="FO739" s="51"/>
      <c r="FP739" s="51"/>
    </row>
    <row r="740" spans="101:172" ht="12.75" customHeight="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c r="EK740" s="51"/>
      <c r="EL740" s="51"/>
      <c r="EM740" s="51"/>
      <c r="EN740" s="51"/>
      <c r="EO740" s="51"/>
      <c r="EP740" s="51"/>
      <c r="EQ740" s="51"/>
      <c r="ER740" s="51"/>
      <c r="ES740" s="51"/>
      <c r="ET740" s="51"/>
      <c r="EU740" s="51"/>
      <c r="EV740" s="51"/>
      <c r="EW740" s="51"/>
      <c r="EX740" s="51"/>
      <c r="EY740" s="51"/>
      <c r="EZ740" s="51"/>
      <c r="FA740" s="51"/>
      <c r="FB740" s="51"/>
      <c r="FC740" s="51"/>
      <c r="FD740" s="51"/>
      <c r="FE740" s="51"/>
      <c r="FF740" s="51"/>
      <c r="FG740" s="51"/>
      <c r="FH740" s="51"/>
      <c r="FI740" s="51"/>
      <c r="FJ740" s="51"/>
      <c r="FK740" s="51"/>
      <c r="FL740" s="51"/>
      <c r="FM740" s="51"/>
      <c r="FN740" s="51"/>
      <c r="FO740" s="51"/>
      <c r="FP740" s="51"/>
    </row>
    <row r="741" spans="101:172" ht="12.75" customHeight="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c r="EK741" s="51"/>
      <c r="EL741" s="51"/>
      <c r="EM741" s="51"/>
      <c r="EN741" s="51"/>
      <c r="EO741" s="51"/>
      <c r="EP741" s="51"/>
      <c r="EQ741" s="51"/>
      <c r="ER741" s="51"/>
      <c r="ES741" s="51"/>
      <c r="ET741" s="51"/>
      <c r="EU741" s="51"/>
      <c r="EV741" s="51"/>
      <c r="EW741" s="51"/>
      <c r="EX741" s="51"/>
      <c r="EY741" s="51"/>
      <c r="EZ741" s="51"/>
      <c r="FA741" s="51"/>
      <c r="FB741" s="51"/>
      <c r="FC741" s="51"/>
      <c r="FD741" s="51"/>
      <c r="FE741" s="51"/>
      <c r="FF741" s="51"/>
      <c r="FG741" s="51"/>
      <c r="FH741" s="51"/>
      <c r="FI741" s="51"/>
      <c r="FJ741" s="51"/>
      <c r="FK741" s="51"/>
      <c r="FL741" s="51"/>
      <c r="FM741" s="51"/>
      <c r="FN741" s="51"/>
      <c r="FO741" s="51"/>
      <c r="FP741" s="51"/>
    </row>
    <row r="742" spans="101:172" ht="12.75" customHeight="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c r="EK742" s="51"/>
      <c r="EL742" s="51"/>
      <c r="EM742" s="51"/>
      <c r="EN742" s="51"/>
      <c r="EO742" s="51"/>
      <c r="EP742" s="51"/>
      <c r="EQ742" s="51"/>
      <c r="ER742" s="51"/>
      <c r="ES742" s="51"/>
      <c r="ET742" s="51"/>
      <c r="EU742" s="51"/>
      <c r="EV742" s="51"/>
      <c r="EW742" s="51"/>
      <c r="EX742" s="51"/>
      <c r="EY742" s="51"/>
      <c r="EZ742" s="51"/>
      <c r="FA742" s="51"/>
      <c r="FB742" s="51"/>
      <c r="FC742" s="51"/>
      <c r="FD742" s="51"/>
      <c r="FE742" s="51"/>
      <c r="FF742" s="51"/>
      <c r="FG742" s="51"/>
      <c r="FH742" s="51"/>
      <c r="FI742" s="51"/>
      <c r="FJ742" s="51"/>
      <c r="FK742" s="51"/>
      <c r="FL742" s="51"/>
      <c r="FM742" s="51"/>
      <c r="FN742" s="51"/>
      <c r="FO742" s="51"/>
      <c r="FP742" s="51"/>
    </row>
    <row r="743" spans="101:172" ht="12.75" customHeight="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c r="EK743" s="51"/>
      <c r="EL743" s="51"/>
      <c r="EM743" s="51"/>
      <c r="EN743" s="51"/>
      <c r="EO743" s="51"/>
      <c r="EP743" s="51"/>
      <c r="EQ743" s="51"/>
      <c r="ER743" s="51"/>
      <c r="ES743" s="51"/>
      <c r="ET743" s="51"/>
      <c r="EU743" s="51"/>
      <c r="EV743" s="51"/>
      <c r="EW743" s="51"/>
      <c r="EX743" s="51"/>
      <c r="EY743" s="51"/>
      <c r="EZ743" s="51"/>
      <c r="FA743" s="51"/>
      <c r="FB743" s="51"/>
      <c r="FC743" s="51"/>
      <c r="FD743" s="51"/>
      <c r="FE743" s="51"/>
      <c r="FF743" s="51"/>
      <c r="FG743" s="51"/>
      <c r="FH743" s="51"/>
      <c r="FI743" s="51"/>
      <c r="FJ743" s="51"/>
      <c r="FK743" s="51"/>
      <c r="FL743" s="51"/>
      <c r="FM743" s="51"/>
      <c r="FN743" s="51"/>
      <c r="FO743" s="51"/>
      <c r="FP743" s="51"/>
    </row>
    <row r="744" spans="101:172" ht="12.75" customHeight="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c r="EK744" s="51"/>
      <c r="EL744" s="51"/>
      <c r="EM744" s="51"/>
      <c r="EN744" s="51"/>
      <c r="EO744" s="51"/>
      <c r="EP744" s="51"/>
      <c r="EQ744" s="51"/>
      <c r="ER744" s="51"/>
      <c r="ES744" s="51"/>
      <c r="ET744" s="51"/>
      <c r="EU744" s="51"/>
      <c r="EV744" s="51"/>
      <c r="EW744" s="51"/>
      <c r="EX744" s="51"/>
      <c r="EY744" s="51"/>
      <c r="EZ744" s="51"/>
      <c r="FA744" s="51"/>
      <c r="FB744" s="51"/>
      <c r="FC744" s="51"/>
      <c r="FD744" s="51"/>
      <c r="FE744" s="51"/>
      <c r="FF744" s="51"/>
      <c r="FG744" s="51"/>
      <c r="FH744" s="51"/>
      <c r="FI744" s="51"/>
      <c r="FJ744" s="51"/>
      <c r="FK744" s="51"/>
      <c r="FL744" s="51"/>
      <c r="FM744" s="51"/>
      <c r="FN744" s="51"/>
      <c r="FO744" s="51"/>
      <c r="FP744" s="51"/>
    </row>
    <row r="745" spans="101:172" ht="12.75" customHeight="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c r="EK745" s="51"/>
      <c r="EL745" s="51"/>
      <c r="EM745" s="51"/>
      <c r="EN745" s="51"/>
      <c r="EO745" s="51"/>
      <c r="EP745" s="51"/>
      <c r="EQ745" s="51"/>
      <c r="ER745" s="51"/>
      <c r="ES745" s="51"/>
      <c r="ET745" s="51"/>
      <c r="EU745" s="51"/>
      <c r="EV745" s="51"/>
      <c r="EW745" s="51"/>
      <c r="EX745" s="51"/>
      <c r="EY745" s="51"/>
      <c r="EZ745" s="51"/>
      <c r="FA745" s="51"/>
      <c r="FB745" s="51"/>
      <c r="FC745" s="51"/>
      <c r="FD745" s="51"/>
      <c r="FE745" s="51"/>
      <c r="FF745" s="51"/>
      <c r="FG745" s="51"/>
      <c r="FH745" s="51"/>
      <c r="FI745" s="51"/>
      <c r="FJ745" s="51"/>
      <c r="FK745" s="51"/>
      <c r="FL745" s="51"/>
      <c r="FM745" s="51"/>
      <c r="FN745" s="51"/>
      <c r="FO745" s="51"/>
      <c r="FP745" s="51"/>
    </row>
    <row r="746" spans="101:172" ht="12.75" customHeight="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c r="EK746" s="51"/>
      <c r="EL746" s="51"/>
      <c r="EM746" s="51"/>
      <c r="EN746" s="51"/>
      <c r="EO746" s="51"/>
      <c r="EP746" s="51"/>
      <c r="EQ746" s="51"/>
      <c r="ER746" s="51"/>
      <c r="ES746" s="51"/>
      <c r="ET746" s="51"/>
      <c r="EU746" s="51"/>
      <c r="EV746" s="51"/>
      <c r="EW746" s="51"/>
      <c r="EX746" s="51"/>
      <c r="EY746" s="51"/>
      <c r="EZ746" s="51"/>
      <c r="FA746" s="51"/>
      <c r="FB746" s="51"/>
      <c r="FC746" s="51"/>
      <c r="FD746" s="51"/>
      <c r="FE746" s="51"/>
      <c r="FF746" s="51"/>
      <c r="FG746" s="51"/>
      <c r="FH746" s="51"/>
      <c r="FI746" s="51"/>
      <c r="FJ746" s="51"/>
      <c r="FK746" s="51"/>
      <c r="FL746" s="51"/>
      <c r="FM746" s="51"/>
      <c r="FN746" s="51"/>
      <c r="FO746" s="51"/>
      <c r="FP746" s="51"/>
    </row>
    <row r="747" spans="101:172" ht="12.75" customHeight="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c r="EK747" s="51"/>
      <c r="EL747" s="51"/>
      <c r="EM747" s="51"/>
      <c r="EN747" s="51"/>
      <c r="EO747" s="51"/>
      <c r="EP747" s="51"/>
      <c r="EQ747" s="51"/>
      <c r="ER747" s="51"/>
      <c r="ES747" s="51"/>
      <c r="ET747" s="51"/>
      <c r="EU747" s="51"/>
      <c r="EV747" s="51"/>
      <c r="EW747" s="51"/>
      <c r="EX747" s="51"/>
      <c r="EY747" s="51"/>
      <c r="EZ747" s="51"/>
      <c r="FA747" s="51"/>
      <c r="FB747" s="51"/>
      <c r="FC747" s="51"/>
      <c r="FD747" s="51"/>
      <c r="FE747" s="51"/>
      <c r="FF747" s="51"/>
      <c r="FG747" s="51"/>
      <c r="FH747" s="51"/>
      <c r="FI747" s="51"/>
      <c r="FJ747" s="51"/>
      <c r="FK747" s="51"/>
      <c r="FL747" s="51"/>
      <c r="FM747" s="51"/>
      <c r="FN747" s="51"/>
      <c r="FO747" s="51"/>
      <c r="FP747" s="51"/>
    </row>
    <row r="748" spans="101:172" ht="12.75" customHeight="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c r="EK748" s="51"/>
      <c r="EL748" s="51"/>
      <c r="EM748" s="51"/>
      <c r="EN748" s="51"/>
      <c r="EO748" s="51"/>
      <c r="EP748" s="51"/>
      <c r="EQ748" s="51"/>
      <c r="ER748" s="51"/>
      <c r="ES748" s="51"/>
      <c r="ET748" s="51"/>
      <c r="EU748" s="51"/>
      <c r="EV748" s="51"/>
      <c r="EW748" s="51"/>
      <c r="EX748" s="51"/>
      <c r="EY748" s="51"/>
      <c r="EZ748" s="51"/>
      <c r="FA748" s="51"/>
      <c r="FB748" s="51"/>
      <c r="FC748" s="51"/>
      <c r="FD748" s="51"/>
      <c r="FE748" s="51"/>
      <c r="FF748" s="51"/>
      <c r="FG748" s="51"/>
      <c r="FH748" s="51"/>
      <c r="FI748" s="51"/>
      <c r="FJ748" s="51"/>
      <c r="FK748" s="51"/>
      <c r="FL748" s="51"/>
      <c r="FM748" s="51"/>
      <c r="FN748" s="51"/>
      <c r="FO748" s="51"/>
      <c r="FP748" s="51"/>
    </row>
    <row r="749" spans="101:172" ht="12.75" customHeight="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c r="EK749" s="51"/>
      <c r="EL749" s="51"/>
      <c r="EM749" s="51"/>
      <c r="EN749" s="51"/>
      <c r="EO749" s="51"/>
      <c r="EP749" s="51"/>
      <c r="EQ749" s="51"/>
      <c r="ER749" s="51"/>
      <c r="ES749" s="51"/>
      <c r="ET749" s="51"/>
      <c r="EU749" s="51"/>
      <c r="EV749" s="51"/>
      <c r="EW749" s="51"/>
      <c r="EX749" s="51"/>
      <c r="EY749" s="51"/>
      <c r="EZ749" s="51"/>
      <c r="FA749" s="51"/>
      <c r="FB749" s="51"/>
      <c r="FC749" s="51"/>
      <c r="FD749" s="51"/>
      <c r="FE749" s="51"/>
      <c r="FF749" s="51"/>
      <c r="FG749" s="51"/>
      <c r="FH749" s="51"/>
      <c r="FI749" s="51"/>
      <c r="FJ749" s="51"/>
      <c r="FK749" s="51"/>
      <c r="FL749" s="51"/>
      <c r="FM749" s="51"/>
      <c r="FN749" s="51"/>
      <c r="FO749" s="51"/>
      <c r="FP749" s="51"/>
    </row>
    <row r="750" spans="101:172" ht="12.75" customHeight="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c r="FB750" s="51"/>
      <c r="FC750" s="51"/>
      <c r="FD750" s="51"/>
      <c r="FE750" s="51"/>
      <c r="FF750" s="51"/>
      <c r="FG750" s="51"/>
      <c r="FH750" s="51"/>
      <c r="FI750" s="51"/>
      <c r="FJ750" s="51"/>
      <c r="FK750" s="51"/>
      <c r="FL750" s="51"/>
      <c r="FM750" s="51"/>
      <c r="FN750" s="51"/>
      <c r="FO750" s="51"/>
      <c r="FP750" s="51"/>
    </row>
    <row r="751" spans="101:172" ht="12.75" customHeight="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c r="EK751" s="51"/>
      <c r="EL751" s="51"/>
      <c r="EM751" s="51"/>
      <c r="EN751" s="51"/>
      <c r="EO751" s="51"/>
      <c r="EP751" s="51"/>
      <c r="EQ751" s="51"/>
      <c r="ER751" s="51"/>
      <c r="ES751" s="51"/>
      <c r="ET751" s="51"/>
      <c r="EU751" s="51"/>
      <c r="EV751" s="51"/>
      <c r="EW751" s="51"/>
      <c r="EX751" s="51"/>
      <c r="EY751" s="51"/>
      <c r="EZ751" s="51"/>
      <c r="FA751" s="51"/>
      <c r="FB751" s="51"/>
      <c r="FC751" s="51"/>
      <c r="FD751" s="51"/>
      <c r="FE751" s="51"/>
      <c r="FF751" s="51"/>
      <c r="FG751" s="51"/>
      <c r="FH751" s="51"/>
      <c r="FI751" s="51"/>
      <c r="FJ751" s="51"/>
      <c r="FK751" s="51"/>
      <c r="FL751" s="51"/>
      <c r="FM751" s="51"/>
      <c r="FN751" s="51"/>
      <c r="FO751" s="51"/>
      <c r="FP751" s="51"/>
    </row>
    <row r="752" spans="101:172" ht="12.75" customHeight="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c r="EK752" s="51"/>
      <c r="EL752" s="51"/>
      <c r="EM752" s="51"/>
      <c r="EN752" s="51"/>
      <c r="EO752" s="51"/>
      <c r="EP752" s="51"/>
      <c r="EQ752" s="51"/>
      <c r="ER752" s="51"/>
      <c r="ES752" s="51"/>
      <c r="ET752" s="51"/>
      <c r="EU752" s="51"/>
      <c r="EV752" s="51"/>
      <c r="EW752" s="51"/>
      <c r="EX752" s="51"/>
      <c r="EY752" s="51"/>
      <c r="EZ752" s="51"/>
      <c r="FA752" s="51"/>
      <c r="FB752" s="51"/>
      <c r="FC752" s="51"/>
      <c r="FD752" s="51"/>
      <c r="FE752" s="51"/>
      <c r="FF752" s="51"/>
      <c r="FG752" s="51"/>
      <c r="FH752" s="51"/>
      <c r="FI752" s="51"/>
      <c r="FJ752" s="51"/>
      <c r="FK752" s="51"/>
      <c r="FL752" s="51"/>
      <c r="FM752" s="51"/>
      <c r="FN752" s="51"/>
      <c r="FO752" s="51"/>
      <c r="FP752" s="51"/>
    </row>
    <row r="753" spans="101:172" ht="12.75" customHeight="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c r="EK753" s="51"/>
      <c r="EL753" s="51"/>
      <c r="EM753" s="51"/>
      <c r="EN753" s="51"/>
      <c r="EO753" s="51"/>
      <c r="EP753" s="51"/>
      <c r="EQ753" s="51"/>
      <c r="ER753" s="51"/>
      <c r="ES753" s="51"/>
      <c r="ET753" s="51"/>
      <c r="EU753" s="51"/>
      <c r="EV753" s="51"/>
      <c r="EW753" s="51"/>
      <c r="EX753" s="51"/>
      <c r="EY753" s="51"/>
      <c r="EZ753" s="51"/>
      <c r="FA753" s="51"/>
      <c r="FB753" s="51"/>
      <c r="FC753" s="51"/>
      <c r="FD753" s="51"/>
      <c r="FE753" s="51"/>
      <c r="FF753" s="51"/>
      <c r="FG753" s="51"/>
      <c r="FH753" s="51"/>
      <c r="FI753" s="51"/>
      <c r="FJ753" s="51"/>
      <c r="FK753" s="51"/>
      <c r="FL753" s="51"/>
      <c r="FM753" s="51"/>
      <c r="FN753" s="51"/>
      <c r="FO753" s="51"/>
      <c r="FP753" s="51"/>
    </row>
    <row r="754" spans="101:172" ht="12.75" customHeight="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c r="EK754" s="51"/>
      <c r="EL754" s="51"/>
      <c r="EM754" s="51"/>
      <c r="EN754" s="51"/>
      <c r="EO754" s="51"/>
      <c r="EP754" s="51"/>
      <c r="EQ754" s="51"/>
      <c r="ER754" s="51"/>
      <c r="ES754" s="51"/>
      <c r="ET754" s="51"/>
      <c r="EU754" s="51"/>
      <c r="EV754" s="51"/>
      <c r="EW754" s="51"/>
      <c r="EX754" s="51"/>
      <c r="EY754" s="51"/>
      <c r="EZ754" s="51"/>
      <c r="FA754" s="51"/>
      <c r="FB754" s="51"/>
      <c r="FC754" s="51"/>
      <c r="FD754" s="51"/>
      <c r="FE754" s="51"/>
      <c r="FF754" s="51"/>
      <c r="FG754" s="51"/>
      <c r="FH754" s="51"/>
      <c r="FI754" s="51"/>
      <c r="FJ754" s="51"/>
      <c r="FK754" s="51"/>
      <c r="FL754" s="51"/>
      <c r="FM754" s="51"/>
      <c r="FN754" s="51"/>
      <c r="FO754" s="51"/>
      <c r="FP754" s="51"/>
    </row>
    <row r="755" spans="101:172" ht="12.75" customHeight="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c r="EK755" s="51"/>
      <c r="EL755" s="51"/>
      <c r="EM755" s="51"/>
      <c r="EN755" s="51"/>
      <c r="EO755" s="51"/>
      <c r="EP755" s="51"/>
      <c r="EQ755" s="51"/>
      <c r="ER755" s="51"/>
      <c r="ES755" s="51"/>
      <c r="ET755" s="51"/>
      <c r="EU755" s="51"/>
      <c r="EV755" s="51"/>
      <c r="EW755" s="51"/>
      <c r="EX755" s="51"/>
      <c r="EY755" s="51"/>
      <c r="EZ755" s="51"/>
      <c r="FA755" s="51"/>
      <c r="FB755" s="51"/>
      <c r="FC755" s="51"/>
      <c r="FD755" s="51"/>
      <c r="FE755" s="51"/>
      <c r="FF755" s="51"/>
      <c r="FG755" s="51"/>
      <c r="FH755" s="51"/>
      <c r="FI755" s="51"/>
      <c r="FJ755" s="51"/>
      <c r="FK755" s="51"/>
      <c r="FL755" s="51"/>
      <c r="FM755" s="51"/>
      <c r="FN755" s="51"/>
      <c r="FO755" s="51"/>
      <c r="FP755" s="51"/>
    </row>
    <row r="756" spans="101:172" ht="12.75" customHeight="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c r="EK756" s="51"/>
      <c r="EL756" s="51"/>
      <c r="EM756" s="51"/>
      <c r="EN756" s="51"/>
      <c r="EO756" s="51"/>
      <c r="EP756" s="51"/>
      <c r="EQ756" s="51"/>
      <c r="ER756" s="51"/>
      <c r="ES756" s="51"/>
      <c r="ET756" s="51"/>
      <c r="EU756" s="51"/>
      <c r="EV756" s="51"/>
      <c r="EW756" s="51"/>
      <c r="EX756" s="51"/>
      <c r="EY756" s="51"/>
      <c r="EZ756" s="51"/>
      <c r="FA756" s="51"/>
      <c r="FB756" s="51"/>
      <c r="FC756" s="51"/>
      <c r="FD756" s="51"/>
      <c r="FE756" s="51"/>
      <c r="FF756" s="51"/>
      <c r="FG756" s="51"/>
      <c r="FH756" s="51"/>
      <c r="FI756" s="51"/>
      <c r="FJ756" s="51"/>
      <c r="FK756" s="51"/>
      <c r="FL756" s="51"/>
      <c r="FM756" s="51"/>
      <c r="FN756" s="51"/>
      <c r="FO756" s="51"/>
      <c r="FP756" s="51"/>
    </row>
    <row r="757" spans="101:172" ht="12.75" customHeight="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c r="EK757" s="51"/>
      <c r="EL757" s="51"/>
      <c r="EM757" s="51"/>
      <c r="EN757" s="51"/>
      <c r="EO757" s="51"/>
      <c r="EP757" s="51"/>
      <c r="EQ757" s="51"/>
      <c r="ER757" s="51"/>
      <c r="ES757" s="51"/>
      <c r="ET757" s="51"/>
      <c r="EU757" s="51"/>
      <c r="EV757" s="51"/>
      <c r="EW757" s="51"/>
      <c r="EX757" s="51"/>
      <c r="EY757" s="51"/>
      <c r="EZ757" s="51"/>
      <c r="FA757" s="51"/>
      <c r="FB757" s="51"/>
      <c r="FC757" s="51"/>
      <c r="FD757" s="51"/>
      <c r="FE757" s="51"/>
      <c r="FF757" s="51"/>
      <c r="FG757" s="51"/>
      <c r="FH757" s="51"/>
      <c r="FI757" s="51"/>
      <c r="FJ757" s="51"/>
      <c r="FK757" s="51"/>
      <c r="FL757" s="51"/>
      <c r="FM757" s="51"/>
      <c r="FN757" s="51"/>
      <c r="FO757" s="51"/>
      <c r="FP757" s="51"/>
    </row>
    <row r="758" spans="101:172" ht="12.75" customHeight="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c r="EK758" s="51"/>
      <c r="EL758" s="51"/>
      <c r="EM758" s="51"/>
      <c r="EN758" s="51"/>
      <c r="EO758" s="51"/>
      <c r="EP758" s="51"/>
      <c r="EQ758" s="51"/>
      <c r="ER758" s="51"/>
      <c r="ES758" s="51"/>
      <c r="ET758" s="51"/>
      <c r="EU758" s="51"/>
      <c r="EV758" s="51"/>
      <c r="EW758" s="51"/>
      <c r="EX758" s="51"/>
      <c r="EY758" s="51"/>
      <c r="EZ758" s="51"/>
      <c r="FA758" s="51"/>
      <c r="FB758" s="51"/>
      <c r="FC758" s="51"/>
      <c r="FD758" s="51"/>
      <c r="FE758" s="51"/>
      <c r="FF758" s="51"/>
      <c r="FG758" s="51"/>
      <c r="FH758" s="51"/>
      <c r="FI758" s="51"/>
      <c r="FJ758" s="51"/>
      <c r="FK758" s="51"/>
      <c r="FL758" s="51"/>
      <c r="FM758" s="51"/>
      <c r="FN758" s="51"/>
      <c r="FO758" s="51"/>
      <c r="FP758" s="51"/>
    </row>
    <row r="759" spans="101:172" ht="12.75" customHeight="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c r="EK759" s="51"/>
      <c r="EL759" s="51"/>
      <c r="EM759" s="51"/>
      <c r="EN759" s="51"/>
      <c r="EO759" s="51"/>
      <c r="EP759" s="51"/>
      <c r="EQ759" s="51"/>
      <c r="ER759" s="51"/>
      <c r="ES759" s="51"/>
      <c r="ET759" s="51"/>
      <c r="EU759" s="51"/>
      <c r="EV759" s="51"/>
      <c r="EW759" s="51"/>
      <c r="EX759" s="51"/>
      <c r="EY759" s="51"/>
      <c r="EZ759" s="51"/>
      <c r="FA759" s="51"/>
      <c r="FB759" s="51"/>
      <c r="FC759" s="51"/>
      <c r="FD759" s="51"/>
      <c r="FE759" s="51"/>
      <c r="FF759" s="51"/>
      <c r="FG759" s="51"/>
      <c r="FH759" s="51"/>
      <c r="FI759" s="51"/>
      <c r="FJ759" s="51"/>
      <c r="FK759" s="51"/>
      <c r="FL759" s="51"/>
      <c r="FM759" s="51"/>
      <c r="FN759" s="51"/>
      <c r="FO759" s="51"/>
      <c r="FP759" s="51"/>
    </row>
    <row r="760" spans="101:172" ht="12.75" customHeight="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c r="EK760" s="51"/>
      <c r="EL760" s="51"/>
      <c r="EM760" s="51"/>
      <c r="EN760" s="51"/>
      <c r="EO760" s="51"/>
      <c r="EP760" s="51"/>
      <c r="EQ760" s="51"/>
      <c r="ER760" s="51"/>
      <c r="ES760" s="51"/>
      <c r="ET760" s="51"/>
      <c r="EU760" s="51"/>
      <c r="EV760" s="51"/>
      <c r="EW760" s="51"/>
      <c r="EX760" s="51"/>
      <c r="EY760" s="51"/>
      <c r="EZ760" s="51"/>
      <c r="FA760" s="51"/>
      <c r="FB760" s="51"/>
      <c r="FC760" s="51"/>
      <c r="FD760" s="51"/>
      <c r="FE760" s="51"/>
      <c r="FF760" s="51"/>
      <c r="FG760" s="51"/>
      <c r="FH760" s="51"/>
      <c r="FI760" s="51"/>
      <c r="FJ760" s="51"/>
      <c r="FK760" s="51"/>
      <c r="FL760" s="51"/>
      <c r="FM760" s="51"/>
      <c r="FN760" s="51"/>
      <c r="FO760" s="51"/>
      <c r="FP760" s="51"/>
    </row>
    <row r="761" spans="101:172" ht="12.75" customHeight="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c r="EK761" s="51"/>
      <c r="EL761" s="51"/>
      <c r="EM761" s="51"/>
      <c r="EN761" s="51"/>
      <c r="EO761" s="51"/>
      <c r="EP761" s="51"/>
      <c r="EQ761" s="51"/>
      <c r="ER761" s="51"/>
      <c r="ES761" s="51"/>
      <c r="ET761" s="51"/>
      <c r="EU761" s="51"/>
      <c r="EV761" s="51"/>
      <c r="EW761" s="51"/>
      <c r="EX761" s="51"/>
      <c r="EY761" s="51"/>
      <c r="EZ761" s="51"/>
      <c r="FA761" s="51"/>
      <c r="FB761" s="51"/>
      <c r="FC761" s="51"/>
      <c r="FD761" s="51"/>
      <c r="FE761" s="51"/>
      <c r="FF761" s="51"/>
      <c r="FG761" s="51"/>
      <c r="FH761" s="51"/>
      <c r="FI761" s="51"/>
      <c r="FJ761" s="51"/>
      <c r="FK761" s="51"/>
      <c r="FL761" s="51"/>
      <c r="FM761" s="51"/>
      <c r="FN761" s="51"/>
      <c r="FO761" s="51"/>
      <c r="FP761" s="51"/>
    </row>
    <row r="762" spans="101:172" ht="12.75" customHeight="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c r="EK762" s="51"/>
      <c r="EL762" s="51"/>
      <c r="EM762" s="51"/>
      <c r="EN762" s="51"/>
      <c r="EO762" s="51"/>
      <c r="EP762" s="51"/>
      <c r="EQ762" s="51"/>
      <c r="ER762" s="51"/>
      <c r="ES762" s="51"/>
      <c r="ET762" s="51"/>
      <c r="EU762" s="51"/>
      <c r="EV762" s="51"/>
      <c r="EW762" s="51"/>
      <c r="EX762" s="51"/>
      <c r="EY762" s="51"/>
      <c r="EZ762" s="51"/>
      <c r="FA762" s="51"/>
      <c r="FB762" s="51"/>
      <c r="FC762" s="51"/>
      <c r="FD762" s="51"/>
      <c r="FE762" s="51"/>
      <c r="FF762" s="51"/>
      <c r="FG762" s="51"/>
      <c r="FH762" s="51"/>
      <c r="FI762" s="51"/>
      <c r="FJ762" s="51"/>
      <c r="FK762" s="51"/>
      <c r="FL762" s="51"/>
      <c r="FM762" s="51"/>
      <c r="FN762" s="51"/>
      <c r="FO762" s="51"/>
      <c r="FP762" s="51"/>
    </row>
    <row r="763" spans="101:172" ht="12.75" customHeight="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c r="EK763" s="51"/>
      <c r="EL763" s="51"/>
      <c r="EM763" s="51"/>
      <c r="EN763" s="51"/>
      <c r="EO763" s="51"/>
      <c r="EP763" s="51"/>
      <c r="EQ763" s="51"/>
      <c r="ER763" s="51"/>
      <c r="ES763" s="51"/>
      <c r="ET763" s="51"/>
      <c r="EU763" s="51"/>
      <c r="EV763" s="51"/>
      <c r="EW763" s="51"/>
      <c r="EX763" s="51"/>
      <c r="EY763" s="51"/>
      <c r="EZ763" s="51"/>
      <c r="FA763" s="51"/>
      <c r="FB763" s="51"/>
      <c r="FC763" s="51"/>
      <c r="FD763" s="51"/>
      <c r="FE763" s="51"/>
      <c r="FF763" s="51"/>
      <c r="FG763" s="51"/>
      <c r="FH763" s="51"/>
      <c r="FI763" s="51"/>
      <c r="FJ763" s="51"/>
      <c r="FK763" s="51"/>
      <c r="FL763" s="51"/>
      <c r="FM763" s="51"/>
      <c r="FN763" s="51"/>
      <c r="FO763" s="51"/>
      <c r="FP763" s="51"/>
    </row>
    <row r="764" spans="101:172" ht="12.75" customHeight="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c r="EK764" s="51"/>
      <c r="EL764" s="51"/>
      <c r="EM764" s="51"/>
      <c r="EN764" s="51"/>
      <c r="EO764" s="51"/>
      <c r="EP764" s="51"/>
      <c r="EQ764" s="51"/>
      <c r="ER764" s="51"/>
      <c r="ES764" s="51"/>
      <c r="ET764" s="51"/>
      <c r="EU764" s="51"/>
      <c r="EV764" s="51"/>
      <c r="EW764" s="51"/>
      <c r="EX764" s="51"/>
      <c r="EY764" s="51"/>
      <c r="EZ764" s="51"/>
      <c r="FA764" s="51"/>
      <c r="FB764" s="51"/>
      <c r="FC764" s="51"/>
      <c r="FD764" s="51"/>
      <c r="FE764" s="51"/>
      <c r="FF764" s="51"/>
      <c r="FG764" s="51"/>
      <c r="FH764" s="51"/>
      <c r="FI764" s="51"/>
      <c r="FJ764" s="51"/>
      <c r="FK764" s="51"/>
      <c r="FL764" s="51"/>
      <c r="FM764" s="51"/>
      <c r="FN764" s="51"/>
      <c r="FO764" s="51"/>
      <c r="FP764" s="51"/>
    </row>
    <row r="765" spans="101:172" ht="12.75" customHeight="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c r="EK765" s="51"/>
      <c r="EL765" s="51"/>
      <c r="EM765" s="51"/>
      <c r="EN765" s="51"/>
      <c r="EO765" s="51"/>
      <c r="EP765" s="51"/>
      <c r="EQ765" s="51"/>
      <c r="ER765" s="51"/>
      <c r="ES765" s="51"/>
      <c r="ET765" s="51"/>
      <c r="EU765" s="51"/>
      <c r="EV765" s="51"/>
      <c r="EW765" s="51"/>
      <c r="EX765" s="51"/>
      <c r="EY765" s="51"/>
      <c r="EZ765" s="51"/>
      <c r="FA765" s="51"/>
      <c r="FB765" s="51"/>
      <c r="FC765" s="51"/>
      <c r="FD765" s="51"/>
      <c r="FE765" s="51"/>
      <c r="FF765" s="51"/>
      <c r="FG765" s="51"/>
      <c r="FH765" s="51"/>
      <c r="FI765" s="51"/>
      <c r="FJ765" s="51"/>
      <c r="FK765" s="51"/>
      <c r="FL765" s="51"/>
      <c r="FM765" s="51"/>
      <c r="FN765" s="51"/>
      <c r="FO765" s="51"/>
      <c r="FP765" s="51"/>
    </row>
    <row r="766" spans="101:172" ht="12.75" customHeight="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c r="EK766" s="51"/>
      <c r="EL766" s="51"/>
      <c r="EM766" s="51"/>
      <c r="EN766" s="51"/>
      <c r="EO766" s="51"/>
      <c r="EP766" s="51"/>
      <c r="EQ766" s="51"/>
      <c r="ER766" s="51"/>
      <c r="ES766" s="51"/>
      <c r="ET766" s="51"/>
      <c r="EU766" s="51"/>
      <c r="EV766" s="51"/>
      <c r="EW766" s="51"/>
      <c r="EX766" s="51"/>
      <c r="EY766" s="51"/>
      <c r="EZ766" s="51"/>
      <c r="FA766" s="51"/>
      <c r="FB766" s="51"/>
      <c r="FC766" s="51"/>
      <c r="FD766" s="51"/>
      <c r="FE766" s="51"/>
      <c r="FF766" s="51"/>
      <c r="FG766" s="51"/>
      <c r="FH766" s="51"/>
      <c r="FI766" s="51"/>
      <c r="FJ766" s="51"/>
      <c r="FK766" s="51"/>
      <c r="FL766" s="51"/>
      <c r="FM766" s="51"/>
      <c r="FN766" s="51"/>
      <c r="FO766" s="51"/>
      <c r="FP766" s="51"/>
    </row>
    <row r="767" spans="101:172" ht="12.75" customHeight="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c r="EK767" s="51"/>
      <c r="EL767" s="51"/>
      <c r="EM767" s="51"/>
      <c r="EN767" s="51"/>
      <c r="EO767" s="51"/>
      <c r="EP767" s="51"/>
      <c r="EQ767" s="51"/>
      <c r="ER767" s="51"/>
      <c r="ES767" s="51"/>
      <c r="ET767" s="51"/>
      <c r="EU767" s="51"/>
      <c r="EV767" s="51"/>
      <c r="EW767" s="51"/>
      <c r="EX767" s="51"/>
      <c r="EY767" s="51"/>
      <c r="EZ767" s="51"/>
      <c r="FA767" s="51"/>
      <c r="FB767" s="51"/>
      <c r="FC767" s="51"/>
      <c r="FD767" s="51"/>
      <c r="FE767" s="51"/>
      <c r="FF767" s="51"/>
      <c r="FG767" s="51"/>
      <c r="FH767" s="51"/>
      <c r="FI767" s="51"/>
      <c r="FJ767" s="51"/>
      <c r="FK767" s="51"/>
      <c r="FL767" s="51"/>
      <c r="FM767" s="51"/>
      <c r="FN767" s="51"/>
      <c r="FO767" s="51"/>
      <c r="FP767" s="51"/>
    </row>
    <row r="768" spans="101:172" ht="12.75" customHeight="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c r="EK768" s="51"/>
      <c r="EL768" s="51"/>
      <c r="EM768" s="51"/>
      <c r="EN768" s="51"/>
      <c r="EO768" s="51"/>
      <c r="EP768" s="51"/>
      <c r="EQ768" s="51"/>
      <c r="ER768" s="51"/>
      <c r="ES768" s="51"/>
      <c r="ET768" s="51"/>
      <c r="EU768" s="51"/>
      <c r="EV768" s="51"/>
      <c r="EW768" s="51"/>
      <c r="EX768" s="51"/>
      <c r="EY768" s="51"/>
      <c r="EZ768" s="51"/>
      <c r="FA768" s="51"/>
      <c r="FB768" s="51"/>
      <c r="FC768" s="51"/>
      <c r="FD768" s="51"/>
      <c r="FE768" s="51"/>
      <c r="FF768" s="51"/>
      <c r="FG768" s="51"/>
      <c r="FH768" s="51"/>
      <c r="FI768" s="51"/>
      <c r="FJ768" s="51"/>
      <c r="FK768" s="51"/>
      <c r="FL768" s="51"/>
      <c r="FM768" s="51"/>
      <c r="FN768" s="51"/>
      <c r="FO768" s="51"/>
      <c r="FP768" s="51"/>
    </row>
    <row r="769" spans="101:172" ht="12.75" customHeight="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c r="EK769" s="51"/>
      <c r="EL769" s="51"/>
      <c r="EM769" s="51"/>
      <c r="EN769" s="51"/>
      <c r="EO769" s="51"/>
      <c r="EP769" s="51"/>
      <c r="EQ769" s="51"/>
      <c r="ER769" s="51"/>
      <c r="ES769" s="51"/>
      <c r="ET769" s="51"/>
      <c r="EU769" s="51"/>
      <c r="EV769" s="51"/>
      <c r="EW769" s="51"/>
      <c r="EX769" s="51"/>
      <c r="EY769" s="51"/>
      <c r="EZ769" s="51"/>
      <c r="FA769" s="51"/>
      <c r="FB769" s="51"/>
      <c r="FC769" s="51"/>
      <c r="FD769" s="51"/>
      <c r="FE769" s="51"/>
      <c r="FF769" s="51"/>
      <c r="FG769" s="51"/>
      <c r="FH769" s="51"/>
      <c r="FI769" s="51"/>
      <c r="FJ769" s="51"/>
      <c r="FK769" s="51"/>
      <c r="FL769" s="51"/>
      <c r="FM769" s="51"/>
      <c r="FN769" s="51"/>
      <c r="FO769" s="51"/>
      <c r="FP769" s="51"/>
    </row>
    <row r="770" spans="101:172" ht="12.75" customHeight="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c r="EK770" s="51"/>
      <c r="EL770" s="51"/>
      <c r="EM770" s="51"/>
      <c r="EN770" s="51"/>
      <c r="EO770" s="51"/>
      <c r="EP770" s="51"/>
      <c r="EQ770" s="51"/>
      <c r="ER770" s="51"/>
      <c r="ES770" s="51"/>
      <c r="ET770" s="51"/>
      <c r="EU770" s="51"/>
      <c r="EV770" s="51"/>
      <c r="EW770" s="51"/>
      <c r="EX770" s="51"/>
      <c r="EY770" s="51"/>
      <c r="EZ770" s="51"/>
      <c r="FA770" s="51"/>
      <c r="FB770" s="51"/>
      <c r="FC770" s="51"/>
      <c r="FD770" s="51"/>
      <c r="FE770" s="51"/>
      <c r="FF770" s="51"/>
      <c r="FG770" s="51"/>
      <c r="FH770" s="51"/>
      <c r="FI770" s="51"/>
      <c r="FJ770" s="51"/>
      <c r="FK770" s="51"/>
      <c r="FL770" s="51"/>
      <c r="FM770" s="51"/>
      <c r="FN770" s="51"/>
      <c r="FO770" s="51"/>
      <c r="FP770" s="51"/>
    </row>
    <row r="771" spans="101:172" ht="12.75" customHeight="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c r="EK771" s="51"/>
      <c r="EL771" s="51"/>
      <c r="EM771" s="51"/>
      <c r="EN771" s="51"/>
      <c r="EO771" s="51"/>
      <c r="EP771" s="51"/>
      <c r="EQ771" s="51"/>
      <c r="ER771" s="51"/>
      <c r="ES771" s="51"/>
      <c r="ET771" s="51"/>
      <c r="EU771" s="51"/>
      <c r="EV771" s="51"/>
      <c r="EW771" s="51"/>
      <c r="EX771" s="51"/>
      <c r="EY771" s="51"/>
      <c r="EZ771" s="51"/>
      <c r="FA771" s="51"/>
      <c r="FB771" s="51"/>
      <c r="FC771" s="51"/>
      <c r="FD771" s="51"/>
      <c r="FE771" s="51"/>
      <c r="FF771" s="51"/>
      <c r="FG771" s="51"/>
      <c r="FH771" s="51"/>
      <c r="FI771" s="51"/>
      <c r="FJ771" s="51"/>
      <c r="FK771" s="51"/>
      <c r="FL771" s="51"/>
      <c r="FM771" s="51"/>
      <c r="FN771" s="51"/>
      <c r="FO771" s="51"/>
      <c r="FP771" s="51"/>
    </row>
    <row r="772" spans="101:172" ht="12.75" customHeight="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c r="FB772" s="51"/>
      <c r="FC772" s="51"/>
      <c r="FD772" s="51"/>
      <c r="FE772" s="51"/>
      <c r="FF772" s="51"/>
      <c r="FG772" s="51"/>
      <c r="FH772" s="51"/>
      <c r="FI772" s="51"/>
      <c r="FJ772" s="51"/>
      <c r="FK772" s="51"/>
      <c r="FL772" s="51"/>
      <c r="FM772" s="51"/>
      <c r="FN772" s="51"/>
      <c r="FO772" s="51"/>
      <c r="FP772" s="51"/>
    </row>
    <row r="773" spans="101:172" ht="12.75" customHeight="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c r="EK773" s="51"/>
      <c r="EL773" s="51"/>
      <c r="EM773" s="51"/>
      <c r="EN773" s="51"/>
      <c r="EO773" s="51"/>
      <c r="EP773" s="51"/>
      <c r="EQ773" s="51"/>
      <c r="ER773" s="51"/>
      <c r="ES773" s="51"/>
      <c r="ET773" s="51"/>
      <c r="EU773" s="51"/>
      <c r="EV773" s="51"/>
      <c r="EW773" s="51"/>
      <c r="EX773" s="51"/>
      <c r="EY773" s="51"/>
      <c r="EZ773" s="51"/>
      <c r="FA773" s="51"/>
      <c r="FB773" s="51"/>
      <c r="FC773" s="51"/>
      <c r="FD773" s="51"/>
      <c r="FE773" s="51"/>
      <c r="FF773" s="51"/>
      <c r="FG773" s="51"/>
      <c r="FH773" s="51"/>
      <c r="FI773" s="51"/>
      <c r="FJ773" s="51"/>
      <c r="FK773" s="51"/>
      <c r="FL773" s="51"/>
      <c r="FM773" s="51"/>
      <c r="FN773" s="51"/>
      <c r="FO773" s="51"/>
      <c r="FP773" s="51"/>
    </row>
    <row r="774" spans="101:172" ht="12.75" customHeight="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c r="EK774" s="51"/>
      <c r="EL774" s="51"/>
      <c r="EM774" s="51"/>
      <c r="EN774" s="51"/>
      <c r="EO774" s="51"/>
      <c r="EP774" s="51"/>
      <c r="EQ774" s="51"/>
      <c r="ER774" s="51"/>
      <c r="ES774" s="51"/>
      <c r="ET774" s="51"/>
      <c r="EU774" s="51"/>
      <c r="EV774" s="51"/>
      <c r="EW774" s="51"/>
      <c r="EX774" s="51"/>
      <c r="EY774" s="51"/>
      <c r="EZ774" s="51"/>
      <c r="FA774" s="51"/>
      <c r="FB774" s="51"/>
      <c r="FC774" s="51"/>
      <c r="FD774" s="51"/>
      <c r="FE774" s="51"/>
      <c r="FF774" s="51"/>
      <c r="FG774" s="51"/>
      <c r="FH774" s="51"/>
      <c r="FI774" s="51"/>
      <c r="FJ774" s="51"/>
      <c r="FK774" s="51"/>
      <c r="FL774" s="51"/>
      <c r="FM774" s="51"/>
      <c r="FN774" s="51"/>
      <c r="FO774" s="51"/>
      <c r="FP774" s="51"/>
    </row>
    <row r="775" spans="101:172" ht="12.75" customHeight="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c r="EK775" s="51"/>
      <c r="EL775" s="51"/>
      <c r="EM775" s="51"/>
      <c r="EN775" s="51"/>
      <c r="EO775" s="51"/>
      <c r="EP775" s="51"/>
      <c r="EQ775" s="51"/>
      <c r="ER775" s="51"/>
      <c r="ES775" s="51"/>
      <c r="ET775" s="51"/>
      <c r="EU775" s="51"/>
      <c r="EV775" s="51"/>
      <c r="EW775" s="51"/>
      <c r="EX775" s="51"/>
      <c r="EY775" s="51"/>
      <c r="EZ775" s="51"/>
      <c r="FA775" s="51"/>
      <c r="FB775" s="51"/>
      <c r="FC775" s="51"/>
      <c r="FD775" s="51"/>
      <c r="FE775" s="51"/>
      <c r="FF775" s="51"/>
      <c r="FG775" s="51"/>
      <c r="FH775" s="51"/>
      <c r="FI775" s="51"/>
      <c r="FJ775" s="51"/>
      <c r="FK775" s="51"/>
      <c r="FL775" s="51"/>
      <c r="FM775" s="51"/>
      <c r="FN775" s="51"/>
      <c r="FO775" s="51"/>
      <c r="FP775" s="51"/>
    </row>
    <row r="776" spans="101:172" ht="12.75" customHeight="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c r="EK776" s="51"/>
      <c r="EL776" s="51"/>
      <c r="EM776" s="51"/>
      <c r="EN776" s="51"/>
      <c r="EO776" s="51"/>
      <c r="EP776" s="51"/>
      <c r="EQ776" s="51"/>
      <c r="ER776" s="51"/>
      <c r="ES776" s="51"/>
      <c r="ET776" s="51"/>
      <c r="EU776" s="51"/>
      <c r="EV776" s="51"/>
      <c r="EW776" s="51"/>
      <c r="EX776" s="51"/>
      <c r="EY776" s="51"/>
      <c r="EZ776" s="51"/>
      <c r="FA776" s="51"/>
      <c r="FB776" s="51"/>
      <c r="FC776" s="51"/>
      <c r="FD776" s="51"/>
      <c r="FE776" s="51"/>
      <c r="FF776" s="51"/>
      <c r="FG776" s="51"/>
      <c r="FH776" s="51"/>
      <c r="FI776" s="51"/>
      <c r="FJ776" s="51"/>
      <c r="FK776" s="51"/>
      <c r="FL776" s="51"/>
      <c r="FM776" s="51"/>
      <c r="FN776" s="51"/>
      <c r="FO776" s="51"/>
      <c r="FP776" s="51"/>
    </row>
    <row r="777" spans="101:172" ht="12.75" customHeight="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c r="EK777" s="51"/>
      <c r="EL777" s="51"/>
      <c r="EM777" s="51"/>
      <c r="EN777" s="51"/>
      <c r="EO777" s="51"/>
      <c r="EP777" s="51"/>
      <c r="EQ777" s="51"/>
      <c r="ER777" s="51"/>
      <c r="ES777" s="51"/>
      <c r="ET777" s="51"/>
      <c r="EU777" s="51"/>
      <c r="EV777" s="51"/>
      <c r="EW777" s="51"/>
      <c r="EX777" s="51"/>
      <c r="EY777" s="51"/>
      <c r="EZ777" s="51"/>
      <c r="FA777" s="51"/>
      <c r="FB777" s="51"/>
      <c r="FC777" s="51"/>
      <c r="FD777" s="51"/>
      <c r="FE777" s="51"/>
      <c r="FF777" s="51"/>
      <c r="FG777" s="51"/>
      <c r="FH777" s="51"/>
      <c r="FI777" s="51"/>
      <c r="FJ777" s="51"/>
      <c r="FK777" s="51"/>
      <c r="FL777" s="51"/>
      <c r="FM777" s="51"/>
      <c r="FN777" s="51"/>
      <c r="FO777" s="51"/>
      <c r="FP777" s="51"/>
    </row>
    <row r="778" spans="101:172" ht="12.75" customHeight="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c r="EK778" s="51"/>
      <c r="EL778" s="51"/>
      <c r="EM778" s="51"/>
      <c r="EN778" s="51"/>
      <c r="EO778" s="51"/>
      <c r="EP778" s="51"/>
      <c r="EQ778" s="51"/>
      <c r="ER778" s="51"/>
      <c r="ES778" s="51"/>
      <c r="ET778" s="51"/>
      <c r="EU778" s="51"/>
      <c r="EV778" s="51"/>
      <c r="EW778" s="51"/>
      <c r="EX778" s="51"/>
      <c r="EY778" s="51"/>
      <c r="EZ778" s="51"/>
      <c r="FA778" s="51"/>
      <c r="FB778" s="51"/>
      <c r="FC778" s="51"/>
      <c r="FD778" s="51"/>
      <c r="FE778" s="51"/>
      <c r="FF778" s="51"/>
      <c r="FG778" s="51"/>
      <c r="FH778" s="51"/>
      <c r="FI778" s="51"/>
      <c r="FJ778" s="51"/>
      <c r="FK778" s="51"/>
      <c r="FL778" s="51"/>
      <c r="FM778" s="51"/>
      <c r="FN778" s="51"/>
      <c r="FO778" s="51"/>
      <c r="FP778" s="51"/>
    </row>
    <row r="779" spans="101:172" ht="12.75" customHeight="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c r="EK779" s="51"/>
      <c r="EL779" s="51"/>
      <c r="EM779" s="51"/>
      <c r="EN779" s="51"/>
      <c r="EO779" s="51"/>
      <c r="EP779" s="51"/>
      <c r="EQ779" s="51"/>
      <c r="ER779" s="51"/>
      <c r="ES779" s="51"/>
      <c r="ET779" s="51"/>
      <c r="EU779" s="51"/>
      <c r="EV779" s="51"/>
      <c r="EW779" s="51"/>
      <c r="EX779" s="51"/>
      <c r="EY779" s="51"/>
      <c r="EZ779" s="51"/>
      <c r="FA779" s="51"/>
      <c r="FB779" s="51"/>
      <c r="FC779" s="51"/>
      <c r="FD779" s="51"/>
      <c r="FE779" s="51"/>
      <c r="FF779" s="51"/>
      <c r="FG779" s="51"/>
      <c r="FH779" s="51"/>
      <c r="FI779" s="51"/>
      <c r="FJ779" s="51"/>
      <c r="FK779" s="51"/>
      <c r="FL779" s="51"/>
      <c r="FM779" s="51"/>
      <c r="FN779" s="51"/>
      <c r="FO779" s="51"/>
      <c r="FP779" s="51"/>
    </row>
    <row r="780" spans="101:172" ht="12.75" customHeight="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c r="EK780" s="51"/>
      <c r="EL780" s="51"/>
      <c r="EM780" s="51"/>
      <c r="EN780" s="51"/>
      <c r="EO780" s="51"/>
      <c r="EP780" s="51"/>
      <c r="EQ780" s="51"/>
      <c r="ER780" s="51"/>
      <c r="ES780" s="51"/>
      <c r="ET780" s="51"/>
      <c r="EU780" s="51"/>
      <c r="EV780" s="51"/>
      <c r="EW780" s="51"/>
      <c r="EX780" s="51"/>
      <c r="EY780" s="51"/>
      <c r="EZ780" s="51"/>
      <c r="FA780" s="51"/>
      <c r="FB780" s="51"/>
      <c r="FC780" s="51"/>
      <c r="FD780" s="51"/>
      <c r="FE780" s="51"/>
      <c r="FF780" s="51"/>
      <c r="FG780" s="51"/>
      <c r="FH780" s="51"/>
      <c r="FI780" s="51"/>
      <c r="FJ780" s="51"/>
      <c r="FK780" s="51"/>
      <c r="FL780" s="51"/>
      <c r="FM780" s="51"/>
      <c r="FN780" s="51"/>
      <c r="FO780" s="51"/>
      <c r="FP780" s="51"/>
    </row>
    <row r="781" spans="101:172" ht="12.75" customHeight="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c r="EK781" s="51"/>
      <c r="EL781" s="51"/>
      <c r="EM781" s="51"/>
      <c r="EN781" s="51"/>
      <c r="EO781" s="51"/>
      <c r="EP781" s="51"/>
      <c r="EQ781" s="51"/>
      <c r="ER781" s="51"/>
      <c r="ES781" s="51"/>
      <c r="ET781" s="51"/>
      <c r="EU781" s="51"/>
      <c r="EV781" s="51"/>
      <c r="EW781" s="51"/>
      <c r="EX781" s="51"/>
      <c r="EY781" s="51"/>
      <c r="EZ781" s="51"/>
      <c r="FA781" s="51"/>
      <c r="FB781" s="51"/>
      <c r="FC781" s="51"/>
      <c r="FD781" s="51"/>
      <c r="FE781" s="51"/>
      <c r="FF781" s="51"/>
      <c r="FG781" s="51"/>
      <c r="FH781" s="51"/>
      <c r="FI781" s="51"/>
      <c r="FJ781" s="51"/>
      <c r="FK781" s="51"/>
      <c r="FL781" s="51"/>
      <c r="FM781" s="51"/>
      <c r="FN781" s="51"/>
      <c r="FO781" s="51"/>
      <c r="FP781" s="51"/>
    </row>
    <row r="782" spans="101:172" ht="12.75" customHeight="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c r="EK782" s="51"/>
      <c r="EL782" s="51"/>
      <c r="EM782" s="51"/>
      <c r="EN782" s="51"/>
      <c r="EO782" s="51"/>
      <c r="EP782" s="51"/>
      <c r="EQ782" s="51"/>
      <c r="ER782" s="51"/>
      <c r="ES782" s="51"/>
      <c r="ET782" s="51"/>
      <c r="EU782" s="51"/>
      <c r="EV782" s="51"/>
      <c r="EW782" s="51"/>
      <c r="EX782" s="51"/>
      <c r="EY782" s="51"/>
      <c r="EZ782" s="51"/>
      <c r="FA782" s="51"/>
      <c r="FB782" s="51"/>
      <c r="FC782" s="51"/>
      <c r="FD782" s="51"/>
      <c r="FE782" s="51"/>
      <c r="FF782" s="51"/>
      <c r="FG782" s="51"/>
      <c r="FH782" s="51"/>
      <c r="FI782" s="51"/>
      <c r="FJ782" s="51"/>
      <c r="FK782" s="51"/>
      <c r="FL782" s="51"/>
      <c r="FM782" s="51"/>
      <c r="FN782" s="51"/>
      <c r="FO782" s="51"/>
      <c r="FP782" s="51"/>
    </row>
    <row r="783" spans="101:172" ht="12.75" customHeight="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c r="EK783" s="51"/>
      <c r="EL783" s="51"/>
      <c r="EM783" s="51"/>
      <c r="EN783" s="51"/>
      <c r="EO783" s="51"/>
      <c r="EP783" s="51"/>
      <c r="EQ783" s="51"/>
      <c r="ER783" s="51"/>
      <c r="ES783" s="51"/>
      <c r="ET783" s="51"/>
      <c r="EU783" s="51"/>
      <c r="EV783" s="51"/>
      <c r="EW783" s="51"/>
      <c r="EX783" s="51"/>
      <c r="EY783" s="51"/>
      <c r="EZ783" s="51"/>
      <c r="FA783" s="51"/>
      <c r="FB783" s="51"/>
      <c r="FC783" s="51"/>
      <c r="FD783" s="51"/>
      <c r="FE783" s="51"/>
      <c r="FF783" s="51"/>
      <c r="FG783" s="51"/>
      <c r="FH783" s="51"/>
      <c r="FI783" s="51"/>
      <c r="FJ783" s="51"/>
      <c r="FK783" s="51"/>
      <c r="FL783" s="51"/>
      <c r="FM783" s="51"/>
      <c r="FN783" s="51"/>
      <c r="FO783" s="51"/>
      <c r="FP783" s="51"/>
    </row>
    <row r="784" spans="101:172" ht="12.75" customHeight="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c r="EK784" s="51"/>
      <c r="EL784" s="51"/>
      <c r="EM784" s="51"/>
      <c r="EN784" s="51"/>
      <c r="EO784" s="51"/>
      <c r="EP784" s="51"/>
      <c r="EQ784" s="51"/>
      <c r="ER784" s="51"/>
      <c r="ES784" s="51"/>
      <c r="ET784" s="51"/>
      <c r="EU784" s="51"/>
      <c r="EV784" s="51"/>
      <c r="EW784" s="51"/>
      <c r="EX784" s="51"/>
      <c r="EY784" s="51"/>
      <c r="EZ784" s="51"/>
      <c r="FA784" s="51"/>
      <c r="FB784" s="51"/>
      <c r="FC784" s="51"/>
      <c r="FD784" s="51"/>
      <c r="FE784" s="51"/>
      <c r="FF784" s="51"/>
      <c r="FG784" s="51"/>
      <c r="FH784" s="51"/>
      <c r="FI784" s="51"/>
      <c r="FJ784" s="51"/>
      <c r="FK784" s="51"/>
      <c r="FL784" s="51"/>
      <c r="FM784" s="51"/>
      <c r="FN784" s="51"/>
      <c r="FO784" s="51"/>
      <c r="FP784" s="51"/>
    </row>
    <row r="785" spans="101:172" ht="12.75" customHeight="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c r="EK785" s="51"/>
      <c r="EL785" s="51"/>
      <c r="EM785" s="51"/>
      <c r="EN785" s="51"/>
      <c r="EO785" s="51"/>
      <c r="EP785" s="51"/>
      <c r="EQ785" s="51"/>
      <c r="ER785" s="51"/>
      <c r="ES785" s="51"/>
      <c r="ET785" s="51"/>
      <c r="EU785" s="51"/>
      <c r="EV785" s="51"/>
      <c r="EW785" s="51"/>
      <c r="EX785" s="51"/>
      <c r="EY785" s="51"/>
      <c r="EZ785" s="51"/>
      <c r="FA785" s="51"/>
      <c r="FB785" s="51"/>
      <c r="FC785" s="51"/>
      <c r="FD785" s="51"/>
      <c r="FE785" s="51"/>
      <c r="FF785" s="51"/>
      <c r="FG785" s="51"/>
      <c r="FH785" s="51"/>
      <c r="FI785" s="51"/>
      <c r="FJ785" s="51"/>
      <c r="FK785" s="51"/>
      <c r="FL785" s="51"/>
      <c r="FM785" s="51"/>
      <c r="FN785" s="51"/>
      <c r="FO785" s="51"/>
      <c r="FP785" s="51"/>
    </row>
    <row r="786" spans="101:172" ht="12.75" customHeight="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c r="EK786" s="51"/>
      <c r="EL786" s="51"/>
      <c r="EM786" s="51"/>
      <c r="EN786" s="51"/>
      <c r="EO786" s="51"/>
      <c r="EP786" s="51"/>
      <c r="EQ786" s="51"/>
      <c r="ER786" s="51"/>
      <c r="ES786" s="51"/>
      <c r="ET786" s="51"/>
      <c r="EU786" s="51"/>
      <c r="EV786" s="51"/>
      <c r="EW786" s="51"/>
      <c r="EX786" s="51"/>
      <c r="EY786" s="51"/>
      <c r="EZ786" s="51"/>
      <c r="FA786" s="51"/>
      <c r="FB786" s="51"/>
      <c r="FC786" s="51"/>
      <c r="FD786" s="51"/>
      <c r="FE786" s="51"/>
      <c r="FF786" s="51"/>
      <c r="FG786" s="51"/>
      <c r="FH786" s="51"/>
      <c r="FI786" s="51"/>
      <c r="FJ786" s="51"/>
      <c r="FK786" s="51"/>
      <c r="FL786" s="51"/>
      <c r="FM786" s="51"/>
      <c r="FN786" s="51"/>
      <c r="FO786" s="51"/>
      <c r="FP786" s="51"/>
    </row>
    <row r="787" spans="101:172" ht="12.75" customHeight="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c r="EK787" s="51"/>
      <c r="EL787" s="51"/>
      <c r="EM787" s="51"/>
      <c r="EN787" s="51"/>
      <c r="EO787" s="51"/>
      <c r="EP787" s="51"/>
      <c r="EQ787" s="51"/>
      <c r="ER787" s="51"/>
      <c r="ES787" s="51"/>
      <c r="ET787" s="51"/>
      <c r="EU787" s="51"/>
      <c r="EV787" s="51"/>
      <c r="EW787" s="51"/>
      <c r="EX787" s="51"/>
      <c r="EY787" s="51"/>
      <c r="EZ787" s="51"/>
      <c r="FA787" s="51"/>
      <c r="FB787" s="51"/>
      <c r="FC787" s="51"/>
      <c r="FD787" s="51"/>
      <c r="FE787" s="51"/>
      <c r="FF787" s="51"/>
      <c r="FG787" s="51"/>
      <c r="FH787" s="51"/>
      <c r="FI787" s="51"/>
      <c r="FJ787" s="51"/>
      <c r="FK787" s="51"/>
      <c r="FL787" s="51"/>
      <c r="FM787" s="51"/>
      <c r="FN787" s="51"/>
      <c r="FO787" s="51"/>
      <c r="FP787" s="51"/>
    </row>
    <row r="788" spans="101:172" ht="12.75" customHeight="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c r="EK788" s="51"/>
      <c r="EL788" s="51"/>
      <c r="EM788" s="51"/>
      <c r="EN788" s="51"/>
      <c r="EO788" s="51"/>
      <c r="EP788" s="51"/>
      <c r="EQ788" s="51"/>
      <c r="ER788" s="51"/>
      <c r="ES788" s="51"/>
      <c r="ET788" s="51"/>
      <c r="EU788" s="51"/>
      <c r="EV788" s="51"/>
      <c r="EW788" s="51"/>
      <c r="EX788" s="51"/>
      <c r="EY788" s="51"/>
      <c r="EZ788" s="51"/>
      <c r="FA788" s="51"/>
      <c r="FB788" s="51"/>
      <c r="FC788" s="51"/>
      <c r="FD788" s="51"/>
      <c r="FE788" s="51"/>
      <c r="FF788" s="51"/>
      <c r="FG788" s="51"/>
      <c r="FH788" s="51"/>
      <c r="FI788" s="51"/>
      <c r="FJ788" s="51"/>
      <c r="FK788" s="51"/>
      <c r="FL788" s="51"/>
      <c r="FM788" s="51"/>
      <c r="FN788" s="51"/>
      <c r="FO788" s="51"/>
      <c r="FP788" s="51"/>
    </row>
    <row r="789" spans="101:172" ht="12.75" customHeight="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c r="EK789" s="51"/>
      <c r="EL789" s="51"/>
      <c r="EM789" s="51"/>
      <c r="EN789" s="51"/>
      <c r="EO789" s="51"/>
      <c r="EP789" s="51"/>
      <c r="EQ789" s="51"/>
      <c r="ER789" s="51"/>
      <c r="ES789" s="51"/>
      <c r="ET789" s="51"/>
      <c r="EU789" s="51"/>
      <c r="EV789" s="51"/>
      <c r="EW789" s="51"/>
      <c r="EX789" s="51"/>
      <c r="EY789" s="51"/>
      <c r="EZ789" s="51"/>
      <c r="FA789" s="51"/>
      <c r="FB789" s="51"/>
      <c r="FC789" s="51"/>
      <c r="FD789" s="51"/>
      <c r="FE789" s="51"/>
      <c r="FF789" s="51"/>
      <c r="FG789" s="51"/>
      <c r="FH789" s="51"/>
      <c r="FI789" s="51"/>
      <c r="FJ789" s="51"/>
      <c r="FK789" s="51"/>
      <c r="FL789" s="51"/>
      <c r="FM789" s="51"/>
      <c r="FN789" s="51"/>
      <c r="FO789" s="51"/>
      <c r="FP789" s="51"/>
    </row>
    <row r="790" spans="101:172" ht="12.75" customHeight="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c r="EK790" s="51"/>
      <c r="EL790" s="51"/>
      <c r="EM790" s="51"/>
      <c r="EN790" s="51"/>
      <c r="EO790" s="51"/>
      <c r="EP790" s="51"/>
      <c r="EQ790" s="51"/>
      <c r="ER790" s="51"/>
      <c r="ES790" s="51"/>
      <c r="ET790" s="51"/>
      <c r="EU790" s="51"/>
      <c r="EV790" s="51"/>
      <c r="EW790" s="51"/>
      <c r="EX790" s="51"/>
      <c r="EY790" s="51"/>
      <c r="EZ790" s="51"/>
      <c r="FA790" s="51"/>
      <c r="FB790" s="51"/>
      <c r="FC790" s="51"/>
      <c r="FD790" s="51"/>
      <c r="FE790" s="51"/>
      <c r="FF790" s="51"/>
      <c r="FG790" s="51"/>
      <c r="FH790" s="51"/>
      <c r="FI790" s="51"/>
      <c r="FJ790" s="51"/>
      <c r="FK790" s="51"/>
      <c r="FL790" s="51"/>
      <c r="FM790" s="51"/>
      <c r="FN790" s="51"/>
      <c r="FO790" s="51"/>
      <c r="FP790" s="51"/>
    </row>
    <row r="791" spans="101:172" ht="12.75" customHeight="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c r="EK791" s="51"/>
      <c r="EL791" s="51"/>
      <c r="EM791" s="51"/>
      <c r="EN791" s="51"/>
      <c r="EO791" s="51"/>
      <c r="EP791" s="51"/>
      <c r="EQ791" s="51"/>
      <c r="ER791" s="51"/>
      <c r="ES791" s="51"/>
      <c r="ET791" s="51"/>
      <c r="EU791" s="51"/>
      <c r="EV791" s="51"/>
      <c r="EW791" s="51"/>
      <c r="EX791" s="51"/>
      <c r="EY791" s="51"/>
      <c r="EZ791" s="51"/>
      <c r="FA791" s="51"/>
      <c r="FB791" s="51"/>
      <c r="FC791" s="51"/>
      <c r="FD791" s="51"/>
      <c r="FE791" s="51"/>
      <c r="FF791" s="51"/>
      <c r="FG791" s="51"/>
      <c r="FH791" s="51"/>
      <c r="FI791" s="51"/>
      <c r="FJ791" s="51"/>
      <c r="FK791" s="51"/>
      <c r="FL791" s="51"/>
      <c r="FM791" s="51"/>
      <c r="FN791" s="51"/>
      <c r="FO791" s="51"/>
      <c r="FP791" s="51"/>
    </row>
    <row r="792" spans="101:172" ht="12.75" customHeight="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c r="EK792" s="51"/>
      <c r="EL792" s="51"/>
      <c r="EM792" s="51"/>
      <c r="EN792" s="51"/>
      <c r="EO792" s="51"/>
      <c r="EP792" s="51"/>
      <c r="EQ792" s="51"/>
      <c r="ER792" s="51"/>
      <c r="ES792" s="51"/>
      <c r="ET792" s="51"/>
      <c r="EU792" s="51"/>
      <c r="EV792" s="51"/>
      <c r="EW792" s="51"/>
      <c r="EX792" s="51"/>
      <c r="EY792" s="51"/>
      <c r="EZ792" s="51"/>
      <c r="FA792" s="51"/>
      <c r="FB792" s="51"/>
      <c r="FC792" s="51"/>
      <c r="FD792" s="51"/>
      <c r="FE792" s="51"/>
      <c r="FF792" s="51"/>
      <c r="FG792" s="51"/>
      <c r="FH792" s="51"/>
      <c r="FI792" s="51"/>
      <c r="FJ792" s="51"/>
      <c r="FK792" s="51"/>
      <c r="FL792" s="51"/>
      <c r="FM792" s="51"/>
      <c r="FN792" s="51"/>
      <c r="FO792" s="51"/>
      <c r="FP792" s="51"/>
    </row>
    <row r="793" spans="101:172" ht="12.75" customHeight="1">
      <c r="CW793" s="51"/>
      <c r="CX793" s="51"/>
      <c r="CY793" s="51"/>
      <c r="CZ793" s="51"/>
      <c r="DA793" s="51"/>
      <c r="DB793" s="51"/>
      <c r="DC793" s="51"/>
      <c r="DD793" s="51"/>
      <c r="DE793" s="51"/>
      <c r="DF793" s="51"/>
      <c r="DG793" s="51"/>
      <c r="DH793" s="51"/>
      <c r="DI793" s="51"/>
      <c r="DJ793" s="51"/>
      <c r="DK793" s="51"/>
      <c r="DL793" s="51"/>
      <c r="DM793" s="51"/>
      <c r="DN793" s="51"/>
      <c r="DO793" s="51"/>
      <c r="DP793" s="51"/>
      <c r="DQ793" s="51"/>
      <c r="DR793" s="51"/>
      <c r="DS793" s="51"/>
      <c r="DT793" s="51"/>
      <c r="DU793" s="51"/>
      <c r="DV793" s="51"/>
      <c r="DW793" s="51"/>
      <c r="DX793" s="51"/>
      <c r="DY793" s="51"/>
      <c r="DZ793" s="51"/>
      <c r="EA793" s="51"/>
      <c r="EB793" s="51"/>
      <c r="EC793" s="51"/>
      <c r="ED793" s="51"/>
      <c r="EE793" s="51"/>
      <c r="EF793" s="51"/>
      <c r="EG793" s="51"/>
      <c r="EH793" s="51"/>
      <c r="EI793" s="51"/>
      <c r="EJ793" s="51"/>
      <c r="EK793" s="51"/>
      <c r="EL793" s="51"/>
      <c r="EM793" s="51"/>
      <c r="EN793" s="51"/>
      <c r="EO793" s="51"/>
      <c r="EP793" s="51"/>
      <c r="EQ793" s="51"/>
      <c r="ER793" s="51"/>
      <c r="ES793" s="51"/>
      <c r="ET793" s="51"/>
      <c r="EU793" s="51"/>
      <c r="EV793" s="51"/>
      <c r="EW793" s="51"/>
      <c r="EX793" s="51"/>
      <c r="EY793" s="51"/>
      <c r="EZ793" s="51"/>
      <c r="FA793" s="51"/>
      <c r="FB793" s="51"/>
      <c r="FC793" s="51"/>
      <c r="FD793" s="51"/>
      <c r="FE793" s="51"/>
      <c r="FF793" s="51"/>
      <c r="FG793" s="51"/>
      <c r="FH793" s="51"/>
      <c r="FI793" s="51"/>
      <c r="FJ793" s="51"/>
      <c r="FK793" s="51"/>
      <c r="FL793" s="51"/>
      <c r="FM793" s="51"/>
      <c r="FN793" s="51"/>
      <c r="FO793" s="51"/>
      <c r="FP793" s="51"/>
    </row>
    <row r="794" spans="101:172" ht="12.75" customHeight="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c r="FB794" s="51"/>
      <c r="FC794" s="51"/>
      <c r="FD794" s="51"/>
      <c r="FE794" s="51"/>
      <c r="FF794" s="51"/>
      <c r="FG794" s="51"/>
      <c r="FH794" s="51"/>
      <c r="FI794" s="51"/>
      <c r="FJ794" s="51"/>
      <c r="FK794" s="51"/>
      <c r="FL794" s="51"/>
      <c r="FM794" s="51"/>
      <c r="FN794" s="51"/>
      <c r="FO794" s="51"/>
      <c r="FP794" s="51"/>
    </row>
    <row r="795" spans="101:172" ht="12.75" customHeight="1">
      <c r="CW795" s="51"/>
      <c r="CX795" s="51"/>
      <c r="CY795" s="51"/>
      <c r="CZ795" s="51"/>
      <c r="DA795" s="51"/>
      <c r="DB795" s="51"/>
      <c r="DC795" s="51"/>
      <c r="DD795" s="51"/>
      <c r="DE795" s="51"/>
      <c r="DF795" s="51"/>
      <c r="DG795" s="51"/>
      <c r="DH795" s="51"/>
      <c r="DI795" s="51"/>
      <c r="DJ795" s="51"/>
      <c r="DK795" s="51"/>
      <c r="DL795" s="51"/>
      <c r="DM795" s="51"/>
      <c r="DN795" s="51"/>
      <c r="DO795" s="51"/>
      <c r="DP795" s="51"/>
      <c r="DQ795" s="51"/>
      <c r="DR795" s="51"/>
      <c r="DS795" s="51"/>
      <c r="DT795" s="51"/>
      <c r="DU795" s="51"/>
      <c r="DV795" s="51"/>
      <c r="DW795" s="51"/>
      <c r="DX795" s="51"/>
      <c r="DY795" s="51"/>
      <c r="DZ795" s="51"/>
      <c r="EA795" s="51"/>
      <c r="EB795" s="51"/>
      <c r="EC795" s="51"/>
      <c r="ED795" s="51"/>
      <c r="EE795" s="51"/>
      <c r="EF795" s="51"/>
      <c r="EG795" s="51"/>
      <c r="EH795" s="51"/>
      <c r="EI795" s="51"/>
      <c r="EJ795" s="51"/>
      <c r="EK795" s="51"/>
      <c r="EL795" s="51"/>
      <c r="EM795" s="51"/>
      <c r="EN795" s="51"/>
      <c r="EO795" s="51"/>
      <c r="EP795" s="51"/>
      <c r="EQ795" s="51"/>
      <c r="ER795" s="51"/>
      <c r="ES795" s="51"/>
      <c r="ET795" s="51"/>
      <c r="EU795" s="51"/>
      <c r="EV795" s="51"/>
      <c r="EW795" s="51"/>
      <c r="EX795" s="51"/>
      <c r="EY795" s="51"/>
      <c r="EZ795" s="51"/>
      <c r="FA795" s="51"/>
      <c r="FB795" s="51"/>
      <c r="FC795" s="51"/>
      <c r="FD795" s="51"/>
      <c r="FE795" s="51"/>
      <c r="FF795" s="51"/>
      <c r="FG795" s="51"/>
      <c r="FH795" s="51"/>
      <c r="FI795" s="51"/>
      <c r="FJ795" s="51"/>
      <c r="FK795" s="51"/>
      <c r="FL795" s="51"/>
      <c r="FM795" s="51"/>
      <c r="FN795" s="51"/>
      <c r="FO795" s="51"/>
      <c r="FP795" s="51"/>
    </row>
    <row r="796" spans="101:172" ht="12.75" customHeight="1">
      <c r="CW796" s="51"/>
      <c r="CX796" s="51"/>
      <c r="CY796" s="51"/>
      <c r="CZ796" s="51"/>
      <c r="DA796" s="51"/>
      <c r="DB796" s="51"/>
      <c r="DC796" s="51"/>
      <c r="DD796" s="51"/>
      <c r="DE796" s="51"/>
      <c r="DF796" s="51"/>
      <c r="DG796" s="51"/>
      <c r="DH796" s="51"/>
      <c r="DI796" s="51"/>
      <c r="DJ796" s="51"/>
      <c r="DK796" s="51"/>
      <c r="DL796" s="51"/>
      <c r="DM796" s="51"/>
      <c r="DN796" s="51"/>
      <c r="DO796" s="51"/>
      <c r="DP796" s="51"/>
      <c r="DQ796" s="51"/>
      <c r="DR796" s="51"/>
      <c r="DS796" s="51"/>
      <c r="DT796" s="51"/>
      <c r="DU796" s="51"/>
      <c r="DV796" s="51"/>
      <c r="DW796" s="51"/>
      <c r="DX796" s="51"/>
      <c r="DY796" s="51"/>
      <c r="DZ796" s="51"/>
      <c r="EA796" s="51"/>
      <c r="EB796" s="51"/>
      <c r="EC796" s="51"/>
      <c r="ED796" s="51"/>
      <c r="EE796" s="51"/>
      <c r="EF796" s="51"/>
      <c r="EG796" s="51"/>
      <c r="EH796" s="51"/>
      <c r="EI796" s="51"/>
      <c r="EJ796" s="51"/>
      <c r="EK796" s="51"/>
      <c r="EL796" s="51"/>
      <c r="EM796" s="51"/>
      <c r="EN796" s="51"/>
      <c r="EO796" s="51"/>
      <c r="EP796" s="51"/>
      <c r="EQ796" s="51"/>
      <c r="ER796" s="51"/>
      <c r="ES796" s="51"/>
      <c r="ET796" s="51"/>
      <c r="EU796" s="51"/>
      <c r="EV796" s="51"/>
      <c r="EW796" s="51"/>
      <c r="EX796" s="51"/>
      <c r="EY796" s="51"/>
      <c r="EZ796" s="51"/>
      <c r="FA796" s="51"/>
      <c r="FB796" s="51"/>
      <c r="FC796" s="51"/>
      <c r="FD796" s="51"/>
      <c r="FE796" s="51"/>
      <c r="FF796" s="51"/>
      <c r="FG796" s="51"/>
      <c r="FH796" s="51"/>
      <c r="FI796" s="51"/>
      <c r="FJ796" s="51"/>
      <c r="FK796" s="51"/>
      <c r="FL796" s="51"/>
      <c r="FM796" s="51"/>
      <c r="FN796" s="51"/>
      <c r="FO796" s="51"/>
      <c r="FP796" s="51"/>
    </row>
    <row r="797" spans="101:172" ht="12.75" customHeight="1">
      <c r="CW797" s="51"/>
      <c r="CX797" s="51"/>
      <c r="CY797" s="51"/>
      <c r="CZ797" s="51"/>
      <c r="DA797" s="51"/>
      <c r="DB797" s="51"/>
      <c r="DC797" s="51"/>
      <c r="DD797" s="51"/>
      <c r="DE797" s="51"/>
      <c r="DF797" s="51"/>
      <c r="DG797" s="51"/>
      <c r="DH797" s="51"/>
      <c r="DI797" s="51"/>
      <c r="DJ797" s="51"/>
      <c r="DK797" s="51"/>
      <c r="DL797" s="51"/>
      <c r="DM797" s="51"/>
      <c r="DN797" s="51"/>
      <c r="DO797" s="51"/>
      <c r="DP797" s="51"/>
      <c r="DQ797" s="51"/>
      <c r="DR797" s="51"/>
      <c r="DS797" s="51"/>
      <c r="DT797" s="51"/>
      <c r="DU797" s="51"/>
      <c r="DV797" s="51"/>
      <c r="DW797" s="51"/>
      <c r="DX797" s="51"/>
      <c r="DY797" s="51"/>
      <c r="DZ797" s="51"/>
      <c r="EA797" s="51"/>
      <c r="EB797" s="51"/>
      <c r="EC797" s="51"/>
      <c r="ED797" s="51"/>
      <c r="EE797" s="51"/>
      <c r="EF797" s="51"/>
      <c r="EG797" s="51"/>
      <c r="EH797" s="51"/>
      <c r="EI797" s="51"/>
      <c r="EJ797" s="51"/>
      <c r="EK797" s="51"/>
      <c r="EL797" s="51"/>
      <c r="EM797" s="51"/>
      <c r="EN797" s="51"/>
      <c r="EO797" s="51"/>
      <c r="EP797" s="51"/>
      <c r="EQ797" s="51"/>
      <c r="ER797" s="51"/>
      <c r="ES797" s="51"/>
      <c r="ET797" s="51"/>
      <c r="EU797" s="51"/>
      <c r="EV797" s="51"/>
      <c r="EW797" s="51"/>
      <c r="EX797" s="51"/>
      <c r="EY797" s="51"/>
      <c r="EZ797" s="51"/>
      <c r="FA797" s="51"/>
      <c r="FB797" s="51"/>
      <c r="FC797" s="51"/>
      <c r="FD797" s="51"/>
      <c r="FE797" s="51"/>
      <c r="FF797" s="51"/>
      <c r="FG797" s="51"/>
      <c r="FH797" s="51"/>
      <c r="FI797" s="51"/>
      <c r="FJ797" s="51"/>
      <c r="FK797" s="51"/>
      <c r="FL797" s="51"/>
      <c r="FM797" s="51"/>
      <c r="FN797" s="51"/>
      <c r="FO797" s="51"/>
      <c r="FP797" s="51"/>
    </row>
    <row r="798" spans="101:172" ht="12.75" customHeight="1">
      <c r="CW798" s="51"/>
      <c r="CX798" s="51"/>
      <c r="CY798" s="51"/>
      <c r="CZ798" s="51"/>
      <c r="DA798" s="51"/>
      <c r="DB798" s="51"/>
      <c r="DC798" s="51"/>
      <c r="DD798" s="51"/>
      <c r="DE798" s="51"/>
      <c r="DF798" s="51"/>
      <c r="DG798" s="51"/>
      <c r="DH798" s="51"/>
      <c r="DI798" s="51"/>
      <c r="DJ798" s="51"/>
      <c r="DK798" s="51"/>
      <c r="DL798" s="51"/>
      <c r="DM798" s="51"/>
      <c r="DN798" s="51"/>
      <c r="DO798" s="51"/>
      <c r="DP798" s="51"/>
      <c r="DQ798" s="51"/>
      <c r="DR798" s="51"/>
      <c r="DS798" s="51"/>
      <c r="DT798" s="51"/>
      <c r="DU798" s="51"/>
      <c r="DV798" s="51"/>
      <c r="DW798" s="51"/>
      <c r="DX798" s="51"/>
      <c r="DY798" s="51"/>
      <c r="DZ798" s="51"/>
      <c r="EA798" s="51"/>
      <c r="EB798" s="51"/>
      <c r="EC798" s="51"/>
      <c r="ED798" s="51"/>
      <c r="EE798" s="51"/>
      <c r="EF798" s="51"/>
      <c r="EG798" s="51"/>
      <c r="EH798" s="51"/>
      <c r="EI798" s="51"/>
      <c r="EJ798" s="51"/>
      <c r="EK798" s="51"/>
      <c r="EL798" s="51"/>
      <c r="EM798" s="51"/>
      <c r="EN798" s="51"/>
      <c r="EO798" s="51"/>
      <c r="EP798" s="51"/>
      <c r="EQ798" s="51"/>
      <c r="ER798" s="51"/>
      <c r="ES798" s="51"/>
      <c r="ET798" s="51"/>
      <c r="EU798" s="51"/>
      <c r="EV798" s="51"/>
      <c r="EW798" s="51"/>
      <c r="EX798" s="51"/>
      <c r="EY798" s="51"/>
      <c r="EZ798" s="51"/>
      <c r="FA798" s="51"/>
      <c r="FB798" s="51"/>
      <c r="FC798" s="51"/>
      <c r="FD798" s="51"/>
      <c r="FE798" s="51"/>
      <c r="FF798" s="51"/>
      <c r="FG798" s="51"/>
      <c r="FH798" s="51"/>
      <c r="FI798" s="51"/>
      <c r="FJ798" s="51"/>
      <c r="FK798" s="51"/>
      <c r="FL798" s="51"/>
      <c r="FM798" s="51"/>
      <c r="FN798" s="51"/>
      <c r="FO798" s="51"/>
      <c r="FP798" s="51"/>
    </row>
    <row r="799" spans="101:172" ht="12.75" customHeight="1">
      <c r="CW799" s="51"/>
      <c r="CX799" s="51"/>
      <c r="CY799" s="51"/>
      <c r="CZ799" s="51"/>
      <c r="DA799" s="51"/>
      <c r="DB799" s="51"/>
      <c r="DC799" s="51"/>
      <c r="DD799" s="51"/>
      <c r="DE799" s="51"/>
      <c r="DF799" s="51"/>
      <c r="DG799" s="51"/>
      <c r="DH799" s="51"/>
      <c r="DI799" s="51"/>
      <c r="DJ799" s="51"/>
      <c r="DK799" s="51"/>
      <c r="DL799" s="51"/>
      <c r="DM799" s="51"/>
      <c r="DN799" s="51"/>
      <c r="DO799" s="51"/>
      <c r="DP799" s="51"/>
      <c r="DQ799" s="51"/>
      <c r="DR799" s="51"/>
      <c r="DS799" s="51"/>
      <c r="DT799" s="51"/>
      <c r="DU799" s="51"/>
      <c r="DV799" s="51"/>
      <c r="DW799" s="51"/>
      <c r="DX799" s="51"/>
      <c r="DY799" s="51"/>
      <c r="DZ799" s="51"/>
      <c r="EA799" s="51"/>
      <c r="EB799" s="51"/>
      <c r="EC799" s="51"/>
      <c r="ED799" s="51"/>
      <c r="EE799" s="51"/>
      <c r="EF799" s="51"/>
      <c r="EG799" s="51"/>
      <c r="EH799" s="51"/>
      <c r="EI799" s="51"/>
      <c r="EJ799" s="51"/>
      <c r="EK799" s="51"/>
      <c r="EL799" s="51"/>
      <c r="EM799" s="51"/>
      <c r="EN799" s="51"/>
      <c r="EO799" s="51"/>
      <c r="EP799" s="51"/>
      <c r="EQ799" s="51"/>
      <c r="ER799" s="51"/>
      <c r="ES799" s="51"/>
      <c r="ET799" s="51"/>
      <c r="EU799" s="51"/>
      <c r="EV799" s="51"/>
      <c r="EW799" s="51"/>
      <c r="EX799" s="51"/>
      <c r="EY799" s="51"/>
      <c r="EZ799" s="51"/>
      <c r="FA799" s="51"/>
      <c r="FB799" s="51"/>
      <c r="FC799" s="51"/>
      <c r="FD799" s="51"/>
      <c r="FE799" s="51"/>
      <c r="FF799" s="51"/>
      <c r="FG799" s="51"/>
      <c r="FH799" s="51"/>
      <c r="FI799" s="51"/>
      <c r="FJ799" s="51"/>
      <c r="FK799" s="51"/>
      <c r="FL799" s="51"/>
      <c r="FM799" s="51"/>
      <c r="FN799" s="51"/>
      <c r="FO799" s="51"/>
      <c r="FP799" s="51"/>
    </row>
    <row r="800" spans="101:172" ht="12.75" customHeight="1">
      <c r="CW800" s="51"/>
      <c r="CX800" s="51"/>
      <c r="CY800" s="51"/>
      <c r="CZ800" s="51"/>
      <c r="DA800" s="51"/>
      <c r="DB800" s="51"/>
      <c r="DC800" s="51"/>
      <c r="DD800" s="51"/>
      <c r="DE800" s="51"/>
      <c r="DF800" s="51"/>
      <c r="DG800" s="51"/>
      <c r="DH800" s="51"/>
      <c r="DI800" s="51"/>
      <c r="DJ800" s="51"/>
      <c r="DK800" s="51"/>
      <c r="DL800" s="51"/>
      <c r="DM800" s="51"/>
      <c r="DN800" s="51"/>
      <c r="DO800" s="51"/>
      <c r="DP800" s="51"/>
      <c r="DQ800" s="51"/>
      <c r="DR800" s="51"/>
      <c r="DS800" s="51"/>
      <c r="DT800" s="51"/>
      <c r="DU800" s="51"/>
      <c r="DV800" s="51"/>
      <c r="DW800" s="51"/>
      <c r="DX800" s="51"/>
      <c r="DY800" s="51"/>
      <c r="DZ800" s="51"/>
      <c r="EA800" s="51"/>
      <c r="EB800" s="51"/>
      <c r="EC800" s="51"/>
      <c r="ED800" s="51"/>
      <c r="EE800" s="51"/>
      <c r="EF800" s="51"/>
      <c r="EG800" s="51"/>
      <c r="EH800" s="51"/>
      <c r="EI800" s="51"/>
      <c r="EJ800" s="51"/>
      <c r="EK800" s="51"/>
      <c r="EL800" s="51"/>
      <c r="EM800" s="51"/>
      <c r="EN800" s="51"/>
      <c r="EO800" s="51"/>
      <c r="EP800" s="51"/>
      <c r="EQ800" s="51"/>
      <c r="ER800" s="51"/>
      <c r="ES800" s="51"/>
      <c r="ET800" s="51"/>
      <c r="EU800" s="51"/>
      <c r="EV800" s="51"/>
      <c r="EW800" s="51"/>
      <c r="EX800" s="51"/>
      <c r="EY800" s="51"/>
      <c r="EZ800" s="51"/>
      <c r="FA800" s="51"/>
      <c r="FB800" s="51"/>
      <c r="FC800" s="51"/>
      <c r="FD800" s="51"/>
      <c r="FE800" s="51"/>
      <c r="FF800" s="51"/>
      <c r="FG800" s="51"/>
      <c r="FH800" s="51"/>
      <c r="FI800" s="51"/>
      <c r="FJ800" s="51"/>
      <c r="FK800" s="51"/>
      <c r="FL800" s="51"/>
      <c r="FM800" s="51"/>
      <c r="FN800" s="51"/>
      <c r="FO800" s="51"/>
      <c r="FP800" s="51"/>
    </row>
    <row r="801" spans="101:172" ht="12.75" customHeight="1">
      <c r="CW801" s="51"/>
      <c r="CX801" s="51"/>
      <c r="CY801" s="51"/>
      <c r="CZ801" s="51"/>
      <c r="DA801" s="51"/>
      <c r="DB801" s="51"/>
      <c r="DC801" s="51"/>
      <c r="DD801" s="51"/>
      <c r="DE801" s="51"/>
      <c r="DF801" s="51"/>
      <c r="DG801" s="51"/>
      <c r="DH801" s="51"/>
      <c r="DI801" s="51"/>
      <c r="DJ801" s="51"/>
      <c r="DK801" s="51"/>
      <c r="DL801" s="51"/>
      <c r="DM801" s="51"/>
      <c r="DN801" s="51"/>
      <c r="DO801" s="51"/>
      <c r="DP801" s="51"/>
      <c r="DQ801" s="51"/>
      <c r="DR801" s="51"/>
      <c r="DS801" s="51"/>
      <c r="DT801" s="51"/>
      <c r="DU801" s="51"/>
      <c r="DV801" s="51"/>
      <c r="DW801" s="51"/>
      <c r="DX801" s="51"/>
      <c r="DY801" s="51"/>
      <c r="DZ801" s="51"/>
      <c r="EA801" s="51"/>
      <c r="EB801" s="51"/>
      <c r="EC801" s="51"/>
      <c r="ED801" s="51"/>
      <c r="EE801" s="51"/>
      <c r="EF801" s="51"/>
      <c r="EG801" s="51"/>
      <c r="EH801" s="51"/>
      <c r="EI801" s="51"/>
      <c r="EJ801" s="51"/>
      <c r="EK801" s="51"/>
      <c r="EL801" s="51"/>
      <c r="EM801" s="51"/>
      <c r="EN801" s="51"/>
      <c r="EO801" s="51"/>
      <c r="EP801" s="51"/>
      <c r="EQ801" s="51"/>
      <c r="ER801" s="51"/>
      <c r="ES801" s="51"/>
      <c r="ET801" s="51"/>
      <c r="EU801" s="51"/>
      <c r="EV801" s="51"/>
      <c r="EW801" s="51"/>
      <c r="EX801" s="51"/>
      <c r="EY801" s="51"/>
      <c r="EZ801" s="51"/>
      <c r="FA801" s="51"/>
      <c r="FB801" s="51"/>
      <c r="FC801" s="51"/>
      <c r="FD801" s="51"/>
      <c r="FE801" s="51"/>
      <c r="FF801" s="51"/>
      <c r="FG801" s="51"/>
      <c r="FH801" s="51"/>
      <c r="FI801" s="51"/>
      <c r="FJ801" s="51"/>
      <c r="FK801" s="51"/>
      <c r="FL801" s="51"/>
      <c r="FM801" s="51"/>
      <c r="FN801" s="51"/>
      <c r="FO801" s="51"/>
      <c r="FP801" s="51"/>
    </row>
    <row r="802" spans="101:172" ht="12.75" customHeight="1">
      <c r="CW802" s="51"/>
      <c r="CX802" s="51"/>
      <c r="CY802" s="51"/>
      <c r="CZ802" s="51"/>
      <c r="DA802" s="51"/>
      <c r="DB802" s="51"/>
      <c r="DC802" s="51"/>
      <c r="DD802" s="51"/>
      <c r="DE802" s="51"/>
      <c r="DF802" s="51"/>
      <c r="DG802" s="51"/>
      <c r="DH802" s="51"/>
      <c r="DI802" s="51"/>
      <c r="DJ802" s="51"/>
      <c r="DK802" s="51"/>
      <c r="DL802" s="51"/>
      <c r="DM802" s="51"/>
      <c r="DN802" s="51"/>
      <c r="DO802" s="51"/>
      <c r="DP802" s="51"/>
      <c r="DQ802" s="51"/>
      <c r="DR802" s="51"/>
      <c r="DS802" s="51"/>
      <c r="DT802" s="51"/>
      <c r="DU802" s="51"/>
      <c r="DV802" s="51"/>
      <c r="DW802" s="51"/>
      <c r="DX802" s="51"/>
      <c r="DY802" s="51"/>
      <c r="DZ802" s="51"/>
      <c r="EA802" s="51"/>
      <c r="EB802" s="51"/>
      <c r="EC802" s="51"/>
      <c r="ED802" s="51"/>
      <c r="EE802" s="51"/>
      <c r="EF802" s="51"/>
      <c r="EG802" s="51"/>
      <c r="EH802" s="51"/>
      <c r="EI802" s="51"/>
      <c r="EJ802" s="51"/>
      <c r="EK802" s="51"/>
      <c r="EL802" s="51"/>
      <c r="EM802" s="51"/>
      <c r="EN802" s="51"/>
      <c r="EO802" s="51"/>
      <c r="EP802" s="51"/>
      <c r="EQ802" s="51"/>
      <c r="ER802" s="51"/>
      <c r="ES802" s="51"/>
      <c r="ET802" s="51"/>
      <c r="EU802" s="51"/>
      <c r="EV802" s="51"/>
      <c r="EW802" s="51"/>
      <c r="EX802" s="51"/>
      <c r="EY802" s="51"/>
      <c r="EZ802" s="51"/>
      <c r="FA802" s="51"/>
      <c r="FB802" s="51"/>
      <c r="FC802" s="51"/>
      <c r="FD802" s="51"/>
      <c r="FE802" s="51"/>
      <c r="FF802" s="51"/>
      <c r="FG802" s="51"/>
      <c r="FH802" s="51"/>
      <c r="FI802" s="51"/>
      <c r="FJ802" s="51"/>
      <c r="FK802" s="51"/>
      <c r="FL802" s="51"/>
      <c r="FM802" s="51"/>
      <c r="FN802" s="51"/>
      <c r="FO802" s="51"/>
      <c r="FP802" s="51"/>
    </row>
    <row r="803" spans="101:172" ht="12.75" customHeight="1">
      <c r="CW803" s="51"/>
      <c r="CX803" s="51"/>
      <c r="CY803" s="51"/>
      <c r="CZ803" s="51"/>
      <c r="DA803" s="51"/>
      <c r="DB803" s="51"/>
      <c r="DC803" s="51"/>
      <c r="DD803" s="51"/>
      <c r="DE803" s="51"/>
      <c r="DF803" s="51"/>
      <c r="DG803" s="51"/>
      <c r="DH803" s="51"/>
      <c r="DI803" s="51"/>
      <c r="DJ803" s="51"/>
      <c r="DK803" s="51"/>
      <c r="DL803" s="51"/>
      <c r="DM803" s="51"/>
      <c r="DN803" s="51"/>
      <c r="DO803" s="51"/>
      <c r="DP803" s="51"/>
      <c r="DQ803" s="51"/>
      <c r="DR803" s="51"/>
      <c r="DS803" s="51"/>
      <c r="DT803" s="51"/>
      <c r="DU803" s="51"/>
      <c r="DV803" s="51"/>
      <c r="DW803" s="51"/>
      <c r="DX803" s="51"/>
      <c r="DY803" s="51"/>
      <c r="DZ803" s="51"/>
      <c r="EA803" s="51"/>
      <c r="EB803" s="51"/>
      <c r="EC803" s="51"/>
      <c r="ED803" s="51"/>
      <c r="EE803" s="51"/>
      <c r="EF803" s="51"/>
      <c r="EG803" s="51"/>
      <c r="EH803" s="51"/>
      <c r="EI803" s="51"/>
      <c r="EJ803" s="51"/>
      <c r="EK803" s="51"/>
      <c r="EL803" s="51"/>
      <c r="EM803" s="51"/>
      <c r="EN803" s="51"/>
      <c r="EO803" s="51"/>
      <c r="EP803" s="51"/>
      <c r="EQ803" s="51"/>
      <c r="ER803" s="51"/>
      <c r="ES803" s="51"/>
      <c r="ET803" s="51"/>
      <c r="EU803" s="51"/>
      <c r="EV803" s="51"/>
      <c r="EW803" s="51"/>
      <c r="EX803" s="51"/>
      <c r="EY803" s="51"/>
      <c r="EZ803" s="51"/>
      <c r="FA803" s="51"/>
      <c r="FB803" s="51"/>
      <c r="FC803" s="51"/>
      <c r="FD803" s="51"/>
      <c r="FE803" s="51"/>
      <c r="FF803" s="51"/>
      <c r="FG803" s="51"/>
      <c r="FH803" s="51"/>
      <c r="FI803" s="51"/>
      <c r="FJ803" s="51"/>
      <c r="FK803" s="51"/>
      <c r="FL803" s="51"/>
      <c r="FM803" s="51"/>
      <c r="FN803" s="51"/>
      <c r="FO803" s="51"/>
      <c r="FP803" s="51"/>
    </row>
    <row r="804" spans="101:172" ht="12.75" customHeight="1">
      <c r="CW804" s="51"/>
      <c r="CX804" s="51"/>
      <c r="CY804" s="51"/>
      <c r="CZ804" s="51"/>
      <c r="DA804" s="51"/>
      <c r="DB804" s="51"/>
      <c r="DC804" s="51"/>
      <c r="DD804" s="51"/>
      <c r="DE804" s="51"/>
      <c r="DF804" s="51"/>
      <c r="DG804" s="51"/>
      <c r="DH804" s="51"/>
      <c r="DI804" s="51"/>
      <c r="DJ804" s="51"/>
      <c r="DK804" s="51"/>
      <c r="DL804" s="51"/>
      <c r="DM804" s="51"/>
      <c r="DN804" s="51"/>
      <c r="DO804" s="51"/>
      <c r="DP804" s="51"/>
      <c r="DQ804" s="51"/>
      <c r="DR804" s="51"/>
      <c r="DS804" s="51"/>
      <c r="DT804" s="51"/>
      <c r="DU804" s="51"/>
      <c r="DV804" s="51"/>
      <c r="DW804" s="51"/>
      <c r="DX804" s="51"/>
      <c r="DY804" s="51"/>
      <c r="DZ804" s="51"/>
      <c r="EA804" s="51"/>
      <c r="EB804" s="51"/>
      <c r="EC804" s="51"/>
      <c r="ED804" s="51"/>
      <c r="EE804" s="51"/>
      <c r="EF804" s="51"/>
      <c r="EG804" s="51"/>
      <c r="EH804" s="51"/>
      <c r="EI804" s="51"/>
      <c r="EJ804" s="51"/>
      <c r="EK804" s="51"/>
      <c r="EL804" s="51"/>
      <c r="EM804" s="51"/>
      <c r="EN804" s="51"/>
      <c r="EO804" s="51"/>
      <c r="EP804" s="51"/>
      <c r="EQ804" s="51"/>
      <c r="ER804" s="51"/>
      <c r="ES804" s="51"/>
      <c r="ET804" s="51"/>
      <c r="EU804" s="51"/>
      <c r="EV804" s="51"/>
      <c r="EW804" s="51"/>
      <c r="EX804" s="51"/>
      <c r="EY804" s="51"/>
      <c r="EZ804" s="51"/>
      <c r="FA804" s="51"/>
      <c r="FB804" s="51"/>
      <c r="FC804" s="51"/>
      <c r="FD804" s="51"/>
      <c r="FE804" s="51"/>
      <c r="FF804" s="51"/>
      <c r="FG804" s="51"/>
      <c r="FH804" s="51"/>
      <c r="FI804" s="51"/>
      <c r="FJ804" s="51"/>
      <c r="FK804" s="51"/>
      <c r="FL804" s="51"/>
      <c r="FM804" s="51"/>
      <c r="FN804" s="51"/>
      <c r="FO804" s="51"/>
      <c r="FP804" s="51"/>
    </row>
    <row r="805" spans="101:172" ht="12.75" customHeight="1">
      <c r="CW805" s="51"/>
      <c r="CX805" s="51"/>
      <c r="CY805" s="51"/>
      <c r="CZ805" s="51"/>
      <c r="DA805" s="51"/>
      <c r="DB805" s="51"/>
      <c r="DC805" s="51"/>
      <c r="DD805" s="51"/>
      <c r="DE805" s="51"/>
      <c r="DF805" s="51"/>
      <c r="DG805" s="51"/>
      <c r="DH805" s="51"/>
      <c r="DI805" s="51"/>
      <c r="DJ805" s="51"/>
      <c r="DK805" s="51"/>
      <c r="DL805" s="51"/>
      <c r="DM805" s="51"/>
      <c r="DN805" s="51"/>
      <c r="DO805" s="51"/>
      <c r="DP805" s="51"/>
      <c r="DQ805" s="51"/>
      <c r="DR805" s="51"/>
      <c r="DS805" s="51"/>
      <c r="DT805" s="51"/>
      <c r="DU805" s="51"/>
      <c r="DV805" s="51"/>
      <c r="DW805" s="51"/>
      <c r="DX805" s="51"/>
      <c r="DY805" s="51"/>
      <c r="DZ805" s="51"/>
      <c r="EA805" s="51"/>
      <c r="EB805" s="51"/>
      <c r="EC805" s="51"/>
      <c r="ED805" s="51"/>
      <c r="EE805" s="51"/>
      <c r="EF805" s="51"/>
      <c r="EG805" s="51"/>
      <c r="EH805" s="51"/>
      <c r="EI805" s="51"/>
      <c r="EJ805" s="51"/>
      <c r="EK805" s="51"/>
      <c r="EL805" s="51"/>
      <c r="EM805" s="51"/>
      <c r="EN805" s="51"/>
      <c r="EO805" s="51"/>
      <c r="EP805" s="51"/>
      <c r="EQ805" s="51"/>
      <c r="ER805" s="51"/>
      <c r="ES805" s="51"/>
      <c r="ET805" s="51"/>
      <c r="EU805" s="51"/>
      <c r="EV805" s="51"/>
      <c r="EW805" s="51"/>
      <c r="EX805" s="51"/>
      <c r="EY805" s="51"/>
      <c r="EZ805" s="51"/>
      <c r="FA805" s="51"/>
      <c r="FB805" s="51"/>
      <c r="FC805" s="51"/>
      <c r="FD805" s="51"/>
      <c r="FE805" s="51"/>
      <c r="FF805" s="51"/>
      <c r="FG805" s="51"/>
      <c r="FH805" s="51"/>
      <c r="FI805" s="51"/>
      <c r="FJ805" s="51"/>
      <c r="FK805" s="51"/>
      <c r="FL805" s="51"/>
      <c r="FM805" s="51"/>
      <c r="FN805" s="51"/>
      <c r="FO805" s="51"/>
      <c r="FP805" s="51"/>
    </row>
    <row r="806" spans="101:172" ht="12.75" customHeight="1">
      <c r="CW806" s="51"/>
      <c r="CX806" s="51"/>
      <c r="CY806" s="51"/>
      <c r="CZ806" s="51"/>
      <c r="DA806" s="51"/>
      <c r="DB806" s="51"/>
      <c r="DC806" s="51"/>
      <c r="DD806" s="51"/>
      <c r="DE806" s="51"/>
      <c r="DF806" s="51"/>
      <c r="DG806" s="51"/>
      <c r="DH806" s="51"/>
      <c r="DI806" s="51"/>
      <c r="DJ806" s="51"/>
      <c r="DK806" s="51"/>
      <c r="DL806" s="51"/>
      <c r="DM806" s="51"/>
      <c r="DN806" s="51"/>
      <c r="DO806" s="51"/>
      <c r="DP806" s="51"/>
      <c r="DQ806" s="51"/>
      <c r="DR806" s="51"/>
      <c r="DS806" s="51"/>
      <c r="DT806" s="51"/>
      <c r="DU806" s="51"/>
      <c r="DV806" s="51"/>
      <c r="DW806" s="51"/>
      <c r="DX806" s="51"/>
      <c r="DY806" s="51"/>
      <c r="DZ806" s="51"/>
      <c r="EA806" s="51"/>
      <c r="EB806" s="51"/>
      <c r="EC806" s="51"/>
      <c r="ED806" s="51"/>
      <c r="EE806" s="51"/>
      <c r="EF806" s="51"/>
      <c r="EG806" s="51"/>
      <c r="EH806" s="51"/>
      <c r="EI806" s="51"/>
      <c r="EJ806" s="51"/>
      <c r="EK806" s="51"/>
      <c r="EL806" s="51"/>
      <c r="EM806" s="51"/>
      <c r="EN806" s="51"/>
      <c r="EO806" s="51"/>
      <c r="EP806" s="51"/>
      <c r="EQ806" s="51"/>
      <c r="ER806" s="51"/>
      <c r="ES806" s="51"/>
      <c r="ET806" s="51"/>
      <c r="EU806" s="51"/>
      <c r="EV806" s="51"/>
      <c r="EW806" s="51"/>
      <c r="EX806" s="51"/>
      <c r="EY806" s="51"/>
      <c r="EZ806" s="51"/>
      <c r="FA806" s="51"/>
      <c r="FB806" s="51"/>
      <c r="FC806" s="51"/>
      <c r="FD806" s="51"/>
      <c r="FE806" s="51"/>
      <c r="FF806" s="51"/>
      <c r="FG806" s="51"/>
      <c r="FH806" s="51"/>
      <c r="FI806" s="51"/>
      <c r="FJ806" s="51"/>
      <c r="FK806" s="51"/>
      <c r="FL806" s="51"/>
      <c r="FM806" s="51"/>
      <c r="FN806" s="51"/>
      <c r="FO806" s="51"/>
      <c r="FP806" s="51"/>
    </row>
    <row r="807" spans="101:172" ht="12.75" customHeight="1">
      <c r="CW807" s="51"/>
      <c r="CX807" s="51"/>
      <c r="CY807" s="51"/>
      <c r="CZ807" s="51"/>
      <c r="DA807" s="51"/>
      <c r="DB807" s="51"/>
      <c r="DC807" s="51"/>
      <c r="DD807" s="51"/>
      <c r="DE807" s="51"/>
      <c r="DF807" s="51"/>
      <c r="DG807" s="51"/>
      <c r="DH807" s="51"/>
      <c r="DI807" s="51"/>
      <c r="DJ807" s="51"/>
      <c r="DK807" s="51"/>
      <c r="DL807" s="51"/>
      <c r="DM807" s="51"/>
      <c r="DN807" s="51"/>
      <c r="DO807" s="51"/>
      <c r="DP807" s="51"/>
      <c r="DQ807" s="51"/>
      <c r="DR807" s="51"/>
      <c r="DS807" s="51"/>
      <c r="DT807" s="51"/>
      <c r="DU807" s="51"/>
      <c r="DV807" s="51"/>
      <c r="DW807" s="51"/>
      <c r="DX807" s="51"/>
      <c r="DY807" s="51"/>
      <c r="DZ807" s="51"/>
      <c r="EA807" s="51"/>
      <c r="EB807" s="51"/>
      <c r="EC807" s="51"/>
      <c r="ED807" s="51"/>
      <c r="EE807" s="51"/>
      <c r="EF807" s="51"/>
      <c r="EG807" s="51"/>
      <c r="EH807" s="51"/>
      <c r="EI807" s="51"/>
      <c r="EJ807" s="51"/>
      <c r="EK807" s="51"/>
      <c r="EL807" s="51"/>
      <c r="EM807" s="51"/>
      <c r="EN807" s="51"/>
      <c r="EO807" s="51"/>
      <c r="EP807" s="51"/>
      <c r="EQ807" s="51"/>
      <c r="ER807" s="51"/>
      <c r="ES807" s="51"/>
      <c r="ET807" s="51"/>
      <c r="EU807" s="51"/>
      <c r="EV807" s="51"/>
      <c r="EW807" s="51"/>
      <c r="EX807" s="51"/>
      <c r="EY807" s="51"/>
      <c r="EZ807" s="51"/>
      <c r="FA807" s="51"/>
      <c r="FB807" s="51"/>
      <c r="FC807" s="51"/>
      <c r="FD807" s="51"/>
      <c r="FE807" s="51"/>
      <c r="FF807" s="51"/>
      <c r="FG807" s="51"/>
      <c r="FH807" s="51"/>
      <c r="FI807" s="51"/>
      <c r="FJ807" s="51"/>
      <c r="FK807" s="51"/>
      <c r="FL807" s="51"/>
      <c r="FM807" s="51"/>
      <c r="FN807" s="51"/>
      <c r="FO807" s="51"/>
      <c r="FP807" s="51"/>
    </row>
    <row r="808" spans="101:172" ht="12.75" customHeight="1">
      <c r="CW808" s="51"/>
      <c r="CX808" s="51"/>
      <c r="CY808" s="51"/>
      <c r="CZ808" s="51"/>
      <c r="DA808" s="51"/>
      <c r="DB808" s="51"/>
      <c r="DC808" s="51"/>
      <c r="DD808" s="51"/>
      <c r="DE808" s="51"/>
      <c r="DF808" s="51"/>
      <c r="DG808" s="51"/>
      <c r="DH808" s="51"/>
      <c r="DI808" s="51"/>
      <c r="DJ808" s="51"/>
      <c r="DK808" s="51"/>
      <c r="DL808" s="51"/>
      <c r="DM808" s="51"/>
      <c r="DN808" s="51"/>
      <c r="DO808" s="51"/>
      <c r="DP808" s="51"/>
      <c r="DQ808" s="51"/>
      <c r="DR808" s="51"/>
      <c r="DS808" s="51"/>
      <c r="DT808" s="51"/>
      <c r="DU808" s="51"/>
      <c r="DV808" s="51"/>
      <c r="DW808" s="51"/>
      <c r="DX808" s="51"/>
      <c r="DY808" s="51"/>
      <c r="DZ808" s="51"/>
      <c r="EA808" s="51"/>
      <c r="EB808" s="51"/>
      <c r="EC808" s="51"/>
      <c r="ED808" s="51"/>
      <c r="EE808" s="51"/>
      <c r="EF808" s="51"/>
      <c r="EG808" s="51"/>
      <c r="EH808" s="51"/>
      <c r="EI808" s="51"/>
      <c r="EJ808" s="51"/>
      <c r="EK808" s="51"/>
      <c r="EL808" s="51"/>
      <c r="EM808" s="51"/>
      <c r="EN808" s="51"/>
      <c r="EO808" s="51"/>
      <c r="EP808" s="51"/>
      <c r="EQ808" s="51"/>
      <c r="ER808" s="51"/>
      <c r="ES808" s="51"/>
      <c r="ET808" s="51"/>
      <c r="EU808" s="51"/>
      <c r="EV808" s="51"/>
      <c r="EW808" s="51"/>
      <c r="EX808" s="51"/>
      <c r="EY808" s="51"/>
      <c r="EZ808" s="51"/>
      <c r="FA808" s="51"/>
      <c r="FB808" s="51"/>
      <c r="FC808" s="51"/>
      <c r="FD808" s="51"/>
      <c r="FE808" s="51"/>
      <c r="FF808" s="51"/>
      <c r="FG808" s="51"/>
      <c r="FH808" s="51"/>
      <c r="FI808" s="51"/>
      <c r="FJ808" s="51"/>
      <c r="FK808" s="51"/>
      <c r="FL808" s="51"/>
      <c r="FM808" s="51"/>
      <c r="FN808" s="51"/>
      <c r="FO808" s="51"/>
      <c r="FP808" s="51"/>
    </row>
    <row r="809" spans="101:172" ht="12.75" customHeight="1">
      <c r="CW809" s="51"/>
      <c r="CX809" s="51"/>
      <c r="CY809" s="51"/>
      <c r="CZ809" s="51"/>
      <c r="DA809" s="51"/>
      <c r="DB809" s="51"/>
      <c r="DC809" s="51"/>
      <c r="DD809" s="51"/>
      <c r="DE809" s="51"/>
      <c r="DF809" s="51"/>
      <c r="DG809" s="51"/>
      <c r="DH809" s="51"/>
      <c r="DI809" s="51"/>
      <c r="DJ809" s="51"/>
      <c r="DK809" s="51"/>
      <c r="DL809" s="51"/>
      <c r="DM809" s="51"/>
      <c r="DN809" s="51"/>
      <c r="DO809" s="51"/>
      <c r="DP809" s="51"/>
      <c r="DQ809" s="51"/>
      <c r="DR809" s="51"/>
      <c r="DS809" s="51"/>
      <c r="DT809" s="51"/>
      <c r="DU809" s="51"/>
      <c r="DV809" s="51"/>
      <c r="DW809" s="51"/>
      <c r="DX809" s="51"/>
      <c r="DY809" s="51"/>
      <c r="DZ809" s="51"/>
      <c r="EA809" s="51"/>
      <c r="EB809" s="51"/>
      <c r="EC809" s="51"/>
      <c r="ED809" s="51"/>
      <c r="EE809" s="51"/>
      <c r="EF809" s="51"/>
      <c r="EG809" s="51"/>
      <c r="EH809" s="51"/>
      <c r="EI809" s="51"/>
      <c r="EJ809" s="51"/>
      <c r="EK809" s="51"/>
      <c r="EL809" s="51"/>
      <c r="EM809" s="51"/>
      <c r="EN809" s="51"/>
      <c r="EO809" s="51"/>
      <c r="EP809" s="51"/>
      <c r="EQ809" s="51"/>
      <c r="ER809" s="51"/>
      <c r="ES809" s="51"/>
      <c r="ET809" s="51"/>
      <c r="EU809" s="51"/>
      <c r="EV809" s="51"/>
      <c r="EW809" s="51"/>
      <c r="EX809" s="51"/>
      <c r="EY809" s="51"/>
      <c r="EZ809" s="51"/>
      <c r="FA809" s="51"/>
      <c r="FB809" s="51"/>
      <c r="FC809" s="51"/>
      <c r="FD809" s="51"/>
      <c r="FE809" s="51"/>
      <c r="FF809" s="51"/>
      <c r="FG809" s="51"/>
      <c r="FH809" s="51"/>
      <c r="FI809" s="51"/>
      <c r="FJ809" s="51"/>
      <c r="FK809" s="51"/>
      <c r="FL809" s="51"/>
      <c r="FM809" s="51"/>
      <c r="FN809" s="51"/>
      <c r="FO809" s="51"/>
      <c r="FP809" s="51"/>
    </row>
    <row r="810" spans="101:172" ht="12.75" customHeight="1">
      <c r="CW810" s="51"/>
      <c r="CX810" s="51"/>
      <c r="CY810" s="51"/>
      <c r="CZ810" s="51"/>
      <c r="DA810" s="51"/>
      <c r="DB810" s="51"/>
      <c r="DC810" s="51"/>
      <c r="DD810" s="51"/>
      <c r="DE810" s="51"/>
      <c r="DF810" s="51"/>
      <c r="DG810" s="51"/>
      <c r="DH810" s="51"/>
      <c r="DI810" s="51"/>
      <c r="DJ810" s="51"/>
      <c r="DK810" s="51"/>
      <c r="DL810" s="51"/>
      <c r="DM810" s="51"/>
      <c r="DN810" s="51"/>
      <c r="DO810" s="51"/>
      <c r="DP810" s="51"/>
      <c r="DQ810" s="51"/>
      <c r="DR810" s="51"/>
      <c r="DS810" s="51"/>
      <c r="DT810" s="51"/>
      <c r="DU810" s="51"/>
      <c r="DV810" s="51"/>
      <c r="DW810" s="51"/>
      <c r="DX810" s="51"/>
      <c r="DY810" s="51"/>
      <c r="DZ810" s="51"/>
      <c r="EA810" s="51"/>
      <c r="EB810" s="51"/>
      <c r="EC810" s="51"/>
      <c r="ED810" s="51"/>
      <c r="EE810" s="51"/>
      <c r="EF810" s="51"/>
      <c r="EG810" s="51"/>
      <c r="EH810" s="51"/>
      <c r="EI810" s="51"/>
      <c r="EJ810" s="51"/>
      <c r="EK810" s="51"/>
      <c r="EL810" s="51"/>
      <c r="EM810" s="51"/>
      <c r="EN810" s="51"/>
      <c r="EO810" s="51"/>
      <c r="EP810" s="51"/>
      <c r="EQ810" s="51"/>
      <c r="ER810" s="51"/>
      <c r="ES810" s="51"/>
      <c r="ET810" s="51"/>
      <c r="EU810" s="51"/>
      <c r="EV810" s="51"/>
      <c r="EW810" s="51"/>
      <c r="EX810" s="51"/>
      <c r="EY810" s="51"/>
      <c r="EZ810" s="51"/>
      <c r="FA810" s="51"/>
      <c r="FB810" s="51"/>
      <c r="FC810" s="51"/>
      <c r="FD810" s="51"/>
      <c r="FE810" s="51"/>
      <c r="FF810" s="51"/>
      <c r="FG810" s="51"/>
      <c r="FH810" s="51"/>
      <c r="FI810" s="51"/>
      <c r="FJ810" s="51"/>
      <c r="FK810" s="51"/>
      <c r="FL810" s="51"/>
      <c r="FM810" s="51"/>
      <c r="FN810" s="51"/>
      <c r="FO810" s="51"/>
      <c r="FP810" s="51"/>
    </row>
    <row r="811" spans="101:172" ht="12.75" customHeight="1">
      <c r="CW811" s="51"/>
      <c r="CX811" s="51"/>
      <c r="CY811" s="51"/>
      <c r="CZ811" s="51"/>
      <c r="DA811" s="51"/>
      <c r="DB811" s="51"/>
      <c r="DC811" s="51"/>
      <c r="DD811" s="51"/>
      <c r="DE811" s="51"/>
      <c r="DF811" s="51"/>
      <c r="DG811" s="51"/>
      <c r="DH811" s="51"/>
      <c r="DI811" s="51"/>
      <c r="DJ811" s="51"/>
      <c r="DK811" s="51"/>
      <c r="DL811" s="51"/>
      <c r="DM811" s="51"/>
      <c r="DN811" s="51"/>
      <c r="DO811" s="51"/>
      <c r="DP811" s="51"/>
      <c r="DQ811" s="51"/>
      <c r="DR811" s="51"/>
      <c r="DS811" s="51"/>
      <c r="DT811" s="51"/>
      <c r="DU811" s="51"/>
      <c r="DV811" s="51"/>
      <c r="DW811" s="51"/>
      <c r="DX811" s="51"/>
      <c r="DY811" s="51"/>
      <c r="DZ811" s="51"/>
      <c r="EA811" s="51"/>
      <c r="EB811" s="51"/>
      <c r="EC811" s="51"/>
      <c r="ED811" s="51"/>
      <c r="EE811" s="51"/>
      <c r="EF811" s="51"/>
      <c r="EG811" s="51"/>
      <c r="EH811" s="51"/>
      <c r="EI811" s="51"/>
      <c r="EJ811" s="51"/>
      <c r="EK811" s="51"/>
      <c r="EL811" s="51"/>
      <c r="EM811" s="51"/>
      <c r="EN811" s="51"/>
      <c r="EO811" s="51"/>
      <c r="EP811" s="51"/>
      <c r="EQ811" s="51"/>
      <c r="ER811" s="51"/>
      <c r="ES811" s="51"/>
      <c r="ET811" s="51"/>
      <c r="EU811" s="51"/>
      <c r="EV811" s="51"/>
      <c r="EW811" s="51"/>
      <c r="EX811" s="51"/>
      <c r="EY811" s="51"/>
      <c r="EZ811" s="51"/>
      <c r="FA811" s="51"/>
      <c r="FB811" s="51"/>
      <c r="FC811" s="51"/>
      <c r="FD811" s="51"/>
      <c r="FE811" s="51"/>
      <c r="FF811" s="51"/>
      <c r="FG811" s="51"/>
      <c r="FH811" s="51"/>
      <c r="FI811" s="51"/>
      <c r="FJ811" s="51"/>
      <c r="FK811" s="51"/>
      <c r="FL811" s="51"/>
      <c r="FM811" s="51"/>
      <c r="FN811" s="51"/>
      <c r="FO811" s="51"/>
      <c r="FP811" s="51"/>
    </row>
    <row r="812" spans="101:172" ht="12.75" customHeight="1">
      <c r="CW812" s="51"/>
      <c r="CX812" s="51"/>
      <c r="CY812" s="51"/>
      <c r="CZ812" s="51"/>
      <c r="DA812" s="51"/>
      <c r="DB812" s="51"/>
      <c r="DC812" s="51"/>
      <c r="DD812" s="51"/>
      <c r="DE812" s="51"/>
      <c r="DF812" s="51"/>
      <c r="DG812" s="51"/>
      <c r="DH812" s="51"/>
      <c r="DI812" s="51"/>
      <c r="DJ812" s="51"/>
      <c r="DK812" s="51"/>
      <c r="DL812" s="51"/>
      <c r="DM812" s="51"/>
      <c r="DN812" s="51"/>
      <c r="DO812" s="51"/>
      <c r="DP812" s="51"/>
      <c r="DQ812" s="51"/>
      <c r="DR812" s="51"/>
      <c r="DS812" s="51"/>
      <c r="DT812" s="51"/>
      <c r="DU812" s="51"/>
      <c r="DV812" s="51"/>
      <c r="DW812" s="51"/>
      <c r="DX812" s="51"/>
      <c r="DY812" s="51"/>
      <c r="DZ812" s="51"/>
      <c r="EA812" s="51"/>
      <c r="EB812" s="51"/>
      <c r="EC812" s="51"/>
      <c r="ED812" s="51"/>
      <c r="EE812" s="51"/>
      <c r="EF812" s="51"/>
      <c r="EG812" s="51"/>
      <c r="EH812" s="51"/>
      <c r="EI812" s="51"/>
      <c r="EJ812" s="51"/>
      <c r="EK812" s="51"/>
      <c r="EL812" s="51"/>
      <c r="EM812" s="51"/>
      <c r="EN812" s="51"/>
      <c r="EO812" s="51"/>
      <c r="EP812" s="51"/>
      <c r="EQ812" s="51"/>
      <c r="ER812" s="51"/>
      <c r="ES812" s="51"/>
      <c r="ET812" s="51"/>
      <c r="EU812" s="51"/>
      <c r="EV812" s="51"/>
      <c r="EW812" s="51"/>
      <c r="EX812" s="51"/>
      <c r="EY812" s="51"/>
      <c r="EZ812" s="51"/>
      <c r="FA812" s="51"/>
      <c r="FB812" s="51"/>
      <c r="FC812" s="51"/>
      <c r="FD812" s="51"/>
      <c r="FE812" s="51"/>
      <c r="FF812" s="51"/>
      <c r="FG812" s="51"/>
      <c r="FH812" s="51"/>
      <c r="FI812" s="51"/>
      <c r="FJ812" s="51"/>
      <c r="FK812" s="51"/>
      <c r="FL812" s="51"/>
      <c r="FM812" s="51"/>
      <c r="FN812" s="51"/>
      <c r="FO812" s="51"/>
      <c r="FP812" s="51"/>
    </row>
    <row r="813" spans="101:172" ht="12.75" customHeight="1">
      <c r="CW813" s="51"/>
      <c r="CX813" s="51"/>
      <c r="CY813" s="51"/>
      <c r="CZ813" s="51"/>
      <c r="DA813" s="51"/>
      <c r="DB813" s="51"/>
      <c r="DC813" s="51"/>
      <c r="DD813" s="51"/>
      <c r="DE813" s="51"/>
      <c r="DF813" s="51"/>
      <c r="DG813" s="51"/>
      <c r="DH813" s="51"/>
      <c r="DI813" s="51"/>
      <c r="DJ813" s="51"/>
      <c r="DK813" s="51"/>
      <c r="DL813" s="51"/>
      <c r="DM813" s="51"/>
      <c r="DN813" s="51"/>
      <c r="DO813" s="51"/>
      <c r="DP813" s="51"/>
      <c r="DQ813" s="51"/>
      <c r="DR813" s="51"/>
      <c r="DS813" s="51"/>
      <c r="DT813" s="51"/>
      <c r="DU813" s="51"/>
      <c r="DV813" s="51"/>
      <c r="DW813" s="51"/>
      <c r="DX813" s="51"/>
      <c r="DY813" s="51"/>
      <c r="DZ813" s="51"/>
      <c r="EA813" s="51"/>
      <c r="EB813" s="51"/>
      <c r="EC813" s="51"/>
      <c r="ED813" s="51"/>
      <c r="EE813" s="51"/>
      <c r="EF813" s="51"/>
      <c r="EG813" s="51"/>
      <c r="EH813" s="51"/>
      <c r="EI813" s="51"/>
      <c r="EJ813" s="51"/>
      <c r="EK813" s="51"/>
      <c r="EL813" s="51"/>
      <c r="EM813" s="51"/>
      <c r="EN813" s="51"/>
      <c r="EO813" s="51"/>
      <c r="EP813" s="51"/>
      <c r="EQ813" s="51"/>
      <c r="ER813" s="51"/>
      <c r="ES813" s="51"/>
      <c r="ET813" s="51"/>
      <c r="EU813" s="51"/>
      <c r="EV813" s="51"/>
      <c r="EW813" s="51"/>
      <c r="EX813" s="51"/>
      <c r="EY813" s="51"/>
      <c r="EZ813" s="51"/>
      <c r="FA813" s="51"/>
      <c r="FB813" s="51"/>
      <c r="FC813" s="51"/>
      <c r="FD813" s="51"/>
      <c r="FE813" s="51"/>
      <c r="FF813" s="51"/>
      <c r="FG813" s="51"/>
      <c r="FH813" s="51"/>
      <c r="FI813" s="51"/>
      <c r="FJ813" s="51"/>
      <c r="FK813" s="51"/>
      <c r="FL813" s="51"/>
      <c r="FM813" s="51"/>
      <c r="FN813" s="51"/>
      <c r="FO813" s="51"/>
      <c r="FP813" s="51"/>
    </row>
    <row r="814" spans="101:172" ht="12.75" customHeight="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c r="EK814" s="51"/>
      <c r="EL814" s="51"/>
      <c r="EM814" s="51"/>
      <c r="EN814" s="51"/>
      <c r="EO814" s="51"/>
      <c r="EP814" s="51"/>
      <c r="EQ814" s="51"/>
      <c r="ER814" s="51"/>
      <c r="ES814" s="51"/>
      <c r="ET814" s="51"/>
      <c r="EU814" s="51"/>
      <c r="EV814" s="51"/>
      <c r="EW814" s="51"/>
      <c r="EX814" s="51"/>
      <c r="EY814" s="51"/>
      <c r="EZ814" s="51"/>
      <c r="FA814" s="51"/>
      <c r="FB814" s="51"/>
      <c r="FC814" s="51"/>
      <c r="FD814" s="51"/>
      <c r="FE814" s="51"/>
      <c r="FF814" s="51"/>
      <c r="FG814" s="51"/>
      <c r="FH814" s="51"/>
      <c r="FI814" s="51"/>
      <c r="FJ814" s="51"/>
      <c r="FK814" s="51"/>
      <c r="FL814" s="51"/>
      <c r="FM814" s="51"/>
      <c r="FN814" s="51"/>
      <c r="FO814" s="51"/>
      <c r="FP814" s="51"/>
    </row>
    <row r="815" spans="101:172" ht="12.75" customHeight="1">
      <c r="CW815" s="51"/>
      <c r="CX815" s="51"/>
      <c r="CY815" s="51"/>
      <c r="CZ815" s="51"/>
      <c r="DA815" s="51"/>
      <c r="DB815" s="51"/>
      <c r="DC815" s="51"/>
      <c r="DD815" s="51"/>
      <c r="DE815" s="51"/>
      <c r="DF815" s="51"/>
      <c r="DG815" s="51"/>
      <c r="DH815" s="51"/>
      <c r="DI815" s="51"/>
      <c r="DJ815" s="51"/>
      <c r="DK815" s="51"/>
      <c r="DL815" s="51"/>
      <c r="DM815" s="51"/>
      <c r="DN815" s="51"/>
      <c r="DO815" s="51"/>
      <c r="DP815" s="51"/>
      <c r="DQ815" s="51"/>
      <c r="DR815" s="51"/>
      <c r="DS815" s="51"/>
      <c r="DT815" s="51"/>
      <c r="DU815" s="51"/>
      <c r="DV815" s="51"/>
      <c r="DW815" s="51"/>
      <c r="DX815" s="51"/>
      <c r="DY815" s="51"/>
      <c r="DZ815" s="51"/>
      <c r="EA815" s="51"/>
      <c r="EB815" s="51"/>
      <c r="EC815" s="51"/>
      <c r="ED815" s="51"/>
      <c r="EE815" s="51"/>
      <c r="EF815" s="51"/>
      <c r="EG815" s="51"/>
      <c r="EH815" s="51"/>
      <c r="EI815" s="51"/>
      <c r="EJ815" s="51"/>
      <c r="EK815" s="51"/>
      <c r="EL815" s="51"/>
      <c r="EM815" s="51"/>
      <c r="EN815" s="51"/>
      <c r="EO815" s="51"/>
      <c r="EP815" s="51"/>
      <c r="EQ815" s="51"/>
      <c r="ER815" s="51"/>
      <c r="ES815" s="51"/>
      <c r="ET815" s="51"/>
      <c r="EU815" s="51"/>
      <c r="EV815" s="51"/>
      <c r="EW815" s="51"/>
      <c r="EX815" s="51"/>
      <c r="EY815" s="51"/>
      <c r="EZ815" s="51"/>
      <c r="FA815" s="51"/>
      <c r="FB815" s="51"/>
      <c r="FC815" s="51"/>
      <c r="FD815" s="51"/>
      <c r="FE815" s="51"/>
      <c r="FF815" s="51"/>
      <c r="FG815" s="51"/>
      <c r="FH815" s="51"/>
      <c r="FI815" s="51"/>
      <c r="FJ815" s="51"/>
      <c r="FK815" s="51"/>
      <c r="FL815" s="51"/>
      <c r="FM815" s="51"/>
      <c r="FN815" s="51"/>
      <c r="FO815" s="51"/>
      <c r="FP815" s="51"/>
    </row>
    <row r="816" spans="101:172" ht="12.75" customHeight="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c r="FB816" s="51"/>
      <c r="FC816" s="51"/>
      <c r="FD816" s="51"/>
      <c r="FE816" s="51"/>
      <c r="FF816" s="51"/>
      <c r="FG816" s="51"/>
      <c r="FH816" s="51"/>
      <c r="FI816" s="51"/>
      <c r="FJ816" s="51"/>
      <c r="FK816" s="51"/>
      <c r="FL816" s="51"/>
      <c r="FM816" s="51"/>
      <c r="FN816" s="51"/>
      <c r="FO816" s="51"/>
      <c r="FP816" s="51"/>
    </row>
    <row r="817" spans="101:172" ht="12.75" customHeight="1">
      <c r="CW817" s="51"/>
      <c r="CX817" s="51"/>
      <c r="CY817" s="51"/>
      <c r="CZ817" s="51"/>
      <c r="DA817" s="51"/>
      <c r="DB817" s="51"/>
      <c r="DC817" s="51"/>
      <c r="DD817" s="51"/>
      <c r="DE817" s="51"/>
      <c r="DF817" s="51"/>
      <c r="DG817" s="51"/>
      <c r="DH817" s="51"/>
      <c r="DI817" s="51"/>
      <c r="DJ817" s="51"/>
      <c r="DK817" s="51"/>
      <c r="DL817" s="51"/>
      <c r="DM817" s="51"/>
      <c r="DN817" s="51"/>
      <c r="DO817" s="51"/>
      <c r="DP817" s="51"/>
      <c r="DQ817" s="51"/>
      <c r="DR817" s="51"/>
      <c r="DS817" s="51"/>
      <c r="DT817" s="51"/>
      <c r="DU817" s="51"/>
      <c r="DV817" s="51"/>
      <c r="DW817" s="51"/>
      <c r="DX817" s="51"/>
      <c r="DY817" s="51"/>
      <c r="DZ817" s="51"/>
      <c r="EA817" s="51"/>
      <c r="EB817" s="51"/>
      <c r="EC817" s="51"/>
      <c r="ED817" s="51"/>
      <c r="EE817" s="51"/>
      <c r="EF817" s="51"/>
      <c r="EG817" s="51"/>
      <c r="EH817" s="51"/>
      <c r="EI817" s="51"/>
      <c r="EJ817" s="51"/>
      <c r="EK817" s="51"/>
      <c r="EL817" s="51"/>
      <c r="EM817" s="51"/>
      <c r="EN817" s="51"/>
      <c r="EO817" s="51"/>
      <c r="EP817" s="51"/>
      <c r="EQ817" s="51"/>
      <c r="ER817" s="51"/>
      <c r="ES817" s="51"/>
      <c r="ET817" s="51"/>
      <c r="EU817" s="51"/>
      <c r="EV817" s="51"/>
      <c r="EW817" s="51"/>
      <c r="EX817" s="51"/>
      <c r="EY817" s="51"/>
      <c r="EZ817" s="51"/>
      <c r="FA817" s="51"/>
      <c r="FB817" s="51"/>
      <c r="FC817" s="51"/>
      <c r="FD817" s="51"/>
      <c r="FE817" s="51"/>
      <c r="FF817" s="51"/>
      <c r="FG817" s="51"/>
      <c r="FH817" s="51"/>
      <c r="FI817" s="51"/>
      <c r="FJ817" s="51"/>
      <c r="FK817" s="51"/>
      <c r="FL817" s="51"/>
      <c r="FM817" s="51"/>
      <c r="FN817" s="51"/>
      <c r="FO817" s="51"/>
      <c r="FP817" s="51"/>
    </row>
    <row r="818" spans="101:172" ht="12.75" customHeight="1">
      <c r="CW818" s="51"/>
      <c r="CX818" s="51"/>
      <c r="CY818" s="51"/>
      <c r="CZ818" s="51"/>
      <c r="DA818" s="51"/>
      <c r="DB818" s="51"/>
      <c r="DC818" s="51"/>
      <c r="DD818" s="51"/>
      <c r="DE818" s="51"/>
      <c r="DF818" s="51"/>
      <c r="DG818" s="51"/>
      <c r="DH818" s="51"/>
      <c r="DI818" s="51"/>
      <c r="DJ818" s="51"/>
      <c r="DK818" s="51"/>
      <c r="DL818" s="51"/>
      <c r="DM818" s="51"/>
      <c r="DN818" s="51"/>
      <c r="DO818" s="51"/>
      <c r="DP818" s="51"/>
      <c r="DQ818" s="51"/>
      <c r="DR818" s="51"/>
      <c r="DS818" s="51"/>
      <c r="DT818" s="51"/>
      <c r="DU818" s="51"/>
      <c r="DV818" s="51"/>
      <c r="DW818" s="51"/>
      <c r="DX818" s="51"/>
      <c r="DY818" s="51"/>
      <c r="DZ818" s="51"/>
      <c r="EA818" s="51"/>
      <c r="EB818" s="51"/>
      <c r="EC818" s="51"/>
      <c r="ED818" s="51"/>
      <c r="EE818" s="51"/>
      <c r="EF818" s="51"/>
      <c r="EG818" s="51"/>
      <c r="EH818" s="51"/>
      <c r="EI818" s="51"/>
      <c r="EJ818" s="51"/>
      <c r="EK818" s="51"/>
      <c r="EL818" s="51"/>
      <c r="EM818" s="51"/>
      <c r="EN818" s="51"/>
      <c r="EO818" s="51"/>
      <c r="EP818" s="51"/>
      <c r="EQ818" s="51"/>
      <c r="ER818" s="51"/>
      <c r="ES818" s="51"/>
      <c r="ET818" s="51"/>
      <c r="EU818" s="51"/>
      <c r="EV818" s="51"/>
      <c r="EW818" s="51"/>
      <c r="EX818" s="51"/>
      <c r="EY818" s="51"/>
      <c r="EZ818" s="51"/>
      <c r="FA818" s="51"/>
      <c r="FB818" s="51"/>
      <c r="FC818" s="51"/>
      <c r="FD818" s="51"/>
      <c r="FE818" s="51"/>
      <c r="FF818" s="51"/>
      <c r="FG818" s="51"/>
      <c r="FH818" s="51"/>
      <c r="FI818" s="51"/>
      <c r="FJ818" s="51"/>
      <c r="FK818" s="51"/>
      <c r="FL818" s="51"/>
      <c r="FM818" s="51"/>
      <c r="FN818" s="51"/>
      <c r="FO818" s="51"/>
      <c r="FP818" s="51"/>
    </row>
    <row r="819" spans="101:172" ht="12.75" customHeight="1">
      <c r="CW819" s="51"/>
      <c r="CX819" s="51"/>
      <c r="CY819" s="51"/>
      <c r="CZ819" s="51"/>
      <c r="DA819" s="51"/>
      <c r="DB819" s="51"/>
      <c r="DC819" s="51"/>
      <c r="DD819" s="51"/>
      <c r="DE819" s="51"/>
      <c r="DF819" s="51"/>
      <c r="DG819" s="51"/>
      <c r="DH819" s="51"/>
      <c r="DI819" s="51"/>
      <c r="DJ819" s="51"/>
      <c r="DK819" s="51"/>
      <c r="DL819" s="51"/>
      <c r="DM819" s="51"/>
      <c r="DN819" s="51"/>
      <c r="DO819" s="51"/>
      <c r="DP819" s="51"/>
      <c r="DQ819" s="51"/>
      <c r="DR819" s="51"/>
      <c r="DS819" s="51"/>
      <c r="DT819" s="51"/>
      <c r="DU819" s="51"/>
      <c r="DV819" s="51"/>
      <c r="DW819" s="51"/>
      <c r="DX819" s="51"/>
      <c r="DY819" s="51"/>
      <c r="DZ819" s="51"/>
      <c r="EA819" s="51"/>
      <c r="EB819" s="51"/>
      <c r="EC819" s="51"/>
      <c r="ED819" s="51"/>
      <c r="EE819" s="51"/>
      <c r="EF819" s="51"/>
      <c r="EG819" s="51"/>
      <c r="EH819" s="51"/>
      <c r="EI819" s="51"/>
      <c r="EJ819" s="51"/>
      <c r="EK819" s="51"/>
      <c r="EL819" s="51"/>
      <c r="EM819" s="51"/>
      <c r="EN819" s="51"/>
      <c r="EO819" s="51"/>
      <c r="EP819" s="51"/>
      <c r="EQ819" s="51"/>
      <c r="ER819" s="51"/>
      <c r="ES819" s="51"/>
      <c r="ET819" s="51"/>
      <c r="EU819" s="51"/>
      <c r="EV819" s="51"/>
      <c r="EW819" s="51"/>
      <c r="EX819" s="51"/>
      <c r="EY819" s="51"/>
      <c r="EZ819" s="51"/>
      <c r="FA819" s="51"/>
      <c r="FB819" s="51"/>
      <c r="FC819" s="51"/>
      <c r="FD819" s="51"/>
      <c r="FE819" s="51"/>
      <c r="FF819" s="51"/>
      <c r="FG819" s="51"/>
      <c r="FH819" s="51"/>
      <c r="FI819" s="51"/>
      <c r="FJ819" s="51"/>
      <c r="FK819" s="51"/>
      <c r="FL819" s="51"/>
      <c r="FM819" s="51"/>
      <c r="FN819" s="51"/>
      <c r="FO819" s="51"/>
      <c r="FP819" s="51"/>
    </row>
    <row r="820" spans="101:172" ht="12.75" customHeight="1">
      <c r="CW820" s="51"/>
      <c r="CX820" s="51"/>
      <c r="CY820" s="51"/>
      <c r="CZ820" s="51"/>
      <c r="DA820" s="51"/>
      <c r="DB820" s="51"/>
      <c r="DC820" s="51"/>
      <c r="DD820" s="51"/>
      <c r="DE820" s="51"/>
      <c r="DF820" s="51"/>
      <c r="DG820" s="51"/>
      <c r="DH820" s="51"/>
      <c r="DI820" s="51"/>
      <c r="DJ820" s="51"/>
      <c r="DK820" s="51"/>
      <c r="DL820" s="51"/>
      <c r="DM820" s="51"/>
      <c r="DN820" s="51"/>
      <c r="DO820" s="51"/>
      <c r="DP820" s="51"/>
      <c r="DQ820" s="51"/>
      <c r="DR820" s="51"/>
      <c r="DS820" s="51"/>
      <c r="DT820" s="51"/>
      <c r="DU820" s="51"/>
      <c r="DV820" s="51"/>
      <c r="DW820" s="51"/>
      <c r="DX820" s="51"/>
      <c r="DY820" s="51"/>
      <c r="DZ820" s="51"/>
      <c r="EA820" s="51"/>
      <c r="EB820" s="51"/>
      <c r="EC820" s="51"/>
      <c r="ED820" s="51"/>
      <c r="EE820" s="51"/>
      <c r="EF820" s="51"/>
      <c r="EG820" s="51"/>
      <c r="EH820" s="51"/>
      <c r="EI820" s="51"/>
      <c r="EJ820" s="51"/>
      <c r="EK820" s="51"/>
      <c r="EL820" s="51"/>
      <c r="EM820" s="51"/>
      <c r="EN820" s="51"/>
      <c r="EO820" s="51"/>
      <c r="EP820" s="51"/>
      <c r="EQ820" s="51"/>
      <c r="ER820" s="51"/>
      <c r="ES820" s="51"/>
      <c r="ET820" s="51"/>
      <c r="EU820" s="51"/>
      <c r="EV820" s="51"/>
      <c r="EW820" s="51"/>
      <c r="EX820" s="51"/>
      <c r="EY820" s="51"/>
      <c r="EZ820" s="51"/>
      <c r="FA820" s="51"/>
      <c r="FB820" s="51"/>
      <c r="FC820" s="51"/>
      <c r="FD820" s="51"/>
      <c r="FE820" s="51"/>
      <c r="FF820" s="51"/>
      <c r="FG820" s="51"/>
      <c r="FH820" s="51"/>
      <c r="FI820" s="51"/>
      <c r="FJ820" s="51"/>
      <c r="FK820" s="51"/>
      <c r="FL820" s="51"/>
      <c r="FM820" s="51"/>
      <c r="FN820" s="51"/>
      <c r="FO820" s="51"/>
      <c r="FP820" s="51"/>
    </row>
    <row r="821" spans="101:172" ht="12.75" customHeight="1">
      <c r="CW821" s="51"/>
      <c r="CX821" s="51"/>
      <c r="CY821" s="51"/>
      <c r="CZ821" s="51"/>
      <c r="DA821" s="51"/>
      <c r="DB821" s="51"/>
      <c r="DC821" s="51"/>
      <c r="DD821" s="51"/>
      <c r="DE821" s="51"/>
      <c r="DF821" s="51"/>
      <c r="DG821" s="51"/>
      <c r="DH821" s="51"/>
      <c r="DI821" s="51"/>
      <c r="DJ821" s="51"/>
      <c r="DK821" s="51"/>
      <c r="DL821" s="51"/>
      <c r="DM821" s="51"/>
      <c r="DN821" s="51"/>
      <c r="DO821" s="51"/>
      <c r="DP821" s="51"/>
      <c r="DQ821" s="51"/>
      <c r="DR821" s="51"/>
      <c r="DS821" s="51"/>
      <c r="DT821" s="51"/>
      <c r="DU821" s="51"/>
      <c r="DV821" s="51"/>
      <c r="DW821" s="51"/>
      <c r="DX821" s="51"/>
      <c r="DY821" s="51"/>
      <c r="DZ821" s="51"/>
      <c r="EA821" s="51"/>
      <c r="EB821" s="51"/>
      <c r="EC821" s="51"/>
      <c r="ED821" s="51"/>
      <c r="EE821" s="51"/>
      <c r="EF821" s="51"/>
      <c r="EG821" s="51"/>
      <c r="EH821" s="51"/>
      <c r="EI821" s="51"/>
      <c r="EJ821" s="51"/>
      <c r="EK821" s="51"/>
      <c r="EL821" s="51"/>
      <c r="EM821" s="51"/>
      <c r="EN821" s="51"/>
      <c r="EO821" s="51"/>
      <c r="EP821" s="51"/>
      <c r="EQ821" s="51"/>
      <c r="ER821" s="51"/>
      <c r="ES821" s="51"/>
      <c r="ET821" s="51"/>
      <c r="EU821" s="51"/>
      <c r="EV821" s="51"/>
      <c r="EW821" s="51"/>
      <c r="EX821" s="51"/>
      <c r="EY821" s="51"/>
      <c r="EZ821" s="51"/>
      <c r="FA821" s="51"/>
      <c r="FB821" s="51"/>
      <c r="FC821" s="51"/>
      <c r="FD821" s="51"/>
      <c r="FE821" s="51"/>
      <c r="FF821" s="51"/>
      <c r="FG821" s="51"/>
      <c r="FH821" s="51"/>
      <c r="FI821" s="51"/>
      <c r="FJ821" s="51"/>
      <c r="FK821" s="51"/>
      <c r="FL821" s="51"/>
      <c r="FM821" s="51"/>
      <c r="FN821" s="51"/>
      <c r="FO821" s="51"/>
      <c r="FP821" s="51"/>
    </row>
    <row r="822" spans="101:172" ht="12.75" customHeight="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row>
    <row r="823" spans="101:172" ht="12.75" customHeight="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row>
    <row r="824" spans="101:172" ht="12.75" customHeight="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row>
    <row r="825" spans="101:172" ht="12.75" customHeight="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row>
    <row r="826" spans="101:172" ht="12.75" customHeight="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row>
    <row r="827" spans="101:172" ht="12.75" customHeight="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row>
    <row r="828" spans="101:172" ht="12.75" customHeight="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row>
    <row r="829" spans="101:172" ht="12.75" customHeight="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row>
    <row r="830" spans="101:172" ht="12.75" customHeight="1">
      <c r="CW830" s="51"/>
      <c r="CX830" s="51"/>
      <c r="CY830" s="51"/>
      <c r="CZ830" s="51"/>
      <c r="DA830" s="51"/>
      <c r="DB830" s="51"/>
      <c r="DC830" s="51"/>
      <c r="DD830" s="51"/>
      <c r="DE830" s="51"/>
      <c r="DF830" s="51"/>
      <c r="DG830" s="51"/>
      <c r="DH830" s="51"/>
      <c r="DI830" s="51"/>
      <c r="DJ830" s="51"/>
      <c r="DK830" s="51"/>
      <c r="DL830" s="51"/>
      <c r="DM830" s="51"/>
      <c r="DN830" s="51"/>
      <c r="DO830" s="51"/>
      <c r="DP830" s="51"/>
      <c r="DQ830" s="51"/>
      <c r="DR830" s="51"/>
      <c r="DS830" s="51"/>
      <c r="DT830" s="51"/>
      <c r="DU830" s="51"/>
      <c r="DV830" s="51"/>
      <c r="DW830" s="51"/>
      <c r="DX830" s="51"/>
      <c r="DY830" s="51"/>
      <c r="DZ830" s="51"/>
      <c r="EA830" s="51"/>
      <c r="EB830" s="51"/>
      <c r="EC830" s="51"/>
      <c r="ED830" s="51"/>
      <c r="EE830" s="51"/>
      <c r="EF830" s="51"/>
      <c r="EG830" s="51"/>
      <c r="EH830" s="51"/>
      <c r="EI830" s="51"/>
      <c r="EJ830" s="51"/>
      <c r="EK830" s="51"/>
      <c r="EL830" s="51"/>
      <c r="EM830" s="51"/>
      <c r="EN830" s="51"/>
      <c r="EO830" s="51"/>
      <c r="EP830" s="51"/>
      <c r="EQ830" s="51"/>
      <c r="ER830" s="51"/>
      <c r="ES830" s="51"/>
      <c r="ET830" s="51"/>
      <c r="EU830" s="51"/>
      <c r="EV830" s="51"/>
      <c r="EW830" s="51"/>
      <c r="EX830" s="51"/>
      <c r="EY830" s="51"/>
      <c r="EZ830" s="51"/>
      <c r="FA830" s="51"/>
      <c r="FB830" s="51"/>
      <c r="FC830" s="51"/>
      <c r="FD830" s="51"/>
      <c r="FE830" s="51"/>
      <c r="FF830" s="51"/>
      <c r="FG830" s="51"/>
      <c r="FH830" s="51"/>
      <c r="FI830" s="51"/>
      <c r="FJ830" s="51"/>
      <c r="FK830" s="51"/>
      <c r="FL830" s="51"/>
      <c r="FM830" s="51"/>
      <c r="FN830" s="51"/>
      <c r="FO830" s="51"/>
      <c r="FP830" s="51"/>
    </row>
    <row r="831" spans="101:172" ht="12.75" customHeight="1">
      <c r="CW831" s="51"/>
      <c r="CX831" s="51"/>
      <c r="CY831" s="51"/>
      <c r="CZ831" s="51"/>
      <c r="DA831" s="51"/>
      <c r="DB831" s="51"/>
      <c r="DC831" s="51"/>
      <c r="DD831" s="51"/>
      <c r="DE831" s="51"/>
      <c r="DF831" s="51"/>
      <c r="DG831" s="51"/>
      <c r="DH831" s="51"/>
      <c r="DI831" s="51"/>
      <c r="DJ831" s="51"/>
      <c r="DK831" s="51"/>
      <c r="DL831" s="51"/>
      <c r="DM831" s="51"/>
      <c r="DN831" s="51"/>
      <c r="DO831" s="51"/>
      <c r="DP831" s="51"/>
      <c r="DQ831" s="51"/>
      <c r="DR831" s="51"/>
      <c r="DS831" s="51"/>
      <c r="DT831" s="51"/>
      <c r="DU831" s="51"/>
      <c r="DV831" s="51"/>
      <c r="DW831" s="51"/>
      <c r="DX831" s="51"/>
      <c r="DY831" s="51"/>
      <c r="DZ831" s="51"/>
      <c r="EA831" s="51"/>
      <c r="EB831" s="51"/>
      <c r="EC831" s="51"/>
      <c r="ED831" s="51"/>
      <c r="EE831" s="51"/>
      <c r="EF831" s="51"/>
      <c r="EG831" s="51"/>
      <c r="EH831" s="51"/>
      <c r="EI831" s="51"/>
      <c r="EJ831" s="51"/>
      <c r="EK831" s="51"/>
      <c r="EL831" s="51"/>
      <c r="EM831" s="51"/>
      <c r="EN831" s="51"/>
      <c r="EO831" s="51"/>
      <c r="EP831" s="51"/>
      <c r="EQ831" s="51"/>
      <c r="ER831" s="51"/>
      <c r="ES831" s="51"/>
      <c r="ET831" s="51"/>
      <c r="EU831" s="51"/>
      <c r="EV831" s="51"/>
      <c r="EW831" s="51"/>
      <c r="EX831" s="51"/>
      <c r="EY831" s="51"/>
      <c r="EZ831" s="51"/>
      <c r="FA831" s="51"/>
      <c r="FB831" s="51"/>
      <c r="FC831" s="51"/>
      <c r="FD831" s="51"/>
      <c r="FE831" s="51"/>
      <c r="FF831" s="51"/>
      <c r="FG831" s="51"/>
      <c r="FH831" s="51"/>
      <c r="FI831" s="51"/>
      <c r="FJ831" s="51"/>
      <c r="FK831" s="51"/>
      <c r="FL831" s="51"/>
      <c r="FM831" s="51"/>
      <c r="FN831" s="51"/>
      <c r="FO831" s="51"/>
      <c r="FP831" s="51"/>
    </row>
    <row r="832" spans="101:172" ht="12.75" customHeight="1">
      <c r="CW832" s="51"/>
      <c r="CX832" s="51"/>
      <c r="CY832" s="51"/>
      <c r="CZ832" s="51"/>
      <c r="DA832" s="51"/>
      <c r="DB832" s="51"/>
      <c r="DC832" s="51"/>
      <c r="DD832" s="51"/>
      <c r="DE832" s="51"/>
      <c r="DF832" s="51"/>
      <c r="DG832" s="51"/>
      <c r="DH832" s="51"/>
      <c r="DI832" s="51"/>
      <c r="DJ832" s="51"/>
      <c r="DK832" s="51"/>
      <c r="DL832" s="51"/>
      <c r="DM832" s="51"/>
      <c r="DN832" s="51"/>
      <c r="DO832" s="51"/>
      <c r="DP832" s="51"/>
      <c r="DQ832" s="51"/>
      <c r="DR832" s="51"/>
      <c r="DS832" s="51"/>
      <c r="DT832" s="51"/>
      <c r="DU832" s="51"/>
      <c r="DV832" s="51"/>
      <c r="DW832" s="51"/>
      <c r="DX832" s="51"/>
      <c r="DY832" s="51"/>
      <c r="DZ832" s="51"/>
      <c r="EA832" s="51"/>
      <c r="EB832" s="51"/>
      <c r="EC832" s="51"/>
      <c r="ED832" s="51"/>
      <c r="EE832" s="51"/>
      <c r="EF832" s="51"/>
      <c r="EG832" s="51"/>
      <c r="EH832" s="51"/>
      <c r="EI832" s="51"/>
      <c r="EJ832" s="51"/>
      <c r="EK832" s="51"/>
      <c r="EL832" s="51"/>
      <c r="EM832" s="51"/>
      <c r="EN832" s="51"/>
      <c r="EO832" s="51"/>
      <c r="EP832" s="51"/>
      <c r="EQ832" s="51"/>
      <c r="ER832" s="51"/>
      <c r="ES832" s="51"/>
      <c r="ET832" s="51"/>
      <c r="EU832" s="51"/>
      <c r="EV832" s="51"/>
      <c r="EW832" s="51"/>
      <c r="EX832" s="51"/>
      <c r="EY832" s="51"/>
      <c r="EZ832" s="51"/>
      <c r="FA832" s="51"/>
      <c r="FB832" s="51"/>
      <c r="FC832" s="51"/>
      <c r="FD832" s="51"/>
      <c r="FE832" s="51"/>
      <c r="FF832" s="51"/>
      <c r="FG832" s="51"/>
      <c r="FH832" s="51"/>
      <c r="FI832" s="51"/>
      <c r="FJ832" s="51"/>
      <c r="FK832" s="51"/>
      <c r="FL832" s="51"/>
      <c r="FM832" s="51"/>
      <c r="FN832" s="51"/>
      <c r="FO832" s="51"/>
      <c r="FP832" s="51"/>
    </row>
    <row r="833" spans="101:172" ht="12.75" customHeight="1">
      <c r="CW833" s="51"/>
      <c r="CX833" s="51"/>
      <c r="CY833" s="51"/>
      <c r="CZ833" s="51"/>
      <c r="DA833" s="51"/>
      <c r="DB833" s="51"/>
      <c r="DC833" s="51"/>
      <c r="DD833" s="51"/>
      <c r="DE833" s="51"/>
      <c r="DF833" s="51"/>
      <c r="DG833" s="51"/>
      <c r="DH833" s="51"/>
      <c r="DI833" s="51"/>
      <c r="DJ833" s="51"/>
      <c r="DK833" s="51"/>
      <c r="DL833" s="51"/>
      <c r="DM833" s="51"/>
      <c r="DN833" s="51"/>
      <c r="DO833" s="51"/>
      <c r="DP833" s="51"/>
      <c r="DQ833" s="51"/>
      <c r="DR833" s="51"/>
      <c r="DS833" s="51"/>
      <c r="DT833" s="51"/>
      <c r="DU833" s="51"/>
      <c r="DV833" s="51"/>
      <c r="DW833" s="51"/>
      <c r="DX833" s="51"/>
      <c r="DY833" s="51"/>
      <c r="DZ833" s="51"/>
      <c r="EA833" s="51"/>
      <c r="EB833" s="51"/>
      <c r="EC833" s="51"/>
      <c r="ED833" s="51"/>
      <c r="EE833" s="51"/>
      <c r="EF833" s="51"/>
      <c r="EG833" s="51"/>
      <c r="EH833" s="51"/>
      <c r="EI833" s="51"/>
      <c r="EJ833" s="51"/>
      <c r="EK833" s="51"/>
      <c r="EL833" s="51"/>
      <c r="EM833" s="51"/>
      <c r="EN833" s="51"/>
      <c r="EO833" s="51"/>
      <c r="EP833" s="51"/>
      <c r="EQ833" s="51"/>
      <c r="ER833" s="51"/>
      <c r="ES833" s="51"/>
      <c r="ET833" s="51"/>
      <c r="EU833" s="51"/>
      <c r="EV833" s="51"/>
      <c r="EW833" s="51"/>
      <c r="EX833" s="51"/>
      <c r="EY833" s="51"/>
      <c r="EZ833" s="51"/>
      <c r="FA833" s="51"/>
      <c r="FB833" s="51"/>
      <c r="FC833" s="51"/>
      <c r="FD833" s="51"/>
      <c r="FE833" s="51"/>
      <c r="FF833" s="51"/>
      <c r="FG833" s="51"/>
      <c r="FH833" s="51"/>
      <c r="FI833" s="51"/>
      <c r="FJ833" s="51"/>
      <c r="FK833" s="51"/>
      <c r="FL833" s="51"/>
      <c r="FM833" s="51"/>
      <c r="FN833" s="51"/>
      <c r="FO833" s="51"/>
      <c r="FP833" s="51"/>
    </row>
    <row r="834" spans="101:172" ht="12.75" customHeight="1">
      <c r="CW834" s="51"/>
      <c r="CX834" s="51"/>
      <c r="CY834" s="51"/>
      <c r="CZ834" s="51"/>
      <c r="DA834" s="51"/>
      <c r="DB834" s="51"/>
      <c r="DC834" s="51"/>
      <c r="DD834" s="51"/>
      <c r="DE834" s="51"/>
      <c r="DF834" s="51"/>
      <c r="DG834" s="51"/>
      <c r="DH834" s="51"/>
      <c r="DI834" s="51"/>
      <c r="DJ834" s="51"/>
      <c r="DK834" s="51"/>
      <c r="DL834" s="51"/>
      <c r="DM834" s="51"/>
      <c r="DN834" s="51"/>
      <c r="DO834" s="51"/>
      <c r="DP834" s="51"/>
      <c r="DQ834" s="51"/>
      <c r="DR834" s="51"/>
      <c r="DS834" s="51"/>
      <c r="DT834" s="51"/>
      <c r="DU834" s="51"/>
      <c r="DV834" s="51"/>
      <c r="DW834" s="51"/>
      <c r="DX834" s="51"/>
      <c r="DY834" s="51"/>
      <c r="DZ834" s="51"/>
      <c r="EA834" s="51"/>
      <c r="EB834" s="51"/>
      <c r="EC834" s="51"/>
      <c r="ED834" s="51"/>
      <c r="EE834" s="51"/>
      <c r="EF834" s="51"/>
      <c r="EG834" s="51"/>
      <c r="EH834" s="51"/>
      <c r="EI834" s="51"/>
      <c r="EJ834" s="51"/>
      <c r="EK834" s="51"/>
      <c r="EL834" s="51"/>
      <c r="EM834" s="51"/>
      <c r="EN834" s="51"/>
      <c r="EO834" s="51"/>
      <c r="EP834" s="51"/>
      <c r="EQ834" s="51"/>
      <c r="ER834" s="51"/>
      <c r="ES834" s="51"/>
      <c r="ET834" s="51"/>
      <c r="EU834" s="51"/>
      <c r="EV834" s="51"/>
      <c r="EW834" s="51"/>
      <c r="EX834" s="51"/>
      <c r="EY834" s="51"/>
      <c r="EZ834" s="51"/>
      <c r="FA834" s="51"/>
      <c r="FB834" s="51"/>
      <c r="FC834" s="51"/>
      <c r="FD834" s="51"/>
      <c r="FE834" s="51"/>
      <c r="FF834" s="51"/>
      <c r="FG834" s="51"/>
      <c r="FH834" s="51"/>
      <c r="FI834" s="51"/>
      <c r="FJ834" s="51"/>
      <c r="FK834" s="51"/>
      <c r="FL834" s="51"/>
      <c r="FM834" s="51"/>
      <c r="FN834" s="51"/>
      <c r="FO834" s="51"/>
      <c r="FP834" s="51"/>
    </row>
    <row r="835" spans="101:172" ht="12.75" customHeight="1">
      <c r="CW835" s="51"/>
      <c r="CX835" s="51"/>
      <c r="CY835" s="51"/>
      <c r="CZ835" s="51"/>
      <c r="DA835" s="51"/>
      <c r="DB835" s="51"/>
      <c r="DC835" s="51"/>
      <c r="DD835" s="51"/>
      <c r="DE835" s="51"/>
      <c r="DF835" s="51"/>
      <c r="DG835" s="51"/>
      <c r="DH835" s="51"/>
      <c r="DI835" s="51"/>
      <c r="DJ835" s="51"/>
      <c r="DK835" s="51"/>
      <c r="DL835" s="51"/>
      <c r="DM835" s="51"/>
      <c r="DN835" s="51"/>
      <c r="DO835" s="51"/>
      <c r="DP835" s="51"/>
      <c r="DQ835" s="51"/>
      <c r="DR835" s="51"/>
      <c r="DS835" s="51"/>
      <c r="DT835" s="51"/>
      <c r="DU835" s="51"/>
      <c r="DV835" s="51"/>
      <c r="DW835" s="51"/>
      <c r="DX835" s="51"/>
      <c r="DY835" s="51"/>
      <c r="DZ835" s="51"/>
      <c r="EA835" s="51"/>
      <c r="EB835" s="51"/>
      <c r="EC835" s="51"/>
      <c r="ED835" s="51"/>
      <c r="EE835" s="51"/>
      <c r="EF835" s="51"/>
      <c r="EG835" s="51"/>
      <c r="EH835" s="51"/>
      <c r="EI835" s="51"/>
      <c r="EJ835" s="51"/>
      <c r="EK835" s="51"/>
      <c r="EL835" s="51"/>
      <c r="EM835" s="51"/>
      <c r="EN835" s="51"/>
      <c r="EO835" s="51"/>
      <c r="EP835" s="51"/>
      <c r="EQ835" s="51"/>
      <c r="ER835" s="51"/>
      <c r="ES835" s="51"/>
      <c r="ET835" s="51"/>
      <c r="EU835" s="51"/>
      <c r="EV835" s="51"/>
      <c r="EW835" s="51"/>
      <c r="EX835" s="51"/>
      <c r="EY835" s="51"/>
      <c r="EZ835" s="51"/>
      <c r="FA835" s="51"/>
      <c r="FB835" s="51"/>
      <c r="FC835" s="51"/>
      <c r="FD835" s="51"/>
      <c r="FE835" s="51"/>
      <c r="FF835" s="51"/>
      <c r="FG835" s="51"/>
      <c r="FH835" s="51"/>
      <c r="FI835" s="51"/>
      <c r="FJ835" s="51"/>
      <c r="FK835" s="51"/>
      <c r="FL835" s="51"/>
      <c r="FM835" s="51"/>
      <c r="FN835" s="51"/>
      <c r="FO835" s="51"/>
      <c r="FP835" s="51"/>
    </row>
    <row r="836" spans="101:172" ht="12.75" customHeight="1">
      <c r="CW836" s="51"/>
      <c r="CX836" s="51"/>
      <c r="CY836" s="51"/>
      <c r="CZ836" s="51"/>
      <c r="DA836" s="51"/>
      <c r="DB836" s="51"/>
      <c r="DC836" s="51"/>
      <c r="DD836" s="51"/>
      <c r="DE836" s="51"/>
      <c r="DF836" s="51"/>
      <c r="DG836" s="51"/>
      <c r="DH836" s="51"/>
      <c r="DI836" s="51"/>
      <c r="DJ836" s="51"/>
      <c r="DK836" s="51"/>
      <c r="DL836" s="51"/>
      <c r="DM836" s="51"/>
      <c r="DN836" s="51"/>
      <c r="DO836" s="51"/>
      <c r="DP836" s="51"/>
      <c r="DQ836" s="51"/>
      <c r="DR836" s="51"/>
      <c r="DS836" s="51"/>
      <c r="DT836" s="51"/>
      <c r="DU836" s="51"/>
      <c r="DV836" s="51"/>
      <c r="DW836" s="51"/>
      <c r="DX836" s="51"/>
      <c r="DY836" s="51"/>
      <c r="DZ836" s="51"/>
      <c r="EA836" s="51"/>
      <c r="EB836" s="51"/>
      <c r="EC836" s="51"/>
      <c r="ED836" s="51"/>
      <c r="EE836" s="51"/>
      <c r="EF836" s="51"/>
      <c r="EG836" s="51"/>
      <c r="EH836" s="51"/>
      <c r="EI836" s="51"/>
      <c r="EJ836" s="51"/>
      <c r="EK836" s="51"/>
      <c r="EL836" s="51"/>
      <c r="EM836" s="51"/>
      <c r="EN836" s="51"/>
      <c r="EO836" s="51"/>
      <c r="EP836" s="51"/>
      <c r="EQ836" s="51"/>
      <c r="ER836" s="51"/>
      <c r="ES836" s="51"/>
      <c r="ET836" s="51"/>
      <c r="EU836" s="51"/>
      <c r="EV836" s="51"/>
      <c r="EW836" s="51"/>
      <c r="EX836" s="51"/>
      <c r="EY836" s="51"/>
      <c r="EZ836" s="51"/>
      <c r="FA836" s="51"/>
      <c r="FB836" s="51"/>
      <c r="FC836" s="51"/>
      <c r="FD836" s="51"/>
      <c r="FE836" s="51"/>
      <c r="FF836" s="51"/>
      <c r="FG836" s="51"/>
      <c r="FH836" s="51"/>
      <c r="FI836" s="51"/>
      <c r="FJ836" s="51"/>
      <c r="FK836" s="51"/>
      <c r="FL836" s="51"/>
      <c r="FM836" s="51"/>
      <c r="FN836" s="51"/>
      <c r="FO836" s="51"/>
      <c r="FP836" s="51"/>
    </row>
    <row r="837" spans="101:172" ht="12.75" customHeight="1">
      <c r="CW837" s="51"/>
      <c r="CX837" s="51"/>
      <c r="CY837" s="51"/>
      <c r="CZ837" s="51"/>
      <c r="DA837" s="51"/>
      <c r="DB837" s="51"/>
      <c r="DC837" s="51"/>
      <c r="DD837" s="51"/>
      <c r="DE837" s="51"/>
      <c r="DF837" s="51"/>
      <c r="DG837" s="51"/>
      <c r="DH837" s="51"/>
      <c r="DI837" s="51"/>
      <c r="DJ837" s="51"/>
      <c r="DK837" s="51"/>
      <c r="DL837" s="51"/>
      <c r="DM837" s="51"/>
      <c r="DN837" s="51"/>
      <c r="DO837" s="51"/>
      <c r="DP837" s="51"/>
      <c r="DQ837" s="51"/>
      <c r="DR837" s="51"/>
      <c r="DS837" s="51"/>
      <c r="DT837" s="51"/>
      <c r="DU837" s="51"/>
      <c r="DV837" s="51"/>
      <c r="DW837" s="51"/>
      <c r="DX837" s="51"/>
      <c r="DY837" s="51"/>
      <c r="DZ837" s="51"/>
      <c r="EA837" s="51"/>
      <c r="EB837" s="51"/>
      <c r="EC837" s="51"/>
      <c r="ED837" s="51"/>
      <c r="EE837" s="51"/>
      <c r="EF837" s="51"/>
      <c r="EG837" s="51"/>
      <c r="EH837" s="51"/>
      <c r="EI837" s="51"/>
      <c r="EJ837" s="51"/>
      <c r="EK837" s="51"/>
      <c r="EL837" s="51"/>
      <c r="EM837" s="51"/>
      <c r="EN837" s="51"/>
      <c r="EO837" s="51"/>
      <c r="EP837" s="51"/>
      <c r="EQ837" s="51"/>
      <c r="ER837" s="51"/>
      <c r="ES837" s="51"/>
      <c r="ET837" s="51"/>
      <c r="EU837" s="51"/>
      <c r="EV837" s="51"/>
      <c r="EW837" s="51"/>
      <c r="EX837" s="51"/>
      <c r="EY837" s="51"/>
      <c r="EZ837" s="51"/>
      <c r="FA837" s="51"/>
      <c r="FB837" s="51"/>
      <c r="FC837" s="51"/>
      <c r="FD837" s="51"/>
      <c r="FE837" s="51"/>
      <c r="FF837" s="51"/>
      <c r="FG837" s="51"/>
      <c r="FH837" s="51"/>
      <c r="FI837" s="51"/>
      <c r="FJ837" s="51"/>
      <c r="FK837" s="51"/>
      <c r="FL837" s="51"/>
      <c r="FM837" s="51"/>
      <c r="FN837" s="51"/>
      <c r="FO837" s="51"/>
      <c r="FP837" s="51"/>
    </row>
    <row r="838" spans="101:172" ht="12.75" customHeight="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c r="FB838" s="51"/>
      <c r="FC838" s="51"/>
      <c r="FD838" s="51"/>
      <c r="FE838" s="51"/>
      <c r="FF838" s="51"/>
      <c r="FG838" s="51"/>
      <c r="FH838" s="51"/>
      <c r="FI838" s="51"/>
      <c r="FJ838" s="51"/>
      <c r="FK838" s="51"/>
      <c r="FL838" s="51"/>
      <c r="FM838" s="51"/>
      <c r="FN838" s="51"/>
      <c r="FO838" s="51"/>
      <c r="FP838" s="51"/>
    </row>
    <row r="839" spans="101:172" ht="12.75" customHeight="1">
      <c r="CW839" s="51"/>
      <c r="CX839" s="51"/>
      <c r="CY839" s="51"/>
      <c r="CZ839" s="51"/>
      <c r="DA839" s="51"/>
      <c r="DB839" s="51"/>
      <c r="DC839" s="51"/>
      <c r="DD839" s="51"/>
      <c r="DE839" s="51"/>
      <c r="DF839" s="51"/>
      <c r="DG839" s="51"/>
      <c r="DH839" s="51"/>
      <c r="DI839" s="51"/>
      <c r="DJ839" s="51"/>
      <c r="DK839" s="51"/>
      <c r="DL839" s="51"/>
      <c r="DM839" s="51"/>
      <c r="DN839" s="51"/>
      <c r="DO839" s="51"/>
      <c r="DP839" s="51"/>
      <c r="DQ839" s="51"/>
      <c r="DR839" s="51"/>
      <c r="DS839" s="51"/>
      <c r="DT839" s="51"/>
      <c r="DU839" s="51"/>
      <c r="DV839" s="51"/>
      <c r="DW839" s="51"/>
      <c r="DX839" s="51"/>
      <c r="DY839" s="51"/>
      <c r="DZ839" s="51"/>
      <c r="EA839" s="51"/>
      <c r="EB839" s="51"/>
      <c r="EC839" s="51"/>
      <c r="ED839" s="51"/>
      <c r="EE839" s="51"/>
      <c r="EF839" s="51"/>
      <c r="EG839" s="51"/>
      <c r="EH839" s="51"/>
      <c r="EI839" s="51"/>
      <c r="EJ839" s="51"/>
      <c r="EK839" s="51"/>
      <c r="EL839" s="51"/>
      <c r="EM839" s="51"/>
      <c r="EN839" s="51"/>
      <c r="EO839" s="51"/>
      <c r="EP839" s="51"/>
      <c r="EQ839" s="51"/>
      <c r="ER839" s="51"/>
      <c r="ES839" s="51"/>
      <c r="ET839" s="51"/>
      <c r="EU839" s="51"/>
      <c r="EV839" s="51"/>
      <c r="EW839" s="51"/>
      <c r="EX839" s="51"/>
      <c r="EY839" s="51"/>
      <c r="EZ839" s="51"/>
      <c r="FA839" s="51"/>
      <c r="FB839" s="51"/>
      <c r="FC839" s="51"/>
      <c r="FD839" s="51"/>
      <c r="FE839" s="51"/>
      <c r="FF839" s="51"/>
      <c r="FG839" s="51"/>
      <c r="FH839" s="51"/>
      <c r="FI839" s="51"/>
      <c r="FJ839" s="51"/>
      <c r="FK839" s="51"/>
      <c r="FL839" s="51"/>
      <c r="FM839" s="51"/>
      <c r="FN839" s="51"/>
      <c r="FO839" s="51"/>
      <c r="FP839" s="51"/>
    </row>
    <row r="840" spans="101:172" ht="12.75" customHeight="1">
      <c r="CW840" s="51"/>
      <c r="CX840" s="51"/>
      <c r="CY840" s="51"/>
      <c r="CZ840" s="51"/>
      <c r="DA840" s="51"/>
      <c r="DB840" s="51"/>
      <c r="DC840" s="51"/>
      <c r="DD840" s="51"/>
      <c r="DE840" s="51"/>
      <c r="DF840" s="51"/>
      <c r="DG840" s="51"/>
      <c r="DH840" s="51"/>
      <c r="DI840" s="51"/>
      <c r="DJ840" s="51"/>
      <c r="DK840" s="51"/>
      <c r="DL840" s="51"/>
      <c r="DM840" s="51"/>
      <c r="DN840" s="51"/>
      <c r="DO840" s="51"/>
      <c r="DP840" s="51"/>
      <c r="DQ840" s="51"/>
      <c r="DR840" s="51"/>
      <c r="DS840" s="51"/>
      <c r="DT840" s="51"/>
      <c r="DU840" s="51"/>
      <c r="DV840" s="51"/>
      <c r="DW840" s="51"/>
      <c r="DX840" s="51"/>
      <c r="DY840" s="51"/>
      <c r="DZ840" s="51"/>
      <c r="EA840" s="51"/>
      <c r="EB840" s="51"/>
      <c r="EC840" s="51"/>
      <c r="ED840" s="51"/>
      <c r="EE840" s="51"/>
      <c r="EF840" s="51"/>
      <c r="EG840" s="51"/>
      <c r="EH840" s="51"/>
      <c r="EI840" s="51"/>
      <c r="EJ840" s="51"/>
      <c r="EK840" s="51"/>
      <c r="EL840" s="51"/>
      <c r="EM840" s="51"/>
      <c r="EN840" s="51"/>
      <c r="EO840" s="51"/>
      <c r="EP840" s="51"/>
      <c r="EQ840" s="51"/>
      <c r="ER840" s="51"/>
      <c r="ES840" s="51"/>
      <c r="ET840" s="51"/>
      <c r="EU840" s="51"/>
      <c r="EV840" s="51"/>
      <c r="EW840" s="51"/>
      <c r="EX840" s="51"/>
      <c r="EY840" s="51"/>
      <c r="EZ840" s="51"/>
      <c r="FA840" s="51"/>
      <c r="FB840" s="51"/>
      <c r="FC840" s="51"/>
      <c r="FD840" s="51"/>
      <c r="FE840" s="51"/>
      <c r="FF840" s="51"/>
      <c r="FG840" s="51"/>
      <c r="FH840" s="51"/>
      <c r="FI840" s="51"/>
      <c r="FJ840" s="51"/>
      <c r="FK840" s="51"/>
      <c r="FL840" s="51"/>
      <c r="FM840" s="51"/>
      <c r="FN840" s="51"/>
      <c r="FO840" s="51"/>
      <c r="FP840" s="51"/>
    </row>
    <row r="841" spans="101:172" ht="12.75" customHeight="1">
      <c r="CW841" s="51"/>
      <c r="CX841" s="51"/>
      <c r="CY841" s="51"/>
      <c r="CZ841" s="51"/>
      <c r="DA841" s="51"/>
      <c r="DB841" s="51"/>
      <c r="DC841" s="51"/>
      <c r="DD841" s="51"/>
      <c r="DE841" s="51"/>
      <c r="DF841" s="51"/>
      <c r="DG841" s="51"/>
      <c r="DH841" s="51"/>
      <c r="DI841" s="51"/>
      <c r="DJ841" s="51"/>
      <c r="DK841" s="51"/>
      <c r="DL841" s="51"/>
      <c r="DM841" s="51"/>
      <c r="DN841" s="51"/>
      <c r="DO841" s="51"/>
      <c r="DP841" s="51"/>
      <c r="DQ841" s="51"/>
      <c r="DR841" s="51"/>
      <c r="DS841" s="51"/>
      <c r="DT841" s="51"/>
      <c r="DU841" s="51"/>
      <c r="DV841" s="51"/>
      <c r="DW841" s="51"/>
      <c r="DX841" s="51"/>
      <c r="DY841" s="51"/>
      <c r="DZ841" s="51"/>
      <c r="EA841" s="51"/>
      <c r="EB841" s="51"/>
      <c r="EC841" s="51"/>
      <c r="ED841" s="51"/>
      <c r="EE841" s="51"/>
      <c r="EF841" s="51"/>
      <c r="EG841" s="51"/>
      <c r="EH841" s="51"/>
      <c r="EI841" s="51"/>
      <c r="EJ841" s="51"/>
      <c r="EK841" s="51"/>
      <c r="EL841" s="51"/>
      <c r="EM841" s="51"/>
      <c r="EN841" s="51"/>
      <c r="EO841" s="51"/>
      <c r="EP841" s="51"/>
      <c r="EQ841" s="51"/>
      <c r="ER841" s="51"/>
      <c r="ES841" s="51"/>
      <c r="ET841" s="51"/>
      <c r="EU841" s="51"/>
      <c r="EV841" s="51"/>
      <c r="EW841" s="51"/>
      <c r="EX841" s="51"/>
      <c r="EY841" s="51"/>
      <c r="EZ841" s="51"/>
      <c r="FA841" s="51"/>
      <c r="FB841" s="51"/>
      <c r="FC841" s="51"/>
      <c r="FD841" s="51"/>
      <c r="FE841" s="51"/>
      <c r="FF841" s="51"/>
      <c r="FG841" s="51"/>
      <c r="FH841" s="51"/>
      <c r="FI841" s="51"/>
      <c r="FJ841" s="51"/>
      <c r="FK841" s="51"/>
      <c r="FL841" s="51"/>
      <c r="FM841" s="51"/>
      <c r="FN841" s="51"/>
      <c r="FO841" s="51"/>
      <c r="FP841" s="51"/>
    </row>
    <row r="842" spans="101:172" ht="12.75" customHeight="1">
      <c r="CW842" s="51"/>
      <c r="CX842" s="51"/>
      <c r="CY842" s="51"/>
      <c r="CZ842" s="51"/>
      <c r="DA842" s="51"/>
      <c r="DB842" s="51"/>
      <c r="DC842" s="51"/>
      <c r="DD842" s="51"/>
      <c r="DE842" s="51"/>
      <c r="DF842" s="51"/>
      <c r="DG842" s="51"/>
      <c r="DH842" s="51"/>
      <c r="DI842" s="51"/>
      <c r="DJ842" s="51"/>
      <c r="DK842" s="51"/>
      <c r="DL842" s="51"/>
      <c r="DM842" s="51"/>
      <c r="DN842" s="51"/>
      <c r="DO842" s="51"/>
      <c r="DP842" s="51"/>
      <c r="DQ842" s="51"/>
      <c r="DR842" s="51"/>
      <c r="DS842" s="51"/>
      <c r="DT842" s="51"/>
      <c r="DU842" s="51"/>
      <c r="DV842" s="51"/>
      <c r="DW842" s="51"/>
      <c r="DX842" s="51"/>
      <c r="DY842" s="51"/>
      <c r="DZ842" s="51"/>
      <c r="EA842" s="51"/>
      <c r="EB842" s="51"/>
      <c r="EC842" s="51"/>
      <c r="ED842" s="51"/>
      <c r="EE842" s="51"/>
      <c r="EF842" s="51"/>
      <c r="EG842" s="51"/>
      <c r="EH842" s="51"/>
      <c r="EI842" s="51"/>
      <c r="EJ842" s="51"/>
      <c r="EK842" s="51"/>
      <c r="EL842" s="51"/>
      <c r="EM842" s="51"/>
      <c r="EN842" s="51"/>
      <c r="EO842" s="51"/>
      <c r="EP842" s="51"/>
      <c r="EQ842" s="51"/>
      <c r="ER842" s="51"/>
      <c r="ES842" s="51"/>
      <c r="ET842" s="51"/>
      <c r="EU842" s="51"/>
      <c r="EV842" s="51"/>
      <c r="EW842" s="51"/>
      <c r="EX842" s="51"/>
      <c r="EY842" s="51"/>
      <c r="EZ842" s="51"/>
      <c r="FA842" s="51"/>
      <c r="FB842" s="51"/>
      <c r="FC842" s="51"/>
      <c r="FD842" s="51"/>
      <c r="FE842" s="51"/>
      <c r="FF842" s="51"/>
      <c r="FG842" s="51"/>
      <c r="FH842" s="51"/>
      <c r="FI842" s="51"/>
      <c r="FJ842" s="51"/>
      <c r="FK842" s="51"/>
      <c r="FL842" s="51"/>
      <c r="FM842" s="51"/>
      <c r="FN842" s="51"/>
      <c r="FO842" s="51"/>
      <c r="FP842" s="51"/>
    </row>
    <row r="843" spans="101:172" ht="12.75" customHeight="1">
      <c r="CW843" s="51"/>
      <c r="CX843" s="51"/>
      <c r="CY843" s="51"/>
      <c r="CZ843" s="51"/>
      <c r="DA843" s="51"/>
      <c r="DB843" s="51"/>
      <c r="DC843" s="51"/>
      <c r="DD843" s="51"/>
      <c r="DE843" s="51"/>
      <c r="DF843" s="51"/>
      <c r="DG843" s="51"/>
      <c r="DH843" s="51"/>
      <c r="DI843" s="51"/>
      <c r="DJ843" s="51"/>
      <c r="DK843" s="51"/>
      <c r="DL843" s="51"/>
      <c r="DM843" s="51"/>
      <c r="DN843" s="51"/>
      <c r="DO843" s="51"/>
      <c r="DP843" s="51"/>
      <c r="DQ843" s="51"/>
      <c r="DR843" s="51"/>
      <c r="DS843" s="51"/>
      <c r="DT843" s="51"/>
      <c r="DU843" s="51"/>
      <c r="DV843" s="51"/>
      <c r="DW843" s="51"/>
      <c r="DX843" s="51"/>
      <c r="DY843" s="51"/>
      <c r="DZ843" s="51"/>
      <c r="EA843" s="51"/>
      <c r="EB843" s="51"/>
      <c r="EC843" s="51"/>
      <c r="ED843" s="51"/>
      <c r="EE843" s="51"/>
      <c r="EF843" s="51"/>
      <c r="EG843" s="51"/>
      <c r="EH843" s="51"/>
      <c r="EI843" s="51"/>
      <c r="EJ843" s="51"/>
      <c r="EK843" s="51"/>
      <c r="EL843" s="51"/>
      <c r="EM843" s="51"/>
      <c r="EN843" s="51"/>
      <c r="EO843" s="51"/>
      <c r="EP843" s="51"/>
      <c r="EQ843" s="51"/>
      <c r="ER843" s="51"/>
      <c r="ES843" s="51"/>
      <c r="ET843" s="51"/>
      <c r="EU843" s="51"/>
      <c r="EV843" s="51"/>
      <c r="EW843" s="51"/>
      <c r="EX843" s="51"/>
      <c r="EY843" s="51"/>
      <c r="EZ843" s="51"/>
      <c r="FA843" s="51"/>
      <c r="FB843" s="51"/>
      <c r="FC843" s="51"/>
      <c r="FD843" s="51"/>
      <c r="FE843" s="51"/>
      <c r="FF843" s="51"/>
      <c r="FG843" s="51"/>
      <c r="FH843" s="51"/>
      <c r="FI843" s="51"/>
      <c r="FJ843" s="51"/>
      <c r="FK843" s="51"/>
      <c r="FL843" s="51"/>
      <c r="FM843" s="51"/>
      <c r="FN843" s="51"/>
      <c r="FO843" s="51"/>
      <c r="FP843" s="51"/>
    </row>
    <row r="844" spans="101:172" ht="12.75" customHeight="1">
      <c r="CW844" s="51"/>
      <c r="CX844" s="51"/>
      <c r="CY844" s="51"/>
      <c r="CZ844" s="51"/>
      <c r="DA844" s="51"/>
      <c r="DB844" s="51"/>
      <c r="DC844" s="51"/>
      <c r="DD844" s="51"/>
      <c r="DE844" s="51"/>
      <c r="DF844" s="51"/>
      <c r="DG844" s="51"/>
      <c r="DH844" s="51"/>
      <c r="DI844" s="51"/>
      <c r="DJ844" s="51"/>
      <c r="DK844" s="51"/>
      <c r="DL844" s="51"/>
      <c r="DM844" s="51"/>
      <c r="DN844" s="51"/>
      <c r="DO844" s="51"/>
      <c r="DP844" s="51"/>
      <c r="DQ844" s="51"/>
      <c r="DR844" s="51"/>
      <c r="DS844" s="51"/>
      <c r="DT844" s="51"/>
      <c r="DU844" s="51"/>
      <c r="DV844" s="51"/>
      <c r="DW844" s="51"/>
      <c r="DX844" s="51"/>
      <c r="DY844" s="51"/>
      <c r="DZ844" s="51"/>
      <c r="EA844" s="51"/>
      <c r="EB844" s="51"/>
      <c r="EC844" s="51"/>
      <c r="ED844" s="51"/>
      <c r="EE844" s="51"/>
      <c r="EF844" s="51"/>
      <c r="EG844" s="51"/>
      <c r="EH844" s="51"/>
      <c r="EI844" s="51"/>
      <c r="EJ844" s="51"/>
      <c r="EK844" s="51"/>
      <c r="EL844" s="51"/>
      <c r="EM844" s="51"/>
      <c r="EN844" s="51"/>
      <c r="EO844" s="51"/>
      <c r="EP844" s="51"/>
      <c r="EQ844" s="51"/>
      <c r="ER844" s="51"/>
      <c r="ES844" s="51"/>
      <c r="ET844" s="51"/>
      <c r="EU844" s="51"/>
      <c r="EV844" s="51"/>
      <c r="EW844" s="51"/>
      <c r="EX844" s="51"/>
      <c r="EY844" s="51"/>
      <c r="EZ844" s="51"/>
      <c r="FA844" s="51"/>
      <c r="FB844" s="51"/>
      <c r="FC844" s="51"/>
      <c r="FD844" s="51"/>
      <c r="FE844" s="51"/>
      <c r="FF844" s="51"/>
      <c r="FG844" s="51"/>
      <c r="FH844" s="51"/>
      <c r="FI844" s="51"/>
      <c r="FJ844" s="51"/>
      <c r="FK844" s="51"/>
      <c r="FL844" s="51"/>
      <c r="FM844" s="51"/>
      <c r="FN844" s="51"/>
      <c r="FO844" s="51"/>
      <c r="FP844" s="51"/>
    </row>
    <row r="845" spans="101:172" ht="12.75" customHeight="1">
      <c r="CW845" s="51"/>
      <c r="CX845" s="51"/>
      <c r="CY845" s="51"/>
      <c r="CZ845" s="51"/>
      <c r="DA845" s="51"/>
      <c r="DB845" s="51"/>
      <c r="DC845" s="51"/>
      <c r="DD845" s="51"/>
      <c r="DE845" s="51"/>
      <c r="DF845" s="51"/>
      <c r="DG845" s="51"/>
      <c r="DH845" s="51"/>
      <c r="DI845" s="51"/>
      <c r="DJ845" s="51"/>
      <c r="DK845" s="51"/>
      <c r="DL845" s="51"/>
      <c r="DM845" s="51"/>
      <c r="DN845" s="51"/>
      <c r="DO845" s="51"/>
      <c r="DP845" s="51"/>
      <c r="DQ845" s="51"/>
      <c r="DR845" s="51"/>
      <c r="DS845" s="51"/>
      <c r="DT845" s="51"/>
      <c r="DU845" s="51"/>
      <c r="DV845" s="51"/>
      <c r="DW845" s="51"/>
      <c r="DX845" s="51"/>
      <c r="DY845" s="51"/>
      <c r="DZ845" s="51"/>
      <c r="EA845" s="51"/>
      <c r="EB845" s="51"/>
      <c r="EC845" s="51"/>
      <c r="ED845" s="51"/>
      <c r="EE845" s="51"/>
      <c r="EF845" s="51"/>
      <c r="EG845" s="51"/>
      <c r="EH845" s="51"/>
      <c r="EI845" s="51"/>
      <c r="EJ845" s="51"/>
      <c r="EK845" s="51"/>
      <c r="EL845" s="51"/>
      <c r="EM845" s="51"/>
      <c r="EN845" s="51"/>
      <c r="EO845" s="51"/>
      <c r="EP845" s="51"/>
      <c r="EQ845" s="51"/>
      <c r="ER845" s="51"/>
      <c r="ES845" s="51"/>
      <c r="ET845" s="51"/>
      <c r="EU845" s="51"/>
      <c r="EV845" s="51"/>
      <c r="EW845" s="51"/>
      <c r="EX845" s="51"/>
      <c r="EY845" s="51"/>
      <c r="EZ845" s="51"/>
      <c r="FA845" s="51"/>
      <c r="FB845" s="51"/>
      <c r="FC845" s="51"/>
      <c r="FD845" s="51"/>
      <c r="FE845" s="51"/>
      <c r="FF845" s="51"/>
      <c r="FG845" s="51"/>
      <c r="FH845" s="51"/>
      <c r="FI845" s="51"/>
      <c r="FJ845" s="51"/>
      <c r="FK845" s="51"/>
      <c r="FL845" s="51"/>
      <c r="FM845" s="51"/>
      <c r="FN845" s="51"/>
      <c r="FO845" s="51"/>
      <c r="FP845" s="51"/>
    </row>
    <row r="846" spans="101:172" ht="12.75" customHeight="1">
      <c r="CW846" s="51"/>
      <c r="CX846" s="51"/>
      <c r="CY846" s="51"/>
      <c r="CZ846" s="51"/>
      <c r="DA846" s="51"/>
      <c r="DB846" s="51"/>
      <c r="DC846" s="51"/>
      <c r="DD846" s="51"/>
      <c r="DE846" s="51"/>
      <c r="DF846" s="51"/>
      <c r="DG846" s="51"/>
      <c r="DH846" s="51"/>
      <c r="DI846" s="51"/>
      <c r="DJ846" s="51"/>
      <c r="DK846" s="51"/>
      <c r="DL846" s="51"/>
      <c r="DM846" s="51"/>
      <c r="DN846" s="51"/>
      <c r="DO846" s="51"/>
      <c r="DP846" s="51"/>
      <c r="DQ846" s="51"/>
      <c r="DR846" s="51"/>
      <c r="DS846" s="51"/>
      <c r="DT846" s="51"/>
      <c r="DU846" s="51"/>
      <c r="DV846" s="51"/>
      <c r="DW846" s="51"/>
      <c r="DX846" s="51"/>
      <c r="DY846" s="51"/>
      <c r="DZ846" s="51"/>
      <c r="EA846" s="51"/>
      <c r="EB846" s="51"/>
      <c r="EC846" s="51"/>
      <c r="ED846" s="51"/>
      <c r="EE846" s="51"/>
      <c r="EF846" s="51"/>
      <c r="EG846" s="51"/>
      <c r="EH846" s="51"/>
      <c r="EI846" s="51"/>
      <c r="EJ846" s="51"/>
      <c r="EK846" s="51"/>
      <c r="EL846" s="51"/>
      <c r="EM846" s="51"/>
      <c r="EN846" s="51"/>
      <c r="EO846" s="51"/>
      <c r="EP846" s="51"/>
      <c r="EQ846" s="51"/>
      <c r="ER846" s="51"/>
      <c r="ES846" s="51"/>
      <c r="ET846" s="51"/>
      <c r="EU846" s="51"/>
      <c r="EV846" s="51"/>
      <c r="EW846" s="51"/>
      <c r="EX846" s="51"/>
      <c r="EY846" s="51"/>
      <c r="EZ846" s="51"/>
      <c r="FA846" s="51"/>
      <c r="FB846" s="51"/>
      <c r="FC846" s="51"/>
      <c r="FD846" s="51"/>
      <c r="FE846" s="51"/>
      <c r="FF846" s="51"/>
      <c r="FG846" s="51"/>
      <c r="FH846" s="51"/>
      <c r="FI846" s="51"/>
      <c r="FJ846" s="51"/>
      <c r="FK846" s="51"/>
      <c r="FL846" s="51"/>
      <c r="FM846" s="51"/>
      <c r="FN846" s="51"/>
      <c r="FO846" s="51"/>
      <c r="FP846" s="51"/>
    </row>
    <row r="847" spans="101:172" ht="12.75" customHeight="1">
      <c r="CW847" s="51"/>
      <c r="CX847" s="51"/>
      <c r="CY847" s="51"/>
      <c r="CZ847" s="51"/>
      <c r="DA847" s="51"/>
      <c r="DB847" s="51"/>
      <c r="DC847" s="51"/>
      <c r="DD847" s="51"/>
      <c r="DE847" s="51"/>
      <c r="DF847" s="51"/>
      <c r="DG847" s="51"/>
      <c r="DH847" s="51"/>
      <c r="DI847" s="51"/>
      <c r="DJ847" s="51"/>
      <c r="DK847" s="51"/>
      <c r="DL847" s="51"/>
      <c r="DM847" s="51"/>
      <c r="DN847" s="51"/>
      <c r="DO847" s="51"/>
      <c r="DP847" s="51"/>
      <c r="DQ847" s="51"/>
      <c r="DR847" s="51"/>
      <c r="DS847" s="51"/>
      <c r="DT847" s="51"/>
      <c r="DU847" s="51"/>
      <c r="DV847" s="51"/>
      <c r="DW847" s="51"/>
      <c r="DX847" s="51"/>
      <c r="DY847" s="51"/>
      <c r="DZ847" s="51"/>
      <c r="EA847" s="51"/>
      <c r="EB847" s="51"/>
      <c r="EC847" s="51"/>
      <c r="ED847" s="51"/>
      <c r="EE847" s="51"/>
      <c r="EF847" s="51"/>
      <c r="EG847" s="51"/>
      <c r="EH847" s="51"/>
      <c r="EI847" s="51"/>
      <c r="EJ847" s="51"/>
      <c r="EK847" s="51"/>
      <c r="EL847" s="51"/>
      <c r="EM847" s="51"/>
      <c r="EN847" s="51"/>
      <c r="EO847" s="51"/>
      <c r="EP847" s="51"/>
      <c r="EQ847" s="51"/>
      <c r="ER847" s="51"/>
      <c r="ES847" s="51"/>
      <c r="ET847" s="51"/>
      <c r="EU847" s="51"/>
      <c r="EV847" s="51"/>
      <c r="EW847" s="51"/>
      <c r="EX847" s="51"/>
      <c r="EY847" s="51"/>
      <c r="EZ847" s="51"/>
      <c r="FA847" s="51"/>
      <c r="FB847" s="51"/>
      <c r="FC847" s="51"/>
      <c r="FD847" s="51"/>
      <c r="FE847" s="51"/>
      <c r="FF847" s="51"/>
      <c r="FG847" s="51"/>
      <c r="FH847" s="51"/>
      <c r="FI847" s="51"/>
      <c r="FJ847" s="51"/>
      <c r="FK847" s="51"/>
      <c r="FL847" s="51"/>
      <c r="FM847" s="51"/>
      <c r="FN847" s="51"/>
      <c r="FO847" s="51"/>
      <c r="FP847" s="51"/>
    </row>
    <row r="848" spans="101:172" ht="12.75" customHeight="1">
      <c r="CW848" s="51"/>
      <c r="CX848" s="51"/>
      <c r="CY848" s="51"/>
      <c r="CZ848" s="51"/>
      <c r="DA848" s="51"/>
      <c r="DB848" s="51"/>
      <c r="DC848" s="51"/>
      <c r="DD848" s="51"/>
      <c r="DE848" s="51"/>
      <c r="DF848" s="51"/>
      <c r="DG848" s="51"/>
      <c r="DH848" s="51"/>
      <c r="DI848" s="51"/>
      <c r="DJ848" s="51"/>
      <c r="DK848" s="51"/>
      <c r="DL848" s="51"/>
      <c r="DM848" s="51"/>
      <c r="DN848" s="51"/>
      <c r="DO848" s="51"/>
      <c r="DP848" s="51"/>
      <c r="DQ848" s="51"/>
      <c r="DR848" s="51"/>
      <c r="DS848" s="51"/>
      <c r="DT848" s="51"/>
      <c r="DU848" s="51"/>
      <c r="DV848" s="51"/>
      <c r="DW848" s="51"/>
      <c r="DX848" s="51"/>
      <c r="DY848" s="51"/>
      <c r="DZ848" s="51"/>
      <c r="EA848" s="51"/>
      <c r="EB848" s="51"/>
      <c r="EC848" s="51"/>
      <c r="ED848" s="51"/>
      <c r="EE848" s="51"/>
      <c r="EF848" s="51"/>
      <c r="EG848" s="51"/>
      <c r="EH848" s="51"/>
      <c r="EI848" s="51"/>
      <c r="EJ848" s="51"/>
      <c r="EK848" s="51"/>
      <c r="EL848" s="51"/>
      <c r="EM848" s="51"/>
      <c r="EN848" s="51"/>
      <c r="EO848" s="51"/>
      <c r="EP848" s="51"/>
      <c r="EQ848" s="51"/>
      <c r="ER848" s="51"/>
      <c r="ES848" s="51"/>
      <c r="ET848" s="51"/>
      <c r="EU848" s="51"/>
      <c r="EV848" s="51"/>
      <c r="EW848" s="51"/>
      <c r="EX848" s="51"/>
      <c r="EY848" s="51"/>
      <c r="EZ848" s="51"/>
      <c r="FA848" s="51"/>
      <c r="FB848" s="51"/>
      <c r="FC848" s="51"/>
      <c r="FD848" s="51"/>
      <c r="FE848" s="51"/>
      <c r="FF848" s="51"/>
      <c r="FG848" s="51"/>
      <c r="FH848" s="51"/>
      <c r="FI848" s="51"/>
      <c r="FJ848" s="51"/>
      <c r="FK848" s="51"/>
      <c r="FL848" s="51"/>
      <c r="FM848" s="51"/>
      <c r="FN848" s="51"/>
      <c r="FO848" s="51"/>
      <c r="FP848" s="51"/>
    </row>
    <row r="849" spans="101:172" ht="12.75" customHeight="1">
      <c r="CW849" s="51"/>
      <c r="CX849" s="51"/>
      <c r="CY849" s="51"/>
      <c r="CZ849" s="51"/>
      <c r="DA849" s="51"/>
      <c r="DB849" s="51"/>
      <c r="DC849" s="51"/>
      <c r="DD849" s="51"/>
      <c r="DE849" s="51"/>
      <c r="DF849" s="51"/>
      <c r="DG849" s="51"/>
      <c r="DH849" s="51"/>
      <c r="DI849" s="51"/>
      <c r="DJ849" s="51"/>
      <c r="DK849" s="51"/>
      <c r="DL849" s="51"/>
      <c r="DM849" s="51"/>
      <c r="DN849" s="51"/>
      <c r="DO849" s="51"/>
      <c r="DP849" s="51"/>
      <c r="DQ849" s="51"/>
      <c r="DR849" s="51"/>
      <c r="DS849" s="51"/>
      <c r="DT849" s="51"/>
      <c r="DU849" s="51"/>
      <c r="DV849" s="51"/>
      <c r="DW849" s="51"/>
      <c r="DX849" s="51"/>
      <c r="DY849" s="51"/>
      <c r="DZ849" s="51"/>
      <c r="EA849" s="51"/>
      <c r="EB849" s="51"/>
      <c r="EC849" s="51"/>
      <c r="ED849" s="51"/>
      <c r="EE849" s="51"/>
      <c r="EF849" s="51"/>
      <c r="EG849" s="51"/>
      <c r="EH849" s="51"/>
      <c r="EI849" s="51"/>
      <c r="EJ849" s="51"/>
      <c r="EK849" s="51"/>
      <c r="EL849" s="51"/>
      <c r="EM849" s="51"/>
      <c r="EN849" s="51"/>
      <c r="EO849" s="51"/>
      <c r="EP849" s="51"/>
      <c r="EQ849" s="51"/>
      <c r="ER849" s="51"/>
      <c r="ES849" s="51"/>
      <c r="ET849" s="51"/>
      <c r="EU849" s="51"/>
      <c r="EV849" s="51"/>
      <c r="EW849" s="51"/>
      <c r="EX849" s="51"/>
      <c r="EY849" s="51"/>
      <c r="EZ849" s="51"/>
      <c r="FA849" s="51"/>
      <c r="FB849" s="51"/>
      <c r="FC849" s="51"/>
      <c r="FD849" s="51"/>
      <c r="FE849" s="51"/>
      <c r="FF849" s="51"/>
      <c r="FG849" s="51"/>
      <c r="FH849" s="51"/>
      <c r="FI849" s="51"/>
      <c r="FJ849" s="51"/>
      <c r="FK849" s="51"/>
      <c r="FL849" s="51"/>
      <c r="FM849" s="51"/>
      <c r="FN849" s="51"/>
      <c r="FO849" s="51"/>
      <c r="FP849" s="51"/>
    </row>
    <row r="850" spans="101:172" ht="12.75" customHeight="1">
      <c r="CW850" s="51"/>
      <c r="CX850" s="51"/>
      <c r="CY850" s="51"/>
      <c r="CZ850" s="51"/>
      <c r="DA850" s="51"/>
      <c r="DB850" s="51"/>
      <c r="DC850" s="51"/>
      <c r="DD850" s="51"/>
      <c r="DE850" s="51"/>
      <c r="DF850" s="51"/>
      <c r="DG850" s="51"/>
      <c r="DH850" s="51"/>
      <c r="DI850" s="51"/>
      <c r="DJ850" s="51"/>
      <c r="DK850" s="51"/>
      <c r="DL850" s="51"/>
      <c r="DM850" s="51"/>
      <c r="DN850" s="51"/>
      <c r="DO850" s="51"/>
      <c r="DP850" s="51"/>
      <c r="DQ850" s="51"/>
      <c r="DR850" s="51"/>
      <c r="DS850" s="51"/>
      <c r="DT850" s="51"/>
      <c r="DU850" s="51"/>
      <c r="DV850" s="51"/>
      <c r="DW850" s="51"/>
      <c r="DX850" s="51"/>
      <c r="DY850" s="51"/>
      <c r="DZ850" s="51"/>
      <c r="EA850" s="51"/>
      <c r="EB850" s="51"/>
      <c r="EC850" s="51"/>
      <c r="ED850" s="51"/>
      <c r="EE850" s="51"/>
      <c r="EF850" s="51"/>
      <c r="EG850" s="51"/>
      <c r="EH850" s="51"/>
      <c r="EI850" s="51"/>
      <c r="EJ850" s="51"/>
      <c r="EK850" s="51"/>
      <c r="EL850" s="51"/>
      <c r="EM850" s="51"/>
      <c r="EN850" s="51"/>
      <c r="EO850" s="51"/>
      <c r="EP850" s="51"/>
      <c r="EQ850" s="51"/>
      <c r="ER850" s="51"/>
      <c r="ES850" s="51"/>
      <c r="ET850" s="51"/>
      <c r="EU850" s="51"/>
      <c r="EV850" s="51"/>
      <c r="EW850" s="51"/>
      <c r="EX850" s="51"/>
      <c r="EY850" s="51"/>
      <c r="EZ850" s="51"/>
      <c r="FA850" s="51"/>
      <c r="FB850" s="51"/>
      <c r="FC850" s="51"/>
      <c r="FD850" s="51"/>
      <c r="FE850" s="51"/>
      <c r="FF850" s="51"/>
      <c r="FG850" s="51"/>
      <c r="FH850" s="51"/>
      <c r="FI850" s="51"/>
      <c r="FJ850" s="51"/>
      <c r="FK850" s="51"/>
      <c r="FL850" s="51"/>
      <c r="FM850" s="51"/>
      <c r="FN850" s="51"/>
      <c r="FO850" s="51"/>
      <c r="FP850" s="51"/>
    </row>
    <row r="851" spans="101:172" ht="12.75" customHeight="1">
      <c r="CW851" s="51"/>
      <c r="CX851" s="51"/>
      <c r="CY851" s="51"/>
      <c r="CZ851" s="51"/>
      <c r="DA851" s="51"/>
      <c r="DB851" s="51"/>
      <c r="DC851" s="51"/>
      <c r="DD851" s="51"/>
      <c r="DE851" s="51"/>
      <c r="DF851" s="51"/>
      <c r="DG851" s="51"/>
      <c r="DH851" s="51"/>
      <c r="DI851" s="51"/>
      <c r="DJ851" s="51"/>
      <c r="DK851" s="51"/>
      <c r="DL851" s="51"/>
      <c r="DM851" s="51"/>
      <c r="DN851" s="51"/>
      <c r="DO851" s="51"/>
      <c r="DP851" s="51"/>
      <c r="DQ851" s="51"/>
      <c r="DR851" s="51"/>
      <c r="DS851" s="51"/>
      <c r="DT851" s="51"/>
      <c r="DU851" s="51"/>
      <c r="DV851" s="51"/>
      <c r="DW851" s="51"/>
      <c r="DX851" s="51"/>
      <c r="DY851" s="51"/>
      <c r="DZ851" s="51"/>
      <c r="EA851" s="51"/>
      <c r="EB851" s="51"/>
      <c r="EC851" s="51"/>
      <c r="ED851" s="51"/>
      <c r="EE851" s="51"/>
      <c r="EF851" s="51"/>
      <c r="EG851" s="51"/>
      <c r="EH851" s="51"/>
      <c r="EI851" s="51"/>
      <c r="EJ851" s="51"/>
      <c r="EK851" s="51"/>
      <c r="EL851" s="51"/>
      <c r="EM851" s="51"/>
      <c r="EN851" s="51"/>
      <c r="EO851" s="51"/>
      <c r="EP851" s="51"/>
      <c r="EQ851" s="51"/>
      <c r="ER851" s="51"/>
      <c r="ES851" s="51"/>
      <c r="ET851" s="51"/>
      <c r="EU851" s="51"/>
      <c r="EV851" s="51"/>
      <c r="EW851" s="51"/>
      <c r="EX851" s="51"/>
      <c r="EY851" s="51"/>
      <c r="EZ851" s="51"/>
      <c r="FA851" s="51"/>
      <c r="FB851" s="51"/>
      <c r="FC851" s="51"/>
      <c r="FD851" s="51"/>
      <c r="FE851" s="51"/>
      <c r="FF851" s="51"/>
      <c r="FG851" s="51"/>
      <c r="FH851" s="51"/>
      <c r="FI851" s="51"/>
      <c r="FJ851" s="51"/>
      <c r="FK851" s="51"/>
      <c r="FL851" s="51"/>
      <c r="FM851" s="51"/>
      <c r="FN851" s="51"/>
      <c r="FO851" s="51"/>
      <c r="FP851" s="51"/>
    </row>
    <row r="852" spans="101:172" ht="12.75" customHeight="1">
      <c r="CW852" s="51"/>
      <c r="CX852" s="51"/>
      <c r="CY852" s="51"/>
      <c r="CZ852" s="51"/>
      <c r="DA852" s="51"/>
      <c r="DB852" s="51"/>
      <c r="DC852" s="51"/>
      <c r="DD852" s="51"/>
      <c r="DE852" s="51"/>
      <c r="DF852" s="51"/>
      <c r="DG852" s="51"/>
      <c r="DH852" s="51"/>
      <c r="DI852" s="51"/>
      <c r="DJ852" s="51"/>
      <c r="DK852" s="51"/>
      <c r="DL852" s="51"/>
      <c r="DM852" s="51"/>
      <c r="DN852" s="51"/>
      <c r="DO852" s="51"/>
      <c r="DP852" s="51"/>
      <c r="DQ852" s="51"/>
      <c r="DR852" s="51"/>
      <c r="DS852" s="51"/>
      <c r="DT852" s="51"/>
      <c r="DU852" s="51"/>
      <c r="DV852" s="51"/>
      <c r="DW852" s="51"/>
      <c r="DX852" s="51"/>
      <c r="DY852" s="51"/>
      <c r="DZ852" s="51"/>
      <c r="EA852" s="51"/>
      <c r="EB852" s="51"/>
      <c r="EC852" s="51"/>
      <c r="ED852" s="51"/>
      <c r="EE852" s="51"/>
      <c r="EF852" s="51"/>
      <c r="EG852" s="51"/>
      <c r="EH852" s="51"/>
      <c r="EI852" s="51"/>
      <c r="EJ852" s="51"/>
      <c r="EK852" s="51"/>
      <c r="EL852" s="51"/>
      <c r="EM852" s="51"/>
      <c r="EN852" s="51"/>
      <c r="EO852" s="51"/>
      <c r="EP852" s="51"/>
      <c r="EQ852" s="51"/>
      <c r="ER852" s="51"/>
      <c r="ES852" s="51"/>
      <c r="ET852" s="51"/>
      <c r="EU852" s="51"/>
      <c r="EV852" s="51"/>
      <c r="EW852" s="51"/>
      <c r="EX852" s="51"/>
      <c r="EY852" s="51"/>
      <c r="EZ852" s="51"/>
      <c r="FA852" s="51"/>
      <c r="FB852" s="51"/>
      <c r="FC852" s="51"/>
      <c r="FD852" s="51"/>
      <c r="FE852" s="51"/>
      <c r="FF852" s="51"/>
      <c r="FG852" s="51"/>
      <c r="FH852" s="51"/>
      <c r="FI852" s="51"/>
      <c r="FJ852" s="51"/>
      <c r="FK852" s="51"/>
      <c r="FL852" s="51"/>
      <c r="FM852" s="51"/>
      <c r="FN852" s="51"/>
      <c r="FO852" s="51"/>
      <c r="FP852" s="51"/>
    </row>
    <row r="853" spans="101:172" ht="12.75" customHeight="1">
      <c r="CW853" s="51"/>
      <c r="CX853" s="51"/>
      <c r="CY853" s="51"/>
      <c r="CZ853" s="51"/>
      <c r="DA853" s="51"/>
      <c r="DB853" s="51"/>
      <c r="DC853" s="51"/>
      <c r="DD853" s="51"/>
      <c r="DE853" s="51"/>
      <c r="DF853" s="51"/>
      <c r="DG853" s="51"/>
      <c r="DH853" s="51"/>
      <c r="DI853" s="51"/>
      <c r="DJ853" s="51"/>
      <c r="DK853" s="51"/>
      <c r="DL853" s="51"/>
      <c r="DM853" s="51"/>
      <c r="DN853" s="51"/>
      <c r="DO853" s="51"/>
      <c r="DP853" s="51"/>
      <c r="DQ853" s="51"/>
      <c r="DR853" s="51"/>
      <c r="DS853" s="51"/>
      <c r="DT853" s="51"/>
      <c r="DU853" s="51"/>
      <c r="DV853" s="51"/>
      <c r="DW853" s="51"/>
      <c r="DX853" s="51"/>
      <c r="DY853" s="51"/>
      <c r="DZ853" s="51"/>
      <c r="EA853" s="51"/>
      <c r="EB853" s="51"/>
      <c r="EC853" s="51"/>
      <c r="ED853" s="51"/>
      <c r="EE853" s="51"/>
      <c r="EF853" s="51"/>
      <c r="EG853" s="51"/>
      <c r="EH853" s="51"/>
      <c r="EI853" s="51"/>
      <c r="EJ853" s="51"/>
      <c r="EK853" s="51"/>
      <c r="EL853" s="51"/>
      <c r="EM853" s="51"/>
      <c r="EN853" s="51"/>
      <c r="EO853" s="51"/>
      <c r="EP853" s="51"/>
      <c r="EQ853" s="51"/>
      <c r="ER853" s="51"/>
      <c r="ES853" s="51"/>
      <c r="ET853" s="51"/>
      <c r="EU853" s="51"/>
      <c r="EV853" s="51"/>
      <c r="EW853" s="51"/>
      <c r="EX853" s="51"/>
      <c r="EY853" s="51"/>
      <c r="EZ853" s="51"/>
      <c r="FA853" s="51"/>
      <c r="FB853" s="51"/>
      <c r="FC853" s="51"/>
      <c r="FD853" s="51"/>
      <c r="FE853" s="51"/>
      <c r="FF853" s="51"/>
      <c r="FG853" s="51"/>
      <c r="FH853" s="51"/>
      <c r="FI853" s="51"/>
      <c r="FJ853" s="51"/>
      <c r="FK853" s="51"/>
      <c r="FL853" s="51"/>
      <c r="FM853" s="51"/>
      <c r="FN853" s="51"/>
      <c r="FO853" s="51"/>
      <c r="FP853" s="51"/>
    </row>
    <row r="854" spans="101:172" ht="12.75" customHeight="1">
      <c r="CW854" s="51"/>
      <c r="CX854" s="51"/>
      <c r="CY854" s="51"/>
      <c r="CZ854" s="51"/>
      <c r="DA854" s="51"/>
      <c r="DB854" s="51"/>
      <c r="DC854" s="51"/>
      <c r="DD854" s="51"/>
      <c r="DE854" s="51"/>
      <c r="DF854" s="51"/>
      <c r="DG854" s="51"/>
      <c r="DH854" s="51"/>
      <c r="DI854" s="51"/>
      <c r="DJ854" s="51"/>
      <c r="DK854" s="51"/>
      <c r="DL854" s="51"/>
      <c r="DM854" s="51"/>
      <c r="DN854" s="51"/>
      <c r="DO854" s="51"/>
      <c r="DP854" s="51"/>
      <c r="DQ854" s="51"/>
      <c r="DR854" s="51"/>
      <c r="DS854" s="51"/>
      <c r="DT854" s="51"/>
      <c r="DU854" s="51"/>
      <c r="DV854" s="51"/>
      <c r="DW854" s="51"/>
      <c r="DX854" s="51"/>
      <c r="DY854" s="51"/>
      <c r="DZ854" s="51"/>
      <c r="EA854" s="51"/>
      <c r="EB854" s="51"/>
      <c r="EC854" s="51"/>
      <c r="ED854" s="51"/>
      <c r="EE854" s="51"/>
      <c r="EF854" s="51"/>
      <c r="EG854" s="51"/>
      <c r="EH854" s="51"/>
      <c r="EI854" s="51"/>
      <c r="EJ854" s="51"/>
      <c r="EK854" s="51"/>
      <c r="EL854" s="51"/>
      <c r="EM854" s="51"/>
      <c r="EN854" s="51"/>
      <c r="EO854" s="51"/>
      <c r="EP854" s="51"/>
      <c r="EQ854" s="51"/>
      <c r="ER854" s="51"/>
      <c r="ES854" s="51"/>
      <c r="ET854" s="51"/>
      <c r="EU854" s="51"/>
      <c r="EV854" s="51"/>
      <c r="EW854" s="51"/>
      <c r="EX854" s="51"/>
      <c r="EY854" s="51"/>
      <c r="EZ854" s="51"/>
      <c r="FA854" s="51"/>
      <c r="FB854" s="51"/>
      <c r="FC854" s="51"/>
      <c r="FD854" s="51"/>
      <c r="FE854" s="51"/>
      <c r="FF854" s="51"/>
      <c r="FG854" s="51"/>
      <c r="FH854" s="51"/>
      <c r="FI854" s="51"/>
      <c r="FJ854" s="51"/>
      <c r="FK854" s="51"/>
      <c r="FL854" s="51"/>
      <c r="FM854" s="51"/>
      <c r="FN854" s="51"/>
      <c r="FO854" s="51"/>
      <c r="FP854" s="51"/>
    </row>
    <row r="855" spans="101:172" ht="12.75" customHeight="1">
      <c r="CW855" s="51"/>
      <c r="CX855" s="51"/>
      <c r="CY855" s="51"/>
      <c r="CZ855" s="51"/>
      <c r="DA855" s="51"/>
      <c r="DB855" s="51"/>
      <c r="DC855" s="51"/>
      <c r="DD855" s="51"/>
      <c r="DE855" s="51"/>
      <c r="DF855" s="51"/>
      <c r="DG855" s="51"/>
      <c r="DH855" s="51"/>
      <c r="DI855" s="51"/>
      <c r="DJ855" s="51"/>
      <c r="DK855" s="51"/>
      <c r="DL855" s="51"/>
      <c r="DM855" s="51"/>
      <c r="DN855" s="51"/>
      <c r="DO855" s="51"/>
      <c r="DP855" s="51"/>
      <c r="DQ855" s="51"/>
      <c r="DR855" s="51"/>
      <c r="DS855" s="51"/>
      <c r="DT855" s="51"/>
      <c r="DU855" s="51"/>
      <c r="DV855" s="51"/>
      <c r="DW855" s="51"/>
      <c r="DX855" s="51"/>
      <c r="DY855" s="51"/>
      <c r="DZ855" s="51"/>
      <c r="EA855" s="51"/>
      <c r="EB855" s="51"/>
      <c r="EC855" s="51"/>
      <c r="ED855" s="51"/>
      <c r="EE855" s="51"/>
      <c r="EF855" s="51"/>
      <c r="EG855" s="51"/>
      <c r="EH855" s="51"/>
      <c r="EI855" s="51"/>
      <c r="EJ855" s="51"/>
      <c r="EK855" s="51"/>
      <c r="EL855" s="51"/>
      <c r="EM855" s="51"/>
      <c r="EN855" s="51"/>
      <c r="EO855" s="51"/>
      <c r="EP855" s="51"/>
      <c r="EQ855" s="51"/>
      <c r="ER855" s="51"/>
      <c r="ES855" s="51"/>
      <c r="ET855" s="51"/>
      <c r="EU855" s="51"/>
      <c r="EV855" s="51"/>
      <c r="EW855" s="51"/>
      <c r="EX855" s="51"/>
      <c r="EY855" s="51"/>
      <c r="EZ855" s="51"/>
      <c r="FA855" s="51"/>
      <c r="FB855" s="51"/>
      <c r="FC855" s="51"/>
      <c r="FD855" s="51"/>
      <c r="FE855" s="51"/>
      <c r="FF855" s="51"/>
      <c r="FG855" s="51"/>
      <c r="FH855" s="51"/>
      <c r="FI855" s="51"/>
      <c r="FJ855" s="51"/>
      <c r="FK855" s="51"/>
      <c r="FL855" s="51"/>
      <c r="FM855" s="51"/>
      <c r="FN855" s="51"/>
      <c r="FO855" s="51"/>
      <c r="FP855" s="51"/>
    </row>
    <row r="856" spans="101:172" ht="12.75" customHeight="1">
      <c r="CW856" s="51"/>
      <c r="CX856" s="51"/>
      <c r="CY856" s="51"/>
      <c r="CZ856" s="51"/>
      <c r="DA856" s="51"/>
      <c r="DB856" s="51"/>
      <c r="DC856" s="51"/>
      <c r="DD856" s="51"/>
      <c r="DE856" s="51"/>
      <c r="DF856" s="51"/>
      <c r="DG856" s="51"/>
      <c r="DH856" s="51"/>
      <c r="DI856" s="51"/>
      <c r="DJ856" s="51"/>
      <c r="DK856" s="51"/>
      <c r="DL856" s="51"/>
      <c r="DM856" s="51"/>
      <c r="DN856" s="51"/>
      <c r="DO856" s="51"/>
      <c r="DP856" s="51"/>
      <c r="DQ856" s="51"/>
      <c r="DR856" s="51"/>
      <c r="DS856" s="51"/>
      <c r="DT856" s="51"/>
      <c r="DU856" s="51"/>
      <c r="DV856" s="51"/>
      <c r="DW856" s="51"/>
      <c r="DX856" s="51"/>
      <c r="DY856" s="51"/>
      <c r="DZ856" s="51"/>
      <c r="EA856" s="51"/>
      <c r="EB856" s="51"/>
      <c r="EC856" s="51"/>
      <c r="ED856" s="51"/>
      <c r="EE856" s="51"/>
      <c r="EF856" s="51"/>
      <c r="EG856" s="51"/>
      <c r="EH856" s="51"/>
      <c r="EI856" s="51"/>
      <c r="EJ856" s="51"/>
      <c r="EK856" s="51"/>
      <c r="EL856" s="51"/>
      <c r="EM856" s="51"/>
      <c r="EN856" s="51"/>
      <c r="EO856" s="51"/>
      <c r="EP856" s="51"/>
      <c r="EQ856" s="51"/>
      <c r="ER856" s="51"/>
      <c r="ES856" s="51"/>
      <c r="ET856" s="51"/>
      <c r="EU856" s="51"/>
      <c r="EV856" s="51"/>
      <c r="EW856" s="51"/>
      <c r="EX856" s="51"/>
      <c r="EY856" s="51"/>
      <c r="EZ856" s="51"/>
      <c r="FA856" s="51"/>
      <c r="FB856" s="51"/>
      <c r="FC856" s="51"/>
      <c r="FD856" s="51"/>
      <c r="FE856" s="51"/>
      <c r="FF856" s="51"/>
      <c r="FG856" s="51"/>
      <c r="FH856" s="51"/>
      <c r="FI856" s="51"/>
      <c r="FJ856" s="51"/>
      <c r="FK856" s="51"/>
      <c r="FL856" s="51"/>
      <c r="FM856" s="51"/>
      <c r="FN856" s="51"/>
      <c r="FO856" s="51"/>
      <c r="FP856" s="51"/>
    </row>
    <row r="857" spans="101:172" ht="12.75" customHeight="1">
      <c r="CW857" s="51"/>
      <c r="CX857" s="51"/>
      <c r="CY857" s="51"/>
      <c r="CZ857" s="51"/>
      <c r="DA857" s="51"/>
      <c r="DB857" s="51"/>
      <c r="DC857" s="51"/>
      <c r="DD857" s="51"/>
      <c r="DE857" s="51"/>
      <c r="DF857" s="51"/>
      <c r="DG857" s="51"/>
      <c r="DH857" s="51"/>
      <c r="DI857" s="51"/>
      <c r="DJ857" s="51"/>
      <c r="DK857" s="51"/>
      <c r="DL857" s="51"/>
      <c r="DM857" s="51"/>
      <c r="DN857" s="51"/>
      <c r="DO857" s="51"/>
      <c r="DP857" s="51"/>
      <c r="DQ857" s="51"/>
      <c r="DR857" s="51"/>
      <c r="DS857" s="51"/>
      <c r="DT857" s="51"/>
      <c r="DU857" s="51"/>
      <c r="DV857" s="51"/>
      <c r="DW857" s="51"/>
      <c r="DX857" s="51"/>
      <c r="DY857" s="51"/>
      <c r="DZ857" s="51"/>
      <c r="EA857" s="51"/>
      <c r="EB857" s="51"/>
      <c r="EC857" s="51"/>
      <c r="ED857" s="51"/>
      <c r="EE857" s="51"/>
      <c r="EF857" s="51"/>
      <c r="EG857" s="51"/>
      <c r="EH857" s="51"/>
      <c r="EI857" s="51"/>
      <c r="EJ857" s="51"/>
      <c r="EK857" s="51"/>
      <c r="EL857" s="51"/>
      <c r="EM857" s="51"/>
      <c r="EN857" s="51"/>
      <c r="EO857" s="51"/>
      <c r="EP857" s="51"/>
      <c r="EQ857" s="51"/>
      <c r="ER857" s="51"/>
      <c r="ES857" s="51"/>
      <c r="ET857" s="51"/>
      <c r="EU857" s="51"/>
      <c r="EV857" s="51"/>
      <c r="EW857" s="51"/>
      <c r="EX857" s="51"/>
      <c r="EY857" s="51"/>
      <c r="EZ857" s="51"/>
      <c r="FA857" s="51"/>
      <c r="FB857" s="51"/>
      <c r="FC857" s="51"/>
      <c r="FD857" s="51"/>
      <c r="FE857" s="51"/>
      <c r="FF857" s="51"/>
      <c r="FG857" s="51"/>
      <c r="FH857" s="51"/>
      <c r="FI857" s="51"/>
      <c r="FJ857" s="51"/>
      <c r="FK857" s="51"/>
      <c r="FL857" s="51"/>
      <c r="FM857" s="51"/>
      <c r="FN857" s="51"/>
      <c r="FO857" s="51"/>
      <c r="FP857" s="51"/>
    </row>
    <row r="858" spans="101:172" ht="12.75" customHeight="1">
      <c r="CW858" s="51"/>
      <c r="CX858" s="51"/>
      <c r="CY858" s="51"/>
      <c r="CZ858" s="51"/>
      <c r="DA858" s="51"/>
      <c r="DB858" s="51"/>
      <c r="DC858" s="51"/>
      <c r="DD858" s="51"/>
      <c r="DE858" s="51"/>
      <c r="DF858" s="51"/>
      <c r="DG858" s="51"/>
      <c r="DH858" s="51"/>
      <c r="DI858" s="51"/>
      <c r="DJ858" s="51"/>
      <c r="DK858" s="51"/>
      <c r="DL858" s="51"/>
      <c r="DM858" s="51"/>
      <c r="DN858" s="51"/>
      <c r="DO858" s="51"/>
      <c r="DP858" s="51"/>
      <c r="DQ858" s="51"/>
      <c r="DR858" s="51"/>
      <c r="DS858" s="51"/>
      <c r="DT858" s="51"/>
      <c r="DU858" s="51"/>
      <c r="DV858" s="51"/>
      <c r="DW858" s="51"/>
      <c r="DX858" s="51"/>
      <c r="DY858" s="51"/>
      <c r="DZ858" s="51"/>
      <c r="EA858" s="51"/>
      <c r="EB858" s="51"/>
      <c r="EC858" s="51"/>
      <c r="ED858" s="51"/>
      <c r="EE858" s="51"/>
      <c r="EF858" s="51"/>
      <c r="EG858" s="51"/>
      <c r="EH858" s="51"/>
      <c r="EI858" s="51"/>
      <c r="EJ858" s="51"/>
      <c r="EK858" s="51"/>
      <c r="EL858" s="51"/>
      <c r="EM858" s="51"/>
      <c r="EN858" s="51"/>
      <c r="EO858" s="51"/>
      <c r="EP858" s="51"/>
      <c r="EQ858" s="51"/>
      <c r="ER858" s="51"/>
      <c r="ES858" s="51"/>
      <c r="ET858" s="51"/>
      <c r="EU858" s="51"/>
      <c r="EV858" s="51"/>
      <c r="EW858" s="51"/>
      <c r="EX858" s="51"/>
      <c r="EY858" s="51"/>
      <c r="EZ858" s="51"/>
      <c r="FA858" s="51"/>
      <c r="FB858" s="51"/>
      <c r="FC858" s="51"/>
      <c r="FD858" s="51"/>
      <c r="FE858" s="51"/>
      <c r="FF858" s="51"/>
      <c r="FG858" s="51"/>
      <c r="FH858" s="51"/>
      <c r="FI858" s="51"/>
      <c r="FJ858" s="51"/>
      <c r="FK858" s="51"/>
      <c r="FL858" s="51"/>
      <c r="FM858" s="51"/>
      <c r="FN858" s="51"/>
      <c r="FO858" s="51"/>
      <c r="FP858" s="51"/>
    </row>
    <row r="859" spans="101:172" ht="12.75" customHeight="1">
      <c r="CW859" s="51"/>
      <c r="CX859" s="51"/>
      <c r="CY859" s="51"/>
      <c r="CZ859" s="51"/>
      <c r="DA859" s="51"/>
      <c r="DB859" s="51"/>
      <c r="DC859" s="51"/>
      <c r="DD859" s="51"/>
      <c r="DE859" s="51"/>
      <c r="DF859" s="51"/>
      <c r="DG859" s="51"/>
      <c r="DH859" s="51"/>
      <c r="DI859" s="51"/>
      <c r="DJ859" s="51"/>
      <c r="DK859" s="51"/>
      <c r="DL859" s="51"/>
      <c r="DM859" s="51"/>
      <c r="DN859" s="51"/>
      <c r="DO859" s="51"/>
      <c r="DP859" s="51"/>
      <c r="DQ859" s="51"/>
      <c r="DR859" s="51"/>
      <c r="DS859" s="51"/>
      <c r="DT859" s="51"/>
      <c r="DU859" s="51"/>
      <c r="DV859" s="51"/>
      <c r="DW859" s="51"/>
      <c r="DX859" s="51"/>
      <c r="DY859" s="51"/>
      <c r="DZ859" s="51"/>
      <c r="EA859" s="51"/>
      <c r="EB859" s="51"/>
      <c r="EC859" s="51"/>
      <c r="ED859" s="51"/>
      <c r="EE859" s="51"/>
      <c r="EF859" s="51"/>
      <c r="EG859" s="51"/>
      <c r="EH859" s="51"/>
      <c r="EI859" s="51"/>
      <c r="EJ859" s="51"/>
      <c r="EK859" s="51"/>
      <c r="EL859" s="51"/>
      <c r="EM859" s="51"/>
      <c r="EN859" s="51"/>
      <c r="EO859" s="51"/>
      <c r="EP859" s="51"/>
      <c r="EQ859" s="51"/>
      <c r="ER859" s="51"/>
      <c r="ES859" s="51"/>
      <c r="ET859" s="51"/>
      <c r="EU859" s="51"/>
      <c r="EV859" s="51"/>
      <c r="EW859" s="51"/>
      <c r="EX859" s="51"/>
      <c r="EY859" s="51"/>
      <c r="EZ859" s="51"/>
      <c r="FA859" s="51"/>
      <c r="FB859" s="51"/>
      <c r="FC859" s="51"/>
      <c r="FD859" s="51"/>
      <c r="FE859" s="51"/>
      <c r="FF859" s="51"/>
      <c r="FG859" s="51"/>
      <c r="FH859" s="51"/>
      <c r="FI859" s="51"/>
      <c r="FJ859" s="51"/>
      <c r="FK859" s="51"/>
      <c r="FL859" s="51"/>
      <c r="FM859" s="51"/>
      <c r="FN859" s="51"/>
      <c r="FO859" s="51"/>
      <c r="FP859" s="51"/>
    </row>
    <row r="860" spans="101:172" ht="12.75" customHeight="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c r="FB860" s="51"/>
      <c r="FC860" s="51"/>
      <c r="FD860" s="51"/>
      <c r="FE860" s="51"/>
      <c r="FF860" s="51"/>
      <c r="FG860" s="51"/>
      <c r="FH860" s="51"/>
      <c r="FI860" s="51"/>
      <c r="FJ860" s="51"/>
      <c r="FK860" s="51"/>
      <c r="FL860" s="51"/>
      <c r="FM860" s="51"/>
      <c r="FN860" s="51"/>
      <c r="FO860" s="51"/>
      <c r="FP860" s="51"/>
    </row>
    <row r="861" spans="101:172" ht="12.75" customHeight="1">
      <c r="CW861" s="51"/>
      <c r="CX861" s="51"/>
      <c r="CY861" s="51"/>
      <c r="CZ861" s="51"/>
      <c r="DA861" s="51"/>
      <c r="DB861" s="51"/>
      <c r="DC861" s="51"/>
      <c r="DD861" s="51"/>
      <c r="DE861" s="51"/>
      <c r="DF861" s="51"/>
      <c r="DG861" s="51"/>
      <c r="DH861" s="51"/>
      <c r="DI861" s="51"/>
      <c r="DJ861" s="51"/>
      <c r="DK861" s="51"/>
      <c r="DL861" s="51"/>
      <c r="DM861" s="51"/>
      <c r="DN861" s="51"/>
      <c r="DO861" s="51"/>
      <c r="DP861" s="51"/>
      <c r="DQ861" s="51"/>
      <c r="DR861" s="51"/>
      <c r="DS861" s="51"/>
      <c r="DT861" s="51"/>
      <c r="DU861" s="51"/>
      <c r="DV861" s="51"/>
      <c r="DW861" s="51"/>
      <c r="DX861" s="51"/>
      <c r="DY861" s="51"/>
      <c r="DZ861" s="51"/>
      <c r="EA861" s="51"/>
      <c r="EB861" s="51"/>
      <c r="EC861" s="51"/>
      <c r="ED861" s="51"/>
      <c r="EE861" s="51"/>
      <c r="EF861" s="51"/>
      <c r="EG861" s="51"/>
      <c r="EH861" s="51"/>
      <c r="EI861" s="51"/>
      <c r="EJ861" s="51"/>
      <c r="EK861" s="51"/>
      <c r="EL861" s="51"/>
      <c r="EM861" s="51"/>
      <c r="EN861" s="51"/>
      <c r="EO861" s="51"/>
      <c r="EP861" s="51"/>
      <c r="EQ861" s="51"/>
      <c r="ER861" s="51"/>
      <c r="ES861" s="51"/>
      <c r="ET861" s="51"/>
      <c r="EU861" s="51"/>
      <c r="EV861" s="51"/>
      <c r="EW861" s="51"/>
      <c r="EX861" s="51"/>
      <c r="EY861" s="51"/>
      <c r="EZ861" s="51"/>
      <c r="FA861" s="51"/>
      <c r="FB861" s="51"/>
      <c r="FC861" s="51"/>
      <c r="FD861" s="51"/>
      <c r="FE861" s="51"/>
      <c r="FF861" s="51"/>
      <c r="FG861" s="51"/>
      <c r="FH861" s="51"/>
      <c r="FI861" s="51"/>
      <c r="FJ861" s="51"/>
      <c r="FK861" s="51"/>
      <c r="FL861" s="51"/>
      <c r="FM861" s="51"/>
      <c r="FN861" s="51"/>
      <c r="FO861" s="51"/>
      <c r="FP861" s="51"/>
    </row>
    <row r="862" spans="101:172" ht="12.75" customHeight="1">
      <c r="CW862" s="51"/>
      <c r="CX862" s="51"/>
      <c r="CY862" s="51"/>
      <c r="CZ862" s="51"/>
      <c r="DA862" s="51"/>
      <c r="DB862" s="51"/>
      <c r="DC862" s="51"/>
      <c r="DD862" s="51"/>
      <c r="DE862" s="51"/>
      <c r="DF862" s="51"/>
      <c r="DG862" s="51"/>
      <c r="DH862" s="51"/>
      <c r="DI862" s="51"/>
      <c r="DJ862" s="51"/>
      <c r="DK862" s="51"/>
      <c r="DL862" s="51"/>
      <c r="DM862" s="51"/>
      <c r="DN862" s="51"/>
      <c r="DO862" s="51"/>
      <c r="DP862" s="51"/>
      <c r="DQ862" s="51"/>
      <c r="DR862" s="51"/>
      <c r="DS862" s="51"/>
      <c r="DT862" s="51"/>
      <c r="DU862" s="51"/>
      <c r="DV862" s="51"/>
      <c r="DW862" s="51"/>
      <c r="DX862" s="51"/>
      <c r="DY862" s="51"/>
      <c r="DZ862" s="51"/>
      <c r="EA862" s="51"/>
      <c r="EB862" s="51"/>
      <c r="EC862" s="51"/>
      <c r="ED862" s="51"/>
      <c r="EE862" s="51"/>
      <c r="EF862" s="51"/>
      <c r="EG862" s="51"/>
      <c r="EH862" s="51"/>
      <c r="EI862" s="51"/>
      <c r="EJ862" s="51"/>
      <c r="EK862" s="51"/>
      <c r="EL862" s="51"/>
      <c r="EM862" s="51"/>
      <c r="EN862" s="51"/>
      <c r="EO862" s="51"/>
      <c r="EP862" s="51"/>
      <c r="EQ862" s="51"/>
      <c r="ER862" s="51"/>
      <c r="ES862" s="51"/>
      <c r="ET862" s="51"/>
      <c r="EU862" s="51"/>
      <c r="EV862" s="51"/>
      <c r="EW862" s="51"/>
      <c r="EX862" s="51"/>
      <c r="EY862" s="51"/>
      <c r="EZ862" s="51"/>
      <c r="FA862" s="51"/>
      <c r="FB862" s="51"/>
      <c r="FC862" s="51"/>
      <c r="FD862" s="51"/>
      <c r="FE862" s="51"/>
      <c r="FF862" s="51"/>
      <c r="FG862" s="51"/>
      <c r="FH862" s="51"/>
      <c r="FI862" s="51"/>
      <c r="FJ862" s="51"/>
      <c r="FK862" s="51"/>
      <c r="FL862" s="51"/>
      <c r="FM862" s="51"/>
      <c r="FN862" s="51"/>
      <c r="FO862" s="51"/>
      <c r="FP862" s="51"/>
    </row>
    <row r="863" spans="101:172" ht="12.75" customHeight="1">
      <c r="CW863" s="51"/>
      <c r="CX863" s="51"/>
      <c r="CY863" s="51"/>
      <c r="CZ863" s="51"/>
      <c r="DA863" s="51"/>
      <c r="DB863" s="51"/>
      <c r="DC863" s="51"/>
      <c r="DD863" s="51"/>
      <c r="DE863" s="51"/>
      <c r="DF863" s="51"/>
      <c r="DG863" s="51"/>
      <c r="DH863" s="51"/>
      <c r="DI863" s="51"/>
      <c r="DJ863" s="51"/>
      <c r="DK863" s="51"/>
      <c r="DL863" s="51"/>
      <c r="DM863" s="51"/>
      <c r="DN863" s="51"/>
      <c r="DO863" s="51"/>
      <c r="DP863" s="51"/>
      <c r="DQ863" s="51"/>
      <c r="DR863" s="51"/>
      <c r="DS863" s="51"/>
      <c r="DT863" s="51"/>
      <c r="DU863" s="51"/>
      <c r="DV863" s="51"/>
      <c r="DW863" s="51"/>
      <c r="DX863" s="51"/>
      <c r="DY863" s="51"/>
      <c r="DZ863" s="51"/>
      <c r="EA863" s="51"/>
      <c r="EB863" s="51"/>
      <c r="EC863" s="51"/>
      <c r="ED863" s="51"/>
      <c r="EE863" s="51"/>
      <c r="EF863" s="51"/>
      <c r="EG863" s="51"/>
      <c r="EH863" s="51"/>
      <c r="EI863" s="51"/>
      <c r="EJ863" s="51"/>
      <c r="EK863" s="51"/>
      <c r="EL863" s="51"/>
      <c r="EM863" s="51"/>
      <c r="EN863" s="51"/>
      <c r="EO863" s="51"/>
      <c r="EP863" s="51"/>
      <c r="EQ863" s="51"/>
      <c r="ER863" s="51"/>
      <c r="ES863" s="51"/>
      <c r="ET863" s="51"/>
      <c r="EU863" s="51"/>
      <c r="EV863" s="51"/>
      <c r="EW863" s="51"/>
      <c r="EX863" s="51"/>
      <c r="EY863" s="51"/>
      <c r="EZ863" s="51"/>
      <c r="FA863" s="51"/>
      <c r="FB863" s="51"/>
      <c r="FC863" s="51"/>
      <c r="FD863" s="51"/>
      <c r="FE863" s="51"/>
      <c r="FF863" s="51"/>
      <c r="FG863" s="51"/>
      <c r="FH863" s="51"/>
      <c r="FI863" s="51"/>
      <c r="FJ863" s="51"/>
      <c r="FK863" s="51"/>
      <c r="FL863" s="51"/>
      <c r="FM863" s="51"/>
      <c r="FN863" s="51"/>
      <c r="FO863" s="51"/>
      <c r="FP863" s="51"/>
    </row>
    <row r="864" spans="101:172" ht="12.75" customHeight="1">
      <c r="CW864" s="51"/>
      <c r="CX864" s="51"/>
      <c r="CY864" s="51"/>
      <c r="CZ864" s="51"/>
      <c r="DA864" s="51"/>
      <c r="DB864" s="51"/>
      <c r="DC864" s="51"/>
      <c r="DD864" s="51"/>
      <c r="DE864" s="51"/>
      <c r="DF864" s="51"/>
      <c r="DG864" s="51"/>
      <c r="DH864" s="51"/>
      <c r="DI864" s="51"/>
      <c r="DJ864" s="51"/>
      <c r="DK864" s="51"/>
      <c r="DL864" s="51"/>
      <c r="DM864" s="51"/>
      <c r="DN864" s="51"/>
      <c r="DO864" s="51"/>
      <c r="DP864" s="51"/>
      <c r="DQ864" s="51"/>
      <c r="DR864" s="51"/>
      <c r="DS864" s="51"/>
      <c r="DT864" s="51"/>
      <c r="DU864" s="51"/>
      <c r="DV864" s="51"/>
      <c r="DW864" s="51"/>
      <c r="DX864" s="51"/>
      <c r="DY864" s="51"/>
      <c r="DZ864" s="51"/>
      <c r="EA864" s="51"/>
      <c r="EB864" s="51"/>
      <c r="EC864" s="51"/>
      <c r="ED864" s="51"/>
      <c r="EE864" s="51"/>
      <c r="EF864" s="51"/>
      <c r="EG864" s="51"/>
      <c r="EH864" s="51"/>
      <c r="EI864" s="51"/>
      <c r="EJ864" s="51"/>
      <c r="EK864" s="51"/>
      <c r="EL864" s="51"/>
      <c r="EM864" s="51"/>
      <c r="EN864" s="51"/>
      <c r="EO864" s="51"/>
      <c r="EP864" s="51"/>
      <c r="EQ864" s="51"/>
      <c r="ER864" s="51"/>
      <c r="ES864" s="51"/>
      <c r="ET864" s="51"/>
      <c r="EU864" s="51"/>
      <c r="EV864" s="51"/>
      <c r="EW864" s="51"/>
      <c r="EX864" s="51"/>
      <c r="EY864" s="51"/>
      <c r="EZ864" s="51"/>
      <c r="FA864" s="51"/>
      <c r="FB864" s="51"/>
      <c r="FC864" s="51"/>
      <c r="FD864" s="51"/>
      <c r="FE864" s="51"/>
      <c r="FF864" s="51"/>
      <c r="FG864" s="51"/>
      <c r="FH864" s="51"/>
      <c r="FI864" s="51"/>
      <c r="FJ864" s="51"/>
      <c r="FK864" s="51"/>
      <c r="FL864" s="51"/>
      <c r="FM864" s="51"/>
      <c r="FN864" s="51"/>
      <c r="FO864" s="51"/>
      <c r="FP864" s="51"/>
    </row>
    <row r="865" spans="101:172" ht="12.75" customHeight="1">
      <c r="CW865" s="51"/>
      <c r="CX865" s="51"/>
      <c r="CY865" s="51"/>
      <c r="CZ865" s="51"/>
      <c r="DA865" s="51"/>
      <c r="DB865" s="51"/>
      <c r="DC865" s="51"/>
      <c r="DD865" s="51"/>
      <c r="DE865" s="51"/>
      <c r="DF865" s="51"/>
      <c r="DG865" s="51"/>
      <c r="DH865" s="51"/>
      <c r="DI865" s="51"/>
      <c r="DJ865" s="51"/>
      <c r="DK865" s="51"/>
      <c r="DL865" s="51"/>
      <c r="DM865" s="51"/>
      <c r="DN865" s="51"/>
      <c r="DO865" s="51"/>
      <c r="DP865" s="51"/>
      <c r="DQ865" s="51"/>
      <c r="DR865" s="51"/>
      <c r="DS865" s="51"/>
      <c r="DT865" s="51"/>
      <c r="DU865" s="51"/>
      <c r="DV865" s="51"/>
      <c r="DW865" s="51"/>
      <c r="DX865" s="51"/>
      <c r="DY865" s="51"/>
      <c r="DZ865" s="51"/>
      <c r="EA865" s="51"/>
      <c r="EB865" s="51"/>
      <c r="EC865" s="51"/>
      <c r="ED865" s="51"/>
      <c r="EE865" s="51"/>
      <c r="EF865" s="51"/>
      <c r="EG865" s="51"/>
      <c r="EH865" s="51"/>
      <c r="EI865" s="51"/>
      <c r="EJ865" s="51"/>
      <c r="EK865" s="51"/>
      <c r="EL865" s="51"/>
      <c r="EM865" s="51"/>
      <c r="EN865" s="51"/>
      <c r="EO865" s="51"/>
      <c r="EP865" s="51"/>
      <c r="EQ865" s="51"/>
      <c r="ER865" s="51"/>
      <c r="ES865" s="51"/>
      <c r="ET865" s="51"/>
      <c r="EU865" s="51"/>
      <c r="EV865" s="51"/>
      <c r="EW865" s="51"/>
      <c r="EX865" s="51"/>
      <c r="EY865" s="51"/>
      <c r="EZ865" s="51"/>
      <c r="FA865" s="51"/>
      <c r="FB865" s="51"/>
      <c r="FC865" s="51"/>
      <c r="FD865" s="51"/>
      <c r="FE865" s="51"/>
      <c r="FF865" s="51"/>
      <c r="FG865" s="51"/>
      <c r="FH865" s="51"/>
      <c r="FI865" s="51"/>
      <c r="FJ865" s="51"/>
      <c r="FK865" s="51"/>
      <c r="FL865" s="51"/>
      <c r="FM865" s="51"/>
      <c r="FN865" s="51"/>
      <c r="FO865" s="51"/>
      <c r="FP865" s="51"/>
    </row>
    <row r="866" spans="101:172" ht="12.75" customHeight="1">
      <c r="CW866" s="51"/>
      <c r="CX866" s="51"/>
      <c r="CY866" s="51"/>
      <c r="CZ866" s="51"/>
      <c r="DA866" s="51"/>
      <c r="DB866" s="51"/>
      <c r="DC866" s="51"/>
      <c r="DD866" s="51"/>
      <c r="DE866" s="51"/>
      <c r="DF866" s="51"/>
      <c r="DG866" s="51"/>
      <c r="DH866" s="51"/>
      <c r="DI866" s="51"/>
      <c r="DJ866" s="51"/>
      <c r="DK866" s="51"/>
      <c r="DL866" s="51"/>
      <c r="DM866" s="51"/>
      <c r="DN866" s="51"/>
      <c r="DO866" s="51"/>
      <c r="DP866" s="51"/>
      <c r="DQ866" s="51"/>
      <c r="DR866" s="51"/>
      <c r="DS866" s="51"/>
      <c r="DT866" s="51"/>
      <c r="DU866" s="51"/>
      <c r="DV866" s="51"/>
      <c r="DW866" s="51"/>
      <c r="DX866" s="51"/>
      <c r="DY866" s="51"/>
      <c r="DZ866" s="51"/>
      <c r="EA866" s="51"/>
      <c r="EB866" s="51"/>
      <c r="EC866" s="51"/>
      <c r="ED866" s="51"/>
      <c r="EE866" s="51"/>
      <c r="EF866" s="51"/>
      <c r="EG866" s="51"/>
      <c r="EH866" s="51"/>
      <c r="EI866" s="51"/>
      <c r="EJ866" s="51"/>
      <c r="EK866" s="51"/>
      <c r="EL866" s="51"/>
      <c r="EM866" s="51"/>
      <c r="EN866" s="51"/>
      <c r="EO866" s="51"/>
      <c r="EP866" s="51"/>
      <c r="EQ866" s="51"/>
      <c r="ER866" s="51"/>
      <c r="ES866" s="51"/>
      <c r="ET866" s="51"/>
      <c r="EU866" s="51"/>
      <c r="EV866" s="51"/>
      <c r="EW866" s="51"/>
      <c r="EX866" s="51"/>
      <c r="EY866" s="51"/>
      <c r="EZ866" s="51"/>
      <c r="FA866" s="51"/>
      <c r="FB866" s="51"/>
      <c r="FC866" s="51"/>
      <c r="FD866" s="51"/>
      <c r="FE866" s="51"/>
      <c r="FF866" s="51"/>
      <c r="FG866" s="51"/>
      <c r="FH866" s="51"/>
      <c r="FI866" s="51"/>
      <c r="FJ866" s="51"/>
      <c r="FK866" s="51"/>
      <c r="FL866" s="51"/>
      <c r="FM866" s="51"/>
      <c r="FN866" s="51"/>
      <c r="FO866" s="51"/>
      <c r="FP866" s="51"/>
    </row>
    <row r="867" spans="101:172" ht="12.75" customHeight="1">
      <c r="CW867" s="51"/>
      <c r="CX867" s="51"/>
      <c r="CY867" s="51"/>
      <c r="CZ867" s="51"/>
      <c r="DA867" s="51"/>
      <c r="DB867" s="51"/>
      <c r="DC867" s="51"/>
      <c r="DD867" s="51"/>
      <c r="DE867" s="51"/>
      <c r="DF867" s="51"/>
      <c r="DG867" s="51"/>
      <c r="DH867" s="51"/>
      <c r="DI867" s="51"/>
      <c r="DJ867" s="51"/>
      <c r="DK867" s="51"/>
      <c r="DL867" s="51"/>
      <c r="DM867" s="51"/>
      <c r="DN867" s="51"/>
      <c r="DO867" s="51"/>
      <c r="DP867" s="51"/>
      <c r="DQ867" s="51"/>
      <c r="DR867" s="51"/>
      <c r="DS867" s="51"/>
      <c r="DT867" s="51"/>
      <c r="DU867" s="51"/>
      <c r="DV867" s="51"/>
      <c r="DW867" s="51"/>
      <c r="DX867" s="51"/>
      <c r="DY867" s="51"/>
      <c r="DZ867" s="51"/>
      <c r="EA867" s="51"/>
      <c r="EB867" s="51"/>
      <c r="EC867" s="51"/>
      <c r="ED867" s="51"/>
      <c r="EE867" s="51"/>
      <c r="EF867" s="51"/>
      <c r="EG867" s="51"/>
      <c r="EH867" s="51"/>
      <c r="EI867" s="51"/>
      <c r="EJ867" s="51"/>
      <c r="EK867" s="51"/>
      <c r="EL867" s="51"/>
      <c r="EM867" s="51"/>
      <c r="EN867" s="51"/>
      <c r="EO867" s="51"/>
      <c r="EP867" s="51"/>
      <c r="EQ867" s="51"/>
      <c r="ER867" s="51"/>
      <c r="ES867" s="51"/>
      <c r="ET867" s="51"/>
      <c r="EU867" s="51"/>
      <c r="EV867" s="51"/>
      <c r="EW867" s="51"/>
      <c r="EX867" s="51"/>
      <c r="EY867" s="51"/>
      <c r="EZ867" s="51"/>
      <c r="FA867" s="51"/>
      <c r="FB867" s="51"/>
      <c r="FC867" s="51"/>
      <c r="FD867" s="51"/>
      <c r="FE867" s="51"/>
      <c r="FF867" s="51"/>
      <c r="FG867" s="51"/>
      <c r="FH867" s="51"/>
      <c r="FI867" s="51"/>
      <c r="FJ867" s="51"/>
      <c r="FK867" s="51"/>
      <c r="FL867" s="51"/>
      <c r="FM867" s="51"/>
      <c r="FN867" s="51"/>
      <c r="FO867" s="51"/>
      <c r="FP867" s="51"/>
    </row>
    <row r="868" spans="101:172" ht="12.75" customHeight="1">
      <c r="CW868" s="51"/>
      <c r="CX868" s="51"/>
      <c r="CY868" s="51"/>
      <c r="CZ868" s="51"/>
      <c r="DA868" s="51"/>
      <c r="DB868" s="51"/>
      <c r="DC868" s="51"/>
      <c r="DD868" s="51"/>
      <c r="DE868" s="51"/>
      <c r="DF868" s="51"/>
      <c r="DG868" s="51"/>
      <c r="DH868" s="51"/>
      <c r="DI868" s="51"/>
      <c r="DJ868" s="51"/>
      <c r="DK868" s="51"/>
      <c r="DL868" s="51"/>
      <c r="DM868" s="51"/>
      <c r="DN868" s="51"/>
      <c r="DO868" s="51"/>
      <c r="DP868" s="51"/>
      <c r="DQ868" s="51"/>
      <c r="DR868" s="51"/>
      <c r="DS868" s="51"/>
      <c r="DT868" s="51"/>
      <c r="DU868" s="51"/>
      <c r="DV868" s="51"/>
      <c r="DW868" s="51"/>
      <c r="DX868" s="51"/>
      <c r="DY868" s="51"/>
      <c r="DZ868" s="51"/>
      <c r="EA868" s="51"/>
      <c r="EB868" s="51"/>
      <c r="EC868" s="51"/>
      <c r="ED868" s="51"/>
      <c r="EE868" s="51"/>
      <c r="EF868" s="51"/>
      <c r="EG868" s="51"/>
      <c r="EH868" s="51"/>
      <c r="EI868" s="51"/>
      <c r="EJ868" s="51"/>
      <c r="EK868" s="51"/>
      <c r="EL868" s="51"/>
      <c r="EM868" s="51"/>
      <c r="EN868" s="51"/>
      <c r="EO868" s="51"/>
      <c r="EP868" s="51"/>
      <c r="EQ868" s="51"/>
      <c r="ER868" s="51"/>
      <c r="ES868" s="51"/>
      <c r="ET868" s="51"/>
      <c r="EU868" s="51"/>
      <c r="EV868" s="51"/>
      <c r="EW868" s="51"/>
      <c r="EX868" s="51"/>
      <c r="EY868" s="51"/>
      <c r="EZ868" s="51"/>
      <c r="FA868" s="51"/>
      <c r="FB868" s="51"/>
      <c r="FC868" s="51"/>
      <c r="FD868" s="51"/>
      <c r="FE868" s="51"/>
      <c r="FF868" s="51"/>
      <c r="FG868" s="51"/>
      <c r="FH868" s="51"/>
      <c r="FI868" s="51"/>
      <c r="FJ868" s="51"/>
      <c r="FK868" s="51"/>
      <c r="FL868" s="51"/>
      <c r="FM868" s="51"/>
      <c r="FN868" s="51"/>
      <c r="FO868" s="51"/>
      <c r="FP868" s="51"/>
    </row>
    <row r="869" spans="101:172" ht="12.75" customHeight="1">
      <c r="CW869" s="51"/>
      <c r="CX869" s="51"/>
      <c r="CY869" s="51"/>
      <c r="CZ869" s="51"/>
      <c r="DA869" s="51"/>
      <c r="DB869" s="51"/>
      <c r="DC869" s="51"/>
      <c r="DD869" s="51"/>
      <c r="DE869" s="51"/>
      <c r="DF869" s="51"/>
      <c r="DG869" s="51"/>
      <c r="DH869" s="51"/>
      <c r="DI869" s="51"/>
      <c r="DJ869" s="51"/>
      <c r="DK869" s="51"/>
      <c r="DL869" s="51"/>
      <c r="DM869" s="51"/>
      <c r="DN869" s="51"/>
      <c r="DO869" s="51"/>
      <c r="DP869" s="51"/>
      <c r="DQ869" s="51"/>
      <c r="DR869" s="51"/>
      <c r="DS869" s="51"/>
      <c r="DT869" s="51"/>
      <c r="DU869" s="51"/>
      <c r="DV869" s="51"/>
      <c r="DW869" s="51"/>
      <c r="DX869" s="51"/>
      <c r="DY869" s="51"/>
      <c r="DZ869" s="51"/>
      <c r="EA869" s="51"/>
      <c r="EB869" s="51"/>
      <c r="EC869" s="51"/>
      <c r="ED869" s="51"/>
      <c r="EE869" s="51"/>
      <c r="EF869" s="51"/>
      <c r="EG869" s="51"/>
      <c r="EH869" s="51"/>
      <c r="EI869" s="51"/>
      <c r="EJ869" s="51"/>
      <c r="EK869" s="51"/>
      <c r="EL869" s="51"/>
      <c r="EM869" s="51"/>
      <c r="EN869" s="51"/>
      <c r="EO869" s="51"/>
      <c r="EP869" s="51"/>
      <c r="EQ869" s="51"/>
      <c r="ER869" s="51"/>
      <c r="ES869" s="51"/>
      <c r="ET869" s="51"/>
      <c r="EU869" s="51"/>
      <c r="EV869" s="51"/>
      <c r="EW869" s="51"/>
      <c r="EX869" s="51"/>
      <c r="EY869" s="51"/>
      <c r="EZ869" s="51"/>
      <c r="FA869" s="51"/>
      <c r="FB869" s="51"/>
      <c r="FC869" s="51"/>
      <c r="FD869" s="51"/>
      <c r="FE869" s="51"/>
      <c r="FF869" s="51"/>
      <c r="FG869" s="51"/>
      <c r="FH869" s="51"/>
      <c r="FI869" s="51"/>
      <c r="FJ869" s="51"/>
      <c r="FK869" s="51"/>
      <c r="FL869" s="51"/>
      <c r="FM869" s="51"/>
      <c r="FN869" s="51"/>
      <c r="FO869" s="51"/>
      <c r="FP869" s="51"/>
    </row>
    <row r="870" spans="101:172" ht="12.75" customHeight="1">
      <c r="CW870" s="51"/>
      <c r="CX870" s="51"/>
      <c r="CY870" s="51"/>
      <c r="CZ870" s="51"/>
      <c r="DA870" s="51"/>
      <c r="DB870" s="51"/>
      <c r="DC870" s="51"/>
      <c r="DD870" s="51"/>
      <c r="DE870" s="51"/>
      <c r="DF870" s="51"/>
      <c r="DG870" s="51"/>
      <c r="DH870" s="51"/>
      <c r="DI870" s="51"/>
      <c r="DJ870" s="51"/>
      <c r="DK870" s="51"/>
      <c r="DL870" s="51"/>
      <c r="DM870" s="51"/>
      <c r="DN870" s="51"/>
      <c r="DO870" s="51"/>
      <c r="DP870" s="51"/>
      <c r="DQ870" s="51"/>
      <c r="DR870" s="51"/>
      <c r="DS870" s="51"/>
      <c r="DT870" s="51"/>
      <c r="DU870" s="51"/>
      <c r="DV870" s="51"/>
      <c r="DW870" s="51"/>
      <c r="DX870" s="51"/>
      <c r="DY870" s="51"/>
      <c r="DZ870" s="51"/>
      <c r="EA870" s="51"/>
      <c r="EB870" s="51"/>
      <c r="EC870" s="51"/>
      <c r="ED870" s="51"/>
      <c r="EE870" s="51"/>
      <c r="EF870" s="51"/>
      <c r="EG870" s="51"/>
      <c r="EH870" s="51"/>
      <c r="EI870" s="51"/>
      <c r="EJ870" s="51"/>
      <c r="EK870" s="51"/>
      <c r="EL870" s="51"/>
      <c r="EM870" s="51"/>
      <c r="EN870" s="51"/>
      <c r="EO870" s="51"/>
      <c r="EP870" s="51"/>
      <c r="EQ870" s="51"/>
      <c r="ER870" s="51"/>
      <c r="ES870" s="51"/>
      <c r="ET870" s="51"/>
      <c r="EU870" s="51"/>
      <c r="EV870" s="51"/>
      <c r="EW870" s="51"/>
      <c r="EX870" s="51"/>
      <c r="EY870" s="51"/>
      <c r="EZ870" s="51"/>
      <c r="FA870" s="51"/>
      <c r="FB870" s="51"/>
      <c r="FC870" s="51"/>
      <c r="FD870" s="51"/>
      <c r="FE870" s="51"/>
      <c r="FF870" s="51"/>
      <c r="FG870" s="51"/>
      <c r="FH870" s="51"/>
      <c r="FI870" s="51"/>
      <c r="FJ870" s="51"/>
      <c r="FK870" s="51"/>
      <c r="FL870" s="51"/>
      <c r="FM870" s="51"/>
      <c r="FN870" s="51"/>
      <c r="FO870" s="51"/>
      <c r="FP870" s="51"/>
    </row>
    <row r="871" spans="101:172" ht="12.75" customHeight="1">
      <c r="CW871" s="51"/>
      <c r="CX871" s="51"/>
      <c r="CY871" s="51"/>
      <c r="CZ871" s="51"/>
      <c r="DA871" s="51"/>
      <c r="DB871" s="51"/>
      <c r="DC871" s="51"/>
      <c r="DD871" s="51"/>
      <c r="DE871" s="51"/>
      <c r="DF871" s="51"/>
      <c r="DG871" s="51"/>
      <c r="DH871" s="51"/>
      <c r="DI871" s="51"/>
      <c r="DJ871" s="51"/>
      <c r="DK871" s="51"/>
      <c r="DL871" s="51"/>
      <c r="DM871" s="51"/>
      <c r="DN871" s="51"/>
      <c r="DO871" s="51"/>
      <c r="DP871" s="51"/>
      <c r="DQ871" s="51"/>
      <c r="DR871" s="51"/>
      <c r="DS871" s="51"/>
      <c r="DT871" s="51"/>
      <c r="DU871" s="51"/>
      <c r="DV871" s="51"/>
      <c r="DW871" s="51"/>
      <c r="DX871" s="51"/>
      <c r="DY871" s="51"/>
      <c r="DZ871" s="51"/>
      <c r="EA871" s="51"/>
      <c r="EB871" s="51"/>
      <c r="EC871" s="51"/>
      <c r="ED871" s="51"/>
      <c r="EE871" s="51"/>
      <c r="EF871" s="51"/>
      <c r="EG871" s="51"/>
      <c r="EH871" s="51"/>
      <c r="EI871" s="51"/>
      <c r="EJ871" s="51"/>
      <c r="EK871" s="51"/>
      <c r="EL871" s="51"/>
      <c r="EM871" s="51"/>
      <c r="EN871" s="51"/>
      <c r="EO871" s="51"/>
      <c r="EP871" s="51"/>
      <c r="EQ871" s="51"/>
      <c r="ER871" s="51"/>
      <c r="ES871" s="51"/>
      <c r="ET871" s="51"/>
      <c r="EU871" s="51"/>
      <c r="EV871" s="51"/>
      <c r="EW871" s="51"/>
      <c r="EX871" s="51"/>
      <c r="EY871" s="51"/>
      <c r="EZ871" s="51"/>
      <c r="FA871" s="51"/>
      <c r="FB871" s="51"/>
      <c r="FC871" s="51"/>
      <c r="FD871" s="51"/>
      <c r="FE871" s="51"/>
      <c r="FF871" s="51"/>
      <c r="FG871" s="51"/>
      <c r="FH871" s="51"/>
      <c r="FI871" s="51"/>
      <c r="FJ871" s="51"/>
      <c r="FK871" s="51"/>
      <c r="FL871" s="51"/>
      <c r="FM871" s="51"/>
      <c r="FN871" s="51"/>
      <c r="FO871" s="51"/>
      <c r="FP871" s="51"/>
    </row>
    <row r="872" spans="101:172" ht="12.75" customHeight="1">
      <c r="CW872" s="51"/>
      <c r="CX872" s="51"/>
      <c r="CY872" s="51"/>
      <c r="CZ872" s="51"/>
      <c r="DA872" s="51"/>
      <c r="DB872" s="51"/>
      <c r="DC872" s="51"/>
      <c r="DD872" s="51"/>
      <c r="DE872" s="51"/>
      <c r="DF872" s="51"/>
      <c r="DG872" s="51"/>
      <c r="DH872" s="51"/>
      <c r="DI872" s="51"/>
      <c r="DJ872" s="51"/>
      <c r="DK872" s="51"/>
      <c r="DL872" s="51"/>
      <c r="DM872" s="51"/>
      <c r="DN872" s="51"/>
      <c r="DO872" s="51"/>
      <c r="DP872" s="51"/>
      <c r="DQ872" s="51"/>
      <c r="DR872" s="51"/>
      <c r="DS872" s="51"/>
      <c r="DT872" s="51"/>
      <c r="DU872" s="51"/>
      <c r="DV872" s="51"/>
      <c r="DW872" s="51"/>
      <c r="DX872" s="51"/>
      <c r="DY872" s="51"/>
      <c r="DZ872" s="51"/>
      <c r="EA872" s="51"/>
      <c r="EB872" s="51"/>
      <c r="EC872" s="51"/>
      <c r="ED872" s="51"/>
      <c r="EE872" s="51"/>
      <c r="EF872" s="51"/>
      <c r="EG872" s="51"/>
      <c r="EH872" s="51"/>
      <c r="EI872" s="51"/>
      <c r="EJ872" s="51"/>
      <c r="EK872" s="51"/>
      <c r="EL872" s="51"/>
      <c r="EM872" s="51"/>
      <c r="EN872" s="51"/>
      <c r="EO872" s="51"/>
      <c r="EP872" s="51"/>
      <c r="EQ872" s="51"/>
      <c r="ER872" s="51"/>
      <c r="ES872" s="51"/>
      <c r="ET872" s="51"/>
      <c r="EU872" s="51"/>
      <c r="EV872" s="51"/>
      <c r="EW872" s="51"/>
      <c r="EX872" s="51"/>
      <c r="EY872" s="51"/>
      <c r="EZ872" s="51"/>
      <c r="FA872" s="51"/>
      <c r="FB872" s="51"/>
      <c r="FC872" s="51"/>
      <c r="FD872" s="51"/>
      <c r="FE872" s="51"/>
      <c r="FF872" s="51"/>
      <c r="FG872" s="51"/>
      <c r="FH872" s="51"/>
      <c r="FI872" s="51"/>
      <c r="FJ872" s="51"/>
      <c r="FK872" s="51"/>
      <c r="FL872" s="51"/>
      <c r="FM872" s="51"/>
      <c r="FN872" s="51"/>
      <c r="FO872" s="51"/>
      <c r="FP872" s="51"/>
    </row>
    <row r="873" spans="101:172" ht="12.75" customHeight="1">
      <c r="CW873" s="51"/>
      <c r="CX873" s="51"/>
      <c r="CY873" s="51"/>
      <c r="CZ873" s="51"/>
      <c r="DA873" s="51"/>
      <c r="DB873" s="51"/>
      <c r="DC873" s="51"/>
      <c r="DD873" s="51"/>
      <c r="DE873" s="51"/>
      <c r="DF873" s="51"/>
      <c r="DG873" s="51"/>
      <c r="DH873" s="51"/>
      <c r="DI873" s="51"/>
      <c r="DJ873" s="51"/>
      <c r="DK873" s="51"/>
      <c r="DL873" s="51"/>
      <c r="DM873" s="51"/>
      <c r="DN873" s="51"/>
      <c r="DO873" s="51"/>
      <c r="DP873" s="51"/>
      <c r="DQ873" s="51"/>
      <c r="DR873" s="51"/>
      <c r="DS873" s="51"/>
      <c r="DT873" s="51"/>
      <c r="DU873" s="51"/>
      <c r="DV873" s="51"/>
      <c r="DW873" s="51"/>
      <c r="DX873" s="51"/>
      <c r="DY873" s="51"/>
      <c r="DZ873" s="51"/>
      <c r="EA873" s="51"/>
      <c r="EB873" s="51"/>
      <c r="EC873" s="51"/>
      <c r="ED873" s="51"/>
      <c r="EE873" s="51"/>
      <c r="EF873" s="51"/>
      <c r="EG873" s="51"/>
      <c r="EH873" s="51"/>
      <c r="EI873" s="51"/>
      <c r="EJ873" s="51"/>
      <c r="EK873" s="51"/>
      <c r="EL873" s="51"/>
      <c r="EM873" s="51"/>
      <c r="EN873" s="51"/>
      <c r="EO873" s="51"/>
      <c r="EP873" s="51"/>
      <c r="EQ873" s="51"/>
      <c r="ER873" s="51"/>
      <c r="ES873" s="51"/>
      <c r="ET873" s="51"/>
      <c r="EU873" s="51"/>
      <c r="EV873" s="51"/>
      <c r="EW873" s="51"/>
      <c r="EX873" s="51"/>
      <c r="EY873" s="51"/>
      <c r="EZ873" s="51"/>
      <c r="FA873" s="51"/>
      <c r="FB873" s="51"/>
      <c r="FC873" s="51"/>
      <c r="FD873" s="51"/>
      <c r="FE873" s="51"/>
      <c r="FF873" s="51"/>
      <c r="FG873" s="51"/>
      <c r="FH873" s="51"/>
      <c r="FI873" s="51"/>
      <c r="FJ873" s="51"/>
      <c r="FK873" s="51"/>
      <c r="FL873" s="51"/>
      <c r="FM873" s="51"/>
      <c r="FN873" s="51"/>
      <c r="FO873" s="51"/>
      <c r="FP873" s="51"/>
    </row>
    <row r="874" spans="101:172" ht="12.75" customHeight="1">
      <c r="CW874" s="51"/>
      <c r="CX874" s="51"/>
      <c r="CY874" s="51"/>
      <c r="CZ874" s="51"/>
      <c r="DA874" s="51"/>
      <c r="DB874" s="51"/>
      <c r="DC874" s="51"/>
      <c r="DD874" s="51"/>
      <c r="DE874" s="51"/>
      <c r="DF874" s="51"/>
      <c r="DG874" s="51"/>
      <c r="DH874" s="51"/>
      <c r="DI874" s="51"/>
      <c r="DJ874" s="51"/>
      <c r="DK874" s="51"/>
      <c r="DL874" s="51"/>
      <c r="DM874" s="51"/>
      <c r="DN874" s="51"/>
      <c r="DO874" s="51"/>
      <c r="DP874" s="51"/>
      <c r="DQ874" s="51"/>
      <c r="DR874" s="51"/>
      <c r="DS874" s="51"/>
      <c r="DT874" s="51"/>
      <c r="DU874" s="51"/>
      <c r="DV874" s="51"/>
      <c r="DW874" s="51"/>
      <c r="DX874" s="51"/>
      <c r="DY874" s="51"/>
      <c r="DZ874" s="51"/>
      <c r="EA874" s="51"/>
      <c r="EB874" s="51"/>
      <c r="EC874" s="51"/>
      <c r="ED874" s="51"/>
      <c r="EE874" s="51"/>
      <c r="EF874" s="51"/>
      <c r="EG874" s="51"/>
      <c r="EH874" s="51"/>
      <c r="EI874" s="51"/>
      <c r="EJ874" s="51"/>
      <c r="EK874" s="51"/>
      <c r="EL874" s="51"/>
      <c r="EM874" s="51"/>
      <c r="EN874" s="51"/>
      <c r="EO874" s="51"/>
      <c r="EP874" s="51"/>
      <c r="EQ874" s="51"/>
      <c r="ER874" s="51"/>
      <c r="ES874" s="51"/>
      <c r="ET874" s="51"/>
      <c r="EU874" s="51"/>
      <c r="EV874" s="51"/>
      <c r="EW874" s="51"/>
      <c r="EX874" s="51"/>
      <c r="EY874" s="51"/>
      <c r="EZ874" s="51"/>
      <c r="FA874" s="51"/>
      <c r="FB874" s="51"/>
      <c r="FC874" s="51"/>
      <c r="FD874" s="51"/>
      <c r="FE874" s="51"/>
      <c r="FF874" s="51"/>
      <c r="FG874" s="51"/>
      <c r="FH874" s="51"/>
      <c r="FI874" s="51"/>
      <c r="FJ874" s="51"/>
      <c r="FK874" s="51"/>
      <c r="FL874" s="51"/>
      <c r="FM874" s="51"/>
      <c r="FN874" s="51"/>
      <c r="FO874" s="51"/>
      <c r="FP874" s="51"/>
    </row>
    <row r="875" spans="101:172" ht="12.75" customHeight="1">
      <c r="CW875" s="51"/>
      <c r="CX875" s="51"/>
      <c r="CY875" s="51"/>
      <c r="CZ875" s="51"/>
      <c r="DA875" s="51"/>
      <c r="DB875" s="51"/>
      <c r="DC875" s="51"/>
      <c r="DD875" s="51"/>
      <c r="DE875" s="51"/>
      <c r="DF875" s="51"/>
      <c r="DG875" s="51"/>
      <c r="DH875" s="51"/>
      <c r="DI875" s="51"/>
      <c r="DJ875" s="51"/>
      <c r="DK875" s="51"/>
      <c r="DL875" s="51"/>
      <c r="DM875" s="51"/>
      <c r="DN875" s="51"/>
      <c r="DO875" s="51"/>
      <c r="DP875" s="51"/>
      <c r="DQ875" s="51"/>
      <c r="DR875" s="51"/>
      <c r="DS875" s="51"/>
      <c r="DT875" s="51"/>
      <c r="DU875" s="51"/>
      <c r="DV875" s="51"/>
      <c r="DW875" s="51"/>
      <c r="DX875" s="51"/>
      <c r="DY875" s="51"/>
      <c r="DZ875" s="51"/>
      <c r="EA875" s="51"/>
      <c r="EB875" s="51"/>
      <c r="EC875" s="51"/>
      <c r="ED875" s="51"/>
      <c r="EE875" s="51"/>
      <c r="EF875" s="51"/>
      <c r="EG875" s="51"/>
      <c r="EH875" s="51"/>
      <c r="EI875" s="51"/>
      <c r="EJ875" s="51"/>
      <c r="EK875" s="51"/>
      <c r="EL875" s="51"/>
      <c r="EM875" s="51"/>
      <c r="EN875" s="51"/>
      <c r="EO875" s="51"/>
      <c r="EP875" s="51"/>
      <c r="EQ875" s="51"/>
      <c r="ER875" s="51"/>
      <c r="ES875" s="51"/>
      <c r="ET875" s="51"/>
      <c r="EU875" s="51"/>
      <c r="EV875" s="51"/>
      <c r="EW875" s="51"/>
      <c r="EX875" s="51"/>
      <c r="EY875" s="51"/>
      <c r="EZ875" s="51"/>
      <c r="FA875" s="51"/>
      <c r="FB875" s="51"/>
      <c r="FC875" s="51"/>
      <c r="FD875" s="51"/>
      <c r="FE875" s="51"/>
      <c r="FF875" s="51"/>
      <c r="FG875" s="51"/>
      <c r="FH875" s="51"/>
      <c r="FI875" s="51"/>
      <c r="FJ875" s="51"/>
      <c r="FK875" s="51"/>
      <c r="FL875" s="51"/>
      <c r="FM875" s="51"/>
      <c r="FN875" s="51"/>
      <c r="FO875" s="51"/>
      <c r="FP875" s="51"/>
    </row>
    <row r="876" spans="101:172" ht="12.75" customHeight="1">
      <c r="CW876" s="51"/>
      <c r="CX876" s="51"/>
      <c r="CY876" s="51"/>
      <c r="CZ876" s="51"/>
      <c r="DA876" s="51"/>
      <c r="DB876" s="51"/>
      <c r="DC876" s="51"/>
      <c r="DD876" s="51"/>
      <c r="DE876" s="51"/>
      <c r="DF876" s="51"/>
      <c r="DG876" s="51"/>
      <c r="DH876" s="51"/>
      <c r="DI876" s="51"/>
      <c r="DJ876" s="51"/>
      <c r="DK876" s="51"/>
      <c r="DL876" s="51"/>
      <c r="DM876" s="51"/>
      <c r="DN876" s="51"/>
      <c r="DO876" s="51"/>
      <c r="DP876" s="51"/>
      <c r="DQ876" s="51"/>
      <c r="DR876" s="51"/>
      <c r="DS876" s="51"/>
      <c r="DT876" s="51"/>
      <c r="DU876" s="51"/>
      <c r="DV876" s="51"/>
      <c r="DW876" s="51"/>
      <c r="DX876" s="51"/>
      <c r="DY876" s="51"/>
      <c r="DZ876" s="51"/>
      <c r="EA876" s="51"/>
      <c r="EB876" s="51"/>
      <c r="EC876" s="51"/>
      <c r="ED876" s="51"/>
      <c r="EE876" s="51"/>
      <c r="EF876" s="51"/>
      <c r="EG876" s="51"/>
      <c r="EH876" s="51"/>
      <c r="EI876" s="51"/>
      <c r="EJ876" s="51"/>
      <c r="EK876" s="51"/>
      <c r="EL876" s="51"/>
      <c r="EM876" s="51"/>
      <c r="EN876" s="51"/>
      <c r="EO876" s="51"/>
      <c r="EP876" s="51"/>
      <c r="EQ876" s="51"/>
      <c r="ER876" s="51"/>
      <c r="ES876" s="51"/>
      <c r="ET876" s="51"/>
      <c r="EU876" s="51"/>
      <c r="EV876" s="51"/>
      <c r="EW876" s="51"/>
      <c r="EX876" s="51"/>
      <c r="EY876" s="51"/>
      <c r="EZ876" s="51"/>
      <c r="FA876" s="51"/>
      <c r="FB876" s="51"/>
      <c r="FC876" s="51"/>
      <c r="FD876" s="51"/>
      <c r="FE876" s="51"/>
      <c r="FF876" s="51"/>
      <c r="FG876" s="51"/>
      <c r="FH876" s="51"/>
      <c r="FI876" s="51"/>
      <c r="FJ876" s="51"/>
      <c r="FK876" s="51"/>
      <c r="FL876" s="51"/>
      <c r="FM876" s="51"/>
      <c r="FN876" s="51"/>
      <c r="FO876" s="51"/>
      <c r="FP876" s="51"/>
    </row>
    <row r="877" spans="101:172" ht="12.75" customHeight="1">
      <c r="CW877" s="51"/>
      <c r="CX877" s="51"/>
      <c r="CY877" s="51"/>
      <c r="CZ877" s="51"/>
      <c r="DA877" s="51"/>
      <c r="DB877" s="51"/>
      <c r="DC877" s="51"/>
      <c r="DD877" s="51"/>
      <c r="DE877" s="51"/>
      <c r="DF877" s="51"/>
      <c r="DG877" s="51"/>
      <c r="DH877" s="51"/>
      <c r="DI877" s="51"/>
      <c r="DJ877" s="51"/>
      <c r="DK877" s="51"/>
      <c r="DL877" s="51"/>
      <c r="DM877" s="51"/>
      <c r="DN877" s="51"/>
      <c r="DO877" s="51"/>
      <c r="DP877" s="51"/>
      <c r="DQ877" s="51"/>
      <c r="DR877" s="51"/>
      <c r="DS877" s="51"/>
      <c r="DT877" s="51"/>
      <c r="DU877" s="51"/>
      <c r="DV877" s="51"/>
      <c r="DW877" s="51"/>
      <c r="DX877" s="51"/>
      <c r="DY877" s="51"/>
      <c r="DZ877" s="51"/>
      <c r="EA877" s="51"/>
      <c r="EB877" s="51"/>
      <c r="EC877" s="51"/>
      <c r="ED877" s="51"/>
      <c r="EE877" s="51"/>
      <c r="EF877" s="51"/>
      <c r="EG877" s="51"/>
      <c r="EH877" s="51"/>
      <c r="EI877" s="51"/>
      <c r="EJ877" s="51"/>
      <c r="EK877" s="51"/>
      <c r="EL877" s="51"/>
      <c r="EM877" s="51"/>
      <c r="EN877" s="51"/>
      <c r="EO877" s="51"/>
      <c r="EP877" s="51"/>
      <c r="EQ877" s="51"/>
      <c r="ER877" s="51"/>
      <c r="ES877" s="51"/>
      <c r="ET877" s="51"/>
      <c r="EU877" s="51"/>
      <c r="EV877" s="51"/>
      <c r="EW877" s="51"/>
      <c r="EX877" s="51"/>
      <c r="EY877" s="51"/>
      <c r="EZ877" s="51"/>
      <c r="FA877" s="51"/>
      <c r="FB877" s="51"/>
      <c r="FC877" s="51"/>
      <c r="FD877" s="51"/>
      <c r="FE877" s="51"/>
      <c r="FF877" s="51"/>
      <c r="FG877" s="51"/>
      <c r="FH877" s="51"/>
      <c r="FI877" s="51"/>
      <c r="FJ877" s="51"/>
      <c r="FK877" s="51"/>
      <c r="FL877" s="51"/>
      <c r="FM877" s="51"/>
      <c r="FN877" s="51"/>
      <c r="FO877" s="51"/>
      <c r="FP877" s="51"/>
    </row>
    <row r="878" spans="101:172" ht="12.75" customHeight="1">
      <c r="CW878" s="51"/>
      <c r="CX878" s="51"/>
      <c r="CY878" s="51"/>
      <c r="CZ878" s="51"/>
      <c r="DA878" s="51"/>
      <c r="DB878" s="51"/>
      <c r="DC878" s="51"/>
      <c r="DD878" s="51"/>
      <c r="DE878" s="51"/>
      <c r="DF878" s="51"/>
      <c r="DG878" s="51"/>
      <c r="DH878" s="51"/>
      <c r="DI878" s="51"/>
      <c r="DJ878" s="51"/>
      <c r="DK878" s="51"/>
      <c r="DL878" s="51"/>
      <c r="DM878" s="51"/>
      <c r="DN878" s="51"/>
      <c r="DO878" s="51"/>
      <c r="DP878" s="51"/>
      <c r="DQ878" s="51"/>
      <c r="DR878" s="51"/>
      <c r="DS878" s="51"/>
      <c r="DT878" s="51"/>
      <c r="DU878" s="51"/>
      <c r="DV878" s="51"/>
      <c r="DW878" s="51"/>
      <c r="DX878" s="51"/>
      <c r="DY878" s="51"/>
      <c r="DZ878" s="51"/>
      <c r="EA878" s="51"/>
      <c r="EB878" s="51"/>
      <c r="EC878" s="51"/>
      <c r="ED878" s="51"/>
      <c r="EE878" s="51"/>
      <c r="EF878" s="51"/>
      <c r="EG878" s="51"/>
      <c r="EH878" s="51"/>
      <c r="EI878" s="51"/>
      <c r="EJ878" s="51"/>
      <c r="EK878" s="51"/>
      <c r="EL878" s="51"/>
      <c r="EM878" s="51"/>
      <c r="EN878" s="51"/>
      <c r="EO878" s="51"/>
      <c r="EP878" s="51"/>
      <c r="EQ878" s="51"/>
      <c r="ER878" s="51"/>
      <c r="ES878" s="51"/>
      <c r="ET878" s="51"/>
      <c r="EU878" s="51"/>
      <c r="EV878" s="51"/>
      <c r="EW878" s="51"/>
      <c r="EX878" s="51"/>
      <c r="EY878" s="51"/>
      <c r="EZ878" s="51"/>
      <c r="FA878" s="51"/>
      <c r="FB878" s="51"/>
      <c r="FC878" s="51"/>
      <c r="FD878" s="51"/>
      <c r="FE878" s="51"/>
      <c r="FF878" s="51"/>
      <c r="FG878" s="51"/>
      <c r="FH878" s="51"/>
      <c r="FI878" s="51"/>
      <c r="FJ878" s="51"/>
      <c r="FK878" s="51"/>
      <c r="FL878" s="51"/>
      <c r="FM878" s="51"/>
      <c r="FN878" s="51"/>
      <c r="FO878" s="51"/>
      <c r="FP878" s="51"/>
    </row>
    <row r="879" spans="101:172" ht="12.75" customHeight="1">
      <c r="CW879" s="51"/>
      <c r="CX879" s="51"/>
      <c r="CY879" s="51"/>
      <c r="CZ879" s="51"/>
      <c r="DA879" s="51"/>
      <c r="DB879" s="51"/>
      <c r="DC879" s="51"/>
      <c r="DD879" s="51"/>
      <c r="DE879" s="51"/>
      <c r="DF879" s="51"/>
      <c r="DG879" s="51"/>
      <c r="DH879" s="51"/>
      <c r="DI879" s="51"/>
      <c r="DJ879" s="51"/>
      <c r="DK879" s="51"/>
      <c r="DL879" s="51"/>
      <c r="DM879" s="51"/>
      <c r="DN879" s="51"/>
      <c r="DO879" s="51"/>
      <c r="DP879" s="51"/>
      <c r="DQ879" s="51"/>
      <c r="DR879" s="51"/>
      <c r="DS879" s="51"/>
      <c r="DT879" s="51"/>
      <c r="DU879" s="51"/>
      <c r="DV879" s="51"/>
      <c r="DW879" s="51"/>
      <c r="DX879" s="51"/>
      <c r="DY879" s="51"/>
      <c r="DZ879" s="51"/>
      <c r="EA879" s="51"/>
      <c r="EB879" s="51"/>
      <c r="EC879" s="51"/>
      <c r="ED879" s="51"/>
      <c r="EE879" s="51"/>
      <c r="EF879" s="51"/>
      <c r="EG879" s="51"/>
      <c r="EH879" s="51"/>
      <c r="EI879" s="51"/>
      <c r="EJ879" s="51"/>
      <c r="EK879" s="51"/>
      <c r="EL879" s="51"/>
      <c r="EM879" s="51"/>
      <c r="EN879" s="51"/>
      <c r="EO879" s="51"/>
      <c r="EP879" s="51"/>
      <c r="EQ879" s="51"/>
      <c r="ER879" s="51"/>
      <c r="ES879" s="51"/>
      <c r="ET879" s="51"/>
      <c r="EU879" s="51"/>
      <c r="EV879" s="51"/>
      <c r="EW879" s="51"/>
      <c r="EX879" s="51"/>
      <c r="EY879" s="51"/>
      <c r="EZ879" s="51"/>
      <c r="FA879" s="51"/>
      <c r="FB879" s="51"/>
      <c r="FC879" s="51"/>
      <c r="FD879" s="51"/>
      <c r="FE879" s="51"/>
      <c r="FF879" s="51"/>
      <c r="FG879" s="51"/>
      <c r="FH879" s="51"/>
      <c r="FI879" s="51"/>
      <c r="FJ879" s="51"/>
      <c r="FK879" s="51"/>
      <c r="FL879" s="51"/>
      <c r="FM879" s="51"/>
      <c r="FN879" s="51"/>
      <c r="FO879" s="51"/>
      <c r="FP879" s="51"/>
    </row>
    <row r="880" spans="101:172" ht="12.75" customHeight="1">
      <c r="CW880" s="51"/>
      <c r="CX880" s="51"/>
      <c r="CY880" s="51"/>
      <c r="CZ880" s="51"/>
      <c r="DA880" s="51"/>
      <c r="DB880" s="51"/>
      <c r="DC880" s="51"/>
      <c r="DD880" s="51"/>
      <c r="DE880" s="51"/>
      <c r="DF880" s="51"/>
      <c r="DG880" s="51"/>
      <c r="DH880" s="51"/>
      <c r="DI880" s="51"/>
      <c r="DJ880" s="51"/>
      <c r="DK880" s="51"/>
      <c r="DL880" s="51"/>
      <c r="DM880" s="51"/>
      <c r="DN880" s="51"/>
      <c r="DO880" s="51"/>
      <c r="DP880" s="51"/>
      <c r="DQ880" s="51"/>
      <c r="DR880" s="51"/>
      <c r="DS880" s="51"/>
      <c r="DT880" s="51"/>
      <c r="DU880" s="51"/>
      <c r="DV880" s="51"/>
      <c r="DW880" s="51"/>
      <c r="DX880" s="51"/>
      <c r="DY880" s="51"/>
      <c r="DZ880" s="51"/>
      <c r="EA880" s="51"/>
      <c r="EB880" s="51"/>
      <c r="EC880" s="51"/>
      <c r="ED880" s="51"/>
      <c r="EE880" s="51"/>
      <c r="EF880" s="51"/>
      <c r="EG880" s="51"/>
      <c r="EH880" s="51"/>
      <c r="EI880" s="51"/>
      <c r="EJ880" s="51"/>
      <c r="EK880" s="51"/>
      <c r="EL880" s="51"/>
      <c r="EM880" s="51"/>
      <c r="EN880" s="51"/>
      <c r="EO880" s="51"/>
      <c r="EP880" s="51"/>
      <c r="EQ880" s="51"/>
      <c r="ER880" s="51"/>
      <c r="ES880" s="51"/>
      <c r="ET880" s="51"/>
      <c r="EU880" s="51"/>
      <c r="EV880" s="51"/>
      <c r="EW880" s="51"/>
      <c r="EX880" s="51"/>
      <c r="EY880" s="51"/>
      <c r="EZ880" s="51"/>
      <c r="FA880" s="51"/>
      <c r="FB880" s="51"/>
      <c r="FC880" s="51"/>
      <c r="FD880" s="51"/>
      <c r="FE880" s="51"/>
      <c r="FF880" s="51"/>
      <c r="FG880" s="51"/>
      <c r="FH880" s="51"/>
      <c r="FI880" s="51"/>
      <c r="FJ880" s="51"/>
      <c r="FK880" s="51"/>
      <c r="FL880" s="51"/>
      <c r="FM880" s="51"/>
      <c r="FN880" s="51"/>
      <c r="FO880" s="51"/>
      <c r="FP880" s="51"/>
    </row>
    <row r="881" spans="101:172" ht="12.75" customHeight="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row>
    <row r="882" spans="101:172" ht="12.75" customHeight="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row>
    <row r="883" spans="101:172" ht="12.75" customHeight="1">
      <c r="CW883" s="51"/>
      <c r="CX883" s="51"/>
      <c r="CY883" s="51"/>
      <c r="CZ883" s="51"/>
      <c r="DA883" s="51"/>
      <c r="DB883" s="51"/>
      <c r="DC883" s="51"/>
      <c r="DD883" s="51"/>
      <c r="DE883" s="51"/>
      <c r="DF883" s="51"/>
      <c r="DG883" s="51"/>
      <c r="DH883" s="51"/>
      <c r="DI883" s="51"/>
      <c r="DJ883" s="51"/>
      <c r="DK883" s="51"/>
      <c r="DL883" s="51"/>
      <c r="DM883" s="51"/>
      <c r="DN883" s="51"/>
      <c r="DO883" s="51"/>
      <c r="DP883" s="51"/>
      <c r="DQ883" s="51"/>
      <c r="DR883" s="51"/>
      <c r="DS883" s="51"/>
      <c r="DT883" s="51"/>
      <c r="DU883" s="51"/>
      <c r="DV883" s="51"/>
      <c r="DW883" s="51"/>
      <c r="DX883" s="51"/>
      <c r="DY883" s="51"/>
      <c r="DZ883" s="51"/>
      <c r="EA883" s="51"/>
      <c r="EB883" s="51"/>
      <c r="EC883" s="51"/>
      <c r="ED883" s="51"/>
      <c r="EE883" s="51"/>
      <c r="EF883" s="51"/>
      <c r="EG883" s="51"/>
      <c r="EH883" s="51"/>
      <c r="EI883" s="51"/>
      <c r="EJ883" s="51"/>
      <c r="EK883" s="51"/>
      <c r="EL883" s="51"/>
      <c r="EM883" s="51"/>
      <c r="EN883" s="51"/>
      <c r="EO883" s="51"/>
      <c r="EP883" s="51"/>
      <c r="EQ883" s="51"/>
      <c r="ER883" s="51"/>
      <c r="ES883" s="51"/>
      <c r="ET883" s="51"/>
      <c r="EU883" s="51"/>
      <c r="EV883" s="51"/>
      <c r="EW883" s="51"/>
      <c r="EX883" s="51"/>
      <c r="EY883" s="51"/>
      <c r="EZ883" s="51"/>
      <c r="FA883" s="51"/>
      <c r="FB883" s="51"/>
      <c r="FC883" s="51"/>
      <c r="FD883" s="51"/>
      <c r="FE883" s="51"/>
      <c r="FF883" s="51"/>
      <c r="FG883" s="51"/>
      <c r="FH883" s="51"/>
      <c r="FI883" s="51"/>
      <c r="FJ883" s="51"/>
      <c r="FK883" s="51"/>
      <c r="FL883" s="51"/>
      <c r="FM883" s="51"/>
      <c r="FN883" s="51"/>
      <c r="FO883" s="51"/>
      <c r="FP883" s="51"/>
    </row>
    <row r="884" spans="101:172" ht="12.75" customHeight="1">
      <c r="CW884" s="51"/>
      <c r="CX884" s="51"/>
      <c r="CY884" s="51"/>
      <c r="CZ884" s="51"/>
      <c r="DA884" s="51"/>
      <c r="DB884" s="51"/>
      <c r="DC884" s="51"/>
      <c r="DD884" s="51"/>
      <c r="DE884" s="51"/>
      <c r="DF884" s="51"/>
      <c r="DG884" s="51"/>
      <c r="DH884" s="51"/>
      <c r="DI884" s="51"/>
      <c r="DJ884" s="51"/>
      <c r="DK884" s="51"/>
      <c r="DL884" s="51"/>
      <c r="DM884" s="51"/>
      <c r="DN884" s="51"/>
      <c r="DO884" s="51"/>
      <c r="DP884" s="51"/>
      <c r="DQ884" s="51"/>
      <c r="DR884" s="51"/>
      <c r="DS884" s="51"/>
      <c r="DT884" s="51"/>
      <c r="DU884" s="51"/>
      <c r="DV884" s="51"/>
      <c r="DW884" s="51"/>
      <c r="DX884" s="51"/>
      <c r="DY884" s="51"/>
      <c r="DZ884" s="51"/>
      <c r="EA884" s="51"/>
      <c r="EB884" s="51"/>
      <c r="EC884" s="51"/>
      <c r="ED884" s="51"/>
      <c r="EE884" s="51"/>
      <c r="EF884" s="51"/>
      <c r="EG884" s="51"/>
      <c r="EH884" s="51"/>
      <c r="EI884" s="51"/>
      <c r="EJ884" s="51"/>
      <c r="EK884" s="51"/>
      <c r="EL884" s="51"/>
      <c r="EM884" s="51"/>
      <c r="EN884" s="51"/>
      <c r="EO884" s="51"/>
      <c r="EP884" s="51"/>
      <c r="EQ884" s="51"/>
      <c r="ER884" s="51"/>
      <c r="ES884" s="51"/>
      <c r="ET884" s="51"/>
      <c r="EU884" s="51"/>
      <c r="EV884" s="51"/>
      <c r="EW884" s="51"/>
      <c r="EX884" s="51"/>
      <c r="EY884" s="51"/>
      <c r="EZ884" s="51"/>
      <c r="FA884" s="51"/>
      <c r="FB884" s="51"/>
      <c r="FC884" s="51"/>
      <c r="FD884" s="51"/>
      <c r="FE884" s="51"/>
      <c r="FF884" s="51"/>
      <c r="FG884" s="51"/>
      <c r="FH884" s="51"/>
      <c r="FI884" s="51"/>
      <c r="FJ884" s="51"/>
      <c r="FK884" s="51"/>
      <c r="FL884" s="51"/>
      <c r="FM884" s="51"/>
      <c r="FN884" s="51"/>
      <c r="FO884" s="51"/>
      <c r="FP884" s="51"/>
    </row>
    <row r="885" spans="101:172" ht="12.75" customHeight="1">
      <c r="CW885" s="51"/>
      <c r="CX885" s="51"/>
      <c r="CY885" s="51"/>
      <c r="CZ885" s="51"/>
      <c r="DA885" s="51"/>
      <c r="DB885" s="51"/>
      <c r="DC885" s="51"/>
      <c r="DD885" s="51"/>
      <c r="DE885" s="51"/>
      <c r="DF885" s="51"/>
      <c r="DG885" s="51"/>
      <c r="DH885" s="51"/>
      <c r="DI885" s="51"/>
      <c r="DJ885" s="51"/>
      <c r="DK885" s="51"/>
      <c r="DL885" s="51"/>
      <c r="DM885" s="51"/>
      <c r="DN885" s="51"/>
      <c r="DO885" s="51"/>
      <c r="DP885" s="51"/>
      <c r="DQ885" s="51"/>
      <c r="DR885" s="51"/>
      <c r="DS885" s="51"/>
      <c r="DT885" s="51"/>
      <c r="DU885" s="51"/>
      <c r="DV885" s="51"/>
      <c r="DW885" s="51"/>
      <c r="DX885" s="51"/>
      <c r="DY885" s="51"/>
      <c r="DZ885" s="51"/>
      <c r="EA885" s="51"/>
      <c r="EB885" s="51"/>
      <c r="EC885" s="51"/>
      <c r="ED885" s="51"/>
      <c r="EE885" s="51"/>
      <c r="EF885" s="51"/>
      <c r="EG885" s="51"/>
      <c r="EH885" s="51"/>
      <c r="EI885" s="51"/>
      <c r="EJ885" s="51"/>
      <c r="EK885" s="51"/>
      <c r="EL885" s="51"/>
      <c r="EM885" s="51"/>
      <c r="EN885" s="51"/>
      <c r="EO885" s="51"/>
      <c r="EP885" s="51"/>
      <c r="EQ885" s="51"/>
      <c r="ER885" s="51"/>
      <c r="ES885" s="51"/>
      <c r="ET885" s="51"/>
      <c r="EU885" s="51"/>
      <c r="EV885" s="51"/>
      <c r="EW885" s="51"/>
      <c r="EX885" s="51"/>
      <c r="EY885" s="51"/>
      <c r="EZ885" s="51"/>
      <c r="FA885" s="51"/>
      <c r="FB885" s="51"/>
      <c r="FC885" s="51"/>
      <c r="FD885" s="51"/>
      <c r="FE885" s="51"/>
      <c r="FF885" s="51"/>
      <c r="FG885" s="51"/>
      <c r="FH885" s="51"/>
      <c r="FI885" s="51"/>
      <c r="FJ885" s="51"/>
      <c r="FK885" s="51"/>
      <c r="FL885" s="51"/>
      <c r="FM885" s="51"/>
      <c r="FN885" s="51"/>
      <c r="FO885" s="51"/>
      <c r="FP885" s="51"/>
    </row>
    <row r="886" spans="101:172" ht="12.75" customHeight="1">
      <c r="CW886" s="51"/>
      <c r="CX886" s="51"/>
      <c r="CY886" s="51"/>
      <c r="CZ886" s="51"/>
      <c r="DA886" s="51"/>
      <c r="DB886" s="51"/>
      <c r="DC886" s="51"/>
      <c r="DD886" s="51"/>
      <c r="DE886" s="51"/>
      <c r="DF886" s="51"/>
      <c r="DG886" s="51"/>
      <c r="DH886" s="51"/>
      <c r="DI886" s="51"/>
      <c r="DJ886" s="51"/>
      <c r="DK886" s="51"/>
      <c r="DL886" s="51"/>
      <c r="DM886" s="51"/>
      <c r="DN886" s="51"/>
      <c r="DO886" s="51"/>
      <c r="DP886" s="51"/>
      <c r="DQ886" s="51"/>
      <c r="DR886" s="51"/>
      <c r="DS886" s="51"/>
      <c r="DT886" s="51"/>
      <c r="DU886" s="51"/>
      <c r="DV886" s="51"/>
      <c r="DW886" s="51"/>
      <c r="DX886" s="51"/>
      <c r="DY886" s="51"/>
      <c r="DZ886" s="51"/>
      <c r="EA886" s="51"/>
      <c r="EB886" s="51"/>
      <c r="EC886" s="51"/>
      <c r="ED886" s="51"/>
      <c r="EE886" s="51"/>
      <c r="EF886" s="51"/>
      <c r="EG886" s="51"/>
      <c r="EH886" s="51"/>
      <c r="EI886" s="51"/>
      <c r="EJ886" s="51"/>
      <c r="EK886" s="51"/>
      <c r="EL886" s="51"/>
      <c r="EM886" s="51"/>
      <c r="EN886" s="51"/>
      <c r="EO886" s="51"/>
      <c r="EP886" s="51"/>
      <c r="EQ886" s="51"/>
      <c r="ER886" s="51"/>
      <c r="ES886" s="51"/>
      <c r="ET886" s="51"/>
      <c r="EU886" s="51"/>
      <c r="EV886" s="51"/>
      <c r="EW886" s="51"/>
      <c r="EX886" s="51"/>
      <c r="EY886" s="51"/>
      <c r="EZ886" s="51"/>
      <c r="FA886" s="51"/>
      <c r="FB886" s="51"/>
      <c r="FC886" s="51"/>
      <c r="FD886" s="51"/>
      <c r="FE886" s="51"/>
      <c r="FF886" s="51"/>
      <c r="FG886" s="51"/>
      <c r="FH886" s="51"/>
      <c r="FI886" s="51"/>
      <c r="FJ886" s="51"/>
      <c r="FK886" s="51"/>
      <c r="FL886" s="51"/>
      <c r="FM886" s="51"/>
      <c r="FN886" s="51"/>
      <c r="FO886" s="51"/>
      <c r="FP886" s="51"/>
    </row>
    <row r="887" spans="101:172" ht="12.75" customHeight="1">
      <c r="CW887" s="51"/>
      <c r="CX887" s="51"/>
      <c r="CY887" s="51"/>
      <c r="CZ887" s="51"/>
      <c r="DA887" s="51"/>
      <c r="DB887" s="51"/>
      <c r="DC887" s="51"/>
      <c r="DD887" s="51"/>
      <c r="DE887" s="51"/>
      <c r="DF887" s="51"/>
      <c r="DG887" s="51"/>
      <c r="DH887" s="51"/>
      <c r="DI887" s="51"/>
      <c r="DJ887" s="51"/>
      <c r="DK887" s="51"/>
      <c r="DL887" s="51"/>
      <c r="DM887" s="51"/>
      <c r="DN887" s="51"/>
      <c r="DO887" s="51"/>
      <c r="DP887" s="51"/>
      <c r="DQ887" s="51"/>
      <c r="DR887" s="51"/>
      <c r="DS887" s="51"/>
      <c r="DT887" s="51"/>
      <c r="DU887" s="51"/>
      <c r="DV887" s="51"/>
      <c r="DW887" s="51"/>
      <c r="DX887" s="51"/>
      <c r="DY887" s="51"/>
      <c r="DZ887" s="51"/>
      <c r="EA887" s="51"/>
      <c r="EB887" s="51"/>
      <c r="EC887" s="51"/>
      <c r="ED887" s="51"/>
      <c r="EE887" s="51"/>
      <c r="EF887" s="51"/>
      <c r="EG887" s="51"/>
      <c r="EH887" s="51"/>
      <c r="EI887" s="51"/>
      <c r="EJ887" s="51"/>
      <c r="EK887" s="51"/>
      <c r="EL887" s="51"/>
      <c r="EM887" s="51"/>
      <c r="EN887" s="51"/>
      <c r="EO887" s="51"/>
      <c r="EP887" s="51"/>
      <c r="EQ887" s="51"/>
      <c r="ER887" s="51"/>
      <c r="ES887" s="51"/>
      <c r="ET887" s="51"/>
      <c r="EU887" s="51"/>
      <c r="EV887" s="51"/>
      <c r="EW887" s="51"/>
      <c r="EX887" s="51"/>
      <c r="EY887" s="51"/>
      <c r="EZ887" s="51"/>
      <c r="FA887" s="51"/>
      <c r="FB887" s="51"/>
      <c r="FC887" s="51"/>
      <c r="FD887" s="51"/>
      <c r="FE887" s="51"/>
      <c r="FF887" s="51"/>
      <c r="FG887" s="51"/>
      <c r="FH887" s="51"/>
      <c r="FI887" s="51"/>
      <c r="FJ887" s="51"/>
      <c r="FK887" s="51"/>
      <c r="FL887" s="51"/>
      <c r="FM887" s="51"/>
      <c r="FN887" s="51"/>
      <c r="FO887" s="51"/>
      <c r="FP887" s="51"/>
    </row>
    <row r="888" spans="101:172" ht="12.75" customHeight="1">
      <c r="CW888" s="51"/>
      <c r="CX888" s="51"/>
      <c r="CY888" s="51"/>
      <c r="CZ888" s="51"/>
      <c r="DA888" s="51"/>
      <c r="DB888" s="51"/>
      <c r="DC888" s="51"/>
      <c r="DD888" s="51"/>
      <c r="DE888" s="51"/>
      <c r="DF888" s="51"/>
      <c r="DG888" s="51"/>
      <c r="DH888" s="51"/>
      <c r="DI888" s="51"/>
      <c r="DJ888" s="51"/>
      <c r="DK888" s="51"/>
      <c r="DL888" s="51"/>
      <c r="DM888" s="51"/>
      <c r="DN888" s="51"/>
      <c r="DO888" s="51"/>
      <c r="DP888" s="51"/>
      <c r="DQ888" s="51"/>
      <c r="DR888" s="51"/>
      <c r="DS888" s="51"/>
      <c r="DT888" s="51"/>
      <c r="DU888" s="51"/>
      <c r="DV888" s="51"/>
      <c r="DW888" s="51"/>
      <c r="DX888" s="51"/>
      <c r="DY888" s="51"/>
      <c r="DZ888" s="51"/>
      <c r="EA888" s="51"/>
      <c r="EB888" s="51"/>
      <c r="EC888" s="51"/>
      <c r="ED888" s="51"/>
      <c r="EE888" s="51"/>
      <c r="EF888" s="51"/>
      <c r="EG888" s="51"/>
      <c r="EH888" s="51"/>
      <c r="EI888" s="51"/>
      <c r="EJ888" s="51"/>
      <c r="EK888" s="51"/>
      <c r="EL888" s="51"/>
      <c r="EM888" s="51"/>
      <c r="EN888" s="51"/>
      <c r="EO888" s="51"/>
      <c r="EP888" s="51"/>
      <c r="EQ888" s="51"/>
      <c r="ER888" s="51"/>
      <c r="ES888" s="51"/>
      <c r="ET888" s="51"/>
      <c r="EU888" s="51"/>
      <c r="EV888" s="51"/>
      <c r="EW888" s="51"/>
      <c r="EX888" s="51"/>
      <c r="EY888" s="51"/>
      <c r="EZ888" s="51"/>
      <c r="FA888" s="51"/>
      <c r="FB888" s="51"/>
      <c r="FC888" s="51"/>
      <c r="FD888" s="51"/>
      <c r="FE888" s="51"/>
      <c r="FF888" s="51"/>
      <c r="FG888" s="51"/>
      <c r="FH888" s="51"/>
      <c r="FI888" s="51"/>
      <c r="FJ888" s="51"/>
      <c r="FK888" s="51"/>
      <c r="FL888" s="51"/>
      <c r="FM888" s="51"/>
      <c r="FN888" s="51"/>
      <c r="FO888" s="51"/>
      <c r="FP888" s="51"/>
    </row>
    <row r="889" spans="101:172" ht="12.75" customHeight="1">
      <c r="CW889" s="51"/>
      <c r="CX889" s="51"/>
      <c r="CY889" s="51"/>
      <c r="CZ889" s="51"/>
      <c r="DA889" s="51"/>
      <c r="DB889" s="51"/>
      <c r="DC889" s="51"/>
      <c r="DD889" s="51"/>
      <c r="DE889" s="51"/>
      <c r="DF889" s="51"/>
      <c r="DG889" s="51"/>
      <c r="DH889" s="51"/>
      <c r="DI889" s="51"/>
      <c r="DJ889" s="51"/>
      <c r="DK889" s="51"/>
      <c r="DL889" s="51"/>
      <c r="DM889" s="51"/>
      <c r="DN889" s="51"/>
      <c r="DO889" s="51"/>
      <c r="DP889" s="51"/>
      <c r="DQ889" s="51"/>
      <c r="DR889" s="51"/>
      <c r="DS889" s="51"/>
      <c r="DT889" s="51"/>
      <c r="DU889" s="51"/>
      <c r="DV889" s="51"/>
      <c r="DW889" s="51"/>
      <c r="DX889" s="51"/>
      <c r="DY889" s="51"/>
      <c r="DZ889" s="51"/>
      <c r="EA889" s="51"/>
      <c r="EB889" s="51"/>
      <c r="EC889" s="51"/>
      <c r="ED889" s="51"/>
      <c r="EE889" s="51"/>
      <c r="EF889" s="51"/>
      <c r="EG889" s="51"/>
      <c r="EH889" s="51"/>
      <c r="EI889" s="51"/>
      <c r="EJ889" s="51"/>
      <c r="EK889" s="51"/>
      <c r="EL889" s="51"/>
      <c r="EM889" s="51"/>
      <c r="EN889" s="51"/>
      <c r="EO889" s="51"/>
      <c r="EP889" s="51"/>
      <c r="EQ889" s="51"/>
      <c r="ER889" s="51"/>
      <c r="ES889" s="51"/>
      <c r="ET889" s="51"/>
      <c r="EU889" s="51"/>
      <c r="EV889" s="51"/>
      <c r="EW889" s="51"/>
      <c r="EX889" s="51"/>
      <c r="EY889" s="51"/>
      <c r="EZ889" s="51"/>
      <c r="FA889" s="51"/>
      <c r="FB889" s="51"/>
      <c r="FC889" s="51"/>
      <c r="FD889" s="51"/>
      <c r="FE889" s="51"/>
      <c r="FF889" s="51"/>
      <c r="FG889" s="51"/>
      <c r="FH889" s="51"/>
      <c r="FI889" s="51"/>
      <c r="FJ889" s="51"/>
      <c r="FK889" s="51"/>
      <c r="FL889" s="51"/>
      <c r="FM889" s="51"/>
      <c r="FN889" s="51"/>
      <c r="FO889" s="51"/>
      <c r="FP889" s="51"/>
    </row>
    <row r="890" spans="101:172" ht="12.75" customHeight="1">
      <c r="CW890" s="51"/>
      <c r="CX890" s="51"/>
      <c r="CY890" s="51"/>
      <c r="CZ890" s="51"/>
      <c r="DA890" s="51"/>
      <c r="DB890" s="51"/>
      <c r="DC890" s="51"/>
      <c r="DD890" s="51"/>
      <c r="DE890" s="51"/>
      <c r="DF890" s="51"/>
      <c r="DG890" s="51"/>
      <c r="DH890" s="51"/>
      <c r="DI890" s="51"/>
      <c r="DJ890" s="51"/>
      <c r="DK890" s="51"/>
      <c r="DL890" s="51"/>
      <c r="DM890" s="51"/>
      <c r="DN890" s="51"/>
      <c r="DO890" s="51"/>
      <c r="DP890" s="51"/>
      <c r="DQ890" s="51"/>
      <c r="DR890" s="51"/>
      <c r="DS890" s="51"/>
      <c r="DT890" s="51"/>
      <c r="DU890" s="51"/>
      <c r="DV890" s="51"/>
      <c r="DW890" s="51"/>
      <c r="DX890" s="51"/>
      <c r="DY890" s="51"/>
      <c r="DZ890" s="51"/>
      <c r="EA890" s="51"/>
      <c r="EB890" s="51"/>
      <c r="EC890" s="51"/>
      <c r="ED890" s="51"/>
      <c r="EE890" s="51"/>
      <c r="EF890" s="51"/>
      <c r="EG890" s="51"/>
      <c r="EH890" s="51"/>
      <c r="EI890" s="51"/>
      <c r="EJ890" s="51"/>
      <c r="EK890" s="51"/>
      <c r="EL890" s="51"/>
      <c r="EM890" s="51"/>
      <c r="EN890" s="51"/>
      <c r="EO890" s="51"/>
      <c r="EP890" s="51"/>
      <c r="EQ890" s="51"/>
      <c r="ER890" s="51"/>
      <c r="ES890" s="51"/>
      <c r="ET890" s="51"/>
      <c r="EU890" s="51"/>
      <c r="EV890" s="51"/>
      <c r="EW890" s="51"/>
      <c r="EX890" s="51"/>
      <c r="EY890" s="51"/>
      <c r="EZ890" s="51"/>
      <c r="FA890" s="51"/>
      <c r="FB890" s="51"/>
      <c r="FC890" s="51"/>
      <c r="FD890" s="51"/>
      <c r="FE890" s="51"/>
      <c r="FF890" s="51"/>
      <c r="FG890" s="51"/>
      <c r="FH890" s="51"/>
      <c r="FI890" s="51"/>
      <c r="FJ890" s="51"/>
      <c r="FK890" s="51"/>
      <c r="FL890" s="51"/>
      <c r="FM890" s="51"/>
      <c r="FN890" s="51"/>
      <c r="FO890" s="51"/>
      <c r="FP890" s="51"/>
    </row>
    <row r="891" spans="101:172" ht="12.75" customHeight="1">
      <c r="CW891" s="51"/>
      <c r="CX891" s="51"/>
      <c r="CY891" s="51"/>
      <c r="CZ891" s="51"/>
      <c r="DA891" s="51"/>
      <c r="DB891" s="51"/>
      <c r="DC891" s="51"/>
      <c r="DD891" s="51"/>
      <c r="DE891" s="51"/>
      <c r="DF891" s="51"/>
      <c r="DG891" s="51"/>
      <c r="DH891" s="51"/>
      <c r="DI891" s="51"/>
      <c r="DJ891" s="51"/>
      <c r="DK891" s="51"/>
      <c r="DL891" s="51"/>
      <c r="DM891" s="51"/>
      <c r="DN891" s="51"/>
      <c r="DO891" s="51"/>
      <c r="DP891" s="51"/>
      <c r="DQ891" s="51"/>
      <c r="DR891" s="51"/>
      <c r="DS891" s="51"/>
      <c r="DT891" s="51"/>
      <c r="DU891" s="51"/>
      <c r="DV891" s="51"/>
      <c r="DW891" s="51"/>
      <c r="DX891" s="51"/>
      <c r="DY891" s="51"/>
      <c r="DZ891" s="51"/>
      <c r="EA891" s="51"/>
      <c r="EB891" s="51"/>
      <c r="EC891" s="51"/>
      <c r="ED891" s="51"/>
      <c r="EE891" s="51"/>
      <c r="EF891" s="51"/>
      <c r="EG891" s="51"/>
      <c r="EH891" s="51"/>
      <c r="EI891" s="51"/>
      <c r="EJ891" s="51"/>
      <c r="EK891" s="51"/>
      <c r="EL891" s="51"/>
      <c r="EM891" s="51"/>
      <c r="EN891" s="51"/>
      <c r="EO891" s="51"/>
      <c r="EP891" s="51"/>
      <c r="EQ891" s="51"/>
      <c r="ER891" s="51"/>
      <c r="ES891" s="51"/>
      <c r="ET891" s="51"/>
      <c r="EU891" s="51"/>
      <c r="EV891" s="51"/>
      <c r="EW891" s="51"/>
      <c r="EX891" s="51"/>
      <c r="EY891" s="51"/>
      <c r="EZ891" s="51"/>
      <c r="FA891" s="51"/>
      <c r="FB891" s="51"/>
      <c r="FC891" s="51"/>
      <c r="FD891" s="51"/>
      <c r="FE891" s="51"/>
      <c r="FF891" s="51"/>
      <c r="FG891" s="51"/>
      <c r="FH891" s="51"/>
      <c r="FI891" s="51"/>
      <c r="FJ891" s="51"/>
      <c r="FK891" s="51"/>
      <c r="FL891" s="51"/>
      <c r="FM891" s="51"/>
      <c r="FN891" s="51"/>
      <c r="FO891" s="51"/>
      <c r="FP891" s="51"/>
    </row>
    <row r="892" spans="101:172" ht="12.75" customHeight="1">
      <c r="CW892" s="51"/>
      <c r="CX892" s="51"/>
      <c r="CY892" s="51"/>
      <c r="CZ892" s="51"/>
      <c r="DA892" s="51"/>
      <c r="DB892" s="51"/>
      <c r="DC892" s="51"/>
      <c r="DD892" s="51"/>
      <c r="DE892" s="51"/>
      <c r="DF892" s="51"/>
      <c r="DG892" s="51"/>
      <c r="DH892" s="51"/>
      <c r="DI892" s="51"/>
      <c r="DJ892" s="51"/>
      <c r="DK892" s="51"/>
      <c r="DL892" s="51"/>
      <c r="DM892" s="51"/>
      <c r="DN892" s="51"/>
      <c r="DO892" s="51"/>
      <c r="DP892" s="51"/>
      <c r="DQ892" s="51"/>
      <c r="DR892" s="51"/>
      <c r="DS892" s="51"/>
      <c r="DT892" s="51"/>
      <c r="DU892" s="51"/>
      <c r="DV892" s="51"/>
      <c r="DW892" s="51"/>
      <c r="DX892" s="51"/>
      <c r="DY892" s="51"/>
      <c r="DZ892" s="51"/>
      <c r="EA892" s="51"/>
      <c r="EB892" s="51"/>
      <c r="EC892" s="51"/>
      <c r="ED892" s="51"/>
      <c r="EE892" s="51"/>
      <c r="EF892" s="51"/>
      <c r="EG892" s="51"/>
      <c r="EH892" s="51"/>
      <c r="EI892" s="51"/>
      <c r="EJ892" s="51"/>
      <c r="EK892" s="51"/>
      <c r="EL892" s="51"/>
      <c r="EM892" s="51"/>
      <c r="EN892" s="51"/>
      <c r="EO892" s="51"/>
      <c r="EP892" s="51"/>
      <c r="EQ892" s="51"/>
      <c r="ER892" s="51"/>
      <c r="ES892" s="51"/>
      <c r="ET892" s="51"/>
      <c r="EU892" s="51"/>
      <c r="EV892" s="51"/>
      <c r="EW892" s="51"/>
      <c r="EX892" s="51"/>
      <c r="EY892" s="51"/>
      <c r="EZ892" s="51"/>
      <c r="FA892" s="51"/>
      <c r="FB892" s="51"/>
      <c r="FC892" s="51"/>
      <c r="FD892" s="51"/>
      <c r="FE892" s="51"/>
      <c r="FF892" s="51"/>
      <c r="FG892" s="51"/>
      <c r="FH892" s="51"/>
      <c r="FI892" s="51"/>
      <c r="FJ892" s="51"/>
      <c r="FK892" s="51"/>
      <c r="FL892" s="51"/>
      <c r="FM892" s="51"/>
      <c r="FN892" s="51"/>
      <c r="FO892" s="51"/>
      <c r="FP892" s="51"/>
    </row>
    <row r="893" spans="101:172" ht="12.75" customHeight="1">
      <c r="CW893" s="51"/>
      <c r="CX893" s="51"/>
      <c r="CY893" s="51"/>
      <c r="CZ893" s="51"/>
      <c r="DA893" s="51"/>
      <c r="DB893" s="51"/>
      <c r="DC893" s="51"/>
      <c r="DD893" s="51"/>
      <c r="DE893" s="51"/>
      <c r="DF893" s="51"/>
      <c r="DG893" s="51"/>
      <c r="DH893" s="51"/>
      <c r="DI893" s="51"/>
      <c r="DJ893" s="51"/>
      <c r="DK893" s="51"/>
      <c r="DL893" s="51"/>
      <c r="DM893" s="51"/>
      <c r="DN893" s="51"/>
      <c r="DO893" s="51"/>
      <c r="DP893" s="51"/>
      <c r="DQ893" s="51"/>
      <c r="DR893" s="51"/>
      <c r="DS893" s="51"/>
      <c r="DT893" s="51"/>
      <c r="DU893" s="51"/>
      <c r="DV893" s="51"/>
      <c r="DW893" s="51"/>
      <c r="DX893" s="51"/>
      <c r="DY893" s="51"/>
      <c r="DZ893" s="51"/>
      <c r="EA893" s="51"/>
      <c r="EB893" s="51"/>
      <c r="EC893" s="51"/>
      <c r="ED893" s="51"/>
      <c r="EE893" s="51"/>
      <c r="EF893" s="51"/>
      <c r="EG893" s="51"/>
      <c r="EH893" s="51"/>
      <c r="EI893" s="51"/>
      <c r="EJ893" s="51"/>
      <c r="EK893" s="51"/>
      <c r="EL893" s="51"/>
      <c r="EM893" s="51"/>
      <c r="EN893" s="51"/>
      <c r="EO893" s="51"/>
      <c r="EP893" s="51"/>
      <c r="EQ893" s="51"/>
      <c r="ER893" s="51"/>
      <c r="ES893" s="51"/>
      <c r="ET893" s="51"/>
      <c r="EU893" s="51"/>
      <c r="EV893" s="51"/>
      <c r="EW893" s="51"/>
      <c r="EX893" s="51"/>
      <c r="EY893" s="51"/>
      <c r="EZ893" s="51"/>
      <c r="FA893" s="51"/>
      <c r="FB893" s="51"/>
      <c r="FC893" s="51"/>
      <c r="FD893" s="51"/>
      <c r="FE893" s="51"/>
      <c r="FF893" s="51"/>
      <c r="FG893" s="51"/>
      <c r="FH893" s="51"/>
      <c r="FI893" s="51"/>
      <c r="FJ893" s="51"/>
      <c r="FK893" s="51"/>
      <c r="FL893" s="51"/>
      <c r="FM893" s="51"/>
      <c r="FN893" s="51"/>
      <c r="FO893" s="51"/>
      <c r="FP893" s="51"/>
    </row>
    <row r="894" spans="101:172" ht="12.75" customHeight="1">
      <c r="CW894" s="51"/>
      <c r="CX894" s="51"/>
      <c r="CY894" s="51"/>
      <c r="CZ894" s="51"/>
      <c r="DA894" s="51"/>
      <c r="DB894" s="51"/>
      <c r="DC894" s="51"/>
      <c r="DD894" s="51"/>
      <c r="DE894" s="51"/>
      <c r="DF894" s="51"/>
      <c r="DG894" s="51"/>
      <c r="DH894" s="51"/>
      <c r="DI894" s="51"/>
      <c r="DJ894" s="51"/>
      <c r="DK894" s="51"/>
      <c r="DL894" s="51"/>
      <c r="DM894" s="51"/>
      <c r="DN894" s="51"/>
      <c r="DO894" s="51"/>
      <c r="DP894" s="51"/>
      <c r="DQ894" s="51"/>
      <c r="DR894" s="51"/>
      <c r="DS894" s="51"/>
      <c r="DT894" s="51"/>
      <c r="DU894" s="51"/>
      <c r="DV894" s="51"/>
      <c r="DW894" s="51"/>
      <c r="DX894" s="51"/>
      <c r="DY894" s="51"/>
      <c r="DZ894" s="51"/>
      <c r="EA894" s="51"/>
      <c r="EB894" s="51"/>
      <c r="EC894" s="51"/>
      <c r="ED894" s="51"/>
      <c r="EE894" s="51"/>
      <c r="EF894" s="51"/>
      <c r="EG894" s="51"/>
      <c r="EH894" s="51"/>
      <c r="EI894" s="51"/>
      <c r="EJ894" s="51"/>
      <c r="EK894" s="51"/>
      <c r="EL894" s="51"/>
      <c r="EM894" s="51"/>
      <c r="EN894" s="51"/>
      <c r="EO894" s="51"/>
      <c r="EP894" s="51"/>
      <c r="EQ894" s="51"/>
      <c r="ER894" s="51"/>
      <c r="ES894" s="51"/>
      <c r="ET894" s="51"/>
      <c r="EU894" s="51"/>
      <c r="EV894" s="51"/>
      <c r="EW894" s="51"/>
      <c r="EX894" s="51"/>
      <c r="EY894" s="51"/>
      <c r="EZ894" s="51"/>
      <c r="FA894" s="51"/>
      <c r="FB894" s="51"/>
      <c r="FC894" s="51"/>
      <c r="FD894" s="51"/>
      <c r="FE894" s="51"/>
      <c r="FF894" s="51"/>
      <c r="FG894" s="51"/>
      <c r="FH894" s="51"/>
      <c r="FI894" s="51"/>
      <c r="FJ894" s="51"/>
      <c r="FK894" s="51"/>
      <c r="FL894" s="51"/>
      <c r="FM894" s="51"/>
      <c r="FN894" s="51"/>
      <c r="FO894" s="51"/>
      <c r="FP894" s="51"/>
    </row>
    <row r="895" spans="101:172" ht="12.75" customHeight="1">
      <c r="CW895" s="51"/>
      <c r="CX895" s="51"/>
      <c r="CY895" s="51"/>
      <c r="CZ895" s="51"/>
      <c r="DA895" s="51"/>
      <c r="DB895" s="51"/>
      <c r="DC895" s="51"/>
      <c r="DD895" s="51"/>
      <c r="DE895" s="51"/>
      <c r="DF895" s="51"/>
      <c r="DG895" s="51"/>
      <c r="DH895" s="51"/>
      <c r="DI895" s="51"/>
      <c r="DJ895" s="51"/>
      <c r="DK895" s="51"/>
      <c r="DL895" s="51"/>
      <c r="DM895" s="51"/>
      <c r="DN895" s="51"/>
      <c r="DO895" s="51"/>
      <c r="DP895" s="51"/>
      <c r="DQ895" s="51"/>
      <c r="DR895" s="51"/>
      <c r="DS895" s="51"/>
      <c r="DT895" s="51"/>
      <c r="DU895" s="51"/>
      <c r="DV895" s="51"/>
      <c r="DW895" s="51"/>
      <c r="DX895" s="51"/>
      <c r="DY895" s="51"/>
      <c r="DZ895" s="51"/>
      <c r="EA895" s="51"/>
      <c r="EB895" s="51"/>
      <c r="EC895" s="51"/>
      <c r="ED895" s="51"/>
      <c r="EE895" s="51"/>
      <c r="EF895" s="51"/>
      <c r="EG895" s="51"/>
      <c r="EH895" s="51"/>
      <c r="EI895" s="51"/>
      <c r="EJ895" s="51"/>
      <c r="EK895" s="51"/>
      <c r="EL895" s="51"/>
      <c r="EM895" s="51"/>
      <c r="EN895" s="51"/>
      <c r="EO895" s="51"/>
      <c r="EP895" s="51"/>
      <c r="EQ895" s="51"/>
      <c r="ER895" s="51"/>
      <c r="ES895" s="51"/>
      <c r="ET895" s="51"/>
      <c r="EU895" s="51"/>
      <c r="EV895" s="51"/>
      <c r="EW895" s="51"/>
      <c r="EX895" s="51"/>
      <c r="EY895" s="51"/>
      <c r="EZ895" s="51"/>
      <c r="FA895" s="51"/>
      <c r="FB895" s="51"/>
      <c r="FC895" s="51"/>
      <c r="FD895" s="51"/>
      <c r="FE895" s="51"/>
      <c r="FF895" s="51"/>
      <c r="FG895" s="51"/>
      <c r="FH895" s="51"/>
      <c r="FI895" s="51"/>
      <c r="FJ895" s="51"/>
      <c r="FK895" s="51"/>
      <c r="FL895" s="51"/>
      <c r="FM895" s="51"/>
      <c r="FN895" s="51"/>
      <c r="FO895" s="51"/>
      <c r="FP895" s="51"/>
    </row>
    <row r="896" spans="101:172" ht="12.75" customHeight="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c r="DV896" s="51"/>
      <c r="DW896" s="51"/>
      <c r="DX896" s="51"/>
      <c r="DY896" s="51"/>
      <c r="DZ896" s="51"/>
      <c r="EA896" s="51"/>
      <c r="EB896" s="51"/>
      <c r="EC896" s="51"/>
      <c r="ED896" s="51"/>
      <c r="EE896" s="51"/>
      <c r="EF896" s="51"/>
      <c r="EG896" s="51"/>
      <c r="EH896" s="51"/>
      <c r="EI896" s="51"/>
      <c r="EJ896" s="51"/>
      <c r="EK896" s="51"/>
      <c r="EL896" s="51"/>
      <c r="EM896" s="51"/>
      <c r="EN896" s="51"/>
      <c r="EO896" s="51"/>
      <c r="EP896" s="51"/>
      <c r="EQ896" s="51"/>
      <c r="ER896" s="51"/>
      <c r="ES896" s="51"/>
      <c r="ET896" s="51"/>
      <c r="EU896" s="51"/>
      <c r="EV896" s="51"/>
      <c r="EW896" s="51"/>
      <c r="EX896" s="51"/>
      <c r="EY896" s="51"/>
      <c r="EZ896" s="51"/>
      <c r="FA896" s="51"/>
      <c r="FB896" s="51"/>
      <c r="FC896" s="51"/>
      <c r="FD896" s="51"/>
      <c r="FE896" s="51"/>
      <c r="FF896" s="51"/>
      <c r="FG896" s="51"/>
      <c r="FH896" s="51"/>
      <c r="FI896" s="51"/>
      <c r="FJ896" s="51"/>
      <c r="FK896" s="51"/>
      <c r="FL896" s="51"/>
      <c r="FM896" s="51"/>
      <c r="FN896" s="51"/>
      <c r="FO896" s="51"/>
      <c r="FP896" s="51"/>
    </row>
    <row r="897" spans="101:172" ht="12.75" customHeight="1">
      <c r="CW897" s="51"/>
      <c r="CX897" s="51"/>
      <c r="CY897" s="51"/>
      <c r="CZ897" s="51"/>
      <c r="DA897" s="51"/>
      <c r="DB897" s="51"/>
      <c r="DC897" s="51"/>
      <c r="DD897" s="51"/>
      <c r="DE897" s="51"/>
      <c r="DF897" s="51"/>
      <c r="DG897" s="51"/>
      <c r="DH897" s="51"/>
      <c r="DI897" s="51"/>
      <c r="DJ897" s="51"/>
      <c r="DK897" s="51"/>
      <c r="DL897" s="51"/>
      <c r="DM897" s="51"/>
      <c r="DN897" s="51"/>
      <c r="DO897" s="51"/>
      <c r="DP897" s="51"/>
      <c r="DQ897" s="51"/>
      <c r="DR897" s="51"/>
      <c r="DS897" s="51"/>
      <c r="DT897" s="51"/>
      <c r="DU897" s="51"/>
      <c r="DV897" s="51"/>
      <c r="DW897" s="51"/>
      <c r="DX897" s="51"/>
      <c r="DY897" s="51"/>
      <c r="DZ897" s="51"/>
      <c r="EA897" s="51"/>
      <c r="EB897" s="51"/>
      <c r="EC897" s="51"/>
      <c r="ED897" s="51"/>
      <c r="EE897" s="51"/>
      <c r="EF897" s="51"/>
      <c r="EG897" s="51"/>
      <c r="EH897" s="51"/>
      <c r="EI897" s="51"/>
      <c r="EJ897" s="51"/>
      <c r="EK897" s="51"/>
      <c r="EL897" s="51"/>
      <c r="EM897" s="51"/>
      <c r="EN897" s="51"/>
      <c r="EO897" s="51"/>
      <c r="EP897" s="51"/>
      <c r="EQ897" s="51"/>
      <c r="ER897" s="51"/>
      <c r="ES897" s="51"/>
      <c r="ET897" s="51"/>
      <c r="EU897" s="51"/>
      <c r="EV897" s="51"/>
      <c r="EW897" s="51"/>
      <c r="EX897" s="51"/>
      <c r="EY897" s="51"/>
      <c r="EZ897" s="51"/>
      <c r="FA897" s="51"/>
      <c r="FB897" s="51"/>
      <c r="FC897" s="51"/>
      <c r="FD897" s="51"/>
      <c r="FE897" s="51"/>
      <c r="FF897" s="51"/>
      <c r="FG897" s="51"/>
      <c r="FH897" s="51"/>
      <c r="FI897" s="51"/>
      <c r="FJ897" s="51"/>
      <c r="FK897" s="51"/>
      <c r="FL897" s="51"/>
      <c r="FM897" s="51"/>
      <c r="FN897" s="51"/>
      <c r="FO897" s="51"/>
      <c r="FP897" s="51"/>
    </row>
    <row r="898" spans="101:172" ht="12.75" customHeight="1">
      <c r="CW898" s="51"/>
      <c r="CX898" s="51"/>
      <c r="CY898" s="51"/>
      <c r="CZ898" s="51"/>
      <c r="DA898" s="51"/>
      <c r="DB898" s="51"/>
      <c r="DC898" s="51"/>
      <c r="DD898" s="51"/>
      <c r="DE898" s="51"/>
      <c r="DF898" s="51"/>
      <c r="DG898" s="51"/>
      <c r="DH898" s="51"/>
      <c r="DI898" s="51"/>
      <c r="DJ898" s="51"/>
      <c r="DK898" s="51"/>
      <c r="DL898" s="51"/>
      <c r="DM898" s="51"/>
      <c r="DN898" s="51"/>
      <c r="DO898" s="51"/>
      <c r="DP898" s="51"/>
      <c r="DQ898" s="51"/>
      <c r="DR898" s="51"/>
      <c r="DS898" s="51"/>
      <c r="DT898" s="51"/>
      <c r="DU898" s="51"/>
      <c r="DV898" s="51"/>
      <c r="DW898" s="51"/>
      <c r="DX898" s="51"/>
      <c r="DY898" s="51"/>
      <c r="DZ898" s="51"/>
      <c r="EA898" s="51"/>
      <c r="EB898" s="51"/>
      <c r="EC898" s="51"/>
      <c r="ED898" s="51"/>
      <c r="EE898" s="51"/>
      <c r="EF898" s="51"/>
      <c r="EG898" s="51"/>
      <c r="EH898" s="51"/>
      <c r="EI898" s="51"/>
      <c r="EJ898" s="51"/>
      <c r="EK898" s="51"/>
      <c r="EL898" s="51"/>
      <c r="EM898" s="51"/>
      <c r="EN898" s="51"/>
      <c r="EO898" s="51"/>
      <c r="EP898" s="51"/>
      <c r="EQ898" s="51"/>
      <c r="ER898" s="51"/>
      <c r="ES898" s="51"/>
      <c r="ET898" s="51"/>
      <c r="EU898" s="51"/>
      <c r="EV898" s="51"/>
      <c r="EW898" s="51"/>
      <c r="EX898" s="51"/>
      <c r="EY898" s="51"/>
      <c r="EZ898" s="51"/>
      <c r="FA898" s="51"/>
      <c r="FB898" s="51"/>
      <c r="FC898" s="51"/>
      <c r="FD898" s="51"/>
      <c r="FE898" s="51"/>
      <c r="FF898" s="51"/>
      <c r="FG898" s="51"/>
      <c r="FH898" s="51"/>
      <c r="FI898" s="51"/>
      <c r="FJ898" s="51"/>
      <c r="FK898" s="51"/>
      <c r="FL898" s="51"/>
      <c r="FM898" s="51"/>
      <c r="FN898" s="51"/>
      <c r="FO898" s="51"/>
      <c r="FP898" s="51"/>
    </row>
    <row r="899" spans="101:172" ht="12.75" customHeight="1">
      <c r="CW899" s="51"/>
      <c r="CX899" s="51"/>
      <c r="CY899" s="51"/>
      <c r="CZ899" s="51"/>
      <c r="DA899" s="51"/>
      <c r="DB899" s="51"/>
      <c r="DC899" s="51"/>
      <c r="DD899" s="51"/>
      <c r="DE899" s="51"/>
      <c r="DF899" s="51"/>
      <c r="DG899" s="51"/>
      <c r="DH899" s="51"/>
      <c r="DI899" s="51"/>
      <c r="DJ899" s="51"/>
      <c r="DK899" s="51"/>
      <c r="DL899" s="51"/>
      <c r="DM899" s="51"/>
      <c r="DN899" s="51"/>
      <c r="DO899" s="51"/>
      <c r="DP899" s="51"/>
      <c r="DQ899" s="51"/>
      <c r="DR899" s="51"/>
      <c r="DS899" s="51"/>
      <c r="DT899" s="51"/>
      <c r="DU899" s="51"/>
      <c r="DV899" s="51"/>
      <c r="DW899" s="51"/>
      <c r="DX899" s="51"/>
      <c r="DY899" s="51"/>
      <c r="DZ899" s="51"/>
      <c r="EA899" s="51"/>
      <c r="EB899" s="51"/>
      <c r="EC899" s="51"/>
      <c r="ED899" s="51"/>
      <c r="EE899" s="51"/>
      <c r="EF899" s="51"/>
      <c r="EG899" s="51"/>
      <c r="EH899" s="51"/>
      <c r="EI899" s="51"/>
      <c r="EJ899" s="51"/>
      <c r="EK899" s="51"/>
      <c r="EL899" s="51"/>
      <c r="EM899" s="51"/>
      <c r="EN899" s="51"/>
      <c r="EO899" s="51"/>
      <c r="EP899" s="51"/>
      <c r="EQ899" s="51"/>
      <c r="ER899" s="51"/>
      <c r="ES899" s="51"/>
      <c r="ET899" s="51"/>
      <c r="EU899" s="51"/>
      <c r="EV899" s="51"/>
      <c r="EW899" s="51"/>
      <c r="EX899" s="51"/>
      <c r="EY899" s="51"/>
      <c r="EZ899" s="51"/>
      <c r="FA899" s="51"/>
      <c r="FB899" s="51"/>
      <c r="FC899" s="51"/>
      <c r="FD899" s="51"/>
      <c r="FE899" s="51"/>
      <c r="FF899" s="51"/>
      <c r="FG899" s="51"/>
      <c r="FH899" s="51"/>
      <c r="FI899" s="51"/>
      <c r="FJ899" s="51"/>
      <c r="FK899" s="51"/>
      <c r="FL899" s="51"/>
      <c r="FM899" s="51"/>
      <c r="FN899" s="51"/>
      <c r="FO899" s="51"/>
      <c r="FP899" s="51"/>
    </row>
    <row r="900" spans="101:172" ht="12.75" customHeight="1">
      <c r="CW900" s="51"/>
      <c r="CX900" s="51"/>
      <c r="CY900" s="51"/>
      <c r="CZ900" s="51"/>
      <c r="DA900" s="51"/>
      <c r="DB900" s="51"/>
      <c r="DC900" s="51"/>
      <c r="DD900" s="51"/>
      <c r="DE900" s="51"/>
      <c r="DF900" s="51"/>
      <c r="DG900" s="51"/>
      <c r="DH900" s="51"/>
      <c r="DI900" s="51"/>
      <c r="DJ900" s="51"/>
      <c r="DK900" s="51"/>
      <c r="DL900" s="51"/>
      <c r="DM900" s="51"/>
      <c r="DN900" s="51"/>
      <c r="DO900" s="51"/>
      <c r="DP900" s="51"/>
      <c r="DQ900" s="51"/>
      <c r="DR900" s="51"/>
      <c r="DS900" s="51"/>
      <c r="DT900" s="51"/>
      <c r="DU900" s="51"/>
      <c r="DV900" s="51"/>
      <c r="DW900" s="51"/>
      <c r="DX900" s="51"/>
      <c r="DY900" s="51"/>
      <c r="DZ900" s="51"/>
      <c r="EA900" s="51"/>
      <c r="EB900" s="51"/>
      <c r="EC900" s="51"/>
      <c r="ED900" s="51"/>
      <c r="EE900" s="51"/>
      <c r="EF900" s="51"/>
      <c r="EG900" s="51"/>
      <c r="EH900" s="51"/>
      <c r="EI900" s="51"/>
      <c r="EJ900" s="51"/>
      <c r="EK900" s="51"/>
      <c r="EL900" s="51"/>
      <c r="EM900" s="51"/>
      <c r="EN900" s="51"/>
      <c r="EO900" s="51"/>
      <c r="EP900" s="51"/>
      <c r="EQ900" s="51"/>
      <c r="ER900" s="51"/>
      <c r="ES900" s="51"/>
      <c r="ET900" s="51"/>
      <c r="EU900" s="51"/>
      <c r="EV900" s="51"/>
      <c r="EW900" s="51"/>
      <c r="EX900" s="51"/>
      <c r="EY900" s="51"/>
      <c r="EZ900" s="51"/>
      <c r="FA900" s="51"/>
      <c r="FB900" s="51"/>
      <c r="FC900" s="51"/>
      <c r="FD900" s="51"/>
      <c r="FE900" s="51"/>
      <c r="FF900" s="51"/>
      <c r="FG900" s="51"/>
      <c r="FH900" s="51"/>
      <c r="FI900" s="51"/>
      <c r="FJ900" s="51"/>
      <c r="FK900" s="51"/>
      <c r="FL900" s="51"/>
      <c r="FM900" s="51"/>
      <c r="FN900" s="51"/>
      <c r="FO900" s="51"/>
      <c r="FP900" s="51"/>
    </row>
    <row r="901" spans="101:172" ht="12.75" customHeight="1">
      <c r="CW901" s="51"/>
      <c r="CX901" s="51"/>
      <c r="CY901" s="51"/>
      <c r="CZ901" s="51"/>
      <c r="DA901" s="51"/>
      <c r="DB901" s="51"/>
      <c r="DC901" s="51"/>
      <c r="DD901" s="51"/>
      <c r="DE901" s="51"/>
      <c r="DF901" s="51"/>
      <c r="DG901" s="51"/>
      <c r="DH901" s="51"/>
      <c r="DI901" s="51"/>
      <c r="DJ901" s="51"/>
      <c r="DK901" s="51"/>
      <c r="DL901" s="51"/>
      <c r="DM901" s="51"/>
      <c r="DN901" s="51"/>
      <c r="DO901" s="51"/>
      <c r="DP901" s="51"/>
      <c r="DQ901" s="51"/>
      <c r="DR901" s="51"/>
      <c r="DS901" s="51"/>
      <c r="DT901" s="51"/>
      <c r="DU901" s="51"/>
      <c r="DV901" s="51"/>
      <c r="DW901" s="51"/>
      <c r="DX901" s="51"/>
      <c r="DY901" s="51"/>
      <c r="DZ901" s="51"/>
      <c r="EA901" s="51"/>
      <c r="EB901" s="51"/>
      <c r="EC901" s="51"/>
      <c r="ED901" s="51"/>
      <c r="EE901" s="51"/>
      <c r="EF901" s="51"/>
      <c r="EG901" s="51"/>
      <c r="EH901" s="51"/>
      <c r="EI901" s="51"/>
      <c r="EJ901" s="51"/>
      <c r="EK901" s="51"/>
      <c r="EL901" s="51"/>
      <c r="EM901" s="51"/>
      <c r="EN901" s="51"/>
      <c r="EO901" s="51"/>
      <c r="EP901" s="51"/>
      <c r="EQ901" s="51"/>
      <c r="ER901" s="51"/>
      <c r="ES901" s="51"/>
      <c r="ET901" s="51"/>
      <c r="EU901" s="51"/>
      <c r="EV901" s="51"/>
      <c r="EW901" s="51"/>
      <c r="EX901" s="51"/>
      <c r="EY901" s="51"/>
      <c r="EZ901" s="51"/>
      <c r="FA901" s="51"/>
      <c r="FB901" s="51"/>
      <c r="FC901" s="51"/>
      <c r="FD901" s="51"/>
      <c r="FE901" s="51"/>
      <c r="FF901" s="51"/>
      <c r="FG901" s="51"/>
      <c r="FH901" s="51"/>
      <c r="FI901" s="51"/>
      <c r="FJ901" s="51"/>
      <c r="FK901" s="51"/>
      <c r="FL901" s="51"/>
      <c r="FM901" s="51"/>
      <c r="FN901" s="51"/>
      <c r="FO901" s="51"/>
      <c r="FP901" s="51"/>
    </row>
    <row r="902" spans="101:172" ht="12.75" customHeight="1">
      <c r="CW902" s="51"/>
      <c r="CX902" s="51"/>
      <c r="CY902" s="51"/>
      <c r="CZ902" s="51"/>
      <c r="DA902" s="51"/>
      <c r="DB902" s="51"/>
      <c r="DC902" s="51"/>
      <c r="DD902" s="51"/>
      <c r="DE902" s="51"/>
      <c r="DF902" s="51"/>
      <c r="DG902" s="51"/>
      <c r="DH902" s="51"/>
      <c r="DI902" s="51"/>
      <c r="DJ902" s="51"/>
      <c r="DK902" s="51"/>
      <c r="DL902" s="51"/>
      <c r="DM902" s="51"/>
      <c r="DN902" s="51"/>
      <c r="DO902" s="51"/>
      <c r="DP902" s="51"/>
      <c r="DQ902" s="51"/>
      <c r="DR902" s="51"/>
      <c r="DS902" s="51"/>
      <c r="DT902" s="51"/>
      <c r="DU902" s="51"/>
      <c r="DV902" s="51"/>
      <c r="DW902" s="51"/>
      <c r="DX902" s="51"/>
      <c r="DY902" s="51"/>
      <c r="DZ902" s="51"/>
      <c r="EA902" s="51"/>
      <c r="EB902" s="51"/>
      <c r="EC902" s="51"/>
      <c r="ED902" s="51"/>
      <c r="EE902" s="51"/>
      <c r="EF902" s="51"/>
      <c r="EG902" s="51"/>
      <c r="EH902" s="51"/>
      <c r="EI902" s="51"/>
      <c r="EJ902" s="51"/>
      <c r="EK902" s="51"/>
      <c r="EL902" s="51"/>
      <c r="EM902" s="51"/>
      <c r="EN902" s="51"/>
      <c r="EO902" s="51"/>
      <c r="EP902" s="51"/>
      <c r="EQ902" s="51"/>
      <c r="ER902" s="51"/>
      <c r="ES902" s="51"/>
      <c r="ET902" s="51"/>
      <c r="EU902" s="51"/>
      <c r="EV902" s="51"/>
      <c r="EW902" s="51"/>
      <c r="EX902" s="51"/>
      <c r="EY902" s="51"/>
      <c r="EZ902" s="51"/>
      <c r="FA902" s="51"/>
      <c r="FB902" s="51"/>
      <c r="FC902" s="51"/>
      <c r="FD902" s="51"/>
      <c r="FE902" s="51"/>
      <c r="FF902" s="51"/>
      <c r="FG902" s="51"/>
      <c r="FH902" s="51"/>
      <c r="FI902" s="51"/>
      <c r="FJ902" s="51"/>
      <c r="FK902" s="51"/>
      <c r="FL902" s="51"/>
      <c r="FM902" s="51"/>
      <c r="FN902" s="51"/>
      <c r="FO902" s="51"/>
      <c r="FP902" s="51"/>
    </row>
    <row r="903" spans="101:172" ht="12.75" customHeight="1">
      <c r="CW903" s="51"/>
      <c r="CX903" s="51"/>
      <c r="CY903" s="51"/>
      <c r="CZ903" s="51"/>
      <c r="DA903" s="51"/>
      <c r="DB903" s="51"/>
      <c r="DC903" s="51"/>
      <c r="DD903" s="51"/>
      <c r="DE903" s="51"/>
      <c r="DF903" s="51"/>
      <c r="DG903" s="51"/>
      <c r="DH903" s="51"/>
      <c r="DI903" s="51"/>
      <c r="DJ903" s="51"/>
      <c r="DK903" s="51"/>
      <c r="DL903" s="51"/>
      <c r="DM903" s="51"/>
      <c r="DN903" s="51"/>
      <c r="DO903" s="51"/>
      <c r="DP903" s="51"/>
      <c r="DQ903" s="51"/>
      <c r="DR903" s="51"/>
      <c r="DS903" s="51"/>
      <c r="DT903" s="51"/>
      <c r="DU903" s="51"/>
      <c r="DV903" s="51"/>
      <c r="DW903" s="51"/>
      <c r="DX903" s="51"/>
      <c r="DY903" s="51"/>
      <c r="DZ903" s="51"/>
      <c r="EA903" s="51"/>
      <c r="EB903" s="51"/>
      <c r="EC903" s="51"/>
      <c r="ED903" s="51"/>
      <c r="EE903" s="51"/>
      <c r="EF903" s="51"/>
      <c r="EG903" s="51"/>
      <c r="EH903" s="51"/>
      <c r="EI903" s="51"/>
      <c r="EJ903" s="51"/>
      <c r="EK903" s="51"/>
      <c r="EL903" s="51"/>
      <c r="EM903" s="51"/>
      <c r="EN903" s="51"/>
      <c r="EO903" s="51"/>
      <c r="EP903" s="51"/>
      <c r="EQ903" s="51"/>
      <c r="ER903" s="51"/>
      <c r="ES903" s="51"/>
      <c r="ET903" s="51"/>
      <c r="EU903" s="51"/>
      <c r="EV903" s="51"/>
      <c r="EW903" s="51"/>
      <c r="EX903" s="51"/>
      <c r="EY903" s="51"/>
      <c r="EZ903" s="51"/>
      <c r="FA903" s="51"/>
      <c r="FB903" s="51"/>
      <c r="FC903" s="51"/>
      <c r="FD903" s="51"/>
      <c r="FE903" s="51"/>
      <c r="FF903" s="51"/>
      <c r="FG903" s="51"/>
      <c r="FH903" s="51"/>
      <c r="FI903" s="51"/>
      <c r="FJ903" s="51"/>
      <c r="FK903" s="51"/>
      <c r="FL903" s="51"/>
      <c r="FM903" s="51"/>
      <c r="FN903" s="51"/>
      <c r="FO903" s="51"/>
      <c r="FP903" s="51"/>
    </row>
    <row r="904" spans="101:172" ht="12.75" customHeight="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c r="FB904" s="51"/>
      <c r="FC904" s="51"/>
      <c r="FD904" s="51"/>
      <c r="FE904" s="51"/>
      <c r="FF904" s="51"/>
      <c r="FG904" s="51"/>
      <c r="FH904" s="51"/>
      <c r="FI904" s="51"/>
      <c r="FJ904" s="51"/>
      <c r="FK904" s="51"/>
      <c r="FL904" s="51"/>
      <c r="FM904" s="51"/>
      <c r="FN904" s="51"/>
      <c r="FO904" s="51"/>
      <c r="FP904" s="51"/>
    </row>
    <row r="905" spans="101:172" ht="12.75" customHeight="1">
      <c r="CW905" s="51"/>
      <c r="CX905" s="51"/>
      <c r="CY905" s="51"/>
      <c r="CZ905" s="51"/>
      <c r="DA905" s="51"/>
      <c r="DB905" s="51"/>
      <c r="DC905" s="51"/>
      <c r="DD905" s="51"/>
      <c r="DE905" s="51"/>
      <c r="DF905" s="51"/>
      <c r="DG905" s="51"/>
      <c r="DH905" s="51"/>
      <c r="DI905" s="51"/>
      <c r="DJ905" s="51"/>
      <c r="DK905" s="51"/>
      <c r="DL905" s="51"/>
      <c r="DM905" s="51"/>
      <c r="DN905" s="51"/>
      <c r="DO905" s="51"/>
      <c r="DP905" s="51"/>
      <c r="DQ905" s="51"/>
      <c r="DR905" s="51"/>
      <c r="DS905" s="51"/>
      <c r="DT905" s="51"/>
      <c r="DU905" s="51"/>
      <c r="DV905" s="51"/>
      <c r="DW905" s="51"/>
      <c r="DX905" s="51"/>
      <c r="DY905" s="51"/>
      <c r="DZ905" s="51"/>
      <c r="EA905" s="51"/>
      <c r="EB905" s="51"/>
      <c r="EC905" s="51"/>
      <c r="ED905" s="51"/>
      <c r="EE905" s="51"/>
      <c r="EF905" s="51"/>
      <c r="EG905" s="51"/>
      <c r="EH905" s="51"/>
      <c r="EI905" s="51"/>
      <c r="EJ905" s="51"/>
      <c r="EK905" s="51"/>
      <c r="EL905" s="51"/>
      <c r="EM905" s="51"/>
      <c r="EN905" s="51"/>
      <c r="EO905" s="51"/>
      <c r="EP905" s="51"/>
      <c r="EQ905" s="51"/>
      <c r="ER905" s="51"/>
      <c r="ES905" s="51"/>
      <c r="ET905" s="51"/>
      <c r="EU905" s="51"/>
      <c r="EV905" s="51"/>
      <c r="EW905" s="51"/>
      <c r="EX905" s="51"/>
      <c r="EY905" s="51"/>
      <c r="EZ905" s="51"/>
      <c r="FA905" s="51"/>
      <c r="FB905" s="51"/>
      <c r="FC905" s="51"/>
      <c r="FD905" s="51"/>
      <c r="FE905" s="51"/>
      <c r="FF905" s="51"/>
      <c r="FG905" s="51"/>
      <c r="FH905" s="51"/>
      <c r="FI905" s="51"/>
      <c r="FJ905" s="51"/>
      <c r="FK905" s="51"/>
      <c r="FL905" s="51"/>
      <c r="FM905" s="51"/>
      <c r="FN905" s="51"/>
      <c r="FO905" s="51"/>
      <c r="FP905" s="51"/>
    </row>
    <row r="906" spans="101:172" ht="12.75" customHeight="1">
      <c r="CW906" s="51"/>
      <c r="CX906" s="51"/>
      <c r="CY906" s="51"/>
      <c r="CZ906" s="51"/>
      <c r="DA906" s="51"/>
      <c r="DB906" s="51"/>
      <c r="DC906" s="51"/>
      <c r="DD906" s="51"/>
      <c r="DE906" s="51"/>
      <c r="DF906" s="51"/>
      <c r="DG906" s="51"/>
      <c r="DH906" s="51"/>
      <c r="DI906" s="51"/>
      <c r="DJ906" s="51"/>
      <c r="DK906" s="51"/>
      <c r="DL906" s="51"/>
      <c r="DM906" s="51"/>
      <c r="DN906" s="51"/>
      <c r="DO906" s="51"/>
      <c r="DP906" s="51"/>
      <c r="DQ906" s="51"/>
      <c r="DR906" s="51"/>
      <c r="DS906" s="51"/>
      <c r="DT906" s="51"/>
      <c r="DU906" s="51"/>
      <c r="DV906" s="51"/>
      <c r="DW906" s="51"/>
      <c r="DX906" s="51"/>
      <c r="DY906" s="51"/>
      <c r="DZ906" s="51"/>
      <c r="EA906" s="51"/>
      <c r="EB906" s="51"/>
      <c r="EC906" s="51"/>
      <c r="ED906" s="51"/>
      <c r="EE906" s="51"/>
      <c r="EF906" s="51"/>
      <c r="EG906" s="51"/>
      <c r="EH906" s="51"/>
      <c r="EI906" s="51"/>
      <c r="EJ906" s="51"/>
      <c r="EK906" s="51"/>
      <c r="EL906" s="51"/>
      <c r="EM906" s="51"/>
      <c r="EN906" s="51"/>
      <c r="EO906" s="51"/>
      <c r="EP906" s="51"/>
      <c r="EQ906" s="51"/>
      <c r="ER906" s="51"/>
      <c r="ES906" s="51"/>
      <c r="ET906" s="51"/>
      <c r="EU906" s="51"/>
      <c r="EV906" s="51"/>
      <c r="EW906" s="51"/>
      <c r="EX906" s="51"/>
      <c r="EY906" s="51"/>
      <c r="EZ906" s="51"/>
      <c r="FA906" s="51"/>
      <c r="FB906" s="51"/>
      <c r="FC906" s="51"/>
      <c r="FD906" s="51"/>
      <c r="FE906" s="51"/>
      <c r="FF906" s="51"/>
      <c r="FG906" s="51"/>
      <c r="FH906" s="51"/>
      <c r="FI906" s="51"/>
      <c r="FJ906" s="51"/>
      <c r="FK906" s="51"/>
      <c r="FL906" s="51"/>
      <c r="FM906" s="51"/>
      <c r="FN906" s="51"/>
      <c r="FO906" s="51"/>
      <c r="FP906" s="51"/>
    </row>
    <row r="907" spans="101:172" ht="12.75" customHeight="1">
      <c r="CW907" s="51"/>
      <c r="CX907" s="51"/>
      <c r="CY907" s="51"/>
      <c r="CZ907" s="51"/>
      <c r="DA907" s="51"/>
      <c r="DB907" s="51"/>
      <c r="DC907" s="51"/>
      <c r="DD907" s="51"/>
      <c r="DE907" s="51"/>
      <c r="DF907" s="51"/>
      <c r="DG907" s="51"/>
      <c r="DH907" s="51"/>
      <c r="DI907" s="51"/>
      <c r="DJ907" s="51"/>
      <c r="DK907" s="51"/>
      <c r="DL907" s="51"/>
      <c r="DM907" s="51"/>
      <c r="DN907" s="51"/>
      <c r="DO907" s="51"/>
      <c r="DP907" s="51"/>
      <c r="DQ907" s="51"/>
      <c r="DR907" s="51"/>
      <c r="DS907" s="51"/>
      <c r="DT907" s="51"/>
      <c r="DU907" s="51"/>
      <c r="DV907" s="51"/>
      <c r="DW907" s="51"/>
      <c r="DX907" s="51"/>
      <c r="DY907" s="51"/>
      <c r="DZ907" s="51"/>
      <c r="EA907" s="51"/>
      <c r="EB907" s="51"/>
      <c r="EC907" s="51"/>
      <c r="ED907" s="51"/>
      <c r="EE907" s="51"/>
      <c r="EF907" s="51"/>
      <c r="EG907" s="51"/>
      <c r="EH907" s="51"/>
      <c r="EI907" s="51"/>
      <c r="EJ907" s="51"/>
      <c r="EK907" s="51"/>
      <c r="EL907" s="51"/>
      <c r="EM907" s="51"/>
      <c r="EN907" s="51"/>
      <c r="EO907" s="51"/>
      <c r="EP907" s="51"/>
      <c r="EQ907" s="51"/>
      <c r="ER907" s="51"/>
      <c r="ES907" s="51"/>
      <c r="ET907" s="51"/>
      <c r="EU907" s="51"/>
      <c r="EV907" s="51"/>
      <c r="EW907" s="51"/>
      <c r="EX907" s="51"/>
      <c r="EY907" s="51"/>
      <c r="EZ907" s="51"/>
      <c r="FA907" s="51"/>
      <c r="FB907" s="51"/>
      <c r="FC907" s="51"/>
      <c r="FD907" s="51"/>
      <c r="FE907" s="51"/>
      <c r="FF907" s="51"/>
      <c r="FG907" s="51"/>
      <c r="FH907" s="51"/>
      <c r="FI907" s="51"/>
      <c r="FJ907" s="51"/>
      <c r="FK907" s="51"/>
      <c r="FL907" s="51"/>
      <c r="FM907" s="51"/>
      <c r="FN907" s="51"/>
      <c r="FO907" s="51"/>
      <c r="FP907" s="51"/>
    </row>
    <row r="908" spans="101:172" ht="12.75" customHeight="1">
      <c r="CW908" s="51"/>
      <c r="CX908" s="51"/>
      <c r="CY908" s="51"/>
      <c r="CZ908" s="51"/>
      <c r="DA908" s="51"/>
      <c r="DB908" s="51"/>
      <c r="DC908" s="51"/>
      <c r="DD908" s="51"/>
      <c r="DE908" s="51"/>
      <c r="DF908" s="51"/>
      <c r="DG908" s="51"/>
      <c r="DH908" s="51"/>
      <c r="DI908" s="51"/>
      <c r="DJ908" s="51"/>
      <c r="DK908" s="51"/>
      <c r="DL908" s="51"/>
      <c r="DM908" s="51"/>
      <c r="DN908" s="51"/>
      <c r="DO908" s="51"/>
      <c r="DP908" s="51"/>
      <c r="DQ908" s="51"/>
      <c r="DR908" s="51"/>
      <c r="DS908" s="51"/>
      <c r="DT908" s="51"/>
      <c r="DU908" s="51"/>
      <c r="DV908" s="51"/>
      <c r="DW908" s="51"/>
      <c r="DX908" s="51"/>
      <c r="DY908" s="51"/>
      <c r="DZ908" s="51"/>
      <c r="EA908" s="51"/>
      <c r="EB908" s="51"/>
      <c r="EC908" s="51"/>
      <c r="ED908" s="51"/>
      <c r="EE908" s="51"/>
      <c r="EF908" s="51"/>
      <c r="EG908" s="51"/>
      <c r="EH908" s="51"/>
      <c r="EI908" s="51"/>
      <c r="EJ908" s="51"/>
      <c r="EK908" s="51"/>
      <c r="EL908" s="51"/>
      <c r="EM908" s="51"/>
      <c r="EN908" s="51"/>
      <c r="EO908" s="51"/>
      <c r="EP908" s="51"/>
      <c r="EQ908" s="51"/>
      <c r="ER908" s="51"/>
      <c r="ES908" s="51"/>
      <c r="ET908" s="51"/>
      <c r="EU908" s="51"/>
      <c r="EV908" s="51"/>
      <c r="EW908" s="51"/>
      <c r="EX908" s="51"/>
      <c r="EY908" s="51"/>
      <c r="EZ908" s="51"/>
      <c r="FA908" s="51"/>
      <c r="FB908" s="51"/>
      <c r="FC908" s="51"/>
      <c r="FD908" s="51"/>
      <c r="FE908" s="51"/>
      <c r="FF908" s="51"/>
      <c r="FG908" s="51"/>
      <c r="FH908" s="51"/>
      <c r="FI908" s="51"/>
      <c r="FJ908" s="51"/>
      <c r="FK908" s="51"/>
      <c r="FL908" s="51"/>
      <c r="FM908" s="51"/>
      <c r="FN908" s="51"/>
      <c r="FO908" s="51"/>
      <c r="FP908" s="51"/>
    </row>
    <row r="909" spans="101:172" ht="12.75" customHeight="1">
      <c r="CW909" s="51"/>
      <c r="CX909" s="51"/>
      <c r="CY909" s="51"/>
      <c r="CZ909" s="51"/>
      <c r="DA909" s="51"/>
      <c r="DB909" s="51"/>
      <c r="DC909" s="51"/>
      <c r="DD909" s="51"/>
      <c r="DE909" s="51"/>
      <c r="DF909" s="51"/>
      <c r="DG909" s="51"/>
      <c r="DH909" s="51"/>
      <c r="DI909" s="51"/>
      <c r="DJ909" s="51"/>
      <c r="DK909" s="51"/>
      <c r="DL909" s="51"/>
      <c r="DM909" s="51"/>
      <c r="DN909" s="51"/>
      <c r="DO909" s="51"/>
      <c r="DP909" s="51"/>
      <c r="DQ909" s="51"/>
      <c r="DR909" s="51"/>
      <c r="DS909" s="51"/>
      <c r="DT909" s="51"/>
      <c r="DU909" s="51"/>
      <c r="DV909" s="51"/>
      <c r="DW909" s="51"/>
      <c r="DX909" s="51"/>
      <c r="DY909" s="51"/>
      <c r="DZ909" s="51"/>
      <c r="EA909" s="51"/>
      <c r="EB909" s="51"/>
      <c r="EC909" s="51"/>
      <c r="ED909" s="51"/>
      <c r="EE909" s="51"/>
      <c r="EF909" s="51"/>
      <c r="EG909" s="51"/>
      <c r="EH909" s="51"/>
      <c r="EI909" s="51"/>
      <c r="EJ909" s="51"/>
      <c r="EK909" s="51"/>
      <c r="EL909" s="51"/>
      <c r="EM909" s="51"/>
      <c r="EN909" s="51"/>
      <c r="EO909" s="51"/>
      <c r="EP909" s="51"/>
      <c r="EQ909" s="51"/>
      <c r="ER909" s="51"/>
      <c r="ES909" s="51"/>
      <c r="ET909" s="51"/>
      <c r="EU909" s="51"/>
      <c r="EV909" s="51"/>
      <c r="EW909" s="51"/>
      <c r="EX909" s="51"/>
      <c r="EY909" s="51"/>
      <c r="EZ909" s="51"/>
      <c r="FA909" s="51"/>
      <c r="FB909" s="51"/>
      <c r="FC909" s="51"/>
      <c r="FD909" s="51"/>
      <c r="FE909" s="51"/>
      <c r="FF909" s="51"/>
      <c r="FG909" s="51"/>
      <c r="FH909" s="51"/>
      <c r="FI909" s="51"/>
      <c r="FJ909" s="51"/>
      <c r="FK909" s="51"/>
      <c r="FL909" s="51"/>
      <c r="FM909" s="51"/>
      <c r="FN909" s="51"/>
      <c r="FO909" s="51"/>
      <c r="FP909" s="51"/>
    </row>
    <row r="910" spans="101:172" ht="12.75" customHeight="1">
      <c r="CW910" s="51"/>
      <c r="CX910" s="51"/>
      <c r="CY910" s="51"/>
      <c r="CZ910" s="51"/>
      <c r="DA910" s="51"/>
      <c r="DB910" s="51"/>
      <c r="DC910" s="51"/>
      <c r="DD910" s="51"/>
      <c r="DE910" s="51"/>
      <c r="DF910" s="51"/>
      <c r="DG910" s="51"/>
      <c r="DH910" s="51"/>
      <c r="DI910" s="51"/>
      <c r="DJ910" s="51"/>
      <c r="DK910" s="51"/>
      <c r="DL910" s="51"/>
      <c r="DM910" s="51"/>
      <c r="DN910" s="51"/>
      <c r="DO910" s="51"/>
      <c r="DP910" s="51"/>
      <c r="DQ910" s="51"/>
      <c r="DR910" s="51"/>
      <c r="DS910" s="51"/>
      <c r="DT910" s="51"/>
      <c r="DU910" s="51"/>
      <c r="DV910" s="51"/>
      <c r="DW910" s="51"/>
      <c r="DX910" s="51"/>
      <c r="DY910" s="51"/>
      <c r="DZ910" s="51"/>
      <c r="EA910" s="51"/>
      <c r="EB910" s="51"/>
      <c r="EC910" s="51"/>
      <c r="ED910" s="51"/>
      <c r="EE910" s="51"/>
      <c r="EF910" s="51"/>
      <c r="EG910" s="51"/>
      <c r="EH910" s="51"/>
      <c r="EI910" s="51"/>
      <c r="EJ910" s="51"/>
      <c r="EK910" s="51"/>
      <c r="EL910" s="51"/>
      <c r="EM910" s="51"/>
      <c r="EN910" s="51"/>
      <c r="EO910" s="51"/>
      <c r="EP910" s="51"/>
      <c r="EQ910" s="51"/>
      <c r="ER910" s="51"/>
      <c r="ES910" s="51"/>
      <c r="ET910" s="51"/>
      <c r="EU910" s="51"/>
      <c r="EV910" s="51"/>
      <c r="EW910" s="51"/>
      <c r="EX910" s="51"/>
      <c r="EY910" s="51"/>
      <c r="EZ910" s="51"/>
      <c r="FA910" s="51"/>
      <c r="FB910" s="51"/>
      <c r="FC910" s="51"/>
      <c r="FD910" s="51"/>
      <c r="FE910" s="51"/>
      <c r="FF910" s="51"/>
      <c r="FG910" s="51"/>
      <c r="FH910" s="51"/>
      <c r="FI910" s="51"/>
      <c r="FJ910" s="51"/>
      <c r="FK910" s="51"/>
      <c r="FL910" s="51"/>
      <c r="FM910" s="51"/>
      <c r="FN910" s="51"/>
      <c r="FO910" s="51"/>
      <c r="FP910" s="51"/>
    </row>
    <row r="911" spans="101:172" ht="12.75" customHeight="1">
      <c r="CW911" s="51"/>
      <c r="CX911" s="51"/>
      <c r="CY911" s="51"/>
      <c r="CZ911" s="51"/>
      <c r="DA911" s="51"/>
      <c r="DB911" s="51"/>
      <c r="DC911" s="51"/>
      <c r="DD911" s="51"/>
      <c r="DE911" s="51"/>
      <c r="DF911" s="51"/>
      <c r="DG911" s="51"/>
      <c r="DH911" s="51"/>
      <c r="DI911" s="51"/>
      <c r="DJ911" s="51"/>
      <c r="DK911" s="51"/>
      <c r="DL911" s="51"/>
      <c r="DM911" s="51"/>
      <c r="DN911" s="51"/>
      <c r="DO911" s="51"/>
      <c r="DP911" s="51"/>
      <c r="DQ911" s="51"/>
      <c r="DR911" s="51"/>
      <c r="DS911" s="51"/>
      <c r="DT911" s="51"/>
      <c r="DU911" s="51"/>
      <c r="DV911" s="51"/>
      <c r="DW911" s="51"/>
      <c r="DX911" s="51"/>
      <c r="DY911" s="51"/>
      <c r="DZ911" s="51"/>
      <c r="EA911" s="51"/>
      <c r="EB911" s="51"/>
      <c r="EC911" s="51"/>
      <c r="ED911" s="51"/>
      <c r="EE911" s="51"/>
      <c r="EF911" s="51"/>
      <c r="EG911" s="51"/>
      <c r="EH911" s="51"/>
      <c r="EI911" s="51"/>
      <c r="EJ911" s="51"/>
      <c r="EK911" s="51"/>
      <c r="EL911" s="51"/>
      <c r="EM911" s="51"/>
      <c r="EN911" s="51"/>
      <c r="EO911" s="51"/>
      <c r="EP911" s="51"/>
      <c r="EQ911" s="51"/>
      <c r="ER911" s="51"/>
      <c r="ES911" s="51"/>
      <c r="ET911" s="51"/>
      <c r="EU911" s="51"/>
      <c r="EV911" s="51"/>
      <c r="EW911" s="51"/>
      <c r="EX911" s="51"/>
      <c r="EY911" s="51"/>
      <c r="EZ911" s="51"/>
      <c r="FA911" s="51"/>
      <c r="FB911" s="51"/>
      <c r="FC911" s="51"/>
      <c r="FD911" s="51"/>
      <c r="FE911" s="51"/>
      <c r="FF911" s="51"/>
      <c r="FG911" s="51"/>
      <c r="FH911" s="51"/>
      <c r="FI911" s="51"/>
      <c r="FJ911" s="51"/>
      <c r="FK911" s="51"/>
      <c r="FL911" s="51"/>
      <c r="FM911" s="51"/>
      <c r="FN911" s="51"/>
      <c r="FO911" s="51"/>
      <c r="FP911" s="51"/>
    </row>
    <row r="912" spans="101:172" ht="12.75" customHeight="1">
      <c r="CW912" s="51"/>
      <c r="CX912" s="51"/>
      <c r="CY912" s="51"/>
      <c r="CZ912" s="51"/>
      <c r="DA912" s="51"/>
      <c r="DB912" s="51"/>
      <c r="DC912" s="51"/>
      <c r="DD912" s="51"/>
      <c r="DE912" s="51"/>
      <c r="DF912" s="51"/>
      <c r="DG912" s="51"/>
      <c r="DH912" s="51"/>
      <c r="DI912" s="51"/>
      <c r="DJ912" s="51"/>
      <c r="DK912" s="51"/>
      <c r="DL912" s="51"/>
      <c r="DM912" s="51"/>
      <c r="DN912" s="51"/>
      <c r="DO912" s="51"/>
      <c r="DP912" s="51"/>
      <c r="DQ912" s="51"/>
      <c r="DR912" s="51"/>
      <c r="DS912" s="51"/>
      <c r="DT912" s="51"/>
      <c r="DU912" s="51"/>
      <c r="DV912" s="51"/>
      <c r="DW912" s="51"/>
      <c r="DX912" s="51"/>
      <c r="DY912" s="51"/>
      <c r="DZ912" s="51"/>
      <c r="EA912" s="51"/>
      <c r="EB912" s="51"/>
      <c r="EC912" s="51"/>
      <c r="ED912" s="51"/>
      <c r="EE912" s="51"/>
      <c r="EF912" s="51"/>
      <c r="EG912" s="51"/>
      <c r="EH912" s="51"/>
      <c r="EI912" s="51"/>
      <c r="EJ912" s="51"/>
      <c r="EK912" s="51"/>
      <c r="EL912" s="51"/>
      <c r="EM912" s="51"/>
      <c r="EN912" s="51"/>
      <c r="EO912" s="51"/>
      <c r="EP912" s="51"/>
      <c r="EQ912" s="51"/>
      <c r="ER912" s="51"/>
      <c r="ES912" s="51"/>
      <c r="ET912" s="51"/>
      <c r="EU912" s="51"/>
      <c r="EV912" s="51"/>
      <c r="EW912" s="51"/>
      <c r="EX912" s="51"/>
      <c r="EY912" s="51"/>
      <c r="EZ912" s="51"/>
      <c r="FA912" s="51"/>
      <c r="FB912" s="51"/>
      <c r="FC912" s="51"/>
      <c r="FD912" s="51"/>
      <c r="FE912" s="51"/>
      <c r="FF912" s="51"/>
      <c r="FG912" s="51"/>
      <c r="FH912" s="51"/>
      <c r="FI912" s="51"/>
      <c r="FJ912" s="51"/>
      <c r="FK912" s="51"/>
      <c r="FL912" s="51"/>
      <c r="FM912" s="51"/>
      <c r="FN912" s="51"/>
      <c r="FO912" s="51"/>
      <c r="FP912" s="51"/>
    </row>
    <row r="913" spans="101:172" ht="12.75" customHeight="1">
      <c r="CW913" s="51"/>
      <c r="CX913" s="51"/>
      <c r="CY913" s="51"/>
      <c r="CZ913" s="51"/>
      <c r="DA913" s="51"/>
      <c r="DB913" s="51"/>
      <c r="DC913" s="51"/>
      <c r="DD913" s="51"/>
      <c r="DE913" s="51"/>
      <c r="DF913" s="51"/>
      <c r="DG913" s="51"/>
      <c r="DH913" s="51"/>
      <c r="DI913" s="51"/>
      <c r="DJ913" s="51"/>
      <c r="DK913" s="51"/>
      <c r="DL913" s="51"/>
      <c r="DM913" s="51"/>
      <c r="DN913" s="51"/>
      <c r="DO913" s="51"/>
      <c r="DP913" s="51"/>
      <c r="DQ913" s="51"/>
      <c r="DR913" s="51"/>
      <c r="DS913" s="51"/>
      <c r="DT913" s="51"/>
      <c r="DU913" s="51"/>
      <c r="DV913" s="51"/>
      <c r="DW913" s="51"/>
      <c r="DX913" s="51"/>
      <c r="DY913" s="51"/>
      <c r="DZ913" s="51"/>
      <c r="EA913" s="51"/>
      <c r="EB913" s="51"/>
      <c r="EC913" s="51"/>
      <c r="ED913" s="51"/>
      <c r="EE913" s="51"/>
      <c r="EF913" s="51"/>
      <c r="EG913" s="51"/>
      <c r="EH913" s="51"/>
      <c r="EI913" s="51"/>
      <c r="EJ913" s="51"/>
      <c r="EK913" s="51"/>
      <c r="EL913" s="51"/>
      <c r="EM913" s="51"/>
      <c r="EN913" s="51"/>
      <c r="EO913" s="51"/>
      <c r="EP913" s="51"/>
      <c r="EQ913" s="51"/>
      <c r="ER913" s="51"/>
      <c r="ES913" s="51"/>
      <c r="ET913" s="51"/>
      <c r="EU913" s="51"/>
      <c r="EV913" s="51"/>
      <c r="EW913" s="51"/>
      <c r="EX913" s="51"/>
      <c r="EY913" s="51"/>
      <c r="EZ913" s="51"/>
      <c r="FA913" s="51"/>
      <c r="FB913" s="51"/>
      <c r="FC913" s="51"/>
      <c r="FD913" s="51"/>
      <c r="FE913" s="51"/>
      <c r="FF913" s="51"/>
      <c r="FG913" s="51"/>
      <c r="FH913" s="51"/>
      <c r="FI913" s="51"/>
      <c r="FJ913" s="51"/>
      <c r="FK913" s="51"/>
      <c r="FL913" s="51"/>
      <c r="FM913" s="51"/>
      <c r="FN913" s="51"/>
      <c r="FO913" s="51"/>
      <c r="FP913" s="51"/>
    </row>
    <row r="914" spans="101:172" ht="12.75" customHeight="1">
      <c r="CW914" s="51"/>
      <c r="CX914" s="51"/>
      <c r="CY914" s="51"/>
      <c r="CZ914" s="51"/>
      <c r="DA914" s="51"/>
      <c r="DB914" s="51"/>
      <c r="DC914" s="51"/>
      <c r="DD914" s="51"/>
      <c r="DE914" s="51"/>
      <c r="DF914" s="51"/>
      <c r="DG914" s="51"/>
      <c r="DH914" s="51"/>
      <c r="DI914" s="51"/>
      <c r="DJ914" s="51"/>
      <c r="DK914" s="51"/>
      <c r="DL914" s="51"/>
      <c r="DM914" s="51"/>
      <c r="DN914" s="51"/>
      <c r="DO914" s="51"/>
      <c r="DP914" s="51"/>
      <c r="DQ914" s="51"/>
      <c r="DR914" s="51"/>
      <c r="DS914" s="51"/>
      <c r="DT914" s="51"/>
      <c r="DU914" s="51"/>
      <c r="DV914" s="51"/>
      <c r="DW914" s="51"/>
      <c r="DX914" s="51"/>
      <c r="DY914" s="51"/>
      <c r="DZ914" s="51"/>
      <c r="EA914" s="51"/>
      <c r="EB914" s="51"/>
      <c r="EC914" s="51"/>
      <c r="ED914" s="51"/>
      <c r="EE914" s="51"/>
      <c r="EF914" s="51"/>
      <c r="EG914" s="51"/>
      <c r="EH914" s="51"/>
      <c r="EI914" s="51"/>
      <c r="EJ914" s="51"/>
      <c r="EK914" s="51"/>
      <c r="EL914" s="51"/>
      <c r="EM914" s="51"/>
      <c r="EN914" s="51"/>
      <c r="EO914" s="51"/>
      <c r="EP914" s="51"/>
      <c r="EQ914" s="51"/>
      <c r="ER914" s="51"/>
      <c r="ES914" s="51"/>
      <c r="ET914" s="51"/>
      <c r="EU914" s="51"/>
      <c r="EV914" s="51"/>
      <c r="EW914" s="51"/>
      <c r="EX914" s="51"/>
      <c r="EY914" s="51"/>
      <c r="EZ914" s="51"/>
      <c r="FA914" s="51"/>
      <c r="FB914" s="51"/>
      <c r="FC914" s="51"/>
      <c r="FD914" s="51"/>
      <c r="FE914" s="51"/>
      <c r="FF914" s="51"/>
      <c r="FG914" s="51"/>
      <c r="FH914" s="51"/>
      <c r="FI914" s="51"/>
      <c r="FJ914" s="51"/>
      <c r="FK914" s="51"/>
      <c r="FL914" s="51"/>
      <c r="FM914" s="51"/>
      <c r="FN914" s="51"/>
      <c r="FO914" s="51"/>
      <c r="FP914" s="51"/>
    </row>
    <row r="915" spans="101:172" ht="12.75" customHeight="1">
      <c r="CW915" s="51"/>
      <c r="CX915" s="51"/>
      <c r="CY915" s="51"/>
      <c r="CZ915" s="51"/>
      <c r="DA915" s="51"/>
      <c r="DB915" s="51"/>
      <c r="DC915" s="51"/>
      <c r="DD915" s="51"/>
      <c r="DE915" s="51"/>
      <c r="DF915" s="51"/>
      <c r="DG915" s="51"/>
      <c r="DH915" s="51"/>
      <c r="DI915" s="51"/>
      <c r="DJ915" s="51"/>
      <c r="DK915" s="51"/>
      <c r="DL915" s="51"/>
      <c r="DM915" s="51"/>
      <c r="DN915" s="51"/>
      <c r="DO915" s="51"/>
      <c r="DP915" s="51"/>
      <c r="DQ915" s="51"/>
      <c r="DR915" s="51"/>
      <c r="DS915" s="51"/>
      <c r="DT915" s="51"/>
      <c r="DU915" s="51"/>
      <c r="DV915" s="51"/>
      <c r="DW915" s="51"/>
      <c r="DX915" s="51"/>
      <c r="DY915" s="51"/>
      <c r="DZ915" s="51"/>
      <c r="EA915" s="51"/>
      <c r="EB915" s="51"/>
      <c r="EC915" s="51"/>
      <c r="ED915" s="51"/>
      <c r="EE915" s="51"/>
      <c r="EF915" s="51"/>
      <c r="EG915" s="51"/>
      <c r="EH915" s="51"/>
      <c r="EI915" s="51"/>
      <c r="EJ915" s="51"/>
      <c r="EK915" s="51"/>
      <c r="EL915" s="51"/>
      <c r="EM915" s="51"/>
      <c r="EN915" s="51"/>
      <c r="EO915" s="51"/>
      <c r="EP915" s="51"/>
      <c r="EQ915" s="51"/>
      <c r="ER915" s="51"/>
      <c r="ES915" s="51"/>
      <c r="ET915" s="51"/>
      <c r="EU915" s="51"/>
      <c r="EV915" s="51"/>
      <c r="EW915" s="51"/>
      <c r="EX915" s="51"/>
      <c r="EY915" s="51"/>
      <c r="EZ915" s="51"/>
      <c r="FA915" s="51"/>
      <c r="FB915" s="51"/>
      <c r="FC915" s="51"/>
      <c r="FD915" s="51"/>
      <c r="FE915" s="51"/>
      <c r="FF915" s="51"/>
      <c r="FG915" s="51"/>
      <c r="FH915" s="51"/>
      <c r="FI915" s="51"/>
      <c r="FJ915" s="51"/>
      <c r="FK915" s="51"/>
      <c r="FL915" s="51"/>
      <c r="FM915" s="51"/>
      <c r="FN915" s="51"/>
      <c r="FO915" s="51"/>
      <c r="FP915" s="51"/>
    </row>
    <row r="916" spans="101:172" ht="12.75" customHeight="1">
      <c r="CW916" s="51"/>
      <c r="CX916" s="51"/>
      <c r="CY916" s="51"/>
      <c r="CZ916" s="51"/>
      <c r="DA916" s="51"/>
      <c r="DB916" s="51"/>
      <c r="DC916" s="51"/>
      <c r="DD916" s="51"/>
      <c r="DE916" s="51"/>
      <c r="DF916" s="51"/>
      <c r="DG916" s="51"/>
      <c r="DH916" s="51"/>
      <c r="DI916" s="51"/>
      <c r="DJ916" s="51"/>
      <c r="DK916" s="51"/>
      <c r="DL916" s="51"/>
      <c r="DM916" s="51"/>
      <c r="DN916" s="51"/>
      <c r="DO916" s="51"/>
      <c r="DP916" s="51"/>
      <c r="DQ916" s="51"/>
      <c r="DR916" s="51"/>
      <c r="DS916" s="51"/>
      <c r="DT916" s="51"/>
      <c r="DU916" s="51"/>
      <c r="DV916" s="51"/>
      <c r="DW916" s="51"/>
      <c r="DX916" s="51"/>
      <c r="DY916" s="51"/>
      <c r="DZ916" s="51"/>
      <c r="EA916" s="51"/>
      <c r="EB916" s="51"/>
      <c r="EC916" s="51"/>
      <c r="ED916" s="51"/>
      <c r="EE916" s="51"/>
      <c r="EF916" s="51"/>
      <c r="EG916" s="51"/>
      <c r="EH916" s="51"/>
      <c r="EI916" s="51"/>
      <c r="EJ916" s="51"/>
      <c r="EK916" s="51"/>
      <c r="EL916" s="51"/>
      <c r="EM916" s="51"/>
      <c r="EN916" s="51"/>
      <c r="EO916" s="51"/>
      <c r="EP916" s="51"/>
      <c r="EQ916" s="51"/>
      <c r="ER916" s="51"/>
      <c r="ES916" s="51"/>
      <c r="ET916" s="51"/>
      <c r="EU916" s="51"/>
      <c r="EV916" s="51"/>
      <c r="EW916" s="51"/>
      <c r="EX916" s="51"/>
      <c r="EY916" s="51"/>
      <c r="EZ916" s="51"/>
      <c r="FA916" s="51"/>
      <c r="FB916" s="51"/>
      <c r="FC916" s="51"/>
      <c r="FD916" s="51"/>
      <c r="FE916" s="51"/>
      <c r="FF916" s="51"/>
      <c r="FG916" s="51"/>
      <c r="FH916" s="51"/>
      <c r="FI916" s="51"/>
      <c r="FJ916" s="51"/>
      <c r="FK916" s="51"/>
      <c r="FL916" s="51"/>
      <c r="FM916" s="51"/>
      <c r="FN916" s="51"/>
      <c r="FO916" s="51"/>
      <c r="FP916" s="51"/>
    </row>
    <row r="917" spans="101:172" ht="12.75" customHeight="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row>
    <row r="918" spans="101:172" ht="12.75" customHeight="1">
      <c r="CW918" s="51"/>
      <c r="CX918" s="51"/>
      <c r="CY918" s="51"/>
      <c r="CZ918" s="51"/>
      <c r="DA918" s="51"/>
      <c r="DB918" s="51"/>
      <c r="DC918" s="51"/>
      <c r="DD918" s="51"/>
      <c r="DE918" s="51"/>
      <c r="DF918" s="51"/>
      <c r="DG918" s="51"/>
      <c r="DH918" s="51"/>
      <c r="DI918" s="51"/>
      <c r="DJ918" s="51"/>
      <c r="DK918" s="51"/>
      <c r="DL918" s="51"/>
      <c r="DM918" s="51"/>
      <c r="DN918" s="51"/>
      <c r="DO918" s="51"/>
      <c r="DP918" s="51"/>
      <c r="DQ918" s="51"/>
      <c r="DR918" s="51"/>
      <c r="DS918" s="51"/>
      <c r="DT918" s="51"/>
      <c r="DU918" s="51"/>
      <c r="DV918" s="51"/>
      <c r="DW918" s="51"/>
      <c r="DX918" s="51"/>
      <c r="DY918" s="51"/>
      <c r="DZ918" s="51"/>
      <c r="EA918" s="51"/>
      <c r="EB918" s="51"/>
      <c r="EC918" s="51"/>
      <c r="ED918" s="51"/>
      <c r="EE918" s="51"/>
      <c r="EF918" s="51"/>
      <c r="EG918" s="51"/>
      <c r="EH918" s="51"/>
      <c r="EI918" s="51"/>
      <c r="EJ918" s="51"/>
      <c r="EK918" s="51"/>
      <c r="EL918" s="51"/>
      <c r="EM918" s="51"/>
      <c r="EN918" s="51"/>
      <c r="EO918" s="51"/>
      <c r="EP918" s="51"/>
      <c r="EQ918" s="51"/>
      <c r="ER918" s="51"/>
      <c r="ES918" s="51"/>
      <c r="ET918" s="51"/>
      <c r="EU918" s="51"/>
      <c r="EV918" s="51"/>
      <c r="EW918" s="51"/>
      <c r="EX918" s="51"/>
      <c r="EY918" s="51"/>
      <c r="EZ918" s="51"/>
      <c r="FA918" s="51"/>
      <c r="FB918" s="51"/>
      <c r="FC918" s="51"/>
      <c r="FD918" s="51"/>
      <c r="FE918" s="51"/>
      <c r="FF918" s="51"/>
      <c r="FG918" s="51"/>
      <c r="FH918" s="51"/>
      <c r="FI918" s="51"/>
      <c r="FJ918" s="51"/>
      <c r="FK918" s="51"/>
      <c r="FL918" s="51"/>
      <c r="FM918" s="51"/>
      <c r="FN918" s="51"/>
      <c r="FO918" s="51"/>
      <c r="FP918" s="51"/>
    </row>
    <row r="919" spans="101:172" ht="12.75" customHeight="1">
      <c r="CW919" s="51"/>
      <c r="CX919" s="51"/>
      <c r="CY919" s="51"/>
      <c r="CZ919" s="51"/>
      <c r="DA919" s="51"/>
      <c r="DB919" s="51"/>
      <c r="DC919" s="51"/>
      <c r="DD919" s="51"/>
      <c r="DE919" s="51"/>
      <c r="DF919" s="51"/>
      <c r="DG919" s="51"/>
      <c r="DH919" s="51"/>
      <c r="DI919" s="51"/>
      <c r="DJ919" s="51"/>
      <c r="DK919" s="51"/>
      <c r="DL919" s="51"/>
      <c r="DM919" s="51"/>
      <c r="DN919" s="51"/>
      <c r="DO919" s="51"/>
      <c r="DP919" s="51"/>
      <c r="DQ919" s="51"/>
      <c r="DR919" s="51"/>
      <c r="DS919" s="51"/>
      <c r="DT919" s="51"/>
      <c r="DU919" s="51"/>
      <c r="DV919" s="51"/>
      <c r="DW919" s="51"/>
      <c r="DX919" s="51"/>
      <c r="DY919" s="51"/>
      <c r="DZ919" s="51"/>
      <c r="EA919" s="51"/>
      <c r="EB919" s="51"/>
      <c r="EC919" s="51"/>
      <c r="ED919" s="51"/>
      <c r="EE919" s="51"/>
      <c r="EF919" s="51"/>
      <c r="EG919" s="51"/>
      <c r="EH919" s="51"/>
      <c r="EI919" s="51"/>
      <c r="EJ919" s="51"/>
      <c r="EK919" s="51"/>
      <c r="EL919" s="51"/>
      <c r="EM919" s="51"/>
      <c r="EN919" s="51"/>
      <c r="EO919" s="51"/>
      <c r="EP919" s="51"/>
      <c r="EQ919" s="51"/>
      <c r="ER919" s="51"/>
      <c r="ES919" s="51"/>
      <c r="ET919" s="51"/>
      <c r="EU919" s="51"/>
      <c r="EV919" s="51"/>
      <c r="EW919" s="51"/>
      <c r="EX919" s="51"/>
      <c r="EY919" s="51"/>
      <c r="EZ919" s="51"/>
      <c r="FA919" s="51"/>
      <c r="FB919" s="51"/>
      <c r="FC919" s="51"/>
      <c r="FD919" s="51"/>
      <c r="FE919" s="51"/>
      <c r="FF919" s="51"/>
      <c r="FG919" s="51"/>
      <c r="FH919" s="51"/>
      <c r="FI919" s="51"/>
      <c r="FJ919" s="51"/>
      <c r="FK919" s="51"/>
      <c r="FL919" s="51"/>
      <c r="FM919" s="51"/>
      <c r="FN919" s="51"/>
      <c r="FO919" s="51"/>
      <c r="FP919" s="51"/>
    </row>
    <row r="920" spans="101:172" ht="12.75" customHeight="1">
      <c r="CW920" s="51"/>
      <c r="CX920" s="51"/>
      <c r="CY920" s="51"/>
      <c r="CZ920" s="51"/>
      <c r="DA920" s="51"/>
      <c r="DB920" s="51"/>
      <c r="DC920" s="51"/>
      <c r="DD920" s="51"/>
      <c r="DE920" s="51"/>
      <c r="DF920" s="51"/>
      <c r="DG920" s="51"/>
      <c r="DH920" s="51"/>
      <c r="DI920" s="51"/>
      <c r="DJ920" s="51"/>
      <c r="DK920" s="51"/>
      <c r="DL920" s="51"/>
      <c r="DM920" s="51"/>
      <c r="DN920" s="51"/>
      <c r="DO920" s="51"/>
      <c r="DP920" s="51"/>
      <c r="DQ920" s="51"/>
      <c r="DR920" s="51"/>
      <c r="DS920" s="51"/>
      <c r="DT920" s="51"/>
      <c r="DU920" s="51"/>
      <c r="DV920" s="51"/>
      <c r="DW920" s="51"/>
      <c r="DX920" s="51"/>
      <c r="DY920" s="51"/>
      <c r="DZ920" s="51"/>
      <c r="EA920" s="51"/>
      <c r="EB920" s="51"/>
      <c r="EC920" s="51"/>
      <c r="ED920" s="51"/>
      <c r="EE920" s="51"/>
      <c r="EF920" s="51"/>
      <c r="EG920" s="51"/>
      <c r="EH920" s="51"/>
      <c r="EI920" s="51"/>
      <c r="EJ920" s="51"/>
      <c r="EK920" s="51"/>
      <c r="EL920" s="51"/>
      <c r="EM920" s="51"/>
      <c r="EN920" s="51"/>
      <c r="EO920" s="51"/>
      <c r="EP920" s="51"/>
      <c r="EQ920" s="51"/>
      <c r="ER920" s="51"/>
      <c r="ES920" s="51"/>
      <c r="ET920" s="51"/>
      <c r="EU920" s="51"/>
      <c r="EV920" s="51"/>
      <c r="EW920" s="51"/>
      <c r="EX920" s="51"/>
      <c r="EY920" s="51"/>
      <c r="EZ920" s="51"/>
      <c r="FA920" s="51"/>
      <c r="FB920" s="51"/>
      <c r="FC920" s="51"/>
      <c r="FD920" s="51"/>
      <c r="FE920" s="51"/>
      <c r="FF920" s="51"/>
      <c r="FG920" s="51"/>
      <c r="FH920" s="51"/>
      <c r="FI920" s="51"/>
      <c r="FJ920" s="51"/>
      <c r="FK920" s="51"/>
      <c r="FL920" s="51"/>
      <c r="FM920" s="51"/>
      <c r="FN920" s="51"/>
      <c r="FO920" s="51"/>
      <c r="FP920" s="51"/>
    </row>
    <row r="921" spans="101:172" ht="12.75" customHeight="1">
      <c r="CW921" s="51"/>
      <c r="CX921" s="51"/>
      <c r="CY921" s="51"/>
      <c r="CZ921" s="51"/>
      <c r="DA921" s="51"/>
      <c r="DB921" s="51"/>
      <c r="DC921" s="51"/>
      <c r="DD921" s="51"/>
      <c r="DE921" s="51"/>
      <c r="DF921" s="51"/>
      <c r="DG921" s="51"/>
      <c r="DH921" s="51"/>
      <c r="DI921" s="51"/>
      <c r="DJ921" s="51"/>
      <c r="DK921" s="51"/>
      <c r="DL921" s="51"/>
      <c r="DM921" s="51"/>
      <c r="DN921" s="51"/>
      <c r="DO921" s="51"/>
      <c r="DP921" s="51"/>
      <c r="DQ921" s="51"/>
      <c r="DR921" s="51"/>
      <c r="DS921" s="51"/>
      <c r="DT921" s="51"/>
      <c r="DU921" s="51"/>
      <c r="DV921" s="51"/>
      <c r="DW921" s="51"/>
      <c r="DX921" s="51"/>
      <c r="DY921" s="51"/>
      <c r="DZ921" s="51"/>
      <c r="EA921" s="51"/>
      <c r="EB921" s="51"/>
      <c r="EC921" s="51"/>
      <c r="ED921" s="51"/>
      <c r="EE921" s="51"/>
      <c r="EF921" s="51"/>
      <c r="EG921" s="51"/>
      <c r="EH921" s="51"/>
      <c r="EI921" s="51"/>
      <c r="EJ921" s="51"/>
      <c r="EK921" s="51"/>
      <c r="EL921" s="51"/>
      <c r="EM921" s="51"/>
      <c r="EN921" s="51"/>
      <c r="EO921" s="51"/>
      <c r="EP921" s="51"/>
      <c r="EQ921" s="51"/>
      <c r="ER921" s="51"/>
      <c r="ES921" s="51"/>
      <c r="ET921" s="51"/>
      <c r="EU921" s="51"/>
      <c r="EV921" s="51"/>
      <c r="EW921" s="51"/>
      <c r="EX921" s="51"/>
      <c r="EY921" s="51"/>
      <c r="EZ921" s="51"/>
      <c r="FA921" s="51"/>
      <c r="FB921" s="51"/>
      <c r="FC921" s="51"/>
      <c r="FD921" s="51"/>
      <c r="FE921" s="51"/>
      <c r="FF921" s="51"/>
      <c r="FG921" s="51"/>
      <c r="FH921" s="51"/>
      <c r="FI921" s="51"/>
      <c r="FJ921" s="51"/>
      <c r="FK921" s="51"/>
      <c r="FL921" s="51"/>
      <c r="FM921" s="51"/>
      <c r="FN921" s="51"/>
      <c r="FO921" s="51"/>
      <c r="FP921" s="51"/>
    </row>
    <row r="922" spans="101:172" ht="12.75" customHeight="1">
      <c r="CW922" s="51"/>
      <c r="CX922" s="51"/>
      <c r="CY922" s="51"/>
      <c r="CZ922" s="51"/>
      <c r="DA922" s="51"/>
      <c r="DB922" s="51"/>
      <c r="DC922" s="51"/>
      <c r="DD922" s="51"/>
      <c r="DE922" s="51"/>
      <c r="DF922" s="51"/>
      <c r="DG922" s="51"/>
      <c r="DH922" s="51"/>
      <c r="DI922" s="51"/>
      <c r="DJ922" s="51"/>
      <c r="DK922" s="51"/>
      <c r="DL922" s="51"/>
      <c r="DM922" s="51"/>
      <c r="DN922" s="51"/>
      <c r="DO922" s="51"/>
      <c r="DP922" s="51"/>
      <c r="DQ922" s="51"/>
      <c r="DR922" s="51"/>
      <c r="DS922" s="51"/>
      <c r="DT922" s="51"/>
      <c r="DU922" s="51"/>
      <c r="DV922" s="51"/>
      <c r="DW922" s="51"/>
      <c r="DX922" s="51"/>
      <c r="DY922" s="51"/>
      <c r="DZ922" s="51"/>
      <c r="EA922" s="51"/>
      <c r="EB922" s="51"/>
      <c r="EC922" s="51"/>
      <c r="ED922" s="51"/>
      <c r="EE922" s="51"/>
      <c r="EF922" s="51"/>
      <c r="EG922" s="51"/>
      <c r="EH922" s="51"/>
      <c r="EI922" s="51"/>
      <c r="EJ922" s="51"/>
      <c r="EK922" s="51"/>
      <c r="EL922" s="51"/>
      <c r="EM922" s="51"/>
      <c r="EN922" s="51"/>
      <c r="EO922" s="51"/>
      <c r="EP922" s="51"/>
      <c r="EQ922" s="51"/>
      <c r="ER922" s="51"/>
      <c r="ES922" s="51"/>
      <c r="ET922" s="51"/>
      <c r="EU922" s="51"/>
      <c r="EV922" s="51"/>
      <c r="EW922" s="51"/>
      <c r="EX922" s="51"/>
      <c r="EY922" s="51"/>
      <c r="EZ922" s="51"/>
      <c r="FA922" s="51"/>
      <c r="FB922" s="51"/>
      <c r="FC922" s="51"/>
      <c r="FD922" s="51"/>
      <c r="FE922" s="51"/>
      <c r="FF922" s="51"/>
      <c r="FG922" s="51"/>
      <c r="FH922" s="51"/>
      <c r="FI922" s="51"/>
      <c r="FJ922" s="51"/>
      <c r="FK922" s="51"/>
      <c r="FL922" s="51"/>
      <c r="FM922" s="51"/>
      <c r="FN922" s="51"/>
      <c r="FO922" s="51"/>
      <c r="FP922" s="51"/>
    </row>
    <row r="923" spans="101:172" ht="12.75" customHeight="1">
      <c r="CW923" s="51"/>
      <c r="CX923" s="51"/>
      <c r="CY923" s="51"/>
      <c r="CZ923" s="51"/>
      <c r="DA923" s="51"/>
      <c r="DB923" s="51"/>
      <c r="DC923" s="51"/>
      <c r="DD923" s="51"/>
      <c r="DE923" s="51"/>
      <c r="DF923" s="51"/>
      <c r="DG923" s="51"/>
      <c r="DH923" s="51"/>
      <c r="DI923" s="51"/>
      <c r="DJ923" s="51"/>
      <c r="DK923" s="51"/>
      <c r="DL923" s="51"/>
      <c r="DM923" s="51"/>
      <c r="DN923" s="51"/>
      <c r="DO923" s="51"/>
      <c r="DP923" s="51"/>
      <c r="DQ923" s="51"/>
      <c r="DR923" s="51"/>
      <c r="DS923" s="51"/>
      <c r="DT923" s="51"/>
      <c r="DU923" s="51"/>
      <c r="DV923" s="51"/>
      <c r="DW923" s="51"/>
      <c r="DX923" s="51"/>
      <c r="DY923" s="51"/>
      <c r="DZ923" s="51"/>
      <c r="EA923" s="51"/>
      <c r="EB923" s="51"/>
      <c r="EC923" s="51"/>
      <c r="ED923" s="51"/>
      <c r="EE923" s="51"/>
      <c r="EF923" s="51"/>
      <c r="EG923" s="51"/>
      <c r="EH923" s="51"/>
      <c r="EI923" s="51"/>
      <c r="EJ923" s="51"/>
      <c r="EK923" s="51"/>
      <c r="EL923" s="51"/>
      <c r="EM923" s="51"/>
      <c r="EN923" s="51"/>
      <c r="EO923" s="51"/>
      <c r="EP923" s="51"/>
      <c r="EQ923" s="51"/>
      <c r="ER923" s="51"/>
      <c r="ES923" s="51"/>
      <c r="ET923" s="51"/>
      <c r="EU923" s="51"/>
      <c r="EV923" s="51"/>
      <c r="EW923" s="51"/>
      <c r="EX923" s="51"/>
      <c r="EY923" s="51"/>
      <c r="EZ923" s="51"/>
      <c r="FA923" s="51"/>
      <c r="FB923" s="51"/>
      <c r="FC923" s="51"/>
      <c r="FD923" s="51"/>
      <c r="FE923" s="51"/>
      <c r="FF923" s="51"/>
      <c r="FG923" s="51"/>
      <c r="FH923" s="51"/>
      <c r="FI923" s="51"/>
      <c r="FJ923" s="51"/>
      <c r="FK923" s="51"/>
      <c r="FL923" s="51"/>
      <c r="FM923" s="51"/>
      <c r="FN923" s="51"/>
      <c r="FO923" s="51"/>
      <c r="FP923" s="51"/>
    </row>
    <row r="924" spans="101:172" ht="12.75" customHeight="1">
      <c r="CW924" s="51"/>
      <c r="CX924" s="51"/>
      <c r="CY924" s="51"/>
      <c r="CZ924" s="51"/>
      <c r="DA924" s="51"/>
      <c r="DB924" s="51"/>
      <c r="DC924" s="51"/>
      <c r="DD924" s="51"/>
      <c r="DE924" s="51"/>
      <c r="DF924" s="51"/>
      <c r="DG924" s="51"/>
      <c r="DH924" s="51"/>
      <c r="DI924" s="51"/>
      <c r="DJ924" s="51"/>
      <c r="DK924" s="51"/>
      <c r="DL924" s="51"/>
      <c r="DM924" s="51"/>
      <c r="DN924" s="51"/>
      <c r="DO924" s="51"/>
      <c r="DP924" s="51"/>
      <c r="DQ924" s="51"/>
      <c r="DR924" s="51"/>
      <c r="DS924" s="51"/>
      <c r="DT924" s="51"/>
      <c r="DU924" s="51"/>
      <c r="DV924" s="51"/>
      <c r="DW924" s="51"/>
      <c r="DX924" s="51"/>
      <c r="DY924" s="51"/>
      <c r="DZ924" s="51"/>
      <c r="EA924" s="51"/>
      <c r="EB924" s="51"/>
      <c r="EC924" s="51"/>
      <c r="ED924" s="51"/>
      <c r="EE924" s="51"/>
      <c r="EF924" s="51"/>
      <c r="EG924" s="51"/>
      <c r="EH924" s="51"/>
      <c r="EI924" s="51"/>
      <c r="EJ924" s="51"/>
      <c r="EK924" s="51"/>
      <c r="EL924" s="51"/>
      <c r="EM924" s="51"/>
      <c r="EN924" s="51"/>
      <c r="EO924" s="51"/>
      <c r="EP924" s="51"/>
      <c r="EQ924" s="51"/>
      <c r="ER924" s="51"/>
      <c r="ES924" s="51"/>
      <c r="ET924" s="51"/>
      <c r="EU924" s="51"/>
      <c r="EV924" s="51"/>
      <c r="EW924" s="51"/>
      <c r="EX924" s="51"/>
      <c r="EY924" s="51"/>
      <c r="EZ924" s="51"/>
      <c r="FA924" s="51"/>
      <c r="FB924" s="51"/>
      <c r="FC924" s="51"/>
      <c r="FD924" s="51"/>
      <c r="FE924" s="51"/>
      <c r="FF924" s="51"/>
      <c r="FG924" s="51"/>
      <c r="FH924" s="51"/>
      <c r="FI924" s="51"/>
      <c r="FJ924" s="51"/>
      <c r="FK924" s="51"/>
      <c r="FL924" s="51"/>
      <c r="FM924" s="51"/>
      <c r="FN924" s="51"/>
      <c r="FO924" s="51"/>
      <c r="FP924" s="51"/>
    </row>
    <row r="925" spans="101:172" ht="12.75" customHeight="1">
      <c r="CW925" s="51"/>
      <c r="CX925" s="51"/>
      <c r="CY925" s="51"/>
      <c r="CZ925" s="51"/>
      <c r="DA925" s="51"/>
      <c r="DB925" s="51"/>
      <c r="DC925" s="51"/>
      <c r="DD925" s="51"/>
      <c r="DE925" s="51"/>
      <c r="DF925" s="51"/>
      <c r="DG925" s="51"/>
      <c r="DH925" s="51"/>
      <c r="DI925" s="51"/>
      <c r="DJ925" s="51"/>
      <c r="DK925" s="51"/>
      <c r="DL925" s="51"/>
      <c r="DM925" s="51"/>
      <c r="DN925" s="51"/>
      <c r="DO925" s="51"/>
      <c r="DP925" s="51"/>
      <c r="DQ925" s="51"/>
      <c r="DR925" s="51"/>
      <c r="DS925" s="51"/>
      <c r="DT925" s="51"/>
      <c r="DU925" s="51"/>
      <c r="DV925" s="51"/>
      <c r="DW925" s="51"/>
      <c r="DX925" s="51"/>
      <c r="DY925" s="51"/>
      <c r="DZ925" s="51"/>
      <c r="EA925" s="51"/>
      <c r="EB925" s="51"/>
      <c r="EC925" s="51"/>
      <c r="ED925" s="51"/>
      <c r="EE925" s="51"/>
      <c r="EF925" s="51"/>
      <c r="EG925" s="51"/>
      <c r="EH925" s="51"/>
      <c r="EI925" s="51"/>
      <c r="EJ925" s="51"/>
      <c r="EK925" s="51"/>
      <c r="EL925" s="51"/>
      <c r="EM925" s="51"/>
      <c r="EN925" s="51"/>
      <c r="EO925" s="51"/>
      <c r="EP925" s="51"/>
      <c r="EQ925" s="51"/>
      <c r="ER925" s="51"/>
      <c r="ES925" s="51"/>
      <c r="ET925" s="51"/>
      <c r="EU925" s="51"/>
      <c r="EV925" s="51"/>
      <c r="EW925" s="51"/>
      <c r="EX925" s="51"/>
      <c r="EY925" s="51"/>
      <c r="EZ925" s="51"/>
      <c r="FA925" s="51"/>
      <c r="FB925" s="51"/>
      <c r="FC925" s="51"/>
      <c r="FD925" s="51"/>
      <c r="FE925" s="51"/>
      <c r="FF925" s="51"/>
      <c r="FG925" s="51"/>
      <c r="FH925" s="51"/>
      <c r="FI925" s="51"/>
      <c r="FJ925" s="51"/>
      <c r="FK925" s="51"/>
      <c r="FL925" s="51"/>
      <c r="FM925" s="51"/>
      <c r="FN925" s="51"/>
      <c r="FO925" s="51"/>
      <c r="FP925" s="51"/>
    </row>
    <row r="926" spans="101:172" ht="12.75" customHeight="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c r="FB926" s="51"/>
      <c r="FC926" s="51"/>
      <c r="FD926" s="51"/>
      <c r="FE926" s="51"/>
      <c r="FF926" s="51"/>
      <c r="FG926" s="51"/>
      <c r="FH926" s="51"/>
      <c r="FI926" s="51"/>
      <c r="FJ926" s="51"/>
      <c r="FK926" s="51"/>
      <c r="FL926" s="51"/>
      <c r="FM926" s="51"/>
      <c r="FN926" s="51"/>
      <c r="FO926" s="51"/>
      <c r="FP926" s="51"/>
    </row>
    <row r="927" spans="101:172" ht="12.75" customHeight="1">
      <c r="CW927" s="51"/>
      <c r="CX927" s="51"/>
      <c r="CY927" s="51"/>
      <c r="CZ927" s="51"/>
      <c r="DA927" s="51"/>
      <c r="DB927" s="51"/>
      <c r="DC927" s="51"/>
      <c r="DD927" s="51"/>
      <c r="DE927" s="51"/>
      <c r="DF927" s="51"/>
      <c r="DG927" s="51"/>
      <c r="DH927" s="51"/>
      <c r="DI927" s="51"/>
      <c r="DJ927" s="51"/>
      <c r="DK927" s="51"/>
      <c r="DL927" s="51"/>
      <c r="DM927" s="51"/>
      <c r="DN927" s="51"/>
      <c r="DO927" s="51"/>
      <c r="DP927" s="51"/>
      <c r="DQ927" s="51"/>
      <c r="DR927" s="51"/>
      <c r="DS927" s="51"/>
      <c r="DT927" s="51"/>
      <c r="DU927" s="51"/>
      <c r="DV927" s="51"/>
      <c r="DW927" s="51"/>
      <c r="DX927" s="51"/>
      <c r="DY927" s="51"/>
      <c r="DZ927" s="51"/>
      <c r="EA927" s="51"/>
      <c r="EB927" s="51"/>
      <c r="EC927" s="51"/>
      <c r="ED927" s="51"/>
      <c r="EE927" s="51"/>
      <c r="EF927" s="51"/>
      <c r="EG927" s="51"/>
      <c r="EH927" s="51"/>
      <c r="EI927" s="51"/>
      <c r="EJ927" s="51"/>
      <c r="EK927" s="51"/>
      <c r="EL927" s="51"/>
      <c r="EM927" s="51"/>
      <c r="EN927" s="51"/>
      <c r="EO927" s="51"/>
      <c r="EP927" s="51"/>
      <c r="EQ927" s="51"/>
      <c r="ER927" s="51"/>
      <c r="ES927" s="51"/>
      <c r="ET927" s="51"/>
      <c r="EU927" s="51"/>
      <c r="EV927" s="51"/>
      <c r="EW927" s="51"/>
      <c r="EX927" s="51"/>
      <c r="EY927" s="51"/>
      <c r="EZ927" s="51"/>
      <c r="FA927" s="51"/>
      <c r="FB927" s="51"/>
      <c r="FC927" s="51"/>
      <c r="FD927" s="51"/>
      <c r="FE927" s="51"/>
      <c r="FF927" s="51"/>
      <c r="FG927" s="51"/>
      <c r="FH927" s="51"/>
      <c r="FI927" s="51"/>
      <c r="FJ927" s="51"/>
      <c r="FK927" s="51"/>
      <c r="FL927" s="51"/>
      <c r="FM927" s="51"/>
      <c r="FN927" s="51"/>
      <c r="FO927" s="51"/>
      <c r="FP927" s="51"/>
    </row>
    <row r="928" spans="101:172" ht="12.75" customHeight="1">
      <c r="CW928" s="51"/>
      <c r="CX928" s="51"/>
      <c r="CY928" s="51"/>
      <c r="CZ928" s="51"/>
      <c r="DA928" s="51"/>
      <c r="DB928" s="51"/>
      <c r="DC928" s="51"/>
      <c r="DD928" s="51"/>
      <c r="DE928" s="51"/>
      <c r="DF928" s="51"/>
      <c r="DG928" s="51"/>
      <c r="DH928" s="51"/>
      <c r="DI928" s="51"/>
      <c r="DJ928" s="51"/>
      <c r="DK928" s="51"/>
      <c r="DL928" s="51"/>
      <c r="DM928" s="51"/>
      <c r="DN928" s="51"/>
      <c r="DO928" s="51"/>
      <c r="DP928" s="51"/>
      <c r="DQ928" s="51"/>
      <c r="DR928" s="51"/>
      <c r="DS928" s="51"/>
      <c r="DT928" s="51"/>
      <c r="DU928" s="51"/>
      <c r="DV928" s="51"/>
      <c r="DW928" s="51"/>
      <c r="DX928" s="51"/>
      <c r="DY928" s="51"/>
      <c r="DZ928" s="51"/>
      <c r="EA928" s="51"/>
      <c r="EB928" s="51"/>
      <c r="EC928" s="51"/>
      <c r="ED928" s="51"/>
      <c r="EE928" s="51"/>
      <c r="EF928" s="51"/>
      <c r="EG928" s="51"/>
      <c r="EH928" s="51"/>
      <c r="EI928" s="51"/>
      <c r="EJ928" s="51"/>
      <c r="EK928" s="51"/>
      <c r="EL928" s="51"/>
      <c r="EM928" s="51"/>
      <c r="EN928" s="51"/>
      <c r="EO928" s="51"/>
      <c r="EP928" s="51"/>
      <c r="EQ928" s="51"/>
      <c r="ER928" s="51"/>
      <c r="ES928" s="51"/>
      <c r="ET928" s="51"/>
      <c r="EU928" s="51"/>
      <c r="EV928" s="51"/>
      <c r="EW928" s="51"/>
      <c r="EX928" s="51"/>
      <c r="EY928" s="51"/>
      <c r="EZ928" s="51"/>
      <c r="FA928" s="51"/>
      <c r="FB928" s="51"/>
      <c r="FC928" s="51"/>
      <c r="FD928" s="51"/>
      <c r="FE928" s="51"/>
      <c r="FF928" s="51"/>
      <c r="FG928" s="51"/>
      <c r="FH928" s="51"/>
      <c r="FI928" s="51"/>
      <c r="FJ928" s="51"/>
      <c r="FK928" s="51"/>
      <c r="FL928" s="51"/>
      <c r="FM928" s="51"/>
      <c r="FN928" s="51"/>
      <c r="FO928" s="51"/>
      <c r="FP928" s="51"/>
    </row>
    <row r="929" spans="101:172" ht="12.75" customHeight="1">
      <c r="CW929" s="51"/>
      <c r="CX929" s="51"/>
      <c r="CY929" s="51"/>
      <c r="CZ929" s="51"/>
      <c r="DA929" s="51"/>
      <c r="DB929" s="51"/>
      <c r="DC929" s="51"/>
      <c r="DD929" s="51"/>
      <c r="DE929" s="51"/>
      <c r="DF929" s="51"/>
      <c r="DG929" s="51"/>
      <c r="DH929" s="51"/>
      <c r="DI929" s="51"/>
      <c r="DJ929" s="51"/>
      <c r="DK929" s="51"/>
      <c r="DL929" s="51"/>
      <c r="DM929" s="51"/>
      <c r="DN929" s="51"/>
      <c r="DO929" s="51"/>
      <c r="DP929" s="51"/>
      <c r="DQ929" s="51"/>
      <c r="DR929" s="51"/>
      <c r="DS929" s="51"/>
      <c r="DT929" s="51"/>
      <c r="DU929" s="51"/>
      <c r="DV929" s="51"/>
      <c r="DW929" s="51"/>
      <c r="DX929" s="51"/>
      <c r="DY929" s="51"/>
      <c r="DZ929" s="51"/>
      <c r="EA929" s="51"/>
      <c r="EB929" s="51"/>
      <c r="EC929" s="51"/>
      <c r="ED929" s="51"/>
      <c r="EE929" s="51"/>
      <c r="EF929" s="51"/>
      <c r="EG929" s="51"/>
      <c r="EH929" s="51"/>
      <c r="EI929" s="51"/>
      <c r="EJ929" s="51"/>
      <c r="EK929" s="51"/>
      <c r="EL929" s="51"/>
      <c r="EM929" s="51"/>
      <c r="EN929" s="51"/>
      <c r="EO929" s="51"/>
      <c r="EP929" s="51"/>
      <c r="EQ929" s="51"/>
      <c r="ER929" s="51"/>
      <c r="ES929" s="51"/>
      <c r="ET929" s="51"/>
      <c r="EU929" s="51"/>
      <c r="EV929" s="51"/>
      <c r="EW929" s="51"/>
      <c r="EX929" s="51"/>
      <c r="EY929" s="51"/>
      <c r="EZ929" s="51"/>
      <c r="FA929" s="51"/>
      <c r="FB929" s="51"/>
      <c r="FC929" s="51"/>
      <c r="FD929" s="51"/>
      <c r="FE929" s="51"/>
      <c r="FF929" s="51"/>
      <c r="FG929" s="51"/>
      <c r="FH929" s="51"/>
      <c r="FI929" s="51"/>
      <c r="FJ929" s="51"/>
      <c r="FK929" s="51"/>
      <c r="FL929" s="51"/>
      <c r="FM929" s="51"/>
      <c r="FN929" s="51"/>
      <c r="FO929" s="51"/>
      <c r="FP929" s="51"/>
    </row>
    <row r="930" spans="101:172" ht="12.75" customHeight="1">
      <c r="CW930" s="51"/>
      <c r="CX930" s="51"/>
      <c r="CY930" s="51"/>
      <c r="CZ930" s="51"/>
      <c r="DA930" s="51"/>
      <c r="DB930" s="51"/>
      <c r="DC930" s="51"/>
      <c r="DD930" s="51"/>
      <c r="DE930" s="51"/>
      <c r="DF930" s="51"/>
      <c r="DG930" s="51"/>
      <c r="DH930" s="51"/>
      <c r="DI930" s="51"/>
      <c r="DJ930" s="51"/>
      <c r="DK930" s="51"/>
      <c r="DL930" s="51"/>
      <c r="DM930" s="51"/>
      <c r="DN930" s="51"/>
      <c r="DO930" s="51"/>
      <c r="DP930" s="51"/>
      <c r="DQ930" s="51"/>
      <c r="DR930" s="51"/>
      <c r="DS930" s="51"/>
      <c r="DT930" s="51"/>
      <c r="DU930" s="51"/>
      <c r="DV930" s="51"/>
      <c r="DW930" s="51"/>
      <c r="DX930" s="51"/>
      <c r="DY930" s="51"/>
      <c r="DZ930" s="51"/>
      <c r="EA930" s="51"/>
      <c r="EB930" s="51"/>
      <c r="EC930" s="51"/>
      <c r="ED930" s="51"/>
      <c r="EE930" s="51"/>
      <c r="EF930" s="51"/>
      <c r="EG930" s="51"/>
      <c r="EH930" s="51"/>
      <c r="EI930" s="51"/>
      <c r="EJ930" s="51"/>
      <c r="EK930" s="51"/>
      <c r="EL930" s="51"/>
      <c r="EM930" s="51"/>
      <c r="EN930" s="51"/>
      <c r="EO930" s="51"/>
      <c r="EP930" s="51"/>
      <c r="EQ930" s="51"/>
      <c r="ER930" s="51"/>
      <c r="ES930" s="51"/>
      <c r="ET930" s="51"/>
      <c r="EU930" s="51"/>
      <c r="EV930" s="51"/>
      <c r="EW930" s="51"/>
      <c r="EX930" s="51"/>
      <c r="EY930" s="51"/>
      <c r="EZ930" s="51"/>
      <c r="FA930" s="51"/>
      <c r="FB930" s="51"/>
      <c r="FC930" s="51"/>
      <c r="FD930" s="51"/>
      <c r="FE930" s="51"/>
      <c r="FF930" s="51"/>
      <c r="FG930" s="51"/>
      <c r="FH930" s="51"/>
      <c r="FI930" s="51"/>
      <c r="FJ930" s="51"/>
      <c r="FK930" s="51"/>
      <c r="FL930" s="51"/>
      <c r="FM930" s="51"/>
      <c r="FN930" s="51"/>
      <c r="FO930" s="51"/>
      <c r="FP930" s="51"/>
    </row>
    <row r="931" spans="101:172" ht="12.75" customHeight="1">
      <c r="CW931" s="51"/>
      <c r="CX931" s="51"/>
      <c r="CY931" s="51"/>
      <c r="CZ931" s="51"/>
      <c r="DA931" s="51"/>
      <c r="DB931" s="51"/>
      <c r="DC931" s="51"/>
      <c r="DD931" s="51"/>
      <c r="DE931" s="51"/>
      <c r="DF931" s="51"/>
      <c r="DG931" s="51"/>
      <c r="DH931" s="51"/>
      <c r="DI931" s="51"/>
      <c r="DJ931" s="51"/>
      <c r="DK931" s="51"/>
      <c r="DL931" s="51"/>
      <c r="DM931" s="51"/>
      <c r="DN931" s="51"/>
      <c r="DO931" s="51"/>
      <c r="DP931" s="51"/>
      <c r="DQ931" s="51"/>
      <c r="DR931" s="51"/>
      <c r="DS931" s="51"/>
      <c r="DT931" s="51"/>
      <c r="DU931" s="51"/>
      <c r="DV931" s="51"/>
      <c r="DW931" s="51"/>
      <c r="DX931" s="51"/>
      <c r="DY931" s="51"/>
      <c r="DZ931" s="51"/>
      <c r="EA931" s="51"/>
      <c r="EB931" s="51"/>
      <c r="EC931" s="51"/>
      <c r="ED931" s="51"/>
      <c r="EE931" s="51"/>
      <c r="EF931" s="51"/>
      <c r="EG931" s="51"/>
      <c r="EH931" s="51"/>
      <c r="EI931" s="51"/>
      <c r="EJ931" s="51"/>
      <c r="EK931" s="51"/>
      <c r="EL931" s="51"/>
      <c r="EM931" s="51"/>
      <c r="EN931" s="51"/>
      <c r="EO931" s="51"/>
      <c r="EP931" s="51"/>
      <c r="EQ931" s="51"/>
      <c r="ER931" s="51"/>
      <c r="ES931" s="51"/>
      <c r="ET931" s="51"/>
      <c r="EU931" s="51"/>
      <c r="EV931" s="51"/>
      <c r="EW931" s="51"/>
      <c r="EX931" s="51"/>
      <c r="EY931" s="51"/>
      <c r="EZ931" s="51"/>
      <c r="FA931" s="51"/>
      <c r="FB931" s="51"/>
      <c r="FC931" s="51"/>
      <c r="FD931" s="51"/>
      <c r="FE931" s="51"/>
      <c r="FF931" s="51"/>
      <c r="FG931" s="51"/>
      <c r="FH931" s="51"/>
      <c r="FI931" s="51"/>
      <c r="FJ931" s="51"/>
      <c r="FK931" s="51"/>
      <c r="FL931" s="51"/>
      <c r="FM931" s="51"/>
      <c r="FN931" s="51"/>
      <c r="FO931" s="51"/>
      <c r="FP931" s="51"/>
    </row>
    <row r="932" spans="101:172" ht="12.75" customHeight="1">
      <c r="CW932" s="51"/>
      <c r="CX932" s="51"/>
      <c r="CY932" s="51"/>
      <c r="CZ932" s="51"/>
      <c r="DA932" s="51"/>
      <c r="DB932" s="51"/>
      <c r="DC932" s="51"/>
      <c r="DD932" s="51"/>
      <c r="DE932" s="51"/>
      <c r="DF932" s="51"/>
      <c r="DG932" s="51"/>
      <c r="DH932" s="51"/>
      <c r="DI932" s="51"/>
      <c r="DJ932" s="51"/>
      <c r="DK932" s="51"/>
      <c r="DL932" s="51"/>
      <c r="DM932" s="51"/>
      <c r="DN932" s="51"/>
      <c r="DO932" s="51"/>
      <c r="DP932" s="51"/>
      <c r="DQ932" s="51"/>
      <c r="DR932" s="51"/>
      <c r="DS932" s="51"/>
      <c r="DT932" s="51"/>
      <c r="DU932" s="51"/>
      <c r="DV932" s="51"/>
      <c r="DW932" s="51"/>
      <c r="DX932" s="51"/>
      <c r="DY932" s="51"/>
      <c r="DZ932" s="51"/>
      <c r="EA932" s="51"/>
      <c r="EB932" s="51"/>
      <c r="EC932" s="51"/>
      <c r="ED932" s="51"/>
      <c r="EE932" s="51"/>
      <c r="EF932" s="51"/>
      <c r="EG932" s="51"/>
      <c r="EH932" s="51"/>
      <c r="EI932" s="51"/>
      <c r="EJ932" s="51"/>
      <c r="EK932" s="51"/>
      <c r="EL932" s="51"/>
      <c r="EM932" s="51"/>
      <c r="EN932" s="51"/>
      <c r="EO932" s="51"/>
      <c r="EP932" s="51"/>
      <c r="EQ932" s="51"/>
      <c r="ER932" s="51"/>
      <c r="ES932" s="51"/>
      <c r="ET932" s="51"/>
      <c r="EU932" s="51"/>
      <c r="EV932" s="51"/>
      <c r="EW932" s="51"/>
      <c r="EX932" s="51"/>
      <c r="EY932" s="51"/>
      <c r="EZ932" s="51"/>
      <c r="FA932" s="51"/>
      <c r="FB932" s="51"/>
      <c r="FC932" s="51"/>
      <c r="FD932" s="51"/>
      <c r="FE932" s="51"/>
      <c r="FF932" s="51"/>
      <c r="FG932" s="51"/>
      <c r="FH932" s="51"/>
      <c r="FI932" s="51"/>
      <c r="FJ932" s="51"/>
      <c r="FK932" s="51"/>
      <c r="FL932" s="51"/>
      <c r="FM932" s="51"/>
      <c r="FN932" s="51"/>
      <c r="FO932" s="51"/>
      <c r="FP932" s="51"/>
    </row>
    <row r="933" spans="101:172" ht="12.75" customHeight="1">
      <c r="CW933" s="51"/>
      <c r="CX933" s="51"/>
      <c r="CY933" s="51"/>
      <c r="CZ933" s="51"/>
      <c r="DA933" s="51"/>
      <c r="DB933" s="51"/>
      <c r="DC933" s="51"/>
      <c r="DD933" s="51"/>
      <c r="DE933" s="51"/>
      <c r="DF933" s="51"/>
      <c r="DG933" s="51"/>
      <c r="DH933" s="51"/>
      <c r="DI933" s="51"/>
      <c r="DJ933" s="51"/>
      <c r="DK933" s="51"/>
      <c r="DL933" s="51"/>
      <c r="DM933" s="51"/>
      <c r="DN933" s="51"/>
      <c r="DO933" s="51"/>
      <c r="DP933" s="51"/>
      <c r="DQ933" s="51"/>
      <c r="DR933" s="51"/>
      <c r="DS933" s="51"/>
      <c r="DT933" s="51"/>
      <c r="DU933" s="51"/>
      <c r="DV933" s="51"/>
      <c r="DW933" s="51"/>
      <c r="DX933" s="51"/>
      <c r="DY933" s="51"/>
      <c r="DZ933" s="51"/>
      <c r="EA933" s="51"/>
      <c r="EB933" s="51"/>
      <c r="EC933" s="51"/>
      <c r="ED933" s="51"/>
      <c r="EE933" s="51"/>
      <c r="EF933" s="51"/>
      <c r="EG933" s="51"/>
      <c r="EH933" s="51"/>
      <c r="EI933" s="51"/>
      <c r="EJ933" s="51"/>
      <c r="EK933" s="51"/>
      <c r="EL933" s="51"/>
      <c r="EM933" s="51"/>
      <c r="EN933" s="51"/>
      <c r="EO933" s="51"/>
      <c r="EP933" s="51"/>
      <c r="EQ933" s="51"/>
      <c r="ER933" s="51"/>
      <c r="ES933" s="51"/>
      <c r="ET933" s="51"/>
      <c r="EU933" s="51"/>
      <c r="EV933" s="51"/>
      <c r="EW933" s="51"/>
      <c r="EX933" s="51"/>
      <c r="EY933" s="51"/>
      <c r="EZ933" s="51"/>
      <c r="FA933" s="51"/>
      <c r="FB933" s="51"/>
      <c r="FC933" s="51"/>
      <c r="FD933" s="51"/>
      <c r="FE933" s="51"/>
      <c r="FF933" s="51"/>
      <c r="FG933" s="51"/>
      <c r="FH933" s="51"/>
      <c r="FI933" s="51"/>
      <c r="FJ933" s="51"/>
      <c r="FK933" s="51"/>
      <c r="FL933" s="51"/>
      <c r="FM933" s="51"/>
      <c r="FN933" s="51"/>
      <c r="FO933" s="51"/>
      <c r="FP933" s="51"/>
    </row>
    <row r="934" spans="101:172" ht="12.75" customHeight="1">
      <c r="CW934" s="51"/>
      <c r="CX934" s="51"/>
      <c r="CY934" s="51"/>
      <c r="CZ934" s="51"/>
      <c r="DA934" s="51"/>
      <c r="DB934" s="51"/>
      <c r="DC934" s="51"/>
      <c r="DD934" s="51"/>
      <c r="DE934" s="51"/>
      <c r="DF934" s="51"/>
      <c r="DG934" s="51"/>
      <c r="DH934" s="51"/>
      <c r="DI934" s="51"/>
      <c r="DJ934" s="51"/>
      <c r="DK934" s="51"/>
      <c r="DL934" s="51"/>
      <c r="DM934" s="51"/>
      <c r="DN934" s="51"/>
      <c r="DO934" s="51"/>
      <c r="DP934" s="51"/>
      <c r="DQ934" s="51"/>
      <c r="DR934" s="51"/>
      <c r="DS934" s="51"/>
      <c r="DT934" s="51"/>
      <c r="DU934" s="51"/>
      <c r="DV934" s="51"/>
      <c r="DW934" s="51"/>
      <c r="DX934" s="51"/>
      <c r="DY934" s="51"/>
      <c r="DZ934" s="51"/>
      <c r="EA934" s="51"/>
      <c r="EB934" s="51"/>
      <c r="EC934" s="51"/>
      <c r="ED934" s="51"/>
      <c r="EE934" s="51"/>
      <c r="EF934" s="51"/>
      <c r="EG934" s="51"/>
      <c r="EH934" s="51"/>
      <c r="EI934" s="51"/>
      <c r="EJ934" s="51"/>
      <c r="EK934" s="51"/>
      <c r="EL934" s="51"/>
      <c r="EM934" s="51"/>
      <c r="EN934" s="51"/>
      <c r="EO934" s="51"/>
      <c r="EP934" s="51"/>
      <c r="EQ934" s="51"/>
      <c r="ER934" s="51"/>
      <c r="ES934" s="51"/>
      <c r="ET934" s="51"/>
      <c r="EU934" s="51"/>
      <c r="EV934" s="51"/>
      <c r="EW934" s="51"/>
      <c r="EX934" s="51"/>
      <c r="EY934" s="51"/>
      <c r="EZ934" s="51"/>
      <c r="FA934" s="51"/>
      <c r="FB934" s="51"/>
      <c r="FC934" s="51"/>
      <c r="FD934" s="51"/>
      <c r="FE934" s="51"/>
      <c r="FF934" s="51"/>
      <c r="FG934" s="51"/>
      <c r="FH934" s="51"/>
      <c r="FI934" s="51"/>
      <c r="FJ934" s="51"/>
      <c r="FK934" s="51"/>
      <c r="FL934" s="51"/>
      <c r="FM934" s="51"/>
      <c r="FN934" s="51"/>
      <c r="FO934" s="51"/>
      <c r="FP934" s="51"/>
    </row>
    <row r="935" spans="101:172" ht="12.75" customHeight="1">
      <c r="CW935" s="51"/>
      <c r="CX935" s="51"/>
      <c r="CY935" s="51"/>
      <c r="CZ935" s="51"/>
      <c r="DA935" s="51"/>
      <c r="DB935" s="51"/>
      <c r="DC935" s="51"/>
      <c r="DD935" s="51"/>
      <c r="DE935" s="51"/>
      <c r="DF935" s="51"/>
      <c r="DG935" s="51"/>
      <c r="DH935" s="51"/>
      <c r="DI935" s="51"/>
      <c r="DJ935" s="51"/>
      <c r="DK935" s="51"/>
      <c r="DL935" s="51"/>
      <c r="DM935" s="51"/>
      <c r="DN935" s="51"/>
      <c r="DO935" s="51"/>
      <c r="DP935" s="51"/>
      <c r="DQ935" s="51"/>
      <c r="DR935" s="51"/>
      <c r="DS935" s="51"/>
      <c r="DT935" s="51"/>
      <c r="DU935" s="51"/>
      <c r="DV935" s="51"/>
      <c r="DW935" s="51"/>
      <c r="DX935" s="51"/>
      <c r="DY935" s="51"/>
      <c r="DZ935" s="51"/>
      <c r="EA935" s="51"/>
      <c r="EB935" s="51"/>
      <c r="EC935" s="51"/>
      <c r="ED935" s="51"/>
      <c r="EE935" s="51"/>
      <c r="EF935" s="51"/>
      <c r="EG935" s="51"/>
      <c r="EH935" s="51"/>
      <c r="EI935" s="51"/>
      <c r="EJ935" s="51"/>
      <c r="EK935" s="51"/>
      <c r="EL935" s="51"/>
      <c r="EM935" s="51"/>
      <c r="EN935" s="51"/>
      <c r="EO935" s="51"/>
      <c r="EP935" s="51"/>
      <c r="EQ935" s="51"/>
      <c r="ER935" s="51"/>
      <c r="ES935" s="51"/>
      <c r="ET935" s="51"/>
      <c r="EU935" s="51"/>
      <c r="EV935" s="51"/>
      <c r="EW935" s="51"/>
      <c r="EX935" s="51"/>
      <c r="EY935" s="51"/>
      <c r="EZ935" s="51"/>
      <c r="FA935" s="51"/>
      <c r="FB935" s="51"/>
      <c r="FC935" s="51"/>
      <c r="FD935" s="51"/>
      <c r="FE935" s="51"/>
      <c r="FF935" s="51"/>
      <c r="FG935" s="51"/>
      <c r="FH935" s="51"/>
      <c r="FI935" s="51"/>
      <c r="FJ935" s="51"/>
      <c r="FK935" s="51"/>
      <c r="FL935" s="51"/>
      <c r="FM935" s="51"/>
      <c r="FN935" s="51"/>
      <c r="FO935" s="51"/>
      <c r="FP935" s="51"/>
    </row>
    <row r="936" spans="101:172" ht="12.75" customHeight="1">
      <c r="CW936" s="51"/>
      <c r="CX936" s="51"/>
      <c r="CY936" s="51"/>
      <c r="CZ936" s="51"/>
      <c r="DA936" s="51"/>
      <c r="DB936" s="51"/>
      <c r="DC936" s="51"/>
      <c r="DD936" s="51"/>
      <c r="DE936" s="51"/>
      <c r="DF936" s="51"/>
      <c r="DG936" s="51"/>
      <c r="DH936" s="51"/>
      <c r="DI936" s="51"/>
      <c r="DJ936" s="51"/>
      <c r="DK936" s="51"/>
      <c r="DL936" s="51"/>
      <c r="DM936" s="51"/>
      <c r="DN936" s="51"/>
      <c r="DO936" s="51"/>
      <c r="DP936" s="51"/>
      <c r="DQ936" s="51"/>
      <c r="DR936" s="51"/>
      <c r="DS936" s="51"/>
      <c r="DT936" s="51"/>
      <c r="DU936" s="51"/>
      <c r="DV936" s="51"/>
      <c r="DW936" s="51"/>
      <c r="DX936" s="51"/>
      <c r="DY936" s="51"/>
      <c r="DZ936" s="51"/>
      <c r="EA936" s="51"/>
      <c r="EB936" s="51"/>
      <c r="EC936" s="51"/>
      <c r="ED936" s="51"/>
      <c r="EE936" s="51"/>
      <c r="EF936" s="51"/>
      <c r="EG936" s="51"/>
      <c r="EH936" s="51"/>
      <c r="EI936" s="51"/>
      <c r="EJ936" s="51"/>
      <c r="EK936" s="51"/>
      <c r="EL936" s="51"/>
      <c r="EM936" s="51"/>
      <c r="EN936" s="51"/>
      <c r="EO936" s="51"/>
      <c r="EP936" s="51"/>
      <c r="EQ936" s="51"/>
      <c r="ER936" s="51"/>
      <c r="ES936" s="51"/>
      <c r="ET936" s="51"/>
      <c r="EU936" s="51"/>
      <c r="EV936" s="51"/>
      <c r="EW936" s="51"/>
      <c r="EX936" s="51"/>
      <c r="EY936" s="51"/>
      <c r="EZ936" s="51"/>
      <c r="FA936" s="51"/>
      <c r="FB936" s="51"/>
      <c r="FC936" s="51"/>
      <c r="FD936" s="51"/>
      <c r="FE936" s="51"/>
      <c r="FF936" s="51"/>
      <c r="FG936" s="51"/>
      <c r="FH936" s="51"/>
      <c r="FI936" s="51"/>
      <c r="FJ936" s="51"/>
      <c r="FK936" s="51"/>
      <c r="FL936" s="51"/>
      <c r="FM936" s="51"/>
      <c r="FN936" s="51"/>
      <c r="FO936" s="51"/>
      <c r="FP936" s="51"/>
    </row>
    <row r="937" spans="101:172" ht="12.75" customHeight="1">
      <c r="CW937" s="51"/>
      <c r="CX937" s="51"/>
      <c r="CY937" s="51"/>
      <c r="CZ937" s="51"/>
      <c r="DA937" s="51"/>
      <c r="DB937" s="51"/>
      <c r="DC937" s="51"/>
      <c r="DD937" s="51"/>
      <c r="DE937" s="51"/>
      <c r="DF937" s="51"/>
      <c r="DG937" s="51"/>
      <c r="DH937" s="51"/>
      <c r="DI937" s="51"/>
      <c r="DJ937" s="51"/>
      <c r="DK937" s="51"/>
      <c r="DL937" s="51"/>
      <c r="DM937" s="51"/>
      <c r="DN937" s="51"/>
      <c r="DO937" s="51"/>
      <c r="DP937" s="51"/>
      <c r="DQ937" s="51"/>
      <c r="DR937" s="51"/>
      <c r="DS937" s="51"/>
      <c r="DT937" s="51"/>
      <c r="DU937" s="51"/>
      <c r="DV937" s="51"/>
      <c r="DW937" s="51"/>
      <c r="DX937" s="51"/>
      <c r="DY937" s="51"/>
      <c r="DZ937" s="51"/>
      <c r="EA937" s="51"/>
      <c r="EB937" s="51"/>
      <c r="EC937" s="51"/>
      <c r="ED937" s="51"/>
      <c r="EE937" s="51"/>
      <c r="EF937" s="51"/>
      <c r="EG937" s="51"/>
      <c r="EH937" s="51"/>
      <c r="EI937" s="51"/>
      <c r="EJ937" s="51"/>
      <c r="EK937" s="51"/>
      <c r="EL937" s="51"/>
      <c r="EM937" s="51"/>
      <c r="EN937" s="51"/>
      <c r="EO937" s="51"/>
      <c r="EP937" s="51"/>
      <c r="EQ937" s="51"/>
      <c r="ER937" s="51"/>
      <c r="ES937" s="51"/>
      <c r="ET937" s="51"/>
      <c r="EU937" s="51"/>
      <c r="EV937" s="51"/>
      <c r="EW937" s="51"/>
      <c r="EX937" s="51"/>
      <c r="EY937" s="51"/>
      <c r="EZ937" s="51"/>
      <c r="FA937" s="51"/>
      <c r="FB937" s="51"/>
      <c r="FC937" s="51"/>
      <c r="FD937" s="51"/>
      <c r="FE937" s="51"/>
      <c r="FF937" s="51"/>
      <c r="FG937" s="51"/>
      <c r="FH937" s="51"/>
      <c r="FI937" s="51"/>
      <c r="FJ937" s="51"/>
      <c r="FK937" s="51"/>
      <c r="FL937" s="51"/>
      <c r="FM937" s="51"/>
      <c r="FN937" s="51"/>
      <c r="FO937" s="51"/>
      <c r="FP937" s="51"/>
    </row>
    <row r="938" spans="101:172" ht="12.75" customHeight="1">
      <c r="CW938" s="51"/>
      <c r="CX938" s="51"/>
      <c r="CY938" s="51"/>
      <c r="CZ938" s="51"/>
      <c r="DA938" s="51"/>
      <c r="DB938" s="51"/>
      <c r="DC938" s="51"/>
      <c r="DD938" s="51"/>
      <c r="DE938" s="51"/>
      <c r="DF938" s="51"/>
      <c r="DG938" s="51"/>
      <c r="DH938" s="51"/>
      <c r="DI938" s="51"/>
      <c r="DJ938" s="51"/>
      <c r="DK938" s="51"/>
      <c r="DL938" s="51"/>
      <c r="DM938" s="51"/>
      <c r="DN938" s="51"/>
      <c r="DO938" s="51"/>
      <c r="DP938" s="51"/>
      <c r="DQ938" s="51"/>
      <c r="DR938" s="51"/>
      <c r="DS938" s="51"/>
      <c r="DT938" s="51"/>
      <c r="DU938" s="51"/>
      <c r="DV938" s="51"/>
      <c r="DW938" s="51"/>
      <c r="DX938" s="51"/>
      <c r="DY938" s="51"/>
      <c r="DZ938" s="51"/>
      <c r="EA938" s="51"/>
      <c r="EB938" s="51"/>
      <c r="EC938" s="51"/>
      <c r="ED938" s="51"/>
      <c r="EE938" s="51"/>
      <c r="EF938" s="51"/>
      <c r="EG938" s="51"/>
      <c r="EH938" s="51"/>
      <c r="EI938" s="51"/>
      <c r="EJ938" s="51"/>
      <c r="EK938" s="51"/>
      <c r="EL938" s="51"/>
      <c r="EM938" s="51"/>
      <c r="EN938" s="51"/>
      <c r="EO938" s="51"/>
      <c r="EP938" s="51"/>
      <c r="EQ938" s="51"/>
      <c r="ER938" s="51"/>
      <c r="ES938" s="51"/>
      <c r="ET938" s="51"/>
      <c r="EU938" s="51"/>
      <c r="EV938" s="51"/>
      <c r="EW938" s="51"/>
      <c r="EX938" s="51"/>
      <c r="EY938" s="51"/>
      <c r="EZ938" s="51"/>
      <c r="FA938" s="51"/>
      <c r="FB938" s="51"/>
      <c r="FC938" s="51"/>
      <c r="FD938" s="51"/>
      <c r="FE938" s="51"/>
      <c r="FF938" s="51"/>
      <c r="FG938" s="51"/>
      <c r="FH938" s="51"/>
      <c r="FI938" s="51"/>
      <c r="FJ938" s="51"/>
      <c r="FK938" s="51"/>
      <c r="FL938" s="51"/>
      <c r="FM938" s="51"/>
      <c r="FN938" s="51"/>
      <c r="FO938" s="51"/>
      <c r="FP938" s="51"/>
    </row>
    <row r="939" spans="101:172" ht="12.75" customHeight="1">
      <c r="CW939" s="51"/>
      <c r="CX939" s="51"/>
      <c r="CY939" s="51"/>
      <c r="CZ939" s="51"/>
      <c r="DA939" s="51"/>
      <c r="DB939" s="51"/>
      <c r="DC939" s="51"/>
      <c r="DD939" s="51"/>
      <c r="DE939" s="51"/>
      <c r="DF939" s="51"/>
      <c r="DG939" s="51"/>
      <c r="DH939" s="51"/>
      <c r="DI939" s="51"/>
      <c r="DJ939" s="51"/>
      <c r="DK939" s="51"/>
      <c r="DL939" s="51"/>
      <c r="DM939" s="51"/>
      <c r="DN939" s="51"/>
      <c r="DO939" s="51"/>
      <c r="DP939" s="51"/>
      <c r="DQ939" s="51"/>
      <c r="DR939" s="51"/>
      <c r="DS939" s="51"/>
      <c r="DT939" s="51"/>
      <c r="DU939" s="51"/>
      <c r="DV939" s="51"/>
      <c r="DW939" s="51"/>
      <c r="DX939" s="51"/>
      <c r="DY939" s="51"/>
      <c r="DZ939" s="51"/>
      <c r="EA939" s="51"/>
      <c r="EB939" s="51"/>
      <c r="EC939" s="51"/>
      <c r="ED939" s="51"/>
      <c r="EE939" s="51"/>
      <c r="EF939" s="51"/>
      <c r="EG939" s="51"/>
      <c r="EH939" s="51"/>
      <c r="EI939" s="51"/>
      <c r="EJ939" s="51"/>
      <c r="EK939" s="51"/>
      <c r="EL939" s="51"/>
      <c r="EM939" s="51"/>
      <c r="EN939" s="51"/>
      <c r="EO939" s="51"/>
      <c r="EP939" s="51"/>
      <c r="EQ939" s="51"/>
      <c r="ER939" s="51"/>
      <c r="ES939" s="51"/>
      <c r="ET939" s="51"/>
      <c r="EU939" s="51"/>
      <c r="EV939" s="51"/>
      <c r="EW939" s="51"/>
      <c r="EX939" s="51"/>
      <c r="EY939" s="51"/>
      <c r="EZ939" s="51"/>
      <c r="FA939" s="51"/>
      <c r="FB939" s="51"/>
      <c r="FC939" s="51"/>
      <c r="FD939" s="51"/>
      <c r="FE939" s="51"/>
      <c r="FF939" s="51"/>
      <c r="FG939" s="51"/>
      <c r="FH939" s="51"/>
      <c r="FI939" s="51"/>
      <c r="FJ939" s="51"/>
      <c r="FK939" s="51"/>
      <c r="FL939" s="51"/>
      <c r="FM939" s="51"/>
      <c r="FN939" s="51"/>
      <c r="FO939" s="51"/>
      <c r="FP939" s="51"/>
    </row>
    <row r="940" spans="101:172" ht="12.75" customHeight="1">
      <c r="CW940" s="51"/>
      <c r="CX940" s="51"/>
      <c r="CY940" s="51"/>
      <c r="CZ940" s="51"/>
      <c r="DA940" s="51"/>
      <c r="DB940" s="51"/>
      <c r="DC940" s="51"/>
      <c r="DD940" s="51"/>
      <c r="DE940" s="51"/>
      <c r="DF940" s="51"/>
      <c r="DG940" s="51"/>
      <c r="DH940" s="51"/>
      <c r="DI940" s="51"/>
      <c r="DJ940" s="51"/>
      <c r="DK940" s="51"/>
      <c r="DL940" s="51"/>
      <c r="DM940" s="51"/>
      <c r="DN940" s="51"/>
      <c r="DO940" s="51"/>
      <c r="DP940" s="51"/>
      <c r="DQ940" s="51"/>
      <c r="DR940" s="51"/>
      <c r="DS940" s="51"/>
      <c r="DT940" s="51"/>
      <c r="DU940" s="51"/>
      <c r="DV940" s="51"/>
      <c r="DW940" s="51"/>
      <c r="DX940" s="51"/>
      <c r="DY940" s="51"/>
      <c r="DZ940" s="51"/>
      <c r="EA940" s="51"/>
      <c r="EB940" s="51"/>
      <c r="EC940" s="51"/>
      <c r="ED940" s="51"/>
      <c r="EE940" s="51"/>
      <c r="EF940" s="51"/>
      <c r="EG940" s="51"/>
      <c r="EH940" s="51"/>
      <c r="EI940" s="51"/>
      <c r="EJ940" s="51"/>
      <c r="EK940" s="51"/>
      <c r="EL940" s="51"/>
      <c r="EM940" s="51"/>
      <c r="EN940" s="51"/>
      <c r="EO940" s="51"/>
      <c r="EP940" s="51"/>
      <c r="EQ940" s="51"/>
      <c r="ER940" s="51"/>
      <c r="ES940" s="51"/>
      <c r="ET940" s="51"/>
      <c r="EU940" s="51"/>
      <c r="EV940" s="51"/>
      <c r="EW940" s="51"/>
      <c r="EX940" s="51"/>
      <c r="EY940" s="51"/>
      <c r="EZ940" s="51"/>
      <c r="FA940" s="51"/>
      <c r="FB940" s="51"/>
      <c r="FC940" s="51"/>
      <c r="FD940" s="51"/>
      <c r="FE940" s="51"/>
      <c r="FF940" s="51"/>
      <c r="FG940" s="51"/>
      <c r="FH940" s="51"/>
      <c r="FI940" s="51"/>
      <c r="FJ940" s="51"/>
      <c r="FK940" s="51"/>
      <c r="FL940" s="51"/>
      <c r="FM940" s="51"/>
      <c r="FN940" s="51"/>
      <c r="FO940" s="51"/>
      <c r="FP940" s="51"/>
    </row>
    <row r="941" spans="101:172" ht="12.75" customHeight="1">
      <c r="CW941" s="51"/>
      <c r="CX941" s="51"/>
      <c r="CY941" s="51"/>
      <c r="CZ941" s="51"/>
      <c r="DA941" s="51"/>
      <c r="DB941" s="51"/>
      <c r="DC941" s="51"/>
      <c r="DD941" s="51"/>
      <c r="DE941" s="51"/>
      <c r="DF941" s="51"/>
      <c r="DG941" s="51"/>
      <c r="DH941" s="51"/>
      <c r="DI941" s="51"/>
      <c r="DJ941" s="51"/>
      <c r="DK941" s="51"/>
      <c r="DL941" s="51"/>
      <c r="DM941" s="51"/>
      <c r="DN941" s="51"/>
      <c r="DO941" s="51"/>
      <c r="DP941" s="51"/>
      <c r="DQ941" s="51"/>
      <c r="DR941" s="51"/>
      <c r="DS941" s="51"/>
      <c r="DT941" s="51"/>
      <c r="DU941" s="51"/>
      <c r="DV941" s="51"/>
      <c r="DW941" s="51"/>
      <c r="DX941" s="51"/>
      <c r="DY941" s="51"/>
      <c r="DZ941" s="51"/>
      <c r="EA941" s="51"/>
      <c r="EB941" s="51"/>
      <c r="EC941" s="51"/>
      <c r="ED941" s="51"/>
      <c r="EE941" s="51"/>
      <c r="EF941" s="51"/>
      <c r="EG941" s="51"/>
      <c r="EH941" s="51"/>
      <c r="EI941" s="51"/>
      <c r="EJ941" s="51"/>
      <c r="EK941" s="51"/>
      <c r="EL941" s="51"/>
      <c r="EM941" s="51"/>
      <c r="EN941" s="51"/>
      <c r="EO941" s="51"/>
      <c r="EP941" s="51"/>
      <c r="EQ941" s="51"/>
      <c r="ER941" s="51"/>
      <c r="ES941" s="51"/>
      <c r="ET941" s="51"/>
      <c r="EU941" s="51"/>
      <c r="EV941" s="51"/>
      <c r="EW941" s="51"/>
      <c r="EX941" s="51"/>
      <c r="EY941" s="51"/>
      <c r="EZ941" s="51"/>
      <c r="FA941" s="51"/>
      <c r="FB941" s="51"/>
      <c r="FC941" s="51"/>
      <c r="FD941" s="51"/>
      <c r="FE941" s="51"/>
      <c r="FF941" s="51"/>
      <c r="FG941" s="51"/>
      <c r="FH941" s="51"/>
      <c r="FI941" s="51"/>
      <c r="FJ941" s="51"/>
      <c r="FK941" s="51"/>
      <c r="FL941" s="51"/>
      <c r="FM941" s="51"/>
      <c r="FN941" s="51"/>
      <c r="FO941" s="51"/>
      <c r="FP941" s="51"/>
    </row>
    <row r="942" spans="101:172" ht="12.75" customHeight="1">
      <c r="CW942" s="51"/>
      <c r="CX942" s="51"/>
      <c r="CY942" s="51"/>
      <c r="CZ942" s="51"/>
      <c r="DA942" s="51"/>
      <c r="DB942" s="51"/>
      <c r="DC942" s="51"/>
      <c r="DD942" s="51"/>
      <c r="DE942" s="51"/>
      <c r="DF942" s="51"/>
      <c r="DG942" s="51"/>
      <c r="DH942" s="51"/>
      <c r="DI942" s="51"/>
      <c r="DJ942" s="51"/>
      <c r="DK942" s="51"/>
      <c r="DL942" s="51"/>
      <c r="DM942" s="51"/>
      <c r="DN942" s="51"/>
      <c r="DO942" s="51"/>
      <c r="DP942" s="51"/>
      <c r="DQ942" s="51"/>
      <c r="DR942" s="51"/>
      <c r="DS942" s="51"/>
      <c r="DT942" s="51"/>
      <c r="DU942" s="51"/>
      <c r="DV942" s="51"/>
      <c r="DW942" s="51"/>
      <c r="DX942" s="51"/>
      <c r="DY942" s="51"/>
      <c r="DZ942" s="51"/>
      <c r="EA942" s="51"/>
      <c r="EB942" s="51"/>
      <c r="EC942" s="51"/>
      <c r="ED942" s="51"/>
      <c r="EE942" s="51"/>
      <c r="EF942" s="51"/>
      <c r="EG942" s="51"/>
      <c r="EH942" s="51"/>
      <c r="EI942" s="51"/>
      <c r="EJ942" s="51"/>
      <c r="EK942" s="51"/>
      <c r="EL942" s="51"/>
      <c r="EM942" s="51"/>
      <c r="EN942" s="51"/>
      <c r="EO942" s="51"/>
      <c r="EP942" s="51"/>
      <c r="EQ942" s="51"/>
      <c r="ER942" s="51"/>
      <c r="ES942" s="51"/>
      <c r="ET942" s="51"/>
      <c r="EU942" s="51"/>
      <c r="EV942" s="51"/>
      <c r="EW942" s="51"/>
      <c r="EX942" s="51"/>
      <c r="EY942" s="51"/>
      <c r="EZ942" s="51"/>
      <c r="FA942" s="51"/>
      <c r="FB942" s="51"/>
      <c r="FC942" s="51"/>
      <c r="FD942" s="51"/>
      <c r="FE942" s="51"/>
      <c r="FF942" s="51"/>
      <c r="FG942" s="51"/>
      <c r="FH942" s="51"/>
      <c r="FI942" s="51"/>
      <c r="FJ942" s="51"/>
      <c r="FK942" s="51"/>
      <c r="FL942" s="51"/>
      <c r="FM942" s="51"/>
      <c r="FN942" s="51"/>
      <c r="FO942" s="51"/>
      <c r="FP942" s="51"/>
    </row>
    <row r="943" spans="101:172" ht="12.75" customHeight="1">
      <c r="CW943" s="51"/>
      <c r="CX943" s="51"/>
      <c r="CY943" s="51"/>
      <c r="CZ943" s="51"/>
      <c r="DA943" s="51"/>
      <c r="DB943" s="51"/>
      <c r="DC943" s="51"/>
      <c r="DD943" s="51"/>
      <c r="DE943" s="51"/>
      <c r="DF943" s="51"/>
      <c r="DG943" s="51"/>
      <c r="DH943" s="51"/>
      <c r="DI943" s="51"/>
      <c r="DJ943" s="51"/>
      <c r="DK943" s="51"/>
      <c r="DL943" s="51"/>
      <c r="DM943" s="51"/>
      <c r="DN943" s="51"/>
      <c r="DO943" s="51"/>
      <c r="DP943" s="51"/>
      <c r="DQ943" s="51"/>
      <c r="DR943" s="51"/>
      <c r="DS943" s="51"/>
      <c r="DT943" s="51"/>
      <c r="DU943" s="51"/>
      <c r="DV943" s="51"/>
      <c r="DW943" s="51"/>
      <c r="DX943" s="51"/>
      <c r="DY943" s="51"/>
      <c r="DZ943" s="51"/>
      <c r="EA943" s="51"/>
      <c r="EB943" s="51"/>
      <c r="EC943" s="51"/>
      <c r="ED943" s="51"/>
      <c r="EE943" s="51"/>
      <c r="EF943" s="51"/>
      <c r="EG943" s="51"/>
      <c r="EH943" s="51"/>
      <c r="EI943" s="51"/>
      <c r="EJ943" s="51"/>
      <c r="EK943" s="51"/>
      <c r="EL943" s="51"/>
      <c r="EM943" s="51"/>
      <c r="EN943" s="51"/>
      <c r="EO943" s="51"/>
      <c r="EP943" s="51"/>
      <c r="EQ943" s="51"/>
      <c r="ER943" s="51"/>
      <c r="ES943" s="51"/>
      <c r="ET943" s="51"/>
      <c r="EU943" s="51"/>
      <c r="EV943" s="51"/>
      <c r="EW943" s="51"/>
      <c r="EX943" s="51"/>
      <c r="EY943" s="51"/>
      <c r="EZ943" s="51"/>
      <c r="FA943" s="51"/>
      <c r="FB943" s="51"/>
      <c r="FC943" s="51"/>
      <c r="FD943" s="51"/>
      <c r="FE943" s="51"/>
      <c r="FF943" s="51"/>
      <c r="FG943" s="51"/>
      <c r="FH943" s="51"/>
      <c r="FI943" s="51"/>
      <c r="FJ943" s="51"/>
      <c r="FK943" s="51"/>
      <c r="FL943" s="51"/>
      <c r="FM943" s="51"/>
      <c r="FN943" s="51"/>
      <c r="FO943" s="51"/>
      <c r="FP943" s="51"/>
    </row>
    <row r="944" spans="101:172" ht="12.75" customHeight="1">
      <c r="CW944" s="51"/>
      <c r="CX944" s="51"/>
      <c r="CY944" s="51"/>
      <c r="CZ944" s="51"/>
      <c r="DA944" s="51"/>
      <c r="DB944" s="51"/>
      <c r="DC944" s="51"/>
      <c r="DD944" s="51"/>
      <c r="DE944" s="51"/>
      <c r="DF944" s="51"/>
      <c r="DG944" s="51"/>
      <c r="DH944" s="51"/>
      <c r="DI944" s="51"/>
      <c r="DJ944" s="51"/>
      <c r="DK944" s="51"/>
      <c r="DL944" s="51"/>
      <c r="DM944" s="51"/>
      <c r="DN944" s="51"/>
      <c r="DO944" s="51"/>
      <c r="DP944" s="51"/>
      <c r="DQ944" s="51"/>
      <c r="DR944" s="51"/>
      <c r="DS944" s="51"/>
      <c r="DT944" s="51"/>
      <c r="DU944" s="51"/>
      <c r="DV944" s="51"/>
      <c r="DW944" s="51"/>
      <c r="DX944" s="51"/>
      <c r="DY944" s="51"/>
      <c r="DZ944" s="51"/>
      <c r="EA944" s="51"/>
      <c r="EB944" s="51"/>
      <c r="EC944" s="51"/>
      <c r="ED944" s="51"/>
      <c r="EE944" s="51"/>
      <c r="EF944" s="51"/>
      <c r="EG944" s="51"/>
      <c r="EH944" s="51"/>
      <c r="EI944" s="51"/>
      <c r="EJ944" s="51"/>
      <c r="EK944" s="51"/>
      <c r="EL944" s="51"/>
      <c r="EM944" s="51"/>
      <c r="EN944" s="51"/>
      <c r="EO944" s="51"/>
      <c r="EP944" s="51"/>
      <c r="EQ944" s="51"/>
      <c r="ER944" s="51"/>
      <c r="ES944" s="51"/>
      <c r="ET944" s="51"/>
      <c r="EU944" s="51"/>
      <c r="EV944" s="51"/>
      <c r="EW944" s="51"/>
      <c r="EX944" s="51"/>
      <c r="EY944" s="51"/>
      <c r="EZ944" s="51"/>
      <c r="FA944" s="51"/>
      <c r="FB944" s="51"/>
      <c r="FC944" s="51"/>
      <c r="FD944" s="51"/>
      <c r="FE944" s="51"/>
      <c r="FF944" s="51"/>
      <c r="FG944" s="51"/>
      <c r="FH944" s="51"/>
      <c r="FI944" s="51"/>
      <c r="FJ944" s="51"/>
      <c r="FK944" s="51"/>
      <c r="FL944" s="51"/>
      <c r="FM944" s="51"/>
      <c r="FN944" s="51"/>
      <c r="FO944" s="51"/>
      <c r="FP944" s="51"/>
    </row>
    <row r="945" spans="101:172" ht="12.75" customHeight="1">
      <c r="CW945" s="51"/>
      <c r="CX945" s="51"/>
      <c r="CY945" s="51"/>
      <c r="CZ945" s="51"/>
      <c r="DA945" s="51"/>
      <c r="DB945" s="51"/>
      <c r="DC945" s="51"/>
      <c r="DD945" s="51"/>
      <c r="DE945" s="51"/>
      <c r="DF945" s="51"/>
      <c r="DG945" s="51"/>
      <c r="DH945" s="51"/>
      <c r="DI945" s="51"/>
      <c r="DJ945" s="51"/>
      <c r="DK945" s="51"/>
      <c r="DL945" s="51"/>
      <c r="DM945" s="51"/>
      <c r="DN945" s="51"/>
      <c r="DO945" s="51"/>
      <c r="DP945" s="51"/>
      <c r="DQ945" s="51"/>
      <c r="DR945" s="51"/>
      <c r="DS945" s="51"/>
      <c r="DT945" s="51"/>
      <c r="DU945" s="51"/>
      <c r="DV945" s="51"/>
      <c r="DW945" s="51"/>
      <c r="DX945" s="51"/>
      <c r="DY945" s="51"/>
      <c r="DZ945" s="51"/>
      <c r="EA945" s="51"/>
      <c r="EB945" s="51"/>
      <c r="EC945" s="51"/>
      <c r="ED945" s="51"/>
      <c r="EE945" s="51"/>
      <c r="EF945" s="51"/>
      <c r="EG945" s="51"/>
      <c r="EH945" s="51"/>
      <c r="EI945" s="51"/>
      <c r="EJ945" s="51"/>
      <c r="EK945" s="51"/>
      <c r="EL945" s="51"/>
      <c r="EM945" s="51"/>
      <c r="EN945" s="51"/>
      <c r="EO945" s="51"/>
      <c r="EP945" s="51"/>
      <c r="EQ945" s="51"/>
      <c r="ER945" s="51"/>
      <c r="ES945" s="51"/>
      <c r="ET945" s="51"/>
      <c r="EU945" s="51"/>
      <c r="EV945" s="51"/>
      <c r="EW945" s="51"/>
      <c r="EX945" s="51"/>
      <c r="EY945" s="51"/>
      <c r="EZ945" s="51"/>
      <c r="FA945" s="51"/>
      <c r="FB945" s="51"/>
      <c r="FC945" s="51"/>
      <c r="FD945" s="51"/>
      <c r="FE945" s="51"/>
      <c r="FF945" s="51"/>
      <c r="FG945" s="51"/>
      <c r="FH945" s="51"/>
      <c r="FI945" s="51"/>
      <c r="FJ945" s="51"/>
      <c r="FK945" s="51"/>
      <c r="FL945" s="51"/>
      <c r="FM945" s="51"/>
      <c r="FN945" s="51"/>
      <c r="FO945" s="51"/>
      <c r="FP945" s="51"/>
    </row>
    <row r="946" spans="101:172" ht="12.75" customHeight="1">
      <c r="CW946" s="51"/>
      <c r="CX946" s="51"/>
      <c r="CY946" s="51"/>
      <c r="CZ946" s="51"/>
      <c r="DA946" s="51"/>
      <c r="DB946" s="51"/>
      <c r="DC946" s="51"/>
      <c r="DD946" s="51"/>
      <c r="DE946" s="51"/>
      <c r="DF946" s="51"/>
      <c r="DG946" s="51"/>
      <c r="DH946" s="51"/>
      <c r="DI946" s="51"/>
      <c r="DJ946" s="51"/>
      <c r="DK946" s="51"/>
      <c r="DL946" s="51"/>
      <c r="DM946" s="51"/>
      <c r="DN946" s="51"/>
      <c r="DO946" s="51"/>
      <c r="DP946" s="51"/>
      <c r="DQ946" s="51"/>
      <c r="DR946" s="51"/>
      <c r="DS946" s="51"/>
      <c r="DT946" s="51"/>
      <c r="DU946" s="51"/>
      <c r="DV946" s="51"/>
      <c r="DW946" s="51"/>
      <c r="DX946" s="51"/>
      <c r="DY946" s="51"/>
      <c r="DZ946" s="51"/>
      <c r="EA946" s="51"/>
      <c r="EB946" s="51"/>
      <c r="EC946" s="51"/>
      <c r="ED946" s="51"/>
      <c r="EE946" s="51"/>
      <c r="EF946" s="51"/>
      <c r="EG946" s="51"/>
      <c r="EH946" s="51"/>
      <c r="EI946" s="51"/>
      <c r="EJ946" s="51"/>
      <c r="EK946" s="51"/>
      <c r="EL946" s="51"/>
      <c r="EM946" s="51"/>
      <c r="EN946" s="51"/>
      <c r="EO946" s="51"/>
      <c r="EP946" s="51"/>
      <c r="EQ946" s="51"/>
      <c r="ER946" s="51"/>
      <c r="ES946" s="51"/>
      <c r="ET946" s="51"/>
      <c r="EU946" s="51"/>
      <c r="EV946" s="51"/>
      <c r="EW946" s="51"/>
      <c r="EX946" s="51"/>
      <c r="EY946" s="51"/>
      <c r="EZ946" s="51"/>
      <c r="FA946" s="51"/>
      <c r="FB946" s="51"/>
      <c r="FC946" s="51"/>
      <c r="FD946" s="51"/>
      <c r="FE946" s="51"/>
      <c r="FF946" s="51"/>
      <c r="FG946" s="51"/>
      <c r="FH946" s="51"/>
      <c r="FI946" s="51"/>
      <c r="FJ946" s="51"/>
      <c r="FK946" s="51"/>
      <c r="FL946" s="51"/>
      <c r="FM946" s="51"/>
      <c r="FN946" s="51"/>
      <c r="FO946" s="51"/>
      <c r="FP946" s="51"/>
    </row>
    <row r="947" spans="101:172" ht="12.75" customHeight="1">
      <c r="CW947" s="51"/>
      <c r="CX947" s="51"/>
      <c r="CY947" s="51"/>
      <c r="CZ947" s="51"/>
      <c r="DA947" s="51"/>
      <c r="DB947" s="51"/>
      <c r="DC947" s="51"/>
      <c r="DD947" s="51"/>
      <c r="DE947" s="51"/>
      <c r="DF947" s="51"/>
      <c r="DG947" s="51"/>
      <c r="DH947" s="51"/>
      <c r="DI947" s="51"/>
      <c r="DJ947" s="51"/>
      <c r="DK947" s="51"/>
      <c r="DL947" s="51"/>
      <c r="DM947" s="51"/>
      <c r="DN947" s="51"/>
      <c r="DO947" s="51"/>
      <c r="DP947" s="51"/>
      <c r="DQ947" s="51"/>
      <c r="DR947" s="51"/>
      <c r="DS947" s="51"/>
      <c r="DT947" s="51"/>
      <c r="DU947" s="51"/>
      <c r="DV947" s="51"/>
      <c r="DW947" s="51"/>
      <c r="DX947" s="51"/>
      <c r="DY947" s="51"/>
      <c r="DZ947" s="51"/>
      <c r="EA947" s="51"/>
      <c r="EB947" s="51"/>
      <c r="EC947" s="51"/>
      <c r="ED947" s="51"/>
      <c r="EE947" s="51"/>
      <c r="EF947" s="51"/>
      <c r="EG947" s="51"/>
      <c r="EH947" s="51"/>
      <c r="EI947" s="51"/>
      <c r="EJ947" s="51"/>
      <c r="EK947" s="51"/>
      <c r="EL947" s="51"/>
      <c r="EM947" s="51"/>
      <c r="EN947" s="51"/>
      <c r="EO947" s="51"/>
      <c r="EP947" s="51"/>
      <c r="EQ947" s="51"/>
      <c r="ER947" s="51"/>
      <c r="ES947" s="51"/>
      <c r="ET947" s="51"/>
      <c r="EU947" s="51"/>
      <c r="EV947" s="51"/>
      <c r="EW947" s="51"/>
      <c r="EX947" s="51"/>
      <c r="EY947" s="51"/>
      <c r="EZ947" s="51"/>
      <c r="FA947" s="51"/>
      <c r="FB947" s="51"/>
      <c r="FC947" s="51"/>
      <c r="FD947" s="51"/>
      <c r="FE947" s="51"/>
      <c r="FF947" s="51"/>
      <c r="FG947" s="51"/>
      <c r="FH947" s="51"/>
      <c r="FI947" s="51"/>
      <c r="FJ947" s="51"/>
      <c r="FK947" s="51"/>
      <c r="FL947" s="51"/>
      <c r="FM947" s="51"/>
      <c r="FN947" s="51"/>
      <c r="FO947" s="51"/>
      <c r="FP947" s="51"/>
    </row>
    <row r="948" spans="101:172" ht="12.75" customHeight="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c r="FB948" s="51"/>
      <c r="FC948" s="51"/>
      <c r="FD948" s="51"/>
      <c r="FE948" s="51"/>
      <c r="FF948" s="51"/>
      <c r="FG948" s="51"/>
      <c r="FH948" s="51"/>
      <c r="FI948" s="51"/>
      <c r="FJ948" s="51"/>
      <c r="FK948" s="51"/>
      <c r="FL948" s="51"/>
      <c r="FM948" s="51"/>
      <c r="FN948" s="51"/>
      <c r="FO948" s="51"/>
      <c r="FP948" s="51"/>
    </row>
    <row r="949" spans="101:172" ht="12.75" customHeight="1">
      <c r="CW949" s="51"/>
      <c r="CX949" s="51"/>
      <c r="CY949" s="51"/>
      <c r="CZ949" s="51"/>
      <c r="DA949" s="51"/>
      <c r="DB949" s="51"/>
      <c r="DC949" s="51"/>
      <c r="DD949" s="51"/>
      <c r="DE949" s="51"/>
      <c r="DF949" s="51"/>
      <c r="DG949" s="51"/>
      <c r="DH949" s="51"/>
      <c r="DI949" s="51"/>
      <c r="DJ949" s="51"/>
      <c r="DK949" s="51"/>
      <c r="DL949" s="51"/>
      <c r="DM949" s="51"/>
      <c r="DN949" s="51"/>
      <c r="DO949" s="51"/>
      <c r="DP949" s="51"/>
      <c r="DQ949" s="51"/>
      <c r="DR949" s="51"/>
      <c r="DS949" s="51"/>
      <c r="DT949" s="51"/>
      <c r="DU949" s="51"/>
      <c r="DV949" s="51"/>
      <c r="DW949" s="51"/>
      <c r="DX949" s="51"/>
      <c r="DY949" s="51"/>
      <c r="DZ949" s="51"/>
      <c r="EA949" s="51"/>
      <c r="EB949" s="51"/>
      <c r="EC949" s="51"/>
      <c r="ED949" s="51"/>
      <c r="EE949" s="51"/>
      <c r="EF949" s="51"/>
      <c r="EG949" s="51"/>
      <c r="EH949" s="51"/>
      <c r="EI949" s="51"/>
      <c r="EJ949" s="51"/>
      <c r="EK949" s="51"/>
      <c r="EL949" s="51"/>
      <c r="EM949" s="51"/>
      <c r="EN949" s="51"/>
      <c r="EO949" s="51"/>
      <c r="EP949" s="51"/>
      <c r="EQ949" s="51"/>
      <c r="ER949" s="51"/>
      <c r="ES949" s="51"/>
      <c r="ET949" s="51"/>
      <c r="EU949" s="51"/>
      <c r="EV949" s="51"/>
      <c r="EW949" s="51"/>
      <c r="EX949" s="51"/>
      <c r="EY949" s="51"/>
      <c r="EZ949" s="51"/>
      <c r="FA949" s="51"/>
      <c r="FB949" s="51"/>
      <c r="FC949" s="51"/>
      <c r="FD949" s="51"/>
      <c r="FE949" s="51"/>
      <c r="FF949" s="51"/>
      <c r="FG949" s="51"/>
      <c r="FH949" s="51"/>
      <c r="FI949" s="51"/>
      <c r="FJ949" s="51"/>
      <c r="FK949" s="51"/>
      <c r="FL949" s="51"/>
      <c r="FM949" s="51"/>
      <c r="FN949" s="51"/>
      <c r="FO949" s="51"/>
      <c r="FP949" s="51"/>
    </row>
    <row r="950" spans="101:172" ht="12.75" customHeight="1">
      <c r="CW950" s="51"/>
      <c r="CX950" s="51"/>
      <c r="CY950" s="51"/>
      <c r="CZ950" s="51"/>
      <c r="DA950" s="51"/>
      <c r="DB950" s="51"/>
      <c r="DC950" s="51"/>
      <c r="DD950" s="51"/>
      <c r="DE950" s="51"/>
      <c r="DF950" s="51"/>
      <c r="DG950" s="51"/>
      <c r="DH950" s="51"/>
      <c r="DI950" s="51"/>
      <c r="DJ950" s="51"/>
      <c r="DK950" s="51"/>
      <c r="DL950" s="51"/>
      <c r="DM950" s="51"/>
      <c r="DN950" s="51"/>
      <c r="DO950" s="51"/>
      <c r="DP950" s="51"/>
      <c r="DQ950" s="51"/>
      <c r="DR950" s="51"/>
      <c r="DS950" s="51"/>
      <c r="DT950" s="51"/>
      <c r="DU950" s="51"/>
      <c r="DV950" s="51"/>
      <c r="DW950" s="51"/>
      <c r="DX950" s="51"/>
      <c r="DY950" s="51"/>
      <c r="DZ950" s="51"/>
      <c r="EA950" s="51"/>
      <c r="EB950" s="51"/>
      <c r="EC950" s="51"/>
      <c r="ED950" s="51"/>
      <c r="EE950" s="51"/>
      <c r="EF950" s="51"/>
      <c r="EG950" s="51"/>
      <c r="EH950" s="51"/>
      <c r="EI950" s="51"/>
      <c r="EJ950" s="51"/>
      <c r="EK950" s="51"/>
      <c r="EL950" s="51"/>
      <c r="EM950" s="51"/>
      <c r="EN950" s="51"/>
      <c r="EO950" s="51"/>
      <c r="EP950" s="51"/>
      <c r="EQ950" s="51"/>
      <c r="ER950" s="51"/>
      <c r="ES950" s="51"/>
      <c r="ET950" s="51"/>
      <c r="EU950" s="51"/>
      <c r="EV950" s="51"/>
      <c r="EW950" s="51"/>
      <c r="EX950" s="51"/>
      <c r="EY950" s="51"/>
      <c r="EZ950" s="51"/>
      <c r="FA950" s="51"/>
      <c r="FB950" s="51"/>
      <c r="FC950" s="51"/>
      <c r="FD950" s="51"/>
      <c r="FE950" s="51"/>
      <c r="FF950" s="51"/>
      <c r="FG950" s="51"/>
      <c r="FH950" s="51"/>
      <c r="FI950" s="51"/>
      <c r="FJ950" s="51"/>
      <c r="FK950" s="51"/>
      <c r="FL950" s="51"/>
      <c r="FM950" s="51"/>
      <c r="FN950" s="51"/>
      <c r="FO950" s="51"/>
      <c r="FP950" s="51"/>
    </row>
    <row r="951" spans="101:172" ht="12.75" customHeight="1">
      <c r="CW951" s="51"/>
      <c r="CX951" s="51"/>
      <c r="CY951" s="51"/>
      <c r="CZ951" s="51"/>
      <c r="DA951" s="51"/>
      <c r="DB951" s="51"/>
      <c r="DC951" s="51"/>
      <c r="DD951" s="51"/>
      <c r="DE951" s="51"/>
      <c r="DF951" s="51"/>
      <c r="DG951" s="51"/>
      <c r="DH951" s="51"/>
      <c r="DI951" s="51"/>
      <c r="DJ951" s="51"/>
      <c r="DK951" s="51"/>
      <c r="DL951" s="51"/>
      <c r="DM951" s="51"/>
      <c r="DN951" s="51"/>
      <c r="DO951" s="51"/>
      <c r="DP951" s="51"/>
      <c r="DQ951" s="51"/>
      <c r="DR951" s="51"/>
      <c r="DS951" s="51"/>
      <c r="DT951" s="51"/>
      <c r="DU951" s="51"/>
      <c r="DV951" s="51"/>
      <c r="DW951" s="51"/>
      <c r="DX951" s="51"/>
      <c r="DY951" s="51"/>
      <c r="DZ951" s="51"/>
      <c r="EA951" s="51"/>
      <c r="EB951" s="51"/>
      <c r="EC951" s="51"/>
      <c r="ED951" s="51"/>
      <c r="EE951" s="51"/>
      <c r="EF951" s="51"/>
      <c r="EG951" s="51"/>
      <c r="EH951" s="51"/>
      <c r="EI951" s="51"/>
      <c r="EJ951" s="51"/>
      <c r="EK951" s="51"/>
      <c r="EL951" s="51"/>
      <c r="EM951" s="51"/>
      <c r="EN951" s="51"/>
      <c r="EO951" s="51"/>
      <c r="EP951" s="51"/>
      <c r="EQ951" s="51"/>
      <c r="ER951" s="51"/>
      <c r="ES951" s="51"/>
      <c r="ET951" s="51"/>
      <c r="EU951" s="51"/>
      <c r="EV951" s="51"/>
      <c r="EW951" s="51"/>
      <c r="EX951" s="51"/>
      <c r="EY951" s="51"/>
      <c r="EZ951" s="51"/>
      <c r="FA951" s="51"/>
      <c r="FB951" s="51"/>
      <c r="FC951" s="51"/>
      <c r="FD951" s="51"/>
      <c r="FE951" s="51"/>
      <c r="FF951" s="51"/>
      <c r="FG951" s="51"/>
      <c r="FH951" s="51"/>
      <c r="FI951" s="51"/>
      <c r="FJ951" s="51"/>
      <c r="FK951" s="51"/>
      <c r="FL951" s="51"/>
      <c r="FM951" s="51"/>
      <c r="FN951" s="51"/>
      <c r="FO951" s="51"/>
      <c r="FP951" s="51"/>
    </row>
    <row r="952" spans="101:172" ht="12.75" customHeight="1">
      <c r="CW952" s="51"/>
      <c r="CX952" s="51"/>
      <c r="CY952" s="51"/>
      <c r="CZ952" s="51"/>
      <c r="DA952" s="51"/>
      <c r="DB952" s="51"/>
      <c r="DC952" s="51"/>
      <c r="DD952" s="51"/>
      <c r="DE952" s="51"/>
      <c r="DF952" s="51"/>
      <c r="DG952" s="51"/>
      <c r="DH952" s="51"/>
      <c r="DI952" s="51"/>
      <c r="DJ952" s="51"/>
      <c r="DK952" s="51"/>
      <c r="DL952" s="51"/>
      <c r="DM952" s="51"/>
      <c r="DN952" s="51"/>
      <c r="DO952" s="51"/>
      <c r="DP952" s="51"/>
      <c r="DQ952" s="51"/>
      <c r="DR952" s="51"/>
      <c r="DS952" s="51"/>
      <c r="DT952" s="51"/>
      <c r="DU952" s="51"/>
      <c r="DV952" s="51"/>
      <c r="DW952" s="51"/>
      <c r="DX952" s="51"/>
      <c r="DY952" s="51"/>
      <c r="DZ952" s="51"/>
      <c r="EA952" s="51"/>
      <c r="EB952" s="51"/>
      <c r="EC952" s="51"/>
      <c r="ED952" s="51"/>
      <c r="EE952" s="51"/>
      <c r="EF952" s="51"/>
      <c r="EG952" s="51"/>
      <c r="EH952" s="51"/>
      <c r="EI952" s="51"/>
      <c r="EJ952" s="51"/>
      <c r="EK952" s="51"/>
      <c r="EL952" s="51"/>
      <c r="EM952" s="51"/>
      <c r="EN952" s="51"/>
      <c r="EO952" s="51"/>
      <c r="EP952" s="51"/>
      <c r="EQ952" s="51"/>
      <c r="ER952" s="51"/>
      <c r="ES952" s="51"/>
      <c r="ET952" s="51"/>
      <c r="EU952" s="51"/>
      <c r="EV952" s="51"/>
      <c r="EW952" s="51"/>
      <c r="EX952" s="51"/>
      <c r="EY952" s="51"/>
      <c r="EZ952" s="51"/>
      <c r="FA952" s="51"/>
      <c r="FB952" s="51"/>
      <c r="FC952" s="51"/>
      <c r="FD952" s="51"/>
      <c r="FE952" s="51"/>
      <c r="FF952" s="51"/>
      <c r="FG952" s="51"/>
      <c r="FH952" s="51"/>
      <c r="FI952" s="51"/>
      <c r="FJ952" s="51"/>
      <c r="FK952" s="51"/>
      <c r="FL952" s="51"/>
      <c r="FM952" s="51"/>
      <c r="FN952" s="51"/>
      <c r="FO952" s="51"/>
      <c r="FP952" s="51"/>
    </row>
    <row r="953" spans="101:172" ht="12.75" customHeight="1">
      <c r="CW953" s="51"/>
      <c r="CX953" s="51"/>
      <c r="CY953" s="51"/>
      <c r="CZ953" s="51"/>
      <c r="DA953" s="51"/>
      <c r="DB953" s="51"/>
      <c r="DC953" s="51"/>
      <c r="DD953" s="51"/>
      <c r="DE953" s="51"/>
      <c r="DF953" s="51"/>
      <c r="DG953" s="51"/>
      <c r="DH953" s="51"/>
      <c r="DI953" s="51"/>
      <c r="DJ953" s="51"/>
      <c r="DK953" s="51"/>
      <c r="DL953" s="51"/>
      <c r="DM953" s="51"/>
      <c r="DN953" s="51"/>
      <c r="DO953" s="51"/>
      <c r="DP953" s="51"/>
      <c r="DQ953" s="51"/>
      <c r="DR953" s="51"/>
      <c r="DS953" s="51"/>
      <c r="DT953" s="51"/>
      <c r="DU953" s="51"/>
      <c r="DV953" s="51"/>
      <c r="DW953" s="51"/>
      <c r="DX953" s="51"/>
      <c r="DY953" s="51"/>
      <c r="DZ953" s="51"/>
      <c r="EA953" s="51"/>
      <c r="EB953" s="51"/>
      <c r="EC953" s="51"/>
      <c r="ED953" s="51"/>
      <c r="EE953" s="51"/>
      <c r="EF953" s="51"/>
      <c r="EG953" s="51"/>
      <c r="EH953" s="51"/>
      <c r="EI953" s="51"/>
      <c r="EJ953" s="51"/>
      <c r="EK953" s="51"/>
      <c r="EL953" s="51"/>
      <c r="EM953" s="51"/>
      <c r="EN953" s="51"/>
      <c r="EO953" s="51"/>
      <c r="EP953" s="51"/>
      <c r="EQ953" s="51"/>
      <c r="ER953" s="51"/>
      <c r="ES953" s="51"/>
      <c r="ET953" s="51"/>
      <c r="EU953" s="51"/>
      <c r="EV953" s="51"/>
      <c r="EW953" s="51"/>
      <c r="EX953" s="51"/>
      <c r="EY953" s="51"/>
      <c r="EZ953" s="51"/>
      <c r="FA953" s="51"/>
      <c r="FB953" s="51"/>
      <c r="FC953" s="51"/>
      <c r="FD953" s="51"/>
      <c r="FE953" s="51"/>
      <c r="FF953" s="51"/>
      <c r="FG953" s="51"/>
      <c r="FH953" s="51"/>
      <c r="FI953" s="51"/>
      <c r="FJ953" s="51"/>
      <c r="FK953" s="51"/>
      <c r="FL953" s="51"/>
      <c r="FM953" s="51"/>
      <c r="FN953" s="51"/>
      <c r="FO953" s="51"/>
      <c r="FP953" s="51"/>
    </row>
    <row r="954" spans="101:172" ht="12.75" customHeight="1">
      <c r="CW954" s="51"/>
      <c r="CX954" s="51"/>
      <c r="CY954" s="51"/>
      <c r="CZ954" s="51"/>
      <c r="DA954" s="51"/>
      <c r="DB954" s="51"/>
      <c r="DC954" s="51"/>
      <c r="DD954" s="51"/>
      <c r="DE954" s="51"/>
      <c r="DF954" s="51"/>
      <c r="DG954" s="51"/>
      <c r="DH954" s="51"/>
      <c r="DI954" s="51"/>
      <c r="DJ954" s="51"/>
      <c r="DK954" s="51"/>
      <c r="DL954" s="51"/>
      <c r="DM954" s="51"/>
      <c r="DN954" s="51"/>
      <c r="DO954" s="51"/>
      <c r="DP954" s="51"/>
      <c r="DQ954" s="51"/>
      <c r="DR954" s="51"/>
      <c r="DS954" s="51"/>
      <c r="DT954" s="51"/>
      <c r="DU954" s="51"/>
      <c r="DV954" s="51"/>
      <c r="DW954" s="51"/>
      <c r="DX954" s="51"/>
      <c r="DY954" s="51"/>
      <c r="DZ954" s="51"/>
      <c r="EA954" s="51"/>
      <c r="EB954" s="51"/>
      <c r="EC954" s="51"/>
      <c r="ED954" s="51"/>
      <c r="EE954" s="51"/>
      <c r="EF954" s="51"/>
      <c r="EG954" s="51"/>
      <c r="EH954" s="51"/>
      <c r="EI954" s="51"/>
      <c r="EJ954" s="51"/>
      <c r="EK954" s="51"/>
      <c r="EL954" s="51"/>
      <c r="EM954" s="51"/>
      <c r="EN954" s="51"/>
      <c r="EO954" s="51"/>
      <c r="EP954" s="51"/>
      <c r="EQ954" s="51"/>
      <c r="ER954" s="51"/>
      <c r="ES954" s="51"/>
      <c r="ET954" s="51"/>
      <c r="EU954" s="51"/>
      <c r="EV954" s="51"/>
      <c r="EW954" s="51"/>
      <c r="EX954" s="51"/>
      <c r="EY954" s="51"/>
      <c r="EZ954" s="51"/>
      <c r="FA954" s="51"/>
      <c r="FB954" s="51"/>
      <c r="FC954" s="51"/>
      <c r="FD954" s="51"/>
      <c r="FE954" s="51"/>
      <c r="FF954" s="51"/>
      <c r="FG954" s="51"/>
      <c r="FH954" s="51"/>
      <c r="FI954" s="51"/>
      <c r="FJ954" s="51"/>
      <c r="FK954" s="51"/>
      <c r="FL954" s="51"/>
      <c r="FM954" s="51"/>
      <c r="FN954" s="51"/>
      <c r="FO954" s="51"/>
      <c r="FP954" s="51"/>
    </row>
    <row r="955" spans="101:172" ht="12.75" customHeight="1">
      <c r="CW955" s="51"/>
      <c r="CX955" s="51"/>
      <c r="CY955" s="51"/>
      <c r="CZ955" s="51"/>
      <c r="DA955" s="51"/>
      <c r="DB955" s="51"/>
      <c r="DC955" s="51"/>
      <c r="DD955" s="51"/>
      <c r="DE955" s="51"/>
      <c r="DF955" s="51"/>
      <c r="DG955" s="51"/>
      <c r="DH955" s="51"/>
      <c r="DI955" s="51"/>
      <c r="DJ955" s="51"/>
      <c r="DK955" s="51"/>
      <c r="DL955" s="51"/>
      <c r="DM955" s="51"/>
      <c r="DN955" s="51"/>
      <c r="DO955" s="51"/>
      <c r="DP955" s="51"/>
      <c r="DQ955" s="51"/>
      <c r="DR955" s="51"/>
      <c r="DS955" s="51"/>
      <c r="DT955" s="51"/>
      <c r="DU955" s="51"/>
      <c r="DV955" s="51"/>
      <c r="DW955" s="51"/>
      <c r="DX955" s="51"/>
      <c r="DY955" s="51"/>
      <c r="DZ955" s="51"/>
      <c r="EA955" s="51"/>
      <c r="EB955" s="51"/>
      <c r="EC955" s="51"/>
      <c r="ED955" s="51"/>
      <c r="EE955" s="51"/>
      <c r="EF955" s="51"/>
      <c r="EG955" s="51"/>
      <c r="EH955" s="51"/>
      <c r="EI955" s="51"/>
      <c r="EJ955" s="51"/>
      <c r="EK955" s="51"/>
      <c r="EL955" s="51"/>
      <c r="EM955" s="51"/>
      <c r="EN955" s="51"/>
      <c r="EO955" s="51"/>
      <c r="EP955" s="51"/>
      <c r="EQ955" s="51"/>
      <c r="ER955" s="51"/>
      <c r="ES955" s="51"/>
      <c r="ET955" s="51"/>
      <c r="EU955" s="51"/>
      <c r="EV955" s="51"/>
      <c r="EW955" s="51"/>
      <c r="EX955" s="51"/>
      <c r="EY955" s="51"/>
      <c r="EZ955" s="51"/>
      <c r="FA955" s="51"/>
      <c r="FB955" s="51"/>
      <c r="FC955" s="51"/>
      <c r="FD955" s="51"/>
      <c r="FE955" s="51"/>
      <c r="FF955" s="51"/>
      <c r="FG955" s="51"/>
      <c r="FH955" s="51"/>
      <c r="FI955" s="51"/>
      <c r="FJ955" s="51"/>
      <c r="FK955" s="51"/>
      <c r="FL955" s="51"/>
      <c r="FM955" s="51"/>
      <c r="FN955" s="51"/>
      <c r="FO955" s="51"/>
      <c r="FP955" s="51"/>
    </row>
    <row r="956" spans="101:172" ht="12.75" customHeight="1">
      <c r="CW956" s="51"/>
      <c r="CX956" s="51"/>
      <c r="CY956" s="51"/>
      <c r="CZ956" s="51"/>
      <c r="DA956" s="51"/>
      <c r="DB956" s="51"/>
      <c r="DC956" s="51"/>
      <c r="DD956" s="51"/>
      <c r="DE956" s="51"/>
      <c r="DF956" s="51"/>
      <c r="DG956" s="51"/>
      <c r="DH956" s="51"/>
      <c r="DI956" s="51"/>
      <c r="DJ956" s="51"/>
      <c r="DK956" s="51"/>
      <c r="DL956" s="51"/>
      <c r="DM956" s="51"/>
      <c r="DN956" s="51"/>
      <c r="DO956" s="51"/>
      <c r="DP956" s="51"/>
      <c r="DQ956" s="51"/>
      <c r="DR956" s="51"/>
      <c r="DS956" s="51"/>
      <c r="DT956" s="51"/>
      <c r="DU956" s="51"/>
      <c r="DV956" s="51"/>
      <c r="DW956" s="51"/>
      <c r="DX956" s="51"/>
      <c r="DY956" s="51"/>
      <c r="DZ956" s="51"/>
      <c r="EA956" s="51"/>
      <c r="EB956" s="51"/>
      <c r="EC956" s="51"/>
      <c r="ED956" s="51"/>
      <c r="EE956" s="51"/>
      <c r="EF956" s="51"/>
      <c r="EG956" s="51"/>
      <c r="EH956" s="51"/>
      <c r="EI956" s="51"/>
      <c r="EJ956" s="51"/>
      <c r="EK956" s="51"/>
      <c r="EL956" s="51"/>
      <c r="EM956" s="51"/>
      <c r="EN956" s="51"/>
      <c r="EO956" s="51"/>
      <c r="EP956" s="51"/>
      <c r="EQ956" s="51"/>
      <c r="ER956" s="51"/>
      <c r="ES956" s="51"/>
      <c r="ET956" s="51"/>
      <c r="EU956" s="51"/>
      <c r="EV956" s="51"/>
      <c r="EW956" s="51"/>
      <c r="EX956" s="51"/>
      <c r="EY956" s="51"/>
      <c r="EZ956" s="51"/>
      <c r="FA956" s="51"/>
      <c r="FB956" s="51"/>
      <c r="FC956" s="51"/>
      <c r="FD956" s="51"/>
      <c r="FE956" s="51"/>
      <c r="FF956" s="51"/>
      <c r="FG956" s="51"/>
      <c r="FH956" s="51"/>
      <c r="FI956" s="51"/>
      <c r="FJ956" s="51"/>
      <c r="FK956" s="51"/>
      <c r="FL956" s="51"/>
      <c r="FM956" s="51"/>
      <c r="FN956" s="51"/>
      <c r="FO956" s="51"/>
      <c r="FP956" s="51"/>
    </row>
    <row r="957" spans="101:172" ht="12.75" customHeight="1">
      <c r="CW957" s="51"/>
      <c r="CX957" s="51"/>
      <c r="CY957" s="51"/>
      <c r="CZ957" s="51"/>
      <c r="DA957" s="51"/>
      <c r="DB957" s="51"/>
      <c r="DC957" s="51"/>
      <c r="DD957" s="51"/>
      <c r="DE957" s="51"/>
      <c r="DF957" s="51"/>
      <c r="DG957" s="51"/>
      <c r="DH957" s="51"/>
      <c r="DI957" s="51"/>
      <c r="DJ957" s="51"/>
      <c r="DK957" s="51"/>
      <c r="DL957" s="51"/>
      <c r="DM957" s="51"/>
      <c r="DN957" s="51"/>
      <c r="DO957" s="51"/>
      <c r="DP957" s="51"/>
      <c r="DQ957" s="51"/>
      <c r="DR957" s="51"/>
      <c r="DS957" s="51"/>
      <c r="DT957" s="51"/>
      <c r="DU957" s="51"/>
      <c r="DV957" s="51"/>
      <c r="DW957" s="51"/>
      <c r="DX957" s="51"/>
      <c r="DY957" s="51"/>
      <c r="DZ957" s="51"/>
      <c r="EA957" s="51"/>
      <c r="EB957" s="51"/>
      <c r="EC957" s="51"/>
      <c r="ED957" s="51"/>
      <c r="EE957" s="51"/>
      <c r="EF957" s="51"/>
      <c r="EG957" s="51"/>
      <c r="EH957" s="51"/>
      <c r="EI957" s="51"/>
      <c r="EJ957" s="51"/>
      <c r="EK957" s="51"/>
      <c r="EL957" s="51"/>
      <c r="EM957" s="51"/>
      <c r="EN957" s="51"/>
      <c r="EO957" s="51"/>
      <c r="EP957" s="51"/>
      <c r="EQ957" s="51"/>
      <c r="ER957" s="51"/>
      <c r="ES957" s="51"/>
      <c r="ET957" s="51"/>
      <c r="EU957" s="51"/>
      <c r="EV957" s="51"/>
      <c r="EW957" s="51"/>
      <c r="EX957" s="51"/>
      <c r="EY957" s="51"/>
      <c r="EZ957" s="51"/>
      <c r="FA957" s="51"/>
      <c r="FB957" s="51"/>
      <c r="FC957" s="51"/>
      <c r="FD957" s="51"/>
      <c r="FE957" s="51"/>
      <c r="FF957" s="51"/>
      <c r="FG957" s="51"/>
      <c r="FH957" s="51"/>
      <c r="FI957" s="51"/>
      <c r="FJ957" s="51"/>
      <c r="FK957" s="51"/>
      <c r="FL957" s="51"/>
      <c r="FM957" s="51"/>
      <c r="FN957" s="51"/>
      <c r="FO957" s="51"/>
      <c r="FP957" s="51"/>
    </row>
    <row r="958" spans="101:172" ht="12.75" customHeight="1">
      <c r="CW958" s="51"/>
      <c r="CX958" s="51"/>
      <c r="CY958" s="51"/>
      <c r="CZ958" s="51"/>
      <c r="DA958" s="51"/>
      <c r="DB958" s="51"/>
      <c r="DC958" s="51"/>
      <c r="DD958" s="51"/>
      <c r="DE958" s="51"/>
      <c r="DF958" s="51"/>
      <c r="DG958" s="51"/>
      <c r="DH958" s="51"/>
      <c r="DI958" s="51"/>
      <c r="DJ958" s="51"/>
      <c r="DK958" s="51"/>
      <c r="DL958" s="51"/>
      <c r="DM958" s="51"/>
      <c r="DN958" s="51"/>
      <c r="DO958" s="51"/>
      <c r="DP958" s="51"/>
      <c r="DQ958" s="51"/>
      <c r="DR958" s="51"/>
      <c r="DS958" s="51"/>
      <c r="DT958" s="51"/>
      <c r="DU958" s="51"/>
      <c r="DV958" s="51"/>
      <c r="DW958" s="51"/>
      <c r="DX958" s="51"/>
      <c r="DY958" s="51"/>
      <c r="DZ958" s="51"/>
      <c r="EA958" s="51"/>
      <c r="EB958" s="51"/>
      <c r="EC958" s="51"/>
      <c r="ED958" s="51"/>
      <c r="EE958" s="51"/>
      <c r="EF958" s="51"/>
      <c r="EG958" s="51"/>
      <c r="EH958" s="51"/>
      <c r="EI958" s="51"/>
      <c r="EJ958" s="51"/>
      <c r="EK958" s="51"/>
      <c r="EL958" s="51"/>
      <c r="EM958" s="51"/>
      <c r="EN958" s="51"/>
      <c r="EO958" s="51"/>
      <c r="EP958" s="51"/>
      <c r="EQ958" s="51"/>
      <c r="ER958" s="51"/>
      <c r="ES958" s="51"/>
      <c r="ET958" s="51"/>
      <c r="EU958" s="51"/>
      <c r="EV958" s="51"/>
      <c r="EW958" s="51"/>
      <c r="EX958" s="51"/>
      <c r="EY958" s="51"/>
      <c r="EZ958" s="51"/>
      <c r="FA958" s="51"/>
      <c r="FB958" s="51"/>
      <c r="FC958" s="51"/>
      <c r="FD958" s="51"/>
      <c r="FE958" s="51"/>
      <c r="FF958" s="51"/>
      <c r="FG958" s="51"/>
      <c r="FH958" s="51"/>
      <c r="FI958" s="51"/>
      <c r="FJ958" s="51"/>
      <c r="FK958" s="51"/>
      <c r="FL958" s="51"/>
      <c r="FM958" s="51"/>
      <c r="FN958" s="51"/>
      <c r="FO958" s="51"/>
      <c r="FP958" s="51"/>
    </row>
    <row r="959" spans="101:172" ht="12.75" customHeight="1">
      <c r="CW959" s="51"/>
      <c r="CX959" s="51"/>
      <c r="CY959" s="51"/>
      <c r="CZ959" s="51"/>
      <c r="DA959" s="51"/>
      <c r="DB959" s="51"/>
      <c r="DC959" s="51"/>
      <c r="DD959" s="51"/>
      <c r="DE959" s="51"/>
      <c r="DF959" s="51"/>
      <c r="DG959" s="51"/>
      <c r="DH959" s="51"/>
      <c r="DI959" s="51"/>
      <c r="DJ959" s="51"/>
      <c r="DK959" s="51"/>
      <c r="DL959" s="51"/>
      <c r="DM959" s="51"/>
      <c r="DN959" s="51"/>
      <c r="DO959" s="51"/>
      <c r="DP959" s="51"/>
      <c r="DQ959" s="51"/>
      <c r="DR959" s="51"/>
      <c r="DS959" s="51"/>
      <c r="DT959" s="51"/>
      <c r="DU959" s="51"/>
      <c r="DV959" s="51"/>
      <c r="DW959" s="51"/>
      <c r="DX959" s="51"/>
      <c r="DY959" s="51"/>
      <c r="DZ959" s="51"/>
      <c r="EA959" s="51"/>
      <c r="EB959" s="51"/>
      <c r="EC959" s="51"/>
      <c r="ED959" s="51"/>
      <c r="EE959" s="51"/>
      <c r="EF959" s="51"/>
      <c r="EG959" s="51"/>
      <c r="EH959" s="51"/>
      <c r="EI959" s="51"/>
      <c r="EJ959" s="51"/>
      <c r="EK959" s="51"/>
      <c r="EL959" s="51"/>
      <c r="EM959" s="51"/>
      <c r="EN959" s="51"/>
      <c r="EO959" s="51"/>
      <c r="EP959" s="51"/>
      <c r="EQ959" s="51"/>
      <c r="ER959" s="51"/>
      <c r="ES959" s="51"/>
      <c r="ET959" s="51"/>
      <c r="EU959" s="51"/>
      <c r="EV959" s="51"/>
      <c r="EW959" s="51"/>
      <c r="EX959" s="51"/>
      <c r="EY959" s="51"/>
      <c r="EZ959" s="51"/>
      <c r="FA959" s="51"/>
      <c r="FB959" s="51"/>
      <c r="FC959" s="51"/>
      <c r="FD959" s="51"/>
      <c r="FE959" s="51"/>
      <c r="FF959" s="51"/>
      <c r="FG959" s="51"/>
      <c r="FH959" s="51"/>
      <c r="FI959" s="51"/>
      <c r="FJ959" s="51"/>
      <c r="FK959" s="51"/>
      <c r="FL959" s="51"/>
      <c r="FM959" s="51"/>
      <c r="FN959" s="51"/>
      <c r="FO959" s="51"/>
      <c r="FP959" s="51"/>
    </row>
    <row r="960" spans="101:172" ht="12.75" customHeight="1">
      <c r="CW960" s="51"/>
      <c r="CX960" s="51"/>
      <c r="CY960" s="51"/>
      <c r="CZ960" s="51"/>
      <c r="DA960" s="51"/>
      <c r="DB960" s="51"/>
      <c r="DC960" s="51"/>
      <c r="DD960" s="51"/>
      <c r="DE960" s="51"/>
      <c r="DF960" s="51"/>
      <c r="DG960" s="51"/>
      <c r="DH960" s="51"/>
      <c r="DI960" s="51"/>
      <c r="DJ960" s="51"/>
      <c r="DK960" s="51"/>
      <c r="DL960" s="51"/>
      <c r="DM960" s="51"/>
      <c r="DN960" s="51"/>
      <c r="DO960" s="51"/>
      <c r="DP960" s="51"/>
      <c r="DQ960" s="51"/>
      <c r="DR960" s="51"/>
      <c r="DS960" s="51"/>
      <c r="DT960" s="51"/>
      <c r="DU960" s="51"/>
      <c r="DV960" s="51"/>
      <c r="DW960" s="51"/>
      <c r="DX960" s="51"/>
      <c r="DY960" s="51"/>
      <c r="DZ960" s="51"/>
      <c r="EA960" s="51"/>
      <c r="EB960" s="51"/>
      <c r="EC960" s="51"/>
      <c r="ED960" s="51"/>
      <c r="EE960" s="51"/>
      <c r="EF960" s="51"/>
      <c r="EG960" s="51"/>
      <c r="EH960" s="51"/>
      <c r="EI960" s="51"/>
      <c r="EJ960" s="51"/>
      <c r="EK960" s="51"/>
      <c r="EL960" s="51"/>
      <c r="EM960" s="51"/>
      <c r="EN960" s="51"/>
      <c r="EO960" s="51"/>
      <c r="EP960" s="51"/>
      <c r="EQ960" s="51"/>
      <c r="ER960" s="51"/>
      <c r="ES960" s="51"/>
      <c r="ET960" s="51"/>
      <c r="EU960" s="51"/>
      <c r="EV960" s="51"/>
      <c r="EW960" s="51"/>
      <c r="EX960" s="51"/>
      <c r="EY960" s="51"/>
      <c r="EZ960" s="51"/>
      <c r="FA960" s="51"/>
      <c r="FB960" s="51"/>
      <c r="FC960" s="51"/>
      <c r="FD960" s="51"/>
      <c r="FE960" s="51"/>
      <c r="FF960" s="51"/>
      <c r="FG960" s="51"/>
      <c r="FH960" s="51"/>
      <c r="FI960" s="51"/>
      <c r="FJ960" s="51"/>
      <c r="FK960" s="51"/>
      <c r="FL960" s="51"/>
      <c r="FM960" s="51"/>
      <c r="FN960" s="51"/>
      <c r="FO960" s="51"/>
      <c r="FP960" s="51"/>
    </row>
    <row r="961" spans="101:172" ht="12.75" customHeight="1">
      <c r="CW961" s="51"/>
      <c r="CX961" s="51"/>
      <c r="CY961" s="51"/>
      <c r="CZ961" s="51"/>
      <c r="DA961" s="51"/>
      <c r="DB961" s="51"/>
      <c r="DC961" s="51"/>
      <c r="DD961" s="51"/>
      <c r="DE961" s="51"/>
      <c r="DF961" s="51"/>
      <c r="DG961" s="51"/>
      <c r="DH961" s="51"/>
      <c r="DI961" s="51"/>
      <c r="DJ961" s="51"/>
      <c r="DK961" s="51"/>
      <c r="DL961" s="51"/>
      <c r="DM961" s="51"/>
      <c r="DN961" s="51"/>
      <c r="DO961" s="51"/>
      <c r="DP961" s="51"/>
      <c r="DQ961" s="51"/>
      <c r="DR961" s="51"/>
      <c r="DS961" s="51"/>
      <c r="DT961" s="51"/>
      <c r="DU961" s="51"/>
      <c r="DV961" s="51"/>
      <c r="DW961" s="51"/>
      <c r="DX961" s="51"/>
      <c r="DY961" s="51"/>
      <c r="DZ961" s="51"/>
      <c r="EA961" s="51"/>
      <c r="EB961" s="51"/>
      <c r="EC961" s="51"/>
      <c r="ED961" s="51"/>
      <c r="EE961" s="51"/>
      <c r="EF961" s="51"/>
      <c r="EG961" s="51"/>
      <c r="EH961" s="51"/>
      <c r="EI961" s="51"/>
      <c r="EJ961" s="51"/>
      <c r="EK961" s="51"/>
      <c r="EL961" s="51"/>
      <c r="EM961" s="51"/>
      <c r="EN961" s="51"/>
      <c r="EO961" s="51"/>
      <c r="EP961" s="51"/>
      <c r="EQ961" s="51"/>
      <c r="ER961" s="51"/>
      <c r="ES961" s="51"/>
      <c r="ET961" s="51"/>
      <c r="EU961" s="51"/>
      <c r="EV961" s="51"/>
      <c r="EW961" s="51"/>
      <c r="EX961" s="51"/>
      <c r="EY961" s="51"/>
      <c r="EZ961" s="51"/>
      <c r="FA961" s="51"/>
      <c r="FB961" s="51"/>
      <c r="FC961" s="51"/>
      <c r="FD961" s="51"/>
      <c r="FE961" s="51"/>
      <c r="FF961" s="51"/>
      <c r="FG961" s="51"/>
      <c r="FH961" s="51"/>
      <c r="FI961" s="51"/>
      <c r="FJ961" s="51"/>
      <c r="FK961" s="51"/>
      <c r="FL961" s="51"/>
      <c r="FM961" s="51"/>
      <c r="FN961" s="51"/>
      <c r="FO961" s="51"/>
      <c r="FP961" s="51"/>
    </row>
    <row r="962" spans="101:172" ht="12.75" customHeight="1">
      <c r="CW962" s="51"/>
      <c r="CX962" s="51"/>
      <c r="CY962" s="51"/>
      <c r="CZ962" s="51"/>
      <c r="DA962" s="51"/>
      <c r="DB962" s="51"/>
      <c r="DC962" s="51"/>
      <c r="DD962" s="51"/>
      <c r="DE962" s="51"/>
      <c r="DF962" s="51"/>
      <c r="DG962" s="51"/>
      <c r="DH962" s="51"/>
      <c r="DI962" s="51"/>
      <c r="DJ962" s="51"/>
      <c r="DK962" s="51"/>
      <c r="DL962" s="51"/>
      <c r="DM962" s="51"/>
      <c r="DN962" s="51"/>
      <c r="DO962" s="51"/>
      <c r="DP962" s="51"/>
      <c r="DQ962" s="51"/>
      <c r="DR962" s="51"/>
      <c r="DS962" s="51"/>
      <c r="DT962" s="51"/>
      <c r="DU962" s="51"/>
      <c r="DV962" s="51"/>
      <c r="DW962" s="51"/>
      <c r="DX962" s="51"/>
      <c r="DY962" s="51"/>
      <c r="DZ962" s="51"/>
      <c r="EA962" s="51"/>
      <c r="EB962" s="51"/>
      <c r="EC962" s="51"/>
      <c r="ED962" s="51"/>
      <c r="EE962" s="51"/>
      <c r="EF962" s="51"/>
      <c r="EG962" s="51"/>
      <c r="EH962" s="51"/>
      <c r="EI962" s="51"/>
      <c r="EJ962" s="51"/>
      <c r="EK962" s="51"/>
      <c r="EL962" s="51"/>
      <c r="EM962" s="51"/>
      <c r="EN962" s="51"/>
      <c r="EO962" s="51"/>
      <c r="EP962" s="51"/>
      <c r="EQ962" s="51"/>
      <c r="ER962" s="51"/>
      <c r="ES962" s="51"/>
      <c r="ET962" s="51"/>
      <c r="EU962" s="51"/>
      <c r="EV962" s="51"/>
      <c r="EW962" s="51"/>
      <c r="EX962" s="51"/>
      <c r="EY962" s="51"/>
      <c r="EZ962" s="51"/>
      <c r="FA962" s="51"/>
      <c r="FB962" s="51"/>
      <c r="FC962" s="51"/>
      <c r="FD962" s="51"/>
      <c r="FE962" s="51"/>
      <c r="FF962" s="51"/>
      <c r="FG962" s="51"/>
      <c r="FH962" s="51"/>
      <c r="FI962" s="51"/>
      <c r="FJ962" s="51"/>
      <c r="FK962" s="51"/>
      <c r="FL962" s="51"/>
      <c r="FM962" s="51"/>
      <c r="FN962" s="51"/>
      <c r="FO962" s="51"/>
      <c r="FP962" s="51"/>
    </row>
    <row r="963" spans="101:172" ht="12.75" customHeight="1">
      <c r="CW963" s="51"/>
      <c r="CX963" s="51"/>
      <c r="CY963" s="51"/>
      <c r="CZ963" s="51"/>
      <c r="DA963" s="51"/>
      <c r="DB963" s="51"/>
      <c r="DC963" s="51"/>
      <c r="DD963" s="51"/>
      <c r="DE963" s="51"/>
      <c r="DF963" s="51"/>
      <c r="DG963" s="51"/>
      <c r="DH963" s="51"/>
      <c r="DI963" s="51"/>
      <c r="DJ963" s="51"/>
      <c r="DK963" s="51"/>
      <c r="DL963" s="51"/>
      <c r="DM963" s="51"/>
      <c r="DN963" s="51"/>
      <c r="DO963" s="51"/>
      <c r="DP963" s="51"/>
      <c r="DQ963" s="51"/>
      <c r="DR963" s="51"/>
      <c r="DS963" s="51"/>
      <c r="DT963" s="51"/>
      <c r="DU963" s="51"/>
      <c r="DV963" s="51"/>
      <c r="DW963" s="51"/>
      <c r="DX963" s="51"/>
      <c r="DY963" s="51"/>
      <c r="DZ963" s="51"/>
      <c r="EA963" s="51"/>
      <c r="EB963" s="51"/>
      <c r="EC963" s="51"/>
      <c r="ED963" s="51"/>
      <c r="EE963" s="51"/>
      <c r="EF963" s="51"/>
      <c r="EG963" s="51"/>
      <c r="EH963" s="51"/>
      <c r="EI963" s="51"/>
      <c r="EJ963" s="51"/>
      <c r="EK963" s="51"/>
      <c r="EL963" s="51"/>
      <c r="EM963" s="51"/>
      <c r="EN963" s="51"/>
      <c r="EO963" s="51"/>
      <c r="EP963" s="51"/>
      <c r="EQ963" s="51"/>
      <c r="ER963" s="51"/>
      <c r="ES963" s="51"/>
      <c r="ET963" s="51"/>
      <c r="EU963" s="51"/>
      <c r="EV963" s="51"/>
      <c r="EW963" s="51"/>
      <c r="EX963" s="51"/>
      <c r="EY963" s="51"/>
      <c r="EZ963" s="51"/>
      <c r="FA963" s="51"/>
      <c r="FB963" s="51"/>
      <c r="FC963" s="51"/>
      <c r="FD963" s="51"/>
      <c r="FE963" s="51"/>
      <c r="FF963" s="51"/>
      <c r="FG963" s="51"/>
      <c r="FH963" s="51"/>
      <c r="FI963" s="51"/>
      <c r="FJ963" s="51"/>
      <c r="FK963" s="51"/>
      <c r="FL963" s="51"/>
      <c r="FM963" s="51"/>
      <c r="FN963" s="51"/>
      <c r="FO963" s="51"/>
      <c r="FP963" s="51"/>
    </row>
    <row r="964" spans="101:172" ht="12.75" customHeight="1">
      <c r="CW964" s="51"/>
      <c r="CX964" s="51"/>
      <c r="CY964" s="51"/>
      <c r="CZ964" s="51"/>
      <c r="DA964" s="51"/>
      <c r="DB964" s="51"/>
      <c r="DC964" s="51"/>
      <c r="DD964" s="51"/>
      <c r="DE964" s="51"/>
      <c r="DF964" s="51"/>
      <c r="DG964" s="51"/>
      <c r="DH964" s="51"/>
      <c r="DI964" s="51"/>
      <c r="DJ964" s="51"/>
      <c r="DK964" s="51"/>
      <c r="DL964" s="51"/>
      <c r="DM964" s="51"/>
      <c r="DN964" s="51"/>
      <c r="DO964" s="51"/>
      <c r="DP964" s="51"/>
      <c r="DQ964" s="51"/>
      <c r="DR964" s="51"/>
      <c r="DS964" s="51"/>
      <c r="DT964" s="51"/>
      <c r="DU964" s="51"/>
      <c r="DV964" s="51"/>
      <c r="DW964" s="51"/>
      <c r="DX964" s="51"/>
      <c r="DY964" s="51"/>
      <c r="DZ964" s="51"/>
      <c r="EA964" s="51"/>
      <c r="EB964" s="51"/>
      <c r="EC964" s="51"/>
      <c r="ED964" s="51"/>
      <c r="EE964" s="51"/>
      <c r="EF964" s="51"/>
      <c r="EG964" s="51"/>
      <c r="EH964" s="51"/>
      <c r="EI964" s="51"/>
      <c r="EJ964" s="51"/>
      <c r="EK964" s="51"/>
      <c r="EL964" s="51"/>
      <c r="EM964" s="51"/>
      <c r="EN964" s="51"/>
      <c r="EO964" s="51"/>
      <c r="EP964" s="51"/>
      <c r="EQ964" s="51"/>
      <c r="ER964" s="51"/>
      <c r="ES964" s="51"/>
      <c r="ET964" s="51"/>
      <c r="EU964" s="51"/>
      <c r="EV964" s="51"/>
      <c r="EW964" s="51"/>
      <c r="EX964" s="51"/>
      <c r="EY964" s="51"/>
      <c r="EZ964" s="51"/>
      <c r="FA964" s="51"/>
      <c r="FB964" s="51"/>
      <c r="FC964" s="51"/>
      <c r="FD964" s="51"/>
      <c r="FE964" s="51"/>
      <c r="FF964" s="51"/>
      <c r="FG964" s="51"/>
      <c r="FH964" s="51"/>
      <c r="FI964" s="51"/>
      <c r="FJ964" s="51"/>
      <c r="FK964" s="51"/>
      <c r="FL964" s="51"/>
      <c r="FM964" s="51"/>
      <c r="FN964" s="51"/>
      <c r="FO964" s="51"/>
      <c r="FP964" s="51"/>
    </row>
    <row r="965" spans="101:172" ht="12.75" customHeight="1">
      <c r="CW965" s="51"/>
      <c r="CX965" s="51"/>
      <c r="CY965" s="51"/>
      <c r="CZ965" s="51"/>
      <c r="DA965" s="51"/>
      <c r="DB965" s="51"/>
      <c r="DC965" s="51"/>
      <c r="DD965" s="51"/>
      <c r="DE965" s="51"/>
      <c r="DF965" s="51"/>
      <c r="DG965" s="51"/>
      <c r="DH965" s="51"/>
      <c r="DI965" s="51"/>
      <c r="DJ965" s="51"/>
      <c r="DK965" s="51"/>
      <c r="DL965" s="51"/>
      <c r="DM965" s="51"/>
      <c r="DN965" s="51"/>
      <c r="DO965" s="51"/>
      <c r="DP965" s="51"/>
      <c r="DQ965" s="51"/>
      <c r="DR965" s="51"/>
      <c r="DS965" s="51"/>
      <c r="DT965" s="51"/>
      <c r="DU965" s="51"/>
      <c r="DV965" s="51"/>
      <c r="DW965" s="51"/>
      <c r="DX965" s="51"/>
      <c r="DY965" s="51"/>
      <c r="DZ965" s="51"/>
      <c r="EA965" s="51"/>
      <c r="EB965" s="51"/>
      <c r="EC965" s="51"/>
      <c r="ED965" s="51"/>
      <c r="EE965" s="51"/>
      <c r="EF965" s="51"/>
      <c r="EG965" s="51"/>
      <c r="EH965" s="51"/>
      <c r="EI965" s="51"/>
      <c r="EJ965" s="51"/>
      <c r="EK965" s="51"/>
      <c r="EL965" s="51"/>
      <c r="EM965" s="51"/>
      <c r="EN965" s="51"/>
      <c r="EO965" s="51"/>
      <c r="EP965" s="51"/>
      <c r="EQ965" s="51"/>
      <c r="ER965" s="51"/>
      <c r="ES965" s="51"/>
      <c r="ET965" s="51"/>
      <c r="EU965" s="51"/>
      <c r="EV965" s="51"/>
      <c r="EW965" s="51"/>
      <c r="EX965" s="51"/>
      <c r="EY965" s="51"/>
      <c r="EZ965" s="51"/>
      <c r="FA965" s="51"/>
      <c r="FB965" s="51"/>
      <c r="FC965" s="51"/>
      <c r="FD965" s="51"/>
      <c r="FE965" s="51"/>
      <c r="FF965" s="51"/>
      <c r="FG965" s="51"/>
      <c r="FH965" s="51"/>
      <c r="FI965" s="51"/>
      <c r="FJ965" s="51"/>
      <c r="FK965" s="51"/>
      <c r="FL965" s="51"/>
      <c r="FM965" s="51"/>
      <c r="FN965" s="51"/>
      <c r="FO965" s="51"/>
      <c r="FP965" s="51"/>
    </row>
    <row r="966" spans="101:172" ht="12.75" customHeight="1">
      <c r="CW966" s="51"/>
      <c r="CX966" s="51"/>
      <c r="CY966" s="51"/>
      <c r="CZ966" s="51"/>
      <c r="DA966" s="51"/>
      <c r="DB966" s="51"/>
      <c r="DC966" s="51"/>
      <c r="DD966" s="51"/>
      <c r="DE966" s="51"/>
      <c r="DF966" s="51"/>
      <c r="DG966" s="51"/>
      <c r="DH966" s="51"/>
      <c r="DI966" s="51"/>
      <c r="DJ966" s="51"/>
      <c r="DK966" s="51"/>
      <c r="DL966" s="51"/>
      <c r="DM966" s="51"/>
      <c r="DN966" s="51"/>
      <c r="DO966" s="51"/>
      <c r="DP966" s="51"/>
      <c r="DQ966" s="51"/>
      <c r="DR966" s="51"/>
      <c r="DS966" s="51"/>
      <c r="DT966" s="51"/>
      <c r="DU966" s="51"/>
      <c r="DV966" s="51"/>
      <c r="DW966" s="51"/>
      <c r="DX966" s="51"/>
      <c r="DY966" s="51"/>
      <c r="DZ966" s="51"/>
      <c r="EA966" s="51"/>
      <c r="EB966" s="51"/>
      <c r="EC966" s="51"/>
      <c r="ED966" s="51"/>
      <c r="EE966" s="51"/>
      <c r="EF966" s="51"/>
      <c r="EG966" s="51"/>
      <c r="EH966" s="51"/>
      <c r="EI966" s="51"/>
      <c r="EJ966" s="51"/>
      <c r="EK966" s="51"/>
      <c r="EL966" s="51"/>
      <c r="EM966" s="51"/>
      <c r="EN966" s="51"/>
      <c r="EO966" s="51"/>
      <c r="EP966" s="51"/>
      <c r="EQ966" s="51"/>
      <c r="ER966" s="51"/>
      <c r="ES966" s="51"/>
      <c r="ET966" s="51"/>
      <c r="EU966" s="51"/>
      <c r="EV966" s="51"/>
      <c r="EW966" s="51"/>
      <c r="EX966" s="51"/>
      <c r="EY966" s="51"/>
      <c r="EZ966" s="51"/>
      <c r="FA966" s="51"/>
      <c r="FB966" s="51"/>
      <c r="FC966" s="51"/>
      <c r="FD966" s="51"/>
      <c r="FE966" s="51"/>
      <c r="FF966" s="51"/>
      <c r="FG966" s="51"/>
      <c r="FH966" s="51"/>
      <c r="FI966" s="51"/>
      <c r="FJ966" s="51"/>
      <c r="FK966" s="51"/>
      <c r="FL966" s="51"/>
      <c r="FM966" s="51"/>
      <c r="FN966" s="51"/>
      <c r="FO966" s="51"/>
      <c r="FP966" s="51"/>
    </row>
    <row r="967" spans="101:172" ht="12.75" customHeight="1">
      <c r="CW967" s="51"/>
      <c r="CX967" s="51"/>
      <c r="CY967" s="51"/>
      <c r="CZ967" s="51"/>
      <c r="DA967" s="51"/>
      <c r="DB967" s="51"/>
      <c r="DC967" s="51"/>
      <c r="DD967" s="51"/>
      <c r="DE967" s="51"/>
      <c r="DF967" s="51"/>
      <c r="DG967" s="51"/>
      <c r="DH967" s="51"/>
      <c r="DI967" s="51"/>
      <c r="DJ967" s="51"/>
      <c r="DK967" s="51"/>
      <c r="DL967" s="51"/>
      <c r="DM967" s="51"/>
      <c r="DN967" s="51"/>
      <c r="DO967" s="51"/>
      <c r="DP967" s="51"/>
      <c r="DQ967" s="51"/>
      <c r="DR967" s="51"/>
      <c r="DS967" s="51"/>
      <c r="DT967" s="51"/>
      <c r="DU967" s="51"/>
      <c r="DV967" s="51"/>
      <c r="DW967" s="51"/>
      <c r="DX967" s="51"/>
      <c r="DY967" s="51"/>
      <c r="DZ967" s="51"/>
      <c r="EA967" s="51"/>
      <c r="EB967" s="51"/>
      <c r="EC967" s="51"/>
      <c r="ED967" s="51"/>
      <c r="EE967" s="51"/>
      <c r="EF967" s="51"/>
      <c r="EG967" s="51"/>
      <c r="EH967" s="51"/>
      <c r="EI967" s="51"/>
      <c r="EJ967" s="51"/>
      <c r="EK967" s="51"/>
      <c r="EL967" s="51"/>
      <c r="EM967" s="51"/>
      <c r="EN967" s="51"/>
      <c r="EO967" s="51"/>
      <c r="EP967" s="51"/>
      <c r="EQ967" s="51"/>
      <c r="ER967" s="51"/>
      <c r="ES967" s="51"/>
      <c r="ET967" s="51"/>
      <c r="EU967" s="51"/>
      <c r="EV967" s="51"/>
      <c r="EW967" s="51"/>
      <c r="EX967" s="51"/>
      <c r="EY967" s="51"/>
      <c r="EZ967" s="51"/>
      <c r="FA967" s="51"/>
      <c r="FB967" s="51"/>
      <c r="FC967" s="51"/>
      <c r="FD967" s="51"/>
      <c r="FE967" s="51"/>
      <c r="FF967" s="51"/>
      <c r="FG967" s="51"/>
      <c r="FH967" s="51"/>
      <c r="FI967" s="51"/>
      <c r="FJ967" s="51"/>
      <c r="FK967" s="51"/>
      <c r="FL967" s="51"/>
      <c r="FM967" s="51"/>
      <c r="FN967" s="51"/>
      <c r="FO967" s="51"/>
      <c r="FP967" s="51"/>
    </row>
    <row r="968" spans="101:172" ht="12.75" customHeight="1">
      <c r="CW968" s="51"/>
      <c r="CX968" s="51"/>
      <c r="CY968" s="51"/>
      <c r="CZ968" s="51"/>
      <c r="DA968" s="51"/>
      <c r="DB968" s="51"/>
      <c r="DC968" s="51"/>
      <c r="DD968" s="51"/>
      <c r="DE968" s="51"/>
      <c r="DF968" s="51"/>
      <c r="DG968" s="51"/>
      <c r="DH968" s="51"/>
      <c r="DI968" s="51"/>
      <c r="DJ968" s="51"/>
      <c r="DK968" s="51"/>
      <c r="DL968" s="51"/>
      <c r="DM968" s="51"/>
      <c r="DN968" s="51"/>
      <c r="DO968" s="51"/>
      <c r="DP968" s="51"/>
      <c r="DQ968" s="51"/>
      <c r="DR968" s="51"/>
      <c r="DS968" s="51"/>
      <c r="DT968" s="51"/>
      <c r="DU968" s="51"/>
      <c r="DV968" s="51"/>
      <c r="DW968" s="51"/>
      <c r="DX968" s="51"/>
      <c r="DY968" s="51"/>
      <c r="DZ968" s="51"/>
      <c r="EA968" s="51"/>
      <c r="EB968" s="51"/>
      <c r="EC968" s="51"/>
      <c r="ED968" s="51"/>
      <c r="EE968" s="51"/>
      <c r="EF968" s="51"/>
      <c r="EG968" s="51"/>
      <c r="EH968" s="51"/>
      <c r="EI968" s="51"/>
      <c r="EJ968" s="51"/>
      <c r="EK968" s="51"/>
      <c r="EL968" s="51"/>
      <c r="EM968" s="51"/>
      <c r="EN968" s="51"/>
      <c r="EO968" s="51"/>
      <c r="EP968" s="51"/>
      <c r="EQ968" s="51"/>
      <c r="ER968" s="51"/>
      <c r="ES968" s="51"/>
      <c r="ET968" s="51"/>
      <c r="EU968" s="51"/>
      <c r="EV968" s="51"/>
      <c r="EW968" s="51"/>
      <c r="EX968" s="51"/>
      <c r="EY968" s="51"/>
      <c r="EZ968" s="51"/>
      <c r="FA968" s="51"/>
      <c r="FB968" s="51"/>
      <c r="FC968" s="51"/>
      <c r="FD968" s="51"/>
      <c r="FE968" s="51"/>
      <c r="FF968" s="51"/>
      <c r="FG968" s="51"/>
      <c r="FH968" s="51"/>
      <c r="FI968" s="51"/>
      <c r="FJ968" s="51"/>
      <c r="FK968" s="51"/>
      <c r="FL968" s="51"/>
      <c r="FM968" s="51"/>
      <c r="FN968" s="51"/>
      <c r="FO968" s="51"/>
      <c r="FP968" s="51"/>
    </row>
    <row r="969" spans="101:172" ht="12.75" customHeight="1">
      <c r="CW969" s="51"/>
      <c r="CX969" s="51"/>
      <c r="CY969" s="51"/>
      <c r="CZ969" s="51"/>
      <c r="DA969" s="51"/>
      <c r="DB969" s="51"/>
      <c r="DC969" s="51"/>
      <c r="DD969" s="51"/>
      <c r="DE969" s="51"/>
      <c r="DF969" s="51"/>
      <c r="DG969" s="51"/>
      <c r="DH969" s="51"/>
      <c r="DI969" s="51"/>
      <c r="DJ969" s="51"/>
      <c r="DK969" s="51"/>
      <c r="DL969" s="51"/>
      <c r="DM969" s="51"/>
      <c r="DN969" s="51"/>
      <c r="DO969" s="51"/>
      <c r="DP969" s="51"/>
      <c r="DQ969" s="51"/>
      <c r="DR969" s="51"/>
      <c r="DS969" s="51"/>
      <c r="DT969" s="51"/>
      <c r="DU969" s="51"/>
      <c r="DV969" s="51"/>
      <c r="DW969" s="51"/>
      <c r="DX969" s="51"/>
      <c r="DY969" s="51"/>
      <c r="DZ969" s="51"/>
      <c r="EA969" s="51"/>
      <c r="EB969" s="51"/>
      <c r="EC969" s="51"/>
      <c r="ED969" s="51"/>
      <c r="EE969" s="51"/>
      <c r="EF969" s="51"/>
      <c r="EG969" s="51"/>
      <c r="EH969" s="51"/>
      <c r="EI969" s="51"/>
      <c r="EJ969" s="51"/>
      <c r="EK969" s="51"/>
      <c r="EL969" s="51"/>
      <c r="EM969" s="51"/>
      <c r="EN969" s="51"/>
      <c r="EO969" s="51"/>
      <c r="EP969" s="51"/>
      <c r="EQ969" s="51"/>
      <c r="ER969" s="51"/>
      <c r="ES969" s="51"/>
      <c r="ET969" s="51"/>
      <c r="EU969" s="51"/>
      <c r="EV969" s="51"/>
      <c r="EW969" s="51"/>
      <c r="EX969" s="51"/>
      <c r="EY969" s="51"/>
      <c r="EZ969" s="51"/>
      <c r="FA969" s="51"/>
      <c r="FB969" s="51"/>
      <c r="FC969" s="51"/>
      <c r="FD969" s="51"/>
      <c r="FE969" s="51"/>
      <c r="FF969" s="51"/>
      <c r="FG969" s="51"/>
      <c r="FH969" s="51"/>
      <c r="FI969" s="51"/>
      <c r="FJ969" s="51"/>
      <c r="FK969" s="51"/>
      <c r="FL969" s="51"/>
      <c r="FM969" s="51"/>
      <c r="FN969" s="51"/>
      <c r="FO969" s="51"/>
      <c r="FP969" s="51"/>
    </row>
    <row r="970" spans="101:172" ht="12.75" customHeight="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c r="FB970" s="51"/>
      <c r="FC970" s="51"/>
      <c r="FD970" s="51"/>
      <c r="FE970" s="51"/>
      <c r="FF970" s="51"/>
      <c r="FG970" s="51"/>
      <c r="FH970" s="51"/>
      <c r="FI970" s="51"/>
      <c r="FJ970" s="51"/>
      <c r="FK970" s="51"/>
      <c r="FL970" s="51"/>
      <c r="FM970" s="51"/>
      <c r="FN970" s="51"/>
      <c r="FO970" s="51"/>
      <c r="FP970" s="51"/>
    </row>
    <row r="971" spans="101:172" ht="12.75" customHeight="1">
      <c r="CW971" s="51"/>
      <c r="CX971" s="51"/>
      <c r="CY971" s="51"/>
      <c r="CZ971" s="51"/>
      <c r="DA971" s="51"/>
      <c r="DB971" s="51"/>
      <c r="DC971" s="51"/>
      <c r="DD971" s="51"/>
      <c r="DE971" s="51"/>
      <c r="DF971" s="51"/>
      <c r="DG971" s="51"/>
      <c r="DH971" s="51"/>
      <c r="DI971" s="51"/>
      <c r="DJ971" s="51"/>
      <c r="DK971" s="51"/>
      <c r="DL971" s="51"/>
      <c r="DM971" s="51"/>
      <c r="DN971" s="51"/>
      <c r="DO971" s="51"/>
      <c r="DP971" s="51"/>
      <c r="DQ971" s="51"/>
      <c r="DR971" s="51"/>
      <c r="DS971" s="51"/>
      <c r="DT971" s="51"/>
      <c r="DU971" s="51"/>
      <c r="DV971" s="51"/>
      <c r="DW971" s="51"/>
      <c r="DX971" s="51"/>
      <c r="DY971" s="51"/>
      <c r="DZ971" s="51"/>
      <c r="EA971" s="51"/>
      <c r="EB971" s="51"/>
      <c r="EC971" s="51"/>
      <c r="ED971" s="51"/>
      <c r="EE971" s="51"/>
      <c r="EF971" s="51"/>
      <c r="EG971" s="51"/>
      <c r="EH971" s="51"/>
      <c r="EI971" s="51"/>
      <c r="EJ971" s="51"/>
      <c r="EK971" s="51"/>
      <c r="EL971" s="51"/>
      <c r="EM971" s="51"/>
      <c r="EN971" s="51"/>
      <c r="EO971" s="51"/>
      <c r="EP971" s="51"/>
      <c r="EQ971" s="51"/>
      <c r="ER971" s="51"/>
      <c r="ES971" s="51"/>
      <c r="ET971" s="51"/>
      <c r="EU971" s="51"/>
      <c r="EV971" s="51"/>
      <c r="EW971" s="51"/>
      <c r="EX971" s="51"/>
      <c r="EY971" s="51"/>
      <c r="EZ971" s="51"/>
      <c r="FA971" s="51"/>
      <c r="FB971" s="51"/>
      <c r="FC971" s="51"/>
      <c r="FD971" s="51"/>
      <c r="FE971" s="51"/>
      <c r="FF971" s="51"/>
      <c r="FG971" s="51"/>
      <c r="FH971" s="51"/>
      <c r="FI971" s="51"/>
      <c r="FJ971" s="51"/>
      <c r="FK971" s="51"/>
      <c r="FL971" s="51"/>
      <c r="FM971" s="51"/>
      <c r="FN971" s="51"/>
      <c r="FO971" s="51"/>
      <c r="FP971" s="51"/>
    </row>
    <row r="972" spans="101:172" ht="12.75" customHeight="1">
      <c r="CW972" s="51"/>
      <c r="CX972" s="51"/>
      <c r="CY972" s="51"/>
      <c r="CZ972" s="51"/>
      <c r="DA972" s="51"/>
      <c r="DB972" s="51"/>
      <c r="DC972" s="51"/>
      <c r="DD972" s="51"/>
      <c r="DE972" s="51"/>
      <c r="DF972" s="51"/>
      <c r="DG972" s="51"/>
      <c r="DH972" s="51"/>
      <c r="DI972" s="51"/>
      <c r="DJ972" s="51"/>
      <c r="DK972" s="51"/>
      <c r="DL972" s="51"/>
      <c r="DM972" s="51"/>
      <c r="DN972" s="51"/>
      <c r="DO972" s="51"/>
      <c r="DP972" s="51"/>
      <c r="DQ972" s="51"/>
      <c r="DR972" s="51"/>
      <c r="DS972" s="51"/>
      <c r="DT972" s="51"/>
      <c r="DU972" s="51"/>
      <c r="DV972" s="51"/>
      <c r="DW972" s="51"/>
      <c r="DX972" s="51"/>
      <c r="DY972" s="51"/>
      <c r="DZ972" s="51"/>
      <c r="EA972" s="51"/>
      <c r="EB972" s="51"/>
      <c r="EC972" s="51"/>
      <c r="ED972" s="51"/>
      <c r="EE972" s="51"/>
      <c r="EF972" s="51"/>
      <c r="EG972" s="51"/>
      <c r="EH972" s="51"/>
      <c r="EI972" s="51"/>
      <c r="EJ972" s="51"/>
      <c r="EK972" s="51"/>
      <c r="EL972" s="51"/>
      <c r="EM972" s="51"/>
      <c r="EN972" s="51"/>
      <c r="EO972" s="51"/>
      <c r="EP972" s="51"/>
      <c r="EQ972" s="51"/>
      <c r="ER972" s="51"/>
      <c r="ES972" s="51"/>
      <c r="ET972" s="51"/>
      <c r="EU972" s="51"/>
      <c r="EV972" s="51"/>
      <c r="EW972" s="51"/>
      <c r="EX972" s="51"/>
      <c r="EY972" s="51"/>
      <c r="EZ972" s="51"/>
      <c r="FA972" s="51"/>
      <c r="FB972" s="51"/>
      <c r="FC972" s="51"/>
      <c r="FD972" s="51"/>
      <c r="FE972" s="51"/>
      <c r="FF972" s="51"/>
      <c r="FG972" s="51"/>
      <c r="FH972" s="51"/>
      <c r="FI972" s="51"/>
      <c r="FJ972" s="51"/>
      <c r="FK972" s="51"/>
      <c r="FL972" s="51"/>
      <c r="FM972" s="51"/>
      <c r="FN972" s="51"/>
      <c r="FO972" s="51"/>
      <c r="FP972" s="51"/>
    </row>
    <row r="973" spans="101:172" ht="12.75" customHeight="1">
      <c r="CW973" s="51"/>
      <c r="CX973" s="51"/>
      <c r="CY973" s="51"/>
      <c r="CZ973" s="51"/>
      <c r="DA973" s="51"/>
      <c r="DB973" s="51"/>
      <c r="DC973" s="51"/>
      <c r="DD973" s="51"/>
      <c r="DE973" s="51"/>
      <c r="DF973" s="51"/>
      <c r="DG973" s="51"/>
      <c r="DH973" s="51"/>
      <c r="DI973" s="51"/>
      <c r="DJ973" s="51"/>
      <c r="DK973" s="51"/>
      <c r="DL973" s="51"/>
      <c r="DM973" s="51"/>
      <c r="DN973" s="51"/>
      <c r="DO973" s="51"/>
      <c r="DP973" s="51"/>
      <c r="DQ973" s="51"/>
      <c r="DR973" s="51"/>
      <c r="DS973" s="51"/>
      <c r="DT973" s="51"/>
      <c r="DU973" s="51"/>
      <c r="DV973" s="51"/>
      <c r="DW973" s="51"/>
      <c r="DX973" s="51"/>
      <c r="DY973" s="51"/>
      <c r="DZ973" s="51"/>
      <c r="EA973" s="51"/>
      <c r="EB973" s="51"/>
      <c r="EC973" s="51"/>
      <c r="ED973" s="51"/>
      <c r="EE973" s="51"/>
      <c r="EF973" s="51"/>
      <c r="EG973" s="51"/>
      <c r="EH973" s="51"/>
      <c r="EI973" s="51"/>
      <c r="EJ973" s="51"/>
      <c r="EK973" s="51"/>
      <c r="EL973" s="51"/>
      <c r="EM973" s="51"/>
      <c r="EN973" s="51"/>
      <c r="EO973" s="51"/>
      <c r="EP973" s="51"/>
      <c r="EQ973" s="51"/>
      <c r="ER973" s="51"/>
      <c r="ES973" s="51"/>
      <c r="ET973" s="51"/>
      <c r="EU973" s="51"/>
      <c r="EV973" s="51"/>
      <c r="EW973" s="51"/>
      <c r="EX973" s="51"/>
      <c r="EY973" s="51"/>
      <c r="EZ973" s="51"/>
      <c r="FA973" s="51"/>
      <c r="FB973" s="51"/>
      <c r="FC973" s="51"/>
      <c r="FD973" s="51"/>
      <c r="FE973" s="51"/>
      <c r="FF973" s="51"/>
      <c r="FG973" s="51"/>
      <c r="FH973" s="51"/>
      <c r="FI973" s="51"/>
      <c r="FJ973" s="51"/>
      <c r="FK973" s="51"/>
      <c r="FL973" s="51"/>
      <c r="FM973" s="51"/>
      <c r="FN973" s="51"/>
      <c r="FO973" s="51"/>
      <c r="FP973" s="51"/>
    </row>
    <row r="974" spans="101:172" ht="12.75" customHeight="1">
      <c r="CW974" s="51"/>
      <c r="CX974" s="51"/>
      <c r="CY974" s="51"/>
      <c r="CZ974" s="51"/>
      <c r="DA974" s="51"/>
      <c r="DB974" s="51"/>
      <c r="DC974" s="51"/>
      <c r="DD974" s="51"/>
      <c r="DE974" s="51"/>
      <c r="DF974" s="51"/>
      <c r="DG974" s="51"/>
      <c r="DH974" s="51"/>
      <c r="DI974" s="51"/>
      <c r="DJ974" s="51"/>
      <c r="DK974" s="51"/>
      <c r="DL974" s="51"/>
      <c r="DM974" s="51"/>
      <c r="DN974" s="51"/>
      <c r="DO974" s="51"/>
      <c r="DP974" s="51"/>
      <c r="DQ974" s="51"/>
      <c r="DR974" s="51"/>
      <c r="DS974" s="51"/>
      <c r="DT974" s="51"/>
      <c r="DU974" s="51"/>
      <c r="DV974" s="51"/>
      <c r="DW974" s="51"/>
      <c r="DX974" s="51"/>
      <c r="DY974" s="51"/>
      <c r="DZ974" s="51"/>
      <c r="EA974" s="51"/>
      <c r="EB974" s="51"/>
      <c r="EC974" s="51"/>
      <c r="ED974" s="51"/>
      <c r="EE974" s="51"/>
      <c r="EF974" s="51"/>
      <c r="EG974" s="51"/>
      <c r="EH974" s="51"/>
      <c r="EI974" s="51"/>
      <c r="EJ974" s="51"/>
      <c r="EK974" s="51"/>
      <c r="EL974" s="51"/>
      <c r="EM974" s="51"/>
      <c r="EN974" s="51"/>
      <c r="EO974" s="51"/>
      <c r="EP974" s="51"/>
      <c r="EQ974" s="51"/>
      <c r="ER974" s="51"/>
      <c r="ES974" s="51"/>
      <c r="ET974" s="51"/>
      <c r="EU974" s="51"/>
      <c r="EV974" s="51"/>
      <c r="EW974" s="51"/>
      <c r="EX974" s="51"/>
      <c r="EY974" s="51"/>
      <c r="EZ974" s="51"/>
      <c r="FA974" s="51"/>
      <c r="FB974" s="51"/>
      <c r="FC974" s="51"/>
      <c r="FD974" s="51"/>
      <c r="FE974" s="51"/>
      <c r="FF974" s="51"/>
      <c r="FG974" s="51"/>
      <c r="FH974" s="51"/>
      <c r="FI974" s="51"/>
      <c r="FJ974" s="51"/>
      <c r="FK974" s="51"/>
      <c r="FL974" s="51"/>
      <c r="FM974" s="51"/>
      <c r="FN974" s="51"/>
      <c r="FO974" s="51"/>
      <c r="FP974" s="51"/>
    </row>
    <row r="975" spans="101:172" ht="12.75" customHeight="1">
      <c r="CW975" s="51"/>
      <c r="CX975" s="51"/>
      <c r="CY975" s="51"/>
      <c r="CZ975" s="51"/>
      <c r="DA975" s="51"/>
      <c r="DB975" s="51"/>
      <c r="DC975" s="51"/>
      <c r="DD975" s="51"/>
      <c r="DE975" s="51"/>
      <c r="DF975" s="51"/>
      <c r="DG975" s="51"/>
      <c r="DH975" s="51"/>
      <c r="DI975" s="51"/>
      <c r="DJ975" s="51"/>
      <c r="DK975" s="51"/>
      <c r="DL975" s="51"/>
      <c r="DM975" s="51"/>
      <c r="DN975" s="51"/>
      <c r="DO975" s="51"/>
      <c r="DP975" s="51"/>
      <c r="DQ975" s="51"/>
      <c r="DR975" s="51"/>
      <c r="DS975" s="51"/>
      <c r="DT975" s="51"/>
      <c r="DU975" s="51"/>
      <c r="DV975" s="51"/>
      <c r="DW975" s="51"/>
      <c r="DX975" s="51"/>
      <c r="DY975" s="51"/>
      <c r="DZ975" s="51"/>
      <c r="EA975" s="51"/>
      <c r="EB975" s="51"/>
      <c r="EC975" s="51"/>
      <c r="ED975" s="51"/>
      <c r="EE975" s="51"/>
      <c r="EF975" s="51"/>
      <c r="EG975" s="51"/>
      <c r="EH975" s="51"/>
      <c r="EI975" s="51"/>
      <c r="EJ975" s="51"/>
      <c r="EK975" s="51"/>
      <c r="EL975" s="51"/>
      <c r="EM975" s="51"/>
      <c r="EN975" s="51"/>
      <c r="EO975" s="51"/>
      <c r="EP975" s="51"/>
      <c r="EQ975" s="51"/>
      <c r="ER975" s="51"/>
      <c r="ES975" s="51"/>
      <c r="ET975" s="51"/>
      <c r="EU975" s="51"/>
      <c r="EV975" s="51"/>
      <c r="EW975" s="51"/>
      <c r="EX975" s="51"/>
      <c r="EY975" s="51"/>
      <c r="EZ975" s="51"/>
      <c r="FA975" s="51"/>
      <c r="FB975" s="51"/>
      <c r="FC975" s="51"/>
      <c r="FD975" s="51"/>
      <c r="FE975" s="51"/>
      <c r="FF975" s="51"/>
      <c r="FG975" s="51"/>
      <c r="FH975" s="51"/>
      <c r="FI975" s="51"/>
      <c r="FJ975" s="51"/>
      <c r="FK975" s="51"/>
      <c r="FL975" s="51"/>
      <c r="FM975" s="51"/>
      <c r="FN975" s="51"/>
      <c r="FO975" s="51"/>
      <c r="FP975" s="51"/>
    </row>
    <row r="976" spans="101:172" ht="12.75" customHeight="1">
      <c r="CW976" s="51"/>
      <c r="CX976" s="51"/>
      <c r="CY976" s="51"/>
      <c r="CZ976" s="51"/>
      <c r="DA976" s="51"/>
      <c r="DB976" s="51"/>
      <c r="DC976" s="51"/>
      <c r="DD976" s="51"/>
      <c r="DE976" s="51"/>
      <c r="DF976" s="51"/>
      <c r="DG976" s="51"/>
      <c r="DH976" s="51"/>
      <c r="DI976" s="51"/>
      <c r="DJ976" s="51"/>
      <c r="DK976" s="51"/>
      <c r="DL976" s="51"/>
      <c r="DM976" s="51"/>
      <c r="DN976" s="51"/>
      <c r="DO976" s="51"/>
      <c r="DP976" s="51"/>
      <c r="DQ976" s="51"/>
      <c r="DR976" s="51"/>
      <c r="DS976" s="51"/>
      <c r="DT976" s="51"/>
      <c r="DU976" s="51"/>
      <c r="DV976" s="51"/>
      <c r="DW976" s="51"/>
      <c r="DX976" s="51"/>
      <c r="DY976" s="51"/>
      <c r="DZ976" s="51"/>
      <c r="EA976" s="51"/>
      <c r="EB976" s="51"/>
      <c r="EC976" s="51"/>
      <c r="ED976" s="51"/>
      <c r="EE976" s="51"/>
      <c r="EF976" s="51"/>
      <c r="EG976" s="51"/>
      <c r="EH976" s="51"/>
      <c r="EI976" s="51"/>
      <c r="EJ976" s="51"/>
      <c r="EK976" s="51"/>
      <c r="EL976" s="51"/>
      <c r="EM976" s="51"/>
      <c r="EN976" s="51"/>
      <c r="EO976" s="51"/>
      <c r="EP976" s="51"/>
      <c r="EQ976" s="51"/>
      <c r="ER976" s="51"/>
      <c r="ES976" s="51"/>
      <c r="ET976" s="51"/>
      <c r="EU976" s="51"/>
      <c r="EV976" s="51"/>
      <c r="EW976" s="51"/>
      <c r="EX976" s="51"/>
      <c r="EY976" s="51"/>
      <c r="EZ976" s="51"/>
      <c r="FA976" s="51"/>
      <c r="FB976" s="51"/>
      <c r="FC976" s="51"/>
      <c r="FD976" s="51"/>
      <c r="FE976" s="51"/>
      <c r="FF976" s="51"/>
      <c r="FG976" s="51"/>
      <c r="FH976" s="51"/>
      <c r="FI976" s="51"/>
      <c r="FJ976" s="51"/>
      <c r="FK976" s="51"/>
      <c r="FL976" s="51"/>
      <c r="FM976" s="51"/>
      <c r="FN976" s="51"/>
      <c r="FO976" s="51"/>
      <c r="FP976" s="51"/>
    </row>
    <row r="977" spans="101:172" ht="12.75" customHeight="1">
      <c r="CW977" s="51"/>
      <c r="CX977" s="51"/>
      <c r="CY977" s="51"/>
      <c r="CZ977" s="51"/>
      <c r="DA977" s="51"/>
      <c r="DB977" s="51"/>
      <c r="DC977" s="51"/>
      <c r="DD977" s="51"/>
      <c r="DE977" s="51"/>
      <c r="DF977" s="51"/>
      <c r="DG977" s="51"/>
      <c r="DH977" s="51"/>
      <c r="DI977" s="51"/>
      <c r="DJ977" s="51"/>
      <c r="DK977" s="51"/>
      <c r="DL977" s="51"/>
      <c r="DM977" s="51"/>
      <c r="DN977" s="51"/>
      <c r="DO977" s="51"/>
      <c r="DP977" s="51"/>
      <c r="DQ977" s="51"/>
      <c r="DR977" s="51"/>
      <c r="DS977" s="51"/>
      <c r="DT977" s="51"/>
      <c r="DU977" s="51"/>
      <c r="DV977" s="51"/>
      <c r="DW977" s="51"/>
      <c r="DX977" s="51"/>
      <c r="DY977" s="51"/>
      <c r="DZ977" s="51"/>
      <c r="EA977" s="51"/>
      <c r="EB977" s="51"/>
      <c r="EC977" s="51"/>
      <c r="ED977" s="51"/>
      <c r="EE977" s="51"/>
      <c r="EF977" s="51"/>
      <c r="EG977" s="51"/>
      <c r="EH977" s="51"/>
      <c r="EI977" s="51"/>
      <c r="EJ977" s="51"/>
      <c r="EK977" s="51"/>
      <c r="EL977" s="51"/>
      <c r="EM977" s="51"/>
      <c r="EN977" s="51"/>
      <c r="EO977" s="51"/>
      <c r="EP977" s="51"/>
      <c r="EQ977" s="51"/>
      <c r="ER977" s="51"/>
      <c r="ES977" s="51"/>
      <c r="ET977" s="51"/>
      <c r="EU977" s="51"/>
      <c r="EV977" s="51"/>
      <c r="EW977" s="51"/>
      <c r="EX977" s="51"/>
      <c r="EY977" s="51"/>
      <c r="EZ977" s="51"/>
      <c r="FA977" s="51"/>
      <c r="FB977" s="51"/>
      <c r="FC977" s="51"/>
      <c r="FD977" s="51"/>
      <c r="FE977" s="51"/>
      <c r="FF977" s="51"/>
      <c r="FG977" s="51"/>
      <c r="FH977" s="51"/>
      <c r="FI977" s="51"/>
      <c r="FJ977" s="51"/>
      <c r="FK977" s="51"/>
      <c r="FL977" s="51"/>
      <c r="FM977" s="51"/>
      <c r="FN977" s="51"/>
      <c r="FO977" s="51"/>
      <c r="FP977" s="51"/>
    </row>
    <row r="978" spans="101:172" ht="12.75" customHeight="1">
      <c r="CW978" s="51"/>
      <c r="CX978" s="51"/>
      <c r="CY978" s="51"/>
      <c r="CZ978" s="51"/>
      <c r="DA978" s="51"/>
      <c r="DB978" s="51"/>
      <c r="DC978" s="51"/>
      <c r="DD978" s="51"/>
      <c r="DE978" s="51"/>
      <c r="DF978" s="51"/>
      <c r="DG978" s="51"/>
      <c r="DH978" s="51"/>
      <c r="DI978" s="51"/>
      <c r="DJ978" s="51"/>
      <c r="DK978" s="51"/>
      <c r="DL978" s="51"/>
      <c r="DM978" s="51"/>
      <c r="DN978" s="51"/>
      <c r="DO978" s="51"/>
      <c r="DP978" s="51"/>
      <c r="DQ978" s="51"/>
      <c r="DR978" s="51"/>
      <c r="DS978" s="51"/>
      <c r="DT978" s="51"/>
      <c r="DU978" s="51"/>
      <c r="DV978" s="51"/>
      <c r="DW978" s="51"/>
      <c r="DX978" s="51"/>
      <c r="DY978" s="51"/>
      <c r="DZ978" s="51"/>
      <c r="EA978" s="51"/>
      <c r="EB978" s="51"/>
      <c r="EC978" s="51"/>
      <c r="ED978" s="51"/>
      <c r="EE978" s="51"/>
      <c r="EF978" s="51"/>
      <c r="EG978" s="51"/>
      <c r="EH978" s="51"/>
      <c r="EI978" s="51"/>
      <c r="EJ978" s="51"/>
      <c r="EK978" s="51"/>
      <c r="EL978" s="51"/>
      <c r="EM978" s="51"/>
      <c r="EN978" s="51"/>
      <c r="EO978" s="51"/>
      <c r="EP978" s="51"/>
      <c r="EQ978" s="51"/>
      <c r="ER978" s="51"/>
      <c r="ES978" s="51"/>
      <c r="ET978" s="51"/>
      <c r="EU978" s="51"/>
      <c r="EV978" s="51"/>
      <c r="EW978" s="51"/>
      <c r="EX978" s="51"/>
      <c r="EY978" s="51"/>
      <c r="EZ978" s="51"/>
      <c r="FA978" s="51"/>
      <c r="FB978" s="51"/>
      <c r="FC978" s="51"/>
      <c r="FD978" s="51"/>
      <c r="FE978" s="51"/>
      <c r="FF978" s="51"/>
      <c r="FG978" s="51"/>
      <c r="FH978" s="51"/>
      <c r="FI978" s="51"/>
      <c r="FJ978" s="51"/>
      <c r="FK978" s="51"/>
      <c r="FL978" s="51"/>
      <c r="FM978" s="51"/>
      <c r="FN978" s="51"/>
      <c r="FO978" s="51"/>
      <c r="FP978" s="51"/>
    </row>
    <row r="979" spans="101:172" ht="12.75" customHeight="1">
      <c r="CW979" s="51"/>
      <c r="CX979" s="51"/>
      <c r="CY979" s="51"/>
      <c r="CZ979" s="51"/>
      <c r="DA979" s="51"/>
      <c r="DB979" s="51"/>
      <c r="DC979" s="51"/>
      <c r="DD979" s="51"/>
      <c r="DE979" s="51"/>
      <c r="DF979" s="51"/>
      <c r="DG979" s="51"/>
      <c r="DH979" s="51"/>
      <c r="DI979" s="51"/>
      <c r="DJ979" s="51"/>
      <c r="DK979" s="51"/>
      <c r="DL979" s="51"/>
      <c r="DM979" s="51"/>
      <c r="DN979" s="51"/>
      <c r="DO979" s="51"/>
      <c r="DP979" s="51"/>
      <c r="DQ979" s="51"/>
      <c r="DR979" s="51"/>
      <c r="DS979" s="51"/>
      <c r="DT979" s="51"/>
      <c r="DU979" s="51"/>
      <c r="DV979" s="51"/>
      <c r="DW979" s="51"/>
      <c r="DX979" s="51"/>
      <c r="DY979" s="51"/>
      <c r="DZ979" s="51"/>
      <c r="EA979" s="51"/>
      <c r="EB979" s="51"/>
      <c r="EC979" s="51"/>
      <c r="ED979" s="51"/>
      <c r="EE979" s="51"/>
      <c r="EF979" s="51"/>
      <c r="EG979" s="51"/>
      <c r="EH979" s="51"/>
      <c r="EI979" s="51"/>
      <c r="EJ979" s="51"/>
      <c r="EK979" s="51"/>
      <c r="EL979" s="51"/>
      <c r="EM979" s="51"/>
      <c r="EN979" s="51"/>
      <c r="EO979" s="51"/>
      <c r="EP979" s="51"/>
      <c r="EQ979" s="51"/>
      <c r="ER979" s="51"/>
      <c r="ES979" s="51"/>
      <c r="ET979" s="51"/>
      <c r="EU979" s="51"/>
      <c r="EV979" s="51"/>
      <c r="EW979" s="51"/>
      <c r="EX979" s="51"/>
      <c r="EY979" s="51"/>
      <c r="EZ979" s="51"/>
      <c r="FA979" s="51"/>
      <c r="FB979" s="51"/>
      <c r="FC979" s="51"/>
      <c r="FD979" s="51"/>
      <c r="FE979" s="51"/>
      <c r="FF979" s="51"/>
      <c r="FG979" s="51"/>
      <c r="FH979" s="51"/>
      <c r="FI979" s="51"/>
      <c r="FJ979" s="51"/>
      <c r="FK979" s="51"/>
      <c r="FL979" s="51"/>
      <c r="FM979" s="51"/>
      <c r="FN979" s="51"/>
      <c r="FO979" s="51"/>
      <c r="FP979" s="51"/>
    </row>
    <row r="980" spans="101:172" ht="12.75" customHeight="1">
      <c r="CW980" s="51"/>
      <c r="CX980" s="51"/>
      <c r="CY980" s="51"/>
      <c r="CZ980" s="51"/>
      <c r="DA980" s="51"/>
      <c r="DB980" s="51"/>
      <c r="DC980" s="51"/>
      <c r="DD980" s="51"/>
      <c r="DE980" s="51"/>
      <c r="DF980" s="51"/>
      <c r="DG980" s="51"/>
      <c r="DH980" s="51"/>
      <c r="DI980" s="51"/>
      <c r="DJ980" s="51"/>
      <c r="DK980" s="51"/>
      <c r="DL980" s="51"/>
      <c r="DM980" s="51"/>
      <c r="DN980" s="51"/>
      <c r="DO980" s="51"/>
      <c r="DP980" s="51"/>
      <c r="DQ980" s="51"/>
      <c r="DR980" s="51"/>
      <c r="DS980" s="51"/>
      <c r="DT980" s="51"/>
      <c r="DU980" s="51"/>
      <c r="DV980" s="51"/>
      <c r="DW980" s="51"/>
      <c r="DX980" s="51"/>
      <c r="DY980" s="51"/>
      <c r="DZ980" s="51"/>
      <c r="EA980" s="51"/>
      <c r="EB980" s="51"/>
      <c r="EC980" s="51"/>
      <c r="ED980" s="51"/>
      <c r="EE980" s="51"/>
      <c r="EF980" s="51"/>
      <c r="EG980" s="51"/>
      <c r="EH980" s="51"/>
      <c r="EI980" s="51"/>
      <c r="EJ980" s="51"/>
      <c r="EK980" s="51"/>
      <c r="EL980" s="51"/>
      <c r="EM980" s="51"/>
      <c r="EN980" s="51"/>
      <c r="EO980" s="51"/>
      <c r="EP980" s="51"/>
      <c r="EQ980" s="51"/>
      <c r="ER980" s="51"/>
      <c r="ES980" s="51"/>
      <c r="ET980" s="51"/>
      <c r="EU980" s="51"/>
      <c r="EV980" s="51"/>
      <c r="EW980" s="51"/>
      <c r="EX980" s="51"/>
      <c r="EY980" s="51"/>
      <c r="EZ980" s="51"/>
      <c r="FA980" s="51"/>
      <c r="FB980" s="51"/>
      <c r="FC980" s="51"/>
      <c r="FD980" s="51"/>
      <c r="FE980" s="51"/>
      <c r="FF980" s="51"/>
      <c r="FG980" s="51"/>
      <c r="FH980" s="51"/>
      <c r="FI980" s="51"/>
      <c r="FJ980" s="51"/>
      <c r="FK980" s="51"/>
      <c r="FL980" s="51"/>
      <c r="FM980" s="51"/>
      <c r="FN980" s="51"/>
      <c r="FO980" s="51"/>
      <c r="FP980" s="51"/>
    </row>
    <row r="981" spans="101:172" ht="12.75" customHeight="1">
      <c r="CW981" s="51"/>
      <c r="CX981" s="51"/>
      <c r="CY981" s="51"/>
      <c r="CZ981" s="51"/>
      <c r="DA981" s="51"/>
      <c r="DB981" s="51"/>
      <c r="DC981" s="51"/>
      <c r="DD981" s="51"/>
      <c r="DE981" s="51"/>
      <c r="DF981" s="51"/>
      <c r="DG981" s="51"/>
      <c r="DH981" s="51"/>
      <c r="DI981" s="51"/>
      <c r="DJ981" s="51"/>
      <c r="DK981" s="51"/>
      <c r="DL981" s="51"/>
      <c r="DM981" s="51"/>
      <c r="DN981" s="51"/>
      <c r="DO981" s="51"/>
      <c r="DP981" s="51"/>
      <c r="DQ981" s="51"/>
      <c r="DR981" s="51"/>
      <c r="DS981" s="51"/>
      <c r="DT981" s="51"/>
      <c r="DU981" s="51"/>
      <c r="DV981" s="51"/>
      <c r="DW981" s="51"/>
      <c r="DX981" s="51"/>
      <c r="DY981" s="51"/>
      <c r="DZ981" s="51"/>
      <c r="EA981" s="51"/>
      <c r="EB981" s="51"/>
      <c r="EC981" s="51"/>
      <c r="ED981" s="51"/>
      <c r="EE981" s="51"/>
      <c r="EF981" s="51"/>
      <c r="EG981" s="51"/>
      <c r="EH981" s="51"/>
      <c r="EI981" s="51"/>
      <c r="EJ981" s="51"/>
      <c r="EK981" s="51"/>
      <c r="EL981" s="51"/>
      <c r="EM981" s="51"/>
      <c r="EN981" s="51"/>
      <c r="EO981" s="51"/>
      <c r="EP981" s="51"/>
      <c r="EQ981" s="51"/>
      <c r="ER981" s="51"/>
      <c r="ES981" s="51"/>
      <c r="ET981" s="51"/>
      <c r="EU981" s="51"/>
      <c r="EV981" s="51"/>
      <c r="EW981" s="51"/>
      <c r="EX981" s="51"/>
      <c r="EY981" s="51"/>
      <c r="EZ981" s="51"/>
      <c r="FA981" s="51"/>
      <c r="FB981" s="51"/>
      <c r="FC981" s="51"/>
      <c r="FD981" s="51"/>
      <c r="FE981" s="51"/>
      <c r="FF981" s="51"/>
      <c r="FG981" s="51"/>
      <c r="FH981" s="51"/>
      <c r="FI981" s="51"/>
      <c r="FJ981" s="51"/>
      <c r="FK981" s="51"/>
      <c r="FL981" s="51"/>
      <c r="FM981" s="51"/>
      <c r="FN981" s="51"/>
      <c r="FO981" s="51"/>
      <c r="FP981" s="51"/>
    </row>
    <row r="982" spans="101:172" ht="12.75" customHeight="1">
      <c r="CW982" s="51"/>
      <c r="CX982" s="51"/>
      <c r="CY982" s="51"/>
      <c r="CZ982" s="51"/>
      <c r="DA982" s="51"/>
      <c r="DB982" s="51"/>
      <c r="DC982" s="51"/>
      <c r="DD982" s="51"/>
      <c r="DE982" s="51"/>
      <c r="DF982" s="51"/>
      <c r="DG982" s="51"/>
      <c r="DH982" s="51"/>
      <c r="DI982" s="51"/>
      <c r="DJ982" s="51"/>
      <c r="DK982" s="51"/>
      <c r="DL982" s="51"/>
      <c r="DM982" s="51"/>
      <c r="DN982" s="51"/>
      <c r="DO982" s="51"/>
      <c r="DP982" s="51"/>
      <c r="DQ982" s="51"/>
      <c r="DR982" s="51"/>
      <c r="DS982" s="51"/>
      <c r="DT982" s="51"/>
      <c r="DU982" s="51"/>
      <c r="DV982" s="51"/>
      <c r="DW982" s="51"/>
      <c r="DX982" s="51"/>
      <c r="DY982" s="51"/>
      <c r="DZ982" s="51"/>
      <c r="EA982" s="51"/>
      <c r="EB982" s="51"/>
      <c r="EC982" s="51"/>
      <c r="ED982" s="51"/>
      <c r="EE982" s="51"/>
      <c r="EF982" s="51"/>
      <c r="EG982" s="51"/>
      <c r="EH982" s="51"/>
      <c r="EI982" s="51"/>
      <c r="EJ982" s="51"/>
      <c r="EK982" s="51"/>
      <c r="EL982" s="51"/>
      <c r="EM982" s="51"/>
      <c r="EN982" s="51"/>
      <c r="EO982" s="51"/>
      <c r="EP982" s="51"/>
      <c r="EQ982" s="51"/>
      <c r="ER982" s="51"/>
      <c r="ES982" s="51"/>
      <c r="ET982" s="51"/>
      <c r="EU982" s="51"/>
      <c r="EV982" s="51"/>
      <c r="EW982" s="51"/>
      <c r="EX982" s="51"/>
      <c r="EY982" s="51"/>
      <c r="EZ982" s="51"/>
      <c r="FA982" s="51"/>
      <c r="FB982" s="51"/>
      <c r="FC982" s="51"/>
      <c r="FD982" s="51"/>
      <c r="FE982" s="51"/>
      <c r="FF982" s="51"/>
      <c r="FG982" s="51"/>
      <c r="FH982" s="51"/>
      <c r="FI982" s="51"/>
      <c r="FJ982" s="51"/>
      <c r="FK982" s="51"/>
      <c r="FL982" s="51"/>
      <c r="FM982" s="51"/>
      <c r="FN982" s="51"/>
      <c r="FO982" s="51"/>
      <c r="FP982" s="51"/>
    </row>
    <row r="983" spans="101:172" ht="12.75" customHeight="1">
      <c r="CW983" s="51"/>
      <c r="CX983" s="51"/>
      <c r="CY983" s="51"/>
      <c r="CZ983" s="51"/>
      <c r="DA983" s="51"/>
      <c r="DB983" s="51"/>
      <c r="DC983" s="51"/>
      <c r="DD983" s="51"/>
      <c r="DE983" s="51"/>
      <c r="DF983" s="51"/>
      <c r="DG983" s="51"/>
      <c r="DH983" s="51"/>
      <c r="DI983" s="51"/>
      <c r="DJ983" s="51"/>
      <c r="DK983" s="51"/>
      <c r="DL983" s="51"/>
      <c r="DM983" s="51"/>
      <c r="DN983" s="51"/>
      <c r="DO983" s="51"/>
      <c r="DP983" s="51"/>
      <c r="DQ983" s="51"/>
      <c r="DR983" s="51"/>
      <c r="DS983" s="51"/>
      <c r="DT983" s="51"/>
      <c r="DU983" s="51"/>
      <c r="DV983" s="51"/>
      <c r="DW983" s="51"/>
      <c r="DX983" s="51"/>
      <c r="DY983" s="51"/>
      <c r="DZ983" s="51"/>
      <c r="EA983" s="51"/>
      <c r="EB983" s="51"/>
      <c r="EC983" s="51"/>
      <c r="ED983" s="51"/>
      <c r="EE983" s="51"/>
      <c r="EF983" s="51"/>
      <c r="EG983" s="51"/>
      <c r="EH983" s="51"/>
      <c r="EI983" s="51"/>
      <c r="EJ983" s="51"/>
      <c r="EK983" s="51"/>
      <c r="EL983" s="51"/>
      <c r="EM983" s="51"/>
      <c r="EN983" s="51"/>
      <c r="EO983" s="51"/>
      <c r="EP983" s="51"/>
      <c r="EQ983" s="51"/>
      <c r="ER983" s="51"/>
      <c r="ES983" s="51"/>
      <c r="ET983" s="51"/>
      <c r="EU983" s="51"/>
      <c r="EV983" s="51"/>
      <c r="EW983" s="51"/>
      <c r="EX983" s="51"/>
      <c r="EY983" s="51"/>
      <c r="EZ983" s="51"/>
      <c r="FA983" s="51"/>
      <c r="FB983" s="51"/>
      <c r="FC983" s="51"/>
      <c r="FD983" s="51"/>
      <c r="FE983" s="51"/>
      <c r="FF983" s="51"/>
      <c r="FG983" s="51"/>
      <c r="FH983" s="51"/>
      <c r="FI983" s="51"/>
      <c r="FJ983" s="51"/>
      <c r="FK983" s="51"/>
      <c r="FL983" s="51"/>
      <c r="FM983" s="51"/>
      <c r="FN983" s="51"/>
      <c r="FO983" s="51"/>
      <c r="FP983" s="51"/>
    </row>
    <row r="984" spans="101:172" ht="12.75" customHeight="1">
      <c r="CW984" s="51"/>
      <c r="CX984" s="51"/>
      <c r="CY984" s="51"/>
      <c r="CZ984" s="51"/>
      <c r="DA984" s="51"/>
      <c r="DB984" s="51"/>
      <c r="DC984" s="51"/>
      <c r="DD984" s="51"/>
      <c r="DE984" s="51"/>
      <c r="DF984" s="51"/>
      <c r="DG984" s="51"/>
      <c r="DH984" s="51"/>
      <c r="DI984" s="51"/>
      <c r="DJ984" s="51"/>
      <c r="DK984" s="51"/>
      <c r="DL984" s="51"/>
      <c r="DM984" s="51"/>
      <c r="DN984" s="51"/>
      <c r="DO984" s="51"/>
      <c r="DP984" s="51"/>
      <c r="DQ984" s="51"/>
      <c r="DR984" s="51"/>
      <c r="DS984" s="51"/>
      <c r="DT984" s="51"/>
      <c r="DU984" s="51"/>
      <c r="DV984" s="51"/>
      <c r="DW984" s="51"/>
      <c r="DX984" s="51"/>
      <c r="DY984" s="51"/>
      <c r="DZ984" s="51"/>
      <c r="EA984" s="51"/>
      <c r="EB984" s="51"/>
      <c r="EC984" s="51"/>
      <c r="ED984" s="51"/>
      <c r="EE984" s="51"/>
      <c r="EF984" s="51"/>
      <c r="EG984" s="51"/>
      <c r="EH984" s="51"/>
      <c r="EI984" s="51"/>
      <c r="EJ984" s="51"/>
      <c r="EK984" s="51"/>
      <c r="EL984" s="51"/>
      <c r="EM984" s="51"/>
      <c r="EN984" s="51"/>
      <c r="EO984" s="51"/>
      <c r="EP984" s="51"/>
      <c r="EQ984" s="51"/>
      <c r="ER984" s="51"/>
      <c r="ES984" s="51"/>
      <c r="ET984" s="51"/>
      <c r="EU984" s="51"/>
      <c r="EV984" s="51"/>
      <c r="EW984" s="51"/>
      <c r="EX984" s="51"/>
      <c r="EY984" s="51"/>
      <c r="EZ984" s="51"/>
      <c r="FA984" s="51"/>
      <c r="FB984" s="51"/>
      <c r="FC984" s="51"/>
      <c r="FD984" s="51"/>
      <c r="FE984" s="51"/>
      <c r="FF984" s="51"/>
      <c r="FG984" s="51"/>
      <c r="FH984" s="51"/>
      <c r="FI984" s="51"/>
      <c r="FJ984" s="51"/>
      <c r="FK984" s="51"/>
      <c r="FL984" s="51"/>
      <c r="FM984" s="51"/>
      <c r="FN984" s="51"/>
      <c r="FO984" s="51"/>
      <c r="FP984" s="51"/>
    </row>
    <row r="985" spans="101:172" ht="12.75" customHeight="1">
      <c r="CW985" s="51"/>
      <c r="CX985" s="51"/>
      <c r="CY985" s="51"/>
      <c r="CZ985" s="51"/>
      <c r="DA985" s="51"/>
      <c r="DB985" s="51"/>
      <c r="DC985" s="51"/>
      <c r="DD985" s="51"/>
      <c r="DE985" s="51"/>
      <c r="DF985" s="51"/>
      <c r="DG985" s="51"/>
      <c r="DH985" s="51"/>
      <c r="DI985" s="51"/>
      <c r="DJ985" s="51"/>
      <c r="DK985" s="51"/>
      <c r="DL985" s="51"/>
      <c r="DM985" s="51"/>
      <c r="DN985" s="51"/>
      <c r="DO985" s="51"/>
      <c r="DP985" s="51"/>
      <c r="DQ985" s="51"/>
      <c r="DR985" s="51"/>
      <c r="DS985" s="51"/>
      <c r="DT985" s="51"/>
      <c r="DU985" s="51"/>
      <c r="DV985" s="51"/>
      <c r="DW985" s="51"/>
      <c r="DX985" s="51"/>
      <c r="DY985" s="51"/>
      <c r="DZ985" s="51"/>
      <c r="EA985" s="51"/>
      <c r="EB985" s="51"/>
      <c r="EC985" s="51"/>
      <c r="ED985" s="51"/>
      <c r="EE985" s="51"/>
      <c r="EF985" s="51"/>
      <c r="EG985" s="51"/>
      <c r="EH985" s="51"/>
      <c r="EI985" s="51"/>
      <c r="EJ985" s="51"/>
      <c r="EK985" s="51"/>
      <c r="EL985" s="51"/>
      <c r="EM985" s="51"/>
      <c r="EN985" s="51"/>
      <c r="EO985" s="51"/>
      <c r="EP985" s="51"/>
      <c r="EQ985" s="51"/>
      <c r="ER985" s="51"/>
      <c r="ES985" s="51"/>
      <c r="ET985" s="51"/>
      <c r="EU985" s="51"/>
      <c r="EV985" s="51"/>
      <c r="EW985" s="51"/>
      <c r="EX985" s="51"/>
      <c r="EY985" s="51"/>
      <c r="EZ985" s="51"/>
      <c r="FA985" s="51"/>
      <c r="FB985" s="51"/>
      <c r="FC985" s="51"/>
      <c r="FD985" s="51"/>
      <c r="FE985" s="51"/>
      <c r="FF985" s="51"/>
      <c r="FG985" s="51"/>
      <c r="FH985" s="51"/>
      <c r="FI985" s="51"/>
      <c r="FJ985" s="51"/>
      <c r="FK985" s="51"/>
      <c r="FL985" s="51"/>
      <c r="FM985" s="51"/>
      <c r="FN985" s="51"/>
      <c r="FO985" s="51"/>
      <c r="FP985" s="51"/>
    </row>
    <row r="986" spans="101:172" ht="12.75" customHeight="1">
      <c r="CW986" s="51"/>
      <c r="CX986" s="51"/>
      <c r="CY986" s="51"/>
      <c r="CZ986" s="51"/>
      <c r="DA986" s="51"/>
      <c r="DB986" s="51"/>
      <c r="DC986" s="51"/>
      <c r="DD986" s="51"/>
      <c r="DE986" s="51"/>
      <c r="DF986" s="51"/>
      <c r="DG986" s="51"/>
      <c r="DH986" s="51"/>
      <c r="DI986" s="51"/>
      <c r="DJ986" s="51"/>
      <c r="DK986" s="51"/>
      <c r="DL986" s="51"/>
      <c r="DM986" s="51"/>
      <c r="DN986" s="51"/>
      <c r="DO986" s="51"/>
      <c r="DP986" s="51"/>
      <c r="DQ986" s="51"/>
      <c r="DR986" s="51"/>
      <c r="DS986" s="51"/>
      <c r="DT986" s="51"/>
      <c r="DU986" s="51"/>
      <c r="DV986" s="51"/>
      <c r="DW986" s="51"/>
      <c r="DX986" s="51"/>
      <c r="DY986" s="51"/>
      <c r="DZ986" s="51"/>
      <c r="EA986" s="51"/>
      <c r="EB986" s="51"/>
      <c r="EC986" s="51"/>
      <c r="ED986" s="51"/>
      <c r="EE986" s="51"/>
      <c r="EF986" s="51"/>
      <c r="EG986" s="51"/>
      <c r="EH986" s="51"/>
      <c r="EI986" s="51"/>
      <c r="EJ986" s="51"/>
      <c r="EK986" s="51"/>
      <c r="EL986" s="51"/>
      <c r="EM986" s="51"/>
      <c r="EN986" s="51"/>
      <c r="EO986" s="51"/>
      <c r="EP986" s="51"/>
      <c r="EQ986" s="51"/>
      <c r="ER986" s="51"/>
      <c r="ES986" s="51"/>
      <c r="ET986" s="51"/>
      <c r="EU986" s="51"/>
      <c r="EV986" s="51"/>
      <c r="EW986" s="51"/>
      <c r="EX986" s="51"/>
      <c r="EY986" s="51"/>
      <c r="EZ986" s="51"/>
      <c r="FA986" s="51"/>
      <c r="FB986" s="51"/>
      <c r="FC986" s="51"/>
      <c r="FD986" s="51"/>
      <c r="FE986" s="51"/>
      <c r="FF986" s="51"/>
      <c r="FG986" s="51"/>
      <c r="FH986" s="51"/>
      <c r="FI986" s="51"/>
      <c r="FJ986" s="51"/>
      <c r="FK986" s="51"/>
      <c r="FL986" s="51"/>
      <c r="FM986" s="51"/>
      <c r="FN986" s="51"/>
      <c r="FO986" s="51"/>
      <c r="FP986" s="51"/>
    </row>
    <row r="987" spans="101:172" ht="12.75" customHeight="1">
      <c r="CW987" s="51"/>
      <c r="CX987" s="51"/>
      <c r="CY987" s="51"/>
      <c r="CZ987" s="51"/>
      <c r="DA987" s="51"/>
      <c r="DB987" s="51"/>
      <c r="DC987" s="51"/>
      <c r="DD987" s="51"/>
      <c r="DE987" s="51"/>
      <c r="DF987" s="51"/>
      <c r="DG987" s="51"/>
      <c r="DH987" s="51"/>
      <c r="DI987" s="51"/>
      <c r="DJ987" s="51"/>
      <c r="DK987" s="51"/>
      <c r="DL987" s="51"/>
      <c r="DM987" s="51"/>
      <c r="DN987" s="51"/>
      <c r="DO987" s="51"/>
      <c r="DP987" s="51"/>
      <c r="DQ987" s="51"/>
      <c r="DR987" s="51"/>
      <c r="DS987" s="51"/>
      <c r="DT987" s="51"/>
      <c r="DU987" s="51"/>
      <c r="DV987" s="51"/>
      <c r="DW987" s="51"/>
      <c r="DX987" s="51"/>
      <c r="DY987" s="51"/>
      <c r="DZ987" s="51"/>
      <c r="EA987" s="51"/>
      <c r="EB987" s="51"/>
      <c r="EC987" s="51"/>
      <c r="ED987" s="51"/>
      <c r="EE987" s="51"/>
      <c r="EF987" s="51"/>
      <c r="EG987" s="51"/>
      <c r="EH987" s="51"/>
      <c r="EI987" s="51"/>
      <c r="EJ987" s="51"/>
      <c r="EK987" s="51"/>
      <c r="EL987" s="51"/>
      <c r="EM987" s="51"/>
      <c r="EN987" s="51"/>
      <c r="EO987" s="51"/>
      <c r="EP987" s="51"/>
      <c r="EQ987" s="51"/>
      <c r="ER987" s="51"/>
      <c r="ES987" s="51"/>
      <c r="ET987" s="51"/>
      <c r="EU987" s="51"/>
      <c r="EV987" s="51"/>
      <c r="EW987" s="51"/>
      <c r="EX987" s="51"/>
      <c r="EY987" s="51"/>
      <c r="EZ987" s="51"/>
      <c r="FA987" s="51"/>
      <c r="FB987" s="51"/>
      <c r="FC987" s="51"/>
      <c r="FD987" s="51"/>
      <c r="FE987" s="51"/>
      <c r="FF987" s="51"/>
      <c r="FG987" s="51"/>
      <c r="FH987" s="51"/>
      <c r="FI987" s="51"/>
      <c r="FJ987" s="51"/>
      <c r="FK987" s="51"/>
      <c r="FL987" s="51"/>
      <c r="FM987" s="51"/>
      <c r="FN987" s="51"/>
      <c r="FO987" s="51"/>
      <c r="FP987" s="51"/>
    </row>
    <row r="988" spans="101:172" ht="12.75" customHeight="1">
      <c r="CW988" s="51"/>
      <c r="CX988" s="51"/>
      <c r="CY988" s="51"/>
      <c r="CZ988" s="51"/>
      <c r="DA988" s="51"/>
      <c r="DB988" s="51"/>
      <c r="DC988" s="51"/>
      <c r="DD988" s="51"/>
      <c r="DE988" s="51"/>
      <c r="DF988" s="51"/>
      <c r="DG988" s="51"/>
      <c r="DH988" s="51"/>
      <c r="DI988" s="51"/>
      <c r="DJ988" s="51"/>
      <c r="DK988" s="51"/>
      <c r="DL988" s="51"/>
      <c r="DM988" s="51"/>
      <c r="DN988" s="51"/>
      <c r="DO988" s="51"/>
      <c r="DP988" s="51"/>
      <c r="DQ988" s="51"/>
      <c r="DR988" s="51"/>
      <c r="DS988" s="51"/>
      <c r="DT988" s="51"/>
      <c r="DU988" s="51"/>
      <c r="DV988" s="51"/>
      <c r="DW988" s="51"/>
      <c r="DX988" s="51"/>
      <c r="DY988" s="51"/>
      <c r="DZ988" s="51"/>
      <c r="EA988" s="51"/>
      <c r="EB988" s="51"/>
      <c r="EC988" s="51"/>
      <c r="ED988" s="51"/>
      <c r="EE988" s="51"/>
      <c r="EF988" s="51"/>
      <c r="EG988" s="51"/>
      <c r="EH988" s="51"/>
      <c r="EI988" s="51"/>
      <c r="EJ988" s="51"/>
      <c r="EK988" s="51"/>
      <c r="EL988" s="51"/>
      <c r="EM988" s="51"/>
      <c r="EN988" s="51"/>
      <c r="EO988" s="51"/>
      <c r="EP988" s="51"/>
      <c r="EQ988" s="51"/>
      <c r="ER988" s="51"/>
      <c r="ES988" s="51"/>
      <c r="ET988" s="51"/>
      <c r="EU988" s="51"/>
      <c r="EV988" s="51"/>
      <c r="EW988" s="51"/>
      <c r="EX988" s="51"/>
      <c r="EY988" s="51"/>
      <c r="EZ988" s="51"/>
      <c r="FA988" s="51"/>
      <c r="FB988" s="51"/>
      <c r="FC988" s="51"/>
      <c r="FD988" s="51"/>
      <c r="FE988" s="51"/>
      <c r="FF988" s="51"/>
      <c r="FG988" s="51"/>
      <c r="FH988" s="51"/>
      <c r="FI988" s="51"/>
      <c r="FJ988" s="51"/>
      <c r="FK988" s="51"/>
      <c r="FL988" s="51"/>
      <c r="FM988" s="51"/>
      <c r="FN988" s="51"/>
      <c r="FO988" s="51"/>
      <c r="FP988" s="51"/>
    </row>
    <row r="989" spans="101:172" ht="12.75" customHeight="1">
      <c r="CW989" s="51"/>
      <c r="CX989" s="51"/>
      <c r="CY989" s="51"/>
      <c r="CZ989" s="51"/>
      <c r="DA989" s="51"/>
      <c r="DB989" s="51"/>
      <c r="DC989" s="51"/>
      <c r="DD989" s="51"/>
      <c r="DE989" s="51"/>
      <c r="DF989" s="51"/>
      <c r="DG989" s="51"/>
      <c r="DH989" s="51"/>
      <c r="DI989" s="51"/>
      <c r="DJ989" s="51"/>
      <c r="DK989" s="51"/>
      <c r="DL989" s="51"/>
      <c r="DM989" s="51"/>
      <c r="DN989" s="51"/>
      <c r="DO989" s="51"/>
      <c r="DP989" s="51"/>
      <c r="DQ989" s="51"/>
      <c r="DR989" s="51"/>
      <c r="DS989" s="51"/>
      <c r="DT989" s="51"/>
      <c r="DU989" s="51"/>
      <c r="DV989" s="51"/>
      <c r="DW989" s="51"/>
      <c r="DX989" s="51"/>
      <c r="DY989" s="51"/>
      <c r="DZ989" s="51"/>
      <c r="EA989" s="51"/>
      <c r="EB989" s="51"/>
      <c r="EC989" s="51"/>
      <c r="ED989" s="51"/>
      <c r="EE989" s="51"/>
      <c r="EF989" s="51"/>
      <c r="EG989" s="51"/>
      <c r="EH989" s="51"/>
      <c r="EI989" s="51"/>
      <c r="EJ989" s="51"/>
      <c r="EK989" s="51"/>
      <c r="EL989" s="51"/>
      <c r="EM989" s="51"/>
      <c r="EN989" s="51"/>
      <c r="EO989" s="51"/>
      <c r="EP989" s="51"/>
      <c r="EQ989" s="51"/>
      <c r="ER989" s="51"/>
      <c r="ES989" s="51"/>
      <c r="ET989" s="51"/>
      <c r="EU989" s="51"/>
      <c r="EV989" s="51"/>
      <c r="EW989" s="51"/>
      <c r="EX989" s="51"/>
      <c r="EY989" s="51"/>
      <c r="EZ989" s="51"/>
      <c r="FA989" s="51"/>
      <c r="FB989" s="51"/>
      <c r="FC989" s="51"/>
      <c r="FD989" s="51"/>
      <c r="FE989" s="51"/>
      <c r="FF989" s="51"/>
      <c r="FG989" s="51"/>
      <c r="FH989" s="51"/>
      <c r="FI989" s="51"/>
      <c r="FJ989" s="51"/>
      <c r="FK989" s="51"/>
      <c r="FL989" s="51"/>
      <c r="FM989" s="51"/>
      <c r="FN989" s="51"/>
      <c r="FO989" s="51"/>
      <c r="FP989" s="51"/>
    </row>
    <row r="990" spans="101:172" ht="12.75" customHeight="1">
      <c r="CW990" s="51"/>
      <c r="CX990" s="51"/>
      <c r="CY990" s="51"/>
      <c r="CZ990" s="51"/>
      <c r="DA990" s="51"/>
      <c r="DB990" s="51"/>
      <c r="DC990" s="51"/>
      <c r="DD990" s="51"/>
      <c r="DE990" s="51"/>
      <c r="DF990" s="51"/>
      <c r="DG990" s="51"/>
      <c r="DH990" s="51"/>
      <c r="DI990" s="51"/>
      <c r="DJ990" s="51"/>
      <c r="DK990" s="51"/>
      <c r="DL990" s="51"/>
      <c r="DM990" s="51"/>
      <c r="DN990" s="51"/>
      <c r="DO990" s="51"/>
      <c r="DP990" s="51"/>
      <c r="DQ990" s="51"/>
      <c r="DR990" s="51"/>
      <c r="DS990" s="51"/>
      <c r="DT990" s="51"/>
      <c r="DU990" s="51"/>
      <c r="DV990" s="51"/>
      <c r="DW990" s="51"/>
      <c r="DX990" s="51"/>
      <c r="DY990" s="51"/>
      <c r="DZ990" s="51"/>
      <c r="EA990" s="51"/>
      <c r="EB990" s="51"/>
      <c r="EC990" s="51"/>
      <c r="ED990" s="51"/>
      <c r="EE990" s="51"/>
      <c r="EF990" s="51"/>
      <c r="EG990" s="51"/>
      <c r="EH990" s="51"/>
      <c r="EI990" s="51"/>
      <c r="EJ990" s="51"/>
      <c r="EK990" s="51"/>
      <c r="EL990" s="51"/>
      <c r="EM990" s="51"/>
      <c r="EN990" s="51"/>
      <c r="EO990" s="51"/>
      <c r="EP990" s="51"/>
      <c r="EQ990" s="51"/>
      <c r="ER990" s="51"/>
      <c r="ES990" s="51"/>
      <c r="ET990" s="51"/>
      <c r="EU990" s="51"/>
      <c r="EV990" s="51"/>
      <c r="EW990" s="51"/>
      <c r="EX990" s="51"/>
      <c r="EY990" s="51"/>
      <c r="EZ990" s="51"/>
      <c r="FA990" s="51"/>
      <c r="FB990" s="51"/>
      <c r="FC990" s="51"/>
      <c r="FD990" s="51"/>
      <c r="FE990" s="51"/>
      <c r="FF990" s="51"/>
      <c r="FG990" s="51"/>
      <c r="FH990" s="51"/>
      <c r="FI990" s="51"/>
      <c r="FJ990" s="51"/>
      <c r="FK990" s="51"/>
      <c r="FL990" s="51"/>
      <c r="FM990" s="51"/>
      <c r="FN990" s="51"/>
      <c r="FO990" s="51"/>
      <c r="FP990" s="51"/>
    </row>
    <row r="991" spans="101:172" ht="12.75" customHeight="1">
      <c r="CW991" s="51"/>
      <c r="CX991" s="51"/>
      <c r="CY991" s="51"/>
      <c r="CZ991" s="51"/>
      <c r="DA991" s="51"/>
      <c r="DB991" s="51"/>
      <c r="DC991" s="51"/>
      <c r="DD991" s="51"/>
      <c r="DE991" s="51"/>
      <c r="DF991" s="51"/>
      <c r="DG991" s="51"/>
      <c r="DH991" s="51"/>
      <c r="DI991" s="51"/>
      <c r="DJ991" s="51"/>
      <c r="DK991" s="51"/>
      <c r="DL991" s="51"/>
      <c r="DM991" s="51"/>
      <c r="DN991" s="51"/>
      <c r="DO991" s="51"/>
      <c r="DP991" s="51"/>
      <c r="DQ991" s="51"/>
      <c r="DR991" s="51"/>
      <c r="DS991" s="51"/>
      <c r="DT991" s="51"/>
      <c r="DU991" s="51"/>
      <c r="DV991" s="51"/>
      <c r="DW991" s="51"/>
      <c r="DX991" s="51"/>
      <c r="DY991" s="51"/>
      <c r="DZ991" s="51"/>
      <c r="EA991" s="51"/>
      <c r="EB991" s="51"/>
      <c r="EC991" s="51"/>
      <c r="ED991" s="51"/>
      <c r="EE991" s="51"/>
      <c r="EF991" s="51"/>
      <c r="EG991" s="51"/>
      <c r="EH991" s="51"/>
      <c r="EI991" s="51"/>
      <c r="EJ991" s="51"/>
      <c r="EK991" s="51"/>
      <c r="EL991" s="51"/>
      <c r="EM991" s="51"/>
      <c r="EN991" s="51"/>
      <c r="EO991" s="51"/>
      <c r="EP991" s="51"/>
      <c r="EQ991" s="51"/>
      <c r="ER991" s="51"/>
      <c r="ES991" s="51"/>
      <c r="ET991" s="51"/>
      <c r="EU991" s="51"/>
      <c r="EV991" s="51"/>
      <c r="EW991" s="51"/>
      <c r="EX991" s="51"/>
      <c r="EY991" s="51"/>
      <c r="EZ991" s="51"/>
      <c r="FA991" s="51"/>
      <c r="FB991" s="51"/>
      <c r="FC991" s="51"/>
      <c r="FD991" s="51"/>
      <c r="FE991" s="51"/>
      <c r="FF991" s="51"/>
      <c r="FG991" s="51"/>
      <c r="FH991" s="51"/>
      <c r="FI991" s="51"/>
      <c r="FJ991" s="51"/>
      <c r="FK991" s="51"/>
      <c r="FL991" s="51"/>
      <c r="FM991" s="51"/>
      <c r="FN991" s="51"/>
      <c r="FO991" s="51"/>
      <c r="FP991" s="51"/>
    </row>
    <row r="992" spans="101:172" ht="12.75" customHeight="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c r="FB992" s="51"/>
      <c r="FC992" s="51"/>
      <c r="FD992" s="51"/>
      <c r="FE992" s="51"/>
      <c r="FF992" s="51"/>
      <c r="FG992" s="51"/>
      <c r="FH992" s="51"/>
      <c r="FI992" s="51"/>
      <c r="FJ992" s="51"/>
      <c r="FK992" s="51"/>
      <c r="FL992" s="51"/>
      <c r="FM992" s="51"/>
      <c r="FN992" s="51"/>
      <c r="FO992" s="51"/>
      <c r="FP992" s="51"/>
    </row>
    <row r="993" spans="101:172" ht="12.75" customHeight="1">
      <c r="CW993" s="51"/>
      <c r="CX993" s="51"/>
      <c r="CY993" s="51"/>
      <c r="CZ993" s="51"/>
      <c r="DA993" s="51"/>
      <c r="DB993" s="51"/>
      <c r="DC993" s="51"/>
      <c r="DD993" s="51"/>
      <c r="DE993" s="51"/>
      <c r="DF993" s="51"/>
      <c r="DG993" s="51"/>
      <c r="DH993" s="51"/>
      <c r="DI993" s="51"/>
      <c r="DJ993" s="51"/>
      <c r="DK993" s="51"/>
      <c r="DL993" s="51"/>
      <c r="DM993" s="51"/>
      <c r="DN993" s="51"/>
      <c r="DO993" s="51"/>
      <c r="DP993" s="51"/>
      <c r="DQ993" s="51"/>
      <c r="DR993" s="51"/>
      <c r="DS993" s="51"/>
      <c r="DT993" s="51"/>
      <c r="DU993" s="51"/>
      <c r="DV993" s="51"/>
      <c r="DW993" s="51"/>
      <c r="DX993" s="51"/>
      <c r="DY993" s="51"/>
      <c r="DZ993" s="51"/>
      <c r="EA993" s="51"/>
      <c r="EB993" s="51"/>
      <c r="EC993" s="51"/>
      <c r="ED993" s="51"/>
      <c r="EE993" s="51"/>
      <c r="EF993" s="51"/>
      <c r="EG993" s="51"/>
      <c r="EH993" s="51"/>
      <c r="EI993" s="51"/>
      <c r="EJ993" s="51"/>
      <c r="EK993" s="51"/>
      <c r="EL993" s="51"/>
      <c r="EM993" s="51"/>
      <c r="EN993" s="51"/>
      <c r="EO993" s="51"/>
      <c r="EP993" s="51"/>
      <c r="EQ993" s="51"/>
      <c r="ER993" s="51"/>
      <c r="ES993" s="51"/>
      <c r="ET993" s="51"/>
      <c r="EU993" s="51"/>
      <c r="EV993" s="51"/>
      <c r="EW993" s="51"/>
      <c r="EX993" s="51"/>
      <c r="EY993" s="51"/>
      <c r="EZ993" s="51"/>
      <c r="FA993" s="51"/>
      <c r="FB993" s="51"/>
      <c r="FC993" s="51"/>
      <c r="FD993" s="51"/>
      <c r="FE993" s="51"/>
      <c r="FF993" s="51"/>
      <c r="FG993" s="51"/>
      <c r="FH993" s="51"/>
      <c r="FI993" s="51"/>
      <c r="FJ993" s="51"/>
      <c r="FK993" s="51"/>
      <c r="FL993" s="51"/>
      <c r="FM993" s="51"/>
      <c r="FN993" s="51"/>
      <c r="FO993" s="51"/>
      <c r="FP993" s="51"/>
    </row>
    <row r="994" spans="101:172" ht="12.75" customHeight="1">
      <c r="CW994" s="51"/>
      <c r="CX994" s="51"/>
      <c r="CY994" s="51"/>
      <c r="CZ994" s="51"/>
      <c r="DA994" s="51"/>
      <c r="DB994" s="51"/>
      <c r="DC994" s="51"/>
      <c r="DD994" s="51"/>
      <c r="DE994" s="51"/>
      <c r="DF994" s="51"/>
      <c r="DG994" s="51"/>
      <c r="DH994" s="51"/>
      <c r="DI994" s="51"/>
      <c r="DJ994" s="51"/>
      <c r="DK994" s="51"/>
      <c r="DL994" s="51"/>
      <c r="DM994" s="51"/>
      <c r="DN994" s="51"/>
      <c r="DO994" s="51"/>
      <c r="DP994" s="51"/>
      <c r="DQ994" s="51"/>
      <c r="DR994" s="51"/>
      <c r="DS994" s="51"/>
      <c r="DT994" s="51"/>
      <c r="DU994" s="51"/>
      <c r="DV994" s="51"/>
      <c r="DW994" s="51"/>
      <c r="DX994" s="51"/>
      <c r="DY994" s="51"/>
      <c r="DZ994" s="51"/>
      <c r="EA994" s="51"/>
      <c r="EB994" s="51"/>
      <c r="EC994" s="51"/>
      <c r="ED994" s="51"/>
      <c r="EE994" s="51"/>
      <c r="EF994" s="51"/>
      <c r="EG994" s="51"/>
      <c r="EH994" s="51"/>
      <c r="EI994" s="51"/>
      <c r="EJ994" s="51"/>
      <c r="EK994" s="51"/>
      <c r="EL994" s="51"/>
      <c r="EM994" s="51"/>
      <c r="EN994" s="51"/>
      <c r="EO994" s="51"/>
      <c r="EP994" s="51"/>
      <c r="EQ994" s="51"/>
      <c r="ER994" s="51"/>
      <c r="ES994" s="51"/>
      <c r="ET994" s="51"/>
      <c r="EU994" s="51"/>
      <c r="EV994" s="51"/>
      <c r="EW994" s="51"/>
      <c r="EX994" s="51"/>
      <c r="EY994" s="51"/>
      <c r="EZ994" s="51"/>
      <c r="FA994" s="51"/>
      <c r="FB994" s="51"/>
      <c r="FC994" s="51"/>
      <c r="FD994" s="51"/>
      <c r="FE994" s="51"/>
      <c r="FF994" s="51"/>
      <c r="FG994" s="51"/>
      <c r="FH994" s="51"/>
      <c r="FI994" s="51"/>
      <c r="FJ994" s="51"/>
      <c r="FK994" s="51"/>
      <c r="FL994" s="51"/>
      <c r="FM994" s="51"/>
      <c r="FN994" s="51"/>
      <c r="FO994" s="51"/>
      <c r="FP994" s="51"/>
    </row>
    <row r="995" spans="101:172" ht="12.75" customHeight="1">
      <c r="CW995" s="51"/>
      <c r="CX995" s="51"/>
      <c r="CY995" s="51"/>
      <c r="CZ995" s="51"/>
      <c r="DA995" s="51"/>
      <c r="DB995" s="51"/>
      <c r="DC995" s="51"/>
      <c r="DD995" s="51"/>
      <c r="DE995" s="51"/>
      <c r="DF995" s="51"/>
      <c r="DG995" s="51"/>
      <c r="DH995" s="51"/>
      <c r="DI995" s="51"/>
      <c r="DJ995" s="51"/>
      <c r="DK995" s="51"/>
      <c r="DL995" s="51"/>
      <c r="DM995" s="51"/>
      <c r="DN995" s="51"/>
      <c r="DO995" s="51"/>
      <c r="DP995" s="51"/>
      <c r="DQ995" s="51"/>
      <c r="DR995" s="51"/>
      <c r="DS995" s="51"/>
      <c r="DT995" s="51"/>
      <c r="DU995" s="51"/>
      <c r="DV995" s="51"/>
      <c r="DW995" s="51"/>
      <c r="DX995" s="51"/>
      <c r="DY995" s="51"/>
      <c r="DZ995" s="51"/>
      <c r="EA995" s="51"/>
      <c r="EB995" s="51"/>
      <c r="EC995" s="51"/>
      <c r="ED995" s="51"/>
      <c r="EE995" s="51"/>
      <c r="EF995" s="51"/>
      <c r="EG995" s="51"/>
      <c r="EH995" s="51"/>
      <c r="EI995" s="51"/>
      <c r="EJ995" s="51"/>
      <c r="EK995" s="51"/>
      <c r="EL995" s="51"/>
      <c r="EM995" s="51"/>
      <c r="EN995" s="51"/>
      <c r="EO995" s="51"/>
      <c r="EP995" s="51"/>
      <c r="EQ995" s="51"/>
      <c r="ER995" s="51"/>
      <c r="ES995" s="51"/>
      <c r="ET995" s="51"/>
      <c r="EU995" s="51"/>
      <c r="EV995" s="51"/>
      <c r="EW995" s="51"/>
      <c r="EX995" s="51"/>
      <c r="EY995" s="51"/>
      <c r="EZ995" s="51"/>
      <c r="FA995" s="51"/>
      <c r="FB995" s="51"/>
      <c r="FC995" s="51"/>
      <c r="FD995" s="51"/>
      <c r="FE995" s="51"/>
      <c r="FF995" s="51"/>
      <c r="FG995" s="51"/>
      <c r="FH995" s="51"/>
      <c r="FI995" s="51"/>
      <c r="FJ995" s="51"/>
      <c r="FK995" s="51"/>
      <c r="FL995" s="51"/>
      <c r="FM995" s="51"/>
      <c r="FN995" s="51"/>
      <c r="FO995" s="51"/>
      <c r="FP995" s="51"/>
    </row>
    <row r="996" spans="101:172" ht="12.75" customHeight="1">
      <c r="CW996" s="51"/>
      <c r="CX996" s="51"/>
      <c r="CY996" s="51"/>
      <c r="CZ996" s="51"/>
      <c r="DA996" s="51"/>
      <c r="DB996" s="51"/>
      <c r="DC996" s="51"/>
      <c r="DD996" s="51"/>
      <c r="DE996" s="51"/>
      <c r="DF996" s="51"/>
      <c r="DG996" s="51"/>
      <c r="DH996" s="51"/>
      <c r="DI996" s="51"/>
      <c r="DJ996" s="51"/>
      <c r="DK996" s="51"/>
      <c r="DL996" s="51"/>
      <c r="DM996" s="51"/>
      <c r="DN996" s="51"/>
      <c r="DO996" s="51"/>
      <c r="DP996" s="51"/>
      <c r="DQ996" s="51"/>
      <c r="DR996" s="51"/>
      <c r="DS996" s="51"/>
      <c r="DT996" s="51"/>
      <c r="DU996" s="51"/>
      <c r="DV996" s="51"/>
      <c r="DW996" s="51"/>
      <c r="DX996" s="51"/>
      <c r="DY996" s="51"/>
      <c r="DZ996" s="51"/>
      <c r="EA996" s="51"/>
      <c r="EB996" s="51"/>
      <c r="EC996" s="51"/>
      <c r="ED996" s="51"/>
      <c r="EE996" s="51"/>
      <c r="EF996" s="51"/>
      <c r="EG996" s="51"/>
      <c r="EH996" s="51"/>
      <c r="EI996" s="51"/>
      <c r="EJ996" s="51"/>
      <c r="EK996" s="51"/>
      <c r="EL996" s="51"/>
      <c r="EM996" s="51"/>
      <c r="EN996" s="51"/>
      <c r="EO996" s="51"/>
      <c r="EP996" s="51"/>
      <c r="EQ996" s="51"/>
      <c r="ER996" s="51"/>
      <c r="ES996" s="51"/>
      <c r="ET996" s="51"/>
      <c r="EU996" s="51"/>
      <c r="EV996" s="51"/>
      <c r="EW996" s="51"/>
      <c r="EX996" s="51"/>
      <c r="EY996" s="51"/>
      <c r="EZ996" s="51"/>
      <c r="FA996" s="51"/>
      <c r="FB996" s="51"/>
      <c r="FC996" s="51"/>
      <c r="FD996" s="51"/>
      <c r="FE996" s="51"/>
      <c r="FF996" s="51"/>
      <c r="FG996" s="51"/>
      <c r="FH996" s="51"/>
      <c r="FI996" s="51"/>
      <c r="FJ996" s="51"/>
      <c r="FK996" s="51"/>
      <c r="FL996" s="51"/>
      <c r="FM996" s="51"/>
      <c r="FN996" s="51"/>
      <c r="FO996" s="51"/>
      <c r="FP996" s="51"/>
    </row>
    <row r="997" spans="101:172" ht="12.75" customHeight="1">
      <c r="CW997" s="51"/>
      <c r="CX997" s="51"/>
      <c r="CY997" s="51"/>
      <c r="CZ997" s="51"/>
      <c r="DA997" s="51"/>
      <c r="DB997" s="51"/>
      <c r="DC997" s="51"/>
      <c r="DD997" s="51"/>
      <c r="DE997" s="51"/>
      <c r="DF997" s="51"/>
      <c r="DG997" s="51"/>
      <c r="DH997" s="51"/>
      <c r="DI997" s="51"/>
      <c r="DJ997" s="51"/>
      <c r="DK997" s="51"/>
      <c r="DL997" s="51"/>
      <c r="DM997" s="51"/>
      <c r="DN997" s="51"/>
      <c r="DO997" s="51"/>
      <c r="DP997" s="51"/>
      <c r="DQ997" s="51"/>
      <c r="DR997" s="51"/>
      <c r="DS997" s="51"/>
      <c r="DT997" s="51"/>
      <c r="DU997" s="51"/>
      <c r="DV997" s="51"/>
      <c r="DW997" s="51"/>
      <c r="DX997" s="51"/>
      <c r="DY997" s="51"/>
      <c r="DZ997" s="51"/>
      <c r="EA997" s="51"/>
      <c r="EB997" s="51"/>
      <c r="EC997" s="51"/>
      <c r="ED997" s="51"/>
      <c r="EE997" s="51"/>
      <c r="EF997" s="51"/>
      <c r="EG997" s="51"/>
      <c r="EH997" s="51"/>
      <c r="EI997" s="51"/>
      <c r="EJ997" s="51"/>
      <c r="EK997" s="51"/>
      <c r="EL997" s="51"/>
      <c r="EM997" s="51"/>
      <c r="EN997" s="51"/>
      <c r="EO997" s="51"/>
      <c r="EP997" s="51"/>
      <c r="EQ997" s="51"/>
      <c r="ER997" s="51"/>
      <c r="ES997" s="51"/>
      <c r="ET997" s="51"/>
      <c r="EU997" s="51"/>
      <c r="EV997" s="51"/>
      <c r="EW997" s="51"/>
      <c r="EX997" s="51"/>
      <c r="EY997" s="51"/>
      <c r="EZ997" s="51"/>
      <c r="FA997" s="51"/>
      <c r="FB997" s="51"/>
      <c r="FC997" s="51"/>
      <c r="FD997" s="51"/>
      <c r="FE997" s="51"/>
      <c r="FF997" s="51"/>
      <c r="FG997" s="51"/>
      <c r="FH997" s="51"/>
      <c r="FI997" s="51"/>
      <c r="FJ997" s="51"/>
      <c r="FK997" s="51"/>
      <c r="FL997" s="51"/>
      <c r="FM997" s="51"/>
      <c r="FN997" s="51"/>
      <c r="FO997" s="51"/>
      <c r="FP997" s="51"/>
    </row>
    <row r="998" spans="101:172" ht="12.75" customHeight="1">
      <c r="CW998" s="51"/>
      <c r="CX998" s="51"/>
      <c r="CY998" s="51"/>
      <c r="CZ998" s="51"/>
      <c r="DA998" s="51"/>
      <c r="DB998" s="51"/>
      <c r="DC998" s="51"/>
      <c r="DD998" s="51"/>
      <c r="DE998" s="51"/>
      <c r="DF998" s="51"/>
      <c r="DG998" s="51"/>
      <c r="DH998" s="51"/>
      <c r="DI998" s="51"/>
      <c r="DJ998" s="51"/>
      <c r="DK998" s="51"/>
      <c r="DL998" s="51"/>
      <c r="DM998" s="51"/>
      <c r="DN998" s="51"/>
      <c r="DO998" s="51"/>
      <c r="DP998" s="51"/>
      <c r="DQ998" s="51"/>
      <c r="DR998" s="51"/>
      <c r="DS998" s="51"/>
      <c r="DT998" s="51"/>
      <c r="DU998" s="51"/>
      <c r="DV998" s="51"/>
      <c r="DW998" s="51"/>
      <c r="DX998" s="51"/>
      <c r="DY998" s="51"/>
      <c r="DZ998" s="51"/>
      <c r="EA998" s="51"/>
      <c r="EB998" s="51"/>
      <c r="EC998" s="51"/>
      <c r="ED998" s="51"/>
      <c r="EE998" s="51"/>
      <c r="EF998" s="51"/>
      <c r="EG998" s="51"/>
      <c r="EH998" s="51"/>
      <c r="EI998" s="51"/>
      <c r="EJ998" s="51"/>
      <c r="EK998" s="51"/>
      <c r="EL998" s="51"/>
      <c r="EM998" s="51"/>
      <c r="EN998" s="51"/>
      <c r="EO998" s="51"/>
      <c r="EP998" s="51"/>
      <c r="EQ998" s="51"/>
      <c r="ER998" s="51"/>
      <c r="ES998" s="51"/>
      <c r="ET998" s="51"/>
      <c r="EU998" s="51"/>
      <c r="EV998" s="51"/>
      <c r="EW998" s="51"/>
      <c r="EX998" s="51"/>
      <c r="EY998" s="51"/>
      <c r="EZ998" s="51"/>
      <c r="FA998" s="51"/>
      <c r="FB998" s="51"/>
      <c r="FC998" s="51"/>
      <c r="FD998" s="51"/>
      <c r="FE998" s="51"/>
      <c r="FF998" s="760"/>
      <c r="FO998" s="51"/>
      <c r="FP998" s="51"/>
    </row>
    <row r="999" spans="101:172" ht="12.75" customHeight="1">
      <c r="CW999" s="51"/>
      <c r="CX999" s="51"/>
      <c r="CY999" s="51"/>
      <c r="CZ999" s="51"/>
      <c r="DA999" s="51"/>
      <c r="DB999" s="51"/>
      <c r="DC999" s="51"/>
      <c r="DD999" s="51"/>
      <c r="DE999" s="51"/>
      <c r="DF999" s="51"/>
      <c r="DG999" s="51"/>
      <c r="DH999" s="51"/>
      <c r="DI999" s="51"/>
      <c r="DJ999" s="51"/>
      <c r="DK999" s="51"/>
      <c r="DL999" s="51"/>
      <c r="DM999" s="51"/>
      <c r="DN999" s="51"/>
      <c r="DO999" s="51"/>
      <c r="DP999" s="51"/>
      <c r="DQ999" s="51"/>
      <c r="DR999" s="51"/>
      <c r="DS999" s="51"/>
      <c r="DT999" s="51"/>
      <c r="DU999" s="51"/>
      <c r="DV999" s="51"/>
      <c r="DW999" s="51"/>
      <c r="DX999" s="51"/>
      <c r="DY999" s="51"/>
      <c r="DZ999" s="51"/>
      <c r="EA999" s="51"/>
      <c r="EB999" s="51"/>
      <c r="EC999" s="51"/>
      <c r="ED999" s="51"/>
      <c r="EE999" s="51"/>
      <c r="EF999" s="51"/>
      <c r="EG999" s="51"/>
      <c r="EH999" s="51"/>
      <c r="EI999" s="51"/>
      <c r="EJ999" s="51"/>
      <c r="EK999" s="51"/>
      <c r="EL999" s="51"/>
      <c r="EM999" s="51"/>
      <c r="EN999" s="51"/>
      <c r="EO999" s="51"/>
      <c r="EP999" s="51"/>
      <c r="EQ999" s="51"/>
      <c r="ER999" s="51"/>
      <c r="ES999" s="51"/>
      <c r="ET999" s="51"/>
      <c r="EU999" s="51"/>
      <c r="EV999" s="51"/>
      <c r="EW999" s="51"/>
      <c r="EX999" s="51"/>
      <c r="EY999" s="51"/>
      <c r="EZ999" s="51"/>
      <c r="FA999" s="51"/>
      <c r="FB999" s="51"/>
      <c r="FC999" s="53"/>
      <c r="FD999" s="53"/>
      <c r="FE999" s="51"/>
      <c r="FO999" s="51"/>
      <c r="FP999" s="51"/>
    </row>
    <row r="1000" spans="101:172" ht="12.75" customHeight="1">
      <c r="CW1000" s="51"/>
      <c r="CX1000" s="51"/>
      <c r="CY1000" s="51"/>
      <c r="CZ1000" s="51"/>
      <c r="DA1000" s="51"/>
      <c r="DB1000" s="51"/>
      <c r="DC1000" s="51"/>
      <c r="DD1000" s="51"/>
      <c r="DE1000" s="51"/>
      <c r="DF1000" s="51"/>
      <c r="DG1000" s="51"/>
      <c r="DH1000" s="51"/>
      <c r="DI1000" s="51"/>
      <c r="DJ1000" s="51"/>
      <c r="DK1000" s="51"/>
      <c r="DL1000" s="51"/>
      <c r="DM1000" s="51"/>
      <c r="DN1000" s="51"/>
      <c r="DO1000" s="51"/>
      <c r="DP1000" s="51"/>
      <c r="DQ1000" s="51"/>
      <c r="DR1000" s="51"/>
      <c r="DS1000" s="51"/>
      <c r="DT1000" s="51"/>
      <c r="DU1000" s="51"/>
      <c r="DV1000" s="51"/>
      <c r="DW1000" s="51"/>
      <c r="DX1000" s="51"/>
      <c r="DY1000" s="51"/>
      <c r="DZ1000" s="51"/>
      <c r="EA1000" s="51"/>
      <c r="EB1000" s="51"/>
      <c r="EC1000" s="51"/>
      <c r="ED1000" s="51"/>
      <c r="EE1000" s="51"/>
      <c r="EF1000" s="51"/>
      <c r="EG1000" s="51"/>
      <c r="EH1000" s="51"/>
      <c r="EI1000" s="51"/>
      <c r="EJ1000" s="51"/>
      <c r="EK1000" s="51"/>
      <c r="EL1000" s="51"/>
      <c r="EM1000" s="51"/>
      <c r="EN1000" s="51"/>
      <c r="EO1000" s="51"/>
      <c r="EP1000" s="51"/>
      <c r="EQ1000" s="51"/>
      <c r="ER1000" s="51"/>
      <c r="ES1000" s="51"/>
      <c r="ET1000" s="51"/>
      <c r="EU1000" s="51"/>
      <c r="EV1000" s="51"/>
      <c r="EW1000" s="51"/>
      <c r="EX1000" s="51"/>
      <c r="EY1000" s="51"/>
      <c r="EZ1000" s="51"/>
      <c r="FA1000" s="51"/>
      <c r="FB1000" s="51"/>
      <c r="FC1000" s="435"/>
      <c r="FD1000" s="436"/>
      <c r="FE1000" s="51"/>
      <c r="FO1000" s="51"/>
      <c r="FP1000" s="51"/>
    </row>
    <row r="1001" spans="101:172" ht="12.75" customHeight="1">
      <c r="CW1001" s="51"/>
      <c r="CX1001" s="51"/>
      <c r="CY1001" s="51"/>
      <c r="CZ1001" s="51"/>
      <c r="DA1001" s="51"/>
      <c r="DB1001" s="51"/>
      <c r="DC1001" s="51"/>
      <c r="DD1001" s="51"/>
      <c r="DE1001" s="51"/>
      <c r="DF1001" s="51"/>
      <c r="DG1001" s="51"/>
      <c r="DH1001" s="51"/>
      <c r="DI1001" s="51"/>
      <c r="DJ1001" s="51"/>
      <c r="DK1001" s="51"/>
      <c r="DL1001" s="51"/>
      <c r="DM1001" s="51"/>
      <c r="DN1001" s="51"/>
      <c r="DO1001" s="51"/>
      <c r="DP1001" s="51"/>
      <c r="DQ1001" s="51"/>
      <c r="DR1001" s="51"/>
      <c r="DS1001" s="51"/>
      <c r="DT1001" s="51"/>
      <c r="DU1001" s="51"/>
      <c r="DV1001" s="51"/>
      <c r="DW1001" s="51"/>
      <c r="DX1001" s="51"/>
      <c r="DY1001" s="51"/>
      <c r="DZ1001" s="51"/>
      <c r="EA1001" s="51"/>
      <c r="EB1001" s="51"/>
      <c r="EC1001" s="51"/>
      <c r="ED1001" s="51"/>
      <c r="EE1001" s="51"/>
      <c r="EF1001" s="51"/>
      <c r="EG1001" s="51"/>
      <c r="EH1001" s="51"/>
      <c r="EI1001" s="51"/>
      <c r="EJ1001" s="51"/>
      <c r="EK1001" s="51"/>
      <c r="EL1001" s="51"/>
      <c r="EM1001" s="51"/>
      <c r="EN1001" s="51"/>
      <c r="EO1001" s="51"/>
      <c r="EP1001" s="51"/>
      <c r="EQ1001" s="51"/>
      <c r="ER1001" s="51"/>
      <c r="ES1001" s="51"/>
      <c r="ET1001" s="51"/>
      <c r="EU1001" s="51"/>
      <c r="EV1001" s="51"/>
      <c r="EW1001" s="51"/>
      <c r="EX1001" s="51"/>
      <c r="EY1001" s="51"/>
      <c r="EZ1001" s="51"/>
      <c r="FA1001" s="51"/>
      <c r="FB1001" s="51"/>
      <c r="FC1001" s="437"/>
      <c r="FD1001" s="436"/>
      <c r="FE1001" s="51"/>
      <c r="FO1001" s="51"/>
      <c r="FP1001" s="51"/>
    </row>
    <row r="1002" spans="101:172" ht="12.75" customHeight="1">
      <c r="CW1002" s="51"/>
      <c r="CX1002" s="51"/>
      <c r="CY1002" s="51"/>
      <c r="CZ1002" s="51"/>
      <c r="DA1002" s="51"/>
      <c r="DB1002" s="51"/>
      <c r="DC1002" s="51"/>
      <c r="DD1002" s="51"/>
      <c r="DE1002" s="51"/>
      <c r="DF1002" s="51"/>
      <c r="DG1002" s="51"/>
      <c r="DH1002" s="51"/>
      <c r="DI1002" s="51"/>
      <c r="DJ1002" s="51"/>
      <c r="DK1002" s="51"/>
      <c r="DL1002" s="51"/>
      <c r="DM1002" s="51"/>
      <c r="DN1002" s="51"/>
      <c r="DO1002" s="51"/>
      <c r="DP1002" s="51"/>
      <c r="DQ1002" s="51"/>
      <c r="DR1002" s="51"/>
      <c r="DS1002" s="51"/>
      <c r="DT1002" s="51"/>
      <c r="DU1002" s="51"/>
      <c r="DV1002" s="51"/>
      <c r="DW1002" s="51"/>
      <c r="DX1002" s="51"/>
      <c r="DY1002" s="51"/>
      <c r="DZ1002" s="51"/>
      <c r="EA1002" s="51"/>
      <c r="EB1002" s="51"/>
      <c r="EC1002" s="51"/>
      <c r="ED1002" s="51"/>
      <c r="EE1002" s="51"/>
      <c r="EF1002" s="51"/>
      <c r="EG1002" s="51"/>
      <c r="EH1002" s="51"/>
      <c r="EI1002" s="51"/>
      <c r="EJ1002" s="51"/>
      <c r="EK1002" s="51"/>
      <c r="EL1002" s="51"/>
      <c r="EM1002" s="51"/>
      <c r="EN1002" s="51"/>
      <c r="EO1002" s="51"/>
      <c r="EP1002" s="51"/>
      <c r="EQ1002" s="51"/>
      <c r="ER1002" s="51"/>
      <c r="ES1002" s="51"/>
      <c r="ET1002" s="51"/>
      <c r="EU1002" s="51"/>
      <c r="EV1002" s="51"/>
      <c r="EW1002" s="51"/>
      <c r="EX1002" s="51"/>
      <c r="EY1002" s="51"/>
      <c r="EZ1002" s="51"/>
      <c r="FA1002" s="51"/>
      <c r="FB1002" s="51"/>
      <c r="FC1002" s="437"/>
      <c r="FD1002" s="436"/>
      <c r="FE1002" s="51"/>
      <c r="FO1002" s="51"/>
      <c r="FP1002" s="51"/>
    </row>
    <row r="1003" spans="101:172" ht="12.75" customHeight="1">
      <c r="CW1003" s="51"/>
      <c r="CX1003" s="51"/>
      <c r="CY1003" s="51"/>
      <c r="CZ1003" s="51"/>
      <c r="DA1003" s="51"/>
      <c r="DB1003" s="51"/>
      <c r="DC1003" s="51"/>
      <c r="DD1003" s="51"/>
      <c r="DE1003" s="51"/>
      <c r="DF1003" s="51"/>
      <c r="DG1003" s="51"/>
      <c r="DH1003" s="51"/>
      <c r="DI1003" s="51"/>
      <c r="DJ1003" s="51"/>
      <c r="DK1003" s="51"/>
      <c r="DL1003" s="51"/>
      <c r="DM1003" s="51"/>
      <c r="DN1003" s="51"/>
      <c r="DO1003" s="51"/>
      <c r="DP1003" s="51"/>
      <c r="DQ1003" s="51"/>
      <c r="DR1003" s="51"/>
      <c r="DS1003" s="51"/>
      <c r="DT1003" s="51"/>
      <c r="DU1003" s="51"/>
      <c r="DV1003" s="51"/>
      <c r="DW1003" s="51"/>
      <c r="DX1003" s="51"/>
      <c r="DY1003" s="51"/>
      <c r="DZ1003" s="51"/>
      <c r="EA1003" s="51"/>
      <c r="EB1003" s="51"/>
      <c r="EC1003" s="51"/>
      <c r="ED1003" s="51"/>
      <c r="EE1003" s="51"/>
      <c r="EF1003" s="51"/>
      <c r="EG1003" s="51"/>
      <c r="EH1003" s="51"/>
      <c r="EI1003" s="51"/>
      <c r="EJ1003" s="51"/>
      <c r="EK1003" s="51"/>
      <c r="EL1003" s="51"/>
      <c r="EM1003" s="51"/>
      <c r="EN1003" s="51"/>
      <c r="EO1003" s="51"/>
      <c r="EP1003" s="51"/>
      <c r="EQ1003" s="51"/>
      <c r="ER1003" s="51"/>
      <c r="ES1003" s="51"/>
      <c r="ET1003" s="51"/>
      <c r="EU1003" s="51"/>
      <c r="EV1003" s="51"/>
      <c r="EW1003" s="51"/>
      <c r="EX1003" s="51"/>
      <c r="EY1003" s="51"/>
      <c r="EZ1003" s="51"/>
      <c r="FA1003" s="51"/>
      <c r="FB1003" s="51"/>
      <c r="FC1003" s="435"/>
      <c r="FD1003" s="436"/>
      <c r="FE1003" s="51"/>
      <c r="FO1003" s="51"/>
      <c r="FP1003" s="51"/>
    </row>
    <row r="1004" spans="101:172" ht="12.75" customHeight="1">
      <c r="CW1004" s="51"/>
      <c r="CX1004" s="51"/>
      <c r="CY1004" s="51"/>
      <c r="CZ1004" s="51"/>
      <c r="DA1004" s="51"/>
      <c r="DB1004" s="51"/>
      <c r="DC1004" s="51"/>
      <c r="DD1004" s="51"/>
      <c r="DE1004" s="51"/>
      <c r="DF1004" s="51"/>
      <c r="DG1004" s="51"/>
      <c r="DH1004" s="51"/>
      <c r="DI1004" s="51"/>
      <c r="DJ1004" s="51"/>
      <c r="DK1004" s="51"/>
      <c r="DL1004" s="51"/>
      <c r="DM1004" s="51"/>
      <c r="DN1004" s="51"/>
      <c r="DO1004" s="51"/>
      <c r="DP1004" s="51"/>
      <c r="DQ1004" s="51"/>
      <c r="DR1004" s="51"/>
      <c r="DS1004" s="51"/>
      <c r="DT1004" s="51"/>
      <c r="DU1004" s="51"/>
      <c r="DV1004" s="51"/>
      <c r="DW1004" s="51"/>
      <c r="DX1004" s="51"/>
      <c r="DY1004" s="51"/>
      <c r="DZ1004" s="51"/>
      <c r="EA1004" s="51"/>
      <c r="EB1004" s="51"/>
      <c r="EC1004" s="51"/>
      <c r="ED1004" s="51"/>
      <c r="EE1004" s="51"/>
      <c r="EF1004" s="51"/>
      <c r="EG1004" s="51"/>
      <c r="EH1004" s="51"/>
      <c r="EI1004" s="51"/>
      <c r="EJ1004" s="51"/>
      <c r="EK1004" s="51"/>
      <c r="EL1004" s="51"/>
      <c r="EM1004" s="51"/>
      <c r="EN1004" s="51"/>
      <c r="EO1004" s="51"/>
      <c r="EP1004" s="51"/>
      <c r="EQ1004" s="51"/>
      <c r="ER1004" s="51"/>
      <c r="ES1004" s="51"/>
      <c r="ET1004" s="51"/>
      <c r="EU1004" s="51"/>
      <c r="EV1004" s="51"/>
      <c r="EW1004" s="51"/>
      <c r="EX1004" s="51"/>
      <c r="EY1004" s="51"/>
      <c r="EZ1004" s="51"/>
      <c r="FA1004" s="51"/>
      <c r="FB1004" s="51"/>
      <c r="FC1004" s="437"/>
      <c r="FD1004" s="436"/>
      <c r="FE1004" s="51"/>
      <c r="FO1004" s="51"/>
      <c r="FP1004" s="51"/>
    </row>
    <row r="1005" spans="101:172" ht="12.75" customHeight="1">
      <c r="CW1005" s="51"/>
      <c r="CX1005" s="51"/>
      <c r="CY1005" s="51"/>
      <c r="CZ1005" s="51"/>
      <c r="DA1005" s="51"/>
      <c r="DB1005" s="51"/>
      <c r="DC1005" s="51"/>
      <c r="DD1005" s="51"/>
      <c r="DE1005" s="51"/>
      <c r="DF1005" s="51"/>
      <c r="DG1005" s="51"/>
      <c r="DH1005" s="51"/>
      <c r="DI1005" s="51"/>
      <c r="DJ1005" s="51"/>
      <c r="DK1005" s="51"/>
      <c r="DL1005" s="51"/>
      <c r="DM1005" s="51"/>
      <c r="DN1005" s="51"/>
      <c r="DO1005" s="51"/>
      <c r="DP1005" s="51"/>
      <c r="DQ1005" s="51"/>
      <c r="DR1005" s="51"/>
      <c r="DS1005" s="51"/>
      <c r="DT1005" s="51"/>
      <c r="DU1005" s="51"/>
      <c r="DV1005" s="51"/>
      <c r="DW1005" s="51"/>
      <c r="DX1005" s="51"/>
      <c r="DY1005" s="51"/>
      <c r="DZ1005" s="51"/>
      <c r="EA1005" s="51"/>
      <c r="EB1005" s="51"/>
      <c r="EC1005" s="51"/>
      <c r="ED1005" s="51"/>
      <c r="EE1005" s="51"/>
      <c r="EF1005" s="51"/>
      <c r="EG1005" s="51"/>
      <c r="EH1005" s="51"/>
      <c r="EI1005" s="51"/>
      <c r="EJ1005" s="51"/>
      <c r="EK1005" s="51"/>
      <c r="EL1005" s="51"/>
      <c r="EM1005" s="51"/>
      <c r="EN1005" s="51"/>
      <c r="EO1005" s="51"/>
      <c r="EP1005" s="51"/>
      <c r="EQ1005" s="51"/>
      <c r="ER1005" s="51"/>
      <c r="ES1005" s="51"/>
      <c r="ET1005" s="51"/>
      <c r="EU1005" s="51"/>
      <c r="EV1005" s="51"/>
      <c r="EW1005" s="51"/>
      <c r="EX1005" s="51"/>
      <c r="EY1005" s="51"/>
      <c r="EZ1005" s="51"/>
      <c r="FA1005" s="51"/>
      <c r="FB1005" s="51"/>
      <c r="FC1005" s="437"/>
      <c r="FD1005" s="436"/>
      <c r="FE1005" s="51"/>
      <c r="FO1005" s="51"/>
      <c r="FP1005" s="51"/>
    </row>
    <row r="1006" spans="101:172" ht="12.75" customHeight="1">
      <c r="CW1006" s="51"/>
      <c r="CX1006" s="51"/>
      <c r="CY1006" s="51"/>
      <c r="CZ1006" s="51"/>
      <c r="DA1006" s="51"/>
      <c r="DB1006" s="51"/>
      <c r="DC1006" s="51"/>
      <c r="DD1006" s="51"/>
      <c r="DE1006" s="51"/>
      <c r="DF1006" s="51"/>
      <c r="DG1006" s="51"/>
      <c r="DH1006" s="51"/>
      <c r="DI1006" s="51"/>
      <c r="DJ1006" s="51"/>
      <c r="DK1006" s="51"/>
      <c r="DL1006" s="51"/>
      <c r="DM1006" s="51"/>
      <c r="DN1006" s="51"/>
      <c r="DO1006" s="51"/>
      <c r="DP1006" s="51"/>
      <c r="DQ1006" s="51"/>
      <c r="DR1006" s="51"/>
      <c r="DS1006" s="51"/>
      <c r="DT1006" s="51"/>
      <c r="DU1006" s="51"/>
      <c r="DV1006" s="51"/>
      <c r="DW1006" s="51"/>
      <c r="DX1006" s="51"/>
      <c r="DY1006" s="51"/>
      <c r="DZ1006" s="51"/>
      <c r="EA1006" s="51"/>
      <c r="EB1006" s="51"/>
      <c r="EC1006" s="51"/>
      <c r="ED1006" s="51"/>
      <c r="EE1006" s="51"/>
      <c r="EF1006" s="51"/>
      <c r="EG1006" s="51"/>
      <c r="EH1006" s="51"/>
      <c r="EI1006" s="51"/>
      <c r="EJ1006" s="51"/>
      <c r="EK1006" s="51"/>
      <c r="EL1006" s="51"/>
      <c r="EM1006" s="51"/>
      <c r="EN1006" s="51"/>
      <c r="EO1006" s="51"/>
      <c r="EP1006" s="51"/>
      <c r="EQ1006" s="51"/>
      <c r="ER1006" s="51"/>
      <c r="ES1006" s="51"/>
      <c r="ET1006" s="51"/>
      <c r="EU1006" s="51"/>
      <c r="EV1006" s="51"/>
      <c r="EW1006" s="51"/>
      <c r="EX1006" s="51"/>
      <c r="EY1006" s="51"/>
      <c r="EZ1006" s="51"/>
      <c r="FA1006" s="51"/>
      <c r="FB1006" s="51"/>
      <c r="FC1006" s="435"/>
      <c r="FD1006" s="436"/>
      <c r="FE1006" s="51"/>
      <c r="FO1006" s="51"/>
      <c r="FP1006" s="51"/>
    </row>
    <row r="1007" spans="101:172" ht="12.75" customHeight="1">
      <c r="CW1007" s="51"/>
      <c r="CX1007" s="51"/>
      <c r="CY1007" s="51"/>
      <c r="CZ1007" s="51"/>
      <c r="DA1007" s="51"/>
      <c r="DB1007" s="51"/>
      <c r="DC1007" s="51"/>
      <c r="DD1007" s="51"/>
      <c r="DE1007" s="51"/>
      <c r="DF1007" s="51"/>
      <c r="DG1007" s="51"/>
      <c r="DH1007" s="51"/>
      <c r="DI1007" s="51"/>
      <c r="DJ1007" s="51"/>
      <c r="DK1007" s="51"/>
      <c r="DL1007" s="51"/>
      <c r="DM1007" s="51"/>
      <c r="DN1007" s="51"/>
      <c r="DO1007" s="51"/>
      <c r="DP1007" s="51"/>
      <c r="DQ1007" s="51"/>
      <c r="DR1007" s="51"/>
      <c r="DS1007" s="51"/>
      <c r="DT1007" s="51"/>
      <c r="DU1007" s="51"/>
      <c r="DV1007" s="51"/>
      <c r="DW1007" s="51"/>
      <c r="DX1007" s="51"/>
      <c r="DY1007" s="51"/>
      <c r="DZ1007" s="51"/>
      <c r="EA1007" s="51"/>
      <c r="EB1007" s="51"/>
      <c r="EC1007" s="51"/>
      <c r="ED1007" s="51"/>
      <c r="EE1007" s="51"/>
      <c r="EF1007" s="51"/>
      <c r="EG1007" s="51"/>
      <c r="EH1007" s="51"/>
      <c r="EI1007" s="51"/>
      <c r="EJ1007" s="51"/>
      <c r="EK1007" s="51"/>
      <c r="EL1007" s="51"/>
      <c r="EM1007" s="51"/>
      <c r="EN1007" s="51"/>
      <c r="EO1007" s="51"/>
      <c r="EP1007" s="51"/>
      <c r="EQ1007" s="51"/>
      <c r="ER1007" s="51"/>
      <c r="ES1007" s="51"/>
      <c r="ET1007" s="51"/>
      <c r="EU1007" s="51"/>
      <c r="EV1007" s="51"/>
      <c r="EW1007" s="51"/>
      <c r="EX1007" s="51"/>
      <c r="EY1007" s="51"/>
      <c r="EZ1007" s="51"/>
      <c r="FA1007" s="51"/>
      <c r="FB1007" s="51"/>
      <c r="FC1007" s="435"/>
      <c r="FD1007" s="436"/>
      <c r="FE1007" s="51"/>
      <c r="FO1007" s="51"/>
      <c r="FP1007" s="51"/>
    </row>
    <row r="1008" spans="101:172" ht="12.75" customHeight="1">
      <c r="CW1008" s="51"/>
      <c r="CX1008" s="51"/>
      <c r="CY1008" s="51"/>
      <c r="CZ1008" s="51"/>
      <c r="DA1008" s="51"/>
      <c r="DB1008" s="51"/>
      <c r="DC1008" s="51"/>
      <c r="DD1008" s="51"/>
      <c r="DE1008" s="51"/>
      <c r="DF1008" s="51"/>
      <c r="DG1008" s="51"/>
      <c r="DH1008" s="51"/>
      <c r="DI1008" s="51"/>
      <c r="DJ1008" s="51"/>
      <c r="DK1008" s="51"/>
      <c r="DL1008" s="51"/>
      <c r="DM1008" s="51"/>
      <c r="DN1008" s="51"/>
      <c r="DO1008" s="51"/>
      <c r="DP1008" s="51"/>
      <c r="DQ1008" s="51"/>
      <c r="DR1008" s="51"/>
      <c r="DS1008" s="51"/>
      <c r="DT1008" s="51"/>
      <c r="DU1008" s="51"/>
      <c r="DV1008" s="51"/>
      <c r="DW1008" s="51"/>
      <c r="DX1008" s="51"/>
      <c r="DY1008" s="51"/>
      <c r="DZ1008" s="51"/>
      <c r="EA1008" s="51"/>
      <c r="EB1008" s="51"/>
      <c r="EC1008" s="51"/>
      <c r="ED1008" s="51"/>
      <c r="EE1008" s="51"/>
      <c r="EF1008" s="51"/>
      <c r="EG1008" s="51"/>
      <c r="EH1008" s="51"/>
      <c r="EI1008" s="51"/>
      <c r="EJ1008" s="51"/>
      <c r="EK1008" s="51"/>
      <c r="EL1008" s="51"/>
      <c r="EM1008" s="51"/>
      <c r="EN1008" s="51"/>
      <c r="EO1008" s="51"/>
      <c r="EP1008" s="51"/>
      <c r="EQ1008" s="51"/>
      <c r="ER1008" s="51"/>
      <c r="ES1008" s="51"/>
      <c r="ET1008" s="51"/>
      <c r="EU1008" s="51"/>
      <c r="EV1008" s="51"/>
      <c r="EW1008" s="51"/>
      <c r="EX1008" s="51"/>
      <c r="EY1008" s="51"/>
      <c r="EZ1008" s="51"/>
      <c r="FA1008" s="51"/>
      <c r="FB1008" s="51"/>
      <c r="FC1008" s="437"/>
      <c r="FD1008" s="436"/>
      <c r="FE1008" s="51"/>
      <c r="FO1008" s="51"/>
      <c r="FP1008" s="51"/>
    </row>
    <row r="1009" spans="101:172" ht="12.75" customHeight="1">
      <c r="CW1009" s="51"/>
      <c r="CX1009" s="51"/>
      <c r="CY1009" s="51"/>
      <c r="CZ1009" s="51"/>
      <c r="DA1009" s="51"/>
      <c r="DB1009" s="51"/>
      <c r="DC1009" s="51"/>
      <c r="DD1009" s="51"/>
      <c r="DE1009" s="51"/>
      <c r="DF1009" s="51"/>
      <c r="DG1009" s="51"/>
      <c r="DH1009" s="51"/>
      <c r="DI1009" s="51"/>
      <c r="DJ1009" s="51"/>
      <c r="DK1009" s="51"/>
      <c r="DL1009" s="51"/>
      <c r="DM1009" s="51"/>
      <c r="DN1009" s="51"/>
      <c r="DO1009" s="51"/>
      <c r="DP1009" s="51"/>
      <c r="DQ1009" s="51"/>
      <c r="DR1009" s="51"/>
      <c r="DS1009" s="51"/>
      <c r="DT1009" s="51"/>
      <c r="DU1009" s="51"/>
      <c r="DV1009" s="51"/>
      <c r="DW1009" s="51"/>
      <c r="DX1009" s="51"/>
      <c r="DY1009" s="51"/>
      <c r="DZ1009" s="51"/>
      <c r="EA1009" s="51"/>
      <c r="EB1009" s="51"/>
      <c r="EC1009" s="51"/>
      <c r="ED1009" s="51"/>
      <c r="EE1009" s="51"/>
      <c r="EF1009" s="51"/>
      <c r="EG1009" s="51"/>
      <c r="EH1009" s="51"/>
      <c r="EI1009" s="51"/>
      <c r="EJ1009" s="51"/>
      <c r="EK1009" s="51"/>
      <c r="EL1009" s="51"/>
      <c r="EM1009" s="51"/>
      <c r="EN1009" s="51"/>
      <c r="EO1009" s="51"/>
      <c r="EP1009" s="51"/>
      <c r="EQ1009" s="51"/>
      <c r="ER1009" s="51"/>
      <c r="ES1009" s="51"/>
      <c r="ET1009" s="51"/>
      <c r="EU1009" s="51"/>
      <c r="EV1009" s="51"/>
      <c r="EW1009" s="51"/>
      <c r="EX1009" s="51"/>
      <c r="EY1009" s="51"/>
      <c r="EZ1009" s="51"/>
      <c r="FA1009" s="51"/>
      <c r="FB1009" s="51"/>
      <c r="FC1009" s="437"/>
      <c r="FD1009" s="436"/>
      <c r="FE1009" s="51"/>
      <c r="FO1009" s="51"/>
      <c r="FP1009" s="51"/>
    </row>
    <row r="1010" spans="101:172" ht="12.75" customHeight="1">
      <c r="CW1010" s="51"/>
      <c r="CX1010" s="51"/>
      <c r="CY1010" s="51"/>
      <c r="CZ1010" s="51"/>
      <c r="DA1010" s="51"/>
      <c r="DB1010" s="51"/>
      <c r="DC1010" s="51"/>
      <c r="DD1010" s="51"/>
      <c r="DE1010" s="51"/>
      <c r="DF1010" s="51"/>
      <c r="DG1010" s="51"/>
      <c r="DH1010" s="51"/>
      <c r="DI1010" s="51"/>
      <c r="DJ1010" s="51"/>
      <c r="DK1010" s="51"/>
      <c r="DL1010" s="51"/>
      <c r="DM1010" s="51"/>
      <c r="DN1010" s="51"/>
      <c r="DO1010" s="51"/>
      <c r="DP1010" s="51"/>
      <c r="DQ1010" s="51"/>
      <c r="DR1010" s="51"/>
      <c r="DS1010" s="51"/>
      <c r="DT1010" s="51"/>
      <c r="DU1010" s="51"/>
      <c r="DV1010" s="51"/>
      <c r="DW1010" s="51"/>
      <c r="DX1010" s="51"/>
      <c r="DY1010" s="51"/>
      <c r="DZ1010" s="51"/>
      <c r="EA1010" s="51"/>
      <c r="EB1010" s="51"/>
      <c r="EC1010" s="51"/>
      <c r="ED1010" s="51"/>
      <c r="EE1010" s="51"/>
      <c r="EF1010" s="51"/>
      <c r="EG1010" s="51"/>
      <c r="EH1010" s="51"/>
      <c r="EI1010" s="51"/>
      <c r="EJ1010" s="51"/>
      <c r="EK1010" s="51"/>
      <c r="EL1010" s="51"/>
      <c r="EM1010" s="51"/>
      <c r="EN1010" s="51"/>
      <c r="EO1010" s="51"/>
      <c r="EP1010" s="51"/>
      <c r="EQ1010" s="51"/>
      <c r="ER1010" s="51"/>
      <c r="ES1010" s="51"/>
      <c r="ET1010" s="51"/>
      <c r="EU1010" s="51"/>
      <c r="EV1010" s="51"/>
      <c r="EW1010" s="51"/>
      <c r="EX1010" s="51"/>
      <c r="EY1010" s="51"/>
      <c r="EZ1010" s="51"/>
      <c r="FA1010" s="51"/>
      <c r="FB1010" s="51"/>
      <c r="FC1010" s="437"/>
      <c r="FD1010" s="436"/>
      <c r="FE1010" s="51"/>
      <c r="FO1010" s="51"/>
      <c r="FP1010" s="51"/>
    </row>
    <row r="1011" spans="101:172" ht="12.75" customHeight="1">
      <c r="CW1011" s="51"/>
      <c r="CX1011" s="51"/>
      <c r="CY1011" s="51"/>
      <c r="CZ1011" s="51"/>
      <c r="DA1011" s="51"/>
      <c r="DB1011" s="51"/>
      <c r="DC1011" s="51"/>
      <c r="DD1011" s="51"/>
      <c r="DE1011" s="51"/>
      <c r="DF1011" s="51"/>
      <c r="DG1011" s="51"/>
      <c r="DH1011" s="51"/>
      <c r="DI1011" s="51"/>
      <c r="DJ1011" s="51"/>
      <c r="DK1011" s="51"/>
      <c r="DL1011" s="51"/>
      <c r="DM1011" s="51"/>
      <c r="DN1011" s="51"/>
      <c r="DO1011" s="51"/>
      <c r="DP1011" s="51"/>
      <c r="DQ1011" s="51"/>
      <c r="DR1011" s="51"/>
      <c r="DS1011" s="51"/>
      <c r="DT1011" s="51"/>
      <c r="DU1011" s="51"/>
      <c r="DV1011" s="51"/>
      <c r="DW1011" s="51"/>
      <c r="DX1011" s="51"/>
      <c r="DY1011" s="51"/>
      <c r="DZ1011" s="51"/>
      <c r="EA1011" s="51"/>
      <c r="EB1011" s="51"/>
      <c r="EC1011" s="51"/>
      <c r="ED1011" s="51"/>
      <c r="EE1011" s="51"/>
      <c r="EF1011" s="51"/>
      <c r="EG1011" s="51"/>
      <c r="EH1011" s="51"/>
      <c r="EI1011" s="51"/>
      <c r="EJ1011" s="51"/>
      <c r="EK1011" s="51"/>
      <c r="EL1011" s="51"/>
      <c r="EM1011" s="51"/>
      <c r="EN1011" s="51"/>
      <c r="EO1011" s="51"/>
      <c r="EP1011" s="51"/>
      <c r="EQ1011" s="51"/>
      <c r="ER1011" s="51"/>
      <c r="ES1011" s="51"/>
      <c r="ET1011" s="51"/>
      <c r="EU1011" s="51"/>
      <c r="EV1011" s="51"/>
      <c r="EW1011" s="51"/>
      <c r="EX1011" s="51"/>
      <c r="EY1011" s="51"/>
      <c r="EZ1011" s="51"/>
      <c r="FA1011" s="51"/>
      <c r="FB1011" s="51"/>
      <c r="FC1011" s="437"/>
      <c r="FD1011" s="436"/>
      <c r="FE1011" s="51"/>
      <c r="FO1011" s="51"/>
      <c r="FP1011" s="51"/>
    </row>
    <row r="1012" spans="101:172" ht="12.75" customHeight="1">
      <c r="CW1012" s="51"/>
      <c r="CX1012" s="51"/>
      <c r="CY1012" s="51"/>
      <c r="CZ1012" s="51"/>
      <c r="DA1012" s="51"/>
      <c r="DB1012" s="51"/>
      <c r="DC1012" s="51"/>
      <c r="DD1012" s="51"/>
      <c r="DE1012" s="51"/>
      <c r="DF1012" s="51"/>
      <c r="DG1012" s="51"/>
      <c r="DH1012" s="51"/>
      <c r="DI1012" s="51"/>
      <c r="DJ1012" s="51"/>
      <c r="DK1012" s="51"/>
      <c r="DL1012" s="51"/>
      <c r="DM1012" s="51"/>
      <c r="DN1012" s="51"/>
      <c r="DO1012" s="51"/>
      <c r="DP1012" s="51"/>
      <c r="DQ1012" s="51"/>
      <c r="DR1012" s="51"/>
      <c r="DS1012" s="51"/>
      <c r="DT1012" s="51"/>
      <c r="DU1012" s="51"/>
      <c r="DV1012" s="51"/>
      <c r="DW1012" s="51"/>
      <c r="DX1012" s="51"/>
      <c r="DY1012" s="51"/>
      <c r="DZ1012" s="51"/>
      <c r="EA1012" s="51"/>
      <c r="EB1012" s="51"/>
      <c r="EC1012" s="51"/>
      <c r="ED1012" s="51"/>
      <c r="EE1012" s="51"/>
      <c r="EF1012" s="51"/>
      <c r="EG1012" s="51"/>
      <c r="EH1012" s="51"/>
      <c r="EI1012" s="51"/>
      <c r="EJ1012" s="51"/>
      <c r="EK1012" s="51"/>
      <c r="EL1012" s="51"/>
      <c r="EM1012" s="51"/>
      <c r="EN1012" s="51"/>
      <c r="EO1012" s="51"/>
      <c r="EP1012" s="51"/>
      <c r="EQ1012" s="51"/>
      <c r="ER1012" s="51"/>
      <c r="ES1012" s="51"/>
      <c r="ET1012" s="51"/>
      <c r="EU1012" s="51"/>
      <c r="EV1012" s="51"/>
      <c r="EW1012" s="51"/>
      <c r="EX1012" s="51"/>
      <c r="EY1012" s="51"/>
      <c r="EZ1012" s="51"/>
      <c r="FA1012" s="51"/>
      <c r="FB1012" s="51"/>
      <c r="FC1012" s="437"/>
      <c r="FD1012" s="436"/>
      <c r="FE1012" s="51"/>
      <c r="FO1012" s="51"/>
      <c r="FP1012" s="51"/>
    </row>
    <row r="1013" spans="101:172" ht="12.75" customHeight="1">
      <c r="CW1013" s="51"/>
      <c r="CX1013" s="51"/>
      <c r="CY1013" s="51"/>
      <c r="CZ1013" s="51"/>
      <c r="DA1013" s="51"/>
      <c r="DB1013" s="51"/>
      <c r="DC1013" s="51"/>
      <c r="DD1013" s="51"/>
      <c r="DE1013" s="51"/>
      <c r="DF1013" s="51"/>
      <c r="DG1013" s="51"/>
      <c r="DH1013" s="51"/>
      <c r="DI1013" s="51"/>
      <c r="DJ1013" s="51"/>
      <c r="DK1013" s="51"/>
      <c r="DL1013" s="51"/>
      <c r="DM1013" s="51"/>
      <c r="DN1013" s="51"/>
      <c r="DO1013" s="51"/>
      <c r="DP1013" s="51"/>
      <c r="DQ1013" s="51"/>
      <c r="DR1013" s="51"/>
      <c r="DS1013" s="51"/>
      <c r="DT1013" s="51"/>
      <c r="DU1013" s="51"/>
      <c r="DV1013" s="51"/>
      <c r="DW1013" s="51"/>
      <c r="DX1013" s="51"/>
      <c r="DY1013" s="51"/>
      <c r="DZ1013" s="51"/>
      <c r="EA1013" s="51"/>
      <c r="EB1013" s="51"/>
      <c r="EC1013" s="51"/>
      <c r="ED1013" s="51"/>
      <c r="EE1013" s="51"/>
      <c r="EF1013" s="51"/>
      <c r="EG1013" s="51"/>
      <c r="EH1013" s="51"/>
      <c r="EI1013" s="51"/>
      <c r="EJ1013" s="51"/>
      <c r="EK1013" s="51"/>
      <c r="EL1013" s="51"/>
      <c r="EM1013" s="51"/>
      <c r="EN1013" s="51"/>
      <c r="EO1013" s="51"/>
      <c r="EP1013" s="51"/>
      <c r="EQ1013" s="51"/>
      <c r="ER1013" s="51"/>
      <c r="ES1013" s="51"/>
      <c r="ET1013" s="51"/>
      <c r="EU1013" s="51"/>
      <c r="EV1013" s="51"/>
      <c r="EW1013" s="51"/>
      <c r="EX1013" s="51"/>
      <c r="EY1013" s="51"/>
      <c r="EZ1013" s="51"/>
      <c r="FA1013" s="51"/>
      <c r="FB1013" s="51"/>
      <c r="FC1013" s="437"/>
      <c r="FD1013" s="436"/>
      <c r="FE1013" s="51"/>
      <c r="FO1013" s="51"/>
      <c r="FP1013" s="51"/>
    </row>
    <row r="1014" spans="101:172" ht="12.75" customHeight="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c r="FB1014" s="51"/>
      <c r="FC1014" s="437"/>
      <c r="FD1014" s="436"/>
      <c r="FE1014" s="51"/>
      <c r="FO1014" s="51"/>
      <c r="FP1014" s="51"/>
    </row>
    <row r="1015" spans="101:172" ht="12.75" customHeight="1">
      <c r="CW1015" s="51"/>
      <c r="CX1015" s="51"/>
      <c r="CY1015" s="51"/>
      <c r="CZ1015" s="51"/>
      <c r="DA1015" s="51"/>
      <c r="DB1015" s="51"/>
      <c r="DC1015" s="51"/>
      <c r="DD1015" s="51"/>
      <c r="DE1015" s="51"/>
      <c r="DF1015" s="51"/>
      <c r="DG1015" s="51"/>
      <c r="DH1015" s="51"/>
      <c r="DI1015" s="51"/>
      <c r="DJ1015" s="51"/>
      <c r="DK1015" s="51"/>
      <c r="DL1015" s="51"/>
      <c r="DM1015" s="51"/>
      <c r="DN1015" s="51"/>
      <c r="DO1015" s="51"/>
      <c r="DP1015" s="51"/>
      <c r="DQ1015" s="51"/>
      <c r="DR1015" s="51"/>
      <c r="DS1015" s="51"/>
      <c r="DT1015" s="51"/>
      <c r="DU1015" s="51"/>
      <c r="DV1015" s="51"/>
      <c r="DW1015" s="51"/>
      <c r="DX1015" s="51"/>
      <c r="DY1015" s="51"/>
      <c r="DZ1015" s="51"/>
      <c r="EA1015" s="51"/>
      <c r="EB1015" s="51"/>
      <c r="EC1015" s="51"/>
      <c r="ED1015" s="51"/>
      <c r="EE1015" s="51"/>
      <c r="EF1015" s="51"/>
      <c r="EG1015" s="51"/>
      <c r="EH1015" s="51"/>
      <c r="EI1015" s="51"/>
      <c r="EJ1015" s="51"/>
      <c r="EK1015" s="51"/>
      <c r="EL1015" s="51"/>
      <c r="EM1015" s="51"/>
      <c r="EN1015" s="51"/>
      <c r="EO1015" s="51"/>
      <c r="EP1015" s="51"/>
      <c r="EQ1015" s="51"/>
      <c r="ER1015" s="51"/>
      <c r="ES1015" s="51"/>
      <c r="ET1015" s="51"/>
      <c r="EU1015" s="51"/>
      <c r="EV1015" s="51"/>
      <c r="EW1015" s="51"/>
      <c r="EX1015" s="51"/>
      <c r="EY1015" s="51"/>
      <c r="EZ1015" s="51"/>
      <c r="FA1015" s="51"/>
      <c r="FB1015" s="51"/>
      <c r="FC1015" s="437"/>
      <c r="FD1015" s="436"/>
      <c r="FE1015" s="51"/>
      <c r="FO1015" s="51"/>
      <c r="FP1015" s="51"/>
    </row>
    <row r="1016" spans="101:172" ht="12.75" customHeight="1">
      <c r="CW1016" s="51"/>
      <c r="CX1016" s="51"/>
      <c r="CY1016" s="51"/>
      <c r="CZ1016" s="51"/>
      <c r="DA1016" s="51"/>
      <c r="DB1016" s="51"/>
      <c r="DC1016" s="51"/>
      <c r="DD1016" s="51"/>
      <c r="DE1016" s="51"/>
      <c r="DF1016" s="51"/>
      <c r="DG1016" s="51"/>
      <c r="DH1016" s="51"/>
      <c r="DI1016" s="51"/>
      <c r="DJ1016" s="51"/>
      <c r="DK1016" s="51"/>
      <c r="DL1016" s="51"/>
      <c r="DM1016" s="51"/>
      <c r="DN1016" s="51"/>
      <c r="DO1016" s="51"/>
      <c r="DP1016" s="51"/>
      <c r="DQ1016" s="51"/>
      <c r="DR1016" s="51"/>
      <c r="DS1016" s="51"/>
      <c r="DT1016" s="51"/>
      <c r="DU1016" s="51"/>
      <c r="DV1016" s="51"/>
      <c r="DW1016" s="51"/>
      <c r="DX1016" s="51"/>
      <c r="DY1016" s="51"/>
      <c r="DZ1016" s="51"/>
      <c r="EA1016" s="51"/>
      <c r="EB1016" s="51"/>
      <c r="EC1016" s="51"/>
      <c r="ED1016" s="51"/>
      <c r="EE1016" s="51"/>
      <c r="EF1016" s="51"/>
      <c r="EG1016" s="51"/>
      <c r="EH1016" s="51"/>
      <c r="EI1016" s="51"/>
      <c r="EJ1016" s="51"/>
      <c r="EK1016" s="51"/>
      <c r="EL1016" s="51"/>
      <c r="EM1016" s="51"/>
      <c r="EN1016" s="51"/>
      <c r="EO1016" s="51"/>
      <c r="EP1016" s="51"/>
      <c r="EQ1016" s="51"/>
      <c r="ER1016" s="51"/>
      <c r="ES1016" s="51"/>
      <c r="ET1016" s="51"/>
      <c r="EU1016" s="51"/>
      <c r="EV1016" s="51"/>
      <c r="EW1016" s="51"/>
      <c r="EX1016" s="51"/>
      <c r="EY1016" s="51"/>
      <c r="EZ1016" s="51"/>
      <c r="FA1016" s="51"/>
      <c r="FB1016" s="51"/>
      <c r="FC1016" s="437"/>
      <c r="FD1016" s="436"/>
      <c r="FE1016" s="51"/>
      <c r="FO1016" s="51"/>
      <c r="FP1016" s="51"/>
    </row>
    <row r="1017" spans="101:172" ht="12.75" customHeight="1">
      <c r="CW1017" s="51"/>
      <c r="CX1017" s="51"/>
      <c r="CY1017" s="51"/>
      <c r="CZ1017" s="51"/>
      <c r="DA1017" s="51"/>
      <c r="DB1017" s="51"/>
      <c r="DC1017" s="51"/>
      <c r="DD1017" s="51"/>
      <c r="DE1017" s="51"/>
      <c r="DF1017" s="51"/>
      <c r="DG1017" s="51"/>
      <c r="DH1017" s="51"/>
      <c r="DI1017" s="51"/>
      <c r="DJ1017" s="51"/>
      <c r="DK1017" s="51"/>
      <c r="DL1017" s="51"/>
      <c r="DM1017" s="51"/>
      <c r="DN1017" s="51"/>
      <c r="DO1017" s="51"/>
      <c r="DP1017" s="51"/>
      <c r="DQ1017" s="51"/>
      <c r="DR1017" s="51"/>
      <c r="DS1017" s="51"/>
      <c r="DT1017" s="51"/>
      <c r="DU1017" s="51"/>
      <c r="DV1017" s="51"/>
      <c r="DW1017" s="51"/>
      <c r="DX1017" s="51"/>
      <c r="DY1017" s="51"/>
      <c r="DZ1017" s="51"/>
      <c r="EA1017" s="51"/>
      <c r="EB1017" s="51"/>
      <c r="EC1017" s="51"/>
      <c r="ED1017" s="51"/>
      <c r="EE1017" s="51"/>
      <c r="EF1017" s="51"/>
      <c r="EG1017" s="51"/>
      <c r="EH1017" s="51"/>
      <c r="EI1017" s="51"/>
      <c r="EJ1017" s="51"/>
      <c r="EK1017" s="51"/>
      <c r="EL1017" s="51"/>
      <c r="EM1017" s="51"/>
      <c r="EN1017" s="51"/>
      <c r="EO1017" s="51"/>
      <c r="EP1017" s="51"/>
      <c r="EQ1017" s="51"/>
      <c r="ER1017" s="51"/>
      <c r="ES1017" s="51"/>
      <c r="ET1017" s="51"/>
      <c r="EU1017" s="51"/>
      <c r="EV1017" s="51"/>
      <c r="EW1017" s="51"/>
      <c r="EX1017" s="51"/>
      <c r="EY1017" s="51"/>
      <c r="EZ1017" s="51"/>
      <c r="FA1017" s="51"/>
      <c r="FB1017" s="51"/>
      <c r="FC1017" s="435"/>
      <c r="FD1017" s="436"/>
      <c r="FE1017" s="51"/>
      <c r="FO1017" s="51"/>
      <c r="FP1017" s="51"/>
    </row>
    <row r="1018" spans="101:172" ht="12.75" customHeight="1">
      <c r="CW1018" s="51"/>
      <c r="CX1018" s="51"/>
      <c r="CY1018" s="51"/>
      <c r="CZ1018" s="51"/>
      <c r="DA1018" s="51"/>
      <c r="DB1018" s="51"/>
      <c r="DC1018" s="51"/>
      <c r="DD1018" s="51"/>
      <c r="DE1018" s="51"/>
      <c r="DF1018" s="51"/>
      <c r="DG1018" s="51"/>
      <c r="DH1018" s="51"/>
      <c r="DI1018" s="51"/>
      <c r="DJ1018" s="51"/>
      <c r="DK1018" s="51"/>
      <c r="DL1018" s="51"/>
      <c r="DM1018" s="51"/>
      <c r="DN1018" s="51"/>
      <c r="DO1018" s="51"/>
      <c r="DP1018" s="51"/>
      <c r="DQ1018" s="51"/>
      <c r="DR1018" s="51"/>
      <c r="DS1018" s="51"/>
      <c r="DT1018" s="51"/>
      <c r="DU1018" s="51"/>
      <c r="DV1018" s="51"/>
      <c r="DW1018" s="51"/>
      <c r="DX1018" s="51"/>
      <c r="DY1018" s="51"/>
      <c r="DZ1018" s="51"/>
      <c r="EA1018" s="51"/>
      <c r="EB1018" s="51"/>
      <c r="EC1018" s="51"/>
      <c r="ED1018" s="51"/>
      <c r="EE1018" s="51"/>
      <c r="EF1018" s="51"/>
      <c r="EG1018" s="51"/>
      <c r="EH1018" s="51"/>
      <c r="EI1018" s="51"/>
      <c r="EJ1018" s="51"/>
      <c r="EK1018" s="51"/>
      <c r="EL1018" s="51"/>
      <c r="EM1018" s="51"/>
      <c r="EN1018" s="51"/>
      <c r="EO1018" s="51"/>
      <c r="EP1018" s="51"/>
      <c r="EQ1018" s="51"/>
      <c r="ER1018" s="51"/>
      <c r="ES1018" s="51"/>
      <c r="ET1018" s="51"/>
      <c r="EU1018" s="51"/>
      <c r="EV1018" s="51"/>
      <c r="EW1018" s="51"/>
      <c r="EX1018" s="51"/>
      <c r="EY1018" s="51"/>
      <c r="EZ1018" s="51"/>
      <c r="FA1018" s="51"/>
      <c r="FB1018" s="51"/>
      <c r="FC1018" s="437"/>
      <c r="FD1018" s="436"/>
      <c r="FE1018" s="51"/>
      <c r="FO1018" s="51"/>
      <c r="FP1018" s="51"/>
    </row>
    <row r="1019" spans="101:172" ht="12.75" customHeight="1">
      <c r="CW1019" s="51"/>
      <c r="CX1019" s="51"/>
      <c r="CY1019" s="51"/>
      <c r="CZ1019" s="51"/>
      <c r="DA1019" s="51"/>
      <c r="DB1019" s="51"/>
      <c r="DC1019" s="51"/>
      <c r="DD1019" s="51"/>
      <c r="DE1019" s="51"/>
      <c r="DF1019" s="51"/>
      <c r="DG1019" s="51"/>
      <c r="DH1019" s="51"/>
      <c r="DI1019" s="51"/>
      <c r="DJ1019" s="51"/>
      <c r="DK1019" s="51"/>
      <c r="DL1019" s="51"/>
      <c r="DM1019" s="51"/>
      <c r="DN1019" s="51"/>
      <c r="DO1019" s="51"/>
      <c r="DP1019" s="51"/>
      <c r="DQ1019" s="51"/>
      <c r="DR1019" s="51"/>
      <c r="DS1019" s="51"/>
      <c r="DT1019" s="51"/>
      <c r="DU1019" s="51"/>
      <c r="DV1019" s="51"/>
      <c r="DW1019" s="51"/>
      <c r="DX1019" s="51"/>
      <c r="DY1019" s="51"/>
      <c r="DZ1019" s="51"/>
      <c r="EA1019" s="51"/>
      <c r="EB1019" s="51"/>
      <c r="EC1019" s="51"/>
      <c r="ED1019" s="51"/>
      <c r="EE1019" s="51"/>
      <c r="EF1019" s="51"/>
      <c r="EG1019" s="51"/>
      <c r="EH1019" s="51"/>
      <c r="EI1019" s="51"/>
      <c r="EJ1019" s="51"/>
      <c r="EK1019" s="51"/>
      <c r="EL1019" s="51"/>
      <c r="EM1019" s="51"/>
      <c r="EN1019" s="51"/>
      <c r="EO1019" s="51"/>
      <c r="EP1019" s="51"/>
      <c r="EQ1019" s="51"/>
      <c r="ER1019" s="51"/>
      <c r="ES1019" s="51"/>
      <c r="ET1019" s="51"/>
      <c r="EU1019" s="51"/>
      <c r="EV1019" s="51"/>
      <c r="EW1019" s="51"/>
      <c r="EX1019" s="51"/>
      <c r="EY1019" s="51"/>
      <c r="EZ1019" s="51"/>
      <c r="FA1019" s="51"/>
      <c r="FB1019" s="51"/>
      <c r="FC1019" s="437"/>
      <c r="FD1019" s="436"/>
      <c r="FE1019" s="51"/>
      <c r="FO1019" s="51"/>
      <c r="FP1019" s="51"/>
    </row>
    <row r="1020" spans="101:172" ht="12.75" customHeight="1">
      <c r="CW1020" s="51"/>
      <c r="CX1020" s="51"/>
      <c r="CY1020" s="51"/>
      <c r="CZ1020" s="51"/>
      <c r="DA1020" s="51"/>
      <c r="DB1020" s="51"/>
      <c r="DC1020" s="51"/>
      <c r="DD1020" s="51"/>
      <c r="DE1020" s="51"/>
      <c r="DF1020" s="51"/>
      <c r="DG1020" s="51"/>
      <c r="DH1020" s="51"/>
      <c r="DI1020" s="51"/>
      <c r="DJ1020" s="51"/>
      <c r="DK1020" s="51"/>
      <c r="DL1020" s="51"/>
      <c r="DM1020" s="51"/>
      <c r="DN1020" s="51"/>
      <c r="DO1020" s="51"/>
      <c r="DP1020" s="51"/>
      <c r="DQ1020" s="51"/>
      <c r="DR1020" s="51"/>
      <c r="DS1020" s="51"/>
      <c r="DT1020" s="51"/>
      <c r="DU1020" s="51"/>
      <c r="DV1020" s="51"/>
      <c r="DW1020" s="51"/>
      <c r="DX1020" s="51"/>
      <c r="DY1020" s="51"/>
      <c r="DZ1020" s="51"/>
      <c r="EA1020" s="51"/>
      <c r="EB1020" s="51"/>
      <c r="EC1020" s="51"/>
      <c r="ED1020" s="51"/>
      <c r="EE1020" s="51"/>
      <c r="EF1020" s="51"/>
      <c r="EG1020" s="51"/>
      <c r="EH1020" s="51"/>
      <c r="EI1020" s="51"/>
      <c r="EJ1020" s="51"/>
      <c r="EK1020" s="51"/>
      <c r="EL1020" s="51"/>
      <c r="EM1020" s="51"/>
      <c r="EN1020" s="51"/>
      <c r="EO1020" s="51"/>
      <c r="EP1020" s="51"/>
      <c r="EQ1020" s="51"/>
      <c r="ER1020" s="51"/>
      <c r="ES1020" s="51"/>
      <c r="ET1020" s="51"/>
      <c r="EU1020" s="51"/>
      <c r="EV1020" s="51"/>
      <c r="EW1020" s="51"/>
      <c r="EX1020" s="51"/>
      <c r="EY1020" s="51"/>
      <c r="EZ1020" s="51"/>
      <c r="FA1020" s="51"/>
      <c r="FB1020" s="51"/>
      <c r="FC1020" s="435"/>
      <c r="FD1020" s="436"/>
      <c r="FE1020" s="51"/>
      <c r="FO1020" s="51"/>
      <c r="FP1020" s="51"/>
    </row>
    <row r="1021" spans="101:172" ht="12.75" customHeight="1">
      <c r="CW1021" s="51"/>
      <c r="CX1021" s="51"/>
      <c r="CY1021" s="51"/>
      <c r="CZ1021" s="51"/>
      <c r="DA1021" s="51"/>
      <c r="DB1021" s="51"/>
      <c r="DC1021" s="51"/>
      <c r="DD1021" s="51"/>
      <c r="DE1021" s="51"/>
      <c r="DF1021" s="51"/>
      <c r="DG1021" s="51"/>
      <c r="DH1021" s="51"/>
      <c r="DI1021" s="51"/>
      <c r="DJ1021" s="51"/>
      <c r="DK1021" s="51"/>
      <c r="DL1021" s="51"/>
      <c r="DM1021" s="51"/>
      <c r="DN1021" s="51"/>
      <c r="DO1021" s="51"/>
      <c r="DP1021" s="51"/>
      <c r="DQ1021" s="51"/>
      <c r="DR1021" s="51"/>
      <c r="DS1021" s="51"/>
      <c r="DT1021" s="51"/>
      <c r="DU1021" s="51"/>
      <c r="DV1021" s="51"/>
      <c r="DW1021" s="51"/>
      <c r="DX1021" s="51"/>
      <c r="DY1021" s="51"/>
      <c r="DZ1021" s="51"/>
      <c r="EA1021" s="51"/>
      <c r="EB1021" s="51"/>
      <c r="EC1021" s="51"/>
      <c r="ED1021" s="51"/>
      <c r="EE1021" s="51"/>
      <c r="EF1021" s="51"/>
      <c r="EG1021" s="51"/>
      <c r="EH1021" s="51"/>
      <c r="EI1021" s="51"/>
      <c r="EJ1021" s="51"/>
      <c r="EK1021" s="51"/>
      <c r="EL1021" s="51"/>
      <c r="EM1021" s="51"/>
      <c r="EN1021" s="51"/>
      <c r="EO1021" s="51"/>
      <c r="EP1021" s="51"/>
      <c r="EQ1021" s="51"/>
      <c r="ER1021" s="51"/>
      <c r="ES1021" s="51"/>
      <c r="ET1021" s="51"/>
      <c r="EU1021" s="51"/>
      <c r="EV1021" s="51"/>
      <c r="EW1021" s="51"/>
      <c r="EX1021" s="51"/>
      <c r="EY1021" s="51"/>
      <c r="EZ1021" s="51"/>
      <c r="FA1021" s="51"/>
      <c r="FB1021" s="51"/>
      <c r="FC1021" s="437"/>
      <c r="FD1021" s="437"/>
      <c r="FE1021" s="51"/>
      <c r="FO1021" s="51"/>
      <c r="FP1021" s="51"/>
    </row>
    <row r="1022" spans="101:172" ht="12.75" customHeight="1">
      <c r="CW1022" s="51"/>
      <c r="CX1022" s="51"/>
      <c r="CY1022" s="51"/>
      <c r="CZ1022" s="51"/>
      <c r="DA1022" s="51"/>
      <c r="DB1022" s="51"/>
      <c r="DC1022" s="51"/>
      <c r="DD1022" s="51"/>
      <c r="DE1022" s="51"/>
      <c r="DF1022" s="51"/>
      <c r="DG1022" s="51"/>
      <c r="DH1022" s="51"/>
      <c r="DI1022" s="51"/>
      <c r="DJ1022" s="51"/>
      <c r="DK1022" s="51"/>
      <c r="DL1022" s="51"/>
      <c r="DM1022" s="51"/>
      <c r="DN1022" s="51"/>
      <c r="DO1022" s="51"/>
      <c r="DP1022" s="51"/>
      <c r="DQ1022" s="51"/>
      <c r="DR1022" s="51"/>
      <c r="DS1022" s="51"/>
      <c r="DT1022" s="51"/>
      <c r="DU1022" s="51"/>
      <c r="DV1022" s="51"/>
      <c r="DW1022" s="51"/>
      <c r="DX1022" s="51"/>
      <c r="DY1022" s="51"/>
      <c r="DZ1022" s="51"/>
      <c r="EA1022" s="51"/>
      <c r="EB1022" s="51"/>
      <c r="EC1022" s="51"/>
      <c r="ED1022" s="51"/>
      <c r="EE1022" s="51"/>
      <c r="EF1022" s="51"/>
      <c r="EG1022" s="51"/>
      <c r="EH1022" s="51"/>
      <c r="EI1022" s="51"/>
      <c r="EJ1022" s="51"/>
      <c r="EK1022" s="51"/>
      <c r="EL1022" s="51"/>
      <c r="EM1022" s="51"/>
      <c r="EN1022" s="51"/>
      <c r="EO1022" s="51"/>
      <c r="EP1022" s="51"/>
      <c r="EQ1022" s="51"/>
      <c r="ER1022" s="51"/>
      <c r="ES1022" s="51"/>
      <c r="ET1022" s="51"/>
      <c r="EU1022" s="51"/>
      <c r="EV1022" s="51"/>
      <c r="EW1022" s="51"/>
      <c r="EX1022" s="51"/>
      <c r="EY1022" s="51"/>
      <c r="EZ1022" s="51"/>
      <c r="FA1022" s="51"/>
      <c r="FB1022" s="51"/>
      <c r="FC1022" s="437"/>
      <c r="FD1022" s="436"/>
      <c r="FE1022" s="51"/>
      <c r="FO1022" s="51"/>
      <c r="FP1022" s="51"/>
    </row>
    <row r="1023" spans="101:172" ht="12.75" customHeight="1">
      <c r="CW1023" s="51"/>
      <c r="CX1023" s="51"/>
      <c r="CY1023" s="51"/>
      <c r="CZ1023" s="51"/>
      <c r="DA1023" s="51"/>
      <c r="DB1023" s="51"/>
      <c r="DC1023" s="51"/>
      <c r="DD1023" s="51"/>
      <c r="DE1023" s="51"/>
      <c r="DF1023" s="51"/>
      <c r="DG1023" s="51"/>
      <c r="DH1023" s="51"/>
      <c r="DI1023" s="51"/>
      <c r="DJ1023" s="51"/>
      <c r="DK1023" s="51"/>
      <c r="DL1023" s="51"/>
      <c r="DM1023" s="51"/>
      <c r="DN1023" s="51"/>
      <c r="DO1023" s="51"/>
      <c r="DP1023" s="51"/>
      <c r="DQ1023" s="51"/>
      <c r="DR1023" s="51"/>
      <c r="DS1023" s="51"/>
      <c r="DT1023" s="51"/>
      <c r="DU1023" s="51"/>
      <c r="DV1023" s="51"/>
      <c r="DW1023" s="51"/>
      <c r="DX1023" s="51"/>
      <c r="DY1023" s="51"/>
      <c r="DZ1023" s="51"/>
      <c r="EA1023" s="51"/>
      <c r="EB1023" s="51"/>
      <c r="EC1023" s="51"/>
      <c r="ED1023" s="51"/>
      <c r="EE1023" s="51"/>
      <c r="EF1023" s="51"/>
      <c r="EG1023" s="51"/>
      <c r="EH1023" s="51"/>
      <c r="EI1023" s="51"/>
      <c r="EJ1023" s="51"/>
      <c r="EK1023" s="51"/>
      <c r="EL1023" s="51"/>
      <c r="EM1023" s="51"/>
      <c r="EN1023" s="51"/>
      <c r="EO1023" s="51"/>
      <c r="EP1023" s="51"/>
      <c r="EQ1023" s="51"/>
      <c r="ER1023" s="51"/>
      <c r="ES1023" s="51"/>
      <c r="ET1023" s="51"/>
      <c r="EU1023" s="51"/>
      <c r="EV1023" s="51"/>
      <c r="EW1023" s="51"/>
      <c r="EX1023" s="51"/>
      <c r="EY1023" s="51"/>
      <c r="EZ1023" s="51"/>
      <c r="FA1023" s="51"/>
      <c r="FB1023" s="51"/>
      <c r="FC1023" s="437"/>
      <c r="FD1023" s="436"/>
      <c r="FE1023" s="51"/>
      <c r="FO1023" s="51"/>
      <c r="FP1023" s="51"/>
    </row>
    <row r="1024" spans="101:172" ht="12.75" customHeight="1">
      <c r="CW1024" s="51"/>
      <c r="CX1024" s="51"/>
      <c r="CY1024" s="51"/>
      <c r="CZ1024" s="51"/>
      <c r="DA1024" s="51"/>
      <c r="DB1024" s="51"/>
      <c r="DC1024" s="51"/>
      <c r="DD1024" s="51"/>
      <c r="DE1024" s="51"/>
      <c r="DF1024" s="51"/>
      <c r="DG1024" s="51"/>
      <c r="DH1024" s="51"/>
      <c r="DI1024" s="51"/>
      <c r="DJ1024" s="51"/>
      <c r="DK1024" s="51"/>
      <c r="DL1024" s="51"/>
      <c r="DM1024" s="51"/>
      <c r="DN1024" s="51"/>
      <c r="DO1024" s="51"/>
      <c r="DP1024" s="51"/>
      <c r="DQ1024" s="51"/>
      <c r="DR1024" s="51"/>
      <c r="DS1024" s="51"/>
      <c r="DT1024" s="51"/>
      <c r="DU1024" s="51"/>
      <c r="DV1024" s="51"/>
      <c r="DW1024" s="51"/>
      <c r="DX1024" s="51"/>
      <c r="DY1024" s="51"/>
      <c r="DZ1024" s="51"/>
      <c r="EA1024" s="51"/>
      <c r="EB1024" s="51"/>
      <c r="EC1024" s="51"/>
      <c r="ED1024" s="51"/>
      <c r="EE1024" s="51"/>
      <c r="EF1024" s="51"/>
      <c r="EG1024" s="51"/>
      <c r="EH1024" s="51"/>
      <c r="EI1024" s="51"/>
      <c r="EJ1024" s="51"/>
      <c r="EK1024" s="51"/>
      <c r="EL1024" s="51"/>
      <c r="EM1024" s="51"/>
      <c r="EN1024" s="51"/>
      <c r="EO1024" s="51"/>
      <c r="EP1024" s="51"/>
      <c r="EQ1024" s="51"/>
      <c r="ER1024" s="51"/>
      <c r="ES1024" s="51"/>
      <c r="ET1024" s="51"/>
      <c r="EU1024" s="51"/>
      <c r="EV1024" s="51"/>
      <c r="EW1024" s="51"/>
      <c r="EX1024" s="51"/>
      <c r="EY1024" s="51"/>
      <c r="EZ1024" s="51"/>
      <c r="FA1024" s="51"/>
      <c r="FB1024" s="51"/>
      <c r="FC1024" s="437"/>
      <c r="FD1024" s="436"/>
      <c r="FE1024" s="51"/>
      <c r="FO1024" s="51"/>
      <c r="FP1024" s="51"/>
    </row>
    <row r="1025" spans="101:172" ht="12.75" customHeight="1">
      <c r="CW1025" s="51"/>
      <c r="CX1025" s="51"/>
      <c r="CY1025" s="51"/>
      <c r="CZ1025" s="51"/>
      <c r="DA1025" s="51"/>
      <c r="DB1025" s="51"/>
      <c r="DC1025" s="51"/>
      <c r="DD1025" s="51"/>
      <c r="DE1025" s="51"/>
      <c r="DF1025" s="51"/>
      <c r="DG1025" s="51"/>
      <c r="DH1025" s="51"/>
      <c r="DI1025" s="51"/>
      <c r="DJ1025" s="51"/>
      <c r="DK1025" s="51"/>
      <c r="DL1025" s="51"/>
      <c r="DM1025" s="51"/>
      <c r="DN1025" s="51"/>
      <c r="DO1025" s="51"/>
      <c r="DP1025" s="51"/>
      <c r="DQ1025" s="51"/>
      <c r="DR1025" s="51"/>
      <c r="DS1025" s="51"/>
      <c r="DT1025" s="51"/>
      <c r="DU1025" s="51"/>
      <c r="DV1025" s="51"/>
      <c r="DW1025" s="51"/>
      <c r="DX1025" s="51"/>
      <c r="DY1025" s="51"/>
      <c r="DZ1025" s="51"/>
      <c r="EA1025" s="51"/>
      <c r="EB1025" s="51"/>
      <c r="EC1025" s="51"/>
      <c r="ED1025" s="51"/>
      <c r="EE1025" s="51"/>
      <c r="EF1025" s="51"/>
      <c r="EG1025" s="51"/>
      <c r="EH1025" s="51"/>
      <c r="EI1025" s="51"/>
      <c r="EJ1025" s="51"/>
      <c r="EK1025" s="51"/>
      <c r="EL1025" s="51"/>
      <c r="EM1025" s="51"/>
      <c r="EN1025" s="51"/>
      <c r="EO1025" s="51"/>
      <c r="EP1025" s="51"/>
      <c r="EQ1025" s="51"/>
      <c r="ER1025" s="51"/>
      <c r="ES1025" s="51"/>
      <c r="ET1025" s="51"/>
      <c r="EU1025" s="51"/>
      <c r="EV1025" s="51"/>
      <c r="EW1025" s="51"/>
      <c r="EX1025" s="51"/>
      <c r="EY1025" s="51"/>
      <c r="EZ1025" s="51"/>
      <c r="FA1025" s="51"/>
      <c r="FB1025" s="51"/>
      <c r="FC1025" s="437"/>
      <c r="FD1025" s="436"/>
      <c r="FE1025" s="51"/>
      <c r="FO1025" s="51"/>
      <c r="FP1025" s="51"/>
    </row>
    <row r="1026" spans="101:172" ht="12.75" customHeight="1">
      <c r="CW1026" s="51"/>
      <c r="CX1026" s="51"/>
      <c r="CY1026" s="51"/>
      <c r="CZ1026" s="51"/>
      <c r="DA1026" s="51"/>
      <c r="DB1026" s="51"/>
      <c r="DC1026" s="51"/>
      <c r="DD1026" s="51"/>
      <c r="DE1026" s="51"/>
      <c r="DF1026" s="51"/>
      <c r="DG1026" s="51"/>
      <c r="DH1026" s="51"/>
      <c r="DI1026" s="51"/>
      <c r="DJ1026" s="51"/>
      <c r="DK1026" s="51"/>
      <c r="DL1026" s="51"/>
      <c r="DM1026" s="51"/>
      <c r="DN1026" s="51"/>
      <c r="DO1026" s="51"/>
      <c r="DP1026" s="51"/>
      <c r="DQ1026" s="51"/>
      <c r="DR1026" s="51"/>
      <c r="DS1026" s="51"/>
      <c r="DT1026" s="51"/>
      <c r="DU1026" s="51"/>
      <c r="DV1026" s="51"/>
      <c r="DW1026" s="51"/>
      <c r="DX1026" s="51"/>
      <c r="DY1026" s="51"/>
      <c r="DZ1026" s="51"/>
      <c r="EA1026" s="51"/>
      <c r="EB1026" s="51"/>
      <c r="EC1026" s="51"/>
      <c r="ED1026" s="51"/>
      <c r="EE1026" s="51"/>
      <c r="EF1026" s="51"/>
      <c r="EG1026" s="51"/>
      <c r="EH1026" s="51"/>
      <c r="EI1026" s="51"/>
      <c r="EJ1026" s="51"/>
      <c r="EK1026" s="51"/>
      <c r="EL1026" s="51"/>
      <c r="EM1026" s="51"/>
      <c r="EN1026" s="51"/>
      <c r="EO1026" s="51"/>
      <c r="EP1026" s="51"/>
      <c r="EQ1026" s="51"/>
      <c r="ER1026" s="51"/>
      <c r="ES1026" s="51"/>
      <c r="ET1026" s="51"/>
      <c r="EU1026" s="51"/>
      <c r="EV1026" s="51"/>
      <c r="EW1026" s="51"/>
      <c r="EX1026" s="51"/>
      <c r="EY1026" s="51"/>
      <c r="EZ1026" s="51"/>
      <c r="FA1026" s="51"/>
      <c r="FB1026" s="51"/>
      <c r="FC1026" s="437"/>
      <c r="FD1026" s="436"/>
      <c r="FE1026" s="51"/>
      <c r="FO1026" s="51"/>
      <c r="FP1026" s="51"/>
    </row>
    <row r="1027" spans="101:172" ht="12.75" customHeight="1">
      <c r="CW1027" s="51"/>
      <c r="CX1027" s="51"/>
      <c r="CY1027" s="51"/>
      <c r="CZ1027" s="51"/>
      <c r="DA1027" s="51"/>
      <c r="DB1027" s="51"/>
      <c r="DC1027" s="51"/>
      <c r="DD1027" s="51"/>
      <c r="DE1027" s="51"/>
      <c r="DF1027" s="51"/>
      <c r="DG1027" s="51"/>
      <c r="DH1027" s="51"/>
      <c r="DI1027" s="51"/>
      <c r="DJ1027" s="51"/>
      <c r="DK1027" s="51"/>
      <c r="DL1027" s="51"/>
      <c r="DM1027" s="51"/>
      <c r="DN1027" s="51"/>
      <c r="DO1027" s="51"/>
      <c r="DP1027" s="51"/>
      <c r="DQ1027" s="51"/>
      <c r="DR1027" s="51"/>
      <c r="DS1027" s="51"/>
      <c r="DT1027" s="51"/>
      <c r="DU1027" s="51"/>
      <c r="DV1027" s="51"/>
      <c r="DW1027" s="51"/>
      <c r="DX1027" s="51"/>
      <c r="DY1027" s="51"/>
      <c r="DZ1027" s="51"/>
      <c r="EA1027" s="51"/>
      <c r="EB1027" s="51"/>
      <c r="EC1027" s="51"/>
      <c r="ED1027" s="51"/>
      <c r="EE1027" s="51"/>
      <c r="EF1027" s="51"/>
      <c r="EG1027" s="51"/>
      <c r="EH1027" s="51"/>
      <c r="EI1027" s="51"/>
      <c r="EJ1027" s="51"/>
      <c r="EK1027" s="51"/>
      <c r="EL1027" s="51"/>
      <c r="EM1027" s="51"/>
      <c r="EN1027" s="51"/>
      <c r="EO1027" s="51"/>
      <c r="EP1027" s="51"/>
      <c r="EQ1027" s="51"/>
      <c r="ER1027" s="51"/>
      <c r="ES1027" s="51"/>
      <c r="ET1027" s="51"/>
      <c r="EU1027" s="51"/>
      <c r="EV1027" s="51"/>
      <c r="EW1027" s="51"/>
      <c r="EX1027" s="51"/>
      <c r="EY1027" s="51"/>
      <c r="EZ1027" s="51"/>
      <c r="FA1027" s="51"/>
      <c r="FB1027" s="51"/>
      <c r="FC1027" s="437"/>
      <c r="FD1027" s="436"/>
      <c r="FE1027" s="51"/>
      <c r="FO1027" s="51"/>
      <c r="FP1027" s="51"/>
    </row>
    <row r="1028" spans="101:172" ht="12.75" customHeight="1">
      <c r="CW1028" s="51"/>
      <c r="CX1028" s="51"/>
      <c r="CY1028" s="51"/>
      <c r="CZ1028" s="51"/>
      <c r="DA1028" s="51"/>
      <c r="DB1028" s="51"/>
      <c r="DC1028" s="51"/>
      <c r="DD1028" s="51"/>
      <c r="DE1028" s="51"/>
      <c r="DF1028" s="51"/>
      <c r="DG1028" s="51"/>
      <c r="DH1028" s="51"/>
      <c r="DI1028" s="51"/>
      <c r="DJ1028" s="51"/>
      <c r="DK1028" s="51"/>
      <c r="DL1028" s="51"/>
      <c r="DM1028" s="51"/>
      <c r="DN1028" s="51"/>
      <c r="DO1028" s="51"/>
      <c r="DP1028" s="51"/>
      <c r="DQ1028" s="51"/>
      <c r="DR1028" s="51"/>
      <c r="DS1028" s="51"/>
      <c r="DT1028" s="51"/>
      <c r="DU1028" s="51"/>
      <c r="DV1028" s="51"/>
      <c r="DW1028" s="51"/>
      <c r="DX1028" s="51"/>
      <c r="DY1028" s="51"/>
      <c r="DZ1028" s="51"/>
      <c r="EA1028" s="51"/>
      <c r="EB1028" s="51"/>
      <c r="EC1028" s="51"/>
      <c r="ED1028" s="51"/>
      <c r="EE1028" s="51"/>
      <c r="EF1028" s="51"/>
      <c r="EG1028" s="51"/>
      <c r="EH1028" s="51"/>
      <c r="EI1028" s="51"/>
      <c r="EJ1028" s="51"/>
      <c r="EK1028" s="51"/>
      <c r="EL1028" s="51"/>
      <c r="EM1028" s="51"/>
      <c r="EN1028" s="51"/>
      <c r="EO1028" s="51"/>
      <c r="EP1028" s="51"/>
      <c r="EQ1028" s="51"/>
      <c r="ER1028" s="51"/>
      <c r="ES1028" s="51"/>
      <c r="ET1028" s="51"/>
      <c r="EU1028" s="51"/>
      <c r="EV1028" s="51"/>
      <c r="EW1028" s="51"/>
      <c r="EX1028" s="51"/>
      <c r="EY1028" s="51"/>
      <c r="EZ1028" s="51"/>
      <c r="FA1028" s="51"/>
      <c r="FB1028" s="51"/>
      <c r="FC1028" s="437"/>
      <c r="FD1028" s="436"/>
      <c r="FE1028" s="51"/>
      <c r="FO1028" s="51"/>
      <c r="FP1028" s="51"/>
    </row>
    <row r="1029" spans="101:172" ht="12.75" customHeight="1">
      <c r="CW1029" s="51"/>
      <c r="CX1029" s="51"/>
      <c r="CY1029" s="51"/>
      <c r="CZ1029" s="51"/>
      <c r="DA1029" s="51"/>
      <c r="DB1029" s="51"/>
      <c r="DC1029" s="51"/>
      <c r="DD1029" s="51"/>
      <c r="DE1029" s="51"/>
      <c r="DF1029" s="51"/>
      <c r="DG1029" s="51"/>
      <c r="DH1029" s="51"/>
      <c r="DI1029" s="51"/>
      <c r="DJ1029" s="51"/>
      <c r="DK1029" s="51"/>
      <c r="DL1029" s="51"/>
      <c r="DM1029" s="51"/>
      <c r="DN1029" s="51"/>
      <c r="DO1029" s="51"/>
      <c r="DP1029" s="51"/>
      <c r="DQ1029" s="51"/>
      <c r="DR1029" s="51"/>
      <c r="DS1029" s="51"/>
      <c r="DT1029" s="51"/>
      <c r="DU1029" s="51"/>
      <c r="DV1029" s="51"/>
      <c r="DW1029" s="51"/>
      <c r="DX1029" s="51"/>
      <c r="DY1029" s="51"/>
      <c r="DZ1029" s="51"/>
      <c r="EA1029" s="51"/>
      <c r="EB1029" s="51"/>
      <c r="EC1029" s="51"/>
      <c r="ED1029" s="51"/>
      <c r="EE1029" s="51"/>
      <c r="EF1029" s="51"/>
      <c r="EG1029" s="51"/>
      <c r="EH1029" s="51"/>
      <c r="EI1029" s="51"/>
      <c r="EJ1029" s="51"/>
      <c r="EK1029" s="51"/>
      <c r="EL1029" s="51"/>
      <c r="EM1029" s="51"/>
      <c r="EN1029" s="51"/>
      <c r="EO1029" s="51"/>
      <c r="EP1029" s="51"/>
      <c r="EQ1029" s="51"/>
      <c r="ER1029" s="51"/>
      <c r="ES1029" s="51"/>
      <c r="ET1029" s="51"/>
      <c r="EU1029" s="51"/>
      <c r="EV1029" s="51"/>
      <c r="EW1029" s="51"/>
      <c r="EX1029" s="51"/>
      <c r="EY1029" s="51"/>
      <c r="EZ1029" s="51"/>
      <c r="FA1029" s="51"/>
      <c r="FB1029" s="51"/>
      <c r="FC1029" s="437"/>
      <c r="FD1029" s="436"/>
      <c r="FE1029" s="51"/>
      <c r="FO1029" s="51"/>
      <c r="FP1029" s="51"/>
    </row>
    <row r="1030" spans="101:172" ht="12.75" customHeight="1">
      <c r="CW1030" s="51"/>
      <c r="CX1030" s="51"/>
      <c r="CY1030" s="51"/>
      <c r="CZ1030" s="51"/>
      <c r="DA1030" s="51"/>
      <c r="DB1030" s="51"/>
      <c r="DC1030" s="51"/>
      <c r="DD1030" s="51"/>
      <c r="DE1030" s="51"/>
      <c r="DF1030" s="51"/>
      <c r="DG1030" s="51"/>
      <c r="DH1030" s="51"/>
      <c r="DI1030" s="51"/>
      <c r="DJ1030" s="51"/>
      <c r="DK1030" s="51"/>
      <c r="DL1030" s="51"/>
      <c r="DM1030" s="51"/>
      <c r="DN1030" s="51"/>
      <c r="DO1030" s="51"/>
      <c r="DP1030" s="51"/>
      <c r="DQ1030" s="51"/>
      <c r="DR1030" s="51"/>
      <c r="DS1030" s="51"/>
      <c r="DT1030" s="51"/>
      <c r="DU1030" s="51"/>
      <c r="DV1030" s="51"/>
      <c r="DW1030" s="51"/>
      <c r="DX1030" s="51"/>
      <c r="DY1030" s="51"/>
      <c r="DZ1030" s="51"/>
      <c r="EA1030" s="51"/>
      <c r="EB1030" s="51"/>
      <c r="EC1030" s="51"/>
      <c r="ED1030" s="51"/>
      <c r="EE1030" s="51"/>
      <c r="EF1030" s="51"/>
      <c r="EG1030" s="51"/>
      <c r="EH1030" s="51"/>
      <c r="EI1030" s="51"/>
      <c r="EJ1030" s="51"/>
      <c r="EK1030" s="51"/>
      <c r="EL1030" s="51"/>
      <c r="EM1030" s="51"/>
      <c r="EN1030" s="51"/>
      <c r="EO1030" s="51"/>
      <c r="EP1030" s="51"/>
      <c r="EQ1030" s="51"/>
      <c r="ER1030" s="51"/>
      <c r="ES1030" s="51"/>
      <c r="ET1030" s="51"/>
      <c r="EU1030" s="51"/>
      <c r="EV1030" s="51"/>
      <c r="EW1030" s="51"/>
      <c r="EX1030" s="51"/>
      <c r="EY1030" s="51"/>
      <c r="EZ1030" s="51"/>
      <c r="FA1030" s="51"/>
      <c r="FB1030" s="51"/>
      <c r="FC1030" s="437"/>
      <c r="FD1030" s="436"/>
      <c r="FE1030" s="51"/>
      <c r="FO1030" s="51"/>
      <c r="FP1030" s="51"/>
    </row>
    <row r="1031" spans="101:172" ht="12.75" customHeight="1">
      <c r="CW1031" s="51"/>
      <c r="CX1031" s="51"/>
      <c r="CY1031" s="51"/>
      <c r="CZ1031" s="51"/>
      <c r="DA1031" s="51"/>
      <c r="DB1031" s="51"/>
      <c r="DC1031" s="51"/>
      <c r="DD1031" s="51"/>
      <c r="DE1031" s="51"/>
      <c r="DF1031" s="51"/>
      <c r="DG1031" s="51"/>
      <c r="DH1031" s="51"/>
      <c r="DI1031" s="51"/>
      <c r="DJ1031" s="51"/>
      <c r="DK1031" s="51"/>
      <c r="DL1031" s="51"/>
      <c r="DM1031" s="51"/>
      <c r="DN1031" s="51"/>
      <c r="DO1031" s="51"/>
      <c r="DP1031" s="51"/>
      <c r="DQ1031" s="51"/>
      <c r="DR1031" s="51"/>
      <c r="DS1031" s="51"/>
      <c r="DT1031" s="51"/>
      <c r="DU1031" s="51"/>
      <c r="DV1031" s="51"/>
      <c r="DW1031" s="51"/>
      <c r="DX1031" s="51"/>
      <c r="DY1031" s="51"/>
      <c r="DZ1031" s="51"/>
      <c r="EA1031" s="51"/>
      <c r="EB1031" s="51"/>
      <c r="EC1031" s="51"/>
      <c r="ED1031" s="51"/>
      <c r="EE1031" s="51"/>
      <c r="EF1031" s="51"/>
      <c r="EG1031" s="51"/>
      <c r="EH1031" s="51"/>
      <c r="EI1031" s="51"/>
      <c r="EJ1031" s="51"/>
      <c r="EK1031" s="51"/>
      <c r="EL1031" s="51"/>
      <c r="EM1031" s="51"/>
      <c r="EN1031" s="51"/>
      <c r="EO1031" s="51"/>
      <c r="EP1031" s="51"/>
      <c r="EQ1031" s="51"/>
      <c r="ER1031" s="51"/>
      <c r="ES1031" s="51"/>
      <c r="ET1031" s="51"/>
      <c r="EU1031" s="51"/>
      <c r="EV1031" s="51"/>
      <c r="EW1031" s="51"/>
      <c r="EX1031" s="51"/>
      <c r="EY1031" s="51"/>
      <c r="EZ1031" s="51"/>
      <c r="FA1031" s="51"/>
      <c r="FB1031" s="51"/>
      <c r="FC1031" s="437"/>
      <c r="FD1031" s="436"/>
      <c r="FE1031" s="51"/>
      <c r="FO1031" s="51"/>
      <c r="FP1031" s="51"/>
    </row>
    <row r="1032" spans="101:172" ht="12.75" customHeight="1">
      <c r="CW1032" s="51"/>
      <c r="CX1032" s="51"/>
      <c r="CY1032" s="51"/>
      <c r="CZ1032" s="51"/>
      <c r="DA1032" s="51"/>
      <c r="DB1032" s="51"/>
      <c r="DC1032" s="51"/>
      <c r="DD1032" s="51"/>
      <c r="DE1032" s="51"/>
      <c r="DF1032" s="51"/>
      <c r="DG1032" s="51"/>
      <c r="DH1032" s="51"/>
      <c r="DI1032" s="51"/>
      <c r="DJ1032" s="51"/>
      <c r="DK1032" s="51"/>
      <c r="DL1032" s="51"/>
      <c r="DM1032" s="51"/>
      <c r="DN1032" s="51"/>
      <c r="DO1032" s="51"/>
      <c r="DP1032" s="51"/>
      <c r="DQ1032" s="51"/>
      <c r="DR1032" s="51"/>
      <c r="DS1032" s="51"/>
      <c r="DT1032" s="51"/>
      <c r="DU1032" s="51"/>
      <c r="DV1032" s="51"/>
      <c r="DW1032" s="51"/>
      <c r="DX1032" s="51"/>
      <c r="DY1032" s="51"/>
      <c r="DZ1032" s="51"/>
      <c r="EA1032" s="51"/>
      <c r="EB1032" s="51"/>
      <c r="EC1032" s="51"/>
      <c r="ED1032" s="51"/>
      <c r="EE1032" s="51"/>
      <c r="EF1032" s="51"/>
      <c r="EG1032" s="51"/>
      <c r="EH1032" s="51"/>
      <c r="EI1032" s="51"/>
      <c r="EJ1032" s="51"/>
      <c r="EK1032" s="51"/>
      <c r="EL1032" s="51"/>
      <c r="EM1032" s="51"/>
      <c r="EN1032" s="51"/>
      <c r="EO1032" s="51"/>
      <c r="EP1032" s="51"/>
      <c r="EQ1032" s="51"/>
      <c r="ER1032" s="51"/>
      <c r="ES1032" s="51"/>
      <c r="ET1032" s="51"/>
      <c r="EU1032" s="51"/>
      <c r="EV1032" s="51"/>
      <c r="EW1032" s="51"/>
      <c r="EX1032" s="51"/>
      <c r="EY1032" s="51"/>
      <c r="EZ1032" s="51"/>
      <c r="FA1032" s="51"/>
      <c r="FB1032" s="51"/>
      <c r="FC1032" s="437"/>
      <c r="FD1032" s="436"/>
      <c r="FE1032" s="51"/>
      <c r="FO1032" s="51"/>
      <c r="FP1032" s="51"/>
    </row>
    <row r="1033" spans="101:172" ht="12.75" customHeight="1">
      <c r="CW1033" s="51"/>
      <c r="CX1033" s="51"/>
      <c r="CY1033" s="51"/>
      <c r="CZ1033" s="51"/>
      <c r="DA1033" s="51"/>
      <c r="DB1033" s="51"/>
      <c r="DC1033" s="51"/>
      <c r="DD1033" s="51"/>
      <c r="DE1033" s="51"/>
      <c r="DF1033" s="51"/>
      <c r="DG1033" s="51"/>
      <c r="DH1033" s="51"/>
      <c r="DI1033" s="51"/>
      <c r="DJ1033" s="51"/>
      <c r="DK1033" s="51"/>
      <c r="DL1033" s="51"/>
      <c r="DM1033" s="51"/>
      <c r="DN1033" s="51"/>
      <c r="DO1033" s="51"/>
      <c r="DP1033" s="51"/>
      <c r="DQ1033" s="51"/>
      <c r="DR1033" s="51"/>
      <c r="DS1033" s="51"/>
      <c r="DT1033" s="51"/>
      <c r="DU1033" s="51"/>
      <c r="DV1033" s="51"/>
      <c r="DW1033" s="51"/>
      <c r="DX1033" s="51"/>
      <c r="DY1033" s="51"/>
      <c r="DZ1033" s="51"/>
      <c r="EA1033" s="51"/>
      <c r="EB1033" s="51"/>
      <c r="EC1033" s="51"/>
      <c r="ED1033" s="51"/>
      <c r="EE1033" s="51"/>
      <c r="EF1033" s="51"/>
      <c r="EG1033" s="51"/>
      <c r="EH1033" s="51"/>
      <c r="EI1033" s="51"/>
      <c r="EJ1033" s="51"/>
      <c r="EK1033" s="51"/>
      <c r="EL1033" s="51"/>
      <c r="EM1033" s="51"/>
      <c r="EN1033" s="51"/>
      <c r="EO1033" s="51"/>
      <c r="EP1033" s="51"/>
      <c r="EQ1033" s="51"/>
      <c r="ER1033" s="51"/>
      <c r="ES1033" s="51"/>
      <c r="ET1033" s="51"/>
      <c r="EU1033" s="51"/>
      <c r="EV1033" s="51"/>
      <c r="EW1033" s="51"/>
      <c r="EX1033" s="51"/>
      <c r="EY1033" s="51"/>
      <c r="EZ1033" s="51"/>
      <c r="FA1033" s="51"/>
      <c r="FB1033" s="51"/>
      <c r="FC1033" s="437"/>
      <c r="FD1033" s="436"/>
      <c r="FE1033" s="51"/>
      <c r="FO1033" s="51"/>
      <c r="FP1033" s="51"/>
    </row>
    <row r="1034" spans="101:172" ht="12.75" customHeight="1">
      <c r="CW1034" s="51"/>
      <c r="CX1034" s="51"/>
      <c r="CY1034" s="51"/>
      <c r="CZ1034" s="51"/>
      <c r="DA1034" s="51"/>
      <c r="DB1034" s="51"/>
      <c r="DC1034" s="51"/>
      <c r="DD1034" s="51"/>
      <c r="DE1034" s="51"/>
      <c r="DF1034" s="51"/>
      <c r="DG1034" s="51"/>
      <c r="DH1034" s="51"/>
      <c r="DI1034" s="51"/>
      <c r="DJ1034" s="51"/>
      <c r="DK1034" s="51"/>
      <c r="DL1034" s="51"/>
      <c r="DM1034" s="51"/>
      <c r="DN1034" s="51"/>
      <c r="DO1034" s="51"/>
      <c r="DP1034" s="51"/>
      <c r="DQ1034" s="51"/>
      <c r="DR1034" s="51"/>
      <c r="DS1034" s="51"/>
      <c r="DT1034" s="51"/>
      <c r="DU1034" s="51"/>
      <c r="DV1034" s="51"/>
      <c r="DW1034" s="51"/>
      <c r="DX1034" s="51"/>
      <c r="DY1034" s="51"/>
      <c r="DZ1034" s="51"/>
      <c r="EA1034" s="51"/>
      <c r="EB1034" s="51"/>
      <c r="EC1034" s="51"/>
      <c r="ED1034" s="51"/>
      <c r="EE1034" s="51"/>
      <c r="EF1034" s="51"/>
      <c r="EG1034" s="51"/>
      <c r="EH1034" s="51"/>
      <c r="EI1034" s="51"/>
      <c r="EJ1034" s="51"/>
      <c r="EK1034" s="51"/>
      <c r="EL1034" s="51"/>
      <c r="EM1034" s="51"/>
      <c r="EN1034" s="51"/>
      <c r="EO1034" s="51"/>
      <c r="EP1034" s="51"/>
      <c r="EQ1034" s="51"/>
      <c r="ER1034" s="51"/>
      <c r="ES1034" s="51"/>
      <c r="ET1034" s="51"/>
      <c r="EU1034" s="51"/>
      <c r="EV1034" s="51"/>
      <c r="EW1034" s="51"/>
      <c r="EX1034" s="51"/>
      <c r="EY1034" s="51"/>
      <c r="EZ1034" s="51"/>
      <c r="FA1034" s="51"/>
      <c r="FB1034" s="51"/>
      <c r="FC1034" s="437"/>
      <c r="FD1034" s="436"/>
      <c r="FE1034" s="51"/>
      <c r="FO1034" s="51"/>
      <c r="FP1034" s="51"/>
    </row>
    <row r="1035" spans="101:172" ht="12.75" customHeight="1">
      <c r="CW1035" s="51"/>
      <c r="CX1035" s="51"/>
      <c r="CY1035" s="51"/>
      <c r="CZ1035" s="51"/>
      <c r="DA1035" s="51"/>
      <c r="DB1035" s="51"/>
      <c r="DC1035" s="51"/>
      <c r="DD1035" s="51"/>
      <c r="DE1035" s="51"/>
      <c r="DF1035" s="51"/>
      <c r="DG1035" s="51"/>
      <c r="DH1035" s="51"/>
      <c r="DI1035" s="51"/>
      <c r="DJ1035" s="51"/>
      <c r="DK1035" s="51"/>
      <c r="DL1035" s="51"/>
      <c r="DM1035" s="51"/>
      <c r="DN1035" s="51"/>
      <c r="DO1035" s="51"/>
      <c r="DP1035" s="51"/>
      <c r="DQ1035" s="51"/>
      <c r="DR1035" s="51"/>
      <c r="DS1035" s="51"/>
      <c r="DT1035" s="51"/>
      <c r="DU1035" s="51"/>
      <c r="DV1035" s="51"/>
      <c r="DW1035" s="51"/>
      <c r="DX1035" s="51"/>
      <c r="DY1035" s="51"/>
      <c r="DZ1035" s="51"/>
      <c r="EA1035" s="51"/>
      <c r="EB1035" s="51"/>
      <c r="EC1035" s="51"/>
      <c r="ED1035" s="51"/>
      <c r="EE1035" s="51"/>
      <c r="EF1035" s="51"/>
      <c r="EG1035" s="51"/>
      <c r="EH1035" s="51"/>
      <c r="EI1035" s="51"/>
      <c r="EJ1035" s="51"/>
      <c r="EK1035" s="51"/>
      <c r="EL1035" s="51"/>
      <c r="EM1035" s="51"/>
      <c r="EN1035" s="51"/>
      <c r="EO1035" s="51"/>
      <c r="EP1035" s="51"/>
      <c r="EQ1035" s="51"/>
      <c r="ER1035" s="51"/>
      <c r="ES1035" s="51"/>
      <c r="ET1035" s="51"/>
      <c r="EU1035" s="51"/>
      <c r="EV1035" s="51"/>
      <c r="EW1035" s="51"/>
      <c r="EX1035" s="51"/>
      <c r="EY1035" s="51"/>
      <c r="EZ1035" s="51"/>
      <c r="FA1035" s="51"/>
      <c r="FB1035" s="51"/>
      <c r="FC1035" s="437"/>
      <c r="FD1035" s="436"/>
      <c r="FE1035" s="51"/>
      <c r="FO1035" s="51"/>
      <c r="FP1035" s="51"/>
    </row>
    <row r="1036" spans="101:172" ht="12.75" customHeight="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c r="FB1036" s="51"/>
      <c r="FC1036" s="437"/>
      <c r="FD1036" s="436"/>
      <c r="FE1036" s="51"/>
      <c r="FO1036" s="51"/>
      <c r="FP1036" s="51"/>
    </row>
    <row r="1037" spans="101:172" ht="12.75" customHeight="1">
      <c r="CW1037" s="51"/>
      <c r="CX1037" s="51"/>
      <c r="CY1037" s="51"/>
      <c r="CZ1037" s="51"/>
      <c r="DA1037" s="51"/>
      <c r="DB1037" s="51"/>
      <c r="DC1037" s="51"/>
      <c r="DD1037" s="51"/>
      <c r="DE1037" s="51"/>
      <c r="DF1037" s="51"/>
      <c r="DG1037" s="51"/>
      <c r="DH1037" s="51"/>
      <c r="DI1037" s="51"/>
      <c r="DJ1037" s="51"/>
      <c r="DK1037" s="51"/>
      <c r="DL1037" s="51"/>
      <c r="DM1037" s="51"/>
      <c r="DN1037" s="51"/>
      <c r="DO1037" s="51"/>
      <c r="DP1037" s="51"/>
      <c r="DQ1037" s="51"/>
      <c r="DR1037" s="51"/>
      <c r="DS1037" s="51"/>
      <c r="DT1037" s="51"/>
      <c r="DU1037" s="51"/>
      <c r="DV1037" s="51"/>
      <c r="DW1037" s="51"/>
      <c r="DX1037" s="51"/>
      <c r="DY1037" s="51"/>
      <c r="DZ1037" s="51"/>
      <c r="EA1037" s="51"/>
      <c r="EB1037" s="51"/>
      <c r="EC1037" s="51"/>
      <c r="ED1037" s="51"/>
      <c r="EE1037" s="51"/>
      <c r="EF1037" s="51"/>
      <c r="EG1037" s="51"/>
      <c r="EH1037" s="51"/>
      <c r="EI1037" s="51"/>
      <c r="EJ1037" s="51"/>
      <c r="EK1037" s="51"/>
      <c r="EL1037" s="51"/>
      <c r="EM1037" s="51"/>
      <c r="EN1037" s="51"/>
      <c r="EO1037" s="51"/>
      <c r="EP1037" s="51"/>
      <c r="EQ1037" s="51"/>
      <c r="ER1037" s="51"/>
      <c r="ES1037" s="51"/>
      <c r="ET1037" s="51"/>
      <c r="EU1037" s="51"/>
      <c r="EV1037" s="51"/>
      <c r="EW1037" s="51"/>
      <c r="EX1037" s="51"/>
      <c r="EY1037" s="51"/>
      <c r="EZ1037" s="51"/>
      <c r="FA1037" s="51"/>
      <c r="FB1037" s="51"/>
      <c r="FC1037" s="437"/>
      <c r="FD1037" s="436"/>
      <c r="FE1037" s="51"/>
      <c r="FO1037" s="51"/>
      <c r="FP1037" s="51"/>
    </row>
    <row r="1038" spans="101:172" ht="12.75" customHeight="1">
      <c r="CW1038" s="51"/>
      <c r="CX1038" s="51"/>
      <c r="CY1038" s="51"/>
      <c r="CZ1038" s="51"/>
      <c r="DA1038" s="51"/>
      <c r="DB1038" s="51"/>
      <c r="DC1038" s="51"/>
      <c r="DD1038" s="51"/>
      <c r="DE1038" s="51"/>
      <c r="DF1038" s="51"/>
      <c r="DG1038" s="51"/>
      <c r="DH1038" s="51"/>
      <c r="DI1038" s="51"/>
      <c r="DJ1038" s="51"/>
      <c r="DK1038" s="51"/>
      <c r="DL1038" s="51"/>
      <c r="DM1038" s="51"/>
      <c r="DN1038" s="51"/>
      <c r="DO1038" s="51"/>
      <c r="DP1038" s="51"/>
      <c r="DQ1038" s="51"/>
      <c r="DR1038" s="51"/>
      <c r="DS1038" s="51"/>
      <c r="DT1038" s="51"/>
      <c r="DU1038" s="51"/>
      <c r="DV1038" s="51"/>
      <c r="DW1038" s="51"/>
      <c r="DX1038" s="51"/>
      <c r="DY1038" s="51"/>
      <c r="DZ1038" s="51"/>
      <c r="EA1038" s="51"/>
      <c r="EB1038" s="51"/>
      <c r="EC1038" s="51"/>
      <c r="ED1038" s="51"/>
      <c r="EE1038" s="51"/>
      <c r="EF1038" s="51"/>
      <c r="EG1038" s="51"/>
      <c r="EH1038" s="51"/>
      <c r="EI1038" s="51"/>
      <c r="EJ1038" s="51"/>
      <c r="EK1038" s="51"/>
      <c r="EL1038" s="51"/>
      <c r="EM1038" s="51"/>
      <c r="EN1038" s="51"/>
      <c r="EO1038" s="51"/>
      <c r="EP1038" s="51"/>
      <c r="EQ1038" s="51"/>
      <c r="ER1038" s="51"/>
      <c r="ES1038" s="51"/>
      <c r="ET1038" s="51"/>
      <c r="EU1038" s="51"/>
      <c r="EV1038" s="51"/>
      <c r="EW1038" s="51"/>
      <c r="EX1038" s="51"/>
      <c r="EY1038" s="51"/>
      <c r="EZ1038" s="51"/>
      <c r="FA1038" s="51"/>
      <c r="FB1038" s="51"/>
      <c r="FC1038" s="437"/>
      <c r="FD1038" s="436"/>
      <c r="FE1038" s="51"/>
      <c r="FO1038" s="51"/>
      <c r="FP1038" s="51"/>
    </row>
    <row r="1039" spans="101:172" ht="12.75" customHeight="1">
      <c r="CW1039" s="51"/>
      <c r="CX1039" s="51"/>
      <c r="CY1039" s="51"/>
      <c r="CZ1039" s="51"/>
      <c r="DA1039" s="51"/>
      <c r="DB1039" s="51"/>
      <c r="DC1039" s="51"/>
      <c r="DD1039" s="51"/>
      <c r="DE1039" s="51"/>
      <c r="DF1039" s="51"/>
      <c r="DG1039" s="51"/>
      <c r="DH1039" s="51"/>
      <c r="DI1039" s="51"/>
      <c r="DJ1039" s="51"/>
      <c r="DK1039" s="51"/>
      <c r="DL1039" s="51"/>
      <c r="DM1039" s="51"/>
      <c r="DN1039" s="51"/>
      <c r="DO1039" s="51"/>
      <c r="DP1039" s="51"/>
      <c r="DQ1039" s="51"/>
      <c r="DR1039" s="51"/>
      <c r="DS1039" s="51"/>
      <c r="DT1039" s="51"/>
      <c r="DU1039" s="51"/>
      <c r="DV1039" s="51"/>
      <c r="DW1039" s="51"/>
      <c r="DX1039" s="51"/>
      <c r="DY1039" s="51"/>
      <c r="DZ1039" s="51"/>
      <c r="EA1039" s="51"/>
      <c r="EB1039" s="51"/>
      <c r="EC1039" s="51"/>
      <c r="ED1039" s="51"/>
      <c r="EE1039" s="51"/>
      <c r="EF1039" s="51"/>
      <c r="EG1039" s="51"/>
      <c r="EH1039" s="51"/>
      <c r="EI1039" s="51"/>
      <c r="EJ1039" s="51"/>
      <c r="EK1039" s="51"/>
      <c r="EL1039" s="51"/>
      <c r="EM1039" s="51"/>
      <c r="EN1039" s="51"/>
      <c r="EO1039" s="51"/>
      <c r="EP1039" s="51"/>
      <c r="EQ1039" s="51"/>
      <c r="ER1039" s="51"/>
      <c r="ES1039" s="51"/>
      <c r="ET1039" s="51"/>
      <c r="EU1039" s="51"/>
      <c r="EV1039" s="51"/>
      <c r="EW1039" s="51"/>
      <c r="EX1039" s="51"/>
      <c r="EY1039" s="51"/>
      <c r="EZ1039" s="51"/>
      <c r="FA1039" s="51"/>
      <c r="FB1039" s="51"/>
      <c r="FC1039" s="437"/>
      <c r="FD1039" s="436"/>
      <c r="FE1039" s="51"/>
      <c r="FO1039" s="51"/>
      <c r="FP1039" s="51"/>
    </row>
    <row r="1040" spans="101:172" ht="12.75" customHeight="1">
      <c r="CW1040" s="51"/>
      <c r="CX1040" s="51"/>
      <c r="CY1040" s="51"/>
      <c r="CZ1040" s="51"/>
      <c r="DA1040" s="51"/>
      <c r="DB1040" s="51"/>
      <c r="DC1040" s="51"/>
      <c r="DD1040" s="51"/>
      <c r="DE1040" s="51"/>
      <c r="DF1040" s="51"/>
      <c r="DG1040" s="51"/>
      <c r="DH1040" s="51"/>
      <c r="DI1040" s="51"/>
      <c r="DJ1040" s="51"/>
      <c r="DK1040" s="51"/>
      <c r="DL1040" s="51"/>
      <c r="DM1040" s="51"/>
      <c r="DN1040" s="51"/>
      <c r="DO1040" s="51"/>
      <c r="DP1040" s="51"/>
      <c r="DQ1040" s="51"/>
      <c r="DR1040" s="51"/>
      <c r="DS1040" s="51"/>
      <c r="DT1040" s="51"/>
      <c r="DU1040" s="51"/>
      <c r="DV1040" s="51"/>
      <c r="DW1040" s="51"/>
      <c r="DX1040" s="51"/>
      <c r="DY1040" s="51"/>
      <c r="DZ1040" s="51"/>
      <c r="EA1040" s="51"/>
      <c r="EB1040" s="51"/>
      <c r="EC1040" s="51"/>
      <c r="ED1040" s="51"/>
      <c r="EE1040" s="51"/>
      <c r="EF1040" s="51"/>
      <c r="EG1040" s="51"/>
      <c r="EH1040" s="51"/>
      <c r="EI1040" s="51"/>
      <c r="EJ1040" s="51"/>
      <c r="EK1040" s="51"/>
      <c r="EL1040" s="51"/>
      <c r="EM1040" s="51"/>
      <c r="EN1040" s="51"/>
      <c r="EO1040" s="51"/>
      <c r="EP1040" s="51"/>
      <c r="EQ1040" s="51"/>
      <c r="ER1040" s="51"/>
      <c r="ES1040" s="51"/>
      <c r="ET1040" s="51"/>
      <c r="EU1040" s="51"/>
      <c r="EV1040" s="51"/>
      <c r="EW1040" s="51"/>
      <c r="EX1040" s="51"/>
      <c r="EY1040" s="51"/>
      <c r="EZ1040" s="51"/>
      <c r="FA1040" s="51"/>
      <c r="FB1040" s="51"/>
      <c r="FC1040" s="437"/>
      <c r="FD1040" s="436"/>
      <c r="FE1040" s="51"/>
      <c r="FO1040" s="51"/>
      <c r="FP1040" s="51"/>
    </row>
    <row r="1041" spans="101:172" ht="12.75" customHeight="1">
      <c r="CW1041" s="51"/>
      <c r="CX1041" s="51"/>
      <c r="CY1041" s="51"/>
      <c r="CZ1041" s="51"/>
      <c r="DA1041" s="51"/>
      <c r="DB1041" s="51"/>
      <c r="DC1041" s="51"/>
      <c r="DD1041" s="51"/>
      <c r="DE1041" s="51"/>
      <c r="DF1041" s="51"/>
      <c r="DG1041" s="51"/>
      <c r="DH1041" s="51"/>
      <c r="DI1041" s="51"/>
      <c r="DJ1041" s="51"/>
      <c r="DK1041" s="51"/>
      <c r="DL1041" s="51"/>
      <c r="DM1041" s="51"/>
      <c r="DN1041" s="51"/>
      <c r="DO1041" s="51"/>
      <c r="DP1041" s="51"/>
      <c r="DQ1041" s="51"/>
      <c r="DR1041" s="51"/>
      <c r="DS1041" s="51"/>
      <c r="DT1041" s="51"/>
      <c r="DU1041" s="51"/>
      <c r="DV1041" s="51"/>
      <c r="DW1041" s="51"/>
      <c r="DX1041" s="51"/>
      <c r="DY1041" s="51"/>
      <c r="DZ1041" s="51"/>
      <c r="EA1041" s="51"/>
      <c r="EB1041" s="51"/>
      <c r="EC1041" s="51"/>
      <c r="ED1041" s="51"/>
      <c r="EE1041" s="51"/>
      <c r="EF1041" s="51"/>
      <c r="EG1041" s="51"/>
      <c r="EH1041" s="51"/>
      <c r="EI1041" s="51"/>
      <c r="EJ1041" s="51"/>
      <c r="EK1041" s="51"/>
      <c r="EL1041" s="51"/>
      <c r="EM1041" s="51"/>
      <c r="EN1041" s="51"/>
      <c r="EO1041" s="51"/>
      <c r="EP1041" s="51"/>
      <c r="EQ1041" s="51"/>
      <c r="ER1041" s="51"/>
      <c r="ES1041" s="51"/>
      <c r="ET1041" s="51"/>
      <c r="EU1041" s="51"/>
      <c r="EV1041" s="51"/>
      <c r="EW1041" s="51"/>
      <c r="EX1041" s="51"/>
      <c r="EY1041" s="51"/>
      <c r="EZ1041" s="51"/>
      <c r="FA1041" s="51"/>
      <c r="FB1041" s="51"/>
      <c r="FC1041" s="437"/>
      <c r="FD1041" s="436"/>
      <c r="FE1041" s="51"/>
      <c r="FO1041" s="51"/>
      <c r="FP1041" s="51"/>
    </row>
    <row r="1042" spans="101:172" ht="12.75" customHeight="1">
      <c r="CW1042" s="51"/>
      <c r="CX1042" s="51"/>
      <c r="CY1042" s="51"/>
      <c r="CZ1042" s="51"/>
      <c r="DA1042" s="51"/>
      <c r="DB1042" s="51"/>
      <c r="DC1042" s="51"/>
      <c r="DD1042" s="51"/>
      <c r="DE1042" s="51"/>
      <c r="DF1042" s="51"/>
      <c r="DG1042" s="51"/>
      <c r="DH1042" s="51"/>
      <c r="DI1042" s="51"/>
      <c r="DJ1042" s="51"/>
      <c r="DK1042" s="51"/>
      <c r="DL1042" s="51"/>
      <c r="DM1042" s="51"/>
      <c r="DN1042" s="51"/>
      <c r="DO1042" s="51"/>
      <c r="DP1042" s="51"/>
      <c r="DQ1042" s="51"/>
      <c r="DR1042" s="51"/>
      <c r="DS1042" s="51"/>
      <c r="DT1042" s="51"/>
      <c r="DU1042" s="51"/>
      <c r="DV1042" s="51"/>
      <c r="DW1042" s="51"/>
      <c r="DX1042" s="51"/>
      <c r="DY1042" s="51"/>
      <c r="DZ1042" s="51"/>
      <c r="EA1042" s="51"/>
      <c r="EB1042" s="51"/>
      <c r="EC1042" s="51"/>
      <c r="ED1042" s="51"/>
      <c r="EE1042" s="51"/>
      <c r="EF1042" s="51"/>
      <c r="EG1042" s="51"/>
      <c r="EH1042" s="51"/>
      <c r="EI1042" s="51"/>
      <c r="EJ1042" s="51"/>
      <c r="EK1042" s="51"/>
      <c r="EL1042" s="51"/>
      <c r="EM1042" s="51"/>
      <c r="EN1042" s="51"/>
      <c r="EO1042" s="51"/>
      <c r="EP1042" s="51"/>
      <c r="EQ1042" s="51"/>
      <c r="ER1042" s="51"/>
      <c r="ES1042" s="51"/>
      <c r="ET1042" s="51"/>
      <c r="EU1042" s="51"/>
      <c r="EV1042" s="51"/>
      <c r="EW1042" s="51"/>
      <c r="EX1042" s="51"/>
      <c r="EY1042" s="51"/>
      <c r="EZ1042" s="51"/>
      <c r="FA1042" s="51"/>
      <c r="FB1042" s="51"/>
      <c r="FC1042" s="437"/>
      <c r="FD1042" s="436"/>
      <c r="FE1042" s="51"/>
      <c r="FO1042" s="51"/>
      <c r="FP1042" s="51"/>
    </row>
    <row r="1043" spans="101:172" ht="12.75" customHeight="1">
      <c r="CW1043" s="51"/>
      <c r="CX1043" s="51"/>
      <c r="CY1043" s="51"/>
      <c r="CZ1043" s="51"/>
      <c r="DA1043" s="51"/>
      <c r="DB1043" s="51"/>
      <c r="DC1043" s="51"/>
      <c r="DD1043" s="51"/>
      <c r="DE1043" s="51"/>
      <c r="DF1043" s="51"/>
      <c r="DG1043" s="51"/>
      <c r="DH1043" s="51"/>
      <c r="DI1043" s="51"/>
      <c r="DJ1043" s="51"/>
      <c r="DK1043" s="51"/>
      <c r="DL1043" s="51"/>
      <c r="DM1043" s="51"/>
      <c r="DN1043" s="51"/>
      <c r="DO1043" s="51"/>
      <c r="DP1043" s="51"/>
      <c r="DQ1043" s="51"/>
      <c r="DR1043" s="51"/>
      <c r="DS1043" s="51"/>
      <c r="DT1043" s="51"/>
      <c r="DU1043" s="51"/>
      <c r="DV1043" s="51"/>
      <c r="DW1043" s="51"/>
      <c r="DX1043" s="51"/>
      <c r="DY1043" s="51"/>
      <c r="DZ1043" s="51"/>
      <c r="EA1043" s="51"/>
      <c r="EB1043" s="51"/>
      <c r="EC1043" s="51"/>
      <c r="ED1043" s="51"/>
      <c r="EE1043" s="51"/>
      <c r="EF1043" s="51"/>
      <c r="EG1043" s="51"/>
      <c r="EH1043" s="51"/>
      <c r="EI1043" s="51"/>
      <c r="EJ1043" s="51"/>
      <c r="EK1043" s="51"/>
      <c r="EL1043" s="51"/>
      <c r="EM1043" s="51"/>
      <c r="EN1043" s="51"/>
      <c r="EO1043" s="51"/>
      <c r="EP1043" s="51"/>
      <c r="EQ1043" s="51"/>
      <c r="ER1043" s="51"/>
      <c r="ES1043" s="51"/>
      <c r="ET1043" s="51"/>
      <c r="EU1043" s="51"/>
      <c r="EV1043" s="51"/>
      <c r="EW1043" s="51"/>
      <c r="EX1043" s="51"/>
      <c r="EY1043" s="51"/>
      <c r="EZ1043" s="51"/>
      <c r="FA1043" s="51"/>
      <c r="FB1043" s="51"/>
      <c r="FC1043" s="437"/>
      <c r="FD1043" s="436"/>
      <c r="FE1043" s="51"/>
      <c r="FO1043" s="51"/>
      <c r="FP1043" s="51"/>
    </row>
    <row r="1044" spans="101:172" ht="12.75" customHeight="1">
      <c r="CW1044" s="51"/>
      <c r="CX1044" s="51"/>
      <c r="CY1044" s="51"/>
      <c r="CZ1044" s="51"/>
      <c r="DA1044" s="51"/>
      <c r="DB1044" s="51"/>
      <c r="DC1044" s="51"/>
      <c r="DD1044" s="51"/>
      <c r="DE1044" s="51"/>
      <c r="DF1044" s="51"/>
      <c r="DG1044" s="51"/>
      <c r="DH1044" s="51"/>
      <c r="DI1044" s="51"/>
      <c r="DJ1044" s="51"/>
      <c r="DK1044" s="51"/>
      <c r="DL1044" s="51"/>
      <c r="DM1044" s="51"/>
      <c r="DN1044" s="51"/>
      <c r="DO1044" s="51"/>
      <c r="DP1044" s="51"/>
      <c r="DQ1044" s="51"/>
      <c r="DR1044" s="51"/>
      <c r="DS1044" s="51"/>
      <c r="DT1044" s="51"/>
      <c r="DU1044" s="51"/>
      <c r="DV1044" s="51"/>
      <c r="DW1044" s="51"/>
      <c r="DX1044" s="51"/>
      <c r="DY1044" s="51"/>
      <c r="DZ1044" s="51"/>
      <c r="EA1044" s="51"/>
      <c r="EB1044" s="51"/>
      <c r="EC1044" s="51"/>
      <c r="ED1044" s="51"/>
      <c r="EE1044" s="51"/>
      <c r="EF1044" s="51"/>
      <c r="EG1044" s="51"/>
      <c r="EH1044" s="51"/>
      <c r="EI1044" s="51"/>
      <c r="EJ1044" s="51"/>
      <c r="EK1044" s="51"/>
      <c r="EL1044" s="51"/>
      <c r="EM1044" s="51"/>
      <c r="EN1044" s="51"/>
      <c r="EO1044" s="51"/>
      <c r="EP1044" s="51"/>
      <c r="EQ1044" s="51"/>
      <c r="ER1044" s="51"/>
      <c r="ES1044" s="51"/>
      <c r="ET1044" s="51"/>
      <c r="EU1044" s="51"/>
      <c r="EV1044" s="51"/>
      <c r="EW1044" s="51"/>
      <c r="EX1044" s="51"/>
      <c r="EY1044" s="51"/>
      <c r="EZ1044" s="51"/>
      <c r="FA1044" s="51"/>
      <c r="FB1044" s="51"/>
      <c r="FC1044" s="437"/>
      <c r="FD1044" s="436"/>
      <c r="FE1044" s="51"/>
      <c r="FO1044" s="51"/>
      <c r="FP1044" s="51"/>
    </row>
    <row r="1045" spans="101:172" ht="12.75" customHeight="1">
      <c r="CW1045" s="51"/>
      <c r="CX1045" s="51"/>
      <c r="CY1045" s="51"/>
      <c r="CZ1045" s="51"/>
      <c r="DA1045" s="51"/>
      <c r="DB1045" s="51"/>
      <c r="DC1045" s="51"/>
      <c r="DD1045" s="51"/>
      <c r="DE1045" s="51"/>
      <c r="DF1045" s="51"/>
      <c r="DG1045" s="51"/>
      <c r="DH1045" s="51"/>
      <c r="DI1045" s="51"/>
      <c r="DJ1045" s="51"/>
      <c r="DK1045" s="51"/>
      <c r="DL1045" s="51"/>
      <c r="DM1045" s="51"/>
      <c r="DN1045" s="51"/>
      <c r="DO1045" s="51"/>
      <c r="DP1045" s="51"/>
      <c r="DQ1045" s="51"/>
      <c r="DR1045" s="51"/>
      <c r="DS1045" s="51"/>
      <c r="DT1045" s="51"/>
      <c r="DU1045" s="51"/>
      <c r="DV1045" s="51"/>
      <c r="DW1045" s="51"/>
      <c r="DX1045" s="51"/>
      <c r="DY1045" s="51"/>
      <c r="DZ1045" s="51"/>
      <c r="EA1045" s="51"/>
      <c r="EB1045" s="51"/>
      <c r="EC1045" s="51"/>
      <c r="ED1045" s="51"/>
      <c r="EE1045" s="51"/>
      <c r="EF1045" s="51"/>
      <c r="EG1045" s="51"/>
      <c r="EH1045" s="51"/>
      <c r="EI1045" s="51"/>
      <c r="EJ1045" s="51"/>
      <c r="EK1045" s="51"/>
      <c r="EL1045" s="51"/>
      <c r="EM1045" s="51"/>
      <c r="EN1045" s="51"/>
      <c r="EO1045" s="51"/>
      <c r="EP1045" s="51"/>
      <c r="EQ1045" s="51"/>
      <c r="ER1045" s="51"/>
      <c r="ES1045" s="51"/>
      <c r="ET1045" s="51"/>
      <c r="EU1045" s="51"/>
      <c r="EV1045" s="51"/>
      <c r="EW1045" s="51"/>
      <c r="EX1045" s="51"/>
      <c r="EY1045" s="51"/>
      <c r="EZ1045" s="51"/>
      <c r="FA1045" s="51"/>
      <c r="FB1045" s="51"/>
      <c r="FC1045" s="437"/>
      <c r="FD1045" s="436"/>
      <c r="FE1045" s="51"/>
      <c r="FO1045" s="51"/>
      <c r="FP1045" s="51"/>
    </row>
    <row r="1046" spans="101:172" ht="12.75" customHeight="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437"/>
      <c r="FD1046" s="436"/>
      <c r="FE1046" s="51"/>
      <c r="FO1046" s="51"/>
      <c r="FP1046" s="51"/>
    </row>
    <row r="1047" spans="101:172" ht="12.75" customHeight="1">
      <c r="CW1047" s="51"/>
      <c r="CX1047" s="51"/>
      <c r="CY1047" s="51"/>
      <c r="CZ1047" s="51"/>
      <c r="DA1047" s="51"/>
      <c r="DB1047" s="51"/>
      <c r="DC1047" s="51"/>
      <c r="DD1047" s="51"/>
      <c r="DE1047" s="51"/>
      <c r="DF1047" s="51"/>
      <c r="DG1047" s="51"/>
      <c r="DH1047" s="51"/>
      <c r="DI1047" s="51"/>
      <c r="DJ1047" s="51"/>
      <c r="DK1047" s="51"/>
      <c r="DL1047" s="51"/>
      <c r="DM1047" s="51"/>
      <c r="DN1047" s="51"/>
      <c r="DO1047" s="51"/>
      <c r="DP1047" s="51"/>
      <c r="DQ1047" s="51"/>
      <c r="DR1047" s="51"/>
      <c r="DS1047" s="51"/>
      <c r="DT1047" s="51"/>
      <c r="DU1047" s="51"/>
      <c r="DV1047" s="51"/>
      <c r="DW1047" s="51"/>
      <c r="DX1047" s="51"/>
      <c r="DY1047" s="51"/>
      <c r="DZ1047" s="51"/>
      <c r="EA1047" s="51"/>
      <c r="EB1047" s="51"/>
      <c r="EC1047" s="51"/>
      <c r="ED1047" s="51"/>
      <c r="EE1047" s="51"/>
      <c r="EF1047" s="51"/>
      <c r="EG1047" s="51"/>
      <c r="EH1047" s="51"/>
      <c r="EI1047" s="51"/>
      <c r="EJ1047" s="51"/>
      <c r="EK1047" s="51"/>
      <c r="EL1047" s="51"/>
      <c r="EM1047" s="51"/>
      <c r="EN1047" s="51"/>
      <c r="EO1047" s="51"/>
      <c r="EP1047" s="51"/>
      <c r="EQ1047" s="51"/>
      <c r="ER1047" s="51"/>
      <c r="ES1047" s="51"/>
      <c r="ET1047" s="51"/>
      <c r="EU1047" s="51"/>
      <c r="EV1047" s="51"/>
      <c r="EW1047" s="51"/>
      <c r="EX1047" s="51"/>
      <c r="EY1047" s="51"/>
      <c r="EZ1047" s="51"/>
      <c r="FA1047" s="51"/>
      <c r="FB1047" s="51"/>
      <c r="FC1047" s="437"/>
      <c r="FD1047" s="436"/>
      <c r="FE1047" s="51"/>
      <c r="FO1047" s="51"/>
      <c r="FP1047" s="51"/>
    </row>
    <row r="1048" spans="101:172" ht="12.75" customHeight="1">
      <c r="CW1048" s="51"/>
      <c r="CX1048" s="51"/>
      <c r="CY1048" s="51"/>
      <c r="CZ1048" s="51"/>
      <c r="DA1048" s="51"/>
      <c r="DB1048" s="51"/>
      <c r="DC1048" s="51"/>
      <c r="DD1048" s="51"/>
      <c r="DE1048" s="51"/>
      <c r="DF1048" s="51"/>
      <c r="DG1048" s="51"/>
      <c r="DH1048" s="51"/>
      <c r="DI1048" s="51"/>
      <c r="DJ1048" s="51"/>
      <c r="DK1048" s="51"/>
      <c r="DL1048" s="51"/>
      <c r="DM1048" s="51"/>
      <c r="DN1048" s="51"/>
      <c r="DO1048" s="51"/>
      <c r="DP1048" s="51"/>
      <c r="DQ1048" s="51"/>
      <c r="DR1048" s="51"/>
      <c r="DS1048" s="51"/>
      <c r="DT1048" s="51"/>
      <c r="DU1048" s="51"/>
      <c r="DV1048" s="51"/>
      <c r="DW1048" s="51"/>
      <c r="DX1048" s="51"/>
      <c r="DY1048" s="51"/>
      <c r="DZ1048" s="51"/>
      <c r="EA1048" s="51"/>
      <c r="EB1048" s="51"/>
      <c r="EC1048" s="51"/>
      <c r="ED1048" s="51"/>
      <c r="EE1048" s="51"/>
      <c r="EF1048" s="51"/>
      <c r="EG1048" s="51"/>
      <c r="EH1048" s="51"/>
      <c r="EI1048" s="51"/>
      <c r="EJ1048" s="51"/>
      <c r="EK1048" s="51"/>
      <c r="EL1048" s="51"/>
      <c r="EM1048" s="51"/>
      <c r="EN1048" s="51"/>
      <c r="EO1048" s="51"/>
      <c r="EP1048" s="51"/>
      <c r="EQ1048" s="51"/>
      <c r="ER1048" s="51"/>
      <c r="ES1048" s="51"/>
      <c r="ET1048" s="51"/>
      <c r="EU1048" s="51"/>
      <c r="EV1048" s="51"/>
      <c r="EW1048" s="51"/>
      <c r="EX1048" s="51"/>
      <c r="EY1048" s="51"/>
      <c r="EZ1048" s="51"/>
      <c r="FA1048" s="51"/>
      <c r="FB1048" s="51"/>
      <c r="FC1048" s="437"/>
      <c r="FD1048" s="436"/>
      <c r="FE1048" s="51"/>
      <c r="FO1048" s="51"/>
      <c r="FP1048" s="51"/>
    </row>
    <row r="1049" spans="101:172" ht="12.75" customHeight="1">
      <c r="CW1049" s="51"/>
      <c r="CX1049" s="51"/>
      <c r="CY1049" s="51"/>
      <c r="CZ1049" s="51"/>
      <c r="DA1049" s="51"/>
      <c r="DB1049" s="51"/>
      <c r="DC1049" s="51"/>
      <c r="DD1049" s="51"/>
      <c r="DE1049" s="51"/>
      <c r="DF1049" s="51"/>
      <c r="DG1049" s="51"/>
      <c r="DH1049" s="51"/>
      <c r="DI1049" s="51"/>
      <c r="DJ1049" s="51"/>
      <c r="DK1049" s="51"/>
      <c r="DL1049" s="51"/>
      <c r="DM1049" s="51"/>
      <c r="DN1049" s="51"/>
      <c r="DO1049" s="51"/>
      <c r="DP1049" s="51"/>
      <c r="DQ1049" s="51"/>
      <c r="DR1049" s="51"/>
      <c r="DS1049" s="51"/>
      <c r="DT1049" s="51"/>
      <c r="DU1049" s="51"/>
      <c r="DV1049" s="51"/>
      <c r="DW1049" s="51"/>
      <c r="DX1049" s="51"/>
      <c r="DY1049" s="51"/>
      <c r="DZ1049" s="51"/>
      <c r="EA1049" s="51"/>
      <c r="EB1049" s="51"/>
      <c r="EC1049" s="51"/>
      <c r="ED1049" s="51"/>
      <c r="EE1049" s="51"/>
      <c r="EF1049" s="51"/>
      <c r="EG1049" s="51"/>
      <c r="EH1049" s="51"/>
      <c r="EI1049" s="51"/>
      <c r="EJ1049" s="51"/>
      <c r="EK1049" s="51"/>
      <c r="EL1049" s="51"/>
      <c r="EM1049" s="51"/>
      <c r="EN1049" s="51"/>
      <c r="EO1049" s="51"/>
      <c r="EP1049" s="51"/>
      <c r="EQ1049" s="51"/>
      <c r="ER1049" s="51"/>
      <c r="ES1049" s="51"/>
      <c r="ET1049" s="51"/>
      <c r="EU1049" s="51"/>
      <c r="EV1049" s="51"/>
      <c r="EW1049" s="51"/>
      <c r="EX1049" s="51"/>
      <c r="EY1049" s="51"/>
      <c r="EZ1049" s="51"/>
      <c r="FA1049" s="51"/>
      <c r="FB1049" s="51"/>
      <c r="FC1049" s="437"/>
      <c r="FD1049" s="436"/>
      <c r="FE1049" s="51"/>
      <c r="FO1049" s="51"/>
      <c r="FP1049" s="51"/>
    </row>
    <row r="1050" spans="101:172" ht="12.75" customHeight="1">
      <c r="CW1050" s="51"/>
      <c r="CX1050" s="51"/>
      <c r="CY1050" s="51"/>
      <c r="CZ1050" s="51"/>
      <c r="DA1050" s="51"/>
      <c r="DB1050" s="51"/>
      <c r="DC1050" s="51"/>
      <c r="DD1050" s="51"/>
      <c r="DE1050" s="51"/>
      <c r="DF1050" s="51"/>
      <c r="DG1050" s="51"/>
      <c r="DH1050" s="51"/>
      <c r="DI1050" s="51"/>
      <c r="DJ1050" s="51"/>
      <c r="DK1050" s="51"/>
      <c r="DL1050" s="51"/>
      <c r="DM1050" s="51"/>
      <c r="DN1050" s="51"/>
      <c r="DO1050" s="51"/>
      <c r="DP1050" s="51"/>
      <c r="DQ1050" s="51"/>
      <c r="DR1050" s="51"/>
      <c r="DS1050" s="51"/>
      <c r="DT1050" s="51"/>
      <c r="DU1050" s="51"/>
      <c r="DV1050" s="51"/>
      <c r="DW1050" s="51"/>
      <c r="DX1050" s="51"/>
      <c r="DY1050" s="51"/>
      <c r="DZ1050" s="51"/>
      <c r="EA1050" s="51"/>
      <c r="EB1050" s="51"/>
      <c r="EC1050" s="51"/>
      <c r="ED1050" s="51"/>
      <c r="EE1050" s="51"/>
      <c r="EF1050" s="51"/>
      <c r="EG1050" s="51"/>
      <c r="EH1050" s="51"/>
      <c r="EI1050" s="51"/>
      <c r="EJ1050" s="51"/>
      <c r="EK1050" s="51"/>
      <c r="EL1050" s="51"/>
      <c r="EM1050" s="51"/>
      <c r="EN1050" s="51"/>
      <c r="EO1050" s="51"/>
      <c r="EP1050" s="51"/>
      <c r="EQ1050" s="51"/>
      <c r="ER1050" s="51"/>
      <c r="ES1050" s="51"/>
      <c r="ET1050" s="51"/>
      <c r="EU1050" s="51"/>
      <c r="EV1050" s="51"/>
      <c r="EW1050" s="51"/>
      <c r="EX1050" s="51"/>
      <c r="EY1050" s="51"/>
      <c r="EZ1050" s="51"/>
      <c r="FA1050" s="51"/>
      <c r="FB1050" s="51"/>
      <c r="FC1050" s="437"/>
      <c r="FD1050" s="436"/>
      <c r="FE1050" s="51"/>
      <c r="FO1050" s="51"/>
      <c r="FP1050" s="51"/>
    </row>
    <row r="1051" spans="101:172" ht="12.75" customHeight="1">
      <c r="CW1051" s="51"/>
      <c r="CX1051" s="51"/>
      <c r="CY1051" s="51"/>
      <c r="CZ1051" s="51"/>
      <c r="DA1051" s="51"/>
      <c r="DB1051" s="51"/>
      <c r="DC1051" s="51"/>
      <c r="DD1051" s="51"/>
      <c r="DE1051" s="51"/>
      <c r="DF1051" s="51"/>
      <c r="DG1051" s="51"/>
      <c r="DH1051" s="51"/>
      <c r="DI1051" s="51"/>
      <c r="DJ1051" s="51"/>
      <c r="DK1051" s="51"/>
      <c r="DL1051" s="51"/>
      <c r="DM1051" s="51"/>
      <c r="DN1051" s="51"/>
      <c r="DO1051" s="51"/>
      <c r="DP1051" s="51"/>
      <c r="DQ1051" s="51"/>
      <c r="DR1051" s="51"/>
      <c r="DS1051" s="51"/>
      <c r="DT1051" s="51"/>
      <c r="DU1051" s="51"/>
      <c r="DV1051" s="51"/>
      <c r="DW1051" s="51"/>
      <c r="DX1051" s="51"/>
      <c r="DY1051" s="51"/>
      <c r="DZ1051" s="51"/>
      <c r="EA1051" s="51"/>
      <c r="EB1051" s="51"/>
      <c r="EC1051" s="51"/>
      <c r="ED1051" s="51"/>
      <c r="EE1051" s="51"/>
      <c r="EF1051" s="51"/>
      <c r="EG1051" s="51"/>
      <c r="EH1051" s="51"/>
      <c r="EI1051" s="51"/>
      <c r="EJ1051" s="51"/>
      <c r="EK1051" s="51"/>
      <c r="EL1051" s="51"/>
      <c r="EM1051" s="51"/>
      <c r="EN1051" s="51"/>
      <c r="EO1051" s="51"/>
      <c r="EP1051" s="51"/>
      <c r="EQ1051" s="51"/>
      <c r="ER1051" s="51"/>
      <c r="ES1051" s="51"/>
      <c r="ET1051" s="51"/>
      <c r="EU1051" s="51"/>
      <c r="EV1051" s="51"/>
      <c r="EW1051" s="51"/>
      <c r="EX1051" s="51"/>
      <c r="EY1051" s="51"/>
      <c r="EZ1051" s="51"/>
      <c r="FA1051" s="51"/>
      <c r="FB1051" s="51"/>
      <c r="FC1051" s="437"/>
      <c r="FD1051" s="436"/>
      <c r="FE1051" s="51"/>
      <c r="FO1051" s="51"/>
      <c r="FP1051" s="51"/>
    </row>
    <row r="1052" spans="101:172" ht="12.75" customHeight="1">
      <c r="CW1052" s="51"/>
      <c r="CX1052" s="51"/>
      <c r="CY1052" s="51"/>
      <c r="CZ1052" s="51"/>
      <c r="DA1052" s="51"/>
      <c r="DB1052" s="51"/>
      <c r="DC1052" s="51"/>
      <c r="DD1052" s="51"/>
      <c r="DE1052" s="51"/>
      <c r="DF1052" s="51"/>
      <c r="DG1052" s="51"/>
      <c r="DH1052" s="51"/>
      <c r="DI1052" s="51"/>
      <c r="DJ1052" s="51"/>
      <c r="DK1052" s="51"/>
      <c r="DL1052" s="51"/>
      <c r="DM1052" s="51"/>
      <c r="DN1052" s="51"/>
      <c r="DO1052" s="51"/>
      <c r="DP1052" s="51"/>
      <c r="DQ1052" s="51"/>
      <c r="DR1052" s="51"/>
      <c r="DS1052" s="51"/>
      <c r="DT1052" s="51"/>
      <c r="DU1052" s="51"/>
      <c r="DV1052" s="51"/>
      <c r="DW1052" s="51"/>
      <c r="DX1052" s="51"/>
      <c r="DY1052" s="51"/>
      <c r="DZ1052" s="51"/>
      <c r="EA1052" s="51"/>
      <c r="EB1052" s="51"/>
      <c r="EC1052" s="51"/>
      <c r="ED1052" s="51"/>
      <c r="EE1052" s="51"/>
      <c r="EF1052" s="51"/>
      <c r="EG1052" s="51"/>
      <c r="EH1052" s="51"/>
      <c r="EI1052" s="51"/>
      <c r="EJ1052" s="51"/>
      <c r="EK1052" s="51"/>
      <c r="EL1052" s="51"/>
      <c r="EM1052" s="51"/>
      <c r="EN1052" s="51"/>
      <c r="EO1052" s="51"/>
      <c r="EP1052" s="51"/>
      <c r="EQ1052" s="51"/>
      <c r="ER1052" s="51"/>
      <c r="ES1052" s="51"/>
      <c r="ET1052" s="51"/>
      <c r="EU1052" s="51"/>
      <c r="EV1052" s="51"/>
      <c r="EW1052" s="51"/>
      <c r="EX1052" s="51"/>
      <c r="EY1052" s="51"/>
      <c r="EZ1052" s="51"/>
      <c r="FA1052" s="51"/>
      <c r="FB1052" s="51"/>
      <c r="FC1052" s="437"/>
      <c r="FD1052" s="436"/>
      <c r="FE1052" s="51"/>
      <c r="FO1052" s="51"/>
      <c r="FP1052" s="51"/>
    </row>
    <row r="1053" spans="101:172" ht="12.75" customHeight="1">
      <c r="CW1053" s="51"/>
      <c r="CX1053" s="51"/>
      <c r="CY1053" s="51"/>
      <c r="CZ1053" s="51"/>
      <c r="DA1053" s="51"/>
      <c r="DB1053" s="51"/>
      <c r="DC1053" s="51"/>
      <c r="DD1053" s="51"/>
      <c r="DE1053" s="51"/>
      <c r="DF1053" s="51"/>
      <c r="DG1053" s="51"/>
      <c r="DH1053" s="51"/>
      <c r="DI1053" s="51"/>
      <c r="DJ1053" s="51"/>
      <c r="DK1053" s="51"/>
      <c r="DL1053" s="51"/>
      <c r="DM1053" s="51"/>
      <c r="DN1053" s="51"/>
      <c r="DO1053" s="51"/>
      <c r="DP1053" s="51"/>
      <c r="DQ1053" s="51"/>
      <c r="DR1053" s="51"/>
      <c r="DS1053" s="51"/>
      <c r="DT1053" s="51"/>
      <c r="DU1053" s="51"/>
      <c r="DV1053" s="51"/>
      <c r="DW1053" s="51"/>
      <c r="DX1053" s="51"/>
      <c r="DY1053" s="51"/>
      <c r="DZ1053" s="51"/>
      <c r="EA1053" s="51"/>
      <c r="EB1053" s="51"/>
      <c r="EC1053" s="51"/>
      <c r="ED1053" s="51"/>
      <c r="EE1053" s="51"/>
      <c r="EF1053" s="51"/>
      <c r="EG1053" s="51"/>
      <c r="EH1053" s="51"/>
      <c r="EI1053" s="51"/>
      <c r="EJ1053" s="51"/>
      <c r="EK1053" s="51"/>
      <c r="EL1053" s="51"/>
      <c r="EM1053" s="51"/>
      <c r="EN1053" s="51"/>
      <c r="EO1053" s="51"/>
      <c r="EP1053" s="51"/>
      <c r="EQ1053" s="51"/>
      <c r="ER1053" s="51"/>
      <c r="ES1053" s="51"/>
      <c r="ET1053" s="51"/>
      <c r="EU1053" s="51"/>
      <c r="EV1053" s="51"/>
      <c r="EW1053" s="51"/>
      <c r="EX1053" s="51"/>
      <c r="EY1053" s="51"/>
      <c r="EZ1053" s="51"/>
      <c r="FA1053" s="51"/>
      <c r="FB1053" s="51"/>
      <c r="FC1053" s="437"/>
      <c r="FD1053" s="436"/>
      <c r="FE1053" s="51"/>
      <c r="FO1053" s="51"/>
      <c r="FP1053" s="51"/>
    </row>
    <row r="1054" spans="101:172" ht="12.75" customHeight="1">
      <c r="CW1054" s="51"/>
      <c r="CX1054" s="51"/>
      <c r="CY1054" s="51"/>
      <c r="CZ1054" s="51"/>
      <c r="DA1054" s="51"/>
      <c r="DB1054" s="51"/>
      <c r="DC1054" s="51"/>
      <c r="DD1054" s="51"/>
      <c r="DE1054" s="51"/>
      <c r="DF1054" s="51"/>
      <c r="DG1054" s="51"/>
      <c r="DH1054" s="51"/>
      <c r="DI1054" s="51"/>
      <c r="DJ1054" s="51"/>
      <c r="DK1054" s="51"/>
      <c r="DL1054" s="51"/>
      <c r="DM1054" s="51"/>
      <c r="DN1054" s="51"/>
      <c r="DO1054" s="51"/>
      <c r="DP1054" s="51"/>
      <c r="DQ1054" s="51"/>
      <c r="DR1054" s="51"/>
      <c r="DS1054" s="51"/>
      <c r="DT1054" s="51"/>
      <c r="DU1054" s="51"/>
      <c r="DV1054" s="51"/>
      <c r="DW1054" s="51"/>
      <c r="DX1054" s="51"/>
      <c r="DY1054" s="51"/>
      <c r="DZ1054" s="51"/>
      <c r="EA1054" s="51"/>
      <c r="EB1054" s="51"/>
      <c r="EC1054" s="51"/>
      <c r="ED1054" s="51"/>
      <c r="EE1054" s="51"/>
      <c r="EF1054" s="51"/>
      <c r="EG1054" s="51"/>
      <c r="EH1054" s="51"/>
      <c r="EI1054" s="51"/>
      <c r="EJ1054" s="51"/>
      <c r="EK1054" s="51"/>
      <c r="EL1054" s="51"/>
      <c r="EM1054" s="51"/>
      <c r="EN1054" s="51"/>
      <c r="EO1054" s="51"/>
      <c r="EP1054" s="51"/>
      <c r="EQ1054" s="51"/>
      <c r="ER1054" s="51"/>
      <c r="ES1054" s="51"/>
      <c r="ET1054" s="51"/>
      <c r="EU1054" s="51"/>
      <c r="EV1054" s="51"/>
      <c r="EW1054" s="51"/>
      <c r="EX1054" s="51"/>
      <c r="EY1054" s="51"/>
      <c r="EZ1054" s="51"/>
      <c r="FA1054" s="51"/>
      <c r="FB1054" s="51"/>
      <c r="FC1054" s="437"/>
      <c r="FD1054" s="436"/>
      <c r="FE1054" s="51"/>
      <c r="FO1054" s="51"/>
      <c r="FP1054" s="51"/>
    </row>
    <row r="1055" spans="101:172" ht="12.75" customHeight="1">
      <c r="CW1055" s="51"/>
      <c r="CX1055" s="51"/>
      <c r="CY1055" s="51"/>
      <c r="CZ1055" s="51"/>
      <c r="DA1055" s="51"/>
      <c r="DB1055" s="51"/>
      <c r="DC1055" s="51"/>
      <c r="DD1055" s="51"/>
      <c r="DE1055" s="51"/>
      <c r="DF1055" s="51"/>
      <c r="DG1055" s="51"/>
      <c r="DH1055" s="51"/>
      <c r="DI1055" s="51"/>
      <c r="DJ1055" s="51"/>
      <c r="DK1055" s="51"/>
      <c r="DL1055" s="51"/>
      <c r="DM1055" s="51"/>
      <c r="DN1055" s="51"/>
      <c r="DO1055" s="51"/>
      <c r="DP1055" s="51"/>
      <c r="DQ1055" s="51"/>
      <c r="DR1055" s="51"/>
      <c r="DS1055" s="51"/>
      <c r="DT1055" s="51"/>
      <c r="DU1055" s="51"/>
      <c r="DV1055" s="51"/>
      <c r="DW1055" s="51"/>
      <c r="DX1055" s="51"/>
      <c r="DY1055" s="51"/>
      <c r="DZ1055" s="51"/>
      <c r="EA1055" s="51"/>
      <c r="EB1055" s="51"/>
      <c r="EC1055" s="51"/>
      <c r="ED1055" s="51"/>
      <c r="EE1055" s="51"/>
      <c r="EF1055" s="51"/>
      <c r="EG1055" s="51"/>
      <c r="EH1055" s="51"/>
      <c r="EI1055" s="51"/>
      <c r="EJ1055" s="51"/>
      <c r="EK1055" s="51"/>
      <c r="EL1055" s="51"/>
      <c r="EM1055" s="51"/>
      <c r="EN1055" s="51"/>
      <c r="EO1055" s="51"/>
      <c r="EP1055" s="51"/>
      <c r="EQ1055" s="51"/>
      <c r="ER1055" s="51"/>
      <c r="ES1055" s="51"/>
      <c r="ET1055" s="51"/>
      <c r="EU1055" s="51"/>
      <c r="EV1055" s="51"/>
      <c r="EW1055" s="51"/>
      <c r="EX1055" s="51"/>
      <c r="EY1055" s="51"/>
      <c r="EZ1055" s="51"/>
      <c r="FA1055" s="51"/>
      <c r="FB1055" s="51"/>
      <c r="FC1055" s="437"/>
      <c r="FD1055" s="436"/>
      <c r="FE1055" s="51"/>
      <c r="FO1055" s="51"/>
      <c r="FP1055" s="51"/>
    </row>
    <row r="1056" spans="101:172" ht="12.75" customHeight="1">
      <c r="CW1056" s="51"/>
      <c r="CX1056" s="51"/>
      <c r="CY1056" s="51"/>
      <c r="CZ1056" s="51"/>
      <c r="DA1056" s="51"/>
      <c r="DB1056" s="51"/>
      <c r="DC1056" s="51"/>
      <c r="DD1056" s="51"/>
      <c r="DE1056" s="51"/>
      <c r="DF1056" s="51"/>
      <c r="DG1056" s="51"/>
      <c r="DH1056" s="51"/>
      <c r="DI1056" s="51"/>
      <c r="DJ1056" s="51"/>
      <c r="DK1056" s="51"/>
      <c r="DL1056" s="51"/>
      <c r="DM1056" s="51"/>
      <c r="DN1056" s="51"/>
      <c r="DO1056" s="51"/>
      <c r="DP1056" s="51"/>
      <c r="DQ1056" s="51"/>
      <c r="DR1056" s="51"/>
      <c r="DS1056" s="51"/>
      <c r="DT1056" s="51"/>
      <c r="DU1056" s="51"/>
      <c r="DV1056" s="51"/>
      <c r="DW1056" s="51"/>
      <c r="DX1056" s="51"/>
      <c r="DY1056" s="51"/>
      <c r="DZ1056" s="51"/>
      <c r="EA1056" s="51"/>
      <c r="EB1056" s="51"/>
      <c r="EC1056" s="51"/>
      <c r="ED1056" s="51"/>
      <c r="EE1056" s="51"/>
      <c r="EF1056" s="51"/>
      <c r="EG1056" s="51"/>
      <c r="EH1056" s="51"/>
      <c r="EI1056" s="51"/>
      <c r="EJ1056" s="51"/>
      <c r="EK1056" s="51"/>
      <c r="EL1056" s="51"/>
      <c r="EM1056" s="51"/>
      <c r="EN1056" s="51"/>
      <c r="EO1056" s="51"/>
      <c r="EP1056" s="51"/>
      <c r="EQ1056" s="51"/>
      <c r="ER1056" s="51"/>
      <c r="ES1056" s="51"/>
      <c r="ET1056" s="51"/>
      <c r="EU1056" s="51"/>
      <c r="EV1056" s="51"/>
      <c r="EW1056" s="51"/>
      <c r="EX1056" s="51"/>
      <c r="EY1056" s="51"/>
      <c r="EZ1056" s="51"/>
      <c r="FA1056" s="51"/>
      <c r="FB1056" s="51"/>
      <c r="FC1056" s="437"/>
      <c r="FD1056" s="436"/>
      <c r="FE1056" s="51"/>
      <c r="FO1056" s="51"/>
      <c r="FP1056" s="51"/>
    </row>
    <row r="1057" spans="101:172" ht="12.75" customHeight="1">
      <c r="CW1057" s="51"/>
      <c r="CX1057" s="51"/>
      <c r="CY1057" s="51"/>
      <c r="CZ1057" s="51"/>
      <c r="DA1057" s="51"/>
      <c r="DB1057" s="51"/>
      <c r="DC1057" s="51"/>
      <c r="DD1057" s="51"/>
      <c r="DE1057" s="51"/>
      <c r="DF1057" s="51"/>
      <c r="DG1057" s="51"/>
      <c r="DH1057" s="51"/>
      <c r="DI1057" s="51"/>
      <c r="DJ1057" s="51"/>
      <c r="DK1057" s="51"/>
      <c r="DL1057" s="51"/>
      <c r="DM1057" s="51"/>
      <c r="DN1057" s="51"/>
      <c r="DO1057" s="51"/>
      <c r="DP1057" s="51"/>
      <c r="DQ1057" s="51"/>
      <c r="DR1057" s="51"/>
      <c r="DS1057" s="51"/>
      <c r="DT1057" s="51"/>
      <c r="DU1057" s="51"/>
      <c r="DV1057" s="51"/>
      <c r="DW1057" s="51"/>
      <c r="DX1057" s="51"/>
      <c r="DY1057" s="51"/>
      <c r="DZ1057" s="51"/>
      <c r="EA1057" s="51"/>
      <c r="EB1057" s="51"/>
      <c r="EC1057" s="51"/>
      <c r="ED1057" s="51"/>
      <c r="EE1057" s="51"/>
      <c r="EF1057" s="51"/>
      <c r="EG1057" s="51"/>
      <c r="EH1057" s="51"/>
      <c r="EI1057" s="51"/>
      <c r="EJ1057" s="51"/>
      <c r="EK1057" s="51"/>
      <c r="EL1057" s="51"/>
      <c r="EM1057" s="51"/>
      <c r="EN1057" s="51"/>
      <c r="EO1057" s="51"/>
      <c r="EP1057" s="51"/>
      <c r="EQ1057" s="51"/>
      <c r="ER1057" s="51"/>
      <c r="ES1057" s="51"/>
      <c r="ET1057" s="51"/>
      <c r="EU1057" s="51"/>
      <c r="EV1057" s="51"/>
      <c r="EW1057" s="51"/>
      <c r="EX1057" s="51"/>
      <c r="EY1057" s="51"/>
      <c r="EZ1057" s="51"/>
      <c r="FA1057" s="51"/>
      <c r="FB1057" s="51"/>
      <c r="FC1057" s="437"/>
      <c r="FD1057" s="436"/>
      <c r="FE1057" s="51"/>
      <c r="FO1057" s="51"/>
      <c r="FP1057" s="51"/>
    </row>
    <row r="1058" spans="101:172" ht="12.75" customHeight="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c r="FB1058" s="51"/>
      <c r="FC1058" s="437"/>
      <c r="FD1058" s="436"/>
      <c r="FE1058" s="51"/>
      <c r="FO1058" s="51"/>
      <c r="FP1058" s="51"/>
    </row>
    <row r="1059" spans="101:172" ht="12.75" customHeight="1">
      <c r="CW1059" s="51"/>
      <c r="CX1059" s="51"/>
      <c r="CY1059" s="51"/>
      <c r="CZ1059" s="51"/>
      <c r="DA1059" s="51"/>
      <c r="DB1059" s="51"/>
      <c r="DC1059" s="51"/>
      <c r="DD1059" s="51"/>
      <c r="DE1059" s="51"/>
      <c r="DF1059" s="51"/>
      <c r="DG1059" s="51"/>
      <c r="DH1059" s="51"/>
      <c r="DI1059" s="51"/>
      <c r="DJ1059" s="51"/>
      <c r="DK1059" s="51"/>
      <c r="DL1059" s="51"/>
      <c r="DM1059" s="51"/>
      <c r="DN1059" s="51"/>
      <c r="DO1059" s="51"/>
      <c r="DP1059" s="51"/>
      <c r="DQ1059" s="51"/>
      <c r="DR1059" s="51"/>
      <c r="DS1059" s="51"/>
      <c r="DT1059" s="51"/>
      <c r="DU1059" s="51"/>
      <c r="DV1059" s="51"/>
      <c r="DW1059" s="51"/>
      <c r="DX1059" s="51"/>
      <c r="DY1059" s="51"/>
      <c r="DZ1059" s="51"/>
      <c r="EA1059" s="51"/>
      <c r="EB1059" s="51"/>
      <c r="EC1059" s="51"/>
      <c r="ED1059" s="51"/>
      <c r="EE1059" s="51"/>
      <c r="EF1059" s="51"/>
      <c r="EG1059" s="51"/>
      <c r="EH1059" s="51"/>
      <c r="EI1059" s="51"/>
      <c r="EJ1059" s="51"/>
      <c r="EK1059" s="51"/>
      <c r="EL1059" s="51"/>
      <c r="EM1059" s="51"/>
      <c r="EN1059" s="51"/>
      <c r="EO1059" s="51"/>
      <c r="EP1059" s="51"/>
      <c r="EQ1059" s="51"/>
      <c r="ER1059" s="51"/>
      <c r="ES1059" s="51"/>
      <c r="ET1059" s="51"/>
      <c r="EU1059" s="51"/>
      <c r="EV1059" s="51"/>
      <c r="EW1059" s="51"/>
      <c r="EX1059" s="51"/>
      <c r="EY1059" s="51"/>
      <c r="EZ1059" s="51"/>
      <c r="FA1059" s="51"/>
      <c r="FB1059" s="51"/>
      <c r="FC1059" s="437"/>
      <c r="FD1059" s="436"/>
      <c r="FE1059" s="51"/>
      <c r="FO1059" s="51"/>
      <c r="FP1059" s="51"/>
    </row>
    <row r="1060" spans="101:172" ht="12.75" customHeight="1">
      <c r="CW1060" s="51"/>
      <c r="CX1060" s="51"/>
      <c r="CY1060" s="51"/>
      <c r="CZ1060" s="51"/>
      <c r="DA1060" s="51"/>
      <c r="DB1060" s="51"/>
      <c r="DC1060" s="51"/>
      <c r="DD1060" s="51"/>
      <c r="DE1060" s="51"/>
      <c r="DF1060" s="51"/>
      <c r="DG1060" s="51"/>
      <c r="DH1060" s="51"/>
      <c r="DI1060" s="51"/>
      <c r="DJ1060" s="51"/>
      <c r="DK1060" s="51"/>
      <c r="DL1060" s="51"/>
      <c r="DM1060" s="51"/>
      <c r="DN1060" s="51"/>
      <c r="DO1060" s="51"/>
      <c r="DP1060" s="51"/>
      <c r="DQ1060" s="51"/>
      <c r="DR1060" s="51"/>
      <c r="DS1060" s="51"/>
      <c r="DT1060" s="51"/>
      <c r="DU1060" s="51"/>
      <c r="DV1060" s="51"/>
      <c r="DW1060" s="51"/>
      <c r="DX1060" s="51"/>
      <c r="DY1060" s="51"/>
      <c r="DZ1060" s="51"/>
      <c r="EA1060" s="51"/>
      <c r="EB1060" s="51"/>
      <c r="EC1060" s="51"/>
      <c r="ED1060" s="51"/>
      <c r="EE1060" s="51"/>
      <c r="EF1060" s="51"/>
      <c r="EG1060" s="51"/>
      <c r="EH1060" s="51"/>
      <c r="EI1060" s="51"/>
      <c r="EJ1060" s="51"/>
      <c r="EK1060" s="51"/>
      <c r="EL1060" s="51"/>
      <c r="EM1060" s="51"/>
      <c r="EN1060" s="51"/>
      <c r="EO1060" s="51"/>
      <c r="EP1060" s="51"/>
      <c r="EQ1060" s="51"/>
      <c r="ER1060" s="51"/>
      <c r="ES1060" s="51"/>
      <c r="ET1060" s="51"/>
      <c r="EU1060" s="51"/>
      <c r="EV1060" s="51"/>
      <c r="EW1060" s="51"/>
      <c r="EX1060" s="51"/>
      <c r="EY1060" s="51"/>
      <c r="EZ1060" s="51"/>
      <c r="FA1060" s="51"/>
      <c r="FB1060" s="51"/>
      <c r="FC1060" s="437"/>
      <c r="FD1060" s="436"/>
      <c r="FE1060" s="51"/>
      <c r="FO1060" s="51"/>
      <c r="FP1060" s="51"/>
    </row>
    <row r="1061" spans="101:172" ht="12.75" customHeight="1">
      <c r="CW1061" s="51"/>
      <c r="CX1061" s="51"/>
      <c r="CY1061" s="51"/>
      <c r="CZ1061" s="51"/>
      <c r="DA1061" s="51"/>
      <c r="DB1061" s="51"/>
      <c r="DC1061" s="51"/>
      <c r="DD1061" s="51"/>
      <c r="DE1061" s="51"/>
      <c r="DF1061" s="51"/>
      <c r="DG1061" s="51"/>
      <c r="DH1061" s="51"/>
      <c r="DI1061" s="51"/>
      <c r="DJ1061" s="51"/>
      <c r="DK1061" s="51"/>
      <c r="DL1061" s="51"/>
      <c r="DM1061" s="51"/>
      <c r="DN1061" s="51"/>
      <c r="DO1061" s="51"/>
      <c r="DP1061" s="51"/>
      <c r="DQ1061" s="51"/>
      <c r="DR1061" s="51"/>
      <c r="DS1061" s="51"/>
      <c r="DT1061" s="51"/>
      <c r="DU1061" s="51"/>
      <c r="DV1061" s="51"/>
      <c r="DW1061" s="51"/>
      <c r="DX1061" s="51"/>
      <c r="DY1061" s="51"/>
      <c r="DZ1061" s="51"/>
      <c r="EA1061" s="51"/>
      <c r="EB1061" s="51"/>
      <c r="EC1061" s="51"/>
      <c r="ED1061" s="51"/>
      <c r="EE1061" s="51"/>
      <c r="EF1061" s="51"/>
      <c r="EG1061" s="51"/>
      <c r="EH1061" s="51"/>
      <c r="EI1061" s="51"/>
      <c r="EJ1061" s="51"/>
      <c r="EK1061" s="51"/>
      <c r="EL1061" s="51"/>
      <c r="EM1061" s="51"/>
      <c r="EN1061" s="51"/>
      <c r="EO1061" s="51"/>
      <c r="EP1061" s="51"/>
      <c r="EQ1061" s="51"/>
      <c r="ER1061" s="51"/>
      <c r="ES1061" s="51"/>
      <c r="ET1061" s="51"/>
      <c r="EU1061" s="51"/>
      <c r="EV1061" s="51"/>
      <c r="EW1061" s="51"/>
      <c r="EX1061" s="51"/>
      <c r="EY1061" s="51"/>
      <c r="EZ1061" s="51"/>
      <c r="FA1061" s="51"/>
      <c r="FB1061" s="51"/>
      <c r="FC1061" s="437"/>
      <c r="FD1061" s="436"/>
      <c r="FE1061" s="51"/>
      <c r="FO1061" s="51"/>
      <c r="FP1061" s="51"/>
    </row>
    <row r="1062" spans="101:172" ht="12.75" customHeight="1">
      <c r="CW1062" s="51"/>
      <c r="CX1062" s="51"/>
      <c r="CY1062" s="51"/>
      <c r="CZ1062" s="51"/>
      <c r="DA1062" s="51"/>
      <c r="DB1062" s="51"/>
      <c r="DC1062" s="51"/>
      <c r="DD1062" s="51"/>
      <c r="DE1062" s="51"/>
      <c r="DF1062" s="51"/>
      <c r="DG1062" s="51"/>
      <c r="DH1062" s="51"/>
      <c r="DI1062" s="51"/>
      <c r="DJ1062" s="51"/>
      <c r="DK1062" s="51"/>
      <c r="DL1062" s="51"/>
      <c r="DM1062" s="51"/>
      <c r="DN1062" s="51"/>
      <c r="DO1062" s="51"/>
      <c r="DP1062" s="51"/>
      <c r="DQ1062" s="51"/>
      <c r="DR1062" s="51"/>
      <c r="DS1062" s="51"/>
      <c r="DT1062" s="51"/>
      <c r="DU1062" s="51"/>
      <c r="DV1062" s="51"/>
      <c r="DW1062" s="51"/>
      <c r="DX1062" s="51"/>
      <c r="DY1062" s="51"/>
      <c r="DZ1062" s="51"/>
      <c r="EA1062" s="51"/>
      <c r="EB1062" s="51"/>
      <c r="EC1062" s="51"/>
      <c r="ED1062" s="51"/>
      <c r="EE1062" s="51"/>
      <c r="EF1062" s="51"/>
      <c r="EG1062" s="51"/>
      <c r="EH1062" s="51"/>
      <c r="EI1062" s="51"/>
      <c r="EJ1062" s="51"/>
      <c r="EK1062" s="51"/>
      <c r="EL1062" s="51"/>
      <c r="EM1062" s="51"/>
      <c r="EN1062" s="51"/>
      <c r="EO1062" s="51"/>
      <c r="EP1062" s="51"/>
      <c r="EQ1062" s="51"/>
      <c r="ER1062" s="51"/>
      <c r="ES1062" s="51"/>
      <c r="ET1062" s="51"/>
      <c r="EU1062" s="51"/>
      <c r="EV1062" s="51"/>
      <c r="EW1062" s="51"/>
      <c r="EX1062" s="51"/>
      <c r="EY1062" s="51"/>
      <c r="EZ1062" s="51"/>
      <c r="FA1062" s="51"/>
      <c r="FB1062" s="51"/>
      <c r="FC1062" s="437"/>
      <c r="FD1062" s="436"/>
      <c r="FE1062" s="51"/>
      <c r="FO1062" s="51"/>
      <c r="FP1062" s="51"/>
    </row>
    <row r="1063" spans="101:172" ht="12.75" customHeight="1">
      <c r="CW1063" s="51"/>
      <c r="CX1063" s="51"/>
      <c r="CY1063" s="51"/>
      <c r="CZ1063" s="51"/>
      <c r="DA1063" s="51"/>
      <c r="DB1063" s="51"/>
      <c r="DC1063" s="51"/>
      <c r="DD1063" s="51"/>
      <c r="DE1063" s="51"/>
      <c r="DF1063" s="51"/>
      <c r="DG1063" s="51"/>
      <c r="DH1063" s="51"/>
      <c r="DI1063" s="51"/>
      <c r="DJ1063" s="51"/>
      <c r="DK1063" s="51"/>
      <c r="DL1063" s="51"/>
      <c r="DM1063" s="51"/>
      <c r="DN1063" s="51"/>
      <c r="DO1063" s="51"/>
      <c r="DP1063" s="51"/>
      <c r="DQ1063" s="51"/>
      <c r="DR1063" s="51"/>
      <c r="DS1063" s="51"/>
      <c r="DT1063" s="51"/>
      <c r="DU1063" s="51"/>
      <c r="DV1063" s="51"/>
      <c r="DW1063" s="51"/>
      <c r="DX1063" s="51"/>
      <c r="DY1063" s="51"/>
      <c r="DZ1063" s="51"/>
      <c r="EA1063" s="51"/>
      <c r="EB1063" s="51"/>
      <c r="EC1063" s="51"/>
      <c r="ED1063" s="51"/>
      <c r="EE1063" s="51"/>
      <c r="EF1063" s="51"/>
      <c r="EG1063" s="51"/>
      <c r="EH1063" s="51"/>
      <c r="EI1063" s="51"/>
      <c r="EJ1063" s="51"/>
      <c r="EK1063" s="51"/>
      <c r="EL1063" s="51"/>
      <c r="EM1063" s="51"/>
      <c r="EN1063" s="51"/>
      <c r="EO1063" s="51"/>
      <c r="EP1063" s="51"/>
      <c r="EQ1063" s="51"/>
      <c r="ER1063" s="51"/>
      <c r="ES1063" s="51"/>
      <c r="ET1063" s="51"/>
      <c r="EU1063" s="51"/>
      <c r="EV1063" s="51"/>
      <c r="EW1063" s="51"/>
      <c r="EX1063" s="51"/>
      <c r="EY1063" s="51"/>
      <c r="EZ1063" s="51"/>
      <c r="FA1063" s="51"/>
      <c r="FB1063" s="51"/>
      <c r="FC1063" s="437"/>
      <c r="FD1063" s="437"/>
      <c r="FE1063" s="51"/>
      <c r="FO1063" s="51"/>
      <c r="FP1063" s="51"/>
    </row>
    <row r="1064" spans="101:172" ht="12.75" customHeight="1">
      <c r="CW1064" s="51"/>
      <c r="CX1064" s="51"/>
      <c r="CY1064" s="51"/>
      <c r="CZ1064" s="51"/>
      <c r="DA1064" s="51"/>
      <c r="DB1064" s="51"/>
      <c r="DC1064" s="51"/>
      <c r="DD1064" s="51"/>
      <c r="DE1064" s="51"/>
      <c r="DF1064" s="51"/>
      <c r="DG1064" s="51"/>
      <c r="DH1064" s="51"/>
      <c r="DI1064" s="51"/>
      <c r="DJ1064" s="51"/>
      <c r="DK1064" s="51"/>
      <c r="DL1064" s="51"/>
      <c r="DM1064" s="51"/>
      <c r="DN1064" s="51"/>
      <c r="DO1064" s="51"/>
      <c r="DP1064" s="51"/>
      <c r="DQ1064" s="51"/>
      <c r="DR1064" s="51"/>
      <c r="DS1064" s="51"/>
      <c r="DT1064" s="51"/>
      <c r="DU1064" s="51"/>
      <c r="DV1064" s="51"/>
      <c r="DW1064" s="51"/>
      <c r="DX1064" s="51"/>
      <c r="DY1064" s="51"/>
      <c r="DZ1064" s="51"/>
      <c r="EA1064" s="51"/>
      <c r="EB1064" s="51"/>
      <c r="EC1064" s="51"/>
      <c r="ED1064" s="51"/>
      <c r="EE1064" s="51"/>
      <c r="EF1064" s="51"/>
      <c r="EG1064" s="51"/>
      <c r="EH1064" s="51"/>
      <c r="EI1064" s="51"/>
      <c r="EJ1064" s="51"/>
      <c r="EK1064" s="51"/>
      <c r="EL1064" s="51"/>
      <c r="EM1064" s="51"/>
      <c r="EN1064" s="51"/>
      <c r="EO1064" s="51"/>
      <c r="EP1064" s="51"/>
      <c r="EQ1064" s="51"/>
      <c r="ER1064" s="51"/>
      <c r="ES1064" s="51"/>
      <c r="ET1064" s="51"/>
      <c r="EU1064" s="51"/>
      <c r="EV1064" s="51"/>
      <c r="EW1064" s="51"/>
      <c r="EX1064" s="51"/>
      <c r="EY1064" s="51"/>
      <c r="EZ1064" s="51"/>
      <c r="FA1064" s="51"/>
      <c r="FB1064" s="51"/>
      <c r="FC1064" s="437"/>
      <c r="FD1064" s="436"/>
      <c r="FE1064" s="51"/>
      <c r="FO1064" s="51"/>
      <c r="FP1064" s="51"/>
    </row>
    <row r="1065" spans="101:172" ht="12.75" customHeight="1">
      <c r="CW1065" s="51"/>
      <c r="CX1065" s="51"/>
      <c r="CY1065" s="51"/>
      <c r="CZ1065" s="51"/>
      <c r="DA1065" s="51"/>
      <c r="DB1065" s="51"/>
      <c r="DC1065" s="51"/>
      <c r="DD1065" s="51"/>
      <c r="DE1065" s="51"/>
      <c r="DF1065" s="51"/>
      <c r="DG1065" s="51"/>
      <c r="DH1065" s="51"/>
      <c r="DI1065" s="51"/>
      <c r="DJ1065" s="51"/>
      <c r="DK1065" s="51"/>
      <c r="DL1065" s="51"/>
      <c r="DM1065" s="51"/>
      <c r="DN1065" s="51"/>
      <c r="DO1065" s="51"/>
      <c r="DP1065" s="51"/>
      <c r="DQ1065" s="51"/>
      <c r="DR1065" s="51"/>
      <c r="DS1065" s="51"/>
      <c r="DT1065" s="51"/>
      <c r="DU1065" s="51"/>
      <c r="DV1065" s="51"/>
      <c r="DW1065" s="51"/>
      <c r="DX1065" s="51"/>
      <c r="DY1065" s="51"/>
      <c r="DZ1065" s="51"/>
      <c r="EA1065" s="51"/>
      <c r="EB1065" s="51"/>
      <c r="EC1065" s="51"/>
      <c r="ED1065" s="51"/>
      <c r="EE1065" s="51"/>
      <c r="EF1065" s="51"/>
      <c r="EG1065" s="51"/>
      <c r="EH1065" s="51"/>
      <c r="EI1065" s="51"/>
      <c r="EJ1065" s="51"/>
      <c r="EK1065" s="51"/>
      <c r="EL1065" s="51"/>
      <c r="EM1065" s="51"/>
      <c r="EN1065" s="51"/>
      <c r="EO1065" s="51"/>
      <c r="EP1065" s="51"/>
      <c r="EQ1065" s="51"/>
      <c r="ER1065" s="51"/>
      <c r="ES1065" s="51"/>
      <c r="ET1065" s="51"/>
      <c r="EU1065" s="51"/>
      <c r="EV1065" s="51"/>
      <c r="EW1065" s="51"/>
      <c r="EX1065" s="51"/>
      <c r="EY1065" s="51"/>
      <c r="EZ1065" s="51"/>
      <c r="FA1065" s="51"/>
      <c r="FB1065" s="51"/>
      <c r="FC1065" s="437"/>
      <c r="FD1065" s="436"/>
      <c r="FE1065" s="51"/>
      <c r="FO1065" s="51"/>
      <c r="FP1065" s="51"/>
    </row>
    <row r="1066" spans="101:172" ht="12.75" customHeight="1">
      <c r="CW1066" s="51"/>
      <c r="CX1066" s="51"/>
      <c r="CY1066" s="51"/>
      <c r="CZ1066" s="51"/>
      <c r="DA1066" s="51"/>
      <c r="DB1066" s="51"/>
      <c r="DC1066" s="51"/>
      <c r="DD1066" s="51"/>
      <c r="DE1066" s="51"/>
      <c r="DF1066" s="51"/>
      <c r="DG1066" s="51"/>
      <c r="DH1066" s="51"/>
      <c r="DI1066" s="51"/>
      <c r="DJ1066" s="51"/>
      <c r="DK1066" s="51"/>
      <c r="DL1066" s="51"/>
      <c r="DM1066" s="51"/>
      <c r="DN1066" s="51"/>
      <c r="DO1066" s="51"/>
      <c r="DP1066" s="51"/>
      <c r="DQ1066" s="51"/>
      <c r="DR1066" s="51"/>
      <c r="DS1066" s="51"/>
      <c r="DT1066" s="51"/>
      <c r="DU1066" s="51"/>
      <c r="DV1066" s="51"/>
      <c r="DW1066" s="51"/>
      <c r="DX1066" s="51"/>
      <c r="DY1066" s="51"/>
      <c r="DZ1066" s="51"/>
      <c r="EA1066" s="51"/>
      <c r="EB1066" s="51"/>
      <c r="EC1066" s="51"/>
      <c r="ED1066" s="51"/>
      <c r="EE1066" s="51"/>
      <c r="EF1066" s="51"/>
      <c r="EG1066" s="51"/>
      <c r="EH1066" s="51"/>
      <c r="EI1066" s="51"/>
      <c r="EJ1066" s="51"/>
      <c r="EK1066" s="51"/>
      <c r="EL1066" s="51"/>
      <c r="EM1066" s="51"/>
      <c r="EN1066" s="51"/>
      <c r="EO1066" s="51"/>
      <c r="EP1066" s="51"/>
      <c r="EQ1066" s="51"/>
      <c r="ER1066" s="51"/>
      <c r="ES1066" s="51"/>
      <c r="ET1066" s="51"/>
      <c r="EU1066" s="51"/>
      <c r="EV1066" s="51"/>
      <c r="EW1066" s="51"/>
      <c r="EX1066" s="51"/>
      <c r="EY1066" s="51"/>
      <c r="EZ1066" s="51"/>
      <c r="FA1066" s="51"/>
      <c r="FB1066" s="51"/>
      <c r="FC1066" s="437"/>
      <c r="FD1066" s="436"/>
      <c r="FE1066" s="51"/>
      <c r="FO1066" s="51"/>
      <c r="FP1066" s="51"/>
    </row>
    <row r="1067" spans="101:172" ht="12.75" customHeight="1">
      <c r="CW1067" s="51"/>
      <c r="CX1067" s="51"/>
      <c r="CY1067" s="51"/>
      <c r="CZ1067" s="51"/>
      <c r="DA1067" s="51"/>
      <c r="DB1067" s="51"/>
      <c r="DC1067" s="51"/>
      <c r="DD1067" s="51"/>
      <c r="DE1067" s="51"/>
      <c r="DF1067" s="51"/>
      <c r="DG1067" s="51"/>
      <c r="DH1067" s="51"/>
      <c r="DI1067" s="51"/>
      <c r="DJ1067" s="51"/>
      <c r="DK1067" s="51"/>
      <c r="DL1067" s="51"/>
      <c r="DM1067" s="51"/>
      <c r="DN1067" s="51"/>
      <c r="DO1067" s="51"/>
      <c r="DP1067" s="51"/>
      <c r="DQ1067" s="51"/>
      <c r="DR1067" s="51"/>
      <c r="DS1067" s="51"/>
      <c r="DT1067" s="51"/>
      <c r="DU1067" s="51"/>
      <c r="DV1067" s="51"/>
      <c r="DW1067" s="51"/>
      <c r="DX1067" s="51"/>
      <c r="DY1067" s="51"/>
      <c r="DZ1067" s="51"/>
      <c r="EA1067" s="51"/>
      <c r="EB1067" s="51"/>
      <c r="EC1067" s="51"/>
      <c r="ED1067" s="51"/>
      <c r="EE1067" s="51"/>
      <c r="EF1067" s="51"/>
      <c r="EG1067" s="51"/>
      <c r="EH1067" s="51"/>
      <c r="EI1067" s="51"/>
      <c r="EJ1067" s="51"/>
      <c r="EK1067" s="51"/>
      <c r="EL1067" s="51"/>
      <c r="EM1067" s="51"/>
      <c r="EN1067" s="51"/>
      <c r="EO1067" s="51"/>
      <c r="EP1067" s="51"/>
      <c r="EQ1067" s="51"/>
      <c r="ER1067" s="51"/>
      <c r="ES1067" s="51"/>
      <c r="ET1067" s="51"/>
      <c r="EU1067" s="51"/>
      <c r="EV1067" s="51"/>
      <c r="EW1067" s="51"/>
      <c r="EX1067" s="51"/>
      <c r="EY1067" s="51"/>
      <c r="EZ1067" s="51"/>
      <c r="FA1067" s="51"/>
      <c r="FB1067" s="51"/>
      <c r="FC1067" s="438"/>
      <c r="FD1067" s="436"/>
      <c r="FE1067" s="51"/>
      <c r="FO1067" s="51"/>
      <c r="FP1067" s="51"/>
    </row>
    <row r="1068" spans="101:172" ht="12.75" customHeight="1">
      <c r="CW1068" s="51"/>
      <c r="CX1068" s="51"/>
      <c r="CY1068" s="51"/>
      <c r="CZ1068" s="51"/>
      <c r="DA1068" s="51"/>
      <c r="DB1068" s="51"/>
      <c r="DC1068" s="51"/>
      <c r="DD1068" s="51"/>
      <c r="DE1068" s="51"/>
      <c r="DF1068" s="51"/>
      <c r="DG1068" s="51"/>
      <c r="DH1068" s="51"/>
      <c r="DI1068" s="51"/>
      <c r="DJ1068" s="51"/>
      <c r="DK1068" s="51"/>
      <c r="DL1068" s="51"/>
      <c r="DM1068" s="51"/>
      <c r="DN1068" s="51"/>
      <c r="DO1068" s="51"/>
      <c r="DP1068" s="51"/>
      <c r="DQ1068" s="51"/>
      <c r="DR1068" s="51"/>
      <c r="DS1068" s="51"/>
      <c r="DT1068" s="51"/>
      <c r="DU1068" s="51"/>
      <c r="DV1068" s="51"/>
      <c r="DW1068" s="51"/>
      <c r="DX1068" s="51"/>
      <c r="DY1068" s="51"/>
      <c r="DZ1068" s="51"/>
      <c r="EA1068" s="51"/>
      <c r="EB1068" s="51"/>
      <c r="EC1068" s="51"/>
      <c r="ED1068" s="51"/>
      <c r="EE1068" s="51"/>
      <c r="EF1068" s="51"/>
      <c r="EG1068" s="51"/>
      <c r="EH1068" s="51"/>
      <c r="EI1068" s="51"/>
      <c r="EJ1068" s="51"/>
      <c r="EK1068" s="51"/>
      <c r="EL1068" s="51"/>
      <c r="EM1068" s="51"/>
      <c r="EN1068" s="51"/>
      <c r="EO1068" s="51"/>
      <c r="EP1068" s="51"/>
      <c r="EQ1068" s="51"/>
      <c r="ER1068" s="51"/>
      <c r="ES1068" s="51"/>
      <c r="ET1068" s="51"/>
      <c r="EU1068" s="51"/>
      <c r="EV1068" s="51"/>
      <c r="EW1068" s="51"/>
      <c r="EX1068" s="51"/>
      <c r="EY1068" s="51"/>
      <c r="EZ1068" s="51"/>
      <c r="FA1068" s="51"/>
      <c r="FB1068" s="51"/>
      <c r="FC1068" s="437"/>
      <c r="FD1068" s="436"/>
      <c r="FE1068" s="51"/>
      <c r="FO1068" s="51"/>
      <c r="FP1068" s="51"/>
    </row>
    <row r="1069" spans="101:172" ht="12.75" customHeight="1">
      <c r="CW1069" s="51"/>
      <c r="CX1069" s="51"/>
      <c r="CY1069" s="51"/>
      <c r="CZ1069" s="51"/>
      <c r="DA1069" s="51"/>
      <c r="DB1069" s="51"/>
      <c r="DC1069" s="51"/>
      <c r="DD1069" s="51"/>
      <c r="DE1069" s="51"/>
      <c r="DF1069" s="51"/>
      <c r="DG1069" s="51"/>
      <c r="DH1069" s="51"/>
      <c r="DI1069" s="51"/>
      <c r="DJ1069" s="51"/>
      <c r="DK1069" s="51"/>
      <c r="DL1069" s="51"/>
      <c r="DM1069" s="51"/>
      <c r="DN1069" s="51"/>
      <c r="DO1069" s="51"/>
      <c r="DP1069" s="51"/>
      <c r="DQ1069" s="51"/>
      <c r="DR1069" s="51"/>
      <c r="DS1069" s="51"/>
      <c r="DT1069" s="51"/>
      <c r="DU1069" s="51"/>
      <c r="DV1069" s="51"/>
      <c r="DW1069" s="51"/>
      <c r="DX1069" s="51"/>
      <c r="DY1069" s="51"/>
      <c r="DZ1069" s="51"/>
      <c r="EA1069" s="51"/>
      <c r="EB1069" s="51"/>
      <c r="EC1069" s="51"/>
      <c r="ED1069" s="51"/>
      <c r="EE1069" s="51"/>
      <c r="EF1069" s="51"/>
      <c r="EG1069" s="51"/>
      <c r="EH1069" s="51"/>
      <c r="EI1069" s="51"/>
      <c r="EJ1069" s="51"/>
      <c r="EK1069" s="51"/>
      <c r="EL1069" s="51"/>
      <c r="EM1069" s="51"/>
      <c r="EN1069" s="51"/>
      <c r="EO1069" s="51"/>
      <c r="EP1069" s="51"/>
      <c r="EQ1069" s="51"/>
      <c r="ER1069" s="51"/>
      <c r="ES1069" s="51"/>
      <c r="ET1069" s="51"/>
      <c r="EU1069" s="51"/>
      <c r="EV1069" s="51"/>
      <c r="EW1069" s="51"/>
      <c r="EX1069" s="51"/>
      <c r="EY1069" s="51"/>
      <c r="EZ1069" s="51"/>
      <c r="FA1069" s="51"/>
      <c r="FB1069" s="51"/>
      <c r="FC1069" s="437"/>
      <c r="FD1069" s="436"/>
      <c r="FE1069" s="51"/>
      <c r="FO1069" s="51"/>
      <c r="FP1069" s="51"/>
    </row>
    <row r="1070" spans="101:172" ht="12.75" customHeight="1">
      <c r="CW1070" s="51"/>
      <c r="CX1070" s="51"/>
      <c r="CY1070" s="51"/>
      <c r="CZ1070" s="51"/>
      <c r="DA1070" s="51"/>
      <c r="DB1070" s="51"/>
      <c r="DC1070" s="51"/>
      <c r="DD1070" s="51"/>
      <c r="DE1070" s="51"/>
      <c r="DF1070" s="51"/>
      <c r="DG1070" s="51"/>
      <c r="DH1070" s="51"/>
      <c r="DI1070" s="51"/>
      <c r="DJ1070" s="51"/>
      <c r="DK1070" s="51"/>
      <c r="DL1070" s="51"/>
      <c r="DM1070" s="51"/>
      <c r="DN1070" s="51"/>
      <c r="DO1070" s="51"/>
      <c r="DP1070" s="51"/>
      <c r="DQ1070" s="51"/>
      <c r="DR1070" s="51"/>
      <c r="DS1070" s="51"/>
      <c r="DT1070" s="51"/>
      <c r="DU1070" s="51"/>
      <c r="DV1070" s="51"/>
      <c r="DW1070" s="51"/>
      <c r="DX1070" s="51"/>
      <c r="DY1070" s="51"/>
      <c r="DZ1070" s="51"/>
      <c r="EA1070" s="51"/>
      <c r="EB1070" s="51"/>
      <c r="EC1070" s="51"/>
      <c r="ED1070" s="51"/>
      <c r="EE1070" s="51"/>
      <c r="EF1070" s="51"/>
      <c r="EG1070" s="51"/>
      <c r="EH1070" s="51"/>
      <c r="EI1070" s="51"/>
      <c r="EJ1070" s="51"/>
      <c r="EK1070" s="51"/>
      <c r="EL1070" s="51"/>
      <c r="EM1070" s="51"/>
      <c r="EN1070" s="51"/>
      <c r="EO1070" s="51"/>
      <c r="EP1070" s="51"/>
      <c r="EQ1070" s="51"/>
      <c r="ER1070" s="51"/>
      <c r="ES1070" s="51"/>
      <c r="ET1070" s="51"/>
      <c r="EU1070" s="51"/>
      <c r="EV1070" s="51"/>
      <c r="EW1070" s="51"/>
      <c r="EX1070" s="51"/>
      <c r="EY1070" s="51"/>
      <c r="EZ1070" s="51"/>
      <c r="FA1070" s="51"/>
      <c r="FB1070" s="51"/>
      <c r="FC1070" s="437"/>
      <c r="FD1070" s="436"/>
      <c r="FE1070" s="51"/>
      <c r="FO1070" s="51"/>
      <c r="FP1070" s="51"/>
    </row>
    <row r="1071" spans="101:172" ht="12.75" customHeight="1">
      <c r="CW1071" s="51"/>
      <c r="CX1071" s="51"/>
      <c r="CY1071" s="51"/>
      <c r="CZ1071" s="51"/>
      <c r="DA1071" s="51"/>
      <c r="DB1071" s="51"/>
      <c r="DC1071" s="51"/>
      <c r="DD1071" s="51"/>
      <c r="DE1071" s="51"/>
      <c r="DF1071" s="51"/>
      <c r="DG1071" s="51"/>
      <c r="DH1071" s="51"/>
      <c r="DI1071" s="51"/>
      <c r="DJ1071" s="51"/>
      <c r="DK1071" s="51"/>
      <c r="DL1071" s="51"/>
      <c r="DM1071" s="51"/>
      <c r="DN1071" s="51"/>
      <c r="DO1071" s="51"/>
      <c r="DP1071" s="51"/>
      <c r="DQ1071" s="51"/>
      <c r="DR1071" s="51"/>
      <c r="DS1071" s="51"/>
      <c r="DT1071" s="51"/>
      <c r="DU1071" s="51"/>
      <c r="DV1071" s="51"/>
      <c r="DW1071" s="51"/>
      <c r="DX1071" s="51"/>
      <c r="DY1071" s="51"/>
      <c r="DZ1071" s="51"/>
      <c r="EA1071" s="51"/>
      <c r="EB1071" s="51"/>
      <c r="EC1071" s="51"/>
      <c r="ED1071" s="51"/>
      <c r="EE1071" s="51"/>
      <c r="EF1071" s="51"/>
      <c r="EG1071" s="51"/>
      <c r="EH1071" s="51"/>
      <c r="EI1071" s="51"/>
      <c r="EJ1071" s="51"/>
      <c r="EK1071" s="51"/>
      <c r="EL1071" s="51"/>
      <c r="EM1071" s="51"/>
      <c r="EN1071" s="51"/>
      <c r="EO1071" s="51"/>
      <c r="EP1071" s="51"/>
      <c r="EQ1071" s="51"/>
      <c r="ER1071" s="51"/>
      <c r="ES1071" s="51"/>
      <c r="ET1071" s="51"/>
      <c r="EU1071" s="51"/>
      <c r="EV1071" s="51"/>
      <c r="EW1071" s="51"/>
      <c r="EX1071" s="51"/>
      <c r="EY1071" s="51"/>
      <c r="EZ1071" s="51"/>
      <c r="FA1071" s="51"/>
      <c r="FB1071" s="51"/>
      <c r="FC1071" s="437"/>
      <c r="FD1071" s="436"/>
      <c r="FE1071" s="51"/>
      <c r="FO1071" s="51"/>
      <c r="FP1071" s="51"/>
    </row>
    <row r="1072" spans="101:172" ht="12.75" customHeight="1">
      <c r="CW1072" s="51"/>
      <c r="CX1072" s="51"/>
      <c r="CY1072" s="51"/>
      <c r="CZ1072" s="51"/>
      <c r="DA1072" s="51"/>
      <c r="DB1072" s="51"/>
      <c r="DC1072" s="51"/>
      <c r="DD1072" s="51"/>
      <c r="DE1072" s="51"/>
      <c r="DF1072" s="51"/>
      <c r="DG1072" s="51"/>
      <c r="DH1072" s="51"/>
      <c r="DI1072" s="51"/>
      <c r="DJ1072" s="51"/>
      <c r="DK1072" s="51"/>
      <c r="DL1072" s="51"/>
      <c r="DM1072" s="51"/>
      <c r="DN1072" s="51"/>
      <c r="DO1072" s="51"/>
      <c r="DP1072" s="51"/>
      <c r="DQ1072" s="51"/>
      <c r="DR1072" s="51"/>
      <c r="DS1072" s="51"/>
      <c r="DT1072" s="51"/>
      <c r="DU1072" s="51"/>
      <c r="DV1072" s="51"/>
      <c r="DW1072" s="51"/>
      <c r="DX1072" s="51"/>
      <c r="DY1072" s="51"/>
      <c r="DZ1072" s="51"/>
      <c r="EA1072" s="51"/>
      <c r="EB1072" s="51"/>
      <c r="EC1072" s="51"/>
      <c r="ED1072" s="51"/>
      <c r="EE1072" s="51"/>
      <c r="EF1072" s="51"/>
      <c r="EG1072" s="51"/>
      <c r="EH1072" s="51"/>
      <c r="EI1072" s="51"/>
      <c r="EJ1072" s="51"/>
      <c r="EK1072" s="51"/>
      <c r="EL1072" s="51"/>
      <c r="EM1072" s="51"/>
      <c r="EN1072" s="51"/>
      <c r="EO1072" s="51"/>
      <c r="EP1072" s="51"/>
      <c r="EQ1072" s="51"/>
      <c r="ER1072" s="51"/>
      <c r="ES1072" s="51"/>
      <c r="ET1072" s="51"/>
      <c r="EU1072" s="51"/>
      <c r="EV1072" s="51"/>
      <c r="EW1072" s="51"/>
      <c r="EX1072" s="51"/>
      <c r="EY1072" s="51"/>
      <c r="EZ1072" s="51"/>
      <c r="FA1072" s="51"/>
      <c r="FB1072" s="51"/>
      <c r="FC1072" s="437"/>
      <c r="FD1072" s="436"/>
      <c r="FE1072" s="51"/>
      <c r="FO1072" s="51"/>
      <c r="FP1072" s="51"/>
    </row>
    <row r="1073" spans="101:172" ht="12.75" customHeight="1">
      <c r="CW1073" s="51"/>
      <c r="CX1073" s="51"/>
      <c r="CY1073" s="51"/>
      <c r="CZ1073" s="51"/>
      <c r="DA1073" s="51"/>
      <c r="DB1073" s="51"/>
      <c r="DC1073" s="51"/>
      <c r="DD1073" s="51"/>
      <c r="DE1073" s="51"/>
      <c r="DF1073" s="51"/>
      <c r="DG1073" s="51"/>
      <c r="DH1073" s="51"/>
      <c r="DI1073" s="51"/>
      <c r="DJ1073" s="51"/>
      <c r="DK1073" s="51"/>
      <c r="DL1073" s="51"/>
      <c r="DM1073" s="51"/>
      <c r="DN1073" s="51"/>
      <c r="DO1073" s="51"/>
      <c r="DP1073" s="51"/>
      <c r="DQ1073" s="51"/>
      <c r="DR1073" s="51"/>
      <c r="DS1073" s="51"/>
      <c r="DT1073" s="51"/>
      <c r="DU1073" s="51"/>
      <c r="DV1073" s="51"/>
      <c r="DW1073" s="51"/>
      <c r="DX1073" s="51"/>
      <c r="DY1073" s="51"/>
      <c r="DZ1073" s="51"/>
      <c r="EA1073" s="51"/>
      <c r="EB1073" s="51"/>
      <c r="EC1073" s="51"/>
      <c r="ED1073" s="51"/>
      <c r="EE1073" s="51"/>
      <c r="EF1073" s="51"/>
      <c r="EG1073" s="51"/>
      <c r="EH1073" s="51"/>
      <c r="EI1073" s="51"/>
      <c r="EJ1073" s="51"/>
      <c r="EK1073" s="51"/>
      <c r="EL1073" s="51"/>
      <c r="EM1073" s="51"/>
      <c r="EN1073" s="51"/>
      <c r="EO1073" s="51"/>
      <c r="EP1073" s="51"/>
      <c r="EQ1073" s="51"/>
      <c r="ER1073" s="51"/>
      <c r="ES1073" s="51"/>
      <c r="ET1073" s="51"/>
      <c r="EU1073" s="51"/>
      <c r="EV1073" s="51"/>
      <c r="EW1073" s="51"/>
      <c r="EX1073" s="51"/>
      <c r="EY1073" s="51"/>
      <c r="EZ1073" s="51"/>
      <c r="FA1073" s="51"/>
      <c r="FB1073" s="51"/>
      <c r="FC1073" s="437"/>
      <c r="FD1073" s="436"/>
      <c r="FE1073" s="51"/>
      <c r="FO1073" s="51"/>
      <c r="FP1073" s="51"/>
    </row>
    <row r="1074" spans="101:172" ht="12.75" customHeight="1">
      <c r="CW1074" s="51"/>
      <c r="CX1074" s="51"/>
      <c r="CY1074" s="51"/>
      <c r="CZ1074" s="51"/>
      <c r="DA1074" s="51"/>
      <c r="DB1074" s="51"/>
      <c r="DC1074" s="51"/>
      <c r="DD1074" s="51"/>
      <c r="DE1074" s="51"/>
      <c r="DF1074" s="51"/>
      <c r="DG1074" s="51"/>
      <c r="DH1074" s="51"/>
      <c r="DI1074" s="51"/>
      <c r="DJ1074" s="51"/>
      <c r="DK1074" s="51"/>
      <c r="DL1074" s="51"/>
      <c r="DM1074" s="51"/>
      <c r="DN1074" s="51"/>
      <c r="DO1074" s="51"/>
      <c r="DP1074" s="51"/>
      <c r="DQ1074" s="51"/>
      <c r="DR1074" s="51"/>
      <c r="DS1074" s="51"/>
      <c r="DT1074" s="51"/>
      <c r="DU1074" s="51"/>
      <c r="DV1074" s="51"/>
      <c r="DW1074" s="51"/>
      <c r="DX1074" s="51"/>
      <c r="DY1074" s="51"/>
      <c r="DZ1074" s="51"/>
      <c r="EA1074" s="51"/>
      <c r="EB1074" s="51"/>
      <c r="EC1074" s="51"/>
      <c r="ED1074" s="51"/>
      <c r="EE1074" s="51"/>
      <c r="EF1074" s="51"/>
      <c r="EG1074" s="51"/>
      <c r="EH1074" s="51"/>
      <c r="EI1074" s="51"/>
      <c r="EJ1074" s="51"/>
      <c r="EK1074" s="51"/>
      <c r="EL1074" s="51"/>
      <c r="EM1074" s="51"/>
      <c r="EN1074" s="51"/>
      <c r="EO1074" s="51"/>
      <c r="EP1074" s="51"/>
      <c r="EQ1074" s="51"/>
      <c r="ER1074" s="51"/>
      <c r="ES1074" s="51"/>
      <c r="ET1074" s="51"/>
      <c r="EU1074" s="51"/>
      <c r="EV1074" s="51"/>
      <c r="EW1074" s="51"/>
      <c r="EX1074" s="51"/>
      <c r="EY1074" s="51"/>
      <c r="EZ1074" s="51"/>
      <c r="FA1074" s="51"/>
      <c r="FB1074" s="51"/>
      <c r="FC1074" s="437"/>
      <c r="FD1074" s="436"/>
      <c r="FE1074" s="51"/>
      <c r="FO1074" s="51"/>
      <c r="FP1074" s="51"/>
    </row>
    <row r="1075" spans="101:172" ht="12.75" customHeight="1">
      <c r="CW1075" s="51"/>
      <c r="CX1075" s="51"/>
      <c r="CY1075" s="51"/>
      <c r="CZ1075" s="51"/>
      <c r="DA1075" s="51"/>
      <c r="DB1075" s="51"/>
      <c r="DC1075" s="51"/>
      <c r="DD1075" s="51"/>
      <c r="DE1075" s="51"/>
      <c r="DF1075" s="51"/>
      <c r="DG1075" s="51"/>
      <c r="DH1075" s="51"/>
      <c r="DI1075" s="51"/>
      <c r="DJ1075" s="51"/>
      <c r="DK1075" s="51"/>
      <c r="DL1075" s="51"/>
      <c r="DM1075" s="51"/>
      <c r="DN1075" s="51"/>
      <c r="DO1075" s="51"/>
      <c r="DP1075" s="51"/>
      <c r="DQ1075" s="51"/>
      <c r="DR1075" s="51"/>
      <c r="DS1075" s="51"/>
      <c r="DT1075" s="51"/>
      <c r="DU1075" s="51"/>
      <c r="DV1075" s="51"/>
      <c r="DW1075" s="51"/>
      <c r="DX1075" s="51"/>
      <c r="DY1075" s="51"/>
      <c r="DZ1075" s="51"/>
      <c r="EA1075" s="51"/>
      <c r="EB1075" s="51"/>
      <c r="EC1075" s="51"/>
      <c r="ED1075" s="51"/>
      <c r="EE1075" s="51"/>
      <c r="EF1075" s="51"/>
      <c r="EG1075" s="51"/>
      <c r="EH1075" s="51"/>
      <c r="EI1075" s="51"/>
      <c r="EJ1075" s="51"/>
      <c r="EK1075" s="51"/>
      <c r="EL1075" s="51"/>
      <c r="EM1075" s="51"/>
      <c r="EN1075" s="51"/>
      <c r="EO1075" s="51"/>
      <c r="EP1075" s="51"/>
      <c r="EQ1075" s="51"/>
      <c r="ER1075" s="51"/>
      <c r="ES1075" s="51"/>
      <c r="ET1075" s="51"/>
      <c r="EU1075" s="51"/>
      <c r="EV1075" s="51"/>
      <c r="EW1075" s="51"/>
      <c r="EX1075" s="51"/>
      <c r="EY1075" s="51"/>
      <c r="EZ1075" s="51"/>
      <c r="FA1075" s="51"/>
      <c r="FB1075" s="51"/>
      <c r="FC1075" s="435"/>
      <c r="FD1075" s="436"/>
      <c r="FE1075" s="51"/>
      <c r="FO1075" s="51"/>
      <c r="FP1075" s="51"/>
    </row>
    <row r="1076" spans="101:172" ht="12.75" customHeight="1">
      <c r="CW1076" s="51"/>
      <c r="CX1076" s="51"/>
      <c r="CY1076" s="51"/>
      <c r="CZ1076" s="51"/>
      <c r="DA1076" s="51"/>
      <c r="DB1076" s="51"/>
      <c r="DC1076" s="51"/>
      <c r="DD1076" s="51"/>
      <c r="DE1076" s="51"/>
      <c r="DF1076" s="51"/>
      <c r="DG1076" s="51"/>
      <c r="DH1076" s="51"/>
      <c r="DI1076" s="51"/>
      <c r="DJ1076" s="51"/>
      <c r="DK1076" s="51"/>
      <c r="DL1076" s="51"/>
      <c r="DM1076" s="51"/>
      <c r="DN1076" s="51"/>
      <c r="DO1076" s="51"/>
      <c r="DP1076" s="51"/>
      <c r="DQ1076" s="51"/>
      <c r="DR1076" s="51"/>
      <c r="DS1076" s="51"/>
      <c r="DT1076" s="51"/>
      <c r="DU1076" s="51"/>
      <c r="DV1076" s="51"/>
      <c r="DW1076" s="51"/>
      <c r="DX1076" s="51"/>
      <c r="DY1076" s="51"/>
      <c r="DZ1076" s="51"/>
      <c r="EA1076" s="51"/>
      <c r="EB1076" s="51"/>
      <c r="EC1076" s="51"/>
      <c r="ED1076" s="51"/>
      <c r="EE1076" s="51"/>
      <c r="EF1076" s="51"/>
      <c r="EG1076" s="51"/>
      <c r="EH1076" s="51"/>
      <c r="EI1076" s="51"/>
      <c r="EJ1076" s="51"/>
      <c r="EK1076" s="51"/>
      <c r="EL1076" s="51"/>
      <c r="EM1076" s="51"/>
      <c r="EN1076" s="51"/>
      <c r="EO1076" s="51"/>
      <c r="EP1076" s="51"/>
      <c r="EQ1076" s="51"/>
      <c r="ER1076" s="51"/>
      <c r="ES1076" s="51"/>
      <c r="ET1076" s="51"/>
      <c r="EU1076" s="51"/>
      <c r="EV1076" s="51"/>
      <c r="EW1076" s="51"/>
      <c r="EX1076" s="51"/>
      <c r="EY1076" s="51"/>
      <c r="EZ1076" s="51"/>
      <c r="FA1076" s="51"/>
      <c r="FB1076" s="51"/>
      <c r="FC1076" s="437"/>
      <c r="FD1076" s="436"/>
      <c r="FE1076" s="51"/>
      <c r="FO1076" s="51"/>
      <c r="FP1076" s="51"/>
    </row>
    <row r="1077" spans="101:172" ht="12.75" customHeight="1">
      <c r="CW1077" s="51"/>
      <c r="CX1077" s="51"/>
      <c r="CY1077" s="51"/>
      <c r="CZ1077" s="51"/>
      <c r="DA1077" s="51"/>
      <c r="DB1077" s="51"/>
      <c r="DC1077" s="51"/>
      <c r="DD1077" s="51"/>
      <c r="DE1077" s="51"/>
      <c r="DF1077" s="51"/>
      <c r="DG1077" s="51"/>
      <c r="DH1077" s="51"/>
      <c r="DI1077" s="51"/>
      <c r="DJ1077" s="51"/>
      <c r="DK1077" s="51"/>
      <c r="DL1077" s="51"/>
      <c r="DM1077" s="51"/>
      <c r="DN1077" s="51"/>
      <c r="DO1077" s="51"/>
      <c r="DP1077" s="51"/>
      <c r="DQ1077" s="51"/>
      <c r="DR1077" s="51"/>
      <c r="DS1077" s="51"/>
      <c r="DT1077" s="51"/>
      <c r="DU1077" s="51"/>
      <c r="DV1077" s="51"/>
      <c r="DW1077" s="51"/>
      <c r="DX1077" s="51"/>
      <c r="DY1077" s="51"/>
      <c r="DZ1077" s="51"/>
      <c r="EA1077" s="51"/>
      <c r="EB1077" s="51"/>
      <c r="EC1077" s="51"/>
      <c r="ED1077" s="51"/>
      <c r="EE1077" s="51"/>
      <c r="EF1077" s="51"/>
      <c r="EG1077" s="51"/>
      <c r="EH1077" s="51"/>
      <c r="EI1077" s="51"/>
      <c r="EJ1077" s="51"/>
      <c r="EK1077" s="51"/>
      <c r="EL1077" s="51"/>
      <c r="EM1077" s="51"/>
      <c r="EN1077" s="51"/>
      <c r="EO1077" s="51"/>
      <c r="EP1077" s="51"/>
      <c r="EQ1077" s="51"/>
      <c r="ER1077" s="51"/>
      <c r="ES1077" s="51"/>
      <c r="ET1077" s="51"/>
      <c r="EU1077" s="51"/>
      <c r="EV1077" s="51"/>
      <c r="EW1077" s="51"/>
      <c r="EX1077" s="51"/>
      <c r="EY1077" s="51"/>
      <c r="EZ1077" s="51"/>
      <c r="FA1077" s="51"/>
      <c r="FB1077" s="51"/>
      <c r="FC1077" s="437"/>
      <c r="FD1077" s="436"/>
      <c r="FE1077" s="51"/>
      <c r="FO1077" s="51"/>
      <c r="FP1077" s="51"/>
    </row>
    <row r="1078" spans="101:172" ht="12.75" customHeight="1">
      <c r="CW1078" s="51"/>
      <c r="CX1078" s="51"/>
      <c r="CY1078" s="51"/>
      <c r="CZ1078" s="51"/>
      <c r="DA1078" s="51"/>
      <c r="DB1078" s="51"/>
      <c r="DC1078" s="51"/>
      <c r="DD1078" s="51"/>
      <c r="DE1078" s="51"/>
      <c r="DF1078" s="51"/>
      <c r="DG1078" s="51"/>
      <c r="DH1078" s="51"/>
      <c r="DI1078" s="51"/>
      <c r="DJ1078" s="51"/>
      <c r="DK1078" s="51"/>
      <c r="DL1078" s="51"/>
      <c r="DM1078" s="51"/>
      <c r="DN1078" s="51"/>
      <c r="DO1078" s="51"/>
      <c r="DP1078" s="51"/>
      <c r="DQ1078" s="51"/>
      <c r="DR1078" s="51"/>
      <c r="DS1078" s="51"/>
      <c r="DT1078" s="51"/>
      <c r="DU1078" s="51"/>
      <c r="DV1078" s="51"/>
      <c r="DW1078" s="51"/>
      <c r="DX1078" s="51"/>
      <c r="DY1078" s="51"/>
      <c r="DZ1078" s="51"/>
      <c r="EA1078" s="51"/>
      <c r="EB1078" s="51"/>
      <c r="EC1078" s="51"/>
      <c r="ED1078" s="51"/>
      <c r="EE1078" s="51"/>
      <c r="EF1078" s="51"/>
      <c r="EG1078" s="51"/>
      <c r="EH1078" s="51"/>
      <c r="EI1078" s="51"/>
      <c r="EJ1078" s="51"/>
      <c r="EK1078" s="51"/>
      <c r="EL1078" s="51"/>
      <c r="EM1078" s="51"/>
      <c r="EN1078" s="51"/>
      <c r="EO1078" s="51"/>
      <c r="EP1078" s="51"/>
      <c r="EQ1078" s="51"/>
      <c r="ER1078" s="51"/>
      <c r="ES1078" s="51"/>
      <c r="ET1078" s="51"/>
      <c r="EU1078" s="51"/>
      <c r="EV1078" s="51"/>
      <c r="EW1078" s="51"/>
      <c r="EX1078" s="51"/>
      <c r="EY1078" s="51"/>
      <c r="EZ1078" s="51"/>
      <c r="FA1078" s="51"/>
      <c r="FB1078" s="51"/>
      <c r="FC1078" s="437"/>
      <c r="FD1078" s="436"/>
      <c r="FE1078" s="51"/>
      <c r="FO1078" s="51"/>
      <c r="FP1078" s="51"/>
    </row>
    <row r="1079" spans="101:172" ht="12.75" customHeight="1">
      <c r="CW1079" s="51"/>
      <c r="CX1079" s="51"/>
      <c r="CY1079" s="51"/>
      <c r="CZ1079" s="51"/>
      <c r="DA1079" s="51"/>
      <c r="DB1079" s="51"/>
      <c r="DC1079" s="51"/>
      <c r="DD1079" s="51"/>
      <c r="DE1079" s="51"/>
      <c r="DF1079" s="51"/>
      <c r="DG1079" s="51"/>
      <c r="DH1079" s="51"/>
      <c r="DI1079" s="51"/>
      <c r="DJ1079" s="51"/>
      <c r="DK1079" s="51"/>
      <c r="DL1079" s="51"/>
      <c r="DM1079" s="51"/>
      <c r="DN1079" s="51"/>
      <c r="DO1079" s="51"/>
      <c r="DP1079" s="51"/>
      <c r="DQ1079" s="51"/>
      <c r="DR1079" s="51"/>
      <c r="DS1079" s="51"/>
      <c r="DT1079" s="51"/>
      <c r="DU1079" s="51"/>
      <c r="DV1079" s="51"/>
      <c r="DW1079" s="51"/>
      <c r="DX1079" s="51"/>
      <c r="DY1079" s="51"/>
      <c r="DZ1079" s="51"/>
      <c r="EA1079" s="51"/>
      <c r="EB1079" s="51"/>
      <c r="EC1079" s="51"/>
      <c r="ED1079" s="51"/>
      <c r="EE1079" s="51"/>
      <c r="EF1079" s="51"/>
      <c r="EG1079" s="51"/>
      <c r="EH1079" s="51"/>
      <c r="EI1079" s="51"/>
      <c r="EJ1079" s="51"/>
      <c r="EK1079" s="51"/>
      <c r="EL1079" s="51"/>
      <c r="EM1079" s="51"/>
      <c r="EN1079" s="51"/>
      <c r="EO1079" s="51"/>
      <c r="EP1079" s="51"/>
      <c r="EQ1079" s="51"/>
      <c r="ER1079" s="51"/>
      <c r="ES1079" s="51"/>
      <c r="ET1079" s="51"/>
      <c r="EU1079" s="51"/>
      <c r="EV1079" s="51"/>
      <c r="EW1079" s="51"/>
      <c r="EX1079" s="51"/>
      <c r="EY1079" s="51"/>
      <c r="EZ1079" s="51"/>
      <c r="FA1079" s="51"/>
      <c r="FB1079" s="51"/>
      <c r="FC1079" s="437"/>
      <c r="FD1079" s="436"/>
      <c r="FE1079" s="51"/>
      <c r="FO1079" s="51"/>
      <c r="FP1079" s="51"/>
    </row>
    <row r="1080" spans="101:172" ht="12.75" customHeight="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c r="FB1080" s="51"/>
      <c r="FC1080" s="437"/>
      <c r="FD1080" s="436"/>
      <c r="FE1080" s="51"/>
      <c r="FO1080" s="51"/>
      <c r="FP1080" s="51"/>
    </row>
    <row r="1081" spans="101:172" ht="12.75" customHeight="1">
      <c r="CW1081" s="51"/>
      <c r="CX1081" s="51"/>
      <c r="CY1081" s="51"/>
      <c r="CZ1081" s="51"/>
      <c r="DA1081" s="51"/>
      <c r="DB1081" s="51"/>
      <c r="DC1081" s="51"/>
      <c r="DD1081" s="51"/>
      <c r="DE1081" s="51"/>
      <c r="DF1081" s="51"/>
      <c r="DG1081" s="51"/>
      <c r="DH1081" s="51"/>
      <c r="DI1081" s="51"/>
      <c r="DJ1081" s="51"/>
      <c r="DK1081" s="51"/>
      <c r="DL1081" s="51"/>
      <c r="DM1081" s="51"/>
      <c r="DN1081" s="51"/>
      <c r="DO1081" s="51"/>
      <c r="DP1081" s="51"/>
      <c r="DQ1081" s="51"/>
      <c r="DR1081" s="51"/>
      <c r="DS1081" s="51"/>
      <c r="DT1081" s="51"/>
      <c r="DU1081" s="51"/>
      <c r="DV1081" s="51"/>
      <c r="DW1081" s="51"/>
      <c r="DX1081" s="51"/>
      <c r="DY1081" s="51"/>
      <c r="DZ1081" s="51"/>
      <c r="EA1081" s="51"/>
      <c r="EB1081" s="51"/>
      <c r="EC1081" s="51"/>
      <c r="ED1081" s="51"/>
      <c r="EE1081" s="51"/>
      <c r="EF1081" s="51"/>
      <c r="EG1081" s="51"/>
      <c r="EH1081" s="51"/>
      <c r="EI1081" s="51"/>
      <c r="EJ1081" s="51"/>
      <c r="EK1081" s="51"/>
      <c r="EL1081" s="51"/>
      <c r="EM1081" s="51"/>
      <c r="EN1081" s="51"/>
      <c r="EO1081" s="51"/>
      <c r="EP1081" s="51"/>
      <c r="EQ1081" s="51"/>
      <c r="ER1081" s="51"/>
      <c r="ES1081" s="51"/>
      <c r="ET1081" s="51"/>
      <c r="EU1081" s="51"/>
      <c r="EV1081" s="51"/>
      <c r="EW1081" s="51"/>
      <c r="EX1081" s="51"/>
      <c r="EY1081" s="51"/>
      <c r="EZ1081" s="51"/>
      <c r="FA1081" s="51"/>
      <c r="FB1081" s="51"/>
      <c r="FC1081" s="437"/>
      <c r="FD1081" s="436"/>
      <c r="FE1081" s="51"/>
      <c r="FO1081" s="51"/>
      <c r="FP1081" s="51"/>
    </row>
    <row r="1082" spans="101:172" ht="12.75" customHeight="1">
      <c r="CW1082" s="51"/>
      <c r="CX1082" s="51"/>
      <c r="CY1082" s="51"/>
      <c r="CZ1082" s="51"/>
      <c r="DA1082" s="51"/>
      <c r="DB1082" s="51"/>
      <c r="DC1082" s="51"/>
      <c r="DD1082" s="51"/>
      <c r="DE1082" s="51"/>
      <c r="DF1082" s="51"/>
      <c r="DG1082" s="51"/>
      <c r="DH1082" s="51"/>
      <c r="DI1082" s="51"/>
      <c r="DJ1082" s="51"/>
      <c r="DK1082" s="51"/>
      <c r="DL1082" s="51"/>
      <c r="DM1082" s="51"/>
      <c r="DN1082" s="51"/>
      <c r="DO1082" s="51"/>
      <c r="DP1082" s="51"/>
      <c r="DQ1082" s="51"/>
      <c r="DR1082" s="51"/>
      <c r="DS1082" s="51"/>
      <c r="DT1082" s="51"/>
      <c r="DU1082" s="51"/>
      <c r="DV1082" s="51"/>
      <c r="DW1082" s="51"/>
      <c r="DX1082" s="51"/>
      <c r="DY1082" s="51"/>
      <c r="DZ1082" s="51"/>
      <c r="EA1082" s="51"/>
      <c r="EB1082" s="51"/>
      <c r="EC1082" s="51"/>
      <c r="ED1082" s="51"/>
      <c r="EE1082" s="51"/>
      <c r="EF1082" s="51"/>
      <c r="EG1082" s="51"/>
      <c r="EH1082" s="51"/>
      <c r="EI1082" s="51"/>
      <c r="EJ1082" s="51"/>
      <c r="EK1082" s="51"/>
      <c r="EL1082" s="51"/>
      <c r="EM1082" s="51"/>
      <c r="EN1082" s="51"/>
      <c r="EO1082" s="51"/>
      <c r="EP1082" s="51"/>
      <c r="EQ1082" s="51"/>
      <c r="ER1082" s="51"/>
      <c r="ES1082" s="51"/>
      <c r="ET1082" s="51"/>
      <c r="EU1082" s="51"/>
      <c r="EV1082" s="51"/>
      <c r="EW1082" s="51"/>
      <c r="EX1082" s="51"/>
      <c r="EY1082" s="51"/>
      <c r="EZ1082" s="51"/>
      <c r="FA1082" s="51"/>
      <c r="FB1082" s="51"/>
      <c r="FC1082" s="53"/>
      <c r="FD1082" s="53"/>
      <c r="FE1082" s="51"/>
      <c r="FO1082" s="51"/>
      <c r="FP1082" s="51"/>
    </row>
    <row r="1083" spans="101:172" ht="12.75" customHeight="1">
      <c r="CW1083" s="51"/>
      <c r="CX1083" s="51"/>
      <c r="CY1083" s="51"/>
      <c r="CZ1083" s="51"/>
      <c r="DA1083" s="51"/>
      <c r="DB1083" s="51"/>
      <c r="DC1083" s="51"/>
      <c r="DD1083" s="51"/>
      <c r="DE1083" s="51"/>
      <c r="DF1083" s="51"/>
      <c r="DG1083" s="51"/>
      <c r="DH1083" s="51"/>
      <c r="DI1083" s="51"/>
      <c r="DJ1083" s="51"/>
      <c r="DK1083" s="51"/>
      <c r="DL1083" s="51"/>
      <c r="DM1083" s="51"/>
      <c r="DN1083" s="51"/>
      <c r="DO1083" s="51"/>
      <c r="DP1083" s="51"/>
      <c r="DQ1083" s="51"/>
      <c r="DR1083" s="51"/>
      <c r="DS1083" s="51"/>
      <c r="DT1083" s="51"/>
      <c r="DU1083" s="51"/>
      <c r="DV1083" s="51"/>
      <c r="DW1083" s="51"/>
      <c r="DX1083" s="51"/>
      <c r="DY1083" s="51"/>
      <c r="DZ1083" s="51"/>
      <c r="EA1083" s="51"/>
      <c r="EB1083" s="51"/>
      <c r="EC1083" s="51"/>
      <c r="ED1083" s="51"/>
      <c r="EE1083" s="51"/>
      <c r="EF1083" s="51"/>
      <c r="EG1083" s="51"/>
      <c r="EH1083" s="51"/>
      <c r="EI1083" s="51"/>
      <c r="EJ1083" s="51"/>
      <c r="EK1083" s="51"/>
      <c r="EL1083" s="51"/>
      <c r="EM1083" s="51"/>
      <c r="EN1083" s="51"/>
      <c r="EO1083" s="51"/>
      <c r="EP1083" s="51"/>
      <c r="EQ1083" s="51"/>
      <c r="ER1083" s="51"/>
      <c r="ES1083" s="51"/>
      <c r="ET1083" s="51"/>
      <c r="EU1083" s="51"/>
      <c r="EV1083" s="51"/>
      <c r="EW1083" s="51"/>
      <c r="EX1083" s="51"/>
      <c r="EY1083" s="51"/>
      <c r="EZ1083" s="51"/>
      <c r="FA1083" s="51"/>
      <c r="FB1083" s="51"/>
      <c r="FC1083" s="53"/>
      <c r="FD1083" s="53"/>
      <c r="FE1083" s="51"/>
      <c r="FO1083" s="51"/>
      <c r="FP1083" s="51"/>
    </row>
    <row r="1084" spans="101:172" ht="12.75" customHeight="1">
      <c r="CW1084" s="51"/>
      <c r="CX1084" s="51"/>
      <c r="CY1084" s="51"/>
      <c r="CZ1084" s="51"/>
      <c r="DA1084" s="51"/>
      <c r="DB1084" s="51"/>
      <c r="DC1084" s="51"/>
      <c r="DD1084" s="51"/>
      <c r="DE1084" s="51"/>
      <c r="DF1084" s="51"/>
      <c r="DG1084" s="51"/>
      <c r="DH1084" s="51"/>
      <c r="DI1084" s="51"/>
      <c r="DJ1084" s="51"/>
      <c r="DK1084" s="51"/>
      <c r="DL1084" s="51"/>
      <c r="DM1084" s="51"/>
      <c r="DN1084" s="51"/>
      <c r="DO1084" s="51"/>
      <c r="DP1084" s="51"/>
      <c r="DQ1084" s="51"/>
      <c r="DR1084" s="51"/>
      <c r="DS1084" s="51"/>
      <c r="DT1084" s="51"/>
      <c r="DU1084" s="51"/>
      <c r="DV1084" s="51"/>
      <c r="DW1084" s="51"/>
      <c r="DX1084" s="51"/>
      <c r="DY1084" s="51"/>
      <c r="DZ1084" s="51"/>
      <c r="EA1084" s="51"/>
      <c r="EB1084" s="51"/>
      <c r="EC1084" s="51"/>
      <c r="ED1084" s="51"/>
      <c r="EE1084" s="51"/>
      <c r="EF1084" s="51"/>
      <c r="EG1084" s="51"/>
      <c r="EH1084" s="51"/>
      <c r="EI1084" s="51"/>
      <c r="EJ1084" s="51"/>
      <c r="EK1084" s="51"/>
      <c r="EL1084" s="51"/>
      <c r="EM1084" s="51"/>
      <c r="EN1084" s="51"/>
      <c r="EO1084" s="51"/>
      <c r="EP1084" s="51"/>
      <c r="EQ1084" s="51"/>
      <c r="ER1084" s="51"/>
      <c r="ES1084" s="51"/>
      <c r="ET1084" s="51"/>
      <c r="EU1084" s="51"/>
      <c r="EV1084" s="51"/>
      <c r="EW1084" s="51"/>
      <c r="EX1084" s="51"/>
      <c r="EY1084" s="51"/>
      <c r="EZ1084" s="51"/>
      <c r="FA1084" s="51"/>
      <c r="FB1084" s="51"/>
      <c r="FC1084" s="53"/>
      <c r="FD1084" s="53"/>
      <c r="FE1084" s="51"/>
      <c r="FO1084" s="51"/>
      <c r="FP1084" s="51"/>
    </row>
    <row r="1085" spans="101:172" ht="12.75" customHeight="1">
      <c r="CW1085" s="51"/>
      <c r="CX1085" s="51"/>
      <c r="CY1085" s="51"/>
      <c r="CZ1085" s="51"/>
      <c r="DA1085" s="51"/>
      <c r="DB1085" s="51"/>
      <c r="DC1085" s="51"/>
      <c r="DD1085" s="51"/>
      <c r="DE1085" s="51"/>
      <c r="DF1085" s="51"/>
      <c r="DG1085" s="51"/>
      <c r="DH1085" s="51"/>
      <c r="DI1085" s="51"/>
      <c r="DJ1085" s="51"/>
      <c r="DK1085" s="51"/>
      <c r="DL1085" s="51"/>
      <c r="DM1085" s="51"/>
      <c r="DN1085" s="51"/>
      <c r="DO1085" s="51"/>
      <c r="DP1085" s="51"/>
      <c r="DQ1085" s="51"/>
      <c r="DR1085" s="51"/>
      <c r="DS1085" s="51"/>
      <c r="DT1085" s="51"/>
      <c r="DU1085" s="51"/>
      <c r="DV1085" s="51"/>
      <c r="DW1085" s="51"/>
      <c r="DX1085" s="51"/>
      <c r="DY1085" s="51"/>
      <c r="DZ1085" s="51"/>
      <c r="EA1085" s="51"/>
      <c r="EB1085" s="51"/>
      <c r="EC1085" s="51"/>
      <c r="ED1085" s="51"/>
      <c r="EE1085" s="51"/>
      <c r="EF1085" s="51"/>
      <c r="EG1085" s="51"/>
      <c r="EH1085" s="51"/>
      <c r="EI1085" s="51"/>
      <c r="EJ1085" s="51"/>
      <c r="EK1085" s="51"/>
      <c r="EL1085" s="51"/>
      <c r="EM1085" s="51"/>
      <c r="EN1085" s="51"/>
      <c r="EO1085" s="51"/>
      <c r="EP1085" s="51"/>
      <c r="EQ1085" s="51"/>
      <c r="ER1085" s="51"/>
      <c r="ES1085" s="51"/>
      <c r="ET1085" s="51"/>
      <c r="EU1085" s="51"/>
      <c r="EV1085" s="51"/>
      <c r="EW1085" s="51"/>
      <c r="EX1085" s="51"/>
      <c r="EY1085" s="51"/>
      <c r="EZ1085" s="51"/>
      <c r="FA1085" s="51"/>
      <c r="FB1085" s="51"/>
      <c r="FC1085" s="53"/>
      <c r="FD1085" s="53"/>
      <c r="FE1085" s="51"/>
      <c r="FO1085" s="51"/>
      <c r="FP1085" s="51"/>
    </row>
    <row r="1086" spans="101:172" ht="12.75" customHeight="1">
      <c r="CW1086" s="51"/>
      <c r="CX1086" s="51"/>
      <c r="CY1086" s="51"/>
      <c r="CZ1086" s="51"/>
      <c r="DA1086" s="51"/>
      <c r="DB1086" s="51"/>
      <c r="DC1086" s="51"/>
      <c r="DD1086" s="51"/>
      <c r="DE1086" s="51"/>
      <c r="DF1086" s="51"/>
      <c r="DG1086" s="51"/>
      <c r="DH1086" s="51"/>
      <c r="DI1086" s="51"/>
      <c r="DJ1086" s="51"/>
      <c r="DK1086" s="51"/>
      <c r="DL1086" s="51"/>
      <c r="DM1086" s="51"/>
      <c r="DN1086" s="51"/>
      <c r="DO1086" s="51"/>
      <c r="DP1086" s="51"/>
      <c r="DQ1086" s="51"/>
      <c r="DR1086" s="51"/>
      <c r="DS1086" s="51"/>
      <c r="DT1086" s="51"/>
      <c r="DU1086" s="51"/>
      <c r="DV1086" s="51"/>
      <c r="DW1086" s="51"/>
      <c r="DX1086" s="51"/>
      <c r="DY1086" s="51"/>
      <c r="DZ1086" s="51"/>
      <c r="EA1086" s="51"/>
      <c r="EB1086" s="51"/>
      <c r="EC1086" s="51"/>
      <c r="ED1086" s="51"/>
      <c r="EE1086" s="51"/>
      <c r="EF1086" s="51"/>
      <c r="EG1086" s="51"/>
      <c r="EH1086" s="51"/>
      <c r="EI1086" s="51"/>
      <c r="EJ1086" s="51"/>
      <c r="EK1086" s="51"/>
      <c r="EL1086" s="51"/>
      <c r="EM1086" s="51"/>
      <c r="EN1086" s="51"/>
      <c r="EO1086" s="51"/>
      <c r="EP1086" s="51"/>
      <c r="EQ1086" s="51"/>
      <c r="ER1086" s="51"/>
      <c r="ES1086" s="51"/>
      <c r="ET1086" s="51"/>
      <c r="EU1086" s="51"/>
      <c r="EV1086" s="51"/>
      <c r="EW1086" s="51"/>
      <c r="EX1086" s="51"/>
      <c r="EY1086" s="51"/>
      <c r="EZ1086" s="51"/>
      <c r="FA1086" s="51"/>
      <c r="FB1086" s="51"/>
      <c r="FC1086" s="53"/>
      <c r="FD1086" s="53"/>
      <c r="FE1086" s="51"/>
      <c r="FO1086" s="51"/>
      <c r="FP1086" s="51"/>
    </row>
    <row r="1087" spans="101:172" ht="12.75" customHeight="1">
      <c r="CW1087" s="51"/>
      <c r="CX1087" s="51"/>
      <c r="CY1087" s="51"/>
      <c r="CZ1087" s="51"/>
      <c r="DA1087" s="51"/>
      <c r="DB1087" s="51"/>
      <c r="DC1087" s="51"/>
      <c r="DD1087" s="51"/>
      <c r="DE1087" s="51"/>
      <c r="DF1087" s="51"/>
      <c r="DG1087" s="51"/>
      <c r="DH1087" s="51"/>
      <c r="DI1087" s="51"/>
      <c r="DJ1087" s="51"/>
      <c r="DK1087" s="51"/>
      <c r="DL1087" s="51"/>
      <c r="DM1087" s="51"/>
      <c r="DN1087" s="51"/>
      <c r="DO1087" s="51"/>
      <c r="DP1087" s="51"/>
      <c r="DQ1087" s="51"/>
      <c r="DR1087" s="51"/>
      <c r="DS1087" s="51"/>
      <c r="DT1087" s="51"/>
      <c r="DU1087" s="51"/>
      <c r="DV1087" s="51"/>
      <c r="DW1087" s="51"/>
      <c r="DX1087" s="51"/>
      <c r="DY1087" s="51"/>
      <c r="DZ1087" s="51"/>
      <c r="EA1087" s="51"/>
      <c r="EB1087" s="51"/>
      <c r="EC1087" s="51"/>
      <c r="ED1087" s="51"/>
      <c r="EE1087" s="51"/>
      <c r="EF1087" s="51"/>
      <c r="EG1087" s="51"/>
      <c r="EH1087" s="51"/>
      <c r="EI1087" s="51"/>
      <c r="EJ1087" s="51"/>
      <c r="EK1087" s="51"/>
      <c r="EL1087" s="51"/>
      <c r="EM1087" s="51"/>
      <c r="EN1087" s="51"/>
      <c r="EO1087" s="51"/>
      <c r="EP1087" s="51"/>
      <c r="EQ1087" s="51"/>
      <c r="ER1087" s="51"/>
      <c r="ES1087" s="51"/>
      <c r="ET1087" s="51"/>
      <c r="EU1087" s="51"/>
      <c r="EV1087" s="51"/>
      <c r="EW1087" s="51"/>
      <c r="EX1087" s="51"/>
      <c r="EY1087" s="51"/>
      <c r="EZ1087" s="51"/>
      <c r="FA1087" s="51"/>
      <c r="FB1087" s="51"/>
      <c r="FC1087" s="53"/>
      <c r="FD1087" s="53"/>
      <c r="FE1087" s="51"/>
      <c r="FO1087" s="51"/>
      <c r="FP1087" s="51"/>
    </row>
    <row r="1088" spans="101:172" ht="12.75" customHeight="1">
      <c r="CW1088" s="51"/>
      <c r="CX1088" s="51"/>
      <c r="CY1088" s="51"/>
      <c r="CZ1088" s="51"/>
      <c r="DA1088" s="51"/>
      <c r="DB1088" s="51"/>
      <c r="DC1088" s="51"/>
      <c r="DD1088" s="51"/>
      <c r="DE1088" s="51"/>
      <c r="DF1088" s="51"/>
      <c r="DG1088" s="51"/>
      <c r="DH1088" s="51"/>
      <c r="DI1088" s="51"/>
      <c r="DJ1088" s="51"/>
      <c r="DK1088" s="51"/>
      <c r="DL1088" s="51"/>
      <c r="DM1088" s="51"/>
      <c r="DN1088" s="51"/>
      <c r="DO1088" s="51"/>
      <c r="DP1088" s="51"/>
      <c r="DQ1088" s="51"/>
      <c r="DR1088" s="51"/>
      <c r="DS1088" s="51"/>
      <c r="DT1088" s="51"/>
      <c r="DU1088" s="51"/>
      <c r="DV1088" s="51"/>
      <c r="DW1088" s="51"/>
      <c r="DX1088" s="51"/>
      <c r="DY1088" s="51"/>
      <c r="DZ1088" s="51"/>
      <c r="EA1088" s="51"/>
      <c r="EB1088" s="51"/>
      <c r="EC1088" s="51"/>
      <c r="ED1088" s="51"/>
      <c r="EE1088" s="51"/>
      <c r="EF1088" s="51"/>
      <c r="EG1088" s="51"/>
      <c r="EH1088" s="51"/>
      <c r="EI1088" s="51"/>
      <c r="EJ1088" s="51"/>
      <c r="EK1088" s="51"/>
      <c r="EL1088" s="51"/>
      <c r="EM1088" s="51"/>
      <c r="EN1088" s="51"/>
      <c r="EO1088" s="51"/>
      <c r="EP1088" s="51"/>
      <c r="EQ1088" s="51"/>
      <c r="ER1088" s="51"/>
      <c r="ES1088" s="51"/>
      <c r="ET1088" s="51"/>
      <c r="EU1088" s="51"/>
      <c r="EV1088" s="51"/>
      <c r="EW1088" s="51"/>
      <c r="EX1088" s="51"/>
      <c r="EY1088" s="51"/>
      <c r="EZ1088" s="51"/>
      <c r="FA1088" s="51"/>
      <c r="FB1088" s="51"/>
      <c r="FC1088" s="53"/>
      <c r="FD1088" s="53"/>
      <c r="FE1088" s="51"/>
      <c r="FO1088" s="51"/>
      <c r="FP1088" s="51"/>
    </row>
    <row r="1089" spans="101:172" ht="12.75" customHeight="1">
      <c r="CW1089" s="51"/>
      <c r="CX1089" s="51"/>
      <c r="CY1089" s="51"/>
      <c r="CZ1089" s="51"/>
      <c r="DA1089" s="51"/>
      <c r="DB1089" s="51"/>
      <c r="DC1089" s="51"/>
      <c r="DD1089" s="51"/>
      <c r="DE1089" s="51"/>
      <c r="DF1089" s="51"/>
      <c r="DG1089" s="51"/>
      <c r="DH1089" s="51"/>
      <c r="DI1089" s="51"/>
      <c r="DJ1089" s="51"/>
      <c r="DK1089" s="51"/>
      <c r="DL1089" s="51"/>
      <c r="DM1089" s="51"/>
      <c r="DN1089" s="51"/>
      <c r="DO1089" s="51"/>
      <c r="DP1089" s="51"/>
      <c r="DQ1089" s="51"/>
      <c r="DR1089" s="51"/>
      <c r="DS1089" s="51"/>
      <c r="DT1089" s="51"/>
      <c r="DU1089" s="51"/>
      <c r="DV1089" s="51"/>
      <c r="DW1089" s="51"/>
      <c r="DX1089" s="51"/>
      <c r="DY1089" s="51"/>
      <c r="DZ1089" s="51"/>
      <c r="EA1089" s="51"/>
      <c r="EB1089" s="51"/>
      <c r="EC1089" s="51"/>
      <c r="ED1089" s="51"/>
      <c r="EE1089" s="51"/>
      <c r="EF1089" s="51"/>
      <c r="EG1089" s="51"/>
      <c r="EH1089" s="51"/>
      <c r="EI1089" s="51"/>
      <c r="EJ1089" s="51"/>
      <c r="EK1089" s="51"/>
      <c r="EL1089" s="51"/>
      <c r="EM1089" s="51"/>
      <c r="EN1089" s="51"/>
      <c r="EO1089" s="51"/>
      <c r="EP1089" s="51"/>
      <c r="EQ1089" s="51"/>
      <c r="ER1089" s="51"/>
      <c r="ES1089" s="51"/>
      <c r="ET1089" s="51"/>
      <c r="EU1089" s="51"/>
      <c r="EV1089" s="51"/>
      <c r="EW1089" s="51"/>
      <c r="EX1089" s="51"/>
      <c r="EY1089" s="51"/>
      <c r="EZ1089" s="51"/>
      <c r="FA1089" s="51"/>
      <c r="FB1089" s="51"/>
      <c r="FC1089" s="53"/>
      <c r="FD1089" s="53"/>
      <c r="FE1089" s="51"/>
      <c r="FO1089" s="51"/>
      <c r="FP1089" s="51"/>
    </row>
    <row r="1090" spans="101:172" ht="12.75" customHeight="1">
      <c r="CW1090" s="51"/>
      <c r="CX1090" s="51"/>
      <c r="CY1090" s="51"/>
      <c r="CZ1090" s="51"/>
      <c r="DA1090" s="51"/>
      <c r="DB1090" s="51"/>
      <c r="DC1090" s="51"/>
      <c r="DD1090" s="51"/>
      <c r="DE1090" s="51"/>
      <c r="DF1090" s="51"/>
      <c r="DG1090" s="51"/>
      <c r="DH1090" s="51"/>
      <c r="DI1090" s="51"/>
      <c r="DJ1090" s="51"/>
      <c r="DK1090" s="51"/>
      <c r="DL1090" s="51"/>
      <c r="DM1090" s="51"/>
      <c r="DN1090" s="51"/>
      <c r="DO1090" s="51"/>
      <c r="DP1090" s="51"/>
      <c r="DQ1090" s="51"/>
      <c r="DR1090" s="51"/>
      <c r="DS1090" s="51"/>
      <c r="DT1090" s="51"/>
      <c r="DU1090" s="51"/>
      <c r="DV1090" s="51"/>
      <c r="DW1090" s="51"/>
      <c r="DX1090" s="51"/>
      <c r="DY1090" s="51"/>
      <c r="DZ1090" s="51"/>
      <c r="EA1090" s="51"/>
      <c r="EB1090" s="51"/>
      <c r="EC1090" s="51"/>
      <c r="ED1090" s="51"/>
      <c r="EE1090" s="51"/>
      <c r="EF1090" s="51"/>
      <c r="EG1090" s="51"/>
      <c r="EH1090" s="51"/>
      <c r="EI1090" s="51"/>
      <c r="EJ1090" s="51"/>
      <c r="EK1090" s="51"/>
      <c r="EL1090" s="51"/>
      <c r="EM1090" s="51"/>
      <c r="EN1090" s="51"/>
      <c r="EO1090" s="51"/>
      <c r="EP1090" s="51"/>
      <c r="EQ1090" s="51"/>
      <c r="ER1090" s="51"/>
      <c r="ES1090" s="51"/>
      <c r="ET1090" s="51"/>
      <c r="EU1090" s="51"/>
      <c r="EV1090" s="51"/>
      <c r="EW1090" s="51"/>
      <c r="EX1090" s="51"/>
      <c r="EY1090" s="51"/>
      <c r="EZ1090" s="51"/>
      <c r="FA1090" s="51"/>
      <c r="FB1090" s="51"/>
      <c r="FC1090" s="51"/>
      <c r="FD1090" s="51"/>
      <c r="FE1090" s="51"/>
      <c r="FO1090" s="51"/>
      <c r="FP1090" s="51"/>
    </row>
    <row r="1091" spans="101:172" ht="12.75" customHeight="1">
      <c r="CW1091" s="51"/>
      <c r="CX1091" s="51"/>
      <c r="CY1091" s="51"/>
      <c r="CZ1091" s="51"/>
      <c r="DA1091" s="51"/>
      <c r="DB1091" s="51"/>
      <c r="DC1091" s="51"/>
      <c r="DD1091" s="51"/>
      <c r="DE1091" s="51"/>
      <c r="DF1091" s="51"/>
      <c r="DG1091" s="51"/>
      <c r="DH1091" s="51"/>
      <c r="DI1091" s="51"/>
      <c r="DJ1091" s="51"/>
      <c r="DK1091" s="51"/>
      <c r="DL1091" s="51"/>
      <c r="DM1091" s="51"/>
      <c r="DN1091" s="51"/>
      <c r="DO1091" s="51"/>
      <c r="DP1091" s="51"/>
      <c r="DQ1091" s="51"/>
      <c r="DR1091" s="51"/>
      <c r="DS1091" s="51"/>
      <c r="DT1091" s="51"/>
      <c r="DU1091" s="51"/>
      <c r="DV1091" s="51"/>
      <c r="DW1091" s="51"/>
      <c r="DX1091" s="51"/>
      <c r="DY1091" s="51"/>
      <c r="DZ1091" s="51"/>
      <c r="EA1091" s="51"/>
      <c r="EB1091" s="51"/>
      <c r="EC1091" s="51"/>
      <c r="ED1091" s="51"/>
      <c r="EE1091" s="51"/>
      <c r="EF1091" s="51"/>
      <c r="EG1091" s="51"/>
      <c r="EH1091" s="51"/>
      <c r="EI1091" s="51"/>
      <c r="EJ1091" s="51"/>
      <c r="EK1091" s="51"/>
      <c r="EL1091" s="51"/>
      <c r="EM1091" s="51"/>
      <c r="EN1091" s="51"/>
      <c r="EO1091" s="51"/>
      <c r="EP1091" s="51"/>
      <c r="EQ1091" s="51"/>
      <c r="ER1091" s="51"/>
      <c r="ES1091" s="51"/>
      <c r="ET1091" s="51"/>
      <c r="EU1091" s="51"/>
      <c r="EV1091" s="51"/>
      <c r="EW1091" s="51"/>
      <c r="EX1091" s="51"/>
      <c r="EY1091" s="51"/>
      <c r="EZ1091" s="51"/>
      <c r="FA1091" s="51"/>
      <c r="FB1091" s="51"/>
      <c r="FC1091" s="51"/>
      <c r="FD1091" s="51"/>
      <c r="FE1091" s="51"/>
      <c r="FO1091" s="51"/>
      <c r="FP1091" s="51"/>
    </row>
    <row r="1092" spans="101:172" ht="12.75" customHeight="1">
      <c r="CW1092" s="51"/>
      <c r="CX1092" s="51"/>
      <c r="CY1092" s="51"/>
      <c r="CZ1092" s="51"/>
      <c r="DA1092" s="51"/>
      <c r="DB1092" s="51"/>
      <c r="DC1092" s="51"/>
      <c r="DD1092" s="51"/>
      <c r="DE1092" s="51"/>
      <c r="DF1092" s="51"/>
      <c r="DG1092" s="51"/>
      <c r="DH1092" s="51"/>
      <c r="DI1092" s="51"/>
      <c r="DJ1092" s="51"/>
      <c r="DK1092" s="51"/>
      <c r="DL1092" s="51"/>
      <c r="DM1092" s="51"/>
      <c r="DN1092" s="51"/>
      <c r="DO1092" s="51"/>
      <c r="DP1092" s="51"/>
      <c r="DQ1092" s="51"/>
      <c r="DR1092" s="51"/>
      <c r="DS1092" s="51"/>
      <c r="DT1092" s="51"/>
      <c r="DU1092" s="51"/>
      <c r="DV1092" s="51"/>
      <c r="DW1092" s="51"/>
      <c r="DX1092" s="51"/>
      <c r="DY1092" s="51"/>
      <c r="DZ1092" s="51"/>
      <c r="EA1092" s="51"/>
      <c r="EB1092" s="51"/>
      <c r="EC1092" s="51"/>
      <c r="ED1092" s="51"/>
      <c r="EE1092" s="51"/>
      <c r="EF1092" s="51"/>
      <c r="EG1092" s="51"/>
      <c r="EH1092" s="51"/>
      <c r="EI1092" s="51"/>
      <c r="EJ1092" s="51"/>
      <c r="EK1092" s="51"/>
      <c r="EL1092" s="51"/>
      <c r="EM1092" s="51"/>
      <c r="EN1092" s="51"/>
      <c r="EO1092" s="51"/>
      <c r="EP1092" s="51"/>
      <c r="EQ1092" s="51"/>
      <c r="ER1092" s="51"/>
      <c r="ES1092" s="51"/>
      <c r="ET1092" s="51"/>
      <c r="EU1092" s="51"/>
      <c r="EV1092" s="51"/>
      <c r="EW1092" s="51"/>
      <c r="EX1092" s="51"/>
      <c r="EY1092" s="51"/>
      <c r="EZ1092" s="51"/>
      <c r="FA1092" s="51"/>
      <c r="FB1092" s="51"/>
      <c r="FC1092" s="51"/>
      <c r="FD1092" s="51"/>
      <c r="FE1092" s="51"/>
      <c r="FO1092" s="51"/>
      <c r="FP1092" s="51"/>
    </row>
    <row r="1093" spans="101:172" ht="12.75" customHeight="1">
      <c r="CW1093" s="51"/>
      <c r="CX1093" s="51"/>
      <c r="CY1093" s="51"/>
      <c r="CZ1093" s="51"/>
      <c r="DA1093" s="51"/>
      <c r="DB1093" s="51"/>
      <c r="DC1093" s="51"/>
      <c r="DD1093" s="51"/>
      <c r="DE1093" s="51"/>
      <c r="DF1093" s="51"/>
      <c r="DG1093" s="51"/>
      <c r="DH1093" s="51"/>
      <c r="DI1093" s="51"/>
      <c r="DJ1093" s="51"/>
      <c r="DK1093" s="51"/>
      <c r="DL1093" s="51"/>
      <c r="DM1093" s="51"/>
      <c r="DN1093" s="51"/>
      <c r="DO1093" s="51"/>
      <c r="DP1093" s="51"/>
      <c r="DQ1093" s="51"/>
      <c r="DR1093" s="51"/>
      <c r="DS1093" s="51"/>
      <c r="DT1093" s="51"/>
      <c r="DU1093" s="51"/>
      <c r="DV1093" s="51"/>
      <c r="DW1093" s="51"/>
      <c r="DX1093" s="51"/>
      <c r="DY1093" s="51"/>
      <c r="DZ1093" s="51"/>
      <c r="EA1093" s="51"/>
      <c r="EB1093" s="51"/>
      <c r="EC1093" s="51"/>
      <c r="ED1093" s="51"/>
      <c r="EE1093" s="51"/>
      <c r="EF1093" s="51"/>
      <c r="EG1093" s="51"/>
      <c r="EH1093" s="51"/>
      <c r="EI1093" s="51"/>
      <c r="EJ1093" s="51"/>
      <c r="EK1093" s="51"/>
      <c r="EL1093" s="51"/>
      <c r="EM1093" s="51"/>
      <c r="EN1093" s="51"/>
      <c r="EO1093" s="51"/>
      <c r="EP1093" s="51"/>
      <c r="EQ1093" s="51"/>
      <c r="ER1093" s="51"/>
      <c r="ES1093" s="51"/>
      <c r="ET1093" s="51"/>
      <c r="EU1093" s="51"/>
      <c r="EV1093" s="51"/>
      <c r="EW1093" s="51"/>
      <c r="EX1093" s="51"/>
      <c r="EY1093" s="51"/>
      <c r="EZ1093" s="51"/>
      <c r="FA1093" s="51"/>
      <c r="FB1093" s="51"/>
      <c r="FC1093" s="51"/>
      <c r="FD1093" s="51"/>
      <c r="FE1093" s="51"/>
      <c r="FO1093" s="51"/>
      <c r="FP1093" s="51"/>
    </row>
    <row r="1094" spans="101:172" ht="12.75" customHeight="1">
      <c r="CW1094" s="51"/>
      <c r="CX1094" s="51"/>
      <c r="CY1094" s="51"/>
      <c r="CZ1094" s="51"/>
      <c r="DA1094" s="51"/>
      <c r="DB1094" s="51"/>
      <c r="DC1094" s="51"/>
      <c r="DD1094" s="51"/>
      <c r="DE1094" s="51"/>
      <c r="DF1094" s="51"/>
      <c r="DG1094" s="51"/>
      <c r="DH1094" s="51"/>
      <c r="DI1094" s="51"/>
      <c r="DJ1094" s="51"/>
      <c r="DK1094" s="51"/>
      <c r="DL1094" s="51"/>
      <c r="DM1094" s="51"/>
      <c r="DN1094" s="51"/>
      <c r="DO1094" s="51"/>
      <c r="DP1094" s="51"/>
      <c r="DQ1094" s="51"/>
      <c r="DR1094" s="51"/>
      <c r="DS1094" s="51"/>
      <c r="DT1094" s="51"/>
      <c r="DU1094" s="51"/>
      <c r="DV1094" s="51"/>
      <c r="DW1094" s="51"/>
      <c r="DX1094" s="51"/>
      <c r="DY1094" s="51"/>
      <c r="DZ1094" s="51"/>
      <c r="EA1094" s="51"/>
      <c r="EB1094" s="51"/>
      <c r="EC1094" s="51"/>
      <c r="ED1094" s="51"/>
      <c r="EE1094" s="51"/>
      <c r="EF1094" s="51"/>
      <c r="EG1094" s="51"/>
      <c r="EH1094" s="51"/>
      <c r="EI1094" s="51"/>
      <c r="EJ1094" s="51"/>
      <c r="EK1094" s="51"/>
      <c r="EL1094" s="51"/>
      <c r="EM1094" s="51"/>
      <c r="EN1094" s="51"/>
      <c r="EO1094" s="51"/>
      <c r="EP1094" s="51"/>
      <c r="EQ1094" s="51"/>
      <c r="ER1094" s="51"/>
      <c r="ES1094" s="51"/>
      <c r="ET1094" s="51"/>
      <c r="EU1094" s="51"/>
      <c r="EV1094" s="51"/>
      <c r="EW1094" s="51"/>
      <c r="EX1094" s="51"/>
      <c r="EY1094" s="51"/>
      <c r="EZ1094" s="51"/>
      <c r="FA1094" s="51"/>
      <c r="FB1094" s="51"/>
      <c r="FC1094" s="51"/>
      <c r="FD1094" s="51"/>
      <c r="FE1094" s="51"/>
      <c r="FO1094" s="51"/>
      <c r="FP1094" s="51"/>
    </row>
    <row r="1095" spans="101:172" ht="12.75" customHeight="1">
      <c r="CW1095" s="51"/>
      <c r="CX1095" s="51"/>
      <c r="CY1095" s="51"/>
      <c r="CZ1095" s="51"/>
      <c r="DA1095" s="51"/>
      <c r="DB1095" s="51"/>
      <c r="DC1095" s="51"/>
      <c r="DD1095" s="51"/>
      <c r="DE1095" s="51"/>
      <c r="DF1095" s="51"/>
      <c r="DG1095" s="51"/>
      <c r="DH1095" s="51"/>
      <c r="DI1095" s="51"/>
      <c r="DJ1095" s="51"/>
      <c r="DK1095" s="51"/>
      <c r="DL1095" s="51"/>
      <c r="DM1095" s="51"/>
      <c r="DN1095" s="51"/>
      <c r="DO1095" s="51"/>
      <c r="DP1095" s="51"/>
      <c r="DQ1095" s="51"/>
      <c r="DR1095" s="51"/>
      <c r="DS1095" s="51"/>
      <c r="DT1095" s="51"/>
      <c r="DU1095" s="51"/>
      <c r="DV1095" s="51"/>
      <c r="DW1095" s="51"/>
      <c r="DX1095" s="51"/>
      <c r="DY1095" s="51"/>
      <c r="DZ1095" s="51"/>
      <c r="EA1095" s="51"/>
      <c r="EB1095" s="51"/>
      <c r="EC1095" s="51"/>
      <c r="ED1095" s="51"/>
      <c r="EE1095" s="51"/>
      <c r="EF1095" s="51"/>
      <c r="EG1095" s="51"/>
      <c r="EH1095" s="51"/>
      <c r="EI1095" s="51"/>
      <c r="EJ1095" s="51"/>
      <c r="EK1095" s="51"/>
      <c r="EL1095" s="51"/>
      <c r="EM1095" s="51"/>
      <c r="EN1095" s="51"/>
      <c r="EO1095" s="51"/>
      <c r="EP1095" s="51"/>
      <c r="EQ1095" s="51"/>
      <c r="ER1095" s="51"/>
      <c r="ES1095" s="51"/>
      <c r="ET1095" s="51"/>
      <c r="EU1095" s="51"/>
      <c r="EV1095" s="51"/>
      <c r="EW1095" s="51"/>
      <c r="EX1095" s="51"/>
      <c r="EY1095" s="51"/>
      <c r="EZ1095" s="51"/>
      <c r="FA1095" s="51"/>
      <c r="FB1095" s="51"/>
      <c r="FC1095" s="51"/>
      <c r="FD1095" s="51"/>
      <c r="FE1095" s="51"/>
      <c r="FO1095" s="51"/>
      <c r="FP1095" s="51"/>
    </row>
    <row r="1096" spans="101:172" ht="12.75" customHeight="1">
      <c r="CW1096" s="51"/>
      <c r="CX1096" s="51"/>
      <c r="CY1096" s="51"/>
      <c r="CZ1096" s="51"/>
      <c r="DA1096" s="51"/>
      <c r="DB1096" s="51"/>
      <c r="DC1096" s="51"/>
      <c r="DD1096" s="51"/>
      <c r="DE1096" s="51"/>
      <c r="DF1096" s="51"/>
      <c r="DG1096" s="51"/>
      <c r="DH1096" s="51"/>
      <c r="DI1096" s="51"/>
      <c r="DJ1096" s="51"/>
      <c r="DK1096" s="51"/>
      <c r="DL1096" s="51"/>
      <c r="DM1096" s="51"/>
      <c r="DN1096" s="51"/>
      <c r="DO1096" s="51"/>
      <c r="DP1096" s="51"/>
      <c r="DQ1096" s="51"/>
      <c r="DR1096" s="51"/>
      <c r="DS1096" s="51"/>
      <c r="DT1096" s="51"/>
      <c r="DU1096" s="51"/>
      <c r="DV1096" s="51"/>
      <c r="DW1096" s="51"/>
      <c r="DX1096" s="51"/>
      <c r="DY1096" s="51"/>
      <c r="DZ1096" s="51"/>
      <c r="EA1096" s="51"/>
      <c r="EB1096" s="51"/>
      <c r="EC1096" s="51"/>
      <c r="ED1096" s="51"/>
      <c r="EE1096" s="51"/>
      <c r="EF1096" s="51"/>
      <c r="EG1096" s="51"/>
      <c r="EH1096" s="51"/>
      <c r="EI1096" s="51"/>
      <c r="EJ1096" s="51"/>
      <c r="EK1096" s="51"/>
      <c r="EL1096" s="51"/>
      <c r="EM1096" s="51"/>
      <c r="EN1096" s="51"/>
      <c r="EO1096" s="51"/>
      <c r="EP1096" s="51"/>
      <c r="EQ1096" s="51"/>
      <c r="ER1096" s="51"/>
      <c r="ES1096" s="51"/>
      <c r="ET1096" s="51"/>
      <c r="EU1096" s="51"/>
      <c r="EV1096" s="51"/>
      <c r="EW1096" s="51"/>
      <c r="EX1096" s="51"/>
      <c r="EY1096" s="51"/>
      <c r="EZ1096" s="51"/>
      <c r="FA1096" s="51"/>
      <c r="FB1096" s="51"/>
      <c r="FC1096" s="51"/>
      <c r="FD1096" s="51"/>
      <c r="FE1096" s="51"/>
      <c r="FO1096" s="51"/>
      <c r="FP1096" s="51"/>
    </row>
    <row r="1097" spans="101:172" ht="12.75" customHeight="1">
      <c r="CW1097" s="51"/>
      <c r="CX1097" s="51"/>
      <c r="CY1097" s="51"/>
      <c r="CZ1097" s="51"/>
      <c r="DA1097" s="51"/>
      <c r="DB1097" s="51"/>
      <c r="DC1097" s="51"/>
      <c r="DD1097" s="51"/>
      <c r="DE1097" s="51"/>
      <c r="DF1097" s="51"/>
      <c r="DG1097" s="51"/>
      <c r="DH1097" s="51"/>
      <c r="DI1097" s="51"/>
      <c r="DJ1097" s="51"/>
      <c r="DK1097" s="51"/>
      <c r="DL1097" s="51"/>
      <c r="DM1097" s="51"/>
      <c r="DN1097" s="51"/>
      <c r="DO1097" s="51"/>
      <c r="DP1097" s="51"/>
      <c r="DQ1097" s="51"/>
      <c r="DR1097" s="51"/>
      <c r="DS1097" s="51"/>
      <c r="DT1097" s="51"/>
      <c r="DU1097" s="51"/>
      <c r="DV1097" s="51"/>
      <c r="DW1097" s="51"/>
      <c r="DX1097" s="51"/>
      <c r="DY1097" s="51"/>
      <c r="DZ1097" s="51"/>
      <c r="EA1097" s="51"/>
      <c r="EB1097" s="51"/>
      <c r="EC1097" s="51"/>
      <c r="ED1097" s="51"/>
      <c r="EE1097" s="51"/>
      <c r="EF1097" s="51"/>
      <c r="EG1097" s="51"/>
      <c r="EH1097" s="51"/>
      <c r="EI1097" s="51"/>
      <c r="EJ1097" s="51"/>
      <c r="EK1097" s="51"/>
      <c r="EL1097" s="51"/>
      <c r="EM1097" s="51"/>
      <c r="EN1097" s="51"/>
      <c r="EO1097" s="51"/>
      <c r="EP1097" s="51"/>
      <c r="EQ1097" s="51"/>
      <c r="ER1097" s="51"/>
      <c r="ES1097" s="51"/>
      <c r="ET1097" s="51"/>
      <c r="EU1097" s="51"/>
      <c r="EV1097" s="51"/>
      <c r="EW1097" s="51"/>
      <c r="EX1097" s="51"/>
      <c r="EY1097" s="51"/>
      <c r="EZ1097" s="51"/>
      <c r="FA1097" s="51"/>
      <c r="FB1097" s="51"/>
      <c r="FC1097" s="51"/>
      <c r="FD1097" s="51"/>
      <c r="FE1097" s="51"/>
      <c r="FO1097" s="51"/>
      <c r="FP1097" s="51"/>
    </row>
    <row r="1098" spans="101:172" ht="12.75" customHeight="1">
      <c r="CW1098" s="51"/>
      <c r="CX1098" s="51"/>
      <c r="CY1098" s="51"/>
      <c r="CZ1098" s="51"/>
      <c r="DA1098" s="51"/>
      <c r="DB1098" s="51"/>
      <c r="DC1098" s="51"/>
      <c r="DD1098" s="51"/>
      <c r="DE1098" s="51"/>
      <c r="DF1098" s="51"/>
      <c r="DG1098" s="51"/>
      <c r="DH1098" s="51"/>
      <c r="DI1098" s="51"/>
      <c r="DJ1098" s="51"/>
      <c r="DK1098" s="51"/>
      <c r="DL1098" s="51"/>
      <c r="DM1098" s="51"/>
      <c r="DN1098" s="51"/>
      <c r="DO1098" s="51"/>
      <c r="DP1098" s="51"/>
      <c r="DQ1098" s="51"/>
      <c r="DR1098" s="51"/>
      <c r="DS1098" s="51"/>
      <c r="DT1098" s="51"/>
      <c r="DU1098" s="51"/>
      <c r="DV1098" s="51"/>
      <c r="DW1098" s="51"/>
      <c r="DX1098" s="51"/>
      <c r="DY1098" s="51"/>
      <c r="DZ1098" s="51"/>
      <c r="EA1098" s="51"/>
      <c r="EB1098" s="51"/>
      <c r="EC1098" s="51"/>
      <c r="ED1098" s="51"/>
      <c r="EE1098" s="51"/>
      <c r="EF1098" s="51"/>
      <c r="EG1098" s="51"/>
      <c r="EH1098" s="51"/>
      <c r="EI1098" s="51"/>
      <c r="EJ1098" s="51"/>
      <c r="EK1098" s="51"/>
      <c r="EL1098" s="51"/>
      <c r="EM1098" s="51"/>
      <c r="EN1098" s="51"/>
      <c r="EO1098" s="51"/>
      <c r="EP1098" s="51"/>
      <c r="EQ1098" s="51"/>
      <c r="ER1098" s="51"/>
      <c r="ES1098" s="51"/>
      <c r="ET1098" s="51"/>
      <c r="EU1098" s="51"/>
      <c r="EV1098" s="51"/>
      <c r="EW1098" s="51"/>
      <c r="EX1098" s="51"/>
      <c r="EY1098" s="51"/>
      <c r="EZ1098" s="51"/>
      <c r="FA1098" s="51"/>
      <c r="FB1098" s="51"/>
      <c r="FC1098" s="51"/>
      <c r="FD1098" s="51"/>
      <c r="FE1098" s="51"/>
      <c r="FO1098" s="51"/>
      <c r="FP1098" s="51"/>
    </row>
    <row r="1099" spans="101:172" ht="12.75" customHeight="1">
      <c r="CW1099" s="51"/>
      <c r="CX1099" s="51"/>
      <c r="CY1099" s="51"/>
      <c r="CZ1099" s="51"/>
      <c r="DA1099" s="51"/>
      <c r="DB1099" s="51"/>
      <c r="DC1099" s="51"/>
      <c r="DD1099" s="51"/>
      <c r="DE1099" s="51"/>
      <c r="DF1099" s="51"/>
      <c r="DG1099" s="51"/>
      <c r="DH1099" s="51"/>
      <c r="DI1099" s="51"/>
      <c r="DJ1099" s="51"/>
      <c r="DK1099" s="51"/>
      <c r="DL1099" s="51"/>
      <c r="DM1099" s="51"/>
      <c r="DN1099" s="51"/>
      <c r="DO1099" s="51"/>
      <c r="DP1099" s="51"/>
      <c r="DQ1099" s="51"/>
      <c r="DR1099" s="51"/>
      <c r="DS1099" s="51"/>
      <c r="DT1099" s="51"/>
      <c r="DU1099" s="51"/>
      <c r="DV1099" s="51"/>
      <c r="DW1099" s="51"/>
      <c r="DX1099" s="51"/>
      <c r="DY1099" s="51"/>
      <c r="DZ1099" s="51"/>
      <c r="EA1099" s="51"/>
      <c r="EB1099" s="51"/>
      <c r="EC1099" s="51"/>
      <c r="ED1099" s="51"/>
      <c r="EE1099" s="51"/>
      <c r="EF1099" s="51"/>
      <c r="EG1099" s="51"/>
      <c r="EH1099" s="51"/>
      <c r="EI1099" s="51"/>
      <c r="EJ1099" s="51"/>
      <c r="EK1099" s="51"/>
      <c r="EL1099" s="51"/>
      <c r="EM1099" s="51"/>
      <c r="EN1099" s="51"/>
      <c r="EO1099" s="51"/>
      <c r="EP1099" s="51"/>
      <c r="EQ1099" s="51"/>
      <c r="ER1099" s="51"/>
      <c r="ES1099" s="51"/>
      <c r="ET1099" s="51"/>
      <c r="EU1099" s="51"/>
      <c r="EV1099" s="51"/>
      <c r="EW1099" s="51"/>
      <c r="EX1099" s="51"/>
      <c r="EY1099" s="51"/>
      <c r="EZ1099" s="51"/>
      <c r="FA1099" s="51"/>
      <c r="FB1099" s="51"/>
      <c r="FC1099" s="51"/>
      <c r="FD1099" s="51"/>
      <c r="FE1099" s="51"/>
      <c r="FO1099" s="51"/>
      <c r="FP1099" s="51"/>
    </row>
    <row r="1100" spans="101:172" ht="12.75" customHeight="1">
      <c r="CW1100" s="51"/>
      <c r="CX1100" s="51"/>
      <c r="CY1100" s="51"/>
      <c r="CZ1100" s="51"/>
      <c r="DA1100" s="51"/>
      <c r="DB1100" s="51"/>
      <c r="DC1100" s="51"/>
      <c r="DD1100" s="51"/>
      <c r="DE1100" s="51"/>
      <c r="DF1100" s="51"/>
      <c r="DG1100" s="51"/>
      <c r="DH1100" s="51"/>
      <c r="DI1100" s="51"/>
      <c r="DJ1100" s="51"/>
      <c r="DK1100" s="51"/>
      <c r="DL1100" s="51"/>
      <c r="DM1100" s="51"/>
      <c r="DN1100" s="51"/>
      <c r="DO1100" s="51"/>
      <c r="DP1100" s="51"/>
      <c r="DQ1100" s="51"/>
      <c r="DR1100" s="51"/>
      <c r="DS1100" s="51"/>
      <c r="DT1100" s="51"/>
      <c r="DU1100" s="51"/>
      <c r="DV1100" s="51"/>
      <c r="DW1100" s="51"/>
      <c r="DX1100" s="51"/>
      <c r="DY1100" s="51"/>
      <c r="DZ1100" s="51"/>
      <c r="EA1100" s="51"/>
      <c r="EB1100" s="51"/>
      <c r="EC1100" s="51"/>
      <c r="ED1100" s="51"/>
      <c r="EE1100" s="51"/>
      <c r="EF1100" s="51"/>
      <c r="EG1100" s="51"/>
      <c r="EH1100" s="51"/>
      <c r="EI1100" s="51"/>
      <c r="EJ1100" s="51"/>
      <c r="EK1100" s="51"/>
      <c r="EL1100" s="51"/>
      <c r="EM1100" s="51"/>
      <c r="EN1100" s="51"/>
      <c r="EO1100" s="51"/>
      <c r="EP1100" s="51"/>
      <c r="EQ1100" s="51"/>
      <c r="ER1100" s="51"/>
      <c r="ES1100" s="51"/>
      <c r="ET1100" s="51"/>
      <c r="EU1100" s="51"/>
      <c r="EV1100" s="51"/>
      <c r="EW1100" s="51"/>
      <c r="EX1100" s="51"/>
      <c r="EY1100" s="51"/>
      <c r="EZ1100" s="51"/>
      <c r="FA1100" s="51"/>
      <c r="FB1100" s="51"/>
      <c r="FC1100" s="51"/>
      <c r="FD1100" s="51"/>
      <c r="FE1100" s="51"/>
      <c r="FO1100" s="51"/>
      <c r="FP1100" s="51"/>
    </row>
    <row r="1101" spans="101:172" ht="12.75" customHeight="1">
      <c r="CW1101" s="51"/>
      <c r="CX1101" s="51"/>
      <c r="CY1101" s="51"/>
      <c r="CZ1101" s="51"/>
      <c r="DA1101" s="51"/>
      <c r="DB1101" s="51"/>
      <c r="DC1101" s="51"/>
      <c r="DD1101" s="51"/>
      <c r="DE1101" s="51"/>
      <c r="DF1101" s="51"/>
      <c r="DG1101" s="51"/>
      <c r="DH1101" s="51"/>
      <c r="DI1101" s="51"/>
      <c r="DJ1101" s="51"/>
      <c r="DK1101" s="51"/>
      <c r="DL1101" s="51"/>
      <c r="DM1101" s="51"/>
      <c r="DN1101" s="51"/>
      <c r="DO1101" s="51"/>
      <c r="DP1101" s="51"/>
      <c r="DQ1101" s="51"/>
      <c r="DR1101" s="51"/>
      <c r="DS1101" s="51"/>
      <c r="DT1101" s="51"/>
      <c r="DU1101" s="51"/>
      <c r="DV1101" s="51"/>
      <c r="DW1101" s="51"/>
      <c r="DX1101" s="51"/>
      <c r="DY1101" s="51"/>
      <c r="DZ1101" s="51"/>
      <c r="EA1101" s="51"/>
      <c r="EB1101" s="51"/>
      <c r="EC1101" s="51"/>
      <c r="ED1101" s="51"/>
      <c r="EE1101" s="51"/>
      <c r="EF1101" s="51"/>
      <c r="EG1101" s="51"/>
      <c r="EH1101" s="51"/>
      <c r="EI1101" s="51"/>
      <c r="EJ1101" s="51"/>
      <c r="EK1101" s="51"/>
      <c r="EL1101" s="51"/>
      <c r="EM1101" s="51"/>
      <c r="EN1101" s="51"/>
      <c r="EO1101" s="51"/>
      <c r="EP1101" s="51"/>
      <c r="EQ1101" s="51"/>
      <c r="ER1101" s="51"/>
      <c r="ES1101" s="51"/>
      <c r="ET1101" s="51"/>
      <c r="EU1101" s="51"/>
      <c r="EV1101" s="51"/>
      <c r="EW1101" s="51"/>
      <c r="EX1101" s="51"/>
      <c r="EY1101" s="51"/>
      <c r="EZ1101" s="51"/>
      <c r="FA1101" s="51"/>
      <c r="FB1101" s="51"/>
      <c r="FC1101" s="51"/>
      <c r="FD1101" s="51"/>
      <c r="FE1101" s="51"/>
      <c r="FO1101" s="51"/>
      <c r="FP1101" s="51"/>
    </row>
    <row r="1102" spans="101:172" ht="12.75" customHeight="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c r="FB1102" s="51"/>
      <c r="FC1102" s="51"/>
      <c r="FD1102" s="51"/>
      <c r="FE1102" s="51"/>
      <c r="FO1102" s="51"/>
      <c r="FP1102" s="51"/>
    </row>
    <row r="1103" spans="101:172" ht="12.75" customHeight="1">
      <c r="CW1103" s="51"/>
      <c r="CX1103" s="51"/>
      <c r="CY1103" s="51"/>
      <c r="CZ1103" s="51"/>
      <c r="DA1103" s="51"/>
      <c r="DB1103" s="51"/>
      <c r="DC1103" s="51"/>
      <c r="DD1103" s="51"/>
      <c r="DE1103" s="51"/>
      <c r="DF1103" s="51"/>
      <c r="DG1103" s="51"/>
      <c r="DH1103" s="51"/>
      <c r="DI1103" s="51"/>
      <c r="DJ1103" s="51"/>
      <c r="DK1103" s="51"/>
      <c r="DL1103" s="51"/>
      <c r="DM1103" s="51"/>
      <c r="DN1103" s="51"/>
      <c r="DO1103" s="51"/>
      <c r="DP1103" s="51"/>
      <c r="DQ1103" s="51"/>
      <c r="DR1103" s="51"/>
      <c r="DS1103" s="51"/>
      <c r="DT1103" s="51"/>
      <c r="DU1103" s="51"/>
      <c r="DV1103" s="51"/>
      <c r="DW1103" s="51"/>
      <c r="DX1103" s="51"/>
      <c r="DY1103" s="51"/>
      <c r="DZ1103" s="51"/>
      <c r="EA1103" s="51"/>
      <c r="EB1103" s="51"/>
      <c r="EC1103" s="51"/>
      <c r="ED1103" s="51"/>
      <c r="EE1103" s="51"/>
      <c r="EF1103" s="51"/>
      <c r="EG1103" s="51"/>
      <c r="EH1103" s="51"/>
      <c r="EI1103" s="51"/>
      <c r="EJ1103" s="51"/>
      <c r="EK1103" s="51"/>
      <c r="EL1103" s="51"/>
      <c r="EM1103" s="51"/>
      <c r="EN1103" s="51"/>
      <c r="EO1103" s="51"/>
      <c r="EP1103" s="51"/>
      <c r="EQ1103" s="51"/>
      <c r="ER1103" s="51"/>
      <c r="ES1103" s="51"/>
      <c r="ET1103" s="51"/>
      <c r="EU1103" s="51"/>
      <c r="EV1103" s="51"/>
      <c r="EW1103" s="51"/>
      <c r="EX1103" s="51"/>
      <c r="EY1103" s="51"/>
      <c r="EZ1103" s="51"/>
      <c r="FA1103" s="51"/>
      <c r="FB1103" s="51"/>
      <c r="FC1103" s="51"/>
      <c r="FD1103" s="51"/>
      <c r="FE1103" s="51"/>
      <c r="FO1103" s="51"/>
      <c r="FP1103" s="51"/>
    </row>
    <row r="1104" spans="101:172" ht="12.75" customHeight="1">
      <c r="CW1104" s="51"/>
      <c r="CX1104" s="51"/>
      <c r="CY1104" s="51"/>
      <c r="CZ1104" s="51"/>
      <c r="DA1104" s="51"/>
      <c r="DB1104" s="51"/>
      <c r="DC1104" s="51"/>
      <c r="DD1104" s="51"/>
      <c r="DE1104" s="51"/>
      <c r="DF1104" s="51"/>
      <c r="DG1104" s="51"/>
      <c r="DH1104" s="51"/>
      <c r="DI1104" s="51"/>
      <c r="DJ1104" s="51"/>
      <c r="DK1104" s="51"/>
      <c r="DL1104" s="51"/>
      <c r="DM1104" s="51"/>
      <c r="DN1104" s="51"/>
      <c r="DO1104" s="51"/>
      <c r="DP1104" s="51"/>
      <c r="DQ1104" s="51"/>
      <c r="DR1104" s="51"/>
      <c r="DS1104" s="51"/>
      <c r="DT1104" s="51"/>
      <c r="DU1104" s="51"/>
      <c r="DV1104" s="51"/>
      <c r="DW1104" s="51"/>
      <c r="DX1104" s="51"/>
      <c r="DY1104" s="51"/>
      <c r="DZ1104" s="51"/>
      <c r="EA1104" s="51"/>
      <c r="EB1104" s="51"/>
      <c r="EC1104" s="51"/>
      <c r="ED1104" s="51"/>
      <c r="EE1104" s="51"/>
      <c r="EF1104" s="51"/>
      <c r="EG1104" s="51"/>
      <c r="EH1104" s="51"/>
      <c r="EI1104" s="51"/>
      <c r="EJ1104" s="51"/>
      <c r="EK1104" s="51"/>
      <c r="EL1104" s="51"/>
      <c r="EM1104" s="51"/>
      <c r="EN1104" s="51"/>
      <c r="EO1104" s="51"/>
      <c r="EP1104" s="51"/>
      <c r="EQ1104" s="51"/>
      <c r="ER1104" s="51"/>
      <c r="ES1104" s="51"/>
      <c r="ET1104" s="51"/>
      <c r="EU1104" s="51"/>
      <c r="EV1104" s="51"/>
      <c r="EW1104" s="51"/>
      <c r="EX1104" s="51"/>
      <c r="EY1104" s="51"/>
      <c r="EZ1104" s="51"/>
      <c r="FA1104" s="51"/>
      <c r="FB1104" s="51"/>
      <c r="FC1104" s="51"/>
      <c r="FD1104" s="51"/>
      <c r="FE1104" s="51"/>
      <c r="FO1104" s="51"/>
      <c r="FP1104" s="51"/>
    </row>
    <row r="1105" spans="101:172" ht="12.75" customHeight="1">
      <c r="CW1105" s="51"/>
      <c r="CX1105" s="51"/>
      <c r="CY1105" s="51"/>
      <c r="CZ1105" s="51"/>
      <c r="DA1105" s="51"/>
      <c r="DB1105" s="51"/>
      <c r="DC1105" s="51"/>
      <c r="DD1105" s="51"/>
      <c r="DE1105" s="51"/>
      <c r="DF1105" s="51"/>
      <c r="DG1105" s="51"/>
      <c r="DH1105" s="51"/>
      <c r="DI1105" s="51"/>
      <c r="DJ1105" s="51"/>
      <c r="DK1105" s="51"/>
      <c r="DL1105" s="51"/>
      <c r="DM1105" s="51"/>
      <c r="DN1105" s="51"/>
      <c r="DO1105" s="51"/>
      <c r="DP1105" s="51"/>
      <c r="DQ1105" s="51"/>
      <c r="DR1105" s="51"/>
      <c r="DS1105" s="51"/>
      <c r="DT1105" s="51"/>
      <c r="DU1105" s="51"/>
      <c r="DV1105" s="51"/>
      <c r="DW1105" s="51"/>
      <c r="DX1105" s="51"/>
      <c r="DY1105" s="51"/>
      <c r="DZ1105" s="51"/>
      <c r="EA1105" s="51"/>
      <c r="EB1105" s="51"/>
      <c r="EC1105" s="51"/>
      <c r="ED1105" s="51"/>
      <c r="EE1105" s="51"/>
      <c r="EF1105" s="51"/>
      <c r="EG1105" s="51"/>
      <c r="EH1105" s="51"/>
      <c r="EI1105" s="51"/>
      <c r="EJ1105" s="51"/>
      <c r="EK1105" s="51"/>
      <c r="EL1105" s="51"/>
      <c r="EM1105" s="51"/>
      <c r="EN1105" s="51"/>
      <c r="EO1105" s="51"/>
      <c r="EP1105" s="51"/>
      <c r="EQ1105" s="51"/>
      <c r="ER1105" s="51"/>
      <c r="ES1105" s="51"/>
      <c r="ET1105" s="51"/>
      <c r="EU1105" s="51"/>
      <c r="EV1105" s="51"/>
      <c r="EW1105" s="51"/>
      <c r="EX1105" s="51"/>
      <c r="EY1105" s="51"/>
      <c r="EZ1105" s="51"/>
      <c r="FA1105" s="51"/>
      <c r="FB1105" s="51"/>
      <c r="FC1105" s="51"/>
      <c r="FD1105" s="51"/>
      <c r="FE1105" s="51"/>
      <c r="FO1105" s="51"/>
      <c r="FP1105" s="51"/>
    </row>
    <row r="1106" spans="101:172" ht="12.75" customHeight="1">
      <c r="CW1106" s="51"/>
      <c r="CX1106" s="51"/>
      <c r="CY1106" s="51"/>
      <c r="CZ1106" s="51"/>
      <c r="DA1106" s="51"/>
      <c r="DB1106" s="51"/>
      <c r="DC1106" s="51"/>
      <c r="DD1106" s="51"/>
      <c r="DE1106" s="51"/>
      <c r="DF1106" s="51"/>
      <c r="DG1106" s="51"/>
      <c r="DH1106" s="51"/>
      <c r="DI1106" s="51"/>
      <c r="DJ1106" s="51"/>
      <c r="DK1106" s="51"/>
      <c r="DL1106" s="51"/>
      <c r="DM1106" s="51"/>
      <c r="DN1106" s="51"/>
      <c r="DO1106" s="51"/>
      <c r="DP1106" s="51"/>
      <c r="DQ1106" s="51"/>
      <c r="DR1106" s="51"/>
      <c r="DS1106" s="51"/>
      <c r="DT1106" s="51"/>
      <c r="DU1106" s="51"/>
      <c r="DV1106" s="51"/>
      <c r="DW1106" s="51"/>
      <c r="DX1106" s="51"/>
      <c r="DY1106" s="51"/>
      <c r="DZ1106" s="51"/>
      <c r="EA1106" s="51"/>
      <c r="EB1106" s="51"/>
      <c r="EC1106" s="51"/>
      <c r="ED1106" s="51"/>
      <c r="EE1106" s="51"/>
      <c r="EF1106" s="51"/>
      <c r="EG1106" s="51"/>
      <c r="EH1106" s="51"/>
      <c r="EI1106" s="51"/>
      <c r="EJ1106" s="51"/>
      <c r="EK1106" s="51"/>
      <c r="EL1106" s="51"/>
      <c r="EM1106" s="51"/>
      <c r="EN1106" s="51"/>
      <c r="EO1106" s="51"/>
      <c r="EP1106" s="51"/>
      <c r="EQ1106" s="51"/>
      <c r="ER1106" s="51"/>
      <c r="ES1106" s="51"/>
      <c r="ET1106" s="51"/>
      <c r="EU1106" s="51"/>
      <c r="EV1106" s="51"/>
      <c r="EW1106" s="51"/>
      <c r="EX1106" s="51"/>
      <c r="EY1106" s="51"/>
      <c r="EZ1106" s="51"/>
      <c r="FA1106" s="51"/>
      <c r="FB1106" s="51"/>
      <c r="FC1106" s="51"/>
      <c r="FD1106" s="51"/>
      <c r="FE1106" s="51"/>
      <c r="FO1106" s="51"/>
      <c r="FP1106" s="51"/>
    </row>
    <row r="1107" spans="101:172" ht="12.75" customHeight="1">
      <c r="CW1107" s="51"/>
      <c r="CX1107" s="51"/>
      <c r="CY1107" s="51"/>
      <c r="CZ1107" s="51"/>
      <c r="DA1107" s="51"/>
      <c r="DB1107" s="51"/>
      <c r="DC1107" s="51"/>
      <c r="DD1107" s="51"/>
      <c r="DE1107" s="51"/>
      <c r="DF1107" s="51"/>
      <c r="DG1107" s="51"/>
      <c r="DH1107" s="51"/>
      <c r="DI1107" s="51"/>
      <c r="DJ1107" s="51"/>
      <c r="DK1107" s="51"/>
      <c r="DL1107" s="51"/>
      <c r="DM1107" s="51"/>
      <c r="DN1107" s="51"/>
      <c r="DO1107" s="51"/>
      <c r="DP1107" s="51"/>
      <c r="DQ1107" s="51"/>
      <c r="DR1107" s="51"/>
      <c r="DS1107" s="51"/>
      <c r="DT1107" s="51"/>
      <c r="DU1107" s="51"/>
      <c r="DV1107" s="51"/>
      <c r="DW1107" s="51"/>
      <c r="DX1107" s="51"/>
      <c r="DY1107" s="51"/>
      <c r="DZ1107" s="51"/>
      <c r="EA1107" s="51"/>
      <c r="EB1107" s="51"/>
      <c r="EC1107" s="51"/>
      <c r="ED1107" s="51"/>
      <c r="EE1107" s="51"/>
      <c r="EF1107" s="51"/>
      <c r="EG1107" s="51"/>
      <c r="EH1107" s="51"/>
      <c r="EI1107" s="51"/>
      <c r="EJ1107" s="51"/>
      <c r="EK1107" s="51"/>
      <c r="EL1107" s="51"/>
      <c r="EM1107" s="51"/>
      <c r="EN1107" s="51"/>
      <c r="EO1107" s="51"/>
      <c r="EP1107" s="51"/>
      <c r="EQ1107" s="51"/>
      <c r="ER1107" s="51"/>
      <c r="ES1107" s="51"/>
      <c r="ET1107" s="51"/>
      <c r="EU1107" s="51"/>
      <c r="EV1107" s="51"/>
      <c r="EW1107" s="51"/>
      <c r="EX1107" s="51"/>
      <c r="EY1107" s="51"/>
      <c r="EZ1107" s="51"/>
      <c r="FA1107" s="51"/>
      <c r="FB1107" s="51"/>
      <c r="FC1107" s="51"/>
      <c r="FD1107" s="51"/>
      <c r="FE1107" s="51"/>
      <c r="FO1107" s="51"/>
      <c r="FP1107" s="51"/>
    </row>
    <row r="1108" spans="101:172" ht="12.75" customHeight="1">
      <c r="CW1108" s="51"/>
      <c r="CX1108" s="51"/>
      <c r="CY1108" s="51"/>
      <c r="CZ1108" s="51"/>
      <c r="DA1108" s="51"/>
      <c r="DB1108" s="51"/>
      <c r="DC1108" s="51"/>
      <c r="DD1108" s="51"/>
      <c r="DE1108" s="51"/>
      <c r="DF1108" s="51"/>
      <c r="DG1108" s="51"/>
      <c r="DH1108" s="51"/>
      <c r="DI1108" s="51"/>
      <c r="DJ1108" s="51"/>
      <c r="DK1108" s="51"/>
      <c r="DL1108" s="51"/>
      <c r="DM1108" s="51"/>
      <c r="DN1108" s="51"/>
      <c r="DO1108" s="51"/>
      <c r="DP1108" s="51"/>
      <c r="DQ1108" s="51"/>
      <c r="DR1108" s="51"/>
      <c r="DS1108" s="51"/>
      <c r="DT1108" s="51"/>
      <c r="DU1108" s="51"/>
      <c r="DV1108" s="51"/>
      <c r="DW1108" s="51"/>
      <c r="DX1108" s="51"/>
      <c r="DY1108" s="51"/>
      <c r="DZ1108" s="51"/>
      <c r="EA1108" s="51"/>
      <c r="EB1108" s="51"/>
      <c r="EC1108" s="51"/>
      <c r="ED1108" s="51"/>
      <c r="EE1108" s="51"/>
      <c r="EF1108" s="51"/>
      <c r="EG1108" s="51"/>
      <c r="EH1108" s="51"/>
      <c r="EI1108" s="51"/>
      <c r="EJ1108" s="51"/>
      <c r="EK1108" s="51"/>
      <c r="EL1108" s="51"/>
      <c r="EM1108" s="51"/>
      <c r="EN1108" s="51"/>
      <c r="EO1108" s="51"/>
      <c r="EP1108" s="51"/>
      <c r="EQ1108" s="51"/>
      <c r="ER1108" s="51"/>
      <c r="ES1108" s="51"/>
      <c r="ET1108" s="51"/>
      <c r="EU1108" s="51"/>
      <c r="EV1108" s="51"/>
      <c r="EW1108" s="51"/>
      <c r="EX1108" s="51"/>
      <c r="EY1108" s="51"/>
      <c r="EZ1108" s="51"/>
      <c r="FA1108" s="51"/>
      <c r="FB1108" s="51"/>
      <c r="FC1108" s="51"/>
      <c r="FD1108" s="51"/>
      <c r="FE1108" s="51"/>
      <c r="FO1108" s="51"/>
      <c r="FP1108" s="51"/>
    </row>
    <row r="1109" spans="101:172" ht="12.75" customHeight="1">
      <c r="CW1109" s="51"/>
      <c r="CX1109" s="51"/>
      <c r="CY1109" s="51"/>
      <c r="CZ1109" s="51"/>
      <c r="DA1109" s="51"/>
      <c r="DB1109" s="51"/>
      <c r="DC1109" s="51"/>
      <c r="DD1109" s="51"/>
      <c r="DE1109" s="51"/>
      <c r="DF1109" s="51"/>
      <c r="DG1109" s="51"/>
      <c r="DH1109" s="51"/>
      <c r="DI1109" s="51"/>
      <c r="DJ1109" s="51"/>
      <c r="DK1109" s="51"/>
      <c r="DL1109" s="51"/>
      <c r="DM1109" s="51"/>
      <c r="DN1109" s="51"/>
      <c r="DO1109" s="51"/>
      <c r="DP1109" s="51"/>
      <c r="DQ1109" s="51"/>
      <c r="DR1109" s="51"/>
      <c r="DS1109" s="51"/>
      <c r="DT1109" s="51"/>
      <c r="DU1109" s="51"/>
      <c r="DV1109" s="51"/>
      <c r="DW1109" s="51"/>
      <c r="DX1109" s="51"/>
      <c r="DY1109" s="51"/>
      <c r="DZ1109" s="51"/>
      <c r="EA1109" s="51"/>
      <c r="EB1109" s="51"/>
      <c r="EC1109" s="51"/>
      <c r="ED1109" s="51"/>
      <c r="EE1109" s="51"/>
      <c r="EF1109" s="51"/>
      <c r="EG1109" s="51"/>
      <c r="EH1109" s="51"/>
      <c r="EI1109" s="51"/>
      <c r="EJ1109" s="51"/>
      <c r="EK1109" s="51"/>
      <c r="EL1109" s="51"/>
      <c r="EM1109" s="51"/>
      <c r="EN1109" s="51"/>
      <c r="EO1109" s="51"/>
      <c r="EP1109" s="51"/>
      <c r="EQ1109" s="51"/>
      <c r="ER1109" s="51"/>
      <c r="ES1109" s="51"/>
      <c r="ET1109" s="51"/>
      <c r="EU1109" s="51"/>
      <c r="EV1109" s="51"/>
      <c r="EW1109" s="51"/>
      <c r="EX1109" s="51"/>
      <c r="EY1109" s="51"/>
      <c r="EZ1109" s="51"/>
      <c r="FA1109" s="51"/>
      <c r="FB1109" s="51"/>
      <c r="FC1109" s="51"/>
      <c r="FD1109" s="51"/>
      <c r="FE1109" s="51"/>
      <c r="FO1109" s="51"/>
      <c r="FP1109" s="51"/>
    </row>
    <row r="1110" spans="101:172" ht="12.75" customHeight="1">
      <c r="CW1110" s="51"/>
      <c r="CX1110" s="51"/>
      <c r="CY1110" s="51"/>
      <c r="CZ1110" s="51"/>
      <c r="DA1110" s="51"/>
      <c r="DB1110" s="51"/>
      <c r="DC1110" s="51"/>
      <c r="DD1110" s="51"/>
      <c r="DE1110" s="51"/>
      <c r="DF1110" s="51"/>
      <c r="DG1110" s="51"/>
      <c r="DH1110" s="51"/>
      <c r="DI1110" s="51"/>
      <c r="DJ1110" s="51"/>
      <c r="DK1110" s="51"/>
      <c r="DL1110" s="51"/>
      <c r="DM1110" s="51"/>
      <c r="DN1110" s="51"/>
      <c r="DO1110" s="51"/>
      <c r="DP1110" s="51"/>
      <c r="DQ1110" s="51"/>
      <c r="DR1110" s="51"/>
      <c r="DS1110" s="51"/>
      <c r="DT1110" s="51"/>
      <c r="DU1110" s="51"/>
      <c r="DV1110" s="51"/>
      <c r="DW1110" s="51"/>
      <c r="DX1110" s="51"/>
      <c r="DY1110" s="51"/>
      <c r="DZ1110" s="51"/>
      <c r="EA1110" s="51"/>
      <c r="EB1110" s="51"/>
      <c r="EC1110" s="51"/>
      <c r="ED1110" s="51"/>
      <c r="EE1110" s="51"/>
      <c r="EF1110" s="51"/>
      <c r="EG1110" s="51"/>
      <c r="EH1110" s="51"/>
      <c r="EI1110" s="51"/>
      <c r="EJ1110" s="51"/>
      <c r="EK1110" s="51"/>
      <c r="EL1110" s="51"/>
      <c r="EM1110" s="51"/>
      <c r="EN1110" s="51"/>
      <c r="EO1110" s="51"/>
      <c r="EP1110" s="51"/>
      <c r="EQ1110" s="51"/>
      <c r="ER1110" s="51"/>
      <c r="ES1110" s="51"/>
      <c r="ET1110" s="51"/>
      <c r="EU1110" s="51"/>
      <c r="EV1110" s="51"/>
      <c r="EW1110" s="51"/>
      <c r="EX1110" s="51"/>
      <c r="EY1110" s="51"/>
      <c r="EZ1110" s="51"/>
      <c r="FA1110" s="51"/>
      <c r="FB1110" s="51"/>
      <c r="FC1110" s="51"/>
      <c r="FD1110" s="51"/>
      <c r="FE1110" s="51"/>
      <c r="FO1110" s="51"/>
      <c r="FP1110" s="51"/>
    </row>
    <row r="1111" spans="101:172" ht="12.75" customHeight="1">
      <c r="CW1111" s="51"/>
      <c r="CX1111" s="51"/>
      <c r="CY1111" s="51"/>
      <c r="CZ1111" s="51"/>
      <c r="DA1111" s="51"/>
      <c r="DB1111" s="51"/>
      <c r="DC1111" s="51"/>
      <c r="DD1111" s="51"/>
      <c r="DE1111" s="51"/>
      <c r="DF1111" s="51"/>
      <c r="DG1111" s="51"/>
      <c r="DH1111" s="51"/>
      <c r="DI1111" s="51"/>
      <c r="DJ1111" s="51"/>
      <c r="DK1111" s="51"/>
      <c r="DL1111" s="51"/>
      <c r="DM1111" s="51"/>
      <c r="DN1111" s="51"/>
      <c r="DO1111" s="51"/>
      <c r="DP1111" s="51"/>
      <c r="DQ1111" s="51"/>
      <c r="DR1111" s="51"/>
      <c r="DS1111" s="51"/>
      <c r="DT1111" s="51"/>
      <c r="DU1111" s="51"/>
      <c r="DV1111" s="51"/>
      <c r="DW1111" s="51"/>
      <c r="DX1111" s="51"/>
      <c r="DY1111" s="51"/>
      <c r="DZ1111" s="51"/>
      <c r="EA1111" s="51"/>
      <c r="EB1111" s="51"/>
      <c r="EC1111" s="51"/>
      <c r="ED1111" s="51"/>
      <c r="EE1111" s="51"/>
      <c r="EF1111" s="51"/>
      <c r="EG1111" s="51"/>
      <c r="EH1111" s="51"/>
      <c r="EI1111" s="51"/>
      <c r="EJ1111" s="51"/>
      <c r="EK1111" s="51"/>
      <c r="EL1111" s="51"/>
      <c r="EM1111" s="51"/>
      <c r="EN1111" s="51"/>
      <c r="EO1111" s="51"/>
      <c r="EP1111" s="51"/>
      <c r="EQ1111" s="51"/>
      <c r="ER1111" s="51"/>
      <c r="ES1111" s="51"/>
      <c r="ET1111" s="51"/>
      <c r="EU1111" s="51"/>
      <c r="EV1111" s="51"/>
      <c r="EW1111" s="51"/>
      <c r="EX1111" s="51"/>
      <c r="EY1111" s="51"/>
      <c r="EZ1111" s="51"/>
      <c r="FA1111" s="51"/>
      <c r="FB1111" s="51"/>
      <c r="FC1111" s="51"/>
      <c r="FD1111" s="51"/>
      <c r="FE1111" s="51"/>
      <c r="FO1111" s="51"/>
      <c r="FP1111" s="51"/>
    </row>
    <row r="1112" spans="101:172" ht="12.75" customHeight="1">
      <c r="CW1112" s="51"/>
      <c r="CX1112" s="51"/>
      <c r="CY1112" s="51"/>
      <c r="CZ1112" s="51"/>
      <c r="DA1112" s="51"/>
      <c r="DB1112" s="51"/>
      <c r="DC1112" s="51"/>
      <c r="DD1112" s="51"/>
      <c r="DE1112" s="51"/>
      <c r="DF1112" s="51"/>
      <c r="DG1112" s="51"/>
      <c r="DH1112" s="51"/>
      <c r="DI1112" s="51"/>
      <c r="DJ1112" s="51"/>
      <c r="DK1112" s="51"/>
      <c r="DL1112" s="51"/>
      <c r="DM1112" s="51"/>
      <c r="DN1112" s="51"/>
      <c r="DO1112" s="51"/>
      <c r="DP1112" s="51"/>
      <c r="DQ1112" s="51"/>
      <c r="DR1112" s="51"/>
      <c r="DS1112" s="51"/>
      <c r="DT1112" s="51"/>
      <c r="DU1112" s="51"/>
      <c r="DV1112" s="51"/>
      <c r="DW1112" s="51"/>
      <c r="DX1112" s="51"/>
      <c r="DY1112" s="51"/>
      <c r="DZ1112" s="51"/>
      <c r="EA1112" s="51"/>
      <c r="EB1112" s="51"/>
      <c r="EC1112" s="51"/>
      <c r="ED1112" s="51"/>
      <c r="EE1112" s="51"/>
      <c r="EF1112" s="51"/>
      <c r="EG1112" s="51"/>
      <c r="EH1112" s="51"/>
      <c r="EI1112" s="51"/>
      <c r="EJ1112" s="51"/>
      <c r="EK1112" s="51"/>
      <c r="EL1112" s="51"/>
      <c r="EM1112" s="51"/>
      <c r="EN1112" s="51"/>
      <c r="EO1112" s="51"/>
      <c r="EP1112" s="51"/>
      <c r="EQ1112" s="51"/>
      <c r="ER1112" s="51"/>
      <c r="ES1112" s="51"/>
      <c r="ET1112" s="51"/>
      <c r="EU1112" s="51"/>
      <c r="EV1112" s="51"/>
      <c r="EW1112" s="51"/>
      <c r="EX1112" s="51"/>
      <c r="EY1112" s="51"/>
      <c r="EZ1112" s="51"/>
      <c r="FA1112" s="51"/>
      <c r="FB1112" s="51"/>
      <c r="FC1112" s="51"/>
      <c r="FD1112" s="51"/>
      <c r="FE1112" s="51"/>
      <c r="FO1112" s="51"/>
      <c r="FP1112" s="51"/>
    </row>
    <row r="1113" spans="101:172" ht="12.75" customHeight="1">
      <c r="CW1113" s="51"/>
      <c r="CX1113" s="51"/>
      <c r="CY1113" s="51"/>
      <c r="CZ1113" s="51"/>
      <c r="DA1113" s="51"/>
      <c r="DB1113" s="51"/>
      <c r="DC1113" s="51"/>
      <c r="DD1113" s="51"/>
      <c r="DE1113" s="51"/>
      <c r="DF1113" s="51"/>
      <c r="DG1113" s="51"/>
      <c r="DH1113" s="51"/>
      <c r="DI1113" s="51"/>
      <c r="DJ1113" s="51"/>
      <c r="DK1113" s="51"/>
      <c r="DL1113" s="51"/>
      <c r="DM1113" s="51"/>
      <c r="DN1113" s="51"/>
      <c r="DO1113" s="51"/>
      <c r="DP1113" s="51"/>
      <c r="DQ1113" s="51"/>
      <c r="DR1113" s="51"/>
      <c r="DS1113" s="51"/>
      <c r="DT1113" s="51"/>
      <c r="DU1113" s="51"/>
      <c r="DV1113" s="51"/>
      <c r="DW1113" s="51"/>
      <c r="DX1113" s="51"/>
      <c r="DY1113" s="51"/>
      <c r="DZ1113" s="51"/>
      <c r="EA1113" s="51"/>
      <c r="EB1113" s="51"/>
      <c r="EC1113" s="51"/>
      <c r="ED1113" s="51"/>
      <c r="EE1113" s="51"/>
      <c r="EF1113" s="51"/>
      <c r="EG1113" s="51"/>
      <c r="EH1113" s="51"/>
      <c r="EI1113" s="51"/>
      <c r="EJ1113" s="51"/>
      <c r="EK1113" s="51"/>
      <c r="EL1113" s="51"/>
      <c r="EM1113" s="51"/>
      <c r="EN1113" s="51"/>
      <c r="EO1113" s="51"/>
      <c r="EP1113" s="51"/>
      <c r="EQ1113" s="51"/>
      <c r="ER1113" s="51"/>
      <c r="ES1113" s="51"/>
      <c r="ET1113" s="51"/>
      <c r="EU1113" s="51"/>
      <c r="EV1113" s="51"/>
      <c r="EW1113" s="51"/>
      <c r="EX1113" s="51"/>
      <c r="EY1113" s="51"/>
      <c r="EZ1113" s="51"/>
      <c r="FA1113" s="51"/>
      <c r="FB1113" s="51"/>
      <c r="FC1113" s="51"/>
      <c r="FD1113" s="51"/>
      <c r="FE1113" s="51"/>
      <c r="FO1113" s="51"/>
      <c r="FP1113" s="51"/>
    </row>
    <row r="1114" spans="101:172" ht="12.75" customHeight="1">
      <c r="CW1114" s="51"/>
      <c r="CX1114" s="51"/>
      <c r="CY1114" s="51"/>
      <c r="CZ1114" s="51"/>
      <c r="DA1114" s="51"/>
      <c r="DB1114" s="51"/>
      <c r="DC1114" s="51"/>
      <c r="DD1114" s="51"/>
      <c r="DE1114" s="51"/>
      <c r="DF1114" s="51"/>
      <c r="DG1114" s="51"/>
      <c r="DH1114" s="51"/>
      <c r="DI1114" s="51"/>
      <c r="DJ1114" s="51"/>
      <c r="DK1114" s="51"/>
      <c r="DL1114" s="51"/>
      <c r="DM1114" s="51"/>
      <c r="DN1114" s="51"/>
      <c r="DO1114" s="51"/>
      <c r="DP1114" s="51"/>
      <c r="DQ1114" s="51"/>
      <c r="DR1114" s="51"/>
      <c r="DS1114" s="51"/>
      <c r="DT1114" s="51"/>
      <c r="DU1114" s="51"/>
      <c r="DV1114" s="51"/>
      <c r="DW1114" s="51"/>
      <c r="DX1114" s="51"/>
      <c r="DY1114" s="51"/>
      <c r="DZ1114" s="51"/>
      <c r="EA1114" s="51"/>
      <c r="EB1114" s="51"/>
      <c r="EC1114" s="51"/>
      <c r="ED1114" s="51"/>
      <c r="EE1114" s="51"/>
      <c r="EF1114" s="51"/>
      <c r="EG1114" s="51"/>
      <c r="EH1114" s="51"/>
      <c r="EI1114" s="51"/>
      <c r="EJ1114" s="51"/>
      <c r="EK1114" s="51"/>
      <c r="EL1114" s="51"/>
      <c r="EM1114" s="51"/>
      <c r="EN1114" s="51"/>
      <c r="EO1114" s="51"/>
      <c r="EP1114" s="51"/>
      <c r="EQ1114" s="51"/>
      <c r="ER1114" s="51"/>
      <c r="ES1114" s="51"/>
      <c r="ET1114" s="51"/>
      <c r="EU1114" s="51"/>
      <c r="EV1114" s="51"/>
      <c r="EW1114" s="51"/>
      <c r="EX1114" s="51"/>
      <c r="EY1114" s="51"/>
      <c r="EZ1114" s="51"/>
      <c r="FA1114" s="51"/>
      <c r="FB1114" s="51"/>
      <c r="FC1114" s="51"/>
      <c r="FD1114" s="51"/>
      <c r="FE1114" s="51"/>
      <c r="FO1114" s="51"/>
      <c r="FP1114" s="51"/>
    </row>
    <row r="1115" spans="101:172" ht="12.75" customHeight="1">
      <c r="CW1115" s="51"/>
      <c r="CX1115" s="51"/>
      <c r="CY1115" s="51"/>
      <c r="CZ1115" s="51"/>
      <c r="DA1115" s="51"/>
      <c r="DB1115" s="51"/>
      <c r="DC1115" s="51"/>
      <c r="DD1115" s="51"/>
      <c r="DE1115" s="51"/>
      <c r="DF1115" s="51"/>
      <c r="DG1115" s="51"/>
      <c r="DH1115" s="51"/>
      <c r="DI1115" s="51"/>
      <c r="DJ1115" s="51"/>
      <c r="DK1115" s="51"/>
      <c r="DL1115" s="51"/>
      <c r="DM1115" s="51"/>
      <c r="DN1115" s="51"/>
      <c r="DO1115" s="51"/>
      <c r="DP1115" s="51"/>
      <c r="DQ1115" s="51"/>
      <c r="DR1115" s="51"/>
      <c r="DS1115" s="51"/>
      <c r="DT1115" s="51"/>
      <c r="DU1115" s="51"/>
      <c r="DV1115" s="51"/>
      <c r="DW1115" s="51"/>
      <c r="DX1115" s="51"/>
      <c r="DY1115" s="51"/>
      <c r="DZ1115" s="51"/>
      <c r="EA1115" s="51"/>
      <c r="EB1115" s="51"/>
      <c r="EC1115" s="51"/>
      <c r="ED1115" s="51"/>
      <c r="EE1115" s="51"/>
      <c r="EF1115" s="51"/>
      <c r="EG1115" s="51"/>
      <c r="EH1115" s="51"/>
      <c r="EI1115" s="51"/>
      <c r="EJ1115" s="51"/>
      <c r="EK1115" s="51"/>
      <c r="EL1115" s="51"/>
      <c r="EM1115" s="51"/>
      <c r="EN1115" s="51"/>
      <c r="EO1115" s="51"/>
      <c r="EP1115" s="51"/>
      <c r="EQ1115" s="51"/>
      <c r="ER1115" s="51"/>
      <c r="ES1115" s="51"/>
      <c r="ET1115" s="51"/>
      <c r="EU1115" s="51"/>
      <c r="EV1115" s="51"/>
      <c r="EW1115" s="51"/>
      <c r="EX1115" s="51"/>
      <c r="EY1115" s="51"/>
      <c r="EZ1115" s="51"/>
      <c r="FA1115" s="51"/>
      <c r="FB1115" s="51"/>
      <c r="FC1115" s="51"/>
      <c r="FD1115" s="51"/>
      <c r="FE1115" s="51"/>
      <c r="FO1115" s="51"/>
      <c r="FP1115" s="51"/>
    </row>
    <row r="1116" spans="101:172" ht="12.75" customHeight="1">
      <c r="CW1116" s="51"/>
      <c r="CX1116" s="51"/>
      <c r="CY1116" s="51"/>
      <c r="CZ1116" s="51"/>
      <c r="DA1116" s="51"/>
      <c r="DB1116" s="51"/>
      <c r="DC1116" s="51"/>
      <c r="DD1116" s="51"/>
      <c r="DE1116" s="51"/>
      <c r="DF1116" s="51"/>
      <c r="DG1116" s="51"/>
      <c r="DH1116" s="51"/>
      <c r="DI1116" s="51"/>
      <c r="DJ1116" s="51"/>
      <c r="DK1116" s="51"/>
      <c r="DL1116" s="51"/>
      <c r="DM1116" s="51"/>
      <c r="DN1116" s="51"/>
      <c r="DO1116" s="51"/>
      <c r="DP1116" s="51"/>
      <c r="DQ1116" s="51"/>
      <c r="DR1116" s="51"/>
      <c r="DS1116" s="51"/>
      <c r="DT1116" s="51"/>
      <c r="DU1116" s="51"/>
      <c r="DV1116" s="51"/>
      <c r="DW1116" s="51"/>
      <c r="DX1116" s="51"/>
      <c r="DY1116" s="51"/>
      <c r="DZ1116" s="51"/>
      <c r="EA1116" s="51"/>
      <c r="EB1116" s="51"/>
      <c r="EC1116" s="51"/>
      <c r="ED1116" s="51"/>
      <c r="EE1116" s="51"/>
      <c r="EF1116" s="51"/>
      <c r="EG1116" s="51"/>
      <c r="EH1116" s="51"/>
      <c r="EI1116" s="51"/>
      <c r="EJ1116" s="51"/>
      <c r="EK1116" s="51"/>
      <c r="EL1116" s="51"/>
      <c r="EM1116" s="51"/>
      <c r="EN1116" s="51"/>
      <c r="EO1116" s="51"/>
      <c r="EP1116" s="51"/>
      <c r="EQ1116" s="51"/>
      <c r="ER1116" s="51"/>
      <c r="ES1116" s="51"/>
      <c r="ET1116" s="51"/>
      <c r="EU1116" s="51"/>
      <c r="EV1116" s="51"/>
      <c r="EW1116" s="51"/>
      <c r="EX1116" s="51"/>
      <c r="EY1116" s="51"/>
      <c r="EZ1116" s="51"/>
      <c r="FA1116" s="51"/>
      <c r="FB1116" s="51"/>
      <c r="FC1116" s="51"/>
      <c r="FD1116" s="51"/>
      <c r="FE1116" s="51"/>
      <c r="FO1116" s="51"/>
      <c r="FP1116" s="51"/>
    </row>
    <row r="1117" spans="101:172" ht="12.75" customHeight="1">
      <c r="CW1117" s="51"/>
      <c r="CX1117" s="51"/>
      <c r="CY1117" s="51"/>
      <c r="CZ1117" s="51"/>
      <c r="DA1117" s="51"/>
      <c r="DB1117" s="51"/>
      <c r="DC1117" s="51"/>
      <c r="DD1117" s="51"/>
      <c r="DE1117" s="51"/>
      <c r="DF1117" s="51"/>
      <c r="DG1117" s="51"/>
      <c r="DH1117" s="51"/>
      <c r="DI1117" s="51"/>
      <c r="DJ1117" s="51"/>
      <c r="DK1117" s="51"/>
      <c r="DL1117" s="51"/>
      <c r="DM1117" s="51"/>
      <c r="DN1117" s="51"/>
      <c r="DO1117" s="51"/>
      <c r="DP1117" s="51"/>
      <c r="DQ1117" s="51"/>
      <c r="DR1117" s="51"/>
      <c r="DS1117" s="51"/>
      <c r="DT1117" s="51"/>
      <c r="DU1117" s="51"/>
      <c r="DV1117" s="51"/>
      <c r="DW1117" s="51"/>
      <c r="DX1117" s="51"/>
      <c r="DY1117" s="51"/>
      <c r="DZ1117" s="51"/>
      <c r="EA1117" s="51"/>
      <c r="EB1117" s="51"/>
      <c r="EC1117" s="51"/>
      <c r="ED1117" s="51"/>
      <c r="EE1117" s="51"/>
      <c r="EF1117" s="51"/>
      <c r="EG1117" s="51"/>
      <c r="EH1117" s="51"/>
      <c r="EI1117" s="51"/>
      <c r="EJ1117" s="51"/>
      <c r="EK1117" s="51"/>
      <c r="EL1117" s="51"/>
      <c r="EM1117" s="51"/>
      <c r="EN1117" s="51"/>
      <c r="EO1117" s="51"/>
      <c r="EP1117" s="51"/>
      <c r="EQ1117" s="51"/>
      <c r="ER1117" s="51"/>
      <c r="ES1117" s="51"/>
      <c r="ET1117" s="51"/>
      <c r="EU1117" s="51"/>
      <c r="EV1117" s="51"/>
      <c r="EW1117" s="51"/>
      <c r="EX1117" s="51"/>
      <c r="EY1117" s="51"/>
      <c r="EZ1117" s="51"/>
      <c r="FA1117" s="51"/>
      <c r="FB1117" s="51"/>
      <c r="FC1117" s="51"/>
      <c r="FD1117" s="51"/>
      <c r="FE1117" s="51"/>
      <c r="FO1117" s="51"/>
      <c r="FP1117" s="51"/>
    </row>
    <row r="1118" spans="101:172" ht="12.75" customHeight="1">
      <c r="CW1118" s="51"/>
      <c r="CX1118" s="51"/>
      <c r="CY1118" s="51"/>
      <c r="CZ1118" s="51"/>
      <c r="DA1118" s="51"/>
      <c r="DB1118" s="51"/>
      <c r="DC1118" s="51"/>
      <c r="DD1118" s="51"/>
      <c r="DE1118" s="51"/>
      <c r="DF1118" s="51"/>
      <c r="DG1118" s="51"/>
      <c r="DH1118" s="51"/>
      <c r="DI1118" s="51"/>
      <c r="DJ1118" s="51"/>
      <c r="DK1118" s="51"/>
      <c r="DL1118" s="51"/>
      <c r="DM1118" s="51"/>
      <c r="DN1118" s="51"/>
      <c r="DO1118" s="51"/>
      <c r="DP1118" s="51"/>
      <c r="DQ1118" s="51"/>
      <c r="DR1118" s="51"/>
      <c r="DS1118" s="51"/>
      <c r="DT1118" s="51"/>
      <c r="DU1118" s="51"/>
      <c r="DV1118" s="51"/>
      <c r="DW1118" s="51"/>
      <c r="DX1118" s="51"/>
      <c r="DY1118" s="51"/>
      <c r="DZ1118" s="51"/>
      <c r="EA1118" s="51"/>
      <c r="EB1118" s="51"/>
      <c r="EC1118" s="51"/>
      <c r="ED1118" s="51"/>
      <c r="EE1118" s="51"/>
      <c r="EF1118" s="51"/>
      <c r="EG1118" s="51"/>
      <c r="EH1118" s="51"/>
      <c r="EI1118" s="51"/>
      <c r="EJ1118" s="51"/>
      <c r="EK1118" s="51"/>
      <c r="EL1118" s="51"/>
      <c r="EM1118" s="51"/>
      <c r="EN1118" s="51"/>
      <c r="EO1118" s="51"/>
      <c r="EP1118" s="51"/>
      <c r="EQ1118" s="51"/>
      <c r="ER1118" s="51"/>
      <c r="ES1118" s="51"/>
      <c r="ET1118" s="51"/>
      <c r="EU1118" s="51"/>
      <c r="EV1118" s="51"/>
      <c r="EW1118" s="51"/>
      <c r="EX1118" s="51"/>
      <c r="EY1118" s="51"/>
      <c r="EZ1118" s="51"/>
      <c r="FA1118" s="51"/>
      <c r="FB1118" s="51"/>
      <c r="FC1118" s="51"/>
      <c r="FD1118" s="51"/>
      <c r="FE1118" s="51"/>
      <c r="FO1118" s="51"/>
      <c r="FP1118" s="51"/>
    </row>
    <row r="1119" spans="101:172" ht="12.75" customHeight="1">
      <c r="CW1119" s="51"/>
      <c r="CX1119" s="51"/>
      <c r="CY1119" s="51"/>
      <c r="CZ1119" s="51"/>
      <c r="DA1119" s="51"/>
      <c r="DB1119" s="51"/>
      <c r="DC1119" s="51"/>
      <c r="DD1119" s="51"/>
      <c r="DE1119" s="51"/>
      <c r="DF1119" s="51"/>
      <c r="DG1119" s="51"/>
      <c r="DH1119" s="51"/>
      <c r="DI1119" s="51"/>
      <c r="DJ1119" s="51"/>
      <c r="DK1119" s="51"/>
      <c r="DL1119" s="51"/>
      <c r="DM1119" s="51"/>
      <c r="DN1119" s="51"/>
      <c r="DO1119" s="51"/>
      <c r="DP1119" s="51"/>
      <c r="DQ1119" s="51"/>
      <c r="DR1119" s="51"/>
      <c r="DS1119" s="51"/>
      <c r="DT1119" s="51"/>
      <c r="DU1119" s="51"/>
      <c r="DV1119" s="51"/>
      <c r="DW1119" s="51"/>
      <c r="DX1119" s="51"/>
      <c r="DY1119" s="51"/>
      <c r="DZ1119" s="51"/>
      <c r="EA1119" s="51"/>
      <c r="EB1119" s="51"/>
      <c r="EC1119" s="51"/>
      <c r="ED1119" s="51"/>
      <c r="EE1119" s="51"/>
      <c r="EF1119" s="51"/>
      <c r="EG1119" s="51"/>
      <c r="EH1119" s="51"/>
      <c r="EI1119" s="51"/>
      <c r="EJ1119" s="51"/>
      <c r="EK1119" s="51"/>
      <c r="EL1119" s="51"/>
      <c r="EM1119" s="51"/>
      <c r="EN1119" s="51"/>
      <c r="EO1119" s="51"/>
      <c r="EP1119" s="51"/>
      <c r="EQ1119" s="51"/>
      <c r="ER1119" s="51"/>
      <c r="ES1119" s="51"/>
      <c r="ET1119" s="51"/>
      <c r="EU1119" s="51"/>
      <c r="EV1119" s="51"/>
      <c r="EW1119" s="51"/>
      <c r="EX1119" s="51"/>
      <c r="EY1119" s="51"/>
      <c r="EZ1119" s="51"/>
      <c r="FA1119" s="51"/>
      <c r="FB1119" s="51"/>
      <c r="FC1119" s="51"/>
      <c r="FD1119" s="51"/>
      <c r="FE1119" s="51"/>
      <c r="FO1119" s="51"/>
      <c r="FP1119" s="51"/>
    </row>
    <row r="1120" spans="101:172" ht="12.75" customHeight="1">
      <c r="CW1120" s="51"/>
      <c r="CX1120" s="51"/>
      <c r="CY1120" s="51"/>
      <c r="CZ1120" s="51"/>
      <c r="DA1120" s="51"/>
      <c r="DB1120" s="51"/>
      <c r="DC1120" s="51"/>
      <c r="DD1120" s="51"/>
      <c r="DE1120" s="51"/>
      <c r="DF1120" s="51"/>
      <c r="DG1120" s="51"/>
      <c r="DH1120" s="51"/>
      <c r="DI1120" s="51"/>
      <c r="DJ1120" s="51"/>
      <c r="DK1120" s="51"/>
      <c r="DL1120" s="51"/>
      <c r="DM1120" s="51"/>
      <c r="DN1120" s="51"/>
      <c r="DO1120" s="51"/>
      <c r="DP1120" s="51"/>
      <c r="DQ1120" s="51"/>
      <c r="DR1120" s="51"/>
      <c r="DS1120" s="51"/>
      <c r="DT1120" s="51"/>
      <c r="DU1120" s="51"/>
      <c r="DV1120" s="51"/>
      <c r="DW1120" s="51"/>
      <c r="DX1120" s="51"/>
      <c r="DY1120" s="51"/>
      <c r="DZ1120" s="51"/>
      <c r="EA1120" s="51"/>
      <c r="EB1120" s="51"/>
      <c r="EC1120" s="51"/>
      <c r="ED1120" s="51"/>
      <c r="EE1120" s="51"/>
      <c r="EF1120" s="51"/>
      <c r="EG1120" s="51"/>
      <c r="EH1120" s="51"/>
      <c r="EI1120" s="51"/>
      <c r="EJ1120" s="51"/>
      <c r="EK1120" s="51"/>
      <c r="EL1120" s="51"/>
      <c r="EM1120" s="51"/>
      <c r="EN1120" s="51"/>
      <c r="EO1120" s="51"/>
      <c r="EP1120" s="51"/>
      <c r="EQ1120" s="51"/>
      <c r="ER1120" s="51"/>
      <c r="ES1120" s="51"/>
      <c r="ET1120" s="51"/>
      <c r="EU1120" s="51"/>
      <c r="EV1120" s="51"/>
      <c r="EW1120" s="51"/>
      <c r="EX1120" s="51"/>
      <c r="EY1120" s="51"/>
      <c r="EZ1120" s="51"/>
      <c r="FA1120" s="51"/>
      <c r="FB1120" s="51"/>
      <c r="FC1120" s="51"/>
      <c r="FD1120" s="51"/>
      <c r="FE1120" s="51"/>
      <c r="FO1120" s="51"/>
      <c r="FP1120" s="51"/>
    </row>
    <row r="1121" spans="101:172" ht="12.75" customHeight="1">
      <c r="CW1121" s="51"/>
      <c r="CX1121" s="51"/>
      <c r="CY1121" s="51"/>
      <c r="CZ1121" s="51"/>
      <c r="DA1121" s="51"/>
      <c r="DB1121" s="51"/>
      <c r="DC1121" s="51"/>
      <c r="DD1121" s="51"/>
      <c r="DE1121" s="51"/>
      <c r="DF1121" s="51"/>
      <c r="DG1121" s="51"/>
      <c r="DH1121" s="51"/>
      <c r="DI1121" s="51"/>
      <c r="DJ1121" s="51"/>
      <c r="DK1121" s="51"/>
      <c r="DL1121" s="51"/>
      <c r="DM1121" s="51"/>
      <c r="DN1121" s="51"/>
      <c r="DO1121" s="51"/>
      <c r="DP1121" s="51"/>
      <c r="DQ1121" s="51"/>
      <c r="DR1121" s="51"/>
      <c r="DS1121" s="51"/>
      <c r="DT1121" s="51"/>
      <c r="DU1121" s="51"/>
      <c r="DV1121" s="51"/>
      <c r="DW1121" s="51"/>
      <c r="DX1121" s="51"/>
      <c r="DY1121" s="51"/>
      <c r="DZ1121" s="51"/>
      <c r="EA1121" s="51"/>
      <c r="EB1121" s="51"/>
      <c r="EC1121" s="51"/>
      <c r="ED1121" s="51"/>
      <c r="EE1121" s="51"/>
      <c r="EF1121" s="51"/>
      <c r="EG1121" s="51"/>
      <c r="EH1121" s="51"/>
      <c r="EI1121" s="51"/>
      <c r="EJ1121" s="51"/>
      <c r="EK1121" s="51"/>
      <c r="EL1121" s="51"/>
      <c r="EM1121" s="51"/>
      <c r="EN1121" s="51"/>
      <c r="EO1121" s="51"/>
      <c r="EP1121" s="51"/>
      <c r="EQ1121" s="51"/>
      <c r="ER1121" s="51"/>
      <c r="ES1121" s="51"/>
      <c r="ET1121" s="51"/>
      <c r="EU1121" s="51"/>
      <c r="EV1121" s="51"/>
      <c r="EW1121" s="51"/>
      <c r="EX1121" s="51"/>
      <c r="EY1121" s="51"/>
      <c r="EZ1121" s="51"/>
      <c r="FA1121" s="51"/>
      <c r="FB1121" s="51"/>
      <c r="FC1121" s="51"/>
      <c r="FD1121" s="51"/>
      <c r="FE1121" s="51"/>
      <c r="FO1121" s="51"/>
      <c r="FP1121" s="51"/>
    </row>
    <row r="1122" spans="101:172" ht="12.75" customHeight="1">
      <c r="CW1122" s="51"/>
      <c r="CX1122" s="51"/>
      <c r="CY1122" s="51"/>
      <c r="CZ1122" s="51"/>
      <c r="DA1122" s="51"/>
      <c r="DB1122" s="51"/>
      <c r="DC1122" s="51"/>
      <c r="DD1122" s="51"/>
      <c r="DE1122" s="51"/>
      <c r="DF1122" s="51"/>
      <c r="DG1122" s="51"/>
      <c r="DH1122" s="51"/>
      <c r="DI1122" s="51"/>
      <c r="DJ1122" s="51"/>
      <c r="DK1122" s="51"/>
      <c r="DL1122" s="51"/>
      <c r="DM1122" s="51"/>
      <c r="DN1122" s="51"/>
      <c r="DO1122" s="51"/>
      <c r="DP1122" s="51"/>
      <c r="DQ1122" s="51"/>
      <c r="DR1122" s="51"/>
      <c r="DS1122" s="51"/>
      <c r="DT1122" s="51"/>
      <c r="DU1122" s="51"/>
      <c r="DV1122" s="51"/>
      <c r="DW1122" s="51"/>
      <c r="DX1122" s="51"/>
      <c r="DY1122" s="51"/>
      <c r="DZ1122" s="51"/>
      <c r="EA1122" s="51"/>
      <c r="EB1122" s="51"/>
      <c r="EC1122" s="51"/>
      <c r="ED1122" s="51"/>
      <c r="EE1122" s="51"/>
      <c r="EF1122" s="51"/>
      <c r="EG1122" s="51"/>
      <c r="EH1122" s="51"/>
      <c r="EI1122" s="51"/>
      <c r="EJ1122" s="51"/>
      <c r="EK1122" s="51"/>
      <c r="EL1122" s="51"/>
      <c r="EM1122" s="51"/>
      <c r="EN1122" s="51"/>
      <c r="EO1122" s="51"/>
      <c r="EP1122" s="51"/>
      <c r="EQ1122" s="51"/>
      <c r="ER1122" s="51"/>
      <c r="ES1122" s="51"/>
      <c r="ET1122" s="51"/>
      <c r="EU1122" s="51"/>
      <c r="EV1122" s="51"/>
      <c r="EW1122" s="51"/>
      <c r="EX1122" s="51"/>
      <c r="EY1122" s="51"/>
      <c r="EZ1122" s="51"/>
      <c r="FA1122" s="51"/>
      <c r="FB1122" s="51"/>
      <c r="FC1122" s="51"/>
      <c r="FD1122" s="51"/>
      <c r="FE1122" s="51"/>
      <c r="FO1122" s="51"/>
      <c r="FP1122" s="51"/>
    </row>
    <row r="1123" spans="101:172" ht="12.75" customHeight="1">
      <c r="CW1123" s="51"/>
      <c r="CX1123" s="51"/>
      <c r="CY1123" s="51"/>
      <c r="CZ1123" s="51"/>
      <c r="DA1123" s="51"/>
      <c r="DB1123" s="51"/>
      <c r="DC1123" s="51"/>
      <c r="DD1123" s="51"/>
      <c r="DE1123" s="51"/>
      <c r="DF1123" s="51"/>
      <c r="DG1123" s="51"/>
      <c r="DH1123" s="51"/>
      <c r="DI1123" s="51"/>
      <c r="DJ1123" s="51"/>
      <c r="DK1123" s="51"/>
      <c r="DL1123" s="51"/>
      <c r="DM1123" s="51"/>
      <c r="DN1123" s="51"/>
      <c r="DO1123" s="51"/>
      <c r="DP1123" s="51"/>
      <c r="DQ1123" s="51"/>
      <c r="DR1123" s="51"/>
      <c r="DS1123" s="51"/>
      <c r="DT1123" s="51"/>
      <c r="DU1123" s="51"/>
      <c r="DV1123" s="51"/>
      <c r="DW1123" s="51"/>
      <c r="DX1123" s="51"/>
      <c r="DY1123" s="51"/>
      <c r="DZ1123" s="51"/>
      <c r="EA1123" s="51"/>
      <c r="EB1123" s="51"/>
      <c r="EC1123" s="51"/>
      <c r="ED1123" s="51"/>
      <c r="EE1123" s="51"/>
      <c r="EF1123" s="51"/>
      <c r="EG1123" s="51"/>
      <c r="EH1123" s="51"/>
      <c r="EI1123" s="51"/>
      <c r="EJ1123" s="51"/>
      <c r="EK1123" s="51"/>
      <c r="EL1123" s="51"/>
      <c r="EM1123" s="51"/>
      <c r="EN1123" s="51"/>
      <c r="EO1123" s="51"/>
      <c r="EP1123" s="51"/>
      <c r="EQ1123" s="51"/>
      <c r="ER1123" s="51"/>
      <c r="ES1123" s="51"/>
      <c r="ET1123" s="51"/>
      <c r="EU1123" s="51"/>
      <c r="EV1123" s="51"/>
      <c r="EW1123" s="51"/>
      <c r="EX1123" s="51"/>
      <c r="EY1123" s="51"/>
      <c r="EZ1123" s="51"/>
      <c r="FA1123" s="51"/>
      <c r="FB1123" s="51"/>
      <c r="FC1123" s="51"/>
      <c r="FD1123" s="51"/>
      <c r="FE1123" s="51"/>
      <c r="FO1123" s="51"/>
      <c r="FP1123" s="51"/>
    </row>
    <row r="1124" spans="101:172" ht="12.75" customHeight="1">
      <c r="CW1124" s="51"/>
      <c r="CX1124" s="51"/>
      <c r="CY1124" s="51"/>
      <c r="CZ1124" s="51"/>
      <c r="DA1124" s="51"/>
      <c r="DB1124" s="51"/>
      <c r="DC1124" s="51"/>
      <c r="DD1124" s="51"/>
      <c r="DE1124" s="51"/>
      <c r="DF1124" s="51"/>
      <c r="DG1124" s="51"/>
      <c r="DH1124" s="51"/>
      <c r="DI1124" s="51"/>
      <c r="DJ1124" s="51"/>
      <c r="DK1124" s="51"/>
      <c r="DL1124" s="51"/>
      <c r="DM1124" s="51"/>
      <c r="DN1124" s="51"/>
      <c r="DO1124" s="51"/>
      <c r="DP1124" s="51"/>
      <c r="DQ1124" s="51"/>
      <c r="DR1124" s="51"/>
      <c r="DS1124" s="51"/>
      <c r="DT1124" s="51"/>
      <c r="DU1124" s="51"/>
      <c r="DV1124" s="51"/>
      <c r="DW1124" s="51"/>
      <c r="DX1124" s="51"/>
      <c r="DY1124" s="51"/>
      <c r="DZ1124" s="51"/>
      <c r="EA1124" s="51"/>
      <c r="EB1124" s="51"/>
      <c r="EC1124" s="51"/>
      <c r="ED1124" s="51"/>
      <c r="EE1124" s="51"/>
      <c r="EF1124" s="51"/>
      <c r="EG1124" s="51"/>
      <c r="EH1124" s="51"/>
      <c r="EI1124" s="51"/>
      <c r="EJ1124" s="51"/>
      <c r="EK1124" s="51"/>
      <c r="EL1124" s="51"/>
      <c r="EM1124" s="51"/>
      <c r="EN1124" s="51"/>
      <c r="EO1124" s="51"/>
      <c r="EP1124" s="51"/>
      <c r="EQ1124" s="51"/>
      <c r="ER1124" s="51"/>
      <c r="ES1124" s="51"/>
      <c r="ET1124" s="51"/>
      <c r="EU1124" s="51"/>
      <c r="EV1124" s="51"/>
      <c r="EW1124" s="51"/>
      <c r="EX1124" s="51"/>
      <c r="EY1124" s="51"/>
      <c r="EZ1124" s="51"/>
      <c r="FA1124" s="51"/>
      <c r="FB1124" s="51"/>
      <c r="FC1124" s="51"/>
      <c r="FD1124" s="51"/>
      <c r="FE1124" s="51"/>
      <c r="FO1124" s="51"/>
      <c r="FP1124" s="51"/>
    </row>
    <row r="1125" spans="101:172" ht="12.75" customHeight="1">
      <c r="CW1125" s="51"/>
      <c r="CX1125" s="51"/>
      <c r="CY1125" s="51"/>
      <c r="CZ1125" s="51"/>
      <c r="DA1125" s="51"/>
      <c r="DB1125" s="51"/>
      <c r="DC1125" s="51"/>
      <c r="DD1125" s="51"/>
      <c r="DE1125" s="51"/>
      <c r="DF1125" s="51"/>
      <c r="DG1125" s="51"/>
      <c r="DH1125" s="51"/>
      <c r="DI1125" s="51"/>
      <c r="DJ1125" s="51"/>
      <c r="DK1125" s="51"/>
      <c r="DL1125" s="51"/>
      <c r="DM1125" s="51"/>
      <c r="DN1125" s="51"/>
      <c r="DO1125" s="51"/>
      <c r="DP1125" s="51"/>
      <c r="DQ1125" s="51"/>
      <c r="DR1125" s="51"/>
      <c r="DS1125" s="51"/>
      <c r="DT1125" s="51"/>
      <c r="DU1125" s="51"/>
      <c r="DV1125" s="51"/>
      <c r="DW1125" s="51"/>
      <c r="DX1125" s="51"/>
      <c r="DY1125" s="51"/>
      <c r="DZ1125" s="51"/>
      <c r="EA1125" s="51"/>
      <c r="EB1125" s="51"/>
      <c r="EC1125" s="51"/>
      <c r="ED1125" s="51"/>
      <c r="EE1125" s="51"/>
      <c r="EF1125" s="51"/>
      <c r="EG1125" s="51"/>
      <c r="EH1125" s="51"/>
      <c r="EI1125" s="51"/>
      <c r="EJ1125" s="51"/>
      <c r="EK1125" s="51"/>
      <c r="EL1125" s="51"/>
      <c r="EM1125" s="51"/>
      <c r="EN1125" s="51"/>
      <c r="EO1125" s="51"/>
      <c r="EP1125" s="51"/>
      <c r="EQ1125" s="51"/>
      <c r="ER1125" s="51"/>
      <c r="ES1125" s="51"/>
      <c r="ET1125" s="51"/>
      <c r="EU1125" s="51"/>
      <c r="EV1125" s="51"/>
      <c r="EW1125" s="51"/>
      <c r="EX1125" s="51"/>
      <c r="EY1125" s="51"/>
      <c r="EZ1125" s="51"/>
      <c r="FA1125" s="51"/>
      <c r="FB1125" s="51"/>
      <c r="FC1125" s="51"/>
      <c r="FD1125" s="51"/>
      <c r="FE1125" s="51"/>
      <c r="FO1125" s="51"/>
      <c r="FP1125" s="51"/>
    </row>
    <row r="1126" spans="101:172" ht="12.75" customHeight="1">
      <c r="CW1126" s="51"/>
      <c r="CX1126" s="51"/>
      <c r="CY1126" s="51"/>
      <c r="CZ1126" s="51"/>
      <c r="DA1126" s="51"/>
      <c r="DB1126" s="51"/>
      <c r="DC1126" s="51"/>
      <c r="DD1126" s="51"/>
      <c r="DE1126" s="51"/>
      <c r="DF1126" s="51"/>
      <c r="DG1126" s="51"/>
      <c r="DH1126" s="51"/>
      <c r="DI1126" s="51"/>
      <c r="DJ1126" s="51"/>
      <c r="DK1126" s="51"/>
      <c r="DL1126" s="51"/>
      <c r="DM1126" s="51"/>
      <c r="DN1126" s="51"/>
      <c r="DO1126" s="51"/>
      <c r="DP1126" s="51"/>
      <c r="DQ1126" s="51"/>
      <c r="DR1126" s="51"/>
      <c r="DS1126" s="51"/>
      <c r="DT1126" s="51"/>
      <c r="DU1126" s="51"/>
      <c r="DV1126" s="51"/>
      <c r="DW1126" s="51"/>
      <c r="DX1126" s="51"/>
      <c r="DY1126" s="51"/>
      <c r="DZ1126" s="51"/>
      <c r="EA1126" s="51"/>
      <c r="EB1126" s="51"/>
      <c r="EC1126" s="51"/>
      <c r="ED1126" s="51"/>
      <c r="EE1126" s="51"/>
      <c r="EF1126" s="51"/>
      <c r="EG1126" s="51"/>
      <c r="EH1126" s="51"/>
      <c r="EI1126" s="51"/>
      <c r="EJ1126" s="51"/>
      <c r="EK1126" s="51"/>
      <c r="EL1126" s="51"/>
      <c r="EM1126" s="51"/>
      <c r="EN1126" s="51"/>
      <c r="EO1126" s="51"/>
      <c r="EP1126" s="51"/>
      <c r="EQ1126" s="51"/>
      <c r="ER1126" s="51"/>
      <c r="ES1126" s="51"/>
      <c r="ET1126" s="51"/>
      <c r="EU1126" s="51"/>
      <c r="EV1126" s="51"/>
      <c r="EW1126" s="51"/>
      <c r="EX1126" s="51"/>
      <c r="EY1126" s="51"/>
      <c r="EZ1126" s="51"/>
      <c r="FA1126" s="51"/>
      <c r="FB1126" s="51"/>
      <c r="FC1126" s="51"/>
      <c r="FD1126" s="51"/>
      <c r="FE1126" s="51"/>
      <c r="FO1126" s="51"/>
      <c r="FP1126" s="51"/>
    </row>
    <row r="1127" spans="101:172" ht="12.75" customHeight="1">
      <c r="CW1127" s="51"/>
      <c r="CX1127" s="51"/>
      <c r="CY1127" s="51"/>
      <c r="CZ1127" s="51"/>
      <c r="DA1127" s="51"/>
      <c r="DB1127" s="51"/>
      <c r="DC1127" s="51"/>
      <c r="DD1127" s="51"/>
      <c r="DE1127" s="51"/>
      <c r="DF1127" s="51"/>
      <c r="DG1127" s="51"/>
      <c r="DH1127" s="51"/>
      <c r="DI1127" s="51"/>
      <c r="DJ1127" s="51"/>
      <c r="DK1127" s="51"/>
      <c r="DL1127" s="51"/>
      <c r="DM1127" s="51"/>
      <c r="DN1127" s="51"/>
      <c r="DO1127" s="51"/>
      <c r="DP1127" s="51"/>
      <c r="DQ1127" s="51"/>
      <c r="DR1127" s="51"/>
      <c r="DS1127" s="51"/>
      <c r="DT1127" s="51"/>
      <c r="DU1127" s="51"/>
      <c r="DV1127" s="51"/>
      <c r="DW1127" s="51"/>
      <c r="DX1127" s="51"/>
      <c r="DY1127" s="51"/>
      <c r="DZ1127" s="51"/>
      <c r="EA1127" s="51"/>
      <c r="EB1127" s="51"/>
      <c r="EC1127" s="51"/>
      <c r="ED1127" s="51"/>
      <c r="EE1127" s="51"/>
      <c r="EF1127" s="51"/>
      <c r="EG1127" s="51"/>
      <c r="EH1127" s="51"/>
      <c r="EI1127" s="51"/>
      <c r="EJ1127" s="51"/>
      <c r="EK1127" s="51"/>
      <c r="EL1127" s="51"/>
      <c r="EM1127" s="51"/>
      <c r="EN1127" s="51"/>
      <c r="EO1127" s="51"/>
      <c r="EP1127" s="51"/>
      <c r="EQ1127" s="51"/>
      <c r="ER1127" s="51"/>
      <c r="ES1127" s="51"/>
      <c r="ET1127" s="51"/>
      <c r="EU1127" s="51"/>
      <c r="EV1127" s="51"/>
      <c r="EW1127" s="51"/>
      <c r="EX1127" s="51"/>
      <c r="EY1127" s="51"/>
      <c r="EZ1127" s="51"/>
      <c r="FA1127" s="51"/>
      <c r="FB1127" s="51"/>
      <c r="FC1127" s="51"/>
      <c r="FD1127" s="51"/>
      <c r="FE1127" s="51"/>
      <c r="FO1127" s="51"/>
      <c r="FP1127" s="51"/>
    </row>
    <row r="1128" spans="101:172" ht="12.75" customHeight="1">
      <c r="CW1128" s="51"/>
      <c r="CX1128" s="51"/>
      <c r="CY1128" s="51"/>
      <c r="CZ1128" s="51"/>
      <c r="DA1128" s="51"/>
      <c r="DB1128" s="51"/>
      <c r="DC1128" s="51"/>
      <c r="DD1128" s="51"/>
      <c r="DE1128" s="51"/>
      <c r="DF1128" s="51"/>
      <c r="DG1128" s="51"/>
      <c r="DH1128" s="51"/>
      <c r="DI1128" s="51"/>
      <c r="DJ1128" s="51"/>
      <c r="DK1128" s="51"/>
      <c r="DL1128" s="51"/>
      <c r="DM1128" s="51"/>
      <c r="DN1128" s="51"/>
      <c r="DO1128" s="51"/>
      <c r="DP1128" s="51"/>
      <c r="DQ1128" s="51"/>
      <c r="DR1128" s="51"/>
      <c r="DS1128" s="51"/>
      <c r="DT1128" s="51"/>
      <c r="DU1128" s="51"/>
      <c r="DV1128" s="51"/>
      <c r="DW1128" s="51"/>
      <c r="DX1128" s="51"/>
      <c r="DY1128" s="51"/>
      <c r="DZ1128" s="51"/>
      <c r="EA1128" s="51"/>
      <c r="EB1128" s="51"/>
      <c r="EC1128" s="51"/>
      <c r="ED1128" s="51"/>
      <c r="EE1128" s="51"/>
      <c r="EF1128" s="51"/>
      <c r="EG1128" s="51"/>
      <c r="EH1128" s="51"/>
      <c r="EI1128" s="51"/>
      <c r="EJ1128" s="51"/>
      <c r="EK1128" s="51"/>
      <c r="EL1128" s="51"/>
      <c r="EM1128" s="51"/>
      <c r="EN1128" s="51"/>
      <c r="EO1128" s="51"/>
      <c r="EP1128" s="51"/>
      <c r="EQ1128" s="51"/>
      <c r="ER1128" s="51"/>
      <c r="ES1128" s="51"/>
      <c r="ET1128" s="51"/>
      <c r="EU1128" s="51"/>
      <c r="EV1128" s="51"/>
      <c r="EW1128" s="51"/>
      <c r="EX1128" s="51"/>
      <c r="EY1128" s="51"/>
      <c r="EZ1128" s="51"/>
      <c r="FA1128" s="51"/>
      <c r="FB1128" s="51"/>
      <c r="FC1128" s="51"/>
      <c r="FD1128" s="51"/>
      <c r="FE1128" s="51"/>
      <c r="FO1128" s="51"/>
      <c r="FP1128" s="51"/>
    </row>
    <row r="1129" spans="101:172" ht="12.75" customHeight="1">
      <c r="CW1129" s="51"/>
      <c r="CX1129" s="51"/>
      <c r="CY1129" s="51"/>
      <c r="CZ1129" s="51"/>
      <c r="DA1129" s="51"/>
      <c r="DB1129" s="51"/>
      <c r="DC1129" s="51"/>
      <c r="DD1129" s="51"/>
      <c r="DE1129" s="51"/>
      <c r="DF1129" s="51"/>
      <c r="DG1129" s="51"/>
      <c r="DH1129" s="51"/>
      <c r="DI1129" s="51"/>
      <c r="DJ1129" s="51"/>
      <c r="DK1129" s="51"/>
      <c r="DL1129" s="51"/>
      <c r="DM1129" s="51"/>
      <c r="DN1129" s="51"/>
      <c r="DO1129" s="51"/>
      <c r="DP1129" s="51"/>
      <c r="DQ1129" s="51"/>
      <c r="DR1129" s="51"/>
      <c r="DS1129" s="51"/>
      <c r="DT1129" s="51"/>
      <c r="DU1129" s="51"/>
      <c r="DV1129" s="51"/>
      <c r="DW1129" s="51"/>
      <c r="DX1129" s="51"/>
      <c r="DY1129" s="51"/>
      <c r="DZ1129" s="51"/>
      <c r="EA1129" s="51"/>
      <c r="EB1129" s="51"/>
      <c r="EC1129" s="51"/>
      <c r="ED1129" s="51"/>
      <c r="EE1129" s="51"/>
      <c r="EF1129" s="51"/>
      <c r="EG1129" s="51"/>
      <c r="EH1129" s="51"/>
      <c r="EI1129" s="51"/>
      <c r="EJ1129" s="51"/>
      <c r="EK1129" s="51"/>
      <c r="EL1129" s="51"/>
      <c r="EM1129" s="51"/>
      <c r="EN1129" s="51"/>
      <c r="EO1129" s="51"/>
      <c r="EP1129" s="51"/>
      <c r="EQ1129" s="51"/>
      <c r="ER1129" s="51"/>
      <c r="ES1129" s="51"/>
      <c r="ET1129" s="51"/>
      <c r="EU1129" s="51"/>
      <c r="EV1129" s="51"/>
      <c r="EW1129" s="51"/>
      <c r="EX1129" s="51"/>
      <c r="EY1129" s="51"/>
      <c r="EZ1129" s="51"/>
      <c r="FA1129" s="51"/>
      <c r="FB1129" s="51"/>
      <c r="FC1129" s="51"/>
      <c r="FD1129" s="51"/>
      <c r="FE1129" s="51"/>
      <c r="FO1129" s="51"/>
      <c r="FP1129" s="51"/>
    </row>
    <row r="1130" spans="101:172" ht="12.75" customHeight="1">
      <c r="CW1130" s="51"/>
      <c r="CX1130" s="51"/>
      <c r="CY1130" s="51"/>
      <c r="CZ1130" s="51"/>
      <c r="DA1130" s="51"/>
      <c r="DB1130" s="51"/>
      <c r="DC1130" s="51"/>
      <c r="DD1130" s="51"/>
      <c r="DE1130" s="51"/>
      <c r="DF1130" s="51"/>
      <c r="DG1130" s="51"/>
      <c r="DH1130" s="51"/>
      <c r="DI1130" s="51"/>
      <c r="DJ1130" s="51"/>
      <c r="DK1130" s="51"/>
      <c r="DL1130" s="51"/>
      <c r="DM1130" s="51"/>
      <c r="DN1130" s="51"/>
      <c r="DO1130" s="51"/>
      <c r="DP1130" s="51"/>
      <c r="DQ1130" s="51"/>
      <c r="DR1130" s="51"/>
      <c r="DS1130" s="51"/>
      <c r="DT1130" s="51"/>
      <c r="DU1130" s="51"/>
      <c r="DV1130" s="51"/>
      <c r="DW1130" s="51"/>
      <c r="DX1130" s="51"/>
      <c r="DY1130" s="51"/>
      <c r="DZ1130" s="51"/>
      <c r="EA1130" s="51"/>
      <c r="EB1130" s="51"/>
      <c r="EC1130" s="51"/>
      <c r="ED1130" s="51"/>
      <c r="EE1130" s="51"/>
      <c r="EF1130" s="51"/>
      <c r="EG1130" s="51"/>
      <c r="EH1130" s="51"/>
      <c r="EI1130" s="51"/>
      <c r="EJ1130" s="51"/>
      <c r="EK1130" s="51"/>
      <c r="EL1130" s="51"/>
      <c r="EM1130" s="51"/>
      <c r="EN1130" s="51"/>
      <c r="EO1130" s="51"/>
      <c r="EP1130" s="51"/>
      <c r="EQ1130" s="51"/>
      <c r="ER1130" s="51"/>
      <c r="ES1130" s="51"/>
      <c r="ET1130" s="51"/>
      <c r="EU1130" s="51"/>
      <c r="EV1130" s="51"/>
      <c r="EW1130" s="51"/>
      <c r="EX1130" s="51"/>
      <c r="EY1130" s="51"/>
      <c r="EZ1130" s="51"/>
      <c r="FA1130" s="51"/>
      <c r="FB1130" s="51"/>
      <c r="FC1130" s="51"/>
      <c r="FD1130" s="51"/>
      <c r="FE1130" s="51"/>
      <c r="FO1130" s="51"/>
      <c r="FP1130" s="51"/>
    </row>
    <row r="1131" spans="101:172" ht="12.75" customHeight="1">
      <c r="CW1131" s="51"/>
      <c r="CX1131" s="51"/>
      <c r="CY1131" s="51"/>
      <c r="CZ1131" s="51"/>
      <c r="DA1131" s="51"/>
      <c r="DB1131" s="51"/>
      <c r="DC1131" s="51"/>
      <c r="DD1131" s="51"/>
      <c r="DE1131" s="51"/>
      <c r="DF1131" s="51"/>
      <c r="DG1131" s="51"/>
      <c r="DH1131" s="51"/>
      <c r="DI1131" s="51"/>
      <c r="DJ1131" s="51"/>
      <c r="DK1131" s="51"/>
      <c r="DL1131" s="51"/>
      <c r="DM1131" s="51"/>
      <c r="DN1131" s="51"/>
      <c r="DO1131" s="51"/>
      <c r="DP1131" s="51"/>
      <c r="DQ1131" s="51"/>
      <c r="DR1131" s="51"/>
      <c r="DS1131" s="51"/>
      <c r="DT1131" s="51"/>
      <c r="DU1131" s="51"/>
      <c r="DV1131" s="51"/>
      <c r="DW1131" s="51"/>
      <c r="DX1131" s="51"/>
      <c r="DY1131" s="51"/>
      <c r="DZ1131" s="51"/>
      <c r="EA1131" s="51"/>
      <c r="EB1131" s="51"/>
      <c r="EC1131" s="51"/>
      <c r="ED1131" s="51"/>
      <c r="EE1131" s="51"/>
      <c r="EF1131" s="51"/>
      <c r="EG1131" s="51"/>
      <c r="EH1131" s="51"/>
      <c r="EI1131" s="51"/>
      <c r="EJ1131" s="51"/>
      <c r="EK1131" s="51"/>
      <c r="EL1131" s="51"/>
      <c r="EM1131" s="51"/>
      <c r="EN1131" s="51"/>
      <c r="EO1131" s="51"/>
      <c r="EP1131" s="51"/>
      <c r="EQ1131" s="51"/>
      <c r="ER1131" s="51"/>
      <c r="ES1131" s="51"/>
      <c r="ET1131" s="51"/>
      <c r="EU1131" s="51"/>
      <c r="EV1131" s="51"/>
      <c r="EW1131" s="51"/>
      <c r="EX1131" s="51"/>
      <c r="EY1131" s="51"/>
      <c r="EZ1131" s="51"/>
      <c r="FA1131" s="51"/>
      <c r="FB1131" s="51"/>
      <c r="FC1131" s="51"/>
      <c r="FD1131" s="51"/>
      <c r="FE1131" s="51"/>
      <c r="FO1131" s="51"/>
      <c r="FP1131" s="51"/>
    </row>
    <row r="1132" spans="101:172" ht="12.75" customHeight="1">
      <c r="CW1132" s="51"/>
      <c r="CX1132" s="51"/>
      <c r="CY1132" s="51"/>
      <c r="CZ1132" s="51"/>
      <c r="DA1132" s="51"/>
      <c r="DB1132" s="51"/>
      <c r="DC1132" s="51"/>
      <c r="DD1132" s="51"/>
      <c r="DE1132" s="51"/>
      <c r="DF1132" s="51"/>
      <c r="DG1132" s="51"/>
      <c r="DH1132" s="51"/>
      <c r="DI1132" s="51"/>
      <c r="DJ1132" s="51"/>
      <c r="DK1132" s="51"/>
      <c r="DL1132" s="51"/>
      <c r="DM1132" s="51"/>
      <c r="DN1132" s="51"/>
      <c r="DO1132" s="51"/>
      <c r="DP1132" s="51"/>
      <c r="DQ1132" s="51"/>
      <c r="DR1132" s="51"/>
      <c r="DS1132" s="51"/>
      <c r="DT1132" s="51"/>
      <c r="DU1132" s="51"/>
      <c r="DV1132" s="51"/>
      <c r="DW1132" s="51"/>
      <c r="DX1132" s="51"/>
      <c r="DY1132" s="51"/>
      <c r="DZ1132" s="51"/>
      <c r="EA1132" s="51"/>
      <c r="EB1132" s="51"/>
      <c r="EC1132" s="51"/>
      <c r="ED1132" s="51"/>
      <c r="EE1132" s="51"/>
      <c r="EF1132" s="51"/>
      <c r="EG1132" s="51"/>
      <c r="EH1132" s="51"/>
      <c r="EI1132" s="51"/>
      <c r="EJ1132" s="51"/>
      <c r="EK1132" s="51"/>
      <c r="EL1132" s="51"/>
      <c r="EM1132" s="51"/>
      <c r="EN1132" s="51"/>
      <c r="EO1132" s="51"/>
      <c r="EP1132" s="51"/>
      <c r="EQ1132" s="51"/>
      <c r="ER1132" s="51"/>
      <c r="ES1132" s="51"/>
      <c r="ET1132" s="51"/>
      <c r="EU1132" s="51"/>
      <c r="EV1132" s="51"/>
      <c r="EW1132" s="51"/>
      <c r="EX1132" s="51"/>
      <c r="EY1132" s="51"/>
      <c r="EZ1132" s="51"/>
      <c r="FA1132" s="51"/>
      <c r="FB1132" s="51"/>
      <c r="FC1132" s="51"/>
      <c r="FD1132" s="51"/>
      <c r="FE1132" s="51"/>
      <c r="FO1132" s="51"/>
      <c r="FP1132" s="51"/>
    </row>
    <row r="1133" spans="101:172" ht="12.75" customHeight="1">
      <c r="CW1133" s="51"/>
      <c r="CX1133" s="51"/>
      <c r="CY1133" s="51"/>
      <c r="CZ1133" s="51"/>
      <c r="DA1133" s="51"/>
      <c r="DB1133" s="51"/>
      <c r="DC1133" s="51"/>
      <c r="DD1133" s="51"/>
      <c r="DE1133" s="51"/>
      <c r="DF1133" s="51"/>
      <c r="DG1133" s="51"/>
      <c r="DH1133" s="51"/>
      <c r="DI1133" s="51"/>
      <c r="DJ1133" s="51"/>
      <c r="DK1133" s="51"/>
      <c r="DL1133" s="51"/>
      <c r="DM1133" s="51"/>
      <c r="DN1133" s="51"/>
      <c r="DO1133" s="51"/>
      <c r="DP1133" s="51"/>
      <c r="DQ1133" s="51"/>
      <c r="DR1133" s="51"/>
      <c r="DS1133" s="51"/>
      <c r="DT1133" s="51"/>
      <c r="DU1133" s="51"/>
      <c r="DV1133" s="51"/>
      <c r="DW1133" s="51"/>
      <c r="DX1133" s="51"/>
      <c r="DY1133" s="51"/>
      <c r="DZ1133" s="51"/>
      <c r="EA1133" s="51"/>
      <c r="EB1133" s="51"/>
      <c r="EC1133" s="51"/>
      <c r="ED1133" s="51"/>
      <c r="EE1133" s="51"/>
      <c r="EF1133" s="51"/>
      <c r="EG1133" s="51"/>
      <c r="EH1133" s="51"/>
      <c r="EI1133" s="51"/>
      <c r="EJ1133" s="51"/>
      <c r="EK1133" s="51"/>
      <c r="EL1133" s="51"/>
      <c r="EM1133" s="51"/>
      <c r="EN1133" s="51"/>
      <c r="EO1133" s="51"/>
      <c r="EP1133" s="51"/>
      <c r="EQ1133" s="51"/>
      <c r="ER1133" s="51"/>
      <c r="ES1133" s="51"/>
      <c r="ET1133" s="51"/>
      <c r="EU1133" s="51"/>
      <c r="EV1133" s="51"/>
      <c r="EW1133" s="51"/>
      <c r="EX1133" s="51"/>
      <c r="EY1133" s="51"/>
      <c r="EZ1133" s="51"/>
      <c r="FA1133" s="51"/>
      <c r="FB1133" s="51"/>
      <c r="FC1133" s="51"/>
      <c r="FD1133" s="51"/>
      <c r="FE1133" s="51"/>
      <c r="FO1133" s="51"/>
      <c r="FP1133" s="51"/>
    </row>
    <row r="1134" spans="101:172" ht="12.75" customHeight="1">
      <c r="CW1134" s="51"/>
      <c r="CX1134" s="51"/>
      <c r="CY1134" s="51"/>
      <c r="CZ1134" s="51"/>
      <c r="DA1134" s="51"/>
      <c r="DB1134" s="51"/>
      <c r="DC1134" s="51"/>
      <c r="DD1134" s="51"/>
      <c r="DE1134" s="51"/>
      <c r="DF1134" s="51"/>
      <c r="DG1134" s="51"/>
      <c r="DH1134" s="51"/>
      <c r="DI1134" s="51"/>
      <c r="DJ1134" s="51"/>
      <c r="DK1134" s="51"/>
      <c r="DL1134" s="51"/>
      <c r="DM1134" s="51"/>
      <c r="DN1134" s="51"/>
      <c r="DO1134" s="51"/>
      <c r="DP1134" s="51"/>
      <c r="DQ1134" s="51"/>
      <c r="DR1134" s="51"/>
      <c r="DS1134" s="51"/>
      <c r="DT1134" s="51"/>
      <c r="DU1134" s="51"/>
      <c r="DV1134" s="51"/>
      <c r="DW1134" s="51"/>
      <c r="DX1134" s="51"/>
      <c r="DY1134" s="51"/>
      <c r="DZ1134" s="51"/>
      <c r="EA1134" s="51"/>
      <c r="EB1134" s="51"/>
      <c r="EC1134" s="51"/>
      <c r="ED1134" s="51"/>
      <c r="EE1134" s="51"/>
      <c r="EF1134" s="51"/>
      <c r="EG1134" s="51"/>
      <c r="EH1134" s="51"/>
      <c r="EI1134" s="51"/>
      <c r="EJ1134" s="51"/>
      <c r="EK1134" s="51"/>
      <c r="EL1134" s="51"/>
      <c r="EM1134" s="51"/>
      <c r="EN1134" s="51"/>
      <c r="EO1134" s="51"/>
      <c r="EP1134" s="51"/>
      <c r="EQ1134" s="51"/>
      <c r="ER1134" s="51"/>
      <c r="ES1134" s="51"/>
      <c r="ET1134" s="51"/>
      <c r="EU1134" s="51"/>
      <c r="EV1134" s="51"/>
      <c r="EW1134" s="51"/>
      <c r="EX1134" s="51"/>
      <c r="EY1134" s="51"/>
      <c r="EZ1134" s="51"/>
      <c r="FA1134" s="51"/>
      <c r="FB1134" s="51"/>
      <c r="FC1134" s="51"/>
      <c r="FD1134" s="51"/>
      <c r="FE1134" s="51"/>
      <c r="FO1134" s="51"/>
      <c r="FP1134" s="51"/>
    </row>
    <row r="1135" spans="101:172" ht="12.75" customHeight="1">
      <c r="CW1135" s="51"/>
      <c r="CX1135" s="51"/>
      <c r="CY1135" s="51"/>
      <c r="CZ1135" s="51"/>
      <c r="DA1135" s="51"/>
      <c r="DB1135" s="51"/>
      <c r="DC1135" s="51"/>
      <c r="DD1135" s="51"/>
      <c r="DE1135" s="51"/>
      <c r="DF1135" s="51"/>
      <c r="DG1135" s="51"/>
      <c r="DH1135" s="51"/>
      <c r="DI1135" s="51"/>
      <c r="DJ1135" s="51"/>
      <c r="DK1135" s="51"/>
      <c r="DL1135" s="51"/>
      <c r="DM1135" s="51"/>
      <c r="DN1135" s="51"/>
      <c r="DO1135" s="51"/>
      <c r="DP1135" s="51"/>
      <c r="DQ1135" s="51"/>
      <c r="DR1135" s="51"/>
      <c r="DS1135" s="51"/>
      <c r="DT1135" s="51"/>
      <c r="DU1135" s="51"/>
      <c r="DV1135" s="51"/>
      <c r="DW1135" s="51"/>
      <c r="DX1135" s="51"/>
      <c r="DY1135" s="51"/>
      <c r="DZ1135" s="51"/>
      <c r="EA1135" s="51"/>
      <c r="EB1135" s="51"/>
      <c r="EC1135" s="51"/>
      <c r="ED1135" s="51"/>
      <c r="EE1135" s="51"/>
      <c r="EF1135" s="51"/>
      <c r="EG1135" s="51"/>
      <c r="EH1135" s="51"/>
      <c r="EI1135" s="51"/>
      <c r="EJ1135" s="51"/>
      <c r="EK1135" s="51"/>
      <c r="EL1135" s="51"/>
      <c r="EM1135" s="51"/>
      <c r="EN1135" s="51"/>
      <c r="EO1135" s="51"/>
      <c r="EP1135" s="51"/>
      <c r="EQ1135" s="51"/>
      <c r="ER1135" s="51"/>
      <c r="ES1135" s="51"/>
      <c r="ET1135" s="51"/>
      <c r="EU1135" s="51"/>
      <c r="EV1135" s="51"/>
      <c r="EW1135" s="51"/>
      <c r="EX1135" s="51"/>
      <c r="EY1135" s="51"/>
      <c r="EZ1135" s="51"/>
      <c r="FA1135" s="51"/>
      <c r="FB1135" s="51"/>
      <c r="FC1135" s="51"/>
      <c r="FD1135" s="51"/>
      <c r="FE1135" s="51"/>
      <c r="FO1135" s="51"/>
      <c r="FP1135" s="51"/>
    </row>
    <row r="1136" spans="101:172" ht="12.75" customHeight="1">
      <c r="CW1136" s="51"/>
      <c r="CX1136" s="51"/>
      <c r="CY1136" s="51"/>
      <c r="CZ1136" s="51"/>
      <c r="DA1136" s="51"/>
      <c r="DB1136" s="51"/>
      <c r="DC1136" s="51"/>
      <c r="DD1136" s="51"/>
      <c r="DE1136" s="51"/>
      <c r="DF1136" s="51"/>
      <c r="DG1136" s="51"/>
      <c r="DH1136" s="51"/>
      <c r="DI1136" s="51"/>
      <c r="DJ1136" s="51"/>
      <c r="DK1136" s="51"/>
      <c r="DL1136" s="51"/>
      <c r="DM1136" s="51"/>
      <c r="DN1136" s="51"/>
      <c r="DO1136" s="51"/>
      <c r="DP1136" s="51"/>
      <c r="DQ1136" s="51"/>
      <c r="DR1136" s="51"/>
      <c r="DS1136" s="51"/>
      <c r="DT1136" s="51"/>
      <c r="DU1136" s="51"/>
      <c r="DV1136" s="51"/>
      <c r="DW1136" s="51"/>
      <c r="DX1136" s="51"/>
      <c r="DY1136" s="51"/>
      <c r="DZ1136" s="51"/>
      <c r="EA1136" s="51"/>
      <c r="EB1136" s="51"/>
      <c r="EC1136" s="51"/>
      <c r="ED1136" s="51"/>
      <c r="EE1136" s="51"/>
      <c r="EF1136" s="51"/>
      <c r="EG1136" s="51"/>
      <c r="EH1136" s="51"/>
      <c r="EI1136" s="51"/>
      <c r="EJ1136" s="51"/>
      <c r="EK1136" s="51"/>
      <c r="EL1136" s="51"/>
      <c r="EM1136" s="51"/>
      <c r="EN1136" s="51"/>
      <c r="EO1136" s="51"/>
      <c r="EP1136" s="51"/>
      <c r="EQ1136" s="51"/>
      <c r="ER1136" s="51"/>
      <c r="ES1136" s="51"/>
      <c r="ET1136" s="51"/>
      <c r="EU1136" s="51"/>
      <c r="EV1136" s="51"/>
      <c r="EW1136" s="51"/>
      <c r="EX1136" s="51"/>
      <c r="EY1136" s="51"/>
      <c r="EZ1136" s="51"/>
      <c r="FA1136" s="51"/>
      <c r="FB1136" s="51"/>
      <c r="FC1136" s="51"/>
      <c r="FD1136" s="51"/>
      <c r="FE1136" s="51"/>
      <c r="FO1136" s="51"/>
      <c r="FP1136" s="51"/>
    </row>
    <row r="1137" spans="101:172" ht="12.75" customHeight="1">
      <c r="CW1137" s="51"/>
      <c r="CX1137" s="51"/>
      <c r="CY1137" s="51"/>
      <c r="CZ1137" s="51"/>
      <c r="DA1137" s="51"/>
      <c r="DB1137" s="51"/>
      <c r="DC1137" s="51"/>
      <c r="DD1137" s="51"/>
      <c r="DE1137" s="51"/>
      <c r="DF1137" s="51"/>
      <c r="DG1137" s="51"/>
      <c r="DH1137" s="51"/>
      <c r="DI1137" s="51"/>
      <c r="DJ1137" s="51"/>
      <c r="DK1137" s="51"/>
      <c r="DL1137" s="51"/>
      <c r="DM1137" s="51"/>
      <c r="DN1137" s="51"/>
      <c r="DO1137" s="51"/>
      <c r="DP1137" s="51"/>
      <c r="DQ1137" s="51"/>
      <c r="DR1137" s="51"/>
      <c r="DS1137" s="51"/>
      <c r="DT1137" s="51"/>
      <c r="DU1137" s="51"/>
      <c r="DV1137" s="51"/>
      <c r="DW1137" s="51"/>
      <c r="DX1137" s="51"/>
      <c r="DY1137" s="51"/>
      <c r="DZ1137" s="51"/>
      <c r="EA1137" s="51"/>
      <c r="EB1137" s="51"/>
      <c r="EC1137" s="51"/>
      <c r="ED1137" s="51"/>
      <c r="EE1137" s="51"/>
      <c r="EF1137" s="51"/>
      <c r="EG1137" s="51"/>
      <c r="EH1137" s="51"/>
      <c r="EI1137" s="51"/>
      <c r="EJ1137" s="51"/>
      <c r="EK1137" s="51"/>
      <c r="EL1137" s="51"/>
      <c r="EM1137" s="51"/>
      <c r="EN1137" s="51"/>
      <c r="EO1137" s="51"/>
      <c r="EP1137" s="51"/>
      <c r="EQ1137" s="51"/>
      <c r="ER1137" s="51"/>
      <c r="ES1137" s="51"/>
      <c r="ET1137" s="51"/>
      <c r="EU1137" s="51"/>
      <c r="EV1137" s="51"/>
      <c r="EW1137" s="51"/>
      <c r="EX1137" s="51"/>
      <c r="EY1137" s="51"/>
      <c r="EZ1137" s="51"/>
      <c r="FA1137" s="51"/>
      <c r="FB1137" s="51"/>
      <c r="FC1137" s="51"/>
      <c r="FD1137" s="51"/>
      <c r="FE1137" s="51"/>
      <c r="FO1137" s="51"/>
      <c r="FP1137" s="51"/>
    </row>
    <row r="1138" spans="101:172" ht="12.75" customHeight="1">
      <c r="CW1138" s="51"/>
      <c r="CX1138" s="51"/>
      <c r="CY1138" s="51"/>
      <c r="CZ1138" s="51"/>
      <c r="DA1138" s="51"/>
      <c r="DB1138" s="51"/>
      <c r="DC1138" s="51"/>
      <c r="DD1138" s="51"/>
      <c r="DE1138" s="51"/>
      <c r="DF1138" s="51"/>
      <c r="DG1138" s="51"/>
      <c r="DH1138" s="51"/>
      <c r="DI1138" s="51"/>
      <c r="DJ1138" s="51"/>
      <c r="DK1138" s="51"/>
      <c r="DL1138" s="51"/>
      <c r="DM1138" s="51"/>
      <c r="DN1138" s="51"/>
      <c r="DO1138" s="51"/>
      <c r="DP1138" s="51"/>
      <c r="DQ1138" s="51"/>
      <c r="DR1138" s="51"/>
      <c r="DS1138" s="51"/>
      <c r="DT1138" s="51"/>
      <c r="DU1138" s="51"/>
      <c r="DV1138" s="51"/>
      <c r="DW1138" s="51"/>
      <c r="DX1138" s="51"/>
      <c r="DY1138" s="51"/>
      <c r="DZ1138" s="51"/>
      <c r="EA1138" s="51"/>
      <c r="EB1138" s="51"/>
      <c r="EC1138" s="51"/>
      <c r="ED1138" s="51"/>
      <c r="EE1138" s="51"/>
      <c r="EF1138" s="51"/>
      <c r="EG1138" s="51"/>
      <c r="EH1138" s="51"/>
      <c r="EI1138" s="51"/>
      <c r="EJ1138" s="51"/>
      <c r="EK1138" s="51"/>
      <c r="EL1138" s="51"/>
      <c r="EM1138" s="51"/>
      <c r="EN1138" s="51"/>
      <c r="EO1138" s="51"/>
      <c r="EP1138" s="51"/>
      <c r="EQ1138" s="51"/>
      <c r="ER1138" s="51"/>
      <c r="ES1138" s="51"/>
      <c r="ET1138" s="51"/>
      <c r="EU1138" s="51"/>
      <c r="EV1138" s="51"/>
      <c r="EW1138" s="51"/>
      <c r="EX1138" s="51"/>
      <c r="EY1138" s="51"/>
      <c r="EZ1138" s="51"/>
      <c r="FA1138" s="51"/>
      <c r="FB1138" s="51"/>
      <c r="FC1138" s="51"/>
      <c r="FD1138" s="51"/>
      <c r="FE1138" s="51"/>
      <c r="FO1138" s="51"/>
      <c r="FP1138" s="51"/>
    </row>
    <row r="1139" spans="101:172" ht="12.75" customHeight="1">
      <c r="CW1139" s="51"/>
      <c r="CX1139" s="51"/>
      <c r="CY1139" s="51"/>
      <c r="CZ1139" s="51"/>
      <c r="DA1139" s="51"/>
      <c r="DB1139" s="51"/>
      <c r="DC1139" s="51"/>
      <c r="DD1139" s="51"/>
      <c r="DE1139" s="51"/>
      <c r="DF1139" s="51"/>
      <c r="DG1139" s="51"/>
      <c r="DH1139" s="51"/>
      <c r="DI1139" s="51"/>
      <c r="DJ1139" s="51"/>
      <c r="DK1139" s="51"/>
      <c r="DL1139" s="51"/>
      <c r="DM1139" s="51"/>
      <c r="DN1139" s="51"/>
      <c r="DO1139" s="51"/>
      <c r="DP1139" s="51"/>
      <c r="DQ1139" s="51"/>
      <c r="DR1139" s="51"/>
      <c r="DS1139" s="51"/>
      <c r="DT1139" s="51"/>
      <c r="DU1139" s="51"/>
      <c r="DV1139" s="51"/>
      <c r="DW1139" s="51"/>
      <c r="DX1139" s="51"/>
      <c r="DY1139" s="51"/>
      <c r="DZ1139" s="51"/>
      <c r="EA1139" s="51"/>
      <c r="EB1139" s="51"/>
      <c r="EC1139" s="51"/>
      <c r="ED1139" s="51"/>
      <c r="EE1139" s="51"/>
      <c r="EF1139" s="51"/>
      <c r="EG1139" s="51"/>
      <c r="EH1139" s="51"/>
      <c r="EI1139" s="51"/>
      <c r="EJ1139" s="51"/>
      <c r="EK1139" s="51"/>
      <c r="EL1139" s="51"/>
      <c r="EM1139" s="51"/>
      <c r="EN1139" s="51"/>
      <c r="EO1139" s="51"/>
      <c r="EP1139" s="51"/>
      <c r="EQ1139" s="51"/>
      <c r="ER1139" s="51"/>
      <c r="ES1139" s="51"/>
      <c r="ET1139" s="51"/>
      <c r="EU1139" s="51"/>
      <c r="EV1139" s="51"/>
      <c r="EW1139" s="51"/>
      <c r="EX1139" s="51"/>
      <c r="EY1139" s="51"/>
      <c r="EZ1139" s="51"/>
      <c r="FA1139" s="51"/>
      <c r="FB1139" s="51"/>
      <c r="FC1139" s="51"/>
      <c r="FD1139" s="51"/>
      <c r="FE1139" s="51"/>
      <c r="FO1139" s="51"/>
      <c r="FP1139" s="51"/>
    </row>
    <row r="1140" spans="101:172" ht="12.75" customHeight="1">
      <c r="CW1140" s="51"/>
      <c r="CX1140" s="51"/>
      <c r="CY1140" s="51"/>
      <c r="CZ1140" s="51"/>
      <c r="DA1140" s="51"/>
      <c r="DB1140" s="51"/>
      <c r="DC1140" s="51"/>
      <c r="DD1140" s="51"/>
      <c r="DE1140" s="51"/>
      <c r="DF1140" s="51"/>
      <c r="DG1140" s="51"/>
      <c r="DH1140" s="51"/>
      <c r="DI1140" s="51"/>
      <c r="DJ1140" s="51"/>
      <c r="DK1140" s="51"/>
      <c r="DL1140" s="51"/>
      <c r="DM1140" s="51"/>
      <c r="DN1140" s="51"/>
      <c r="DO1140" s="51"/>
      <c r="DP1140" s="51"/>
      <c r="DQ1140" s="51"/>
      <c r="DR1140" s="51"/>
      <c r="DS1140" s="51"/>
      <c r="DT1140" s="51"/>
      <c r="DU1140" s="51"/>
      <c r="DV1140" s="51"/>
      <c r="DW1140" s="51"/>
      <c r="DX1140" s="51"/>
      <c r="DY1140" s="51"/>
      <c r="DZ1140" s="51"/>
      <c r="EA1140" s="51"/>
      <c r="EB1140" s="51"/>
      <c r="EC1140" s="51"/>
      <c r="ED1140" s="51"/>
      <c r="EE1140" s="51"/>
      <c r="EF1140" s="51"/>
      <c r="EG1140" s="51"/>
      <c r="EH1140" s="51"/>
      <c r="EI1140" s="51"/>
      <c r="EJ1140" s="51"/>
      <c r="EK1140" s="51"/>
      <c r="EL1140" s="51"/>
      <c r="EM1140" s="51"/>
      <c r="EN1140" s="51"/>
      <c r="EO1140" s="51"/>
      <c r="EP1140" s="51"/>
      <c r="EQ1140" s="51"/>
      <c r="ER1140" s="51"/>
      <c r="ES1140" s="51"/>
      <c r="ET1140" s="51"/>
      <c r="EU1140" s="51"/>
      <c r="EV1140" s="51"/>
      <c r="EW1140" s="51"/>
      <c r="EX1140" s="51"/>
      <c r="EY1140" s="51"/>
      <c r="EZ1140" s="51"/>
      <c r="FA1140" s="51"/>
      <c r="FB1140" s="51"/>
      <c r="FC1140" s="51"/>
      <c r="FD1140" s="51"/>
      <c r="FE1140" s="51"/>
      <c r="FO1140" s="51"/>
      <c r="FP1140" s="51"/>
    </row>
    <row r="1141" spans="101:172" ht="12.75" customHeight="1">
      <c r="CW1141" s="51"/>
      <c r="CX1141" s="51"/>
      <c r="CY1141" s="51"/>
      <c r="CZ1141" s="51"/>
      <c r="DA1141" s="51"/>
      <c r="DB1141" s="51"/>
      <c r="DC1141" s="51"/>
      <c r="DD1141" s="51"/>
      <c r="DE1141" s="51"/>
      <c r="DF1141" s="51"/>
      <c r="DG1141" s="51"/>
      <c r="DH1141" s="51"/>
      <c r="DI1141" s="51"/>
      <c r="DJ1141" s="51"/>
      <c r="DK1141" s="51"/>
      <c r="DL1141" s="51"/>
      <c r="DM1141" s="51"/>
      <c r="DN1141" s="51"/>
      <c r="DO1141" s="51"/>
      <c r="DP1141" s="51"/>
      <c r="DQ1141" s="51"/>
      <c r="DR1141" s="51"/>
      <c r="DS1141" s="51"/>
      <c r="DT1141" s="51"/>
      <c r="DU1141" s="51"/>
      <c r="DV1141" s="51"/>
      <c r="DW1141" s="51"/>
      <c r="DX1141" s="51"/>
      <c r="DY1141" s="51"/>
      <c r="DZ1141" s="51"/>
      <c r="EA1141" s="51"/>
      <c r="EB1141" s="51"/>
      <c r="EC1141" s="51"/>
      <c r="ED1141" s="51"/>
      <c r="EE1141" s="51"/>
      <c r="EF1141" s="51"/>
      <c r="EG1141" s="51"/>
      <c r="EH1141" s="51"/>
      <c r="EI1141" s="51"/>
      <c r="EJ1141" s="51"/>
      <c r="EK1141" s="51"/>
      <c r="EL1141" s="51"/>
      <c r="EM1141" s="51"/>
      <c r="EN1141" s="51"/>
      <c r="EO1141" s="51"/>
      <c r="EP1141" s="51"/>
      <c r="EQ1141" s="51"/>
      <c r="ER1141" s="51"/>
      <c r="ES1141" s="51"/>
      <c r="ET1141" s="51"/>
      <c r="EU1141" s="51"/>
      <c r="EV1141" s="51"/>
      <c r="EW1141" s="51"/>
      <c r="EX1141" s="51"/>
      <c r="EY1141" s="51"/>
      <c r="EZ1141" s="51"/>
      <c r="FA1141" s="51"/>
      <c r="FB1141" s="51"/>
      <c r="FC1141" s="51"/>
      <c r="FD1141" s="51"/>
      <c r="FE1141" s="51"/>
      <c r="FO1141" s="51"/>
      <c r="FP1141" s="51"/>
    </row>
    <row r="1142" spans="101:172" ht="12.75" customHeight="1">
      <c r="CW1142" s="51"/>
      <c r="CX1142" s="51"/>
      <c r="CY1142" s="51"/>
      <c r="CZ1142" s="51"/>
      <c r="DA1142" s="51"/>
      <c r="DB1142" s="51"/>
      <c r="DC1142" s="51"/>
      <c r="DD1142" s="51"/>
      <c r="DE1142" s="51"/>
      <c r="DF1142" s="51"/>
      <c r="DG1142" s="51"/>
      <c r="DH1142" s="51"/>
      <c r="DI1142" s="51"/>
      <c r="DJ1142" s="51"/>
      <c r="DK1142" s="51"/>
      <c r="DL1142" s="51"/>
      <c r="DM1142" s="51"/>
      <c r="DN1142" s="51"/>
      <c r="DO1142" s="51"/>
      <c r="DP1142" s="51"/>
      <c r="DQ1142" s="51"/>
      <c r="DR1142" s="51"/>
      <c r="DS1142" s="51"/>
      <c r="DT1142" s="51"/>
      <c r="DU1142" s="51"/>
      <c r="DV1142" s="51"/>
      <c r="DW1142" s="51"/>
      <c r="DX1142" s="51"/>
      <c r="DY1142" s="51"/>
      <c r="DZ1142" s="51"/>
      <c r="EA1142" s="51"/>
      <c r="EB1142" s="51"/>
      <c r="EC1142" s="51"/>
      <c r="ED1142" s="51"/>
      <c r="EE1142" s="51"/>
      <c r="EF1142" s="51"/>
      <c r="EG1142" s="51"/>
      <c r="EH1142" s="51"/>
      <c r="EI1142" s="51"/>
      <c r="EJ1142" s="51"/>
      <c r="EK1142" s="51"/>
      <c r="EL1142" s="51"/>
      <c r="EM1142" s="51"/>
      <c r="EN1142" s="51"/>
      <c r="EO1142" s="51"/>
      <c r="EP1142" s="51"/>
      <c r="EQ1142" s="51"/>
      <c r="ER1142" s="51"/>
      <c r="ES1142" s="51"/>
      <c r="ET1142" s="51"/>
      <c r="EU1142" s="51"/>
      <c r="EV1142" s="51"/>
      <c r="EW1142" s="51"/>
      <c r="EX1142" s="51"/>
      <c r="EY1142" s="51"/>
      <c r="EZ1142" s="51"/>
      <c r="FA1142" s="51"/>
      <c r="FB1142" s="51"/>
      <c r="FC1142" s="51"/>
      <c r="FD1142" s="51"/>
      <c r="FE1142" s="51"/>
      <c r="FO1142" s="51"/>
      <c r="FP1142" s="51"/>
    </row>
    <row r="1143" spans="101:172" ht="12.75" customHeight="1">
      <c r="CW1143" s="51"/>
      <c r="CX1143" s="51"/>
      <c r="CY1143" s="51"/>
      <c r="CZ1143" s="51"/>
      <c r="DA1143" s="51"/>
      <c r="DB1143" s="51"/>
      <c r="DC1143" s="51"/>
      <c r="DD1143" s="51"/>
      <c r="DE1143" s="51"/>
      <c r="DF1143" s="51"/>
      <c r="DG1143" s="51"/>
      <c r="DH1143" s="51"/>
      <c r="DI1143" s="51"/>
      <c r="DJ1143" s="51"/>
      <c r="DK1143" s="51"/>
      <c r="DL1143" s="51"/>
      <c r="DM1143" s="51"/>
      <c r="DN1143" s="51"/>
      <c r="DO1143" s="51"/>
      <c r="DP1143" s="51"/>
      <c r="DQ1143" s="51"/>
      <c r="DR1143" s="51"/>
      <c r="DS1143" s="51"/>
      <c r="DT1143" s="51"/>
      <c r="DU1143" s="51"/>
      <c r="DV1143" s="51"/>
      <c r="DW1143" s="51"/>
      <c r="DX1143" s="51"/>
      <c r="DY1143" s="51"/>
      <c r="DZ1143" s="51"/>
      <c r="EA1143" s="51"/>
      <c r="EB1143" s="51"/>
      <c r="EC1143" s="51"/>
      <c r="ED1143" s="51"/>
      <c r="EE1143" s="51"/>
      <c r="EF1143" s="51"/>
      <c r="EG1143" s="51"/>
      <c r="EH1143" s="51"/>
      <c r="EI1143" s="51"/>
      <c r="EJ1143" s="51"/>
      <c r="EK1143" s="51"/>
      <c r="EL1143" s="51"/>
      <c r="EM1143" s="51"/>
      <c r="EN1143" s="51"/>
      <c r="EO1143" s="51"/>
      <c r="EP1143" s="51"/>
      <c r="EQ1143" s="51"/>
      <c r="ER1143" s="51"/>
      <c r="ES1143" s="51"/>
      <c r="ET1143" s="51"/>
      <c r="EU1143" s="51"/>
      <c r="EV1143" s="51"/>
      <c r="EW1143" s="51"/>
      <c r="EX1143" s="51"/>
      <c r="EY1143" s="51"/>
      <c r="EZ1143" s="51"/>
      <c r="FA1143" s="51"/>
      <c r="FB1143" s="51"/>
      <c r="FC1143" s="51"/>
      <c r="FD1143" s="51"/>
      <c r="FE1143" s="51"/>
      <c r="FO1143" s="51"/>
      <c r="FP1143" s="51"/>
    </row>
    <row r="1144" spans="101:172" ht="12.75" customHeight="1">
      <c r="CW1144" s="51"/>
      <c r="CX1144" s="51"/>
      <c r="CY1144" s="51"/>
      <c r="CZ1144" s="51"/>
      <c r="DA1144" s="51"/>
      <c r="DB1144" s="51"/>
      <c r="DC1144" s="51"/>
      <c r="DD1144" s="51"/>
      <c r="DE1144" s="51"/>
      <c r="DF1144" s="51"/>
      <c r="DG1144" s="51"/>
      <c r="DH1144" s="51"/>
      <c r="DI1144" s="51"/>
      <c r="DJ1144" s="51"/>
      <c r="DK1144" s="51"/>
      <c r="DL1144" s="51"/>
      <c r="DM1144" s="51"/>
      <c r="DN1144" s="51"/>
      <c r="DO1144" s="51"/>
      <c r="DP1144" s="51"/>
      <c r="DQ1144" s="51"/>
      <c r="DR1144" s="51"/>
      <c r="DS1144" s="51"/>
      <c r="DT1144" s="51"/>
      <c r="DU1144" s="51"/>
      <c r="DV1144" s="51"/>
      <c r="DW1144" s="51"/>
      <c r="DX1144" s="51"/>
      <c r="DY1144" s="51"/>
      <c r="DZ1144" s="51"/>
      <c r="EA1144" s="51"/>
      <c r="EB1144" s="51"/>
      <c r="EC1144" s="51"/>
      <c r="ED1144" s="51"/>
      <c r="EE1144" s="51"/>
      <c r="EF1144" s="51"/>
      <c r="EG1144" s="51"/>
      <c r="EH1144" s="51"/>
      <c r="EI1144" s="51"/>
      <c r="EJ1144" s="51"/>
      <c r="EK1144" s="51"/>
      <c r="EL1144" s="51"/>
      <c r="EM1144" s="51"/>
      <c r="EN1144" s="51"/>
      <c r="EO1144" s="51"/>
      <c r="EP1144" s="51"/>
      <c r="EQ1144" s="51"/>
      <c r="ER1144" s="51"/>
      <c r="ES1144" s="51"/>
      <c r="ET1144" s="51"/>
      <c r="EU1144" s="51"/>
      <c r="EV1144" s="51"/>
      <c r="EW1144" s="51"/>
      <c r="EX1144" s="51"/>
      <c r="EY1144" s="51"/>
      <c r="EZ1144" s="51"/>
      <c r="FA1144" s="51"/>
      <c r="FB1144" s="51"/>
      <c r="FC1144" s="51"/>
      <c r="FD1144" s="51"/>
      <c r="FE1144" s="51"/>
      <c r="FO1144" s="51"/>
      <c r="FP1144" s="51"/>
    </row>
    <row r="1145" spans="101:172" ht="12.75" customHeight="1">
      <c r="CW1145" s="51"/>
      <c r="CX1145" s="51"/>
      <c r="CY1145" s="51"/>
      <c r="CZ1145" s="51"/>
      <c r="DA1145" s="51"/>
      <c r="DB1145" s="51"/>
      <c r="DC1145" s="51"/>
      <c r="DD1145" s="51"/>
      <c r="DE1145" s="51"/>
      <c r="DF1145" s="51"/>
      <c r="DG1145" s="51"/>
      <c r="DH1145" s="51"/>
      <c r="DI1145" s="51"/>
      <c r="DJ1145" s="51"/>
      <c r="DK1145" s="51"/>
      <c r="DL1145" s="51"/>
      <c r="DM1145" s="51"/>
      <c r="DN1145" s="51"/>
      <c r="DO1145" s="51"/>
      <c r="DP1145" s="51"/>
      <c r="DQ1145" s="51"/>
      <c r="DR1145" s="51"/>
      <c r="DS1145" s="51"/>
      <c r="DT1145" s="51"/>
      <c r="DU1145" s="51"/>
      <c r="DV1145" s="51"/>
      <c r="DW1145" s="51"/>
      <c r="DX1145" s="51"/>
      <c r="DY1145" s="51"/>
      <c r="DZ1145" s="51"/>
      <c r="EA1145" s="51"/>
      <c r="EB1145" s="51"/>
      <c r="EC1145" s="51"/>
      <c r="ED1145" s="51"/>
      <c r="EE1145" s="51"/>
      <c r="EF1145" s="51"/>
      <c r="EG1145" s="51"/>
      <c r="EH1145" s="51"/>
      <c r="EI1145" s="51"/>
      <c r="EJ1145" s="51"/>
      <c r="EK1145" s="51"/>
      <c r="EL1145" s="51"/>
      <c r="EM1145" s="51"/>
      <c r="EN1145" s="51"/>
      <c r="EO1145" s="51"/>
      <c r="EP1145" s="51"/>
      <c r="EQ1145" s="51"/>
      <c r="ER1145" s="51"/>
      <c r="ES1145" s="51"/>
      <c r="ET1145" s="51"/>
      <c r="EU1145" s="51"/>
      <c r="EV1145" s="51"/>
      <c r="EW1145" s="51"/>
      <c r="EX1145" s="51"/>
      <c r="EY1145" s="51"/>
      <c r="EZ1145" s="51"/>
      <c r="FA1145" s="51"/>
      <c r="FB1145" s="51"/>
      <c r="FC1145" s="51"/>
      <c r="FD1145" s="51"/>
      <c r="FE1145" s="51"/>
      <c r="FO1145" s="51"/>
      <c r="FP1145" s="51"/>
    </row>
    <row r="1146" spans="101:172" ht="12.75" customHeight="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c r="FB1146" s="51"/>
      <c r="FC1146" s="51"/>
      <c r="FD1146" s="51"/>
      <c r="FE1146" s="51"/>
      <c r="FO1146" s="51"/>
      <c r="FP1146" s="51"/>
    </row>
    <row r="1147" spans="101:172" ht="12.75" customHeight="1">
      <c r="CW1147" s="51"/>
      <c r="CX1147" s="51"/>
      <c r="CY1147" s="51"/>
      <c r="CZ1147" s="51"/>
      <c r="DA1147" s="51"/>
      <c r="DB1147" s="51"/>
      <c r="DC1147" s="51"/>
      <c r="DD1147" s="51"/>
      <c r="DE1147" s="51"/>
      <c r="DF1147" s="51"/>
      <c r="DG1147" s="51"/>
      <c r="DH1147" s="51"/>
      <c r="DI1147" s="51"/>
      <c r="DJ1147" s="51"/>
      <c r="DK1147" s="51"/>
      <c r="DL1147" s="51"/>
      <c r="DM1147" s="51"/>
      <c r="DN1147" s="51"/>
      <c r="DO1147" s="51"/>
      <c r="DP1147" s="51"/>
      <c r="DQ1147" s="51"/>
      <c r="DR1147" s="51"/>
      <c r="DS1147" s="51"/>
      <c r="DT1147" s="51"/>
      <c r="DU1147" s="51"/>
      <c r="DV1147" s="51"/>
      <c r="DW1147" s="51"/>
      <c r="DX1147" s="51"/>
      <c r="DY1147" s="51"/>
      <c r="DZ1147" s="51"/>
      <c r="EA1147" s="51"/>
      <c r="EB1147" s="51"/>
      <c r="EC1147" s="51"/>
      <c r="ED1147" s="51"/>
      <c r="EE1147" s="51"/>
      <c r="EF1147" s="51"/>
      <c r="EG1147" s="51"/>
      <c r="EH1147" s="51"/>
      <c r="EI1147" s="51"/>
      <c r="EJ1147" s="51"/>
      <c r="EK1147" s="51"/>
      <c r="EL1147" s="51"/>
      <c r="EM1147" s="51"/>
      <c r="EN1147" s="51"/>
      <c r="EO1147" s="51"/>
      <c r="EP1147" s="51"/>
      <c r="EQ1147" s="51"/>
      <c r="ER1147" s="51"/>
      <c r="ES1147" s="51"/>
      <c r="ET1147" s="51"/>
      <c r="EU1147" s="51"/>
      <c r="EV1147" s="51"/>
      <c r="EW1147" s="51"/>
      <c r="EX1147" s="51"/>
      <c r="EY1147" s="51"/>
      <c r="EZ1147" s="51"/>
      <c r="FA1147" s="51"/>
      <c r="FB1147" s="51"/>
      <c r="FC1147" s="51"/>
      <c r="FD1147" s="51"/>
      <c r="FE1147" s="51"/>
      <c r="FO1147" s="51"/>
      <c r="FP1147" s="51"/>
    </row>
    <row r="1148" spans="101:172" ht="12.75" customHeight="1">
      <c r="CW1148" s="51"/>
      <c r="CX1148" s="51"/>
      <c r="CY1148" s="51"/>
      <c r="CZ1148" s="51"/>
      <c r="DA1148" s="51"/>
      <c r="DB1148" s="51"/>
      <c r="DC1148" s="51"/>
      <c r="DD1148" s="51"/>
      <c r="DE1148" s="51"/>
      <c r="DF1148" s="51"/>
      <c r="DG1148" s="51"/>
      <c r="DH1148" s="51"/>
      <c r="DI1148" s="51"/>
      <c r="DJ1148" s="51"/>
      <c r="DK1148" s="51"/>
      <c r="DL1148" s="51"/>
      <c r="DM1148" s="51"/>
      <c r="DN1148" s="51"/>
      <c r="DO1148" s="51"/>
      <c r="DP1148" s="51"/>
      <c r="DQ1148" s="51"/>
      <c r="DR1148" s="51"/>
      <c r="DS1148" s="51"/>
      <c r="DT1148" s="51"/>
      <c r="DU1148" s="51"/>
      <c r="DV1148" s="51"/>
      <c r="DW1148" s="51"/>
      <c r="DX1148" s="51"/>
      <c r="DY1148" s="51"/>
      <c r="DZ1148" s="51"/>
      <c r="EA1148" s="51"/>
      <c r="EB1148" s="51"/>
      <c r="EC1148" s="51"/>
      <c r="ED1148" s="51"/>
      <c r="EE1148" s="51"/>
      <c r="EF1148" s="51"/>
      <c r="EG1148" s="51"/>
      <c r="EH1148" s="51"/>
      <c r="EI1148" s="51"/>
      <c r="EJ1148" s="51"/>
      <c r="EK1148" s="51"/>
      <c r="EL1148" s="51"/>
      <c r="EM1148" s="51"/>
      <c r="EN1148" s="51"/>
      <c r="EO1148" s="51"/>
      <c r="EP1148" s="51"/>
      <c r="EQ1148" s="51"/>
      <c r="ER1148" s="51"/>
      <c r="ES1148" s="51"/>
      <c r="ET1148" s="51"/>
      <c r="EU1148" s="51"/>
      <c r="EV1148" s="51"/>
      <c r="EW1148" s="51"/>
      <c r="EX1148" s="51"/>
      <c r="EY1148" s="51"/>
      <c r="EZ1148" s="51"/>
      <c r="FA1148" s="51"/>
      <c r="FB1148" s="51"/>
      <c r="FC1148" s="51"/>
      <c r="FD1148" s="51"/>
      <c r="FE1148" s="51"/>
      <c r="FO1148" s="51"/>
      <c r="FP1148" s="51"/>
    </row>
    <row r="1149" spans="101:172" ht="12.75" customHeight="1">
      <c r="CW1149" s="51"/>
      <c r="CX1149" s="51"/>
      <c r="CY1149" s="51"/>
      <c r="CZ1149" s="51"/>
      <c r="DA1149" s="51"/>
      <c r="DB1149" s="51"/>
      <c r="DC1149" s="51"/>
      <c r="DD1149" s="51"/>
      <c r="DE1149" s="51"/>
      <c r="DF1149" s="51"/>
      <c r="DG1149" s="51"/>
      <c r="DH1149" s="51"/>
      <c r="DI1149" s="51"/>
      <c r="DJ1149" s="51"/>
      <c r="DK1149" s="51"/>
      <c r="DL1149" s="51"/>
      <c r="DM1149" s="51"/>
      <c r="DN1149" s="51"/>
      <c r="DO1149" s="51"/>
      <c r="DP1149" s="51"/>
      <c r="DQ1149" s="51"/>
      <c r="DR1149" s="51"/>
      <c r="DS1149" s="51"/>
      <c r="DT1149" s="51"/>
      <c r="DU1149" s="51"/>
      <c r="DV1149" s="51"/>
      <c r="DW1149" s="51"/>
      <c r="DX1149" s="51"/>
      <c r="DY1149" s="51"/>
      <c r="DZ1149" s="51"/>
      <c r="EA1149" s="51"/>
      <c r="EB1149" s="51"/>
      <c r="EC1149" s="51"/>
      <c r="ED1149" s="51"/>
      <c r="EE1149" s="51"/>
      <c r="EF1149" s="51"/>
      <c r="EG1149" s="51"/>
      <c r="EH1149" s="51"/>
      <c r="EI1149" s="51"/>
      <c r="EJ1149" s="51"/>
      <c r="EK1149" s="51"/>
      <c r="EL1149" s="51"/>
      <c r="EM1149" s="51"/>
      <c r="EN1149" s="51"/>
      <c r="EO1149" s="51"/>
      <c r="EP1149" s="51"/>
      <c r="EQ1149" s="51"/>
      <c r="ER1149" s="51"/>
      <c r="ES1149" s="51"/>
      <c r="ET1149" s="51"/>
      <c r="EU1149" s="51"/>
      <c r="EV1149" s="51"/>
      <c r="EW1149" s="51"/>
      <c r="EX1149" s="51"/>
      <c r="EY1149" s="51"/>
      <c r="EZ1149" s="51"/>
      <c r="FA1149" s="51"/>
      <c r="FB1149" s="51"/>
      <c r="FC1149" s="51"/>
      <c r="FD1149" s="51"/>
      <c r="FE1149" s="51"/>
      <c r="FO1149" s="51"/>
      <c r="FP1149" s="51"/>
    </row>
    <row r="1150" spans="101:172" ht="12.75" customHeight="1">
      <c r="CW1150" s="51"/>
      <c r="CX1150" s="51"/>
      <c r="CY1150" s="51"/>
      <c r="CZ1150" s="51"/>
      <c r="DA1150" s="51"/>
      <c r="DB1150" s="51"/>
      <c r="DC1150" s="51"/>
      <c r="DD1150" s="51"/>
      <c r="DE1150" s="51"/>
      <c r="DF1150" s="51"/>
      <c r="DG1150" s="51"/>
      <c r="DH1150" s="51"/>
      <c r="DI1150" s="51"/>
      <c r="DJ1150" s="51"/>
      <c r="DK1150" s="51"/>
      <c r="DL1150" s="51"/>
      <c r="DM1150" s="51"/>
      <c r="DN1150" s="51"/>
      <c r="DO1150" s="51"/>
      <c r="DP1150" s="51"/>
      <c r="DQ1150" s="51"/>
      <c r="DR1150" s="51"/>
      <c r="DS1150" s="51"/>
      <c r="DT1150" s="51"/>
      <c r="DU1150" s="51"/>
      <c r="DV1150" s="51"/>
      <c r="DW1150" s="51"/>
      <c r="DX1150" s="51"/>
      <c r="DY1150" s="51"/>
      <c r="DZ1150" s="51"/>
      <c r="EA1150" s="51"/>
      <c r="EB1150" s="51"/>
      <c r="EC1150" s="51"/>
      <c r="ED1150" s="51"/>
      <c r="EE1150" s="51"/>
      <c r="EF1150" s="51"/>
      <c r="EG1150" s="51"/>
      <c r="EH1150" s="51"/>
      <c r="EI1150" s="51"/>
      <c r="EJ1150" s="51"/>
      <c r="EK1150" s="51"/>
      <c r="EL1150" s="51"/>
      <c r="EM1150" s="51"/>
      <c r="EN1150" s="51"/>
      <c r="EO1150" s="51"/>
      <c r="EP1150" s="51"/>
      <c r="EQ1150" s="51"/>
      <c r="ER1150" s="51"/>
      <c r="ES1150" s="51"/>
      <c r="ET1150" s="51"/>
      <c r="EU1150" s="51"/>
      <c r="EV1150" s="51"/>
      <c r="EW1150" s="51"/>
      <c r="EX1150" s="51"/>
      <c r="EY1150" s="51"/>
      <c r="EZ1150" s="51"/>
      <c r="FA1150" s="51"/>
      <c r="FB1150" s="51"/>
      <c r="FC1150" s="51"/>
      <c r="FD1150" s="51"/>
      <c r="FE1150" s="51"/>
      <c r="FO1150" s="51"/>
      <c r="FP1150" s="51"/>
    </row>
    <row r="1151" spans="101:172" ht="12.75" customHeight="1">
      <c r="CW1151" s="51"/>
      <c r="CX1151" s="51"/>
      <c r="CY1151" s="51"/>
      <c r="CZ1151" s="51"/>
      <c r="DA1151" s="51"/>
      <c r="DB1151" s="51"/>
      <c r="DC1151" s="51"/>
      <c r="DD1151" s="51"/>
      <c r="DE1151" s="51"/>
      <c r="DF1151" s="51"/>
      <c r="DG1151" s="51"/>
      <c r="DH1151" s="51"/>
      <c r="DI1151" s="51"/>
      <c r="DJ1151" s="51"/>
      <c r="DK1151" s="51"/>
      <c r="DL1151" s="51"/>
      <c r="DM1151" s="51"/>
      <c r="DN1151" s="51"/>
      <c r="DO1151" s="51"/>
      <c r="DP1151" s="51"/>
      <c r="DQ1151" s="51"/>
      <c r="DR1151" s="51"/>
      <c r="DS1151" s="51"/>
      <c r="DT1151" s="51"/>
      <c r="DU1151" s="51"/>
      <c r="DV1151" s="51"/>
      <c r="DW1151" s="51"/>
      <c r="DX1151" s="51"/>
      <c r="DY1151" s="51"/>
      <c r="DZ1151" s="51"/>
      <c r="EA1151" s="51"/>
      <c r="EB1151" s="51"/>
      <c r="EC1151" s="51"/>
      <c r="ED1151" s="51"/>
      <c r="EE1151" s="51"/>
      <c r="EF1151" s="51"/>
      <c r="EG1151" s="51"/>
      <c r="EH1151" s="51"/>
      <c r="EI1151" s="51"/>
      <c r="EJ1151" s="51"/>
      <c r="EK1151" s="51"/>
      <c r="EL1151" s="51"/>
      <c r="EM1151" s="51"/>
      <c r="EN1151" s="51"/>
      <c r="EO1151" s="51"/>
      <c r="EP1151" s="51"/>
      <c r="EQ1151" s="51"/>
      <c r="ER1151" s="51"/>
      <c r="ES1151" s="51"/>
      <c r="ET1151" s="51"/>
      <c r="EU1151" s="51"/>
      <c r="EV1151" s="51"/>
      <c r="EW1151" s="51"/>
      <c r="EX1151" s="51"/>
      <c r="EY1151" s="51"/>
      <c r="EZ1151" s="51"/>
      <c r="FA1151" s="51"/>
      <c r="FB1151" s="51"/>
      <c r="FC1151" s="51"/>
      <c r="FD1151" s="51"/>
      <c r="FE1151" s="51"/>
      <c r="FO1151" s="51"/>
      <c r="FP1151" s="51"/>
    </row>
    <row r="1152" spans="101:172" ht="12.75" customHeight="1">
      <c r="CW1152" s="51"/>
      <c r="CX1152" s="51"/>
      <c r="CY1152" s="51"/>
      <c r="CZ1152" s="51"/>
      <c r="DA1152" s="51"/>
      <c r="DB1152" s="51"/>
      <c r="DC1152" s="51"/>
      <c r="DD1152" s="51"/>
      <c r="DE1152" s="51"/>
      <c r="DF1152" s="51"/>
      <c r="DG1152" s="51"/>
      <c r="DH1152" s="51"/>
      <c r="DI1152" s="51"/>
      <c r="DJ1152" s="51"/>
      <c r="DK1152" s="51"/>
      <c r="DL1152" s="51"/>
      <c r="DM1152" s="51"/>
      <c r="DN1152" s="51"/>
      <c r="DO1152" s="51"/>
      <c r="DP1152" s="51"/>
      <c r="DQ1152" s="51"/>
      <c r="DR1152" s="51"/>
      <c r="DS1152" s="51"/>
      <c r="DT1152" s="51"/>
      <c r="DU1152" s="51"/>
      <c r="DV1152" s="51"/>
      <c r="DW1152" s="51"/>
      <c r="DX1152" s="51"/>
      <c r="DY1152" s="51"/>
      <c r="DZ1152" s="51"/>
      <c r="EA1152" s="51"/>
      <c r="EB1152" s="51"/>
      <c r="EC1152" s="51"/>
      <c r="ED1152" s="51"/>
      <c r="EE1152" s="51"/>
      <c r="EF1152" s="51"/>
      <c r="EG1152" s="51"/>
      <c r="EH1152" s="51"/>
      <c r="EI1152" s="51"/>
      <c r="EJ1152" s="51"/>
      <c r="EK1152" s="51"/>
      <c r="EL1152" s="51"/>
      <c r="EM1152" s="51"/>
      <c r="EN1152" s="51"/>
      <c r="EO1152" s="51"/>
      <c r="EP1152" s="51"/>
      <c r="EQ1152" s="51"/>
      <c r="ER1152" s="51"/>
      <c r="ES1152" s="51"/>
      <c r="ET1152" s="51"/>
      <c r="EU1152" s="51"/>
      <c r="EV1152" s="51"/>
      <c r="EW1152" s="51"/>
      <c r="EX1152" s="51"/>
      <c r="EY1152" s="51"/>
      <c r="EZ1152" s="51"/>
      <c r="FA1152" s="51"/>
      <c r="FB1152" s="51"/>
      <c r="FC1152" s="51"/>
      <c r="FD1152" s="51"/>
      <c r="FE1152" s="51"/>
      <c r="FO1152" s="51"/>
      <c r="FP1152" s="51"/>
    </row>
    <row r="1153" spans="101:172" ht="12.75" customHeight="1">
      <c r="CW1153" s="51"/>
      <c r="CX1153" s="51"/>
      <c r="CY1153" s="51"/>
      <c r="CZ1153" s="51"/>
      <c r="DA1153" s="51"/>
      <c r="DB1153" s="51"/>
      <c r="DC1153" s="51"/>
      <c r="DD1153" s="51"/>
      <c r="DE1153" s="51"/>
      <c r="DF1153" s="51"/>
      <c r="DG1153" s="51"/>
      <c r="DH1153" s="51"/>
      <c r="DI1153" s="51"/>
      <c r="DJ1153" s="51"/>
      <c r="DK1153" s="51"/>
      <c r="DL1153" s="51"/>
      <c r="DM1153" s="51"/>
      <c r="DN1153" s="51"/>
      <c r="DO1153" s="51"/>
      <c r="DP1153" s="51"/>
      <c r="DQ1153" s="51"/>
      <c r="DR1153" s="51"/>
      <c r="DS1153" s="51"/>
      <c r="DT1153" s="51"/>
      <c r="DU1153" s="51"/>
      <c r="DV1153" s="51"/>
      <c r="DW1153" s="51"/>
      <c r="DX1153" s="51"/>
      <c r="DY1153" s="51"/>
      <c r="DZ1153" s="51"/>
      <c r="EA1153" s="51"/>
      <c r="EB1153" s="51"/>
      <c r="EC1153" s="51"/>
      <c r="ED1153" s="51"/>
      <c r="EE1153" s="51"/>
      <c r="EF1153" s="51"/>
      <c r="EG1153" s="51"/>
      <c r="EH1153" s="51"/>
      <c r="EI1153" s="51"/>
      <c r="EJ1153" s="51"/>
      <c r="EK1153" s="51"/>
      <c r="EL1153" s="51"/>
      <c r="EM1153" s="51"/>
      <c r="EN1153" s="51"/>
      <c r="EO1153" s="51"/>
      <c r="EP1153" s="51"/>
      <c r="EQ1153" s="51"/>
      <c r="ER1153" s="51"/>
      <c r="ES1153" s="51"/>
      <c r="ET1153" s="51"/>
      <c r="EU1153" s="51"/>
      <c r="EV1153" s="51"/>
      <c r="EW1153" s="51"/>
      <c r="EX1153" s="51"/>
      <c r="EY1153" s="51"/>
      <c r="EZ1153" s="51"/>
      <c r="FA1153" s="51"/>
      <c r="FB1153" s="51"/>
      <c r="FC1153" s="51"/>
      <c r="FD1153" s="51"/>
      <c r="FE1153" s="51"/>
      <c r="FO1153" s="51"/>
      <c r="FP1153" s="51"/>
    </row>
    <row r="1154" spans="101:172" ht="12.75" customHeight="1">
      <c r="CW1154" s="51"/>
      <c r="CX1154" s="51"/>
      <c r="CY1154" s="51"/>
      <c r="CZ1154" s="51"/>
      <c r="DA1154" s="51"/>
      <c r="DB1154" s="51"/>
      <c r="DC1154" s="51"/>
      <c r="DD1154" s="51"/>
      <c r="DE1154" s="51"/>
      <c r="DF1154" s="51"/>
      <c r="DG1154" s="51"/>
      <c r="DH1154" s="51"/>
      <c r="DI1154" s="51"/>
      <c r="DJ1154" s="51"/>
      <c r="DK1154" s="51"/>
      <c r="DL1154" s="51"/>
      <c r="DM1154" s="51"/>
      <c r="DN1154" s="51"/>
      <c r="DO1154" s="51"/>
      <c r="DP1154" s="51"/>
      <c r="DQ1154" s="51"/>
      <c r="DR1154" s="51"/>
      <c r="DS1154" s="51"/>
      <c r="DT1154" s="51"/>
      <c r="DU1154" s="51"/>
      <c r="DV1154" s="51"/>
      <c r="DW1154" s="51"/>
      <c r="DX1154" s="51"/>
      <c r="DY1154" s="51"/>
      <c r="DZ1154" s="51"/>
      <c r="EA1154" s="51"/>
      <c r="EB1154" s="51"/>
      <c r="EC1154" s="51"/>
      <c r="ED1154" s="51"/>
      <c r="EE1154" s="51"/>
      <c r="EF1154" s="51"/>
      <c r="EG1154" s="51"/>
      <c r="EH1154" s="51"/>
      <c r="EI1154" s="51"/>
      <c r="EJ1154" s="51"/>
      <c r="EK1154" s="51"/>
      <c r="EL1154" s="51"/>
      <c r="EM1154" s="51"/>
      <c r="EN1154" s="51"/>
      <c r="EO1154" s="51"/>
      <c r="EP1154" s="51"/>
      <c r="EQ1154" s="51"/>
      <c r="ER1154" s="51"/>
      <c r="ES1154" s="51"/>
      <c r="ET1154" s="51"/>
      <c r="EU1154" s="51"/>
      <c r="EV1154" s="51"/>
      <c r="EW1154" s="51"/>
      <c r="EX1154" s="51"/>
      <c r="EY1154" s="51"/>
      <c r="EZ1154" s="51"/>
      <c r="FA1154" s="51"/>
      <c r="FB1154" s="51"/>
      <c r="FC1154" s="51"/>
      <c r="FD1154" s="51"/>
      <c r="FE1154" s="51"/>
      <c r="FO1154" s="51"/>
      <c r="FP1154" s="51"/>
    </row>
    <row r="1155" spans="101:172" ht="12.75" customHeight="1">
      <c r="CW1155" s="51"/>
      <c r="CX1155" s="51"/>
      <c r="CY1155" s="51"/>
      <c r="CZ1155" s="51"/>
      <c r="DA1155" s="51"/>
      <c r="DB1155" s="51"/>
      <c r="DC1155" s="51"/>
      <c r="DD1155" s="51"/>
      <c r="DE1155" s="51"/>
      <c r="DF1155" s="51"/>
      <c r="DG1155" s="51"/>
      <c r="DH1155" s="51"/>
      <c r="DI1155" s="51"/>
      <c r="DJ1155" s="51"/>
      <c r="DK1155" s="51"/>
      <c r="DL1155" s="51"/>
      <c r="DM1155" s="51"/>
      <c r="DN1155" s="51"/>
      <c r="DO1155" s="51"/>
      <c r="DP1155" s="51"/>
      <c r="DQ1155" s="51"/>
      <c r="DR1155" s="51"/>
      <c r="DS1155" s="51"/>
      <c r="DT1155" s="51"/>
      <c r="DU1155" s="51"/>
      <c r="DV1155" s="51"/>
      <c r="DW1155" s="51"/>
      <c r="DX1155" s="51"/>
      <c r="DY1155" s="51"/>
      <c r="DZ1155" s="51"/>
      <c r="EA1155" s="51"/>
      <c r="EB1155" s="51"/>
      <c r="EC1155" s="51"/>
      <c r="ED1155" s="51"/>
      <c r="EE1155" s="51"/>
      <c r="EF1155" s="51"/>
      <c r="EG1155" s="51"/>
      <c r="EH1155" s="51"/>
      <c r="EI1155" s="51"/>
      <c r="EJ1155" s="51"/>
      <c r="EK1155" s="51"/>
      <c r="EL1155" s="51"/>
      <c r="EM1155" s="51"/>
      <c r="EN1155" s="51"/>
      <c r="EO1155" s="51"/>
      <c r="EP1155" s="51"/>
      <c r="EQ1155" s="51"/>
      <c r="ER1155" s="51"/>
      <c r="ES1155" s="51"/>
      <c r="ET1155" s="51"/>
      <c r="EU1155" s="51"/>
      <c r="EV1155" s="51"/>
      <c r="EW1155" s="51"/>
      <c r="EX1155" s="51"/>
      <c r="EY1155" s="51"/>
      <c r="EZ1155" s="51"/>
      <c r="FA1155" s="51"/>
      <c r="FB1155" s="51"/>
      <c r="FC1155" s="51"/>
      <c r="FD1155" s="51"/>
      <c r="FE1155" s="51"/>
      <c r="FO1155" s="51"/>
      <c r="FP1155" s="51"/>
    </row>
    <row r="1156" spans="101:172" ht="12.75" customHeight="1">
      <c r="CW1156" s="51"/>
      <c r="CX1156" s="51"/>
      <c r="CY1156" s="51"/>
      <c r="CZ1156" s="51"/>
      <c r="DA1156" s="51"/>
      <c r="DB1156" s="51"/>
      <c r="DC1156" s="51"/>
      <c r="DD1156" s="51"/>
      <c r="DE1156" s="51"/>
      <c r="DF1156" s="51"/>
      <c r="DG1156" s="51"/>
      <c r="DH1156" s="51"/>
      <c r="DI1156" s="51"/>
      <c r="DJ1156" s="51"/>
      <c r="DK1156" s="51"/>
      <c r="DL1156" s="51"/>
      <c r="DM1156" s="51"/>
      <c r="DN1156" s="51"/>
      <c r="DO1156" s="51"/>
      <c r="DP1156" s="51"/>
      <c r="DQ1156" s="51"/>
      <c r="DR1156" s="51"/>
      <c r="DS1156" s="51"/>
      <c r="DT1156" s="51"/>
      <c r="DU1156" s="51"/>
      <c r="DV1156" s="51"/>
      <c r="DW1156" s="51"/>
      <c r="DX1156" s="51"/>
      <c r="DY1156" s="51"/>
      <c r="DZ1156" s="51"/>
      <c r="EA1156" s="51"/>
      <c r="EB1156" s="51"/>
      <c r="EC1156" s="51"/>
      <c r="ED1156" s="51"/>
      <c r="EE1156" s="51"/>
      <c r="EF1156" s="51"/>
      <c r="EG1156" s="51"/>
      <c r="EH1156" s="51"/>
      <c r="EI1156" s="51"/>
      <c r="EJ1156" s="51"/>
      <c r="EK1156" s="51"/>
      <c r="EL1156" s="51"/>
      <c r="EM1156" s="51"/>
      <c r="EN1156" s="51"/>
      <c r="EO1156" s="51"/>
      <c r="EP1156" s="51"/>
      <c r="EQ1156" s="51"/>
      <c r="ER1156" s="51"/>
      <c r="ES1156" s="51"/>
      <c r="ET1156" s="51"/>
      <c r="EU1156" s="51"/>
      <c r="EV1156" s="51"/>
      <c r="EW1156" s="51"/>
      <c r="EX1156" s="51"/>
      <c r="EY1156" s="51"/>
      <c r="EZ1156" s="51"/>
      <c r="FA1156" s="51"/>
      <c r="FB1156" s="51"/>
      <c r="FC1156" s="51"/>
      <c r="FD1156" s="51"/>
      <c r="FE1156" s="51"/>
      <c r="FO1156" s="51"/>
      <c r="FP1156" s="51"/>
    </row>
    <row r="1157" spans="101:172" ht="12.75" customHeight="1">
      <c r="CW1157" s="51"/>
      <c r="CX1157" s="51"/>
      <c r="CY1157" s="51"/>
      <c r="CZ1157" s="51"/>
      <c r="DA1157" s="51"/>
      <c r="DB1157" s="51"/>
      <c r="DC1157" s="51"/>
      <c r="DD1157" s="51"/>
      <c r="DE1157" s="51"/>
      <c r="DF1157" s="51"/>
      <c r="DG1157" s="51"/>
      <c r="DH1157" s="51"/>
      <c r="DI1157" s="51"/>
      <c r="DJ1157" s="51"/>
      <c r="DK1157" s="51"/>
      <c r="DL1157" s="51"/>
      <c r="DM1157" s="51"/>
      <c r="DN1157" s="51"/>
      <c r="DO1157" s="51"/>
      <c r="DP1157" s="51"/>
      <c r="DQ1157" s="51"/>
      <c r="DR1157" s="51"/>
      <c r="DS1157" s="51"/>
      <c r="DT1157" s="51"/>
      <c r="DU1157" s="51"/>
      <c r="DV1157" s="51"/>
      <c r="DW1157" s="51"/>
      <c r="DX1157" s="51"/>
      <c r="DY1157" s="51"/>
      <c r="DZ1157" s="51"/>
      <c r="EA1157" s="51"/>
      <c r="EB1157" s="51"/>
      <c r="EC1157" s="51"/>
      <c r="ED1157" s="51"/>
      <c r="EE1157" s="51"/>
      <c r="EF1157" s="51"/>
      <c r="EG1157" s="51"/>
      <c r="EH1157" s="51"/>
      <c r="EI1157" s="51"/>
      <c r="EJ1157" s="51"/>
      <c r="EK1157" s="51"/>
      <c r="EL1157" s="51"/>
      <c r="EM1157" s="51"/>
      <c r="EN1157" s="51"/>
      <c r="EO1157" s="51"/>
      <c r="EP1157" s="51"/>
      <c r="EQ1157" s="51"/>
      <c r="ER1157" s="51"/>
      <c r="ES1157" s="51"/>
      <c r="ET1157" s="51"/>
      <c r="EU1157" s="51"/>
      <c r="EV1157" s="51"/>
      <c r="EW1157" s="51"/>
      <c r="EX1157" s="51"/>
      <c r="EY1157" s="51"/>
      <c r="EZ1157" s="51"/>
      <c r="FA1157" s="51"/>
      <c r="FB1157" s="51"/>
      <c r="FC1157" s="51"/>
      <c r="FD1157" s="51"/>
      <c r="FE1157" s="51"/>
      <c r="FO1157" s="51"/>
      <c r="FP1157" s="51"/>
    </row>
    <row r="1158" spans="101:172" ht="12.75" customHeight="1">
      <c r="CW1158" s="51"/>
      <c r="CX1158" s="51"/>
      <c r="CY1158" s="51"/>
      <c r="CZ1158" s="51"/>
      <c r="DA1158" s="51"/>
      <c r="DB1158" s="51"/>
      <c r="DC1158" s="51"/>
      <c r="DD1158" s="51"/>
      <c r="DE1158" s="51"/>
      <c r="DF1158" s="51"/>
      <c r="DG1158" s="51"/>
      <c r="DH1158" s="51"/>
      <c r="DI1158" s="51"/>
      <c r="DJ1158" s="51"/>
      <c r="DK1158" s="51"/>
      <c r="DL1158" s="51"/>
      <c r="DM1158" s="51"/>
      <c r="DN1158" s="51"/>
      <c r="DO1158" s="51"/>
      <c r="DP1158" s="51"/>
      <c r="DQ1158" s="51"/>
      <c r="DR1158" s="51"/>
      <c r="DS1158" s="51"/>
      <c r="DT1158" s="51"/>
      <c r="DU1158" s="51"/>
      <c r="DV1158" s="51"/>
      <c r="DW1158" s="51"/>
      <c r="DX1158" s="51"/>
      <c r="DY1158" s="51"/>
      <c r="DZ1158" s="51"/>
      <c r="EA1158" s="51"/>
      <c r="EB1158" s="51"/>
      <c r="EC1158" s="51"/>
      <c r="ED1158" s="51"/>
      <c r="EE1158" s="51"/>
      <c r="EF1158" s="51"/>
      <c r="EG1158" s="51"/>
      <c r="EH1158" s="51"/>
      <c r="EI1158" s="51"/>
      <c r="EJ1158" s="51"/>
      <c r="EK1158" s="51"/>
      <c r="EL1158" s="51"/>
      <c r="EM1158" s="51"/>
      <c r="EN1158" s="51"/>
      <c r="EO1158" s="51"/>
      <c r="EP1158" s="51"/>
      <c r="EQ1158" s="51"/>
      <c r="ER1158" s="51"/>
      <c r="ES1158" s="51"/>
      <c r="ET1158" s="51"/>
      <c r="EU1158" s="51"/>
      <c r="EV1158" s="51"/>
      <c r="EW1158" s="51"/>
      <c r="EX1158" s="51"/>
      <c r="EY1158" s="51"/>
      <c r="EZ1158" s="51"/>
      <c r="FA1158" s="51"/>
      <c r="FB1158" s="51"/>
      <c r="FC1158" s="51"/>
      <c r="FD1158" s="51"/>
      <c r="FE1158" s="51"/>
      <c r="FO1158" s="51"/>
      <c r="FP1158" s="51"/>
    </row>
    <row r="1159" spans="101:172" ht="12.75" customHeight="1">
      <c r="CW1159" s="51"/>
      <c r="CX1159" s="51"/>
      <c r="CY1159" s="51"/>
      <c r="CZ1159" s="51"/>
      <c r="DA1159" s="51"/>
      <c r="DB1159" s="51"/>
      <c r="DC1159" s="51"/>
      <c r="DD1159" s="51"/>
      <c r="DE1159" s="51"/>
      <c r="DF1159" s="51"/>
      <c r="DG1159" s="51"/>
      <c r="DH1159" s="51"/>
      <c r="DI1159" s="51"/>
      <c r="DJ1159" s="51"/>
      <c r="DK1159" s="51"/>
      <c r="DL1159" s="51"/>
      <c r="DM1159" s="51"/>
      <c r="DN1159" s="51"/>
      <c r="DO1159" s="51"/>
      <c r="DP1159" s="51"/>
      <c r="DQ1159" s="51"/>
      <c r="DR1159" s="51"/>
      <c r="DS1159" s="51"/>
      <c r="DT1159" s="51"/>
      <c r="DU1159" s="51"/>
      <c r="DV1159" s="51"/>
      <c r="DW1159" s="51"/>
      <c r="DX1159" s="51"/>
      <c r="DY1159" s="51"/>
      <c r="DZ1159" s="51"/>
      <c r="EA1159" s="51"/>
      <c r="EB1159" s="51"/>
      <c r="EC1159" s="51"/>
      <c r="ED1159" s="51"/>
      <c r="EE1159" s="51"/>
      <c r="EF1159" s="51"/>
      <c r="EG1159" s="51"/>
      <c r="EH1159" s="51"/>
      <c r="EI1159" s="51"/>
      <c r="EJ1159" s="51"/>
      <c r="EK1159" s="51"/>
      <c r="EL1159" s="51"/>
      <c r="EM1159" s="51"/>
      <c r="EN1159" s="51"/>
      <c r="EO1159" s="51"/>
      <c r="EP1159" s="51"/>
      <c r="EQ1159" s="51"/>
      <c r="ER1159" s="51"/>
      <c r="ES1159" s="51"/>
      <c r="ET1159" s="51"/>
      <c r="EU1159" s="51"/>
      <c r="EV1159" s="51"/>
      <c r="EW1159" s="51"/>
      <c r="EX1159" s="51"/>
      <c r="EY1159" s="51"/>
      <c r="EZ1159" s="51"/>
      <c r="FA1159" s="51"/>
      <c r="FB1159" s="51"/>
      <c r="FC1159" s="51"/>
      <c r="FD1159" s="51"/>
      <c r="FE1159" s="51"/>
      <c r="FO1159" s="51"/>
      <c r="FP1159" s="51"/>
    </row>
    <row r="1160" spans="101:172" ht="12.75" customHeight="1">
      <c r="CW1160" s="51"/>
      <c r="CX1160" s="51"/>
      <c r="CY1160" s="51"/>
      <c r="CZ1160" s="51"/>
      <c r="DA1160" s="51"/>
      <c r="DB1160" s="51"/>
      <c r="DC1160" s="51"/>
      <c r="DD1160" s="51"/>
      <c r="DE1160" s="51"/>
      <c r="DF1160" s="51"/>
      <c r="DG1160" s="51"/>
      <c r="DH1160" s="51"/>
      <c r="DI1160" s="51"/>
      <c r="DJ1160" s="51"/>
      <c r="DK1160" s="51"/>
      <c r="DL1160" s="51"/>
      <c r="DM1160" s="51"/>
      <c r="DN1160" s="51"/>
      <c r="DO1160" s="51"/>
      <c r="DP1160" s="51"/>
      <c r="DQ1160" s="51"/>
      <c r="DR1160" s="51"/>
      <c r="DS1160" s="51"/>
      <c r="DT1160" s="51"/>
      <c r="DU1160" s="51"/>
      <c r="DV1160" s="51"/>
      <c r="DW1160" s="51"/>
      <c r="DX1160" s="51"/>
      <c r="DY1160" s="51"/>
      <c r="DZ1160" s="51"/>
      <c r="EA1160" s="51"/>
      <c r="EB1160" s="51"/>
      <c r="EC1160" s="51"/>
      <c r="ED1160" s="51"/>
      <c r="EE1160" s="51"/>
      <c r="EF1160" s="51"/>
      <c r="EG1160" s="51"/>
      <c r="EH1160" s="51"/>
      <c r="EI1160" s="51"/>
      <c r="EJ1160" s="51"/>
      <c r="EK1160" s="51"/>
      <c r="EL1160" s="51"/>
      <c r="EM1160" s="51"/>
      <c r="EN1160" s="51"/>
      <c r="EO1160" s="51"/>
      <c r="EP1160" s="51"/>
      <c r="EQ1160" s="51"/>
      <c r="ER1160" s="51"/>
      <c r="ES1160" s="51"/>
      <c r="ET1160" s="51"/>
      <c r="EU1160" s="51"/>
      <c r="EV1160" s="51"/>
      <c r="EW1160" s="51"/>
      <c r="EX1160" s="51"/>
      <c r="EY1160" s="51"/>
      <c r="EZ1160" s="51"/>
      <c r="FA1160" s="51"/>
      <c r="FB1160" s="51"/>
      <c r="FC1160" s="51"/>
      <c r="FD1160" s="51"/>
      <c r="FE1160" s="51"/>
      <c r="FO1160" s="51"/>
      <c r="FP1160" s="51"/>
    </row>
    <row r="1161" spans="101:172" ht="12.75" customHeight="1">
      <c r="CW1161" s="51"/>
      <c r="CX1161" s="51"/>
      <c r="CY1161" s="51"/>
      <c r="CZ1161" s="51"/>
      <c r="DA1161" s="51"/>
      <c r="DB1161" s="51"/>
      <c r="DC1161" s="51"/>
      <c r="DD1161" s="51"/>
      <c r="DE1161" s="51"/>
      <c r="DF1161" s="51"/>
      <c r="DG1161" s="51"/>
      <c r="DH1161" s="51"/>
      <c r="DI1161" s="51"/>
      <c r="DJ1161" s="51"/>
      <c r="DK1161" s="51"/>
      <c r="DL1161" s="51"/>
      <c r="DM1161" s="51"/>
      <c r="DN1161" s="51"/>
      <c r="DO1161" s="51"/>
      <c r="DP1161" s="51"/>
      <c r="DQ1161" s="51"/>
      <c r="DR1161" s="51"/>
      <c r="DS1161" s="51"/>
      <c r="DT1161" s="51"/>
      <c r="DU1161" s="51"/>
      <c r="DV1161" s="51"/>
      <c r="DW1161" s="51"/>
      <c r="DX1161" s="51"/>
      <c r="DY1161" s="51"/>
      <c r="DZ1161" s="51"/>
      <c r="EA1161" s="51"/>
      <c r="EB1161" s="51"/>
      <c r="EC1161" s="51"/>
      <c r="ED1161" s="51"/>
      <c r="EE1161" s="51"/>
      <c r="EF1161" s="51"/>
      <c r="EG1161" s="51"/>
      <c r="EH1161" s="51"/>
      <c r="EI1161" s="51"/>
      <c r="EJ1161" s="51"/>
      <c r="EK1161" s="51"/>
      <c r="EL1161" s="51"/>
      <c r="EM1161" s="51"/>
      <c r="EN1161" s="51"/>
      <c r="EO1161" s="51"/>
      <c r="EP1161" s="51"/>
      <c r="EQ1161" s="51"/>
      <c r="ER1161" s="51"/>
      <c r="ES1161" s="51"/>
      <c r="ET1161" s="51"/>
      <c r="EU1161" s="51"/>
      <c r="EV1161" s="51"/>
      <c r="EW1161" s="51"/>
      <c r="EX1161" s="51"/>
      <c r="EY1161" s="51"/>
      <c r="EZ1161" s="51"/>
      <c r="FA1161" s="51"/>
      <c r="FB1161" s="51"/>
      <c r="FC1161" s="51"/>
      <c r="FD1161" s="51"/>
      <c r="FE1161" s="51"/>
      <c r="FO1161" s="51"/>
      <c r="FP1161" s="51"/>
    </row>
    <row r="1162" spans="101:172" ht="12.75" customHeight="1">
      <c r="CW1162" s="51"/>
      <c r="CX1162" s="51"/>
      <c r="CY1162" s="51"/>
      <c r="CZ1162" s="51"/>
      <c r="DA1162" s="51"/>
      <c r="DB1162" s="51"/>
      <c r="DC1162" s="51"/>
      <c r="DD1162" s="51"/>
      <c r="DE1162" s="51"/>
      <c r="DF1162" s="51"/>
      <c r="DG1162" s="51"/>
      <c r="DH1162" s="51"/>
      <c r="DI1162" s="51"/>
      <c r="DJ1162" s="51"/>
      <c r="DK1162" s="51"/>
      <c r="DL1162" s="51"/>
      <c r="DM1162" s="51"/>
      <c r="DN1162" s="51"/>
      <c r="DO1162" s="51"/>
      <c r="DP1162" s="51"/>
      <c r="DQ1162" s="51"/>
      <c r="DR1162" s="51"/>
      <c r="DS1162" s="51"/>
      <c r="DT1162" s="51"/>
      <c r="DU1162" s="51"/>
      <c r="DV1162" s="51"/>
      <c r="DW1162" s="51"/>
      <c r="DX1162" s="51"/>
      <c r="DY1162" s="51"/>
      <c r="DZ1162" s="51"/>
      <c r="EA1162" s="51"/>
      <c r="EB1162" s="51"/>
      <c r="EC1162" s="51"/>
      <c r="ED1162" s="51"/>
      <c r="EE1162" s="51"/>
      <c r="EF1162" s="51"/>
      <c r="EG1162" s="51"/>
      <c r="EH1162" s="51"/>
      <c r="EI1162" s="51"/>
      <c r="EJ1162" s="51"/>
      <c r="EK1162" s="51"/>
      <c r="EL1162" s="51"/>
      <c r="EM1162" s="51"/>
      <c r="EN1162" s="51"/>
      <c r="EO1162" s="51"/>
      <c r="EP1162" s="51"/>
      <c r="EQ1162" s="51"/>
      <c r="ER1162" s="51"/>
      <c r="ES1162" s="51"/>
      <c r="ET1162" s="51"/>
      <c r="EU1162" s="51"/>
      <c r="EV1162" s="51"/>
      <c r="EW1162" s="51"/>
      <c r="EX1162" s="51"/>
      <c r="EY1162" s="51"/>
      <c r="EZ1162" s="51"/>
      <c r="FA1162" s="51"/>
      <c r="FB1162" s="51"/>
      <c r="FC1162" s="51"/>
      <c r="FD1162" s="51"/>
      <c r="FE1162" s="51"/>
      <c r="FO1162" s="51"/>
      <c r="FP1162" s="51"/>
    </row>
    <row r="1163" spans="101:172" ht="12.75" customHeight="1">
      <c r="CW1163" s="51"/>
      <c r="CX1163" s="51"/>
      <c r="CY1163" s="51"/>
      <c r="CZ1163" s="51"/>
      <c r="DA1163" s="51"/>
      <c r="DB1163" s="51"/>
      <c r="DC1163" s="51"/>
      <c r="DD1163" s="51"/>
      <c r="DE1163" s="51"/>
      <c r="DF1163" s="51"/>
      <c r="DG1163" s="51"/>
      <c r="DH1163" s="51"/>
      <c r="DI1163" s="51"/>
      <c r="DJ1163" s="51"/>
      <c r="DK1163" s="51"/>
      <c r="DL1163" s="51"/>
      <c r="DM1163" s="51"/>
      <c r="DN1163" s="51"/>
      <c r="DO1163" s="51"/>
      <c r="DP1163" s="51"/>
      <c r="DQ1163" s="51"/>
      <c r="DR1163" s="51"/>
      <c r="DS1163" s="51"/>
      <c r="DT1163" s="51"/>
      <c r="DU1163" s="51"/>
      <c r="DV1163" s="51"/>
      <c r="DW1163" s="51"/>
      <c r="DX1163" s="51"/>
      <c r="DY1163" s="51"/>
      <c r="DZ1163" s="51"/>
      <c r="EA1163" s="51"/>
      <c r="EB1163" s="51"/>
      <c r="EC1163" s="51"/>
      <c r="ED1163" s="51"/>
      <c r="EE1163" s="51"/>
      <c r="EF1163" s="51"/>
      <c r="EG1163" s="51"/>
      <c r="EH1163" s="51"/>
      <c r="EI1163" s="51"/>
      <c r="EJ1163" s="51"/>
      <c r="EK1163" s="51"/>
      <c r="EL1163" s="51"/>
      <c r="EM1163" s="51"/>
      <c r="EN1163" s="51"/>
      <c r="EO1163" s="51"/>
      <c r="EP1163" s="51"/>
      <c r="EQ1163" s="51"/>
      <c r="ER1163" s="51"/>
      <c r="ES1163" s="51"/>
      <c r="ET1163" s="51"/>
      <c r="EU1163" s="51"/>
      <c r="EV1163" s="51"/>
      <c r="EW1163" s="51"/>
      <c r="EX1163" s="51"/>
      <c r="EY1163" s="51"/>
      <c r="EZ1163" s="51"/>
      <c r="FA1163" s="51"/>
      <c r="FB1163" s="51"/>
      <c r="FC1163" s="51"/>
      <c r="FD1163" s="51"/>
      <c r="FE1163" s="51"/>
      <c r="FO1163" s="51"/>
      <c r="FP1163" s="51"/>
    </row>
    <row r="1164" spans="101:172" ht="12.75" customHeight="1">
      <c r="CW1164" s="51"/>
      <c r="CX1164" s="51"/>
      <c r="CY1164" s="51"/>
      <c r="CZ1164" s="51"/>
      <c r="DA1164" s="51"/>
      <c r="DB1164" s="51"/>
      <c r="DC1164" s="51"/>
      <c r="DD1164" s="51"/>
      <c r="DE1164" s="51"/>
      <c r="DF1164" s="51"/>
      <c r="DG1164" s="51"/>
      <c r="DH1164" s="51"/>
      <c r="DI1164" s="51"/>
      <c r="DJ1164" s="51"/>
      <c r="DK1164" s="51"/>
      <c r="DL1164" s="51"/>
      <c r="DM1164" s="51"/>
      <c r="DN1164" s="51"/>
      <c r="DO1164" s="51"/>
      <c r="DP1164" s="51"/>
      <c r="DQ1164" s="51"/>
      <c r="DR1164" s="51"/>
      <c r="DS1164" s="51"/>
      <c r="DT1164" s="51"/>
      <c r="DU1164" s="51"/>
      <c r="DV1164" s="51"/>
      <c r="DW1164" s="51"/>
      <c r="DX1164" s="51"/>
      <c r="DY1164" s="51"/>
      <c r="DZ1164" s="51"/>
      <c r="EA1164" s="51"/>
      <c r="EB1164" s="51"/>
      <c r="EC1164" s="51"/>
      <c r="ED1164" s="51"/>
      <c r="EE1164" s="51"/>
      <c r="EF1164" s="51"/>
      <c r="EG1164" s="51"/>
      <c r="EH1164" s="51"/>
      <c r="EI1164" s="51"/>
      <c r="EJ1164" s="51"/>
      <c r="EK1164" s="51"/>
      <c r="EL1164" s="51"/>
      <c r="EM1164" s="51"/>
      <c r="EN1164" s="51"/>
      <c r="EO1164" s="51"/>
      <c r="EP1164" s="51"/>
      <c r="EQ1164" s="51"/>
      <c r="ER1164" s="51"/>
      <c r="ES1164" s="51"/>
      <c r="ET1164" s="51"/>
      <c r="EU1164" s="51"/>
      <c r="EV1164" s="51"/>
      <c r="EW1164" s="51"/>
      <c r="EX1164" s="51"/>
      <c r="EY1164" s="51"/>
      <c r="EZ1164" s="51"/>
      <c r="FA1164" s="51"/>
      <c r="FB1164" s="51"/>
      <c r="FC1164" s="51"/>
      <c r="FD1164" s="51"/>
      <c r="FE1164" s="51"/>
      <c r="FO1164" s="51"/>
      <c r="FP1164" s="51"/>
    </row>
    <row r="1165" spans="101:172" ht="12.75" customHeight="1">
      <c r="CW1165" s="51"/>
      <c r="CX1165" s="51"/>
      <c r="CY1165" s="51"/>
      <c r="CZ1165" s="51"/>
      <c r="DA1165" s="51"/>
      <c r="DB1165" s="51"/>
      <c r="DC1165" s="51"/>
      <c r="DD1165" s="51"/>
      <c r="DE1165" s="51"/>
      <c r="DF1165" s="51"/>
      <c r="DG1165" s="51"/>
      <c r="DH1165" s="51"/>
      <c r="DI1165" s="51"/>
      <c r="DJ1165" s="51"/>
      <c r="DK1165" s="51"/>
      <c r="DL1165" s="51"/>
      <c r="DM1165" s="51"/>
      <c r="DN1165" s="51"/>
      <c r="DO1165" s="51"/>
      <c r="DP1165" s="51"/>
      <c r="DQ1165" s="51"/>
      <c r="DR1165" s="51"/>
      <c r="DS1165" s="51"/>
      <c r="DT1165" s="51"/>
      <c r="DU1165" s="51"/>
      <c r="DV1165" s="51"/>
      <c r="DW1165" s="51"/>
      <c r="DX1165" s="51"/>
      <c r="DY1165" s="51"/>
      <c r="DZ1165" s="51"/>
      <c r="EA1165" s="51"/>
      <c r="EB1165" s="51"/>
      <c r="EC1165" s="51"/>
      <c r="ED1165" s="51"/>
      <c r="EE1165" s="51"/>
      <c r="EF1165" s="51"/>
      <c r="EG1165" s="51"/>
      <c r="EH1165" s="51"/>
      <c r="EI1165" s="51"/>
      <c r="EJ1165" s="51"/>
      <c r="EK1165" s="51"/>
      <c r="EL1165" s="51"/>
      <c r="EM1165" s="51"/>
      <c r="EN1165" s="51"/>
      <c r="EO1165" s="51"/>
      <c r="EP1165" s="51"/>
      <c r="EQ1165" s="51"/>
      <c r="ER1165" s="51"/>
      <c r="ES1165" s="51"/>
      <c r="ET1165" s="51"/>
      <c r="EU1165" s="51"/>
      <c r="EV1165" s="51"/>
      <c r="EW1165" s="51"/>
      <c r="EX1165" s="51"/>
      <c r="EY1165" s="51"/>
      <c r="EZ1165" s="51"/>
      <c r="FA1165" s="51"/>
      <c r="FB1165" s="51"/>
      <c r="FC1165" s="51"/>
      <c r="FD1165" s="51"/>
      <c r="FE1165" s="51"/>
      <c r="FO1165" s="51"/>
      <c r="FP1165" s="51"/>
    </row>
    <row r="1166" spans="101:172" ht="12.75" customHeight="1">
      <c r="CW1166" s="51"/>
      <c r="CX1166" s="51"/>
      <c r="CY1166" s="51"/>
      <c r="CZ1166" s="51"/>
      <c r="DA1166" s="51"/>
      <c r="DB1166" s="51"/>
      <c r="DC1166" s="51"/>
      <c r="DD1166" s="51"/>
      <c r="DE1166" s="51"/>
      <c r="DF1166" s="51"/>
      <c r="DG1166" s="51"/>
      <c r="DH1166" s="51"/>
      <c r="DI1166" s="51"/>
      <c r="DJ1166" s="51"/>
      <c r="DK1166" s="51"/>
      <c r="DL1166" s="51"/>
      <c r="DM1166" s="51"/>
      <c r="DN1166" s="51"/>
      <c r="DO1166" s="51"/>
      <c r="DP1166" s="51"/>
      <c r="DQ1166" s="51"/>
      <c r="DR1166" s="51"/>
      <c r="DS1166" s="51"/>
      <c r="DT1166" s="51"/>
      <c r="DU1166" s="51"/>
      <c r="DV1166" s="51"/>
      <c r="DW1166" s="51"/>
      <c r="DX1166" s="51"/>
      <c r="DY1166" s="51"/>
      <c r="DZ1166" s="51"/>
      <c r="EA1166" s="51"/>
      <c r="EB1166" s="51"/>
      <c r="EC1166" s="51"/>
      <c r="ED1166" s="51"/>
      <c r="EE1166" s="51"/>
      <c r="EF1166" s="51"/>
      <c r="EG1166" s="51"/>
      <c r="EH1166" s="51"/>
      <c r="EI1166" s="51"/>
      <c r="EJ1166" s="51"/>
      <c r="EK1166" s="51"/>
      <c r="EL1166" s="51"/>
      <c r="EM1166" s="51"/>
      <c r="EN1166" s="51"/>
      <c r="EO1166" s="51"/>
      <c r="EP1166" s="51"/>
      <c r="EQ1166" s="51"/>
      <c r="ER1166" s="51"/>
      <c r="ES1166" s="51"/>
      <c r="ET1166" s="51"/>
      <c r="EU1166" s="51"/>
      <c r="EV1166" s="51"/>
      <c r="EW1166" s="51"/>
      <c r="EX1166" s="51"/>
      <c r="EY1166" s="51"/>
      <c r="EZ1166" s="51"/>
      <c r="FA1166" s="51"/>
      <c r="FB1166" s="51"/>
      <c r="FC1166" s="51"/>
      <c r="FD1166" s="51"/>
      <c r="FE1166" s="51"/>
      <c r="FO1166" s="51"/>
      <c r="FP1166" s="51"/>
    </row>
    <row r="1167" spans="101:172" ht="12.75" customHeight="1">
      <c r="CW1167" s="51"/>
      <c r="CX1167" s="51"/>
      <c r="CY1167" s="51"/>
      <c r="CZ1167" s="51"/>
      <c r="DA1167" s="51"/>
      <c r="DB1167" s="51"/>
      <c r="DC1167" s="51"/>
      <c r="DD1167" s="51"/>
      <c r="DE1167" s="51"/>
      <c r="DF1167" s="51"/>
      <c r="DG1167" s="51"/>
      <c r="DH1167" s="51"/>
      <c r="DI1167" s="51"/>
      <c r="DJ1167" s="51"/>
      <c r="DK1167" s="51"/>
      <c r="DL1167" s="51"/>
      <c r="DM1167" s="51"/>
      <c r="DN1167" s="51"/>
      <c r="DO1167" s="51"/>
      <c r="DP1167" s="51"/>
      <c r="DQ1167" s="51"/>
      <c r="DR1167" s="51"/>
      <c r="DS1167" s="51"/>
      <c r="DT1167" s="51"/>
      <c r="DU1167" s="51"/>
      <c r="DV1167" s="51"/>
      <c r="DW1167" s="51"/>
      <c r="DX1167" s="51"/>
      <c r="DY1167" s="51"/>
      <c r="DZ1167" s="51"/>
      <c r="EA1167" s="51"/>
      <c r="EB1167" s="51"/>
      <c r="EC1167" s="51"/>
      <c r="ED1167" s="51"/>
      <c r="EE1167" s="51"/>
      <c r="EF1167" s="51"/>
      <c r="EG1167" s="51"/>
      <c r="EH1167" s="51"/>
      <c r="EI1167" s="51"/>
      <c r="EJ1167" s="51"/>
      <c r="EK1167" s="51"/>
      <c r="EL1167" s="51"/>
      <c r="EM1167" s="51"/>
      <c r="EN1167" s="51"/>
      <c r="EO1167" s="51"/>
      <c r="EP1167" s="51"/>
      <c r="EQ1167" s="51"/>
      <c r="ER1167" s="51"/>
      <c r="ES1167" s="51"/>
      <c r="ET1167" s="51"/>
      <c r="EU1167" s="51"/>
      <c r="EV1167" s="51"/>
      <c r="EW1167" s="51"/>
      <c r="EX1167" s="51"/>
      <c r="EY1167" s="51"/>
      <c r="EZ1167" s="51"/>
      <c r="FA1167" s="51"/>
      <c r="FB1167" s="51"/>
      <c r="FC1167" s="51"/>
      <c r="FD1167" s="51"/>
      <c r="FE1167" s="51"/>
      <c r="FO1167" s="51"/>
      <c r="FP1167" s="51"/>
    </row>
    <row r="1168" spans="101:172" ht="12.75" customHeight="1">
      <c r="CW1168" s="51"/>
      <c r="CX1168" s="51"/>
      <c r="CY1168" s="51"/>
      <c r="CZ1168" s="51"/>
      <c r="DA1168" s="51"/>
      <c r="DB1168" s="51"/>
      <c r="DC1168" s="51"/>
      <c r="DD1168" s="51"/>
      <c r="DE1168" s="51"/>
      <c r="DF1168" s="51"/>
      <c r="DG1168" s="51"/>
      <c r="DH1168" s="51"/>
      <c r="DI1168" s="51"/>
      <c r="DJ1168" s="51"/>
      <c r="DK1168" s="51"/>
      <c r="DL1168" s="51"/>
      <c r="DM1168" s="51"/>
      <c r="DN1168" s="51"/>
      <c r="DO1168" s="51"/>
      <c r="DP1168" s="51"/>
      <c r="DQ1168" s="51"/>
      <c r="DR1168" s="51"/>
      <c r="DS1168" s="51"/>
      <c r="DT1168" s="51"/>
      <c r="DU1168" s="51"/>
      <c r="DV1168" s="51"/>
      <c r="DW1168" s="51"/>
      <c r="DX1168" s="51"/>
      <c r="DY1168" s="51"/>
      <c r="DZ1168" s="51"/>
      <c r="EA1168" s="51"/>
      <c r="EB1168" s="51"/>
      <c r="EC1168" s="51"/>
      <c r="ED1168" s="51"/>
      <c r="EE1168" s="51"/>
      <c r="EF1168" s="51"/>
      <c r="EG1168" s="51"/>
      <c r="EH1168" s="51"/>
      <c r="EI1168" s="51"/>
      <c r="EJ1168" s="51"/>
      <c r="EK1168" s="51"/>
      <c r="EL1168" s="51"/>
      <c r="EM1168" s="51"/>
      <c r="EN1168" s="51"/>
      <c r="EO1168" s="51"/>
      <c r="EP1168" s="51"/>
      <c r="EQ1168" s="51"/>
      <c r="ER1168" s="51"/>
      <c r="ES1168" s="51"/>
      <c r="ET1168" s="51"/>
      <c r="EU1168" s="51"/>
      <c r="EV1168" s="51"/>
      <c r="EW1168" s="51"/>
      <c r="EX1168" s="51"/>
      <c r="EY1168" s="51"/>
      <c r="EZ1168" s="51"/>
      <c r="FA1168" s="51"/>
      <c r="FB1168" s="51"/>
      <c r="FC1168" s="51"/>
      <c r="FD1168" s="51"/>
      <c r="FE1168" s="51"/>
      <c r="FO1168" s="51"/>
      <c r="FP1168" s="51"/>
    </row>
    <row r="1169" spans="101:172" ht="12.75" customHeight="1">
      <c r="CW1169" s="51"/>
      <c r="CX1169" s="51"/>
      <c r="CY1169" s="51"/>
      <c r="CZ1169" s="51"/>
      <c r="DA1169" s="51"/>
      <c r="DB1169" s="51"/>
      <c r="DC1169" s="51"/>
      <c r="DD1169" s="51"/>
      <c r="DE1169" s="51"/>
      <c r="DF1169" s="51"/>
      <c r="DG1169" s="51"/>
      <c r="DH1169" s="51"/>
      <c r="DI1169" s="51"/>
      <c r="DJ1169" s="51"/>
      <c r="DK1169" s="51"/>
      <c r="DL1169" s="51"/>
      <c r="DM1169" s="51"/>
      <c r="DN1169" s="51"/>
      <c r="DO1169" s="51"/>
      <c r="DP1169" s="51"/>
      <c r="DQ1169" s="51"/>
      <c r="DR1169" s="51"/>
      <c r="DS1169" s="51"/>
      <c r="DT1169" s="51"/>
      <c r="DU1169" s="51"/>
      <c r="DV1169" s="51"/>
      <c r="DW1169" s="51"/>
      <c r="DX1169" s="51"/>
      <c r="DY1169" s="51"/>
      <c r="DZ1169" s="51"/>
      <c r="EA1169" s="51"/>
      <c r="EB1169" s="51"/>
      <c r="EC1169" s="51"/>
      <c r="ED1169" s="51"/>
      <c r="EE1169" s="51"/>
      <c r="EF1169" s="51"/>
      <c r="EG1169" s="51"/>
      <c r="EH1169" s="51"/>
      <c r="EI1169" s="51"/>
      <c r="EJ1169" s="51"/>
      <c r="EK1169" s="51"/>
      <c r="EL1169" s="51"/>
      <c r="EM1169" s="51"/>
      <c r="EN1169" s="51"/>
      <c r="EO1169" s="51"/>
      <c r="EP1169" s="51"/>
      <c r="EQ1169" s="51"/>
      <c r="ER1169" s="51"/>
      <c r="ES1169" s="51"/>
      <c r="ET1169" s="51"/>
      <c r="EU1169" s="51"/>
      <c r="EV1169" s="51"/>
      <c r="EW1169" s="51"/>
      <c r="EX1169" s="51"/>
      <c r="EY1169" s="51"/>
      <c r="EZ1169" s="51"/>
      <c r="FA1169" s="51"/>
      <c r="FB1169" s="51"/>
      <c r="FC1169" s="51"/>
      <c r="FD1169" s="51"/>
      <c r="FE1169" s="51"/>
      <c r="FO1169" s="51"/>
      <c r="FP1169" s="51"/>
    </row>
    <row r="1170" spans="101:172" ht="12.75" customHeight="1">
      <c r="CW1170" s="51"/>
      <c r="CX1170" s="51"/>
      <c r="CY1170" s="51"/>
      <c r="CZ1170" s="51"/>
      <c r="DA1170" s="51"/>
      <c r="DB1170" s="51"/>
      <c r="DC1170" s="51"/>
      <c r="DD1170" s="51"/>
      <c r="DE1170" s="51"/>
      <c r="DF1170" s="51"/>
      <c r="DG1170" s="51"/>
      <c r="DH1170" s="51"/>
      <c r="DI1170" s="51"/>
      <c r="DJ1170" s="51"/>
      <c r="DK1170" s="51"/>
      <c r="DL1170" s="51"/>
      <c r="DM1170" s="51"/>
      <c r="DN1170" s="51"/>
      <c r="DO1170" s="51"/>
      <c r="DP1170" s="51"/>
      <c r="DQ1170" s="51"/>
      <c r="DR1170" s="51"/>
      <c r="DS1170" s="51"/>
      <c r="DT1170" s="51"/>
      <c r="DU1170" s="51"/>
      <c r="DV1170" s="51"/>
      <c r="DW1170" s="51"/>
      <c r="DX1170" s="51"/>
      <c r="DY1170" s="51"/>
      <c r="DZ1170" s="51"/>
      <c r="EA1170" s="51"/>
      <c r="EB1170" s="51"/>
      <c r="EC1170" s="51"/>
      <c r="ED1170" s="51"/>
      <c r="EE1170" s="51"/>
      <c r="EF1170" s="51"/>
      <c r="EG1170" s="51"/>
      <c r="EH1170" s="51"/>
      <c r="EI1170" s="51"/>
      <c r="EJ1170" s="51"/>
      <c r="EK1170" s="51"/>
      <c r="EL1170" s="51"/>
      <c r="EM1170" s="51"/>
      <c r="EN1170" s="51"/>
      <c r="EO1170" s="51"/>
      <c r="EP1170" s="51"/>
      <c r="EQ1170" s="51"/>
      <c r="ER1170" s="51"/>
      <c r="ES1170" s="51"/>
      <c r="ET1170" s="51"/>
      <c r="EU1170" s="51"/>
      <c r="EV1170" s="51"/>
      <c r="EW1170" s="51"/>
      <c r="EX1170" s="51"/>
      <c r="EY1170" s="51"/>
      <c r="EZ1170" s="51"/>
      <c r="FA1170" s="51"/>
      <c r="FB1170" s="51"/>
      <c r="FC1170" s="51"/>
      <c r="FD1170" s="51"/>
      <c r="FE1170" s="51"/>
      <c r="FO1170" s="51"/>
      <c r="FP1170" s="51"/>
    </row>
    <row r="1171" spans="101:172" ht="12.75" customHeight="1">
      <c r="CW1171" s="51"/>
      <c r="CX1171" s="51"/>
      <c r="CY1171" s="51"/>
      <c r="CZ1171" s="51"/>
      <c r="DA1171" s="51"/>
      <c r="DB1171" s="51"/>
      <c r="DC1171" s="51"/>
      <c r="DD1171" s="51"/>
      <c r="DE1171" s="51"/>
      <c r="DF1171" s="51"/>
      <c r="DG1171" s="51"/>
      <c r="DH1171" s="51"/>
      <c r="DI1171" s="51"/>
      <c r="DJ1171" s="51"/>
      <c r="DK1171" s="51"/>
      <c r="DL1171" s="51"/>
      <c r="DM1171" s="51"/>
      <c r="DN1171" s="51"/>
      <c r="DO1171" s="51"/>
      <c r="DP1171" s="51"/>
      <c r="DQ1171" s="51"/>
      <c r="DR1171" s="51"/>
      <c r="DS1171" s="51"/>
      <c r="DT1171" s="51"/>
      <c r="DU1171" s="51"/>
      <c r="DV1171" s="51"/>
      <c r="DW1171" s="51"/>
      <c r="DX1171" s="51"/>
      <c r="DY1171" s="51"/>
      <c r="DZ1171" s="51"/>
      <c r="EA1171" s="51"/>
      <c r="EB1171" s="51"/>
      <c r="EC1171" s="51"/>
      <c r="ED1171" s="51"/>
      <c r="EE1171" s="51"/>
      <c r="EF1171" s="51"/>
      <c r="EG1171" s="51"/>
      <c r="EH1171" s="51"/>
      <c r="EI1171" s="51"/>
      <c r="EJ1171" s="51"/>
      <c r="EK1171" s="51"/>
      <c r="EL1171" s="51"/>
      <c r="EM1171" s="51"/>
      <c r="EN1171" s="51"/>
      <c r="EO1171" s="51"/>
      <c r="EP1171" s="51"/>
      <c r="EQ1171" s="51"/>
      <c r="ER1171" s="51"/>
      <c r="ES1171" s="51"/>
      <c r="ET1171" s="51"/>
      <c r="EU1171" s="51"/>
      <c r="EV1171" s="51"/>
      <c r="EW1171" s="51"/>
      <c r="EX1171" s="51"/>
      <c r="EY1171" s="51"/>
      <c r="EZ1171" s="51"/>
      <c r="FA1171" s="51"/>
      <c r="FB1171" s="51"/>
      <c r="FC1171" s="51"/>
      <c r="FD1171" s="51"/>
      <c r="FE1171" s="51"/>
      <c r="FO1171" s="51"/>
      <c r="FP1171" s="51"/>
    </row>
    <row r="1172" spans="101:172" ht="12.75" customHeight="1">
      <c r="CW1172" s="51"/>
      <c r="CX1172" s="51"/>
      <c r="CY1172" s="51"/>
      <c r="CZ1172" s="51"/>
      <c r="DA1172" s="51"/>
      <c r="DB1172" s="51"/>
      <c r="DC1172" s="51"/>
      <c r="DD1172" s="51"/>
      <c r="DE1172" s="51"/>
      <c r="DF1172" s="51"/>
      <c r="DG1172" s="51"/>
      <c r="DH1172" s="51"/>
      <c r="DI1172" s="51"/>
      <c r="DJ1172" s="51"/>
      <c r="DK1172" s="51"/>
      <c r="DL1172" s="51"/>
      <c r="DM1172" s="51"/>
      <c r="DN1172" s="51"/>
      <c r="DO1172" s="51"/>
      <c r="DP1172" s="51"/>
      <c r="DQ1172" s="51"/>
      <c r="DR1172" s="51"/>
      <c r="DS1172" s="51"/>
      <c r="DT1172" s="51"/>
      <c r="DU1172" s="51"/>
      <c r="DV1172" s="51"/>
      <c r="DW1172" s="51"/>
      <c r="DX1172" s="51"/>
      <c r="DY1172" s="51"/>
      <c r="DZ1172" s="51"/>
      <c r="EA1172" s="51"/>
      <c r="EB1172" s="51"/>
      <c r="EC1172" s="51"/>
      <c r="ED1172" s="51"/>
      <c r="EE1172" s="51"/>
      <c r="EF1172" s="51"/>
      <c r="EG1172" s="51"/>
      <c r="EH1172" s="51"/>
      <c r="EI1172" s="51"/>
      <c r="EJ1172" s="51"/>
      <c r="EK1172" s="51"/>
      <c r="EL1172" s="51"/>
      <c r="EM1172" s="51"/>
      <c r="EN1172" s="51"/>
      <c r="EO1172" s="51"/>
      <c r="EP1172" s="51"/>
      <c r="EQ1172" s="51"/>
      <c r="ER1172" s="51"/>
      <c r="ES1172" s="51"/>
      <c r="ET1172" s="51"/>
      <c r="EU1172" s="51"/>
      <c r="EV1172" s="51"/>
      <c r="EW1172" s="51"/>
      <c r="EX1172" s="51"/>
      <c r="EY1172" s="51"/>
      <c r="EZ1172" s="51"/>
      <c r="FA1172" s="51"/>
      <c r="FB1172" s="51"/>
      <c r="FC1172" s="51"/>
      <c r="FD1172" s="51"/>
      <c r="FE1172" s="51"/>
      <c r="FO1172" s="51"/>
      <c r="FP1172" s="51"/>
    </row>
    <row r="1173" spans="101:172" ht="12.75" customHeight="1">
      <c r="CW1173" s="51"/>
      <c r="CX1173" s="51"/>
      <c r="CY1173" s="51"/>
      <c r="CZ1173" s="51"/>
      <c r="DA1173" s="51"/>
      <c r="DB1173" s="51"/>
      <c r="DC1173" s="51"/>
      <c r="DD1173" s="51"/>
      <c r="DE1173" s="51"/>
      <c r="DF1173" s="51"/>
      <c r="DG1173" s="51"/>
      <c r="DH1173" s="51"/>
      <c r="DI1173" s="51"/>
      <c r="DJ1173" s="51"/>
      <c r="DK1173" s="51"/>
      <c r="DL1173" s="51"/>
      <c r="DM1173" s="51"/>
      <c r="DN1173" s="51"/>
      <c r="DO1173" s="51"/>
      <c r="DP1173" s="51"/>
      <c r="DQ1173" s="51"/>
      <c r="DR1173" s="51"/>
      <c r="DS1173" s="51"/>
      <c r="DT1173" s="51"/>
      <c r="DU1173" s="51"/>
      <c r="DV1173" s="51"/>
      <c r="DW1173" s="51"/>
      <c r="DX1173" s="51"/>
      <c r="DY1173" s="51"/>
      <c r="DZ1173" s="51"/>
      <c r="EA1173" s="51"/>
      <c r="EB1173" s="51"/>
      <c r="EC1173" s="51"/>
      <c r="ED1173" s="51"/>
      <c r="EE1173" s="51"/>
      <c r="EF1173" s="51"/>
      <c r="EG1173" s="51"/>
      <c r="EH1173" s="51"/>
      <c r="EI1173" s="51"/>
      <c r="EJ1173" s="51"/>
      <c r="EK1173" s="51"/>
      <c r="EL1173" s="51"/>
      <c r="EM1173" s="51"/>
      <c r="EN1173" s="51"/>
      <c r="EO1173" s="51"/>
      <c r="EP1173" s="51"/>
      <c r="EQ1173" s="51"/>
      <c r="ER1173" s="51"/>
      <c r="ES1173" s="51"/>
      <c r="ET1173" s="51"/>
      <c r="EU1173" s="51"/>
      <c r="EV1173" s="51"/>
      <c r="EW1173" s="51"/>
      <c r="EX1173" s="51"/>
      <c r="EY1173" s="51"/>
      <c r="EZ1173" s="51"/>
      <c r="FA1173" s="51"/>
      <c r="FB1173" s="51"/>
      <c r="FC1173" s="51"/>
      <c r="FD1173" s="51"/>
      <c r="FE1173" s="51"/>
      <c r="FO1173" s="51"/>
      <c r="FP1173" s="51"/>
    </row>
    <row r="1174" spans="101:172" ht="12.75" customHeight="1">
      <c r="CW1174" s="51"/>
      <c r="CX1174" s="51"/>
      <c r="CY1174" s="51"/>
      <c r="CZ1174" s="51"/>
      <c r="DA1174" s="51"/>
      <c r="DB1174" s="51"/>
      <c r="DC1174" s="51"/>
      <c r="DD1174" s="51"/>
      <c r="DE1174" s="51"/>
      <c r="DF1174" s="51"/>
      <c r="DG1174" s="51"/>
      <c r="DH1174" s="51"/>
      <c r="DI1174" s="51"/>
      <c r="DJ1174" s="51"/>
      <c r="DK1174" s="51"/>
      <c r="DL1174" s="51"/>
      <c r="DM1174" s="51"/>
      <c r="DN1174" s="51"/>
      <c r="DO1174" s="51"/>
      <c r="DP1174" s="51"/>
      <c r="DQ1174" s="51"/>
      <c r="DR1174" s="51"/>
      <c r="DS1174" s="51"/>
      <c r="DT1174" s="51"/>
      <c r="DU1174" s="51"/>
      <c r="DV1174" s="51"/>
      <c r="DW1174" s="51"/>
      <c r="DX1174" s="51"/>
      <c r="DY1174" s="51"/>
      <c r="DZ1174" s="51"/>
      <c r="EA1174" s="51"/>
      <c r="EB1174" s="51"/>
      <c r="EC1174" s="51"/>
      <c r="ED1174" s="51"/>
      <c r="EE1174" s="51"/>
      <c r="EF1174" s="51"/>
      <c r="EG1174" s="51"/>
      <c r="EH1174" s="51"/>
      <c r="EI1174" s="51"/>
      <c r="EJ1174" s="51"/>
      <c r="EK1174" s="51"/>
      <c r="EL1174" s="51"/>
      <c r="EM1174" s="51"/>
      <c r="EN1174" s="51"/>
      <c r="EO1174" s="51"/>
      <c r="EP1174" s="51"/>
      <c r="EQ1174" s="51"/>
      <c r="ER1174" s="51"/>
      <c r="ES1174" s="51"/>
      <c r="ET1174" s="51"/>
      <c r="EU1174" s="51"/>
      <c r="EV1174" s="51"/>
      <c r="EW1174" s="51"/>
      <c r="EX1174" s="51"/>
      <c r="EY1174" s="51"/>
      <c r="EZ1174" s="51"/>
      <c r="FA1174" s="51"/>
      <c r="FB1174" s="51"/>
      <c r="FC1174" s="51"/>
      <c r="FD1174" s="51"/>
      <c r="FE1174" s="51"/>
      <c r="FO1174" s="51"/>
      <c r="FP1174" s="51"/>
    </row>
    <row r="1175" spans="101:172" ht="12.75" customHeight="1">
      <c r="CW1175" s="51"/>
      <c r="CX1175" s="51"/>
      <c r="CY1175" s="51"/>
      <c r="CZ1175" s="51"/>
      <c r="DA1175" s="51"/>
      <c r="DB1175" s="51"/>
      <c r="DC1175" s="51"/>
      <c r="DD1175" s="51"/>
      <c r="DE1175" s="51"/>
      <c r="DF1175" s="51"/>
      <c r="DG1175" s="51"/>
      <c r="DH1175" s="51"/>
      <c r="DI1175" s="51"/>
      <c r="DJ1175" s="51"/>
      <c r="DK1175" s="51"/>
      <c r="DL1175" s="51"/>
      <c r="DM1175" s="51"/>
      <c r="DN1175" s="51"/>
      <c r="DO1175" s="51"/>
      <c r="DP1175" s="51"/>
      <c r="DQ1175" s="51"/>
      <c r="DR1175" s="51"/>
      <c r="DS1175" s="51"/>
      <c r="DT1175" s="51"/>
      <c r="DU1175" s="51"/>
      <c r="DV1175" s="51"/>
      <c r="DW1175" s="51"/>
      <c r="DX1175" s="51"/>
      <c r="DY1175" s="51"/>
      <c r="DZ1175" s="51"/>
      <c r="EA1175" s="51"/>
      <c r="EB1175" s="51"/>
      <c r="EC1175" s="51"/>
      <c r="ED1175" s="51"/>
      <c r="EE1175" s="51"/>
      <c r="EF1175" s="51"/>
      <c r="EG1175" s="51"/>
      <c r="EH1175" s="51"/>
      <c r="EI1175" s="51"/>
      <c r="EJ1175" s="51"/>
      <c r="EK1175" s="51"/>
      <c r="EL1175" s="51"/>
      <c r="EM1175" s="51"/>
      <c r="EN1175" s="51"/>
      <c r="EO1175" s="51"/>
      <c r="EP1175" s="51"/>
      <c r="EQ1175" s="51"/>
      <c r="ER1175" s="51"/>
      <c r="ES1175" s="51"/>
      <c r="ET1175" s="51"/>
      <c r="EU1175" s="51"/>
      <c r="EV1175" s="51"/>
      <c r="EW1175" s="51"/>
      <c r="EX1175" s="51"/>
      <c r="EY1175" s="51"/>
      <c r="EZ1175" s="51"/>
      <c r="FA1175" s="51"/>
      <c r="FB1175" s="51"/>
      <c r="FC1175" s="51"/>
      <c r="FD1175" s="51"/>
      <c r="FE1175" s="51"/>
      <c r="FO1175" s="51"/>
      <c r="FP1175" s="51"/>
    </row>
    <row r="1176" spans="101:172" ht="12.75" customHeight="1">
      <c r="CW1176" s="51"/>
      <c r="CX1176" s="51"/>
      <c r="CY1176" s="51"/>
      <c r="CZ1176" s="51"/>
      <c r="DA1176" s="51"/>
      <c r="DB1176" s="51"/>
      <c r="DC1176" s="51"/>
      <c r="DD1176" s="51"/>
      <c r="DE1176" s="51"/>
      <c r="DF1176" s="51"/>
      <c r="DG1176" s="51"/>
      <c r="DH1176" s="51"/>
      <c r="DI1176" s="51"/>
      <c r="DJ1176" s="51"/>
      <c r="DK1176" s="51"/>
      <c r="DL1176" s="51"/>
      <c r="DM1176" s="51"/>
      <c r="DN1176" s="51"/>
      <c r="DO1176" s="51"/>
      <c r="DP1176" s="51"/>
      <c r="DQ1176" s="51"/>
      <c r="DR1176" s="51"/>
      <c r="DS1176" s="51"/>
      <c r="DT1176" s="51"/>
      <c r="DU1176" s="51"/>
      <c r="DV1176" s="51"/>
      <c r="DW1176" s="51"/>
      <c r="DX1176" s="51"/>
      <c r="DY1176" s="51"/>
      <c r="DZ1176" s="51"/>
      <c r="EA1176" s="51"/>
      <c r="EB1176" s="51"/>
      <c r="EC1176" s="51"/>
      <c r="ED1176" s="51"/>
      <c r="EE1176" s="51"/>
      <c r="EF1176" s="51"/>
      <c r="EG1176" s="51"/>
      <c r="EH1176" s="51"/>
      <c r="EI1176" s="51"/>
      <c r="EJ1176" s="51"/>
      <c r="EK1176" s="51"/>
      <c r="EL1176" s="51"/>
      <c r="EM1176" s="51"/>
      <c r="EN1176" s="51"/>
      <c r="EO1176" s="51"/>
      <c r="EP1176" s="51"/>
      <c r="EQ1176" s="51"/>
      <c r="ER1176" s="51"/>
      <c r="ES1176" s="51"/>
      <c r="ET1176" s="51"/>
      <c r="EU1176" s="51"/>
      <c r="EV1176" s="51"/>
      <c r="EW1176" s="51"/>
      <c r="EX1176" s="51"/>
      <c r="EY1176" s="51"/>
      <c r="EZ1176" s="51"/>
      <c r="FA1176" s="51"/>
      <c r="FB1176" s="51"/>
      <c r="FC1176" s="51"/>
      <c r="FD1176" s="51"/>
      <c r="FE1176" s="51"/>
      <c r="FO1176" s="51"/>
      <c r="FP1176" s="51"/>
    </row>
    <row r="1177" spans="101:172" ht="12.75" customHeight="1">
      <c r="CW1177" s="51"/>
      <c r="CX1177" s="51"/>
      <c r="CY1177" s="51"/>
      <c r="CZ1177" s="51"/>
      <c r="DA1177" s="51"/>
      <c r="DB1177" s="51"/>
      <c r="DC1177" s="51"/>
      <c r="DD1177" s="51"/>
      <c r="DE1177" s="51"/>
      <c r="DF1177" s="51"/>
      <c r="DG1177" s="51"/>
      <c r="DH1177" s="51"/>
      <c r="DI1177" s="51"/>
      <c r="DJ1177" s="51"/>
      <c r="DK1177" s="51"/>
      <c r="DL1177" s="51"/>
      <c r="DM1177" s="51"/>
      <c r="DN1177" s="51"/>
      <c r="DO1177" s="51"/>
      <c r="DP1177" s="51"/>
      <c r="DQ1177" s="51"/>
      <c r="DR1177" s="51"/>
      <c r="DS1177" s="51"/>
      <c r="DT1177" s="51"/>
      <c r="DU1177" s="51"/>
      <c r="DV1177" s="51"/>
      <c r="DW1177" s="51"/>
      <c r="DX1177" s="51"/>
      <c r="DY1177" s="51"/>
      <c r="DZ1177" s="51"/>
      <c r="EA1177" s="51"/>
      <c r="EB1177" s="51"/>
      <c r="EC1177" s="51"/>
      <c r="ED1177" s="51"/>
      <c r="EE1177" s="51"/>
      <c r="EF1177" s="51"/>
      <c r="EG1177" s="51"/>
      <c r="EH1177" s="51"/>
      <c r="EI1177" s="51"/>
      <c r="EJ1177" s="51"/>
      <c r="EK1177" s="51"/>
      <c r="EL1177" s="51"/>
      <c r="EM1177" s="51"/>
      <c r="EN1177" s="51"/>
      <c r="EO1177" s="51"/>
      <c r="EP1177" s="51"/>
      <c r="EQ1177" s="51"/>
      <c r="ER1177" s="51"/>
      <c r="ES1177" s="51"/>
      <c r="ET1177" s="51"/>
      <c r="EU1177" s="51"/>
      <c r="EV1177" s="51"/>
      <c r="EW1177" s="51"/>
      <c r="EX1177" s="51"/>
      <c r="EY1177" s="51"/>
      <c r="EZ1177" s="51"/>
      <c r="FA1177" s="51"/>
      <c r="FB1177" s="51"/>
      <c r="FC1177" s="51"/>
      <c r="FD1177" s="51"/>
      <c r="FE1177" s="51"/>
      <c r="FO1177" s="51"/>
      <c r="FP1177" s="51"/>
    </row>
    <row r="1178" spans="101:172" ht="12.75" customHeight="1">
      <c r="CW1178" s="51"/>
      <c r="CX1178" s="51"/>
      <c r="CY1178" s="51"/>
      <c r="CZ1178" s="51"/>
      <c r="DA1178" s="51"/>
      <c r="DB1178" s="51"/>
      <c r="DC1178" s="51"/>
      <c r="DD1178" s="51"/>
      <c r="DE1178" s="51"/>
      <c r="DF1178" s="51"/>
      <c r="DG1178" s="51"/>
      <c r="DH1178" s="51"/>
      <c r="DI1178" s="51"/>
      <c r="DJ1178" s="51"/>
      <c r="DK1178" s="51"/>
      <c r="DL1178" s="51"/>
      <c r="DM1178" s="51"/>
      <c r="DN1178" s="51"/>
      <c r="DO1178" s="51"/>
      <c r="DP1178" s="51"/>
      <c r="DQ1178" s="51"/>
      <c r="DR1178" s="51"/>
      <c r="DS1178" s="51"/>
      <c r="DT1178" s="51"/>
      <c r="DU1178" s="51"/>
      <c r="DV1178" s="51"/>
      <c r="DW1178" s="51"/>
      <c r="DX1178" s="51"/>
      <c r="DY1178" s="51"/>
      <c r="DZ1178" s="51"/>
      <c r="EA1178" s="51"/>
      <c r="EB1178" s="51"/>
      <c r="EC1178" s="51"/>
      <c r="ED1178" s="51"/>
      <c r="EE1178" s="51"/>
      <c r="EF1178" s="51"/>
      <c r="EG1178" s="51"/>
      <c r="EH1178" s="51"/>
      <c r="EI1178" s="51"/>
      <c r="EJ1178" s="51"/>
      <c r="EK1178" s="51"/>
      <c r="EL1178" s="51"/>
      <c r="EM1178" s="51"/>
      <c r="EN1178" s="51"/>
      <c r="EO1178" s="51"/>
      <c r="EP1178" s="51"/>
      <c r="EQ1178" s="51"/>
      <c r="ER1178" s="51"/>
      <c r="ES1178" s="51"/>
      <c r="ET1178" s="51"/>
      <c r="EU1178" s="51"/>
      <c r="EV1178" s="51"/>
      <c r="EW1178" s="51"/>
      <c r="EX1178" s="51"/>
      <c r="EY1178" s="51"/>
      <c r="EZ1178" s="51"/>
      <c r="FA1178" s="51"/>
      <c r="FB1178" s="51"/>
      <c r="FC1178" s="51"/>
      <c r="FD1178" s="51"/>
      <c r="FE1178" s="51"/>
      <c r="FO1178" s="51"/>
      <c r="FP1178" s="51"/>
    </row>
    <row r="1179" spans="101:172" ht="12.75" customHeight="1">
      <c r="CW1179" s="51"/>
      <c r="CX1179" s="51"/>
      <c r="CY1179" s="51"/>
      <c r="CZ1179" s="51"/>
      <c r="DA1179" s="51"/>
      <c r="DB1179" s="51"/>
      <c r="DC1179" s="51"/>
      <c r="DD1179" s="51"/>
      <c r="DE1179" s="51"/>
      <c r="DF1179" s="51"/>
      <c r="DG1179" s="51"/>
      <c r="DH1179" s="51"/>
      <c r="DI1179" s="51"/>
      <c r="DJ1179" s="51"/>
      <c r="DK1179" s="51"/>
      <c r="DL1179" s="51"/>
      <c r="DM1179" s="51"/>
      <c r="DN1179" s="51"/>
      <c r="DO1179" s="51"/>
      <c r="DP1179" s="51"/>
      <c r="DQ1179" s="51"/>
      <c r="DR1179" s="51"/>
      <c r="DS1179" s="51"/>
      <c r="DT1179" s="51"/>
      <c r="DU1179" s="51"/>
      <c r="DV1179" s="51"/>
      <c r="DW1179" s="51"/>
      <c r="DX1179" s="51"/>
      <c r="DY1179" s="51"/>
      <c r="DZ1179" s="51"/>
      <c r="EA1179" s="51"/>
      <c r="EB1179" s="51"/>
      <c r="EC1179" s="51"/>
      <c r="ED1179" s="51"/>
      <c r="EE1179" s="51"/>
      <c r="EF1179" s="51"/>
      <c r="EG1179" s="51"/>
      <c r="EH1179" s="51"/>
      <c r="EI1179" s="51"/>
      <c r="EJ1179" s="51"/>
      <c r="EK1179" s="51"/>
      <c r="EL1179" s="51"/>
      <c r="EM1179" s="51"/>
      <c r="EN1179" s="51"/>
      <c r="EO1179" s="51"/>
      <c r="EP1179" s="51"/>
      <c r="EQ1179" s="51"/>
      <c r="ER1179" s="51"/>
      <c r="ES1179" s="51"/>
      <c r="ET1179" s="51"/>
      <c r="EU1179" s="51"/>
      <c r="EV1179" s="51"/>
      <c r="EW1179" s="51"/>
      <c r="EX1179" s="51"/>
      <c r="EY1179" s="51"/>
      <c r="EZ1179" s="51"/>
      <c r="FA1179" s="51"/>
      <c r="FB1179" s="51"/>
      <c r="FC1179" s="51"/>
      <c r="FD1179" s="51"/>
      <c r="FE1179" s="51"/>
      <c r="FO1179" s="51"/>
      <c r="FP1179" s="51"/>
    </row>
    <row r="1180" spans="101:172" ht="12.75" customHeight="1">
      <c r="CW1180" s="51"/>
      <c r="CX1180" s="51"/>
      <c r="CY1180" s="51"/>
      <c r="CZ1180" s="51"/>
      <c r="DA1180" s="51"/>
      <c r="DB1180" s="51"/>
      <c r="DC1180" s="51"/>
      <c r="DD1180" s="51"/>
      <c r="DE1180" s="51"/>
      <c r="DF1180" s="51"/>
      <c r="DG1180" s="51"/>
      <c r="DH1180" s="51"/>
      <c r="DI1180" s="51"/>
      <c r="DJ1180" s="51"/>
      <c r="DK1180" s="51"/>
      <c r="DL1180" s="51"/>
      <c r="DM1180" s="51"/>
      <c r="DN1180" s="51"/>
      <c r="DO1180" s="51"/>
      <c r="DP1180" s="51"/>
      <c r="DQ1180" s="51"/>
      <c r="DR1180" s="51"/>
      <c r="DS1180" s="51"/>
      <c r="DT1180" s="51"/>
      <c r="DU1180" s="51"/>
      <c r="DV1180" s="51"/>
      <c r="DW1180" s="51"/>
      <c r="DX1180" s="51"/>
      <c r="DY1180" s="51"/>
      <c r="DZ1180" s="51"/>
      <c r="EA1180" s="51"/>
      <c r="EB1180" s="51"/>
      <c r="EC1180" s="51"/>
      <c r="ED1180" s="51"/>
      <c r="EE1180" s="51"/>
      <c r="EF1180" s="51"/>
      <c r="EG1180" s="51"/>
      <c r="EH1180" s="51"/>
      <c r="EI1180" s="51"/>
      <c r="EJ1180" s="51"/>
      <c r="EK1180" s="51"/>
      <c r="EL1180" s="51"/>
      <c r="EM1180" s="51"/>
      <c r="EN1180" s="51"/>
      <c r="EO1180" s="51"/>
      <c r="EP1180" s="51"/>
      <c r="EQ1180" s="51"/>
      <c r="ER1180" s="51"/>
      <c r="ES1180" s="51"/>
      <c r="ET1180" s="51"/>
      <c r="EU1180" s="51"/>
      <c r="EV1180" s="51"/>
      <c r="EW1180" s="51"/>
      <c r="EX1180" s="51"/>
      <c r="EY1180" s="51"/>
      <c r="EZ1180" s="51"/>
      <c r="FA1180" s="51"/>
      <c r="FB1180" s="51"/>
      <c r="FC1180" s="51"/>
      <c r="FD1180" s="51"/>
      <c r="FE1180" s="51"/>
      <c r="FO1180" s="51"/>
      <c r="FP1180" s="51"/>
    </row>
    <row r="1181" spans="101:172" ht="12.75" customHeight="1">
      <c r="CW1181" s="51"/>
      <c r="CX1181" s="51"/>
      <c r="CY1181" s="51"/>
      <c r="CZ1181" s="51"/>
      <c r="DA1181" s="51"/>
      <c r="DB1181" s="51"/>
      <c r="DC1181" s="51"/>
      <c r="DD1181" s="51"/>
      <c r="DE1181" s="51"/>
      <c r="DF1181" s="51"/>
      <c r="DG1181" s="51"/>
      <c r="DH1181" s="51"/>
      <c r="DI1181" s="51"/>
      <c r="DJ1181" s="51"/>
      <c r="DK1181" s="51"/>
      <c r="DL1181" s="51"/>
      <c r="DM1181" s="51"/>
      <c r="DN1181" s="51"/>
      <c r="DO1181" s="51"/>
      <c r="DP1181" s="51"/>
      <c r="DQ1181" s="51"/>
      <c r="DR1181" s="51"/>
      <c r="DS1181" s="51"/>
      <c r="DT1181" s="51"/>
      <c r="DU1181" s="51"/>
      <c r="DV1181" s="51"/>
      <c r="DW1181" s="51"/>
      <c r="DX1181" s="51"/>
      <c r="DY1181" s="51"/>
      <c r="DZ1181" s="51"/>
      <c r="EA1181" s="51"/>
      <c r="EB1181" s="51"/>
      <c r="EC1181" s="51"/>
      <c r="ED1181" s="51"/>
      <c r="EE1181" s="51"/>
      <c r="EF1181" s="51"/>
      <c r="EG1181" s="51"/>
      <c r="EH1181" s="51"/>
      <c r="EI1181" s="51"/>
      <c r="EJ1181" s="51"/>
      <c r="EK1181" s="51"/>
      <c r="EL1181" s="51"/>
      <c r="EM1181" s="51"/>
      <c r="EN1181" s="51"/>
      <c r="EO1181" s="51"/>
      <c r="EP1181" s="51"/>
      <c r="EQ1181" s="51"/>
      <c r="ER1181" s="51"/>
      <c r="ES1181" s="51"/>
      <c r="ET1181" s="51"/>
      <c r="EU1181" s="51"/>
      <c r="EV1181" s="51"/>
      <c r="EW1181" s="51"/>
      <c r="EX1181" s="51"/>
      <c r="EY1181" s="51"/>
      <c r="EZ1181" s="51"/>
      <c r="FA1181" s="51"/>
      <c r="FB1181" s="51"/>
      <c r="FC1181" s="51"/>
      <c r="FD1181" s="51"/>
      <c r="FE1181" s="51"/>
      <c r="FO1181" s="51"/>
      <c r="FP1181" s="51"/>
    </row>
    <row r="1182" spans="101:172" ht="12.75" customHeight="1">
      <c r="CW1182" s="51"/>
      <c r="CX1182" s="51"/>
      <c r="CY1182" s="51"/>
      <c r="CZ1182" s="51"/>
      <c r="DA1182" s="51"/>
      <c r="DB1182" s="51"/>
      <c r="DC1182" s="51"/>
      <c r="DD1182" s="51"/>
      <c r="DE1182" s="51"/>
      <c r="DF1182" s="51"/>
      <c r="DG1182" s="51"/>
      <c r="DH1182" s="51"/>
      <c r="DI1182" s="51"/>
      <c r="DJ1182" s="51"/>
      <c r="DK1182" s="51"/>
      <c r="DL1182" s="51"/>
      <c r="DM1182" s="51"/>
      <c r="DN1182" s="51"/>
      <c r="DO1182" s="51"/>
      <c r="DP1182" s="51"/>
      <c r="DQ1182" s="51"/>
      <c r="DR1182" s="51"/>
      <c r="DS1182" s="51"/>
      <c r="DT1182" s="51"/>
      <c r="DU1182" s="51"/>
      <c r="DV1182" s="51"/>
      <c r="DW1182" s="51"/>
      <c r="DX1182" s="51"/>
      <c r="DY1182" s="51"/>
      <c r="DZ1182" s="51"/>
      <c r="EA1182" s="51"/>
      <c r="EB1182" s="51"/>
      <c r="EC1182" s="51"/>
      <c r="ED1182" s="51"/>
      <c r="EE1182" s="51"/>
      <c r="EF1182" s="51"/>
      <c r="EG1182" s="51"/>
      <c r="EH1182" s="51"/>
      <c r="EI1182" s="51"/>
      <c r="EJ1182" s="51"/>
      <c r="EK1182" s="51"/>
      <c r="EL1182" s="51"/>
      <c r="EM1182" s="51"/>
      <c r="EN1182" s="51"/>
      <c r="EO1182" s="51"/>
      <c r="EP1182" s="51"/>
      <c r="EQ1182" s="51"/>
      <c r="ER1182" s="51"/>
      <c r="ES1182" s="51"/>
      <c r="ET1182" s="51"/>
      <c r="EU1182" s="51"/>
      <c r="EV1182" s="51"/>
      <c r="EW1182" s="51"/>
      <c r="EX1182" s="51"/>
      <c r="EY1182" s="51"/>
      <c r="EZ1182" s="51"/>
      <c r="FA1182" s="51"/>
      <c r="FB1182" s="51"/>
      <c r="FC1182" s="51"/>
      <c r="FD1182" s="51"/>
      <c r="FE1182" s="51"/>
      <c r="FO1182" s="51"/>
      <c r="FP1182" s="51"/>
    </row>
    <row r="1183" spans="101:172" ht="12.75" customHeight="1">
      <c r="CW1183" s="51"/>
      <c r="CX1183" s="51"/>
      <c r="CY1183" s="51"/>
      <c r="CZ1183" s="51"/>
      <c r="DA1183" s="51"/>
      <c r="DB1183" s="51"/>
      <c r="DC1183" s="51"/>
      <c r="DD1183" s="51"/>
      <c r="DE1183" s="51"/>
      <c r="DF1183" s="51"/>
      <c r="DG1183" s="51"/>
      <c r="DH1183" s="51"/>
      <c r="DI1183" s="51"/>
      <c r="DJ1183" s="51"/>
      <c r="DK1183" s="51"/>
      <c r="DL1183" s="51"/>
      <c r="DM1183" s="51"/>
      <c r="DN1183" s="51"/>
      <c r="DO1183" s="51"/>
      <c r="DP1183" s="51"/>
      <c r="DQ1183" s="51"/>
      <c r="DR1183" s="51"/>
      <c r="DS1183" s="51"/>
      <c r="DT1183" s="51"/>
      <c r="DU1183" s="51"/>
      <c r="DV1183" s="51"/>
      <c r="DW1183" s="51"/>
      <c r="DX1183" s="51"/>
      <c r="DY1183" s="51"/>
      <c r="DZ1183" s="51"/>
      <c r="EA1183" s="51"/>
      <c r="EB1183" s="51"/>
      <c r="EC1183" s="51"/>
      <c r="ED1183" s="51"/>
      <c r="EE1183" s="51"/>
      <c r="EF1183" s="51"/>
      <c r="EG1183" s="51"/>
      <c r="EH1183" s="51"/>
      <c r="EI1183" s="51"/>
      <c r="EJ1183" s="51"/>
      <c r="EK1183" s="51"/>
      <c r="EL1183" s="51"/>
      <c r="EM1183" s="51"/>
      <c r="EN1183" s="51"/>
      <c r="EO1183" s="51"/>
      <c r="EP1183" s="51"/>
      <c r="EQ1183" s="51"/>
      <c r="ER1183" s="51"/>
      <c r="ES1183" s="51"/>
      <c r="ET1183" s="51"/>
      <c r="EU1183" s="51"/>
      <c r="EV1183" s="51"/>
      <c r="EW1183" s="51"/>
      <c r="EX1183" s="51"/>
      <c r="EY1183" s="51"/>
      <c r="EZ1183" s="51"/>
      <c r="FA1183" s="51"/>
      <c r="FB1183" s="51"/>
      <c r="FC1183" s="51"/>
      <c r="FD1183" s="51"/>
      <c r="FE1183" s="51"/>
      <c r="FO1183" s="51"/>
      <c r="FP1183" s="51"/>
    </row>
    <row r="1184" spans="101:172" ht="12.75" customHeight="1">
      <c r="CW1184" s="51"/>
      <c r="CX1184" s="51"/>
      <c r="CY1184" s="51"/>
      <c r="CZ1184" s="51"/>
      <c r="DA1184" s="51"/>
      <c r="DB1184" s="51"/>
      <c r="DC1184" s="51"/>
      <c r="DD1184" s="51"/>
      <c r="DE1184" s="51"/>
      <c r="DF1184" s="51"/>
      <c r="DG1184" s="51"/>
      <c r="DH1184" s="51"/>
      <c r="DI1184" s="51"/>
      <c r="DJ1184" s="51"/>
      <c r="DK1184" s="51"/>
      <c r="DL1184" s="51"/>
      <c r="DM1184" s="51"/>
      <c r="DN1184" s="51"/>
      <c r="DO1184" s="51"/>
      <c r="DP1184" s="51"/>
      <c r="DQ1184" s="51"/>
      <c r="DR1184" s="51"/>
      <c r="DS1184" s="51"/>
      <c r="DT1184" s="51"/>
      <c r="DU1184" s="51"/>
      <c r="DV1184" s="51"/>
      <c r="DW1184" s="51"/>
      <c r="DX1184" s="51"/>
      <c r="DY1184" s="51"/>
      <c r="DZ1184" s="51"/>
      <c r="EA1184" s="51"/>
      <c r="EB1184" s="51"/>
      <c r="EC1184" s="51"/>
      <c r="ED1184" s="51"/>
      <c r="EE1184" s="51"/>
      <c r="EF1184" s="51"/>
      <c r="EG1184" s="51"/>
      <c r="EH1184" s="51"/>
      <c r="EI1184" s="51"/>
      <c r="EJ1184" s="51"/>
      <c r="EK1184" s="51"/>
      <c r="EL1184" s="51"/>
      <c r="EM1184" s="51"/>
      <c r="EN1184" s="51"/>
      <c r="EO1184" s="51"/>
      <c r="EP1184" s="51"/>
      <c r="EQ1184" s="51"/>
      <c r="ER1184" s="51"/>
      <c r="ES1184" s="51"/>
      <c r="ET1184" s="51"/>
      <c r="EU1184" s="51"/>
      <c r="EV1184" s="51"/>
      <c r="EW1184" s="51"/>
      <c r="EX1184" s="51"/>
      <c r="EY1184" s="51"/>
      <c r="EZ1184" s="51"/>
      <c r="FA1184" s="51"/>
      <c r="FB1184" s="51"/>
      <c r="FC1184" s="51"/>
      <c r="FD1184" s="51"/>
      <c r="FE1184" s="51"/>
      <c r="FO1184" s="51"/>
      <c r="FP1184" s="51"/>
    </row>
    <row r="1185" spans="101:172" ht="12.75" customHeight="1">
      <c r="CW1185" s="51"/>
      <c r="CX1185" s="51"/>
      <c r="CY1185" s="51"/>
      <c r="CZ1185" s="51"/>
      <c r="DA1185" s="51"/>
      <c r="DB1185" s="51"/>
      <c r="DC1185" s="51"/>
      <c r="DD1185" s="51"/>
      <c r="DE1185" s="51"/>
      <c r="DF1185" s="51"/>
      <c r="DG1185" s="51"/>
      <c r="DH1185" s="51"/>
      <c r="DI1185" s="51"/>
      <c r="DJ1185" s="51"/>
      <c r="DK1185" s="51"/>
      <c r="DL1185" s="51"/>
      <c r="DM1185" s="51"/>
      <c r="DN1185" s="51"/>
      <c r="DO1185" s="51"/>
      <c r="DP1185" s="51"/>
      <c r="DQ1185" s="51"/>
      <c r="DR1185" s="51"/>
      <c r="DS1185" s="51"/>
      <c r="DT1185" s="51"/>
      <c r="DU1185" s="51"/>
      <c r="DV1185" s="51"/>
      <c r="DW1185" s="51"/>
      <c r="DX1185" s="51"/>
      <c r="DY1185" s="51"/>
      <c r="DZ1185" s="51"/>
      <c r="EA1185" s="51"/>
      <c r="EB1185" s="51"/>
      <c r="EC1185" s="51"/>
      <c r="ED1185" s="51"/>
      <c r="EE1185" s="51"/>
      <c r="EF1185" s="51"/>
      <c r="EG1185" s="51"/>
      <c r="EH1185" s="51"/>
      <c r="EI1185" s="51"/>
      <c r="EJ1185" s="51"/>
      <c r="EK1185" s="51"/>
      <c r="EL1185" s="51"/>
      <c r="EM1185" s="51"/>
      <c r="EN1185" s="51"/>
      <c r="EO1185" s="51"/>
      <c r="EP1185" s="51"/>
      <c r="EQ1185" s="51"/>
      <c r="ER1185" s="51"/>
      <c r="ES1185" s="51"/>
      <c r="ET1185" s="51"/>
      <c r="EU1185" s="51"/>
      <c r="EV1185" s="51"/>
      <c r="EW1185" s="51"/>
      <c r="EX1185" s="51"/>
      <c r="EY1185" s="51"/>
      <c r="EZ1185" s="51"/>
      <c r="FA1185" s="51"/>
      <c r="FB1185" s="51"/>
      <c r="FC1185" s="51"/>
      <c r="FD1185" s="51"/>
      <c r="FE1185" s="51"/>
      <c r="FO1185" s="51"/>
      <c r="FP1185" s="51"/>
    </row>
    <row r="1186" spans="101:172" ht="12.75" customHeight="1">
      <c r="CW1186" s="51"/>
      <c r="CX1186" s="51"/>
      <c r="CY1186" s="51"/>
      <c r="CZ1186" s="51"/>
      <c r="DA1186" s="51"/>
      <c r="DB1186" s="51"/>
      <c r="DC1186" s="51"/>
      <c r="DD1186" s="51"/>
      <c r="DE1186" s="51"/>
      <c r="DF1186" s="51"/>
      <c r="DG1186" s="51"/>
      <c r="DH1186" s="51"/>
      <c r="DI1186" s="51"/>
      <c r="DJ1186" s="51"/>
      <c r="DK1186" s="51"/>
      <c r="DL1186" s="51"/>
      <c r="DM1186" s="51"/>
      <c r="DN1186" s="51"/>
      <c r="DO1186" s="51"/>
      <c r="DP1186" s="51"/>
      <c r="DQ1186" s="51"/>
      <c r="DR1186" s="51"/>
      <c r="DS1186" s="51"/>
      <c r="DT1186" s="51"/>
      <c r="DU1186" s="51"/>
      <c r="DV1186" s="51"/>
      <c r="DW1186" s="51"/>
      <c r="DX1186" s="51"/>
      <c r="DY1186" s="51"/>
      <c r="DZ1186" s="51"/>
      <c r="EA1186" s="51"/>
      <c r="EB1186" s="51"/>
      <c r="EC1186" s="51"/>
      <c r="ED1186" s="51"/>
      <c r="EE1186" s="51"/>
      <c r="EF1186" s="51"/>
      <c r="EG1186" s="51"/>
      <c r="EH1186" s="51"/>
      <c r="EI1186" s="51"/>
      <c r="EJ1186" s="51"/>
      <c r="EK1186" s="51"/>
      <c r="EL1186" s="51"/>
      <c r="EM1186" s="51"/>
      <c r="EN1186" s="51"/>
      <c r="EO1186" s="51"/>
      <c r="EP1186" s="51"/>
      <c r="EQ1186" s="51"/>
      <c r="ER1186" s="51"/>
      <c r="ES1186" s="51"/>
      <c r="ET1186" s="51"/>
      <c r="EU1186" s="51"/>
      <c r="EV1186" s="51"/>
      <c r="EW1186" s="51"/>
      <c r="EX1186" s="51"/>
      <c r="EY1186" s="51"/>
      <c r="EZ1186" s="51"/>
      <c r="FA1186" s="51"/>
      <c r="FB1186" s="51"/>
      <c r="FC1186" s="51"/>
      <c r="FD1186" s="51"/>
      <c r="FE1186" s="51"/>
      <c r="FO1186" s="51"/>
      <c r="FP1186" s="51"/>
    </row>
    <row r="1187" spans="101:172" ht="12.75" customHeight="1">
      <c r="CW1187" s="51"/>
      <c r="CX1187" s="51"/>
      <c r="CY1187" s="51"/>
      <c r="CZ1187" s="51"/>
      <c r="DA1187" s="51"/>
      <c r="DB1187" s="51"/>
      <c r="DC1187" s="51"/>
      <c r="DD1187" s="51"/>
      <c r="DE1187" s="51"/>
      <c r="DF1187" s="51"/>
      <c r="DG1187" s="51"/>
      <c r="DH1187" s="51"/>
      <c r="DI1187" s="51"/>
      <c r="DJ1187" s="51"/>
      <c r="DK1187" s="51"/>
      <c r="DL1187" s="51"/>
      <c r="DM1187" s="51"/>
      <c r="DN1187" s="51"/>
      <c r="DO1187" s="51"/>
      <c r="DP1187" s="51"/>
      <c r="DQ1187" s="51"/>
      <c r="DR1187" s="51"/>
      <c r="DS1187" s="51"/>
      <c r="DT1187" s="51"/>
      <c r="DU1187" s="51"/>
      <c r="DV1187" s="51"/>
      <c r="DW1187" s="51"/>
      <c r="DX1187" s="51"/>
      <c r="DY1187" s="51"/>
      <c r="DZ1187" s="51"/>
      <c r="EA1187" s="51"/>
      <c r="EB1187" s="51"/>
      <c r="EC1187" s="51"/>
      <c r="ED1187" s="51"/>
      <c r="EE1187" s="51"/>
      <c r="EF1187" s="51"/>
      <c r="EG1187" s="51"/>
      <c r="EH1187" s="51"/>
      <c r="EI1187" s="51"/>
      <c r="EJ1187" s="51"/>
      <c r="EK1187" s="51"/>
      <c r="EL1187" s="51"/>
      <c r="EM1187" s="51"/>
      <c r="EN1187" s="51"/>
      <c r="EO1187" s="51"/>
      <c r="EP1187" s="51"/>
      <c r="EQ1187" s="51"/>
      <c r="ER1187" s="51"/>
      <c r="ES1187" s="51"/>
      <c r="ET1187" s="51"/>
      <c r="EU1187" s="51"/>
      <c r="EV1187" s="51"/>
      <c r="EW1187" s="51"/>
      <c r="EX1187" s="51"/>
      <c r="EY1187" s="51"/>
      <c r="EZ1187" s="51"/>
      <c r="FA1187" s="51"/>
      <c r="FB1187" s="51"/>
      <c r="FC1187" s="51"/>
      <c r="FD1187" s="51"/>
      <c r="FE1187" s="51"/>
      <c r="FO1187" s="51"/>
      <c r="FP1187" s="51"/>
    </row>
    <row r="1188" spans="101:172" ht="12.75" customHeight="1">
      <c r="CW1188" s="51"/>
      <c r="CX1188" s="51"/>
      <c r="CY1188" s="51"/>
      <c r="CZ1188" s="51"/>
      <c r="DA1188" s="51"/>
      <c r="DB1188" s="51"/>
      <c r="DC1188" s="51"/>
      <c r="DD1188" s="51"/>
      <c r="DE1188" s="51"/>
      <c r="DF1188" s="51"/>
      <c r="DG1188" s="51"/>
      <c r="DH1188" s="51"/>
      <c r="DI1188" s="51"/>
      <c r="DJ1188" s="51"/>
      <c r="DK1188" s="51"/>
      <c r="DL1188" s="51"/>
      <c r="DM1188" s="51"/>
      <c r="DN1188" s="51"/>
      <c r="DO1188" s="51"/>
      <c r="DP1188" s="51"/>
      <c r="DQ1188" s="51"/>
      <c r="DR1188" s="51"/>
      <c r="DS1188" s="51"/>
      <c r="DT1188" s="51"/>
      <c r="DU1188" s="51"/>
      <c r="DV1188" s="51"/>
      <c r="DW1188" s="51"/>
      <c r="DX1188" s="51"/>
      <c r="DY1188" s="51"/>
      <c r="DZ1188" s="51"/>
      <c r="EA1188" s="51"/>
      <c r="EB1188" s="51"/>
      <c r="EC1188" s="51"/>
      <c r="ED1188" s="51"/>
      <c r="EE1188" s="51"/>
      <c r="EF1188" s="51"/>
      <c r="EG1188" s="51"/>
      <c r="EH1188" s="51"/>
      <c r="EI1188" s="51"/>
      <c r="EJ1188" s="51"/>
      <c r="EK1188" s="51"/>
      <c r="EL1188" s="51"/>
      <c r="EM1188" s="51"/>
      <c r="EN1188" s="51"/>
      <c r="EO1188" s="51"/>
      <c r="EP1188" s="51"/>
      <c r="EQ1188" s="51"/>
      <c r="ER1188" s="51"/>
      <c r="ES1188" s="51"/>
      <c r="ET1188" s="51"/>
      <c r="EU1188" s="51"/>
      <c r="EV1188" s="51"/>
      <c r="EW1188" s="51"/>
      <c r="EX1188" s="51"/>
      <c r="EY1188" s="51"/>
      <c r="EZ1188" s="51"/>
      <c r="FA1188" s="51"/>
      <c r="FB1188" s="51"/>
      <c r="FC1188" s="51"/>
      <c r="FD1188" s="51"/>
      <c r="FE1188" s="51"/>
      <c r="FO1188" s="51"/>
      <c r="FP1188" s="51"/>
    </row>
    <row r="1189" spans="101:172" ht="12.75" customHeight="1">
      <c r="CW1189" s="51"/>
      <c r="CX1189" s="51"/>
      <c r="CY1189" s="51"/>
      <c r="CZ1189" s="51"/>
      <c r="DA1189" s="51"/>
      <c r="DB1189" s="51"/>
      <c r="DC1189" s="51"/>
      <c r="DD1189" s="51"/>
      <c r="DE1189" s="51"/>
      <c r="DF1189" s="51"/>
      <c r="DG1189" s="51"/>
      <c r="DH1189" s="51"/>
      <c r="DI1189" s="51"/>
      <c r="DJ1189" s="51"/>
      <c r="DK1189" s="51"/>
      <c r="DL1189" s="51"/>
      <c r="DM1189" s="51"/>
      <c r="DN1189" s="51"/>
      <c r="DO1189" s="51"/>
      <c r="DP1189" s="51"/>
      <c r="DQ1189" s="51"/>
      <c r="DR1189" s="51"/>
      <c r="DS1189" s="51"/>
      <c r="DT1189" s="51"/>
      <c r="DU1189" s="51"/>
      <c r="DV1189" s="51"/>
      <c r="DW1189" s="51"/>
      <c r="DX1189" s="51"/>
      <c r="DY1189" s="51"/>
      <c r="DZ1189" s="51"/>
      <c r="EA1189" s="51"/>
      <c r="EB1189" s="51"/>
      <c r="EC1189" s="51"/>
      <c r="ED1189" s="51"/>
      <c r="EE1189" s="51"/>
      <c r="EF1189" s="51"/>
      <c r="EG1189" s="51"/>
      <c r="EH1189" s="51"/>
      <c r="EI1189" s="51"/>
      <c r="EJ1189" s="51"/>
      <c r="EK1189" s="51"/>
      <c r="EL1189" s="51"/>
      <c r="EM1189" s="51"/>
      <c r="EN1189" s="51"/>
      <c r="EO1189" s="51"/>
      <c r="EP1189" s="51"/>
      <c r="EQ1189" s="51"/>
      <c r="ER1189" s="51"/>
      <c r="ES1189" s="51"/>
      <c r="ET1189" s="51"/>
      <c r="EU1189" s="51"/>
      <c r="EV1189" s="51"/>
      <c r="EW1189" s="51"/>
      <c r="EX1189" s="51"/>
      <c r="EY1189" s="51"/>
      <c r="EZ1189" s="51"/>
      <c r="FA1189" s="51"/>
      <c r="FB1189" s="51"/>
      <c r="FC1189" s="51"/>
      <c r="FD1189" s="51"/>
      <c r="FE1189" s="51"/>
      <c r="FO1189" s="51"/>
      <c r="FP1189" s="51"/>
    </row>
    <row r="1190" spans="101:172" ht="12.75" customHeight="1">
      <c r="CW1190" s="51"/>
      <c r="CX1190" s="51"/>
      <c r="CY1190" s="51"/>
      <c r="CZ1190" s="51"/>
      <c r="DA1190" s="51"/>
      <c r="DB1190" s="51"/>
      <c r="DC1190" s="51"/>
      <c r="DD1190" s="51"/>
      <c r="DE1190" s="51"/>
      <c r="DF1190" s="51"/>
      <c r="DG1190" s="51"/>
      <c r="DH1190" s="51"/>
      <c r="DI1190" s="51"/>
      <c r="DJ1190" s="51"/>
      <c r="DK1190" s="51"/>
      <c r="DL1190" s="51"/>
      <c r="DM1190" s="51"/>
      <c r="DN1190" s="51"/>
      <c r="DO1190" s="51"/>
      <c r="DP1190" s="51"/>
      <c r="DQ1190" s="51"/>
      <c r="DR1190" s="51"/>
      <c r="DS1190" s="51"/>
      <c r="DT1190" s="51"/>
      <c r="DU1190" s="51"/>
      <c r="DV1190" s="51"/>
      <c r="DW1190" s="51"/>
      <c r="DX1190" s="51"/>
      <c r="DY1190" s="51"/>
      <c r="DZ1190" s="51"/>
      <c r="EA1190" s="51"/>
      <c r="EB1190" s="51"/>
      <c r="EC1190" s="51"/>
      <c r="ED1190" s="51"/>
      <c r="EE1190" s="51"/>
      <c r="EF1190" s="51"/>
      <c r="EG1190" s="51"/>
      <c r="EH1190" s="51"/>
      <c r="EI1190" s="51"/>
      <c r="EJ1190" s="51"/>
      <c r="EK1190" s="51"/>
      <c r="EL1190" s="51"/>
      <c r="EM1190" s="51"/>
      <c r="EN1190" s="51"/>
      <c r="EO1190" s="51"/>
      <c r="EP1190" s="51"/>
      <c r="EQ1190" s="51"/>
      <c r="ER1190" s="51"/>
      <c r="ES1190" s="51"/>
      <c r="ET1190" s="51"/>
      <c r="EU1190" s="51"/>
      <c r="EV1190" s="51"/>
      <c r="EW1190" s="51"/>
      <c r="EX1190" s="51"/>
      <c r="EY1190" s="51"/>
      <c r="EZ1190" s="51"/>
      <c r="FA1190" s="51"/>
      <c r="FB1190" s="51"/>
      <c r="FC1190" s="51"/>
      <c r="FD1190" s="51"/>
      <c r="FE1190" s="51"/>
      <c r="FO1190" s="51"/>
      <c r="FP1190" s="51"/>
    </row>
    <row r="1191" spans="101:172" ht="12.75" customHeight="1">
      <c r="CW1191" s="51"/>
      <c r="CX1191" s="51"/>
      <c r="CY1191" s="51"/>
      <c r="CZ1191" s="51"/>
      <c r="DA1191" s="51"/>
      <c r="DB1191" s="51"/>
      <c r="DC1191" s="51"/>
      <c r="DD1191" s="51"/>
      <c r="DE1191" s="51"/>
      <c r="DF1191" s="51"/>
      <c r="DG1191" s="51"/>
      <c r="DH1191" s="51"/>
      <c r="DI1191" s="51"/>
      <c r="DJ1191" s="51"/>
      <c r="DK1191" s="51"/>
      <c r="DL1191" s="51"/>
      <c r="DM1191" s="51"/>
      <c r="DN1191" s="51"/>
      <c r="DO1191" s="51"/>
      <c r="DP1191" s="51"/>
      <c r="DQ1191" s="51"/>
      <c r="DR1191" s="51"/>
      <c r="DS1191" s="51"/>
      <c r="DT1191" s="51"/>
      <c r="DU1191" s="51"/>
      <c r="DV1191" s="51"/>
      <c r="DW1191" s="51"/>
      <c r="DX1191" s="51"/>
      <c r="DY1191" s="51"/>
      <c r="DZ1191" s="51"/>
      <c r="EA1191" s="51"/>
      <c r="EB1191" s="51"/>
      <c r="EC1191" s="51"/>
      <c r="ED1191" s="51"/>
      <c r="EE1191" s="51"/>
      <c r="EF1191" s="51"/>
      <c r="EG1191" s="51"/>
      <c r="EH1191" s="51"/>
      <c r="EI1191" s="51"/>
      <c r="EJ1191" s="51"/>
      <c r="EK1191" s="51"/>
      <c r="EL1191" s="51"/>
      <c r="EM1191" s="51"/>
      <c r="EN1191" s="51"/>
      <c r="EO1191" s="51"/>
      <c r="EP1191" s="51"/>
      <c r="EQ1191" s="51"/>
      <c r="ER1191" s="51"/>
      <c r="ES1191" s="51"/>
      <c r="ET1191" s="51"/>
      <c r="EU1191" s="51"/>
      <c r="EV1191" s="51"/>
      <c r="EW1191" s="51"/>
      <c r="EX1191" s="51"/>
      <c r="EY1191" s="51"/>
      <c r="EZ1191" s="51"/>
      <c r="FA1191" s="51"/>
      <c r="FB1191" s="51"/>
      <c r="FC1191" s="51"/>
      <c r="FD1191" s="51"/>
      <c r="FE1191" s="51"/>
      <c r="FO1191" s="51"/>
      <c r="FP1191" s="51"/>
    </row>
    <row r="1192" spans="101:172" ht="12.75" customHeight="1">
      <c r="CW1192" s="51"/>
      <c r="CX1192" s="51"/>
      <c r="CY1192" s="51"/>
      <c r="CZ1192" s="51"/>
      <c r="DA1192" s="51"/>
      <c r="DB1192" s="51"/>
      <c r="DC1192" s="51"/>
      <c r="DD1192" s="51"/>
      <c r="DE1192" s="51"/>
      <c r="DF1192" s="51"/>
      <c r="DG1192" s="51"/>
      <c r="DH1192" s="51"/>
      <c r="DI1192" s="51"/>
      <c r="DJ1192" s="51"/>
      <c r="DK1192" s="51"/>
      <c r="DL1192" s="51"/>
      <c r="DM1192" s="51"/>
      <c r="DN1192" s="51"/>
      <c r="DO1192" s="51"/>
      <c r="DP1192" s="51"/>
      <c r="DQ1192" s="51"/>
      <c r="DR1192" s="51"/>
      <c r="DS1192" s="51"/>
      <c r="DT1192" s="51"/>
      <c r="DU1192" s="51"/>
      <c r="DV1192" s="51"/>
      <c r="DW1192" s="51"/>
      <c r="DX1192" s="51"/>
      <c r="DY1192" s="51"/>
      <c r="DZ1192" s="51"/>
      <c r="EA1192" s="51"/>
      <c r="EB1192" s="51"/>
      <c r="EC1192" s="51"/>
      <c r="ED1192" s="51"/>
      <c r="EE1192" s="51"/>
      <c r="EF1192" s="51"/>
      <c r="EG1192" s="51"/>
      <c r="EH1192" s="51"/>
      <c r="EI1192" s="51"/>
      <c r="EJ1192" s="51"/>
      <c r="EK1192" s="51"/>
      <c r="EL1192" s="51"/>
      <c r="EM1192" s="51"/>
      <c r="EN1192" s="51"/>
      <c r="EO1192" s="51"/>
      <c r="EP1192" s="51"/>
      <c r="EQ1192" s="51"/>
      <c r="ER1192" s="51"/>
      <c r="ES1192" s="51"/>
      <c r="ET1192" s="51"/>
      <c r="EU1192" s="51"/>
      <c r="EV1192" s="51"/>
      <c r="EW1192" s="51"/>
      <c r="EX1192" s="51"/>
      <c r="EY1192" s="51"/>
      <c r="EZ1192" s="51"/>
      <c r="FA1192" s="51"/>
      <c r="FB1192" s="51"/>
      <c r="FC1192" s="51"/>
      <c r="FD1192" s="51"/>
      <c r="FE1192" s="51"/>
      <c r="FO1192" s="51"/>
      <c r="FP1192" s="51"/>
    </row>
    <row r="1193" spans="101:172" ht="12.75" customHeight="1">
      <c r="CW1193" s="51"/>
      <c r="CX1193" s="51"/>
      <c r="CY1193" s="51"/>
      <c r="CZ1193" s="51"/>
      <c r="DA1193" s="51"/>
      <c r="DB1193" s="51"/>
      <c r="DC1193" s="51"/>
      <c r="DD1193" s="51"/>
      <c r="DE1193" s="51"/>
      <c r="DF1193" s="51"/>
      <c r="DG1193" s="51"/>
      <c r="DH1193" s="51"/>
      <c r="DI1193" s="51"/>
      <c r="DJ1193" s="51"/>
      <c r="DK1193" s="51"/>
      <c r="DL1193" s="51"/>
      <c r="DM1193" s="51"/>
      <c r="DN1193" s="51"/>
      <c r="DO1193" s="51"/>
      <c r="DP1193" s="51"/>
      <c r="DQ1193" s="51"/>
      <c r="DR1193" s="51"/>
      <c r="DS1193" s="51"/>
      <c r="DT1193" s="51"/>
      <c r="DU1193" s="51"/>
      <c r="DV1193" s="51"/>
      <c r="DW1193" s="51"/>
      <c r="DX1193" s="51"/>
      <c r="DY1193" s="51"/>
      <c r="DZ1193" s="51"/>
      <c r="EA1193" s="51"/>
      <c r="EB1193" s="51"/>
      <c r="EC1193" s="51"/>
      <c r="ED1193" s="51"/>
      <c r="EE1193" s="51"/>
      <c r="EF1193" s="51"/>
      <c r="EG1193" s="51"/>
      <c r="EH1193" s="51"/>
      <c r="EI1193" s="51"/>
      <c r="EJ1193" s="51"/>
      <c r="EK1193" s="51"/>
      <c r="EL1193" s="51"/>
      <c r="EM1193" s="51"/>
      <c r="EN1193" s="51"/>
      <c r="EO1193" s="51"/>
      <c r="EP1193" s="51"/>
      <c r="EQ1193" s="51"/>
      <c r="ER1193" s="51"/>
      <c r="ES1193" s="51"/>
      <c r="ET1193" s="51"/>
      <c r="EU1193" s="51"/>
      <c r="EV1193" s="51"/>
      <c r="EW1193" s="51"/>
      <c r="EX1193" s="51"/>
      <c r="EY1193" s="51"/>
      <c r="EZ1193" s="51"/>
      <c r="FA1193" s="51"/>
      <c r="FB1193" s="51"/>
      <c r="FC1193" s="51"/>
      <c r="FD1193" s="51"/>
      <c r="FE1193" s="51"/>
      <c r="FO1193" s="51"/>
      <c r="FP1193" s="51"/>
    </row>
    <row r="1194" spans="101:172" ht="12.75" customHeight="1">
      <c r="CW1194" s="51"/>
      <c r="CX1194" s="51"/>
      <c r="CY1194" s="51"/>
      <c r="CZ1194" s="51"/>
      <c r="DA1194" s="51"/>
      <c r="DB1194" s="51"/>
      <c r="DC1194" s="51"/>
      <c r="DD1194" s="51"/>
      <c r="DE1194" s="51"/>
      <c r="DF1194" s="51"/>
      <c r="DG1194" s="51"/>
      <c r="DH1194" s="51"/>
      <c r="DI1194" s="51"/>
      <c r="DJ1194" s="51"/>
      <c r="DK1194" s="51"/>
      <c r="DL1194" s="51"/>
      <c r="DM1194" s="51"/>
      <c r="DN1194" s="51"/>
      <c r="DO1194" s="51"/>
      <c r="DP1194" s="51"/>
      <c r="DQ1194" s="51"/>
      <c r="DR1194" s="51"/>
      <c r="DS1194" s="51"/>
      <c r="DT1194" s="51"/>
      <c r="DU1194" s="51"/>
      <c r="DV1194" s="51"/>
      <c r="DW1194" s="51"/>
      <c r="DX1194" s="51"/>
      <c r="DY1194" s="51"/>
      <c r="DZ1194" s="51"/>
      <c r="EA1194" s="51"/>
      <c r="EB1194" s="51"/>
      <c r="EC1194" s="51"/>
      <c r="ED1194" s="51"/>
      <c r="EE1194" s="51"/>
      <c r="EF1194" s="51"/>
      <c r="EG1194" s="51"/>
      <c r="EH1194" s="51"/>
      <c r="EI1194" s="51"/>
      <c r="EJ1194" s="51"/>
      <c r="EK1194" s="51"/>
      <c r="EL1194" s="51"/>
      <c r="EM1194" s="51"/>
      <c r="EN1194" s="51"/>
      <c r="EO1194" s="51"/>
      <c r="EP1194" s="51"/>
      <c r="EQ1194" s="51"/>
      <c r="ER1194" s="51"/>
      <c r="ES1194" s="51"/>
      <c r="ET1194" s="51"/>
      <c r="EU1194" s="51"/>
      <c r="EV1194" s="51"/>
      <c r="EW1194" s="51"/>
      <c r="EX1194" s="51"/>
      <c r="EY1194" s="51"/>
      <c r="EZ1194" s="51"/>
      <c r="FA1194" s="51"/>
      <c r="FB1194" s="51"/>
      <c r="FC1194" s="51"/>
      <c r="FD1194" s="51"/>
      <c r="FE1194" s="51"/>
      <c r="FO1194" s="51"/>
      <c r="FP1194" s="51"/>
    </row>
    <row r="1195" spans="101:172" ht="12.75" customHeight="1">
      <c r="CW1195" s="51"/>
      <c r="CX1195" s="51"/>
      <c r="CY1195" s="51"/>
      <c r="CZ1195" s="51"/>
      <c r="DA1195" s="51"/>
      <c r="DB1195" s="51"/>
      <c r="DC1195" s="51"/>
      <c r="DD1195" s="51"/>
      <c r="DE1195" s="51"/>
      <c r="DF1195" s="51"/>
      <c r="DG1195" s="51"/>
      <c r="DH1195" s="51"/>
      <c r="DI1195" s="51"/>
      <c r="DJ1195" s="51"/>
      <c r="DK1195" s="51"/>
      <c r="DL1195" s="51"/>
      <c r="DM1195" s="51"/>
      <c r="DN1195" s="51"/>
      <c r="DO1195" s="51"/>
      <c r="DP1195" s="51"/>
      <c r="DQ1195" s="51"/>
      <c r="DR1195" s="51"/>
      <c r="DS1195" s="51"/>
      <c r="DT1195" s="51"/>
      <c r="DU1195" s="51"/>
      <c r="DV1195" s="51"/>
      <c r="DW1195" s="51"/>
      <c r="DX1195" s="51"/>
      <c r="DY1195" s="51"/>
      <c r="DZ1195" s="51"/>
      <c r="EA1195" s="51"/>
      <c r="EB1195" s="51"/>
      <c r="EC1195" s="51"/>
      <c r="ED1195" s="51"/>
      <c r="EE1195" s="51"/>
      <c r="EF1195" s="51"/>
      <c r="EG1195" s="51"/>
      <c r="EH1195" s="51"/>
      <c r="EI1195" s="51"/>
      <c r="EJ1195" s="51"/>
      <c r="EK1195" s="51"/>
      <c r="EL1195" s="51"/>
      <c r="EM1195" s="51"/>
      <c r="EN1195" s="51"/>
      <c r="EO1195" s="51"/>
      <c r="EP1195" s="51"/>
      <c r="EQ1195" s="51"/>
      <c r="ER1195" s="51"/>
      <c r="ES1195" s="51"/>
      <c r="ET1195" s="51"/>
      <c r="EU1195" s="51"/>
      <c r="EV1195" s="51"/>
      <c r="EW1195" s="51"/>
      <c r="EX1195" s="51"/>
      <c r="EY1195" s="51"/>
      <c r="EZ1195" s="51"/>
      <c r="FA1195" s="51"/>
      <c r="FB1195" s="51"/>
      <c r="FC1195" s="51"/>
      <c r="FD1195" s="51"/>
      <c r="FE1195" s="51"/>
      <c r="FO1195" s="51"/>
      <c r="FP1195" s="51"/>
    </row>
    <row r="1196" spans="101:172" ht="12.75" customHeight="1">
      <c r="CW1196" s="51"/>
      <c r="CX1196" s="51"/>
      <c r="CY1196" s="51"/>
      <c r="CZ1196" s="51"/>
      <c r="DA1196" s="51"/>
      <c r="DB1196" s="51"/>
      <c r="DC1196" s="51"/>
      <c r="DD1196" s="51"/>
      <c r="DE1196" s="51"/>
      <c r="DF1196" s="51"/>
      <c r="DG1196" s="51"/>
      <c r="DH1196" s="51"/>
      <c r="DI1196" s="51"/>
      <c r="DJ1196" s="51"/>
      <c r="DK1196" s="51"/>
      <c r="DL1196" s="51"/>
      <c r="DM1196" s="51"/>
      <c r="DN1196" s="51"/>
      <c r="DO1196" s="51"/>
      <c r="DP1196" s="51"/>
      <c r="DQ1196" s="51"/>
      <c r="DR1196" s="51"/>
      <c r="DS1196" s="51"/>
      <c r="DT1196" s="51"/>
      <c r="DU1196" s="51"/>
      <c r="DV1196" s="51"/>
      <c r="DW1196" s="51"/>
      <c r="DX1196" s="51"/>
      <c r="DY1196" s="51"/>
      <c r="DZ1196" s="51"/>
      <c r="EA1196" s="51"/>
      <c r="EB1196" s="51"/>
      <c r="EC1196" s="51"/>
      <c r="ED1196" s="51"/>
      <c r="EE1196" s="51"/>
      <c r="EF1196" s="51"/>
      <c r="EG1196" s="51"/>
      <c r="EH1196" s="51"/>
      <c r="EI1196" s="51"/>
      <c r="EJ1196" s="51"/>
      <c r="EK1196" s="51"/>
      <c r="EL1196" s="51"/>
      <c r="EM1196" s="51"/>
      <c r="EN1196" s="51"/>
      <c r="EO1196" s="51"/>
      <c r="EP1196" s="51"/>
      <c r="EQ1196" s="51"/>
      <c r="ER1196" s="51"/>
      <c r="ES1196" s="51"/>
      <c r="ET1196" s="51"/>
      <c r="EU1196" s="51"/>
      <c r="EV1196" s="51"/>
      <c r="EW1196" s="51"/>
      <c r="EX1196" s="51"/>
      <c r="EY1196" s="51"/>
      <c r="EZ1196" s="51"/>
      <c r="FA1196" s="51"/>
      <c r="FB1196" s="51"/>
      <c r="FC1196" s="51"/>
      <c r="FD1196" s="51"/>
      <c r="FE1196" s="51"/>
      <c r="FO1196" s="51"/>
      <c r="FP1196" s="51"/>
    </row>
    <row r="1197" spans="101:172" ht="12.75" customHeight="1">
      <c r="CW1197" s="51"/>
      <c r="CX1197" s="51"/>
      <c r="CY1197" s="51"/>
      <c r="CZ1197" s="51"/>
      <c r="DA1197" s="51"/>
      <c r="DB1197" s="51"/>
      <c r="DC1197" s="51"/>
      <c r="DD1197" s="51"/>
      <c r="DE1197" s="51"/>
      <c r="DF1197" s="51"/>
      <c r="DG1197" s="51"/>
      <c r="DH1197" s="51"/>
      <c r="DI1197" s="51"/>
      <c r="DJ1197" s="51"/>
      <c r="DK1197" s="51"/>
      <c r="DL1197" s="51"/>
      <c r="DM1197" s="51"/>
      <c r="DN1197" s="51"/>
      <c r="DO1197" s="51"/>
      <c r="DP1197" s="51"/>
      <c r="DQ1197" s="51"/>
      <c r="DR1197" s="51"/>
      <c r="DS1197" s="51"/>
      <c r="DT1197" s="51"/>
      <c r="DU1197" s="51"/>
      <c r="DV1197" s="51"/>
      <c r="DW1197" s="51"/>
      <c r="DX1197" s="51"/>
      <c r="DY1197" s="51"/>
      <c r="DZ1197" s="51"/>
      <c r="EA1197" s="51"/>
      <c r="EB1197" s="51"/>
      <c r="EC1197" s="51"/>
      <c r="ED1197" s="51"/>
      <c r="EE1197" s="51"/>
      <c r="EF1197" s="51"/>
      <c r="EG1197" s="51"/>
      <c r="EH1197" s="51"/>
      <c r="EI1197" s="51"/>
      <c r="EJ1197" s="51"/>
      <c r="EK1197" s="51"/>
      <c r="EL1197" s="51"/>
      <c r="EM1197" s="51"/>
      <c r="EN1197" s="51"/>
      <c r="EO1197" s="51"/>
      <c r="EP1197" s="51"/>
      <c r="EQ1197" s="51"/>
      <c r="ER1197" s="51"/>
      <c r="ES1197" s="51"/>
      <c r="ET1197" s="51"/>
      <c r="EU1197" s="51"/>
      <c r="EV1197" s="51"/>
      <c r="EW1197" s="51"/>
      <c r="EX1197" s="51"/>
      <c r="EY1197" s="51"/>
      <c r="EZ1197" s="51"/>
      <c r="FA1197" s="51"/>
      <c r="FB1197" s="51"/>
      <c r="FC1197" s="51"/>
      <c r="FD1197" s="51"/>
      <c r="FE1197" s="51"/>
      <c r="FO1197" s="51"/>
      <c r="FP1197" s="51"/>
    </row>
    <row r="1198" spans="101:172" ht="12.75" customHeight="1">
      <c r="CW1198" s="51"/>
      <c r="CX1198" s="51"/>
      <c r="CY1198" s="51"/>
      <c r="CZ1198" s="51"/>
      <c r="DA1198" s="51"/>
      <c r="DB1198" s="51"/>
      <c r="DC1198" s="51"/>
      <c r="DD1198" s="51"/>
      <c r="DE1198" s="51"/>
      <c r="DF1198" s="51"/>
      <c r="DG1198" s="51"/>
      <c r="DH1198" s="51"/>
      <c r="DI1198" s="51"/>
      <c r="DJ1198" s="51"/>
      <c r="DK1198" s="51"/>
      <c r="DL1198" s="51"/>
      <c r="DM1198" s="51"/>
      <c r="DN1198" s="51"/>
      <c r="DO1198" s="51"/>
      <c r="DP1198" s="51"/>
      <c r="DQ1198" s="51"/>
      <c r="DR1198" s="51"/>
      <c r="DS1198" s="51"/>
      <c r="DT1198" s="51"/>
      <c r="DU1198" s="51"/>
      <c r="DV1198" s="51"/>
      <c r="DW1198" s="51"/>
      <c r="DX1198" s="51"/>
      <c r="DY1198" s="51"/>
      <c r="DZ1198" s="51"/>
      <c r="EA1198" s="51"/>
      <c r="EB1198" s="51"/>
      <c r="EC1198" s="51"/>
      <c r="ED1198" s="51"/>
      <c r="EE1198" s="51"/>
      <c r="EF1198" s="51"/>
      <c r="EG1198" s="51"/>
      <c r="EH1198" s="51"/>
      <c r="EI1198" s="51"/>
      <c r="EJ1198" s="51"/>
      <c r="EK1198" s="51"/>
      <c r="EL1198" s="51"/>
      <c r="EM1198" s="51"/>
      <c r="EN1198" s="51"/>
      <c r="EO1198" s="51"/>
      <c r="EP1198" s="51"/>
      <c r="EQ1198" s="51"/>
      <c r="ER1198" s="51"/>
      <c r="ES1198" s="51"/>
      <c r="ET1198" s="51"/>
      <c r="EU1198" s="51"/>
      <c r="EV1198" s="51"/>
      <c r="EW1198" s="51"/>
      <c r="EX1198" s="51"/>
      <c r="EY1198" s="51"/>
      <c r="EZ1198" s="51"/>
      <c r="FA1198" s="51"/>
      <c r="FB1198" s="51"/>
      <c r="FC1198" s="51"/>
      <c r="FD1198" s="51"/>
      <c r="FE1198" s="51"/>
      <c r="FO1198" s="51"/>
      <c r="FP1198" s="51"/>
    </row>
    <row r="1199" spans="101:172" ht="12.75" customHeight="1">
      <c r="CW1199" s="51"/>
      <c r="CX1199" s="51"/>
      <c r="CY1199" s="51"/>
      <c r="CZ1199" s="51"/>
      <c r="DA1199" s="51"/>
      <c r="DB1199" s="51"/>
      <c r="DC1199" s="51"/>
      <c r="DD1199" s="51"/>
      <c r="DE1199" s="51"/>
      <c r="DF1199" s="51"/>
      <c r="DG1199" s="51"/>
      <c r="DH1199" s="51"/>
      <c r="DI1199" s="51"/>
      <c r="DJ1199" s="51"/>
      <c r="DK1199" s="51"/>
      <c r="DL1199" s="51"/>
      <c r="DM1199" s="51"/>
      <c r="DN1199" s="51"/>
      <c r="DO1199" s="51"/>
      <c r="DP1199" s="51"/>
      <c r="DQ1199" s="51"/>
      <c r="DR1199" s="51"/>
      <c r="DS1199" s="51"/>
      <c r="DT1199" s="51"/>
      <c r="DU1199" s="51"/>
      <c r="DV1199" s="51"/>
      <c r="DW1199" s="51"/>
      <c r="DX1199" s="51"/>
      <c r="DY1199" s="51"/>
      <c r="DZ1199" s="51"/>
      <c r="EA1199" s="51"/>
      <c r="EB1199" s="51"/>
      <c r="EC1199" s="51"/>
      <c r="ED1199" s="51"/>
      <c r="EE1199" s="51"/>
      <c r="EF1199" s="51"/>
      <c r="EG1199" s="51"/>
      <c r="EH1199" s="51"/>
      <c r="EI1199" s="51"/>
      <c r="EJ1199" s="51"/>
      <c r="EK1199" s="51"/>
      <c r="EL1199" s="51"/>
      <c r="EM1199" s="51"/>
      <c r="EN1199" s="51"/>
      <c r="EO1199" s="51"/>
      <c r="EP1199" s="51"/>
      <c r="EQ1199" s="51"/>
      <c r="ER1199" s="51"/>
      <c r="ES1199" s="51"/>
      <c r="ET1199" s="51"/>
      <c r="EU1199" s="51"/>
      <c r="EV1199" s="51"/>
      <c r="EW1199" s="51"/>
      <c r="EX1199" s="51"/>
      <c r="EY1199" s="51"/>
      <c r="EZ1199" s="51"/>
      <c r="FA1199" s="51"/>
      <c r="FB1199" s="51"/>
      <c r="FC1199" s="51"/>
      <c r="FD1199" s="51"/>
      <c r="FE1199" s="51"/>
      <c r="FO1199" s="51"/>
      <c r="FP1199" s="51"/>
    </row>
    <row r="1200" spans="101:172" ht="12.75" customHeight="1">
      <c r="CW1200" s="51"/>
      <c r="CX1200" s="51"/>
      <c r="CY1200" s="51"/>
      <c r="CZ1200" s="51"/>
      <c r="DA1200" s="51"/>
      <c r="DB1200" s="51"/>
      <c r="DC1200" s="51"/>
      <c r="DD1200" s="51"/>
      <c r="DE1200" s="51"/>
      <c r="DF1200" s="51"/>
      <c r="DG1200" s="51"/>
      <c r="DH1200" s="51"/>
      <c r="DI1200" s="51"/>
      <c r="DJ1200" s="51"/>
      <c r="DK1200" s="51"/>
      <c r="DL1200" s="51"/>
      <c r="DM1200" s="51"/>
      <c r="DN1200" s="51"/>
      <c r="DO1200" s="51"/>
      <c r="DP1200" s="51"/>
      <c r="DQ1200" s="51"/>
      <c r="DR1200" s="51"/>
      <c r="DS1200" s="51"/>
      <c r="DT1200" s="51"/>
      <c r="DU1200" s="51"/>
      <c r="DV1200" s="51"/>
      <c r="DW1200" s="51"/>
      <c r="DX1200" s="51"/>
      <c r="DY1200" s="51"/>
      <c r="DZ1200" s="51"/>
      <c r="EA1200" s="51"/>
      <c r="EB1200" s="51"/>
      <c r="EC1200" s="51"/>
      <c r="ED1200" s="51"/>
      <c r="EE1200" s="51"/>
      <c r="EF1200" s="51"/>
      <c r="EG1200" s="51"/>
      <c r="EH1200" s="51"/>
      <c r="EI1200" s="51"/>
      <c r="EJ1200" s="51"/>
      <c r="EK1200" s="51"/>
      <c r="EL1200" s="51"/>
      <c r="EM1200" s="51"/>
      <c r="EN1200" s="51"/>
      <c r="EO1200" s="51"/>
      <c r="EP1200" s="51"/>
      <c r="EQ1200" s="51"/>
      <c r="ER1200" s="51"/>
      <c r="ES1200" s="51"/>
      <c r="ET1200" s="51"/>
      <c r="EU1200" s="51"/>
      <c r="EV1200" s="51"/>
      <c r="EW1200" s="51"/>
      <c r="EX1200" s="51"/>
      <c r="EY1200" s="51"/>
      <c r="EZ1200" s="51"/>
      <c r="FA1200" s="51"/>
      <c r="FB1200" s="51"/>
      <c r="FC1200" s="51"/>
      <c r="FD1200" s="51"/>
      <c r="FE1200" s="51"/>
      <c r="FO1200" s="51"/>
      <c r="FP1200" s="51"/>
    </row>
    <row r="1201" spans="101:172" ht="12.75" customHeight="1">
      <c r="CW1201" s="51"/>
      <c r="CX1201" s="51"/>
      <c r="CY1201" s="51"/>
      <c r="CZ1201" s="51"/>
      <c r="DA1201" s="51"/>
      <c r="DB1201" s="51"/>
      <c r="DC1201" s="51"/>
      <c r="DD1201" s="51"/>
      <c r="DE1201" s="51"/>
      <c r="DF1201" s="51"/>
      <c r="DG1201" s="51"/>
      <c r="DH1201" s="51"/>
      <c r="DI1201" s="51"/>
      <c r="DJ1201" s="51"/>
      <c r="DK1201" s="51"/>
      <c r="DL1201" s="51"/>
      <c r="DM1201" s="51"/>
      <c r="DN1201" s="51"/>
      <c r="DO1201" s="51"/>
      <c r="DP1201" s="51"/>
      <c r="DQ1201" s="51"/>
      <c r="DR1201" s="51"/>
      <c r="DS1201" s="51"/>
      <c r="DT1201" s="51"/>
      <c r="DU1201" s="51"/>
      <c r="DV1201" s="51"/>
      <c r="DW1201" s="51"/>
      <c r="DX1201" s="51"/>
      <c r="DY1201" s="51"/>
      <c r="DZ1201" s="51"/>
      <c r="EA1201" s="51"/>
      <c r="EB1201" s="51"/>
      <c r="EC1201" s="51"/>
      <c r="ED1201" s="51"/>
      <c r="EE1201" s="51"/>
      <c r="EF1201" s="51"/>
      <c r="EG1201" s="51"/>
      <c r="EH1201" s="51"/>
      <c r="EI1201" s="51"/>
      <c r="EJ1201" s="51"/>
      <c r="EK1201" s="51"/>
      <c r="EL1201" s="51"/>
      <c r="EM1201" s="51"/>
      <c r="EN1201" s="51"/>
      <c r="EO1201" s="51"/>
      <c r="EP1201" s="51"/>
      <c r="EQ1201" s="51"/>
      <c r="ER1201" s="51"/>
      <c r="ES1201" s="51"/>
      <c r="ET1201" s="51"/>
      <c r="EU1201" s="51"/>
      <c r="EV1201" s="51"/>
      <c r="EW1201" s="51"/>
      <c r="EX1201" s="51"/>
      <c r="EY1201" s="51"/>
      <c r="EZ1201" s="51"/>
      <c r="FA1201" s="51"/>
      <c r="FB1201" s="51"/>
      <c r="FC1201" s="51"/>
      <c r="FD1201" s="51"/>
      <c r="FE1201" s="51"/>
      <c r="FO1201" s="51"/>
      <c r="FP1201" s="51"/>
    </row>
    <row r="1202" spans="101:172" ht="12.75" customHeight="1">
      <c r="CW1202" s="51"/>
      <c r="CX1202" s="51"/>
      <c r="CY1202" s="51"/>
      <c r="CZ1202" s="51"/>
      <c r="DA1202" s="51"/>
      <c r="DB1202" s="51"/>
      <c r="DC1202" s="51"/>
      <c r="DD1202" s="51"/>
      <c r="DE1202" s="51"/>
      <c r="DF1202" s="51"/>
      <c r="DG1202" s="51"/>
      <c r="DH1202" s="51"/>
      <c r="DI1202" s="51"/>
      <c r="DJ1202" s="51"/>
      <c r="DK1202" s="51"/>
      <c r="DL1202" s="51"/>
      <c r="DM1202" s="51"/>
      <c r="DN1202" s="51"/>
      <c r="DO1202" s="51"/>
      <c r="DP1202" s="51"/>
      <c r="DQ1202" s="51"/>
      <c r="DR1202" s="51"/>
      <c r="DS1202" s="51"/>
      <c r="DT1202" s="51"/>
      <c r="DU1202" s="51"/>
      <c r="DV1202" s="51"/>
      <c r="DW1202" s="51"/>
      <c r="DX1202" s="51"/>
      <c r="DY1202" s="51"/>
      <c r="DZ1202" s="51"/>
      <c r="EA1202" s="51"/>
      <c r="EB1202" s="51"/>
      <c r="EC1202" s="51"/>
      <c r="ED1202" s="51"/>
      <c r="EE1202" s="51"/>
      <c r="EF1202" s="51"/>
      <c r="EG1202" s="51"/>
      <c r="EH1202" s="51"/>
      <c r="EI1202" s="51"/>
      <c r="EJ1202" s="51"/>
      <c r="EK1202" s="51"/>
      <c r="EL1202" s="51"/>
      <c r="EM1202" s="51"/>
      <c r="EN1202" s="51"/>
      <c r="EO1202" s="51"/>
      <c r="EP1202" s="51"/>
      <c r="EQ1202" s="51"/>
      <c r="ER1202" s="51"/>
      <c r="ES1202" s="51"/>
      <c r="ET1202" s="51"/>
      <c r="EU1202" s="51"/>
      <c r="EV1202" s="51"/>
      <c r="EW1202" s="51"/>
      <c r="EX1202" s="51"/>
      <c r="EY1202" s="51"/>
      <c r="EZ1202" s="51"/>
      <c r="FA1202" s="51"/>
      <c r="FB1202" s="51"/>
      <c r="FC1202" s="51"/>
      <c r="FD1202" s="51"/>
      <c r="FE1202" s="51"/>
      <c r="FO1202" s="51"/>
      <c r="FP1202" s="51"/>
    </row>
    <row r="1203" spans="101:172" ht="12.75" customHeight="1">
      <c r="CW1203" s="51"/>
      <c r="CX1203" s="51"/>
      <c r="CY1203" s="51"/>
      <c r="CZ1203" s="51"/>
      <c r="DA1203" s="51"/>
      <c r="DB1203" s="51"/>
      <c r="DC1203" s="51"/>
      <c r="DD1203" s="51"/>
      <c r="DE1203" s="51"/>
      <c r="DF1203" s="51"/>
      <c r="DG1203" s="51"/>
      <c r="DH1203" s="51"/>
      <c r="DI1203" s="51"/>
      <c r="DJ1203" s="51"/>
      <c r="DK1203" s="51"/>
      <c r="DL1203" s="51"/>
      <c r="DM1203" s="51"/>
      <c r="DN1203" s="51"/>
      <c r="DO1203" s="51"/>
      <c r="DP1203" s="51"/>
      <c r="DQ1203" s="51"/>
      <c r="DR1203" s="51"/>
      <c r="DS1203" s="51"/>
      <c r="DT1203" s="51"/>
      <c r="DU1203" s="51"/>
      <c r="DV1203" s="51"/>
      <c r="DW1203" s="51"/>
      <c r="DX1203" s="51"/>
      <c r="DY1203" s="51"/>
      <c r="DZ1203" s="51"/>
      <c r="EA1203" s="51"/>
      <c r="EB1203" s="51"/>
      <c r="EC1203" s="51"/>
      <c r="ED1203" s="51"/>
      <c r="EE1203" s="51"/>
      <c r="EF1203" s="51"/>
      <c r="EG1203" s="51"/>
      <c r="EH1203" s="51"/>
      <c r="EI1203" s="51"/>
      <c r="EJ1203" s="51"/>
      <c r="EK1203" s="51"/>
      <c r="EL1203" s="51"/>
      <c r="EM1203" s="51"/>
      <c r="EN1203" s="51"/>
      <c r="EO1203" s="51"/>
      <c r="EP1203" s="51"/>
      <c r="EQ1203" s="51"/>
      <c r="ER1203" s="51"/>
      <c r="ES1203" s="51"/>
      <c r="ET1203" s="51"/>
      <c r="EU1203" s="51"/>
      <c r="EV1203" s="51"/>
      <c r="EW1203" s="51"/>
      <c r="EX1203" s="51"/>
      <c r="EY1203" s="51"/>
      <c r="EZ1203" s="51"/>
      <c r="FA1203" s="51"/>
      <c r="FB1203" s="51"/>
      <c r="FC1203" s="51"/>
      <c r="FD1203" s="51"/>
      <c r="FE1203" s="51"/>
      <c r="FO1203" s="51"/>
      <c r="FP1203" s="51"/>
    </row>
    <row r="1204" spans="101:172" ht="12.75" customHeight="1">
      <c r="CW1204" s="51"/>
      <c r="CX1204" s="51"/>
      <c r="CY1204" s="51"/>
      <c r="CZ1204" s="51"/>
      <c r="DA1204" s="51"/>
      <c r="DB1204" s="51"/>
      <c r="DC1204" s="51"/>
      <c r="DD1204" s="51"/>
      <c r="DE1204" s="51"/>
      <c r="DF1204" s="51"/>
      <c r="DG1204" s="51"/>
      <c r="DH1204" s="51"/>
      <c r="DI1204" s="51"/>
      <c r="DJ1204" s="51"/>
      <c r="DK1204" s="51"/>
      <c r="DL1204" s="51"/>
      <c r="DM1204" s="51"/>
      <c r="DN1204" s="51"/>
      <c r="DO1204" s="51"/>
      <c r="DP1204" s="51"/>
      <c r="DQ1204" s="51"/>
      <c r="DR1204" s="51"/>
      <c r="DS1204" s="51"/>
      <c r="DT1204" s="51"/>
      <c r="DU1204" s="51"/>
      <c r="DV1204" s="51"/>
      <c r="DW1204" s="51"/>
      <c r="DX1204" s="51"/>
      <c r="DY1204" s="51"/>
      <c r="DZ1204" s="51"/>
      <c r="EA1204" s="51"/>
      <c r="EB1204" s="51"/>
      <c r="EC1204" s="51"/>
      <c r="ED1204" s="51"/>
      <c r="EE1204" s="51"/>
      <c r="EF1204" s="51"/>
      <c r="EG1204" s="51"/>
      <c r="EH1204" s="51"/>
      <c r="EI1204" s="51"/>
      <c r="EJ1204" s="51"/>
      <c r="EK1204" s="51"/>
      <c r="EL1204" s="51"/>
      <c r="EM1204" s="51"/>
      <c r="EN1204" s="51"/>
      <c r="EO1204" s="51"/>
      <c r="EP1204" s="51"/>
      <c r="EQ1204" s="51"/>
      <c r="ER1204" s="51"/>
      <c r="ES1204" s="51"/>
      <c r="ET1204" s="51"/>
      <c r="EU1204" s="51"/>
      <c r="EV1204" s="51"/>
      <c r="EW1204" s="51"/>
      <c r="EX1204" s="51"/>
      <c r="EY1204" s="51"/>
      <c r="EZ1204" s="51"/>
      <c r="FA1204" s="51"/>
      <c r="FB1204" s="51"/>
      <c r="FC1204" s="51"/>
      <c r="FD1204" s="51"/>
      <c r="FE1204" s="51"/>
      <c r="FO1204" s="51"/>
      <c r="FP1204" s="51"/>
    </row>
    <row r="1205" spans="101:172" ht="12.75" customHeight="1">
      <c r="CW1205" s="51"/>
      <c r="CX1205" s="51"/>
      <c r="CY1205" s="51"/>
      <c r="CZ1205" s="51"/>
      <c r="DA1205" s="51"/>
      <c r="DB1205" s="51"/>
      <c r="DC1205" s="51"/>
      <c r="DD1205" s="51"/>
      <c r="DE1205" s="51"/>
      <c r="DF1205" s="51"/>
      <c r="DG1205" s="51"/>
      <c r="DH1205" s="51"/>
      <c r="DI1205" s="51"/>
      <c r="DJ1205" s="51"/>
      <c r="DK1205" s="51"/>
      <c r="DL1205" s="51"/>
      <c r="DM1205" s="51"/>
      <c r="DN1205" s="51"/>
      <c r="DO1205" s="51"/>
      <c r="DP1205" s="51"/>
      <c r="DQ1205" s="51"/>
      <c r="DR1205" s="51"/>
      <c r="DS1205" s="51"/>
      <c r="DT1205" s="51"/>
      <c r="DU1205" s="51"/>
      <c r="DV1205" s="51"/>
      <c r="DW1205" s="51"/>
      <c r="DX1205" s="51"/>
      <c r="DY1205" s="51"/>
      <c r="DZ1205" s="51"/>
      <c r="EA1205" s="51"/>
      <c r="EB1205" s="51"/>
      <c r="EC1205" s="51"/>
      <c r="ED1205" s="51"/>
      <c r="EE1205" s="51"/>
      <c r="EF1205" s="51"/>
      <c r="EG1205" s="51"/>
      <c r="EH1205" s="51"/>
      <c r="EI1205" s="51"/>
      <c r="EJ1205" s="51"/>
      <c r="EK1205" s="51"/>
      <c r="EL1205" s="51"/>
      <c r="EM1205" s="51"/>
      <c r="EN1205" s="51"/>
      <c r="EO1205" s="51"/>
      <c r="EP1205" s="51"/>
      <c r="EQ1205" s="51"/>
      <c r="ER1205" s="51"/>
      <c r="ES1205" s="51"/>
      <c r="ET1205" s="51"/>
      <c r="EU1205" s="51"/>
      <c r="EV1205" s="51"/>
      <c r="EW1205" s="51"/>
      <c r="EX1205" s="51"/>
      <c r="EY1205" s="51"/>
      <c r="EZ1205" s="51"/>
      <c r="FA1205" s="51"/>
      <c r="FB1205" s="51"/>
      <c r="FC1205" s="51"/>
      <c r="FD1205" s="51"/>
      <c r="FE1205" s="51"/>
      <c r="FO1205" s="51"/>
      <c r="FP1205" s="51"/>
    </row>
    <row r="1206" spans="101:172" ht="12.75" customHeight="1">
      <c r="CW1206" s="51"/>
      <c r="CX1206" s="51"/>
      <c r="CY1206" s="51"/>
      <c r="CZ1206" s="51"/>
      <c r="DA1206" s="51"/>
      <c r="DB1206" s="51"/>
      <c r="DC1206" s="51"/>
      <c r="DD1206" s="51"/>
      <c r="DE1206" s="51"/>
      <c r="DF1206" s="51"/>
      <c r="DG1206" s="51"/>
      <c r="DH1206" s="51"/>
      <c r="DI1206" s="51"/>
      <c r="DJ1206" s="51"/>
      <c r="DK1206" s="51"/>
      <c r="DL1206" s="51"/>
      <c r="DM1206" s="51"/>
      <c r="DN1206" s="51"/>
      <c r="DO1206" s="51"/>
      <c r="DP1206" s="51"/>
      <c r="DQ1206" s="51"/>
      <c r="DR1206" s="51"/>
      <c r="DS1206" s="51"/>
      <c r="DT1206" s="51"/>
      <c r="DU1206" s="51"/>
      <c r="DV1206" s="51"/>
      <c r="DW1206" s="51"/>
      <c r="DX1206" s="51"/>
      <c r="DY1206" s="51"/>
      <c r="DZ1206" s="51"/>
      <c r="EA1206" s="51"/>
      <c r="EB1206" s="51"/>
      <c r="EC1206" s="51"/>
      <c r="ED1206" s="51"/>
      <c r="EE1206" s="51"/>
      <c r="EF1206" s="51"/>
      <c r="EG1206" s="51"/>
      <c r="EH1206" s="51"/>
      <c r="EI1206" s="51"/>
      <c r="EJ1206" s="51"/>
      <c r="EK1206" s="51"/>
      <c r="EL1206" s="51"/>
      <c r="EM1206" s="51"/>
      <c r="EN1206" s="51"/>
      <c r="EO1206" s="51"/>
      <c r="EP1206" s="51"/>
      <c r="EQ1206" s="51"/>
      <c r="ER1206" s="51"/>
      <c r="ES1206" s="51"/>
      <c r="ET1206" s="51"/>
      <c r="EU1206" s="51"/>
      <c r="EV1206" s="51"/>
      <c r="EW1206" s="51"/>
      <c r="EX1206" s="51"/>
      <c r="EY1206" s="51"/>
      <c r="EZ1206" s="51"/>
      <c r="FA1206" s="51"/>
      <c r="FB1206" s="51"/>
      <c r="FC1206" s="51"/>
      <c r="FD1206" s="51"/>
      <c r="FE1206" s="51"/>
      <c r="FO1206" s="51"/>
      <c r="FP1206" s="51"/>
    </row>
    <row r="1207" spans="101:172" ht="12.75" customHeight="1">
      <c r="CW1207" s="51"/>
      <c r="CX1207" s="51"/>
      <c r="CY1207" s="51"/>
      <c r="CZ1207" s="51"/>
      <c r="DA1207" s="51"/>
      <c r="DB1207" s="51"/>
      <c r="DC1207" s="51"/>
      <c r="DD1207" s="51"/>
      <c r="DE1207" s="51"/>
      <c r="DF1207" s="51"/>
      <c r="DG1207" s="51"/>
      <c r="DH1207" s="51"/>
      <c r="DI1207" s="51"/>
      <c r="DJ1207" s="51"/>
      <c r="DK1207" s="51"/>
      <c r="DL1207" s="51"/>
      <c r="DM1207" s="51"/>
      <c r="DN1207" s="51"/>
      <c r="DO1207" s="51"/>
      <c r="DP1207" s="51"/>
      <c r="DQ1207" s="51"/>
      <c r="DR1207" s="51"/>
      <c r="DS1207" s="51"/>
      <c r="DT1207" s="51"/>
      <c r="DU1207" s="51"/>
      <c r="DV1207" s="51"/>
      <c r="DW1207" s="51"/>
      <c r="DX1207" s="51"/>
      <c r="DY1207" s="51"/>
      <c r="DZ1207" s="51"/>
      <c r="EA1207" s="51"/>
      <c r="EB1207" s="51"/>
      <c r="EC1207" s="51"/>
      <c r="ED1207" s="51"/>
      <c r="EE1207" s="51"/>
      <c r="EF1207" s="51"/>
      <c r="EG1207" s="51"/>
      <c r="EH1207" s="51"/>
      <c r="EI1207" s="51"/>
      <c r="EJ1207" s="51"/>
      <c r="EK1207" s="51"/>
      <c r="EL1207" s="51"/>
      <c r="EM1207" s="51"/>
      <c r="EN1207" s="51"/>
      <c r="EO1207" s="51"/>
      <c r="EP1207" s="51"/>
      <c r="EQ1207" s="51"/>
      <c r="ER1207" s="51"/>
      <c r="ES1207" s="51"/>
      <c r="ET1207" s="51"/>
      <c r="EU1207" s="51"/>
      <c r="EV1207" s="51"/>
      <c r="EW1207" s="51"/>
      <c r="EX1207" s="51"/>
      <c r="EY1207" s="51"/>
      <c r="EZ1207" s="51"/>
      <c r="FA1207" s="51"/>
      <c r="FB1207" s="51"/>
      <c r="FC1207" s="51"/>
      <c r="FD1207" s="51"/>
      <c r="FE1207" s="51"/>
      <c r="FO1207" s="51"/>
      <c r="FP1207" s="51"/>
    </row>
    <row r="1208" spans="101:172" ht="12.75" customHeight="1">
      <c r="CW1208" s="51"/>
      <c r="CX1208" s="51"/>
      <c r="CY1208" s="51"/>
      <c r="CZ1208" s="51"/>
      <c r="DA1208" s="51"/>
      <c r="DB1208" s="51"/>
      <c r="DC1208" s="51"/>
      <c r="DD1208" s="51"/>
      <c r="DE1208" s="51"/>
      <c r="DF1208" s="51"/>
      <c r="DG1208" s="51"/>
      <c r="DH1208" s="51"/>
      <c r="DI1208" s="51"/>
      <c r="DJ1208" s="51"/>
      <c r="DK1208" s="51"/>
      <c r="DL1208" s="51"/>
      <c r="DM1208" s="51"/>
      <c r="DN1208" s="51"/>
      <c r="DO1208" s="51"/>
      <c r="DP1208" s="51"/>
      <c r="DQ1208" s="51"/>
      <c r="DR1208" s="51"/>
      <c r="DS1208" s="51"/>
      <c r="DT1208" s="51"/>
      <c r="DU1208" s="51"/>
      <c r="DV1208" s="51"/>
      <c r="DW1208" s="51"/>
      <c r="DX1208" s="51"/>
      <c r="DY1208" s="51"/>
      <c r="DZ1208" s="51"/>
      <c r="EA1208" s="51"/>
      <c r="EB1208" s="51"/>
      <c r="EC1208" s="51"/>
      <c r="ED1208" s="51"/>
      <c r="EE1208" s="51"/>
      <c r="EF1208" s="51"/>
      <c r="EG1208" s="51"/>
      <c r="EH1208" s="51"/>
      <c r="EI1208" s="51"/>
      <c r="EJ1208" s="51"/>
      <c r="EK1208" s="51"/>
      <c r="EL1208" s="51"/>
      <c r="EM1208" s="51"/>
      <c r="EN1208" s="51"/>
      <c r="EO1208" s="51"/>
      <c r="EP1208" s="51"/>
      <c r="EQ1208" s="51"/>
      <c r="ER1208" s="51"/>
      <c r="ES1208" s="51"/>
      <c r="ET1208" s="51"/>
      <c r="EU1208" s="51"/>
      <c r="EV1208" s="51"/>
      <c r="EW1208" s="51"/>
      <c r="EX1208" s="51"/>
      <c r="EY1208" s="51"/>
      <c r="EZ1208" s="51"/>
      <c r="FA1208" s="51"/>
      <c r="FB1208" s="51"/>
      <c r="FC1208" s="51"/>
      <c r="FD1208" s="51"/>
      <c r="FE1208" s="51"/>
      <c r="FO1208" s="51"/>
      <c r="FP1208" s="51"/>
    </row>
    <row r="1209" spans="101:172" ht="12.75" customHeight="1">
      <c r="CW1209" s="51"/>
      <c r="CX1209" s="51"/>
      <c r="CY1209" s="51"/>
      <c r="CZ1209" s="51"/>
      <c r="DA1209" s="51"/>
      <c r="DB1209" s="51"/>
      <c r="DC1209" s="51"/>
      <c r="DD1209" s="51"/>
      <c r="DE1209" s="51"/>
      <c r="DF1209" s="51"/>
      <c r="DG1209" s="51"/>
      <c r="DH1209" s="51"/>
      <c r="DI1209" s="51"/>
      <c r="DJ1209" s="51"/>
      <c r="DK1209" s="51"/>
      <c r="DL1209" s="51"/>
      <c r="DM1209" s="51"/>
      <c r="DN1209" s="51"/>
      <c r="DO1209" s="51"/>
      <c r="DP1209" s="51"/>
      <c r="DQ1209" s="51"/>
      <c r="DR1209" s="51"/>
      <c r="DS1209" s="51"/>
      <c r="DT1209" s="51"/>
      <c r="DU1209" s="51"/>
      <c r="DV1209" s="51"/>
      <c r="DW1209" s="51"/>
      <c r="DX1209" s="51"/>
      <c r="DY1209" s="51"/>
      <c r="DZ1209" s="51"/>
      <c r="EA1209" s="51"/>
      <c r="EB1209" s="51"/>
      <c r="EC1209" s="51"/>
      <c r="ED1209" s="51"/>
      <c r="EE1209" s="51"/>
      <c r="EF1209" s="51"/>
      <c r="EG1209" s="51"/>
      <c r="EH1209" s="51"/>
      <c r="EI1209" s="51"/>
      <c r="EJ1209" s="51"/>
      <c r="EK1209" s="51"/>
      <c r="EL1209" s="51"/>
      <c r="EM1209" s="51"/>
      <c r="EN1209" s="51"/>
      <c r="EO1209" s="51"/>
      <c r="EP1209" s="51"/>
      <c r="EQ1209" s="51"/>
      <c r="ER1209" s="51"/>
      <c r="ES1209" s="51"/>
      <c r="ET1209" s="51"/>
      <c r="EU1209" s="51"/>
      <c r="EV1209" s="51"/>
      <c r="EW1209" s="51"/>
      <c r="EX1209" s="51"/>
      <c r="EY1209" s="51"/>
      <c r="EZ1209" s="51"/>
      <c r="FA1209" s="51"/>
      <c r="FB1209" s="51"/>
      <c r="FC1209" s="51"/>
      <c r="FD1209" s="51"/>
      <c r="FE1209" s="51"/>
      <c r="FO1209" s="51"/>
      <c r="FP1209" s="51"/>
    </row>
    <row r="1210" spans="101:172" ht="12.75" customHeight="1">
      <c r="CW1210" s="51"/>
      <c r="CX1210" s="51"/>
      <c r="CY1210" s="51"/>
      <c r="CZ1210" s="51"/>
      <c r="DA1210" s="51"/>
      <c r="DB1210" s="51"/>
      <c r="DC1210" s="51"/>
      <c r="DD1210" s="51"/>
      <c r="DE1210" s="51"/>
      <c r="DF1210" s="51"/>
      <c r="DG1210" s="51"/>
      <c r="DH1210" s="51"/>
      <c r="DI1210" s="51"/>
      <c r="DJ1210" s="51"/>
      <c r="DK1210" s="51"/>
      <c r="DL1210" s="51"/>
      <c r="DM1210" s="51"/>
      <c r="DN1210" s="51"/>
      <c r="DO1210" s="51"/>
      <c r="DP1210" s="51"/>
      <c r="DQ1210" s="51"/>
      <c r="DR1210" s="51"/>
      <c r="DS1210" s="51"/>
      <c r="DT1210" s="51"/>
      <c r="DU1210" s="51"/>
      <c r="DV1210" s="51"/>
      <c r="DW1210" s="51"/>
      <c r="DX1210" s="51"/>
      <c r="DY1210" s="51"/>
      <c r="DZ1210" s="51"/>
      <c r="EA1210" s="51"/>
      <c r="EB1210" s="51"/>
      <c r="EC1210" s="51"/>
      <c r="ED1210" s="51"/>
      <c r="EE1210" s="51"/>
      <c r="EF1210" s="51"/>
      <c r="EG1210" s="51"/>
      <c r="EH1210" s="51"/>
      <c r="EI1210" s="51"/>
      <c r="EJ1210" s="51"/>
      <c r="EK1210" s="51"/>
      <c r="EL1210" s="51"/>
      <c r="EM1210" s="51"/>
      <c r="EN1210" s="51"/>
      <c r="EO1210" s="51"/>
      <c r="EP1210" s="51"/>
      <c r="EQ1210" s="51"/>
      <c r="ER1210" s="51"/>
      <c r="ES1210" s="51"/>
      <c r="ET1210" s="51"/>
      <c r="EU1210" s="51"/>
      <c r="EV1210" s="51"/>
      <c r="EW1210" s="51"/>
      <c r="EX1210" s="51"/>
      <c r="EY1210" s="51"/>
      <c r="EZ1210" s="51"/>
      <c r="FA1210" s="51"/>
      <c r="FB1210" s="51"/>
      <c r="FC1210" s="51"/>
      <c r="FD1210" s="51"/>
      <c r="FE1210" s="51"/>
      <c r="FO1210" s="51"/>
      <c r="FP1210" s="51"/>
    </row>
    <row r="1211" spans="101:172" ht="12.75" customHeight="1">
      <c r="CW1211" s="51"/>
      <c r="CX1211" s="51"/>
      <c r="CY1211" s="51"/>
      <c r="CZ1211" s="51"/>
      <c r="DA1211" s="51"/>
      <c r="DB1211" s="51"/>
      <c r="DC1211" s="51"/>
      <c r="DD1211" s="51"/>
      <c r="DE1211" s="51"/>
      <c r="DF1211" s="51"/>
      <c r="DG1211" s="51"/>
      <c r="DH1211" s="51"/>
      <c r="DI1211" s="51"/>
      <c r="DJ1211" s="51"/>
      <c r="DK1211" s="51"/>
      <c r="DL1211" s="51"/>
      <c r="DM1211" s="51"/>
      <c r="DN1211" s="51"/>
      <c r="DO1211" s="51"/>
      <c r="DP1211" s="51"/>
      <c r="DQ1211" s="51"/>
      <c r="DR1211" s="51"/>
      <c r="DS1211" s="51"/>
      <c r="DT1211" s="51"/>
      <c r="DU1211" s="51"/>
      <c r="DV1211" s="51"/>
      <c r="DW1211" s="51"/>
      <c r="DX1211" s="51"/>
      <c r="DY1211" s="51"/>
      <c r="DZ1211" s="51"/>
      <c r="EA1211" s="51"/>
      <c r="EB1211" s="51"/>
      <c r="EC1211" s="51"/>
      <c r="ED1211" s="51"/>
      <c r="EE1211" s="51"/>
      <c r="EF1211" s="51"/>
      <c r="EG1211" s="51"/>
      <c r="EH1211" s="51"/>
      <c r="EI1211" s="51"/>
      <c r="EJ1211" s="51"/>
      <c r="EK1211" s="51"/>
      <c r="EL1211" s="51"/>
      <c r="EM1211" s="51"/>
      <c r="EN1211" s="51"/>
      <c r="EO1211" s="51"/>
      <c r="EP1211" s="51"/>
      <c r="EQ1211" s="51"/>
      <c r="ER1211" s="51"/>
      <c r="ES1211" s="51"/>
      <c r="ET1211" s="51"/>
      <c r="EU1211" s="51"/>
      <c r="EV1211" s="51"/>
      <c r="EW1211" s="51"/>
      <c r="EX1211" s="51"/>
      <c r="EY1211" s="51"/>
      <c r="EZ1211" s="51"/>
      <c r="FA1211" s="51"/>
      <c r="FB1211" s="51"/>
      <c r="FC1211" s="51"/>
      <c r="FD1211" s="51"/>
      <c r="FE1211" s="51"/>
      <c r="FO1211" s="51"/>
      <c r="FP1211" s="51"/>
    </row>
    <row r="1212" spans="101:172" ht="12.75" customHeight="1">
      <c r="CW1212" s="51"/>
      <c r="CX1212" s="51"/>
      <c r="CY1212" s="51"/>
      <c r="CZ1212" s="51"/>
      <c r="DA1212" s="51"/>
      <c r="DB1212" s="51"/>
      <c r="DC1212" s="51"/>
      <c r="DD1212" s="51"/>
      <c r="DE1212" s="51"/>
      <c r="DF1212" s="51"/>
      <c r="DG1212" s="51"/>
      <c r="DH1212" s="51"/>
      <c r="DI1212" s="51"/>
      <c r="DJ1212" s="51"/>
      <c r="DK1212" s="51"/>
      <c r="DL1212" s="51"/>
      <c r="DM1212" s="51"/>
      <c r="DN1212" s="51"/>
      <c r="DO1212" s="51"/>
      <c r="DP1212" s="51"/>
      <c r="DQ1212" s="51"/>
      <c r="DR1212" s="51"/>
      <c r="DS1212" s="51"/>
      <c r="DT1212" s="51"/>
      <c r="DU1212" s="51"/>
      <c r="DV1212" s="51"/>
      <c r="DW1212" s="51"/>
      <c r="DX1212" s="51"/>
      <c r="DY1212" s="51"/>
      <c r="DZ1212" s="51"/>
      <c r="EA1212" s="51"/>
      <c r="EB1212" s="51"/>
      <c r="EC1212" s="51"/>
      <c r="ED1212" s="51"/>
      <c r="EE1212" s="51"/>
      <c r="EF1212" s="51"/>
      <c r="EG1212" s="51"/>
      <c r="EH1212" s="51"/>
      <c r="EI1212" s="51"/>
      <c r="EJ1212" s="51"/>
      <c r="EK1212" s="51"/>
      <c r="EL1212" s="51"/>
      <c r="EM1212" s="51"/>
      <c r="EN1212" s="51"/>
      <c r="EO1212" s="51"/>
      <c r="EP1212" s="51"/>
      <c r="EQ1212" s="51"/>
      <c r="ER1212" s="51"/>
      <c r="ES1212" s="51"/>
      <c r="ET1212" s="51"/>
      <c r="EU1212" s="51"/>
      <c r="EV1212" s="51"/>
      <c r="EW1212" s="51"/>
      <c r="EX1212" s="51"/>
      <c r="EY1212" s="51"/>
      <c r="EZ1212" s="51"/>
      <c r="FA1212" s="51"/>
      <c r="FB1212" s="51"/>
      <c r="FC1212" s="51"/>
      <c r="FD1212" s="51"/>
      <c r="FE1212" s="51"/>
      <c r="FO1212" s="51"/>
      <c r="FP1212" s="51"/>
    </row>
    <row r="1213" spans="101:172" ht="12.75" customHeight="1">
      <c r="CW1213" s="51"/>
      <c r="CX1213" s="51"/>
      <c r="CY1213" s="51"/>
      <c r="CZ1213" s="51"/>
      <c r="DA1213" s="51"/>
      <c r="DB1213" s="51"/>
      <c r="DC1213" s="51"/>
      <c r="DD1213" s="51"/>
      <c r="DE1213" s="51"/>
      <c r="DF1213" s="51"/>
      <c r="DG1213" s="51"/>
      <c r="DH1213" s="51"/>
      <c r="DI1213" s="51"/>
      <c r="DJ1213" s="51"/>
      <c r="DK1213" s="51"/>
      <c r="DL1213" s="51"/>
      <c r="DM1213" s="51"/>
      <c r="DN1213" s="51"/>
      <c r="DO1213" s="51"/>
      <c r="DP1213" s="51"/>
      <c r="DQ1213" s="51"/>
      <c r="DR1213" s="51"/>
      <c r="DS1213" s="51"/>
      <c r="DT1213" s="51"/>
      <c r="DU1213" s="51"/>
      <c r="DV1213" s="51"/>
      <c r="DW1213" s="51"/>
      <c r="DX1213" s="51"/>
      <c r="DY1213" s="51"/>
      <c r="DZ1213" s="51"/>
      <c r="EA1213" s="51"/>
      <c r="EB1213" s="51"/>
      <c r="EC1213" s="51"/>
      <c r="ED1213" s="51"/>
      <c r="EE1213" s="51"/>
      <c r="EF1213" s="51"/>
      <c r="EG1213" s="51"/>
      <c r="EH1213" s="51"/>
      <c r="EI1213" s="51"/>
      <c r="EJ1213" s="51"/>
      <c r="EK1213" s="51"/>
      <c r="EL1213" s="51"/>
      <c r="EM1213" s="51"/>
      <c r="EN1213" s="51"/>
      <c r="EO1213" s="51"/>
      <c r="EP1213" s="51"/>
      <c r="EQ1213" s="51"/>
      <c r="ER1213" s="51"/>
      <c r="ES1213" s="51"/>
      <c r="ET1213" s="51"/>
      <c r="EU1213" s="51"/>
      <c r="EV1213" s="51"/>
      <c r="EW1213" s="51"/>
      <c r="EX1213" s="51"/>
      <c r="EY1213" s="51"/>
      <c r="EZ1213" s="51"/>
      <c r="FA1213" s="51"/>
      <c r="FB1213" s="51"/>
      <c r="FC1213" s="51"/>
      <c r="FD1213" s="51"/>
      <c r="FE1213" s="51"/>
      <c r="FO1213" s="51"/>
      <c r="FP1213" s="51"/>
    </row>
    <row r="1214" spans="101:172" ht="12.75" customHeight="1">
      <c r="CW1214" s="51"/>
      <c r="CX1214" s="51"/>
      <c r="CY1214" s="51"/>
      <c r="CZ1214" s="51"/>
      <c r="DA1214" s="51"/>
      <c r="DB1214" s="51"/>
      <c r="DC1214" s="51"/>
      <c r="DD1214" s="51"/>
      <c r="DE1214" s="51"/>
      <c r="DF1214" s="51"/>
      <c r="DG1214" s="51"/>
      <c r="DH1214" s="51"/>
      <c r="DI1214" s="51"/>
      <c r="DJ1214" s="51"/>
      <c r="DK1214" s="51"/>
      <c r="DL1214" s="51"/>
      <c r="DM1214" s="51"/>
      <c r="DN1214" s="51"/>
      <c r="DO1214" s="51"/>
      <c r="DP1214" s="51"/>
      <c r="DQ1214" s="51"/>
      <c r="DR1214" s="51"/>
      <c r="DS1214" s="51"/>
      <c r="DT1214" s="51"/>
      <c r="DU1214" s="51"/>
      <c r="DV1214" s="51"/>
      <c r="DW1214" s="51"/>
      <c r="DX1214" s="51"/>
      <c r="DY1214" s="51"/>
      <c r="DZ1214" s="51"/>
      <c r="EA1214" s="51"/>
      <c r="EB1214" s="51"/>
      <c r="EC1214" s="51"/>
      <c r="ED1214" s="51"/>
      <c r="EE1214" s="51"/>
      <c r="EF1214" s="51"/>
      <c r="EG1214" s="51"/>
      <c r="EH1214" s="51"/>
      <c r="EI1214" s="51"/>
      <c r="EJ1214" s="51"/>
      <c r="EK1214" s="51"/>
      <c r="EL1214" s="51"/>
      <c r="EM1214" s="51"/>
      <c r="EN1214" s="51"/>
      <c r="EO1214" s="51"/>
      <c r="EP1214" s="51"/>
      <c r="EQ1214" s="51"/>
      <c r="ER1214" s="51"/>
      <c r="ES1214" s="51"/>
      <c r="ET1214" s="51"/>
      <c r="EU1214" s="51"/>
      <c r="EV1214" s="51"/>
      <c r="EW1214" s="51"/>
      <c r="EX1214" s="51"/>
      <c r="EY1214" s="51"/>
      <c r="EZ1214" s="51"/>
      <c r="FA1214" s="51"/>
      <c r="FB1214" s="51"/>
      <c r="FC1214" s="51"/>
      <c r="FD1214" s="51"/>
      <c r="FE1214" s="51"/>
      <c r="FO1214" s="51"/>
      <c r="FP1214" s="51"/>
    </row>
    <row r="1215" spans="101:172" ht="12.75" customHeight="1">
      <c r="CW1215" s="51"/>
      <c r="CX1215" s="51"/>
      <c r="CY1215" s="51"/>
      <c r="CZ1215" s="51"/>
      <c r="DA1215" s="51"/>
      <c r="DB1215" s="51"/>
      <c r="DC1215" s="51"/>
      <c r="DD1215" s="51"/>
      <c r="DE1215" s="51"/>
      <c r="DF1215" s="51"/>
      <c r="DG1215" s="51"/>
      <c r="DH1215" s="51"/>
      <c r="DI1215" s="51"/>
      <c r="DJ1215" s="51"/>
      <c r="DK1215" s="51"/>
      <c r="DL1215" s="51"/>
      <c r="DM1215" s="51"/>
      <c r="DN1215" s="51"/>
      <c r="DO1215" s="51"/>
      <c r="DP1215" s="51"/>
      <c r="DQ1215" s="51"/>
      <c r="DR1215" s="51"/>
      <c r="DS1215" s="51"/>
      <c r="DT1215" s="51"/>
      <c r="DU1215" s="51"/>
      <c r="DV1215" s="51"/>
      <c r="DW1215" s="51"/>
      <c r="DX1215" s="51"/>
      <c r="DY1215" s="51"/>
      <c r="DZ1215" s="51"/>
      <c r="EA1215" s="51"/>
      <c r="EB1215" s="51"/>
      <c r="EC1215" s="51"/>
      <c r="ED1215" s="51"/>
      <c r="EE1215" s="51"/>
      <c r="EF1215" s="51"/>
      <c r="EG1215" s="51"/>
      <c r="EH1215" s="51"/>
      <c r="EI1215" s="51"/>
      <c r="EJ1215" s="51"/>
      <c r="EK1215" s="51"/>
      <c r="EL1215" s="51"/>
      <c r="EM1215" s="51"/>
      <c r="EN1215" s="51"/>
      <c r="EO1215" s="51"/>
      <c r="EP1215" s="51"/>
      <c r="EQ1215" s="51"/>
      <c r="ER1215" s="51"/>
      <c r="ES1215" s="51"/>
      <c r="ET1215" s="51"/>
      <c r="EU1215" s="51"/>
      <c r="EV1215" s="51"/>
      <c r="EW1215" s="51"/>
      <c r="EX1215" s="51"/>
      <c r="EY1215" s="51"/>
      <c r="EZ1215" s="51"/>
      <c r="FA1215" s="51"/>
      <c r="FB1215" s="51"/>
      <c r="FC1215" s="51"/>
      <c r="FD1215" s="51"/>
      <c r="FE1215" s="51"/>
      <c r="FO1215" s="51"/>
      <c r="FP1215" s="51"/>
    </row>
    <row r="1216" spans="101:172" ht="12.75" customHeight="1">
      <c r="CW1216" s="51"/>
      <c r="CX1216" s="51"/>
      <c r="CY1216" s="51"/>
      <c r="CZ1216" s="51"/>
      <c r="DA1216" s="51"/>
      <c r="DB1216" s="51"/>
      <c r="DC1216" s="51"/>
      <c r="DD1216" s="51"/>
      <c r="DE1216" s="51"/>
      <c r="DF1216" s="51"/>
      <c r="DG1216" s="51"/>
      <c r="DH1216" s="51"/>
      <c r="DI1216" s="51"/>
      <c r="DJ1216" s="51"/>
      <c r="DK1216" s="51"/>
      <c r="DL1216" s="51"/>
      <c r="DM1216" s="51"/>
      <c r="DN1216" s="51"/>
      <c r="DO1216" s="51"/>
      <c r="DP1216" s="51"/>
      <c r="DQ1216" s="51"/>
      <c r="DR1216" s="51"/>
      <c r="DS1216" s="51"/>
      <c r="DT1216" s="51"/>
      <c r="DU1216" s="51"/>
      <c r="DV1216" s="51"/>
      <c r="DW1216" s="51"/>
      <c r="DX1216" s="51"/>
      <c r="DY1216" s="51"/>
      <c r="DZ1216" s="51"/>
      <c r="EA1216" s="51"/>
      <c r="EB1216" s="51"/>
      <c r="EC1216" s="51"/>
      <c r="ED1216" s="51"/>
      <c r="EE1216" s="51"/>
      <c r="EF1216" s="51"/>
      <c r="EG1216" s="51"/>
      <c r="EH1216" s="51"/>
      <c r="EI1216" s="51"/>
      <c r="EJ1216" s="51"/>
      <c r="EK1216" s="51"/>
      <c r="EL1216" s="51"/>
      <c r="EM1216" s="51"/>
      <c r="EN1216" s="51"/>
      <c r="EO1216" s="51"/>
      <c r="EP1216" s="51"/>
      <c r="EQ1216" s="51"/>
      <c r="ER1216" s="51"/>
      <c r="ES1216" s="51"/>
      <c r="ET1216" s="51"/>
      <c r="EU1216" s="51"/>
      <c r="EV1216" s="51"/>
      <c r="EW1216" s="51"/>
      <c r="EX1216" s="51"/>
      <c r="EY1216" s="51"/>
      <c r="EZ1216" s="51"/>
      <c r="FA1216" s="51"/>
      <c r="FB1216" s="51"/>
      <c r="FC1216" s="51"/>
      <c r="FD1216" s="51"/>
      <c r="FE1216" s="51"/>
      <c r="FO1216" s="51"/>
      <c r="FP1216" s="51"/>
    </row>
    <row r="1217" spans="101:172" ht="12.75" customHeight="1">
      <c r="CW1217" s="51"/>
      <c r="CX1217" s="51"/>
      <c r="CY1217" s="51"/>
      <c r="CZ1217" s="51"/>
      <c r="DA1217" s="51"/>
      <c r="DB1217" s="51"/>
      <c r="DC1217" s="51"/>
      <c r="DD1217" s="51"/>
      <c r="DE1217" s="51"/>
      <c r="DF1217" s="51"/>
      <c r="DG1217" s="51"/>
      <c r="DH1217" s="51"/>
      <c r="DI1217" s="51"/>
      <c r="DJ1217" s="51"/>
      <c r="DK1217" s="51"/>
      <c r="DL1217" s="51"/>
      <c r="DM1217" s="51"/>
      <c r="DN1217" s="51"/>
      <c r="DO1217" s="51"/>
      <c r="DP1217" s="51"/>
      <c r="DQ1217" s="51"/>
      <c r="DR1217" s="51"/>
      <c r="DS1217" s="51"/>
      <c r="DT1217" s="51"/>
      <c r="DU1217" s="51"/>
      <c r="DV1217" s="51"/>
      <c r="DW1217" s="51"/>
      <c r="DX1217" s="51"/>
      <c r="DY1217" s="51"/>
      <c r="DZ1217" s="51"/>
      <c r="EA1217" s="51"/>
      <c r="EB1217" s="51"/>
      <c r="EC1217" s="51"/>
      <c r="ED1217" s="51"/>
      <c r="EE1217" s="51"/>
      <c r="EF1217" s="51"/>
      <c r="EG1217" s="51"/>
      <c r="EH1217" s="51"/>
      <c r="EI1217" s="51"/>
      <c r="EJ1217" s="51"/>
      <c r="EK1217" s="51"/>
      <c r="EL1217" s="51"/>
      <c r="EM1217" s="51"/>
      <c r="EN1217" s="51"/>
      <c r="EO1217" s="51"/>
      <c r="EP1217" s="51"/>
      <c r="EQ1217" s="51"/>
      <c r="ER1217" s="51"/>
      <c r="ES1217" s="51"/>
      <c r="ET1217" s="51"/>
      <c r="EU1217" s="51"/>
      <c r="EV1217" s="51"/>
      <c r="EW1217" s="51"/>
      <c r="EX1217" s="51"/>
      <c r="EY1217" s="51"/>
      <c r="EZ1217" s="51"/>
      <c r="FA1217" s="51"/>
      <c r="FB1217" s="51"/>
      <c r="FC1217" s="51"/>
      <c r="FD1217" s="51"/>
      <c r="FE1217" s="51"/>
      <c r="FO1217" s="51"/>
      <c r="FP1217" s="51"/>
    </row>
    <row r="1218" spans="101:172" ht="12.75" customHeight="1">
      <c r="CW1218" s="51"/>
      <c r="CX1218" s="51"/>
      <c r="CY1218" s="51"/>
      <c r="CZ1218" s="51"/>
      <c r="DA1218" s="51"/>
      <c r="DB1218" s="51"/>
      <c r="DC1218" s="51"/>
      <c r="DD1218" s="51"/>
      <c r="DE1218" s="51"/>
      <c r="DF1218" s="51"/>
      <c r="DG1218" s="51"/>
      <c r="DH1218" s="51"/>
      <c r="DI1218" s="51"/>
      <c r="DJ1218" s="51"/>
      <c r="DK1218" s="51"/>
      <c r="DL1218" s="51"/>
      <c r="DM1218" s="51"/>
      <c r="DN1218" s="51"/>
      <c r="DO1218" s="51"/>
      <c r="DP1218" s="51"/>
      <c r="DQ1218" s="51"/>
      <c r="DR1218" s="51"/>
      <c r="DS1218" s="51"/>
      <c r="DT1218" s="51"/>
      <c r="DU1218" s="51"/>
      <c r="DV1218" s="51"/>
      <c r="DW1218" s="51"/>
      <c r="DX1218" s="51"/>
      <c r="DY1218" s="51"/>
      <c r="DZ1218" s="51"/>
      <c r="EA1218" s="51"/>
      <c r="EB1218" s="51"/>
      <c r="EC1218" s="51"/>
      <c r="ED1218" s="51"/>
      <c r="EE1218" s="51"/>
      <c r="EF1218" s="51"/>
      <c r="EG1218" s="51"/>
      <c r="EH1218" s="51"/>
      <c r="EI1218" s="51"/>
      <c r="EJ1218" s="51"/>
      <c r="EK1218" s="51"/>
      <c r="EL1218" s="51"/>
      <c r="EM1218" s="51"/>
      <c r="EN1218" s="51"/>
      <c r="EO1218" s="51"/>
      <c r="EP1218" s="51"/>
      <c r="EQ1218" s="51"/>
      <c r="ER1218" s="51"/>
      <c r="ES1218" s="51"/>
      <c r="ET1218" s="51"/>
      <c r="EU1218" s="51"/>
      <c r="EV1218" s="51"/>
      <c r="EW1218" s="51"/>
      <c r="EX1218" s="51"/>
      <c r="EY1218" s="51"/>
      <c r="EZ1218" s="51"/>
      <c r="FA1218" s="51"/>
      <c r="FB1218" s="51"/>
      <c r="FC1218" s="51"/>
      <c r="FD1218" s="51"/>
      <c r="FE1218" s="51"/>
      <c r="FO1218" s="51"/>
      <c r="FP1218" s="51"/>
    </row>
    <row r="1219" spans="101:172" ht="12.75" customHeight="1">
      <c r="CW1219" s="51"/>
      <c r="CX1219" s="51"/>
      <c r="CY1219" s="51"/>
      <c r="CZ1219" s="51"/>
      <c r="DA1219" s="51"/>
      <c r="DB1219" s="51"/>
      <c r="DC1219" s="51"/>
      <c r="DD1219" s="51"/>
      <c r="DE1219" s="51"/>
      <c r="DF1219" s="51"/>
      <c r="DG1219" s="51"/>
      <c r="DH1219" s="51"/>
      <c r="DI1219" s="51"/>
      <c r="DJ1219" s="51"/>
      <c r="DK1219" s="51"/>
      <c r="DL1219" s="51"/>
      <c r="DM1219" s="51"/>
      <c r="DN1219" s="51"/>
      <c r="DO1219" s="51"/>
      <c r="DP1219" s="51"/>
      <c r="DQ1219" s="51"/>
      <c r="DR1219" s="51"/>
      <c r="DS1219" s="51"/>
      <c r="DT1219" s="51"/>
      <c r="DU1219" s="51"/>
      <c r="DV1219" s="51"/>
      <c r="DW1219" s="51"/>
      <c r="DX1219" s="51"/>
      <c r="DY1219" s="51"/>
      <c r="DZ1219" s="51"/>
      <c r="EA1219" s="51"/>
      <c r="EB1219" s="51"/>
      <c r="EC1219" s="51"/>
      <c r="ED1219" s="51"/>
      <c r="EE1219" s="51"/>
      <c r="EF1219" s="51"/>
      <c r="EG1219" s="51"/>
      <c r="EH1219" s="51"/>
      <c r="EI1219" s="51"/>
      <c r="EJ1219" s="51"/>
      <c r="EK1219" s="51"/>
      <c r="EL1219" s="51"/>
      <c r="EM1219" s="51"/>
      <c r="EN1219" s="51"/>
      <c r="EO1219" s="51"/>
      <c r="EP1219" s="51"/>
      <c r="EQ1219" s="51"/>
      <c r="ER1219" s="51"/>
      <c r="ES1219" s="51"/>
      <c r="ET1219" s="51"/>
      <c r="EU1219" s="51"/>
      <c r="EV1219" s="51"/>
      <c r="EW1219" s="51"/>
      <c r="EX1219" s="51"/>
      <c r="EY1219" s="51"/>
      <c r="EZ1219" s="51"/>
      <c r="FA1219" s="51"/>
      <c r="FB1219" s="51"/>
      <c r="FC1219" s="51"/>
      <c r="FD1219" s="51"/>
      <c r="FE1219" s="51"/>
      <c r="FO1219" s="51"/>
      <c r="FP1219" s="51"/>
    </row>
    <row r="1220" spans="101:172" ht="12.75" customHeight="1">
      <c r="CW1220" s="51"/>
      <c r="CX1220" s="51"/>
      <c r="CY1220" s="51"/>
      <c r="CZ1220" s="51"/>
      <c r="DA1220" s="51"/>
      <c r="DB1220" s="51"/>
      <c r="DC1220" s="51"/>
      <c r="DD1220" s="51"/>
      <c r="DE1220" s="51"/>
      <c r="DF1220" s="51"/>
      <c r="DG1220" s="51"/>
      <c r="DH1220" s="51"/>
      <c r="DI1220" s="51"/>
      <c r="DJ1220" s="51"/>
      <c r="DK1220" s="51"/>
      <c r="DL1220" s="51"/>
      <c r="DM1220" s="51"/>
      <c r="DN1220" s="51"/>
      <c r="DO1220" s="51"/>
      <c r="DP1220" s="51"/>
      <c r="DQ1220" s="51"/>
      <c r="DR1220" s="51"/>
      <c r="DS1220" s="51"/>
      <c r="DT1220" s="51"/>
      <c r="DU1220" s="51"/>
      <c r="DV1220" s="51"/>
      <c r="DW1220" s="51"/>
      <c r="DX1220" s="51"/>
      <c r="DY1220" s="51"/>
      <c r="DZ1220" s="51"/>
      <c r="EA1220" s="51"/>
      <c r="EB1220" s="51"/>
      <c r="EC1220" s="51"/>
      <c r="ED1220" s="51"/>
      <c r="EE1220" s="51"/>
      <c r="EF1220" s="51"/>
      <c r="EG1220" s="51"/>
      <c r="EH1220" s="51"/>
      <c r="EI1220" s="51"/>
      <c r="EJ1220" s="51"/>
      <c r="EK1220" s="51"/>
      <c r="EL1220" s="51"/>
      <c r="EM1220" s="51"/>
      <c r="EN1220" s="51"/>
      <c r="EO1220" s="51"/>
      <c r="EP1220" s="51"/>
      <c r="EQ1220" s="51"/>
      <c r="ER1220" s="51"/>
      <c r="ES1220" s="51"/>
      <c r="ET1220" s="51"/>
      <c r="EU1220" s="51"/>
      <c r="EV1220" s="51"/>
      <c r="EW1220" s="51"/>
      <c r="EX1220" s="51"/>
      <c r="EY1220" s="51"/>
      <c r="EZ1220" s="51"/>
      <c r="FA1220" s="51"/>
      <c r="FB1220" s="51"/>
      <c r="FC1220" s="51"/>
      <c r="FD1220" s="51"/>
      <c r="FE1220" s="51"/>
      <c r="FO1220" s="51"/>
      <c r="FP1220" s="51"/>
    </row>
    <row r="1221" spans="101:172" ht="12.75" customHeight="1">
      <c r="CW1221" s="51"/>
      <c r="CX1221" s="51"/>
      <c r="CY1221" s="51"/>
      <c r="CZ1221" s="51"/>
      <c r="DA1221" s="51"/>
      <c r="DB1221" s="51"/>
      <c r="DC1221" s="51"/>
      <c r="DD1221" s="51"/>
      <c r="DE1221" s="51"/>
      <c r="DF1221" s="51"/>
      <c r="DG1221" s="51"/>
      <c r="DH1221" s="51"/>
      <c r="DI1221" s="51"/>
      <c r="DJ1221" s="51"/>
      <c r="DK1221" s="51"/>
      <c r="DL1221" s="51"/>
      <c r="DM1221" s="51"/>
      <c r="DN1221" s="51"/>
      <c r="DO1221" s="51"/>
      <c r="DP1221" s="51"/>
      <c r="DQ1221" s="51"/>
      <c r="DR1221" s="51"/>
      <c r="DS1221" s="51"/>
      <c r="DT1221" s="51"/>
      <c r="DU1221" s="51"/>
      <c r="DV1221" s="51"/>
      <c r="DW1221" s="51"/>
      <c r="DX1221" s="51"/>
      <c r="DY1221" s="51"/>
      <c r="DZ1221" s="51"/>
      <c r="EA1221" s="51"/>
      <c r="EB1221" s="51"/>
      <c r="EC1221" s="51"/>
      <c r="ED1221" s="51"/>
      <c r="EE1221" s="51"/>
      <c r="EF1221" s="51"/>
      <c r="EG1221" s="51"/>
      <c r="EH1221" s="51"/>
      <c r="EI1221" s="51"/>
      <c r="EJ1221" s="51"/>
      <c r="EK1221" s="51"/>
      <c r="EL1221" s="51"/>
      <c r="EM1221" s="51"/>
      <c r="EN1221" s="51"/>
      <c r="EO1221" s="51"/>
      <c r="EP1221" s="51"/>
      <c r="EQ1221" s="51"/>
      <c r="ER1221" s="51"/>
      <c r="ES1221" s="51"/>
      <c r="ET1221" s="51"/>
      <c r="EU1221" s="51"/>
      <c r="EV1221" s="51"/>
      <c r="EW1221" s="51"/>
      <c r="EX1221" s="51"/>
      <c r="EY1221" s="51"/>
      <c r="EZ1221" s="51"/>
      <c r="FA1221" s="51"/>
      <c r="FB1221" s="51"/>
      <c r="FC1221" s="51"/>
      <c r="FD1221" s="51"/>
      <c r="FE1221" s="51"/>
      <c r="FO1221" s="51"/>
      <c r="FP1221" s="51"/>
    </row>
    <row r="1222" spans="101:172" ht="12.75" customHeight="1">
      <c r="CW1222" s="51"/>
      <c r="CX1222" s="51"/>
      <c r="CY1222" s="51"/>
      <c r="CZ1222" s="51"/>
      <c r="DA1222" s="51"/>
      <c r="DB1222" s="51"/>
      <c r="DC1222" s="51"/>
      <c r="DD1222" s="51"/>
      <c r="DE1222" s="51"/>
      <c r="DF1222" s="51"/>
      <c r="DG1222" s="51"/>
      <c r="DH1222" s="51"/>
      <c r="DI1222" s="51"/>
      <c r="DJ1222" s="51"/>
      <c r="DK1222" s="51"/>
      <c r="DL1222" s="51"/>
      <c r="DM1222" s="51"/>
      <c r="DN1222" s="51"/>
      <c r="DO1222" s="51"/>
      <c r="DP1222" s="51"/>
      <c r="DQ1222" s="51"/>
      <c r="DR1222" s="51"/>
      <c r="DS1222" s="51"/>
      <c r="DT1222" s="51"/>
      <c r="DU1222" s="51"/>
      <c r="DV1222" s="51"/>
      <c r="DW1222" s="51"/>
      <c r="DX1222" s="51"/>
      <c r="DY1222" s="51"/>
      <c r="DZ1222" s="51"/>
      <c r="EA1222" s="51"/>
      <c r="EB1222" s="51"/>
      <c r="EC1222" s="51"/>
      <c r="ED1222" s="51"/>
      <c r="EE1222" s="51"/>
      <c r="EF1222" s="51"/>
      <c r="EG1222" s="51"/>
      <c r="EH1222" s="51"/>
      <c r="EI1222" s="51"/>
      <c r="EJ1222" s="51"/>
      <c r="EK1222" s="51"/>
      <c r="EL1222" s="51"/>
      <c r="EM1222" s="51"/>
      <c r="EN1222" s="51"/>
      <c r="EO1222" s="51"/>
      <c r="EP1222" s="51"/>
      <c r="EQ1222" s="51"/>
      <c r="ER1222" s="51"/>
      <c r="ES1222" s="51"/>
      <c r="ET1222" s="51"/>
      <c r="EU1222" s="51"/>
      <c r="EV1222" s="51"/>
      <c r="EW1222" s="51"/>
      <c r="EX1222" s="51"/>
      <c r="EY1222" s="51"/>
      <c r="EZ1222" s="51"/>
      <c r="FA1222" s="51"/>
      <c r="FB1222" s="51"/>
      <c r="FC1222" s="51"/>
      <c r="FD1222" s="51"/>
      <c r="FE1222" s="51"/>
      <c r="FO1222" s="51"/>
      <c r="FP1222" s="51"/>
    </row>
    <row r="1223" spans="101:172" ht="12.75" customHeight="1">
      <c r="CW1223" s="51"/>
      <c r="CX1223" s="51"/>
      <c r="CY1223" s="51"/>
      <c r="CZ1223" s="51"/>
      <c r="DA1223" s="51"/>
      <c r="DB1223" s="51"/>
      <c r="DC1223" s="51"/>
      <c r="DD1223" s="51"/>
      <c r="DE1223" s="51"/>
      <c r="DF1223" s="51"/>
      <c r="DG1223" s="51"/>
      <c r="DH1223" s="51"/>
      <c r="DI1223" s="51"/>
      <c r="DJ1223" s="51"/>
      <c r="DK1223" s="51"/>
      <c r="DL1223" s="51"/>
      <c r="DM1223" s="51"/>
      <c r="DN1223" s="51"/>
      <c r="DO1223" s="51"/>
      <c r="DP1223" s="51"/>
      <c r="DQ1223" s="51"/>
      <c r="DR1223" s="51"/>
      <c r="DS1223" s="51"/>
      <c r="DT1223" s="51"/>
      <c r="DU1223" s="51"/>
      <c r="DV1223" s="51"/>
      <c r="DW1223" s="51"/>
      <c r="DX1223" s="51"/>
      <c r="DY1223" s="51"/>
      <c r="DZ1223" s="51"/>
      <c r="EA1223" s="51"/>
      <c r="EB1223" s="51"/>
      <c r="EC1223" s="51"/>
      <c r="ED1223" s="51"/>
      <c r="EE1223" s="51"/>
      <c r="EF1223" s="51"/>
      <c r="EG1223" s="51"/>
      <c r="EH1223" s="51"/>
      <c r="EI1223" s="51"/>
      <c r="EJ1223" s="51"/>
      <c r="EK1223" s="51"/>
      <c r="EL1223" s="51"/>
      <c r="EM1223" s="51"/>
      <c r="EN1223" s="51"/>
      <c r="EO1223" s="51"/>
      <c r="EP1223" s="51"/>
      <c r="EQ1223" s="51"/>
      <c r="ER1223" s="51"/>
      <c r="ES1223" s="51"/>
      <c r="ET1223" s="51"/>
      <c r="EU1223" s="51"/>
      <c r="EV1223" s="51"/>
      <c r="EW1223" s="51"/>
      <c r="EX1223" s="51"/>
      <c r="EY1223" s="51"/>
      <c r="EZ1223" s="51"/>
      <c r="FA1223" s="51"/>
      <c r="FB1223" s="51"/>
      <c r="FC1223" s="51"/>
      <c r="FD1223" s="51"/>
      <c r="FE1223" s="51"/>
      <c r="FO1223" s="51"/>
      <c r="FP1223" s="51"/>
    </row>
    <row r="1224" spans="101:172" ht="12.75" customHeight="1">
      <c r="CW1224" s="51"/>
      <c r="CX1224" s="51"/>
      <c r="CY1224" s="51"/>
      <c r="CZ1224" s="51"/>
      <c r="DA1224" s="51"/>
      <c r="DB1224" s="51"/>
      <c r="DC1224" s="51"/>
      <c r="DD1224" s="51"/>
      <c r="DE1224" s="51"/>
      <c r="DF1224" s="51"/>
      <c r="DG1224" s="51"/>
      <c r="DH1224" s="51"/>
      <c r="DI1224" s="51"/>
      <c r="DJ1224" s="51"/>
      <c r="DK1224" s="51"/>
      <c r="DL1224" s="51"/>
      <c r="DM1224" s="51"/>
      <c r="DN1224" s="51"/>
      <c r="DO1224" s="51"/>
      <c r="DP1224" s="51"/>
      <c r="DQ1224" s="51"/>
      <c r="DR1224" s="51"/>
      <c r="DS1224" s="51"/>
      <c r="DT1224" s="51"/>
      <c r="DU1224" s="51"/>
      <c r="DV1224" s="51"/>
      <c r="DW1224" s="51"/>
      <c r="DX1224" s="51"/>
      <c r="DY1224" s="51"/>
      <c r="DZ1224" s="51"/>
      <c r="EA1224" s="51"/>
      <c r="EB1224" s="51"/>
      <c r="EC1224" s="51"/>
      <c r="ED1224" s="51"/>
      <c r="EE1224" s="51"/>
      <c r="EF1224" s="51"/>
      <c r="EG1224" s="51"/>
      <c r="EH1224" s="51"/>
      <c r="EI1224" s="51"/>
      <c r="EJ1224" s="51"/>
      <c r="EK1224" s="51"/>
      <c r="EL1224" s="51"/>
      <c r="EM1224" s="51"/>
      <c r="EN1224" s="51"/>
      <c r="EO1224" s="51"/>
      <c r="EP1224" s="51"/>
      <c r="EQ1224" s="51"/>
      <c r="ER1224" s="51"/>
      <c r="ES1224" s="51"/>
      <c r="ET1224" s="51"/>
      <c r="EU1224" s="51"/>
      <c r="EV1224" s="51"/>
      <c r="EW1224" s="51"/>
      <c r="EX1224" s="51"/>
      <c r="EY1224" s="51"/>
      <c r="EZ1224" s="51"/>
      <c r="FA1224" s="51"/>
      <c r="FB1224" s="51"/>
      <c r="FC1224" s="51"/>
      <c r="FD1224" s="51"/>
      <c r="FE1224" s="51"/>
      <c r="FO1224" s="51"/>
      <c r="FP1224" s="51"/>
    </row>
    <row r="1225" spans="101:172" ht="12.75" customHeight="1">
      <c r="CW1225" s="51"/>
      <c r="CX1225" s="51"/>
      <c r="CY1225" s="51"/>
      <c r="CZ1225" s="51"/>
      <c r="DA1225" s="51"/>
      <c r="DB1225" s="51"/>
      <c r="DC1225" s="51"/>
      <c r="DD1225" s="51"/>
      <c r="DE1225" s="51"/>
      <c r="DF1225" s="51"/>
      <c r="DG1225" s="51"/>
      <c r="DH1225" s="51"/>
      <c r="DI1225" s="51"/>
      <c r="DJ1225" s="51"/>
      <c r="DK1225" s="51"/>
      <c r="DL1225" s="51"/>
      <c r="DM1225" s="51"/>
      <c r="DN1225" s="51"/>
      <c r="DO1225" s="51"/>
      <c r="DP1225" s="51"/>
      <c r="DQ1225" s="51"/>
      <c r="DR1225" s="51"/>
      <c r="DS1225" s="51"/>
      <c r="DT1225" s="51"/>
      <c r="DU1225" s="51"/>
      <c r="DV1225" s="51"/>
      <c r="DW1225" s="51"/>
      <c r="DX1225" s="51"/>
      <c r="DY1225" s="51"/>
      <c r="DZ1225" s="51"/>
      <c r="EA1225" s="51"/>
      <c r="EB1225" s="51"/>
      <c r="EC1225" s="51"/>
      <c r="ED1225" s="51"/>
      <c r="EE1225" s="51"/>
      <c r="EF1225" s="51"/>
      <c r="EG1225" s="51"/>
      <c r="EH1225" s="51"/>
      <c r="EI1225" s="51"/>
      <c r="EJ1225" s="51"/>
      <c r="EK1225" s="51"/>
      <c r="EL1225" s="51"/>
      <c r="EM1225" s="51"/>
      <c r="EN1225" s="51"/>
      <c r="EO1225" s="51"/>
      <c r="EP1225" s="51"/>
      <c r="EQ1225" s="51"/>
      <c r="ER1225" s="51"/>
      <c r="ES1225" s="51"/>
      <c r="ET1225" s="51"/>
      <c r="EU1225" s="51"/>
      <c r="EV1225" s="51"/>
      <c r="EW1225" s="51"/>
      <c r="EX1225" s="51"/>
      <c r="EY1225" s="51"/>
      <c r="EZ1225" s="51"/>
      <c r="FA1225" s="51"/>
      <c r="FB1225" s="51"/>
      <c r="FC1225" s="51"/>
      <c r="FD1225" s="51"/>
      <c r="FE1225" s="51"/>
      <c r="FO1225" s="51"/>
      <c r="FP1225" s="51"/>
    </row>
    <row r="1226" spans="101:172" ht="12.75" customHeight="1">
      <c r="CW1226" s="51"/>
      <c r="CX1226" s="51"/>
      <c r="CY1226" s="51"/>
      <c r="CZ1226" s="51"/>
      <c r="DA1226" s="51"/>
      <c r="DB1226" s="51"/>
      <c r="DC1226" s="51"/>
      <c r="DD1226" s="51"/>
      <c r="DE1226" s="51"/>
      <c r="DF1226" s="51"/>
      <c r="DG1226" s="51"/>
      <c r="DH1226" s="51"/>
      <c r="DI1226" s="51"/>
      <c r="DJ1226" s="51"/>
      <c r="DK1226" s="51"/>
      <c r="DL1226" s="51"/>
      <c r="DM1226" s="51"/>
      <c r="DN1226" s="51"/>
      <c r="DO1226" s="51"/>
      <c r="DP1226" s="51"/>
      <c r="DQ1226" s="51"/>
      <c r="DR1226" s="51"/>
      <c r="DS1226" s="51"/>
      <c r="DT1226" s="51"/>
      <c r="DU1226" s="51"/>
      <c r="DV1226" s="51"/>
      <c r="DW1226" s="51"/>
      <c r="DX1226" s="51"/>
      <c r="DY1226" s="51"/>
      <c r="DZ1226" s="51"/>
      <c r="EA1226" s="51"/>
      <c r="EB1226" s="51"/>
      <c r="EC1226" s="51"/>
      <c r="ED1226" s="51"/>
      <c r="EE1226" s="51"/>
      <c r="EF1226" s="51"/>
      <c r="EG1226" s="51"/>
      <c r="EH1226" s="51"/>
      <c r="EI1226" s="51"/>
      <c r="EJ1226" s="51"/>
      <c r="EK1226" s="51"/>
      <c r="EL1226" s="51"/>
      <c r="EM1226" s="51"/>
      <c r="EN1226" s="51"/>
      <c r="EO1226" s="51"/>
      <c r="EP1226" s="51"/>
      <c r="EQ1226" s="51"/>
      <c r="ER1226" s="51"/>
      <c r="ES1226" s="51"/>
      <c r="ET1226" s="51"/>
      <c r="EU1226" s="51"/>
      <c r="EV1226" s="51"/>
      <c r="EW1226" s="51"/>
      <c r="EX1226" s="51"/>
      <c r="EY1226" s="51"/>
      <c r="EZ1226" s="51"/>
      <c r="FA1226" s="51"/>
      <c r="FB1226" s="51"/>
      <c r="FC1226" s="51"/>
      <c r="FD1226" s="51"/>
      <c r="FE1226" s="51"/>
      <c r="FO1226" s="51"/>
      <c r="FP1226" s="51"/>
    </row>
    <row r="1227" spans="101:172" ht="12.75" customHeight="1">
      <c r="CW1227" s="51"/>
      <c r="CX1227" s="51"/>
      <c r="CY1227" s="51"/>
      <c r="CZ1227" s="51"/>
      <c r="DA1227" s="51"/>
      <c r="DB1227" s="51"/>
      <c r="DC1227" s="51"/>
      <c r="DD1227" s="51"/>
      <c r="DE1227" s="51"/>
      <c r="DF1227" s="51"/>
      <c r="DG1227" s="51"/>
      <c r="DH1227" s="51"/>
      <c r="DI1227" s="51"/>
      <c r="DJ1227" s="51"/>
      <c r="DK1227" s="51"/>
      <c r="DL1227" s="51"/>
      <c r="DM1227" s="51"/>
      <c r="DN1227" s="51"/>
      <c r="DO1227" s="51"/>
      <c r="DP1227" s="51"/>
      <c r="DQ1227" s="51"/>
      <c r="DR1227" s="51"/>
      <c r="DS1227" s="51"/>
      <c r="DT1227" s="51"/>
      <c r="DU1227" s="51"/>
      <c r="DV1227" s="51"/>
      <c r="DW1227" s="51"/>
      <c r="DX1227" s="51"/>
      <c r="DY1227" s="51"/>
      <c r="DZ1227" s="51"/>
      <c r="EA1227" s="51"/>
      <c r="EB1227" s="51"/>
      <c r="EC1227" s="51"/>
      <c r="ED1227" s="51"/>
      <c r="EE1227" s="51"/>
      <c r="EF1227" s="51"/>
      <c r="EG1227" s="51"/>
      <c r="EH1227" s="51"/>
      <c r="EI1227" s="51"/>
      <c r="EJ1227" s="51"/>
      <c r="EK1227" s="51"/>
      <c r="EL1227" s="51"/>
      <c r="EM1227" s="51"/>
      <c r="EN1227" s="51"/>
      <c r="EO1227" s="51"/>
      <c r="EP1227" s="51"/>
      <c r="EQ1227" s="51"/>
      <c r="ER1227" s="51"/>
      <c r="ES1227" s="51"/>
      <c r="ET1227" s="51"/>
      <c r="EU1227" s="51"/>
      <c r="EV1227" s="51"/>
      <c r="EW1227" s="51"/>
      <c r="EX1227" s="51"/>
      <c r="EY1227" s="51"/>
      <c r="EZ1227" s="51"/>
      <c r="FA1227" s="51"/>
      <c r="FB1227" s="51"/>
      <c r="FC1227" s="51"/>
      <c r="FD1227" s="51"/>
      <c r="FE1227" s="51"/>
      <c r="FO1227" s="51"/>
      <c r="FP1227" s="51"/>
    </row>
    <row r="1228" spans="101:172" ht="12.75" customHeight="1">
      <c r="CW1228" s="51"/>
      <c r="CX1228" s="51"/>
      <c r="CY1228" s="51"/>
      <c r="CZ1228" s="51"/>
      <c r="DA1228" s="51"/>
      <c r="DB1228" s="51"/>
      <c r="DC1228" s="51"/>
      <c r="DD1228" s="51"/>
      <c r="DE1228" s="51"/>
      <c r="DF1228" s="51"/>
      <c r="DG1228" s="51"/>
      <c r="DH1228" s="51"/>
      <c r="DI1228" s="51"/>
      <c r="DJ1228" s="51"/>
      <c r="DK1228" s="51"/>
      <c r="DL1228" s="51"/>
      <c r="DM1228" s="51"/>
      <c r="DN1228" s="51"/>
      <c r="DO1228" s="51"/>
      <c r="DP1228" s="51"/>
      <c r="DQ1228" s="51"/>
      <c r="DR1228" s="51"/>
      <c r="DS1228" s="51"/>
      <c r="DT1228" s="51"/>
      <c r="DU1228" s="51"/>
      <c r="DV1228" s="51"/>
      <c r="DW1228" s="51"/>
      <c r="DX1228" s="51"/>
      <c r="DY1228" s="51"/>
      <c r="DZ1228" s="51"/>
      <c r="EA1228" s="51"/>
      <c r="EB1228" s="51"/>
      <c r="EC1228" s="51"/>
      <c r="ED1228" s="51"/>
      <c r="EE1228" s="51"/>
      <c r="EF1228" s="51"/>
      <c r="EG1228" s="51"/>
      <c r="EH1228" s="51"/>
      <c r="EI1228" s="51"/>
      <c r="EJ1228" s="51"/>
      <c r="EK1228" s="51"/>
      <c r="EL1228" s="51"/>
      <c r="EM1228" s="51"/>
      <c r="EN1228" s="51"/>
      <c r="EO1228" s="51"/>
      <c r="EP1228" s="51"/>
      <c r="EQ1228" s="51"/>
      <c r="ER1228" s="51"/>
      <c r="ES1228" s="51"/>
      <c r="ET1228" s="51"/>
      <c r="EU1228" s="51"/>
      <c r="EV1228" s="51"/>
      <c r="EW1228" s="51"/>
      <c r="EX1228" s="51"/>
      <c r="EY1228" s="51"/>
      <c r="EZ1228" s="51"/>
      <c r="FA1228" s="51"/>
      <c r="FB1228" s="51"/>
      <c r="FC1228" s="51"/>
      <c r="FD1228" s="51"/>
      <c r="FE1228" s="51"/>
      <c r="FO1228" s="51"/>
      <c r="FP1228" s="51"/>
    </row>
    <row r="1229" spans="101:172" ht="12.75" customHeight="1">
      <c r="CW1229" s="51"/>
      <c r="CX1229" s="51"/>
      <c r="CY1229" s="51"/>
      <c r="CZ1229" s="51"/>
      <c r="DA1229" s="51"/>
      <c r="DB1229" s="51"/>
      <c r="DC1229" s="51"/>
      <c r="DD1229" s="51"/>
      <c r="DE1229" s="51"/>
      <c r="DF1229" s="51"/>
      <c r="DG1229" s="51"/>
      <c r="DH1229" s="51"/>
      <c r="DI1229" s="51"/>
      <c r="DJ1229" s="51"/>
      <c r="DK1229" s="51"/>
      <c r="DL1229" s="51"/>
      <c r="DM1229" s="51"/>
      <c r="DN1229" s="51"/>
      <c r="DO1229" s="51"/>
      <c r="DP1229" s="51"/>
      <c r="DQ1229" s="51"/>
      <c r="DR1229" s="51"/>
      <c r="DS1229" s="51"/>
      <c r="DT1229" s="51"/>
      <c r="DU1229" s="51"/>
      <c r="DV1229" s="51"/>
      <c r="DW1229" s="51"/>
      <c r="DX1229" s="51"/>
      <c r="DY1229" s="51"/>
      <c r="DZ1229" s="51"/>
      <c r="EA1229" s="51"/>
      <c r="EB1229" s="51"/>
      <c r="EC1229" s="51"/>
      <c r="ED1229" s="51"/>
      <c r="EE1229" s="51"/>
      <c r="EF1229" s="51"/>
      <c r="EG1229" s="51"/>
      <c r="EH1229" s="51"/>
      <c r="EI1229" s="51"/>
      <c r="EJ1229" s="51"/>
      <c r="EK1229" s="51"/>
      <c r="EL1229" s="51"/>
      <c r="EM1229" s="51"/>
      <c r="EN1229" s="51"/>
      <c r="EO1229" s="51"/>
      <c r="EP1229" s="51"/>
      <c r="EQ1229" s="51"/>
      <c r="ER1229" s="51"/>
      <c r="ES1229" s="51"/>
      <c r="ET1229" s="51"/>
      <c r="EU1229" s="51"/>
      <c r="EV1229" s="51"/>
      <c r="EW1229" s="51"/>
      <c r="EX1229" s="51"/>
      <c r="EY1229" s="51"/>
      <c r="EZ1229" s="51"/>
      <c r="FA1229" s="51"/>
      <c r="FB1229" s="51"/>
      <c r="FC1229" s="51"/>
      <c r="FD1229" s="51"/>
      <c r="FE1229" s="51"/>
      <c r="FO1229" s="51"/>
      <c r="FP1229" s="51"/>
    </row>
    <row r="1230" spans="101:172" ht="12.75" customHeight="1">
      <c r="CW1230" s="51"/>
      <c r="CX1230" s="51"/>
      <c r="CY1230" s="51"/>
      <c r="CZ1230" s="51"/>
      <c r="DA1230" s="51"/>
      <c r="DB1230" s="51"/>
      <c r="DC1230" s="51"/>
      <c r="DD1230" s="51"/>
      <c r="DE1230" s="51"/>
      <c r="DF1230" s="51"/>
      <c r="DG1230" s="51"/>
      <c r="DH1230" s="51"/>
      <c r="DI1230" s="51"/>
      <c r="DJ1230" s="51"/>
      <c r="DK1230" s="51"/>
      <c r="DL1230" s="51"/>
      <c r="DM1230" s="51"/>
      <c r="DN1230" s="51"/>
      <c r="DO1230" s="51"/>
      <c r="DP1230" s="51"/>
      <c r="DQ1230" s="51"/>
      <c r="DR1230" s="51"/>
      <c r="DS1230" s="51"/>
      <c r="DT1230" s="51"/>
      <c r="DU1230" s="51"/>
      <c r="DV1230" s="51"/>
      <c r="DW1230" s="51"/>
      <c r="DX1230" s="51"/>
      <c r="DY1230" s="51"/>
      <c r="DZ1230" s="51"/>
      <c r="EA1230" s="51"/>
      <c r="EB1230" s="51"/>
      <c r="EC1230" s="51"/>
      <c r="ED1230" s="51"/>
      <c r="EE1230" s="51"/>
      <c r="EF1230" s="51"/>
      <c r="EG1230" s="51"/>
      <c r="EH1230" s="51"/>
      <c r="EI1230" s="51"/>
      <c r="EJ1230" s="51"/>
      <c r="EK1230" s="51"/>
      <c r="EL1230" s="51"/>
      <c r="EM1230" s="51"/>
      <c r="EN1230" s="51"/>
      <c r="EO1230" s="51"/>
      <c r="EP1230" s="51"/>
      <c r="EQ1230" s="51"/>
      <c r="ER1230" s="51"/>
      <c r="ES1230" s="51"/>
      <c r="ET1230" s="51"/>
      <c r="EU1230" s="51"/>
      <c r="EV1230" s="51"/>
      <c r="EW1230" s="51"/>
      <c r="EX1230" s="51"/>
      <c r="EY1230" s="51"/>
      <c r="EZ1230" s="51"/>
      <c r="FA1230" s="51"/>
      <c r="FB1230" s="51"/>
      <c r="FC1230" s="51"/>
      <c r="FD1230" s="51"/>
      <c r="FE1230" s="51"/>
      <c r="FO1230" s="51"/>
      <c r="FP1230" s="51"/>
    </row>
    <row r="1231" spans="101:172" ht="12.75" customHeight="1">
      <c r="CW1231" s="51"/>
      <c r="CX1231" s="51"/>
      <c r="CY1231" s="51"/>
      <c r="CZ1231" s="51"/>
      <c r="DA1231" s="51"/>
      <c r="DB1231" s="51"/>
      <c r="DC1231" s="51"/>
      <c r="DD1231" s="51"/>
      <c r="DE1231" s="51"/>
      <c r="DF1231" s="51"/>
      <c r="DG1231" s="51"/>
      <c r="DH1231" s="51"/>
      <c r="DI1231" s="51"/>
      <c r="DJ1231" s="51"/>
      <c r="DK1231" s="51"/>
      <c r="DL1231" s="51"/>
      <c r="DM1231" s="51"/>
      <c r="DN1231" s="51"/>
      <c r="DO1231" s="51"/>
      <c r="DP1231" s="51"/>
      <c r="DQ1231" s="51"/>
      <c r="DR1231" s="51"/>
      <c r="DS1231" s="51"/>
      <c r="DT1231" s="51"/>
      <c r="DU1231" s="51"/>
      <c r="DV1231" s="51"/>
      <c r="DW1231" s="51"/>
      <c r="DX1231" s="51"/>
      <c r="DY1231" s="51"/>
      <c r="DZ1231" s="51"/>
      <c r="EA1231" s="51"/>
      <c r="EB1231" s="51"/>
      <c r="EC1231" s="51"/>
      <c r="ED1231" s="51"/>
      <c r="EE1231" s="51"/>
      <c r="EF1231" s="51"/>
      <c r="EG1231" s="51"/>
      <c r="EH1231" s="51"/>
      <c r="EI1231" s="51"/>
      <c r="EJ1231" s="51"/>
      <c r="EK1231" s="51"/>
      <c r="EL1231" s="51"/>
      <c r="EM1231" s="51"/>
      <c r="EN1231" s="51"/>
      <c r="EO1231" s="51"/>
      <c r="EP1231" s="51"/>
      <c r="EQ1231" s="51"/>
      <c r="ER1231" s="51"/>
      <c r="ES1231" s="51"/>
      <c r="ET1231" s="51"/>
      <c r="EU1231" s="51"/>
      <c r="EV1231" s="51"/>
      <c r="EW1231" s="51"/>
      <c r="EX1231" s="51"/>
      <c r="EY1231" s="51"/>
      <c r="EZ1231" s="51"/>
      <c r="FA1231" s="51"/>
      <c r="FB1231" s="51"/>
      <c r="FC1231" s="51"/>
      <c r="FD1231" s="51"/>
      <c r="FE1231" s="51"/>
      <c r="FO1231" s="51"/>
      <c r="FP1231" s="51"/>
    </row>
    <row r="1232" spans="101:172" ht="12.75" customHeight="1">
      <c r="CW1232" s="51"/>
      <c r="CX1232" s="51"/>
      <c r="CY1232" s="51"/>
      <c r="CZ1232" s="51"/>
      <c r="DA1232" s="51"/>
      <c r="DB1232" s="51"/>
      <c r="DC1232" s="51"/>
      <c r="DD1232" s="51"/>
      <c r="DE1232" s="51"/>
      <c r="DF1232" s="51"/>
      <c r="DG1232" s="51"/>
      <c r="DH1232" s="51"/>
      <c r="DI1232" s="51"/>
      <c r="DJ1232" s="51"/>
      <c r="DK1232" s="51"/>
      <c r="DL1232" s="51"/>
      <c r="DM1232" s="51"/>
      <c r="DN1232" s="51"/>
      <c r="DO1232" s="51"/>
      <c r="DP1232" s="51"/>
      <c r="DQ1232" s="51"/>
      <c r="DR1232" s="51"/>
      <c r="DS1232" s="51"/>
      <c r="DT1232" s="51"/>
      <c r="DU1232" s="51"/>
      <c r="DV1232" s="51"/>
      <c r="DW1232" s="51"/>
      <c r="DX1232" s="51"/>
      <c r="DY1232" s="51"/>
      <c r="DZ1232" s="51"/>
      <c r="EA1232" s="51"/>
      <c r="EB1232" s="51"/>
      <c r="EC1232" s="51"/>
      <c r="ED1232" s="51"/>
      <c r="EE1232" s="51"/>
      <c r="EF1232" s="51"/>
      <c r="EG1232" s="51"/>
      <c r="EH1232" s="51"/>
      <c r="EI1232" s="51"/>
      <c r="EJ1232" s="51"/>
      <c r="EK1232" s="51"/>
      <c r="EL1232" s="51"/>
      <c r="EM1232" s="51"/>
      <c r="EN1232" s="51"/>
      <c r="EO1232" s="51"/>
      <c r="EP1232" s="51"/>
      <c r="EQ1232" s="51"/>
      <c r="ER1232" s="51"/>
      <c r="ES1232" s="51"/>
      <c r="ET1232" s="51"/>
      <c r="EU1232" s="51"/>
      <c r="EV1232" s="51"/>
      <c r="EW1232" s="51"/>
      <c r="EX1232" s="51"/>
      <c r="EY1232" s="51"/>
      <c r="EZ1232" s="51"/>
      <c r="FA1232" s="51"/>
      <c r="FB1232" s="51"/>
      <c r="FC1232" s="51"/>
      <c r="FD1232" s="51"/>
      <c r="FE1232" s="51"/>
      <c r="FO1232" s="51"/>
      <c r="FP1232" s="51"/>
    </row>
    <row r="1233" spans="101:172" ht="12.75" customHeight="1">
      <c r="CW1233" s="51"/>
      <c r="CX1233" s="51"/>
      <c r="CY1233" s="51"/>
      <c r="CZ1233" s="51"/>
      <c r="DA1233" s="51"/>
      <c r="DB1233" s="51"/>
      <c r="DC1233" s="51"/>
      <c r="DD1233" s="51"/>
      <c r="DE1233" s="51"/>
      <c r="DF1233" s="51"/>
      <c r="DG1233" s="51"/>
      <c r="DH1233" s="51"/>
      <c r="DI1233" s="51"/>
      <c r="DJ1233" s="51"/>
      <c r="DK1233" s="51"/>
      <c r="DL1233" s="51"/>
      <c r="DM1233" s="51"/>
      <c r="DN1233" s="51"/>
      <c r="DO1233" s="51"/>
      <c r="DP1233" s="51"/>
      <c r="DQ1233" s="51"/>
      <c r="DR1233" s="51"/>
      <c r="DS1233" s="51"/>
      <c r="DT1233" s="51"/>
      <c r="DU1233" s="51"/>
      <c r="DV1233" s="51"/>
      <c r="DW1233" s="51"/>
      <c r="DX1233" s="51"/>
      <c r="DY1233" s="51"/>
      <c r="DZ1233" s="51"/>
      <c r="EA1233" s="51"/>
      <c r="EB1233" s="51"/>
      <c r="EC1233" s="51"/>
      <c r="ED1233" s="51"/>
      <c r="EE1233" s="51"/>
      <c r="EF1233" s="51"/>
      <c r="EG1233" s="51"/>
      <c r="EH1233" s="51"/>
      <c r="EI1233" s="51"/>
      <c r="EJ1233" s="51"/>
      <c r="EK1233" s="51"/>
      <c r="EL1233" s="51"/>
      <c r="EM1233" s="51"/>
      <c r="EN1233" s="51"/>
      <c r="EO1233" s="51"/>
      <c r="EP1233" s="51"/>
      <c r="EQ1233" s="51"/>
      <c r="ER1233" s="51"/>
      <c r="ES1233" s="51"/>
      <c r="ET1233" s="51"/>
      <c r="EU1233" s="51"/>
      <c r="EV1233" s="51"/>
      <c r="EW1233" s="51"/>
      <c r="EX1233" s="51"/>
      <c r="EY1233" s="51"/>
      <c r="EZ1233" s="51"/>
      <c r="FA1233" s="51"/>
      <c r="FB1233" s="51"/>
      <c r="FC1233" s="51"/>
      <c r="FD1233" s="51"/>
      <c r="FE1233" s="51"/>
      <c r="FO1233" s="51"/>
      <c r="FP1233" s="51"/>
    </row>
    <row r="1234" spans="101:172" ht="12.75" customHeight="1">
      <c r="CW1234" s="51"/>
      <c r="CX1234" s="51"/>
      <c r="CY1234" s="51"/>
      <c r="CZ1234" s="51"/>
      <c r="DA1234" s="51"/>
      <c r="DB1234" s="51"/>
      <c r="DC1234" s="51"/>
      <c r="DD1234" s="51"/>
      <c r="DE1234" s="51"/>
      <c r="DF1234" s="51"/>
      <c r="DG1234" s="51"/>
      <c r="DH1234" s="51"/>
      <c r="DI1234" s="51"/>
      <c r="DJ1234" s="51"/>
      <c r="DK1234" s="51"/>
      <c r="DL1234" s="51"/>
      <c r="DM1234" s="51"/>
      <c r="DN1234" s="51"/>
      <c r="DO1234" s="51"/>
      <c r="DP1234" s="51"/>
      <c r="DQ1234" s="51"/>
      <c r="DR1234" s="51"/>
      <c r="DS1234" s="51"/>
      <c r="DT1234" s="51"/>
      <c r="DU1234" s="51"/>
      <c r="DV1234" s="51"/>
      <c r="DW1234" s="51"/>
      <c r="DX1234" s="51"/>
      <c r="DY1234" s="51"/>
      <c r="DZ1234" s="51"/>
      <c r="EA1234" s="51"/>
      <c r="EB1234" s="51"/>
      <c r="EC1234" s="51"/>
      <c r="ED1234" s="51"/>
      <c r="EE1234" s="51"/>
      <c r="EF1234" s="51"/>
      <c r="EG1234" s="51"/>
      <c r="EH1234" s="51"/>
      <c r="EI1234" s="51"/>
      <c r="EJ1234" s="51"/>
      <c r="EK1234" s="51"/>
      <c r="EL1234" s="51"/>
      <c r="EM1234" s="51"/>
      <c r="EN1234" s="51"/>
      <c r="EO1234" s="51"/>
      <c r="EP1234" s="51"/>
      <c r="EQ1234" s="51"/>
      <c r="ER1234" s="51"/>
      <c r="ES1234" s="51"/>
      <c r="ET1234" s="51"/>
      <c r="EU1234" s="51"/>
      <c r="EV1234" s="51"/>
      <c r="EW1234" s="51"/>
      <c r="EX1234" s="51"/>
      <c r="EY1234" s="51"/>
      <c r="EZ1234" s="51"/>
      <c r="FA1234" s="51"/>
      <c r="FB1234" s="51"/>
      <c r="FC1234" s="51"/>
      <c r="FD1234" s="51"/>
      <c r="FE1234" s="51"/>
      <c r="FO1234" s="51"/>
      <c r="FP1234" s="51"/>
    </row>
    <row r="1235" spans="101:172" ht="12.75" customHeight="1">
      <c r="CW1235" s="51"/>
      <c r="CX1235" s="51"/>
      <c r="CY1235" s="51"/>
      <c r="CZ1235" s="51"/>
      <c r="DA1235" s="51"/>
      <c r="DB1235" s="51"/>
      <c r="DC1235" s="51"/>
      <c r="DD1235" s="51"/>
      <c r="DE1235" s="51"/>
      <c r="DF1235" s="51"/>
      <c r="DG1235" s="51"/>
      <c r="DH1235" s="51"/>
      <c r="DI1235" s="51"/>
      <c r="DJ1235" s="51"/>
      <c r="DK1235" s="51"/>
      <c r="DL1235" s="51"/>
      <c r="DM1235" s="51"/>
      <c r="DN1235" s="51"/>
      <c r="DO1235" s="51"/>
      <c r="DP1235" s="51"/>
      <c r="DQ1235" s="51"/>
      <c r="DR1235" s="51"/>
      <c r="DS1235" s="51"/>
      <c r="DT1235" s="51"/>
      <c r="DU1235" s="51"/>
      <c r="DV1235" s="51"/>
      <c r="DW1235" s="51"/>
      <c r="DX1235" s="51"/>
      <c r="DY1235" s="51"/>
      <c r="DZ1235" s="51"/>
      <c r="EA1235" s="51"/>
      <c r="EB1235" s="51"/>
      <c r="EC1235" s="51"/>
      <c r="ED1235" s="51"/>
      <c r="EE1235" s="51"/>
      <c r="EF1235" s="51"/>
      <c r="EG1235" s="51"/>
      <c r="EH1235" s="51"/>
      <c r="EI1235" s="51"/>
      <c r="EJ1235" s="51"/>
      <c r="EK1235" s="51"/>
      <c r="EL1235" s="51"/>
      <c r="EM1235" s="51"/>
      <c r="EN1235" s="51"/>
      <c r="EO1235" s="51"/>
      <c r="EP1235" s="51"/>
      <c r="EQ1235" s="51"/>
      <c r="ER1235" s="51"/>
      <c r="ES1235" s="51"/>
      <c r="ET1235" s="51"/>
      <c r="EU1235" s="51"/>
      <c r="EV1235" s="51"/>
      <c r="EW1235" s="51"/>
      <c r="EX1235" s="51"/>
      <c r="EY1235" s="51"/>
      <c r="EZ1235" s="51"/>
      <c r="FA1235" s="51"/>
      <c r="FB1235" s="51"/>
      <c r="FC1235" s="51"/>
      <c r="FD1235" s="51"/>
      <c r="FE1235" s="51"/>
      <c r="FO1235" s="51"/>
      <c r="FP1235" s="51"/>
    </row>
    <row r="1236" spans="101:172" ht="12.75" customHeight="1">
      <c r="CW1236" s="51"/>
      <c r="CX1236" s="51"/>
      <c r="CY1236" s="51"/>
      <c r="CZ1236" s="51"/>
      <c r="DA1236" s="51"/>
      <c r="DB1236" s="51"/>
      <c r="DC1236" s="51"/>
      <c r="DD1236" s="51"/>
      <c r="DE1236" s="51"/>
      <c r="DF1236" s="51"/>
      <c r="DG1236" s="51"/>
      <c r="DH1236" s="51"/>
      <c r="DI1236" s="51"/>
      <c r="DJ1236" s="51"/>
      <c r="DK1236" s="51"/>
      <c r="DL1236" s="51"/>
      <c r="DM1236" s="51"/>
      <c r="DN1236" s="51"/>
      <c r="DO1236" s="51"/>
      <c r="DP1236" s="51"/>
      <c r="DQ1236" s="51"/>
      <c r="DR1236" s="51"/>
      <c r="DS1236" s="51"/>
      <c r="DT1236" s="51"/>
      <c r="DU1236" s="51"/>
      <c r="DV1236" s="51"/>
      <c r="DW1236" s="51"/>
      <c r="DX1236" s="51"/>
      <c r="DY1236" s="51"/>
      <c r="DZ1236" s="51"/>
      <c r="EA1236" s="51"/>
      <c r="EB1236" s="51"/>
      <c r="EC1236" s="51"/>
      <c r="ED1236" s="51"/>
      <c r="EE1236" s="51"/>
      <c r="EF1236" s="51"/>
      <c r="EG1236" s="51"/>
      <c r="EH1236" s="51"/>
      <c r="EI1236" s="51"/>
      <c r="EJ1236" s="51"/>
      <c r="EK1236" s="51"/>
      <c r="EL1236" s="51"/>
      <c r="EM1236" s="51"/>
      <c r="EN1236" s="51"/>
      <c r="EO1236" s="51"/>
      <c r="EP1236" s="51"/>
      <c r="EQ1236" s="51"/>
      <c r="ER1236" s="51"/>
      <c r="ES1236" s="51"/>
      <c r="ET1236" s="51"/>
      <c r="EU1236" s="51"/>
      <c r="EV1236" s="51"/>
      <c r="EW1236" s="51"/>
      <c r="EX1236" s="51"/>
      <c r="EY1236" s="51"/>
      <c r="EZ1236" s="51"/>
      <c r="FA1236" s="51"/>
      <c r="FB1236" s="51"/>
      <c r="FC1236" s="51"/>
      <c r="FD1236" s="51"/>
      <c r="FE1236" s="51"/>
      <c r="FO1236" s="51"/>
      <c r="FP1236" s="51"/>
    </row>
    <row r="1237" spans="101:172" ht="12.75" customHeight="1">
      <c r="CW1237" s="51"/>
      <c r="CX1237" s="51"/>
      <c r="CY1237" s="51"/>
      <c r="CZ1237" s="51"/>
      <c r="DA1237" s="51"/>
      <c r="DB1237" s="51"/>
      <c r="DC1237" s="51"/>
      <c r="DD1237" s="51"/>
      <c r="DE1237" s="51"/>
      <c r="DF1237" s="51"/>
      <c r="DG1237" s="51"/>
      <c r="DH1237" s="51"/>
      <c r="DI1237" s="51"/>
      <c r="DJ1237" s="51"/>
      <c r="DK1237" s="51"/>
      <c r="DL1237" s="51"/>
      <c r="DM1237" s="51"/>
      <c r="DN1237" s="51"/>
      <c r="DO1237" s="51"/>
      <c r="DP1237" s="51"/>
      <c r="DQ1237" s="51"/>
      <c r="DR1237" s="51"/>
      <c r="DS1237" s="51"/>
      <c r="DT1237" s="51"/>
      <c r="DU1237" s="51"/>
      <c r="DV1237" s="51"/>
      <c r="DW1237" s="51"/>
      <c r="DX1237" s="51"/>
      <c r="DY1237" s="51"/>
      <c r="DZ1237" s="51"/>
      <c r="EA1237" s="51"/>
      <c r="EB1237" s="51"/>
      <c r="EC1237" s="51"/>
      <c r="ED1237" s="51"/>
      <c r="EE1237" s="51"/>
      <c r="EF1237" s="51"/>
      <c r="EG1237" s="51"/>
      <c r="EH1237" s="51"/>
      <c r="EI1237" s="51"/>
      <c r="EJ1237" s="51"/>
      <c r="EK1237" s="51"/>
      <c r="EL1237" s="51"/>
      <c r="EM1237" s="51"/>
      <c r="EN1237" s="51"/>
      <c r="EO1237" s="51"/>
      <c r="EP1237" s="51"/>
      <c r="EQ1237" s="51"/>
      <c r="ER1237" s="51"/>
      <c r="ES1237" s="51"/>
      <c r="ET1237" s="51"/>
      <c r="EU1237" s="51"/>
      <c r="EV1237" s="51"/>
      <c r="EW1237" s="51"/>
      <c r="EX1237" s="51"/>
      <c r="EY1237" s="51"/>
      <c r="EZ1237" s="51"/>
      <c r="FA1237" s="51"/>
      <c r="FB1237" s="51"/>
      <c r="FC1237" s="51"/>
      <c r="FD1237" s="51"/>
      <c r="FE1237" s="51"/>
      <c r="FO1237" s="51"/>
      <c r="FP1237" s="51"/>
    </row>
    <row r="1238" spans="101:172" ht="12.75" customHeight="1">
      <c r="CW1238" s="51"/>
      <c r="CX1238" s="51"/>
      <c r="CY1238" s="51"/>
      <c r="CZ1238" s="51"/>
      <c r="DA1238" s="51"/>
      <c r="DB1238" s="51"/>
      <c r="DC1238" s="51"/>
      <c r="DD1238" s="51"/>
      <c r="DE1238" s="51"/>
      <c r="DF1238" s="51"/>
      <c r="DG1238" s="51"/>
      <c r="DH1238" s="51"/>
      <c r="DI1238" s="51"/>
      <c r="DJ1238" s="51"/>
      <c r="DK1238" s="51"/>
      <c r="DL1238" s="51"/>
      <c r="DM1238" s="51"/>
      <c r="DN1238" s="51"/>
      <c r="DO1238" s="51"/>
      <c r="DP1238" s="51"/>
      <c r="DQ1238" s="51"/>
      <c r="DR1238" s="51"/>
      <c r="DS1238" s="51"/>
      <c r="DT1238" s="51"/>
      <c r="DU1238" s="51"/>
      <c r="DV1238" s="51"/>
      <c r="DW1238" s="51"/>
      <c r="DX1238" s="51"/>
      <c r="DY1238" s="51"/>
      <c r="DZ1238" s="51"/>
      <c r="EA1238" s="51"/>
      <c r="EB1238" s="51"/>
      <c r="EC1238" s="51"/>
      <c r="ED1238" s="51"/>
      <c r="EE1238" s="51"/>
      <c r="EF1238" s="51"/>
      <c r="EG1238" s="51"/>
      <c r="EH1238" s="51"/>
      <c r="EI1238" s="51"/>
      <c r="EJ1238" s="51"/>
      <c r="EK1238" s="51"/>
      <c r="EL1238" s="51"/>
      <c r="EM1238" s="51"/>
      <c r="EN1238" s="51"/>
      <c r="EO1238" s="51"/>
      <c r="EP1238" s="51"/>
      <c r="EQ1238" s="51"/>
      <c r="ER1238" s="51"/>
      <c r="ES1238" s="51"/>
      <c r="ET1238" s="51"/>
      <c r="EU1238" s="51"/>
      <c r="EV1238" s="51"/>
      <c r="EW1238" s="51"/>
      <c r="EX1238" s="51"/>
      <c r="EY1238" s="51"/>
      <c r="EZ1238" s="51"/>
      <c r="FA1238" s="51"/>
      <c r="FB1238" s="51"/>
      <c r="FC1238" s="51"/>
      <c r="FD1238" s="51"/>
      <c r="FE1238" s="51"/>
      <c r="FO1238" s="51"/>
      <c r="FP1238" s="51"/>
    </row>
    <row r="1239" spans="101:172" ht="12.75" customHeight="1">
      <c r="CW1239" s="51"/>
      <c r="CX1239" s="51"/>
      <c r="CY1239" s="51"/>
      <c r="CZ1239" s="51"/>
      <c r="DA1239" s="51"/>
      <c r="DB1239" s="51"/>
      <c r="DC1239" s="51"/>
      <c r="DD1239" s="51"/>
      <c r="DE1239" s="51"/>
      <c r="DF1239" s="51"/>
      <c r="DG1239" s="51"/>
      <c r="DH1239" s="51"/>
      <c r="DI1239" s="51"/>
      <c r="DJ1239" s="51"/>
      <c r="DK1239" s="51"/>
      <c r="DL1239" s="51"/>
      <c r="DM1239" s="51"/>
      <c r="DN1239" s="51"/>
      <c r="DO1239" s="51"/>
      <c r="DP1239" s="51"/>
      <c r="DQ1239" s="51"/>
      <c r="DR1239" s="51"/>
      <c r="DS1239" s="51"/>
      <c r="DT1239" s="51"/>
      <c r="DU1239" s="51"/>
      <c r="DV1239" s="51"/>
      <c r="DW1239" s="51"/>
      <c r="DX1239" s="51"/>
      <c r="DY1239" s="51"/>
      <c r="DZ1239" s="51"/>
      <c r="EA1239" s="51"/>
      <c r="EB1239" s="51"/>
      <c r="EC1239" s="51"/>
      <c r="ED1239" s="51"/>
      <c r="EE1239" s="51"/>
      <c r="EF1239" s="51"/>
      <c r="EG1239" s="51"/>
      <c r="EH1239" s="51"/>
      <c r="EI1239" s="51"/>
      <c r="EJ1239" s="51"/>
      <c r="EK1239" s="51"/>
      <c r="EL1239" s="51"/>
      <c r="EM1239" s="51"/>
      <c r="EN1239" s="51"/>
      <c r="EO1239" s="51"/>
      <c r="EP1239" s="51"/>
      <c r="EQ1239" s="51"/>
      <c r="ER1239" s="51"/>
      <c r="ES1239" s="51"/>
      <c r="ET1239" s="51"/>
      <c r="EU1239" s="51"/>
      <c r="EV1239" s="51"/>
      <c r="EW1239" s="51"/>
      <c r="EX1239" s="51"/>
      <c r="EY1239" s="51"/>
      <c r="EZ1239" s="51"/>
      <c r="FA1239" s="51"/>
      <c r="FB1239" s="51"/>
      <c r="FC1239" s="51"/>
      <c r="FD1239" s="51"/>
      <c r="FE1239" s="51"/>
      <c r="FO1239" s="51"/>
      <c r="FP1239" s="51"/>
    </row>
    <row r="1240" spans="101:172" ht="12.75" customHeight="1">
      <c r="CW1240" s="51"/>
      <c r="CX1240" s="51"/>
      <c r="CY1240" s="51"/>
      <c r="CZ1240" s="51"/>
      <c r="DA1240" s="51"/>
      <c r="DB1240" s="51"/>
      <c r="DC1240" s="51"/>
      <c r="DD1240" s="51"/>
      <c r="DE1240" s="51"/>
      <c r="DF1240" s="51"/>
      <c r="DG1240" s="51"/>
      <c r="DH1240" s="51"/>
      <c r="DI1240" s="51"/>
      <c r="DJ1240" s="51"/>
      <c r="DK1240" s="51"/>
      <c r="DL1240" s="51"/>
      <c r="DM1240" s="51"/>
      <c r="DN1240" s="51"/>
      <c r="DO1240" s="51"/>
      <c r="DP1240" s="51"/>
      <c r="DQ1240" s="51"/>
      <c r="DR1240" s="51"/>
      <c r="DS1240" s="51"/>
      <c r="DT1240" s="51"/>
      <c r="DU1240" s="51"/>
      <c r="DV1240" s="51"/>
      <c r="DW1240" s="51"/>
      <c r="DX1240" s="51"/>
      <c r="DY1240" s="51"/>
      <c r="DZ1240" s="51"/>
      <c r="EA1240" s="51"/>
      <c r="EB1240" s="51"/>
      <c r="EC1240" s="51"/>
      <c r="ED1240" s="51"/>
      <c r="EE1240" s="51"/>
      <c r="EF1240" s="51"/>
      <c r="EG1240" s="51"/>
      <c r="EH1240" s="51"/>
      <c r="EI1240" s="51"/>
      <c r="EJ1240" s="51"/>
      <c r="EK1240" s="51"/>
      <c r="EL1240" s="51"/>
      <c r="EM1240" s="51"/>
      <c r="EN1240" s="51"/>
      <c r="EO1240" s="51"/>
      <c r="EP1240" s="51"/>
      <c r="EQ1240" s="51"/>
      <c r="ER1240" s="51"/>
      <c r="ES1240" s="51"/>
      <c r="ET1240" s="51"/>
      <c r="EU1240" s="51"/>
      <c r="EV1240" s="51"/>
      <c r="EW1240" s="51"/>
      <c r="EX1240" s="51"/>
      <c r="EY1240" s="51"/>
      <c r="EZ1240" s="51"/>
      <c r="FA1240" s="51"/>
      <c r="FB1240" s="51"/>
      <c r="FC1240" s="51"/>
      <c r="FD1240" s="51"/>
      <c r="FE1240" s="51"/>
      <c r="FO1240" s="51"/>
      <c r="FP1240" s="51"/>
    </row>
    <row r="1241" spans="101:172" ht="12.75" customHeight="1">
      <c r="CW1241" s="51"/>
      <c r="CX1241" s="51"/>
      <c r="CY1241" s="51"/>
      <c r="CZ1241" s="51"/>
      <c r="DA1241" s="51"/>
      <c r="DB1241" s="51"/>
      <c r="DC1241" s="51"/>
      <c r="DD1241" s="51"/>
      <c r="DE1241" s="51"/>
      <c r="DF1241" s="51"/>
      <c r="DG1241" s="51"/>
      <c r="DH1241" s="51"/>
      <c r="DI1241" s="51"/>
      <c r="DJ1241" s="51"/>
      <c r="DK1241" s="51"/>
      <c r="DL1241" s="51"/>
      <c r="DM1241" s="51"/>
      <c r="DN1241" s="51"/>
      <c r="DO1241" s="51"/>
      <c r="DP1241" s="51"/>
      <c r="DQ1241" s="51"/>
      <c r="DR1241" s="51"/>
      <c r="DS1241" s="51"/>
      <c r="DT1241" s="51"/>
      <c r="DU1241" s="51"/>
      <c r="DV1241" s="51"/>
      <c r="DW1241" s="51"/>
      <c r="DX1241" s="51"/>
      <c r="DY1241" s="51"/>
      <c r="DZ1241" s="51"/>
      <c r="EA1241" s="51"/>
      <c r="EB1241" s="51"/>
      <c r="EC1241" s="51"/>
      <c r="ED1241" s="51"/>
      <c r="EE1241" s="51"/>
      <c r="EF1241" s="51"/>
      <c r="EG1241" s="51"/>
      <c r="EH1241" s="51"/>
      <c r="EI1241" s="51"/>
      <c r="EJ1241" s="51"/>
      <c r="EK1241" s="51"/>
      <c r="EL1241" s="51"/>
      <c r="EM1241" s="51"/>
      <c r="EN1241" s="51"/>
      <c r="EO1241" s="51"/>
      <c r="EP1241" s="51"/>
      <c r="EQ1241" s="51"/>
      <c r="ER1241" s="51"/>
      <c r="ES1241" s="51"/>
      <c r="ET1241" s="51"/>
      <c r="EU1241" s="51"/>
      <c r="EV1241" s="51"/>
      <c r="EW1241" s="51"/>
      <c r="EX1241" s="51"/>
      <c r="EY1241" s="51"/>
      <c r="EZ1241" s="51"/>
      <c r="FA1241" s="51"/>
      <c r="FB1241" s="51"/>
      <c r="FC1241" s="51"/>
      <c r="FD1241" s="51"/>
      <c r="FE1241" s="51"/>
      <c r="FO1241" s="51"/>
      <c r="FP1241" s="51"/>
    </row>
    <row r="1242" spans="101:172" ht="12.75" customHeight="1">
      <c r="CW1242" s="51"/>
      <c r="CX1242" s="51"/>
      <c r="CY1242" s="51"/>
      <c r="CZ1242" s="51"/>
      <c r="DA1242" s="51"/>
      <c r="DB1242" s="51"/>
      <c r="DC1242" s="51"/>
      <c r="DD1242" s="51"/>
      <c r="DE1242" s="51"/>
      <c r="DF1242" s="51"/>
      <c r="DG1242" s="51"/>
      <c r="DH1242" s="51"/>
      <c r="DI1242" s="51"/>
      <c r="DJ1242" s="51"/>
      <c r="DK1242" s="51"/>
      <c r="DL1242" s="51"/>
      <c r="DM1242" s="51"/>
      <c r="DN1242" s="51"/>
      <c r="DO1242" s="51"/>
      <c r="DP1242" s="51"/>
      <c r="DQ1242" s="51"/>
      <c r="DR1242" s="51"/>
      <c r="DS1242" s="51"/>
      <c r="DT1242" s="51"/>
      <c r="DU1242" s="51"/>
      <c r="DV1242" s="51"/>
      <c r="DW1242" s="51"/>
      <c r="DX1242" s="51"/>
      <c r="DY1242" s="51"/>
      <c r="DZ1242" s="51"/>
      <c r="EA1242" s="51"/>
      <c r="EB1242" s="51"/>
      <c r="EC1242" s="51"/>
      <c r="ED1242" s="51"/>
      <c r="EE1242" s="51"/>
      <c r="EF1242" s="51"/>
      <c r="EG1242" s="51"/>
      <c r="EH1242" s="51"/>
      <c r="EI1242" s="51"/>
      <c r="EJ1242" s="51"/>
      <c r="EK1242" s="51"/>
      <c r="EL1242" s="51"/>
      <c r="EM1242" s="51"/>
      <c r="EN1242" s="51"/>
      <c r="EO1242" s="51"/>
      <c r="EP1242" s="51"/>
      <c r="EQ1242" s="51"/>
      <c r="ER1242" s="51"/>
      <c r="ES1242" s="51"/>
      <c r="ET1242" s="51"/>
      <c r="EU1242" s="51"/>
      <c r="EV1242" s="51"/>
      <c r="EW1242" s="51"/>
      <c r="EX1242" s="51"/>
      <c r="EY1242" s="51"/>
      <c r="EZ1242" s="51"/>
      <c r="FA1242" s="51"/>
      <c r="FB1242" s="51"/>
      <c r="FC1242" s="51"/>
      <c r="FD1242" s="51"/>
      <c r="FE1242" s="51"/>
      <c r="FO1242" s="51"/>
      <c r="FP1242" s="51"/>
    </row>
    <row r="1243" spans="101:172" ht="12.75" customHeight="1">
      <c r="CW1243" s="51"/>
      <c r="CX1243" s="51"/>
      <c r="CY1243" s="51"/>
      <c r="CZ1243" s="51"/>
      <c r="DA1243" s="51"/>
      <c r="DB1243" s="51"/>
      <c r="DC1243" s="51"/>
      <c r="DD1243" s="51"/>
      <c r="DE1243" s="51"/>
      <c r="DF1243" s="51"/>
      <c r="DG1243" s="51"/>
      <c r="DH1243" s="51"/>
      <c r="DI1243" s="51"/>
      <c r="DJ1243" s="51"/>
      <c r="DK1243" s="51"/>
      <c r="DL1243" s="51"/>
      <c r="DM1243" s="51"/>
      <c r="DN1243" s="51"/>
      <c r="DO1243" s="51"/>
      <c r="DP1243" s="51"/>
      <c r="DQ1243" s="51"/>
      <c r="DR1243" s="51"/>
      <c r="DS1243" s="51"/>
      <c r="DT1243" s="51"/>
      <c r="DU1243" s="51"/>
      <c r="DV1243" s="51"/>
      <c r="DW1243" s="51"/>
      <c r="DX1243" s="51"/>
      <c r="DY1243" s="51"/>
      <c r="DZ1243" s="51"/>
      <c r="EA1243" s="51"/>
      <c r="EB1243" s="51"/>
      <c r="EC1243" s="51"/>
      <c r="ED1243" s="51"/>
      <c r="EE1243" s="51"/>
      <c r="EF1243" s="51"/>
      <c r="EG1243" s="51"/>
      <c r="EH1243" s="51"/>
      <c r="EI1243" s="51"/>
      <c r="EJ1243" s="51"/>
      <c r="EK1243" s="51"/>
      <c r="EL1243" s="51"/>
      <c r="EM1243" s="51"/>
      <c r="EN1243" s="51"/>
      <c r="EO1243" s="51"/>
      <c r="EP1243" s="51"/>
      <c r="EQ1243" s="51"/>
      <c r="ER1243" s="51"/>
      <c r="ES1243" s="51"/>
      <c r="ET1243" s="51"/>
      <c r="EU1243" s="51"/>
      <c r="EV1243" s="51"/>
      <c r="EW1243" s="51"/>
      <c r="EX1243" s="51"/>
      <c r="EY1243" s="51"/>
      <c r="EZ1243" s="51"/>
      <c r="FA1243" s="51"/>
      <c r="FB1243" s="51"/>
      <c r="FC1243" s="51"/>
      <c r="FD1243" s="51"/>
      <c r="FE1243" s="51"/>
      <c r="FO1243" s="51"/>
      <c r="FP1243" s="51"/>
    </row>
    <row r="1244" spans="101:172" ht="12.75" customHeight="1">
      <c r="CW1244" s="51"/>
      <c r="CX1244" s="51"/>
      <c r="CY1244" s="51"/>
      <c r="CZ1244" s="51"/>
      <c r="DA1244" s="51"/>
      <c r="DB1244" s="51"/>
      <c r="DC1244" s="51"/>
      <c r="DD1244" s="51"/>
      <c r="DE1244" s="51"/>
      <c r="DF1244" s="51"/>
      <c r="DG1244" s="51"/>
      <c r="DH1244" s="51"/>
      <c r="DI1244" s="51"/>
      <c r="DJ1244" s="51"/>
      <c r="DK1244" s="51"/>
      <c r="DL1244" s="51"/>
      <c r="DM1244" s="51"/>
      <c r="DN1244" s="51"/>
      <c r="DO1244" s="51"/>
      <c r="DP1244" s="51"/>
      <c r="DQ1244" s="51"/>
      <c r="DR1244" s="51"/>
      <c r="DS1244" s="51"/>
      <c r="DT1244" s="51"/>
      <c r="DU1244" s="51"/>
      <c r="DV1244" s="51"/>
      <c r="DW1244" s="51"/>
      <c r="DX1244" s="51"/>
      <c r="DY1244" s="51"/>
      <c r="DZ1244" s="51"/>
      <c r="EA1244" s="51"/>
      <c r="EB1244" s="51"/>
      <c r="EC1244" s="51"/>
      <c r="ED1244" s="51"/>
      <c r="EE1244" s="51"/>
      <c r="EF1244" s="51"/>
      <c r="EG1244" s="51"/>
      <c r="EH1244" s="51"/>
      <c r="EI1244" s="51"/>
      <c r="EJ1244" s="51"/>
      <c r="EK1244" s="51"/>
      <c r="EL1244" s="51"/>
      <c r="EM1244" s="51"/>
      <c r="EN1244" s="51"/>
      <c r="EO1244" s="51"/>
      <c r="EP1244" s="51"/>
      <c r="EQ1244" s="51"/>
      <c r="ER1244" s="51"/>
      <c r="ES1244" s="51"/>
      <c r="ET1244" s="51"/>
      <c r="EU1244" s="51"/>
      <c r="EV1244" s="51"/>
      <c r="EW1244" s="51"/>
      <c r="EX1244" s="51"/>
      <c r="EY1244" s="51"/>
      <c r="EZ1244" s="51"/>
      <c r="FA1244" s="51"/>
      <c r="FB1244" s="51"/>
      <c r="FC1244" s="51"/>
      <c r="FD1244" s="51"/>
      <c r="FE1244" s="51"/>
      <c r="FO1244" s="51"/>
      <c r="FP1244" s="51"/>
    </row>
    <row r="1245" spans="101:172" ht="12.75" customHeight="1">
      <c r="CW1245" s="51"/>
      <c r="CX1245" s="51"/>
      <c r="CY1245" s="51"/>
      <c r="CZ1245" s="51"/>
      <c r="DA1245" s="51"/>
      <c r="DB1245" s="51"/>
      <c r="DC1245" s="51"/>
      <c r="DD1245" s="51"/>
      <c r="DE1245" s="51"/>
      <c r="DF1245" s="51"/>
      <c r="DG1245" s="51"/>
      <c r="DH1245" s="51"/>
      <c r="DI1245" s="51"/>
      <c r="DJ1245" s="51"/>
      <c r="DK1245" s="51"/>
      <c r="DL1245" s="51"/>
      <c r="DM1245" s="51"/>
      <c r="DN1245" s="51"/>
      <c r="DO1245" s="51"/>
      <c r="DP1245" s="51"/>
      <c r="DQ1245" s="51"/>
      <c r="DR1245" s="51"/>
      <c r="DS1245" s="51"/>
      <c r="DT1245" s="51"/>
      <c r="DU1245" s="51"/>
      <c r="DV1245" s="51"/>
      <c r="DW1245" s="51"/>
      <c r="DX1245" s="51"/>
      <c r="DY1245" s="51"/>
      <c r="DZ1245" s="51"/>
      <c r="EA1245" s="51"/>
      <c r="EB1245" s="51"/>
      <c r="EC1245" s="51"/>
      <c r="ED1245" s="51"/>
      <c r="EE1245" s="51"/>
      <c r="EF1245" s="51"/>
      <c r="EG1245" s="51"/>
      <c r="EH1245" s="51"/>
      <c r="EI1245" s="51"/>
      <c r="EJ1245" s="51"/>
      <c r="EK1245" s="51"/>
      <c r="EL1245" s="51"/>
      <c r="EM1245" s="51"/>
      <c r="EN1245" s="51"/>
      <c r="EO1245" s="51"/>
      <c r="EP1245" s="51"/>
      <c r="EQ1245" s="51"/>
      <c r="ER1245" s="51"/>
      <c r="ES1245" s="51"/>
      <c r="ET1245" s="51"/>
      <c r="EU1245" s="51"/>
      <c r="EV1245" s="51"/>
      <c r="EW1245" s="51"/>
      <c r="EX1245" s="51"/>
      <c r="EY1245" s="51"/>
      <c r="EZ1245" s="51"/>
      <c r="FA1245" s="51"/>
      <c r="FB1245" s="51"/>
      <c r="FC1245" s="51"/>
      <c r="FD1245" s="51"/>
      <c r="FE1245" s="51"/>
      <c r="FO1245" s="51"/>
      <c r="FP1245" s="51"/>
    </row>
    <row r="1246" spans="101:172" ht="12.75" customHeight="1">
      <c r="CW1246" s="51"/>
      <c r="CX1246" s="51"/>
      <c r="CY1246" s="51"/>
      <c r="CZ1246" s="51"/>
      <c r="DA1246" s="51"/>
      <c r="DB1246" s="51"/>
      <c r="DC1246" s="51"/>
      <c r="DD1246" s="51"/>
      <c r="DE1246" s="51"/>
      <c r="DF1246" s="51"/>
      <c r="DG1246" s="51"/>
      <c r="DH1246" s="51"/>
      <c r="DI1246" s="51"/>
      <c r="DJ1246" s="51"/>
      <c r="DK1246" s="51"/>
      <c r="DL1246" s="51"/>
      <c r="DM1246" s="51"/>
      <c r="DN1246" s="51"/>
      <c r="DO1246" s="51"/>
      <c r="DP1246" s="51"/>
      <c r="DQ1246" s="51"/>
      <c r="DR1246" s="51"/>
      <c r="DS1246" s="51"/>
      <c r="DT1246" s="51"/>
      <c r="DU1246" s="51"/>
      <c r="DV1246" s="51"/>
      <c r="DW1246" s="51"/>
      <c r="DX1246" s="51"/>
      <c r="DY1246" s="51"/>
      <c r="DZ1246" s="51"/>
      <c r="EA1246" s="51"/>
      <c r="EB1246" s="51"/>
      <c r="EC1246" s="51"/>
      <c r="ED1246" s="51"/>
      <c r="EE1246" s="51"/>
      <c r="EF1246" s="51"/>
      <c r="EG1246" s="51"/>
      <c r="EH1246" s="51"/>
      <c r="EI1246" s="51"/>
      <c r="EJ1246" s="51"/>
      <c r="EK1246" s="51"/>
      <c r="EL1246" s="51"/>
      <c r="EM1246" s="51"/>
      <c r="EN1246" s="51"/>
      <c r="EO1246" s="51"/>
      <c r="EP1246" s="51"/>
      <c r="EQ1246" s="51"/>
      <c r="ER1246" s="51"/>
      <c r="ES1246" s="51"/>
      <c r="ET1246" s="51"/>
      <c r="EU1246" s="51"/>
      <c r="EV1246" s="51"/>
      <c r="EW1246" s="51"/>
      <c r="EX1246" s="51"/>
      <c r="EY1246" s="51"/>
      <c r="EZ1246" s="51"/>
      <c r="FA1246" s="51"/>
      <c r="FB1246" s="51"/>
      <c r="FC1246" s="51"/>
      <c r="FD1246" s="51"/>
      <c r="FE1246" s="51"/>
      <c r="FO1246" s="51"/>
      <c r="FP1246" s="51"/>
    </row>
    <row r="1247" spans="101:172" ht="12.75" customHeight="1">
      <c r="CW1247" s="51"/>
      <c r="CX1247" s="51"/>
      <c r="CY1247" s="51"/>
      <c r="CZ1247" s="51"/>
      <c r="DA1247" s="51"/>
      <c r="DB1247" s="51"/>
      <c r="DC1247" s="51"/>
      <c r="DD1247" s="51"/>
      <c r="DE1247" s="51"/>
      <c r="DF1247" s="51"/>
      <c r="DG1247" s="51"/>
      <c r="DH1247" s="51"/>
      <c r="DI1247" s="51"/>
      <c r="DJ1247" s="51"/>
      <c r="DK1247" s="51"/>
      <c r="DL1247" s="51"/>
      <c r="DM1247" s="51"/>
      <c r="DN1247" s="51"/>
      <c r="DO1247" s="51"/>
      <c r="DP1247" s="51"/>
      <c r="DQ1247" s="51"/>
      <c r="DR1247" s="51"/>
      <c r="DS1247" s="51"/>
      <c r="DT1247" s="51"/>
      <c r="DU1247" s="51"/>
      <c r="DV1247" s="51"/>
      <c r="DW1247" s="51"/>
      <c r="DX1247" s="51"/>
      <c r="DY1247" s="51"/>
      <c r="DZ1247" s="51"/>
      <c r="EA1247" s="51"/>
      <c r="EB1247" s="51"/>
      <c r="EC1247" s="51"/>
      <c r="ED1247" s="51"/>
      <c r="EE1247" s="51"/>
      <c r="EF1247" s="51"/>
      <c r="EG1247" s="51"/>
      <c r="EH1247" s="51"/>
      <c r="EI1247" s="51"/>
      <c r="EJ1247" s="51"/>
      <c r="EK1247" s="51"/>
      <c r="EL1247" s="51"/>
      <c r="EM1247" s="51"/>
      <c r="EN1247" s="51"/>
      <c r="EO1247" s="51"/>
      <c r="EP1247" s="51"/>
      <c r="EQ1247" s="51"/>
      <c r="ER1247" s="51"/>
      <c r="ES1247" s="51"/>
      <c r="ET1247" s="51"/>
      <c r="EU1247" s="51"/>
      <c r="EV1247" s="51"/>
      <c r="EW1247" s="51"/>
      <c r="EX1247" s="51"/>
      <c r="EY1247" s="51"/>
      <c r="EZ1247" s="51"/>
      <c r="FA1247" s="51"/>
      <c r="FB1247" s="51"/>
      <c r="FC1247" s="51"/>
      <c r="FD1247" s="51"/>
      <c r="FE1247" s="51"/>
      <c r="FO1247" s="51"/>
      <c r="FP1247" s="51"/>
    </row>
    <row r="1248" spans="101:172" ht="12.75" customHeight="1">
      <c r="CW1248" s="51"/>
      <c r="CX1248" s="51"/>
      <c r="CY1248" s="51"/>
      <c r="CZ1248" s="51"/>
      <c r="DA1248" s="51"/>
      <c r="DB1248" s="51"/>
      <c r="DC1248" s="51"/>
      <c r="DD1248" s="51"/>
      <c r="DE1248" s="51"/>
      <c r="DF1248" s="51"/>
      <c r="DG1248" s="51"/>
      <c r="DH1248" s="51"/>
      <c r="DI1248" s="51"/>
      <c r="DJ1248" s="51"/>
      <c r="DK1248" s="51"/>
      <c r="DL1248" s="51"/>
      <c r="DM1248" s="51"/>
      <c r="DN1248" s="51"/>
      <c r="DO1248" s="51"/>
      <c r="DP1248" s="51"/>
      <c r="DQ1248" s="51"/>
      <c r="DR1248" s="51"/>
      <c r="DS1248" s="51"/>
      <c r="DT1248" s="51"/>
      <c r="DU1248" s="51"/>
      <c r="DV1248" s="51"/>
      <c r="DW1248" s="51"/>
      <c r="DX1248" s="51"/>
      <c r="DY1248" s="51"/>
      <c r="DZ1248" s="51"/>
      <c r="EA1248" s="51"/>
      <c r="EB1248" s="51"/>
      <c r="EC1248" s="51"/>
      <c r="ED1248" s="51"/>
      <c r="EE1248" s="51"/>
      <c r="EF1248" s="51"/>
      <c r="EG1248" s="51"/>
      <c r="EH1248" s="51"/>
      <c r="EI1248" s="51"/>
      <c r="EJ1248" s="51"/>
      <c r="EK1248" s="51"/>
      <c r="EL1248" s="51"/>
      <c r="EM1248" s="51"/>
      <c r="EN1248" s="51"/>
      <c r="EO1248" s="51"/>
      <c r="EP1248" s="51"/>
      <c r="EQ1248" s="51"/>
      <c r="ER1248" s="51"/>
      <c r="ES1248" s="51"/>
      <c r="ET1248" s="51"/>
      <c r="EU1248" s="51"/>
      <c r="EV1248" s="51"/>
      <c r="EW1248" s="51"/>
      <c r="EX1248" s="51"/>
      <c r="EY1248" s="51"/>
      <c r="EZ1248" s="51"/>
      <c r="FA1248" s="51"/>
      <c r="FB1248" s="51"/>
      <c r="FC1248" s="51"/>
      <c r="FD1248" s="51"/>
      <c r="FE1248" s="51"/>
      <c r="FO1248" s="51"/>
      <c r="FP1248" s="51"/>
    </row>
    <row r="1249" spans="101:172" ht="12.75" customHeight="1">
      <c r="CW1249" s="51"/>
      <c r="CX1249" s="51"/>
      <c r="CY1249" s="51"/>
      <c r="CZ1249" s="51"/>
      <c r="DA1249" s="51"/>
      <c r="DB1249" s="51"/>
      <c r="DC1249" s="51"/>
      <c r="DD1249" s="51"/>
      <c r="DE1249" s="51"/>
      <c r="DF1249" s="51"/>
      <c r="DG1249" s="51"/>
      <c r="DH1249" s="51"/>
      <c r="DI1249" s="51"/>
      <c r="DJ1249" s="51"/>
      <c r="DK1249" s="51"/>
      <c r="DL1249" s="51"/>
      <c r="DM1249" s="51"/>
      <c r="DN1249" s="51"/>
      <c r="DO1249" s="51"/>
      <c r="DP1249" s="51"/>
      <c r="DQ1249" s="51"/>
      <c r="DR1249" s="51"/>
      <c r="DS1249" s="51"/>
      <c r="DT1249" s="51"/>
      <c r="DU1249" s="51"/>
      <c r="DV1249" s="51"/>
      <c r="DW1249" s="51"/>
      <c r="DX1249" s="51"/>
      <c r="DY1249" s="51"/>
      <c r="DZ1249" s="51"/>
      <c r="EA1249" s="51"/>
      <c r="EB1249" s="51"/>
      <c r="EC1249" s="51"/>
      <c r="ED1249" s="51"/>
      <c r="EE1249" s="51"/>
      <c r="EF1249" s="51"/>
      <c r="EG1249" s="51"/>
      <c r="EH1249" s="51"/>
      <c r="EI1249" s="51"/>
      <c r="EJ1249" s="51"/>
      <c r="EK1249" s="51"/>
      <c r="EL1249" s="51"/>
      <c r="EM1249" s="51"/>
      <c r="EN1249" s="51"/>
      <c r="EO1249" s="51"/>
      <c r="EP1249" s="51"/>
      <c r="EQ1249" s="51"/>
      <c r="ER1249" s="51"/>
      <c r="ES1249" s="51"/>
      <c r="ET1249" s="51"/>
      <c r="EU1249" s="51"/>
      <c r="EV1249" s="51"/>
      <c r="EW1249" s="51"/>
      <c r="EX1249" s="51"/>
      <c r="EY1249" s="51"/>
      <c r="EZ1249" s="51"/>
      <c r="FA1249" s="51"/>
      <c r="FB1249" s="51"/>
      <c r="FC1249" s="51"/>
      <c r="FD1249" s="51"/>
      <c r="FE1249" s="51"/>
      <c r="FO1249" s="51"/>
      <c r="FP1249" s="51"/>
    </row>
    <row r="1250" spans="101:172" ht="12.75" customHeight="1">
      <c r="CW1250" s="51"/>
      <c r="CX1250" s="51"/>
      <c r="CY1250" s="51"/>
      <c r="CZ1250" s="51"/>
      <c r="DA1250" s="51"/>
      <c r="DB1250" s="51"/>
      <c r="DC1250" s="51"/>
      <c r="DD1250" s="51"/>
      <c r="DE1250" s="51"/>
      <c r="DF1250" s="51"/>
      <c r="DG1250" s="51"/>
      <c r="DH1250" s="51"/>
      <c r="DI1250" s="51"/>
      <c r="DJ1250" s="51"/>
      <c r="DK1250" s="51"/>
      <c r="DL1250" s="51"/>
      <c r="DM1250" s="51"/>
      <c r="DN1250" s="51"/>
      <c r="DO1250" s="51"/>
      <c r="DP1250" s="51"/>
      <c r="DQ1250" s="51"/>
      <c r="DR1250" s="51"/>
      <c r="DS1250" s="51"/>
      <c r="DT1250" s="51"/>
      <c r="DU1250" s="51"/>
      <c r="DV1250" s="51"/>
      <c r="DW1250" s="51"/>
      <c r="DX1250" s="51"/>
      <c r="DY1250" s="51"/>
      <c r="DZ1250" s="51"/>
      <c r="EA1250" s="51"/>
      <c r="EB1250" s="51"/>
      <c r="EC1250" s="51"/>
      <c r="ED1250" s="51"/>
      <c r="EE1250" s="51"/>
      <c r="EF1250" s="51"/>
      <c r="EG1250" s="51"/>
      <c r="EH1250" s="51"/>
      <c r="EI1250" s="51"/>
      <c r="EJ1250" s="51"/>
      <c r="EK1250" s="51"/>
      <c r="EL1250" s="51"/>
      <c r="EM1250" s="51"/>
      <c r="EN1250" s="51"/>
      <c r="EO1250" s="51"/>
      <c r="EP1250" s="51"/>
      <c r="EQ1250" s="51"/>
      <c r="ER1250" s="51"/>
      <c r="ES1250" s="51"/>
      <c r="ET1250" s="51"/>
      <c r="EU1250" s="51"/>
      <c r="EV1250" s="51"/>
      <c r="EW1250" s="51"/>
      <c r="EX1250" s="51"/>
      <c r="EY1250" s="51"/>
      <c r="EZ1250" s="51"/>
      <c r="FA1250" s="51"/>
      <c r="FB1250" s="51"/>
      <c r="FC1250" s="51"/>
      <c r="FD1250" s="51"/>
      <c r="FE1250" s="51"/>
      <c r="FO1250" s="51"/>
      <c r="FP1250" s="51"/>
    </row>
    <row r="1251" spans="101:172" ht="12.75" customHeight="1">
      <c r="CW1251" s="51"/>
      <c r="CX1251" s="51"/>
      <c r="CY1251" s="51"/>
      <c r="CZ1251" s="51"/>
      <c r="DA1251" s="51"/>
      <c r="DB1251" s="51"/>
      <c r="DC1251" s="51"/>
      <c r="DD1251" s="51"/>
      <c r="DE1251" s="51"/>
      <c r="DF1251" s="51"/>
      <c r="DG1251" s="51"/>
      <c r="DH1251" s="51"/>
      <c r="DI1251" s="51"/>
      <c r="DJ1251" s="51"/>
      <c r="DK1251" s="51"/>
      <c r="DL1251" s="51"/>
      <c r="DM1251" s="51"/>
      <c r="DN1251" s="51"/>
      <c r="DO1251" s="51"/>
      <c r="DP1251" s="51"/>
      <c r="DQ1251" s="51"/>
      <c r="DR1251" s="51"/>
      <c r="DS1251" s="51"/>
      <c r="DT1251" s="51"/>
      <c r="DU1251" s="51"/>
      <c r="DV1251" s="51"/>
      <c r="DW1251" s="51"/>
      <c r="DX1251" s="51"/>
      <c r="DY1251" s="51"/>
      <c r="DZ1251" s="51"/>
      <c r="EA1251" s="51"/>
      <c r="EB1251" s="51"/>
      <c r="EC1251" s="51"/>
      <c r="ED1251" s="51"/>
      <c r="EE1251" s="51"/>
      <c r="EF1251" s="51"/>
      <c r="EG1251" s="51"/>
      <c r="EH1251" s="51"/>
      <c r="EI1251" s="51"/>
      <c r="EJ1251" s="51"/>
      <c r="EK1251" s="51"/>
      <c r="EL1251" s="51"/>
      <c r="EM1251" s="51"/>
      <c r="EN1251" s="51"/>
      <c r="EO1251" s="51"/>
      <c r="EP1251" s="51"/>
      <c r="EQ1251" s="51"/>
      <c r="ER1251" s="51"/>
      <c r="ES1251" s="51"/>
      <c r="ET1251" s="51"/>
      <c r="EU1251" s="51"/>
      <c r="EV1251" s="51"/>
      <c r="EW1251" s="51"/>
      <c r="EX1251" s="51"/>
      <c r="EY1251" s="51"/>
      <c r="EZ1251" s="51"/>
      <c r="FA1251" s="51"/>
      <c r="FB1251" s="51"/>
      <c r="FC1251" s="51"/>
      <c r="FD1251" s="51"/>
      <c r="FE1251" s="51"/>
      <c r="FO1251" s="51"/>
      <c r="FP1251" s="51"/>
    </row>
    <row r="1252" spans="101:172" ht="12.75" customHeight="1">
      <c r="CW1252" s="51"/>
      <c r="CX1252" s="51"/>
      <c r="CY1252" s="51"/>
      <c r="CZ1252" s="51"/>
      <c r="DA1252" s="51"/>
      <c r="DB1252" s="51"/>
      <c r="DC1252" s="51"/>
      <c r="DD1252" s="51"/>
      <c r="DE1252" s="51"/>
      <c r="DF1252" s="51"/>
      <c r="DG1252" s="51"/>
      <c r="DH1252" s="51"/>
      <c r="DI1252" s="51"/>
      <c r="DJ1252" s="51"/>
      <c r="DK1252" s="51"/>
      <c r="DL1252" s="51"/>
      <c r="DM1252" s="51"/>
      <c r="DN1252" s="51"/>
      <c r="DO1252" s="51"/>
      <c r="DP1252" s="51"/>
      <c r="DQ1252" s="51"/>
      <c r="DR1252" s="51"/>
      <c r="DS1252" s="51"/>
      <c r="DT1252" s="51"/>
      <c r="DU1252" s="51"/>
      <c r="DV1252" s="51"/>
      <c r="DW1252" s="51"/>
      <c r="DX1252" s="51"/>
      <c r="DY1252" s="51"/>
      <c r="DZ1252" s="51"/>
      <c r="EA1252" s="51"/>
      <c r="EB1252" s="51"/>
      <c r="EC1252" s="51"/>
      <c r="ED1252" s="51"/>
      <c r="EE1252" s="51"/>
      <c r="EF1252" s="51"/>
      <c r="EG1252" s="51"/>
      <c r="EH1252" s="51"/>
      <c r="EI1252" s="51"/>
      <c r="EJ1252" s="51"/>
      <c r="EK1252" s="51"/>
      <c r="EL1252" s="51"/>
      <c r="EM1252" s="51"/>
      <c r="EN1252" s="51"/>
      <c r="EO1252" s="51"/>
      <c r="EP1252" s="51"/>
      <c r="EQ1252" s="51"/>
      <c r="ER1252" s="51"/>
      <c r="ES1252" s="51"/>
      <c r="ET1252" s="51"/>
      <c r="EU1252" s="51"/>
      <c r="EV1252" s="51"/>
      <c r="EW1252" s="51"/>
      <c r="EX1252" s="51"/>
      <c r="EY1252" s="51"/>
      <c r="EZ1252" s="51"/>
      <c r="FA1252" s="51"/>
      <c r="FB1252" s="51"/>
      <c r="FC1252" s="51"/>
      <c r="FD1252" s="51"/>
      <c r="FE1252" s="51"/>
      <c r="FO1252" s="51"/>
      <c r="FP1252" s="51"/>
    </row>
    <row r="1253" spans="101:172" ht="12.75" customHeight="1">
      <c r="CW1253" s="51"/>
      <c r="CX1253" s="51"/>
      <c r="CY1253" s="51"/>
      <c r="CZ1253" s="51"/>
      <c r="DA1253" s="51"/>
      <c r="DB1253" s="51"/>
      <c r="DC1253" s="51"/>
      <c r="DD1253" s="51"/>
      <c r="DE1253" s="51"/>
      <c r="DF1253" s="51"/>
      <c r="DG1253" s="51"/>
      <c r="DH1253" s="51"/>
      <c r="DI1253" s="51"/>
      <c r="DJ1253" s="51"/>
      <c r="DK1253" s="51"/>
      <c r="DL1253" s="51"/>
      <c r="DM1253" s="51"/>
      <c r="DN1253" s="51"/>
      <c r="DO1253" s="51"/>
      <c r="DP1253" s="51"/>
      <c r="DQ1253" s="51"/>
      <c r="DR1253" s="51"/>
      <c r="DS1253" s="51"/>
      <c r="DT1253" s="51"/>
      <c r="DU1253" s="51"/>
      <c r="DV1253" s="51"/>
      <c r="DW1253" s="51"/>
      <c r="DX1253" s="51"/>
      <c r="DY1253" s="51"/>
      <c r="DZ1253" s="51"/>
      <c r="EA1253" s="51"/>
      <c r="EB1253" s="51"/>
      <c r="EC1253" s="51"/>
      <c r="ED1253" s="51"/>
      <c r="EE1253" s="51"/>
      <c r="EF1253" s="51"/>
      <c r="EG1253" s="51"/>
      <c r="EH1253" s="51"/>
      <c r="EI1253" s="51"/>
      <c r="EJ1253" s="51"/>
      <c r="EK1253" s="51"/>
      <c r="EL1253" s="51"/>
      <c r="EM1253" s="51"/>
      <c r="EN1253" s="51"/>
      <c r="EO1253" s="51"/>
      <c r="EP1253" s="51"/>
      <c r="EQ1253" s="51"/>
      <c r="ER1253" s="51"/>
      <c r="ES1253" s="51"/>
      <c r="ET1253" s="51"/>
      <c r="EU1253" s="51"/>
      <c r="EV1253" s="51"/>
      <c r="EW1253" s="51"/>
      <c r="EX1253" s="51"/>
      <c r="EY1253" s="51"/>
      <c r="EZ1253" s="51"/>
      <c r="FA1253" s="51"/>
      <c r="FB1253" s="51"/>
      <c r="FC1253" s="51"/>
      <c r="FD1253" s="51"/>
      <c r="FE1253" s="51"/>
      <c r="FO1253" s="51"/>
      <c r="FP1253" s="51"/>
    </row>
    <row r="1254" spans="101:172" ht="12.75" customHeight="1">
      <c r="CW1254" s="51"/>
      <c r="CX1254" s="51"/>
      <c r="CY1254" s="51"/>
      <c r="CZ1254" s="51"/>
      <c r="DA1254" s="51"/>
      <c r="DB1254" s="51"/>
      <c r="DC1254" s="51"/>
      <c r="DD1254" s="51"/>
      <c r="DE1254" s="51"/>
      <c r="DF1254" s="51"/>
      <c r="DG1254" s="51"/>
      <c r="DH1254" s="51"/>
      <c r="DI1254" s="51"/>
      <c r="DJ1254" s="51"/>
      <c r="DK1254" s="51"/>
      <c r="DL1254" s="51"/>
      <c r="DM1254" s="51"/>
      <c r="DN1254" s="51"/>
      <c r="DO1254" s="51"/>
      <c r="DP1254" s="51"/>
      <c r="DQ1254" s="51"/>
      <c r="DR1254" s="51"/>
      <c r="DS1254" s="51"/>
      <c r="DT1254" s="51"/>
      <c r="DU1254" s="51"/>
      <c r="DV1254" s="51"/>
      <c r="DW1254" s="51"/>
      <c r="DX1254" s="51"/>
      <c r="DY1254" s="51"/>
      <c r="DZ1254" s="51"/>
      <c r="EA1254" s="51"/>
      <c r="EB1254" s="51"/>
      <c r="EC1254" s="51"/>
      <c r="ED1254" s="51"/>
      <c r="EE1254" s="51"/>
      <c r="EF1254" s="51"/>
      <c r="EG1254" s="51"/>
      <c r="EH1254" s="51"/>
      <c r="EI1254" s="51"/>
      <c r="EJ1254" s="51"/>
      <c r="EK1254" s="51"/>
      <c r="EL1254" s="51"/>
      <c r="EM1254" s="51"/>
      <c r="EN1254" s="51"/>
      <c r="EO1254" s="51"/>
      <c r="EP1254" s="51"/>
      <c r="EQ1254" s="51"/>
      <c r="ER1254" s="51"/>
      <c r="ES1254" s="51"/>
      <c r="ET1254" s="51"/>
      <c r="EU1254" s="51"/>
      <c r="EV1254" s="51"/>
      <c r="EW1254" s="51"/>
      <c r="EX1254" s="51"/>
      <c r="EY1254" s="51"/>
      <c r="EZ1254" s="51"/>
      <c r="FA1254" s="51"/>
      <c r="FB1254" s="51"/>
      <c r="FC1254" s="51"/>
      <c r="FD1254" s="51"/>
      <c r="FE1254" s="51"/>
      <c r="FO1254" s="51"/>
      <c r="FP1254" s="51"/>
    </row>
    <row r="1255" spans="101:172" ht="12.75" customHeight="1">
      <c r="CW1255" s="51"/>
      <c r="CX1255" s="51"/>
      <c r="CY1255" s="51"/>
      <c r="CZ1255" s="51"/>
      <c r="DA1255" s="51"/>
      <c r="DB1255" s="51"/>
      <c r="DC1255" s="51"/>
      <c r="DD1255" s="51"/>
      <c r="DE1255" s="51"/>
      <c r="DF1255" s="51"/>
      <c r="DG1255" s="51"/>
      <c r="DH1255" s="51"/>
      <c r="DI1255" s="51"/>
      <c r="DJ1255" s="51"/>
      <c r="DK1255" s="51"/>
      <c r="DL1255" s="51"/>
      <c r="DM1255" s="51"/>
      <c r="DN1255" s="51"/>
      <c r="DO1255" s="51"/>
      <c r="DP1255" s="51"/>
      <c r="DQ1255" s="51"/>
      <c r="DR1255" s="51"/>
      <c r="DS1255" s="51"/>
      <c r="DT1255" s="51"/>
      <c r="DU1255" s="51"/>
      <c r="DV1255" s="51"/>
      <c r="DW1255" s="51"/>
      <c r="DX1255" s="51"/>
      <c r="DY1255" s="51"/>
      <c r="DZ1255" s="51"/>
      <c r="EA1255" s="51"/>
      <c r="EB1255" s="51"/>
      <c r="EC1255" s="51"/>
      <c r="ED1255" s="51"/>
      <c r="EE1255" s="51"/>
      <c r="EF1255" s="51"/>
      <c r="EG1255" s="51"/>
      <c r="EH1255" s="51"/>
      <c r="EI1255" s="51"/>
      <c r="EJ1255" s="51"/>
      <c r="EK1255" s="51"/>
      <c r="EL1255" s="51"/>
      <c r="EM1255" s="51"/>
      <c r="EN1255" s="51"/>
      <c r="EO1255" s="51"/>
      <c r="EP1255" s="51"/>
      <c r="EQ1255" s="51"/>
      <c r="ER1255" s="51"/>
      <c r="ES1255" s="51"/>
      <c r="ET1255" s="51"/>
      <c r="EU1255" s="51"/>
      <c r="EV1255" s="51"/>
      <c r="EW1255" s="51"/>
      <c r="EX1255" s="51"/>
      <c r="EY1255" s="51"/>
      <c r="EZ1255" s="51"/>
      <c r="FA1255" s="51"/>
      <c r="FB1255" s="51"/>
      <c r="FC1255" s="51"/>
      <c r="FD1255" s="51"/>
      <c r="FE1255" s="51"/>
      <c r="FO1255" s="51"/>
      <c r="FP1255" s="51"/>
    </row>
    <row r="1256" spans="101:172" ht="12.75" customHeight="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c r="FB1256" s="51"/>
      <c r="FC1256" s="51"/>
      <c r="FD1256" s="51"/>
      <c r="FE1256" s="51"/>
      <c r="FO1256" s="51"/>
      <c r="FP1256" s="51"/>
    </row>
    <row r="1257" spans="101:172" ht="12.75" customHeight="1">
      <c r="CW1257" s="51"/>
      <c r="CX1257" s="51"/>
      <c r="CY1257" s="51"/>
      <c r="CZ1257" s="51"/>
      <c r="DA1257" s="51"/>
      <c r="DB1257" s="51"/>
      <c r="DC1257" s="51"/>
      <c r="DD1257" s="51"/>
      <c r="DE1257" s="51"/>
      <c r="DF1257" s="51"/>
      <c r="DG1257" s="51"/>
      <c r="DH1257" s="51"/>
      <c r="DI1257" s="51"/>
      <c r="DJ1257" s="51"/>
      <c r="DK1257" s="51"/>
      <c r="DL1257" s="51"/>
      <c r="DM1257" s="51"/>
      <c r="DN1257" s="51"/>
      <c r="DO1257" s="51"/>
      <c r="DP1257" s="51"/>
      <c r="DQ1257" s="51"/>
      <c r="DR1257" s="51"/>
      <c r="DS1257" s="51"/>
      <c r="DT1257" s="51"/>
      <c r="DU1257" s="51"/>
      <c r="DV1257" s="51"/>
      <c r="DW1257" s="51"/>
      <c r="DX1257" s="51"/>
      <c r="DY1257" s="51"/>
      <c r="DZ1257" s="51"/>
      <c r="EA1257" s="51"/>
      <c r="EB1257" s="51"/>
      <c r="EC1257" s="51"/>
      <c r="ED1257" s="51"/>
      <c r="EE1257" s="51"/>
      <c r="EF1257" s="51"/>
      <c r="EG1257" s="51"/>
      <c r="EH1257" s="51"/>
      <c r="EI1257" s="51"/>
      <c r="EJ1257" s="51"/>
      <c r="EK1257" s="51"/>
      <c r="EL1257" s="51"/>
      <c r="EM1257" s="51"/>
      <c r="EN1257" s="51"/>
      <c r="EO1257" s="51"/>
      <c r="EP1257" s="51"/>
      <c r="EQ1257" s="51"/>
      <c r="ER1257" s="51"/>
      <c r="ES1257" s="51"/>
      <c r="ET1257" s="51"/>
      <c r="EU1257" s="51"/>
      <c r="EV1257" s="51"/>
      <c r="EW1257" s="51"/>
      <c r="EX1257" s="51"/>
      <c r="EY1257" s="51"/>
      <c r="EZ1257" s="51"/>
      <c r="FA1257" s="51"/>
      <c r="FB1257" s="51"/>
      <c r="FC1257" s="51"/>
      <c r="FD1257" s="51"/>
      <c r="FE1257" s="51"/>
      <c r="FO1257" s="51"/>
      <c r="FP1257" s="51"/>
    </row>
    <row r="1258" spans="101:172" ht="12.75" customHeight="1">
      <c r="CW1258" s="51"/>
      <c r="CX1258" s="51"/>
      <c r="CY1258" s="51"/>
      <c r="CZ1258" s="51"/>
      <c r="DA1258" s="51"/>
      <c r="DB1258" s="51"/>
      <c r="DC1258" s="51"/>
      <c r="DD1258" s="51"/>
      <c r="DE1258" s="51"/>
      <c r="DF1258" s="51"/>
      <c r="DG1258" s="51"/>
      <c r="DH1258" s="51"/>
      <c r="DI1258" s="51"/>
      <c r="DJ1258" s="51"/>
      <c r="DK1258" s="51"/>
      <c r="DL1258" s="51"/>
      <c r="DM1258" s="51"/>
      <c r="DN1258" s="51"/>
      <c r="DO1258" s="51"/>
      <c r="DP1258" s="51"/>
      <c r="DQ1258" s="51"/>
      <c r="DR1258" s="51"/>
      <c r="DS1258" s="51"/>
      <c r="DT1258" s="51"/>
      <c r="DU1258" s="51"/>
      <c r="DV1258" s="51"/>
      <c r="DW1258" s="51"/>
      <c r="DX1258" s="51"/>
      <c r="DY1258" s="51"/>
      <c r="DZ1258" s="51"/>
      <c r="EA1258" s="51"/>
      <c r="EB1258" s="51"/>
      <c r="EC1258" s="51"/>
      <c r="ED1258" s="51"/>
      <c r="EE1258" s="51"/>
      <c r="EF1258" s="51"/>
      <c r="EG1258" s="51"/>
      <c r="EH1258" s="51"/>
      <c r="EI1258" s="51"/>
      <c r="EJ1258" s="51"/>
      <c r="EK1258" s="51"/>
      <c r="EL1258" s="51"/>
      <c r="EM1258" s="51"/>
      <c r="EN1258" s="51"/>
      <c r="EO1258" s="51"/>
      <c r="EP1258" s="51"/>
      <c r="EQ1258" s="51"/>
      <c r="ER1258" s="51"/>
      <c r="ES1258" s="51"/>
      <c r="ET1258" s="51"/>
      <c r="EU1258" s="51"/>
      <c r="EV1258" s="51"/>
      <c r="EW1258" s="51"/>
      <c r="EX1258" s="51"/>
      <c r="EY1258" s="51"/>
      <c r="EZ1258" s="51"/>
      <c r="FA1258" s="51"/>
      <c r="FB1258" s="51"/>
      <c r="FC1258" s="51"/>
      <c r="FD1258" s="51"/>
      <c r="FE1258" s="51"/>
      <c r="FO1258" s="51"/>
      <c r="FP1258" s="51"/>
    </row>
    <row r="1259" spans="101:172" ht="12.75" customHeight="1">
      <c r="CW1259" s="51"/>
      <c r="CX1259" s="51"/>
      <c r="CY1259" s="51"/>
      <c r="CZ1259" s="51"/>
      <c r="DA1259" s="51"/>
      <c r="DB1259" s="51"/>
      <c r="DC1259" s="51"/>
      <c r="DD1259" s="51"/>
      <c r="DE1259" s="51"/>
      <c r="DF1259" s="51"/>
      <c r="DG1259" s="51"/>
      <c r="DH1259" s="51"/>
      <c r="DI1259" s="51"/>
      <c r="DJ1259" s="51"/>
      <c r="DK1259" s="51"/>
      <c r="DL1259" s="51"/>
      <c r="DM1259" s="51"/>
      <c r="DN1259" s="51"/>
      <c r="DO1259" s="51"/>
      <c r="DP1259" s="51"/>
      <c r="DQ1259" s="51"/>
      <c r="DR1259" s="51"/>
      <c r="DS1259" s="51"/>
      <c r="DT1259" s="51"/>
      <c r="DU1259" s="51"/>
      <c r="DV1259" s="51"/>
      <c r="DW1259" s="51"/>
      <c r="DX1259" s="51"/>
      <c r="DY1259" s="51"/>
      <c r="DZ1259" s="51"/>
      <c r="EA1259" s="51"/>
      <c r="EB1259" s="51"/>
      <c r="EC1259" s="51"/>
      <c r="ED1259" s="51"/>
      <c r="EE1259" s="51"/>
      <c r="EF1259" s="51"/>
      <c r="EG1259" s="51"/>
      <c r="EH1259" s="51"/>
      <c r="EI1259" s="51"/>
      <c r="EJ1259" s="51"/>
      <c r="EK1259" s="51"/>
      <c r="EL1259" s="51"/>
      <c r="EM1259" s="51"/>
      <c r="EN1259" s="51"/>
      <c r="EO1259" s="51"/>
      <c r="EP1259" s="51"/>
      <c r="EQ1259" s="51"/>
      <c r="ER1259" s="51"/>
      <c r="ES1259" s="51"/>
      <c r="ET1259" s="51"/>
      <c r="EU1259" s="51"/>
      <c r="EV1259" s="51"/>
      <c r="EW1259" s="51"/>
      <c r="EX1259" s="51"/>
      <c r="EY1259" s="51"/>
      <c r="EZ1259" s="51"/>
      <c r="FA1259" s="51"/>
      <c r="FB1259" s="51"/>
      <c r="FC1259" s="51"/>
      <c r="FD1259" s="51"/>
      <c r="FE1259" s="51"/>
      <c r="FO1259" s="51"/>
      <c r="FP1259" s="51"/>
    </row>
    <row r="1260" spans="101:172" ht="12.75" customHeight="1">
      <c r="CW1260" s="51"/>
      <c r="CX1260" s="51"/>
      <c r="CY1260" s="51"/>
      <c r="CZ1260" s="51"/>
      <c r="DA1260" s="51"/>
      <c r="DB1260" s="51"/>
      <c r="DC1260" s="51"/>
      <c r="DD1260" s="51"/>
      <c r="DE1260" s="51"/>
      <c r="DF1260" s="51"/>
      <c r="DG1260" s="51"/>
      <c r="DH1260" s="51"/>
      <c r="DI1260" s="51"/>
      <c r="DJ1260" s="51"/>
      <c r="DK1260" s="51"/>
      <c r="DL1260" s="51"/>
      <c r="DM1260" s="51"/>
      <c r="DN1260" s="51"/>
      <c r="DO1260" s="51"/>
      <c r="DP1260" s="51"/>
      <c r="DQ1260" s="51"/>
      <c r="DR1260" s="51"/>
      <c r="DS1260" s="51"/>
      <c r="DT1260" s="51"/>
      <c r="DU1260" s="51"/>
      <c r="DV1260" s="51"/>
      <c r="DW1260" s="51"/>
      <c r="DX1260" s="51"/>
      <c r="DY1260" s="51"/>
      <c r="DZ1260" s="51"/>
      <c r="EA1260" s="51"/>
      <c r="EB1260" s="51"/>
      <c r="EC1260" s="51"/>
      <c r="ED1260" s="51"/>
      <c r="EE1260" s="51"/>
      <c r="EF1260" s="51"/>
      <c r="EG1260" s="51"/>
      <c r="EH1260" s="51"/>
      <c r="EI1260" s="51"/>
      <c r="EJ1260" s="51"/>
      <c r="EK1260" s="51"/>
      <c r="EL1260" s="51"/>
      <c r="EM1260" s="51"/>
      <c r="EN1260" s="51"/>
      <c r="EO1260" s="51"/>
      <c r="EP1260" s="51"/>
      <c r="EQ1260" s="51"/>
      <c r="ER1260" s="51"/>
      <c r="ES1260" s="51"/>
      <c r="ET1260" s="51"/>
      <c r="EU1260" s="51"/>
      <c r="EV1260" s="51"/>
      <c r="EW1260" s="51"/>
      <c r="EX1260" s="51"/>
      <c r="EY1260" s="51"/>
      <c r="EZ1260" s="51"/>
      <c r="FA1260" s="51"/>
      <c r="FB1260" s="51"/>
      <c r="FC1260" s="51"/>
      <c r="FD1260" s="51"/>
      <c r="FE1260" s="51"/>
      <c r="FO1260" s="51"/>
      <c r="FP1260" s="51"/>
    </row>
    <row r="1261" spans="101:172" ht="12.75" customHeight="1">
      <c r="CW1261" s="51"/>
      <c r="CX1261" s="51"/>
      <c r="CY1261" s="51"/>
      <c r="CZ1261" s="51"/>
      <c r="DA1261" s="51"/>
      <c r="DB1261" s="51"/>
      <c r="DC1261" s="51"/>
      <c r="DD1261" s="51"/>
      <c r="DE1261" s="51"/>
      <c r="DF1261" s="51"/>
      <c r="DG1261" s="51"/>
      <c r="DH1261" s="51"/>
      <c r="DI1261" s="51"/>
      <c r="DJ1261" s="51"/>
      <c r="DK1261" s="51"/>
      <c r="DL1261" s="51"/>
      <c r="DM1261" s="51"/>
      <c r="DN1261" s="51"/>
      <c r="DO1261" s="51"/>
      <c r="DP1261" s="51"/>
      <c r="DQ1261" s="51"/>
      <c r="DR1261" s="51"/>
      <c r="DS1261" s="51"/>
      <c r="DT1261" s="51"/>
      <c r="DU1261" s="51"/>
      <c r="DV1261" s="51"/>
      <c r="DW1261" s="51"/>
      <c r="DX1261" s="51"/>
      <c r="DY1261" s="51"/>
      <c r="DZ1261" s="51"/>
      <c r="EA1261" s="51"/>
      <c r="EB1261" s="51"/>
      <c r="EC1261" s="51"/>
      <c r="ED1261" s="51"/>
      <c r="EE1261" s="51"/>
      <c r="EF1261" s="51"/>
      <c r="EG1261" s="51"/>
      <c r="EH1261" s="51"/>
      <c r="EI1261" s="51"/>
      <c r="EJ1261" s="51"/>
      <c r="EK1261" s="51"/>
      <c r="EL1261" s="51"/>
      <c r="EM1261" s="51"/>
      <c r="EN1261" s="51"/>
      <c r="EO1261" s="51"/>
      <c r="EP1261" s="51"/>
      <c r="EQ1261" s="51"/>
      <c r="ER1261" s="51"/>
      <c r="ES1261" s="51"/>
      <c r="ET1261" s="51"/>
      <c r="EU1261" s="51"/>
      <c r="EV1261" s="51"/>
      <c r="EW1261" s="51"/>
      <c r="EX1261" s="51"/>
      <c r="EY1261" s="51"/>
      <c r="EZ1261" s="51"/>
      <c r="FA1261" s="51"/>
      <c r="FB1261" s="51"/>
      <c r="FC1261" s="51"/>
      <c r="FD1261" s="51"/>
      <c r="FE1261" s="51"/>
      <c r="FO1261" s="51"/>
      <c r="FP1261" s="51"/>
    </row>
    <row r="1262" spans="101:172" ht="12.75" customHeight="1">
      <c r="CW1262" s="51"/>
      <c r="CX1262" s="51"/>
      <c r="CY1262" s="51"/>
      <c r="CZ1262" s="51"/>
      <c r="DA1262" s="51"/>
      <c r="DB1262" s="51"/>
      <c r="DC1262" s="51"/>
      <c r="DD1262" s="51"/>
      <c r="DE1262" s="51"/>
      <c r="DF1262" s="51"/>
      <c r="DG1262" s="51"/>
      <c r="DH1262" s="51"/>
      <c r="DI1262" s="51"/>
      <c r="DJ1262" s="51"/>
      <c r="DK1262" s="51"/>
      <c r="DL1262" s="51"/>
      <c r="DM1262" s="51"/>
      <c r="DN1262" s="51"/>
      <c r="DO1262" s="51"/>
      <c r="DP1262" s="51"/>
      <c r="DQ1262" s="51"/>
      <c r="DR1262" s="51"/>
      <c r="DS1262" s="51"/>
      <c r="DT1262" s="51"/>
      <c r="DU1262" s="51"/>
      <c r="DV1262" s="51"/>
      <c r="DW1262" s="51"/>
      <c r="DX1262" s="51"/>
      <c r="DY1262" s="51"/>
      <c r="DZ1262" s="51"/>
      <c r="EA1262" s="51"/>
      <c r="EB1262" s="51"/>
      <c r="EC1262" s="51"/>
      <c r="ED1262" s="51"/>
      <c r="EE1262" s="51"/>
      <c r="EF1262" s="51"/>
      <c r="EG1262" s="51"/>
      <c r="EH1262" s="51"/>
      <c r="EI1262" s="51"/>
      <c r="EJ1262" s="51"/>
      <c r="EK1262" s="51"/>
      <c r="EL1262" s="51"/>
      <c r="EM1262" s="51"/>
      <c r="EN1262" s="51"/>
      <c r="EO1262" s="51"/>
      <c r="EP1262" s="51"/>
      <c r="EQ1262" s="51"/>
      <c r="ER1262" s="51"/>
      <c r="ES1262" s="51"/>
      <c r="ET1262" s="51"/>
      <c r="EU1262" s="51"/>
      <c r="EV1262" s="51"/>
      <c r="EW1262" s="51"/>
      <c r="EX1262" s="51"/>
      <c r="EY1262" s="51"/>
      <c r="EZ1262" s="51"/>
      <c r="FA1262" s="51"/>
      <c r="FB1262" s="51"/>
      <c r="FC1262" s="51"/>
      <c r="FD1262" s="51"/>
      <c r="FE1262" s="51"/>
      <c r="FO1262" s="51"/>
      <c r="FP1262" s="51"/>
    </row>
    <row r="1263" spans="101:172" ht="12.75" customHeight="1">
      <c r="CW1263" s="51"/>
      <c r="CX1263" s="51"/>
      <c r="CY1263" s="51"/>
      <c r="CZ1263" s="51"/>
      <c r="DA1263" s="51"/>
      <c r="DB1263" s="51"/>
      <c r="DC1263" s="51"/>
      <c r="DD1263" s="51"/>
      <c r="DE1263" s="51"/>
      <c r="DF1263" s="51"/>
      <c r="DG1263" s="51"/>
      <c r="DH1263" s="51"/>
      <c r="DI1263" s="51"/>
      <c r="DJ1263" s="51"/>
      <c r="DK1263" s="51"/>
      <c r="DL1263" s="51"/>
      <c r="DM1263" s="51"/>
      <c r="DN1263" s="51"/>
      <c r="DO1263" s="51"/>
      <c r="DP1263" s="51"/>
      <c r="DQ1263" s="51"/>
      <c r="DR1263" s="51"/>
      <c r="DS1263" s="51"/>
      <c r="DT1263" s="51"/>
      <c r="DU1263" s="51"/>
      <c r="DV1263" s="51"/>
      <c r="DW1263" s="51"/>
      <c r="DX1263" s="51"/>
      <c r="DY1263" s="51"/>
      <c r="DZ1263" s="51"/>
      <c r="EA1263" s="51"/>
      <c r="EB1263" s="51"/>
      <c r="EC1263" s="51"/>
      <c r="ED1263" s="51"/>
      <c r="EE1263" s="51"/>
      <c r="EF1263" s="51"/>
      <c r="EG1263" s="51"/>
      <c r="EH1263" s="51"/>
      <c r="EI1263" s="51"/>
      <c r="EJ1263" s="51"/>
      <c r="EK1263" s="51"/>
      <c r="EL1263" s="51"/>
      <c r="EM1263" s="51"/>
      <c r="EN1263" s="51"/>
      <c r="EO1263" s="51"/>
      <c r="EP1263" s="51"/>
      <c r="EQ1263" s="51"/>
      <c r="ER1263" s="51"/>
      <c r="ES1263" s="51"/>
      <c r="ET1263" s="51"/>
      <c r="EU1263" s="51"/>
      <c r="EV1263" s="51"/>
      <c r="EW1263" s="51"/>
      <c r="EX1263" s="51"/>
      <c r="EY1263" s="51"/>
      <c r="EZ1263" s="51"/>
      <c r="FA1263" s="51"/>
      <c r="FB1263" s="51"/>
      <c r="FC1263" s="51"/>
      <c r="FD1263" s="51"/>
      <c r="FE1263" s="51"/>
      <c r="FO1263" s="51"/>
      <c r="FP1263" s="51"/>
    </row>
    <row r="1264" spans="101:172" ht="12.75" customHeight="1">
      <c r="CW1264" s="51"/>
      <c r="CX1264" s="51"/>
      <c r="CY1264" s="51"/>
      <c r="CZ1264" s="51"/>
      <c r="DA1264" s="51"/>
      <c r="DB1264" s="51"/>
      <c r="DC1264" s="51"/>
      <c r="DD1264" s="51"/>
      <c r="DE1264" s="51"/>
      <c r="DF1264" s="51"/>
      <c r="DG1264" s="51"/>
      <c r="DH1264" s="51"/>
      <c r="DI1264" s="51"/>
      <c r="DJ1264" s="51"/>
      <c r="DK1264" s="51"/>
      <c r="DL1264" s="51"/>
      <c r="DM1264" s="51"/>
      <c r="DN1264" s="51"/>
      <c r="DO1264" s="51"/>
      <c r="DP1264" s="51"/>
      <c r="DQ1264" s="51"/>
      <c r="DR1264" s="51"/>
      <c r="DS1264" s="51"/>
      <c r="DT1264" s="51"/>
      <c r="DU1264" s="51"/>
      <c r="DV1264" s="51"/>
      <c r="DW1264" s="51"/>
      <c r="DX1264" s="51"/>
      <c r="DY1264" s="51"/>
      <c r="DZ1264" s="51"/>
      <c r="EA1264" s="51"/>
      <c r="EB1264" s="51"/>
      <c r="EC1264" s="51"/>
      <c r="ED1264" s="51"/>
      <c r="EE1264" s="51"/>
      <c r="EF1264" s="51"/>
      <c r="EG1264" s="51"/>
      <c r="EH1264" s="51"/>
      <c r="EI1264" s="51"/>
      <c r="EJ1264" s="51"/>
      <c r="EK1264" s="51"/>
      <c r="EL1264" s="51"/>
      <c r="EM1264" s="51"/>
      <c r="EN1264" s="51"/>
      <c r="EO1264" s="51"/>
      <c r="EP1264" s="51"/>
      <c r="EQ1264" s="51"/>
      <c r="ER1264" s="51"/>
      <c r="ES1264" s="51"/>
      <c r="ET1264" s="51"/>
      <c r="EU1264" s="51"/>
      <c r="EV1264" s="51"/>
      <c r="EW1264" s="51"/>
      <c r="EX1264" s="51"/>
      <c r="EY1264" s="51"/>
      <c r="EZ1264" s="51"/>
      <c r="FA1264" s="51"/>
      <c r="FB1264" s="51"/>
      <c r="FC1264" s="51"/>
      <c r="FD1264" s="51"/>
      <c r="FE1264" s="51"/>
      <c r="FO1264" s="51"/>
      <c r="FP1264" s="51"/>
    </row>
    <row r="1265" spans="101:172" ht="12.75" customHeight="1">
      <c r="CW1265" s="51"/>
      <c r="CX1265" s="51"/>
      <c r="CY1265" s="51"/>
      <c r="CZ1265" s="51"/>
      <c r="DA1265" s="51"/>
      <c r="DB1265" s="51"/>
      <c r="DC1265" s="51"/>
      <c r="DD1265" s="51"/>
      <c r="DE1265" s="51"/>
      <c r="DF1265" s="51"/>
      <c r="DG1265" s="51"/>
      <c r="DH1265" s="51"/>
      <c r="DI1265" s="51"/>
      <c r="DJ1265" s="51"/>
      <c r="DK1265" s="51"/>
      <c r="DL1265" s="51"/>
      <c r="DM1265" s="51"/>
      <c r="DN1265" s="51"/>
      <c r="DO1265" s="51"/>
      <c r="DP1265" s="51"/>
      <c r="DQ1265" s="51"/>
      <c r="DR1265" s="51"/>
      <c r="DS1265" s="51"/>
      <c r="DT1265" s="51"/>
      <c r="DU1265" s="51"/>
      <c r="DV1265" s="51"/>
      <c r="DW1265" s="51"/>
      <c r="DX1265" s="51"/>
      <c r="DY1265" s="51"/>
      <c r="DZ1265" s="51"/>
      <c r="EA1265" s="51"/>
      <c r="EB1265" s="51"/>
      <c r="EC1265" s="51"/>
      <c r="ED1265" s="51"/>
      <c r="EE1265" s="51"/>
      <c r="EF1265" s="51"/>
      <c r="EG1265" s="51"/>
      <c r="EH1265" s="51"/>
      <c r="EI1265" s="51"/>
      <c r="EJ1265" s="51"/>
      <c r="EK1265" s="51"/>
      <c r="EL1265" s="51"/>
      <c r="EM1265" s="51"/>
      <c r="EN1265" s="51"/>
      <c r="EO1265" s="51"/>
      <c r="EP1265" s="51"/>
      <c r="EQ1265" s="51"/>
      <c r="ER1265" s="51"/>
      <c r="ES1265" s="51"/>
      <c r="ET1265" s="51"/>
      <c r="EU1265" s="51"/>
      <c r="EV1265" s="51"/>
      <c r="EW1265" s="51"/>
      <c r="EX1265" s="51"/>
      <c r="EY1265" s="51"/>
      <c r="EZ1265" s="51"/>
      <c r="FA1265" s="51"/>
      <c r="FB1265" s="51"/>
      <c r="FC1265" s="51"/>
      <c r="FD1265" s="51"/>
      <c r="FE1265" s="51"/>
      <c r="FO1265" s="51"/>
      <c r="FP1265" s="51"/>
    </row>
    <row r="1266" spans="101:172" ht="12.75" customHeight="1">
      <c r="CW1266" s="51"/>
      <c r="CX1266" s="51"/>
      <c r="CY1266" s="51"/>
      <c r="CZ1266" s="51"/>
      <c r="DA1266" s="51"/>
      <c r="DB1266" s="51"/>
      <c r="DC1266" s="51"/>
      <c r="DD1266" s="51"/>
      <c r="DE1266" s="51"/>
      <c r="DF1266" s="51"/>
      <c r="DG1266" s="51"/>
      <c r="DH1266" s="51"/>
      <c r="DI1266" s="51"/>
      <c r="DJ1266" s="51"/>
      <c r="DK1266" s="51"/>
      <c r="DL1266" s="51"/>
      <c r="DM1266" s="51"/>
      <c r="DN1266" s="51"/>
      <c r="DO1266" s="51"/>
      <c r="DP1266" s="51"/>
      <c r="DQ1266" s="51"/>
      <c r="DR1266" s="51"/>
      <c r="DS1266" s="51"/>
      <c r="DT1266" s="51"/>
      <c r="DU1266" s="51"/>
      <c r="DV1266" s="51"/>
      <c r="DW1266" s="51"/>
      <c r="DX1266" s="51"/>
      <c r="DY1266" s="51"/>
      <c r="DZ1266" s="51"/>
      <c r="EA1266" s="51"/>
      <c r="EB1266" s="51"/>
      <c r="EC1266" s="51"/>
      <c r="ED1266" s="51"/>
      <c r="EE1266" s="51"/>
      <c r="EF1266" s="51"/>
      <c r="EG1266" s="51"/>
      <c r="EH1266" s="51"/>
      <c r="EI1266" s="51"/>
      <c r="EJ1266" s="51"/>
      <c r="EK1266" s="51"/>
      <c r="EL1266" s="51"/>
      <c r="EM1266" s="51"/>
      <c r="EN1266" s="51"/>
      <c r="EO1266" s="51"/>
      <c r="EP1266" s="51"/>
      <c r="EQ1266" s="51"/>
      <c r="ER1266" s="51"/>
      <c r="ES1266" s="51"/>
      <c r="ET1266" s="51"/>
      <c r="EU1266" s="51"/>
      <c r="EV1266" s="51"/>
      <c r="EW1266" s="51"/>
      <c r="EX1266" s="51"/>
      <c r="EY1266" s="51"/>
      <c r="EZ1266" s="51"/>
      <c r="FA1266" s="51"/>
      <c r="FB1266" s="51"/>
      <c r="FC1266" s="51"/>
      <c r="FD1266" s="51"/>
      <c r="FE1266" s="51"/>
      <c r="FO1266" s="51"/>
      <c r="FP1266" s="51"/>
    </row>
    <row r="1267" spans="101:172" ht="12.75" customHeight="1">
      <c r="CW1267" s="51"/>
      <c r="CX1267" s="51"/>
      <c r="CY1267" s="51"/>
      <c r="CZ1267" s="51"/>
      <c r="DA1267" s="51"/>
      <c r="DB1267" s="51"/>
      <c r="DC1267" s="51"/>
      <c r="DD1267" s="51"/>
      <c r="DE1267" s="51"/>
      <c r="DF1267" s="51"/>
      <c r="DG1267" s="51"/>
      <c r="DH1267" s="51"/>
      <c r="DI1267" s="51"/>
      <c r="DJ1267" s="51"/>
      <c r="DK1267" s="51"/>
      <c r="DL1267" s="51"/>
      <c r="DM1267" s="51"/>
      <c r="DN1267" s="51"/>
      <c r="DO1267" s="51"/>
      <c r="DP1267" s="51"/>
      <c r="DQ1267" s="51"/>
      <c r="DR1267" s="51"/>
      <c r="DS1267" s="51"/>
      <c r="DT1267" s="51"/>
      <c r="DU1267" s="51"/>
      <c r="DV1267" s="51"/>
      <c r="DW1267" s="51"/>
      <c r="DX1267" s="51"/>
      <c r="DY1267" s="51"/>
      <c r="DZ1267" s="51"/>
      <c r="EA1267" s="51"/>
      <c r="EB1267" s="51"/>
      <c r="EC1267" s="51"/>
      <c r="ED1267" s="51"/>
      <c r="EE1267" s="51"/>
      <c r="EF1267" s="51"/>
      <c r="EG1267" s="51"/>
      <c r="EH1267" s="51"/>
      <c r="EI1267" s="51"/>
      <c r="EJ1267" s="51"/>
      <c r="EK1267" s="51"/>
      <c r="EL1267" s="51"/>
      <c r="EM1267" s="51"/>
      <c r="EN1267" s="51"/>
      <c r="EO1267" s="51"/>
      <c r="EP1267" s="51"/>
      <c r="EQ1267" s="51"/>
      <c r="ER1267" s="51"/>
      <c r="ES1267" s="51"/>
      <c r="ET1267" s="51"/>
      <c r="EU1267" s="51"/>
      <c r="EV1267" s="51"/>
      <c r="EW1267" s="51"/>
      <c r="EX1267" s="51"/>
      <c r="EY1267" s="51"/>
      <c r="EZ1267" s="51"/>
      <c r="FA1267" s="51"/>
      <c r="FB1267" s="51"/>
      <c r="FC1267" s="51"/>
      <c r="FD1267" s="51"/>
      <c r="FE1267" s="51"/>
      <c r="FO1267" s="51"/>
      <c r="FP1267" s="51"/>
    </row>
    <row r="1268" spans="101:172" ht="12.75" customHeight="1">
      <c r="CW1268" s="51"/>
      <c r="CX1268" s="51"/>
      <c r="CY1268" s="51"/>
      <c r="CZ1268" s="51"/>
      <c r="DA1268" s="51"/>
      <c r="DB1268" s="51"/>
      <c r="DC1268" s="51"/>
      <c r="DD1268" s="51"/>
      <c r="DE1268" s="51"/>
      <c r="DF1268" s="51"/>
      <c r="DG1268" s="51"/>
      <c r="DH1268" s="51"/>
      <c r="DI1268" s="51"/>
      <c r="DJ1268" s="51"/>
      <c r="DK1268" s="51"/>
      <c r="DL1268" s="51"/>
      <c r="DM1268" s="51"/>
      <c r="DN1268" s="51"/>
      <c r="DO1268" s="51"/>
      <c r="DP1268" s="51"/>
      <c r="DQ1268" s="51"/>
      <c r="DR1268" s="51"/>
      <c r="DS1268" s="51"/>
      <c r="DT1268" s="51"/>
      <c r="DU1268" s="51"/>
      <c r="DV1268" s="51"/>
      <c r="DW1268" s="51"/>
      <c r="DX1268" s="51"/>
      <c r="DY1268" s="51"/>
      <c r="DZ1268" s="51"/>
      <c r="EA1268" s="51"/>
      <c r="EB1268" s="51"/>
      <c r="EC1268" s="51"/>
      <c r="ED1268" s="51"/>
      <c r="EE1268" s="51"/>
      <c r="EF1268" s="51"/>
      <c r="EG1268" s="51"/>
      <c r="EH1268" s="51"/>
      <c r="EI1268" s="51"/>
      <c r="EJ1268" s="51"/>
      <c r="EK1268" s="51"/>
      <c r="EL1268" s="51"/>
      <c r="EM1268" s="51"/>
      <c r="EN1268" s="51"/>
      <c r="EO1268" s="51"/>
      <c r="EP1268" s="51"/>
      <c r="EQ1268" s="51"/>
      <c r="ER1268" s="51"/>
      <c r="ES1268" s="51"/>
      <c r="ET1268" s="51"/>
      <c r="EU1268" s="51"/>
      <c r="EV1268" s="51"/>
      <c r="EW1268" s="51"/>
      <c r="EX1268" s="51"/>
      <c r="EY1268" s="51"/>
      <c r="EZ1268" s="51"/>
      <c r="FA1268" s="51"/>
      <c r="FB1268" s="51"/>
      <c r="FC1268" s="51"/>
      <c r="FD1268" s="51"/>
      <c r="FE1268" s="51"/>
      <c r="FO1268" s="51"/>
      <c r="FP1268" s="51"/>
    </row>
    <row r="1269" spans="101:172" ht="12.75" customHeight="1">
      <c r="CW1269" s="51"/>
      <c r="CX1269" s="51"/>
      <c r="CY1269" s="51"/>
      <c r="CZ1269" s="51"/>
      <c r="DA1269" s="51"/>
      <c r="DB1269" s="51"/>
      <c r="DC1269" s="51"/>
      <c r="DD1269" s="51"/>
      <c r="DE1269" s="51"/>
      <c r="DF1269" s="51"/>
      <c r="DG1269" s="51"/>
      <c r="DH1269" s="51"/>
      <c r="DI1269" s="51"/>
      <c r="DJ1269" s="51"/>
      <c r="DK1269" s="51"/>
      <c r="DL1269" s="51"/>
      <c r="DM1269" s="51"/>
      <c r="DN1269" s="51"/>
      <c r="DO1269" s="51"/>
      <c r="DP1269" s="51"/>
      <c r="DQ1269" s="51"/>
      <c r="DR1269" s="51"/>
      <c r="DS1269" s="51"/>
      <c r="DT1269" s="51"/>
      <c r="DU1269" s="51"/>
      <c r="DV1269" s="51"/>
      <c r="DW1269" s="51"/>
      <c r="DX1269" s="51"/>
      <c r="DY1269" s="51"/>
      <c r="DZ1269" s="51"/>
      <c r="EA1269" s="51"/>
      <c r="EB1269" s="51"/>
      <c r="EC1269" s="51"/>
      <c r="ED1269" s="51"/>
      <c r="EE1269" s="51"/>
      <c r="EF1269" s="51"/>
      <c r="EG1269" s="51"/>
      <c r="EH1269" s="51"/>
      <c r="EI1269" s="51"/>
      <c r="EJ1269" s="51"/>
      <c r="EK1269" s="51"/>
      <c r="EL1269" s="51"/>
      <c r="EM1269" s="51"/>
      <c r="EN1269" s="51"/>
      <c r="EO1269" s="51"/>
      <c r="EP1269" s="51"/>
      <c r="EQ1269" s="51"/>
      <c r="ER1269" s="51"/>
      <c r="ES1269" s="51"/>
      <c r="ET1269" s="51"/>
      <c r="EU1269" s="51"/>
      <c r="EV1269" s="51"/>
      <c r="EW1269" s="51"/>
      <c r="EX1269" s="51"/>
      <c r="EY1269" s="51"/>
      <c r="EZ1269" s="51"/>
      <c r="FA1269" s="51"/>
      <c r="FB1269" s="51"/>
      <c r="FC1269" s="51"/>
      <c r="FD1269" s="51"/>
      <c r="FE1269" s="51"/>
      <c r="FO1269" s="51"/>
      <c r="FP1269" s="51"/>
    </row>
    <row r="1270" spans="101:172" ht="12.75" customHeight="1">
      <c r="CW1270" s="51"/>
      <c r="CX1270" s="51"/>
      <c r="CY1270" s="51"/>
      <c r="CZ1270" s="51"/>
      <c r="DA1270" s="51"/>
      <c r="DB1270" s="51"/>
      <c r="DC1270" s="51"/>
      <c r="DD1270" s="51"/>
      <c r="DE1270" s="51"/>
      <c r="DF1270" s="51"/>
      <c r="DG1270" s="51"/>
      <c r="DH1270" s="51"/>
      <c r="DI1270" s="51"/>
      <c r="DJ1270" s="51"/>
      <c r="DK1270" s="51"/>
      <c r="DL1270" s="51"/>
      <c r="DM1270" s="51"/>
      <c r="DN1270" s="51"/>
      <c r="DO1270" s="51"/>
      <c r="DP1270" s="51"/>
      <c r="DQ1270" s="51"/>
      <c r="DR1270" s="51"/>
      <c r="DS1270" s="51"/>
      <c r="DT1270" s="51"/>
      <c r="DU1270" s="51"/>
      <c r="DV1270" s="51"/>
      <c r="DW1270" s="51"/>
      <c r="DX1270" s="51"/>
      <c r="DY1270" s="51"/>
      <c r="DZ1270" s="51"/>
      <c r="EA1270" s="51"/>
      <c r="EB1270" s="51"/>
      <c r="EC1270" s="51"/>
      <c r="ED1270" s="51"/>
      <c r="EE1270" s="51"/>
      <c r="EF1270" s="51"/>
      <c r="EG1270" s="51"/>
      <c r="EH1270" s="51"/>
      <c r="EI1270" s="51"/>
      <c r="EJ1270" s="51"/>
      <c r="EK1270" s="51"/>
      <c r="EL1270" s="51"/>
      <c r="EM1270" s="51"/>
      <c r="EN1270" s="51"/>
      <c r="EO1270" s="51"/>
      <c r="EP1270" s="51"/>
      <c r="EQ1270" s="51"/>
      <c r="ER1270" s="51"/>
      <c r="ES1270" s="51"/>
      <c r="ET1270" s="51"/>
      <c r="EU1270" s="51"/>
      <c r="EV1270" s="51"/>
      <c r="EW1270" s="51"/>
      <c r="EX1270" s="51"/>
      <c r="EY1270" s="51"/>
      <c r="EZ1270" s="51"/>
      <c r="FA1270" s="51"/>
      <c r="FB1270" s="51"/>
      <c r="FC1270" s="51"/>
      <c r="FD1270" s="51"/>
      <c r="FE1270" s="51"/>
      <c r="FO1270" s="51"/>
      <c r="FP1270" s="51"/>
    </row>
    <row r="1271" spans="101:172" ht="12.75" customHeight="1">
      <c r="CW1271" s="51"/>
      <c r="CX1271" s="51"/>
      <c r="CY1271" s="51"/>
      <c r="CZ1271" s="51"/>
      <c r="DA1271" s="51"/>
      <c r="DB1271" s="51"/>
      <c r="DC1271" s="51"/>
      <c r="DD1271" s="51"/>
      <c r="DE1271" s="51"/>
      <c r="DF1271" s="51"/>
      <c r="DG1271" s="51"/>
      <c r="DH1271" s="51"/>
      <c r="DI1271" s="51"/>
      <c r="DJ1271" s="51"/>
      <c r="DK1271" s="51"/>
      <c r="DL1271" s="51"/>
      <c r="DM1271" s="51"/>
      <c r="DN1271" s="51"/>
      <c r="DO1271" s="51"/>
      <c r="DP1271" s="51"/>
      <c r="DQ1271" s="51"/>
      <c r="DR1271" s="51"/>
      <c r="DS1271" s="51"/>
      <c r="DT1271" s="51"/>
      <c r="DU1271" s="51"/>
      <c r="DV1271" s="51"/>
      <c r="DW1271" s="51"/>
      <c r="DX1271" s="51"/>
      <c r="DY1271" s="51"/>
      <c r="DZ1271" s="51"/>
      <c r="EA1271" s="51"/>
      <c r="EB1271" s="51"/>
      <c r="EC1271" s="51"/>
      <c r="ED1271" s="51"/>
      <c r="EE1271" s="51"/>
      <c r="EF1271" s="51"/>
      <c r="EG1271" s="51"/>
      <c r="EH1271" s="51"/>
      <c r="EI1271" s="51"/>
      <c r="EJ1271" s="51"/>
      <c r="EK1271" s="51"/>
      <c r="EL1271" s="51"/>
      <c r="EM1271" s="51"/>
      <c r="EN1271" s="51"/>
      <c r="EO1271" s="51"/>
      <c r="EP1271" s="51"/>
      <c r="EQ1271" s="51"/>
      <c r="ER1271" s="51"/>
      <c r="ES1271" s="51"/>
      <c r="ET1271" s="51"/>
      <c r="EU1271" s="51"/>
      <c r="EV1271" s="51"/>
      <c r="EW1271" s="51"/>
      <c r="EX1271" s="51"/>
      <c r="EY1271" s="51"/>
      <c r="EZ1271" s="51"/>
      <c r="FA1271" s="51"/>
      <c r="FB1271" s="51"/>
      <c r="FC1271" s="51"/>
      <c r="FD1271" s="51"/>
      <c r="FE1271" s="51"/>
      <c r="FF1271" s="51"/>
      <c r="FG1271" s="51"/>
      <c r="FH1271" s="51"/>
      <c r="FI1271" s="51"/>
      <c r="FJ1271" s="51"/>
      <c r="FK1271" s="51"/>
      <c r="FL1271" s="51"/>
      <c r="FM1271" s="51"/>
      <c r="FN1271" s="51"/>
      <c r="FO1271" s="51"/>
      <c r="FP1271" s="51"/>
    </row>
    <row r="1272" spans="101:172" ht="12.75" customHeight="1">
      <c r="CW1272" s="51"/>
      <c r="CX1272" s="51"/>
      <c r="CY1272" s="51"/>
      <c r="CZ1272" s="51"/>
      <c r="DA1272" s="51"/>
      <c r="DB1272" s="51"/>
      <c r="DC1272" s="51"/>
      <c r="DD1272" s="51"/>
      <c r="DE1272" s="51"/>
      <c r="DF1272" s="51"/>
      <c r="DG1272" s="51"/>
      <c r="DH1272" s="51"/>
      <c r="DI1272" s="51"/>
      <c r="DJ1272" s="51"/>
      <c r="DK1272" s="51"/>
      <c r="DL1272" s="51"/>
      <c r="DM1272" s="51"/>
      <c r="DN1272" s="51"/>
      <c r="DO1272" s="51"/>
      <c r="DP1272" s="51"/>
      <c r="DQ1272" s="51"/>
      <c r="DR1272" s="51"/>
      <c r="DS1272" s="51"/>
      <c r="DT1272" s="51"/>
      <c r="DU1272" s="51"/>
      <c r="DV1272" s="51"/>
      <c r="DW1272" s="51"/>
      <c r="DX1272" s="51"/>
      <c r="DY1272" s="51"/>
      <c r="DZ1272" s="51"/>
      <c r="EA1272" s="51"/>
      <c r="EB1272" s="51"/>
      <c r="EC1272" s="51"/>
      <c r="ED1272" s="51"/>
      <c r="EE1272" s="51"/>
      <c r="EF1272" s="51"/>
      <c r="EG1272" s="51"/>
      <c r="EH1272" s="51"/>
      <c r="EI1272" s="51"/>
      <c r="EJ1272" s="51"/>
      <c r="EK1272" s="51"/>
      <c r="EL1272" s="51"/>
      <c r="EM1272" s="51"/>
      <c r="EN1272" s="51"/>
      <c r="EO1272" s="51"/>
      <c r="EP1272" s="51"/>
      <c r="EQ1272" s="51"/>
      <c r="ER1272" s="51"/>
      <c r="ES1272" s="51"/>
      <c r="ET1272" s="51"/>
      <c r="EU1272" s="51"/>
      <c r="EV1272" s="51"/>
      <c r="EW1272" s="51"/>
      <c r="EX1272" s="51"/>
      <c r="EY1272" s="51"/>
      <c r="EZ1272" s="51"/>
      <c r="FA1272" s="51"/>
      <c r="FB1272" s="51"/>
      <c r="FC1272" s="51"/>
      <c r="FD1272" s="51"/>
      <c r="FE1272" s="51"/>
      <c r="FF1272" s="51"/>
      <c r="FG1272" s="51"/>
      <c r="FH1272" s="51"/>
      <c r="FI1272" s="51"/>
      <c r="FJ1272" s="51"/>
      <c r="FK1272" s="51"/>
      <c r="FL1272" s="51"/>
      <c r="FM1272" s="51"/>
      <c r="FN1272" s="51"/>
      <c r="FO1272" s="51"/>
      <c r="FP1272" s="51"/>
    </row>
    <row r="1273" spans="101:172" ht="12.75" customHeight="1">
      <c r="CW1273" s="51"/>
      <c r="CX1273" s="51"/>
      <c r="CY1273" s="51"/>
      <c r="CZ1273" s="51"/>
      <c r="DA1273" s="51"/>
      <c r="DB1273" s="51"/>
      <c r="DC1273" s="51"/>
      <c r="DD1273" s="51"/>
      <c r="DE1273" s="51"/>
      <c r="DF1273" s="51"/>
      <c r="DG1273" s="51"/>
      <c r="DH1273" s="51"/>
      <c r="DI1273" s="51"/>
      <c r="DJ1273" s="51"/>
      <c r="DK1273" s="51"/>
      <c r="DL1273" s="51"/>
      <c r="DM1273" s="51"/>
      <c r="DN1273" s="51"/>
      <c r="DO1273" s="51"/>
      <c r="DP1273" s="51"/>
      <c r="DQ1273" s="51"/>
      <c r="DR1273" s="51"/>
      <c r="DS1273" s="51"/>
      <c r="DT1273" s="51"/>
      <c r="DU1273" s="51"/>
      <c r="DV1273" s="51"/>
      <c r="DW1273" s="51"/>
      <c r="DX1273" s="51"/>
      <c r="DY1273" s="51"/>
      <c r="DZ1273" s="51"/>
      <c r="EA1273" s="51"/>
      <c r="EB1273" s="51"/>
      <c r="EC1273" s="51"/>
      <c r="ED1273" s="51"/>
      <c r="EE1273" s="51"/>
      <c r="EF1273" s="51"/>
      <c r="EG1273" s="51"/>
      <c r="EH1273" s="51"/>
      <c r="EI1273" s="51"/>
      <c r="EJ1273" s="51"/>
      <c r="EK1273" s="51"/>
      <c r="EL1273" s="51"/>
      <c r="EM1273" s="51"/>
      <c r="EN1273" s="51"/>
      <c r="EO1273" s="51"/>
      <c r="EP1273" s="51"/>
      <c r="EQ1273" s="51"/>
      <c r="ER1273" s="51"/>
      <c r="ES1273" s="51"/>
      <c r="ET1273" s="51"/>
      <c r="EU1273" s="51"/>
      <c r="EV1273" s="51"/>
      <c r="EW1273" s="51"/>
      <c r="EX1273" s="51"/>
      <c r="EY1273" s="51"/>
      <c r="EZ1273" s="51"/>
      <c r="FA1273" s="51"/>
      <c r="FB1273" s="51"/>
      <c r="FC1273" s="51"/>
      <c r="FD1273" s="51"/>
      <c r="FE1273" s="51"/>
      <c r="FF1273" s="51"/>
      <c r="FG1273" s="51"/>
      <c r="FH1273" s="51"/>
      <c r="FI1273" s="51"/>
      <c r="FJ1273" s="51"/>
      <c r="FK1273" s="51"/>
      <c r="FL1273" s="51"/>
      <c r="FM1273" s="51"/>
      <c r="FN1273" s="51"/>
      <c r="FO1273" s="51"/>
      <c r="FP1273" s="51"/>
    </row>
    <row r="1274" spans="101:172" ht="12.75" customHeight="1">
      <c r="CW1274" s="51"/>
      <c r="CX1274" s="51"/>
      <c r="CY1274" s="51"/>
      <c r="CZ1274" s="51"/>
      <c r="DA1274" s="51"/>
      <c r="DB1274" s="51"/>
      <c r="DC1274" s="51"/>
      <c r="DD1274" s="51"/>
      <c r="DE1274" s="51"/>
      <c r="DF1274" s="51"/>
      <c r="DG1274" s="51"/>
      <c r="DH1274" s="51"/>
      <c r="DI1274" s="51"/>
      <c r="DJ1274" s="51"/>
      <c r="DK1274" s="51"/>
      <c r="DL1274" s="51"/>
      <c r="DM1274" s="51"/>
      <c r="DN1274" s="51"/>
      <c r="DO1274" s="51"/>
      <c r="DP1274" s="51"/>
      <c r="DQ1274" s="51"/>
      <c r="DR1274" s="51"/>
      <c r="DS1274" s="51"/>
      <c r="DT1274" s="51"/>
      <c r="DU1274" s="51"/>
      <c r="DV1274" s="51"/>
      <c r="DW1274" s="51"/>
      <c r="DX1274" s="51"/>
      <c r="DY1274" s="51"/>
      <c r="DZ1274" s="51"/>
      <c r="EA1274" s="51"/>
      <c r="EB1274" s="51"/>
      <c r="EC1274" s="51"/>
      <c r="ED1274" s="51"/>
      <c r="EE1274" s="51"/>
      <c r="EF1274" s="51"/>
      <c r="EG1274" s="51"/>
      <c r="EH1274" s="51"/>
      <c r="EI1274" s="51"/>
      <c r="EJ1274" s="51"/>
      <c r="EK1274" s="51"/>
      <c r="EL1274" s="51"/>
      <c r="EM1274" s="51"/>
      <c r="EN1274" s="51"/>
      <c r="EO1274" s="51"/>
      <c r="EP1274" s="51"/>
      <c r="EQ1274" s="51"/>
      <c r="ER1274" s="51"/>
      <c r="ES1274" s="51"/>
      <c r="ET1274" s="51"/>
      <c r="EU1274" s="51"/>
      <c r="EV1274" s="51"/>
      <c r="EW1274" s="51"/>
      <c r="EX1274" s="51"/>
      <c r="EY1274" s="51"/>
      <c r="EZ1274" s="51"/>
      <c r="FA1274" s="51"/>
      <c r="FB1274" s="51"/>
      <c r="FC1274" s="51"/>
      <c r="FD1274" s="51"/>
      <c r="FE1274" s="51"/>
      <c r="FF1274" s="51"/>
      <c r="FG1274" s="51"/>
      <c r="FH1274" s="51"/>
      <c r="FI1274" s="51"/>
      <c r="FJ1274" s="51"/>
      <c r="FK1274" s="51"/>
      <c r="FL1274" s="51"/>
      <c r="FM1274" s="51"/>
      <c r="FN1274" s="51"/>
      <c r="FO1274" s="51"/>
      <c r="FP1274" s="51"/>
    </row>
    <row r="1275" spans="101:172" ht="12.75" customHeight="1">
      <c r="CW1275" s="51"/>
      <c r="CX1275" s="51"/>
      <c r="CY1275" s="51"/>
      <c r="CZ1275" s="51"/>
      <c r="DA1275" s="51"/>
      <c r="DB1275" s="51"/>
      <c r="DC1275" s="51"/>
      <c r="DD1275" s="51"/>
      <c r="DE1275" s="51"/>
      <c r="DF1275" s="51"/>
      <c r="DG1275" s="51"/>
      <c r="DH1275" s="51"/>
      <c r="DI1275" s="51"/>
      <c r="DJ1275" s="51"/>
      <c r="DK1275" s="51"/>
      <c r="DL1275" s="51"/>
      <c r="DM1275" s="51"/>
      <c r="DN1275" s="51"/>
      <c r="DO1275" s="51"/>
      <c r="DP1275" s="51"/>
      <c r="DQ1275" s="51"/>
      <c r="DR1275" s="51"/>
      <c r="DS1275" s="51"/>
      <c r="DT1275" s="51"/>
      <c r="DU1275" s="51"/>
      <c r="DV1275" s="51"/>
      <c r="DW1275" s="51"/>
      <c r="DX1275" s="51"/>
      <c r="DY1275" s="51"/>
      <c r="DZ1275" s="51"/>
      <c r="EA1275" s="51"/>
      <c r="EB1275" s="51"/>
      <c r="EC1275" s="51"/>
      <c r="ED1275" s="51"/>
      <c r="EE1275" s="51"/>
      <c r="EF1275" s="51"/>
      <c r="EG1275" s="51"/>
      <c r="EH1275" s="51"/>
      <c r="EI1275" s="51"/>
      <c r="EJ1275" s="51"/>
      <c r="EK1275" s="51"/>
      <c r="EL1275" s="51"/>
      <c r="EM1275" s="51"/>
      <c r="EN1275" s="51"/>
      <c r="EO1275" s="51"/>
      <c r="EP1275" s="51"/>
      <c r="EQ1275" s="51"/>
      <c r="ER1275" s="51"/>
      <c r="ES1275" s="51"/>
      <c r="ET1275" s="51"/>
      <c r="EU1275" s="51"/>
      <c r="EV1275" s="51"/>
      <c r="EW1275" s="51"/>
      <c r="EX1275" s="51"/>
      <c r="EY1275" s="51"/>
      <c r="EZ1275" s="51"/>
      <c r="FA1275" s="51"/>
      <c r="FB1275" s="51"/>
      <c r="FC1275" s="51"/>
      <c r="FD1275" s="51"/>
      <c r="FE1275" s="51"/>
      <c r="FF1275" s="51"/>
      <c r="FG1275" s="51"/>
      <c r="FH1275" s="51"/>
      <c r="FI1275" s="51"/>
      <c r="FJ1275" s="51"/>
      <c r="FK1275" s="51"/>
      <c r="FL1275" s="51"/>
      <c r="FM1275" s="51"/>
      <c r="FN1275" s="51"/>
      <c r="FO1275" s="51"/>
      <c r="FP1275" s="51"/>
    </row>
    <row r="1276" spans="101:172" ht="12.75" customHeight="1">
      <c r="CW1276" s="51"/>
      <c r="CX1276" s="51"/>
      <c r="CY1276" s="51"/>
      <c r="CZ1276" s="51"/>
      <c r="DA1276" s="51"/>
      <c r="DB1276" s="51"/>
      <c r="DC1276" s="51"/>
      <c r="DD1276" s="51"/>
      <c r="DE1276" s="51"/>
      <c r="DF1276" s="51"/>
      <c r="DG1276" s="51"/>
      <c r="DH1276" s="51"/>
      <c r="DI1276" s="51"/>
      <c r="DJ1276" s="51"/>
      <c r="DK1276" s="51"/>
      <c r="DL1276" s="51"/>
      <c r="DM1276" s="51"/>
      <c r="DN1276" s="51"/>
      <c r="DO1276" s="51"/>
      <c r="DP1276" s="51"/>
      <c r="DQ1276" s="51"/>
      <c r="DR1276" s="51"/>
      <c r="DS1276" s="51"/>
      <c r="DT1276" s="51"/>
      <c r="DU1276" s="51"/>
      <c r="DV1276" s="51"/>
      <c r="DW1276" s="51"/>
      <c r="DX1276" s="51"/>
      <c r="DY1276" s="51"/>
      <c r="DZ1276" s="51"/>
      <c r="EA1276" s="51"/>
      <c r="EB1276" s="51"/>
      <c r="EC1276" s="51"/>
      <c r="ED1276" s="51"/>
      <c r="EE1276" s="51"/>
      <c r="EF1276" s="51"/>
      <c r="EG1276" s="51"/>
      <c r="EH1276" s="51"/>
      <c r="EI1276" s="51"/>
      <c r="EJ1276" s="51"/>
      <c r="EK1276" s="51"/>
      <c r="EL1276" s="51"/>
      <c r="EM1276" s="51"/>
      <c r="EN1276" s="51"/>
      <c r="EO1276" s="51"/>
      <c r="EP1276" s="51"/>
      <c r="EQ1276" s="51"/>
      <c r="ER1276" s="51"/>
      <c r="ES1276" s="51"/>
      <c r="ET1276" s="51"/>
      <c r="EU1276" s="51"/>
      <c r="EV1276" s="51"/>
      <c r="EW1276" s="51"/>
      <c r="EX1276" s="51"/>
      <c r="EY1276" s="51"/>
      <c r="EZ1276" s="51"/>
      <c r="FA1276" s="51"/>
      <c r="FB1276" s="51"/>
      <c r="FC1276" s="51"/>
      <c r="FD1276" s="51"/>
      <c r="FE1276" s="51"/>
      <c r="FF1276" s="51"/>
      <c r="FG1276" s="51"/>
      <c r="FH1276" s="51"/>
      <c r="FI1276" s="51"/>
      <c r="FJ1276" s="51"/>
      <c r="FK1276" s="51"/>
      <c r="FL1276" s="51"/>
      <c r="FM1276" s="51"/>
      <c r="FN1276" s="51"/>
      <c r="FO1276" s="51"/>
      <c r="FP1276" s="51"/>
    </row>
    <row r="1277" spans="101:172" ht="12.75" customHeight="1">
      <c r="CW1277" s="51"/>
      <c r="CX1277" s="51"/>
      <c r="CY1277" s="51"/>
      <c r="CZ1277" s="51"/>
      <c r="DA1277" s="51"/>
      <c r="DB1277" s="51"/>
      <c r="DC1277" s="51"/>
      <c r="DD1277" s="51"/>
      <c r="DE1277" s="51"/>
      <c r="DF1277" s="51"/>
      <c r="DG1277" s="51"/>
      <c r="DH1277" s="51"/>
      <c r="DI1277" s="51"/>
      <c r="DJ1277" s="51"/>
      <c r="DK1277" s="51"/>
      <c r="DL1277" s="51"/>
      <c r="DM1277" s="51"/>
      <c r="DN1277" s="51"/>
      <c r="DO1277" s="51"/>
      <c r="DP1277" s="51"/>
      <c r="DQ1277" s="51"/>
      <c r="DR1277" s="51"/>
      <c r="DS1277" s="51"/>
      <c r="DT1277" s="51"/>
      <c r="DU1277" s="51"/>
      <c r="DV1277" s="51"/>
      <c r="DW1277" s="51"/>
      <c r="DX1277" s="51"/>
      <c r="DY1277" s="51"/>
      <c r="DZ1277" s="51"/>
      <c r="EA1277" s="51"/>
      <c r="EB1277" s="51"/>
      <c r="EC1277" s="51"/>
      <c r="ED1277" s="51"/>
      <c r="EE1277" s="51"/>
      <c r="EF1277" s="51"/>
      <c r="EG1277" s="51"/>
      <c r="EH1277" s="51"/>
      <c r="EI1277" s="51"/>
      <c r="EJ1277" s="51"/>
      <c r="EK1277" s="51"/>
      <c r="EL1277" s="51"/>
      <c r="EM1277" s="51"/>
      <c r="EN1277" s="51"/>
      <c r="EO1277" s="51"/>
      <c r="EP1277" s="51"/>
      <c r="EQ1277" s="51"/>
      <c r="ER1277" s="51"/>
      <c r="ES1277" s="51"/>
      <c r="ET1277" s="51"/>
      <c r="EU1277" s="51"/>
      <c r="EV1277" s="51"/>
      <c r="EW1277" s="51"/>
      <c r="EX1277" s="51"/>
      <c r="EY1277" s="51"/>
      <c r="EZ1277" s="51"/>
      <c r="FA1277" s="51"/>
      <c r="FB1277" s="51"/>
      <c r="FC1277" s="51"/>
      <c r="FD1277" s="51"/>
      <c r="FE1277" s="51"/>
      <c r="FF1277" s="51"/>
      <c r="FG1277" s="51"/>
      <c r="FH1277" s="51"/>
      <c r="FI1277" s="51"/>
      <c r="FJ1277" s="51"/>
      <c r="FK1277" s="51"/>
      <c r="FL1277" s="51"/>
      <c r="FM1277" s="51"/>
      <c r="FN1277" s="51"/>
      <c r="FO1277" s="51"/>
      <c r="FP1277" s="51"/>
    </row>
    <row r="1278" spans="101:172" ht="12.75" customHeight="1">
      <c r="CW1278" s="51"/>
      <c r="CX1278" s="51"/>
      <c r="CY1278" s="51"/>
      <c r="CZ1278" s="51"/>
      <c r="DA1278" s="51"/>
      <c r="DB1278" s="51"/>
      <c r="DC1278" s="51"/>
      <c r="DD1278" s="51"/>
      <c r="DE1278" s="51"/>
      <c r="DF1278" s="51"/>
      <c r="DG1278" s="51"/>
      <c r="DH1278" s="51"/>
      <c r="DI1278" s="51"/>
      <c r="DJ1278" s="51"/>
      <c r="DK1278" s="51"/>
      <c r="DL1278" s="51"/>
      <c r="DM1278" s="51"/>
      <c r="DN1278" s="51"/>
      <c r="DO1278" s="51"/>
      <c r="DP1278" s="51"/>
      <c r="DQ1278" s="51"/>
      <c r="DR1278" s="51"/>
      <c r="DS1278" s="51"/>
      <c r="DT1278" s="51"/>
      <c r="DU1278" s="51"/>
      <c r="DV1278" s="51"/>
      <c r="DW1278" s="51"/>
      <c r="DX1278" s="51"/>
      <c r="DY1278" s="51"/>
      <c r="DZ1278" s="51"/>
      <c r="EA1278" s="51"/>
      <c r="EB1278" s="51"/>
      <c r="EC1278" s="51"/>
      <c r="ED1278" s="51"/>
      <c r="EE1278" s="51"/>
      <c r="EF1278" s="51"/>
      <c r="EG1278" s="51"/>
      <c r="EH1278" s="51"/>
      <c r="EI1278" s="51"/>
      <c r="EJ1278" s="51"/>
      <c r="EK1278" s="51"/>
      <c r="EL1278" s="51"/>
      <c r="EM1278" s="51"/>
      <c r="EN1278" s="51"/>
      <c r="EO1278" s="51"/>
      <c r="EP1278" s="51"/>
      <c r="EQ1278" s="51"/>
      <c r="ER1278" s="51"/>
      <c r="ES1278" s="51"/>
      <c r="ET1278" s="51"/>
      <c r="EU1278" s="51"/>
      <c r="EV1278" s="51"/>
      <c r="EW1278" s="51"/>
      <c r="EX1278" s="51"/>
      <c r="EY1278" s="51"/>
      <c r="EZ1278" s="51"/>
      <c r="FA1278" s="51"/>
      <c r="FB1278" s="51"/>
      <c r="FC1278" s="51"/>
      <c r="FD1278" s="51"/>
      <c r="FE1278" s="51"/>
      <c r="FF1278" s="51"/>
      <c r="FG1278" s="51"/>
      <c r="FH1278" s="51"/>
      <c r="FI1278" s="51"/>
      <c r="FJ1278" s="51"/>
      <c r="FK1278" s="51"/>
      <c r="FL1278" s="51"/>
      <c r="FM1278" s="51"/>
      <c r="FN1278" s="51"/>
      <c r="FO1278" s="51"/>
      <c r="FP1278" s="51"/>
    </row>
    <row r="1279" spans="101:172" ht="12.75" customHeight="1">
      <c r="CW1279" s="51"/>
      <c r="CX1279" s="51"/>
      <c r="CY1279" s="51"/>
      <c r="CZ1279" s="51"/>
      <c r="DA1279" s="51"/>
      <c r="DB1279" s="51"/>
      <c r="DC1279" s="51"/>
      <c r="DD1279" s="51"/>
      <c r="DE1279" s="51"/>
      <c r="DF1279" s="51"/>
      <c r="DG1279" s="51"/>
      <c r="DH1279" s="51"/>
      <c r="DI1279" s="51"/>
      <c r="DJ1279" s="51"/>
      <c r="DK1279" s="51"/>
      <c r="DL1279" s="51"/>
      <c r="DM1279" s="51"/>
      <c r="DN1279" s="51"/>
      <c r="DO1279" s="51"/>
      <c r="DP1279" s="51"/>
      <c r="DQ1279" s="51"/>
      <c r="DR1279" s="51"/>
      <c r="DS1279" s="51"/>
      <c r="DT1279" s="51"/>
      <c r="DU1279" s="51"/>
      <c r="DV1279" s="51"/>
      <c r="DW1279" s="51"/>
      <c r="DX1279" s="51"/>
      <c r="DY1279" s="51"/>
      <c r="DZ1279" s="51"/>
      <c r="EA1279" s="51"/>
      <c r="EB1279" s="51"/>
      <c r="EC1279" s="51"/>
      <c r="ED1279" s="51"/>
      <c r="EE1279" s="51"/>
      <c r="EF1279" s="51"/>
      <c r="EG1279" s="51"/>
      <c r="EH1279" s="51"/>
      <c r="EI1279" s="51"/>
      <c r="EJ1279" s="51"/>
      <c r="EK1279" s="51"/>
      <c r="EL1279" s="51"/>
      <c r="EM1279" s="51"/>
      <c r="EN1279" s="51"/>
      <c r="EO1279" s="51"/>
      <c r="EP1279" s="51"/>
      <c r="EQ1279" s="51"/>
      <c r="ER1279" s="51"/>
      <c r="ES1279" s="51"/>
      <c r="ET1279" s="51"/>
      <c r="EU1279" s="51"/>
      <c r="EV1279" s="51"/>
      <c r="EW1279" s="51"/>
      <c r="EX1279" s="51"/>
      <c r="EY1279" s="51"/>
      <c r="EZ1279" s="51"/>
      <c r="FA1279" s="51"/>
      <c r="FB1279" s="51"/>
      <c r="FC1279" s="51"/>
      <c r="FD1279" s="51"/>
      <c r="FE1279" s="51"/>
      <c r="FF1279" s="51"/>
      <c r="FG1279" s="51"/>
      <c r="FH1279" s="51"/>
      <c r="FI1279" s="51"/>
      <c r="FJ1279" s="51"/>
      <c r="FK1279" s="51"/>
      <c r="FL1279" s="51"/>
      <c r="FM1279" s="51"/>
      <c r="FN1279" s="51"/>
      <c r="FO1279" s="51"/>
      <c r="FP1279" s="51"/>
    </row>
    <row r="1280" spans="101:172" ht="12.75" customHeight="1">
      <c r="CW1280" s="51"/>
      <c r="CX1280" s="51"/>
      <c r="CY1280" s="51"/>
      <c r="CZ1280" s="51"/>
      <c r="DA1280" s="51"/>
      <c r="DB1280" s="51"/>
      <c r="DC1280" s="51"/>
      <c r="DD1280" s="51"/>
      <c r="DE1280" s="51"/>
      <c r="DF1280" s="51"/>
      <c r="DG1280" s="51"/>
      <c r="DH1280" s="51"/>
      <c r="DI1280" s="51"/>
      <c r="DJ1280" s="51"/>
      <c r="DK1280" s="51"/>
      <c r="DL1280" s="51"/>
      <c r="DM1280" s="51"/>
      <c r="DN1280" s="51"/>
      <c r="DO1280" s="51"/>
      <c r="DP1280" s="51"/>
      <c r="DQ1280" s="51"/>
      <c r="DR1280" s="51"/>
      <c r="DS1280" s="51"/>
      <c r="DT1280" s="51"/>
      <c r="DU1280" s="51"/>
      <c r="DV1280" s="51"/>
      <c r="DW1280" s="51"/>
      <c r="DX1280" s="51"/>
      <c r="DY1280" s="51"/>
      <c r="DZ1280" s="51"/>
      <c r="EA1280" s="51"/>
      <c r="EB1280" s="51"/>
      <c r="EC1280" s="51"/>
      <c r="ED1280" s="51"/>
      <c r="EE1280" s="51"/>
      <c r="EF1280" s="51"/>
      <c r="EG1280" s="51"/>
      <c r="EH1280" s="51"/>
      <c r="EI1280" s="51"/>
      <c r="EJ1280" s="51"/>
      <c r="EK1280" s="51"/>
      <c r="EL1280" s="51"/>
      <c r="EM1280" s="51"/>
      <c r="EN1280" s="51"/>
      <c r="EO1280" s="51"/>
      <c r="EP1280" s="51"/>
      <c r="EQ1280" s="51"/>
      <c r="ER1280" s="51"/>
      <c r="ES1280" s="51"/>
      <c r="ET1280" s="51"/>
      <c r="EU1280" s="51"/>
      <c r="EV1280" s="51"/>
      <c r="EW1280" s="51"/>
      <c r="EX1280" s="51"/>
      <c r="EY1280" s="51"/>
      <c r="EZ1280" s="51"/>
      <c r="FA1280" s="51"/>
      <c r="FB1280" s="51"/>
      <c r="FC1280" s="51"/>
      <c r="FD1280" s="51"/>
      <c r="FE1280" s="51"/>
      <c r="FF1280" s="51"/>
      <c r="FG1280" s="51"/>
      <c r="FH1280" s="51"/>
      <c r="FI1280" s="51"/>
      <c r="FJ1280" s="51"/>
      <c r="FK1280" s="51"/>
      <c r="FL1280" s="51"/>
      <c r="FM1280" s="51"/>
      <c r="FN1280" s="51"/>
      <c r="FO1280" s="51"/>
      <c r="FP1280" s="51"/>
    </row>
    <row r="1281" spans="101:172" ht="12.75" customHeight="1">
      <c r="CW1281" s="51"/>
      <c r="CX1281" s="51"/>
      <c r="CY1281" s="51"/>
      <c r="CZ1281" s="51"/>
      <c r="DA1281" s="51"/>
      <c r="DB1281" s="51"/>
      <c r="DC1281" s="51"/>
      <c r="DD1281" s="51"/>
      <c r="DE1281" s="51"/>
      <c r="DF1281" s="51"/>
      <c r="DG1281" s="51"/>
      <c r="DH1281" s="51"/>
      <c r="DI1281" s="51"/>
      <c r="DJ1281" s="51"/>
      <c r="DK1281" s="51"/>
      <c r="DL1281" s="51"/>
      <c r="DM1281" s="51"/>
      <c r="DN1281" s="51"/>
      <c r="DO1281" s="51"/>
      <c r="DP1281" s="51"/>
      <c r="DQ1281" s="51"/>
      <c r="DR1281" s="51"/>
      <c r="DS1281" s="51"/>
      <c r="DT1281" s="51"/>
      <c r="DU1281" s="51"/>
      <c r="DV1281" s="51"/>
      <c r="DW1281" s="51"/>
      <c r="DX1281" s="51"/>
      <c r="DY1281" s="51"/>
      <c r="DZ1281" s="51"/>
      <c r="EA1281" s="51"/>
      <c r="EB1281" s="51"/>
      <c r="EC1281" s="51"/>
      <c r="ED1281" s="51"/>
      <c r="EE1281" s="51"/>
      <c r="EF1281" s="51"/>
      <c r="EG1281" s="51"/>
      <c r="EH1281" s="51"/>
      <c r="EI1281" s="51"/>
      <c r="EJ1281" s="51"/>
      <c r="EK1281" s="51"/>
      <c r="EL1281" s="51"/>
      <c r="EM1281" s="51"/>
      <c r="EN1281" s="51"/>
      <c r="EO1281" s="51"/>
      <c r="EP1281" s="51"/>
      <c r="EQ1281" s="51"/>
      <c r="ER1281" s="51"/>
      <c r="ES1281" s="51"/>
      <c r="ET1281" s="51"/>
      <c r="EU1281" s="51"/>
      <c r="EV1281" s="51"/>
      <c r="EW1281" s="51"/>
      <c r="EX1281" s="51"/>
      <c r="EY1281" s="51"/>
      <c r="EZ1281" s="51"/>
      <c r="FA1281" s="51"/>
      <c r="FB1281" s="51"/>
      <c r="FC1281" s="51"/>
      <c r="FD1281" s="51"/>
      <c r="FE1281" s="51"/>
      <c r="FF1281" s="51"/>
      <c r="FG1281" s="51"/>
      <c r="FH1281" s="51"/>
      <c r="FI1281" s="51"/>
      <c r="FJ1281" s="51"/>
      <c r="FK1281" s="51"/>
      <c r="FL1281" s="51"/>
      <c r="FM1281" s="51"/>
      <c r="FN1281" s="51"/>
      <c r="FO1281" s="51"/>
      <c r="FP1281" s="51"/>
    </row>
    <row r="1282" spans="101:172" ht="12.75" customHeight="1">
      <c r="CW1282" s="51"/>
      <c r="CX1282" s="51"/>
      <c r="CY1282" s="51"/>
      <c r="CZ1282" s="51"/>
      <c r="DA1282" s="51"/>
      <c r="DB1282" s="51"/>
      <c r="DC1282" s="51"/>
      <c r="DD1282" s="51"/>
      <c r="DE1282" s="51"/>
      <c r="DF1282" s="51"/>
      <c r="DG1282" s="51"/>
      <c r="DH1282" s="51"/>
      <c r="DI1282" s="51"/>
      <c r="DJ1282" s="51"/>
      <c r="DK1282" s="51"/>
      <c r="DL1282" s="51"/>
      <c r="DM1282" s="51"/>
      <c r="DN1282" s="51"/>
      <c r="DO1282" s="51"/>
      <c r="DP1282" s="51"/>
      <c r="DQ1282" s="51"/>
      <c r="DR1282" s="51"/>
      <c r="DS1282" s="51"/>
      <c r="DT1282" s="51"/>
      <c r="DU1282" s="51"/>
      <c r="DV1282" s="51"/>
      <c r="DW1282" s="51"/>
      <c r="DX1282" s="51"/>
      <c r="DY1282" s="51"/>
      <c r="DZ1282" s="51"/>
      <c r="EA1282" s="51"/>
      <c r="EB1282" s="51"/>
      <c r="EC1282" s="51"/>
      <c r="ED1282" s="51"/>
      <c r="EE1282" s="51"/>
      <c r="EF1282" s="51"/>
      <c r="EG1282" s="51"/>
      <c r="EH1282" s="51"/>
      <c r="EI1282" s="51"/>
      <c r="EJ1282" s="51"/>
      <c r="EK1282" s="51"/>
      <c r="EL1282" s="51"/>
      <c r="EM1282" s="51"/>
      <c r="EN1282" s="51"/>
      <c r="EO1282" s="51"/>
      <c r="EP1282" s="51"/>
      <c r="EQ1282" s="51"/>
      <c r="ER1282" s="51"/>
      <c r="ES1282" s="51"/>
      <c r="ET1282" s="51"/>
      <c r="EU1282" s="51"/>
      <c r="EV1282" s="51"/>
      <c r="EW1282" s="51"/>
      <c r="EX1282" s="51"/>
      <c r="EY1282" s="51"/>
      <c r="EZ1282" s="51"/>
      <c r="FA1282" s="51"/>
      <c r="FB1282" s="51"/>
      <c r="FC1282" s="51"/>
      <c r="FD1282" s="51"/>
      <c r="FE1282" s="51"/>
      <c r="FF1282" s="51"/>
      <c r="FG1282" s="51"/>
      <c r="FH1282" s="51"/>
      <c r="FI1282" s="51"/>
      <c r="FJ1282" s="51"/>
      <c r="FK1282" s="51"/>
      <c r="FL1282" s="51"/>
      <c r="FM1282" s="51"/>
      <c r="FN1282" s="51"/>
      <c r="FO1282" s="51"/>
      <c r="FP1282" s="51"/>
    </row>
    <row r="1283" spans="101:172" ht="12.75" customHeight="1">
      <c r="CW1283" s="51"/>
      <c r="CX1283" s="51"/>
      <c r="CY1283" s="51"/>
      <c r="CZ1283" s="51"/>
      <c r="DA1283" s="51"/>
      <c r="DB1283" s="51"/>
      <c r="DC1283" s="51"/>
      <c r="DD1283" s="51"/>
      <c r="DE1283" s="51"/>
      <c r="DF1283" s="51"/>
      <c r="DG1283" s="51"/>
      <c r="DH1283" s="51"/>
      <c r="DI1283" s="51"/>
      <c r="DJ1283" s="51"/>
      <c r="DK1283" s="51"/>
      <c r="DL1283" s="51"/>
      <c r="DM1283" s="51"/>
      <c r="DN1283" s="51"/>
      <c r="DO1283" s="51"/>
      <c r="DP1283" s="51"/>
      <c r="DQ1283" s="51"/>
      <c r="DR1283" s="51"/>
      <c r="DS1283" s="51"/>
      <c r="DT1283" s="51"/>
      <c r="DU1283" s="51"/>
      <c r="DV1283" s="51"/>
      <c r="DW1283" s="51"/>
      <c r="DX1283" s="51"/>
      <c r="DY1283" s="51"/>
      <c r="DZ1283" s="51"/>
      <c r="EA1283" s="51"/>
      <c r="EB1283" s="51"/>
      <c r="EC1283" s="51"/>
      <c r="ED1283" s="51"/>
      <c r="EE1283" s="51"/>
      <c r="EF1283" s="51"/>
      <c r="EG1283" s="51"/>
      <c r="EH1283" s="51"/>
      <c r="EI1283" s="51"/>
      <c r="EJ1283" s="51"/>
      <c r="EK1283" s="51"/>
      <c r="EL1283" s="51"/>
      <c r="EM1283" s="51"/>
      <c r="EN1283" s="51"/>
      <c r="EO1283" s="51"/>
      <c r="EP1283" s="51"/>
      <c r="EQ1283" s="51"/>
      <c r="ER1283" s="51"/>
      <c r="ES1283" s="51"/>
      <c r="ET1283" s="51"/>
      <c r="EU1283" s="51"/>
      <c r="EV1283" s="51"/>
      <c r="EW1283" s="51"/>
      <c r="EX1283" s="51"/>
      <c r="EY1283" s="51"/>
      <c r="EZ1283" s="51"/>
      <c r="FA1283" s="51"/>
      <c r="FB1283" s="51"/>
      <c r="FC1283" s="51"/>
      <c r="FD1283" s="51"/>
      <c r="FE1283" s="51"/>
      <c r="FF1283" s="51"/>
      <c r="FG1283" s="51"/>
      <c r="FH1283" s="51"/>
      <c r="FI1283" s="51"/>
      <c r="FJ1283" s="51"/>
      <c r="FK1283" s="51"/>
      <c r="FL1283" s="51"/>
      <c r="FM1283" s="51"/>
      <c r="FN1283" s="51"/>
      <c r="FO1283" s="51"/>
      <c r="FP1283" s="51"/>
    </row>
    <row r="1284" spans="101:172" ht="12.75" customHeight="1">
      <c r="CW1284" s="51"/>
      <c r="CX1284" s="51"/>
      <c r="CY1284" s="51"/>
      <c r="CZ1284" s="51"/>
      <c r="DA1284" s="51"/>
      <c r="DB1284" s="51"/>
      <c r="DC1284" s="51"/>
      <c r="DD1284" s="51"/>
      <c r="DE1284" s="51"/>
      <c r="DF1284" s="51"/>
      <c r="DG1284" s="51"/>
      <c r="DH1284" s="51"/>
      <c r="DI1284" s="51"/>
      <c r="DJ1284" s="51"/>
      <c r="DK1284" s="51"/>
      <c r="DL1284" s="51"/>
      <c r="DM1284" s="51"/>
      <c r="DN1284" s="51"/>
      <c r="DO1284" s="51"/>
      <c r="DP1284" s="51"/>
      <c r="DQ1284" s="51"/>
      <c r="DR1284" s="51"/>
      <c r="DS1284" s="51"/>
      <c r="DT1284" s="51"/>
      <c r="DU1284" s="51"/>
      <c r="DV1284" s="51"/>
      <c r="DW1284" s="51"/>
      <c r="DX1284" s="51"/>
      <c r="DY1284" s="51"/>
      <c r="DZ1284" s="51"/>
      <c r="EA1284" s="51"/>
      <c r="EB1284" s="51"/>
      <c r="EC1284" s="51"/>
      <c r="ED1284" s="51"/>
      <c r="EE1284" s="51"/>
      <c r="EF1284" s="51"/>
      <c r="EG1284" s="51"/>
      <c r="EH1284" s="51"/>
      <c r="EI1284" s="51"/>
      <c r="EJ1284" s="51"/>
      <c r="EK1284" s="51"/>
      <c r="EL1284" s="51"/>
      <c r="EM1284" s="51"/>
      <c r="EN1284" s="51"/>
      <c r="EO1284" s="51"/>
      <c r="EP1284" s="51"/>
      <c r="EQ1284" s="51"/>
      <c r="ER1284" s="51"/>
      <c r="ES1284" s="51"/>
      <c r="ET1284" s="51"/>
      <c r="EU1284" s="51"/>
      <c r="EV1284" s="51"/>
      <c r="EW1284" s="51"/>
      <c r="EX1284" s="51"/>
      <c r="EY1284" s="51"/>
      <c r="EZ1284" s="51"/>
      <c r="FA1284" s="51"/>
      <c r="FB1284" s="51"/>
      <c r="FC1284" s="51"/>
      <c r="FD1284" s="51"/>
      <c r="FE1284" s="51"/>
      <c r="FF1284" s="51"/>
      <c r="FG1284" s="51"/>
      <c r="FH1284" s="51"/>
      <c r="FI1284" s="51"/>
      <c r="FJ1284" s="51"/>
      <c r="FK1284" s="51"/>
      <c r="FL1284" s="51"/>
      <c r="FM1284" s="51"/>
      <c r="FN1284" s="51"/>
      <c r="FO1284" s="51"/>
      <c r="FP1284" s="51"/>
    </row>
    <row r="1285" spans="101:172" ht="12.75" customHeight="1">
      <c r="CW1285" s="51"/>
      <c r="CX1285" s="51"/>
      <c r="CY1285" s="51"/>
      <c r="CZ1285" s="51"/>
      <c r="DA1285" s="51"/>
      <c r="DB1285" s="51"/>
      <c r="DC1285" s="51"/>
      <c r="DD1285" s="51"/>
      <c r="DE1285" s="51"/>
      <c r="DF1285" s="51"/>
      <c r="DG1285" s="51"/>
      <c r="DH1285" s="51"/>
      <c r="DI1285" s="51"/>
      <c r="DJ1285" s="51"/>
      <c r="DK1285" s="51"/>
      <c r="DL1285" s="51"/>
      <c r="DM1285" s="51"/>
      <c r="DN1285" s="51"/>
      <c r="DO1285" s="51"/>
      <c r="DP1285" s="51"/>
      <c r="DQ1285" s="51"/>
      <c r="DR1285" s="51"/>
      <c r="DS1285" s="51"/>
      <c r="DT1285" s="51"/>
      <c r="DU1285" s="51"/>
      <c r="DV1285" s="51"/>
      <c r="DW1285" s="51"/>
      <c r="DX1285" s="51"/>
      <c r="DY1285" s="51"/>
      <c r="DZ1285" s="51"/>
      <c r="EA1285" s="51"/>
      <c r="EB1285" s="51"/>
      <c r="EC1285" s="51"/>
      <c r="ED1285" s="51"/>
      <c r="EE1285" s="51"/>
      <c r="EF1285" s="51"/>
      <c r="EG1285" s="51"/>
      <c r="EH1285" s="51"/>
      <c r="EI1285" s="51"/>
      <c r="EJ1285" s="51"/>
      <c r="EK1285" s="51"/>
      <c r="EL1285" s="51"/>
      <c r="EM1285" s="51"/>
      <c r="EN1285" s="51"/>
      <c r="EO1285" s="51"/>
      <c r="EP1285" s="51"/>
      <c r="EQ1285" s="51"/>
      <c r="ER1285" s="51"/>
      <c r="ES1285" s="51"/>
      <c r="ET1285" s="51"/>
      <c r="EU1285" s="51"/>
      <c r="EV1285" s="51"/>
      <c r="EW1285" s="51"/>
      <c r="EX1285" s="51"/>
      <c r="EY1285" s="51"/>
      <c r="EZ1285" s="51"/>
      <c r="FA1285" s="51"/>
      <c r="FB1285" s="51"/>
      <c r="FC1285" s="51"/>
      <c r="FD1285" s="51"/>
      <c r="FE1285" s="51"/>
      <c r="FF1285" s="51"/>
      <c r="FG1285" s="51"/>
      <c r="FH1285" s="51"/>
      <c r="FI1285" s="51"/>
      <c r="FJ1285" s="51"/>
      <c r="FK1285" s="51"/>
      <c r="FL1285" s="51"/>
      <c r="FM1285" s="51"/>
      <c r="FN1285" s="51"/>
      <c r="FO1285" s="51"/>
      <c r="FP1285" s="51"/>
    </row>
    <row r="1286" spans="101:172" ht="12.75" customHeight="1">
      <c r="CW1286" s="51"/>
      <c r="CX1286" s="51"/>
      <c r="CY1286" s="51"/>
      <c r="CZ1286" s="51"/>
      <c r="DA1286" s="51"/>
      <c r="DB1286" s="51"/>
      <c r="DC1286" s="51"/>
      <c r="DD1286" s="51"/>
      <c r="DE1286" s="51"/>
      <c r="DF1286" s="51"/>
      <c r="DG1286" s="51"/>
      <c r="DH1286" s="51"/>
      <c r="DI1286" s="51"/>
      <c r="DJ1286" s="51"/>
      <c r="DK1286" s="51"/>
      <c r="DL1286" s="51"/>
      <c r="DM1286" s="51"/>
      <c r="DN1286" s="51"/>
      <c r="DO1286" s="51"/>
      <c r="DP1286" s="51"/>
      <c r="DQ1286" s="51"/>
      <c r="DR1286" s="51"/>
      <c r="DS1286" s="51"/>
      <c r="DT1286" s="51"/>
      <c r="DU1286" s="51"/>
      <c r="DV1286" s="51"/>
      <c r="DW1286" s="51"/>
      <c r="DX1286" s="51"/>
      <c r="DY1286" s="51"/>
      <c r="DZ1286" s="51"/>
      <c r="EA1286" s="51"/>
      <c r="EB1286" s="51"/>
      <c r="EC1286" s="51"/>
      <c r="ED1286" s="51"/>
      <c r="EE1286" s="51"/>
      <c r="EF1286" s="51"/>
      <c r="EG1286" s="51"/>
      <c r="EH1286" s="51"/>
      <c r="EI1286" s="51"/>
      <c r="EJ1286" s="51"/>
      <c r="EK1286" s="51"/>
      <c r="EL1286" s="51"/>
      <c r="EM1286" s="51"/>
      <c r="EN1286" s="51"/>
      <c r="EO1286" s="51"/>
      <c r="EP1286" s="51"/>
      <c r="EQ1286" s="51"/>
      <c r="ER1286" s="51"/>
      <c r="ES1286" s="51"/>
      <c r="ET1286" s="51"/>
      <c r="EU1286" s="51"/>
      <c r="EV1286" s="51"/>
      <c r="EW1286" s="51"/>
      <c r="EX1286" s="51"/>
      <c r="EY1286" s="51"/>
      <c r="EZ1286" s="51"/>
      <c r="FA1286" s="51"/>
      <c r="FB1286" s="51"/>
      <c r="FC1286" s="51"/>
      <c r="FD1286" s="51"/>
      <c r="FE1286" s="51"/>
      <c r="FF1286" s="51"/>
      <c r="FG1286" s="51"/>
      <c r="FH1286" s="51"/>
      <c r="FI1286" s="51"/>
      <c r="FJ1286" s="51"/>
      <c r="FK1286" s="51"/>
      <c r="FL1286" s="51"/>
      <c r="FM1286" s="51"/>
      <c r="FN1286" s="51"/>
      <c r="FO1286" s="51"/>
      <c r="FP1286" s="51"/>
    </row>
    <row r="1287" spans="101:172" ht="12.75" customHeight="1">
      <c r="CW1287" s="51"/>
      <c r="CX1287" s="51"/>
      <c r="CY1287" s="51"/>
      <c r="CZ1287" s="51"/>
      <c r="DA1287" s="51"/>
      <c r="DB1287" s="51"/>
      <c r="DC1287" s="51"/>
      <c r="DD1287" s="51"/>
      <c r="DE1287" s="51"/>
      <c r="DF1287" s="51"/>
      <c r="DG1287" s="51"/>
      <c r="DH1287" s="51"/>
      <c r="DI1287" s="51"/>
      <c r="DJ1287" s="51"/>
      <c r="DK1287" s="51"/>
      <c r="DL1287" s="51"/>
      <c r="DM1287" s="51"/>
      <c r="DN1287" s="51"/>
      <c r="DO1287" s="51"/>
      <c r="DP1287" s="51"/>
      <c r="DQ1287" s="51"/>
      <c r="DR1287" s="51"/>
      <c r="DS1287" s="51"/>
      <c r="DT1287" s="51"/>
      <c r="DU1287" s="51"/>
      <c r="DV1287" s="51"/>
      <c r="DW1287" s="51"/>
      <c r="DX1287" s="51"/>
      <c r="DY1287" s="51"/>
      <c r="DZ1287" s="51"/>
      <c r="EA1287" s="51"/>
      <c r="EB1287" s="51"/>
      <c r="EC1287" s="51"/>
      <c r="ED1287" s="51"/>
      <c r="EE1287" s="51"/>
      <c r="EF1287" s="51"/>
      <c r="EG1287" s="51"/>
      <c r="EH1287" s="51"/>
      <c r="EI1287" s="51"/>
      <c r="EJ1287" s="51"/>
      <c r="EK1287" s="51"/>
      <c r="EL1287" s="51"/>
      <c r="EM1287" s="51"/>
      <c r="EN1287" s="51"/>
      <c r="EO1287" s="51"/>
      <c r="EP1287" s="51"/>
      <c r="EQ1287" s="51"/>
      <c r="ER1287" s="51"/>
      <c r="ES1287" s="51"/>
      <c r="ET1287" s="51"/>
      <c r="EU1287" s="51"/>
      <c r="EV1287" s="51"/>
      <c r="EW1287" s="51"/>
      <c r="EX1287" s="51"/>
      <c r="EY1287" s="51"/>
      <c r="EZ1287" s="51"/>
      <c r="FA1287" s="51"/>
      <c r="FB1287" s="51"/>
      <c r="FC1287" s="51"/>
      <c r="FD1287" s="51"/>
      <c r="FE1287" s="51"/>
      <c r="FF1287" s="51"/>
      <c r="FG1287" s="51"/>
      <c r="FH1287" s="51"/>
      <c r="FI1287" s="51"/>
      <c r="FJ1287" s="51"/>
      <c r="FK1287" s="51"/>
      <c r="FL1287" s="51"/>
      <c r="FM1287" s="51"/>
      <c r="FN1287" s="51"/>
      <c r="FO1287" s="51"/>
      <c r="FP1287" s="51"/>
    </row>
    <row r="1288" spans="101:172" ht="12.75" customHeight="1">
      <c r="CW1288" s="51"/>
      <c r="CX1288" s="51"/>
      <c r="CY1288" s="51"/>
      <c r="CZ1288" s="51"/>
      <c r="DA1288" s="51"/>
      <c r="DB1288" s="51"/>
      <c r="DC1288" s="51"/>
      <c r="DD1288" s="51"/>
      <c r="DE1288" s="51"/>
      <c r="DF1288" s="51"/>
      <c r="DG1288" s="51"/>
      <c r="DH1288" s="51"/>
      <c r="DI1288" s="51"/>
      <c r="DJ1288" s="51"/>
      <c r="DK1288" s="51"/>
      <c r="DL1288" s="51"/>
      <c r="DM1288" s="51"/>
      <c r="DN1288" s="51"/>
      <c r="DO1288" s="51"/>
      <c r="DP1288" s="51"/>
      <c r="DQ1288" s="51"/>
      <c r="DR1288" s="51"/>
      <c r="DS1288" s="51"/>
      <c r="DT1288" s="51"/>
      <c r="DU1288" s="51"/>
      <c r="DV1288" s="51"/>
      <c r="DW1288" s="51"/>
      <c r="DX1288" s="51"/>
      <c r="DY1288" s="51"/>
      <c r="DZ1288" s="51"/>
      <c r="EA1288" s="51"/>
      <c r="EB1288" s="51"/>
      <c r="EC1288" s="51"/>
      <c r="ED1288" s="51"/>
      <c r="EE1288" s="51"/>
      <c r="EF1288" s="51"/>
      <c r="EG1288" s="51"/>
      <c r="EH1288" s="51"/>
      <c r="EI1288" s="51"/>
      <c r="EJ1288" s="51"/>
      <c r="EK1288" s="51"/>
      <c r="EL1288" s="51"/>
      <c r="EM1288" s="51"/>
      <c r="EN1288" s="51"/>
      <c r="EO1288" s="51"/>
      <c r="EP1288" s="51"/>
      <c r="EQ1288" s="51"/>
      <c r="ER1288" s="51"/>
      <c r="ES1288" s="51"/>
      <c r="ET1288" s="51"/>
      <c r="EU1288" s="51"/>
      <c r="EV1288" s="51"/>
      <c r="EW1288" s="51"/>
      <c r="EX1288" s="51"/>
      <c r="EY1288" s="51"/>
      <c r="EZ1288" s="51"/>
      <c r="FA1288" s="51"/>
      <c r="FB1288" s="51"/>
      <c r="FC1288" s="51"/>
      <c r="FD1288" s="51"/>
      <c r="FE1288" s="51"/>
      <c r="FF1288" s="51"/>
      <c r="FG1288" s="51"/>
      <c r="FH1288" s="51"/>
      <c r="FI1288" s="51"/>
      <c r="FJ1288" s="51"/>
      <c r="FK1288" s="51"/>
      <c r="FL1288" s="51"/>
      <c r="FM1288" s="51"/>
      <c r="FN1288" s="51"/>
      <c r="FO1288" s="51"/>
      <c r="FP1288" s="51"/>
    </row>
    <row r="1289" spans="101:172" ht="12.75" customHeight="1">
      <c r="CW1289" s="51"/>
      <c r="CX1289" s="51"/>
      <c r="CY1289" s="51"/>
      <c r="CZ1289" s="51"/>
      <c r="DA1289" s="51"/>
      <c r="DB1289" s="51"/>
      <c r="DC1289" s="51"/>
      <c r="DD1289" s="51"/>
      <c r="DE1289" s="51"/>
      <c r="DF1289" s="51"/>
      <c r="DG1289" s="51"/>
      <c r="DH1289" s="51"/>
      <c r="DI1289" s="51"/>
      <c r="DJ1289" s="51"/>
      <c r="DK1289" s="51"/>
      <c r="DL1289" s="51"/>
      <c r="DM1289" s="51"/>
      <c r="DN1289" s="51"/>
      <c r="DO1289" s="51"/>
      <c r="DP1289" s="51"/>
      <c r="DQ1289" s="51"/>
      <c r="DR1289" s="51"/>
      <c r="DS1289" s="51"/>
      <c r="DT1289" s="51"/>
      <c r="DU1289" s="51"/>
      <c r="DV1289" s="51"/>
      <c r="DW1289" s="51"/>
      <c r="DX1289" s="51"/>
      <c r="DY1289" s="51"/>
      <c r="DZ1289" s="51"/>
      <c r="EA1289" s="51"/>
      <c r="EB1289" s="51"/>
      <c r="EC1289" s="51"/>
      <c r="ED1289" s="51"/>
      <c r="EE1289" s="51"/>
      <c r="EF1289" s="51"/>
      <c r="EG1289" s="51"/>
      <c r="EH1289" s="51"/>
      <c r="EI1289" s="51"/>
      <c r="EJ1289" s="51"/>
      <c r="EK1289" s="51"/>
      <c r="EL1289" s="51"/>
      <c r="EM1289" s="51"/>
      <c r="EN1289" s="51"/>
      <c r="EO1289" s="51"/>
      <c r="EP1289" s="51"/>
      <c r="EQ1289" s="51"/>
      <c r="ER1289" s="51"/>
      <c r="ES1289" s="51"/>
      <c r="ET1289" s="51"/>
      <c r="EU1289" s="51"/>
      <c r="EV1289" s="51"/>
      <c r="EW1289" s="51"/>
      <c r="EX1289" s="51"/>
      <c r="EY1289" s="51"/>
      <c r="EZ1289" s="51"/>
      <c r="FA1289" s="51"/>
      <c r="FB1289" s="51"/>
      <c r="FC1289" s="51"/>
      <c r="FD1289" s="51"/>
      <c r="FE1289" s="51"/>
      <c r="FF1289" s="51"/>
      <c r="FG1289" s="51"/>
      <c r="FH1289" s="51"/>
      <c r="FI1289" s="51"/>
      <c r="FJ1289" s="51"/>
      <c r="FK1289" s="51"/>
      <c r="FL1289" s="51"/>
      <c r="FM1289" s="51"/>
      <c r="FN1289" s="51"/>
      <c r="FO1289" s="51"/>
      <c r="FP1289" s="51"/>
    </row>
    <row r="1290" spans="101:172" ht="12.75" customHeight="1">
      <c r="CW1290" s="51"/>
      <c r="CX1290" s="51"/>
      <c r="CY1290" s="51"/>
      <c r="CZ1290" s="51"/>
      <c r="DA1290" s="51"/>
      <c r="DB1290" s="51"/>
      <c r="DC1290" s="51"/>
      <c r="DD1290" s="51"/>
      <c r="DE1290" s="51"/>
      <c r="DF1290" s="51"/>
      <c r="DG1290" s="51"/>
      <c r="DH1290" s="51"/>
      <c r="DI1290" s="51"/>
      <c r="DJ1290" s="51"/>
      <c r="DK1290" s="51"/>
      <c r="DL1290" s="51"/>
      <c r="DM1290" s="51"/>
      <c r="DN1290" s="51"/>
      <c r="DO1290" s="51"/>
      <c r="DP1290" s="51"/>
      <c r="DQ1290" s="51"/>
      <c r="DR1290" s="51"/>
      <c r="DS1290" s="51"/>
      <c r="DT1290" s="51"/>
      <c r="DU1290" s="51"/>
      <c r="DV1290" s="51"/>
      <c r="DW1290" s="51"/>
      <c r="DX1290" s="51"/>
      <c r="DY1290" s="51"/>
      <c r="DZ1290" s="51"/>
      <c r="EA1290" s="51"/>
      <c r="EB1290" s="51"/>
      <c r="EC1290" s="51"/>
      <c r="ED1290" s="51"/>
      <c r="EE1290" s="51"/>
      <c r="EF1290" s="51"/>
      <c r="EG1290" s="51"/>
      <c r="EH1290" s="51"/>
      <c r="EI1290" s="51"/>
      <c r="EJ1290" s="51"/>
      <c r="EK1290" s="51"/>
      <c r="EL1290" s="51"/>
      <c r="EM1290" s="51"/>
      <c r="EN1290" s="51"/>
      <c r="EO1290" s="51"/>
      <c r="EP1290" s="51"/>
      <c r="EQ1290" s="51"/>
      <c r="ER1290" s="51"/>
      <c r="ES1290" s="51"/>
      <c r="ET1290" s="51"/>
      <c r="EU1290" s="51"/>
      <c r="EV1290" s="51"/>
      <c r="EW1290" s="51"/>
      <c r="EX1290" s="51"/>
      <c r="EY1290" s="51"/>
      <c r="EZ1290" s="51"/>
      <c r="FA1290" s="51"/>
      <c r="FB1290" s="51"/>
      <c r="FC1290" s="51"/>
      <c r="FD1290" s="51"/>
      <c r="FE1290" s="51"/>
      <c r="FF1290" s="51"/>
      <c r="FG1290" s="51"/>
      <c r="FH1290" s="51"/>
      <c r="FI1290" s="51"/>
      <c r="FJ1290" s="51"/>
      <c r="FK1290" s="51"/>
      <c r="FL1290" s="51"/>
      <c r="FM1290" s="51"/>
      <c r="FN1290" s="51"/>
      <c r="FO1290" s="51"/>
      <c r="FP1290" s="51"/>
    </row>
    <row r="1291" spans="101:172" ht="12.75" customHeight="1">
      <c r="CW1291" s="51"/>
      <c r="CX1291" s="51"/>
      <c r="CY1291" s="51"/>
      <c r="CZ1291" s="51"/>
      <c r="DA1291" s="51"/>
      <c r="DB1291" s="51"/>
      <c r="DC1291" s="51"/>
      <c r="DD1291" s="51"/>
      <c r="DE1291" s="51"/>
      <c r="DF1291" s="51"/>
      <c r="DG1291" s="51"/>
      <c r="DH1291" s="51"/>
      <c r="DI1291" s="51"/>
      <c r="DJ1291" s="51"/>
      <c r="DK1291" s="51"/>
      <c r="DL1291" s="51"/>
      <c r="DM1291" s="51"/>
      <c r="DN1291" s="51"/>
      <c r="DO1291" s="51"/>
      <c r="DP1291" s="51"/>
      <c r="DQ1291" s="51"/>
      <c r="DR1291" s="51"/>
      <c r="DS1291" s="51"/>
      <c r="DT1291" s="51"/>
      <c r="DU1291" s="51"/>
      <c r="DV1291" s="51"/>
      <c r="DW1291" s="51"/>
      <c r="DX1291" s="51"/>
      <c r="DY1291" s="51"/>
      <c r="DZ1291" s="51"/>
      <c r="EA1291" s="51"/>
      <c r="EB1291" s="51"/>
      <c r="EC1291" s="51"/>
      <c r="ED1291" s="51"/>
      <c r="EE1291" s="51"/>
      <c r="EF1291" s="51"/>
      <c r="EG1291" s="51"/>
      <c r="EH1291" s="51"/>
      <c r="EI1291" s="51"/>
      <c r="EJ1291" s="51"/>
      <c r="EK1291" s="51"/>
      <c r="EL1291" s="51"/>
      <c r="EM1291" s="51"/>
      <c r="EN1291" s="51"/>
      <c r="EO1291" s="51"/>
      <c r="EP1291" s="51"/>
      <c r="EQ1291" s="51"/>
      <c r="ER1291" s="51"/>
      <c r="ES1291" s="51"/>
      <c r="ET1291" s="51"/>
      <c r="EU1291" s="51"/>
      <c r="EV1291" s="51"/>
      <c r="EW1291" s="51"/>
      <c r="EX1291" s="51"/>
      <c r="EY1291" s="51"/>
      <c r="EZ1291" s="51"/>
      <c r="FA1291" s="51"/>
      <c r="FB1291" s="51"/>
      <c r="FC1291" s="51"/>
      <c r="FD1291" s="51"/>
      <c r="FE1291" s="51"/>
      <c r="FF1291" s="51"/>
      <c r="FG1291" s="51"/>
      <c r="FH1291" s="51"/>
      <c r="FI1291" s="51"/>
      <c r="FJ1291" s="51"/>
      <c r="FK1291" s="51"/>
      <c r="FL1291" s="51"/>
      <c r="FM1291" s="51"/>
      <c r="FN1291" s="51"/>
      <c r="FO1291" s="51"/>
      <c r="FP1291" s="51"/>
    </row>
    <row r="1292" spans="101:172" ht="12.75" customHeight="1">
      <c r="CW1292" s="51"/>
      <c r="CX1292" s="51"/>
      <c r="CY1292" s="51"/>
      <c r="CZ1292" s="51"/>
      <c r="DA1292" s="51"/>
      <c r="DB1292" s="51"/>
      <c r="DC1292" s="51"/>
      <c r="DD1292" s="51"/>
      <c r="DE1292" s="51"/>
      <c r="DF1292" s="51"/>
      <c r="DG1292" s="51"/>
      <c r="DH1292" s="51"/>
      <c r="DI1292" s="51"/>
      <c r="DJ1292" s="51"/>
      <c r="DK1292" s="51"/>
      <c r="DL1292" s="51"/>
      <c r="DM1292" s="51"/>
      <c r="DN1292" s="51"/>
      <c r="DO1292" s="51"/>
      <c r="DP1292" s="51"/>
      <c r="DQ1292" s="51"/>
      <c r="DR1292" s="51"/>
      <c r="DS1292" s="51"/>
      <c r="DT1292" s="51"/>
      <c r="DU1292" s="51"/>
      <c r="DV1292" s="51"/>
      <c r="DW1292" s="51"/>
      <c r="DX1292" s="51"/>
      <c r="DY1292" s="51"/>
      <c r="DZ1292" s="51"/>
      <c r="EA1292" s="51"/>
      <c r="EB1292" s="51"/>
      <c r="EC1292" s="51"/>
      <c r="ED1292" s="51"/>
      <c r="EE1292" s="51"/>
      <c r="EF1292" s="51"/>
      <c r="EG1292" s="51"/>
      <c r="EH1292" s="51"/>
      <c r="EI1292" s="51"/>
      <c r="EJ1292" s="51"/>
      <c r="EK1292" s="51"/>
      <c r="EL1292" s="51"/>
      <c r="EM1292" s="51"/>
      <c r="EN1292" s="51"/>
      <c r="EO1292" s="51"/>
      <c r="EP1292" s="51"/>
      <c r="EQ1292" s="51"/>
      <c r="ER1292" s="51"/>
      <c r="ES1292" s="51"/>
      <c r="ET1292" s="51"/>
      <c r="EU1292" s="51"/>
      <c r="EV1292" s="51"/>
      <c r="EW1292" s="51"/>
      <c r="EX1292" s="51"/>
      <c r="EY1292" s="51"/>
      <c r="EZ1292" s="51"/>
      <c r="FA1292" s="51"/>
      <c r="FB1292" s="51"/>
      <c r="FC1292" s="51"/>
      <c r="FD1292" s="51"/>
      <c r="FE1292" s="51"/>
      <c r="FF1292" s="51"/>
      <c r="FG1292" s="51"/>
      <c r="FH1292" s="51"/>
      <c r="FI1292" s="51"/>
      <c r="FJ1292" s="51"/>
      <c r="FK1292" s="51"/>
      <c r="FL1292" s="51"/>
      <c r="FM1292" s="51"/>
      <c r="FN1292" s="51"/>
      <c r="FO1292" s="51"/>
      <c r="FP1292" s="51"/>
    </row>
    <row r="1293" spans="101:172" ht="12.75" customHeight="1">
      <c r="CW1293" s="51"/>
      <c r="CX1293" s="51"/>
      <c r="CY1293" s="51"/>
      <c r="CZ1293" s="51"/>
      <c r="DA1293" s="51"/>
      <c r="DB1293" s="51"/>
      <c r="DC1293" s="51"/>
      <c r="DD1293" s="51"/>
      <c r="DE1293" s="51"/>
      <c r="DF1293" s="51"/>
      <c r="DG1293" s="51"/>
      <c r="DH1293" s="51"/>
      <c r="DI1293" s="51"/>
      <c r="DJ1293" s="51"/>
      <c r="DK1293" s="51"/>
      <c r="DL1293" s="51"/>
      <c r="DM1293" s="51"/>
      <c r="DN1293" s="51"/>
      <c r="DO1293" s="51"/>
      <c r="DP1293" s="51"/>
      <c r="DQ1293" s="51"/>
      <c r="DR1293" s="51"/>
      <c r="DS1293" s="51"/>
      <c r="DT1293" s="51"/>
      <c r="DU1293" s="51"/>
      <c r="DV1293" s="51"/>
      <c r="DW1293" s="51"/>
      <c r="DX1293" s="51"/>
      <c r="DY1293" s="51"/>
      <c r="DZ1293" s="51"/>
      <c r="EA1293" s="51"/>
      <c r="EB1293" s="51"/>
      <c r="EC1293" s="51"/>
      <c r="ED1293" s="51"/>
      <c r="EE1293" s="51"/>
      <c r="EF1293" s="51"/>
      <c r="EG1293" s="51"/>
      <c r="EH1293" s="51"/>
      <c r="EI1293" s="51"/>
      <c r="EJ1293" s="51"/>
      <c r="EK1293" s="51"/>
      <c r="EL1293" s="51"/>
      <c r="EM1293" s="51"/>
      <c r="EN1293" s="51"/>
      <c r="EO1293" s="51"/>
      <c r="EP1293" s="51"/>
      <c r="EQ1293" s="51"/>
      <c r="ER1293" s="51"/>
      <c r="ES1293" s="51"/>
      <c r="ET1293" s="51"/>
      <c r="EU1293" s="51"/>
      <c r="EV1293" s="51"/>
      <c r="EW1293" s="51"/>
      <c r="EX1293" s="51"/>
      <c r="EY1293" s="51"/>
      <c r="EZ1293" s="51"/>
      <c r="FA1293" s="51"/>
      <c r="FB1293" s="51"/>
      <c r="FC1293" s="51"/>
      <c r="FD1293" s="51"/>
      <c r="FE1293" s="51"/>
      <c r="FF1293" s="51"/>
      <c r="FG1293" s="51"/>
      <c r="FH1293" s="51"/>
      <c r="FI1293" s="51"/>
      <c r="FJ1293" s="51"/>
      <c r="FK1293" s="51"/>
      <c r="FL1293" s="51"/>
      <c r="FM1293" s="51"/>
      <c r="FN1293" s="51"/>
      <c r="FO1293" s="51"/>
      <c r="FP1293" s="51"/>
    </row>
    <row r="1294" spans="101:172" ht="12.75" customHeight="1">
      <c r="CW1294" s="51"/>
      <c r="CX1294" s="51"/>
      <c r="CY1294" s="51"/>
      <c r="CZ1294" s="51"/>
      <c r="DA1294" s="51"/>
      <c r="DB1294" s="51"/>
      <c r="DC1294" s="51"/>
      <c r="DD1294" s="51"/>
      <c r="DE1294" s="51"/>
      <c r="DF1294" s="51"/>
      <c r="DG1294" s="51"/>
      <c r="DH1294" s="51"/>
      <c r="DI1294" s="51"/>
      <c r="DJ1294" s="51"/>
      <c r="DK1294" s="51"/>
      <c r="DL1294" s="51"/>
      <c r="DM1294" s="51"/>
      <c r="DN1294" s="51"/>
      <c r="DO1294" s="51"/>
      <c r="DP1294" s="51"/>
      <c r="DQ1294" s="51"/>
      <c r="DR1294" s="51"/>
      <c r="DS1294" s="51"/>
      <c r="DT1294" s="51"/>
      <c r="DU1294" s="51"/>
      <c r="DV1294" s="51"/>
      <c r="DW1294" s="51"/>
      <c r="DX1294" s="51"/>
      <c r="DY1294" s="51"/>
      <c r="DZ1294" s="51"/>
      <c r="EA1294" s="51"/>
      <c r="EB1294" s="51"/>
      <c r="EC1294" s="51"/>
      <c r="ED1294" s="51"/>
      <c r="EE1294" s="51"/>
      <c r="EF1294" s="51"/>
      <c r="EG1294" s="51"/>
      <c r="EH1294" s="51"/>
      <c r="EI1294" s="51"/>
      <c r="EJ1294" s="51"/>
      <c r="EK1294" s="51"/>
      <c r="EL1294" s="51"/>
      <c r="EM1294" s="51"/>
      <c r="EN1294" s="51"/>
      <c r="EO1294" s="51"/>
      <c r="EP1294" s="51"/>
      <c r="EQ1294" s="51"/>
      <c r="ER1294" s="51"/>
      <c r="ES1294" s="51"/>
      <c r="ET1294" s="51"/>
      <c r="EU1294" s="51"/>
      <c r="EV1294" s="51"/>
      <c r="EW1294" s="51"/>
      <c r="EX1294" s="51"/>
      <c r="EY1294" s="51"/>
      <c r="EZ1294" s="51"/>
      <c r="FA1294" s="51"/>
      <c r="FB1294" s="51"/>
      <c r="FC1294" s="51"/>
      <c r="FD1294" s="51"/>
      <c r="FE1294" s="51"/>
      <c r="FF1294" s="51"/>
      <c r="FG1294" s="51"/>
      <c r="FH1294" s="51"/>
      <c r="FI1294" s="51"/>
      <c r="FJ1294" s="51"/>
      <c r="FK1294" s="51"/>
      <c r="FL1294" s="51"/>
      <c r="FM1294" s="51"/>
      <c r="FN1294" s="51"/>
      <c r="FO1294" s="51"/>
      <c r="FP1294" s="51"/>
    </row>
    <row r="1295" spans="101:172" ht="12.75" customHeight="1">
      <c r="CW1295" s="51"/>
      <c r="CX1295" s="51"/>
      <c r="CY1295" s="51"/>
      <c r="CZ1295" s="51"/>
      <c r="DA1295" s="51"/>
      <c r="DB1295" s="51"/>
      <c r="DC1295" s="51"/>
      <c r="DD1295" s="51"/>
      <c r="DE1295" s="51"/>
      <c r="DF1295" s="51"/>
      <c r="DG1295" s="51"/>
      <c r="DH1295" s="51"/>
      <c r="DI1295" s="51"/>
      <c r="DJ1295" s="51"/>
      <c r="DK1295" s="51"/>
      <c r="DL1295" s="51"/>
      <c r="DM1295" s="51"/>
      <c r="DN1295" s="51"/>
      <c r="DO1295" s="51"/>
      <c r="DP1295" s="51"/>
      <c r="DQ1295" s="51"/>
      <c r="DR1295" s="51"/>
      <c r="DS1295" s="51"/>
      <c r="DT1295" s="51"/>
      <c r="DU1295" s="51"/>
      <c r="DV1295" s="51"/>
      <c r="DW1295" s="51"/>
      <c r="DX1295" s="51"/>
      <c r="DY1295" s="51"/>
      <c r="DZ1295" s="51"/>
      <c r="EA1295" s="51"/>
      <c r="EB1295" s="51"/>
      <c r="EC1295" s="51"/>
      <c r="ED1295" s="51"/>
      <c r="EE1295" s="51"/>
      <c r="EF1295" s="51"/>
      <c r="EG1295" s="51"/>
      <c r="EH1295" s="51"/>
      <c r="EI1295" s="51"/>
      <c r="EJ1295" s="51"/>
      <c r="EK1295" s="51"/>
      <c r="EL1295" s="51"/>
      <c r="EM1295" s="51"/>
      <c r="EN1295" s="51"/>
      <c r="EO1295" s="51"/>
      <c r="EP1295" s="51"/>
      <c r="EQ1295" s="51"/>
      <c r="ER1295" s="51"/>
      <c r="ES1295" s="51"/>
      <c r="ET1295" s="51"/>
      <c r="EU1295" s="51"/>
      <c r="EV1295" s="51"/>
      <c r="EW1295" s="51"/>
      <c r="EX1295" s="51"/>
      <c r="EY1295" s="51"/>
      <c r="EZ1295" s="51"/>
      <c r="FA1295" s="51"/>
      <c r="FB1295" s="51"/>
      <c r="FC1295" s="51"/>
      <c r="FD1295" s="51"/>
      <c r="FE1295" s="51"/>
      <c r="FF1295" s="51"/>
      <c r="FG1295" s="51"/>
      <c r="FH1295" s="51"/>
      <c r="FI1295" s="51"/>
      <c r="FJ1295" s="51"/>
      <c r="FK1295" s="51"/>
      <c r="FL1295" s="51"/>
      <c r="FM1295" s="51"/>
      <c r="FN1295" s="51"/>
      <c r="FO1295" s="51"/>
      <c r="FP1295" s="51"/>
    </row>
    <row r="1296" spans="101:172" ht="12.75" customHeight="1">
      <c r="CW1296" s="51"/>
      <c r="CX1296" s="51"/>
      <c r="CY1296" s="51"/>
      <c r="CZ1296" s="51"/>
      <c r="DA1296" s="51"/>
      <c r="DB1296" s="51"/>
      <c r="DC1296" s="51"/>
      <c r="DD1296" s="51"/>
      <c r="DE1296" s="51"/>
      <c r="DF1296" s="51"/>
      <c r="DG1296" s="51"/>
      <c r="DH1296" s="51"/>
      <c r="DI1296" s="51"/>
      <c r="DJ1296" s="51"/>
      <c r="DK1296" s="51"/>
      <c r="DL1296" s="51"/>
      <c r="DM1296" s="51"/>
      <c r="DN1296" s="51"/>
      <c r="DO1296" s="51"/>
      <c r="DP1296" s="51"/>
      <c r="DQ1296" s="51"/>
      <c r="DR1296" s="51"/>
      <c r="DS1296" s="51"/>
      <c r="DT1296" s="51"/>
      <c r="DU1296" s="51"/>
      <c r="DV1296" s="51"/>
      <c r="DW1296" s="51"/>
      <c r="DX1296" s="51"/>
      <c r="DY1296" s="51"/>
      <c r="DZ1296" s="51"/>
      <c r="EA1296" s="51"/>
      <c r="EB1296" s="51"/>
      <c r="EC1296" s="51"/>
      <c r="ED1296" s="51"/>
      <c r="EE1296" s="51"/>
      <c r="EF1296" s="51"/>
      <c r="EG1296" s="51"/>
      <c r="EH1296" s="51"/>
      <c r="EI1296" s="51"/>
      <c r="EJ1296" s="51"/>
      <c r="EK1296" s="51"/>
      <c r="EL1296" s="51"/>
      <c r="EM1296" s="51"/>
      <c r="EN1296" s="51"/>
      <c r="EO1296" s="51"/>
      <c r="EP1296" s="51"/>
      <c r="EQ1296" s="51"/>
      <c r="ER1296" s="51"/>
      <c r="ES1296" s="51"/>
      <c r="ET1296" s="51"/>
      <c r="EU1296" s="51"/>
      <c r="EV1296" s="51"/>
      <c r="EW1296" s="51"/>
      <c r="EX1296" s="51"/>
      <c r="EY1296" s="51"/>
      <c r="EZ1296" s="51"/>
      <c r="FA1296" s="51"/>
      <c r="FB1296" s="51"/>
      <c r="FC1296" s="51"/>
      <c r="FD1296" s="51"/>
      <c r="FE1296" s="51"/>
      <c r="FF1296" s="51"/>
      <c r="FG1296" s="51"/>
      <c r="FH1296" s="51"/>
      <c r="FI1296" s="51"/>
      <c r="FJ1296" s="51"/>
      <c r="FK1296" s="51"/>
      <c r="FL1296" s="51"/>
      <c r="FM1296" s="51"/>
      <c r="FN1296" s="51"/>
      <c r="FO1296" s="51"/>
      <c r="FP1296" s="51"/>
    </row>
    <row r="1297" spans="101:172" ht="12.75" customHeight="1">
      <c r="CW1297" s="51"/>
      <c r="CX1297" s="51"/>
      <c r="CY1297" s="51"/>
      <c r="CZ1297" s="51"/>
      <c r="DA1297" s="51"/>
      <c r="DB1297" s="51"/>
      <c r="DC1297" s="51"/>
      <c r="DD1297" s="51"/>
      <c r="DE1297" s="51"/>
      <c r="DF1297" s="51"/>
      <c r="DG1297" s="51"/>
      <c r="DH1297" s="51"/>
      <c r="DI1297" s="51"/>
      <c r="DJ1297" s="51"/>
      <c r="DK1297" s="51"/>
      <c r="DL1297" s="51"/>
      <c r="DM1297" s="51"/>
      <c r="DN1297" s="51"/>
      <c r="DO1297" s="51"/>
      <c r="DP1297" s="51"/>
      <c r="DQ1297" s="51"/>
      <c r="DR1297" s="51"/>
      <c r="DS1297" s="51"/>
      <c r="DT1297" s="51"/>
      <c r="DU1297" s="51"/>
      <c r="DV1297" s="51"/>
      <c r="DW1297" s="51"/>
      <c r="DX1297" s="51"/>
      <c r="DY1297" s="51"/>
      <c r="DZ1297" s="51"/>
      <c r="EA1297" s="51"/>
      <c r="EB1297" s="51"/>
      <c r="EC1297" s="51"/>
      <c r="ED1297" s="51"/>
      <c r="EE1297" s="51"/>
      <c r="EF1297" s="51"/>
      <c r="EG1297" s="51"/>
      <c r="EH1297" s="51"/>
      <c r="EI1297" s="51"/>
      <c r="EJ1297" s="51"/>
      <c r="EK1297" s="51"/>
      <c r="EL1297" s="51"/>
      <c r="EM1297" s="51"/>
      <c r="EN1297" s="51"/>
      <c r="EO1297" s="51"/>
      <c r="EP1297" s="51"/>
      <c r="EQ1297" s="51"/>
      <c r="ER1297" s="51"/>
      <c r="ES1297" s="51"/>
      <c r="ET1297" s="51"/>
      <c r="EU1297" s="51"/>
      <c r="EV1297" s="51"/>
      <c r="EW1297" s="51"/>
      <c r="EX1297" s="51"/>
      <c r="EY1297" s="51"/>
      <c r="EZ1297" s="51"/>
      <c r="FA1297" s="51"/>
      <c r="FB1297" s="51"/>
      <c r="FC1297" s="51"/>
      <c r="FD1297" s="51"/>
      <c r="FE1297" s="51"/>
      <c r="FF1297" s="51"/>
      <c r="FG1297" s="51"/>
      <c r="FH1297" s="51"/>
      <c r="FI1297" s="51"/>
      <c r="FJ1297" s="51"/>
      <c r="FK1297" s="51"/>
      <c r="FL1297" s="51"/>
      <c r="FM1297" s="51"/>
      <c r="FN1297" s="51"/>
      <c r="FO1297" s="51"/>
      <c r="FP1297" s="51"/>
    </row>
    <row r="1298" spans="101:172" ht="12.75" customHeight="1">
      <c r="CW1298" s="51"/>
      <c r="CX1298" s="51"/>
      <c r="CY1298" s="51"/>
      <c r="CZ1298" s="51"/>
      <c r="DA1298" s="51"/>
      <c r="DB1298" s="51"/>
      <c r="DC1298" s="51"/>
      <c r="DD1298" s="51"/>
      <c r="DE1298" s="51"/>
      <c r="DF1298" s="51"/>
      <c r="DG1298" s="51"/>
      <c r="DH1298" s="51"/>
      <c r="DI1298" s="51"/>
      <c r="DJ1298" s="51"/>
      <c r="DK1298" s="51"/>
      <c r="DL1298" s="51"/>
      <c r="DM1298" s="51"/>
      <c r="DN1298" s="51"/>
      <c r="DO1298" s="51"/>
      <c r="DP1298" s="51"/>
      <c r="DQ1298" s="51"/>
      <c r="DR1298" s="51"/>
      <c r="DS1298" s="51"/>
      <c r="DT1298" s="51"/>
      <c r="DU1298" s="51"/>
      <c r="DV1298" s="51"/>
      <c r="DW1298" s="51"/>
      <c r="DX1298" s="51"/>
      <c r="DY1298" s="51"/>
      <c r="DZ1298" s="51"/>
      <c r="EA1298" s="51"/>
      <c r="EB1298" s="51"/>
      <c r="EC1298" s="51"/>
      <c r="ED1298" s="51"/>
      <c r="EE1298" s="51"/>
      <c r="EF1298" s="51"/>
      <c r="EG1298" s="51"/>
      <c r="EH1298" s="51"/>
      <c r="EI1298" s="51"/>
      <c r="EJ1298" s="51"/>
      <c r="EK1298" s="51"/>
      <c r="EL1298" s="51"/>
      <c r="EM1298" s="51"/>
      <c r="EN1298" s="51"/>
      <c r="EO1298" s="51"/>
      <c r="EP1298" s="51"/>
      <c r="EQ1298" s="51"/>
      <c r="ER1298" s="51"/>
      <c r="ES1298" s="51"/>
      <c r="ET1298" s="51"/>
      <c r="EU1298" s="51"/>
      <c r="EV1298" s="51"/>
      <c r="EW1298" s="51"/>
      <c r="EX1298" s="51"/>
      <c r="EY1298" s="51"/>
      <c r="EZ1298" s="51"/>
      <c r="FA1298" s="51"/>
      <c r="FB1298" s="51"/>
      <c r="FC1298" s="51"/>
      <c r="FD1298" s="51"/>
      <c r="FE1298" s="51"/>
      <c r="FF1298" s="51"/>
      <c r="FG1298" s="51"/>
      <c r="FH1298" s="51"/>
      <c r="FI1298" s="51"/>
      <c r="FJ1298" s="51"/>
      <c r="FK1298" s="51"/>
      <c r="FL1298" s="51"/>
      <c r="FM1298" s="51"/>
      <c r="FN1298" s="51"/>
      <c r="FO1298" s="51"/>
      <c r="FP1298" s="51"/>
    </row>
    <row r="1299" spans="101:172" ht="12.75" customHeight="1">
      <c r="CW1299" s="51"/>
      <c r="CX1299" s="51"/>
      <c r="CY1299" s="51"/>
      <c r="CZ1299" s="51"/>
      <c r="DA1299" s="51"/>
      <c r="DB1299" s="51"/>
      <c r="DC1299" s="51"/>
      <c r="DD1299" s="51"/>
      <c r="DE1299" s="51"/>
      <c r="DF1299" s="51"/>
      <c r="DG1299" s="51"/>
      <c r="DH1299" s="51"/>
      <c r="DI1299" s="51"/>
      <c r="DJ1299" s="51"/>
      <c r="DK1299" s="51"/>
      <c r="DL1299" s="51"/>
      <c r="DM1299" s="51"/>
      <c r="DN1299" s="51"/>
      <c r="DO1299" s="51"/>
      <c r="DP1299" s="51"/>
      <c r="DQ1299" s="51"/>
      <c r="DR1299" s="51"/>
      <c r="DS1299" s="51"/>
      <c r="DT1299" s="51"/>
      <c r="DU1299" s="51"/>
      <c r="DV1299" s="51"/>
      <c r="DW1299" s="51"/>
      <c r="DX1299" s="51"/>
      <c r="DY1299" s="51"/>
      <c r="DZ1299" s="51"/>
      <c r="EA1299" s="51"/>
      <c r="EB1299" s="51"/>
      <c r="EC1299" s="51"/>
      <c r="ED1299" s="51"/>
      <c r="EE1299" s="51"/>
      <c r="EF1299" s="51"/>
      <c r="EG1299" s="51"/>
      <c r="EH1299" s="51"/>
      <c r="EI1299" s="51"/>
      <c r="EJ1299" s="51"/>
      <c r="EK1299" s="51"/>
      <c r="EL1299" s="51"/>
      <c r="EM1299" s="51"/>
      <c r="EN1299" s="51"/>
      <c r="EO1299" s="51"/>
      <c r="EP1299" s="51"/>
      <c r="EQ1299" s="51"/>
      <c r="ER1299" s="51"/>
      <c r="ES1299" s="51"/>
      <c r="ET1299" s="51"/>
      <c r="EU1299" s="51"/>
      <c r="EV1299" s="51"/>
      <c r="EW1299" s="51"/>
      <c r="EX1299" s="51"/>
      <c r="EY1299" s="51"/>
      <c r="EZ1299" s="51"/>
      <c r="FA1299" s="51"/>
      <c r="FB1299" s="51"/>
      <c r="FC1299" s="51"/>
      <c r="FD1299" s="51"/>
      <c r="FE1299" s="51"/>
      <c r="FF1299" s="51"/>
      <c r="FG1299" s="51"/>
      <c r="FH1299" s="51"/>
      <c r="FI1299" s="51"/>
      <c r="FJ1299" s="51"/>
      <c r="FK1299" s="51"/>
      <c r="FL1299" s="51"/>
      <c r="FM1299" s="51"/>
      <c r="FN1299" s="51"/>
      <c r="FO1299" s="51"/>
      <c r="FP1299" s="51"/>
    </row>
    <row r="1300" spans="101:172" ht="12.75" customHeight="1">
      <c r="CW1300" s="51"/>
      <c r="CX1300" s="51"/>
      <c r="CY1300" s="51"/>
      <c r="CZ1300" s="51"/>
      <c r="DA1300" s="51"/>
      <c r="DB1300" s="51"/>
      <c r="DC1300" s="51"/>
      <c r="DD1300" s="51"/>
      <c r="DE1300" s="51"/>
      <c r="DF1300" s="51"/>
      <c r="DG1300" s="51"/>
      <c r="DH1300" s="51"/>
      <c r="DI1300" s="51"/>
      <c r="DJ1300" s="51"/>
      <c r="DK1300" s="51"/>
      <c r="DL1300" s="51"/>
      <c r="DM1300" s="51"/>
      <c r="DN1300" s="51"/>
      <c r="DO1300" s="51"/>
      <c r="DP1300" s="51"/>
      <c r="DQ1300" s="51"/>
      <c r="DR1300" s="51"/>
      <c r="DS1300" s="51"/>
      <c r="DT1300" s="51"/>
      <c r="DU1300" s="51"/>
      <c r="DV1300" s="51"/>
      <c r="DW1300" s="51"/>
      <c r="DX1300" s="51"/>
      <c r="DY1300" s="51"/>
      <c r="DZ1300" s="51"/>
      <c r="EA1300" s="51"/>
      <c r="EB1300" s="51"/>
      <c r="EC1300" s="51"/>
      <c r="ED1300" s="51"/>
      <c r="EE1300" s="51"/>
      <c r="EF1300" s="51"/>
      <c r="EG1300" s="51"/>
      <c r="EH1300" s="51"/>
      <c r="EI1300" s="51"/>
      <c r="EJ1300" s="51"/>
      <c r="EK1300" s="51"/>
      <c r="EL1300" s="51"/>
      <c r="EM1300" s="51"/>
      <c r="EN1300" s="51"/>
      <c r="EO1300" s="51"/>
      <c r="EP1300" s="51"/>
      <c r="EQ1300" s="51"/>
      <c r="ER1300" s="51"/>
      <c r="ES1300" s="51"/>
      <c r="ET1300" s="51"/>
      <c r="EU1300" s="51"/>
      <c r="EV1300" s="51"/>
      <c r="EW1300" s="51"/>
      <c r="EX1300" s="51"/>
      <c r="EY1300" s="51"/>
      <c r="EZ1300" s="51"/>
      <c r="FA1300" s="51"/>
      <c r="FB1300" s="51"/>
      <c r="FC1300" s="51"/>
      <c r="FD1300" s="51"/>
      <c r="FE1300" s="51"/>
      <c r="FF1300" s="51"/>
      <c r="FG1300" s="51"/>
      <c r="FH1300" s="51"/>
      <c r="FI1300" s="51"/>
      <c r="FJ1300" s="51"/>
      <c r="FK1300" s="51"/>
      <c r="FL1300" s="51"/>
      <c r="FM1300" s="51"/>
      <c r="FN1300" s="51"/>
      <c r="FO1300" s="51"/>
      <c r="FP1300" s="51"/>
    </row>
    <row r="1301" spans="101:172" ht="12.75" customHeight="1">
      <c r="CW1301" s="51"/>
      <c r="CX1301" s="51"/>
      <c r="CY1301" s="51"/>
      <c r="CZ1301" s="51"/>
      <c r="DA1301" s="51"/>
      <c r="DB1301" s="51"/>
      <c r="DC1301" s="51"/>
      <c r="DD1301" s="51"/>
      <c r="DE1301" s="51"/>
      <c r="DF1301" s="51"/>
      <c r="DG1301" s="51"/>
      <c r="DH1301" s="51"/>
      <c r="DI1301" s="51"/>
      <c r="DJ1301" s="51"/>
      <c r="DK1301" s="51"/>
      <c r="DL1301" s="51"/>
      <c r="DM1301" s="51"/>
      <c r="DN1301" s="51"/>
      <c r="DO1301" s="51"/>
      <c r="DP1301" s="51"/>
      <c r="DQ1301" s="51"/>
      <c r="DR1301" s="51"/>
      <c r="DS1301" s="51"/>
      <c r="DT1301" s="51"/>
      <c r="DU1301" s="51"/>
      <c r="DV1301" s="51"/>
      <c r="DW1301" s="51"/>
      <c r="DX1301" s="51"/>
      <c r="DY1301" s="51"/>
      <c r="DZ1301" s="51"/>
      <c r="EA1301" s="51"/>
      <c r="EB1301" s="51"/>
      <c r="EC1301" s="51"/>
      <c r="ED1301" s="51"/>
      <c r="EE1301" s="51"/>
      <c r="EF1301" s="51"/>
      <c r="EG1301" s="51"/>
      <c r="EH1301" s="51"/>
      <c r="EI1301" s="51"/>
      <c r="EJ1301" s="51"/>
      <c r="EK1301" s="51"/>
      <c r="EL1301" s="51"/>
      <c r="EM1301" s="51"/>
      <c r="EN1301" s="51"/>
      <c r="EO1301" s="51"/>
      <c r="EP1301" s="51"/>
      <c r="EQ1301" s="51"/>
      <c r="ER1301" s="51"/>
      <c r="ES1301" s="51"/>
      <c r="ET1301" s="51"/>
      <c r="EU1301" s="51"/>
      <c r="EV1301" s="51"/>
      <c r="EW1301" s="51"/>
      <c r="EX1301" s="51"/>
      <c r="EY1301" s="51"/>
      <c r="EZ1301" s="51"/>
      <c r="FA1301" s="51"/>
      <c r="FB1301" s="51"/>
      <c r="FC1301" s="51"/>
      <c r="FD1301" s="51"/>
      <c r="FE1301" s="51"/>
      <c r="FF1301" s="51"/>
      <c r="FG1301" s="51"/>
      <c r="FH1301" s="51"/>
      <c r="FI1301" s="51"/>
      <c r="FJ1301" s="51"/>
      <c r="FK1301" s="51"/>
      <c r="FL1301" s="51"/>
      <c r="FM1301" s="51"/>
      <c r="FN1301" s="51"/>
      <c r="FO1301" s="51"/>
      <c r="FP1301" s="51"/>
    </row>
    <row r="1302" spans="101:172" ht="12.75" customHeight="1">
      <c r="CW1302" s="51"/>
      <c r="CX1302" s="51"/>
      <c r="CY1302" s="51"/>
      <c r="CZ1302" s="51"/>
      <c r="DA1302" s="51"/>
      <c r="DB1302" s="51"/>
      <c r="DC1302" s="51"/>
      <c r="DD1302" s="51"/>
      <c r="DE1302" s="51"/>
      <c r="DF1302" s="51"/>
      <c r="DG1302" s="51"/>
      <c r="DH1302" s="51"/>
      <c r="DI1302" s="51"/>
      <c r="DJ1302" s="51"/>
      <c r="DK1302" s="51"/>
      <c r="DL1302" s="51"/>
      <c r="DM1302" s="51"/>
      <c r="DN1302" s="51"/>
      <c r="DO1302" s="51"/>
      <c r="DP1302" s="51"/>
      <c r="DQ1302" s="51"/>
      <c r="DR1302" s="51"/>
      <c r="DS1302" s="51"/>
      <c r="DT1302" s="51"/>
      <c r="DU1302" s="51"/>
      <c r="DV1302" s="51"/>
      <c r="DW1302" s="51"/>
      <c r="DX1302" s="51"/>
      <c r="DY1302" s="51"/>
      <c r="DZ1302" s="51"/>
      <c r="EA1302" s="51"/>
      <c r="EB1302" s="51"/>
      <c r="EC1302" s="51"/>
      <c r="ED1302" s="51"/>
      <c r="EE1302" s="51"/>
      <c r="EF1302" s="51"/>
      <c r="EG1302" s="51"/>
      <c r="EH1302" s="51"/>
      <c r="EI1302" s="51"/>
      <c r="EJ1302" s="51"/>
      <c r="EK1302" s="51"/>
      <c r="EL1302" s="51"/>
      <c r="EM1302" s="51"/>
      <c r="EN1302" s="51"/>
      <c r="EO1302" s="51"/>
      <c r="EP1302" s="51"/>
      <c r="EQ1302" s="51"/>
      <c r="ER1302" s="51"/>
      <c r="ES1302" s="51"/>
      <c r="ET1302" s="51"/>
      <c r="EU1302" s="51"/>
      <c r="EV1302" s="51"/>
      <c r="EW1302" s="51"/>
      <c r="EX1302" s="51"/>
      <c r="EY1302" s="51"/>
      <c r="EZ1302" s="51"/>
      <c r="FA1302" s="51"/>
      <c r="FB1302" s="51"/>
      <c r="FC1302" s="51"/>
      <c r="FD1302" s="51"/>
      <c r="FE1302" s="51"/>
      <c r="FF1302" s="51"/>
      <c r="FG1302" s="51"/>
      <c r="FH1302" s="51"/>
      <c r="FI1302" s="51"/>
      <c r="FJ1302" s="51"/>
      <c r="FK1302" s="51"/>
      <c r="FL1302" s="51"/>
      <c r="FM1302" s="51"/>
      <c r="FN1302" s="51"/>
      <c r="FO1302" s="51"/>
      <c r="FP1302" s="51"/>
    </row>
    <row r="1303" spans="101:172" ht="12.75" customHeight="1">
      <c r="CW1303" s="51"/>
      <c r="CX1303" s="51"/>
      <c r="CY1303" s="51"/>
      <c r="CZ1303" s="51"/>
      <c r="DA1303" s="51"/>
      <c r="DB1303" s="51"/>
      <c r="DC1303" s="51"/>
      <c r="DD1303" s="51"/>
      <c r="DE1303" s="51"/>
      <c r="DF1303" s="51"/>
      <c r="DG1303" s="51"/>
      <c r="DH1303" s="51"/>
      <c r="DI1303" s="51"/>
      <c r="DJ1303" s="51"/>
      <c r="DK1303" s="51"/>
      <c r="DL1303" s="51"/>
      <c r="DM1303" s="51"/>
      <c r="DN1303" s="51"/>
      <c r="DO1303" s="51"/>
      <c r="DP1303" s="51"/>
      <c r="DQ1303" s="51"/>
      <c r="DR1303" s="51"/>
      <c r="DS1303" s="51"/>
      <c r="DT1303" s="51"/>
      <c r="DU1303" s="51"/>
      <c r="DV1303" s="51"/>
      <c r="DW1303" s="51"/>
      <c r="DX1303" s="51"/>
      <c r="DY1303" s="51"/>
      <c r="DZ1303" s="51"/>
      <c r="EA1303" s="51"/>
      <c r="EB1303" s="51"/>
      <c r="EC1303" s="51"/>
      <c r="ED1303" s="51"/>
      <c r="EE1303" s="51"/>
      <c r="EF1303" s="51"/>
      <c r="EG1303" s="51"/>
      <c r="EH1303" s="51"/>
      <c r="EI1303" s="51"/>
      <c r="EJ1303" s="51"/>
      <c r="EK1303" s="51"/>
      <c r="EL1303" s="51"/>
      <c r="EM1303" s="51"/>
      <c r="EN1303" s="51"/>
      <c r="EO1303" s="51"/>
      <c r="EP1303" s="51"/>
      <c r="EQ1303" s="51"/>
      <c r="ER1303" s="51"/>
      <c r="ES1303" s="51"/>
      <c r="ET1303" s="51"/>
      <c r="EU1303" s="51"/>
      <c r="EV1303" s="51"/>
      <c r="EW1303" s="51"/>
      <c r="EX1303" s="51"/>
      <c r="EY1303" s="51"/>
      <c r="EZ1303" s="51"/>
      <c r="FA1303" s="51"/>
      <c r="FB1303" s="51"/>
      <c r="FC1303" s="51"/>
      <c r="FD1303" s="51"/>
      <c r="FE1303" s="51"/>
      <c r="FF1303" s="51"/>
      <c r="FG1303" s="51"/>
      <c r="FH1303" s="51"/>
      <c r="FI1303" s="51"/>
      <c r="FJ1303" s="51"/>
      <c r="FK1303" s="51"/>
      <c r="FL1303" s="51"/>
      <c r="FM1303" s="51"/>
      <c r="FN1303" s="51"/>
      <c r="FO1303" s="51"/>
      <c r="FP1303" s="51"/>
    </row>
    <row r="1304" spans="101:172" ht="12.75" customHeight="1">
      <c r="CW1304" s="51"/>
      <c r="CX1304" s="51"/>
      <c r="CY1304" s="51"/>
      <c r="CZ1304" s="51"/>
      <c r="DA1304" s="51"/>
      <c r="DB1304" s="51"/>
      <c r="DC1304" s="51"/>
      <c r="DD1304" s="51"/>
      <c r="DE1304" s="51"/>
      <c r="DF1304" s="51"/>
      <c r="DG1304" s="51"/>
      <c r="DH1304" s="51"/>
      <c r="DI1304" s="51"/>
      <c r="DJ1304" s="51"/>
      <c r="DK1304" s="51"/>
      <c r="DL1304" s="51"/>
      <c r="DM1304" s="51"/>
      <c r="DN1304" s="51"/>
      <c r="DO1304" s="51"/>
      <c r="DP1304" s="51"/>
      <c r="DQ1304" s="51"/>
      <c r="DR1304" s="51"/>
      <c r="DS1304" s="51"/>
      <c r="DT1304" s="51"/>
      <c r="DU1304" s="51"/>
      <c r="DV1304" s="51"/>
      <c r="DW1304" s="51"/>
      <c r="DX1304" s="51"/>
      <c r="DY1304" s="51"/>
      <c r="DZ1304" s="51"/>
      <c r="EA1304" s="51"/>
      <c r="EB1304" s="51"/>
      <c r="EC1304" s="51"/>
      <c r="ED1304" s="51"/>
      <c r="EE1304" s="51"/>
      <c r="EF1304" s="51"/>
      <c r="EG1304" s="51"/>
      <c r="EH1304" s="51"/>
      <c r="EI1304" s="51"/>
      <c r="EJ1304" s="51"/>
      <c r="EK1304" s="51"/>
      <c r="EL1304" s="51"/>
      <c r="EM1304" s="51"/>
      <c r="EN1304" s="51"/>
      <c r="EO1304" s="51"/>
      <c r="EP1304" s="51"/>
      <c r="EQ1304" s="51"/>
      <c r="ER1304" s="51"/>
      <c r="ES1304" s="51"/>
      <c r="ET1304" s="51"/>
      <c r="EU1304" s="51"/>
      <c r="EV1304" s="51"/>
      <c r="EW1304" s="51"/>
      <c r="EX1304" s="51"/>
      <c r="EY1304" s="51"/>
      <c r="EZ1304" s="51"/>
      <c r="FA1304" s="51"/>
      <c r="FB1304" s="51"/>
      <c r="FC1304" s="51"/>
      <c r="FD1304" s="51"/>
      <c r="FE1304" s="51"/>
      <c r="FF1304" s="51"/>
      <c r="FG1304" s="51"/>
      <c r="FH1304" s="51"/>
      <c r="FI1304" s="51"/>
      <c r="FJ1304" s="51"/>
      <c r="FK1304" s="51"/>
      <c r="FL1304" s="51"/>
      <c r="FM1304" s="51"/>
      <c r="FN1304" s="51"/>
      <c r="FO1304" s="51"/>
      <c r="FP1304" s="51"/>
    </row>
    <row r="1305" spans="101:172" ht="12.75" customHeight="1">
      <c r="CW1305" s="51"/>
      <c r="CX1305" s="51"/>
      <c r="CY1305" s="51"/>
      <c r="CZ1305" s="51"/>
      <c r="DA1305" s="51"/>
      <c r="DB1305" s="51"/>
      <c r="DC1305" s="51"/>
      <c r="DD1305" s="51"/>
      <c r="DE1305" s="51"/>
      <c r="DF1305" s="51"/>
      <c r="DG1305" s="51"/>
      <c r="DH1305" s="51"/>
      <c r="DI1305" s="51"/>
      <c r="DJ1305" s="51"/>
      <c r="DK1305" s="51"/>
      <c r="DL1305" s="51"/>
      <c r="DM1305" s="51"/>
      <c r="DN1305" s="51"/>
      <c r="DO1305" s="51"/>
      <c r="DP1305" s="51"/>
      <c r="DQ1305" s="51"/>
      <c r="DR1305" s="51"/>
      <c r="DS1305" s="51"/>
      <c r="DT1305" s="51"/>
      <c r="DU1305" s="51"/>
      <c r="DV1305" s="51"/>
      <c r="DW1305" s="51"/>
      <c r="DX1305" s="51"/>
      <c r="DY1305" s="51"/>
      <c r="DZ1305" s="51"/>
      <c r="EA1305" s="51"/>
      <c r="EB1305" s="51"/>
      <c r="EC1305" s="51"/>
      <c r="ED1305" s="51"/>
      <c r="EE1305" s="51"/>
      <c r="EF1305" s="51"/>
      <c r="EG1305" s="51"/>
      <c r="EH1305" s="51"/>
      <c r="EI1305" s="51"/>
      <c r="EJ1305" s="51"/>
      <c r="EK1305" s="51"/>
      <c r="EL1305" s="51"/>
      <c r="EM1305" s="51"/>
      <c r="EN1305" s="51"/>
      <c r="EO1305" s="51"/>
      <c r="EP1305" s="51"/>
      <c r="EQ1305" s="51"/>
      <c r="ER1305" s="51"/>
      <c r="ES1305" s="51"/>
      <c r="ET1305" s="51"/>
      <c r="EU1305" s="51"/>
      <c r="EV1305" s="51"/>
      <c r="EW1305" s="51"/>
      <c r="EX1305" s="51"/>
      <c r="EY1305" s="51"/>
      <c r="EZ1305" s="51"/>
      <c r="FA1305" s="51"/>
      <c r="FB1305" s="51"/>
      <c r="FC1305" s="51"/>
      <c r="FD1305" s="51"/>
      <c r="FE1305" s="51"/>
      <c r="FF1305" s="51"/>
      <c r="FG1305" s="51"/>
      <c r="FH1305" s="51"/>
      <c r="FI1305" s="51"/>
      <c r="FJ1305" s="51"/>
      <c r="FK1305" s="51"/>
      <c r="FL1305" s="51"/>
      <c r="FM1305" s="51"/>
      <c r="FN1305" s="51"/>
      <c r="FO1305" s="51"/>
      <c r="FP1305" s="51"/>
    </row>
    <row r="1306" spans="101:172" ht="12.75" customHeight="1">
      <c r="CW1306" s="51"/>
      <c r="CX1306" s="51"/>
      <c r="CY1306" s="51"/>
      <c r="CZ1306" s="51"/>
      <c r="DA1306" s="51"/>
      <c r="DB1306" s="51"/>
      <c r="DC1306" s="51"/>
      <c r="DD1306" s="51"/>
      <c r="DE1306" s="51"/>
      <c r="DF1306" s="51"/>
      <c r="DG1306" s="51"/>
      <c r="DH1306" s="51"/>
      <c r="DI1306" s="51"/>
      <c r="DJ1306" s="51"/>
      <c r="DK1306" s="51"/>
      <c r="DL1306" s="51"/>
      <c r="DM1306" s="51"/>
      <c r="DN1306" s="51"/>
      <c r="DO1306" s="51"/>
      <c r="DP1306" s="51"/>
      <c r="DQ1306" s="51"/>
      <c r="DR1306" s="51"/>
      <c r="DS1306" s="51"/>
      <c r="DT1306" s="51"/>
      <c r="DU1306" s="51"/>
      <c r="DV1306" s="51"/>
      <c r="DW1306" s="51"/>
      <c r="DX1306" s="51"/>
      <c r="DY1306" s="51"/>
      <c r="DZ1306" s="51"/>
      <c r="EA1306" s="51"/>
      <c r="EB1306" s="51"/>
      <c r="EC1306" s="51"/>
      <c r="ED1306" s="51"/>
      <c r="EE1306" s="51"/>
      <c r="EF1306" s="51"/>
      <c r="EG1306" s="51"/>
      <c r="EH1306" s="51"/>
      <c r="EI1306" s="51"/>
      <c r="EJ1306" s="51"/>
      <c r="EK1306" s="51"/>
      <c r="EL1306" s="51"/>
      <c r="EM1306" s="51"/>
      <c r="EN1306" s="51"/>
      <c r="EO1306" s="51"/>
      <c r="EP1306" s="51"/>
      <c r="EQ1306" s="51"/>
      <c r="ER1306" s="51"/>
      <c r="ES1306" s="51"/>
      <c r="ET1306" s="51"/>
      <c r="EU1306" s="51"/>
      <c r="EV1306" s="51"/>
      <c r="EW1306" s="51"/>
      <c r="EX1306" s="51"/>
      <c r="EY1306" s="51"/>
      <c r="EZ1306" s="51"/>
      <c r="FA1306" s="51"/>
      <c r="FB1306" s="51"/>
      <c r="FC1306" s="51"/>
      <c r="FD1306" s="51"/>
      <c r="FE1306" s="51"/>
      <c r="FF1306" s="51"/>
      <c r="FG1306" s="51"/>
      <c r="FH1306" s="51"/>
      <c r="FI1306" s="51"/>
      <c r="FJ1306" s="51"/>
      <c r="FK1306" s="51"/>
      <c r="FL1306" s="51"/>
      <c r="FM1306" s="51"/>
      <c r="FN1306" s="51"/>
      <c r="FO1306" s="51"/>
      <c r="FP1306" s="51"/>
    </row>
    <row r="1307" spans="101:172" ht="12.75" customHeight="1">
      <c r="CW1307" s="51"/>
      <c r="CX1307" s="51"/>
      <c r="CY1307" s="51"/>
      <c r="CZ1307" s="51"/>
      <c r="DA1307" s="51"/>
      <c r="DB1307" s="51"/>
      <c r="DC1307" s="51"/>
      <c r="DD1307" s="51"/>
      <c r="DE1307" s="51"/>
      <c r="DF1307" s="51"/>
      <c r="DG1307" s="51"/>
      <c r="DH1307" s="51"/>
      <c r="DI1307" s="51"/>
      <c r="DJ1307" s="51"/>
      <c r="DK1307" s="51"/>
      <c r="DL1307" s="51"/>
      <c r="DM1307" s="51"/>
      <c r="DN1307" s="51"/>
      <c r="DO1307" s="51"/>
      <c r="DP1307" s="51"/>
      <c r="DQ1307" s="51"/>
      <c r="DR1307" s="51"/>
      <c r="DS1307" s="51"/>
      <c r="DT1307" s="51"/>
      <c r="DU1307" s="51"/>
      <c r="DV1307" s="51"/>
      <c r="DW1307" s="51"/>
      <c r="DX1307" s="51"/>
      <c r="DY1307" s="51"/>
      <c r="DZ1307" s="51"/>
      <c r="EA1307" s="51"/>
      <c r="EB1307" s="51"/>
      <c r="EC1307" s="51"/>
      <c r="ED1307" s="51"/>
      <c r="EE1307" s="51"/>
      <c r="EF1307" s="51"/>
      <c r="EG1307" s="51"/>
      <c r="EH1307" s="51"/>
      <c r="EI1307" s="51"/>
      <c r="EJ1307" s="51"/>
      <c r="EK1307" s="51"/>
      <c r="EL1307" s="51"/>
      <c r="EM1307" s="51"/>
      <c r="EN1307" s="51"/>
      <c r="EO1307" s="51"/>
      <c r="EP1307" s="51"/>
      <c r="EQ1307" s="51"/>
      <c r="ER1307" s="51"/>
      <c r="ES1307" s="51"/>
      <c r="ET1307" s="51"/>
      <c r="EU1307" s="51"/>
      <c r="EV1307" s="51"/>
      <c r="EW1307" s="51"/>
      <c r="EX1307" s="51"/>
      <c r="EY1307" s="51"/>
      <c r="EZ1307" s="51"/>
      <c r="FA1307" s="51"/>
      <c r="FB1307" s="51"/>
      <c r="FC1307" s="51"/>
      <c r="FD1307" s="51"/>
      <c r="FE1307" s="51"/>
      <c r="FF1307" s="51"/>
      <c r="FG1307" s="51"/>
      <c r="FH1307" s="51"/>
      <c r="FI1307" s="51"/>
      <c r="FJ1307" s="51"/>
      <c r="FK1307" s="51"/>
      <c r="FL1307" s="51"/>
      <c r="FM1307" s="51"/>
      <c r="FN1307" s="51"/>
      <c r="FO1307" s="51"/>
      <c r="FP1307" s="51"/>
    </row>
    <row r="1308" spans="101:172" ht="12.75" customHeight="1">
      <c r="CW1308" s="51"/>
      <c r="CX1308" s="51"/>
      <c r="CY1308" s="51"/>
      <c r="CZ1308" s="51"/>
      <c r="DA1308" s="51"/>
      <c r="DB1308" s="51"/>
      <c r="DC1308" s="51"/>
      <c r="DD1308" s="51"/>
      <c r="DE1308" s="51"/>
      <c r="DF1308" s="51"/>
      <c r="DG1308" s="51"/>
      <c r="DH1308" s="51"/>
      <c r="DI1308" s="51"/>
      <c r="DJ1308" s="51"/>
      <c r="DK1308" s="51"/>
      <c r="DL1308" s="51"/>
      <c r="DM1308" s="51"/>
      <c r="DN1308" s="51"/>
      <c r="DO1308" s="51"/>
      <c r="DP1308" s="51"/>
      <c r="DQ1308" s="51"/>
      <c r="DR1308" s="51"/>
      <c r="DS1308" s="51"/>
      <c r="DT1308" s="51"/>
      <c r="DU1308" s="51"/>
      <c r="DV1308" s="51"/>
      <c r="DW1308" s="51"/>
      <c r="DX1308" s="51"/>
      <c r="DY1308" s="51"/>
      <c r="DZ1308" s="51"/>
      <c r="EA1308" s="51"/>
      <c r="EB1308" s="51"/>
      <c r="EC1308" s="51"/>
      <c r="ED1308" s="51"/>
      <c r="EE1308" s="51"/>
      <c r="EF1308" s="51"/>
      <c r="EG1308" s="51"/>
      <c r="EH1308" s="51"/>
      <c r="EI1308" s="51"/>
      <c r="EJ1308" s="51"/>
      <c r="EK1308" s="51"/>
      <c r="EL1308" s="51"/>
      <c r="EM1308" s="51"/>
      <c r="EN1308" s="51"/>
      <c r="EO1308" s="51"/>
      <c r="EP1308" s="51"/>
      <c r="EQ1308" s="51"/>
      <c r="ER1308" s="51"/>
      <c r="ES1308" s="51"/>
      <c r="ET1308" s="51"/>
      <c r="EU1308" s="51"/>
      <c r="EV1308" s="51"/>
      <c r="EW1308" s="51"/>
      <c r="EX1308" s="51"/>
      <c r="EY1308" s="51"/>
      <c r="EZ1308" s="51"/>
      <c r="FA1308" s="51"/>
      <c r="FB1308" s="51"/>
      <c r="FC1308" s="51"/>
      <c r="FD1308" s="51"/>
      <c r="FE1308" s="51"/>
      <c r="FF1308" s="51"/>
      <c r="FG1308" s="51"/>
      <c r="FH1308" s="51"/>
      <c r="FI1308" s="51"/>
      <c r="FJ1308" s="51"/>
      <c r="FK1308" s="51"/>
      <c r="FL1308" s="51"/>
      <c r="FM1308" s="51"/>
      <c r="FN1308" s="51"/>
      <c r="FO1308" s="51"/>
      <c r="FP1308" s="51"/>
    </row>
    <row r="1309" spans="101:172" ht="12.75" customHeight="1">
      <c r="CW1309" s="51"/>
      <c r="CX1309" s="51"/>
      <c r="CY1309" s="51"/>
      <c r="CZ1309" s="51"/>
      <c r="DA1309" s="51"/>
      <c r="DB1309" s="51"/>
      <c r="DC1309" s="51"/>
      <c r="DD1309" s="51"/>
      <c r="DE1309" s="51"/>
      <c r="DF1309" s="51"/>
      <c r="DG1309" s="51"/>
      <c r="DH1309" s="51"/>
      <c r="DI1309" s="51"/>
      <c r="DJ1309" s="51"/>
      <c r="DK1309" s="51"/>
      <c r="DL1309" s="51"/>
      <c r="DM1309" s="51"/>
      <c r="DN1309" s="51"/>
      <c r="DO1309" s="51"/>
      <c r="DP1309" s="51"/>
      <c r="DQ1309" s="51"/>
      <c r="DR1309" s="51"/>
      <c r="DS1309" s="51"/>
      <c r="DT1309" s="51"/>
      <c r="DU1309" s="51"/>
      <c r="DV1309" s="51"/>
      <c r="DW1309" s="51"/>
      <c r="DX1309" s="51"/>
      <c r="DY1309" s="51"/>
      <c r="DZ1309" s="51"/>
      <c r="EA1309" s="51"/>
      <c r="EB1309" s="51"/>
      <c r="EC1309" s="51"/>
      <c r="ED1309" s="51"/>
      <c r="EE1309" s="51"/>
      <c r="EF1309" s="51"/>
      <c r="EG1309" s="51"/>
      <c r="EH1309" s="51"/>
      <c r="EI1309" s="51"/>
      <c r="EJ1309" s="51"/>
      <c r="EK1309" s="51"/>
      <c r="EL1309" s="51"/>
      <c r="EM1309" s="51"/>
      <c r="EN1309" s="51"/>
      <c r="EO1309" s="51"/>
      <c r="EP1309" s="51"/>
      <c r="EQ1309" s="51"/>
      <c r="ER1309" s="51"/>
      <c r="ES1309" s="51"/>
      <c r="ET1309" s="51"/>
      <c r="EU1309" s="51"/>
      <c r="EV1309" s="51"/>
      <c r="EW1309" s="51"/>
      <c r="EX1309" s="51"/>
      <c r="EY1309" s="51"/>
      <c r="EZ1309" s="51"/>
      <c r="FA1309" s="51"/>
      <c r="FB1309" s="51"/>
      <c r="FC1309" s="51"/>
      <c r="FD1309" s="51"/>
      <c r="FE1309" s="51"/>
      <c r="FF1309" s="51"/>
      <c r="FG1309" s="51"/>
      <c r="FH1309" s="51"/>
      <c r="FI1309" s="51"/>
      <c r="FJ1309" s="51"/>
      <c r="FK1309" s="51"/>
      <c r="FL1309" s="51"/>
      <c r="FM1309" s="51"/>
      <c r="FN1309" s="51"/>
      <c r="FO1309" s="51"/>
      <c r="FP1309" s="51"/>
    </row>
    <row r="1310" spans="101:172" ht="12.75" customHeight="1">
      <c r="CW1310" s="51"/>
      <c r="CX1310" s="51"/>
      <c r="CY1310" s="51"/>
      <c r="CZ1310" s="51"/>
      <c r="DA1310" s="51"/>
      <c r="DB1310" s="51"/>
      <c r="DC1310" s="51"/>
      <c r="DD1310" s="51"/>
      <c r="DE1310" s="51"/>
      <c r="DF1310" s="51"/>
      <c r="DG1310" s="51"/>
      <c r="DH1310" s="51"/>
      <c r="DI1310" s="51"/>
      <c r="DJ1310" s="51"/>
      <c r="DK1310" s="51"/>
      <c r="DL1310" s="51"/>
      <c r="DM1310" s="51"/>
      <c r="DN1310" s="51"/>
      <c r="DO1310" s="51"/>
      <c r="DP1310" s="51"/>
      <c r="DQ1310" s="51"/>
      <c r="DR1310" s="51"/>
      <c r="DS1310" s="51"/>
      <c r="DT1310" s="51"/>
      <c r="DU1310" s="51"/>
      <c r="DV1310" s="51"/>
      <c r="DW1310" s="51"/>
      <c r="DX1310" s="51"/>
      <c r="DY1310" s="51"/>
      <c r="DZ1310" s="51"/>
      <c r="EA1310" s="51"/>
      <c r="EB1310" s="51"/>
      <c r="EC1310" s="51"/>
      <c r="ED1310" s="51"/>
      <c r="EE1310" s="51"/>
      <c r="EF1310" s="51"/>
      <c r="EG1310" s="51"/>
      <c r="EH1310" s="51"/>
      <c r="EI1310" s="51"/>
      <c r="EJ1310" s="51"/>
      <c r="EK1310" s="51"/>
      <c r="EL1310" s="51"/>
      <c r="EM1310" s="51"/>
      <c r="EN1310" s="51"/>
      <c r="EO1310" s="51"/>
      <c r="EP1310" s="51"/>
      <c r="EQ1310" s="51"/>
      <c r="ER1310" s="51"/>
      <c r="ES1310" s="51"/>
      <c r="ET1310" s="51"/>
      <c r="EU1310" s="51"/>
      <c r="EV1310" s="51"/>
      <c r="EW1310" s="51"/>
      <c r="EX1310" s="51"/>
      <c r="EY1310" s="51"/>
      <c r="EZ1310" s="51"/>
      <c r="FA1310" s="51"/>
      <c r="FB1310" s="51"/>
      <c r="FC1310" s="51"/>
      <c r="FD1310" s="51"/>
      <c r="FE1310" s="51"/>
      <c r="FF1310" s="51"/>
      <c r="FG1310" s="51"/>
      <c r="FH1310" s="51"/>
      <c r="FI1310" s="51"/>
      <c r="FJ1310" s="51"/>
      <c r="FK1310" s="51"/>
      <c r="FL1310" s="51"/>
      <c r="FM1310" s="51"/>
      <c r="FN1310" s="51"/>
      <c r="FO1310" s="51"/>
      <c r="FP1310" s="51"/>
    </row>
    <row r="1311" spans="101:172" ht="12.75" customHeight="1">
      <c r="CW1311" s="51"/>
      <c r="CX1311" s="51"/>
      <c r="CY1311" s="51"/>
      <c r="CZ1311" s="51"/>
      <c r="DA1311" s="51"/>
      <c r="DB1311" s="51"/>
      <c r="DC1311" s="51"/>
      <c r="DD1311" s="51"/>
      <c r="DE1311" s="51"/>
      <c r="DF1311" s="51"/>
      <c r="DG1311" s="51"/>
      <c r="DH1311" s="51"/>
      <c r="DI1311" s="51"/>
      <c r="DJ1311" s="51"/>
      <c r="DK1311" s="51"/>
      <c r="DL1311" s="51"/>
      <c r="DM1311" s="51"/>
      <c r="DN1311" s="51"/>
      <c r="DO1311" s="51"/>
      <c r="DP1311" s="51"/>
      <c r="DQ1311" s="51"/>
      <c r="DR1311" s="51"/>
      <c r="DS1311" s="51"/>
      <c r="DT1311" s="51"/>
      <c r="DU1311" s="51"/>
      <c r="DV1311" s="51"/>
      <c r="DW1311" s="51"/>
      <c r="DX1311" s="51"/>
      <c r="DY1311" s="51"/>
      <c r="DZ1311" s="51"/>
      <c r="EA1311" s="51"/>
      <c r="EB1311" s="51"/>
      <c r="EC1311" s="51"/>
      <c r="ED1311" s="51"/>
      <c r="EE1311" s="51"/>
      <c r="EF1311" s="51"/>
      <c r="EG1311" s="51"/>
      <c r="EH1311" s="51"/>
      <c r="EI1311" s="51"/>
      <c r="EJ1311" s="51"/>
      <c r="EK1311" s="51"/>
      <c r="EL1311" s="51"/>
      <c r="EM1311" s="51"/>
      <c r="EN1311" s="51"/>
      <c r="EO1311" s="51"/>
      <c r="EP1311" s="51"/>
      <c r="EQ1311" s="51"/>
      <c r="ER1311" s="51"/>
      <c r="ES1311" s="51"/>
      <c r="ET1311" s="51"/>
      <c r="EU1311" s="51"/>
      <c r="EV1311" s="51"/>
      <c r="EW1311" s="51"/>
      <c r="EX1311" s="51"/>
      <c r="EY1311" s="51"/>
      <c r="EZ1311" s="51"/>
      <c r="FA1311" s="51"/>
      <c r="FB1311" s="51"/>
      <c r="FC1311" s="51"/>
      <c r="FD1311" s="51"/>
      <c r="FE1311" s="51"/>
      <c r="FF1311" s="51"/>
      <c r="FG1311" s="51"/>
      <c r="FH1311" s="51"/>
      <c r="FI1311" s="51"/>
      <c r="FJ1311" s="51"/>
      <c r="FK1311" s="51"/>
      <c r="FL1311" s="51"/>
      <c r="FM1311" s="51"/>
      <c r="FN1311" s="51"/>
      <c r="FO1311" s="51"/>
      <c r="FP1311" s="51"/>
    </row>
    <row r="1312" spans="101:172" ht="12.75" customHeight="1">
      <c r="CW1312" s="51"/>
      <c r="CX1312" s="51"/>
      <c r="CY1312" s="51"/>
      <c r="CZ1312" s="51"/>
      <c r="DA1312" s="51"/>
      <c r="DB1312" s="51"/>
      <c r="DC1312" s="51"/>
      <c r="DD1312" s="51"/>
      <c r="DE1312" s="51"/>
      <c r="DF1312" s="51"/>
      <c r="DG1312" s="51"/>
      <c r="DH1312" s="51"/>
      <c r="DI1312" s="51"/>
      <c r="DJ1312" s="51"/>
      <c r="DK1312" s="51"/>
      <c r="DL1312" s="51"/>
      <c r="DM1312" s="51"/>
      <c r="DN1312" s="51"/>
      <c r="DO1312" s="51"/>
      <c r="DP1312" s="51"/>
      <c r="DQ1312" s="51"/>
      <c r="DR1312" s="51"/>
      <c r="DS1312" s="51"/>
      <c r="DT1312" s="51"/>
      <c r="DU1312" s="51"/>
      <c r="DV1312" s="51"/>
      <c r="DW1312" s="51"/>
      <c r="DX1312" s="51"/>
      <c r="DY1312" s="51"/>
      <c r="DZ1312" s="51"/>
      <c r="EA1312" s="51"/>
      <c r="EB1312" s="51"/>
      <c r="EC1312" s="51"/>
      <c r="ED1312" s="51"/>
      <c r="EE1312" s="51"/>
      <c r="EF1312" s="51"/>
      <c r="EG1312" s="51"/>
      <c r="EH1312" s="51"/>
      <c r="EI1312" s="51"/>
      <c r="EJ1312" s="51"/>
      <c r="EK1312" s="51"/>
      <c r="EL1312" s="51"/>
      <c r="EM1312" s="51"/>
      <c r="EN1312" s="51"/>
      <c r="EO1312" s="51"/>
      <c r="EP1312" s="51"/>
      <c r="EQ1312" s="51"/>
      <c r="ER1312" s="51"/>
      <c r="ES1312" s="51"/>
      <c r="ET1312" s="51"/>
      <c r="EU1312" s="51"/>
      <c r="EV1312" s="51"/>
      <c r="EW1312" s="51"/>
      <c r="EX1312" s="51"/>
      <c r="EY1312" s="51"/>
      <c r="EZ1312" s="51"/>
      <c r="FA1312" s="51"/>
      <c r="FB1312" s="51"/>
      <c r="FC1312" s="51"/>
      <c r="FD1312" s="51"/>
      <c r="FE1312" s="51"/>
      <c r="FF1312" s="51"/>
      <c r="FG1312" s="51"/>
      <c r="FH1312" s="51"/>
      <c r="FI1312" s="51"/>
      <c r="FJ1312" s="51"/>
      <c r="FK1312" s="51"/>
      <c r="FL1312" s="51"/>
      <c r="FM1312" s="51"/>
      <c r="FN1312" s="51"/>
      <c r="FO1312" s="51"/>
      <c r="FP1312" s="51"/>
    </row>
    <row r="1313" spans="101:172" ht="12.75" customHeight="1">
      <c r="CW1313" s="51"/>
      <c r="CX1313" s="51"/>
      <c r="CY1313" s="51"/>
      <c r="CZ1313" s="51"/>
      <c r="DA1313" s="51"/>
      <c r="DB1313" s="51"/>
      <c r="DC1313" s="51"/>
      <c r="DD1313" s="51"/>
      <c r="DE1313" s="51"/>
      <c r="DF1313" s="51"/>
      <c r="DG1313" s="51"/>
      <c r="DH1313" s="51"/>
      <c r="DI1313" s="51"/>
      <c r="DJ1313" s="51"/>
      <c r="DK1313" s="51"/>
      <c r="DL1313" s="51"/>
      <c r="DM1313" s="51"/>
      <c r="DN1313" s="51"/>
      <c r="DO1313" s="51"/>
      <c r="DP1313" s="51"/>
      <c r="DQ1313" s="51"/>
      <c r="DR1313" s="51"/>
      <c r="DS1313" s="51"/>
      <c r="DT1313" s="51"/>
      <c r="DU1313" s="51"/>
      <c r="DV1313" s="51"/>
      <c r="DW1313" s="51"/>
      <c r="DX1313" s="51"/>
      <c r="DY1313" s="51"/>
      <c r="DZ1313" s="51"/>
      <c r="EA1313" s="51"/>
      <c r="EB1313" s="51"/>
      <c r="EC1313" s="51"/>
      <c r="ED1313" s="51"/>
      <c r="EE1313" s="51"/>
      <c r="EF1313" s="51"/>
      <c r="EG1313" s="51"/>
      <c r="EH1313" s="51"/>
      <c r="EI1313" s="51"/>
      <c r="EJ1313" s="51"/>
      <c r="EK1313" s="51"/>
      <c r="EL1313" s="51"/>
      <c r="EM1313" s="51"/>
      <c r="EN1313" s="51"/>
      <c r="EO1313" s="51"/>
      <c r="EP1313" s="51"/>
      <c r="EQ1313" s="51"/>
      <c r="ER1313" s="51"/>
      <c r="ES1313" s="51"/>
      <c r="ET1313" s="51"/>
      <c r="EU1313" s="51"/>
      <c r="EV1313" s="51"/>
      <c r="EW1313" s="51"/>
      <c r="EX1313" s="51"/>
      <c r="EY1313" s="51"/>
      <c r="EZ1313" s="51"/>
      <c r="FA1313" s="51"/>
      <c r="FB1313" s="51"/>
      <c r="FC1313" s="51"/>
      <c r="FD1313" s="51"/>
      <c r="FE1313" s="51"/>
      <c r="FF1313" s="51"/>
      <c r="FG1313" s="51"/>
      <c r="FH1313" s="51"/>
      <c r="FI1313" s="51"/>
      <c r="FJ1313" s="51"/>
      <c r="FK1313" s="51"/>
      <c r="FL1313" s="51"/>
      <c r="FM1313" s="51"/>
      <c r="FN1313" s="51"/>
      <c r="FO1313" s="51"/>
      <c r="FP1313" s="51"/>
    </row>
    <row r="1314" spans="101:172" ht="12.75" customHeight="1">
      <c r="CW1314" s="51"/>
      <c r="CX1314" s="51"/>
      <c r="CY1314" s="51"/>
      <c r="CZ1314" s="51"/>
      <c r="DA1314" s="51"/>
      <c r="DB1314" s="51"/>
      <c r="DC1314" s="51"/>
      <c r="DD1314" s="51"/>
      <c r="DE1314" s="51"/>
      <c r="DF1314" s="51"/>
      <c r="DG1314" s="51"/>
      <c r="DH1314" s="51"/>
      <c r="DI1314" s="51"/>
      <c r="DJ1314" s="51"/>
      <c r="DK1314" s="51"/>
      <c r="DL1314" s="51"/>
      <c r="DM1314" s="51"/>
      <c r="DN1314" s="51"/>
      <c r="DO1314" s="51"/>
      <c r="DP1314" s="51"/>
      <c r="DQ1314" s="51"/>
      <c r="DR1314" s="51"/>
      <c r="DS1314" s="51"/>
      <c r="DT1314" s="51"/>
      <c r="DU1314" s="51"/>
      <c r="DV1314" s="51"/>
      <c r="DW1314" s="51"/>
      <c r="DX1314" s="51"/>
      <c r="DY1314" s="51"/>
      <c r="DZ1314" s="51"/>
      <c r="EA1314" s="51"/>
      <c r="EB1314" s="51"/>
      <c r="EC1314" s="51"/>
      <c r="ED1314" s="51"/>
      <c r="EE1314" s="51"/>
      <c r="EF1314" s="51"/>
      <c r="EG1314" s="51"/>
      <c r="EH1314" s="51"/>
      <c r="EI1314" s="51"/>
      <c r="EJ1314" s="51"/>
      <c r="EK1314" s="51"/>
      <c r="EL1314" s="51"/>
      <c r="EM1314" s="51"/>
      <c r="EN1314" s="51"/>
      <c r="EO1314" s="51"/>
      <c r="EP1314" s="51"/>
      <c r="EQ1314" s="51"/>
      <c r="ER1314" s="51"/>
      <c r="ES1314" s="51"/>
      <c r="ET1314" s="51"/>
      <c r="EU1314" s="51"/>
      <c r="EV1314" s="51"/>
      <c r="EW1314" s="51"/>
      <c r="EX1314" s="51"/>
      <c r="EY1314" s="51"/>
      <c r="EZ1314" s="51"/>
      <c r="FA1314" s="51"/>
      <c r="FB1314" s="51"/>
      <c r="FC1314" s="51"/>
      <c r="FD1314" s="51"/>
      <c r="FE1314" s="51"/>
      <c r="FF1314" s="51"/>
      <c r="FG1314" s="51"/>
      <c r="FH1314" s="51"/>
      <c r="FI1314" s="51"/>
      <c r="FJ1314" s="51"/>
      <c r="FK1314" s="51"/>
      <c r="FL1314" s="51"/>
      <c r="FM1314" s="51"/>
      <c r="FN1314" s="51"/>
      <c r="FO1314" s="51"/>
      <c r="FP1314" s="51"/>
    </row>
    <row r="1315" spans="101:172" ht="12.75" customHeight="1">
      <c r="CW1315" s="51"/>
      <c r="CX1315" s="51"/>
      <c r="CY1315" s="51"/>
      <c r="CZ1315" s="51"/>
      <c r="DA1315" s="51"/>
      <c r="DB1315" s="51"/>
      <c r="DC1315" s="51"/>
      <c r="DD1315" s="51"/>
      <c r="DE1315" s="51"/>
      <c r="DF1315" s="51"/>
      <c r="DG1315" s="51"/>
      <c r="DH1315" s="51"/>
      <c r="DI1315" s="51"/>
      <c r="DJ1315" s="51"/>
      <c r="DK1315" s="51"/>
      <c r="DL1315" s="51"/>
      <c r="DM1315" s="51"/>
      <c r="DN1315" s="51"/>
      <c r="DO1315" s="51"/>
      <c r="DP1315" s="51"/>
      <c r="DQ1315" s="51"/>
      <c r="DR1315" s="51"/>
      <c r="DS1315" s="51"/>
      <c r="DT1315" s="51"/>
      <c r="DU1315" s="51"/>
      <c r="DV1315" s="51"/>
      <c r="DW1315" s="51"/>
      <c r="DX1315" s="51"/>
      <c r="DY1315" s="51"/>
      <c r="DZ1315" s="51"/>
      <c r="EA1315" s="51"/>
      <c r="EB1315" s="51"/>
      <c r="EC1315" s="51"/>
      <c r="ED1315" s="51"/>
      <c r="EE1315" s="51"/>
      <c r="EF1315" s="51"/>
      <c r="EG1315" s="51"/>
      <c r="EH1315" s="51"/>
      <c r="EI1315" s="51"/>
      <c r="EJ1315" s="51"/>
      <c r="EK1315" s="51"/>
      <c r="EL1315" s="51"/>
      <c r="EM1315" s="51"/>
      <c r="EN1315" s="51"/>
      <c r="EO1315" s="51"/>
      <c r="EP1315" s="51"/>
      <c r="EQ1315" s="51"/>
      <c r="ER1315" s="51"/>
      <c r="ES1315" s="51"/>
      <c r="ET1315" s="51"/>
      <c r="EU1315" s="51"/>
      <c r="EV1315" s="51"/>
      <c r="EW1315" s="51"/>
      <c r="EX1315" s="51"/>
      <c r="EY1315" s="51"/>
      <c r="EZ1315" s="51"/>
      <c r="FA1315" s="51"/>
      <c r="FB1315" s="51"/>
      <c r="FC1315" s="51"/>
      <c r="FD1315" s="51"/>
      <c r="FE1315" s="51"/>
      <c r="FF1315" s="51"/>
      <c r="FG1315" s="51"/>
      <c r="FH1315" s="51"/>
      <c r="FI1315" s="51"/>
      <c r="FJ1315" s="51"/>
      <c r="FK1315" s="51"/>
      <c r="FL1315" s="51"/>
      <c r="FM1315" s="51"/>
      <c r="FN1315" s="51"/>
      <c r="FO1315" s="51"/>
      <c r="FP1315" s="51"/>
    </row>
    <row r="1316" spans="101:172" ht="12.75" customHeight="1">
      <c r="CW1316" s="51"/>
      <c r="CX1316" s="51"/>
      <c r="CY1316" s="51"/>
      <c r="CZ1316" s="51"/>
      <c r="DA1316" s="51"/>
      <c r="DB1316" s="51"/>
      <c r="DC1316" s="51"/>
      <c r="DD1316" s="51"/>
      <c r="DE1316" s="51"/>
      <c r="DF1316" s="51"/>
      <c r="DG1316" s="51"/>
      <c r="DH1316" s="51"/>
      <c r="DI1316" s="51"/>
      <c r="DJ1316" s="51"/>
      <c r="DK1316" s="51"/>
      <c r="DL1316" s="51"/>
      <c r="DM1316" s="51"/>
      <c r="DN1316" s="51"/>
      <c r="DO1316" s="51"/>
      <c r="DP1316" s="51"/>
      <c r="DQ1316" s="51"/>
      <c r="DR1316" s="51"/>
      <c r="DS1316" s="51"/>
      <c r="DT1316" s="51"/>
      <c r="DU1316" s="51"/>
      <c r="DV1316" s="51"/>
      <c r="DW1316" s="51"/>
      <c r="DX1316" s="51"/>
      <c r="DY1316" s="51"/>
      <c r="DZ1316" s="51"/>
      <c r="EA1316" s="51"/>
      <c r="EB1316" s="51"/>
      <c r="EC1316" s="51"/>
      <c r="ED1316" s="51"/>
      <c r="EE1316" s="51"/>
      <c r="EF1316" s="51"/>
      <c r="EG1316" s="51"/>
      <c r="EH1316" s="51"/>
      <c r="EI1316" s="51"/>
      <c r="EJ1316" s="51"/>
      <c r="EK1316" s="51"/>
      <c r="EL1316" s="51"/>
      <c r="EM1316" s="51"/>
      <c r="EN1316" s="51"/>
      <c r="EO1316" s="51"/>
      <c r="EP1316" s="51"/>
      <c r="EQ1316" s="51"/>
      <c r="ER1316" s="51"/>
      <c r="ES1316" s="51"/>
      <c r="ET1316" s="51"/>
      <c r="EU1316" s="51"/>
      <c r="EV1316" s="51"/>
      <c r="EW1316" s="51"/>
      <c r="EX1316" s="51"/>
      <c r="EY1316" s="51"/>
      <c r="EZ1316" s="51"/>
      <c r="FA1316" s="51"/>
      <c r="FB1316" s="51"/>
      <c r="FC1316" s="51"/>
      <c r="FD1316" s="51"/>
      <c r="FE1316" s="51"/>
      <c r="FF1316" s="51"/>
      <c r="FG1316" s="51"/>
      <c r="FH1316" s="51"/>
      <c r="FI1316" s="51"/>
      <c r="FJ1316" s="51"/>
      <c r="FK1316" s="51"/>
      <c r="FL1316" s="51"/>
      <c r="FM1316" s="51"/>
      <c r="FN1316" s="51"/>
      <c r="FO1316" s="51"/>
      <c r="FP1316" s="51"/>
    </row>
    <row r="1317" spans="101:172" ht="12.75" customHeight="1">
      <c r="CW1317" s="51"/>
      <c r="CX1317" s="51"/>
      <c r="CY1317" s="51"/>
      <c r="CZ1317" s="51"/>
      <c r="DA1317" s="51"/>
      <c r="DB1317" s="51"/>
      <c r="DC1317" s="51"/>
      <c r="DD1317" s="51"/>
      <c r="DE1317" s="51"/>
      <c r="DF1317" s="51"/>
      <c r="DG1317" s="51"/>
      <c r="DH1317" s="51"/>
      <c r="DI1317" s="51"/>
      <c r="DJ1317" s="51"/>
      <c r="DK1317" s="51"/>
      <c r="DL1317" s="51"/>
      <c r="DM1317" s="51"/>
      <c r="DN1317" s="51"/>
      <c r="DO1317" s="51"/>
      <c r="DP1317" s="51"/>
      <c r="DQ1317" s="51"/>
      <c r="DR1317" s="51"/>
      <c r="DS1317" s="51"/>
      <c r="DT1317" s="51"/>
      <c r="DU1317" s="51"/>
      <c r="DV1317" s="51"/>
      <c r="DW1317" s="51"/>
      <c r="DX1317" s="51"/>
      <c r="DY1317" s="51"/>
      <c r="DZ1317" s="51"/>
      <c r="EA1317" s="51"/>
      <c r="EB1317" s="51"/>
      <c r="EC1317" s="51"/>
      <c r="ED1317" s="51"/>
      <c r="EE1317" s="51"/>
      <c r="EF1317" s="51"/>
      <c r="EG1317" s="51"/>
      <c r="EH1317" s="51"/>
      <c r="EI1317" s="51"/>
      <c r="EJ1317" s="51"/>
      <c r="EK1317" s="51"/>
      <c r="EL1317" s="51"/>
      <c r="EM1317" s="51"/>
      <c r="EN1317" s="51"/>
      <c r="EO1317" s="51"/>
      <c r="EP1317" s="51"/>
      <c r="EQ1317" s="51"/>
      <c r="ER1317" s="51"/>
      <c r="ES1317" s="51"/>
      <c r="ET1317" s="51"/>
      <c r="EU1317" s="51"/>
      <c r="EV1317" s="51"/>
      <c r="EW1317" s="51"/>
      <c r="EX1317" s="51"/>
      <c r="EY1317" s="51"/>
      <c r="EZ1317" s="51"/>
      <c r="FA1317" s="51"/>
      <c r="FB1317" s="51"/>
      <c r="FC1317" s="51"/>
      <c r="FD1317" s="51"/>
      <c r="FE1317" s="51"/>
      <c r="FF1317" s="51"/>
      <c r="FG1317" s="51"/>
      <c r="FH1317" s="51"/>
      <c r="FI1317" s="51"/>
      <c r="FJ1317" s="51"/>
      <c r="FK1317" s="51"/>
      <c r="FL1317" s="51"/>
      <c r="FM1317" s="51"/>
      <c r="FN1317" s="51"/>
      <c r="FO1317" s="51"/>
      <c r="FP1317" s="51"/>
    </row>
    <row r="1318" spans="101:172" ht="12.75" customHeight="1">
      <c r="CW1318" s="51"/>
      <c r="CX1318" s="51"/>
      <c r="CY1318" s="51"/>
      <c r="CZ1318" s="51"/>
      <c r="DA1318" s="51"/>
      <c r="DB1318" s="51"/>
      <c r="DC1318" s="51"/>
      <c r="DD1318" s="51"/>
      <c r="DE1318" s="51"/>
      <c r="DF1318" s="51"/>
      <c r="DG1318" s="51"/>
      <c r="DH1318" s="51"/>
      <c r="DI1318" s="51"/>
      <c r="DJ1318" s="51"/>
      <c r="DK1318" s="51"/>
      <c r="DL1318" s="51"/>
      <c r="DM1318" s="51"/>
      <c r="DN1318" s="51"/>
      <c r="DO1318" s="51"/>
      <c r="DP1318" s="51"/>
      <c r="DQ1318" s="51"/>
      <c r="DR1318" s="51"/>
      <c r="DS1318" s="51"/>
      <c r="DT1318" s="51"/>
      <c r="DU1318" s="51"/>
      <c r="DV1318" s="51"/>
      <c r="DW1318" s="51"/>
      <c r="DX1318" s="51"/>
      <c r="DY1318" s="51"/>
      <c r="DZ1318" s="51"/>
      <c r="EA1318" s="51"/>
      <c r="EB1318" s="51"/>
      <c r="EC1318" s="51"/>
      <c r="ED1318" s="51"/>
      <c r="EE1318" s="51"/>
      <c r="EF1318" s="51"/>
      <c r="EG1318" s="51"/>
      <c r="EH1318" s="51"/>
      <c r="EI1318" s="51"/>
      <c r="EJ1318" s="51"/>
      <c r="EK1318" s="51"/>
      <c r="EL1318" s="51"/>
      <c r="EM1318" s="51"/>
      <c r="EN1318" s="51"/>
      <c r="EO1318" s="51"/>
      <c r="EP1318" s="51"/>
      <c r="EQ1318" s="51"/>
      <c r="ER1318" s="51"/>
      <c r="ES1318" s="51"/>
      <c r="ET1318" s="51"/>
      <c r="EU1318" s="51"/>
      <c r="EV1318" s="51"/>
      <c r="EW1318" s="51"/>
      <c r="EX1318" s="51"/>
      <c r="EY1318" s="51"/>
      <c r="EZ1318" s="51"/>
      <c r="FA1318" s="51"/>
      <c r="FB1318" s="51"/>
      <c r="FC1318" s="51"/>
      <c r="FD1318" s="51"/>
      <c r="FE1318" s="51"/>
      <c r="FF1318" s="51"/>
      <c r="FG1318" s="51"/>
      <c r="FH1318" s="51"/>
      <c r="FI1318" s="51"/>
      <c r="FJ1318" s="51"/>
      <c r="FK1318" s="51"/>
      <c r="FL1318" s="51"/>
      <c r="FM1318" s="51"/>
      <c r="FN1318" s="51"/>
      <c r="FO1318" s="51"/>
      <c r="FP1318" s="51"/>
    </row>
    <row r="1319" spans="101:172" ht="12.75" customHeight="1">
      <c r="CW1319" s="51"/>
      <c r="CX1319" s="51"/>
      <c r="CY1319" s="51"/>
      <c r="CZ1319" s="51"/>
      <c r="DA1319" s="51"/>
      <c r="DB1319" s="51"/>
      <c r="DC1319" s="51"/>
      <c r="DD1319" s="51"/>
      <c r="DE1319" s="51"/>
      <c r="DF1319" s="51"/>
      <c r="DG1319" s="51"/>
      <c r="DH1319" s="51"/>
      <c r="DI1319" s="51"/>
      <c r="DJ1319" s="51"/>
      <c r="DK1319" s="51"/>
      <c r="DL1319" s="51"/>
      <c r="DM1319" s="51"/>
      <c r="DN1319" s="51"/>
      <c r="DO1319" s="51"/>
      <c r="DP1319" s="51"/>
      <c r="DQ1319" s="51"/>
      <c r="DR1319" s="51"/>
      <c r="DS1319" s="51"/>
      <c r="DT1319" s="51"/>
      <c r="DU1319" s="51"/>
      <c r="DV1319" s="51"/>
      <c r="DW1319" s="51"/>
      <c r="DX1319" s="51"/>
      <c r="DY1319" s="51"/>
      <c r="DZ1319" s="51"/>
      <c r="EA1319" s="51"/>
      <c r="EB1319" s="51"/>
      <c r="EC1319" s="51"/>
      <c r="ED1319" s="51"/>
      <c r="EE1319" s="51"/>
      <c r="EF1319" s="51"/>
      <c r="EG1319" s="51"/>
      <c r="EH1319" s="51"/>
      <c r="EI1319" s="51"/>
      <c r="EJ1319" s="51"/>
      <c r="EK1319" s="51"/>
      <c r="EL1319" s="51"/>
      <c r="EM1319" s="51"/>
      <c r="EN1319" s="51"/>
      <c r="EO1319" s="51"/>
      <c r="EP1319" s="51"/>
      <c r="EQ1319" s="51"/>
      <c r="ER1319" s="51"/>
      <c r="ES1319" s="51"/>
      <c r="ET1319" s="51"/>
      <c r="EU1319" s="51"/>
      <c r="EV1319" s="51"/>
      <c r="EW1319" s="51"/>
      <c r="EX1319" s="51"/>
      <c r="EY1319" s="51"/>
      <c r="EZ1319" s="51"/>
      <c r="FA1319" s="51"/>
      <c r="FB1319" s="51"/>
      <c r="FC1319" s="51"/>
      <c r="FD1319" s="51"/>
      <c r="FE1319" s="51"/>
      <c r="FF1319" s="51"/>
      <c r="FG1319" s="51"/>
      <c r="FH1319" s="51"/>
      <c r="FI1319" s="51"/>
      <c r="FJ1319" s="51"/>
      <c r="FK1319" s="51"/>
      <c r="FL1319" s="51"/>
      <c r="FM1319" s="51"/>
      <c r="FN1319" s="51"/>
      <c r="FO1319" s="51"/>
      <c r="FP1319" s="51"/>
    </row>
    <row r="1320" spans="101:172" ht="12.75" customHeight="1">
      <c r="CW1320" s="51"/>
      <c r="CX1320" s="51"/>
      <c r="CY1320" s="51"/>
      <c r="CZ1320" s="51"/>
      <c r="DA1320" s="51"/>
      <c r="DB1320" s="51"/>
      <c r="DC1320" s="51"/>
      <c r="DD1320" s="51"/>
      <c r="DE1320" s="51"/>
      <c r="DF1320" s="51"/>
      <c r="DG1320" s="51"/>
      <c r="DH1320" s="51"/>
      <c r="DI1320" s="51"/>
      <c r="DJ1320" s="51"/>
      <c r="DK1320" s="51"/>
      <c r="DL1320" s="51"/>
      <c r="DM1320" s="51"/>
      <c r="DN1320" s="51"/>
      <c r="DO1320" s="51"/>
      <c r="DP1320" s="51"/>
      <c r="DQ1320" s="51"/>
      <c r="DR1320" s="51"/>
      <c r="DS1320" s="51"/>
      <c r="DT1320" s="51"/>
      <c r="DU1320" s="51"/>
      <c r="DV1320" s="51"/>
      <c r="DW1320" s="51"/>
      <c r="DX1320" s="51"/>
      <c r="DY1320" s="51"/>
      <c r="DZ1320" s="51"/>
      <c r="EA1320" s="51"/>
      <c r="EB1320" s="51"/>
      <c r="EC1320" s="51"/>
      <c r="ED1320" s="51"/>
      <c r="EE1320" s="51"/>
      <c r="EF1320" s="51"/>
      <c r="EG1320" s="51"/>
      <c r="EH1320" s="51"/>
      <c r="EI1320" s="51"/>
      <c r="EJ1320" s="51"/>
      <c r="EK1320" s="51"/>
      <c r="EL1320" s="51"/>
      <c r="EM1320" s="51"/>
      <c r="EN1320" s="51"/>
      <c r="EO1320" s="51"/>
      <c r="EP1320" s="51"/>
      <c r="EQ1320" s="51"/>
      <c r="ER1320" s="51"/>
      <c r="ES1320" s="51"/>
      <c r="ET1320" s="51"/>
      <c r="EU1320" s="51"/>
      <c r="EV1320" s="51"/>
      <c r="EW1320" s="51"/>
      <c r="EX1320" s="51"/>
      <c r="EY1320" s="51"/>
      <c r="EZ1320" s="51"/>
      <c r="FA1320" s="51"/>
      <c r="FB1320" s="51"/>
      <c r="FC1320" s="51"/>
      <c r="FD1320" s="51"/>
      <c r="FE1320" s="51"/>
      <c r="FF1320" s="51"/>
      <c r="FG1320" s="51"/>
      <c r="FH1320" s="51"/>
      <c r="FI1320" s="51"/>
      <c r="FJ1320" s="51"/>
      <c r="FK1320" s="51"/>
      <c r="FL1320" s="51"/>
      <c r="FM1320" s="51"/>
      <c r="FN1320" s="51"/>
      <c r="FO1320" s="51"/>
      <c r="FP1320" s="51"/>
    </row>
    <row r="1321" spans="101:172" ht="12.75" customHeight="1">
      <c r="CW1321" s="51"/>
      <c r="CX1321" s="51"/>
      <c r="CY1321" s="51"/>
      <c r="CZ1321" s="51"/>
      <c r="DA1321" s="51"/>
      <c r="DB1321" s="51"/>
      <c r="DC1321" s="51"/>
      <c r="DD1321" s="51"/>
      <c r="DE1321" s="51"/>
      <c r="DF1321" s="51"/>
      <c r="DG1321" s="51"/>
      <c r="DH1321" s="51"/>
      <c r="DI1321" s="51"/>
      <c r="DJ1321" s="51"/>
      <c r="DK1321" s="51"/>
      <c r="DL1321" s="51"/>
      <c r="DM1321" s="51"/>
      <c r="DN1321" s="51"/>
      <c r="DO1321" s="51"/>
      <c r="DP1321" s="51"/>
      <c r="DQ1321" s="51"/>
      <c r="DR1321" s="51"/>
      <c r="DS1321" s="51"/>
      <c r="DT1321" s="51"/>
      <c r="DU1321" s="51"/>
      <c r="DV1321" s="51"/>
      <c r="DW1321" s="51"/>
      <c r="DX1321" s="51"/>
      <c r="DY1321" s="51"/>
      <c r="DZ1321" s="51"/>
      <c r="EA1321" s="51"/>
      <c r="EB1321" s="51"/>
      <c r="EC1321" s="51"/>
      <c r="ED1321" s="51"/>
      <c r="EE1321" s="51"/>
      <c r="EF1321" s="51"/>
      <c r="EG1321" s="51"/>
      <c r="EH1321" s="51"/>
      <c r="EI1321" s="51"/>
      <c r="EJ1321" s="51"/>
      <c r="EK1321" s="51"/>
      <c r="EL1321" s="51"/>
      <c r="EM1321" s="51"/>
      <c r="EN1321" s="51"/>
      <c r="EO1321" s="51"/>
      <c r="EP1321" s="51"/>
      <c r="EQ1321" s="51"/>
      <c r="ER1321" s="51"/>
      <c r="ES1321" s="51"/>
      <c r="ET1321" s="51"/>
      <c r="EU1321" s="51"/>
      <c r="EV1321" s="51"/>
      <c r="EW1321" s="51"/>
      <c r="EX1321" s="51"/>
      <c r="EY1321" s="51"/>
      <c r="EZ1321" s="51"/>
      <c r="FA1321" s="51"/>
      <c r="FB1321" s="51"/>
      <c r="FC1321" s="51"/>
      <c r="FD1321" s="51"/>
      <c r="FE1321" s="51"/>
      <c r="FF1321" s="51"/>
      <c r="FG1321" s="51"/>
      <c r="FH1321" s="51"/>
      <c r="FI1321" s="51"/>
      <c r="FJ1321" s="51"/>
      <c r="FK1321" s="51"/>
      <c r="FL1321" s="51"/>
      <c r="FM1321" s="51"/>
      <c r="FN1321" s="51"/>
      <c r="FO1321" s="51"/>
      <c r="FP1321" s="51"/>
    </row>
    <row r="1322" spans="101:172" ht="12.75" customHeight="1">
      <c r="CW1322" s="51"/>
      <c r="CX1322" s="51"/>
      <c r="CY1322" s="51"/>
      <c r="CZ1322" s="51"/>
      <c r="DA1322" s="51"/>
      <c r="DB1322" s="51"/>
      <c r="DC1322" s="51"/>
      <c r="DD1322" s="51"/>
      <c r="DE1322" s="51"/>
      <c r="DF1322" s="51"/>
      <c r="DG1322" s="51"/>
      <c r="DH1322" s="51"/>
      <c r="DI1322" s="51"/>
      <c r="DJ1322" s="51"/>
      <c r="DK1322" s="51"/>
      <c r="DL1322" s="51"/>
      <c r="DM1322" s="51"/>
      <c r="DN1322" s="51"/>
      <c r="DO1322" s="51"/>
      <c r="DP1322" s="51"/>
      <c r="DQ1322" s="51"/>
      <c r="DR1322" s="51"/>
      <c r="DS1322" s="51"/>
      <c r="DT1322" s="51"/>
      <c r="DU1322" s="51"/>
      <c r="DV1322" s="51"/>
      <c r="DW1322" s="51"/>
      <c r="DX1322" s="51"/>
      <c r="DY1322" s="51"/>
      <c r="DZ1322" s="51"/>
      <c r="EA1322" s="51"/>
      <c r="EB1322" s="51"/>
      <c r="EC1322" s="51"/>
      <c r="ED1322" s="51"/>
      <c r="EE1322" s="51"/>
      <c r="EF1322" s="51"/>
      <c r="EG1322" s="51"/>
      <c r="EH1322" s="51"/>
      <c r="EI1322" s="51"/>
      <c r="EJ1322" s="51"/>
      <c r="EK1322" s="51"/>
      <c r="EL1322" s="51"/>
      <c r="EM1322" s="51"/>
      <c r="EN1322" s="51"/>
      <c r="EO1322" s="51"/>
      <c r="EP1322" s="51"/>
      <c r="EQ1322" s="51"/>
      <c r="ER1322" s="51"/>
      <c r="ES1322" s="51"/>
      <c r="ET1322" s="51"/>
      <c r="EU1322" s="51"/>
      <c r="EV1322" s="51"/>
      <c r="EW1322" s="51"/>
      <c r="EX1322" s="51"/>
      <c r="EY1322" s="51"/>
      <c r="EZ1322" s="51"/>
      <c r="FA1322" s="51"/>
      <c r="FB1322" s="51"/>
      <c r="FC1322" s="51"/>
      <c r="FD1322" s="51"/>
      <c r="FE1322" s="51"/>
      <c r="FF1322" s="51"/>
      <c r="FG1322" s="51"/>
      <c r="FH1322" s="51"/>
      <c r="FI1322" s="51"/>
      <c r="FJ1322" s="51"/>
      <c r="FK1322" s="51"/>
      <c r="FL1322" s="51"/>
      <c r="FM1322" s="51"/>
      <c r="FN1322" s="51"/>
      <c r="FO1322" s="51"/>
      <c r="FP1322" s="51"/>
    </row>
    <row r="1323" spans="101:172" ht="12.75" customHeight="1">
      <c r="CW1323" s="51"/>
      <c r="CX1323" s="51"/>
      <c r="CY1323" s="51"/>
      <c r="CZ1323" s="51"/>
      <c r="DA1323" s="51"/>
      <c r="DB1323" s="51"/>
      <c r="DC1323" s="51"/>
      <c r="DD1323" s="51"/>
      <c r="DE1323" s="51"/>
      <c r="DF1323" s="51"/>
      <c r="DG1323" s="51"/>
      <c r="DH1323" s="51"/>
      <c r="DI1323" s="51"/>
      <c r="DJ1323" s="51"/>
      <c r="DK1323" s="51"/>
      <c r="DL1323" s="51"/>
      <c r="DM1323" s="51"/>
      <c r="DN1323" s="51"/>
      <c r="DO1323" s="51"/>
      <c r="DP1323" s="51"/>
      <c r="DQ1323" s="51"/>
      <c r="DR1323" s="51"/>
      <c r="DS1323" s="51"/>
      <c r="DT1323" s="51"/>
      <c r="DU1323" s="51"/>
      <c r="DV1323" s="51"/>
      <c r="DW1323" s="51"/>
      <c r="DX1323" s="51"/>
      <c r="DY1323" s="51"/>
      <c r="DZ1323" s="51"/>
      <c r="EA1323" s="51"/>
      <c r="EB1323" s="51"/>
      <c r="EC1323" s="51"/>
      <c r="ED1323" s="51"/>
      <c r="EE1323" s="51"/>
      <c r="EF1323" s="51"/>
      <c r="EG1323" s="51"/>
      <c r="EH1323" s="51"/>
      <c r="EI1323" s="51"/>
      <c r="EJ1323" s="51"/>
      <c r="EK1323" s="51"/>
      <c r="EL1323" s="51"/>
      <c r="EM1323" s="51"/>
      <c r="EN1323" s="51"/>
      <c r="EO1323" s="51"/>
      <c r="EP1323" s="51"/>
      <c r="EQ1323" s="51"/>
      <c r="ER1323" s="51"/>
      <c r="ES1323" s="51"/>
      <c r="ET1323" s="51"/>
      <c r="EU1323" s="51"/>
      <c r="EV1323" s="51"/>
      <c r="EW1323" s="51"/>
      <c r="EX1323" s="51"/>
      <c r="EY1323" s="51"/>
      <c r="EZ1323" s="51"/>
      <c r="FA1323" s="51"/>
      <c r="FB1323" s="51"/>
      <c r="FC1323" s="51"/>
      <c r="FD1323" s="51"/>
      <c r="FE1323" s="51"/>
      <c r="FF1323" s="51"/>
      <c r="FG1323" s="51"/>
      <c r="FH1323" s="51"/>
      <c r="FI1323" s="51"/>
      <c r="FJ1323" s="51"/>
      <c r="FK1323" s="51"/>
      <c r="FL1323" s="51"/>
      <c r="FM1323" s="51"/>
      <c r="FN1323" s="51"/>
      <c r="FO1323" s="51"/>
      <c r="FP1323" s="51"/>
    </row>
    <row r="1324" spans="101:172" ht="12.75" customHeight="1">
      <c r="CW1324" s="51"/>
      <c r="CX1324" s="51"/>
      <c r="CY1324" s="51"/>
      <c r="CZ1324" s="51"/>
      <c r="DA1324" s="51"/>
      <c r="DB1324" s="51"/>
      <c r="DC1324" s="51"/>
      <c r="DD1324" s="51"/>
      <c r="DE1324" s="51"/>
      <c r="DF1324" s="51"/>
      <c r="DG1324" s="51"/>
      <c r="DH1324" s="51"/>
      <c r="DI1324" s="51"/>
      <c r="DJ1324" s="51"/>
      <c r="DK1324" s="51"/>
      <c r="DL1324" s="51"/>
      <c r="DM1324" s="51"/>
      <c r="DN1324" s="51"/>
      <c r="DO1324" s="51"/>
      <c r="DP1324" s="51"/>
      <c r="DQ1324" s="51"/>
      <c r="DR1324" s="51"/>
      <c r="DS1324" s="51"/>
      <c r="DT1324" s="51"/>
      <c r="DU1324" s="51"/>
      <c r="DV1324" s="51"/>
      <c r="DW1324" s="51"/>
      <c r="DX1324" s="51"/>
      <c r="DY1324" s="51"/>
      <c r="DZ1324" s="51"/>
      <c r="EA1324" s="51"/>
      <c r="EB1324" s="51"/>
      <c r="EC1324" s="51"/>
      <c r="ED1324" s="51"/>
      <c r="EE1324" s="51"/>
      <c r="EF1324" s="51"/>
      <c r="EG1324" s="51"/>
      <c r="EH1324" s="51"/>
      <c r="EI1324" s="51"/>
      <c r="EJ1324" s="51"/>
      <c r="EK1324" s="51"/>
      <c r="EL1324" s="51"/>
      <c r="EM1324" s="51"/>
      <c r="EN1324" s="51"/>
      <c r="EO1324" s="51"/>
      <c r="EP1324" s="51"/>
      <c r="EQ1324" s="51"/>
      <c r="ER1324" s="51"/>
      <c r="ES1324" s="51"/>
      <c r="ET1324" s="51"/>
      <c r="EU1324" s="51"/>
      <c r="EV1324" s="51"/>
      <c r="EW1324" s="51"/>
      <c r="EX1324" s="51"/>
      <c r="EY1324" s="51"/>
      <c r="EZ1324" s="51"/>
      <c r="FA1324" s="51"/>
      <c r="FB1324" s="51"/>
      <c r="FC1324" s="51"/>
      <c r="FD1324" s="51"/>
      <c r="FE1324" s="51"/>
      <c r="FF1324" s="51"/>
      <c r="FG1324" s="51"/>
      <c r="FH1324" s="51"/>
      <c r="FI1324" s="51"/>
      <c r="FJ1324" s="51"/>
      <c r="FK1324" s="51"/>
      <c r="FL1324" s="51"/>
      <c r="FM1324" s="51"/>
      <c r="FN1324" s="51"/>
      <c r="FO1324" s="51"/>
      <c r="FP1324" s="51"/>
    </row>
    <row r="1325" spans="101:172" ht="12.75" customHeight="1">
      <c r="CW1325" s="51"/>
      <c r="CX1325" s="51"/>
      <c r="CY1325" s="51"/>
      <c r="CZ1325" s="51"/>
      <c r="DA1325" s="51"/>
      <c r="DB1325" s="51"/>
      <c r="DC1325" s="51"/>
      <c r="DD1325" s="51"/>
      <c r="DE1325" s="51"/>
      <c r="DF1325" s="51"/>
      <c r="DG1325" s="51"/>
      <c r="DH1325" s="51"/>
      <c r="DI1325" s="51"/>
      <c r="DJ1325" s="51"/>
      <c r="DK1325" s="51"/>
      <c r="DL1325" s="51"/>
      <c r="DM1325" s="51"/>
      <c r="DN1325" s="51"/>
      <c r="DO1325" s="51"/>
      <c r="DP1325" s="51"/>
      <c r="DQ1325" s="51"/>
      <c r="DR1325" s="51"/>
      <c r="DS1325" s="51"/>
      <c r="DT1325" s="51"/>
      <c r="DU1325" s="51"/>
      <c r="DV1325" s="51"/>
      <c r="DW1325" s="51"/>
      <c r="DX1325" s="51"/>
      <c r="DY1325" s="51"/>
      <c r="DZ1325" s="51"/>
      <c r="EA1325" s="51"/>
      <c r="EB1325" s="51"/>
      <c r="EC1325" s="51"/>
      <c r="ED1325" s="51"/>
      <c r="EE1325" s="51"/>
      <c r="EF1325" s="51"/>
      <c r="EG1325" s="51"/>
      <c r="EH1325" s="51"/>
      <c r="EI1325" s="51"/>
      <c r="EJ1325" s="51"/>
      <c r="EK1325" s="51"/>
      <c r="EL1325" s="51"/>
      <c r="EM1325" s="51"/>
      <c r="EN1325" s="51"/>
      <c r="EO1325" s="51"/>
      <c r="EP1325" s="51"/>
      <c r="EQ1325" s="51"/>
      <c r="ER1325" s="51"/>
      <c r="ES1325" s="51"/>
      <c r="ET1325" s="51"/>
      <c r="EU1325" s="51"/>
      <c r="EV1325" s="51"/>
      <c r="EW1325" s="51"/>
      <c r="EX1325" s="51"/>
      <c r="EY1325" s="51"/>
      <c r="EZ1325" s="51"/>
      <c r="FA1325" s="51"/>
      <c r="FB1325" s="51"/>
      <c r="FC1325" s="51"/>
      <c r="FD1325" s="51"/>
      <c r="FE1325" s="51"/>
      <c r="FF1325" s="51"/>
      <c r="FG1325" s="51"/>
      <c r="FH1325" s="51"/>
      <c r="FI1325" s="51"/>
      <c r="FJ1325" s="51"/>
      <c r="FK1325" s="51"/>
      <c r="FL1325" s="51"/>
      <c r="FM1325" s="51"/>
      <c r="FN1325" s="51"/>
      <c r="FO1325" s="51"/>
      <c r="FP1325" s="51"/>
    </row>
    <row r="1326" spans="101:172" ht="12.75" customHeight="1">
      <c r="CW1326" s="51"/>
      <c r="CX1326" s="51"/>
      <c r="CY1326" s="51"/>
      <c r="CZ1326" s="51"/>
      <c r="DA1326" s="51"/>
      <c r="DB1326" s="51"/>
      <c r="DC1326" s="51"/>
      <c r="DD1326" s="51"/>
      <c r="DE1326" s="51"/>
      <c r="DF1326" s="51"/>
      <c r="DG1326" s="51"/>
      <c r="DH1326" s="51"/>
      <c r="DI1326" s="51"/>
      <c r="DJ1326" s="51"/>
      <c r="DK1326" s="51"/>
      <c r="DL1326" s="51"/>
      <c r="DM1326" s="51"/>
      <c r="DN1326" s="51"/>
      <c r="DO1326" s="51"/>
      <c r="DP1326" s="51"/>
      <c r="DQ1326" s="51"/>
      <c r="DR1326" s="51"/>
      <c r="DS1326" s="51"/>
      <c r="DT1326" s="51"/>
      <c r="DU1326" s="51"/>
      <c r="DV1326" s="51"/>
      <c r="DW1326" s="51"/>
      <c r="DX1326" s="51"/>
      <c r="DY1326" s="51"/>
      <c r="DZ1326" s="51"/>
      <c r="EA1326" s="51"/>
      <c r="EB1326" s="51"/>
      <c r="EC1326" s="51"/>
      <c r="ED1326" s="51"/>
      <c r="EE1326" s="51"/>
      <c r="EF1326" s="51"/>
      <c r="EG1326" s="51"/>
      <c r="EH1326" s="51"/>
      <c r="EI1326" s="51"/>
      <c r="EJ1326" s="51"/>
      <c r="EK1326" s="51"/>
      <c r="EL1326" s="51"/>
      <c r="EM1326" s="51"/>
      <c r="EN1326" s="51"/>
      <c r="EO1326" s="51"/>
      <c r="EP1326" s="51"/>
      <c r="EQ1326" s="51"/>
      <c r="ER1326" s="51"/>
      <c r="ES1326" s="51"/>
      <c r="ET1326" s="51"/>
      <c r="EU1326" s="51"/>
      <c r="EV1326" s="51"/>
      <c r="EW1326" s="51"/>
      <c r="EX1326" s="51"/>
      <c r="EY1326" s="51"/>
      <c r="EZ1326" s="51"/>
      <c r="FA1326" s="51"/>
      <c r="FB1326" s="51"/>
      <c r="FC1326" s="51"/>
      <c r="FD1326" s="51"/>
      <c r="FE1326" s="51"/>
      <c r="FF1326" s="51"/>
      <c r="FG1326" s="51"/>
      <c r="FH1326" s="51"/>
      <c r="FI1326" s="51"/>
      <c r="FJ1326" s="51"/>
      <c r="FK1326" s="51"/>
      <c r="FL1326" s="51"/>
      <c r="FM1326" s="51"/>
      <c r="FN1326" s="51"/>
      <c r="FO1326" s="51"/>
      <c r="FP1326" s="51"/>
    </row>
    <row r="1327" spans="101:172" ht="12.75" customHeight="1">
      <c r="CW1327" s="51"/>
      <c r="CX1327" s="51"/>
      <c r="CY1327" s="51"/>
      <c r="CZ1327" s="51"/>
      <c r="DA1327" s="51"/>
      <c r="DB1327" s="51"/>
      <c r="DC1327" s="51"/>
      <c r="DD1327" s="51"/>
      <c r="DE1327" s="51"/>
      <c r="DF1327" s="51"/>
      <c r="DG1327" s="51"/>
      <c r="DH1327" s="51"/>
      <c r="DI1327" s="51"/>
      <c r="DJ1327" s="51"/>
      <c r="DK1327" s="51"/>
      <c r="DL1327" s="51"/>
      <c r="DM1327" s="51"/>
      <c r="DN1327" s="51"/>
      <c r="DO1327" s="51"/>
      <c r="DP1327" s="51"/>
      <c r="DQ1327" s="51"/>
      <c r="DR1327" s="51"/>
      <c r="DS1327" s="51"/>
      <c r="DT1327" s="51"/>
      <c r="DU1327" s="51"/>
      <c r="DV1327" s="51"/>
      <c r="DW1327" s="51"/>
      <c r="DX1327" s="51"/>
      <c r="DY1327" s="51"/>
      <c r="DZ1327" s="51"/>
      <c r="EA1327" s="51"/>
      <c r="EB1327" s="51"/>
      <c r="EC1327" s="51"/>
      <c r="ED1327" s="51"/>
      <c r="EE1327" s="51"/>
      <c r="EF1327" s="51"/>
      <c r="EG1327" s="51"/>
      <c r="EH1327" s="51"/>
      <c r="EI1327" s="51"/>
      <c r="EJ1327" s="51"/>
      <c r="EK1327" s="51"/>
      <c r="EL1327" s="51"/>
      <c r="EM1327" s="51"/>
      <c r="EN1327" s="51"/>
      <c r="EO1327" s="51"/>
      <c r="EP1327" s="51"/>
      <c r="EQ1327" s="51"/>
      <c r="ER1327" s="51"/>
      <c r="ES1327" s="51"/>
      <c r="ET1327" s="51"/>
      <c r="EU1327" s="51"/>
      <c r="EV1327" s="51"/>
      <c r="EW1327" s="51"/>
      <c r="EX1327" s="51"/>
      <c r="EY1327" s="51"/>
      <c r="EZ1327" s="51"/>
      <c r="FA1327" s="51"/>
      <c r="FB1327" s="51"/>
      <c r="FC1327" s="51"/>
      <c r="FD1327" s="51"/>
      <c r="FE1327" s="51"/>
      <c r="FF1327" s="51"/>
      <c r="FG1327" s="51"/>
      <c r="FH1327" s="51"/>
      <c r="FI1327" s="51"/>
      <c r="FJ1327" s="51"/>
      <c r="FK1327" s="51"/>
      <c r="FL1327" s="51"/>
      <c r="FM1327" s="51"/>
      <c r="FN1327" s="51"/>
      <c r="FO1327" s="51"/>
      <c r="FP1327" s="51"/>
    </row>
    <row r="1328" spans="101:172" ht="12.75" customHeight="1">
      <c r="CW1328" s="51"/>
      <c r="CX1328" s="51"/>
      <c r="CY1328" s="51"/>
      <c r="CZ1328" s="51"/>
      <c r="DA1328" s="51"/>
      <c r="DB1328" s="51"/>
      <c r="DC1328" s="51"/>
      <c r="DD1328" s="51"/>
      <c r="DE1328" s="51"/>
      <c r="DF1328" s="51"/>
      <c r="DG1328" s="51"/>
      <c r="DH1328" s="51"/>
      <c r="DI1328" s="51"/>
      <c r="DJ1328" s="51"/>
      <c r="DK1328" s="51"/>
      <c r="DL1328" s="51"/>
      <c r="DM1328" s="51"/>
      <c r="DN1328" s="51"/>
      <c r="DO1328" s="51"/>
      <c r="DP1328" s="51"/>
      <c r="DQ1328" s="51"/>
      <c r="DR1328" s="51"/>
      <c r="DS1328" s="51"/>
      <c r="DT1328" s="51"/>
      <c r="DU1328" s="51"/>
      <c r="DV1328" s="51"/>
      <c r="DW1328" s="51"/>
      <c r="DX1328" s="51"/>
      <c r="DY1328" s="51"/>
      <c r="DZ1328" s="51"/>
      <c r="EA1328" s="51"/>
      <c r="EB1328" s="51"/>
      <c r="EC1328" s="51"/>
      <c r="ED1328" s="51"/>
      <c r="EE1328" s="51"/>
      <c r="EF1328" s="51"/>
      <c r="EG1328" s="51"/>
      <c r="EH1328" s="51"/>
      <c r="EI1328" s="51"/>
      <c r="EJ1328" s="51"/>
      <c r="EK1328" s="51"/>
      <c r="EL1328" s="51"/>
      <c r="EM1328" s="51"/>
      <c r="EN1328" s="51"/>
      <c r="EO1328" s="51"/>
      <c r="EP1328" s="51"/>
      <c r="EQ1328" s="51"/>
      <c r="ER1328" s="51"/>
      <c r="ES1328" s="51"/>
      <c r="ET1328" s="51"/>
      <c r="EU1328" s="51"/>
      <c r="EV1328" s="51"/>
      <c r="EW1328" s="51"/>
      <c r="EX1328" s="51"/>
      <c r="EY1328" s="51"/>
      <c r="EZ1328" s="51"/>
      <c r="FA1328" s="51"/>
      <c r="FB1328" s="51"/>
      <c r="FC1328" s="51"/>
      <c r="FD1328" s="51"/>
      <c r="FE1328" s="51"/>
      <c r="FF1328" s="51"/>
      <c r="FG1328" s="51"/>
      <c r="FH1328" s="51"/>
      <c r="FI1328" s="51"/>
      <c r="FJ1328" s="51"/>
      <c r="FK1328" s="51"/>
      <c r="FL1328" s="51"/>
      <c r="FM1328" s="51"/>
      <c r="FN1328" s="51"/>
      <c r="FO1328" s="51"/>
      <c r="FP1328" s="51"/>
    </row>
    <row r="1329" spans="101:172" ht="12.75" customHeight="1">
      <c r="CW1329" s="51"/>
      <c r="CX1329" s="51"/>
      <c r="CY1329" s="51"/>
      <c r="CZ1329" s="51"/>
      <c r="DA1329" s="51"/>
      <c r="DB1329" s="51"/>
      <c r="DC1329" s="51"/>
      <c r="DD1329" s="51"/>
      <c r="DE1329" s="51"/>
      <c r="DF1329" s="51"/>
      <c r="DG1329" s="51"/>
      <c r="DH1329" s="51"/>
      <c r="DI1329" s="51"/>
      <c r="DJ1329" s="51"/>
      <c r="DK1329" s="51"/>
      <c r="DL1329" s="51"/>
      <c r="DM1329" s="51"/>
      <c r="DN1329" s="51"/>
      <c r="DO1329" s="51"/>
      <c r="DP1329" s="51"/>
      <c r="DQ1329" s="51"/>
      <c r="DR1329" s="51"/>
      <c r="DS1329" s="51"/>
      <c r="DT1329" s="51"/>
      <c r="DU1329" s="51"/>
      <c r="DV1329" s="51"/>
      <c r="DW1329" s="51"/>
      <c r="DX1329" s="51"/>
      <c r="DY1329" s="51"/>
      <c r="DZ1329" s="51"/>
      <c r="EA1329" s="51"/>
      <c r="EB1329" s="51"/>
      <c r="EC1329" s="51"/>
      <c r="ED1329" s="51"/>
      <c r="EE1329" s="51"/>
      <c r="EF1329" s="51"/>
      <c r="EG1329" s="51"/>
      <c r="EH1329" s="51"/>
      <c r="EI1329" s="51"/>
      <c r="EJ1329" s="51"/>
      <c r="EK1329" s="51"/>
      <c r="EL1329" s="51"/>
      <c r="EM1329" s="51"/>
      <c r="EN1329" s="51"/>
      <c r="EO1329" s="51"/>
      <c r="EP1329" s="51"/>
      <c r="EQ1329" s="51"/>
      <c r="ER1329" s="51"/>
      <c r="ES1329" s="51"/>
      <c r="ET1329" s="51"/>
      <c r="EU1329" s="51"/>
      <c r="EV1329" s="51"/>
      <c r="EW1329" s="51"/>
      <c r="EX1329" s="51"/>
      <c r="EY1329" s="51"/>
      <c r="EZ1329" s="51"/>
      <c r="FA1329" s="51"/>
      <c r="FB1329" s="51"/>
      <c r="FC1329" s="51"/>
      <c r="FD1329" s="51"/>
      <c r="FE1329" s="51"/>
      <c r="FF1329" s="51"/>
      <c r="FG1329" s="51"/>
      <c r="FH1329" s="51"/>
      <c r="FI1329" s="51"/>
      <c r="FJ1329" s="51"/>
      <c r="FK1329" s="51"/>
      <c r="FL1329" s="51"/>
      <c r="FM1329" s="51"/>
      <c r="FN1329" s="51"/>
      <c r="FO1329" s="51"/>
      <c r="FP1329" s="51"/>
    </row>
    <row r="1330" spans="101:172" ht="12.75" customHeight="1">
      <c r="CW1330" s="51"/>
      <c r="CX1330" s="51"/>
      <c r="CY1330" s="51"/>
      <c r="CZ1330" s="51"/>
      <c r="DA1330" s="51"/>
      <c r="DB1330" s="51"/>
      <c r="DC1330" s="51"/>
      <c r="DD1330" s="51"/>
      <c r="DE1330" s="51"/>
      <c r="DF1330" s="51"/>
      <c r="DG1330" s="51"/>
      <c r="DH1330" s="51"/>
      <c r="DI1330" s="51"/>
      <c r="DJ1330" s="51"/>
      <c r="DK1330" s="51"/>
      <c r="DL1330" s="51"/>
      <c r="DM1330" s="51"/>
      <c r="DN1330" s="51"/>
      <c r="DO1330" s="51"/>
      <c r="DP1330" s="51"/>
      <c r="DQ1330" s="51"/>
      <c r="DR1330" s="51"/>
      <c r="DS1330" s="51"/>
      <c r="DT1330" s="51"/>
      <c r="DU1330" s="51"/>
      <c r="DV1330" s="51"/>
      <c r="DW1330" s="51"/>
      <c r="DX1330" s="51"/>
      <c r="DY1330" s="51"/>
      <c r="DZ1330" s="51"/>
      <c r="EA1330" s="51"/>
      <c r="EB1330" s="51"/>
      <c r="EC1330" s="51"/>
      <c r="ED1330" s="51"/>
      <c r="EE1330" s="51"/>
      <c r="EF1330" s="51"/>
      <c r="EG1330" s="51"/>
      <c r="EH1330" s="51"/>
      <c r="EI1330" s="51"/>
      <c r="EJ1330" s="51"/>
      <c r="EK1330" s="51"/>
      <c r="EL1330" s="51"/>
      <c r="EM1330" s="51"/>
      <c r="EN1330" s="51"/>
      <c r="EO1330" s="51"/>
      <c r="EP1330" s="51"/>
      <c r="EQ1330" s="51"/>
      <c r="ER1330" s="51"/>
      <c r="ES1330" s="51"/>
      <c r="ET1330" s="51"/>
      <c r="EU1330" s="51"/>
      <c r="EV1330" s="51"/>
      <c r="EW1330" s="51"/>
      <c r="EX1330" s="51"/>
      <c r="EY1330" s="51"/>
      <c r="EZ1330" s="51"/>
      <c r="FA1330" s="51"/>
      <c r="FB1330" s="51"/>
      <c r="FC1330" s="51"/>
      <c r="FD1330" s="51"/>
      <c r="FE1330" s="51"/>
      <c r="FF1330" s="51"/>
      <c r="FG1330" s="51"/>
      <c r="FH1330" s="51"/>
      <c r="FI1330" s="51"/>
      <c r="FJ1330" s="51"/>
      <c r="FK1330" s="51"/>
      <c r="FL1330" s="51"/>
      <c r="FM1330" s="51"/>
      <c r="FN1330" s="51"/>
      <c r="FO1330" s="51"/>
      <c r="FP1330" s="51"/>
    </row>
    <row r="1331" spans="101:172" ht="12.75" customHeight="1">
      <c r="CW1331" s="51"/>
      <c r="CX1331" s="51"/>
      <c r="CY1331" s="51"/>
      <c r="CZ1331" s="51"/>
      <c r="DA1331" s="51"/>
      <c r="DB1331" s="51"/>
      <c r="DC1331" s="51"/>
      <c r="DD1331" s="51"/>
      <c r="DE1331" s="51"/>
      <c r="DF1331" s="51"/>
      <c r="DG1331" s="51"/>
      <c r="DH1331" s="51"/>
      <c r="DI1331" s="51"/>
      <c r="DJ1331" s="51"/>
      <c r="DK1331" s="51"/>
      <c r="DL1331" s="51"/>
      <c r="DM1331" s="51"/>
      <c r="DN1331" s="51"/>
      <c r="DO1331" s="51"/>
      <c r="DP1331" s="51"/>
      <c r="DQ1331" s="51"/>
      <c r="DR1331" s="51"/>
      <c r="DS1331" s="51"/>
      <c r="DT1331" s="51"/>
      <c r="DU1331" s="51"/>
      <c r="DV1331" s="51"/>
      <c r="DW1331" s="51"/>
      <c r="DX1331" s="51"/>
      <c r="DY1331" s="51"/>
      <c r="DZ1331" s="51"/>
      <c r="EA1331" s="51"/>
      <c r="EB1331" s="51"/>
      <c r="EC1331" s="51"/>
      <c r="ED1331" s="51"/>
      <c r="EE1331" s="51"/>
      <c r="EF1331" s="51"/>
      <c r="EG1331" s="51"/>
      <c r="EH1331" s="51"/>
      <c r="EI1331" s="51"/>
      <c r="EJ1331" s="51"/>
      <c r="EK1331" s="51"/>
      <c r="EL1331" s="51"/>
      <c r="EM1331" s="51"/>
      <c r="EN1331" s="51"/>
      <c r="EO1331" s="51"/>
      <c r="EP1331" s="51"/>
      <c r="EQ1331" s="51"/>
      <c r="ER1331" s="51"/>
      <c r="ES1331" s="51"/>
      <c r="ET1331" s="51"/>
      <c r="EU1331" s="51"/>
      <c r="EV1331" s="51"/>
      <c r="EW1331" s="51"/>
      <c r="EX1331" s="51"/>
      <c r="EY1331" s="51"/>
      <c r="EZ1331" s="51"/>
      <c r="FA1331" s="51"/>
      <c r="FB1331" s="51"/>
      <c r="FC1331" s="51"/>
      <c r="FD1331" s="51"/>
      <c r="FE1331" s="51"/>
      <c r="FF1331" s="51"/>
      <c r="FG1331" s="51"/>
      <c r="FH1331" s="51"/>
      <c r="FI1331" s="51"/>
      <c r="FJ1331" s="51"/>
      <c r="FK1331" s="51"/>
      <c r="FL1331" s="51"/>
      <c r="FM1331" s="51"/>
      <c r="FN1331" s="51"/>
      <c r="FO1331" s="51"/>
      <c r="FP1331" s="51"/>
    </row>
    <row r="1332" spans="101:172" ht="12.75" customHeight="1">
      <c r="CW1332" s="51"/>
      <c r="CX1332" s="51"/>
      <c r="CY1332" s="51"/>
      <c r="CZ1332" s="51"/>
      <c r="DA1332" s="51"/>
      <c r="DB1332" s="51"/>
      <c r="DC1332" s="51"/>
      <c r="DD1332" s="51"/>
      <c r="DE1332" s="51"/>
      <c r="DF1332" s="51"/>
      <c r="DG1332" s="51"/>
      <c r="DH1332" s="51"/>
      <c r="DI1332" s="51"/>
      <c r="DJ1332" s="51"/>
      <c r="DK1332" s="51"/>
      <c r="DL1332" s="51"/>
      <c r="DM1332" s="51"/>
      <c r="DN1332" s="51"/>
      <c r="DO1332" s="51"/>
      <c r="DP1332" s="51"/>
      <c r="DQ1332" s="51"/>
      <c r="DR1332" s="51"/>
      <c r="DS1332" s="51"/>
      <c r="DT1332" s="51"/>
      <c r="DU1332" s="51"/>
      <c r="DV1332" s="51"/>
      <c r="DW1332" s="51"/>
      <c r="DX1332" s="51"/>
      <c r="DY1332" s="51"/>
      <c r="DZ1332" s="51"/>
      <c r="EA1332" s="51"/>
      <c r="EB1332" s="51"/>
      <c r="EC1332" s="51"/>
      <c r="ED1332" s="51"/>
      <c r="EE1332" s="51"/>
      <c r="EF1332" s="51"/>
      <c r="EG1332" s="51"/>
      <c r="EH1332" s="51"/>
      <c r="EI1332" s="51"/>
      <c r="EJ1332" s="51"/>
      <c r="EK1332" s="51"/>
      <c r="EL1332" s="51"/>
      <c r="EM1332" s="51"/>
      <c r="EN1332" s="51"/>
      <c r="EO1332" s="51"/>
      <c r="EP1332" s="51"/>
      <c r="EQ1332" s="51"/>
      <c r="ER1332" s="51"/>
      <c r="ES1332" s="51"/>
      <c r="ET1332" s="51"/>
      <c r="EU1332" s="51"/>
      <c r="EV1332" s="51"/>
      <c r="EW1332" s="51"/>
      <c r="EX1332" s="51"/>
      <c r="EY1332" s="51"/>
      <c r="EZ1332" s="51"/>
      <c r="FA1332" s="51"/>
      <c r="FB1332" s="51"/>
      <c r="FC1332" s="51"/>
      <c r="FD1332" s="51"/>
      <c r="FE1332" s="51"/>
      <c r="FF1332" s="51"/>
      <c r="FG1332" s="51"/>
      <c r="FH1332" s="51"/>
      <c r="FI1332" s="51"/>
      <c r="FJ1332" s="51"/>
      <c r="FK1332" s="51"/>
      <c r="FL1332" s="51"/>
      <c r="FM1332" s="51"/>
      <c r="FN1332" s="51"/>
      <c r="FO1332" s="51"/>
      <c r="FP1332" s="51"/>
    </row>
    <row r="1333" spans="101:172" ht="12.75" customHeight="1">
      <c r="CW1333" s="51"/>
      <c r="CX1333" s="51"/>
      <c r="CY1333" s="51"/>
      <c r="CZ1333" s="51"/>
      <c r="DA1333" s="51"/>
      <c r="DB1333" s="51"/>
      <c r="DC1333" s="51"/>
      <c r="DD1333" s="51"/>
      <c r="DE1333" s="51"/>
      <c r="DF1333" s="51"/>
      <c r="DG1333" s="51"/>
      <c r="DH1333" s="51"/>
      <c r="DI1333" s="51"/>
      <c r="DJ1333" s="51"/>
      <c r="DK1333" s="51"/>
      <c r="DL1333" s="51"/>
      <c r="DM1333" s="51"/>
      <c r="DN1333" s="51"/>
      <c r="DO1333" s="51"/>
      <c r="DP1333" s="51"/>
      <c r="DQ1333" s="51"/>
      <c r="DR1333" s="51"/>
      <c r="DS1333" s="51"/>
      <c r="DT1333" s="51"/>
      <c r="DU1333" s="51"/>
      <c r="DV1333" s="51"/>
      <c r="DW1333" s="51"/>
      <c r="DX1333" s="51"/>
      <c r="DY1333" s="51"/>
      <c r="DZ1333" s="51"/>
      <c r="EA1333" s="51"/>
      <c r="EB1333" s="51"/>
      <c r="EC1333" s="51"/>
      <c r="ED1333" s="51"/>
      <c r="EE1333" s="51"/>
      <c r="EF1333" s="51"/>
      <c r="EG1333" s="51"/>
      <c r="EH1333" s="51"/>
      <c r="EI1333" s="51"/>
      <c r="EJ1333" s="51"/>
      <c r="EK1333" s="51"/>
      <c r="EL1333" s="51"/>
      <c r="EM1333" s="51"/>
      <c r="EN1333" s="51"/>
      <c r="EO1333" s="51"/>
      <c r="EP1333" s="51"/>
      <c r="EQ1333" s="51"/>
      <c r="ER1333" s="51"/>
      <c r="ES1333" s="51"/>
      <c r="ET1333" s="51"/>
      <c r="EU1333" s="51"/>
      <c r="EV1333" s="51"/>
      <c r="EW1333" s="51"/>
      <c r="EX1333" s="51"/>
      <c r="EY1333" s="51"/>
      <c r="EZ1333" s="51"/>
      <c r="FA1333" s="51"/>
      <c r="FB1333" s="51"/>
      <c r="FC1333" s="51"/>
      <c r="FD1333" s="51"/>
      <c r="FE1333" s="51"/>
      <c r="FF1333" s="51"/>
      <c r="FG1333" s="51"/>
      <c r="FH1333" s="51"/>
      <c r="FI1333" s="51"/>
      <c r="FJ1333" s="51"/>
      <c r="FK1333" s="51"/>
      <c r="FL1333" s="51"/>
      <c r="FM1333" s="51"/>
      <c r="FN1333" s="51"/>
      <c r="FO1333" s="51"/>
      <c r="FP1333" s="51"/>
    </row>
    <row r="1334" spans="101:172" ht="12.75" customHeight="1">
      <c r="CW1334" s="51"/>
      <c r="CX1334" s="51"/>
      <c r="CY1334" s="51"/>
      <c r="CZ1334" s="51"/>
      <c r="DA1334" s="51"/>
      <c r="DB1334" s="51"/>
      <c r="DC1334" s="51"/>
      <c r="DD1334" s="51"/>
      <c r="DE1334" s="51"/>
      <c r="DF1334" s="51"/>
      <c r="DG1334" s="51"/>
      <c r="DH1334" s="51"/>
      <c r="DI1334" s="51"/>
      <c r="DJ1334" s="51"/>
      <c r="DK1334" s="51"/>
      <c r="DL1334" s="51"/>
      <c r="DM1334" s="51"/>
      <c r="DN1334" s="51"/>
      <c r="DO1334" s="51"/>
      <c r="DP1334" s="51"/>
      <c r="DQ1334" s="51"/>
      <c r="DR1334" s="51"/>
      <c r="DS1334" s="51"/>
      <c r="DT1334" s="51"/>
      <c r="DU1334" s="51"/>
      <c r="DV1334" s="51"/>
      <c r="DW1334" s="51"/>
      <c r="DX1334" s="51"/>
      <c r="DY1334" s="51"/>
      <c r="DZ1334" s="51"/>
      <c r="EA1334" s="51"/>
      <c r="EB1334" s="51"/>
      <c r="EC1334" s="51"/>
      <c r="ED1334" s="51"/>
      <c r="EE1334" s="51"/>
      <c r="EF1334" s="51"/>
      <c r="EG1334" s="51"/>
      <c r="EH1334" s="51"/>
      <c r="EI1334" s="51"/>
      <c r="EJ1334" s="51"/>
      <c r="EK1334" s="51"/>
      <c r="EL1334" s="51"/>
      <c r="EM1334" s="51"/>
      <c r="EN1334" s="51"/>
      <c r="EO1334" s="51"/>
      <c r="EP1334" s="51"/>
      <c r="EQ1334" s="51"/>
      <c r="ER1334" s="51"/>
      <c r="ES1334" s="51"/>
      <c r="ET1334" s="51"/>
      <c r="EU1334" s="51"/>
      <c r="EV1334" s="51"/>
      <c r="EW1334" s="51"/>
      <c r="EX1334" s="51"/>
      <c r="EY1334" s="51"/>
      <c r="EZ1334" s="51"/>
      <c r="FA1334" s="51"/>
      <c r="FB1334" s="51"/>
      <c r="FC1334" s="51"/>
      <c r="FD1334" s="51"/>
      <c r="FE1334" s="51"/>
      <c r="FF1334" s="51"/>
      <c r="FG1334" s="51"/>
      <c r="FH1334" s="51"/>
      <c r="FI1334" s="51"/>
      <c r="FJ1334" s="51"/>
      <c r="FK1334" s="51"/>
      <c r="FL1334" s="51"/>
      <c r="FM1334" s="51"/>
      <c r="FN1334" s="51"/>
      <c r="FO1334" s="51"/>
      <c r="FP1334" s="51"/>
    </row>
    <row r="1335" spans="101:172" ht="12.75" customHeight="1">
      <c r="CW1335" s="51"/>
      <c r="CX1335" s="51"/>
      <c r="CY1335" s="51"/>
      <c r="CZ1335" s="51"/>
      <c r="DA1335" s="51"/>
      <c r="DB1335" s="51"/>
      <c r="DC1335" s="51"/>
      <c r="DD1335" s="51"/>
      <c r="DE1335" s="51"/>
      <c r="DF1335" s="51"/>
      <c r="DG1335" s="51"/>
      <c r="DH1335" s="51"/>
      <c r="DI1335" s="51"/>
      <c r="DJ1335" s="51"/>
      <c r="DK1335" s="51"/>
      <c r="DL1335" s="51"/>
      <c r="DM1335" s="51"/>
      <c r="DN1335" s="51"/>
      <c r="DO1335" s="51"/>
      <c r="DP1335" s="51"/>
      <c r="DQ1335" s="51"/>
      <c r="DR1335" s="51"/>
      <c r="DS1335" s="51"/>
      <c r="DT1335" s="51"/>
      <c r="DU1335" s="51"/>
      <c r="DV1335" s="51"/>
      <c r="DW1335" s="51"/>
      <c r="DX1335" s="51"/>
      <c r="DY1335" s="51"/>
      <c r="DZ1335" s="51"/>
      <c r="EA1335" s="51"/>
      <c r="EB1335" s="51"/>
      <c r="EC1335" s="51"/>
      <c r="ED1335" s="51"/>
      <c r="EE1335" s="51"/>
      <c r="EF1335" s="51"/>
      <c r="EG1335" s="51"/>
      <c r="EH1335" s="51"/>
      <c r="EI1335" s="51"/>
      <c r="EJ1335" s="51"/>
      <c r="EK1335" s="51"/>
      <c r="EL1335" s="51"/>
      <c r="EM1335" s="51"/>
      <c r="EN1335" s="51"/>
      <c r="EO1335" s="51"/>
      <c r="EP1335" s="51"/>
      <c r="EQ1335" s="51"/>
      <c r="ER1335" s="51"/>
      <c r="ES1335" s="51"/>
      <c r="ET1335" s="51"/>
      <c r="EU1335" s="51"/>
      <c r="EV1335" s="51"/>
      <c r="EW1335" s="51"/>
      <c r="EX1335" s="51"/>
      <c r="EY1335" s="51"/>
      <c r="EZ1335" s="51"/>
      <c r="FA1335" s="51"/>
      <c r="FB1335" s="51"/>
      <c r="FC1335" s="51"/>
      <c r="FD1335" s="51"/>
      <c r="FE1335" s="51"/>
      <c r="FF1335" s="51"/>
      <c r="FG1335" s="51"/>
      <c r="FH1335" s="51"/>
      <c r="FI1335" s="51"/>
      <c r="FJ1335" s="51"/>
      <c r="FK1335" s="51"/>
      <c r="FL1335" s="51"/>
      <c r="FM1335" s="51"/>
      <c r="FN1335" s="51"/>
      <c r="FO1335" s="51"/>
      <c r="FP1335" s="51"/>
    </row>
    <row r="1336" spans="101:172" ht="12.75" customHeight="1">
      <c r="CW1336" s="51"/>
      <c r="CX1336" s="51"/>
      <c r="CY1336" s="51"/>
      <c r="CZ1336" s="51"/>
      <c r="DA1336" s="51"/>
      <c r="DB1336" s="51"/>
      <c r="DC1336" s="51"/>
      <c r="DD1336" s="51"/>
      <c r="DE1336" s="51"/>
      <c r="DF1336" s="51"/>
      <c r="DG1336" s="51"/>
      <c r="DH1336" s="51"/>
      <c r="DI1336" s="51"/>
      <c r="DJ1336" s="51"/>
      <c r="DK1336" s="51"/>
      <c r="DL1336" s="51"/>
      <c r="DM1336" s="51"/>
      <c r="DN1336" s="51"/>
      <c r="DO1336" s="51"/>
      <c r="DP1336" s="51"/>
      <c r="DQ1336" s="51"/>
      <c r="DR1336" s="51"/>
      <c r="DS1336" s="51"/>
      <c r="DT1336" s="51"/>
      <c r="DU1336" s="51"/>
      <c r="DV1336" s="51"/>
      <c r="DW1336" s="51"/>
      <c r="DX1336" s="51"/>
      <c r="DY1336" s="51"/>
      <c r="DZ1336" s="51"/>
      <c r="EA1336" s="51"/>
      <c r="EB1336" s="51"/>
      <c r="EC1336" s="51"/>
      <c r="ED1336" s="51"/>
      <c r="EE1336" s="51"/>
      <c r="EF1336" s="51"/>
      <c r="EG1336" s="51"/>
      <c r="EH1336" s="51"/>
      <c r="EI1336" s="51"/>
      <c r="EJ1336" s="51"/>
      <c r="EK1336" s="51"/>
      <c r="EL1336" s="51"/>
      <c r="EM1336" s="51"/>
      <c r="EN1336" s="51"/>
      <c r="EO1336" s="51"/>
      <c r="EP1336" s="51"/>
      <c r="EQ1336" s="51"/>
      <c r="ER1336" s="51"/>
      <c r="ES1336" s="51"/>
      <c r="ET1336" s="51"/>
      <c r="EU1336" s="51"/>
      <c r="EV1336" s="51"/>
      <c r="EW1336" s="51"/>
      <c r="EX1336" s="51"/>
      <c r="EY1336" s="51"/>
      <c r="EZ1336" s="51"/>
      <c r="FA1336" s="51"/>
      <c r="FB1336" s="51"/>
      <c r="FC1336" s="51"/>
      <c r="FD1336" s="51"/>
      <c r="FE1336" s="51"/>
      <c r="FF1336" s="51"/>
      <c r="FG1336" s="51"/>
      <c r="FH1336" s="51"/>
      <c r="FI1336" s="51"/>
      <c r="FJ1336" s="51"/>
      <c r="FK1336" s="51"/>
      <c r="FL1336" s="51"/>
      <c r="FM1336" s="51"/>
      <c r="FN1336" s="51"/>
      <c r="FO1336" s="51"/>
      <c r="FP1336" s="51"/>
    </row>
    <row r="1337" spans="101:172" ht="12.75" customHeight="1">
      <c r="CW1337" s="51"/>
      <c r="CX1337" s="51"/>
      <c r="CY1337" s="51"/>
      <c r="CZ1337" s="51"/>
      <c r="DA1337" s="51"/>
      <c r="DB1337" s="51"/>
      <c r="DC1337" s="51"/>
      <c r="DD1337" s="51"/>
      <c r="DE1337" s="51"/>
      <c r="DF1337" s="51"/>
      <c r="DG1337" s="51"/>
      <c r="DH1337" s="51"/>
      <c r="DI1337" s="51"/>
      <c r="DJ1337" s="51"/>
      <c r="DK1337" s="51"/>
      <c r="DL1337" s="51"/>
      <c r="DM1337" s="51"/>
      <c r="DN1337" s="51"/>
      <c r="DO1337" s="51"/>
      <c r="DP1337" s="51"/>
      <c r="DQ1337" s="51"/>
      <c r="DR1337" s="51"/>
      <c r="DS1337" s="51"/>
      <c r="DT1337" s="51"/>
      <c r="DU1337" s="51"/>
      <c r="DV1337" s="51"/>
      <c r="DW1337" s="51"/>
      <c r="DX1337" s="51"/>
      <c r="DY1337" s="51"/>
      <c r="DZ1337" s="51"/>
      <c r="EA1337" s="51"/>
      <c r="EB1337" s="51"/>
      <c r="EC1337" s="51"/>
      <c r="ED1337" s="51"/>
      <c r="EE1337" s="51"/>
      <c r="EF1337" s="51"/>
      <c r="EG1337" s="51"/>
      <c r="EH1337" s="51"/>
      <c r="EI1337" s="51"/>
      <c r="EJ1337" s="51"/>
      <c r="EK1337" s="51"/>
      <c r="EL1337" s="51"/>
      <c r="EM1337" s="51"/>
      <c r="EN1337" s="51"/>
      <c r="EO1337" s="51"/>
      <c r="EP1337" s="51"/>
      <c r="EQ1337" s="51"/>
      <c r="ER1337" s="51"/>
      <c r="ES1337" s="51"/>
      <c r="ET1337" s="51"/>
      <c r="EU1337" s="51"/>
      <c r="EV1337" s="51"/>
      <c r="EW1337" s="51"/>
      <c r="EX1337" s="51"/>
      <c r="EY1337" s="51"/>
      <c r="EZ1337" s="51"/>
      <c r="FA1337" s="51"/>
      <c r="FB1337" s="51"/>
      <c r="FC1337" s="51"/>
      <c r="FD1337" s="51"/>
      <c r="FE1337" s="51"/>
      <c r="FF1337" s="51"/>
      <c r="FG1337" s="51"/>
      <c r="FH1337" s="51"/>
      <c r="FI1337" s="51"/>
      <c r="FJ1337" s="51"/>
      <c r="FK1337" s="51"/>
      <c r="FL1337" s="51"/>
      <c r="FM1337" s="51"/>
      <c r="FN1337" s="51"/>
      <c r="FO1337" s="51"/>
      <c r="FP1337" s="51"/>
    </row>
    <row r="1338" spans="101:172" ht="12.75" customHeight="1">
      <c r="CW1338" s="51"/>
      <c r="CX1338" s="51"/>
      <c r="CY1338" s="51"/>
      <c r="CZ1338" s="51"/>
      <c r="DA1338" s="51"/>
      <c r="DB1338" s="51"/>
      <c r="DC1338" s="51"/>
      <c r="DD1338" s="51"/>
      <c r="DE1338" s="51"/>
      <c r="DF1338" s="51"/>
      <c r="DG1338" s="51"/>
      <c r="DH1338" s="51"/>
      <c r="DI1338" s="51"/>
      <c r="DJ1338" s="51"/>
      <c r="DK1338" s="51"/>
      <c r="DL1338" s="51"/>
      <c r="DM1338" s="51"/>
      <c r="DN1338" s="51"/>
      <c r="DO1338" s="51"/>
      <c r="DP1338" s="51"/>
      <c r="DQ1338" s="51"/>
      <c r="DR1338" s="51"/>
      <c r="DS1338" s="51"/>
      <c r="DT1338" s="51"/>
      <c r="DU1338" s="51"/>
      <c r="DV1338" s="51"/>
      <c r="DW1338" s="51"/>
      <c r="DX1338" s="51"/>
      <c r="DY1338" s="51"/>
      <c r="DZ1338" s="51"/>
      <c r="EA1338" s="51"/>
      <c r="EB1338" s="51"/>
      <c r="EC1338" s="51"/>
      <c r="ED1338" s="51"/>
      <c r="EE1338" s="51"/>
      <c r="EF1338" s="51"/>
      <c r="EG1338" s="51"/>
      <c r="EH1338" s="51"/>
      <c r="EI1338" s="51"/>
      <c r="EJ1338" s="51"/>
      <c r="EK1338" s="51"/>
      <c r="EL1338" s="51"/>
      <c r="EM1338" s="51"/>
      <c r="EN1338" s="51"/>
      <c r="EO1338" s="51"/>
      <c r="EP1338" s="51"/>
      <c r="EQ1338" s="51"/>
      <c r="ER1338" s="51"/>
      <c r="ES1338" s="51"/>
      <c r="ET1338" s="51"/>
      <c r="EU1338" s="51"/>
      <c r="EV1338" s="51"/>
      <c r="EW1338" s="51"/>
      <c r="EX1338" s="51"/>
      <c r="EY1338" s="51"/>
      <c r="EZ1338" s="51"/>
      <c r="FA1338" s="51"/>
      <c r="FB1338" s="51"/>
      <c r="FC1338" s="51"/>
      <c r="FD1338" s="51"/>
      <c r="FE1338" s="51"/>
      <c r="FF1338" s="51"/>
      <c r="FG1338" s="51"/>
      <c r="FH1338" s="51"/>
      <c r="FI1338" s="51"/>
      <c r="FJ1338" s="51"/>
      <c r="FK1338" s="51"/>
      <c r="FL1338" s="51"/>
      <c r="FM1338" s="51"/>
      <c r="FN1338" s="51"/>
      <c r="FO1338" s="51"/>
      <c r="FP1338" s="51"/>
    </row>
    <row r="1339" spans="101:172" ht="12.75" customHeight="1">
      <c r="CW1339" s="51"/>
      <c r="CX1339" s="51"/>
      <c r="CY1339" s="51"/>
      <c r="CZ1339" s="51"/>
      <c r="DA1339" s="51"/>
      <c r="DB1339" s="51"/>
      <c r="DC1339" s="51"/>
      <c r="DD1339" s="51"/>
      <c r="DE1339" s="51"/>
      <c r="DF1339" s="51"/>
      <c r="DG1339" s="51"/>
      <c r="DH1339" s="51"/>
      <c r="DI1339" s="51"/>
      <c r="DJ1339" s="51"/>
      <c r="DK1339" s="51"/>
      <c r="DL1339" s="51"/>
      <c r="DM1339" s="51"/>
      <c r="DN1339" s="51"/>
      <c r="DO1339" s="51"/>
      <c r="DP1339" s="51"/>
      <c r="DQ1339" s="51"/>
      <c r="DR1339" s="51"/>
      <c r="DS1339" s="51"/>
      <c r="DT1339" s="51"/>
      <c r="DU1339" s="51"/>
      <c r="DV1339" s="51"/>
      <c r="DW1339" s="51"/>
      <c r="DX1339" s="51"/>
      <c r="DY1339" s="51"/>
      <c r="DZ1339" s="51"/>
      <c r="EA1339" s="51"/>
      <c r="EB1339" s="51"/>
      <c r="EC1339" s="51"/>
      <c r="ED1339" s="51"/>
      <c r="EE1339" s="51"/>
      <c r="EF1339" s="51"/>
      <c r="EG1339" s="51"/>
      <c r="EH1339" s="51"/>
      <c r="EI1339" s="51"/>
      <c r="EJ1339" s="51"/>
      <c r="EK1339" s="51"/>
      <c r="EL1339" s="51"/>
      <c r="EM1339" s="51"/>
      <c r="EN1339" s="51"/>
      <c r="EO1339" s="51"/>
      <c r="EP1339" s="51"/>
      <c r="EQ1339" s="51"/>
      <c r="ER1339" s="51"/>
      <c r="ES1339" s="51"/>
      <c r="ET1339" s="51"/>
      <c r="EU1339" s="51"/>
      <c r="EV1339" s="51"/>
      <c r="EW1339" s="51"/>
      <c r="EX1339" s="51"/>
      <c r="EY1339" s="51"/>
      <c r="EZ1339" s="51"/>
      <c r="FA1339" s="51"/>
      <c r="FB1339" s="51"/>
      <c r="FC1339" s="51"/>
      <c r="FD1339" s="51"/>
      <c r="FE1339" s="51"/>
      <c r="FF1339" s="51"/>
      <c r="FG1339" s="51"/>
      <c r="FH1339" s="51"/>
      <c r="FI1339" s="51"/>
      <c r="FJ1339" s="51"/>
      <c r="FK1339" s="51"/>
      <c r="FL1339" s="51"/>
      <c r="FM1339" s="51"/>
      <c r="FN1339" s="51"/>
      <c r="FO1339" s="51"/>
      <c r="FP1339" s="51"/>
    </row>
    <row r="1340" spans="101:172" ht="12.75" customHeight="1">
      <c r="CW1340" s="51"/>
      <c r="CX1340" s="51"/>
      <c r="CY1340" s="51"/>
      <c r="CZ1340" s="51"/>
      <c r="DA1340" s="51"/>
      <c r="DB1340" s="51"/>
      <c r="DC1340" s="51"/>
      <c r="DD1340" s="51"/>
      <c r="DE1340" s="51"/>
      <c r="DF1340" s="51"/>
      <c r="DG1340" s="51"/>
      <c r="DH1340" s="51"/>
      <c r="DI1340" s="51"/>
      <c r="DJ1340" s="51"/>
      <c r="DK1340" s="51"/>
      <c r="DL1340" s="51"/>
      <c r="DM1340" s="51"/>
      <c r="DN1340" s="51"/>
      <c r="DO1340" s="51"/>
      <c r="DP1340" s="51"/>
      <c r="DQ1340" s="51"/>
      <c r="DR1340" s="51"/>
      <c r="DS1340" s="51"/>
      <c r="DT1340" s="51"/>
      <c r="DU1340" s="51"/>
      <c r="DV1340" s="51"/>
      <c r="DW1340" s="51"/>
      <c r="DX1340" s="51"/>
      <c r="DY1340" s="51"/>
      <c r="DZ1340" s="51"/>
      <c r="EA1340" s="51"/>
      <c r="EB1340" s="51"/>
      <c r="EC1340" s="51"/>
      <c r="ED1340" s="51"/>
      <c r="EE1340" s="51"/>
      <c r="EF1340" s="51"/>
      <c r="EG1340" s="51"/>
      <c r="EH1340" s="51"/>
      <c r="EI1340" s="51"/>
      <c r="EJ1340" s="51"/>
      <c r="EK1340" s="51"/>
      <c r="EL1340" s="51"/>
      <c r="EM1340" s="51"/>
      <c r="EN1340" s="51"/>
      <c r="EO1340" s="51"/>
      <c r="EP1340" s="51"/>
      <c r="EQ1340" s="51"/>
      <c r="ER1340" s="51"/>
      <c r="ES1340" s="51"/>
      <c r="ET1340" s="51"/>
      <c r="EU1340" s="51"/>
      <c r="EV1340" s="51"/>
      <c r="EW1340" s="51"/>
      <c r="EX1340" s="51"/>
      <c r="EY1340" s="51"/>
      <c r="EZ1340" s="51"/>
      <c r="FA1340" s="51"/>
      <c r="FB1340" s="51"/>
      <c r="FC1340" s="51"/>
      <c r="FD1340" s="51"/>
      <c r="FE1340" s="51"/>
      <c r="FF1340" s="51"/>
      <c r="FG1340" s="51"/>
      <c r="FH1340" s="51"/>
      <c r="FI1340" s="51"/>
      <c r="FJ1340" s="51"/>
      <c r="FK1340" s="51"/>
      <c r="FL1340" s="51"/>
      <c r="FM1340" s="51"/>
      <c r="FN1340" s="51"/>
      <c r="FO1340" s="51"/>
      <c r="FP1340" s="51"/>
    </row>
    <row r="1341" spans="101:172" ht="12.75" customHeight="1">
      <c r="CW1341" s="51"/>
      <c r="CX1341" s="51"/>
      <c r="CY1341" s="51"/>
      <c r="CZ1341" s="51"/>
      <c r="DA1341" s="51"/>
      <c r="DB1341" s="51"/>
      <c r="DC1341" s="51"/>
      <c r="DD1341" s="51"/>
      <c r="DE1341" s="51"/>
      <c r="DF1341" s="51"/>
      <c r="DG1341" s="51"/>
      <c r="DH1341" s="51"/>
      <c r="DI1341" s="51"/>
      <c r="DJ1341" s="51"/>
      <c r="DK1341" s="51"/>
      <c r="DL1341" s="51"/>
      <c r="DM1341" s="51"/>
      <c r="DN1341" s="51"/>
      <c r="DO1341" s="51"/>
      <c r="DP1341" s="51"/>
      <c r="DQ1341" s="51"/>
      <c r="DR1341" s="51"/>
      <c r="DS1341" s="51"/>
      <c r="DT1341" s="51"/>
      <c r="DU1341" s="51"/>
      <c r="DV1341" s="51"/>
      <c r="DW1341" s="51"/>
      <c r="DX1341" s="51"/>
      <c r="DY1341" s="51"/>
      <c r="DZ1341" s="51"/>
      <c r="EA1341" s="51"/>
      <c r="EB1341" s="51"/>
      <c r="EC1341" s="51"/>
      <c r="ED1341" s="51"/>
      <c r="EE1341" s="51"/>
      <c r="EF1341" s="51"/>
      <c r="EG1341" s="51"/>
      <c r="EH1341" s="51"/>
      <c r="EI1341" s="51"/>
      <c r="EJ1341" s="51"/>
      <c r="EK1341" s="51"/>
      <c r="EL1341" s="51"/>
      <c r="EM1341" s="51"/>
      <c r="EN1341" s="51"/>
      <c r="EO1341" s="51"/>
      <c r="EP1341" s="51"/>
      <c r="EQ1341" s="51"/>
      <c r="ER1341" s="51"/>
      <c r="ES1341" s="51"/>
      <c r="ET1341" s="51"/>
      <c r="EU1341" s="51"/>
      <c r="EV1341" s="51"/>
      <c r="EW1341" s="51"/>
      <c r="EX1341" s="51"/>
      <c r="EY1341" s="51"/>
      <c r="EZ1341" s="51"/>
      <c r="FA1341" s="51"/>
      <c r="FB1341" s="51"/>
      <c r="FC1341" s="51"/>
      <c r="FD1341" s="51"/>
      <c r="FE1341" s="51"/>
      <c r="FF1341" s="51"/>
      <c r="FG1341" s="51"/>
      <c r="FH1341" s="51"/>
      <c r="FI1341" s="51"/>
      <c r="FJ1341" s="51"/>
      <c r="FK1341" s="51"/>
      <c r="FL1341" s="51"/>
      <c r="FM1341" s="51"/>
      <c r="FN1341" s="51"/>
      <c r="FO1341" s="51"/>
      <c r="FP1341" s="51"/>
    </row>
    <row r="1342" spans="101:172" ht="12.75" customHeight="1">
      <c r="CW1342" s="51"/>
      <c r="CX1342" s="51"/>
      <c r="CY1342" s="51"/>
      <c r="CZ1342" s="51"/>
      <c r="DA1342" s="51"/>
      <c r="DB1342" s="51"/>
      <c r="DC1342" s="51"/>
      <c r="DD1342" s="51"/>
      <c r="DE1342" s="51"/>
      <c r="DF1342" s="51"/>
      <c r="DG1342" s="51"/>
      <c r="DH1342" s="51"/>
      <c r="DI1342" s="51"/>
      <c r="DJ1342" s="51"/>
      <c r="DK1342" s="51"/>
      <c r="DL1342" s="51"/>
      <c r="DM1342" s="51"/>
      <c r="DN1342" s="51"/>
      <c r="DO1342" s="51"/>
      <c r="DP1342" s="51"/>
      <c r="DQ1342" s="51"/>
      <c r="DR1342" s="51"/>
      <c r="DS1342" s="51"/>
      <c r="DT1342" s="51"/>
      <c r="DU1342" s="51"/>
      <c r="DV1342" s="51"/>
      <c r="DW1342" s="51"/>
      <c r="DX1342" s="51"/>
      <c r="DY1342" s="51"/>
      <c r="DZ1342" s="51"/>
      <c r="EA1342" s="51"/>
      <c r="EB1342" s="51"/>
      <c r="EC1342" s="51"/>
      <c r="ED1342" s="51"/>
      <c r="EE1342" s="51"/>
      <c r="EF1342" s="51"/>
      <c r="EG1342" s="51"/>
      <c r="EH1342" s="51"/>
      <c r="EI1342" s="51"/>
      <c r="EJ1342" s="51"/>
      <c r="EK1342" s="51"/>
      <c r="EL1342" s="51"/>
      <c r="EM1342" s="51"/>
      <c r="EN1342" s="51"/>
      <c r="EO1342" s="51"/>
      <c r="EP1342" s="51"/>
      <c r="EQ1342" s="51"/>
      <c r="ER1342" s="51"/>
      <c r="ES1342" s="51"/>
      <c r="ET1342" s="51"/>
      <c r="EU1342" s="51"/>
      <c r="EV1342" s="51"/>
      <c r="EW1342" s="51"/>
      <c r="EX1342" s="51"/>
      <c r="EY1342" s="51"/>
      <c r="EZ1342" s="51"/>
      <c r="FA1342" s="51"/>
      <c r="FB1342" s="51"/>
      <c r="FC1342" s="51"/>
      <c r="FD1342" s="51"/>
      <c r="FE1342" s="51"/>
      <c r="FF1342" s="51"/>
      <c r="FG1342" s="51"/>
      <c r="FH1342" s="51"/>
      <c r="FI1342" s="51"/>
      <c r="FJ1342" s="51"/>
      <c r="FK1342" s="51"/>
      <c r="FL1342" s="51"/>
      <c r="FM1342" s="51"/>
      <c r="FN1342" s="51"/>
      <c r="FO1342" s="51"/>
      <c r="FP1342" s="51"/>
    </row>
    <row r="1343" spans="101:172" ht="12.75" customHeight="1">
      <c r="CW1343" s="51"/>
      <c r="CX1343" s="51"/>
      <c r="CY1343" s="51"/>
      <c r="CZ1343" s="51"/>
      <c r="DA1343" s="51"/>
      <c r="DB1343" s="51"/>
      <c r="DC1343" s="51"/>
      <c r="DD1343" s="51"/>
      <c r="DE1343" s="51"/>
      <c r="DF1343" s="51"/>
      <c r="DG1343" s="51"/>
      <c r="DH1343" s="51"/>
      <c r="DI1343" s="51"/>
      <c r="DJ1343" s="51"/>
      <c r="DK1343" s="51"/>
      <c r="DL1343" s="51"/>
      <c r="DM1343" s="51"/>
      <c r="DN1343" s="51"/>
      <c r="DO1343" s="51"/>
      <c r="DP1343" s="51"/>
      <c r="DQ1343" s="51"/>
      <c r="DR1343" s="51"/>
      <c r="DS1343" s="51"/>
      <c r="DT1343" s="51"/>
      <c r="DU1343" s="51"/>
      <c r="DV1343" s="51"/>
      <c r="DW1343" s="51"/>
      <c r="DX1343" s="51"/>
      <c r="DY1343" s="51"/>
      <c r="DZ1343" s="51"/>
      <c r="EA1343" s="51"/>
      <c r="EB1343" s="51"/>
      <c r="EC1343" s="51"/>
      <c r="ED1343" s="51"/>
      <c r="EE1343" s="51"/>
      <c r="EF1343" s="51"/>
      <c r="EG1343" s="51"/>
      <c r="EH1343" s="51"/>
      <c r="EI1343" s="51"/>
      <c r="EJ1343" s="51"/>
      <c r="EK1343" s="51"/>
      <c r="EL1343" s="51"/>
      <c r="EM1343" s="51"/>
      <c r="EN1343" s="51"/>
      <c r="EO1343" s="51"/>
      <c r="EP1343" s="51"/>
      <c r="EQ1343" s="51"/>
      <c r="ER1343" s="51"/>
      <c r="ES1343" s="51"/>
      <c r="ET1343" s="51"/>
      <c r="EU1343" s="51"/>
      <c r="EV1343" s="51"/>
      <c r="EW1343" s="51"/>
      <c r="EX1343" s="51"/>
      <c r="EY1343" s="51"/>
      <c r="EZ1343" s="51"/>
      <c r="FA1343" s="51"/>
      <c r="FB1343" s="51"/>
      <c r="FC1343" s="51"/>
      <c r="FD1343" s="51"/>
      <c r="FE1343" s="51"/>
      <c r="FF1343" s="51"/>
      <c r="FG1343" s="51"/>
      <c r="FH1343" s="51"/>
      <c r="FI1343" s="51"/>
      <c r="FJ1343" s="51"/>
      <c r="FK1343" s="51"/>
      <c r="FL1343" s="51"/>
      <c r="FM1343" s="51"/>
      <c r="FN1343" s="51"/>
      <c r="FO1343" s="51"/>
      <c r="FP1343" s="51"/>
    </row>
    <row r="1344" spans="101:172" ht="12.75" customHeight="1">
      <c r="CW1344" s="51"/>
      <c r="CX1344" s="51"/>
      <c r="CY1344" s="51"/>
      <c r="CZ1344" s="51"/>
      <c r="DA1344" s="51"/>
      <c r="DB1344" s="51"/>
      <c r="DC1344" s="51"/>
      <c r="DD1344" s="51"/>
      <c r="DE1344" s="51"/>
      <c r="DF1344" s="51"/>
      <c r="DG1344" s="51"/>
      <c r="DH1344" s="51"/>
      <c r="DI1344" s="51"/>
      <c r="DJ1344" s="51"/>
      <c r="DK1344" s="51"/>
      <c r="DL1344" s="51"/>
      <c r="DM1344" s="51"/>
      <c r="DN1344" s="51"/>
      <c r="DO1344" s="51"/>
      <c r="DP1344" s="51"/>
      <c r="DQ1344" s="51"/>
      <c r="DR1344" s="51"/>
      <c r="DS1344" s="51"/>
      <c r="DT1344" s="51"/>
      <c r="DU1344" s="51"/>
      <c r="DV1344" s="51"/>
      <c r="DW1344" s="51"/>
      <c r="DX1344" s="51"/>
      <c r="DY1344" s="51"/>
      <c r="DZ1344" s="51"/>
      <c r="EA1344" s="51"/>
      <c r="EB1344" s="51"/>
      <c r="EC1344" s="51"/>
      <c r="ED1344" s="51"/>
      <c r="EE1344" s="51"/>
      <c r="EF1344" s="51"/>
      <c r="EG1344" s="51"/>
      <c r="EH1344" s="51"/>
      <c r="EI1344" s="51"/>
      <c r="EJ1344" s="51"/>
      <c r="EK1344" s="51"/>
      <c r="EL1344" s="51"/>
      <c r="EM1344" s="51"/>
      <c r="EN1344" s="51"/>
      <c r="EO1344" s="51"/>
      <c r="EP1344" s="51"/>
      <c r="EQ1344" s="51"/>
      <c r="ER1344" s="51"/>
      <c r="ES1344" s="51"/>
      <c r="ET1344" s="51"/>
      <c r="EU1344" s="51"/>
      <c r="EV1344" s="51"/>
      <c r="EW1344" s="51"/>
      <c r="EX1344" s="51"/>
      <c r="EY1344" s="51"/>
      <c r="EZ1344" s="51"/>
      <c r="FA1344" s="51"/>
      <c r="FB1344" s="51"/>
      <c r="FC1344" s="51"/>
      <c r="FD1344" s="51"/>
      <c r="FE1344" s="51"/>
      <c r="FF1344" s="51"/>
      <c r="FG1344" s="51"/>
      <c r="FH1344" s="51"/>
      <c r="FI1344" s="51"/>
      <c r="FJ1344" s="51"/>
      <c r="FK1344" s="51"/>
      <c r="FL1344" s="51"/>
      <c r="FM1344" s="51"/>
      <c r="FN1344" s="51"/>
      <c r="FO1344" s="51"/>
      <c r="FP1344" s="51"/>
    </row>
    <row r="1345" spans="101:172" ht="12.75" customHeight="1">
      <c r="CW1345" s="51"/>
      <c r="CX1345" s="51"/>
      <c r="CY1345" s="51"/>
      <c r="CZ1345" s="51"/>
      <c r="DA1345" s="51"/>
      <c r="DB1345" s="51"/>
      <c r="DC1345" s="51"/>
      <c r="DD1345" s="51"/>
      <c r="DE1345" s="51"/>
      <c r="DF1345" s="51"/>
      <c r="DG1345" s="51"/>
      <c r="DH1345" s="51"/>
      <c r="DI1345" s="51"/>
      <c r="DJ1345" s="51"/>
      <c r="DK1345" s="51"/>
      <c r="DL1345" s="51"/>
      <c r="DM1345" s="51"/>
      <c r="DN1345" s="51"/>
      <c r="DO1345" s="51"/>
      <c r="DP1345" s="51"/>
      <c r="DQ1345" s="51"/>
      <c r="DR1345" s="51"/>
      <c r="DS1345" s="51"/>
      <c r="DT1345" s="51"/>
      <c r="DU1345" s="51"/>
      <c r="DV1345" s="51"/>
      <c r="DW1345" s="51"/>
      <c r="DX1345" s="51"/>
      <c r="DY1345" s="51"/>
      <c r="DZ1345" s="51"/>
      <c r="EA1345" s="51"/>
      <c r="EB1345" s="51"/>
      <c r="EC1345" s="51"/>
      <c r="ED1345" s="51"/>
      <c r="EE1345" s="51"/>
      <c r="EF1345" s="51"/>
      <c r="EG1345" s="51"/>
      <c r="EH1345" s="51"/>
      <c r="EI1345" s="51"/>
      <c r="EJ1345" s="51"/>
      <c r="EK1345" s="51"/>
      <c r="EL1345" s="51"/>
      <c r="EM1345" s="51"/>
      <c r="EN1345" s="51"/>
      <c r="EO1345" s="51"/>
      <c r="EP1345" s="51"/>
      <c r="EQ1345" s="51"/>
      <c r="ER1345" s="51"/>
      <c r="ES1345" s="51"/>
      <c r="ET1345" s="51"/>
      <c r="EU1345" s="51"/>
      <c r="EV1345" s="51"/>
      <c r="EW1345" s="51"/>
      <c r="EX1345" s="51"/>
      <c r="EY1345" s="51"/>
      <c r="EZ1345" s="51"/>
      <c r="FA1345" s="51"/>
      <c r="FB1345" s="51"/>
      <c r="FC1345" s="51"/>
      <c r="FD1345" s="51"/>
      <c r="FE1345" s="51"/>
      <c r="FF1345" s="51"/>
      <c r="FG1345" s="51"/>
      <c r="FH1345" s="51"/>
      <c r="FI1345" s="51"/>
      <c r="FJ1345" s="51"/>
      <c r="FK1345" s="51"/>
      <c r="FL1345" s="51"/>
      <c r="FM1345" s="51"/>
      <c r="FN1345" s="51"/>
      <c r="FO1345" s="51"/>
      <c r="FP1345" s="51"/>
    </row>
    <row r="1346" spans="101:172" ht="12.75" customHeight="1">
      <c r="CW1346" s="51"/>
      <c r="CX1346" s="51"/>
      <c r="CY1346" s="51"/>
      <c r="CZ1346" s="51"/>
      <c r="DA1346" s="51"/>
      <c r="DB1346" s="51"/>
      <c r="DC1346" s="51"/>
      <c r="DD1346" s="51"/>
      <c r="DE1346" s="51"/>
      <c r="DF1346" s="51"/>
      <c r="DG1346" s="51"/>
      <c r="DH1346" s="51"/>
      <c r="DI1346" s="51"/>
      <c r="DJ1346" s="51"/>
      <c r="DK1346" s="51"/>
      <c r="DL1346" s="51"/>
      <c r="DM1346" s="51"/>
      <c r="DN1346" s="51"/>
      <c r="DO1346" s="51"/>
      <c r="DP1346" s="51"/>
      <c r="DQ1346" s="51"/>
      <c r="DR1346" s="51"/>
      <c r="DS1346" s="51"/>
      <c r="DT1346" s="51"/>
      <c r="DU1346" s="51"/>
      <c r="DV1346" s="51"/>
      <c r="DW1346" s="51"/>
      <c r="DX1346" s="51"/>
      <c r="DY1346" s="51"/>
      <c r="DZ1346" s="51"/>
      <c r="EA1346" s="51"/>
      <c r="EB1346" s="51"/>
      <c r="EC1346" s="51"/>
      <c r="ED1346" s="51"/>
      <c r="EE1346" s="51"/>
      <c r="EF1346" s="51"/>
      <c r="EG1346" s="51"/>
      <c r="EH1346" s="51"/>
      <c r="EI1346" s="51"/>
      <c r="EJ1346" s="51"/>
      <c r="EK1346" s="51"/>
      <c r="EL1346" s="51"/>
      <c r="EM1346" s="51"/>
      <c r="EN1346" s="51"/>
      <c r="EO1346" s="51"/>
      <c r="EP1346" s="51"/>
      <c r="EQ1346" s="51"/>
      <c r="ER1346" s="51"/>
      <c r="ES1346" s="51"/>
      <c r="ET1346" s="51"/>
      <c r="EU1346" s="51"/>
      <c r="EV1346" s="51"/>
      <c r="EW1346" s="51"/>
      <c r="EX1346" s="51"/>
      <c r="EY1346" s="51"/>
      <c r="EZ1346" s="51"/>
      <c r="FA1346" s="51"/>
      <c r="FB1346" s="51"/>
      <c r="FC1346" s="51"/>
      <c r="FD1346" s="51"/>
      <c r="FE1346" s="51"/>
      <c r="FF1346" s="51"/>
      <c r="FG1346" s="51"/>
      <c r="FH1346" s="51"/>
      <c r="FI1346" s="51"/>
      <c r="FJ1346" s="51"/>
      <c r="FK1346" s="51"/>
      <c r="FL1346" s="51"/>
      <c r="FM1346" s="51"/>
      <c r="FN1346" s="51"/>
      <c r="FO1346" s="51"/>
      <c r="FP1346" s="51"/>
    </row>
    <row r="1347" spans="101:172" ht="12.75" customHeight="1">
      <c r="CW1347" s="51"/>
      <c r="CX1347" s="51"/>
      <c r="CY1347" s="51"/>
      <c r="CZ1347" s="51"/>
      <c r="DA1347" s="51"/>
      <c r="DB1347" s="51"/>
      <c r="DC1347" s="51"/>
      <c r="DD1347" s="51"/>
      <c r="DE1347" s="51"/>
      <c r="DF1347" s="51"/>
      <c r="DG1347" s="51"/>
      <c r="DH1347" s="51"/>
      <c r="DI1347" s="51"/>
      <c r="DJ1347" s="51"/>
      <c r="DK1347" s="51"/>
      <c r="DL1347" s="51"/>
      <c r="DM1347" s="51"/>
      <c r="DN1347" s="51"/>
      <c r="DO1347" s="51"/>
      <c r="DP1347" s="51"/>
      <c r="DQ1347" s="51"/>
      <c r="DR1347" s="51"/>
      <c r="DS1347" s="51"/>
      <c r="DT1347" s="51"/>
      <c r="DU1347" s="51"/>
      <c r="DV1347" s="51"/>
      <c r="DW1347" s="51"/>
      <c r="DX1347" s="51"/>
      <c r="DY1347" s="51"/>
      <c r="DZ1347" s="51"/>
      <c r="EA1347" s="51"/>
      <c r="EB1347" s="51"/>
      <c r="EC1347" s="51"/>
      <c r="ED1347" s="51"/>
      <c r="EE1347" s="51"/>
      <c r="EF1347" s="51"/>
      <c r="EG1347" s="51"/>
      <c r="EH1347" s="51"/>
      <c r="EI1347" s="51"/>
      <c r="EJ1347" s="51"/>
      <c r="EK1347" s="51"/>
      <c r="EL1347" s="51"/>
      <c r="EM1347" s="51"/>
      <c r="EN1347" s="51"/>
      <c r="EO1347" s="51"/>
      <c r="EP1347" s="51"/>
      <c r="EQ1347" s="51"/>
      <c r="ER1347" s="51"/>
      <c r="ES1347" s="51"/>
      <c r="ET1347" s="51"/>
      <c r="EU1347" s="51"/>
      <c r="EV1347" s="51"/>
      <c r="EW1347" s="51"/>
      <c r="EX1347" s="51"/>
      <c r="EY1347" s="51"/>
      <c r="EZ1347" s="51"/>
      <c r="FA1347" s="51"/>
      <c r="FB1347" s="51"/>
      <c r="FC1347" s="51"/>
      <c r="FD1347" s="51"/>
      <c r="FE1347" s="51"/>
      <c r="FF1347" s="51"/>
      <c r="FG1347" s="51"/>
      <c r="FH1347" s="51"/>
      <c r="FI1347" s="51"/>
      <c r="FJ1347" s="51"/>
      <c r="FK1347" s="51"/>
      <c r="FL1347" s="51"/>
      <c r="FM1347" s="51"/>
      <c r="FN1347" s="51"/>
      <c r="FO1347" s="51"/>
      <c r="FP1347" s="51"/>
    </row>
    <row r="1348" spans="101:172" ht="12.75" customHeight="1">
      <c r="CW1348" s="51"/>
      <c r="CX1348" s="51"/>
      <c r="CY1348" s="51"/>
      <c r="CZ1348" s="51"/>
      <c r="DA1348" s="51"/>
      <c r="DB1348" s="51"/>
      <c r="DC1348" s="51"/>
      <c r="DD1348" s="51"/>
      <c r="DE1348" s="51"/>
      <c r="DF1348" s="51"/>
      <c r="DG1348" s="51"/>
      <c r="DH1348" s="51"/>
      <c r="DI1348" s="51"/>
      <c r="DJ1348" s="51"/>
      <c r="DK1348" s="51"/>
      <c r="DL1348" s="51"/>
      <c r="DM1348" s="51"/>
      <c r="DN1348" s="51"/>
      <c r="DO1348" s="51"/>
      <c r="DP1348" s="51"/>
      <c r="DQ1348" s="51"/>
      <c r="DR1348" s="51"/>
      <c r="DS1348" s="51"/>
      <c r="DT1348" s="51"/>
      <c r="DU1348" s="51"/>
      <c r="DV1348" s="51"/>
      <c r="DW1348" s="51"/>
      <c r="DX1348" s="51"/>
      <c r="DY1348" s="51"/>
      <c r="DZ1348" s="51"/>
      <c r="EA1348" s="51"/>
      <c r="EB1348" s="51"/>
      <c r="EC1348" s="51"/>
      <c r="ED1348" s="51"/>
      <c r="EE1348" s="51"/>
      <c r="EF1348" s="51"/>
      <c r="EG1348" s="51"/>
      <c r="EH1348" s="51"/>
      <c r="EI1348" s="51"/>
      <c r="EJ1348" s="51"/>
      <c r="EK1348" s="51"/>
      <c r="EL1348" s="51"/>
      <c r="EM1348" s="51"/>
      <c r="EN1348" s="51"/>
      <c r="EO1348" s="51"/>
      <c r="EP1348" s="51"/>
      <c r="EQ1348" s="51"/>
      <c r="ER1348" s="51"/>
      <c r="ES1348" s="51"/>
      <c r="ET1348" s="51"/>
      <c r="EU1348" s="51"/>
      <c r="EV1348" s="51"/>
      <c r="EW1348" s="51"/>
      <c r="EX1348" s="51"/>
      <c r="EY1348" s="51"/>
      <c r="EZ1348" s="51"/>
      <c r="FA1348" s="51"/>
      <c r="FB1348" s="51"/>
      <c r="FC1348" s="51"/>
      <c r="FD1348" s="51"/>
      <c r="FE1348" s="51"/>
      <c r="FF1348" s="51"/>
      <c r="FG1348" s="51"/>
      <c r="FH1348" s="51"/>
      <c r="FI1348" s="51"/>
      <c r="FJ1348" s="51"/>
      <c r="FK1348" s="51"/>
      <c r="FL1348" s="51"/>
      <c r="FM1348" s="51"/>
      <c r="FN1348" s="51"/>
      <c r="FO1348" s="51"/>
      <c r="FP1348" s="51"/>
    </row>
    <row r="1349" spans="101:172" ht="12.75" customHeight="1">
      <c r="CW1349" s="51"/>
      <c r="CX1349" s="51"/>
      <c r="CY1349" s="51"/>
      <c r="CZ1349" s="51"/>
      <c r="DA1349" s="51"/>
      <c r="DB1349" s="51"/>
      <c r="DC1349" s="51"/>
      <c r="DD1349" s="51"/>
      <c r="DE1349" s="51"/>
      <c r="DF1349" s="51"/>
      <c r="DG1349" s="51"/>
      <c r="DH1349" s="51"/>
      <c r="DI1349" s="51"/>
      <c r="DJ1349" s="51"/>
      <c r="DK1349" s="51"/>
      <c r="DL1349" s="51"/>
      <c r="DM1349" s="51"/>
      <c r="DN1349" s="51"/>
      <c r="DO1349" s="51"/>
      <c r="DP1349" s="51"/>
      <c r="DQ1349" s="51"/>
      <c r="DR1349" s="51"/>
      <c r="DS1349" s="51"/>
      <c r="DT1349" s="51"/>
      <c r="DU1349" s="51"/>
      <c r="DV1349" s="51"/>
      <c r="DW1349" s="51"/>
      <c r="DX1349" s="51"/>
      <c r="DY1349" s="51"/>
      <c r="DZ1349" s="51"/>
      <c r="EA1349" s="51"/>
      <c r="EB1349" s="51"/>
      <c r="EC1349" s="51"/>
      <c r="ED1349" s="51"/>
      <c r="EE1349" s="51"/>
      <c r="EF1349" s="51"/>
      <c r="EG1349" s="51"/>
      <c r="EH1349" s="51"/>
      <c r="EI1349" s="51"/>
      <c r="EJ1349" s="51"/>
      <c r="EK1349" s="51"/>
      <c r="EL1349" s="51"/>
      <c r="EM1349" s="51"/>
      <c r="EN1349" s="51"/>
      <c r="EO1349" s="51"/>
      <c r="EP1349" s="51"/>
      <c r="EQ1349" s="51"/>
      <c r="ER1349" s="51"/>
      <c r="ES1349" s="51"/>
      <c r="ET1349" s="51"/>
      <c r="EU1349" s="51"/>
      <c r="EV1349" s="51"/>
      <c r="EW1349" s="51"/>
      <c r="EX1349" s="51"/>
      <c r="EY1349" s="51"/>
      <c r="EZ1349" s="51"/>
      <c r="FA1349" s="51"/>
      <c r="FB1349" s="51"/>
      <c r="FC1349" s="51"/>
      <c r="FD1349" s="51"/>
      <c r="FE1349" s="51"/>
      <c r="FF1349" s="51"/>
      <c r="FG1349" s="51"/>
      <c r="FH1349" s="51"/>
      <c r="FI1349" s="51"/>
      <c r="FJ1349" s="51"/>
      <c r="FK1349" s="51"/>
      <c r="FL1349" s="51"/>
      <c r="FM1349" s="51"/>
      <c r="FN1349" s="51"/>
      <c r="FO1349" s="51"/>
      <c r="FP1349" s="51"/>
    </row>
    <row r="1350" spans="101:172" ht="12.75" customHeight="1">
      <c r="CW1350" s="51"/>
      <c r="CX1350" s="51"/>
      <c r="CY1350" s="51"/>
      <c r="CZ1350" s="51"/>
      <c r="DA1350" s="51"/>
      <c r="DB1350" s="51"/>
      <c r="DC1350" s="51"/>
      <c r="DD1350" s="51"/>
      <c r="DE1350" s="51"/>
      <c r="DF1350" s="51"/>
      <c r="DG1350" s="51"/>
      <c r="DH1350" s="51"/>
      <c r="DI1350" s="51"/>
      <c r="DJ1350" s="51"/>
      <c r="DK1350" s="51"/>
      <c r="DL1350" s="51"/>
      <c r="DM1350" s="51"/>
      <c r="DN1350" s="51"/>
      <c r="DO1350" s="51"/>
      <c r="DP1350" s="51"/>
      <c r="DQ1350" s="51"/>
      <c r="DR1350" s="51"/>
      <c r="DS1350" s="51"/>
      <c r="DT1350" s="51"/>
      <c r="DU1350" s="51"/>
      <c r="DV1350" s="51"/>
      <c r="DW1350" s="51"/>
      <c r="DX1350" s="51"/>
      <c r="DY1350" s="51"/>
      <c r="DZ1350" s="51"/>
      <c r="EA1350" s="51"/>
      <c r="EB1350" s="51"/>
      <c r="EC1350" s="51"/>
      <c r="ED1350" s="51"/>
      <c r="EE1350" s="51"/>
      <c r="EF1350" s="51"/>
      <c r="EG1350" s="51"/>
      <c r="EH1350" s="51"/>
      <c r="EI1350" s="51"/>
      <c r="EJ1350" s="51"/>
      <c r="EK1350" s="51"/>
      <c r="EL1350" s="51"/>
      <c r="EM1350" s="51"/>
      <c r="EN1350" s="51"/>
      <c r="EO1350" s="51"/>
      <c r="EP1350" s="51"/>
      <c r="EQ1350" s="51"/>
      <c r="ER1350" s="51"/>
      <c r="ES1350" s="51"/>
      <c r="ET1350" s="51"/>
      <c r="EU1350" s="51"/>
      <c r="EV1350" s="51"/>
      <c r="EW1350" s="51"/>
      <c r="EX1350" s="51"/>
      <c r="EY1350" s="51"/>
      <c r="EZ1350" s="51"/>
      <c r="FA1350" s="51"/>
      <c r="FB1350" s="51"/>
      <c r="FC1350" s="51"/>
      <c r="FD1350" s="51"/>
      <c r="FE1350" s="51"/>
      <c r="FF1350" s="51"/>
      <c r="FG1350" s="51"/>
      <c r="FH1350" s="51"/>
      <c r="FI1350" s="51"/>
      <c r="FJ1350" s="51"/>
      <c r="FK1350" s="51"/>
      <c r="FL1350" s="51"/>
      <c r="FM1350" s="51"/>
      <c r="FN1350" s="51"/>
      <c r="FO1350" s="51"/>
      <c r="FP1350" s="51"/>
    </row>
    <row r="1351" spans="101:172" ht="12.75" customHeight="1">
      <c r="CW1351" s="51"/>
      <c r="CX1351" s="51"/>
      <c r="CY1351" s="51"/>
      <c r="CZ1351" s="51"/>
      <c r="DA1351" s="51"/>
      <c r="DB1351" s="51"/>
      <c r="DC1351" s="51"/>
      <c r="DD1351" s="51"/>
      <c r="DE1351" s="51"/>
      <c r="DF1351" s="51"/>
      <c r="DG1351" s="51"/>
      <c r="DH1351" s="51"/>
      <c r="DI1351" s="51"/>
      <c r="DJ1351" s="51"/>
      <c r="DK1351" s="51"/>
      <c r="DL1351" s="51"/>
      <c r="DM1351" s="51"/>
      <c r="DN1351" s="51"/>
      <c r="DO1351" s="51"/>
      <c r="DP1351" s="51"/>
      <c r="DQ1351" s="51"/>
      <c r="DR1351" s="51"/>
      <c r="DS1351" s="51"/>
      <c r="DT1351" s="51"/>
      <c r="DU1351" s="51"/>
      <c r="DV1351" s="51"/>
      <c r="DW1351" s="51"/>
      <c r="DX1351" s="51"/>
      <c r="DY1351" s="51"/>
      <c r="DZ1351" s="51"/>
      <c r="EA1351" s="51"/>
      <c r="EB1351" s="51"/>
      <c r="EC1351" s="51"/>
      <c r="ED1351" s="51"/>
      <c r="EE1351" s="51"/>
      <c r="EF1351" s="51"/>
      <c r="EG1351" s="51"/>
      <c r="EH1351" s="51"/>
      <c r="EI1351" s="51"/>
      <c r="EJ1351" s="51"/>
      <c r="EK1351" s="51"/>
      <c r="EL1351" s="51"/>
      <c r="EM1351" s="51"/>
      <c r="EN1351" s="51"/>
      <c r="EO1351" s="51"/>
      <c r="EP1351" s="51"/>
      <c r="EQ1351" s="51"/>
      <c r="ER1351" s="51"/>
      <c r="ES1351" s="51"/>
      <c r="ET1351" s="51"/>
      <c r="EU1351" s="51"/>
      <c r="EV1351" s="51"/>
      <c r="EW1351" s="51"/>
      <c r="EX1351" s="51"/>
      <c r="EY1351" s="51"/>
      <c r="EZ1351" s="51"/>
      <c r="FA1351" s="51"/>
      <c r="FB1351" s="51"/>
      <c r="FC1351" s="51"/>
      <c r="FD1351" s="51"/>
      <c r="FE1351" s="51"/>
      <c r="FF1351" s="51"/>
      <c r="FG1351" s="51"/>
      <c r="FH1351" s="51"/>
      <c r="FI1351" s="51"/>
      <c r="FJ1351" s="51"/>
      <c r="FK1351" s="51"/>
      <c r="FL1351" s="51"/>
      <c r="FM1351" s="51"/>
      <c r="FN1351" s="51"/>
      <c r="FO1351" s="51"/>
      <c r="FP1351" s="51"/>
    </row>
    <row r="1352" spans="101:172" ht="12.75" customHeight="1">
      <c r="CW1352" s="51"/>
      <c r="CX1352" s="51"/>
      <c r="CY1352" s="51"/>
      <c r="CZ1352" s="51"/>
      <c r="DA1352" s="51"/>
      <c r="DB1352" s="51"/>
      <c r="DC1352" s="51"/>
      <c r="DD1352" s="51"/>
      <c r="DE1352" s="51"/>
      <c r="DF1352" s="51"/>
      <c r="DG1352" s="51"/>
      <c r="DH1352" s="51"/>
      <c r="DI1352" s="51"/>
      <c r="DJ1352" s="51"/>
      <c r="DK1352" s="51"/>
      <c r="DL1352" s="51"/>
      <c r="DM1352" s="51"/>
      <c r="DN1352" s="51"/>
      <c r="DO1352" s="51"/>
      <c r="DP1352" s="51"/>
      <c r="DQ1352" s="51"/>
      <c r="DR1352" s="51"/>
      <c r="DS1352" s="51"/>
      <c r="DT1352" s="51"/>
      <c r="DU1352" s="51"/>
      <c r="DV1352" s="51"/>
      <c r="DW1352" s="51"/>
      <c r="DX1352" s="51"/>
      <c r="DY1352" s="51"/>
      <c r="DZ1352" s="51"/>
      <c r="EA1352" s="51"/>
      <c r="EB1352" s="51"/>
      <c r="EC1352" s="51"/>
      <c r="ED1352" s="51"/>
      <c r="EE1352" s="51"/>
      <c r="EF1352" s="51"/>
      <c r="EG1352" s="51"/>
      <c r="EH1352" s="51"/>
      <c r="EI1352" s="51"/>
      <c r="EJ1352" s="51"/>
      <c r="EK1352" s="51"/>
      <c r="EL1352" s="51"/>
      <c r="EM1352" s="51"/>
      <c r="EN1352" s="51"/>
      <c r="EO1352" s="51"/>
      <c r="EP1352" s="51"/>
      <c r="EQ1352" s="51"/>
      <c r="ER1352" s="51"/>
      <c r="ES1352" s="51"/>
      <c r="ET1352" s="51"/>
      <c r="EU1352" s="51"/>
      <c r="EV1352" s="51"/>
      <c r="EW1352" s="51"/>
      <c r="EX1352" s="51"/>
      <c r="EY1352" s="51"/>
      <c r="EZ1352" s="51"/>
      <c r="FA1352" s="51"/>
      <c r="FB1352" s="51"/>
      <c r="FC1352" s="51"/>
      <c r="FD1352" s="51"/>
      <c r="FE1352" s="51"/>
      <c r="FF1352" s="51"/>
      <c r="FG1352" s="51"/>
      <c r="FH1352" s="51"/>
      <c r="FI1352" s="51"/>
      <c r="FJ1352" s="51"/>
      <c r="FK1352" s="51"/>
      <c r="FL1352" s="51"/>
      <c r="FM1352" s="51"/>
      <c r="FN1352" s="51"/>
      <c r="FO1352" s="51"/>
      <c r="FP1352" s="51"/>
    </row>
    <row r="1353" spans="101:172" ht="12.75" customHeight="1">
      <c r="CW1353" s="51"/>
      <c r="CX1353" s="51"/>
      <c r="CY1353" s="51"/>
      <c r="CZ1353" s="51"/>
      <c r="DA1353" s="51"/>
      <c r="DB1353" s="51"/>
      <c r="DC1353" s="51"/>
      <c r="DD1353" s="51"/>
      <c r="DE1353" s="51"/>
      <c r="DF1353" s="51"/>
      <c r="DG1353" s="51"/>
      <c r="DH1353" s="51"/>
      <c r="DI1353" s="51"/>
      <c r="DJ1353" s="51"/>
      <c r="DK1353" s="51"/>
      <c r="DL1353" s="51"/>
      <c r="DM1353" s="51"/>
      <c r="DN1353" s="51"/>
      <c r="DO1353" s="51"/>
      <c r="DP1353" s="51"/>
      <c r="DQ1353" s="51"/>
      <c r="DR1353" s="51"/>
      <c r="DS1353" s="51"/>
      <c r="DT1353" s="51"/>
      <c r="DU1353" s="51"/>
      <c r="DV1353" s="51"/>
      <c r="DW1353" s="51"/>
      <c r="DX1353" s="51"/>
      <c r="DY1353" s="51"/>
      <c r="DZ1353" s="51"/>
      <c r="EA1353" s="51"/>
      <c r="EB1353" s="51"/>
      <c r="EC1353" s="51"/>
      <c r="ED1353" s="51"/>
      <c r="EE1353" s="51"/>
      <c r="EF1353" s="51"/>
      <c r="EG1353" s="51"/>
      <c r="EH1353" s="51"/>
      <c r="EI1353" s="51"/>
      <c r="EJ1353" s="51"/>
      <c r="EK1353" s="51"/>
      <c r="EL1353" s="51"/>
      <c r="EM1353" s="51"/>
      <c r="EN1353" s="51"/>
      <c r="EO1353" s="51"/>
      <c r="EP1353" s="51"/>
      <c r="EQ1353" s="51"/>
      <c r="ER1353" s="51"/>
      <c r="ES1353" s="51"/>
      <c r="ET1353" s="51"/>
      <c r="EU1353" s="51"/>
      <c r="EV1353" s="51"/>
      <c r="EW1353" s="51"/>
      <c r="EX1353" s="51"/>
      <c r="EY1353" s="51"/>
      <c r="EZ1353" s="51"/>
      <c r="FA1353" s="51"/>
      <c r="FB1353" s="51"/>
      <c r="FC1353" s="51"/>
      <c r="FD1353" s="51"/>
      <c r="FE1353" s="51"/>
      <c r="FF1353" s="51"/>
      <c r="FG1353" s="51"/>
      <c r="FH1353" s="51"/>
      <c r="FI1353" s="51"/>
      <c r="FJ1353" s="51"/>
      <c r="FK1353" s="51"/>
      <c r="FL1353" s="51"/>
      <c r="FM1353" s="51"/>
      <c r="FN1353" s="51"/>
      <c r="FO1353" s="51"/>
      <c r="FP1353" s="51"/>
    </row>
    <row r="1354" spans="101:172" ht="12.75" customHeight="1">
      <c r="CW1354" s="51"/>
      <c r="CX1354" s="51"/>
      <c r="CY1354" s="51"/>
      <c r="CZ1354" s="51"/>
      <c r="DA1354" s="51"/>
      <c r="DB1354" s="51"/>
      <c r="DC1354" s="51"/>
      <c r="DD1354" s="51"/>
      <c r="DE1354" s="51"/>
      <c r="DF1354" s="51"/>
      <c r="DG1354" s="51"/>
      <c r="DH1354" s="51"/>
      <c r="DI1354" s="51"/>
      <c r="DJ1354" s="51"/>
      <c r="DK1354" s="51"/>
      <c r="DL1354" s="51"/>
      <c r="DM1354" s="51"/>
      <c r="DN1354" s="51"/>
      <c r="DO1354" s="51"/>
      <c r="DP1354" s="51"/>
      <c r="DQ1354" s="51"/>
      <c r="DR1354" s="51"/>
      <c r="DS1354" s="51"/>
      <c r="DT1354" s="51"/>
      <c r="DU1354" s="51"/>
      <c r="DV1354" s="51"/>
      <c r="DW1354" s="51"/>
      <c r="DX1354" s="51"/>
      <c r="DY1354" s="51"/>
      <c r="DZ1354" s="51"/>
      <c r="EA1354" s="51"/>
      <c r="EB1354" s="51"/>
      <c r="EC1354" s="51"/>
      <c r="ED1354" s="51"/>
      <c r="EE1354" s="51"/>
      <c r="EF1354" s="51"/>
      <c r="EG1354" s="51"/>
      <c r="EH1354" s="51"/>
      <c r="EI1354" s="51"/>
      <c r="EJ1354" s="51"/>
      <c r="EK1354" s="51"/>
      <c r="EL1354" s="51"/>
      <c r="EM1354" s="51"/>
      <c r="EN1354" s="51"/>
      <c r="EO1354" s="51"/>
      <c r="EP1354" s="51"/>
      <c r="EQ1354" s="51"/>
      <c r="ER1354" s="51"/>
      <c r="ES1354" s="51"/>
      <c r="ET1354" s="51"/>
      <c r="EU1354" s="51"/>
      <c r="EV1354" s="51"/>
      <c r="EW1354" s="51"/>
      <c r="EX1354" s="51"/>
      <c r="EY1354" s="51"/>
      <c r="EZ1354" s="51"/>
      <c r="FA1354" s="51"/>
      <c r="FB1354" s="51"/>
      <c r="FC1354" s="51"/>
      <c r="FD1354" s="51"/>
      <c r="FE1354" s="51"/>
      <c r="FF1354" s="51"/>
      <c r="FG1354" s="51"/>
      <c r="FH1354" s="51"/>
      <c r="FI1354" s="51"/>
      <c r="FJ1354" s="51"/>
      <c r="FK1354" s="51"/>
      <c r="FL1354" s="51"/>
      <c r="FM1354" s="51"/>
      <c r="FN1354" s="51"/>
      <c r="FO1354" s="51"/>
      <c r="FP1354" s="51"/>
    </row>
    <row r="1355" spans="101:172" ht="12.75" customHeight="1">
      <c r="CW1355" s="51"/>
      <c r="CX1355" s="51"/>
      <c r="CY1355" s="51"/>
      <c r="CZ1355" s="51"/>
      <c r="DA1355" s="51"/>
      <c r="DB1355" s="51"/>
      <c r="DC1355" s="51"/>
      <c r="DD1355" s="51"/>
      <c r="DE1355" s="51"/>
      <c r="DF1355" s="51"/>
      <c r="DG1355" s="51"/>
      <c r="DH1355" s="51"/>
      <c r="DI1355" s="51"/>
      <c r="DJ1355" s="51"/>
      <c r="DK1355" s="51"/>
      <c r="DL1355" s="51"/>
      <c r="DM1355" s="51"/>
      <c r="DN1355" s="51"/>
      <c r="DO1355" s="51"/>
      <c r="DP1355" s="51"/>
      <c r="DQ1355" s="51"/>
      <c r="DR1355" s="51"/>
      <c r="DS1355" s="51"/>
      <c r="DT1355" s="51"/>
      <c r="DU1355" s="51"/>
      <c r="DV1355" s="51"/>
      <c r="DW1355" s="51"/>
      <c r="DX1355" s="51"/>
      <c r="DY1355" s="51"/>
      <c r="DZ1355" s="51"/>
      <c r="EA1355" s="51"/>
      <c r="EB1355" s="51"/>
      <c r="EC1355" s="51"/>
      <c r="ED1355" s="51"/>
      <c r="EE1355" s="51"/>
      <c r="EF1355" s="51"/>
      <c r="EG1355" s="51"/>
      <c r="EH1355" s="51"/>
      <c r="EI1355" s="51"/>
      <c r="EJ1355" s="51"/>
      <c r="EK1355" s="51"/>
      <c r="EL1355" s="51"/>
      <c r="EM1355" s="51"/>
      <c r="EN1355" s="51"/>
      <c r="EO1355" s="51"/>
      <c r="EP1355" s="51"/>
      <c r="EQ1355" s="51"/>
      <c r="ER1355" s="51"/>
      <c r="ES1355" s="51"/>
      <c r="ET1355" s="51"/>
      <c r="EU1355" s="51"/>
      <c r="EV1355" s="51"/>
      <c r="EW1355" s="51"/>
      <c r="EX1355" s="51"/>
      <c r="EY1355" s="51"/>
      <c r="EZ1355" s="51"/>
      <c r="FA1355" s="51"/>
      <c r="FB1355" s="51"/>
      <c r="FC1355" s="51"/>
      <c r="FD1355" s="51"/>
      <c r="FE1355" s="51"/>
      <c r="FF1355" s="51"/>
      <c r="FG1355" s="51"/>
      <c r="FH1355" s="51"/>
      <c r="FI1355" s="51"/>
      <c r="FJ1355" s="51"/>
      <c r="FK1355" s="51"/>
      <c r="FL1355" s="51"/>
      <c r="FM1355" s="51"/>
      <c r="FN1355" s="51"/>
      <c r="FO1355" s="51"/>
      <c r="FP1355" s="51"/>
    </row>
    <row r="1356" spans="101:172" ht="12.75" customHeight="1">
      <c r="CW1356" s="51"/>
      <c r="CX1356" s="51"/>
      <c r="CY1356" s="51"/>
      <c r="CZ1356" s="51"/>
      <c r="DA1356" s="51"/>
      <c r="DB1356" s="51"/>
      <c r="DC1356" s="51"/>
      <c r="DD1356" s="51"/>
      <c r="DE1356" s="51"/>
      <c r="DF1356" s="51"/>
      <c r="DG1356" s="51"/>
      <c r="DH1356" s="51"/>
      <c r="DI1356" s="51"/>
      <c r="DJ1356" s="51"/>
      <c r="DK1356" s="51"/>
      <c r="DL1356" s="51"/>
      <c r="DM1356" s="51"/>
      <c r="DN1356" s="51"/>
      <c r="DO1356" s="51"/>
      <c r="DP1356" s="51"/>
      <c r="DQ1356" s="51"/>
      <c r="DR1356" s="51"/>
      <c r="DS1356" s="51"/>
      <c r="DT1356" s="51"/>
      <c r="DU1356" s="51"/>
      <c r="DV1356" s="51"/>
      <c r="DW1356" s="51"/>
      <c r="DX1356" s="51"/>
      <c r="DY1356" s="51"/>
      <c r="DZ1356" s="51"/>
      <c r="EA1356" s="51"/>
      <c r="EB1356" s="51"/>
      <c r="EC1356" s="51"/>
      <c r="ED1356" s="51"/>
      <c r="EE1356" s="51"/>
      <c r="EF1356" s="51"/>
      <c r="EG1356" s="51"/>
      <c r="EH1356" s="51"/>
      <c r="EI1356" s="51"/>
      <c r="EJ1356" s="51"/>
      <c r="EK1356" s="51"/>
      <c r="EL1356" s="51"/>
      <c r="EM1356" s="51"/>
      <c r="EN1356" s="51"/>
      <c r="EO1356" s="51"/>
      <c r="EP1356" s="51"/>
      <c r="EQ1356" s="51"/>
      <c r="ER1356" s="51"/>
      <c r="ES1356" s="51"/>
      <c r="ET1356" s="51"/>
      <c r="EU1356" s="51"/>
      <c r="EV1356" s="51"/>
      <c r="EW1356" s="51"/>
      <c r="EX1356" s="51"/>
      <c r="EY1356" s="51"/>
      <c r="EZ1356" s="51"/>
      <c r="FA1356" s="51"/>
      <c r="FB1356" s="51"/>
      <c r="FC1356" s="51"/>
      <c r="FD1356" s="51"/>
      <c r="FE1356" s="51"/>
      <c r="FF1356" s="51"/>
      <c r="FG1356" s="51"/>
      <c r="FH1356" s="51"/>
      <c r="FI1356" s="51"/>
      <c r="FJ1356" s="51"/>
      <c r="FK1356" s="51"/>
      <c r="FL1356" s="51"/>
      <c r="FM1356" s="51"/>
      <c r="FN1356" s="51"/>
      <c r="FO1356" s="51"/>
      <c r="FP1356" s="51"/>
    </row>
    <row r="1357" spans="101:172" ht="12.75" customHeight="1">
      <c r="CW1357" s="51"/>
      <c r="CX1357" s="51"/>
      <c r="CY1357" s="51"/>
      <c r="CZ1357" s="51"/>
      <c r="DA1357" s="51"/>
      <c r="DB1357" s="51"/>
      <c r="DC1357" s="51"/>
      <c r="DD1357" s="51"/>
      <c r="DE1357" s="51"/>
      <c r="DF1357" s="51"/>
      <c r="DG1357" s="51"/>
      <c r="DH1357" s="51"/>
      <c r="DI1357" s="51"/>
      <c r="DJ1357" s="51"/>
      <c r="DK1357" s="51"/>
      <c r="DL1357" s="51"/>
      <c r="DM1357" s="51"/>
      <c r="DN1357" s="51"/>
      <c r="DO1357" s="51"/>
      <c r="DP1357" s="51"/>
      <c r="DQ1357" s="51"/>
      <c r="DR1357" s="51"/>
      <c r="DS1357" s="51"/>
      <c r="DT1357" s="51"/>
      <c r="DU1357" s="51"/>
      <c r="DV1357" s="51"/>
      <c r="DW1357" s="51"/>
      <c r="DX1357" s="51"/>
      <c r="DY1357" s="51"/>
      <c r="DZ1357" s="51"/>
      <c r="EA1357" s="51"/>
      <c r="EB1357" s="51"/>
      <c r="EC1357" s="51"/>
      <c r="ED1357" s="51"/>
      <c r="EE1357" s="51"/>
      <c r="EF1357" s="51"/>
      <c r="EG1357" s="51"/>
      <c r="EH1357" s="51"/>
      <c r="EI1357" s="51"/>
      <c r="EJ1357" s="51"/>
      <c r="EK1357" s="51"/>
      <c r="EL1357" s="51"/>
      <c r="EM1357" s="51"/>
      <c r="EN1357" s="51"/>
      <c r="EO1357" s="51"/>
      <c r="EP1357" s="51"/>
      <c r="EQ1357" s="51"/>
      <c r="ER1357" s="51"/>
      <c r="ES1357" s="51"/>
      <c r="ET1357" s="51"/>
      <c r="EU1357" s="51"/>
      <c r="EV1357" s="51"/>
      <c r="EW1357" s="51"/>
      <c r="EX1357" s="51"/>
      <c r="EY1357" s="51"/>
      <c r="EZ1357" s="51"/>
      <c r="FA1357" s="51"/>
      <c r="FB1357" s="51"/>
      <c r="FC1357" s="51"/>
      <c r="FD1357" s="51"/>
      <c r="FE1357" s="51"/>
      <c r="FF1357" s="51"/>
      <c r="FG1357" s="51"/>
      <c r="FH1357" s="51"/>
      <c r="FI1357" s="51"/>
      <c r="FJ1357" s="51"/>
      <c r="FK1357" s="51"/>
      <c r="FL1357" s="51"/>
      <c r="FM1357" s="51"/>
      <c r="FN1357" s="51"/>
      <c r="FO1357" s="51"/>
      <c r="FP1357" s="51"/>
    </row>
    <row r="1358" spans="101:172" ht="12.75" customHeight="1">
      <c r="CW1358" s="51"/>
      <c r="CX1358" s="51"/>
      <c r="CY1358" s="51"/>
      <c r="CZ1358" s="51"/>
      <c r="DA1358" s="51"/>
      <c r="DB1358" s="51"/>
      <c r="DC1358" s="51"/>
      <c r="DD1358" s="51"/>
      <c r="DE1358" s="51"/>
      <c r="DF1358" s="51"/>
      <c r="DG1358" s="51"/>
      <c r="DH1358" s="51"/>
      <c r="DI1358" s="51"/>
      <c r="DJ1358" s="51"/>
      <c r="DK1358" s="51"/>
      <c r="DL1358" s="51"/>
      <c r="DM1358" s="51"/>
      <c r="DN1358" s="51"/>
      <c r="DO1358" s="51"/>
      <c r="DP1358" s="51"/>
      <c r="DQ1358" s="51"/>
      <c r="DR1358" s="51"/>
      <c r="DS1358" s="51"/>
      <c r="DT1358" s="51"/>
      <c r="DU1358" s="51"/>
      <c r="DV1358" s="51"/>
      <c r="DW1358" s="51"/>
      <c r="DX1358" s="51"/>
      <c r="DY1358" s="51"/>
      <c r="DZ1358" s="51"/>
      <c r="EA1358" s="51"/>
      <c r="EB1358" s="51"/>
      <c r="EC1358" s="51"/>
      <c r="ED1358" s="51"/>
      <c r="EE1358" s="51"/>
      <c r="EF1358" s="51"/>
      <c r="EG1358" s="51"/>
      <c r="EH1358" s="51"/>
      <c r="EI1358" s="51"/>
      <c r="EJ1358" s="51"/>
      <c r="EK1358" s="51"/>
      <c r="EL1358" s="51"/>
      <c r="EM1358" s="51"/>
      <c r="EN1358" s="51"/>
      <c r="EO1358" s="51"/>
      <c r="EP1358" s="51"/>
      <c r="EQ1358" s="51"/>
      <c r="ER1358" s="51"/>
      <c r="ES1358" s="51"/>
      <c r="ET1358" s="51"/>
      <c r="EU1358" s="51"/>
      <c r="EV1358" s="51"/>
      <c r="EW1358" s="51"/>
      <c r="EX1358" s="51"/>
      <c r="EY1358" s="51"/>
      <c r="EZ1358" s="51"/>
      <c r="FA1358" s="51"/>
      <c r="FB1358" s="51"/>
      <c r="FC1358" s="51"/>
      <c r="FD1358" s="51"/>
      <c r="FE1358" s="51"/>
      <c r="FF1358" s="51"/>
      <c r="FG1358" s="51"/>
      <c r="FH1358" s="51"/>
      <c r="FI1358" s="51"/>
      <c r="FJ1358" s="51"/>
      <c r="FK1358" s="51"/>
      <c r="FL1358" s="51"/>
      <c r="FM1358" s="51"/>
      <c r="FN1358" s="51"/>
      <c r="FO1358" s="51"/>
      <c r="FP1358" s="51"/>
    </row>
    <row r="1359" spans="101:172" ht="12.75" customHeight="1">
      <c r="CW1359" s="51"/>
      <c r="CX1359" s="51"/>
      <c r="CY1359" s="51"/>
      <c r="CZ1359" s="51"/>
      <c r="DA1359" s="51"/>
      <c r="DB1359" s="51"/>
      <c r="DC1359" s="51"/>
      <c r="DD1359" s="51"/>
      <c r="DE1359" s="51"/>
      <c r="DF1359" s="51"/>
      <c r="DG1359" s="51"/>
      <c r="DH1359" s="51"/>
      <c r="DI1359" s="51"/>
      <c r="DJ1359" s="51"/>
      <c r="DK1359" s="51"/>
      <c r="DL1359" s="51"/>
      <c r="DM1359" s="51"/>
      <c r="DN1359" s="51"/>
      <c r="DO1359" s="51"/>
      <c r="DP1359" s="51"/>
      <c r="DQ1359" s="51"/>
      <c r="DR1359" s="51"/>
      <c r="DS1359" s="51"/>
      <c r="DT1359" s="51"/>
      <c r="DU1359" s="51"/>
      <c r="DV1359" s="51"/>
      <c r="DW1359" s="51"/>
      <c r="DX1359" s="51"/>
      <c r="DY1359" s="51"/>
      <c r="DZ1359" s="51"/>
      <c r="EA1359" s="51"/>
      <c r="EB1359" s="51"/>
      <c r="EC1359" s="51"/>
      <c r="ED1359" s="51"/>
      <c r="EE1359" s="51"/>
      <c r="EF1359" s="51"/>
      <c r="EG1359" s="51"/>
      <c r="EH1359" s="51"/>
      <c r="EI1359" s="51"/>
      <c r="EJ1359" s="51"/>
      <c r="EK1359" s="51"/>
      <c r="EL1359" s="51"/>
      <c r="EM1359" s="51"/>
      <c r="EN1359" s="51"/>
      <c r="EO1359" s="51"/>
      <c r="EP1359" s="51"/>
      <c r="EQ1359" s="51"/>
      <c r="ER1359" s="51"/>
      <c r="ES1359" s="51"/>
      <c r="ET1359" s="51"/>
      <c r="EU1359" s="51"/>
      <c r="EV1359" s="51"/>
      <c r="EW1359" s="51"/>
      <c r="EX1359" s="51"/>
      <c r="EY1359" s="51"/>
      <c r="EZ1359" s="51"/>
      <c r="FA1359" s="51"/>
      <c r="FB1359" s="51"/>
      <c r="FC1359" s="51"/>
      <c r="FD1359" s="51"/>
      <c r="FE1359" s="51"/>
      <c r="FF1359" s="51"/>
      <c r="FG1359" s="51"/>
      <c r="FH1359" s="51"/>
      <c r="FI1359" s="51"/>
      <c r="FJ1359" s="51"/>
      <c r="FK1359" s="51"/>
      <c r="FL1359" s="51"/>
      <c r="FM1359" s="51"/>
      <c r="FN1359" s="51"/>
      <c r="FO1359" s="51"/>
      <c r="FP1359" s="51"/>
    </row>
    <row r="1360" spans="101:172" ht="12.75" customHeight="1">
      <c r="CW1360" s="51"/>
      <c r="CX1360" s="51"/>
      <c r="CY1360" s="51"/>
      <c r="CZ1360" s="51"/>
      <c r="DA1360" s="51"/>
      <c r="DB1360" s="51"/>
      <c r="DC1360" s="51"/>
      <c r="DD1360" s="51"/>
      <c r="DE1360" s="51"/>
      <c r="DF1360" s="51"/>
      <c r="DG1360" s="51"/>
      <c r="DH1360" s="51"/>
      <c r="DI1360" s="51"/>
      <c r="DJ1360" s="51"/>
      <c r="DK1360" s="51"/>
      <c r="DL1360" s="51"/>
      <c r="DM1360" s="51"/>
      <c r="DN1360" s="51"/>
      <c r="DO1360" s="51"/>
      <c r="DP1360" s="51"/>
      <c r="DQ1360" s="51"/>
      <c r="DR1360" s="51"/>
      <c r="DS1360" s="51"/>
      <c r="DT1360" s="51"/>
      <c r="DU1360" s="51"/>
      <c r="DV1360" s="51"/>
      <c r="DW1360" s="51"/>
      <c r="DX1360" s="51"/>
      <c r="DY1360" s="51"/>
      <c r="DZ1360" s="51"/>
      <c r="EA1360" s="51"/>
      <c r="EB1360" s="51"/>
      <c r="EC1360" s="51"/>
      <c r="ED1360" s="51"/>
      <c r="EE1360" s="51"/>
      <c r="EF1360" s="51"/>
      <c r="EG1360" s="51"/>
      <c r="EH1360" s="51"/>
      <c r="EI1360" s="51"/>
      <c r="EJ1360" s="51"/>
      <c r="EK1360" s="51"/>
      <c r="EL1360" s="51"/>
      <c r="EM1360" s="51"/>
      <c r="EN1360" s="51"/>
      <c r="EO1360" s="51"/>
      <c r="EP1360" s="51"/>
      <c r="EQ1360" s="51"/>
      <c r="ER1360" s="51"/>
      <c r="ES1360" s="51"/>
      <c r="ET1360" s="51"/>
      <c r="EU1360" s="51"/>
      <c r="EV1360" s="51"/>
      <c r="EW1360" s="51"/>
      <c r="EX1360" s="51"/>
      <c r="EY1360" s="51"/>
      <c r="EZ1360" s="51"/>
      <c r="FA1360" s="51"/>
      <c r="FB1360" s="51"/>
      <c r="FC1360" s="51"/>
      <c r="FD1360" s="51"/>
      <c r="FE1360" s="51"/>
      <c r="FF1360" s="51"/>
      <c r="FG1360" s="51"/>
      <c r="FH1360" s="51"/>
      <c r="FI1360" s="51"/>
      <c r="FJ1360" s="51"/>
      <c r="FK1360" s="51"/>
      <c r="FL1360" s="51"/>
      <c r="FM1360" s="51"/>
      <c r="FN1360" s="51"/>
      <c r="FO1360" s="51"/>
      <c r="FP1360" s="51"/>
    </row>
    <row r="1361" spans="101:172" ht="12.75" customHeight="1">
      <c r="CW1361" s="51"/>
      <c r="CX1361" s="51"/>
      <c r="CY1361" s="51"/>
      <c r="CZ1361" s="51"/>
      <c r="DA1361" s="51"/>
      <c r="DB1361" s="51"/>
      <c r="DC1361" s="51"/>
      <c r="DD1361" s="51"/>
      <c r="DE1361" s="51"/>
      <c r="DF1361" s="51"/>
      <c r="DG1361" s="51"/>
      <c r="DH1361" s="51"/>
      <c r="DI1361" s="51"/>
      <c r="DJ1361" s="51"/>
      <c r="DK1361" s="51"/>
      <c r="DL1361" s="51"/>
      <c r="DM1361" s="51"/>
      <c r="DN1361" s="51"/>
      <c r="DO1361" s="51"/>
      <c r="DP1361" s="51"/>
      <c r="DQ1361" s="51"/>
      <c r="DR1361" s="51"/>
      <c r="DS1361" s="51"/>
      <c r="DT1361" s="51"/>
      <c r="DU1361" s="51"/>
      <c r="DV1361" s="51"/>
      <c r="DW1361" s="51"/>
      <c r="DX1361" s="51"/>
      <c r="DY1361" s="51"/>
      <c r="DZ1361" s="51"/>
      <c r="EA1361" s="51"/>
      <c r="EB1361" s="51"/>
      <c r="EC1361" s="51"/>
      <c r="ED1361" s="51"/>
      <c r="EE1361" s="51"/>
      <c r="EF1361" s="51"/>
      <c r="EG1361" s="51"/>
      <c r="EH1361" s="51"/>
      <c r="EI1361" s="51"/>
      <c r="EJ1361" s="51"/>
      <c r="EK1361" s="51"/>
      <c r="EL1361" s="51"/>
      <c r="EM1361" s="51"/>
      <c r="EN1361" s="51"/>
      <c r="EO1361" s="51"/>
      <c r="EP1361" s="51"/>
      <c r="EQ1361" s="51"/>
      <c r="ER1361" s="51"/>
      <c r="ES1361" s="51"/>
      <c r="ET1361" s="51"/>
      <c r="EU1361" s="51"/>
      <c r="EV1361" s="51"/>
      <c r="EW1361" s="51"/>
      <c r="EX1361" s="51"/>
      <c r="EY1361" s="51"/>
      <c r="EZ1361" s="51"/>
      <c r="FA1361" s="51"/>
      <c r="FB1361" s="51"/>
      <c r="FC1361" s="51"/>
      <c r="FD1361" s="51"/>
      <c r="FE1361" s="51"/>
      <c r="FF1361" s="51"/>
      <c r="FG1361" s="51"/>
      <c r="FH1361" s="51"/>
      <c r="FI1361" s="51"/>
      <c r="FJ1361" s="51"/>
      <c r="FK1361" s="51"/>
      <c r="FL1361" s="51"/>
      <c r="FM1361" s="51"/>
      <c r="FN1361" s="51"/>
      <c r="FO1361" s="51"/>
      <c r="FP1361" s="51"/>
    </row>
    <row r="1362" spans="101:172" ht="12.75" customHeight="1">
      <c r="CW1362" s="51"/>
      <c r="CX1362" s="51"/>
      <c r="CY1362" s="51"/>
      <c r="CZ1362" s="51"/>
      <c r="DA1362" s="51"/>
      <c r="DB1362" s="51"/>
      <c r="DC1362" s="51"/>
      <c r="DD1362" s="51"/>
      <c r="DE1362" s="51"/>
      <c r="DF1362" s="51"/>
      <c r="DG1362" s="51"/>
      <c r="DH1362" s="51"/>
      <c r="DI1362" s="51"/>
      <c r="DJ1362" s="51"/>
      <c r="DK1362" s="51"/>
      <c r="DL1362" s="51"/>
      <c r="DM1362" s="51"/>
      <c r="DN1362" s="51"/>
      <c r="DO1362" s="51"/>
      <c r="DP1362" s="51"/>
      <c r="DQ1362" s="51"/>
      <c r="DR1362" s="51"/>
      <c r="DS1362" s="51"/>
      <c r="DT1362" s="51"/>
      <c r="DU1362" s="51"/>
      <c r="DV1362" s="51"/>
      <c r="DW1362" s="51"/>
      <c r="DX1362" s="51"/>
      <c r="DY1362" s="51"/>
      <c r="DZ1362" s="51"/>
      <c r="EA1362" s="51"/>
      <c r="EB1362" s="51"/>
      <c r="EC1362" s="51"/>
      <c r="ED1362" s="51"/>
      <c r="EE1362" s="51"/>
      <c r="EF1362" s="51"/>
      <c r="EG1362" s="51"/>
      <c r="EH1362" s="51"/>
      <c r="EI1362" s="51"/>
      <c r="EJ1362" s="51"/>
      <c r="EK1362" s="51"/>
      <c r="EL1362" s="51"/>
      <c r="EM1362" s="51"/>
      <c r="EN1362" s="51"/>
      <c r="EO1362" s="51"/>
      <c r="EP1362" s="51"/>
      <c r="EQ1362" s="51"/>
      <c r="ER1362" s="51"/>
      <c r="ES1362" s="51"/>
      <c r="ET1362" s="51"/>
      <c r="EU1362" s="51"/>
      <c r="EV1362" s="51"/>
      <c r="EW1362" s="51"/>
      <c r="EX1362" s="51"/>
      <c r="EY1362" s="51"/>
      <c r="EZ1362" s="51"/>
      <c r="FA1362" s="51"/>
      <c r="FB1362" s="51"/>
      <c r="FC1362" s="51"/>
      <c r="FD1362" s="51"/>
      <c r="FE1362" s="51"/>
      <c r="FF1362" s="51"/>
      <c r="FG1362" s="51"/>
      <c r="FH1362" s="51"/>
      <c r="FI1362" s="51"/>
      <c r="FJ1362" s="51"/>
      <c r="FK1362" s="51"/>
      <c r="FL1362" s="51"/>
      <c r="FM1362" s="51"/>
      <c r="FN1362" s="51"/>
      <c r="FO1362" s="51"/>
      <c r="FP1362" s="51"/>
    </row>
    <row r="1363" spans="101:172" ht="12.75" customHeight="1">
      <c r="CW1363" s="51"/>
      <c r="CX1363" s="51"/>
      <c r="CY1363" s="51"/>
      <c r="CZ1363" s="51"/>
      <c r="DA1363" s="51"/>
      <c r="DB1363" s="51"/>
      <c r="DC1363" s="51"/>
      <c r="DD1363" s="51"/>
      <c r="DE1363" s="51"/>
      <c r="DF1363" s="51"/>
      <c r="DG1363" s="51"/>
      <c r="DH1363" s="51"/>
      <c r="DI1363" s="51"/>
      <c r="DJ1363" s="51"/>
      <c r="DK1363" s="51"/>
      <c r="DL1363" s="51"/>
      <c r="DM1363" s="51"/>
      <c r="DN1363" s="51"/>
      <c r="DO1363" s="51"/>
      <c r="DP1363" s="51"/>
      <c r="DQ1363" s="51"/>
      <c r="DR1363" s="51"/>
      <c r="DS1363" s="51"/>
      <c r="DT1363" s="51"/>
      <c r="DU1363" s="51"/>
      <c r="DV1363" s="51"/>
      <c r="DW1363" s="51"/>
      <c r="DX1363" s="51"/>
      <c r="DY1363" s="51"/>
      <c r="DZ1363" s="51"/>
      <c r="EA1363" s="51"/>
      <c r="EB1363" s="51"/>
      <c r="EC1363" s="51"/>
      <c r="ED1363" s="51"/>
      <c r="EE1363" s="51"/>
      <c r="EF1363" s="51"/>
      <c r="EG1363" s="51"/>
      <c r="EH1363" s="51"/>
      <c r="EI1363" s="51"/>
      <c r="EJ1363" s="51"/>
      <c r="EK1363" s="51"/>
      <c r="EL1363" s="51"/>
      <c r="EM1363" s="51"/>
      <c r="EN1363" s="51"/>
      <c r="EO1363" s="51"/>
      <c r="EP1363" s="51"/>
      <c r="EQ1363" s="51"/>
      <c r="ER1363" s="51"/>
      <c r="ES1363" s="51"/>
      <c r="ET1363" s="51"/>
      <c r="EU1363" s="51"/>
      <c r="EV1363" s="51"/>
      <c r="EW1363" s="51"/>
      <c r="EX1363" s="51"/>
      <c r="EY1363" s="51"/>
      <c r="EZ1363" s="51"/>
      <c r="FA1363" s="51"/>
      <c r="FB1363" s="51"/>
      <c r="FC1363" s="51"/>
      <c r="FD1363" s="51"/>
      <c r="FE1363" s="51"/>
      <c r="FF1363" s="51"/>
      <c r="FG1363" s="51"/>
      <c r="FH1363" s="51"/>
      <c r="FI1363" s="51"/>
      <c r="FJ1363" s="51"/>
      <c r="FK1363" s="51"/>
      <c r="FL1363" s="51"/>
      <c r="FM1363" s="51"/>
      <c r="FN1363" s="51"/>
      <c r="FO1363" s="51"/>
      <c r="FP1363" s="51"/>
    </row>
    <row r="1364" spans="101:172" ht="12.75" customHeight="1">
      <c r="CW1364" s="51"/>
      <c r="CX1364" s="51"/>
      <c r="CY1364" s="51"/>
      <c r="CZ1364" s="51"/>
      <c r="DA1364" s="51"/>
      <c r="DB1364" s="51"/>
      <c r="DC1364" s="51"/>
      <c r="DD1364" s="51"/>
      <c r="DE1364" s="51"/>
      <c r="DF1364" s="51"/>
      <c r="DG1364" s="51"/>
      <c r="DH1364" s="51"/>
      <c r="DI1364" s="51"/>
      <c r="DJ1364" s="51"/>
      <c r="DK1364" s="51"/>
      <c r="DL1364" s="51"/>
      <c r="DM1364" s="51"/>
      <c r="DN1364" s="51"/>
      <c r="DO1364" s="51"/>
      <c r="DP1364" s="51"/>
      <c r="DQ1364" s="51"/>
      <c r="DR1364" s="51"/>
      <c r="DS1364" s="51"/>
      <c r="DT1364" s="51"/>
      <c r="DU1364" s="51"/>
      <c r="DV1364" s="51"/>
      <c r="DW1364" s="51"/>
      <c r="DX1364" s="51"/>
      <c r="DY1364" s="51"/>
      <c r="DZ1364" s="51"/>
      <c r="EA1364" s="51"/>
      <c r="EB1364" s="51"/>
      <c r="EC1364" s="51"/>
      <c r="ED1364" s="51"/>
      <c r="EE1364" s="51"/>
      <c r="EF1364" s="51"/>
      <c r="EG1364" s="51"/>
      <c r="EH1364" s="51"/>
      <c r="EI1364" s="51"/>
      <c r="EJ1364" s="51"/>
      <c r="EK1364" s="51"/>
      <c r="EL1364" s="51"/>
      <c r="EM1364" s="51"/>
      <c r="EN1364" s="51"/>
      <c r="EO1364" s="51"/>
      <c r="EP1364" s="51"/>
      <c r="EQ1364" s="51"/>
      <c r="ER1364" s="51"/>
      <c r="ES1364" s="51"/>
      <c r="ET1364" s="51"/>
      <c r="EU1364" s="51"/>
      <c r="EV1364" s="51"/>
      <c r="EW1364" s="51"/>
      <c r="EX1364" s="51"/>
      <c r="EY1364" s="51"/>
      <c r="EZ1364" s="51"/>
      <c r="FA1364" s="51"/>
      <c r="FB1364" s="51"/>
      <c r="FC1364" s="51"/>
      <c r="FD1364" s="51"/>
      <c r="FE1364" s="51"/>
      <c r="FF1364" s="51"/>
      <c r="FG1364" s="51"/>
      <c r="FH1364" s="51"/>
      <c r="FI1364" s="51"/>
      <c r="FJ1364" s="51"/>
      <c r="FK1364" s="51"/>
      <c r="FL1364" s="51"/>
      <c r="FM1364" s="51"/>
      <c r="FN1364" s="51"/>
      <c r="FO1364" s="51"/>
      <c r="FP1364" s="51"/>
    </row>
    <row r="1365" spans="101:172" ht="12.75" customHeight="1">
      <c r="CW1365" s="51"/>
      <c r="CX1365" s="51"/>
      <c r="CY1365" s="51"/>
      <c r="CZ1365" s="51"/>
      <c r="DA1365" s="51"/>
      <c r="DB1365" s="51"/>
      <c r="DC1365" s="51"/>
      <c r="DD1365" s="51"/>
      <c r="DE1365" s="51"/>
      <c r="DF1365" s="51"/>
      <c r="DG1365" s="51"/>
      <c r="DH1365" s="51"/>
      <c r="DI1365" s="51"/>
      <c r="DJ1365" s="51"/>
      <c r="DK1365" s="51"/>
      <c r="DL1365" s="51"/>
      <c r="DM1365" s="51"/>
      <c r="DN1365" s="51"/>
      <c r="DO1365" s="51"/>
      <c r="DP1365" s="51"/>
      <c r="DQ1365" s="51"/>
      <c r="DR1365" s="51"/>
      <c r="DS1365" s="51"/>
      <c r="DT1365" s="51"/>
      <c r="DU1365" s="51"/>
      <c r="DV1365" s="51"/>
      <c r="DW1365" s="51"/>
      <c r="DX1365" s="51"/>
      <c r="DY1365" s="51"/>
      <c r="DZ1365" s="51"/>
      <c r="EA1365" s="51"/>
      <c r="EB1365" s="51"/>
      <c r="EC1365" s="51"/>
      <c r="ED1365" s="51"/>
      <c r="EE1365" s="51"/>
      <c r="EF1365" s="51"/>
      <c r="EG1365" s="51"/>
      <c r="EH1365" s="51"/>
      <c r="EI1365" s="51"/>
      <c r="EJ1365" s="51"/>
      <c r="EK1365" s="51"/>
      <c r="EL1365" s="51"/>
      <c r="EM1365" s="51"/>
      <c r="EN1365" s="51"/>
      <c r="EO1365" s="51"/>
      <c r="EP1365" s="51"/>
      <c r="EQ1365" s="51"/>
      <c r="ER1365" s="51"/>
      <c r="ES1365" s="51"/>
      <c r="ET1365" s="51"/>
      <c r="EU1365" s="51"/>
      <c r="EV1365" s="51"/>
      <c r="EW1365" s="51"/>
      <c r="EX1365" s="51"/>
      <c r="EY1365" s="51"/>
      <c r="EZ1365" s="51"/>
      <c r="FA1365" s="51"/>
      <c r="FB1365" s="51"/>
      <c r="FC1365" s="51"/>
      <c r="FD1365" s="51"/>
      <c r="FE1365" s="51"/>
      <c r="FF1365" s="51"/>
      <c r="FG1365" s="51"/>
      <c r="FH1365" s="51"/>
      <c r="FI1365" s="51"/>
      <c r="FJ1365" s="51"/>
      <c r="FK1365" s="51"/>
      <c r="FL1365" s="51"/>
      <c r="FM1365" s="51"/>
      <c r="FN1365" s="51"/>
      <c r="FO1365" s="51"/>
      <c r="FP1365" s="51"/>
    </row>
    <row r="1366" spans="101:172" ht="12.75" customHeight="1">
      <c r="CW1366" s="51"/>
      <c r="CX1366" s="51"/>
      <c r="CY1366" s="51"/>
      <c r="CZ1366" s="51"/>
      <c r="DA1366" s="51"/>
      <c r="DB1366" s="51"/>
      <c r="DC1366" s="51"/>
      <c r="DD1366" s="51"/>
      <c r="DE1366" s="51"/>
      <c r="DF1366" s="51"/>
      <c r="DG1366" s="51"/>
      <c r="DH1366" s="51"/>
      <c r="DI1366" s="51"/>
      <c r="DJ1366" s="51"/>
      <c r="DK1366" s="51"/>
      <c r="DL1366" s="51"/>
      <c r="DM1366" s="51"/>
      <c r="DN1366" s="51"/>
      <c r="DO1366" s="51"/>
      <c r="DP1366" s="51"/>
      <c r="DQ1366" s="51"/>
      <c r="DR1366" s="51"/>
      <c r="DS1366" s="51"/>
      <c r="DT1366" s="51"/>
      <c r="DU1366" s="51"/>
      <c r="DV1366" s="51"/>
      <c r="DW1366" s="51"/>
      <c r="DX1366" s="51"/>
      <c r="DY1366" s="51"/>
      <c r="DZ1366" s="51"/>
      <c r="EA1366" s="51"/>
      <c r="EB1366" s="51"/>
      <c r="EC1366" s="51"/>
      <c r="ED1366" s="51"/>
      <c r="EE1366" s="51"/>
      <c r="EF1366" s="51"/>
      <c r="EG1366" s="51"/>
      <c r="EH1366" s="51"/>
      <c r="EI1366" s="51"/>
      <c r="EJ1366" s="51"/>
      <c r="EK1366" s="51"/>
      <c r="EL1366" s="51"/>
      <c r="EM1366" s="51"/>
      <c r="EN1366" s="51"/>
      <c r="EO1366" s="51"/>
      <c r="EP1366" s="51"/>
      <c r="EQ1366" s="51"/>
      <c r="ER1366" s="51"/>
      <c r="ES1366" s="51"/>
      <c r="ET1366" s="51"/>
      <c r="EU1366" s="51"/>
      <c r="EV1366" s="51"/>
      <c r="EW1366" s="51"/>
      <c r="EX1366" s="51"/>
      <c r="EY1366" s="51"/>
      <c r="EZ1366" s="51"/>
      <c r="FA1366" s="51"/>
      <c r="FB1366" s="51"/>
      <c r="FC1366" s="51"/>
      <c r="FD1366" s="51"/>
      <c r="FE1366" s="51"/>
      <c r="FF1366" s="51"/>
      <c r="FG1366" s="51"/>
      <c r="FH1366" s="51"/>
      <c r="FI1366" s="51"/>
      <c r="FJ1366" s="51"/>
      <c r="FK1366" s="51"/>
      <c r="FL1366" s="51"/>
      <c r="FM1366" s="51"/>
      <c r="FN1366" s="51"/>
      <c r="FO1366" s="51"/>
      <c r="FP1366" s="51"/>
    </row>
    <row r="1367" spans="101:172" ht="12.75" customHeight="1">
      <c r="CW1367" s="51"/>
      <c r="CX1367" s="51"/>
      <c r="CY1367" s="51"/>
      <c r="CZ1367" s="51"/>
      <c r="DA1367" s="51"/>
      <c r="DB1367" s="51"/>
      <c r="DC1367" s="51"/>
      <c r="DD1367" s="51"/>
      <c r="DE1367" s="51"/>
      <c r="DF1367" s="51"/>
      <c r="DG1367" s="51"/>
      <c r="DH1367" s="51"/>
      <c r="DI1367" s="51"/>
      <c r="DJ1367" s="51"/>
      <c r="DK1367" s="51"/>
      <c r="DL1367" s="51"/>
      <c r="DM1367" s="51"/>
      <c r="DN1367" s="51"/>
      <c r="DO1367" s="51"/>
      <c r="DP1367" s="51"/>
      <c r="DQ1367" s="51"/>
      <c r="DR1367" s="51"/>
      <c r="DS1367" s="51"/>
      <c r="DT1367" s="51"/>
      <c r="DU1367" s="51"/>
      <c r="DV1367" s="51"/>
      <c r="DW1367" s="51"/>
      <c r="DX1367" s="51"/>
      <c r="DY1367" s="51"/>
      <c r="DZ1367" s="51"/>
      <c r="EA1367" s="51"/>
      <c r="EB1367" s="51"/>
      <c r="EC1367" s="51"/>
      <c r="ED1367" s="51"/>
      <c r="EE1367" s="51"/>
      <c r="EF1367" s="51"/>
      <c r="EG1367" s="51"/>
      <c r="EH1367" s="51"/>
      <c r="EI1367" s="51"/>
      <c r="EJ1367" s="51"/>
      <c r="EK1367" s="51"/>
      <c r="EL1367" s="51"/>
      <c r="EM1367" s="51"/>
      <c r="EN1367" s="51"/>
      <c r="EO1367" s="51"/>
      <c r="EP1367" s="51"/>
      <c r="EQ1367" s="51"/>
      <c r="ER1367" s="51"/>
      <c r="ES1367" s="51"/>
      <c r="ET1367" s="51"/>
      <c r="EU1367" s="51"/>
      <c r="EV1367" s="51"/>
      <c r="EW1367" s="51"/>
      <c r="EX1367" s="51"/>
      <c r="EY1367" s="51"/>
      <c r="EZ1367" s="51"/>
      <c r="FA1367" s="51"/>
      <c r="FB1367" s="51"/>
      <c r="FC1367" s="51"/>
      <c r="FD1367" s="51"/>
      <c r="FE1367" s="51"/>
      <c r="FF1367" s="51"/>
      <c r="FG1367" s="51"/>
      <c r="FH1367" s="51"/>
      <c r="FI1367" s="51"/>
      <c r="FJ1367" s="51"/>
      <c r="FK1367" s="51"/>
      <c r="FL1367" s="51"/>
      <c r="FM1367" s="51"/>
      <c r="FN1367" s="51"/>
      <c r="FO1367" s="51"/>
      <c r="FP1367" s="51"/>
    </row>
    <row r="1368" spans="101:172" ht="12.75" customHeight="1">
      <c r="CW1368" s="51"/>
      <c r="CX1368" s="51"/>
      <c r="CY1368" s="51"/>
      <c r="CZ1368" s="51"/>
      <c r="DA1368" s="51"/>
      <c r="DB1368" s="51"/>
      <c r="DC1368" s="51"/>
      <c r="DD1368" s="51"/>
      <c r="DE1368" s="51"/>
      <c r="DF1368" s="51"/>
      <c r="DG1368" s="51"/>
      <c r="DH1368" s="51"/>
      <c r="DI1368" s="51"/>
      <c r="DJ1368" s="51"/>
      <c r="DK1368" s="51"/>
      <c r="DL1368" s="51"/>
      <c r="DM1368" s="51"/>
      <c r="DN1368" s="51"/>
      <c r="DO1368" s="51"/>
      <c r="DP1368" s="51"/>
      <c r="DQ1368" s="51"/>
      <c r="DR1368" s="51"/>
      <c r="DS1368" s="51"/>
      <c r="DT1368" s="51"/>
      <c r="DU1368" s="51"/>
      <c r="DV1368" s="51"/>
      <c r="DW1368" s="51"/>
      <c r="DX1368" s="51"/>
      <c r="DY1368" s="51"/>
      <c r="DZ1368" s="51"/>
      <c r="EA1368" s="51"/>
      <c r="EB1368" s="51"/>
      <c r="EC1368" s="51"/>
      <c r="ED1368" s="51"/>
      <c r="EE1368" s="51"/>
      <c r="EF1368" s="51"/>
      <c r="EG1368" s="51"/>
      <c r="EH1368" s="51"/>
      <c r="EI1368" s="51"/>
      <c r="EJ1368" s="51"/>
      <c r="EK1368" s="51"/>
      <c r="EL1368" s="51"/>
      <c r="EM1368" s="51"/>
      <c r="EN1368" s="51"/>
      <c r="EO1368" s="51"/>
      <c r="EP1368" s="51"/>
      <c r="EQ1368" s="51"/>
      <c r="ER1368" s="51"/>
      <c r="ES1368" s="51"/>
      <c r="ET1368" s="51"/>
      <c r="EU1368" s="51"/>
      <c r="EV1368" s="51"/>
      <c r="EW1368" s="51"/>
      <c r="EX1368" s="51"/>
      <c r="EY1368" s="51"/>
      <c r="EZ1368" s="51"/>
      <c r="FA1368" s="51"/>
      <c r="FB1368" s="51"/>
      <c r="FC1368" s="51"/>
      <c r="FD1368" s="51"/>
      <c r="FE1368" s="51"/>
      <c r="FF1368" s="51"/>
      <c r="FG1368" s="51"/>
      <c r="FH1368" s="51"/>
      <c r="FI1368" s="51"/>
      <c r="FJ1368" s="51"/>
      <c r="FK1368" s="51"/>
      <c r="FL1368" s="51"/>
      <c r="FM1368" s="51"/>
      <c r="FN1368" s="51"/>
      <c r="FO1368" s="51"/>
      <c r="FP1368" s="51"/>
    </row>
    <row r="1369" spans="101:172" ht="12.75" customHeight="1">
      <c r="CW1369" s="51"/>
      <c r="CX1369" s="51"/>
      <c r="CY1369" s="51"/>
      <c r="CZ1369" s="51"/>
      <c r="DA1369" s="51"/>
      <c r="DB1369" s="51"/>
      <c r="DC1369" s="51"/>
      <c r="DD1369" s="51"/>
      <c r="DE1369" s="51"/>
      <c r="DF1369" s="51"/>
      <c r="DG1369" s="51"/>
      <c r="DH1369" s="51"/>
      <c r="DI1369" s="51"/>
      <c r="DJ1369" s="51"/>
      <c r="DK1369" s="51"/>
      <c r="DL1369" s="51"/>
      <c r="DM1369" s="51"/>
      <c r="DN1369" s="51"/>
      <c r="DO1369" s="51"/>
      <c r="DP1369" s="51"/>
      <c r="DQ1369" s="51"/>
      <c r="DR1369" s="51"/>
      <c r="DS1369" s="51"/>
      <c r="DT1369" s="51"/>
      <c r="DU1369" s="51"/>
      <c r="DV1369" s="51"/>
      <c r="DW1369" s="51"/>
      <c r="DX1369" s="51"/>
      <c r="DY1369" s="51"/>
      <c r="DZ1369" s="51"/>
      <c r="EA1369" s="51"/>
      <c r="EB1369" s="51"/>
      <c r="EC1369" s="51"/>
      <c r="ED1369" s="51"/>
      <c r="EE1369" s="51"/>
      <c r="EF1369" s="51"/>
      <c r="EG1369" s="51"/>
      <c r="EH1369" s="51"/>
      <c r="EI1369" s="51"/>
      <c r="EJ1369" s="51"/>
      <c r="EK1369" s="51"/>
      <c r="EL1369" s="51"/>
      <c r="EM1369" s="51"/>
      <c r="EN1369" s="51"/>
      <c r="EO1369" s="51"/>
      <c r="EP1369" s="51"/>
      <c r="EQ1369" s="51"/>
      <c r="ER1369" s="51"/>
      <c r="ES1369" s="51"/>
      <c r="ET1369" s="51"/>
      <c r="EU1369" s="51"/>
      <c r="EV1369" s="51"/>
      <c r="EW1369" s="51"/>
      <c r="EX1369" s="51"/>
      <c r="EY1369" s="51"/>
      <c r="EZ1369" s="51"/>
      <c r="FA1369" s="51"/>
      <c r="FB1369" s="51"/>
      <c r="FC1369" s="51"/>
      <c r="FD1369" s="51"/>
      <c r="FE1369" s="51"/>
      <c r="FF1369" s="51"/>
      <c r="FG1369" s="51"/>
      <c r="FH1369" s="51"/>
      <c r="FI1369" s="51"/>
      <c r="FJ1369" s="51"/>
      <c r="FK1369" s="51"/>
      <c r="FL1369" s="51"/>
      <c r="FM1369" s="51"/>
      <c r="FN1369" s="51"/>
      <c r="FO1369" s="51"/>
      <c r="FP1369" s="51"/>
    </row>
    <row r="1370" spans="101:172" ht="12.75" customHeight="1">
      <c r="CW1370" s="51"/>
      <c r="CX1370" s="51"/>
      <c r="CY1370" s="51"/>
      <c r="CZ1370" s="51"/>
      <c r="DA1370" s="51"/>
      <c r="DB1370" s="51"/>
      <c r="DC1370" s="51"/>
      <c r="DD1370" s="51"/>
      <c r="DE1370" s="51"/>
      <c r="DF1370" s="51"/>
      <c r="DG1370" s="51"/>
      <c r="DH1370" s="51"/>
      <c r="DI1370" s="51"/>
      <c r="DJ1370" s="51"/>
      <c r="DK1370" s="51"/>
      <c r="DL1370" s="51"/>
      <c r="DM1370" s="51"/>
      <c r="DN1370" s="51"/>
      <c r="DO1370" s="51"/>
      <c r="DP1370" s="51"/>
      <c r="DQ1370" s="51"/>
      <c r="DR1370" s="51"/>
      <c r="DS1370" s="51"/>
      <c r="DT1370" s="51"/>
      <c r="DU1370" s="51"/>
      <c r="DV1370" s="51"/>
      <c r="DW1370" s="51"/>
      <c r="DX1370" s="51"/>
      <c r="DY1370" s="51"/>
      <c r="DZ1370" s="51"/>
      <c r="EA1370" s="51"/>
      <c r="EB1370" s="51"/>
      <c r="EC1370" s="51"/>
      <c r="ED1370" s="51"/>
      <c r="EE1370" s="51"/>
      <c r="EF1370" s="51"/>
      <c r="EG1370" s="51"/>
      <c r="EH1370" s="51"/>
      <c r="EI1370" s="51"/>
      <c r="EJ1370" s="51"/>
      <c r="EK1370" s="51"/>
      <c r="EL1370" s="51"/>
      <c r="EM1370" s="51"/>
      <c r="EN1370" s="51"/>
      <c r="EO1370" s="51"/>
      <c r="EP1370" s="51"/>
      <c r="EQ1370" s="51"/>
      <c r="ER1370" s="51"/>
      <c r="ES1370" s="51"/>
      <c r="ET1370" s="51"/>
      <c r="EU1370" s="51"/>
      <c r="EV1370" s="51"/>
      <c r="EW1370" s="51"/>
      <c r="EX1370" s="51"/>
      <c r="EY1370" s="51"/>
      <c r="EZ1370" s="51"/>
      <c r="FA1370" s="51"/>
      <c r="FB1370" s="51"/>
      <c r="FC1370" s="51"/>
      <c r="FD1370" s="51"/>
      <c r="FE1370" s="51"/>
      <c r="FF1370" s="51"/>
      <c r="FG1370" s="51"/>
      <c r="FH1370" s="51"/>
      <c r="FI1370" s="51"/>
      <c r="FJ1370" s="51"/>
      <c r="FK1370" s="51"/>
      <c r="FL1370" s="51"/>
      <c r="FM1370" s="51"/>
      <c r="FN1370" s="51"/>
      <c r="FO1370" s="51"/>
      <c r="FP1370" s="51"/>
    </row>
    <row r="1371" spans="101:172" ht="12.75" customHeight="1">
      <c r="CW1371" s="51"/>
      <c r="CX1371" s="51"/>
      <c r="CY1371" s="51"/>
      <c r="CZ1371" s="51"/>
      <c r="DA1371" s="51"/>
      <c r="DB1371" s="51"/>
      <c r="DC1371" s="51"/>
      <c r="DD1371" s="51"/>
      <c r="DE1371" s="51"/>
      <c r="DF1371" s="51"/>
      <c r="DG1371" s="51"/>
      <c r="DH1371" s="51"/>
      <c r="DI1371" s="51"/>
      <c r="DJ1371" s="51"/>
      <c r="DK1371" s="51"/>
      <c r="DL1371" s="51"/>
      <c r="DM1371" s="51"/>
      <c r="DN1371" s="51"/>
      <c r="DO1371" s="51"/>
      <c r="DP1371" s="51"/>
      <c r="DQ1371" s="51"/>
      <c r="DR1371" s="51"/>
      <c r="DS1371" s="51"/>
      <c r="DT1371" s="51"/>
      <c r="DU1371" s="51"/>
      <c r="DV1371" s="51"/>
      <c r="DW1371" s="51"/>
      <c r="DX1371" s="51"/>
      <c r="DY1371" s="51"/>
      <c r="DZ1371" s="51"/>
      <c r="EA1371" s="51"/>
      <c r="EB1371" s="51"/>
      <c r="EC1371" s="51"/>
      <c r="ED1371" s="51"/>
      <c r="EE1371" s="51"/>
      <c r="EF1371" s="51"/>
      <c r="EG1371" s="51"/>
      <c r="EH1371" s="51"/>
      <c r="EI1371" s="51"/>
      <c r="EJ1371" s="51"/>
      <c r="EK1371" s="51"/>
      <c r="EL1371" s="51"/>
      <c r="EM1371" s="51"/>
      <c r="EN1371" s="51"/>
      <c r="EO1371" s="51"/>
      <c r="EP1371" s="51"/>
      <c r="EQ1371" s="51"/>
      <c r="ER1371" s="51"/>
      <c r="ES1371" s="51"/>
      <c r="ET1371" s="51"/>
      <c r="EU1371" s="51"/>
      <c r="EV1371" s="51"/>
      <c r="EW1371" s="51"/>
      <c r="EX1371" s="51"/>
      <c r="EY1371" s="51"/>
      <c r="EZ1371" s="51"/>
      <c r="FA1371" s="51"/>
      <c r="FB1371" s="51"/>
      <c r="FC1371" s="51"/>
      <c r="FD1371" s="51"/>
      <c r="FE1371" s="51"/>
      <c r="FF1371" s="51"/>
      <c r="FG1371" s="51"/>
      <c r="FH1371" s="51"/>
      <c r="FI1371" s="51"/>
      <c r="FJ1371" s="51"/>
      <c r="FK1371" s="51"/>
      <c r="FL1371" s="51"/>
      <c r="FM1371" s="51"/>
      <c r="FN1371" s="51"/>
      <c r="FO1371" s="51"/>
      <c r="FP1371" s="51"/>
    </row>
    <row r="1372" spans="101:172" ht="12.75" customHeight="1">
      <c r="CW1372" s="51"/>
      <c r="CX1372" s="51"/>
      <c r="CY1372" s="51"/>
      <c r="CZ1372" s="51"/>
      <c r="DA1372" s="51"/>
      <c r="DB1372" s="51"/>
      <c r="DC1372" s="51"/>
      <c r="DD1372" s="51"/>
      <c r="DE1372" s="51"/>
      <c r="DF1372" s="51"/>
      <c r="DG1372" s="51"/>
      <c r="DH1372" s="51"/>
      <c r="DI1372" s="51"/>
      <c r="DJ1372" s="51"/>
      <c r="DK1372" s="51"/>
      <c r="DL1372" s="51"/>
      <c r="DM1372" s="51"/>
      <c r="DN1372" s="51"/>
      <c r="DO1372" s="51"/>
      <c r="DP1372" s="51"/>
      <c r="DQ1372" s="51"/>
      <c r="DR1372" s="51"/>
      <c r="DS1372" s="51"/>
      <c r="DT1372" s="51"/>
      <c r="DU1372" s="51"/>
      <c r="DV1372" s="51"/>
      <c r="DW1372" s="51"/>
      <c r="DX1372" s="51"/>
      <c r="DY1372" s="51"/>
      <c r="DZ1372" s="51"/>
      <c r="EA1372" s="51"/>
      <c r="EB1372" s="51"/>
      <c r="EC1372" s="51"/>
      <c r="ED1372" s="51"/>
      <c r="EE1372" s="51"/>
      <c r="EF1372" s="51"/>
      <c r="EG1372" s="51"/>
      <c r="EH1372" s="51"/>
      <c r="EI1372" s="51"/>
      <c r="EJ1372" s="51"/>
      <c r="EK1372" s="51"/>
      <c r="EL1372" s="51"/>
      <c r="EM1372" s="51"/>
      <c r="EN1372" s="51"/>
      <c r="EO1372" s="51"/>
      <c r="EP1372" s="51"/>
      <c r="EQ1372" s="51"/>
      <c r="ER1372" s="51"/>
      <c r="ES1372" s="51"/>
      <c r="ET1372" s="51"/>
      <c r="EU1372" s="51"/>
      <c r="EV1372" s="51"/>
      <c r="EW1372" s="51"/>
      <c r="EX1372" s="51"/>
      <c r="EY1372" s="51"/>
      <c r="EZ1372" s="51"/>
      <c r="FA1372" s="51"/>
      <c r="FB1372" s="51"/>
      <c r="FC1372" s="51"/>
      <c r="FD1372" s="51"/>
      <c r="FE1372" s="51"/>
      <c r="FF1372" s="51"/>
      <c r="FG1372" s="51"/>
      <c r="FH1372" s="51"/>
      <c r="FI1372" s="51"/>
      <c r="FJ1372" s="51"/>
      <c r="FK1372" s="51"/>
      <c r="FL1372" s="51"/>
      <c r="FM1372" s="51"/>
      <c r="FN1372" s="51"/>
      <c r="FO1372" s="51"/>
      <c r="FP1372" s="51"/>
    </row>
    <row r="1373" spans="101:172" ht="12.75" customHeight="1">
      <c r="CW1373" s="51"/>
      <c r="CX1373" s="51"/>
      <c r="CY1373" s="51"/>
      <c r="CZ1373" s="51"/>
      <c r="DA1373" s="51"/>
      <c r="DB1373" s="51"/>
      <c r="DC1373" s="51"/>
      <c r="DD1373" s="51"/>
      <c r="DE1373" s="51"/>
      <c r="DF1373" s="51"/>
      <c r="DG1373" s="51"/>
      <c r="DH1373" s="51"/>
      <c r="DI1373" s="51"/>
      <c r="DJ1373" s="51"/>
      <c r="DK1373" s="51"/>
      <c r="DL1373" s="51"/>
      <c r="DM1373" s="51"/>
      <c r="DN1373" s="51"/>
      <c r="DO1373" s="51"/>
      <c r="DP1373" s="51"/>
      <c r="DQ1373" s="51"/>
      <c r="DR1373" s="51"/>
      <c r="DS1373" s="51"/>
      <c r="DT1373" s="51"/>
      <c r="DU1373" s="51"/>
      <c r="DV1373" s="51"/>
      <c r="DW1373" s="51"/>
      <c r="DX1373" s="51"/>
      <c r="DY1373" s="51"/>
      <c r="DZ1373" s="51"/>
      <c r="EA1373" s="51"/>
      <c r="EB1373" s="51"/>
      <c r="EC1373" s="51"/>
      <c r="ED1373" s="51"/>
      <c r="EE1373" s="51"/>
      <c r="EF1373" s="51"/>
      <c r="EG1373" s="51"/>
      <c r="EH1373" s="51"/>
      <c r="EI1373" s="51"/>
      <c r="EJ1373" s="51"/>
      <c r="EK1373" s="51"/>
      <c r="EL1373" s="51"/>
      <c r="EM1373" s="51"/>
      <c r="EN1373" s="51"/>
      <c r="EO1373" s="51"/>
      <c r="EP1373" s="51"/>
      <c r="EQ1373" s="51"/>
      <c r="ER1373" s="51"/>
      <c r="ES1373" s="51"/>
      <c r="ET1373" s="51"/>
      <c r="EU1373" s="51"/>
      <c r="EV1373" s="51"/>
      <c r="EW1373" s="51"/>
      <c r="EX1373" s="51"/>
      <c r="EY1373" s="51"/>
      <c r="EZ1373" s="51"/>
      <c r="FA1373" s="51"/>
      <c r="FB1373" s="51"/>
      <c r="FC1373" s="51"/>
      <c r="FD1373" s="51"/>
      <c r="FE1373" s="51"/>
      <c r="FF1373" s="51"/>
      <c r="FG1373" s="51"/>
      <c r="FH1373" s="51"/>
      <c r="FI1373" s="51"/>
      <c r="FJ1373" s="51"/>
      <c r="FK1373" s="51"/>
      <c r="FL1373" s="51"/>
      <c r="FM1373" s="51"/>
      <c r="FN1373" s="51"/>
      <c r="FO1373" s="51"/>
      <c r="FP1373" s="51"/>
    </row>
    <row r="1374" spans="101:172" ht="12.75" customHeight="1">
      <c r="CW1374" s="51"/>
      <c r="CX1374" s="51"/>
      <c r="CY1374" s="51"/>
      <c r="CZ1374" s="51"/>
      <c r="DA1374" s="51"/>
      <c r="DB1374" s="51"/>
      <c r="DC1374" s="51"/>
      <c r="DD1374" s="51"/>
      <c r="DE1374" s="51"/>
      <c r="DF1374" s="51"/>
      <c r="DG1374" s="51"/>
      <c r="DH1374" s="51"/>
      <c r="DI1374" s="51"/>
      <c r="DJ1374" s="51"/>
      <c r="DK1374" s="51"/>
      <c r="DL1374" s="51"/>
      <c r="DM1374" s="51"/>
      <c r="DN1374" s="51"/>
      <c r="DO1374" s="51"/>
      <c r="DP1374" s="51"/>
      <c r="DQ1374" s="51"/>
      <c r="DR1374" s="51"/>
      <c r="DS1374" s="51"/>
      <c r="DT1374" s="51"/>
      <c r="DU1374" s="51"/>
      <c r="DV1374" s="51"/>
      <c r="DW1374" s="51"/>
      <c r="DX1374" s="51"/>
      <c r="DY1374" s="51"/>
      <c r="DZ1374" s="51"/>
      <c r="EA1374" s="51"/>
      <c r="EB1374" s="51"/>
      <c r="EC1374" s="51"/>
      <c r="ED1374" s="51"/>
      <c r="EE1374" s="51"/>
      <c r="EF1374" s="51"/>
      <c r="EG1374" s="51"/>
      <c r="EH1374" s="51"/>
      <c r="EI1374" s="51"/>
      <c r="EJ1374" s="51"/>
      <c r="EK1374" s="51"/>
      <c r="EL1374" s="51"/>
      <c r="EM1374" s="51"/>
      <c r="EN1374" s="51"/>
      <c r="EO1374" s="51"/>
      <c r="EP1374" s="51"/>
      <c r="EQ1374" s="51"/>
      <c r="ER1374" s="51"/>
      <c r="ES1374" s="51"/>
      <c r="ET1374" s="51"/>
      <c r="EU1374" s="51"/>
      <c r="EV1374" s="51"/>
      <c r="EW1374" s="51"/>
      <c r="EX1374" s="51"/>
      <c r="EY1374" s="51"/>
      <c r="EZ1374" s="51"/>
      <c r="FA1374" s="51"/>
      <c r="FB1374" s="51"/>
      <c r="FC1374" s="51"/>
      <c r="FD1374" s="51"/>
      <c r="FE1374" s="51"/>
      <c r="FF1374" s="51"/>
      <c r="FG1374" s="51"/>
      <c r="FH1374" s="51"/>
      <c r="FI1374" s="51"/>
      <c r="FJ1374" s="51"/>
      <c r="FK1374" s="51"/>
      <c r="FL1374" s="51"/>
      <c r="FM1374" s="51"/>
      <c r="FN1374" s="51"/>
      <c r="FO1374" s="51"/>
      <c r="FP1374" s="51"/>
    </row>
    <row r="1375" spans="101:172" ht="12.75" customHeight="1">
      <c r="CW1375" s="51"/>
      <c r="CX1375" s="51"/>
      <c r="CY1375" s="51"/>
      <c r="CZ1375" s="51"/>
      <c r="DA1375" s="51"/>
      <c r="DB1375" s="51"/>
      <c r="DC1375" s="51"/>
      <c r="DD1375" s="51"/>
      <c r="DE1375" s="51"/>
      <c r="DF1375" s="51"/>
      <c r="DG1375" s="51"/>
      <c r="DH1375" s="51"/>
      <c r="DI1375" s="51"/>
      <c r="DJ1375" s="51"/>
      <c r="DK1375" s="51"/>
      <c r="DL1375" s="51"/>
      <c r="DM1375" s="51"/>
      <c r="DN1375" s="51"/>
      <c r="DO1375" s="51"/>
      <c r="DP1375" s="51"/>
      <c r="DQ1375" s="51"/>
      <c r="DR1375" s="51"/>
      <c r="DS1375" s="51"/>
      <c r="DT1375" s="51"/>
      <c r="DU1375" s="51"/>
      <c r="DV1375" s="51"/>
      <c r="DW1375" s="51"/>
      <c r="DX1375" s="51"/>
      <c r="DY1375" s="51"/>
      <c r="DZ1375" s="51"/>
      <c r="EA1375" s="51"/>
      <c r="EB1375" s="51"/>
      <c r="EC1375" s="51"/>
      <c r="ED1375" s="51"/>
      <c r="EE1375" s="51"/>
      <c r="EF1375" s="51"/>
      <c r="EG1375" s="51"/>
      <c r="EH1375" s="51"/>
      <c r="EI1375" s="51"/>
      <c r="EJ1375" s="51"/>
      <c r="EK1375" s="51"/>
      <c r="EL1375" s="51"/>
      <c r="EM1375" s="51"/>
      <c r="EN1375" s="51"/>
      <c r="EO1375" s="51"/>
      <c r="EP1375" s="51"/>
      <c r="EQ1375" s="51"/>
      <c r="ER1375" s="51"/>
      <c r="ES1375" s="51"/>
      <c r="ET1375" s="51"/>
      <c r="EU1375" s="51"/>
      <c r="EV1375" s="51"/>
      <c r="EW1375" s="51"/>
      <c r="EX1375" s="51"/>
      <c r="EY1375" s="51"/>
      <c r="EZ1375" s="51"/>
      <c r="FA1375" s="51"/>
      <c r="FB1375" s="51"/>
      <c r="FC1375" s="51"/>
      <c r="FD1375" s="51"/>
      <c r="FE1375" s="51"/>
      <c r="FF1375" s="51"/>
      <c r="FG1375" s="51"/>
      <c r="FH1375" s="51"/>
      <c r="FI1375" s="51"/>
      <c r="FJ1375" s="51"/>
      <c r="FK1375" s="51"/>
      <c r="FL1375" s="51"/>
      <c r="FM1375" s="51"/>
      <c r="FN1375" s="51"/>
      <c r="FO1375" s="51"/>
      <c r="FP1375" s="51"/>
    </row>
    <row r="1376" spans="101:172" ht="12.75" customHeight="1">
      <c r="CW1376" s="51"/>
      <c r="CX1376" s="51"/>
      <c r="CY1376" s="51"/>
      <c r="CZ1376" s="51"/>
      <c r="DA1376" s="51"/>
      <c r="DB1376" s="51"/>
      <c r="DC1376" s="51"/>
      <c r="DD1376" s="51"/>
      <c r="DE1376" s="51"/>
      <c r="DF1376" s="51"/>
      <c r="DG1376" s="51"/>
      <c r="DH1376" s="51"/>
      <c r="DI1376" s="51"/>
      <c r="DJ1376" s="51"/>
      <c r="DK1376" s="51"/>
      <c r="DL1376" s="51"/>
      <c r="DM1376" s="51"/>
      <c r="DN1376" s="51"/>
      <c r="DO1376" s="51"/>
      <c r="DP1376" s="51"/>
      <c r="DQ1376" s="51"/>
      <c r="DR1376" s="51"/>
      <c r="DS1376" s="51"/>
      <c r="DT1376" s="51"/>
      <c r="DU1376" s="51"/>
      <c r="DV1376" s="51"/>
      <c r="DW1376" s="51"/>
      <c r="DX1376" s="51"/>
      <c r="DY1376" s="51"/>
      <c r="DZ1376" s="51"/>
      <c r="EA1376" s="51"/>
      <c r="EB1376" s="51"/>
      <c r="EC1376" s="51"/>
      <c r="ED1376" s="51"/>
      <c r="EE1376" s="51"/>
      <c r="EF1376" s="51"/>
      <c r="EG1376" s="51"/>
      <c r="EH1376" s="51"/>
      <c r="EI1376" s="51"/>
      <c r="EJ1376" s="51"/>
      <c r="EK1376" s="51"/>
      <c r="EL1376" s="51"/>
      <c r="EM1376" s="51"/>
      <c r="EN1376" s="51"/>
      <c r="EO1376" s="51"/>
      <c r="EP1376" s="51"/>
      <c r="EQ1376" s="51"/>
      <c r="ER1376" s="51"/>
      <c r="ES1376" s="51"/>
      <c r="ET1376" s="51"/>
      <c r="EU1376" s="51"/>
      <c r="EV1376" s="51"/>
      <c r="EW1376" s="51"/>
      <c r="EX1376" s="51"/>
      <c r="EY1376" s="51"/>
      <c r="EZ1376" s="51"/>
      <c r="FA1376" s="51"/>
      <c r="FB1376" s="51"/>
      <c r="FC1376" s="51"/>
      <c r="FD1376" s="51"/>
      <c r="FE1376" s="51"/>
      <c r="FF1376" s="51"/>
      <c r="FG1376" s="51"/>
      <c r="FH1376" s="51"/>
      <c r="FI1376" s="51"/>
      <c r="FJ1376" s="51"/>
      <c r="FK1376" s="51"/>
      <c r="FL1376" s="51"/>
      <c r="FM1376" s="51"/>
      <c r="FN1376" s="51"/>
      <c r="FO1376" s="51"/>
      <c r="FP1376" s="51"/>
    </row>
    <row r="1377" spans="101:172" ht="12.75" customHeight="1">
      <c r="CW1377" s="51"/>
      <c r="CX1377" s="51"/>
      <c r="CY1377" s="51"/>
      <c r="CZ1377" s="51"/>
      <c r="DA1377" s="51"/>
      <c r="DB1377" s="51"/>
      <c r="DC1377" s="51"/>
      <c r="DD1377" s="51"/>
      <c r="DE1377" s="51"/>
      <c r="DF1377" s="51"/>
      <c r="DG1377" s="51"/>
      <c r="DH1377" s="51"/>
      <c r="DI1377" s="51"/>
      <c r="DJ1377" s="51"/>
      <c r="DK1377" s="51"/>
      <c r="DL1377" s="51"/>
      <c r="DM1377" s="51"/>
      <c r="DN1377" s="51"/>
      <c r="DO1377" s="51"/>
      <c r="DP1377" s="51"/>
      <c r="DQ1377" s="51"/>
      <c r="DR1377" s="51"/>
      <c r="DS1377" s="51"/>
      <c r="DT1377" s="51"/>
      <c r="DU1377" s="51"/>
      <c r="DV1377" s="51"/>
      <c r="DW1377" s="51"/>
      <c r="DX1377" s="51"/>
      <c r="DY1377" s="51"/>
      <c r="DZ1377" s="51"/>
      <c r="EA1377" s="51"/>
      <c r="EB1377" s="51"/>
      <c r="EC1377" s="51"/>
      <c r="ED1377" s="51"/>
      <c r="EE1377" s="51"/>
      <c r="EF1377" s="51"/>
      <c r="EG1377" s="51"/>
      <c r="EH1377" s="51"/>
      <c r="EI1377" s="51"/>
      <c r="EJ1377" s="51"/>
      <c r="EK1377" s="51"/>
      <c r="EL1377" s="51"/>
      <c r="EM1377" s="51"/>
      <c r="EN1377" s="51"/>
      <c r="EO1377" s="51"/>
      <c r="EP1377" s="51"/>
      <c r="EQ1377" s="51"/>
      <c r="ER1377" s="51"/>
      <c r="ES1377" s="51"/>
      <c r="ET1377" s="51"/>
      <c r="EU1377" s="51"/>
      <c r="EV1377" s="51"/>
      <c r="EW1377" s="51"/>
      <c r="EX1377" s="51"/>
      <c r="EY1377" s="51"/>
      <c r="EZ1377" s="51"/>
      <c r="FA1377" s="51"/>
      <c r="FB1377" s="51"/>
      <c r="FC1377" s="51"/>
      <c r="FD1377" s="51"/>
      <c r="FE1377" s="51"/>
      <c r="FF1377" s="51"/>
      <c r="FG1377" s="51"/>
      <c r="FH1377" s="51"/>
      <c r="FI1377" s="51"/>
      <c r="FJ1377" s="51"/>
      <c r="FK1377" s="51"/>
      <c r="FL1377" s="51"/>
      <c r="FM1377" s="51"/>
      <c r="FN1377" s="51"/>
      <c r="FO1377" s="51"/>
      <c r="FP1377" s="51"/>
    </row>
    <row r="1378" spans="101:172" ht="12.75" customHeight="1">
      <c r="CW1378" s="51"/>
      <c r="CX1378" s="51"/>
      <c r="CY1378" s="51"/>
      <c r="CZ1378" s="51"/>
      <c r="DA1378" s="51"/>
      <c r="DB1378" s="51"/>
      <c r="DC1378" s="51"/>
      <c r="DD1378" s="51"/>
      <c r="DE1378" s="51"/>
      <c r="DF1378" s="51"/>
      <c r="DG1378" s="51"/>
      <c r="DH1378" s="51"/>
      <c r="DI1378" s="51"/>
      <c r="DJ1378" s="51"/>
      <c r="DK1378" s="51"/>
      <c r="DL1378" s="51"/>
      <c r="DM1378" s="51"/>
      <c r="DN1378" s="51"/>
      <c r="DO1378" s="51"/>
      <c r="DP1378" s="51"/>
      <c r="DQ1378" s="51"/>
      <c r="DR1378" s="51"/>
      <c r="DS1378" s="51"/>
      <c r="DT1378" s="51"/>
      <c r="DU1378" s="51"/>
      <c r="DV1378" s="51"/>
      <c r="DW1378" s="51"/>
      <c r="DX1378" s="51"/>
      <c r="DY1378" s="51"/>
      <c r="DZ1378" s="51"/>
      <c r="EA1378" s="51"/>
      <c r="EB1378" s="51"/>
      <c r="EC1378" s="51"/>
      <c r="ED1378" s="51"/>
      <c r="EE1378" s="51"/>
      <c r="EF1378" s="51"/>
      <c r="EG1378" s="51"/>
      <c r="EH1378" s="51"/>
      <c r="EI1378" s="51"/>
      <c r="EJ1378" s="51"/>
      <c r="EK1378" s="51"/>
      <c r="EL1378" s="51"/>
      <c r="EM1378" s="51"/>
      <c r="EN1378" s="51"/>
      <c r="EO1378" s="51"/>
      <c r="EP1378" s="51"/>
      <c r="EQ1378" s="51"/>
      <c r="ER1378" s="51"/>
      <c r="ES1378" s="51"/>
      <c r="ET1378" s="51"/>
      <c r="EU1378" s="51"/>
      <c r="EV1378" s="51"/>
      <c r="EW1378" s="51"/>
      <c r="EX1378" s="51"/>
      <c r="EY1378" s="51"/>
      <c r="EZ1378" s="51"/>
      <c r="FA1378" s="51"/>
      <c r="FB1378" s="51"/>
      <c r="FC1378" s="51"/>
      <c r="FD1378" s="51"/>
      <c r="FE1378" s="51"/>
      <c r="FF1378" s="51"/>
      <c r="FG1378" s="51"/>
      <c r="FH1378" s="51"/>
      <c r="FI1378" s="51"/>
      <c r="FJ1378" s="51"/>
      <c r="FK1378" s="51"/>
      <c r="FL1378" s="51"/>
      <c r="FM1378" s="51"/>
      <c r="FN1378" s="51"/>
      <c r="FO1378" s="51"/>
      <c r="FP1378" s="51"/>
    </row>
    <row r="1379" spans="101:172" ht="12.75" customHeight="1">
      <c r="CW1379" s="51"/>
      <c r="CX1379" s="51"/>
      <c r="CY1379" s="51"/>
      <c r="CZ1379" s="51"/>
      <c r="DA1379" s="51"/>
      <c r="DB1379" s="51"/>
      <c r="DC1379" s="51"/>
      <c r="DD1379" s="51"/>
      <c r="DE1379" s="51"/>
      <c r="DF1379" s="51"/>
      <c r="DG1379" s="51"/>
      <c r="DH1379" s="51"/>
      <c r="DI1379" s="51"/>
      <c r="DJ1379" s="51"/>
      <c r="DK1379" s="51"/>
      <c r="DL1379" s="51"/>
      <c r="DM1379" s="51"/>
      <c r="DN1379" s="51"/>
      <c r="DO1379" s="51"/>
      <c r="DP1379" s="51"/>
      <c r="DQ1379" s="51"/>
      <c r="DR1379" s="51"/>
      <c r="DS1379" s="51"/>
      <c r="DT1379" s="51"/>
      <c r="DU1379" s="51"/>
      <c r="DV1379" s="51"/>
      <c r="DW1379" s="51"/>
      <c r="DX1379" s="51"/>
      <c r="DY1379" s="51"/>
      <c r="DZ1379" s="51"/>
      <c r="EA1379" s="51"/>
      <c r="EB1379" s="51"/>
      <c r="EC1379" s="51"/>
      <c r="ED1379" s="51"/>
      <c r="EE1379" s="51"/>
      <c r="EF1379" s="51"/>
      <c r="EG1379" s="51"/>
      <c r="EH1379" s="51"/>
      <c r="EI1379" s="51"/>
      <c r="EJ1379" s="51"/>
      <c r="EK1379" s="51"/>
      <c r="EL1379" s="51"/>
      <c r="EM1379" s="51"/>
      <c r="EN1379" s="51"/>
      <c r="EO1379" s="51"/>
      <c r="EP1379" s="51"/>
      <c r="EQ1379" s="51"/>
      <c r="ER1379" s="51"/>
      <c r="ES1379" s="51"/>
      <c r="ET1379" s="51"/>
      <c r="EU1379" s="51"/>
      <c r="EV1379" s="51"/>
      <c r="EW1379" s="51"/>
      <c r="EX1379" s="51"/>
      <c r="EY1379" s="51"/>
      <c r="EZ1379" s="51"/>
      <c r="FA1379" s="51"/>
      <c r="FB1379" s="51"/>
      <c r="FC1379" s="51"/>
      <c r="FD1379" s="51"/>
      <c r="FE1379" s="51"/>
      <c r="FF1379" s="51"/>
      <c r="FG1379" s="51"/>
      <c r="FH1379" s="51"/>
      <c r="FI1379" s="51"/>
      <c r="FJ1379" s="51"/>
      <c r="FK1379" s="51"/>
      <c r="FL1379" s="51"/>
      <c r="FM1379" s="51"/>
      <c r="FN1379" s="51"/>
      <c r="FO1379" s="51"/>
      <c r="FP1379" s="51"/>
    </row>
    <row r="1380" spans="101:172" ht="12.75" customHeight="1">
      <c r="CW1380" s="51"/>
      <c r="CX1380" s="51"/>
      <c r="CY1380" s="51"/>
      <c r="CZ1380" s="51"/>
      <c r="DA1380" s="51"/>
      <c r="DB1380" s="51"/>
      <c r="DC1380" s="51"/>
      <c r="DD1380" s="51"/>
      <c r="DE1380" s="51"/>
      <c r="DF1380" s="51"/>
      <c r="DG1380" s="51"/>
      <c r="DH1380" s="51"/>
      <c r="DI1380" s="51"/>
      <c r="DJ1380" s="51"/>
      <c r="DK1380" s="51"/>
      <c r="DL1380" s="51"/>
      <c r="DM1380" s="51"/>
      <c r="DN1380" s="51"/>
      <c r="DO1380" s="51"/>
      <c r="DP1380" s="51"/>
      <c r="DQ1380" s="51"/>
      <c r="DR1380" s="51"/>
      <c r="DS1380" s="51"/>
      <c r="DT1380" s="51"/>
      <c r="DU1380" s="51"/>
      <c r="DV1380" s="51"/>
      <c r="DW1380" s="51"/>
      <c r="DX1380" s="51"/>
      <c r="DY1380" s="51"/>
      <c r="DZ1380" s="51"/>
      <c r="EA1380" s="51"/>
      <c r="EB1380" s="51"/>
      <c r="EC1380" s="51"/>
      <c r="ED1380" s="51"/>
      <c r="EE1380" s="51"/>
      <c r="EF1380" s="51"/>
      <c r="EG1380" s="51"/>
      <c r="EH1380" s="51"/>
      <c r="EI1380" s="51"/>
      <c r="EJ1380" s="51"/>
      <c r="EK1380" s="51"/>
      <c r="EL1380" s="51"/>
      <c r="EM1380" s="51"/>
      <c r="EN1380" s="51"/>
      <c r="EO1380" s="51"/>
      <c r="EP1380" s="51"/>
      <c r="EQ1380" s="51"/>
      <c r="ER1380" s="51"/>
      <c r="ES1380" s="51"/>
      <c r="ET1380" s="51"/>
      <c r="EU1380" s="51"/>
      <c r="EV1380" s="51"/>
      <c r="EW1380" s="51"/>
      <c r="EX1380" s="51"/>
      <c r="EY1380" s="51"/>
      <c r="EZ1380" s="51"/>
      <c r="FA1380" s="51"/>
      <c r="FB1380" s="51"/>
      <c r="FC1380" s="51"/>
      <c r="FD1380" s="51"/>
      <c r="FE1380" s="51"/>
      <c r="FF1380" s="51"/>
      <c r="FG1380" s="51"/>
      <c r="FH1380" s="51"/>
      <c r="FI1380" s="51"/>
      <c r="FJ1380" s="51"/>
      <c r="FK1380" s="51"/>
      <c r="FL1380" s="51"/>
      <c r="FM1380" s="51"/>
      <c r="FN1380" s="51"/>
      <c r="FO1380" s="51"/>
      <c r="FP1380" s="51"/>
    </row>
    <row r="1381" spans="101:172" ht="12.75" customHeight="1">
      <c r="CW1381" s="51"/>
      <c r="CX1381" s="51"/>
      <c r="CY1381" s="51"/>
      <c r="CZ1381" s="51"/>
      <c r="DA1381" s="51"/>
      <c r="DB1381" s="51"/>
      <c r="DC1381" s="51"/>
      <c r="DD1381" s="51"/>
      <c r="DE1381" s="51"/>
      <c r="DF1381" s="51"/>
      <c r="DG1381" s="51"/>
      <c r="DH1381" s="51"/>
      <c r="DI1381" s="51"/>
      <c r="DJ1381" s="51"/>
      <c r="DK1381" s="51"/>
      <c r="DL1381" s="51"/>
      <c r="DM1381" s="51"/>
      <c r="DN1381" s="51"/>
      <c r="DO1381" s="51"/>
      <c r="DP1381" s="51"/>
      <c r="DQ1381" s="51"/>
      <c r="DR1381" s="51"/>
      <c r="DS1381" s="51"/>
      <c r="DT1381" s="51"/>
      <c r="DU1381" s="51"/>
      <c r="DV1381" s="51"/>
      <c r="DW1381" s="51"/>
      <c r="DX1381" s="51"/>
      <c r="DY1381" s="51"/>
      <c r="DZ1381" s="51"/>
      <c r="EA1381" s="51"/>
      <c r="EB1381" s="51"/>
      <c r="EC1381" s="51"/>
      <c r="ED1381" s="51"/>
      <c r="EE1381" s="51"/>
      <c r="EF1381" s="51"/>
      <c r="EG1381" s="51"/>
      <c r="EH1381" s="51"/>
      <c r="EI1381" s="51"/>
      <c r="EJ1381" s="51"/>
      <c r="EK1381" s="51"/>
      <c r="EL1381" s="51"/>
      <c r="EM1381" s="51"/>
      <c r="EN1381" s="51"/>
      <c r="EO1381" s="51"/>
      <c r="EP1381" s="51"/>
      <c r="EQ1381" s="51"/>
      <c r="ER1381" s="51"/>
      <c r="ES1381" s="51"/>
      <c r="ET1381" s="51"/>
      <c r="EU1381" s="51"/>
      <c r="EV1381" s="51"/>
      <c r="EW1381" s="51"/>
      <c r="EX1381" s="51"/>
      <c r="EY1381" s="51"/>
      <c r="EZ1381" s="51"/>
      <c r="FA1381" s="51"/>
      <c r="FB1381" s="51"/>
      <c r="FC1381" s="51"/>
      <c r="FD1381" s="51"/>
      <c r="FE1381" s="51"/>
      <c r="FF1381" s="51"/>
      <c r="FG1381" s="51"/>
      <c r="FH1381" s="51"/>
      <c r="FI1381" s="51"/>
      <c r="FJ1381" s="51"/>
      <c r="FK1381" s="51"/>
      <c r="FL1381" s="51"/>
      <c r="FM1381" s="51"/>
      <c r="FN1381" s="51"/>
      <c r="FO1381" s="51"/>
      <c r="FP1381" s="51"/>
    </row>
    <row r="1382" spans="101:172" ht="12.75" customHeight="1">
      <c r="CW1382" s="51"/>
      <c r="CX1382" s="51"/>
      <c r="CY1382" s="51"/>
      <c r="CZ1382" s="51"/>
      <c r="DA1382" s="51"/>
      <c r="DB1382" s="51"/>
      <c r="DC1382" s="51"/>
      <c r="DD1382" s="51"/>
      <c r="DE1382" s="51"/>
      <c r="DF1382" s="51"/>
      <c r="DG1382" s="51"/>
      <c r="DH1382" s="51"/>
      <c r="DI1382" s="51"/>
      <c r="DJ1382" s="51"/>
      <c r="DK1382" s="51"/>
      <c r="DL1382" s="51"/>
      <c r="DM1382" s="51"/>
      <c r="DN1382" s="51"/>
      <c r="DO1382" s="51"/>
      <c r="DP1382" s="51"/>
      <c r="DQ1382" s="51"/>
      <c r="DR1382" s="51"/>
      <c r="DS1382" s="51"/>
      <c r="DT1382" s="51"/>
      <c r="DU1382" s="51"/>
      <c r="DV1382" s="51"/>
      <c r="DW1382" s="51"/>
      <c r="DX1382" s="51"/>
      <c r="DY1382" s="51"/>
      <c r="DZ1382" s="51"/>
      <c r="EA1382" s="51"/>
      <c r="EB1382" s="51"/>
      <c r="EC1382" s="51"/>
      <c r="ED1382" s="51"/>
      <c r="EE1382" s="51"/>
      <c r="EF1382" s="51"/>
      <c r="EG1382" s="51"/>
      <c r="EH1382" s="51"/>
      <c r="EI1382" s="51"/>
      <c r="EJ1382" s="51"/>
      <c r="EK1382" s="51"/>
      <c r="EL1382" s="51"/>
      <c r="EM1382" s="51"/>
      <c r="EN1382" s="51"/>
      <c r="EO1382" s="51"/>
      <c r="EP1382" s="51"/>
      <c r="EQ1382" s="51"/>
      <c r="ER1382" s="51"/>
      <c r="ES1382" s="51"/>
      <c r="ET1382" s="51"/>
      <c r="EU1382" s="51"/>
      <c r="EV1382" s="51"/>
      <c r="EW1382" s="51"/>
      <c r="EX1382" s="51"/>
      <c r="EY1382" s="51"/>
      <c r="EZ1382" s="51"/>
      <c r="FA1382" s="51"/>
      <c r="FB1382" s="51"/>
      <c r="FC1382" s="51"/>
      <c r="FD1382" s="51"/>
      <c r="FE1382" s="51"/>
      <c r="FF1382" s="51"/>
      <c r="FG1382" s="51"/>
      <c r="FH1382" s="51"/>
      <c r="FI1382" s="51"/>
      <c r="FJ1382" s="51"/>
      <c r="FK1382" s="51"/>
      <c r="FL1382" s="51"/>
      <c r="FM1382" s="51"/>
      <c r="FN1382" s="51"/>
      <c r="FO1382" s="51"/>
      <c r="FP1382" s="51"/>
    </row>
    <row r="1383" spans="101:172" ht="12.75" customHeight="1">
      <c r="CW1383" s="51"/>
      <c r="CX1383" s="51"/>
      <c r="CY1383" s="51"/>
      <c r="CZ1383" s="51"/>
      <c r="DA1383" s="51"/>
      <c r="DB1383" s="51"/>
      <c r="DC1383" s="51"/>
      <c r="DD1383" s="51"/>
      <c r="DE1383" s="51"/>
      <c r="DF1383" s="51"/>
      <c r="DG1383" s="51"/>
      <c r="DH1383" s="51"/>
      <c r="DI1383" s="51"/>
      <c r="DJ1383" s="51"/>
      <c r="DK1383" s="51"/>
      <c r="DL1383" s="51"/>
      <c r="DM1383" s="51"/>
      <c r="DN1383" s="51"/>
      <c r="DO1383" s="51"/>
      <c r="DP1383" s="51"/>
      <c r="DQ1383" s="51"/>
      <c r="DR1383" s="51"/>
      <c r="DS1383" s="51"/>
      <c r="DT1383" s="51"/>
      <c r="DU1383" s="51"/>
      <c r="DV1383" s="51"/>
      <c r="DW1383" s="51"/>
      <c r="DX1383" s="51"/>
      <c r="DY1383" s="51"/>
      <c r="DZ1383" s="51"/>
      <c r="EA1383" s="51"/>
      <c r="EB1383" s="51"/>
      <c r="EC1383" s="51"/>
      <c r="ED1383" s="51"/>
      <c r="EE1383" s="51"/>
      <c r="EF1383" s="51"/>
      <c r="EG1383" s="51"/>
      <c r="EH1383" s="51"/>
      <c r="EI1383" s="51"/>
      <c r="EJ1383" s="51"/>
      <c r="EK1383" s="51"/>
      <c r="EL1383" s="51"/>
      <c r="EM1383" s="51"/>
      <c r="EN1383" s="51"/>
      <c r="EO1383" s="51"/>
      <c r="EP1383" s="51"/>
      <c r="EQ1383" s="51"/>
      <c r="ER1383" s="51"/>
      <c r="ES1383" s="51"/>
      <c r="ET1383" s="51"/>
      <c r="EU1383" s="51"/>
      <c r="EV1383" s="51"/>
      <c r="EW1383" s="51"/>
      <c r="EX1383" s="51"/>
      <c r="EY1383" s="51"/>
      <c r="EZ1383" s="51"/>
      <c r="FA1383" s="51"/>
      <c r="FB1383" s="51"/>
      <c r="FC1383" s="51"/>
      <c r="FD1383" s="51"/>
      <c r="FE1383" s="51"/>
      <c r="FF1383" s="51"/>
      <c r="FG1383" s="51"/>
      <c r="FH1383" s="51"/>
      <c r="FI1383" s="51"/>
      <c r="FJ1383" s="51"/>
      <c r="FK1383" s="51"/>
      <c r="FL1383" s="51"/>
      <c r="FM1383" s="51"/>
      <c r="FN1383" s="51"/>
      <c r="FO1383" s="51"/>
      <c r="FP1383" s="51"/>
    </row>
    <row r="1384" spans="101:172" ht="12.75" customHeight="1">
      <c r="CW1384" s="51"/>
      <c r="CX1384" s="51"/>
      <c r="CY1384" s="51"/>
      <c r="CZ1384" s="51"/>
      <c r="DA1384" s="51"/>
      <c r="DB1384" s="51"/>
      <c r="DC1384" s="51"/>
      <c r="DD1384" s="51"/>
      <c r="DE1384" s="51"/>
      <c r="DF1384" s="51"/>
      <c r="DG1384" s="51"/>
      <c r="DH1384" s="51"/>
      <c r="DI1384" s="51"/>
      <c r="DJ1384" s="51"/>
      <c r="DK1384" s="51"/>
      <c r="DL1384" s="51"/>
      <c r="DM1384" s="51"/>
      <c r="DN1384" s="51"/>
      <c r="DO1384" s="51"/>
      <c r="DP1384" s="51"/>
      <c r="DQ1384" s="51"/>
      <c r="DR1384" s="51"/>
      <c r="DS1384" s="51"/>
      <c r="DT1384" s="51"/>
      <c r="DU1384" s="51"/>
      <c r="DV1384" s="51"/>
      <c r="DW1384" s="51"/>
      <c r="DX1384" s="51"/>
      <c r="DY1384" s="51"/>
      <c r="DZ1384" s="51"/>
      <c r="EA1384" s="51"/>
      <c r="EB1384" s="51"/>
      <c r="EC1384" s="51"/>
      <c r="ED1384" s="51"/>
      <c r="EE1384" s="51"/>
      <c r="EF1384" s="51"/>
      <c r="EG1384" s="51"/>
      <c r="EH1384" s="51"/>
      <c r="EI1384" s="51"/>
      <c r="EJ1384" s="51"/>
      <c r="EK1384" s="51"/>
      <c r="EL1384" s="51"/>
      <c r="EM1384" s="51"/>
      <c r="EN1384" s="51"/>
      <c r="EO1384" s="51"/>
      <c r="EP1384" s="51"/>
      <c r="EQ1384" s="51"/>
      <c r="ER1384" s="51"/>
      <c r="ES1384" s="51"/>
      <c r="ET1384" s="51"/>
      <c r="EU1384" s="51"/>
      <c r="EV1384" s="51"/>
      <c r="EW1384" s="51"/>
      <c r="EX1384" s="51"/>
      <c r="EY1384" s="51"/>
      <c r="EZ1384" s="51"/>
      <c r="FA1384" s="51"/>
      <c r="FB1384" s="51"/>
      <c r="FC1384" s="51"/>
      <c r="FD1384" s="51"/>
      <c r="FE1384" s="51"/>
      <c r="FF1384" s="51"/>
      <c r="FG1384" s="51"/>
      <c r="FH1384" s="51"/>
      <c r="FI1384" s="51"/>
      <c r="FJ1384" s="51"/>
      <c r="FK1384" s="51"/>
      <c r="FL1384" s="51"/>
      <c r="FM1384" s="51"/>
      <c r="FN1384" s="51"/>
      <c r="FO1384" s="51"/>
      <c r="FP1384" s="51"/>
    </row>
    <row r="1385" spans="101:172" ht="12.75" customHeight="1">
      <c r="CW1385" s="51"/>
      <c r="CX1385" s="51"/>
      <c r="CY1385" s="51"/>
      <c r="CZ1385" s="51"/>
      <c r="DA1385" s="51"/>
      <c r="DB1385" s="51"/>
      <c r="DC1385" s="51"/>
      <c r="DD1385" s="51"/>
      <c r="DE1385" s="51"/>
      <c r="DF1385" s="51"/>
      <c r="DG1385" s="51"/>
      <c r="DH1385" s="51"/>
      <c r="DI1385" s="51"/>
      <c r="DJ1385" s="51"/>
      <c r="DK1385" s="51"/>
      <c r="DL1385" s="51"/>
      <c r="DM1385" s="51"/>
      <c r="DN1385" s="51"/>
      <c r="DO1385" s="51"/>
      <c r="DP1385" s="51"/>
      <c r="DQ1385" s="51"/>
      <c r="DR1385" s="51"/>
      <c r="DS1385" s="51"/>
      <c r="DT1385" s="51"/>
      <c r="DU1385" s="51"/>
      <c r="DV1385" s="51"/>
      <c r="DW1385" s="51"/>
      <c r="DX1385" s="51"/>
      <c r="DY1385" s="51"/>
      <c r="DZ1385" s="51"/>
      <c r="EA1385" s="51"/>
      <c r="EB1385" s="51"/>
      <c r="EC1385" s="51"/>
      <c r="ED1385" s="51"/>
      <c r="EE1385" s="51"/>
      <c r="EF1385" s="51"/>
      <c r="EG1385" s="51"/>
      <c r="EH1385" s="51"/>
      <c r="EI1385" s="51"/>
      <c r="EJ1385" s="51"/>
      <c r="EK1385" s="51"/>
      <c r="EL1385" s="51"/>
      <c r="EM1385" s="51"/>
      <c r="EN1385" s="51"/>
      <c r="EO1385" s="51"/>
      <c r="EP1385" s="51"/>
      <c r="EQ1385" s="51"/>
      <c r="ER1385" s="51"/>
      <c r="ES1385" s="51"/>
      <c r="ET1385" s="51"/>
      <c r="EU1385" s="51"/>
      <c r="EV1385" s="51"/>
      <c r="EW1385" s="51"/>
      <c r="EX1385" s="51"/>
      <c r="EY1385" s="51"/>
      <c r="EZ1385" s="51"/>
      <c r="FA1385" s="51"/>
      <c r="FB1385" s="51"/>
      <c r="FC1385" s="51"/>
      <c r="FD1385" s="51"/>
      <c r="FE1385" s="51"/>
      <c r="FF1385" s="51"/>
      <c r="FG1385" s="51"/>
      <c r="FH1385" s="51"/>
      <c r="FI1385" s="51"/>
      <c r="FJ1385" s="51"/>
      <c r="FK1385" s="51"/>
      <c r="FL1385" s="51"/>
      <c r="FM1385" s="51"/>
      <c r="FN1385" s="51"/>
      <c r="FO1385" s="51"/>
      <c r="FP1385" s="51"/>
    </row>
    <row r="1386" spans="101:172" ht="12.75" customHeight="1">
      <c r="CW1386" s="51"/>
      <c r="CX1386" s="51"/>
      <c r="CY1386" s="51"/>
      <c r="CZ1386" s="51"/>
      <c r="DA1386" s="51"/>
      <c r="DB1386" s="51"/>
      <c r="DC1386" s="51"/>
      <c r="DD1386" s="51"/>
      <c r="DE1386" s="51"/>
      <c r="DF1386" s="51"/>
      <c r="DG1386" s="51"/>
      <c r="DH1386" s="51"/>
      <c r="DI1386" s="51"/>
      <c r="DJ1386" s="51"/>
      <c r="DK1386" s="51"/>
      <c r="DL1386" s="51"/>
      <c r="DM1386" s="51"/>
      <c r="DN1386" s="51"/>
      <c r="DO1386" s="51"/>
      <c r="DP1386" s="51"/>
      <c r="DQ1386" s="51"/>
      <c r="DR1386" s="51"/>
      <c r="DS1386" s="51"/>
      <c r="DT1386" s="51"/>
      <c r="DU1386" s="51"/>
      <c r="DV1386" s="51"/>
      <c r="DW1386" s="51"/>
      <c r="DX1386" s="51"/>
      <c r="DY1386" s="51"/>
      <c r="DZ1386" s="51"/>
      <c r="EA1386" s="51"/>
      <c r="EB1386" s="51"/>
      <c r="EC1386" s="51"/>
      <c r="ED1386" s="51"/>
      <c r="EE1386" s="51"/>
      <c r="EF1386" s="51"/>
      <c r="EG1386" s="51"/>
      <c r="EH1386" s="51"/>
      <c r="EI1386" s="51"/>
      <c r="EJ1386" s="51"/>
      <c r="EK1386" s="51"/>
      <c r="EL1386" s="51"/>
      <c r="EM1386" s="51"/>
      <c r="EN1386" s="51"/>
      <c r="EO1386" s="51"/>
      <c r="EP1386" s="51"/>
      <c r="EQ1386" s="51"/>
      <c r="ER1386" s="51"/>
      <c r="ES1386" s="51"/>
      <c r="ET1386" s="51"/>
      <c r="EU1386" s="51"/>
      <c r="EV1386" s="51"/>
      <c r="EW1386" s="51"/>
      <c r="EX1386" s="51"/>
      <c r="EY1386" s="51"/>
      <c r="EZ1386" s="51"/>
      <c r="FA1386" s="51"/>
      <c r="FB1386" s="51"/>
      <c r="FC1386" s="51"/>
      <c r="FD1386" s="51"/>
      <c r="FE1386" s="51"/>
      <c r="FF1386" s="51"/>
      <c r="FG1386" s="51"/>
      <c r="FH1386" s="51"/>
      <c r="FI1386" s="51"/>
      <c r="FJ1386" s="51"/>
      <c r="FK1386" s="51"/>
      <c r="FL1386" s="51"/>
      <c r="FM1386" s="51"/>
      <c r="FN1386" s="51"/>
      <c r="FO1386" s="51"/>
      <c r="FP1386" s="51"/>
    </row>
    <row r="1387" spans="101:172" ht="12.75" customHeight="1">
      <c r="CW1387" s="51"/>
      <c r="CX1387" s="51"/>
      <c r="CY1387" s="51"/>
      <c r="CZ1387" s="51"/>
      <c r="DA1387" s="51"/>
      <c r="DB1387" s="51"/>
      <c r="DC1387" s="51"/>
      <c r="DD1387" s="51"/>
      <c r="DE1387" s="51"/>
      <c r="DF1387" s="51"/>
      <c r="DG1387" s="51"/>
      <c r="DH1387" s="51"/>
      <c r="DI1387" s="51"/>
      <c r="DJ1387" s="51"/>
      <c r="DK1387" s="51"/>
      <c r="DL1387" s="51"/>
      <c r="DM1387" s="51"/>
      <c r="DN1387" s="51"/>
      <c r="DO1387" s="51"/>
      <c r="DP1387" s="51"/>
      <c r="DQ1387" s="51"/>
      <c r="DR1387" s="51"/>
      <c r="DS1387" s="51"/>
      <c r="DT1387" s="51"/>
      <c r="DU1387" s="51"/>
      <c r="DV1387" s="51"/>
      <c r="DW1387" s="51"/>
      <c r="DX1387" s="51"/>
      <c r="DY1387" s="51"/>
      <c r="DZ1387" s="51"/>
      <c r="EA1387" s="51"/>
      <c r="EB1387" s="51"/>
      <c r="EC1387" s="51"/>
      <c r="ED1387" s="51"/>
      <c r="EE1387" s="51"/>
      <c r="EF1387" s="51"/>
      <c r="EG1387" s="51"/>
      <c r="EH1387" s="51"/>
      <c r="EI1387" s="51"/>
      <c r="EJ1387" s="51"/>
      <c r="EK1387" s="51"/>
      <c r="EL1387" s="51"/>
      <c r="EM1387" s="51"/>
      <c r="EN1387" s="51"/>
      <c r="EO1387" s="51"/>
      <c r="EP1387" s="51"/>
      <c r="EQ1387" s="51"/>
      <c r="ER1387" s="51"/>
      <c r="ES1387" s="51"/>
      <c r="ET1387" s="51"/>
      <c r="EU1387" s="51"/>
      <c r="EV1387" s="51"/>
      <c r="EW1387" s="51"/>
      <c r="EX1387" s="51"/>
      <c r="EY1387" s="51"/>
      <c r="EZ1387" s="51"/>
      <c r="FA1387" s="51"/>
      <c r="FB1387" s="51"/>
      <c r="FC1387" s="51"/>
      <c r="FD1387" s="51"/>
      <c r="FE1387" s="51"/>
      <c r="FF1387" s="51"/>
      <c r="FG1387" s="51"/>
      <c r="FH1387" s="51"/>
      <c r="FI1387" s="51"/>
      <c r="FJ1387" s="51"/>
      <c r="FK1387" s="51"/>
      <c r="FL1387" s="51"/>
      <c r="FM1387" s="51"/>
      <c r="FN1387" s="51"/>
      <c r="FO1387" s="51"/>
      <c r="FP1387" s="51"/>
    </row>
    <row r="1388" spans="101:172" ht="12.75" customHeight="1">
      <c r="CW1388" s="51"/>
      <c r="CX1388" s="51"/>
      <c r="CY1388" s="51"/>
      <c r="CZ1388" s="51"/>
      <c r="DA1388" s="51"/>
      <c r="DB1388" s="51"/>
      <c r="DC1388" s="51"/>
      <c r="DD1388" s="51"/>
      <c r="DE1388" s="51"/>
      <c r="DF1388" s="51"/>
      <c r="DG1388" s="51"/>
      <c r="DH1388" s="51"/>
      <c r="DI1388" s="51"/>
      <c r="DJ1388" s="51"/>
      <c r="DK1388" s="51"/>
      <c r="DL1388" s="51"/>
      <c r="DM1388" s="51"/>
      <c r="DN1388" s="51"/>
      <c r="DO1388" s="51"/>
      <c r="DP1388" s="51"/>
      <c r="DQ1388" s="51"/>
      <c r="DR1388" s="51"/>
      <c r="DS1388" s="51"/>
      <c r="DT1388" s="51"/>
      <c r="DU1388" s="51"/>
      <c r="DV1388" s="51"/>
      <c r="DW1388" s="51"/>
      <c r="DX1388" s="51"/>
      <c r="DY1388" s="51"/>
      <c r="DZ1388" s="51"/>
      <c r="EA1388" s="51"/>
      <c r="EB1388" s="51"/>
      <c r="EC1388" s="51"/>
      <c r="ED1388" s="51"/>
      <c r="EE1388" s="51"/>
      <c r="EF1388" s="51"/>
      <c r="EG1388" s="51"/>
      <c r="EH1388" s="51"/>
      <c r="EI1388" s="51"/>
      <c r="EJ1388" s="51"/>
      <c r="EK1388" s="51"/>
      <c r="EL1388" s="51"/>
      <c r="EM1388" s="51"/>
      <c r="EN1388" s="51"/>
      <c r="EO1388" s="51"/>
      <c r="EP1388" s="51"/>
      <c r="EQ1388" s="51"/>
      <c r="ER1388" s="51"/>
      <c r="ES1388" s="51"/>
      <c r="ET1388" s="51"/>
      <c r="EU1388" s="51"/>
      <c r="EV1388" s="51"/>
      <c r="EW1388" s="51"/>
      <c r="EX1388" s="51"/>
      <c r="EY1388" s="51"/>
      <c r="EZ1388" s="51"/>
      <c r="FA1388" s="51"/>
      <c r="FB1388" s="51"/>
      <c r="FC1388" s="51"/>
      <c r="FD1388" s="51"/>
      <c r="FE1388" s="51"/>
      <c r="FF1388" s="51"/>
      <c r="FG1388" s="51"/>
      <c r="FH1388" s="51"/>
      <c r="FI1388" s="51"/>
      <c r="FJ1388" s="51"/>
      <c r="FK1388" s="51"/>
      <c r="FL1388" s="51"/>
      <c r="FM1388" s="51"/>
      <c r="FN1388" s="51"/>
      <c r="FO1388" s="51"/>
      <c r="FP1388" s="51"/>
    </row>
    <row r="1389" spans="101:172" ht="12.75" customHeight="1">
      <c r="CW1389" s="51"/>
      <c r="CX1389" s="51"/>
      <c r="CY1389" s="51"/>
      <c r="CZ1389" s="51"/>
      <c r="DA1389" s="51"/>
      <c r="DB1389" s="51"/>
      <c r="DC1389" s="51"/>
      <c r="DD1389" s="51"/>
      <c r="DE1389" s="51"/>
      <c r="DF1389" s="51"/>
      <c r="DG1389" s="51"/>
      <c r="DH1389" s="51"/>
      <c r="DI1389" s="51"/>
      <c r="DJ1389" s="51"/>
      <c r="DK1389" s="51"/>
      <c r="DL1389" s="51"/>
      <c r="DM1389" s="51"/>
      <c r="DN1389" s="51"/>
      <c r="DO1389" s="51"/>
      <c r="DP1389" s="51"/>
      <c r="DQ1389" s="51"/>
      <c r="DR1389" s="51"/>
      <c r="DS1389" s="51"/>
      <c r="DT1389" s="51"/>
      <c r="DU1389" s="51"/>
      <c r="DV1389" s="51"/>
      <c r="DW1389" s="51"/>
      <c r="DX1389" s="51"/>
      <c r="DY1389" s="51"/>
      <c r="DZ1389" s="51"/>
      <c r="EA1389" s="51"/>
      <c r="EB1389" s="51"/>
      <c r="EC1389" s="51"/>
      <c r="ED1389" s="51"/>
      <c r="EE1389" s="51"/>
      <c r="EF1389" s="51"/>
      <c r="EG1389" s="51"/>
      <c r="EH1389" s="51"/>
      <c r="EI1389" s="51"/>
      <c r="EJ1389" s="51"/>
      <c r="EK1389" s="51"/>
      <c r="EL1389" s="51"/>
      <c r="EM1389" s="51"/>
      <c r="EN1389" s="51"/>
      <c r="EO1389" s="51"/>
      <c r="EP1389" s="51"/>
      <c r="EQ1389" s="51"/>
      <c r="ER1389" s="51"/>
      <c r="ES1389" s="51"/>
      <c r="ET1389" s="51"/>
      <c r="EU1389" s="51"/>
      <c r="EV1389" s="51"/>
      <c r="EW1389" s="51"/>
      <c r="EX1389" s="51"/>
      <c r="EY1389" s="51"/>
      <c r="EZ1389" s="51"/>
      <c r="FA1389" s="51"/>
      <c r="FB1389" s="51"/>
      <c r="FC1389" s="51"/>
      <c r="FD1389" s="51"/>
      <c r="FE1389" s="51"/>
      <c r="FF1389" s="51"/>
      <c r="FG1389" s="51"/>
      <c r="FH1389" s="51"/>
      <c r="FI1389" s="51"/>
      <c r="FJ1389" s="51"/>
      <c r="FK1389" s="51"/>
      <c r="FL1389" s="51"/>
      <c r="FM1389" s="51"/>
      <c r="FN1389" s="51"/>
      <c r="FO1389" s="51"/>
      <c r="FP1389" s="51"/>
    </row>
    <row r="1390" spans="101:172" ht="12.75" customHeight="1">
      <c r="CW1390" s="51"/>
      <c r="CX1390" s="51"/>
      <c r="CY1390" s="51"/>
      <c r="CZ1390" s="51"/>
      <c r="DA1390" s="51"/>
      <c r="DB1390" s="51"/>
      <c r="DC1390" s="51"/>
      <c r="DD1390" s="51"/>
      <c r="DE1390" s="51"/>
      <c r="DF1390" s="51"/>
      <c r="DG1390" s="51"/>
      <c r="DH1390" s="51"/>
      <c r="DI1390" s="51"/>
      <c r="DJ1390" s="51"/>
      <c r="DK1390" s="51"/>
      <c r="DL1390" s="51"/>
      <c r="DM1390" s="51"/>
      <c r="DN1390" s="51"/>
      <c r="DO1390" s="51"/>
      <c r="DP1390" s="51"/>
      <c r="DQ1390" s="51"/>
      <c r="DR1390" s="51"/>
      <c r="DS1390" s="51"/>
      <c r="DT1390" s="51"/>
      <c r="DU1390" s="51"/>
      <c r="DV1390" s="51"/>
      <c r="DW1390" s="51"/>
      <c r="DX1390" s="51"/>
      <c r="DY1390" s="51"/>
      <c r="DZ1390" s="51"/>
      <c r="EA1390" s="51"/>
      <c r="EB1390" s="51"/>
      <c r="EC1390" s="51"/>
      <c r="ED1390" s="51"/>
      <c r="EE1390" s="51"/>
      <c r="EF1390" s="51"/>
      <c r="EG1390" s="51"/>
      <c r="EH1390" s="51"/>
      <c r="EI1390" s="51"/>
      <c r="EJ1390" s="51"/>
      <c r="EK1390" s="51"/>
      <c r="EL1390" s="51"/>
      <c r="EM1390" s="51"/>
      <c r="EN1390" s="51"/>
      <c r="EO1390" s="51"/>
      <c r="EP1390" s="51"/>
      <c r="EQ1390" s="51"/>
      <c r="ER1390" s="51"/>
      <c r="ES1390" s="51"/>
      <c r="ET1390" s="51"/>
      <c r="EU1390" s="51"/>
      <c r="EV1390" s="51"/>
      <c r="EW1390" s="51"/>
      <c r="EX1390" s="51"/>
      <c r="EY1390" s="51"/>
      <c r="EZ1390" s="51"/>
      <c r="FA1390" s="51"/>
      <c r="FB1390" s="51"/>
      <c r="FC1390" s="51"/>
      <c r="FD1390" s="51"/>
      <c r="FE1390" s="51"/>
      <c r="FF1390" s="51"/>
      <c r="FG1390" s="51"/>
      <c r="FH1390" s="51"/>
      <c r="FI1390" s="51"/>
      <c r="FJ1390" s="51"/>
      <c r="FK1390" s="51"/>
      <c r="FL1390" s="51"/>
      <c r="FM1390" s="51"/>
      <c r="FN1390" s="51"/>
      <c r="FO1390" s="51"/>
      <c r="FP1390" s="51"/>
    </row>
    <row r="1391" spans="101:172" ht="12.75" customHeight="1">
      <c r="CW1391" s="51"/>
      <c r="CX1391" s="51"/>
      <c r="CY1391" s="51"/>
      <c r="CZ1391" s="51"/>
      <c r="DA1391" s="51"/>
      <c r="DB1391" s="51"/>
      <c r="DC1391" s="51"/>
      <c r="DD1391" s="51"/>
      <c r="DE1391" s="51"/>
      <c r="DF1391" s="51"/>
      <c r="DG1391" s="51"/>
      <c r="DH1391" s="51"/>
      <c r="DI1391" s="51"/>
      <c r="DJ1391" s="51"/>
      <c r="DK1391" s="51"/>
      <c r="DL1391" s="51"/>
      <c r="DM1391" s="51"/>
      <c r="DN1391" s="51"/>
      <c r="DO1391" s="51"/>
      <c r="DP1391" s="51"/>
      <c r="DQ1391" s="51"/>
      <c r="DR1391" s="51"/>
      <c r="DS1391" s="51"/>
      <c r="DT1391" s="51"/>
      <c r="DU1391" s="51"/>
      <c r="DV1391" s="51"/>
      <c r="DW1391" s="51"/>
      <c r="DX1391" s="51"/>
      <c r="DY1391" s="51"/>
      <c r="DZ1391" s="51"/>
      <c r="EA1391" s="51"/>
      <c r="EB1391" s="51"/>
      <c r="EC1391" s="51"/>
      <c r="ED1391" s="51"/>
      <c r="EE1391" s="51"/>
      <c r="EF1391" s="51"/>
      <c r="EG1391" s="51"/>
      <c r="EH1391" s="51"/>
      <c r="EI1391" s="51"/>
      <c r="EJ1391" s="51"/>
      <c r="EK1391" s="51"/>
      <c r="EL1391" s="51"/>
      <c r="EM1391" s="51"/>
      <c r="EN1391" s="51"/>
      <c r="EO1391" s="51"/>
      <c r="EP1391" s="51"/>
      <c r="EQ1391" s="51"/>
      <c r="ER1391" s="51"/>
      <c r="ES1391" s="51"/>
      <c r="ET1391" s="51"/>
      <c r="EU1391" s="51"/>
      <c r="EV1391" s="51"/>
      <c r="EW1391" s="51"/>
      <c r="EX1391" s="51"/>
      <c r="EY1391" s="51"/>
      <c r="EZ1391" s="51"/>
      <c r="FA1391" s="51"/>
      <c r="FB1391" s="51"/>
      <c r="FC1391" s="51"/>
      <c r="FD1391" s="51"/>
      <c r="FE1391" s="51"/>
      <c r="FF1391" s="51"/>
      <c r="FG1391" s="51"/>
      <c r="FH1391" s="51"/>
      <c r="FI1391" s="51"/>
      <c r="FJ1391" s="51"/>
      <c r="FK1391" s="51"/>
      <c r="FL1391" s="51"/>
      <c r="FM1391" s="51"/>
      <c r="FN1391" s="51"/>
      <c r="FO1391" s="51"/>
      <c r="FP1391" s="51"/>
    </row>
    <row r="1392" spans="101:172" ht="12.75" customHeight="1">
      <c r="CW1392" s="51"/>
      <c r="CX1392" s="51"/>
      <c r="CY1392" s="51"/>
      <c r="CZ1392" s="51"/>
      <c r="DA1392" s="51"/>
      <c r="DB1392" s="51"/>
      <c r="DC1392" s="51"/>
      <c r="DD1392" s="51"/>
      <c r="DE1392" s="51"/>
      <c r="DF1392" s="51"/>
      <c r="DG1392" s="51"/>
      <c r="DH1392" s="51"/>
      <c r="DI1392" s="51"/>
      <c r="DJ1392" s="51"/>
      <c r="DK1392" s="51"/>
      <c r="DL1392" s="51"/>
      <c r="DM1392" s="51"/>
      <c r="DN1392" s="51"/>
      <c r="DO1392" s="51"/>
      <c r="DP1392" s="51"/>
      <c r="DQ1392" s="51"/>
      <c r="DR1392" s="51"/>
      <c r="DS1392" s="51"/>
      <c r="DT1392" s="51"/>
      <c r="DU1392" s="51"/>
      <c r="DV1392" s="51"/>
      <c r="DW1392" s="51"/>
      <c r="DX1392" s="51"/>
      <c r="DY1392" s="51"/>
      <c r="DZ1392" s="51"/>
      <c r="EA1392" s="51"/>
      <c r="EB1392" s="51"/>
      <c r="EC1392" s="51"/>
      <c r="ED1392" s="51"/>
      <c r="EE1392" s="51"/>
      <c r="EF1392" s="51"/>
      <c r="EG1392" s="51"/>
      <c r="EH1392" s="51"/>
      <c r="EI1392" s="51"/>
      <c r="EJ1392" s="51"/>
      <c r="EK1392" s="51"/>
      <c r="EL1392" s="51"/>
      <c r="EM1392" s="51"/>
      <c r="EN1392" s="51"/>
      <c r="EO1392" s="51"/>
      <c r="EP1392" s="51"/>
      <c r="EQ1392" s="51"/>
      <c r="ER1392" s="51"/>
      <c r="ES1392" s="51"/>
      <c r="ET1392" s="51"/>
      <c r="EU1392" s="51"/>
      <c r="EV1392" s="51"/>
      <c r="EW1392" s="51"/>
      <c r="EX1392" s="51"/>
      <c r="EY1392" s="51"/>
      <c r="EZ1392" s="51"/>
      <c r="FA1392" s="51"/>
      <c r="FB1392" s="51"/>
      <c r="FC1392" s="51"/>
      <c r="FD1392" s="51"/>
      <c r="FE1392" s="51"/>
      <c r="FF1392" s="51"/>
      <c r="FG1392" s="51"/>
      <c r="FH1392" s="51"/>
      <c r="FI1392" s="51"/>
      <c r="FJ1392" s="51"/>
      <c r="FK1392" s="51"/>
      <c r="FL1392" s="51"/>
      <c r="FM1392" s="51"/>
      <c r="FN1392" s="51"/>
      <c r="FO1392" s="51"/>
      <c r="FP1392" s="51"/>
    </row>
    <row r="1393" spans="101:172" ht="12.75" customHeight="1">
      <c r="CW1393" s="51"/>
      <c r="CX1393" s="51"/>
      <c r="CY1393" s="51"/>
      <c r="CZ1393" s="51"/>
      <c r="DA1393" s="51"/>
      <c r="DB1393" s="51"/>
      <c r="DC1393" s="51"/>
      <c r="DD1393" s="51"/>
      <c r="DE1393" s="51"/>
      <c r="DF1393" s="51"/>
      <c r="DG1393" s="51"/>
      <c r="DH1393" s="51"/>
      <c r="DI1393" s="51"/>
      <c r="DJ1393" s="51"/>
      <c r="DK1393" s="51"/>
      <c r="DL1393" s="51"/>
      <c r="DM1393" s="51"/>
      <c r="DN1393" s="51"/>
      <c r="DO1393" s="51"/>
      <c r="DP1393" s="51"/>
      <c r="DQ1393" s="51"/>
      <c r="DR1393" s="51"/>
      <c r="DS1393" s="51"/>
      <c r="DT1393" s="51"/>
      <c r="DU1393" s="51"/>
      <c r="DV1393" s="51"/>
      <c r="DW1393" s="51"/>
      <c r="DX1393" s="51"/>
      <c r="DY1393" s="51"/>
      <c r="DZ1393" s="51"/>
      <c r="EA1393" s="51"/>
      <c r="EB1393" s="51"/>
      <c r="EC1393" s="51"/>
      <c r="ED1393" s="51"/>
      <c r="EE1393" s="51"/>
      <c r="EF1393" s="51"/>
      <c r="EG1393" s="51"/>
      <c r="EH1393" s="51"/>
      <c r="EI1393" s="51"/>
      <c r="EJ1393" s="51"/>
      <c r="EK1393" s="51"/>
      <c r="EL1393" s="51"/>
      <c r="EM1393" s="51"/>
      <c r="EN1393" s="51"/>
      <c r="EO1393" s="51"/>
      <c r="EP1393" s="51"/>
      <c r="EQ1393" s="51"/>
      <c r="ER1393" s="51"/>
      <c r="ES1393" s="51"/>
      <c r="ET1393" s="51"/>
      <c r="EU1393" s="51"/>
      <c r="EV1393" s="51"/>
      <c r="EW1393" s="51"/>
      <c r="EX1393" s="51"/>
      <c r="EY1393" s="51"/>
      <c r="EZ1393" s="51"/>
      <c r="FA1393" s="51"/>
      <c r="FB1393" s="51"/>
      <c r="FC1393" s="51"/>
      <c r="FD1393" s="51"/>
      <c r="FE1393" s="51"/>
      <c r="FF1393" s="51"/>
      <c r="FG1393" s="51"/>
      <c r="FH1393" s="51"/>
      <c r="FI1393" s="51"/>
      <c r="FJ1393" s="51"/>
      <c r="FK1393" s="51"/>
      <c r="FL1393" s="51"/>
      <c r="FM1393" s="51"/>
      <c r="FN1393" s="51"/>
      <c r="FO1393" s="51"/>
      <c r="FP1393" s="51"/>
    </row>
    <row r="1394" spans="101:172" ht="12.75" customHeight="1">
      <c r="CW1394" s="51"/>
      <c r="CX1394" s="51"/>
      <c r="CY1394" s="51"/>
      <c r="CZ1394" s="51"/>
      <c r="DA1394" s="51"/>
      <c r="DB1394" s="51"/>
      <c r="DC1394" s="51"/>
      <c r="DD1394" s="51"/>
      <c r="DE1394" s="51"/>
      <c r="DF1394" s="51"/>
      <c r="DG1394" s="51"/>
      <c r="DH1394" s="51"/>
      <c r="DI1394" s="51"/>
      <c r="DJ1394" s="51"/>
      <c r="DK1394" s="51"/>
      <c r="DL1394" s="51"/>
      <c r="DM1394" s="51"/>
      <c r="DN1394" s="51"/>
      <c r="DO1394" s="51"/>
      <c r="DP1394" s="51"/>
      <c r="DQ1394" s="51"/>
      <c r="DR1394" s="51"/>
      <c r="DS1394" s="51"/>
      <c r="DT1394" s="51"/>
      <c r="DU1394" s="51"/>
      <c r="DV1394" s="51"/>
      <c r="DW1394" s="51"/>
      <c r="DX1394" s="51"/>
      <c r="DY1394" s="51"/>
      <c r="DZ1394" s="51"/>
      <c r="EA1394" s="51"/>
      <c r="EB1394" s="51"/>
      <c r="EC1394" s="51"/>
      <c r="ED1394" s="51"/>
      <c r="EE1394" s="51"/>
      <c r="EF1394" s="51"/>
      <c r="EG1394" s="51"/>
      <c r="EH1394" s="51"/>
      <c r="EI1394" s="51"/>
      <c r="EJ1394" s="51"/>
      <c r="EK1394" s="51"/>
      <c r="EL1394" s="51"/>
      <c r="EM1394" s="51"/>
      <c r="EN1394" s="51"/>
      <c r="EO1394" s="51"/>
      <c r="EP1394" s="51"/>
      <c r="EQ1394" s="51"/>
      <c r="ER1394" s="51"/>
      <c r="ES1394" s="51"/>
      <c r="ET1394" s="51"/>
      <c r="EU1394" s="51"/>
      <c r="EV1394" s="51"/>
      <c r="EW1394" s="51"/>
      <c r="EX1394" s="51"/>
      <c r="EY1394" s="51"/>
      <c r="EZ1394" s="51"/>
      <c r="FA1394" s="51"/>
      <c r="FB1394" s="51"/>
      <c r="FC1394" s="51"/>
      <c r="FD1394" s="51"/>
      <c r="FE1394" s="51"/>
      <c r="FF1394" s="51"/>
      <c r="FG1394" s="51"/>
      <c r="FH1394" s="51"/>
      <c r="FI1394" s="51"/>
      <c r="FJ1394" s="51"/>
      <c r="FK1394" s="51"/>
      <c r="FL1394" s="51"/>
      <c r="FM1394" s="51"/>
      <c r="FN1394" s="51"/>
      <c r="FO1394" s="51"/>
      <c r="FP1394" s="51"/>
    </row>
    <row r="1395" spans="101:172" ht="12.75" customHeight="1">
      <c r="CW1395" s="51"/>
      <c r="CX1395" s="51"/>
      <c r="CY1395" s="51"/>
      <c r="CZ1395" s="51"/>
      <c r="DA1395" s="51"/>
      <c r="DB1395" s="51"/>
      <c r="DC1395" s="51"/>
      <c r="DD1395" s="51"/>
      <c r="DE1395" s="51"/>
      <c r="DF1395" s="51"/>
      <c r="DG1395" s="51"/>
      <c r="DH1395" s="51"/>
      <c r="DI1395" s="51"/>
      <c r="DJ1395" s="51"/>
      <c r="DK1395" s="51"/>
      <c r="DL1395" s="51"/>
      <c r="DM1395" s="51"/>
      <c r="DN1395" s="51"/>
      <c r="DO1395" s="51"/>
      <c r="DP1395" s="51"/>
      <c r="DQ1395" s="51"/>
      <c r="DR1395" s="51"/>
      <c r="DS1395" s="51"/>
      <c r="DT1395" s="51"/>
      <c r="DU1395" s="51"/>
      <c r="DV1395" s="51"/>
      <c r="DW1395" s="51"/>
      <c r="DX1395" s="51"/>
      <c r="DY1395" s="51"/>
      <c r="DZ1395" s="51"/>
      <c r="EA1395" s="51"/>
      <c r="EB1395" s="51"/>
      <c r="EC1395" s="51"/>
      <c r="ED1395" s="51"/>
      <c r="EE1395" s="51"/>
      <c r="EF1395" s="51"/>
      <c r="EG1395" s="51"/>
      <c r="EH1395" s="51"/>
      <c r="EI1395" s="51"/>
      <c r="EJ1395" s="51"/>
      <c r="EK1395" s="51"/>
      <c r="EL1395" s="51"/>
      <c r="EM1395" s="51"/>
      <c r="EN1395" s="51"/>
      <c r="EO1395" s="51"/>
      <c r="EP1395" s="51"/>
      <c r="EQ1395" s="51"/>
      <c r="ER1395" s="51"/>
      <c r="ES1395" s="51"/>
      <c r="ET1395" s="51"/>
      <c r="EU1395" s="51"/>
      <c r="EV1395" s="51"/>
      <c r="EW1395" s="51"/>
      <c r="EX1395" s="51"/>
      <c r="EY1395" s="51"/>
      <c r="EZ1395" s="51"/>
      <c r="FA1395" s="51"/>
      <c r="FB1395" s="51"/>
      <c r="FC1395" s="51"/>
      <c r="FD1395" s="51"/>
      <c r="FE1395" s="51"/>
      <c r="FF1395" s="51"/>
      <c r="FG1395" s="51"/>
      <c r="FH1395" s="51"/>
      <c r="FI1395" s="51"/>
      <c r="FJ1395" s="51"/>
      <c r="FK1395" s="51"/>
      <c r="FL1395" s="51"/>
      <c r="FM1395" s="51"/>
      <c r="FN1395" s="51"/>
      <c r="FO1395" s="51"/>
      <c r="FP1395" s="51"/>
    </row>
    <row r="1396" spans="101:172" ht="12.75" customHeight="1">
      <c r="CW1396" s="51"/>
      <c r="CX1396" s="51"/>
      <c r="CY1396" s="51"/>
      <c r="CZ1396" s="51"/>
      <c r="DA1396" s="51"/>
      <c r="DB1396" s="51"/>
      <c r="DC1396" s="51"/>
      <c r="DD1396" s="51"/>
      <c r="DE1396" s="51"/>
      <c r="DF1396" s="51"/>
      <c r="DG1396" s="51"/>
      <c r="DH1396" s="51"/>
      <c r="DI1396" s="51"/>
      <c r="DJ1396" s="51"/>
      <c r="DK1396" s="51"/>
      <c r="DL1396" s="51"/>
      <c r="DM1396" s="51"/>
      <c r="DN1396" s="51"/>
      <c r="DO1396" s="51"/>
      <c r="DP1396" s="51"/>
      <c r="DQ1396" s="51"/>
      <c r="DR1396" s="51"/>
      <c r="DS1396" s="51"/>
      <c r="DT1396" s="51"/>
      <c r="DU1396" s="51"/>
      <c r="DV1396" s="51"/>
      <c r="DW1396" s="51"/>
      <c r="DX1396" s="51"/>
      <c r="DY1396" s="51"/>
      <c r="DZ1396" s="51"/>
      <c r="EA1396" s="51"/>
      <c r="EB1396" s="51"/>
      <c r="EC1396" s="51"/>
      <c r="ED1396" s="51"/>
      <c r="EE1396" s="51"/>
      <c r="EF1396" s="51"/>
      <c r="EG1396" s="51"/>
      <c r="EH1396" s="51"/>
      <c r="EI1396" s="51"/>
      <c r="EJ1396" s="51"/>
      <c r="EK1396" s="51"/>
      <c r="EL1396" s="51"/>
      <c r="EM1396" s="51"/>
      <c r="EN1396" s="51"/>
      <c r="EO1396" s="51"/>
      <c r="EP1396" s="51"/>
      <c r="EQ1396" s="51"/>
      <c r="ER1396" s="51"/>
      <c r="ES1396" s="51"/>
      <c r="ET1396" s="51"/>
      <c r="EU1396" s="51"/>
      <c r="EV1396" s="51"/>
      <c r="EW1396" s="51"/>
      <c r="EX1396" s="51"/>
      <c r="EY1396" s="51"/>
      <c r="EZ1396" s="51"/>
      <c r="FA1396" s="51"/>
      <c r="FB1396" s="51"/>
      <c r="FC1396" s="51"/>
      <c r="FD1396" s="51"/>
      <c r="FE1396" s="51"/>
      <c r="FF1396" s="51"/>
      <c r="FG1396" s="51"/>
      <c r="FH1396" s="51"/>
      <c r="FI1396" s="51"/>
      <c r="FJ1396" s="51"/>
      <c r="FK1396" s="51"/>
      <c r="FL1396" s="51"/>
      <c r="FM1396" s="51"/>
      <c r="FN1396" s="51"/>
      <c r="FO1396" s="51"/>
      <c r="FP1396" s="51"/>
    </row>
    <row r="1397" spans="101:172" ht="12.75" customHeight="1">
      <c r="CW1397" s="51"/>
      <c r="CX1397" s="51"/>
      <c r="CY1397" s="51"/>
      <c r="CZ1397" s="51"/>
      <c r="DA1397" s="51"/>
      <c r="DB1397" s="51"/>
      <c r="DC1397" s="51"/>
      <c r="DD1397" s="51"/>
      <c r="DE1397" s="51"/>
      <c r="DF1397" s="51"/>
      <c r="DG1397" s="51"/>
      <c r="DH1397" s="51"/>
      <c r="DI1397" s="51"/>
      <c r="DJ1397" s="51"/>
      <c r="DK1397" s="51"/>
      <c r="DL1397" s="51"/>
      <c r="DM1397" s="51"/>
      <c r="DN1397" s="51"/>
      <c r="DO1397" s="51"/>
      <c r="DP1397" s="51"/>
      <c r="DQ1397" s="51"/>
      <c r="DR1397" s="51"/>
      <c r="DS1397" s="51"/>
      <c r="DT1397" s="51"/>
      <c r="DU1397" s="51"/>
      <c r="DV1397" s="51"/>
      <c r="DW1397" s="51"/>
      <c r="DX1397" s="51"/>
      <c r="DY1397" s="51"/>
      <c r="DZ1397" s="51"/>
      <c r="EA1397" s="51"/>
      <c r="EB1397" s="51"/>
      <c r="EC1397" s="51"/>
      <c r="ED1397" s="51"/>
      <c r="EE1397" s="51"/>
      <c r="EF1397" s="51"/>
      <c r="EG1397" s="51"/>
      <c r="EH1397" s="51"/>
      <c r="EI1397" s="51"/>
      <c r="EJ1397" s="51"/>
      <c r="EK1397" s="51"/>
      <c r="EL1397" s="51"/>
      <c r="EM1397" s="51"/>
      <c r="EN1397" s="51"/>
      <c r="EO1397" s="51"/>
      <c r="EP1397" s="51"/>
      <c r="EQ1397" s="51"/>
      <c r="ER1397" s="51"/>
      <c r="ES1397" s="51"/>
      <c r="ET1397" s="51"/>
      <c r="EU1397" s="51"/>
      <c r="EV1397" s="51"/>
      <c r="EW1397" s="51"/>
      <c r="EX1397" s="51"/>
      <c r="EY1397" s="51"/>
      <c r="EZ1397" s="51"/>
      <c r="FA1397" s="51"/>
      <c r="FB1397" s="51"/>
      <c r="FC1397" s="51"/>
      <c r="FD1397" s="51"/>
      <c r="FE1397" s="51"/>
      <c r="FF1397" s="51"/>
      <c r="FG1397" s="51"/>
      <c r="FH1397" s="51"/>
      <c r="FI1397" s="51"/>
      <c r="FJ1397" s="51"/>
      <c r="FK1397" s="51"/>
      <c r="FL1397" s="51"/>
      <c r="FM1397" s="51"/>
      <c r="FN1397" s="51"/>
      <c r="FO1397" s="51"/>
      <c r="FP1397" s="51"/>
    </row>
    <row r="1398" spans="101:172" ht="12.75" customHeight="1">
      <c r="CW1398" s="51"/>
      <c r="CX1398" s="51"/>
      <c r="CY1398" s="51"/>
      <c r="CZ1398" s="51"/>
      <c r="DA1398" s="51"/>
      <c r="DB1398" s="51"/>
      <c r="DC1398" s="51"/>
      <c r="DD1398" s="51"/>
      <c r="DE1398" s="51"/>
      <c r="DF1398" s="51"/>
      <c r="DG1398" s="51"/>
      <c r="DH1398" s="51"/>
      <c r="DI1398" s="51"/>
      <c r="DJ1398" s="51"/>
      <c r="DK1398" s="51"/>
      <c r="DL1398" s="51"/>
      <c r="DM1398" s="51"/>
      <c r="DN1398" s="51"/>
      <c r="DO1398" s="51"/>
      <c r="DP1398" s="51"/>
      <c r="DQ1398" s="51"/>
      <c r="DR1398" s="51"/>
      <c r="DS1398" s="51"/>
      <c r="DT1398" s="51"/>
      <c r="DU1398" s="51"/>
      <c r="DV1398" s="51"/>
      <c r="DW1398" s="51"/>
      <c r="DX1398" s="51"/>
      <c r="DY1398" s="51"/>
      <c r="DZ1398" s="51"/>
      <c r="EA1398" s="51"/>
      <c r="EB1398" s="51"/>
      <c r="EC1398" s="51"/>
      <c r="ED1398" s="51"/>
      <c r="EE1398" s="51"/>
      <c r="EF1398" s="51"/>
      <c r="EG1398" s="51"/>
      <c r="EH1398" s="51"/>
      <c r="EI1398" s="51"/>
      <c r="EJ1398" s="51"/>
      <c r="EK1398" s="51"/>
      <c r="EL1398" s="51"/>
      <c r="EM1398" s="51"/>
      <c r="EN1398" s="51"/>
      <c r="EO1398" s="51"/>
      <c r="EP1398" s="51"/>
      <c r="EQ1398" s="51"/>
      <c r="ER1398" s="51"/>
      <c r="ES1398" s="51"/>
      <c r="ET1398" s="51"/>
      <c r="EU1398" s="51"/>
      <c r="EV1398" s="51"/>
      <c r="EW1398" s="51"/>
      <c r="EX1398" s="51"/>
      <c r="EY1398" s="51"/>
      <c r="EZ1398" s="51"/>
      <c r="FA1398" s="51"/>
      <c r="FB1398" s="51"/>
      <c r="FC1398" s="51"/>
      <c r="FD1398" s="51"/>
      <c r="FE1398" s="51"/>
      <c r="FF1398" s="51"/>
      <c r="FG1398" s="51"/>
      <c r="FH1398" s="51"/>
      <c r="FI1398" s="51"/>
      <c r="FJ1398" s="51"/>
      <c r="FK1398" s="51"/>
      <c r="FL1398" s="51"/>
      <c r="FM1398" s="51"/>
      <c r="FN1398" s="51"/>
      <c r="FO1398" s="51"/>
      <c r="FP1398" s="51"/>
    </row>
    <row r="1399" spans="101:172" ht="12.75" customHeight="1">
      <c r="CW1399" s="51"/>
      <c r="CX1399" s="51"/>
      <c r="CY1399" s="51"/>
      <c r="CZ1399" s="51"/>
      <c r="DA1399" s="51"/>
      <c r="DB1399" s="51"/>
      <c r="DC1399" s="51"/>
      <c r="DD1399" s="51"/>
      <c r="DE1399" s="51"/>
      <c r="DF1399" s="51"/>
      <c r="DG1399" s="51"/>
      <c r="DH1399" s="51"/>
      <c r="DI1399" s="51"/>
      <c r="DJ1399" s="51"/>
      <c r="DK1399" s="51"/>
      <c r="DL1399" s="51"/>
      <c r="DM1399" s="51"/>
      <c r="DN1399" s="51"/>
      <c r="DO1399" s="51"/>
      <c r="DP1399" s="51"/>
      <c r="DQ1399" s="51"/>
      <c r="DR1399" s="51"/>
      <c r="DS1399" s="51"/>
      <c r="DT1399" s="51"/>
      <c r="DU1399" s="51"/>
      <c r="DV1399" s="51"/>
      <c r="DW1399" s="51"/>
      <c r="DX1399" s="51"/>
      <c r="DY1399" s="51"/>
      <c r="DZ1399" s="51"/>
      <c r="EA1399" s="51"/>
      <c r="EB1399" s="51"/>
      <c r="EC1399" s="51"/>
      <c r="ED1399" s="51"/>
      <c r="EE1399" s="51"/>
      <c r="EF1399" s="51"/>
      <c r="EG1399" s="51"/>
      <c r="EH1399" s="51"/>
      <c r="EI1399" s="51"/>
      <c r="EJ1399" s="51"/>
      <c r="EK1399" s="51"/>
      <c r="EL1399" s="51"/>
      <c r="EM1399" s="51"/>
      <c r="EN1399" s="51"/>
      <c r="EO1399" s="51"/>
      <c r="EP1399" s="51"/>
      <c r="EQ1399" s="51"/>
      <c r="ER1399" s="51"/>
      <c r="ES1399" s="51"/>
      <c r="ET1399" s="51"/>
      <c r="EU1399" s="51"/>
      <c r="EV1399" s="51"/>
      <c r="EW1399" s="51"/>
      <c r="EX1399" s="51"/>
      <c r="EY1399" s="51"/>
      <c r="EZ1399" s="51"/>
      <c r="FA1399" s="51"/>
      <c r="FB1399" s="51"/>
      <c r="FC1399" s="51"/>
      <c r="FD1399" s="51"/>
      <c r="FE1399" s="51"/>
      <c r="FF1399" s="51"/>
      <c r="FG1399" s="51"/>
      <c r="FH1399" s="51"/>
      <c r="FI1399" s="51"/>
      <c r="FJ1399" s="51"/>
      <c r="FK1399" s="51"/>
      <c r="FL1399" s="51"/>
      <c r="FM1399" s="51"/>
      <c r="FN1399" s="51"/>
      <c r="FO1399" s="51"/>
      <c r="FP1399" s="51"/>
    </row>
    <row r="1400" spans="101:172" ht="12.75" customHeight="1">
      <c r="CW1400" s="51"/>
      <c r="CX1400" s="51"/>
      <c r="CY1400" s="51"/>
      <c r="CZ1400" s="51"/>
      <c r="DA1400" s="51"/>
      <c r="DB1400" s="51"/>
      <c r="DC1400" s="51"/>
      <c r="DD1400" s="51"/>
      <c r="DE1400" s="51"/>
      <c r="DF1400" s="51"/>
      <c r="DG1400" s="51"/>
      <c r="DH1400" s="51"/>
      <c r="DI1400" s="51"/>
      <c r="DJ1400" s="51"/>
      <c r="DK1400" s="51"/>
      <c r="DL1400" s="51"/>
      <c r="DM1400" s="51"/>
      <c r="DN1400" s="51"/>
      <c r="DO1400" s="51"/>
      <c r="DP1400" s="51"/>
      <c r="DQ1400" s="51"/>
      <c r="DR1400" s="51"/>
      <c r="DS1400" s="51"/>
      <c r="DT1400" s="51"/>
      <c r="DU1400" s="51"/>
      <c r="DV1400" s="51"/>
      <c r="DW1400" s="51"/>
      <c r="DX1400" s="51"/>
      <c r="DY1400" s="51"/>
      <c r="DZ1400" s="51"/>
      <c r="EA1400" s="51"/>
      <c r="EB1400" s="51"/>
      <c r="EC1400" s="51"/>
      <c r="ED1400" s="51"/>
      <c r="EE1400" s="51"/>
      <c r="EF1400" s="51"/>
      <c r="EG1400" s="51"/>
      <c r="EH1400" s="51"/>
      <c r="EI1400" s="51"/>
      <c r="EJ1400" s="51"/>
      <c r="EK1400" s="51"/>
      <c r="EL1400" s="51"/>
      <c r="EM1400" s="51"/>
      <c r="EN1400" s="51"/>
      <c r="EO1400" s="51"/>
      <c r="EP1400" s="51"/>
      <c r="EQ1400" s="51"/>
      <c r="ER1400" s="51"/>
      <c r="ES1400" s="51"/>
      <c r="ET1400" s="51"/>
      <c r="EU1400" s="51"/>
      <c r="EV1400" s="51"/>
      <c r="EW1400" s="51"/>
      <c r="EX1400" s="51"/>
      <c r="EY1400" s="51"/>
      <c r="EZ1400" s="51"/>
      <c r="FA1400" s="51"/>
      <c r="FB1400" s="51"/>
      <c r="FC1400" s="51"/>
      <c r="FD1400" s="51"/>
      <c r="FE1400" s="51"/>
      <c r="FF1400" s="51"/>
      <c r="FG1400" s="51"/>
      <c r="FH1400" s="51"/>
      <c r="FI1400" s="51"/>
      <c r="FJ1400" s="51"/>
      <c r="FK1400" s="51"/>
      <c r="FL1400" s="51"/>
      <c r="FM1400" s="51"/>
      <c r="FN1400" s="51"/>
      <c r="FO1400" s="51"/>
      <c r="FP1400" s="51"/>
    </row>
    <row r="1401" spans="101:172" ht="12.75" customHeight="1">
      <c r="CW1401" s="51"/>
      <c r="CX1401" s="51"/>
      <c r="CY1401" s="51"/>
      <c r="CZ1401" s="51"/>
      <c r="DA1401" s="51"/>
      <c r="DB1401" s="51"/>
      <c r="DC1401" s="51"/>
      <c r="DD1401" s="51"/>
      <c r="DE1401" s="51"/>
      <c r="DF1401" s="51"/>
      <c r="DG1401" s="51"/>
      <c r="DH1401" s="51"/>
      <c r="DI1401" s="51"/>
      <c r="DJ1401" s="51"/>
      <c r="DK1401" s="51"/>
      <c r="DL1401" s="51"/>
      <c r="DM1401" s="51"/>
      <c r="DN1401" s="51"/>
      <c r="DO1401" s="51"/>
      <c r="DP1401" s="51"/>
      <c r="DQ1401" s="51"/>
      <c r="DR1401" s="51"/>
      <c r="DS1401" s="51"/>
      <c r="DT1401" s="51"/>
      <c r="DU1401" s="51"/>
      <c r="DV1401" s="51"/>
      <c r="DW1401" s="51"/>
      <c r="DX1401" s="51"/>
      <c r="DY1401" s="51"/>
      <c r="DZ1401" s="51"/>
      <c r="EA1401" s="51"/>
      <c r="EB1401" s="51"/>
      <c r="EC1401" s="51"/>
      <c r="ED1401" s="51"/>
      <c r="EE1401" s="51"/>
      <c r="EF1401" s="51"/>
      <c r="EG1401" s="51"/>
      <c r="EH1401" s="51"/>
      <c r="EI1401" s="51"/>
      <c r="EJ1401" s="51"/>
      <c r="EK1401" s="51"/>
      <c r="EL1401" s="51"/>
      <c r="EM1401" s="51"/>
      <c r="EN1401" s="51"/>
      <c r="EO1401" s="51"/>
      <c r="EP1401" s="51"/>
      <c r="EQ1401" s="51"/>
      <c r="ER1401" s="51"/>
      <c r="ES1401" s="51"/>
      <c r="ET1401" s="51"/>
      <c r="EU1401" s="51"/>
      <c r="EV1401" s="51"/>
      <c r="EW1401" s="51"/>
      <c r="EX1401" s="51"/>
      <c r="EY1401" s="51"/>
      <c r="EZ1401" s="51"/>
      <c r="FA1401" s="51"/>
      <c r="FB1401" s="51"/>
      <c r="FC1401" s="51"/>
      <c r="FD1401" s="51"/>
      <c r="FE1401" s="51"/>
      <c r="FF1401" s="51"/>
      <c r="FG1401" s="51"/>
      <c r="FH1401" s="51"/>
      <c r="FI1401" s="51"/>
      <c r="FJ1401" s="51"/>
      <c r="FK1401" s="51"/>
      <c r="FL1401" s="51"/>
      <c r="FM1401" s="51"/>
      <c r="FN1401" s="51"/>
      <c r="FO1401" s="51"/>
      <c r="FP1401" s="51"/>
    </row>
    <row r="1402" spans="101:172" ht="12.75" customHeight="1">
      <c r="CW1402" s="51"/>
      <c r="CX1402" s="51"/>
      <c r="CY1402" s="51"/>
      <c r="CZ1402" s="51"/>
      <c r="DA1402" s="51"/>
      <c r="DB1402" s="51"/>
      <c r="DC1402" s="51"/>
      <c r="DD1402" s="51"/>
      <c r="DE1402" s="51"/>
      <c r="DF1402" s="51"/>
      <c r="DG1402" s="51"/>
      <c r="DH1402" s="51"/>
      <c r="DI1402" s="51"/>
      <c r="DJ1402" s="51"/>
      <c r="DK1402" s="51"/>
      <c r="DL1402" s="51"/>
      <c r="DM1402" s="51"/>
      <c r="DN1402" s="51"/>
      <c r="DO1402" s="51"/>
      <c r="DP1402" s="51"/>
      <c r="DQ1402" s="51"/>
      <c r="DR1402" s="51"/>
      <c r="DS1402" s="51"/>
      <c r="DT1402" s="51"/>
      <c r="DU1402" s="51"/>
      <c r="DV1402" s="51"/>
      <c r="DW1402" s="51"/>
      <c r="DX1402" s="51"/>
      <c r="DY1402" s="51"/>
      <c r="DZ1402" s="51"/>
      <c r="EA1402" s="51"/>
      <c r="EB1402" s="51"/>
      <c r="EC1402" s="51"/>
      <c r="ED1402" s="51"/>
      <c r="EE1402" s="51"/>
      <c r="EF1402" s="51"/>
      <c r="EG1402" s="51"/>
      <c r="EH1402" s="51"/>
      <c r="EI1402" s="51"/>
      <c r="EJ1402" s="51"/>
      <c r="EK1402" s="51"/>
      <c r="EL1402" s="51"/>
      <c r="EM1402" s="51"/>
      <c r="EN1402" s="51"/>
      <c r="EO1402" s="51"/>
      <c r="EP1402" s="51"/>
      <c r="EQ1402" s="51"/>
      <c r="ER1402" s="51"/>
      <c r="ES1402" s="51"/>
      <c r="ET1402" s="51"/>
      <c r="EU1402" s="51"/>
      <c r="EV1402" s="51"/>
      <c r="EW1402" s="51"/>
      <c r="EX1402" s="51"/>
      <c r="EY1402" s="51"/>
      <c r="EZ1402" s="51"/>
      <c r="FA1402" s="51"/>
      <c r="FB1402" s="51"/>
      <c r="FC1402" s="51"/>
      <c r="FD1402" s="51"/>
      <c r="FE1402" s="51"/>
      <c r="FF1402" s="51"/>
      <c r="FG1402" s="51"/>
      <c r="FH1402" s="51"/>
      <c r="FI1402" s="51"/>
      <c r="FJ1402" s="51"/>
      <c r="FK1402" s="51"/>
      <c r="FL1402" s="51"/>
      <c r="FM1402" s="51"/>
      <c r="FN1402" s="51"/>
      <c r="FO1402" s="51"/>
      <c r="FP1402" s="51"/>
    </row>
    <row r="1403" spans="101:172" ht="12.75" customHeight="1">
      <c r="CW1403" s="51"/>
      <c r="CX1403" s="51"/>
      <c r="CY1403" s="51"/>
      <c r="CZ1403" s="51"/>
      <c r="DA1403" s="51"/>
      <c r="DB1403" s="51"/>
      <c r="DC1403" s="51"/>
      <c r="DD1403" s="51"/>
      <c r="DE1403" s="51"/>
      <c r="DF1403" s="51"/>
      <c r="DG1403" s="51"/>
      <c r="DH1403" s="51"/>
      <c r="DI1403" s="51"/>
      <c r="DJ1403" s="51"/>
      <c r="DK1403" s="51"/>
      <c r="DL1403" s="51"/>
      <c r="DM1403" s="51"/>
      <c r="DN1403" s="51"/>
      <c r="DO1403" s="51"/>
      <c r="DP1403" s="51"/>
      <c r="DQ1403" s="51"/>
      <c r="DR1403" s="51"/>
      <c r="DS1403" s="51"/>
      <c r="DT1403" s="51"/>
      <c r="DU1403" s="51"/>
      <c r="DV1403" s="51"/>
      <c r="DW1403" s="51"/>
      <c r="DX1403" s="51"/>
      <c r="DY1403" s="51"/>
      <c r="DZ1403" s="51"/>
      <c r="EA1403" s="51"/>
      <c r="EB1403" s="51"/>
      <c r="EC1403" s="51"/>
      <c r="ED1403" s="51"/>
      <c r="EE1403" s="51"/>
      <c r="EF1403" s="51"/>
      <c r="EG1403" s="51"/>
      <c r="EH1403" s="51"/>
      <c r="EI1403" s="51"/>
      <c r="EJ1403" s="51"/>
      <c r="EK1403" s="51"/>
      <c r="EL1403" s="51"/>
      <c r="EM1403" s="51"/>
      <c r="EN1403" s="51"/>
      <c r="EO1403" s="51"/>
      <c r="EP1403" s="51"/>
      <c r="EQ1403" s="51"/>
      <c r="ER1403" s="51"/>
      <c r="ES1403" s="51"/>
      <c r="ET1403" s="51"/>
      <c r="EU1403" s="51"/>
      <c r="EV1403" s="51"/>
      <c r="EW1403" s="51"/>
      <c r="EX1403" s="51"/>
      <c r="EY1403" s="51"/>
      <c r="EZ1403" s="51"/>
      <c r="FA1403" s="51"/>
      <c r="FB1403" s="51"/>
      <c r="FC1403" s="51"/>
      <c r="FD1403" s="51"/>
      <c r="FE1403" s="51"/>
      <c r="FF1403" s="51"/>
      <c r="FG1403" s="51"/>
      <c r="FH1403" s="51"/>
      <c r="FI1403" s="51"/>
      <c r="FJ1403" s="51"/>
      <c r="FK1403" s="51"/>
      <c r="FL1403" s="51"/>
      <c r="FM1403" s="51"/>
      <c r="FN1403" s="51"/>
      <c r="FO1403" s="51"/>
      <c r="FP1403" s="51"/>
    </row>
    <row r="1404" spans="101:172" ht="12.75" customHeight="1">
      <c r="CW1404" s="51"/>
      <c r="CX1404" s="51"/>
      <c r="CY1404" s="51"/>
      <c r="CZ1404" s="51"/>
      <c r="DA1404" s="51"/>
      <c r="DB1404" s="51"/>
      <c r="DC1404" s="51"/>
      <c r="DD1404" s="51"/>
      <c r="DE1404" s="51"/>
      <c r="DF1404" s="51"/>
      <c r="DG1404" s="51"/>
      <c r="DH1404" s="51"/>
      <c r="DI1404" s="51"/>
      <c r="DJ1404" s="51"/>
      <c r="DK1404" s="51"/>
      <c r="DL1404" s="51"/>
      <c r="DM1404" s="51"/>
      <c r="DN1404" s="51"/>
      <c r="DO1404" s="51"/>
      <c r="DP1404" s="51"/>
      <c r="DQ1404" s="51"/>
      <c r="DR1404" s="51"/>
      <c r="DS1404" s="51"/>
      <c r="DT1404" s="51"/>
      <c r="DU1404" s="51"/>
      <c r="DV1404" s="51"/>
      <c r="DW1404" s="51"/>
      <c r="DX1404" s="51"/>
      <c r="DY1404" s="51"/>
      <c r="DZ1404" s="51"/>
      <c r="EA1404" s="51"/>
      <c r="EB1404" s="51"/>
      <c r="EC1404" s="51"/>
      <c r="ED1404" s="51"/>
      <c r="EE1404" s="51"/>
      <c r="EF1404" s="51"/>
      <c r="EG1404" s="51"/>
      <c r="EH1404" s="51"/>
      <c r="EI1404" s="51"/>
      <c r="EJ1404" s="51"/>
      <c r="EK1404" s="51"/>
      <c r="EL1404" s="51"/>
      <c r="EM1404" s="51"/>
      <c r="EN1404" s="51"/>
      <c r="EO1404" s="51"/>
      <c r="EP1404" s="51"/>
      <c r="EQ1404" s="51"/>
      <c r="ER1404" s="51"/>
      <c r="ES1404" s="51"/>
      <c r="ET1404" s="51"/>
      <c r="EU1404" s="51"/>
      <c r="EV1404" s="51"/>
      <c r="EW1404" s="51"/>
      <c r="EX1404" s="51"/>
      <c r="EY1404" s="51"/>
      <c r="EZ1404" s="51"/>
      <c r="FA1404" s="51"/>
      <c r="FB1404" s="51"/>
      <c r="FC1404" s="51"/>
      <c r="FD1404" s="51"/>
      <c r="FE1404" s="51"/>
      <c r="FF1404" s="51"/>
      <c r="FG1404" s="51"/>
      <c r="FH1404" s="51"/>
      <c r="FI1404" s="51"/>
      <c r="FJ1404" s="51"/>
      <c r="FK1404" s="51"/>
      <c r="FL1404" s="51"/>
      <c r="FM1404" s="51"/>
      <c r="FN1404" s="51"/>
      <c r="FO1404" s="51"/>
      <c r="FP1404" s="51"/>
    </row>
    <row r="1405" spans="101:172" ht="12.75" customHeight="1">
      <c r="CW1405" s="51"/>
      <c r="CX1405" s="51"/>
      <c r="CY1405" s="51"/>
      <c r="CZ1405" s="51"/>
      <c r="DA1405" s="51"/>
      <c r="DB1405" s="51"/>
      <c r="DC1405" s="51"/>
      <c r="DD1405" s="51"/>
      <c r="DE1405" s="51"/>
      <c r="DF1405" s="51"/>
      <c r="DG1405" s="51"/>
      <c r="DH1405" s="51"/>
      <c r="DI1405" s="51"/>
      <c r="DJ1405" s="51"/>
      <c r="DK1405" s="51"/>
      <c r="DL1405" s="51"/>
      <c r="DM1405" s="51"/>
      <c r="DN1405" s="51"/>
      <c r="DO1405" s="51"/>
      <c r="DP1405" s="51"/>
      <c r="DQ1405" s="51"/>
      <c r="DR1405" s="51"/>
      <c r="DS1405" s="51"/>
      <c r="DT1405" s="51"/>
      <c r="DU1405" s="51"/>
      <c r="DV1405" s="51"/>
      <c r="DW1405" s="51"/>
      <c r="DX1405" s="51"/>
      <c r="DY1405" s="51"/>
      <c r="DZ1405" s="51"/>
      <c r="EA1405" s="51"/>
      <c r="EB1405" s="51"/>
      <c r="EC1405" s="51"/>
      <c r="ED1405" s="51"/>
      <c r="EE1405" s="51"/>
      <c r="EF1405" s="51"/>
      <c r="EG1405" s="51"/>
      <c r="EH1405" s="51"/>
      <c r="EI1405" s="51"/>
      <c r="EJ1405" s="51"/>
      <c r="EK1405" s="51"/>
      <c r="EL1405" s="51"/>
      <c r="EM1405" s="51"/>
      <c r="EN1405" s="51"/>
      <c r="EO1405" s="51"/>
      <c r="EP1405" s="51"/>
      <c r="EQ1405" s="51"/>
      <c r="ER1405" s="51"/>
      <c r="ES1405" s="51"/>
      <c r="ET1405" s="51"/>
      <c r="EU1405" s="51"/>
      <c r="EV1405" s="51"/>
      <c r="EW1405" s="51"/>
      <c r="EX1405" s="51"/>
      <c r="EY1405" s="51"/>
      <c r="EZ1405" s="51"/>
      <c r="FA1405" s="51"/>
      <c r="FB1405" s="51"/>
      <c r="FC1405" s="51"/>
      <c r="FD1405" s="51"/>
      <c r="FE1405" s="51"/>
      <c r="FF1405" s="51"/>
      <c r="FG1405" s="51"/>
      <c r="FH1405" s="51"/>
      <c r="FI1405" s="51"/>
      <c r="FJ1405" s="51"/>
      <c r="FK1405" s="51"/>
      <c r="FL1405" s="51"/>
      <c r="FM1405" s="51"/>
      <c r="FN1405" s="51"/>
      <c r="FO1405" s="51"/>
      <c r="FP1405" s="51"/>
    </row>
    <row r="1406" spans="101:172" ht="12.75" customHeight="1">
      <c r="CW1406" s="51"/>
      <c r="CX1406" s="51"/>
      <c r="CY1406" s="51"/>
      <c r="CZ1406" s="51"/>
      <c r="DA1406" s="51"/>
      <c r="DB1406" s="51"/>
      <c r="DC1406" s="51"/>
      <c r="DD1406" s="51"/>
      <c r="DE1406" s="51"/>
      <c r="DF1406" s="51"/>
      <c r="DG1406" s="51"/>
      <c r="DH1406" s="51"/>
      <c r="DI1406" s="51"/>
      <c r="DJ1406" s="51"/>
      <c r="DK1406" s="51"/>
      <c r="DL1406" s="51"/>
      <c r="DM1406" s="51"/>
      <c r="DN1406" s="51"/>
      <c r="DO1406" s="51"/>
      <c r="DP1406" s="51"/>
      <c r="DQ1406" s="51"/>
      <c r="DR1406" s="51"/>
      <c r="DS1406" s="51"/>
      <c r="DT1406" s="51"/>
      <c r="DU1406" s="51"/>
      <c r="DV1406" s="51"/>
      <c r="DW1406" s="51"/>
      <c r="DX1406" s="51"/>
      <c r="DY1406" s="51"/>
      <c r="DZ1406" s="51"/>
      <c r="EA1406" s="51"/>
      <c r="EB1406" s="51"/>
      <c r="EC1406" s="51"/>
      <c r="ED1406" s="51"/>
      <c r="EE1406" s="51"/>
      <c r="EF1406" s="51"/>
      <c r="EG1406" s="51"/>
      <c r="EH1406" s="51"/>
      <c r="EI1406" s="51"/>
      <c r="EJ1406" s="51"/>
      <c r="EK1406" s="51"/>
      <c r="EL1406" s="51"/>
      <c r="EM1406" s="51"/>
      <c r="EN1406" s="51"/>
      <c r="EO1406" s="51"/>
      <c r="EP1406" s="51"/>
      <c r="EQ1406" s="51"/>
      <c r="ER1406" s="51"/>
      <c r="ES1406" s="51"/>
      <c r="ET1406" s="51"/>
      <c r="EU1406" s="51"/>
      <c r="EV1406" s="51"/>
      <c r="EW1406" s="51"/>
      <c r="EX1406" s="51"/>
      <c r="EY1406" s="51"/>
      <c r="EZ1406" s="51"/>
      <c r="FA1406" s="51"/>
      <c r="FB1406" s="51"/>
      <c r="FC1406" s="51"/>
      <c r="FD1406" s="51"/>
      <c r="FE1406" s="51"/>
      <c r="FF1406" s="51"/>
      <c r="FG1406" s="51"/>
      <c r="FH1406" s="51"/>
      <c r="FI1406" s="51"/>
      <c r="FJ1406" s="51"/>
      <c r="FK1406" s="51"/>
      <c r="FL1406" s="51"/>
      <c r="FM1406" s="51"/>
      <c r="FN1406" s="51"/>
      <c r="FO1406" s="51"/>
      <c r="FP1406" s="51"/>
    </row>
    <row r="1407" spans="101:172" ht="12.75" customHeight="1">
      <c r="CW1407" s="51"/>
      <c r="CX1407" s="51"/>
      <c r="CY1407" s="51"/>
      <c r="CZ1407" s="51"/>
      <c r="DA1407" s="51"/>
      <c r="DB1407" s="51"/>
      <c r="DC1407" s="51"/>
      <c r="DD1407" s="51"/>
      <c r="DE1407" s="51"/>
      <c r="DF1407" s="51"/>
      <c r="DG1407" s="51"/>
      <c r="DH1407" s="51"/>
      <c r="DI1407" s="51"/>
      <c r="DJ1407" s="51"/>
      <c r="DK1407" s="51"/>
      <c r="DL1407" s="51"/>
      <c r="DM1407" s="51"/>
      <c r="DN1407" s="51"/>
      <c r="DO1407" s="51"/>
      <c r="DP1407" s="51"/>
      <c r="DQ1407" s="51"/>
      <c r="DR1407" s="51"/>
      <c r="DS1407" s="51"/>
      <c r="DT1407" s="51"/>
      <c r="DU1407" s="51"/>
      <c r="DV1407" s="51"/>
      <c r="DW1407" s="51"/>
      <c r="DX1407" s="51"/>
      <c r="DY1407" s="51"/>
      <c r="DZ1407" s="51"/>
      <c r="EA1407" s="51"/>
      <c r="EB1407" s="51"/>
      <c r="EC1407" s="51"/>
      <c r="ED1407" s="51"/>
      <c r="EE1407" s="51"/>
      <c r="EF1407" s="51"/>
      <c r="EG1407" s="51"/>
      <c r="EH1407" s="51"/>
      <c r="EI1407" s="51"/>
      <c r="EJ1407" s="51"/>
      <c r="EK1407" s="51"/>
      <c r="EL1407" s="51"/>
      <c r="EM1407" s="51"/>
      <c r="EN1407" s="51"/>
      <c r="EO1407" s="51"/>
      <c r="EP1407" s="51"/>
      <c r="EQ1407" s="51"/>
      <c r="ER1407" s="51"/>
      <c r="ES1407" s="51"/>
      <c r="ET1407" s="51"/>
      <c r="EU1407" s="51"/>
      <c r="EV1407" s="51"/>
      <c r="EW1407" s="51"/>
      <c r="EX1407" s="51"/>
      <c r="EY1407" s="51"/>
      <c r="EZ1407" s="51"/>
      <c r="FA1407" s="51"/>
      <c r="FB1407" s="51"/>
      <c r="FC1407" s="51"/>
      <c r="FD1407" s="51"/>
      <c r="FE1407" s="51"/>
      <c r="FF1407" s="51"/>
      <c r="FG1407" s="51"/>
      <c r="FH1407" s="51"/>
      <c r="FI1407" s="51"/>
      <c r="FJ1407" s="51"/>
      <c r="FK1407" s="51"/>
      <c r="FL1407" s="51"/>
      <c r="FM1407" s="51"/>
      <c r="FN1407" s="51"/>
      <c r="FO1407" s="51"/>
      <c r="FP1407" s="51"/>
    </row>
    <row r="1408" spans="101:172" ht="12.75" customHeight="1">
      <c r="CW1408" s="51"/>
      <c r="CX1408" s="51"/>
      <c r="CY1408" s="51"/>
      <c r="CZ1408" s="51"/>
      <c r="DA1408" s="51"/>
      <c r="DB1408" s="51"/>
      <c r="DC1408" s="51"/>
      <c r="DD1408" s="51"/>
      <c r="DE1408" s="51"/>
      <c r="DF1408" s="51"/>
      <c r="DG1408" s="51"/>
      <c r="DH1408" s="51"/>
      <c r="DI1408" s="51"/>
      <c r="DJ1408" s="51"/>
      <c r="DK1408" s="51"/>
      <c r="DL1408" s="51"/>
      <c r="DM1408" s="51"/>
      <c r="DN1408" s="51"/>
      <c r="DO1408" s="51"/>
      <c r="DP1408" s="51"/>
      <c r="DQ1408" s="51"/>
      <c r="DR1408" s="51"/>
      <c r="DS1408" s="51"/>
      <c r="DT1408" s="51"/>
      <c r="DU1408" s="51"/>
      <c r="DV1408" s="51"/>
      <c r="DW1408" s="51"/>
      <c r="DX1408" s="51"/>
      <c r="DY1408" s="51"/>
      <c r="DZ1408" s="51"/>
      <c r="EA1408" s="51"/>
      <c r="EB1408" s="51"/>
      <c r="EC1408" s="51"/>
      <c r="ED1408" s="51"/>
      <c r="EE1408" s="51"/>
      <c r="EF1408" s="51"/>
      <c r="EG1408" s="51"/>
      <c r="EH1408" s="51"/>
      <c r="EI1408" s="51"/>
      <c r="EJ1408" s="51"/>
      <c r="EK1408" s="51"/>
      <c r="EL1408" s="51"/>
      <c r="EM1408" s="51"/>
      <c r="EN1408" s="51"/>
      <c r="EO1408" s="51"/>
      <c r="EP1408" s="51"/>
      <c r="EQ1408" s="51"/>
      <c r="ER1408" s="51"/>
      <c r="ES1408" s="51"/>
      <c r="ET1408" s="51"/>
      <c r="EU1408" s="51"/>
      <c r="EV1408" s="51"/>
      <c r="EW1408" s="51"/>
      <c r="EX1408" s="51"/>
      <c r="EY1408" s="51"/>
      <c r="EZ1408" s="51"/>
      <c r="FA1408" s="51"/>
      <c r="FB1408" s="51"/>
      <c r="FC1408" s="51"/>
      <c r="FD1408" s="51"/>
      <c r="FE1408" s="51"/>
      <c r="FF1408" s="51"/>
      <c r="FG1408" s="51"/>
      <c r="FH1408" s="51"/>
      <c r="FI1408" s="51"/>
      <c r="FJ1408" s="51"/>
      <c r="FK1408" s="51"/>
      <c r="FL1408" s="51"/>
      <c r="FM1408" s="51"/>
      <c r="FN1408" s="51"/>
      <c r="FO1408" s="51"/>
      <c r="FP1408" s="51"/>
    </row>
    <row r="1409" spans="101:172" ht="12.75" customHeight="1">
      <c r="CW1409" s="51"/>
      <c r="CX1409" s="51"/>
      <c r="CY1409" s="51"/>
      <c r="CZ1409" s="51"/>
      <c r="DA1409" s="51"/>
      <c r="DB1409" s="51"/>
      <c r="DC1409" s="51"/>
      <c r="DD1409" s="51"/>
      <c r="DE1409" s="51"/>
      <c r="DF1409" s="51"/>
      <c r="DG1409" s="51"/>
      <c r="DH1409" s="51"/>
      <c r="DI1409" s="51"/>
      <c r="DJ1409" s="51"/>
      <c r="DK1409" s="51"/>
      <c r="DL1409" s="51"/>
      <c r="DM1409" s="51"/>
      <c r="DN1409" s="51"/>
      <c r="DO1409" s="51"/>
      <c r="DP1409" s="51"/>
      <c r="DQ1409" s="51"/>
      <c r="DR1409" s="51"/>
      <c r="DS1409" s="51"/>
      <c r="DT1409" s="51"/>
      <c r="DU1409" s="51"/>
      <c r="DV1409" s="51"/>
      <c r="DW1409" s="51"/>
      <c r="DX1409" s="51"/>
      <c r="DY1409" s="51"/>
      <c r="DZ1409" s="51"/>
      <c r="EA1409" s="51"/>
      <c r="EB1409" s="51"/>
      <c r="EC1409" s="51"/>
      <c r="ED1409" s="51"/>
      <c r="EE1409" s="51"/>
      <c r="EF1409" s="51"/>
      <c r="EG1409" s="51"/>
      <c r="EH1409" s="51"/>
      <c r="EI1409" s="51"/>
      <c r="EJ1409" s="51"/>
      <c r="EK1409" s="51"/>
      <c r="EL1409" s="51"/>
      <c r="EM1409" s="51"/>
      <c r="EN1409" s="51"/>
      <c r="EO1409" s="51"/>
      <c r="EP1409" s="51"/>
      <c r="EQ1409" s="51"/>
      <c r="ER1409" s="51"/>
      <c r="ES1409" s="51"/>
      <c r="ET1409" s="51"/>
      <c r="EU1409" s="51"/>
      <c r="EV1409" s="51"/>
      <c r="EW1409" s="51"/>
      <c r="EX1409" s="51"/>
      <c r="EY1409" s="51"/>
      <c r="EZ1409" s="51"/>
      <c r="FA1409" s="51"/>
      <c r="FB1409" s="51"/>
      <c r="FC1409" s="51"/>
      <c r="FD1409" s="51"/>
      <c r="FE1409" s="51"/>
      <c r="FF1409" s="51"/>
      <c r="FG1409" s="51"/>
      <c r="FH1409" s="51"/>
      <c r="FI1409" s="51"/>
      <c r="FJ1409" s="51"/>
      <c r="FK1409" s="51"/>
      <c r="FL1409" s="51"/>
      <c r="FM1409" s="51"/>
      <c r="FN1409" s="51"/>
      <c r="FO1409" s="51"/>
      <c r="FP1409" s="51"/>
    </row>
    <row r="1410" spans="101:172" ht="12.75" customHeight="1">
      <c r="CW1410" s="51"/>
      <c r="CX1410" s="51"/>
      <c r="CY1410" s="51"/>
      <c r="CZ1410" s="51"/>
      <c r="DA1410" s="51"/>
      <c r="DB1410" s="51"/>
      <c r="DC1410" s="51"/>
      <c r="DD1410" s="51"/>
      <c r="DE1410" s="51"/>
      <c r="DF1410" s="51"/>
      <c r="DG1410" s="51"/>
      <c r="DH1410" s="51"/>
      <c r="DI1410" s="51"/>
      <c r="DJ1410" s="51"/>
      <c r="DK1410" s="51"/>
      <c r="DL1410" s="51"/>
      <c r="DM1410" s="51"/>
      <c r="DN1410" s="51"/>
      <c r="DO1410" s="51"/>
      <c r="DP1410" s="51"/>
      <c r="DQ1410" s="51"/>
      <c r="DR1410" s="51"/>
      <c r="DS1410" s="51"/>
      <c r="DT1410" s="51"/>
      <c r="DU1410" s="51"/>
      <c r="DV1410" s="51"/>
      <c r="DW1410" s="51"/>
      <c r="DX1410" s="51"/>
      <c r="DY1410" s="51"/>
      <c r="DZ1410" s="51"/>
      <c r="EA1410" s="51"/>
      <c r="EB1410" s="51"/>
      <c r="EC1410" s="51"/>
      <c r="ED1410" s="51"/>
      <c r="EE1410" s="51"/>
      <c r="EF1410" s="51"/>
      <c r="EG1410" s="51"/>
      <c r="EH1410" s="51"/>
      <c r="EI1410" s="51"/>
      <c r="EJ1410" s="51"/>
      <c r="EK1410" s="51"/>
      <c r="EL1410" s="51"/>
      <c r="EM1410" s="51"/>
      <c r="EN1410" s="51"/>
      <c r="EO1410" s="51"/>
      <c r="EP1410" s="51"/>
      <c r="EQ1410" s="51"/>
      <c r="ER1410" s="51"/>
      <c r="ES1410" s="51"/>
      <c r="ET1410" s="51"/>
      <c r="EU1410" s="51"/>
      <c r="EV1410" s="51"/>
      <c r="EW1410" s="51"/>
      <c r="EX1410" s="51"/>
      <c r="EY1410" s="51"/>
      <c r="EZ1410" s="51"/>
      <c r="FA1410" s="51"/>
      <c r="FB1410" s="51"/>
      <c r="FC1410" s="51"/>
      <c r="FD1410" s="51"/>
      <c r="FE1410" s="51"/>
      <c r="FF1410" s="51"/>
      <c r="FG1410" s="51"/>
      <c r="FH1410" s="51"/>
      <c r="FI1410" s="51"/>
      <c r="FJ1410" s="51"/>
      <c r="FK1410" s="51"/>
      <c r="FL1410" s="51"/>
      <c r="FM1410" s="51"/>
      <c r="FN1410" s="51"/>
      <c r="FO1410" s="51"/>
      <c r="FP1410" s="51"/>
    </row>
    <row r="1411" spans="101:172" ht="12.75" customHeight="1">
      <c r="CW1411" s="51"/>
      <c r="CX1411" s="51"/>
      <c r="CY1411" s="51"/>
      <c r="CZ1411" s="51"/>
      <c r="DA1411" s="51"/>
      <c r="DB1411" s="51"/>
      <c r="DC1411" s="51"/>
      <c r="DD1411" s="51"/>
      <c r="DE1411" s="51"/>
      <c r="DF1411" s="51"/>
      <c r="DG1411" s="51"/>
      <c r="DH1411" s="51"/>
      <c r="DI1411" s="51"/>
      <c r="DJ1411" s="51"/>
      <c r="DK1411" s="51"/>
      <c r="DL1411" s="51"/>
      <c r="DM1411" s="51"/>
      <c r="DN1411" s="51"/>
      <c r="DO1411" s="51"/>
      <c r="DP1411" s="51"/>
      <c r="DQ1411" s="51"/>
      <c r="DR1411" s="51"/>
      <c r="DS1411" s="51"/>
      <c r="DT1411" s="51"/>
      <c r="DU1411" s="51"/>
      <c r="DV1411" s="51"/>
      <c r="DW1411" s="51"/>
      <c r="DX1411" s="51"/>
      <c r="DY1411" s="51"/>
      <c r="DZ1411" s="51"/>
      <c r="EA1411" s="51"/>
      <c r="EB1411" s="51"/>
      <c r="EC1411" s="51"/>
      <c r="ED1411" s="51"/>
      <c r="EE1411" s="51"/>
      <c r="EF1411" s="51"/>
      <c r="EG1411" s="51"/>
      <c r="EH1411" s="51"/>
      <c r="EI1411" s="51"/>
      <c r="EJ1411" s="51"/>
      <c r="EK1411" s="51"/>
      <c r="EL1411" s="51"/>
      <c r="EM1411" s="51"/>
      <c r="EN1411" s="51"/>
      <c r="EO1411" s="51"/>
      <c r="EP1411" s="51"/>
      <c r="EQ1411" s="51"/>
      <c r="ER1411" s="51"/>
      <c r="ES1411" s="51"/>
      <c r="ET1411" s="51"/>
      <c r="EU1411" s="51"/>
      <c r="EV1411" s="51"/>
      <c r="EW1411" s="51"/>
      <c r="EX1411" s="51"/>
      <c r="EY1411" s="51"/>
      <c r="EZ1411" s="51"/>
      <c r="FA1411" s="51"/>
      <c r="FB1411" s="51"/>
      <c r="FC1411" s="51"/>
      <c r="FD1411" s="51"/>
      <c r="FE1411" s="51"/>
      <c r="FF1411" s="51"/>
      <c r="FG1411" s="51"/>
      <c r="FH1411" s="51"/>
      <c r="FI1411" s="51"/>
      <c r="FJ1411" s="51"/>
      <c r="FK1411" s="51"/>
      <c r="FL1411" s="51"/>
      <c r="FM1411" s="51"/>
      <c r="FN1411" s="51"/>
      <c r="FO1411" s="51"/>
      <c r="FP1411" s="51"/>
    </row>
    <row r="1412" spans="101:172" ht="12.75" customHeight="1">
      <c r="CW1412" s="51"/>
      <c r="CX1412" s="51"/>
      <c r="CY1412" s="51"/>
      <c r="CZ1412" s="51"/>
      <c r="DA1412" s="51"/>
      <c r="DB1412" s="51"/>
      <c r="DC1412" s="51"/>
      <c r="DD1412" s="51"/>
      <c r="DE1412" s="51"/>
      <c r="DF1412" s="51"/>
      <c r="DG1412" s="51"/>
      <c r="DH1412" s="51"/>
      <c r="DI1412" s="51"/>
      <c r="DJ1412" s="51"/>
      <c r="DK1412" s="51"/>
      <c r="DL1412" s="51"/>
      <c r="DM1412" s="51"/>
      <c r="DN1412" s="51"/>
      <c r="DO1412" s="51"/>
      <c r="DP1412" s="51"/>
      <c r="DQ1412" s="51"/>
      <c r="DR1412" s="51"/>
      <c r="DS1412" s="51"/>
      <c r="DT1412" s="51"/>
      <c r="DU1412" s="51"/>
      <c r="DV1412" s="51"/>
      <c r="DW1412" s="51"/>
      <c r="DX1412" s="51"/>
      <c r="DY1412" s="51"/>
      <c r="DZ1412" s="51"/>
      <c r="EA1412" s="51"/>
      <c r="EB1412" s="51"/>
      <c r="EC1412" s="51"/>
      <c r="ED1412" s="51"/>
      <c r="EE1412" s="51"/>
      <c r="EF1412" s="51"/>
      <c r="EG1412" s="51"/>
      <c r="EH1412" s="51"/>
      <c r="EI1412" s="51"/>
      <c r="EJ1412" s="51"/>
      <c r="EK1412" s="51"/>
      <c r="EL1412" s="51"/>
      <c r="EM1412" s="51"/>
      <c r="EN1412" s="51"/>
      <c r="EO1412" s="51"/>
      <c r="EP1412" s="51"/>
      <c r="EQ1412" s="51"/>
      <c r="ER1412" s="51"/>
      <c r="ES1412" s="51"/>
      <c r="ET1412" s="51"/>
      <c r="EU1412" s="51"/>
      <c r="EV1412" s="51"/>
      <c r="EW1412" s="51"/>
      <c r="EX1412" s="51"/>
      <c r="EY1412" s="51"/>
      <c r="EZ1412" s="51"/>
      <c r="FA1412" s="51"/>
      <c r="FB1412" s="51"/>
      <c r="FC1412" s="51"/>
      <c r="FD1412" s="51"/>
      <c r="FE1412" s="51"/>
      <c r="FF1412" s="51"/>
      <c r="FG1412" s="51"/>
      <c r="FH1412" s="51"/>
      <c r="FI1412" s="51"/>
      <c r="FJ1412" s="51"/>
      <c r="FK1412" s="51"/>
      <c r="FL1412" s="51"/>
      <c r="FM1412" s="51"/>
      <c r="FN1412" s="51"/>
      <c r="FO1412" s="51"/>
      <c r="FP1412" s="51"/>
    </row>
    <row r="1413" spans="101:172" ht="12.75" customHeight="1">
      <c r="CW1413" s="51"/>
      <c r="CX1413" s="51"/>
      <c r="CY1413" s="51"/>
      <c r="CZ1413" s="51"/>
      <c r="DA1413" s="51"/>
      <c r="DB1413" s="51"/>
      <c r="DC1413" s="51"/>
      <c r="DD1413" s="51"/>
      <c r="DE1413" s="51"/>
      <c r="DF1413" s="51"/>
      <c r="DG1413" s="51"/>
      <c r="DH1413" s="51"/>
      <c r="DI1413" s="51"/>
      <c r="DJ1413" s="51"/>
      <c r="DK1413" s="51"/>
      <c r="DL1413" s="51"/>
      <c r="DM1413" s="51"/>
      <c r="DN1413" s="51"/>
      <c r="DO1413" s="51"/>
      <c r="DP1413" s="51"/>
      <c r="DQ1413" s="51"/>
      <c r="DR1413" s="51"/>
      <c r="DS1413" s="51"/>
      <c r="DT1413" s="51"/>
      <c r="DU1413" s="51"/>
      <c r="DV1413" s="51"/>
      <c r="DW1413" s="51"/>
      <c r="DX1413" s="51"/>
      <c r="DY1413" s="51"/>
      <c r="DZ1413" s="51"/>
      <c r="EA1413" s="51"/>
      <c r="EB1413" s="51"/>
      <c r="EC1413" s="51"/>
      <c r="ED1413" s="51"/>
      <c r="EE1413" s="51"/>
      <c r="EF1413" s="51"/>
      <c r="EG1413" s="51"/>
      <c r="EH1413" s="51"/>
      <c r="EI1413" s="51"/>
      <c r="EJ1413" s="51"/>
      <c r="EK1413" s="51"/>
      <c r="EL1413" s="51"/>
      <c r="EM1413" s="51"/>
      <c r="EN1413" s="51"/>
      <c r="EO1413" s="51"/>
      <c r="EP1413" s="51"/>
      <c r="EQ1413" s="51"/>
      <c r="ER1413" s="51"/>
      <c r="ES1413" s="51"/>
      <c r="ET1413" s="51"/>
      <c r="EU1413" s="51"/>
      <c r="EV1413" s="51"/>
      <c r="EW1413" s="51"/>
      <c r="EX1413" s="51"/>
      <c r="EY1413" s="51"/>
      <c r="EZ1413" s="51"/>
      <c r="FA1413" s="51"/>
      <c r="FB1413" s="51"/>
      <c r="FC1413" s="51"/>
      <c r="FD1413" s="51"/>
      <c r="FE1413" s="51"/>
      <c r="FF1413" s="51"/>
      <c r="FG1413" s="51"/>
      <c r="FH1413" s="51"/>
      <c r="FI1413" s="51"/>
      <c r="FJ1413" s="51"/>
      <c r="FK1413" s="51"/>
      <c r="FL1413" s="51"/>
      <c r="FM1413" s="51"/>
      <c r="FN1413" s="51"/>
      <c r="FO1413" s="51"/>
      <c r="FP1413" s="51"/>
    </row>
    <row r="1414" spans="101:172" ht="12.75" customHeight="1">
      <c r="CW1414" s="51"/>
      <c r="CX1414" s="51"/>
      <c r="CY1414" s="51"/>
      <c r="CZ1414" s="51"/>
      <c r="DA1414" s="51"/>
      <c r="DB1414" s="51"/>
      <c r="DC1414" s="51"/>
      <c r="DD1414" s="51"/>
      <c r="DE1414" s="51"/>
      <c r="DF1414" s="51"/>
      <c r="DG1414" s="51"/>
      <c r="DH1414" s="51"/>
      <c r="DI1414" s="51"/>
      <c r="DJ1414" s="51"/>
      <c r="DK1414" s="51"/>
      <c r="DL1414" s="51"/>
      <c r="DM1414" s="51"/>
      <c r="DN1414" s="51"/>
      <c r="DO1414" s="51"/>
      <c r="DP1414" s="51"/>
      <c r="DQ1414" s="51"/>
      <c r="DR1414" s="51"/>
      <c r="DS1414" s="51"/>
      <c r="DT1414" s="51"/>
      <c r="DU1414" s="51"/>
      <c r="DV1414" s="51"/>
      <c r="DW1414" s="51"/>
      <c r="DX1414" s="51"/>
      <c r="DY1414" s="51"/>
      <c r="DZ1414" s="51"/>
      <c r="EA1414" s="51"/>
      <c r="EB1414" s="51"/>
      <c r="EC1414" s="51"/>
      <c r="ED1414" s="51"/>
      <c r="EE1414" s="51"/>
      <c r="EF1414" s="51"/>
      <c r="EG1414" s="51"/>
      <c r="EH1414" s="51"/>
      <c r="EI1414" s="51"/>
      <c r="EJ1414" s="51"/>
      <c r="EK1414" s="51"/>
      <c r="EL1414" s="51"/>
      <c r="EM1414" s="51"/>
      <c r="EN1414" s="51"/>
      <c r="EO1414" s="51"/>
      <c r="EP1414" s="51"/>
      <c r="EQ1414" s="51"/>
      <c r="ER1414" s="51"/>
      <c r="ES1414" s="51"/>
      <c r="ET1414" s="51"/>
      <c r="EU1414" s="51"/>
      <c r="EV1414" s="51"/>
      <c r="EW1414" s="51"/>
      <c r="EX1414" s="51"/>
      <c r="EY1414" s="51"/>
      <c r="EZ1414" s="51"/>
      <c r="FA1414" s="51"/>
      <c r="FB1414" s="51"/>
      <c r="FC1414" s="51"/>
      <c r="FD1414" s="51"/>
      <c r="FE1414" s="51"/>
      <c r="FF1414" s="51"/>
      <c r="FG1414" s="51"/>
      <c r="FH1414" s="51"/>
      <c r="FI1414" s="51"/>
      <c r="FJ1414" s="51"/>
      <c r="FK1414" s="51"/>
      <c r="FL1414" s="51"/>
      <c r="FM1414" s="51"/>
      <c r="FN1414" s="51"/>
      <c r="FO1414" s="51"/>
      <c r="FP1414" s="51"/>
    </row>
    <row r="1415" spans="101:172" ht="12.75" customHeight="1">
      <c r="CW1415" s="51"/>
      <c r="CX1415" s="51"/>
      <c r="CY1415" s="51"/>
      <c r="CZ1415" s="51"/>
      <c r="DA1415" s="51"/>
      <c r="DB1415" s="51"/>
      <c r="DC1415" s="51"/>
      <c r="DD1415" s="51"/>
      <c r="DE1415" s="51"/>
      <c r="DF1415" s="51"/>
      <c r="DG1415" s="51"/>
      <c r="DH1415" s="51"/>
      <c r="DI1415" s="51"/>
      <c r="DJ1415" s="51"/>
      <c r="DK1415" s="51"/>
      <c r="DL1415" s="51"/>
      <c r="DM1415" s="51"/>
      <c r="DN1415" s="51"/>
      <c r="DO1415" s="51"/>
      <c r="DP1415" s="51"/>
      <c r="DQ1415" s="51"/>
      <c r="DR1415" s="51"/>
      <c r="DS1415" s="51"/>
      <c r="DT1415" s="51"/>
      <c r="DU1415" s="51"/>
      <c r="DV1415" s="51"/>
      <c r="DW1415" s="51"/>
      <c r="DX1415" s="51"/>
      <c r="DY1415" s="51"/>
      <c r="DZ1415" s="51"/>
      <c r="EA1415" s="51"/>
      <c r="EB1415" s="51"/>
      <c r="EC1415" s="51"/>
      <c r="ED1415" s="51"/>
      <c r="EE1415" s="51"/>
      <c r="EF1415" s="51"/>
      <c r="EG1415" s="51"/>
      <c r="EH1415" s="51"/>
      <c r="EI1415" s="51"/>
      <c r="EJ1415" s="51"/>
      <c r="EK1415" s="51"/>
      <c r="EL1415" s="51"/>
      <c r="EM1415" s="51"/>
      <c r="EN1415" s="51"/>
      <c r="EO1415" s="51"/>
      <c r="EP1415" s="51"/>
      <c r="EQ1415" s="51"/>
      <c r="ER1415" s="51"/>
      <c r="ES1415" s="51"/>
      <c r="ET1415" s="51"/>
      <c r="EU1415" s="51"/>
      <c r="EV1415" s="51"/>
      <c r="EW1415" s="51"/>
      <c r="EX1415" s="51"/>
      <c r="EY1415" s="51"/>
      <c r="EZ1415" s="51"/>
      <c r="FA1415" s="51"/>
      <c r="FB1415" s="51"/>
      <c r="FC1415" s="51"/>
      <c r="FD1415" s="51"/>
      <c r="FE1415" s="51"/>
      <c r="FF1415" s="51"/>
      <c r="FG1415" s="51"/>
      <c r="FH1415" s="51"/>
      <c r="FI1415" s="51"/>
      <c r="FJ1415" s="51"/>
      <c r="FK1415" s="51"/>
      <c r="FL1415" s="51"/>
      <c r="FM1415" s="51"/>
      <c r="FN1415" s="51"/>
      <c r="FO1415" s="51"/>
      <c r="FP1415" s="51"/>
    </row>
    <row r="1416" spans="101:172" ht="12.75" customHeight="1">
      <c r="CW1416" s="51"/>
      <c r="CX1416" s="51"/>
      <c r="CY1416" s="51"/>
      <c r="CZ1416" s="51"/>
      <c r="DA1416" s="51"/>
      <c r="DB1416" s="51"/>
      <c r="DC1416" s="51"/>
      <c r="DD1416" s="51"/>
      <c r="DE1416" s="51"/>
      <c r="DF1416" s="51"/>
      <c r="DG1416" s="51"/>
      <c r="DH1416" s="51"/>
      <c r="DI1416" s="51"/>
      <c r="DJ1416" s="51"/>
      <c r="DK1416" s="51"/>
      <c r="DL1416" s="51"/>
      <c r="DM1416" s="51"/>
      <c r="DN1416" s="51"/>
      <c r="DO1416" s="51"/>
      <c r="DP1416" s="51"/>
      <c r="DQ1416" s="51"/>
      <c r="DR1416" s="51"/>
      <c r="DS1416" s="51"/>
      <c r="DT1416" s="51"/>
      <c r="DU1416" s="51"/>
      <c r="DV1416" s="51"/>
      <c r="DW1416" s="51"/>
      <c r="DX1416" s="51"/>
      <c r="DY1416" s="51"/>
      <c r="DZ1416" s="51"/>
      <c r="EA1416" s="51"/>
      <c r="EB1416" s="51"/>
      <c r="EC1416" s="51"/>
      <c r="ED1416" s="51"/>
      <c r="EE1416" s="51"/>
      <c r="EF1416" s="51"/>
      <c r="EG1416" s="51"/>
      <c r="EH1416" s="51"/>
      <c r="EI1416" s="51"/>
      <c r="EJ1416" s="51"/>
      <c r="EK1416" s="51"/>
      <c r="EL1416" s="51"/>
      <c r="EM1416" s="51"/>
      <c r="EN1416" s="51"/>
      <c r="EO1416" s="51"/>
      <c r="EP1416" s="51"/>
      <c r="EQ1416" s="51"/>
      <c r="ER1416" s="51"/>
      <c r="ES1416" s="51"/>
      <c r="ET1416" s="51"/>
      <c r="EU1416" s="51"/>
      <c r="EV1416" s="51"/>
      <c r="EW1416" s="51"/>
      <c r="EX1416" s="51"/>
      <c r="EY1416" s="51"/>
      <c r="EZ1416" s="51"/>
      <c r="FA1416" s="51"/>
      <c r="FB1416" s="51"/>
      <c r="FC1416" s="51"/>
      <c r="FD1416" s="51"/>
      <c r="FE1416" s="51"/>
      <c r="FF1416" s="51"/>
      <c r="FG1416" s="51"/>
      <c r="FH1416" s="51"/>
      <c r="FI1416" s="51"/>
      <c r="FJ1416" s="51"/>
      <c r="FK1416" s="51"/>
      <c r="FL1416" s="51"/>
      <c r="FM1416" s="51"/>
      <c r="FN1416" s="51"/>
      <c r="FO1416" s="51"/>
      <c r="FP1416" s="51"/>
    </row>
    <row r="1417" spans="101:172" ht="12.75" customHeight="1">
      <c r="CW1417" s="51"/>
      <c r="CX1417" s="51"/>
      <c r="CY1417" s="51"/>
      <c r="CZ1417" s="51"/>
      <c r="DA1417" s="51"/>
      <c r="DB1417" s="51"/>
      <c r="DC1417" s="51"/>
      <c r="DD1417" s="51"/>
      <c r="DE1417" s="51"/>
      <c r="DF1417" s="51"/>
      <c r="DG1417" s="51"/>
      <c r="DH1417" s="51"/>
      <c r="DI1417" s="51"/>
      <c r="DJ1417" s="51"/>
      <c r="DK1417" s="51"/>
      <c r="DL1417" s="51"/>
      <c r="DM1417" s="51"/>
      <c r="DN1417" s="51"/>
      <c r="DO1417" s="51"/>
      <c r="DP1417" s="51"/>
      <c r="DQ1417" s="51"/>
      <c r="DR1417" s="51"/>
      <c r="DS1417" s="51"/>
      <c r="DT1417" s="51"/>
      <c r="DU1417" s="51"/>
      <c r="DV1417" s="51"/>
      <c r="DW1417" s="51"/>
      <c r="DX1417" s="51"/>
      <c r="DY1417" s="51"/>
      <c r="DZ1417" s="51"/>
      <c r="EA1417" s="51"/>
      <c r="EB1417" s="51"/>
      <c r="EC1417" s="51"/>
      <c r="ED1417" s="51"/>
      <c r="EE1417" s="51"/>
      <c r="EF1417" s="51"/>
      <c r="EG1417" s="51"/>
      <c r="EH1417" s="51"/>
      <c r="EI1417" s="51"/>
      <c r="EJ1417" s="51"/>
      <c r="EK1417" s="51"/>
      <c r="EL1417" s="51"/>
      <c r="EM1417" s="51"/>
      <c r="EN1417" s="51"/>
      <c r="EO1417" s="51"/>
      <c r="EP1417" s="51"/>
      <c r="EQ1417" s="51"/>
      <c r="ER1417" s="51"/>
      <c r="ES1417" s="51"/>
      <c r="ET1417" s="51"/>
      <c r="EU1417" s="51"/>
      <c r="EV1417" s="51"/>
      <c r="EW1417" s="51"/>
      <c r="EX1417" s="51"/>
      <c r="EY1417" s="51"/>
      <c r="EZ1417" s="51"/>
      <c r="FA1417" s="51"/>
      <c r="FB1417" s="51"/>
      <c r="FC1417" s="51"/>
      <c r="FD1417" s="51"/>
      <c r="FE1417" s="51"/>
      <c r="FF1417" s="51"/>
      <c r="FG1417" s="51"/>
      <c r="FH1417" s="51"/>
      <c r="FI1417" s="51"/>
      <c r="FJ1417" s="51"/>
      <c r="FK1417" s="51"/>
      <c r="FL1417" s="51"/>
      <c r="FM1417" s="51"/>
      <c r="FN1417" s="51"/>
      <c r="FO1417" s="51"/>
      <c r="FP1417" s="51"/>
    </row>
    <row r="1418" spans="101:172" ht="12.75" customHeight="1">
      <c r="CW1418" s="51"/>
      <c r="CX1418" s="51"/>
      <c r="CY1418" s="51"/>
      <c r="CZ1418" s="51"/>
      <c r="DA1418" s="51"/>
      <c r="DB1418" s="51"/>
      <c r="DC1418" s="51"/>
      <c r="DD1418" s="51"/>
      <c r="DE1418" s="51"/>
      <c r="DF1418" s="51"/>
      <c r="DG1418" s="51"/>
      <c r="DH1418" s="51"/>
      <c r="DI1418" s="51"/>
      <c r="DJ1418" s="51"/>
      <c r="DK1418" s="51"/>
      <c r="DL1418" s="51"/>
      <c r="DM1418" s="51"/>
      <c r="DN1418" s="51"/>
      <c r="DO1418" s="51"/>
      <c r="DP1418" s="51"/>
      <c r="DQ1418" s="51"/>
      <c r="DR1418" s="51"/>
      <c r="DS1418" s="51"/>
      <c r="DT1418" s="51"/>
      <c r="DU1418" s="51"/>
      <c r="DV1418" s="51"/>
      <c r="DW1418" s="51"/>
      <c r="DX1418" s="51"/>
      <c r="DY1418" s="51"/>
      <c r="DZ1418" s="51"/>
      <c r="EA1418" s="51"/>
      <c r="EB1418" s="51"/>
      <c r="EC1418" s="51"/>
      <c r="ED1418" s="51"/>
      <c r="EE1418" s="51"/>
      <c r="EF1418" s="51"/>
      <c r="EG1418" s="51"/>
      <c r="EH1418" s="51"/>
      <c r="EI1418" s="51"/>
      <c r="EJ1418" s="51"/>
      <c r="EK1418" s="51"/>
      <c r="EL1418" s="51"/>
      <c r="EM1418" s="51"/>
      <c r="EN1418" s="51"/>
      <c r="EO1418" s="51"/>
      <c r="EP1418" s="51"/>
      <c r="EQ1418" s="51"/>
      <c r="ER1418" s="51"/>
      <c r="ES1418" s="51"/>
      <c r="ET1418" s="51"/>
      <c r="EU1418" s="51"/>
      <c r="EV1418" s="51"/>
      <c r="EW1418" s="51"/>
      <c r="EX1418" s="51"/>
      <c r="EY1418" s="51"/>
      <c r="EZ1418" s="51"/>
      <c r="FA1418" s="51"/>
      <c r="FB1418" s="51"/>
      <c r="FC1418" s="51"/>
      <c r="FD1418" s="51"/>
      <c r="FE1418" s="51"/>
      <c r="FF1418" s="51"/>
      <c r="FG1418" s="51"/>
      <c r="FH1418" s="51"/>
      <c r="FI1418" s="51"/>
      <c r="FJ1418" s="51"/>
      <c r="FK1418" s="51"/>
      <c r="FL1418" s="51"/>
      <c r="FM1418" s="51"/>
      <c r="FN1418" s="51"/>
      <c r="FO1418" s="51"/>
      <c r="FP1418" s="51"/>
    </row>
    <row r="1419" spans="101:172" ht="12.75" customHeight="1">
      <c r="CW1419" s="51"/>
      <c r="CX1419" s="51"/>
      <c r="CY1419" s="51"/>
      <c r="CZ1419" s="51"/>
      <c r="DA1419" s="51"/>
      <c r="DB1419" s="51"/>
      <c r="DC1419" s="51"/>
      <c r="DD1419" s="51"/>
      <c r="DE1419" s="51"/>
      <c r="DF1419" s="51"/>
      <c r="DG1419" s="51"/>
      <c r="DH1419" s="51"/>
      <c r="DI1419" s="51"/>
      <c r="DJ1419" s="51"/>
      <c r="DK1419" s="51"/>
      <c r="DL1419" s="51"/>
      <c r="DM1419" s="51"/>
      <c r="DN1419" s="51"/>
      <c r="DO1419" s="51"/>
      <c r="DP1419" s="51"/>
      <c r="DQ1419" s="51"/>
      <c r="DR1419" s="51"/>
      <c r="DS1419" s="51"/>
      <c r="DT1419" s="51"/>
      <c r="DU1419" s="51"/>
      <c r="DV1419" s="51"/>
      <c r="DW1419" s="51"/>
      <c r="DX1419" s="51"/>
      <c r="DY1419" s="51"/>
      <c r="DZ1419" s="51"/>
      <c r="EA1419" s="51"/>
      <c r="EB1419" s="51"/>
      <c r="EC1419" s="51"/>
      <c r="ED1419" s="51"/>
      <c r="EE1419" s="51"/>
      <c r="EF1419" s="51"/>
      <c r="EG1419" s="51"/>
      <c r="EH1419" s="51"/>
      <c r="EI1419" s="51"/>
      <c r="EJ1419" s="51"/>
      <c r="EK1419" s="51"/>
      <c r="EL1419" s="51"/>
      <c r="EM1419" s="51"/>
      <c r="EN1419" s="51"/>
      <c r="EO1419" s="51"/>
      <c r="EP1419" s="51"/>
      <c r="EQ1419" s="51"/>
      <c r="ER1419" s="51"/>
      <c r="ES1419" s="51"/>
      <c r="ET1419" s="51"/>
      <c r="EU1419" s="51"/>
      <c r="EV1419" s="51"/>
      <c r="EW1419" s="51"/>
      <c r="EX1419" s="51"/>
      <c r="EY1419" s="51"/>
      <c r="EZ1419" s="51"/>
      <c r="FA1419" s="51"/>
      <c r="FB1419" s="51"/>
      <c r="FC1419" s="51"/>
      <c r="FD1419" s="51"/>
      <c r="FE1419" s="51"/>
      <c r="FF1419" s="51"/>
      <c r="FG1419" s="51"/>
      <c r="FH1419" s="51"/>
      <c r="FI1419" s="51"/>
      <c r="FJ1419" s="51"/>
      <c r="FK1419" s="51"/>
      <c r="FL1419" s="51"/>
      <c r="FM1419" s="51"/>
      <c r="FN1419" s="51"/>
      <c r="FO1419" s="51"/>
      <c r="FP1419" s="51"/>
    </row>
    <row r="1420" spans="101:172" ht="12.75" customHeight="1">
      <c r="CW1420" s="51"/>
      <c r="CX1420" s="51"/>
      <c r="CY1420" s="51"/>
      <c r="CZ1420" s="51"/>
      <c r="DA1420" s="51"/>
      <c r="DB1420" s="51"/>
      <c r="DC1420" s="51"/>
      <c r="DD1420" s="51"/>
      <c r="DE1420" s="51"/>
      <c r="DF1420" s="51"/>
      <c r="DG1420" s="51"/>
      <c r="DH1420" s="51"/>
      <c r="DI1420" s="51"/>
      <c r="DJ1420" s="51"/>
      <c r="DK1420" s="51"/>
      <c r="DL1420" s="51"/>
      <c r="DM1420" s="51"/>
      <c r="DN1420" s="51"/>
      <c r="DO1420" s="51"/>
      <c r="DP1420" s="51"/>
      <c r="DQ1420" s="51"/>
      <c r="DR1420" s="51"/>
      <c r="DS1420" s="51"/>
      <c r="DT1420" s="51"/>
      <c r="DU1420" s="51"/>
      <c r="DV1420" s="51"/>
      <c r="DW1420" s="51"/>
      <c r="DX1420" s="51"/>
      <c r="DY1420" s="51"/>
      <c r="DZ1420" s="51"/>
      <c r="EA1420" s="51"/>
      <c r="EB1420" s="51"/>
      <c r="EC1420" s="51"/>
      <c r="ED1420" s="51"/>
      <c r="EE1420" s="51"/>
      <c r="EF1420" s="51"/>
      <c r="EG1420" s="51"/>
      <c r="EH1420" s="51"/>
      <c r="EI1420" s="51"/>
      <c r="EJ1420" s="51"/>
      <c r="EK1420" s="51"/>
      <c r="EL1420" s="51"/>
      <c r="EM1420" s="51"/>
      <c r="EN1420" s="51"/>
      <c r="EO1420" s="51"/>
      <c r="EP1420" s="51"/>
      <c r="EQ1420" s="51"/>
      <c r="ER1420" s="51"/>
      <c r="ES1420" s="51"/>
      <c r="ET1420" s="51"/>
      <c r="EU1420" s="51"/>
      <c r="EV1420" s="51"/>
      <c r="EW1420" s="51"/>
      <c r="EX1420" s="51"/>
      <c r="EY1420" s="51"/>
      <c r="EZ1420" s="51"/>
      <c r="FA1420" s="51"/>
      <c r="FB1420" s="51"/>
      <c r="FC1420" s="51"/>
      <c r="FD1420" s="51"/>
      <c r="FE1420" s="51"/>
      <c r="FF1420" s="51"/>
      <c r="FG1420" s="51"/>
      <c r="FH1420" s="51"/>
      <c r="FI1420" s="51"/>
      <c r="FJ1420" s="51"/>
      <c r="FK1420" s="51"/>
      <c r="FL1420" s="51"/>
      <c r="FM1420" s="51"/>
      <c r="FN1420" s="51"/>
      <c r="FO1420" s="51"/>
      <c r="FP1420" s="51"/>
    </row>
    <row r="1421" spans="101:172" ht="12.75" customHeight="1">
      <c r="CW1421" s="51"/>
      <c r="CX1421" s="51"/>
      <c r="CY1421" s="51"/>
      <c r="CZ1421" s="51"/>
      <c r="DA1421" s="51"/>
      <c r="DB1421" s="51"/>
      <c r="DC1421" s="51"/>
      <c r="DD1421" s="51"/>
      <c r="DE1421" s="51"/>
      <c r="DF1421" s="51"/>
      <c r="DG1421" s="51"/>
      <c r="DH1421" s="51"/>
      <c r="DI1421" s="51"/>
      <c r="DJ1421" s="51"/>
      <c r="DK1421" s="51"/>
      <c r="DL1421" s="51"/>
      <c r="DM1421" s="51"/>
      <c r="DN1421" s="51"/>
      <c r="DO1421" s="51"/>
      <c r="DP1421" s="51"/>
      <c r="DQ1421" s="51"/>
      <c r="DR1421" s="51"/>
      <c r="DS1421" s="51"/>
      <c r="DT1421" s="51"/>
      <c r="DU1421" s="51"/>
      <c r="DV1421" s="51"/>
      <c r="DW1421" s="51"/>
      <c r="DX1421" s="51"/>
      <c r="DY1421" s="51"/>
      <c r="DZ1421" s="51"/>
      <c r="EA1421" s="51"/>
      <c r="EB1421" s="51"/>
      <c r="EC1421" s="51"/>
      <c r="ED1421" s="51"/>
      <c r="EE1421" s="51"/>
      <c r="EF1421" s="51"/>
      <c r="EG1421" s="51"/>
      <c r="EH1421" s="51"/>
      <c r="EI1421" s="51"/>
      <c r="EJ1421" s="51"/>
      <c r="EK1421" s="51"/>
      <c r="EL1421" s="51"/>
      <c r="EM1421" s="51"/>
      <c r="EN1421" s="51"/>
      <c r="EO1421" s="51"/>
      <c r="EP1421" s="51"/>
      <c r="EQ1421" s="51"/>
      <c r="ER1421" s="51"/>
      <c r="ES1421" s="51"/>
      <c r="ET1421" s="51"/>
      <c r="EU1421" s="51"/>
      <c r="EV1421" s="51"/>
      <c r="EW1421" s="51"/>
      <c r="EX1421" s="51"/>
      <c r="EY1421" s="51"/>
      <c r="EZ1421" s="51"/>
      <c r="FA1421" s="51"/>
      <c r="FB1421" s="51"/>
      <c r="FC1421" s="51"/>
      <c r="FD1421" s="51"/>
      <c r="FE1421" s="51"/>
      <c r="FF1421" s="51"/>
      <c r="FG1421" s="51"/>
      <c r="FH1421" s="51"/>
      <c r="FI1421" s="51"/>
      <c r="FJ1421" s="51"/>
      <c r="FK1421" s="51"/>
      <c r="FL1421" s="51"/>
      <c r="FM1421" s="51"/>
      <c r="FN1421" s="51"/>
      <c r="FO1421" s="51"/>
      <c r="FP1421" s="51"/>
    </row>
    <row r="1422" spans="101:172" ht="12.75" customHeight="1">
      <c r="CW1422" s="51"/>
      <c r="CX1422" s="51"/>
      <c r="CY1422" s="51"/>
      <c r="CZ1422" s="51"/>
      <c r="DA1422" s="51"/>
      <c r="DB1422" s="51"/>
      <c r="DC1422" s="51"/>
      <c r="DD1422" s="51"/>
      <c r="DE1422" s="51"/>
      <c r="DF1422" s="51"/>
      <c r="DG1422" s="51"/>
      <c r="DH1422" s="51"/>
      <c r="DI1422" s="51"/>
      <c r="DJ1422" s="51"/>
      <c r="DK1422" s="51"/>
      <c r="DL1422" s="51"/>
      <c r="DM1422" s="51"/>
      <c r="DN1422" s="51"/>
      <c r="DO1422" s="51"/>
      <c r="DP1422" s="51"/>
      <c r="DQ1422" s="51"/>
      <c r="DR1422" s="51"/>
      <c r="DS1422" s="51"/>
      <c r="DT1422" s="51"/>
      <c r="DU1422" s="51"/>
      <c r="DV1422" s="51"/>
      <c r="DW1422" s="51"/>
      <c r="DX1422" s="51"/>
      <c r="DY1422" s="51"/>
      <c r="DZ1422" s="51"/>
      <c r="EA1422" s="51"/>
      <c r="EB1422" s="51"/>
      <c r="EC1422" s="51"/>
      <c r="ED1422" s="51"/>
      <c r="EE1422" s="51"/>
      <c r="EF1422" s="51"/>
      <c r="EG1422" s="51"/>
      <c r="EH1422" s="51"/>
      <c r="EI1422" s="51"/>
      <c r="EJ1422" s="51"/>
      <c r="EK1422" s="51"/>
      <c r="EL1422" s="51"/>
      <c r="EM1422" s="51"/>
      <c r="EN1422" s="51"/>
      <c r="EO1422" s="51"/>
      <c r="EP1422" s="51"/>
      <c r="EQ1422" s="51"/>
      <c r="ER1422" s="51"/>
      <c r="ES1422" s="51"/>
      <c r="ET1422" s="51"/>
      <c r="EU1422" s="51"/>
      <c r="EV1422" s="51"/>
      <c r="EW1422" s="51"/>
      <c r="EX1422" s="51"/>
      <c r="EY1422" s="51"/>
      <c r="EZ1422" s="51"/>
      <c r="FA1422" s="51"/>
      <c r="FB1422" s="51"/>
      <c r="FC1422" s="51"/>
      <c r="FD1422" s="51"/>
      <c r="FE1422" s="51"/>
      <c r="FF1422" s="51"/>
      <c r="FG1422" s="51"/>
      <c r="FH1422" s="51"/>
      <c r="FI1422" s="51"/>
      <c r="FJ1422" s="51"/>
      <c r="FK1422" s="51"/>
      <c r="FL1422" s="51"/>
      <c r="FM1422" s="51"/>
      <c r="FN1422" s="51"/>
      <c r="FO1422" s="51"/>
      <c r="FP1422" s="51"/>
    </row>
    <row r="1423" spans="101:172" ht="12.75" customHeight="1">
      <c r="CW1423" s="51"/>
      <c r="CX1423" s="51"/>
      <c r="CY1423" s="51"/>
      <c r="CZ1423" s="51"/>
      <c r="DA1423" s="51"/>
      <c r="DB1423" s="51"/>
      <c r="DC1423" s="51"/>
      <c r="DD1423" s="51"/>
      <c r="DE1423" s="51"/>
      <c r="DF1423" s="51"/>
      <c r="DG1423" s="51"/>
      <c r="DH1423" s="51"/>
      <c r="DI1423" s="51"/>
      <c r="DJ1423" s="51"/>
      <c r="DK1423" s="51"/>
      <c r="DL1423" s="51"/>
      <c r="DM1423" s="51"/>
      <c r="DN1423" s="51"/>
      <c r="DO1423" s="51"/>
      <c r="DP1423" s="51"/>
      <c r="DQ1423" s="51"/>
      <c r="DR1423" s="51"/>
      <c r="DS1423" s="51"/>
      <c r="DT1423" s="51"/>
      <c r="DU1423" s="51"/>
      <c r="DV1423" s="51"/>
      <c r="DW1423" s="51"/>
      <c r="DX1423" s="51"/>
      <c r="DY1423" s="51"/>
      <c r="DZ1423" s="51"/>
      <c r="EA1423" s="51"/>
      <c r="EB1423" s="51"/>
      <c r="EC1423" s="51"/>
      <c r="ED1423" s="51"/>
      <c r="EE1423" s="51"/>
      <c r="EF1423" s="51"/>
      <c r="EG1423" s="51"/>
      <c r="EH1423" s="51"/>
      <c r="EI1423" s="51"/>
      <c r="EJ1423" s="51"/>
      <c r="EK1423" s="51"/>
      <c r="EL1423" s="51"/>
      <c r="EM1423" s="51"/>
      <c r="EN1423" s="51"/>
      <c r="EO1423" s="51"/>
      <c r="EP1423" s="51"/>
      <c r="EQ1423" s="51"/>
      <c r="ER1423" s="51"/>
      <c r="ES1423" s="51"/>
      <c r="ET1423" s="51"/>
      <c r="EU1423" s="51"/>
      <c r="EV1423" s="51"/>
      <c r="EW1423" s="51"/>
      <c r="EX1423" s="51"/>
      <c r="EY1423" s="51"/>
      <c r="EZ1423" s="51"/>
      <c r="FA1423" s="51"/>
      <c r="FB1423" s="51"/>
      <c r="FC1423" s="51"/>
      <c r="FD1423" s="51"/>
      <c r="FE1423" s="51"/>
      <c r="FF1423" s="51"/>
      <c r="FG1423" s="51"/>
      <c r="FH1423" s="51"/>
      <c r="FI1423" s="51"/>
      <c r="FJ1423" s="51"/>
      <c r="FK1423" s="51"/>
      <c r="FL1423" s="51"/>
      <c r="FM1423" s="51"/>
      <c r="FN1423" s="51"/>
      <c r="FO1423" s="51"/>
      <c r="FP1423" s="51"/>
    </row>
    <row r="1424" spans="101:172" ht="12.75" customHeight="1">
      <c r="CW1424" s="51"/>
      <c r="CX1424" s="51"/>
      <c r="CY1424" s="51"/>
      <c r="CZ1424" s="51"/>
      <c r="DA1424" s="51"/>
      <c r="DB1424" s="51"/>
      <c r="DC1424" s="51"/>
      <c r="DD1424" s="51"/>
      <c r="DE1424" s="51"/>
      <c r="DF1424" s="51"/>
      <c r="DG1424" s="51"/>
      <c r="DH1424" s="51"/>
      <c r="DI1424" s="51"/>
      <c r="DJ1424" s="51"/>
      <c r="DK1424" s="51"/>
      <c r="DL1424" s="51"/>
      <c r="DM1424" s="51"/>
      <c r="DN1424" s="51"/>
      <c r="DO1424" s="51"/>
      <c r="DP1424" s="51"/>
      <c r="DQ1424" s="51"/>
      <c r="DR1424" s="51"/>
      <c r="DS1424" s="51"/>
      <c r="DT1424" s="51"/>
      <c r="DU1424" s="51"/>
      <c r="DV1424" s="51"/>
      <c r="DW1424" s="51"/>
      <c r="DX1424" s="51"/>
      <c r="DY1424" s="51"/>
      <c r="DZ1424" s="51"/>
      <c r="EA1424" s="51"/>
      <c r="EB1424" s="51"/>
      <c r="EC1424" s="51"/>
      <c r="ED1424" s="51"/>
      <c r="EE1424" s="51"/>
      <c r="EF1424" s="51"/>
      <c r="EG1424" s="51"/>
      <c r="EH1424" s="51"/>
      <c r="EI1424" s="51"/>
      <c r="EJ1424" s="51"/>
      <c r="EK1424" s="51"/>
      <c r="EL1424" s="51"/>
      <c r="EM1424" s="51"/>
      <c r="EN1424" s="51"/>
      <c r="EO1424" s="51"/>
      <c r="EP1424" s="51"/>
      <c r="EQ1424" s="51"/>
      <c r="ER1424" s="51"/>
      <c r="ES1424" s="51"/>
      <c r="ET1424" s="51"/>
      <c r="EU1424" s="51"/>
      <c r="EV1424" s="51"/>
      <c r="EW1424" s="51"/>
      <c r="EX1424" s="51"/>
      <c r="EY1424" s="51"/>
      <c r="EZ1424" s="51"/>
      <c r="FA1424" s="51"/>
      <c r="FB1424" s="51"/>
      <c r="FC1424" s="51"/>
      <c r="FD1424" s="51"/>
      <c r="FE1424" s="51"/>
      <c r="FF1424" s="51"/>
      <c r="FG1424" s="51"/>
      <c r="FH1424" s="51"/>
      <c r="FI1424" s="51"/>
      <c r="FJ1424" s="51"/>
      <c r="FK1424" s="51"/>
      <c r="FL1424" s="51"/>
      <c r="FM1424" s="51"/>
      <c r="FN1424" s="51"/>
      <c r="FO1424" s="51"/>
      <c r="FP1424" s="51"/>
    </row>
    <row r="1425" spans="101:172" ht="12.75" customHeight="1">
      <c r="CW1425" s="51"/>
      <c r="CX1425" s="51"/>
      <c r="CY1425" s="51"/>
      <c r="CZ1425" s="51"/>
      <c r="DA1425" s="51"/>
      <c r="DB1425" s="51"/>
      <c r="DC1425" s="51"/>
      <c r="DD1425" s="51"/>
      <c r="DE1425" s="51"/>
      <c r="DF1425" s="51"/>
      <c r="DG1425" s="51"/>
      <c r="DH1425" s="51"/>
      <c r="DI1425" s="51"/>
      <c r="DJ1425" s="51"/>
      <c r="DK1425" s="51"/>
      <c r="DL1425" s="51"/>
      <c r="DM1425" s="51"/>
      <c r="DN1425" s="51"/>
      <c r="DO1425" s="51"/>
      <c r="DP1425" s="51"/>
      <c r="DQ1425" s="51"/>
      <c r="DR1425" s="51"/>
      <c r="DS1425" s="51"/>
      <c r="DT1425" s="51"/>
      <c r="DU1425" s="51"/>
      <c r="DV1425" s="51"/>
      <c r="DW1425" s="51"/>
      <c r="DX1425" s="51"/>
      <c r="DY1425" s="51"/>
      <c r="DZ1425" s="51"/>
      <c r="EA1425" s="51"/>
      <c r="EB1425" s="51"/>
      <c r="EC1425" s="51"/>
      <c r="ED1425" s="51"/>
      <c r="EE1425" s="51"/>
      <c r="EF1425" s="51"/>
      <c r="EG1425" s="51"/>
      <c r="EH1425" s="51"/>
      <c r="EI1425" s="51"/>
      <c r="EJ1425" s="51"/>
      <c r="EK1425" s="51"/>
      <c r="EL1425" s="51"/>
      <c r="EM1425" s="51"/>
      <c r="EN1425" s="51"/>
      <c r="EO1425" s="51"/>
      <c r="EP1425" s="51"/>
      <c r="EQ1425" s="51"/>
      <c r="ER1425" s="51"/>
      <c r="ES1425" s="51"/>
      <c r="ET1425" s="51"/>
      <c r="EU1425" s="51"/>
      <c r="EV1425" s="51"/>
      <c r="EW1425" s="51"/>
      <c r="EX1425" s="51"/>
      <c r="EY1425" s="51"/>
      <c r="EZ1425" s="51"/>
      <c r="FA1425" s="51"/>
      <c r="FB1425" s="51"/>
      <c r="FC1425" s="51"/>
      <c r="FD1425" s="51"/>
      <c r="FE1425" s="51"/>
      <c r="FF1425" s="51"/>
      <c r="FG1425" s="51"/>
      <c r="FH1425" s="51"/>
      <c r="FI1425" s="51"/>
      <c r="FJ1425" s="51"/>
      <c r="FK1425" s="51"/>
      <c r="FL1425" s="51"/>
      <c r="FM1425" s="51"/>
      <c r="FN1425" s="51"/>
      <c r="FO1425" s="51"/>
      <c r="FP1425" s="51"/>
    </row>
    <row r="1426" spans="101:172" ht="12.75" customHeight="1">
      <c r="CW1426" s="51"/>
      <c r="CX1426" s="51"/>
      <c r="CY1426" s="51"/>
      <c r="CZ1426" s="51"/>
      <c r="DA1426" s="51"/>
      <c r="DB1426" s="51"/>
      <c r="DC1426" s="51"/>
      <c r="DD1426" s="51"/>
      <c r="DE1426" s="51"/>
      <c r="DF1426" s="51"/>
      <c r="DG1426" s="51"/>
      <c r="DH1426" s="51"/>
      <c r="DI1426" s="51"/>
      <c r="DJ1426" s="51"/>
      <c r="DK1426" s="51"/>
      <c r="DL1426" s="51"/>
      <c r="DM1426" s="51"/>
      <c r="DN1426" s="51"/>
      <c r="DO1426" s="51"/>
      <c r="DP1426" s="51"/>
      <c r="DQ1426" s="51"/>
      <c r="DR1426" s="51"/>
      <c r="DS1426" s="51"/>
      <c r="DT1426" s="51"/>
      <c r="DU1426" s="51"/>
      <c r="DV1426" s="51"/>
      <c r="DW1426" s="51"/>
      <c r="DX1426" s="51"/>
      <c r="DY1426" s="51"/>
      <c r="DZ1426" s="51"/>
      <c r="EA1426" s="51"/>
      <c r="EB1426" s="51"/>
      <c r="EC1426" s="51"/>
      <c r="ED1426" s="51"/>
      <c r="EE1426" s="51"/>
      <c r="EF1426" s="51"/>
      <c r="EG1426" s="51"/>
      <c r="EH1426" s="51"/>
      <c r="EI1426" s="51"/>
      <c r="EJ1426" s="51"/>
      <c r="EK1426" s="51"/>
      <c r="EL1426" s="51"/>
      <c r="EM1426" s="51"/>
      <c r="EN1426" s="51"/>
      <c r="EO1426" s="51"/>
      <c r="EP1426" s="51"/>
      <c r="EQ1426" s="51"/>
      <c r="ER1426" s="51"/>
      <c r="ES1426" s="51"/>
      <c r="ET1426" s="51"/>
      <c r="EU1426" s="51"/>
      <c r="EV1426" s="51"/>
      <c r="EW1426" s="51"/>
      <c r="EX1426" s="51"/>
      <c r="EY1426" s="51"/>
      <c r="EZ1426" s="51"/>
      <c r="FA1426" s="51"/>
      <c r="FB1426" s="51"/>
      <c r="FC1426" s="51"/>
      <c r="FD1426" s="51"/>
      <c r="FE1426" s="51"/>
      <c r="FF1426" s="51"/>
      <c r="FG1426" s="51"/>
      <c r="FH1426" s="51"/>
      <c r="FI1426" s="51"/>
      <c r="FJ1426" s="51"/>
      <c r="FK1426" s="51"/>
      <c r="FL1426" s="51"/>
      <c r="FM1426" s="51"/>
      <c r="FN1426" s="51"/>
      <c r="FO1426" s="51"/>
      <c r="FP1426" s="51"/>
    </row>
    <row r="1427" spans="101:172" ht="12.75" customHeight="1">
      <c r="CW1427" s="51"/>
      <c r="CX1427" s="51"/>
      <c r="CY1427" s="51"/>
      <c r="CZ1427" s="51"/>
      <c r="DA1427" s="51"/>
      <c r="DB1427" s="51"/>
      <c r="DC1427" s="51"/>
      <c r="DD1427" s="51"/>
      <c r="DE1427" s="51"/>
      <c r="DF1427" s="51"/>
      <c r="DG1427" s="51"/>
      <c r="DH1427" s="51"/>
      <c r="DI1427" s="51"/>
      <c r="DJ1427" s="51"/>
      <c r="DK1427" s="51"/>
      <c r="DL1427" s="51"/>
      <c r="DM1427" s="51"/>
      <c r="DN1427" s="51"/>
      <c r="DO1427" s="51"/>
      <c r="DP1427" s="51"/>
      <c r="DQ1427" s="51"/>
      <c r="DR1427" s="51"/>
      <c r="DS1427" s="51"/>
      <c r="DT1427" s="51"/>
      <c r="DU1427" s="51"/>
      <c r="DV1427" s="51"/>
      <c r="DW1427" s="51"/>
      <c r="DX1427" s="51"/>
      <c r="DY1427" s="51"/>
      <c r="DZ1427" s="51"/>
      <c r="EA1427" s="51"/>
      <c r="EB1427" s="51"/>
      <c r="EC1427" s="51"/>
      <c r="ED1427" s="51"/>
      <c r="EE1427" s="51"/>
      <c r="EF1427" s="51"/>
      <c r="EG1427" s="51"/>
      <c r="EH1427" s="51"/>
      <c r="EI1427" s="51"/>
      <c r="EJ1427" s="51"/>
      <c r="EK1427" s="51"/>
      <c r="EL1427" s="51"/>
      <c r="EM1427" s="51"/>
      <c r="EN1427" s="51"/>
      <c r="EO1427" s="51"/>
      <c r="EP1427" s="51"/>
      <c r="EQ1427" s="51"/>
      <c r="ER1427" s="51"/>
      <c r="ES1427" s="51"/>
      <c r="ET1427" s="51"/>
      <c r="EU1427" s="51"/>
      <c r="EV1427" s="51"/>
      <c r="EW1427" s="51"/>
      <c r="EX1427" s="51"/>
      <c r="EY1427" s="51"/>
      <c r="EZ1427" s="51"/>
      <c r="FA1427" s="51"/>
      <c r="FB1427" s="51"/>
      <c r="FC1427" s="51"/>
      <c r="FD1427" s="51"/>
      <c r="FE1427" s="51"/>
      <c r="FF1427" s="51"/>
      <c r="FG1427" s="51"/>
      <c r="FH1427" s="51"/>
      <c r="FI1427" s="51"/>
      <c r="FJ1427" s="51"/>
      <c r="FK1427" s="51"/>
      <c r="FL1427" s="51"/>
      <c r="FM1427" s="51"/>
      <c r="FN1427" s="51"/>
      <c r="FO1427" s="51"/>
      <c r="FP1427" s="51"/>
    </row>
    <row r="1428" spans="101:172" ht="12.75" customHeight="1">
      <c r="CW1428" s="51"/>
      <c r="CX1428" s="51"/>
      <c r="CY1428" s="51"/>
      <c r="CZ1428" s="51"/>
      <c r="DA1428" s="51"/>
      <c r="DB1428" s="51"/>
      <c r="DC1428" s="51"/>
      <c r="DD1428" s="51"/>
      <c r="DE1428" s="51"/>
      <c r="DF1428" s="51"/>
      <c r="DG1428" s="51"/>
      <c r="DH1428" s="51"/>
      <c r="DI1428" s="51"/>
      <c r="DJ1428" s="51"/>
      <c r="DK1428" s="51"/>
      <c r="DL1428" s="51"/>
      <c r="DM1428" s="51"/>
      <c r="DN1428" s="51"/>
      <c r="DO1428" s="51"/>
      <c r="DP1428" s="51"/>
      <c r="DQ1428" s="51"/>
      <c r="DR1428" s="51"/>
      <c r="DS1428" s="51"/>
      <c r="DT1428" s="51"/>
      <c r="DU1428" s="51"/>
      <c r="DV1428" s="51"/>
      <c r="DW1428" s="51"/>
      <c r="DX1428" s="51"/>
      <c r="DY1428" s="51"/>
      <c r="DZ1428" s="51"/>
      <c r="EA1428" s="51"/>
      <c r="EB1428" s="51"/>
      <c r="EC1428" s="51"/>
      <c r="ED1428" s="51"/>
      <c r="EE1428" s="51"/>
      <c r="EF1428" s="51"/>
      <c r="EG1428" s="51"/>
      <c r="EH1428" s="51"/>
      <c r="EI1428" s="51"/>
      <c r="EJ1428" s="51"/>
      <c r="EK1428" s="51"/>
      <c r="EL1428" s="51"/>
      <c r="EM1428" s="51"/>
      <c r="EN1428" s="51"/>
      <c r="EO1428" s="51"/>
      <c r="EP1428" s="51"/>
      <c r="EQ1428" s="51"/>
      <c r="ER1428" s="51"/>
      <c r="ES1428" s="51"/>
      <c r="ET1428" s="51"/>
      <c r="EU1428" s="51"/>
      <c r="EV1428" s="51"/>
      <c r="EW1428" s="51"/>
      <c r="EX1428" s="51"/>
      <c r="EY1428" s="51"/>
      <c r="EZ1428" s="51"/>
      <c r="FA1428" s="51"/>
      <c r="FB1428" s="51"/>
      <c r="FC1428" s="51"/>
      <c r="FD1428" s="51"/>
      <c r="FE1428" s="51"/>
      <c r="FF1428" s="51"/>
      <c r="FG1428" s="51"/>
      <c r="FH1428" s="51"/>
      <c r="FI1428" s="51"/>
      <c r="FJ1428" s="51"/>
      <c r="FK1428" s="51"/>
      <c r="FL1428" s="51"/>
      <c r="FM1428" s="51"/>
      <c r="FN1428" s="51"/>
      <c r="FO1428" s="51"/>
      <c r="FP1428" s="51"/>
    </row>
    <row r="1429" spans="101:172" ht="12.75" customHeight="1">
      <c r="CW1429" s="51"/>
      <c r="CX1429" s="51"/>
      <c r="CY1429" s="51"/>
      <c r="CZ1429" s="51"/>
      <c r="DA1429" s="51"/>
      <c r="DB1429" s="51"/>
      <c r="DC1429" s="51"/>
      <c r="DD1429" s="51"/>
      <c r="DE1429" s="51"/>
      <c r="DF1429" s="51"/>
      <c r="DG1429" s="51"/>
      <c r="DH1429" s="51"/>
      <c r="DI1429" s="51"/>
      <c r="DJ1429" s="51"/>
      <c r="DK1429" s="51"/>
      <c r="DL1429" s="51"/>
      <c r="DM1429" s="51"/>
      <c r="DN1429" s="51"/>
      <c r="DO1429" s="51"/>
      <c r="DP1429" s="51"/>
      <c r="DQ1429" s="51"/>
      <c r="DR1429" s="51"/>
      <c r="DS1429" s="51"/>
      <c r="DT1429" s="51"/>
      <c r="DU1429" s="51"/>
      <c r="DV1429" s="51"/>
      <c r="DW1429" s="51"/>
      <c r="DX1429" s="51"/>
      <c r="DY1429" s="51"/>
      <c r="DZ1429" s="51"/>
      <c r="EA1429" s="51"/>
      <c r="EB1429" s="51"/>
      <c r="EC1429" s="51"/>
      <c r="ED1429" s="51"/>
      <c r="EE1429" s="51"/>
      <c r="EF1429" s="51"/>
      <c r="EG1429" s="51"/>
      <c r="EH1429" s="51"/>
      <c r="EI1429" s="51"/>
      <c r="EJ1429" s="51"/>
      <c r="EK1429" s="51"/>
      <c r="EL1429" s="51"/>
      <c r="EM1429" s="51"/>
      <c r="EN1429" s="51"/>
      <c r="EO1429" s="51"/>
      <c r="EP1429" s="51"/>
      <c r="EQ1429" s="51"/>
      <c r="ER1429" s="51"/>
      <c r="ES1429" s="51"/>
      <c r="ET1429" s="51"/>
      <c r="EU1429" s="51"/>
      <c r="EV1429" s="51"/>
      <c r="EW1429" s="51"/>
      <c r="EX1429" s="51"/>
      <c r="EY1429" s="51"/>
      <c r="EZ1429" s="51"/>
      <c r="FA1429" s="51"/>
      <c r="FB1429" s="51"/>
      <c r="FC1429" s="51"/>
      <c r="FD1429" s="51"/>
      <c r="FE1429" s="51"/>
      <c r="FF1429" s="51"/>
      <c r="FG1429" s="51"/>
      <c r="FH1429" s="51"/>
      <c r="FI1429" s="51"/>
      <c r="FJ1429" s="51"/>
      <c r="FK1429" s="51"/>
      <c r="FL1429" s="51"/>
      <c r="FM1429" s="51"/>
      <c r="FN1429" s="51"/>
      <c r="FO1429" s="51"/>
      <c r="FP1429" s="51"/>
    </row>
    <row r="1430" spans="101:172" ht="12.75" customHeight="1">
      <c r="CW1430" s="51"/>
      <c r="CX1430" s="51"/>
      <c r="CY1430" s="51"/>
      <c r="CZ1430" s="51"/>
      <c r="DA1430" s="51"/>
      <c r="DB1430" s="51"/>
      <c r="DC1430" s="51"/>
      <c r="DD1430" s="51"/>
      <c r="DE1430" s="51"/>
      <c r="DF1430" s="51"/>
      <c r="DG1430" s="51"/>
      <c r="DH1430" s="51"/>
      <c r="DI1430" s="51"/>
      <c r="DJ1430" s="51"/>
      <c r="DK1430" s="51"/>
      <c r="DL1430" s="51"/>
      <c r="DM1430" s="51"/>
      <c r="DN1430" s="51"/>
      <c r="DO1430" s="51"/>
      <c r="DP1430" s="51"/>
      <c r="DQ1430" s="51"/>
      <c r="DR1430" s="51"/>
      <c r="DS1430" s="51"/>
      <c r="DT1430" s="51"/>
      <c r="DU1430" s="51"/>
      <c r="DV1430" s="51"/>
      <c r="DW1430" s="51"/>
      <c r="DX1430" s="51"/>
      <c r="DY1430" s="51"/>
      <c r="DZ1430" s="51"/>
      <c r="EA1430" s="51"/>
      <c r="EB1430" s="51"/>
      <c r="EC1430" s="51"/>
      <c r="ED1430" s="51"/>
      <c r="EE1430" s="51"/>
      <c r="EF1430" s="51"/>
      <c r="EG1430" s="51"/>
      <c r="EH1430" s="51"/>
      <c r="EI1430" s="51"/>
      <c r="EJ1430" s="51"/>
      <c r="EK1430" s="51"/>
      <c r="EL1430" s="51"/>
      <c r="EM1430" s="51"/>
      <c r="EN1430" s="51"/>
      <c r="EO1430" s="51"/>
      <c r="EP1430" s="51"/>
      <c r="EQ1430" s="51"/>
      <c r="ER1430" s="51"/>
      <c r="ES1430" s="51"/>
      <c r="ET1430" s="51"/>
      <c r="EU1430" s="51"/>
      <c r="EV1430" s="51"/>
      <c r="EW1430" s="51"/>
      <c r="EX1430" s="51"/>
      <c r="EY1430" s="51"/>
      <c r="EZ1430" s="51"/>
      <c r="FA1430" s="51"/>
      <c r="FB1430" s="51"/>
      <c r="FC1430" s="51"/>
      <c r="FD1430" s="51"/>
      <c r="FE1430" s="51"/>
      <c r="FF1430" s="51"/>
      <c r="FG1430" s="51"/>
      <c r="FH1430" s="51"/>
      <c r="FI1430" s="51"/>
      <c r="FJ1430" s="51"/>
      <c r="FK1430" s="51"/>
      <c r="FL1430" s="51"/>
      <c r="FM1430" s="51"/>
      <c r="FN1430" s="51"/>
      <c r="FO1430" s="51"/>
      <c r="FP1430" s="51"/>
    </row>
    <row r="1431" spans="101:172" ht="12.75" customHeight="1">
      <c r="CW1431" s="51"/>
      <c r="CX1431" s="51"/>
      <c r="CY1431" s="51"/>
      <c r="CZ1431" s="51"/>
      <c r="DA1431" s="51"/>
      <c r="DB1431" s="51"/>
      <c r="DC1431" s="51"/>
      <c r="DD1431" s="51"/>
      <c r="DE1431" s="51"/>
      <c r="DF1431" s="51"/>
      <c r="DG1431" s="51"/>
      <c r="DH1431" s="51"/>
      <c r="DI1431" s="51"/>
      <c r="DJ1431" s="51"/>
      <c r="DK1431" s="51"/>
      <c r="DL1431" s="51"/>
      <c r="DM1431" s="51"/>
      <c r="DN1431" s="51"/>
      <c r="DO1431" s="51"/>
      <c r="DP1431" s="51"/>
      <c r="DQ1431" s="51"/>
      <c r="DR1431" s="51"/>
      <c r="DS1431" s="51"/>
      <c r="DT1431" s="51"/>
      <c r="DU1431" s="51"/>
      <c r="DV1431" s="51"/>
      <c r="DW1431" s="51"/>
      <c r="DX1431" s="51"/>
      <c r="DY1431" s="51"/>
      <c r="DZ1431" s="51"/>
      <c r="EA1431" s="51"/>
      <c r="EB1431" s="51"/>
      <c r="EC1431" s="51"/>
      <c r="ED1431" s="51"/>
      <c r="EE1431" s="51"/>
      <c r="EF1431" s="51"/>
      <c r="EG1431" s="51"/>
      <c r="EH1431" s="51"/>
      <c r="EI1431" s="51"/>
      <c r="EJ1431" s="51"/>
      <c r="EK1431" s="51"/>
      <c r="EL1431" s="51"/>
      <c r="EM1431" s="51"/>
      <c r="EN1431" s="51"/>
      <c r="EO1431" s="51"/>
      <c r="EP1431" s="51"/>
      <c r="EQ1431" s="51"/>
      <c r="ER1431" s="51"/>
      <c r="ES1431" s="51"/>
      <c r="ET1431" s="51"/>
      <c r="EU1431" s="51"/>
      <c r="EV1431" s="51"/>
      <c r="EW1431" s="51"/>
      <c r="EX1431" s="51"/>
      <c r="EY1431" s="51"/>
      <c r="EZ1431" s="51"/>
      <c r="FA1431" s="51"/>
      <c r="FB1431" s="51"/>
      <c r="FC1431" s="51"/>
      <c r="FD1431" s="51"/>
      <c r="FE1431" s="51"/>
      <c r="FF1431" s="51"/>
      <c r="FG1431" s="51"/>
      <c r="FH1431" s="51"/>
      <c r="FI1431" s="51"/>
      <c r="FJ1431" s="51"/>
      <c r="FK1431" s="51"/>
      <c r="FL1431" s="51"/>
      <c r="FM1431" s="51"/>
      <c r="FN1431" s="51"/>
      <c r="FO1431" s="51"/>
      <c r="FP1431" s="51"/>
    </row>
    <row r="1432" spans="101:172" ht="12.75" customHeight="1">
      <c r="CW1432" s="51"/>
      <c r="CX1432" s="51"/>
      <c r="CY1432" s="51"/>
      <c r="CZ1432" s="51"/>
      <c r="DA1432" s="51"/>
      <c r="DB1432" s="51"/>
      <c r="DC1432" s="51"/>
      <c r="DD1432" s="51"/>
      <c r="DE1432" s="51"/>
      <c r="DF1432" s="51"/>
      <c r="DG1432" s="51"/>
      <c r="DH1432" s="51"/>
      <c r="DI1432" s="51"/>
      <c r="DJ1432" s="51"/>
      <c r="DK1432" s="51"/>
      <c r="DL1432" s="51"/>
      <c r="DM1432" s="51"/>
      <c r="DN1432" s="51"/>
      <c r="DO1432" s="51"/>
      <c r="DP1432" s="51"/>
      <c r="DQ1432" s="51"/>
      <c r="DR1432" s="51"/>
      <c r="DS1432" s="51"/>
      <c r="DT1432" s="51"/>
      <c r="DU1432" s="51"/>
      <c r="DV1432" s="51"/>
      <c r="DW1432" s="51"/>
      <c r="DX1432" s="51"/>
      <c r="DY1432" s="51"/>
      <c r="DZ1432" s="51"/>
      <c r="EA1432" s="51"/>
      <c r="EB1432" s="51"/>
      <c r="EC1432" s="51"/>
      <c r="ED1432" s="51"/>
      <c r="EE1432" s="51"/>
      <c r="EF1432" s="51"/>
      <c r="EG1432" s="51"/>
      <c r="EH1432" s="51"/>
      <c r="EI1432" s="51"/>
      <c r="EJ1432" s="51"/>
      <c r="EK1432" s="51"/>
      <c r="EL1432" s="51"/>
      <c r="EM1432" s="51"/>
      <c r="EN1432" s="51"/>
      <c r="EO1432" s="51"/>
      <c r="EP1432" s="51"/>
      <c r="EQ1432" s="51"/>
      <c r="ER1432" s="51"/>
      <c r="ES1432" s="51"/>
      <c r="ET1432" s="51"/>
      <c r="EU1432" s="51"/>
      <c r="EV1432" s="51"/>
      <c r="EW1432" s="51"/>
      <c r="EX1432" s="51"/>
      <c r="EY1432" s="51"/>
      <c r="EZ1432" s="51"/>
      <c r="FA1432" s="51"/>
      <c r="FB1432" s="51"/>
      <c r="FC1432" s="51"/>
      <c r="FD1432" s="51"/>
      <c r="FE1432" s="51"/>
      <c r="FF1432" s="51"/>
      <c r="FG1432" s="51"/>
      <c r="FH1432" s="51"/>
      <c r="FI1432" s="51"/>
      <c r="FJ1432" s="51"/>
      <c r="FK1432" s="51"/>
      <c r="FL1432" s="51"/>
      <c r="FM1432" s="51"/>
      <c r="FN1432" s="51"/>
      <c r="FO1432" s="51"/>
      <c r="FP1432" s="51"/>
    </row>
    <row r="1433" spans="101:172" ht="12.75" customHeight="1">
      <c r="CW1433" s="51"/>
      <c r="CX1433" s="51"/>
      <c r="CY1433" s="51"/>
      <c r="CZ1433" s="51"/>
      <c r="DA1433" s="51"/>
      <c r="DB1433" s="51"/>
      <c r="DC1433" s="51"/>
      <c r="DD1433" s="51"/>
      <c r="DE1433" s="51"/>
      <c r="DF1433" s="51"/>
      <c r="DG1433" s="51"/>
      <c r="DH1433" s="51"/>
      <c r="DI1433" s="51"/>
      <c r="DJ1433" s="51"/>
      <c r="DK1433" s="51"/>
      <c r="DL1433" s="51"/>
      <c r="DM1433" s="51"/>
      <c r="DN1433" s="51"/>
      <c r="DO1433" s="51"/>
      <c r="DP1433" s="51"/>
      <c r="DQ1433" s="51"/>
      <c r="DR1433" s="51"/>
      <c r="DS1433" s="51"/>
      <c r="DT1433" s="51"/>
      <c r="DU1433" s="51"/>
      <c r="DV1433" s="51"/>
      <c r="DW1433" s="51"/>
      <c r="DX1433" s="51"/>
      <c r="DY1433" s="51"/>
      <c r="DZ1433" s="51"/>
      <c r="EA1433" s="51"/>
      <c r="EB1433" s="51"/>
      <c r="EC1433" s="51"/>
      <c r="ED1433" s="51"/>
      <c r="EE1433" s="51"/>
      <c r="EF1433" s="51"/>
      <c r="EG1433" s="51"/>
      <c r="EH1433" s="51"/>
      <c r="EI1433" s="51"/>
      <c r="EJ1433" s="51"/>
      <c r="EK1433" s="51"/>
      <c r="EL1433" s="51"/>
      <c r="EM1433" s="51"/>
      <c r="EN1433" s="51"/>
      <c r="EO1433" s="51"/>
      <c r="EP1433" s="51"/>
      <c r="EQ1433" s="51"/>
      <c r="ER1433" s="51"/>
      <c r="ES1433" s="51"/>
      <c r="ET1433" s="51"/>
      <c r="EU1433" s="51"/>
      <c r="EV1433" s="51"/>
      <c r="EW1433" s="51"/>
      <c r="EX1433" s="51"/>
      <c r="EY1433" s="51"/>
      <c r="EZ1433" s="51"/>
      <c r="FA1433" s="51"/>
      <c r="FB1433" s="51"/>
      <c r="FC1433" s="51"/>
      <c r="FD1433" s="51"/>
      <c r="FE1433" s="51"/>
      <c r="FF1433" s="51"/>
      <c r="FG1433" s="51"/>
      <c r="FH1433" s="51"/>
      <c r="FI1433" s="51"/>
      <c r="FJ1433" s="51"/>
      <c r="FK1433" s="51"/>
      <c r="FL1433" s="51"/>
      <c r="FM1433" s="51"/>
      <c r="FN1433" s="51"/>
      <c r="FO1433" s="51"/>
      <c r="FP1433" s="51"/>
    </row>
    <row r="1434" spans="101:172" ht="12.75" customHeight="1">
      <c r="CW1434" s="51"/>
      <c r="CX1434" s="51"/>
      <c r="CY1434" s="51"/>
      <c r="CZ1434" s="51"/>
      <c r="DA1434" s="51"/>
      <c r="DB1434" s="51"/>
      <c r="DC1434" s="51"/>
      <c r="DD1434" s="51"/>
      <c r="DE1434" s="51"/>
      <c r="DF1434" s="51"/>
      <c r="DG1434" s="51"/>
      <c r="DH1434" s="51"/>
      <c r="DI1434" s="51"/>
      <c r="DJ1434" s="51"/>
      <c r="DK1434" s="51"/>
      <c r="DL1434" s="51"/>
      <c r="DM1434" s="51"/>
      <c r="DN1434" s="51"/>
      <c r="DO1434" s="51"/>
      <c r="DP1434" s="51"/>
      <c r="DQ1434" s="51"/>
      <c r="DR1434" s="51"/>
      <c r="DS1434" s="51"/>
      <c r="DT1434" s="51"/>
      <c r="DU1434" s="51"/>
      <c r="DV1434" s="51"/>
      <c r="DW1434" s="51"/>
      <c r="DX1434" s="51"/>
      <c r="DY1434" s="51"/>
      <c r="DZ1434" s="51"/>
      <c r="EA1434" s="51"/>
      <c r="EB1434" s="51"/>
      <c r="EC1434" s="51"/>
      <c r="ED1434" s="51"/>
      <c r="EE1434" s="51"/>
      <c r="EF1434" s="51"/>
      <c r="EG1434" s="51"/>
      <c r="EH1434" s="51"/>
      <c r="EI1434" s="51"/>
      <c r="EJ1434" s="51"/>
      <c r="EK1434" s="51"/>
      <c r="EL1434" s="51"/>
      <c r="EM1434" s="51"/>
      <c r="EN1434" s="51"/>
      <c r="EO1434" s="51"/>
      <c r="EP1434" s="51"/>
      <c r="EQ1434" s="51"/>
      <c r="ER1434" s="51"/>
      <c r="ES1434" s="51"/>
      <c r="ET1434" s="51"/>
      <c r="EU1434" s="51"/>
      <c r="EV1434" s="51"/>
      <c r="EW1434" s="51"/>
      <c r="EX1434" s="51"/>
      <c r="EY1434" s="51"/>
      <c r="EZ1434" s="51"/>
      <c r="FA1434" s="51"/>
      <c r="FB1434" s="51"/>
      <c r="FC1434" s="51"/>
      <c r="FD1434" s="51"/>
      <c r="FE1434" s="51"/>
      <c r="FF1434" s="51"/>
      <c r="FG1434" s="51"/>
      <c r="FH1434" s="51"/>
      <c r="FI1434" s="51"/>
      <c r="FJ1434" s="51"/>
      <c r="FK1434" s="51"/>
      <c r="FL1434" s="51"/>
      <c r="FM1434" s="51"/>
      <c r="FN1434" s="51"/>
      <c r="FO1434" s="51"/>
      <c r="FP1434" s="51"/>
    </row>
    <row r="1435" spans="101:172" ht="12.75" customHeight="1">
      <c r="CW1435" s="51"/>
      <c r="CX1435" s="51"/>
      <c r="CY1435" s="51"/>
      <c r="CZ1435" s="51"/>
      <c r="DA1435" s="51"/>
      <c r="DB1435" s="51"/>
      <c r="DC1435" s="51"/>
      <c r="DD1435" s="51"/>
      <c r="DE1435" s="51"/>
      <c r="DF1435" s="51"/>
      <c r="DG1435" s="51"/>
      <c r="DH1435" s="51"/>
      <c r="DI1435" s="51"/>
      <c r="DJ1435" s="51"/>
      <c r="DK1435" s="51"/>
      <c r="DL1435" s="51"/>
      <c r="DM1435" s="51"/>
      <c r="DN1435" s="51"/>
      <c r="DO1435" s="51"/>
      <c r="DP1435" s="51"/>
      <c r="DQ1435" s="51"/>
      <c r="DR1435" s="51"/>
      <c r="DS1435" s="51"/>
      <c r="DT1435" s="51"/>
      <c r="DU1435" s="51"/>
      <c r="DV1435" s="51"/>
      <c r="DW1435" s="51"/>
      <c r="DX1435" s="51"/>
      <c r="DY1435" s="51"/>
      <c r="DZ1435" s="51"/>
      <c r="EA1435" s="51"/>
      <c r="EB1435" s="51"/>
      <c r="EC1435" s="51"/>
      <c r="ED1435" s="51"/>
      <c r="EE1435" s="51"/>
      <c r="EF1435" s="51"/>
      <c r="EG1435" s="51"/>
      <c r="EH1435" s="51"/>
      <c r="EI1435" s="51"/>
      <c r="EJ1435" s="51"/>
      <c r="EK1435" s="51"/>
      <c r="EL1435" s="51"/>
      <c r="EM1435" s="51"/>
      <c r="EN1435" s="51"/>
      <c r="EO1435" s="51"/>
      <c r="EP1435" s="51"/>
      <c r="EQ1435" s="51"/>
      <c r="ER1435" s="51"/>
      <c r="ES1435" s="51"/>
      <c r="ET1435" s="51"/>
      <c r="EU1435" s="51"/>
      <c r="EV1435" s="51"/>
      <c r="EW1435" s="51"/>
      <c r="EX1435" s="51"/>
      <c r="EY1435" s="51"/>
      <c r="EZ1435" s="51"/>
      <c r="FA1435" s="51"/>
      <c r="FB1435" s="51"/>
      <c r="FC1435" s="51"/>
      <c r="FD1435" s="51"/>
      <c r="FE1435" s="51"/>
      <c r="FF1435" s="51"/>
      <c r="FG1435" s="51"/>
      <c r="FH1435" s="51"/>
      <c r="FI1435" s="51"/>
      <c r="FJ1435" s="51"/>
      <c r="FK1435" s="51"/>
      <c r="FL1435" s="51"/>
      <c r="FM1435" s="51"/>
      <c r="FN1435" s="51"/>
      <c r="FO1435" s="51"/>
      <c r="FP1435" s="51"/>
    </row>
    <row r="1436" spans="101:172" ht="12.75" customHeight="1">
      <c r="CW1436" s="51"/>
      <c r="CX1436" s="51"/>
      <c r="CY1436" s="51"/>
      <c r="CZ1436" s="51"/>
      <c r="DA1436" s="51"/>
      <c r="DB1436" s="51"/>
      <c r="DC1436" s="51"/>
      <c r="DD1436" s="51"/>
      <c r="DE1436" s="51"/>
      <c r="DF1436" s="51"/>
      <c r="DG1436" s="51"/>
      <c r="DH1436" s="51"/>
      <c r="DI1436" s="51"/>
      <c r="DJ1436" s="51"/>
      <c r="DK1436" s="51"/>
      <c r="DL1436" s="51"/>
      <c r="DM1436" s="51"/>
      <c r="DN1436" s="51"/>
      <c r="DO1436" s="51"/>
      <c r="DP1436" s="51"/>
      <c r="DQ1436" s="51"/>
      <c r="DR1436" s="51"/>
      <c r="DS1436" s="51"/>
      <c r="DT1436" s="51"/>
      <c r="DU1436" s="51"/>
      <c r="DV1436" s="51"/>
      <c r="DW1436" s="51"/>
      <c r="DX1436" s="51"/>
      <c r="DY1436" s="51"/>
      <c r="DZ1436" s="51"/>
      <c r="EA1436" s="51"/>
      <c r="EB1436" s="51"/>
      <c r="EC1436" s="51"/>
      <c r="ED1436" s="51"/>
      <c r="EE1436" s="51"/>
      <c r="EF1436" s="51"/>
      <c r="EG1436" s="51"/>
      <c r="EH1436" s="51"/>
      <c r="EI1436" s="51"/>
      <c r="EJ1436" s="51"/>
      <c r="EK1436" s="51"/>
      <c r="EL1436" s="51"/>
      <c r="EM1436" s="51"/>
      <c r="EN1436" s="51"/>
      <c r="EO1436" s="51"/>
      <c r="EP1436" s="51"/>
      <c r="EQ1436" s="51"/>
      <c r="ER1436" s="51"/>
      <c r="ES1436" s="51"/>
      <c r="ET1436" s="51"/>
      <c r="EU1436" s="51"/>
      <c r="EV1436" s="51"/>
      <c r="EW1436" s="51"/>
      <c r="EX1436" s="51"/>
      <c r="EY1436" s="51"/>
      <c r="EZ1436" s="51"/>
      <c r="FA1436" s="51"/>
      <c r="FB1436" s="51"/>
      <c r="FC1436" s="51"/>
      <c r="FD1436" s="51"/>
      <c r="FE1436" s="51"/>
      <c r="FF1436" s="51"/>
      <c r="FG1436" s="51"/>
      <c r="FH1436" s="51"/>
      <c r="FI1436" s="51"/>
      <c r="FJ1436" s="51"/>
      <c r="FK1436" s="51"/>
      <c r="FL1436" s="51"/>
      <c r="FM1436" s="51"/>
      <c r="FN1436" s="51"/>
      <c r="FO1436" s="51"/>
      <c r="FP1436" s="51"/>
    </row>
    <row r="1437" spans="101:172" ht="12.75" customHeight="1">
      <c r="CW1437" s="51"/>
      <c r="CX1437" s="51"/>
      <c r="CY1437" s="51"/>
      <c r="CZ1437" s="51"/>
      <c r="DA1437" s="51"/>
      <c r="DB1437" s="51"/>
      <c r="DC1437" s="51"/>
      <c r="DD1437" s="51"/>
      <c r="DE1437" s="51"/>
      <c r="DF1437" s="51"/>
      <c r="DG1437" s="51"/>
      <c r="DH1437" s="51"/>
      <c r="DI1437" s="51"/>
      <c r="DJ1437" s="51"/>
      <c r="DK1437" s="51"/>
      <c r="DL1437" s="51"/>
      <c r="DM1437" s="51"/>
      <c r="DN1437" s="51"/>
      <c r="DO1437" s="51"/>
      <c r="DP1437" s="51"/>
      <c r="DQ1437" s="51"/>
      <c r="DR1437" s="51"/>
      <c r="DS1437" s="51"/>
      <c r="DT1437" s="51"/>
      <c r="DU1437" s="51"/>
      <c r="DV1437" s="51"/>
      <c r="DW1437" s="51"/>
      <c r="DX1437" s="51"/>
      <c r="DY1437" s="51"/>
      <c r="DZ1437" s="51"/>
      <c r="EA1437" s="51"/>
      <c r="EB1437" s="51"/>
      <c r="EC1437" s="51"/>
      <c r="ED1437" s="51"/>
      <c r="EE1437" s="51"/>
      <c r="EF1437" s="51"/>
      <c r="EG1437" s="51"/>
      <c r="EH1437" s="51"/>
      <c r="EI1437" s="51"/>
      <c r="EJ1437" s="51"/>
      <c r="EK1437" s="51"/>
      <c r="EL1437" s="51"/>
      <c r="EM1437" s="51"/>
      <c r="EN1437" s="51"/>
      <c r="EO1437" s="51"/>
      <c r="EP1437" s="51"/>
      <c r="EQ1437" s="51"/>
      <c r="ER1437" s="51"/>
      <c r="ES1437" s="51"/>
      <c r="ET1437" s="51"/>
      <c r="EU1437" s="51"/>
      <c r="EV1437" s="51"/>
      <c r="EW1437" s="51"/>
      <c r="EX1437" s="51"/>
      <c r="EY1437" s="51"/>
      <c r="EZ1437" s="51"/>
      <c r="FA1437" s="51"/>
      <c r="FB1437" s="51"/>
      <c r="FC1437" s="51"/>
      <c r="FD1437" s="51"/>
      <c r="FE1437" s="51"/>
      <c r="FF1437" s="51"/>
      <c r="FG1437" s="51"/>
      <c r="FH1437" s="51"/>
      <c r="FI1437" s="51"/>
      <c r="FJ1437" s="51"/>
      <c r="FK1437" s="51"/>
      <c r="FL1437" s="51"/>
      <c r="FM1437" s="51"/>
      <c r="FN1437" s="51"/>
      <c r="FO1437" s="51"/>
      <c r="FP1437" s="51"/>
    </row>
    <row r="1438" spans="101:172" ht="12.75" customHeight="1">
      <c r="CW1438" s="51"/>
      <c r="CX1438" s="51"/>
      <c r="CY1438" s="51"/>
      <c r="CZ1438" s="51"/>
      <c r="DA1438" s="51"/>
      <c r="DB1438" s="51"/>
      <c r="DC1438" s="51"/>
      <c r="DD1438" s="51"/>
      <c r="DE1438" s="51"/>
      <c r="DF1438" s="51"/>
      <c r="DG1438" s="51"/>
      <c r="DH1438" s="51"/>
      <c r="DI1438" s="51"/>
      <c r="DJ1438" s="51"/>
      <c r="DK1438" s="51"/>
      <c r="DL1438" s="51"/>
      <c r="DM1438" s="51"/>
      <c r="DN1438" s="51"/>
      <c r="DO1438" s="51"/>
      <c r="DP1438" s="51"/>
      <c r="DQ1438" s="51"/>
      <c r="DR1438" s="51"/>
      <c r="DS1438" s="51"/>
      <c r="DT1438" s="51"/>
      <c r="DU1438" s="51"/>
      <c r="DV1438" s="51"/>
      <c r="DW1438" s="51"/>
      <c r="DX1438" s="51"/>
      <c r="DY1438" s="51"/>
      <c r="DZ1438" s="51"/>
      <c r="EA1438" s="51"/>
      <c r="EB1438" s="51"/>
      <c r="EC1438" s="51"/>
      <c r="ED1438" s="51"/>
      <c r="EE1438" s="51"/>
      <c r="EF1438" s="51"/>
      <c r="EG1438" s="51"/>
      <c r="EH1438" s="51"/>
      <c r="EI1438" s="51"/>
      <c r="EJ1438" s="51"/>
      <c r="EK1438" s="51"/>
      <c r="EL1438" s="51"/>
      <c r="EM1438" s="51"/>
      <c r="EN1438" s="51"/>
      <c r="EO1438" s="51"/>
      <c r="EP1438" s="51"/>
      <c r="EQ1438" s="51"/>
      <c r="ER1438" s="51"/>
      <c r="ES1438" s="51"/>
      <c r="ET1438" s="51"/>
      <c r="EU1438" s="51"/>
      <c r="EV1438" s="51"/>
      <c r="EW1438" s="51"/>
      <c r="EX1438" s="51"/>
      <c r="EY1438" s="51"/>
      <c r="EZ1438" s="51"/>
      <c r="FA1438" s="51"/>
      <c r="FB1438" s="51"/>
      <c r="FC1438" s="51"/>
      <c r="FD1438" s="51"/>
      <c r="FE1438" s="51"/>
      <c r="FF1438" s="51"/>
      <c r="FG1438" s="51"/>
      <c r="FH1438" s="51"/>
      <c r="FI1438" s="51"/>
      <c r="FJ1438" s="51"/>
      <c r="FK1438" s="51"/>
      <c r="FL1438" s="51"/>
      <c r="FM1438" s="51"/>
      <c r="FN1438" s="51"/>
      <c r="FO1438" s="51"/>
      <c r="FP1438" s="51"/>
    </row>
    <row r="1439" spans="101:172" ht="12.75" customHeight="1">
      <c r="CW1439" s="51"/>
      <c r="CX1439" s="51"/>
      <c r="CY1439" s="51"/>
      <c r="CZ1439" s="51"/>
      <c r="DA1439" s="51"/>
      <c r="DB1439" s="51"/>
      <c r="DC1439" s="51"/>
      <c r="DD1439" s="51"/>
      <c r="DE1439" s="51"/>
      <c r="DF1439" s="51"/>
      <c r="DG1439" s="51"/>
      <c r="DH1439" s="51"/>
      <c r="DI1439" s="51"/>
      <c r="DJ1439" s="51"/>
      <c r="DK1439" s="51"/>
      <c r="DL1439" s="51"/>
      <c r="DM1439" s="51"/>
      <c r="DN1439" s="51"/>
      <c r="DO1439" s="51"/>
      <c r="DP1439" s="51"/>
      <c r="DQ1439" s="51"/>
      <c r="DR1439" s="51"/>
      <c r="DS1439" s="51"/>
      <c r="DT1439" s="51"/>
      <c r="DU1439" s="51"/>
      <c r="DV1439" s="51"/>
      <c r="DW1439" s="51"/>
      <c r="DX1439" s="51"/>
      <c r="DY1439" s="51"/>
      <c r="DZ1439" s="51"/>
      <c r="EA1439" s="51"/>
      <c r="EB1439" s="51"/>
      <c r="EC1439" s="51"/>
      <c r="ED1439" s="51"/>
      <c r="EE1439" s="51"/>
      <c r="EF1439" s="51"/>
      <c r="EG1439" s="51"/>
      <c r="EH1439" s="51"/>
      <c r="EI1439" s="51"/>
      <c r="EJ1439" s="51"/>
      <c r="EK1439" s="51"/>
      <c r="EL1439" s="51"/>
      <c r="EM1439" s="51"/>
      <c r="EN1439" s="51"/>
      <c r="EO1439" s="51"/>
      <c r="EP1439" s="51"/>
      <c r="EQ1439" s="51"/>
      <c r="ER1439" s="51"/>
      <c r="ES1439" s="51"/>
      <c r="ET1439" s="51"/>
      <c r="EU1439" s="51"/>
      <c r="EV1439" s="51"/>
      <c r="EW1439" s="51"/>
      <c r="EX1439" s="51"/>
      <c r="EY1439" s="51"/>
      <c r="EZ1439" s="51"/>
      <c r="FA1439" s="51"/>
      <c r="FB1439" s="51"/>
      <c r="FC1439" s="51"/>
      <c r="FD1439" s="51"/>
      <c r="FE1439" s="51"/>
      <c r="FF1439" s="51"/>
      <c r="FG1439" s="51"/>
      <c r="FH1439" s="51"/>
      <c r="FI1439" s="51"/>
      <c r="FJ1439" s="51"/>
      <c r="FK1439" s="51"/>
      <c r="FL1439" s="51"/>
      <c r="FM1439" s="51"/>
      <c r="FN1439" s="51"/>
      <c r="FO1439" s="51"/>
      <c r="FP1439" s="51"/>
    </row>
    <row r="1440" spans="101:172" ht="12.75" customHeight="1">
      <c r="CW1440" s="51"/>
      <c r="CX1440" s="51"/>
      <c r="CY1440" s="51"/>
      <c r="CZ1440" s="51"/>
      <c r="DA1440" s="51"/>
      <c r="DB1440" s="51"/>
      <c r="DC1440" s="51"/>
      <c r="DD1440" s="51"/>
      <c r="DE1440" s="51"/>
      <c r="DF1440" s="51"/>
      <c r="DG1440" s="51"/>
      <c r="DH1440" s="51"/>
      <c r="DI1440" s="51"/>
      <c r="DJ1440" s="51"/>
      <c r="DK1440" s="51"/>
      <c r="DL1440" s="51"/>
      <c r="DM1440" s="51"/>
      <c r="DN1440" s="51"/>
      <c r="DO1440" s="51"/>
      <c r="DP1440" s="51"/>
      <c r="DQ1440" s="51"/>
      <c r="DR1440" s="51"/>
      <c r="DS1440" s="51"/>
      <c r="DT1440" s="51"/>
      <c r="DU1440" s="51"/>
      <c r="DV1440" s="51"/>
      <c r="DW1440" s="51"/>
      <c r="DX1440" s="51"/>
      <c r="DY1440" s="51"/>
      <c r="DZ1440" s="51"/>
      <c r="EA1440" s="51"/>
      <c r="EB1440" s="51"/>
      <c r="EC1440" s="51"/>
      <c r="ED1440" s="51"/>
      <c r="EE1440" s="51"/>
      <c r="EF1440" s="51"/>
      <c r="EG1440" s="51"/>
      <c r="EH1440" s="51"/>
      <c r="EI1440" s="51"/>
      <c r="EJ1440" s="51"/>
      <c r="EK1440" s="51"/>
      <c r="EL1440" s="51"/>
      <c r="EM1440" s="51"/>
      <c r="EN1440" s="51"/>
      <c r="EO1440" s="51"/>
      <c r="EP1440" s="51"/>
      <c r="EQ1440" s="51"/>
      <c r="ER1440" s="51"/>
      <c r="ES1440" s="51"/>
      <c r="ET1440" s="51"/>
      <c r="EU1440" s="51"/>
      <c r="EV1440" s="51"/>
      <c r="EW1440" s="51"/>
      <c r="EX1440" s="51"/>
      <c r="EY1440" s="51"/>
      <c r="EZ1440" s="51"/>
      <c r="FA1440" s="51"/>
      <c r="FB1440" s="51"/>
      <c r="FC1440" s="51"/>
      <c r="FD1440" s="51"/>
      <c r="FE1440" s="51"/>
      <c r="FF1440" s="51"/>
      <c r="FG1440" s="51"/>
      <c r="FH1440" s="51"/>
      <c r="FI1440" s="51"/>
      <c r="FJ1440" s="51"/>
      <c r="FK1440" s="51"/>
      <c r="FL1440" s="51"/>
      <c r="FM1440" s="51"/>
      <c r="FN1440" s="51"/>
      <c r="FO1440" s="51"/>
      <c r="FP1440" s="51"/>
    </row>
    <row r="1441" spans="101:172" ht="12.75" customHeight="1">
      <c r="CW1441" s="51"/>
      <c r="CX1441" s="51"/>
      <c r="CY1441" s="51"/>
      <c r="CZ1441" s="51"/>
      <c r="DA1441" s="51"/>
      <c r="DB1441" s="51"/>
      <c r="DC1441" s="51"/>
      <c r="DD1441" s="51"/>
      <c r="DE1441" s="51"/>
      <c r="DF1441" s="51"/>
      <c r="DG1441" s="51"/>
      <c r="DH1441" s="51"/>
      <c r="DI1441" s="51"/>
      <c r="DJ1441" s="51"/>
      <c r="DK1441" s="51"/>
      <c r="DL1441" s="51"/>
      <c r="DM1441" s="51"/>
      <c r="DN1441" s="51"/>
      <c r="DO1441" s="51"/>
      <c r="DP1441" s="51"/>
      <c r="DQ1441" s="51"/>
      <c r="DR1441" s="51"/>
      <c r="DS1441" s="51"/>
      <c r="DT1441" s="51"/>
      <c r="DU1441" s="51"/>
      <c r="DV1441" s="51"/>
      <c r="DW1441" s="51"/>
      <c r="DX1441" s="51"/>
      <c r="DY1441" s="51"/>
      <c r="DZ1441" s="51"/>
      <c r="EA1441" s="51"/>
      <c r="EB1441" s="51"/>
      <c r="EC1441" s="51"/>
      <c r="ED1441" s="51"/>
      <c r="EE1441" s="51"/>
      <c r="EF1441" s="51"/>
      <c r="EG1441" s="51"/>
      <c r="EH1441" s="51"/>
      <c r="EI1441" s="51"/>
      <c r="EJ1441" s="51"/>
      <c r="EK1441" s="51"/>
      <c r="EL1441" s="51"/>
      <c r="EM1441" s="51"/>
      <c r="EN1441" s="51"/>
      <c r="EO1441" s="51"/>
      <c r="EP1441" s="51"/>
      <c r="EQ1441" s="51"/>
      <c r="ER1441" s="51"/>
      <c r="ES1441" s="51"/>
      <c r="ET1441" s="51"/>
      <c r="EU1441" s="51"/>
      <c r="EV1441" s="51"/>
      <c r="EW1441" s="51"/>
      <c r="EX1441" s="51"/>
      <c r="EY1441" s="51"/>
      <c r="EZ1441" s="51"/>
      <c r="FA1441" s="51"/>
      <c r="FB1441" s="51"/>
      <c r="FC1441" s="51"/>
      <c r="FD1441" s="51"/>
      <c r="FE1441" s="51"/>
      <c r="FF1441" s="51"/>
      <c r="FG1441" s="51"/>
      <c r="FH1441" s="51"/>
      <c r="FI1441" s="51"/>
      <c r="FJ1441" s="51"/>
      <c r="FK1441" s="51"/>
      <c r="FL1441" s="51"/>
      <c r="FM1441" s="51"/>
      <c r="FN1441" s="51"/>
      <c r="FO1441" s="51"/>
      <c r="FP1441" s="51"/>
    </row>
    <row r="1442" spans="101:172" ht="12.75" customHeight="1">
      <c r="CW1442" s="51"/>
      <c r="CX1442" s="51"/>
      <c r="CY1442" s="51"/>
      <c r="CZ1442" s="51"/>
      <c r="DA1442" s="51"/>
      <c r="DB1442" s="51"/>
      <c r="DC1442" s="51"/>
      <c r="DD1442" s="51"/>
      <c r="DE1442" s="51"/>
      <c r="DF1442" s="51"/>
      <c r="DG1442" s="51"/>
      <c r="DH1442" s="51"/>
      <c r="DI1442" s="51"/>
      <c r="DJ1442" s="51"/>
      <c r="DK1442" s="51"/>
      <c r="DL1442" s="51"/>
      <c r="DM1442" s="51"/>
      <c r="DN1442" s="51"/>
      <c r="DO1442" s="51"/>
      <c r="DP1442" s="51"/>
      <c r="DQ1442" s="51"/>
      <c r="DR1442" s="51"/>
      <c r="DS1442" s="51"/>
      <c r="DT1442" s="51"/>
      <c r="DU1442" s="51"/>
      <c r="DV1442" s="51"/>
      <c r="DW1442" s="51"/>
      <c r="DX1442" s="51"/>
      <c r="DY1442" s="51"/>
      <c r="DZ1442" s="51"/>
      <c r="EA1442" s="51"/>
      <c r="EB1442" s="51"/>
      <c r="EC1442" s="51"/>
      <c r="ED1442" s="51"/>
      <c r="EE1442" s="51"/>
      <c r="EF1442" s="51"/>
      <c r="EG1442" s="51"/>
      <c r="EH1442" s="51"/>
      <c r="EI1442" s="51"/>
      <c r="EJ1442" s="51"/>
      <c r="EK1442" s="51"/>
      <c r="EL1442" s="51"/>
      <c r="EM1442" s="51"/>
      <c r="EN1442" s="51"/>
      <c r="EO1442" s="51"/>
      <c r="EP1442" s="51"/>
      <c r="EQ1442" s="51"/>
      <c r="ER1442" s="51"/>
      <c r="ES1442" s="51"/>
      <c r="ET1442" s="51"/>
      <c r="EU1442" s="51"/>
      <c r="EV1442" s="51"/>
      <c r="EW1442" s="51"/>
      <c r="EX1442" s="51"/>
      <c r="EY1442" s="51"/>
      <c r="EZ1442" s="51"/>
      <c r="FA1442" s="51"/>
      <c r="FB1442" s="51"/>
      <c r="FC1442" s="51"/>
      <c r="FD1442" s="51"/>
      <c r="FE1442" s="51"/>
      <c r="FF1442" s="51"/>
      <c r="FG1442" s="51"/>
      <c r="FH1442" s="51"/>
      <c r="FI1442" s="51"/>
      <c r="FJ1442" s="51"/>
      <c r="FK1442" s="51"/>
      <c r="FL1442" s="51"/>
      <c r="FM1442" s="51"/>
      <c r="FN1442" s="51"/>
      <c r="FO1442" s="51"/>
      <c r="FP1442" s="51"/>
    </row>
    <row r="1443" spans="101:172" ht="12.75" customHeight="1">
      <c r="CW1443" s="51"/>
      <c r="CX1443" s="51"/>
      <c r="CY1443" s="51"/>
      <c r="CZ1443" s="51"/>
      <c r="DA1443" s="51"/>
      <c r="DB1443" s="51"/>
      <c r="DC1443" s="51"/>
      <c r="DD1443" s="51"/>
      <c r="DE1443" s="51"/>
      <c r="DF1443" s="51"/>
      <c r="DG1443" s="51"/>
      <c r="DH1443" s="51"/>
      <c r="DI1443" s="51"/>
      <c r="DJ1443" s="51"/>
      <c r="DK1443" s="51"/>
      <c r="DL1443" s="51"/>
      <c r="DM1443" s="51"/>
      <c r="DN1443" s="51"/>
      <c r="DO1443" s="51"/>
      <c r="DP1443" s="51"/>
      <c r="DQ1443" s="51"/>
      <c r="DR1443" s="51"/>
      <c r="DS1443" s="51"/>
      <c r="DT1443" s="51"/>
      <c r="DU1443" s="51"/>
      <c r="DV1443" s="51"/>
      <c r="DW1443" s="51"/>
      <c r="DX1443" s="51"/>
      <c r="DY1443" s="51"/>
      <c r="DZ1443" s="51"/>
      <c r="EA1443" s="51"/>
      <c r="EB1443" s="51"/>
      <c r="EC1443" s="51"/>
      <c r="ED1443" s="51"/>
      <c r="EE1443" s="51"/>
      <c r="EF1443" s="51"/>
      <c r="EG1443" s="51"/>
      <c r="EH1443" s="51"/>
      <c r="EI1443" s="51"/>
      <c r="EJ1443" s="51"/>
      <c r="EK1443" s="51"/>
      <c r="EL1443" s="51"/>
      <c r="EM1443" s="51"/>
      <c r="EN1443" s="51"/>
      <c r="EO1443" s="51"/>
      <c r="EP1443" s="51"/>
      <c r="EQ1443" s="51"/>
      <c r="ER1443" s="51"/>
      <c r="ES1443" s="51"/>
      <c r="ET1443" s="51"/>
      <c r="EU1443" s="51"/>
      <c r="EV1443" s="51"/>
      <c r="EW1443" s="51"/>
      <c r="EX1443" s="51"/>
      <c r="EY1443" s="51"/>
      <c r="EZ1443" s="51"/>
      <c r="FA1443" s="51"/>
      <c r="FB1443" s="51"/>
      <c r="FC1443" s="51"/>
      <c r="FD1443" s="51"/>
      <c r="FE1443" s="51"/>
      <c r="FF1443" s="51"/>
      <c r="FG1443" s="51"/>
      <c r="FH1443" s="51"/>
      <c r="FI1443" s="51"/>
      <c r="FJ1443" s="51"/>
      <c r="FK1443" s="51"/>
      <c r="FL1443" s="51"/>
      <c r="FM1443" s="51"/>
      <c r="FN1443" s="51"/>
      <c r="FO1443" s="51"/>
      <c r="FP1443" s="51"/>
    </row>
    <row r="1444" spans="101:172" ht="12.75" customHeight="1">
      <c r="CW1444" s="51"/>
      <c r="CX1444" s="51"/>
      <c r="CY1444" s="51"/>
      <c r="CZ1444" s="51"/>
      <c r="DA1444" s="51"/>
      <c r="DB1444" s="51"/>
      <c r="DC1444" s="51"/>
      <c r="DD1444" s="51"/>
      <c r="DE1444" s="51"/>
      <c r="DF1444" s="51"/>
      <c r="DG1444" s="51"/>
      <c r="DH1444" s="51"/>
      <c r="DI1444" s="51"/>
      <c r="DJ1444" s="51"/>
      <c r="DK1444" s="51"/>
      <c r="DL1444" s="51"/>
      <c r="DM1444" s="51"/>
      <c r="DN1444" s="51"/>
      <c r="DO1444" s="51"/>
      <c r="DP1444" s="51"/>
      <c r="DQ1444" s="51"/>
      <c r="DR1444" s="51"/>
      <c r="DS1444" s="51"/>
      <c r="DT1444" s="51"/>
      <c r="DU1444" s="51"/>
      <c r="DV1444" s="51"/>
      <c r="DW1444" s="51"/>
      <c r="DX1444" s="51"/>
      <c r="DY1444" s="51"/>
      <c r="DZ1444" s="51"/>
      <c r="EA1444" s="51"/>
      <c r="EB1444" s="51"/>
      <c r="EC1444" s="51"/>
      <c r="ED1444" s="51"/>
      <c r="EE1444" s="51"/>
      <c r="EF1444" s="51"/>
      <c r="EG1444" s="51"/>
      <c r="EH1444" s="51"/>
      <c r="EI1444" s="51"/>
      <c r="EJ1444" s="51"/>
      <c r="EK1444" s="51"/>
      <c r="EL1444" s="51"/>
      <c r="EM1444" s="51"/>
      <c r="EN1444" s="51"/>
      <c r="EO1444" s="51"/>
      <c r="EP1444" s="51"/>
      <c r="EQ1444" s="51"/>
      <c r="ER1444" s="51"/>
      <c r="ES1444" s="51"/>
      <c r="ET1444" s="51"/>
      <c r="EU1444" s="51"/>
      <c r="EV1444" s="51"/>
      <c r="EW1444" s="51"/>
      <c r="EX1444" s="51"/>
      <c r="EY1444" s="51"/>
      <c r="EZ1444" s="51"/>
      <c r="FA1444" s="51"/>
      <c r="FB1444" s="51"/>
      <c r="FC1444" s="51"/>
      <c r="FD1444" s="51"/>
      <c r="FE1444" s="51"/>
      <c r="FF1444" s="51"/>
      <c r="FG1444" s="51"/>
      <c r="FH1444" s="51"/>
      <c r="FI1444" s="51"/>
      <c r="FJ1444" s="51"/>
      <c r="FK1444" s="51"/>
      <c r="FL1444" s="51"/>
      <c r="FM1444" s="51"/>
      <c r="FN1444" s="51"/>
      <c r="FO1444" s="51"/>
      <c r="FP1444" s="51"/>
    </row>
    <row r="1445" spans="101:172" ht="12.75" customHeight="1">
      <c r="CW1445" s="51"/>
      <c r="CX1445" s="51"/>
      <c r="CY1445" s="51"/>
      <c r="CZ1445" s="51"/>
      <c r="DA1445" s="51"/>
      <c r="DB1445" s="51"/>
      <c r="DC1445" s="51"/>
      <c r="DD1445" s="51"/>
      <c r="DE1445" s="51"/>
      <c r="DF1445" s="51"/>
      <c r="DG1445" s="51"/>
      <c r="DH1445" s="51"/>
      <c r="DI1445" s="51"/>
      <c r="DJ1445" s="51"/>
      <c r="DK1445" s="51"/>
      <c r="DL1445" s="51"/>
      <c r="DM1445" s="51"/>
      <c r="DN1445" s="51"/>
      <c r="DO1445" s="51"/>
      <c r="DP1445" s="51"/>
      <c r="DQ1445" s="51"/>
      <c r="DR1445" s="51"/>
      <c r="DS1445" s="51"/>
      <c r="DT1445" s="51"/>
      <c r="DU1445" s="51"/>
      <c r="DV1445" s="51"/>
      <c r="DW1445" s="51"/>
      <c r="DX1445" s="51"/>
      <c r="DY1445" s="51"/>
      <c r="DZ1445" s="51"/>
      <c r="EA1445" s="51"/>
      <c r="EB1445" s="51"/>
      <c r="EC1445" s="51"/>
      <c r="ED1445" s="51"/>
      <c r="EE1445" s="51"/>
      <c r="EF1445" s="51"/>
      <c r="EG1445" s="51"/>
      <c r="EH1445" s="51"/>
      <c r="EI1445" s="51"/>
      <c r="EJ1445" s="51"/>
      <c r="EK1445" s="51"/>
      <c r="EL1445" s="51"/>
      <c r="EM1445" s="51"/>
      <c r="EN1445" s="51"/>
      <c r="EO1445" s="51"/>
      <c r="EP1445" s="51"/>
      <c r="EQ1445" s="51"/>
      <c r="ER1445" s="51"/>
      <c r="ES1445" s="51"/>
      <c r="ET1445" s="51"/>
      <c r="EU1445" s="51"/>
      <c r="EV1445" s="51"/>
      <c r="EW1445" s="51"/>
      <c r="EX1445" s="51"/>
      <c r="EY1445" s="51"/>
      <c r="EZ1445" s="51"/>
      <c r="FA1445" s="51"/>
      <c r="FB1445" s="51"/>
      <c r="FC1445" s="51"/>
      <c r="FD1445" s="51"/>
      <c r="FE1445" s="51"/>
      <c r="FF1445" s="51"/>
      <c r="FG1445" s="51"/>
      <c r="FH1445" s="51"/>
      <c r="FI1445" s="51"/>
      <c r="FJ1445" s="51"/>
      <c r="FK1445" s="51"/>
      <c r="FL1445" s="51"/>
      <c r="FM1445" s="51"/>
      <c r="FN1445" s="51"/>
      <c r="FO1445" s="51"/>
      <c r="FP1445" s="51"/>
    </row>
    <row r="1446" spans="101:172" ht="12.75" customHeight="1">
      <c r="CW1446" s="51"/>
      <c r="CX1446" s="51"/>
      <c r="CY1446" s="51"/>
      <c r="CZ1446" s="51"/>
      <c r="DA1446" s="51"/>
      <c r="DB1446" s="51"/>
      <c r="DC1446" s="51"/>
      <c r="DD1446" s="51"/>
      <c r="DE1446" s="51"/>
      <c r="DF1446" s="51"/>
      <c r="DG1446" s="51"/>
      <c r="DH1446" s="51"/>
      <c r="DI1446" s="51"/>
      <c r="DJ1446" s="51"/>
      <c r="DK1446" s="51"/>
      <c r="DL1446" s="51"/>
      <c r="DM1446" s="51"/>
      <c r="DN1446" s="51"/>
      <c r="DO1446" s="51"/>
      <c r="DP1446" s="51"/>
      <c r="DQ1446" s="51"/>
      <c r="DR1446" s="51"/>
      <c r="DS1446" s="51"/>
      <c r="DT1446" s="51"/>
      <c r="DU1446" s="51"/>
      <c r="DV1446" s="51"/>
      <c r="DW1446" s="51"/>
      <c r="DX1446" s="51"/>
      <c r="DY1446" s="51"/>
      <c r="DZ1446" s="51"/>
      <c r="EA1446" s="51"/>
      <c r="EB1446" s="51"/>
      <c r="EC1446" s="51"/>
      <c r="ED1446" s="51"/>
      <c r="EE1446" s="51"/>
      <c r="EF1446" s="51"/>
      <c r="EG1446" s="51"/>
      <c r="EH1446" s="51"/>
      <c r="EI1446" s="51"/>
      <c r="EJ1446" s="51"/>
      <c r="EK1446" s="51"/>
      <c r="EL1446" s="51"/>
      <c r="EM1446" s="51"/>
      <c r="EN1446" s="51"/>
      <c r="EO1446" s="51"/>
      <c r="EP1446" s="51"/>
      <c r="EQ1446" s="51"/>
      <c r="ER1446" s="51"/>
      <c r="ES1446" s="51"/>
      <c r="ET1446" s="51"/>
      <c r="EU1446" s="51"/>
      <c r="EV1446" s="51"/>
      <c r="EW1446" s="51"/>
      <c r="EX1446" s="51"/>
      <c r="EY1446" s="51"/>
      <c r="EZ1446" s="51"/>
      <c r="FA1446" s="51"/>
      <c r="FB1446" s="51"/>
      <c r="FC1446" s="51"/>
      <c r="FD1446" s="51"/>
      <c r="FE1446" s="51"/>
      <c r="FF1446" s="51"/>
      <c r="FG1446" s="51"/>
      <c r="FH1446" s="51"/>
      <c r="FI1446" s="51"/>
      <c r="FJ1446" s="51"/>
      <c r="FK1446" s="51"/>
      <c r="FL1446" s="51"/>
      <c r="FM1446" s="51"/>
      <c r="FN1446" s="51"/>
      <c r="FO1446" s="51"/>
      <c r="FP1446" s="51"/>
    </row>
    <row r="1447" spans="101:172" ht="12.75" customHeight="1">
      <c r="CW1447" s="51"/>
      <c r="CX1447" s="51"/>
      <c r="CY1447" s="51"/>
      <c r="CZ1447" s="51"/>
      <c r="DA1447" s="51"/>
      <c r="DB1447" s="51"/>
      <c r="DC1447" s="51"/>
      <c r="DD1447" s="51"/>
      <c r="DE1447" s="51"/>
      <c r="DF1447" s="51"/>
      <c r="DG1447" s="51"/>
      <c r="DH1447" s="51"/>
      <c r="DI1447" s="51"/>
      <c r="DJ1447" s="51"/>
      <c r="DK1447" s="51"/>
      <c r="DL1447" s="51"/>
      <c r="DM1447" s="51"/>
      <c r="DN1447" s="51"/>
      <c r="DO1447" s="51"/>
      <c r="DP1447" s="51"/>
      <c r="DQ1447" s="51"/>
      <c r="DR1447" s="51"/>
      <c r="DS1447" s="51"/>
      <c r="DT1447" s="51"/>
      <c r="DU1447" s="51"/>
      <c r="DV1447" s="51"/>
      <c r="DW1447" s="51"/>
      <c r="DX1447" s="51"/>
      <c r="DY1447" s="51"/>
      <c r="DZ1447" s="51"/>
      <c r="EA1447" s="51"/>
      <c r="EB1447" s="51"/>
      <c r="EC1447" s="51"/>
      <c r="ED1447" s="51"/>
      <c r="EE1447" s="51"/>
      <c r="EF1447" s="51"/>
      <c r="EG1447" s="51"/>
      <c r="EH1447" s="51"/>
      <c r="EI1447" s="51"/>
      <c r="EJ1447" s="51"/>
      <c r="EK1447" s="51"/>
      <c r="EL1447" s="51"/>
      <c r="EM1447" s="51"/>
      <c r="EN1447" s="51"/>
      <c r="EO1447" s="51"/>
      <c r="EP1447" s="51"/>
      <c r="EQ1447" s="51"/>
      <c r="ER1447" s="51"/>
      <c r="ES1447" s="51"/>
      <c r="ET1447" s="51"/>
      <c r="EU1447" s="51"/>
      <c r="EV1447" s="51"/>
      <c r="EW1447" s="51"/>
      <c r="EX1447" s="51"/>
      <c r="EY1447" s="51"/>
      <c r="EZ1447" s="51"/>
      <c r="FA1447" s="51"/>
      <c r="FB1447" s="51"/>
      <c r="FC1447" s="51"/>
      <c r="FD1447" s="51"/>
      <c r="FE1447" s="51"/>
      <c r="FF1447" s="51"/>
      <c r="FG1447" s="51"/>
      <c r="FH1447" s="51"/>
      <c r="FI1447" s="51"/>
      <c r="FJ1447" s="51"/>
      <c r="FK1447" s="51"/>
      <c r="FL1447" s="51"/>
      <c r="FM1447" s="51"/>
      <c r="FN1447" s="51"/>
      <c r="FO1447" s="51"/>
      <c r="FP1447" s="51"/>
    </row>
    <row r="1448" spans="101:172" ht="12.75" customHeight="1">
      <c r="CW1448" s="51"/>
      <c r="CX1448" s="51"/>
      <c r="CY1448" s="51"/>
      <c r="CZ1448" s="51"/>
      <c r="DA1448" s="51"/>
      <c r="DB1448" s="51"/>
      <c r="DC1448" s="51"/>
      <c r="DD1448" s="51"/>
      <c r="DE1448" s="51"/>
      <c r="DF1448" s="51"/>
      <c r="DG1448" s="51"/>
      <c r="DH1448" s="51"/>
      <c r="DI1448" s="51"/>
      <c r="DJ1448" s="51"/>
      <c r="DK1448" s="51"/>
      <c r="DL1448" s="51"/>
      <c r="DM1448" s="51"/>
      <c r="DN1448" s="51"/>
      <c r="DO1448" s="51"/>
      <c r="DP1448" s="51"/>
      <c r="DQ1448" s="51"/>
      <c r="DR1448" s="51"/>
      <c r="DS1448" s="51"/>
      <c r="DT1448" s="51"/>
      <c r="DU1448" s="51"/>
      <c r="DV1448" s="51"/>
      <c r="DW1448" s="51"/>
      <c r="DX1448" s="51"/>
      <c r="DY1448" s="51"/>
      <c r="DZ1448" s="51"/>
      <c r="EA1448" s="51"/>
      <c r="EB1448" s="51"/>
      <c r="EC1448" s="51"/>
      <c r="ED1448" s="51"/>
      <c r="EE1448" s="51"/>
      <c r="EF1448" s="51"/>
      <c r="EG1448" s="51"/>
      <c r="EH1448" s="51"/>
      <c r="EI1448" s="51"/>
      <c r="EJ1448" s="51"/>
      <c r="EK1448" s="51"/>
      <c r="EL1448" s="51"/>
      <c r="EM1448" s="51"/>
      <c r="EN1448" s="51"/>
      <c r="EO1448" s="51"/>
      <c r="EP1448" s="51"/>
      <c r="EQ1448" s="51"/>
      <c r="ER1448" s="51"/>
      <c r="ES1448" s="51"/>
      <c r="ET1448" s="51"/>
      <c r="EU1448" s="51"/>
      <c r="EV1448" s="51"/>
      <c r="EW1448" s="51"/>
      <c r="EX1448" s="51"/>
      <c r="EY1448" s="51"/>
      <c r="EZ1448" s="51"/>
      <c r="FA1448" s="51"/>
      <c r="FB1448" s="51"/>
      <c r="FC1448" s="51"/>
      <c r="FD1448" s="51"/>
      <c r="FE1448" s="51"/>
      <c r="FF1448" s="51"/>
      <c r="FG1448" s="51"/>
      <c r="FH1448" s="51"/>
      <c r="FI1448" s="51"/>
      <c r="FJ1448" s="51"/>
      <c r="FK1448" s="51"/>
      <c r="FL1448" s="51"/>
      <c r="FM1448" s="51"/>
      <c r="FN1448" s="51"/>
      <c r="FO1448" s="51"/>
      <c r="FP1448" s="51"/>
    </row>
    <row r="1449" spans="101:172" ht="12.75" customHeight="1">
      <c r="CW1449" s="51"/>
      <c r="CX1449" s="51"/>
      <c r="CY1449" s="51"/>
      <c r="CZ1449" s="51"/>
      <c r="DA1449" s="51"/>
      <c r="DB1449" s="51"/>
      <c r="DC1449" s="51"/>
      <c r="DD1449" s="51"/>
      <c r="DE1449" s="51"/>
      <c r="DF1449" s="51"/>
      <c r="DG1449" s="51"/>
      <c r="DH1449" s="51"/>
      <c r="DI1449" s="51"/>
      <c r="DJ1449" s="51"/>
      <c r="DK1449" s="51"/>
      <c r="DL1449" s="51"/>
      <c r="DM1449" s="51"/>
      <c r="DN1449" s="51"/>
      <c r="DO1449" s="51"/>
      <c r="DP1449" s="51"/>
      <c r="DQ1449" s="51"/>
      <c r="DR1449" s="51"/>
      <c r="DS1449" s="51"/>
      <c r="DT1449" s="51"/>
      <c r="DU1449" s="51"/>
      <c r="DV1449" s="51"/>
      <c r="DW1449" s="51"/>
      <c r="DX1449" s="51"/>
      <c r="DY1449" s="51"/>
      <c r="DZ1449" s="51"/>
      <c r="EA1449" s="51"/>
      <c r="EB1449" s="51"/>
      <c r="EC1449" s="51"/>
      <c r="ED1449" s="51"/>
      <c r="EE1449" s="51"/>
      <c r="EF1449" s="51"/>
      <c r="EG1449" s="51"/>
      <c r="EH1449" s="51"/>
      <c r="EI1449" s="51"/>
      <c r="EJ1449" s="51"/>
      <c r="EK1449" s="51"/>
      <c r="EL1449" s="51"/>
      <c r="EM1449" s="51"/>
      <c r="EN1449" s="51"/>
      <c r="EO1449" s="51"/>
      <c r="EP1449" s="51"/>
      <c r="EQ1449" s="51"/>
      <c r="ER1449" s="51"/>
      <c r="ES1449" s="51"/>
      <c r="ET1449" s="51"/>
      <c r="EU1449" s="51"/>
      <c r="EV1449" s="51"/>
      <c r="EW1449" s="51"/>
      <c r="EX1449" s="51"/>
      <c r="EY1449" s="51"/>
      <c r="EZ1449" s="51"/>
      <c r="FA1449" s="51"/>
      <c r="FB1449" s="51"/>
      <c r="FC1449" s="51"/>
      <c r="FD1449" s="51"/>
      <c r="FE1449" s="51"/>
      <c r="FF1449" s="51"/>
      <c r="FG1449" s="51"/>
      <c r="FH1449" s="51"/>
      <c r="FI1449" s="51"/>
      <c r="FJ1449" s="51"/>
      <c r="FK1449" s="51"/>
      <c r="FL1449" s="51"/>
      <c r="FM1449" s="51"/>
      <c r="FN1449" s="51"/>
      <c r="FO1449" s="51"/>
      <c r="FP1449" s="51"/>
    </row>
    <row r="1450" spans="101:172" ht="12.75" customHeight="1">
      <c r="CW1450" s="51"/>
      <c r="CX1450" s="51"/>
      <c r="CY1450" s="51"/>
      <c r="CZ1450" s="51"/>
      <c r="DA1450" s="51"/>
      <c r="DB1450" s="51"/>
      <c r="DC1450" s="51"/>
      <c r="DD1450" s="51"/>
      <c r="DE1450" s="51"/>
      <c r="DF1450" s="51"/>
      <c r="DG1450" s="51"/>
      <c r="DH1450" s="51"/>
      <c r="DI1450" s="51"/>
      <c r="DJ1450" s="51"/>
      <c r="DK1450" s="51"/>
      <c r="DL1450" s="51"/>
      <c r="DM1450" s="51"/>
      <c r="DN1450" s="51"/>
      <c r="DO1450" s="51"/>
      <c r="DP1450" s="51"/>
      <c r="DQ1450" s="51"/>
      <c r="DR1450" s="51"/>
      <c r="DS1450" s="51"/>
      <c r="DT1450" s="51"/>
      <c r="DU1450" s="51"/>
      <c r="DV1450" s="51"/>
      <c r="DW1450" s="51"/>
      <c r="DX1450" s="51"/>
      <c r="DY1450" s="51"/>
      <c r="DZ1450" s="51"/>
      <c r="EA1450" s="51"/>
      <c r="EB1450" s="51"/>
      <c r="EC1450" s="51"/>
      <c r="ED1450" s="51"/>
      <c r="EE1450" s="51"/>
      <c r="EF1450" s="51"/>
      <c r="EG1450" s="51"/>
      <c r="EH1450" s="51"/>
      <c r="EI1450" s="51"/>
      <c r="EJ1450" s="51"/>
      <c r="EK1450" s="51"/>
      <c r="EL1450" s="51"/>
      <c r="EM1450" s="51"/>
      <c r="EN1450" s="51"/>
      <c r="EO1450" s="51"/>
      <c r="EP1450" s="51"/>
      <c r="EQ1450" s="51"/>
      <c r="ER1450" s="51"/>
      <c r="ES1450" s="51"/>
      <c r="ET1450" s="51"/>
      <c r="EU1450" s="51"/>
      <c r="EV1450" s="51"/>
      <c r="EW1450" s="51"/>
      <c r="EX1450" s="51"/>
      <c r="EY1450" s="51"/>
      <c r="EZ1450" s="51"/>
      <c r="FA1450" s="51"/>
      <c r="FB1450" s="51"/>
      <c r="FC1450" s="51"/>
      <c r="FD1450" s="51"/>
      <c r="FE1450" s="51"/>
      <c r="FF1450" s="51"/>
      <c r="FG1450" s="51"/>
      <c r="FH1450" s="51"/>
      <c r="FI1450" s="51"/>
      <c r="FJ1450" s="51"/>
      <c r="FK1450" s="51"/>
      <c r="FL1450" s="51"/>
      <c r="FM1450" s="51"/>
      <c r="FN1450" s="51"/>
      <c r="FO1450" s="51"/>
      <c r="FP1450" s="51"/>
    </row>
    <row r="1451" spans="101:172" ht="12.75" customHeight="1">
      <c r="CW1451" s="51"/>
      <c r="CX1451" s="51"/>
      <c r="CY1451" s="51"/>
      <c r="CZ1451" s="51"/>
      <c r="DA1451" s="51"/>
      <c r="DB1451" s="51"/>
      <c r="DC1451" s="51"/>
      <c r="DD1451" s="51"/>
      <c r="DE1451" s="51"/>
      <c r="DF1451" s="51"/>
      <c r="DG1451" s="51"/>
      <c r="DH1451" s="51"/>
      <c r="DI1451" s="51"/>
      <c r="DJ1451" s="51"/>
      <c r="DK1451" s="51"/>
      <c r="DL1451" s="51"/>
      <c r="DM1451" s="51"/>
      <c r="DN1451" s="51"/>
      <c r="DO1451" s="51"/>
      <c r="DP1451" s="51"/>
      <c r="DQ1451" s="51"/>
      <c r="DR1451" s="51"/>
      <c r="DS1451" s="51"/>
      <c r="DT1451" s="51"/>
      <c r="DU1451" s="51"/>
      <c r="DV1451" s="51"/>
      <c r="DW1451" s="51"/>
      <c r="DX1451" s="51"/>
      <c r="DY1451" s="51"/>
      <c r="DZ1451" s="51"/>
      <c r="EA1451" s="51"/>
      <c r="EB1451" s="51"/>
      <c r="EC1451" s="51"/>
      <c r="ED1451" s="51"/>
      <c r="EE1451" s="51"/>
      <c r="EF1451" s="51"/>
      <c r="EG1451" s="51"/>
      <c r="EH1451" s="51"/>
      <c r="EI1451" s="51"/>
      <c r="EJ1451" s="51"/>
      <c r="EK1451" s="51"/>
      <c r="EL1451" s="51"/>
      <c r="EM1451" s="51"/>
      <c r="EN1451" s="51"/>
      <c r="EO1451" s="51"/>
      <c r="EP1451" s="51"/>
      <c r="EQ1451" s="51"/>
      <c r="ER1451" s="51"/>
      <c r="ES1451" s="51"/>
      <c r="ET1451" s="51"/>
      <c r="EU1451" s="51"/>
      <c r="EV1451" s="51"/>
      <c r="EW1451" s="51"/>
      <c r="EX1451" s="51"/>
      <c r="EY1451" s="51"/>
      <c r="EZ1451" s="51"/>
      <c r="FA1451" s="51"/>
      <c r="FB1451" s="51"/>
      <c r="FC1451" s="51"/>
      <c r="FD1451" s="51"/>
      <c r="FE1451" s="51"/>
      <c r="FF1451" s="51"/>
      <c r="FG1451" s="51"/>
      <c r="FH1451" s="51"/>
      <c r="FI1451" s="51"/>
      <c r="FJ1451" s="51"/>
      <c r="FK1451" s="51"/>
      <c r="FL1451" s="51"/>
      <c r="FM1451" s="51"/>
      <c r="FN1451" s="51"/>
      <c r="FO1451" s="51"/>
      <c r="FP1451" s="51"/>
    </row>
    <row r="1452" spans="101:172" ht="12.75" customHeight="1">
      <c r="CW1452" s="51"/>
      <c r="CX1452" s="51"/>
      <c r="CY1452" s="51"/>
      <c r="CZ1452" s="51"/>
      <c r="DA1452" s="51"/>
      <c r="DB1452" s="51"/>
      <c r="DC1452" s="51"/>
      <c r="DD1452" s="51"/>
      <c r="DE1452" s="51"/>
      <c r="DF1452" s="51"/>
      <c r="DG1452" s="51"/>
      <c r="DH1452" s="51"/>
      <c r="DI1452" s="51"/>
      <c r="DJ1452" s="51"/>
      <c r="DK1452" s="51"/>
      <c r="DL1452" s="51"/>
      <c r="DM1452" s="51"/>
      <c r="DN1452" s="51"/>
      <c r="DO1452" s="51"/>
      <c r="DP1452" s="51"/>
      <c r="DQ1452" s="51"/>
      <c r="DR1452" s="51"/>
      <c r="DS1452" s="51"/>
      <c r="DT1452" s="51"/>
      <c r="DU1452" s="51"/>
      <c r="DV1452" s="51"/>
      <c r="DW1452" s="51"/>
      <c r="DX1452" s="51"/>
      <c r="DY1452" s="51"/>
      <c r="DZ1452" s="51"/>
      <c r="EA1452" s="51"/>
      <c r="EB1452" s="51"/>
      <c r="EC1452" s="51"/>
      <c r="ED1452" s="51"/>
      <c r="EE1452" s="51"/>
      <c r="EF1452" s="51"/>
      <c r="EG1452" s="51"/>
      <c r="EH1452" s="51"/>
      <c r="EI1452" s="51"/>
      <c r="EJ1452" s="51"/>
      <c r="EK1452" s="51"/>
      <c r="EL1452" s="51"/>
      <c r="EM1452" s="51"/>
      <c r="EN1452" s="51"/>
      <c r="EO1452" s="51"/>
      <c r="EP1452" s="51"/>
      <c r="EQ1452" s="51"/>
      <c r="ER1452" s="51"/>
      <c r="ES1452" s="51"/>
      <c r="ET1452" s="51"/>
      <c r="EU1452" s="51"/>
      <c r="EV1452" s="51"/>
      <c r="EW1452" s="51"/>
      <c r="EX1452" s="51"/>
      <c r="EY1452" s="51"/>
      <c r="EZ1452" s="51"/>
      <c r="FA1452" s="51"/>
      <c r="FB1452" s="51"/>
      <c r="FC1452" s="51"/>
      <c r="FD1452" s="51"/>
      <c r="FE1452" s="51"/>
      <c r="FF1452" s="51"/>
      <c r="FG1452" s="51"/>
      <c r="FH1452" s="51"/>
      <c r="FI1452" s="51"/>
      <c r="FJ1452" s="51"/>
      <c r="FK1452" s="51"/>
      <c r="FL1452" s="51"/>
      <c r="FM1452" s="51"/>
      <c r="FN1452" s="51"/>
      <c r="FO1452" s="51"/>
      <c r="FP1452" s="51"/>
    </row>
    <row r="1453" spans="101:172" ht="12.75" customHeight="1">
      <c r="CW1453" s="51"/>
      <c r="CX1453" s="51"/>
      <c r="CY1453" s="51"/>
      <c r="CZ1453" s="51"/>
      <c r="DA1453" s="51"/>
      <c r="DB1453" s="51"/>
      <c r="DC1453" s="51"/>
      <c r="DD1453" s="51"/>
      <c r="DE1453" s="51"/>
      <c r="DF1453" s="51"/>
      <c r="DG1453" s="51"/>
      <c r="DH1453" s="51"/>
      <c r="DI1453" s="51"/>
      <c r="DJ1453" s="51"/>
      <c r="DK1453" s="51"/>
      <c r="DL1453" s="51"/>
      <c r="DM1453" s="51"/>
      <c r="DN1453" s="51"/>
      <c r="DO1453" s="51"/>
      <c r="DP1453" s="51"/>
      <c r="DQ1453" s="51"/>
      <c r="DR1453" s="51"/>
      <c r="DS1453" s="51"/>
      <c r="DT1453" s="51"/>
      <c r="DU1453" s="51"/>
      <c r="DV1453" s="51"/>
      <c r="DW1453" s="51"/>
      <c r="DX1453" s="51"/>
      <c r="DY1453" s="51"/>
      <c r="DZ1453" s="51"/>
      <c r="EA1453" s="51"/>
      <c r="EB1453" s="51"/>
      <c r="EC1453" s="51"/>
      <c r="ED1453" s="51"/>
      <c r="EE1453" s="51"/>
      <c r="EF1453" s="51"/>
      <c r="EG1453" s="51"/>
      <c r="EH1453" s="51"/>
      <c r="EI1453" s="51"/>
      <c r="EJ1453" s="51"/>
      <c r="EK1453" s="51"/>
      <c r="EL1453" s="51"/>
      <c r="EM1453" s="51"/>
      <c r="EN1453" s="51"/>
      <c r="EO1453" s="51"/>
      <c r="EP1453" s="51"/>
      <c r="EQ1453" s="51"/>
      <c r="ER1453" s="51"/>
      <c r="ES1453" s="51"/>
      <c r="ET1453" s="51"/>
      <c r="EU1453" s="51"/>
      <c r="EV1453" s="51"/>
      <c r="EW1453" s="51"/>
      <c r="EX1453" s="51"/>
      <c r="EY1453" s="51"/>
      <c r="EZ1453" s="51"/>
      <c r="FA1453" s="51"/>
      <c r="FB1453" s="51"/>
      <c r="FC1453" s="51"/>
      <c r="FD1453" s="51"/>
      <c r="FE1453" s="51"/>
      <c r="FF1453" s="51"/>
      <c r="FG1453" s="51"/>
      <c r="FH1453" s="51"/>
      <c r="FI1453" s="51"/>
      <c r="FJ1453" s="51"/>
      <c r="FK1453" s="51"/>
      <c r="FL1453" s="51"/>
      <c r="FM1453" s="51"/>
      <c r="FN1453" s="51"/>
      <c r="FO1453" s="51"/>
      <c r="FP1453" s="51"/>
    </row>
    <row r="1454" spans="101:172" ht="12.75" customHeight="1">
      <c r="CW1454" s="51"/>
      <c r="CX1454" s="51"/>
      <c r="CY1454" s="51"/>
      <c r="CZ1454" s="51"/>
      <c r="DA1454" s="51"/>
      <c r="DB1454" s="51"/>
      <c r="DC1454" s="51"/>
      <c r="DD1454" s="51"/>
      <c r="DE1454" s="51"/>
      <c r="DF1454" s="51"/>
      <c r="DG1454" s="51"/>
      <c r="DH1454" s="51"/>
      <c r="DI1454" s="51"/>
      <c r="DJ1454" s="51"/>
      <c r="DK1454" s="51"/>
      <c r="DL1454" s="51"/>
      <c r="DM1454" s="51"/>
      <c r="DN1454" s="51"/>
      <c r="DO1454" s="51"/>
      <c r="DP1454" s="51"/>
      <c r="DQ1454" s="51"/>
      <c r="DR1454" s="51"/>
      <c r="DS1454" s="51"/>
      <c r="DT1454" s="51"/>
      <c r="DU1454" s="51"/>
      <c r="DV1454" s="51"/>
      <c r="DW1454" s="51"/>
      <c r="DX1454" s="51"/>
      <c r="DY1454" s="51"/>
      <c r="DZ1454" s="51"/>
      <c r="EA1454" s="51"/>
      <c r="EB1454" s="51"/>
      <c r="EC1454" s="51"/>
      <c r="ED1454" s="51"/>
      <c r="EE1454" s="51"/>
      <c r="EF1454" s="51"/>
      <c r="EG1454" s="51"/>
      <c r="EH1454" s="51"/>
      <c r="EI1454" s="51"/>
      <c r="EJ1454" s="51"/>
      <c r="EK1454" s="51"/>
      <c r="EL1454" s="51"/>
      <c r="EM1454" s="51"/>
      <c r="EN1454" s="51"/>
      <c r="EO1454" s="51"/>
      <c r="EP1454" s="51"/>
      <c r="EQ1454" s="51"/>
      <c r="ER1454" s="51"/>
      <c r="ES1454" s="51"/>
      <c r="ET1454" s="51"/>
      <c r="EU1454" s="51"/>
      <c r="EV1454" s="51"/>
      <c r="EW1454" s="51"/>
      <c r="EX1454" s="51"/>
      <c r="EY1454" s="51"/>
      <c r="EZ1454" s="51"/>
      <c r="FA1454" s="51"/>
      <c r="FB1454" s="51"/>
      <c r="FC1454" s="51"/>
      <c r="FD1454" s="51"/>
      <c r="FE1454" s="51"/>
      <c r="FF1454" s="51"/>
      <c r="FG1454" s="51"/>
      <c r="FH1454" s="51"/>
      <c r="FI1454" s="51"/>
      <c r="FJ1454" s="51"/>
      <c r="FK1454" s="51"/>
      <c r="FL1454" s="51"/>
      <c r="FM1454" s="51"/>
      <c r="FN1454" s="51"/>
      <c r="FO1454" s="51"/>
      <c r="FP1454" s="51"/>
    </row>
    <row r="1455" spans="101:172" ht="12.75" customHeight="1">
      <c r="CW1455" s="51"/>
      <c r="CX1455" s="51"/>
      <c r="CY1455" s="51"/>
      <c r="CZ1455" s="51"/>
      <c r="DA1455" s="51"/>
      <c r="DB1455" s="51"/>
      <c r="DC1455" s="51"/>
      <c r="DD1455" s="51"/>
      <c r="DE1455" s="51"/>
      <c r="DF1455" s="51"/>
      <c r="DG1455" s="51"/>
      <c r="DH1455" s="51"/>
      <c r="DI1455" s="51"/>
      <c r="DJ1455" s="51"/>
      <c r="DK1455" s="51"/>
      <c r="DL1455" s="51"/>
      <c r="DM1455" s="51"/>
      <c r="DN1455" s="51"/>
      <c r="DO1455" s="51"/>
      <c r="DP1455" s="51"/>
      <c r="DQ1455" s="51"/>
      <c r="DR1455" s="51"/>
      <c r="DS1455" s="51"/>
      <c r="DT1455" s="51"/>
      <c r="DU1455" s="51"/>
      <c r="DV1455" s="51"/>
      <c r="DW1455" s="51"/>
      <c r="DX1455" s="51"/>
      <c r="DY1455" s="51"/>
      <c r="DZ1455" s="51"/>
      <c r="EA1455" s="51"/>
      <c r="EB1455" s="51"/>
      <c r="EC1455" s="51"/>
      <c r="ED1455" s="51"/>
      <c r="EE1455" s="51"/>
      <c r="EF1455" s="51"/>
      <c r="EG1455" s="51"/>
      <c r="EH1455" s="51"/>
      <c r="EI1455" s="51"/>
      <c r="EJ1455" s="51"/>
      <c r="EK1455" s="51"/>
      <c r="EL1455" s="51"/>
      <c r="EM1455" s="51"/>
      <c r="EN1455" s="51"/>
      <c r="EO1455" s="51"/>
      <c r="EP1455" s="51"/>
      <c r="EQ1455" s="51"/>
      <c r="ER1455" s="51"/>
      <c r="ES1455" s="51"/>
      <c r="ET1455" s="51"/>
      <c r="EU1455" s="51"/>
      <c r="EV1455" s="51"/>
      <c r="EW1455" s="51"/>
      <c r="EX1455" s="51"/>
      <c r="EY1455" s="51"/>
      <c r="EZ1455" s="51"/>
      <c r="FA1455" s="51"/>
      <c r="FB1455" s="51"/>
      <c r="FC1455" s="51"/>
      <c r="FD1455" s="51"/>
      <c r="FE1455" s="51"/>
      <c r="FF1455" s="51"/>
      <c r="FG1455" s="51"/>
      <c r="FH1455" s="51"/>
      <c r="FI1455" s="51"/>
      <c r="FJ1455" s="51"/>
      <c r="FK1455" s="51"/>
      <c r="FL1455" s="51"/>
      <c r="FM1455" s="51"/>
      <c r="FN1455" s="51"/>
      <c r="FO1455" s="51"/>
      <c r="FP1455" s="51"/>
    </row>
    <row r="1456" spans="101:172" ht="12.75" customHeight="1">
      <c r="CW1456" s="51"/>
      <c r="CX1456" s="51"/>
      <c r="CY1456" s="51"/>
      <c r="CZ1456" s="51"/>
      <c r="DA1456" s="51"/>
      <c r="DB1456" s="51"/>
      <c r="DC1456" s="51"/>
      <c r="DD1456" s="51"/>
      <c r="DE1456" s="51"/>
      <c r="DF1456" s="51"/>
      <c r="DG1456" s="51"/>
      <c r="DH1456" s="51"/>
      <c r="DI1456" s="51"/>
      <c r="DJ1456" s="51"/>
      <c r="DK1456" s="51"/>
      <c r="DL1456" s="51"/>
      <c r="DM1456" s="51"/>
      <c r="DN1456" s="51"/>
      <c r="DO1456" s="51"/>
      <c r="DP1456" s="51"/>
      <c r="DQ1456" s="51"/>
      <c r="DR1456" s="51"/>
      <c r="DS1456" s="51"/>
      <c r="DT1456" s="51"/>
      <c r="DU1456" s="51"/>
      <c r="DV1456" s="51"/>
      <c r="DW1456" s="51"/>
      <c r="DX1456" s="51"/>
      <c r="DY1456" s="51"/>
      <c r="DZ1456" s="51"/>
      <c r="EA1456" s="51"/>
      <c r="EB1456" s="51"/>
      <c r="EC1456" s="51"/>
      <c r="ED1456" s="51"/>
      <c r="EE1456" s="51"/>
      <c r="EF1456" s="51"/>
      <c r="EG1456" s="51"/>
      <c r="EH1456" s="51"/>
      <c r="EI1456" s="51"/>
      <c r="EJ1456" s="51"/>
      <c r="EK1456" s="51"/>
      <c r="EL1456" s="51"/>
      <c r="EM1456" s="51"/>
      <c r="EN1456" s="51"/>
      <c r="EO1456" s="51"/>
      <c r="EP1456" s="51"/>
      <c r="EQ1456" s="51"/>
      <c r="ER1456" s="51"/>
      <c r="ES1456" s="51"/>
      <c r="ET1456" s="51"/>
      <c r="EU1456" s="51"/>
      <c r="EV1456" s="51"/>
      <c r="EW1456" s="51"/>
      <c r="EX1456" s="51"/>
      <c r="EY1456" s="51"/>
      <c r="EZ1456" s="51"/>
      <c r="FA1456" s="51"/>
      <c r="FB1456" s="51"/>
      <c r="FC1456" s="51"/>
      <c r="FD1456" s="51"/>
      <c r="FE1456" s="51"/>
      <c r="FF1456" s="51"/>
      <c r="FG1456" s="51"/>
      <c r="FH1456" s="51"/>
      <c r="FI1456" s="51"/>
      <c r="FJ1456" s="51"/>
      <c r="FK1456" s="51"/>
      <c r="FL1456" s="51"/>
      <c r="FM1456" s="51"/>
      <c r="FN1456" s="51"/>
      <c r="FO1456" s="51"/>
      <c r="FP1456" s="51"/>
    </row>
    <row r="1457" spans="101:172" ht="12.75" customHeight="1">
      <c r="CW1457" s="51"/>
      <c r="CX1457" s="51"/>
      <c r="CY1457" s="51"/>
      <c r="CZ1457" s="51"/>
      <c r="DA1457" s="51"/>
      <c r="DB1457" s="51"/>
      <c r="DC1457" s="51"/>
      <c r="DD1457" s="51"/>
      <c r="DE1457" s="51"/>
      <c r="DF1457" s="51"/>
      <c r="DG1457" s="51"/>
      <c r="DH1457" s="51"/>
      <c r="DI1457" s="51"/>
      <c r="DJ1457" s="51"/>
      <c r="DK1457" s="51"/>
      <c r="DL1457" s="51"/>
      <c r="DM1457" s="51"/>
      <c r="DN1457" s="51"/>
      <c r="DO1457" s="51"/>
      <c r="DP1457" s="51"/>
      <c r="DQ1457" s="51"/>
      <c r="DR1457" s="51"/>
      <c r="DS1457" s="51"/>
      <c r="DT1457" s="51"/>
      <c r="DU1457" s="51"/>
      <c r="DV1457" s="51"/>
      <c r="DW1457" s="51"/>
      <c r="DX1457" s="51"/>
      <c r="DY1457" s="51"/>
      <c r="DZ1457" s="51"/>
      <c r="EA1457" s="51"/>
      <c r="EB1457" s="51"/>
      <c r="EC1457" s="51"/>
      <c r="ED1457" s="51"/>
      <c r="EE1457" s="51"/>
      <c r="EF1457" s="51"/>
      <c r="EG1457" s="51"/>
      <c r="EH1457" s="51"/>
      <c r="EI1457" s="51"/>
      <c r="EJ1457" s="51"/>
      <c r="EK1457" s="51"/>
      <c r="EL1457" s="51"/>
      <c r="EM1457" s="51"/>
      <c r="EN1457" s="51"/>
      <c r="EO1457" s="51"/>
      <c r="EP1457" s="51"/>
      <c r="EQ1457" s="51"/>
      <c r="ER1457" s="51"/>
      <c r="ES1457" s="51"/>
      <c r="ET1457" s="51"/>
      <c r="EU1457" s="51"/>
      <c r="EV1457" s="51"/>
      <c r="EW1457" s="51"/>
      <c r="EX1457" s="51"/>
      <c r="EY1457" s="51"/>
      <c r="EZ1457" s="51"/>
      <c r="FA1457" s="51"/>
      <c r="FB1457" s="51"/>
      <c r="FC1457" s="51"/>
      <c r="FD1457" s="51"/>
      <c r="FE1457" s="51"/>
      <c r="FF1457" s="51"/>
      <c r="FG1457" s="51"/>
      <c r="FH1457" s="51"/>
      <c r="FI1457" s="51"/>
      <c r="FJ1457" s="51"/>
      <c r="FK1457" s="51"/>
      <c r="FL1457" s="51"/>
      <c r="FM1457" s="51"/>
      <c r="FN1457" s="51"/>
      <c r="FO1457" s="51"/>
      <c r="FP1457" s="51"/>
    </row>
    <row r="1458" spans="101:172" ht="12.75" customHeight="1">
      <c r="CW1458" s="51"/>
      <c r="CX1458" s="51"/>
      <c r="CY1458" s="51"/>
      <c r="CZ1458" s="51"/>
      <c r="DA1458" s="51"/>
      <c r="DB1458" s="51"/>
      <c r="DC1458" s="51"/>
      <c r="DD1458" s="51"/>
      <c r="DE1458" s="51"/>
      <c r="DF1458" s="51"/>
      <c r="DG1458" s="51"/>
      <c r="DH1458" s="51"/>
      <c r="DI1458" s="51"/>
      <c r="DJ1458" s="51"/>
      <c r="DK1458" s="51"/>
      <c r="DL1458" s="51"/>
      <c r="DM1458" s="51"/>
      <c r="DN1458" s="51"/>
      <c r="DO1458" s="51"/>
      <c r="DP1458" s="51"/>
      <c r="DQ1458" s="51"/>
      <c r="DR1458" s="51"/>
      <c r="DS1458" s="51"/>
      <c r="DT1458" s="51"/>
      <c r="DU1458" s="51"/>
      <c r="DV1458" s="51"/>
      <c r="DW1458" s="51"/>
      <c r="DX1458" s="51"/>
      <c r="DY1458" s="51"/>
      <c r="DZ1458" s="51"/>
      <c r="EA1458" s="51"/>
      <c r="EB1458" s="51"/>
      <c r="EC1458" s="51"/>
      <c r="ED1458" s="51"/>
      <c r="EE1458" s="51"/>
      <c r="EF1458" s="51"/>
      <c r="EG1458" s="51"/>
      <c r="EH1458" s="51"/>
      <c r="EI1458" s="51"/>
      <c r="EJ1458" s="51"/>
      <c r="EK1458" s="51"/>
      <c r="EL1458" s="51"/>
      <c r="EM1458" s="51"/>
      <c r="EN1458" s="51"/>
      <c r="EO1458" s="51"/>
      <c r="EP1458" s="51"/>
      <c r="EQ1458" s="51"/>
      <c r="ER1458" s="51"/>
      <c r="ES1458" s="51"/>
      <c r="ET1458" s="51"/>
      <c r="EU1458" s="51"/>
      <c r="EV1458" s="51"/>
      <c r="EW1458" s="51"/>
      <c r="EX1458" s="51"/>
      <c r="EY1458" s="51"/>
      <c r="EZ1458" s="51"/>
      <c r="FA1458" s="51"/>
      <c r="FB1458" s="51"/>
      <c r="FC1458" s="51"/>
      <c r="FD1458" s="51"/>
      <c r="FE1458" s="51"/>
      <c r="FF1458" s="51"/>
      <c r="FG1458" s="51"/>
      <c r="FH1458" s="51"/>
      <c r="FI1458" s="51"/>
      <c r="FJ1458" s="51"/>
      <c r="FK1458" s="51"/>
      <c r="FL1458" s="51"/>
      <c r="FM1458" s="51"/>
      <c r="FN1458" s="51"/>
      <c r="FO1458" s="51"/>
      <c r="FP1458" s="51"/>
    </row>
    <row r="1459" spans="101:172" ht="12.75" customHeight="1">
      <c r="CW1459" s="51"/>
      <c r="CX1459" s="51"/>
      <c r="CY1459" s="51"/>
      <c r="CZ1459" s="51"/>
      <c r="DA1459" s="51"/>
      <c r="DB1459" s="51"/>
      <c r="DC1459" s="51"/>
      <c r="DD1459" s="51"/>
      <c r="DE1459" s="51"/>
      <c r="DF1459" s="51"/>
      <c r="DG1459" s="51"/>
      <c r="DH1459" s="51"/>
      <c r="DI1459" s="51"/>
      <c r="DJ1459" s="51"/>
      <c r="DK1459" s="51"/>
      <c r="DL1459" s="51"/>
      <c r="DM1459" s="51"/>
      <c r="DN1459" s="51"/>
      <c r="DO1459" s="51"/>
      <c r="DP1459" s="51"/>
      <c r="DQ1459" s="51"/>
      <c r="DR1459" s="51"/>
      <c r="DS1459" s="51"/>
      <c r="DT1459" s="51"/>
      <c r="DU1459" s="51"/>
      <c r="DV1459" s="51"/>
      <c r="DW1459" s="51"/>
      <c r="DX1459" s="51"/>
      <c r="DY1459" s="51"/>
      <c r="DZ1459" s="51"/>
      <c r="EA1459" s="51"/>
      <c r="EB1459" s="51"/>
      <c r="EC1459" s="51"/>
      <c r="ED1459" s="51"/>
      <c r="EE1459" s="51"/>
      <c r="EF1459" s="51"/>
      <c r="EG1459" s="51"/>
      <c r="EH1459" s="51"/>
      <c r="EI1459" s="51"/>
      <c r="EJ1459" s="51"/>
      <c r="EK1459" s="51"/>
      <c r="EL1459" s="51"/>
      <c r="EM1459" s="51"/>
      <c r="EN1459" s="51"/>
      <c r="EO1459" s="51"/>
      <c r="EP1459" s="51"/>
      <c r="EQ1459" s="51"/>
      <c r="ER1459" s="51"/>
      <c r="ES1459" s="51"/>
      <c r="ET1459" s="51"/>
      <c r="EU1459" s="51"/>
      <c r="EV1459" s="51"/>
      <c r="EW1459" s="51"/>
      <c r="EX1459" s="51"/>
      <c r="EY1459" s="51"/>
      <c r="EZ1459" s="51"/>
      <c r="FA1459" s="51"/>
      <c r="FB1459" s="51"/>
      <c r="FC1459" s="51"/>
      <c r="FD1459" s="51"/>
      <c r="FE1459" s="51"/>
      <c r="FF1459" s="51"/>
      <c r="FG1459" s="51"/>
      <c r="FH1459" s="51"/>
      <c r="FI1459" s="51"/>
      <c r="FJ1459" s="51"/>
      <c r="FK1459" s="51"/>
      <c r="FL1459" s="51"/>
      <c r="FM1459" s="51"/>
      <c r="FN1459" s="51"/>
      <c r="FO1459" s="51"/>
      <c r="FP1459" s="51"/>
    </row>
    <row r="1460" spans="101:172" ht="12.75" customHeight="1">
      <c r="CW1460" s="51"/>
      <c r="CX1460" s="51"/>
      <c r="CY1460" s="51"/>
      <c r="CZ1460" s="51"/>
      <c r="DA1460" s="51"/>
      <c r="DB1460" s="51"/>
      <c r="DC1460" s="51"/>
      <c r="DD1460" s="51"/>
      <c r="DE1460" s="51"/>
      <c r="DF1460" s="51"/>
      <c r="DG1460" s="51"/>
      <c r="DH1460" s="51"/>
      <c r="DI1460" s="51"/>
      <c r="DJ1460" s="51"/>
      <c r="DK1460" s="51"/>
      <c r="DL1460" s="51"/>
      <c r="DM1460" s="51"/>
      <c r="DN1460" s="51"/>
      <c r="DO1460" s="51"/>
      <c r="DP1460" s="51"/>
      <c r="DQ1460" s="51"/>
      <c r="DR1460" s="51"/>
      <c r="DS1460" s="51"/>
      <c r="DT1460" s="51"/>
      <c r="DU1460" s="51"/>
      <c r="DV1460" s="51"/>
      <c r="DW1460" s="51"/>
      <c r="DX1460" s="51"/>
      <c r="DY1460" s="51"/>
      <c r="DZ1460" s="51"/>
      <c r="EA1460" s="51"/>
      <c r="EB1460" s="51"/>
      <c r="EC1460" s="51"/>
      <c r="ED1460" s="51"/>
      <c r="EE1460" s="51"/>
      <c r="EF1460" s="51"/>
      <c r="EG1460" s="51"/>
      <c r="EH1460" s="51"/>
      <c r="EI1460" s="51"/>
      <c r="EJ1460" s="51"/>
      <c r="EK1460" s="51"/>
      <c r="EL1460" s="51"/>
      <c r="EM1460" s="51"/>
      <c r="EN1460" s="51"/>
      <c r="EO1460" s="51"/>
      <c r="EP1460" s="51"/>
      <c r="EQ1460" s="51"/>
      <c r="ER1460" s="51"/>
      <c r="ES1460" s="51"/>
      <c r="ET1460" s="51"/>
      <c r="EU1460" s="51"/>
      <c r="EV1460" s="51"/>
      <c r="EW1460" s="51"/>
      <c r="EX1460" s="51"/>
      <c r="EY1460" s="51"/>
      <c r="EZ1460" s="51"/>
      <c r="FA1460" s="51"/>
      <c r="FB1460" s="51"/>
      <c r="FC1460" s="51"/>
      <c r="FD1460" s="51"/>
      <c r="FE1460" s="51"/>
      <c r="FF1460" s="51"/>
      <c r="FG1460" s="51"/>
      <c r="FH1460" s="51"/>
      <c r="FI1460" s="51"/>
      <c r="FJ1460" s="51"/>
      <c r="FK1460" s="51"/>
      <c r="FL1460" s="51"/>
      <c r="FM1460" s="51"/>
      <c r="FN1460" s="51"/>
      <c r="FO1460" s="51"/>
      <c r="FP1460" s="51"/>
    </row>
    <row r="1461" spans="101:172" ht="12.75" customHeight="1">
      <c r="CW1461" s="51"/>
      <c r="CX1461" s="51"/>
      <c r="CY1461" s="51"/>
      <c r="CZ1461" s="51"/>
      <c r="DA1461" s="51"/>
      <c r="DB1461" s="51"/>
      <c r="DC1461" s="51"/>
      <c r="DD1461" s="51"/>
      <c r="DE1461" s="51"/>
      <c r="DF1461" s="51"/>
      <c r="DG1461" s="51"/>
      <c r="DH1461" s="51"/>
      <c r="DI1461" s="51"/>
      <c r="DJ1461" s="51"/>
      <c r="DK1461" s="51"/>
      <c r="DL1461" s="51"/>
      <c r="DM1461" s="51"/>
      <c r="DN1461" s="51"/>
      <c r="DO1461" s="51"/>
      <c r="DP1461" s="51"/>
      <c r="DQ1461" s="51"/>
      <c r="DR1461" s="51"/>
      <c r="DS1461" s="51"/>
      <c r="DT1461" s="51"/>
      <c r="DU1461" s="51"/>
      <c r="DV1461" s="51"/>
      <c r="DW1461" s="51"/>
      <c r="DX1461" s="51"/>
      <c r="DY1461" s="51"/>
      <c r="DZ1461" s="51"/>
      <c r="EA1461" s="51"/>
      <c r="EB1461" s="51"/>
      <c r="EC1461" s="51"/>
      <c r="ED1461" s="51"/>
      <c r="EE1461" s="51"/>
      <c r="EF1461" s="51"/>
      <c r="EG1461" s="51"/>
      <c r="EH1461" s="51"/>
      <c r="EI1461" s="51"/>
      <c r="EJ1461" s="51"/>
      <c r="EK1461" s="51"/>
      <c r="EL1461" s="51"/>
      <c r="EM1461" s="51"/>
      <c r="EN1461" s="51"/>
      <c r="EO1461" s="51"/>
      <c r="EP1461" s="51"/>
      <c r="EQ1461" s="51"/>
      <c r="ER1461" s="51"/>
      <c r="ES1461" s="51"/>
      <c r="ET1461" s="51"/>
      <c r="EU1461" s="51"/>
      <c r="EV1461" s="51"/>
      <c r="EW1461" s="51"/>
      <c r="EX1461" s="51"/>
      <c r="EY1461" s="51"/>
      <c r="EZ1461" s="51"/>
      <c r="FA1461" s="51"/>
      <c r="FB1461" s="51"/>
      <c r="FC1461" s="51"/>
      <c r="FD1461" s="51"/>
      <c r="FE1461" s="51"/>
      <c r="FF1461" s="51"/>
      <c r="FG1461" s="51"/>
      <c r="FH1461" s="51"/>
      <c r="FI1461" s="51"/>
      <c r="FJ1461" s="51"/>
      <c r="FK1461" s="51"/>
      <c r="FL1461" s="51"/>
      <c r="FM1461" s="51"/>
      <c r="FN1461" s="51"/>
      <c r="FO1461" s="51"/>
      <c r="FP1461" s="51"/>
    </row>
    <row r="1462" spans="101:172" ht="12.75" customHeight="1">
      <c r="CW1462" s="51"/>
      <c r="CX1462" s="51"/>
      <c r="CY1462" s="51"/>
      <c r="CZ1462" s="51"/>
      <c r="DA1462" s="51"/>
      <c r="DB1462" s="51"/>
      <c r="DC1462" s="51"/>
      <c r="DD1462" s="51"/>
      <c r="DE1462" s="51"/>
      <c r="DF1462" s="51"/>
      <c r="DG1462" s="51"/>
      <c r="DH1462" s="51"/>
      <c r="DI1462" s="51"/>
      <c r="DJ1462" s="51"/>
      <c r="DK1462" s="51"/>
      <c r="DL1462" s="51"/>
      <c r="DM1462" s="51"/>
      <c r="DN1462" s="51"/>
      <c r="DO1462" s="51"/>
      <c r="DP1462" s="51"/>
      <c r="DQ1462" s="51"/>
      <c r="DR1462" s="51"/>
      <c r="DS1462" s="51"/>
      <c r="DT1462" s="51"/>
      <c r="DU1462" s="51"/>
      <c r="DV1462" s="51"/>
      <c r="DW1462" s="51"/>
      <c r="DX1462" s="51"/>
      <c r="DY1462" s="51"/>
      <c r="DZ1462" s="51"/>
      <c r="EA1462" s="51"/>
      <c r="EB1462" s="51"/>
      <c r="EC1462" s="51"/>
      <c r="ED1462" s="51"/>
      <c r="EE1462" s="51"/>
      <c r="EF1462" s="51"/>
      <c r="EG1462" s="51"/>
      <c r="EH1462" s="51"/>
      <c r="EI1462" s="51"/>
      <c r="EJ1462" s="51"/>
      <c r="EK1462" s="51"/>
      <c r="EL1462" s="51"/>
      <c r="EM1462" s="51"/>
      <c r="EN1462" s="51"/>
      <c r="EO1462" s="51"/>
      <c r="EP1462" s="51"/>
      <c r="EQ1462" s="51"/>
      <c r="ER1462" s="51"/>
      <c r="ES1462" s="51"/>
      <c r="ET1462" s="51"/>
      <c r="EU1462" s="51"/>
      <c r="EV1462" s="51"/>
      <c r="EW1462" s="51"/>
      <c r="EX1462" s="51"/>
      <c r="EY1462" s="51"/>
      <c r="EZ1462" s="51"/>
      <c r="FA1462" s="51"/>
      <c r="FB1462" s="51"/>
      <c r="FC1462" s="51"/>
      <c r="FD1462" s="51"/>
      <c r="FE1462" s="51"/>
      <c r="FF1462" s="51"/>
      <c r="FG1462" s="51"/>
      <c r="FH1462" s="51"/>
      <c r="FI1462" s="51"/>
      <c r="FJ1462" s="51"/>
      <c r="FK1462" s="51"/>
      <c r="FL1462" s="51"/>
      <c r="FM1462" s="51"/>
      <c r="FN1462" s="51"/>
      <c r="FO1462" s="51"/>
      <c r="FP1462" s="51"/>
    </row>
    <row r="1463" spans="101:172" ht="12.75" customHeight="1">
      <c r="CW1463" s="51"/>
      <c r="CX1463" s="51"/>
      <c r="CY1463" s="51"/>
      <c r="CZ1463" s="51"/>
      <c r="DA1463" s="51"/>
      <c r="DB1463" s="51"/>
      <c r="DC1463" s="51"/>
      <c r="DD1463" s="51"/>
      <c r="DE1463" s="51"/>
      <c r="DF1463" s="51"/>
      <c r="DG1463" s="51"/>
      <c r="DH1463" s="51"/>
      <c r="DI1463" s="51"/>
      <c r="DJ1463" s="51"/>
      <c r="DK1463" s="51"/>
      <c r="DL1463" s="51"/>
      <c r="DM1463" s="51"/>
      <c r="DN1463" s="51"/>
      <c r="DO1463" s="51"/>
      <c r="DP1463" s="51"/>
      <c r="DQ1463" s="51"/>
      <c r="DR1463" s="51"/>
      <c r="DS1463" s="51"/>
      <c r="DT1463" s="51"/>
      <c r="DU1463" s="51"/>
      <c r="DV1463" s="51"/>
      <c r="DW1463" s="51"/>
      <c r="DX1463" s="51"/>
      <c r="DY1463" s="51"/>
      <c r="DZ1463" s="51"/>
      <c r="EA1463" s="51"/>
      <c r="EB1463" s="51"/>
      <c r="EC1463" s="51"/>
      <c r="ED1463" s="51"/>
      <c r="EE1463" s="51"/>
      <c r="EF1463" s="51"/>
      <c r="EG1463" s="51"/>
      <c r="EH1463" s="51"/>
      <c r="EI1463" s="51"/>
      <c r="EJ1463" s="51"/>
      <c r="EK1463" s="51"/>
      <c r="EL1463" s="51"/>
      <c r="EM1463" s="51"/>
      <c r="EN1463" s="51"/>
      <c r="EO1463" s="51"/>
      <c r="EP1463" s="51"/>
      <c r="EQ1463" s="51"/>
      <c r="ER1463" s="51"/>
      <c r="ES1463" s="51"/>
      <c r="ET1463" s="51"/>
      <c r="EU1463" s="51"/>
      <c r="EV1463" s="51"/>
      <c r="EW1463" s="51"/>
      <c r="EX1463" s="51"/>
      <c r="EY1463" s="51"/>
      <c r="EZ1463" s="51"/>
      <c r="FA1463" s="51"/>
      <c r="FB1463" s="51"/>
      <c r="FC1463" s="51"/>
      <c r="FD1463" s="51"/>
      <c r="FE1463" s="51"/>
      <c r="FF1463" s="51"/>
      <c r="FG1463" s="51"/>
      <c r="FH1463" s="51"/>
      <c r="FI1463" s="51"/>
      <c r="FJ1463" s="51"/>
      <c r="FK1463" s="51"/>
      <c r="FL1463" s="51"/>
      <c r="FM1463" s="51"/>
      <c r="FN1463" s="51"/>
      <c r="FO1463" s="51"/>
      <c r="FP1463" s="51"/>
    </row>
    <row r="1464" spans="101:172" ht="12.75" customHeight="1">
      <c r="CW1464" s="51"/>
      <c r="CX1464" s="51"/>
      <c r="CY1464" s="51"/>
      <c r="CZ1464" s="51"/>
      <c r="DA1464" s="51"/>
      <c r="DB1464" s="51"/>
      <c r="DC1464" s="51"/>
      <c r="DD1464" s="51"/>
      <c r="DE1464" s="51"/>
      <c r="DF1464" s="51"/>
      <c r="DG1464" s="51"/>
      <c r="DH1464" s="51"/>
      <c r="DI1464" s="51"/>
      <c r="DJ1464" s="51"/>
      <c r="DK1464" s="51"/>
      <c r="DL1464" s="51"/>
      <c r="DM1464" s="51"/>
      <c r="DN1464" s="51"/>
      <c r="DO1464" s="51"/>
      <c r="DP1464" s="51"/>
      <c r="DQ1464" s="51"/>
      <c r="DR1464" s="51"/>
      <c r="DS1464" s="51"/>
      <c r="DT1464" s="51"/>
      <c r="DU1464" s="51"/>
      <c r="DV1464" s="51"/>
      <c r="DW1464" s="51"/>
      <c r="DX1464" s="51"/>
      <c r="DY1464" s="51"/>
      <c r="DZ1464" s="51"/>
      <c r="EA1464" s="51"/>
      <c r="EB1464" s="51"/>
      <c r="EC1464" s="51"/>
      <c r="ED1464" s="51"/>
      <c r="EE1464" s="51"/>
      <c r="EF1464" s="51"/>
      <c r="EG1464" s="51"/>
      <c r="EH1464" s="51"/>
      <c r="EI1464" s="51"/>
      <c r="EJ1464" s="51"/>
      <c r="EK1464" s="51"/>
      <c r="EL1464" s="51"/>
      <c r="EM1464" s="51"/>
      <c r="EN1464" s="51"/>
      <c r="EO1464" s="51"/>
      <c r="EP1464" s="51"/>
      <c r="EQ1464" s="51"/>
      <c r="ER1464" s="51"/>
      <c r="ES1464" s="51"/>
      <c r="ET1464" s="51"/>
      <c r="EU1464" s="51"/>
      <c r="EV1464" s="51"/>
      <c r="EW1464" s="51"/>
      <c r="EX1464" s="51"/>
      <c r="EY1464" s="51"/>
      <c r="EZ1464" s="51"/>
      <c r="FA1464" s="51"/>
      <c r="FB1464" s="51"/>
      <c r="FC1464" s="51"/>
      <c r="FD1464" s="51"/>
      <c r="FE1464" s="51"/>
      <c r="FF1464" s="51"/>
      <c r="FG1464" s="51"/>
      <c r="FH1464" s="51"/>
      <c r="FI1464" s="51"/>
      <c r="FJ1464" s="51"/>
      <c r="FK1464" s="51"/>
      <c r="FL1464" s="51"/>
      <c r="FM1464" s="51"/>
      <c r="FN1464" s="51"/>
      <c r="FO1464" s="51"/>
      <c r="FP1464" s="51"/>
    </row>
    <row r="1465" spans="101:172" ht="12.75" customHeight="1">
      <c r="CW1465" s="51"/>
      <c r="CX1465" s="51"/>
      <c r="CY1465" s="51"/>
      <c r="CZ1465" s="51"/>
      <c r="DA1465" s="51"/>
      <c r="DB1465" s="51"/>
      <c r="DC1465" s="51"/>
      <c r="DD1465" s="51"/>
      <c r="DE1465" s="51"/>
      <c r="DF1465" s="51"/>
      <c r="DG1465" s="51"/>
      <c r="DH1465" s="51"/>
      <c r="DI1465" s="51"/>
      <c r="DJ1465" s="51"/>
      <c r="DK1465" s="51"/>
      <c r="DL1465" s="51"/>
      <c r="DM1465" s="51"/>
      <c r="DN1465" s="51"/>
      <c r="DO1465" s="51"/>
      <c r="DP1465" s="51"/>
      <c r="DQ1465" s="51"/>
      <c r="DR1465" s="51"/>
      <c r="DS1465" s="51"/>
      <c r="DT1465" s="51"/>
      <c r="DU1465" s="51"/>
      <c r="DV1465" s="51"/>
      <c r="DW1465" s="51"/>
      <c r="DX1465" s="51"/>
      <c r="DY1465" s="51"/>
      <c r="DZ1465" s="51"/>
      <c r="EA1465" s="51"/>
      <c r="EB1465" s="51"/>
      <c r="EC1465" s="51"/>
      <c r="ED1465" s="51"/>
      <c r="EE1465" s="51"/>
      <c r="EF1465" s="51"/>
      <c r="EG1465" s="51"/>
      <c r="EH1465" s="51"/>
      <c r="EI1465" s="51"/>
      <c r="EJ1465" s="51"/>
      <c r="EK1465" s="51"/>
      <c r="EL1465" s="51"/>
      <c r="EM1465" s="51"/>
      <c r="EN1465" s="51"/>
      <c r="EO1465" s="51"/>
      <c r="EP1465" s="51"/>
      <c r="EQ1465" s="51"/>
      <c r="ER1465" s="51"/>
      <c r="ES1465" s="51"/>
      <c r="ET1465" s="51"/>
      <c r="EU1465" s="51"/>
      <c r="EV1465" s="51"/>
      <c r="EW1465" s="51"/>
      <c r="EX1465" s="51"/>
      <c r="EY1465" s="51"/>
      <c r="EZ1465" s="51"/>
      <c r="FA1465" s="51"/>
      <c r="FB1465" s="51"/>
      <c r="FC1465" s="51"/>
      <c r="FD1465" s="51"/>
      <c r="FE1465" s="51"/>
      <c r="FF1465" s="51"/>
      <c r="FG1465" s="51"/>
      <c r="FH1465" s="51"/>
      <c r="FI1465" s="51"/>
      <c r="FJ1465" s="51"/>
      <c r="FK1465" s="51"/>
      <c r="FL1465" s="51"/>
      <c r="FM1465" s="51"/>
      <c r="FN1465" s="51"/>
      <c r="FO1465" s="51"/>
      <c r="FP1465" s="51"/>
    </row>
    <row r="1466" spans="101:172" ht="12.75" customHeight="1">
      <c r="CW1466" s="51"/>
      <c r="CX1466" s="51"/>
      <c r="CY1466" s="51"/>
      <c r="CZ1466" s="51"/>
      <c r="DA1466" s="51"/>
      <c r="DB1466" s="51"/>
      <c r="DC1466" s="51"/>
      <c r="DD1466" s="51"/>
      <c r="DE1466" s="51"/>
      <c r="DF1466" s="51"/>
      <c r="DG1466" s="51"/>
      <c r="DH1466" s="51"/>
      <c r="DI1466" s="51"/>
      <c r="DJ1466" s="51"/>
      <c r="DK1466" s="51"/>
      <c r="DL1466" s="51"/>
      <c r="DM1466" s="51"/>
      <c r="DN1466" s="51"/>
      <c r="DO1466" s="51"/>
      <c r="DP1466" s="51"/>
      <c r="DQ1466" s="51"/>
      <c r="DR1466" s="51"/>
      <c r="DS1466" s="51"/>
      <c r="DT1466" s="51"/>
      <c r="DU1466" s="51"/>
      <c r="DV1466" s="51"/>
      <c r="DW1466" s="51"/>
      <c r="DX1466" s="51"/>
      <c r="DY1466" s="51"/>
      <c r="DZ1466" s="51"/>
      <c r="EA1466" s="51"/>
      <c r="EB1466" s="51"/>
      <c r="EC1466" s="51"/>
      <c r="ED1466" s="51"/>
      <c r="EE1466" s="51"/>
      <c r="EF1466" s="51"/>
      <c r="EG1466" s="51"/>
      <c r="EH1466" s="51"/>
      <c r="EI1466" s="51"/>
      <c r="EJ1466" s="51"/>
      <c r="EK1466" s="51"/>
      <c r="EL1466" s="51"/>
      <c r="EM1466" s="51"/>
      <c r="EN1466" s="51"/>
      <c r="EO1466" s="51"/>
      <c r="EP1466" s="51"/>
      <c r="EQ1466" s="51"/>
      <c r="ER1466" s="51"/>
      <c r="ES1466" s="51"/>
      <c r="ET1466" s="51"/>
      <c r="EU1466" s="51"/>
      <c r="EV1466" s="51"/>
      <c r="EW1466" s="51"/>
      <c r="EX1466" s="51"/>
      <c r="EY1466" s="51"/>
      <c r="EZ1466" s="51"/>
      <c r="FA1466" s="51"/>
      <c r="FB1466" s="51"/>
      <c r="FC1466" s="51"/>
      <c r="FD1466" s="51"/>
      <c r="FE1466" s="51"/>
      <c r="FF1466" s="51"/>
      <c r="FG1466" s="51"/>
      <c r="FH1466" s="51"/>
      <c r="FI1466" s="51"/>
      <c r="FJ1466" s="51"/>
      <c r="FK1466" s="51"/>
      <c r="FL1466" s="51"/>
      <c r="FM1466" s="51"/>
      <c r="FN1466" s="51"/>
      <c r="FO1466" s="51"/>
      <c r="FP1466" s="51"/>
    </row>
    <row r="1467" spans="101:172" ht="12.75" customHeight="1">
      <c r="CW1467" s="51"/>
      <c r="CX1467" s="51"/>
      <c r="CY1467" s="51"/>
      <c r="CZ1467" s="51"/>
      <c r="DA1467" s="51"/>
      <c r="DB1467" s="51"/>
      <c r="DC1467" s="51"/>
      <c r="DD1467" s="51"/>
      <c r="DE1467" s="51"/>
      <c r="DF1467" s="51"/>
      <c r="DG1467" s="51"/>
      <c r="DH1467" s="51"/>
      <c r="DI1467" s="51"/>
      <c r="DJ1467" s="51"/>
      <c r="DK1467" s="51"/>
      <c r="DL1467" s="51"/>
      <c r="DM1467" s="51"/>
      <c r="DN1467" s="51"/>
      <c r="DO1467" s="51"/>
      <c r="DP1467" s="51"/>
      <c r="DQ1467" s="51"/>
      <c r="DR1467" s="51"/>
      <c r="DS1467" s="51"/>
      <c r="DT1467" s="51"/>
      <c r="DU1467" s="51"/>
      <c r="DV1467" s="51"/>
      <c r="DW1467" s="51"/>
      <c r="DX1467" s="51"/>
      <c r="DY1467" s="51"/>
      <c r="DZ1467" s="51"/>
      <c r="EA1467" s="51"/>
      <c r="EB1467" s="51"/>
      <c r="EC1467" s="51"/>
      <c r="ED1467" s="51"/>
      <c r="EE1467" s="51"/>
      <c r="EF1467" s="51"/>
      <c r="EG1467" s="51"/>
      <c r="EH1467" s="51"/>
      <c r="EI1467" s="51"/>
      <c r="EJ1467" s="51"/>
      <c r="EK1467" s="51"/>
      <c r="EL1467" s="51"/>
      <c r="EM1467" s="51"/>
      <c r="EN1467" s="51"/>
      <c r="EO1467" s="51"/>
      <c r="EP1467" s="51"/>
      <c r="EQ1467" s="51"/>
      <c r="ER1467" s="51"/>
      <c r="ES1467" s="51"/>
      <c r="ET1467" s="51"/>
      <c r="EU1467" s="51"/>
      <c r="EV1467" s="51"/>
      <c r="EW1467" s="51"/>
      <c r="EX1467" s="51"/>
      <c r="EY1467" s="51"/>
      <c r="EZ1467" s="51"/>
      <c r="FA1467" s="51"/>
      <c r="FB1467" s="51"/>
      <c r="FC1467" s="51"/>
      <c r="FD1467" s="51"/>
      <c r="FE1467" s="51"/>
      <c r="FF1467" s="51"/>
      <c r="FG1467" s="51"/>
      <c r="FH1467" s="51"/>
      <c r="FI1467" s="51"/>
      <c r="FJ1467" s="51"/>
      <c r="FK1467" s="51"/>
      <c r="FL1467" s="51"/>
      <c r="FM1467" s="51"/>
      <c r="FN1467" s="51"/>
      <c r="FO1467" s="51"/>
      <c r="FP1467" s="51"/>
    </row>
    <row r="1468" spans="101:172" ht="12.75" customHeight="1">
      <c r="CW1468" s="51"/>
      <c r="CX1468" s="51"/>
      <c r="CY1468" s="51"/>
      <c r="CZ1468" s="51"/>
      <c r="DA1468" s="51"/>
      <c r="DB1468" s="51"/>
      <c r="DC1468" s="51"/>
      <c r="DD1468" s="51"/>
      <c r="DE1468" s="51"/>
      <c r="DF1468" s="51"/>
      <c r="DG1468" s="51"/>
      <c r="DH1468" s="51"/>
      <c r="DI1468" s="51"/>
      <c r="DJ1468" s="51"/>
      <c r="DK1468" s="51"/>
      <c r="DL1468" s="51"/>
      <c r="DM1468" s="51"/>
      <c r="DN1468" s="51"/>
      <c r="DO1468" s="51"/>
      <c r="DP1468" s="51"/>
      <c r="DQ1468" s="51"/>
      <c r="DR1468" s="51"/>
      <c r="DS1468" s="51"/>
      <c r="DT1468" s="51"/>
      <c r="DU1468" s="51"/>
      <c r="DV1468" s="51"/>
      <c r="DW1468" s="51"/>
      <c r="DX1468" s="51"/>
      <c r="DY1468" s="51"/>
      <c r="DZ1468" s="51"/>
      <c r="EA1468" s="51"/>
      <c r="EB1468" s="51"/>
      <c r="EC1468" s="51"/>
      <c r="ED1468" s="51"/>
      <c r="EE1468" s="51"/>
      <c r="EF1468" s="51"/>
      <c r="EG1468" s="51"/>
      <c r="EH1468" s="51"/>
      <c r="EI1468" s="51"/>
      <c r="EJ1468" s="51"/>
      <c r="EK1468" s="51"/>
      <c r="EL1468" s="51"/>
      <c r="EM1468" s="51"/>
      <c r="EN1468" s="51"/>
      <c r="EO1468" s="51"/>
      <c r="EP1468" s="51"/>
      <c r="EQ1468" s="51"/>
      <c r="ER1468" s="51"/>
      <c r="ES1468" s="51"/>
      <c r="ET1468" s="51"/>
      <c r="EU1468" s="51"/>
      <c r="EV1468" s="51"/>
      <c r="EW1468" s="51"/>
      <c r="EX1468" s="51"/>
      <c r="EY1468" s="51"/>
      <c r="EZ1468" s="51"/>
      <c r="FA1468" s="51"/>
      <c r="FB1468" s="51"/>
      <c r="FC1468" s="51"/>
      <c r="FD1468" s="51"/>
      <c r="FE1468" s="51"/>
      <c r="FF1468" s="51"/>
      <c r="FG1468" s="51"/>
      <c r="FH1468" s="51"/>
      <c r="FI1468" s="51"/>
      <c r="FJ1468" s="51"/>
      <c r="FK1468" s="51"/>
      <c r="FL1468" s="51"/>
      <c r="FM1468" s="51"/>
      <c r="FN1468" s="51"/>
      <c r="FO1468" s="51"/>
      <c r="FP1468" s="51"/>
    </row>
    <row r="1469" spans="101:172" ht="12.75" customHeight="1">
      <c r="CW1469" s="51"/>
      <c r="CX1469" s="51"/>
      <c r="CY1469" s="51"/>
      <c r="CZ1469" s="51"/>
      <c r="DA1469" s="51"/>
      <c r="DB1469" s="51"/>
      <c r="DC1469" s="51"/>
      <c r="DD1469" s="51"/>
      <c r="DE1469" s="51"/>
      <c r="DF1469" s="51"/>
      <c r="DG1469" s="51"/>
      <c r="DH1469" s="51"/>
      <c r="DI1469" s="51"/>
      <c r="DJ1469" s="51"/>
      <c r="DK1469" s="51"/>
      <c r="DL1469" s="51"/>
      <c r="DM1469" s="51"/>
      <c r="DN1469" s="51"/>
      <c r="DO1469" s="51"/>
      <c r="DP1469" s="51"/>
      <c r="DQ1469" s="51"/>
      <c r="DR1469" s="51"/>
      <c r="DS1469" s="51"/>
      <c r="DT1469" s="51"/>
      <c r="DU1469" s="51"/>
      <c r="DV1469" s="51"/>
      <c r="DW1469" s="51"/>
      <c r="DX1469" s="51"/>
      <c r="DY1469" s="51"/>
      <c r="DZ1469" s="51"/>
      <c r="EA1469" s="51"/>
      <c r="EB1469" s="51"/>
      <c r="EC1469" s="51"/>
      <c r="ED1469" s="51"/>
      <c r="EE1469" s="51"/>
      <c r="EF1469" s="51"/>
      <c r="EG1469" s="51"/>
      <c r="EH1469" s="51"/>
      <c r="EI1469" s="51"/>
      <c r="EJ1469" s="51"/>
      <c r="EK1469" s="51"/>
      <c r="EL1469" s="51"/>
      <c r="EM1469" s="51"/>
      <c r="EN1469" s="51"/>
      <c r="EO1469" s="51"/>
      <c r="EP1469" s="51"/>
      <c r="EQ1469" s="51"/>
      <c r="ER1469" s="51"/>
      <c r="ES1469" s="51"/>
      <c r="ET1469" s="51"/>
      <c r="EU1469" s="51"/>
      <c r="EV1469" s="51"/>
      <c r="EW1469" s="51"/>
      <c r="EX1469" s="51"/>
      <c r="EY1469" s="51"/>
      <c r="EZ1469" s="51"/>
      <c r="FA1469" s="51"/>
      <c r="FB1469" s="51"/>
      <c r="FC1469" s="51"/>
      <c r="FD1469" s="51"/>
      <c r="FE1469" s="51"/>
      <c r="FF1469" s="51"/>
      <c r="FG1469" s="51"/>
      <c r="FH1469" s="51"/>
      <c r="FI1469" s="51"/>
      <c r="FJ1469" s="51"/>
      <c r="FK1469" s="51"/>
      <c r="FL1469" s="51"/>
      <c r="FM1469" s="51"/>
      <c r="FN1469" s="51"/>
      <c r="FO1469" s="51"/>
      <c r="FP1469" s="51"/>
    </row>
    <row r="1470" spans="101:172" ht="12.75" customHeight="1">
      <c r="CW1470" s="51"/>
      <c r="CX1470" s="51"/>
      <c r="CY1470" s="51"/>
      <c r="CZ1470" s="51"/>
      <c r="DA1470" s="51"/>
      <c r="DB1470" s="51"/>
      <c r="DC1470" s="51"/>
      <c r="DD1470" s="51"/>
      <c r="DE1470" s="51"/>
      <c r="DF1470" s="51"/>
      <c r="DG1470" s="51"/>
      <c r="DH1470" s="51"/>
      <c r="DI1470" s="51"/>
      <c r="DJ1470" s="51"/>
      <c r="DK1470" s="51"/>
      <c r="DL1470" s="51"/>
      <c r="DM1470" s="51"/>
      <c r="DN1470" s="51"/>
      <c r="DO1470" s="51"/>
      <c r="DP1470" s="51"/>
      <c r="DQ1470" s="51"/>
      <c r="DR1470" s="51"/>
      <c r="DS1470" s="51"/>
      <c r="DT1470" s="51"/>
      <c r="DU1470" s="51"/>
      <c r="DV1470" s="51"/>
      <c r="DW1470" s="51"/>
      <c r="DX1470" s="51"/>
      <c r="DY1470" s="51"/>
      <c r="DZ1470" s="51"/>
      <c r="EA1470" s="51"/>
      <c r="EB1470" s="51"/>
      <c r="EC1470" s="51"/>
      <c r="ED1470" s="51"/>
      <c r="EE1470" s="51"/>
      <c r="EF1470" s="51"/>
      <c r="EG1470" s="51"/>
      <c r="EH1470" s="51"/>
      <c r="EI1470" s="51"/>
      <c r="EJ1470" s="51"/>
      <c r="EK1470" s="51"/>
      <c r="EL1470" s="51"/>
      <c r="EM1470" s="51"/>
      <c r="EN1470" s="51"/>
      <c r="EO1470" s="51"/>
      <c r="EP1470" s="51"/>
      <c r="EQ1470" s="51"/>
      <c r="ER1470" s="51"/>
      <c r="ES1470" s="51"/>
      <c r="ET1470" s="51"/>
      <c r="EU1470" s="51"/>
      <c r="EV1470" s="51"/>
      <c r="EW1470" s="51"/>
      <c r="EX1470" s="51"/>
      <c r="EY1470" s="51"/>
      <c r="EZ1470" s="51"/>
      <c r="FA1470" s="51"/>
      <c r="FB1470" s="51"/>
      <c r="FC1470" s="51"/>
      <c r="FD1470" s="51"/>
      <c r="FE1470" s="51"/>
      <c r="FF1470" s="51"/>
      <c r="FG1470" s="51"/>
      <c r="FH1470" s="51"/>
      <c r="FI1470" s="51"/>
      <c r="FJ1470" s="51"/>
      <c r="FK1470" s="51"/>
      <c r="FL1470" s="51"/>
      <c r="FM1470" s="51"/>
      <c r="FN1470" s="51"/>
      <c r="FO1470" s="51"/>
      <c r="FP1470" s="51"/>
    </row>
    <row r="1471" spans="101:172" ht="12.75" customHeight="1">
      <c r="CW1471" s="51"/>
      <c r="CX1471" s="51"/>
      <c r="CY1471" s="51"/>
      <c r="CZ1471" s="51"/>
      <c r="DA1471" s="51"/>
      <c r="DB1471" s="51"/>
      <c r="DC1471" s="51"/>
      <c r="DD1471" s="51"/>
      <c r="DE1471" s="51"/>
      <c r="DF1471" s="51"/>
      <c r="DG1471" s="51"/>
      <c r="DH1471" s="51"/>
      <c r="DI1471" s="51"/>
      <c r="DJ1471" s="51"/>
      <c r="DK1471" s="51"/>
      <c r="DL1471" s="51"/>
      <c r="DM1471" s="51"/>
      <c r="DN1471" s="51"/>
      <c r="DO1471" s="51"/>
      <c r="DP1471" s="51"/>
      <c r="DQ1471" s="51"/>
      <c r="DR1471" s="51"/>
      <c r="DS1471" s="51"/>
      <c r="DT1471" s="51"/>
      <c r="DU1471" s="51"/>
      <c r="DV1471" s="51"/>
      <c r="DW1471" s="51"/>
      <c r="DX1471" s="51"/>
      <c r="DY1471" s="51"/>
      <c r="DZ1471" s="51"/>
      <c r="EA1471" s="51"/>
      <c r="EB1471" s="51"/>
      <c r="EC1471" s="51"/>
      <c r="ED1471" s="51"/>
      <c r="EE1471" s="51"/>
      <c r="EF1471" s="51"/>
      <c r="EG1471" s="51"/>
      <c r="EH1471" s="51"/>
      <c r="EI1471" s="51"/>
      <c r="EJ1471" s="51"/>
      <c r="EK1471" s="51"/>
      <c r="EL1471" s="51"/>
      <c r="EM1471" s="51"/>
      <c r="EN1471" s="51"/>
      <c r="EO1471" s="51"/>
      <c r="EP1471" s="51"/>
      <c r="EQ1471" s="51"/>
      <c r="ER1471" s="51"/>
      <c r="ES1471" s="51"/>
      <c r="ET1471" s="51"/>
      <c r="EU1471" s="51"/>
      <c r="EV1471" s="51"/>
      <c r="EW1471" s="51"/>
      <c r="EX1471" s="51"/>
      <c r="EY1471" s="51"/>
      <c r="EZ1471" s="51"/>
      <c r="FA1471" s="51"/>
      <c r="FB1471" s="51"/>
      <c r="FC1471" s="51"/>
      <c r="FD1471" s="51"/>
      <c r="FE1471" s="51"/>
      <c r="FF1471" s="51"/>
      <c r="FG1471" s="51"/>
      <c r="FH1471" s="51"/>
      <c r="FI1471" s="51"/>
      <c r="FJ1471" s="51"/>
      <c r="FK1471" s="51"/>
      <c r="FL1471" s="51"/>
      <c r="FM1471" s="51"/>
      <c r="FN1471" s="51"/>
      <c r="FO1471" s="51"/>
      <c r="FP1471" s="51"/>
    </row>
    <row r="1472" spans="101:172" ht="12.75" customHeight="1">
      <c r="CW1472" s="51"/>
      <c r="CX1472" s="51"/>
      <c r="CY1472" s="51"/>
      <c r="CZ1472" s="51"/>
      <c r="DA1472" s="51"/>
      <c r="DB1472" s="51"/>
      <c r="DC1472" s="51"/>
      <c r="DD1472" s="51"/>
      <c r="DE1472" s="51"/>
      <c r="DF1472" s="51"/>
      <c r="DG1472" s="51"/>
      <c r="DH1472" s="51"/>
      <c r="DI1472" s="51"/>
      <c r="DJ1472" s="51"/>
      <c r="DK1472" s="51"/>
      <c r="DL1472" s="51"/>
      <c r="DM1472" s="51"/>
      <c r="DN1472" s="51"/>
      <c r="DO1472" s="51"/>
      <c r="DP1472" s="51"/>
      <c r="DQ1472" s="51"/>
      <c r="DR1472" s="51"/>
      <c r="DS1472" s="51"/>
      <c r="DT1472" s="51"/>
      <c r="DU1472" s="51"/>
      <c r="DV1472" s="51"/>
      <c r="DW1472" s="51"/>
      <c r="DX1472" s="51"/>
      <c r="DY1472" s="51"/>
      <c r="DZ1472" s="51"/>
      <c r="EA1472" s="51"/>
      <c r="EB1472" s="51"/>
      <c r="EC1472" s="51"/>
      <c r="ED1472" s="51"/>
      <c r="EE1472" s="51"/>
      <c r="EF1472" s="51"/>
      <c r="EG1472" s="51"/>
      <c r="EH1472" s="51"/>
      <c r="EI1472" s="51"/>
      <c r="EJ1472" s="51"/>
      <c r="EK1472" s="51"/>
      <c r="EL1472" s="51"/>
      <c r="EM1472" s="51"/>
      <c r="EN1472" s="51"/>
      <c r="EO1472" s="51"/>
      <c r="EP1472" s="51"/>
      <c r="EQ1472" s="51"/>
      <c r="ER1472" s="51"/>
      <c r="ES1472" s="51"/>
      <c r="ET1472" s="51"/>
      <c r="EU1472" s="51"/>
      <c r="EV1472" s="51"/>
      <c r="EW1472" s="51"/>
      <c r="EX1472" s="51"/>
      <c r="EY1472" s="51"/>
      <c r="EZ1472" s="51"/>
      <c r="FA1472" s="51"/>
      <c r="FB1472" s="51"/>
      <c r="FC1472" s="51"/>
      <c r="FD1472" s="51"/>
      <c r="FE1472" s="51"/>
      <c r="FF1472" s="51"/>
      <c r="FG1472" s="51"/>
      <c r="FH1472" s="51"/>
      <c r="FI1472" s="51"/>
      <c r="FJ1472" s="51"/>
      <c r="FK1472" s="51"/>
      <c r="FL1472" s="51"/>
      <c r="FM1472" s="51"/>
      <c r="FN1472" s="51"/>
      <c r="FO1472" s="51"/>
      <c r="FP1472" s="51"/>
    </row>
    <row r="1473" spans="101:172" ht="12.75" customHeight="1">
      <c r="CW1473" s="51"/>
      <c r="CX1473" s="51"/>
      <c r="CY1473" s="51"/>
      <c r="CZ1473" s="51"/>
      <c r="DA1473" s="51"/>
      <c r="DB1473" s="51"/>
      <c r="DC1473" s="51"/>
      <c r="DD1473" s="51"/>
      <c r="DE1473" s="51"/>
      <c r="DF1473" s="51"/>
      <c r="DG1473" s="51"/>
      <c r="DH1473" s="51"/>
      <c r="DI1473" s="51"/>
      <c r="DJ1473" s="51"/>
      <c r="DK1473" s="51"/>
      <c r="DL1473" s="51"/>
      <c r="DM1473" s="51"/>
      <c r="DN1473" s="51"/>
      <c r="DO1473" s="51"/>
      <c r="DP1473" s="51"/>
      <c r="DQ1473" s="51"/>
      <c r="DR1473" s="51"/>
      <c r="DS1473" s="51"/>
      <c r="DT1473" s="51"/>
      <c r="DU1473" s="51"/>
      <c r="DV1473" s="51"/>
      <c r="DW1473" s="51"/>
      <c r="DX1473" s="51"/>
      <c r="DY1473" s="51"/>
      <c r="DZ1473" s="51"/>
      <c r="EA1473" s="51"/>
      <c r="EB1473" s="51"/>
      <c r="EC1473" s="51"/>
      <c r="ED1473" s="51"/>
      <c r="EE1473" s="51"/>
      <c r="EF1473" s="51"/>
      <c r="EG1473" s="51"/>
      <c r="EH1473" s="51"/>
      <c r="EI1473" s="51"/>
      <c r="EJ1473" s="51"/>
      <c r="EK1473" s="51"/>
      <c r="EL1473" s="51"/>
      <c r="EM1473" s="51"/>
      <c r="EN1473" s="51"/>
      <c r="EO1473" s="51"/>
      <c r="EP1473" s="51"/>
      <c r="EQ1473" s="51"/>
      <c r="ER1473" s="51"/>
      <c r="ES1473" s="51"/>
      <c r="ET1473" s="51"/>
      <c r="EU1473" s="51"/>
      <c r="EV1473" s="51"/>
      <c r="EW1473" s="51"/>
      <c r="EX1473" s="51"/>
      <c r="EY1473" s="51"/>
      <c r="EZ1473" s="51"/>
      <c r="FA1473" s="51"/>
      <c r="FB1473" s="51"/>
      <c r="FC1473" s="51"/>
      <c r="FD1473" s="51"/>
      <c r="FE1473" s="51"/>
      <c r="FF1473" s="51"/>
      <c r="FG1473" s="51"/>
      <c r="FH1473" s="51"/>
      <c r="FI1473" s="51"/>
      <c r="FJ1473" s="51"/>
      <c r="FK1473" s="51"/>
      <c r="FL1473" s="51"/>
      <c r="FM1473" s="51"/>
      <c r="FN1473" s="51"/>
      <c r="FO1473" s="51"/>
      <c r="FP1473" s="51"/>
    </row>
    <row r="1474" spans="101:172" ht="12.75" customHeight="1">
      <c r="CW1474" s="51"/>
      <c r="CX1474" s="51"/>
      <c r="CY1474" s="51"/>
      <c r="CZ1474" s="51"/>
      <c r="DA1474" s="51"/>
      <c r="DB1474" s="51"/>
      <c r="DC1474" s="51"/>
      <c r="DD1474" s="51"/>
      <c r="DE1474" s="51"/>
      <c r="DF1474" s="51"/>
      <c r="DG1474" s="51"/>
      <c r="DH1474" s="51"/>
      <c r="DI1474" s="51"/>
      <c r="DJ1474" s="51"/>
      <c r="DK1474" s="51"/>
      <c r="DL1474" s="51"/>
      <c r="DM1474" s="51"/>
      <c r="DN1474" s="51"/>
      <c r="DO1474" s="51"/>
      <c r="DP1474" s="51"/>
      <c r="DQ1474" s="51"/>
      <c r="DR1474" s="51"/>
      <c r="DS1474" s="51"/>
      <c r="DT1474" s="51"/>
      <c r="DU1474" s="51"/>
      <c r="DV1474" s="51"/>
      <c r="DW1474" s="51"/>
      <c r="DX1474" s="51"/>
      <c r="DY1474" s="51"/>
      <c r="DZ1474" s="51"/>
      <c r="EA1474" s="51"/>
      <c r="EB1474" s="51"/>
      <c r="EC1474" s="51"/>
      <c r="ED1474" s="51"/>
      <c r="EE1474" s="51"/>
      <c r="EF1474" s="51"/>
      <c r="EG1474" s="51"/>
      <c r="EH1474" s="51"/>
      <c r="EI1474" s="51"/>
      <c r="EJ1474" s="51"/>
      <c r="EK1474" s="51"/>
      <c r="EL1474" s="51"/>
      <c r="EM1474" s="51"/>
      <c r="EN1474" s="51"/>
      <c r="EO1474" s="51"/>
      <c r="EP1474" s="51"/>
      <c r="EQ1474" s="51"/>
      <c r="ER1474" s="51"/>
      <c r="ES1474" s="51"/>
      <c r="ET1474" s="51"/>
      <c r="EU1474" s="51"/>
      <c r="EV1474" s="51"/>
      <c r="EW1474" s="51"/>
      <c r="EX1474" s="51"/>
      <c r="EY1474" s="51"/>
      <c r="EZ1474" s="51"/>
      <c r="FA1474" s="51"/>
      <c r="FB1474" s="51"/>
      <c r="FC1474" s="51"/>
      <c r="FD1474" s="51"/>
      <c r="FE1474" s="51"/>
      <c r="FF1474" s="51"/>
      <c r="FG1474" s="51"/>
      <c r="FH1474" s="51"/>
      <c r="FI1474" s="51"/>
      <c r="FJ1474" s="51"/>
      <c r="FK1474" s="51"/>
      <c r="FL1474" s="51"/>
      <c r="FM1474" s="51"/>
      <c r="FN1474" s="51"/>
      <c r="FO1474" s="51"/>
      <c r="FP1474" s="51"/>
    </row>
    <row r="1475" spans="101:172" ht="12.75" customHeight="1">
      <c r="CW1475" s="51"/>
      <c r="CX1475" s="51"/>
      <c r="CY1475" s="51"/>
      <c r="CZ1475" s="51"/>
      <c r="DA1475" s="51"/>
      <c r="DB1475" s="51"/>
      <c r="DC1475" s="51"/>
      <c r="DD1475" s="51"/>
      <c r="DE1475" s="51"/>
      <c r="DF1475" s="51"/>
      <c r="DG1475" s="51"/>
      <c r="DH1475" s="51"/>
      <c r="DI1475" s="51"/>
      <c r="DJ1475" s="51"/>
      <c r="DK1475" s="51"/>
      <c r="DL1475" s="51"/>
      <c r="DM1475" s="51"/>
      <c r="DN1475" s="51"/>
      <c r="DO1475" s="51"/>
      <c r="DP1475" s="51"/>
      <c r="DQ1475" s="51"/>
      <c r="DR1475" s="51"/>
      <c r="DS1475" s="51"/>
      <c r="DT1475" s="51"/>
      <c r="DU1475" s="51"/>
      <c r="DV1475" s="51"/>
      <c r="DW1475" s="51"/>
      <c r="DX1475" s="51"/>
      <c r="DY1475" s="51"/>
      <c r="DZ1475" s="51"/>
      <c r="EA1475" s="51"/>
      <c r="EB1475" s="51"/>
      <c r="EC1475" s="51"/>
      <c r="ED1475" s="51"/>
      <c r="EE1475" s="51"/>
      <c r="EF1475" s="51"/>
      <c r="EG1475" s="51"/>
      <c r="EH1475" s="51"/>
      <c r="EI1475" s="51"/>
      <c r="EJ1475" s="51"/>
      <c r="EK1475" s="51"/>
      <c r="EL1475" s="51"/>
      <c r="EM1475" s="51"/>
      <c r="EN1475" s="51"/>
      <c r="EO1475" s="51"/>
      <c r="EP1475" s="51"/>
      <c r="EQ1475" s="51"/>
      <c r="ER1475" s="51"/>
      <c r="ES1475" s="51"/>
      <c r="ET1475" s="51"/>
      <c r="EU1475" s="51"/>
      <c r="EV1475" s="51"/>
      <c r="EW1475" s="51"/>
      <c r="EX1475" s="51"/>
      <c r="EY1475" s="51"/>
      <c r="EZ1475" s="51"/>
      <c r="FA1475" s="51"/>
      <c r="FB1475" s="51"/>
      <c r="FC1475" s="51"/>
      <c r="FD1475" s="51"/>
      <c r="FE1475" s="51"/>
      <c r="FF1475" s="51"/>
      <c r="FG1475" s="51"/>
      <c r="FH1475" s="51"/>
      <c r="FI1475" s="51"/>
      <c r="FJ1475" s="51"/>
      <c r="FK1475" s="51"/>
      <c r="FL1475" s="51"/>
      <c r="FM1475" s="51"/>
      <c r="FN1475" s="51"/>
      <c r="FO1475" s="51"/>
      <c r="FP1475" s="51"/>
    </row>
    <row r="1476" spans="101:172" ht="12.75" customHeight="1">
      <c r="CW1476" s="51"/>
      <c r="CX1476" s="51"/>
      <c r="CY1476" s="51"/>
      <c r="CZ1476" s="51"/>
      <c r="DA1476" s="51"/>
      <c r="DB1476" s="51"/>
      <c r="DC1476" s="51"/>
      <c r="DD1476" s="51"/>
      <c r="DE1476" s="51"/>
      <c r="DF1476" s="51"/>
      <c r="DG1476" s="51"/>
      <c r="DH1476" s="51"/>
      <c r="DI1476" s="51"/>
      <c r="DJ1476" s="51"/>
      <c r="DK1476" s="51"/>
      <c r="DL1476" s="51"/>
      <c r="DM1476" s="51"/>
      <c r="DN1476" s="51"/>
      <c r="DO1476" s="51"/>
      <c r="DP1476" s="51"/>
      <c r="DQ1476" s="51"/>
      <c r="DR1476" s="51"/>
      <c r="DS1476" s="51"/>
      <c r="DT1476" s="51"/>
      <c r="DU1476" s="51"/>
      <c r="DV1476" s="51"/>
      <c r="DW1476" s="51"/>
      <c r="DX1476" s="51"/>
      <c r="DY1476" s="51"/>
      <c r="DZ1476" s="51"/>
      <c r="EA1476" s="51"/>
      <c r="EB1476" s="51"/>
      <c r="EC1476" s="51"/>
      <c r="ED1476" s="51"/>
      <c r="EE1476" s="51"/>
      <c r="EF1476" s="51"/>
      <c r="EG1476" s="51"/>
      <c r="EH1476" s="51"/>
      <c r="EI1476" s="51"/>
      <c r="EJ1476" s="51"/>
      <c r="EK1476" s="51"/>
      <c r="EL1476" s="51"/>
      <c r="EM1476" s="51"/>
      <c r="EN1476" s="51"/>
      <c r="EO1476" s="51"/>
      <c r="EP1476" s="51"/>
      <c r="EQ1476" s="51"/>
      <c r="ER1476" s="51"/>
      <c r="ES1476" s="51"/>
      <c r="ET1476" s="51"/>
      <c r="EU1476" s="51"/>
      <c r="EV1476" s="51"/>
      <c r="EW1476" s="51"/>
      <c r="EX1476" s="51"/>
      <c r="EY1476" s="51"/>
      <c r="EZ1476" s="51"/>
      <c r="FA1476" s="51"/>
      <c r="FB1476" s="51"/>
      <c r="FC1476" s="51"/>
      <c r="FD1476" s="51"/>
      <c r="FE1476" s="51"/>
      <c r="FF1476" s="51"/>
      <c r="FG1476" s="51"/>
      <c r="FH1476" s="51"/>
      <c r="FI1476" s="51"/>
      <c r="FJ1476" s="51"/>
      <c r="FK1476" s="51"/>
      <c r="FL1476" s="51"/>
      <c r="FM1476" s="51"/>
      <c r="FN1476" s="51"/>
      <c r="FO1476" s="51"/>
      <c r="FP1476" s="51"/>
    </row>
    <row r="1477" spans="101:172" ht="12.75" customHeight="1">
      <c r="CW1477" s="51"/>
      <c r="CX1477" s="51"/>
      <c r="CY1477" s="51"/>
      <c r="CZ1477" s="51"/>
      <c r="DA1477" s="51"/>
      <c r="DB1477" s="51"/>
      <c r="DC1477" s="51"/>
      <c r="DD1477" s="51"/>
      <c r="DE1477" s="51"/>
      <c r="DF1477" s="51"/>
      <c r="DG1477" s="51"/>
      <c r="DH1477" s="51"/>
      <c r="DI1477" s="51"/>
      <c r="DJ1477" s="51"/>
      <c r="DK1477" s="51"/>
      <c r="DL1477" s="51"/>
      <c r="DM1477" s="51"/>
      <c r="DN1477" s="51"/>
      <c r="DO1477" s="51"/>
      <c r="DP1477" s="51"/>
      <c r="DQ1477" s="51"/>
      <c r="DR1477" s="51"/>
      <c r="DS1477" s="51"/>
      <c r="DT1477" s="51"/>
      <c r="DU1477" s="51"/>
      <c r="DV1477" s="51"/>
      <c r="DW1477" s="51"/>
      <c r="DX1477" s="51"/>
      <c r="DY1477" s="51"/>
      <c r="DZ1477" s="51"/>
      <c r="EA1477" s="51"/>
      <c r="EB1477" s="51"/>
      <c r="EC1477" s="51"/>
      <c r="ED1477" s="51"/>
      <c r="EE1477" s="51"/>
      <c r="EF1477" s="51"/>
      <c r="EG1477" s="51"/>
      <c r="EH1477" s="51"/>
      <c r="EI1477" s="51"/>
      <c r="EJ1477" s="51"/>
      <c r="EK1477" s="51"/>
      <c r="EL1477" s="51"/>
      <c r="EM1477" s="51"/>
      <c r="EN1477" s="51"/>
      <c r="EO1477" s="51"/>
      <c r="EP1477" s="51"/>
      <c r="EQ1477" s="51"/>
      <c r="ER1477" s="51"/>
      <c r="ES1477" s="51"/>
      <c r="ET1477" s="51"/>
      <c r="EU1477" s="51"/>
      <c r="EV1477" s="51"/>
      <c r="EW1477" s="51"/>
      <c r="EX1477" s="51"/>
      <c r="EY1477" s="51"/>
      <c r="EZ1477" s="51"/>
      <c r="FA1477" s="51"/>
      <c r="FB1477" s="51"/>
      <c r="FC1477" s="51"/>
      <c r="FD1477" s="51"/>
      <c r="FE1477" s="51"/>
      <c r="FF1477" s="51"/>
      <c r="FG1477" s="51"/>
      <c r="FH1477" s="51"/>
      <c r="FI1477" s="51"/>
      <c r="FJ1477" s="51"/>
      <c r="FK1477" s="51"/>
      <c r="FL1477" s="51"/>
      <c r="FM1477" s="51"/>
      <c r="FN1477" s="51"/>
      <c r="FO1477" s="51"/>
      <c r="FP1477" s="51"/>
    </row>
    <row r="1478" spans="101:172" ht="12.75" customHeight="1">
      <c r="CW1478" s="51"/>
      <c r="CX1478" s="51"/>
      <c r="CY1478" s="51"/>
      <c r="CZ1478" s="51"/>
      <c r="DA1478" s="51"/>
      <c r="DB1478" s="51"/>
      <c r="DC1478" s="51"/>
      <c r="DD1478" s="51"/>
      <c r="DE1478" s="51"/>
      <c r="DF1478" s="51"/>
      <c r="DG1478" s="51"/>
      <c r="DH1478" s="51"/>
      <c r="DI1478" s="51"/>
      <c r="DJ1478" s="51"/>
      <c r="DK1478" s="51"/>
      <c r="DL1478" s="51"/>
      <c r="DM1478" s="51"/>
      <c r="DN1478" s="51"/>
      <c r="DO1478" s="51"/>
      <c r="DP1478" s="51"/>
      <c r="DQ1478" s="51"/>
      <c r="DR1478" s="51"/>
      <c r="DS1478" s="51"/>
      <c r="DT1478" s="51"/>
      <c r="DU1478" s="51"/>
      <c r="DV1478" s="51"/>
      <c r="DW1478" s="51"/>
      <c r="DX1478" s="51"/>
      <c r="DY1478" s="51"/>
      <c r="DZ1478" s="51"/>
      <c r="EA1478" s="51"/>
      <c r="EB1478" s="51"/>
      <c r="EC1478" s="51"/>
      <c r="ED1478" s="51"/>
      <c r="EE1478" s="51"/>
      <c r="EF1478" s="51"/>
      <c r="EG1478" s="51"/>
      <c r="EH1478" s="51"/>
      <c r="EI1478" s="51"/>
      <c r="EJ1478" s="51"/>
      <c r="EK1478" s="51"/>
      <c r="EL1478" s="51"/>
      <c r="EM1478" s="51"/>
      <c r="EN1478" s="51"/>
      <c r="EO1478" s="51"/>
      <c r="EP1478" s="51"/>
      <c r="EQ1478" s="51"/>
      <c r="ER1478" s="51"/>
      <c r="ES1478" s="51"/>
      <c r="ET1478" s="51"/>
      <c r="EU1478" s="51"/>
      <c r="EV1478" s="51"/>
      <c r="EW1478" s="51"/>
      <c r="EX1478" s="51"/>
      <c r="EY1478" s="51"/>
      <c r="EZ1478" s="51"/>
      <c r="FA1478" s="51"/>
      <c r="FB1478" s="51"/>
      <c r="FC1478" s="51"/>
      <c r="FD1478" s="51"/>
      <c r="FE1478" s="51"/>
      <c r="FF1478" s="51"/>
      <c r="FG1478" s="51"/>
      <c r="FH1478" s="51"/>
      <c r="FI1478" s="51"/>
      <c r="FJ1478" s="51"/>
      <c r="FK1478" s="51"/>
      <c r="FL1478" s="51"/>
      <c r="FM1478" s="51"/>
      <c r="FN1478" s="51"/>
      <c r="FO1478" s="51"/>
      <c r="FP1478" s="51"/>
    </row>
    <row r="1479" spans="101:172" ht="12.75" customHeight="1">
      <c r="CW1479" s="51"/>
      <c r="CX1479" s="51"/>
      <c r="CY1479" s="51"/>
      <c r="CZ1479" s="51"/>
      <c r="DA1479" s="51"/>
      <c r="DB1479" s="51"/>
      <c r="DC1479" s="51"/>
      <c r="DD1479" s="51"/>
      <c r="DE1479" s="51"/>
      <c r="DF1479" s="51"/>
      <c r="DG1479" s="51"/>
      <c r="DH1479" s="51"/>
      <c r="DI1479" s="51"/>
      <c r="DJ1479" s="51"/>
      <c r="DK1479" s="51"/>
      <c r="DL1479" s="51"/>
      <c r="DM1479" s="51"/>
      <c r="DN1479" s="51"/>
      <c r="DO1479" s="51"/>
      <c r="DP1479" s="51"/>
      <c r="DQ1479" s="51"/>
      <c r="DR1479" s="51"/>
      <c r="DS1479" s="51"/>
      <c r="DT1479" s="51"/>
      <c r="DU1479" s="51"/>
      <c r="DV1479" s="51"/>
      <c r="DW1479" s="51"/>
      <c r="DX1479" s="51"/>
      <c r="DY1479" s="51"/>
      <c r="DZ1479" s="51"/>
      <c r="EA1479" s="51"/>
      <c r="EB1479" s="51"/>
      <c r="EC1479" s="51"/>
      <c r="ED1479" s="51"/>
      <c r="EE1479" s="51"/>
      <c r="EF1479" s="51"/>
      <c r="EG1479" s="51"/>
      <c r="EH1479" s="51"/>
      <c r="EI1479" s="51"/>
      <c r="EJ1479" s="51"/>
      <c r="EK1479" s="51"/>
      <c r="EL1479" s="51"/>
      <c r="EM1479" s="51"/>
      <c r="EN1479" s="51"/>
      <c r="EO1479" s="51"/>
      <c r="EP1479" s="51"/>
      <c r="EQ1479" s="51"/>
      <c r="ER1479" s="51"/>
      <c r="ES1479" s="51"/>
      <c r="ET1479" s="51"/>
      <c r="EU1479" s="51"/>
      <c r="EV1479" s="51"/>
      <c r="EW1479" s="51"/>
      <c r="EX1479" s="51"/>
      <c r="EY1479" s="51"/>
      <c r="EZ1479" s="51"/>
      <c r="FA1479" s="51"/>
      <c r="FB1479" s="51"/>
      <c r="FC1479" s="51"/>
      <c r="FD1479" s="51"/>
      <c r="FE1479" s="51"/>
      <c r="FF1479" s="51"/>
      <c r="FG1479" s="51"/>
      <c r="FH1479" s="51"/>
      <c r="FI1479" s="51"/>
      <c r="FJ1479" s="51"/>
      <c r="FK1479" s="51"/>
      <c r="FL1479" s="51"/>
      <c r="FM1479" s="51"/>
      <c r="FN1479" s="51"/>
      <c r="FO1479" s="51"/>
      <c r="FP1479" s="51"/>
    </row>
    <row r="1480" spans="101:172" ht="12.75" customHeight="1">
      <c r="CW1480" s="51"/>
      <c r="CX1480" s="51"/>
      <c r="CY1480" s="51"/>
      <c r="CZ1480" s="51"/>
      <c r="DA1480" s="51"/>
      <c r="DB1480" s="51"/>
      <c r="DC1480" s="51"/>
      <c r="DD1480" s="51"/>
      <c r="DE1480" s="51"/>
      <c r="DF1480" s="51"/>
      <c r="DG1480" s="51"/>
      <c r="DH1480" s="51"/>
      <c r="DI1480" s="51"/>
      <c r="DJ1480" s="51"/>
      <c r="DK1480" s="51"/>
      <c r="DL1480" s="51"/>
      <c r="DM1480" s="51"/>
      <c r="DN1480" s="51"/>
      <c r="DO1480" s="51"/>
      <c r="DP1480" s="51"/>
      <c r="DQ1480" s="51"/>
      <c r="DR1480" s="51"/>
      <c r="DS1480" s="51"/>
      <c r="DT1480" s="51"/>
      <c r="DU1480" s="51"/>
      <c r="DV1480" s="51"/>
      <c r="DW1480" s="51"/>
      <c r="DX1480" s="51"/>
      <c r="DY1480" s="51"/>
      <c r="DZ1480" s="51"/>
      <c r="EA1480" s="51"/>
      <c r="EB1480" s="51"/>
      <c r="EC1480" s="51"/>
      <c r="ED1480" s="51"/>
      <c r="EE1480" s="51"/>
      <c r="EF1480" s="51"/>
      <c r="EG1480" s="51"/>
      <c r="EH1480" s="51"/>
      <c r="EI1480" s="51"/>
      <c r="EJ1480" s="51"/>
      <c r="EK1480" s="51"/>
      <c r="EL1480" s="51"/>
      <c r="EM1480" s="51"/>
      <c r="EN1480" s="51"/>
      <c r="EO1480" s="51"/>
      <c r="EP1480" s="51"/>
      <c r="EQ1480" s="51"/>
      <c r="ER1480" s="51"/>
      <c r="ES1480" s="51"/>
      <c r="ET1480" s="51"/>
      <c r="EU1480" s="51"/>
      <c r="EV1480" s="51"/>
      <c r="EW1480" s="51"/>
      <c r="EX1480" s="51"/>
      <c r="EY1480" s="51"/>
      <c r="EZ1480" s="51"/>
      <c r="FA1480" s="51"/>
      <c r="FB1480" s="51"/>
      <c r="FC1480" s="51"/>
      <c r="FD1480" s="51"/>
      <c r="FE1480" s="51"/>
      <c r="FF1480" s="51"/>
      <c r="FG1480" s="51"/>
      <c r="FH1480" s="51"/>
      <c r="FI1480" s="51"/>
      <c r="FJ1480" s="51"/>
      <c r="FK1480" s="51"/>
      <c r="FL1480" s="51"/>
      <c r="FM1480" s="51"/>
      <c r="FN1480" s="51"/>
      <c r="FO1480" s="51"/>
      <c r="FP1480" s="51"/>
    </row>
    <row r="1481" spans="101:172" ht="12.75" customHeight="1">
      <c r="CW1481" s="51"/>
      <c r="CX1481" s="51"/>
      <c r="CY1481" s="51"/>
      <c r="CZ1481" s="51"/>
      <c r="DA1481" s="51"/>
      <c r="DB1481" s="51"/>
      <c r="DC1481" s="51"/>
      <c r="DD1481" s="51"/>
      <c r="DE1481" s="51"/>
      <c r="DF1481" s="51"/>
      <c r="DG1481" s="51"/>
      <c r="DH1481" s="51"/>
      <c r="DI1481" s="51"/>
      <c r="DJ1481" s="51"/>
      <c r="DK1481" s="51"/>
      <c r="DL1481" s="51"/>
      <c r="DM1481" s="51"/>
      <c r="DN1481" s="51"/>
      <c r="DO1481" s="51"/>
      <c r="DP1481" s="51"/>
      <c r="DQ1481" s="51"/>
      <c r="DR1481" s="51"/>
      <c r="DS1481" s="51"/>
      <c r="DT1481" s="51"/>
      <c r="DU1481" s="51"/>
      <c r="DV1481" s="51"/>
      <c r="DW1481" s="51"/>
      <c r="DX1481" s="51"/>
      <c r="DY1481" s="51"/>
      <c r="DZ1481" s="51"/>
      <c r="EA1481" s="51"/>
      <c r="EB1481" s="51"/>
      <c r="EC1481" s="51"/>
      <c r="ED1481" s="51"/>
      <c r="EE1481" s="51"/>
      <c r="EF1481" s="51"/>
      <c r="EG1481" s="51"/>
      <c r="EH1481" s="51"/>
      <c r="EI1481" s="51"/>
      <c r="EJ1481" s="51"/>
      <c r="EK1481" s="51"/>
      <c r="EL1481" s="51"/>
      <c r="EM1481" s="51"/>
      <c r="EN1481" s="51"/>
      <c r="EO1481" s="51"/>
      <c r="EP1481" s="51"/>
      <c r="EQ1481" s="51"/>
      <c r="ER1481" s="51"/>
      <c r="ES1481" s="51"/>
      <c r="ET1481" s="51"/>
      <c r="EU1481" s="51"/>
      <c r="EV1481" s="51"/>
      <c r="EW1481" s="51"/>
      <c r="EX1481" s="51"/>
      <c r="EY1481" s="51"/>
      <c r="EZ1481" s="51"/>
      <c r="FA1481" s="51"/>
      <c r="FB1481" s="51"/>
      <c r="FC1481" s="51"/>
      <c r="FD1481" s="51"/>
      <c r="FE1481" s="51"/>
      <c r="FF1481" s="51"/>
      <c r="FG1481" s="51"/>
      <c r="FH1481" s="51"/>
      <c r="FI1481" s="51"/>
      <c r="FJ1481" s="51"/>
      <c r="FK1481" s="51"/>
      <c r="FL1481" s="51"/>
      <c r="FM1481" s="51"/>
      <c r="FN1481" s="51"/>
      <c r="FO1481" s="51"/>
      <c r="FP1481" s="51"/>
    </row>
    <row r="1482" spans="101:172" ht="12.75" customHeight="1">
      <c r="CW1482" s="51"/>
      <c r="CX1482" s="51"/>
      <c r="CY1482" s="51"/>
      <c r="CZ1482" s="51"/>
      <c r="DA1482" s="51"/>
      <c r="DB1482" s="51"/>
      <c r="DC1482" s="51"/>
      <c r="DD1482" s="51"/>
      <c r="DE1482" s="51"/>
      <c r="DF1482" s="51"/>
      <c r="DG1482" s="51"/>
      <c r="DH1482" s="51"/>
      <c r="DI1482" s="51"/>
      <c r="DJ1482" s="51"/>
      <c r="DK1482" s="51"/>
      <c r="DL1482" s="51"/>
      <c r="DM1482" s="51"/>
      <c r="DN1482" s="51"/>
      <c r="DO1482" s="51"/>
      <c r="DP1482" s="51"/>
      <c r="DQ1482" s="51"/>
      <c r="DR1482" s="51"/>
      <c r="DS1482" s="51"/>
      <c r="DT1482" s="51"/>
      <c r="DU1482" s="51"/>
      <c r="DV1482" s="51"/>
      <c r="DW1482" s="51"/>
      <c r="DX1482" s="51"/>
      <c r="DY1482" s="51"/>
      <c r="DZ1482" s="51"/>
      <c r="EA1482" s="51"/>
      <c r="EB1482" s="51"/>
      <c r="EC1482" s="51"/>
      <c r="ED1482" s="51"/>
      <c r="EE1482" s="51"/>
      <c r="EF1482" s="51"/>
      <c r="EG1482" s="51"/>
      <c r="EH1482" s="51"/>
      <c r="EI1482" s="51"/>
      <c r="EJ1482" s="51"/>
      <c r="EK1482" s="51"/>
      <c r="EL1482" s="51"/>
      <c r="EM1482" s="51"/>
      <c r="EN1482" s="51"/>
      <c r="EO1482" s="51"/>
      <c r="EP1482" s="51"/>
      <c r="EQ1482" s="51"/>
      <c r="ER1482" s="51"/>
      <c r="ES1482" s="51"/>
      <c r="ET1482" s="51"/>
      <c r="EU1482" s="51"/>
      <c r="EV1482" s="51"/>
      <c r="EW1482" s="51"/>
      <c r="EX1482" s="51"/>
      <c r="EY1482" s="51"/>
      <c r="EZ1482" s="51"/>
      <c r="FA1482" s="51"/>
      <c r="FB1482" s="51"/>
      <c r="FC1482" s="51"/>
      <c r="FD1482" s="51"/>
      <c r="FE1482" s="51"/>
      <c r="FF1482" s="51"/>
      <c r="FG1482" s="51"/>
      <c r="FH1482" s="51"/>
      <c r="FI1482" s="51"/>
      <c r="FJ1482" s="51"/>
      <c r="FK1482" s="51"/>
      <c r="FL1482" s="51"/>
      <c r="FM1482" s="51"/>
      <c r="FN1482" s="51"/>
      <c r="FO1482" s="51"/>
      <c r="FP1482" s="51"/>
    </row>
    <row r="1483" spans="101:172" ht="12.75" customHeight="1">
      <c r="CW1483" s="51"/>
      <c r="CX1483" s="51"/>
      <c r="CY1483" s="51"/>
      <c r="CZ1483" s="51"/>
      <c r="DA1483" s="51"/>
      <c r="DB1483" s="51"/>
      <c r="DC1483" s="51"/>
      <c r="DD1483" s="51"/>
      <c r="DE1483" s="51"/>
      <c r="DF1483" s="51"/>
      <c r="DG1483" s="51"/>
      <c r="DH1483" s="51"/>
      <c r="DI1483" s="51"/>
      <c r="DJ1483" s="51"/>
      <c r="DK1483" s="51"/>
      <c r="DL1483" s="51"/>
      <c r="DM1483" s="51"/>
      <c r="DN1483" s="51"/>
      <c r="DO1483" s="51"/>
      <c r="DP1483" s="51"/>
      <c r="DQ1483" s="51"/>
      <c r="DR1483" s="51"/>
      <c r="DS1483" s="51"/>
      <c r="DT1483" s="51"/>
      <c r="DU1483" s="51"/>
      <c r="DV1483" s="51"/>
      <c r="DW1483" s="51"/>
      <c r="DX1483" s="51"/>
      <c r="DY1483" s="51"/>
      <c r="DZ1483" s="51"/>
      <c r="EA1483" s="51"/>
      <c r="EB1483" s="51"/>
      <c r="EC1483" s="51"/>
      <c r="ED1483" s="51"/>
      <c r="EE1483" s="51"/>
      <c r="EF1483" s="51"/>
      <c r="EG1483" s="51"/>
      <c r="EH1483" s="51"/>
      <c r="EI1483" s="51"/>
      <c r="EJ1483" s="51"/>
      <c r="EK1483" s="51"/>
      <c r="EL1483" s="51"/>
      <c r="EM1483" s="51"/>
      <c r="EN1483" s="51"/>
      <c r="EO1483" s="51"/>
      <c r="EP1483" s="51"/>
      <c r="EQ1483" s="51"/>
      <c r="ER1483" s="51"/>
      <c r="ES1483" s="51"/>
      <c r="ET1483" s="51"/>
      <c r="EU1483" s="51"/>
      <c r="EV1483" s="51"/>
      <c r="EW1483" s="51"/>
      <c r="EX1483" s="51"/>
      <c r="EY1483" s="51"/>
      <c r="EZ1483" s="51"/>
      <c r="FA1483" s="51"/>
      <c r="FB1483" s="51"/>
      <c r="FC1483" s="51"/>
      <c r="FD1483" s="51"/>
      <c r="FE1483" s="51"/>
      <c r="FF1483" s="51"/>
      <c r="FG1483" s="51"/>
      <c r="FH1483" s="51"/>
      <c r="FI1483" s="51"/>
      <c r="FJ1483" s="51"/>
      <c r="FK1483" s="51"/>
      <c r="FL1483" s="51"/>
      <c r="FM1483" s="51"/>
      <c r="FN1483" s="51"/>
      <c r="FO1483" s="51"/>
      <c r="FP1483" s="51"/>
    </row>
    <row r="1484" spans="101:172" ht="12.75" customHeight="1">
      <c r="CW1484" s="51"/>
      <c r="CX1484" s="51"/>
      <c r="CY1484" s="51"/>
      <c r="CZ1484" s="51"/>
      <c r="DA1484" s="51"/>
      <c r="DB1484" s="51"/>
      <c r="DC1484" s="51"/>
      <c r="DD1484" s="51"/>
      <c r="DE1484" s="51"/>
      <c r="DF1484" s="51"/>
      <c r="DG1484" s="51"/>
      <c r="DH1484" s="51"/>
      <c r="DI1484" s="51"/>
      <c r="DJ1484" s="51"/>
      <c r="DK1484" s="51"/>
      <c r="DL1484" s="51"/>
      <c r="DM1484" s="51"/>
      <c r="DN1484" s="51"/>
      <c r="DO1484" s="51"/>
      <c r="DP1484" s="51"/>
      <c r="DQ1484" s="51"/>
      <c r="DR1484" s="51"/>
      <c r="DS1484" s="51"/>
      <c r="DT1484" s="51"/>
      <c r="DU1484" s="51"/>
      <c r="DV1484" s="51"/>
      <c r="DW1484" s="51"/>
      <c r="DX1484" s="51"/>
      <c r="DY1484" s="51"/>
      <c r="DZ1484" s="51"/>
      <c r="EA1484" s="51"/>
      <c r="EB1484" s="51"/>
      <c r="EC1484" s="51"/>
      <c r="ED1484" s="51"/>
      <c r="EE1484" s="51"/>
      <c r="EF1484" s="51"/>
      <c r="EG1484" s="51"/>
      <c r="EH1484" s="51"/>
      <c r="EI1484" s="51"/>
      <c r="EJ1484" s="51"/>
      <c r="EK1484" s="51"/>
      <c r="EL1484" s="51"/>
      <c r="EM1484" s="51"/>
      <c r="EN1484" s="51"/>
      <c r="EO1484" s="51"/>
      <c r="EP1484" s="51"/>
      <c r="EQ1484" s="51"/>
      <c r="ER1484" s="51"/>
      <c r="ES1484" s="51"/>
      <c r="ET1484" s="51"/>
      <c r="EU1484" s="51"/>
      <c r="EV1484" s="51"/>
      <c r="EW1484" s="51"/>
      <c r="EX1484" s="51"/>
      <c r="EY1484" s="51"/>
      <c r="EZ1484" s="51"/>
      <c r="FA1484" s="51"/>
      <c r="FB1484" s="51"/>
      <c r="FC1484" s="51"/>
      <c r="FD1484" s="51"/>
      <c r="FE1484" s="51"/>
      <c r="FF1484" s="51"/>
      <c r="FG1484" s="51"/>
      <c r="FH1484" s="51"/>
      <c r="FI1484" s="51"/>
      <c r="FJ1484" s="51"/>
      <c r="FK1484" s="51"/>
      <c r="FL1484" s="51"/>
      <c r="FM1484" s="51"/>
      <c r="FN1484" s="51"/>
      <c r="FO1484" s="51"/>
      <c r="FP1484" s="51"/>
    </row>
    <row r="1485" spans="101:172" ht="12.75" customHeight="1">
      <c r="CW1485" s="51"/>
      <c r="CX1485" s="51"/>
      <c r="CY1485" s="51"/>
      <c r="CZ1485" s="51"/>
      <c r="DA1485" s="51"/>
      <c r="DB1485" s="51"/>
      <c r="DC1485" s="51"/>
      <c r="DD1485" s="51"/>
      <c r="DE1485" s="51"/>
      <c r="DF1485" s="51"/>
      <c r="DG1485" s="51"/>
      <c r="DH1485" s="51"/>
      <c r="DI1485" s="51"/>
      <c r="DJ1485" s="51"/>
      <c r="DK1485" s="51"/>
      <c r="DL1485" s="51"/>
      <c r="DM1485" s="51"/>
      <c r="DN1485" s="51"/>
      <c r="DO1485" s="51"/>
      <c r="DP1485" s="51"/>
      <c r="DQ1485" s="51"/>
      <c r="DR1485" s="51"/>
      <c r="DS1485" s="51"/>
      <c r="DT1485" s="51"/>
      <c r="DU1485" s="51"/>
      <c r="DV1485" s="51"/>
      <c r="DW1485" s="51"/>
      <c r="DX1485" s="51"/>
      <c r="DY1485" s="51"/>
      <c r="DZ1485" s="51"/>
      <c r="EA1485" s="51"/>
      <c r="EB1485" s="51"/>
      <c r="EC1485" s="51"/>
      <c r="ED1485" s="51"/>
      <c r="EE1485" s="51"/>
      <c r="EF1485" s="51"/>
      <c r="EG1485" s="51"/>
      <c r="EH1485" s="51"/>
      <c r="EI1485" s="51"/>
      <c r="EJ1485" s="51"/>
      <c r="EK1485" s="51"/>
      <c r="EL1485" s="51"/>
      <c r="EM1485" s="51"/>
      <c r="EN1485" s="51"/>
      <c r="EO1485" s="51"/>
      <c r="EP1485" s="51"/>
      <c r="EQ1485" s="51"/>
      <c r="ER1485" s="51"/>
      <c r="ES1485" s="51"/>
      <c r="ET1485" s="51"/>
      <c r="EU1485" s="51"/>
      <c r="EV1485" s="51"/>
      <c r="EW1485" s="51"/>
      <c r="EX1485" s="51"/>
      <c r="EY1485" s="51"/>
      <c r="EZ1485" s="51"/>
      <c r="FA1485" s="51"/>
      <c r="FB1485" s="51"/>
      <c r="FC1485" s="51"/>
      <c r="FD1485" s="51"/>
      <c r="FE1485" s="51"/>
      <c r="FF1485" s="51"/>
      <c r="FG1485" s="51"/>
      <c r="FH1485" s="51"/>
      <c r="FI1485" s="51"/>
      <c r="FJ1485" s="51"/>
      <c r="FK1485" s="51"/>
      <c r="FL1485" s="51"/>
      <c r="FM1485" s="51"/>
      <c r="FN1485" s="51"/>
      <c r="FO1485" s="51"/>
      <c r="FP1485" s="51"/>
    </row>
    <row r="1486" spans="101:172" ht="12.75" customHeight="1">
      <c r="CW1486" s="51"/>
      <c r="CX1486" s="51"/>
      <c r="CY1486" s="51"/>
      <c r="CZ1486" s="51"/>
      <c r="DA1486" s="51"/>
      <c r="DB1486" s="51"/>
      <c r="DC1486" s="51"/>
      <c r="DD1486" s="51"/>
      <c r="DE1486" s="51"/>
      <c r="DF1486" s="51"/>
      <c r="DG1486" s="51"/>
      <c r="DH1486" s="51"/>
      <c r="DI1486" s="51"/>
      <c r="DJ1486" s="51"/>
      <c r="DK1486" s="51"/>
      <c r="DL1486" s="51"/>
      <c r="DM1486" s="51"/>
      <c r="DN1486" s="51"/>
      <c r="DO1486" s="51"/>
      <c r="DP1486" s="51"/>
      <c r="DQ1486" s="51"/>
      <c r="DR1486" s="51"/>
      <c r="DS1486" s="51"/>
      <c r="DT1486" s="51"/>
      <c r="DU1486" s="51"/>
      <c r="DV1486" s="51"/>
      <c r="DW1486" s="51"/>
      <c r="DX1486" s="51"/>
      <c r="DY1486" s="51"/>
      <c r="DZ1486" s="51"/>
      <c r="EA1486" s="51"/>
      <c r="EB1486" s="51"/>
      <c r="EC1486" s="51"/>
      <c r="ED1486" s="51"/>
      <c r="EE1486" s="51"/>
      <c r="EF1486" s="51"/>
      <c r="EG1486" s="51"/>
      <c r="EH1486" s="51"/>
      <c r="EI1486" s="51"/>
      <c r="EJ1486" s="51"/>
      <c r="EK1486" s="51"/>
      <c r="EL1486" s="51"/>
      <c r="EM1486" s="51"/>
      <c r="EN1486" s="51"/>
      <c r="EO1486" s="51"/>
      <c r="EP1486" s="51"/>
      <c r="EQ1486" s="51"/>
      <c r="ER1486" s="51"/>
      <c r="ES1486" s="51"/>
      <c r="ET1486" s="51"/>
      <c r="EU1486" s="51"/>
      <c r="EV1486" s="51"/>
      <c r="EW1486" s="51"/>
      <c r="EX1486" s="51"/>
      <c r="EY1486" s="51"/>
      <c r="EZ1486" s="51"/>
      <c r="FA1486" s="51"/>
      <c r="FB1486" s="51"/>
      <c r="FC1486" s="51"/>
      <c r="FD1486" s="51"/>
      <c r="FE1486" s="51"/>
      <c r="FF1486" s="51"/>
      <c r="FG1486" s="51"/>
      <c r="FH1486" s="51"/>
      <c r="FI1486" s="51"/>
      <c r="FJ1486" s="51"/>
      <c r="FK1486" s="51"/>
      <c r="FL1486" s="51"/>
      <c r="FM1486" s="51"/>
      <c r="FN1486" s="51"/>
      <c r="FO1486" s="51"/>
      <c r="FP1486" s="51"/>
    </row>
    <row r="1487" spans="101:172" ht="12.75" customHeight="1">
      <c r="CW1487" s="51"/>
      <c r="CX1487" s="51"/>
      <c r="CY1487" s="51"/>
      <c r="CZ1487" s="51"/>
      <c r="DA1487" s="51"/>
      <c r="DB1487" s="51"/>
      <c r="DC1487" s="51"/>
      <c r="DD1487" s="51"/>
      <c r="DE1487" s="51"/>
      <c r="DF1487" s="51"/>
      <c r="DG1487" s="51"/>
      <c r="DH1487" s="51"/>
      <c r="DI1487" s="51"/>
      <c r="DJ1487" s="51"/>
      <c r="DK1487" s="51"/>
      <c r="DL1487" s="51"/>
      <c r="DM1487" s="51"/>
      <c r="DN1487" s="51"/>
      <c r="DO1487" s="51"/>
      <c r="DP1487" s="51"/>
      <c r="DQ1487" s="51"/>
      <c r="DR1487" s="51"/>
      <c r="DS1487" s="51"/>
      <c r="DT1487" s="51"/>
      <c r="DU1487" s="51"/>
      <c r="DV1487" s="51"/>
      <c r="DW1487" s="51"/>
      <c r="DX1487" s="51"/>
      <c r="DY1487" s="51"/>
      <c r="DZ1487" s="51"/>
      <c r="EA1487" s="51"/>
      <c r="EB1487" s="51"/>
      <c r="EC1487" s="51"/>
      <c r="ED1487" s="51"/>
      <c r="EE1487" s="51"/>
      <c r="EF1487" s="51"/>
      <c r="EG1487" s="51"/>
      <c r="EH1487" s="51"/>
      <c r="EI1487" s="51"/>
      <c r="EJ1487" s="51"/>
      <c r="EK1487" s="51"/>
      <c r="EL1487" s="51"/>
      <c r="EM1487" s="51"/>
      <c r="EN1487" s="51"/>
      <c r="EO1487" s="51"/>
      <c r="EP1487" s="51"/>
      <c r="EQ1487" s="51"/>
      <c r="ER1487" s="51"/>
      <c r="ES1487" s="51"/>
      <c r="ET1487" s="51"/>
      <c r="EU1487" s="51"/>
      <c r="EV1487" s="51"/>
      <c r="EW1487" s="51"/>
      <c r="EX1487" s="51"/>
      <c r="EY1487" s="51"/>
      <c r="EZ1487" s="51"/>
      <c r="FA1487" s="51"/>
      <c r="FB1487" s="51"/>
      <c r="FC1487" s="51"/>
      <c r="FD1487" s="51"/>
      <c r="FE1487" s="51"/>
      <c r="FF1487" s="51"/>
      <c r="FG1487" s="51"/>
      <c r="FH1487" s="51"/>
      <c r="FI1487" s="51"/>
      <c r="FJ1487" s="51"/>
      <c r="FK1487" s="51"/>
      <c r="FL1487" s="51"/>
      <c r="FM1487" s="51"/>
      <c r="FN1487" s="51"/>
      <c r="FO1487" s="51"/>
      <c r="FP1487" s="51"/>
    </row>
    <row r="1488" spans="101:172" ht="12.75" customHeight="1">
      <c r="CW1488" s="51"/>
      <c r="CX1488" s="51"/>
      <c r="CY1488" s="51"/>
      <c r="CZ1488" s="51"/>
      <c r="DA1488" s="51"/>
      <c r="DB1488" s="51"/>
      <c r="DC1488" s="51"/>
      <c r="DD1488" s="51"/>
      <c r="DE1488" s="51"/>
      <c r="DF1488" s="51"/>
      <c r="DG1488" s="51"/>
      <c r="DH1488" s="51"/>
      <c r="DI1488" s="51"/>
      <c r="DJ1488" s="51"/>
      <c r="DK1488" s="51"/>
      <c r="DL1488" s="51"/>
      <c r="DM1488" s="51"/>
      <c r="DN1488" s="51"/>
      <c r="DO1488" s="51"/>
      <c r="DP1488" s="51"/>
      <c r="DQ1488" s="51"/>
      <c r="DR1488" s="51"/>
      <c r="DS1488" s="51"/>
      <c r="DT1488" s="51"/>
      <c r="DU1488" s="51"/>
      <c r="DV1488" s="51"/>
      <c r="DW1488" s="51"/>
      <c r="DX1488" s="51"/>
      <c r="DY1488" s="51"/>
      <c r="DZ1488" s="51"/>
      <c r="EA1488" s="51"/>
      <c r="EB1488" s="51"/>
      <c r="EC1488" s="51"/>
      <c r="ED1488" s="51"/>
      <c r="EE1488" s="51"/>
      <c r="EF1488" s="51"/>
      <c r="EG1488" s="51"/>
      <c r="EH1488" s="51"/>
      <c r="EI1488" s="51"/>
      <c r="EJ1488" s="51"/>
      <c r="EK1488" s="51"/>
      <c r="EL1488" s="51"/>
      <c r="EM1488" s="51"/>
      <c r="EN1488" s="51"/>
      <c r="EO1488" s="51"/>
      <c r="EP1488" s="51"/>
      <c r="EQ1488" s="51"/>
      <c r="ER1488" s="51"/>
      <c r="ES1488" s="51"/>
      <c r="ET1488" s="51"/>
      <c r="EU1488" s="51"/>
      <c r="EV1488" s="51"/>
      <c r="EW1488" s="51"/>
      <c r="EX1488" s="51"/>
      <c r="EY1488" s="51"/>
      <c r="EZ1488" s="51"/>
      <c r="FA1488" s="51"/>
      <c r="FB1488" s="51"/>
      <c r="FC1488" s="51"/>
      <c r="FD1488" s="51"/>
      <c r="FE1488" s="51"/>
      <c r="FF1488" s="51"/>
      <c r="FG1488" s="51"/>
      <c r="FH1488" s="51"/>
      <c r="FI1488" s="51"/>
      <c r="FJ1488" s="51"/>
      <c r="FK1488" s="51"/>
      <c r="FL1488" s="51"/>
      <c r="FM1488" s="51"/>
      <c r="FN1488" s="51"/>
      <c r="FO1488" s="51"/>
      <c r="FP1488" s="51"/>
    </row>
    <row r="1489" spans="101:172" ht="12.75" customHeight="1">
      <c r="CW1489" s="51"/>
      <c r="CX1489" s="51"/>
      <c r="CY1489" s="51"/>
      <c r="CZ1489" s="51"/>
      <c r="DA1489" s="51"/>
      <c r="DB1489" s="51"/>
      <c r="DC1489" s="51"/>
      <c r="DD1489" s="51"/>
      <c r="DE1489" s="51"/>
      <c r="DF1489" s="51"/>
      <c r="DG1489" s="51"/>
      <c r="DH1489" s="51"/>
      <c r="DI1489" s="51"/>
      <c r="DJ1489" s="51"/>
      <c r="DK1489" s="51"/>
      <c r="DL1489" s="51"/>
      <c r="DM1489" s="51"/>
      <c r="DN1489" s="51"/>
      <c r="DO1489" s="51"/>
      <c r="DP1489" s="51"/>
      <c r="DQ1489" s="51"/>
      <c r="DR1489" s="51"/>
      <c r="DS1489" s="51"/>
      <c r="DT1489" s="51"/>
      <c r="DU1489" s="51"/>
      <c r="DV1489" s="51"/>
      <c r="DW1489" s="51"/>
      <c r="DX1489" s="51"/>
      <c r="DY1489" s="51"/>
      <c r="DZ1489" s="51"/>
      <c r="EA1489" s="51"/>
      <c r="EB1489" s="51"/>
      <c r="EC1489" s="51"/>
      <c r="ED1489" s="51"/>
      <c r="EE1489" s="51"/>
      <c r="EF1489" s="51"/>
      <c r="EG1489" s="51"/>
      <c r="EH1489" s="51"/>
      <c r="EI1489" s="51"/>
      <c r="EJ1489" s="51"/>
      <c r="EK1489" s="51"/>
      <c r="EL1489" s="51"/>
      <c r="EM1489" s="51"/>
      <c r="EN1489" s="51"/>
      <c r="EO1489" s="51"/>
      <c r="EP1489" s="51"/>
      <c r="EQ1489" s="51"/>
      <c r="ER1489" s="51"/>
      <c r="ES1489" s="51"/>
      <c r="ET1489" s="51"/>
      <c r="EU1489" s="51"/>
      <c r="EV1489" s="51"/>
      <c r="EW1489" s="51"/>
      <c r="EX1489" s="51"/>
      <c r="EY1489" s="51"/>
      <c r="EZ1489" s="51"/>
      <c r="FA1489" s="51"/>
      <c r="FB1489" s="51"/>
      <c r="FC1489" s="51"/>
      <c r="FD1489" s="51"/>
      <c r="FE1489" s="51"/>
      <c r="FF1489" s="51"/>
      <c r="FG1489" s="51"/>
      <c r="FH1489" s="51"/>
      <c r="FI1489" s="51"/>
      <c r="FJ1489" s="51"/>
      <c r="FK1489" s="51"/>
      <c r="FL1489" s="51"/>
      <c r="FM1489" s="51"/>
      <c r="FN1489" s="51"/>
      <c r="FO1489" s="51"/>
      <c r="FP1489" s="51"/>
    </row>
    <row r="1490" spans="101:172" ht="12.75" customHeight="1">
      <c r="CW1490" s="51"/>
      <c r="CX1490" s="51"/>
      <c r="CY1490" s="51"/>
      <c r="CZ1490" s="51"/>
      <c r="DA1490" s="51"/>
      <c r="DB1490" s="51"/>
      <c r="DC1490" s="51"/>
      <c r="DD1490" s="51"/>
      <c r="DE1490" s="51"/>
      <c r="DF1490" s="51"/>
      <c r="DG1490" s="51"/>
      <c r="DH1490" s="51"/>
      <c r="DI1490" s="51"/>
      <c r="DJ1490" s="51"/>
      <c r="DK1490" s="51"/>
      <c r="DL1490" s="51"/>
      <c r="DM1490" s="51"/>
      <c r="DN1490" s="51"/>
      <c r="DO1490" s="51"/>
      <c r="DP1490" s="51"/>
      <c r="DQ1490" s="51"/>
      <c r="DR1490" s="51"/>
      <c r="DS1490" s="51"/>
      <c r="DT1490" s="51"/>
      <c r="DU1490" s="51"/>
      <c r="DV1490" s="51"/>
      <c r="DW1490" s="51"/>
      <c r="DX1490" s="51"/>
      <c r="DY1490" s="51"/>
      <c r="DZ1490" s="51"/>
      <c r="EA1490" s="51"/>
      <c r="EB1490" s="51"/>
      <c r="EC1490" s="51"/>
      <c r="ED1490" s="51"/>
      <c r="EE1490" s="51"/>
      <c r="EF1490" s="51"/>
      <c r="EG1490" s="51"/>
      <c r="EH1490" s="51"/>
      <c r="EI1490" s="51"/>
      <c r="EJ1490" s="51"/>
      <c r="EK1490" s="51"/>
      <c r="EL1490" s="51"/>
      <c r="EM1490" s="51"/>
      <c r="EN1490" s="51"/>
      <c r="EO1490" s="51"/>
      <c r="EP1490" s="51"/>
      <c r="EQ1490" s="51"/>
      <c r="ER1490" s="51"/>
      <c r="ES1490" s="51"/>
      <c r="ET1490" s="51"/>
      <c r="EU1490" s="51"/>
      <c r="EV1490" s="51"/>
      <c r="EW1490" s="51"/>
      <c r="EX1490" s="51"/>
      <c r="EY1490" s="51"/>
      <c r="EZ1490" s="51"/>
      <c r="FA1490" s="51"/>
      <c r="FB1490" s="51"/>
      <c r="FC1490" s="51"/>
      <c r="FD1490" s="51"/>
      <c r="FE1490" s="51"/>
      <c r="FF1490" s="51"/>
      <c r="FG1490" s="51"/>
      <c r="FH1490" s="51"/>
      <c r="FI1490" s="51"/>
      <c r="FJ1490" s="51"/>
      <c r="FK1490" s="51"/>
      <c r="FL1490" s="51"/>
      <c r="FM1490" s="51"/>
      <c r="FN1490" s="51"/>
      <c r="FO1490" s="51"/>
      <c r="FP1490" s="51"/>
    </row>
    <row r="1491" spans="101:172" ht="12.75" customHeight="1">
      <c r="CW1491" s="51"/>
      <c r="CX1491" s="51"/>
      <c r="CY1491" s="51"/>
      <c r="CZ1491" s="51"/>
      <c r="DA1491" s="51"/>
      <c r="DB1491" s="51"/>
      <c r="DC1491" s="51"/>
      <c r="DD1491" s="51"/>
      <c r="DE1491" s="51"/>
      <c r="DF1491" s="51"/>
      <c r="DG1491" s="51"/>
      <c r="DH1491" s="51"/>
      <c r="DI1491" s="51"/>
      <c r="DJ1491" s="51"/>
      <c r="DK1491" s="51"/>
      <c r="DL1491" s="51"/>
      <c r="DM1491" s="51"/>
      <c r="DN1491" s="51"/>
      <c r="DO1491" s="51"/>
      <c r="DP1491" s="51"/>
      <c r="DQ1491" s="51"/>
      <c r="DR1491" s="51"/>
      <c r="DS1491" s="51"/>
      <c r="DT1491" s="51"/>
      <c r="DU1491" s="51"/>
      <c r="DV1491" s="51"/>
      <c r="DW1491" s="51"/>
      <c r="DX1491" s="51"/>
      <c r="DY1491" s="51"/>
      <c r="DZ1491" s="51"/>
      <c r="EA1491" s="51"/>
      <c r="EB1491" s="51"/>
      <c r="EC1491" s="51"/>
      <c r="ED1491" s="51"/>
      <c r="EE1491" s="51"/>
      <c r="EF1491" s="51"/>
      <c r="EG1491" s="51"/>
      <c r="EH1491" s="51"/>
      <c r="EI1491" s="51"/>
      <c r="EJ1491" s="51"/>
      <c r="EK1491" s="51"/>
      <c r="EL1491" s="51"/>
      <c r="EM1491" s="51"/>
      <c r="EN1491" s="51"/>
      <c r="EO1491" s="51"/>
      <c r="EP1491" s="51"/>
      <c r="EQ1491" s="51"/>
      <c r="ER1491" s="51"/>
      <c r="ES1491" s="51"/>
      <c r="ET1491" s="51"/>
      <c r="EU1491" s="51"/>
      <c r="EV1491" s="51"/>
      <c r="EW1491" s="51"/>
      <c r="EX1491" s="51"/>
      <c r="EY1491" s="51"/>
      <c r="EZ1491" s="51"/>
      <c r="FA1491" s="51"/>
      <c r="FB1491" s="51"/>
      <c r="FC1491" s="51"/>
      <c r="FD1491" s="51"/>
      <c r="FE1491" s="51"/>
      <c r="FF1491" s="51"/>
      <c r="FG1491" s="51"/>
      <c r="FH1491" s="51"/>
      <c r="FI1491" s="51"/>
      <c r="FJ1491" s="51"/>
      <c r="FK1491" s="51"/>
      <c r="FL1491" s="51"/>
      <c r="FM1491" s="51"/>
      <c r="FN1491" s="51"/>
      <c r="FO1491" s="51"/>
      <c r="FP1491" s="51"/>
    </row>
    <row r="1492" spans="101:172" ht="12.75" customHeight="1">
      <c r="CW1492" s="51"/>
      <c r="CX1492" s="51"/>
      <c r="CY1492" s="51"/>
      <c r="CZ1492" s="51"/>
      <c r="DA1492" s="51"/>
      <c r="DB1492" s="51"/>
      <c r="DC1492" s="51"/>
      <c r="DD1492" s="51"/>
      <c r="DE1492" s="51"/>
      <c r="DF1492" s="51"/>
      <c r="DG1492" s="51"/>
      <c r="DH1492" s="51"/>
      <c r="DI1492" s="51"/>
      <c r="DJ1492" s="51"/>
      <c r="DK1492" s="51"/>
      <c r="DL1492" s="51"/>
      <c r="DM1492" s="51"/>
      <c r="DN1492" s="51"/>
      <c r="DO1492" s="51"/>
      <c r="DP1492" s="51"/>
      <c r="DQ1492" s="51"/>
      <c r="DR1492" s="51"/>
      <c r="DS1492" s="51"/>
      <c r="DT1492" s="51"/>
      <c r="DU1492" s="51"/>
      <c r="DV1492" s="51"/>
      <c r="DW1492" s="51"/>
      <c r="DX1492" s="51"/>
      <c r="DY1492" s="51"/>
      <c r="DZ1492" s="51"/>
      <c r="EA1492" s="51"/>
      <c r="EB1492" s="51"/>
      <c r="EC1492" s="51"/>
      <c r="ED1492" s="51"/>
      <c r="EE1492" s="51"/>
      <c r="EF1492" s="51"/>
      <c r="EG1492" s="51"/>
      <c r="EH1492" s="51"/>
      <c r="EI1492" s="51"/>
      <c r="EJ1492" s="51"/>
      <c r="EK1492" s="51"/>
      <c r="EL1492" s="51"/>
      <c r="EM1492" s="51"/>
      <c r="EN1492" s="51"/>
      <c r="EO1492" s="51"/>
      <c r="EP1492" s="51"/>
      <c r="EQ1492" s="51"/>
      <c r="ER1492" s="51"/>
      <c r="ES1492" s="51"/>
      <c r="ET1492" s="51"/>
      <c r="EU1492" s="51"/>
      <c r="EV1492" s="51"/>
      <c r="EW1492" s="51"/>
      <c r="EX1492" s="51"/>
      <c r="EY1492" s="51"/>
      <c r="EZ1492" s="51"/>
      <c r="FA1492" s="51"/>
      <c r="FB1492" s="51"/>
      <c r="FC1492" s="51"/>
      <c r="FD1492" s="51"/>
      <c r="FE1492" s="51"/>
      <c r="FF1492" s="51"/>
      <c r="FG1492" s="51"/>
      <c r="FH1492" s="51"/>
      <c r="FI1492" s="51"/>
      <c r="FJ1492" s="51"/>
      <c r="FK1492" s="51"/>
      <c r="FL1492" s="51"/>
      <c r="FM1492" s="51"/>
      <c r="FN1492" s="51"/>
      <c r="FO1492" s="51"/>
      <c r="FP1492" s="51"/>
    </row>
    <row r="1493" spans="101:172" ht="12.75" customHeight="1">
      <c r="CW1493" s="51"/>
      <c r="CX1493" s="51"/>
      <c r="CY1493" s="51"/>
      <c r="CZ1493" s="51"/>
      <c r="DA1493" s="51"/>
      <c r="DB1493" s="51"/>
      <c r="DC1493" s="51"/>
      <c r="DD1493" s="51"/>
      <c r="DE1493" s="51"/>
      <c r="DF1493" s="51"/>
      <c r="DG1493" s="51"/>
      <c r="DH1493" s="51"/>
      <c r="DI1493" s="51"/>
      <c r="DJ1493" s="51"/>
      <c r="DK1493" s="51"/>
      <c r="DL1493" s="51"/>
      <c r="DM1493" s="51"/>
      <c r="DN1493" s="51"/>
      <c r="DO1493" s="51"/>
      <c r="DP1493" s="51"/>
      <c r="DQ1493" s="51"/>
      <c r="DR1493" s="51"/>
      <c r="DS1493" s="51"/>
      <c r="DT1493" s="51"/>
      <c r="DU1493" s="51"/>
      <c r="DV1493" s="51"/>
      <c r="DW1493" s="51"/>
      <c r="DX1493" s="51"/>
      <c r="DY1493" s="51"/>
      <c r="DZ1493" s="51"/>
      <c r="EA1493" s="51"/>
      <c r="EB1493" s="51"/>
      <c r="EC1493" s="51"/>
      <c r="ED1493" s="51"/>
      <c r="EE1493" s="51"/>
      <c r="EF1493" s="51"/>
      <c r="EG1493" s="51"/>
      <c r="EH1493" s="51"/>
      <c r="EI1493" s="51"/>
      <c r="EJ1493" s="51"/>
      <c r="EK1493" s="51"/>
      <c r="EL1493" s="51"/>
      <c r="EM1493" s="51"/>
      <c r="EN1493" s="51"/>
      <c r="EO1493" s="51"/>
      <c r="EP1493" s="51"/>
      <c r="EQ1493" s="51"/>
      <c r="ER1493" s="51"/>
      <c r="ES1493" s="51"/>
      <c r="ET1493" s="51"/>
      <c r="EU1493" s="51"/>
      <c r="EV1493" s="51"/>
      <c r="EW1493" s="51"/>
      <c r="EX1493" s="51"/>
      <c r="EY1493" s="51"/>
      <c r="EZ1493" s="51"/>
      <c r="FA1493" s="51"/>
      <c r="FB1493" s="51"/>
      <c r="FC1493" s="51"/>
      <c r="FD1493" s="51"/>
      <c r="FE1493" s="51"/>
      <c r="FF1493" s="51"/>
      <c r="FG1493" s="51"/>
      <c r="FH1493" s="51"/>
      <c r="FI1493" s="51"/>
      <c r="FJ1493" s="51"/>
      <c r="FK1493" s="51"/>
      <c r="FL1493" s="51"/>
      <c r="FM1493" s="51"/>
      <c r="FN1493" s="51"/>
      <c r="FO1493" s="51"/>
      <c r="FP1493" s="51"/>
    </row>
    <row r="1494" spans="101:172" ht="12.75" customHeight="1">
      <c r="CW1494" s="51"/>
      <c r="CX1494" s="51"/>
      <c r="CY1494" s="51"/>
      <c r="CZ1494" s="51"/>
      <c r="DA1494" s="51"/>
      <c r="DB1494" s="51"/>
      <c r="DC1494" s="51"/>
      <c r="DD1494" s="51"/>
      <c r="DE1494" s="51"/>
      <c r="DF1494" s="51"/>
      <c r="DG1494" s="51"/>
      <c r="DH1494" s="51"/>
      <c r="DI1494" s="51"/>
      <c r="DJ1494" s="51"/>
      <c r="DK1494" s="51"/>
      <c r="DL1494" s="51"/>
      <c r="DM1494" s="51"/>
      <c r="DN1494" s="51"/>
      <c r="DO1494" s="51"/>
      <c r="DP1494" s="51"/>
      <c r="DQ1494" s="51"/>
      <c r="DR1494" s="51"/>
      <c r="DS1494" s="51"/>
      <c r="DT1494" s="51"/>
      <c r="DU1494" s="51"/>
      <c r="DV1494" s="51"/>
      <c r="DW1494" s="51"/>
      <c r="DX1494" s="51"/>
      <c r="DY1494" s="51"/>
      <c r="DZ1494" s="51"/>
      <c r="EA1494" s="51"/>
      <c r="EB1494" s="51"/>
      <c r="EC1494" s="51"/>
      <c r="ED1494" s="51"/>
      <c r="EE1494" s="51"/>
      <c r="EF1494" s="51"/>
      <c r="EG1494" s="51"/>
      <c r="EH1494" s="51"/>
      <c r="EI1494" s="51"/>
      <c r="EJ1494" s="51"/>
      <c r="EK1494" s="51"/>
      <c r="EL1494" s="51"/>
      <c r="EM1494" s="51"/>
      <c r="EN1494" s="51"/>
      <c r="EO1494" s="51"/>
      <c r="EP1494" s="51"/>
      <c r="EQ1494" s="51"/>
      <c r="ER1494" s="51"/>
      <c r="ES1494" s="51"/>
      <c r="ET1494" s="51"/>
      <c r="EU1494" s="51"/>
      <c r="EV1494" s="51"/>
      <c r="EW1494" s="51"/>
      <c r="EX1494" s="51"/>
      <c r="EY1494" s="51"/>
      <c r="EZ1494" s="51"/>
      <c r="FA1494" s="51"/>
      <c r="FB1494" s="51"/>
      <c r="FC1494" s="51"/>
      <c r="FD1494" s="51"/>
      <c r="FE1494" s="51"/>
      <c r="FF1494" s="51"/>
      <c r="FG1494" s="51"/>
      <c r="FH1494" s="51"/>
      <c r="FI1494" s="51"/>
      <c r="FJ1494" s="51"/>
      <c r="FK1494" s="51"/>
      <c r="FL1494" s="51"/>
      <c r="FM1494" s="51"/>
      <c r="FN1494" s="51"/>
      <c r="FO1494" s="51"/>
      <c r="FP1494" s="51"/>
    </row>
    <row r="1495" spans="101:172" ht="12.75" customHeight="1">
      <c r="CW1495" s="51"/>
      <c r="CX1495" s="51"/>
      <c r="CY1495" s="51"/>
      <c r="CZ1495" s="51"/>
      <c r="DA1495" s="51"/>
      <c r="DB1495" s="51"/>
      <c r="DC1495" s="51"/>
      <c r="DD1495" s="51"/>
      <c r="DE1495" s="51"/>
      <c r="DF1495" s="51"/>
      <c r="DG1495" s="51"/>
      <c r="DH1495" s="51"/>
      <c r="DI1495" s="51"/>
      <c r="DJ1495" s="51"/>
      <c r="DK1495" s="51"/>
      <c r="DL1495" s="51"/>
      <c r="DM1495" s="51"/>
      <c r="DN1495" s="51"/>
      <c r="DO1495" s="51"/>
      <c r="DP1495" s="51"/>
      <c r="DQ1495" s="51"/>
      <c r="DR1495" s="51"/>
      <c r="DS1495" s="51"/>
      <c r="DT1495" s="51"/>
      <c r="DU1495" s="51"/>
      <c r="DV1495" s="51"/>
      <c r="DW1495" s="51"/>
      <c r="DX1495" s="51"/>
      <c r="DY1495" s="51"/>
      <c r="DZ1495" s="51"/>
      <c r="EA1495" s="51"/>
      <c r="EB1495" s="51"/>
      <c r="EC1495" s="51"/>
      <c r="ED1495" s="51"/>
      <c r="EE1495" s="51"/>
      <c r="EF1495" s="51"/>
      <c r="EG1495" s="51"/>
      <c r="EH1495" s="51"/>
      <c r="EI1495" s="51"/>
      <c r="EJ1495" s="51"/>
      <c r="EK1495" s="51"/>
      <c r="EL1495" s="51"/>
      <c r="EM1495" s="51"/>
      <c r="EN1495" s="51"/>
      <c r="EO1495" s="51"/>
      <c r="EP1495" s="51"/>
      <c r="EQ1495" s="51"/>
      <c r="ER1495" s="51"/>
      <c r="ES1495" s="51"/>
      <c r="ET1495" s="51"/>
      <c r="EU1495" s="51"/>
      <c r="EV1495" s="51"/>
      <c r="EW1495" s="51"/>
      <c r="EX1495" s="51"/>
      <c r="EY1495" s="51"/>
      <c r="EZ1495" s="51"/>
      <c r="FA1495" s="51"/>
      <c r="FB1495" s="51"/>
      <c r="FC1495" s="51"/>
      <c r="FD1495" s="51"/>
      <c r="FE1495" s="51"/>
      <c r="FF1495" s="51"/>
      <c r="FG1495" s="51"/>
      <c r="FH1495" s="51"/>
      <c r="FI1495" s="51"/>
      <c r="FJ1495" s="51"/>
      <c r="FK1495" s="51"/>
      <c r="FL1495" s="51"/>
      <c r="FM1495" s="51"/>
      <c r="FN1495" s="51"/>
      <c r="FO1495" s="51"/>
      <c r="FP1495" s="51"/>
    </row>
    <row r="1496" spans="101:172" ht="12.75" customHeight="1">
      <c r="CW1496" s="51"/>
      <c r="CX1496" s="51"/>
      <c r="CY1496" s="51"/>
      <c r="CZ1496" s="51"/>
      <c r="DA1496" s="51"/>
      <c r="DB1496" s="51"/>
      <c r="DC1496" s="51"/>
      <c r="DD1496" s="51"/>
      <c r="DE1496" s="51"/>
      <c r="DF1496" s="51"/>
      <c r="DG1496" s="51"/>
      <c r="DH1496" s="51"/>
      <c r="DI1496" s="51"/>
      <c r="DJ1496" s="51"/>
      <c r="DK1496" s="51"/>
      <c r="DL1496" s="51"/>
      <c r="DM1496" s="51"/>
      <c r="DN1496" s="51"/>
      <c r="DO1496" s="51"/>
      <c r="DP1496" s="51"/>
      <c r="DQ1496" s="51"/>
      <c r="DR1496" s="51"/>
      <c r="DS1496" s="51"/>
      <c r="DT1496" s="51"/>
      <c r="DU1496" s="51"/>
      <c r="DV1496" s="51"/>
      <c r="DW1496" s="51"/>
      <c r="DX1496" s="51"/>
      <c r="DY1496" s="51"/>
      <c r="DZ1496" s="51"/>
      <c r="EA1496" s="51"/>
      <c r="EB1496" s="51"/>
      <c r="EC1496" s="51"/>
      <c r="ED1496" s="51"/>
      <c r="EE1496" s="51"/>
      <c r="EF1496" s="51"/>
      <c r="EG1496" s="51"/>
      <c r="EH1496" s="51"/>
      <c r="EI1496" s="51"/>
      <c r="EJ1496" s="51"/>
      <c r="EK1496" s="51"/>
      <c r="EL1496" s="51"/>
      <c r="EM1496" s="51"/>
      <c r="EN1496" s="51"/>
      <c r="EO1496" s="51"/>
      <c r="EP1496" s="51"/>
      <c r="EQ1496" s="51"/>
      <c r="ER1496" s="51"/>
      <c r="ES1496" s="51"/>
      <c r="ET1496" s="51"/>
      <c r="EU1496" s="51"/>
      <c r="EV1496" s="51"/>
      <c r="EW1496" s="51"/>
      <c r="EX1496" s="51"/>
      <c r="EY1496" s="51"/>
      <c r="EZ1496" s="51"/>
      <c r="FA1496" s="51"/>
      <c r="FB1496" s="51"/>
      <c r="FC1496" s="51"/>
      <c r="FD1496" s="51"/>
      <c r="FE1496" s="51"/>
      <c r="FF1496" s="51"/>
      <c r="FG1496" s="51"/>
      <c r="FH1496" s="51"/>
      <c r="FI1496" s="51"/>
      <c r="FJ1496" s="51"/>
      <c r="FK1496" s="51"/>
      <c r="FL1496" s="51"/>
      <c r="FM1496" s="51"/>
      <c r="FN1496" s="51"/>
      <c r="FO1496" s="51"/>
      <c r="FP1496" s="51"/>
    </row>
    <row r="1497" spans="101:172" ht="12.75" customHeight="1">
      <c r="CW1497" s="51"/>
      <c r="CX1497" s="51"/>
      <c r="CY1497" s="51"/>
      <c r="CZ1497" s="51"/>
      <c r="DA1497" s="51"/>
      <c r="DB1497" s="51"/>
      <c r="DC1497" s="51"/>
      <c r="DD1497" s="51"/>
      <c r="DE1497" s="51"/>
      <c r="DF1497" s="51"/>
      <c r="DG1497" s="51"/>
      <c r="DH1497" s="51"/>
      <c r="DI1497" s="51"/>
      <c r="DJ1497" s="51"/>
      <c r="DK1497" s="51"/>
      <c r="DL1497" s="51"/>
      <c r="DM1497" s="51"/>
      <c r="DN1497" s="51"/>
      <c r="DO1497" s="51"/>
      <c r="DP1497" s="51"/>
      <c r="DQ1497" s="51"/>
      <c r="DR1497" s="51"/>
      <c r="DS1497" s="51"/>
      <c r="DT1497" s="51"/>
      <c r="DU1497" s="51"/>
      <c r="DV1497" s="51"/>
      <c r="DW1497" s="51"/>
      <c r="DX1497" s="51"/>
      <c r="DY1497" s="51"/>
      <c r="DZ1497" s="51"/>
      <c r="EA1497" s="51"/>
      <c r="EB1497" s="51"/>
      <c r="EC1497" s="51"/>
      <c r="ED1497" s="51"/>
      <c r="EE1497" s="51"/>
      <c r="EF1497" s="51"/>
      <c r="EG1497" s="51"/>
      <c r="EH1497" s="51"/>
      <c r="EI1497" s="51"/>
      <c r="EJ1497" s="51"/>
      <c r="EK1497" s="51"/>
      <c r="EL1497" s="51"/>
      <c r="EM1497" s="51"/>
      <c r="EN1497" s="51"/>
      <c r="EO1497" s="51"/>
      <c r="EP1497" s="51"/>
      <c r="EQ1497" s="51"/>
      <c r="ER1497" s="51"/>
      <c r="ES1497" s="51"/>
      <c r="ET1497" s="51"/>
      <c r="EU1497" s="51"/>
      <c r="EV1497" s="51"/>
      <c r="EW1497" s="51"/>
      <c r="EX1497" s="51"/>
      <c r="EY1497" s="51"/>
      <c r="EZ1497" s="51"/>
      <c r="FA1497" s="51"/>
      <c r="FB1497" s="51"/>
      <c r="FC1497" s="51"/>
      <c r="FD1497" s="51"/>
      <c r="FE1497" s="51"/>
      <c r="FF1497" s="51"/>
      <c r="FG1497" s="51"/>
      <c r="FH1497" s="51"/>
      <c r="FI1497" s="51"/>
      <c r="FJ1497" s="51"/>
      <c r="FK1497" s="51"/>
      <c r="FL1497" s="51"/>
      <c r="FM1497" s="51"/>
      <c r="FN1497" s="51"/>
      <c r="FO1497" s="51"/>
      <c r="FP1497" s="51"/>
    </row>
    <row r="1498" spans="101:172" ht="12.75" customHeight="1">
      <c r="CW1498" s="51"/>
      <c r="CX1498" s="51"/>
      <c r="CY1498" s="51"/>
      <c r="CZ1498" s="51"/>
      <c r="DA1498" s="51"/>
      <c r="DB1498" s="51"/>
      <c r="DC1498" s="51"/>
      <c r="DD1498" s="51"/>
      <c r="DE1498" s="51"/>
      <c r="DF1498" s="51"/>
      <c r="DG1498" s="51"/>
      <c r="DH1498" s="51"/>
      <c r="DI1498" s="51"/>
      <c r="DJ1498" s="51"/>
      <c r="DK1498" s="51"/>
      <c r="DL1498" s="51"/>
      <c r="DM1498" s="51"/>
      <c r="DN1498" s="51"/>
      <c r="DO1498" s="51"/>
      <c r="DP1498" s="51"/>
      <c r="DQ1498" s="51"/>
      <c r="DR1498" s="51"/>
      <c r="DS1498" s="51"/>
      <c r="DT1498" s="51"/>
      <c r="DU1498" s="51"/>
      <c r="DV1498" s="51"/>
      <c r="DW1498" s="51"/>
      <c r="DX1498" s="51"/>
      <c r="DY1498" s="51"/>
      <c r="DZ1498" s="51"/>
      <c r="EA1498" s="51"/>
      <c r="EB1498" s="51"/>
      <c r="EC1498" s="51"/>
      <c r="ED1498" s="51"/>
      <c r="EE1498" s="51"/>
      <c r="EF1498" s="51"/>
      <c r="EG1498" s="51"/>
      <c r="EH1498" s="51"/>
      <c r="EI1498" s="51"/>
      <c r="EJ1498" s="51"/>
      <c r="EK1498" s="51"/>
      <c r="EL1498" s="51"/>
      <c r="EM1498" s="51"/>
      <c r="EN1498" s="51"/>
      <c r="EO1498" s="51"/>
      <c r="EP1498" s="51"/>
      <c r="EQ1498" s="51"/>
      <c r="ER1498" s="51"/>
      <c r="ES1498" s="51"/>
      <c r="ET1498" s="51"/>
      <c r="EU1498" s="51"/>
      <c r="EV1498" s="51"/>
      <c r="EW1498" s="51"/>
      <c r="EX1498" s="51"/>
      <c r="EY1498" s="51"/>
      <c r="EZ1498" s="51"/>
      <c r="FA1498" s="51"/>
      <c r="FB1498" s="51"/>
      <c r="FC1498" s="51"/>
      <c r="FD1498" s="51"/>
      <c r="FE1498" s="51"/>
      <c r="FF1498" s="51"/>
      <c r="FG1498" s="51"/>
      <c r="FH1498" s="51"/>
      <c r="FI1498" s="51"/>
      <c r="FJ1498" s="51"/>
      <c r="FK1498" s="51"/>
      <c r="FL1498" s="51"/>
      <c r="FM1498" s="51"/>
      <c r="FN1498" s="51"/>
      <c r="FO1498" s="51"/>
      <c r="FP1498" s="51"/>
    </row>
    <row r="1499" spans="101:172" ht="12.75" customHeight="1">
      <c r="CW1499" s="51"/>
      <c r="CX1499" s="51"/>
      <c r="CY1499" s="51"/>
      <c r="CZ1499" s="51"/>
      <c r="DA1499" s="51"/>
      <c r="DB1499" s="51"/>
      <c r="DC1499" s="51"/>
      <c r="DD1499" s="51"/>
      <c r="DE1499" s="51"/>
      <c r="DF1499" s="51"/>
      <c r="DG1499" s="51"/>
      <c r="DH1499" s="51"/>
      <c r="DI1499" s="51"/>
      <c r="DJ1499" s="51"/>
      <c r="DK1499" s="51"/>
      <c r="DL1499" s="51"/>
      <c r="DM1499" s="51"/>
      <c r="DN1499" s="51"/>
      <c r="DO1499" s="51"/>
      <c r="DP1499" s="51"/>
      <c r="DQ1499" s="51"/>
      <c r="DR1499" s="51"/>
      <c r="DS1499" s="51"/>
      <c r="DT1499" s="51"/>
      <c r="DU1499" s="51"/>
      <c r="DV1499" s="51"/>
      <c r="DW1499" s="51"/>
      <c r="DX1499" s="51"/>
      <c r="DY1499" s="51"/>
      <c r="DZ1499" s="51"/>
      <c r="EA1499" s="51"/>
      <c r="EB1499" s="51"/>
      <c r="EC1499" s="51"/>
      <c r="ED1499" s="51"/>
      <c r="EE1499" s="51"/>
      <c r="EF1499" s="51"/>
      <c r="EG1499" s="51"/>
      <c r="EH1499" s="51"/>
      <c r="EI1499" s="51"/>
      <c r="EJ1499" s="51"/>
      <c r="EK1499" s="51"/>
      <c r="EL1499" s="51"/>
      <c r="EM1499" s="51"/>
      <c r="EN1499" s="51"/>
      <c r="EO1499" s="51"/>
      <c r="EP1499" s="51"/>
      <c r="EQ1499" s="51"/>
      <c r="ER1499" s="51"/>
      <c r="ES1499" s="51"/>
      <c r="ET1499" s="51"/>
      <c r="EU1499" s="51"/>
      <c r="EV1499" s="51"/>
      <c r="EW1499" s="51"/>
      <c r="EX1499" s="51"/>
      <c r="EY1499" s="51"/>
      <c r="EZ1499" s="51"/>
      <c r="FA1499" s="51"/>
      <c r="FB1499" s="51"/>
      <c r="FC1499" s="51"/>
      <c r="FD1499" s="51"/>
      <c r="FE1499" s="51"/>
      <c r="FF1499" s="51"/>
      <c r="FG1499" s="51"/>
      <c r="FH1499" s="51"/>
      <c r="FI1499" s="51"/>
      <c r="FJ1499" s="51"/>
      <c r="FK1499" s="51"/>
      <c r="FL1499" s="51"/>
      <c r="FM1499" s="51"/>
      <c r="FN1499" s="51"/>
      <c r="FO1499" s="51"/>
      <c r="FP1499" s="51"/>
    </row>
    <row r="1500" spans="101:172" ht="12.75" customHeight="1">
      <c r="CW1500" s="51"/>
      <c r="CX1500" s="51"/>
      <c r="CY1500" s="51"/>
      <c r="CZ1500" s="51"/>
      <c r="DA1500" s="51"/>
      <c r="DB1500" s="51"/>
      <c r="DC1500" s="51"/>
      <c r="DD1500" s="51"/>
      <c r="DE1500" s="51"/>
      <c r="DF1500" s="51"/>
      <c r="DG1500" s="51"/>
      <c r="DH1500" s="51"/>
      <c r="DI1500" s="51"/>
      <c r="DJ1500" s="51"/>
      <c r="DK1500" s="51"/>
      <c r="DL1500" s="51"/>
      <c r="DM1500" s="51"/>
      <c r="DN1500" s="51"/>
      <c r="DO1500" s="51"/>
      <c r="DP1500" s="51"/>
      <c r="DQ1500" s="51"/>
      <c r="DR1500" s="51"/>
      <c r="DS1500" s="51"/>
      <c r="DT1500" s="51"/>
      <c r="DU1500" s="51"/>
      <c r="DV1500" s="51"/>
      <c r="DW1500" s="51"/>
      <c r="DX1500" s="51"/>
      <c r="DY1500" s="51"/>
      <c r="DZ1500" s="51"/>
      <c r="EA1500" s="51"/>
      <c r="EB1500" s="51"/>
      <c r="EC1500" s="51"/>
      <c r="ED1500" s="51"/>
      <c r="EE1500" s="51"/>
      <c r="EF1500" s="51"/>
      <c r="EG1500" s="51"/>
      <c r="EH1500" s="51"/>
      <c r="EI1500" s="51"/>
      <c r="EJ1500" s="51"/>
      <c r="EK1500" s="51"/>
      <c r="EL1500" s="51"/>
      <c r="EM1500" s="51"/>
      <c r="EN1500" s="51"/>
      <c r="EO1500" s="51"/>
      <c r="EP1500" s="51"/>
      <c r="EQ1500" s="51"/>
      <c r="ER1500" s="51"/>
      <c r="ES1500" s="51"/>
      <c r="ET1500" s="51"/>
      <c r="EU1500" s="51"/>
      <c r="EV1500" s="51"/>
      <c r="EW1500" s="51"/>
      <c r="EX1500" s="51"/>
      <c r="EY1500" s="51"/>
      <c r="EZ1500" s="51"/>
      <c r="FA1500" s="51"/>
      <c r="FB1500" s="51"/>
      <c r="FC1500" s="51"/>
      <c r="FD1500" s="51"/>
      <c r="FE1500" s="51"/>
      <c r="FF1500" s="51"/>
      <c r="FG1500" s="51"/>
      <c r="FH1500" s="51"/>
      <c r="FI1500" s="51"/>
      <c r="FJ1500" s="51"/>
      <c r="FK1500" s="51"/>
      <c r="FL1500" s="51"/>
      <c r="FM1500" s="51"/>
      <c r="FN1500" s="51"/>
      <c r="FO1500" s="51"/>
      <c r="FP1500" s="51"/>
    </row>
    <row r="1501" spans="101:172" ht="12.75" customHeight="1">
      <c r="CW1501" s="51"/>
      <c r="CX1501" s="51"/>
      <c r="CY1501" s="51"/>
      <c r="CZ1501" s="51"/>
      <c r="DA1501" s="51"/>
      <c r="DB1501" s="51"/>
      <c r="DC1501" s="51"/>
      <c r="DD1501" s="51"/>
      <c r="DE1501" s="51"/>
      <c r="DF1501" s="51"/>
      <c r="DG1501" s="51"/>
      <c r="DH1501" s="51"/>
      <c r="DI1501" s="51"/>
      <c r="DJ1501" s="51"/>
      <c r="DK1501" s="51"/>
      <c r="DL1501" s="51"/>
      <c r="DM1501" s="51"/>
      <c r="DN1501" s="51"/>
      <c r="DO1501" s="51"/>
      <c r="DP1501" s="51"/>
      <c r="DQ1501" s="51"/>
      <c r="DR1501" s="51"/>
      <c r="DS1501" s="51"/>
      <c r="DT1501" s="51"/>
      <c r="DU1501" s="51"/>
      <c r="DV1501" s="51"/>
      <c r="DW1501" s="51"/>
      <c r="DX1501" s="51"/>
      <c r="DY1501" s="51"/>
      <c r="DZ1501" s="51"/>
      <c r="EA1501" s="51"/>
      <c r="EB1501" s="51"/>
      <c r="EC1501" s="51"/>
      <c r="ED1501" s="51"/>
      <c r="EE1501" s="51"/>
      <c r="EF1501" s="51"/>
      <c r="EG1501" s="51"/>
      <c r="EH1501" s="51"/>
      <c r="EI1501" s="51"/>
      <c r="EJ1501" s="51"/>
      <c r="EK1501" s="51"/>
      <c r="EL1501" s="51"/>
      <c r="EM1501" s="51"/>
      <c r="EN1501" s="51"/>
      <c r="EO1501" s="51"/>
      <c r="EP1501" s="51"/>
      <c r="EQ1501" s="51"/>
      <c r="ER1501" s="51"/>
      <c r="ES1501" s="51"/>
      <c r="ET1501" s="51"/>
      <c r="EU1501" s="51"/>
      <c r="EV1501" s="51"/>
      <c r="EW1501" s="51"/>
      <c r="EX1501" s="51"/>
      <c r="EY1501" s="51"/>
      <c r="EZ1501" s="51"/>
      <c r="FA1501" s="51"/>
      <c r="FB1501" s="51"/>
      <c r="FC1501" s="51"/>
      <c r="FD1501" s="51"/>
      <c r="FE1501" s="51"/>
      <c r="FF1501" s="51"/>
      <c r="FG1501" s="51"/>
      <c r="FH1501" s="51"/>
      <c r="FI1501" s="51"/>
      <c r="FJ1501" s="51"/>
      <c r="FK1501" s="51"/>
      <c r="FL1501" s="51"/>
      <c r="FM1501" s="51"/>
      <c r="FN1501" s="51"/>
      <c r="FO1501" s="51"/>
      <c r="FP1501" s="51"/>
    </row>
    <row r="1502" spans="101:172" ht="12.75" customHeight="1">
      <c r="CW1502" s="51"/>
      <c r="CX1502" s="51"/>
      <c r="CY1502" s="51"/>
      <c r="CZ1502" s="51"/>
      <c r="DA1502" s="51"/>
      <c r="DB1502" s="51"/>
      <c r="DC1502" s="51"/>
      <c r="DD1502" s="51"/>
      <c r="DE1502" s="51"/>
      <c r="DF1502" s="51"/>
      <c r="DG1502" s="51"/>
      <c r="DH1502" s="51"/>
      <c r="DI1502" s="51"/>
      <c r="DJ1502" s="51"/>
      <c r="DK1502" s="51"/>
      <c r="DL1502" s="51"/>
      <c r="DM1502" s="51"/>
      <c r="DN1502" s="51"/>
      <c r="DO1502" s="51"/>
      <c r="DP1502" s="51"/>
      <c r="DQ1502" s="51"/>
      <c r="DR1502" s="51"/>
      <c r="DS1502" s="51"/>
      <c r="DT1502" s="51"/>
      <c r="DU1502" s="51"/>
      <c r="DV1502" s="51"/>
      <c r="DW1502" s="51"/>
      <c r="DX1502" s="51"/>
      <c r="DY1502" s="51"/>
      <c r="DZ1502" s="51"/>
      <c r="EA1502" s="51"/>
      <c r="EB1502" s="51"/>
      <c r="EC1502" s="51"/>
      <c r="ED1502" s="51"/>
      <c r="EE1502" s="51"/>
      <c r="EF1502" s="51"/>
      <c r="EG1502" s="51"/>
      <c r="EH1502" s="51"/>
      <c r="EI1502" s="51"/>
      <c r="EJ1502" s="51"/>
      <c r="EK1502" s="51"/>
      <c r="EL1502" s="51"/>
      <c r="EM1502" s="51"/>
      <c r="EN1502" s="51"/>
      <c r="EO1502" s="51"/>
      <c r="EP1502" s="51"/>
      <c r="EQ1502" s="51"/>
      <c r="ER1502" s="51"/>
      <c r="ES1502" s="51"/>
      <c r="ET1502" s="51"/>
      <c r="EU1502" s="51"/>
      <c r="EV1502" s="51"/>
      <c r="EW1502" s="51"/>
      <c r="EX1502" s="51"/>
      <c r="EY1502" s="51"/>
      <c r="EZ1502" s="51"/>
      <c r="FA1502" s="51"/>
      <c r="FB1502" s="51"/>
      <c r="FC1502" s="51"/>
      <c r="FD1502" s="51"/>
      <c r="FE1502" s="51"/>
      <c r="FF1502" s="51"/>
      <c r="FG1502" s="51"/>
      <c r="FH1502" s="51"/>
      <c r="FI1502" s="51"/>
      <c r="FJ1502" s="51"/>
      <c r="FK1502" s="51"/>
      <c r="FL1502" s="51"/>
      <c r="FM1502" s="51"/>
      <c r="FN1502" s="51"/>
      <c r="FO1502" s="51"/>
      <c r="FP1502" s="51"/>
    </row>
    <row r="1503" spans="101:172" ht="12.75" customHeight="1">
      <c r="CW1503" s="51"/>
      <c r="CX1503" s="51"/>
      <c r="CY1503" s="51"/>
      <c r="CZ1503" s="51"/>
      <c r="DA1503" s="51"/>
      <c r="DB1503" s="51"/>
      <c r="DC1503" s="51"/>
      <c r="DD1503" s="51"/>
      <c r="DE1503" s="51"/>
      <c r="DF1503" s="51"/>
      <c r="DG1503" s="51"/>
      <c r="DH1503" s="51"/>
      <c r="DI1503" s="51"/>
      <c r="DJ1503" s="51"/>
      <c r="DK1503" s="51"/>
      <c r="DL1503" s="51"/>
      <c r="DM1503" s="51"/>
      <c r="DN1503" s="51"/>
      <c r="DO1503" s="51"/>
      <c r="DP1503" s="51"/>
      <c r="DQ1503" s="51"/>
      <c r="DR1503" s="51"/>
      <c r="DS1503" s="51"/>
      <c r="DT1503" s="51"/>
      <c r="DU1503" s="51"/>
      <c r="DV1503" s="51"/>
      <c r="DW1503" s="51"/>
      <c r="DX1503" s="51"/>
      <c r="DY1503" s="51"/>
      <c r="DZ1503" s="51"/>
      <c r="EA1503" s="51"/>
      <c r="EB1503" s="51"/>
      <c r="EC1503" s="51"/>
      <c r="ED1503" s="51"/>
      <c r="EE1503" s="51"/>
      <c r="EF1503" s="51"/>
      <c r="EG1503" s="51"/>
      <c r="EH1503" s="51"/>
      <c r="EI1503" s="51"/>
      <c r="EJ1503" s="51"/>
      <c r="EK1503" s="51"/>
      <c r="EL1503" s="51"/>
      <c r="EM1503" s="51"/>
      <c r="EN1503" s="51"/>
      <c r="EO1503" s="51"/>
      <c r="EP1503" s="51"/>
      <c r="EQ1503" s="51"/>
      <c r="ER1503" s="51"/>
      <c r="ES1503" s="51"/>
      <c r="ET1503" s="51"/>
      <c r="EU1503" s="51"/>
      <c r="EV1503" s="51"/>
      <c r="EW1503" s="51"/>
      <c r="EX1503" s="51"/>
      <c r="EY1503" s="51"/>
      <c r="EZ1503" s="51"/>
      <c r="FA1503" s="51"/>
      <c r="FB1503" s="51"/>
      <c r="FC1503" s="51"/>
      <c r="FD1503" s="51"/>
      <c r="FE1503" s="51"/>
      <c r="FF1503" s="51"/>
      <c r="FG1503" s="51"/>
      <c r="FH1503" s="51"/>
      <c r="FI1503" s="51"/>
      <c r="FJ1503" s="51"/>
      <c r="FK1503" s="51"/>
      <c r="FL1503" s="51"/>
      <c r="FM1503" s="51"/>
      <c r="FN1503" s="51"/>
      <c r="FO1503" s="51"/>
      <c r="FP1503" s="51"/>
    </row>
    <row r="1504" spans="101:172" ht="12.75" customHeight="1">
      <c r="CW1504" s="51"/>
      <c r="CX1504" s="51"/>
      <c r="CY1504" s="51"/>
      <c r="CZ1504" s="51"/>
      <c r="DA1504" s="51"/>
      <c r="DB1504" s="51"/>
      <c r="DC1504" s="51"/>
      <c r="DD1504" s="51"/>
      <c r="DE1504" s="51"/>
      <c r="DF1504" s="51"/>
      <c r="DG1504" s="51"/>
      <c r="DH1504" s="51"/>
      <c r="DI1504" s="51"/>
      <c r="DJ1504" s="51"/>
      <c r="DK1504" s="51"/>
      <c r="DL1504" s="51"/>
      <c r="DM1504" s="51"/>
      <c r="DN1504" s="51"/>
      <c r="DO1504" s="51"/>
      <c r="DP1504" s="51"/>
      <c r="DQ1504" s="51"/>
      <c r="DR1504" s="51"/>
      <c r="DS1504" s="51"/>
      <c r="DT1504" s="51"/>
      <c r="DU1504" s="51"/>
      <c r="DV1504" s="51"/>
      <c r="DW1504" s="51"/>
      <c r="DX1504" s="51"/>
      <c r="DY1504" s="51"/>
      <c r="DZ1504" s="51"/>
      <c r="EA1504" s="51"/>
      <c r="EB1504" s="51"/>
      <c r="EC1504" s="51"/>
      <c r="ED1504" s="51"/>
      <c r="EE1504" s="51"/>
      <c r="EF1504" s="51"/>
      <c r="EG1504" s="51"/>
      <c r="EH1504" s="51"/>
      <c r="EI1504" s="51"/>
      <c r="EJ1504" s="51"/>
      <c r="EK1504" s="51"/>
      <c r="EL1504" s="51"/>
      <c r="EM1504" s="51"/>
      <c r="EN1504" s="51"/>
      <c r="EO1504" s="51"/>
      <c r="EP1504" s="51"/>
      <c r="EQ1504" s="51"/>
      <c r="ER1504" s="51"/>
      <c r="ES1504" s="51"/>
      <c r="ET1504" s="51"/>
      <c r="EU1504" s="51"/>
      <c r="EV1504" s="51"/>
      <c r="EW1504" s="51"/>
      <c r="EX1504" s="51"/>
      <c r="EY1504" s="51"/>
      <c r="EZ1504" s="51"/>
      <c r="FA1504" s="51"/>
      <c r="FB1504" s="51"/>
      <c r="FC1504" s="51"/>
      <c r="FD1504" s="51"/>
      <c r="FE1504" s="51"/>
      <c r="FF1504" s="51"/>
      <c r="FG1504" s="51"/>
      <c r="FH1504" s="51"/>
      <c r="FI1504" s="51"/>
      <c r="FJ1504" s="51"/>
      <c r="FK1504" s="51"/>
      <c r="FL1504" s="51"/>
      <c r="FM1504" s="51"/>
      <c r="FN1504" s="51"/>
      <c r="FO1504" s="51"/>
      <c r="FP1504" s="51"/>
    </row>
    <row r="1505" spans="101:172" ht="12.75" customHeight="1">
      <c r="CW1505" s="51"/>
      <c r="CX1505" s="51"/>
      <c r="CY1505" s="51"/>
      <c r="CZ1505" s="51"/>
      <c r="DA1505" s="51"/>
      <c r="DB1505" s="51"/>
      <c r="DC1505" s="51"/>
      <c r="DD1505" s="51"/>
      <c r="DE1505" s="51"/>
      <c r="DF1505" s="51"/>
      <c r="DG1505" s="51"/>
      <c r="DH1505" s="51"/>
      <c r="DI1505" s="51"/>
      <c r="DJ1505" s="51"/>
      <c r="DK1505" s="51"/>
      <c r="DL1505" s="51"/>
      <c r="DM1505" s="51"/>
      <c r="DN1505" s="51"/>
      <c r="DO1505" s="51"/>
      <c r="DP1505" s="51"/>
      <c r="DQ1505" s="51"/>
      <c r="DR1505" s="51"/>
      <c r="DS1505" s="51"/>
      <c r="DT1505" s="51"/>
      <c r="DU1505" s="51"/>
      <c r="DV1505" s="51"/>
      <c r="DW1505" s="51"/>
      <c r="DX1505" s="51"/>
      <c r="DY1505" s="51"/>
      <c r="DZ1505" s="51"/>
      <c r="EA1505" s="51"/>
      <c r="EB1505" s="51"/>
      <c r="EC1505" s="51"/>
      <c r="ED1505" s="51"/>
      <c r="EE1505" s="51"/>
      <c r="EF1505" s="51"/>
      <c r="EG1505" s="51"/>
      <c r="EH1505" s="51"/>
      <c r="EI1505" s="51"/>
      <c r="EJ1505" s="51"/>
      <c r="EK1505" s="51"/>
      <c r="EL1505" s="51"/>
      <c r="EM1505" s="51"/>
      <c r="EN1505" s="51"/>
      <c r="EO1505" s="51"/>
      <c r="EP1505" s="51"/>
      <c r="EQ1505" s="51"/>
      <c r="ER1505" s="51"/>
      <c r="ES1505" s="51"/>
      <c r="ET1505" s="51"/>
      <c r="EU1505" s="51"/>
      <c r="EV1505" s="51"/>
      <c r="EW1505" s="51"/>
      <c r="EX1505" s="51"/>
      <c r="EY1505" s="51"/>
      <c r="EZ1505" s="51"/>
      <c r="FA1505" s="51"/>
      <c r="FB1505" s="51"/>
      <c r="FC1505" s="51"/>
      <c r="FD1505" s="51"/>
      <c r="FE1505" s="51"/>
      <c r="FF1505" s="51"/>
      <c r="FG1505" s="51"/>
      <c r="FH1505" s="51"/>
      <c r="FI1505" s="51"/>
      <c r="FJ1505" s="51"/>
      <c r="FK1505" s="51"/>
      <c r="FL1505" s="51"/>
      <c r="FM1505" s="51"/>
      <c r="FN1505" s="51"/>
      <c r="FO1505" s="51"/>
      <c r="FP1505" s="51"/>
    </row>
    <row r="1506" spans="101:172" ht="12.75" customHeight="1">
      <c r="CW1506" s="51"/>
      <c r="CX1506" s="51"/>
      <c r="CY1506" s="51"/>
      <c r="CZ1506" s="51"/>
      <c r="DA1506" s="51"/>
      <c r="DB1506" s="51"/>
      <c r="DC1506" s="51"/>
      <c r="DD1506" s="51"/>
      <c r="DE1506" s="51"/>
      <c r="DF1506" s="51"/>
      <c r="DG1506" s="51"/>
      <c r="DH1506" s="51"/>
      <c r="DI1506" s="51"/>
      <c r="DJ1506" s="51"/>
      <c r="DK1506" s="51"/>
      <c r="DL1506" s="51"/>
      <c r="DM1506" s="51"/>
      <c r="DN1506" s="51"/>
      <c r="DO1506" s="51"/>
      <c r="DP1506" s="51"/>
      <c r="DQ1506" s="51"/>
      <c r="DR1506" s="51"/>
      <c r="DS1506" s="51"/>
      <c r="DT1506" s="51"/>
      <c r="DU1506" s="51"/>
      <c r="DV1506" s="51"/>
      <c r="DW1506" s="51"/>
      <c r="DX1506" s="51"/>
      <c r="DY1506" s="51"/>
      <c r="DZ1506" s="51"/>
      <c r="EA1506" s="51"/>
      <c r="EB1506" s="51"/>
      <c r="EC1506" s="51"/>
      <c r="ED1506" s="51"/>
      <c r="EE1506" s="51"/>
      <c r="EF1506" s="51"/>
      <c r="EG1506" s="51"/>
      <c r="EH1506" s="51"/>
      <c r="EI1506" s="51"/>
      <c r="EJ1506" s="51"/>
      <c r="EK1506" s="51"/>
      <c r="EL1506" s="51"/>
      <c r="EM1506" s="51"/>
      <c r="EN1506" s="51"/>
      <c r="EO1506" s="51"/>
      <c r="EP1506" s="51"/>
      <c r="EQ1506" s="51"/>
      <c r="ER1506" s="51"/>
      <c r="ES1506" s="51"/>
      <c r="ET1506" s="51"/>
      <c r="EU1506" s="51"/>
      <c r="EV1506" s="51"/>
      <c r="EW1506" s="51"/>
      <c r="EX1506" s="51"/>
      <c r="EY1506" s="51"/>
      <c r="EZ1506" s="51"/>
      <c r="FA1506" s="51"/>
      <c r="FB1506" s="51"/>
      <c r="FC1506" s="51"/>
      <c r="FD1506" s="51"/>
      <c r="FE1506" s="51"/>
      <c r="FF1506" s="51"/>
      <c r="FG1506" s="51"/>
      <c r="FH1506" s="51"/>
      <c r="FI1506" s="51"/>
      <c r="FJ1506" s="51"/>
      <c r="FK1506" s="51"/>
      <c r="FL1506" s="51"/>
      <c r="FM1506" s="51"/>
      <c r="FN1506" s="51"/>
      <c r="FO1506" s="51"/>
      <c r="FP1506" s="51"/>
    </row>
    <row r="1507" spans="101:172" ht="12.75" customHeight="1">
      <c r="CW1507" s="51"/>
      <c r="CX1507" s="51"/>
      <c r="CY1507" s="51"/>
      <c r="CZ1507" s="51"/>
      <c r="DA1507" s="51"/>
      <c r="DB1507" s="51"/>
      <c r="DC1507" s="51"/>
      <c r="DD1507" s="51"/>
      <c r="DE1507" s="51"/>
      <c r="DF1507" s="51"/>
      <c r="DG1507" s="51"/>
      <c r="DH1507" s="51"/>
      <c r="DI1507" s="51"/>
      <c r="DJ1507" s="51"/>
      <c r="DK1507" s="51"/>
      <c r="DL1507" s="51"/>
      <c r="DM1507" s="51"/>
      <c r="DN1507" s="51"/>
      <c r="DO1507" s="51"/>
      <c r="DP1507" s="51"/>
      <c r="DQ1507" s="51"/>
      <c r="DR1507" s="51"/>
      <c r="DS1507" s="51"/>
      <c r="DT1507" s="51"/>
      <c r="DU1507" s="51"/>
      <c r="DV1507" s="51"/>
      <c r="DW1507" s="51"/>
      <c r="DX1507" s="51"/>
      <c r="DY1507" s="51"/>
      <c r="DZ1507" s="51"/>
      <c r="EA1507" s="51"/>
      <c r="EB1507" s="51"/>
      <c r="EC1507" s="51"/>
      <c r="ED1507" s="51"/>
      <c r="EE1507" s="51"/>
      <c r="EF1507" s="51"/>
      <c r="EG1507" s="51"/>
      <c r="EH1507" s="51"/>
      <c r="EI1507" s="51"/>
      <c r="EJ1507" s="51"/>
      <c r="EK1507" s="51"/>
      <c r="EL1507" s="51"/>
      <c r="EM1507" s="51"/>
      <c r="EN1507" s="51"/>
      <c r="EO1507" s="51"/>
      <c r="EP1507" s="51"/>
      <c r="EQ1507" s="51"/>
      <c r="ER1507" s="51"/>
      <c r="ES1507" s="51"/>
      <c r="ET1507" s="51"/>
      <c r="EU1507" s="51"/>
      <c r="EV1507" s="51"/>
      <c r="EW1507" s="51"/>
      <c r="EX1507" s="51"/>
      <c r="EY1507" s="51"/>
      <c r="EZ1507" s="51"/>
      <c r="FA1507" s="51"/>
      <c r="FB1507" s="51"/>
      <c r="FC1507" s="51"/>
      <c r="FD1507" s="51"/>
      <c r="FE1507" s="51"/>
      <c r="FF1507" s="51"/>
      <c r="FG1507" s="51"/>
      <c r="FH1507" s="51"/>
      <c r="FI1507" s="51"/>
      <c r="FJ1507" s="51"/>
      <c r="FK1507" s="51"/>
      <c r="FL1507" s="51"/>
      <c r="FM1507" s="51"/>
      <c r="FN1507" s="51"/>
      <c r="FO1507" s="51"/>
      <c r="FP1507" s="51"/>
    </row>
    <row r="1508" spans="101:172" ht="12.75" customHeight="1">
      <c r="CW1508" s="51"/>
      <c r="CX1508" s="51"/>
      <c r="CY1508" s="51"/>
      <c r="CZ1508" s="51"/>
      <c r="DA1508" s="51"/>
      <c r="DB1508" s="51"/>
      <c r="DC1508" s="51"/>
      <c r="DD1508" s="51"/>
      <c r="DE1508" s="51"/>
      <c r="DF1508" s="51"/>
      <c r="DG1508" s="51"/>
      <c r="DH1508" s="51"/>
      <c r="DI1508" s="51"/>
      <c r="DJ1508" s="51"/>
      <c r="DK1508" s="51"/>
      <c r="DL1508" s="51"/>
      <c r="DM1508" s="51"/>
      <c r="DN1508" s="51"/>
      <c r="DO1508" s="51"/>
      <c r="DP1508" s="51"/>
      <c r="DQ1508" s="51"/>
      <c r="DR1508" s="51"/>
      <c r="DS1508" s="51"/>
      <c r="DT1508" s="51"/>
      <c r="DU1508" s="51"/>
      <c r="DV1508" s="51"/>
      <c r="DW1508" s="51"/>
      <c r="DX1508" s="51"/>
      <c r="DY1508" s="51"/>
      <c r="DZ1508" s="51"/>
      <c r="EA1508" s="51"/>
      <c r="EB1508" s="51"/>
      <c r="EC1508" s="51"/>
      <c r="ED1508" s="51"/>
      <c r="EE1508" s="51"/>
      <c r="EF1508" s="51"/>
      <c r="EG1508" s="51"/>
      <c r="EH1508" s="51"/>
      <c r="EI1508" s="51"/>
      <c r="EJ1508" s="51"/>
      <c r="EK1508" s="51"/>
      <c r="EL1508" s="51"/>
      <c r="EM1508" s="51"/>
      <c r="EN1508" s="51"/>
      <c r="EO1508" s="51"/>
      <c r="EP1508" s="51"/>
      <c r="EQ1508" s="51"/>
      <c r="ER1508" s="51"/>
      <c r="ES1508" s="51"/>
      <c r="ET1508" s="51"/>
      <c r="EU1508" s="51"/>
      <c r="EV1508" s="51"/>
      <c r="EW1508" s="51"/>
      <c r="EX1508" s="51"/>
      <c r="EY1508" s="51"/>
      <c r="EZ1508" s="51"/>
      <c r="FA1508" s="51"/>
      <c r="FB1508" s="51"/>
      <c r="FC1508" s="51"/>
      <c r="FD1508" s="51"/>
      <c r="FE1508" s="51"/>
      <c r="FF1508" s="51"/>
      <c r="FG1508" s="51"/>
      <c r="FH1508" s="51"/>
      <c r="FI1508" s="51"/>
      <c r="FJ1508" s="51"/>
      <c r="FK1508" s="51"/>
      <c r="FL1508" s="51"/>
      <c r="FM1508" s="51"/>
      <c r="FN1508" s="51"/>
      <c r="FO1508" s="51"/>
      <c r="FP1508" s="51"/>
    </row>
    <row r="1509" spans="101:172" ht="12.75" customHeight="1">
      <c r="CW1509" s="51"/>
      <c r="CX1509" s="51"/>
      <c r="CY1509" s="51"/>
      <c r="CZ1509" s="51"/>
      <c r="DA1509" s="51"/>
      <c r="DB1509" s="51"/>
      <c r="DC1509" s="51"/>
      <c r="DD1509" s="51"/>
      <c r="DE1509" s="51"/>
      <c r="DF1509" s="51"/>
      <c r="DG1509" s="51"/>
      <c r="DH1509" s="51"/>
      <c r="DI1509" s="51"/>
      <c r="DJ1509" s="51"/>
      <c r="DK1509" s="51"/>
      <c r="DL1509" s="51"/>
      <c r="DM1509" s="51"/>
      <c r="DN1509" s="51"/>
      <c r="DO1509" s="51"/>
      <c r="DP1509" s="51"/>
      <c r="DQ1509" s="51"/>
      <c r="DR1509" s="51"/>
      <c r="DS1509" s="51"/>
      <c r="DT1509" s="51"/>
      <c r="DU1509" s="51"/>
      <c r="DV1509" s="51"/>
      <c r="DW1509" s="51"/>
      <c r="DX1509" s="51"/>
      <c r="DY1509" s="51"/>
      <c r="DZ1509" s="51"/>
      <c r="EA1509" s="51"/>
      <c r="EB1509" s="51"/>
      <c r="EC1509" s="51"/>
      <c r="ED1509" s="51"/>
      <c r="EE1509" s="51"/>
      <c r="EF1509" s="51"/>
      <c r="EG1509" s="51"/>
      <c r="EH1509" s="51"/>
      <c r="EI1509" s="51"/>
      <c r="EJ1509" s="51"/>
      <c r="EK1509" s="51"/>
      <c r="EL1509" s="51"/>
      <c r="EM1509" s="51"/>
      <c r="EN1509" s="51"/>
      <c r="EO1509" s="51"/>
      <c r="EP1509" s="51"/>
      <c r="EQ1509" s="51"/>
      <c r="ER1509" s="51"/>
      <c r="ES1509" s="51"/>
      <c r="ET1509" s="51"/>
      <c r="EU1509" s="51"/>
      <c r="EV1509" s="51"/>
      <c r="EW1509" s="51"/>
      <c r="EX1509" s="51"/>
      <c r="EY1509" s="51"/>
      <c r="EZ1509" s="51"/>
      <c r="FA1509" s="51"/>
      <c r="FB1509" s="51"/>
      <c r="FC1509" s="51"/>
      <c r="FD1509" s="51"/>
      <c r="FE1509" s="51"/>
      <c r="FF1509" s="51"/>
      <c r="FG1509" s="51"/>
      <c r="FH1509" s="51"/>
      <c r="FI1509" s="51"/>
      <c r="FJ1509" s="51"/>
      <c r="FK1509" s="51"/>
      <c r="FL1509" s="51"/>
      <c r="FM1509" s="51"/>
      <c r="FN1509" s="51"/>
      <c r="FO1509" s="51"/>
      <c r="FP1509" s="51"/>
    </row>
    <row r="1510" spans="101:172" ht="12.75" customHeight="1">
      <c r="CW1510" s="51"/>
      <c r="CX1510" s="51"/>
      <c r="CY1510" s="51"/>
      <c r="CZ1510" s="51"/>
      <c r="DA1510" s="51"/>
      <c r="DB1510" s="51"/>
      <c r="DC1510" s="51"/>
      <c r="DD1510" s="51"/>
      <c r="DE1510" s="51"/>
      <c r="DF1510" s="51"/>
      <c r="DG1510" s="51"/>
      <c r="DH1510" s="51"/>
      <c r="DI1510" s="51"/>
      <c r="DJ1510" s="51"/>
      <c r="DK1510" s="51"/>
      <c r="DL1510" s="51"/>
      <c r="DM1510" s="51"/>
      <c r="DN1510" s="51"/>
      <c r="DO1510" s="51"/>
      <c r="DP1510" s="51"/>
      <c r="DQ1510" s="51"/>
      <c r="DR1510" s="51"/>
      <c r="DS1510" s="51"/>
      <c r="DT1510" s="51"/>
      <c r="DU1510" s="51"/>
      <c r="DV1510" s="51"/>
      <c r="DW1510" s="51"/>
      <c r="DX1510" s="51"/>
      <c r="DY1510" s="51"/>
      <c r="DZ1510" s="51"/>
      <c r="EA1510" s="51"/>
      <c r="EB1510" s="51"/>
      <c r="EC1510" s="51"/>
      <c r="ED1510" s="51"/>
      <c r="EE1510" s="51"/>
      <c r="EF1510" s="51"/>
      <c r="EG1510" s="51"/>
      <c r="EH1510" s="51"/>
      <c r="EI1510" s="51"/>
      <c r="EJ1510" s="51"/>
      <c r="EK1510" s="51"/>
      <c r="EL1510" s="51"/>
      <c r="EM1510" s="51"/>
      <c r="EN1510" s="51"/>
      <c r="EO1510" s="51"/>
      <c r="EP1510" s="51"/>
      <c r="EQ1510" s="51"/>
      <c r="ER1510" s="51"/>
      <c r="ES1510" s="51"/>
      <c r="ET1510" s="51"/>
      <c r="EU1510" s="51"/>
      <c r="EV1510" s="51"/>
      <c r="EW1510" s="51"/>
      <c r="EX1510" s="51"/>
      <c r="EY1510" s="51"/>
      <c r="EZ1510" s="51"/>
      <c r="FA1510" s="51"/>
      <c r="FB1510" s="51"/>
      <c r="FC1510" s="51"/>
      <c r="FD1510" s="51"/>
      <c r="FE1510" s="51"/>
      <c r="FF1510" s="51"/>
      <c r="FG1510" s="51"/>
      <c r="FH1510" s="51"/>
      <c r="FI1510" s="51"/>
      <c r="FJ1510" s="51"/>
      <c r="FK1510" s="51"/>
      <c r="FL1510" s="51"/>
      <c r="FM1510" s="51"/>
      <c r="FN1510" s="51"/>
      <c r="FO1510" s="51"/>
      <c r="FP1510" s="51"/>
    </row>
    <row r="1511" spans="101:172" ht="12.75" customHeight="1">
      <c r="CW1511" s="51"/>
      <c r="CX1511" s="51"/>
      <c r="CY1511" s="51"/>
      <c r="CZ1511" s="51"/>
      <c r="DA1511" s="51"/>
      <c r="DB1511" s="51"/>
      <c r="DC1511" s="51"/>
      <c r="DD1511" s="51"/>
      <c r="DE1511" s="51"/>
      <c r="DF1511" s="51"/>
      <c r="DG1511" s="51"/>
      <c r="DH1511" s="51"/>
      <c r="DI1511" s="51"/>
      <c r="DJ1511" s="51"/>
      <c r="DK1511" s="51"/>
      <c r="DL1511" s="51"/>
      <c r="DM1511" s="51"/>
      <c r="DN1511" s="51"/>
      <c r="DO1511" s="51"/>
      <c r="DP1511" s="51"/>
      <c r="DQ1511" s="51"/>
      <c r="DR1511" s="51"/>
      <c r="DS1511" s="51"/>
      <c r="DT1511" s="51"/>
      <c r="DU1511" s="51"/>
      <c r="DV1511" s="51"/>
      <c r="DW1511" s="51"/>
      <c r="DX1511" s="51"/>
      <c r="DY1511" s="51"/>
      <c r="DZ1511" s="51"/>
      <c r="EA1511" s="51"/>
      <c r="EB1511" s="51"/>
      <c r="EC1511" s="51"/>
      <c r="ED1511" s="51"/>
      <c r="EE1511" s="51"/>
      <c r="EF1511" s="51"/>
      <c r="EG1511" s="51"/>
      <c r="EH1511" s="51"/>
      <c r="EI1511" s="51"/>
      <c r="EJ1511" s="51"/>
      <c r="EK1511" s="51"/>
      <c r="EL1511" s="51"/>
      <c r="EM1511" s="51"/>
      <c r="EN1511" s="51"/>
      <c r="EO1511" s="51"/>
      <c r="EP1511" s="51"/>
      <c r="EQ1511" s="51"/>
      <c r="ER1511" s="51"/>
      <c r="ES1511" s="51"/>
      <c r="ET1511" s="51"/>
      <c r="EU1511" s="51"/>
      <c r="EV1511" s="51"/>
      <c r="EW1511" s="51"/>
      <c r="EX1511" s="51"/>
      <c r="EY1511" s="51"/>
      <c r="EZ1511" s="51"/>
      <c r="FA1511" s="51"/>
      <c r="FB1511" s="51"/>
      <c r="FC1511" s="51"/>
      <c r="FD1511" s="51"/>
      <c r="FE1511" s="51"/>
      <c r="FF1511" s="51"/>
      <c r="FG1511" s="51"/>
      <c r="FH1511" s="51"/>
      <c r="FI1511" s="51"/>
      <c r="FJ1511" s="51"/>
      <c r="FK1511" s="51"/>
      <c r="FL1511" s="51"/>
      <c r="FM1511" s="51"/>
      <c r="FN1511" s="51"/>
      <c r="FO1511" s="51"/>
      <c r="FP1511" s="51"/>
    </row>
    <row r="1512" spans="101:172" ht="12.75" customHeight="1">
      <c r="CW1512" s="51"/>
      <c r="CX1512" s="51"/>
      <c r="CY1512" s="51"/>
      <c r="CZ1512" s="51"/>
      <c r="DA1512" s="51"/>
      <c r="DB1512" s="51"/>
      <c r="DC1512" s="51"/>
      <c r="DD1512" s="51"/>
      <c r="DE1512" s="51"/>
      <c r="DF1512" s="51"/>
      <c r="DG1512" s="51"/>
      <c r="DH1512" s="51"/>
      <c r="DI1512" s="51"/>
      <c r="DJ1512" s="51"/>
      <c r="DK1512" s="51"/>
      <c r="DL1512" s="51"/>
      <c r="DM1512" s="51"/>
      <c r="DN1512" s="51"/>
      <c r="DO1512" s="51"/>
      <c r="DP1512" s="51"/>
      <c r="DQ1512" s="51"/>
      <c r="DR1512" s="51"/>
      <c r="DS1512" s="51"/>
      <c r="DT1512" s="51"/>
      <c r="DU1512" s="51"/>
      <c r="DV1512" s="51"/>
      <c r="DW1512" s="51"/>
      <c r="DX1512" s="51"/>
      <c r="DY1512" s="51"/>
      <c r="DZ1512" s="51"/>
      <c r="EA1512" s="51"/>
      <c r="EB1512" s="51"/>
      <c r="EC1512" s="51"/>
      <c r="ED1512" s="51"/>
      <c r="EE1512" s="51"/>
      <c r="EF1512" s="51"/>
      <c r="EG1512" s="51"/>
      <c r="EH1512" s="51"/>
      <c r="EI1512" s="51"/>
      <c r="EJ1512" s="51"/>
      <c r="EK1512" s="51"/>
      <c r="EL1512" s="51"/>
      <c r="EM1512" s="51"/>
      <c r="EN1512" s="51"/>
      <c r="EO1512" s="51"/>
      <c r="EP1512" s="51"/>
      <c r="EQ1512" s="51"/>
      <c r="ER1512" s="51"/>
      <c r="ES1512" s="51"/>
      <c r="ET1512" s="51"/>
      <c r="EU1512" s="51"/>
      <c r="EV1512" s="51"/>
      <c r="EW1512" s="51"/>
      <c r="EX1512" s="51"/>
      <c r="EY1512" s="51"/>
      <c r="EZ1512" s="51"/>
      <c r="FA1512" s="51"/>
      <c r="FB1512" s="51"/>
      <c r="FC1512" s="51"/>
      <c r="FD1512" s="51"/>
      <c r="FE1512" s="51"/>
      <c r="FF1512" s="51"/>
      <c r="FG1512" s="51"/>
      <c r="FH1512" s="51"/>
      <c r="FI1512" s="51"/>
      <c r="FJ1512" s="51"/>
      <c r="FK1512" s="51"/>
      <c r="FL1512" s="51"/>
      <c r="FM1512" s="51"/>
      <c r="FN1512" s="51"/>
      <c r="FO1512" s="51"/>
      <c r="FP1512" s="51"/>
    </row>
    <row r="1513" spans="101:172" ht="12.75" customHeight="1">
      <c r="CW1513" s="51"/>
      <c r="CX1513" s="51"/>
      <c r="CY1513" s="51"/>
      <c r="CZ1513" s="51"/>
      <c r="DA1513" s="51"/>
      <c r="DB1513" s="51"/>
      <c r="DC1513" s="51"/>
      <c r="DD1513" s="51"/>
      <c r="DE1513" s="51"/>
      <c r="DF1513" s="51"/>
      <c r="DG1513" s="51"/>
      <c r="DH1513" s="51"/>
      <c r="DI1513" s="51"/>
      <c r="DJ1513" s="51"/>
      <c r="DK1513" s="51"/>
      <c r="DL1513" s="51"/>
      <c r="DM1513" s="51"/>
      <c r="DN1513" s="51"/>
      <c r="DO1513" s="51"/>
      <c r="DP1513" s="51"/>
      <c r="DQ1513" s="51"/>
      <c r="DR1513" s="51"/>
      <c r="DS1513" s="51"/>
      <c r="DT1513" s="51"/>
      <c r="DU1513" s="51"/>
      <c r="DV1513" s="51"/>
      <c r="DW1513" s="51"/>
      <c r="DX1513" s="51"/>
      <c r="DY1513" s="51"/>
      <c r="DZ1513" s="51"/>
      <c r="EA1513" s="51"/>
      <c r="EB1513" s="51"/>
      <c r="EC1513" s="51"/>
      <c r="ED1513" s="51"/>
      <c r="EE1513" s="51"/>
      <c r="EF1513" s="51"/>
      <c r="EG1513" s="51"/>
      <c r="EH1513" s="51"/>
      <c r="EI1513" s="51"/>
      <c r="EJ1513" s="51"/>
      <c r="EK1513" s="51"/>
      <c r="EL1513" s="51"/>
      <c r="EM1513" s="51"/>
      <c r="EN1513" s="51"/>
      <c r="EO1513" s="51"/>
      <c r="EP1513" s="51"/>
      <c r="EQ1513" s="51"/>
      <c r="ER1513" s="51"/>
      <c r="ES1513" s="51"/>
      <c r="ET1513" s="51"/>
      <c r="EU1513" s="51"/>
      <c r="EV1513" s="51"/>
      <c r="EW1513" s="51"/>
      <c r="EX1513" s="51"/>
      <c r="EY1513" s="51"/>
      <c r="EZ1513" s="51"/>
      <c r="FA1513" s="51"/>
      <c r="FB1513" s="51"/>
      <c r="FC1513" s="51"/>
      <c r="FD1513" s="51"/>
      <c r="FE1513" s="51"/>
      <c r="FF1513" s="51"/>
      <c r="FG1513" s="51"/>
      <c r="FH1513" s="51"/>
      <c r="FI1513" s="51"/>
      <c r="FJ1513" s="51"/>
      <c r="FK1513" s="51"/>
      <c r="FL1513" s="51"/>
      <c r="FM1513" s="51"/>
      <c r="FN1513" s="51"/>
      <c r="FO1513" s="51"/>
      <c r="FP1513" s="51"/>
    </row>
    <row r="1514" spans="101:172" ht="12.75" customHeight="1">
      <c r="CW1514" s="51"/>
      <c r="CX1514" s="51"/>
      <c r="CY1514" s="51"/>
      <c r="CZ1514" s="51"/>
      <c r="DA1514" s="51"/>
      <c r="DB1514" s="51"/>
      <c r="DC1514" s="51"/>
      <c r="DD1514" s="51"/>
      <c r="DE1514" s="51"/>
      <c r="DF1514" s="51"/>
      <c r="DG1514" s="51"/>
      <c r="DH1514" s="51"/>
      <c r="DI1514" s="51"/>
      <c r="DJ1514" s="51"/>
      <c r="DK1514" s="51"/>
      <c r="DL1514" s="51"/>
      <c r="DM1514" s="51"/>
      <c r="DN1514" s="51"/>
      <c r="DO1514" s="51"/>
      <c r="DP1514" s="51"/>
      <c r="DQ1514" s="51"/>
      <c r="DR1514" s="51"/>
      <c r="DS1514" s="51"/>
      <c r="DT1514" s="51"/>
      <c r="DU1514" s="51"/>
      <c r="DV1514" s="51"/>
      <c r="DW1514" s="51"/>
      <c r="DX1514" s="51"/>
      <c r="DY1514" s="51"/>
      <c r="DZ1514" s="51"/>
      <c r="EA1514" s="51"/>
      <c r="EB1514" s="51"/>
      <c r="EC1514" s="51"/>
      <c r="ED1514" s="51"/>
      <c r="EE1514" s="51"/>
      <c r="EF1514" s="51"/>
      <c r="EG1514" s="51"/>
      <c r="EH1514" s="51"/>
      <c r="EI1514" s="51"/>
      <c r="EJ1514" s="51"/>
      <c r="EK1514" s="51"/>
      <c r="EL1514" s="51"/>
      <c r="EM1514" s="51"/>
      <c r="EN1514" s="51"/>
      <c r="EO1514" s="51"/>
      <c r="EP1514" s="51"/>
      <c r="EQ1514" s="51"/>
      <c r="ER1514" s="51"/>
      <c r="ES1514" s="51"/>
      <c r="ET1514" s="51"/>
      <c r="EU1514" s="51"/>
      <c r="EV1514" s="51"/>
      <c r="EW1514" s="51"/>
      <c r="EX1514" s="51"/>
      <c r="EY1514" s="51"/>
      <c r="EZ1514" s="51"/>
      <c r="FA1514" s="51"/>
      <c r="FB1514" s="51"/>
      <c r="FC1514" s="51"/>
      <c r="FD1514" s="51"/>
      <c r="FE1514" s="51"/>
      <c r="FF1514" s="51"/>
      <c r="FG1514" s="51"/>
      <c r="FH1514" s="51"/>
      <c r="FI1514" s="51"/>
      <c r="FJ1514" s="51"/>
      <c r="FK1514" s="51"/>
      <c r="FL1514" s="51"/>
      <c r="FM1514" s="51"/>
      <c r="FN1514" s="51"/>
      <c r="FO1514" s="51"/>
      <c r="FP1514" s="51"/>
    </row>
    <row r="1515" spans="101:172" ht="12.75" customHeight="1">
      <c r="CW1515" s="51"/>
      <c r="CX1515" s="51"/>
      <c r="CY1515" s="51"/>
      <c r="CZ1515" s="51"/>
      <c r="DA1515" s="51"/>
      <c r="DB1515" s="51"/>
      <c r="DC1515" s="51"/>
      <c r="DD1515" s="51"/>
      <c r="DE1515" s="51"/>
      <c r="DF1515" s="51"/>
      <c r="DG1515" s="51"/>
      <c r="DH1515" s="51"/>
      <c r="DI1515" s="51"/>
      <c r="DJ1515" s="51"/>
      <c r="DK1515" s="51"/>
      <c r="DL1515" s="51"/>
      <c r="DM1515" s="51"/>
      <c r="DN1515" s="51"/>
      <c r="DO1515" s="51"/>
      <c r="DP1515" s="51"/>
      <c r="DQ1515" s="51"/>
      <c r="DR1515" s="51"/>
      <c r="DS1515" s="51"/>
      <c r="DT1515" s="51"/>
      <c r="DU1515" s="51"/>
      <c r="DV1515" s="51"/>
      <c r="DW1515" s="51"/>
      <c r="DX1515" s="51"/>
      <c r="DY1515" s="51"/>
      <c r="DZ1515" s="51"/>
      <c r="EA1515" s="51"/>
      <c r="EB1515" s="51"/>
      <c r="EC1515" s="51"/>
      <c r="ED1515" s="51"/>
      <c r="EE1515" s="51"/>
      <c r="EF1515" s="51"/>
      <c r="EG1515" s="51"/>
      <c r="EH1515" s="51"/>
      <c r="EI1515" s="51"/>
      <c r="EJ1515" s="51"/>
      <c r="EK1515" s="51"/>
      <c r="EL1515" s="51"/>
      <c r="EM1515" s="51"/>
      <c r="EN1515" s="51"/>
      <c r="EO1515" s="51"/>
      <c r="EP1515" s="51"/>
      <c r="EQ1515" s="51"/>
      <c r="ER1515" s="51"/>
      <c r="ES1515" s="51"/>
      <c r="ET1515" s="51"/>
      <c r="EU1515" s="51"/>
      <c r="EV1515" s="51"/>
      <c r="EW1515" s="51"/>
      <c r="EX1515" s="51"/>
      <c r="EY1515" s="51"/>
      <c r="EZ1515" s="51"/>
      <c r="FA1515" s="51"/>
      <c r="FB1515" s="51"/>
      <c r="FC1515" s="51"/>
      <c r="FD1515" s="51"/>
      <c r="FE1515" s="51"/>
      <c r="FF1515" s="51"/>
      <c r="FG1515" s="51"/>
      <c r="FH1515" s="51"/>
      <c r="FI1515" s="51"/>
      <c r="FJ1515" s="51"/>
      <c r="FK1515" s="51"/>
      <c r="FL1515" s="51"/>
      <c r="FM1515" s="51"/>
      <c r="FN1515" s="51"/>
      <c r="FO1515" s="51"/>
      <c r="FP1515" s="51"/>
    </row>
    <row r="1516" spans="101:172" ht="12.75" customHeight="1">
      <c r="CW1516" s="51"/>
      <c r="CX1516" s="51"/>
      <c r="CY1516" s="51"/>
      <c r="CZ1516" s="51"/>
      <c r="DA1516" s="51"/>
      <c r="DB1516" s="51"/>
      <c r="DC1516" s="51"/>
      <c r="DD1516" s="51"/>
      <c r="DE1516" s="51"/>
      <c r="DF1516" s="51"/>
      <c r="DG1516" s="51"/>
      <c r="DH1516" s="51"/>
      <c r="DI1516" s="51"/>
      <c r="DJ1516" s="51"/>
      <c r="DK1516" s="51"/>
      <c r="DL1516" s="51"/>
      <c r="DM1516" s="51"/>
      <c r="DN1516" s="51"/>
      <c r="DO1516" s="51"/>
      <c r="DP1516" s="51"/>
      <c r="DQ1516" s="51"/>
      <c r="DR1516" s="51"/>
      <c r="DS1516" s="51"/>
      <c r="DT1516" s="51"/>
      <c r="DU1516" s="51"/>
      <c r="DV1516" s="51"/>
      <c r="DW1516" s="51"/>
      <c r="DX1516" s="51"/>
      <c r="DY1516" s="51"/>
      <c r="DZ1516" s="51"/>
      <c r="EA1516" s="51"/>
      <c r="EB1516" s="51"/>
      <c r="EC1516" s="51"/>
      <c r="ED1516" s="51"/>
      <c r="EE1516" s="51"/>
      <c r="EF1516" s="51"/>
      <c r="EG1516" s="51"/>
      <c r="EH1516" s="51"/>
      <c r="EI1516" s="51"/>
      <c r="EJ1516" s="51"/>
      <c r="EK1516" s="51"/>
      <c r="EL1516" s="51"/>
      <c r="EM1516" s="51"/>
      <c r="EN1516" s="51"/>
      <c r="EO1516" s="51"/>
      <c r="EP1516" s="51"/>
      <c r="EQ1516" s="51"/>
      <c r="ER1516" s="51"/>
      <c r="ES1516" s="51"/>
      <c r="ET1516" s="51"/>
      <c r="EU1516" s="51"/>
      <c r="EV1516" s="51"/>
      <c r="EW1516" s="51"/>
      <c r="EX1516" s="51"/>
      <c r="EY1516" s="51"/>
      <c r="EZ1516" s="51"/>
      <c r="FA1516" s="51"/>
      <c r="FB1516" s="51"/>
      <c r="FC1516" s="51"/>
      <c r="FD1516" s="51"/>
      <c r="FE1516" s="51"/>
      <c r="FF1516" s="51"/>
      <c r="FG1516" s="51"/>
      <c r="FH1516" s="51"/>
      <c r="FI1516" s="51"/>
      <c r="FJ1516" s="51"/>
      <c r="FK1516" s="51"/>
      <c r="FL1516" s="51"/>
      <c r="FM1516" s="51"/>
      <c r="FN1516" s="51"/>
      <c r="FO1516" s="51"/>
      <c r="FP1516" s="51"/>
    </row>
    <row r="1517" spans="101:172" ht="12.75" customHeight="1">
      <c r="CW1517" s="51"/>
      <c r="CX1517" s="51"/>
      <c r="CY1517" s="51"/>
      <c r="CZ1517" s="51"/>
      <c r="DA1517" s="51"/>
      <c r="DB1517" s="51"/>
      <c r="DC1517" s="51"/>
      <c r="DD1517" s="51"/>
      <c r="DE1517" s="51"/>
      <c r="DF1517" s="51"/>
      <c r="DG1517" s="51"/>
      <c r="DH1517" s="51"/>
      <c r="DI1517" s="51"/>
      <c r="DJ1517" s="51"/>
      <c r="DK1517" s="51"/>
      <c r="DL1517" s="51"/>
      <c r="DM1517" s="51"/>
      <c r="DN1517" s="51"/>
      <c r="DO1517" s="51"/>
      <c r="DP1517" s="51"/>
      <c r="DQ1517" s="51"/>
      <c r="DR1517" s="51"/>
      <c r="DS1517" s="51"/>
      <c r="DT1517" s="51"/>
      <c r="DU1517" s="51"/>
      <c r="DV1517" s="51"/>
      <c r="DW1517" s="51"/>
      <c r="DX1517" s="51"/>
      <c r="DY1517" s="51"/>
      <c r="DZ1517" s="51"/>
      <c r="EA1517" s="51"/>
      <c r="EB1517" s="51"/>
      <c r="EC1517" s="51"/>
      <c r="ED1517" s="51"/>
      <c r="EE1517" s="51"/>
      <c r="EF1517" s="51"/>
      <c r="EG1517" s="51"/>
      <c r="EH1517" s="51"/>
      <c r="EI1517" s="51"/>
      <c r="EJ1517" s="51"/>
      <c r="EK1517" s="51"/>
      <c r="EL1517" s="51"/>
      <c r="EM1517" s="51"/>
      <c r="EN1517" s="51"/>
      <c r="EO1517" s="51"/>
      <c r="EP1517" s="51"/>
      <c r="EQ1517" s="51"/>
      <c r="ER1517" s="51"/>
      <c r="ES1517" s="51"/>
      <c r="ET1517" s="51"/>
      <c r="EU1517" s="51"/>
      <c r="EV1517" s="51"/>
      <c r="EW1517" s="51"/>
      <c r="EX1517" s="51"/>
      <c r="EY1517" s="51"/>
      <c r="EZ1517" s="51"/>
      <c r="FA1517" s="51"/>
      <c r="FB1517" s="51"/>
      <c r="FC1517" s="51"/>
      <c r="FD1517" s="51"/>
      <c r="FE1517" s="51"/>
      <c r="FF1517" s="51"/>
      <c r="FG1517" s="51"/>
      <c r="FH1517" s="51"/>
      <c r="FI1517" s="51"/>
      <c r="FJ1517" s="51"/>
      <c r="FK1517" s="51"/>
      <c r="FL1517" s="51"/>
      <c r="FM1517" s="51"/>
      <c r="FN1517" s="51"/>
      <c r="FO1517" s="51"/>
      <c r="FP1517" s="51"/>
    </row>
    <row r="1518" spans="101:172" ht="12.75" customHeight="1">
      <c r="CW1518" s="51"/>
      <c r="CX1518" s="51"/>
      <c r="CY1518" s="51"/>
      <c r="CZ1518" s="51"/>
      <c r="DA1518" s="51"/>
      <c r="DB1518" s="51"/>
      <c r="DC1518" s="51"/>
      <c r="DD1518" s="51"/>
      <c r="DE1518" s="51"/>
      <c r="DF1518" s="51"/>
      <c r="DG1518" s="51"/>
      <c r="DH1518" s="51"/>
      <c r="DI1518" s="51"/>
      <c r="DJ1518" s="51"/>
      <c r="DK1518" s="51"/>
      <c r="DL1518" s="51"/>
      <c r="DM1518" s="51"/>
      <c r="DN1518" s="51"/>
      <c r="DO1518" s="51"/>
      <c r="DP1518" s="51"/>
      <c r="DQ1518" s="51"/>
      <c r="DR1518" s="51"/>
      <c r="DS1518" s="51"/>
      <c r="DT1518" s="51"/>
      <c r="DU1518" s="51"/>
      <c r="DV1518" s="51"/>
      <c r="DW1518" s="51"/>
      <c r="DX1518" s="51"/>
      <c r="DY1518" s="51"/>
      <c r="DZ1518" s="51"/>
      <c r="EA1518" s="51"/>
      <c r="EB1518" s="51"/>
      <c r="EC1518" s="51"/>
      <c r="ED1518" s="51"/>
      <c r="EE1518" s="51"/>
      <c r="EF1518" s="51"/>
      <c r="EG1518" s="51"/>
      <c r="EH1518" s="51"/>
      <c r="EI1518" s="51"/>
      <c r="EJ1518" s="51"/>
      <c r="EK1518" s="51"/>
      <c r="EL1518" s="51"/>
      <c r="EM1518" s="51"/>
      <c r="EN1518" s="51"/>
      <c r="EO1518" s="51"/>
      <c r="EP1518" s="51"/>
      <c r="EQ1518" s="51"/>
      <c r="ER1518" s="51"/>
      <c r="ES1518" s="51"/>
      <c r="ET1518" s="51"/>
      <c r="EU1518" s="51"/>
      <c r="EV1518" s="51"/>
      <c r="EW1518" s="51"/>
      <c r="EX1518" s="51"/>
      <c r="EY1518" s="51"/>
      <c r="EZ1518" s="51"/>
      <c r="FA1518" s="51"/>
      <c r="FB1518" s="51"/>
      <c r="FC1518" s="51"/>
      <c r="FD1518" s="51"/>
      <c r="FE1518" s="51"/>
      <c r="FF1518" s="51"/>
      <c r="FG1518" s="51"/>
      <c r="FH1518" s="51"/>
      <c r="FI1518" s="51"/>
      <c r="FJ1518" s="51"/>
      <c r="FK1518" s="51"/>
      <c r="FL1518" s="51"/>
      <c r="FM1518" s="51"/>
      <c r="FN1518" s="51"/>
      <c r="FO1518" s="51"/>
      <c r="FP1518" s="51"/>
    </row>
    <row r="1519" spans="101:172" ht="12.75" customHeight="1">
      <c r="CW1519" s="51"/>
      <c r="CX1519" s="51"/>
      <c r="CY1519" s="51"/>
      <c r="CZ1519" s="51"/>
      <c r="DA1519" s="51"/>
      <c r="DB1519" s="51"/>
      <c r="DC1519" s="51"/>
      <c r="DD1519" s="51"/>
      <c r="DE1519" s="51"/>
      <c r="DF1519" s="51"/>
      <c r="DG1519" s="51"/>
      <c r="DH1519" s="51"/>
      <c r="DI1519" s="51"/>
      <c r="DJ1519" s="51"/>
      <c r="DK1519" s="51"/>
      <c r="DL1519" s="51"/>
      <c r="DM1519" s="51"/>
      <c r="DN1519" s="51"/>
      <c r="DO1519" s="51"/>
      <c r="DP1519" s="51"/>
      <c r="DQ1519" s="51"/>
      <c r="DR1519" s="51"/>
      <c r="DS1519" s="51"/>
      <c r="DT1519" s="51"/>
      <c r="DU1519" s="51"/>
      <c r="DV1519" s="51"/>
      <c r="DW1519" s="51"/>
      <c r="DX1519" s="51"/>
      <c r="DY1519" s="51"/>
      <c r="DZ1519" s="51"/>
      <c r="EA1519" s="51"/>
      <c r="EB1519" s="51"/>
      <c r="EC1519" s="51"/>
      <c r="ED1519" s="51"/>
      <c r="EE1519" s="51"/>
      <c r="EF1519" s="51"/>
      <c r="EG1519" s="51"/>
      <c r="EH1519" s="51"/>
      <c r="EI1519" s="51"/>
      <c r="EJ1519" s="51"/>
      <c r="EK1519" s="51"/>
      <c r="EL1519" s="51"/>
      <c r="EM1519" s="51"/>
      <c r="EN1519" s="51"/>
      <c r="EO1519" s="51"/>
      <c r="EP1519" s="51"/>
      <c r="EQ1519" s="51"/>
      <c r="ER1519" s="51"/>
      <c r="ES1519" s="51"/>
      <c r="ET1519" s="51"/>
      <c r="EU1519" s="51"/>
      <c r="EV1519" s="51"/>
      <c r="EW1519" s="51"/>
      <c r="EX1519" s="51"/>
      <c r="EY1519" s="51"/>
      <c r="EZ1519" s="51"/>
      <c r="FA1519" s="51"/>
      <c r="FB1519" s="51"/>
      <c r="FC1519" s="51"/>
      <c r="FD1519" s="51"/>
      <c r="FE1519" s="51"/>
      <c r="FF1519" s="51"/>
      <c r="FG1519" s="51"/>
      <c r="FH1519" s="51"/>
      <c r="FI1519" s="51"/>
      <c r="FJ1519" s="51"/>
      <c r="FK1519" s="51"/>
      <c r="FL1519" s="51"/>
      <c r="FM1519" s="51"/>
      <c r="FN1519" s="51"/>
      <c r="FO1519" s="51"/>
      <c r="FP1519" s="51"/>
    </row>
    <row r="1520" spans="101:172" ht="12.75" customHeight="1">
      <c r="CW1520" s="51"/>
      <c r="CX1520" s="51"/>
      <c r="CY1520" s="51"/>
      <c r="CZ1520" s="51"/>
      <c r="DA1520" s="51"/>
      <c r="DB1520" s="51"/>
      <c r="DC1520" s="51"/>
      <c r="DD1520" s="51"/>
      <c r="DE1520" s="51"/>
      <c r="DF1520" s="51"/>
      <c r="DG1520" s="51"/>
      <c r="DH1520" s="51"/>
      <c r="DI1520" s="51"/>
      <c r="DJ1520" s="51"/>
      <c r="DK1520" s="51"/>
      <c r="DL1520" s="51"/>
      <c r="DM1520" s="51"/>
      <c r="DN1520" s="51"/>
      <c r="DO1520" s="51"/>
      <c r="DP1520" s="51"/>
      <c r="DQ1520" s="51"/>
      <c r="DR1520" s="51"/>
      <c r="DS1520" s="51"/>
      <c r="DT1520" s="51"/>
      <c r="DU1520" s="51"/>
      <c r="DV1520" s="51"/>
      <c r="DW1520" s="51"/>
      <c r="DX1520" s="51"/>
      <c r="DY1520" s="51"/>
      <c r="DZ1520" s="51"/>
      <c r="EA1520" s="51"/>
      <c r="EB1520" s="51"/>
      <c r="EC1520" s="51"/>
      <c r="ED1520" s="51"/>
      <c r="EE1520" s="51"/>
      <c r="EF1520" s="51"/>
      <c r="EG1520" s="51"/>
      <c r="EH1520" s="51"/>
      <c r="EI1520" s="51"/>
      <c r="EJ1520" s="51"/>
      <c r="EK1520" s="51"/>
      <c r="EL1520" s="51"/>
      <c r="EM1520" s="51"/>
      <c r="EN1520" s="51"/>
      <c r="EO1520" s="51"/>
      <c r="EP1520" s="51"/>
      <c r="EQ1520" s="51"/>
      <c r="ER1520" s="51"/>
      <c r="ES1520" s="51"/>
      <c r="ET1520" s="51"/>
      <c r="EU1520" s="51"/>
      <c r="EV1520" s="51"/>
      <c r="EW1520" s="51"/>
      <c r="EX1520" s="51"/>
      <c r="EY1520" s="51"/>
      <c r="EZ1520" s="51"/>
      <c r="FA1520" s="51"/>
      <c r="FB1520" s="51"/>
      <c r="FC1520" s="51"/>
      <c r="FD1520" s="51"/>
      <c r="FE1520" s="51"/>
      <c r="FF1520" s="51"/>
      <c r="FG1520" s="51"/>
      <c r="FH1520" s="51"/>
      <c r="FI1520" s="51"/>
      <c r="FJ1520" s="51"/>
      <c r="FK1520" s="51"/>
      <c r="FL1520" s="51"/>
      <c r="FM1520" s="51"/>
      <c r="FN1520" s="51"/>
      <c r="FO1520" s="51"/>
      <c r="FP1520" s="51"/>
    </row>
    <row r="1521" spans="101:172" ht="12.75" customHeight="1">
      <c r="CW1521" s="51"/>
      <c r="CX1521" s="51"/>
      <c r="CY1521" s="51"/>
      <c r="CZ1521" s="51"/>
      <c r="DA1521" s="51"/>
      <c r="DB1521" s="51"/>
      <c r="DC1521" s="51"/>
      <c r="DD1521" s="51"/>
      <c r="DE1521" s="51"/>
      <c r="DF1521" s="51"/>
      <c r="DG1521" s="51"/>
      <c r="DH1521" s="51"/>
      <c r="DI1521" s="51"/>
      <c r="DJ1521" s="51"/>
      <c r="DK1521" s="51"/>
      <c r="DL1521" s="51"/>
      <c r="DM1521" s="51"/>
      <c r="DN1521" s="51"/>
      <c r="DO1521" s="51"/>
      <c r="DP1521" s="51"/>
      <c r="DQ1521" s="51"/>
      <c r="DR1521" s="51"/>
      <c r="DS1521" s="51"/>
      <c r="DT1521" s="51"/>
      <c r="DU1521" s="51"/>
      <c r="DV1521" s="51"/>
      <c r="DW1521" s="51"/>
      <c r="DX1521" s="51"/>
      <c r="DY1521" s="51"/>
      <c r="DZ1521" s="51"/>
      <c r="EA1521" s="51"/>
      <c r="EB1521" s="51"/>
      <c r="EC1521" s="51"/>
      <c r="ED1521" s="51"/>
      <c r="EE1521" s="51"/>
      <c r="EF1521" s="51"/>
      <c r="EG1521" s="51"/>
      <c r="EH1521" s="51"/>
      <c r="EI1521" s="51"/>
      <c r="EJ1521" s="51"/>
      <c r="EK1521" s="51"/>
      <c r="EL1521" s="51"/>
      <c r="EM1521" s="51"/>
      <c r="EN1521" s="51"/>
      <c r="EO1521" s="51"/>
      <c r="EP1521" s="51"/>
      <c r="EQ1521" s="51"/>
      <c r="ER1521" s="51"/>
      <c r="ES1521" s="51"/>
      <c r="ET1521" s="51"/>
      <c r="EU1521" s="51"/>
      <c r="EV1521" s="51"/>
      <c r="EW1521" s="51"/>
      <c r="EX1521" s="51"/>
      <c r="EY1521" s="51"/>
      <c r="EZ1521" s="51"/>
      <c r="FA1521" s="51"/>
      <c r="FB1521" s="51"/>
      <c r="FC1521" s="51"/>
      <c r="FD1521" s="51"/>
      <c r="FE1521" s="51"/>
      <c r="FF1521" s="51"/>
      <c r="FG1521" s="51"/>
      <c r="FH1521" s="51"/>
      <c r="FI1521" s="51"/>
      <c r="FJ1521" s="51"/>
      <c r="FK1521" s="51"/>
      <c r="FL1521" s="51"/>
      <c r="FM1521" s="51"/>
      <c r="FN1521" s="51"/>
      <c r="FO1521" s="51"/>
      <c r="FP1521" s="51"/>
    </row>
    <row r="1522" spans="101:172" ht="12.75" customHeight="1">
      <c r="CW1522" s="51"/>
      <c r="CX1522" s="51"/>
      <c r="CY1522" s="51"/>
      <c r="CZ1522" s="51"/>
      <c r="DA1522" s="51"/>
      <c r="DB1522" s="51"/>
      <c r="DC1522" s="51"/>
      <c r="DD1522" s="51"/>
      <c r="DE1522" s="51"/>
      <c r="DF1522" s="51"/>
      <c r="DG1522" s="51"/>
      <c r="DH1522" s="51"/>
      <c r="DI1522" s="51"/>
      <c r="DJ1522" s="51"/>
      <c r="DK1522" s="51"/>
      <c r="DL1522" s="51"/>
      <c r="DM1522" s="51"/>
      <c r="DN1522" s="51"/>
      <c r="DO1522" s="51"/>
      <c r="DP1522" s="51"/>
      <c r="DQ1522" s="51"/>
      <c r="DR1522" s="51"/>
      <c r="DS1522" s="51"/>
      <c r="DT1522" s="51"/>
      <c r="DU1522" s="51"/>
      <c r="DV1522" s="51"/>
      <c r="DW1522" s="51"/>
      <c r="DX1522" s="51"/>
      <c r="DY1522" s="51"/>
      <c r="DZ1522" s="51"/>
      <c r="EA1522" s="51"/>
      <c r="EB1522" s="51"/>
      <c r="EC1522" s="51"/>
      <c r="ED1522" s="51"/>
      <c r="EE1522" s="51"/>
      <c r="EF1522" s="51"/>
      <c r="EG1522" s="51"/>
      <c r="EH1522" s="51"/>
      <c r="EI1522" s="51"/>
      <c r="EJ1522" s="51"/>
      <c r="EK1522" s="51"/>
      <c r="EL1522" s="51"/>
      <c r="EM1522" s="51"/>
      <c r="EN1522" s="51"/>
      <c r="EO1522" s="51"/>
      <c r="EP1522" s="51"/>
      <c r="EQ1522" s="51"/>
      <c r="ER1522" s="51"/>
      <c r="ES1522" s="51"/>
      <c r="ET1522" s="51"/>
      <c r="EU1522" s="51"/>
      <c r="EV1522" s="51"/>
      <c r="EW1522" s="51"/>
      <c r="EX1522" s="51"/>
      <c r="EY1522" s="51"/>
      <c r="EZ1522" s="51"/>
      <c r="FA1522" s="51"/>
      <c r="FB1522" s="51"/>
      <c r="FC1522" s="51"/>
      <c r="FD1522" s="51"/>
      <c r="FE1522" s="51"/>
      <c r="FF1522" s="51"/>
      <c r="FG1522" s="51"/>
      <c r="FH1522" s="51"/>
      <c r="FI1522" s="51"/>
      <c r="FJ1522" s="51"/>
      <c r="FK1522" s="51"/>
      <c r="FL1522" s="51"/>
      <c r="FM1522" s="51"/>
      <c r="FN1522" s="51"/>
      <c r="FO1522" s="51"/>
      <c r="FP1522" s="51"/>
    </row>
    <row r="1523" spans="101:172" ht="12.75" customHeight="1">
      <c r="CW1523" s="51"/>
      <c r="CX1523" s="51"/>
      <c r="CY1523" s="51"/>
      <c r="CZ1523" s="51"/>
      <c r="DA1523" s="51"/>
      <c r="DB1523" s="51"/>
      <c r="DC1523" s="51"/>
      <c r="DD1523" s="51"/>
      <c r="DE1523" s="51"/>
      <c r="DF1523" s="51"/>
      <c r="DG1523" s="51"/>
      <c r="DH1523" s="51"/>
      <c r="DI1523" s="51"/>
      <c r="DJ1523" s="51"/>
      <c r="DK1523" s="51"/>
      <c r="DL1523" s="51"/>
      <c r="DM1523" s="51"/>
      <c r="DN1523" s="51"/>
      <c r="DO1523" s="51"/>
      <c r="DP1523" s="51"/>
      <c r="DQ1523" s="51"/>
      <c r="DR1523" s="51"/>
      <c r="DS1523" s="51"/>
      <c r="DT1523" s="51"/>
      <c r="DU1523" s="51"/>
      <c r="DV1523" s="51"/>
      <c r="DW1523" s="51"/>
      <c r="DX1523" s="51"/>
      <c r="DY1523" s="51"/>
      <c r="DZ1523" s="51"/>
      <c r="EA1523" s="51"/>
      <c r="EB1523" s="51"/>
      <c r="EC1523" s="51"/>
      <c r="ED1523" s="51"/>
      <c r="EE1523" s="51"/>
      <c r="EF1523" s="51"/>
      <c r="EG1523" s="51"/>
      <c r="EH1523" s="51"/>
      <c r="EI1523" s="51"/>
      <c r="EJ1523" s="51"/>
      <c r="EK1523" s="51"/>
      <c r="EL1523" s="51"/>
      <c r="EM1523" s="51"/>
      <c r="EN1523" s="51"/>
      <c r="EO1523" s="51"/>
      <c r="EP1523" s="51"/>
      <c r="EQ1523" s="51"/>
      <c r="ER1523" s="51"/>
      <c r="ES1523" s="51"/>
      <c r="ET1523" s="51"/>
      <c r="EU1523" s="51"/>
      <c r="EV1523" s="51"/>
      <c r="EW1523" s="51"/>
      <c r="EX1523" s="51"/>
      <c r="EY1523" s="51"/>
      <c r="EZ1523" s="51"/>
      <c r="FA1523" s="51"/>
      <c r="FB1523" s="51"/>
      <c r="FC1523" s="51"/>
      <c r="FD1523" s="51"/>
      <c r="FE1523" s="51"/>
      <c r="FF1523" s="51"/>
      <c r="FG1523" s="51"/>
      <c r="FH1523" s="51"/>
      <c r="FI1523" s="51"/>
      <c r="FJ1523" s="51"/>
      <c r="FK1523" s="51"/>
      <c r="FL1523" s="51"/>
      <c r="FM1523" s="51"/>
      <c r="FN1523" s="51"/>
      <c r="FO1523" s="51"/>
      <c r="FP1523" s="51"/>
    </row>
    <row r="1524" spans="101:172" ht="12.75" customHeight="1">
      <c r="CW1524" s="51"/>
      <c r="CX1524" s="51"/>
      <c r="CY1524" s="51"/>
      <c r="CZ1524" s="51"/>
      <c r="DA1524" s="51"/>
      <c r="DB1524" s="51"/>
      <c r="DC1524" s="51"/>
      <c r="DD1524" s="51"/>
      <c r="DE1524" s="51"/>
      <c r="DF1524" s="51"/>
      <c r="DG1524" s="51"/>
      <c r="DH1524" s="51"/>
      <c r="DI1524" s="51"/>
      <c r="DJ1524" s="51"/>
      <c r="DK1524" s="51"/>
      <c r="DL1524" s="51"/>
      <c r="DM1524" s="51"/>
      <c r="DN1524" s="51"/>
      <c r="DO1524" s="51"/>
      <c r="DP1524" s="51"/>
      <c r="DQ1524" s="51"/>
      <c r="DR1524" s="51"/>
      <c r="DS1524" s="51"/>
      <c r="DT1524" s="51"/>
      <c r="DU1524" s="51"/>
      <c r="DV1524" s="51"/>
      <c r="DW1524" s="51"/>
      <c r="DX1524" s="51"/>
      <c r="DY1524" s="51"/>
      <c r="DZ1524" s="51"/>
      <c r="EA1524" s="51"/>
      <c r="EB1524" s="51"/>
      <c r="EC1524" s="51"/>
      <c r="ED1524" s="51"/>
      <c r="EE1524" s="51"/>
      <c r="EF1524" s="51"/>
      <c r="EG1524" s="51"/>
      <c r="EH1524" s="51"/>
      <c r="EI1524" s="51"/>
      <c r="EJ1524" s="51"/>
      <c r="EK1524" s="51"/>
      <c r="EL1524" s="51"/>
      <c r="EM1524" s="51"/>
      <c r="EN1524" s="51"/>
      <c r="EO1524" s="51"/>
      <c r="EP1524" s="51"/>
      <c r="EQ1524" s="51"/>
      <c r="ER1524" s="51"/>
      <c r="ES1524" s="51"/>
      <c r="ET1524" s="51"/>
      <c r="EU1524" s="51"/>
      <c r="EV1524" s="51"/>
      <c r="EW1524" s="51"/>
      <c r="EX1524" s="51"/>
      <c r="EY1524" s="51"/>
      <c r="EZ1524" s="51"/>
      <c r="FA1524" s="51"/>
      <c r="FB1524" s="51"/>
      <c r="FC1524" s="51"/>
      <c r="FD1524" s="51"/>
      <c r="FE1524" s="51"/>
      <c r="FF1524" s="51"/>
      <c r="FG1524" s="51"/>
      <c r="FH1524" s="51"/>
      <c r="FI1524" s="51"/>
      <c r="FJ1524" s="51"/>
      <c r="FK1524" s="51"/>
      <c r="FL1524" s="51"/>
      <c r="FM1524" s="51"/>
      <c r="FN1524" s="51"/>
      <c r="FO1524" s="51"/>
      <c r="FP1524" s="51"/>
    </row>
    <row r="1525" spans="101:172" ht="12.75" customHeight="1">
      <c r="CW1525" s="51"/>
      <c r="CX1525" s="51"/>
      <c r="CY1525" s="51"/>
      <c r="CZ1525" s="51"/>
      <c r="DA1525" s="51"/>
      <c r="DB1525" s="51"/>
      <c r="DC1525" s="51"/>
      <c r="DD1525" s="51"/>
      <c r="DE1525" s="51"/>
      <c r="DF1525" s="51"/>
      <c r="DG1525" s="51"/>
      <c r="DH1525" s="51"/>
      <c r="DI1525" s="51"/>
      <c r="DJ1525" s="51"/>
      <c r="DK1525" s="51"/>
      <c r="DL1525" s="51"/>
      <c r="DM1525" s="51"/>
      <c r="DN1525" s="51"/>
      <c r="DO1525" s="51"/>
      <c r="DP1525" s="51"/>
      <c r="DQ1525" s="51"/>
      <c r="DR1525" s="51"/>
      <c r="DS1525" s="51"/>
      <c r="DT1525" s="51"/>
      <c r="DU1525" s="51"/>
      <c r="DV1525" s="51"/>
      <c r="DW1525" s="51"/>
      <c r="DX1525" s="51"/>
      <c r="DY1525" s="51"/>
      <c r="DZ1525" s="51"/>
      <c r="EA1525" s="51"/>
      <c r="EB1525" s="51"/>
      <c r="EC1525" s="51"/>
      <c r="ED1525" s="51"/>
      <c r="EE1525" s="51"/>
      <c r="EF1525" s="51"/>
      <c r="EG1525" s="51"/>
      <c r="EH1525" s="51"/>
      <c r="EI1525" s="51"/>
      <c r="EJ1525" s="51"/>
      <c r="EK1525" s="51"/>
      <c r="EL1525" s="51"/>
      <c r="EM1525" s="51"/>
      <c r="EN1525" s="51"/>
      <c r="EO1525" s="51"/>
      <c r="EP1525" s="51"/>
      <c r="EQ1525" s="51"/>
      <c r="ER1525" s="51"/>
      <c r="ES1525" s="51"/>
      <c r="ET1525" s="51"/>
      <c r="EU1525" s="51"/>
      <c r="EV1525" s="51"/>
      <c r="EW1525" s="51"/>
      <c r="EX1525" s="51"/>
      <c r="EY1525" s="51"/>
      <c r="EZ1525" s="51"/>
      <c r="FA1525" s="51"/>
      <c r="FB1525" s="51"/>
      <c r="FC1525" s="51"/>
      <c r="FD1525" s="51"/>
      <c r="FE1525" s="51"/>
      <c r="FF1525" s="51"/>
      <c r="FG1525" s="51"/>
      <c r="FH1525" s="51"/>
      <c r="FI1525" s="51"/>
      <c r="FJ1525" s="51"/>
      <c r="FK1525" s="51"/>
      <c r="FL1525" s="51"/>
      <c r="FM1525" s="51"/>
      <c r="FN1525" s="51"/>
      <c r="FO1525" s="51"/>
      <c r="FP1525" s="51"/>
    </row>
    <row r="1526" spans="101:172" ht="12.75" customHeight="1">
      <c r="CW1526" s="51"/>
      <c r="CX1526" s="51"/>
      <c r="CY1526" s="51"/>
      <c r="CZ1526" s="51"/>
      <c r="DA1526" s="51"/>
      <c r="DB1526" s="51"/>
      <c r="DC1526" s="51"/>
      <c r="DD1526" s="51"/>
      <c r="DE1526" s="51"/>
      <c r="DF1526" s="51"/>
      <c r="DG1526" s="51"/>
      <c r="DH1526" s="51"/>
      <c r="DI1526" s="51"/>
      <c r="DJ1526" s="51"/>
      <c r="DK1526" s="51"/>
      <c r="DL1526" s="51"/>
      <c r="DM1526" s="51"/>
      <c r="DN1526" s="51"/>
      <c r="DO1526" s="51"/>
      <c r="DP1526" s="51"/>
      <c r="DQ1526" s="51"/>
      <c r="DR1526" s="51"/>
      <c r="DS1526" s="51"/>
      <c r="DT1526" s="51"/>
      <c r="DU1526" s="51"/>
      <c r="DV1526" s="51"/>
      <c r="DW1526" s="51"/>
      <c r="DX1526" s="51"/>
      <c r="DY1526" s="51"/>
      <c r="DZ1526" s="51"/>
      <c r="EA1526" s="51"/>
      <c r="EB1526" s="51"/>
      <c r="EC1526" s="51"/>
      <c r="ED1526" s="51"/>
      <c r="EE1526" s="51"/>
      <c r="EF1526" s="51"/>
      <c r="EG1526" s="51"/>
      <c r="EH1526" s="51"/>
      <c r="EI1526" s="51"/>
      <c r="EJ1526" s="51"/>
      <c r="EK1526" s="51"/>
      <c r="EL1526" s="51"/>
      <c r="EM1526" s="51"/>
      <c r="EN1526" s="51"/>
      <c r="EO1526" s="51"/>
      <c r="EP1526" s="51"/>
      <c r="EQ1526" s="51"/>
      <c r="ER1526" s="51"/>
      <c r="ES1526" s="51"/>
      <c r="ET1526" s="51"/>
      <c r="EU1526" s="51"/>
      <c r="EV1526" s="51"/>
      <c r="EW1526" s="51"/>
      <c r="EX1526" s="51"/>
      <c r="EY1526" s="51"/>
      <c r="EZ1526" s="51"/>
      <c r="FA1526" s="51"/>
      <c r="FB1526" s="51"/>
      <c r="FC1526" s="51"/>
      <c r="FD1526" s="51"/>
      <c r="FE1526" s="51"/>
      <c r="FF1526" s="51"/>
      <c r="FG1526" s="51"/>
      <c r="FH1526" s="51"/>
      <c r="FI1526" s="51"/>
      <c r="FJ1526" s="51"/>
      <c r="FK1526" s="51"/>
      <c r="FL1526" s="51"/>
      <c r="FM1526" s="51"/>
      <c r="FN1526" s="51"/>
      <c r="FO1526" s="51"/>
      <c r="FP1526" s="51"/>
    </row>
    <row r="1527" spans="101:172" ht="12.75" customHeight="1">
      <c r="CW1527" s="51"/>
      <c r="CX1527" s="51"/>
      <c r="CY1527" s="51"/>
      <c r="CZ1527" s="51"/>
      <c r="DA1527" s="51"/>
      <c r="DB1527" s="51"/>
      <c r="DC1527" s="51"/>
      <c r="DD1527" s="51"/>
      <c r="DE1527" s="51"/>
      <c r="DF1527" s="51"/>
      <c r="DG1527" s="51"/>
      <c r="DH1527" s="51"/>
      <c r="DI1527" s="51"/>
      <c r="DJ1527" s="51"/>
      <c r="DK1527" s="51"/>
      <c r="DL1527" s="51"/>
      <c r="DM1527" s="51"/>
      <c r="DN1527" s="51"/>
      <c r="DO1527" s="51"/>
      <c r="DP1527" s="51"/>
      <c r="DQ1527" s="51"/>
      <c r="DR1527" s="51"/>
      <c r="DS1527" s="51"/>
      <c r="DT1527" s="51"/>
      <c r="DU1527" s="51"/>
      <c r="DV1527" s="51"/>
      <c r="DW1527" s="51"/>
      <c r="DX1527" s="51"/>
      <c r="DY1527" s="51"/>
      <c r="DZ1527" s="51"/>
      <c r="EA1527" s="51"/>
      <c r="EB1527" s="51"/>
      <c r="EC1527" s="51"/>
      <c r="ED1527" s="51"/>
      <c r="EE1527" s="51"/>
      <c r="EF1527" s="51"/>
      <c r="EG1527" s="51"/>
      <c r="EH1527" s="51"/>
      <c r="EI1527" s="51"/>
      <c r="EJ1527" s="51"/>
      <c r="EK1527" s="51"/>
      <c r="EL1527" s="51"/>
      <c r="EM1527" s="51"/>
      <c r="EN1527" s="51"/>
      <c r="EO1527" s="51"/>
      <c r="EP1527" s="51"/>
      <c r="EQ1527" s="51"/>
      <c r="ER1527" s="51"/>
      <c r="ES1527" s="51"/>
      <c r="ET1527" s="51"/>
      <c r="EU1527" s="51"/>
      <c r="EV1527" s="51"/>
      <c r="EW1527" s="51"/>
      <c r="EX1527" s="51"/>
      <c r="EY1527" s="51"/>
      <c r="EZ1527" s="51"/>
      <c r="FA1527" s="51"/>
      <c r="FB1527" s="51"/>
      <c r="FC1527" s="51"/>
      <c r="FD1527" s="51"/>
      <c r="FE1527" s="51"/>
      <c r="FF1527" s="51"/>
      <c r="FG1527" s="51"/>
      <c r="FH1527" s="51"/>
      <c r="FI1527" s="51"/>
      <c r="FJ1527" s="51"/>
      <c r="FK1527" s="51"/>
      <c r="FL1527" s="51"/>
      <c r="FM1527" s="51"/>
      <c r="FN1527" s="51"/>
      <c r="FO1527" s="51"/>
      <c r="FP1527" s="51"/>
    </row>
    <row r="1528" spans="101:172" ht="12.75" customHeight="1">
      <c r="CW1528" s="51"/>
      <c r="CX1528" s="51"/>
      <c r="CY1528" s="51"/>
      <c r="CZ1528" s="51"/>
      <c r="DA1528" s="51"/>
      <c r="DB1528" s="51"/>
      <c r="DC1528" s="51"/>
      <c r="DD1528" s="51"/>
      <c r="DE1528" s="51"/>
      <c r="DF1528" s="51"/>
      <c r="DG1528" s="51"/>
      <c r="DH1528" s="51"/>
      <c r="DI1528" s="51"/>
      <c r="DJ1528" s="51"/>
      <c r="DK1528" s="51"/>
      <c r="DL1528" s="51"/>
      <c r="DM1528" s="51"/>
      <c r="DN1528" s="51"/>
      <c r="DO1528" s="51"/>
      <c r="DP1528" s="51"/>
      <c r="DQ1528" s="51"/>
      <c r="DR1528" s="51"/>
      <c r="DS1528" s="51"/>
      <c r="DT1528" s="51"/>
      <c r="DU1528" s="51"/>
      <c r="DV1528" s="51"/>
      <c r="DW1528" s="51"/>
      <c r="DX1528" s="51"/>
      <c r="DY1528" s="51"/>
      <c r="DZ1528" s="51"/>
      <c r="EA1528" s="51"/>
      <c r="EB1528" s="51"/>
      <c r="EC1528" s="51"/>
      <c r="ED1528" s="51"/>
      <c r="EE1528" s="51"/>
      <c r="EF1528" s="51"/>
      <c r="EG1528" s="51"/>
      <c r="EH1528" s="51"/>
      <c r="EI1528" s="51"/>
      <c r="EJ1528" s="51"/>
      <c r="EK1528" s="51"/>
      <c r="EL1528" s="51"/>
      <c r="EM1528" s="51"/>
      <c r="EN1528" s="51"/>
      <c r="EO1528" s="51"/>
      <c r="EP1528" s="51"/>
      <c r="EQ1528" s="51"/>
      <c r="ER1528" s="51"/>
      <c r="ES1528" s="51"/>
      <c r="ET1528" s="51"/>
      <c r="EU1528" s="51"/>
      <c r="EV1528" s="51"/>
      <c r="EW1528" s="51"/>
      <c r="EX1528" s="51"/>
      <c r="EY1528" s="51"/>
      <c r="EZ1528" s="51"/>
      <c r="FA1528" s="51"/>
      <c r="FB1528" s="51"/>
      <c r="FC1528" s="51"/>
      <c r="FD1528" s="51"/>
      <c r="FE1528" s="51"/>
      <c r="FF1528" s="51"/>
      <c r="FG1528" s="51"/>
      <c r="FH1528" s="51"/>
      <c r="FI1528" s="51"/>
      <c r="FJ1528" s="51"/>
      <c r="FK1528" s="51"/>
      <c r="FL1528" s="51"/>
      <c r="FM1528" s="51"/>
      <c r="FN1528" s="51"/>
      <c r="FO1528" s="51"/>
      <c r="FP1528" s="51"/>
    </row>
    <row r="1529" spans="101:172" ht="12.75" customHeight="1">
      <c r="CW1529" s="51"/>
      <c r="CX1529" s="51"/>
      <c r="CY1529" s="51"/>
      <c r="CZ1529" s="51"/>
      <c r="DA1529" s="51"/>
      <c r="DB1529" s="51"/>
      <c r="DC1529" s="51"/>
      <c r="DD1529" s="51"/>
      <c r="DE1529" s="51"/>
      <c r="DF1529" s="51"/>
      <c r="DG1529" s="51"/>
      <c r="DH1529" s="51"/>
      <c r="DI1529" s="51"/>
      <c r="DJ1529" s="51"/>
      <c r="DK1529" s="51"/>
      <c r="DL1529" s="51"/>
      <c r="DM1529" s="51"/>
      <c r="DN1529" s="51"/>
      <c r="DO1529" s="51"/>
      <c r="DP1529" s="51"/>
      <c r="DQ1529" s="51"/>
      <c r="DR1529" s="51"/>
      <c r="DS1529" s="51"/>
      <c r="DT1529" s="51"/>
      <c r="DU1529" s="51"/>
      <c r="DV1529" s="51"/>
      <c r="DW1529" s="51"/>
      <c r="DX1529" s="51"/>
      <c r="DY1529" s="51"/>
      <c r="DZ1529" s="51"/>
      <c r="EA1529" s="51"/>
      <c r="EB1529" s="51"/>
      <c r="EC1529" s="51"/>
      <c r="ED1529" s="51"/>
      <c r="EE1529" s="51"/>
      <c r="EF1529" s="51"/>
      <c r="EG1529" s="51"/>
      <c r="EH1529" s="51"/>
      <c r="EI1529" s="51"/>
      <c r="EJ1529" s="51"/>
      <c r="EK1529" s="51"/>
      <c r="EL1529" s="51"/>
      <c r="EM1529" s="51"/>
      <c r="EN1529" s="51"/>
      <c r="EO1529" s="51"/>
      <c r="EP1529" s="51"/>
      <c r="EQ1529" s="51"/>
      <c r="ER1529" s="51"/>
      <c r="ES1529" s="51"/>
      <c r="ET1529" s="51"/>
      <c r="EU1529" s="51"/>
      <c r="EV1529" s="51"/>
      <c r="EW1529" s="51"/>
      <c r="EX1529" s="51"/>
      <c r="EY1529" s="51"/>
      <c r="EZ1529" s="51"/>
      <c r="FA1529" s="51"/>
      <c r="FB1529" s="51"/>
      <c r="FC1529" s="51"/>
      <c r="FD1529" s="51"/>
      <c r="FE1529" s="51"/>
      <c r="FF1529" s="51"/>
      <c r="FG1529" s="51"/>
      <c r="FH1529" s="51"/>
      <c r="FI1529" s="51"/>
      <c r="FJ1529" s="51"/>
      <c r="FK1529" s="51"/>
      <c r="FL1529" s="51"/>
      <c r="FM1529" s="51"/>
      <c r="FN1529" s="51"/>
      <c r="FO1529" s="51"/>
      <c r="FP1529" s="51"/>
    </row>
    <row r="1530" spans="101:172" ht="12.75" customHeight="1">
      <c r="CW1530" s="51"/>
      <c r="CX1530" s="51"/>
      <c r="CY1530" s="51"/>
      <c r="CZ1530" s="51"/>
      <c r="DA1530" s="51"/>
      <c r="DB1530" s="51"/>
      <c r="DC1530" s="51"/>
      <c r="DD1530" s="51"/>
      <c r="DE1530" s="51"/>
      <c r="DF1530" s="51"/>
      <c r="DG1530" s="51"/>
      <c r="DH1530" s="51"/>
      <c r="DI1530" s="51"/>
      <c r="DJ1530" s="51"/>
      <c r="DK1530" s="51"/>
      <c r="DL1530" s="51"/>
      <c r="DM1530" s="51"/>
      <c r="DN1530" s="51"/>
      <c r="DO1530" s="51"/>
      <c r="DP1530" s="51"/>
      <c r="DQ1530" s="51"/>
      <c r="DR1530" s="51"/>
      <c r="DS1530" s="51"/>
      <c r="DT1530" s="51"/>
      <c r="DU1530" s="51"/>
      <c r="DV1530" s="51"/>
      <c r="DW1530" s="51"/>
      <c r="DX1530" s="51"/>
      <c r="DY1530" s="51"/>
      <c r="DZ1530" s="51"/>
      <c r="EA1530" s="51"/>
      <c r="EB1530" s="51"/>
      <c r="EC1530" s="51"/>
      <c r="ED1530" s="51"/>
      <c r="EE1530" s="51"/>
      <c r="EF1530" s="51"/>
      <c r="EG1530" s="51"/>
      <c r="EH1530" s="51"/>
      <c r="EI1530" s="51"/>
      <c r="EJ1530" s="51"/>
      <c r="EK1530" s="51"/>
      <c r="EL1530" s="51"/>
      <c r="EM1530" s="51"/>
      <c r="EN1530" s="51"/>
      <c r="EO1530" s="51"/>
      <c r="EP1530" s="51"/>
      <c r="EQ1530" s="51"/>
      <c r="ER1530" s="51"/>
      <c r="ES1530" s="51"/>
      <c r="ET1530" s="51"/>
      <c r="EU1530" s="51"/>
      <c r="EV1530" s="51"/>
      <c r="EW1530" s="51"/>
      <c r="EX1530" s="51"/>
      <c r="EY1530" s="51"/>
      <c r="EZ1530" s="51"/>
      <c r="FA1530" s="51"/>
      <c r="FB1530" s="51"/>
      <c r="FC1530" s="51"/>
      <c r="FD1530" s="51"/>
      <c r="FE1530" s="51"/>
      <c r="FF1530" s="51"/>
      <c r="FG1530" s="51"/>
      <c r="FH1530" s="51"/>
      <c r="FI1530" s="51"/>
      <c r="FJ1530" s="51"/>
      <c r="FK1530" s="51"/>
      <c r="FL1530" s="51"/>
      <c r="FM1530" s="51"/>
      <c r="FN1530" s="51"/>
      <c r="FO1530" s="51"/>
      <c r="FP1530" s="51"/>
    </row>
    <row r="1531" spans="101:172" ht="12.75" customHeight="1">
      <c r="CW1531" s="51"/>
      <c r="CX1531" s="51"/>
      <c r="CY1531" s="51"/>
      <c r="CZ1531" s="51"/>
      <c r="DA1531" s="51"/>
      <c r="DB1531" s="51"/>
      <c r="DC1531" s="51"/>
      <c r="DD1531" s="51"/>
      <c r="DE1531" s="51"/>
      <c r="DF1531" s="51"/>
      <c r="DG1531" s="51"/>
      <c r="DH1531" s="51"/>
      <c r="DI1531" s="51"/>
      <c r="DJ1531" s="51"/>
      <c r="DK1531" s="51"/>
      <c r="DL1531" s="51"/>
      <c r="DM1531" s="51"/>
      <c r="DN1531" s="51"/>
      <c r="DO1531" s="51"/>
      <c r="DP1531" s="51"/>
      <c r="DQ1531" s="51"/>
      <c r="DR1531" s="51"/>
      <c r="DS1531" s="51"/>
      <c r="DT1531" s="51"/>
      <c r="DU1531" s="51"/>
      <c r="DV1531" s="51"/>
      <c r="DW1531" s="51"/>
      <c r="DX1531" s="51"/>
      <c r="DY1531" s="51"/>
      <c r="DZ1531" s="51"/>
      <c r="EA1531" s="51"/>
      <c r="EB1531" s="51"/>
      <c r="EC1531" s="51"/>
      <c r="ED1531" s="51"/>
      <c r="EE1531" s="51"/>
      <c r="EF1531" s="51"/>
      <c r="EG1531" s="51"/>
      <c r="EH1531" s="51"/>
      <c r="EI1531" s="51"/>
      <c r="EJ1531" s="51"/>
      <c r="EK1531" s="51"/>
      <c r="EL1531" s="51"/>
      <c r="EM1531" s="51"/>
      <c r="EN1531" s="51"/>
      <c r="EO1531" s="51"/>
      <c r="EP1531" s="51"/>
      <c r="EQ1531" s="51"/>
      <c r="ER1531" s="51"/>
      <c r="ES1531" s="51"/>
      <c r="ET1531" s="51"/>
      <c r="EU1531" s="51"/>
      <c r="EV1531" s="51"/>
      <c r="EW1531" s="51"/>
      <c r="EX1531" s="51"/>
      <c r="EY1531" s="51"/>
      <c r="EZ1531" s="51"/>
      <c r="FA1531" s="51"/>
      <c r="FB1531" s="51"/>
      <c r="FC1531" s="51"/>
      <c r="FD1531" s="51"/>
      <c r="FE1531" s="51"/>
      <c r="FF1531" s="51"/>
      <c r="FG1531" s="51"/>
      <c r="FH1531" s="51"/>
      <c r="FI1531" s="51"/>
      <c r="FJ1531" s="51"/>
      <c r="FK1531" s="51"/>
      <c r="FL1531" s="51"/>
      <c r="FM1531" s="51"/>
      <c r="FN1531" s="51"/>
      <c r="FO1531" s="51"/>
      <c r="FP1531" s="51"/>
    </row>
    <row r="1532" spans="101:172" ht="12.75" customHeight="1">
      <c r="CW1532" s="51"/>
      <c r="CX1532" s="51"/>
      <c r="CY1532" s="51"/>
      <c r="CZ1532" s="51"/>
      <c r="DA1532" s="51"/>
      <c r="DB1532" s="51"/>
      <c r="DC1532" s="51"/>
      <c r="DD1532" s="51"/>
      <c r="DE1532" s="51"/>
      <c r="DF1532" s="51"/>
      <c r="DG1532" s="51"/>
      <c r="DH1532" s="51"/>
      <c r="DI1532" s="51"/>
      <c r="DJ1532" s="51"/>
      <c r="DK1532" s="51"/>
      <c r="DL1532" s="51"/>
      <c r="DM1532" s="51"/>
      <c r="DN1532" s="51"/>
      <c r="DO1532" s="51"/>
      <c r="DP1532" s="51"/>
      <c r="DQ1532" s="51"/>
      <c r="DR1532" s="51"/>
      <c r="DS1532" s="51"/>
      <c r="DT1532" s="51"/>
      <c r="DU1532" s="51"/>
      <c r="DV1532" s="51"/>
      <c r="DW1532" s="51"/>
      <c r="DX1532" s="51"/>
      <c r="DY1532" s="51"/>
      <c r="DZ1532" s="51"/>
      <c r="EA1532" s="51"/>
      <c r="EB1532" s="51"/>
      <c r="EC1532" s="51"/>
      <c r="ED1532" s="51"/>
      <c r="EE1532" s="51"/>
      <c r="EF1532" s="51"/>
      <c r="EG1532" s="51"/>
      <c r="EH1532" s="51"/>
      <c r="EI1532" s="51"/>
      <c r="EJ1532" s="51"/>
      <c r="EK1532" s="51"/>
      <c r="EL1532" s="51"/>
      <c r="EM1532" s="51"/>
      <c r="EN1532" s="51"/>
      <c r="EO1532" s="51"/>
      <c r="EP1532" s="51"/>
      <c r="EQ1532" s="51"/>
      <c r="ER1532" s="51"/>
      <c r="ES1532" s="51"/>
      <c r="ET1532" s="51"/>
      <c r="EU1532" s="51"/>
      <c r="EV1532" s="51"/>
      <c r="EW1532" s="51"/>
      <c r="EX1532" s="51"/>
      <c r="EY1532" s="51"/>
      <c r="EZ1532" s="51"/>
      <c r="FA1532" s="51"/>
      <c r="FB1532" s="51"/>
      <c r="FC1532" s="51"/>
      <c r="FD1532" s="51"/>
      <c r="FE1532" s="51"/>
      <c r="FF1532" s="51"/>
      <c r="FG1532" s="51"/>
      <c r="FH1532" s="51"/>
      <c r="FI1532" s="51"/>
      <c r="FJ1532" s="51"/>
      <c r="FK1532" s="51"/>
      <c r="FL1532" s="51"/>
      <c r="FM1532" s="51"/>
      <c r="FN1532" s="51"/>
      <c r="FO1532" s="51"/>
      <c r="FP1532" s="51"/>
    </row>
    <row r="1533" spans="101:172" ht="12.75" customHeight="1">
      <c r="CW1533" s="51"/>
      <c r="CX1533" s="51"/>
      <c r="CY1533" s="51"/>
      <c r="CZ1533" s="51"/>
      <c r="DA1533" s="51"/>
      <c r="DB1533" s="51"/>
      <c r="DC1533" s="51"/>
      <c r="DD1533" s="51"/>
      <c r="DE1533" s="51"/>
      <c r="DF1533" s="51"/>
      <c r="DG1533" s="51"/>
      <c r="DH1533" s="51"/>
      <c r="DI1533" s="51"/>
      <c r="DJ1533" s="51"/>
      <c r="DK1533" s="51"/>
      <c r="DL1533" s="51"/>
      <c r="DM1533" s="51"/>
      <c r="DN1533" s="51"/>
      <c r="DO1533" s="51"/>
      <c r="DP1533" s="51"/>
      <c r="DQ1533" s="51"/>
      <c r="DR1533" s="51"/>
      <c r="DS1533" s="51"/>
      <c r="DT1533" s="51"/>
      <c r="DU1533" s="51"/>
      <c r="DV1533" s="51"/>
      <c r="DW1533" s="51"/>
      <c r="DX1533" s="51"/>
      <c r="DY1533" s="51"/>
      <c r="DZ1533" s="51"/>
      <c r="EA1533" s="51"/>
      <c r="EB1533" s="51"/>
      <c r="EC1533" s="51"/>
      <c r="ED1533" s="51"/>
      <c r="EE1533" s="51"/>
      <c r="EF1533" s="51"/>
      <c r="EG1533" s="51"/>
      <c r="EH1533" s="51"/>
      <c r="EI1533" s="51"/>
      <c r="EJ1533" s="51"/>
      <c r="EK1533" s="51"/>
      <c r="EL1533" s="51"/>
      <c r="EM1533" s="51"/>
      <c r="EN1533" s="51"/>
      <c r="EO1533" s="51"/>
      <c r="EP1533" s="51"/>
      <c r="EQ1533" s="51"/>
      <c r="ER1533" s="51"/>
      <c r="ES1533" s="51"/>
      <c r="ET1533" s="51"/>
      <c r="EU1533" s="51"/>
      <c r="EV1533" s="51"/>
      <c r="EW1533" s="51"/>
      <c r="EX1533" s="51"/>
      <c r="EY1533" s="51"/>
      <c r="EZ1533" s="51"/>
      <c r="FA1533" s="51"/>
      <c r="FB1533" s="51"/>
      <c r="FC1533" s="51"/>
      <c r="FD1533" s="51"/>
      <c r="FE1533" s="51"/>
      <c r="FF1533" s="51"/>
      <c r="FG1533" s="51"/>
      <c r="FH1533" s="51"/>
      <c r="FI1533" s="51"/>
      <c r="FJ1533" s="51"/>
      <c r="FK1533" s="51"/>
      <c r="FL1533" s="51"/>
      <c r="FM1533" s="51"/>
      <c r="FN1533" s="51"/>
      <c r="FO1533" s="51"/>
      <c r="FP1533" s="51"/>
    </row>
    <row r="1534" spans="101:172" ht="12.75" customHeight="1">
      <c r="CW1534" s="51"/>
      <c r="CX1534" s="51"/>
      <c r="CY1534" s="51"/>
      <c r="CZ1534" s="51"/>
      <c r="DA1534" s="51"/>
      <c r="DB1534" s="51"/>
      <c r="DC1534" s="51"/>
      <c r="DD1534" s="51"/>
      <c r="DE1534" s="51"/>
      <c r="DF1534" s="51"/>
      <c r="DG1534" s="51"/>
      <c r="DH1534" s="51"/>
      <c r="DI1534" s="51"/>
      <c r="DJ1534" s="51"/>
      <c r="DK1534" s="51"/>
      <c r="DL1534" s="51"/>
      <c r="DM1534" s="51"/>
      <c r="DN1534" s="51"/>
      <c r="DO1534" s="51"/>
      <c r="DP1534" s="51"/>
      <c r="DQ1534" s="51"/>
      <c r="DR1534" s="51"/>
      <c r="DS1534" s="51"/>
      <c r="DT1534" s="51"/>
      <c r="DU1534" s="51"/>
      <c r="DV1534" s="51"/>
      <c r="DW1534" s="51"/>
      <c r="DX1534" s="51"/>
      <c r="DY1534" s="51"/>
      <c r="DZ1534" s="51"/>
      <c r="EA1534" s="51"/>
      <c r="EB1534" s="51"/>
      <c r="EC1534" s="51"/>
      <c r="ED1534" s="51"/>
      <c r="EE1534" s="51"/>
      <c r="EF1534" s="51"/>
      <c r="EG1534" s="51"/>
      <c r="EH1534" s="51"/>
      <c r="EI1534" s="51"/>
      <c r="EJ1534" s="51"/>
      <c r="EK1534" s="51"/>
      <c r="EL1534" s="51"/>
      <c r="EM1534" s="51"/>
      <c r="EN1534" s="51"/>
      <c r="EO1534" s="51"/>
      <c r="EP1534" s="51"/>
      <c r="EQ1534" s="51"/>
      <c r="ER1534" s="51"/>
      <c r="ES1534" s="51"/>
      <c r="ET1534" s="51"/>
      <c r="EU1534" s="51"/>
      <c r="EV1534" s="51"/>
      <c r="EW1534" s="51"/>
      <c r="EX1534" s="51"/>
      <c r="EY1534" s="51"/>
      <c r="EZ1534" s="51"/>
      <c r="FA1534" s="51"/>
      <c r="FB1534" s="51"/>
      <c r="FC1534" s="51"/>
      <c r="FD1534" s="51"/>
      <c r="FE1534" s="51"/>
      <c r="FF1534" s="51"/>
      <c r="FG1534" s="51"/>
      <c r="FH1534" s="51"/>
      <c r="FI1534" s="51"/>
      <c r="FJ1534" s="51"/>
      <c r="FK1534" s="51"/>
      <c r="FL1534" s="51"/>
      <c r="FM1534" s="51"/>
      <c r="FN1534" s="51"/>
      <c r="FO1534" s="51"/>
      <c r="FP1534" s="51"/>
    </row>
    <row r="1535" spans="101:172" ht="12.75" customHeight="1">
      <c r="CW1535" s="51"/>
      <c r="CX1535" s="51"/>
      <c r="CY1535" s="51"/>
      <c r="CZ1535" s="51"/>
      <c r="DA1535" s="51"/>
      <c r="DB1535" s="51"/>
      <c r="DC1535" s="51"/>
      <c r="DD1535" s="51"/>
      <c r="DE1535" s="51"/>
      <c r="DF1535" s="51"/>
      <c r="DG1535" s="51"/>
      <c r="DH1535" s="51"/>
      <c r="DI1535" s="51"/>
      <c r="DJ1535" s="51"/>
      <c r="DK1535" s="51"/>
      <c r="DL1535" s="51"/>
      <c r="DM1535" s="51"/>
      <c r="DN1535" s="51"/>
      <c r="DO1535" s="51"/>
      <c r="DP1535" s="51"/>
      <c r="DQ1535" s="51"/>
      <c r="DR1535" s="51"/>
      <c r="DS1535" s="51"/>
      <c r="DT1535" s="51"/>
      <c r="DU1535" s="51"/>
      <c r="DV1535" s="51"/>
      <c r="DW1535" s="51"/>
      <c r="DX1535" s="51"/>
      <c r="DY1535" s="51"/>
      <c r="DZ1535" s="51"/>
      <c r="EA1535" s="51"/>
      <c r="EB1535" s="51"/>
      <c r="EC1535" s="51"/>
      <c r="ED1535" s="51"/>
      <c r="EE1535" s="51"/>
      <c r="EF1535" s="51"/>
      <c r="EG1535" s="51"/>
      <c r="EH1535" s="51"/>
      <c r="EI1535" s="51"/>
      <c r="EJ1535" s="51"/>
      <c r="EK1535" s="51"/>
      <c r="EL1535" s="51"/>
      <c r="EM1535" s="51"/>
      <c r="EN1535" s="51"/>
      <c r="EO1535" s="51"/>
      <c r="EP1535" s="51"/>
      <c r="EQ1535" s="51"/>
      <c r="ER1535" s="51"/>
      <c r="ES1535" s="51"/>
      <c r="ET1535" s="51"/>
      <c r="EU1535" s="51"/>
      <c r="EV1535" s="51"/>
      <c r="EW1535" s="51"/>
      <c r="EX1535" s="51"/>
      <c r="EY1535" s="51"/>
      <c r="EZ1535" s="51"/>
      <c r="FA1535" s="51"/>
      <c r="FB1535" s="51"/>
      <c r="FC1535" s="51"/>
      <c r="FD1535" s="51"/>
      <c r="FE1535" s="51"/>
      <c r="FF1535" s="51"/>
      <c r="FG1535" s="51"/>
      <c r="FH1535" s="51"/>
      <c r="FI1535" s="51"/>
      <c r="FJ1535" s="51"/>
      <c r="FK1535" s="51"/>
      <c r="FL1535" s="51"/>
      <c r="FM1535" s="51"/>
      <c r="FN1535" s="51"/>
      <c r="FO1535" s="51"/>
      <c r="FP1535" s="51"/>
    </row>
    <row r="1536" spans="101:172" ht="12.75" customHeight="1">
      <c r="CW1536" s="51"/>
      <c r="CX1536" s="51"/>
      <c r="CY1536" s="51"/>
      <c r="CZ1536" s="51"/>
      <c r="DA1536" s="51"/>
      <c r="DB1536" s="51"/>
      <c r="DC1536" s="51"/>
      <c r="DD1536" s="51"/>
      <c r="DE1536" s="51"/>
      <c r="DF1536" s="51"/>
      <c r="DG1536" s="51"/>
      <c r="DH1536" s="51"/>
      <c r="DI1536" s="51"/>
      <c r="DJ1536" s="51"/>
      <c r="DK1536" s="51"/>
      <c r="DL1536" s="51"/>
      <c r="DM1536" s="51"/>
      <c r="DN1536" s="51"/>
      <c r="DO1536" s="51"/>
      <c r="DP1536" s="51"/>
      <c r="DQ1536" s="51"/>
      <c r="DR1536" s="51"/>
      <c r="DS1536" s="51"/>
      <c r="DT1536" s="51"/>
      <c r="DU1536" s="51"/>
      <c r="DV1536" s="51"/>
      <c r="DW1536" s="51"/>
      <c r="DX1536" s="51"/>
      <c r="DY1536" s="51"/>
      <c r="DZ1536" s="51"/>
      <c r="EA1536" s="51"/>
      <c r="EB1536" s="51"/>
      <c r="EC1536" s="51"/>
      <c r="ED1536" s="51"/>
      <c r="EE1536" s="51"/>
      <c r="EF1536" s="51"/>
      <c r="EG1536" s="51"/>
      <c r="EH1536" s="51"/>
      <c r="EI1536" s="51"/>
      <c r="EJ1536" s="51"/>
      <c r="EK1536" s="51"/>
      <c r="EL1536" s="51"/>
      <c r="EM1536" s="51"/>
      <c r="EN1536" s="51"/>
      <c r="EO1536" s="51"/>
      <c r="EP1536" s="51"/>
      <c r="EQ1536" s="51"/>
      <c r="ER1536" s="51"/>
      <c r="ES1536" s="51"/>
      <c r="ET1536" s="51"/>
      <c r="EU1536" s="51"/>
      <c r="EV1536" s="51"/>
      <c r="EW1536" s="51"/>
      <c r="EX1536" s="51"/>
      <c r="EY1536" s="51"/>
      <c r="EZ1536" s="51"/>
      <c r="FA1536" s="51"/>
      <c r="FB1536" s="51"/>
      <c r="FC1536" s="51"/>
      <c r="FD1536" s="51"/>
      <c r="FE1536" s="51"/>
      <c r="FF1536" s="51"/>
      <c r="FG1536" s="51"/>
      <c r="FH1536" s="51"/>
      <c r="FI1536" s="51"/>
      <c r="FJ1536" s="51"/>
      <c r="FK1536" s="51"/>
      <c r="FL1536" s="51"/>
      <c r="FM1536" s="51"/>
      <c r="FN1536" s="51"/>
      <c r="FO1536" s="51"/>
      <c r="FP1536" s="51"/>
    </row>
    <row r="1537" spans="101:172" ht="12.75" customHeight="1">
      <c r="CW1537" s="51"/>
      <c r="CX1537" s="51"/>
      <c r="CY1537" s="51"/>
      <c r="CZ1537" s="51"/>
      <c r="DA1537" s="51"/>
      <c r="DB1537" s="51"/>
      <c r="DC1537" s="51"/>
      <c r="DD1537" s="51"/>
      <c r="DE1537" s="51"/>
      <c r="DF1537" s="51"/>
      <c r="DG1537" s="51"/>
      <c r="DH1537" s="51"/>
      <c r="DI1537" s="51"/>
      <c r="DJ1537" s="51"/>
      <c r="DK1537" s="51"/>
      <c r="DL1537" s="51"/>
      <c r="DM1537" s="51"/>
      <c r="DN1537" s="51"/>
      <c r="DO1537" s="51"/>
      <c r="DP1537" s="51"/>
      <c r="DQ1537" s="51"/>
      <c r="DR1537" s="51"/>
      <c r="DS1537" s="51"/>
      <c r="DT1537" s="51"/>
      <c r="DU1537" s="51"/>
      <c r="DV1537" s="51"/>
      <c r="DW1537" s="51"/>
      <c r="DX1537" s="51"/>
      <c r="DY1537" s="51"/>
      <c r="DZ1537" s="51"/>
      <c r="EA1537" s="51"/>
      <c r="EB1537" s="51"/>
      <c r="EC1537" s="51"/>
      <c r="ED1537" s="51"/>
      <c r="EE1537" s="51"/>
      <c r="EF1537" s="51"/>
      <c r="EG1537" s="51"/>
      <c r="EH1537" s="51"/>
      <c r="EI1537" s="51"/>
      <c r="EJ1537" s="51"/>
      <c r="EK1537" s="51"/>
      <c r="EL1537" s="51"/>
      <c r="EM1537" s="51"/>
      <c r="EN1537" s="51"/>
      <c r="EO1537" s="51"/>
      <c r="EP1537" s="51"/>
      <c r="EQ1537" s="51"/>
      <c r="ER1537" s="51"/>
      <c r="ES1537" s="51"/>
      <c r="ET1537" s="51"/>
      <c r="EU1537" s="51"/>
      <c r="EV1537" s="51"/>
      <c r="EW1537" s="51"/>
      <c r="EX1537" s="51"/>
      <c r="EY1537" s="51"/>
      <c r="EZ1537" s="51"/>
      <c r="FA1537" s="51"/>
      <c r="FB1537" s="51"/>
      <c r="FC1537" s="51"/>
      <c r="FD1537" s="51"/>
      <c r="FE1537" s="51"/>
      <c r="FF1537" s="51"/>
      <c r="FG1537" s="51"/>
      <c r="FH1537" s="51"/>
      <c r="FI1537" s="51"/>
      <c r="FJ1537" s="51"/>
      <c r="FK1537" s="51"/>
      <c r="FL1537" s="51"/>
      <c r="FM1537" s="51"/>
      <c r="FN1537" s="51"/>
      <c r="FO1537" s="51"/>
      <c r="FP1537" s="51"/>
    </row>
    <row r="1538" spans="101:172" ht="12.75" customHeight="1">
      <c r="CW1538" s="51"/>
      <c r="CX1538" s="51"/>
      <c r="CY1538" s="51"/>
      <c r="CZ1538" s="51"/>
      <c r="DA1538" s="51"/>
      <c r="DB1538" s="51"/>
      <c r="DC1538" s="51"/>
      <c r="DD1538" s="51"/>
      <c r="DE1538" s="51"/>
      <c r="DF1538" s="51"/>
      <c r="DG1538" s="51"/>
      <c r="DH1538" s="51"/>
      <c r="DI1538" s="51"/>
      <c r="DJ1538" s="51"/>
      <c r="DK1538" s="51"/>
      <c r="DL1538" s="51"/>
      <c r="DM1538" s="51"/>
      <c r="DN1538" s="51"/>
      <c r="DO1538" s="51"/>
      <c r="DP1538" s="51"/>
      <c r="DQ1538" s="51"/>
      <c r="DR1538" s="51"/>
      <c r="DS1538" s="51"/>
      <c r="DT1538" s="51"/>
      <c r="DU1538" s="51"/>
      <c r="DV1538" s="51"/>
      <c r="DW1538" s="51"/>
      <c r="DX1538" s="51"/>
      <c r="DY1538" s="51"/>
      <c r="DZ1538" s="51"/>
      <c r="EA1538" s="51"/>
      <c r="EB1538" s="51"/>
      <c r="EC1538" s="51"/>
      <c r="ED1538" s="51"/>
      <c r="EE1538" s="51"/>
      <c r="EF1538" s="51"/>
      <c r="EG1538" s="51"/>
      <c r="EH1538" s="51"/>
      <c r="EI1538" s="51"/>
      <c r="EJ1538" s="51"/>
      <c r="EK1538" s="51"/>
      <c r="EL1538" s="51"/>
      <c r="EM1538" s="51"/>
      <c r="EN1538" s="51"/>
      <c r="EO1538" s="51"/>
      <c r="EP1538" s="51"/>
      <c r="EQ1538" s="51"/>
      <c r="ER1538" s="51"/>
      <c r="ES1538" s="51"/>
      <c r="ET1538" s="51"/>
      <c r="EU1538" s="51"/>
      <c r="EV1538" s="51"/>
      <c r="EW1538" s="51"/>
      <c r="EX1538" s="51"/>
      <c r="EY1538" s="51"/>
      <c r="EZ1538" s="51"/>
      <c r="FA1538" s="51"/>
      <c r="FB1538" s="51"/>
      <c r="FC1538" s="51"/>
      <c r="FD1538" s="51"/>
      <c r="FE1538" s="51"/>
      <c r="FF1538" s="51"/>
      <c r="FG1538" s="51"/>
      <c r="FH1538" s="51"/>
      <c r="FI1538" s="51"/>
      <c r="FJ1538" s="51"/>
      <c r="FK1538" s="51"/>
      <c r="FL1538" s="51"/>
      <c r="FM1538" s="51"/>
      <c r="FN1538" s="51"/>
      <c r="FO1538" s="51"/>
      <c r="FP1538" s="51"/>
    </row>
    <row r="1539" spans="101:172" ht="12.75" customHeight="1">
      <c r="CW1539" s="51"/>
      <c r="CX1539" s="51"/>
      <c r="CY1539" s="51"/>
      <c r="CZ1539" s="51"/>
      <c r="DA1539" s="51"/>
      <c r="DB1539" s="51"/>
      <c r="DC1539" s="51"/>
      <c r="DD1539" s="51"/>
      <c r="DE1539" s="51"/>
      <c r="DF1539" s="51"/>
      <c r="DG1539" s="51"/>
      <c r="DH1539" s="51"/>
      <c r="DI1539" s="51"/>
      <c r="DJ1539" s="51"/>
      <c r="DK1539" s="51"/>
      <c r="DL1539" s="51"/>
      <c r="DM1539" s="51"/>
      <c r="DN1539" s="51"/>
      <c r="DO1539" s="51"/>
      <c r="DP1539" s="51"/>
      <c r="DQ1539" s="51"/>
      <c r="DR1539" s="51"/>
      <c r="DS1539" s="51"/>
      <c r="DT1539" s="51"/>
      <c r="DU1539" s="51"/>
      <c r="DV1539" s="51"/>
      <c r="DW1539" s="51"/>
      <c r="DX1539" s="51"/>
      <c r="DY1539" s="51"/>
      <c r="DZ1539" s="51"/>
      <c r="EA1539" s="51"/>
      <c r="EB1539" s="51"/>
      <c r="EC1539" s="51"/>
      <c r="ED1539" s="51"/>
      <c r="EE1539" s="51"/>
      <c r="EF1539" s="51"/>
      <c r="EG1539" s="51"/>
      <c r="EH1539" s="51"/>
      <c r="EI1539" s="51"/>
      <c r="EJ1539" s="51"/>
      <c r="EK1539" s="51"/>
      <c r="EL1539" s="51"/>
      <c r="EM1539" s="51"/>
      <c r="EN1539" s="51"/>
      <c r="EO1539" s="51"/>
      <c r="EP1539" s="51"/>
      <c r="EQ1539" s="51"/>
      <c r="ER1539" s="51"/>
      <c r="ES1539" s="51"/>
      <c r="ET1539" s="51"/>
      <c r="EU1539" s="51"/>
      <c r="EV1539" s="51"/>
      <c r="EW1539" s="51"/>
      <c r="EX1539" s="51"/>
      <c r="EY1539" s="51"/>
      <c r="EZ1539" s="51"/>
      <c r="FA1539" s="51"/>
      <c r="FB1539" s="51"/>
      <c r="FC1539" s="51"/>
      <c r="FD1539" s="51"/>
      <c r="FE1539" s="51"/>
      <c r="FF1539" s="51"/>
      <c r="FG1539" s="51"/>
      <c r="FH1539" s="51"/>
      <c r="FI1539" s="51"/>
      <c r="FJ1539" s="51"/>
      <c r="FK1539" s="51"/>
      <c r="FL1539" s="51"/>
      <c r="FM1539" s="51"/>
      <c r="FN1539" s="51"/>
      <c r="FO1539" s="51"/>
      <c r="FP1539" s="51"/>
    </row>
    <row r="1540" spans="101:172" ht="12.75" customHeight="1">
      <c r="CW1540" s="51"/>
      <c r="CX1540" s="51"/>
      <c r="CY1540" s="51"/>
      <c r="CZ1540" s="51"/>
      <c r="DA1540" s="51"/>
      <c r="DB1540" s="51"/>
      <c r="DC1540" s="51"/>
      <c r="DD1540" s="51"/>
      <c r="DE1540" s="51"/>
      <c r="DF1540" s="51"/>
      <c r="DG1540" s="51"/>
      <c r="DH1540" s="51"/>
      <c r="DI1540" s="51"/>
      <c r="DJ1540" s="51"/>
      <c r="DK1540" s="51"/>
      <c r="DL1540" s="51"/>
      <c r="DM1540" s="51"/>
      <c r="DN1540" s="51"/>
      <c r="DO1540" s="51"/>
      <c r="DP1540" s="51"/>
      <c r="DQ1540" s="51"/>
      <c r="DR1540" s="51"/>
      <c r="DS1540" s="51"/>
      <c r="DT1540" s="51"/>
      <c r="DU1540" s="51"/>
      <c r="DV1540" s="51"/>
      <c r="DW1540" s="51"/>
      <c r="DX1540" s="51"/>
      <c r="DY1540" s="51"/>
      <c r="DZ1540" s="51"/>
      <c r="EA1540" s="51"/>
      <c r="EB1540" s="51"/>
      <c r="EC1540" s="51"/>
      <c r="ED1540" s="51"/>
      <c r="EE1540" s="51"/>
      <c r="EF1540" s="51"/>
      <c r="EG1540" s="51"/>
      <c r="EH1540" s="51"/>
      <c r="EI1540" s="51"/>
      <c r="EJ1540" s="51"/>
      <c r="EK1540" s="51"/>
      <c r="EL1540" s="51"/>
      <c r="EM1540" s="51"/>
      <c r="EN1540" s="51"/>
      <c r="EO1540" s="51"/>
      <c r="EP1540" s="51"/>
      <c r="EQ1540" s="51"/>
      <c r="ER1540" s="51"/>
      <c r="ES1540" s="51"/>
      <c r="ET1540" s="51"/>
      <c r="EU1540" s="51"/>
      <c r="EV1540" s="51"/>
      <c r="EW1540" s="51"/>
      <c r="EX1540" s="51"/>
      <c r="EY1540" s="51"/>
      <c r="EZ1540" s="51"/>
      <c r="FA1540" s="51"/>
      <c r="FB1540" s="51"/>
      <c r="FC1540" s="51"/>
      <c r="FD1540" s="51"/>
      <c r="FE1540" s="51"/>
      <c r="FF1540" s="51"/>
      <c r="FG1540" s="51"/>
      <c r="FH1540" s="51"/>
      <c r="FI1540" s="51"/>
      <c r="FJ1540" s="51"/>
      <c r="FK1540" s="51"/>
      <c r="FL1540" s="51"/>
      <c r="FM1540" s="51"/>
      <c r="FN1540" s="51"/>
      <c r="FO1540" s="51"/>
      <c r="FP1540" s="51"/>
    </row>
    <row r="1541" spans="101:172" ht="12.75" customHeight="1">
      <c r="CW1541" s="51"/>
      <c r="CX1541" s="51"/>
      <c r="CY1541" s="51"/>
      <c r="CZ1541" s="51"/>
      <c r="DA1541" s="51"/>
      <c r="DB1541" s="51"/>
      <c r="DC1541" s="51"/>
      <c r="DD1541" s="51"/>
      <c r="DE1541" s="51"/>
      <c r="DF1541" s="51"/>
      <c r="DG1541" s="51"/>
      <c r="DH1541" s="51"/>
      <c r="DI1541" s="51"/>
      <c r="DJ1541" s="51"/>
      <c r="DK1541" s="51"/>
      <c r="DL1541" s="51"/>
      <c r="DM1541" s="51"/>
      <c r="DN1541" s="51"/>
      <c r="DO1541" s="51"/>
      <c r="DP1541" s="51"/>
      <c r="DQ1541" s="51"/>
      <c r="DR1541" s="51"/>
      <c r="DS1541" s="51"/>
      <c r="DT1541" s="51"/>
      <c r="DU1541" s="51"/>
      <c r="DV1541" s="51"/>
      <c r="DW1541" s="51"/>
      <c r="DX1541" s="51"/>
      <c r="DY1541" s="51"/>
      <c r="DZ1541" s="51"/>
      <c r="EA1541" s="51"/>
      <c r="EB1541" s="51"/>
      <c r="EC1541" s="51"/>
      <c r="ED1541" s="51"/>
      <c r="EE1541" s="51"/>
      <c r="EF1541" s="51"/>
      <c r="EG1541" s="51"/>
      <c r="EH1541" s="51"/>
      <c r="EI1541" s="51"/>
      <c r="EJ1541" s="51"/>
      <c r="EK1541" s="51"/>
      <c r="EL1541" s="51"/>
      <c r="EM1541" s="51"/>
      <c r="EN1541" s="51"/>
      <c r="EO1541" s="51"/>
      <c r="EP1541" s="51"/>
      <c r="EQ1541" s="51"/>
      <c r="ER1541" s="51"/>
      <c r="ES1541" s="51"/>
      <c r="ET1541" s="51"/>
      <c r="EU1541" s="51"/>
      <c r="EV1541" s="51"/>
      <c r="EW1541" s="51"/>
      <c r="EX1541" s="51"/>
      <c r="EY1541" s="51"/>
      <c r="EZ1541" s="51"/>
      <c r="FA1541" s="51"/>
      <c r="FB1541" s="51"/>
      <c r="FC1541" s="51"/>
      <c r="FD1541" s="51"/>
      <c r="FE1541" s="51"/>
      <c r="FF1541" s="51"/>
      <c r="FG1541" s="51"/>
      <c r="FH1541" s="51"/>
      <c r="FI1541" s="51"/>
      <c r="FJ1541" s="51"/>
      <c r="FK1541" s="51"/>
      <c r="FL1541" s="51"/>
      <c r="FM1541" s="51"/>
      <c r="FN1541" s="51"/>
      <c r="FO1541" s="51"/>
      <c r="FP1541" s="51"/>
    </row>
    <row r="1542" spans="101:172" ht="12.75" customHeight="1">
      <c r="CW1542" s="51"/>
      <c r="CX1542" s="51"/>
      <c r="CY1542" s="51"/>
      <c r="CZ1542" s="51"/>
      <c r="DA1542" s="51"/>
      <c r="DB1542" s="51"/>
      <c r="DC1542" s="51"/>
      <c r="DD1542" s="51"/>
      <c r="DE1542" s="51"/>
      <c r="DF1542" s="51"/>
      <c r="DG1542" s="51"/>
      <c r="DH1542" s="51"/>
      <c r="DI1542" s="51"/>
      <c r="DJ1542" s="51"/>
      <c r="DK1542" s="51"/>
      <c r="DL1542" s="51"/>
      <c r="DM1542" s="51"/>
      <c r="DN1542" s="51"/>
      <c r="DO1542" s="51"/>
      <c r="DP1542" s="51"/>
      <c r="DQ1542" s="51"/>
      <c r="DR1542" s="51"/>
      <c r="DS1542" s="51"/>
      <c r="DT1542" s="51"/>
      <c r="DU1542" s="51"/>
      <c r="DV1542" s="51"/>
      <c r="DW1542" s="51"/>
      <c r="DX1542" s="51"/>
      <c r="DY1542" s="51"/>
      <c r="DZ1542" s="51"/>
      <c r="EA1542" s="51"/>
      <c r="EB1542" s="51"/>
      <c r="EC1542" s="51"/>
      <c r="ED1542" s="51"/>
      <c r="EE1542" s="51"/>
      <c r="EF1542" s="51"/>
      <c r="EG1542" s="51"/>
      <c r="EH1542" s="51"/>
      <c r="EI1542" s="51"/>
      <c r="EJ1542" s="51"/>
      <c r="EK1542" s="51"/>
      <c r="EL1542" s="51"/>
      <c r="EM1542" s="51"/>
      <c r="EN1542" s="51"/>
      <c r="EO1542" s="51"/>
      <c r="EP1542" s="51"/>
      <c r="EQ1542" s="51"/>
      <c r="ER1542" s="51"/>
      <c r="ES1542" s="51"/>
      <c r="ET1542" s="51"/>
      <c r="EU1542" s="51"/>
      <c r="EV1542" s="51"/>
      <c r="EW1542" s="51"/>
      <c r="EX1542" s="51"/>
      <c r="EY1542" s="51"/>
      <c r="EZ1542" s="51"/>
      <c r="FA1542" s="51"/>
      <c r="FB1542" s="51"/>
      <c r="FC1542" s="51"/>
      <c r="FD1542" s="51"/>
      <c r="FE1542" s="51"/>
      <c r="FF1542" s="51"/>
      <c r="FG1542" s="51"/>
      <c r="FH1542" s="51"/>
      <c r="FI1542" s="51"/>
      <c r="FJ1542" s="51"/>
      <c r="FK1542" s="51"/>
      <c r="FL1542" s="51"/>
      <c r="FM1542" s="51"/>
      <c r="FN1542" s="51"/>
      <c r="FO1542" s="51"/>
      <c r="FP1542" s="51"/>
    </row>
    <row r="1543" spans="101:172" ht="12.75" customHeight="1">
      <c r="CW1543" s="51"/>
      <c r="CX1543" s="51"/>
      <c r="CY1543" s="51"/>
      <c r="CZ1543" s="51"/>
      <c r="DA1543" s="51"/>
      <c r="DB1543" s="51"/>
      <c r="DC1543" s="51"/>
      <c r="DD1543" s="51"/>
      <c r="DE1543" s="51"/>
      <c r="DF1543" s="51"/>
      <c r="DG1543" s="51"/>
      <c r="DH1543" s="51"/>
      <c r="DI1543" s="51"/>
      <c r="DJ1543" s="51"/>
      <c r="DK1543" s="51"/>
      <c r="DL1543" s="51"/>
      <c r="DM1543" s="51"/>
      <c r="DN1543" s="51"/>
      <c r="DO1543" s="51"/>
      <c r="DP1543" s="51"/>
      <c r="DQ1543" s="51"/>
      <c r="DR1543" s="51"/>
      <c r="DS1543" s="51"/>
      <c r="DT1543" s="51"/>
      <c r="DU1543" s="51"/>
      <c r="DV1543" s="51"/>
      <c r="DW1543" s="51"/>
      <c r="DX1543" s="51"/>
      <c r="DY1543" s="51"/>
      <c r="DZ1543" s="51"/>
      <c r="EA1543" s="51"/>
      <c r="EB1543" s="51"/>
      <c r="EC1543" s="51"/>
      <c r="ED1543" s="51"/>
      <c r="EE1543" s="51"/>
      <c r="EF1543" s="51"/>
      <c r="EG1543" s="51"/>
      <c r="EH1543" s="51"/>
      <c r="EI1543" s="51"/>
      <c r="EJ1543" s="51"/>
      <c r="EK1543" s="51"/>
      <c r="EL1543" s="51"/>
      <c r="EM1543" s="51"/>
      <c r="EN1543" s="51"/>
      <c r="EO1543" s="51"/>
      <c r="EP1543" s="51"/>
      <c r="EQ1543" s="51"/>
      <c r="ER1543" s="51"/>
      <c r="ES1543" s="51"/>
      <c r="ET1543" s="51"/>
      <c r="EU1543" s="51"/>
      <c r="EV1543" s="51"/>
      <c r="EW1543" s="51"/>
      <c r="EX1543" s="51"/>
      <c r="EY1543" s="51"/>
      <c r="EZ1543" s="51"/>
      <c r="FA1543" s="51"/>
      <c r="FB1543" s="51"/>
      <c r="FC1543" s="51"/>
      <c r="FD1543" s="51"/>
      <c r="FE1543" s="51"/>
      <c r="FF1543" s="51"/>
      <c r="FG1543" s="51"/>
      <c r="FH1543" s="51"/>
      <c r="FI1543" s="51"/>
      <c r="FJ1543" s="51"/>
      <c r="FK1543" s="51"/>
      <c r="FL1543" s="51"/>
      <c r="FM1543" s="51"/>
      <c r="FN1543" s="51"/>
      <c r="FO1543" s="51"/>
      <c r="FP1543" s="51"/>
    </row>
    <row r="1544" spans="101:172" ht="12.75" customHeight="1">
      <c r="CW1544" s="51"/>
      <c r="CX1544" s="51"/>
      <c r="CY1544" s="51"/>
      <c r="CZ1544" s="51"/>
      <c r="DA1544" s="51"/>
      <c r="DB1544" s="51"/>
      <c r="DC1544" s="51"/>
      <c r="DD1544" s="51"/>
      <c r="DE1544" s="51"/>
      <c r="DF1544" s="51"/>
      <c r="DG1544" s="51"/>
      <c r="DH1544" s="51"/>
      <c r="DI1544" s="51"/>
      <c r="DJ1544" s="51"/>
      <c r="DK1544" s="51"/>
      <c r="DL1544" s="51"/>
      <c r="DM1544" s="51"/>
      <c r="DN1544" s="51"/>
      <c r="DO1544" s="51"/>
      <c r="DP1544" s="51"/>
      <c r="DQ1544" s="51"/>
      <c r="DR1544" s="51"/>
      <c r="DS1544" s="51"/>
      <c r="DT1544" s="51"/>
      <c r="DU1544" s="51"/>
      <c r="DV1544" s="51"/>
      <c r="DW1544" s="51"/>
      <c r="DX1544" s="51"/>
      <c r="DY1544" s="51"/>
      <c r="DZ1544" s="51"/>
      <c r="EA1544" s="51"/>
      <c r="EB1544" s="51"/>
      <c r="EC1544" s="51"/>
      <c r="ED1544" s="51"/>
      <c r="EE1544" s="51"/>
      <c r="EF1544" s="51"/>
      <c r="EG1544" s="51"/>
      <c r="EH1544" s="51"/>
      <c r="EI1544" s="51"/>
      <c r="EJ1544" s="51"/>
      <c r="EK1544" s="51"/>
      <c r="EL1544" s="51"/>
      <c r="EM1544" s="51"/>
      <c r="EN1544" s="51"/>
      <c r="EO1544" s="51"/>
      <c r="EP1544" s="51"/>
      <c r="EQ1544" s="51"/>
      <c r="ER1544" s="51"/>
      <c r="ES1544" s="51"/>
      <c r="ET1544" s="51"/>
      <c r="EU1544" s="51"/>
      <c r="EV1544" s="51"/>
      <c r="EW1544" s="51"/>
      <c r="EX1544" s="51"/>
      <c r="EY1544" s="51"/>
      <c r="EZ1544" s="51"/>
      <c r="FA1544" s="51"/>
      <c r="FB1544" s="51"/>
      <c r="FC1544" s="51"/>
      <c r="FD1544" s="51"/>
      <c r="FE1544" s="51"/>
      <c r="FF1544" s="51"/>
      <c r="FG1544" s="51"/>
      <c r="FH1544" s="51"/>
      <c r="FI1544" s="51"/>
      <c r="FJ1544" s="51"/>
      <c r="FK1544" s="51"/>
      <c r="FL1544" s="51"/>
      <c r="FM1544" s="51"/>
      <c r="FN1544" s="51"/>
      <c r="FO1544" s="51"/>
      <c r="FP1544" s="51"/>
    </row>
    <row r="1545" spans="101:172" ht="12.75" customHeight="1">
      <c r="CW1545" s="51"/>
      <c r="CX1545" s="51"/>
      <c r="CY1545" s="51"/>
      <c r="CZ1545" s="51"/>
      <c r="DA1545" s="51"/>
      <c r="DB1545" s="51"/>
      <c r="DC1545" s="51"/>
      <c r="DD1545" s="51"/>
      <c r="DE1545" s="51"/>
      <c r="DF1545" s="51"/>
      <c r="DG1545" s="51"/>
      <c r="DH1545" s="51"/>
      <c r="DI1545" s="51"/>
      <c r="DJ1545" s="51"/>
      <c r="DK1545" s="51"/>
      <c r="DL1545" s="51"/>
      <c r="DM1545" s="51"/>
      <c r="DN1545" s="51"/>
      <c r="DO1545" s="51"/>
      <c r="DP1545" s="51"/>
      <c r="DQ1545" s="51"/>
      <c r="DR1545" s="51"/>
      <c r="DS1545" s="51"/>
      <c r="DT1545" s="51"/>
      <c r="DU1545" s="51"/>
      <c r="DV1545" s="51"/>
      <c r="DW1545" s="51"/>
      <c r="DX1545" s="51"/>
      <c r="DY1545" s="51"/>
      <c r="DZ1545" s="51"/>
      <c r="EA1545" s="51"/>
      <c r="EB1545" s="51"/>
      <c r="EC1545" s="51"/>
      <c r="ED1545" s="51"/>
      <c r="EE1545" s="51"/>
      <c r="EF1545" s="51"/>
      <c r="EG1545" s="51"/>
      <c r="EH1545" s="51"/>
      <c r="EI1545" s="51"/>
      <c r="EJ1545" s="51"/>
      <c r="EK1545" s="51"/>
      <c r="EL1545" s="51"/>
      <c r="EM1545" s="51"/>
      <c r="EN1545" s="51"/>
      <c r="EO1545" s="51"/>
      <c r="EP1545" s="51"/>
      <c r="EQ1545" s="51"/>
      <c r="ER1545" s="51"/>
      <c r="ES1545" s="51"/>
      <c r="ET1545" s="51"/>
      <c r="EU1545" s="51"/>
      <c r="EV1545" s="51"/>
      <c r="EW1545" s="51"/>
      <c r="EX1545" s="51"/>
      <c r="EY1545" s="51"/>
      <c r="EZ1545" s="51"/>
      <c r="FA1545" s="51"/>
      <c r="FB1545" s="51"/>
      <c r="FC1545" s="51"/>
      <c r="FD1545" s="51"/>
      <c r="FE1545" s="51"/>
      <c r="FF1545" s="51"/>
      <c r="FG1545" s="51"/>
      <c r="FH1545" s="51"/>
      <c r="FI1545" s="51"/>
      <c r="FJ1545" s="51"/>
      <c r="FK1545" s="51"/>
      <c r="FL1545" s="51"/>
      <c r="FM1545" s="51"/>
      <c r="FN1545" s="51"/>
      <c r="FO1545" s="51"/>
      <c r="FP1545" s="51"/>
    </row>
    <row r="1546" spans="101:172" ht="12.75" customHeight="1">
      <c r="CW1546" s="51"/>
      <c r="CX1546" s="51"/>
      <c r="CY1546" s="51"/>
      <c r="CZ1546" s="51"/>
      <c r="DA1546" s="51"/>
      <c r="DB1546" s="51"/>
      <c r="DC1546" s="51"/>
      <c r="DD1546" s="51"/>
      <c r="DE1546" s="51"/>
      <c r="DF1546" s="51"/>
      <c r="DG1546" s="51"/>
      <c r="DH1546" s="51"/>
      <c r="DI1546" s="51"/>
      <c r="DJ1546" s="51"/>
      <c r="DK1546" s="51"/>
      <c r="DL1546" s="51"/>
      <c r="DM1546" s="51"/>
      <c r="DN1546" s="51"/>
      <c r="DO1546" s="51"/>
      <c r="DP1546" s="51"/>
      <c r="DQ1546" s="51"/>
      <c r="DR1546" s="51"/>
      <c r="DS1546" s="51"/>
      <c r="DT1546" s="51"/>
      <c r="DU1546" s="51"/>
      <c r="DV1546" s="51"/>
      <c r="DW1546" s="51"/>
      <c r="DX1546" s="51"/>
      <c r="DY1546" s="51"/>
      <c r="DZ1546" s="51"/>
      <c r="EA1546" s="51"/>
      <c r="EB1546" s="51"/>
      <c r="EC1546" s="51"/>
      <c r="ED1546" s="51"/>
      <c r="EE1546" s="51"/>
      <c r="EF1546" s="51"/>
      <c r="EG1546" s="51"/>
      <c r="EH1546" s="51"/>
      <c r="EI1546" s="51"/>
      <c r="EJ1546" s="51"/>
      <c r="EK1546" s="51"/>
      <c r="EL1546" s="51"/>
      <c r="EM1546" s="51"/>
      <c r="EN1546" s="51"/>
      <c r="EO1546" s="51"/>
      <c r="EP1546" s="51"/>
      <c r="EQ1546" s="51"/>
      <c r="ER1546" s="51"/>
      <c r="ES1546" s="51"/>
      <c r="ET1546" s="51"/>
      <c r="EU1546" s="51"/>
      <c r="EV1546" s="51"/>
      <c r="EW1546" s="51"/>
      <c r="EX1546" s="51"/>
      <c r="EY1546" s="51"/>
      <c r="EZ1546" s="51"/>
      <c r="FA1546" s="51"/>
      <c r="FB1546" s="51"/>
      <c r="FC1546" s="51"/>
      <c r="FD1546" s="51"/>
      <c r="FE1546" s="51"/>
      <c r="FF1546" s="51"/>
      <c r="FG1546" s="51"/>
      <c r="FH1546" s="51"/>
      <c r="FI1546" s="51"/>
      <c r="FJ1546" s="51"/>
      <c r="FK1546" s="51"/>
      <c r="FL1546" s="51"/>
      <c r="FM1546" s="51"/>
      <c r="FN1546" s="51"/>
      <c r="FO1546" s="51"/>
      <c r="FP1546" s="51"/>
    </row>
    <row r="1547" spans="101:172" ht="12.75" customHeight="1">
      <c r="CW1547" s="51"/>
      <c r="CX1547" s="51"/>
      <c r="CY1547" s="51"/>
      <c r="CZ1547" s="51"/>
      <c r="DA1547" s="51"/>
      <c r="DB1547" s="51"/>
      <c r="DC1547" s="51"/>
      <c r="DD1547" s="51"/>
      <c r="DE1547" s="51"/>
      <c r="DF1547" s="51"/>
      <c r="DG1547" s="51"/>
      <c r="DH1547" s="51"/>
      <c r="DI1547" s="51"/>
      <c r="DJ1547" s="51"/>
      <c r="DK1547" s="51"/>
      <c r="DL1547" s="51"/>
      <c r="DM1547" s="51"/>
      <c r="DN1547" s="51"/>
      <c r="DO1547" s="51"/>
      <c r="DP1547" s="51"/>
      <c r="DQ1547" s="51"/>
      <c r="DR1547" s="51"/>
      <c r="DS1547" s="51"/>
      <c r="DT1547" s="51"/>
      <c r="DU1547" s="51"/>
      <c r="DV1547" s="51"/>
      <c r="DW1547" s="51"/>
      <c r="DX1547" s="51"/>
      <c r="DY1547" s="51"/>
      <c r="DZ1547" s="51"/>
      <c r="EA1547" s="51"/>
      <c r="EB1547" s="51"/>
      <c r="EC1547" s="51"/>
      <c r="ED1547" s="51"/>
      <c r="EE1547" s="51"/>
      <c r="EF1547" s="51"/>
      <c r="EG1547" s="51"/>
      <c r="EH1547" s="51"/>
      <c r="EI1547" s="51"/>
      <c r="EJ1547" s="51"/>
      <c r="EK1547" s="51"/>
      <c r="EL1547" s="51"/>
      <c r="EM1547" s="51"/>
      <c r="EN1547" s="51"/>
      <c r="EO1547" s="51"/>
      <c r="EP1547" s="51"/>
      <c r="EQ1547" s="51"/>
      <c r="ER1547" s="51"/>
      <c r="ES1547" s="51"/>
      <c r="ET1547" s="51"/>
      <c r="EU1547" s="51"/>
      <c r="EV1547" s="51"/>
      <c r="EW1547" s="51"/>
      <c r="EX1547" s="51"/>
      <c r="EY1547" s="51"/>
      <c r="EZ1547" s="51"/>
      <c r="FA1547" s="51"/>
      <c r="FB1547" s="51"/>
      <c r="FC1547" s="51"/>
      <c r="FD1547" s="51"/>
      <c r="FE1547" s="51"/>
      <c r="FF1547" s="51"/>
      <c r="FG1547" s="51"/>
      <c r="FH1547" s="51"/>
      <c r="FI1547" s="51"/>
      <c r="FJ1547" s="51"/>
      <c r="FK1547" s="51"/>
      <c r="FL1547" s="51"/>
      <c r="FM1547" s="51"/>
      <c r="FN1547" s="51"/>
      <c r="FO1547" s="51"/>
      <c r="FP1547" s="51"/>
    </row>
    <row r="1548" spans="101:172" ht="12.75" customHeight="1">
      <c r="CW1548" s="51"/>
      <c r="CX1548" s="51"/>
      <c r="CY1548" s="51"/>
      <c r="CZ1548" s="51"/>
      <c r="DA1548" s="51"/>
      <c r="DB1548" s="51"/>
      <c r="DC1548" s="51"/>
      <c r="DD1548" s="51"/>
      <c r="DE1548" s="51"/>
      <c r="DF1548" s="51"/>
      <c r="DG1548" s="51"/>
      <c r="DH1548" s="51"/>
      <c r="DI1548" s="51"/>
      <c r="DJ1548" s="51"/>
      <c r="DK1548" s="51"/>
      <c r="DL1548" s="51"/>
      <c r="DM1548" s="51"/>
      <c r="DN1548" s="51"/>
      <c r="DO1548" s="51"/>
      <c r="DP1548" s="51"/>
      <c r="DQ1548" s="51"/>
      <c r="DR1548" s="51"/>
      <c r="DS1548" s="51"/>
      <c r="DT1548" s="51"/>
      <c r="DU1548" s="51"/>
      <c r="DV1548" s="51"/>
      <c r="DW1548" s="51"/>
      <c r="DX1548" s="51"/>
      <c r="DY1548" s="51"/>
      <c r="DZ1548" s="51"/>
      <c r="EA1548" s="51"/>
      <c r="EB1548" s="51"/>
      <c r="EC1548" s="51"/>
      <c r="ED1548" s="51"/>
      <c r="EE1548" s="51"/>
      <c r="EF1548" s="51"/>
      <c r="EG1548" s="51"/>
      <c r="EH1548" s="51"/>
      <c r="EI1548" s="51"/>
      <c r="EJ1548" s="51"/>
      <c r="EK1548" s="51"/>
      <c r="EL1548" s="51"/>
      <c r="EM1548" s="51"/>
      <c r="EN1548" s="51"/>
      <c r="EO1548" s="51"/>
      <c r="EP1548" s="51"/>
      <c r="EQ1548" s="51"/>
      <c r="ER1548" s="51"/>
      <c r="ES1548" s="51"/>
      <c r="ET1548" s="51"/>
      <c r="EU1548" s="51"/>
      <c r="EV1548" s="51"/>
      <c r="EW1548" s="51"/>
      <c r="EX1548" s="51"/>
      <c r="EY1548" s="51"/>
      <c r="EZ1548" s="51"/>
      <c r="FA1548" s="51"/>
      <c r="FB1548" s="51"/>
      <c r="FC1548" s="51"/>
      <c r="FD1548" s="51"/>
      <c r="FE1548" s="51"/>
      <c r="FF1548" s="51"/>
      <c r="FG1548" s="51"/>
      <c r="FH1548" s="51"/>
      <c r="FI1548" s="51"/>
      <c r="FJ1548" s="51"/>
      <c r="FK1548" s="51"/>
      <c r="FL1548" s="51"/>
      <c r="FM1548" s="51"/>
      <c r="FN1548" s="51"/>
      <c r="FO1548" s="51"/>
      <c r="FP1548" s="51"/>
    </row>
    <row r="1549" spans="101:172" ht="12.75" customHeight="1">
      <c r="CW1549" s="51"/>
      <c r="CX1549" s="51"/>
      <c r="CY1549" s="51"/>
      <c r="CZ1549" s="51"/>
      <c r="DA1549" s="51"/>
      <c r="DB1549" s="51"/>
      <c r="DC1549" s="51"/>
      <c r="DD1549" s="51"/>
      <c r="DE1549" s="51"/>
      <c r="DF1549" s="51"/>
      <c r="DG1549" s="51"/>
      <c r="DH1549" s="51"/>
      <c r="DI1549" s="51"/>
      <c r="DJ1549" s="51"/>
      <c r="DK1549" s="51"/>
      <c r="DL1549" s="51"/>
      <c r="DM1549" s="51"/>
      <c r="DN1549" s="51"/>
      <c r="DO1549" s="51"/>
      <c r="DP1549" s="51"/>
      <c r="DQ1549" s="51"/>
      <c r="DR1549" s="51"/>
      <c r="DS1549" s="51"/>
      <c r="DT1549" s="51"/>
      <c r="DU1549" s="51"/>
      <c r="DV1549" s="51"/>
      <c r="DW1549" s="51"/>
      <c r="DX1549" s="51"/>
      <c r="DY1549" s="51"/>
      <c r="DZ1549" s="51"/>
      <c r="EA1549" s="51"/>
      <c r="EB1549" s="51"/>
      <c r="EC1549" s="51"/>
      <c r="ED1549" s="51"/>
      <c r="EE1549" s="51"/>
      <c r="EF1549" s="51"/>
      <c r="EG1549" s="51"/>
      <c r="EH1549" s="51"/>
      <c r="EI1549" s="51"/>
      <c r="EJ1549" s="51"/>
      <c r="EK1549" s="51"/>
      <c r="EL1549" s="51"/>
      <c r="EM1549" s="51"/>
      <c r="EN1549" s="51"/>
      <c r="EO1549" s="51"/>
      <c r="EP1549" s="51"/>
      <c r="EQ1549" s="51"/>
      <c r="ER1549" s="51"/>
      <c r="ES1549" s="51"/>
      <c r="ET1549" s="51"/>
      <c r="EU1549" s="51"/>
      <c r="EV1549" s="51"/>
      <c r="EW1549" s="51"/>
      <c r="EX1549" s="51"/>
      <c r="EY1549" s="51"/>
      <c r="EZ1549" s="51"/>
      <c r="FA1549" s="51"/>
      <c r="FB1549" s="51"/>
      <c r="FC1549" s="51"/>
      <c r="FD1549" s="51"/>
      <c r="FE1549" s="51"/>
      <c r="FF1549" s="51"/>
      <c r="FG1549" s="51"/>
      <c r="FH1549" s="51"/>
      <c r="FI1549" s="51"/>
      <c r="FJ1549" s="51"/>
      <c r="FK1549" s="51"/>
      <c r="FL1549" s="51"/>
      <c r="FM1549" s="51"/>
      <c r="FN1549" s="51"/>
      <c r="FO1549" s="51"/>
      <c r="FP1549" s="51"/>
    </row>
    <row r="1550" spans="101:172" ht="12.75" customHeight="1">
      <c r="CW1550" s="51"/>
      <c r="CX1550" s="51"/>
      <c r="CY1550" s="51"/>
      <c r="CZ1550" s="51"/>
      <c r="DA1550" s="51"/>
      <c r="DB1550" s="51"/>
      <c r="DC1550" s="51"/>
      <c r="DD1550" s="51"/>
      <c r="DE1550" s="51"/>
      <c r="DF1550" s="51"/>
      <c r="DG1550" s="51"/>
      <c r="DH1550" s="51"/>
      <c r="DI1550" s="51"/>
      <c r="DJ1550" s="51"/>
      <c r="DK1550" s="51"/>
      <c r="DL1550" s="51"/>
      <c r="DM1550" s="51"/>
      <c r="DN1550" s="51"/>
      <c r="DO1550" s="51"/>
      <c r="DP1550" s="51"/>
      <c r="DQ1550" s="51"/>
      <c r="DR1550" s="51"/>
      <c r="DS1550" s="51"/>
      <c r="DT1550" s="51"/>
      <c r="DU1550" s="51"/>
      <c r="DV1550" s="51"/>
      <c r="DW1550" s="51"/>
      <c r="DX1550" s="51"/>
      <c r="DY1550" s="51"/>
      <c r="DZ1550" s="51"/>
      <c r="EA1550" s="51"/>
      <c r="EB1550" s="51"/>
      <c r="EC1550" s="51"/>
      <c r="ED1550" s="51"/>
      <c r="EE1550" s="51"/>
      <c r="EF1550" s="51"/>
      <c r="EG1550" s="51"/>
      <c r="EH1550" s="51"/>
      <c r="EI1550" s="51"/>
      <c r="EJ1550" s="51"/>
      <c r="EK1550" s="51"/>
      <c r="EL1550" s="51"/>
      <c r="EM1550" s="51"/>
      <c r="EN1550" s="51"/>
      <c r="EO1550" s="51"/>
      <c r="EP1550" s="51"/>
      <c r="EQ1550" s="51"/>
      <c r="ER1550" s="51"/>
      <c r="ES1550" s="51"/>
      <c r="ET1550" s="51"/>
      <c r="EU1550" s="51"/>
      <c r="EV1550" s="51"/>
      <c r="EW1550" s="51"/>
      <c r="EX1550" s="51"/>
      <c r="EY1550" s="51"/>
      <c r="EZ1550" s="51"/>
      <c r="FA1550" s="51"/>
      <c r="FB1550" s="51"/>
      <c r="FC1550" s="51"/>
      <c r="FD1550" s="51"/>
      <c r="FE1550" s="51"/>
      <c r="FF1550" s="51"/>
      <c r="FG1550" s="51"/>
      <c r="FH1550" s="51"/>
      <c r="FI1550" s="51"/>
      <c r="FJ1550" s="51"/>
      <c r="FK1550" s="51"/>
      <c r="FL1550" s="51"/>
      <c r="FM1550" s="51"/>
      <c r="FN1550" s="51"/>
      <c r="FO1550" s="51"/>
      <c r="FP1550" s="51"/>
    </row>
    <row r="1551" spans="101:172" ht="12.75" customHeight="1">
      <c r="CW1551" s="51"/>
      <c r="CX1551" s="51"/>
      <c r="CY1551" s="51"/>
      <c r="CZ1551" s="51"/>
      <c r="DA1551" s="51"/>
      <c r="DB1551" s="51"/>
      <c r="DC1551" s="51"/>
      <c r="DD1551" s="51"/>
      <c r="DE1551" s="51"/>
      <c r="DF1551" s="51"/>
      <c r="DG1551" s="51"/>
      <c r="DH1551" s="51"/>
      <c r="DI1551" s="51"/>
      <c r="DJ1551" s="51"/>
      <c r="DK1551" s="51"/>
      <c r="DL1551" s="51"/>
      <c r="DM1551" s="51"/>
      <c r="DN1551" s="51"/>
      <c r="DO1551" s="51"/>
      <c r="DP1551" s="51"/>
      <c r="DQ1551" s="51"/>
      <c r="DR1551" s="51"/>
      <c r="DS1551" s="51"/>
      <c r="DT1551" s="51"/>
      <c r="DU1551" s="51"/>
      <c r="DV1551" s="51"/>
      <c r="DW1551" s="51"/>
      <c r="DX1551" s="51"/>
      <c r="DY1551" s="51"/>
      <c r="DZ1551" s="51"/>
      <c r="EA1551" s="51"/>
      <c r="EB1551" s="51"/>
      <c r="EC1551" s="51"/>
      <c r="ED1551" s="51"/>
      <c r="EE1551" s="51"/>
      <c r="EF1551" s="51"/>
      <c r="EG1551" s="51"/>
      <c r="EH1551" s="51"/>
      <c r="EI1551" s="51"/>
      <c r="EJ1551" s="51"/>
      <c r="EK1551" s="51"/>
      <c r="EL1551" s="51"/>
      <c r="EM1551" s="51"/>
      <c r="EN1551" s="51"/>
      <c r="EO1551" s="51"/>
      <c r="EP1551" s="51"/>
      <c r="EQ1551" s="51"/>
      <c r="ER1551" s="51"/>
      <c r="ES1551" s="51"/>
      <c r="ET1551" s="51"/>
      <c r="EU1551" s="51"/>
      <c r="EV1551" s="51"/>
      <c r="EW1551" s="51"/>
      <c r="EX1551" s="51"/>
      <c r="EY1551" s="51"/>
      <c r="EZ1551" s="51"/>
      <c r="FA1551" s="51"/>
      <c r="FB1551" s="51"/>
      <c r="FC1551" s="51"/>
      <c r="FD1551" s="51"/>
      <c r="FE1551" s="51"/>
      <c r="FF1551" s="51"/>
      <c r="FG1551" s="51"/>
      <c r="FH1551" s="51"/>
      <c r="FI1551" s="51"/>
      <c r="FJ1551" s="51"/>
      <c r="FK1551" s="51"/>
      <c r="FL1551" s="51"/>
      <c r="FM1551" s="51"/>
      <c r="FN1551" s="51"/>
      <c r="FO1551" s="51"/>
      <c r="FP1551" s="51"/>
    </row>
    <row r="1552" spans="101:172" ht="12.75" customHeight="1">
      <c r="CW1552" s="51"/>
      <c r="CX1552" s="51"/>
      <c r="CY1552" s="51"/>
      <c r="CZ1552" s="51"/>
      <c r="DA1552" s="51"/>
      <c r="DB1552" s="51"/>
      <c r="DC1552" s="51"/>
      <c r="DD1552" s="51"/>
      <c r="DE1552" s="51"/>
      <c r="DF1552" s="51"/>
      <c r="DG1552" s="51"/>
      <c r="DH1552" s="51"/>
      <c r="DI1552" s="51"/>
      <c r="DJ1552" s="51"/>
      <c r="DK1552" s="51"/>
      <c r="DL1552" s="51"/>
      <c r="DM1552" s="51"/>
      <c r="DN1552" s="51"/>
      <c r="DO1552" s="51"/>
      <c r="DP1552" s="51"/>
      <c r="DQ1552" s="51"/>
      <c r="DR1552" s="51"/>
      <c r="DS1552" s="51"/>
      <c r="DT1552" s="51"/>
      <c r="DU1552" s="51"/>
      <c r="DV1552" s="51"/>
      <c r="DW1552" s="51"/>
      <c r="DX1552" s="51"/>
      <c r="DY1552" s="51"/>
      <c r="DZ1552" s="51"/>
      <c r="EA1552" s="51"/>
      <c r="EB1552" s="51"/>
      <c r="EC1552" s="51"/>
      <c r="ED1552" s="51"/>
      <c r="EE1552" s="51"/>
      <c r="EF1552" s="51"/>
      <c r="EG1552" s="51"/>
      <c r="EH1552" s="51"/>
      <c r="EI1552" s="51"/>
      <c r="EJ1552" s="51"/>
      <c r="EK1552" s="51"/>
      <c r="EL1552" s="51"/>
      <c r="EM1552" s="51"/>
      <c r="EN1552" s="51"/>
      <c r="EO1552" s="51"/>
      <c r="EP1552" s="51"/>
      <c r="EQ1552" s="51"/>
      <c r="ER1552" s="51"/>
      <c r="ES1552" s="51"/>
      <c r="ET1552" s="51"/>
      <c r="EU1552" s="51"/>
      <c r="EV1552" s="51"/>
      <c r="EW1552" s="51"/>
      <c r="EX1552" s="51"/>
      <c r="EY1552" s="51"/>
      <c r="EZ1552" s="51"/>
      <c r="FA1552" s="51"/>
      <c r="FB1552" s="51"/>
      <c r="FC1552" s="51"/>
      <c r="FD1552" s="51"/>
      <c r="FE1552" s="51"/>
      <c r="FF1552" s="51"/>
      <c r="FG1552" s="51"/>
      <c r="FH1552" s="51"/>
      <c r="FI1552" s="51"/>
      <c r="FJ1552" s="51"/>
      <c r="FK1552" s="51"/>
      <c r="FL1552" s="51"/>
      <c r="FM1552" s="51"/>
      <c r="FN1552" s="51"/>
      <c r="FO1552" s="51"/>
      <c r="FP1552" s="51"/>
    </row>
    <row r="1553" spans="101:172" ht="12.75" customHeight="1">
      <c r="CW1553" s="51"/>
      <c r="CX1553" s="51"/>
      <c r="CY1553" s="51"/>
      <c r="CZ1553" s="51"/>
      <c r="DA1553" s="51"/>
      <c r="DB1553" s="51"/>
      <c r="DC1553" s="51"/>
      <c r="DD1553" s="51"/>
      <c r="DE1553" s="51"/>
      <c r="DF1553" s="51"/>
      <c r="DG1553" s="51"/>
      <c r="DH1553" s="51"/>
      <c r="DI1553" s="51"/>
      <c r="DJ1553" s="51"/>
      <c r="DK1553" s="51"/>
      <c r="DL1553" s="51"/>
      <c r="DM1553" s="51"/>
      <c r="DN1553" s="51"/>
      <c r="DO1553" s="51"/>
      <c r="DP1553" s="51"/>
      <c r="DQ1553" s="51"/>
      <c r="DR1553" s="51"/>
      <c r="DS1553" s="51"/>
      <c r="DT1553" s="51"/>
      <c r="DU1553" s="51"/>
      <c r="DV1553" s="51"/>
      <c r="DW1553" s="51"/>
      <c r="DX1553" s="51"/>
      <c r="DY1553" s="51"/>
      <c r="DZ1553" s="51"/>
      <c r="EA1553" s="51"/>
      <c r="EB1553" s="51"/>
      <c r="EC1553" s="51"/>
      <c r="ED1553" s="51"/>
      <c r="EE1553" s="51"/>
      <c r="EF1553" s="51"/>
      <c r="EG1553" s="51"/>
      <c r="EH1553" s="51"/>
      <c r="EI1553" s="51"/>
      <c r="EJ1553" s="51"/>
      <c r="EK1553" s="51"/>
      <c r="EL1553" s="51"/>
      <c r="EM1553" s="51"/>
      <c r="EN1553" s="51"/>
      <c r="EO1553" s="51"/>
      <c r="EP1553" s="51"/>
      <c r="EQ1553" s="51"/>
      <c r="ER1553" s="51"/>
      <c r="ES1553" s="51"/>
      <c r="ET1553" s="51"/>
      <c r="EU1553" s="51"/>
      <c r="EV1553" s="51"/>
      <c r="EW1553" s="51"/>
      <c r="EX1553" s="51"/>
      <c r="EY1553" s="51"/>
      <c r="EZ1553" s="51"/>
      <c r="FA1553" s="51"/>
      <c r="FB1553" s="51"/>
      <c r="FC1553" s="51"/>
      <c r="FD1553" s="51"/>
      <c r="FE1553" s="51"/>
      <c r="FF1553" s="51"/>
      <c r="FG1553" s="51"/>
      <c r="FH1553" s="51"/>
      <c r="FI1553" s="51"/>
      <c r="FJ1553" s="51"/>
      <c r="FK1553" s="51"/>
      <c r="FL1553" s="51"/>
      <c r="FM1553" s="51"/>
      <c r="FN1553" s="51"/>
      <c r="FO1553" s="51"/>
      <c r="FP1553" s="51"/>
    </row>
    <row r="1554" spans="101:172" ht="12.75" customHeight="1">
      <c r="CW1554" s="51"/>
      <c r="CX1554" s="51"/>
      <c r="CY1554" s="51"/>
      <c r="CZ1554" s="51"/>
      <c r="DA1554" s="51"/>
      <c r="DB1554" s="51"/>
      <c r="DC1554" s="51"/>
      <c r="DD1554" s="51"/>
      <c r="DE1554" s="51"/>
      <c r="DF1554" s="51"/>
      <c r="DG1554" s="51"/>
      <c r="DH1554" s="51"/>
      <c r="DI1554" s="51"/>
      <c r="DJ1554" s="51"/>
      <c r="DK1554" s="51"/>
      <c r="DL1554" s="51"/>
      <c r="DM1554" s="51"/>
      <c r="DN1554" s="51"/>
      <c r="DO1554" s="51"/>
      <c r="DP1554" s="51"/>
      <c r="DQ1554" s="51"/>
      <c r="DR1554" s="51"/>
      <c r="DS1554" s="51"/>
      <c r="DT1554" s="51"/>
      <c r="DU1554" s="51"/>
      <c r="DV1554" s="51"/>
      <c r="DW1554" s="51"/>
      <c r="DX1554" s="51"/>
      <c r="DY1554" s="51"/>
      <c r="DZ1554" s="51"/>
      <c r="EA1554" s="51"/>
      <c r="EB1554" s="51"/>
      <c r="EC1554" s="51"/>
      <c r="ED1554" s="51"/>
      <c r="EE1554" s="51"/>
      <c r="EF1554" s="51"/>
      <c r="EG1554" s="51"/>
      <c r="EH1554" s="51"/>
      <c r="EI1554" s="51"/>
      <c r="EJ1554" s="51"/>
      <c r="EK1554" s="51"/>
      <c r="EL1554" s="51"/>
      <c r="EM1554" s="51"/>
      <c r="EN1554" s="51"/>
      <c r="EO1554" s="51"/>
      <c r="EP1554" s="51"/>
      <c r="EQ1554" s="51"/>
      <c r="ER1554" s="51"/>
      <c r="ES1554" s="51"/>
      <c r="ET1554" s="51"/>
      <c r="EU1554" s="51"/>
      <c r="EV1554" s="51"/>
      <c r="EW1554" s="51"/>
      <c r="EX1554" s="51"/>
      <c r="EY1554" s="51"/>
      <c r="EZ1554" s="51"/>
      <c r="FA1554" s="51"/>
      <c r="FB1554" s="51"/>
      <c r="FC1554" s="51"/>
      <c r="FD1554" s="51"/>
      <c r="FE1554" s="51"/>
      <c r="FF1554" s="51"/>
      <c r="FG1554" s="51"/>
      <c r="FH1554" s="51"/>
      <c r="FI1554" s="51"/>
      <c r="FJ1554" s="51"/>
      <c r="FK1554" s="51"/>
      <c r="FL1554" s="51"/>
      <c r="FM1554" s="51"/>
      <c r="FN1554" s="51"/>
      <c r="FO1554" s="51"/>
      <c r="FP1554" s="51"/>
    </row>
    <row r="1555" spans="101:172" ht="12.75" customHeight="1">
      <c r="CW1555" s="51"/>
      <c r="CX1555" s="51"/>
      <c r="CY1555" s="51"/>
      <c r="CZ1555" s="51"/>
      <c r="DA1555" s="51"/>
      <c r="DB1555" s="51"/>
      <c r="DC1555" s="51"/>
      <c r="DD1555" s="51"/>
      <c r="DE1555" s="51"/>
      <c r="DF1555" s="51"/>
      <c r="DG1555" s="51"/>
      <c r="DH1555" s="51"/>
      <c r="DI1555" s="51"/>
      <c r="DJ1555" s="51"/>
      <c r="DK1555" s="51"/>
      <c r="DL1555" s="51"/>
      <c r="DM1555" s="51"/>
      <c r="DN1555" s="51"/>
      <c r="DO1555" s="51"/>
      <c r="DP1555" s="51"/>
      <c r="DQ1555" s="51"/>
      <c r="DR1555" s="51"/>
      <c r="DS1555" s="51"/>
      <c r="DT1555" s="51"/>
      <c r="DU1555" s="51"/>
      <c r="DV1555" s="51"/>
      <c r="DW1555" s="51"/>
      <c r="DX1555" s="51"/>
      <c r="DY1555" s="51"/>
      <c r="DZ1555" s="51"/>
      <c r="EA1555" s="51"/>
      <c r="EB1555" s="51"/>
      <c r="EC1555" s="51"/>
      <c r="ED1555" s="51"/>
      <c r="EE1555" s="51"/>
      <c r="EF1555" s="51"/>
      <c r="EG1555" s="51"/>
      <c r="EH1555" s="51"/>
      <c r="EI1555" s="51"/>
      <c r="EJ1555" s="51"/>
      <c r="EK1555" s="51"/>
      <c r="EL1555" s="51"/>
      <c r="EM1555" s="51"/>
      <c r="EN1555" s="51"/>
      <c r="EO1555" s="51"/>
      <c r="EP1555" s="51"/>
      <c r="EQ1555" s="51"/>
      <c r="ER1555" s="51"/>
      <c r="ES1555" s="51"/>
      <c r="ET1555" s="51"/>
      <c r="EU1555" s="51"/>
      <c r="EV1555" s="51"/>
      <c r="EW1555" s="51"/>
      <c r="EX1555" s="51"/>
      <c r="EY1555" s="51"/>
      <c r="EZ1555" s="51"/>
      <c r="FA1555" s="51"/>
      <c r="FB1555" s="51"/>
      <c r="FC1555" s="51"/>
      <c r="FD1555" s="51"/>
      <c r="FE1555" s="51"/>
      <c r="FF1555" s="51"/>
      <c r="FG1555" s="51"/>
      <c r="FH1555" s="51"/>
      <c r="FI1555" s="51"/>
      <c r="FJ1555" s="51"/>
      <c r="FK1555" s="51"/>
      <c r="FL1555" s="51"/>
      <c r="FM1555" s="51"/>
      <c r="FN1555" s="51"/>
      <c r="FO1555" s="51"/>
      <c r="FP1555" s="51"/>
    </row>
    <row r="1556" spans="101:172" ht="12.75" customHeight="1">
      <c r="CW1556" s="51"/>
      <c r="CX1556" s="51"/>
      <c r="CY1556" s="51"/>
      <c r="CZ1556" s="51"/>
      <c r="DA1556" s="51"/>
      <c r="DB1556" s="51"/>
      <c r="DC1556" s="51"/>
      <c r="DD1556" s="51"/>
      <c r="DE1556" s="51"/>
      <c r="DF1556" s="51"/>
      <c r="DG1556" s="51"/>
      <c r="DH1556" s="51"/>
      <c r="DI1556" s="51"/>
      <c r="DJ1556" s="51"/>
      <c r="DK1556" s="51"/>
      <c r="DL1556" s="51"/>
      <c r="DM1556" s="51"/>
      <c r="DN1556" s="51"/>
      <c r="DO1556" s="51"/>
      <c r="DP1556" s="51"/>
      <c r="DQ1556" s="51"/>
      <c r="DR1556" s="51"/>
      <c r="DS1556" s="51"/>
      <c r="DT1556" s="51"/>
      <c r="DU1556" s="51"/>
      <c r="DV1556" s="51"/>
      <c r="DW1556" s="51"/>
      <c r="DX1556" s="51"/>
      <c r="DY1556" s="51"/>
      <c r="DZ1556" s="51"/>
      <c r="EA1556" s="51"/>
      <c r="EB1556" s="51"/>
      <c r="EC1556" s="51"/>
      <c r="ED1556" s="51"/>
      <c r="EE1556" s="51"/>
      <c r="EF1556" s="51"/>
      <c r="EG1556" s="51"/>
      <c r="EH1556" s="51"/>
      <c r="EI1556" s="51"/>
      <c r="EJ1556" s="51"/>
      <c r="EK1556" s="51"/>
      <c r="EL1556" s="51"/>
      <c r="EM1556" s="51"/>
      <c r="EN1556" s="51"/>
      <c r="EO1556" s="51"/>
      <c r="EP1556" s="51"/>
      <c r="EQ1556" s="51"/>
      <c r="ER1556" s="51"/>
      <c r="ES1556" s="51"/>
      <c r="ET1556" s="51"/>
      <c r="EU1556" s="51"/>
      <c r="EV1556" s="51"/>
      <c r="EW1556" s="51"/>
      <c r="EX1556" s="51"/>
      <c r="EY1556" s="51"/>
      <c r="EZ1556" s="51"/>
      <c r="FA1556" s="51"/>
      <c r="FB1556" s="51"/>
      <c r="FC1556" s="51"/>
      <c r="FD1556" s="51"/>
      <c r="FE1556" s="51"/>
      <c r="FF1556" s="51"/>
      <c r="FG1556" s="51"/>
      <c r="FH1556" s="51"/>
      <c r="FI1556" s="51"/>
      <c r="FJ1556" s="51"/>
      <c r="FK1556" s="51"/>
      <c r="FL1556" s="51"/>
      <c r="FM1556" s="51"/>
      <c r="FN1556" s="51"/>
      <c r="FO1556" s="51"/>
      <c r="FP1556" s="51"/>
    </row>
    <row r="1557" spans="101:172" ht="12.75" customHeight="1">
      <c r="CW1557" s="51"/>
      <c r="CX1557" s="51"/>
      <c r="CY1557" s="51"/>
      <c r="CZ1557" s="51"/>
      <c r="DA1557" s="51"/>
      <c r="DB1557" s="51"/>
      <c r="DC1557" s="51"/>
      <c r="DD1557" s="51"/>
      <c r="DE1557" s="51"/>
      <c r="DF1557" s="51"/>
      <c r="DG1557" s="51"/>
      <c r="DH1557" s="51"/>
      <c r="DI1557" s="51"/>
      <c r="DJ1557" s="51"/>
      <c r="DK1557" s="51"/>
      <c r="DL1557" s="51"/>
      <c r="DM1557" s="51"/>
      <c r="DN1557" s="51"/>
      <c r="DO1557" s="51"/>
      <c r="DP1557" s="51"/>
      <c r="DQ1557" s="51"/>
      <c r="DR1557" s="51"/>
      <c r="DS1557" s="51"/>
      <c r="DT1557" s="51"/>
      <c r="DU1557" s="51"/>
      <c r="DV1557" s="51"/>
      <c r="DW1557" s="51"/>
      <c r="DX1557" s="51"/>
      <c r="DY1557" s="51"/>
      <c r="DZ1557" s="51"/>
      <c r="EA1557" s="51"/>
      <c r="EB1557" s="51"/>
      <c r="EC1557" s="51"/>
      <c r="ED1557" s="51"/>
      <c r="EE1557" s="51"/>
      <c r="EF1557" s="51"/>
      <c r="EG1557" s="51"/>
      <c r="EH1557" s="51"/>
      <c r="EI1557" s="51"/>
      <c r="EJ1557" s="51"/>
      <c r="EK1557" s="51"/>
      <c r="EL1557" s="51"/>
      <c r="EM1557" s="51"/>
      <c r="EN1557" s="51"/>
      <c r="EO1557" s="51"/>
      <c r="EP1557" s="51"/>
      <c r="EQ1557" s="51"/>
      <c r="ER1557" s="51"/>
      <c r="ES1557" s="51"/>
      <c r="ET1557" s="51"/>
      <c r="EU1557" s="51"/>
      <c r="EV1557" s="51"/>
      <c r="EW1557" s="51"/>
      <c r="EX1557" s="51"/>
      <c r="EY1557" s="51"/>
      <c r="EZ1557" s="51"/>
      <c r="FA1557" s="51"/>
      <c r="FB1557" s="51"/>
      <c r="FC1557" s="51"/>
      <c r="FD1557" s="51"/>
      <c r="FE1557" s="51"/>
      <c r="FF1557" s="51"/>
      <c r="FG1557" s="51"/>
      <c r="FH1557" s="51"/>
      <c r="FI1557" s="51"/>
      <c r="FJ1557" s="51"/>
      <c r="FK1557" s="51"/>
      <c r="FL1557" s="51"/>
      <c r="FM1557" s="51"/>
      <c r="FN1557" s="51"/>
      <c r="FO1557" s="51"/>
      <c r="FP1557" s="51"/>
    </row>
    <row r="1558" spans="101:172" ht="12.75" customHeight="1">
      <c r="CW1558" s="51"/>
      <c r="CX1558" s="51"/>
      <c r="CY1558" s="51"/>
      <c r="CZ1558" s="51"/>
      <c r="DA1558" s="51"/>
      <c r="DB1558" s="51"/>
      <c r="DC1558" s="51"/>
      <c r="DD1558" s="51"/>
      <c r="DE1558" s="51"/>
      <c r="DF1558" s="51"/>
      <c r="DG1558" s="51"/>
      <c r="DH1558" s="51"/>
      <c r="DI1558" s="51"/>
      <c r="DJ1558" s="51"/>
      <c r="DK1558" s="51"/>
      <c r="DL1558" s="51"/>
      <c r="DM1558" s="51"/>
      <c r="DN1558" s="51"/>
      <c r="DO1558" s="51"/>
      <c r="DP1558" s="51"/>
      <c r="DQ1558" s="51"/>
      <c r="DR1558" s="51"/>
      <c r="DS1558" s="51"/>
      <c r="DT1558" s="51"/>
      <c r="DU1558" s="51"/>
      <c r="DV1558" s="51"/>
      <c r="DW1558" s="51"/>
      <c r="DX1558" s="51"/>
      <c r="DY1558" s="51"/>
      <c r="DZ1558" s="51"/>
      <c r="EA1558" s="51"/>
      <c r="EB1558" s="51"/>
      <c r="EC1558" s="51"/>
      <c r="ED1558" s="51"/>
      <c r="EE1558" s="51"/>
      <c r="EF1558" s="51"/>
      <c r="EG1558" s="51"/>
      <c r="EH1558" s="51"/>
      <c r="EI1558" s="51"/>
      <c r="EJ1558" s="51"/>
      <c r="EK1558" s="51"/>
      <c r="EL1558" s="51"/>
      <c r="EM1558" s="51"/>
      <c r="EN1558" s="51"/>
      <c r="EO1558" s="51"/>
      <c r="EP1558" s="51"/>
      <c r="EQ1558" s="51"/>
      <c r="ER1558" s="51"/>
      <c r="ES1558" s="51"/>
      <c r="ET1558" s="51"/>
      <c r="EU1558" s="51"/>
      <c r="EV1558" s="51"/>
      <c r="EW1558" s="51"/>
      <c r="EX1558" s="51"/>
      <c r="EY1558" s="51"/>
      <c r="EZ1558" s="51"/>
      <c r="FA1558" s="51"/>
      <c r="FB1558" s="51"/>
      <c r="FC1558" s="51"/>
      <c r="FD1558" s="51"/>
      <c r="FE1558" s="51"/>
      <c r="FF1558" s="51"/>
      <c r="FG1558" s="51"/>
      <c r="FH1558" s="51"/>
      <c r="FI1558" s="51"/>
      <c r="FJ1558" s="51"/>
      <c r="FK1558" s="51"/>
      <c r="FL1558" s="51"/>
      <c r="FM1558" s="51"/>
      <c r="FN1558" s="51"/>
      <c r="FO1558" s="51"/>
      <c r="FP1558" s="51"/>
    </row>
    <row r="1559" spans="101:172" ht="12.75" customHeight="1">
      <c r="CW1559" s="51"/>
      <c r="CX1559" s="51"/>
      <c r="CY1559" s="51"/>
      <c r="CZ1559" s="51"/>
      <c r="DA1559" s="51"/>
      <c r="DB1559" s="51"/>
      <c r="DC1559" s="51"/>
      <c r="DD1559" s="51"/>
      <c r="DE1559" s="51"/>
      <c r="DF1559" s="51"/>
      <c r="DG1559" s="51"/>
      <c r="DH1559" s="51"/>
      <c r="DI1559" s="51"/>
      <c r="DJ1559" s="51"/>
      <c r="DK1559" s="51"/>
      <c r="DL1559" s="51"/>
      <c r="DM1559" s="51"/>
      <c r="DN1559" s="51"/>
      <c r="DO1559" s="51"/>
      <c r="DP1559" s="51"/>
      <c r="DQ1559" s="51"/>
      <c r="DR1559" s="51"/>
      <c r="DS1559" s="51"/>
      <c r="DT1559" s="51"/>
      <c r="DU1559" s="51"/>
      <c r="DV1559" s="51"/>
      <c r="DW1559" s="51"/>
      <c r="DX1559" s="51"/>
      <c r="DY1559" s="51"/>
      <c r="DZ1559" s="51"/>
      <c r="EA1559" s="51"/>
      <c r="EB1559" s="51"/>
      <c r="EC1559" s="51"/>
      <c r="ED1559" s="51"/>
      <c r="EE1559" s="51"/>
      <c r="EF1559" s="51"/>
      <c r="EG1559" s="51"/>
      <c r="EH1559" s="51"/>
      <c r="EI1559" s="51"/>
      <c r="EJ1559" s="51"/>
      <c r="EK1559" s="51"/>
      <c r="EL1559" s="51"/>
      <c r="EM1559" s="51"/>
      <c r="EN1559" s="51"/>
      <c r="EO1559" s="51"/>
      <c r="EP1559" s="51"/>
      <c r="EQ1559" s="51"/>
      <c r="ER1559" s="51"/>
      <c r="ES1559" s="51"/>
      <c r="ET1559" s="51"/>
      <c r="EU1559" s="51"/>
      <c r="EV1559" s="51"/>
      <c r="EW1559" s="51"/>
      <c r="EX1559" s="51"/>
      <c r="EY1559" s="51"/>
      <c r="EZ1559" s="51"/>
      <c r="FA1559" s="51"/>
      <c r="FB1559" s="51"/>
      <c r="FC1559" s="51"/>
      <c r="FD1559" s="51"/>
      <c r="FE1559" s="51"/>
      <c r="FF1559" s="51"/>
      <c r="FG1559" s="51"/>
      <c r="FH1559" s="51"/>
      <c r="FI1559" s="51"/>
      <c r="FJ1559" s="51"/>
      <c r="FK1559" s="51"/>
      <c r="FL1559" s="51"/>
      <c r="FM1559" s="51"/>
      <c r="FN1559" s="51"/>
      <c r="FO1559" s="51"/>
      <c r="FP1559" s="51"/>
    </row>
    <row r="1560" spans="101:172" ht="12.75" customHeight="1">
      <c r="CW1560" s="51"/>
      <c r="CX1560" s="51"/>
      <c r="CY1560" s="51"/>
      <c r="CZ1560" s="51"/>
      <c r="DA1560" s="51"/>
      <c r="DB1560" s="51"/>
      <c r="DC1560" s="51"/>
      <c r="DD1560" s="51"/>
      <c r="DE1560" s="51"/>
      <c r="DF1560" s="51"/>
      <c r="DG1560" s="51"/>
      <c r="DH1560" s="51"/>
      <c r="DI1560" s="51"/>
      <c r="DJ1560" s="51"/>
      <c r="DK1560" s="51"/>
      <c r="DL1560" s="51"/>
      <c r="DM1560" s="51"/>
      <c r="DN1560" s="51"/>
      <c r="DO1560" s="51"/>
      <c r="DP1560" s="51"/>
      <c r="DQ1560" s="51"/>
      <c r="DR1560" s="51"/>
      <c r="DS1560" s="51"/>
      <c r="DT1560" s="51"/>
      <c r="DU1560" s="51"/>
      <c r="DV1560" s="51"/>
      <c r="DW1560" s="51"/>
      <c r="DX1560" s="51"/>
      <c r="DY1560" s="51"/>
      <c r="DZ1560" s="51"/>
      <c r="EA1560" s="51"/>
      <c r="EB1560" s="51"/>
      <c r="EC1560" s="51"/>
      <c r="ED1560" s="51"/>
      <c r="EE1560" s="51"/>
      <c r="EF1560" s="51"/>
      <c r="EG1560" s="51"/>
      <c r="EH1560" s="51"/>
      <c r="EI1560" s="51"/>
      <c r="EJ1560" s="51"/>
      <c r="EK1560" s="51"/>
      <c r="EL1560" s="51"/>
      <c r="EM1560" s="51"/>
      <c r="EN1560" s="51"/>
      <c r="EO1560" s="51"/>
      <c r="EP1560" s="51"/>
      <c r="EQ1560" s="51"/>
      <c r="ER1560" s="51"/>
      <c r="ES1560" s="51"/>
      <c r="ET1560" s="51"/>
      <c r="EU1560" s="51"/>
      <c r="EV1560" s="51"/>
      <c r="EW1560" s="51"/>
      <c r="EX1560" s="51"/>
      <c r="EY1560" s="51"/>
      <c r="EZ1560" s="51"/>
      <c r="FA1560" s="51"/>
      <c r="FB1560" s="51"/>
      <c r="FC1560" s="51"/>
      <c r="FD1560" s="51"/>
      <c r="FE1560" s="51"/>
      <c r="FF1560" s="51"/>
      <c r="FG1560" s="51"/>
      <c r="FH1560" s="51"/>
      <c r="FI1560" s="51"/>
      <c r="FJ1560" s="51"/>
      <c r="FK1560" s="51"/>
      <c r="FL1560" s="51"/>
      <c r="FM1560" s="51"/>
      <c r="FN1560" s="51"/>
      <c r="FO1560" s="51"/>
      <c r="FP1560" s="51"/>
    </row>
    <row r="1561" spans="101:172" ht="12.75" customHeight="1">
      <c r="CW1561" s="51"/>
      <c r="CX1561" s="51"/>
      <c r="CY1561" s="51"/>
      <c r="CZ1561" s="51"/>
      <c r="DA1561" s="51"/>
      <c r="DB1561" s="51"/>
      <c r="DC1561" s="51"/>
      <c r="DD1561" s="51"/>
      <c r="DE1561" s="51"/>
      <c r="DF1561" s="51"/>
      <c r="DG1561" s="51"/>
      <c r="DH1561" s="51"/>
      <c r="DI1561" s="51"/>
      <c r="DJ1561" s="51"/>
      <c r="DK1561" s="51"/>
      <c r="DL1561" s="51"/>
      <c r="DM1561" s="51"/>
      <c r="DN1561" s="51"/>
      <c r="DO1561" s="51"/>
      <c r="DP1561" s="51"/>
      <c r="DQ1561" s="51"/>
      <c r="DR1561" s="51"/>
      <c r="DS1561" s="51"/>
      <c r="DT1561" s="51"/>
      <c r="DU1561" s="51"/>
      <c r="DV1561" s="51"/>
      <c r="DW1561" s="51"/>
      <c r="DX1561" s="51"/>
      <c r="DY1561" s="51"/>
      <c r="DZ1561" s="51"/>
      <c r="EA1561" s="51"/>
      <c r="EB1561" s="51"/>
      <c r="EC1561" s="51"/>
      <c r="ED1561" s="51"/>
      <c r="EE1561" s="51"/>
      <c r="EF1561" s="51"/>
      <c r="EG1561" s="51"/>
      <c r="EH1561" s="51"/>
      <c r="EI1561" s="51"/>
      <c r="EJ1561" s="51"/>
      <c r="EK1561" s="51"/>
      <c r="EL1561" s="51"/>
      <c r="EM1561" s="51"/>
      <c r="EN1561" s="51"/>
      <c r="EO1561" s="51"/>
      <c r="EP1561" s="51"/>
      <c r="EQ1561" s="51"/>
      <c r="ER1561" s="51"/>
      <c r="ES1561" s="51"/>
      <c r="ET1561" s="51"/>
      <c r="EU1561" s="51"/>
      <c r="EV1561" s="51"/>
      <c r="EW1561" s="51"/>
      <c r="EX1561" s="51"/>
      <c r="EY1561" s="51"/>
      <c r="EZ1561" s="51"/>
      <c r="FA1561" s="51"/>
      <c r="FB1561" s="51"/>
      <c r="FC1561" s="51"/>
      <c r="FD1561" s="51"/>
      <c r="FE1561" s="51"/>
      <c r="FF1561" s="51"/>
      <c r="FG1561" s="51"/>
      <c r="FH1561" s="51"/>
      <c r="FI1561" s="51"/>
      <c r="FJ1561" s="51"/>
      <c r="FK1561" s="51"/>
      <c r="FL1561" s="51"/>
      <c r="FM1561" s="51"/>
      <c r="FN1561" s="51"/>
      <c r="FO1561" s="51"/>
      <c r="FP1561" s="51"/>
    </row>
    <row r="1562" spans="101:172" ht="12.75" customHeight="1">
      <c r="CW1562" s="51"/>
      <c r="CX1562" s="51"/>
      <c r="CY1562" s="51"/>
      <c r="CZ1562" s="51"/>
      <c r="DA1562" s="51"/>
      <c r="DB1562" s="51"/>
      <c r="DC1562" s="51"/>
      <c r="DD1562" s="51"/>
      <c r="DE1562" s="51"/>
      <c r="DF1562" s="51"/>
      <c r="DG1562" s="51"/>
      <c r="DH1562" s="51"/>
      <c r="DI1562" s="51"/>
      <c r="DJ1562" s="51"/>
      <c r="DK1562" s="51"/>
      <c r="DL1562" s="51"/>
      <c r="DM1562" s="51"/>
      <c r="DN1562" s="51"/>
      <c r="DO1562" s="51"/>
      <c r="DP1562" s="51"/>
      <c r="DQ1562" s="51"/>
      <c r="DR1562" s="51"/>
      <c r="DS1562" s="51"/>
      <c r="DT1562" s="51"/>
      <c r="DU1562" s="51"/>
      <c r="DV1562" s="51"/>
      <c r="DW1562" s="51"/>
      <c r="DX1562" s="51"/>
      <c r="DY1562" s="51"/>
      <c r="DZ1562" s="51"/>
      <c r="EA1562" s="51"/>
      <c r="EB1562" s="51"/>
      <c r="EC1562" s="51"/>
      <c r="ED1562" s="51"/>
      <c r="EE1562" s="51"/>
      <c r="EF1562" s="51"/>
      <c r="EG1562" s="51"/>
      <c r="EH1562" s="51"/>
      <c r="EI1562" s="51"/>
      <c r="EJ1562" s="51"/>
      <c r="EK1562" s="51"/>
      <c r="EL1562" s="51"/>
      <c r="EM1562" s="51"/>
      <c r="EN1562" s="51"/>
      <c r="EO1562" s="51"/>
      <c r="EP1562" s="51"/>
      <c r="EQ1562" s="51"/>
      <c r="ER1562" s="51"/>
      <c r="ES1562" s="51"/>
      <c r="ET1562" s="51"/>
      <c r="EU1562" s="51"/>
      <c r="EV1562" s="51"/>
      <c r="EW1562" s="51"/>
      <c r="EX1562" s="51"/>
      <c r="EY1562" s="51"/>
      <c r="EZ1562" s="51"/>
      <c r="FA1562" s="51"/>
      <c r="FB1562" s="51"/>
      <c r="FC1562" s="51"/>
      <c r="FD1562" s="51"/>
      <c r="FE1562" s="51"/>
      <c r="FF1562" s="51"/>
      <c r="FG1562" s="51"/>
      <c r="FH1562" s="51"/>
      <c r="FI1562" s="51"/>
      <c r="FJ1562" s="51"/>
      <c r="FK1562" s="51"/>
      <c r="FL1562" s="51"/>
      <c r="FM1562" s="51"/>
      <c r="FN1562" s="51"/>
      <c r="FO1562" s="51"/>
      <c r="FP1562" s="51"/>
    </row>
    <row r="1563" spans="101:172" ht="12.75" customHeight="1">
      <c r="CW1563" s="51"/>
      <c r="CX1563" s="51"/>
      <c r="CY1563" s="51"/>
      <c r="CZ1563" s="51"/>
      <c r="DA1563" s="51"/>
      <c r="DB1563" s="51"/>
      <c r="DC1563" s="51"/>
      <c r="DD1563" s="51"/>
      <c r="DE1563" s="51"/>
      <c r="DF1563" s="51"/>
      <c r="DG1563" s="51"/>
      <c r="DH1563" s="51"/>
      <c r="DI1563" s="51"/>
      <c r="DJ1563" s="51"/>
      <c r="DK1563" s="51"/>
      <c r="DL1563" s="51"/>
      <c r="DM1563" s="51"/>
      <c r="DN1563" s="51"/>
      <c r="DO1563" s="51"/>
      <c r="DP1563" s="51"/>
      <c r="DQ1563" s="51"/>
      <c r="DR1563" s="51"/>
      <c r="DS1563" s="51"/>
      <c r="DT1563" s="51"/>
      <c r="DU1563" s="51"/>
      <c r="DV1563" s="51"/>
      <c r="DW1563" s="51"/>
      <c r="DX1563" s="51"/>
      <c r="DY1563" s="51"/>
      <c r="DZ1563" s="51"/>
      <c r="EA1563" s="51"/>
      <c r="EB1563" s="51"/>
      <c r="EC1563" s="51"/>
      <c r="ED1563" s="51"/>
      <c r="EE1563" s="51"/>
      <c r="EF1563" s="51"/>
      <c r="EG1563" s="51"/>
      <c r="EH1563" s="51"/>
      <c r="EI1563" s="51"/>
      <c r="EJ1563" s="51"/>
      <c r="EK1563" s="51"/>
      <c r="EL1563" s="51"/>
      <c r="EM1563" s="51"/>
      <c r="EN1563" s="51"/>
      <c r="EO1563" s="51"/>
      <c r="EP1563" s="51"/>
      <c r="EQ1563" s="51"/>
      <c r="ER1563" s="51"/>
      <c r="ES1563" s="51"/>
      <c r="ET1563" s="51"/>
      <c r="EU1563" s="51"/>
      <c r="EV1563" s="51"/>
      <c r="EW1563" s="51"/>
      <c r="EX1563" s="51"/>
      <c r="EY1563" s="51"/>
      <c r="EZ1563" s="51"/>
      <c r="FA1563" s="51"/>
      <c r="FB1563" s="51"/>
      <c r="FC1563" s="51"/>
      <c r="FD1563" s="51"/>
      <c r="FE1563" s="51"/>
      <c r="FF1563" s="51"/>
      <c r="FG1563" s="51"/>
      <c r="FH1563" s="51"/>
      <c r="FI1563" s="51"/>
      <c r="FJ1563" s="51"/>
      <c r="FK1563" s="51"/>
      <c r="FL1563" s="51"/>
      <c r="FM1563" s="51"/>
      <c r="FN1563" s="51"/>
      <c r="FO1563" s="51"/>
      <c r="FP1563" s="51"/>
    </row>
    <row r="1564" spans="101:172" ht="12.75" customHeight="1">
      <c r="CW1564" s="51"/>
      <c r="CX1564" s="51"/>
      <c r="CY1564" s="51"/>
      <c r="CZ1564" s="51"/>
      <c r="DA1564" s="51"/>
      <c r="DB1564" s="51"/>
      <c r="DC1564" s="51"/>
      <c r="DD1564" s="51"/>
      <c r="DE1564" s="51"/>
      <c r="DF1564" s="51"/>
      <c r="DG1564" s="51"/>
      <c r="DH1564" s="51"/>
      <c r="DI1564" s="51"/>
      <c r="DJ1564" s="51"/>
      <c r="DK1564" s="51"/>
      <c r="DL1564" s="51"/>
      <c r="DM1564" s="51"/>
      <c r="DN1564" s="51"/>
      <c r="DO1564" s="51"/>
      <c r="DP1564" s="51"/>
      <c r="DQ1564" s="51"/>
      <c r="DR1564" s="51"/>
      <c r="DS1564" s="51"/>
      <c r="DT1564" s="51"/>
      <c r="DU1564" s="51"/>
      <c r="DV1564" s="51"/>
      <c r="DW1564" s="51"/>
      <c r="DX1564" s="51"/>
      <c r="DY1564" s="51"/>
      <c r="DZ1564" s="51"/>
      <c r="EA1564" s="51"/>
      <c r="EB1564" s="51"/>
      <c r="EC1564" s="51"/>
      <c r="ED1564" s="51"/>
      <c r="EE1564" s="51"/>
      <c r="EF1564" s="51"/>
      <c r="EG1564" s="51"/>
      <c r="EH1564" s="51"/>
      <c r="EI1564" s="51"/>
      <c r="EJ1564" s="51"/>
      <c r="EK1564" s="51"/>
      <c r="EL1564" s="51"/>
      <c r="EM1564" s="51"/>
      <c r="EN1564" s="51"/>
      <c r="EO1564" s="51"/>
      <c r="EP1564" s="51"/>
      <c r="EQ1564" s="51"/>
      <c r="ER1564" s="51"/>
      <c r="ES1564" s="51"/>
      <c r="ET1564" s="51"/>
      <c r="EU1564" s="51"/>
      <c r="EV1564" s="51"/>
      <c r="EW1564" s="51"/>
      <c r="EX1564" s="51"/>
      <c r="EY1564" s="51"/>
      <c r="EZ1564" s="51"/>
      <c r="FA1564" s="51"/>
      <c r="FB1564" s="51"/>
      <c r="FC1564" s="51"/>
      <c r="FD1564" s="51"/>
      <c r="FE1564" s="51"/>
      <c r="FF1564" s="51"/>
      <c r="FG1564" s="51"/>
      <c r="FH1564" s="51"/>
      <c r="FI1564" s="51"/>
      <c r="FJ1564" s="51"/>
      <c r="FK1564" s="51"/>
      <c r="FL1564" s="51"/>
      <c r="FM1564" s="51"/>
      <c r="FN1564" s="51"/>
      <c r="FO1564" s="51"/>
      <c r="FP1564" s="51"/>
    </row>
    <row r="1565" spans="101:172" ht="12.75" customHeight="1">
      <c r="CW1565" s="51"/>
      <c r="CX1565" s="51"/>
      <c r="CY1565" s="51"/>
      <c r="CZ1565" s="51"/>
      <c r="DA1565" s="51"/>
      <c r="DB1565" s="51"/>
      <c r="DC1565" s="51"/>
      <c r="DD1565" s="51"/>
      <c r="DE1565" s="51"/>
      <c r="DF1565" s="51"/>
      <c r="DG1565" s="51"/>
      <c r="DH1565" s="51"/>
      <c r="DI1565" s="51"/>
      <c r="DJ1565" s="51"/>
      <c r="DK1565" s="51"/>
      <c r="DL1565" s="51"/>
      <c r="DM1565" s="51"/>
      <c r="DN1565" s="51"/>
      <c r="DO1565" s="51"/>
      <c r="DP1565" s="51"/>
      <c r="DQ1565" s="51"/>
      <c r="DR1565" s="51"/>
      <c r="DS1565" s="51"/>
      <c r="DT1565" s="51"/>
      <c r="DU1565" s="51"/>
      <c r="DV1565" s="51"/>
      <c r="DW1565" s="51"/>
      <c r="DX1565" s="51"/>
      <c r="DY1565" s="51"/>
      <c r="DZ1565" s="51"/>
      <c r="EA1565" s="51"/>
      <c r="EB1565" s="51"/>
      <c r="EC1565" s="51"/>
      <c r="ED1565" s="51"/>
      <c r="EE1565" s="51"/>
      <c r="EF1565" s="51"/>
      <c r="EG1565" s="51"/>
      <c r="EH1565" s="51"/>
      <c r="EI1565" s="51"/>
      <c r="EJ1565" s="51"/>
      <c r="EK1565" s="51"/>
      <c r="EL1565" s="51"/>
      <c r="EM1565" s="51"/>
      <c r="EN1565" s="51"/>
      <c r="EO1565" s="51"/>
      <c r="EP1565" s="51"/>
      <c r="EQ1565" s="51"/>
      <c r="ER1565" s="51"/>
      <c r="ES1565" s="51"/>
      <c r="ET1565" s="51"/>
      <c r="EU1565" s="51"/>
      <c r="EV1565" s="51"/>
      <c r="EW1565" s="51"/>
      <c r="EX1565" s="51"/>
      <c r="EY1565" s="51"/>
      <c r="EZ1565" s="51"/>
      <c r="FA1565" s="51"/>
      <c r="FB1565" s="51"/>
      <c r="FC1565" s="51"/>
      <c r="FD1565" s="51"/>
      <c r="FE1565" s="51"/>
      <c r="FF1565" s="51"/>
      <c r="FG1565" s="51"/>
      <c r="FH1565" s="51"/>
      <c r="FI1565" s="51"/>
      <c r="FJ1565" s="51"/>
      <c r="FK1565" s="51"/>
      <c r="FL1565" s="51"/>
      <c r="FM1565" s="51"/>
      <c r="FN1565" s="51"/>
      <c r="FO1565" s="51"/>
      <c r="FP1565" s="51"/>
    </row>
    <row r="1566" spans="101:172" ht="12.75" customHeight="1">
      <c r="CW1566" s="51"/>
      <c r="CX1566" s="51"/>
      <c r="CY1566" s="51"/>
      <c r="CZ1566" s="51"/>
      <c r="DA1566" s="51"/>
      <c r="DB1566" s="51"/>
      <c r="DC1566" s="51"/>
      <c r="DD1566" s="51"/>
      <c r="DE1566" s="51"/>
      <c r="DF1566" s="51"/>
      <c r="DG1566" s="51"/>
      <c r="DH1566" s="51"/>
      <c r="DI1566" s="51"/>
      <c r="DJ1566" s="51"/>
      <c r="DK1566" s="51"/>
      <c r="DL1566" s="51"/>
      <c r="DM1566" s="51"/>
      <c r="DN1566" s="51"/>
      <c r="DO1566" s="51"/>
      <c r="DP1566" s="51"/>
      <c r="DQ1566" s="51"/>
      <c r="DR1566" s="51"/>
      <c r="DS1566" s="51"/>
      <c r="DT1566" s="51"/>
      <c r="DU1566" s="51"/>
      <c r="DV1566" s="51"/>
      <c r="DW1566" s="51"/>
      <c r="DX1566" s="51"/>
      <c r="DY1566" s="51"/>
      <c r="DZ1566" s="51"/>
      <c r="EA1566" s="51"/>
      <c r="EB1566" s="51"/>
      <c r="EC1566" s="51"/>
      <c r="ED1566" s="51"/>
      <c r="EE1566" s="51"/>
      <c r="EF1566" s="51"/>
      <c r="EG1566" s="51"/>
      <c r="EH1566" s="51"/>
      <c r="EI1566" s="51"/>
      <c r="EJ1566" s="51"/>
      <c r="EK1566" s="51"/>
      <c r="EL1566" s="51"/>
      <c r="EM1566" s="51"/>
      <c r="EN1566" s="51"/>
      <c r="EO1566" s="51"/>
      <c r="EP1566" s="51"/>
      <c r="EQ1566" s="51"/>
      <c r="ER1566" s="51"/>
      <c r="ES1566" s="51"/>
      <c r="ET1566" s="51"/>
      <c r="EU1566" s="51"/>
      <c r="EV1566" s="51"/>
      <c r="EW1566" s="51"/>
      <c r="EX1566" s="51"/>
      <c r="EY1566" s="51"/>
      <c r="EZ1566" s="51"/>
      <c r="FA1566" s="51"/>
      <c r="FB1566" s="51"/>
      <c r="FC1566" s="51"/>
      <c r="FD1566" s="51"/>
      <c r="FE1566" s="51"/>
      <c r="FF1566" s="51"/>
      <c r="FG1566" s="51"/>
      <c r="FH1566" s="51"/>
      <c r="FI1566" s="51"/>
      <c r="FJ1566" s="51"/>
      <c r="FK1566" s="51"/>
      <c r="FL1566" s="51"/>
      <c r="FM1566" s="51"/>
      <c r="FN1566" s="51"/>
      <c r="FO1566" s="51"/>
      <c r="FP1566" s="51"/>
    </row>
    <row r="1567" spans="101:172" ht="12.75" customHeight="1">
      <c r="CW1567" s="51"/>
      <c r="CX1567" s="51"/>
      <c r="CY1567" s="51"/>
      <c r="CZ1567" s="51"/>
      <c r="DA1567" s="51"/>
      <c r="DB1567" s="51"/>
      <c r="DC1567" s="51"/>
      <c r="DD1567" s="51"/>
      <c r="DE1567" s="51"/>
      <c r="DF1567" s="51"/>
      <c r="DG1567" s="51"/>
      <c r="DH1567" s="51"/>
      <c r="DI1567" s="51"/>
      <c r="DJ1567" s="51"/>
      <c r="DK1567" s="51"/>
      <c r="DL1567" s="51"/>
      <c r="DM1567" s="51"/>
      <c r="DN1567" s="51"/>
      <c r="DO1567" s="51"/>
      <c r="DP1567" s="51"/>
      <c r="DQ1567" s="51"/>
      <c r="DR1567" s="51"/>
      <c r="DS1567" s="51"/>
      <c r="DT1567" s="51"/>
      <c r="DU1567" s="51"/>
      <c r="DV1567" s="51"/>
      <c r="DW1567" s="51"/>
      <c r="DX1567" s="51"/>
      <c r="DY1567" s="51"/>
      <c r="DZ1567" s="51"/>
      <c r="EA1567" s="51"/>
      <c r="EB1567" s="51"/>
      <c r="EC1567" s="51"/>
      <c r="ED1567" s="51"/>
      <c r="EE1567" s="51"/>
      <c r="EF1567" s="51"/>
      <c r="EG1567" s="51"/>
      <c r="EH1567" s="51"/>
      <c r="EI1567" s="51"/>
      <c r="EJ1567" s="51"/>
      <c r="EK1567" s="51"/>
      <c r="EL1567" s="51"/>
      <c r="EM1567" s="51"/>
      <c r="EN1567" s="51"/>
      <c r="EO1567" s="51"/>
      <c r="EP1567" s="51"/>
      <c r="EQ1567" s="51"/>
      <c r="ER1567" s="51"/>
      <c r="ES1567" s="51"/>
      <c r="ET1567" s="51"/>
      <c r="EU1567" s="51"/>
      <c r="EV1567" s="51"/>
      <c r="EW1567" s="51"/>
      <c r="EX1567" s="51"/>
      <c r="EY1567" s="51"/>
      <c r="EZ1567" s="51"/>
      <c r="FA1567" s="51"/>
      <c r="FB1567" s="51"/>
      <c r="FC1567" s="51"/>
      <c r="FD1567" s="51"/>
      <c r="FE1567" s="51"/>
      <c r="FF1567" s="51"/>
      <c r="FG1567" s="51"/>
      <c r="FH1567" s="51"/>
      <c r="FI1567" s="51"/>
      <c r="FJ1567" s="51"/>
      <c r="FK1567" s="51"/>
      <c r="FL1567" s="51"/>
      <c r="FM1567" s="51"/>
      <c r="FN1567" s="51"/>
      <c r="FO1567" s="51"/>
      <c r="FP1567" s="51"/>
    </row>
    <row r="1568" spans="101:172" ht="12.75" customHeight="1">
      <c r="CW1568" s="51"/>
      <c r="CX1568" s="51"/>
      <c r="CY1568" s="51"/>
      <c r="CZ1568" s="51"/>
      <c r="DA1568" s="51"/>
      <c r="DB1568" s="51"/>
      <c r="DC1568" s="51"/>
      <c r="DD1568" s="51"/>
      <c r="DE1568" s="51"/>
      <c r="DF1568" s="51"/>
      <c r="DG1568" s="51"/>
      <c r="DH1568" s="51"/>
      <c r="DI1568" s="51"/>
      <c r="DJ1568" s="51"/>
      <c r="DK1568" s="51"/>
      <c r="DL1568" s="51"/>
      <c r="DM1568" s="51"/>
      <c r="DN1568" s="51"/>
      <c r="DO1568" s="51"/>
      <c r="DP1568" s="51"/>
      <c r="DQ1568" s="51"/>
      <c r="DR1568" s="51"/>
      <c r="DS1568" s="51"/>
      <c r="DT1568" s="51"/>
      <c r="DU1568" s="51"/>
      <c r="DV1568" s="51"/>
      <c r="DW1568" s="51"/>
      <c r="DX1568" s="51"/>
      <c r="DY1568" s="51"/>
      <c r="DZ1568" s="51"/>
      <c r="EA1568" s="51"/>
      <c r="EB1568" s="51"/>
      <c r="EC1568" s="51"/>
      <c r="ED1568" s="51"/>
      <c r="EE1568" s="51"/>
      <c r="EF1568" s="51"/>
      <c r="EG1568" s="51"/>
      <c r="EH1568" s="51"/>
      <c r="EI1568" s="51"/>
      <c r="EJ1568" s="51"/>
      <c r="EK1568" s="51"/>
      <c r="EL1568" s="51"/>
      <c r="EM1568" s="51"/>
      <c r="EN1568" s="51"/>
      <c r="EO1568" s="51"/>
      <c r="EP1568" s="51"/>
      <c r="EQ1568" s="51"/>
      <c r="ER1568" s="51"/>
      <c r="ES1568" s="51"/>
      <c r="ET1568" s="51"/>
      <c r="EU1568" s="51"/>
      <c r="EV1568" s="51"/>
      <c r="EW1568" s="51"/>
      <c r="EX1568" s="51"/>
      <c r="EY1568" s="51"/>
      <c r="EZ1568" s="51"/>
      <c r="FA1568" s="51"/>
      <c r="FB1568" s="51"/>
      <c r="FC1568" s="51"/>
      <c r="FD1568" s="51"/>
      <c r="FE1568" s="51"/>
      <c r="FF1568" s="51"/>
      <c r="FG1568" s="51"/>
      <c r="FH1568" s="51"/>
      <c r="FI1568" s="51"/>
      <c r="FJ1568" s="51"/>
      <c r="FK1568" s="51"/>
      <c r="FL1568" s="51"/>
      <c r="FM1568" s="51"/>
      <c r="FN1568" s="51"/>
      <c r="FO1568" s="51"/>
      <c r="FP1568" s="51"/>
    </row>
    <row r="1569" spans="101:172" ht="12.75" customHeight="1">
      <c r="CW1569" s="51"/>
      <c r="CX1569" s="51"/>
      <c r="CY1569" s="51"/>
      <c r="CZ1569" s="51"/>
      <c r="DA1569" s="51"/>
      <c r="DB1569" s="51"/>
      <c r="DC1569" s="51"/>
      <c r="DD1569" s="51"/>
      <c r="DE1569" s="51"/>
      <c r="DF1569" s="51"/>
      <c r="DG1569" s="51"/>
      <c r="DH1569" s="51"/>
      <c r="DI1569" s="51"/>
      <c r="DJ1569" s="51"/>
      <c r="DK1569" s="51"/>
      <c r="DL1569" s="51"/>
      <c r="DM1569" s="51"/>
      <c r="DN1569" s="51"/>
      <c r="DO1569" s="51"/>
      <c r="DP1569" s="51"/>
      <c r="DQ1569" s="51"/>
      <c r="DR1569" s="51"/>
      <c r="DS1569" s="51"/>
      <c r="DT1569" s="51"/>
      <c r="DU1569" s="51"/>
      <c r="DV1569" s="51"/>
      <c r="DW1569" s="51"/>
      <c r="DX1569" s="51"/>
      <c r="DY1569" s="51"/>
      <c r="DZ1569" s="51"/>
      <c r="EA1569" s="51"/>
      <c r="EB1569" s="51"/>
      <c r="EC1569" s="51"/>
      <c r="ED1569" s="51"/>
      <c r="EE1569" s="51"/>
      <c r="EF1569" s="51"/>
      <c r="EG1569" s="51"/>
      <c r="EH1569" s="51"/>
      <c r="EI1569" s="51"/>
      <c r="EJ1569" s="51"/>
      <c r="EK1569" s="51"/>
      <c r="EL1569" s="51"/>
      <c r="EM1569" s="51"/>
      <c r="EN1569" s="51"/>
      <c r="EO1569" s="51"/>
      <c r="EP1569" s="51"/>
      <c r="EQ1569" s="51"/>
      <c r="ER1569" s="51"/>
      <c r="ES1569" s="51"/>
      <c r="ET1569" s="51"/>
      <c r="EU1569" s="51"/>
      <c r="EV1569" s="51"/>
      <c r="EW1569" s="51"/>
      <c r="EX1569" s="51"/>
      <c r="EY1569" s="51"/>
      <c r="EZ1569" s="51"/>
      <c r="FA1569" s="51"/>
      <c r="FB1569" s="51"/>
      <c r="FC1569" s="51"/>
      <c r="FD1569" s="51"/>
      <c r="FE1569" s="51"/>
      <c r="FF1569" s="51"/>
      <c r="FG1569" s="51"/>
      <c r="FH1569" s="51"/>
      <c r="FI1569" s="51"/>
      <c r="FJ1569" s="51"/>
      <c r="FK1569" s="51"/>
      <c r="FL1569" s="51"/>
      <c r="FM1569" s="51"/>
      <c r="FN1569" s="51"/>
      <c r="FO1569" s="51"/>
      <c r="FP1569" s="51"/>
    </row>
    <row r="1570" spans="101:172" ht="12.75" customHeight="1">
      <c r="CW1570" s="51"/>
      <c r="CX1570" s="51"/>
      <c r="CY1570" s="51"/>
      <c r="CZ1570" s="51"/>
      <c r="DA1570" s="51"/>
      <c r="DB1570" s="51"/>
      <c r="DC1570" s="51"/>
      <c r="DD1570" s="51"/>
      <c r="DE1570" s="51"/>
      <c r="DF1570" s="51"/>
      <c r="DG1570" s="51"/>
      <c r="DH1570" s="51"/>
      <c r="DI1570" s="51"/>
      <c r="DJ1570" s="51"/>
      <c r="DK1570" s="51"/>
      <c r="DL1570" s="51"/>
      <c r="DM1570" s="51"/>
      <c r="DN1570" s="51"/>
      <c r="DO1570" s="51"/>
      <c r="DP1570" s="51"/>
      <c r="DQ1570" s="51"/>
      <c r="DR1570" s="51"/>
      <c r="DS1570" s="51"/>
      <c r="DT1570" s="51"/>
      <c r="DU1570" s="51"/>
      <c r="DV1570" s="51"/>
      <c r="DW1570" s="51"/>
      <c r="DX1570" s="51"/>
      <c r="DY1570" s="51"/>
      <c r="DZ1570" s="51"/>
      <c r="EA1570" s="51"/>
      <c r="EB1570" s="51"/>
      <c r="EC1570" s="51"/>
      <c r="ED1570" s="51"/>
      <c r="EE1570" s="51"/>
      <c r="EF1570" s="51"/>
      <c r="EG1570" s="51"/>
      <c r="EH1570" s="51"/>
      <c r="EI1570" s="51"/>
      <c r="EJ1570" s="51"/>
      <c r="EK1570" s="51"/>
      <c r="EL1570" s="51"/>
      <c r="EM1570" s="51"/>
      <c r="EN1570" s="51"/>
      <c r="EO1570" s="51"/>
      <c r="EP1570" s="51"/>
      <c r="EQ1570" s="51"/>
      <c r="ER1570" s="51"/>
      <c r="ES1570" s="51"/>
      <c r="ET1570" s="51"/>
      <c r="EU1570" s="51"/>
      <c r="EV1570" s="51"/>
      <c r="EW1570" s="51"/>
      <c r="EX1570" s="51"/>
      <c r="EY1570" s="51"/>
      <c r="EZ1570" s="51"/>
      <c r="FA1570" s="51"/>
      <c r="FB1570" s="51"/>
      <c r="FC1570" s="51"/>
      <c r="FD1570" s="51"/>
      <c r="FE1570" s="51"/>
      <c r="FF1570" s="51"/>
      <c r="FG1570" s="51"/>
      <c r="FH1570" s="51"/>
      <c r="FI1570" s="51"/>
      <c r="FJ1570" s="51"/>
      <c r="FK1570" s="51"/>
      <c r="FL1570" s="51"/>
      <c r="FM1570" s="51"/>
      <c r="FN1570" s="51"/>
      <c r="FO1570" s="51"/>
      <c r="FP1570" s="51"/>
    </row>
    <row r="1571" spans="101:172" ht="12.75" customHeight="1">
      <c r="CW1571" s="51"/>
      <c r="CX1571" s="51"/>
      <c r="CY1571" s="51"/>
      <c r="CZ1571" s="51"/>
      <c r="DA1571" s="51"/>
      <c r="DB1571" s="51"/>
      <c r="DC1571" s="51"/>
      <c r="DD1571" s="51"/>
      <c r="DE1571" s="51"/>
      <c r="DF1571" s="51"/>
      <c r="DG1571" s="51"/>
      <c r="DH1571" s="51"/>
      <c r="DI1571" s="51"/>
      <c r="DJ1571" s="51"/>
      <c r="DK1571" s="51"/>
      <c r="DL1571" s="51"/>
      <c r="DM1571" s="51"/>
      <c r="DN1571" s="51"/>
      <c r="DO1571" s="51"/>
      <c r="DP1571" s="51"/>
      <c r="DQ1571" s="51"/>
      <c r="DR1571" s="51"/>
      <c r="DS1571" s="51"/>
      <c r="DT1571" s="51"/>
      <c r="DU1571" s="51"/>
      <c r="DV1571" s="51"/>
      <c r="DW1571" s="51"/>
      <c r="DX1571" s="51"/>
      <c r="DY1571" s="51"/>
      <c r="DZ1571" s="51"/>
      <c r="EA1571" s="51"/>
      <c r="EB1571" s="51"/>
      <c r="EC1571" s="51"/>
      <c r="ED1571" s="51"/>
      <c r="EE1571" s="51"/>
      <c r="EF1571" s="51"/>
      <c r="EG1571" s="51"/>
      <c r="EH1571" s="51"/>
      <c r="EI1571" s="51"/>
      <c r="EJ1571" s="51"/>
      <c r="EK1571" s="51"/>
      <c r="EL1571" s="51"/>
      <c r="EM1571" s="51"/>
      <c r="EN1571" s="51"/>
      <c r="EO1571" s="51"/>
      <c r="EP1571" s="51"/>
      <c r="EQ1571" s="51"/>
      <c r="ER1571" s="51"/>
      <c r="ES1571" s="51"/>
      <c r="ET1571" s="51"/>
      <c r="EU1571" s="51"/>
      <c r="EV1571" s="51"/>
      <c r="EW1571" s="51"/>
      <c r="EX1571" s="51"/>
      <c r="EY1571" s="51"/>
      <c r="EZ1571" s="51"/>
      <c r="FA1571" s="51"/>
      <c r="FB1571" s="51"/>
      <c r="FC1571" s="51"/>
      <c r="FD1571" s="51"/>
      <c r="FE1571" s="51"/>
      <c r="FF1571" s="51"/>
      <c r="FG1571" s="51"/>
      <c r="FH1571" s="51"/>
      <c r="FI1571" s="51"/>
      <c r="FJ1571" s="51"/>
      <c r="FK1571" s="51"/>
      <c r="FL1571" s="51"/>
      <c r="FM1571" s="51"/>
      <c r="FN1571" s="51"/>
      <c r="FO1571" s="51"/>
      <c r="FP1571" s="51"/>
    </row>
    <row r="1572" spans="101:172" ht="12.75" customHeight="1">
      <c r="CW1572" s="51"/>
      <c r="CX1572" s="51"/>
      <c r="CY1572" s="51"/>
      <c r="CZ1572" s="51"/>
      <c r="DA1572" s="51"/>
      <c r="DB1572" s="51"/>
      <c r="DC1572" s="51"/>
      <c r="DD1572" s="51"/>
      <c r="DE1572" s="51"/>
      <c r="DF1572" s="51"/>
      <c r="DG1572" s="51"/>
      <c r="DH1572" s="51"/>
      <c r="DI1572" s="51"/>
      <c r="DJ1572" s="51"/>
      <c r="DK1572" s="51"/>
      <c r="DL1572" s="51"/>
      <c r="DM1572" s="51"/>
      <c r="DN1572" s="51"/>
      <c r="DO1572" s="51"/>
      <c r="DP1572" s="51"/>
      <c r="DQ1572" s="51"/>
      <c r="DR1572" s="51"/>
      <c r="DS1572" s="51"/>
      <c r="DT1572" s="51"/>
      <c r="DU1572" s="51"/>
      <c r="DV1572" s="51"/>
      <c r="DW1572" s="51"/>
      <c r="DX1572" s="51"/>
      <c r="DY1572" s="51"/>
      <c r="DZ1572" s="51"/>
      <c r="EA1572" s="51"/>
      <c r="EB1572" s="51"/>
      <c r="EC1572" s="51"/>
      <c r="ED1572" s="51"/>
      <c r="EE1572" s="51"/>
      <c r="EF1572" s="51"/>
      <c r="EG1572" s="51"/>
      <c r="EH1572" s="51"/>
      <c r="EI1572" s="51"/>
      <c r="EJ1572" s="51"/>
      <c r="EK1572" s="51"/>
      <c r="EL1572" s="51"/>
      <c r="EM1572" s="51"/>
      <c r="EN1572" s="51"/>
      <c r="EO1572" s="51"/>
      <c r="EP1572" s="51"/>
      <c r="EQ1572" s="51"/>
      <c r="ER1572" s="51"/>
      <c r="ES1572" s="51"/>
      <c r="ET1572" s="51"/>
      <c r="EU1572" s="51"/>
      <c r="EV1572" s="51"/>
      <c r="EW1572" s="51"/>
      <c r="EX1572" s="51"/>
      <c r="EY1572" s="51"/>
      <c r="EZ1572" s="51"/>
      <c r="FA1572" s="51"/>
      <c r="FB1572" s="51"/>
      <c r="FC1572" s="51"/>
      <c r="FD1572" s="51"/>
      <c r="FE1572" s="51"/>
      <c r="FF1572" s="51"/>
      <c r="FG1572" s="51"/>
      <c r="FH1572" s="51"/>
      <c r="FI1572" s="51"/>
      <c r="FJ1572" s="51"/>
      <c r="FK1572" s="51"/>
      <c r="FL1572" s="51"/>
      <c r="FM1572" s="51"/>
      <c r="FN1572" s="51"/>
      <c r="FO1572" s="51"/>
      <c r="FP1572" s="51"/>
    </row>
    <row r="1573" spans="101:172" ht="12.75" customHeight="1">
      <c r="CW1573" s="51"/>
      <c r="CX1573" s="51"/>
      <c r="CY1573" s="51"/>
      <c r="CZ1573" s="51"/>
      <c r="DA1573" s="51"/>
      <c r="DB1573" s="51"/>
      <c r="DC1573" s="51"/>
      <c r="DD1573" s="51"/>
      <c r="DE1573" s="51"/>
      <c r="DF1573" s="51"/>
      <c r="DG1573" s="51"/>
      <c r="DH1573" s="51"/>
      <c r="DI1573" s="51"/>
      <c r="DJ1573" s="51"/>
      <c r="DK1573" s="51"/>
      <c r="DL1573" s="51"/>
      <c r="DM1573" s="51"/>
      <c r="DN1573" s="51"/>
      <c r="DO1573" s="51"/>
      <c r="DP1573" s="51"/>
      <c r="DQ1573" s="51"/>
      <c r="DR1573" s="51"/>
      <c r="DS1573" s="51"/>
      <c r="DT1573" s="51"/>
      <c r="DU1573" s="51"/>
      <c r="DV1573" s="51"/>
      <c r="DW1573" s="51"/>
      <c r="DX1573" s="51"/>
      <c r="DY1573" s="51"/>
      <c r="DZ1573" s="51"/>
      <c r="EA1573" s="51"/>
      <c r="EB1573" s="51"/>
      <c r="EC1573" s="51"/>
      <c r="ED1573" s="51"/>
      <c r="EE1573" s="51"/>
      <c r="EF1573" s="51"/>
      <c r="EG1573" s="51"/>
      <c r="EH1573" s="51"/>
      <c r="EI1573" s="51"/>
      <c r="EJ1573" s="51"/>
      <c r="EK1573" s="51"/>
      <c r="EL1573" s="51"/>
      <c r="EM1573" s="51"/>
      <c r="EN1573" s="51"/>
      <c r="EO1573" s="51"/>
      <c r="EP1573" s="51"/>
      <c r="EQ1573" s="51"/>
      <c r="ER1573" s="51"/>
      <c r="ES1573" s="51"/>
      <c r="ET1573" s="51"/>
      <c r="EU1573" s="51"/>
      <c r="EV1573" s="51"/>
      <c r="EW1573" s="51"/>
      <c r="EX1573" s="51"/>
      <c r="EY1573" s="51"/>
      <c r="EZ1573" s="51"/>
      <c r="FA1573" s="51"/>
      <c r="FB1573" s="51"/>
      <c r="FC1573" s="51"/>
      <c r="FD1573" s="51"/>
      <c r="FE1573" s="51"/>
      <c r="FF1573" s="51"/>
      <c r="FG1573" s="51"/>
      <c r="FH1573" s="51"/>
      <c r="FI1573" s="51"/>
      <c r="FJ1573" s="51"/>
      <c r="FK1573" s="51"/>
      <c r="FL1573" s="51"/>
      <c r="FM1573" s="51"/>
      <c r="FN1573" s="51"/>
      <c r="FO1573" s="51"/>
      <c r="FP1573" s="51"/>
    </row>
    <row r="1574" spans="101:172" ht="12.75" customHeight="1">
      <c r="CW1574" s="51"/>
      <c r="CX1574" s="51"/>
      <c r="CY1574" s="51"/>
      <c r="CZ1574" s="51"/>
      <c r="DA1574" s="51"/>
      <c r="DB1574" s="51"/>
      <c r="DC1574" s="51"/>
      <c r="DD1574" s="51"/>
      <c r="DE1574" s="51"/>
      <c r="DF1574" s="51"/>
      <c r="DG1574" s="51"/>
      <c r="DH1574" s="51"/>
      <c r="DI1574" s="51"/>
      <c r="DJ1574" s="51"/>
      <c r="DK1574" s="51"/>
      <c r="DL1574" s="51"/>
      <c r="DM1574" s="51"/>
      <c r="DN1574" s="51"/>
      <c r="DO1574" s="51"/>
      <c r="DP1574" s="51"/>
      <c r="DQ1574" s="51"/>
      <c r="DR1574" s="51"/>
      <c r="DS1574" s="51"/>
      <c r="DT1574" s="51"/>
      <c r="DU1574" s="51"/>
      <c r="DV1574" s="51"/>
      <c r="DW1574" s="51"/>
      <c r="DX1574" s="51"/>
      <c r="DY1574" s="51"/>
      <c r="DZ1574" s="51"/>
      <c r="EA1574" s="51"/>
      <c r="EB1574" s="51"/>
      <c r="EC1574" s="51"/>
      <c r="ED1574" s="51"/>
      <c r="EE1574" s="51"/>
      <c r="EF1574" s="51"/>
      <c r="EG1574" s="51"/>
      <c r="EH1574" s="51"/>
      <c r="EI1574" s="51"/>
      <c r="EJ1574" s="51"/>
      <c r="EK1574" s="51"/>
      <c r="EL1574" s="51"/>
      <c r="EM1574" s="51"/>
      <c r="EN1574" s="51"/>
      <c r="EO1574" s="51"/>
      <c r="EP1574" s="51"/>
      <c r="EQ1574" s="51"/>
      <c r="ER1574" s="51"/>
      <c r="ES1574" s="51"/>
      <c r="ET1574" s="51"/>
      <c r="EU1574" s="51"/>
      <c r="EV1574" s="51"/>
      <c r="EW1574" s="51"/>
      <c r="EX1574" s="51"/>
      <c r="EY1574" s="51"/>
      <c r="EZ1574" s="51"/>
      <c r="FA1574" s="51"/>
      <c r="FB1574" s="51"/>
      <c r="FC1574" s="51"/>
      <c r="FD1574" s="51"/>
      <c r="FE1574" s="51"/>
      <c r="FF1574" s="51"/>
      <c r="FG1574" s="51"/>
      <c r="FH1574" s="51"/>
      <c r="FI1574" s="51"/>
      <c r="FJ1574" s="51"/>
      <c r="FK1574" s="51"/>
      <c r="FL1574" s="51"/>
      <c r="FM1574" s="51"/>
      <c r="FN1574" s="51"/>
      <c r="FO1574" s="51"/>
      <c r="FP1574" s="51"/>
    </row>
    <row r="1575" spans="101:172" ht="12.75" customHeight="1">
      <c r="CW1575" s="51"/>
      <c r="CX1575" s="51"/>
      <c r="CY1575" s="51"/>
      <c r="CZ1575" s="51"/>
      <c r="DA1575" s="51"/>
      <c r="DB1575" s="51"/>
      <c r="DC1575" s="51"/>
      <c r="DD1575" s="51"/>
      <c r="DE1575" s="51"/>
      <c r="DF1575" s="51"/>
      <c r="DG1575" s="51"/>
      <c r="DH1575" s="51"/>
      <c r="DI1575" s="51"/>
      <c r="DJ1575" s="51"/>
      <c r="DK1575" s="51"/>
      <c r="DL1575" s="51"/>
      <c r="DM1575" s="51"/>
      <c r="DN1575" s="51"/>
      <c r="DO1575" s="51"/>
      <c r="DP1575" s="51"/>
      <c r="DQ1575" s="51"/>
      <c r="DR1575" s="51"/>
      <c r="DS1575" s="51"/>
      <c r="DT1575" s="51"/>
      <c r="DU1575" s="51"/>
      <c r="DV1575" s="51"/>
      <c r="DW1575" s="51"/>
      <c r="DX1575" s="51"/>
      <c r="DY1575" s="51"/>
      <c r="DZ1575" s="51"/>
      <c r="EA1575" s="51"/>
      <c r="EB1575" s="51"/>
      <c r="EC1575" s="51"/>
      <c r="ED1575" s="51"/>
      <c r="EE1575" s="51"/>
      <c r="EF1575" s="51"/>
      <c r="EG1575" s="51"/>
      <c r="EH1575" s="51"/>
      <c r="EI1575" s="51"/>
      <c r="EJ1575" s="51"/>
      <c r="EK1575" s="51"/>
      <c r="EL1575" s="51"/>
      <c r="EM1575" s="51"/>
      <c r="EN1575" s="51"/>
      <c r="EO1575" s="51"/>
      <c r="EP1575" s="51"/>
      <c r="EQ1575" s="51"/>
      <c r="ER1575" s="51"/>
      <c r="ES1575" s="51"/>
      <c r="ET1575" s="51"/>
      <c r="EU1575" s="51"/>
      <c r="EV1575" s="51"/>
      <c r="EW1575" s="51"/>
      <c r="EX1575" s="51"/>
      <c r="EY1575" s="51"/>
      <c r="EZ1575" s="51"/>
      <c r="FA1575" s="51"/>
      <c r="FB1575" s="51"/>
      <c r="FC1575" s="51"/>
      <c r="FD1575" s="51"/>
      <c r="FE1575" s="51"/>
      <c r="FF1575" s="51"/>
      <c r="FG1575" s="51"/>
      <c r="FH1575" s="51"/>
      <c r="FI1575" s="51"/>
      <c r="FJ1575" s="51"/>
      <c r="FK1575" s="51"/>
      <c r="FL1575" s="51"/>
      <c r="FM1575" s="51"/>
      <c r="FN1575" s="51"/>
      <c r="FO1575" s="51"/>
      <c r="FP1575" s="51"/>
    </row>
    <row r="1576" spans="101:172" ht="12.75" customHeight="1">
      <c r="CW1576" s="51"/>
      <c r="CX1576" s="51"/>
      <c r="CY1576" s="51"/>
      <c r="CZ1576" s="51"/>
      <c r="DA1576" s="51"/>
      <c r="DB1576" s="51"/>
      <c r="DC1576" s="51"/>
      <c r="DD1576" s="51"/>
      <c r="DE1576" s="51"/>
      <c r="DF1576" s="51"/>
      <c r="DG1576" s="51"/>
      <c r="DH1576" s="51"/>
      <c r="DI1576" s="51"/>
      <c r="DJ1576" s="51"/>
      <c r="DK1576" s="51"/>
      <c r="DL1576" s="51"/>
      <c r="DM1576" s="51"/>
      <c r="DN1576" s="51"/>
      <c r="DO1576" s="51"/>
      <c r="DP1576" s="51"/>
      <c r="DQ1576" s="51"/>
      <c r="DR1576" s="51"/>
      <c r="DS1576" s="51"/>
      <c r="DT1576" s="51"/>
      <c r="DU1576" s="51"/>
      <c r="DV1576" s="51"/>
      <c r="DW1576" s="51"/>
      <c r="DX1576" s="51"/>
      <c r="DY1576" s="51"/>
      <c r="DZ1576" s="51"/>
      <c r="EA1576" s="51"/>
      <c r="EB1576" s="51"/>
      <c r="EC1576" s="51"/>
      <c r="ED1576" s="51"/>
      <c r="EE1576" s="51"/>
      <c r="EF1576" s="51"/>
      <c r="EG1576" s="51"/>
      <c r="EH1576" s="51"/>
      <c r="EI1576" s="51"/>
      <c r="EJ1576" s="51"/>
      <c r="EK1576" s="51"/>
      <c r="EL1576" s="51"/>
      <c r="EM1576" s="51"/>
      <c r="EN1576" s="51"/>
      <c r="EO1576" s="51"/>
      <c r="EP1576" s="51"/>
      <c r="EQ1576" s="51"/>
      <c r="ER1576" s="51"/>
      <c r="ES1576" s="51"/>
      <c r="ET1576" s="51"/>
      <c r="EU1576" s="51"/>
      <c r="EV1576" s="51"/>
      <c r="EW1576" s="51"/>
      <c r="EX1576" s="51"/>
      <c r="EY1576" s="51"/>
      <c r="EZ1576" s="51"/>
      <c r="FA1576" s="51"/>
      <c r="FB1576" s="51"/>
      <c r="FC1576" s="51"/>
      <c r="FD1576" s="51"/>
      <c r="FE1576" s="51"/>
      <c r="FF1576" s="51"/>
      <c r="FG1576" s="51"/>
      <c r="FH1576" s="51"/>
      <c r="FI1576" s="51"/>
      <c r="FJ1576" s="51"/>
      <c r="FK1576" s="51"/>
      <c r="FL1576" s="51"/>
      <c r="FM1576" s="51"/>
      <c r="FN1576" s="51"/>
      <c r="FO1576" s="51"/>
      <c r="FP1576" s="51"/>
    </row>
    <row r="1577" spans="101:172" ht="12.75" customHeight="1">
      <c r="CW1577" s="51"/>
      <c r="CX1577" s="51"/>
      <c r="CY1577" s="51"/>
      <c r="CZ1577" s="51"/>
      <c r="DA1577" s="51"/>
      <c r="DB1577" s="51"/>
      <c r="DC1577" s="51"/>
      <c r="DD1577" s="51"/>
      <c r="DE1577" s="51"/>
      <c r="DF1577" s="51"/>
      <c r="DG1577" s="51"/>
      <c r="DH1577" s="51"/>
      <c r="DI1577" s="51"/>
      <c r="DJ1577" s="51"/>
      <c r="DK1577" s="51"/>
      <c r="DL1577" s="51"/>
      <c r="DM1577" s="51"/>
      <c r="DN1577" s="51"/>
      <c r="DO1577" s="51"/>
      <c r="DP1577" s="51"/>
      <c r="DQ1577" s="51"/>
      <c r="DR1577" s="51"/>
      <c r="DS1577" s="51"/>
      <c r="DT1577" s="51"/>
      <c r="DU1577" s="51"/>
      <c r="DV1577" s="51"/>
      <c r="DW1577" s="51"/>
      <c r="DX1577" s="51"/>
      <c r="DY1577" s="51"/>
      <c r="DZ1577" s="51"/>
      <c r="EA1577" s="51"/>
      <c r="EB1577" s="51"/>
      <c r="EC1577" s="51"/>
      <c r="ED1577" s="51"/>
      <c r="EE1577" s="51"/>
      <c r="EF1577" s="51"/>
      <c r="EG1577" s="51"/>
      <c r="EH1577" s="51"/>
      <c r="EI1577" s="51"/>
      <c r="EJ1577" s="51"/>
      <c r="EK1577" s="51"/>
      <c r="EL1577" s="51"/>
      <c r="EM1577" s="51"/>
      <c r="EN1577" s="51"/>
      <c r="EO1577" s="51"/>
      <c r="EP1577" s="51"/>
      <c r="EQ1577" s="51"/>
      <c r="ER1577" s="51"/>
      <c r="ES1577" s="51"/>
      <c r="ET1577" s="51"/>
      <c r="EU1577" s="51"/>
      <c r="EV1577" s="51"/>
      <c r="EW1577" s="51"/>
      <c r="EX1577" s="51"/>
      <c r="EY1577" s="51"/>
      <c r="EZ1577" s="51"/>
      <c r="FA1577" s="51"/>
      <c r="FB1577" s="51"/>
      <c r="FC1577" s="51"/>
      <c r="FD1577" s="51"/>
      <c r="FE1577" s="51"/>
      <c r="FF1577" s="51"/>
      <c r="FG1577" s="51"/>
      <c r="FH1577" s="51"/>
      <c r="FI1577" s="51"/>
      <c r="FJ1577" s="51"/>
      <c r="FK1577" s="51"/>
      <c r="FL1577" s="51"/>
      <c r="FM1577" s="51"/>
      <c r="FN1577" s="51"/>
      <c r="FO1577" s="51"/>
      <c r="FP1577" s="51"/>
    </row>
    <row r="1578" spans="101:172" ht="12.75" customHeight="1">
      <c r="CW1578" s="51"/>
      <c r="CX1578" s="51"/>
      <c r="CY1578" s="51"/>
      <c r="CZ1578" s="51"/>
      <c r="DA1578" s="51"/>
      <c r="DB1578" s="51"/>
      <c r="DC1578" s="51"/>
      <c r="DD1578" s="51"/>
      <c r="DE1578" s="51"/>
      <c r="DF1578" s="51"/>
      <c r="DG1578" s="51"/>
      <c r="DH1578" s="51"/>
      <c r="DI1578" s="51"/>
      <c r="DJ1578" s="51"/>
      <c r="DK1578" s="51"/>
      <c r="DL1578" s="51"/>
      <c r="DM1578" s="51"/>
      <c r="DN1578" s="51"/>
      <c r="DO1578" s="51"/>
      <c r="DP1578" s="51"/>
      <c r="DQ1578" s="51"/>
      <c r="DR1578" s="51"/>
      <c r="DS1578" s="51"/>
      <c r="DT1578" s="51"/>
      <c r="DU1578" s="51"/>
      <c r="DV1578" s="51"/>
      <c r="DW1578" s="51"/>
      <c r="DX1578" s="51"/>
      <c r="DY1578" s="51"/>
      <c r="DZ1578" s="51"/>
      <c r="EA1578" s="51"/>
      <c r="EB1578" s="51"/>
      <c r="EC1578" s="51"/>
      <c r="ED1578" s="51"/>
      <c r="EE1578" s="51"/>
      <c r="EF1578" s="51"/>
      <c r="EG1578" s="51"/>
      <c r="EH1578" s="51"/>
      <c r="EI1578" s="51"/>
      <c r="EJ1578" s="51"/>
      <c r="EK1578" s="51"/>
      <c r="EL1578" s="51"/>
      <c r="EM1578" s="51"/>
      <c r="EN1578" s="51"/>
      <c r="EO1578" s="51"/>
      <c r="EP1578" s="51"/>
      <c r="EQ1578" s="51"/>
      <c r="ER1578" s="51"/>
      <c r="ES1578" s="51"/>
      <c r="ET1578" s="51"/>
      <c r="EU1578" s="51"/>
      <c r="EV1578" s="51"/>
      <c r="EW1578" s="51"/>
      <c r="EX1578" s="51"/>
      <c r="EY1578" s="51"/>
      <c r="EZ1578" s="51"/>
      <c r="FA1578" s="51"/>
      <c r="FB1578" s="51"/>
      <c r="FC1578" s="51"/>
      <c r="FD1578" s="51"/>
      <c r="FE1578" s="51"/>
      <c r="FF1578" s="51"/>
      <c r="FG1578" s="51"/>
      <c r="FH1578" s="51"/>
      <c r="FI1578" s="51"/>
      <c r="FJ1578" s="51"/>
      <c r="FK1578" s="51"/>
      <c r="FL1578" s="51"/>
      <c r="FM1578" s="51"/>
      <c r="FN1578" s="51"/>
      <c r="FO1578" s="51"/>
      <c r="FP1578" s="51"/>
    </row>
    <row r="1579" spans="101:172" ht="12.75" customHeight="1">
      <c r="CW1579" s="51"/>
      <c r="CX1579" s="51"/>
      <c r="CY1579" s="51"/>
      <c r="CZ1579" s="51"/>
      <c r="DA1579" s="51"/>
      <c r="DB1579" s="51"/>
      <c r="DC1579" s="51"/>
      <c r="DD1579" s="51"/>
      <c r="DE1579" s="51"/>
      <c r="DF1579" s="51"/>
      <c r="DG1579" s="51"/>
      <c r="DH1579" s="51"/>
      <c r="DI1579" s="51"/>
      <c r="DJ1579" s="51"/>
      <c r="DK1579" s="51"/>
      <c r="DL1579" s="51"/>
      <c r="DM1579" s="51"/>
      <c r="DN1579" s="51"/>
      <c r="DO1579" s="51"/>
      <c r="DP1579" s="51"/>
      <c r="DQ1579" s="51"/>
      <c r="DR1579" s="51"/>
      <c r="DS1579" s="51"/>
      <c r="DT1579" s="51"/>
      <c r="DU1579" s="51"/>
      <c r="DV1579" s="51"/>
      <c r="DW1579" s="51"/>
      <c r="DX1579" s="51"/>
      <c r="DY1579" s="51"/>
      <c r="DZ1579" s="51"/>
      <c r="EA1579" s="51"/>
      <c r="EB1579" s="51"/>
      <c r="EC1579" s="51"/>
      <c r="ED1579" s="51"/>
      <c r="EE1579" s="51"/>
      <c r="EF1579" s="51"/>
      <c r="EG1579" s="51"/>
      <c r="EH1579" s="51"/>
      <c r="EI1579" s="51"/>
      <c r="EJ1579" s="51"/>
      <c r="EK1579" s="51"/>
      <c r="EL1579" s="51"/>
      <c r="EM1579" s="51"/>
      <c r="EN1579" s="51"/>
      <c r="EO1579" s="51"/>
      <c r="EP1579" s="51"/>
      <c r="EQ1579" s="51"/>
      <c r="ER1579" s="51"/>
      <c r="ES1579" s="51"/>
      <c r="ET1579" s="51"/>
      <c r="EU1579" s="51"/>
      <c r="EV1579" s="51"/>
      <c r="EW1579" s="51"/>
      <c r="EX1579" s="51"/>
      <c r="EY1579" s="51"/>
      <c r="EZ1579" s="51"/>
      <c r="FA1579" s="51"/>
      <c r="FB1579" s="51"/>
      <c r="FC1579" s="51"/>
      <c r="FD1579" s="51"/>
      <c r="FE1579" s="51"/>
      <c r="FF1579" s="51"/>
      <c r="FG1579" s="51"/>
      <c r="FH1579" s="51"/>
      <c r="FI1579" s="51"/>
      <c r="FJ1579" s="51"/>
      <c r="FK1579" s="51"/>
      <c r="FL1579" s="51"/>
      <c r="FM1579" s="51"/>
      <c r="FN1579" s="51"/>
      <c r="FO1579" s="51"/>
      <c r="FP1579" s="51"/>
    </row>
    <row r="1580" spans="101:172" ht="12.75" customHeight="1">
      <c r="CW1580" s="51"/>
      <c r="CX1580" s="51"/>
      <c r="CY1580" s="51"/>
      <c r="CZ1580" s="51"/>
      <c r="DA1580" s="51"/>
      <c r="DB1580" s="51"/>
      <c r="DC1580" s="51"/>
      <c r="DD1580" s="51"/>
      <c r="DE1580" s="51"/>
      <c r="DF1580" s="51"/>
      <c r="DG1580" s="51"/>
      <c r="DH1580" s="51"/>
      <c r="DI1580" s="51"/>
      <c r="DJ1580" s="51"/>
      <c r="DK1580" s="51"/>
      <c r="DL1580" s="51"/>
      <c r="DM1580" s="51"/>
      <c r="DN1580" s="51"/>
      <c r="DO1580" s="51"/>
      <c r="DP1580" s="51"/>
      <c r="DQ1580" s="51"/>
      <c r="DR1580" s="51"/>
      <c r="DS1580" s="51"/>
      <c r="DT1580" s="51"/>
      <c r="DU1580" s="51"/>
      <c r="DV1580" s="51"/>
      <c r="DW1580" s="51"/>
      <c r="DX1580" s="51"/>
      <c r="DY1580" s="51"/>
      <c r="DZ1580" s="51"/>
      <c r="EA1580" s="51"/>
      <c r="EB1580" s="51"/>
      <c r="EC1580" s="51"/>
      <c r="ED1580" s="51"/>
      <c r="EE1580" s="51"/>
      <c r="EF1580" s="51"/>
      <c r="EG1580" s="51"/>
      <c r="EH1580" s="51"/>
      <c r="EI1580" s="51"/>
      <c r="EJ1580" s="51"/>
      <c r="EK1580" s="51"/>
      <c r="EL1580" s="51"/>
      <c r="EM1580" s="51"/>
      <c r="EN1580" s="51"/>
      <c r="EO1580" s="51"/>
      <c r="EP1580" s="51"/>
      <c r="EQ1580" s="51"/>
      <c r="ER1580" s="51"/>
      <c r="ES1580" s="51"/>
      <c r="ET1580" s="51"/>
      <c r="EU1580" s="51"/>
      <c r="EV1580" s="51"/>
      <c r="EW1580" s="51"/>
      <c r="EX1580" s="51"/>
      <c r="EY1580" s="51"/>
      <c r="EZ1580" s="51"/>
      <c r="FA1580" s="51"/>
      <c r="FB1580" s="51"/>
      <c r="FC1580" s="51"/>
      <c r="FD1580" s="51"/>
      <c r="FE1580" s="51"/>
      <c r="FF1580" s="51"/>
      <c r="FG1580" s="51"/>
      <c r="FH1580" s="51"/>
      <c r="FI1580" s="51"/>
      <c r="FJ1580" s="51"/>
      <c r="FK1580" s="51"/>
      <c r="FL1580" s="51"/>
      <c r="FM1580" s="51"/>
      <c r="FN1580" s="51"/>
      <c r="FO1580" s="51"/>
      <c r="FP1580" s="51"/>
    </row>
    <row r="1581" spans="101:172" ht="12.75" customHeight="1">
      <c r="CW1581" s="51"/>
      <c r="CX1581" s="51"/>
      <c r="CY1581" s="51"/>
      <c r="CZ1581" s="51"/>
      <c r="DA1581" s="51"/>
      <c r="DB1581" s="51"/>
      <c r="DC1581" s="51"/>
      <c r="DD1581" s="51"/>
      <c r="DE1581" s="51"/>
      <c r="DF1581" s="51"/>
      <c r="DG1581" s="51"/>
      <c r="DH1581" s="51"/>
      <c r="DI1581" s="51"/>
      <c r="DJ1581" s="51"/>
      <c r="DK1581" s="51"/>
      <c r="DL1581" s="51"/>
      <c r="DM1581" s="51"/>
      <c r="DN1581" s="51"/>
      <c r="DO1581" s="51"/>
      <c r="DP1581" s="51"/>
      <c r="DQ1581" s="51"/>
      <c r="DR1581" s="51"/>
      <c r="DS1581" s="51"/>
      <c r="DT1581" s="51"/>
      <c r="DU1581" s="51"/>
      <c r="DV1581" s="51"/>
      <c r="DW1581" s="51"/>
      <c r="DX1581" s="51"/>
      <c r="DY1581" s="51"/>
      <c r="DZ1581" s="51"/>
      <c r="EA1581" s="51"/>
      <c r="EB1581" s="51"/>
      <c r="EC1581" s="51"/>
      <c r="ED1581" s="51"/>
      <c r="EE1581" s="51"/>
      <c r="EF1581" s="51"/>
      <c r="EG1581" s="51"/>
      <c r="EH1581" s="51"/>
      <c r="EI1581" s="51"/>
      <c r="EJ1581" s="51"/>
      <c r="EK1581" s="51"/>
      <c r="EL1581" s="51"/>
      <c r="EM1581" s="51"/>
      <c r="EN1581" s="51"/>
      <c r="EO1581" s="51"/>
      <c r="EP1581" s="51"/>
      <c r="EQ1581" s="51"/>
      <c r="ER1581" s="51"/>
      <c r="ES1581" s="51"/>
      <c r="ET1581" s="51"/>
      <c r="EU1581" s="51"/>
      <c r="EV1581" s="51"/>
      <c r="EW1581" s="51"/>
      <c r="EX1581" s="51"/>
      <c r="EY1581" s="51"/>
      <c r="EZ1581" s="51"/>
      <c r="FA1581" s="51"/>
      <c r="FB1581" s="51"/>
      <c r="FC1581" s="51"/>
      <c r="FD1581" s="51"/>
      <c r="FE1581" s="51"/>
      <c r="FF1581" s="51"/>
      <c r="FG1581" s="51"/>
      <c r="FH1581" s="51"/>
      <c r="FI1581" s="51"/>
      <c r="FJ1581" s="51"/>
      <c r="FK1581" s="51"/>
      <c r="FL1581" s="51"/>
      <c r="FM1581" s="51"/>
      <c r="FN1581" s="51"/>
      <c r="FO1581" s="51"/>
      <c r="FP1581" s="51"/>
    </row>
    <row r="1582" spans="101:172" ht="12.75" customHeight="1">
      <c r="CW1582" s="51"/>
      <c r="CX1582" s="51"/>
      <c r="CY1582" s="51"/>
      <c r="CZ1582" s="51"/>
      <c r="DA1582" s="51"/>
      <c r="DB1582" s="51"/>
      <c r="DC1582" s="51"/>
      <c r="DD1582" s="51"/>
      <c r="DE1582" s="51"/>
      <c r="DF1582" s="51"/>
      <c r="DG1582" s="51"/>
      <c r="DH1582" s="51"/>
      <c r="DI1582" s="51"/>
      <c r="DJ1582" s="51"/>
      <c r="DK1582" s="51"/>
      <c r="DL1582" s="51"/>
      <c r="DM1582" s="51"/>
      <c r="DN1582" s="51"/>
      <c r="DO1582" s="51"/>
      <c r="DP1582" s="51"/>
      <c r="DQ1582" s="51"/>
      <c r="DR1582" s="51"/>
      <c r="DS1582" s="51"/>
      <c r="DT1582" s="51"/>
      <c r="DU1582" s="51"/>
      <c r="DV1582" s="51"/>
      <c r="DW1582" s="51"/>
      <c r="DX1582" s="51"/>
      <c r="DY1582" s="51"/>
      <c r="DZ1582" s="51"/>
      <c r="EA1582" s="51"/>
      <c r="EB1582" s="51"/>
      <c r="EC1582" s="51"/>
      <c r="ED1582" s="51"/>
      <c r="EE1582" s="51"/>
      <c r="EF1582" s="51"/>
      <c r="EG1582" s="51"/>
      <c r="EH1582" s="51"/>
      <c r="EI1582" s="51"/>
      <c r="EJ1582" s="51"/>
      <c r="EK1582" s="51"/>
      <c r="EL1582" s="51"/>
      <c r="EM1582" s="51"/>
      <c r="EN1582" s="51"/>
      <c r="EO1582" s="51"/>
      <c r="EP1582" s="51"/>
      <c r="EQ1582" s="51"/>
      <c r="ER1582" s="51"/>
      <c r="ES1582" s="51"/>
      <c r="ET1582" s="51"/>
      <c r="EU1582" s="51"/>
      <c r="EV1582" s="51"/>
      <c r="EW1582" s="51"/>
      <c r="EX1582" s="51"/>
      <c r="EY1582" s="51"/>
      <c r="EZ1582" s="51"/>
      <c r="FA1582" s="51"/>
      <c r="FB1582" s="51"/>
      <c r="FC1582" s="51"/>
      <c r="FD1582" s="51"/>
      <c r="FE1582" s="51"/>
      <c r="FF1582" s="51"/>
      <c r="FG1582" s="51"/>
      <c r="FH1582" s="51"/>
      <c r="FI1582" s="51"/>
      <c r="FJ1582" s="51"/>
      <c r="FK1582" s="51"/>
      <c r="FL1582" s="51"/>
      <c r="FM1582" s="51"/>
      <c r="FN1582" s="51"/>
      <c r="FO1582" s="51"/>
      <c r="FP1582" s="51"/>
    </row>
    <row r="1583" spans="101:172" ht="12.75" customHeight="1">
      <c r="CW1583" s="51"/>
      <c r="CX1583" s="51"/>
      <c r="CY1583" s="51"/>
      <c r="CZ1583" s="51"/>
      <c r="DA1583" s="51"/>
      <c r="DB1583" s="51"/>
      <c r="DC1583" s="51"/>
      <c r="DD1583" s="51"/>
      <c r="DE1583" s="51"/>
      <c r="DF1583" s="51"/>
      <c r="DG1583" s="51"/>
      <c r="DH1583" s="51"/>
      <c r="DI1583" s="51"/>
      <c r="DJ1583" s="51"/>
      <c r="DK1583" s="51"/>
      <c r="DL1583" s="51"/>
      <c r="DM1583" s="51"/>
      <c r="DN1583" s="51"/>
      <c r="DO1583" s="51"/>
      <c r="DP1583" s="51"/>
      <c r="DQ1583" s="51"/>
      <c r="DR1583" s="51"/>
      <c r="DS1583" s="51"/>
      <c r="DT1583" s="51"/>
      <c r="DU1583" s="51"/>
      <c r="DV1583" s="51"/>
      <c r="DW1583" s="51"/>
      <c r="DX1583" s="51"/>
      <c r="DY1583" s="51"/>
      <c r="DZ1583" s="51"/>
      <c r="EA1583" s="51"/>
      <c r="EB1583" s="51"/>
      <c r="EC1583" s="51"/>
      <c r="ED1583" s="51"/>
      <c r="EE1583" s="51"/>
      <c r="EF1583" s="51"/>
      <c r="EG1583" s="51"/>
      <c r="EH1583" s="51"/>
      <c r="EI1583" s="51"/>
      <c r="EJ1583" s="51"/>
      <c r="EK1583" s="51"/>
      <c r="EL1583" s="51"/>
      <c r="EM1583" s="51"/>
      <c r="EN1583" s="51"/>
      <c r="EO1583" s="51"/>
      <c r="EP1583" s="51"/>
      <c r="EQ1583" s="51"/>
      <c r="ER1583" s="51"/>
      <c r="ES1583" s="51"/>
      <c r="ET1583" s="51"/>
      <c r="EU1583" s="51"/>
      <c r="EV1583" s="51"/>
      <c r="EW1583" s="51"/>
      <c r="EX1583" s="51"/>
      <c r="EY1583" s="51"/>
      <c r="EZ1583" s="51"/>
      <c r="FA1583" s="51"/>
      <c r="FB1583" s="51"/>
      <c r="FC1583" s="51"/>
      <c r="FD1583" s="51"/>
      <c r="FE1583" s="51"/>
      <c r="FF1583" s="51"/>
      <c r="FG1583" s="51"/>
      <c r="FH1583" s="51"/>
      <c r="FI1583" s="51"/>
      <c r="FJ1583" s="51"/>
      <c r="FK1583" s="51"/>
      <c r="FL1583" s="51"/>
      <c r="FM1583" s="51"/>
      <c r="FN1583" s="51"/>
      <c r="FO1583" s="51"/>
      <c r="FP1583" s="51"/>
    </row>
    <row r="1584" spans="101:172" ht="12.75" customHeight="1">
      <c r="CW1584" s="51"/>
      <c r="CX1584" s="51"/>
      <c r="CY1584" s="51"/>
      <c r="CZ1584" s="51"/>
      <c r="DA1584" s="51"/>
      <c r="DB1584" s="51"/>
      <c r="DC1584" s="51"/>
      <c r="DD1584" s="51"/>
      <c r="DE1584" s="51"/>
      <c r="DF1584" s="51"/>
      <c r="DG1584" s="51"/>
      <c r="DH1584" s="51"/>
      <c r="DI1584" s="51"/>
      <c r="DJ1584" s="51"/>
      <c r="DK1584" s="51"/>
      <c r="DL1584" s="51"/>
      <c r="DM1584" s="51"/>
      <c r="DN1584" s="51"/>
      <c r="DO1584" s="51"/>
      <c r="DP1584" s="51"/>
      <c r="DQ1584" s="51"/>
      <c r="DR1584" s="51"/>
      <c r="DS1584" s="51"/>
      <c r="DT1584" s="51"/>
      <c r="DU1584" s="51"/>
      <c r="DV1584" s="51"/>
      <c r="DW1584" s="51"/>
      <c r="DX1584" s="51"/>
      <c r="DY1584" s="51"/>
      <c r="DZ1584" s="51"/>
      <c r="EA1584" s="51"/>
      <c r="EB1584" s="51"/>
      <c r="EC1584" s="51"/>
      <c r="ED1584" s="51"/>
      <c r="EE1584" s="51"/>
      <c r="EF1584" s="51"/>
      <c r="EG1584" s="51"/>
      <c r="EH1584" s="51"/>
      <c r="EI1584" s="51"/>
      <c r="EJ1584" s="51"/>
      <c r="EK1584" s="51"/>
      <c r="EL1584" s="51"/>
      <c r="EM1584" s="51"/>
      <c r="EN1584" s="51"/>
      <c r="EO1584" s="51"/>
      <c r="EP1584" s="51"/>
      <c r="EQ1584" s="51"/>
      <c r="ER1584" s="51"/>
      <c r="ES1584" s="51"/>
      <c r="ET1584" s="51"/>
      <c r="EU1584" s="51"/>
      <c r="EV1584" s="51"/>
      <c r="EW1584" s="51"/>
      <c r="EX1584" s="51"/>
      <c r="EY1584" s="51"/>
      <c r="EZ1584" s="51"/>
      <c r="FA1584" s="51"/>
      <c r="FB1584" s="51"/>
      <c r="FC1584" s="51"/>
      <c r="FD1584" s="51"/>
      <c r="FE1584" s="51"/>
      <c r="FF1584" s="51"/>
      <c r="FG1584" s="51"/>
      <c r="FH1584" s="51"/>
      <c r="FI1584" s="51"/>
      <c r="FJ1584" s="51"/>
      <c r="FK1584" s="51"/>
      <c r="FL1584" s="51"/>
      <c r="FM1584" s="51"/>
      <c r="FN1584" s="51"/>
      <c r="FO1584" s="51"/>
      <c r="FP1584" s="51"/>
    </row>
    <row r="1585" spans="101:172" ht="12.75" customHeight="1">
      <c r="CW1585" s="51"/>
      <c r="CX1585" s="51"/>
      <c r="CY1585" s="51"/>
      <c r="CZ1585" s="51"/>
      <c r="DA1585" s="51"/>
      <c r="DB1585" s="51"/>
      <c r="DC1585" s="51"/>
      <c r="DD1585" s="51"/>
      <c r="DE1585" s="51"/>
      <c r="DF1585" s="51"/>
      <c r="DG1585" s="51"/>
      <c r="DH1585" s="51"/>
      <c r="DI1585" s="51"/>
      <c r="DJ1585" s="51"/>
      <c r="DK1585" s="51"/>
      <c r="DL1585" s="51"/>
      <c r="DM1585" s="51"/>
      <c r="DN1585" s="51"/>
      <c r="DO1585" s="51"/>
      <c r="DP1585" s="51"/>
      <c r="DQ1585" s="51"/>
      <c r="DR1585" s="51"/>
      <c r="DS1585" s="51"/>
      <c r="DT1585" s="51"/>
      <c r="DU1585" s="51"/>
      <c r="DV1585" s="51"/>
      <c r="DW1585" s="51"/>
      <c r="DX1585" s="51"/>
      <c r="DY1585" s="51"/>
      <c r="DZ1585" s="51"/>
      <c r="EA1585" s="51"/>
      <c r="EB1585" s="51"/>
      <c r="EC1585" s="51"/>
      <c r="ED1585" s="51"/>
      <c r="EE1585" s="51"/>
      <c r="EF1585" s="51"/>
      <c r="EG1585" s="51"/>
      <c r="EH1585" s="51"/>
      <c r="EI1585" s="51"/>
      <c r="EJ1585" s="51"/>
      <c r="EK1585" s="51"/>
      <c r="EL1585" s="51"/>
      <c r="EM1585" s="51"/>
      <c r="EN1585" s="51"/>
      <c r="EO1585" s="51"/>
      <c r="EP1585" s="51"/>
      <c r="EQ1585" s="51"/>
      <c r="ER1585" s="51"/>
      <c r="ES1585" s="51"/>
      <c r="ET1585" s="51"/>
      <c r="EU1585" s="51"/>
      <c r="EV1585" s="51"/>
      <c r="EW1585" s="51"/>
      <c r="EX1585" s="51"/>
      <c r="EY1585" s="51"/>
      <c r="EZ1585" s="51"/>
      <c r="FA1585" s="51"/>
      <c r="FB1585" s="51"/>
      <c r="FC1585" s="51"/>
      <c r="FD1585" s="51"/>
      <c r="FE1585" s="51"/>
      <c r="FF1585" s="51"/>
      <c r="FG1585" s="51"/>
      <c r="FH1585" s="51"/>
      <c r="FI1585" s="51"/>
      <c r="FJ1585" s="51"/>
      <c r="FK1585" s="51"/>
      <c r="FL1585" s="51"/>
      <c r="FM1585" s="51"/>
      <c r="FN1585" s="51"/>
      <c r="FO1585" s="51"/>
      <c r="FP1585" s="51"/>
    </row>
    <row r="1586" spans="101:172" ht="12.75" customHeight="1">
      <c r="CW1586" s="51"/>
      <c r="CX1586" s="51"/>
      <c r="CY1586" s="51"/>
      <c r="CZ1586" s="51"/>
      <c r="DA1586" s="51"/>
      <c r="DB1586" s="51"/>
      <c r="DC1586" s="51"/>
      <c r="DD1586" s="51"/>
      <c r="DE1586" s="51"/>
      <c r="DF1586" s="51"/>
      <c r="DG1586" s="51"/>
      <c r="DH1586" s="51"/>
      <c r="DI1586" s="51"/>
      <c r="DJ1586" s="51"/>
      <c r="DK1586" s="51"/>
      <c r="DL1586" s="51"/>
      <c r="DM1586" s="51"/>
      <c r="DN1586" s="51"/>
      <c r="DO1586" s="51"/>
      <c r="DP1586" s="51"/>
      <c r="DQ1586" s="51"/>
      <c r="DR1586" s="51"/>
      <c r="DS1586" s="51"/>
      <c r="DT1586" s="51"/>
      <c r="DU1586" s="51"/>
      <c r="DV1586" s="51"/>
      <c r="DW1586" s="51"/>
      <c r="DX1586" s="51"/>
      <c r="DY1586" s="51"/>
      <c r="DZ1586" s="51"/>
      <c r="EA1586" s="51"/>
      <c r="EB1586" s="51"/>
      <c r="EC1586" s="51"/>
      <c r="ED1586" s="51"/>
      <c r="EE1586" s="51"/>
      <c r="EF1586" s="51"/>
      <c r="EG1586" s="51"/>
      <c r="EH1586" s="51"/>
      <c r="EI1586" s="51"/>
      <c r="EJ1586" s="51"/>
      <c r="EK1586" s="51"/>
      <c r="EL1586" s="51"/>
      <c r="EM1586" s="51"/>
      <c r="EN1586" s="51"/>
      <c r="EO1586" s="51"/>
      <c r="EP1586" s="51"/>
      <c r="EQ1586" s="51"/>
      <c r="ER1586" s="51"/>
      <c r="ES1586" s="51"/>
      <c r="ET1586" s="51"/>
      <c r="EU1586" s="51"/>
      <c r="EV1586" s="51"/>
      <c r="EW1586" s="51"/>
      <c r="EX1586" s="51"/>
      <c r="EY1586" s="51"/>
      <c r="EZ1586" s="51"/>
      <c r="FA1586" s="51"/>
      <c r="FB1586" s="51"/>
      <c r="FC1586" s="51"/>
      <c r="FD1586" s="51"/>
      <c r="FE1586" s="51"/>
      <c r="FF1586" s="51"/>
      <c r="FG1586" s="51"/>
      <c r="FH1586" s="51"/>
      <c r="FI1586" s="51"/>
      <c r="FJ1586" s="51"/>
      <c r="FK1586" s="51"/>
      <c r="FL1586" s="51"/>
      <c r="FM1586" s="51"/>
      <c r="FN1586" s="51"/>
      <c r="FO1586" s="51"/>
      <c r="FP1586" s="51"/>
    </row>
    <row r="1587" spans="101:172" ht="12.75" customHeight="1">
      <c r="CW1587" s="51"/>
      <c r="CX1587" s="51"/>
      <c r="CY1587" s="51"/>
      <c r="CZ1587" s="51"/>
      <c r="DA1587" s="51"/>
      <c r="DB1587" s="51"/>
      <c r="DC1587" s="51"/>
      <c r="DD1587" s="51"/>
      <c r="DE1587" s="51"/>
      <c r="DF1587" s="51"/>
      <c r="DG1587" s="51"/>
      <c r="DH1587" s="51"/>
      <c r="DI1587" s="51"/>
      <c r="DJ1587" s="51"/>
      <c r="DK1587" s="51"/>
      <c r="DL1587" s="51"/>
      <c r="DM1587" s="51"/>
      <c r="DN1587" s="51"/>
      <c r="DO1587" s="51"/>
      <c r="DP1587" s="51"/>
      <c r="DQ1587" s="51"/>
      <c r="DR1587" s="51"/>
      <c r="DS1587" s="51"/>
      <c r="DT1587" s="51"/>
      <c r="DU1587" s="51"/>
      <c r="DV1587" s="51"/>
      <c r="DW1587" s="51"/>
      <c r="DX1587" s="51"/>
      <c r="DY1587" s="51"/>
      <c r="DZ1587" s="51"/>
      <c r="EA1587" s="51"/>
      <c r="EB1587" s="51"/>
      <c r="EC1587" s="51"/>
      <c r="ED1587" s="51"/>
      <c r="EE1587" s="51"/>
      <c r="EF1587" s="51"/>
      <c r="EG1587" s="51"/>
      <c r="EH1587" s="51"/>
      <c r="EI1587" s="51"/>
      <c r="EJ1587" s="51"/>
      <c r="EK1587" s="51"/>
      <c r="EL1587" s="51"/>
      <c r="EM1587" s="51"/>
      <c r="EN1587" s="51"/>
      <c r="EO1587" s="51"/>
      <c r="EP1587" s="51"/>
      <c r="EQ1587" s="51"/>
      <c r="ER1587" s="51"/>
      <c r="ES1587" s="51"/>
      <c r="ET1587" s="51"/>
      <c r="EU1587" s="51"/>
      <c r="EV1587" s="51"/>
      <c r="EW1587" s="51"/>
      <c r="EX1587" s="51"/>
      <c r="EY1587" s="51"/>
      <c r="EZ1587" s="51"/>
      <c r="FA1587" s="51"/>
      <c r="FB1587" s="51"/>
      <c r="FC1587" s="51"/>
      <c r="FD1587" s="51"/>
      <c r="FE1587" s="51"/>
      <c r="FF1587" s="51"/>
      <c r="FG1587" s="51"/>
      <c r="FH1587" s="51"/>
      <c r="FI1587" s="51"/>
      <c r="FJ1587" s="51"/>
      <c r="FK1587" s="51"/>
      <c r="FL1587" s="51"/>
      <c r="FM1587" s="51"/>
      <c r="FN1587" s="51"/>
      <c r="FO1587" s="51"/>
      <c r="FP1587" s="51"/>
    </row>
    <row r="1588" spans="101:172" ht="12.75" customHeight="1">
      <c r="CW1588" s="51"/>
      <c r="CX1588" s="51"/>
      <c r="CY1588" s="51"/>
      <c r="CZ1588" s="51"/>
      <c r="DA1588" s="51"/>
      <c r="DB1588" s="51"/>
      <c r="DC1588" s="51"/>
      <c r="DD1588" s="51"/>
      <c r="DE1588" s="51"/>
      <c r="DF1588" s="51"/>
      <c r="DG1588" s="51"/>
      <c r="DH1588" s="51"/>
      <c r="DI1588" s="51"/>
      <c r="DJ1588" s="51"/>
      <c r="DK1588" s="51"/>
      <c r="DL1588" s="51"/>
      <c r="DM1588" s="51"/>
      <c r="DN1588" s="51"/>
      <c r="DO1588" s="51"/>
      <c r="DP1588" s="51"/>
      <c r="DQ1588" s="51"/>
      <c r="DR1588" s="51"/>
      <c r="DS1588" s="51"/>
      <c r="DT1588" s="51"/>
      <c r="DU1588" s="51"/>
      <c r="DV1588" s="51"/>
      <c r="DW1588" s="51"/>
      <c r="DX1588" s="51"/>
      <c r="DY1588" s="51"/>
      <c r="DZ1588" s="51"/>
      <c r="EA1588" s="51"/>
      <c r="EB1588" s="51"/>
      <c r="EC1588" s="51"/>
      <c r="ED1588" s="51"/>
      <c r="EE1588" s="51"/>
      <c r="EF1588" s="51"/>
      <c r="EG1588" s="51"/>
      <c r="EH1588" s="51"/>
      <c r="EI1588" s="51"/>
      <c r="EJ1588" s="51"/>
      <c r="EK1588" s="51"/>
      <c r="EL1588" s="51"/>
      <c r="EM1588" s="51"/>
      <c r="EN1588" s="51"/>
      <c r="EO1588" s="51"/>
      <c r="EP1588" s="51"/>
      <c r="EQ1588" s="51"/>
      <c r="ER1588" s="51"/>
      <c r="ES1588" s="51"/>
      <c r="ET1588" s="51"/>
      <c r="EU1588" s="51"/>
      <c r="EV1588" s="51"/>
      <c r="EW1588" s="51"/>
      <c r="EX1588" s="51"/>
      <c r="EY1588" s="51"/>
      <c r="EZ1588" s="51"/>
      <c r="FA1588" s="51"/>
      <c r="FB1588" s="51"/>
      <c r="FC1588" s="51"/>
      <c r="FD1588" s="51"/>
      <c r="FE1588" s="51"/>
      <c r="FF1588" s="51"/>
      <c r="FG1588" s="51"/>
      <c r="FH1588" s="51"/>
      <c r="FI1588" s="51"/>
      <c r="FJ1588" s="51"/>
      <c r="FK1588" s="51"/>
      <c r="FL1588" s="51"/>
      <c r="FM1588" s="51"/>
      <c r="FN1588" s="51"/>
      <c r="FO1588" s="51"/>
      <c r="FP1588" s="51"/>
    </row>
    <row r="1589" spans="101:172" ht="12.75" customHeight="1">
      <c r="CW1589" s="51"/>
      <c r="CX1589" s="51"/>
      <c r="CY1589" s="51"/>
      <c r="CZ1589" s="51"/>
      <c r="DA1589" s="51"/>
      <c r="DB1589" s="51"/>
      <c r="DC1589" s="51"/>
      <c r="DD1589" s="51"/>
      <c r="DE1589" s="51"/>
      <c r="DF1589" s="51"/>
      <c r="DG1589" s="51"/>
      <c r="DH1589" s="51"/>
      <c r="DI1589" s="51"/>
      <c r="DJ1589" s="51"/>
      <c r="DK1589" s="51"/>
      <c r="DL1589" s="51"/>
      <c r="DM1589" s="51"/>
      <c r="DN1589" s="51"/>
      <c r="DO1589" s="51"/>
      <c r="DP1589" s="51"/>
      <c r="DQ1589" s="51"/>
      <c r="DR1589" s="51"/>
      <c r="DS1589" s="51"/>
      <c r="DT1589" s="51"/>
      <c r="DU1589" s="51"/>
      <c r="DV1589" s="51"/>
      <c r="DW1589" s="51"/>
      <c r="DX1589" s="51"/>
      <c r="DY1589" s="51"/>
      <c r="DZ1589" s="51"/>
      <c r="EA1589" s="51"/>
      <c r="EB1589" s="51"/>
      <c r="EC1589" s="51"/>
      <c r="ED1589" s="51"/>
      <c r="EE1589" s="51"/>
      <c r="EF1589" s="51"/>
      <c r="EG1589" s="51"/>
      <c r="EH1589" s="51"/>
      <c r="EI1589" s="51"/>
      <c r="EJ1589" s="51"/>
      <c r="EK1589" s="51"/>
      <c r="EL1589" s="51"/>
      <c r="EM1589" s="51"/>
      <c r="EN1589" s="51"/>
      <c r="EO1589" s="51"/>
      <c r="EP1589" s="51"/>
      <c r="EQ1589" s="51"/>
      <c r="ER1589" s="51"/>
      <c r="ES1589" s="51"/>
      <c r="ET1589" s="51"/>
      <c r="EU1589" s="51"/>
      <c r="EV1589" s="51"/>
      <c r="EW1589" s="51"/>
      <c r="EX1589" s="51"/>
      <c r="EY1589" s="51"/>
      <c r="EZ1589" s="51"/>
      <c r="FA1589" s="51"/>
      <c r="FB1589" s="51"/>
      <c r="FC1589" s="51"/>
      <c r="FD1589" s="51"/>
      <c r="FE1589" s="51"/>
      <c r="FF1589" s="51"/>
      <c r="FG1589" s="51"/>
      <c r="FH1589" s="51"/>
      <c r="FI1589" s="51"/>
      <c r="FJ1589" s="51"/>
      <c r="FK1589" s="51"/>
      <c r="FL1589" s="51"/>
      <c r="FM1589" s="51"/>
      <c r="FN1589" s="51"/>
      <c r="FO1589" s="51"/>
      <c r="FP1589" s="51"/>
    </row>
    <row r="1590" spans="101:172" ht="12.75" customHeight="1">
      <c r="CW1590" s="51"/>
      <c r="CX1590" s="51"/>
      <c r="CY1590" s="51"/>
      <c r="CZ1590" s="51"/>
      <c r="DA1590" s="51"/>
      <c r="DB1590" s="51"/>
      <c r="DC1590" s="51"/>
      <c r="DD1590" s="51"/>
      <c r="DE1590" s="51"/>
      <c r="DF1590" s="51"/>
      <c r="DG1590" s="51"/>
      <c r="DH1590" s="51"/>
      <c r="DI1590" s="51"/>
      <c r="DJ1590" s="51"/>
      <c r="DK1590" s="51"/>
      <c r="DL1590" s="51"/>
      <c r="DM1590" s="51"/>
      <c r="DN1590" s="51"/>
      <c r="DO1590" s="51"/>
      <c r="DP1590" s="51"/>
      <c r="DQ1590" s="51"/>
      <c r="DR1590" s="51"/>
      <c r="DS1590" s="51"/>
      <c r="DT1590" s="51"/>
      <c r="DU1590" s="51"/>
      <c r="DV1590" s="51"/>
      <c r="DW1590" s="51"/>
      <c r="DX1590" s="51"/>
      <c r="DY1590" s="51"/>
      <c r="DZ1590" s="51"/>
      <c r="EA1590" s="51"/>
      <c r="EB1590" s="51"/>
      <c r="EC1590" s="51"/>
      <c r="ED1590" s="51"/>
      <c r="EE1590" s="51"/>
      <c r="EF1590" s="51"/>
      <c r="EG1590" s="51"/>
      <c r="EH1590" s="51"/>
      <c r="EI1590" s="51"/>
      <c r="EJ1590" s="51"/>
      <c r="EK1590" s="51"/>
      <c r="EL1590" s="51"/>
      <c r="EM1590" s="51"/>
      <c r="EN1590" s="51"/>
      <c r="EO1590" s="51"/>
      <c r="EP1590" s="51"/>
      <c r="EQ1590" s="51"/>
      <c r="ER1590" s="51"/>
      <c r="ES1590" s="51"/>
      <c r="ET1590" s="51"/>
      <c r="EU1590" s="51"/>
      <c r="EV1590" s="51"/>
      <c r="EW1590" s="51"/>
      <c r="EX1590" s="51"/>
      <c r="EY1590" s="51"/>
      <c r="EZ1590" s="51"/>
      <c r="FA1590" s="51"/>
      <c r="FB1590" s="51"/>
      <c r="FC1590" s="51"/>
      <c r="FD1590" s="51"/>
      <c r="FE1590" s="51"/>
      <c r="FF1590" s="51"/>
      <c r="FG1590" s="51"/>
      <c r="FH1590" s="51"/>
      <c r="FI1590" s="51"/>
      <c r="FJ1590" s="51"/>
      <c r="FK1590" s="51"/>
      <c r="FL1590" s="51"/>
      <c r="FM1590" s="51"/>
      <c r="FN1590" s="51"/>
      <c r="FO1590" s="51"/>
      <c r="FP1590" s="51"/>
    </row>
    <row r="1591" spans="101:172" ht="12.75" customHeight="1">
      <c r="CW1591" s="51"/>
      <c r="CX1591" s="51"/>
      <c r="CY1591" s="51"/>
      <c r="CZ1591" s="51"/>
      <c r="DA1591" s="51"/>
      <c r="DB1591" s="51"/>
      <c r="DC1591" s="51"/>
      <c r="DD1591" s="51"/>
      <c r="DE1591" s="51"/>
      <c r="DF1591" s="51"/>
      <c r="DG1591" s="51"/>
      <c r="DH1591" s="51"/>
      <c r="DI1591" s="51"/>
      <c r="DJ1591" s="51"/>
      <c r="DK1591" s="51"/>
      <c r="DL1591" s="51"/>
      <c r="DM1591" s="51"/>
      <c r="DN1591" s="51"/>
      <c r="DO1591" s="51"/>
      <c r="DP1591" s="51"/>
      <c r="DQ1591" s="51"/>
      <c r="DR1591" s="51"/>
      <c r="DS1591" s="51"/>
      <c r="DT1591" s="51"/>
      <c r="DU1591" s="51"/>
      <c r="DV1591" s="51"/>
      <c r="DW1591" s="51"/>
      <c r="DX1591" s="51"/>
      <c r="DY1591" s="51"/>
      <c r="DZ1591" s="51"/>
      <c r="EA1591" s="51"/>
      <c r="EB1591" s="51"/>
      <c r="EC1591" s="51"/>
      <c r="ED1591" s="51"/>
      <c r="EE1591" s="51"/>
      <c r="EF1591" s="51"/>
      <c r="EG1591" s="51"/>
      <c r="EH1591" s="51"/>
      <c r="EI1591" s="51"/>
      <c r="EJ1591" s="51"/>
      <c r="EK1591" s="51"/>
      <c r="EL1591" s="51"/>
      <c r="EM1591" s="51"/>
      <c r="EN1591" s="51"/>
      <c r="EO1591" s="51"/>
      <c r="EP1591" s="51"/>
      <c r="EQ1591" s="51"/>
      <c r="ER1591" s="51"/>
      <c r="ES1591" s="51"/>
      <c r="ET1591" s="51"/>
      <c r="EU1591" s="51"/>
      <c r="EV1591" s="51"/>
      <c r="EW1591" s="51"/>
      <c r="EX1591" s="51"/>
      <c r="EY1591" s="51"/>
      <c r="EZ1591" s="51"/>
      <c r="FA1591" s="51"/>
      <c r="FB1591" s="51"/>
      <c r="FC1591" s="51"/>
      <c r="FD1591" s="51"/>
      <c r="FE1591" s="51"/>
      <c r="FF1591" s="51"/>
      <c r="FG1591" s="51"/>
      <c r="FH1591" s="51"/>
      <c r="FI1591" s="51"/>
      <c r="FJ1591" s="51"/>
      <c r="FK1591" s="51"/>
      <c r="FL1591" s="51"/>
      <c r="FM1591" s="51"/>
      <c r="FN1591" s="51"/>
      <c r="FO1591" s="51"/>
      <c r="FP1591" s="51"/>
    </row>
    <row r="1592" spans="101:172" ht="12.75" customHeight="1">
      <c r="CW1592" s="51"/>
      <c r="CX1592" s="51"/>
      <c r="CY1592" s="51"/>
      <c r="CZ1592" s="51"/>
      <c r="DA1592" s="51"/>
      <c r="DB1592" s="51"/>
      <c r="DC1592" s="51"/>
      <c r="DD1592" s="51"/>
      <c r="DE1592" s="51"/>
      <c r="DF1592" s="51"/>
      <c r="DG1592" s="51"/>
      <c r="DH1592" s="51"/>
      <c r="DI1592" s="51"/>
      <c r="DJ1592" s="51"/>
      <c r="DK1592" s="51"/>
      <c r="DL1592" s="51"/>
      <c r="DM1592" s="51"/>
      <c r="DN1592" s="51"/>
      <c r="DO1592" s="51"/>
      <c r="DP1592" s="51"/>
      <c r="DQ1592" s="51"/>
      <c r="DR1592" s="51"/>
      <c r="DS1592" s="51"/>
      <c r="DT1592" s="51"/>
      <c r="DU1592" s="51"/>
      <c r="DV1592" s="51"/>
      <c r="DW1592" s="51"/>
      <c r="DX1592" s="51"/>
      <c r="DY1592" s="51"/>
      <c r="DZ1592" s="51"/>
      <c r="EA1592" s="51"/>
      <c r="EB1592" s="51"/>
      <c r="EC1592" s="51"/>
      <c r="ED1592" s="51"/>
      <c r="EE1592" s="51"/>
      <c r="EF1592" s="51"/>
      <c r="EG1592" s="51"/>
      <c r="EH1592" s="51"/>
      <c r="EI1592" s="51"/>
      <c r="EJ1592" s="51"/>
      <c r="EK1592" s="51"/>
      <c r="EL1592" s="51"/>
      <c r="EM1592" s="51"/>
      <c r="EN1592" s="51"/>
      <c r="EO1592" s="51"/>
      <c r="EP1592" s="51"/>
      <c r="EQ1592" s="51"/>
      <c r="ER1592" s="51"/>
      <c r="ES1592" s="51"/>
      <c r="ET1592" s="51"/>
      <c r="EU1592" s="51"/>
      <c r="EV1592" s="51"/>
      <c r="EW1592" s="51"/>
      <c r="EX1592" s="51"/>
      <c r="EY1592" s="51"/>
      <c r="EZ1592" s="51"/>
      <c r="FA1592" s="51"/>
      <c r="FB1592" s="51"/>
      <c r="FC1592" s="51"/>
      <c r="FD1592" s="51"/>
      <c r="FE1592" s="51"/>
      <c r="FF1592" s="51"/>
      <c r="FG1592" s="51"/>
      <c r="FH1592" s="51"/>
      <c r="FI1592" s="51"/>
      <c r="FJ1592" s="51"/>
      <c r="FK1592" s="51"/>
      <c r="FL1592" s="51"/>
      <c r="FM1592" s="51"/>
      <c r="FN1592" s="51"/>
      <c r="FO1592" s="51"/>
      <c r="FP1592" s="51"/>
    </row>
    <row r="1593" spans="101:172" ht="12.75" customHeight="1">
      <c r="CW1593" s="51"/>
      <c r="CX1593" s="51"/>
      <c r="CY1593" s="51"/>
      <c r="CZ1593" s="51"/>
      <c r="DA1593" s="51"/>
      <c r="DB1593" s="51"/>
      <c r="DC1593" s="51"/>
      <c r="DD1593" s="51"/>
      <c r="DE1593" s="51"/>
      <c r="DF1593" s="51"/>
      <c r="DG1593" s="51"/>
      <c r="DH1593" s="51"/>
      <c r="DI1593" s="51"/>
      <c r="DJ1593" s="51"/>
      <c r="DK1593" s="51"/>
      <c r="DL1593" s="51"/>
      <c r="DM1593" s="51"/>
      <c r="DN1593" s="51"/>
      <c r="DO1593" s="51"/>
      <c r="DP1593" s="51"/>
      <c r="DQ1593" s="51"/>
      <c r="DR1593" s="51"/>
      <c r="DS1593" s="51"/>
      <c r="DT1593" s="51"/>
      <c r="DU1593" s="51"/>
      <c r="DV1593" s="51"/>
      <c r="DW1593" s="51"/>
      <c r="DX1593" s="51"/>
      <c r="DY1593" s="51"/>
      <c r="DZ1593" s="51"/>
      <c r="EA1593" s="51"/>
      <c r="EB1593" s="51"/>
      <c r="EC1593" s="51"/>
      <c r="ED1593" s="51"/>
      <c r="EE1593" s="51"/>
      <c r="EF1593" s="51"/>
      <c r="EG1593" s="51"/>
      <c r="EH1593" s="51"/>
      <c r="EI1593" s="51"/>
      <c r="EJ1593" s="51"/>
      <c r="EK1593" s="51"/>
      <c r="EL1593" s="51"/>
      <c r="EM1593" s="51"/>
      <c r="EN1593" s="51"/>
      <c r="EO1593" s="51"/>
      <c r="EP1593" s="51"/>
      <c r="EQ1593" s="51"/>
      <c r="ER1593" s="51"/>
      <c r="ES1593" s="51"/>
      <c r="ET1593" s="51"/>
      <c r="EU1593" s="51"/>
      <c r="EV1593" s="51"/>
      <c r="EW1593" s="51"/>
      <c r="EX1593" s="51"/>
      <c r="EY1593" s="51"/>
      <c r="EZ1593" s="51"/>
      <c r="FA1593" s="51"/>
      <c r="FB1593" s="51"/>
      <c r="FC1593" s="51"/>
      <c r="FD1593" s="51"/>
      <c r="FE1593" s="51"/>
      <c r="FF1593" s="51"/>
      <c r="FG1593" s="51"/>
      <c r="FH1593" s="51"/>
      <c r="FI1593" s="51"/>
      <c r="FJ1593" s="51"/>
      <c r="FK1593" s="51"/>
      <c r="FL1593" s="51"/>
      <c r="FM1593" s="51"/>
      <c r="FN1593" s="51"/>
      <c r="FO1593" s="51"/>
      <c r="FP1593" s="51"/>
    </row>
    <row r="1594" spans="101:172" ht="12.75" customHeight="1">
      <c r="CW1594" s="51"/>
      <c r="CX1594" s="51"/>
      <c r="CY1594" s="51"/>
      <c r="CZ1594" s="51"/>
      <c r="DA1594" s="51"/>
      <c r="DB1594" s="51"/>
      <c r="DC1594" s="51"/>
      <c r="DD1594" s="51"/>
      <c r="DE1594" s="51"/>
      <c r="DF1594" s="51"/>
      <c r="DG1594" s="51"/>
      <c r="DH1594" s="51"/>
      <c r="DI1594" s="51"/>
      <c r="DJ1594" s="51"/>
      <c r="DK1594" s="51"/>
      <c r="DL1594" s="51"/>
      <c r="DM1594" s="51"/>
      <c r="DN1594" s="51"/>
      <c r="DO1594" s="51"/>
      <c r="DP1594" s="51"/>
      <c r="DQ1594" s="51"/>
      <c r="DR1594" s="51"/>
      <c r="DS1594" s="51"/>
      <c r="DT1594" s="51"/>
      <c r="DU1594" s="51"/>
      <c r="DV1594" s="51"/>
      <c r="DW1594" s="51"/>
      <c r="DX1594" s="51"/>
      <c r="DY1594" s="51"/>
      <c r="DZ1594" s="51"/>
      <c r="EA1594" s="51"/>
      <c r="EB1594" s="51"/>
      <c r="EC1594" s="51"/>
      <c r="ED1594" s="51"/>
      <c r="EE1594" s="51"/>
      <c r="EF1594" s="51"/>
      <c r="EG1594" s="51"/>
      <c r="EH1594" s="51"/>
      <c r="EI1594" s="51"/>
      <c r="EJ1594" s="51"/>
      <c r="EK1594" s="51"/>
      <c r="EL1594" s="51"/>
      <c r="EM1594" s="51"/>
      <c r="EN1594" s="51"/>
      <c r="EO1594" s="51"/>
      <c r="EP1594" s="51"/>
      <c r="EQ1594" s="51"/>
      <c r="ER1594" s="51"/>
      <c r="ES1594" s="51"/>
      <c r="ET1594" s="51"/>
      <c r="EU1594" s="51"/>
      <c r="EV1594" s="51"/>
      <c r="EW1594" s="51"/>
      <c r="EX1594" s="51"/>
      <c r="EY1594" s="51"/>
      <c r="EZ1594" s="51"/>
      <c r="FA1594" s="51"/>
      <c r="FB1594" s="51"/>
      <c r="FC1594" s="51"/>
      <c r="FD1594" s="51"/>
      <c r="FE1594" s="51"/>
      <c r="FF1594" s="51"/>
      <c r="FG1594" s="51"/>
      <c r="FH1594" s="51"/>
      <c r="FI1594" s="51"/>
      <c r="FJ1594" s="51"/>
      <c r="FK1594" s="51"/>
      <c r="FL1594" s="51"/>
      <c r="FM1594" s="51"/>
      <c r="FN1594" s="51"/>
      <c r="FO1594" s="51"/>
      <c r="FP1594" s="51"/>
    </row>
    <row r="1595" spans="101:172" ht="12.75" customHeight="1">
      <c r="CW1595" s="51"/>
      <c r="CX1595" s="51"/>
      <c r="CY1595" s="51"/>
      <c r="CZ1595" s="51"/>
      <c r="DA1595" s="51"/>
      <c r="DB1595" s="51"/>
      <c r="DC1595" s="51"/>
      <c r="DD1595" s="51"/>
      <c r="DE1595" s="51"/>
      <c r="DF1595" s="51"/>
      <c r="DG1595" s="51"/>
      <c r="DH1595" s="51"/>
      <c r="DI1595" s="51"/>
      <c r="DJ1595" s="51"/>
      <c r="DK1595" s="51"/>
      <c r="DL1595" s="51"/>
      <c r="DM1595" s="51"/>
      <c r="DN1595" s="51"/>
      <c r="DO1595" s="51"/>
      <c r="DP1595" s="51"/>
      <c r="DQ1595" s="51"/>
      <c r="DR1595" s="51"/>
      <c r="DS1595" s="51"/>
      <c r="DT1595" s="51"/>
      <c r="DU1595" s="51"/>
      <c r="DV1595" s="51"/>
      <c r="DW1595" s="51"/>
      <c r="DX1595" s="51"/>
      <c r="DY1595" s="51"/>
      <c r="DZ1595" s="51"/>
      <c r="EA1595" s="51"/>
      <c r="EB1595" s="51"/>
      <c r="EC1595" s="51"/>
      <c r="ED1595" s="51"/>
      <c r="EE1595" s="51"/>
      <c r="EF1595" s="51"/>
      <c r="EG1595" s="51"/>
      <c r="EH1595" s="51"/>
      <c r="EI1595" s="51"/>
      <c r="EJ1595" s="51"/>
      <c r="EK1595" s="51"/>
      <c r="EL1595" s="51"/>
      <c r="EM1595" s="51"/>
      <c r="EN1595" s="51"/>
      <c r="EO1595" s="51"/>
      <c r="EP1595" s="51"/>
      <c r="EQ1595" s="51"/>
      <c r="ER1595" s="51"/>
      <c r="ES1595" s="51"/>
      <c r="ET1595" s="51"/>
      <c r="EU1595" s="51"/>
      <c r="EV1595" s="51"/>
      <c r="EW1595" s="51"/>
      <c r="EX1595" s="51"/>
      <c r="EY1595" s="51"/>
      <c r="EZ1595" s="51"/>
      <c r="FA1595" s="51"/>
      <c r="FB1595" s="51"/>
      <c r="FC1595" s="51"/>
      <c r="FD1595" s="51"/>
      <c r="FE1595" s="51"/>
      <c r="FF1595" s="51"/>
      <c r="FG1595" s="51"/>
      <c r="FH1595" s="51"/>
      <c r="FI1595" s="51"/>
      <c r="FJ1595" s="51"/>
      <c r="FK1595" s="51"/>
      <c r="FL1595" s="51"/>
      <c r="FM1595" s="51"/>
      <c r="FN1595" s="51"/>
      <c r="FO1595" s="51"/>
      <c r="FP1595" s="51"/>
    </row>
    <row r="1596" spans="101:172" ht="12.75" customHeight="1">
      <c r="CW1596" s="51"/>
      <c r="CX1596" s="51"/>
      <c r="CY1596" s="51"/>
      <c r="CZ1596" s="51"/>
      <c r="DA1596" s="51"/>
      <c r="DB1596" s="51"/>
      <c r="DC1596" s="51"/>
      <c r="DD1596" s="51"/>
      <c r="DE1596" s="51"/>
      <c r="DF1596" s="51"/>
      <c r="DG1596" s="51"/>
      <c r="DH1596" s="51"/>
      <c r="DI1596" s="51"/>
      <c r="DJ1596" s="51"/>
      <c r="DK1596" s="51"/>
      <c r="DL1596" s="51"/>
      <c r="DM1596" s="51"/>
      <c r="DN1596" s="51"/>
      <c r="DO1596" s="51"/>
      <c r="DP1596" s="51"/>
      <c r="DQ1596" s="51"/>
      <c r="DR1596" s="51"/>
      <c r="DS1596" s="51"/>
      <c r="DT1596" s="51"/>
      <c r="DU1596" s="51"/>
      <c r="DV1596" s="51"/>
      <c r="DW1596" s="51"/>
      <c r="DX1596" s="51"/>
      <c r="DY1596" s="51"/>
      <c r="DZ1596" s="51"/>
      <c r="EA1596" s="51"/>
      <c r="EB1596" s="51"/>
      <c r="EC1596" s="51"/>
      <c r="ED1596" s="51"/>
      <c r="EE1596" s="51"/>
      <c r="EF1596" s="51"/>
      <c r="EG1596" s="51"/>
      <c r="EH1596" s="51"/>
      <c r="EI1596" s="51"/>
      <c r="EJ1596" s="51"/>
      <c r="EK1596" s="51"/>
      <c r="EL1596" s="51"/>
      <c r="EM1596" s="51"/>
      <c r="EN1596" s="51"/>
      <c r="EO1596" s="51"/>
      <c r="EP1596" s="51"/>
      <c r="EQ1596" s="51"/>
      <c r="ER1596" s="51"/>
      <c r="ES1596" s="51"/>
      <c r="ET1596" s="51"/>
      <c r="EU1596" s="51"/>
      <c r="EV1596" s="51"/>
      <c r="EW1596" s="51"/>
      <c r="EX1596" s="51"/>
      <c r="EY1596" s="51"/>
      <c r="EZ1596" s="51"/>
      <c r="FA1596" s="51"/>
      <c r="FB1596" s="51"/>
      <c r="FC1596" s="51"/>
      <c r="FD1596" s="51"/>
      <c r="FE1596" s="51"/>
      <c r="FF1596" s="51"/>
      <c r="FG1596" s="51"/>
      <c r="FH1596" s="51"/>
      <c r="FI1596" s="51"/>
      <c r="FJ1596" s="51"/>
      <c r="FK1596" s="51"/>
      <c r="FL1596" s="51"/>
      <c r="FM1596" s="51"/>
      <c r="FN1596" s="51"/>
      <c r="FO1596" s="51"/>
      <c r="FP1596" s="51"/>
    </row>
    <row r="1597" spans="101:172" ht="12.75" customHeight="1">
      <c r="CW1597" s="51"/>
      <c r="CX1597" s="51"/>
      <c r="CY1597" s="51"/>
      <c r="CZ1597" s="51"/>
      <c r="DA1597" s="51"/>
      <c r="DB1597" s="51"/>
      <c r="DC1597" s="51"/>
      <c r="DD1597" s="51"/>
      <c r="DE1597" s="51"/>
      <c r="DF1597" s="51"/>
      <c r="DG1597" s="51"/>
      <c r="DH1597" s="51"/>
      <c r="DI1597" s="51"/>
      <c r="DJ1597" s="51"/>
      <c r="DK1597" s="51"/>
      <c r="DL1597" s="51"/>
      <c r="DM1597" s="51"/>
      <c r="DN1597" s="51"/>
      <c r="DO1597" s="51"/>
      <c r="DP1597" s="51"/>
      <c r="DQ1597" s="51"/>
      <c r="DR1597" s="51"/>
      <c r="DS1597" s="51"/>
      <c r="DT1597" s="51"/>
      <c r="DU1597" s="51"/>
      <c r="DV1597" s="51"/>
      <c r="DW1597" s="51"/>
      <c r="DX1597" s="51"/>
      <c r="DY1597" s="51"/>
      <c r="DZ1597" s="51"/>
      <c r="EA1597" s="51"/>
      <c r="EB1597" s="51"/>
      <c r="EC1597" s="51"/>
      <c r="ED1597" s="51"/>
      <c r="EE1597" s="51"/>
      <c r="EF1597" s="51"/>
      <c r="EG1597" s="51"/>
      <c r="EH1597" s="51"/>
      <c r="EI1597" s="51"/>
      <c r="EJ1597" s="51"/>
      <c r="EK1597" s="51"/>
      <c r="EL1597" s="51"/>
      <c r="EM1597" s="51"/>
      <c r="EN1597" s="51"/>
      <c r="EO1597" s="51"/>
      <c r="EP1597" s="51"/>
      <c r="EQ1597" s="51"/>
      <c r="ER1597" s="51"/>
      <c r="ES1597" s="51"/>
      <c r="ET1597" s="51"/>
      <c r="EU1597" s="51"/>
      <c r="EV1597" s="51"/>
      <c r="EW1597" s="51"/>
      <c r="EX1597" s="51"/>
      <c r="EY1597" s="51"/>
      <c r="EZ1597" s="51"/>
      <c r="FA1597" s="51"/>
      <c r="FB1597" s="51"/>
      <c r="FC1597" s="51"/>
      <c r="FD1597" s="51"/>
      <c r="FE1597" s="51"/>
      <c r="FF1597" s="51"/>
      <c r="FG1597" s="51"/>
      <c r="FH1597" s="51"/>
      <c r="FI1597" s="51"/>
      <c r="FJ1597" s="51"/>
      <c r="FK1597" s="51"/>
      <c r="FL1597" s="51"/>
      <c r="FM1597" s="51"/>
      <c r="FN1597" s="51"/>
      <c r="FO1597" s="51"/>
      <c r="FP1597" s="51"/>
    </row>
    <row r="1598" spans="101:172" ht="12.75" customHeight="1">
      <c r="CW1598" s="51"/>
      <c r="CX1598" s="51"/>
      <c r="CY1598" s="51"/>
      <c r="CZ1598" s="51"/>
      <c r="DA1598" s="51"/>
      <c r="DB1598" s="51"/>
      <c r="DC1598" s="51"/>
      <c r="DD1598" s="51"/>
      <c r="DE1598" s="51"/>
      <c r="DF1598" s="51"/>
      <c r="DG1598" s="51"/>
      <c r="DH1598" s="51"/>
      <c r="DI1598" s="51"/>
      <c r="DJ1598" s="51"/>
      <c r="DK1598" s="51"/>
      <c r="DL1598" s="51"/>
      <c r="DM1598" s="51"/>
      <c r="DN1598" s="51"/>
      <c r="DO1598" s="51"/>
      <c r="DP1598" s="51"/>
      <c r="DQ1598" s="51"/>
      <c r="DR1598" s="51"/>
      <c r="DS1598" s="51"/>
      <c r="DT1598" s="51"/>
      <c r="DU1598" s="51"/>
      <c r="DV1598" s="51"/>
      <c r="DW1598" s="51"/>
      <c r="DX1598" s="51"/>
      <c r="DY1598" s="51"/>
      <c r="DZ1598" s="51"/>
      <c r="EA1598" s="51"/>
      <c r="EB1598" s="51"/>
      <c r="EC1598" s="51"/>
      <c r="ED1598" s="51"/>
      <c r="EE1598" s="51"/>
      <c r="EF1598" s="51"/>
      <c r="EG1598" s="51"/>
      <c r="EH1598" s="51"/>
      <c r="EI1598" s="51"/>
      <c r="EJ1598" s="51"/>
      <c r="EK1598" s="51"/>
      <c r="EL1598" s="51"/>
      <c r="EM1598" s="51"/>
      <c r="EN1598" s="51"/>
      <c r="EO1598" s="51"/>
      <c r="EP1598" s="51"/>
      <c r="EQ1598" s="51"/>
      <c r="ER1598" s="51"/>
      <c r="ES1598" s="51"/>
      <c r="ET1598" s="51"/>
      <c r="EU1598" s="51"/>
      <c r="EV1598" s="51"/>
      <c r="EW1598" s="51"/>
      <c r="EX1598" s="51"/>
      <c r="EY1598" s="51"/>
      <c r="EZ1598" s="51"/>
      <c r="FA1598" s="51"/>
      <c r="FB1598" s="51"/>
      <c r="FC1598" s="51"/>
      <c r="FD1598" s="51"/>
      <c r="FE1598" s="51"/>
      <c r="FF1598" s="51"/>
      <c r="FG1598" s="51"/>
      <c r="FH1598" s="51"/>
      <c r="FI1598" s="51"/>
      <c r="FJ1598" s="51"/>
      <c r="FK1598" s="51"/>
      <c r="FL1598" s="51"/>
      <c r="FM1598" s="51"/>
      <c r="FN1598" s="51"/>
      <c r="FO1598" s="51"/>
      <c r="FP1598" s="51"/>
    </row>
    <row r="1599" spans="101:172" ht="12.75" customHeight="1">
      <c r="CW1599" s="51"/>
      <c r="CX1599" s="51"/>
      <c r="CY1599" s="51"/>
      <c r="CZ1599" s="51"/>
      <c r="DA1599" s="51"/>
      <c r="DB1599" s="51"/>
      <c r="DC1599" s="51"/>
      <c r="DD1599" s="51"/>
      <c r="DE1599" s="51"/>
      <c r="DF1599" s="51"/>
      <c r="DG1599" s="51"/>
      <c r="DH1599" s="51"/>
      <c r="DI1599" s="51"/>
      <c r="DJ1599" s="51"/>
      <c r="DK1599" s="51"/>
      <c r="DL1599" s="51"/>
      <c r="DM1599" s="51"/>
      <c r="DN1599" s="51"/>
      <c r="DO1599" s="51"/>
      <c r="DP1599" s="51"/>
      <c r="DQ1599" s="51"/>
      <c r="DR1599" s="51"/>
      <c r="DS1599" s="51"/>
      <c r="DT1599" s="51"/>
      <c r="DU1599" s="51"/>
      <c r="DV1599" s="51"/>
      <c r="DW1599" s="51"/>
      <c r="DX1599" s="51"/>
      <c r="DY1599" s="51"/>
      <c r="DZ1599" s="51"/>
      <c r="EA1599" s="51"/>
      <c r="EB1599" s="51"/>
      <c r="EC1599" s="51"/>
      <c r="ED1599" s="51"/>
      <c r="EE1599" s="51"/>
      <c r="EF1599" s="51"/>
      <c r="EG1599" s="51"/>
      <c r="EH1599" s="51"/>
      <c r="EI1599" s="51"/>
      <c r="EJ1599" s="51"/>
      <c r="EK1599" s="51"/>
      <c r="EL1599" s="51"/>
      <c r="EM1599" s="51"/>
      <c r="EN1599" s="51"/>
      <c r="EO1599" s="51"/>
      <c r="EP1599" s="51"/>
      <c r="EQ1599" s="51"/>
      <c r="ER1599" s="51"/>
      <c r="ES1599" s="51"/>
      <c r="ET1599" s="51"/>
      <c r="EU1599" s="51"/>
      <c r="EV1599" s="51"/>
      <c r="EW1599" s="51"/>
      <c r="EX1599" s="51"/>
      <c r="EY1599" s="51"/>
      <c r="EZ1599" s="51"/>
      <c r="FA1599" s="51"/>
      <c r="FB1599" s="51"/>
      <c r="FC1599" s="51"/>
      <c r="FD1599" s="51"/>
      <c r="FE1599" s="51"/>
      <c r="FF1599" s="51"/>
      <c r="FG1599" s="51"/>
      <c r="FH1599" s="51"/>
      <c r="FI1599" s="51"/>
      <c r="FJ1599" s="51"/>
      <c r="FK1599" s="51"/>
      <c r="FL1599" s="51"/>
      <c r="FM1599" s="51"/>
      <c r="FN1599" s="51"/>
      <c r="FO1599" s="51"/>
      <c r="FP1599" s="51"/>
    </row>
    <row r="1600" spans="101:172" ht="12.75" customHeight="1">
      <c r="CW1600" s="51"/>
      <c r="CX1600" s="51"/>
      <c r="CY1600" s="51"/>
      <c r="CZ1600" s="51"/>
      <c r="DA1600" s="51"/>
      <c r="DB1600" s="51"/>
      <c r="DC1600" s="51"/>
      <c r="DD1600" s="51"/>
      <c r="DE1600" s="51"/>
      <c r="DF1600" s="51"/>
      <c r="DG1600" s="51"/>
      <c r="DH1600" s="51"/>
      <c r="DI1600" s="51"/>
      <c r="DJ1600" s="51"/>
      <c r="DK1600" s="51"/>
      <c r="DL1600" s="51"/>
      <c r="DM1600" s="51"/>
      <c r="DN1600" s="51"/>
      <c r="DO1600" s="51"/>
      <c r="DP1600" s="51"/>
      <c r="DQ1600" s="51"/>
      <c r="DR1600" s="51"/>
      <c r="DS1600" s="51"/>
      <c r="DT1600" s="51"/>
      <c r="DU1600" s="51"/>
      <c r="DV1600" s="51"/>
      <c r="DW1600" s="51"/>
      <c r="DX1600" s="51"/>
      <c r="DY1600" s="51"/>
      <c r="DZ1600" s="51"/>
      <c r="EA1600" s="51"/>
      <c r="EB1600" s="51"/>
      <c r="EC1600" s="51"/>
      <c r="ED1600" s="51"/>
      <c r="EE1600" s="51"/>
      <c r="EF1600" s="51"/>
      <c r="EG1600" s="51"/>
      <c r="EH1600" s="51"/>
      <c r="EI1600" s="51"/>
      <c r="EJ1600" s="51"/>
      <c r="EK1600" s="51"/>
      <c r="EL1600" s="51"/>
      <c r="EM1600" s="51"/>
      <c r="EN1600" s="51"/>
      <c r="EO1600" s="51"/>
      <c r="EP1600" s="51"/>
      <c r="EQ1600" s="51"/>
      <c r="ER1600" s="51"/>
      <c r="ES1600" s="51"/>
      <c r="ET1600" s="51"/>
      <c r="EU1600" s="51"/>
      <c r="EV1600" s="51"/>
      <c r="EW1600" s="51"/>
      <c r="EX1600" s="51"/>
      <c r="EY1600" s="51"/>
      <c r="EZ1600" s="51"/>
      <c r="FA1600" s="51"/>
      <c r="FB1600" s="51"/>
      <c r="FC1600" s="51"/>
      <c r="FD1600" s="51"/>
      <c r="FE1600" s="51"/>
      <c r="FF1600" s="51"/>
      <c r="FG1600" s="51"/>
      <c r="FH1600" s="51"/>
      <c r="FI1600" s="51"/>
      <c r="FJ1600" s="51"/>
      <c r="FK1600" s="51"/>
      <c r="FL1600" s="51"/>
      <c r="FM1600" s="51"/>
      <c r="FN1600" s="51"/>
      <c r="FO1600" s="51"/>
      <c r="FP1600" s="51"/>
    </row>
    <row r="1601" spans="101:172" ht="12.75" customHeight="1">
      <c r="CW1601" s="51"/>
      <c r="CX1601" s="51"/>
      <c r="CY1601" s="51"/>
      <c r="CZ1601" s="51"/>
      <c r="DA1601" s="51"/>
      <c r="DB1601" s="51"/>
      <c r="DC1601" s="51"/>
      <c r="DD1601" s="51"/>
      <c r="DE1601" s="51"/>
      <c r="DF1601" s="51"/>
      <c r="DG1601" s="51"/>
      <c r="DH1601" s="51"/>
      <c r="DI1601" s="51"/>
      <c r="DJ1601" s="51"/>
      <c r="DK1601" s="51"/>
      <c r="DL1601" s="51"/>
      <c r="DM1601" s="51"/>
      <c r="DN1601" s="51"/>
      <c r="DO1601" s="51"/>
      <c r="DP1601" s="51"/>
      <c r="DQ1601" s="51"/>
      <c r="DR1601" s="51"/>
      <c r="DS1601" s="51"/>
      <c r="DT1601" s="51"/>
      <c r="DU1601" s="51"/>
      <c r="DV1601" s="51"/>
      <c r="DW1601" s="51"/>
      <c r="DX1601" s="51"/>
      <c r="DY1601" s="51"/>
      <c r="DZ1601" s="51"/>
      <c r="EA1601" s="51"/>
      <c r="EB1601" s="51"/>
      <c r="EC1601" s="51"/>
      <c r="ED1601" s="51"/>
      <c r="EE1601" s="51"/>
      <c r="EF1601" s="51"/>
      <c r="EG1601" s="51"/>
      <c r="EH1601" s="51"/>
      <c r="EI1601" s="51"/>
      <c r="EJ1601" s="51"/>
      <c r="EK1601" s="51"/>
      <c r="EL1601" s="51"/>
      <c r="EM1601" s="51"/>
      <c r="EN1601" s="51"/>
      <c r="EO1601" s="51"/>
      <c r="EP1601" s="51"/>
      <c r="EQ1601" s="51"/>
      <c r="ER1601" s="51"/>
      <c r="ES1601" s="51"/>
      <c r="ET1601" s="51"/>
      <c r="EU1601" s="51"/>
      <c r="EV1601" s="51"/>
      <c r="EW1601" s="51"/>
      <c r="EX1601" s="51"/>
      <c r="EY1601" s="51"/>
      <c r="EZ1601" s="51"/>
      <c r="FA1601" s="51"/>
      <c r="FB1601" s="51"/>
      <c r="FC1601" s="51"/>
      <c r="FD1601" s="51"/>
      <c r="FE1601" s="51"/>
      <c r="FF1601" s="51"/>
      <c r="FG1601" s="51"/>
      <c r="FH1601" s="51"/>
      <c r="FI1601" s="51"/>
      <c r="FJ1601" s="51"/>
      <c r="FK1601" s="51"/>
      <c r="FL1601" s="51"/>
      <c r="FM1601" s="51"/>
      <c r="FN1601" s="51"/>
      <c r="FO1601" s="51"/>
      <c r="FP1601" s="51"/>
    </row>
    <row r="1602" spans="101:172" ht="12.75" customHeight="1">
      <c r="CW1602" s="51"/>
      <c r="CX1602" s="51"/>
      <c r="CY1602" s="51"/>
      <c r="CZ1602" s="51"/>
      <c r="DA1602" s="51"/>
      <c r="DB1602" s="51"/>
      <c r="DC1602" s="51"/>
      <c r="DD1602" s="51"/>
      <c r="DE1602" s="51"/>
      <c r="DF1602" s="51"/>
      <c r="DG1602" s="51"/>
      <c r="DH1602" s="51"/>
      <c r="DI1602" s="51"/>
      <c r="DJ1602" s="51"/>
      <c r="DK1602" s="51"/>
      <c r="DL1602" s="51"/>
      <c r="DM1602" s="51"/>
      <c r="DN1602" s="51"/>
      <c r="DO1602" s="51"/>
      <c r="DP1602" s="51"/>
      <c r="DQ1602" s="51"/>
      <c r="DR1602" s="51"/>
      <c r="DS1602" s="51"/>
      <c r="DT1602" s="51"/>
      <c r="DU1602" s="51"/>
      <c r="DV1602" s="51"/>
      <c r="DW1602" s="51"/>
      <c r="DX1602" s="51"/>
      <c r="DY1602" s="51"/>
      <c r="DZ1602" s="51"/>
      <c r="EA1602" s="51"/>
      <c r="EB1602" s="51"/>
      <c r="EC1602" s="51"/>
      <c r="ED1602" s="51"/>
      <c r="EE1602" s="51"/>
      <c r="EF1602" s="51"/>
      <c r="EG1602" s="51"/>
      <c r="EH1602" s="51"/>
      <c r="EI1602" s="51"/>
      <c r="EJ1602" s="51"/>
      <c r="EK1602" s="51"/>
      <c r="EL1602" s="51"/>
      <c r="EM1602" s="51"/>
      <c r="EN1602" s="51"/>
      <c r="EO1602" s="51"/>
      <c r="EP1602" s="51"/>
      <c r="EQ1602" s="51"/>
      <c r="ER1602" s="51"/>
      <c r="ES1602" s="51"/>
      <c r="ET1602" s="51"/>
      <c r="EU1602" s="51"/>
      <c r="EV1602" s="51"/>
      <c r="EW1602" s="51"/>
      <c r="EX1602" s="51"/>
      <c r="EY1602" s="51"/>
      <c r="EZ1602" s="51"/>
      <c r="FA1602" s="51"/>
      <c r="FB1602" s="51"/>
      <c r="FC1602" s="51"/>
      <c r="FD1602" s="51"/>
      <c r="FE1602" s="51"/>
      <c r="FF1602" s="51"/>
      <c r="FG1602" s="51"/>
      <c r="FH1602" s="51"/>
      <c r="FI1602" s="51"/>
      <c r="FJ1602" s="51"/>
      <c r="FK1602" s="51"/>
      <c r="FL1602" s="51"/>
      <c r="FM1602" s="51"/>
      <c r="FN1602" s="51"/>
      <c r="FO1602" s="51"/>
      <c r="FP1602" s="51"/>
    </row>
    <row r="1603" spans="101:172" ht="12.75" customHeight="1">
      <c r="CW1603" s="51"/>
      <c r="CX1603" s="51"/>
      <c r="CY1603" s="51"/>
      <c r="CZ1603" s="51"/>
      <c r="DA1603" s="51"/>
      <c r="DB1603" s="51"/>
      <c r="DC1603" s="51"/>
      <c r="DD1603" s="51"/>
      <c r="DE1603" s="51"/>
      <c r="DF1603" s="51"/>
      <c r="DG1603" s="51"/>
      <c r="DH1603" s="51"/>
      <c r="DI1603" s="51"/>
      <c r="DJ1603" s="51"/>
      <c r="DK1603" s="51"/>
      <c r="DL1603" s="51"/>
      <c r="DM1603" s="51"/>
      <c r="DN1603" s="51"/>
      <c r="DO1603" s="51"/>
      <c r="DP1603" s="51"/>
      <c r="DQ1603" s="51"/>
      <c r="DR1603" s="51"/>
      <c r="DS1603" s="51"/>
      <c r="DT1603" s="51"/>
      <c r="DU1603" s="51"/>
      <c r="DV1603" s="51"/>
      <c r="DW1603" s="51"/>
      <c r="DX1603" s="51"/>
      <c r="DY1603" s="51"/>
      <c r="DZ1603" s="51"/>
      <c r="EA1603" s="51"/>
      <c r="EB1603" s="51"/>
      <c r="EC1603" s="51"/>
      <c r="ED1603" s="51"/>
      <c r="EE1603" s="51"/>
      <c r="EF1603" s="51"/>
      <c r="EG1603" s="51"/>
      <c r="EH1603" s="51"/>
      <c r="EI1603" s="51"/>
      <c r="EJ1603" s="51"/>
      <c r="EK1603" s="51"/>
      <c r="EL1603" s="51"/>
      <c r="EM1603" s="51"/>
      <c r="EN1603" s="51"/>
      <c r="EO1603" s="51"/>
      <c r="EP1603" s="51"/>
      <c r="EQ1603" s="51"/>
      <c r="ER1603" s="51"/>
      <c r="ES1603" s="51"/>
      <c r="ET1603" s="51"/>
      <c r="EU1603" s="51"/>
      <c r="EV1603" s="51"/>
      <c r="EW1603" s="51"/>
      <c r="EX1603" s="51"/>
      <c r="EY1603" s="51"/>
      <c r="EZ1603" s="51"/>
      <c r="FA1603" s="51"/>
      <c r="FB1603" s="51"/>
      <c r="FC1603" s="51"/>
      <c r="FD1603" s="51"/>
      <c r="FE1603" s="51"/>
      <c r="FF1603" s="51"/>
      <c r="FG1603" s="51"/>
      <c r="FH1603" s="51"/>
      <c r="FI1603" s="51"/>
      <c r="FJ1603" s="51"/>
      <c r="FK1603" s="51"/>
      <c r="FL1603" s="51"/>
      <c r="FM1603" s="51"/>
      <c r="FN1603" s="51"/>
      <c r="FO1603" s="51"/>
      <c r="FP1603" s="51"/>
    </row>
    <row r="1604" spans="101:172" ht="12.75" customHeight="1">
      <c r="CW1604" s="51"/>
      <c r="CX1604" s="51"/>
      <c r="CY1604" s="51"/>
      <c r="CZ1604" s="51"/>
      <c r="DA1604" s="51"/>
      <c r="DB1604" s="51"/>
      <c r="DC1604" s="51"/>
      <c r="DD1604" s="51"/>
      <c r="DE1604" s="51"/>
      <c r="DF1604" s="51"/>
      <c r="DG1604" s="51"/>
      <c r="DH1604" s="51"/>
      <c r="DI1604" s="51"/>
      <c r="DJ1604" s="51"/>
      <c r="DK1604" s="51"/>
      <c r="DL1604" s="51"/>
      <c r="DM1604" s="51"/>
      <c r="DN1604" s="51"/>
      <c r="DO1604" s="51"/>
      <c r="DP1604" s="51"/>
      <c r="DQ1604" s="51"/>
      <c r="DR1604" s="51"/>
      <c r="DS1604" s="51"/>
      <c r="DT1604" s="51"/>
      <c r="DU1604" s="51"/>
      <c r="DV1604" s="51"/>
      <c r="DW1604" s="51"/>
      <c r="DX1604" s="51"/>
      <c r="DY1604" s="51"/>
      <c r="DZ1604" s="51"/>
      <c r="EA1604" s="51"/>
      <c r="EB1604" s="51"/>
      <c r="EC1604" s="51"/>
      <c r="ED1604" s="51"/>
      <c r="EE1604" s="51"/>
      <c r="EF1604" s="51"/>
      <c r="EG1604" s="51"/>
      <c r="EH1604" s="51"/>
      <c r="EI1604" s="51"/>
      <c r="EJ1604" s="51"/>
      <c r="EK1604" s="51"/>
      <c r="EL1604" s="51"/>
      <c r="EM1604" s="51"/>
      <c r="EN1604" s="51"/>
      <c r="EO1604" s="51"/>
      <c r="EP1604" s="51"/>
      <c r="EQ1604" s="51"/>
      <c r="ER1604" s="51"/>
      <c r="ES1604" s="51"/>
      <c r="ET1604" s="51"/>
      <c r="EU1604" s="51"/>
      <c r="EV1604" s="51"/>
      <c r="EW1604" s="51"/>
      <c r="EX1604" s="51"/>
      <c r="EY1604" s="51"/>
      <c r="EZ1604" s="51"/>
      <c r="FA1604" s="51"/>
      <c r="FB1604" s="51"/>
      <c r="FC1604" s="51"/>
      <c r="FD1604" s="51"/>
      <c r="FE1604" s="51"/>
      <c r="FF1604" s="51"/>
      <c r="FG1604" s="51"/>
      <c r="FH1604" s="51"/>
      <c r="FI1604" s="51"/>
      <c r="FJ1604" s="51"/>
      <c r="FK1604" s="51"/>
      <c r="FL1604" s="51"/>
      <c r="FM1604" s="51"/>
      <c r="FN1604" s="51"/>
      <c r="FO1604" s="51"/>
      <c r="FP1604" s="51"/>
    </row>
    <row r="1605" spans="101:172" ht="12.75" customHeight="1">
      <c r="CW1605" s="51"/>
      <c r="CX1605" s="51"/>
      <c r="CY1605" s="51"/>
      <c r="CZ1605" s="51"/>
      <c r="DA1605" s="51"/>
      <c r="DB1605" s="51"/>
      <c r="DC1605" s="51"/>
      <c r="DD1605" s="51"/>
      <c r="DE1605" s="51"/>
      <c r="DF1605" s="51"/>
      <c r="DG1605" s="51"/>
      <c r="DH1605" s="51"/>
      <c r="DI1605" s="51"/>
      <c r="DJ1605" s="51"/>
      <c r="DK1605" s="51"/>
      <c r="DL1605" s="51"/>
      <c r="DM1605" s="51"/>
      <c r="DN1605" s="51"/>
      <c r="DO1605" s="51"/>
      <c r="DP1605" s="51"/>
      <c r="DQ1605" s="51"/>
      <c r="DR1605" s="51"/>
      <c r="DS1605" s="51"/>
      <c r="DT1605" s="51"/>
      <c r="DU1605" s="51"/>
      <c r="DV1605" s="51"/>
      <c r="DW1605" s="51"/>
      <c r="DX1605" s="51"/>
      <c r="DY1605" s="51"/>
      <c r="DZ1605" s="51"/>
      <c r="EA1605" s="51"/>
      <c r="EB1605" s="51"/>
      <c r="EC1605" s="51"/>
      <c r="ED1605" s="51"/>
      <c r="EE1605" s="51"/>
      <c r="EF1605" s="51"/>
      <c r="EG1605" s="51"/>
      <c r="EH1605" s="51"/>
      <c r="EI1605" s="51"/>
      <c r="EJ1605" s="51"/>
      <c r="EK1605" s="51"/>
      <c r="EL1605" s="51"/>
      <c r="EM1605" s="51"/>
      <c r="EN1605" s="51"/>
      <c r="EO1605" s="51"/>
      <c r="EP1605" s="51"/>
      <c r="EQ1605" s="51"/>
      <c r="ER1605" s="51"/>
      <c r="ES1605" s="51"/>
      <c r="ET1605" s="51"/>
      <c r="EU1605" s="51"/>
      <c r="EV1605" s="51"/>
      <c r="EW1605" s="51"/>
      <c r="EX1605" s="51"/>
      <c r="EY1605" s="51"/>
      <c r="EZ1605" s="51"/>
      <c r="FA1605" s="51"/>
      <c r="FB1605" s="51"/>
      <c r="FC1605" s="51"/>
      <c r="FD1605" s="51"/>
      <c r="FE1605" s="51"/>
      <c r="FF1605" s="51"/>
      <c r="FG1605" s="51"/>
      <c r="FH1605" s="51"/>
      <c r="FI1605" s="51"/>
      <c r="FJ1605" s="51"/>
      <c r="FK1605" s="51"/>
      <c r="FL1605" s="51"/>
      <c r="FM1605" s="51"/>
      <c r="FN1605" s="51"/>
      <c r="FO1605" s="51"/>
      <c r="FP1605" s="51"/>
    </row>
    <row r="1606" spans="101:172" ht="12.75" customHeight="1">
      <c r="CW1606" s="51"/>
      <c r="CX1606" s="51"/>
      <c r="CY1606" s="51"/>
      <c r="CZ1606" s="51"/>
      <c r="DA1606" s="51"/>
      <c r="DB1606" s="51"/>
      <c r="DC1606" s="51"/>
      <c r="DD1606" s="51"/>
      <c r="DE1606" s="51"/>
      <c r="DF1606" s="51"/>
      <c r="DG1606" s="51"/>
      <c r="DH1606" s="51"/>
      <c r="DI1606" s="51"/>
      <c r="DJ1606" s="51"/>
      <c r="DK1606" s="51"/>
      <c r="DL1606" s="51"/>
      <c r="DM1606" s="51"/>
      <c r="DN1606" s="51"/>
      <c r="DO1606" s="51"/>
      <c r="DP1606" s="51"/>
      <c r="DQ1606" s="51"/>
      <c r="DR1606" s="51"/>
      <c r="DS1606" s="51"/>
      <c r="DT1606" s="51"/>
      <c r="DU1606" s="51"/>
      <c r="DV1606" s="51"/>
      <c r="DW1606" s="51"/>
      <c r="DX1606" s="51"/>
      <c r="DY1606" s="51"/>
      <c r="DZ1606" s="51"/>
      <c r="EA1606" s="51"/>
      <c r="EB1606" s="51"/>
      <c r="EC1606" s="51"/>
      <c r="ED1606" s="51"/>
      <c r="EE1606" s="51"/>
      <c r="EF1606" s="51"/>
      <c r="EG1606" s="51"/>
      <c r="EH1606" s="51"/>
      <c r="EI1606" s="51"/>
      <c r="EJ1606" s="51"/>
      <c r="EK1606" s="51"/>
      <c r="EL1606" s="51"/>
      <c r="EM1606" s="51"/>
      <c r="EN1606" s="51"/>
      <c r="EO1606" s="51"/>
      <c r="EP1606" s="51"/>
      <c r="EQ1606" s="51"/>
      <c r="ER1606" s="51"/>
      <c r="ES1606" s="51"/>
      <c r="ET1606" s="51"/>
      <c r="EU1606" s="51"/>
      <c r="EV1606" s="51"/>
      <c r="EW1606" s="51"/>
      <c r="EX1606" s="51"/>
      <c r="EY1606" s="51"/>
      <c r="EZ1606" s="51"/>
      <c r="FA1606" s="51"/>
      <c r="FB1606" s="51"/>
      <c r="FC1606" s="51"/>
      <c r="FD1606" s="51"/>
      <c r="FE1606" s="51"/>
      <c r="FF1606" s="51"/>
      <c r="FG1606" s="51"/>
      <c r="FH1606" s="51"/>
      <c r="FI1606" s="51"/>
      <c r="FJ1606" s="51"/>
      <c r="FK1606" s="51"/>
      <c r="FL1606" s="51"/>
      <c r="FM1606" s="51"/>
      <c r="FN1606" s="51"/>
      <c r="FO1606" s="51"/>
      <c r="FP1606" s="51"/>
    </row>
    <row r="1607" spans="101:172" ht="12.75" customHeight="1">
      <c r="CW1607" s="51"/>
      <c r="CX1607" s="51"/>
      <c r="CY1607" s="51"/>
      <c r="CZ1607" s="51"/>
      <c r="DA1607" s="51"/>
      <c r="DB1607" s="51"/>
      <c r="DC1607" s="51"/>
      <c r="DD1607" s="51"/>
      <c r="DE1607" s="51"/>
      <c r="DF1607" s="51"/>
      <c r="DG1607" s="51"/>
      <c r="DH1607" s="51"/>
      <c r="DI1607" s="51"/>
      <c r="DJ1607" s="51"/>
      <c r="DK1607" s="51"/>
      <c r="DL1607" s="51"/>
      <c r="DM1607" s="51"/>
      <c r="DN1607" s="51"/>
      <c r="DO1607" s="51"/>
      <c r="DP1607" s="51"/>
      <c r="DQ1607" s="51"/>
      <c r="DR1607" s="51"/>
      <c r="DS1607" s="51"/>
      <c r="DT1607" s="51"/>
      <c r="DU1607" s="51"/>
      <c r="DV1607" s="51"/>
      <c r="DW1607" s="51"/>
      <c r="DX1607" s="51"/>
      <c r="DY1607" s="51"/>
      <c r="DZ1607" s="51"/>
      <c r="EA1607" s="51"/>
      <c r="EB1607" s="51"/>
      <c r="EC1607" s="51"/>
      <c r="ED1607" s="51"/>
      <c r="EE1607" s="51"/>
      <c r="EF1607" s="51"/>
      <c r="EG1607" s="51"/>
      <c r="EH1607" s="51"/>
      <c r="EI1607" s="51"/>
      <c r="EJ1607" s="51"/>
      <c r="EK1607" s="51"/>
      <c r="EL1607" s="51"/>
      <c r="EM1607" s="51"/>
      <c r="EN1607" s="51"/>
      <c r="EO1607" s="51"/>
      <c r="EP1607" s="51"/>
      <c r="EQ1607" s="51"/>
      <c r="ER1607" s="51"/>
      <c r="ES1607" s="51"/>
      <c r="ET1607" s="51"/>
      <c r="EU1607" s="51"/>
      <c r="EV1607" s="51"/>
      <c r="EW1607" s="51"/>
      <c r="EX1607" s="51"/>
      <c r="EY1607" s="51"/>
      <c r="EZ1607" s="51"/>
      <c r="FA1607" s="51"/>
      <c r="FB1607" s="51"/>
      <c r="FC1607" s="51"/>
      <c r="FD1607" s="51"/>
      <c r="FE1607" s="51"/>
      <c r="FF1607" s="51"/>
      <c r="FG1607" s="51"/>
      <c r="FH1607" s="51"/>
      <c r="FI1607" s="51"/>
      <c r="FJ1607" s="51"/>
      <c r="FK1607" s="51"/>
      <c r="FL1607" s="51"/>
      <c r="FM1607" s="51"/>
      <c r="FN1607" s="51"/>
      <c r="FO1607" s="51"/>
      <c r="FP1607" s="51"/>
    </row>
    <row r="1608" spans="101:172" ht="12.75" customHeight="1">
      <c r="CW1608" s="51"/>
      <c r="CX1608" s="51"/>
      <c r="CY1608" s="51"/>
      <c r="CZ1608" s="51"/>
      <c r="DA1608" s="51"/>
      <c r="DB1608" s="51"/>
      <c r="DC1608" s="51"/>
      <c r="DD1608" s="51"/>
      <c r="DE1608" s="51"/>
      <c r="DF1608" s="51"/>
      <c r="DG1608" s="51"/>
      <c r="DH1608" s="51"/>
      <c r="DI1608" s="51"/>
      <c r="DJ1608" s="51"/>
      <c r="DK1608" s="51"/>
      <c r="DL1608" s="51"/>
      <c r="DM1608" s="51"/>
      <c r="DN1608" s="51"/>
      <c r="DO1608" s="51"/>
      <c r="DP1608" s="51"/>
      <c r="DQ1608" s="51"/>
      <c r="DR1608" s="51"/>
      <c r="DS1608" s="51"/>
      <c r="DT1608" s="51"/>
      <c r="DU1608" s="51"/>
      <c r="DV1608" s="51"/>
      <c r="DW1608" s="51"/>
      <c r="DX1608" s="51"/>
      <c r="DY1608" s="51"/>
      <c r="DZ1608" s="51"/>
      <c r="EA1608" s="51"/>
      <c r="EB1608" s="51"/>
      <c r="EC1608" s="51"/>
      <c r="ED1608" s="51"/>
      <c r="EE1608" s="51"/>
      <c r="EF1608" s="51"/>
      <c r="EG1608" s="51"/>
      <c r="EH1608" s="51"/>
      <c r="EI1608" s="51"/>
      <c r="EJ1608" s="51"/>
      <c r="EK1608" s="51"/>
      <c r="EL1608" s="51"/>
      <c r="EM1608" s="51"/>
      <c r="EN1608" s="51"/>
      <c r="EO1608" s="51"/>
      <c r="EP1608" s="51"/>
      <c r="EQ1608" s="51"/>
      <c r="ER1608" s="51"/>
      <c r="ES1608" s="51"/>
      <c r="ET1608" s="51"/>
      <c r="EU1608" s="51"/>
      <c r="EV1608" s="51"/>
      <c r="EW1608" s="51"/>
      <c r="EX1608" s="51"/>
      <c r="EY1608" s="51"/>
      <c r="EZ1608" s="51"/>
      <c r="FA1608" s="51"/>
      <c r="FB1608" s="51"/>
      <c r="FC1608" s="51"/>
      <c r="FD1608" s="51"/>
      <c r="FE1608" s="51"/>
      <c r="FF1608" s="51"/>
      <c r="FG1608" s="51"/>
      <c r="FH1608" s="51"/>
      <c r="FI1608" s="51"/>
      <c r="FJ1608" s="51"/>
      <c r="FK1608" s="51"/>
      <c r="FL1608" s="51"/>
      <c r="FM1608" s="51"/>
      <c r="FN1608" s="51"/>
      <c r="FO1608" s="51"/>
      <c r="FP1608" s="51"/>
    </row>
    <row r="1609" spans="101:172" ht="12.75" customHeight="1">
      <c r="CW1609" s="51"/>
      <c r="CX1609" s="51"/>
      <c r="CY1609" s="51"/>
      <c r="CZ1609" s="51"/>
      <c r="DA1609" s="51"/>
      <c r="DB1609" s="51"/>
      <c r="DC1609" s="51"/>
      <c r="DD1609" s="51"/>
      <c r="DE1609" s="51"/>
      <c r="DF1609" s="51"/>
      <c r="DG1609" s="51"/>
      <c r="DH1609" s="51"/>
      <c r="DI1609" s="51"/>
      <c r="DJ1609" s="51"/>
      <c r="DK1609" s="51"/>
      <c r="DL1609" s="51"/>
      <c r="DM1609" s="51"/>
      <c r="DN1609" s="51"/>
      <c r="DO1609" s="51"/>
      <c r="DP1609" s="51"/>
      <c r="DQ1609" s="51"/>
      <c r="DR1609" s="51"/>
      <c r="DS1609" s="51"/>
      <c r="DT1609" s="51"/>
      <c r="DU1609" s="51"/>
      <c r="DV1609" s="51"/>
      <c r="DW1609" s="51"/>
      <c r="DX1609" s="51"/>
      <c r="DY1609" s="51"/>
      <c r="DZ1609" s="51"/>
      <c r="EA1609" s="51"/>
      <c r="EB1609" s="51"/>
      <c r="EC1609" s="51"/>
      <c r="ED1609" s="51"/>
      <c r="EE1609" s="51"/>
      <c r="EF1609" s="51"/>
      <c r="EG1609" s="51"/>
      <c r="EH1609" s="51"/>
      <c r="EI1609" s="51"/>
      <c r="EJ1609" s="51"/>
      <c r="EK1609" s="51"/>
      <c r="EL1609" s="51"/>
      <c r="EM1609" s="51"/>
      <c r="EN1609" s="51"/>
      <c r="EO1609" s="51"/>
      <c r="EP1609" s="51"/>
      <c r="EQ1609" s="51"/>
      <c r="ER1609" s="51"/>
      <c r="ES1609" s="51"/>
      <c r="ET1609" s="51"/>
      <c r="EU1609" s="51"/>
      <c r="EV1609" s="51"/>
      <c r="EW1609" s="51"/>
      <c r="EX1609" s="51"/>
      <c r="EY1609" s="51"/>
      <c r="EZ1609" s="51"/>
      <c r="FA1609" s="51"/>
      <c r="FB1609" s="51"/>
      <c r="FC1609" s="51"/>
      <c r="FD1609" s="51"/>
      <c r="FE1609" s="51"/>
      <c r="FF1609" s="51"/>
      <c r="FG1609" s="51"/>
      <c r="FH1609" s="51"/>
      <c r="FI1609" s="51"/>
      <c r="FJ1609" s="51"/>
      <c r="FK1609" s="51"/>
      <c r="FL1609" s="51"/>
      <c r="FM1609" s="51"/>
      <c r="FN1609" s="51"/>
      <c r="FO1609" s="51"/>
      <c r="FP1609" s="51"/>
    </row>
    <row r="1610" spans="101:172" ht="12.75" customHeight="1">
      <c r="CW1610" s="51"/>
      <c r="CX1610" s="51"/>
      <c r="CY1610" s="51"/>
      <c r="CZ1610" s="51"/>
      <c r="DA1610" s="51"/>
      <c r="DB1610" s="51"/>
      <c r="DC1610" s="51"/>
      <c r="DD1610" s="51"/>
      <c r="DE1610" s="51"/>
      <c r="DF1610" s="51"/>
      <c r="DG1610" s="51"/>
      <c r="DH1610" s="51"/>
      <c r="DI1610" s="51"/>
      <c r="DJ1610" s="51"/>
      <c r="DK1610" s="51"/>
      <c r="DL1610" s="51"/>
      <c r="DM1610" s="51"/>
      <c r="DN1610" s="51"/>
      <c r="DO1610" s="51"/>
      <c r="DP1610" s="51"/>
      <c r="DQ1610" s="51"/>
      <c r="DR1610" s="51"/>
      <c r="DS1610" s="51"/>
      <c r="DT1610" s="51"/>
      <c r="DU1610" s="51"/>
      <c r="DV1610" s="51"/>
      <c r="DW1610" s="51"/>
      <c r="DX1610" s="51"/>
      <c r="DY1610" s="51"/>
      <c r="DZ1610" s="51"/>
      <c r="EA1610" s="51"/>
      <c r="EB1610" s="51"/>
      <c r="EC1610" s="51"/>
      <c r="ED1610" s="51"/>
      <c r="EE1610" s="51"/>
      <c r="EF1610" s="51"/>
      <c r="EG1610" s="51"/>
      <c r="EH1610" s="51"/>
      <c r="EI1610" s="51"/>
      <c r="EJ1610" s="51"/>
      <c r="EK1610" s="51"/>
      <c r="EL1610" s="51"/>
      <c r="EM1610" s="51"/>
      <c r="EN1610" s="51"/>
      <c r="EO1610" s="51"/>
      <c r="EP1610" s="51"/>
      <c r="EQ1610" s="51"/>
      <c r="ER1610" s="51"/>
      <c r="ES1610" s="51"/>
      <c r="ET1610" s="51"/>
      <c r="EU1610" s="51"/>
      <c r="EV1610" s="51"/>
      <c r="EW1610" s="51"/>
      <c r="EX1610" s="51"/>
      <c r="EY1610" s="51"/>
      <c r="EZ1610" s="51"/>
      <c r="FA1610" s="51"/>
      <c r="FB1610" s="51"/>
      <c r="FC1610" s="51"/>
      <c r="FD1610" s="51"/>
      <c r="FE1610" s="51"/>
      <c r="FF1610" s="51"/>
      <c r="FG1610" s="51"/>
      <c r="FH1610" s="51"/>
      <c r="FI1610" s="51"/>
      <c r="FJ1610" s="51"/>
      <c r="FK1610" s="51"/>
      <c r="FL1610" s="51"/>
      <c r="FM1610" s="51"/>
      <c r="FN1610" s="51"/>
      <c r="FO1610" s="51"/>
      <c r="FP1610" s="51"/>
    </row>
    <row r="1611" spans="101:172" ht="12.75" customHeight="1">
      <c r="CW1611" s="51"/>
      <c r="CX1611" s="51"/>
      <c r="CY1611" s="51"/>
      <c r="CZ1611" s="51"/>
      <c r="DA1611" s="51"/>
      <c r="DB1611" s="51"/>
      <c r="DC1611" s="51"/>
      <c r="DD1611" s="51"/>
      <c r="DE1611" s="51"/>
      <c r="DF1611" s="51"/>
      <c r="DG1611" s="51"/>
      <c r="DH1611" s="51"/>
      <c r="DI1611" s="51"/>
      <c r="DJ1611" s="51"/>
      <c r="DK1611" s="51"/>
      <c r="DL1611" s="51"/>
      <c r="DM1611" s="51"/>
      <c r="DN1611" s="51"/>
      <c r="DO1611" s="51"/>
      <c r="DP1611" s="51"/>
      <c r="DQ1611" s="51"/>
      <c r="DR1611" s="51"/>
      <c r="DS1611" s="51"/>
      <c r="DT1611" s="51"/>
      <c r="DU1611" s="51"/>
      <c r="DV1611" s="51"/>
      <c r="DW1611" s="51"/>
      <c r="DX1611" s="51"/>
      <c r="DY1611" s="51"/>
      <c r="DZ1611" s="51"/>
      <c r="EA1611" s="51"/>
      <c r="EB1611" s="51"/>
      <c r="EC1611" s="51"/>
      <c r="ED1611" s="51"/>
      <c r="EE1611" s="51"/>
      <c r="EF1611" s="51"/>
      <c r="EG1611" s="51"/>
      <c r="EH1611" s="51"/>
      <c r="EI1611" s="51"/>
      <c r="EJ1611" s="51"/>
      <c r="EK1611" s="51"/>
      <c r="EL1611" s="51"/>
      <c r="EM1611" s="51"/>
      <c r="EN1611" s="51"/>
      <c r="EO1611" s="51"/>
      <c r="EP1611" s="51"/>
      <c r="EQ1611" s="51"/>
      <c r="ER1611" s="51"/>
      <c r="ES1611" s="51"/>
      <c r="ET1611" s="51"/>
      <c r="EU1611" s="51"/>
      <c r="EV1611" s="51"/>
      <c r="EW1611" s="51"/>
      <c r="EX1611" s="51"/>
      <c r="EY1611" s="51"/>
      <c r="EZ1611" s="51"/>
      <c r="FA1611" s="51"/>
      <c r="FB1611" s="51"/>
      <c r="FC1611" s="51"/>
      <c r="FD1611" s="51"/>
      <c r="FE1611" s="51"/>
      <c r="FF1611" s="51"/>
      <c r="FG1611" s="51"/>
      <c r="FH1611" s="51"/>
      <c r="FI1611" s="51"/>
      <c r="FJ1611" s="51"/>
      <c r="FK1611" s="51"/>
      <c r="FL1611" s="51"/>
      <c r="FM1611" s="51"/>
      <c r="FN1611" s="51"/>
      <c r="FO1611" s="51"/>
      <c r="FP1611" s="51"/>
    </row>
    <row r="1612" spans="101:172" ht="12.75" customHeight="1">
      <c r="CW1612" s="51"/>
      <c r="CX1612" s="51"/>
      <c r="CY1612" s="51"/>
      <c r="CZ1612" s="51"/>
      <c r="DA1612" s="51"/>
      <c r="DB1612" s="51"/>
      <c r="DC1612" s="51"/>
      <c r="DD1612" s="51"/>
      <c r="DE1612" s="51"/>
      <c r="DF1612" s="51"/>
      <c r="DG1612" s="51"/>
      <c r="DH1612" s="51"/>
      <c r="DI1612" s="51"/>
      <c r="DJ1612" s="51"/>
      <c r="DK1612" s="51"/>
      <c r="DL1612" s="51"/>
      <c r="DM1612" s="51"/>
      <c r="DN1612" s="51"/>
      <c r="DO1612" s="51"/>
      <c r="DP1612" s="51"/>
      <c r="DQ1612" s="51"/>
      <c r="DR1612" s="51"/>
      <c r="DS1612" s="51"/>
      <c r="DT1612" s="51"/>
      <c r="DU1612" s="51"/>
      <c r="DV1612" s="51"/>
      <c r="DW1612" s="51"/>
      <c r="DX1612" s="51"/>
      <c r="DY1612" s="51"/>
      <c r="DZ1612" s="51"/>
      <c r="EA1612" s="51"/>
      <c r="EB1612" s="51"/>
      <c r="EC1612" s="51"/>
      <c r="ED1612" s="51"/>
      <c r="EE1612" s="51"/>
      <c r="EF1612" s="51"/>
      <c r="EG1612" s="51"/>
      <c r="EH1612" s="51"/>
      <c r="EI1612" s="51"/>
      <c r="EJ1612" s="51"/>
      <c r="EK1612" s="51"/>
      <c r="EL1612" s="51"/>
      <c r="EM1612" s="51"/>
      <c r="EN1612" s="51"/>
      <c r="EO1612" s="51"/>
      <c r="EP1612" s="51"/>
      <c r="EQ1612" s="51"/>
      <c r="ER1612" s="51"/>
      <c r="ES1612" s="51"/>
      <c r="ET1612" s="51"/>
      <c r="EU1612" s="51"/>
      <c r="EV1612" s="51"/>
      <c r="EW1612" s="51"/>
      <c r="EX1612" s="51"/>
      <c r="EY1612" s="51"/>
      <c r="EZ1612" s="51"/>
      <c r="FA1612" s="51"/>
      <c r="FB1612" s="51"/>
      <c r="FC1612" s="51"/>
      <c r="FD1612" s="51"/>
      <c r="FE1612" s="51"/>
      <c r="FF1612" s="51"/>
      <c r="FG1612" s="51"/>
      <c r="FH1612" s="51"/>
      <c r="FI1612" s="51"/>
      <c r="FJ1612" s="51"/>
      <c r="FK1612" s="51"/>
      <c r="FL1612" s="51"/>
      <c r="FM1612" s="51"/>
      <c r="FN1612" s="51"/>
      <c r="FO1612" s="51"/>
      <c r="FP1612" s="51"/>
    </row>
    <row r="1613" spans="101:172" ht="12.75" customHeight="1">
      <c r="CW1613" s="51"/>
      <c r="CX1613" s="51"/>
      <c r="CY1613" s="51"/>
      <c r="CZ1613" s="51"/>
      <c r="DA1613" s="51"/>
      <c r="DB1613" s="51"/>
      <c r="DC1613" s="51"/>
      <c r="DD1613" s="51"/>
      <c r="DE1613" s="51"/>
      <c r="DF1613" s="51"/>
      <c r="DG1613" s="51"/>
      <c r="DH1613" s="51"/>
      <c r="DI1613" s="51"/>
      <c r="DJ1613" s="51"/>
      <c r="DK1613" s="51"/>
      <c r="DL1613" s="51"/>
      <c r="DM1613" s="51"/>
      <c r="DN1613" s="51"/>
      <c r="DO1613" s="51"/>
      <c r="DP1613" s="51"/>
      <c r="DQ1613" s="51"/>
      <c r="DR1613" s="51"/>
      <c r="DS1613" s="51"/>
      <c r="DT1613" s="51"/>
      <c r="DU1613" s="51"/>
      <c r="DV1613" s="51"/>
      <c r="DW1613" s="51"/>
      <c r="DX1613" s="51"/>
      <c r="DY1613" s="51"/>
      <c r="DZ1613" s="51"/>
      <c r="EA1613" s="51"/>
      <c r="EB1613" s="51"/>
      <c r="EC1613" s="51"/>
      <c r="ED1613" s="51"/>
      <c r="EE1613" s="51"/>
      <c r="EF1613" s="51"/>
      <c r="EG1613" s="51"/>
      <c r="EH1613" s="51"/>
      <c r="EI1613" s="51"/>
      <c r="EJ1613" s="51"/>
      <c r="EK1613" s="51"/>
      <c r="EL1613" s="51"/>
      <c r="EM1613" s="51"/>
      <c r="EN1613" s="51"/>
      <c r="EO1613" s="51"/>
      <c r="EP1613" s="51"/>
      <c r="EQ1613" s="51"/>
      <c r="ER1613" s="51"/>
      <c r="ES1613" s="51"/>
      <c r="ET1613" s="51"/>
      <c r="EU1613" s="51"/>
      <c r="EV1613" s="51"/>
      <c r="EW1613" s="51"/>
      <c r="EX1613" s="51"/>
      <c r="EY1613" s="51"/>
      <c r="EZ1613" s="51"/>
      <c r="FA1613" s="51"/>
      <c r="FB1613" s="51"/>
      <c r="FC1613" s="51"/>
      <c r="FD1613" s="51"/>
      <c r="FE1613" s="51"/>
      <c r="FF1613" s="51"/>
      <c r="FG1613" s="51"/>
      <c r="FH1613" s="51"/>
      <c r="FI1613" s="51"/>
      <c r="FJ1613" s="51"/>
      <c r="FK1613" s="51"/>
      <c r="FL1613" s="51"/>
      <c r="FM1613" s="51"/>
      <c r="FN1613" s="51"/>
      <c r="FO1613" s="51"/>
      <c r="FP1613" s="51"/>
    </row>
    <row r="1614" spans="101:172" ht="12.75" customHeight="1">
      <c r="CW1614" s="51"/>
      <c r="CX1614" s="51"/>
      <c r="CY1614" s="51"/>
      <c r="CZ1614" s="51"/>
      <c r="DA1614" s="51"/>
      <c r="DB1614" s="51"/>
      <c r="DC1614" s="51"/>
      <c r="DD1614" s="51"/>
      <c r="DE1614" s="51"/>
      <c r="DF1614" s="51"/>
      <c r="DG1614" s="51"/>
      <c r="DH1614" s="51"/>
      <c r="DI1614" s="51"/>
      <c r="DJ1614" s="51"/>
      <c r="DK1614" s="51"/>
      <c r="DL1614" s="51"/>
      <c r="DM1614" s="51"/>
      <c r="DN1614" s="51"/>
      <c r="DO1614" s="51"/>
      <c r="DP1614" s="51"/>
      <c r="DQ1614" s="51"/>
      <c r="DR1614" s="51"/>
      <c r="DS1614" s="51"/>
      <c r="DT1614" s="51"/>
      <c r="DU1614" s="51"/>
      <c r="DV1614" s="51"/>
      <c r="DW1614" s="51"/>
      <c r="DX1614" s="51"/>
      <c r="DY1614" s="51"/>
      <c r="DZ1614" s="51"/>
      <c r="EA1614" s="51"/>
      <c r="EB1614" s="51"/>
      <c r="EC1614" s="51"/>
      <c r="ED1614" s="51"/>
      <c r="EE1614" s="51"/>
      <c r="EF1614" s="51"/>
      <c r="EG1614" s="51"/>
      <c r="EH1614" s="51"/>
      <c r="EI1614" s="51"/>
      <c r="EJ1614" s="51"/>
      <c r="EK1614" s="51"/>
      <c r="EL1614" s="51"/>
      <c r="EM1614" s="51"/>
      <c r="EN1614" s="51"/>
      <c r="EO1614" s="51"/>
      <c r="EP1614" s="51"/>
      <c r="EQ1614" s="51"/>
      <c r="ER1614" s="51"/>
      <c r="ES1614" s="51"/>
      <c r="ET1614" s="51"/>
      <c r="EU1614" s="51"/>
      <c r="EV1614" s="51"/>
      <c r="EW1614" s="51"/>
      <c r="EX1614" s="51"/>
      <c r="EY1614" s="51"/>
      <c r="EZ1614" s="51"/>
      <c r="FA1614" s="51"/>
      <c r="FB1614" s="51"/>
      <c r="FC1614" s="51"/>
      <c r="FD1614" s="51"/>
      <c r="FE1614" s="51"/>
      <c r="FF1614" s="51"/>
      <c r="FG1614" s="51"/>
      <c r="FH1614" s="51"/>
      <c r="FI1614" s="51"/>
      <c r="FJ1614" s="51"/>
      <c r="FK1614" s="51"/>
      <c r="FL1614" s="51"/>
      <c r="FM1614" s="51"/>
      <c r="FN1614" s="51"/>
      <c r="FO1614" s="51"/>
      <c r="FP1614" s="51"/>
    </row>
    <row r="1615" spans="101:172" ht="12.75" customHeight="1">
      <c r="CW1615" s="51"/>
      <c r="CX1615" s="51"/>
      <c r="CY1615" s="51"/>
      <c r="CZ1615" s="51"/>
      <c r="DA1615" s="51"/>
      <c r="DB1615" s="51"/>
      <c r="DC1615" s="51"/>
      <c r="DD1615" s="51"/>
      <c r="DE1615" s="51"/>
      <c r="DF1615" s="51"/>
      <c r="DG1615" s="51"/>
      <c r="DH1615" s="51"/>
      <c r="DI1615" s="51"/>
      <c r="DJ1615" s="51"/>
      <c r="DK1615" s="51"/>
      <c r="DL1615" s="51"/>
      <c r="DM1615" s="51"/>
      <c r="DN1615" s="51"/>
      <c r="DO1615" s="51"/>
      <c r="DP1615" s="51"/>
      <c r="DQ1615" s="51"/>
      <c r="DR1615" s="51"/>
      <c r="DS1615" s="51"/>
      <c r="DT1615" s="51"/>
      <c r="DU1615" s="51"/>
      <c r="DV1615" s="51"/>
      <c r="DW1615" s="51"/>
      <c r="DX1615" s="51"/>
      <c r="DY1615" s="51"/>
      <c r="DZ1615" s="51"/>
      <c r="EA1615" s="51"/>
      <c r="EB1615" s="51"/>
      <c r="EC1615" s="51"/>
      <c r="ED1615" s="51"/>
      <c r="EE1615" s="51"/>
      <c r="EF1615" s="51"/>
      <c r="EG1615" s="51"/>
      <c r="EH1615" s="51"/>
      <c r="EI1615" s="51"/>
      <c r="EJ1615" s="51"/>
      <c r="EK1615" s="51"/>
      <c r="EL1615" s="51"/>
      <c r="EM1615" s="51"/>
      <c r="EN1615" s="51"/>
      <c r="EO1615" s="51"/>
      <c r="EP1615" s="51"/>
      <c r="EQ1615" s="51"/>
      <c r="ER1615" s="51"/>
      <c r="ES1615" s="51"/>
      <c r="ET1615" s="51"/>
      <c r="EU1615" s="51"/>
      <c r="EV1615" s="51"/>
      <c r="EW1615" s="51"/>
      <c r="EX1615" s="51"/>
      <c r="EY1615" s="51"/>
      <c r="EZ1615" s="51"/>
      <c r="FA1615" s="51"/>
      <c r="FB1615" s="51"/>
      <c r="FC1615" s="51"/>
      <c r="FD1615" s="51"/>
      <c r="FE1615" s="51"/>
      <c r="FF1615" s="51"/>
      <c r="FG1615" s="51"/>
      <c r="FH1615" s="51"/>
      <c r="FI1615" s="51"/>
      <c r="FJ1615" s="51"/>
      <c r="FK1615" s="51"/>
      <c r="FL1615" s="51"/>
      <c r="FM1615" s="51"/>
      <c r="FN1615" s="51"/>
      <c r="FO1615" s="51"/>
      <c r="FP1615" s="51"/>
    </row>
    <row r="1616" spans="101:172" ht="12.75" customHeight="1">
      <c r="CW1616" s="51"/>
      <c r="CX1616" s="51"/>
      <c r="CY1616" s="51"/>
      <c r="CZ1616" s="51"/>
      <c r="DA1616" s="51"/>
      <c r="DB1616" s="51"/>
      <c r="DC1616" s="51"/>
      <c r="DD1616" s="51"/>
      <c r="DE1616" s="51"/>
      <c r="DF1616" s="51"/>
      <c r="DG1616" s="51"/>
      <c r="DH1616" s="51"/>
      <c r="DI1616" s="51"/>
      <c r="DJ1616" s="51"/>
      <c r="DK1616" s="51"/>
      <c r="DL1616" s="51"/>
      <c r="DM1616" s="51"/>
      <c r="DN1616" s="51"/>
      <c r="DO1616" s="51"/>
      <c r="DP1616" s="51"/>
      <c r="DQ1616" s="51"/>
      <c r="DR1616" s="51"/>
      <c r="DS1616" s="51"/>
      <c r="DT1616" s="51"/>
      <c r="DU1616" s="51"/>
      <c r="DV1616" s="51"/>
      <c r="DW1616" s="51"/>
      <c r="DX1616" s="51"/>
      <c r="DY1616" s="51"/>
      <c r="DZ1616" s="51"/>
      <c r="EA1616" s="51"/>
      <c r="EB1616" s="51"/>
      <c r="EC1616" s="51"/>
      <c r="ED1616" s="51"/>
      <c r="EE1616" s="51"/>
      <c r="EF1616" s="51"/>
      <c r="EG1616" s="51"/>
      <c r="EH1616" s="51"/>
      <c r="EI1616" s="51"/>
      <c r="EJ1616" s="51"/>
      <c r="EK1616" s="51"/>
      <c r="EL1616" s="51"/>
      <c r="EM1616" s="51"/>
      <c r="EN1616" s="51"/>
      <c r="EO1616" s="51"/>
      <c r="EP1616" s="51"/>
      <c r="EQ1616" s="51"/>
      <c r="ER1616" s="51"/>
      <c r="ES1616" s="51"/>
      <c r="ET1616" s="51"/>
      <c r="EU1616" s="51"/>
      <c r="EV1616" s="51"/>
      <c r="EW1616" s="51"/>
      <c r="EX1616" s="51"/>
      <c r="EY1616" s="51"/>
      <c r="EZ1616" s="51"/>
      <c r="FA1616" s="51"/>
      <c r="FB1616" s="51"/>
      <c r="FC1616" s="51"/>
      <c r="FD1616" s="51"/>
      <c r="FE1616" s="51"/>
      <c r="FF1616" s="51"/>
      <c r="FG1616" s="51"/>
      <c r="FH1616" s="51"/>
      <c r="FI1616" s="51"/>
      <c r="FJ1616" s="51"/>
      <c r="FK1616" s="51"/>
      <c r="FL1616" s="51"/>
      <c r="FM1616" s="51"/>
      <c r="FN1616" s="51"/>
      <c r="FO1616" s="51"/>
      <c r="FP1616" s="51"/>
    </row>
    <row r="1617" spans="101:172" ht="12.75" customHeight="1">
      <c r="CW1617" s="51"/>
      <c r="CX1617" s="51"/>
      <c r="CY1617" s="51"/>
      <c r="CZ1617" s="51"/>
      <c r="DA1617" s="51"/>
      <c r="DB1617" s="51"/>
      <c r="DC1617" s="51"/>
      <c r="DD1617" s="51"/>
      <c r="DE1617" s="51"/>
      <c r="DF1617" s="51"/>
      <c r="DG1617" s="51"/>
      <c r="DH1617" s="51"/>
      <c r="DI1617" s="51"/>
      <c r="DJ1617" s="51"/>
      <c r="DK1617" s="51"/>
      <c r="DL1617" s="51"/>
      <c r="DM1617" s="51"/>
      <c r="DN1617" s="51"/>
      <c r="DO1617" s="51"/>
      <c r="DP1617" s="51"/>
      <c r="DQ1617" s="51"/>
      <c r="DR1617" s="51"/>
      <c r="DS1617" s="51"/>
      <c r="DT1617" s="51"/>
      <c r="DU1617" s="51"/>
      <c r="DV1617" s="51"/>
      <c r="DW1617" s="51"/>
      <c r="DX1617" s="51"/>
      <c r="DY1617" s="51"/>
      <c r="DZ1617" s="51"/>
      <c r="EA1617" s="51"/>
      <c r="EB1617" s="51"/>
      <c r="EC1617" s="51"/>
      <c r="ED1617" s="51"/>
      <c r="EE1617" s="51"/>
      <c r="EF1617" s="51"/>
      <c r="EG1617" s="51"/>
      <c r="EH1617" s="51"/>
      <c r="EI1617" s="51"/>
      <c r="EJ1617" s="51"/>
      <c r="EK1617" s="51"/>
      <c r="EL1617" s="51"/>
      <c r="EM1617" s="51"/>
      <c r="EN1617" s="51"/>
      <c r="EO1617" s="51"/>
      <c r="EP1617" s="51"/>
      <c r="EQ1617" s="51"/>
      <c r="ER1617" s="51"/>
      <c r="ES1617" s="51"/>
      <c r="ET1617" s="51"/>
      <c r="EU1617" s="51"/>
      <c r="EV1617" s="51"/>
      <c r="EW1617" s="51"/>
      <c r="EX1617" s="51"/>
      <c r="EY1617" s="51"/>
      <c r="EZ1617" s="51"/>
      <c r="FA1617" s="51"/>
      <c r="FB1617" s="51"/>
      <c r="FC1617" s="51"/>
      <c r="FD1617" s="51"/>
      <c r="FE1617" s="51"/>
      <c r="FF1617" s="51"/>
      <c r="FG1617" s="51"/>
      <c r="FH1617" s="51"/>
      <c r="FI1617" s="51"/>
      <c r="FJ1617" s="51"/>
      <c r="FK1617" s="51"/>
      <c r="FL1617" s="51"/>
      <c r="FM1617" s="51"/>
      <c r="FN1617" s="51"/>
      <c r="FO1617" s="51"/>
      <c r="FP1617" s="51"/>
    </row>
    <row r="1618" spans="101:172" ht="12.75" customHeight="1">
      <c r="CW1618" s="51"/>
      <c r="CX1618" s="51"/>
      <c r="CY1618" s="51"/>
      <c r="CZ1618" s="51"/>
      <c r="DA1618" s="51"/>
      <c r="DB1618" s="51"/>
      <c r="DC1618" s="51"/>
      <c r="DD1618" s="51"/>
      <c r="DE1618" s="51"/>
      <c r="DF1618" s="51"/>
      <c r="DG1618" s="51"/>
      <c r="DH1618" s="51"/>
      <c r="DI1618" s="51"/>
      <c r="DJ1618" s="51"/>
      <c r="DK1618" s="51"/>
      <c r="DL1618" s="51"/>
      <c r="DM1618" s="51"/>
      <c r="DN1618" s="51"/>
      <c r="DO1618" s="51"/>
      <c r="DP1618" s="51"/>
      <c r="DQ1618" s="51"/>
      <c r="DR1618" s="51"/>
      <c r="DS1618" s="51"/>
      <c r="DT1618" s="51"/>
      <c r="DU1618" s="51"/>
      <c r="DV1618" s="51"/>
      <c r="DW1618" s="51"/>
      <c r="DX1618" s="51"/>
      <c r="DY1618" s="51"/>
      <c r="DZ1618" s="51"/>
      <c r="EA1618" s="51"/>
      <c r="EB1618" s="51"/>
      <c r="EC1618" s="51"/>
      <c r="ED1618" s="51"/>
      <c r="EE1618" s="51"/>
      <c r="EF1618" s="51"/>
      <c r="EG1618" s="51"/>
      <c r="EH1618" s="51"/>
      <c r="EI1618" s="51"/>
      <c r="EJ1618" s="51"/>
      <c r="EK1618" s="51"/>
      <c r="EL1618" s="51"/>
      <c r="EM1618" s="51"/>
      <c r="EN1618" s="51"/>
      <c r="EO1618" s="51"/>
      <c r="EP1618" s="51"/>
      <c r="EQ1618" s="51"/>
      <c r="ER1618" s="51"/>
      <c r="ES1618" s="51"/>
      <c r="ET1618" s="51"/>
      <c r="EU1618" s="51"/>
      <c r="EV1618" s="51"/>
      <c r="EW1618" s="51"/>
      <c r="EX1618" s="51"/>
      <c r="EY1618" s="51"/>
      <c r="EZ1618" s="51"/>
      <c r="FA1618" s="51"/>
      <c r="FB1618" s="51"/>
      <c r="FC1618" s="51"/>
      <c r="FD1618" s="51"/>
      <c r="FE1618" s="51"/>
      <c r="FF1618" s="51"/>
      <c r="FG1618" s="51"/>
      <c r="FH1618" s="51"/>
      <c r="FI1618" s="51"/>
      <c r="FJ1618" s="51"/>
      <c r="FK1618" s="51"/>
      <c r="FL1618" s="51"/>
      <c r="FM1618" s="51"/>
      <c r="FN1618" s="51"/>
      <c r="FO1618" s="51"/>
      <c r="FP1618" s="51"/>
    </row>
    <row r="1619" spans="101:172" ht="12.75" customHeight="1">
      <c r="CW1619" s="51"/>
      <c r="CX1619" s="51"/>
      <c r="CY1619" s="51"/>
      <c r="CZ1619" s="51"/>
      <c r="DA1619" s="51"/>
      <c r="DB1619" s="51"/>
      <c r="DC1619" s="51"/>
      <c r="DD1619" s="51"/>
      <c r="DE1619" s="51"/>
      <c r="DF1619" s="51"/>
      <c r="DG1619" s="51"/>
      <c r="DH1619" s="51"/>
      <c r="DI1619" s="51"/>
      <c r="DJ1619" s="51"/>
      <c r="DK1619" s="51"/>
      <c r="DL1619" s="51"/>
      <c r="DM1619" s="51"/>
      <c r="DN1619" s="51"/>
      <c r="DO1619" s="51"/>
      <c r="DP1619" s="51"/>
      <c r="DQ1619" s="51"/>
      <c r="DR1619" s="51"/>
      <c r="DS1619" s="51"/>
      <c r="DT1619" s="51"/>
      <c r="DU1619" s="51"/>
      <c r="DV1619" s="51"/>
      <c r="DW1619" s="51"/>
      <c r="DX1619" s="51"/>
      <c r="DY1619" s="51"/>
      <c r="DZ1619" s="51"/>
      <c r="EA1619" s="51"/>
      <c r="EB1619" s="51"/>
      <c r="EC1619" s="51"/>
      <c r="ED1619" s="51"/>
      <c r="EE1619" s="51"/>
      <c r="EF1619" s="51"/>
      <c r="EG1619" s="51"/>
      <c r="EH1619" s="51"/>
      <c r="EI1619" s="51"/>
      <c r="EJ1619" s="51"/>
      <c r="EK1619" s="51"/>
      <c r="EL1619" s="51"/>
      <c r="EM1619" s="51"/>
      <c r="EN1619" s="51"/>
      <c r="EO1619" s="51"/>
      <c r="EP1619" s="51"/>
      <c r="EQ1619" s="51"/>
      <c r="ER1619" s="51"/>
      <c r="ES1619" s="51"/>
      <c r="ET1619" s="51"/>
      <c r="EU1619" s="51"/>
      <c r="EV1619" s="51"/>
      <c r="EW1619" s="51"/>
      <c r="EX1619" s="51"/>
      <c r="EY1619" s="51"/>
      <c r="EZ1619" s="51"/>
      <c r="FA1619" s="51"/>
      <c r="FB1619" s="51"/>
      <c r="FC1619" s="51"/>
      <c r="FD1619" s="51"/>
      <c r="FE1619" s="51"/>
      <c r="FF1619" s="51"/>
      <c r="FG1619" s="51"/>
      <c r="FH1619" s="51"/>
      <c r="FI1619" s="51"/>
      <c r="FJ1619" s="51"/>
      <c r="FK1619" s="51"/>
      <c r="FL1619" s="51"/>
      <c r="FM1619" s="51"/>
      <c r="FN1619" s="51"/>
      <c r="FO1619" s="51"/>
      <c r="FP1619" s="51"/>
    </row>
    <row r="1620" spans="101:172" ht="12.75" customHeight="1">
      <c r="CW1620" s="51"/>
      <c r="CX1620" s="51"/>
      <c r="CY1620" s="51"/>
      <c r="CZ1620" s="51"/>
      <c r="DA1620" s="51"/>
      <c r="DB1620" s="51"/>
      <c r="DC1620" s="51"/>
      <c r="DD1620" s="51"/>
      <c r="DE1620" s="51"/>
      <c r="DF1620" s="51"/>
      <c r="DG1620" s="51"/>
      <c r="DH1620" s="51"/>
      <c r="DI1620" s="51"/>
      <c r="DJ1620" s="51"/>
      <c r="DK1620" s="51"/>
      <c r="DL1620" s="51"/>
      <c r="DM1620" s="51"/>
      <c r="DN1620" s="51"/>
      <c r="DO1620" s="51"/>
      <c r="DP1620" s="51"/>
      <c r="DQ1620" s="51"/>
      <c r="DR1620" s="51"/>
      <c r="DS1620" s="51"/>
      <c r="DT1620" s="51"/>
      <c r="DU1620" s="51"/>
      <c r="DV1620" s="51"/>
      <c r="DW1620" s="51"/>
      <c r="DX1620" s="51"/>
      <c r="DY1620" s="51"/>
      <c r="DZ1620" s="51"/>
      <c r="EA1620" s="51"/>
      <c r="EB1620" s="51"/>
      <c r="EC1620" s="51"/>
      <c r="ED1620" s="51"/>
      <c r="EE1620" s="51"/>
      <c r="EF1620" s="51"/>
      <c r="EG1620" s="51"/>
      <c r="EH1620" s="51"/>
      <c r="EI1620" s="51"/>
      <c r="EJ1620" s="51"/>
      <c r="EK1620" s="51"/>
      <c r="EL1620" s="51"/>
      <c r="EM1620" s="51"/>
      <c r="EN1620" s="51"/>
      <c r="EO1620" s="51"/>
      <c r="EP1620" s="51"/>
      <c r="EQ1620" s="51"/>
      <c r="ER1620" s="51"/>
      <c r="ES1620" s="51"/>
      <c r="ET1620" s="51"/>
      <c r="EU1620" s="51"/>
      <c r="EV1620" s="51"/>
      <c r="EW1620" s="51"/>
      <c r="EX1620" s="51"/>
      <c r="EY1620" s="51"/>
      <c r="EZ1620" s="51"/>
      <c r="FA1620" s="51"/>
      <c r="FB1620" s="51"/>
      <c r="FC1620" s="51"/>
      <c r="FD1620" s="51"/>
      <c r="FE1620" s="51"/>
      <c r="FF1620" s="51"/>
      <c r="FG1620" s="51"/>
      <c r="FH1620" s="51"/>
      <c r="FI1620" s="51"/>
      <c r="FJ1620" s="51"/>
      <c r="FK1620" s="51"/>
      <c r="FL1620" s="51"/>
      <c r="FM1620" s="51"/>
      <c r="FN1620" s="51"/>
      <c r="FO1620" s="51"/>
      <c r="FP1620" s="51"/>
    </row>
    <row r="1621" spans="101:172" ht="12.75" customHeight="1">
      <c r="CW1621" s="51"/>
      <c r="CX1621" s="51"/>
      <c r="CY1621" s="51"/>
      <c r="CZ1621" s="51"/>
      <c r="DA1621" s="51"/>
      <c r="DB1621" s="51"/>
      <c r="DC1621" s="51"/>
      <c r="DD1621" s="51"/>
      <c r="DE1621" s="51"/>
      <c r="DF1621" s="51"/>
      <c r="DG1621" s="51"/>
      <c r="DH1621" s="51"/>
      <c r="DI1621" s="51"/>
      <c r="DJ1621" s="51"/>
      <c r="DK1621" s="51"/>
      <c r="DL1621" s="51"/>
      <c r="DM1621" s="51"/>
      <c r="DN1621" s="51"/>
      <c r="DO1621" s="51"/>
      <c r="DP1621" s="51"/>
      <c r="DQ1621" s="51"/>
      <c r="DR1621" s="51"/>
      <c r="DS1621" s="51"/>
      <c r="DT1621" s="51"/>
      <c r="DU1621" s="51"/>
      <c r="DV1621" s="51"/>
      <c r="DW1621" s="51"/>
      <c r="DX1621" s="51"/>
      <c r="DY1621" s="51"/>
      <c r="DZ1621" s="51"/>
      <c r="EA1621" s="51"/>
      <c r="EB1621" s="51"/>
      <c r="EC1621" s="51"/>
      <c r="ED1621" s="51"/>
      <c r="EE1621" s="51"/>
      <c r="EF1621" s="51"/>
      <c r="EG1621" s="51"/>
      <c r="EH1621" s="51"/>
      <c r="EI1621" s="51"/>
      <c r="EJ1621" s="51"/>
      <c r="EK1621" s="51"/>
      <c r="EL1621" s="51"/>
      <c r="EM1621" s="51"/>
      <c r="EN1621" s="51"/>
      <c r="EO1621" s="51"/>
      <c r="EP1621" s="51"/>
      <c r="EQ1621" s="51"/>
      <c r="ER1621" s="51"/>
      <c r="ES1621" s="51"/>
      <c r="ET1621" s="51"/>
      <c r="EU1621" s="51"/>
      <c r="EV1621" s="51"/>
      <c r="EW1621" s="51"/>
      <c r="EX1621" s="51"/>
      <c r="EY1621" s="51"/>
      <c r="EZ1621" s="51"/>
      <c r="FA1621" s="51"/>
      <c r="FB1621" s="51"/>
      <c r="FC1621" s="51"/>
      <c r="FD1621" s="51"/>
      <c r="FE1621" s="51"/>
      <c r="FF1621" s="51"/>
      <c r="FG1621" s="51"/>
      <c r="FH1621" s="51"/>
      <c r="FI1621" s="51"/>
      <c r="FJ1621" s="51"/>
      <c r="FK1621" s="51"/>
      <c r="FL1621" s="51"/>
      <c r="FM1621" s="51"/>
      <c r="FN1621" s="51"/>
      <c r="FO1621" s="51"/>
      <c r="FP1621" s="51"/>
    </row>
    <row r="1622" spans="101:172" ht="12.75" customHeight="1">
      <c r="CW1622" s="51"/>
      <c r="CX1622" s="51"/>
      <c r="CY1622" s="51"/>
      <c r="CZ1622" s="51"/>
      <c r="DA1622" s="51"/>
      <c r="DB1622" s="51"/>
      <c r="DC1622" s="51"/>
      <c r="DD1622" s="51"/>
      <c r="DE1622" s="51"/>
      <c r="DF1622" s="51"/>
      <c r="DG1622" s="51"/>
      <c r="DH1622" s="51"/>
      <c r="DI1622" s="51"/>
      <c r="DJ1622" s="51"/>
      <c r="DK1622" s="51"/>
      <c r="DL1622" s="51"/>
      <c r="DM1622" s="51"/>
      <c r="DN1622" s="51"/>
      <c r="DO1622" s="51"/>
      <c r="DP1622" s="51"/>
      <c r="DQ1622" s="51"/>
      <c r="DR1622" s="51"/>
      <c r="DS1622" s="51"/>
      <c r="DT1622" s="51"/>
      <c r="DU1622" s="51"/>
      <c r="DV1622" s="51"/>
      <c r="DW1622" s="51"/>
      <c r="DX1622" s="51"/>
      <c r="DY1622" s="51"/>
      <c r="DZ1622" s="51"/>
      <c r="EA1622" s="51"/>
      <c r="EB1622" s="51"/>
      <c r="EC1622" s="51"/>
      <c r="ED1622" s="51"/>
      <c r="EE1622" s="51"/>
      <c r="EF1622" s="51"/>
      <c r="EG1622" s="51"/>
      <c r="EH1622" s="51"/>
      <c r="EI1622" s="51"/>
      <c r="EJ1622" s="51"/>
      <c r="EK1622" s="51"/>
      <c r="EL1622" s="51"/>
      <c r="EM1622" s="51"/>
      <c r="EN1622" s="51"/>
      <c r="EO1622" s="51"/>
      <c r="EP1622" s="51"/>
      <c r="EQ1622" s="51"/>
      <c r="ER1622" s="51"/>
      <c r="ES1622" s="51"/>
      <c r="ET1622" s="51"/>
      <c r="EU1622" s="51"/>
      <c r="EV1622" s="51"/>
      <c r="EW1622" s="51"/>
      <c r="EX1622" s="51"/>
      <c r="EY1622" s="51"/>
      <c r="EZ1622" s="51"/>
      <c r="FA1622" s="51"/>
      <c r="FB1622" s="51"/>
      <c r="FC1622" s="51"/>
      <c r="FD1622" s="51"/>
      <c r="FE1622" s="51"/>
      <c r="FF1622" s="51"/>
      <c r="FG1622" s="51"/>
      <c r="FH1622" s="51"/>
      <c r="FI1622" s="51"/>
      <c r="FJ1622" s="51"/>
      <c r="FK1622" s="51"/>
      <c r="FL1622" s="51"/>
      <c r="FM1622" s="51"/>
      <c r="FN1622" s="51"/>
      <c r="FO1622" s="51"/>
      <c r="FP1622" s="51"/>
    </row>
    <row r="1623" spans="101:172" ht="12.75" customHeight="1">
      <c r="CW1623" s="51"/>
      <c r="CX1623" s="51"/>
      <c r="CY1623" s="51"/>
      <c r="CZ1623" s="51"/>
      <c r="DA1623" s="51"/>
      <c r="DB1623" s="51"/>
      <c r="DC1623" s="51"/>
      <c r="DD1623" s="51"/>
      <c r="DE1623" s="51"/>
      <c r="DF1623" s="51"/>
      <c r="DG1623" s="51"/>
      <c r="DH1623" s="51"/>
      <c r="DI1623" s="51"/>
      <c r="DJ1623" s="51"/>
      <c r="DK1623" s="51"/>
      <c r="DL1623" s="51"/>
      <c r="DM1623" s="51"/>
      <c r="DN1623" s="51"/>
      <c r="DO1623" s="51"/>
      <c r="DP1623" s="51"/>
      <c r="DQ1623" s="51"/>
      <c r="DR1623" s="51"/>
      <c r="DS1623" s="51"/>
      <c r="DT1623" s="51"/>
      <c r="DU1623" s="51"/>
      <c r="DV1623" s="51"/>
      <c r="DW1623" s="51"/>
      <c r="DX1623" s="51"/>
      <c r="DY1623" s="51"/>
      <c r="DZ1623" s="51"/>
      <c r="EA1623" s="51"/>
      <c r="EB1623" s="51"/>
      <c r="EC1623" s="51"/>
      <c r="ED1623" s="51"/>
      <c r="EE1623" s="51"/>
      <c r="EF1623" s="51"/>
      <c r="EG1623" s="51"/>
      <c r="EH1623" s="51"/>
      <c r="EI1623" s="51"/>
      <c r="EJ1623" s="51"/>
      <c r="EK1623" s="51"/>
      <c r="EL1623" s="51"/>
      <c r="EM1623" s="51"/>
      <c r="EN1623" s="51"/>
      <c r="EO1623" s="51"/>
      <c r="EP1623" s="51"/>
      <c r="EQ1623" s="51"/>
      <c r="ER1623" s="51"/>
      <c r="ES1623" s="51"/>
      <c r="ET1623" s="51"/>
      <c r="EU1623" s="51"/>
      <c r="EV1623" s="51"/>
      <c r="EW1623" s="51"/>
      <c r="EX1623" s="51"/>
      <c r="EY1623" s="51"/>
      <c r="EZ1623" s="51"/>
      <c r="FA1623" s="51"/>
      <c r="FB1623" s="51"/>
      <c r="FC1623" s="51"/>
      <c r="FD1623" s="51"/>
      <c r="FE1623" s="51"/>
      <c r="FF1623" s="51"/>
      <c r="FG1623" s="51"/>
      <c r="FH1623" s="51"/>
      <c r="FI1623" s="51"/>
      <c r="FJ1623" s="51"/>
      <c r="FK1623" s="51"/>
      <c r="FL1623" s="51"/>
      <c r="FM1623" s="51"/>
      <c r="FN1623" s="51"/>
      <c r="FO1623" s="51"/>
      <c r="FP1623" s="51"/>
    </row>
    <row r="1624" spans="101:172" ht="12.75" customHeight="1">
      <c r="CW1624" s="51"/>
      <c r="CX1624" s="51"/>
      <c r="CY1624" s="51"/>
      <c r="CZ1624" s="51"/>
      <c r="DA1624" s="51"/>
      <c r="DB1624" s="51"/>
      <c r="DC1624" s="51"/>
      <c r="DD1624" s="51"/>
      <c r="DE1624" s="51"/>
      <c r="DF1624" s="51"/>
      <c r="DG1624" s="51"/>
      <c r="DH1624" s="51"/>
      <c r="DI1624" s="51"/>
      <c r="DJ1624" s="51"/>
      <c r="DK1624" s="51"/>
      <c r="DL1624" s="51"/>
      <c r="DM1624" s="51"/>
      <c r="DN1624" s="51"/>
      <c r="DO1624" s="51"/>
      <c r="DP1624" s="51"/>
      <c r="DQ1624" s="51"/>
      <c r="DR1624" s="51"/>
      <c r="DS1624" s="51"/>
      <c r="DT1624" s="51"/>
      <c r="DU1624" s="51"/>
      <c r="DV1624" s="51"/>
      <c r="DW1624" s="51"/>
      <c r="DX1624" s="51"/>
      <c r="DY1624" s="51"/>
      <c r="DZ1624" s="51"/>
      <c r="EA1624" s="51"/>
      <c r="EB1624" s="51"/>
      <c r="EC1624" s="51"/>
      <c r="ED1624" s="51"/>
      <c r="EE1624" s="51"/>
      <c r="EF1624" s="51"/>
      <c r="EG1624" s="51"/>
      <c r="EH1624" s="51"/>
      <c r="EI1624" s="51"/>
      <c r="EJ1624" s="51"/>
      <c r="EK1624" s="51"/>
      <c r="EL1624" s="51"/>
      <c r="EM1624" s="51"/>
      <c r="EN1624" s="51"/>
      <c r="EO1624" s="51"/>
      <c r="EP1624" s="51"/>
      <c r="EQ1624" s="51"/>
      <c r="ER1624" s="51"/>
      <c r="ES1624" s="51"/>
      <c r="ET1624" s="51"/>
      <c r="EU1624" s="51"/>
      <c r="EV1624" s="51"/>
      <c r="EW1624" s="51"/>
      <c r="EX1624" s="51"/>
      <c r="EY1624" s="51"/>
      <c r="EZ1624" s="51"/>
      <c r="FA1624" s="51"/>
      <c r="FB1624" s="51"/>
      <c r="FC1624" s="51"/>
      <c r="FD1624" s="51"/>
      <c r="FE1624" s="51"/>
      <c r="FF1624" s="51"/>
      <c r="FG1624" s="51"/>
      <c r="FH1624" s="51"/>
      <c r="FI1624" s="51"/>
      <c r="FJ1624" s="51"/>
      <c r="FK1624" s="51"/>
      <c r="FL1624" s="51"/>
      <c r="FM1624" s="51"/>
      <c r="FN1624" s="51"/>
      <c r="FO1624" s="51"/>
      <c r="FP1624" s="51"/>
    </row>
    <row r="1625" spans="101:172" ht="12.75" customHeight="1">
      <c r="CW1625" s="51"/>
      <c r="CX1625" s="51"/>
      <c r="CY1625" s="51"/>
      <c r="CZ1625" s="51"/>
      <c r="DA1625" s="51"/>
      <c r="DB1625" s="51"/>
      <c r="DC1625" s="51"/>
      <c r="DD1625" s="51"/>
      <c r="DE1625" s="51"/>
      <c r="DF1625" s="51"/>
      <c r="DG1625" s="51"/>
      <c r="DH1625" s="51"/>
      <c r="DI1625" s="51"/>
      <c r="DJ1625" s="51"/>
      <c r="DK1625" s="51"/>
      <c r="DL1625" s="51"/>
      <c r="DM1625" s="51"/>
      <c r="DN1625" s="51"/>
      <c r="DO1625" s="51"/>
      <c r="DP1625" s="51"/>
      <c r="DQ1625" s="51"/>
      <c r="DR1625" s="51"/>
      <c r="DS1625" s="51"/>
      <c r="DT1625" s="51"/>
      <c r="DU1625" s="51"/>
      <c r="DV1625" s="51"/>
      <c r="DW1625" s="51"/>
      <c r="DX1625" s="51"/>
      <c r="DY1625" s="51"/>
      <c r="DZ1625" s="51"/>
      <c r="EA1625" s="51"/>
      <c r="EB1625" s="51"/>
      <c r="EC1625" s="51"/>
      <c r="ED1625" s="51"/>
      <c r="EE1625" s="51"/>
      <c r="EF1625" s="51"/>
      <c r="EG1625" s="51"/>
      <c r="EH1625" s="51"/>
      <c r="EI1625" s="51"/>
      <c r="EJ1625" s="51"/>
      <c r="EK1625" s="51"/>
      <c r="EL1625" s="51"/>
      <c r="EM1625" s="51"/>
      <c r="EN1625" s="51"/>
      <c r="EO1625" s="51"/>
      <c r="EP1625" s="51"/>
      <c r="EQ1625" s="51"/>
      <c r="ER1625" s="51"/>
      <c r="ES1625" s="51"/>
      <c r="ET1625" s="51"/>
      <c r="EU1625" s="51"/>
      <c r="EV1625" s="51"/>
      <c r="EW1625" s="51"/>
      <c r="EX1625" s="51"/>
      <c r="EY1625" s="51"/>
      <c r="EZ1625" s="51"/>
      <c r="FA1625" s="51"/>
      <c r="FB1625" s="51"/>
      <c r="FC1625" s="51"/>
      <c r="FD1625" s="51"/>
      <c r="FE1625" s="51"/>
      <c r="FF1625" s="51"/>
      <c r="FG1625" s="51"/>
      <c r="FH1625" s="51"/>
      <c r="FI1625" s="51"/>
      <c r="FJ1625" s="51"/>
      <c r="FK1625" s="51"/>
      <c r="FL1625" s="51"/>
      <c r="FM1625" s="51"/>
      <c r="FN1625" s="51"/>
      <c r="FO1625" s="51"/>
      <c r="FP1625" s="51"/>
    </row>
    <row r="1626" spans="101:172" ht="12.75" customHeight="1">
      <c r="CW1626" s="51"/>
      <c r="CX1626" s="51"/>
      <c r="CY1626" s="51"/>
      <c r="CZ1626" s="51"/>
      <c r="DA1626" s="51"/>
      <c r="DB1626" s="51"/>
      <c r="DC1626" s="51"/>
      <c r="DD1626" s="51"/>
      <c r="DE1626" s="51"/>
      <c r="DF1626" s="51"/>
      <c r="DG1626" s="51"/>
      <c r="DH1626" s="51"/>
      <c r="DI1626" s="51"/>
      <c r="DJ1626" s="51"/>
      <c r="DK1626" s="51"/>
      <c r="DL1626" s="51"/>
      <c r="DM1626" s="51"/>
      <c r="DN1626" s="51"/>
      <c r="DO1626" s="51"/>
      <c r="DP1626" s="51"/>
      <c r="DQ1626" s="51"/>
      <c r="DR1626" s="51"/>
      <c r="DS1626" s="51"/>
      <c r="DT1626" s="51"/>
      <c r="DU1626" s="51"/>
      <c r="DV1626" s="51"/>
      <c r="DW1626" s="51"/>
      <c r="DX1626" s="51"/>
      <c r="DY1626" s="51"/>
      <c r="DZ1626" s="51"/>
      <c r="EA1626" s="51"/>
      <c r="EB1626" s="51"/>
      <c r="EC1626" s="51"/>
      <c r="ED1626" s="51"/>
      <c r="EE1626" s="51"/>
      <c r="EF1626" s="51"/>
      <c r="EG1626" s="51"/>
      <c r="EH1626" s="51"/>
      <c r="EI1626" s="51"/>
      <c r="EJ1626" s="51"/>
      <c r="EK1626" s="51"/>
      <c r="EL1626" s="51"/>
      <c r="EM1626" s="51"/>
      <c r="EN1626" s="51"/>
      <c r="EO1626" s="51"/>
      <c r="EP1626" s="51"/>
      <c r="EQ1626" s="51"/>
      <c r="ER1626" s="51"/>
      <c r="ES1626" s="51"/>
      <c r="ET1626" s="51"/>
      <c r="EU1626" s="51"/>
      <c r="EV1626" s="51"/>
      <c r="EW1626" s="51"/>
      <c r="EX1626" s="51"/>
      <c r="EY1626" s="51"/>
      <c r="EZ1626" s="51"/>
      <c r="FA1626" s="51"/>
      <c r="FB1626" s="51"/>
      <c r="FC1626" s="51"/>
      <c r="FD1626" s="51"/>
      <c r="FE1626" s="51"/>
      <c r="FF1626" s="51"/>
      <c r="FG1626" s="51"/>
      <c r="FH1626" s="51"/>
      <c r="FI1626" s="51"/>
      <c r="FJ1626" s="51"/>
      <c r="FK1626" s="51"/>
      <c r="FL1626" s="51"/>
      <c r="FM1626" s="51"/>
      <c r="FN1626" s="51"/>
      <c r="FO1626" s="51"/>
      <c r="FP1626" s="51"/>
    </row>
    <row r="1627" spans="101:172" ht="12.75" customHeight="1">
      <c r="CW1627" s="51"/>
      <c r="CX1627" s="51"/>
      <c r="CY1627" s="51"/>
      <c r="CZ1627" s="51"/>
      <c r="DA1627" s="51"/>
      <c r="DB1627" s="51"/>
      <c r="DC1627" s="51"/>
      <c r="DD1627" s="51"/>
      <c r="DE1627" s="51"/>
      <c r="DF1627" s="51"/>
      <c r="DG1627" s="51"/>
      <c r="DH1627" s="51"/>
      <c r="DI1627" s="51"/>
      <c r="DJ1627" s="51"/>
      <c r="DK1627" s="51"/>
      <c r="DL1627" s="51"/>
      <c r="DM1627" s="51"/>
      <c r="DN1627" s="51"/>
      <c r="DO1627" s="51"/>
      <c r="DP1627" s="51"/>
      <c r="DQ1627" s="51"/>
      <c r="DR1627" s="51"/>
      <c r="DS1627" s="51"/>
      <c r="DT1627" s="51"/>
      <c r="DU1627" s="51"/>
      <c r="DV1627" s="51"/>
      <c r="DW1627" s="51"/>
      <c r="DX1627" s="51"/>
      <c r="DY1627" s="51"/>
      <c r="DZ1627" s="51"/>
      <c r="EA1627" s="51"/>
      <c r="EB1627" s="51"/>
      <c r="EC1627" s="51"/>
      <c r="ED1627" s="51"/>
      <c r="EE1627" s="51"/>
      <c r="EF1627" s="51"/>
      <c r="EG1627" s="51"/>
      <c r="EH1627" s="51"/>
      <c r="EI1627" s="51"/>
      <c r="EJ1627" s="51"/>
      <c r="EK1627" s="51"/>
      <c r="EL1627" s="51"/>
      <c r="EM1627" s="51"/>
      <c r="EN1627" s="51"/>
      <c r="EO1627" s="51"/>
      <c r="EP1627" s="51"/>
      <c r="EQ1627" s="51"/>
      <c r="ER1627" s="51"/>
      <c r="ES1627" s="51"/>
      <c r="ET1627" s="51"/>
      <c r="EU1627" s="51"/>
      <c r="EV1627" s="51"/>
      <c r="EW1627" s="51"/>
      <c r="EX1627" s="51"/>
      <c r="EY1627" s="51"/>
      <c r="EZ1627" s="51"/>
      <c r="FA1627" s="51"/>
      <c r="FB1627" s="51"/>
      <c r="FC1627" s="51"/>
      <c r="FD1627" s="51"/>
      <c r="FE1627" s="51"/>
      <c r="FF1627" s="51"/>
      <c r="FG1627" s="51"/>
      <c r="FH1627" s="51"/>
      <c r="FI1627" s="51"/>
      <c r="FJ1627" s="51"/>
      <c r="FK1627" s="51"/>
      <c r="FL1627" s="51"/>
      <c r="FM1627" s="51"/>
      <c r="FN1627" s="51"/>
      <c r="FO1627" s="51"/>
      <c r="FP1627" s="51"/>
    </row>
    <row r="1628" spans="101:172" ht="12.75" customHeight="1">
      <c r="CW1628" s="51"/>
      <c r="CX1628" s="51"/>
      <c r="CY1628" s="51"/>
      <c r="CZ1628" s="51"/>
      <c r="DA1628" s="51"/>
      <c r="DB1628" s="51"/>
      <c r="DC1628" s="51"/>
      <c r="DD1628" s="51"/>
      <c r="DE1628" s="51"/>
      <c r="DF1628" s="51"/>
      <c r="DG1628" s="51"/>
      <c r="DH1628" s="51"/>
      <c r="DI1628" s="51"/>
      <c r="DJ1628" s="51"/>
      <c r="DK1628" s="51"/>
      <c r="DL1628" s="51"/>
      <c r="DM1628" s="51"/>
      <c r="DN1628" s="51"/>
      <c r="DO1628" s="51"/>
      <c r="DP1628" s="51"/>
      <c r="DQ1628" s="51"/>
      <c r="DR1628" s="51"/>
      <c r="DS1628" s="51"/>
      <c r="DT1628" s="51"/>
      <c r="DU1628" s="51"/>
      <c r="DV1628" s="51"/>
      <c r="DW1628" s="51"/>
      <c r="DX1628" s="51"/>
      <c r="DY1628" s="51"/>
      <c r="DZ1628" s="51"/>
      <c r="EA1628" s="51"/>
      <c r="EB1628" s="51"/>
      <c r="EC1628" s="51"/>
      <c r="ED1628" s="51"/>
      <c r="EE1628" s="51"/>
      <c r="EF1628" s="51"/>
      <c r="EG1628" s="51"/>
      <c r="EH1628" s="51"/>
      <c r="EI1628" s="51"/>
      <c r="EJ1628" s="51"/>
      <c r="EK1628" s="51"/>
      <c r="EL1628" s="51"/>
      <c r="EM1628" s="51"/>
      <c r="EN1628" s="51"/>
      <c r="EO1628" s="51"/>
      <c r="EP1628" s="51"/>
      <c r="EQ1628" s="51"/>
      <c r="ER1628" s="51"/>
      <c r="ES1628" s="51"/>
      <c r="ET1628" s="51"/>
      <c r="EU1628" s="51"/>
      <c r="EV1628" s="51"/>
      <c r="EW1628" s="51"/>
      <c r="EX1628" s="51"/>
      <c r="EY1628" s="51"/>
      <c r="EZ1628" s="51"/>
      <c r="FA1628" s="51"/>
      <c r="FB1628" s="51"/>
      <c r="FC1628" s="51"/>
      <c r="FD1628" s="51"/>
      <c r="FE1628" s="51"/>
      <c r="FF1628" s="51"/>
      <c r="FG1628" s="51"/>
      <c r="FH1628" s="51"/>
      <c r="FI1628" s="51"/>
      <c r="FJ1628" s="51"/>
      <c r="FK1628" s="51"/>
      <c r="FL1628" s="51"/>
      <c r="FM1628" s="51"/>
      <c r="FN1628" s="51"/>
      <c r="FO1628" s="51"/>
      <c r="FP1628" s="51"/>
    </row>
    <row r="1629" spans="101:172" ht="12.75" customHeight="1">
      <c r="CW1629" s="51"/>
      <c r="CX1629" s="51"/>
      <c r="CY1629" s="51"/>
      <c r="CZ1629" s="51"/>
      <c r="DA1629" s="51"/>
      <c r="DB1629" s="51"/>
      <c r="DC1629" s="51"/>
      <c r="DD1629" s="51"/>
      <c r="DE1629" s="51"/>
      <c r="DF1629" s="51"/>
      <c r="DG1629" s="51"/>
      <c r="DH1629" s="51"/>
      <c r="DI1629" s="51"/>
      <c r="DJ1629" s="51"/>
      <c r="DK1629" s="51"/>
      <c r="DL1629" s="51"/>
      <c r="DM1629" s="51"/>
      <c r="DN1629" s="51"/>
      <c r="DO1629" s="51"/>
      <c r="DP1629" s="51"/>
      <c r="DQ1629" s="51"/>
      <c r="DR1629" s="51"/>
      <c r="DS1629" s="51"/>
      <c r="DT1629" s="51"/>
      <c r="DU1629" s="51"/>
      <c r="DV1629" s="51"/>
      <c r="DW1629" s="51"/>
      <c r="DX1629" s="51"/>
      <c r="DY1629" s="51"/>
      <c r="DZ1629" s="51"/>
      <c r="EA1629" s="51"/>
      <c r="EB1629" s="51"/>
      <c r="EC1629" s="51"/>
      <c r="ED1629" s="51"/>
      <c r="EE1629" s="51"/>
      <c r="EF1629" s="51"/>
      <c r="EG1629" s="51"/>
      <c r="EH1629" s="51"/>
      <c r="EI1629" s="51"/>
      <c r="EJ1629" s="51"/>
      <c r="EK1629" s="51"/>
      <c r="EL1629" s="51"/>
      <c r="EM1629" s="51"/>
      <c r="EN1629" s="51"/>
      <c r="EO1629" s="51"/>
      <c r="EP1629" s="51"/>
      <c r="EQ1629" s="51"/>
      <c r="ER1629" s="51"/>
      <c r="ES1629" s="51"/>
      <c r="ET1629" s="51"/>
      <c r="EU1629" s="51"/>
      <c r="EV1629" s="51"/>
      <c r="EW1629" s="51"/>
      <c r="EX1629" s="51"/>
      <c r="EY1629" s="51"/>
      <c r="EZ1629" s="51"/>
      <c r="FA1629" s="51"/>
      <c r="FB1629" s="51"/>
      <c r="FC1629" s="51"/>
      <c r="FD1629" s="51"/>
      <c r="FE1629" s="51"/>
      <c r="FF1629" s="51"/>
      <c r="FG1629" s="51"/>
      <c r="FH1629" s="51"/>
      <c r="FI1629" s="51"/>
      <c r="FJ1629" s="51"/>
      <c r="FK1629" s="51"/>
      <c r="FL1629" s="51"/>
      <c r="FM1629" s="51"/>
      <c r="FN1629" s="51"/>
      <c r="FO1629" s="51"/>
      <c r="FP1629" s="51"/>
    </row>
    <row r="1630" spans="101:172" ht="12.75" customHeight="1">
      <c r="CW1630" s="51"/>
      <c r="CX1630" s="51"/>
      <c r="CY1630" s="51"/>
      <c r="CZ1630" s="51"/>
      <c r="DA1630" s="51"/>
      <c r="DB1630" s="51"/>
      <c r="DC1630" s="51"/>
      <c r="DD1630" s="51"/>
      <c r="DE1630" s="51"/>
      <c r="DF1630" s="51"/>
      <c r="DG1630" s="51"/>
      <c r="DH1630" s="51"/>
      <c r="DI1630" s="51"/>
      <c r="DJ1630" s="51"/>
      <c r="DK1630" s="51"/>
      <c r="DL1630" s="51"/>
      <c r="DM1630" s="51"/>
      <c r="DN1630" s="51"/>
      <c r="DO1630" s="51"/>
      <c r="DP1630" s="51"/>
      <c r="DQ1630" s="51"/>
      <c r="DR1630" s="51"/>
      <c r="DS1630" s="51"/>
      <c r="DT1630" s="51"/>
      <c r="DU1630" s="51"/>
      <c r="DV1630" s="51"/>
      <c r="DW1630" s="51"/>
      <c r="DX1630" s="51"/>
      <c r="DY1630" s="51"/>
      <c r="DZ1630" s="51"/>
      <c r="EA1630" s="51"/>
      <c r="EB1630" s="51"/>
      <c r="EC1630" s="51"/>
      <c r="ED1630" s="51"/>
      <c r="EE1630" s="51"/>
      <c r="EF1630" s="51"/>
      <c r="EG1630" s="51"/>
      <c r="EH1630" s="51"/>
      <c r="EI1630" s="51"/>
      <c r="EJ1630" s="51"/>
      <c r="EK1630" s="51"/>
      <c r="EL1630" s="51"/>
      <c r="EM1630" s="51"/>
      <c r="EN1630" s="51"/>
      <c r="EO1630" s="51"/>
      <c r="EP1630" s="51"/>
      <c r="EQ1630" s="51"/>
      <c r="ER1630" s="51"/>
      <c r="ES1630" s="51"/>
      <c r="ET1630" s="51"/>
      <c r="EU1630" s="51"/>
      <c r="EV1630" s="51"/>
      <c r="EW1630" s="51"/>
      <c r="EX1630" s="51"/>
      <c r="EY1630" s="51"/>
      <c r="EZ1630" s="51"/>
      <c r="FA1630" s="51"/>
      <c r="FB1630" s="51"/>
      <c r="FC1630" s="51"/>
      <c r="FD1630" s="51"/>
      <c r="FE1630" s="51"/>
      <c r="FF1630" s="51"/>
      <c r="FG1630" s="51"/>
      <c r="FH1630" s="51"/>
      <c r="FI1630" s="51"/>
      <c r="FJ1630" s="51"/>
      <c r="FK1630" s="51"/>
      <c r="FL1630" s="51"/>
      <c r="FM1630" s="51"/>
      <c r="FN1630" s="51"/>
      <c r="FO1630" s="51"/>
      <c r="FP1630" s="51"/>
    </row>
    <row r="1631" spans="101:172" ht="12.75" customHeight="1">
      <c r="CW1631" s="51"/>
      <c r="CX1631" s="51"/>
      <c r="CY1631" s="51"/>
      <c r="CZ1631" s="51"/>
      <c r="DA1631" s="51"/>
      <c r="DB1631" s="51"/>
      <c r="DC1631" s="51"/>
      <c r="DD1631" s="51"/>
      <c r="DE1631" s="51"/>
      <c r="DF1631" s="51"/>
      <c r="DG1631" s="51"/>
      <c r="DH1631" s="51"/>
      <c r="DI1631" s="51"/>
      <c r="DJ1631" s="51"/>
      <c r="DK1631" s="51"/>
      <c r="DL1631" s="51"/>
      <c r="DM1631" s="51"/>
      <c r="DN1631" s="51"/>
      <c r="DO1631" s="51"/>
      <c r="DP1631" s="51"/>
      <c r="DQ1631" s="51"/>
      <c r="DR1631" s="51"/>
      <c r="DS1631" s="51"/>
      <c r="DT1631" s="51"/>
      <c r="DU1631" s="51"/>
      <c r="DV1631" s="51"/>
      <c r="DW1631" s="51"/>
      <c r="DX1631" s="51"/>
      <c r="DY1631" s="51"/>
      <c r="DZ1631" s="51"/>
      <c r="EA1631" s="51"/>
      <c r="EB1631" s="51"/>
      <c r="EC1631" s="51"/>
      <c r="ED1631" s="51"/>
      <c r="EE1631" s="51"/>
      <c r="EF1631" s="51"/>
      <c r="EG1631" s="51"/>
      <c r="EH1631" s="51"/>
      <c r="EI1631" s="51"/>
      <c r="EJ1631" s="51"/>
      <c r="EK1631" s="51"/>
      <c r="EL1631" s="51"/>
      <c r="EM1631" s="51"/>
      <c r="EN1631" s="51"/>
      <c r="EO1631" s="51"/>
      <c r="EP1631" s="51"/>
      <c r="EQ1631" s="51"/>
      <c r="ER1631" s="51"/>
      <c r="ES1631" s="51"/>
      <c r="ET1631" s="51"/>
      <c r="EU1631" s="51"/>
      <c r="EV1631" s="51"/>
      <c r="EW1631" s="51"/>
      <c r="EX1631" s="51"/>
      <c r="EY1631" s="51"/>
      <c r="EZ1631" s="51"/>
      <c r="FA1631" s="51"/>
      <c r="FB1631" s="51"/>
      <c r="FC1631" s="51"/>
      <c r="FD1631" s="51"/>
      <c r="FE1631" s="51"/>
      <c r="FF1631" s="51"/>
      <c r="FG1631" s="51"/>
      <c r="FH1631" s="51"/>
      <c r="FI1631" s="51"/>
      <c r="FJ1631" s="51"/>
      <c r="FK1631" s="51"/>
      <c r="FL1631" s="51"/>
      <c r="FM1631" s="51"/>
      <c r="FN1631" s="51"/>
      <c r="FO1631" s="51"/>
      <c r="FP1631" s="51"/>
    </row>
    <row r="1632" spans="101:172" ht="12.75" customHeight="1">
      <c r="CW1632" s="51"/>
      <c r="CX1632" s="51"/>
      <c r="CY1632" s="51"/>
      <c r="CZ1632" s="51"/>
      <c r="DA1632" s="51"/>
      <c r="DB1632" s="51"/>
      <c r="DC1632" s="51"/>
      <c r="DD1632" s="51"/>
      <c r="DE1632" s="51"/>
      <c r="DF1632" s="51"/>
      <c r="DG1632" s="51"/>
      <c r="DH1632" s="51"/>
      <c r="DI1632" s="51"/>
      <c r="DJ1632" s="51"/>
      <c r="DK1632" s="51"/>
      <c r="DL1632" s="51"/>
      <c r="DM1632" s="51"/>
      <c r="DN1632" s="51"/>
      <c r="DO1632" s="51"/>
      <c r="DP1632" s="51"/>
      <c r="DQ1632" s="51"/>
      <c r="DR1632" s="51"/>
      <c r="DS1632" s="51"/>
      <c r="DT1632" s="51"/>
      <c r="DU1632" s="51"/>
      <c r="DV1632" s="51"/>
      <c r="DW1632" s="51"/>
      <c r="DX1632" s="51"/>
      <c r="DY1632" s="51"/>
      <c r="DZ1632" s="51"/>
      <c r="EA1632" s="51"/>
      <c r="EB1632" s="51"/>
      <c r="EC1632" s="51"/>
      <c r="ED1632" s="51"/>
      <c r="EE1632" s="51"/>
      <c r="EF1632" s="51"/>
      <c r="EG1632" s="51"/>
      <c r="EH1632" s="51"/>
      <c r="EI1632" s="51"/>
      <c r="EJ1632" s="51"/>
      <c r="EK1632" s="51"/>
      <c r="EL1632" s="51"/>
      <c r="EM1632" s="51"/>
      <c r="EN1632" s="51"/>
      <c r="EO1632" s="51"/>
      <c r="EP1632" s="51"/>
      <c r="EQ1632" s="51"/>
      <c r="ER1632" s="51"/>
      <c r="ES1632" s="51"/>
      <c r="ET1632" s="51"/>
      <c r="EU1632" s="51"/>
      <c r="EV1632" s="51"/>
      <c r="EW1632" s="51"/>
      <c r="EX1632" s="51"/>
      <c r="EY1632" s="51"/>
      <c r="EZ1632" s="51"/>
      <c r="FA1632" s="51"/>
      <c r="FB1632" s="51"/>
      <c r="FC1632" s="51"/>
      <c r="FD1632" s="51"/>
      <c r="FE1632" s="51"/>
      <c r="FF1632" s="51"/>
      <c r="FG1632" s="51"/>
      <c r="FH1632" s="51"/>
      <c r="FI1632" s="51"/>
      <c r="FJ1632" s="51"/>
      <c r="FK1632" s="51"/>
      <c r="FL1632" s="51"/>
      <c r="FM1632" s="51"/>
      <c r="FN1632" s="51"/>
      <c r="FO1632" s="51"/>
      <c r="FP1632" s="51"/>
    </row>
    <row r="1633" spans="101:172" ht="12.75" customHeight="1">
      <c r="CW1633" s="51"/>
      <c r="CX1633" s="51"/>
      <c r="CY1633" s="51"/>
      <c r="CZ1633" s="51"/>
      <c r="DA1633" s="51"/>
      <c r="DB1633" s="51"/>
      <c r="DC1633" s="51"/>
      <c r="DD1633" s="51"/>
      <c r="DE1633" s="51"/>
      <c r="DF1633" s="51"/>
      <c r="DG1633" s="51"/>
      <c r="DH1633" s="51"/>
      <c r="DI1633" s="51"/>
      <c r="DJ1633" s="51"/>
      <c r="DK1633" s="51"/>
      <c r="DL1633" s="51"/>
      <c r="DM1633" s="51"/>
      <c r="DN1633" s="51"/>
      <c r="DO1633" s="51"/>
      <c r="DP1633" s="51"/>
      <c r="DQ1633" s="51"/>
      <c r="DR1633" s="51"/>
      <c r="DS1633" s="51"/>
      <c r="DT1633" s="51"/>
      <c r="DU1633" s="51"/>
      <c r="DV1633" s="51"/>
      <c r="DW1633" s="51"/>
      <c r="DX1633" s="51"/>
      <c r="DY1633" s="51"/>
      <c r="DZ1633" s="51"/>
      <c r="EA1633" s="51"/>
      <c r="EB1633" s="51"/>
      <c r="EC1633" s="51"/>
      <c r="ED1633" s="51"/>
      <c r="EE1633" s="51"/>
      <c r="EF1633" s="51"/>
      <c r="EG1633" s="51"/>
      <c r="EH1633" s="51"/>
      <c r="EI1633" s="51"/>
      <c r="EJ1633" s="51"/>
      <c r="EK1633" s="51"/>
      <c r="EL1633" s="51"/>
      <c r="EM1633" s="51"/>
      <c r="EN1633" s="51"/>
      <c r="EO1633" s="51"/>
      <c r="EP1633" s="51"/>
      <c r="EQ1633" s="51"/>
      <c r="ER1633" s="51"/>
      <c r="ES1633" s="51"/>
      <c r="ET1633" s="51"/>
      <c r="EU1633" s="51"/>
      <c r="EV1633" s="51"/>
      <c r="EW1633" s="51"/>
      <c r="EX1633" s="51"/>
      <c r="EY1633" s="51"/>
      <c r="EZ1633" s="51"/>
      <c r="FA1633" s="51"/>
      <c r="FB1633" s="51"/>
      <c r="FC1633" s="51"/>
      <c r="FD1633" s="51"/>
      <c r="FE1633" s="51"/>
      <c r="FF1633" s="51"/>
      <c r="FG1633" s="51"/>
      <c r="FH1633" s="51"/>
      <c r="FI1633" s="51"/>
      <c r="FJ1633" s="51"/>
      <c r="FK1633" s="51"/>
      <c r="FL1633" s="51"/>
      <c r="FM1633" s="51"/>
      <c r="FN1633" s="51"/>
      <c r="FO1633" s="51"/>
      <c r="FP1633" s="51"/>
    </row>
    <row r="1634" spans="101:172" ht="12.75" customHeight="1">
      <c r="CW1634" s="51"/>
      <c r="CX1634" s="51"/>
      <c r="CY1634" s="51"/>
      <c r="CZ1634" s="51"/>
      <c r="DA1634" s="51"/>
      <c r="DB1634" s="51"/>
      <c r="DC1634" s="51"/>
      <c r="DD1634" s="51"/>
      <c r="DE1634" s="51"/>
      <c r="DF1634" s="51"/>
      <c r="DG1634" s="51"/>
      <c r="DH1634" s="51"/>
      <c r="DI1634" s="51"/>
      <c r="DJ1634" s="51"/>
      <c r="DK1634" s="51"/>
      <c r="DL1634" s="51"/>
      <c r="DM1634" s="51"/>
      <c r="DN1634" s="51"/>
      <c r="DO1634" s="51"/>
      <c r="DP1634" s="51"/>
      <c r="DQ1634" s="51"/>
      <c r="DR1634" s="51"/>
      <c r="DS1634" s="51"/>
      <c r="DT1634" s="51"/>
      <c r="DU1634" s="51"/>
      <c r="DV1634" s="51"/>
      <c r="DW1634" s="51"/>
      <c r="DX1634" s="51"/>
      <c r="DY1634" s="51"/>
      <c r="DZ1634" s="51"/>
      <c r="EA1634" s="51"/>
      <c r="EB1634" s="51"/>
      <c r="EC1634" s="51"/>
      <c r="ED1634" s="51"/>
      <c r="EE1634" s="51"/>
      <c r="EF1634" s="51"/>
      <c r="EG1634" s="51"/>
      <c r="EH1634" s="51"/>
      <c r="EI1634" s="51"/>
      <c r="EJ1634" s="51"/>
      <c r="EK1634" s="51"/>
      <c r="EL1634" s="51"/>
      <c r="EM1634" s="51"/>
      <c r="EN1634" s="51"/>
      <c r="EO1634" s="51"/>
      <c r="EP1634" s="51"/>
      <c r="EQ1634" s="51"/>
      <c r="ER1634" s="51"/>
      <c r="ES1634" s="51"/>
      <c r="ET1634" s="51"/>
      <c r="EU1634" s="51"/>
      <c r="EV1634" s="51"/>
      <c r="EW1634" s="51"/>
      <c r="EX1634" s="51"/>
      <c r="EY1634" s="51"/>
      <c r="EZ1634" s="51"/>
      <c r="FA1634" s="51"/>
      <c r="FB1634" s="51"/>
      <c r="FC1634" s="51"/>
      <c r="FD1634" s="51"/>
      <c r="FE1634" s="51"/>
      <c r="FF1634" s="51"/>
      <c r="FG1634" s="51"/>
      <c r="FH1634" s="51"/>
      <c r="FI1634" s="51"/>
      <c r="FJ1634" s="51"/>
      <c r="FK1634" s="51"/>
      <c r="FL1634" s="51"/>
      <c r="FM1634" s="51"/>
      <c r="FN1634" s="51"/>
      <c r="FO1634" s="51"/>
      <c r="FP1634" s="51"/>
    </row>
    <row r="1635" spans="101:172" ht="12.75" customHeight="1">
      <c r="CW1635" s="51"/>
      <c r="CX1635" s="51"/>
      <c r="CY1635" s="51"/>
      <c r="CZ1635" s="51"/>
      <c r="DA1635" s="51"/>
      <c r="DB1635" s="51"/>
      <c r="DC1635" s="51"/>
      <c r="DD1635" s="51"/>
      <c r="DE1635" s="51"/>
      <c r="DF1635" s="51"/>
      <c r="DG1635" s="51"/>
      <c r="DH1635" s="51"/>
      <c r="DI1635" s="51"/>
      <c r="DJ1635" s="51"/>
      <c r="DK1635" s="51"/>
      <c r="DL1635" s="51"/>
      <c r="DM1635" s="51"/>
      <c r="DN1635" s="51"/>
      <c r="DO1635" s="51"/>
      <c r="DP1635" s="51"/>
      <c r="DQ1635" s="51"/>
      <c r="DR1635" s="51"/>
      <c r="DS1635" s="51"/>
      <c r="DT1635" s="51"/>
      <c r="DU1635" s="51"/>
      <c r="DV1635" s="51"/>
      <c r="DW1635" s="51"/>
      <c r="DX1635" s="51"/>
      <c r="DY1635" s="51"/>
      <c r="DZ1635" s="51"/>
      <c r="EA1635" s="51"/>
      <c r="EB1635" s="51"/>
      <c r="EC1635" s="51"/>
      <c r="ED1635" s="51"/>
      <c r="EE1635" s="51"/>
      <c r="EF1635" s="51"/>
      <c r="EG1635" s="51"/>
      <c r="EH1635" s="51"/>
      <c r="EI1635" s="51"/>
      <c r="EJ1635" s="51"/>
      <c r="EK1635" s="51"/>
      <c r="EL1635" s="51"/>
      <c r="EM1635" s="51"/>
      <c r="EN1635" s="51"/>
      <c r="EO1635" s="51"/>
      <c r="EP1635" s="51"/>
      <c r="EQ1635" s="51"/>
      <c r="ER1635" s="51"/>
      <c r="ES1635" s="51"/>
      <c r="ET1635" s="51"/>
      <c r="EU1635" s="51"/>
      <c r="EV1635" s="51"/>
      <c r="EW1635" s="51"/>
      <c r="EX1635" s="51"/>
      <c r="EY1635" s="51"/>
      <c r="EZ1635" s="51"/>
      <c r="FA1635" s="51"/>
      <c r="FB1635" s="51"/>
      <c r="FC1635" s="51"/>
      <c r="FD1635" s="51"/>
      <c r="FE1635" s="51"/>
      <c r="FF1635" s="51"/>
      <c r="FG1635" s="51"/>
      <c r="FH1635" s="51"/>
      <c r="FI1635" s="51"/>
      <c r="FJ1635" s="51"/>
      <c r="FK1635" s="51"/>
      <c r="FL1635" s="51"/>
      <c r="FM1635" s="51"/>
      <c r="FN1635" s="51"/>
      <c r="FO1635" s="51"/>
      <c r="FP1635" s="51"/>
    </row>
    <row r="1636" spans="101:172" ht="12.75" customHeight="1">
      <c r="CW1636" s="51"/>
      <c r="CX1636" s="51"/>
      <c r="CY1636" s="51"/>
      <c r="CZ1636" s="51"/>
      <c r="DA1636" s="51"/>
      <c r="DB1636" s="51"/>
      <c r="DC1636" s="51"/>
      <c r="DD1636" s="51"/>
      <c r="DE1636" s="51"/>
      <c r="DF1636" s="51"/>
      <c r="DG1636" s="51"/>
      <c r="DH1636" s="51"/>
      <c r="DI1636" s="51"/>
      <c r="DJ1636" s="51"/>
      <c r="DK1636" s="51"/>
      <c r="DL1636" s="51"/>
      <c r="DM1636" s="51"/>
      <c r="DN1636" s="51"/>
      <c r="DO1636" s="51"/>
      <c r="DP1636" s="51"/>
      <c r="DQ1636" s="51"/>
      <c r="DR1636" s="51"/>
      <c r="DS1636" s="51"/>
      <c r="DT1636" s="51"/>
      <c r="DU1636" s="51"/>
      <c r="DV1636" s="51"/>
      <c r="DW1636" s="51"/>
      <c r="DX1636" s="51"/>
      <c r="DY1636" s="51"/>
      <c r="DZ1636" s="51"/>
      <c r="EA1636" s="51"/>
      <c r="EB1636" s="51"/>
      <c r="EC1636" s="51"/>
      <c r="ED1636" s="51"/>
      <c r="EE1636" s="51"/>
      <c r="EF1636" s="51"/>
      <c r="EG1636" s="51"/>
      <c r="EH1636" s="51"/>
      <c r="EI1636" s="51"/>
      <c r="EJ1636" s="51"/>
      <c r="EK1636" s="51"/>
      <c r="EL1636" s="51"/>
      <c r="EM1636" s="51"/>
      <c r="EN1636" s="51"/>
      <c r="EO1636" s="51"/>
      <c r="EP1636" s="51"/>
      <c r="EQ1636" s="51"/>
      <c r="ER1636" s="51"/>
      <c r="ES1636" s="51"/>
      <c r="ET1636" s="51"/>
      <c r="EU1636" s="51"/>
      <c r="EV1636" s="51"/>
      <c r="EW1636" s="51"/>
      <c r="EX1636" s="51"/>
      <c r="EY1636" s="51"/>
      <c r="EZ1636" s="51"/>
      <c r="FA1636" s="51"/>
      <c r="FB1636" s="51"/>
      <c r="FC1636" s="51"/>
      <c r="FD1636" s="51"/>
      <c r="FE1636" s="51"/>
      <c r="FF1636" s="51"/>
      <c r="FG1636" s="51"/>
      <c r="FH1636" s="51"/>
      <c r="FI1636" s="51"/>
      <c r="FJ1636" s="51"/>
      <c r="FK1636" s="51"/>
      <c r="FL1636" s="51"/>
      <c r="FM1636" s="51"/>
      <c r="FN1636" s="51"/>
      <c r="FO1636" s="51"/>
      <c r="FP1636" s="51"/>
    </row>
    <row r="1637" spans="101:172" ht="12.75" customHeight="1">
      <c r="CW1637" s="51"/>
      <c r="CX1637" s="51"/>
      <c r="CY1637" s="51"/>
      <c r="CZ1637" s="51"/>
      <c r="DA1637" s="51"/>
      <c r="DB1637" s="51"/>
      <c r="DC1637" s="51"/>
      <c r="DD1637" s="51"/>
      <c r="DE1637" s="51"/>
      <c r="DF1637" s="51"/>
      <c r="DG1637" s="51"/>
      <c r="DH1637" s="51"/>
      <c r="DI1637" s="51"/>
      <c r="DJ1637" s="51"/>
      <c r="DK1637" s="51"/>
      <c r="DL1637" s="51"/>
      <c r="DM1637" s="51"/>
      <c r="DN1637" s="51"/>
      <c r="DO1637" s="51"/>
      <c r="DP1637" s="51"/>
      <c r="DQ1637" s="51"/>
      <c r="DR1637" s="51"/>
      <c r="DS1637" s="51"/>
      <c r="DT1637" s="51"/>
      <c r="DU1637" s="51"/>
      <c r="DV1637" s="51"/>
      <c r="DW1637" s="51"/>
      <c r="DX1637" s="51"/>
      <c r="DY1637" s="51"/>
      <c r="DZ1637" s="51"/>
      <c r="EA1637" s="51"/>
      <c r="EB1637" s="51"/>
      <c r="EC1637" s="51"/>
      <c r="ED1637" s="51"/>
      <c r="EE1637" s="51"/>
      <c r="EF1637" s="51"/>
      <c r="EG1637" s="51"/>
      <c r="EH1637" s="51"/>
      <c r="EI1637" s="51"/>
      <c r="EJ1637" s="51"/>
      <c r="EK1637" s="51"/>
      <c r="EL1637" s="51"/>
      <c r="EM1637" s="51"/>
      <c r="EN1637" s="51"/>
      <c r="EO1637" s="51"/>
      <c r="EP1637" s="51"/>
      <c r="EQ1637" s="51"/>
      <c r="ER1637" s="51"/>
      <c r="ES1637" s="51"/>
      <c r="ET1637" s="51"/>
      <c r="EU1637" s="51"/>
      <c r="EV1637" s="51"/>
      <c r="EW1637" s="51"/>
      <c r="EX1637" s="51"/>
      <c r="EY1637" s="51"/>
      <c r="EZ1637" s="51"/>
      <c r="FA1637" s="51"/>
      <c r="FB1637" s="51"/>
      <c r="FC1637" s="51"/>
      <c r="FD1637" s="51"/>
      <c r="FE1637" s="51"/>
      <c r="FF1637" s="51"/>
      <c r="FG1637" s="51"/>
      <c r="FH1637" s="51"/>
      <c r="FI1637" s="51"/>
      <c r="FJ1637" s="51"/>
      <c r="FK1637" s="51"/>
      <c r="FL1637" s="51"/>
      <c r="FM1637" s="51"/>
      <c r="FN1637" s="51"/>
      <c r="FO1637" s="51"/>
      <c r="FP1637" s="51"/>
    </row>
    <row r="1638" spans="101:172" ht="12.75" customHeight="1">
      <c r="CW1638" s="51"/>
      <c r="CX1638" s="51"/>
      <c r="CY1638" s="51"/>
      <c r="CZ1638" s="51"/>
      <c r="DA1638" s="51"/>
      <c r="DB1638" s="51"/>
      <c r="DC1638" s="51"/>
      <c r="DD1638" s="51"/>
      <c r="DE1638" s="51"/>
      <c r="DF1638" s="51"/>
      <c r="DG1638" s="51"/>
      <c r="DH1638" s="51"/>
      <c r="DI1638" s="51"/>
      <c r="DJ1638" s="51"/>
      <c r="DK1638" s="51"/>
      <c r="DL1638" s="51"/>
      <c r="DM1638" s="51"/>
      <c r="DN1638" s="51"/>
      <c r="DO1638" s="51"/>
      <c r="DP1638" s="51"/>
      <c r="DQ1638" s="51"/>
      <c r="DR1638" s="51"/>
      <c r="DS1638" s="51"/>
      <c r="DT1638" s="51"/>
      <c r="DU1638" s="51"/>
      <c r="DV1638" s="51"/>
      <c r="DW1638" s="51"/>
      <c r="DX1638" s="51"/>
      <c r="DY1638" s="51"/>
      <c r="DZ1638" s="51"/>
      <c r="EA1638" s="51"/>
      <c r="EB1638" s="51"/>
      <c r="EC1638" s="51"/>
      <c r="ED1638" s="51"/>
      <c r="EE1638" s="51"/>
      <c r="EF1638" s="51"/>
      <c r="EG1638" s="51"/>
      <c r="EH1638" s="51"/>
      <c r="EI1638" s="51"/>
      <c r="EJ1638" s="51"/>
      <c r="EK1638" s="51"/>
      <c r="EL1638" s="51"/>
      <c r="EM1638" s="51"/>
      <c r="EN1638" s="51"/>
      <c r="EO1638" s="51"/>
      <c r="EP1638" s="51"/>
      <c r="EQ1638" s="51"/>
      <c r="ER1638" s="51"/>
      <c r="ES1638" s="51"/>
      <c r="ET1638" s="51"/>
      <c r="EU1638" s="51"/>
      <c r="EV1638" s="51"/>
      <c r="EW1638" s="51"/>
      <c r="EX1638" s="51"/>
      <c r="EY1638" s="51"/>
      <c r="EZ1638" s="51"/>
      <c r="FA1638" s="51"/>
      <c r="FB1638" s="51"/>
      <c r="FC1638" s="51"/>
      <c r="FD1638" s="51"/>
      <c r="FE1638" s="51"/>
      <c r="FF1638" s="51"/>
      <c r="FG1638" s="51"/>
      <c r="FH1638" s="51"/>
      <c r="FI1638" s="51"/>
      <c r="FJ1638" s="51"/>
      <c r="FK1638" s="51"/>
      <c r="FL1638" s="51"/>
      <c r="FM1638" s="51"/>
      <c r="FN1638" s="51"/>
      <c r="FO1638" s="51"/>
      <c r="FP1638" s="51"/>
    </row>
    <row r="1639" spans="101:172" ht="12.75" customHeight="1">
      <c r="CW1639" s="51"/>
      <c r="CX1639" s="51"/>
      <c r="CY1639" s="51"/>
      <c r="CZ1639" s="51"/>
      <c r="DA1639" s="51"/>
      <c r="DB1639" s="51"/>
      <c r="DC1639" s="51"/>
      <c r="DD1639" s="51"/>
      <c r="DE1639" s="51"/>
      <c r="DF1639" s="51"/>
      <c r="DG1639" s="51"/>
      <c r="DH1639" s="51"/>
      <c r="DI1639" s="51"/>
      <c r="DJ1639" s="51"/>
      <c r="DK1639" s="51"/>
      <c r="DL1639" s="51"/>
      <c r="DM1639" s="51"/>
      <c r="DN1639" s="51"/>
      <c r="DO1639" s="51"/>
      <c r="DP1639" s="51"/>
      <c r="DQ1639" s="51"/>
      <c r="DR1639" s="51"/>
      <c r="DS1639" s="51"/>
      <c r="DT1639" s="51"/>
      <c r="DU1639" s="51"/>
      <c r="DV1639" s="51"/>
      <c r="DW1639" s="51"/>
      <c r="DX1639" s="51"/>
      <c r="DY1639" s="51"/>
      <c r="DZ1639" s="51"/>
      <c r="EA1639" s="51"/>
      <c r="EB1639" s="51"/>
      <c r="EC1639" s="51"/>
      <c r="ED1639" s="51"/>
      <c r="EE1639" s="51"/>
      <c r="EF1639" s="51"/>
      <c r="EG1639" s="51"/>
      <c r="EH1639" s="51"/>
      <c r="EI1639" s="51"/>
      <c r="EJ1639" s="51"/>
      <c r="EK1639" s="51"/>
      <c r="EL1639" s="51"/>
      <c r="EM1639" s="51"/>
      <c r="EN1639" s="51"/>
      <c r="EO1639" s="51"/>
      <c r="EP1639" s="51"/>
      <c r="EQ1639" s="51"/>
      <c r="ER1639" s="51"/>
      <c r="ES1639" s="51"/>
      <c r="ET1639" s="51"/>
      <c r="EU1639" s="51"/>
      <c r="EV1639" s="51"/>
      <c r="EW1639" s="51"/>
      <c r="EX1639" s="51"/>
      <c r="EY1639" s="51"/>
      <c r="EZ1639" s="51"/>
      <c r="FA1639" s="51"/>
      <c r="FB1639" s="51"/>
      <c r="FC1639" s="51"/>
      <c r="FD1639" s="51"/>
      <c r="FE1639" s="51"/>
      <c r="FF1639" s="51"/>
      <c r="FG1639" s="51"/>
      <c r="FH1639" s="51"/>
      <c r="FI1639" s="51"/>
      <c r="FJ1639" s="51"/>
      <c r="FK1639" s="51"/>
      <c r="FL1639" s="51"/>
      <c r="FM1639" s="51"/>
      <c r="FN1639" s="51"/>
      <c r="FO1639" s="51"/>
      <c r="FP1639" s="51"/>
    </row>
    <row r="1640" spans="101:172" ht="12.75" customHeight="1">
      <c r="CW1640" s="51"/>
      <c r="CX1640" s="51"/>
      <c r="CY1640" s="51"/>
      <c r="CZ1640" s="51"/>
      <c r="DA1640" s="51"/>
      <c r="DB1640" s="51"/>
      <c r="DC1640" s="51"/>
      <c r="DD1640" s="51"/>
      <c r="DE1640" s="51"/>
      <c r="DF1640" s="51"/>
      <c r="DG1640" s="51"/>
      <c r="DH1640" s="51"/>
      <c r="DI1640" s="51"/>
      <c r="DJ1640" s="51"/>
      <c r="DK1640" s="51"/>
      <c r="DL1640" s="51"/>
      <c r="DM1640" s="51"/>
      <c r="DN1640" s="51"/>
      <c r="DO1640" s="51"/>
      <c r="DP1640" s="51"/>
      <c r="DQ1640" s="51"/>
      <c r="DR1640" s="51"/>
      <c r="DS1640" s="51"/>
      <c r="DT1640" s="51"/>
      <c r="DU1640" s="51"/>
      <c r="DV1640" s="51"/>
      <c r="DW1640" s="51"/>
      <c r="DX1640" s="51"/>
      <c r="DY1640" s="51"/>
      <c r="DZ1640" s="51"/>
      <c r="EA1640" s="51"/>
      <c r="EB1640" s="51"/>
      <c r="EC1640" s="51"/>
      <c r="ED1640" s="51"/>
      <c r="EE1640" s="51"/>
      <c r="EF1640" s="51"/>
      <c r="EG1640" s="51"/>
      <c r="EH1640" s="51"/>
      <c r="EI1640" s="51"/>
      <c r="EJ1640" s="51"/>
      <c r="EK1640" s="51"/>
      <c r="EL1640" s="51"/>
      <c r="EM1640" s="51"/>
      <c r="EN1640" s="51"/>
      <c r="EO1640" s="51"/>
      <c r="EP1640" s="51"/>
      <c r="EQ1640" s="51"/>
      <c r="ER1640" s="51"/>
      <c r="ES1640" s="51"/>
      <c r="ET1640" s="51"/>
      <c r="EU1640" s="51"/>
      <c r="EV1640" s="51"/>
      <c r="EW1640" s="51"/>
      <c r="EX1640" s="51"/>
      <c r="EY1640" s="51"/>
      <c r="EZ1640" s="51"/>
      <c r="FA1640" s="51"/>
      <c r="FB1640" s="51"/>
      <c r="FC1640" s="51"/>
      <c r="FD1640" s="51"/>
      <c r="FE1640" s="51"/>
      <c r="FF1640" s="51"/>
      <c r="FG1640" s="51"/>
      <c r="FH1640" s="51"/>
      <c r="FI1640" s="51"/>
      <c r="FJ1640" s="51"/>
      <c r="FK1640" s="51"/>
      <c r="FL1640" s="51"/>
      <c r="FM1640" s="51"/>
      <c r="FN1640" s="51"/>
      <c r="FO1640" s="51"/>
      <c r="FP1640" s="51"/>
    </row>
    <row r="1641" spans="101:172" ht="12.75" customHeight="1">
      <c r="CW1641" s="51"/>
      <c r="CX1641" s="51"/>
      <c r="CY1641" s="51"/>
      <c r="CZ1641" s="51"/>
      <c r="DA1641" s="51"/>
      <c r="DB1641" s="51"/>
      <c r="DC1641" s="51"/>
      <c r="DD1641" s="51"/>
      <c r="DE1641" s="51"/>
      <c r="DF1641" s="51"/>
      <c r="DG1641" s="51"/>
      <c r="DH1641" s="51"/>
      <c r="DI1641" s="51"/>
      <c r="DJ1641" s="51"/>
      <c r="DK1641" s="51"/>
      <c r="DL1641" s="51"/>
      <c r="DM1641" s="51"/>
      <c r="DN1641" s="51"/>
      <c r="DO1641" s="51"/>
      <c r="DP1641" s="51"/>
      <c r="DQ1641" s="51"/>
      <c r="DR1641" s="51"/>
      <c r="DS1641" s="51"/>
      <c r="DT1641" s="51"/>
      <c r="DU1641" s="51"/>
      <c r="DV1641" s="51"/>
      <c r="DW1641" s="51"/>
      <c r="DX1641" s="51"/>
      <c r="DY1641" s="51"/>
      <c r="DZ1641" s="51"/>
      <c r="EA1641" s="51"/>
      <c r="EB1641" s="51"/>
      <c r="EC1641" s="51"/>
      <c r="ED1641" s="51"/>
      <c r="EE1641" s="51"/>
      <c r="EF1641" s="51"/>
      <c r="EG1641" s="51"/>
      <c r="EH1641" s="51"/>
      <c r="EI1641" s="51"/>
      <c r="EJ1641" s="51"/>
      <c r="EK1641" s="51"/>
      <c r="EL1641" s="51"/>
      <c r="EM1641" s="51"/>
      <c r="EN1641" s="51"/>
      <c r="EO1641" s="51"/>
      <c r="EP1641" s="51"/>
      <c r="EQ1641" s="51"/>
      <c r="ER1641" s="51"/>
      <c r="ES1641" s="51"/>
      <c r="ET1641" s="51"/>
      <c r="EU1641" s="51"/>
      <c r="EV1641" s="51"/>
      <c r="EW1641" s="51"/>
      <c r="EX1641" s="51"/>
      <c r="EY1641" s="51"/>
      <c r="EZ1641" s="51"/>
      <c r="FA1641" s="51"/>
      <c r="FB1641" s="51"/>
      <c r="FC1641" s="51"/>
      <c r="FD1641" s="51"/>
      <c r="FE1641" s="51"/>
      <c r="FF1641" s="51"/>
      <c r="FG1641" s="51"/>
      <c r="FH1641" s="51"/>
      <c r="FI1641" s="51"/>
      <c r="FJ1641" s="51"/>
      <c r="FK1641" s="51"/>
      <c r="FL1641" s="51"/>
      <c r="FM1641" s="51"/>
      <c r="FN1641" s="51"/>
      <c r="FO1641" s="51"/>
      <c r="FP1641" s="51"/>
    </row>
    <row r="1642" spans="101:172" ht="12.75" customHeight="1">
      <c r="CW1642" s="51"/>
      <c r="CX1642" s="51"/>
      <c r="CY1642" s="51"/>
      <c r="CZ1642" s="51"/>
      <c r="DA1642" s="51"/>
      <c r="DB1642" s="51"/>
      <c r="DC1642" s="51"/>
      <c r="DD1642" s="51"/>
      <c r="DE1642" s="51"/>
      <c r="DF1642" s="51"/>
      <c r="DG1642" s="51"/>
      <c r="DH1642" s="51"/>
      <c r="DI1642" s="51"/>
      <c r="DJ1642" s="51"/>
      <c r="DK1642" s="51"/>
      <c r="DL1642" s="51"/>
      <c r="DM1642" s="51"/>
      <c r="DN1642" s="51"/>
      <c r="DO1642" s="51"/>
      <c r="DP1642" s="51"/>
      <c r="DQ1642" s="51"/>
      <c r="DR1642" s="51"/>
      <c r="DS1642" s="51"/>
      <c r="DT1642" s="51"/>
      <c r="DU1642" s="51"/>
      <c r="DV1642" s="51"/>
      <c r="DW1642" s="51"/>
      <c r="DX1642" s="51"/>
      <c r="DY1642" s="51"/>
      <c r="DZ1642" s="51"/>
      <c r="EA1642" s="51"/>
      <c r="EB1642" s="51"/>
      <c r="EC1642" s="51"/>
      <c r="ED1642" s="51"/>
      <c r="EE1642" s="51"/>
      <c r="EF1642" s="51"/>
      <c r="EG1642" s="51"/>
      <c r="EH1642" s="51"/>
      <c r="EI1642" s="51"/>
      <c r="EJ1642" s="51"/>
      <c r="EK1642" s="51"/>
      <c r="EL1642" s="51"/>
      <c r="EM1642" s="51"/>
      <c r="EN1642" s="51"/>
      <c r="EO1642" s="51"/>
      <c r="EP1642" s="51"/>
      <c r="EQ1642" s="51"/>
      <c r="ER1642" s="51"/>
      <c r="ES1642" s="51"/>
      <c r="ET1642" s="51"/>
      <c r="EU1642" s="51"/>
      <c r="EV1642" s="51"/>
      <c r="EW1642" s="51"/>
      <c r="EX1642" s="51"/>
      <c r="EY1642" s="51"/>
      <c r="EZ1642" s="51"/>
      <c r="FA1642" s="51"/>
      <c r="FB1642" s="51"/>
      <c r="FC1642" s="51"/>
      <c r="FD1642" s="51"/>
      <c r="FE1642" s="51"/>
      <c r="FF1642" s="51"/>
      <c r="FG1642" s="51"/>
      <c r="FH1642" s="51"/>
      <c r="FI1642" s="51"/>
      <c r="FJ1642" s="51"/>
      <c r="FK1642" s="51"/>
      <c r="FL1642" s="51"/>
      <c r="FM1642" s="51"/>
      <c r="FN1642" s="51"/>
      <c r="FO1642" s="51"/>
      <c r="FP1642" s="51"/>
    </row>
    <row r="1643" spans="101:172" ht="12.75" customHeight="1">
      <c r="CW1643" s="51"/>
      <c r="CX1643" s="51"/>
      <c r="CY1643" s="51"/>
      <c r="CZ1643" s="51"/>
      <c r="DA1643" s="51"/>
      <c r="DB1643" s="51"/>
      <c r="DC1643" s="51"/>
      <c r="DD1643" s="51"/>
      <c r="DE1643" s="51"/>
      <c r="DF1643" s="51"/>
      <c r="DG1643" s="51"/>
      <c r="DH1643" s="51"/>
      <c r="DI1643" s="51"/>
      <c r="DJ1643" s="51"/>
      <c r="DK1643" s="51"/>
      <c r="DL1643" s="51"/>
      <c r="DM1643" s="51"/>
      <c r="DN1643" s="51"/>
      <c r="DO1643" s="51"/>
      <c r="DP1643" s="51"/>
      <c r="DQ1643" s="51"/>
      <c r="DR1643" s="51"/>
      <c r="DS1643" s="51"/>
      <c r="DT1643" s="51"/>
      <c r="DU1643" s="51"/>
      <c r="DV1643" s="51"/>
      <c r="DW1643" s="51"/>
      <c r="DX1643" s="51"/>
      <c r="DY1643" s="51"/>
      <c r="DZ1643" s="51"/>
      <c r="EA1643" s="51"/>
      <c r="EB1643" s="51"/>
      <c r="EC1643" s="51"/>
      <c r="ED1643" s="51"/>
      <c r="EE1643" s="51"/>
      <c r="EF1643" s="51"/>
      <c r="EG1643" s="51"/>
      <c r="EH1643" s="51"/>
      <c r="EI1643" s="51"/>
      <c r="EJ1643" s="51"/>
      <c r="EK1643" s="51"/>
      <c r="EL1643" s="51"/>
      <c r="EM1643" s="51"/>
      <c r="EN1643" s="51"/>
      <c r="EO1643" s="51"/>
      <c r="EP1643" s="51"/>
      <c r="EQ1643" s="51"/>
      <c r="ER1643" s="51"/>
      <c r="ES1643" s="51"/>
      <c r="ET1643" s="51"/>
      <c r="EU1643" s="51"/>
      <c r="EV1643" s="51"/>
      <c r="EW1643" s="51"/>
      <c r="EX1643" s="51"/>
      <c r="EY1643" s="51"/>
      <c r="EZ1643" s="51"/>
      <c r="FA1643" s="51"/>
      <c r="FB1643" s="51"/>
      <c r="FC1643" s="51"/>
      <c r="FD1643" s="51"/>
      <c r="FE1643" s="51"/>
      <c r="FF1643" s="51"/>
      <c r="FG1643" s="51"/>
      <c r="FH1643" s="51"/>
      <c r="FI1643" s="51"/>
      <c r="FJ1643" s="51"/>
      <c r="FK1643" s="51"/>
      <c r="FL1643" s="51"/>
      <c r="FM1643" s="51"/>
      <c r="FN1643" s="51"/>
      <c r="FO1643" s="51"/>
      <c r="FP1643" s="51"/>
    </row>
    <row r="1644" spans="101:172" ht="12.75" customHeight="1">
      <c r="CW1644" s="51"/>
      <c r="CX1644" s="51"/>
      <c r="CY1644" s="51"/>
      <c r="CZ1644" s="51"/>
      <c r="DA1644" s="51"/>
      <c r="DB1644" s="51"/>
      <c r="DC1644" s="51"/>
      <c r="DD1644" s="51"/>
      <c r="DE1644" s="51"/>
      <c r="DF1644" s="51"/>
      <c r="DG1644" s="51"/>
      <c r="DH1644" s="51"/>
      <c r="DI1644" s="51"/>
      <c r="DJ1644" s="51"/>
      <c r="DK1644" s="51"/>
      <c r="DL1644" s="51"/>
      <c r="DM1644" s="51"/>
      <c r="DN1644" s="51"/>
      <c r="DO1644" s="51"/>
      <c r="DP1644" s="51"/>
      <c r="DQ1644" s="51"/>
      <c r="DR1644" s="51"/>
      <c r="DS1644" s="51"/>
      <c r="DT1644" s="51"/>
      <c r="DU1644" s="51"/>
      <c r="DV1644" s="51"/>
      <c r="DW1644" s="51"/>
      <c r="DX1644" s="51"/>
      <c r="DY1644" s="51"/>
      <c r="DZ1644" s="51"/>
      <c r="EA1644" s="51"/>
      <c r="EB1644" s="51"/>
      <c r="EC1644" s="51"/>
      <c r="ED1644" s="51"/>
      <c r="EE1644" s="51"/>
      <c r="EF1644" s="51"/>
      <c r="EG1644" s="51"/>
      <c r="EH1644" s="51"/>
      <c r="EI1644" s="51"/>
      <c r="EJ1644" s="51"/>
      <c r="EK1644" s="51"/>
      <c r="EL1644" s="51"/>
      <c r="EM1644" s="51"/>
      <c r="EN1644" s="51"/>
      <c r="EO1644" s="51"/>
      <c r="EP1644" s="51"/>
      <c r="EQ1644" s="51"/>
      <c r="ER1644" s="51"/>
      <c r="ES1644" s="51"/>
      <c r="ET1644" s="51"/>
      <c r="EU1644" s="51"/>
      <c r="EV1644" s="51"/>
      <c r="EW1644" s="51"/>
      <c r="EX1644" s="51"/>
      <c r="EY1644" s="51"/>
      <c r="EZ1644" s="51"/>
      <c r="FA1644" s="51"/>
      <c r="FB1644" s="51"/>
      <c r="FC1644" s="51"/>
      <c r="FD1644" s="51"/>
      <c r="FE1644" s="51"/>
      <c r="FF1644" s="51"/>
      <c r="FG1644" s="51"/>
      <c r="FH1644" s="51"/>
      <c r="FI1644" s="51"/>
      <c r="FJ1644" s="51"/>
      <c r="FK1644" s="51"/>
      <c r="FL1644" s="51"/>
      <c r="FM1644" s="51"/>
      <c r="FN1644" s="51"/>
      <c r="FO1644" s="51"/>
      <c r="FP1644" s="51"/>
    </row>
    <row r="1645" spans="101:172" ht="12.75" customHeight="1">
      <c r="CW1645" s="51"/>
      <c r="CX1645" s="51"/>
      <c r="CY1645" s="51"/>
      <c r="CZ1645" s="51"/>
      <c r="DA1645" s="51"/>
      <c r="DB1645" s="51"/>
      <c r="DC1645" s="51"/>
      <c r="DD1645" s="51"/>
      <c r="DE1645" s="51"/>
      <c r="DF1645" s="51"/>
      <c r="DG1645" s="51"/>
      <c r="DH1645" s="51"/>
      <c r="DI1645" s="51"/>
      <c r="DJ1645" s="51"/>
      <c r="DK1645" s="51"/>
      <c r="DL1645" s="51"/>
      <c r="DM1645" s="51"/>
      <c r="DN1645" s="51"/>
      <c r="DO1645" s="51"/>
      <c r="DP1645" s="51"/>
      <c r="DQ1645" s="51"/>
      <c r="DR1645" s="51"/>
      <c r="DS1645" s="51"/>
      <c r="DT1645" s="51"/>
      <c r="DU1645" s="51"/>
      <c r="DV1645" s="51"/>
      <c r="DW1645" s="51"/>
      <c r="DX1645" s="51"/>
      <c r="DY1645" s="51"/>
      <c r="DZ1645" s="51"/>
      <c r="EA1645" s="51"/>
      <c r="EB1645" s="51"/>
      <c r="EC1645" s="51"/>
      <c r="ED1645" s="51"/>
      <c r="EE1645" s="51"/>
      <c r="EF1645" s="51"/>
      <c r="EG1645" s="51"/>
      <c r="EH1645" s="51"/>
      <c r="EI1645" s="51"/>
      <c r="EJ1645" s="51"/>
      <c r="EK1645" s="51"/>
      <c r="EL1645" s="51"/>
      <c r="EM1645" s="51"/>
      <c r="EN1645" s="51"/>
      <c r="EO1645" s="51"/>
      <c r="EP1645" s="51"/>
      <c r="EQ1645" s="51"/>
      <c r="ER1645" s="51"/>
      <c r="ES1645" s="51"/>
      <c r="ET1645" s="51"/>
      <c r="EU1645" s="51"/>
      <c r="EV1645" s="51"/>
      <c r="EW1645" s="51"/>
      <c r="EX1645" s="51"/>
      <c r="EY1645" s="51"/>
      <c r="EZ1645" s="51"/>
      <c r="FA1645" s="51"/>
      <c r="FB1645" s="51"/>
      <c r="FC1645" s="51"/>
      <c r="FD1645" s="51"/>
      <c r="FE1645" s="51"/>
      <c r="FF1645" s="51"/>
      <c r="FG1645" s="51"/>
      <c r="FH1645" s="51"/>
      <c r="FI1645" s="51"/>
      <c r="FJ1645" s="51"/>
      <c r="FK1645" s="51"/>
      <c r="FL1645" s="51"/>
      <c r="FM1645" s="51"/>
      <c r="FN1645" s="51"/>
      <c r="FO1645" s="51"/>
      <c r="FP1645" s="51"/>
    </row>
    <row r="1646" spans="101:172" ht="12.75" customHeight="1">
      <c r="CW1646" s="51"/>
      <c r="CX1646" s="51"/>
      <c r="CY1646" s="51"/>
      <c r="CZ1646" s="51"/>
      <c r="DA1646" s="51"/>
      <c r="DB1646" s="51"/>
      <c r="DC1646" s="51"/>
      <c r="DD1646" s="51"/>
      <c r="DE1646" s="51"/>
      <c r="DF1646" s="51"/>
      <c r="DG1646" s="51"/>
      <c r="DH1646" s="51"/>
      <c r="DI1646" s="51"/>
      <c r="DJ1646" s="51"/>
      <c r="DK1646" s="51"/>
      <c r="DL1646" s="51"/>
      <c r="DM1646" s="51"/>
      <c r="DN1646" s="51"/>
      <c r="DO1646" s="51"/>
      <c r="DP1646" s="51"/>
      <c r="DQ1646" s="51"/>
      <c r="DR1646" s="51"/>
      <c r="DS1646" s="51"/>
      <c r="DT1646" s="51"/>
      <c r="DU1646" s="51"/>
      <c r="DV1646" s="51"/>
      <c r="DW1646" s="51"/>
      <c r="DX1646" s="51"/>
      <c r="DY1646" s="51"/>
      <c r="DZ1646" s="51"/>
      <c r="EA1646" s="51"/>
      <c r="EB1646" s="51"/>
      <c r="EC1646" s="51"/>
      <c r="ED1646" s="51"/>
      <c r="EE1646" s="51"/>
      <c r="EF1646" s="51"/>
      <c r="EG1646" s="51"/>
      <c r="EH1646" s="51"/>
      <c r="EI1646" s="51"/>
      <c r="EJ1646" s="51"/>
      <c r="EK1646" s="51"/>
      <c r="EL1646" s="51"/>
      <c r="EM1646" s="51"/>
      <c r="EN1646" s="51"/>
      <c r="EO1646" s="51"/>
      <c r="EP1646" s="51"/>
      <c r="EQ1646" s="51"/>
      <c r="ER1646" s="51"/>
      <c r="ES1646" s="51"/>
      <c r="ET1646" s="51"/>
      <c r="EU1646" s="51"/>
      <c r="EV1646" s="51"/>
      <c r="EW1646" s="51"/>
      <c r="EX1646" s="51"/>
      <c r="EY1646" s="51"/>
      <c r="EZ1646" s="51"/>
      <c r="FA1646" s="51"/>
      <c r="FB1646" s="51"/>
      <c r="FC1646" s="51"/>
      <c r="FD1646" s="51"/>
      <c r="FE1646" s="51"/>
      <c r="FF1646" s="51"/>
      <c r="FG1646" s="51"/>
      <c r="FH1646" s="51"/>
      <c r="FI1646" s="51"/>
      <c r="FJ1646" s="51"/>
      <c r="FK1646" s="51"/>
      <c r="FL1646" s="51"/>
      <c r="FM1646" s="51"/>
      <c r="FN1646" s="51"/>
      <c r="FO1646" s="51"/>
      <c r="FP1646" s="51"/>
    </row>
    <row r="1647" spans="101:172" ht="12.75" customHeight="1">
      <c r="CW1647" s="51"/>
      <c r="CX1647" s="51"/>
      <c r="CY1647" s="51"/>
      <c r="CZ1647" s="51"/>
      <c r="DA1647" s="51"/>
      <c r="DB1647" s="51"/>
      <c r="DC1647" s="51"/>
      <c r="DD1647" s="51"/>
      <c r="DE1647" s="51"/>
      <c r="DF1647" s="51"/>
      <c r="DG1647" s="51"/>
      <c r="DH1647" s="51"/>
      <c r="DI1647" s="51"/>
      <c r="DJ1647" s="51"/>
      <c r="DK1647" s="51"/>
      <c r="DL1647" s="51"/>
      <c r="DM1647" s="51"/>
      <c r="DN1647" s="51"/>
      <c r="DO1647" s="51"/>
      <c r="DP1647" s="51"/>
      <c r="DQ1647" s="51"/>
      <c r="DR1647" s="51"/>
      <c r="DS1647" s="51"/>
      <c r="DT1647" s="51"/>
      <c r="DU1647" s="51"/>
      <c r="DV1647" s="51"/>
      <c r="DW1647" s="51"/>
      <c r="DX1647" s="51"/>
      <c r="DY1647" s="51"/>
      <c r="DZ1647" s="51"/>
      <c r="EA1647" s="51"/>
      <c r="EB1647" s="51"/>
      <c r="EC1647" s="51"/>
      <c r="ED1647" s="51"/>
      <c r="EE1647" s="51"/>
      <c r="EF1647" s="51"/>
      <c r="EG1647" s="51"/>
      <c r="EH1647" s="51"/>
      <c r="EI1647" s="51"/>
      <c r="EJ1647" s="51"/>
      <c r="EK1647" s="51"/>
      <c r="EL1647" s="51"/>
      <c r="EM1647" s="51"/>
      <c r="EN1647" s="51"/>
      <c r="EO1647" s="51"/>
      <c r="EP1647" s="51"/>
      <c r="EQ1647" s="51"/>
      <c r="ER1647" s="51"/>
      <c r="ES1647" s="51"/>
      <c r="ET1647" s="51"/>
      <c r="EU1647" s="51"/>
      <c r="EV1647" s="51"/>
      <c r="EW1647" s="51"/>
      <c r="EX1647" s="51"/>
      <c r="EY1647" s="51"/>
      <c r="EZ1647" s="51"/>
      <c r="FA1647" s="51"/>
      <c r="FB1647" s="51"/>
      <c r="FC1647" s="51"/>
      <c r="FD1647" s="51"/>
      <c r="FE1647" s="51"/>
      <c r="FF1647" s="51"/>
      <c r="FG1647" s="51"/>
      <c r="FH1647" s="51"/>
      <c r="FI1647" s="51"/>
      <c r="FJ1647" s="51"/>
      <c r="FK1647" s="51"/>
      <c r="FL1647" s="51"/>
      <c r="FM1647" s="51"/>
      <c r="FN1647" s="51"/>
      <c r="FO1647" s="51"/>
      <c r="FP1647" s="51"/>
    </row>
    <row r="1648" spans="101:172" ht="12.75" customHeight="1">
      <c r="CW1648" s="51"/>
      <c r="CX1648" s="51"/>
      <c r="CY1648" s="51"/>
      <c r="CZ1648" s="51"/>
      <c r="DA1648" s="51"/>
      <c r="DB1648" s="51"/>
      <c r="DC1648" s="51"/>
      <c r="DD1648" s="51"/>
      <c r="DE1648" s="51"/>
      <c r="DF1648" s="51"/>
      <c r="DG1648" s="51"/>
      <c r="DH1648" s="51"/>
      <c r="DI1648" s="51"/>
      <c r="DJ1648" s="51"/>
      <c r="DK1648" s="51"/>
      <c r="DL1648" s="51"/>
      <c r="DM1648" s="51"/>
      <c r="DN1648" s="51"/>
      <c r="DO1648" s="51"/>
      <c r="DP1648" s="51"/>
      <c r="DQ1648" s="51"/>
      <c r="DR1648" s="51"/>
      <c r="DS1648" s="51"/>
      <c r="DT1648" s="51"/>
      <c r="DU1648" s="51"/>
      <c r="DV1648" s="51"/>
      <c r="DW1648" s="51"/>
      <c r="DX1648" s="51"/>
      <c r="DY1648" s="51"/>
      <c r="DZ1648" s="51"/>
      <c r="EA1648" s="51"/>
      <c r="EB1648" s="51"/>
      <c r="EC1648" s="51"/>
      <c r="ED1648" s="51"/>
      <c r="EE1648" s="51"/>
      <c r="EF1648" s="51"/>
      <c r="EG1648" s="51"/>
      <c r="EH1648" s="51"/>
      <c r="EI1648" s="51"/>
      <c r="EJ1648" s="51"/>
      <c r="EK1648" s="51"/>
      <c r="EL1648" s="51"/>
      <c r="EM1648" s="51"/>
      <c r="EN1648" s="51"/>
      <c r="EO1648" s="51"/>
      <c r="EP1648" s="51"/>
      <c r="EQ1648" s="51"/>
      <c r="ER1648" s="51"/>
      <c r="ES1648" s="51"/>
      <c r="ET1648" s="51"/>
      <c r="EU1648" s="51"/>
      <c r="EV1648" s="51"/>
      <c r="EW1648" s="51"/>
      <c r="EX1648" s="51"/>
      <c r="EY1648" s="51"/>
      <c r="EZ1648" s="51"/>
      <c r="FA1648" s="51"/>
      <c r="FB1648" s="51"/>
      <c r="FC1648" s="51"/>
      <c r="FD1648" s="51"/>
      <c r="FE1648" s="51"/>
      <c r="FF1648" s="51"/>
      <c r="FG1648" s="51"/>
      <c r="FH1648" s="51"/>
      <c r="FI1648" s="51"/>
      <c r="FJ1648" s="51"/>
      <c r="FK1648" s="51"/>
      <c r="FL1648" s="51"/>
      <c r="FM1648" s="51"/>
      <c r="FN1648" s="51"/>
      <c r="FO1648" s="51"/>
      <c r="FP1648" s="51"/>
    </row>
    <row r="1649" spans="101:172" ht="12.75" customHeight="1">
      <c r="CW1649" s="51"/>
      <c r="CX1649" s="51"/>
      <c r="CY1649" s="51"/>
      <c r="CZ1649" s="51"/>
      <c r="DA1649" s="51"/>
      <c r="DB1649" s="51"/>
      <c r="DC1649" s="51"/>
      <c r="DD1649" s="51"/>
      <c r="DE1649" s="51"/>
      <c r="DF1649" s="51"/>
      <c r="DG1649" s="51"/>
      <c r="DH1649" s="51"/>
      <c r="DI1649" s="51"/>
      <c r="DJ1649" s="51"/>
      <c r="DK1649" s="51"/>
      <c r="DL1649" s="51"/>
      <c r="DM1649" s="51"/>
      <c r="DN1649" s="51"/>
      <c r="DO1649" s="51"/>
      <c r="DP1649" s="51"/>
      <c r="DQ1649" s="51"/>
      <c r="DR1649" s="51"/>
      <c r="DS1649" s="51"/>
      <c r="DT1649" s="51"/>
      <c r="DU1649" s="51"/>
      <c r="DV1649" s="51"/>
      <c r="DW1649" s="51"/>
      <c r="DX1649" s="51"/>
      <c r="DY1649" s="51"/>
      <c r="DZ1649" s="51"/>
      <c r="EA1649" s="51"/>
      <c r="EB1649" s="51"/>
      <c r="EC1649" s="51"/>
      <c r="ED1649" s="51"/>
      <c r="EE1649" s="51"/>
      <c r="EF1649" s="51"/>
      <c r="EG1649" s="51"/>
      <c r="EH1649" s="51"/>
      <c r="EI1649" s="51"/>
      <c r="EJ1649" s="51"/>
      <c r="EK1649" s="51"/>
      <c r="EL1649" s="51"/>
      <c r="EM1649" s="51"/>
      <c r="EN1649" s="51"/>
      <c r="EO1649" s="51"/>
      <c r="EP1649" s="51"/>
      <c r="EQ1649" s="51"/>
      <c r="ER1649" s="51"/>
      <c r="ES1649" s="51"/>
      <c r="ET1649" s="51"/>
      <c r="EU1649" s="51"/>
      <c r="EV1649" s="51"/>
      <c r="EW1649" s="51"/>
      <c r="EX1649" s="51"/>
      <c r="EY1649" s="51"/>
      <c r="EZ1649" s="51"/>
      <c r="FA1649" s="51"/>
      <c r="FB1649" s="51"/>
      <c r="FC1649" s="51"/>
      <c r="FD1649" s="51"/>
      <c r="FE1649" s="51"/>
      <c r="FF1649" s="51"/>
      <c r="FG1649" s="51"/>
      <c r="FH1649" s="51"/>
      <c r="FI1649" s="51"/>
      <c r="FJ1649" s="51"/>
      <c r="FK1649" s="51"/>
      <c r="FL1649" s="51"/>
      <c r="FM1649" s="51"/>
      <c r="FN1649" s="51"/>
      <c r="FO1649" s="51"/>
      <c r="FP1649" s="51"/>
    </row>
    <row r="1650" spans="101:172" ht="12.75" customHeight="1">
      <c r="CW1650" s="51"/>
      <c r="CX1650" s="51"/>
      <c r="CY1650" s="51"/>
      <c r="CZ1650" s="51"/>
      <c r="DA1650" s="51"/>
      <c r="DB1650" s="51"/>
      <c r="DC1650" s="51"/>
      <c r="DD1650" s="51"/>
      <c r="DE1650" s="51"/>
      <c r="DF1650" s="51"/>
      <c r="DG1650" s="51"/>
      <c r="DH1650" s="51"/>
      <c r="DI1650" s="51"/>
      <c r="DJ1650" s="51"/>
      <c r="DK1650" s="51"/>
      <c r="DL1650" s="51"/>
      <c r="DM1650" s="51"/>
      <c r="DN1650" s="51"/>
      <c r="DO1650" s="51"/>
      <c r="DP1650" s="51"/>
      <c r="DQ1650" s="51"/>
      <c r="DR1650" s="51"/>
      <c r="DS1650" s="51"/>
      <c r="DT1650" s="51"/>
      <c r="DU1650" s="51"/>
      <c r="DV1650" s="51"/>
      <c r="DW1650" s="51"/>
      <c r="DX1650" s="51"/>
      <c r="DY1650" s="51"/>
      <c r="DZ1650" s="51"/>
      <c r="EA1650" s="51"/>
      <c r="EB1650" s="51"/>
      <c r="EC1650" s="51"/>
      <c r="ED1650" s="51"/>
      <c r="EE1650" s="51"/>
      <c r="EF1650" s="51"/>
      <c r="EG1650" s="51"/>
      <c r="EH1650" s="51"/>
      <c r="EI1650" s="51"/>
      <c r="EJ1650" s="51"/>
      <c r="EK1650" s="51"/>
      <c r="EL1650" s="51"/>
      <c r="EM1650" s="51"/>
      <c r="EN1650" s="51"/>
      <c r="EO1650" s="51"/>
      <c r="EP1650" s="51"/>
      <c r="EQ1650" s="51"/>
      <c r="ER1650" s="51"/>
      <c r="ES1650" s="51"/>
      <c r="ET1650" s="51"/>
      <c r="EU1650" s="51"/>
      <c r="EV1650" s="51"/>
      <c r="EW1650" s="51"/>
      <c r="EX1650" s="51"/>
      <c r="EY1650" s="51"/>
      <c r="EZ1650" s="51"/>
      <c r="FA1650" s="51"/>
      <c r="FB1650" s="51"/>
      <c r="FC1650" s="51"/>
      <c r="FD1650" s="51"/>
      <c r="FE1650" s="51"/>
      <c r="FF1650" s="51"/>
      <c r="FG1650" s="51"/>
      <c r="FH1650" s="51"/>
      <c r="FI1650" s="51"/>
      <c r="FJ1650" s="51"/>
      <c r="FK1650" s="51"/>
      <c r="FL1650" s="51"/>
      <c r="FM1650" s="51"/>
      <c r="FN1650" s="51"/>
      <c r="FO1650" s="51"/>
      <c r="FP1650" s="51"/>
    </row>
    <row r="1651" spans="101:172" ht="12.75" customHeight="1">
      <c r="CW1651" s="51"/>
      <c r="CX1651" s="51"/>
      <c r="CY1651" s="51"/>
      <c r="CZ1651" s="51"/>
      <c r="DA1651" s="51"/>
      <c r="DB1651" s="51"/>
      <c r="DC1651" s="51"/>
      <c r="DD1651" s="51"/>
      <c r="DE1651" s="51"/>
      <c r="DF1651" s="51"/>
      <c r="DG1651" s="51"/>
      <c r="DH1651" s="51"/>
      <c r="DI1651" s="51"/>
      <c r="DJ1651" s="51"/>
      <c r="DK1651" s="51"/>
      <c r="DL1651" s="51"/>
      <c r="DM1651" s="51"/>
      <c r="DN1651" s="51"/>
      <c r="DO1651" s="51"/>
      <c r="DP1651" s="51"/>
      <c r="DQ1651" s="51"/>
      <c r="DR1651" s="51"/>
      <c r="DS1651" s="51"/>
      <c r="DT1651" s="51"/>
      <c r="DU1651" s="51"/>
      <c r="DV1651" s="51"/>
      <c r="DW1651" s="51"/>
      <c r="DX1651" s="51"/>
      <c r="DY1651" s="51"/>
      <c r="DZ1651" s="51"/>
      <c r="EA1651" s="51"/>
      <c r="EB1651" s="51"/>
      <c r="EC1651" s="51"/>
      <c r="ED1651" s="51"/>
      <c r="EE1651" s="51"/>
      <c r="EF1651" s="51"/>
      <c r="EG1651" s="51"/>
      <c r="EH1651" s="51"/>
      <c r="EI1651" s="51"/>
      <c r="EJ1651" s="51"/>
      <c r="EK1651" s="51"/>
      <c r="EL1651" s="51"/>
      <c r="EM1651" s="51"/>
      <c r="EN1651" s="51"/>
      <c r="EO1651" s="51"/>
      <c r="EP1651" s="51"/>
      <c r="EQ1651" s="51"/>
      <c r="ER1651" s="51"/>
      <c r="ES1651" s="51"/>
      <c r="ET1651" s="51"/>
      <c r="EU1651" s="51"/>
      <c r="EV1651" s="51"/>
      <c r="EW1651" s="51"/>
      <c r="EX1651" s="51"/>
      <c r="EY1651" s="51"/>
      <c r="EZ1651" s="51"/>
      <c r="FA1651" s="51"/>
      <c r="FB1651" s="51"/>
      <c r="FC1651" s="51"/>
      <c r="FD1651" s="51"/>
      <c r="FE1651" s="51"/>
      <c r="FF1651" s="51"/>
      <c r="FG1651" s="51"/>
      <c r="FH1651" s="51"/>
      <c r="FI1651" s="51"/>
      <c r="FJ1651" s="51"/>
      <c r="FK1651" s="51"/>
      <c r="FL1651" s="51"/>
      <c r="FM1651" s="51"/>
      <c r="FN1651" s="51"/>
      <c r="FO1651" s="51"/>
      <c r="FP1651" s="51"/>
    </row>
    <row r="1652" spans="101:172" ht="12.75" customHeight="1">
      <c r="CW1652" s="51"/>
      <c r="CX1652" s="51"/>
      <c r="CY1652" s="51"/>
      <c r="CZ1652" s="51"/>
      <c r="DA1652" s="51"/>
      <c r="DB1652" s="51"/>
      <c r="DC1652" s="51"/>
      <c r="DD1652" s="51"/>
      <c r="DE1652" s="51"/>
      <c r="DF1652" s="51"/>
      <c r="DG1652" s="51"/>
      <c r="DH1652" s="51"/>
      <c r="DI1652" s="51"/>
      <c r="DJ1652" s="51"/>
      <c r="DK1652" s="51"/>
      <c r="DL1652" s="51"/>
      <c r="DM1652" s="51"/>
      <c r="DN1652" s="51"/>
      <c r="DO1652" s="51"/>
      <c r="DP1652" s="51"/>
      <c r="DQ1652" s="51"/>
      <c r="DR1652" s="51"/>
      <c r="DS1652" s="51"/>
      <c r="DT1652" s="51"/>
      <c r="DU1652" s="51"/>
      <c r="DV1652" s="51"/>
      <c r="DW1652" s="51"/>
      <c r="DX1652" s="51"/>
      <c r="DY1652" s="51"/>
      <c r="DZ1652" s="51"/>
      <c r="EA1652" s="51"/>
      <c r="EB1652" s="51"/>
      <c r="EC1652" s="51"/>
      <c r="ED1652" s="51"/>
      <c r="EE1652" s="51"/>
      <c r="EF1652" s="51"/>
      <c r="EG1652" s="51"/>
      <c r="EH1652" s="51"/>
      <c r="EI1652" s="51"/>
      <c r="EJ1652" s="51"/>
      <c r="EK1652" s="51"/>
      <c r="EL1652" s="51"/>
      <c r="EM1652" s="51"/>
      <c r="EN1652" s="51"/>
      <c r="EO1652" s="51"/>
      <c r="EP1652" s="51"/>
      <c r="EQ1652" s="51"/>
      <c r="ER1652" s="51"/>
      <c r="ES1652" s="51"/>
      <c r="ET1652" s="51"/>
      <c r="EU1652" s="51"/>
      <c r="EV1652" s="51"/>
      <c r="EW1652" s="51"/>
      <c r="EX1652" s="51"/>
      <c r="EY1652" s="51"/>
      <c r="EZ1652" s="51"/>
      <c r="FA1652" s="51"/>
      <c r="FB1652" s="51"/>
      <c r="FC1652" s="51"/>
      <c r="FD1652" s="51"/>
      <c r="FE1652" s="51"/>
      <c r="FF1652" s="51"/>
      <c r="FG1652" s="51"/>
      <c r="FH1652" s="51"/>
      <c r="FI1652" s="51"/>
      <c r="FJ1652" s="51"/>
      <c r="FK1652" s="51"/>
      <c r="FL1652" s="51"/>
      <c r="FM1652" s="51"/>
      <c r="FN1652" s="51"/>
      <c r="FO1652" s="51"/>
      <c r="FP1652" s="51"/>
    </row>
    <row r="1653" spans="101:172" ht="12.75" customHeight="1">
      <c r="CW1653" s="51"/>
      <c r="CX1653" s="51"/>
      <c r="CY1653" s="51"/>
      <c r="CZ1653" s="51"/>
      <c r="DA1653" s="51"/>
      <c r="DB1653" s="51"/>
      <c r="DC1653" s="51"/>
      <c r="DD1653" s="51"/>
      <c r="DE1653" s="51"/>
      <c r="DF1653" s="51"/>
      <c r="DG1653" s="51"/>
      <c r="DH1653" s="51"/>
      <c r="DI1653" s="51"/>
      <c r="DJ1653" s="51"/>
      <c r="DK1653" s="51"/>
      <c r="DL1653" s="51"/>
      <c r="DM1653" s="51"/>
      <c r="DN1653" s="51"/>
      <c r="DO1653" s="51"/>
      <c r="DP1653" s="51"/>
      <c r="DQ1653" s="51"/>
      <c r="DR1653" s="51"/>
      <c r="DS1653" s="51"/>
      <c r="DT1653" s="51"/>
      <c r="DU1653" s="51"/>
      <c r="DV1653" s="51"/>
      <c r="DW1653" s="51"/>
      <c r="DX1653" s="51"/>
      <c r="DY1653" s="51"/>
      <c r="DZ1653" s="51"/>
      <c r="EA1653" s="51"/>
      <c r="EB1653" s="51"/>
      <c r="EC1653" s="51"/>
      <c r="ED1653" s="51"/>
      <c r="EE1653" s="51"/>
      <c r="EF1653" s="51"/>
      <c r="EG1653" s="51"/>
      <c r="EH1653" s="51"/>
      <c r="EI1653" s="51"/>
      <c r="EJ1653" s="51"/>
      <c r="EK1653" s="51"/>
      <c r="EL1653" s="51"/>
      <c r="EM1653" s="51"/>
      <c r="EN1653" s="51"/>
      <c r="EO1653" s="51"/>
      <c r="EP1653" s="51"/>
      <c r="EQ1653" s="51"/>
      <c r="ER1653" s="51"/>
      <c r="ES1653" s="51"/>
      <c r="ET1653" s="51"/>
      <c r="EU1653" s="51"/>
      <c r="EV1653" s="51"/>
      <c r="EW1653" s="51"/>
      <c r="EX1653" s="51"/>
      <c r="EY1653" s="51"/>
      <c r="EZ1653" s="51"/>
      <c r="FA1653" s="51"/>
      <c r="FB1653" s="51"/>
      <c r="FC1653" s="51"/>
      <c r="FD1653" s="51"/>
      <c r="FE1653" s="51"/>
      <c r="FF1653" s="51"/>
      <c r="FG1653" s="51"/>
      <c r="FH1653" s="51"/>
      <c r="FI1653" s="51"/>
      <c r="FJ1653" s="51"/>
      <c r="FK1653" s="51"/>
      <c r="FL1653" s="51"/>
      <c r="FM1653" s="51"/>
      <c r="FN1653" s="51"/>
      <c r="FO1653" s="51"/>
      <c r="FP1653" s="51"/>
    </row>
    <row r="1654" spans="101:172" ht="12.75" customHeight="1">
      <c r="CW1654" s="51"/>
      <c r="CX1654" s="51"/>
      <c r="CY1654" s="51"/>
      <c r="CZ1654" s="51"/>
      <c r="DA1654" s="51"/>
      <c r="DB1654" s="51"/>
      <c r="DC1654" s="51"/>
      <c r="DD1654" s="51"/>
      <c r="DE1654" s="51"/>
      <c r="DF1654" s="51"/>
      <c r="DG1654" s="51"/>
      <c r="DH1654" s="51"/>
      <c r="DI1654" s="51"/>
      <c r="DJ1654" s="51"/>
      <c r="DK1654" s="51"/>
      <c r="DL1654" s="51"/>
      <c r="DM1654" s="51"/>
      <c r="DN1654" s="51"/>
      <c r="DO1654" s="51"/>
      <c r="DP1654" s="51"/>
      <c r="DQ1654" s="51"/>
      <c r="DR1654" s="51"/>
      <c r="DS1654" s="51"/>
      <c r="DT1654" s="51"/>
      <c r="DU1654" s="51"/>
      <c r="DV1654" s="51"/>
      <c r="DW1654" s="51"/>
      <c r="DX1654" s="51"/>
      <c r="DY1654" s="51"/>
      <c r="DZ1654" s="51"/>
      <c r="EA1654" s="51"/>
      <c r="EB1654" s="51"/>
      <c r="EC1654" s="51"/>
      <c r="ED1654" s="51"/>
      <c r="EE1654" s="51"/>
      <c r="EF1654" s="51"/>
      <c r="EG1654" s="51"/>
      <c r="EH1654" s="51"/>
      <c r="EI1654" s="51"/>
      <c r="EJ1654" s="51"/>
      <c r="EK1654" s="51"/>
      <c r="EL1654" s="51"/>
      <c r="EM1654" s="51"/>
      <c r="EN1654" s="51"/>
      <c r="EO1654" s="51"/>
      <c r="EP1654" s="51"/>
      <c r="EQ1654" s="51"/>
      <c r="ER1654" s="51"/>
      <c r="ES1654" s="51"/>
      <c r="ET1654" s="51"/>
      <c r="EU1654" s="51"/>
      <c r="EV1654" s="51"/>
      <c r="EW1654" s="51"/>
      <c r="EX1654" s="51"/>
      <c r="EY1654" s="51"/>
      <c r="EZ1654" s="51"/>
      <c r="FA1654" s="51"/>
      <c r="FB1654" s="51"/>
      <c r="FC1654" s="51"/>
      <c r="FD1654" s="51"/>
      <c r="FE1654" s="51"/>
      <c r="FF1654" s="51"/>
      <c r="FG1654" s="51"/>
      <c r="FH1654" s="51"/>
      <c r="FI1654" s="51"/>
      <c r="FJ1654" s="51"/>
      <c r="FK1654" s="51"/>
      <c r="FL1654" s="51"/>
      <c r="FM1654" s="51"/>
      <c r="FN1654" s="51"/>
      <c r="FO1654" s="51"/>
      <c r="FP1654" s="51"/>
    </row>
    <row r="1655" spans="101:172" ht="12.75" customHeight="1">
      <c r="CW1655" s="51"/>
      <c r="CX1655" s="51"/>
      <c r="CY1655" s="51"/>
      <c r="CZ1655" s="51"/>
      <c r="DA1655" s="51"/>
      <c r="DB1655" s="51"/>
      <c r="DC1655" s="51"/>
      <c r="DD1655" s="51"/>
      <c r="DE1655" s="51"/>
      <c r="DF1655" s="51"/>
      <c r="DG1655" s="51"/>
      <c r="DH1655" s="51"/>
      <c r="DI1655" s="51"/>
      <c r="DJ1655" s="51"/>
      <c r="DK1655" s="51"/>
      <c r="DL1655" s="51"/>
      <c r="DM1655" s="51"/>
      <c r="DN1655" s="51"/>
      <c r="DO1655" s="51"/>
      <c r="DP1655" s="51"/>
      <c r="DQ1655" s="51"/>
      <c r="DR1655" s="51"/>
      <c r="DS1655" s="51"/>
      <c r="DT1655" s="51"/>
      <c r="DU1655" s="51"/>
      <c r="DV1655" s="51"/>
      <c r="DW1655" s="51"/>
      <c r="DX1655" s="51"/>
      <c r="DY1655" s="51"/>
      <c r="DZ1655" s="51"/>
      <c r="EA1655" s="51"/>
      <c r="EB1655" s="51"/>
      <c r="EC1655" s="51"/>
      <c r="ED1655" s="51"/>
      <c r="EE1655" s="51"/>
      <c r="EF1655" s="51"/>
      <c r="EG1655" s="51"/>
      <c r="EH1655" s="51"/>
      <c r="EI1655" s="51"/>
      <c r="EJ1655" s="51"/>
      <c r="EK1655" s="51"/>
      <c r="EL1655" s="51"/>
      <c r="EM1655" s="51"/>
      <c r="EN1655" s="51"/>
      <c r="EO1655" s="51"/>
      <c r="EP1655" s="51"/>
      <c r="EQ1655" s="51"/>
      <c r="ER1655" s="51"/>
      <c r="ES1655" s="51"/>
      <c r="ET1655" s="51"/>
      <c r="EU1655" s="51"/>
      <c r="EV1655" s="51"/>
      <c r="EW1655" s="51"/>
      <c r="EX1655" s="51"/>
      <c r="EY1655" s="51"/>
      <c r="EZ1655" s="51"/>
      <c r="FA1655" s="51"/>
      <c r="FB1655" s="51"/>
      <c r="FC1655" s="51"/>
      <c r="FD1655" s="51"/>
      <c r="FE1655" s="51"/>
      <c r="FF1655" s="51"/>
      <c r="FG1655" s="51"/>
      <c r="FH1655" s="51"/>
      <c r="FI1655" s="51"/>
      <c r="FJ1655" s="51"/>
      <c r="FK1655" s="51"/>
      <c r="FL1655" s="51"/>
      <c r="FM1655" s="51"/>
      <c r="FN1655" s="51"/>
      <c r="FO1655" s="51"/>
      <c r="FP1655" s="51"/>
    </row>
    <row r="1656" spans="101:172" ht="12.75" customHeight="1">
      <c r="CW1656" s="51"/>
      <c r="CX1656" s="51"/>
      <c r="CY1656" s="51"/>
      <c r="CZ1656" s="51"/>
      <c r="DA1656" s="51"/>
      <c r="DB1656" s="51"/>
      <c r="DC1656" s="51"/>
      <c r="DD1656" s="51"/>
      <c r="DE1656" s="51"/>
      <c r="DF1656" s="51"/>
      <c r="DG1656" s="51"/>
      <c r="DH1656" s="51"/>
      <c r="DI1656" s="51"/>
      <c r="DJ1656" s="51"/>
      <c r="DK1656" s="51"/>
      <c r="DL1656" s="51"/>
      <c r="DM1656" s="51"/>
      <c r="DN1656" s="51"/>
      <c r="DO1656" s="51"/>
      <c r="DP1656" s="51"/>
      <c r="DQ1656" s="51"/>
      <c r="DR1656" s="51"/>
      <c r="DS1656" s="51"/>
      <c r="DT1656" s="51"/>
      <c r="DU1656" s="51"/>
      <c r="DV1656" s="51"/>
      <c r="DW1656" s="51"/>
      <c r="DX1656" s="51"/>
      <c r="DY1656" s="51"/>
      <c r="DZ1656" s="51"/>
      <c r="EA1656" s="51"/>
      <c r="EB1656" s="51"/>
      <c r="EC1656" s="51"/>
      <c r="ED1656" s="51"/>
      <c r="EE1656" s="51"/>
      <c r="EF1656" s="51"/>
      <c r="EG1656" s="51"/>
      <c r="EH1656" s="51"/>
      <c r="EI1656" s="51"/>
      <c r="EJ1656" s="51"/>
      <c r="EK1656" s="51"/>
      <c r="EL1656" s="51"/>
      <c r="EM1656" s="51"/>
      <c r="EN1656" s="51"/>
      <c r="EO1656" s="51"/>
      <c r="EP1656" s="51"/>
      <c r="EQ1656" s="51"/>
      <c r="ER1656" s="51"/>
      <c r="ES1656" s="51"/>
      <c r="ET1656" s="51"/>
      <c r="EU1656" s="51"/>
      <c r="EV1656" s="51"/>
      <c r="EW1656" s="51"/>
      <c r="EX1656" s="51"/>
      <c r="EY1656" s="51"/>
      <c r="EZ1656" s="51"/>
      <c r="FA1656" s="51"/>
      <c r="FB1656" s="51"/>
      <c r="FC1656" s="51"/>
      <c r="FD1656" s="51"/>
      <c r="FE1656" s="51"/>
      <c r="FF1656" s="51"/>
      <c r="FG1656" s="51"/>
      <c r="FH1656" s="51"/>
      <c r="FI1656" s="51"/>
      <c r="FJ1656" s="51"/>
      <c r="FK1656" s="51"/>
      <c r="FL1656" s="51"/>
      <c r="FM1656" s="51"/>
      <c r="FN1656" s="51"/>
      <c r="FO1656" s="51"/>
      <c r="FP1656" s="51"/>
    </row>
    <row r="1657" spans="101:172" ht="12.75" customHeight="1">
      <c r="CW1657" s="51"/>
      <c r="CX1657" s="51"/>
      <c r="CY1657" s="51"/>
      <c r="CZ1657" s="51"/>
      <c r="DA1657" s="51"/>
      <c r="DB1657" s="51"/>
      <c r="DC1657" s="51"/>
      <c r="DD1657" s="51"/>
      <c r="DE1657" s="51"/>
      <c r="DF1657" s="51"/>
      <c r="DG1657" s="51"/>
      <c r="DH1657" s="51"/>
      <c r="DI1657" s="51"/>
      <c r="DJ1657" s="51"/>
      <c r="DK1657" s="51"/>
      <c r="DL1657" s="51"/>
      <c r="DM1657" s="51"/>
      <c r="DN1657" s="51"/>
      <c r="DO1657" s="51"/>
      <c r="DP1657" s="51"/>
      <c r="DQ1657" s="51"/>
      <c r="DR1657" s="51"/>
      <c r="DS1657" s="51"/>
      <c r="DT1657" s="51"/>
      <c r="DU1657" s="51"/>
      <c r="DV1657" s="51"/>
      <c r="DW1657" s="51"/>
      <c r="DX1657" s="51"/>
      <c r="DY1657" s="51"/>
      <c r="DZ1657" s="51"/>
      <c r="EA1657" s="51"/>
      <c r="EB1657" s="51"/>
      <c r="EC1657" s="51"/>
      <c r="ED1657" s="51"/>
      <c r="EE1657" s="51"/>
      <c r="EF1657" s="51"/>
      <c r="EG1657" s="51"/>
      <c r="EH1657" s="51"/>
      <c r="EI1657" s="51"/>
      <c r="EJ1657" s="51"/>
      <c r="EK1657" s="51"/>
      <c r="EL1657" s="51"/>
      <c r="EM1657" s="51"/>
      <c r="EN1657" s="51"/>
      <c r="EO1657" s="51"/>
      <c r="EP1657" s="51"/>
      <c r="EQ1657" s="51"/>
      <c r="ER1657" s="51"/>
      <c r="ES1657" s="51"/>
      <c r="ET1657" s="51"/>
      <c r="EU1657" s="51"/>
      <c r="EV1657" s="51"/>
      <c r="EW1657" s="51"/>
      <c r="EX1657" s="51"/>
      <c r="EY1657" s="51"/>
      <c r="EZ1657" s="51"/>
      <c r="FA1657" s="51"/>
      <c r="FB1657" s="51"/>
      <c r="FC1657" s="51"/>
      <c r="FD1657" s="51"/>
      <c r="FE1657" s="51"/>
      <c r="FF1657" s="51"/>
      <c r="FG1657" s="51"/>
      <c r="FH1657" s="51"/>
      <c r="FI1657" s="51"/>
      <c r="FJ1657" s="51"/>
      <c r="FK1657" s="51"/>
      <c r="FL1657" s="51"/>
      <c r="FM1657" s="51"/>
      <c r="FN1657" s="51"/>
      <c r="FO1657" s="51"/>
      <c r="FP1657" s="51"/>
    </row>
    <row r="1658" spans="101:172" ht="12.75" customHeight="1">
      <c r="CW1658" s="51"/>
      <c r="CX1658" s="51"/>
      <c r="CY1658" s="51"/>
      <c r="CZ1658" s="51"/>
      <c r="DA1658" s="51"/>
      <c r="DB1658" s="51"/>
      <c r="DC1658" s="51"/>
      <c r="DD1658" s="51"/>
      <c r="DE1658" s="51"/>
      <c r="DF1658" s="51"/>
      <c r="DG1658" s="51"/>
      <c r="DH1658" s="51"/>
      <c r="DI1658" s="51"/>
      <c r="DJ1658" s="51"/>
      <c r="DK1658" s="51"/>
      <c r="DL1658" s="51"/>
      <c r="DM1658" s="51"/>
      <c r="DN1658" s="51"/>
      <c r="DO1658" s="51"/>
      <c r="DP1658" s="51"/>
      <c r="DQ1658" s="51"/>
      <c r="DR1658" s="51"/>
      <c r="DS1658" s="51"/>
      <c r="DT1658" s="51"/>
      <c r="DU1658" s="51"/>
      <c r="DV1658" s="51"/>
      <c r="DW1658" s="51"/>
      <c r="DX1658" s="51"/>
      <c r="DY1658" s="51"/>
      <c r="DZ1658" s="51"/>
      <c r="EA1658" s="51"/>
      <c r="EB1658" s="51"/>
      <c r="EC1658" s="51"/>
      <c r="ED1658" s="51"/>
      <c r="EE1658" s="51"/>
      <c r="EF1658" s="51"/>
      <c r="EG1658" s="51"/>
      <c r="EH1658" s="51"/>
      <c r="EI1658" s="51"/>
      <c r="EJ1658" s="51"/>
      <c r="EK1658" s="51"/>
      <c r="EL1658" s="51"/>
      <c r="EM1658" s="51"/>
      <c r="EN1658" s="51"/>
      <c r="EO1658" s="51"/>
      <c r="EP1658" s="51"/>
      <c r="EQ1658" s="51"/>
      <c r="ER1658" s="51"/>
      <c r="ES1658" s="51"/>
      <c r="ET1658" s="51"/>
      <c r="EU1658" s="51"/>
      <c r="EV1658" s="51"/>
      <c r="EW1658" s="51"/>
      <c r="EX1658" s="51"/>
      <c r="EY1658" s="51"/>
      <c r="EZ1658" s="51"/>
      <c r="FA1658" s="51"/>
      <c r="FB1658" s="51"/>
      <c r="FC1658" s="51"/>
      <c r="FD1658" s="51"/>
      <c r="FE1658" s="51"/>
      <c r="FF1658" s="51"/>
      <c r="FG1658" s="51"/>
      <c r="FH1658" s="51"/>
      <c r="FI1658" s="51"/>
      <c r="FJ1658" s="51"/>
      <c r="FK1658" s="51"/>
      <c r="FL1658" s="51"/>
      <c r="FM1658" s="51"/>
      <c r="FN1658" s="51"/>
      <c r="FO1658" s="51"/>
      <c r="FP1658" s="51"/>
    </row>
    <row r="1659" spans="101:172" ht="12.75" customHeight="1">
      <c r="CW1659" s="51"/>
      <c r="CX1659" s="51"/>
      <c r="CY1659" s="51"/>
      <c r="CZ1659" s="51"/>
      <c r="DA1659" s="51"/>
      <c r="DB1659" s="51"/>
      <c r="DC1659" s="51"/>
      <c r="DD1659" s="51"/>
      <c r="DE1659" s="51"/>
      <c r="DF1659" s="51"/>
      <c r="DG1659" s="51"/>
      <c r="DH1659" s="51"/>
      <c r="DI1659" s="51"/>
      <c r="DJ1659" s="51"/>
      <c r="DK1659" s="51"/>
      <c r="DL1659" s="51"/>
      <c r="DM1659" s="51"/>
      <c r="DN1659" s="51"/>
      <c r="DO1659" s="51"/>
      <c r="DP1659" s="51"/>
      <c r="DQ1659" s="51"/>
      <c r="DR1659" s="51"/>
      <c r="DS1659" s="51"/>
      <c r="DT1659" s="51"/>
      <c r="DU1659" s="51"/>
      <c r="DV1659" s="51"/>
      <c r="DW1659" s="51"/>
      <c r="DX1659" s="51"/>
      <c r="DY1659" s="51"/>
      <c r="DZ1659" s="51"/>
      <c r="EA1659" s="51"/>
      <c r="EB1659" s="51"/>
      <c r="EC1659" s="51"/>
      <c r="ED1659" s="51"/>
      <c r="EE1659" s="51"/>
      <c r="EF1659" s="51"/>
      <c r="EG1659" s="51"/>
      <c r="EH1659" s="51"/>
      <c r="EI1659" s="51"/>
      <c r="EJ1659" s="51"/>
      <c r="EK1659" s="51"/>
      <c r="EL1659" s="51"/>
      <c r="EM1659" s="51"/>
      <c r="EN1659" s="51"/>
      <c r="EO1659" s="51"/>
      <c r="EP1659" s="51"/>
      <c r="EQ1659" s="51"/>
      <c r="ER1659" s="51"/>
      <c r="ES1659" s="51"/>
      <c r="ET1659" s="51"/>
      <c r="EU1659" s="51"/>
      <c r="EV1659" s="51"/>
      <c r="EW1659" s="51"/>
      <c r="EX1659" s="51"/>
      <c r="EY1659" s="51"/>
      <c r="EZ1659" s="51"/>
      <c r="FA1659" s="51"/>
      <c r="FB1659" s="51"/>
      <c r="FC1659" s="51"/>
      <c r="FD1659" s="51"/>
      <c r="FE1659" s="51"/>
      <c r="FF1659" s="51"/>
      <c r="FG1659" s="51"/>
      <c r="FH1659" s="51"/>
      <c r="FI1659" s="51"/>
      <c r="FJ1659" s="51"/>
      <c r="FK1659" s="51"/>
      <c r="FL1659" s="51"/>
      <c r="FM1659" s="51"/>
      <c r="FN1659" s="51"/>
      <c r="FO1659" s="51"/>
      <c r="FP1659" s="51"/>
    </row>
    <row r="1660" spans="101:172" ht="12.75" customHeight="1">
      <c r="CW1660" s="51"/>
      <c r="CX1660" s="51"/>
      <c r="CY1660" s="51"/>
      <c r="CZ1660" s="51"/>
      <c r="DA1660" s="51"/>
      <c r="DB1660" s="51"/>
      <c r="DC1660" s="51"/>
      <c r="DD1660" s="51"/>
      <c r="DE1660" s="51"/>
      <c r="DF1660" s="51"/>
      <c r="DG1660" s="51"/>
      <c r="DH1660" s="51"/>
      <c r="DI1660" s="51"/>
      <c r="DJ1660" s="51"/>
      <c r="DK1660" s="51"/>
      <c r="DL1660" s="51"/>
      <c r="DM1660" s="51"/>
      <c r="DN1660" s="51"/>
      <c r="DO1660" s="51"/>
      <c r="DP1660" s="51"/>
      <c r="DQ1660" s="51"/>
      <c r="DR1660" s="51"/>
      <c r="DS1660" s="51"/>
      <c r="DT1660" s="51"/>
      <c r="DU1660" s="51"/>
      <c r="DV1660" s="51"/>
      <c r="DW1660" s="51"/>
      <c r="DX1660" s="51"/>
      <c r="DY1660" s="51"/>
      <c r="DZ1660" s="51"/>
      <c r="EA1660" s="51"/>
      <c r="EB1660" s="51"/>
      <c r="EC1660" s="51"/>
      <c r="ED1660" s="51"/>
      <c r="EE1660" s="51"/>
      <c r="EF1660" s="51"/>
      <c r="EG1660" s="51"/>
      <c r="EH1660" s="51"/>
      <c r="EI1660" s="51"/>
      <c r="EJ1660" s="51"/>
      <c r="EK1660" s="51"/>
      <c r="EL1660" s="51"/>
      <c r="EM1660" s="51"/>
      <c r="EN1660" s="51"/>
      <c r="EO1660" s="51"/>
      <c r="EP1660" s="51"/>
      <c r="EQ1660" s="51"/>
      <c r="ER1660" s="51"/>
      <c r="ES1660" s="51"/>
      <c r="ET1660" s="51"/>
      <c r="EU1660" s="51"/>
      <c r="EV1660" s="51"/>
      <c r="EW1660" s="51"/>
      <c r="EX1660" s="51"/>
      <c r="EY1660" s="51"/>
      <c r="EZ1660" s="51"/>
      <c r="FA1660" s="51"/>
      <c r="FB1660" s="51"/>
      <c r="FC1660" s="51"/>
      <c r="FD1660" s="51"/>
      <c r="FE1660" s="51"/>
      <c r="FF1660" s="51"/>
      <c r="FG1660" s="51"/>
      <c r="FH1660" s="51"/>
      <c r="FI1660" s="51"/>
      <c r="FJ1660" s="51"/>
      <c r="FK1660" s="51"/>
      <c r="FL1660" s="51"/>
      <c r="FM1660" s="51"/>
      <c r="FN1660" s="51"/>
      <c r="FO1660" s="51"/>
      <c r="FP1660" s="51"/>
    </row>
    <row r="1661" spans="101:172" ht="12.75" customHeight="1">
      <c r="CW1661" s="51"/>
      <c r="CX1661" s="51"/>
      <c r="CY1661" s="51"/>
      <c r="CZ1661" s="51"/>
      <c r="DA1661" s="51"/>
      <c r="DB1661" s="51"/>
      <c r="DC1661" s="51"/>
      <c r="DD1661" s="51"/>
      <c r="DE1661" s="51"/>
      <c r="DF1661" s="51"/>
      <c r="DG1661" s="51"/>
      <c r="DH1661" s="51"/>
      <c r="DI1661" s="51"/>
      <c r="DJ1661" s="51"/>
      <c r="DK1661" s="51"/>
      <c r="DL1661" s="51"/>
      <c r="DM1661" s="51"/>
      <c r="DN1661" s="51"/>
      <c r="DO1661" s="51"/>
      <c r="DP1661" s="51"/>
      <c r="DQ1661" s="51"/>
      <c r="DR1661" s="51"/>
      <c r="DS1661" s="51"/>
      <c r="DT1661" s="51"/>
      <c r="DU1661" s="51"/>
      <c r="DV1661" s="51"/>
      <c r="DW1661" s="51"/>
      <c r="DX1661" s="51"/>
      <c r="DY1661" s="51"/>
      <c r="DZ1661" s="51"/>
      <c r="EA1661" s="51"/>
      <c r="EB1661" s="51"/>
      <c r="EC1661" s="51"/>
      <c r="ED1661" s="51"/>
      <c r="EE1661" s="51"/>
      <c r="EF1661" s="51"/>
      <c r="EG1661" s="51"/>
      <c r="EH1661" s="51"/>
      <c r="EI1661" s="51"/>
      <c r="EJ1661" s="51"/>
      <c r="EK1661" s="51"/>
      <c r="EL1661" s="51"/>
      <c r="EM1661" s="51"/>
      <c r="EN1661" s="51"/>
      <c r="EO1661" s="51"/>
      <c r="EP1661" s="51"/>
      <c r="EQ1661" s="51"/>
      <c r="ER1661" s="51"/>
      <c r="ES1661" s="51"/>
      <c r="ET1661" s="51"/>
      <c r="EU1661" s="51"/>
      <c r="EV1661" s="51"/>
      <c r="EW1661" s="51"/>
      <c r="EX1661" s="51"/>
      <c r="EY1661" s="51"/>
      <c r="EZ1661" s="51"/>
      <c r="FA1661" s="51"/>
      <c r="FB1661" s="51"/>
      <c r="FC1661" s="51"/>
      <c r="FD1661" s="51"/>
      <c r="FE1661" s="51"/>
      <c r="FF1661" s="51"/>
      <c r="FG1661" s="51"/>
      <c r="FH1661" s="51"/>
      <c r="FI1661" s="51"/>
      <c r="FJ1661" s="51"/>
      <c r="FK1661" s="51"/>
      <c r="FL1661" s="51"/>
      <c r="FM1661" s="51"/>
      <c r="FN1661" s="51"/>
      <c r="FO1661" s="51"/>
      <c r="FP1661" s="51"/>
    </row>
    <row r="1662" spans="101:172" ht="12.75" customHeight="1">
      <c r="CW1662" s="51"/>
      <c r="CX1662" s="51"/>
      <c r="CY1662" s="51"/>
      <c r="CZ1662" s="51"/>
      <c r="DA1662" s="51"/>
      <c r="DB1662" s="51"/>
      <c r="DC1662" s="51"/>
      <c r="DD1662" s="51"/>
      <c r="DE1662" s="51"/>
      <c r="DF1662" s="51"/>
      <c r="DG1662" s="51"/>
      <c r="DH1662" s="51"/>
      <c r="DI1662" s="51"/>
      <c r="DJ1662" s="51"/>
      <c r="DK1662" s="51"/>
      <c r="DL1662" s="51"/>
      <c r="DM1662" s="51"/>
      <c r="DN1662" s="51"/>
      <c r="DO1662" s="51"/>
      <c r="DP1662" s="51"/>
      <c r="DQ1662" s="51"/>
      <c r="DR1662" s="51"/>
      <c r="DS1662" s="51"/>
      <c r="DT1662" s="51"/>
      <c r="DU1662" s="51"/>
      <c r="DV1662" s="51"/>
      <c r="DW1662" s="51"/>
      <c r="DX1662" s="51"/>
      <c r="DY1662" s="51"/>
      <c r="DZ1662" s="51"/>
      <c r="EA1662" s="51"/>
      <c r="EB1662" s="51"/>
      <c r="EC1662" s="51"/>
      <c r="ED1662" s="51"/>
      <c r="EE1662" s="51"/>
      <c r="EF1662" s="51"/>
      <c r="EG1662" s="51"/>
      <c r="EH1662" s="51"/>
      <c r="EI1662" s="51"/>
      <c r="EJ1662" s="51"/>
      <c r="EK1662" s="51"/>
      <c r="EL1662" s="51"/>
      <c r="EM1662" s="51"/>
      <c r="EN1662" s="51"/>
      <c r="EO1662" s="51"/>
      <c r="EP1662" s="51"/>
      <c r="EQ1662" s="51"/>
      <c r="ER1662" s="51"/>
      <c r="ES1662" s="51"/>
      <c r="ET1662" s="51"/>
      <c r="EU1662" s="51"/>
      <c r="EV1662" s="51"/>
      <c r="EW1662" s="51"/>
      <c r="EX1662" s="51"/>
      <c r="EY1662" s="51"/>
      <c r="EZ1662" s="51"/>
      <c r="FA1662" s="51"/>
      <c r="FB1662" s="51"/>
      <c r="FC1662" s="51"/>
      <c r="FD1662" s="51"/>
      <c r="FE1662" s="51"/>
      <c r="FF1662" s="51"/>
      <c r="FG1662" s="51"/>
      <c r="FH1662" s="51"/>
      <c r="FI1662" s="51"/>
      <c r="FJ1662" s="51"/>
      <c r="FK1662" s="51"/>
      <c r="FL1662" s="51"/>
      <c r="FM1662" s="51"/>
      <c r="FN1662" s="51"/>
      <c r="FO1662" s="51"/>
      <c r="FP1662" s="51"/>
    </row>
    <row r="1663" spans="101:172" ht="12.75" customHeight="1">
      <c r="CW1663" s="51"/>
      <c r="CX1663" s="51"/>
      <c r="CY1663" s="51"/>
      <c r="CZ1663" s="51"/>
      <c r="DA1663" s="51"/>
      <c r="DB1663" s="51"/>
      <c r="DC1663" s="51"/>
      <c r="DD1663" s="51"/>
      <c r="DE1663" s="51"/>
      <c r="DF1663" s="51"/>
      <c r="DG1663" s="51"/>
      <c r="DH1663" s="51"/>
      <c r="DI1663" s="51"/>
      <c r="DJ1663" s="51"/>
      <c r="DK1663" s="51"/>
      <c r="DL1663" s="51"/>
      <c r="DM1663" s="51"/>
      <c r="DN1663" s="51"/>
      <c r="DO1663" s="51"/>
      <c r="DP1663" s="51"/>
      <c r="DQ1663" s="51"/>
      <c r="DR1663" s="51"/>
      <c r="DS1663" s="51"/>
      <c r="DT1663" s="51"/>
      <c r="DU1663" s="51"/>
      <c r="DV1663" s="51"/>
      <c r="DW1663" s="51"/>
      <c r="DX1663" s="51"/>
      <c r="DY1663" s="51"/>
      <c r="DZ1663" s="51"/>
      <c r="EA1663" s="51"/>
      <c r="EB1663" s="51"/>
      <c r="EC1663" s="51"/>
      <c r="ED1663" s="51"/>
      <c r="EE1663" s="51"/>
      <c r="EF1663" s="51"/>
      <c r="EG1663" s="51"/>
      <c r="EH1663" s="51"/>
      <c r="EI1663" s="51"/>
      <c r="EJ1663" s="51"/>
      <c r="EK1663" s="51"/>
      <c r="EL1663" s="51"/>
      <c r="EM1663" s="51"/>
      <c r="EN1663" s="51"/>
      <c r="EO1663" s="51"/>
      <c r="EP1663" s="51"/>
      <c r="EQ1663" s="51"/>
      <c r="ER1663" s="51"/>
      <c r="ES1663" s="51"/>
      <c r="ET1663" s="51"/>
      <c r="EU1663" s="51"/>
      <c r="EV1663" s="51"/>
      <c r="EW1663" s="51"/>
      <c r="EX1663" s="51"/>
      <c r="EY1663" s="51"/>
      <c r="EZ1663" s="51"/>
      <c r="FA1663" s="51"/>
      <c r="FB1663" s="51"/>
      <c r="FC1663" s="51"/>
      <c r="FD1663" s="51"/>
      <c r="FE1663" s="51"/>
      <c r="FF1663" s="51"/>
      <c r="FG1663" s="51"/>
      <c r="FH1663" s="51"/>
      <c r="FI1663" s="51"/>
      <c r="FJ1663" s="51"/>
      <c r="FK1663" s="51"/>
      <c r="FL1663" s="51"/>
      <c r="FM1663" s="51"/>
      <c r="FN1663" s="51"/>
      <c r="FO1663" s="51"/>
      <c r="FP1663" s="51"/>
    </row>
    <row r="1664" spans="101:172" ht="12.75" customHeight="1">
      <c r="CW1664" s="51"/>
      <c r="CX1664" s="51"/>
      <c r="CY1664" s="51"/>
      <c r="CZ1664" s="51"/>
      <c r="DA1664" s="51"/>
      <c r="DB1664" s="51"/>
      <c r="DC1664" s="51"/>
      <c r="DD1664" s="51"/>
      <c r="DE1664" s="51"/>
      <c r="DF1664" s="51"/>
      <c r="DG1664" s="51"/>
      <c r="DH1664" s="51"/>
      <c r="DI1664" s="51"/>
      <c r="DJ1664" s="51"/>
      <c r="DK1664" s="51"/>
      <c r="DL1664" s="51"/>
      <c r="DM1664" s="51"/>
      <c r="DN1664" s="51"/>
      <c r="DO1664" s="51"/>
      <c r="DP1664" s="51"/>
      <c r="DQ1664" s="51"/>
      <c r="DR1664" s="51"/>
      <c r="DS1664" s="51"/>
      <c r="DT1664" s="51"/>
      <c r="DU1664" s="51"/>
      <c r="DV1664" s="51"/>
      <c r="DW1664" s="51"/>
      <c r="DX1664" s="51"/>
      <c r="DY1664" s="51"/>
      <c r="DZ1664" s="51"/>
      <c r="EA1664" s="51"/>
      <c r="EB1664" s="51"/>
      <c r="EC1664" s="51"/>
      <c r="ED1664" s="51"/>
      <c r="EE1664" s="51"/>
      <c r="EF1664" s="51"/>
      <c r="EG1664" s="51"/>
      <c r="EH1664" s="51"/>
      <c r="EI1664" s="51"/>
      <c r="EJ1664" s="51"/>
      <c r="EK1664" s="51"/>
      <c r="EL1664" s="51"/>
      <c r="EM1664" s="51"/>
      <c r="EN1664" s="51"/>
      <c r="EO1664" s="51"/>
      <c r="EP1664" s="51"/>
      <c r="EQ1664" s="51"/>
      <c r="ER1664" s="51"/>
      <c r="ES1664" s="51"/>
      <c r="ET1664" s="51"/>
      <c r="EU1664" s="51"/>
      <c r="EV1664" s="51"/>
      <c r="EW1664" s="51"/>
      <c r="EX1664" s="51"/>
      <c r="EY1664" s="51"/>
      <c r="EZ1664" s="51"/>
      <c r="FA1664" s="51"/>
      <c r="FB1664" s="51"/>
      <c r="FC1664" s="51"/>
      <c r="FD1664" s="51"/>
      <c r="FE1664" s="51"/>
      <c r="FF1664" s="51"/>
      <c r="FG1664" s="51"/>
      <c r="FH1664" s="51"/>
      <c r="FI1664" s="51"/>
      <c r="FJ1664" s="51"/>
      <c r="FK1664" s="51"/>
      <c r="FL1664" s="51"/>
      <c r="FM1664" s="51"/>
      <c r="FN1664" s="51"/>
      <c r="FO1664" s="51"/>
      <c r="FP1664" s="51"/>
    </row>
    <row r="1665" spans="101:172" ht="12.75" customHeight="1">
      <c r="CW1665" s="51"/>
      <c r="CX1665" s="51"/>
      <c r="CY1665" s="51"/>
      <c r="CZ1665" s="51"/>
      <c r="DA1665" s="51"/>
      <c r="DB1665" s="51"/>
      <c r="DC1665" s="51"/>
      <c r="DD1665" s="51"/>
      <c r="DE1665" s="51"/>
      <c r="DF1665" s="51"/>
      <c r="DG1665" s="51"/>
      <c r="DH1665" s="51"/>
      <c r="DI1665" s="51"/>
      <c r="DJ1665" s="51"/>
      <c r="DK1665" s="51"/>
      <c r="DL1665" s="51"/>
      <c r="DM1665" s="51"/>
      <c r="DN1665" s="51"/>
      <c r="DO1665" s="51"/>
      <c r="DP1665" s="51"/>
      <c r="DQ1665" s="51"/>
      <c r="DR1665" s="51"/>
      <c r="DS1665" s="51"/>
      <c r="DT1665" s="51"/>
      <c r="DU1665" s="51"/>
      <c r="DV1665" s="51"/>
      <c r="DW1665" s="51"/>
      <c r="DX1665" s="51"/>
      <c r="DY1665" s="51"/>
      <c r="DZ1665" s="51"/>
      <c r="EA1665" s="51"/>
      <c r="EB1665" s="51"/>
      <c r="EC1665" s="51"/>
      <c r="ED1665" s="51"/>
      <c r="EE1665" s="51"/>
      <c r="EF1665" s="51"/>
      <c r="EG1665" s="51"/>
      <c r="EH1665" s="51"/>
      <c r="EI1665" s="51"/>
      <c r="EJ1665" s="51"/>
      <c r="EK1665" s="51"/>
      <c r="EL1665" s="51"/>
      <c r="EM1665" s="51"/>
      <c r="EN1665" s="51"/>
      <c r="EO1665" s="51"/>
      <c r="EP1665" s="51"/>
      <c r="EQ1665" s="51"/>
      <c r="ER1665" s="51"/>
      <c r="ES1665" s="51"/>
      <c r="ET1665" s="51"/>
      <c r="EU1665" s="51"/>
      <c r="EV1665" s="51"/>
      <c r="EW1665" s="51"/>
      <c r="EX1665" s="51"/>
      <c r="EY1665" s="51"/>
      <c r="EZ1665" s="51"/>
      <c r="FA1665" s="51"/>
      <c r="FB1665" s="51"/>
      <c r="FC1665" s="51"/>
      <c r="FD1665" s="51"/>
      <c r="FE1665" s="51"/>
      <c r="FF1665" s="51"/>
      <c r="FG1665" s="51"/>
      <c r="FH1665" s="51"/>
      <c r="FI1665" s="51"/>
      <c r="FJ1665" s="51"/>
      <c r="FK1665" s="51"/>
      <c r="FL1665" s="51"/>
      <c r="FM1665" s="51"/>
      <c r="FN1665" s="51"/>
      <c r="FO1665" s="51"/>
      <c r="FP1665" s="51"/>
    </row>
    <row r="1666" spans="101:172" ht="12.75" customHeight="1">
      <c r="CW1666" s="51"/>
      <c r="CX1666" s="51"/>
      <c r="CY1666" s="51"/>
      <c r="CZ1666" s="51"/>
      <c r="DA1666" s="51"/>
      <c r="DB1666" s="51"/>
      <c r="DC1666" s="51"/>
      <c r="DD1666" s="51"/>
      <c r="DE1666" s="51"/>
      <c r="DF1666" s="51"/>
      <c r="DG1666" s="51"/>
      <c r="DH1666" s="51"/>
      <c r="DI1666" s="51"/>
      <c r="DJ1666" s="51"/>
      <c r="DK1666" s="51"/>
      <c r="DL1666" s="51"/>
      <c r="DM1666" s="51"/>
      <c r="DN1666" s="51"/>
      <c r="DO1666" s="51"/>
      <c r="DP1666" s="51"/>
      <c r="DQ1666" s="51"/>
      <c r="DR1666" s="51"/>
      <c r="DS1666" s="51"/>
      <c r="DT1666" s="51"/>
      <c r="DU1666" s="51"/>
      <c r="DV1666" s="51"/>
      <c r="DW1666" s="51"/>
      <c r="DX1666" s="51"/>
      <c r="DY1666" s="51"/>
      <c r="DZ1666" s="51"/>
      <c r="EA1666" s="51"/>
      <c r="EB1666" s="51"/>
      <c r="EC1666" s="51"/>
      <c r="ED1666" s="51"/>
      <c r="EE1666" s="51"/>
      <c r="EF1666" s="51"/>
      <c r="EG1666" s="51"/>
      <c r="EH1666" s="51"/>
      <c r="EI1666" s="51"/>
      <c r="EJ1666" s="51"/>
      <c r="EK1666" s="51"/>
      <c r="EL1666" s="51"/>
      <c r="EM1666" s="51"/>
      <c r="EN1666" s="51"/>
      <c r="EO1666" s="51"/>
      <c r="EP1666" s="51"/>
      <c r="EQ1666" s="51"/>
      <c r="ER1666" s="51"/>
      <c r="ES1666" s="51"/>
      <c r="ET1666" s="51"/>
      <c r="EU1666" s="51"/>
      <c r="EV1666" s="51"/>
      <c r="EW1666" s="51"/>
      <c r="EX1666" s="51"/>
      <c r="EY1666" s="51"/>
      <c r="EZ1666" s="51"/>
      <c r="FA1666" s="51"/>
      <c r="FB1666" s="51"/>
      <c r="FC1666" s="51"/>
      <c r="FD1666" s="51"/>
      <c r="FE1666" s="51"/>
      <c r="FF1666" s="51"/>
      <c r="FG1666" s="51"/>
      <c r="FH1666" s="51"/>
      <c r="FI1666" s="51"/>
      <c r="FJ1666" s="51"/>
      <c r="FK1666" s="51"/>
      <c r="FL1666" s="51"/>
      <c r="FM1666" s="51"/>
      <c r="FN1666" s="51"/>
      <c r="FO1666" s="51"/>
      <c r="FP1666" s="51"/>
    </row>
    <row r="1667" spans="101:172" ht="12.75" customHeight="1">
      <c r="CW1667" s="51"/>
      <c r="CX1667" s="51"/>
      <c r="CY1667" s="51"/>
      <c r="CZ1667" s="51"/>
      <c r="DA1667" s="51"/>
      <c r="DB1667" s="51"/>
      <c r="DC1667" s="51"/>
      <c r="DD1667" s="51"/>
      <c r="DE1667" s="51"/>
      <c r="DF1667" s="51"/>
      <c r="DG1667" s="51"/>
      <c r="DH1667" s="51"/>
      <c r="DI1667" s="51"/>
      <c r="DJ1667" s="51"/>
      <c r="DK1667" s="51"/>
      <c r="DL1667" s="51"/>
      <c r="DM1667" s="51"/>
      <c r="DN1667" s="51"/>
      <c r="DO1667" s="51"/>
      <c r="DP1667" s="51"/>
      <c r="DQ1667" s="51"/>
      <c r="DR1667" s="51"/>
      <c r="DS1667" s="51"/>
      <c r="DT1667" s="51"/>
      <c r="DU1667" s="51"/>
      <c r="DV1667" s="51"/>
      <c r="DW1667" s="51"/>
      <c r="DX1667" s="51"/>
      <c r="DY1667" s="51"/>
      <c r="DZ1667" s="51"/>
      <c r="EA1667" s="51"/>
      <c r="EB1667" s="51"/>
      <c r="EC1667" s="51"/>
      <c r="ED1667" s="51"/>
      <c r="EE1667" s="51"/>
      <c r="EF1667" s="51"/>
      <c r="EG1667" s="51"/>
      <c r="EH1667" s="51"/>
      <c r="EI1667" s="51"/>
      <c r="EJ1667" s="51"/>
      <c r="EK1667" s="51"/>
      <c r="EL1667" s="51"/>
      <c r="EM1667" s="51"/>
      <c r="EN1667" s="51"/>
      <c r="EO1667" s="51"/>
      <c r="EP1667" s="51"/>
      <c r="EQ1667" s="51"/>
      <c r="ER1667" s="51"/>
      <c r="ES1667" s="51"/>
      <c r="ET1667" s="51"/>
      <c r="EU1667" s="51"/>
      <c r="EV1667" s="51"/>
      <c r="EW1667" s="51"/>
      <c r="EX1667" s="51"/>
      <c r="EY1667" s="51"/>
      <c r="EZ1667" s="51"/>
      <c r="FA1667" s="51"/>
      <c r="FB1667" s="51"/>
      <c r="FC1667" s="51"/>
      <c r="FD1667" s="51"/>
      <c r="FE1667" s="51"/>
      <c r="FF1667" s="51"/>
      <c r="FG1667" s="51"/>
      <c r="FH1667" s="51"/>
      <c r="FI1667" s="51"/>
      <c r="FJ1667" s="51"/>
      <c r="FK1667" s="51"/>
      <c r="FL1667" s="51"/>
      <c r="FM1667" s="51"/>
      <c r="FN1667" s="51"/>
      <c r="FO1667" s="51"/>
      <c r="FP1667" s="51"/>
    </row>
    <row r="1668" spans="101:172" ht="12.75" customHeight="1">
      <c r="CW1668" s="51"/>
      <c r="CX1668" s="51"/>
      <c r="CY1668" s="51"/>
      <c r="CZ1668" s="51"/>
      <c r="DA1668" s="51"/>
      <c r="DB1668" s="51"/>
      <c r="DC1668" s="51"/>
      <c r="DD1668" s="51"/>
      <c r="DE1668" s="51"/>
      <c r="DF1668" s="51"/>
      <c r="DG1668" s="51"/>
      <c r="DH1668" s="51"/>
      <c r="DI1668" s="51"/>
      <c r="DJ1668" s="51"/>
      <c r="DK1668" s="51"/>
      <c r="DL1668" s="51"/>
      <c r="DM1668" s="51"/>
      <c r="DN1668" s="51"/>
      <c r="DO1668" s="51"/>
      <c r="DP1668" s="51"/>
      <c r="DQ1668" s="51"/>
      <c r="DR1668" s="51"/>
      <c r="DS1668" s="51"/>
      <c r="DT1668" s="51"/>
      <c r="DU1668" s="51"/>
      <c r="DV1668" s="51"/>
      <c r="DW1668" s="51"/>
      <c r="DX1668" s="51"/>
      <c r="DY1668" s="51"/>
      <c r="DZ1668" s="51"/>
      <c r="EA1668" s="51"/>
      <c r="EB1668" s="51"/>
      <c r="EC1668" s="51"/>
      <c r="ED1668" s="51"/>
      <c r="EE1668" s="51"/>
      <c r="EF1668" s="51"/>
      <c r="EG1668" s="51"/>
      <c r="EH1668" s="51"/>
      <c r="EI1668" s="51"/>
      <c r="EJ1668" s="51"/>
      <c r="EK1668" s="51"/>
      <c r="EL1668" s="51"/>
      <c r="EM1668" s="51"/>
      <c r="EN1668" s="51"/>
      <c r="EO1668" s="51"/>
      <c r="EP1668" s="51"/>
      <c r="EQ1668" s="51"/>
      <c r="ER1668" s="51"/>
      <c r="ES1668" s="51"/>
      <c r="ET1668" s="51"/>
      <c r="EU1668" s="51"/>
      <c r="EV1668" s="51"/>
      <c r="EW1668" s="51"/>
      <c r="EX1668" s="51"/>
      <c r="EY1668" s="51"/>
      <c r="EZ1668" s="51"/>
      <c r="FA1668" s="51"/>
      <c r="FB1668" s="51"/>
      <c r="FC1668" s="51"/>
      <c r="FD1668" s="51"/>
      <c r="FE1668" s="51"/>
      <c r="FF1668" s="51"/>
      <c r="FG1668" s="51"/>
      <c r="FH1668" s="51"/>
      <c r="FI1668" s="51"/>
      <c r="FJ1668" s="51"/>
      <c r="FK1668" s="51"/>
      <c r="FL1668" s="51"/>
      <c r="FM1668" s="51"/>
      <c r="FN1668" s="51"/>
      <c r="FO1668" s="51"/>
      <c r="FP1668" s="51"/>
    </row>
    <row r="1669" spans="101:172" ht="12.75" customHeight="1">
      <c r="CW1669" s="51"/>
      <c r="CX1669" s="51"/>
      <c r="CY1669" s="51"/>
      <c r="CZ1669" s="51"/>
      <c r="DA1669" s="51"/>
      <c r="DB1669" s="51"/>
      <c r="DC1669" s="51"/>
      <c r="DD1669" s="51"/>
      <c r="DE1669" s="51"/>
      <c r="DF1669" s="51"/>
      <c r="DG1669" s="51"/>
      <c r="DH1669" s="51"/>
      <c r="DI1669" s="51"/>
      <c r="DJ1669" s="51"/>
      <c r="DK1669" s="51"/>
      <c r="DL1669" s="51"/>
      <c r="DM1669" s="51"/>
      <c r="DN1669" s="51"/>
      <c r="DO1669" s="51"/>
      <c r="DP1669" s="51"/>
      <c r="DQ1669" s="51"/>
      <c r="DR1669" s="51"/>
      <c r="DS1669" s="51"/>
      <c r="DT1669" s="51"/>
      <c r="DU1669" s="51"/>
      <c r="DV1669" s="51"/>
      <c r="DW1669" s="51"/>
      <c r="DX1669" s="51"/>
      <c r="DY1669" s="51"/>
      <c r="DZ1669" s="51"/>
      <c r="EA1669" s="51"/>
      <c r="EB1669" s="51"/>
      <c r="EC1669" s="51"/>
      <c r="ED1669" s="51"/>
      <c r="EE1669" s="51"/>
      <c r="EF1669" s="51"/>
      <c r="EG1669" s="51"/>
      <c r="EH1669" s="51"/>
      <c r="EI1669" s="51"/>
      <c r="EJ1669" s="51"/>
      <c r="EK1669" s="51"/>
      <c r="EL1669" s="51"/>
      <c r="EM1669" s="51"/>
      <c r="EN1669" s="51"/>
      <c r="EO1669" s="51"/>
      <c r="EP1669" s="51"/>
      <c r="EQ1669" s="51"/>
      <c r="ER1669" s="51"/>
      <c r="ES1669" s="51"/>
      <c r="ET1669" s="51"/>
      <c r="EU1669" s="51"/>
      <c r="EV1669" s="51"/>
      <c r="EW1669" s="51"/>
      <c r="EX1669" s="51"/>
      <c r="EY1669" s="51"/>
      <c r="EZ1669" s="51"/>
      <c r="FA1669" s="51"/>
      <c r="FB1669" s="51"/>
      <c r="FC1669" s="51"/>
      <c r="FD1669" s="51"/>
      <c r="FE1669" s="51"/>
      <c r="FF1669" s="51"/>
      <c r="FG1669" s="51"/>
      <c r="FH1669" s="51"/>
      <c r="FI1669" s="51"/>
      <c r="FJ1669" s="51"/>
      <c r="FK1669" s="51"/>
      <c r="FL1669" s="51"/>
      <c r="FM1669" s="51"/>
      <c r="FN1669" s="51"/>
      <c r="FO1669" s="51"/>
      <c r="FP1669" s="51"/>
    </row>
    <row r="1670" spans="101:172" ht="12.75" customHeight="1">
      <c r="CW1670" s="51"/>
      <c r="CX1670" s="51"/>
      <c r="CY1670" s="51"/>
      <c r="CZ1670" s="51"/>
      <c r="DA1670" s="51"/>
      <c r="DB1670" s="51"/>
      <c r="DC1670" s="51"/>
      <c r="DD1670" s="51"/>
      <c r="DE1670" s="51"/>
      <c r="DF1670" s="51"/>
      <c r="DG1670" s="51"/>
      <c r="DH1670" s="51"/>
      <c r="DI1670" s="51"/>
      <c r="DJ1670" s="51"/>
      <c r="DK1670" s="51"/>
      <c r="DL1670" s="51"/>
      <c r="DM1670" s="51"/>
      <c r="DN1670" s="51"/>
      <c r="DO1670" s="51"/>
      <c r="DP1670" s="51"/>
      <c r="DQ1670" s="51"/>
      <c r="DR1670" s="51"/>
      <c r="DS1670" s="51"/>
      <c r="DT1670" s="51"/>
      <c r="DU1670" s="51"/>
      <c r="DV1670" s="51"/>
      <c r="DW1670" s="51"/>
      <c r="DX1670" s="51"/>
      <c r="DY1670" s="51"/>
      <c r="DZ1670" s="51"/>
      <c r="EA1670" s="51"/>
      <c r="EB1670" s="51"/>
      <c r="EC1670" s="51"/>
      <c r="ED1670" s="51"/>
      <c r="EE1670" s="51"/>
      <c r="EF1670" s="51"/>
      <c r="EG1670" s="51"/>
      <c r="EH1670" s="51"/>
      <c r="EI1670" s="51"/>
      <c r="EJ1670" s="51"/>
      <c r="EK1670" s="51"/>
      <c r="EL1670" s="51"/>
      <c r="EM1670" s="51"/>
      <c r="EN1670" s="51"/>
      <c r="EO1670" s="51"/>
      <c r="EP1670" s="51"/>
      <c r="EQ1670" s="51"/>
      <c r="ER1670" s="51"/>
      <c r="ES1670" s="51"/>
      <c r="ET1670" s="51"/>
      <c r="EU1670" s="51"/>
      <c r="EV1670" s="51"/>
      <c r="EW1670" s="51"/>
      <c r="EX1670" s="51"/>
      <c r="EY1670" s="51"/>
      <c r="EZ1670" s="51"/>
      <c r="FA1670" s="51"/>
      <c r="FB1670" s="51"/>
      <c r="FC1670" s="51"/>
      <c r="FD1670" s="51"/>
      <c r="FE1670" s="51"/>
      <c r="FF1670" s="51"/>
      <c r="FG1670" s="51"/>
      <c r="FH1670" s="51"/>
      <c r="FI1670" s="51"/>
      <c r="FJ1670" s="51"/>
      <c r="FK1670" s="51"/>
      <c r="FL1670" s="51"/>
      <c r="FM1670" s="51"/>
      <c r="FN1670" s="51"/>
      <c r="FO1670" s="51"/>
      <c r="FP1670" s="51"/>
    </row>
    <row r="1671" spans="101:172" ht="12.75" customHeight="1">
      <c r="CW1671" s="51"/>
      <c r="CX1671" s="51"/>
      <c r="CY1671" s="51"/>
      <c r="CZ1671" s="51"/>
      <c r="DA1671" s="51"/>
      <c r="DB1671" s="51"/>
      <c r="DC1671" s="51"/>
      <c r="DD1671" s="51"/>
      <c r="DE1671" s="51"/>
      <c r="DF1671" s="51"/>
      <c r="DG1671" s="51"/>
      <c r="DH1671" s="51"/>
      <c r="DI1671" s="51"/>
      <c r="DJ1671" s="51"/>
      <c r="DK1671" s="51"/>
      <c r="DL1671" s="51"/>
      <c r="DM1671" s="51"/>
      <c r="DN1671" s="51"/>
      <c r="DO1671" s="51"/>
      <c r="DP1671" s="51"/>
      <c r="DQ1671" s="51"/>
      <c r="DR1671" s="51"/>
      <c r="DS1671" s="51"/>
      <c r="DT1671" s="51"/>
      <c r="DU1671" s="51"/>
      <c r="DV1671" s="51"/>
      <c r="DW1671" s="51"/>
      <c r="DX1671" s="51"/>
      <c r="DY1671" s="51"/>
      <c r="DZ1671" s="51"/>
      <c r="EA1671" s="51"/>
      <c r="EB1671" s="51"/>
      <c r="EC1671" s="51"/>
      <c r="ED1671" s="51"/>
      <c r="EE1671" s="51"/>
      <c r="EF1671" s="51"/>
      <c r="EG1671" s="51"/>
      <c r="EH1671" s="51"/>
      <c r="EI1671" s="51"/>
      <c r="EJ1671" s="51"/>
      <c r="EK1671" s="51"/>
      <c r="EL1671" s="51"/>
      <c r="EM1671" s="51"/>
      <c r="EN1671" s="51"/>
      <c r="EO1671" s="51"/>
      <c r="EP1671" s="51"/>
      <c r="EQ1671" s="51"/>
      <c r="ER1671" s="51"/>
      <c r="ES1671" s="51"/>
      <c r="ET1671" s="51"/>
      <c r="EU1671" s="51"/>
      <c r="EV1671" s="51"/>
      <c r="EW1671" s="51"/>
      <c r="EX1671" s="51"/>
      <c r="EY1671" s="51"/>
      <c r="EZ1671" s="51"/>
      <c r="FA1671" s="51"/>
      <c r="FB1671" s="51"/>
      <c r="FC1671" s="51"/>
      <c r="FD1671" s="51"/>
      <c r="FE1671" s="51"/>
      <c r="FF1671" s="51"/>
      <c r="FG1671" s="51"/>
      <c r="FH1671" s="51"/>
      <c r="FI1671" s="51"/>
      <c r="FJ1671" s="51"/>
      <c r="FK1671" s="51"/>
      <c r="FL1671" s="51"/>
      <c r="FM1671" s="51"/>
      <c r="FN1671" s="51"/>
      <c r="FO1671" s="51"/>
      <c r="FP1671" s="51"/>
    </row>
    <row r="1672" spans="101:172" ht="12.75" customHeight="1">
      <c r="CW1672" s="51"/>
      <c r="CX1672" s="51"/>
      <c r="CY1672" s="51"/>
      <c r="CZ1672" s="51"/>
      <c r="DA1672" s="51"/>
      <c r="DB1672" s="51"/>
      <c r="DC1672" s="51"/>
      <c r="DD1672" s="51"/>
      <c r="DE1672" s="51"/>
      <c r="DF1672" s="51"/>
      <c r="DG1672" s="51"/>
      <c r="DH1672" s="51"/>
      <c r="DI1672" s="51"/>
      <c r="DJ1672" s="51"/>
      <c r="DK1672" s="51"/>
      <c r="DL1672" s="51"/>
      <c r="DM1672" s="51"/>
      <c r="DN1672" s="51"/>
      <c r="DO1672" s="51"/>
      <c r="DP1672" s="51"/>
      <c r="DQ1672" s="51"/>
      <c r="DR1672" s="51"/>
      <c r="DS1672" s="51"/>
      <c r="DT1672" s="51"/>
      <c r="DU1672" s="51"/>
      <c r="DV1672" s="51"/>
      <c r="DW1672" s="51"/>
      <c r="DX1672" s="51"/>
      <c r="DY1672" s="51"/>
      <c r="DZ1672" s="51"/>
      <c r="EA1672" s="51"/>
      <c r="EB1672" s="51"/>
      <c r="EC1672" s="51"/>
      <c r="ED1672" s="51"/>
      <c r="EE1672" s="51"/>
      <c r="EF1672" s="51"/>
      <c r="EG1672" s="51"/>
      <c r="EH1672" s="51"/>
      <c r="EI1672" s="51"/>
      <c r="EJ1672" s="51"/>
      <c r="EK1672" s="51"/>
      <c r="EL1672" s="51"/>
      <c r="EM1672" s="51"/>
      <c r="EN1672" s="51"/>
      <c r="EO1672" s="51"/>
      <c r="EP1672" s="51"/>
      <c r="EQ1672" s="51"/>
      <c r="ER1672" s="51"/>
      <c r="ES1672" s="51"/>
      <c r="ET1672" s="51"/>
      <c r="EU1672" s="51"/>
      <c r="EV1672" s="51"/>
      <c r="EW1672" s="51"/>
      <c r="EX1672" s="51"/>
      <c r="EY1672" s="51"/>
      <c r="EZ1672" s="51"/>
      <c r="FA1672" s="51"/>
      <c r="FB1672" s="51"/>
      <c r="FC1672" s="51"/>
      <c r="FD1672" s="51"/>
      <c r="FE1672" s="51"/>
      <c r="FF1672" s="51"/>
      <c r="FG1672" s="51"/>
      <c r="FH1672" s="51"/>
      <c r="FI1672" s="51"/>
      <c r="FJ1672" s="51"/>
      <c r="FK1672" s="51"/>
      <c r="FL1672" s="51"/>
      <c r="FM1672" s="51"/>
      <c r="FN1672" s="51"/>
      <c r="FO1672" s="51"/>
      <c r="FP1672" s="51"/>
    </row>
    <row r="1673" spans="101:172" ht="12.75" customHeight="1">
      <c r="CW1673" s="51"/>
      <c r="CX1673" s="51"/>
      <c r="CY1673" s="51"/>
      <c r="CZ1673" s="51"/>
      <c r="DA1673" s="51"/>
      <c r="DB1673" s="51"/>
      <c r="DC1673" s="51"/>
      <c r="DD1673" s="51"/>
      <c r="DE1673" s="51"/>
      <c r="DF1673" s="51"/>
      <c r="DG1673" s="51"/>
      <c r="DH1673" s="51"/>
      <c r="DI1673" s="51"/>
      <c r="DJ1673" s="51"/>
      <c r="DK1673" s="51"/>
      <c r="DL1673" s="51"/>
      <c r="DM1673" s="51"/>
      <c r="DN1673" s="51"/>
      <c r="DO1673" s="51"/>
      <c r="DP1673" s="51"/>
      <c r="DQ1673" s="51"/>
      <c r="DR1673" s="51"/>
      <c r="DS1673" s="51"/>
      <c r="DT1673" s="51"/>
      <c r="DU1673" s="51"/>
      <c r="DV1673" s="51"/>
      <c r="DW1673" s="51"/>
      <c r="DX1673" s="51"/>
      <c r="DY1673" s="51"/>
      <c r="DZ1673" s="51"/>
      <c r="EA1673" s="51"/>
      <c r="EB1673" s="51"/>
      <c r="EC1673" s="51"/>
      <c r="ED1673" s="51"/>
      <c r="EE1673" s="51"/>
      <c r="EF1673" s="51"/>
      <c r="EG1673" s="51"/>
      <c r="EH1673" s="51"/>
      <c r="EI1673" s="51"/>
      <c r="EJ1673" s="51"/>
      <c r="EK1673" s="51"/>
      <c r="EL1673" s="51"/>
      <c r="EM1673" s="51"/>
      <c r="EN1673" s="51"/>
      <c r="EO1673" s="51"/>
      <c r="EP1673" s="51"/>
      <c r="EQ1673" s="51"/>
      <c r="ER1673" s="51"/>
      <c r="ES1673" s="51"/>
      <c r="ET1673" s="51"/>
      <c r="EU1673" s="51"/>
      <c r="EV1673" s="51"/>
      <c r="EW1673" s="51"/>
      <c r="EX1673" s="51"/>
      <c r="EY1673" s="51"/>
      <c r="EZ1673" s="51"/>
      <c r="FA1673" s="51"/>
      <c r="FB1673" s="51"/>
      <c r="FC1673" s="51"/>
      <c r="FD1673" s="51"/>
      <c r="FE1673" s="51"/>
      <c r="FF1673" s="51"/>
      <c r="FG1673" s="51"/>
      <c r="FH1673" s="51"/>
      <c r="FI1673" s="51"/>
      <c r="FJ1673" s="51"/>
      <c r="FK1673" s="51"/>
      <c r="FL1673" s="51"/>
      <c r="FM1673" s="51"/>
      <c r="FN1673" s="51"/>
      <c r="FO1673" s="51"/>
      <c r="FP1673" s="51"/>
    </row>
    <row r="1674" spans="101:172" ht="12.75" customHeight="1">
      <c r="CW1674" s="51"/>
      <c r="CX1674" s="51"/>
      <c r="CY1674" s="51"/>
      <c r="CZ1674" s="51"/>
      <c r="DA1674" s="51"/>
      <c r="DB1674" s="51"/>
      <c r="DC1674" s="51"/>
      <c r="DD1674" s="51"/>
      <c r="DE1674" s="51"/>
      <c r="DF1674" s="51"/>
      <c r="DG1674" s="51"/>
      <c r="DH1674" s="51"/>
      <c r="DI1674" s="51"/>
      <c r="DJ1674" s="51"/>
      <c r="DK1674" s="51"/>
      <c r="DL1674" s="51"/>
      <c r="DM1674" s="51"/>
      <c r="DN1674" s="51"/>
      <c r="DO1674" s="51"/>
      <c r="DP1674" s="51"/>
      <c r="DQ1674" s="51"/>
      <c r="DR1674" s="51"/>
      <c r="DS1674" s="51"/>
      <c r="DT1674" s="51"/>
      <c r="DU1674" s="51"/>
      <c r="DV1674" s="51"/>
      <c r="DW1674" s="51"/>
      <c r="DX1674" s="51"/>
      <c r="DY1674" s="51"/>
      <c r="DZ1674" s="51"/>
      <c r="EA1674" s="51"/>
      <c r="EB1674" s="51"/>
      <c r="EC1674" s="51"/>
      <c r="ED1674" s="51"/>
      <c r="EE1674" s="51"/>
      <c r="EF1674" s="51"/>
      <c r="EG1674" s="51"/>
      <c r="EH1674" s="51"/>
      <c r="EI1674" s="51"/>
      <c r="EJ1674" s="51"/>
      <c r="EK1674" s="51"/>
      <c r="EL1674" s="51"/>
      <c r="EM1674" s="51"/>
      <c r="EN1674" s="51"/>
      <c r="EO1674" s="51"/>
      <c r="EP1674" s="51"/>
      <c r="EQ1674" s="51"/>
      <c r="ER1674" s="51"/>
      <c r="ES1674" s="51"/>
      <c r="ET1674" s="51"/>
      <c r="EU1674" s="51"/>
      <c r="EV1674" s="51"/>
      <c r="EW1674" s="51"/>
      <c r="EX1674" s="51"/>
      <c r="EY1674" s="51"/>
      <c r="EZ1674" s="51"/>
      <c r="FA1674" s="51"/>
      <c r="FB1674" s="51"/>
      <c r="FC1674" s="51"/>
      <c r="FD1674" s="51"/>
      <c r="FE1674" s="51"/>
      <c r="FF1674" s="51"/>
      <c r="FG1674" s="51"/>
      <c r="FH1674" s="51"/>
      <c r="FI1674" s="51"/>
      <c r="FJ1674" s="51"/>
      <c r="FK1674" s="51"/>
      <c r="FL1674" s="51"/>
      <c r="FM1674" s="51"/>
      <c r="FN1674" s="51"/>
      <c r="FO1674" s="51"/>
      <c r="FP1674" s="51"/>
    </row>
    <row r="1675" spans="101:172" ht="12.75" customHeight="1">
      <c r="CW1675" s="51"/>
      <c r="CX1675" s="51"/>
      <c r="CY1675" s="51"/>
      <c r="CZ1675" s="51"/>
      <c r="DA1675" s="51"/>
      <c r="DB1675" s="51"/>
      <c r="DC1675" s="51"/>
      <c r="DD1675" s="51"/>
      <c r="DE1675" s="51"/>
      <c r="DF1675" s="51"/>
      <c r="DG1675" s="51"/>
      <c r="DH1675" s="51"/>
      <c r="DI1675" s="51"/>
      <c r="DJ1675" s="51"/>
      <c r="DK1675" s="51"/>
      <c r="DL1675" s="51"/>
      <c r="DM1675" s="51"/>
      <c r="DN1675" s="51"/>
      <c r="DO1675" s="51"/>
      <c r="DP1675" s="51"/>
      <c r="DQ1675" s="51"/>
      <c r="DR1675" s="51"/>
      <c r="DS1675" s="51"/>
      <c r="DT1675" s="51"/>
      <c r="DU1675" s="51"/>
      <c r="DV1675" s="51"/>
      <c r="DW1675" s="51"/>
      <c r="DX1675" s="51"/>
      <c r="DY1675" s="51"/>
      <c r="DZ1675" s="51"/>
      <c r="EA1675" s="51"/>
      <c r="EB1675" s="51"/>
      <c r="EC1675" s="51"/>
      <c r="ED1675" s="51"/>
      <c r="EE1675" s="51"/>
      <c r="EF1675" s="51"/>
      <c r="EG1675" s="51"/>
      <c r="EH1675" s="51"/>
      <c r="EI1675" s="51"/>
      <c r="EJ1675" s="51"/>
      <c r="EK1675" s="51"/>
      <c r="EL1675" s="51"/>
      <c r="EM1675" s="51"/>
      <c r="EN1675" s="51"/>
      <c r="EO1675" s="51"/>
      <c r="EP1675" s="51"/>
      <c r="EQ1675" s="51"/>
      <c r="ER1675" s="51"/>
      <c r="ES1675" s="51"/>
      <c r="ET1675" s="51"/>
      <c r="EU1675" s="51"/>
      <c r="EV1675" s="51"/>
      <c r="EW1675" s="51"/>
      <c r="EX1675" s="51"/>
      <c r="EY1675" s="51"/>
      <c r="EZ1675" s="51"/>
      <c r="FA1675" s="51"/>
      <c r="FB1675" s="51"/>
      <c r="FC1675" s="51"/>
      <c r="FD1675" s="51"/>
      <c r="FE1675" s="51"/>
      <c r="FF1675" s="51"/>
      <c r="FG1675" s="51"/>
      <c r="FH1675" s="51"/>
      <c r="FI1675" s="51"/>
      <c r="FJ1675" s="51"/>
      <c r="FK1675" s="51"/>
      <c r="FL1675" s="51"/>
      <c r="FM1675" s="51"/>
      <c r="FN1675" s="51"/>
      <c r="FO1675" s="51"/>
      <c r="FP1675" s="51"/>
    </row>
    <row r="1676" spans="101:172" ht="12.75" customHeight="1">
      <c r="CW1676" s="51"/>
      <c r="CX1676" s="51"/>
      <c r="CY1676" s="51"/>
      <c r="CZ1676" s="51"/>
      <c r="DA1676" s="51"/>
      <c r="DB1676" s="51"/>
      <c r="DC1676" s="51"/>
      <c r="DD1676" s="51"/>
      <c r="DE1676" s="51"/>
      <c r="DF1676" s="51"/>
      <c r="DG1676" s="51"/>
      <c r="DH1676" s="51"/>
      <c r="DI1676" s="51"/>
      <c r="DJ1676" s="51"/>
      <c r="DK1676" s="51"/>
      <c r="DL1676" s="51"/>
      <c r="DM1676" s="51"/>
      <c r="DN1676" s="51"/>
      <c r="DO1676" s="51"/>
      <c r="DP1676" s="51"/>
      <c r="DQ1676" s="51"/>
      <c r="DR1676" s="51"/>
      <c r="DS1676" s="51"/>
      <c r="DT1676" s="51"/>
      <c r="DU1676" s="51"/>
      <c r="DV1676" s="51"/>
      <c r="DW1676" s="51"/>
      <c r="DX1676" s="51"/>
      <c r="DY1676" s="51"/>
      <c r="DZ1676" s="51"/>
      <c r="EA1676" s="51"/>
      <c r="EB1676" s="51"/>
      <c r="EC1676" s="51"/>
      <c r="ED1676" s="51"/>
      <c r="EE1676" s="51"/>
      <c r="EF1676" s="51"/>
      <c r="EG1676" s="51"/>
      <c r="EH1676" s="51"/>
      <c r="EI1676" s="51"/>
      <c r="EJ1676" s="51"/>
      <c r="EK1676" s="51"/>
      <c r="EL1676" s="51"/>
      <c r="EM1676" s="51"/>
      <c r="EN1676" s="51"/>
      <c r="EO1676" s="51"/>
      <c r="EP1676" s="51"/>
      <c r="EQ1676" s="51"/>
      <c r="ER1676" s="51"/>
      <c r="ES1676" s="51"/>
      <c r="ET1676" s="51"/>
      <c r="EU1676" s="51"/>
      <c r="EV1676" s="51"/>
      <c r="EW1676" s="51"/>
      <c r="EX1676" s="51"/>
      <c r="EY1676" s="51"/>
      <c r="EZ1676" s="51"/>
      <c r="FA1676" s="51"/>
      <c r="FB1676" s="51"/>
      <c r="FC1676" s="51"/>
      <c r="FD1676" s="51"/>
      <c r="FE1676" s="51"/>
      <c r="FF1676" s="51"/>
      <c r="FG1676" s="51"/>
      <c r="FH1676" s="51"/>
      <c r="FI1676" s="51"/>
      <c r="FJ1676" s="51"/>
      <c r="FK1676" s="51"/>
      <c r="FL1676" s="51"/>
      <c r="FM1676" s="51"/>
      <c r="FN1676" s="51"/>
      <c r="FO1676" s="51"/>
      <c r="FP1676" s="51"/>
    </row>
    <row r="1677" spans="101:172" ht="12.75" customHeight="1">
      <c r="CW1677" s="51"/>
      <c r="CX1677" s="51"/>
      <c r="CY1677" s="51"/>
      <c r="CZ1677" s="51"/>
      <c r="DA1677" s="51"/>
      <c r="DB1677" s="51"/>
      <c r="DC1677" s="51"/>
      <c r="DD1677" s="51"/>
      <c r="DE1677" s="51"/>
      <c r="DF1677" s="51"/>
      <c r="DG1677" s="51"/>
      <c r="DH1677" s="51"/>
      <c r="DI1677" s="51"/>
      <c r="DJ1677" s="51"/>
      <c r="DK1677" s="51"/>
      <c r="DL1677" s="51"/>
      <c r="DM1677" s="51"/>
      <c r="DN1677" s="51"/>
      <c r="DO1677" s="51"/>
      <c r="DP1677" s="51"/>
      <c r="DQ1677" s="51"/>
      <c r="DR1677" s="51"/>
      <c r="DS1677" s="51"/>
      <c r="DT1677" s="51"/>
      <c r="DU1677" s="51"/>
      <c r="DV1677" s="51"/>
      <c r="DW1677" s="51"/>
      <c r="DX1677" s="51"/>
      <c r="DY1677" s="51"/>
      <c r="DZ1677" s="51"/>
      <c r="EA1677" s="51"/>
      <c r="EB1677" s="51"/>
      <c r="EC1677" s="51"/>
      <c r="ED1677" s="51"/>
      <c r="EE1677" s="51"/>
      <c r="EF1677" s="51"/>
      <c r="EG1677" s="51"/>
      <c r="EH1677" s="51"/>
      <c r="EI1677" s="51"/>
      <c r="EJ1677" s="51"/>
      <c r="EK1677" s="51"/>
      <c r="EL1677" s="51"/>
      <c r="EM1677" s="51"/>
      <c r="EN1677" s="51"/>
      <c r="EO1677" s="51"/>
      <c r="EP1677" s="51"/>
      <c r="EQ1677" s="51"/>
      <c r="ER1677" s="51"/>
      <c r="ES1677" s="51"/>
      <c r="ET1677" s="51"/>
      <c r="EU1677" s="51"/>
      <c r="EV1677" s="51"/>
      <c r="EW1677" s="51"/>
      <c r="EX1677" s="51"/>
      <c r="EY1677" s="51"/>
      <c r="EZ1677" s="51"/>
      <c r="FA1677" s="51"/>
      <c r="FB1677" s="51"/>
      <c r="FC1677" s="51"/>
      <c r="FD1677" s="51"/>
      <c r="FE1677" s="51"/>
      <c r="FF1677" s="51"/>
      <c r="FG1677" s="51"/>
      <c r="FH1677" s="51"/>
      <c r="FI1677" s="51"/>
      <c r="FJ1677" s="51"/>
      <c r="FK1677" s="51"/>
      <c r="FL1677" s="51"/>
      <c r="FM1677" s="51"/>
      <c r="FN1677" s="51"/>
      <c r="FO1677" s="51"/>
      <c r="FP1677" s="51"/>
    </row>
    <row r="1678" spans="101:172" ht="12.75" customHeight="1">
      <c r="CW1678" s="51"/>
      <c r="CX1678" s="51"/>
      <c r="CY1678" s="51"/>
      <c r="CZ1678" s="51"/>
      <c r="DA1678" s="51"/>
      <c r="DB1678" s="51"/>
      <c r="DC1678" s="51"/>
      <c r="DD1678" s="51"/>
      <c r="DE1678" s="51"/>
      <c r="DF1678" s="51"/>
      <c r="DG1678" s="51"/>
      <c r="DH1678" s="51"/>
      <c r="DI1678" s="51"/>
      <c r="DJ1678" s="51"/>
      <c r="DK1678" s="51"/>
      <c r="DL1678" s="51"/>
      <c r="DM1678" s="51"/>
      <c r="DN1678" s="51"/>
      <c r="DO1678" s="51"/>
      <c r="DP1678" s="51"/>
      <c r="DQ1678" s="51"/>
      <c r="DR1678" s="51"/>
      <c r="DS1678" s="51"/>
      <c r="DT1678" s="51"/>
      <c r="DU1678" s="51"/>
      <c r="DV1678" s="51"/>
      <c r="DW1678" s="51"/>
      <c r="DX1678" s="51"/>
      <c r="DY1678" s="51"/>
      <c r="DZ1678" s="51"/>
      <c r="EA1678" s="51"/>
      <c r="EB1678" s="51"/>
      <c r="EC1678" s="51"/>
      <c r="ED1678" s="51"/>
      <c r="EE1678" s="51"/>
      <c r="EF1678" s="51"/>
      <c r="EG1678" s="51"/>
      <c r="EH1678" s="51"/>
      <c r="EI1678" s="51"/>
      <c r="EJ1678" s="51"/>
      <c r="EK1678" s="51"/>
      <c r="EL1678" s="51"/>
      <c r="EM1678" s="51"/>
      <c r="EN1678" s="51"/>
      <c r="EO1678" s="51"/>
      <c r="EP1678" s="51"/>
      <c r="EQ1678" s="51"/>
      <c r="ER1678" s="51"/>
      <c r="ES1678" s="51"/>
      <c r="ET1678" s="51"/>
      <c r="EU1678" s="51"/>
      <c r="EV1678" s="51"/>
      <c r="EW1678" s="51"/>
      <c r="EX1678" s="51"/>
      <c r="EY1678" s="51"/>
      <c r="EZ1678" s="51"/>
      <c r="FA1678" s="51"/>
      <c r="FB1678" s="51"/>
      <c r="FC1678" s="51"/>
      <c r="FD1678" s="51"/>
      <c r="FE1678" s="51"/>
      <c r="FF1678" s="51"/>
      <c r="FG1678" s="51"/>
      <c r="FH1678" s="51"/>
      <c r="FI1678" s="51"/>
      <c r="FJ1678" s="51"/>
      <c r="FK1678" s="51"/>
      <c r="FL1678" s="51"/>
      <c r="FM1678" s="51"/>
      <c r="FN1678" s="51"/>
      <c r="FO1678" s="51"/>
      <c r="FP1678" s="51"/>
    </row>
    <row r="1679" spans="101:172" ht="12.75" customHeight="1">
      <c r="CW1679" s="51"/>
      <c r="CX1679" s="51"/>
      <c r="CY1679" s="51"/>
      <c r="CZ1679" s="51"/>
      <c r="DA1679" s="51"/>
      <c r="DB1679" s="51"/>
      <c r="DC1679" s="51"/>
      <c r="DD1679" s="51"/>
      <c r="DE1679" s="51"/>
      <c r="DF1679" s="51"/>
      <c r="DG1679" s="51"/>
      <c r="DH1679" s="51"/>
      <c r="DI1679" s="51"/>
      <c r="DJ1679" s="51"/>
      <c r="DK1679" s="51"/>
      <c r="DL1679" s="51"/>
      <c r="DM1679" s="51"/>
      <c r="DN1679" s="51"/>
      <c r="DO1679" s="51"/>
      <c r="DP1679" s="51"/>
      <c r="DQ1679" s="51"/>
      <c r="DR1679" s="51"/>
      <c r="DS1679" s="51"/>
      <c r="DT1679" s="51"/>
      <c r="DU1679" s="51"/>
      <c r="DV1679" s="51"/>
      <c r="DW1679" s="51"/>
      <c r="DX1679" s="51"/>
      <c r="DY1679" s="51"/>
      <c r="DZ1679" s="51"/>
      <c r="EA1679" s="51"/>
      <c r="EB1679" s="51"/>
      <c r="EC1679" s="51"/>
      <c r="ED1679" s="51"/>
      <c r="EE1679" s="51"/>
      <c r="EF1679" s="51"/>
      <c r="EG1679" s="51"/>
      <c r="EH1679" s="51"/>
      <c r="EI1679" s="51"/>
      <c r="EJ1679" s="51"/>
      <c r="EK1679" s="51"/>
      <c r="EL1679" s="51"/>
      <c r="EM1679" s="51"/>
      <c r="EN1679" s="51"/>
      <c r="EO1679" s="51"/>
      <c r="EP1679" s="51"/>
      <c r="EQ1679" s="51"/>
      <c r="ER1679" s="51"/>
      <c r="ES1679" s="51"/>
      <c r="ET1679" s="51"/>
      <c r="EU1679" s="51"/>
      <c r="EV1679" s="51"/>
      <c r="EW1679" s="51"/>
      <c r="EX1679" s="51"/>
      <c r="EY1679" s="51"/>
      <c r="EZ1679" s="51"/>
      <c r="FA1679" s="51"/>
      <c r="FB1679" s="51"/>
      <c r="FC1679" s="51"/>
      <c r="FD1679" s="51"/>
      <c r="FE1679" s="51"/>
      <c r="FF1679" s="51"/>
      <c r="FG1679" s="51"/>
      <c r="FH1679" s="51"/>
      <c r="FI1679" s="51"/>
      <c r="FJ1679" s="51"/>
      <c r="FK1679" s="51"/>
      <c r="FL1679" s="51"/>
      <c r="FM1679" s="51"/>
      <c r="FN1679" s="51"/>
      <c r="FO1679" s="51"/>
      <c r="FP1679" s="51"/>
    </row>
    <row r="1680" spans="101:172" ht="12.75" customHeight="1">
      <c r="CW1680" s="51"/>
      <c r="CX1680" s="51"/>
      <c r="CY1680" s="51"/>
      <c r="CZ1680" s="51"/>
      <c r="DA1680" s="51"/>
      <c r="DB1680" s="51"/>
      <c r="DC1680" s="51"/>
      <c r="DD1680" s="51"/>
      <c r="DE1680" s="51"/>
      <c r="DF1680" s="51"/>
      <c r="DG1680" s="51"/>
      <c r="DH1680" s="51"/>
      <c r="DI1680" s="51"/>
      <c r="DJ1680" s="51"/>
      <c r="DK1680" s="51"/>
      <c r="DL1680" s="51"/>
      <c r="DM1680" s="51"/>
      <c r="DN1680" s="51"/>
      <c r="DO1680" s="51"/>
      <c r="DP1680" s="51"/>
      <c r="DQ1680" s="51"/>
      <c r="DR1680" s="51"/>
      <c r="DS1680" s="51"/>
      <c r="DT1680" s="51"/>
      <c r="DU1680" s="51"/>
      <c r="DV1680" s="51"/>
      <c r="DW1680" s="51"/>
      <c r="DX1680" s="51"/>
      <c r="DY1680" s="51"/>
      <c r="DZ1680" s="51"/>
      <c r="EA1680" s="51"/>
      <c r="EB1680" s="51"/>
      <c r="EC1680" s="51"/>
      <c r="ED1680" s="51"/>
      <c r="EE1680" s="51"/>
      <c r="EF1680" s="51"/>
      <c r="EG1680" s="51"/>
      <c r="EH1680" s="51"/>
      <c r="EI1680" s="51"/>
      <c r="EJ1680" s="51"/>
      <c r="EK1680" s="51"/>
      <c r="EL1680" s="51"/>
      <c r="EM1680" s="51"/>
      <c r="EN1680" s="51"/>
      <c r="EO1680" s="51"/>
      <c r="EP1680" s="51"/>
      <c r="EQ1680" s="51"/>
      <c r="ER1680" s="51"/>
      <c r="ES1680" s="51"/>
      <c r="ET1680" s="51"/>
      <c r="EU1680" s="51"/>
      <c r="EV1680" s="51"/>
      <c r="EW1680" s="51"/>
      <c r="EX1680" s="51"/>
      <c r="EY1680" s="51"/>
      <c r="EZ1680" s="51"/>
      <c r="FA1680" s="51"/>
      <c r="FB1680" s="51"/>
      <c r="FC1680" s="51"/>
      <c r="FD1680" s="51"/>
      <c r="FE1680" s="51"/>
      <c r="FF1680" s="51"/>
      <c r="FG1680" s="51"/>
      <c r="FH1680" s="51"/>
      <c r="FI1680" s="51"/>
      <c r="FJ1680" s="51"/>
      <c r="FK1680" s="51"/>
      <c r="FL1680" s="51"/>
      <c r="FM1680" s="51"/>
      <c r="FN1680" s="51"/>
      <c r="FO1680" s="51"/>
      <c r="FP1680" s="51"/>
    </row>
    <row r="1681" spans="101:172" ht="12.75" customHeight="1">
      <c r="CW1681" s="51"/>
      <c r="CX1681" s="51"/>
      <c r="CY1681" s="51"/>
      <c r="CZ1681" s="51"/>
      <c r="DA1681" s="51"/>
      <c r="DB1681" s="51"/>
      <c r="DC1681" s="51"/>
      <c r="DD1681" s="51"/>
      <c r="DE1681" s="51"/>
      <c r="DF1681" s="51"/>
      <c r="DG1681" s="51"/>
      <c r="DH1681" s="51"/>
      <c r="DI1681" s="51"/>
      <c r="DJ1681" s="51"/>
      <c r="DK1681" s="51"/>
      <c r="DL1681" s="51"/>
      <c r="DM1681" s="51"/>
      <c r="DN1681" s="51"/>
      <c r="DO1681" s="51"/>
      <c r="DP1681" s="51"/>
      <c r="DQ1681" s="51"/>
      <c r="DR1681" s="51"/>
      <c r="DS1681" s="51"/>
      <c r="DT1681" s="51"/>
      <c r="DU1681" s="51"/>
      <c r="DV1681" s="51"/>
      <c r="DW1681" s="51"/>
      <c r="DX1681" s="51"/>
      <c r="DY1681" s="51"/>
      <c r="DZ1681" s="51"/>
      <c r="EA1681" s="51"/>
      <c r="EB1681" s="51"/>
      <c r="EC1681" s="51"/>
      <c r="ED1681" s="51"/>
      <c r="EE1681" s="51"/>
      <c r="EF1681" s="51"/>
      <c r="EG1681" s="51"/>
      <c r="EH1681" s="51"/>
      <c r="EI1681" s="51"/>
      <c r="EJ1681" s="51"/>
      <c r="EK1681" s="51"/>
      <c r="EL1681" s="51"/>
      <c r="EM1681" s="51"/>
      <c r="EN1681" s="51"/>
      <c r="EO1681" s="51"/>
      <c r="EP1681" s="51"/>
      <c r="EQ1681" s="51"/>
      <c r="ER1681" s="51"/>
      <c r="ES1681" s="51"/>
      <c r="ET1681" s="51"/>
      <c r="EU1681" s="51"/>
      <c r="EV1681" s="51"/>
      <c r="EW1681" s="51"/>
      <c r="EX1681" s="51"/>
      <c r="EY1681" s="51"/>
      <c r="EZ1681" s="51"/>
      <c r="FA1681" s="51"/>
      <c r="FB1681" s="51"/>
      <c r="FC1681" s="51"/>
      <c r="FD1681" s="51"/>
      <c r="FE1681" s="51"/>
      <c r="FF1681" s="51"/>
      <c r="FG1681" s="51"/>
      <c r="FH1681" s="51"/>
      <c r="FI1681" s="51"/>
      <c r="FJ1681" s="51"/>
      <c r="FK1681" s="51"/>
      <c r="FL1681" s="51"/>
      <c r="FM1681" s="51"/>
      <c r="FN1681" s="51"/>
      <c r="FO1681" s="51"/>
      <c r="FP1681" s="51"/>
    </row>
    <row r="1682" spans="101:172" ht="12.75" customHeight="1">
      <c r="CW1682" s="51"/>
      <c r="CX1682" s="51"/>
      <c r="CY1682" s="51"/>
      <c r="CZ1682" s="51"/>
      <c r="DA1682" s="51"/>
      <c r="DB1682" s="51"/>
      <c r="DC1682" s="51"/>
      <c r="DD1682" s="51"/>
      <c r="DE1682" s="51"/>
      <c r="DF1682" s="51"/>
      <c r="DG1682" s="51"/>
      <c r="DH1682" s="51"/>
      <c r="DI1682" s="51"/>
      <c r="DJ1682" s="51"/>
      <c r="DK1682" s="51"/>
      <c r="DL1682" s="51"/>
      <c r="DM1682" s="51"/>
      <c r="DN1682" s="51"/>
      <c r="DO1682" s="51"/>
      <c r="DP1682" s="51"/>
      <c r="DQ1682" s="51"/>
      <c r="DR1682" s="51"/>
      <c r="DS1682" s="51"/>
      <c r="DT1682" s="51"/>
      <c r="DU1682" s="51"/>
      <c r="DV1682" s="51"/>
      <c r="DW1682" s="51"/>
      <c r="DX1682" s="51"/>
      <c r="DY1682" s="51"/>
      <c r="DZ1682" s="51"/>
      <c r="EA1682" s="51"/>
      <c r="EB1682" s="51"/>
      <c r="EC1682" s="51"/>
      <c r="ED1682" s="51"/>
      <c r="EE1682" s="51"/>
      <c r="EF1682" s="51"/>
      <c r="EG1682" s="51"/>
      <c r="EH1682" s="51"/>
      <c r="EI1682" s="51"/>
      <c r="EJ1682" s="51"/>
      <c r="EK1682" s="51"/>
      <c r="EL1682" s="51"/>
      <c r="EM1682" s="51"/>
      <c r="EN1682" s="51"/>
      <c r="EO1682" s="51"/>
      <c r="EP1682" s="51"/>
      <c r="EQ1682" s="51"/>
      <c r="ER1682" s="51"/>
      <c r="ES1682" s="51"/>
      <c r="ET1682" s="51"/>
      <c r="EU1682" s="51"/>
      <c r="EV1682" s="51"/>
      <c r="EW1682" s="51"/>
      <c r="EX1682" s="51"/>
      <c r="EY1682" s="51"/>
      <c r="EZ1682" s="51"/>
      <c r="FA1682" s="51"/>
      <c r="FB1682" s="51"/>
      <c r="FC1682" s="51"/>
      <c r="FD1682" s="51"/>
      <c r="FE1682" s="51"/>
      <c r="FF1682" s="51"/>
      <c r="FG1682" s="51"/>
      <c r="FH1682" s="51"/>
      <c r="FI1682" s="51"/>
      <c r="FJ1682" s="51"/>
      <c r="FK1682" s="51"/>
      <c r="FL1682" s="51"/>
      <c r="FM1682" s="51"/>
      <c r="FN1682" s="51"/>
      <c r="FO1682" s="51"/>
      <c r="FP1682" s="51"/>
    </row>
    <row r="1683" spans="101:172" ht="12.75" customHeight="1">
      <c r="CW1683" s="51"/>
      <c r="CX1683" s="51"/>
      <c r="CY1683" s="51"/>
      <c r="CZ1683" s="51"/>
      <c r="DA1683" s="51"/>
      <c r="DB1683" s="51"/>
      <c r="DC1683" s="51"/>
      <c r="DD1683" s="51"/>
      <c r="DE1683" s="51"/>
      <c r="DF1683" s="51"/>
      <c r="DG1683" s="51"/>
      <c r="DH1683" s="51"/>
      <c r="DI1683" s="51"/>
      <c r="DJ1683" s="51"/>
      <c r="DK1683" s="51"/>
      <c r="DL1683" s="51"/>
      <c r="DM1683" s="51"/>
      <c r="DN1683" s="51"/>
      <c r="DO1683" s="51"/>
      <c r="DP1683" s="51"/>
      <c r="DQ1683" s="51"/>
      <c r="DR1683" s="51"/>
      <c r="DS1683" s="51"/>
      <c r="DT1683" s="51"/>
      <c r="DU1683" s="51"/>
      <c r="DV1683" s="51"/>
      <c r="DW1683" s="51"/>
      <c r="DX1683" s="51"/>
      <c r="DY1683" s="51"/>
      <c r="DZ1683" s="51"/>
      <c r="EA1683" s="51"/>
      <c r="EB1683" s="51"/>
      <c r="EC1683" s="51"/>
      <c r="ED1683" s="51"/>
      <c r="EE1683" s="51"/>
      <c r="EF1683" s="51"/>
      <c r="EG1683" s="51"/>
      <c r="EH1683" s="51"/>
      <c r="EI1683" s="51"/>
      <c r="EJ1683" s="51"/>
      <c r="EK1683" s="51"/>
      <c r="EL1683" s="51"/>
      <c r="EM1683" s="51"/>
      <c r="EN1683" s="51"/>
      <c r="EO1683" s="51"/>
      <c r="EP1683" s="51"/>
      <c r="EQ1683" s="51"/>
      <c r="ER1683" s="51"/>
      <c r="ES1683" s="51"/>
      <c r="ET1683" s="51"/>
      <c r="EU1683" s="51"/>
      <c r="EV1683" s="51"/>
      <c r="EW1683" s="51"/>
      <c r="EX1683" s="51"/>
      <c r="EY1683" s="51"/>
      <c r="EZ1683" s="51"/>
      <c r="FA1683" s="51"/>
      <c r="FB1683" s="51"/>
      <c r="FC1683" s="51"/>
      <c r="FD1683" s="51"/>
      <c r="FE1683" s="51"/>
      <c r="FF1683" s="51"/>
      <c r="FG1683" s="51"/>
      <c r="FH1683" s="51"/>
      <c r="FI1683" s="51"/>
      <c r="FJ1683" s="51"/>
      <c r="FK1683" s="51"/>
      <c r="FL1683" s="51"/>
      <c r="FM1683" s="51"/>
      <c r="FN1683" s="51"/>
      <c r="FO1683" s="51"/>
      <c r="FP1683" s="51"/>
    </row>
    <row r="1684" spans="101:172" ht="12.75" customHeight="1">
      <c r="CW1684" s="51"/>
      <c r="CX1684" s="51"/>
      <c r="CY1684" s="51"/>
      <c r="CZ1684" s="51"/>
      <c r="DA1684" s="51"/>
      <c r="DB1684" s="51"/>
      <c r="DC1684" s="51"/>
      <c r="DD1684" s="51"/>
      <c r="DE1684" s="51"/>
      <c r="DF1684" s="51"/>
      <c r="DG1684" s="51"/>
      <c r="DH1684" s="51"/>
      <c r="DI1684" s="51"/>
      <c r="DJ1684" s="51"/>
      <c r="DK1684" s="51"/>
      <c r="DL1684" s="51"/>
      <c r="DM1684" s="51"/>
      <c r="DN1684" s="51"/>
      <c r="DO1684" s="51"/>
      <c r="DP1684" s="51"/>
      <c r="DQ1684" s="51"/>
      <c r="DR1684" s="51"/>
      <c r="DS1684" s="51"/>
      <c r="DT1684" s="51"/>
      <c r="DU1684" s="51"/>
      <c r="DV1684" s="51"/>
      <c r="DW1684" s="51"/>
      <c r="DX1684" s="51"/>
      <c r="DY1684" s="51"/>
      <c r="DZ1684" s="51"/>
      <c r="EA1684" s="51"/>
      <c r="EB1684" s="51"/>
      <c r="EC1684" s="51"/>
      <c r="ED1684" s="51"/>
      <c r="EE1684" s="51"/>
      <c r="EF1684" s="51"/>
      <c r="EG1684" s="51"/>
      <c r="EH1684" s="51"/>
      <c r="EI1684" s="51"/>
      <c r="EJ1684" s="51"/>
      <c r="EK1684" s="51"/>
      <c r="EL1684" s="51"/>
      <c r="EM1684" s="51"/>
      <c r="EN1684" s="51"/>
      <c r="EO1684" s="51"/>
      <c r="EP1684" s="51"/>
      <c r="EQ1684" s="51"/>
      <c r="ER1684" s="51"/>
      <c r="ES1684" s="51"/>
      <c r="ET1684" s="51"/>
      <c r="EU1684" s="51"/>
      <c r="EV1684" s="51"/>
      <c r="EW1684" s="51"/>
      <c r="EX1684" s="51"/>
      <c r="EY1684" s="51"/>
      <c r="EZ1684" s="51"/>
      <c r="FA1684" s="51"/>
      <c r="FB1684" s="51"/>
      <c r="FC1684" s="51"/>
      <c r="FD1684" s="51"/>
      <c r="FE1684" s="51"/>
      <c r="FF1684" s="51"/>
      <c r="FG1684" s="51"/>
      <c r="FH1684" s="51"/>
      <c r="FI1684" s="51"/>
      <c r="FJ1684" s="51"/>
      <c r="FK1684" s="51"/>
      <c r="FL1684" s="51"/>
      <c r="FM1684" s="51"/>
      <c r="FN1684" s="51"/>
      <c r="FO1684" s="51"/>
      <c r="FP1684" s="51"/>
    </row>
    <row r="1685" spans="101:172" ht="12.75" customHeight="1">
      <c r="CW1685" s="51"/>
      <c r="CX1685" s="51"/>
      <c r="CY1685" s="51"/>
      <c r="CZ1685" s="51"/>
      <c r="DA1685" s="51"/>
      <c r="DB1685" s="51"/>
      <c r="DC1685" s="51"/>
      <c r="DD1685" s="51"/>
      <c r="DE1685" s="51"/>
      <c r="DF1685" s="51"/>
      <c r="DG1685" s="51"/>
      <c r="DH1685" s="51"/>
      <c r="DI1685" s="51"/>
      <c r="DJ1685" s="51"/>
      <c r="DK1685" s="51"/>
      <c r="DL1685" s="51"/>
      <c r="DM1685" s="51"/>
      <c r="DN1685" s="51"/>
      <c r="DO1685" s="51"/>
      <c r="DP1685" s="51"/>
      <c r="DQ1685" s="51"/>
      <c r="DR1685" s="51"/>
      <c r="DS1685" s="51"/>
      <c r="DT1685" s="51"/>
      <c r="DU1685" s="51"/>
      <c r="DV1685" s="51"/>
      <c r="DW1685" s="51"/>
      <c r="DX1685" s="51"/>
      <c r="DY1685" s="51"/>
      <c r="DZ1685" s="51"/>
      <c r="EA1685" s="51"/>
      <c r="EB1685" s="51"/>
      <c r="EC1685" s="51"/>
      <c r="ED1685" s="51"/>
      <c r="EE1685" s="51"/>
      <c r="EF1685" s="51"/>
      <c r="EG1685" s="51"/>
      <c r="EH1685" s="51"/>
      <c r="EI1685" s="51"/>
      <c r="EJ1685" s="51"/>
      <c r="EK1685" s="51"/>
      <c r="EL1685" s="51"/>
      <c r="EM1685" s="51"/>
      <c r="EN1685" s="51"/>
      <c r="EO1685" s="51"/>
      <c r="EP1685" s="51"/>
      <c r="EQ1685" s="51"/>
      <c r="ER1685" s="51"/>
      <c r="ES1685" s="51"/>
      <c r="ET1685" s="51"/>
      <c r="EU1685" s="51"/>
      <c r="EV1685" s="51"/>
      <c r="EW1685" s="51"/>
      <c r="EX1685" s="51"/>
      <c r="EY1685" s="51"/>
      <c r="EZ1685" s="51"/>
      <c r="FA1685" s="51"/>
      <c r="FB1685" s="51"/>
      <c r="FC1685" s="51"/>
      <c r="FD1685" s="51"/>
      <c r="FE1685" s="51"/>
      <c r="FF1685" s="51"/>
      <c r="FG1685" s="51"/>
      <c r="FH1685" s="51"/>
      <c r="FI1685" s="51"/>
      <c r="FJ1685" s="51"/>
      <c r="FK1685" s="51"/>
      <c r="FL1685" s="51"/>
      <c r="FM1685" s="51"/>
      <c r="FN1685" s="51"/>
      <c r="FO1685" s="51"/>
      <c r="FP1685" s="51"/>
    </row>
    <row r="1686" spans="101:172" ht="12.75" customHeight="1">
      <c r="CW1686" s="51"/>
      <c r="CX1686" s="51"/>
      <c r="CY1686" s="51"/>
      <c r="CZ1686" s="51"/>
      <c r="DA1686" s="51"/>
      <c r="DB1686" s="51"/>
      <c r="DC1686" s="51"/>
      <c r="DD1686" s="51"/>
      <c r="DE1686" s="51"/>
      <c r="DF1686" s="51"/>
      <c r="DG1686" s="51"/>
      <c r="DH1686" s="51"/>
      <c r="DI1686" s="51"/>
      <c r="DJ1686" s="51"/>
      <c r="DK1686" s="51"/>
      <c r="DL1686" s="51"/>
      <c r="DM1686" s="51"/>
      <c r="DN1686" s="51"/>
      <c r="DO1686" s="51"/>
      <c r="DP1686" s="51"/>
      <c r="DQ1686" s="51"/>
      <c r="DR1686" s="51"/>
      <c r="DS1686" s="51"/>
      <c r="DT1686" s="51"/>
      <c r="DU1686" s="51"/>
      <c r="DV1686" s="51"/>
      <c r="DW1686" s="51"/>
      <c r="DX1686" s="51"/>
      <c r="DY1686" s="51"/>
      <c r="DZ1686" s="51"/>
      <c r="EA1686" s="51"/>
      <c r="EB1686" s="51"/>
      <c r="EC1686" s="51"/>
      <c r="ED1686" s="51"/>
      <c r="EE1686" s="51"/>
      <c r="EF1686" s="51"/>
      <c r="EG1686" s="51"/>
      <c r="EH1686" s="51"/>
      <c r="EI1686" s="51"/>
      <c r="EJ1686" s="51"/>
      <c r="EK1686" s="51"/>
      <c r="EL1686" s="51"/>
      <c r="EM1686" s="51"/>
      <c r="EN1686" s="51"/>
      <c r="EO1686" s="51"/>
      <c r="EP1686" s="51"/>
      <c r="EQ1686" s="51"/>
      <c r="ER1686" s="51"/>
      <c r="ES1686" s="51"/>
      <c r="ET1686" s="51"/>
      <c r="EU1686" s="51"/>
      <c r="EV1686" s="51"/>
      <c r="EW1686" s="51"/>
      <c r="EX1686" s="51"/>
      <c r="EY1686" s="51"/>
      <c r="EZ1686" s="51"/>
      <c r="FA1686" s="51"/>
      <c r="FB1686" s="51"/>
      <c r="FC1686" s="51"/>
      <c r="FD1686" s="51"/>
      <c r="FE1686" s="51"/>
      <c r="FF1686" s="51"/>
      <c r="FG1686" s="51"/>
      <c r="FH1686" s="51"/>
      <c r="FI1686" s="51"/>
      <c r="FJ1686" s="51"/>
      <c r="FK1686" s="51"/>
      <c r="FL1686" s="51"/>
      <c r="FM1686" s="51"/>
      <c r="FN1686" s="51"/>
      <c r="FO1686" s="51"/>
      <c r="FP1686" s="51"/>
    </row>
    <row r="1687" spans="101:172" ht="12.75" customHeight="1">
      <c r="CW1687" s="51"/>
      <c r="CX1687" s="51"/>
      <c r="CY1687" s="51"/>
      <c r="CZ1687" s="51"/>
      <c r="DA1687" s="51"/>
      <c r="DB1687" s="51"/>
      <c r="DC1687" s="51"/>
      <c r="DD1687" s="51"/>
      <c r="DE1687" s="51"/>
      <c r="DF1687" s="51"/>
      <c r="DG1687" s="51"/>
      <c r="DH1687" s="51"/>
      <c r="DI1687" s="51"/>
      <c r="DJ1687" s="51"/>
      <c r="DK1687" s="51"/>
      <c r="DL1687" s="51"/>
      <c r="DM1687" s="51"/>
      <c r="DN1687" s="51"/>
      <c r="DO1687" s="51"/>
      <c r="DP1687" s="51"/>
      <c r="DQ1687" s="51"/>
      <c r="DR1687" s="51"/>
      <c r="DS1687" s="51"/>
      <c r="DT1687" s="51"/>
      <c r="DU1687" s="51"/>
      <c r="DV1687" s="51"/>
      <c r="DW1687" s="51"/>
      <c r="DX1687" s="51"/>
      <c r="DY1687" s="51"/>
      <c r="DZ1687" s="51"/>
      <c r="EA1687" s="51"/>
      <c r="EB1687" s="51"/>
      <c r="EC1687" s="51"/>
      <c r="ED1687" s="51"/>
      <c r="EE1687" s="51"/>
      <c r="EF1687" s="51"/>
      <c r="EG1687" s="51"/>
      <c r="EH1687" s="51"/>
      <c r="EI1687" s="51"/>
      <c r="EJ1687" s="51"/>
      <c r="EK1687" s="51"/>
      <c r="EL1687" s="51"/>
      <c r="EM1687" s="51"/>
      <c r="EN1687" s="51"/>
      <c r="EO1687" s="51"/>
      <c r="EP1687" s="51"/>
      <c r="EQ1687" s="51"/>
      <c r="ER1687" s="51"/>
      <c r="ES1687" s="51"/>
      <c r="ET1687" s="51"/>
      <c r="EU1687" s="51"/>
      <c r="EV1687" s="51"/>
      <c r="EW1687" s="51"/>
      <c r="EX1687" s="51"/>
      <c r="EY1687" s="51"/>
      <c r="EZ1687" s="51"/>
      <c r="FA1687" s="51"/>
      <c r="FB1687" s="51"/>
      <c r="FC1687" s="51"/>
      <c r="FD1687" s="51"/>
      <c r="FE1687" s="51"/>
      <c r="FF1687" s="51"/>
      <c r="FG1687" s="51"/>
      <c r="FH1687" s="51"/>
      <c r="FI1687" s="51"/>
      <c r="FJ1687" s="51"/>
      <c r="FK1687" s="51"/>
      <c r="FL1687" s="51"/>
      <c r="FM1687" s="51"/>
      <c r="FN1687" s="51"/>
      <c r="FO1687" s="51"/>
      <c r="FP1687" s="51"/>
    </row>
    <row r="1688" spans="101:172" ht="12.75" customHeight="1">
      <c r="CW1688" s="51"/>
      <c r="CX1688" s="51"/>
      <c r="CY1688" s="51"/>
      <c r="CZ1688" s="51"/>
      <c r="DA1688" s="51"/>
      <c r="DB1688" s="51"/>
      <c r="DC1688" s="51"/>
      <c r="DD1688" s="51"/>
      <c r="DE1688" s="51"/>
      <c r="DF1688" s="51"/>
      <c r="DG1688" s="51"/>
      <c r="DH1688" s="51"/>
      <c r="DI1688" s="51"/>
      <c r="DJ1688" s="51"/>
      <c r="DK1688" s="51"/>
      <c r="DL1688" s="51"/>
      <c r="DM1688" s="51"/>
      <c r="DN1688" s="51"/>
      <c r="DO1688" s="51"/>
      <c r="DP1688" s="51"/>
      <c r="DQ1688" s="51"/>
      <c r="DR1688" s="51"/>
      <c r="DS1688" s="51"/>
      <c r="DT1688" s="51"/>
      <c r="DU1688" s="51"/>
      <c r="DV1688" s="51"/>
      <c r="DW1688" s="51"/>
      <c r="DX1688" s="51"/>
      <c r="DY1688" s="51"/>
      <c r="DZ1688" s="51"/>
      <c r="EA1688" s="51"/>
      <c r="EB1688" s="51"/>
      <c r="EC1688" s="51"/>
      <c r="ED1688" s="51"/>
      <c r="EE1688" s="51"/>
      <c r="EF1688" s="51"/>
      <c r="EG1688" s="51"/>
      <c r="EH1688" s="51"/>
      <c r="EI1688" s="51"/>
      <c r="EJ1688" s="51"/>
      <c r="EK1688" s="51"/>
      <c r="EL1688" s="51"/>
      <c r="EM1688" s="51"/>
      <c r="EN1688" s="51"/>
      <c r="EO1688" s="51"/>
      <c r="EP1688" s="51"/>
      <c r="EQ1688" s="51"/>
      <c r="ER1688" s="51"/>
      <c r="ES1688" s="51"/>
      <c r="ET1688" s="51"/>
      <c r="EU1688" s="51"/>
      <c r="EV1688" s="51"/>
      <c r="EW1688" s="51"/>
      <c r="EX1688" s="51"/>
      <c r="EY1688" s="51"/>
      <c r="EZ1688" s="51"/>
      <c r="FA1688" s="51"/>
      <c r="FB1688" s="51"/>
      <c r="FC1688" s="51"/>
      <c r="FD1688" s="51"/>
      <c r="FE1688" s="51"/>
      <c r="FF1688" s="51"/>
      <c r="FG1688" s="51"/>
      <c r="FH1688" s="51"/>
      <c r="FI1688" s="51"/>
      <c r="FJ1688" s="51"/>
      <c r="FK1688" s="51"/>
      <c r="FL1688" s="51"/>
      <c r="FM1688" s="51"/>
      <c r="FN1688" s="51"/>
      <c r="FO1688" s="51"/>
      <c r="FP1688" s="51"/>
    </row>
    <row r="1689" spans="101:172" ht="12.75" customHeight="1">
      <c r="CW1689" s="51"/>
      <c r="CX1689" s="51"/>
      <c r="CY1689" s="51"/>
      <c r="CZ1689" s="51"/>
      <c r="DA1689" s="51"/>
      <c r="DB1689" s="51"/>
      <c r="DC1689" s="51"/>
      <c r="DD1689" s="51"/>
      <c r="DE1689" s="51"/>
      <c r="DF1689" s="51"/>
      <c r="DG1689" s="51"/>
      <c r="DH1689" s="51"/>
      <c r="DI1689" s="51"/>
      <c r="DJ1689" s="51"/>
      <c r="DK1689" s="51"/>
      <c r="DL1689" s="51"/>
      <c r="DM1689" s="51"/>
      <c r="DN1689" s="51"/>
      <c r="DO1689" s="51"/>
      <c r="DP1689" s="51"/>
      <c r="DQ1689" s="51"/>
      <c r="DR1689" s="51"/>
      <c r="DS1689" s="51"/>
      <c r="DT1689" s="51"/>
      <c r="DU1689" s="51"/>
      <c r="DV1689" s="51"/>
      <c r="DW1689" s="51"/>
      <c r="DX1689" s="51"/>
      <c r="DY1689" s="51"/>
      <c r="DZ1689" s="51"/>
      <c r="EA1689" s="51"/>
      <c r="EB1689" s="51"/>
      <c r="EC1689" s="51"/>
      <c r="ED1689" s="51"/>
      <c r="EE1689" s="51"/>
      <c r="EF1689" s="51"/>
      <c r="EG1689" s="51"/>
      <c r="EH1689" s="51"/>
      <c r="EI1689" s="51"/>
      <c r="EJ1689" s="51"/>
      <c r="EK1689" s="51"/>
      <c r="EL1689" s="51"/>
      <c r="EM1689" s="51"/>
      <c r="EN1689" s="51"/>
      <c r="EO1689" s="51"/>
      <c r="EP1689" s="51"/>
      <c r="EQ1689" s="51"/>
      <c r="ER1689" s="51"/>
      <c r="ES1689" s="51"/>
      <c r="ET1689" s="51"/>
      <c r="EU1689" s="51"/>
      <c r="EV1689" s="51"/>
      <c r="EW1689" s="51"/>
      <c r="EX1689" s="51"/>
      <c r="EY1689" s="51"/>
      <c r="EZ1689" s="51"/>
      <c r="FA1689" s="51"/>
      <c r="FB1689" s="51"/>
      <c r="FC1689" s="51"/>
      <c r="FD1689" s="51"/>
      <c r="FE1689" s="51"/>
      <c r="FF1689" s="51"/>
      <c r="FG1689" s="51"/>
      <c r="FH1689" s="51"/>
      <c r="FI1689" s="51"/>
      <c r="FJ1689" s="51"/>
      <c r="FK1689" s="51"/>
      <c r="FL1689" s="51"/>
      <c r="FM1689" s="51"/>
      <c r="FN1689" s="51"/>
      <c r="FO1689" s="51"/>
      <c r="FP1689" s="51"/>
    </row>
    <row r="1690" spans="101:172" ht="12.75" customHeight="1">
      <c r="FF1690" s="51"/>
      <c r="FG1690" s="51"/>
    </row>
  </sheetData>
  <sheetProtection deleteRows="0"/>
  <protectedRanges>
    <protectedRange sqref="BG266:BG280 BF125 BF126:BL265 BG15:BL125 D15:AX265 A15:B265 AZ15:BE265 BM15:BM265" name="Line Item Details icl Description"/>
    <protectedRange sqref="AY15:AY265" name="Line Item Details icl Description_3"/>
    <protectedRange sqref="C15:C265" name="Line Item Details icl Description_4"/>
    <protectedRange sqref="BF15:BF124" name="Line Item Details icl Description_6"/>
  </protectedRanges>
  <mergeCells count="38">
    <mergeCell ref="BC5:BD5"/>
    <mergeCell ref="D6:E6"/>
    <mergeCell ref="D7:E7"/>
    <mergeCell ref="L5:R9"/>
    <mergeCell ref="D8:E8"/>
    <mergeCell ref="D9:E9"/>
    <mergeCell ref="AW8:AX8"/>
    <mergeCell ref="FF11:FI11"/>
    <mergeCell ref="D12:E12"/>
    <mergeCell ref="L12:N12"/>
    <mergeCell ref="O12:R12"/>
    <mergeCell ref="BX12:BZ12"/>
    <mergeCell ref="D13:E13"/>
    <mergeCell ref="L13:N13"/>
    <mergeCell ref="AV13:AX13"/>
    <mergeCell ref="BU13:BW13"/>
    <mergeCell ref="BN10:BN13"/>
    <mergeCell ref="D11:E11"/>
    <mergeCell ref="L11:N11"/>
    <mergeCell ref="O11:R11"/>
    <mergeCell ref="D10:E10"/>
    <mergeCell ref="O13:Q13"/>
    <mergeCell ref="BH6:BI6"/>
    <mergeCell ref="BH1:BI1"/>
    <mergeCell ref="BJ1:BM1"/>
    <mergeCell ref="D2:E2"/>
    <mergeCell ref="J2:O2"/>
    <mergeCell ref="D3:E3"/>
    <mergeCell ref="J3:O3"/>
    <mergeCell ref="D1:E1"/>
    <mergeCell ref="J1:M1"/>
    <mergeCell ref="N1:Q1"/>
    <mergeCell ref="AN1:AN6"/>
    <mergeCell ref="BC1:BD1"/>
    <mergeCell ref="D4:E4"/>
    <mergeCell ref="J4:O4"/>
    <mergeCell ref="D5:E5"/>
    <mergeCell ref="AY1:BA1"/>
  </mergeCells>
  <conditionalFormatting sqref="Q4">
    <cfRule type="expression" dxfId="217" priority="160">
      <formula>FL14&gt;0</formula>
    </cfRule>
  </conditionalFormatting>
  <conditionalFormatting sqref="Q3">
    <cfRule type="expression" dxfId="216" priority="159">
      <formula>FL1&gt;0</formula>
    </cfRule>
  </conditionalFormatting>
  <conditionalFormatting sqref="D3:E3">
    <cfRule type="expression" dxfId="215" priority="158">
      <formula>D3=""</formula>
    </cfRule>
  </conditionalFormatting>
  <conditionalFormatting sqref="D4:E4">
    <cfRule type="expression" dxfId="214" priority="157">
      <formula>D4=""</formula>
    </cfRule>
  </conditionalFormatting>
  <conditionalFormatting sqref="D5:E5">
    <cfRule type="expression" dxfId="213" priority="156">
      <formula>D5=""</formula>
    </cfRule>
  </conditionalFormatting>
  <conditionalFormatting sqref="D6:E6">
    <cfRule type="expression" dxfId="212" priority="155">
      <formula>D6=""</formula>
    </cfRule>
  </conditionalFormatting>
  <conditionalFormatting sqref="D7:E7">
    <cfRule type="expression" dxfId="211" priority="154">
      <formula>D7=""</formula>
    </cfRule>
  </conditionalFormatting>
  <conditionalFormatting sqref="D8:E8">
    <cfRule type="expression" dxfId="210" priority="153">
      <formula>D8=""</formula>
    </cfRule>
  </conditionalFormatting>
  <conditionalFormatting sqref="D10:E10">
    <cfRule type="expression" dxfId="209" priority="152">
      <formula>D10=""</formula>
    </cfRule>
  </conditionalFormatting>
  <conditionalFormatting sqref="D11:E11">
    <cfRule type="expression" dxfId="208" priority="151">
      <formula>D11=""</formula>
    </cfRule>
  </conditionalFormatting>
  <conditionalFormatting sqref="D12:E12">
    <cfRule type="expression" dxfId="207" priority="150">
      <formula>D12=""</formula>
    </cfRule>
  </conditionalFormatting>
  <conditionalFormatting sqref="D13:E13">
    <cfRule type="expression" dxfId="206" priority="149">
      <formula>D13=""</formula>
    </cfRule>
  </conditionalFormatting>
  <conditionalFormatting sqref="G1">
    <cfRule type="expression" dxfId="205" priority="148">
      <formula>G1=""</formula>
    </cfRule>
  </conditionalFormatting>
  <conditionalFormatting sqref="G3">
    <cfRule type="expression" dxfId="204" priority="147">
      <formula>G3=""</formula>
    </cfRule>
  </conditionalFormatting>
  <conditionalFormatting sqref="G4">
    <cfRule type="expression" dxfId="203" priority="146">
      <formula>G4=""</formula>
    </cfRule>
  </conditionalFormatting>
  <conditionalFormatting sqref="G10">
    <cfRule type="expression" dxfId="202" priority="145">
      <formula>G10=""</formula>
    </cfRule>
  </conditionalFormatting>
  <conditionalFormatting sqref="G11">
    <cfRule type="expression" dxfId="201" priority="144">
      <formula>G11=""</formula>
    </cfRule>
  </conditionalFormatting>
  <conditionalFormatting sqref="G12">
    <cfRule type="expression" dxfId="200" priority="143">
      <formula>G12=""</formula>
    </cfRule>
  </conditionalFormatting>
  <conditionalFormatting sqref="G13">
    <cfRule type="expression" dxfId="199" priority="142">
      <formula>G13=""</formula>
    </cfRule>
  </conditionalFormatting>
  <conditionalFormatting sqref="H13:I13">
    <cfRule type="expression" dxfId="198" priority="141">
      <formula>$G$13="Yes"</formula>
    </cfRule>
  </conditionalFormatting>
  <conditionalFormatting sqref="J3">
    <cfRule type="expression" dxfId="197" priority="161">
      <formula>FC1&gt;0</formula>
    </cfRule>
  </conditionalFormatting>
  <conditionalFormatting sqref="H12">
    <cfRule type="expression" dxfId="196" priority="140">
      <formula>$D$3="Import"</formula>
    </cfRule>
  </conditionalFormatting>
  <conditionalFormatting sqref="I6">
    <cfRule type="expression" dxfId="195" priority="139">
      <formula>$I$6=""</formula>
    </cfRule>
  </conditionalFormatting>
  <conditionalFormatting sqref="BR8 BR4 BT4:BX4 BT8:BW8">
    <cfRule type="expression" dxfId="194" priority="137">
      <formula>$D$3="POE"</formula>
    </cfRule>
    <cfRule type="expression" dxfId="193" priority="138">
      <formula>$D$3="Domestic"</formula>
    </cfRule>
  </conditionalFormatting>
  <conditionalFormatting sqref="I10">
    <cfRule type="expression" dxfId="192" priority="136">
      <formula>AND($J$10="Y",$I$10="")</formula>
    </cfRule>
  </conditionalFormatting>
  <conditionalFormatting sqref="J4">
    <cfRule type="expression" dxfId="191" priority="162">
      <formula>FD14&gt;0</formula>
    </cfRule>
  </conditionalFormatting>
  <conditionalFormatting sqref="I12">
    <cfRule type="expression" dxfId="190" priority="135">
      <formula>$D$3="Import"</formula>
    </cfRule>
  </conditionalFormatting>
  <conditionalFormatting sqref="H11">
    <cfRule type="expression" dxfId="189" priority="133">
      <formula>$D$3="Domestic"</formula>
    </cfRule>
    <cfRule type="expression" dxfId="188" priority="134">
      <formula>$D$3="Import"</formula>
    </cfRule>
  </conditionalFormatting>
  <conditionalFormatting sqref="I11">
    <cfRule type="expression" dxfId="187" priority="131">
      <formula>$D$3="Domestic"</formula>
    </cfRule>
    <cfRule type="expression" dxfId="186" priority="132">
      <formula>$D$3="Import"</formula>
    </cfRule>
  </conditionalFormatting>
  <conditionalFormatting sqref="BY5:CA5">
    <cfRule type="expression" dxfId="185" priority="130">
      <formula>$BZ$4&lt;&gt;$BZ$5</formula>
    </cfRule>
  </conditionalFormatting>
  <conditionalFormatting sqref="G8">
    <cfRule type="expression" dxfId="184" priority="129">
      <formula>G8=""</formula>
    </cfRule>
  </conditionalFormatting>
  <conditionalFormatting sqref="A2">
    <cfRule type="expression" dxfId="183" priority="163">
      <formula>AND(D3="Domestic",P10&gt;0,FK14=0)</formula>
    </cfRule>
  </conditionalFormatting>
  <conditionalFormatting sqref="X11">
    <cfRule type="expression" dxfId="182" priority="121">
      <formula>$X$11&gt;(($AC$2+$AC$3)*$AP$9)</formula>
    </cfRule>
  </conditionalFormatting>
  <conditionalFormatting sqref="D2:E2">
    <cfRule type="expression" dxfId="181" priority="120">
      <formula>D2=""</formula>
    </cfRule>
  </conditionalFormatting>
  <conditionalFormatting sqref="AV8">
    <cfRule type="expression" dxfId="180" priority="112">
      <formula>$AV$8&lt;12</formula>
    </cfRule>
  </conditionalFormatting>
  <conditionalFormatting sqref="AV5">
    <cfRule type="expression" dxfId="179" priority="111">
      <formula>$AV$5&lt;3</formula>
    </cfRule>
  </conditionalFormatting>
  <conditionalFormatting sqref="AS2">
    <cfRule type="expression" dxfId="178" priority="128">
      <formula>#REF!&lt;&gt;""</formula>
    </cfRule>
  </conditionalFormatting>
  <conditionalFormatting sqref="P2:Q2">
    <cfRule type="expression" dxfId="177" priority="110">
      <formula>$BR$12&gt;=7600</formula>
    </cfRule>
  </conditionalFormatting>
  <conditionalFormatting sqref="AO15:AO265">
    <cfRule type="expression" dxfId="176" priority="101">
      <formula>AND($F15&lt;&gt;"",AO15="")</formula>
    </cfRule>
  </conditionalFormatting>
  <conditionalFormatting sqref="N15:N265">
    <cfRule type="expression" dxfId="175" priority="91">
      <formula>$O15/$N15&lt;&gt;INT($O15/$N15)</formula>
    </cfRule>
    <cfRule type="expression" dxfId="174" priority="93">
      <formula>AND($F15&lt;&gt;"",N15="")</formula>
    </cfRule>
    <cfRule type="expression" dxfId="173" priority="105">
      <formula>$N15&gt;$O15</formula>
    </cfRule>
  </conditionalFormatting>
  <conditionalFormatting sqref="O15:O265">
    <cfRule type="expression" dxfId="172" priority="92">
      <formula>AND($F15&lt;&gt;"",O15="")</formula>
    </cfRule>
    <cfRule type="expression" dxfId="171" priority="104">
      <formula>$O15&lt;$N15</formula>
    </cfRule>
  </conditionalFormatting>
  <conditionalFormatting sqref="R15:R265">
    <cfRule type="expression" dxfId="170" priority="100">
      <formula>IF(LEN(S15),MOD(S15,1)&lt;&gt;0,"")</formula>
    </cfRule>
    <cfRule type="expression" dxfId="169" priority="103">
      <formula>AND($F15&lt;&gt;"",R15="")</formula>
    </cfRule>
  </conditionalFormatting>
  <conditionalFormatting sqref="AN15:AN265">
    <cfRule type="expression" dxfId="168" priority="102">
      <formula>AND($F15&lt;&gt;"",AN15="")</formula>
    </cfRule>
  </conditionalFormatting>
  <conditionalFormatting sqref="F15:F265">
    <cfRule type="expression" dxfId="167" priority="106">
      <formula>F15&lt;&gt;#REF!</formula>
    </cfRule>
  </conditionalFormatting>
  <conditionalFormatting sqref="AP15:AP265">
    <cfRule type="expression" dxfId="166" priority="99">
      <formula>$AP15&lt;0.5</formula>
    </cfRule>
  </conditionalFormatting>
  <conditionalFormatting sqref="P15:P265">
    <cfRule type="expression" dxfId="165" priority="98">
      <formula>AND($F15&lt;&gt;"",P15="")</formula>
    </cfRule>
  </conditionalFormatting>
  <conditionalFormatting sqref="BA15:BA265">
    <cfRule type="expression" dxfId="164" priority="97">
      <formula>AND($F15&lt;&gt;"",BA15="")</formula>
    </cfRule>
  </conditionalFormatting>
  <conditionalFormatting sqref="BB15:BB265">
    <cfRule type="expression" dxfId="163" priority="96">
      <formula>AND($F15&lt;&gt;"",BB15="")</formula>
    </cfRule>
  </conditionalFormatting>
  <conditionalFormatting sqref="AA15:AA265">
    <cfRule type="expression" dxfId="162" priority="95">
      <formula>AA15=0</formula>
    </cfRule>
  </conditionalFormatting>
  <conditionalFormatting sqref="AF15:AF265">
    <cfRule type="expression" dxfId="161" priority="94">
      <formula>AF15=0</formula>
    </cfRule>
  </conditionalFormatting>
  <conditionalFormatting sqref="BC15:BC265">
    <cfRule type="expression" dxfId="160" priority="90">
      <formula>AND($F15&lt;&gt;"",BC15="")</formula>
    </cfRule>
  </conditionalFormatting>
  <conditionalFormatting sqref="BD15:BD265">
    <cfRule type="expression" dxfId="159" priority="89">
      <formula>AND(F15&lt;&gt;"",BD15="")</formula>
    </cfRule>
  </conditionalFormatting>
  <conditionalFormatting sqref="AV15:AV265">
    <cfRule type="expression" dxfId="158" priority="88">
      <formula>AND($F15&lt;&gt;"",AV15="")</formula>
    </cfRule>
  </conditionalFormatting>
  <conditionalFormatting sqref="Y15:Y265">
    <cfRule type="expression" dxfId="157" priority="87">
      <formula>AND($F15&lt;&gt;"",Y15="")</formula>
    </cfRule>
  </conditionalFormatting>
  <conditionalFormatting sqref="X15:X265">
    <cfRule type="expression" dxfId="156" priority="82" stopIfTrue="1">
      <formula>X15/TRUNC(X15,2)-1&gt;0</formula>
    </cfRule>
    <cfRule type="expression" dxfId="155" priority="84">
      <formula>IF(LEN(Y15),MOD(Y15,1)&lt;&gt;0,"")</formula>
    </cfRule>
    <cfRule type="expression" dxfId="154" priority="85">
      <formula>AND($F15&lt;&gt;"",X15="")</formula>
    </cfRule>
  </conditionalFormatting>
  <conditionalFormatting sqref="BG15:BG265">
    <cfRule type="expression" dxfId="153" priority="83">
      <formula>AND($F15&lt;&gt;"",$BG15="")</formula>
    </cfRule>
  </conditionalFormatting>
  <conditionalFormatting sqref="B15:B265">
    <cfRule type="expression" dxfId="152" priority="107">
      <formula>AND(F15&lt;&gt;"",B15="")</formula>
    </cfRule>
    <cfRule type="cellIs" dxfId="151" priority="108" operator="greaterThan">
      <formula>$EH15</formula>
    </cfRule>
    <cfRule type="cellIs" dxfId="150" priority="109" operator="equal">
      <formula>$EK15</formula>
    </cfRule>
  </conditionalFormatting>
  <conditionalFormatting sqref="E15:E265">
    <cfRule type="duplicateValues" dxfId="149" priority="74"/>
    <cfRule type="expression" dxfId="148" priority="81">
      <formula>IF(LEN(F15),MOD(F15,1)&lt;&gt;0,"")</formula>
    </cfRule>
    <cfRule type="expression" dxfId="147" priority="86">
      <formula>AND($F15&lt;&gt;"",E15="")</formula>
    </cfRule>
  </conditionalFormatting>
  <conditionalFormatting sqref="Q15:Q265">
    <cfRule type="expression" dxfId="146" priority="80">
      <formula>AND($F15&lt;&gt;"",Q15="",$D$3="Import")</formula>
    </cfRule>
  </conditionalFormatting>
  <conditionalFormatting sqref="BE15:BE265">
    <cfRule type="expression" dxfId="145" priority="79">
      <formula>AND($BE15="PH",$G$3&lt;&gt;"Pack Away")</formula>
    </cfRule>
  </conditionalFormatting>
  <conditionalFormatting sqref="CF15:CF265">
    <cfRule type="expression" dxfId="144" priority="78">
      <formula>CF15&lt;12</formula>
    </cfRule>
  </conditionalFormatting>
  <conditionalFormatting sqref="CC15:CC265">
    <cfRule type="expression" dxfId="143" priority="77">
      <formula>CC15&lt;3</formula>
    </cfRule>
  </conditionalFormatting>
  <conditionalFormatting sqref="G6">
    <cfRule type="expression" dxfId="142" priority="76">
      <formula>G6=""</formula>
    </cfRule>
  </conditionalFormatting>
  <conditionalFormatting sqref="BF125:BF265">
    <cfRule type="expression" dxfId="141" priority="75">
      <formula>AND($BF125="WX",$G$4&lt;&gt;"WAX")</formula>
    </cfRule>
  </conditionalFormatting>
  <conditionalFormatting sqref="J2:M2">
    <cfRule type="expression" dxfId="140" priority="164">
      <formula>AND(D3="Domestic",P10&gt;0,FK14=0)</formula>
    </cfRule>
  </conditionalFormatting>
  <conditionalFormatting sqref="N2:O2">
    <cfRule type="expression" dxfId="139" priority="165">
      <formula>AND(H3="Domestic",V10&gt;0,FO14=0)</formula>
    </cfRule>
  </conditionalFormatting>
  <conditionalFormatting sqref="B2:C2">
    <cfRule type="expression" dxfId="138" priority="166">
      <formula>AND(D3="Domestic",P10&gt;0,FK14=0)</formula>
    </cfRule>
  </conditionalFormatting>
  <conditionalFormatting sqref="BF15:BF124">
    <cfRule type="expression" dxfId="137" priority="73">
      <formula>AND($BF15="WX",$G$4&lt;&gt;"WAX")</formula>
    </cfRule>
  </conditionalFormatting>
  <dataValidations count="27">
    <dataValidation type="list" allowBlank="1" showInputMessage="1" showErrorMessage="1" sqref="FP10 BX10">
      <formula1>"No Split,3 Way"</formula1>
    </dataValidation>
    <dataValidation type="list" allowBlank="1" showInputMessage="1" showErrorMessage="1" sqref="AV10">
      <formula1>"Good,Better,Best,Luxury"</formula1>
    </dataValidation>
    <dataValidation type="list" allowBlank="1" showInputMessage="1" showErrorMessage="1" sqref="AO2:AO5">
      <formula1>"45,40H,40,20,LCL"</formula1>
    </dataValidation>
    <dataValidation type="list" allowBlank="1" showInputMessage="1" showErrorMessage="1" sqref="BK15:BL265">
      <formula1>$BC$6:$BC$10</formula1>
    </dataValidation>
    <dataValidation type="list" allowBlank="1" showInputMessage="1" showErrorMessage="1" sqref="BJ15:BJ265">
      <formula1>$BH$6:$BH$8</formula1>
    </dataValidation>
    <dataValidation type="textLength" operator="equal" allowBlank="1" showInputMessage="1" showErrorMessage="1" errorTitle="Text Length" error="Text length must be 8 characters" sqref="AX15:AX265">
      <formula1>8</formula1>
    </dataValidation>
    <dataValidation allowBlank="1" showInputMessage="1" showErrorMessage="1" promptTitle="Split PO / DC By-Pass" prompt="If this is a split PO enter both PO #'s in this field. _x000a_Ex: 355121/355123. _x000a_You must also update the &quot;Reference 2&quot; field on the PO header in MI9 as directed in the Split PO process document._x000a_If the PO qualifies for DC By-Pass enter all 3 PO #'s." sqref="D2:E2"/>
    <dataValidation type="list" allowBlank="1" showInputMessage="1" showErrorMessage="1" sqref="I8:I9">
      <formula1>$DM$2:$DM$11</formula1>
    </dataValidation>
    <dataValidation type="whole" allowBlank="1" showInputMessage="1" showErrorMessage="1" error="Input must be a whole # greater than 0." sqref="N15:N265">
      <formula1>1</formula1>
      <formula2>99999</formula2>
    </dataValidation>
    <dataValidation type="list" allowBlank="1" showInputMessage="1" showErrorMessage="1" sqref="G10">
      <formula1>Domestic</formula1>
    </dataValidation>
    <dataValidation type="whole" allowBlank="1" showInputMessage="1" showErrorMessage="1" error="You must type in a whole number value only" sqref="M15:M265">
      <formula1>1</formula1>
      <formula2>100000</formula2>
    </dataValidation>
    <dataValidation type="list" allowBlank="1" showInputMessage="1" showErrorMessage="1" sqref="D3:E3">
      <formula1>"Domestic,POE,Import"</formula1>
    </dataValidation>
    <dataValidation type="list" allowBlank="1" showInputMessage="1" showErrorMessage="1" sqref="L15:L265">
      <formula1>$DL$2:$DL$5</formula1>
    </dataValidation>
    <dataValidation type="list" allowBlank="1" showInputMessage="1" showErrorMessage="1" sqref="I10 G13">
      <formula1>$DJ$11:$DJ$12</formula1>
    </dataValidation>
    <dataValidation type="list" allowBlank="1" showInputMessage="1" showErrorMessage="1" sqref="G3">
      <formula1>$DH$8:$DH$11</formula1>
    </dataValidation>
    <dataValidation type="custom" allowBlank="1" showInputMessage="1" showErrorMessage="1" errorTitle="Special Character Not Allowed" error="The only special characters allowed are / \ - . &amp; : and %_x000a__x000a_Not allowed ~ ` ! @ # &quot; ' , ; ( ) * $ _ = + { } [ ] &lt; &gt; ?_x000a__x000a_" sqref="F15:F265">
      <formula1>SUMPRODUCT(NOT(ISERROR(FIND(MID(F15,ROW(INDIRECT("1:"&amp;LEN(F15))), 1),"ABCDEFGHIJKLMNOPQRSTUVWXYZabcdefghijklmnopqrstuvwxyz0123456789&amp;\:/.- ")))*1)=LEN(F15)</formula1>
    </dataValidation>
    <dataValidation type="textLength" operator="equal" allowBlank="1" showInputMessage="1" showErrorMessage="1" error="Input must be in YYYY/WW format. (Ex. 2016/01 for week 1 of 2016)_x000a__x000a_Make sure to include a &quot;/&quot; between Year and Week" sqref="G6">
      <formula1>7</formula1>
    </dataValidation>
    <dataValidation type="list" allowBlank="1" showInputMessage="1" showErrorMessage="1" sqref="I6">
      <formula1>"Select,Domestic,Asia,Europe,Middle East,India,S.Vietnam,China"</formula1>
    </dataValidation>
    <dataValidation type="list" allowBlank="1" showInputMessage="1" showErrorMessage="1" sqref="G4">
      <formula1>RoutingDesc</formula1>
    </dataValidation>
    <dataValidation type="list" allowBlank="1" showInputMessage="1" showErrorMessage="1" sqref="V13">
      <formula1>#REF!</formula1>
    </dataValidation>
    <dataValidation type="list" allowBlank="1" showInputMessage="1" showErrorMessage="1" sqref="H15:H265">
      <formula1>decortype</formula1>
    </dataValidation>
    <dataValidation type="list" allowBlank="1" showInputMessage="1" showErrorMessage="1" sqref="G15:G265">
      <formula1>keyfeature</formula1>
    </dataValidation>
    <dataValidation type="list" allowBlank="1" showInputMessage="1" showErrorMessage="1" sqref="BH15:BI265">
      <formula1>handlingcodes</formula1>
    </dataValidation>
    <dataValidation type="list" showInputMessage="1" showErrorMessage="1" sqref="BF15:BF265">
      <formula1>handlingcodes</formula1>
    </dataValidation>
    <dataValidation type="list" allowBlank="1" showErrorMessage="1" sqref="BG15:BG280">
      <formula1>$BF$4:$BF$8</formula1>
    </dataValidation>
    <dataValidation type="whole" allowBlank="1" showInputMessage="1" showErrorMessage="1" error="The subcategory entered must be a 6 digit # beginning with the category # and ending between 01-19. It must also be a Sub Cat already established in MI9" sqref="D15:D265">
      <formula1>EI15</formula1>
      <formula2>EJ15</formula2>
    </dataValidation>
    <dataValidation type="list" allowBlank="1" showInputMessage="1" showErrorMessage="1" sqref="BE15:BE265">
      <formula1>$BH$2:$BH$5</formula1>
    </dataValidation>
  </dataValidations>
  <pageMargins left="0.25" right="0.25" top="0.75" bottom="0.75" header="0.3" footer="0.3"/>
  <pageSetup paperSize="5" scale="48" fitToWidth="2"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expression" priority="127" id="{9AF217F3-CFDB-40C2-A978-4B9EB040E9AE}">
            <xm:f>'C:\Users\23014747\Desktop\[TM PURCHASE ORDER WORKBOOK  Template Ver 21.01.05.xlsx]Buyer''s Notes'!#REF!&lt;&gt;""</xm:f>
            <x14:dxf>
              <fill>
                <patternFill>
                  <bgColor rgb="FF92D050"/>
                </patternFill>
              </fill>
            </x14:dxf>
          </x14:cfRule>
          <xm:sqref>AS3</xm:sqref>
        </x14:conditionalFormatting>
        <x14:conditionalFormatting xmlns:xm="http://schemas.microsoft.com/office/excel/2006/main">
          <x14:cfRule type="expression" priority="126" id="{69AEAD84-09AD-4194-BA00-CCFC5014D039}">
            <xm:f>'C:\Users\23014747\Desktop\[TM PURCHASE ORDER WORKBOOK  Template Ver 21.01.05.xlsx]Buyer''s Notes'!#REF!&lt;&gt;""</xm:f>
            <x14:dxf>
              <fill>
                <patternFill>
                  <bgColor rgb="FF92D050"/>
                </patternFill>
              </fill>
            </x14:dxf>
          </x14:cfRule>
          <xm:sqref>AS4</xm:sqref>
        </x14:conditionalFormatting>
        <x14:conditionalFormatting xmlns:xm="http://schemas.microsoft.com/office/excel/2006/main">
          <x14:cfRule type="expression" priority="125" id="{F7F86C16-9596-42A5-9DF7-F8AACC119480}">
            <xm:f>'C:\Users\23014747\Desktop\[TM PURCHASE ORDER WORKBOOK  Template Ver 21.01.05.xlsx]Buyer''s Notes'!#REF!&lt;&gt;""</xm:f>
            <x14:dxf>
              <fill>
                <patternFill>
                  <bgColor rgb="FF92D050"/>
                </patternFill>
              </fill>
            </x14:dxf>
          </x14:cfRule>
          <xm:sqref>AS5</xm:sqref>
        </x14:conditionalFormatting>
        <x14:conditionalFormatting xmlns:xm="http://schemas.microsoft.com/office/excel/2006/main">
          <x14:cfRule type="expression" priority="124" id="{7C4FE7D0-57F4-4C15-B994-8E53B8961B62}">
            <xm:f>'C:\Users\23014747\Desktop\[TM PURCHASE ORDER WORKBOOK  Template Ver 21.01.05.xlsx]Buyer''s Notes'!#REF!&lt;&gt;""</xm:f>
            <x14:dxf>
              <fill>
                <patternFill>
                  <bgColor rgb="FF92D050"/>
                </patternFill>
              </fill>
            </x14:dxf>
          </x14:cfRule>
          <xm:sqref>AS6</xm:sqref>
        </x14:conditionalFormatting>
        <x14:conditionalFormatting xmlns:xm="http://schemas.microsoft.com/office/excel/2006/main">
          <x14:cfRule type="expression" priority="123" id="{CEA1417A-1952-4B7F-9F62-482C578589A1}">
            <xm:f>'C:\Users\23014747\Desktop\[TM PURCHASE ORDER WORKBOOK  Template Ver 21.01.05.xlsx]Buyer''s Notes'!#REF!&lt;&gt;""</xm:f>
            <x14:dxf>
              <fill>
                <patternFill>
                  <bgColor rgb="FF92D050"/>
                </patternFill>
              </fill>
            </x14:dxf>
          </x14:cfRule>
          <xm:sqref>AS7</xm:sqref>
        </x14:conditionalFormatting>
        <x14:conditionalFormatting xmlns:xm="http://schemas.microsoft.com/office/excel/2006/main">
          <x14:cfRule type="expression" priority="122" id="{AC848ECB-A86E-4F3D-BD56-64E1FC7A5E5E}">
            <xm:f>'C:\Users\23014747\Desktop\[TM PURCHASE ORDER WORKBOOK  Template Ver 21.01.05.xlsx]Buyer''s Notes'!#REF!&lt;&gt;""</xm:f>
            <x14:dxf>
              <fill>
                <patternFill>
                  <bgColor rgb="FF92D050"/>
                </patternFill>
              </fill>
            </x14:dxf>
          </x14:cfRule>
          <xm:sqref>AS8</xm:sqref>
        </x14:conditionalFormatting>
        <x14:conditionalFormatting xmlns:xm="http://schemas.microsoft.com/office/excel/2006/main">
          <x14:cfRule type="expression" priority="119" id="{726DC2E8-93D6-43DD-B3E1-8C26D791191B}">
            <xm:f>'C:\Users\claudiaw\AppData\Local\Microsoft\Windows\INetCache\Content.MSO\[TM PURCHASE ORDER WORKSHEET DOMESTIC 9.3.1 12032019.xlsx]Buyer''s Packs'!#REF!&lt;&gt;""</xm:f>
            <x14:dxf>
              <fill>
                <patternFill>
                  <bgColor rgb="FF92D050"/>
                </patternFill>
              </fill>
            </x14:dxf>
          </x14:cfRule>
          <xm:sqref>AT4</xm:sqref>
        </x14:conditionalFormatting>
        <x14:conditionalFormatting xmlns:xm="http://schemas.microsoft.com/office/excel/2006/main">
          <x14:cfRule type="expression" priority="118" id="{FDE86149-211A-4F0E-8D0D-1C77260D18F6}">
            <xm:f>'C:\Users\claudiaw\AppData\Local\Microsoft\Windows\INetCache\Content.MSO\[TM PURCHASE ORDER WORKSHEET DOMESTIC 9.3.1 12032019.xlsx]Buyer''s Notes'!#REF!&lt;&gt;""</xm:f>
            <x14:dxf>
              <fill>
                <patternFill>
                  <bgColor rgb="FF92D050"/>
                </patternFill>
              </fill>
            </x14:dxf>
          </x14:cfRule>
          <xm:sqref>AT5</xm:sqref>
        </x14:conditionalFormatting>
        <x14:conditionalFormatting xmlns:xm="http://schemas.microsoft.com/office/excel/2006/main">
          <x14:cfRule type="expression" priority="117" id="{C5198A0E-8717-47AE-AECB-6E3B844F0054}">
            <xm:f>'C:\Users\claudiaw\AppData\Local\Microsoft\Windows\INetCache\Content.MSO\[TM PURCHASE ORDER WORKSHEET DOMESTIC 9.3.1 12032019.xlsx]Buyer''s Notes'!#REF!&lt;&gt;""</xm:f>
            <x14:dxf>
              <fill>
                <patternFill>
                  <bgColor rgb="FF92D050"/>
                </patternFill>
              </fill>
            </x14:dxf>
          </x14:cfRule>
          <xm:sqref>AT6</xm:sqref>
        </x14:conditionalFormatting>
        <x14:conditionalFormatting xmlns:xm="http://schemas.microsoft.com/office/excel/2006/main">
          <x14:cfRule type="expression" priority="116" id="{0A79C087-38F4-4D5D-A86B-B565B9348DFF}">
            <xm:f>'C:\Users\claudiaw\AppData\Local\Microsoft\Windows\INetCache\Content.MSO\[TM PURCHASE ORDER WORKSHEET DOMESTIC 9.3.1 12032019.xlsx]Buyer''s Notes'!#REF!&lt;&gt;""</xm:f>
            <x14:dxf>
              <fill>
                <patternFill>
                  <bgColor rgb="FF92D050"/>
                </patternFill>
              </fill>
            </x14:dxf>
          </x14:cfRule>
          <xm:sqref>AT7</xm:sqref>
        </x14:conditionalFormatting>
        <x14:conditionalFormatting xmlns:xm="http://schemas.microsoft.com/office/excel/2006/main">
          <x14:cfRule type="expression" priority="115" id="{EE5B431E-E975-45F5-8E47-7159D435FF98}">
            <xm:f>'C:\Users\claudiaw\AppData\Local\Microsoft\Windows\INetCache\Content.MSO\[TM PURCHASE ORDER WORKSHEET DOMESTIC 9.3.1 12032019.xlsx]Buyer''s Notes'!#REF!&lt;&gt;""</xm:f>
            <x14:dxf>
              <fill>
                <patternFill>
                  <bgColor rgb="FF92D050"/>
                </patternFill>
              </fill>
            </x14:dxf>
          </x14:cfRule>
          <xm:sqref>AT8</xm:sqref>
        </x14:conditionalFormatting>
        <x14:conditionalFormatting xmlns:xm="http://schemas.microsoft.com/office/excel/2006/main">
          <x14:cfRule type="expression" priority="114" id="{7A7F19B4-7681-4DF0-AB90-8B68D8CDED91}">
            <xm:f>'C:\Users\claudiaw\AppData\Local\Microsoft\Windows\INetCache\Content.MSO\[TM PURCHASE ORDER WORKSHEET DOMESTIC 9.3.1 12032019.xlsx]Buyer''s Notes'!#REF!&lt;&gt;""</xm:f>
            <x14:dxf>
              <fill>
                <patternFill>
                  <bgColor rgb="FF92D050"/>
                </patternFill>
              </fill>
            </x14:dxf>
          </x14:cfRule>
          <xm:sqref>AT9</xm:sqref>
        </x14:conditionalFormatting>
        <x14:conditionalFormatting xmlns:xm="http://schemas.microsoft.com/office/excel/2006/main">
          <x14:cfRule type="expression" priority="113" id="{FCE7E260-6112-4F47-B1C9-37B870340F34}">
            <xm:f>'C:\Users\claudiaw\AppData\Local\Microsoft\Windows\INetCache\Content.MSO\[TM PURCHASE ORDER WORKSHEET DOMESTIC 9.3.1 12032019.xlsx]Buyer''s Notes'!#REF!&lt;&gt;""</xm:f>
            <x14:dxf>
              <fill>
                <patternFill>
                  <bgColor rgb="FF92D050"/>
                </patternFill>
              </fill>
            </x14:dxf>
          </x14:cfRule>
          <xm:sqref>AT10</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Lookups!$BZ$7:$BZ$247</xm:f>
          </x14:formula1>
          <xm:sqref>AV15:AV265</xm:sqref>
        </x14:dataValidation>
        <x14:dataValidation type="list" allowBlank="1" showInputMessage="1" showErrorMessage="1">
          <x14:formula1>
            <xm:f>Lookups!$BY$6:$BY$248</xm:f>
          </x14:formula1>
          <xm:sqref>AV13:AX13</xm:sqref>
        </x14:dataValidation>
        <x14:dataValidation type="list" allowBlank="1" showInputMessage="1" showErrorMessage="1">
          <x14:formula1>
            <xm:f>Lookups!$EB$5:$EB$34</xm:f>
          </x14:formula1>
          <xm:sqref>AY1:BA1</xm:sqref>
        </x14:dataValidation>
        <x14:dataValidation type="list" allowBlank="1" showInputMessage="1" showErrorMessage="1">
          <x14:formula1>
            <xm:f>Lookups!$DZ$5:$DZ$34</xm:f>
          </x14:formula1>
          <xm:sqref>AY15:AY265</xm:sqref>
        </x14:dataValidation>
        <x14:dataValidation type="list" showInputMessage="1" showErrorMessage="1">
          <x14:formula1>
            <xm:f>Lookups!$DZ$5:$DZ$34</xm:f>
          </x14:formula1>
          <xm:sqref>G7</xm:sqref>
        </x14:dataValidation>
        <x14:dataValidation type="list" allowBlank="1" showInputMessage="1" showErrorMessage="1">
          <x14:formula1>
            <xm:f>Lookups!$BJ$5:$BJ$70</xm:f>
          </x14:formula1>
          <xm:sqref>BM15:BM265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B1:AM792"/>
  <sheetViews>
    <sheetView topLeftCell="J1" workbookViewId="0">
      <selection activeCell="AJ21" sqref="AJ21"/>
    </sheetView>
  </sheetViews>
  <sheetFormatPr defaultColWidth="9.140625" defaultRowHeight="15"/>
  <cols>
    <col min="1" max="1" width="9.140625" style="447"/>
    <col min="2" max="2" width="10.85546875" style="447" customWidth="1"/>
    <col min="3" max="4" width="12.140625" style="447" customWidth="1"/>
    <col min="5" max="5" width="11" style="447" customWidth="1"/>
    <col min="6" max="6" width="7.85546875" style="447" hidden="1" customWidth="1"/>
    <col min="7" max="7" width="6" style="447" customWidth="1"/>
    <col min="8" max="8" width="15.7109375" style="447" customWidth="1"/>
    <col min="9" max="9" width="25.7109375" style="447" customWidth="1"/>
    <col min="10" max="10" width="8.140625" style="447" customWidth="1"/>
    <col min="11" max="11" width="11.7109375" style="447" customWidth="1"/>
    <col min="12" max="15" width="7" style="447" customWidth="1"/>
    <col min="16" max="16" width="8.140625" style="447" hidden="1" customWidth="1"/>
    <col min="17" max="21" width="7" style="447" hidden="1" customWidth="1"/>
    <col min="22" max="24" width="7" style="447" customWidth="1"/>
    <col min="25" max="25" width="8" style="447" customWidth="1"/>
    <col min="26" max="28" width="7" style="447" customWidth="1"/>
    <col min="29" max="29" width="4.85546875" style="447" customWidth="1"/>
    <col min="30" max="30" width="4.5703125" style="447" customWidth="1"/>
    <col min="31" max="31" width="15.7109375" style="447" customWidth="1"/>
    <col min="32" max="32" width="28.7109375" style="447" customWidth="1"/>
    <col min="33" max="36" width="9.140625" style="447"/>
    <col min="37" max="38" width="9.7109375" style="447" customWidth="1"/>
    <col min="39" max="16384" width="9.140625" style="447"/>
  </cols>
  <sheetData>
    <row r="1" spans="2:39" ht="18">
      <c r="B1" s="5" t="s">
        <v>4</v>
      </c>
      <c r="C1" s="680"/>
      <c r="D1" s="680"/>
      <c r="E1" s="680"/>
      <c r="F1" s="680"/>
      <c r="G1" s="796" t="s">
        <v>6182</v>
      </c>
      <c r="H1" s="797"/>
      <c r="I1" s="797"/>
      <c r="J1" s="797"/>
      <c r="K1" s="680"/>
      <c r="L1" s="680"/>
      <c r="M1" s="680"/>
      <c r="N1" s="680"/>
      <c r="O1" s="680"/>
      <c r="P1" s="680"/>
      <c r="Q1" s="680"/>
      <c r="R1" s="680"/>
      <c r="S1" s="680"/>
      <c r="T1" s="680"/>
      <c r="U1" s="680"/>
      <c r="V1" s="680"/>
      <c r="W1" s="680"/>
      <c r="X1" s="680"/>
      <c r="Y1" s="680"/>
      <c r="Z1" s="680"/>
      <c r="AA1" s="680"/>
      <c r="AB1" s="680"/>
    </row>
    <row r="2" spans="2:39" ht="15.75" thickBot="1">
      <c r="B2" s="486"/>
      <c r="C2" s="486"/>
      <c r="D2" s="486"/>
      <c r="E2" s="486"/>
      <c r="F2" s="486"/>
      <c r="G2" s="486"/>
      <c r="H2" s="486"/>
      <c r="I2" s="486"/>
      <c r="J2" s="486"/>
      <c r="K2" s="486"/>
      <c r="L2" s="486"/>
      <c r="M2" s="486"/>
      <c r="N2" s="486"/>
      <c r="O2" s="486"/>
      <c r="P2" s="486"/>
      <c r="Q2" s="486"/>
      <c r="R2" s="486"/>
      <c r="S2" s="486"/>
      <c r="T2" s="486"/>
      <c r="U2" s="486"/>
      <c r="V2" s="486"/>
      <c r="W2" s="486"/>
      <c r="X2" s="486"/>
      <c r="Y2" s="846"/>
      <c r="Z2" s="486"/>
      <c r="AA2" s="486"/>
      <c r="AB2" s="486"/>
    </row>
    <row r="3" spans="2:39">
      <c r="B3" s="681" t="s">
        <v>2207</v>
      </c>
      <c r="C3" s="682">
        <f>'DOMESTIC Wksht'!D2</f>
        <v>0</v>
      </c>
      <c r="D3" s="683"/>
      <c r="F3" s="684"/>
      <c r="G3" s="684"/>
      <c r="H3" s="684"/>
      <c r="I3" s="684"/>
      <c r="J3" s="685"/>
      <c r="K3" s="686"/>
      <c r="Y3" s="536"/>
      <c r="Z3" s="536"/>
      <c r="AA3" s="536"/>
      <c r="AB3" s="536"/>
      <c r="AC3" s="536"/>
    </row>
    <row r="4" spans="2:39" ht="15.75" thickBot="1">
      <c r="B4" s="687" t="s">
        <v>2208</v>
      </c>
      <c r="C4" s="688">
        <f>'DOMESTIC Wksht'!D5</f>
        <v>0</v>
      </c>
      <c r="D4" s="689">
        <f>'IMPORT Wksht'!D6</f>
        <v>0</v>
      </c>
      <c r="F4" s="690"/>
      <c r="G4" s="690"/>
      <c r="H4" s="690"/>
      <c r="I4" s="690"/>
      <c r="J4" s="685"/>
      <c r="K4" s="690"/>
      <c r="Y4" s="845">
        <v>18</v>
      </c>
      <c r="Z4" s="845">
        <v>18</v>
      </c>
      <c r="AA4" s="845">
        <v>18</v>
      </c>
    </row>
    <row r="5" spans="2:39" ht="15.75" thickBot="1">
      <c r="B5" s="761" t="s">
        <v>5117</v>
      </c>
      <c r="C5" s="712" t="s">
        <v>5118</v>
      </c>
      <c r="D5" s="708"/>
      <c r="E5" s="6"/>
      <c r="F5" s="6"/>
      <c r="G5" s="6"/>
      <c r="H5" s="6">
        <v>5</v>
      </c>
      <c r="I5" s="6">
        <v>6</v>
      </c>
      <c r="J5" s="6"/>
      <c r="K5" s="6"/>
      <c r="L5" s="6"/>
      <c r="M5" s="6"/>
      <c r="N5" s="6"/>
      <c r="O5" s="6"/>
      <c r="P5" s="1758" t="s">
        <v>6143</v>
      </c>
      <c r="Q5" s="1758"/>
      <c r="R5" s="1758"/>
      <c r="S5" s="1758"/>
      <c r="T5" s="1758"/>
      <c r="U5" s="1758"/>
      <c r="V5" s="6"/>
      <c r="W5" s="6"/>
      <c r="X5" s="6"/>
      <c r="Y5" s="769">
        <v>70</v>
      </c>
      <c r="Z5" s="769">
        <v>71</v>
      </c>
      <c r="AA5" s="769">
        <v>72</v>
      </c>
      <c r="AB5" s="6"/>
    </row>
    <row r="6" spans="2:39" ht="15.75" thickBot="1">
      <c r="B6" s="1759" t="s">
        <v>5119</v>
      </c>
      <c r="C6" s="1760"/>
      <c r="D6" s="1760"/>
      <c r="E6" s="1761"/>
      <c r="F6" s="763"/>
      <c r="G6" s="1759" t="s">
        <v>5120</v>
      </c>
      <c r="H6" s="1760"/>
      <c r="I6" s="1760"/>
      <c r="J6" s="1760"/>
      <c r="K6" s="1761"/>
      <c r="L6" s="763"/>
      <c r="M6" s="1762" t="s">
        <v>6134</v>
      </c>
      <c r="N6" s="1763"/>
      <c r="O6" s="1764"/>
      <c r="P6" s="1762" t="s">
        <v>6141</v>
      </c>
      <c r="Q6" s="1763"/>
      <c r="R6" s="1764"/>
      <c r="S6" s="1755" t="s">
        <v>6140</v>
      </c>
      <c r="T6" s="1755"/>
      <c r="U6" s="1756"/>
      <c r="V6" s="1755" t="s">
        <v>6142</v>
      </c>
      <c r="W6" s="1755"/>
      <c r="X6" s="1756"/>
      <c r="Y6" s="1757" t="s">
        <v>6139</v>
      </c>
      <c r="Z6" s="1755"/>
      <c r="AA6" s="1756"/>
      <c r="AB6" s="6"/>
      <c r="AD6" s="421" t="s">
        <v>5594</v>
      </c>
    </row>
    <row r="7" spans="2:39" ht="51.75" customHeight="1" thickBot="1">
      <c r="B7" s="764" t="s">
        <v>874</v>
      </c>
      <c r="C7" s="765" t="s">
        <v>5</v>
      </c>
      <c r="D7" s="765" t="s">
        <v>5593</v>
      </c>
      <c r="E7" s="766" t="s">
        <v>6</v>
      </c>
      <c r="F7" s="767" t="s">
        <v>5121</v>
      </c>
      <c r="G7" s="764" t="s">
        <v>5122</v>
      </c>
      <c r="H7" s="713" t="s">
        <v>7</v>
      </c>
      <c r="I7" s="713" t="s">
        <v>0</v>
      </c>
      <c r="J7" s="765" t="s">
        <v>8</v>
      </c>
      <c r="K7" s="714" t="s">
        <v>5123</v>
      </c>
      <c r="L7" s="768" t="s">
        <v>5124</v>
      </c>
      <c r="M7" s="715" t="s">
        <v>2172</v>
      </c>
      <c r="N7" s="716" t="s">
        <v>2173</v>
      </c>
      <c r="O7" s="717" t="str">
        <f>'DOMESTIC Wksht'!BW12</f>
        <v>ERROR</v>
      </c>
      <c r="P7" s="715" t="s">
        <v>2172</v>
      </c>
      <c r="Q7" s="716" t="s">
        <v>2173</v>
      </c>
      <c r="R7" s="717" t="str">
        <f>'DOMESTIC Wksht'!BW12</f>
        <v>ERROR</v>
      </c>
      <c r="S7" s="715" t="s">
        <v>2172</v>
      </c>
      <c r="T7" s="716" t="s">
        <v>2173</v>
      </c>
      <c r="U7" s="717" t="str">
        <f>'DOMESTIC Wksht'!BW12</f>
        <v>ERROR</v>
      </c>
      <c r="V7" s="715" t="s">
        <v>2172</v>
      </c>
      <c r="W7" s="716" t="s">
        <v>2173</v>
      </c>
      <c r="X7" s="717" t="str">
        <f>'DOMESTIC Wksht'!BW12</f>
        <v>ERROR</v>
      </c>
      <c r="Y7" s="715" t="s">
        <v>2172</v>
      </c>
      <c r="Z7" s="716" t="s">
        <v>2173</v>
      </c>
      <c r="AA7" s="717" t="str">
        <f>'DOMESTIC Wksht'!BW12</f>
        <v>ERROR</v>
      </c>
      <c r="AB7" s="691"/>
      <c r="AD7" s="725" t="s">
        <v>876</v>
      </c>
      <c r="AE7" s="210" t="str">
        <f>'[6]DOMESTIC Worksheet'!E14</f>
        <v xml:space="preserve">MFG STYLE # </v>
      </c>
      <c r="AF7" s="726" t="str">
        <f>'[6]DOMESTIC Worksheet'!F14</f>
        <v xml:space="preserve">
DESCRIPTION               
(20 CHARACTERS MAX FOR TICKET; DO NOT INCLUDE ANY SYMBOLS)</v>
      </c>
      <c r="AG7" s="727" t="str">
        <f>'[6]DOMESTIC Worksheet'!M14</f>
        <v>INNER PACK QTY</v>
      </c>
      <c r="AH7" s="727" t="str">
        <f>'[6]DOMESTIC Worksheet'!N14</f>
        <v>MASTER PACK QTY</v>
      </c>
      <c r="AI7" s="727" t="str">
        <f>'[6]DOMESTIC Worksheet'!O14</f>
        <v xml:space="preserve">      ALLOCATION GUIDE</v>
      </c>
      <c r="AJ7" s="692" t="s">
        <v>5124</v>
      </c>
      <c r="AK7" s="727" t="str">
        <f>'[6]DOMESTIC Worksheet'!Q14</f>
        <v>PURCHASE QTY</v>
      </c>
      <c r="AL7" s="727" t="s">
        <v>5125</v>
      </c>
      <c r="AM7" s="692" t="s">
        <v>5126</v>
      </c>
    </row>
    <row r="8" spans="2:39">
      <c r="B8" s="721"/>
      <c r="C8" s="693"/>
      <c r="D8" s="693"/>
      <c r="E8" s="722"/>
      <c r="F8" s="762">
        <f>E8</f>
        <v>0</v>
      </c>
      <c r="G8" s="718"/>
      <c r="H8" s="771" t="str">
        <f t="shared" ref="H8:I27" si="0">IFERROR(VLOOKUP($G8,DOMPO,H$5,0),"")</f>
        <v/>
      </c>
      <c r="I8" s="770" t="str">
        <f t="shared" si="0"/>
        <v/>
      </c>
      <c r="J8" s="694"/>
      <c r="K8" s="772">
        <f>IFERROR(J8*F8,"")</f>
        <v>0</v>
      </c>
      <c r="L8" s="773" t="str">
        <f t="shared" ref="L8:L71" si="1">IFERROR(VLOOKUP(H8,vstylepackDO,6,0),"")</f>
        <v/>
      </c>
      <c r="M8" s="774" t="str">
        <f>IF(AND($E8&gt;0,Y8&lt;&gt;""),ROUND(Y8/$AB8*$E8,0),"")</f>
        <v/>
      </c>
      <c r="N8" s="775" t="str">
        <f>IF(AND($E8&gt;0,Z8&lt;&gt;""),ROUND(Z8/$AB8*$E8,0),"")</f>
        <v/>
      </c>
      <c r="O8" s="776" t="str">
        <f>IFERROR(E8-M8-N8,"")</f>
        <v/>
      </c>
      <c r="P8" s="777" t="str">
        <f>IF(M8&gt;0,M8,"")</f>
        <v/>
      </c>
      <c r="Q8" s="778" t="str">
        <f>IF(N8&gt;0,N8,"")</f>
        <v/>
      </c>
      <c r="R8" s="779" t="str">
        <f>IF(O8&gt;0,O8,"")</f>
        <v/>
      </c>
      <c r="S8" s="774" t="str">
        <f t="shared" ref="S8:U23" si="2">IFERROR(P8*$J8,"")</f>
        <v/>
      </c>
      <c r="T8" s="775" t="str">
        <f t="shared" si="2"/>
        <v/>
      </c>
      <c r="U8" s="776" t="str">
        <f t="shared" si="2"/>
        <v/>
      </c>
      <c r="V8" s="780" t="str">
        <f>IF(SUMIF($G$8:$G$307,$G8,S$8:S$307)=0,"",SUMIF($G$8:$G$307,$G8,S$8:S$307))</f>
        <v/>
      </c>
      <c r="W8" s="781" t="str">
        <f t="shared" ref="W8:X71" si="3">IF(SUMIF($G$8:$G$307,$G8,T$8:T$307)=0,"",SUMIF($G$8:$G$307,$G8,T$8:T$307))</f>
        <v/>
      </c>
      <c r="X8" s="782" t="str">
        <f t="shared" si="3"/>
        <v/>
      </c>
      <c r="Y8" s="844" t="str">
        <f>IFERROR(IF(AND('DOMESTIC Wksht'!$BX$10="No Split",'DOMESTIC Wksht'!$D$1="W001"),VLOOKUP($G8,DOMPO,Y$4,0),VLOOKUP($G8,DOMPO,Y$5,0)),"")</f>
        <v/>
      </c>
      <c r="Z8" s="775" t="str">
        <f>IFERROR(IF(AND('DOMESTIC Wksht'!$BX$10="No Split",'DOMESTIC Wksht'!$D$1="W03"),VLOOKUP($G8,DOMPO,Z$4,0),VLOOKUP($G8,DOMPO,Z$5,0)),"")</f>
        <v/>
      </c>
      <c r="AA8" s="776" t="str">
        <f t="shared" ref="AA8:AA71" si="4">IFERROR(IF(VLOOKUP($G8,DOMPO,AA$5,0)=0,"",VLOOKUP($G8,DOMPO,AA$5,0)),"")</f>
        <v/>
      </c>
      <c r="AB8" s="783">
        <f t="shared" ref="AB8:AB71" si="5">SUM(Y8:AA8)</f>
        <v>0</v>
      </c>
      <c r="AD8" s="490">
        <v>1</v>
      </c>
      <c r="AE8" s="698">
        <f>'DOMESTIC Wksht'!E15</f>
        <v>0</v>
      </c>
      <c r="AF8" s="698">
        <f>'DOMESTIC Wksht'!F15</f>
        <v>0</v>
      </c>
      <c r="AG8" s="843">
        <f>'DOMESTIC Wksht'!N15</f>
        <v>0</v>
      </c>
      <c r="AH8" s="843">
        <f>'DOMESTIC Wksht'!O15</f>
        <v>0</v>
      </c>
      <c r="AI8" s="699" t="str">
        <f>'DOMESTIC Wksht'!P15</f>
        <v>MP</v>
      </c>
      <c r="AJ8" s="843">
        <f>IF(AI8="IP",AG8,IF(AI8="MP",AH8,99))</f>
        <v>0</v>
      </c>
      <c r="AK8" s="700">
        <f>'DOMESTIC Wksht'!R15</f>
        <v>0</v>
      </c>
      <c r="AL8" s="495">
        <f>IFERROR(SUMIF($G$8:$G$307,AD8,$K$8:$K$307),"")</f>
        <v>0</v>
      </c>
      <c r="AM8" s="495">
        <f>IFERROR(AK8-SUMIF($G$8:$G$307,AD8,$K$8:$K$307),"")</f>
        <v>0</v>
      </c>
    </row>
    <row r="9" spans="2:39">
      <c r="B9" s="723"/>
      <c r="C9" s="92"/>
      <c r="D9" s="92"/>
      <c r="E9" s="724"/>
      <c r="F9" s="720">
        <f>IF(E9="",F8,E9)</f>
        <v>0</v>
      </c>
      <c r="G9" s="719"/>
      <c r="H9" s="771" t="str">
        <f t="shared" si="0"/>
        <v/>
      </c>
      <c r="I9" s="771" t="str">
        <f t="shared" si="0"/>
        <v/>
      </c>
      <c r="J9" s="694"/>
      <c r="K9" s="784">
        <f t="shared" ref="K9:K72" si="6">IFERROR(J9*F9,"")</f>
        <v>0</v>
      </c>
      <c r="L9" s="773" t="str">
        <f t="shared" si="1"/>
        <v/>
      </c>
      <c r="M9" s="774" t="str">
        <f t="shared" ref="M9:N72" si="7">IF(AND($E9&gt;0,Y9&lt;&gt;""),ROUND(Y9/$AB9*$E9,0),"")</f>
        <v/>
      </c>
      <c r="N9" s="775" t="str">
        <f t="shared" si="7"/>
        <v/>
      </c>
      <c r="O9" s="776" t="str">
        <f>IFERROR(E9-M9-N9,"")</f>
        <v/>
      </c>
      <c r="P9" s="777" t="str">
        <f>IF(M9&lt;&gt;"",M9,IF($J9&lt;&gt;"",P8,""))</f>
        <v/>
      </c>
      <c r="Q9" s="778" t="str">
        <f t="shared" ref="Q9:R24" si="8">IF(N9&lt;&gt;"",N9,IF($J9&lt;&gt;"",Q8,""))</f>
        <v/>
      </c>
      <c r="R9" s="779" t="str">
        <f t="shared" si="8"/>
        <v/>
      </c>
      <c r="S9" s="774" t="str">
        <f t="shared" si="2"/>
        <v/>
      </c>
      <c r="T9" s="775" t="str">
        <f t="shared" si="2"/>
        <v/>
      </c>
      <c r="U9" s="776" t="str">
        <f t="shared" si="2"/>
        <v/>
      </c>
      <c r="V9" s="774" t="str">
        <f t="shared" ref="V9:X72" si="9">IF(SUMIF($G$8:$G$307,$G9,S$8:S$307)=0,"",SUMIF($G$8:$G$307,$G9,S$8:S$307))</f>
        <v/>
      </c>
      <c r="W9" s="775" t="str">
        <f t="shared" si="3"/>
        <v/>
      </c>
      <c r="X9" s="776" t="str">
        <f t="shared" si="3"/>
        <v/>
      </c>
      <c r="Y9" s="774" t="str">
        <f>IFERROR(IF(AND('DOMESTIC Wksht'!$BX$10="No Split",'DOMESTIC Wksht'!$D$1="W001"),VLOOKUP($G9,DOMPO,Y$4,0),VLOOKUP($G9,DOMPO,Y$5,0)),"")</f>
        <v/>
      </c>
      <c r="Z9" s="775" t="str">
        <f>IFERROR(IF(AND('DOMESTIC Wksht'!$BX$10="No Split",'DOMESTIC Wksht'!$D$1="W03"),VLOOKUP($G9,DOMPO,Z$4,0),VLOOKUP($G9,DOMPO,Z$5,0)),"")</f>
        <v/>
      </c>
      <c r="AA9" s="776" t="str">
        <f t="shared" si="4"/>
        <v/>
      </c>
      <c r="AB9" s="783">
        <f t="shared" si="5"/>
        <v>0</v>
      </c>
      <c r="AD9" s="490">
        <v>2</v>
      </c>
      <c r="AE9" s="698">
        <f>'DOMESTIC Wksht'!E16</f>
        <v>0</v>
      </c>
      <c r="AF9" s="698">
        <f>'DOMESTIC Wksht'!F16</f>
        <v>0</v>
      </c>
      <c r="AG9" s="1280">
        <f>'DOMESTIC Wksht'!N16</f>
        <v>0</v>
      </c>
      <c r="AH9" s="1280">
        <f>'DOMESTIC Wksht'!O16</f>
        <v>0</v>
      </c>
      <c r="AI9" s="699" t="str">
        <f>'DOMESTIC Wksht'!P16</f>
        <v>MP</v>
      </c>
      <c r="AJ9" s="1280">
        <f t="shared" ref="AJ9:AJ72" si="10">IF(AI9="IP",AG9,IF(AI9="MP",AH9,99))</f>
        <v>0</v>
      </c>
      <c r="AK9" s="700">
        <f>'DOMESTIC Wksht'!R16</f>
        <v>0</v>
      </c>
      <c r="AL9" s="495">
        <f t="shared" ref="AL9:AL72" si="11">IFERROR(SUMIF($G$8:$G$307,AD9,$K$8:$K$307),"")</f>
        <v>0</v>
      </c>
      <c r="AM9" s="495">
        <f t="shared" ref="AM9:AM72" si="12">IFERROR(AK9-SUMIF($G$8:$G$307,AD9,$K$8:$K$307),"")</f>
        <v>0</v>
      </c>
    </row>
    <row r="10" spans="2:39">
      <c r="B10" s="723"/>
      <c r="C10" s="92"/>
      <c r="D10" s="92"/>
      <c r="E10" s="724"/>
      <c r="F10" s="720">
        <f t="shared" ref="F10:F73" si="13">IF(E10="",F9,E10)</f>
        <v>0</v>
      </c>
      <c r="G10" s="719"/>
      <c r="H10" s="771" t="str">
        <f t="shared" si="0"/>
        <v/>
      </c>
      <c r="I10" s="771" t="str">
        <f t="shared" si="0"/>
        <v/>
      </c>
      <c r="J10" s="694"/>
      <c r="K10" s="784">
        <f t="shared" si="6"/>
        <v>0</v>
      </c>
      <c r="L10" s="773" t="str">
        <f t="shared" si="1"/>
        <v/>
      </c>
      <c r="M10" s="774" t="str">
        <f t="shared" si="7"/>
        <v/>
      </c>
      <c r="N10" s="775" t="str">
        <f t="shared" si="7"/>
        <v/>
      </c>
      <c r="O10" s="776" t="str">
        <f t="shared" ref="O10:O73" si="14">IFERROR(E10-M10-N10,"")</f>
        <v/>
      </c>
      <c r="P10" s="777" t="str">
        <f t="shared" ref="P10:R25" si="15">IF(M10&lt;&gt;"",M10,IF($J10&lt;&gt;"",P9,""))</f>
        <v/>
      </c>
      <c r="Q10" s="778" t="str">
        <f t="shared" si="8"/>
        <v/>
      </c>
      <c r="R10" s="779" t="str">
        <f t="shared" si="8"/>
        <v/>
      </c>
      <c r="S10" s="774" t="str">
        <f t="shared" si="2"/>
        <v/>
      </c>
      <c r="T10" s="775" t="str">
        <f t="shared" si="2"/>
        <v/>
      </c>
      <c r="U10" s="776" t="str">
        <f t="shared" si="2"/>
        <v/>
      </c>
      <c r="V10" s="774" t="str">
        <f t="shared" si="9"/>
        <v/>
      </c>
      <c r="W10" s="775" t="str">
        <f t="shared" si="3"/>
        <v/>
      </c>
      <c r="X10" s="776" t="str">
        <f t="shared" si="3"/>
        <v/>
      </c>
      <c r="Y10" s="774" t="str">
        <f>IFERROR(IF(AND('DOMESTIC Wksht'!$BX$10="No Split",'DOMESTIC Wksht'!$D$1="W001"),VLOOKUP($G10,DOMPO,Y$4,0),VLOOKUP($G10,DOMPO,Y$5,0)),"")</f>
        <v/>
      </c>
      <c r="Z10" s="775" t="str">
        <f>IFERROR(IF(AND('DOMESTIC Wksht'!$BX$10="No Split",'DOMESTIC Wksht'!$D$1="W03"),VLOOKUP($G10,DOMPO,Z$4,0),VLOOKUP($G10,DOMPO,Z$5,0)),"")</f>
        <v/>
      </c>
      <c r="AA10" s="776" t="str">
        <f t="shared" si="4"/>
        <v/>
      </c>
      <c r="AB10" s="783">
        <f t="shared" si="5"/>
        <v>0</v>
      </c>
      <c r="AD10" s="490">
        <v>3</v>
      </c>
      <c r="AE10" s="698">
        <f>'DOMESTIC Wksht'!E17</f>
        <v>0</v>
      </c>
      <c r="AF10" s="698">
        <f>'DOMESTIC Wksht'!F17</f>
        <v>0</v>
      </c>
      <c r="AG10" s="1280">
        <f>'DOMESTIC Wksht'!N17</f>
        <v>0</v>
      </c>
      <c r="AH10" s="1280">
        <f>'DOMESTIC Wksht'!O17</f>
        <v>0</v>
      </c>
      <c r="AI10" s="699" t="str">
        <f>'DOMESTIC Wksht'!P17</f>
        <v>MP</v>
      </c>
      <c r="AJ10" s="1280">
        <f t="shared" si="10"/>
        <v>0</v>
      </c>
      <c r="AK10" s="700">
        <f>'DOMESTIC Wksht'!R17</f>
        <v>0</v>
      </c>
      <c r="AL10" s="495">
        <f t="shared" si="11"/>
        <v>0</v>
      </c>
      <c r="AM10" s="495">
        <f t="shared" si="12"/>
        <v>0</v>
      </c>
    </row>
    <row r="11" spans="2:39">
      <c r="B11" s="723"/>
      <c r="C11" s="92"/>
      <c r="D11" s="92"/>
      <c r="E11" s="724"/>
      <c r="F11" s="720">
        <f t="shared" si="13"/>
        <v>0</v>
      </c>
      <c r="G11" s="719"/>
      <c r="H11" s="771" t="str">
        <f t="shared" si="0"/>
        <v/>
      </c>
      <c r="I11" s="771" t="str">
        <f t="shared" si="0"/>
        <v/>
      </c>
      <c r="J11" s="694"/>
      <c r="K11" s="784">
        <f t="shared" si="6"/>
        <v>0</v>
      </c>
      <c r="L11" s="773" t="str">
        <f t="shared" si="1"/>
        <v/>
      </c>
      <c r="M11" s="774" t="str">
        <f t="shared" si="7"/>
        <v/>
      </c>
      <c r="N11" s="775" t="str">
        <f t="shared" si="7"/>
        <v/>
      </c>
      <c r="O11" s="776" t="str">
        <f t="shared" si="14"/>
        <v/>
      </c>
      <c r="P11" s="777" t="str">
        <f t="shared" si="15"/>
        <v/>
      </c>
      <c r="Q11" s="778" t="str">
        <f t="shared" si="8"/>
        <v/>
      </c>
      <c r="R11" s="779" t="str">
        <f t="shared" si="8"/>
        <v/>
      </c>
      <c r="S11" s="774" t="str">
        <f t="shared" si="2"/>
        <v/>
      </c>
      <c r="T11" s="775" t="str">
        <f t="shared" si="2"/>
        <v/>
      </c>
      <c r="U11" s="776" t="str">
        <f t="shared" si="2"/>
        <v/>
      </c>
      <c r="V11" s="774" t="str">
        <f t="shared" si="9"/>
        <v/>
      </c>
      <c r="W11" s="775" t="str">
        <f t="shared" si="3"/>
        <v/>
      </c>
      <c r="X11" s="776" t="str">
        <f t="shared" si="3"/>
        <v/>
      </c>
      <c r="Y11" s="774" t="str">
        <f>IFERROR(IF(AND('DOMESTIC Wksht'!$BX$10="No Split",'DOMESTIC Wksht'!$D$1="W001"),VLOOKUP($G11,DOMPO,Y$4,0),VLOOKUP($G11,DOMPO,Y$5,0)),"")</f>
        <v/>
      </c>
      <c r="Z11" s="775" t="str">
        <f>IFERROR(IF(AND('DOMESTIC Wksht'!$BX$10="No Split",'DOMESTIC Wksht'!$D$1="W03"),VLOOKUP($G11,DOMPO,Z$4,0),VLOOKUP($G11,DOMPO,Z$5,0)),"")</f>
        <v/>
      </c>
      <c r="AA11" s="776" t="str">
        <f t="shared" si="4"/>
        <v/>
      </c>
      <c r="AB11" s="783">
        <f t="shared" si="5"/>
        <v>0</v>
      </c>
      <c r="AD11" s="490">
        <v>4</v>
      </c>
      <c r="AE11" s="698">
        <f>'DOMESTIC Wksht'!E18</f>
        <v>0</v>
      </c>
      <c r="AF11" s="698">
        <f>'DOMESTIC Wksht'!F18</f>
        <v>0</v>
      </c>
      <c r="AG11" s="1280">
        <f>'DOMESTIC Wksht'!N18</f>
        <v>0</v>
      </c>
      <c r="AH11" s="1280">
        <f>'DOMESTIC Wksht'!O18</f>
        <v>0</v>
      </c>
      <c r="AI11" s="699" t="str">
        <f>'DOMESTIC Wksht'!P18</f>
        <v>MP</v>
      </c>
      <c r="AJ11" s="1280">
        <f t="shared" si="10"/>
        <v>0</v>
      </c>
      <c r="AK11" s="700">
        <f>'DOMESTIC Wksht'!R18</f>
        <v>0</v>
      </c>
      <c r="AL11" s="495">
        <f t="shared" si="11"/>
        <v>0</v>
      </c>
      <c r="AM11" s="495">
        <f t="shared" si="12"/>
        <v>0</v>
      </c>
    </row>
    <row r="12" spans="2:39">
      <c r="B12" s="723"/>
      <c r="C12" s="92"/>
      <c r="D12" s="92"/>
      <c r="E12" s="724"/>
      <c r="F12" s="720">
        <f t="shared" si="13"/>
        <v>0</v>
      </c>
      <c r="G12" s="719"/>
      <c r="H12" s="771" t="str">
        <f t="shared" si="0"/>
        <v/>
      </c>
      <c r="I12" s="771" t="str">
        <f t="shared" si="0"/>
        <v/>
      </c>
      <c r="J12" s="695"/>
      <c r="K12" s="784">
        <f t="shared" si="6"/>
        <v>0</v>
      </c>
      <c r="L12" s="773" t="str">
        <f t="shared" si="1"/>
        <v/>
      </c>
      <c r="M12" s="774" t="str">
        <f t="shared" si="7"/>
        <v/>
      </c>
      <c r="N12" s="775" t="str">
        <f t="shared" si="7"/>
        <v/>
      </c>
      <c r="O12" s="776" t="str">
        <f t="shared" si="14"/>
        <v/>
      </c>
      <c r="P12" s="777" t="str">
        <f t="shared" si="15"/>
        <v/>
      </c>
      <c r="Q12" s="778" t="str">
        <f t="shared" si="8"/>
        <v/>
      </c>
      <c r="R12" s="779" t="str">
        <f t="shared" si="8"/>
        <v/>
      </c>
      <c r="S12" s="774" t="str">
        <f t="shared" si="2"/>
        <v/>
      </c>
      <c r="T12" s="775" t="str">
        <f t="shared" si="2"/>
        <v/>
      </c>
      <c r="U12" s="776" t="str">
        <f t="shared" si="2"/>
        <v/>
      </c>
      <c r="V12" s="774" t="str">
        <f t="shared" si="9"/>
        <v/>
      </c>
      <c r="W12" s="775" t="str">
        <f t="shared" si="3"/>
        <v/>
      </c>
      <c r="X12" s="776" t="str">
        <f t="shared" si="3"/>
        <v/>
      </c>
      <c r="Y12" s="774" t="str">
        <f>IFERROR(IF(AND('DOMESTIC Wksht'!$BX$10="No Split",'DOMESTIC Wksht'!$D$1="W001"),VLOOKUP($G12,DOMPO,Y$4,0),VLOOKUP($G12,DOMPO,Y$5,0)),"")</f>
        <v/>
      </c>
      <c r="Z12" s="775" t="str">
        <f>IFERROR(IF(AND('DOMESTIC Wksht'!$BX$10="No Split",'DOMESTIC Wksht'!$D$1="W03"),VLOOKUP($G12,DOMPO,Z$4,0),VLOOKUP($G12,DOMPO,Z$5,0)),"")</f>
        <v/>
      </c>
      <c r="AA12" s="776" t="str">
        <f t="shared" si="4"/>
        <v/>
      </c>
      <c r="AB12" s="783">
        <f t="shared" si="5"/>
        <v>0</v>
      </c>
      <c r="AD12" s="490">
        <v>5</v>
      </c>
      <c r="AE12" s="698">
        <f>'DOMESTIC Wksht'!E19</f>
        <v>0</v>
      </c>
      <c r="AF12" s="698">
        <f>'DOMESTIC Wksht'!F19</f>
        <v>0</v>
      </c>
      <c r="AG12" s="1280">
        <f>'DOMESTIC Wksht'!N19</f>
        <v>0</v>
      </c>
      <c r="AH12" s="1280">
        <f>'DOMESTIC Wksht'!O19</f>
        <v>0</v>
      </c>
      <c r="AI12" s="699" t="str">
        <f>'DOMESTIC Wksht'!P19</f>
        <v>MP</v>
      </c>
      <c r="AJ12" s="1280">
        <f t="shared" si="10"/>
        <v>0</v>
      </c>
      <c r="AK12" s="700">
        <f>'DOMESTIC Wksht'!R19</f>
        <v>0</v>
      </c>
      <c r="AL12" s="495">
        <f t="shared" si="11"/>
        <v>0</v>
      </c>
      <c r="AM12" s="495">
        <f t="shared" si="12"/>
        <v>0</v>
      </c>
    </row>
    <row r="13" spans="2:39">
      <c r="B13" s="723"/>
      <c r="C13" s="92"/>
      <c r="D13" s="92"/>
      <c r="E13" s="724"/>
      <c r="F13" s="720">
        <f t="shared" si="13"/>
        <v>0</v>
      </c>
      <c r="G13" s="719"/>
      <c r="H13" s="771" t="str">
        <f t="shared" si="0"/>
        <v/>
      </c>
      <c r="I13" s="771" t="str">
        <f t="shared" si="0"/>
        <v/>
      </c>
      <c r="J13" s="695"/>
      <c r="K13" s="784">
        <f t="shared" si="6"/>
        <v>0</v>
      </c>
      <c r="L13" s="773" t="str">
        <f t="shared" si="1"/>
        <v/>
      </c>
      <c r="M13" s="774" t="str">
        <f t="shared" si="7"/>
        <v/>
      </c>
      <c r="N13" s="775" t="str">
        <f t="shared" si="7"/>
        <v/>
      </c>
      <c r="O13" s="776" t="str">
        <f t="shared" si="14"/>
        <v/>
      </c>
      <c r="P13" s="777" t="str">
        <f t="shared" si="15"/>
        <v/>
      </c>
      <c r="Q13" s="778" t="str">
        <f t="shared" si="8"/>
        <v/>
      </c>
      <c r="R13" s="779" t="str">
        <f t="shared" si="8"/>
        <v/>
      </c>
      <c r="S13" s="774" t="str">
        <f t="shared" si="2"/>
        <v/>
      </c>
      <c r="T13" s="775" t="str">
        <f t="shared" si="2"/>
        <v/>
      </c>
      <c r="U13" s="776" t="str">
        <f t="shared" si="2"/>
        <v/>
      </c>
      <c r="V13" s="774" t="str">
        <f t="shared" si="9"/>
        <v/>
      </c>
      <c r="W13" s="775" t="str">
        <f t="shared" si="3"/>
        <v/>
      </c>
      <c r="X13" s="776" t="str">
        <f t="shared" si="3"/>
        <v/>
      </c>
      <c r="Y13" s="774" t="str">
        <f>IFERROR(IF(AND('DOMESTIC Wksht'!$BX$10="No Split",'DOMESTIC Wksht'!$D$1="W001"),VLOOKUP($G13,DOMPO,Y$4,0),VLOOKUP($G13,DOMPO,Y$5,0)),"")</f>
        <v/>
      </c>
      <c r="Z13" s="775" t="str">
        <f>IFERROR(IF(AND('DOMESTIC Wksht'!$BX$10="No Split",'DOMESTIC Wksht'!$D$1="W03"),VLOOKUP($G13,DOMPO,Z$4,0),VLOOKUP($G13,DOMPO,Z$5,0)),"")</f>
        <v/>
      </c>
      <c r="AA13" s="776" t="str">
        <f t="shared" si="4"/>
        <v/>
      </c>
      <c r="AB13" s="783">
        <f t="shared" si="5"/>
        <v>0</v>
      </c>
      <c r="AD13" s="490">
        <v>6</v>
      </c>
      <c r="AE13" s="698">
        <f>'DOMESTIC Wksht'!E20</f>
        <v>0</v>
      </c>
      <c r="AF13" s="698">
        <f>'DOMESTIC Wksht'!F20</f>
        <v>0</v>
      </c>
      <c r="AG13" s="1280">
        <f>'DOMESTIC Wksht'!N20</f>
        <v>0</v>
      </c>
      <c r="AH13" s="1280">
        <f>'DOMESTIC Wksht'!O20</f>
        <v>0</v>
      </c>
      <c r="AI13" s="699" t="str">
        <f>'DOMESTIC Wksht'!P20</f>
        <v>MP</v>
      </c>
      <c r="AJ13" s="1280">
        <f t="shared" si="10"/>
        <v>0</v>
      </c>
      <c r="AK13" s="700">
        <f>'DOMESTIC Wksht'!R20</f>
        <v>0</v>
      </c>
      <c r="AL13" s="495">
        <f t="shared" si="11"/>
        <v>0</v>
      </c>
      <c r="AM13" s="495">
        <f t="shared" si="12"/>
        <v>0</v>
      </c>
    </row>
    <row r="14" spans="2:39">
      <c r="B14" s="723"/>
      <c r="C14" s="92"/>
      <c r="D14" s="92"/>
      <c r="E14" s="724"/>
      <c r="F14" s="720">
        <f t="shared" si="13"/>
        <v>0</v>
      </c>
      <c r="G14" s="719"/>
      <c r="H14" s="771" t="str">
        <f t="shared" si="0"/>
        <v/>
      </c>
      <c r="I14" s="771" t="str">
        <f t="shared" si="0"/>
        <v/>
      </c>
      <c r="J14" s="695"/>
      <c r="K14" s="784">
        <f t="shared" si="6"/>
        <v>0</v>
      </c>
      <c r="L14" s="773" t="str">
        <f t="shared" si="1"/>
        <v/>
      </c>
      <c r="M14" s="774" t="str">
        <f t="shared" si="7"/>
        <v/>
      </c>
      <c r="N14" s="775" t="str">
        <f t="shared" si="7"/>
        <v/>
      </c>
      <c r="O14" s="776" t="str">
        <f t="shared" si="14"/>
        <v/>
      </c>
      <c r="P14" s="777" t="str">
        <f t="shared" si="15"/>
        <v/>
      </c>
      <c r="Q14" s="778" t="str">
        <f t="shared" si="8"/>
        <v/>
      </c>
      <c r="R14" s="779" t="str">
        <f t="shared" si="8"/>
        <v/>
      </c>
      <c r="S14" s="774" t="str">
        <f t="shared" si="2"/>
        <v/>
      </c>
      <c r="T14" s="775" t="str">
        <f t="shared" si="2"/>
        <v/>
      </c>
      <c r="U14" s="776" t="str">
        <f t="shared" si="2"/>
        <v/>
      </c>
      <c r="V14" s="774" t="str">
        <f t="shared" si="9"/>
        <v/>
      </c>
      <c r="W14" s="775" t="str">
        <f t="shared" si="3"/>
        <v/>
      </c>
      <c r="X14" s="776" t="str">
        <f t="shared" si="3"/>
        <v/>
      </c>
      <c r="Y14" s="774" t="str">
        <f>IFERROR(IF(AND('DOMESTIC Wksht'!$BX$10="No Split",'DOMESTIC Wksht'!$D$1="W001"),VLOOKUP($G14,DOMPO,Y$4,0),VLOOKUP($G14,DOMPO,Y$5,0)),"")</f>
        <v/>
      </c>
      <c r="Z14" s="775" t="str">
        <f>IFERROR(IF(AND('DOMESTIC Wksht'!$BX$10="No Split",'DOMESTIC Wksht'!$D$1="W03"),VLOOKUP($G14,DOMPO,Z$4,0),VLOOKUP($G14,DOMPO,Z$5,0)),"")</f>
        <v/>
      </c>
      <c r="AA14" s="776" t="str">
        <f t="shared" si="4"/>
        <v/>
      </c>
      <c r="AB14" s="783">
        <f t="shared" si="5"/>
        <v>0</v>
      </c>
      <c r="AD14" s="490">
        <v>7</v>
      </c>
      <c r="AE14" s="698">
        <f>'DOMESTIC Wksht'!E21</f>
        <v>0</v>
      </c>
      <c r="AF14" s="698">
        <f>'DOMESTIC Wksht'!F21</f>
        <v>0</v>
      </c>
      <c r="AG14" s="1280">
        <f>'DOMESTIC Wksht'!N21</f>
        <v>0</v>
      </c>
      <c r="AH14" s="1280">
        <f>'DOMESTIC Wksht'!O21</f>
        <v>0</v>
      </c>
      <c r="AI14" s="699" t="str">
        <f>'DOMESTIC Wksht'!P21</f>
        <v>MP</v>
      </c>
      <c r="AJ14" s="1280">
        <f t="shared" si="10"/>
        <v>0</v>
      </c>
      <c r="AK14" s="700">
        <f>'DOMESTIC Wksht'!R21</f>
        <v>0</v>
      </c>
      <c r="AL14" s="495">
        <f t="shared" si="11"/>
        <v>0</v>
      </c>
      <c r="AM14" s="495">
        <f t="shared" si="12"/>
        <v>0</v>
      </c>
    </row>
    <row r="15" spans="2:39">
      <c r="B15" s="723"/>
      <c r="C15" s="92"/>
      <c r="D15" s="92"/>
      <c r="E15" s="724"/>
      <c r="F15" s="720">
        <f t="shared" si="13"/>
        <v>0</v>
      </c>
      <c r="G15" s="719"/>
      <c r="H15" s="771" t="str">
        <f t="shared" si="0"/>
        <v/>
      </c>
      <c r="I15" s="771" t="str">
        <f t="shared" si="0"/>
        <v/>
      </c>
      <c r="J15" s="695"/>
      <c r="K15" s="784">
        <f t="shared" si="6"/>
        <v>0</v>
      </c>
      <c r="L15" s="773" t="str">
        <f t="shared" si="1"/>
        <v/>
      </c>
      <c r="M15" s="774" t="str">
        <f t="shared" si="7"/>
        <v/>
      </c>
      <c r="N15" s="775" t="str">
        <f t="shared" si="7"/>
        <v/>
      </c>
      <c r="O15" s="776" t="str">
        <f t="shared" si="14"/>
        <v/>
      </c>
      <c r="P15" s="777" t="str">
        <f t="shared" si="15"/>
        <v/>
      </c>
      <c r="Q15" s="778" t="str">
        <f t="shared" si="8"/>
        <v/>
      </c>
      <c r="R15" s="779" t="str">
        <f t="shared" si="8"/>
        <v/>
      </c>
      <c r="S15" s="774" t="str">
        <f t="shared" si="2"/>
        <v/>
      </c>
      <c r="T15" s="775" t="str">
        <f t="shared" si="2"/>
        <v/>
      </c>
      <c r="U15" s="776" t="str">
        <f t="shared" si="2"/>
        <v/>
      </c>
      <c r="V15" s="774" t="str">
        <f t="shared" si="9"/>
        <v/>
      </c>
      <c r="W15" s="775" t="str">
        <f t="shared" si="3"/>
        <v/>
      </c>
      <c r="X15" s="776" t="str">
        <f t="shared" si="3"/>
        <v/>
      </c>
      <c r="Y15" s="774" t="str">
        <f>IFERROR(IF(AND('DOMESTIC Wksht'!$BX$10="No Split",'DOMESTIC Wksht'!$D$1="W001"),VLOOKUP($G15,DOMPO,Y$4,0),VLOOKUP($G15,DOMPO,Y$5,0)),"")</f>
        <v/>
      </c>
      <c r="Z15" s="775" t="str">
        <f>IFERROR(IF(AND('DOMESTIC Wksht'!$BX$10="No Split",'DOMESTIC Wksht'!$D$1="W03"),VLOOKUP($G15,DOMPO,Z$4,0),VLOOKUP($G15,DOMPO,Z$5,0)),"")</f>
        <v/>
      </c>
      <c r="AA15" s="776" t="str">
        <f t="shared" si="4"/>
        <v/>
      </c>
      <c r="AB15" s="783">
        <f t="shared" si="5"/>
        <v>0</v>
      </c>
      <c r="AD15" s="490">
        <v>8</v>
      </c>
      <c r="AE15" s="698">
        <f>'DOMESTIC Wksht'!E22</f>
        <v>0</v>
      </c>
      <c r="AF15" s="698">
        <f>'DOMESTIC Wksht'!F22</f>
        <v>0</v>
      </c>
      <c r="AG15" s="1280">
        <f>'DOMESTIC Wksht'!N22</f>
        <v>0</v>
      </c>
      <c r="AH15" s="1280">
        <f>'DOMESTIC Wksht'!O22</f>
        <v>0</v>
      </c>
      <c r="AI15" s="699" t="str">
        <f>'DOMESTIC Wksht'!P22</f>
        <v>MP</v>
      </c>
      <c r="AJ15" s="1280">
        <f t="shared" si="10"/>
        <v>0</v>
      </c>
      <c r="AK15" s="700">
        <f>'DOMESTIC Wksht'!R22</f>
        <v>0</v>
      </c>
      <c r="AL15" s="495">
        <f t="shared" si="11"/>
        <v>0</v>
      </c>
      <c r="AM15" s="495">
        <f t="shared" si="12"/>
        <v>0</v>
      </c>
    </row>
    <row r="16" spans="2:39">
      <c r="B16" s="723"/>
      <c r="C16" s="92"/>
      <c r="D16" s="92"/>
      <c r="E16" s="724"/>
      <c r="F16" s="720">
        <f t="shared" si="13"/>
        <v>0</v>
      </c>
      <c r="G16" s="719"/>
      <c r="H16" s="771" t="str">
        <f t="shared" si="0"/>
        <v/>
      </c>
      <c r="I16" s="771" t="str">
        <f t="shared" si="0"/>
        <v/>
      </c>
      <c r="J16" s="695"/>
      <c r="K16" s="784">
        <f t="shared" si="6"/>
        <v>0</v>
      </c>
      <c r="L16" s="773" t="str">
        <f t="shared" si="1"/>
        <v/>
      </c>
      <c r="M16" s="774" t="str">
        <f t="shared" si="7"/>
        <v/>
      </c>
      <c r="N16" s="775" t="str">
        <f t="shared" si="7"/>
        <v/>
      </c>
      <c r="O16" s="776" t="str">
        <f t="shared" si="14"/>
        <v/>
      </c>
      <c r="P16" s="777" t="str">
        <f t="shared" si="15"/>
        <v/>
      </c>
      <c r="Q16" s="778" t="str">
        <f t="shared" si="8"/>
        <v/>
      </c>
      <c r="R16" s="779" t="str">
        <f t="shared" si="8"/>
        <v/>
      </c>
      <c r="S16" s="774" t="str">
        <f t="shared" si="2"/>
        <v/>
      </c>
      <c r="T16" s="775" t="str">
        <f t="shared" si="2"/>
        <v/>
      </c>
      <c r="U16" s="776" t="str">
        <f t="shared" si="2"/>
        <v/>
      </c>
      <c r="V16" s="774" t="str">
        <f t="shared" si="9"/>
        <v/>
      </c>
      <c r="W16" s="775" t="str">
        <f t="shared" si="3"/>
        <v/>
      </c>
      <c r="X16" s="776" t="str">
        <f t="shared" si="3"/>
        <v/>
      </c>
      <c r="Y16" s="774" t="str">
        <f>IFERROR(IF(AND('DOMESTIC Wksht'!$BX$10="No Split",'DOMESTIC Wksht'!$D$1="W001"),VLOOKUP($G16,DOMPO,Y$4,0),VLOOKUP($G16,DOMPO,Y$5,0)),"")</f>
        <v/>
      </c>
      <c r="Z16" s="775" t="str">
        <f>IFERROR(IF(AND('DOMESTIC Wksht'!$BX$10="No Split",'DOMESTIC Wksht'!$D$1="W03"),VLOOKUP($G16,DOMPO,Z$4,0),VLOOKUP($G16,DOMPO,Z$5,0)),"")</f>
        <v/>
      </c>
      <c r="AA16" s="776" t="str">
        <f t="shared" si="4"/>
        <v/>
      </c>
      <c r="AB16" s="783">
        <f t="shared" si="5"/>
        <v>0</v>
      </c>
      <c r="AD16" s="490">
        <v>9</v>
      </c>
      <c r="AE16" s="698">
        <f>'DOMESTIC Wksht'!E23</f>
        <v>0</v>
      </c>
      <c r="AF16" s="698">
        <f>'DOMESTIC Wksht'!F23</f>
        <v>0</v>
      </c>
      <c r="AG16" s="1280">
        <f>'DOMESTIC Wksht'!N23</f>
        <v>0</v>
      </c>
      <c r="AH16" s="1280">
        <f>'DOMESTIC Wksht'!O23</f>
        <v>0</v>
      </c>
      <c r="AI16" s="699" t="str">
        <f>'DOMESTIC Wksht'!P23</f>
        <v>MP</v>
      </c>
      <c r="AJ16" s="1280">
        <f t="shared" si="10"/>
        <v>0</v>
      </c>
      <c r="AK16" s="700">
        <f>'DOMESTIC Wksht'!R23</f>
        <v>0</v>
      </c>
      <c r="AL16" s="495">
        <f t="shared" si="11"/>
        <v>0</v>
      </c>
      <c r="AM16" s="495">
        <f t="shared" si="12"/>
        <v>0</v>
      </c>
    </row>
    <row r="17" spans="2:39">
      <c r="B17" s="723"/>
      <c r="C17" s="92"/>
      <c r="D17" s="92"/>
      <c r="E17" s="724"/>
      <c r="F17" s="720">
        <f t="shared" si="13"/>
        <v>0</v>
      </c>
      <c r="G17" s="719"/>
      <c r="H17" s="771" t="str">
        <f t="shared" si="0"/>
        <v/>
      </c>
      <c r="I17" s="771" t="str">
        <f t="shared" si="0"/>
        <v/>
      </c>
      <c r="J17" s="695"/>
      <c r="K17" s="784">
        <f t="shared" si="6"/>
        <v>0</v>
      </c>
      <c r="L17" s="773" t="str">
        <f t="shared" si="1"/>
        <v/>
      </c>
      <c r="M17" s="774" t="str">
        <f t="shared" si="7"/>
        <v/>
      </c>
      <c r="N17" s="775" t="str">
        <f t="shared" si="7"/>
        <v/>
      </c>
      <c r="O17" s="776" t="str">
        <f t="shared" si="14"/>
        <v/>
      </c>
      <c r="P17" s="777" t="str">
        <f t="shared" si="15"/>
        <v/>
      </c>
      <c r="Q17" s="778" t="str">
        <f t="shared" si="8"/>
        <v/>
      </c>
      <c r="R17" s="779" t="str">
        <f t="shared" si="8"/>
        <v/>
      </c>
      <c r="S17" s="774" t="str">
        <f t="shared" si="2"/>
        <v/>
      </c>
      <c r="T17" s="775" t="str">
        <f t="shared" si="2"/>
        <v/>
      </c>
      <c r="U17" s="776" t="str">
        <f t="shared" si="2"/>
        <v/>
      </c>
      <c r="V17" s="774" t="str">
        <f t="shared" si="9"/>
        <v/>
      </c>
      <c r="W17" s="775" t="str">
        <f t="shared" si="3"/>
        <v/>
      </c>
      <c r="X17" s="776" t="str">
        <f t="shared" si="3"/>
        <v/>
      </c>
      <c r="Y17" s="774" t="str">
        <f>IFERROR(IF(AND('DOMESTIC Wksht'!$BX$10="No Split",'DOMESTIC Wksht'!$D$1="W001"),VLOOKUP($G17,DOMPO,Y$4,0),VLOOKUP($G17,DOMPO,Y$5,0)),"")</f>
        <v/>
      </c>
      <c r="Z17" s="775" t="str">
        <f>IFERROR(IF(AND('DOMESTIC Wksht'!$BX$10="No Split",'DOMESTIC Wksht'!$D$1="W03"),VLOOKUP($G17,DOMPO,Z$4,0),VLOOKUP($G17,DOMPO,Z$5,0)),"")</f>
        <v/>
      </c>
      <c r="AA17" s="776" t="str">
        <f t="shared" si="4"/>
        <v/>
      </c>
      <c r="AB17" s="783">
        <f t="shared" si="5"/>
        <v>0</v>
      </c>
      <c r="AD17" s="490">
        <v>10</v>
      </c>
      <c r="AE17" s="698">
        <f>'DOMESTIC Wksht'!E24</f>
        <v>0</v>
      </c>
      <c r="AF17" s="698">
        <f>'DOMESTIC Wksht'!F24</f>
        <v>0</v>
      </c>
      <c r="AG17" s="1280">
        <f>'DOMESTIC Wksht'!N24</f>
        <v>0</v>
      </c>
      <c r="AH17" s="1280">
        <f>'DOMESTIC Wksht'!O24</f>
        <v>0</v>
      </c>
      <c r="AI17" s="699" t="str">
        <f>'DOMESTIC Wksht'!P24</f>
        <v>MP</v>
      </c>
      <c r="AJ17" s="1280">
        <f t="shared" si="10"/>
        <v>0</v>
      </c>
      <c r="AK17" s="700">
        <f>'DOMESTIC Wksht'!R24</f>
        <v>0</v>
      </c>
      <c r="AL17" s="495">
        <f t="shared" si="11"/>
        <v>0</v>
      </c>
      <c r="AM17" s="495">
        <f t="shared" si="12"/>
        <v>0</v>
      </c>
    </row>
    <row r="18" spans="2:39">
      <c r="B18" s="723"/>
      <c r="C18" s="92"/>
      <c r="D18" s="92"/>
      <c r="E18" s="724"/>
      <c r="F18" s="720">
        <f t="shared" si="13"/>
        <v>0</v>
      </c>
      <c r="G18" s="719"/>
      <c r="H18" s="771" t="str">
        <f t="shared" si="0"/>
        <v/>
      </c>
      <c r="I18" s="771" t="str">
        <f t="shared" si="0"/>
        <v/>
      </c>
      <c r="J18" s="695"/>
      <c r="K18" s="784">
        <f t="shared" si="6"/>
        <v>0</v>
      </c>
      <c r="L18" s="773" t="str">
        <f t="shared" si="1"/>
        <v/>
      </c>
      <c r="M18" s="774" t="str">
        <f t="shared" si="7"/>
        <v/>
      </c>
      <c r="N18" s="775" t="str">
        <f t="shared" si="7"/>
        <v/>
      </c>
      <c r="O18" s="776" t="str">
        <f t="shared" si="14"/>
        <v/>
      </c>
      <c r="P18" s="777" t="str">
        <f t="shared" si="15"/>
        <v/>
      </c>
      <c r="Q18" s="778" t="str">
        <f t="shared" si="8"/>
        <v/>
      </c>
      <c r="R18" s="779" t="str">
        <f t="shared" si="8"/>
        <v/>
      </c>
      <c r="S18" s="774" t="str">
        <f t="shared" si="2"/>
        <v/>
      </c>
      <c r="T18" s="775" t="str">
        <f t="shared" si="2"/>
        <v/>
      </c>
      <c r="U18" s="776" t="str">
        <f t="shared" si="2"/>
        <v/>
      </c>
      <c r="V18" s="774" t="str">
        <f t="shared" si="9"/>
        <v/>
      </c>
      <c r="W18" s="775" t="str">
        <f t="shared" si="3"/>
        <v/>
      </c>
      <c r="X18" s="776" t="str">
        <f t="shared" si="3"/>
        <v/>
      </c>
      <c r="Y18" s="774" t="str">
        <f>IFERROR(IF(AND('DOMESTIC Wksht'!$BX$10="No Split",'DOMESTIC Wksht'!$D$1="W001"),VLOOKUP($G18,DOMPO,Y$4,0),VLOOKUP($G18,DOMPO,Y$5,0)),"")</f>
        <v/>
      </c>
      <c r="Z18" s="775" t="str">
        <f>IFERROR(IF(AND('DOMESTIC Wksht'!$BX$10="No Split",'DOMESTIC Wksht'!$D$1="W03"),VLOOKUP($G18,DOMPO,Z$4,0),VLOOKUP($G18,DOMPO,Z$5,0)),"")</f>
        <v/>
      </c>
      <c r="AA18" s="776" t="str">
        <f t="shared" si="4"/>
        <v/>
      </c>
      <c r="AB18" s="783">
        <f t="shared" si="5"/>
        <v>0</v>
      </c>
      <c r="AD18" s="490">
        <v>11</v>
      </c>
      <c r="AE18" s="698">
        <f>'DOMESTIC Wksht'!E25</f>
        <v>0</v>
      </c>
      <c r="AF18" s="698">
        <f>'DOMESTIC Wksht'!F25</f>
        <v>0</v>
      </c>
      <c r="AG18" s="1280">
        <f>'DOMESTIC Wksht'!N25</f>
        <v>0</v>
      </c>
      <c r="AH18" s="1280">
        <f>'DOMESTIC Wksht'!O25</f>
        <v>0</v>
      </c>
      <c r="AI18" s="699" t="str">
        <f>'DOMESTIC Wksht'!P25</f>
        <v>MP</v>
      </c>
      <c r="AJ18" s="1280">
        <f t="shared" si="10"/>
        <v>0</v>
      </c>
      <c r="AK18" s="700">
        <f>'DOMESTIC Wksht'!R25</f>
        <v>0</v>
      </c>
      <c r="AL18" s="495">
        <f t="shared" si="11"/>
        <v>0</v>
      </c>
      <c r="AM18" s="495">
        <f t="shared" si="12"/>
        <v>0</v>
      </c>
    </row>
    <row r="19" spans="2:39">
      <c r="B19" s="723"/>
      <c r="C19" s="92"/>
      <c r="D19" s="92"/>
      <c r="E19" s="724"/>
      <c r="F19" s="720">
        <f t="shared" si="13"/>
        <v>0</v>
      </c>
      <c r="G19" s="719"/>
      <c r="H19" s="771" t="str">
        <f t="shared" si="0"/>
        <v/>
      </c>
      <c r="I19" s="771" t="str">
        <f t="shared" si="0"/>
        <v/>
      </c>
      <c r="J19" s="695"/>
      <c r="K19" s="784">
        <f t="shared" si="6"/>
        <v>0</v>
      </c>
      <c r="L19" s="773" t="str">
        <f t="shared" si="1"/>
        <v/>
      </c>
      <c r="M19" s="774" t="str">
        <f t="shared" si="7"/>
        <v/>
      </c>
      <c r="N19" s="775" t="str">
        <f t="shared" si="7"/>
        <v/>
      </c>
      <c r="O19" s="776" t="str">
        <f t="shared" si="14"/>
        <v/>
      </c>
      <c r="P19" s="777" t="str">
        <f t="shared" si="15"/>
        <v/>
      </c>
      <c r="Q19" s="778" t="str">
        <f t="shared" si="8"/>
        <v/>
      </c>
      <c r="R19" s="779" t="str">
        <f t="shared" si="8"/>
        <v/>
      </c>
      <c r="S19" s="774" t="str">
        <f t="shared" si="2"/>
        <v/>
      </c>
      <c r="T19" s="775" t="str">
        <f t="shared" si="2"/>
        <v/>
      </c>
      <c r="U19" s="776" t="str">
        <f t="shared" si="2"/>
        <v/>
      </c>
      <c r="V19" s="774" t="str">
        <f t="shared" si="9"/>
        <v/>
      </c>
      <c r="W19" s="775" t="str">
        <f t="shared" si="3"/>
        <v/>
      </c>
      <c r="X19" s="776" t="str">
        <f t="shared" si="3"/>
        <v/>
      </c>
      <c r="Y19" s="774" t="str">
        <f>IFERROR(IF(AND('DOMESTIC Wksht'!$BX$10="No Split",'DOMESTIC Wksht'!$D$1="W001"),VLOOKUP($G19,DOMPO,Y$4,0),VLOOKUP($G19,DOMPO,Y$5,0)),"")</f>
        <v/>
      </c>
      <c r="Z19" s="775" t="str">
        <f>IFERROR(IF(AND('DOMESTIC Wksht'!$BX$10="No Split",'DOMESTIC Wksht'!$D$1="W03"),VLOOKUP($G19,DOMPO,Z$4,0),VLOOKUP($G19,DOMPO,Z$5,0)),"")</f>
        <v/>
      </c>
      <c r="AA19" s="776" t="str">
        <f t="shared" si="4"/>
        <v/>
      </c>
      <c r="AB19" s="783">
        <f t="shared" si="5"/>
        <v>0</v>
      </c>
      <c r="AD19" s="490">
        <v>12</v>
      </c>
      <c r="AE19" s="698">
        <f>'DOMESTIC Wksht'!E26</f>
        <v>0</v>
      </c>
      <c r="AF19" s="698">
        <f>'DOMESTIC Wksht'!F26</f>
        <v>0</v>
      </c>
      <c r="AG19" s="1280">
        <f>'DOMESTIC Wksht'!N26</f>
        <v>0</v>
      </c>
      <c r="AH19" s="1280">
        <f>'DOMESTIC Wksht'!O26</f>
        <v>0</v>
      </c>
      <c r="AI19" s="699" t="str">
        <f>'DOMESTIC Wksht'!P26</f>
        <v>MP</v>
      </c>
      <c r="AJ19" s="1280">
        <f t="shared" si="10"/>
        <v>0</v>
      </c>
      <c r="AK19" s="700">
        <f>'DOMESTIC Wksht'!R26</f>
        <v>0</v>
      </c>
      <c r="AL19" s="495">
        <f t="shared" si="11"/>
        <v>0</v>
      </c>
      <c r="AM19" s="495">
        <f t="shared" si="12"/>
        <v>0</v>
      </c>
    </row>
    <row r="20" spans="2:39">
      <c r="B20" s="723"/>
      <c r="C20" s="92"/>
      <c r="D20" s="92"/>
      <c r="E20" s="724"/>
      <c r="F20" s="720">
        <f t="shared" si="13"/>
        <v>0</v>
      </c>
      <c r="G20" s="719"/>
      <c r="H20" s="771" t="str">
        <f t="shared" si="0"/>
        <v/>
      </c>
      <c r="I20" s="771" t="str">
        <f t="shared" si="0"/>
        <v/>
      </c>
      <c r="J20" s="695"/>
      <c r="K20" s="784">
        <f t="shared" si="6"/>
        <v>0</v>
      </c>
      <c r="L20" s="773" t="str">
        <f t="shared" si="1"/>
        <v/>
      </c>
      <c r="M20" s="774" t="str">
        <f t="shared" si="7"/>
        <v/>
      </c>
      <c r="N20" s="775" t="str">
        <f t="shared" si="7"/>
        <v/>
      </c>
      <c r="O20" s="776" t="str">
        <f t="shared" si="14"/>
        <v/>
      </c>
      <c r="P20" s="777" t="str">
        <f t="shared" si="15"/>
        <v/>
      </c>
      <c r="Q20" s="778" t="str">
        <f t="shared" si="8"/>
        <v/>
      </c>
      <c r="R20" s="779" t="str">
        <f t="shared" si="8"/>
        <v/>
      </c>
      <c r="S20" s="774" t="str">
        <f t="shared" si="2"/>
        <v/>
      </c>
      <c r="T20" s="775" t="str">
        <f t="shared" si="2"/>
        <v/>
      </c>
      <c r="U20" s="776" t="str">
        <f t="shared" si="2"/>
        <v/>
      </c>
      <c r="V20" s="774" t="str">
        <f t="shared" si="9"/>
        <v/>
      </c>
      <c r="W20" s="775" t="str">
        <f t="shared" si="3"/>
        <v/>
      </c>
      <c r="X20" s="776" t="str">
        <f t="shared" si="3"/>
        <v/>
      </c>
      <c r="Y20" s="774" t="str">
        <f>IFERROR(IF(AND('DOMESTIC Wksht'!$BX$10="No Split",'DOMESTIC Wksht'!$D$1="W001"),VLOOKUP($G20,DOMPO,Y$4,0),VLOOKUP($G20,DOMPO,Y$5,0)),"")</f>
        <v/>
      </c>
      <c r="Z20" s="775" t="str">
        <f>IFERROR(IF(AND('DOMESTIC Wksht'!$BX$10="No Split",'DOMESTIC Wksht'!$D$1="W03"),VLOOKUP($G20,DOMPO,Z$4,0),VLOOKUP($G20,DOMPO,Z$5,0)),"")</f>
        <v/>
      </c>
      <c r="AA20" s="776" t="str">
        <f t="shared" si="4"/>
        <v/>
      </c>
      <c r="AB20" s="783">
        <f t="shared" si="5"/>
        <v>0</v>
      </c>
      <c r="AD20" s="490">
        <v>13</v>
      </c>
      <c r="AE20" s="698">
        <f>'DOMESTIC Wksht'!E27</f>
        <v>0</v>
      </c>
      <c r="AF20" s="698">
        <f>'DOMESTIC Wksht'!F27</f>
        <v>0</v>
      </c>
      <c r="AG20" s="1280">
        <f>'DOMESTIC Wksht'!N27</f>
        <v>0</v>
      </c>
      <c r="AH20" s="1280">
        <f>'DOMESTIC Wksht'!O27</f>
        <v>0</v>
      </c>
      <c r="AI20" s="699" t="str">
        <f>'DOMESTIC Wksht'!P27</f>
        <v>MP</v>
      </c>
      <c r="AJ20" s="1280">
        <f t="shared" si="10"/>
        <v>0</v>
      </c>
      <c r="AK20" s="700">
        <f>'DOMESTIC Wksht'!R27</f>
        <v>0</v>
      </c>
      <c r="AL20" s="495">
        <f t="shared" si="11"/>
        <v>0</v>
      </c>
      <c r="AM20" s="495">
        <f t="shared" si="12"/>
        <v>0</v>
      </c>
    </row>
    <row r="21" spans="2:39">
      <c r="B21" s="723"/>
      <c r="C21" s="92"/>
      <c r="D21" s="92"/>
      <c r="E21" s="724"/>
      <c r="F21" s="720">
        <f t="shared" si="13"/>
        <v>0</v>
      </c>
      <c r="G21" s="719"/>
      <c r="H21" s="771" t="str">
        <f t="shared" si="0"/>
        <v/>
      </c>
      <c r="I21" s="771" t="str">
        <f t="shared" si="0"/>
        <v/>
      </c>
      <c r="J21" s="695"/>
      <c r="K21" s="784">
        <f t="shared" si="6"/>
        <v>0</v>
      </c>
      <c r="L21" s="773" t="str">
        <f t="shared" si="1"/>
        <v/>
      </c>
      <c r="M21" s="774" t="str">
        <f t="shared" si="7"/>
        <v/>
      </c>
      <c r="N21" s="775" t="str">
        <f t="shared" si="7"/>
        <v/>
      </c>
      <c r="O21" s="776" t="str">
        <f t="shared" si="14"/>
        <v/>
      </c>
      <c r="P21" s="777" t="str">
        <f t="shared" si="15"/>
        <v/>
      </c>
      <c r="Q21" s="778" t="str">
        <f t="shared" si="8"/>
        <v/>
      </c>
      <c r="R21" s="779" t="str">
        <f t="shared" si="8"/>
        <v/>
      </c>
      <c r="S21" s="774" t="str">
        <f t="shared" si="2"/>
        <v/>
      </c>
      <c r="T21" s="775" t="str">
        <f t="shared" si="2"/>
        <v/>
      </c>
      <c r="U21" s="776" t="str">
        <f t="shared" si="2"/>
        <v/>
      </c>
      <c r="V21" s="774" t="str">
        <f t="shared" si="9"/>
        <v/>
      </c>
      <c r="W21" s="775" t="str">
        <f t="shared" si="3"/>
        <v/>
      </c>
      <c r="X21" s="776" t="str">
        <f t="shared" si="3"/>
        <v/>
      </c>
      <c r="Y21" s="774" t="str">
        <f>IFERROR(IF(AND('DOMESTIC Wksht'!$BX$10="No Split",'DOMESTIC Wksht'!$D$1="W001"),VLOOKUP($G21,DOMPO,Y$4,0),VLOOKUP($G21,DOMPO,Y$5,0)),"")</f>
        <v/>
      </c>
      <c r="Z21" s="775" t="str">
        <f>IFERROR(IF(AND('DOMESTIC Wksht'!$BX$10="No Split",'DOMESTIC Wksht'!$D$1="W03"),VLOOKUP($G21,DOMPO,Z$4,0),VLOOKUP($G21,DOMPO,Z$5,0)),"")</f>
        <v/>
      </c>
      <c r="AA21" s="776" t="str">
        <f t="shared" si="4"/>
        <v/>
      </c>
      <c r="AB21" s="783">
        <f t="shared" si="5"/>
        <v>0</v>
      </c>
      <c r="AD21" s="490">
        <v>14</v>
      </c>
      <c r="AE21" s="698">
        <f>'DOMESTIC Wksht'!E28</f>
        <v>0</v>
      </c>
      <c r="AF21" s="698">
        <f>'DOMESTIC Wksht'!F28</f>
        <v>0</v>
      </c>
      <c r="AG21" s="1280">
        <f>'DOMESTIC Wksht'!N28</f>
        <v>0</v>
      </c>
      <c r="AH21" s="1280">
        <f>'DOMESTIC Wksht'!O28</f>
        <v>0</v>
      </c>
      <c r="AI21" s="699" t="str">
        <f>'DOMESTIC Wksht'!P28</f>
        <v>MP</v>
      </c>
      <c r="AJ21" s="1280">
        <f t="shared" si="10"/>
        <v>0</v>
      </c>
      <c r="AK21" s="700">
        <f>'DOMESTIC Wksht'!R28</f>
        <v>0</v>
      </c>
      <c r="AL21" s="495">
        <f t="shared" si="11"/>
        <v>0</v>
      </c>
      <c r="AM21" s="495">
        <f t="shared" si="12"/>
        <v>0</v>
      </c>
    </row>
    <row r="22" spans="2:39">
      <c r="B22" s="723"/>
      <c r="C22" s="92"/>
      <c r="D22" s="92"/>
      <c r="E22" s="724"/>
      <c r="F22" s="720">
        <f t="shared" si="13"/>
        <v>0</v>
      </c>
      <c r="G22" s="719"/>
      <c r="H22" s="771" t="str">
        <f t="shared" si="0"/>
        <v/>
      </c>
      <c r="I22" s="771" t="str">
        <f t="shared" si="0"/>
        <v/>
      </c>
      <c r="J22" s="695"/>
      <c r="K22" s="784">
        <f t="shared" si="6"/>
        <v>0</v>
      </c>
      <c r="L22" s="773" t="str">
        <f t="shared" si="1"/>
        <v/>
      </c>
      <c r="M22" s="774" t="str">
        <f t="shared" si="7"/>
        <v/>
      </c>
      <c r="N22" s="775" t="str">
        <f t="shared" si="7"/>
        <v/>
      </c>
      <c r="O22" s="776" t="str">
        <f t="shared" si="14"/>
        <v/>
      </c>
      <c r="P22" s="777" t="str">
        <f t="shared" si="15"/>
        <v/>
      </c>
      <c r="Q22" s="778" t="str">
        <f t="shared" si="8"/>
        <v/>
      </c>
      <c r="R22" s="779" t="str">
        <f t="shared" si="8"/>
        <v/>
      </c>
      <c r="S22" s="774" t="str">
        <f t="shared" si="2"/>
        <v/>
      </c>
      <c r="T22" s="775" t="str">
        <f t="shared" si="2"/>
        <v/>
      </c>
      <c r="U22" s="776" t="str">
        <f t="shared" si="2"/>
        <v/>
      </c>
      <c r="V22" s="774" t="str">
        <f t="shared" si="9"/>
        <v/>
      </c>
      <c r="W22" s="775" t="str">
        <f t="shared" si="3"/>
        <v/>
      </c>
      <c r="X22" s="776" t="str">
        <f t="shared" si="3"/>
        <v/>
      </c>
      <c r="Y22" s="774" t="str">
        <f>IFERROR(IF(AND('DOMESTIC Wksht'!$BX$10="No Split",'DOMESTIC Wksht'!$D$1="W001"),VLOOKUP($G22,DOMPO,Y$4,0),VLOOKUP($G22,DOMPO,Y$5,0)),"")</f>
        <v/>
      </c>
      <c r="Z22" s="775" t="str">
        <f>IFERROR(IF(AND('DOMESTIC Wksht'!$BX$10="No Split",'DOMESTIC Wksht'!$D$1="W03"),VLOOKUP($G22,DOMPO,Z$4,0),VLOOKUP($G22,DOMPO,Z$5,0)),"")</f>
        <v/>
      </c>
      <c r="AA22" s="776" t="str">
        <f t="shared" si="4"/>
        <v/>
      </c>
      <c r="AB22" s="783">
        <f t="shared" si="5"/>
        <v>0</v>
      </c>
      <c r="AD22" s="490">
        <v>15</v>
      </c>
      <c r="AE22" s="698">
        <f>'DOMESTIC Wksht'!E29</f>
        <v>0</v>
      </c>
      <c r="AF22" s="698">
        <f>'DOMESTIC Wksht'!F29</f>
        <v>0</v>
      </c>
      <c r="AG22" s="1280">
        <f>'DOMESTIC Wksht'!N29</f>
        <v>0</v>
      </c>
      <c r="AH22" s="1280">
        <f>'DOMESTIC Wksht'!O29</f>
        <v>0</v>
      </c>
      <c r="AI22" s="699" t="str">
        <f>'DOMESTIC Wksht'!P29</f>
        <v>MP</v>
      </c>
      <c r="AJ22" s="1280">
        <f t="shared" si="10"/>
        <v>0</v>
      </c>
      <c r="AK22" s="700">
        <f>'DOMESTIC Wksht'!R29</f>
        <v>0</v>
      </c>
      <c r="AL22" s="495">
        <f t="shared" si="11"/>
        <v>0</v>
      </c>
      <c r="AM22" s="495">
        <f t="shared" si="12"/>
        <v>0</v>
      </c>
    </row>
    <row r="23" spans="2:39">
      <c r="B23" s="723"/>
      <c r="C23" s="92"/>
      <c r="D23" s="92"/>
      <c r="E23" s="724"/>
      <c r="F23" s="720">
        <f t="shared" si="13"/>
        <v>0</v>
      </c>
      <c r="G23" s="719"/>
      <c r="H23" s="771" t="str">
        <f t="shared" si="0"/>
        <v/>
      </c>
      <c r="I23" s="771" t="str">
        <f t="shared" si="0"/>
        <v/>
      </c>
      <c r="J23" s="695"/>
      <c r="K23" s="784">
        <f t="shared" si="6"/>
        <v>0</v>
      </c>
      <c r="L23" s="773" t="str">
        <f t="shared" si="1"/>
        <v/>
      </c>
      <c r="M23" s="774" t="str">
        <f t="shared" si="7"/>
        <v/>
      </c>
      <c r="N23" s="775" t="str">
        <f t="shared" si="7"/>
        <v/>
      </c>
      <c r="O23" s="776" t="str">
        <f t="shared" si="14"/>
        <v/>
      </c>
      <c r="P23" s="777" t="str">
        <f t="shared" si="15"/>
        <v/>
      </c>
      <c r="Q23" s="778" t="str">
        <f t="shared" si="8"/>
        <v/>
      </c>
      <c r="R23" s="779" t="str">
        <f t="shared" si="8"/>
        <v/>
      </c>
      <c r="S23" s="774" t="str">
        <f t="shared" si="2"/>
        <v/>
      </c>
      <c r="T23" s="775" t="str">
        <f t="shared" si="2"/>
        <v/>
      </c>
      <c r="U23" s="776" t="str">
        <f t="shared" si="2"/>
        <v/>
      </c>
      <c r="V23" s="774" t="str">
        <f t="shared" si="9"/>
        <v/>
      </c>
      <c r="W23" s="775" t="str">
        <f t="shared" si="3"/>
        <v/>
      </c>
      <c r="X23" s="776" t="str">
        <f t="shared" si="3"/>
        <v/>
      </c>
      <c r="Y23" s="774" t="str">
        <f>IFERROR(IF(AND('DOMESTIC Wksht'!$BX$10="No Split",'DOMESTIC Wksht'!$D$1="W001"),VLOOKUP($G23,DOMPO,Y$4,0),VLOOKUP($G23,DOMPO,Y$5,0)),"")</f>
        <v/>
      </c>
      <c r="Z23" s="775" t="str">
        <f>IFERROR(IF(AND('DOMESTIC Wksht'!$BX$10="No Split",'DOMESTIC Wksht'!$D$1="W03"),VLOOKUP($G23,DOMPO,Z$4,0),VLOOKUP($G23,DOMPO,Z$5,0)),"")</f>
        <v/>
      </c>
      <c r="AA23" s="776" t="str">
        <f t="shared" si="4"/>
        <v/>
      </c>
      <c r="AB23" s="783">
        <f t="shared" si="5"/>
        <v>0</v>
      </c>
      <c r="AD23" s="490">
        <v>16</v>
      </c>
      <c r="AE23" s="698">
        <f>'DOMESTIC Wksht'!E30</f>
        <v>0</v>
      </c>
      <c r="AF23" s="698">
        <f>'DOMESTIC Wksht'!F30</f>
        <v>0</v>
      </c>
      <c r="AG23" s="1280">
        <f>'DOMESTIC Wksht'!N30</f>
        <v>0</v>
      </c>
      <c r="AH23" s="1280">
        <f>'DOMESTIC Wksht'!O30</f>
        <v>0</v>
      </c>
      <c r="AI23" s="699" t="str">
        <f>'DOMESTIC Wksht'!P30</f>
        <v>MP</v>
      </c>
      <c r="AJ23" s="1280">
        <f t="shared" si="10"/>
        <v>0</v>
      </c>
      <c r="AK23" s="700">
        <f>'DOMESTIC Wksht'!R30</f>
        <v>0</v>
      </c>
      <c r="AL23" s="495">
        <f t="shared" si="11"/>
        <v>0</v>
      </c>
      <c r="AM23" s="495">
        <f t="shared" si="12"/>
        <v>0</v>
      </c>
    </row>
    <row r="24" spans="2:39">
      <c r="B24" s="723"/>
      <c r="C24" s="92"/>
      <c r="D24" s="92"/>
      <c r="E24" s="724"/>
      <c r="F24" s="720">
        <f t="shared" si="13"/>
        <v>0</v>
      </c>
      <c r="G24" s="719"/>
      <c r="H24" s="771" t="str">
        <f t="shared" si="0"/>
        <v/>
      </c>
      <c r="I24" s="771" t="str">
        <f t="shared" si="0"/>
        <v/>
      </c>
      <c r="J24" s="695"/>
      <c r="K24" s="784">
        <f t="shared" si="6"/>
        <v>0</v>
      </c>
      <c r="L24" s="773" t="str">
        <f t="shared" si="1"/>
        <v/>
      </c>
      <c r="M24" s="774" t="str">
        <f t="shared" si="7"/>
        <v/>
      </c>
      <c r="N24" s="775" t="str">
        <f t="shared" si="7"/>
        <v/>
      </c>
      <c r="O24" s="776" t="str">
        <f t="shared" si="14"/>
        <v/>
      </c>
      <c r="P24" s="777" t="str">
        <f t="shared" si="15"/>
        <v/>
      </c>
      <c r="Q24" s="778" t="str">
        <f t="shared" si="8"/>
        <v/>
      </c>
      <c r="R24" s="779" t="str">
        <f t="shared" si="8"/>
        <v/>
      </c>
      <c r="S24" s="774" t="str">
        <f t="shared" ref="S24:U87" si="16">IFERROR(P24*$J24,"")</f>
        <v/>
      </c>
      <c r="T24" s="775" t="str">
        <f t="shared" si="16"/>
        <v/>
      </c>
      <c r="U24" s="776" t="str">
        <f t="shared" si="16"/>
        <v/>
      </c>
      <c r="V24" s="774" t="str">
        <f t="shared" si="9"/>
        <v/>
      </c>
      <c r="W24" s="775" t="str">
        <f t="shared" si="3"/>
        <v/>
      </c>
      <c r="X24" s="776" t="str">
        <f t="shared" si="3"/>
        <v/>
      </c>
      <c r="Y24" s="774" t="str">
        <f>IFERROR(IF(AND('DOMESTIC Wksht'!$BX$10="No Split",'DOMESTIC Wksht'!$D$1="W001"),VLOOKUP($G24,DOMPO,Y$4,0),VLOOKUP($G24,DOMPO,Y$5,0)),"")</f>
        <v/>
      </c>
      <c r="Z24" s="775" t="str">
        <f>IFERROR(IF(AND('DOMESTIC Wksht'!$BX$10="No Split",'DOMESTIC Wksht'!$D$1="W03"),VLOOKUP($G24,DOMPO,Z$4,0),VLOOKUP($G24,DOMPO,Z$5,0)),"")</f>
        <v/>
      </c>
      <c r="AA24" s="776" t="str">
        <f t="shared" si="4"/>
        <v/>
      </c>
      <c r="AB24" s="783">
        <f t="shared" si="5"/>
        <v>0</v>
      </c>
      <c r="AD24" s="490">
        <v>17</v>
      </c>
      <c r="AE24" s="698">
        <f>'DOMESTIC Wksht'!E31</f>
        <v>0</v>
      </c>
      <c r="AF24" s="698">
        <f>'DOMESTIC Wksht'!F31</f>
        <v>0</v>
      </c>
      <c r="AG24" s="1280">
        <f>'DOMESTIC Wksht'!N31</f>
        <v>0</v>
      </c>
      <c r="AH24" s="1280">
        <f>'DOMESTIC Wksht'!O31</f>
        <v>0</v>
      </c>
      <c r="AI24" s="699" t="str">
        <f>'DOMESTIC Wksht'!P31</f>
        <v>MP</v>
      </c>
      <c r="AJ24" s="1280">
        <f t="shared" si="10"/>
        <v>0</v>
      </c>
      <c r="AK24" s="700">
        <f>'DOMESTIC Wksht'!R31</f>
        <v>0</v>
      </c>
      <c r="AL24" s="495">
        <f t="shared" si="11"/>
        <v>0</v>
      </c>
      <c r="AM24" s="495">
        <f t="shared" si="12"/>
        <v>0</v>
      </c>
    </row>
    <row r="25" spans="2:39">
      <c r="B25" s="723"/>
      <c r="C25" s="92"/>
      <c r="D25" s="92"/>
      <c r="E25" s="724"/>
      <c r="F25" s="720">
        <f t="shared" si="13"/>
        <v>0</v>
      </c>
      <c r="G25" s="719"/>
      <c r="H25" s="771" t="str">
        <f t="shared" si="0"/>
        <v/>
      </c>
      <c r="I25" s="771" t="str">
        <f t="shared" si="0"/>
        <v/>
      </c>
      <c r="J25" s="695"/>
      <c r="K25" s="784">
        <f t="shared" si="6"/>
        <v>0</v>
      </c>
      <c r="L25" s="773" t="str">
        <f t="shared" si="1"/>
        <v/>
      </c>
      <c r="M25" s="774" t="str">
        <f t="shared" si="7"/>
        <v/>
      </c>
      <c r="N25" s="775" t="str">
        <f t="shared" si="7"/>
        <v/>
      </c>
      <c r="O25" s="776" t="str">
        <f t="shared" si="14"/>
        <v/>
      </c>
      <c r="P25" s="777" t="str">
        <f t="shared" si="15"/>
        <v/>
      </c>
      <c r="Q25" s="778" t="str">
        <f t="shared" si="15"/>
        <v/>
      </c>
      <c r="R25" s="779" t="str">
        <f t="shared" si="15"/>
        <v/>
      </c>
      <c r="S25" s="774" t="str">
        <f t="shared" si="16"/>
        <v/>
      </c>
      <c r="T25" s="775" t="str">
        <f t="shared" si="16"/>
        <v/>
      </c>
      <c r="U25" s="776" t="str">
        <f t="shared" si="16"/>
        <v/>
      </c>
      <c r="V25" s="774" t="str">
        <f t="shared" si="9"/>
        <v/>
      </c>
      <c r="W25" s="775" t="str">
        <f t="shared" si="3"/>
        <v/>
      </c>
      <c r="X25" s="776" t="str">
        <f t="shared" si="3"/>
        <v/>
      </c>
      <c r="Y25" s="774" t="str">
        <f>IFERROR(IF(AND('DOMESTIC Wksht'!$BX$10="No Split",'DOMESTIC Wksht'!$D$1="W001"),VLOOKUP($G25,DOMPO,Y$4,0),VLOOKUP($G25,DOMPO,Y$5,0)),"")</f>
        <v/>
      </c>
      <c r="Z25" s="775" t="str">
        <f>IFERROR(IF(AND('DOMESTIC Wksht'!$BX$10="No Split",'DOMESTIC Wksht'!$D$1="W03"),VLOOKUP($G25,DOMPO,Z$4,0),VLOOKUP($G25,DOMPO,Z$5,0)),"")</f>
        <v/>
      </c>
      <c r="AA25" s="776" t="str">
        <f t="shared" si="4"/>
        <v/>
      </c>
      <c r="AB25" s="783">
        <f t="shared" si="5"/>
        <v>0</v>
      </c>
      <c r="AD25" s="490">
        <v>18</v>
      </c>
      <c r="AE25" s="698">
        <f>'DOMESTIC Wksht'!E32</f>
        <v>0</v>
      </c>
      <c r="AF25" s="698">
        <f>'DOMESTIC Wksht'!F32</f>
        <v>0</v>
      </c>
      <c r="AG25" s="1280">
        <f>'DOMESTIC Wksht'!N32</f>
        <v>0</v>
      </c>
      <c r="AH25" s="1280">
        <f>'DOMESTIC Wksht'!O32</f>
        <v>0</v>
      </c>
      <c r="AI25" s="699" t="str">
        <f>'DOMESTIC Wksht'!P32</f>
        <v>MP</v>
      </c>
      <c r="AJ25" s="1280">
        <f t="shared" si="10"/>
        <v>0</v>
      </c>
      <c r="AK25" s="700">
        <f>'DOMESTIC Wksht'!R32</f>
        <v>0</v>
      </c>
      <c r="AL25" s="495">
        <f t="shared" si="11"/>
        <v>0</v>
      </c>
      <c r="AM25" s="495">
        <f t="shared" si="12"/>
        <v>0</v>
      </c>
    </row>
    <row r="26" spans="2:39">
      <c r="B26" s="723"/>
      <c r="C26" s="92"/>
      <c r="D26" s="92"/>
      <c r="E26" s="724"/>
      <c r="F26" s="720">
        <f t="shared" si="13"/>
        <v>0</v>
      </c>
      <c r="G26" s="719"/>
      <c r="H26" s="771" t="str">
        <f t="shared" si="0"/>
        <v/>
      </c>
      <c r="I26" s="771" t="str">
        <f t="shared" si="0"/>
        <v/>
      </c>
      <c r="J26" s="695"/>
      <c r="K26" s="784">
        <f t="shared" si="6"/>
        <v>0</v>
      </c>
      <c r="L26" s="773" t="str">
        <f t="shared" si="1"/>
        <v/>
      </c>
      <c r="M26" s="774" t="str">
        <f t="shared" si="7"/>
        <v/>
      </c>
      <c r="N26" s="775" t="str">
        <f t="shared" si="7"/>
        <v/>
      </c>
      <c r="O26" s="776" t="str">
        <f t="shared" si="14"/>
        <v/>
      </c>
      <c r="P26" s="777" t="str">
        <f t="shared" ref="P26:R41" si="17">IF(M26&lt;&gt;"",M26,IF($J26&lt;&gt;"",P25,""))</f>
        <v/>
      </c>
      <c r="Q26" s="778" t="str">
        <f t="shared" si="17"/>
        <v/>
      </c>
      <c r="R26" s="779" t="str">
        <f t="shared" si="17"/>
        <v/>
      </c>
      <c r="S26" s="774" t="str">
        <f t="shared" si="16"/>
        <v/>
      </c>
      <c r="T26" s="775" t="str">
        <f t="shared" si="16"/>
        <v/>
      </c>
      <c r="U26" s="776" t="str">
        <f t="shared" si="16"/>
        <v/>
      </c>
      <c r="V26" s="774" t="str">
        <f t="shared" si="9"/>
        <v/>
      </c>
      <c r="W26" s="775" t="str">
        <f t="shared" si="3"/>
        <v/>
      </c>
      <c r="X26" s="776" t="str">
        <f t="shared" si="3"/>
        <v/>
      </c>
      <c r="Y26" s="774" t="str">
        <f>IFERROR(IF(AND('DOMESTIC Wksht'!$BX$10="No Split",'DOMESTIC Wksht'!$D$1="W001"),VLOOKUP($G26,DOMPO,Y$4,0),VLOOKUP($G26,DOMPO,Y$5,0)),"")</f>
        <v/>
      </c>
      <c r="Z26" s="775" t="str">
        <f>IFERROR(IF(AND('DOMESTIC Wksht'!$BX$10="No Split",'DOMESTIC Wksht'!$D$1="W03"),VLOOKUP($G26,DOMPO,Z$4,0),VLOOKUP($G26,DOMPO,Z$5,0)),"")</f>
        <v/>
      </c>
      <c r="AA26" s="776" t="str">
        <f t="shared" si="4"/>
        <v/>
      </c>
      <c r="AB26" s="783">
        <f t="shared" si="5"/>
        <v>0</v>
      </c>
      <c r="AD26" s="490">
        <v>19</v>
      </c>
      <c r="AE26" s="698">
        <f>'DOMESTIC Wksht'!E33</f>
        <v>0</v>
      </c>
      <c r="AF26" s="698">
        <f>'DOMESTIC Wksht'!F33</f>
        <v>0</v>
      </c>
      <c r="AG26" s="1280">
        <f>'DOMESTIC Wksht'!N33</f>
        <v>0</v>
      </c>
      <c r="AH26" s="1280">
        <f>'DOMESTIC Wksht'!O33</f>
        <v>0</v>
      </c>
      <c r="AI26" s="699" t="str">
        <f>'DOMESTIC Wksht'!P33</f>
        <v>MP</v>
      </c>
      <c r="AJ26" s="1280">
        <f t="shared" si="10"/>
        <v>0</v>
      </c>
      <c r="AK26" s="700">
        <f>'DOMESTIC Wksht'!R33</f>
        <v>0</v>
      </c>
      <c r="AL26" s="495">
        <f t="shared" si="11"/>
        <v>0</v>
      </c>
      <c r="AM26" s="495">
        <f t="shared" si="12"/>
        <v>0</v>
      </c>
    </row>
    <row r="27" spans="2:39">
      <c r="B27" s="723"/>
      <c r="C27" s="92"/>
      <c r="D27" s="92"/>
      <c r="E27" s="724"/>
      <c r="F27" s="720">
        <f t="shared" si="13"/>
        <v>0</v>
      </c>
      <c r="G27" s="719"/>
      <c r="H27" s="771" t="str">
        <f t="shared" si="0"/>
        <v/>
      </c>
      <c r="I27" s="771" t="str">
        <f t="shared" si="0"/>
        <v/>
      </c>
      <c r="J27" s="695"/>
      <c r="K27" s="784">
        <f t="shared" si="6"/>
        <v>0</v>
      </c>
      <c r="L27" s="773" t="str">
        <f t="shared" si="1"/>
        <v/>
      </c>
      <c r="M27" s="774" t="str">
        <f t="shared" si="7"/>
        <v/>
      </c>
      <c r="N27" s="775" t="str">
        <f t="shared" si="7"/>
        <v/>
      </c>
      <c r="O27" s="776" t="str">
        <f t="shared" si="14"/>
        <v/>
      </c>
      <c r="P27" s="777" t="str">
        <f t="shared" si="17"/>
        <v/>
      </c>
      <c r="Q27" s="778" t="str">
        <f t="shared" si="17"/>
        <v/>
      </c>
      <c r="R27" s="779" t="str">
        <f t="shared" si="17"/>
        <v/>
      </c>
      <c r="S27" s="774" t="str">
        <f t="shared" si="16"/>
        <v/>
      </c>
      <c r="T27" s="775" t="str">
        <f t="shared" si="16"/>
        <v/>
      </c>
      <c r="U27" s="776" t="str">
        <f t="shared" si="16"/>
        <v/>
      </c>
      <c r="V27" s="774" t="str">
        <f t="shared" si="9"/>
        <v/>
      </c>
      <c r="W27" s="775" t="str">
        <f t="shared" si="3"/>
        <v/>
      </c>
      <c r="X27" s="776" t="str">
        <f t="shared" si="3"/>
        <v/>
      </c>
      <c r="Y27" s="774" t="str">
        <f>IFERROR(IF(AND('DOMESTIC Wksht'!$BX$10="No Split",'DOMESTIC Wksht'!$D$1="W001"),VLOOKUP($G27,DOMPO,Y$4,0),VLOOKUP($G27,DOMPO,Y$5,0)),"")</f>
        <v/>
      </c>
      <c r="Z27" s="775" t="str">
        <f>IFERROR(IF(AND('DOMESTIC Wksht'!$BX$10="No Split",'DOMESTIC Wksht'!$D$1="W03"),VLOOKUP($G27,DOMPO,Z$4,0),VLOOKUP($G27,DOMPO,Z$5,0)),"")</f>
        <v/>
      </c>
      <c r="AA27" s="776" t="str">
        <f t="shared" si="4"/>
        <v/>
      </c>
      <c r="AB27" s="783">
        <f t="shared" si="5"/>
        <v>0</v>
      </c>
      <c r="AD27" s="490">
        <v>20</v>
      </c>
      <c r="AE27" s="698">
        <f>'DOMESTIC Wksht'!E34</f>
        <v>0</v>
      </c>
      <c r="AF27" s="698">
        <f>'DOMESTIC Wksht'!F34</f>
        <v>0</v>
      </c>
      <c r="AG27" s="1280">
        <f>'DOMESTIC Wksht'!N34</f>
        <v>0</v>
      </c>
      <c r="AH27" s="1280">
        <f>'DOMESTIC Wksht'!O34</f>
        <v>0</v>
      </c>
      <c r="AI27" s="699" t="str">
        <f>'DOMESTIC Wksht'!P34</f>
        <v>MP</v>
      </c>
      <c r="AJ27" s="1280">
        <f t="shared" si="10"/>
        <v>0</v>
      </c>
      <c r="AK27" s="700">
        <f>'DOMESTIC Wksht'!R34</f>
        <v>0</v>
      </c>
      <c r="AL27" s="495">
        <f t="shared" si="11"/>
        <v>0</v>
      </c>
      <c r="AM27" s="495">
        <f t="shared" si="12"/>
        <v>0</v>
      </c>
    </row>
    <row r="28" spans="2:39">
      <c r="B28" s="723"/>
      <c r="C28" s="92"/>
      <c r="D28" s="92"/>
      <c r="E28" s="724"/>
      <c r="F28" s="720">
        <f t="shared" si="13"/>
        <v>0</v>
      </c>
      <c r="G28" s="719"/>
      <c r="H28" s="771" t="str">
        <f t="shared" ref="H28:I47" si="18">IFERROR(VLOOKUP($G28,DOMPO,H$5,0),"")</f>
        <v/>
      </c>
      <c r="I28" s="771" t="str">
        <f t="shared" si="18"/>
        <v/>
      </c>
      <c r="J28" s="695"/>
      <c r="K28" s="784">
        <f t="shared" si="6"/>
        <v>0</v>
      </c>
      <c r="L28" s="773" t="str">
        <f t="shared" si="1"/>
        <v/>
      </c>
      <c r="M28" s="774" t="str">
        <f t="shared" si="7"/>
        <v/>
      </c>
      <c r="N28" s="775" t="str">
        <f t="shared" si="7"/>
        <v/>
      </c>
      <c r="O28" s="776" t="str">
        <f t="shared" si="14"/>
        <v/>
      </c>
      <c r="P28" s="777" t="str">
        <f t="shared" si="17"/>
        <v/>
      </c>
      <c r="Q28" s="778" t="str">
        <f t="shared" si="17"/>
        <v/>
      </c>
      <c r="R28" s="779" t="str">
        <f t="shared" si="17"/>
        <v/>
      </c>
      <c r="S28" s="774" t="str">
        <f t="shared" si="16"/>
        <v/>
      </c>
      <c r="T28" s="775" t="str">
        <f t="shared" si="16"/>
        <v/>
      </c>
      <c r="U28" s="776" t="str">
        <f t="shared" si="16"/>
        <v/>
      </c>
      <c r="V28" s="774" t="str">
        <f t="shared" si="9"/>
        <v/>
      </c>
      <c r="W28" s="775" t="str">
        <f t="shared" si="3"/>
        <v/>
      </c>
      <c r="X28" s="776" t="str">
        <f t="shared" si="3"/>
        <v/>
      </c>
      <c r="Y28" s="774" t="str">
        <f>IFERROR(IF(AND('DOMESTIC Wksht'!$BX$10="No Split",'DOMESTIC Wksht'!$D$1="W001"),VLOOKUP($G28,DOMPO,Y$4,0),VLOOKUP($G28,DOMPO,Y$5,0)),"")</f>
        <v/>
      </c>
      <c r="Z28" s="775" t="str">
        <f>IFERROR(IF(AND('DOMESTIC Wksht'!$BX$10="No Split",'DOMESTIC Wksht'!$D$1="W03"),VLOOKUP($G28,DOMPO,Z$4,0),VLOOKUP($G28,DOMPO,Z$5,0)),"")</f>
        <v/>
      </c>
      <c r="AA28" s="776" t="str">
        <f t="shared" si="4"/>
        <v/>
      </c>
      <c r="AB28" s="783">
        <f t="shared" si="5"/>
        <v>0</v>
      </c>
      <c r="AD28" s="490">
        <v>21</v>
      </c>
      <c r="AE28" s="698">
        <f>'DOMESTIC Wksht'!E35</f>
        <v>0</v>
      </c>
      <c r="AF28" s="698">
        <f>'DOMESTIC Wksht'!F35</f>
        <v>0</v>
      </c>
      <c r="AG28" s="1280">
        <f>'DOMESTIC Wksht'!N35</f>
        <v>0</v>
      </c>
      <c r="AH28" s="1280">
        <f>'DOMESTIC Wksht'!O35</f>
        <v>0</v>
      </c>
      <c r="AI28" s="699" t="str">
        <f>'DOMESTIC Wksht'!P35</f>
        <v>MP</v>
      </c>
      <c r="AJ28" s="1280">
        <f t="shared" si="10"/>
        <v>0</v>
      </c>
      <c r="AK28" s="700">
        <f>'DOMESTIC Wksht'!R35</f>
        <v>0</v>
      </c>
      <c r="AL28" s="495">
        <f t="shared" si="11"/>
        <v>0</v>
      </c>
      <c r="AM28" s="495">
        <f t="shared" si="12"/>
        <v>0</v>
      </c>
    </row>
    <row r="29" spans="2:39">
      <c r="B29" s="723"/>
      <c r="C29" s="92"/>
      <c r="D29" s="92"/>
      <c r="E29" s="724"/>
      <c r="F29" s="720">
        <f t="shared" si="13"/>
        <v>0</v>
      </c>
      <c r="G29" s="719"/>
      <c r="H29" s="771" t="str">
        <f t="shared" si="18"/>
        <v/>
      </c>
      <c r="I29" s="771" t="str">
        <f t="shared" si="18"/>
        <v/>
      </c>
      <c r="J29" s="695"/>
      <c r="K29" s="784">
        <f t="shared" si="6"/>
        <v>0</v>
      </c>
      <c r="L29" s="773" t="str">
        <f t="shared" si="1"/>
        <v/>
      </c>
      <c r="M29" s="774" t="str">
        <f t="shared" si="7"/>
        <v/>
      </c>
      <c r="N29" s="775" t="str">
        <f t="shared" si="7"/>
        <v/>
      </c>
      <c r="O29" s="776" t="str">
        <f t="shared" si="14"/>
        <v/>
      </c>
      <c r="P29" s="777" t="str">
        <f t="shared" si="17"/>
        <v/>
      </c>
      <c r="Q29" s="778" t="str">
        <f t="shared" si="17"/>
        <v/>
      </c>
      <c r="R29" s="779" t="str">
        <f t="shared" si="17"/>
        <v/>
      </c>
      <c r="S29" s="774" t="str">
        <f t="shared" si="16"/>
        <v/>
      </c>
      <c r="T29" s="775" t="str">
        <f t="shared" si="16"/>
        <v/>
      </c>
      <c r="U29" s="776" t="str">
        <f t="shared" si="16"/>
        <v/>
      </c>
      <c r="V29" s="774" t="str">
        <f t="shared" si="9"/>
        <v/>
      </c>
      <c r="W29" s="775" t="str">
        <f t="shared" si="3"/>
        <v/>
      </c>
      <c r="X29" s="776" t="str">
        <f t="shared" si="3"/>
        <v/>
      </c>
      <c r="Y29" s="774" t="str">
        <f>IFERROR(IF(AND('DOMESTIC Wksht'!$BX$10="No Split",'DOMESTIC Wksht'!$D$1="W001"),VLOOKUP($G29,DOMPO,Y$4,0),VLOOKUP($G29,DOMPO,Y$5,0)),"")</f>
        <v/>
      </c>
      <c r="Z29" s="775" t="str">
        <f>IFERROR(IF(AND('DOMESTIC Wksht'!$BX$10="No Split",'DOMESTIC Wksht'!$D$1="W03"),VLOOKUP($G29,DOMPO,Z$4,0),VLOOKUP($G29,DOMPO,Z$5,0)),"")</f>
        <v/>
      </c>
      <c r="AA29" s="776" t="str">
        <f t="shared" si="4"/>
        <v/>
      </c>
      <c r="AB29" s="783">
        <f t="shared" si="5"/>
        <v>0</v>
      </c>
      <c r="AD29" s="490">
        <v>22</v>
      </c>
      <c r="AE29" s="698">
        <f>'DOMESTIC Wksht'!E36</f>
        <v>0</v>
      </c>
      <c r="AF29" s="698">
        <f>'DOMESTIC Wksht'!F36</f>
        <v>0</v>
      </c>
      <c r="AG29" s="1280">
        <f>'DOMESTIC Wksht'!N36</f>
        <v>0</v>
      </c>
      <c r="AH29" s="1280">
        <f>'DOMESTIC Wksht'!O36</f>
        <v>0</v>
      </c>
      <c r="AI29" s="699" t="str">
        <f>'DOMESTIC Wksht'!P36</f>
        <v>MP</v>
      </c>
      <c r="AJ29" s="1280">
        <f t="shared" si="10"/>
        <v>0</v>
      </c>
      <c r="AK29" s="700">
        <f>'DOMESTIC Wksht'!R36</f>
        <v>0</v>
      </c>
      <c r="AL29" s="495">
        <f t="shared" si="11"/>
        <v>0</v>
      </c>
      <c r="AM29" s="495">
        <f t="shared" si="12"/>
        <v>0</v>
      </c>
    </row>
    <row r="30" spans="2:39">
      <c r="B30" s="723"/>
      <c r="C30" s="92"/>
      <c r="D30" s="92"/>
      <c r="E30" s="724"/>
      <c r="F30" s="720">
        <f t="shared" si="13"/>
        <v>0</v>
      </c>
      <c r="G30" s="719"/>
      <c r="H30" s="771" t="str">
        <f t="shared" si="18"/>
        <v/>
      </c>
      <c r="I30" s="771" t="str">
        <f t="shared" si="18"/>
        <v/>
      </c>
      <c r="J30" s="695"/>
      <c r="K30" s="784">
        <f t="shared" si="6"/>
        <v>0</v>
      </c>
      <c r="L30" s="773" t="str">
        <f t="shared" si="1"/>
        <v/>
      </c>
      <c r="M30" s="774" t="str">
        <f t="shared" si="7"/>
        <v/>
      </c>
      <c r="N30" s="775" t="str">
        <f t="shared" si="7"/>
        <v/>
      </c>
      <c r="O30" s="776" t="str">
        <f t="shared" si="14"/>
        <v/>
      </c>
      <c r="P30" s="777" t="str">
        <f t="shared" si="17"/>
        <v/>
      </c>
      <c r="Q30" s="778" t="str">
        <f t="shared" si="17"/>
        <v/>
      </c>
      <c r="R30" s="779" t="str">
        <f t="shared" si="17"/>
        <v/>
      </c>
      <c r="S30" s="774" t="str">
        <f t="shared" si="16"/>
        <v/>
      </c>
      <c r="T30" s="775" t="str">
        <f t="shared" si="16"/>
        <v/>
      </c>
      <c r="U30" s="776" t="str">
        <f t="shared" si="16"/>
        <v/>
      </c>
      <c r="V30" s="774" t="str">
        <f t="shared" si="9"/>
        <v/>
      </c>
      <c r="W30" s="775" t="str">
        <f t="shared" si="3"/>
        <v/>
      </c>
      <c r="X30" s="776" t="str">
        <f t="shared" si="3"/>
        <v/>
      </c>
      <c r="Y30" s="774" t="str">
        <f>IFERROR(IF(AND('DOMESTIC Wksht'!$BX$10="No Split",'DOMESTIC Wksht'!$D$1="W001"),VLOOKUP($G30,DOMPO,Y$4,0),VLOOKUP($G30,DOMPO,Y$5,0)),"")</f>
        <v/>
      </c>
      <c r="Z30" s="775" t="str">
        <f>IFERROR(IF(AND('DOMESTIC Wksht'!$BX$10="No Split",'DOMESTIC Wksht'!$D$1="W03"),VLOOKUP($G30,DOMPO,Z$4,0),VLOOKUP($G30,DOMPO,Z$5,0)),"")</f>
        <v/>
      </c>
      <c r="AA30" s="776" t="str">
        <f t="shared" si="4"/>
        <v/>
      </c>
      <c r="AB30" s="783">
        <f t="shared" si="5"/>
        <v>0</v>
      </c>
      <c r="AD30" s="490">
        <v>23</v>
      </c>
      <c r="AE30" s="698">
        <f>'DOMESTIC Wksht'!E37</f>
        <v>0</v>
      </c>
      <c r="AF30" s="698">
        <f>'DOMESTIC Wksht'!F37</f>
        <v>0</v>
      </c>
      <c r="AG30" s="1280">
        <f>'DOMESTIC Wksht'!N37</f>
        <v>0</v>
      </c>
      <c r="AH30" s="1280">
        <f>'DOMESTIC Wksht'!O37</f>
        <v>0</v>
      </c>
      <c r="AI30" s="699" t="str">
        <f>'DOMESTIC Wksht'!P37</f>
        <v>MP</v>
      </c>
      <c r="AJ30" s="1280">
        <f t="shared" si="10"/>
        <v>0</v>
      </c>
      <c r="AK30" s="700">
        <f>'DOMESTIC Wksht'!R37</f>
        <v>0</v>
      </c>
      <c r="AL30" s="495">
        <f t="shared" si="11"/>
        <v>0</v>
      </c>
      <c r="AM30" s="495">
        <f t="shared" si="12"/>
        <v>0</v>
      </c>
    </row>
    <row r="31" spans="2:39">
      <c r="B31" s="723"/>
      <c r="C31" s="92"/>
      <c r="D31" s="92"/>
      <c r="E31" s="724"/>
      <c r="F31" s="720">
        <f t="shared" si="13"/>
        <v>0</v>
      </c>
      <c r="G31" s="719"/>
      <c r="H31" s="771" t="str">
        <f t="shared" si="18"/>
        <v/>
      </c>
      <c r="I31" s="771" t="str">
        <f t="shared" si="18"/>
        <v/>
      </c>
      <c r="J31" s="695"/>
      <c r="K31" s="784">
        <f t="shared" si="6"/>
        <v>0</v>
      </c>
      <c r="L31" s="773" t="str">
        <f t="shared" si="1"/>
        <v/>
      </c>
      <c r="M31" s="774" t="str">
        <f t="shared" si="7"/>
        <v/>
      </c>
      <c r="N31" s="775" t="str">
        <f t="shared" si="7"/>
        <v/>
      </c>
      <c r="O31" s="776" t="str">
        <f t="shared" si="14"/>
        <v/>
      </c>
      <c r="P31" s="777" t="str">
        <f t="shared" si="17"/>
        <v/>
      </c>
      <c r="Q31" s="778" t="str">
        <f t="shared" si="17"/>
        <v/>
      </c>
      <c r="R31" s="779" t="str">
        <f t="shared" si="17"/>
        <v/>
      </c>
      <c r="S31" s="774" t="str">
        <f t="shared" si="16"/>
        <v/>
      </c>
      <c r="T31" s="775" t="str">
        <f t="shared" si="16"/>
        <v/>
      </c>
      <c r="U31" s="776" t="str">
        <f t="shared" si="16"/>
        <v/>
      </c>
      <c r="V31" s="774" t="str">
        <f t="shared" si="9"/>
        <v/>
      </c>
      <c r="W31" s="775" t="str">
        <f t="shared" si="3"/>
        <v/>
      </c>
      <c r="X31" s="776" t="str">
        <f t="shared" si="3"/>
        <v/>
      </c>
      <c r="Y31" s="774" t="str">
        <f>IFERROR(IF(AND('DOMESTIC Wksht'!$BX$10="No Split",'DOMESTIC Wksht'!$D$1="W001"),VLOOKUP($G31,DOMPO,Y$4,0),VLOOKUP($G31,DOMPO,Y$5,0)),"")</f>
        <v/>
      </c>
      <c r="Z31" s="775" t="str">
        <f>IFERROR(IF(AND('DOMESTIC Wksht'!$BX$10="No Split",'DOMESTIC Wksht'!$D$1="W03"),VLOOKUP($G31,DOMPO,Z$4,0),VLOOKUP($G31,DOMPO,Z$5,0)),"")</f>
        <v/>
      </c>
      <c r="AA31" s="776" t="str">
        <f t="shared" si="4"/>
        <v/>
      </c>
      <c r="AB31" s="783">
        <f t="shared" si="5"/>
        <v>0</v>
      </c>
      <c r="AD31" s="490">
        <v>24</v>
      </c>
      <c r="AE31" s="698">
        <f>'DOMESTIC Wksht'!E38</f>
        <v>0</v>
      </c>
      <c r="AF31" s="698">
        <f>'DOMESTIC Wksht'!F38</f>
        <v>0</v>
      </c>
      <c r="AG31" s="1280">
        <f>'DOMESTIC Wksht'!N38</f>
        <v>0</v>
      </c>
      <c r="AH31" s="1280">
        <f>'DOMESTIC Wksht'!O38</f>
        <v>0</v>
      </c>
      <c r="AI31" s="699" t="str">
        <f>'DOMESTIC Wksht'!P38</f>
        <v>MP</v>
      </c>
      <c r="AJ31" s="1280">
        <f t="shared" si="10"/>
        <v>0</v>
      </c>
      <c r="AK31" s="700">
        <f>'DOMESTIC Wksht'!R38</f>
        <v>0</v>
      </c>
      <c r="AL31" s="495">
        <f t="shared" si="11"/>
        <v>0</v>
      </c>
      <c r="AM31" s="495">
        <f t="shared" si="12"/>
        <v>0</v>
      </c>
    </row>
    <row r="32" spans="2:39">
      <c r="B32" s="723"/>
      <c r="C32" s="92"/>
      <c r="D32" s="92"/>
      <c r="E32" s="724"/>
      <c r="F32" s="720">
        <f t="shared" si="13"/>
        <v>0</v>
      </c>
      <c r="G32" s="719"/>
      <c r="H32" s="771" t="str">
        <f t="shared" si="18"/>
        <v/>
      </c>
      <c r="I32" s="771" t="str">
        <f t="shared" si="18"/>
        <v/>
      </c>
      <c r="J32" s="695"/>
      <c r="K32" s="784">
        <f t="shared" si="6"/>
        <v>0</v>
      </c>
      <c r="L32" s="773" t="str">
        <f t="shared" si="1"/>
        <v/>
      </c>
      <c r="M32" s="774" t="str">
        <f t="shared" si="7"/>
        <v/>
      </c>
      <c r="N32" s="775" t="str">
        <f t="shared" si="7"/>
        <v/>
      </c>
      <c r="O32" s="776" t="str">
        <f t="shared" si="14"/>
        <v/>
      </c>
      <c r="P32" s="777" t="str">
        <f t="shared" si="17"/>
        <v/>
      </c>
      <c r="Q32" s="778" t="str">
        <f t="shared" si="17"/>
        <v/>
      </c>
      <c r="R32" s="779" t="str">
        <f t="shared" si="17"/>
        <v/>
      </c>
      <c r="S32" s="774" t="str">
        <f t="shared" si="16"/>
        <v/>
      </c>
      <c r="T32" s="775" t="str">
        <f t="shared" si="16"/>
        <v/>
      </c>
      <c r="U32" s="776" t="str">
        <f t="shared" si="16"/>
        <v/>
      </c>
      <c r="V32" s="774" t="str">
        <f t="shared" si="9"/>
        <v/>
      </c>
      <c r="W32" s="775" t="str">
        <f t="shared" si="3"/>
        <v/>
      </c>
      <c r="X32" s="776" t="str">
        <f t="shared" si="3"/>
        <v/>
      </c>
      <c r="Y32" s="774" t="str">
        <f>IFERROR(IF(AND('DOMESTIC Wksht'!$BX$10="No Split",'DOMESTIC Wksht'!$D$1="W001"),VLOOKUP($G32,DOMPO,Y$4,0),VLOOKUP($G32,DOMPO,Y$5,0)),"")</f>
        <v/>
      </c>
      <c r="Z32" s="775" t="str">
        <f>IFERROR(IF(AND('DOMESTIC Wksht'!$BX$10="No Split",'DOMESTIC Wksht'!$D$1="W03"),VLOOKUP($G32,DOMPO,Z$4,0),VLOOKUP($G32,DOMPO,Z$5,0)),"")</f>
        <v/>
      </c>
      <c r="AA32" s="776" t="str">
        <f t="shared" si="4"/>
        <v/>
      </c>
      <c r="AB32" s="783">
        <f t="shared" si="5"/>
        <v>0</v>
      </c>
      <c r="AD32" s="490">
        <v>25</v>
      </c>
      <c r="AE32" s="698">
        <f>'DOMESTIC Wksht'!E39</f>
        <v>0</v>
      </c>
      <c r="AF32" s="698">
        <f>'DOMESTIC Wksht'!F39</f>
        <v>0</v>
      </c>
      <c r="AG32" s="1280">
        <f>'DOMESTIC Wksht'!N39</f>
        <v>0</v>
      </c>
      <c r="AH32" s="1280">
        <f>'DOMESTIC Wksht'!O39</f>
        <v>0</v>
      </c>
      <c r="AI32" s="699" t="str">
        <f>'DOMESTIC Wksht'!P39</f>
        <v>MP</v>
      </c>
      <c r="AJ32" s="1280">
        <f t="shared" si="10"/>
        <v>0</v>
      </c>
      <c r="AK32" s="700">
        <f>'DOMESTIC Wksht'!R39</f>
        <v>0</v>
      </c>
      <c r="AL32" s="495">
        <f t="shared" si="11"/>
        <v>0</v>
      </c>
      <c r="AM32" s="495">
        <f t="shared" si="12"/>
        <v>0</v>
      </c>
    </row>
    <row r="33" spans="2:39">
      <c r="B33" s="723"/>
      <c r="C33" s="92"/>
      <c r="D33" s="92"/>
      <c r="E33" s="724"/>
      <c r="F33" s="720">
        <f t="shared" si="13"/>
        <v>0</v>
      </c>
      <c r="G33" s="719"/>
      <c r="H33" s="771" t="str">
        <f t="shared" si="18"/>
        <v/>
      </c>
      <c r="I33" s="771" t="str">
        <f t="shared" si="18"/>
        <v/>
      </c>
      <c r="J33" s="695"/>
      <c r="K33" s="784">
        <f t="shared" si="6"/>
        <v>0</v>
      </c>
      <c r="L33" s="773" t="str">
        <f t="shared" si="1"/>
        <v/>
      </c>
      <c r="M33" s="774" t="str">
        <f t="shared" si="7"/>
        <v/>
      </c>
      <c r="N33" s="775" t="str">
        <f t="shared" si="7"/>
        <v/>
      </c>
      <c r="O33" s="776" t="str">
        <f t="shared" si="14"/>
        <v/>
      </c>
      <c r="P33" s="777" t="str">
        <f t="shared" si="17"/>
        <v/>
      </c>
      <c r="Q33" s="778" t="str">
        <f t="shared" si="17"/>
        <v/>
      </c>
      <c r="R33" s="779" t="str">
        <f t="shared" si="17"/>
        <v/>
      </c>
      <c r="S33" s="774" t="str">
        <f t="shared" si="16"/>
        <v/>
      </c>
      <c r="T33" s="775" t="str">
        <f t="shared" si="16"/>
        <v/>
      </c>
      <c r="U33" s="776" t="str">
        <f t="shared" si="16"/>
        <v/>
      </c>
      <c r="V33" s="774" t="str">
        <f t="shared" si="9"/>
        <v/>
      </c>
      <c r="W33" s="775" t="str">
        <f t="shared" si="3"/>
        <v/>
      </c>
      <c r="X33" s="776" t="str">
        <f t="shared" si="3"/>
        <v/>
      </c>
      <c r="Y33" s="774" t="str">
        <f>IFERROR(IF(AND('DOMESTIC Wksht'!$BX$10="No Split",'DOMESTIC Wksht'!$D$1="W001"),VLOOKUP($G33,DOMPO,Y$4,0),VLOOKUP($G33,DOMPO,Y$5,0)),"")</f>
        <v/>
      </c>
      <c r="Z33" s="775" t="str">
        <f>IFERROR(IF(AND('DOMESTIC Wksht'!$BX$10="No Split",'DOMESTIC Wksht'!$D$1="W03"),VLOOKUP($G33,DOMPO,Z$4,0),VLOOKUP($G33,DOMPO,Z$5,0)),"")</f>
        <v/>
      </c>
      <c r="AA33" s="776" t="str">
        <f t="shared" si="4"/>
        <v/>
      </c>
      <c r="AB33" s="783">
        <f t="shared" si="5"/>
        <v>0</v>
      </c>
      <c r="AD33" s="490">
        <v>26</v>
      </c>
      <c r="AE33" s="698">
        <f>'DOMESTIC Wksht'!E40</f>
        <v>0</v>
      </c>
      <c r="AF33" s="698">
        <f>'DOMESTIC Wksht'!F40</f>
        <v>0</v>
      </c>
      <c r="AG33" s="1280">
        <f>'DOMESTIC Wksht'!N40</f>
        <v>0</v>
      </c>
      <c r="AH33" s="1280">
        <f>'DOMESTIC Wksht'!O40</f>
        <v>0</v>
      </c>
      <c r="AI33" s="699" t="str">
        <f>'DOMESTIC Wksht'!P40</f>
        <v>MP</v>
      </c>
      <c r="AJ33" s="1280">
        <f t="shared" si="10"/>
        <v>0</v>
      </c>
      <c r="AK33" s="700">
        <f>'DOMESTIC Wksht'!R40</f>
        <v>0</v>
      </c>
      <c r="AL33" s="495">
        <f t="shared" si="11"/>
        <v>0</v>
      </c>
      <c r="AM33" s="495">
        <f t="shared" si="12"/>
        <v>0</v>
      </c>
    </row>
    <row r="34" spans="2:39">
      <c r="B34" s="723"/>
      <c r="C34" s="92"/>
      <c r="D34" s="92"/>
      <c r="E34" s="724"/>
      <c r="F34" s="720">
        <f t="shared" si="13"/>
        <v>0</v>
      </c>
      <c r="G34" s="719"/>
      <c r="H34" s="771" t="str">
        <f t="shared" si="18"/>
        <v/>
      </c>
      <c r="I34" s="771" t="str">
        <f t="shared" si="18"/>
        <v/>
      </c>
      <c r="J34" s="695"/>
      <c r="K34" s="784">
        <f t="shared" si="6"/>
        <v>0</v>
      </c>
      <c r="L34" s="773" t="str">
        <f t="shared" si="1"/>
        <v/>
      </c>
      <c r="M34" s="774" t="str">
        <f t="shared" si="7"/>
        <v/>
      </c>
      <c r="N34" s="775" t="str">
        <f t="shared" si="7"/>
        <v/>
      </c>
      <c r="O34" s="776" t="str">
        <f t="shared" si="14"/>
        <v/>
      </c>
      <c r="P34" s="777" t="str">
        <f t="shared" si="17"/>
        <v/>
      </c>
      <c r="Q34" s="778" t="str">
        <f t="shared" si="17"/>
        <v/>
      </c>
      <c r="R34" s="779" t="str">
        <f t="shared" si="17"/>
        <v/>
      </c>
      <c r="S34" s="774" t="str">
        <f t="shared" si="16"/>
        <v/>
      </c>
      <c r="T34" s="775" t="str">
        <f t="shared" si="16"/>
        <v/>
      </c>
      <c r="U34" s="776" t="str">
        <f t="shared" si="16"/>
        <v/>
      </c>
      <c r="V34" s="774" t="str">
        <f t="shared" si="9"/>
        <v/>
      </c>
      <c r="W34" s="775" t="str">
        <f t="shared" si="3"/>
        <v/>
      </c>
      <c r="X34" s="776" t="str">
        <f t="shared" si="3"/>
        <v/>
      </c>
      <c r="Y34" s="774" t="str">
        <f>IFERROR(IF(AND('DOMESTIC Wksht'!$BX$10="No Split",'DOMESTIC Wksht'!$D$1="W001"),VLOOKUP($G34,DOMPO,Y$4,0),VLOOKUP($G34,DOMPO,Y$5,0)),"")</f>
        <v/>
      </c>
      <c r="Z34" s="775" t="str">
        <f>IFERROR(IF(AND('DOMESTIC Wksht'!$BX$10="No Split",'DOMESTIC Wksht'!$D$1="W03"),VLOOKUP($G34,DOMPO,Z$4,0),VLOOKUP($G34,DOMPO,Z$5,0)),"")</f>
        <v/>
      </c>
      <c r="AA34" s="776" t="str">
        <f t="shared" si="4"/>
        <v/>
      </c>
      <c r="AB34" s="783">
        <f t="shared" si="5"/>
        <v>0</v>
      </c>
      <c r="AD34" s="490">
        <v>27</v>
      </c>
      <c r="AE34" s="698">
        <f>'DOMESTIC Wksht'!E41</f>
        <v>0</v>
      </c>
      <c r="AF34" s="698">
        <f>'DOMESTIC Wksht'!F41</f>
        <v>0</v>
      </c>
      <c r="AG34" s="1280">
        <f>'DOMESTIC Wksht'!N41</f>
        <v>0</v>
      </c>
      <c r="AH34" s="1280">
        <f>'DOMESTIC Wksht'!O41</f>
        <v>0</v>
      </c>
      <c r="AI34" s="699" t="str">
        <f>'DOMESTIC Wksht'!P41</f>
        <v>MP</v>
      </c>
      <c r="AJ34" s="1280">
        <f t="shared" si="10"/>
        <v>0</v>
      </c>
      <c r="AK34" s="700">
        <f>'DOMESTIC Wksht'!R41</f>
        <v>0</v>
      </c>
      <c r="AL34" s="495">
        <f t="shared" si="11"/>
        <v>0</v>
      </c>
      <c r="AM34" s="495">
        <f t="shared" si="12"/>
        <v>0</v>
      </c>
    </row>
    <row r="35" spans="2:39">
      <c r="B35" s="723"/>
      <c r="C35" s="92"/>
      <c r="D35" s="92"/>
      <c r="E35" s="724"/>
      <c r="F35" s="720">
        <f t="shared" si="13"/>
        <v>0</v>
      </c>
      <c r="G35" s="719"/>
      <c r="H35" s="771" t="str">
        <f t="shared" si="18"/>
        <v/>
      </c>
      <c r="I35" s="771" t="str">
        <f t="shared" si="18"/>
        <v/>
      </c>
      <c r="J35" s="695"/>
      <c r="K35" s="784">
        <f t="shared" si="6"/>
        <v>0</v>
      </c>
      <c r="L35" s="773" t="str">
        <f t="shared" si="1"/>
        <v/>
      </c>
      <c r="M35" s="774" t="str">
        <f t="shared" si="7"/>
        <v/>
      </c>
      <c r="N35" s="775" t="str">
        <f t="shared" si="7"/>
        <v/>
      </c>
      <c r="O35" s="776" t="str">
        <f t="shared" si="14"/>
        <v/>
      </c>
      <c r="P35" s="777" t="str">
        <f t="shared" si="17"/>
        <v/>
      </c>
      <c r="Q35" s="778" t="str">
        <f t="shared" si="17"/>
        <v/>
      </c>
      <c r="R35" s="779" t="str">
        <f t="shared" si="17"/>
        <v/>
      </c>
      <c r="S35" s="774" t="str">
        <f t="shared" si="16"/>
        <v/>
      </c>
      <c r="T35" s="775" t="str">
        <f t="shared" si="16"/>
        <v/>
      </c>
      <c r="U35" s="776" t="str">
        <f t="shared" si="16"/>
        <v/>
      </c>
      <c r="V35" s="774" t="str">
        <f t="shared" si="9"/>
        <v/>
      </c>
      <c r="W35" s="775" t="str">
        <f t="shared" si="3"/>
        <v/>
      </c>
      <c r="X35" s="776" t="str">
        <f t="shared" si="3"/>
        <v/>
      </c>
      <c r="Y35" s="774" t="str">
        <f>IFERROR(IF(AND('DOMESTIC Wksht'!$BX$10="No Split",'DOMESTIC Wksht'!$D$1="W001"),VLOOKUP($G35,DOMPO,Y$4,0),VLOOKUP($G35,DOMPO,Y$5,0)),"")</f>
        <v/>
      </c>
      <c r="Z35" s="775" t="str">
        <f>IFERROR(IF(AND('DOMESTIC Wksht'!$BX$10="No Split",'DOMESTIC Wksht'!$D$1="W03"),VLOOKUP($G35,DOMPO,Z$4,0),VLOOKUP($G35,DOMPO,Z$5,0)),"")</f>
        <v/>
      </c>
      <c r="AA35" s="776" t="str">
        <f t="shared" si="4"/>
        <v/>
      </c>
      <c r="AB35" s="783">
        <f t="shared" si="5"/>
        <v>0</v>
      </c>
      <c r="AD35" s="490">
        <v>28</v>
      </c>
      <c r="AE35" s="698">
        <f>'DOMESTIC Wksht'!E42</f>
        <v>0</v>
      </c>
      <c r="AF35" s="698">
        <f>'DOMESTIC Wksht'!F42</f>
        <v>0</v>
      </c>
      <c r="AG35" s="1280">
        <f>'DOMESTIC Wksht'!N42</f>
        <v>0</v>
      </c>
      <c r="AH35" s="1280">
        <f>'DOMESTIC Wksht'!O42</f>
        <v>0</v>
      </c>
      <c r="AI35" s="699" t="str">
        <f>'DOMESTIC Wksht'!P42</f>
        <v>MP</v>
      </c>
      <c r="AJ35" s="1280">
        <f t="shared" si="10"/>
        <v>0</v>
      </c>
      <c r="AK35" s="700">
        <f>'DOMESTIC Wksht'!R42</f>
        <v>0</v>
      </c>
      <c r="AL35" s="495">
        <f t="shared" si="11"/>
        <v>0</v>
      </c>
      <c r="AM35" s="495">
        <f t="shared" si="12"/>
        <v>0</v>
      </c>
    </row>
    <row r="36" spans="2:39">
      <c r="B36" s="723"/>
      <c r="C36" s="92"/>
      <c r="D36" s="92"/>
      <c r="E36" s="724"/>
      <c r="F36" s="720">
        <f t="shared" si="13"/>
        <v>0</v>
      </c>
      <c r="G36" s="719"/>
      <c r="H36" s="771" t="str">
        <f t="shared" si="18"/>
        <v/>
      </c>
      <c r="I36" s="771" t="str">
        <f t="shared" si="18"/>
        <v/>
      </c>
      <c r="J36" s="695"/>
      <c r="K36" s="784">
        <f t="shared" si="6"/>
        <v>0</v>
      </c>
      <c r="L36" s="773" t="str">
        <f t="shared" si="1"/>
        <v/>
      </c>
      <c r="M36" s="774" t="str">
        <f t="shared" si="7"/>
        <v/>
      </c>
      <c r="N36" s="775" t="str">
        <f t="shared" si="7"/>
        <v/>
      </c>
      <c r="O36" s="776" t="str">
        <f t="shared" si="14"/>
        <v/>
      </c>
      <c r="P36" s="777" t="str">
        <f t="shared" si="17"/>
        <v/>
      </c>
      <c r="Q36" s="778" t="str">
        <f t="shared" si="17"/>
        <v/>
      </c>
      <c r="R36" s="779" t="str">
        <f t="shared" si="17"/>
        <v/>
      </c>
      <c r="S36" s="774" t="str">
        <f t="shared" si="16"/>
        <v/>
      </c>
      <c r="T36" s="775" t="str">
        <f t="shared" si="16"/>
        <v/>
      </c>
      <c r="U36" s="776" t="str">
        <f t="shared" si="16"/>
        <v/>
      </c>
      <c r="V36" s="774" t="str">
        <f t="shared" si="9"/>
        <v/>
      </c>
      <c r="W36" s="775" t="str">
        <f t="shared" si="3"/>
        <v/>
      </c>
      <c r="X36" s="776" t="str">
        <f t="shared" si="3"/>
        <v/>
      </c>
      <c r="Y36" s="774" t="str">
        <f>IFERROR(IF(AND('DOMESTIC Wksht'!$BX$10="No Split",'DOMESTIC Wksht'!$D$1="W001"),VLOOKUP($G36,DOMPO,Y$4,0),VLOOKUP($G36,DOMPO,Y$5,0)),"")</f>
        <v/>
      </c>
      <c r="Z36" s="775" t="str">
        <f>IFERROR(IF(AND('DOMESTIC Wksht'!$BX$10="No Split",'DOMESTIC Wksht'!$D$1="W03"),VLOOKUP($G36,DOMPO,Z$4,0),VLOOKUP($G36,DOMPO,Z$5,0)),"")</f>
        <v/>
      </c>
      <c r="AA36" s="776" t="str">
        <f t="shared" si="4"/>
        <v/>
      </c>
      <c r="AB36" s="783">
        <f t="shared" si="5"/>
        <v>0</v>
      </c>
      <c r="AD36" s="490">
        <v>29</v>
      </c>
      <c r="AE36" s="698">
        <f>'DOMESTIC Wksht'!E43</f>
        <v>0</v>
      </c>
      <c r="AF36" s="698">
        <f>'DOMESTIC Wksht'!F43</f>
        <v>0</v>
      </c>
      <c r="AG36" s="1280">
        <f>'DOMESTIC Wksht'!N43</f>
        <v>0</v>
      </c>
      <c r="AH36" s="1280">
        <f>'DOMESTIC Wksht'!O43</f>
        <v>0</v>
      </c>
      <c r="AI36" s="699" t="str">
        <f>'DOMESTIC Wksht'!P43</f>
        <v>MP</v>
      </c>
      <c r="AJ36" s="1280">
        <f t="shared" si="10"/>
        <v>0</v>
      </c>
      <c r="AK36" s="700">
        <f>'DOMESTIC Wksht'!R43</f>
        <v>0</v>
      </c>
      <c r="AL36" s="495">
        <f t="shared" si="11"/>
        <v>0</v>
      </c>
      <c r="AM36" s="495">
        <f t="shared" si="12"/>
        <v>0</v>
      </c>
    </row>
    <row r="37" spans="2:39">
      <c r="B37" s="723"/>
      <c r="C37" s="92"/>
      <c r="D37" s="92"/>
      <c r="E37" s="724"/>
      <c r="F37" s="720">
        <f t="shared" si="13"/>
        <v>0</v>
      </c>
      <c r="G37" s="719"/>
      <c r="H37" s="771" t="str">
        <f t="shared" si="18"/>
        <v/>
      </c>
      <c r="I37" s="771" t="str">
        <f t="shared" si="18"/>
        <v/>
      </c>
      <c r="J37" s="695"/>
      <c r="K37" s="784">
        <f t="shared" si="6"/>
        <v>0</v>
      </c>
      <c r="L37" s="773" t="str">
        <f t="shared" si="1"/>
        <v/>
      </c>
      <c r="M37" s="774" t="str">
        <f t="shared" si="7"/>
        <v/>
      </c>
      <c r="N37" s="775" t="str">
        <f t="shared" si="7"/>
        <v/>
      </c>
      <c r="O37" s="776" t="str">
        <f t="shared" si="14"/>
        <v/>
      </c>
      <c r="P37" s="777" t="str">
        <f t="shared" si="17"/>
        <v/>
      </c>
      <c r="Q37" s="778" t="str">
        <f t="shared" si="17"/>
        <v/>
      </c>
      <c r="R37" s="779" t="str">
        <f t="shared" si="17"/>
        <v/>
      </c>
      <c r="S37" s="774" t="str">
        <f t="shared" si="16"/>
        <v/>
      </c>
      <c r="T37" s="775" t="str">
        <f t="shared" si="16"/>
        <v/>
      </c>
      <c r="U37" s="776" t="str">
        <f t="shared" si="16"/>
        <v/>
      </c>
      <c r="V37" s="774" t="str">
        <f t="shared" si="9"/>
        <v/>
      </c>
      <c r="W37" s="775" t="str">
        <f t="shared" si="3"/>
        <v/>
      </c>
      <c r="X37" s="776" t="str">
        <f t="shared" si="3"/>
        <v/>
      </c>
      <c r="Y37" s="774" t="str">
        <f>IFERROR(IF(AND('DOMESTIC Wksht'!$BX$10="No Split",'DOMESTIC Wksht'!$D$1="W001"),VLOOKUP($G37,DOMPO,Y$4,0),VLOOKUP($G37,DOMPO,Y$5,0)),"")</f>
        <v/>
      </c>
      <c r="Z37" s="775" t="str">
        <f>IFERROR(IF(AND('DOMESTIC Wksht'!$BX$10="No Split",'DOMESTIC Wksht'!$D$1="W03"),VLOOKUP($G37,DOMPO,Z$4,0),VLOOKUP($G37,DOMPO,Z$5,0)),"")</f>
        <v/>
      </c>
      <c r="AA37" s="776" t="str">
        <f t="shared" si="4"/>
        <v/>
      </c>
      <c r="AB37" s="783">
        <f t="shared" si="5"/>
        <v>0</v>
      </c>
      <c r="AD37" s="490">
        <v>30</v>
      </c>
      <c r="AE37" s="698">
        <f>'DOMESTIC Wksht'!E44</f>
        <v>0</v>
      </c>
      <c r="AF37" s="698">
        <f>'DOMESTIC Wksht'!F44</f>
        <v>0</v>
      </c>
      <c r="AG37" s="1280">
        <f>'DOMESTIC Wksht'!N44</f>
        <v>0</v>
      </c>
      <c r="AH37" s="1280">
        <f>'DOMESTIC Wksht'!O44</f>
        <v>0</v>
      </c>
      <c r="AI37" s="699" t="str">
        <f>'DOMESTIC Wksht'!P44</f>
        <v>MP</v>
      </c>
      <c r="AJ37" s="1280">
        <f t="shared" si="10"/>
        <v>0</v>
      </c>
      <c r="AK37" s="700">
        <f>'DOMESTIC Wksht'!R44</f>
        <v>0</v>
      </c>
      <c r="AL37" s="495">
        <f t="shared" si="11"/>
        <v>0</v>
      </c>
      <c r="AM37" s="495">
        <f t="shared" si="12"/>
        <v>0</v>
      </c>
    </row>
    <row r="38" spans="2:39">
      <c r="B38" s="723"/>
      <c r="C38" s="92"/>
      <c r="D38" s="92"/>
      <c r="E38" s="724"/>
      <c r="F38" s="720">
        <f t="shared" si="13"/>
        <v>0</v>
      </c>
      <c r="G38" s="719"/>
      <c r="H38" s="771" t="str">
        <f t="shared" si="18"/>
        <v/>
      </c>
      <c r="I38" s="771" t="str">
        <f t="shared" si="18"/>
        <v/>
      </c>
      <c r="J38" s="695"/>
      <c r="K38" s="784">
        <f t="shared" si="6"/>
        <v>0</v>
      </c>
      <c r="L38" s="773" t="str">
        <f t="shared" si="1"/>
        <v/>
      </c>
      <c r="M38" s="774" t="str">
        <f t="shared" si="7"/>
        <v/>
      </c>
      <c r="N38" s="775" t="str">
        <f t="shared" si="7"/>
        <v/>
      </c>
      <c r="O38" s="776" t="str">
        <f t="shared" si="14"/>
        <v/>
      </c>
      <c r="P38" s="777" t="str">
        <f t="shared" si="17"/>
        <v/>
      </c>
      <c r="Q38" s="778" t="str">
        <f t="shared" si="17"/>
        <v/>
      </c>
      <c r="R38" s="779" t="str">
        <f t="shared" si="17"/>
        <v/>
      </c>
      <c r="S38" s="774" t="str">
        <f t="shared" si="16"/>
        <v/>
      </c>
      <c r="T38" s="775" t="str">
        <f t="shared" si="16"/>
        <v/>
      </c>
      <c r="U38" s="776" t="str">
        <f t="shared" si="16"/>
        <v/>
      </c>
      <c r="V38" s="774" t="str">
        <f t="shared" si="9"/>
        <v/>
      </c>
      <c r="W38" s="775" t="str">
        <f t="shared" si="3"/>
        <v/>
      </c>
      <c r="X38" s="776" t="str">
        <f t="shared" si="3"/>
        <v/>
      </c>
      <c r="Y38" s="774" t="str">
        <f>IFERROR(IF(AND('DOMESTIC Wksht'!$BX$10="No Split",'DOMESTIC Wksht'!$D$1="W001"),VLOOKUP($G38,DOMPO,Y$4,0),VLOOKUP($G38,DOMPO,Y$5,0)),"")</f>
        <v/>
      </c>
      <c r="Z38" s="775" t="str">
        <f>IFERROR(IF(AND('DOMESTIC Wksht'!$BX$10="No Split",'DOMESTIC Wksht'!$D$1="W03"),VLOOKUP($G38,DOMPO,Z$4,0),VLOOKUP($G38,DOMPO,Z$5,0)),"")</f>
        <v/>
      </c>
      <c r="AA38" s="776" t="str">
        <f t="shared" si="4"/>
        <v/>
      </c>
      <c r="AB38" s="783">
        <f t="shared" si="5"/>
        <v>0</v>
      </c>
      <c r="AD38" s="490">
        <v>31</v>
      </c>
      <c r="AE38" s="698">
        <f>'DOMESTIC Wksht'!E45</f>
        <v>0</v>
      </c>
      <c r="AF38" s="698">
        <f>'DOMESTIC Wksht'!F45</f>
        <v>0</v>
      </c>
      <c r="AG38" s="1280">
        <f>'DOMESTIC Wksht'!N45</f>
        <v>0</v>
      </c>
      <c r="AH38" s="1280">
        <f>'DOMESTIC Wksht'!O45</f>
        <v>0</v>
      </c>
      <c r="AI38" s="699" t="str">
        <f>'DOMESTIC Wksht'!P45</f>
        <v>MP</v>
      </c>
      <c r="AJ38" s="1280">
        <f t="shared" si="10"/>
        <v>0</v>
      </c>
      <c r="AK38" s="700">
        <f>'DOMESTIC Wksht'!R45</f>
        <v>0</v>
      </c>
      <c r="AL38" s="495">
        <f t="shared" si="11"/>
        <v>0</v>
      </c>
      <c r="AM38" s="495">
        <f t="shared" si="12"/>
        <v>0</v>
      </c>
    </row>
    <row r="39" spans="2:39">
      <c r="B39" s="723"/>
      <c r="C39" s="92"/>
      <c r="D39" s="92"/>
      <c r="E39" s="724"/>
      <c r="F39" s="720">
        <f t="shared" si="13"/>
        <v>0</v>
      </c>
      <c r="G39" s="719"/>
      <c r="H39" s="771" t="str">
        <f t="shared" si="18"/>
        <v/>
      </c>
      <c r="I39" s="771" t="str">
        <f t="shared" si="18"/>
        <v/>
      </c>
      <c r="J39" s="695"/>
      <c r="K39" s="784">
        <f t="shared" si="6"/>
        <v>0</v>
      </c>
      <c r="L39" s="773" t="str">
        <f t="shared" si="1"/>
        <v/>
      </c>
      <c r="M39" s="774" t="str">
        <f t="shared" si="7"/>
        <v/>
      </c>
      <c r="N39" s="775" t="str">
        <f t="shared" si="7"/>
        <v/>
      </c>
      <c r="O39" s="776" t="str">
        <f t="shared" si="14"/>
        <v/>
      </c>
      <c r="P39" s="777" t="str">
        <f t="shared" si="17"/>
        <v/>
      </c>
      <c r="Q39" s="778" t="str">
        <f t="shared" si="17"/>
        <v/>
      </c>
      <c r="R39" s="779" t="str">
        <f t="shared" si="17"/>
        <v/>
      </c>
      <c r="S39" s="774" t="str">
        <f t="shared" si="16"/>
        <v/>
      </c>
      <c r="T39" s="775" t="str">
        <f t="shared" si="16"/>
        <v/>
      </c>
      <c r="U39" s="776" t="str">
        <f t="shared" si="16"/>
        <v/>
      </c>
      <c r="V39" s="774" t="str">
        <f t="shared" si="9"/>
        <v/>
      </c>
      <c r="W39" s="775" t="str">
        <f t="shared" si="3"/>
        <v/>
      </c>
      <c r="X39" s="776" t="str">
        <f t="shared" si="3"/>
        <v/>
      </c>
      <c r="Y39" s="774" t="str">
        <f>IFERROR(IF(AND('DOMESTIC Wksht'!$BX$10="No Split",'DOMESTIC Wksht'!$D$1="W001"),VLOOKUP($G39,DOMPO,Y$4,0),VLOOKUP($G39,DOMPO,Y$5,0)),"")</f>
        <v/>
      </c>
      <c r="Z39" s="775" t="str">
        <f>IFERROR(IF(AND('DOMESTIC Wksht'!$BX$10="No Split",'DOMESTIC Wksht'!$D$1="W03"),VLOOKUP($G39,DOMPO,Z$4,0),VLOOKUP($G39,DOMPO,Z$5,0)),"")</f>
        <v/>
      </c>
      <c r="AA39" s="776" t="str">
        <f t="shared" si="4"/>
        <v/>
      </c>
      <c r="AB39" s="783">
        <f t="shared" si="5"/>
        <v>0</v>
      </c>
      <c r="AD39" s="490">
        <v>32</v>
      </c>
      <c r="AE39" s="698">
        <f>'DOMESTIC Wksht'!E46</f>
        <v>0</v>
      </c>
      <c r="AF39" s="698">
        <f>'DOMESTIC Wksht'!F46</f>
        <v>0</v>
      </c>
      <c r="AG39" s="1280">
        <f>'DOMESTIC Wksht'!N46</f>
        <v>0</v>
      </c>
      <c r="AH39" s="1280">
        <f>'DOMESTIC Wksht'!O46</f>
        <v>0</v>
      </c>
      <c r="AI39" s="699" t="str">
        <f>'DOMESTIC Wksht'!P46</f>
        <v>MP</v>
      </c>
      <c r="AJ39" s="1280">
        <f t="shared" si="10"/>
        <v>0</v>
      </c>
      <c r="AK39" s="700">
        <f>'DOMESTIC Wksht'!R46</f>
        <v>0</v>
      </c>
      <c r="AL39" s="495">
        <f t="shared" si="11"/>
        <v>0</v>
      </c>
      <c r="AM39" s="495">
        <f t="shared" si="12"/>
        <v>0</v>
      </c>
    </row>
    <row r="40" spans="2:39">
      <c r="B40" s="723"/>
      <c r="C40" s="92"/>
      <c r="D40" s="92"/>
      <c r="E40" s="724"/>
      <c r="F40" s="720">
        <f t="shared" si="13"/>
        <v>0</v>
      </c>
      <c r="G40" s="719"/>
      <c r="H40" s="771" t="str">
        <f t="shared" si="18"/>
        <v/>
      </c>
      <c r="I40" s="771" t="str">
        <f t="shared" si="18"/>
        <v/>
      </c>
      <c r="J40" s="695"/>
      <c r="K40" s="784">
        <f t="shared" si="6"/>
        <v>0</v>
      </c>
      <c r="L40" s="773" t="str">
        <f t="shared" si="1"/>
        <v/>
      </c>
      <c r="M40" s="774" t="str">
        <f t="shared" si="7"/>
        <v/>
      </c>
      <c r="N40" s="775" t="str">
        <f t="shared" si="7"/>
        <v/>
      </c>
      <c r="O40" s="776" t="str">
        <f t="shared" si="14"/>
        <v/>
      </c>
      <c r="P40" s="777" t="str">
        <f t="shared" si="17"/>
        <v/>
      </c>
      <c r="Q40" s="778" t="str">
        <f t="shared" si="17"/>
        <v/>
      </c>
      <c r="R40" s="779" t="str">
        <f t="shared" si="17"/>
        <v/>
      </c>
      <c r="S40" s="774" t="str">
        <f t="shared" si="16"/>
        <v/>
      </c>
      <c r="T40" s="775" t="str">
        <f t="shared" si="16"/>
        <v/>
      </c>
      <c r="U40" s="776" t="str">
        <f t="shared" si="16"/>
        <v/>
      </c>
      <c r="V40" s="774" t="str">
        <f t="shared" si="9"/>
        <v/>
      </c>
      <c r="W40" s="775" t="str">
        <f t="shared" si="3"/>
        <v/>
      </c>
      <c r="X40" s="776" t="str">
        <f t="shared" si="3"/>
        <v/>
      </c>
      <c r="Y40" s="774" t="str">
        <f>IFERROR(IF(AND('DOMESTIC Wksht'!$BX$10="No Split",'DOMESTIC Wksht'!$D$1="W001"),VLOOKUP($G40,DOMPO,Y$4,0),VLOOKUP($G40,DOMPO,Y$5,0)),"")</f>
        <v/>
      </c>
      <c r="Z40" s="775" t="str">
        <f>IFERROR(IF(AND('DOMESTIC Wksht'!$BX$10="No Split",'DOMESTIC Wksht'!$D$1="W03"),VLOOKUP($G40,DOMPO,Z$4,0),VLOOKUP($G40,DOMPO,Z$5,0)),"")</f>
        <v/>
      </c>
      <c r="AA40" s="776" t="str">
        <f t="shared" si="4"/>
        <v/>
      </c>
      <c r="AB40" s="783">
        <f t="shared" si="5"/>
        <v>0</v>
      </c>
      <c r="AD40" s="490">
        <v>33</v>
      </c>
      <c r="AE40" s="698">
        <f>'DOMESTIC Wksht'!E47</f>
        <v>0</v>
      </c>
      <c r="AF40" s="698">
        <f>'DOMESTIC Wksht'!F47</f>
        <v>0</v>
      </c>
      <c r="AG40" s="1280">
        <f>'DOMESTIC Wksht'!N47</f>
        <v>0</v>
      </c>
      <c r="AH40" s="1280">
        <f>'DOMESTIC Wksht'!O47</f>
        <v>0</v>
      </c>
      <c r="AI40" s="699" t="str">
        <f>'DOMESTIC Wksht'!P47</f>
        <v>MP</v>
      </c>
      <c r="AJ40" s="1280">
        <f t="shared" si="10"/>
        <v>0</v>
      </c>
      <c r="AK40" s="700">
        <f>'DOMESTIC Wksht'!R47</f>
        <v>0</v>
      </c>
      <c r="AL40" s="495">
        <f t="shared" si="11"/>
        <v>0</v>
      </c>
      <c r="AM40" s="495">
        <f t="shared" si="12"/>
        <v>0</v>
      </c>
    </row>
    <row r="41" spans="2:39">
      <c r="B41" s="723"/>
      <c r="C41" s="92"/>
      <c r="D41" s="92"/>
      <c r="E41" s="724"/>
      <c r="F41" s="720">
        <f t="shared" si="13"/>
        <v>0</v>
      </c>
      <c r="G41" s="719"/>
      <c r="H41" s="771" t="str">
        <f t="shared" si="18"/>
        <v/>
      </c>
      <c r="I41" s="771" t="str">
        <f t="shared" si="18"/>
        <v/>
      </c>
      <c r="J41" s="695"/>
      <c r="K41" s="784">
        <f t="shared" si="6"/>
        <v>0</v>
      </c>
      <c r="L41" s="773" t="str">
        <f t="shared" si="1"/>
        <v/>
      </c>
      <c r="M41" s="774" t="str">
        <f t="shared" si="7"/>
        <v/>
      </c>
      <c r="N41" s="775" t="str">
        <f t="shared" si="7"/>
        <v/>
      </c>
      <c r="O41" s="776" t="str">
        <f t="shared" si="14"/>
        <v/>
      </c>
      <c r="P41" s="777" t="str">
        <f t="shared" si="17"/>
        <v/>
      </c>
      <c r="Q41" s="778" t="str">
        <f t="shared" si="17"/>
        <v/>
      </c>
      <c r="R41" s="779" t="str">
        <f t="shared" si="17"/>
        <v/>
      </c>
      <c r="S41" s="774" t="str">
        <f t="shared" si="16"/>
        <v/>
      </c>
      <c r="T41" s="775" t="str">
        <f t="shared" si="16"/>
        <v/>
      </c>
      <c r="U41" s="776" t="str">
        <f t="shared" si="16"/>
        <v/>
      </c>
      <c r="V41" s="774" t="str">
        <f t="shared" si="9"/>
        <v/>
      </c>
      <c r="W41" s="775" t="str">
        <f t="shared" si="3"/>
        <v/>
      </c>
      <c r="X41" s="776" t="str">
        <f t="shared" si="3"/>
        <v/>
      </c>
      <c r="Y41" s="774" t="str">
        <f>IFERROR(IF(AND('DOMESTIC Wksht'!$BX$10="No Split",'DOMESTIC Wksht'!$D$1="W001"),VLOOKUP($G41,DOMPO,Y$4,0),VLOOKUP($G41,DOMPO,Y$5,0)),"")</f>
        <v/>
      </c>
      <c r="Z41" s="775" t="str">
        <f>IFERROR(IF(AND('DOMESTIC Wksht'!$BX$10="No Split",'DOMESTIC Wksht'!$D$1="W03"),VLOOKUP($G41,DOMPO,Z$4,0),VLOOKUP($G41,DOMPO,Z$5,0)),"")</f>
        <v/>
      </c>
      <c r="AA41" s="776" t="str">
        <f t="shared" si="4"/>
        <v/>
      </c>
      <c r="AB41" s="783">
        <f t="shared" si="5"/>
        <v>0</v>
      </c>
      <c r="AD41" s="490">
        <v>34</v>
      </c>
      <c r="AE41" s="698">
        <f>'DOMESTIC Wksht'!E48</f>
        <v>0</v>
      </c>
      <c r="AF41" s="698">
        <f>'DOMESTIC Wksht'!F48</f>
        <v>0</v>
      </c>
      <c r="AG41" s="1280">
        <f>'DOMESTIC Wksht'!N48</f>
        <v>0</v>
      </c>
      <c r="AH41" s="1280">
        <f>'DOMESTIC Wksht'!O48</f>
        <v>0</v>
      </c>
      <c r="AI41" s="699" t="str">
        <f>'DOMESTIC Wksht'!P48</f>
        <v>MP</v>
      </c>
      <c r="AJ41" s="1280">
        <f t="shared" si="10"/>
        <v>0</v>
      </c>
      <c r="AK41" s="700">
        <f>'DOMESTIC Wksht'!R48</f>
        <v>0</v>
      </c>
      <c r="AL41" s="495">
        <f t="shared" si="11"/>
        <v>0</v>
      </c>
      <c r="AM41" s="495">
        <f t="shared" si="12"/>
        <v>0</v>
      </c>
    </row>
    <row r="42" spans="2:39">
      <c r="B42" s="723"/>
      <c r="C42" s="92"/>
      <c r="D42" s="92"/>
      <c r="E42" s="724"/>
      <c r="F42" s="720">
        <f t="shared" si="13"/>
        <v>0</v>
      </c>
      <c r="G42" s="719"/>
      <c r="H42" s="771" t="str">
        <f t="shared" si="18"/>
        <v/>
      </c>
      <c r="I42" s="771" t="str">
        <f t="shared" si="18"/>
        <v/>
      </c>
      <c r="J42" s="695"/>
      <c r="K42" s="784">
        <f t="shared" si="6"/>
        <v>0</v>
      </c>
      <c r="L42" s="773" t="str">
        <f t="shared" si="1"/>
        <v/>
      </c>
      <c r="M42" s="774" t="str">
        <f t="shared" si="7"/>
        <v/>
      </c>
      <c r="N42" s="775" t="str">
        <f t="shared" si="7"/>
        <v/>
      </c>
      <c r="O42" s="776" t="str">
        <f t="shared" si="14"/>
        <v/>
      </c>
      <c r="P42" s="777" t="str">
        <f t="shared" ref="P42:R57" si="19">IF(M42&lt;&gt;"",M42,IF($J42&lt;&gt;"",P41,""))</f>
        <v/>
      </c>
      <c r="Q42" s="778" t="str">
        <f t="shared" si="19"/>
        <v/>
      </c>
      <c r="R42" s="779" t="str">
        <f t="shared" si="19"/>
        <v/>
      </c>
      <c r="S42" s="774" t="str">
        <f t="shared" si="16"/>
        <v/>
      </c>
      <c r="T42" s="775" t="str">
        <f t="shared" si="16"/>
        <v/>
      </c>
      <c r="U42" s="776" t="str">
        <f t="shared" si="16"/>
        <v/>
      </c>
      <c r="V42" s="774" t="str">
        <f t="shared" si="9"/>
        <v/>
      </c>
      <c r="W42" s="775" t="str">
        <f t="shared" si="3"/>
        <v/>
      </c>
      <c r="X42" s="776" t="str">
        <f t="shared" si="3"/>
        <v/>
      </c>
      <c r="Y42" s="774" t="str">
        <f>IFERROR(IF(AND('DOMESTIC Wksht'!$BX$10="No Split",'DOMESTIC Wksht'!$D$1="W001"),VLOOKUP($G42,DOMPO,Y$4,0),VLOOKUP($G42,DOMPO,Y$5,0)),"")</f>
        <v/>
      </c>
      <c r="Z42" s="775" t="str">
        <f>IFERROR(IF(AND('DOMESTIC Wksht'!$BX$10="No Split",'DOMESTIC Wksht'!$D$1="W03"),VLOOKUP($G42,DOMPO,Z$4,0),VLOOKUP($G42,DOMPO,Z$5,0)),"")</f>
        <v/>
      </c>
      <c r="AA42" s="776" t="str">
        <f t="shared" si="4"/>
        <v/>
      </c>
      <c r="AB42" s="783">
        <f t="shared" si="5"/>
        <v>0</v>
      </c>
      <c r="AD42" s="490">
        <v>35</v>
      </c>
      <c r="AE42" s="698">
        <f>'DOMESTIC Wksht'!E49</f>
        <v>0</v>
      </c>
      <c r="AF42" s="698">
        <f>'DOMESTIC Wksht'!F49</f>
        <v>0</v>
      </c>
      <c r="AG42" s="1280">
        <f>'DOMESTIC Wksht'!N49</f>
        <v>0</v>
      </c>
      <c r="AH42" s="1280">
        <f>'DOMESTIC Wksht'!O49</f>
        <v>0</v>
      </c>
      <c r="AI42" s="699" t="str">
        <f>'DOMESTIC Wksht'!P49</f>
        <v>MP</v>
      </c>
      <c r="AJ42" s="1280">
        <f t="shared" si="10"/>
        <v>0</v>
      </c>
      <c r="AK42" s="700">
        <f>'DOMESTIC Wksht'!R49</f>
        <v>0</v>
      </c>
      <c r="AL42" s="495">
        <f t="shared" si="11"/>
        <v>0</v>
      </c>
      <c r="AM42" s="495">
        <f t="shared" si="12"/>
        <v>0</v>
      </c>
    </row>
    <row r="43" spans="2:39">
      <c r="B43" s="723"/>
      <c r="C43" s="92"/>
      <c r="D43" s="92"/>
      <c r="E43" s="724"/>
      <c r="F43" s="720">
        <f t="shared" si="13"/>
        <v>0</v>
      </c>
      <c r="G43" s="719"/>
      <c r="H43" s="771" t="str">
        <f t="shared" si="18"/>
        <v/>
      </c>
      <c r="I43" s="771" t="str">
        <f t="shared" si="18"/>
        <v/>
      </c>
      <c r="J43" s="695"/>
      <c r="K43" s="784">
        <f t="shared" si="6"/>
        <v>0</v>
      </c>
      <c r="L43" s="773" t="str">
        <f t="shared" si="1"/>
        <v/>
      </c>
      <c r="M43" s="774" t="str">
        <f t="shared" si="7"/>
        <v/>
      </c>
      <c r="N43" s="775" t="str">
        <f t="shared" si="7"/>
        <v/>
      </c>
      <c r="O43" s="776" t="str">
        <f t="shared" si="14"/>
        <v/>
      </c>
      <c r="P43" s="777" t="str">
        <f t="shared" si="19"/>
        <v/>
      </c>
      <c r="Q43" s="778" t="str">
        <f t="shared" si="19"/>
        <v/>
      </c>
      <c r="R43" s="779" t="str">
        <f t="shared" si="19"/>
        <v/>
      </c>
      <c r="S43" s="774" t="str">
        <f t="shared" si="16"/>
        <v/>
      </c>
      <c r="T43" s="775" t="str">
        <f t="shared" si="16"/>
        <v/>
      </c>
      <c r="U43" s="776" t="str">
        <f t="shared" si="16"/>
        <v/>
      </c>
      <c r="V43" s="774" t="str">
        <f t="shared" si="9"/>
        <v/>
      </c>
      <c r="W43" s="775" t="str">
        <f t="shared" si="3"/>
        <v/>
      </c>
      <c r="X43" s="776" t="str">
        <f t="shared" si="3"/>
        <v/>
      </c>
      <c r="Y43" s="774" t="str">
        <f>IFERROR(IF(AND('DOMESTIC Wksht'!$BX$10="No Split",'DOMESTIC Wksht'!$D$1="W001"),VLOOKUP($G43,DOMPO,Y$4,0),VLOOKUP($G43,DOMPO,Y$5,0)),"")</f>
        <v/>
      </c>
      <c r="Z43" s="775" t="str">
        <f>IFERROR(IF(AND('DOMESTIC Wksht'!$BX$10="No Split",'DOMESTIC Wksht'!$D$1="W03"),VLOOKUP($G43,DOMPO,Z$4,0),VLOOKUP($G43,DOMPO,Z$5,0)),"")</f>
        <v/>
      </c>
      <c r="AA43" s="776" t="str">
        <f t="shared" si="4"/>
        <v/>
      </c>
      <c r="AB43" s="783">
        <f t="shared" si="5"/>
        <v>0</v>
      </c>
      <c r="AD43" s="490">
        <v>36</v>
      </c>
      <c r="AE43" s="698">
        <f>'DOMESTIC Wksht'!E50</f>
        <v>0</v>
      </c>
      <c r="AF43" s="698">
        <f>'DOMESTIC Wksht'!F50</f>
        <v>0</v>
      </c>
      <c r="AG43" s="1280">
        <f>'DOMESTIC Wksht'!N50</f>
        <v>0</v>
      </c>
      <c r="AH43" s="1280">
        <f>'DOMESTIC Wksht'!O50</f>
        <v>0</v>
      </c>
      <c r="AI43" s="699" t="str">
        <f>'DOMESTIC Wksht'!P50</f>
        <v>MP</v>
      </c>
      <c r="AJ43" s="1280">
        <f t="shared" si="10"/>
        <v>0</v>
      </c>
      <c r="AK43" s="700">
        <f>'DOMESTIC Wksht'!R50</f>
        <v>0</v>
      </c>
      <c r="AL43" s="495">
        <f t="shared" si="11"/>
        <v>0</v>
      </c>
      <c r="AM43" s="495">
        <f t="shared" si="12"/>
        <v>0</v>
      </c>
    </row>
    <row r="44" spans="2:39">
      <c r="B44" s="723"/>
      <c r="C44" s="92"/>
      <c r="D44" s="92"/>
      <c r="E44" s="724"/>
      <c r="F44" s="720">
        <f t="shared" si="13"/>
        <v>0</v>
      </c>
      <c r="G44" s="719"/>
      <c r="H44" s="771" t="str">
        <f t="shared" si="18"/>
        <v/>
      </c>
      <c r="I44" s="771" t="str">
        <f t="shared" si="18"/>
        <v/>
      </c>
      <c r="J44" s="695"/>
      <c r="K44" s="784">
        <f t="shared" si="6"/>
        <v>0</v>
      </c>
      <c r="L44" s="773" t="str">
        <f t="shared" si="1"/>
        <v/>
      </c>
      <c r="M44" s="774" t="str">
        <f t="shared" si="7"/>
        <v/>
      </c>
      <c r="N44" s="775" t="str">
        <f t="shared" si="7"/>
        <v/>
      </c>
      <c r="O44" s="776" t="str">
        <f t="shared" si="14"/>
        <v/>
      </c>
      <c r="P44" s="777" t="str">
        <f t="shared" si="19"/>
        <v/>
      </c>
      <c r="Q44" s="778" t="str">
        <f t="shared" si="19"/>
        <v/>
      </c>
      <c r="R44" s="779" t="str">
        <f t="shared" si="19"/>
        <v/>
      </c>
      <c r="S44" s="774" t="str">
        <f t="shared" si="16"/>
        <v/>
      </c>
      <c r="T44" s="775" t="str">
        <f t="shared" si="16"/>
        <v/>
      </c>
      <c r="U44" s="776" t="str">
        <f t="shared" si="16"/>
        <v/>
      </c>
      <c r="V44" s="774" t="str">
        <f t="shared" si="9"/>
        <v/>
      </c>
      <c r="W44" s="775" t="str">
        <f t="shared" si="3"/>
        <v/>
      </c>
      <c r="X44" s="776" t="str">
        <f t="shared" si="3"/>
        <v/>
      </c>
      <c r="Y44" s="774" t="str">
        <f>IFERROR(IF(AND('DOMESTIC Wksht'!$BX$10="No Split",'DOMESTIC Wksht'!$D$1="W001"),VLOOKUP($G44,DOMPO,Y$4,0),VLOOKUP($G44,DOMPO,Y$5,0)),"")</f>
        <v/>
      </c>
      <c r="Z44" s="775" t="str">
        <f>IFERROR(IF(AND('DOMESTIC Wksht'!$BX$10="No Split",'DOMESTIC Wksht'!$D$1="W03"),VLOOKUP($G44,DOMPO,Z$4,0),VLOOKUP($G44,DOMPO,Z$5,0)),"")</f>
        <v/>
      </c>
      <c r="AA44" s="776" t="str">
        <f t="shared" si="4"/>
        <v/>
      </c>
      <c r="AB44" s="783">
        <f t="shared" si="5"/>
        <v>0</v>
      </c>
      <c r="AD44" s="490">
        <v>37</v>
      </c>
      <c r="AE44" s="698">
        <f>'DOMESTIC Wksht'!E51</f>
        <v>0</v>
      </c>
      <c r="AF44" s="698">
        <f>'DOMESTIC Wksht'!F51</f>
        <v>0</v>
      </c>
      <c r="AG44" s="1280">
        <f>'DOMESTIC Wksht'!N51</f>
        <v>0</v>
      </c>
      <c r="AH44" s="1280">
        <f>'DOMESTIC Wksht'!O51</f>
        <v>0</v>
      </c>
      <c r="AI44" s="699" t="str">
        <f>'DOMESTIC Wksht'!P51</f>
        <v>MP</v>
      </c>
      <c r="AJ44" s="1280">
        <f t="shared" si="10"/>
        <v>0</v>
      </c>
      <c r="AK44" s="700">
        <f>'DOMESTIC Wksht'!R51</f>
        <v>0</v>
      </c>
      <c r="AL44" s="495">
        <f t="shared" si="11"/>
        <v>0</v>
      </c>
      <c r="AM44" s="495">
        <f t="shared" si="12"/>
        <v>0</v>
      </c>
    </row>
    <row r="45" spans="2:39">
      <c r="B45" s="723"/>
      <c r="C45" s="92"/>
      <c r="D45" s="92"/>
      <c r="E45" s="724"/>
      <c r="F45" s="720">
        <f t="shared" si="13"/>
        <v>0</v>
      </c>
      <c r="G45" s="719"/>
      <c r="H45" s="771" t="str">
        <f t="shared" si="18"/>
        <v/>
      </c>
      <c r="I45" s="771" t="str">
        <f t="shared" si="18"/>
        <v/>
      </c>
      <c r="J45" s="695"/>
      <c r="K45" s="784">
        <f t="shared" si="6"/>
        <v>0</v>
      </c>
      <c r="L45" s="773" t="str">
        <f t="shared" si="1"/>
        <v/>
      </c>
      <c r="M45" s="774" t="str">
        <f t="shared" si="7"/>
        <v/>
      </c>
      <c r="N45" s="775" t="str">
        <f t="shared" si="7"/>
        <v/>
      </c>
      <c r="O45" s="776" t="str">
        <f t="shared" si="14"/>
        <v/>
      </c>
      <c r="P45" s="777" t="str">
        <f t="shared" si="19"/>
        <v/>
      </c>
      <c r="Q45" s="778" t="str">
        <f t="shared" si="19"/>
        <v/>
      </c>
      <c r="R45" s="779" t="str">
        <f t="shared" si="19"/>
        <v/>
      </c>
      <c r="S45" s="774" t="str">
        <f t="shared" si="16"/>
        <v/>
      </c>
      <c r="T45" s="775" t="str">
        <f t="shared" si="16"/>
        <v/>
      </c>
      <c r="U45" s="776" t="str">
        <f t="shared" si="16"/>
        <v/>
      </c>
      <c r="V45" s="774" t="str">
        <f t="shared" si="9"/>
        <v/>
      </c>
      <c r="W45" s="775" t="str">
        <f t="shared" si="3"/>
        <v/>
      </c>
      <c r="X45" s="776" t="str">
        <f t="shared" si="3"/>
        <v/>
      </c>
      <c r="Y45" s="774" t="str">
        <f>IFERROR(IF(AND('DOMESTIC Wksht'!$BX$10="No Split",'DOMESTIC Wksht'!$D$1="W001"),VLOOKUP($G45,DOMPO,Y$4,0),VLOOKUP($G45,DOMPO,Y$5,0)),"")</f>
        <v/>
      </c>
      <c r="Z45" s="775" t="str">
        <f>IFERROR(IF(AND('DOMESTIC Wksht'!$BX$10="No Split",'DOMESTIC Wksht'!$D$1="W03"),VLOOKUP($G45,DOMPO,Z$4,0),VLOOKUP($G45,DOMPO,Z$5,0)),"")</f>
        <v/>
      </c>
      <c r="AA45" s="776" t="str">
        <f t="shared" si="4"/>
        <v/>
      </c>
      <c r="AB45" s="783">
        <f t="shared" si="5"/>
        <v>0</v>
      </c>
      <c r="AD45" s="490">
        <v>38</v>
      </c>
      <c r="AE45" s="698">
        <f>'DOMESTIC Wksht'!E52</f>
        <v>0</v>
      </c>
      <c r="AF45" s="698">
        <f>'DOMESTIC Wksht'!F52</f>
        <v>0</v>
      </c>
      <c r="AG45" s="1280">
        <f>'DOMESTIC Wksht'!N52</f>
        <v>0</v>
      </c>
      <c r="AH45" s="1280">
        <f>'DOMESTIC Wksht'!O52</f>
        <v>0</v>
      </c>
      <c r="AI45" s="699" t="str">
        <f>'DOMESTIC Wksht'!P52</f>
        <v>MP</v>
      </c>
      <c r="AJ45" s="1280">
        <f t="shared" si="10"/>
        <v>0</v>
      </c>
      <c r="AK45" s="700">
        <f>'DOMESTIC Wksht'!R52</f>
        <v>0</v>
      </c>
      <c r="AL45" s="495">
        <f t="shared" si="11"/>
        <v>0</v>
      </c>
      <c r="AM45" s="495">
        <f t="shared" si="12"/>
        <v>0</v>
      </c>
    </row>
    <row r="46" spans="2:39">
      <c r="B46" s="723"/>
      <c r="C46" s="92"/>
      <c r="D46" s="92"/>
      <c r="E46" s="724"/>
      <c r="F46" s="720">
        <f t="shared" si="13"/>
        <v>0</v>
      </c>
      <c r="G46" s="719"/>
      <c r="H46" s="771" t="str">
        <f t="shared" si="18"/>
        <v/>
      </c>
      <c r="I46" s="771" t="str">
        <f t="shared" si="18"/>
        <v/>
      </c>
      <c r="J46" s="695"/>
      <c r="K46" s="784">
        <f t="shared" si="6"/>
        <v>0</v>
      </c>
      <c r="L46" s="773" t="str">
        <f t="shared" si="1"/>
        <v/>
      </c>
      <c r="M46" s="774" t="str">
        <f t="shared" si="7"/>
        <v/>
      </c>
      <c r="N46" s="775" t="str">
        <f t="shared" si="7"/>
        <v/>
      </c>
      <c r="O46" s="776" t="str">
        <f t="shared" si="14"/>
        <v/>
      </c>
      <c r="P46" s="777" t="str">
        <f t="shared" si="19"/>
        <v/>
      </c>
      <c r="Q46" s="778" t="str">
        <f t="shared" si="19"/>
        <v/>
      </c>
      <c r="R46" s="779" t="str">
        <f t="shared" si="19"/>
        <v/>
      </c>
      <c r="S46" s="774" t="str">
        <f t="shared" si="16"/>
        <v/>
      </c>
      <c r="T46" s="775" t="str">
        <f t="shared" si="16"/>
        <v/>
      </c>
      <c r="U46" s="776" t="str">
        <f t="shared" si="16"/>
        <v/>
      </c>
      <c r="V46" s="774" t="str">
        <f t="shared" si="9"/>
        <v/>
      </c>
      <c r="W46" s="775" t="str">
        <f t="shared" si="3"/>
        <v/>
      </c>
      <c r="X46" s="776" t="str">
        <f t="shared" si="3"/>
        <v/>
      </c>
      <c r="Y46" s="774" t="str">
        <f>IFERROR(IF(AND('DOMESTIC Wksht'!$BX$10="No Split",'DOMESTIC Wksht'!$D$1="W001"),VLOOKUP($G46,DOMPO,Y$4,0),VLOOKUP($G46,DOMPO,Y$5,0)),"")</f>
        <v/>
      </c>
      <c r="Z46" s="775" t="str">
        <f>IFERROR(IF(AND('DOMESTIC Wksht'!$BX$10="No Split",'DOMESTIC Wksht'!$D$1="W03"),VLOOKUP($G46,DOMPO,Z$4,0),VLOOKUP($G46,DOMPO,Z$5,0)),"")</f>
        <v/>
      </c>
      <c r="AA46" s="776" t="str">
        <f t="shared" si="4"/>
        <v/>
      </c>
      <c r="AB46" s="783">
        <f t="shared" si="5"/>
        <v>0</v>
      </c>
      <c r="AD46" s="490">
        <v>39</v>
      </c>
      <c r="AE46" s="698">
        <f>'DOMESTIC Wksht'!E53</f>
        <v>0</v>
      </c>
      <c r="AF46" s="698">
        <f>'DOMESTIC Wksht'!F53</f>
        <v>0</v>
      </c>
      <c r="AG46" s="1280">
        <f>'DOMESTIC Wksht'!N53</f>
        <v>0</v>
      </c>
      <c r="AH46" s="1280">
        <f>'DOMESTIC Wksht'!O53</f>
        <v>0</v>
      </c>
      <c r="AI46" s="699" t="str">
        <f>'DOMESTIC Wksht'!P53</f>
        <v>MP</v>
      </c>
      <c r="AJ46" s="1280">
        <f t="shared" si="10"/>
        <v>0</v>
      </c>
      <c r="AK46" s="700">
        <f>'DOMESTIC Wksht'!R53</f>
        <v>0</v>
      </c>
      <c r="AL46" s="495">
        <f t="shared" si="11"/>
        <v>0</v>
      </c>
      <c r="AM46" s="495">
        <f t="shared" si="12"/>
        <v>0</v>
      </c>
    </row>
    <row r="47" spans="2:39">
      <c r="B47" s="723"/>
      <c r="C47" s="92"/>
      <c r="D47" s="92"/>
      <c r="E47" s="724"/>
      <c r="F47" s="720">
        <f t="shared" si="13"/>
        <v>0</v>
      </c>
      <c r="G47" s="719"/>
      <c r="H47" s="771" t="str">
        <f t="shared" si="18"/>
        <v/>
      </c>
      <c r="I47" s="771" t="str">
        <f t="shared" si="18"/>
        <v/>
      </c>
      <c r="J47" s="695"/>
      <c r="K47" s="784">
        <f t="shared" si="6"/>
        <v>0</v>
      </c>
      <c r="L47" s="773" t="str">
        <f t="shared" si="1"/>
        <v/>
      </c>
      <c r="M47" s="774" t="str">
        <f t="shared" si="7"/>
        <v/>
      </c>
      <c r="N47" s="775" t="str">
        <f t="shared" si="7"/>
        <v/>
      </c>
      <c r="O47" s="776" t="str">
        <f t="shared" si="14"/>
        <v/>
      </c>
      <c r="P47" s="777" t="str">
        <f t="shared" si="19"/>
        <v/>
      </c>
      <c r="Q47" s="778" t="str">
        <f t="shared" si="19"/>
        <v/>
      </c>
      <c r="R47" s="779" t="str">
        <f t="shared" si="19"/>
        <v/>
      </c>
      <c r="S47" s="774" t="str">
        <f t="shared" si="16"/>
        <v/>
      </c>
      <c r="T47" s="775" t="str">
        <f t="shared" si="16"/>
        <v/>
      </c>
      <c r="U47" s="776" t="str">
        <f t="shared" si="16"/>
        <v/>
      </c>
      <c r="V47" s="774" t="str">
        <f t="shared" si="9"/>
        <v/>
      </c>
      <c r="W47" s="775" t="str">
        <f t="shared" si="3"/>
        <v/>
      </c>
      <c r="X47" s="776" t="str">
        <f t="shared" si="3"/>
        <v/>
      </c>
      <c r="Y47" s="774" t="str">
        <f>IFERROR(IF(AND('DOMESTIC Wksht'!$BX$10="No Split",'DOMESTIC Wksht'!$D$1="W001"),VLOOKUP($G47,DOMPO,Y$4,0),VLOOKUP($G47,DOMPO,Y$5,0)),"")</f>
        <v/>
      </c>
      <c r="Z47" s="775" t="str">
        <f>IFERROR(IF(AND('DOMESTIC Wksht'!$BX$10="No Split",'DOMESTIC Wksht'!$D$1="W03"),VLOOKUP($G47,DOMPO,Z$4,0),VLOOKUP($G47,DOMPO,Z$5,0)),"")</f>
        <v/>
      </c>
      <c r="AA47" s="776" t="str">
        <f t="shared" si="4"/>
        <v/>
      </c>
      <c r="AB47" s="783">
        <f t="shared" si="5"/>
        <v>0</v>
      </c>
      <c r="AD47" s="490">
        <v>40</v>
      </c>
      <c r="AE47" s="698">
        <f>'DOMESTIC Wksht'!E54</f>
        <v>0</v>
      </c>
      <c r="AF47" s="698">
        <f>'DOMESTIC Wksht'!F54</f>
        <v>0</v>
      </c>
      <c r="AG47" s="1280">
        <f>'DOMESTIC Wksht'!N54</f>
        <v>0</v>
      </c>
      <c r="AH47" s="1280">
        <f>'DOMESTIC Wksht'!O54</f>
        <v>0</v>
      </c>
      <c r="AI47" s="699" t="str">
        <f>'DOMESTIC Wksht'!P54</f>
        <v>MP</v>
      </c>
      <c r="AJ47" s="1280">
        <f t="shared" si="10"/>
        <v>0</v>
      </c>
      <c r="AK47" s="700">
        <f>'DOMESTIC Wksht'!R54</f>
        <v>0</v>
      </c>
      <c r="AL47" s="495">
        <f t="shared" si="11"/>
        <v>0</v>
      </c>
      <c r="AM47" s="495">
        <f t="shared" si="12"/>
        <v>0</v>
      </c>
    </row>
    <row r="48" spans="2:39">
      <c r="B48" s="723"/>
      <c r="C48" s="92"/>
      <c r="D48" s="92"/>
      <c r="E48" s="724"/>
      <c r="F48" s="720">
        <f t="shared" si="13"/>
        <v>0</v>
      </c>
      <c r="G48" s="719"/>
      <c r="H48" s="771" t="str">
        <f t="shared" ref="H48:I67" si="20">IFERROR(VLOOKUP($G48,DOMPO,H$5,0),"")</f>
        <v/>
      </c>
      <c r="I48" s="771" t="str">
        <f t="shared" si="20"/>
        <v/>
      </c>
      <c r="J48" s="695"/>
      <c r="K48" s="784">
        <f t="shared" si="6"/>
        <v>0</v>
      </c>
      <c r="L48" s="773" t="str">
        <f t="shared" si="1"/>
        <v/>
      </c>
      <c r="M48" s="774" t="str">
        <f t="shared" si="7"/>
        <v/>
      </c>
      <c r="N48" s="775" t="str">
        <f t="shared" si="7"/>
        <v/>
      </c>
      <c r="O48" s="776" t="str">
        <f t="shared" si="14"/>
        <v/>
      </c>
      <c r="P48" s="777" t="str">
        <f t="shared" si="19"/>
        <v/>
      </c>
      <c r="Q48" s="778" t="str">
        <f t="shared" si="19"/>
        <v/>
      </c>
      <c r="R48" s="779" t="str">
        <f t="shared" si="19"/>
        <v/>
      </c>
      <c r="S48" s="774" t="str">
        <f t="shared" si="16"/>
        <v/>
      </c>
      <c r="T48" s="775" t="str">
        <f t="shared" si="16"/>
        <v/>
      </c>
      <c r="U48" s="776" t="str">
        <f t="shared" si="16"/>
        <v/>
      </c>
      <c r="V48" s="774" t="str">
        <f t="shared" si="9"/>
        <v/>
      </c>
      <c r="W48" s="775" t="str">
        <f t="shared" si="3"/>
        <v/>
      </c>
      <c r="X48" s="776" t="str">
        <f t="shared" si="3"/>
        <v/>
      </c>
      <c r="Y48" s="774" t="str">
        <f>IFERROR(IF(AND('DOMESTIC Wksht'!$BX$10="No Split",'DOMESTIC Wksht'!$D$1="W001"),VLOOKUP($G48,DOMPO,Y$4,0),VLOOKUP($G48,DOMPO,Y$5,0)),"")</f>
        <v/>
      </c>
      <c r="Z48" s="775" t="str">
        <f>IFERROR(IF(AND('DOMESTIC Wksht'!$BX$10="No Split",'DOMESTIC Wksht'!$D$1="W03"),VLOOKUP($G48,DOMPO,Z$4,0),VLOOKUP($G48,DOMPO,Z$5,0)),"")</f>
        <v/>
      </c>
      <c r="AA48" s="776" t="str">
        <f t="shared" si="4"/>
        <v/>
      </c>
      <c r="AB48" s="783">
        <f t="shared" si="5"/>
        <v>0</v>
      </c>
      <c r="AD48" s="490">
        <v>41</v>
      </c>
      <c r="AE48" s="698">
        <f>'DOMESTIC Wksht'!E55</f>
        <v>0</v>
      </c>
      <c r="AF48" s="698">
        <f>'DOMESTIC Wksht'!F55</f>
        <v>0</v>
      </c>
      <c r="AG48" s="1280">
        <f>'DOMESTIC Wksht'!N55</f>
        <v>0</v>
      </c>
      <c r="AH48" s="1280">
        <f>'DOMESTIC Wksht'!O55</f>
        <v>0</v>
      </c>
      <c r="AI48" s="699" t="str">
        <f>'DOMESTIC Wksht'!P55</f>
        <v>MP</v>
      </c>
      <c r="AJ48" s="1280">
        <f t="shared" si="10"/>
        <v>0</v>
      </c>
      <c r="AK48" s="700">
        <f>'DOMESTIC Wksht'!R55</f>
        <v>0</v>
      </c>
      <c r="AL48" s="495">
        <f t="shared" si="11"/>
        <v>0</v>
      </c>
      <c r="AM48" s="495">
        <f t="shared" si="12"/>
        <v>0</v>
      </c>
    </row>
    <row r="49" spans="2:39">
      <c r="B49" s="723"/>
      <c r="C49" s="92"/>
      <c r="D49" s="92"/>
      <c r="E49" s="724"/>
      <c r="F49" s="720">
        <f t="shared" si="13"/>
        <v>0</v>
      </c>
      <c r="G49" s="719"/>
      <c r="H49" s="771" t="str">
        <f t="shared" si="20"/>
        <v/>
      </c>
      <c r="I49" s="771" t="str">
        <f t="shared" si="20"/>
        <v/>
      </c>
      <c r="J49" s="695"/>
      <c r="K49" s="784">
        <f t="shared" si="6"/>
        <v>0</v>
      </c>
      <c r="L49" s="773" t="str">
        <f t="shared" si="1"/>
        <v/>
      </c>
      <c r="M49" s="774" t="str">
        <f t="shared" si="7"/>
        <v/>
      </c>
      <c r="N49" s="775" t="str">
        <f t="shared" si="7"/>
        <v/>
      </c>
      <c r="O49" s="776" t="str">
        <f t="shared" si="14"/>
        <v/>
      </c>
      <c r="P49" s="777" t="str">
        <f t="shared" si="19"/>
        <v/>
      </c>
      <c r="Q49" s="778" t="str">
        <f t="shared" si="19"/>
        <v/>
      </c>
      <c r="R49" s="779" t="str">
        <f t="shared" si="19"/>
        <v/>
      </c>
      <c r="S49" s="774" t="str">
        <f t="shared" si="16"/>
        <v/>
      </c>
      <c r="T49" s="775" t="str">
        <f t="shared" si="16"/>
        <v/>
      </c>
      <c r="U49" s="776" t="str">
        <f t="shared" si="16"/>
        <v/>
      </c>
      <c r="V49" s="774" t="str">
        <f t="shared" si="9"/>
        <v/>
      </c>
      <c r="W49" s="775" t="str">
        <f t="shared" si="3"/>
        <v/>
      </c>
      <c r="X49" s="776" t="str">
        <f t="shared" si="3"/>
        <v/>
      </c>
      <c r="Y49" s="774" t="str">
        <f>IFERROR(IF(AND('DOMESTIC Wksht'!$BX$10="No Split",'DOMESTIC Wksht'!$D$1="W001"),VLOOKUP($G49,DOMPO,Y$4,0),VLOOKUP($G49,DOMPO,Y$5,0)),"")</f>
        <v/>
      </c>
      <c r="Z49" s="775" t="str">
        <f>IFERROR(IF(AND('DOMESTIC Wksht'!$BX$10="No Split",'DOMESTIC Wksht'!$D$1="W03"),VLOOKUP($G49,DOMPO,Z$4,0),VLOOKUP($G49,DOMPO,Z$5,0)),"")</f>
        <v/>
      </c>
      <c r="AA49" s="776" t="str">
        <f t="shared" si="4"/>
        <v/>
      </c>
      <c r="AB49" s="783">
        <f t="shared" si="5"/>
        <v>0</v>
      </c>
      <c r="AD49" s="490">
        <v>42</v>
      </c>
      <c r="AE49" s="698">
        <f>'DOMESTIC Wksht'!E56</f>
        <v>0</v>
      </c>
      <c r="AF49" s="698">
        <f>'DOMESTIC Wksht'!F56</f>
        <v>0</v>
      </c>
      <c r="AG49" s="1280">
        <f>'DOMESTIC Wksht'!N56</f>
        <v>0</v>
      </c>
      <c r="AH49" s="1280">
        <f>'DOMESTIC Wksht'!O56</f>
        <v>0</v>
      </c>
      <c r="AI49" s="699" t="str">
        <f>'DOMESTIC Wksht'!P56</f>
        <v>MP</v>
      </c>
      <c r="AJ49" s="1280">
        <f t="shared" si="10"/>
        <v>0</v>
      </c>
      <c r="AK49" s="700">
        <f>'DOMESTIC Wksht'!R56</f>
        <v>0</v>
      </c>
      <c r="AL49" s="495">
        <f t="shared" si="11"/>
        <v>0</v>
      </c>
      <c r="AM49" s="495">
        <f t="shared" si="12"/>
        <v>0</v>
      </c>
    </row>
    <row r="50" spans="2:39">
      <c r="B50" s="723"/>
      <c r="C50" s="92"/>
      <c r="D50" s="92"/>
      <c r="E50" s="724"/>
      <c r="F50" s="720">
        <f t="shared" si="13"/>
        <v>0</v>
      </c>
      <c r="G50" s="719"/>
      <c r="H50" s="771" t="str">
        <f t="shared" si="20"/>
        <v/>
      </c>
      <c r="I50" s="771" t="str">
        <f t="shared" si="20"/>
        <v/>
      </c>
      <c r="J50" s="695"/>
      <c r="K50" s="784">
        <f t="shared" si="6"/>
        <v>0</v>
      </c>
      <c r="L50" s="773" t="str">
        <f t="shared" si="1"/>
        <v/>
      </c>
      <c r="M50" s="774" t="str">
        <f t="shared" si="7"/>
        <v/>
      </c>
      <c r="N50" s="775" t="str">
        <f t="shared" si="7"/>
        <v/>
      </c>
      <c r="O50" s="776" t="str">
        <f t="shared" si="14"/>
        <v/>
      </c>
      <c r="P50" s="777" t="str">
        <f t="shared" si="19"/>
        <v/>
      </c>
      <c r="Q50" s="778" t="str">
        <f t="shared" si="19"/>
        <v/>
      </c>
      <c r="R50" s="779" t="str">
        <f t="shared" si="19"/>
        <v/>
      </c>
      <c r="S50" s="774" t="str">
        <f t="shared" si="16"/>
        <v/>
      </c>
      <c r="T50" s="775" t="str">
        <f t="shared" si="16"/>
        <v/>
      </c>
      <c r="U50" s="776" t="str">
        <f t="shared" si="16"/>
        <v/>
      </c>
      <c r="V50" s="774" t="str">
        <f t="shared" si="9"/>
        <v/>
      </c>
      <c r="W50" s="775" t="str">
        <f t="shared" si="3"/>
        <v/>
      </c>
      <c r="X50" s="776" t="str">
        <f t="shared" si="3"/>
        <v/>
      </c>
      <c r="Y50" s="774" t="str">
        <f>IFERROR(IF(AND('DOMESTIC Wksht'!$BX$10="No Split",'DOMESTIC Wksht'!$D$1="W001"),VLOOKUP($G50,DOMPO,Y$4,0),VLOOKUP($G50,DOMPO,Y$5,0)),"")</f>
        <v/>
      </c>
      <c r="Z50" s="775" t="str">
        <f>IFERROR(IF(AND('DOMESTIC Wksht'!$BX$10="No Split",'DOMESTIC Wksht'!$D$1="W03"),VLOOKUP($G50,DOMPO,Z$4,0),VLOOKUP($G50,DOMPO,Z$5,0)),"")</f>
        <v/>
      </c>
      <c r="AA50" s="776" t="str">
        <f t="shared" si="4"/>
        <v/>
      </c>
      <c r="AB50" s="783">
        <f t="shared" si="5"/>
        <v>0</v>
      </c>
      <c r="AD50" s="490">
        <v>43</v>
      </c>
      <c r="AE50" s="698">
        <f>'DOMESTIC Wksht'!E57</f>
        <v>0</v>
      </c>
      <c r="AF50" s="698">
        <f>'DOMESTIC Wksht'!F57</f>
        <v>0</v>
      </c>
      <c r="AG50" s="1280">
        <f>'DOMESTIC Wksht'!N57</f>
        <v>0</v>
      </c>
      <c r="AH50" s="1280">
        <f>'DOMESTIC Wksht'!O57</f>
        <v>0</v>
      </c>
      <c r="AI50" s="699" t="str">
        <f>'DOMESTIC Wksht'!P57</f>
        <v>MP</v>
      </c>
      <c r="AJ50" s="1280">
        <f t="shared" si="10"/>
        <v>0</v>
      </c>
      <c r="AK50" s="700">
        <f>'DOMESTIC Wksht'!R57</f>
        <v>0</v>
      </c>
      <c r="AL50" s="495">
        <f t="shared" si="11"/>
        <v>0</v>
      </c>
      <c r="AM50" s="495">
        <f t="shared" si="12"/>
        <v>0</v>
      </c>
    </row>
    <row r="51" spans="2:39">
      <c r="B51" s="723"/>
      <c r="C51" s="92"/>
      <c r="D51" s="92"/>
      <c r="E51" s="724"/>
      <c r="F51" s="720">
        <f t="shared" si="13"/>
        <v>0</v>
      </c>
      <c r="G51" s="719"/>
      <c r="H51" s="771" t="str">
        <f t="shared" si="20"/>
        <v/>
      </c>
      <c r="I51" s="771" t="str">
        <f t="shared" si="20"/>
        <v/>
      </c>
      <c r="J51" s="695"/>
      <c r="K51" s="784">
        <f t="shared" si="6"/>
        <v>0</v>
      </c>
      <c r="L51" s="773" t="str">
        <f t="shared" si="1"/>
        <v/>
      </c>
      <c r="M51" s="774" t="str">
        <f t="shared" si="7"/>
        <v/>
      </c>
      <c r="N51" s="775" t="str">
        <f t="shared" si="7"/>
        <v/>
      </c>
      <c r="O51" s="776" t="str">
        <f t="shared" si="14"/>
        <v/>
      </c>
      <c r="P51" s="777" t="str">
        <f t="shared" si="19"/>
        <v/>
      </c>
      <c r="Q51" s="778" t="str">
        <f t="shared" si="19"/>
        <v/>
      </c>
      <c r="R51" s="779" t="str">
        <f t="shared" si="19"/>
        <v/>
      </c>
      <c r="S51" s="774" t="str">
        <f t="shared" si="16"/>
        <v/>
      </c>
      <c r="T51" s="775" t="str">
        <f t="shared" si="16"/>
        <v/>
      </c>
      <c r="U51" s="776" t="str">
        <f t="shared" si="16"/>
        <v/>
      </c>
      <c r="V51" s="774" t="str">
        <f t="shared" si="9"/>
        <v/>
      </c>
      <c r="W51" s="775" t="str">
        <f t="shared" si="3"/>
        <v/>
      </c>
      <c r="X51" s="776" t="str">
        <f t="shared" si="3"/>
        <v/>
      </c>
      <c r="Y51" s="774" t="str">
        <f>IFERROR(IF(AND('DOMESTIC Wksht'!$BX$10="No Split",'DOMESTIC Wksht'!$D$1="W001"),VLOOKUP($G51,DOMPO,Y$4,0),VLOOKUP($G51,DOMPO,Y$5,0)),"")</f>
        <v/>
      </c>
      <c r="Z51" s="775" t="str">
        <f>IFERROR(IF(AND('DOMESTIC Wksht'!$BX$10="No Split",'DOMESTIC Wksht'!$D$1="W03"),VLOOKUP($G51,DOMPO,Z$4,0),VLOOKUP($G51,DOMPO,Z$5,0)),"")</f>
        <v/>
      </c>
      <c r="AA51" s="776" t="str">
        <f t="shared" si="4"/>
        <v/>
      </c>
      <c r="AB51" s="783">
        <f t="shared" si="5"/>
        <v>0</v>
      </c>
      <c r="AD51" s="490">
        <v>44</v>
      </c>
      <c r="AE51" s="698">
        <f>'DOMESTIC Wksht'!E58</f>
        <v>0</v>
      </c>
      <c r="AF51" s="698">
        <f>'DOMESTIC Wksht'!F58</f>
        <v>0</v>
      </c>
      <c r="AG51" s="1280">
        <f>'DOMESTIC Wksht'!N58</f>
        <v>0</v>
      </c>
      <c r="AH51" s="1280">
        <f>'DOMESTIC Wksht'!O58</f>
        <v>0</v>
      </c>
      <c r="AI51" s="699" t="str">
        <f>'DOMESTIC Wksht'!P58</f>
        <v>MP</v>
      </c>
      <c r="AJ51" s="1280">
        <f t="shared" si="10"/>
        <v>0</v>
      </c>
      <c r="AK51" s="700">
        <f>'DOMESTIC Wksht'!R58</f>
        <v>0</v>
      </c>
      <c r="AL51" s="495">
        <f t="shared" si="11"/>
        <v>0</v>
      </c>
      <c r="AM51" s="495">
        <f t="shared" si="12"/>
        <v>0</v>
      </c>
    </row>
    <row r="52" spans="2:39">
      <c r="B52" s="723"/>
      <c r="C52" s="92"/>
      <c r="D52" s="92"/>
      <c r="E52" s="724"/>
      <c r="F52" s="720">
        <f t="shared" si="13"/>
        <v>0</v>
      </c>
      <c r="G52" s="719"/>
      <c r="H52" s="771" t="str">
        <f t="shared" si="20"/>
        <v/>
      </c>
      <c r="I52" s="771" t="str">
        <f t="shared" si="20"/>
        <v/>
      </c>
      <c r="J52" s="695"/>
      <c r="K52" s="784">
        <f t="shared" si="6"/>
        <v>0</v>
      </c>
      <c r="L52" s="773" t="str">
        <f t="shared" si="1"/>
        <v/>
      </c>
      <c r="M52" s="774" t="str">
        <f t="shared" si="7"/>
        <v/>
      </c>
      <c r="N52" s="775" t="str">
        <f t="shared" si="7"/>
        <v/>
      </c>
      <c r="O52" s="776" t="str">
        <f t="shared" si="14"/>
        <v/>
      </c>
      <c r="P52" s="777" t="str">
        <f t="shared" si="19"/>
        <v/>
      </c>
      <c r="Q52" s="778" t="str">
        <f t="shared" si="19"/>
        <v/>
      </c>
      <c r="R52" s="779" t="str">
        <f t="shared" si="19"/>
        <v/>
      </c>
      <c r="S52" s="774" t="str">
        <f t="shared" si="16"/>
        <v/>
      </c>
      <c r="T52" s="775" t="str">
        <f t="shared" si="16"/>
        <v/>
      </c>
      <c r="U52" s="776" t="str">
        <f t="shared" si="16"/>
        <v/>
      </c>
      <c r="V52" s="774" t="str">
        <f t="shared" si="9"/>
        <v/>
      </c>
      <c r="W52" s="775" t="str">
        <f t="shared" si="3"/>
        <v/>
      </c>
      <c r="X52" s="776" t="str">
        <f t="shared" si="3"/>
        <v/>
      </c>
      <c r="Y52" s="774" t="str">
        <f>IFERROR(IF(AND('DOMESTIC Wksht'!$BX$10="No Split",'DOMESTIC Wksht'!$D$1="W001"),VLOOKUP($G52,DOMPO,Y$4,0),VLOOKUP($G52,DOMPO,Y$5,0)),"")</f>
        <v/>
      </c>
      <c r="Z52" s="775" t="str">
        <f>IFERROR(IF(AND('DOMESTIC Wksht'!$BX$10="No Split",'DOMESTIC Wksht'!$D$1="W03"),VLOOKUP($G52,DOMPO,Z$4,0),VLOOKUP($G52,DOMPO,Z$5,0)),"")</f>
        <v/>
      </c>
      <c r="AA52" s="776" t="str">
        <f t="shared" si="4"/>
        <v/>
      </c>
      <c r="AB52" s="783">
        <f t="shared" si="5"/>
        <v>0</v>
      </c>
      <c r="AD52" s="490">
        <v>45</v>
      </c>
      <c r="AE52" s="698">
        <f>'DOMESTIC Wksht'!E59</f>
        <v>0</v>
      </c>
      <c r="AF52" s="698">
        <f>'DOMESTIC Wksht'!F59</f>
        <v>0</v>
      </c>
      <c r="AG52" s="1280">
        <f>'DOMESTIC Wksht'!N59</f>
        <v>0</v>
      </c>
      <c r="AH52" s="1280">
        <f>'DOMESTIC Wksht'!O59</f>
        <v>0</v>
      </c>
      <c r="AI52" s="699" t="str">
        <f>'DOMESTIC Wksht'!P59</f>
        <v>MP</v>
      </c>
      <c r="AJ52" s="1280">
        <f t="shared" si="10"/>
        <v>0</v>
      </c>
      <c r="AK52" s="700">
        <f>'DOMESTIC Wksht'!R59</f>
        <v>0</v>
      </c>
      <c r="AL52" s="495">
        <f t="shared" si="11"/>
        <v>0</v>
      </c>
      <c r="AM52" s="495">
        <f t="shared" si="12"/>
        <v>0</v>
      </c>
    </row>
    <row r="53" spans="2:39">
      <c r="B53" s="723"/>
      <c r="C53" s="92"/>
      <c r="D53" s="92"/>
      <c r="E53" s="724"/>
      <c r="F53" s="720">
        <f t="shared" si="13"/>
        <v>0</v>
      </c>
      <c r="G53" s="719"/>
      <c r="H53" s="771" t="str">
        <f t="shared" si="20"/>
        <v/>
      </c>
      <c r="I53" s="771" t="str">
        <f t="shared" si="20"/>
        <v/>
      </c>
      <c r="J53" s="695"/>
      <c r="K53" s="784">
        <f t="shared" si="6"/>
        <v>0</v>
      </c>
      <c r="L53" s="773" t="str">
        <f t="shared" si="1"/>
        <v/>
      </c>
      <c r="M53" s="774" t="str">
        <f t="shared" si="7"/>
        <v/>
      </c>
      <c r="N53" s="775" t="str">
        <f t="shared" si="7"/>
        <v/>
      </c>
      <c r="O53" s="776" t="str">
        <f t="shared" si="14"/>
        <v/>
      </c>
      <c r="P53" s="777" t="str">
        <f t="shared" si="19"/>
        <v/>
      </c>
      <c r="Q53" s="778" t="str">
        <f t="shared" si="19"/>
        <v/>
      </c>
      <c r="R53" s="779" t="str">
        <f t="shared" si="19"/>
        <v/>
      </c>
      <c r="S53" s="774" t="str">
        <f t="shared" si="16"/>
        <v/>
      </c>
      <c r="T53" s="775" t="str">
        <f t="shared" si="16"/>
        <v/>
      </c>
      <c r="U53" s="776" t="str">
        <f t="shared" si="16"/>
        <v/>
      </c>
      <c r="V53" s="774" t="str">
        <f t="shared" si="9"/>
        <v/>
      </c>
      <c r="W53" s="775" t="str">
        <f t="shared" si="3"/>
        <v/>
      </c>
      <c r="X53" s="776" t="str">
        <f t="shared" si="3"/>
        <v/>
      </c>
      <c r="Y53" s="774" t="str">
        <f>IFERROR(IF(AND('DOMESTIC Wksht'!$BX$10="No Split",'DOMESTIC Wksht'!$D$1="W001"),VLOOKUP($G53,DOMPO,Y$4,0),VLOOKUP($G53,DOMPO,Y$5,0)),"")</f>
        <v/>
      </c>
      <c r="Z53" s="775" t="str">
        <f>IFERROR(IF(AND('DOMESTIC Wksht'!$BX$10="No Split",'DOMESTIC Wksht'!$D$1="W03"),VLOOKUP($G53,DOMPO,Z$4,0),VLOOKUP($G53,DOMPO,Z$5,0)),"")</f>
        <v/>
      </c>
      <c r="AA53" s="776" t="str">
        <f t="shared" si="4"/>
        <v/>
      </c>
      <c r="AB53" s="783">
        <f t="shared" si="5"/>
        <v>0</v>
      </c>
      <c r="AD53" s="490">
        <v>46</v>
      </c>
      <c r="AE53" s="698">
        <f>'DOMESTIC Wksht'!E60</f>
        <v>0</v>
      </c>
      <c r="AF53" s="698">
        <f>'DOMESTIC Wksht'!F60</f>
        <v>0</v>
      </c>
      <c r="AG53" s="1280">
        <f>'DOMESTIC Wksht'!N60</f>
        <v>0</v>
      </c>
      <c r="AH53" s="1280">
        <f>'DOMESTIC Wksht'!O60</f>
        <v>0</v>
      </c>
      <c r="AI53" s="699" t="str">
        <f>'DOMESTIC Wksht'!P60</f>
        <v>MP</v>
      </c>
      <c r="AJ53" s="1280">
        <f t="shared" si="10"/>
        <v>0</v>
      </c>
      <c r="AK53" s="700">
        <f>'DOMESTIC Wksht'!R60</f>
        <v>0</v>
      </c>
      <c r="AL53" s="495">
        <f t="shared" si="11"/>
        <v>0</v>
      </c>
      <c r="AM53" s="495">
        <f t="shared" si="12"/>
        <v>0</v>
      </c>
    </row>
    <row r="54" spans="2:39">
      <c r="B54" s="723"/>
      <c r="C54" s="92"/>
      <c r="D54" s="92"/>
      <c r="E54" s="724"/>
      <c r="F54" s="720">
        <f t="shared" si="13"/>
        <v>0</v>
      </c>
      <c r="G54" s="719"/>
      <c r="H54" s="771" t="str">
        <f t="shared" si="20"/>
        <v/>
      </c>
      <c r="I54" s="771" t="str">
        <f t="shared" si="20"/>
        <v/>
      </c>
      <c r="J54" s="695"/>
      <c r="K54" s="784">
        <f t="shared" si="6"/>
        <v>0</v>
      </c>
      <c r="L54" s="773" t="str">
        <f t="shared" si="1"/>
        <v/>
      </c>
      <c r="M54" s="774" t="str">
        <f t="shared" si="7"/>
        <v/>
      </c>
      <c r="N54" s="775" t="str">
        <f t="shared" si="7"/>
        <v/>
      </c>
      <c r="O54" s="776" t="str">
        <f t="shared" si="14"/>
        <v/>
      </c>
      <c r="P54" s="777" t="str">
        <f t="shared" si="19"/>
        <v/>
      </c>
      <c r="Q54" s="778" t="str">
        <f t="shared" si="19"/>
        <v/>
      </c>
      <c r="R54" s="779" t="str">
        <f t="shared" si="19"/>
        <v/>
      </c>
      <c r="S54" s="774" t="str">
        <f t="shared" si="16"/>
        <v/>
      </c>
      <c r="T54" s="775" t="str">
        <f t="shared" si="16"/>
        <v/>
      </c>
      <c r="U54" s="776" t="str">
        <f t="shared" si="16"/>
        <v/>
      </c>
      <c r="V54" s="774" t="str">
        <f t="shared" si="9"/>
        <v/>
      </c>
      <c r="W54" s="775" t="str">
        <f t="shared" si="3"/>
        <v/>
      </c>
      <c r="X54" s="776" t="str">
        <f t="shared" si="3"/>
        <v/>
      </c>
      <c r="Y54" s="774" t="str">
        <f>IFERROR(IF(AND('DOMESTIC Wksht'!$BX$10="No Split",'DOMESTIC Wksht'!$D$1="W001"),VLOOKUP($G54,DOMPO,Y$4,0),VLOOKUP($G54,DOMPO,Y$5,0)),"")</f>
        <v/>
      </c>
      <c r="Z54" s="775" t="str">
        <f>IFERROR(IF(AND('DOMESTIC Wksht'!$BX$10="No Split",'DOMESTIC Wksht'!$D$1="W03"),VLOOKUP($G54,DOMPO,Z$4,0),VLOOKUP($G54,DOMPO,Z$5,0)),"")</f>
        <v/>
      </c>
      <c r="AA54" s="776" t="str">
        <f t="shared" si="4"/>
        <v/>
      </c>
      <c r="AB54" s="783">
        <f t="shared" si="5"/>
        <v>0</v>
      </c>
      <c r="AD54" s="490">
        <v>47</v>
      </c>
      <c r="AE54" s="698">
        <f>'DOMESTIC Wksht'!E61</f>
        <v>0</v>
      </c>
      <c r="AF54" s="698">
        <f>'DOMESTIC Wksht'!F61</f>
        <v>0</v>
      </c>
      <c r="AG54" s="1280">
        <f>'DOMESTIC Wksht'!N61</f>
        <v>0</v>
      </c>
      <c r="AH54" s="1280">
        <f>'DOMESTIC Wksht'!O61</f>
        <v>0</v>
      </c>
      <c r="AI54" s="699" t="str">
        <f>'DOMESTIC Wksht'!P61</f>
        <v>MP</v>
      </c>
      <c r="AJ54" s="1280">
        <f t="shared" si="10"/>
        <v>0</v>
      </c>
      <c r="AK54" s="700">
        <f>'DOMESTIC Wksht'!R61</f>
        <v>0</v>
      </c>
      <c r="AL54" s="495">
        <f t="shared" si="11"/>
        <v>0</v>
      </c>
      <c r="AM54" s="495">
        <f t="shared" si="12"/>
        <v>0</v>
      </c>
    </row>
    <row r="55" spans="2:39">
      <c r="B55" s="723"/>
      <c r="C55" s="92"/>
      <c r="D55" s="92"/>
      <c r="E55" s="724"/>
      <c r="F55" s="720">
        <f t="shared" si="13"/>
        <v>0</v>
      </c>
      <c r="G55" s="719"/>
      <c r="H55" s="771" t="str">
        <f t="shared" si="20"/>
        <v/>
      </c>
      <c r="I55" s="771" t="str">
        <f t="shared" si="20"/>
        <v/>
      </c>
      <c r="J55" s="695"/>
      <c r="K55" s="784">
        <f t="shared" si="6"/>
        <v>0</v>
      </c>
      <c r="L55" s="773" t="str">
        <f t="shared" si="1"/>
        <v/>
      </c>
      <c r="M55" s="774" t="str">
        <f t="shared" si="7"/>
        <v/>
      </c>
      <c r="N55" s="775" t="str">
        <f t="shared" si="7"/>
        <v/>
      </c>
      <c r="O55" s="776" t="str">
        <f t="shared" si="14"/>
        <v/>
      </c>
      <c r="P55" s="777" t="str">
        <f t="shared" si="19"/>
        <v/>
      </c>
      <c r="Q55" s="778" t="str">
        <f t="shared" si="19"/>
        <v/>
      </c>
      <c r="R55" s="779" t="str">
        <f t="shared" si="19"/>
        <v/>
      </c>
      <c r="S55" s="774" t="str">
        <f t="shared" si="16"/>
        <v/>
      </c>
      <c r="T55" s="775" t="str">
        <f t="shared" si="16"/>
        <v/>
      </c>
      <c r="U55" s="776" t="str">
        <f t="shared" si="16"/>
        <v/>
      </c>
      <c r="V55" s="774" t="str">
        <f t="shared" si="9"/>
        <v/>
      </c>
      <c r="W55" s="775" t="str">
        <f t="shared" si="3"/>
        <v/>
      </c>
      <c r="X55" s="776" t="str">
        <f t="shared" si="3"/>
        <v/>
      </c>
      <c r="Y55" s="774" t="str">
        <f>IFERROR(IF(AND('DOMESTIC Wksht'!$BX$10="No Split",'DOMESTIC Wksht'!$D$1="W001"),VLOOKUP($G55,DOMPO,Y$4,0),VLOOKUP($G55,DOMPO,Y$5,0)),"")</f>
        <v/>
      </c>
      <c r="Z55" s="775" t="str">
        <f>IFERROR(IF(AND('DOMESTIC Wksht'!$BX$10="No Split",'DOMESTIC Wksht'!$D$1="W03"),VLOOKUP($G55,DOMPO,Z$4,0),VLOOKUP($G55,DOMPO,Z$5,0)),"")</f>
        <v/>
      </c>
      <c r="AA55" s="776" t="str">
        <f t="shared" si="4"/>
        <v/>
      </c>
      <c r="AB55" s="783">
        <f t="shared" si="5"/>
        <v>0</v>
      </c>
      <c r="AD55" s="490">
        <v>48</v>
      </c>
      <c r="AE55" s="698">
        <f>'DOMESTIC Wksht'!E62</f>
        <v>0</v>
      </c>
      <c r="AF55" s="698">
        <f>'DOMESTIC Wksht'!F62</f>
        <v>0</v>
      </c>
      <c r="AG55" s="1280">
        <f>'DOMESTIC Wksht'!N62</f>
        <v>0</v>
      </c>
      <c r="AH55" s="1280">
        <f>'DOMESTIC Wksht'!O62</f>
        <v>0</v>
      </c>
      <c r="AI55" s="699" t="str">
        <f>'DOMESTIC Wksht'!P62</f>
        <v>MP</v>
      </c>
      <c r="AJ55" s="1280">
        <f t="shared" si="10"/>
        <v>0</v>
      </c>
      <c r="AK55" s="700">
        <f>'DOMESTIC Wksht'!R62</f>
        <v>0</v>
      </c>
      <c r="AL55" s="495">
        <f t="shared" si="11"/>
        <v>0</v>
      </c>
      <c r="AM55" s="495">
        <f t="shared" si="12"/>
        <v>0</v>
      </c>
    </row>
    <row r="56" spans="2:39">
      <c r="B56" s="723"/>
      <c r="C56" s="92"/>
      <c r="D56" s="92"/>
      <c r="E56" s="724"/>
      <c r="F56" s="720">
        <f t="shared" si="13"/>
        <v>0</v>
      </c>
      <c r="G56" s="719"/>
      <c r="H56" s="771" t="str">
        <f t="shared" si="20"/>
        <v/>
      </c>
      <c r="I56" s="771" t="str">
        <f t="shared" si="20"/>
        <v/>
      </c>
      <c r="J56" s="695"/>
      <c r="K56" s="784">
        <f t="shared" si="6"/>
        <v>0</v>
      </c>
      <c r="L56" s="773" t="str">
        <f t="shared" si="1"/>
        <v/>
      </c>
      <c r="M56" s="774" t="str">
        <f t="shared" si="7"/>
        <v/>
      </c>
      <c r="N56" s="775" t="str">
        <f t="shared" si="7"/>
        <v/>
      </c>
      <c r="O56" s="776" t="str">
        <f t="shared" si="14"/>
        <v/>
      </c>
      <c r="P56" s="777" t="str">
        <f t="shared" si="19"/>
        <v/>
      </c>
      <c r="Q56" s="778" t="str">
        <f t="shared" si="19"/>
        <v/>
      </c>
      <c r="R56" s="779" t="str">
        <f t="shared" si="19"/>
        <v/>
      </c>
      <c r="S56" s="774" t="str">
        <f t="shared" si="16"/>
        <v/>
      </c>
      <c r="T56" s="775" t="str">
        <f t="shared" si="16"/>
        <v/>
      </c>
      <c r="U56" s="776" t="str">
        <f t="shared" si="16"/>
        <v/>
      </c>
      <c r="V56" s="774" t="str">
        <f t="shared" si="9"/>
        <v/>
      </c>
      <c r="W56" s="775" t="str">
        <f t="shared" si="3"/>
        <v/>
      </c>
      <c r="X56" s="776" t="str">
        <f t="shared" si="3"/>
        <v/>
      </c>
      <c r="Y56" s="774" t="str">
        <f>IFERROR(IF(AND('DOMESTIC Wksht'!$BX$10="No Split",'DOMESTIC Wksht'!$D$1="W001"),VLOOKUP($G56,DOMPO,Y$4,0),VLOOKUP($G56,DOMPO,Y$5,0)),"")</f>
        <v/>
      </c>
      <c r="Z56" s="775" t="str">
        <f>IFERROR(IF(AND('DOMESTIC Wksht'!$BX$10="No Split",'DOMESTIC Wksht'!$D$1="W03"),VLOOKUP($G56,DOMPO,Z$4,0),VLOOKUP($G56,DOMPO,Z$5,0)),"")</f>
        <v/>
      </c>
      <c r="AA56" s="776" t="str">
        <f t="shared" si="4"/>
        <v/>
      </c>
      <c r="AB56" s="783">
        <f t="shared" si="5"/>
        <v>0</v>
      </c>
      <c r="AD56" s="490">
        <v>49</v>
      </c>
      <c r="AE56" s="698">
        <f>'DOMESTIC Wksht'!E63</f>
        <v>0</v>
      </c>
      <c r="AF56" s="698">
        <f>'DOMESTIC Wksht'!F63</f>
        <v>0</v>
      </c>
      <c r="AG56" s="1280">
        <f>'DOMESTIC Wksht'!N63</f>
        <v>0</v>
      </c>
      <c r="AH56" s="1280">
        <f>'DOMESTIC Wksht'!O63</f>
        <v>0</v>
      </c>
      <c r="AI56" s="699" t="str">
        <f>'DOMESTIC Wksht'!P63</f>
        <v>MP</v>
      </c>
      <c r="AJ56" s="1280">
        <f t="shared" si="10"/>
        <v>0</v>
      </c>
      <c r="AK56" s="700">
        <f>'DOMESTIC Wksht'!R63</f>
        <v>0</v>
      </c>
      <c r="AL56" s="495">
        <f t="shared" si="11"/>
        <v>0</v>
      </c>
      <c r="AM56" s="495">
        <f t="shared" si="12"/>
        <v>0</v>
      </c>
    </row>
    <row r="57" spans="2:39">
      <c r="B57" s="723"/>
      <c r="C57" s="92"/>
      <c r="D57" s="92"/>
      <c r="E57" s="724"/>
      <c r="F57" s="720">
        <f t="shared" si="13"/>
        <v>0</v>
      </c>
      <c r="G57" s="719"/>
      <c r="H57" s="771" t="str">
        <f t="shared" si="20"/>
        <v/>
      </c>
      <c r="I57" s="771" t="str">
        <f t="shared" si="20"/>
        <v/>
      </c>
      <c r="J57" s="695"/>
      <c r="K57" s="784">
        <f t="shared" si="6"/>
        <v>0</v>
      </c>
      <c r="L57" s="773" t="str">
        <f t="shared" si="1"/>
        <v/>
      </c>
      <c r="M57" s="774" t="str">
        <f t="shared" si="7"/>
        <v/>
      </c>
      <c r="N57" s="775" t="str">
        <f t="shared" si="7"/>
        <v/>
      </c>
      <c r="O57" s="776" t="str">
        <f t="shared" si="14"/>
        <v/>
      </c>
      <c r="P57" s="777" t="str">
        <f t="shared" si="19"/>
        <v/>
      </c>
      <c r="Q57" s="778" t="str">
        <f t="shared" si="19"/>
        <v/>
      </c>
      <c r="R57" s="779" t="str">
        <f t="shared" si="19"/>
        <v/>
      </c>
      <c r="S57" s="774" t="str">
        <f t="shared" si="16"/>
        <v/>
      </c>
      <c r="T57" s="775" t="str">
        <f t="shared" si="16"/>
        <v/>
      </c>
      <c r="U57" s="776" t="str">
        <f t="shared" si="16"/>
        <v/>
      </c>
      <c r="V57" s="774" t="str">
        <f t="shared" si="9"/>
        <v/>
      </c>
      <c r="W57" s="775" t="str">
        <f t="shared" si="3"/>
        <v/>
      </c>
      <c r="X57" s="776" t="str">
        <f t="shared" si="3"/>
        <v/>
      </c>
      <c r="Y57" s="774" t="str">
        <f>IFERROR(IF(AND('DOMESTIC Wksht'!$BX$10="No Split",'DOMESTIC Wksht'!$D$1="W001"),VLOOKUP($G57,DOMPO,Y$4,0),VLOOKUP($G57,DOMPO,Y$5,0)),"")</f>
        <v/>
      </c>
      <c r="Z57" s="775" t="str">
        <f>IFERROR(IF(AND('DOMESTIC Wksht'!$BX$10="No Split",'DOMESTIC Wksht'!$D$1="W03"),VLOOKUP($G57,DOMPO,Z$4,0),VLOOKUP($G57,DOMPO,Z$5,0)),"")</f>
        <v/>
      </c>
      <c r="AA57" s="776" t="str">
        <f t="shared" si="4"/>
        <v/>
      </c>
      <c r="AB57" s="783">
        <f t="shared" si="5"/>
        <v>0</v>
      </c>
      <c r="AD57" s="490">
        <v>50</v>
      </c>
      <c r="AE57" s="698">
        <f>'DOMESTIC Wksht'!E64</f>
        <v>0</v>
      </c>
      <c r="AF57" s="698">
        <f>'DOMESTIC Wksht'!F64</f>
        <v>0</v>
      </c>
      <c r="AG57" s="1280">
        <f>'DOMESTIC Wksht'!N64</f>
        <v>0</v>
      </c>
      <c r="AH57" s="1280">
        <f>'DOMESTIC Wksht'!O64</f>
        <v>0</v>
      </c>
      <c r="AI57" s="699" t="str">
        <f>'DOMESTIC Wksht'!P64</f>
        <v>MP</v>
      </c>
      <c r="AJ57" s="1280">
        <f t="shared" si="10"/>
        <v>0</v>
      </c>
      <c r="AK57" s="700">
        <f>'DOMESTIC Wksht'!R64</f>
        <v>0</v>
      </c>
      <c r="AL57" s="495">
        <f t="shared" si="11"/>
        <v>0</v>
      </c>
      <c r="AM57" s="495">
        <f t="shared" si="12"/>
        <v>0</v>
      </c>
    </row>
    <row r="58" spans="2:39">
      <c r="B58" s="723"/>
      <c r="C58" s="92"/>
      <c r="D58" s="92"/>
      <c r="E58" s="724"/>
      <c r="F58" s="720">
        <f t="shared" si="13"/>
        <v>0</v>
      </c>
      <c r="G58" s="719"/>
      <c r="H58" s="771" t="str">
        <f t="shared" si="20"/>
        <v/>
      </c>
      <c r="I58" s="771" t="str">
        <f t="shared" si="20"/>
        <v/>
      </c>
      <c r="J58" s="695"/>
      <c r="K58" s="784">
        <f t="shared" si="6"/>
        <v>0</v>
      </c>
      <c r="L58" s="773" t="str">
        <f t="shared" si="1"/>
        <v/>
      </c>
      <c r="M58" s="774" t="str">
        <f t="shared" si="7"/>
        <v/>
      </c>
      <c r="N58" s="775" t="str">
        <f t="shared" si="7"/>
        <v/>
      </c>
      <c r="O58" s="776" t="str">
        <f t="shared" si="14"/>
        <v/>
      </c>
      <c r="P58" s="777" t="str">
        <f t="shared" ref="P58:R73" si="21">IF(M58&lt;&gt;"",M58,IF($J58&lt;&gt;"",P57,""))</f>
        <v/>
      </c>
      <c r="Q58" s="778" t="str">
        <f t="shared" si="21"/>
        <v/>
      </c>
      <c r="R58" s="779" t="str">
        <f t="shared" si="21"/>
        <v/>
      </c>
      <c r="S58" s="774" t="str">
        <f t="shared" si="16"/>
        <v/>
      </c>
      <c r="T58" s="775" t="str">
        <f t="shared" si="16"/>
        <v/>
      </c>
      <c r="U58" s="776" t="str">
        <f t="shared" si="16"/>
        <v/>
      </c>
      <c r="V58" s="774" t="str">
        <f t="shared" si="9"/>
        <v/>
      </c>
      <c r="W58" s="775" t="str">
        <f t="shared" si="3"/>
        <v/>
      </c>
      <c r="X58" s="776" t="str">
        <f t="shared" si="3"/>
        <v/>
      </c>
      <c r="Y58" s="774" t="str">
        <f>IFERROR(IF(AND('DOMESTIC Wksht'!$BX$10="No Split",'DOMESTIC Wksht'!$D$1="W001"),VLOOKUP($G58,DOMPO,Y$4,0),VLOOKUP($G58,DOMPO,Y$5,0)),"")</f>
        <v/>
      </c>
      <c r="Z58" s="775" t="str">
        <f>IFERROR(IF(AND('DOMESTIC Wksht'!$BX$10="No Split",'DOMESTIC Wksht'!$D$1="W03"),VLOOKUP($G58,DOMPO,Z$4,0),VLOOKUP($G58,DOMPO,Z$5,0)),"")</f>
        <v/>
      </c>
      <c r="AA58" s="776" t="str">
        <f t="shared" si="4"/>
        <v/>
      </c>
      <c r="AB58" s="783">
        <f t="shared" si="5"/>
        <v>0</v>
      </c>
      <c r="AD58" s="490">
        <v>51</v>
      </c>
      <c r="AE58" s="698">
        <f>'DOMESTIC Wksht'!E65</f>
        <v>0</v>
      </c>
      <c r="AF58" s="698">
        <f>'DOMESTIC Wksht'!F65</f>
        <v>0</v>
      </c>
      <c r="AG58" s="1280">
        <f>'DOMESTIC Wksht'!N65</f>
        <v>0</v>
      </c>
      <c r="AH58" s="1280">
        <f>'DOMESTIC Wksht'!O65</f>
        <v>0</v>
      </c>
      <c r="AI58" s="699" t="str">
        <f>'DOMESTIC Wksht'!P65</f>
        <v>MP</v>
      </c>
      <c r="AJ58" s="1280">
        <f t="shared" si="10"/>
        <v>0</v>
      </c>
      <c r="AK58" s="700">
        <f>'DOMESTIC Wksht'!R65</f>
        <v>0</v>
      </c>
      <c r="AL58" s="495">
        <f t="shared" si="11"/>
        <v>0</v>
      </c>
      <c r="AM58" s="495">
        <f t="shared" si="12"/>
        <v>0</v>
      </c>
    </row>
    <row r="59" spans="2:39">
      <c r="B59" s="723"/>
      <c r="C59" s="92"/>
      <c r="D59" s="92"/>
      <c r="E59" s="724"/>
      <c r="F59" s="720">
        <f t="shared" si="13"/>
        <v>0</v>
      </c>
      <c r="G59" s="719"/>
      <c r="H59" s="771" t="str">
        <f t="shared" si="20"/>
        <v/>
      </c>
      <c r="I59" s="771" t="str">
        <f t="shared" si="20"/>
        <v/>
      </c>
      <c r="J59" s="695"/>
      <c r="K59" s="784">
        <f t="shared" si="6"/>
        <v>0</v>
      </c>
      <c r="L59" s="773" t="str">
        <f t="shared" si="1"/>
        <v/>
      </c>
      <c r="M59" s="774" t="str">
        <f t="shared" si="7"/>
        <v/>
      </c>
      <c r="N59" s="775" t="str">
        <f t="shared" si="7"/>
        <v/>
      </c>
      <c r="O59" s="776" t="str">
        <f t="shared" si="14"/>
        <v/>
      </c>
      <c r="P59" s="777" t="str">
        <f t="shared" si="21"/>
        <v/>
      </c>
      <c r="Q59" s="778" t="str">
        <f t="shared" si="21"/>
        <v/>
      </c>
      <c r="R59" s="779" t="str">
        <f t="shared" si="21"/>
        <v/>
      </c>
      <c r="S59" s="774" t="str">
        <f t="shared" si="16"/>
        <v/>
      </c>
      <c r="T59" s="775" t="str">
        <f t="shared" si="16"/>
        <v/>
      </c>
      <c r="U59" s="776" t="str">
        <f t="shared" si="16"/>
        <v/>
      </c>
      <c r="V59" s="774" t="str">
        <f t="shared" si="9"/>
        <v/>
      </c>
      <c r="W59" s="775" t="str">
        <f t="shared" si="3"/>
        <v/>
      </c>
      <c r="X59" s="776" t="str">
        <f t="shared" si="3"/>
        <v/>
      </c>
      <c r="Y59" s="774" t="str">
        <f>IFERROR(IF(AND('DOMESTIC Wksht'!$BX$10="No Split",'DOMESTIC Wksht'!$D$1="W001"),VLOOKUP($G59,DOMPO,Y$4,0),VLOOKUP($G59,DOMPO,Y$5,0)),"")</f>
        <v/>
      </c>
      <c r="Z59" s="775" t="str">
        <f>IFERROR(IF(AND('DOMESTIC Wksht'!$BX$10="No Split",'DOMESTIC Wksht'!$D$1="W03"),VLOOKUP($G59,DOMPO,Z$4,0),VLOOKUP($G59,DOMPO,Z$5,0)),"")</f>
        <v/>
      </c>
      <c r="AA59" s="776" t="str">
        <f t="shared" si="4"/>
        <v/>
      </c>
      <c r="AB59" s="783">
        <f t="shared" si="5"/>
        <v>0</v>
      </c>
      <c r="AD59" s="490">
        <v>52</v>
      </c>
      <c r="AE59" s="698">
        <f>'DOMESTIC Wksht'!E66</f>
        <v>0</v>
      </c>
      <c r="AF59" s="698">
        <f>'DOMESTIC Wksht'!F66</f>
        <v>0</v>
      </c>
      <c r="AG59" s="1280">
        <f>'DOMESTIC Wksht'!N66</f>
        <v>0</v>
      </c>
      <c r="AH59" s="1280">
        <f>'DOMESTIC Wksht'!O66</f>
        <v>0</v>
      </c>
      <c r="AI59" s="699" t="str">
        <f>'DOMESTIC Wksht'!P66</f>
        <v>MP</v>
      </c>
      <c r="AJ59" s="1280">
        <f t="shared" si="10"/>
        <v>0</v>
      </c>
      <c r="AK59" s="700">
        <f>'DOMESTIC Wksht'!R66</f>
        <v>0</v>
      </c>
      <c r="AL59" s="495">
        <f t="shared" si="11"/>
        <v>0</v>
      </c>
      <c r="AM59" s="495">
        <f t="shared" si="12"/>
        <v>0</v>
      </c>
    </row>
    <row r="60" spans="2:39">
      <c r="B60" s="723"/>
      <c r="C60" s="92"/>
      <c r="D60" s="92"/>
      <c r="E60" s="724"/>
      <c r="F60" s="720">
        <f t="shared" si="13"/>
        <v>0</v>
      </c>
      <c r="G60" s="719"/>
      <c r="H60" s="771" t="str">
        <f t="shared" si="20"/>
        <v/>
      </c>
      <c r="I60" s="771" t="str">
        <f t="shared" si="20"/>
        <v/>
      </c>
      <c r="J60" s="695"/>
      <c r="K60" s="784">
        <f t="shared" si="6"/>
        <v>0</v>
      </c>
      <c r="L60" s="773" t="str">
        <f t="shared" si="1"/>
        <v/>
      </c>
      <c r="M60" s="774" t="str">
        <f t="shared" si="7"/>
        <v/>
      </c>
      <c r="N60" s="775" t="str">
        <f t="shared" si="7"/>
        <v/>
      </c>
      <c r="O60" s="776" t="str">
        <f t="shared" si="14"/>
        <v/>
      </c>
      <c r="P60" s="777" t="str">
        <f t="shared" si="21"/>
        <v/>
      </c>
      <c r="Q60" s="778" t="str">
        <f t="shared" si="21"/>
        <v/>
      </c>
      <c r="R60" s="779" t="str">
        <f t="shared" si="21"/>
        <v/>
      </c>
      <c r="S60" s="774" t="str">
        <f t="shared" si="16"/>
        <v/>
      </c>
      <c r="T60" s="775" t="str">
        <f t="shared" si="16"/>
        <v/>
      </c>
      <c r="U60" s="776" t="str">
        <f t="shared" si="16"/>
        <v/>
      </c>
      <c r="V60" s="774" t="str">
        <f t="shared" si="9"/>
        <v/>
      </c>
      <c r="W60" s="775" t="str">
        <f t="shared" si="3"/>
        <v/>
      </c>
      <c r="X60" s="776" t="str">
        <f t="shared" si="3"/>
        <v/>
      </c>
      <c r="Y60" s="774" t="str">
        <f>IFERROR(IF(AND('DOMESTIC Wksht'!$BX$10="No Split",'DOMESTIC Wksht'!$D$1="W001"),VLOOKUP($G60,DOMPO,Y$4,0),VLOOKUP($G60,DOMPO,Y$5,0)),"")</f>
        <v/>
      </c>
      <c r="Z60" s="775" t="str">
        <f>IFERROR(IF(AND('DOMESTIC Wksht'!$BX$10="No Split",'DOMESTIC Wksht'!$D$1="W03"),VLOOKUP($G60,DOMPO,Z$4,0),VLOOKUP($G60,DOMPO,Z$5,0)),"")</f>
        <v/>
      </c>
      <c r="AA60" s="776" t="str">
        <f t="shared" si="4"/>
        <v/>
      </c>
      <c r="AB60" s="783">
        <f t="shared" si="5"/>
        <v>0</v>
      </c>
      <c r="AD60" s="490">
        <v>53</v>
      </c>
      <c r="AE60" s="698">
        <f>'DOMESTIC Wksht'!E67</f>
        <v>0</v>
      </c>
      <c r="AF60" s="698">
        <f>'DOMESTIC Wksht'!F67</f>
        <v>0</v>
      </c>
      <c r="AG60" s="1280">
        <f>'DOMESTIC Wksht'!N67</f>
        <v>0</v>
      </c>
      <c r="AH60" s="1280">
        <f>'DOMESTIC Wksht'!O67</f>
        <v>0</v>
      </c>
      <c r="AI60" s="699" t="str">
        <f>'DOMESTIC Wksht'!P67</f>
        <v>MP</v>
      </c>
      <c r="AJ60" s="1280">
        <f t="shared" si="10"/>
        <v>0</v>
      </c>
      <c r="AK60" s="700">
        <f>'DOMESTIC Wksht'!R67</f>
        <v>0</v>
      </c>
      <c r="AL60" s="495">
        <f t="shared" si="11"/>
        <v>0</v>
      </c>
      <c r="AM60" s="495">
        <f t="shared" si="12"/>
        <v>0</v>
      </c>
    </row>
    <row r="61" spans="2:39">
      <c r="B61" s="723"/>
      <c r="C61" s="92"/>
      <c r="D61" s="92"/>
      <c r="E61" s="724"/>
      <c r="F61" s="720">
        <f t="shared" si="13"/>
        <v>0</v>
      </c>
      <c r="G61" s="719"/>
      <c r="H61" s="771" t="str">
        <f t="shared" si="20"/>
        <v/>
      </c>
      <c r="I61" s="771" t="str">
        <f t="shared" si="20"/>
        <v/>
      </c>
      <c r="J61" s="695"/>
      <c r="K61" s="784">
        <f t="shared" si="6"/>
        <v>0</v>
      </c>
      <c r="L61" s="773" t="str">
        <f t="shared" si="1"/>
        <v/>
      </c>
      <c r="M61" s="774" t="str">
        <f t="shared" si="7"/>
        <v/>
      </c>
      <c r="N61" s="775" t="str">
        <f t="shared" si="7"/>
        <v/>
      </c>
      <c r="O61" s="776" t="str">
        <f t="shared" si="14"/>
        <v/>
      </c>
      <c r="P61" s="777" t="str">
        <f t="shared" si="21"/>
        <v/>
      </c>
      <c r="Q61" s="778" t="str">
        <f t="shared" si="21"/>
        <v/>
      </c>
      <c r="R61" s="779" t="str">
        <f t="shared" si="21"/>
        <v/>
      </c>
      <c r="S61" s="774" t="str">
        <f t="shared" si="16"/>
        <v/>
      </c>
      <c r="T61" s="775" t="str">
        <f t="shared" si="16"/>
        <v/>
      </c>
      <c r="U61" s="776" t="str">
        <f t="shared" si="16"/>
        <v/>
      </c>
      <c r="V61" s="774" t="str">
        <f t="shared" si="9"/>
        <v/>
      </c>
      <c r="W61" s="775" t="str">
        <f t="shared" si="3"/>
        <v/>
      </c>
      <c r="X61" s="776" t="str">
        <f t="shared" si="3"/>
        <v/>
      </c>
      <c r="Y61" s="774" t="str">
        <f>IFERROR(IF(AND('DOMESTIC Wksht'!$BX$10="No Split",'DOMESTIC Wksht'!$D$1="W001"),VLOOKUP($G61,DOMPO,Y$4,0),VLOOKUP($G61,DOMPO,Y$5,0)),"")</f>
        <v/>
      </c>
      <c r="Z61" s="775" t="str">
        <f>IFERROR(IF(AND('DOMESTIC Wksht'!$BX$10="No Split",'DOMESTIC Wksht'!$D$1="W03"),VLOOKUP($G61,DOMPO,Z$4,0),VLOOKUP($G61,DOMPO,Z$5,0)),"")</f>
        <v/>
      </c>
      <c r="AA61" s="776" t="str">
        <f t="shared" si="4"/>
        <v/>
      </c>
      <c r="AB61" s="783">
        <f t="shared" si="5"/>
        <v>0</v>
      </c>
      <c r="AD61" s="490">
        <v>54</v>
      </c>
      <c r="AE61" s="698">
        <f>'DOMESTIC Wksht'!E68</f>
        <v>0</v>
      </c>
      <c r="AF61" s="698">
        <f>'DOMESTIC Wksht'!F68</f>
        <v>0</v>
      </c>
      <c r="AG61" s="1280">
        <f>'DOMESTIC Wksht'!N68</f>
        <v>0</v>
      </c>
      <c r="AH61" s="1280">
        <f>'DOMESTIC Wksht'!O68</f>
        <v>0</v>
      </c>
      <c r="AI61" s="699" t="str">
        <f>'DOMESTIC Wksht'!P68</f>
        <v>MP</v>
      </c>
      <c r="AJ61" s="1280">
        <f t="shared" si="10"/>
        <v>0</v>
      </c>
      <c r="AK61" s="700">
        <f>'DOMESTIC Wksht'!R68</f>
        <v>0</v>
      </c>
      <c r="AL61" s="495">
        <f t="shared" si="11"/>
        <v>0</v>
      </c>
      <c r="AM61" s="495">
        <f t="shared" si="12"/>
        <v>0</v>
      </c>
    </row>
    <row r="62" spans="2:39">
      <c r="B62" s="723"/>
      <c r="C62" s="92"/>
      <c r="D62" s="92"/>
      <c r="E62" s="724"/>
      <c r="F62" s="720">
        <f t="shared" si="13"/>
        <v>0</v>
      </c>
      <c r="G62" s="719"/>
      <c r="H62" s="771" t="str">
        <f t="shared" si="20"/>
        <v/>
      </c>
      <c r="I62" s="771" t="str">
        <f t="shared" si="20"/>
        <v/>
      </c>
      <c r="J62" s="695"/>
      <c r="K62" s="784">
        <f t="shared" si="6"/>
        <v>0</v>
      </c>
      <c r="L62" s="773" t="str">
        <f t="shared" si="1"/>
        <v/>
      </c>
      <c r="M62" s="774" t="str">
        <f t="shared" si="7"/>
        <v/>
      </c>
      <c r="N62" s="775" t="str">
        <f t="shared" si="7"/>
        <v/>
      </c>
      <c r="O62" s="776" t="str">
        <f t="shared" si="14"/>
        <v/>
      </c>
      <c r="P62" s="777" t="str">
        <f t="shared" si="21"/>
        <v/>
      </c>
      <c r="Q62" s="778" t="str">
        <f t="shared" si="21"/>
        <v/>
      </c>
      <c r="R62" s="779" t="str">
        <f t="shared" si="21"/>
        <v/>
      </c>
      <c r="S62" s="774" t="str">
        <f t="shared" si="16"/>
        <v/>
      </c>
      <c r="T62" s="775" t="str">
        <f t="shared" si="16"/>
        <v/>
      </c>
      <c r="U62" s="776" t="str">
        <f t="shared" si="16"/>
        <v/>
      </c>
      <c r="V62" s="774" t="str">
        <f t="shared" si="9"/>
        <v/>
      </c>
      <c r="W62" s="775" t="str">
        <f t="shared" si="3"/>
        <v/>
      </c>
      <c r="X62" s="776" t="str">
        <f t="shared" si="3"/>
        <v/>
      </c>
      <c r="Y62" s="774" t="str">
        <f>IFERROR(IF(AND('DOMESTIC Wksht'!$BX$10="No Split",'DOMESTIC Wksht'!$D$1="W001"),VLOOKUP($G62,DOMPO,Y$4,0),VLOOKUP($G62,DOMPO,Y$5,0)),"")</f>
        <v/>
      </c>
      <c r="Z62" s="775" t="str">
        <f>IFERROR(IF(AND('DOMESTIC Wksht'!$BX$10="No Split",'DOMESTIC Wksht'!$D$1="W03"),VLOOKUP($G62,DOMPO,Z$4,0),VLOOKUP($G62,DOMPO,Z$5,0)),"")</f>
        <v/>
      </c>
      <c r="AA62" s="776" t="str">
        <f t="shared" si="4"/>
        <v/>
      </c>
      <c r="AB62" s="783">
        <f t="shared" si="5"/>
        <v>0</v>
      </c>
      <c r="AD62" s="490">
        <v>55</v>
      </c>
      <c r="AE62" s="698">
        <f>'DOMESTIC Wksht'!E69</f>
        <v>0</v>
      </c>
      <c r="AF62" s="698">
        <f>'DOMESTIC Wksht'!F69</f>
        <v>0</v>
      </c>
      <c r="AG62" s="1280">
        <f>'DOMESTIC Wksht'!N69</f>
        <v>0</v>
      </c>
      <c r="AH62" s="1280">
        <f>'DOMESTIC Wksht'!O69</f>
        <v>0</v>
      </c>
      <c r="AI62" s="699" t="str">
        <f>'DOMESTIC Wksht'!P69</f>
        <v>MP</v>
      </c>
      <c r="AJ62" s="1280">
        <f t="shared" si="10"/>
        <v>0</v>
      </c>
      <c r="AK62" s="700">
        <f>'DOMESTIC Wksht'!R69</f>
        <v>0</v>
      </c>
      <c r="AL62" s="495">
        <f t="shared" si="11"/>
        <v>0</v>
      </c>
      <c r="AM62" s="495">
        <f t="shared" si="12"/>
        <v>0</v>
      </c>
    </row>
    <row r="63" spans="2:39">
      <c r="B63" s="723"/>
      <c r="C63" s="92"/>
      <c r="D63" s="92"/>
      <c r="E63" s="724"/>
      <c r="F63" s="720">
        <f t="shared" si="13"/>
        <v>0</v>
      </c>
      <c r="G63" s="719"/>
      <c r="H63" s="771" t="str">
        <f t="shared" si="20"/>
        <v/>
      </c>
      <c r="I63" s="771" t="str">
        <f t="shared" si="20"/>
        <v/>
      </c>
      <c r="J63" s="695"/>
      <c r="K63" s="784">
        <f t="shared" si="6"/>
        <v>0</v>
      </c>
      <c r="L63" s="773" t="str">
        <f t="shared" si="1"/>
        <v/>
      </c>
      <c r="M63" s="774" t="str">
        <f t="shared" si="7"/>
        <v/>
      </c>
      <c r="N63" s="775" t="str">
        <f t="shared" si="7"/>
        <v/>
      </c>
      <c r="O63" s="776" t="str">
        <f t="shared" si="14"/>
        <v/>
      </c>
      <c r="P63" s="777" t="str">
        <f t="shared" si="21"/>
        <v/>
      </c>
      <c r="Q63" s="778" t="str">
        <f t="shared" si="21"/>
        <v/>
      </c>
      <c r="R63" s="779" t="str">
        <f t="shared" si="21"/>
        <v/>
      </c>
      <c r="S63" s="774" t="str">
        <f t="shared" si="16"/>
        <v/>
      </c>
      <c r="T63" s="775" t="str">
        <f t="shared" si="16"/>
        <v/>
      </c>
      <c r="U63" s="776" t="str">
        <f t="shared" si="16"/>
        <v/>
      </c>
      <c r="V63" s="774" t="str">
        <f t="shared" si="9"/>
        <v/>
      </c>
      <c r="W63" s="775" t="str">
        <f t="shared" si="3"/>
        <v/>
      </c>
      <c r="X63" s="776" t="str">
        <f t="shared" si="3"/>
        <v/>
      </c>
      <c r="Y63" s="774" t="str">
        <f>IFERROR(IF(AND('DOMESTIC Wksht'!$BX$10="No Split",'DOMESTIC Wksht'!$D$1="W001"),VLOOKUP($G63,DOMPO,Y$4,0),VLOOKUP($G63,DOMPO,Y$5,0)),"")</f>
        <v/>
      </c>
      <c r="Z63" s="775" t="str">
        <f>IFERROR(IF(AND('DOMESTIC Wksht'!$BX$10="No Split",'DOMESTIC Wksht'!$D$1="W03"),VLOOKUP($G63,DOMPO,Z$4,0),VLOOKUP($G63,DOMPO,Z$5,0)),"")</f>
        <v/>
      </c>
      <c r="AA63" s="776" t="str">
        <f t="shared" si="4"/>
        <v/>
      </c>
      <c r="AB63" s="783">
        <f t="shared" si="5"/>
        <v>0</v>
      </c>
      <c r="AD63" s="490">
        <v>56</v>
      </c>
      <c r="AE63" s="698">
        <f>'DOMESTIC Wksht'!E70</f>
        <v>0</v>
      </c>
      <c r="AF63" s="698">
        <f>'DOMESTIC Wksht'!F70</f>
        <v>0</v>
      </c>
      <c r="AG63" s="1280">
        <f>'DOMESTIC Wksht'!N70</f>
        <v>0</v>
      </c>
      <c r="AH63" s="1280">
        <f>'DOMESTIC Wksht'!O70</f>
        <v>0</v>
      </c>
      <c r="AI63" s="699" t="str">
        <f>'DOMESTIC Wksht'!P70</f>
        <v>MP</v>
      </c>
      <c r="AJ63" s="1280">
        <f t="shared" si="10"/>
        <v>0</v>
      </c>
      <c r="AK63" s="700">
        <f>'DOMESTIC Wksht'!R70</f>
        <v>0</v>
      </c>
      <c r="AL63" s="495">
        <f t="shared" si="11"/>
        <v>0</v>
      </c>
      <c r="AM63" s="495">
        <f t="shared" si="12"/>
        <v>0</v>
      </c>
    </row>
    <row r="64" spans="2:39">
      <c r="B64" s="723"/>
      <c r="C64" s="92"/>
      <c r="D64" s="92"/>
      <c r="E64" s="724"/>
      <c r="F64" s="720">
        <f t="shared" si="13"/>
        <v>0</v>
      </c>
      <c r="G64" s="719"/>
      <c r="H64" s="771" t="str">
        <f t="shared" si="20"/>
        <v/>
      </c>
      <c r="I64" s="771" t="str">
        <f t="shared" si="20"/>
        <v/>
      </c>
      <c r="J64" s="695"/>
      <c r="K64" s="784">
        <f t="shared" si="6"/>
        <v>0</v>
      </c>
      <c r="L64" s="773" t="str">
        <f t="shared" si="1"/>
        <v/>
      </c>
      <c r="M64" s="774" t="str">
        <f t="shared" si="7"/>
        <v/>
      </c>
      <c r="N64" s="775" t="str">
        <f t="shared" si="7"/>
        <v/>
      </c>
      <c r="O64" s="776" t="str">
        <f t="shared" si="14"/>
        <v/>
      </c>
      <c r="P64" s="777" t="str">
        <f t="shared" si="21"/>
        <v/>
      </c>
      <c r="Q64" s="778" t="str">
        <f t="shared" si="21"/>
        <v/>
      </c>
      <c r="R64" s="779" t="str">
        <f t="shared" si="21"/>
        <v/>
      </c>
      <c r="S64" s="774" t="str">
        <f t="shared" si="16"/>
        <v/>
      </c>
      <c r="T64" s="775" t="str">
        <f t="shared" si="16"/>
        <v/>
      </c>
      <c r="U64" s="776" t="str">
        <f t="shared" si="16"/>
        <v/>
      </c>
      <c r="V64" s="774" t="str">
        <f t="shared" si="9"/>
        <v/>
      </c>
      <c r="W64" s="775" t="str">
        <f t="shared" si="3"/>
        <v/>
      </c>
      <c r="X64" s="776" t="str">
        <f t="shared" si="3"/>
        <v/>
      </c>
      <c r="Y64" s="774" t="str">
        <f>IFERROR(IF(AND('DOMESTIC Wksht'!$BX$10="No Split",'DOMESTIC Wksht'!$D$1="W001"),VLOOKUP($G64,DOMPO,Y$4,0),VLOOKUP($G64,DOMPO,Y$5,0)),"")</f>
        <v/>
      </c>
      <c r="Z64" s="775" t="str">
        <f>IFERROR(IF(AND('DOMESTIC Wksht'!$BX$10="No Split",'DOMESTIC Wksht'!$D$1="W03"),VLOOKUP($G64,DOMPO,Z$4,0),VLOOKUP($G64,DOMPO,Z$5,0)),"")</f>
        <v/>
      </c>
      <c r="AA64" s="776" t="str">
        <f t="shared" si="4"/>
        <v/>
      </c>
      <c r="AB64" s="783">
        <f t="shared" si="5"/>
        <v>0</v>
      </c>
      <c r="AD64" s="490">
        <v>57</v>
      </c>
      <c r="AE64" s="698">
        <f>'DOMESTIC Wksht'!E71</f>
        <v>0</v>
      </c>
      <c r="AF64" s="698">
        <f>'DOMESTIC Wksht'!F71</f>
        <v>0</v>
      </c>
      <c r="AG64" s="1280">
        <f>'DOMESTIC Wksht'!N71</f>
        <v>0</v>
      </c>
      <c r="AH64" s="1280">
        <f>'DOMESTIC Wksht'!O71</f>
        <v>0</v>
      </c>
      <c r="AI64" s="699" t="str">
        <f>'DOMESTIC Wksht'!P71</f>
        <v>MP</v>
      </c>
      <c r="AJ64" s="1280">
        <f t="shared" si="10"/>
        <v>0</v>
      </c>
      <c r="AK64" s="700">
        <f>'DOMESTIC Wksht'!R71</f>
        <v>0</v>
      </c>
      <c r="AL64" s="495">
        <f t="shared" si="11"/>
        <v>0</v>
      </c>
      <c r="AM64" s="495">
        <f t="shared" si="12"/>
        <v>0</v>
      </c>
    </row>
    <row r="65" spans="2:39">
      <c r="B65" s="723"/>
      <c r="C65" s="92"/>
      <c r="D65" s="92"/>
      <c r="E65" s="724"/>
      <c r="F65" s="720">
        <f t="shared" si="13"/>
        <v>0</v>
      </c>
      <c r="G65" s="719"/>
      <c r="H65" s="771" t="str">
        <f t="shared" si="20"/>
        <v/>
      </c>
      <c r="I65" s="771" t="str">
        <f t="shared" si="20"/>
        <v/>
      </c>
      <c r="J65" s="695"/>
      <c r="K65" s="784">
        <f t="shared" si="6"/>
        <v>0</v>
      </c>
      <c r="L65" s="773" t="str">
        <f t="shared" si="1"/>
        <v/>
      </c>
      <c r="M65" s="774" t="str">
        <f t="shared" si="7"/>
        <v/>
      </c>
      <c r="N65" s="775" t="str">
        <f t="shared" si="7"/>
        <v/>
      </c>
      <c r="O65" s="776" t="str">
        <f t="shared" si="14"/>
        <v/>
      </c>
      <c r="P65" s="777" t="str">
        <f t="shared" si="21"/>
        <v/>
      </c>
      <c r="Q65" s="778" t="str">
        <f t="shared" si="21"/>
        <v/>
      </c>
      <c r="R65" s="779" t="str">
        <f t="shared" si="21"/>
        <v/>
      </c>
      <c r="S65" s="774" t="str">
        <f t="shared" si="16"/>
        <v/>
      </c>
      <c r="T65" s="775" t="str">
        <f t="shared" si="16"/>
        <v/>
      </c>
      <c r="U65" s="776" t="str">
        <f t="shared" si="16"/>
        <v/>
      </c>
      <c r="V65" s="774" t="str">
        <f t="shared" si="9"/>
        <v/>
      </c>
      <c r="W65" s="775" t="str">
        <f t="shared" si="3"/>
        <v/>
      </c>
      <c r="X65" s="776" t="str">
        <f t="shared" si="3"/>
        <v/>
      </c>
      <c r="Y65" s="774" t="str">
        <f>IFERROR(IF(AND('DOMESTIC Wksht'!$BX$10="No Split",'DOMESTIC Wksht'!$D$1="W001"),VLOOKUP($G65,DOMPO,Y$4,0),VLOOKUP($G65,DOMPO,Y$5,0)),"")</f>
        <v/>
      </c>
      <c r="Z65" s="775" t="str">
        <f>IFERROR(IF(AND('DOMESTIC Wksht'!$BX$10="No Split",'DOMESTIC Wksht'!$D$1="W03"),VLOOKUP($G65,DOMPO,Z$4,0),VLOOKUP($G65,DOMPO,Z$5,0)),"")</f>
        <v/>
      </c>
      <c r="AA65" s="776" t="str">
        <f t="shared" si="4"/>
        <v/>
      </c>
      <c r="AB65" s="783">
        <f t="shared" si="5"/>
        <v>0</v>
      </c>
      <c r="AD65" s="490">
        <v>58</v>
      </c>
      <c r="AE65" s="698">
        <f>'DOMESTIC Wksht'!E72</f>
        <v>0</v>
      </c>
      <c r="AF65" s="698">
        <f>'DOMESTIC Wksht'!F72</f>
        <v>0</v>
      </c>
      <c r="AG65" s="1280">
        <f>'DOMESTIC Wksht'!N72</f>
        <v>0</v>
      </c>
      <c r="AH65" s="1280">
        <f>'DOMESTIC Wksht'!O72</f>
        <v>0</v>
      </c>
      <c r="AI65" s="699" t="str">
        <f>'DOMESTIC Wksht'!P72</f>
        <v>MP</v>
      </c>
      <c r="AJ65" s="1280">
        <f t="shared" si="10"/>
        <v>0</v>
      </c>
      <c r="AK65" s="700">
        <f>'DOMESTIC Wksht'!R72</f>
        <v>0</v>
      </c>
      <c r="AL65" s="495">
        <f t="shared" si="11"/>
        <v>0</v>
      </c>
      <c r="AM65" s="495">
        <f t="shared" si="12"/>
        <v>0</v>
      </c>
    </row>
    <row r="66" spans="2:39">
      <c r="B66" s="723"/>
      <c r="C66" s="92"/>
      <c r="D66" s="92"/>
      <c r="E66" s="724"/>
      <c r="F66" s="720">
        <f t="shared" si="13"/>
        <v>0</v>
      </c>
      <c r="G66" s="719"/>
      <c r="H66" s="771" t="str">
        <f t="shared" si="20"/>
        <v/>
      </c>
      <c r="I66" s="771" t="str">
        <f t="shared" si="20"/>
        <v/>
      </c>
      <c r="J66" s="695"/>
      <c r="K66" s="784">
        <f t="shared" si="6"/>
        <v>0</v>
      </c>
      <c r="L66" s="773" t="str">
        <f t="shared" si="1"/>
        <v/>
      </c>
      <c r="M66" s="774" t="str">
        <f t="shared" si="7"/>
        <v/>
      </c>
      <c r="N66" s="775" t="str">
        <f t="shared" si="7"/>
        <v/>
      </c>
      <c r="O66" s="776" t="str">
        <f t="shared" si="14"/>
        <v/>
      </c>
      <c r="P66" s="777" t="str">
        <f t="shared" si="21"/>
        <v/>
      </c>
      <c r="Q66" s="778" t="str">
        <f t="shared" si="21"/>
        <v/>
      </c>
      <c r="R66" s="779" t="str">
        <f t="shared" si="21"/>
        <v/>
      </c>
      <c r="S66" s="774" t="str">
        <f t="shared" si="16"/>
        <v/>
      </c>
      <c r="T66" s="775" t="str">
        <f t="shared" si="16"/>
        <v/>
      </c>
      <c r="U66" s="776" t="str">
        <f t="shared" si="16"/>
        <v/>
      </c>
      <c r="V66" s="774" t="str">
        <f t="shared" si="9"/>
        <v/>
      </c>
      <c r="W66" s="775" t="str">
        <f t="shared" si="3"/>
        <v/>
      </c>
      <c r="X66" s="776" t="str">
        <f t="shared" si="3"/>
        <v/>
      </c>
      <c r="Y66" s="774" t="str">
        <f>IFERROR(IF(AND('DOMESTIC Wksht'!$BX$10="No Split",'DOMESTIC Wksht'!$D$1="W001"),VLOOKUP($G66,DOMPO,Y$4,0),VLOOKUP($G66,DOMPO,Y$5,0)),"")</f>
        <v/>
      </c>
      <c r="Z66" s="775" t="str">
        <f>IFERROR(IF(AND('DOMESTIC Wksht'!$BX$10="No Split",'DOMESTIC Wksht'!$D$1="W03"),VLOOKUP($G66,DOMPO,Z$4,0),VLOOKUP($G66,DOMPO,Z$5,0)),"")</f>
        <v/>
      </c>
      <c r="AA66" s="776" t="str">
        <f t="shared" si="4"/>
        <v/>
      </c>
      <c r="AB66" s="783">
        <f t="shared" si="5"/>
        <v>0</v>
      </c>
      <c r="AD66" s="490">
        <v>59</v>
      </c>
      <c r="AE66" s="698">
        <f>'DOMESTIC Wksht'!E73</f>
        <v>0</v>
      </c>
      <c r="AF66" s="698">
        <f>'DOMESTIC Wksht'!F73</f>
        <v>0</v>
      </c>
      <c r="AG66" s="1280">
        <f>'DOMESTIC Wksht'!N73</f>
        <v>0</v>
      </c>
      <c r="AH66" s="1280">
        <f>'DOMESTIC Wksht'!O73</f>
        <v>0</v>
      </c>
      <c r="AI66" s="699" t="str">
        <f>'DOMESTIC Wksht'!P73</f>
        <v>MP</v>
      </c>
      <c r="AJ66" s="1280">
        <f t="shared" si="10"/>
        <v>0</v>
      </c>
      <c r="AK66" s="700">
        <f>'DOMESTIC Wksht'!R73</f>
        <v>0</v>
      </c>
      <c r="AL66" s="495">
        <f t="shared" si="11"/>
        <v>0</v>
      </c>
      <c r="AM66" s="495">
        <f t="shared" si="12"/>
        <v>0</v>
      </c>
    </row>
    <row r="67" spans="2:39">
      <c r="B67" s="723"/>
      <c r="C67" s="92"/>
      <c r="D67" s="92"/>
      <c r="E67" s="724"/>
      <c r="F67" s="720">
        <f t="shared" si="13"/>
        <v>0</v>
      </c>
      <c r="G67" s="719"/>
      <c r="H67" s="771" t="str">
        <f t="shared" si="20"/>
        <v/>
      </c>
      <c r="I67" s="771" t="str">
        <f t="shared" si="20"/>
        <v/>
      </c>
      <c r="J67" s="695"/>
      <c r="K67" s="784">
        <f t="shared" si="6"/>
        <v>0</v>
      </c>
      <c r="L67" s="773" t="str">
        <f t="shared" si="1"/>
        <v/>
      </c>
      <c r="M67" s="774" t="str">
        <f t="shared" si="7"/>
        <v/>
      </c>
      <c r="N67" s="775" t="str">
        <f t="shared" si="7"/>
        <v/>
      </c>
      <c r="O67" s="776" t="str">
        <f t="shared" si="14"/>
        <v/>
      </c>
      <c r="P67" s="777" t="str">
        <f t="shared" si="21"/>
        <v/>
      </c>
      <c r="Q67" s="778" t="str">
        <f t="shared" si="21"/>
        <v/>
      </c>
      <c r="R67" s="779" t="str">
        <f t="shared" si="21"/>
        <v/>
      </c>
      <c r="S67" s="774" t="str">
        <f t="shared" si="16"/>
        <v/>
      </c>
      <c r="T67" s="775" t="str">
        <f t="shared" si="16"/>
        <v/>
      </c>
      <c r="U67" s="776" t="str">
        <f t="shared" si="16"/>
        <v/>
      </c>
      <c r="V67" s="774" t="str">
        <f t="shared" si="9"/>
        <v/>
      </c>
      <c r="W67" s="775" t="str">
        <f t="shared" si="3"/>
        <v/>
      </c>
      <c r="X67" s="776" t="str">
        <f t="shared" si="3"/>
        <v/>
      </c>
      <c r="Y67" s="774" t="str">
        <f>IFERROR(IF(AND('DOMESTIC Wksht'!$BX$10="No Split",'DOMESTIC Wksht'!$D$1="W001"),VLOOKUP($G67,DOMPO,Y$4,0),VLOOKUP($G67,DOMPO,Y$5,0)),"")</f>
        <v/>
      </c>
      <c r="Z67" s="775" t="str">
        <f>IFERROR(IF(AND('DOMESTIC Wksht'!$BX$10="No Split",'DOMESTIC Wksht'!$D$1="W03"),VLOOKUP($G67,DOMPO,Z$4,0),VLOOKUP($G67,DOMPO,Z$5,0)),"")</f>
        <v/>
      </c>
      <c r="AA67" s="776" t="str">
        <f t="shared" si="4"/>
        <v/>
      </c>
      <c r="AB67" s="783">
        <f t="shared" si="5"/>
        <v>0</v>
      </c>
      <c r="AD67" s="490">
        <v>60</v>
      </c>
      <c r="AE67" s="698">
        <f>'DOMESTIC Wksht'!E74</f>
        <v>0</v>
      </c>
      <c r="AF67" s="698">
        <f>'DOMESTIC Wksht'!F74</f>
        <v>0</v>
      </c>
      <c r="AG67" s="1280">
        <f>'DOMESTIC Wksht'!N74</f>
        <v>0</v>
      </c>
      <c r="AH67" s="1280">
        <f>'DOMESTIC Wksht'!O74</f>
        <v>0</v>
      </c>
      <c r="AI67" s="699" t="str">
        <f>'DOMESTIC Wksht'!P74</f>
        <v>MP</v>
      </c>
      <c r="AJ67" s="1280">
        <f t="shared" si="10"/>
        <v>0</v>
      </c>
      <c r="AK67" s="700">
        <f>'DOMESTIC Wksht'!R74</f>
        <v>0</v>
      </c>
      <c r="AL67" s="495">
        <f t="shared" si="11"/>
        <v>0</v>
      </c>
      <c r="AM67" s="495">
        <f t="shared" si="12"/>
        <v>0</v>
      </c>
    </row>
    <row r="68" spans="2:39">
      <c r="B68" s="723"/>
      <c r="C68" s="92"/>
      <c r="D68" s="92"/>
      <c r="E68" s="724"/>
      <c r="F68" s="720">
        <f t="shared" si="13"/>
        <v>0</v>
      </c>
      <c r="G68" s="719"/>
      <c r="H68" s="771" t="str">
        <f t="shared" ref="H68:I87" si="22">IFERROR(VLOOKUP($G68,DOMPO,H$5,0),"")</f>
        <v/>
      </c>
      <c r="I68" s="771" t="str">
        <f t="shared" si="22"/>
        <v/>
      </c>
      <c r="J68" s="695"/>
      <c r="K68" s="784">
        <f t="shared" si="6"/>
        <v>0</v>
      </c>
      <c r="L68" s="773" t="str">
        <f t="shared" si="1"/>
        <v/>
      </c>
      <c r="M68" s="774" t="str">
        <f t="shared" si="7"/>
        <v/>
      </c>
      <c r="N68" s="775" t="str">
        <f t="shared" si="7"/>
        <v/>
      </c>
      <c r="O68" s="776" t="str">
        <f t="shared" si="14"/>
        <v/>
      </c>
      <c r="P68" s="777" t="str">
        <f t="shared" si="21"/>
        <v/>
      </c>
      <c r="Q68" s="778" t="str">
        <f t="shared" si="21"/>
        <v/>
      </c>
      <c r="R68" s="779" t="str">
        <f t="shared" si="21"/>
        <v/>
      </c>
      <c r="S68" s="774" t="str">
        <f t="shared" si="16"/>
        <v/>
      </c>
      <c r="T68" s="775" t="str">
        <f t="shared" si="16"/>
        <v/>
      </c>
      <c r="U68" s="776" t="str">
        <f t="shared" si="16"/>
        <v/>
      </c>
      <c r="V68" s="774" t="str">
        <f t="shared" si="9"/>
        <v/>
      </c>
      <c r="W68" s="775" t="str">
        <f t="shared" si="3"/>
        <v/>
      </c>
      <c r="X68" s="776" t="str">
        <f t="shared" si="3"/>
        <v/>
      </c>
      <c r="Y68" s="774" t="str">
        <f>IFERROR(IF(AND('DOMESTIC Wksht'!$BX$10="No Split",'DOMESTIC Wksht'!$D$1="W001"),VLOOKUP($G68,DOMPO,Y$4,0),VLOOKUP($G68,DOMPO,Y$5,0)),"")</f>
        <v/>
      </c>
      <c r="Z68" s="775" t="str">
        <f>IFERROR(IF(AND('DOMESTIC Wksht'!$BX$10="No Split",'DOMESTIC Wksht'!$D$1="W03"),VLOOKUP($G68,DOMPO,Z$4,0),VLOOKUP($G68,DOMPO,Z$5,0)),"")</f>
        <v/>
      </c>
      <c r="AA68" s="776" t="str">
        <f t="shared" si="4"/>
        <v/>
      </c>
      <c r="AB68" s="783">
        <f t="shared" si="5"/>
        <v>0</v>
      </c>
      <c r="AD68" s="490">
        <v>61</v>
      </c>
      <c r="AE68" s="698">
        <f>'DOMESTIC Wksht'!E75</f>
        <v>0</v>
      </c>
      <c r="AF68" s="698">
        <f>'DOMESTIC Wksht'!F75</f>
        <v>0</v>
      </c>
      <c r="AG68" s="1280">
        <f>'DOMESTIC Wksht'!N75</f>
        <v>0</v>
      </c>
      <c r="AH68" s="1280">
        <f>'DOMESTIC Wksht'!O75</f>
        <v>0</v>
      </c>
      <c r="AI68" s="699" t="str">
        <f>'DOMESTIC Wksht'!P75</f>
        <v>MP</v>
      </c>
      <c r="AJ68" s="1280">
        <f t="shared" si="10"/>
        <v>0</v>
      </c>
      <c r="AK68" s="700">
        <f>'DOMESTIC Wksht'!R75</f>
        <v>0</v>
      </c>
      <c r="AL68" s="495">
        <f t="shared" si="11"/>
        <v>0</v>
      </c>
      <c r="AM68" s="495">
        <f t="shared" si="12"/>
        <v>0</v>
      </c>
    </row>
    <row r="69" spans="2:39">
      <c r="B69" s="723"/>
      <c r="C69" s="92"/>
      <c r="D69" s="92"/>
      <c r="E69" s="724"/>
      <c r="F69" s="720">
        <f t="shared" si="13"/>
        <v>0</v>
      </c>
      <c r="G69" s="719"/>
      <c r="H69" s="771" t="str">
        <f t="shared" si="22"/>
        <v/>
      </c>
      <c r="I69" s="771" t="str">
        <f t="shared" si="22"/>
        <v/>
      </c>
      <c r="J69" s="695"/>
      <c r="K69" s="784">
        <f t="shared" si="6"/>
        <v>0</v>
      </c>
      <c r="L69" s="773" t="str">
        <f t="shared" si="1"/>
        <v/>
      </c>
      <c r="M69" s="774" t="str">
        <f t="shared" si="7"/>
        <v/>
      </c>
      <c r="N69" s="775" t="str">
        <f t="shared" si="7"/>
        <v/>
      </c>
      <c r="O69" s="776" t="str">
        <f t="shared" si="14"/>
        <v/>
      </c>
      <c r="P69" s="777" t="str">
        <f t="shared" si="21"/>
        <v/>
      </c>
      <c r="Q69" s="778" t="str">
        <f t="shared" si="21"/>
        <v/>
      </c>
      <c r="R69" s="779" t="str">
        <f t="shared" si="21"/>
        <v/>
      </c>
      <c r="S69" s="774" t="str">
        <f t="shared" si="16"/>
        <v/>
      </c>
      <c r="T69" s="775" t="str">
        <f t="shared" si="16"/>
        <v/>
      </c>
      <c r="U69" s="776" t="str">
        <f t="shared" si="16"/>
        <v/>
      </c>
      <c r="V69" s="774" t="str">
        <f t="shared" si="9"/>
        <v/>
      </c>
      <c r="W69" s="775" t="str">
        <f t="shared" si="3"/>
        <v/>
      </c>
      <c r="X69" s="776" t="str">
        <f t="shared" si="3"/>
        <v/>
      </c>
      <c r="Y69" s="774" t="str">
        <f>IFERROR(IF(AND('DOMESTIC Wksht'!$BX$10="No Split",'DOMESTIC Wksht'!$D$1="W001"),VLOOKUP($G69,DOMPO,Y$4,0),VLOOKUP($G69,DOMPO,Y$5,0)),"")</f>
        <v/>
      </c>
      <c r="Z69" s="775" t="str">
        <f>IFERROR(IF(AND('DOMESTIC Wksht'!$BX$10="No Split",'DOMESTIC Wksht'!$D$1="W03"),VLOOKUP($G69,DOMPO,Z$4,0),VLOOKUP($G69,DOMPO,Z$5,0)),"")</f>
        <v/>
      </c>
      <c r="AA69" s="776" t="str">
        <f t="shared" si="4"/>
        <v/>
      </c>
      <c r="AB69" s="783">
        <f t="shared" si="5"/>
        <v>0</v>
      </c>
      <c r="AD69" s="490">
        <v>62</v>
      </c>
      <c r="AE69" s="698">
        <f>'DOMESTIC Wksht'!E76</f>
        <v>0</v>
      </c>
      <c r="AF69" s="698">
        <f>'DOMESTIC Wksht'!F76</f>
        <v>0</v>
      </c>
      <c r="AG69" s="1280">
        <f>'DOMESTIC Wksht'!N76</f>
        <v>0</v>
      </c>
      <c r="AH69" s="1280">
        <f>'DOMESTIC Wksht'!O76</f>
        <v>0</v>
      </c>
      <c r="AI69" s="699" t="str">
        <f>'DOMESTIC Wksht'!P76</f>
        <v>MP</v>
      </c>
      <c r="AJ69" s="1280">
        <f t="shared" si="10"/>
        <v>0</v>
      </c>
      <c r="AK69" s="700">
        <f>'DOMESTIC Wksht'!R76</f>
        <v>0</v>
      </c>
      <c r="AL69" s="495">
        <f t="shared" si="11"/>
        <v>0</v>
      </c>
      <c r="AM69" s="495">
        <f t="shared" si="12"/>
        <v>0</v>
      </c>
    </row>
    <row r="70" spans="2:39">
      <c r="B70" s="723"/>
      <c r="C70" s="92"/>
      <c r="D70" s="92"/>
      <c r="E70" s="724"/>
      <c r="F70" s="720">
        <f t="shared" si="13"/>
        <v>0</v>
      </c>
      <c r="G70" s="719"/>
      <c r="H70" s="771" t="str">
        <f t="shared" si="22"/>
        <v/>
      </c>
      <c r="I70" s="771" t="str">
        <f t="shared" si="22"/>
        <v/>
      </c>
      <c r="J70" s="695"/>
      <c r="K70" s="784">
        <f t="shared" si="6"/>
        <v>0</v>
      </c>
      <c r="L70" s="773" t="str">
        <f t="shared" si="1"/>
        <v/>
      </c>
      <c r="M70" s="774" t="str">
        <f t="shared" si="7"/>
        <v/>
      </c>
      <c r="N70" s="775" t="str">
        <f t="shared" si="7"/>
        <v/>
      </c>
      <c r="O70" s="776" t="str">
        <f t="shared" si="14"/>
        <v/>
      </c>
      <c r="P70" s="777" t="str">
        <f t="shared" si="21"/>
        <v/>
      </c>
      <c r="Q70" s="778" t="str">
        <f t="shared" si="21"/>
        <v/>
      </c>
      <c r="R70" s="779" t="str">
        <f t="shared" si="21"/>
        <v/>
      </c>
      <c r="S70" s="774" t="str">
        <f t="shared" si="16"/>
        <v/>
      </c>
      <c r="T70" s="775" t="str">
        <f t="shared" si="16"/>
        <v/>
      </c>
      <c r="U70" s="776" t="str">
        <f t="shared" si="16"/>
        <v/>
      </c>
      <c r="V70" s="774" t="str">
        <f t="shared" si="9"/>
        <v/>
      </c>
      <c r="W70" s="775" t="str">
        <f t="shared" si="3"/>
        <v/>
      </c>
      <c r="X70" s="776" t="str">
        <f t="shared" si="3"/>
        <v/>
      </c>
      <c r="Y70" s="774" t="str">
        <f>IFERROR(IF(AND('DOMESTIC Wksht'!$BX$10="No Split",'DOMESTIC Wksht'!$D$1="W001"),VLOOKUP($G70,DOMPO,Y$4,0),VLOOKUP($G70,DOMPO,Y$5,0)),"")</f>
        <v/>
      </c>
      <c r="Z70" s="775" t="str">
        <f>IFERROR(IF(AND('DOMESTIC Wksht'!$BX$10="No Split",'DOMESTIC Wksht'!$D$1="W03"),VLOOKUP($G70,DOMPO,Z$4,0),VLOOKUP($G70,DOMPO,Z$5,0)),"")</f>
        <v/>
      </c>
      <c r="AA70" s="776" t="str">
        <f t="shared" si="4"/>
        <v/>
      </c>
      <c r="AB70" s="783">
        <f t="shared" si="5"/>
        <v>0</v>
      </c>
      <c r="AD70" s="490">
        <v>63</v>
      </c>
      <c r="AE70" s="698">
        <f>'DOMESTIC Wksht'!E77</f>
        <v>0</v>
      </c>
      <c r="AF70" s="698">
        <f>'DOMESTIC Wksht'!F77</f>
        <v>0</v>
      </c>
      <c r="AG70" s="1280">
        <f>'DOMESTIC Wksht'!N77</f>
        <v>0</v>
      </c>
      <c r="AH70" s="1280">
        <f>'DOMESTIC Wksht'!O77</f>
        <v>0</v>
      </c>
      <c r="AI70" s="699" t="str">
        <f>'DOMESTIC Wksht'!P77</f>
        <v>MP</v>
      </c>
      <c r="AJ70" s="1280">
        <f t="shared" si="10"/>
        <v>0</v>
      </c>
      <c r="AK70" s="700">
        <f>'DOMESTIC Wksht'!R77</f>
        <v>0</v>
      </c>
      <c r="AL70" s="495">
        <f t="shared" si="11"/>
        <v>0</v>
      </c>
      <c r="AM70" s="495">
        <f t="shared" si="12"/>
        <v>0</v>
      </c>
    </row>
    <row r="71" spans="2:39">
      <c r="B71" s="723"/>
      <c r="C71" s="92"/>
      <c r="D71" s="92"/>
      <c r="E71" s="724"/>
      <c r="F71" s="720">
        <f t="shared" si="13"/>
        <v>0</v>
      </c>
      <c r="G71" s="719"/>
      <c r="H71" s="771" t="str">
        <f t="shared" si="22"/>
        <v/>
      </c>
      <c r="I71" s="771" t="str">
        <f t="shared" si="22"/>
        <v/>
      </c>
      <c r="J71" s="695"/>
      <c r="K71" s="784">
        <f t="shared" si="6"/>
        <v>0</v>
      </c>
      <c r="L71" s="773" t="str">
        <f t="shared" si="1"/>
        <v/>
      </c>
      <c r="M71" s="774" t="str">
        <f t="shared" si="7"/>
        <v/>
      </c>
      <c r="N71" s="775" t="str">
        <f t="shared" si="7"/>
        <v/>
      </c>
      <c r="O71" s="776" t="str">
        <f t="shared" si="14"/>
        <v/>
      </c>
      <c r="P71" s="777" t="str">
        <f t="shared" si="21"/>
        <v/>
      </c>
      <c r="Q71" s="778" t="str">
        <f t="shared" si="21"/>
        <v/>
      </c>
      <c r="R71" s="779" t="str">
        <f t="shared" si="21"/>
        <v/>
      </c>
      <c r="S71" s="774" t="str">
        <f t="shared" si="16"/>
        <v/>
      </c>
      <c r="T71" s="775" t="str">
        <f t="shared" si="16"/>
        <v/>
      </c>
      <c r="U71" s="776" t="str">
        <f t="shared" si="16"/>
        <v/>
      </c>
      <c r="V71" s="774" t="str">
        <f t="shared" si="9"/>
        <v/>
      </c>
      <c r="W71" s="775" t="str">
        <f t="shared" si="3"/>
        <v/>
      </c>
      <c r="X71" s="776" t="str">
        <f t="shared" si="3"/>
        <v/>
      </c>
      <c r="Y71" s="774" t="str">
        <f>IFERROR(IF(AND('DOMESTIC Wksht'!$BX$10="No Split",'DOMESTIC Wksht'!$D$1="W001"),VLOOKUP($G71,DOMPO,Y$4,0),VLOOKUP($G71,DOMPO,Y$5,0)),"")</f>
        <v/>
      </c>
      <c r="Z71" s="775" t="str">
        <f>IFERROR(IF(AND('DOMESTIC Wksht'!$BX$10="No Split",'DOMESTIC Wksht'!$D$1="W03"),VLOOKUP($G71,DOMPO,Z$4,0),VLOOKUP($G71,DOMPO,Z$5,0)),"")</f>
        <v/>
      </c>
      <c r="AA71" s="776" t="str">
        <f t="shared" si="4"/>
        <v/>
      </c>
      <c r="AB71" s="783">
        <f t="shared" si="5"/>
        <v>0</v>
      </c>
      <c r="AD71" s="490">
        <v>64</v>
      </c>
      <c r="AE71" s="698">
        <f>'DOMESTIC Wksht'!E78</f>
        <v>0</v>
      </c>
      <c r="AF71" s="698">
        <f>'DOMESTIC Wksht'!F78</f>
        <v>0</v>
      </c>
      <c r="AG71" s="1280">
        <f>'DOMESTIC Wksht'!N78</f>
        <v>0</v>
      </c>
      <c r="AH71" s="1280">
        <f>'DOMESTIC Wksht'!O78</f>
        <v>0</v>
      </c>
      <c r="AI71" s="699" t="str">
        <f>'DOMESTIC Wksht'!P78</f>
        <v>MP</v>
      </c>
      <c r="AJ71" s="1280">
        <f t="shared" si="10"/>
        <v>0</v>
      </c>
      <c r="AK71" s="700">
        <f>'DOMESTIC Wksht'!R78</f>
        <v>0</v>
      </c>
      <c r="AL71" s="495">
        <f t="shared" si="11"/>
        <v>0</v>
      </c>
      <c r="AM71" s="495">
        <f t="shared" si="12"/>
        <v>0</v>
      </c>
    </row>
    <row r="72" spans="2:39">
      <c r="B72" s="723"/>
      <c r="C72" s="92"/>
      <c r="D72" s="92"/>
      <c r="E72" s="724"/>
      <c r="F72" s="720">
        <f t="shared" si="13"/>
        <v>0</v>
      </c>
      <c r="G72" s="719"/>
      <c r="H72" s="771" t="str">
        <f t="shared" si="22"/>
        <v/>
      </c>
      <c r="I72" s="771" t="str">
        <f t="shared" si="22"/>
        <v/>
      </c>
      <c r="J72" s="695"/>
      <c r="K72" s="784">
        <f t="shared" si="6"/>
        <v>0</v>
      </c>
      <c r="L72" s="773" t="str">
        <f t="shared" ref="L72:L135" si="23">IFERROR(VLOOKUP(H72,vstylepackDO,6,0),"")</f>
        <v/>
      </c>
      <c r="M72" s="774" t="str">
        <f t="shared" si="7"/>
        <v/>
      </c>
      <c r="N72" s="775" t="str">
        <f t="shared" si="7"/>
        <v/>
      </c>
      <c r="O72" s="776" t="str">
        <f t="shared" si="14"/>
        <v/>
      </c>
      <c r="P72" s="777" t="str">
        <f t="shared" si="21"/>
        <v/>
      </c>
      <c r="Q72" s="778" t="str">
        <f t="shared" si="21"/>
        <v/>
      </c>
      <c r="R72" s="779" t="str">
        <f t="shared" si="21"/>
        <v/>
      </c>
      <c r="S72" s="774" t="str">
        <f t="shared" si="16"/>
        <v/>
      </c>
      <c r="T72" s="775" t="str">
        <f t="shared" si="16"/>
        <v/>
      </c>
      <c r="U72" s="776" t="str">
        <f t="shared" si="16"/>
        <v/>
      </c>
      <c r="V72" s="774" t="str">
        <f t="shared" si="9"/>
        <v/>
      </c>
      <c r="W72" s="775" t="str">
        <f t="shared" si="9"/>
        <v/>
      </c>
      <c r="X72" s="776" t="str">
        <f t="shared" si="9"/>
        <v/>
      </c>
      <c r="Y72" s="774" t="str">
        <f>IFERROR(IF(AND('DOMESTIC Wksht'!$BX$10="No Split",'DOMESTIC Wksht'!$D$1="W001"),VLOOKUP($G72,DOMPO,Y$4,0),VLOOKUP($G72,DOMPO,Y$5,0)),"")</f>
        <v/>
      </c>
      <c r="Z72" s="775" t="str">
        <f>IFERROR(IF(AND('DOMESTIC Wksht'!$BX$10="No Split",'DOMESTIC Wksht'!$D$1="W03"),VLOOKUP($G72,DOMPO,Z$4,0),VLOOKUP($G72,DOMPO,Z$5,0)),"")</f>
        <v/>
      </c>
      <c r="AA72" s="776" t="str">
        <f t="shared" ref="AA72:AA135" si="24">IFERROR(IF(VLOOKUP($G72,DOMPO,AA$5,0)=0,"",VLOOKUP($G72,DOMPO,AA$5,0)),"")</f>
        <v/>
      </c>
      <c r="AB72" s="783">
        <f t="shared" ref="AB72:AB135" si="25">SUM(Y72:AA72)</f>
        <v>0</v>
      </c>
      <c r="AD72" s="490">
        <v>65</v>
      </c>
      <c r="AE72" s="698">
        <f>'DOMESTIC Wksht'!E79</f>
        <v>0</v>
      </c>
      <c r="AF72" s="698">
        <f>'DOMESTIC Wksht'!F79</f>
        <v>0</v>
      </c>
      <c r="AG72" s="1280">
        <f>'DOMESTIC Wksht'!N79</f>
        <v>0</v>
      </c>
      <c r="AH72" s="1280">
        <f>'DOMESTIC Wksht'!O79</f>
        <v>0</v>
      </c>
      <c r="AI72" s="699" t="str">
        <f>'DOMESTIC Wksht'!P79</f>
        <v>MP</v>
      </c>
      <c r="AJ72" s="1280">
        <f t="shared" si="10"/>
        <v>0</v>
      </c>
      <c r="AK72" s="700">
        <f>'DOMESTIC Wksht'!R79</f>
        <v>0</v>
      </c>
      <c r="AL72" s="495">
        <f t="shared" si="11"/>
        <v>0</v>
      </c>
      <c r="AM72" s="495">
        <f t="shared" si="12"/>
        <v>0</v>
      </c>
    </row>
    <row r="73" spans="2:39">
      <c r="B73" s="723"/>
      <c r="C73" s="92"/>
      <c r="D73" s="92"/>
      <c r="E73" s="724"/>
      <c r="F73" s="720">
        <f t="shared" si="13"/>
        <v>0</v>
      </c>
      <c r="G73" s="719"/>
      <c r="H73" s="771" t="str">
        <f t="shared" si="22"/>
        <v/>
      </c>
      <c r="I73" s="771" t="str">
        <f t="shared" si="22"/>
        <v/>
      </c>
      <c r="J73" s="695"/>
      <c r="K73" s="784">
        <f t="shared" ref="K73:K136" si="26">IFERROR(J73*F73,"")</f>
        <v>0</v>
      </c>
      <c r="L73" s="773" t="str">
        <f t="shared" si="23"/>
        <v/>
      </c>
      <c r="M73" s="774" t="str">
        <f t="shared" ref="M73:N136" si="27">IF(AND($E73&gt;0,Y73&lt;&gt;""),ROUND(Y73/$AB73*$E73,0),"")</f>
        <v/>
      </c>
      <c r="N73" s="775" t="str">
        <f t="shared" si="27"/>
        <v/>
      </c>
      <c r="O73" s="776" t="str">
        <f t="shared" si="14"/>
        <v/>
      </c>
      <c r="P73" s="777" t="str">
        <f t="shared" si="21"/>
        <v/>
      </c>
      <c r="Q73" s="778" t="str">
        <f t="shared" si="21"/>
        <v/>
      </c>
      <c r="R73" s="779" t="str">
        <f t="shared" si="21"/>
        <v/>
      </c>
      <c r="S73" s="774" t="str">
        <f t="shared" si="16"/>
        <v/>
      </c>
      <c r="T73" s="775" t="str">
        <f t="shared" si="16"/>
        <v/>
      </c>
      <c r="U73" s="776" t="str">
        <f t="shared" si="16"/>
        <v/>
      </c>
      <c r="V73" s="774" t="str">
        <f t="shared" ref="V73:X136" si="28">IF(SUMIF($G$8:$G$307,$G73,S$8:S$307)=0,"",SUMIF($G$8:$G$307,$G73,S$8:S$307))</f>
        <v/>
      </c>
      <c r="W73" s="775" t="str">
        <f t="shared" si="28"/>
        <v/>
      </c>
      <c r="X73" s="776" t="str">
        <f t="shared" si="28"/>
        <v/>
      </c>
      <c r="Y73" s="774" t="str">
        <f>IFERROR(IF(AND('DOMESTIC Wksht'!$BX$10="No Split",'DOMESTIC Wksht'!$D$1="W001"),VLOOKUP($G73,DOMPO,Y$4,0),VLOOKUP($G73,DOMPO,Y$5,0)),"")</f>
        <v/>
      </c>
      <c r="Z73" s="775" t="str">
        <f>IFERROR(IF(AND('DOMESTIC Wksht'!$BX$10="No Split",'DOMESTIC Wksht'!$D$1="W03"),VLOOKUP($G73,DOMPO,Z$4,0),VLOOKUP($G73,DOMPO,Z$5,0)),"")</f>
        <v/>
      </c>
      <c r="AA73" s="776" t="str">
        <f t="shared" si="24"/>
        <v/>
      </c>
      <c r="AB73" s="783">
        <f t="shared" si="25"/>
        <v>0</v>
      </c>
      <c r="AD73" s="490">
        <v>66</v>
      </c>
      <c r="AE73" s="698">
        <f>'DOMESTIC Wksht'!E80</f>
        <v>0</v>
      </c>
      <c r="AF73" s="698">
        <f>'DOMESTIC Wksht'!F80</f>
        <v>0</v>
      </c>
      <c r="AG73" s="1280">
        <f>'DOMESTIC Wksht'!N80</f>
        <v>0</v>
      </c>
      <c r="AH73" s="1280">
        <f>'DOMESTIC Wksht'!O80</f>
        <v>0</v>
      </c>
      <c r="AI73" s="699" t="str">
        <f>'DOMESTIC Wksht'!P80</f>
        <v>MP</v>
      </c>
      <c r="AJ73" s="1280">
        <f t="shared" ref="AJ73:AJ136" si="29">IF(AI73="IP",AG73,IF(AI73="MP",AH73,99))</f>
        <v>0</v>
      </c>
      <c r="AK73" s="700">
        <f>'DOMESTIC Wksht'!R80</f>
        <v>0</v>
      </c>
      <c r="AL73" s="495">
        <f t="shared" ref="AL73:AL136" si="30">IFERROR(SUMIF($G$8:$G$307,AD73,$K$8:$K$307),"")</f>
        <v>0</v>
      </c>
      <c r="AM73" s="495">
        <f t="shared" ref="AM73:AM136" si="31">IFERROR(AK73-SUMIF($G$8:$G$307,AD73,$K$8:$K$307),"")</f>
        <v>0</v>
      </c>
    </row>
    <row r="74" spans="2:39">
      <c r="B74" s="723"/>
      <c r="C74" s="92"/>
      <c r="D74" s="92"/>
      <c r="E74" s="724"/>
      <c r="F74" s="720">
        <f t="shared" ref="F74:F137" si="32">IF(E74="",F73,E74)</f>
        <v>0</v>
      </c>
      <c r="G74" s="719"/>
      <c r="H74" s="771" t="str">
        <f t="shared" si="22"/>
        <v/>
      </c>
      <c r="I74" s="771" t="str">
        <f t="shared" si="22"/>
        <v/>
      </c>
      <c r="J74" s="695"/>
      <c r="K74" s="784">
        <f t="shared" si="26"/>
        <v>0</v>
      </c>
      <c r="L74" s="773" t="str">
        <f t="shared" si="23"/>
        <v/>
      </c>
      <c r="M74" s="774" t="str">
        <f t="shared" si="27"/>
        <v/>
      </c>
      <c r="N74" s="775" t="str">
        <f t="shared" si="27"/>
        <v/>
      </c>
      <c r="O74" s="776" t="str">
        <f t="shared" ref="O74:O137" si="33">IFERROR(E74-M74-N74,"")</f>
        <v/>
      </c>
      <c r="P74" s="777" t="str">
        <f t="shared" ref="P74:R89" si="34">IF(M74&lt;&gt;"",M74,IF($J74&lt;&gt;"",P73,""))</f>
        <v/>
      </c>
      <c r="Q74" s="778" t="str">
        <f t="shared" si="34"/>
        <v/>
      </c>
      <c r="R74" s="779" t="str">
        <f t="shared" si="34"/>
        <v/>
      </c>
      <c r="S74" s="774" t="str">
        <f t="shared" si="16"/>
        <v/>
      </c>
      <c r="T74" s="775" t="str">
        <f t="shared" si="16"/>
        <v/>
      </c>
      <c r="U74" s="776" t="str">
        <f t="shared" si="16"/>
        <v/>
      </c>
      <c r="V74" s="774" t="str">
        <f t="shared" si="28"/>
        <v/>
      </c>
      <c r="W74" s="775" t="str">
        <f t="shared" si="28"/>
        <v/>
      </c>
      <c r="X74" s="776" t="str">
        <f t="shared" si="28"/>
        <v/>
      </c>
      <c r="Y74" s="774" t="str">
        <f>IFERROR(IF(AND('DOMESTIC Wksht'!$BX$10="No Split",'DOMESTIC Wksht'!$D$1="W001"),VLOOKUP($G74,DOMPO,Y$4,0),VLOOKUP($G74,DOMPO,Y$5,0)),"")</f>
        <v/>
      </c>
      <c r="Z74" s="775" t="str">
        <f>IFERROR(IF(AND('DOMESTIC Wksht'!$BX$10="No Split",'DOMESTIC Wksht'!$D$1="W03"),VLOOKUP($G74,DOMPO,Z$4,0),VLOOKUP($G74,DOMPO,Z$5,0)),"")</f>
        <v/>
      </c>
      <c r="AA74" s="776" t="str">
        <f t="shared" si="24"/>
        <v/>
      </c>
      <c r="AB74" s="783">
        <f t="shared" si="25"/>
        <v>0</v>
      </c>
      <c r="AD74" s="490">
        <v>67</v>
      </c>
      <c r="AE74" s="698">
        <f>'DOMESTIC Wksht'!E81</f>
        <v>0</v>
      </c>
      <c r="AF74" s="698">
        <f>'DOMESTIC Wksht'!F81</f>
        <v>0</v>
      </c>
      <c r="AG74" s="1280">
        <f>'DOMESTIC Wksht'!N81</f>
        <v>0</v>
      </c>
      <c r="AH74" s="1280">
        <f>'DOMESTIC Wksht'!O81</f>
        <v>0</v>
      </c>
      <c r="AI74" s="699" t="str">
        <f>'DOMESTIC Wksht'!P81</f>
        <v>MP</v>
      </c>
      <c r="AJ74" s="1280">
        <f t="shared" si="29"/>
        <v>0</v>
      </c>
      <c r="AK74" s="700">
        <f>'DOMESTIC Wksht'!R81</f>
        <v>0</v>
      </c>
      <c r="AL74" s="495">
        <f t="shared" si="30"/>
        <v>0</v>
      </c>
      <c r="AM74" s="495">
        <f t="shared" si="31"/>
        <v>0</v>
      </c>
    </row>
    <row r="75" spans="2:39">
      <c r="B75" s="723"/>
      <c r="C75" s="92"/>
      <c r="D75" s="92"/>
      <c r="E75" s="724"/>
      <c r="F75" s="720">
        <f t="shared" si="32"/>
        <v>0</v>
      </c>
      <c r="G75" s="719"/>
      <c r="H75" s="771" t="str">
        <f t="shared" si="22"/>
        <v/>
      </c>
      <c r="I75" s="771" t="str">
        <f t="shared" si="22"/>
        <v/>
      </c>
      <c r="J75" s="695"/>
      <c r="K75" s="784">
        <f t="shared" si="26"/>
        <v>0</v>
      </c>
      <c r="L75" s="773" t="str">
        <f t="shared" si="23"/>
        <v/>
      </c>
      <c r="M75" s="774" t="str">
        <f t="shared" si="27"/>
        <v/>
      </c>
      <c r="N75" s="775" t="str">
        <f t="shared" si="27"/>
        <v/>
      </c>
      <c r="O75" s="776" t="str">
        <f t="shared" si="33"/>
        <v/>
      </c>
      <c r="P75" s="777" t="str">
        <f t="shared" si="34"/>
        <v/>
      </c>
      <c r="Q75" s="778" t="str">
        <f t="shared" si="34"/>
        <v/>
      </c>
      <c r="R75" s="779" t="str">
        <f t="shared" si="34"/>
        <v/>
      </c>
      <c r="S75" s="774" t="str">
        <f t="shared" si="16"/>
        <v/>
      </c>
      <c r="T75" s="775" t="str">
        <f t="shared" si="16"/>
        <v/>
      </c>
      <c r="U75" s="776" t="str">
        <f t="shared" si="16"/>
        <v/>
      </c>
      <c r="V75" s="774" t="str">
        <f t="shared" si="28"/>
        <v/>
      </c>
      <c r="W75" s="775" t="str">
        <f t="shared" si="28"/>
        <v/>
      </c>
      <c r="X75" s="776" t="str">
        <f t="shared" si="28"/>
        <v/>
      </c>
      <c r="Y75" s="774" t="str">
        <f>IFERROR(IF(AND('DOMESTIC Wksht'!$BX$10="No Split",'DOMESTIC Wksht'!$D$1="W001"),VLOOKUP($G75,DOMPO,Y$4,0),VLOOKUP($G75,DOMPO,Y$5,0)),"")</f>
        <v/>
      </c>
      <c r="Z75" s="775" t="str">
        <f>IFERROR(IF(AND('DOMESTIC Wksht'!$BX$10="No Split",'DOMESTIC Wksht'!$D$1="W03"),VLOOKUP($G75,DOMPO,Z$4,0),VLOOKUP($G75,DOMPO,Z$5,0)),"")</f>
        <v/>
      </c>
      <c r="AA75" s="776" t="str">
        <f t="shared" si="24"/>
        <v/>
      </c>
      <c r="AB75" s="783">
        <f t="shared" si="25"/>
        <v>0</v>
      </c>
      <c r="AD75" s="490">
        <v>68</v>
      </c>
      <c r="AE75" s="698">
        <f>'DOMESTIC Wksht'!E82</f>
        <v>0</v>
      </c>
      <c r="AF75" s="698">
        <f>'DOMESTIC Wksht'!F82</f>
        <v>0</v>
      </c>
      <c r="AG75" s="1280">
        <f>'DOMESTIC Wksht'!N82</f>
        <v>0</v>
      </c>
      <c r="AH75" s="1280">
        <f>'DOMESTIC Wksht'!O82</f>
        <v>0</v>
      </c>
      <c r="AI75" s="699" t="str">
        <f>'DOMESTIC Wksht'!P82</f>
        <v>MP</v>
      </c>
      <c r="AJ75" s="1280">
        <f t="shared" si="29"/>
        <v>0</v>
      </c>
      <c r="AK75" s="700">
        <f>'DOMESTIC Wksht'!R82</f>
        <v>0</v>
      </c>
      <c r="AL75" s="495">
        <f t="shared" si="30"/>
        <v>0</v>
      </c>
      <c r="AM75" s="495">
        <f t="shared" si="31"/>
        <v>0</v>
      </c>
    </row>
    <row r="76" spans="2:39">
      <c r="B76" s="723"/>
      <c r="C76" s="92"/>
      <c r="D76" s="92"/>
      <c r="E76" s="724"/>
      <c r="F76" s="720">
        <f t="shared" si="32"/>
        <v>0</v>
      </c>
      <c r="G76" s="719"/>
      <c r="H76" s="771" t="str">
        <f t="shared" si="22"/>
        <v/>
      </c>
      <c r="I76" s="771" t="str">
        <f t="shared" si="22"/>
        <v/>
      </c>
      <c r="J76" s="695"/>
      <c r="K76" s="784">
        <f t="shared" si="26"/>
        <v>0</v>
      </c>
      <c r="L76" s="773" t="str">
        <f t="shared" si="23"/>
        <v/>
      </c>
      <c r="M76" s="774" t="str">
        <f t="shared" si="27"/>
        <v/>
      </c>
      <c r="N76" s="775" t="str">
        <f t="shared" si="27"/>
        <v/>
      </c>
      <c r="O76" s="776" t="str">
        <f t="shared" si="33"/>
        <v/>
      </c>
      <c r="P76" s="777" t="str">
        <f t="shared" si="34"/>
        <v/>
      </c>
      <c r="Q76" s="778" t="str">
        <f t="shared" si="34"/>
        <v/>
      </c>
      <c r="R76" s="779" t="str">
        <f t="shared" si="34"/>
        <v/>
      </c>
      <c r="S76" s="774" t="str">
        <f t="shared" si="16"/>
        <v/>
      </c>
      <c r="T76" s="775" t="str">
        <f t="shared" si="16"/>
        <v/>
      </c>
      <c r="U76" s="776" t="str">
        <f t="shared" si="16"/>
        <v/>
      </c>
      <c r="V76" s="774" t="str">
        <f t="shared" si="28"/>
        <v/>
      </c>
      <c r="W76" s="775" t="str">
        <f t="shared" si="28"/>
        <v/>
      </c>
      <c r="X76" s="776" t="str">
        <f t="shared" si="28"/>
        <v/>
      </c>
      <c r="Y76" s="774" t="str">
        <f>IFERROR(IF(AND('DOMESTIC Wksht'!$BX$10="No Split",'DOMESTIC Wksht'!$D$1="W001"),VLOOKUP($G76,DOMPO,Y$4,0),VLOOKUP($G76,DOMPO,Y$5,0)),"")</f>
        <v/>
      </c>
      <c r="Z76" s="775" t="str">
        <f>IFERROR(IF(AND('DOMESTIC Wksht'!$BX$10="No Split",'DOMESTIC Wksht'!$D$1="W03"),VLOOKUP($G76,DOMPO,Z$4,0),VLOOKUP($G76,DOMPO,Z$5,0)),"")</f>
        <v/>
      </c>
      <c r="AA76" s="776" t="str">
        <f t="shared" si="24"/>
        <v/>
      </c>
      <c r="AB76" s="783">
        <f t="shared" si="25"/>
        <v>0</v>
      </c>
      <c r="AD76" s="490">
        <v>69</v>
      </c>
      <c r="AE76" s="698">
        <f>'DOMESTIC Wksht'!E83</f>
        <v>0</v>
      </c>
      <c r="AF76" s="698">
        <f>'DOMESTIC Wksht'!F83</f>
        <v>0</v>
      </c>
      <c r="AG76" s="1280">
        <f>'DOMESTIC Wksht'!N83</f>
        <v>0</v>
      </c>
      <c r="AH76" s="1280">
        <f>'DOMESTIC Wksht'!O83</f>
        <v>0</v>
      </c>
      <c r="AI76" s="699" t="str">
        <f>'DOMESTIC Wksht'!P83</f>
        <v>MP</v>
      </c>
      <c r="AJ76" s="1280">
        <f t="shared" si="29"/>
        <v>0</v>
      </c>
      <c r="AK76" s="700">
        <f>'DOMESTIC Wksht'!R83</f>
        <v>0</v>
      </c>
      <c r="AL76" s="495">
        <f t="shared" si="30"/>
        <v>0</v>
      </c>
      <c r="AM76" s="495">
        <f t="shared" si="31"/>
        <v>0</v>
      </c>
    </row>
    <row r="77" spans="2:39">
      <c r="B77" s="723"/>
      <c r="C77" s="92"/>
      <c r="D77" s="92"/>
      <c r="E77" s="724"/>
      <c r="F77" s="720">
        <f t="shared" si="32"/>
        <v>0</v>
      </c>
      <c r="G77" s="719"/>
      <c r="H77" s="771" t="str">
        <f t="shared" si="22"/>
        <v/>
      </c>
      <c r="I77" s="771" t="str">
        <f t="shared" si="22"/>
        <v/>
      </c>
      <c r="J77" s="695"/>
      <c r="K77" s="784">
        <f t="shared" si="26"/>
        <v>0</v>
      </c>
      <c r="L77" s="773" t="str">
        <f t="shared" si="23"/>
        <v/>
      </c>
      <c r="M77" s="774" t="str">
        <f t="shared" si="27"/>
        <v/>
      </c>
      <c r="N77" s="775" t="str">
        <f t="shared" si="27"/>
        <v/>
      </c>
      <c r="O77" s="776" t="str">
        <f t="shared" si="33"/>
        <v/>
      </c>
      <c r="P77" s="777" t="str">
        <f t="shared" si="34"/>
        <v/>
      </c>
      <c r="Q77" s="778" t="str">
        <f t="shared" si="34"/>
        <v/>
      </c>
      <c r="R77" s="779" t="str">
        <f t="shared" si="34"/>
        <v/>
      </c>
      <c r="S77" s="774" t="str">
        <f t="shared" si="16"/>
        <v/>
      </c>
      <c r="T77" s="775" t="str">
        <f t="shared" si="16"/>
        <v/>
      </c>
      <c r="U77" s="776" t="str">
        <f t="shared" si="16"/>
        <v/>
      </c>
      <c r="V77" s="774" t="str">
        <f t="shared" si="28"/>
        <v/>
      </c>
      <c r="W77" s="775" t="str">
        <f t="shared" si="28"/>
        <v/>
      </c>
      <c r="X77" s="776" t="str">
        <f t="shared" si="28"/>
        <v/>
      </c>
      <c r="Y77" s="774" t="str">
        <f>IFERROR(IF(AND('DOMESTIC Wksht'!$BX$10="No Split",'DOMESTIC Wksht'!$D$1="W001"),VLOOKUP($G77,DOMPO,Y$4,0),VLOOKUP($G77,DOMPO,Y$5,0)),"")</f>
        <v/>
      </c>
      <c r="Z77" s="775" t="str">
        <f>IFERROR(IF(AND('DOMESTIC Wksht'!$BX$10="No Split",'DOMESTIC Wksht'!$D$1="W03"),VLOOKUP($G77,DOMPO,Z$4,0),VLOOKUP($G77,DOMPO,Z$5,0)),"")</f>
        <v/>
      </c>
      <c r="AA77" s="776" t="str">
        <f t="shared" si="24"/>
        <v/>
      </c>
      <c r="AB77" s="783">
        <f t="shared" si="25"/>
        <v>0</v>
      </c>
      <c r="AD77" s="490">
        <v>70</v>
      </c>
      <c r="AE77" s="698">
        <f>'DOMESTIC Wksht'!E84</f>
        <v>0</v>
      </c>
      <c r="AF77" s="698">
        <f>'DOMESTIC Wksht'!F84</f>
        <v>0</v>
      </c>
      <c r="AG77" s="1280">
        <f>'DOMESTIC Wksht'!N84</f>
        <v>0</v>
      </c>
      <c r="AH77" s="1280">
        <f>'DOMESTIC Wksht'!O84</f>
        <v>0</v>
      </c>
      <c r="AI77" s="699" t="str">
        <f>'DOMESTIC Wksht'!P84</f>
        <v>MP</v>
      </c>
      <c r="AJ77" s="1280">
        <f t="shared" si="29"/>
        <v>0</v>
      </c>
      <c r="AK77" s="700">
        <f>'DOMESTIC Wksht'!R84</f>
        <v>0</v>
      </c>
      <c r="AL77" s="495">
        <f t="shared" si="30"/>
        <v>0</v>
      </c>
      <c r="AM77" s="495">
        <f t="shared" si="31"/>
        <v>0</v>
      </c>
    </row>
    <row r="78" spans="2:39">
      <c r="B78" s="723"/>
      <c r="C78" s="92"/>
      <c r="D78" s="92"/>
      <c r="E78" s="724"/>
      <c r="F78" s="720">
        <f t="shared" si="32"/>
        <v>0</v>
      </c>
      <c r="G78" s="719"/>
      <c r="H78" s="771" t="str">
        <f t="shared" si="22"/>
        <v/>
      </c>
      <c r="I78" s="771" t="str">
        <f t="shared" si="22"/>
        <v/>
      </c>
      <c r="J78" s="695"/>
      <c r="K78" s="784">
        <f t="shared" si="26"/>
        <v>0</v>
      </c>
      <c r="L78" s="773" t="str">
        <f t="shared" si="23"/>
        <v/>
      </c>
      <c r="M78" s="774" t="str">
        <f t="shared" si="27"/>
        <v/>
      </c>
      <c r="N78" s="775" t="str">
        <f t="shared" si="27"/>
        <v/>
      </c>
      <c r="O78" s="776" t="str">
        <f t="shared" si="33"/>
        <v/>
      </c>
      <c r="P78" s="777" t="str">
        <f t="shared" si="34"/>
        <v/>
      </c>
      <c r="Q78" s="778" t="str">
        <f t="shared" si="34"/>
        <v/>
      </c>
      <c r="R78" s="779" t="str">
        <f t="shared" si="34"/>
        <v/>
      </c>
      <c r="S78" s="774" t="str">
        <f t="shared" si="16"/>
        <v/>
      </c>
      <c r="T78" s="775" t="str">
        <f t="shared" si="16"/>
        <v/>
      </c>
      <c r="U78" s="776" t="str">
        <f t="shared" si="16"/>
        <v/>
      </c>
      <c r="V78" s="774" t="str">
        <f t="shared" si="28"/>
        <v/>
      </c>
      <c r="W78" s="775" t="str">
        <f t="shared" si="28"/>
        <v/>
      </c>
      <c r="X78" s="776" t="str">
        <f t="shared" si="28"/>
        <v/>
      </c>
      <c r="Y78" s="774" t="str">
        <f>IFERROR(IF(AND('DOMESTIC Wksht'!$BX$10="No Split",'DOMESTIC Wksht'!$D$1="W001"),VLOOKUP($G78,DOMPO,Y$4,0),VLOOKUP($G78,DOMPO,Y$5,0)),"")</f>
        <v/>
      </c>
      <c r="Z78" s="775" t="str">
        <f>IFERROR(IF(AND('DOMESTIC Wksht'!$BX$10="No Split",'DOMESTIC Wksht'!$D$1="W03"),VLOOKUP($G78,DOMPO,Z$4,0),VLOOKUP($G78,DOMPO,Z$5,0)),"")</f>
        <v/>
      </c>
      <c r="AA78" s="776" t="str">
        <f t="shared" si="24"/>
        <v/>
      </c>
      <c r="AB78" s="783">
        <f t="shared" si="25"/>
        <v>0</v>
      </c>
      <c r="AD78" s="490">
        <v>71</v>
      </c>
      <c r="AE78" s="698">
        <f>'DOMESTIC Wksht'!E85</f>
        <v>0</v>
      </c>
      <c r="AF78" s="698">
        <f>'DOMESTIC Wksht'!F85</f>
        <v>0</v>
      </c>
      <c r="AG78" s="1280">
        <f>'DOMESTIC Wksht'!N85</f>
        <v>0</v>
      </c>
      <c r="AH78" s="1280">
        <f>'DOMESTIC Wksht'!O85</f>
        <v>0</v>
      </c>
      <c r="AI78" s="699" t="str">
        <f>'DOMESTIC Wksht'!P85</f>
        <v>MP</v>
      </c>
      <c r="AJ78" s="1280">
        <f t="shared" si="29"/>
        <v>0</v>
      </c>
      <c r="AK78" s="700">
        <f>'DOMESTIC Wksht'!R85</f>
        <v>0</v>
      </c>
      <c r="AL78" s="495">
        <f t="shared" si="30"/>
        <v>0</v>
      </c>
      <c r="AM78" s="495">
        <f t="shared" si="31"/>
        <v>0</v>
      </c>
    </row>
    <row r="79" spans="2:39">
      <c r="B79" s="723"/>
      <c r="C79" s="92"/>
      <c r="D79" s="92"/>
      <c r="E79" s="724"/>
      <c r="F79" s="720">
        <f t="shared" si="32"/>
        <v>0</v>
      </c>
      <c r="G79" s="719"/>
      <c r="H79" s="771" t="str">
        <f t="shared" si="22"/>
        <v/>
      </c>
      <c r="I79" s="771" t="str">
        <f t="shared" si="22"/>
        <v/>
      </c>
      <c r="J79" s="695"/>
      <c r="K79" s="784">
        <f t="shared" si="26"/>
        <v>0</v>
      </c>
      <c r="L79" s="773" t="str">
        <f t="shared" si="23"/>
        <v/>
      </c>
      <c r="M79" s="774" t="str">
        <f t="shared" si="27"/>
        <v/>
      </c>
      <c r="N79" s="775" t="str">
        <f t="shared" si="27"/>
        <v/>
      </c>
      <c r="O79" s="776" t="str">
        <f t="shared" si="33"/>
        <v/>
      </c>
      <c r="P79" s="777" t="str">
        <f t="shared" si="34"/>
        <v/>
      </c>
      <c r="Q79" s="778" t="str">
        <f t="shared" si="34"/>
        <v/>
      </c>
      <c r="R79" s="779" t="str">
        <f t="shared" si="34"/>
        <v/>
      </c>
      <c r="S79" s="774" t="str">
        <f t="shared" si="16"/>
        <v/>
      </c>
      <c r="T79" s="775" t="str">
        <f t="shared" si="16"/>
        <v/>
      </c>
      <c r="U79" s="776" t="str">
        <f t="shared" si="16"/>
        <v/>
      </c>
      <c r="V79" s="774" t="str">
        <f t="shared" si="28"/>
        <v/>
      </c>
      <c r="W79" s="775" t="str">
        <f t="shared" si="28"/>
        <v/>
      </c>
      <c r="X79" s="776" t="str">
        <f t="shared" si="28"/>
        <v/>
      </c>
      <c r="Y79" s="774" t="str">
        <f>IFERROR(IF(AND('DOMESTIC Wksht'!$BX$10="No Split",'DOMESTIC Wksht'!$D$1="W001"),VLOOKUP($G79,DOMPO,Y$4,0),VLOOKUP($G79,DOMPO,Y$5,0)),"")</f>
        <v/>
      </c>
      <c r="Z79" s="775" t="str">
        <f>IFERROR(IF(AND('DOMESTIC Wksht'!$BX$10="No Split",'DOMESTIC Wksht'!$D$1="W03"),VLOOKUP($G79,DOMPO,Z$4,0),VLOOKUP($G79,DOMPO,Z$5,0)),"")</f>
        <v/>
      </c>
      <c r="AA79" s="776" t="str">
        <f t="shared" si="24"/>
        <v/>
      </c>
      <c r="AB79" s="783">
        <f t="shared" si="25"/>
        <v>0</v>
      </c>
      <c r="AD79" s="490">
        <v>72</v>
      </c>
      <c r="AE79" s="698">
        <f>'DOMESTIC Wksht'!E86</f>
        <v>0</v>
      </c>
      <c r="AF79" s="698">
        <f>'DOMESTIC Wksht'!F86</f>
        <v>0</v>
      </c>
      <c r="AG79" s="1280">
        <f>'DOMESTIC Wksht'!N86</f>
        <v>0</v>
      </c>
      <c r="AH79" s="1280">
        <f>'DOMESTIC Wksht'!O86</f>
        <v>0</v>
      </c>
      <c r="AI79" s="699" t="str">
        <f>'DOMESTIC Wksht'!P86</f>
        <v>MP</v>
      </c>
      <c r="AJ79" s="1280">
        <f t="shared" si="29"/>
        <v>0</v>
      </c>
      <c r="AK79" s="700">
        <f>'DOMESTIC Wksht'!R86</f>
        <v>0</v>
      </c>
      <c r="AL79" s="495">
        <f t="shared" si="30"/>
        <v>0</v>
      </c>
      <c r="AM79" s="495">
        <f t="shared" si="31"/>
        <v>0</v>
      </c>
    </row>
    <row r="80" spans="2:39">
      <c r="B80" s="723"/>
      <c r="C80" s="92"/>
      <c r="D80" s="92"/>
      <c r="E80" s="724"/>
      <c r="F80" s="720">
        <f t="shared" si="32"/>
        <v>0</v>
      </c>
      <c r="G80" s="719"/>
      <c r="H80" s="771" t="str">
        <f t="shared" si="22"/>
        <v/>
      </c>
      <c r="I80" s="771" t="str">
        <f t="shared" si="22"/>
        <v/>
      </c>
      <c r="J80" s="695"/>
      <c r="K80" s="784">
        <f t="shared" si="26"/>
        <v>0</v>
      </c>
      <c r="L80" s="773" t="str">
        <f t="shared" si="23"/>
        <v/>
      </c>
      <c r="M80" s="774" t="str">
        <f t="shared" si="27"/>
        <v/>
      </c>
      <c r="N80" s="775" t="str">
        <f t="shared" si="27"/>
        <v/>
      </c>
      <c r="O80" s="776" t="str">
        <f t="shared" si="33"/>
        <v/>
      </c>
      <c r="P80" s="777" t="str">
        <f t="shared" si="34"/>
        <v/>
      </c>
      <c r="Q80" s="778" t="str">
        <f t="shared" si="34"/>
        <v/>
      </c>
      <c r="R80" s="779" t="str">
        <f t="shared" si="34"/>
        <v/>
      </c>
      <c r="S80" s="774" t="str">
        <f t="shared" si="16"/>
        <v/>
      </c>
      <c r="T80" s="775" t="str">
        <f t="shared" si="16"/>
        <v/>
      </c>
      <c r="U80" s="776" t="str">
        <f t="shared" si="16"/>
        <v/>
      </c>
      <c r="V80" s="774" t="str">
        <f t="shared" si="28"/>
        <v/>
      </c>
      <c r="W80" s="775" t="str">
        <f t="shared" si="28"/>
        <v/>
      </c>
      <c r="X80" s="776" t="str">
        <f t="shared" si="28"/>
        <v/>
      </c>
      <c r="Y80" s="774" t="str">
        <f>IFERROR(IF(AND('DOMESTIC Wksht'!$BX$10="No Split",'DOMESTIC Wksht'!$D$1="W001"),VLOOKUP($G80,DOMPO,Y$4,0),VLOOKUP($G80,DOMPO,Y$5,0)),"")</f>
        <v/>
      </c>
      <c r="Z80" s="775" t="str">
        <f>IFERROR(IF(AND('DOMESTIC Wksht'!$BX$10="No Split",'DOMESTIC Wksht'!$D$1="W03"),VLOOKUP($G80,DOMPO,Z$4,0),VLOOKUP($G80,DOMPO,Z$5,0)),"")</f>
        <v/>
      </c>
      <c r="AA80" s="776" t="str">
        <f t="shared" si="24"/>
        <v/>
      </c>
      <c r="AB80" s="783">
        <f t="shared" si="25"/>
        <v>0</v>
      </c>
      <c r="AD80" s="490">
        <v>73</v>
      </c>
      <c r="AE80" s="698">
        <f>'DOMESTIC Wksht'!E87</f>
        <v>0</v>
      </c>
      <c r="AF80" s="698">
        <f>'DOMESTIC Wksht'!F87</f>
        <v>0</v>
      </c>
      <c r="AG80" s="1280">
        <f>'DOMESTIC Wksht'!N87</f>
        <v>0</v>
      </c>
      <c r="AH80" s="1280">
        <f>'DOMESTIC Wksht'!O87</f>
        <v>0</v>
      </c>
      <c r="AI80" s="699" t="str">
        <f>'DOMESTIC Wksht'!P87</f>
        <v>MP</v>
      </c>
      <c r="AJ80" s="1280">
        <f t="shared" si="29"/>
        <v>0</v>
      </c>
      <c r="AK80" s="700">
        <f>'DOMESTIC Wksht'!R87</f>
        <v>0</v>
      </c>
      <c r="AL80" s="495">
        <f t="shared" si="30"/>
        <v>0</v>
      </c>
      <c r="AM80" s="495">
        <f t="shared" si="31"/>
        <v>0</v>
      </c>
    </row>
    <row r="81" spans="2:39">
      <c r="B81" s="723"/>
      <c r="C81" s="92"/>
      <c r="D81" s="92"/>
      <c r="E81" s="724"/>
      <c r="F81" s="720">
        <f t="shared" si="32"/>
        <v>0</v>
      </c>
      <c r="G81" s="719"/>
      <c r="H81" s="771" t="str">
        <f t="shared" si="22"/>
        <v/>
      </c>
      <c r="I81" s="771" t="str">
        <f t="shared" si="22"/>
        <v/>
      </c>
      <c r="J81" s="695"/>
      <c r="K81" s="784">
        <f t="shared" si="26"/>
        <v>0</v>
      </c>
      <c r="L81" s="773" t="str">
        <f t="shared" si="23"/>
        <v/>
      </c>
      <c r="M81" s="774" t="str">
        <f t="shared" si="27"/>
        <v/>
      </c>
      <c r="N81" s="775" t="str">
        <f t="shared" si="27"/>
        <v/>
      </c>
      <c r="O81" s="776" t="str">
        <f t="shared" si="33"/>
        <v/>
      </c>
      <c r="P81" s="777" t="str">
        <f t="shared" si="34"/>
        <v/>
      </c>
      <c r="Q81" s="778" t="str">
        <f t="shared" si="34"/>
        <v/>
      </c>
      <c r="R81" s="779" t="str">
        <f t="shared" si="34"/>
        <v/>
      </c>
      <c r="S81" s="774" t="str">
        <f t="shared" si="16"/>
        <v/>
      </c>
      <c r="T81" s="775" t="str">
        <f t="shared" si="16"/>
        <v/>
      </c>
      <c r="U81" s="776" t="str">
        <f t="shared" si="16"/>
        <v/>
      </c>
      <c r="V81" s="774" t="str">
        <f t="shared" si="28"/>
        <v/>
      </c>
      <c r="W81" s="775" t="str">
        <f t="shared" si="28"/>
        <v/>
      </c>
      <c r="X81" s="776" t="str">
        <f t="shared" si="28"/>
        <v/>
      </c>
      <c r="Y81" s="774" t="str">
        <f>IFERROR(IF(AND('DOMESTIC Wksht'!$BX$10="No Split",'DOMESTIC Wksht'!$D$1="W001"),VLOOKUP($G81,DOMPO,Y$4,0),VLOOKUP($G81,DOMPO,Y$5,0)),"")</f>
        <v/>
      </c>
      <c r="Z81" s="775" t="str">
        <f>IFERROR(IF(AND('DOMESTIC Wksht'!$BX$10="No Split",'DOMESTIC Wksht'!$D$1="W03"),VLOOKUP($G81,DOMPO,Z$4,0),VLOOKUP($G81,DOMPO,Z$5,0)),"")</f>
        <v/>
      </c>
      <c r="AA81" s="776" t="str">
        <f t="shared" si="24"/>
        <v/>
      </c>
      <c r="AB81" s="783">
        <f t="shared" si="25"/>
        <v>0</v>
      </c>
      <c r="AD81" s="490">
        <v>74</v>
      </c>
      <c r="AE81" s="698">
        <f>'DOMESTIC Wksht'!E88</f>
        <v>0</v>
      </c>
      <c r="AF81" s="698">
        <f>'DOMESTIC Wksht'!F88</f>
        <v>0</v>
      </c>
      <c r="AG81" s="1280">
        <f>'DOMESTIC Wksht'!N88</f>
        <v>0</v>
      </c>
      <c r="AH81" s="1280">
        <f>'DOMESTIC Wksht'!O88</f>
        <v>0</v>
      </c>
      <c r="AI81" s="699" t="str">
        <f>'DOMESTIC Wksht'!P88</f>
        <v>MP</v>
      </c>
      <c r="AJ81" s="1280">
        <f t="shared" si="29"/>
        <v>0</v>
      </c>
      <c r="AK81" s="700">
        <f>'DOMESTIC Wksht'!R88</f>
        <v>0</v>
      </c>
      <c r="AL81" s="495">
        <f t="shared" si="30"/>
        <v>0</v>
      </c>
      <c r="AM81" s="495">
        <f t="shared" si="31"/>
        <v>0</v>
      </c>
    </row>
    <row r="82" spans="2:39">
      <c r="B82" s="723"/>
      <c r="C82" s="92"/>
      <c r="D82" s="92"/>
      <c r="E82" s="724"/>
      <c r="F82" s="720">
        <f t="shared" si="32"/>
        <v>0</v>
      </c>
      <c r="G82" s="719"/>
      <c r="H82" s="771" t="str">
        <f t="shared" si="22"/>
        <v/>
      </c>
      <c r="I82" s="771" t="str">
        <f t="shared" si="22"/>
        <v/>
      </c>
      <c r="J82" s="695"/>
      <c r="K82" s="784">
        <f t="shared" si="26"/>
        <v>0</v>
      </c>
      <c r="L82" s="773" t="str">
        <f t="shared" si="23"/>
        <v/>
      </c>
      <c r="M82" s="774" t="str">
        <f t="shared" si="27"/>
        <v/>
      </c>
      <c r="N82" s="775" t="str">
        <f t="shared" si="27"/>
        <v/>
      </c>
      <c r="O82" s="776" t="str">
        <f t="shared" si="33"/>
        <v/>
      </c>
      <c r="P82" s="777" t="str">
        <f t="shared" si="34"/>
        <v/>
      </c>
      <c r="Q82" s="778" t="str">
        <f t="shared" si="34"/>
        <v/>
      </c>
      <c r="R82" s="779" t="str">
        <f t="shared" si="34"/>
        <v/>
      </c>
      <c r="S82" s="774" t="str">
        <f t="shared" si="16"/>
        <v/>
      </c>
      <c r="T82" s="775" t="str">
        <f t="shared" si="16"/>
        <v/>
      </c>
      <c r="U82" s="776" t="str">
        <f t="shared" si="16"/>
        <v/>
      </c>
      <c r="V82" s="774" t="str">
        <f t="shared" si="28"/>
        <v/>
      </c>
      <c r="W82" s="775" t="str">
        <f t="shared" si="28"/>
        <v/>
      </c>
      <c r="X82" s="776" t="str">
        <f t="shared" si="28"/>
        <v/>
      </c>
      <c r="Y82" s="774" t="str">
        <f>IFERROR(IF(AND('DOMESTIC Wksht'!$BX$10="No Split",'DOMESTIC Wksht'!$D$1="W001"),VLOOKUP($G82,DOMPO,Y$4,0),VLOOKUP($G82,DOMPO,Y$5,0)),"")</f>
        <v/>
      </c>
      <c r="Z82" s="775" t="str">
        <f>IFERROR(IF(AND('DOMESTIC Wksht'!$BX$10="No Split",'DOMESTIC Wksht'!$D$1="W03"),VLOOKUP($G82,DOMPO,Z$4,0),VLOOKUP($G82,DOMPO,Z$5,0)),"")</f>
        <v/>
      </c>
      <c r="AA82" s="776" t="str">
        <f t="shared" si="24"/>
        <v/>
      </c>
      <c r="AB82" s="783">
        <f t="shared" si="25"/>
        <v>0</v>
      </c>
      <c r="AD82" s="490">
        <v>75</v>
      </c>
      <c r="AE82" s="698">
        <f>'DOMESTIC Wksht'!E89</f>
        <v>0</v>
      </c>
      <c r="AF82" s="698">
        <f>'DOMESTIC Wksht'!F89</f>
        <v>0</v>
      </c>
      <c r="AG82" s="1280">
        <f>'DOMESTIC Wksht'!N89</f>
        <v>0</v>
      </c>
      <c r="AH82" s="1280">
        <f>'DOMESTIC Wksht'!O89</f>
        <v>0</v>
      </c>
      <c r="AI82" s="699" t="str">
        <f>'DOMESTIC Wksht'!P89</f>
        <v>MP</v>
      </c>
      <c r="AJ82" s="1280">
        <f t="shared" si="29"/>
        <v>0</v>
      </c>
      <c r="AK82" s="700">
        <f>'DOMESTIC Wksht'!R89</f>
        <v>0</v>
      </c>
      <c r="AL82" s="495">
        <f t="shared" si="30"/>
        <v>0</v>
      </c>
      <c r="AM82" s="495">
        <f t="shared" si="31"/>
        <v>0</v>
      </c>
    </row>
    <row r="83" spans="2:39">
      <c r="B83" s="723"/>
      <c r="C83" s="92"/>
      <c r="D83" s="92"/>
      <c r="E83" s="724"/>
      <c r="F83" s="720">
        <f t="shared" si="32"/>
        <v>0</v>
      </c>
      <c r="G83" s="719"/>
      <c r="H83" s="771" t="str">
        <f t="shared" si="22"/>
        <v/>
      </c>
      <c r="I83" s="771" t="str">
        <f t="shared" si="22"/>
        <v/>
      </c>
      <c r="J83" s="695"/>
      <c r="K83" s="784">
        <f t="shared" si="26"/>
        <v>0</v>
      </c>
      <c r="L83" s="773" t="str">
        <f t="shared" si="23"/>
        <v/>
      </c>
      <c r="M83" s="774" t="str">
        <f t="shared" si="27"/>
        <v/>
      </c>
      <c r="N83" s="775" t="str">
        <f t="shared" si="27"/>
        <v/>
      </c>
      <c r="O83" s="776" t="str">
        <f t="shared" si="33"/>
        <v/>
      </c>
      <c r="P83" s="777" t="str">
        <f t="shared" si="34"/>
        <v/>
      </c>
      <c r="Q83" s="778" t="str">
        <f t="shared" si="34"/>
        <v/>
      </c>
      <c r="R83" s="779" t="str">
        <f t="shared" si="34"/>
        <v/>
      </c>
      <c r="S83" s="774" t="str">
        <f t="shared" si="16"/>
        <v/>
      </c>
      <c r="T83" s="775" t="str">
        <f t="shared" si="16"/>
        <v/>
      </c>
      <c r="U83" s="776" t="str">
        <f t="shared" si="16"/>
        <v/>
      </c>
      <c r="V83" s="774" t="str">
        <f t="shared" si="28"/>
        <v/>
      </c>
      <c r="W83" s="775" t="str">
        <f t="shared" si="28"/>
        <v/>
      </c>
      <c r="X83" s="776" t="str">
        <f t="shared" si="28"/>
        <v/>
      </c>
      <c r="Y83" s="774" t="str">
        <f>IFERROR(IF(AND('DOMESTIC Wksht'!$BX$10="No Split",'DOMESTIC Wksht'!$D$1="W001"),VLOOKUP($G83,DOMPO,Y$4,0),VLOOKUP($G83,DOMPO,Y$5,0)),"")</f>
        <v/>
      </c>
      <c r="Z83" s="775" t="str">
        <f>IFERROR(IF(AND('DOMESTIC Wksht'!$BX$10="No Split",'DOMESTIC Wksht'!$D$1="W03"),VLOOKUP($G83,DOMPO,Z$4,0),VLOOKUP($G83,DOMPO,Z$5,0)),"")</f>
        <v/>
      </c>
      <c r="AA83" s="776" t="str">
        <f t="shared" si="24"/>
        <v/>
      </c>
      <c r="AB83" s="783">
        <f t="shared" si="25"/>
        <v>0</v>
      </c>
      <c r="AD83" s="490">
        <v>76</v>
      </c>
      <c r="AE83" s="698">
        <f>'DOMESTIC Wksht'!E90</f>
        <v>0</v>
      </c>
      <c r="AF83" s="698">
        <f>'DOMESTIC Wksht'!F90</f>
        <v>0</v>
      </c>
      <c r="AG83" s="1280">
        <f>'DOMESTIC Wksht'!N90</f>
        <v>0</v>
      </c>
      <c r="AH83" s="1280">
        <f>'DOMESTIC Wksht'!O90</f>
        <v>0</v>
      </c>
      <c r="AI83" s="699" t="str">
        <f>'DOMESTIC Wksht'!P90</f>
        <v>MP</v>
      </c>
      <c r="AJ83" s="1280">
        <f t="shared" si="29"/>
        <v>0</v>
      </c>
      <c r="AK83" s="700">
        <f>'DOMESTIC Wksht'!R90</f>
        <v>0</v>
      </c>
      <c r="AL83" s="495">
        <f t="shared" si="30"/>
        <v>0</v>
      </c>
      <c r="AM83" s="495">
        <f t="shared" si="31"/>
        <v>0</v>
      </c>
    </row>
    <row r="84" spans="2:39">
      <c r="B84" s="723"/>
      <c r="C84" s="92"/>
      <c r="D84" s="92"/>
      <c r="E84" s="724"/>
      <c r="F84" s="720">
        <f t="shared" si="32"/>
        <v>0</v>
      </c>
      <c r="G84" s="719"/>
      <c r="H84" s="771" t="str">
        <f t="shared" si="22"/>
        <v/>
      </c>
      <c r="I84" s="771" t="str">
        <f t="shared" si="22"/>
        <v/>
      </c>
      <c r="J84" s="695"/>
      <c r="K84" s="784">
        <f t="shared" si="26"/>
        <v>0</v>
      </c>
      <c r="L84" s="773" t="str">
        <f t="shared" si="23"/>
        <v/>
      </c>
      <c r="M84" s="774" t="str">
        <f t="shared" si="27"/>
        <v/>
      </c>
      <c r="N84" s="775" t="str">
        <f t="shared" si="27"/>
        <v/>
      </c>
      <c r="O84" s="776" t="str">
        <f t="shared" si="33"/>
        <v/>
      </c>
      <c r="P84" s="777" t="str">
        <f t="shared" si="34"/>
        <v/>
      </c>
      <c r="Q84" s="778" t="str">
        <f t="shared" si="34"/>
        <v/>
      </c>
      <c r="R84" s="779" t="str">
        <f t="shared" si="34"/>
        <v/>
      </c>
      <c r="S84" s="774" t="str">
        <f t="shared" si="16"/>
        <v/>
      </c>
      <c r="T84" s="775" t="str">
        <f t="shared" si="16"/>
        <v/>
      </c>
      <c r="U84" s="776" t="str">
        <f t="shared" si="16"/>
        <v/>
      </c>
      <c r="V84" s="774" t="str">
        <f t="shared" si="28"/>
        <v/>
      </c>
      <c r="W84" s="775" t="str">
        <f t="shared" si="28"/>
        <v/>
      </c>
      <c r="X84" s="776" t="str">
        <f t="shared" si="28"/>
        <v/>
      </c>
      <c r="Y84" s="774" t="str">
        <f>IFERROR(IF(AND('DOMESTIC Wksht'!$BX$10="No Split",'DOMESTIC Wksht'!$D$1="W001"),VLOOKUP($G84,DOMPO,Y$4,0),VLOOKUP($G84,DOMPO,Y$5,0)),"")</f>
        <v/>
      </c>
      <c r="Z84" s="775" t="str">
        <f>IFERROR(IF(AND('DOMESTIC Wksht'!$BX$10="No Split",'DOMESTIC Wksht'!$D$1="W03"),VLOOKUP($G84,DOMPO,Z$4,0),VLOOKUP($G84,DOMPO,Z$5,0)),"")</f>
        <v/>
      </c>
      <c r="AA84" s="776" t="str">
        <f t="shared" si="24"/>
        <v/>
      </c>
      <c r="AB84" s="783">
        <f t="shared" si="25"/>
        <v>0</v>
      </c>
      <c r="AD84" s="490">
        <v>77</v>
      </c>
      <c r="AE84" s="698">
        <f>'DOMESTIC Wksht'!E91</f>
        <v>0</v>
      </c>
      <c r="AF84" s="698">
        <f>'DOMESTIC Wksht'!F91</f>
        <v>0</v>
      </c>
      <c r="AG84" s="1280">
        <f>'DOMESTIC Wksht'!N91</f>
        <v>0</v>
      </c>
      <c r="AH84" s="1280">
        <f>'DOMESTIC Wksht'!O91</f>
        <v>0</v>
      </c>
      <c r="AI84" s="699" t="str">
        <f>'DOMESTIC Wksht'!P91</f>
        <v>MP</v>
      </c>
      <c r="AJ84" s="1280">
        <f t="shared" si="29"/>
        <v>0</v>
      </c>
      <c r="AK84" s="700">
        <f>'DOMESTIC Wksht'!R91</f>
        <v>0</v>
      </c>
      <c r="AL84" s="495">
        <f t="shared" si="30"/>
        <v>0</v>
      </c>
      <c r="AM84" s="495">
        <f t="shared" si="31"/>
        <v>0</v>
      </c>
    </row>
    <row r="85" spans="2:39">
      <c r="B85" s="723"/>
      <c r="C85" s="92"/>
      <c r="D85" s="92"/>
      <c r="E85" s="724"/>
      <c r="F85" s="720">
        <f t="shared" si="32"/>
        <v>0</v>
      </c>
      <c r="G85" s="719"/>
      <c r="H85" s="771" t="str">
        <f t="shared" si="22"/>
        <v/>
      </c>
      <c r="I85" s="771" t="str">
        <f t="shared" si="22"/>
        <v/>
      </c>
      <c r="J85" s="695"/>
      <c r="K85" s="784">
        <f t="shared" si="26"/>
        <v>0</v>
      </c>
      <c r="L85" s="773" t="str">
        <f t="shared" si="23"/>
        <v/>
      </c>
      <c r="M85" s="774" t="str">
        <f t="shared" si="27"/>
        <v/>
      </c>
      <c r="N85" s="775" t="str">
        <f t="shared" si="27"/>
        <v/>
      </c>
      <c r="O85" s="776" t="str">
        <f t="shared" si="33"/>
        <v/>
      </c>
      <c r="P85" s="777" t="str">
        <f t="shared" si="34"/>
        <v/>
      </c>
      <c r="Q85" s="778" t="str">
        <f t="shared" si="34"/>
        <v/>
      </c>
      <c r="R85" s="779" t="str">
        <f t="shared" si="34"/>
        <v/>
      </c>
      <c r="S85" s="774" t="str">
        <f t="shared" si="16"/>
        <v/>
      </c>
      <c r="T85" s="775" t="str">
        <f t="shared" si="16"/>
        <v/>
      </c>
      <c r="U85" s="776" t="str">
        <f t="shared" si="16"/>
        <v/>
      </c>
      <c r="V85" s="774" t="str">
        <f t="shared" si="28"/>
        <v/>
      </c>
      <c r="W85" s="775" t="str">
        <f t="shared" si="28"/>
        <v/>
      </c>
      <c r="X85" s="776" t="str">
        <f t="shared" si="28"/>
        <v/>
      </c>
      <c r="Y85" s="774" t="str">
        <f>IFERROR(IF(AND('DOMESTIC Wksht'!$BX$10="No Split",'DOMESTIC Wksht'!$D$1="W001"),VLOOKUP($G85,DOMPO,Y$4,0),VLOOKUP($G85,DOMPO,Y$5,0)),"")</f>
        <v/>
      </c>
      <c r="Z85" s="775" t="str">
        <f>IFERROR(IF(AND('DOMESTIC Wksht'!$BX$10="No Split",'DOMESTIC Wksht'!$D$1="W03"),VLOOKUP($G85,DOMPO,Z$4,0),VLOOKUP($G85,DOMPO,Z$5,0)),"")</f>
        <v/>
      </c>
      <c r="AA85" s="776" t="str">
        <f t="shared" si="24"/>
        <v/>
      </c>
      <c r="AB85" s="783">
        <f t="shared" si="25"/>
        <v>0</v>
      </c>
      <c r="AD85" s="490">
        <v>78</v>
      </c>
      <c r="AE85" s="698">
        <f>'DOMESTIC Wksht'!E92</f>
        <v>0</v>
      </c>
      <c r="AF85" s="698">
        <f>'DOMESTIC Wksht'!F92</f>
        <v>0</v>
      </c>
      <c r="AG85" s="1280">
        <f>'DOMESTIC Wksht'!N92</f>
        <v>0</v>
      </c>
      <c r="AH85" s="1280">
        <f>'DOMESTIC Wksht'!O92</f>
        <v>0</v>
      </c>
      <c r="AI85" s="699" t="str">
        <f>'DOMESTIC Wksht'!P92</f>
        <v>MP</v>
      </c>
      <c r="AJ85" s="1280">
        <f t="shared" si="29"/>
        <v>0</v>
      </c>
      <c r="AK85" s="700">
        <f>'DOMESTIC Wksht'!R92</f>
        <v>0</v>
      </c>
      <c r="AL85" s="495">
        <f t="shared" si="30"/>
        <v>0</v>
      </c>
      <c r="AM85" s="495">
        <f t="shared" si="31"/>
        <v>0</v>
      </c>
    </row>
    <row r="86" spans="2:39">
      <c r="B86" s="723"/>
      <c r="C86" s="92"/>
      <c r="D86" s="92"/>
      <c r="E86" s="724"/>
      <c r="F86" s="720">
        <f t="shared" si="32"/>
        <v>0</v>
      </c>
      <c r="G86" s="719"/>
      <c r="H86" s="771" t="str">
        <f t="shared" si="22"/>
        <v/>
      </c>
      <c r="I86" s="771" t="str">
        <f t="shared" si="22"/>
        <v/>
      </c>
      <c r="J86" s="695"/>
      <c r="K86" s="784">
        <f t="shared" si="26"/>
        <v>0</v>
      </c>
      <c r="L86" s="773" t="str">
        <f t="shared" si="23"/>
        <v/>
      </c>
      <c r="M86" s="774" t="str">
        <f t="shared" si="27"/>
        <v/>
      </c>
      <c r="N86" s="775" t="str">
        <f t="shared" si="27"/>
        <v/>
      </c>
      <c r="O86" s="776" t="str">
        <f t="shared" si="33"/>
        <v/>
      </c>
      <c r="P86" s="777" t="str">
        <f t="shared" si="34"/>
        <v/>
      </c>
      <c r="Q86" s="778" t="str">
        <f t="shared" si="34"/>
        <v/>
      </c>
      <c r="R86" s="779" t="str">
        <f t="shared" si="34"/>
        <v/>
      </c>
      <c r="S86" s="774" t="str">
        <f t="shared" si="16"/>
        <v/>
      </c>
      <c r="T86" s="775" t="str">
        <f t="shared" si="16"/>
        <v/>
      </c>
      <c r="U86" s="776" t="str">
        <f t="shared" si="16"/>
        <v/>
      </c>
      <c r="V86" s="774" t="str">
        <f t="shared" si="28"/>
        <v/>
      </c>
      <c r="W86" s="775" t="str">
        <f t="shared" si="28"/>
        <v/>
      </c>
      <c r="X86" s="776" t="str">
        <f t="shared" si="28"/>
        <v/>
      </c>
      <c r="Y86" s="774" t="str">
        <f>IFERROR(IF(AND('DOMESTIC Wksht'!$BX$10="No Split",'DOMESTIC Wksht'!$D$1="W001"),VLOOKUP($G86,DOMPO,Y$4,0),VLOOKUP($G86,DOMPO,Y$5,0)),"")</f>
        <v/>
      </c>
      <c r="Z86" s="775" t="str">
        <f>IFERROR(IF(AND('DOMESTIC Wksht'!$BX$10="No Split",'DOMESTIC Wksht'!$D$1="W03"),VLOOKUP($G86,DOMPO,Z$4,0),VLOOKUP($G86,DOMPO,Z$5,0)),"")</f>
        <v/>
      </c>
      <c r="AA86" s="776" t="str">
        <f t="shared" si="24"/>
        <v/>
      </c>
      <c r="AB86" s="783">
        <f t="shared" si="25"/>
        <v>0</v>
      </c>
      <c r="AD86" s="490">
        <v>79</v>
      </c>
      <c r="AE86" s="698">
        <f>'DOMESTIC Wksht'!E93</f>
        <v>0</v>
      </c>
      <c r="AF86" s="698">
        <f>'DOMESTIC Wksht'!F93</f>
        <v>0</v>
      </c>
      <c r="AG86" s="1280">
        <f>'DOMESTIC Wksht'!N93</f>
        <v>0</v>
      </c>
      <c r="AH86" s="1280">
        <f>'DOMESTIC Wksht'!O93</f>
        <v>0</v>
      </c>
      <c r="AI86" s="699" t="str">
        <f>'DOMESTIC Wksht'!P93</f>
        <v>MP</v>
      </c>
      <c r="AJ86" s="1280">
        <f t="shared" si="29"/>
        <v>0</v>
      </c>
      <c r="AK86" s="700">
        <f>'DOMESTIC Wksht'!R93</f>
        <v>0</v>
      </c>
      <c r="AL86" s="495">
        <f t="shared" si="30"/>
        <v>0</v>
      </c>
      <c r="AM86" s="495">
        <f t="shared" si="31"/>
        <v>0</v>
      </c>
    </row>
    <row r="87" spans="2:39">
      <c r="B87" s="723"/>
      <c r="C87" s="92"/>
      <c r="D87" s="92"/>
      <c r="E87" s="724"/>
      <c r="F87" s="720">
        <f t="shared" si="32"/>
        <v>0</v>
      </c>
      <c r="G87" s="719"/>
      <c r="H87" s="771" t="str">
        <f t="shared" si="22"/>
        <v/>
      </c>
      <c r="I87" s="771" t="str">
        <f t="shared" si="22"/>
        <v/>
      </c>
      <c r="J87" s="695"/>
      <c r="K87" s="784">
        <f t="shared" si="26"/>
        <v>0</v>
      </c>
      <c r="L87" s="773" t="str">
        <f t="shared" si="23"/>
        <v/>
      </c>
      <c r="M87" s="774" t="str">
        <f t="shared" si="27"/>
        <v/>
      </c>
      <c r="N87" s="775" t="str">
        <f t="shared" si="27"/>
        <v/>
      </c>
      <c r="O87" s="776" t="str">
        <f t="shared" si="33"/>
        <v/>
      </c>
      <c r="P87" s="777" t="str">
        <f t="shared" si="34"/>
        <v/>
      </c>
      <c r="Q87" s="778" t="str">
        <f t="shared" si="34"/>
        <v/>
      </c>
      <c r="R87" s="779" t="str">
        <f t="shared" si="34"/>
        <v/>
      </c>
      <c r="S87" s="774" t="str">
        <f t="shared" si="16"/>
        <v/>
      </c>
      <c r="T87" s="775" t="str">
        <f t="shared" si="16"/>
        <v/>
      </c>
      <c r="U87" s="776" t="str">
        <f t="shared" si="16"/>
        <v/>
      </c>
      <c r="V87" s="774" t="str">
        <f t="shared" si="28"/>
        <v/>
      </c>
      <c r="W87" s="775" t="str">
        <f t="shared" si="28"/>
        <v/>
      </c>
      <c r="X87" s="776" t="str">
        <f t="shared" si="28"/>
        <v/>
      </c>
      <c r="Y87" s="774" t="str">
        <f>IFERROR(IF(AND('DOMESTIC Wksht'!$BX$10="No Split",'DOMESTIC Wksht'!$D$1="W001"),VLOOKUP($G87,DOMPO,Y$4,0),VLOOKUP($G87,DOMPO,Y$5,0)),"")</f>
        <v/>
      </c>
      <c r="Z87" s="775" t="str">
        <f>IFERROR(IF(AND('DOMESTIC Wksht'!$BX$10="No Split",'DOMESTIC Wksht'!$D$1="W03"),VLOOKUP($G87,DOMPO,Z$4,0),VLOOKUP($G87,DOMPO,Z$5,0)),"")</f>
        <v/>
      </c>
      <c r="AA87" s="776" t="str">
        <f t="shared" si="24"/>
        <v/>
      </c>
      <c r="AB87" s="783">
        <f t="shared" si="25"/>
        <v>0</v>
      </c>
      <c r="AD87" s="490">
        <v>80</v>
      </c>
      <c r="AE87" s="698">
        <f>'DOMESTIC Wksht'!E94</f>
        <v>0</v>
      </c>
      <c r="AF87" s="698">
        <f>'DOMESTIC Wksht'!F94</f>
        <v>0</v>
      </c>
      <c r="AG87" s="1280">
        <f>'DOMESTIC Wksht'!N94</f>
        <v>0</v>
      </c>
      <c r="AH87" s="1280">
        <f>'DOMESTIC Wksht'!O94</f>
        <v>0</v>
      </c>
      <c r="AI87" s="699" t="str">
        <f>'DOMESTIC Wksht'!P94</f>
        <v>MP</v>
      </c>
      <c r="AJ87" s="1280">
        <f t="shared" si="29"/>
        <v>0</v>
      </c>
      <c r="AK87" s="700">
        <f>'DOMESTIC Wksht'!R94</f>
        <v>0</v>
      </c>
      <c r="AL87" s="495">
        <f t="shared" si="30"/>
        <v>0</v>
      </c>
      <c r="AM87" s="495">
        <f t="shared" si="31"/>
        <v>0</v>
      </c>
    </row>
    <row r="88" spans="2:39">
      <c r="B88" s="723"/>
      <c r="C88" s="92"/>
      <c r="D88" s="92"/>
      <c r="E88" s="724"/>
      <c r="F88" s="720">
        <f t="shared" si="32"/>
        <v>0</v>
      </c>
      <c r="G88" s="719"/>
      <c r="H88" s="771" t="str">
        <f t="shared" ref="H88:I107" si="35">IFERROR(VLOOKUP($G88,DOMPO,H$5,0),"")</f>
        <v/>
      </c>
      <c r="I88" s="771" t="str">
        <f t="shared" si="35"/>
        <v/>
      </c>
      <c r="J88" s="695"/>
      <c r="K88" s="784">
        <f t="shared" si="26"/>
        <v>0</v>
      </c>
      <c r="L88" s="773" t="str">
        <f t="shared" si="23"/>
        <v/>
      </c>
      <c r="M88" s="774" t="str">
        <f t="shared" si="27"/>
        <v/>
      </c>
      <c r="N88" s="775" t="str">
        <f t="shared" si="27"/>
        <v/>
      </c>
      <c r="O88" s="776" t="str">
        <f t="shared" si="33"/>
        <v/>
      </c>
      <c r="P88" s="777" t="str">
        <f t="shared" si="34"/>
        <v/>
      </c>
      <c r="Q88" s="778" t="str">
        <f t="shared" si="34"/>
        <v/>
      </c>
      <c r="R88" s="779" t="str">
        <f t="shared" si="34"/>
        <v/>
      </c>
      <c r="S88" s="774" t="str">
        <f t="shared" ref="S88:U151" si="36">IFERROR(P88*$J88,"")</f>
        <v/>
      </c>
      <c r="T88" s="775" t="str">
        <f t="shared" si="36"/>
        <v/>
      </c>
      <c r="U88" s="776" t="str">
        <f t="shared" si="36"/>
        <v/>
      </c>
      <c r="V88" s="774" t="str">
        <f t="shared" si="28"/>
        <v/>
      </c>
      <c r="W88" s="775" t="str">
        <f t="shared" si="28"/>
        <v/>
      </c>
      <c r="X88" s="776" t="str">
        <f t="shared" si="28"/>
        <v/>
      </c>
      <c r="Y88" s="774" t="str">
        <f>IFERROR(IF(AND('DOMESTIC Wksht'!$BX$10="No Split",'DOMESTIC Wksht'!$D$1="W001"),VLOOKUP($G88,DOMPO,Y$4,0),VLOOKUP($G88,DOMPO,Y$5,0)),"")</f>
        <v/>
      </c>
      <c r="Z88" s="775" t="str">
        <f>IFERROR(IF(AND('DOMESTIC Wksht'!$BX$10="No Split",'DOMESTIC Wksht'!$D$1="W03"),VLOOKUP($G88,DOMPO,Z$4,0),VLOOKUP($G88,DOMPO,Z$5,0)),"")</f>
        <v/>
      </c>
      <c r="AA88" s="776" t="str">
        <f t="shared" si="24"/>
        <v/>
      </c>
      <c r="AB88" s="783">
        <f t="shared" si="25"/>
        <v>0</v>
      </c>
      <c r="AD88" s="490">
        <v>81</v>
      </c>
      <c r="AE88" s="698">
        <f>'DOMESTIC Wksht'!E95</f>
        <v>0</v>
      </c>
      <c r="AF88" s="698">
        <f>'DOMESTIC Wksht'!F95</f>
        <v>0</v>
      </c>
      <c r="AG88" s="1280">
        <f>'DOMESTIC Wksht'!N95</f>
        <v>0</v>
      </c>
      <c r="AH88" s="1280">
        <f>'DOMESTIC Wksht'!O95</f>
        <v>0</v>
      </c>
      <c r="AI88" s="699" t="str">
        <f>'DOMESTIC Wksht'!P95</f>
        <v>MP</v>
      </c>
      <c r="AJ88" s="1280">
        <f t="shared" si="29"/>
        <v>0</v>
      </c>
      <c r="AK88" s="700">
        <f>'DOMESTIC Wksht'!R95</f>
        <v>0</v>
      </c>
      <c r="AL88" s="495">
        <f t="shared" si="30"/>
        <v>0</v>
      </c>
      <c r="AM88" s="495">
        <f t="shared" si="31"/>
        <v>0</v>
      </c>
    </row>
    <row r="89" spans="2:39">
      <c r="B89" s="723"/>
      <c r="C89" s="92"/>
      <c r="D89" s="92"/>
      <c r="E89" s="724"/>
      <c r="F89" s="720">
        <f t="shared" si="32"/>
        <v>0</v>
      </c>
      <c r="G89" s="719"/>
      <c r="H89" s="771" t="str">
        <f t="shared" si="35"/>
        <v/>
      </c>
      <c r="I89" s="771" t="str">
        <f t="shared" si="35"/>
        <v/>
      </c>
      <c r="J89" s="695"/>
      <c r="K89" s="784">
        <f t="shared" si="26"/>
        <v>0</v>
      </c>
      <c r="L89" s="773" t="str">
        <f t="shared" si="23"/>
        <v/>
      </c>
      <c r="M89" s="774" t="str">
        <f t="shared" si="27"/>
        <v/>
      </c>
      <c r="N89" s="775" t="str">
        <f t="shared" si="27"/>
        <v/>
      </c>
      <c r="O89" s="776" t="str">
        <f t="shared" si="33"/>
        <v/>
      </c>
      <c r="P89" s="777" t="str">
        <f t="shared" si="34"/>
        <v/>
      </c>
      <c r="Q89" s="778" t="str">
        <f t="shared" si="34"/>
        <v/>
      </c>
      <c r="R89" s="779" t="str">
        <f t="shared" si="34"/>
        <v/>
      </c>
      <c r="S89" s="774" t="str">
        <f t="shared" si="36"/>
        <v/>
      </c>
      <c r="T89" s="775" t="str">
        <f t="shared" si="36"/>
        <v/>
      </c>
      <c r="U89" s="776" t="str">
        <f t="shared" si="36"/>
        <v/>
      </c>
      <c r="V89" s="774" t="str">
        <f t="shared" si="28"/>
        <v/>
      </c>
      <c r="W89" s="775" t="str">
        <f t="shared" si="28"/>
        <v/>
      </c>
      <c r="X89" s="776" t="str">
        <f t="shared" si="28"/>
        <v/>
      </c>
      <c r="Y89" s="774" t="str">
        <f>IFERROR(IF(AND('DOMESTIC Wksht'!$BX$10="No Split",'DOMESTIC Wksht'!$D$1="W001"),VLOOKUP($G89,DOMPO,Y$4,0),VLOOKUP($G89,DOMPO,Y$5,0)),"")</f>
        <v/>
      </c>
      <c r="Z89" s="775" t="str">
        <f>IFERROR(IF(AND('DOMESTIC Wksht'!$BX$10="No Split",'DOMESTIC Wksht'!$D$1="W03"),VLOOKUP($G89,DOMPO,Z$4,0),VLOOKUP($G89,DOMPO,Z$5,0)),"")</f>
        <v/>
      </c>
      <c r="AA89" s="776" t="str">
        <f t="shared" si="24"/>
        <v/>
      </c>
      <c r="AB89" s="783">
        <f t="shared" si="25"/>
        <v>0</v>
      </c>
      <c r="AD89" s="490">
        <v>82</v>
      </c>
      <c r="AE89" s="698">
        <f>'DOMESTIC Wksht'!E96</f>
        <v>0</v>
      </c>
      <c r="AF89" s="698">
        <f>'DOMESTIC Wksht'!F96</f>
        <v>0</v>
      </c>
      <c r="AG89" s="1280">
        <f>'DOMESTIC Wksht'!N96</f>
        <v>0</v>
      </c>
      <c r="AH89" s="1280">
        <f>'DOMESTIC Wksht'!O96</f>
        <v>0</v>
      </c>
      <c r="AI89" s="699" t="str">
        <f>'DOMESTIC Wksht'!P96</f>
        <v>MP</v>
      </c>
      <c r="AJ89" s="1280">
        <f t="shared" si="29"/>
        <v>0</v>
      </c>
      <c r="AK89" s="700">
        <f>'DOMESTIC Wksht'!R96</f>
        <v>0</v>
      </c>
      <c r="AL89" s="495">
        <f t="shared" si="30"/>
        <v>0</v>
      </c>
      <c r="AM89" s="495">
        <f t="shared" si="31"/>
        <v>0</v>
      </c>
    </row>
    <row r="90" spans="2:39">
      <c r="B90" s="723"/>
      <c r="C90" s="92"/>
      <c r="D90" s="92"/>
      <c r="E90" s="724"/>
      <c r="F90" s="720">
        <f t="shared" si="32"/>
        <v>0</v>
      </c>
      <c r="G90" s="719"/>
      <c r="H90" s="771" t="str">
        <f t="shared" si="35"/>
        <v/>
      </c>
      <c r="I90" s="771" t="str">
        <f t="shared" si="35"/>
        <v/>
      </c>
      <c r="J90" s="695"/>
      <c r="K90" s="784">
        <f t="shared" si="26"/>
        <v>0</v>
      </c>
      <c r="L90" s="773" t="str">
        <f t="shared" si="23"/>
        <v/>
      </c>
      <c r="M90" s="774" t="str">
        <f t="shared" si="27"/>
        <v/>
      </c>
      <c r="N90" s="775" t="str">
        <f t="shared" si="27"/>
        <v/>
      </c>
      <c r="O90" s="776" t="str">
        <f t="shared" si="33"/>
        <v/>
      </c>
      <c r="P90" s="777" t="str">
        <f t="shared" ref="P90:R105" si="37">IF(M90&lt;&gt;"",M90,IF($J90&lt;&gt;"",P89,""))</f>
        <v/>
      </c>
      <c r="Q90" s="778" t="str">
        <f t="shared" si="37"/>
        <v/>
      </c>
      <c r="R90" s="779" t="str">
        <f t="shared" si="37"/>
        <v/>
      </c>
      <c r="S90" s="774" t="str">
        <f t="shared" si="36"/>
        <v/>
      </c>
      <c r="T90" s="775" t="str">
        <f t="shared" si="36"/>
        <v/>
      </c>
      <c r="U90" s="776" t="str">
        <f t="shared" si="36"/>
        <v/>
      </c>
      <c r="V90" s="774" t="str">
        <f t="shared" si="28"/>
        <v/>
      </c>
      <c r="W90" s="775" t="str">
        <f t="shared" si="28"/>
        <v/>
      </c>
      <c r="X90" s="776" t="str">
        <f t="shared" si="28"/>
        <v/>
      </c>
      <c r="Y90" s="774" t="str">
        <f>IFERROR(IF(AND('DOMESTIC Wksht'!$BX$10="No Split",'DOMESTIC Wksht'!$D$1="W001"),VLOOKUP($G90,DOMPO,Y$4,0),VLOOKUP($G90,DOMPO,Y$5,0)),"")</f>
        <v/>
      </c>
      <c r="Z90" s="775" t="str">
        <f>IFERROR(IF(AND('DOMESTIC Wksht'!$BX$10="No Split",'DOMESTIC Wksht'!$D$1="W03"),VLOOKUP($G90,DOMPO,Z$4,0),VLOOKUP($G90,DOMPO,Z$5,0)),"")</f>
        <v/>
      </c>
      <c r="AA90" s="776" t="str">
        <f t="shared" si="24"/>
        <v/>
      </c>
      <c r="AB90" s="783">
        <f t="shared" si="25"/>
        <v>0</v>
      </c>
      <c r="AD90" s="490">
        <v>83</v>
      </c>
      <c r="AE90" s="698">
        <f>'DOMESTIC Wksht'!E97</f>
        <v>0</v>
      </c>
      <c r="AF90" s="698">
        <f>'DOMESTIC Wksht'!F97</f>
        <v>0</v>
      </c>
      <c r="AG90" s="1280">
        <f>'DOMESTIC Wksht'!N97</f>
        <v>0</v>
      </c>
      <c r="AH90" s="1280">
        <f>'DOMESTIC Wksht'!O97</f>
        <v>0</v>
      </c>
      <c r="AI90" s="699" t="str">
        <f>'DOMESTIC Wksht'!P97</f>
        <v>MP</v>
      </c>
      <c r="AJ90" s="1280">
        <f t="shared" si="29"/>
        <v>0</v>
      </c>
      <c r="AK90" s="700">
        <f>'DOMESTIC Wksht'!R97</f>
        <v>0</v>
      </c>
      <c r="AL90" s="495">
        <f t="shared" si="30"/>
        <v>0</v>
      </c>
      <c r="AM90" s="495">
        <f t="shared" si="31"/>
        <v>0</v>
      </c>
    </row>
    <row r="91" spans="2:39">
      <c r="B91" s="723"/>
      <c r="C91" s="92"/>
      <c r="D91" s="92"/>
      <c r="E91" s="724"/>
      <c r="F91" s="720">
        <f t="shared" si="32"/>
        <v>0</v>
      </c>
      <c r="G91" s="719"/>
      <c r="H91" s="771" t="str">
        <f t="shared" si="35"/>
        <v/>
      </c>
      <c r="I91" s="771" t="str">
        <f t="shared" si="35"/>
        <v/>
      </c>
      <c r="J91" s="695"/>
      <c r="K91" s="784">
        <f t="shared" si="26"/>
        <v>0</v>
      </c>
      <c r="L91" s="773" t="str">
        <f t="shared" si="23"/>
        <v/>
      </c>
      <c r="M91" s="774" t="str">
        <f t="shared" si="27"/>
        <v/>
      </c>
      <c r="N91" s="775" t="str">
        <f t="shared" si="27"/>
        <v/>
      </c>
      <c r="O91" s="776" t="str">
        <f t="shared" si="33"/>
        <v/>
      </c>
      <c r="P91" s="777" t="str">
        <f t="shared" si="37"/>
        <v/>
      </c>
      <c r="Q91" s="778" t="str">
        <f t="shared" si="37"/>
        <v/>
      </c>
      <c r="R91" s="779" t="str">
        <f t="shared" si="37"/>
        <v/>
      </c>
      <c r="S91" s="774" t="str">
        <f t="shared" si="36"/>
        <v/>
      </c>
      <c r="T91" s="775" t="str">
        <f t="shared" si="36"/>
        <v/>
      </c>
      <c r="U91" s="776" t="str">
        <f t="shared" si="36"/>
        <v/>
      </c>
      <c r="V91" s="774" t="str">
        <f t="shared" si="28"/>
        <v/>
      </c>
      <c r="W91" s="775" t="str">
        <f t="shared" si="28"/>
        <v/>
      </c>
      <c r="X91" s="776" t="str">
        <f t="shared" si="28"/>
        <v/>
      </c>
      <c r="Y91" s="774" t="str">
        <f>IFERROR(IF(AND('DOMESTIC Wksht'!$BX$10="No Split",'DOMESTIC Wksht'!$D$1="W001"),VLOOKUP($G91,DOMPO,Y$4,0),VLOOKUP($G91,DOMPO,Y$5,0)),"")</f>
        <v/>
      </c>
      <c r="Z91" s="775" t="str">
        <f>IFERROR(IF(AND('DOMESTIC Wksht'!$BX$10="No Split",'DOMESTIC Wksht'!$D$1="W03"),VLOOKUP($G91,DOMPO,Z$4,0),VLOOKUP($G91,DOMPO,Z$5,0)),"")</f>
        <v/>
      </c>
      <c r="AA91" s="776" t="str">
        <f t="shared" si="24"/>
        <v/>
      </c>
      <c r="AB91" s="783">
        <f t="shared" si="25"/>
        <v>0</v>
      </c>
      <c r="AD91" s="490">
        <v>84</v>
      </c>
      <c r="AE91" s="698">
        <f>'DOMESTIC Wksht'!E98</f>
        <v>0</v>
      </c>
      <c r="AF91" s="698">
        <f>'DOMESTIC Wksht'!F98</f>
        <v>0</v>
      </c>
      <c r="AG91" s="1280">
        <f>'DOMESTIC Wksht'!N98</f>
        <v>0</v>
      </c>
      <c r="AH91" s="1280">
        <f>'DOMESTIC Wksht'!O98</f>
        <v>0</v>
      </c>
      <c r="AI91" s="699" t="str">
        <f>'DOMESTIC Wksht'!P98</f>
        <v>MP</v>
      </c>
      <c r="AJ91" s="1280">
        <f t="shared" si="29"/>
        <v>0</v>
      </c>
      <c r="AK91" s="700">
        <f>'DOMESTIC Wksht'!R98</f>
        <v>0</v>
      </c>
      <c r="AL91" s="495">
        <f t="shared" si="30"/>
        <v>0</v>
      </c>
      <c r="AM91" s="495">
        <f t="shared" si="31"/>
        <v>0</v>
      </c>
    </row>
    <row r="92" spans="2:39">
      <c r="B92" s="723"/>
      <c r="C92" s="92"/>
      <c r="D92" s="92"/>
      <c r="E92" s="724"/>
      <c r="F92" s="720">
        <f t="shared" si="32"/>
        <v>0</v>
      </c>
      <c r="G92" s="719"/>
      <c r="H92" s="771" t="str">
        <f t="shared" si="35"/>
        <v/>
      </c>
      <c r="I92" s="771" t="str">
        <f t="shared" si="35"/>
        <v/>
      </c>
      <c r="J92" s="695"/>
      <c r="K92" s="784">
        <f t="shared" si="26"/>
        <v>0</v>
      </c>
      <c r="L92" s="773" t="str">
        <f t="shared" si="23"/>
        <v/>
      </c>
      <c r="M92" s="774" t="str">
        <f t="shared" si="27"/>
        <v/>
      </c>
      <c r="N92" s="775" t="str">
        <f t="shared" si="27"/>
        <v/>
      </c>
      <c r="O92" s="776" t="str">
        <f t="shared" si="33"/>
        <v/>
      </c>
      <c r="P92" s="777" t="str">
        <f t="shared" si="37"/>
        <v/>
      </c>
      <c r="Q92" s="778" t="str">
        <f t="shared" si="37"/>
        <v/>
      </c>
      <c r="R92" s="779" t="str">
        <f t="shared" si="37"/>
        <v/>
      </c>
      <c r="S92" s="774" t="str">
        <f t="shared" si="36"/>
        <v/>
      </c>
      <c r="T92" s="775" t="str">
        <f t="shared" si="36"/>
        <v/>
      </c>
      <c r="U92" s="776" t="str">
        <f t="shared" si="36"/>
        <v/>
      </c>
      <c r="V92" s="774" t="str">
        <f t="shared" si="28"/>
        <v/>
      </c>
      <c r="W92" s="775" t="str">
        <f t="shared" si="28"/>
        <v/>
      </c>
      <c r="X92" s="776" t="str">
        <f t="shared" si="28"/>
        <v/>
      </c>
      <c r="Y92" s="774" t="str">
        <f>IFERROR(IF(AND('DOMESTIC Wksht'!$BX$10="No Split",'DOMESTIC Wksht'!$D$1="W001"),VLOOKUP($G92,DOMPO,Y$4,0),VLOOKUP($G92,DOMPO,Y$5,0)),"")</f>
        <v/>
      </c>
      <c r="Z92" s="775" t="str">
        <f>IFERROR(IF(AND('DOMESTIC Wksht'!$BX$10="No Split",'DOMESTIC Wksht'!$D$1="W03"),VLOOKUP($G92,DOMPO,Z$4,0),VLOOKUP($G92,DOMPO,Z$5,0)),"")</f>
        <v/>
      </c>
      <c r="AA92" s="776" t="str">
        <f t="shared" si="24"/>
        <v/>
      </c>
      <c r="AB92" s="783">
        <f t="shared" si="25"/>
        <v>0</v>
      </c>
      <c r="AD92" s="490">
        <v>85</v>
      </c>
      <c r="AE92" s="698">
        <f>'DOMESTIC Wksht'!E99</f>
        <v>0</v>
      </c>
      <c r="AF92" s="698">
        <f>'DOMESTIC Wksht'!F99</f>
        <v>0</v>
      </c>
      <c r="AG92" s="1280">
        <f>'DOMESTIC Wksht'!N99</f>
        <v>0</v>
      </c>
      <c r="AH92" s="1280">
        <f>'DOMESTIC Wksht'!O99</f>
        <v>0</v>
      </c>
      <c r="AI92" s="699" t="str">
        <f>'DOMESTIC Wksht'!P99</f>
        <v>MP</v>
      </c>
      <c r="AJ92" s="1280">
        <f t="shared" si="29"/>
        <v>0</v>
      </c>
      <c r="AK92" s="700">
        <f>'DOMESTIC Wksht'!R99</f>
        <v>0</v>
      </c>
      <c r="AL92" s="495">
        <f t="shared" si="30"/>
        <v>0</v>
      </c>
      <c r="AM92" s="495">
        <f t="shared" si="31"/>
        <v>0</v>
      </c>
    </row>
    <row r="93" spans="2:39">
      <c r="B93" s="723"/>
      <c r="C93" s="92"/>
      <c r="D93" s="92"/>
      <c r="E93" s="724"/>
      <c r="F93" s="720">
        <f t="shared" si="32"/>
        <v>0</v>
      </c>
      <c r="G93" s="719"/>
      <c r="H93" s="771" t="str">
        <f t="shared" si="35"/>
        <v/>
      </c>
      <c r="I93" s="771" t="str">
        <f t="shared" si="35"/>
        <v/>
      </c>
      <c r="J93" s="695"/>
      <c r="K93" s="784">
        <f t="shared" si="26"/>
        <v>0</v>
      </c>
      <c r="L93" s="773" t="str">
        <f t="shared" si="23"/>
        <v/>
      </c>
      <c r="M93" s="774" t="str">
        <f t="shared" si="27"/>
        <v/>
      </c>
      <c r="N93" s="775" t="str">
        <f t="shared" si="27"/>
        <v/>
      </c>
      <c r="O93" s="776" t="str">
        <f t="shared" si="33"/>
        <v/>
      </c>
      <c r="P93" s="777" t="str">
        <f t="shared" si="37"/>
        <v/>
      </c>
      <c r="Q93" s="778" t="str">
        <f t="shared" si="37"/>
        <v/>
      </c>
      <c r="R93" s="779" t="str">
        <f t="shared" si="37"/>
        <v/>
      </c>
      <c r="S93" s="774" t="str">
        <f t="shared" si="36"/>
        <v/>
      </c>
      <c r="T93" s="775" t="str">
        <f t="shared" si="36"/>
        <v/>
      </c>
      <c r="U93" s="776" t="str">
        <f t="shared" si="36"/>
        <v/>
      </c>
      <c r="V93" s="774" t="str">
        <f t="shared" si="28"/>
        <v/>
      </c>
      <c r="W93" s="775" t="str">
        <f t="shared" si="28"/>
        <v/>
      </c>
      <c r="X93" s="776" t="str">
        <f t="shared" si="28"/>
        <v/>
      </c>
      <c r="Y93" s="774" t="str">
        <f>IFERROR(IF(AND('DOMESTIC Wksht'!$BX$10="No Split",'DOMESTIC Wksht'!$D$1="W001"),VLOOKUP($G93,DOMPO,Y$4,0),VLOOKUP($G93,DOMPO,Y$5,0)),"")</f>
        <v/>
      </c>
      <c r="Z93" s="775" t="str">
        <f>IFERROR(IF(AND('DOMESTIC Wksht'!$BX$10="No Split",'DOMESTIC Wksht'!$D$1="W03"),VLOOKUP($G93,DOMPO,Z$4,0),VLOOKUP($G93,DOMPO,Z$5,0)),"")</f>
        <v/>
      </c>
      <c r="AA93" s="776" t="str">
        <f t="shared" si="24"/>
        <v/>
      </c>
      <c r="AB93" s="783">
        <f t="shared" si="25"/>
        <v>0</v>
      </c>
      <c r="AD93" s="490">
        <v>86</v>
      </c>
      <c r="AE93" s="698">
        <f>'DOMESTIC Wksht'!E100</f>
        <v>0</v>
      </c>
      <c r="AF93" s="698">
        <f>'DOMESTIC Wksht'!F100</f>
        <v>0</v>
      </c>
      <c r="AG93" s="1280">
        <f>'DOMESTIC Wksht'!N100</f>
        <v>0</v>
      </c>
      <c r="AH93" s="1280">
        <f>'DOMESTIC Wksht'!O100</f>
        <v>0</v>
      </c>
      <c r="AI93" s="699" t="str">
        <f>'DOMESTIC Wksht'!P100</f>
        <v>MP</v>
      </c>
      <c r="AJ93" s="1280">
        <f t="shared" si="29"/>
        <v>0</v>
      </c>
      <c r="AK93" s="700">
        <f>'DOMESTIC Wksht'!R100</f>
        <v>0</v>
      </c>
      <c r="AL93" s="495">
        <f t="shared" si="30"/>
        <v>0</v>
      </c>
      <c r="AM93" s="495">
        <f t="shared" si="31"/>
        <v>0</v>
      </c>
    </row>
    <row r="94" spans="2:39">
      <c r="B94" s="723"/>
      <c r="C94" s="92"/>
      <c r="D94" s="92"/>
      <c r="E94" s="724"/>
      <c r="F94" s="720">
        <f t="shared" si="32"/>
        <v>0</v>
      </c>
      <c r="G94" s="719"/>
      <c r="H94" s="771" t="str">
        <f t="shared" si="35"/>
        <v/>
      </c>
      <c r="I94" s="771" t="str">
        <f t="shared" si="35"/>
        <v/>
      </c>
      <c r="J94" s="695"/>
      <c r="K94" s="784">
        <f t="shared" si="26"/>
        <v>0</v>
      </c>
      <c r="L94" s="773" t="str">
        <f t="shared" si="23"/>
        <v/>
      </c>
      <c r="M94" s="774" t="str">
        <f t="shared" si="27"/>
        <v/>
      </c>
      <c r="N94" s="775" t="str">
        <f t="shared" si="27"/>
        <v/>
      </c>
      <c r="O94" s="776" t="str">
        <f t="shared" si="33"/>
        <v/>
      </c>
      <c r="P94" s="777" t="str">
        <f t="shared" si="37"/>
        <v/>
      </c>
      <c r="Q94" s="778" t="str">
        <f t="shared" si="37"/>
        <v/>
      </c>
      <c r="R94" s="779" t="str">
        <f t="shared" si="37"/>
        <v/>
      </c>
      <c r="S94" s="774" t="str">
        <f t="shared" si="36"/>
        <v/>
      </c>
      <c r="T94" s="775" t="str">
        <f t="shared" si="36"/>
        <v/>
      </c>
      <c r="U94" s="776" t="str">
        <f t="shared" si="36"/>
        <v/>
      </c>
      <c r="V94" s="774" t="str">
        <f t="shared" si="28"/>
        <v/>
      </c>
      <c r="W94" s="775" t="str">
        <f t="shared" si="28"/>
        <v/>
      </c>
      <c r="X94" s="776" t="str">
        <f t="shared" si="28"/>
        <v/>
      </c>
      <c r="Y94" s="774" t="str">
        <f>IFERROR(IF(AND('DOMESTIC Wksht'!$BX$10="No Split",'DOMESTIC Wksht'!$D$1="W001"),VLOOKUP($G94,DOMPO,Y$4,0),VLOOKUP($G94,DOMPO,Y$5,0)),"")</f>
        <v/>
      </c>
      <c r="Z94" s="775" t="str">
        <f>IFERROR(IF(AND('DOMESTIC Wksht'!$BX$10="No Split",'DOMESTIC Wksht'!$D$1="W03"),VLOOKUP($G94,DOMPO,Z$4,0),VLOOKUP($G94,DOMPO,Z$5,0)),"")</f>
        <v/>
      </c>
      <c r="AA94" s="776" t="str">
        <f t="shared" si="24"/>
        <v/>
      </c>
      <c r="AB94" s="783">
        <f t="shared" si="25"/>
        <v>0</v>
      </c>
      <c r="AD94" s="490">
        <v>87</v>
      </c>
      <c r="AE94" s="698">
        <f>'DOMESTIC Wksht'!E101</f>
        <v>0</v>
      </c>
      <c r="AF94" s="698">
        <f>'DOMESTIC Wksht'!F101</f>
        <v>0</v>
      </c>
      <c r="AG94" s="1280">
        <f>'DOMESTIC Wksht'!N101</f>
        <v>0</v>
      </c>
      <c r="AH94" s="1280">
        <f>'DOMESTIC Wksht'!O101</f>
        <v>0</v>
      </c>
      <c r="AI94" s="699" t="str">
        <f>'DOMESTIC Wksht'!P101</f>
        <v>MP</v>
      </c>
      <c r="AJ94" s="1280">
        <f t="shared" si="29"/>
        <v>0</v>
      </c>
      <c r="AK94" s="700">
        <f>'DOMESTIC Wksht'!R101</f>
        <v>0</v>
      </c>
      <c r="AL94" s="495">
        <f t="shared" si="30"/>
        <v>0</v>
      </c>
      <c r="AM94" s="495">
        <f t="shared" si="31"/>
        <v>0</v>
      </c>
    </row>
    <row r="95" spans="2:39">
      <c r="B95" s="723"/>
      <c r="C95" s="92"/>
      <c r="D95" s="92"/>
      <c r="E95" s="724"/>
      <c r="F95" s="720">
        <f t="shared" si="32"/>
        <v>0</v>
      </c>
      <c r="G95" s="719"/>
      <c r="H95" s="771" t="str">
        <f t="shared" si="35"/>
        <v/>
      </c>
      <c r="I95" s="771" t="str">
        <f t="shared" si="35"/>
        <v/>
      </c>
      <c r="J95" s="695"/>
      <c r="K95" s="784">
        <f t="shared" si="26"/>
        <v>0</v>
      </c>
      <c r="L95" s="773" t="str">
        <f t="shared" si="23"/>
        <v/>
      </c>
      <c r="M95" s="774" t="str">
        <f t="shared" si="27"/>
        <v/>
      </c>
      <c r="N95" s="775" t="str">
        <f t="shared" si="27"/>
        <v/>
      </c>
      <c r="O95" s="776" t="str">
        <f t="shared" si="33"/>
        <v/>
      </c>
      <c r="P95" s="777" t="str">
        <f t="shared" si="37"/>
        <v/>
      </c>
      <c r="Q95" s="778" t="str">
        <f t="shared" si="37"/>
        <v/>
      </c>
      <c r="R95" s="779" t="str">
        <f t="shared" si="37"/>
        <v/>
      </c>
      <c r="S95" s="774" t="str">
        <f t="shared" si="36"/>
        <v/>
      </c>
      <c r="T95" s="775" t="str">
        <f t="shared" si="36"/>
        <v/>
      </c>
      <c r="U95" s="776" t="str">
        <f t="shared" si="36"/>
        <v/>
      </c>
      <c r="V95" s="774" t="str">
        <f t="shared" si="28"/>
        <v/>
      </c>
      <c r="W95" s="775" t="str">
        <f t="shared" si="28"/>
        <v/>
      </c>
      <c r="X95" s="776" t="str">
        <f t="shared" si="28"/>
        <v/>
      </c>
      <c r="Y95" s="774" t="str">
        <f>IFERROR(IF(AND('DOMESTIC Wksht'!$BX$10="No Split",'DOMESTIC Wksht'!$D$1="W001"),VLOOKUP($G95,DOMPO,Y$4,0),VLOOKUP($G95,DOMPO,Y$5,0)),"")</f>
        <v/>
      </c>
      <c r="Z95" s="775" t="str">
        <f>IFERROR(IF(AND('DOMESTIC Wksht'!$BX$10="No Split",'DOMESTIC Wksht'!$D$1="W03"),VLOOKUP($G95,DOMPO,Z$4,0),VLOOKUP($G95,DOMPO,Z$5,0)),"")</f>
        <v/>
      </c>
      <c r="AA95" s="776" t="str">
        <f t="shared" si="24"/>
        <v/>
      </c>
      <c r="AB95" s="783">
        <f t="shared" si="25"/>
        <v>0</v>
      </c>
      <c r="AD95" s="490">
        <v>88</v>
      </c>
      <c r="AE95" s="698">
        <f>'DOMESTIC Wksht'!E102</f>
        <v>0</v>
      </c>
      <c r="AF95" s="698">
        <f>'DOMESTIC Wksht'!F102</f>
        <v>0</v>
      </c>
      <c r="AG95" s="1280">
        <f>'DOMESTIC Wksht'!N102</f>
        <v>0</v>
      </c>
      <c r="AH95" s="1280">
        <f>'DOMESTIC Wksht'!O102</f>
        <v>0</v>
      </c>
      <c r="AI95" s="699" t="str">
        <f>'DOMESTIC Wksht'!P102</f>
        <v>MP</v>
      </c>
      <c r="AJ95" s="1280">
        <f t="shared" si="29"/>
        <v>0</v>
      </c>
      <c r="AK95" s="700">
        <f>'DOMESTIC Wksht'!R102</f>
        <v>0</v>
      </c>
      <c r="AL95" s="495">
        <f t="shared" si="30"/>
        <v>0</v>
      </c>
      <c r="AM95" s="495">
        <f t="shared" si="31"/>
        <v>0</v>
      </c>
    </row>
    <row r="96" spans="2:39">
      <c r="B96" s="723"/>
      <c r="C96" s="92"/>
      <c r="D96" s="92"/>
      <c r="E96" s="724"/>
      <c r="F96" s="720">
        <f t="shared" si="32"/>
        <v>0</v>
      </c>
      <c r="G96" s="719"/>
      <c r="H96" s="771" t="str">
        <f t="shared" si="35"/>
        <v/>
      </c>
      <c r="I96" s="771" t="str">
        <f t="shared" si="35"/>
        <v/>
      </c>
      <c r="J96" s="695"/>
      <c r="K96" s="784">
        <f t="shared" si="26"/>
        <v>0</v>
      </c>
      <c r="L96" s="773" t="str">
        <f t="shared" si="23"/>
        <v/>
      </c>
      <c r="M96" s="774" t="str">
        <f t="shared" si="27"/>
        <v/>
      </c>
      <c r="N96" s="775" t="str">
        <f t="shared" si="27"/>
        <v/>
      </c>
      <c r="O96" s="776" t="str">
        <f t="shared" si="33"/>
        <v/>
      </c>
      <c r="P96" s="777" t="str">
        <f t="shared" si="37"/>
        <v/>
      </c>
      <c r="Q96" s="778" t="str">
        <f t="shared" si="37"/>
        <v/>
      </c>
      <c r="R96" s="779" t="str">
        <f t="shared" si="37"/>
        <v/>
      </c>
      <c r="S96" s="774" t="str">
        <f t="shared" si="36"/>
        <v/>
      </c>
      <c r="T96" s="775" t="str">
        <f t="shared" si="36"/>
        <v/>
      </c>
      <c r="U96" s="776" t="str">
        <f t="shared" si="36"/>
        <v/>
      </c>
      <c r="V96" s="774" t="str">
        <f t="shared" si="28"/>
        <v/>
      </c>
      <c r="W96" s="775" t="str">
        <f t="shared" si="28"/>
        <v/>
      </c>
      <c r="X96" s="776" t="str">
        <f t="shared" si="28"/>
        <v/>
      </c>
      <c r="Y96" s="774" t="str">
        <f>IFERROR(IF(AND('DOMESTIC Wksht'!$BX$10="No Split",'DOMESTIC Wksht'!$D$1="W001"),VLOOKUP($G96,DOMPO,Y$4,0),VLOOKUP($G96,DOMPO,Y$5,0)),"")</f>
        <v/>
      </c>
      <c r="Z96" s="775" t="str">
        <f>IFERROR(IF(AND('DOMESTIC Wksht'!$BX$10="No Split",'DOMESTIC Wksht'!$D$1="W03"),VLOOKUP($G96,DOMPO,Z$4,0),VLOOKUP($G96,DOMPO,Z$5,0)),"")</f>
        <v/>
      </c>
      <c r="AA96" s="776" t="str">
        <f t="shared" si="24"/>
        <v/>
      </c>
      <c r="AB96" s="783">
        <f t="shared" si="25"/>
        <v>0</v>
      </c>
      <c r="AD96" s="490">
        <v>89</v>
      </c>
      <c r="AE96" s="698">
        <f>'DOMESTIC Wksht'!E103</f>
        <v>0</v>
      </c>
      <c r="AF96" s="698">
        <f>'DOMESTIC Wksht'!F103</f>
        <v>0</v>
      </c>
      <c r="AG96" s="1280">
        <f>'DOMESTIC Wksht'!N103</f>
        <v>0</v>
      </c>
      <c r="AH96" s="1280">
        <f>'DOMESTIC Wksht'!O103</f>
        <v>0</v>
      </c>
      <c r="AI96" s="699" t="str">
        <f>'DOMESTIC Wksht'!P103</f>
        <v>MP</v>
      </c>
      <c r="AJ96" s="1280">
        <f t="shared" si="29"/>
        <v>0</v>
      </c>
      <c r="AK96" s="700">
        <f>'DOMESTIC Wksht'!R103</f>
        <v>0</v>
      </c>
      <c r="AL96" s="495">
        <f t="shared" si="30"/>
        <v>0</v>
      </c>
      <c r="AM96" s="495">
        <f t="shared" si="31"/>
        <v>0</v>
      </c>
    </row>
    <row r="97" spans="2:39">
      <c r="B97" s="723"/>
      <c r="C97" s="92"/>
      <c r="D97" s="92"/>
      <c r="E97" s="724"/>
      <c r="F97" s="720">
        <f t="shared" si="32"/>
        <v>0</v>
      </c>
      <c r="G97" s="719"/>
      <c r="H97" s="771" t="str">
        <f t="shared" si="35"/>
        <v/>
      </c>
      <c r="I97" s="771" t="str">
        <f t="shared" si="35"/>
        <v/>
      </c>
      <c r="J97" s="695"/>
      <c r="K97" s="784">
        <f t="shared" si="26"/>
        <v>0</v>
      </c>
      <c r="L97" s="773" t="str">
        <f t="shared" si="23"/>
        <v/>
      </c>
      <c r="M97" s="774" t="str">
        <f t="shared" si="27"/>
        <v/>
      </c>
      <c r="N97" s="775" t="str">
        <f t="shared" si="27"/>
        <v/>
      </c>
      <c r="O97" s="776" t="str">
        <f t="shared" si="33"/>
        <v/>
      </c>
      <c r="P97" s="777" t="str">
        <f t="shared" si="37"/>
        <v/>
      </c>
      <c r="Q97" s="778" t="str">
        <f t="shared" si="37"/>
        <v/>
      </c>
      <c r="R97" s="779" t="str">
        <f t="shared" si="37"/>
        <v/>
      </c>
      <c r="S97" s="774" t="str">
        <f t="shared" si="36"/>
        <v/>
      </c>
      <c r="T97" s="775" t="str">
        <f t="shared" si="36"/>
        <v/>
      </c>
      <c r="U97" s="776" t="str">
        <f t="shared" si="36"/>
        <v/>
      </c>
      <c r="V97" s="774" t="str">
        <f t="shared" si="28"/>
        <v/>
      </c>
      <c r="W97" s="775" t="str">
        <f t="shared" si="28"/>
        <v/>
      </c>
      <c r="X97" s="776" t="str">
        <f t="shared" si="28"/>
        <v/>
      </c>
      <c r="Y97" s="774" t="str">
        <f>IFERROR(IF(AND('DOMESTIC Wksht'!$BX$10="No Split",'DOMESTIC Wksht'!$D$1="W001"),VLOOKUP($G97,DOMPO,Y$4,0),VLOOKUP($G97,DOMPO,Y$5,0)),"")</f>
        <v/>
      </c>
      <c r="Z97" s="775" t="str">
        <f>IFERROR(IF(AND('DOMESTIC Wksht'!$BX$10="No Split",'DOMESTIC Wksht'!$D$1="W03"),VLOOKUP($G97,DOMPO,Z$4,0),VLOOKUP($G97,DOMPO,Z$5,0)),"")</f>
        <v/>
      </c>
      <c r="AA97" s="776" t="str">
        <f t="shared" si="24"/>
        <v/>
      </c>
      <c r="AB97" s="783">
        <f t="shared" si="25"/>
        <v>0</v>
      </c>
      <c r="AD97" s="490">
        <v>90</v>
      </c>
      <c r="AE97" s="698">
        <f>'DOMESTIC Wksht'!E104</f>
        <v>0</v>
      </c>
      <c r="AF97" s="698">
        <f>'DOMESTIC Wksht'!F104</f>
        <v>0</v>
      </c>
      <c r="AG97" s="1280">
        <f>'DOMESTIC Wksht'!N104</f>
        <v>0</v>
      </c>
      <c r="AH97" s="1280">
        <f>'DOMESTIC Wksht'!O104</f>
        <v>0</v>
      </c>
      <c r="AI97" s="699" t="str">
        <f>'DOMESTIC Wksht'!P104</f>
        <v>MP</v>
      </c>
      <c r="AJ97" s="1280">
        <f t="shared" si="29"/>
        <v>0</v>
      </c>
      <c r="AK97" s="700">
        <f>'DOMESTIC Wksht'!R104</f>
        <v>0</v>
      </c>
      <c r="AL97" s="495">
        <f t="shared" si="30"/>
        <v>0</v>
      </c>
      <c r="AM97" s="495">
        <f t="shared" si="31"/>
        <v>0</v>
      </c>
    </row>
    <row r="98" spans="2:39">
      <c r="B98" s="723"/>
      <c r="C98" s="92"/>
      <c r="D98" s="92"/>
      <c r="E98" s="724"/>
      <c r="F98" s="720">
        <f t="shared" si="32"/>
        <v>0</v>
      </c>
      <c r="G98" s="719"/>
      <c r="H98" s="771" t="str">
        <f t="shared" si="35"/>
        <v/>
      </c>
      <c r="I98" s="771" t="str">
        <f t="shared" si="35"/>
        <v/>
      </c>
      <c r="J98" s="695"/>
      <c r="K98" s="784">
        <f t="shared" si="26"/>
        <v>0</v>
      </c>
      <c r="L98" s="773" t="str">
        <f t="shared" si="23"/>
        <v/>
      </c>
      <c r="M98" s="774" t="str">
        <f t="shared" si="27"/>
        <v/>
      </c>
      <c r="N98" s="775" t="str">
        <f t="shared" si="27"/>
        <v/>
      </c>
      <c r="O98" s="776" t="str">
        <f t="shared" si="33"/>
        <v/>
      </c>
      <c r="P98" s="777" t="str">
        <f t="shared" si="37"/>
        <v/>
      </c>
      <c r="Q98" s="778" t="str">
        <f t="shared" si="37"/>
        <v/>
      </c>
      <c r="R98" s="779" t="str">
        <f t="shared" si="37"/>
        <v/>
      </c>
      <c r="S98" s="774" t="str">
        <f t="shared" si="36"/>
        <v/>
      </c>
      <c r="T98" s="775" t="str">
        <f t="shared" si="36"/>
        <v/>
      </c>
      <c r="U98" s="776" t="str">
        <f t="shared" si="36"/>
        <v/>
      </c>
      <c r="V98" s="774" t="str">
        <f t="shared" si="28"/>
        <v/>
      </c>
      <c r="W98" s="775" t="str">
        <f t="shared" si="28"/>
        <v/>
      </c>
      <c r="X98" s="776" t="str">
        <f t="shared" si="28"/>
        <v/>
      </c>
      <c r="Y98" s="774" t="str">
        <f>IFERROR(IF(AND('DOMESTIC Wksht'!$BX$10="No Split",'DOMESTIC Wksht'!$D$1="W001"),VLOOKUP($G98,DOMPO,Y$4,0),VLOOKUP($G98,DOMPO,Y$5,0)),"")</f>
        <v/>
      </c>
      <c r="Z98" s="775" t="str">
        <f>IFERROR(IF(AND('DOMESTIC Wksht'!$BX$10="No Split",'DOMESTIC Wksht'!$D$1="W03"),VLOOKUP($G98,DOMPO,Z$4,0),VLOOKUP($G98,DOMPO,Z$5,0)),"")</f>
        <v/>
      </c>
      <c r="AA98" s="776" t="str">
        <f t="shared" si="24"/>
        <v/>
      </c>
      <c r="AB98" s="783">
        <f t="shared" si="25"/>
        <v>0</v>
      </c>
      <c r="AD98" s="490">
        <v>91</v>
      </c>
      <c r="AE98" s="698">
        <f>'DOMESTIC Wksht'!E105</f>
        <v>0</v>
      </c>
      <c r="AF98" s="698">
        <f>'DOMESTIC Wksht'!F105</f>
        <v>0</v>
      </c>
      <c r="AG98" s="1280">
        <f>'DOMESTIC Wksht'!N105</f>
        <v>0</v>
      </c>
      <c r="AH98" s="1280">
        <f>'DOMESTIC Wksht'!O105</f>
        <v>0</v>
      </c>
      <c r="AI98" s="699" t="str">
        <f>'DOMESTIC Wksht'!P105</f>
        <v>MP</v>
      </c>
      <c r="AJ98" s="1280">
        <f t="shared" si="29"/>
        <v>0</v>
      </c>
      <c r="AK98" s="700">
        <f>'DOMESTIC Wksht'!R105</f>
        <v>0</v>
      </c>
      <c r="AL98" s="495">
        <f t="shared" si="30"/>
        <v>0</v>
      </c>
      <c r="AM98" s="495">
        <f t="shared" si="31"/>
        <v>0</v>
      </c>
    </row>
    <row r="99" spans="2:39">
      <c r="B99" s="723"/>
      <c r="C99" s="92"/>
      <c r="D99" s="92"/>
      <c r="E99" s="724"/>
      <c r="F99" s="720">
        <f t="shared" si="32"/>
        <v>0</v>
      </c>
      <c r="G99" s="719"/>
      <c r="H99" s="771" t="str">
        <f t="shared" si="35"/>
        <v/>
      </c>
      <c r="I99" s="771" t="str">
        <f t="shared" si="35"/>
        <v/>
      </c>
      <c r="J99" s="695"/>
      <c r="K99" s="784">
        <f t="shared" si="26"/>
        <v>0</v>
      </c>
      <c r="L99" s="773" t="str">
        <f t="shared" si="23"/>
        <v/>
      </c>
      <c r="M99" s="774" t="str">
        <f t="shared" si="27"/>
        <v/>
      </c>
      <c r="N99" s="775" t="str">
        <f t="shared" si="27"/>
        <v/>
      </c>
      <c r="O99" s="776" t="str">
        <f t="shared" si="33"/>
        <v/>
      </c>
      <c r="P99" s="777" t="str">
        <f t="shared" si="37"/>
        <v/>
      </c>
      <c r="Q99" s="778" t="str">
        <f t="shared" si="37"/>
        <v/>
      </c>
      <c r="R99" s="779" t="str">
        <f t="shared" si="37"/>
        <v/>
      </c>
      <c r="S99" s="774" t="str">
        <f t="shared" si="36"/>
        <v/>
      </c>
      <c r="T99" s="775" t="str">
        <f t="shared" si="36"/>
        <v/>
      </c>
      <c r="U99" s="776" t="str">
        <f t="shared" si="36"/>
        <v/>
      </c>
      <c r="V99" s="774" t="str">
        <f t="shared" si="28"/>
        <v/>
      </c>
      <c r="W99" s="775" t="str">
        <f t="shared" si="28"/>
        <v/>
      </c>
      <c r="X99" s="776" t="str">
        <f t="shared" si="28"/>
        <v/>
      </c>
      <c r="Y99" s="774" t="str">
        <f>IFERROR(IF(AND('DOMESTIC Wksht'!$BX$10="No Split",'DOMESTIC Wksht'!$D$1="W001"),VLOOKUP($G99,DOMPO,Y$4,0),VLOOKUP($G99,DOMPO,Y$5,0)),"")</f>
        <v/>
      </c>
      <c r="Z99" s="775" t="str">
        <f>IFERROR(IF(AND('DOMESTIC Wksht'!$BX$10="No Split",'DOMESTIC Wksht'!$D$1="W03"),VLOOKUP($G99,DOMPO,Z$4,0),VLOOKUP($G99,DOMPO,Z$5,0)),"")</f>
        <v/>
      </c>
      <c r="AA99" s="776" t="str">
        <f t="shared" si="24"/>
        <v/>
      </c>
      <c r="AB99" s="783">
        <f t="shared" si="25"/>
        <v>0</v>
      </c>
      <c r="AD99" s="490">
        <v>92</v>
      </c>
      <c r="AE99" s="698">
        <f>'DOMESTIC Wksht'!E106</f>
        <v>0</v>
      </c>
      <c r="AF99" s="698">
        <f>'DOMESTIC Wksht'!F106</f>
        <v>0</v>
      </c>
      <c r="AG99" s="1280">
        <f>'DOMESTIC Wksht'!N106</f>
        <v>0</v>
      </c>
      <c r="AH99" s="1280">
        <f>'DOMESTIC Wksht'!O106</f>
        <v>0</v>
      </c>
      <c r="AI99" s="699" t="str">
        <f>'DOMESTIC Wksht'!P106</f>
        <v>MP</v>
      </c>
      <c r="AJ99" s="1280">
        <f t="shared" si="29"/>
        <v>0</v>
      </c>
      <c r="AK99" s="700">
        <f>'DOMESTIC Wksht'!R106</f>
        <v>0</v>
      </c>
      <c r="AL99" s="495">
        <f t="shared" si="30"/>
        <v>0</v>
      </c>
      <c r="AM99" s="495">
        <f t="shared" si="31"/>
        <v>0</v>
      </c>
    </row>
    <row r="100" spans="2:39">
      <c r="B100" s="723"/>
      <c r="C100" s="92"/>
      <c r="D100" s="92"/>
      <c r="E100" s="724"/>
      <c r="F100" s="720">
        <f t="shared" si="32"/>
        <v>0</v>
      </c>
      <c r="G100" s="719"/>
      <c r="H100" s="771" t="str">
        <f t="shared" si="35"/>
        <v/>
      </c>
      <c r="I100" s="771" t="str">
        <f t="shared" si="35"/>
        <v/>
      </c>
      <c r="J100" s="695"/>
      <c r="K100" s="784">
        <f t="shared" si="26"/>
        <v>0</v>
      </c>
      <c r="L100" s="773" t="str">
        <f t="shared" si="23"/>
        <v/>
      </c>
      <c r="M100" s="774" t="str">
        <f t="shared" si="27"/>
        <v/>
      </c>
      <c r="N100" s="775" t="str">
        <f t="shared" si="27"/>
        <v/>
      </c>
      <c r="O100" s="776" t="str">
        <f t="shared" si="33"/>
        <v/>
      </c>
      <c r="P100" s="777" t="str">
        <f t="shared" si="37"/>
        <v/>
      </c>
      <c r="Q100" s="778" t="str">
        <f t="shared" si="37"/>
        <v/>
      </c>
      <c r="R100" s="779" t="str">
        <f t="shared" si="37"/>
        <v/>
      </c>
      <c r="S100" s="774" t="str">
        <f t="shared" si="36"/>
        <v/>
      </c>
      <c r="T100" s="775" t="str">
        <f t="shared" si="36"/>
        <v/>
      </c>
      <c r="U100" s="776" t="str">
        <f t="shared" si="36"/>
        <v/>
      </c>
      <c r="V100" s="774" t="str">
        <f t="shared" si="28"/>
        <v/>
      </c>
      <c r="W100" s="775" t="str">
        <f t="shared" si="28"/>
        <v/>
      </c>
      <c r="X100" s="776" t="str">
        <f t="shared" si="28"/>
        <v/>
      </c>
      <c r="Y100" s="774" t="str">
        <f>IFERROR(IF(AND('DOMESTIC Wksht'!$BX$10="No Split",'DOMESTIC Wksht'!$D$1="W001"),VLOOKUP($G100,DOMPO,Y$4,0),VLOOKUP($G100,DOMPO,Y$5,0)),"")</f>
        <v/>
      </c>
      <c r="Z100" s="775" t="str">
        <f>IFERROR(IF(AND('DOMESTIC Wksht'!$BX$10="No Split",'DOMESTIC Wksht'!$D$1="W03"),VLOOKUP($G100,DOMPO,Z$4,0),VLOOKUP($G100,DOMPO,Z$5,0)),"")</f>
        <v/>
      </c>
      <c r="AA100" s="776" t="str">
        <f t="shared" si="24"/>
        <v/>
      </c>
      <c r="AB100" s="783">
        <f t="shared" si="25"/>
        <v>0</v>
      </c>
      <c r="AD100" s="490">
        <v>93</v>
      </c>
      <c r="AE100" s="698">
        <f>'DOMESTIC Wksht'!E107</f>
        <v>0</v>
      </c>
      <c r="AF100" s="698">
        <f>'DOMESTIC Wksht'!F107</f>
        <v>0</v>
      </c>
      <c r="AG100" s="1280">
        <f>'DOMESTIC Wksht'!N107</f>
        <v>0</v>
      </c>
      <c r="AH100" s="1280">
        <f>'DOMESTIC Wksht'!O107</f>
        <v>0</v>
      </c>
      <c r="AI100" s="699" t="str">
        <f>'DOMESTIC Wksht'!P107</f>
        <v>MP</v>
      </c>
      <c r="AJ100" s="1280">
        <f t="shared" si="29"/>
        <v>0</v>
      </c>
      <c r="AK100" s="700">
        <f>'DOMESTIC Wksht'!R107</f>
        <v>0</v>
      </c>
      <c r="AL100" s="495">
        <f t="shared" si="30"/>
        <v>0</v>
      </c>
      <c r="AM100" s="495">
        <f t="shared" si="31"/>
        <v>0</v>
      </c>
    </row>
    <row r="101" spans="2:39">
      <c r="B101" s="723"/>
      <c r="C101" s="92"/>
      <c r="D101" s="92"/>
      <c r="E101" s="724"/>
      <c r="F101" s="720">
        <f t="shared" si="32"/>
        <v>0</v>
      </c>
      <c r="G101" s="719"/>
      <c r="H101" s="771" t="str">
        <f t="shared" si="35"/>
        <v/>
      </c>
      <c r="I101" s="771" t="str">
        <f t="shared" si="35"/>
        <v/>
      </c>
      <c r="J101" s="695"/>
      <c r="K101" s="784">
        <f t="shared" si="26"/>
        <v>0</v>
      </c>
      <c r="L101" s="773" t="str">
        <f t="shared" si="23"/>
        <v/>
      </c>
      <c r="M101" s="774" t="str">
        <f t="shared" si="27"/>
        <v/>
      </c>
      <c r="N101" s="775" t="str">
        <f t="shared" si="27"/>
        <v/>
      </c>
      <c r="O101" s="776" t="str">
        <f t="shared" si="33"/>
        <v/>
      </c>
      <c r="P101" s="777" t="str">
        <f t="shared" si="37"/>
        <v/>
      </c>
      <c r="Q101" s="778" t="str">
        <f t="shared" si="37"/>
        <v/>
      </c>
      <c r="R101" s="779" t="str">
        <f t="shared" si="37"/>
        <v/>
      </c>
      <c r="S101" s="774" t="str">
        <f t="shared" si="36"/>
        <v/>
      </c>
      <c r="T101" s="775" t="str">
        <f t="shared" si="36"/>
        <v/>
      </c>
      <c r="U101" s="776" t="str">
        <f t="shared" si="36"/>
        <v/>
      </c>
      <c r="V101" s="774" t="str">
        <f t="shared" si="28"/>
        <v/>
      </c>
      <c r="W101" s="775" t="str">
        <f t="shared" si="28"/>
        <v/>
      </c>
      <c r="X101" s="776" t="str">
        <f t="shared" si="28"/>
        <v/>
      </c>
      <c r="Y101" s="774" t="str">
        <f>IFERROR(IF(AND('DOMESTIC Wksht'!$BX$10="No Split",'DOMESTIC Wksht'!$D$1="W001"),VLOOKUP($G101,DOMPO,Y$4,0),VLOOKUP($G101,DOMPO,Y$5,0)),"")</f>
        <v/>
      </c>
      <c r="Z101" s="775" t="str">
        <f>IFERROR(IF(AND('DOMESTIC Wksht'!$BX$10="No Split",'DOMESTIC Wksht'!$D$1="W03"),VLOOKUP($G101,DOMPO,Z$4,0),VLOOKUP($G101,DOMPO,Z$5,0)),"")</f>
        <v/>
      </c>
      <c r="AA101" s="776" t="str">
        <f t="shared" si="24"/>
        <v/>
      </c>
      <c r="AB101" s="783">
        <f t="shared" si="25"/>
        <v>0</v>
      </c>
      <c r="AD101" s="490">
        <v>94</v>
      </c>
      <c r="AE101" s="698">
        <f>'DOMESTIC Wksht'!E108</f>
        <v>0</v>
      </c>
      <c r="AF101" s="698">
        <f>'DOMESTIC Wksht'!F108</f>
        <v>0</v>
      </c>
      <c r="AG101" s="1280">
        <f>'DOMESTIC Wksht'!N108</f>
        <v>0</v>
      </c>
      <c r="AH101" s="1280">
        <f>'DOMESTIC Wksht'!O108</f>
        <v>0</v>
      </c>
      <c r="AI101" s="699" t="str">
        <f>'DOMESTIC Wksht'!P108</f>
        <v>MP</v>
      </c>
      <c r="AJ101" s="1280">
        <f t="shared" si="29"/>
        <v>0</v>
      </c>
      <c r="AK101" s="700">
        <f>'DOMESTIC Wksht'!R108</f>
        <v>0</v>
      </c>
      <c r="AL101" s="495">
        <f t="shared" si="30"/>
        <v>0</v>
      </c>
      <c r="AM101" s="495">
        <f t="shared" si="31"/>
        <v>0</v>
      </c>
    </row>
    <row r="102" spans="2:39">
      <c r="B102" s="723"/>
      <c r="C102" s="92"/>
      <c r="D102" s="92"/>
      <c r="E102" s="724"/>
      <c r="F102" s="720">
        <f t="shared" si="32"/>
        <v>0</v>
      </c>
      <c r="G102" s="719"/>
      <c r="H102" s="771" t="str">
        <f t="shared" si="35"/>
        <v/>
      </c>
      <c r="I102" s="771" t="str">
        <f t="shared" si="35"/>
        <v/>
      </c>
      <c r="J102" s="695"/>
      <c r="K102" s="784">
        <f t="shared" si="26"/>
        <v>0</v>
      </c>
      <c r="L102" s="773" t="str">
        <f t="shared" si="23"/>
        <v/>
      </c>
      <c r="M102" s="774" t="str">
        <f t="shared" si="27"/>
        <v/>
      </c>
      <c r="N102" s="775" t="str">
        <f t="shared" si="27"/>
        <v/>
      </c>
      <c r="O102" s="776" t="str">
        <f t="shared" si="33"/>
        <v/>
      </c>
      <c r="P102" s="777" t="str">
        <f t="shared" si="37"/>
        <v/>
      </c>
      <c r="Q102" s="778" t="str">
        <f t="shared" si="37"/>
        <v/>
      </c>
      <c r="R102" s="779" t="str">
        <f t="shared" si="37"/>
        <v/>
      </c>
      <c r="S102" s="774" t="str">
        <f t="shared" si="36"/>
        <v/>
      </c>
      <c r="T102" s="775" t="str">
        <f t="shared" si="36"/>
        <v/>
      </c>
      <c r="U102" s="776" t="str">
        <f t="shared" si="36"/>
        <v/>
      </c>
      <c r="V102" s="774" t="str">
        <f t="shared" si="28"/>
        <v/>
      </c>
      <c r="W102" s="775" t="str">
        <f t="shared" si="28"/>
        <v/>
      </c>
      <c r="X102" s="776" t="str">
        <f t="shared" si="28"/>
        <v/>
      </c>
      <c r="Y102" s="774" t="str">
        <f>IFERROR(IF(AND('DOMESTIC Wksht'!$BX$10="No Split",'DOMESTIC Wksht'!$D$1="W001"),VLOOKUP($G102,DOMPO,Y$4,0),VLOOKUP($G102,DOMPO,Y$5,0)),"")</f>
        <v/>
      </c>
      <c r="Z102" s="775" t="str">
        <f>IFERROR(IF(AND('DOMESTIC Wksht'!$BX$10="No Split",'DOMESTIC Wksht'!$D$1="W03"),VLOOKUP($G102,DOMPO,Z$4,0),VLOOKUP($G102,DOMPO,Z$5,0)),"")</f>
        <v/>
      </c>
      <c r="AA102" s="776" t="str">
        <f t="shared" si="24"/>
        <v/>
      </c>
      <c r="AB102" s="783">
        <f t="shared" si="25"/>
        <v>0</v>
      </c>
      <c r="AD102" s="490">
        <v>95</v>
      </c>
      <c r="AE102" s="698">
        <f>'DOMESTIC Wksht'!E109</f>
        <v>0</v>
      </c>
      <c r="AF102" s="698">
        <f>'DOMESTIC Wksht'!F109</f>
        <v>0</v>
      </c>
      <c r="AG102" s="1280">
        <f>'DOMESTIC Wksht'!N109</f>
        <v>0</v>
      </c>
      <c r="AH102" s="1280">
        <f>'DOMESTIC Wksht'!O109</f>
        <v>0</v>
      </c>
      <c r="AI102" s="699" t="str">
        <f>'DOMESTIC Wksht'!P109</f>
        <v>MP</v>
      </c>
      <c r="AJ102" s="1280">
        <f t="shared" si="29"/>
        <v>0</v>
      </c>
      <c r="AK102" s="700">
        <f>'DOMESTIC Wksht'!R109</f>
        <v>0</v>
      </c>
      <c r="AL102" s="495">
        <f t="shared" si="30"/>
        <v>0</v>
      </c>
      <c r="AM102" s="495">
        <f t="shared" si="31"/>
        <v>0</v>
      </c>
    </row>
    <row r="103" spans="2:39">
      <c r="B103" s="723"/>
      <c r="C103" s="92"/>
      <c r="D103" s="92"/>
      <c r="E103" s="724"/>
      <c r="F103" s="720">
        <f t="shared" si="32"/>
        <v>0</v>
      </c>
      <c r="G103" s="719"/>
      <c r="H103" s="771" t="str">
        <f t="shared" si="35"/>
        <v/>
      </c>
      <c r="I103" s="771" t="str">
        <f t="shared" si="35"/>
        <v/>
      </c>
      <c r="J103" s="695"/>
      <c r="K103" s="784">
        <f t="shared" si="26"/>
        <v>0</v>
      </c>
      <c r="L103" s="773" t="str">
        <f t="shared" si="23"/>
        <v/>
      </c>
      <c r="M103" s="774" t="str">
        <f t="shared" si="27"/>
        <v/>
      </c>
      <c r="N103" s="775" t="str">
        <f t="shared" si="27"/>
        <v/>
      </c>
      <c r="O103" s="776" t="str">
        <f t="shared" si="33"/>
        <v/>
      </c>
      <c r="P103" s="777" t="str">
        <f t="shared" si="37"/>
        <v/>
      </c>
      <c r="Q103" s="778" t="str">
        <f t="shared" si="37"/>
        <v/>
      </c>
      <c r="R103" s="779" t="str">
        <f t="shared" si="37"/>
        <v/>
      </c>
      <c r="S103" s="774" t="str">
        <f t="shared" si="36"/>
        <v/>
      </c>
      <c r="T103" s="775" t="str">
        <f t="shared" si="36"/>
        <v/>
      </c>
      <c r="U103" s="776" t="str">
        <f t="shared" si="36"/>
        <v/>
      </c>
      <c r="V103" s="774" t="str">
        <f t="shared" si="28"/>
        <v/>
      </c>
      <c r="W103" s="775" t="str">
        <f t="shared" si="28"/>
        <v/>
      </c>
      <c r="X103" s="776" t="str">
        <f t="shared" si="28"/>
        <v/>
      </c>
      <c r="Y103" s="774" t="str">
        <f>IFERROR(IF(AND('DOMESTIC Wksht'!$BX$10="No Split",'DOMESTIC Wksht'!$D$1="W001"),VLOOKUP($G103,DOMPO,Y$4,0),VLOOKUP($G103,DOMPO,Y$5,0)),"")</f>
        <v/>
      </c>
      <c r="Z103" s="775" t="str">
        <f>IFERROR(IF(AND('DOMESTIC Wksht'!$BX$10="No Split",'DOMESTIC Wksht'!$D$1="W03"),VLOOKUP($G103,DOMPO,Z$4,0),VLOOKUP($G103,DOMPO,Z$5,0)),"")</f>
        <v/>
      </c>
      <c r="AA103" s="776" t="str">
        <f t="shared" si="24"/>
        <v/>
      </c>
      <c r="AB103" s="783">
        <f t="shared" si="25"/>
        <v>0</v>
      </c>
      <c r="AD103" s="490">
        <v>96</v>
      </c>
      <c r="AE103" s="698">
        <f>'DOMESTIC Wksht'!E110</f>
        <v>0</v>
      </c>
      <c r="AF103" s="698">
        <f>'DOMESTIC Wksht'!F110</f>
        <v>0</v>
      </c>
      <c r="AG103" s="1280">
        <f>'DOMESTIC Wksht'!N110</f>
        <v>0</v>
      </c>
      <c r="AH103" s="1280">
        <f>'DOMESTIC Wksht'!O110</f>
        <v>0</v>
      </c>
      <c r="AI103" s="699" t="str">
        <f>'DOMESTIC Wksht'!P110</f>
        <v>MP</v>
      </c>
      <c r="AJ103" s="1280">
        <f t="shared" si="29"/>
        <v>0</v>
      </c>
      <c r="AK103" s="700">
        <f>'DOMESTIC Wksht'!R110</f>
        <v>0</v>
      </c>
      <c r="AL103" s="495">
        <f t="shared" si="30"/>
        <v>0</v>
      </c>
      <c r="AM103" s="495">
        <f t="shared" si="31"/>
        <v>0</v>
      </c>
    </row>
    <row r="104" spans="2:39">
      <c r="B104" s="723"/>
      <c r="C104" s="92"/>
      <c r="D104" s="92"/>
      <c r="E104" s="724"/>
      <c r="F104" s="720">
        <f t="shared" si="32"/>
        <v>0</v>
      </c>
      <c r="G104" s="719"/>
      <c r="H104" s="771" t="str">
        <f t="shared" si="35"/>
        <v/>
      </c>
      <c r="I104" s="771" t="str">
        <f t="shared" si="35"/>
        <v/>
      </c>
      <c r="J104" s="695"/>
      <c r="K104" s="784">
        <f t="shared" si="26"/>
        <v>0</v>
      </c>
      <c r="L104" s="773" t="str">
        <f t="shared" si="23"/>
        <v/>
      </c>
      <c r="M104" s="774" t="str">
        <f t="shared" si="27"/>
        <v/>
      </c>
      <c r="N104" s="775" t="str">
        <f t="shared" si="27"/>
        <v/>
      </c>
      <c r="O104" s="776" t="str">
        <f t="shared" si="33"/>
        <v/>
      </c>
      <c r="P104" s="777" t="str">
        <f t="shared" si="37"/>
        <v/>
      </c>
      <c r="Q104" s="778" t="str">
        <f t="shared" si="37"/>
        <v/>
      </c>
      <c r="R104" s="779" t="str">
        <f t="shared" si="37"/>
        <v/>
      </c>
      <c r="S104" s="774" t="str">
        <f t="shared" si="36"/>
        <v/>
      </c>
      <c r="T104" s="775" t="str">
        <f t="shared" si="36"/>
        <v/>
      </c>
      <c r="U104" s="776" t="str">
        <f t="shared" si="36"/>
        <v/>
      </c>
      <c r="V104" s="774" t="str">
        <f t="shared" si="28"/>
        <v/>
      </c>
      <c r="W104" s="775" t="str">
        <f t="shared" si="28"/>
        <v/>
      </c>
      <c r="X104" s="776" t="str">
        <f t="shared" si="28"/>
        <v/>
      </c>
      <c r="Y104" s="774" t="str">
        <f>IFERROR(IF(AND('DOMESTIC Wksht'!$BX$10="No Split",'DOMESTIC Wksht'!$D$1="W001"),VLOOKUP($G104,DOMPO,Y$4,0),VLOOKUP($G104,DOMPO,Y$5,0)),"")</f>
        <v/>
      </c>
      <c r="Z104" s="775" t="str">
        <f>IFERROR(IF(AND('DOMESTIC Wksht'!$BX$10="No Split",'DOMESTIC Wksht'!$D$1="W03"),VLOOKUP($G104,DOMPO,Z$4,0),VLOOKUP($G104,DOMPO,Z$5,0)),"")</f>
        <v/>
      </c>
      <c r="AA104" s="776" t="str">
        <f t="shared" si="24"/>
        <v/>
      </c>
      <c r="AB104" s="783">
        <f t="shared" si="25"/>
        <v>0</v>
      </c>
      <c r="AD104" s="490">
        <v>97</v>
      </c>
      <c r="AE104" s="698">
        <f>'DOMESTIC Wksht'!E111</f>
        <v>0</v>
      </c>
      <c r="AF104" s="698">
        <f>'DOMESTIC Wksht'!F111</f>
        <v>0</v>
      </c>
      <c r="AG104" s="1280">
        <f>'DOMESTIC Wksht'!N111</f>
        <v>0</v>
      </c>
      <c r="AH104" s="1280">
        <f>'DOMESTIC Wksht'!O111</f>
        <v>0</v>
      </c>
      <c r="AI104" s="699" t="str">
        <f>'DOMESTIC Wksht'!P111</f>
        <v>MP</v>
      </c>
      <c r="AJ104" s="1280">
        <f t="shared" si="29"/>
        <v>0</v>
      </c>
      <c r="AK104" s="700">
        <f>'DOMESTIC Wksht'!R111</f>
        <v>0</v>
      </c>
      <c r="AL104" s="495">
        <f t="shared" si="30"/>
        <v>0</v>
      </c>
      <c r="AM104" s="495">
        <f t="shared" si="31"/>
        <v>0</v>
      </c>
    </row>
    <row r="105" spans="2:39">
      <c r="B105" s="723"/>
      <c r="C105" s="92"/>
      <c r="D105" s="92"/>
      <c r="E105" s="724"/>
      <c r="F105" s="720">
        <f t="shared" si="32"/>
        <v>0</v>
      </c>
      <c r="G105" s="719"/>
      <c r="H105" s="771" t="str">
        <f t="shared" si="35"/>
        <v/>
      </c>
      <c r="I105" s="771" t="str">
        <f t="shared" si="35"/>
        <v/>
      </c>
      <c r="J105" s="695"/>
      <c r="K105" s="784">
        <f t="shared" si="26"/>
        <v>0</v>
      </c>
      <c r="L105" s="773" t="str">
        <f t="shared" si="23"/>
        <v/>
      </c>
      <c r="M105" s="774" t="str">
        <f t="shared" si="27"/>
        <v/>
      </c>
      <c r="N105" s="775" t="str">
        <f t="shared" si="27"/>
        <v/>
      </c>
      <c r="O105" s="776" t="str">
        <f t="shared" si="33"/>
        <v/>
      </c>
      <c r="P105" s="777" t="str">
        <f t="shared" si="37"/>
        <v/>
      </c>
      <c r="Q105" s="778" t="str">
        <f t="shared" si="37"/>
        <v/>
      </c>
      <c r="R105" s="779" t="str">
        <f t="shared" si="37"/>
        <v/>
      </c>
      <c r="S105" s="774" t="str">
        <f t="shared" si="36"/>
        <v/>
      </c>
      <c r="T105" s="775" t="str">
        <f t="shared" si="36"/>
        <v/>
      </c>
      <c r="U105" s="776" t="str">
        <f t="shared" si="36"/>
        <v/>
      </c>
      <c r="V105" s="774" t="str">
        <f t="shared" si="28"/>
        <v/>
      </c>
      <c r="W105" s="775" t="str">
        <f t="shared" si="28"/>
        <v/>
      </c>
      <c r="X105" s="776" t="str">
        <f t="shared" si="28"/>
        <v/>
      </c>
      <c r="Y105" s="774" t="str">
        <f>IFERROR(IF(AND('DOMESTIC Wksht'!$BX$10="No Split",'DOMESTIC Wksht'!$D$1="W001"),VLOOKUP($G105,DOMPO,Y$4,0),VLOOKUP($G105,DOMPO,Y$5,0)),"")</f>
        <v/>
      </c>
      <c r="Z105" s="775" t="str">
        <f>IFERROR(IF(AND('DOMESTIC Wksht'!$BX$10="No Split",'DOMESTIC Wksht'!$D$1="W03"),VLOOKUP($G105,DOMPO,Z$4,0),VLOOKUP($G105,DOMPO,Z$5,0)),"")</f>
        <v/>
      </c>
      <c r="AA105" s="776" t="str">
        <f t="shared" si="24"/>
        <v/>
      </c>
      <c r="AB105" s="783">
        <f t="shared" si="25"/>
        <v>0</v>
      </c>
      <c r="AD105" s="490">
        <v>98</v>
      </c>
      <c r="AE105" s="698">
        <f>'DOMESTIC Wksht'!E112</f>
        <v>0</v>
      </c>
      <c r="AF105" s="698">
        <f>'DOMESTIC Wksht'!F112</f>
        <v>0</v>
      </c>
      <c r="AG105" s="1280">
        <f>'DOMESTIC Wksht'!N112</f>
        <v>0</v>
      </c>
      <c r="AH105" s="1280">
        <f>'DOMESTIC Wksht'!O112</f>
        <v>0</v>
      </c>
      <c r="AI105" s="699" t="str">
        <f>'DOMESTIC Wksht'!P112</f>
        <v>MP</v>
      </c>
      <c r="AJ105" s="1280">
        <f t="shared" si="29"/>
        <v>0</v>
      </c>
      <c r="AK105" s="700">
        <f>'DOMESTIC Wksht'!R112</f>
        <v>0</v>
      </c>
      <c r="AL105" s="495">
        <f t="shared" si="30"/>
        <v>0</v>
      </c>
      <c r="AM105" s="495">
        <f t="shared" si="31"/>
        <v>0</v>
      </c>
    </row>
    <row r="106" spans="2:39">
      <c r="B106" s="723"/>
      <c r="C106" s="92"/>
      <c r="D106" s="92"/>
      <c r="E106" s="724"/>
      <c r="F106" s="720">
        <f t="shared" si="32"/>
        <v>0</v>
      </c>
      <c r="G106" s="719"/>
      <c r="H106" s="771" t="str">
        <f t="shared" si="35"/>
        <v/>
      </c>
      <c r="I106" s="771" t="str">
        <f t="shared" si="35"/>
        <v/>
      </c>
      <c r="J106" s="695"/>
      <c r="K106" s="784">
        <f t="shared" si="26"/>
        <v>0</v>
      </c>
      <c r="L106" s="773" t="str">
        <f t="shared" si="23"/>
        <v/>
      </c>
      <c r="M106" s="774" t="str">
        <f t="shared" si="27"/>
        <v/>
      </c>
      <c r="N106" s="775" t="str">
        <f t="shared" si="27"/>
        <v/>
      </c>
      <c r="O106" s="776" t="str">
        <f t="shared" si="33"/>
        <v/>
      </c>
      <c r="P106" s="777" t="str">
        <f t="shared" ref="P106:R121" si="38">IF(M106&lt;&gt;"",M106,IF($J106&lt;&gt;"",P105,""))</f>
        <v/>
      </c>
      <c r="Q106" s="778" t="str">
        <f t="shared" si="38"/>
        <v/>
      </c>
      <c r="R106" s="779" t="str">
        <f t="shared" si="38"/>
        <v/>
      </c>
      <c r="S106" s="774" t="str">
        <f t="shared" si="36"/>
        <v/>
      </c>
      <c r="T106" s="775" t="str">
        <f t="shared" si="36"/>
        <v/>
      </c>
      <c r="U106" s="776" t="str">
        <f t="shared" si="36"/>
        <v/>
      </c>
      <c r="V106" s="774" t="str">
        <f t="shared" si="28"/>
        <v/>
      </c>
      <c r="W106" s="775" t="str">
        <f t="shared" si="28"/>
        <v/>
      </c>
      <c r="X106" s="776" t="str">
        <f t="shared" si="28"/>
        <v/>
      </c>
      <c r="Y106" s="774" t="str">
        <f>IFERROR(IF(AND('DOMESTIC Wksht'!$BX$10="No Split",'DOMESTIC Wksht'!$D$1="W001"),VLOOKUP($G106,DOMPO,Y$4,0),VLOOKUP($G106,DOMPO,Y$5,0)),"")</f>
        <v/>
      </c>
      <c r="Z106" s="775" t="str">
        <f>IFERROR(IF(AND('DOMESTIC Wksht'!$BX$10="No Split",'DOMESTIC Wksht'!$D$1="W03"),VLOOKUP($G106,DOMPO,Z$4,0),VLOOKUP($G106,DOMPO,Z$5,0)),"")</f>
        <v/>
      </c>
      <c r="AA106" s="776" t="str">
        <f t="shared" si="24"/>
        <v/>
      </c>
      <c r="AB106" s="783">
        <f t="shared" si="25"/>
        <v>0</v>
      </c>
      <c r="AD106" s="490">
        <v>99</v>
      </c>
      <c r="AE106" s="698">
        <f>'DOMESTIC Wksht'!E113</f>
        <v>0</v>
      </c>
      <c r="AF106" s="698">
        <f>'DOMESTIC Wksht'!F113</f>
        <v>0</v>
      </c>
      <c r="AG106" s="1280">
        <f>'DOMESTIC Wksht'!N113</f>
        <v>0</v>
      </c>
      <c r="AH106" s="1280">
        <f>'DOMESTIC Wksht'!O113</f>
        <v>0</v>
      </c>
      <c r="AI106" s="699" t="str">
        <f>'DOMESTIC Wksht'!P113</f>
        <v>MP</v>
      </c>
      <c r="AJ106" s="1280">
        <f t="shared" si="29"/>
        <v>0</v>
      </c>
      <c r="AK106" s="700">
        <f>'DOMESTIC Wksht'!R113</f>
        <v>0</v>
      </c>
      <c r="AL106" s="495">
        <f t="shared" si="30"/>
        <v>0</v>
      </c>
      <c r="AM106" s="495">
        <f t="shared" si="31"/>
        <v>0</v>
      </c>
    </row>
    <row r="107" spans="2:39">
      <c r="B107" s="723"/>
      <c r="C107" s="92"/>
      <c r="D107" s="92"/>
      <c r="E107" s="724"/>
      <c r="F107" s="720">
        <f t="shared" si="32"/>
        <v>0</v>
      </c>
      <c r="G107" s="719"/>
      <c r="H107" s="771" t="str">
        <f t="shared" si="35"/>
        <v/>
      </c>
      <c r="I107" s="771" t="str">
        <f t="shared" si="35"/>
        <v/>
      </c>
      <c r="J107" s="695"/>
      <c r="K107" s="784">
        <f t="shared" si="26"/>
        <v>0</v>
      </c>
      <c r="L107" s="773" t="str">
        <f t="shared" si="23"/>
        <v/>
      </c>
      <c r="M107" s="774" t="str">
        <f t="shared" si="27"/>
        <v/>
      </c>
      <c r="N107" s="775" t="str">
        <f t="shared" si="27"/>
        <v/>
      </c>
      <c r="O107" s="776" t="str">
        <f t="shared" si="33"/>
        <v/>
      </c>
      <c r="P107" s="777" t="str">
        <f t="shared" si="38"/>
        <v/>
      </c>
      <c r="Q107" s="778" t="str">
        <f t="shared" si="38"/>
        <v/>
      </c>
      <c r="R107" s="779" t="str">
        <f t="shared" si="38"/>
        <v/>
      </c>
      <c r="S107" s="774" t="str">
        <f t="shared" si="36"/>
        <v/>
      </c>
      <c r="T107" s="775" t="str">
        <f t="shared" si="36"/>
        <v/>
      </c>
      <c r="U107" s="776" t="str">
        <f t="shared" si="36"/>
        <v/>
      </c>
      <c r="V107" s="774" t="str">
        <f t="shared" si="28"/>
        <v/>
      </c>
      <c r="W107" s="775" t="str">
        <f t="shared" si="28"/>
        <v/>
      </c>
      <c r="X107" s="776" t="str">
        <f t="shared" si="28"/>
        <v/>
      </c>
      <c r="Y107" s="774" t="str">
        <f>IFERROR(IF(AND('DOMESTIC Wksht'!$BX$10="No Split",'DOMESTIC Wksht'!$D$1="W001"),VLOOKUP($G107,DOMPO,Y$4,0),VLOOKUP($G107,DOMPO,Y$5,0)),"")</f>
        <v/>
      </c>
      <c r="Z107" s="775" t="str">
        <f>IFERROR(IF(AND('DOMESTIC Wksht'!$BX$10="No Split",'DOMESTIC Wksht'!$D$1="W03"),VLOOKUP($G107,DOMPO,Z$4,0),VLOOKUP($G107,DOMPO,Z$5,0)),"")</f>
        <v/>
      </c>
      <c r="AA107" s="776" t="str">
        <f t="shared" si="24"/>
        <v/>
      </c>
      <c r="AB107" s="783">
        <f t="shared" si="25"/>
        <v>0</v>
      </c>
      <c r="AD107" s="490">
        <v>100</v>
      </c>
      <c r="AE107" s="698">
        <f>'DOMESTIC Wksht'!E114</f>
        <v>0</v>
      </c>
      <c r="AF107" s="698">
        <f>'DOMESTIC Wksht'!F114</f>
        <v>0</v>
      </c>
      <c r="AG107" s="1280">
        <f>'DOMESTIC Wksht'!N114</f>
        <v>0</v>
      </c>
      <c r="AH107" s="1280">
        <f>'DOMESTIC Wksht'!O114</f>
        <v>0</v>
      </c>
      <c r="AI107" s="699" t="str">
        <f>'DOMESTIC Wksht'!P114</f>
        <v>MP</v>
      </c>
      <c r="AJ107" s="1280">
        <f t="shared" si="29"/>
        <v>0</v>
      </c>
      <c r="AK107" s="700">
        <f>'DOMESTIC Wksht'!R114</f>
        <v>0</v>
      </c>
      <c r="AL107" s="495">
        <f t="shared" si="30"/>
        <v>0</v>
      </c>
      <c r="AM107" s="495">
        <f t="shared" si="31"/>
        <v>0</v>
      </c>
    </row>
    <row r="108" spans="2:39">
      <c r="B108" s="723"/>
      <c r="C108" s="92"/>
      <c r="D108" s="92"/>
      <c r="E108" s="724"/>
      <c r="F108" s="720">
        <f t="shared" si="32"/>
        <v>0</v>
      </c>
      <c r="G108" s="719"/>
      <c r="H108" s="771" t="str">
        <f t="shared" ref="H108:I127" si="39">IFERROR(VLOOKUP($G108,DOMPO,H$5,0),"")</f>
        <v/>
      </c>
      <c r="I108" s="771" t="str">
        <f t="shared" si="39"/>
        <v/>
      </c>
      <c r="J108" s="695"/>
      <c r="K108" s="784">
        <f t="shared" si="26"/>
        <v>0</v>
      </c>
      <c r="L108" s="773" t="str">
        <f t="shared" si="23"/>
        <v/>
      </c>
      <c r="M108" s="774" t="str">
        <f t="shared" si="27"/>
        <v/>
      </c>
      <c r="N108" s="775" t="str">
        <f t="shared" si="27"/>
        <v/>
      </c>
      <c r="O108" s="776" t="str">
        <f t="shared" si="33"/>
        <v/>
      </c>
      <c r="P108" s="777" t="str">
        <f t="shared" si="38"/>
        <v/>
      </c>
      <c r="Q108" s="778" t="str">
        <f t="shared" si="38"/>
        <v/>
      </c>
      <c r="R108" s="779" t="str">
        <f t="shared" si="38"/>
        <v/>
      </c>
      <c r="S108" s="774" t="str">
        <f t="shared" si="36"/>
        <v/>
      </c>
      <c r="T108" s="775" t="str">
        <f t="shared" si="36"/>
        <v/>
      </c>
      <c r="U108" s="776" t="str">
        <f t="shared" si="36"/>
        <v/>
      </c>
      <c r="V108" s="774" t="str">
        <f t="shared" si="28"/>
        <v/>
      </c>
      <c r="W108" s="775" t="str">
        <f t="shared" si="28"/>
        <v/>
      </c>
      <c r="X108" s="776" t="str">
        <f t="shared" si="28"/>
        <v/>
      </c>
      <c r="Y108" s="774" t="str">
        <f>IFERROR(IF(AND('DOMESTIC Wksht'!$BX$10="No Split",'DOMESTIC Wksht'!$D$1="W001"),VLOOKUP($G108,DOMPO,Y$4,0),VLOOKUP($G108,DOMPO,Y$5,0)),"")</f>
        <v/>
      </c>
      <c r="Z108" s="775" t="str">
        <f>IFERROR(IF(AND('DOMESTIC Wksht'!$BX$10="No Split",'DOMESTIC Wksht'!$D$1="W03"),VLOOKUP($G108,DOMPO,Z$4,0),VLOOKUP($G108,DOMPO,Z$5,0)),"")</f>
        <v/>
      </c>
      <c r="AA108" s="776" t="str">
        <f t="shared" si="24"/>
        <v/>
      </c>
      <c r="AB108" s="783">
        <f t="shared" si="25"/>
        <v>0</v>
      </c>
      <c r="AD108" s="490">
        <v>101</v>
      </c>
      <c r="AE108" s="698">
        <f>'DOMESTIC Wksht'!E115</f>
        <v>0</v>
      </c>
      <c r="AF108" s="698">
        <f>'DOMESTIC Wksht'!F115</f>
        <v>0</v>
      </c>
      <c r="AG108" s="1280">
        <f>'DOMESTIC Wksht'!N115</f>
        <v>0</v>
      </c>
      <c r="AH108" s="1280">
        <f>'DOMESTIC Wksht'!O115</f>
        <v>0</v>
      </c>
      <c r="AI108" s="699" t="str">
        <f>'DOMESTIC Wksht'!P115</f>
        <v>MP</v>
      </c>
      <c r="AJ108" s="1280">
        <f t="shared" si="29"/>
        <v>0</v>
      </c>
      <c r="AK108" s="700">
        <f>'DOMESTIC Wksht'!R115</f>
        <v>0</v>
      </c>
      <c r="AL108" s="495">
        <f t="shared" si="30"/>
        <v>0</v>
      </c>
      <c r="AM108" s="495">
        <f t="shared" si="31"/>
        <v>0</v>
      </c>
    </row>
    <row r="109" spans="2:39">
      <c r="B109" s="723"/>
      <c r="C109" s="92"/>
      <c r="D109" s="92"/>
      <c r="E109" s="724"/>
      <c r="F109" s="720">
        <f t="shared" si="32"/>
        <v>0</v>
      </c>
      <c r="G109" s="719"/>
      <c r="H109" s="771" t="str">
        <f t="shared" si="39"/>
        <v/>
      </c>
      <c r="I109" s="771" t="str">
        <f t="shared" si="39"/>
        <v/>
      </c>
      <c r="J109" s="695"/>
      <c r="K109" s="784">
        <f t="shared" si="26"/>
        <v>0</v>
      </c>
      <c r="L109" s="773" t="str">
        <f t="shared" si="23"/>
        <v/>
      </c>
      <c r="M109" s="774" t="str">
        <f t="shared" si="27"/>
        <v/>
      </c>
      <c r="N109" s="775" t="str">
        <f t="shared" si="27"/>
        <v/>
      </c>
      <c r="O109" s="776" t="str">
        <f t="shared" si="33"/>
        <v/>
      </c>
      <c r="P109" s="777" t="str">
        <f t="shared" si="38"/>
        <v/>
      </c>
      <c r="Q109" s="778" t="str">
        <f t="shared" si="38"/>
        <v/>
      </c>
      <c r="R109" s="779" t="str">
        <f t="shared" si="38"/>
        <v/>
      </c>
      <c r="S109" s="774" t="str">
        <f t="shared" si="36"/>
        <v/>
      </c>
      <c r="T109" s="775" t="str">
        <f t="shared" si="36"/>
        <v/>
      </c>
      <c r="U109" s="776" t="str">
        <f t="shared" si="36"/>
        <v/>
      </c>
      <c r="V109" s="774" t="str">
        <f t="shared" si="28"/>
        <v/>
      </c>
      <c r="W109" s="775" t="str">
        <f t="shared" si="28"/>
        <v/>
      </c>
      <c r="X109" s="776" t="str">
        <f t="shared" si="28"/>
        <v/>
      </c>
      <c r="Y109" s="774" t="str">
        <f>IFERROR(IF(AND('DOMESTIC Wksht'!$BX$10="No Split",'DOMESTIC Wksht'!$D$1="W001"),VLOOKUP($G109,DOMPO,Y$4,0),VLOOKUP($G109,DOMPO,Y$5,0)),"")</f>
        <v/>
      </c>
      <c r="Z109" s="775" t="str">
        <f>IFERROR(IF(AND('DOMESTIC Wksht'!$BX$10="No Split",'DOMESTIC Wksht'!$D$1="W03"),VLOOKUP($G109,DOMPO,Z$4,0),VLOOKUP($G109,DOMPO,Z$5,0)),"")</f>
        <v/>
      </c>
      <c r="AA109" s="776" t="str">
        <f t="shared" si="24"/>
        <v/>
      </c>
      <c r="AB109" s="783">
        <f t="shared" si="25"/>
        <v>0</v>
      </c>
      <c r="AD109" s="490">
        <v>102</v>
      </c>
      <c r="AE109" s="698">
        <f>'DOMESTIC Wksht'!E116</f>
        <v>0</v>
      </c>
      <c r="AF109" s="698">
        <f>'DOMESTIC Wksht'!F116</f>
        <v>0</v>
      </c>
      <c r="AG109" s="1280">
        <f>'DOMESTIC Wksht'!N116</f>
        <v>0</v>
      </c>
      <c r="AH109" s="1280">
        <f>'DOMESTIC Wksht'!O116</f>
        <v>0</v>
      </c>
      <c r="AI109" s="699" t="str">
        <f>'DOMESTIC Wksht'!P116</f>
        <v>MP</v>
      </c>
      <c r="AJ109" s="1280">
        <f t="shared" si="29"/>
        <v>0</v>
      </c>
      <c r="AK109" s="700">
        <f>'DOMESTIC Wksht'!R116</f>
        <v>0</v>
      </c>
      <c r="AL109" s="495">
        <f t="shared" si="30"/>
        <v>0</v>
      </c>
      <c r="AM109" s="495">
        <f t="shared" si="31"/>
        <v>0</v>
      </c>
    </row>
    <row r="110" spans="2:39">
      <c r="B110" s="723"/>
      <c r="C110" s="92"/>
      <c r="D110" s="92"/>
      <c r="E110" s="724"/>
      <c r="F110" s="720">
        <f t="shared" si="32"/>
        <v>0</v>
      </c>
      <c r="G110" s="719"/>
      <c r="H110" s="771" t="str">
        <f t="shared" si="39"/>
        <v/>
      </c>
      <c r="I110" s="771" t="str">
        <f t="shared" si="39"/>
        <v/>
      </c>
      <c r="J110" s="695"/>
      <c r="K110" s="784">
        <f t="shared" si="26"/>
        <v>0</v>
      </c>
      <c r="L110" s="773" t="str">
        <f t="shared" si="23"/>
        <v/>
      </c>
      <c r="M110" s="774" t="str">
        <f t="shared" si="27"/>
        <v/>
      </c>
      <c r="N110" s="775" t="str">
        <f t="shared" si="27"/>
        <v/>
      </c>
      <c r="O110" s="776" t="str">
        <f t="shared" si="33"/>
        <v/>
      </c>
      <c r="P110" s="777" t="str">
        <f t="shared" si="38"/>
        <v/>
      </c>
      <c r="Q110" s="778" t="str">
        <f t="shared" si="38"/>
        <v/>
      </c>
      <c r="R110" s="779" t="str">
        <f t="shared" si="38"/>
        <v/>
      </c>
      <c r="S110" s="774" t="str">
        <f t="shared" si="36"/>
        <v/>
      </c>
      <c r="T110" s="775" t="str">
        <f t="shared" si="36"/>
        <v/>
      </c>
      <c r="U110" s="776" t="str">
        <f t="shared" si="36"/>
        <v/>
      </c>
      <c r="V110" s="774" t="str">
        <f t="shared" si="28"/>
        <v/>
      </c>
      <c r="W110" s="775" t="str">
        <f t="shared" si="28"/>
        <v/>
      </c>
      <c r="X110" s="776" t="str">
        <f t="shared" si="28"/>
        <v/>
      </c>
      <c r="Y110" s="774" t="str">
        <f>IFERROR(IF(AND('DOMESTIC Wksht'!$BX$10="No Split",'DOMESTIC Wksht'!$D$1="W001"),VLOOKUP($G110,DOMPO,Y$4,0),VLOOKUP($G110,DOMPO,Y$5,0)),"")</f>
        <v/>
      </c>
      <c r="Z110" s="775" t="str">
        <f>IFERROR(IF(AND('DOMESTIC Wksht'!$BX$10="No Split",'DOMESTIC Wksht'!$D$1="W03"),VLOOKUP($G110,DOMPO,Z$4,0),VLOOKUP($G110,DOMPO,Z$5,0)),"")</f>
        <v/>
      </c>
      <c r="AA110" s="776" t="str">
        <f t="shared" si="24"/>
        <v/>
      </c>
      <c r="AB110" s="783">
        <f t="shared" si="25"/>
        <v>0</v>
      </c>
      <c r="AD110" s="490">
        <v>103</v>
      </c>
      <c r="AE110" s="698">
        <f>'DOMESTIC Wksht'!E117</f>
        <v>0</v>
      </c>
      <c r="AF110" s="698">
        <f>'DOMESTIC Wksht'!F117</f>
        <v>0</v>
      </c>
      <c r="AG110" s="1280">
        <f>'DOMESTIC Wksht'!N117</f>
        <v>0</v>
      </c>
      <c r="AH110" s="1280">
        <f>'DOMESTIC Wksht'!O117</f>
        <v>0</v>
      </c>
      <c r="AI110" s="699" t="str">
        <f>'DOMESTIC Wksht'!P117</f>
        <v>MP</v>
      </c>
      <c r="AJ110" s="1280">
        <f t="shared" si="29"/>
        <v>0</v>
      </c>
      <c r="AK110" s="700">
        <f>'DOMESTIC Wksht'!R117</f>
        <v>0</v>
      </c>
      <c r="AL110" s="495">
        <f t="shared" si="30"/>
        <v>0</v>
      </c>
      <c r="AM110" s="495">
        <f t="shared" si="31"/>
        <v>0</v>
      </c>
    </row>
    <row r="111" spans="2:39">
      <c r="B111" s="723"/>
      <c r="C111" s="92"/>
      <c r="D111" s="92"/>
      <c r="E111" s="724"/>
      <c r="F111" s="720">
        <f t="shared" si="32"/>
        <v>0</v>
      </c>
      <c r="G111" s="719"/>
      <c r="H111" s="771" t="str">
        <f t="shared" si="39"/>
        <v/>
      </c>
      <c r="I111" s="771" t="str">
        <f t="shared" si="39"/>
        <v/>
      </c>
      <c r="J111" s="695"/>
      <c r="K111" s="784">
        <f t="shared" si="26"/>
        <v>0</v>
      </c>
      <c r="L111" s="773" t="str">
        <f t="shared" si="23"/>
        <v/>
      </c>
      <c r="M111" s="774" t="str">
        <f t="shared" si="27"/>
        <v/>
      </c>
      <c r="N111" s="775" t="str">
        <f t="shared" si="27"/>
        <v/>
      </c>
      <c r="O111" s="776" t="str">
        <f t="shared" si="33"/>
        <v/>
      </c>
      <c r="P111" s="777" t="str">
        <f t="shared" si="38"/>
        <v/>
      </c>
      <c r="Q111" s="778" t="str">
        <f t="shared" si="38"/>
        <v/>
      </c>
      <c r="R111" s="779" t="str">
        <f t="shared" si="38"/>
        <v/>
      </c>
      <c r="S111" s="774" t="str">
        <f t="shared" si="36"/>
        <v/>
      </c>
      <c r="T111" s="775" t="str">
        <f t="shared" si="36"/>
        <v/>
      </c>
      <c r="U111" s="776" t="str">
        <f t="shared" si="36"/>
        <v/>
      </c>
      <c r="V111" s="774" t="str">
        <f t="shared" si="28"/>
        <v/>
      </c>
      <c r="W111" s="775" t="str">
        <f t="shared" si="28"/>
        <v/>
      </c>
      <c r="X111" s="776" t="str">
        <f t="shared" si="28"/>
        <v/>
      </c>
      <c r="Y111" s="774" t="str">
        <f>IFERROR(IF(AND('DOMESTIC Wksht'!$BX$10="No Split",'DOMESTIC Wksht'!$D$1="W001"),VLOOKUP($G111,DOMPO,Y$4,0),VLOOKUP($G111,DOMPO,Y$5,0)),"")</f>
        <v/>
      </c>
      <c r="Z111" s="775" t="str">
        <f>IFERROR(IF(AND('DOMESTIC Wksht'!$BX$10="No Split",'DOMESTIC Wksht'!$D$1="W03"),VLOOKUP($G111,DOMPO,Z$4,0),VLOOKUP($G111,DOMPO,Z$5,0)),"")</f>
        <v/>
      </c>
      <c r="AA111" s="776" t="str">
        <f t="shared" si="24"/>
        <v/>
      </c>
      <c r="AB111" s="783">
        <f t="shared" si="25"/>
        <v>0</v>
      </c>
      <c r="AD111" s="490">
        <v>104</v>
      </c>
      <c r="AE111" s="698">
        <f>'DOMESTIC Wksht'!E118</f>
        <v>0</v>
      </c>
      <c r="AF111" s="698">
        <f>'DOMESTIC Wksht'!F118</f>
        <v>0</v>
      </c>
      <c r="AG111" s="1280">
        <f>'DOMESTIC Wksht'!N118</f>
        <v>0</v>
      </c>
      <c r="AH111" s="1280">
        <f>'DOMESTIC Wksht'!O118</f>
        <v>0</v>
      </c>
      <c r="AI111" s="699" t="str">
        <f>'DOMESTIC Wksht'!P118</f>
        <v>MP</v>
      </c>
      <c r="AJ111" s="1280">
        <f t="shared" si="29"/>
        <v>0</v>
      </c>
      <c r="AK111" s="700">
        <f>'DOMESTIC Wksht'!R118</f>
        <v>0</v>
      </c>
      <c r="AL111" s="495">
        <f t="shared" si="30"/>
        <v>0</v>
      </c>
      <c r="AM111" s="495">
        <f t="shared" si="31"/>
        <v>0</v>
      </c>
    </row>
    <row r="112" spans="2:39">
      <c r="B112" s="723"/>
      <c r="C112" s="92"/>
      <c r="D112" s="92"/>
      <c r="E112" s="724"/>
      <c r="F112" s="720">
        <f t="shared" si="32"/>
        <v>0</v>
      </c>
      <c r="G112" s="719"/>
      <c r="H112" s="771" t="str">
        <f t="shared" si="39"/>
        <v/>
      </c>
      <c r="I112" s="771" t="str">
        <f t="shared" si="39"/>
        <v/>
      </c>
      <c r="J112" s="695"/>
      <c r="K112" s="784">
        <f t="shared" si="26"/>
        <v>0</v>
      </c>
      <c r="L112" s="773" t="str">
        <f t="shared" si="23"/>
        <v/>
      </c>
      <c r="M112" s="774" t="str">
        <f t="shared" si="27"/>
        <v/>
      </c>
      <c r="N112" s="775" t="str">
        <f t="shared" si="27"/>
        <v/>
      </c>
      <c r="O112" s="776" t="str">
        <f t="shared" si="33"/>
        <v/>
      </c>
      <c r="P112" s="777" t="str">
        <f t="shared" si="38"/>
        <v/>
      </c>
      <c r="Q112" s="778" t="str">
        <f t="shared" si="38"/>
        <v/>
      </c>
      <c r="R112" s="779" t="str">
        <f t="shared" si="38"/>
        <v/>
      </c>
      <c r="S112" s="774" t="str">
        <f t="shared" si="36"/>
        <v/>
      </c>
      <c r="T112" s="775" t="str">
        <f t="shared" si="36"/>
        <v/>
      </c>
      <c r="U112" s="776" t="str">
        <f t="shared" si="36"/>
        <v/>
      </c>
      <c r="V112" s="774" t="str">
        <f t="shared" si="28"/>
        <v/>
      </c>
      <c r="W112" s="775" t="str">
        <f t="shared" si="28"/>
        <v/>
      </c>
      <c r="X112" s="776" t="str">
        <f t="shared" si="28"/>
        <v/>
      </c>
      <c r="Y112" s="774" t="str">
        <f>IFERROR(IF(AND('DOMESTIC Wksht'!$BX$10="No Split",'DOMESTIC Wksht'!$D$1="W001"),VLOOKUP($G112,DOMPO,Y$4,0),VLOOKUP($G112,DOMPO,Y$5,0)),"")</f>
        <v/>
      </c>
      <c r="Z112" s="775" t="str">
        <f>IFERROR(IF(AND('DOMESTIC Wksht'!$BX$10="No Split",'DOMESTIC Wksht'!$D$1="W03"),VLOOKUP($G112,DOMPO,Z$4,0),VLOOKUP($G112,DOMPO,Z$5,0)),"")</f>
        <v/>
      </c>
      <c r="AA112" s="776" t="str">
        <f t="shared" si="24"/>
        <v/>
      </c>
      <c r="AB112" s="783">
        <f t="shared" si="25"/>
        <v>0</v>
      </c>
      <c r="AD112" s="490">
        <v>105</v>
      </c>
      <c r="AE112" s="698">
        <f>'DOMESTIC Wksht'!E119</f>
        <v>0</v>
      </c>
      <c r="AF112" s="698">
        <f>'DOMESTIC Wksht'!F119</f>
        <v>0</v>
      </c>
      <c r="AG112" s="1280">
        <f>'DOMESTIC Wksht'!N119</f>
        <v>0</v>
      </c>
      <c r="AH112" s="1280">
        <f>'DOMESTIC Wksht'!O119</f>
        <v>0</v>
      </c>
      <c r="AI112" s="699" t="str">
        <f>'DOMESTIC Wksht'!P119</f>
        <v>MP</v>
      </c>
      <c r="AJ112" s="1280">
        <f t="shared" si="29"/>
        <v>0</v>
      </c>
      <c r="AK112" s="700">
        <f>'DOMESTIC Wksht'!R119</f>
        <v>0</v>
      </c>
      <c r="AL112" s="495">
        <f t="shared" si="30"/>
        <v>0</v>
      </c>
      <c r="AM112" s="495">
        <f t="shared" si="31"/>
        <v>0</v>
      </c>
    </row>
    <row r="113" spans="2:39">
      <c r="B113" s="723"/>
      <c r="C113" s="92"/>
      <c r="D113" s="92"/>
      <c r="E113" s="724"/>
      <c r="F113" s="720">
        <f t="shared" si="32"/>
        <v>0</v>
      </c>
      <c r="G113" s="719"/>
      <c r="H113" s="771" t="str">
        <f t="shared" si="39"/>
        <v/>
      </c>
      <c r="I113" s="771" t="str">
        <f t="shared" si="39"/>
        <v/>
      </c>
      <c r="J113" s="695"/>
      <c r="K113" s="784">
        <f t="shared" si="26"/>
        <v>0</v>
      </c>
      <c r="L113" s="773" t="str">
        <f t="shared" si="23"/>
        <v/>
      </c>
      <c r="M113" s="774" t="str">
        <f t="shared" si="27"/>
        <v/>
      </c>
      <c r="N113" s="775" t="str">
        <f t="shared" si="27"/>
        <v/>
      </c>
      <c r="O113" s="776" t="str">
        <f t="shared" si="33"/>
        <v/>
      </c>
      <c r="P113" s="777" t="str">
        <f t="shared" si="38"/>
        <v/>
      </c>
      <c r="Q113" s="778" t="str">
        <f t="shared" si="38"/>
        <v/>
      </c>
      <c r="R113" s="779" t="str">
        <f t="shared" si="38"/>
        <v/>
      </c>
      <c r="S113" s="774" t="str">
        <f t="shared" si="36"/>
        <v/>
      </c>
      <c r="T113" s="775" t="str">
        <f t="shared" si="36"/>
        <v/>
      </c>
      <c r="U113" s="776" t="str">
        <f t="shared" si="36"/>
        <v/>
      </c>
      <c r="V113" s="774" t="str">
        <f t="shared" si="28"/>
        <v/>
      </c>
      <c r="W113" s="775" t="str">
        <f t="shared" si="28"/>
        <v/>
      </c>
      <c r="X113" s="776" t="str">
        <f t="shared" si="28"/>
        <v/>
      </c>
      <c r="Y113" s="774" t="str">
        <f>IFERROR(IF(AND('DOMESTIC Wksht'!$BX$10="No Split",'DOMESTIC Wksht'!$D$1="W001"),VLOOKUP($G113,DOMPO,Y$4,0),VLOOKUP($G113,DOMPO,Y$5,0)),"")</f>
        <v/>
      </c>
      <c r="Z113" s="775" t="str">
        <f>IFERROR(IF(AND('DOMESTIC Wksht'!$BX$10="No Split",'DOMESTIC Wksht'!$D$1="W03"),VLOOKUP($G113,DOMPO,Z$4,0),VLOOKUP($G113,DOMPO,Z$5,0)),"")</f>
        <v/>
      </c>
      <c r="AA113" s="776" t="str">
        <f t="shared" si="24"/>
        <v/>
      </c>
      <c r="AB113" s="783">
        <f t="shared" si="25"/>
        <v>0</v>
      </c>
      <c r="AD113" s="490">
        <v>106</v>
      </c>
      <c r="AE113" s="698">
        <f>'DOMESTIC Wksht'!E120</f>
        <v>0</v>
      </c>
      <c r="AF113" s="698">
        <f>'DOMESTIC Wksht'!F120</f>
        <v>0</v>
      </c>
      <c r="AG113" s="1280">
        <f>'DOMESTIC Wksht'!N120</f>
        <v>0</v>
      </c>
      <c r="AH113" s="1280">
        <f>'DOMESTIC Wksht'!O120</f>
        <v>0</v>
      </c>
      <c r="AI113" s="699" t="str">
        <f>'DOMESTIC Wksht'!P120</f>
        <v>MP</v>
      </c>
      <c r="AJ113" s="1280">
        <f t="shared" si="29"/>
        <v>0</v>
      </c>
      <c r="AK113" s="700">
        <f>'DOMESTIC Wksht'!R120</f>
        <v>0</v>
      </c>
      <c r="AL113" s="495">
        <f t="shared" si="30"/>
        <v>0</v>
      </c>
      <c r="AM113" s="495">
        <f t="shared" si="31"/>
        <v>0</v>
      </c>
    </row>
    <row r="114" spans="2:39">
      <c r="B114" s="723"/>
      <c r="C114" s="92"/>
      <c r="D114" s="92"/>
      <c r="E114" s="724"/>
      <c r="F114" s="720">
        <f t="shared" si="32"/>
        <v>0</v>
      </c>
      <c r="G114" s="719"/>
      <c r="H114" s="771" t="str">
        <f t="shared" si="39"/>
        <v/>
      </c>
      <c r="I114" s="771" t="str">
        <f t="shared" si="39"/>
        <v/>
      </c>
      <c r="J114" s="695"/>
      <c r="K114" s="784">
        <f t="shared" si="26"/>
        <v>0</v>
      </c>
      <c r="L114" s="773" t="str">
        <f t="shared" si="23"/>
        <v/>
      </c>
      <c r="M114" s="774" t="str">
        <f t="shared" si="27"/>
        <v/>
      </c>
      <c r="N114" s="775" t="str">
        <f t="shared" si="27"/>
        <v/>
      </c>
      <c r="O114" s="776" t="str">
        <f t="shared" si="33"/>
        <v/>
      </c>
      <c r="P114" s="777" t="str">
        <f t="shared" si="38"/>
        <v/>
      </c>
      <c r="Q114" s="778" t="str">
        <f t="shared" si="38"/>
        <v/>
      </c>
      <c r="R114" s="779" t="str">
        <f t="shared" si="38"/>
        <v/>
      </c>
      <c r="S114" s="774" t="str">
        <f t="shared" si="36"/>
        <v/>
      </c>
      <c r="T114" s="775" t="str">
        <f t="shared" si="36"/>
        <v/>
      </c>
      <c r="U114" s="776" t="str">
        <f t="shared" si="36"/>
        <v/>
      </c>
      <c r="V114" s="774" t="str">
        <f t="shared" si="28"/>
        <v/>
      </c>
      <c r="W114" s="775" t="str">
        <f t="shared" si="28"/>
        <v/>
      </c>
      <c r="X114" s="776" t="str">
        <f t="shared" si="28"/>
        <v/>
      </c>
      <c r="Y114" s="774" t="str">
        <f>IFERROR(IF(AND('DOMESTIC Wksht'!$BX$10="No Split",'DOMESTIC Wksht'!$D$1="W001"),VLOOKUP($G114,DOMPO,Y$4,0),VLOOKUP($G114,DOMPO,Y$5,0)),"")</f>
        <v/>
      </c>
      <c r="Z114" s="775" t="str">
        <f>IFERROR(IF(AND('DOMESTIC Wksht'!$BX$10="No Split",'DOMESTIC Wksht'!$D$1="W03"),VLOOKUP($G114,DOMPO,Z$4,0),VLOOKUP($G114,DOMPO,Z$5,0)),"")</f>
        <v/>
      </c>
      <c r="AA114" s="776" t="str">
        <f t="shared" si="24"/>
        <v/>
      </c>
      <c r="AB114" s="783">
        <f t="shared" si="25"/>
        <v>0</v>
      </c>
      <c r="AD114" s="490">
        <v>107</v>
      </c>
      <c r="AE114" s="698">
        <f>'DOMESTIC Wksht'!E121</f>
        <v>0</v>
      </c>
      <c r="AF114" s="698">
        <f>'DOMESTIC Wksht'!F121</f>
        <v>0</v>
      </c>
      <c r="AG114" s="1280">
        <f>'DOMESTIC Wksht'!N121</f>
        <v>0</v>
      </c>
      <c r="AH114" s="1280">
        <f>'DOMESTIC Wksht'!O121</f>
        <v>0</v>
      </c>
      <c r="AI114" s="699" t="str">
        <f>'DOMESTIC Wksht'!P121</f>
        <v>MP</v>
      </c>
      <c r="AJ114" s="1280">
        <f t="shared" si="29"/>
        <v>0</v>
      </c>
      <c r="AK114" s="700">
        <f>'DOMESTIC Wksht'!R121</f>
        <v>0</v>
      </c>
      <c r="AL114" s="495">
        <f t="shared" si="30"/>
        <v>0</v>
      </c>
      <c r="AM114" s="495">
        <f t="shared" si="31"/>
        <v>0</v>
      </c>
    </row>
    <row r="115" spans="2:39">
      <c r="B115" s="723"/>
      <c r="C115" s="92"/>
      <c r="D115" s="92"/>
      <c r="E115" s="724"/>
      <c r="F115" s="720">
        <f t="shared" si="32"/>
        <v>0</v>
      </c>
      <c r="G115" s="719"/>
      <c r="H115" s="771" t="str">
        <f t="shared" si="39"/>
        <v/>
      </c>
      <c r="I115" s="771" t="str">
        <f t="shared" si="39"/>
        <v/>
      </c>
      <c r="J115" s="695"/>
      <c r="K115" s="784">
        <f t="shared" si="26"/>
        <v>0</v>
      </c>
      <c r="L115" s="773" t="str">
        <f t="shared" si="23"/>
        <v/>
      </c>
      <c r="M115" s="774" t="str">
        <f t="shared" si="27"/>
        <v/>
      </c>
      <c r="N115" s="775" t="str">
        <f t="shared" si="27"/>
        <v/>
      </c>
      <c r="O115" s="776" t="str">
        <f t="shared" si="33"/>
        <v/>
      </c>
      <c r="P115" s="777" t="str">
        <f t="shared" si="38"/>
        <v/>
      </c>
      <c r="Q115" s="778" t="str">
        <f t="shared" si="38"/>
        <v/>
      </c>
      <c r="R115" s="779" t="str">
        <f t="shared" si="38"/>
        <v/>
      </c>
      <c r="S115" s="774" t="str">
        <f t="shared" si="36"/>
        <v/>
      </c>
      <c r="T115" s="775" t="str">
        <f t="shared" si="36"/>
        <v/>
      </c>
      <c r="U115" s="776" t="str">
        <f t="shared" si="36"/>
        <v/>
      </c>
      <c r="V115" s="774" t="str">
        <f t="shared" si="28"/>
        <v/>
      </c>
      <c r="W115" s="775" t="str">
        <f t="shared" si="28"/>
        <v/>
      </c>
      <c r="X115" s="776" t="str">
        <f t="shared" si="28"/>
        <v/>
      </c>
      <c r="Y115" s="774" t="str">
        <f>IFERROR(IF(AND('DOMESTIC Wksht'!$BX$10="No Split",'DOMESTIC Wksht'!$D$1="W001"),VLOOKUP($G115,DOMPO,Y$4,0),VLOOKUP($G115,DOMPO,Y$5,0)),"")</f>
        <v/>
      </c>
      <c r="Z115" s="775" t="str">
        <f>IFERROR(IF(AND('DOMESTIC Wksht'!$BX$10="No Split",'DOMESTIC Wksht'!$D$1="W03"),VLOOKUP($G115,DOMPO,Z$4,0),VLOOKUP($G115,DOMPO,Z$5,0)),"")</f>
        <v/>
      </c>
      <c r="AA115" s="776" t="str">
        <f t="shared" si="24"/>
        <v/>
      </c>
      <c r="AB115" s="783">
        <f t="shared" si="25"/>
        <v>0</v>
      </c>
      <c r="AD115" s="490">
        <v>108</v>
      </c>
      <c r="AE115" s="698">
        <f>'DOMESTIC Wksht'!E122</f>
        <v>0</v>
      </c>
      <c r="AF115" s="698">
        <f>'DOMESTIC Wksht'!F122</f>
        <v>0</v>
      </c>
      <c r="AG115" s="1280">
        <f>'DOMESTIC Wksht'!N122</f>
        <v>0</v>
      </c>
      <c r="AH115" s="1280">
        <f>'DOMESTIC Wksht'!O122</f>
        <v>0</v>
      </c>
      <c r="AI115" s="699" t="str">
        <f>'DOMESTIC Wksht'!P122</f>
        <v>MP</v>
      </c>
      <c r="AJ115" s="1280">
        <f t="shared" si="29"/>
        <v>0</v>
      </c>
      <c r="AK115" s="700">
        <f>'DOMESTIC Wksht'!R122</f>
        <v>0</v>
      </c>
      <c r="AL115" s="495">
        <f t="shared" si="30"/>
        <v>0</v>
      </c>
      <c r="AM115" s="495">
        <f t="shared" si="31"/>
        <v>0</v>
      </c>
    </row>
    <row r="116" spans="2:39">
      <c r="B116" s="723"/>
      <c r="C116" s="92"/>
      <c r="D116" s="92"/>
      <c r="E116" s="724"/>
      <c r="F116" s="720">
        <f t="shared" si="32"/>
        <v>0</v>
      </c>
      <c r="G116" s="719"/>
      <c r="H116" s="771" t="str">
        <f t="shared" si="39"/>
        <v/>
      </c>
      <c r="I116" s="771" t="str">
        <f t="shared" si="39"/>
        <v/>
      </c>
      <c r="J116" s="695"/>
      <c r="K116" s="784">
        <f t="shared" si="26"/>
        <v>0</v>
      </c>
      <c r="L116" s="773" t="str">
        <f t="shared" si="23"/>
        <v/>
      </c>
      <c r="M116" s="774" t="str">
        <f t="shared" si="27"/>
        <v/>
      </c>
      <c r="N116" s="775" t="str">
        <f t="shared" si="27"/>
        <v/>
      </c>
      <c r="O116" s="776" t="str">
        <f t="shared" si="33"/>
        <v/>
      </c>
      <c r="P116" s="777" t="str">
        <f t="shared" si="38"/>
        <v/>
      </c>
      <c r="Q116" s="778" t="str">
        <f t="shared" si="38"/>
        <v/>
      </c>
      <c r="R116" s="779" t="str">
        <f t="shared" si="38"/>
        <v/>
      </c>
      <c r="S116" s="774" t="str">
        <f t="shared" si="36"/>
        <v/>
      </c>
      <c r="T116" s="775" t="str">
        <f t="shared" si="36"/>
        <v/>
      </c>
      <c r="U116" s="776" t="str">
        <f t="shared" si="36"/>
        <v/>
      </c>
      <c r="V116" s="774" t="str">
        <f t="shared" si="28"/>
        <v/>
      </c>
      <c r="W116" s="775" t="str">
        <f t="shared" si="28"/>
        <v/>
      </c>
      <c r="X116" s="776" t="str">
        <f t="shared" si="28"/>
        <v/>
      </c>
      <c r="Y116" s="774" t="str">
        <f>IFERROR(IF(AND('DOMESTIC Wksht'!$BX$10="No Split",'DOMESTIC Wksht'!$D$1="W001"),VLOOKUP($G116,DOMPO,Y$4,0),VLOOKUP($G116,DOMPO,Y$5,0)),"")</f>
        <v/>
      </c>
      <c r="Z116" s="775" t="str">
        <f>IFERROR(IF(AND('DOMESTIC Wksht'!$BX$10="No Split",'DOMESTIC Wksht'!$D$1="W03"),VLOOKUP($G116,DOMPO,Z$4,0),VLOOKUP($G116,DOMPO,Z$5,0)),"")</f>
        <v/>
      </c>
      <c r="AA116" s="776" t="str">
        <f t="shared" si="24"/>
        <v/>
      </c>
      <c r="AB116" s="783">
        <f t="shared" si="25"/>
        <v>0</v>
      </c>
      <c r="AD116" s="490">
        <v>109</v>
      </c>
      <c r="AE116" s="698">
        <f>'DOMESTIC Wksht'!E123</f>
        <v>0</v>
      </c>
      <c r="AF116" s="698">
        <f>'DOMESTIC Wksht'!F123</f>
        <v>0</v>
      </c>
      <c r="AG116" s="1280">
        <f>'DOMESTIC Wksht'!N123</f>
        <v>0</v>
      </c>
      <c r="AH116" s="1280">
        <f>'DOMESTIC Wksht'!O123</f>
        <v>0</v>
      </c>
      <c r="AI116" s="699" t="str">
        <f>'DOMESTIC Wksht'!P123</f>
        <v>MP</v>
      </c>
      <c r="AJ116" s="1280">
        <f t="shared" si="29"/>
        <v>0</v>
      </c>
      <c r="AK116" s="700">
        <f>'DOMESTIC Wksht'!R123</f>
        <v>0</v>
      </c>
      <c r="AL116" s="495">
        <f t="shared" si="30"/>
        <v>0</v>
      </c>
      <c r="AM116" s="495">
        <f t="shared" si="31"/>
        <v>0</v>
      </c>
    </row>
    <row r="117" spans="2:39">
      <c r="B117" s="723"/>
      <c r="C117" s="92"/>
      <c r="D117" s="92"/>
      <c r="E117" s="724"/>
      <c r="F117" s="720">
        <f t="shared" si="32"/>
        <v>0</v>
      </c>
      <c r="G117" s="719"/>
      <c r="H117" s="771" t="str">
        <f t="shared" si="39"/>
        <v/>
      </c>
      <c r="I117" s="771" t="str">
        <f t="shared" si="39"/>
        <v/>
      </c>
      <c r="J117" s="695"/>
      <c r="K117" s="784">
        <f t="shared" si="26"/>
        <v>0</v>
      </c>
      <c r="L117" s="773" t="str">
        <f t="shared" si="23"/>
        <v/>
      </c>
      <c r="M117" s="774" t="str">
        <f t="shared" si="27"/>
        <v/>
      </c>
      <c r="N117" s="775" t="str">
        <f t="shared" si="27"/>
        <v/>
      </c>
      <c r="O117" s="776" t="str">
        <f t="shared" si="33"/>
        <v/>
      </c>
      <c r="P117" s="777" t="str">
        <f t="shared" si="38"/>
        <v/>
      </c>
      <c r="Q117" s="778" t="str">
        <f t="shared" si="38"/>
        <v/>
      </c>
      <c r="R117" s="779" t="str">
        <f t="shared" si="38"/>
        <v/>
      </c>
      <c r="S117" s="774" t="str">
        <f t="shared" si="36"/>
        <v/>
      </c>
      <c r="T117" s="775" t="str">
        <f t="shared" si="36"/>
        <v/>
      </c>
      <c r="U117" s="776" t="str">
        <f t="shared" si="36"/>
        <v/>
      </c>
      <c r="V117" s="774" t="str">
        <f t="shared" si="28"/>
        <v/>
      </c>
      <c r="W117" s="775" t="str">
        <f t="shared" si="28"/>
        <v/>
      </c>
      <c r="X117" s="776" t="str">
        <f t="shared" si="28"/>
        <v/>
      </c>
      <c r="Y117" s="774" t="str">
        <f>IFERROR(IF(AND('DOMESTIC Wksht'!$BX$10="No Split",'DOMESTIC Wksht'!$D$1="W001"),VLOOKUP($G117,DOMPO,Y$4,0),VLOOKUP($G117,DOMPO,Y$5,0)),"")</f>
        <v/>
      </c>
      <c r="Z117" s="775" t="str">
        <f>IFERROR(IF(AND('DOMESTIC Wksht'!$BX$10="No Split",'DOMESTIC Wksht'!$D$1="W03"),VLOOKUP($G117,DOMPO,Z$4,0),VLOOKUP($G117,DOMPO,Z$5,0)),"")</f>
        <v/>
      </c>
      <c r="AA117" s="776" t="str">
        <f t="shared" si="24"/>
        <v/>
      </c>
      <c r="AB117" s="783">
        <f t="shared" si="25"/>
        <v>0</v>
      </c>
      <c r="AD117" s="490">
        <v>110</v>
      </c>
      <c r="AE117" s="698">
        <f>'DOMESTIC Wksht'!E124</f>
        <v>0</v>
      </c>
      <c r="AF117" s="698">
        <f>'DOMESTIC Wksht'!F124</f>
        <v>0</v>
      </c>
      <c r="AG117" s="1280">
        <f>'DOMESTIC Wksht'!N124</f>
        <v>0</v>
      </c>
      <c r="AH117" s="1280">
        <f>'DOMESTIC Wksht'!O124</f>
        <v>0</v>
      </c>
      <c r="AI117" s="699" t="str">
        <f>'DOMESTIC Wksht'!P124</f>
        <v>MP</v>
      </c>
      <c r="AJ117" s="1280">
        <f t="shared" si="29"/>
        <v>0</v>
      </c>
      <c r="AK117" s="700">
        <f>'DOMESTIC Wksht'!R124</f>
        <v>0</v>
      </c>
      <c r="AL117" s="495">
        <f t="shared" si="30"/>
        <v>0</v>
      </c>
      <c r="AM117" s="495">
        <f t="shared" si="31"/>
        <v>0</v>
      </c>
    </row>
    <row r="118" spans="2:39">
      <c r="B118" s="723"/>
      <c r="C118" s="92"/>
      <c r="D118" s="92"/>
      <c r="E118" s="724"/>
      <c r="F118" s="720">
        <f t="shared" si="32"/>
        <v>0</v>
      </c>
      <c r="G118" s="719"/>
      <c r="H118" s="771" t="str">
        <f t="shared" si="39"/>
        <v/>
      </c>
      <c r="I118" s="771" t="str">
        <f t="shared" si="39"/>
        <v/>
      </c>
      <c r="J118" s="695"/>
      <c r="K118" s="784">
        <f t="shared" si="26"/>
        <v>0</v>
      </c>
      <c r="L118" s="773" t="str">
        <f t="shared" si="23"/>
        <v/>
      </c>
      <c r="M118" s="774" t="str">
        <f t="shared" si="27"/>
        <v/>
      </c>
      <c r="N118" s="775" t="str">
        <f t="shared" si="27"/>
        <v/>
      </c>
      <c r="O118" s="776" t="str">
        <f t="shared" si="33"/>
        <v/>
      </c>
      <c r="P118" s="777" t="str">
        <f t="shared" si="38"/>
        <v/>
      </c>
      <c r="Q118" s="778" t="str">
        <f t="shared" si="38"/>
        <v/>
      </c>
      <c r="R118" s="779" t="str">
        <f t="shared" si="38"/>
        <v/>
      </c>
      <c r="S118" s="774" t="str">
        <f t="shared" si="36"/>
        <v/>
      </c>
      <c r="T118" s="775" t="str">
        <f t="shared" si="36"/>
        <v/>
      </c>
      <c r="U118" s="776" t="str">
        <f t="shared" si="36"/>
        <v/>
      </c>
      <c r="V118" s="774" t="str">
        <f t="shared" si="28"/>
        <v/>
      </c>
      <c r="W118" s="775" t="str">
        <f t="shared" si="28"/>
        <v/>
      </c>
      <c r="X118" s="776" t="str">
        <f t="shared" si="28"/>
        <v/>
      </c>
      <c r="Y118" s="774" t="str">
        <f>IFERROR(IF(AND('DOMESTIC Wksht'!$BX$10="No Split",'DOMESTIC Wksht'!$D$1="W001"),VLOOKUP($G118,DOMPO,Y$4,0),VLOOKUP($G118,DOMPO,Y$5,0)),"")</f>
        <v/>
      </c>
      <c r="Z118" s="775" t="str">
        <f>IFERROR(IF(AND('DOMESTIC Wksht'!$BX$10="No Split",'DOMESTIC Wksht'!$D$1="W03"),VLOOKUP($G118,DOMPO,Z$4,0),VLOOKUP($G118,DOMPO,Z$5,0)),"")</f>
        <v/>
      </c>
      <c r="AA118" s="776" t="str">
        <f t="shared" si="24"/>
        <v/>
      </c>
      <c r="AB118" s="783">
        <f t="shared" si="25"/>
        <v>0</v>
      </c>
      <c r="AD118" s="490">
        <v>111</v>
      </c>
      <c r="AE118" s="698">
        <f>'DOMESTIC Wksht'!E125</f>
        <v>0</v>
      </c>
      <c r="AF118" s="698">
        <f>'DOMESTIC Wksht'!F125</f>
        <v>0</v>
      </c>
      <c r="AG118" s="1280">
        <f>'DOMESTIC Wksht'!N125</f>
        <v>0</v>
      </c>
      <c r="AH118" s="1280">
        <f>'DOMESTIC Wksht'!O125</f>
        <v>0</v>
      </c>
      <c r="AI118" s="699" t="str">
        <f>'DOMESTIC Wksht'!P125</f>
        <v>MP</v>
      </c>
      <c r="AJ118" s="1280">
        <f t="shared" si="29"/>
        <v>0</v>
      </c>
      <c r="AK118" s="700">
        <f>'DOMESTIC Wksht'!R125</f>
        <v>0</v>
      </c>
      <c r="AL118" s="495">
        <f t="shared" si="30"/>
        <v>0</v>
      </c>
      <c r="AM118" s="495">
        <f t="shared" si="31"/>
        <v>0</v>
      </c>
    </row>
    <row r="119" spans="2:39">
      <c r="B119" s="723"/>
      <c r="C119" s="92"/>
      <c r="D119" s="92"/>
      <c r="E119" s="724"/>
      <c r="F119" s="720">
        <f t="shared" si="32"/>
        <v>0</v>
      </c>
      <c r="G119" s="719"/>
      <c r="H119" s="771" t="str">
        <f t="shared" si="39"/>
        <v/>
      </c>
      <c r="I119" s="771" t="str">
        <f t="shared" si="39"/>
        <v/>
      </c>
      <c r="J119" s="695"/>
      <c r="K119" s="784">
        <f t="shared" si="26"/>
        <v>0</v>
      </c>
      <c r="L119" s="773" t="str">
        <f t="shared" si="23"/>
        <v/>
      </c>
      <c r="M119" s="774" t="str">
        <f t="shared" si="27"/>
        <v/>
      </c>
      <c r="N119" s="775" t="str">
        <f t="shared" si="27"/>
        <v/>
      </c>
      <c r="O119" s="776" t="str">
        <f t="shared" si="33"/>
        <v/>
      </c>
      <c r="P119" s="777" t="str">
        <f t="shared" si="38"/>
        <v/>
      </c>
      <c r="Q119" s="778" t="str">
        <f t="shared" si="38"/>
        <v/>
      </c>
      <c r="R119" s="779" t="str">
        <f t="shared" si="38"/>
        <v/>
      </c>
      <c r="S119" s="774" t="str">
        <f t="shared" si="36"/>
        <v/>
      </c>
      <c r="T119" s="775" t="str">
        <f t="shared" si="36"/>
        <v/>
      </c>
      <c r="U119" s="776" t="str">
        <f t="shared" si="36"/>
        <v/>
      </c>
      <c r="V119" s="774" t="str">
        <f t="shared" si="28"/>
        <v/>
      </c>
      <c r="W119" s="775" t="str">
        <f t="shared" si="28"/>
        <v/>
      </c>
      <c r="X119" s="776" t="str">
        <f t="shared" si="28"/>
        <v/>
      </c>
      <c r="Y119" s="774" t="str">
        <f>IFERROR(IF(AND('DOMESTIC Wksht'!$BX$10="No Split",'DOMESTIC Wksht'!$D$1="W001"),VLOOKUP($G119,DOMPO,Y$4,0),VLOOKUP($G119,DOMPO,Y$5,0)),"")</f>
        <v/>
      </c>
      <c r="Z119" s="775" t="str">
        <f>IFERROR(IF(AND('DOMESTIC Wksht'!$BX$10="No Split",'DOMESTIC Wksht'!$D$1="W03"),VLOOKUP($G119,DOMPO,Z$4,0),VLOOKUP($G119,DOMPO,Z$5,0)),"")</f>
        <v/>
      </c>
      <c r="AA119" s="776" t="str">
        <f t="shared" si="24"/>
        <v/>
      </c>
      <c r="AB119" s="783">
        <f t="shared" si="25"/>
        <v>0</v>
      </c>
      <c r="AD119" s="490">
        <v>112</v>
      </c>
      <c r="AE119" s="698">
        <f>'DOMESTIC Wksht'!E126</f>
        <v>0</v>
      </c>
      <c r="AF119" s="698">
        <f>'DOMESTIC Wksht'!F126</f>
        <v>0</v>
      </c>
      <c r="AG119" s="1280">
        <f>'DOMESTIC Wksht'!N126</f>
        <v>0</v>
      </c>
      <c r="AH119" s="1280">
        <f>'DOMESTIC Wksht'!O126</f>
        <v>0</v>
      </c>
      <c r="AI119" s="699" t="str">
        <f>'DOMESTIC Wksht'!P126</f>
        <v>MP</v>
      </c>
      <c r="AJ119" s="1280">
        <f t="shared" si="29"/>
        <v>0</v>
      </c>
      <c r="AK119" s="700">
        <f>'DOMESTIC Wksht'!R126</f>
        <v>0</v>
      </c>
      <c r="AL119" s="495">
        <f t="shared" si="30"/>
        <v>0</v>
      </c>
      <c r="AM119" s="495">
        <f t="shared" si="31"/>
        <v>0</v>
      </c>
    </row>
    <row r="120" spans="2:39">
      <c r="B120" s="723"/>
      <c r="C120" s="92"/>
      <c r="D120" s="92"/>
      <c r="E120" s="724"/>
      <c r="F120" s="720">
        <f t="shared" si="32"/>
        <v>0</v>
      </c>
      <c r="G120" s="719"/>
      <c r="H120" s="771" t="str">
        <f t="shared" si="39"/>
        <v/>
      </c>
      <c r="I120" s="771" t="str">
        <f t="shared" si="39"/>
        <v/>
      </c>
      <c r="J120" s="695"/>
      <c r="K120" s="784">
        <f t="shared" si="26"/>
        <v>0</v>
      </c>
      <c r="L120" s="773" t="str">
        <f t="shared" si="23"/>
        <v/>
      </c>
      <c r="M120" s="774" t="str">
        <f t="shared" si="27"/>
        <v/>
      </c>
      <c r="N120" s="775" t="str">
        <f t="shared" si="27"/>
        <v/>
      </c>
      <c r="O120" s="776" t="str">
        <f t="shared" si="33"/>
        <v/>
      </c>
      <c r="P120" s="777" t="str">
        <f t="shared" si="38"/>
        <v/>
      </c>
      <c r="Q120" s="778" t="str">
        <f t="shared" si="38"/>
        <v/>
      </c>
      <c r="R120" s="779" t="str">
        <f t="shared" si="38"/>
        <v/>
      </c>
      <c r="S120" s="774" t="str">
        <f t="shared" si="36"/>
        <v/>
      </c>
      <c r="T120" s="775" t="str">
        <f t="shared" si="36"/>
        <v/>
      </c>
      <c r="U120" s="776" t="str">
        <f t="shared" si="36"/>
        <v/>
      </c>
      <c r="V120" s="774" t="str">
        <f t="shared" si="28"/>
        <v/>
      </c>
      <c r="W120" s="775" t="str">
        <f t="shared" si="28"/>
        <v/>
      </c>
      <c r="X120" s="776" t="str">
        <f t="shared" si="28"/>
        <v/>
      </c>
      <c r="Y120" s="774" t="str">
        <f>IFERROR(IF(AND('DOMESTIC Wksht'!$BX$10="No Split",'DOMESTIC Wksht'!$D$1="W001"),VLOOKUP($G120,DOMPO,Y$4,0),VLOOKUP($G120,DOMPO,Y$5,0)),"")</f>
        <v/>
      </c>
      <c r="Z120" s="775" t="str">
        <f>IFERROR(IF(AND('DOMESTIC Wksht'!$BX$10="No Split",'DOMESTIC Wksht'!$D$1="W03"),VLOOKUP($G120,DOMPO,Z$4,0),VLOOKUP($G120,DOMPO,Z$5,0)),"")</f>
        <v/>
      </c>
      <c r="AA120" s="776" t="str">
        <f t="shared" si="24"/>
        <v/>
      </c>
      <c r="AB120" s="783">
        <f t="shared" si="25"/>
        <v>0</v>
      </c>
      <c r="AD120" s="490">
        <v>113</v>
      </c>
      <c r="AE120" s="698">
        <f>'DOMESTIC Wksht'!E127</f>
        <v>0</v>
      </c>
      <c r="AF120" s="698">
        <f>'DOMESTIC Wksht'!F127</f>
        <v>0</v>
      </c>
      <c r="AG120" s="1280">
        <f>'DOMESTIC Wksht'!N127</f>
        <v>0</v>
      </c>
      <c r="AH120" s="1280">
        <f>'DOMESTIC Wksht'!O127</f>
        <v>0</v>
      </c>
      <c r="AI120" s="699" t="str">
        <f>'DOMESTIC Wksht'!P127</f>
        <v>MP</v>
      </c>
      <c r="AJ120" s="1280">
        <f t="shared" si="29"/>
        <v>0</v>
      </c>
      <c r="AK120" s="700">
        <f>'DOMESTIC Wksht'!R127</f>
        <v>0</v>
      </c>
      <c r="AL120" s="495">
        <f t="shared" si="30"/>
        <v>0</v>
      </c>
      <c r="AM120" s="495">
        <f t="shared" si="31"/>
        <v>0</v>
      </c>
    </row>
    <row r="121" spans="2:39">
      <c r="B121" s="723"/>
      <c r="C121" s="92"/>
      <c r="D121" s="92"/>
      <c r="E121" s="724"/>
      <c r="F121" s="720">
        <f t="shared" si="32"/>
        <v>0</v>
      </c>
      <c r="G121" s="719"/>
      <c r="H121" s="771" t="str">
        <f t="shared" si="39"/>
        <v/>
      </c>
      <c r="I121" s="771" t="str">
        <f t="shared" si="39"/>
        <v/>
      </c>
      <c r="J121" s="695"/>
      <c r="K121" s="784">
        <f t="shared" si="26"/>
        <v>0</v>
      </c>
      <c r="L121" s="773" t="str">
        <f t="shared" si="23"/>
        <v/>
      </c>
      <c r="M121" s="774" t="str">
        <f t="shared" si="27"/>
        <v/>
      </c>
      <c r="N121" s="775" t="str">
        <f t="shared" si="27"/>
        <v/>
      </c>
      <c r="O121" s="776" t="str">
        <f t="shared" si="33"/>
        <v/>
      </c>
      <c r="P121" s="777" t="str">
        <f t="shared" si="38"/>
        <v/>
      </c>
      <c r="Q121" s="778" t="str">
        <f t="shared" si="38"/>
        <v/>
      </c>
      <c r="R121" s="779" t="str">
        <f t="shared" si="38"/>
        <v/>
      </c>
      <c r="S121" s="774" t="str">
        <f t="shared" si="36"/>
        <v/>
      </c>
      <c r="T121" s="775" t="str">
        <f t="shared" si="36"/>
        <v/>
      </c>
      <c r="U121" s="776" t="str">
        <f t="shared" si="36"/>
        <v/>
      </c>
      <c r="V121" s="774" t="str">
        <f t="shared" si="28"/>
        <v/>
      </c>
      <c r="W121" s="775" t="str">
        <f t="shared" si="28"/>
        <v/>
      </c>
      <c r="X121" s="776" t="str">
        <f t="shared" si="28"/>
        <v/>
      </c>
      <c r="Y121" s="774" t="str">
        <f>IFERROR(IF(AND('DOMESTIC Wksht'!$BX$10="No Split",'DOMESTIC Wksht'!$D$1="W001"),VLOOKUP($G121,DOMPO,Y$4,0),VLOOKUP($G121,DOMPO,Y$5,0)),"")</f>
        <v/>
      </c>
      <c r="Z121" s="775" t="str">
        <f>IFERROR(IF(AND('DOMESTIC Wksht'!$BX$10="No Split",'DOMESTIC Wksht'!$D$1="W03"),VLOOKUP($G121,DOMPO,Z$4,0),VLOOKUP($G121,DOMPO,Z$5,0)),"")</f>
        <v/>
      </c>
      <c r="AA121" s="776" t="str">
        <f t="shared" si="24"/>
        <v/>
      </c>
      <c r="AB121" s="783">
        <f t="shared" si="25"/>
        <v>0</v>
      </c>
      <c r="AD121" s="490">
        <v>114</v>
      </c>
      <c r="AE121" s="698">
        <f>'DOMESTIC Wksht'!E128</f>
        <v>0</v>
      </c>
      <c r="AF121" s="698">
        <f>'DOMESTIC Wksht'!F128</f>
        <v>0</v>
      </c>
      <c r="AG121" s="1280">
        <f>'DOMESTIC Wksht'!N128</f>
        <v>0</v>
      </c>
      <c r="AH121" s="1280">
        <f>'DOMESTIC Wksht'!O128</f>
        <v>0</v>
      </c>
      <c r="AI121" s="699" t="str">
        <f>'DOMESTIC Wksht'!P128</f>
        <v>MP</v>
      </c>
      <c r="AJ121" s="1280">
        <f t="shared" si="29"/>
        <v>0</v>
      </c>
      <c r="AK121" s="700">
        <f>'DOMESTIC Wksht'!R128</f>
        <v>0</v>
      </c>
      <c r="AL121" s="495">
        <f t="shared" si="30"/>
        <v>0</v>
      </c>
      <c r="AM121" s="495">
        <f t="shared" si="31"/>
        <v>0</v>
      </c>
    </row>
    <row r="122" spans="2:39">
      <c r="B122" s="723"/>
      <c r="C122" s="92"/>
      <c r="D122" s="92"/>
      <c r="E122" s="724"/>
      <c r="F122" s="720">
        <f t="shared" si="32"/>
        <v>0</v>
      </c>
      <c r="G122" s="719"/>
      <c r="H122" s="771" t="str">
        <f t="shared" si="39"/>
        <v/>
      </c>
      <c r="I122" s="771" t="str">
        <f t="shared" si="39"/>
        <v/>
      </c>
      <c r="J122" s="695"/>
      <c r="K122" s="784">
        <f t="shared" si="26"/>
        <v>0</v>
      </c>
      <c r="L122" s="773" t="str">
        <f t="shared" si="23"/>
        <v/>
      </c>
      <c r="M122" s="774" t="str">
        <f t="shared" si="27"/>
        <v/>
      </c>
      <c r="N122" s="775" t="str">
        <f t="shared" si="27"/>
        <v/>
      </c>
      <c r="O122" s="776" t="str">
        <f t="shared" si="33"/>
        <v/>
      </c>
      <c r="P122" s="777" t="str">
        <f t="shared" ref="P122:R137" si="40">IF(M122&lt;&gt;"",M122,IF($J122&lt;&gt;"",P121,""))</f>
        <v/>
      </c>
      <c r="Q122" s="778" t="str">
        <f t="shared" si="40"/>
        <v/>
      </c>
      <c r="R122" s="779" t="str">
        <f t="shared" si="40"/>
        <v/>
      </c>
      <c r="S122" s="774" t="str">
        <f t="shared" si="36"/>
        <v/>
      </c>
      <c r="T122" s="775" t="str">
        <f t="shared" si="36"/>
        <v/>
      </c>
      <c r="U122" s="776" t="str">
        <f t="shared" si="36"/>
        <v/>
      </c>
      <c r="V122" s="774" t="str">
        <f t="shared" si="28"/>
        <v/>
      </c>
      <c r="W122" s="775" t="str">
        <f t="shared" si="28"/>
        <v/>
      </c>
      <c r="X122" s="776" t="str">
        <f t="shared" si="28"/>
        <v/>
      </c>
      <c r="Y122" s="774" t="str">
        <f>IFERROR(IF(AND('DOMESTIC Wksht'!$BX$10="No Split",'DOMESTIC Wksht'!$D$1="W001"),VLOOKUP($G122,DOMPO,Y$4,0),VLOOKUP($G122,DOMPO,Y$5,0)),"")</f>
        <v/>
      </c>
      <c r="Z122" s="775" t="str">
        <f>IFERROR(IF(AND('DOMESTIC Wksht'!$BX$10="No Split",'DOMESTIC Wksht'!$D$1="W03"),VLOOKUP($G122,DOMPO,Z$4,0),VLOOKUP($G122,DOMPO,Z$5,0)),"")</f>
        <v/>
      </c>
      <c r="AA122" s="776" t="str">
        <f t="shared" si="24"/>
        <v/>
      </c>
      <c r="AB122" s="783">
        <f t="shared" si="25"/>
        <v>0</v>
      </c>
      <c r="AD122" s="490">
        <v>115</v>
      </c>
      <c r="AE122" s="698">
        <f>'DOMESTIC Wksht'!E129</f>
        <v>0</v>
      </c>
      <c r="AF122" s="698">
        <f>'DOMESTIC Wksht'!F129</f>
        <v>0</v>
      </c>
      <c r="AG122" s="1280">
        <f>'DOMESTIC Wksht'!N129</f>
        <v>0</v>
      </c>
      <c r="AH122" s="1280">
        <f>'DOMESTIC Wksht'!O129</f>
        <v>0</v>
      </c>
      <c r="AI122" s="699" t="str">
        <f>'DOMESTIC Wksht'!P129</f>
        <v>MP</v>
      </c>
      <c r="AJ122" s="1280">
        <f t="shared" si="29"/>
        <v>0</v>
      </c>
      <c r="AK122" s="700">
        <f>'DOMESTIC Wksht'!R129</f>
        <v>0</v>
      </c>
      <c r="AL122" s="495">
        <f t="shared" si="30"/>
        <v>0</v>
      </c>
      <c r="AM122" s="495">
        <f t="shared" si="31"/>
        <v>0</v>
      </c>
    </row>
    <row r="123" spans="2:39">
      <c r="B123" s="723"/>
      <c r="C123" s="92"/>
      <c r="D123" s="92"/>
      <c r="E123" s="724"/>
      <c r="F123" s="720">
        <f t="shared" si="32"/>
        <v>0</v>
      </c>
      <c r="G123" s="719"/>
      <c r="H123" s="771" t="str">
        <f t="shared" si="39"/>
        <v/>
      </c>
      <c r="I123" s="771" t="str">
        <f t="shared" si="39"/>
        <v/>
      </c>
      <c r="J123" s="695"/>
      <c r="K123" s="784">
        <f t="shared" si="26"/>
        <v>0</v>
      </c>
      <c r="L123" s="773" t="str">
        <f t="shared" si="23"/>
        <v/>
      </c>
      <c r="M123" s="774" t="str">
        <f t="shared" si="27"/>
        <v/>
      </c>
      <c r="N123" s="775" t="str">
        <f t="shared" si="27"/>
        <v/>
      </c>
      <c r="O123" s="776" t="str">
        <f t="shared" si="33"/>
        <v/>
      </c>
      <c r="P123" s="777" t="str">
        <f t="shared" si="40"/>
        <v/>
      </c>
      <c r="Q123" s="778" t="str">
        <f t="shared" si="40"/>
        <v/>
      </c>
      <c r="R123" s="779" t="str">
        <f t="shared" si="40"/>
        <v/>
      </c>
      <c r="S123" s="774" t="str">
        <f t="shared" si="36"/>
        <v/>
      </c>
      <c r="T123" s="775" t="str">
        <f t="shared" si="36"/>
        <v/>
      </c>
      <c r="U123" s="776" t="str">
        <f t="shared" si="36"/>
        <v/>
      </c>
      <c r="V123" s="774" t="str">
        <f t="shared" si="28"/>
        <v/>
      </c>
      <c r="W123" s="775" t="str">
        <f t="shared" si="28"/>
        <v/>
      </c>
      <c r="X123" s="776" t="str">
        <f t="shared" si="28"/>
        <v/>
      </c>
      <c r="Y123" s="774" t="str">
        <f>IFERROR(IF(AND('DOMESTIC Wksht'!$BX$10="No Split",'DOMESTIC Wksht'!$D$1="W001"),VLOOKUP($G123,DOMPO,Y$4,0),VLOOKUP($G123,DOMPO,Y$5,0)),"")</f>
        <v/>
      </c>
      <c r="Z123" s="775" t="str">
        <f>IFERROR(IF(AND('DOMESTIC Wksht'!$BX$10="No Split",'DOMESTIC Wksht'!$D$1="W03"),VLOOKUP($G123,DOMPO,Z$4,0),VLOOKUP($G123,DOMPO,Z$5,0)),"")</f>
        <v/>
      </c>
      <c r="AA123" s="776" t="str">
        <f t="shared" si="24"/>
        <v/>
      </c>
      <c r="AB123" s="783">
        <f t="shared" si="25"/>
        <v>0</v>
      </c>
      <c r="AD123" s="490">
        <v>116</v>
      </c>
      <c r="AE123" s="698">
        <f>'DOMESTIC Wksht'!E130</f>
        <v>0</v>
      </c>
      <c r="AF123" s="698">
        <f>'DOMESTIC Wksht'!F130</f>
        <v>0</v>
      </c>
      <c r="AG123" s="1280">
        <f>'DOMESTIC Wksht'!N130</f>
        <v>0</v>
      </c>
      <c r="AH123" s="1280">
        <f>'DOMESTIC Wksht'!O130</f>
        <v>0</v>
      </c>
      <c r="AI123" s="699" t="str">
        <f>'DOMESTIC Wksht'!P130</f>
        <v>MP</v>
      </c>
      <c r="AJ123" s="1280">
        <f t="shared" si="29"/>
        <v>0</v>
      </c>
      <c r="AK123" s="700">
        <f>'DOMESTIC Wksht'!R130</f>
        <v>0</v>
      </c>
      <c r="AL123" s="495">
        <f t="shared" si="30"/>
        <v>0</v>
      </c>
      <c r="AM123" s="495">
        <f t="shared" si="31"/>
        <v>0</v>
      </c>
    </row>
    <row r="124" spans="2:39">
      <c r="B124" s="723"/>
      <c r="C124" s="92"/>
      <c r="D124" s="92"/>
      <c r="E124" s="724"/>
      <c r="F124" s="720">
        <f t="shared" si="32"/>
        <v>0</v>
      </c>
      <c r="G124" s="719"/>
      <c r="H124" s="771" t="str">
        <f t="shared" si="39"/>
        <v/>
      </c>
      <c r="I124" s="771" t="str">
        <f t="shared" si="39"/>
        <v/>
      </c>
      <c r="J124" s="695"/>
      <c r="K124" s="784">
        <f t="shared" si="26"/>
        <v>0</v>
      </c>
      <c r="L124" s="773" t="str">
        <f t="shared" si="23"/>
        <v/>
      </c>
      <c r="M124" s="774" t="str">
        <f t="shared" si="27"/>
        <v/>
      </c>
      <c r="N124" s="775" t="str">
        <f t="shared" si="27"/>
        <v/>
      </c>
      <c r="O124" s="776" t="str">
        <f t="shared" si="33"/>
        <v/>
      </c>
      <c r="P124" s="777" t="str">
        <f t="shared" si="40"/>
        <v/>
      </c>
      <c r="Q124" s="778" t="str">
        <f t="shared" si="40"/>
        <v/>
      </c>
      <c r="R124" s="779" t="str">
        <f t="shared" si="40"/>
        <v/>
      </c>
      <c r="S124" s="774" t="str">
        <f t="shared" si="36"/>
        <v/>
      </c>
      <c r="T124" s="775" t="str">
        <f t="shared" si="36"/>
        <v/>
      </c>
      <c r="U124" s="776" t="str">
        <f t="shared" si="36"/>
        <v/>
      </c>
      <c r="V124" s="774" t="str">
        <f t="shared" si="28"/>
        <v/>
      </c>
      <c r="W124" s="775" t="str">
        <f t="shared" si="28"/>
        <v/>
      </c>
      <c r="X124" s="776" t="str">
        <f t="shared" si="28"/>
        <v/>
      </c>
      <c r="Y124" s="774" t="str">
        <f>IFERROR(IF(AND('DOMESTIC Wksht'!$BX$10="No Split",'DOMESTIC Wksht'!$D$1="W001"),VLOOKUP($G124,DOMPO,Y$4,0),VLOOKUP($G124,DOMPO,Y$5,0)),"")</f>
        <v/>
      </c>
      <c r="Z124" s="775" t="str">
        <f>IFERROR(IF(AND('DOMESTIC Wksht'!$BX$10="No Split",'DOMESTIC Wksht'!$D$1="W03"),VLOOKUP($G124,DOMPO,Z$4,0),VLOOKUP($G124,DOMPO,Z$5,0)),"")</f>
        <v/>
      </c>
      <c r="AA124" s="776" t="str">
        <f t="shared" si="24"/>
        <v/>
      </c>
      <c r="AB124" s="783">
        <f t="shared" si="25"/>
        <v>0</v>
      </c>
      <c r="AD124" s="490">
        <v>117</v>
      </c>
      <c r="AE124" s="698">
        <f>'DOMESTIC Wksht'!E131</f>
        <v>0</v>
      </c>
      <c r="AF124" s="698">
        <f>'DOMESTIC Wksht'!F131</f>
        <v>0</v>
      </c>
      <c r="AG124" s="1280">
        <f>'DOMESTIC Wksht'!N131</f>
        <v>0</v>
      </c>
      <c r="AH124" s="1280">
        <f>'DOMESTIC Wksht'!O131</f>
        <v>0</v>
      </c>
      <c r="AI124" s="699" t="str">
        <f>'DOMESTIC Wksht'!P131</f>
        <v>MP</v>
      </c>
      <c r="AJ124" s="1280">
        <f t="shared" si="29"/>
        <v>0</v>
      </c>
      <c r="AK124" s="700">
        <f>'DOMESTIC Wksht'!R131</f>
        <v>0</v>
      </c>
      <c r="AL124" s="495">
        <f t="shared" si="30"/>
        <v>0</v>
      </c>
      <c r="AM124" s="495">
        <f t="shared" si="31"/>
        <v>0</v>
      </c>
    </row>
    <row r="125" spans="2:39">
      <c r="B125" s="723"/>
      <c r="C125" s="92"/>
      <c r="D125" s="92"/>
      <c r="E125" s="724"/>
      <c r="F125" s="720">
        <f t="shared" si="32"/>
        <v>0</v>
      </c>
      <c r="G125" s="719"/>
      <c r="H125" s="771" t="str">
        <f t="shared" si="39"/>
        <v/>
      </c>
      <c r="I125" s="771" t="str">
        <f t="shared" si="39"/>
        <v/>
      </c>
      <c r="J125" s="695"/>
      <c r="K125" s="784">
        <f t="shared" si="26"/>
        <v>0</v>
      </c>
      <c r="L125" s="773" t="str">
        <f t="shared" si="23"/>
        <v/>
      </c>
      <c r="M125" s="774" t="str">
        <f t="shared" si="27"/>
        <v/>
      </c>
      <c r="N125" s="775" t="str">
        <f t="shared" si="27"/>
        <v/>
      </c>
      <c r="O125" s="776" t="str">
        <f t="shared" si="33"/>
        <v/>
      </c>
      <c r="P125" s="777" t="str">
        <f t="shared" si="40"/>
        <v/>
      </c>
      <c r="Q125" s="778" t="str">
        <f t="shared" si="40"/>
        <v/>
      </c>
      <c r="R125" s="779" t="str">
        <f t="shared" si="40"/>
        <v/>
      </c>
      <c r="S125" s="774" t="str">
        <f t="shared" si="36"/>
        <v/>
      </c>
      <c r="T125" s="775" t="str">
        <f t="shared" si="36"/>
        <v/>
      </c>
      <c r="U125" s="776" t="str">
        <f t="shared" si="36"/>
        <v/>
      </c>
      <c r="V125" s="774" t="str">
        <f t="shared" si="28"/>
        <v/>
      </c>
      <c r="W125" s="775" t="str">
        <f t="shared" si="28"/>
        <v/>
      </c>
      <c r="X125" s="776" t="str">
        <f t="shared" si="28"/>
        <v/>
      </c>
      <c r="Y125" s="774" t="str">
        <f>IFERROR(IF(AND('DOMESTIC Wksht'!$BX$10="No Split",'DOMESTIC Wksht'!$D$1="W001"),VLOOKUP($G125,DOMPO,Y$4,0),VLOOKUP($G125,DOMPO,Y$5,0)),"")</f>
        <v/>
      </c>
      <c r="Z125" s="775" t="str">
        <f>IFERROR(IF(AND('DOMESTIC Wksht'!$BX$10="No Split",'DOMESTIC Wksht'!$D$1="W03"),VLOOKUP($G125,DOMPO,Z$4,0),VLOOKUP($G125,DOMPO,Z$5,0)),"")</f>
        <v/>
      </c>
      <c r="AA125" s="776" t="str">
        <f t="shared" si="24"/>
        <v/>
      </c>
      <c r="AB125" s="783">
        <f t="shared" si="25"/>
        <v>0</v>
      </c>
      <c r="AD125" s="490">
        <v>118</v>
      </c>
      <c r="AE125" s="698">
        <f>'DOMESTIC Wksht'!E132</f>
        <v>0</v>
      </c>
      <c r="AF125" s="698">
        <f>'DOMESTIC Wksht'!F132</f>
        <v>0</v>
      </c>
      <c r="AG125" s="1280">
        <f>'DOMESTIC Wksht'!N132</f>
        <v>0</v>
      </c>
      <c r="AH125" s="1280">
        <f>'DOMESTIC Wksht'!O132</f>
        <v>0</v>
      </c>
      <c r="AI125" s="699" t="str">
        <f>'DOMESTIC Wksht'!P132</f>
        <v>MP</v>
      </c>
      <c r="AJ125" s="1280">
        <f t="shared" si="29"/>
        <v>0</v>
      </c>
      <c r="AK125" s="700">
        <f>'DOMESTIC Wksht'!R132</f>
        <v>0</v>
      </c>
      <c r="AL125" s="495">
        <f t="shared" si="30"/>
        <v>0</v>
      </c>
      <c r="AM125" s="495">
        <f t="shared" si="31"/>
        <v>0</v>
      </c>
    </row>
    <row r="126" spans="2:39">
      <c r="B126" s="723"/>
      <c r="C126" s="92"/>
      <c r="D126" s="92"/>
      <c r="E126" s="724"/>
      <c r="F126" s="720">
        <f t="shared" si="32"/>
        <v>0</v>
      </c>
      <c r="G126" s="719"/>
      <c r="H126" s="771" t="str">
        <f t="shared" si="39"/>
        <v/>
      </c>
      <c r="I126" s="771" t="str">
        <f t="shared" si="39"/>
        <v/>
      </c>
      <c r="J126" s="695"/>
      <c r="K126" s="784">
        <f t="shared" si="26"/>
        <v>0</v>
      </c>
      <c r="L126" s="773" t="str">
        <f t="shared" si="23"/>
        <v/>
      </c>
      <c r="M126" s="774" t="str">
        <f t="shared" si="27"/>
        <v/>
      </c>
      <c r="N126" s="775" t="str">
        <f t="shared" si="27"/>
        <v/>
      </c>
      <c r="O126" s="776" t="str">
        <f t="shared" si="33"/>
        <v/>
      </c>
      <c r="P126" s="777" t="str">
        <f t="shared" si="40"/>
        <v/>
      </c>
      <c r="Q126" s="778" t="str">
        <f t="shared" si="40"/>
        <v/>
      </c>
      <c r="R126" s="779" t="str">
        <f t="shared" si="40"/>
        <v/>
      </c>
      <c r="S126" s="774" t="str">
        <f t="shared" si="36"/>
        <v/>
      </c>
      <c r="T126" s="775" t="str">
        <f t="shared" si="36"/>
        <v/>
      </c>
      <c r="U126" s="776" t="str">
        <f t="shared" si="36"/>
        <v/>
      </c>
      <c r="V126" s="774" t="str">
        <f t="shared" si="28"/>
        <v/>
      </c>
      <c r="W126" s="775" t="str">
        <f t="shared" si="28"/>
        <v/>
      </c>
      <c r="X126" s="776" t="str">
        <f t="shared" si="28"/>
        <v/>
      </c>
      <c r="Y126" s="774" t="str">
        <f>IFERROR(IF(AND('DOMESTIC Wksht'!$BX$10="No Split",'DOMESTIC Wksht'!$D$1="W001"),VLOOKUP($G126,DOMPO,Y$4,0),VLOOKUP($G126,DOMPO,Y$5,0)),"")</f>
        <v/>
      </c>
      <c r="Z126" s="775" t="str">
        <f>IFERROR(IF(AND('DOMESTIC Wksht'!$BX$10="No Split",'DOMESTIC Wksht'!$D$1="W03"),VLOOKUP($G126,DOMPO,Z$4,0),VLOOKUP($G126,DOMPO,Z$5,0)),"")</f>
        <v/>
      </c>
      <c r="AA126" s="776" t="str">
        <f t="shared" si="24"/>
        <v/>
      </c>
      <c r="AB126" s="783">
        <f t="shared" si="25"/>
        <v>0</v>
      </c>
      <c r="AD126" s="490">
        <v>119</v>
      </c>
      <c r="AE126" s="698">
        <f>'DOMESTIC Wksht'!E133</f>
        <v>0</v>
      </c>
      <c r="AF126" s="698">
        <f>'DOMESTIC Wksht'!F133</f>
        <v>0</v>
      </c>
      <c r="AG126" s="1280">
        <f>'DOMESTIC Wksht'!N133</f>
        <v>0</v>
      </c>
      <c r="AH126" s="1280">
        <f>'DOMESTIC Wksht'!O133</f>
        <v>0</v>
      </c>
      <c r="AI126" s="699" t="str">
        <f>'DOMESTIC Wksht'!P133</f>
        <v>MP</v>
      </c>
      <c r="AJ126" s="1280">
        <f t="shared" si="29"/>
        <v>0</v>
      </c>
      <c r="AK126" s="700">
        <f>'DOMESTIC Wksht'!R133</f>
        <v>0</v>
      </c>
      <c r="AL126" s="495">
        <f t="shared" si="30"/>
        <v>0</v>
      </c>
      <c r="AM126" s="495">
        <f t="shared" si="31"/>
        <v>0</v>
      </c>
    </row>
    <row r="127" spans="2:39">
      <c r="B127" s="723"/>
      <c r="C127" s="92"/>
      <c r="D127" s="92"/>
      <c r="E127" s="724"/>
      <c r="F127" s="720">
        <f t="shared" si="32"/>
        <v>0</v>
      </c>
      <c r="G127" s="719"/>
      <c r="H127" s="771" t="str">
        <f t="shared" si="39"/>
        <v/>
      </c>
      <c r="I127" s="771" t="str">
        <f t="shared" si="39"/>
        <v/>
      </c>
      <c r="J127" s="695"/>
      <c r="K127" s="784">
        <f t="shared" si="26"/>
        <v>0</v>
      </c>
      <c r="L127" s="773" t="str">
        <f t="shared" si="23"/>
        <v/>
      </c>
      <c r="M127" s="774" t="str">
        <f t="shared" si="27"/>
        <v/>
      </c>
      <c r="N127" s="775" t="str">
        <f t="shared" si="27"/>
        <v/>
      </c>
      <c r="O127" s="776" t="str">
        <f t="shared" si="33"/>
        <v/>
      </c>
      <c r="P127" s="777" t="str">
        <f t="shared" si="40"/>
        <v/>
      </c>
      <c r="Q127" s="778" t="str">
        <f t="shared" si="40"/>
        <v/>
      </c>
      <c r="R127" s="779" t="str">
        <f t="shared" si="40"/>
        <v/>
      </c>
      <c r="S127" s="774" t="str">
        <f t="shared" si="36"/>
        <v/>
      </c>
      <c r="T127" s="775" t="str">
        <f t="shared" si="36"/>
        <v/>
      </c>
      <c r="U127" s="776" t="str">
        <f t="shared" si="36"/>
        <v/>
      </c>
      <c r="V127" s="774" t="str">
        <f t="shared" si="28"/>
        <v/>
      </c>
      <c r="W127" s="775" t="str">
        <f t="shared" si="28"/>
        <v/>
      </c>
      <c r="X127" s="776" t="str">
        <f t="shared" si="28"/>
        <v/>
      </c>
      <c r="Y127" s="774" t="str">
        <f>IFERROR(IF(AND('DOMESTIC Wksht'!$BX$10="No Split",'DOMESTIC Wksht'!$D$1="W001"),VLOOKUP($G127,DOMPO,Y$4,0),VLOOKUP($G127,DOMPO,Y$5,0)),"")</f>
        <v/>
      </c>
      <c r="Z127" s="775" t="str">
        <f>IFERROR(IF(AND('DOMESTIC Wksht'!$BX$10="No Split",'DOMESTIC Wksht'!$D$1="W03"),VLOOKUP($G127,DOMPO,Z$4,0),VLOOKUP($G127,DOMPO,Z$5,0)),"")</f>
        <v/>
      </c>
      <c r="AA127" s="776" t="str">
        <f t="shared" si="24"/>
        <v/>
      </c>
      <c r="AB127" s="783">
        <f t="shared" si="25"/>
        <v>0</v>
      </c>
      <c r="AD127" s="490">
        <v>120</v>
      </c>
      <c r="AE127" s="698">
        <f>'DOMESTIC Wksht'!E134</f>
        <v>0</v>
      </c>
      <c r="AF127" s="698">
        <f>'DOMESTIC Wksht'!F134</f>
        <v>0</v>
      </c>
      <c r="AG127" s="1280">
        <f>'DOMESTIC Wksht'!N134</f>
        <v>0</v>
      </c>
      <c r="AH127" s="1280">
        <f>'DOMESTIC Wksht'!O134</f>
        <v>0</v>
      </c>
      <c r="AI127" s="699" t="str">
        <f>'DOMESTIC Wksht'!P134</f>
        <v>MP</v>
      </c>
      <c r="AJ127" s="1280">
        <f t="shared" si="29"/>
        <v>0</v>
      </c>
      <c r="AK127" s="700">
        <f>'DOMESTIC Wksht'!R134</f>
        <v>0</v>
      </c>
      <c r="AL127" s="495">
        <f t="shared" si="30"/>
        <v>0</v>
      </c>
      <c r="AM127" s="495">
        <f t="shared" si="31"/>
        <v>0</v>
      </c>
    </row>
    <row r="128" spans="2:39">
      <c r="B128" s="723"/>
      <c r="C128" s="92"/>
      <c r="D128" s="92"/>
      <c r="E128" s="724"/>
      <c r="F128" s="720">
        <f t="shared" si="32"/>
        <v>0</v>
      </c>
      <c r="G128" s="719"/>
      <c r="H128" s="771" t="str">
        <f t="shared" ref="H128:I147" si="41">IFERROR(VLOOKUP($G128,DOMPO,H$5,0),"")</f>
        <v/>
      </c>
      <c r="I128" s="771" t="str">
        <f t="shared" si="41"/>
        <v/>
      </c>
      <c r="J128" s="695"/>
      <c r="K128" s="784">
        <f t="shared" si="26"/>
        <v>0</v>
      </c>
      <c r="L128" s="773" t="str">
        <f t="shared" si="23"/>
        <v/>
      </c>
      <c r="M128" s="774" t="str">
        <f t="shared" si="27"/>
        <v/>
      </c>
      <c r="N128" s="775" t="str">
        <f t="shared" si="27"/>
        <v/>
      </c>
      <c r="O128" s="776" t="str">
        <f t="shared" si="33"/>
        <v/>
      </c>
      <c r="P128" s="777" t="str">
        <f t="shared" si="40"/>
        <v/>
      </c>
      <c r="Q128" s="778" t="str">
        <f t="shared" si="40"/>
        <v/>
      </c>
      <c r="R128" s="779" t="str">
        <f t="shared" si="40"/>
        <v/>
      </c>
      <c r="S128" s="774" t="str">
        <f t="shared" si="36"/>
        <v/>
      </c>
      <c r="T128" s="775" t="str">
        <f t="shared" si="36"/>
        <v/>
      </c>
      <c r="U128" s="776" t="str">
        <f t="shared" si="36"/>
        <v/>
      </c>
      <c r="V128" s="774" t="str">
        <f t="shared" si="28"/>
        <v/>
      </c>
      <c r="W128" s="775" t="str">
        <f t="shared" si="28"/>
        <v/>
      </c>
      <c r="X128" s="776" t="str">
        <f t="shared" si="28"/>
        <v/>
      </c>
      <c r="Y128" s="774" t="str">
        <f>IFERROR(IF(AND('DOMESTIC Wksht'!$BX$10="No Split",'DOMESTIC Wksht'!$D$1="W001"),VLOOKUP($G128,DOMPO,Y$4,0),VLOOKUP($G128,DOMPO,Y$5,0)),"")</f>
        <v/>
      </c>
      <c r="Z128" s="775" t="str">
        <f>IFERROR(IF(AND('DOMESTIC Wksht'!$BX$10="No Split",'DOMESTIC Wksht'!$D$1="W03"),VLOOKUP($G128,DOMPO,Z$4,0),VLOOKUP($G128,DOMPO,Z$5,0)),"")</f>
        <v/>
      </c>
      <c r="AA128" s="776" t="str">
        <f t="shared" si="24"/>
        <v/>
      </c>
      <c r="AB128" s="783">
        <f t="shared" si="25"/>
        <v>0</v>
      </c>
      <c r="AD128" s="490">
        <v>121</v>
      </c>
      <c r="AE128" s="698">
        <f>'DOMESTIC Wksht'!E135</f>
        <v>0</v>
      </c>
      <c r="AF128" s="698">
        <f>'DOMESTIC Wksht'!F135</f>
        <v>0</v>
      </c>
      <c r="AG128" s="1280">
        <f>'DOMESTIC Wksht'!N135</f>
        <v>0</v>
      </c>
      <c r="AH128" s="1280">
        <f>'DOMESTIC Wksht'!O135</f>
        <v>0</v>
      </c>
      <c r="AI128" s="699" t="str">
        <f>'DOMESTIC Wksht'!P135</f>
        <v>MP</v>
      </c>
      <c r="AJ128" s="1280">
        <f t="shared" si="29"/>
        <v>0</v>
      </c>
      <c r="AK128" s="700">
        <f>'DOMESTIC Wksht'!R135</f>
        <v>0</v>
      </c>
      <c r="AL128" s="495">
        <f t="shared" si="30"/>
        <v>0</v>
      </c>
      <c r="AM128" s="495">
        <f t="shared" si="31"/>
        <v>0</v>
      </c>
    </row>
    <row r="129" spans="2:39">
      <c r="B129" s="723"/>
      <c r="C129" s="92"/>
      <c r="D129" s="92"/>
      <c r="E129" s="724"/>
      <c r="F129" s="720">
        <f t="shared" si="32"/>
        <v>0</v>
      </c>
      <c r="G129" s="719"/>
      <c r="H129" s="771" t="str">
        <f t="shared" si="41"/>
        <v/>
      </c>
      <c r="I129" s="771" t="str">
        <f t="shared" si="41"/>
        <v/>
      </c>
      <c r="J129" s="695"/>
      <c r="K129" s="784">
        <f t="shared" si="26"/>
        <v>0</v>
      </c>
      <c r="L129" s="773" t="str">
        <f t="shared" si="23"/>
        <v/>
      </c>
      <c r="M129" s="774" t="str">
        <f t="shared" si="27"/>
        <v/>
      </c>
      <c r="N129" s="775" t="str">
        <f t="shared" si="27"/>
        <v/>
      </c>
      <c r="O129" s="776" t="str">
        <f t="shared" si="33"/>
        <v/>
      </c>
      <c r="P129" s="777" t="str">
        <f t="shared" si="40"/>
        <v/>
      </c>
      <c r="Q129" s="778" t="str">
        <f t="shared" si="40"/>
        <v/>
      </c>
      <c r="R129" s="779" t="str">
        <f t="shared" si="40"/>
        <v/>
      </c>
      <c r="S129" s="774" t="str">
        <f t="shared" si="36"/>
        <v/>
      </c>
      <c r="T129" s="775" t="str">
        <f t="shared" si="36"/>
        <v/>
      </c>
      <c r="U129" s="776" t="str">
        <f t="shared" si="36"/>
        <v/>
      </c>
      <c r="V129" s="774" t="str">
        <f t="shared" si="28"/>
        <v/>
      </c>
      <c r="W129" s="775" t="str">
        <f t="shared" si="28"/>
        <v/>
      </c>
      <c r="X129" s="776" t="str">
        <f t="shared" si="28"/>
        <v/>
      </c>
      <c r="Y129" s="774" t="str">
        <f>IFERROR(IF(AND('DOMESTIC Wksht'!$BX$10="No Split",'DOMESTIC Wksht'!$D$1="W001"),VLOOKUP($G129,DOMPO,Y$4,0),VLOOKUP($G129,DOMPO,Y$5,0)),"")</f>
        <v/>
      </c>
      <c r="Z129" s="775" t="str">
        <f>IFERROR(IF(AND('DOMESTIC Wksht'!$BX$10="No Split",'DOMESTIC Wksht'!$D$1="W03"),VLOOKUP($G129,DOMPO,Z$4,0),VLOOKUP($G129,DOMPO,Z$5,0)),"")</f>
        <v/>
      </c>
      <c r="AA129" s="776" t="str">
        <f t="shared" si="24"/>
        <v/>
      </c>
      <c r="AB129" s="783">
        <f t="shared" si="25"/>
        <v>0</v>
      </c>
      <c r="AD129" s="490">
        <v>122</v>
      </c>
      <c r="AE129" s="698">
        <f>'DOMESTIC Wksht'!E136</f>
        <v>0</v>
      </c>
      <c r="AF129" s="698">
        <f>'DOMESTIC Wksht'!F136</f>
        <v>0</v>
      </c>
      <c r="AG129" s="1280">
        <f>'DOMESTIC Wksht'!N136</f>
        <v>0</v>
      </c>
      <c r="AH129" s="1280">
        <f>'DOMESTIC Wksht'!O136</f>
        <v>0</v>
      </c>
      <c r="AI129" s="699" t="str">
        <f>'DOMESTIC Wksht'!P136</f>
        <v>MP</v>
      </c>
      <c r="AJ129" s="1280">
        <f t="shared" si="29"/>
        <v>0</v>
      </c>
      <c r="AK129" s="700">
        <f>'DOMESTIC Wksht'!R136</f>
        <v>0</v>
      </c>
      <c r="AL129" s="495">
        <f t="shared" si="30"/>
        <v>0</v>
      </c>
      <c r="AM129" s="495">
        <f t="shared" si="31"/>
        <v>0</v>
      </c>
    </row>
    <row r="130" spans="2:39">
      <c r="B130" s="723"/>
      <c r="C130" s="92"/>
      <c r="D130" s="92"/>
      <c r="E130" s="724"/>
      <c r="F130" s="720">
        <f t="shared" si="32"/>
        <v>0</v>
      </c>
      <c r="G130" s="719"/>
      <c r="H130" s="771" t="str">
        <f t="shared" si="41"/>
        <v/>
      </c>
      <c r="I130" s="771" t="str">
        <f t="shared" si="41"/>
        <v/>
      </c>
      <c r="J130" s="695"/>
      <c r="K130" s="784">
        <f t="shared" si="26"/>
        <v>0</v>
      </c>
      <c r="L130" s="773" t="str">
        <f t="shared" si="23"/>
        <v/>
      </c>
      <c r="M130" s="774" t="str">
        <f t="shared" si="27"/>
        <v/>
      </c>
      <c r="N130" s="775" t="str">
        <f t="shared" si="27"/>
        <v/>
      </c>
      <c r="O130" s="776" t="str">
        <f t="shared" si="33"/>
        <v/>
      </c>
      <c r="P130" s="777" t="str">
        <f t="shared" si="40"/>
        <v/>
      </c>
      <c r="Q130" s="778" t="str">
        <f t="shared" si="40"/>
        <v/>
      </c>
      <c r="R130" s="779" t="str">
        <f t="shared" si="40"/>
        <v/>
      </c>
      <c r="S130" s="774" t="str">
        <f t="shared" si="36"/>
        <v/>
      </c>
      <c r="T130" s="775" t="str">
        <f t="shared" si="36"/>
        <v/>
      </c>
      <c r="U130" s="776" t="str">
        <f t="shared" si="36"/>
        <v/>
      </c>
      <c r="V130" s="774" t="str">
        <f t="shared" si="28"/>
        <v/>
      </c>
      <c r="W130" s="775" t="str">
        <f t="shared" si="28"/>
        <v/>
      </c>
      <c r="X130" s="776" t="str">
        <f t="shared" si="28"/>
        <v/>
      </c>
      <c r="Y130" s="774" t="str">
        <f>IFERROR(IF(AND('DOMESTIC Wksht'!$BX$10="No Split",'DOMESTIC Wksht'!$D$1="W001"),VLOOKUP($G130,DOMPO,Y$4,0),VLOOKUP($G130,DOMPO,Y$5,0)),"")</f>
        <v/>
      </c>
      <c r="Z130" s="775" t="str">
        <f>IFERROR(IF(AND('DOMESTIC Wksht'!$BX$10="No Split",'DOMESTIC Wksht'!$D$1="W03"),VLOOKUP($G130,DOMPO,Z$4,0),VLOOKUP($G130,DOMPO,Z$5,0)),"")</f>
        <v/>
      </c>
      <c r="AA130" s="776" t="str">
        <f t="shared" si="24"/>
        <v/>
      </c>
      <c r="AB130" s="783">
        <f t="shared" si="25"/>
        <v>0</v>
      </c>
      <c r="AD130" s="490">
        <v>123</v>
      </c>
      <c r="AE130" s="698">
        <f>'DOMESTIC Wksht'!E137</f>
        <v>0</v>
      </c>
      <c r="AF130" s="698">
        <f>'DOMESTIC Wksht'!F137</f>
        <v>0</v>
      </c>
      <c r="AG130" s="1280">
        <f>'DOMESTIC Wksht'!N137</f>
        <v>0</v>
      </c>
      <c r="AH130" s="1280">
        <f>'DOMESTIC Wksht'!O137</f>
        <v>0</v>
      </c>
      <c r="AI130" s="699" t="str">
        <f>'DOMESTIC Wksht'!P137</f>
        <v>MP</v>
      </c>
      <c r="AJ130" s="1280">
        <f t="shared" si="29"/>
        <v>0</v>
      </c>
      <c r="AK130" s="700">
        <f>'DOMESTIC Wksht'!R137</f>
        <v>0</v>
      </c>
      <c r="AL130" s="495">
        <f t="shared" si="30"/>
        <v>0</v>
      </c>
      <c r="AM130" s="495">
        <f t="shared" si="31"/>
        <v>0</v>
      </c>
    </row>
    <row r="131" spans="2:39">
      <c r="B131" s="723"/>
      <c r="C131" s="92"/>
      <c r="D131" s="92"/>
      <c r="E131" s="724"/>
      <c r="F131" s="720">
        <f t="shared" si="32"/>
        <v>0</v>
      </c>
      <c r="G131" s="719"/>
      <c r="H131" s="771" t="str">
        <f t="shared" si="41"/>
        <v/>
      </c>
      <c r="I131" s="771" t="str">
        <f t="shared" si="41"/>
        <v/>
      </c>
      <c r="J131" s="695"/>
      <c r="K131" s="784">
        <f t="shared" si="26"/>
        <v>0</v>
      </c>
      <c r="L131" s="773" t="str">
        <f t="shared" si="23"/>
        <v/>
      </c>
      <c r="M131" s="774" t="str">
        <f t="shared" si="27"/>
        <v/>
      </c>
      <c r="N131" s="775" t="str">
        <f t="shared" si="27"/>
        <v/>
      </c>
      <c r="O131" s="776" t="str">
        <f t="shared" si="33"/>
        <v/>
      </c>
      <c r="P131" s="777" t="str">
        <f t="shared" si="40"/>
        <v/>
      </c>
      <c r="Q131" s="778" t="str">
        <f t="shared" si="40"/>
        <v/>
      </c>
      <c r="R131" s="779" t="str">
        <f t="shared" si="40"/>
        <v/>
      </c>
      <c r="S131" s="774" t="str">
        <f t="shared" si="36"/>
        <v/>
      </c>
      <c r="T131" s="775" t="str">
        <f t="shared" si="36"/>
        <v/>
      </c>
      <c r="U131" s="776" t="str">
        <f t="shared" si="36"/>
        <v/>
      </c>
      <c r="V131" s="774" t="str">
        <f t="shared" si="28"/>
        <v/>
      </c>
      <c r="W131" s="775" t="str">
        <f t="shared" si="28"/>
        <v/>
      </c>
      <c r="X131" s="776" t="str">
        <f t="shared" si="28"/>
        <v/>
      </c>
      <c r="Y131" s="774" t="str">
        <f>IFERROR(IF(AND('DOMESTIC Wksht'!$BX$10="No Split",'DOMESTIC Wksht'!$D$1="W001"),VLOOKUP($G131,DOMPO,Y$4,0),VLOOKUP($G131,DOMPO,Y$5,0)),"")</f>
        <v/>
      </c>
      <c r="Z131" s="775" t="str">
        <f>IFERROR(IF(AND('DOMESTIC Wksht'!$BX$10="No Split",'DOMESTIC Wksht'!$D$1="W03"),VLOOKUP($G131,DOMPO,Z$4,0),VLOOKUP($G131,DOMPO,Z$5,0)),"")</f>
        <v/>
      </c>
      <c r="AA131" s="776" t="str">
        <f t="shared" si="24"/>
        <v/>
      </c>
      <c r="AB131" s="783">
        <f t="shared" si="25"/>
        <v>0</v>
      </c>
      <c r="AD131" s="490">
        <v>124</v>
      </c>
      <c r="AE131" s="698">
        <f>'DOMESTIC Wksht'!E138</f>
        <v>0</v>
      </c>
      <c r="AF131" s="698">
        <f>'DOMESTIC Wksht'!F138</f>
        <v>0</v>
      </c>
      <c r="AG131" s="1280">
        <f>'DOMESTIC Wksht'!N138</f>
        <v>0</v>
      </c>
      <c r="AH131" s="1280">
        <f>'DOMESTIC Wksht'!O138</f>
        <v>0</v>
      </c>
      <c r="AI131" s="699" t="str">
        <f>'DOMESTIC Wksht'!P138</f>
        <v>MP</v>
      </c>
      <c r="AJ131" s="1280">
        <f t="shared" si="29"/>
        <v>0</v>
      </c>
      <c r="AK131" s="700">
        <f>'DOMESTIC Wksht'!R138</f>
        <v>0</v>
      </c>
      <c r="AL131" s="495">
        <f t="shared" si="30"/>
        <v>0</v>
      </c>
      <c r="AM131" s="495">
        <f t="shared" si="31"/>
        <v>0</v>
      </c>
    </row>
    <row r="132" spans="2:39">
      <c r="B132" s="723"/>
      <c r="C132" s="92"/>
      <c r="D132" s="92"/>
      <c r="E132" s="724"/>
      <c r="F132" s="720">
        <f t="shared" si="32"/>
        <v>0</v>
      </c>
      <c r="G132" s="719"/>
      <c r="H132" s="771" t="str">
        <f t="shared" si="41"/>
        <v/>
      </c>
      <c r="I132" s="771" t="str">
        <f t="shared" si="41"/>
        <v/>
      </c>
      <c r="J132" s="695"/>
      <c r="K132" s="784">
        <f t="shared" si="26"/>
        <v>0</v>
      </c>
      <c r="L132" s="773" t="str">
        <f t="shared" si="23"/>
        <v/>
      </c>
      <c r="M132" s="774" t="str">
        <f t="shared" si="27"/>
        <v/>
      </c>
      <c r="N132" s="775" t="str">
        <f t="shared" si="27"/>
        <v/>
      </c>
      <c r="O132" s="776" t="str">
        <f t="shared" si="33"/>
        <v/>
      </c>
      <c r="P132" s="777" t="str">
        <f t="shared" si="40"/>
        <v/>
      </c>
      <c r="Q132" s="778" t="str">
        <f t="shared" si="40"/>
        <v/>
      </c>
      <c r="R132" s="779" t="str">
        <f t="shared" si="40"/>
        <v/>
      </c>
      <c r="S132" s="774" t="str">
        <f t="shared" si="36"/>
        <v/>
      </c>
      <c r="T132" s="775" t="str">
        <f t="shared" si="36"/>
        <v/>
      </c>
      <c r="U132" s="776" t="str">
        <f t="shared" si="36"/>
        <v/>
      </c>
      <c r="V132" s="774" t="str">
        <f t="shared" si="28"/>
        <v/>
      </c>
      <c r="W132" s="775" t="str">
        <f t="shared" si="28"/>
        <v/>
      </c>
      <c r="X132" s="776" t="str">
        <f t="shared" si="28"/>
        <v/>
      </c>
      <c r="Y132" s="774" t="str">
        <f>IFERROR(IF(AND('DOMESTIC Wksht'!$BX$10="No Split",'DOMESTIC Wksht'!$D$1="W001"),VLOOKUP($G132,DOMPO,Y$4,0),VLOOKUP($G132,DOMPO,Y$5,0)),"")</f>
        <v/>
      </c>
      <c r="Z132" s="775" t="str">
        <f>IFERROR(IF(AND('DOMESTIC Wksht'!$BX$10="No Split",'DOMESTIC Wksht'!$D$1="W03"),VLOOKUP($G132,DOMPO,Z$4,0),VLOOKUP($G132,DOMPO,Z$5,0)),"")</f>
        <v/>
      </c>
      <c r="AA132" s="776" t="str">
        <f t="shared" si="24"/>
        <v/>
      </c>
      <c r="AB132" s="783">
        <f t="shared" si="25"/>
        <v>0</v>
      </c>
      <c r="AD132" s="490">
        <v>125</v>
      </c>
      <c r="AE132" s="698">
        <f>'DOMESTIC Wksht'!E139</f>
        <v>0</v>
      </c>
      <c r="AF132" s="698">
        <f>'DOMESTIC Wksht'!F139</f>
        <v>0</v>
      </c>
      <c r="AG132" s="1280">
        <f>'DOMESTIC Wksht'!N139</f>
        <v>0</v>
      </c>
      <c r="AH132" s="1280">
        <f>'DOMESTIC Wksht'!O139</f>
        <v>0</v>
      </c>
      <c r="AI132" s="699" t="str">
        <f>'DOMESTIC Wksht'!P139</f>
        <v>MP</v>
      </c>
      <c r="AJ132" s="1280">
        <f t="shared" si="29"/>
        <v>0</v>
      </c>
      <c r="AK132" s="700">
        <f>'DOMESTIC Wksht'!R139</f>
        <v>0</v>
      </c>
      <c r="AL132" s="495">
        <f t="shared" si="30"/>
        <v>0</v>
      </c>
      <c r="AM132" s="495">
        <f t="shared" si="31"/>
        <v>0</v>
      </c>
    </row>
    <row r="133" spans="2:39">
      <c r="B133" s="723"/>
      <c r="C133" s="92"/>
      <c r="D133" s="92"/>
      <c r="E133" s="724"/>
      <c r="F133" s="720">
        <f t="shared" si="32"/>
        <v>0</v>
      </c>
      <c r="G133" s="719"/>
      <c r="H133" s="771" t="str">
        <f t="shared" si="41"/>
        <v/>
      </c>
      <c r="I133" s="771" t="str">
        <f t="shared" si="41"/>
        <v/>
      </c>
      <c r="J133" s="695"/>
      <c r="K133" s="784">
        <f t="shared" si="26"/>
        <v>0</v>
      </c>
      <c r="L133" s="773" t="str">
        <f t="shared" si="23"/>
        <v/>
      </c>
      <c r="M133" s="774" t="str">
        <f t="shared" si="27"/>
        <v/>
      </c>
      <c r="N133" s="775" t="str">
        <f t="shared" si="27"/>
        <v/>
      </c>
      <c r="O133" s="776" t="str">
        <f t="shared" si="33"/>
        <v/>
      </c>
      <c r="P133" s="777" t="str">
        <f t="shared" si="40"/>
        <v/>
      </c>
      <c r="Q133" s="778" t="str">
        <f t="shared" si="40"/>
        <v/>
      </c>
      <c r="R133" s="779" t="str">
        <f t="shared" si="40"/>
        <v/>
      </c>
      <c r="S133" s="774" t="str">
        <f t="shared" si="36"/>
        <v/>
      </c>
      <c r="T133" s="775" t="str">
        <f t="shared" si="36"/>
        <v/>
      </c>
      <c r="U133" s="776" t="str">
        <f t="shared" si="36"/>
        <v/>
      </c>
      <c r="V133" s="774" t="str">
        <f t="shared" si="28"/>
        <v/>
      </c>
      <c r="W133" s="775" t="str">
        <f t="shared" si="28"/>
        <v/>
      </c>
      <c r="X133" s="776" t="str">
        <f t="shared" si="28"/>
        <v/>
      </c>
      <c r="Y133" s="774" t="str">
        <f>IFERROR(IF(AND('DOMESTIC Wksht'!$BX$10="No Split",'DOMESTIC Wksht'!$D$1="W001"),VLOOKUP($G133,DOMPO,Y$4,0),VLOOKUP($G133,DOMPO,Y$5,0)),"")</f>
        <v/>
      </c>
      <c r="Z133" s="775" t="str">
        <f>IFERROR(IF(AND('DOMESTIC Wksht'!$BX$10="No Split",'DOMESTIC Wksht'!$D$1="W03"),VLOOKUP($G133,DOMPO,Z$4,0),VLOOKUP($G133,DOMPO,Z$5,0)),"")</f>
        <v/>
      </c>
      <c r="AA133" s="776" t="str">
        <f t="shared" si="24"/>
        <v/>
      </c>
      <c r="AB133" s="783">
        <f t="shared" si="25"/>
        <v>0</v>
      </c>
      <c r="AD133" s="490">
        <v>126</v>
      </c>
      <c r="AE133" s="698">
        <f>'DOMESTIC Wksht'!E140</f>
        <v>0</v>
      </c>
      <c r="AF133" s="698">
        <f>'DOMESTIC Wksht'!F140</f>
        <v>0</v>
      </c>
      <c r="AG133" s="1280">
        <f>'DOMESTIC Wksht'!N140</f>
        <v>0</v>
      </c>
      <c r="AH133" s="1280">
        <f>'DOMESTIC Wksht'!O140</f>
        <v>0</v>
      </c>
      <c r="AI133" s="699" t="str">
        <f>'DOMESTIC Wksht'!P140</f>
        <v>MP</v>
      </c>
      <c r="AJ133" s="1280">
        <f t="shared" si="29"/>
        <v>0</v>
      </c>
      <c r="AK133" s="700">
        <f>'DOMESTIC Wksht'!R140</f>
        <v>0</v>
      </c>
      <c r="AL133" s="495">
        <f t="shared" si="30"/>
        <v>0</v>
      </c>
      <c r="AM133" s="495">
        <f t="shared" si="31"/>
        <v>0</v>
      </c>
    </row>
    <row r="134" spans="2:39">
      <c r="B134" s="723"/>
      <c r="C134" s="92"/>
      <c r="D134" s="92"/>
      <c r="E134" s="724"/>
      <c r="F134" s="720">
        <f t="shared" si="32"/>
        <v>0</v>
      </c>
      <c r="G134" s="719"/>
      <c r="H134" s="771" t="str">
        <f t="shared" si="41"/>
        <v/>
      </c>
      <c r="I134" s="771" t="str">
        <f t="shared" si="41"/>
        <v/>
      </c>
      <c r="J134" s="695"/>
      <c r="K134" s="784">
        <f t="shared" si="26"/>
        <v>0</v>
      </c>
      <c r="L134" s="773" t="str">
        <f t="shared" si="23"/>
        <v/>
      </c>
      <c r="M134" s="774" t="str">
        <f t="shared" si="27"/>
        <v/>
      </c>
      <c r="N134" s="775" t="str">
        <f t="shared" si="27"/>
        <v/>
      </c>
      <c r="O134" s="776" t="str">
        <f t="shared" si="33"/>
        <v/>
      </c>
      <c r="P134" s="777" t="str">
        <f t="shared" si="40"/>
        <v/>
      </c>
      <c r="Q134" s="778" t="str">
        <f t="shared" si="40"/>
        <v/>
      </c>
      <c r="R134" s="779" t="str">
        <f t="shared" si="40"/>
        <v/>
      </c>
      <c r="S134" s="774" t="str">
        <f t="shared" si="36"/>
        <v/>
      </c>
      <c r="T134" s="775" t="str">
        <f t="shared" si="36"/>
        <v/>
      </c>
      <c r="U134" s="776" t="str">
        <f t="shared" si="36"/>
        <v/>
      </c>
      <c r="V134" s="774" t="str">
        <f t="shared" si="28"/>
        <v/>
      </c>
      <c r="W134" s="775" t="str">
        <f t="shared" si="28"/>
        <v/>
      </c>
      <c r="X134" s="776" t="str">
        <f t="shared" si="28"/>
        <v/>
      </c>
      <c r="Y134" s="774" t="str">
        <f>IFERROR(IF(AND('DOMESTIC Wksht'!$BX$10="No Split",'DOMESTIC Wksht'!$D$1="W001"),VLOOKUP($G134,DOMPO,Y$4,0),VLOOKUP($G134,DOMPO,Y$5,0)),"")</f>
        <v/>
      </c>
      <c r="Z134" s="775" t="str">
        <f>IFERROR(IF(AND('DOMESTIC Wksht'!$BX$10="No Split",'DOMESTIC Wksht'!$D$1="W03"),VLOOKUP($G134,DOMPO,Z$4,0),VLOOKUP($G134,DOMPO,Z$5,0)),"")</f>
        <v/>
      </c>
      <c r="AA134" s="776" t="str">
        <f t="shared" si="24"/>
        <v/>
      </c>
      <c r="AB134" s="783">
        <f t="shared" si="25"/>
        <v>0</v>
      </c>
      <c r="AD134" s="490">
        <v>127</v>
      </c>
      <c r="AE134" s="698">
        <f>'DOMESTIC Wksht'!E141</f>
        <v>0</v>
      </c>
      <c r="AF134" s="698">
        <f>'DOMESTIC Wksht'!F141</f>
        <v>0</v>
      </c>
      <c r="AG134" s="1280">
        <f>'DOMESTIC Wksht'!N141</f>
        <v>0</v>
      </c>
      <c r="AH134" s="1280">
        <f>'DOMESTIC Wksht'!O141</f>
        <v>0</v>
      </c>
      <c r="AI134" s="699" t="str">
        <f>'DOMESTIC Wksht'!P141</f>
        <v>MP</v>
      </c>
      <c r="AJ134" s="1280">
        <f t="shared" si="29"/>
        <v>0</v>
      </c>
      <c r="AK134" s="700">
        <f>'DOMESTIC Wksht'!R141</f>
        <v>0</v>
      </c>
      <c r="AL134" s="495">
        <f t="shared" si="30"/>
        <v>0</v>
      </c>
      <c r="AM134" s="495">
        <f t="shared" si="31"/>
        <v>0</v>
      </c>
    </row>
    <row r="135" spans="2:39">
      <c r="B135" s="723"/>
      <c r="C135" s="92"/>
      <c r="D135" s="92"/>
      <c r="E135" s="724"/>
      <c r="F135" s="720">
        <f t="shared" si="32"/>
        <v>0</v>
      </c>
      <c r="G135" s="719"/>
      <c r="H135" s="771" t="str">
        <f t="shared" si="41"/>
        <v/>
      </c>
      <c r="I135" s="771" t="str">
        <f t="shared" si="41"/>
        <v/>
      </c>
      <c r="J135" s="695"/>
      <c r="K135" s="784">
        <f t="shared" si="26"/>
        <v>0</v>
      </c>
      <c r="L135" s="773" t="str">
        <f t="shared" si="23"/>
        <v/>
      </c>
      <c r="M135" s="774" t="str">
        <f t="shared" si="27"/>
        <v/>
      </c>
      <c r="N135" s="775" t="str">
        <f t="shared" si="27"/>
        <v/>
      </c>
      <c r="O135" s="776" t="str">
        <f t="shared" si="33"/>
        <v/>
      </c>
      <c r="P135" s="777" t="str">
        <f t="shared" si="40"/>
        <v/>
      </c>
      <c r="Q135" s="778" t="str">
        <f t="shared" si="40"/>
        <v/>
      </c>
      <c r="R135" s="779" t="str">
        <f t="shared" si="40"/>
        <v/>
      </c>
      <c r="S135" s="774" t="str">
        <f t="shared" si="36"/>
        <v/>
      </c>
      <c r="T135" s="775" t="str">
        <f t="shared" si="36"/>
        <v/>
      </c>
      <c r="U135" s="776" t="str">
        <f t="shared" si="36"/>
        <v/>
      </c>
      <c r="V135" s="774" t="str">
        <f t="shared" si="28"/>
        <v/>
      </c>
      <c r="W135" s="775" t="str">
        <f t="shared" si="28"/>
        <v/>
      </c>
      <c r="X135" s="776" t="str">
        <f t="shared" si="28"/>
        <v/>
      </c>
      <c r="Y135" s="774" t="str">
        <f>IFERROR(IF(AND('DOMESTIC Wksht'!$BX$10="No Split",'DOMESTIC Wksht'!$D$1="W001"),VLOOKUP($G135,DOMPO,Y$4,0),VLOOKUP($G135,DOMPO,Y$5,0)),"")</f>
        <v/>
      </c>
      <c r="Z135" s="775" t="str">
        <f>IFERROR(IF(AND('DOMESTIC Wksht'!$BX$10="No Split",'DOMESTIC Wksht'!$D$1="W03"),VLOOKUP($G135,DOMPO,Z$4,0),VLOOKUP($G135,DOMPO,Z$5,0)),"")</f>
        <v/>
      </c>
      <c r="AA135" s="776" t="str">
        <f t="shared" si="24"/>
        <v/>
      </c>
      <c r="AB135" s="783">
        <f t="shared" si="25"/>
        <v>0</v>
      </c>
      <c r="AD135" s="490">
        <v>128</v>
      </c>
      <c r="AE135" s="698">
        <f>'DOMESTIC Wksht'!E142</f>
        <v>0</v>
      </c>
      <c r="AF135" s="698">
        <f>'DOMESTIC Wksht'!F142</f>
        <v>0</v>
      </c>
      <c r="AG135" s="1280">
        <f>'DOMESTIC Wksht'!N142</f>
        <v>0</v>
      </c>
      <c r="AH135" s="1280">
        <f>'DOMESTIC Wksht'!O142</f>
        <v>0</v>
      </c>
      <c r="AI135" s="699" t="str">
        <f>'DOMESTIC Wksht'!P142</f>
        <v>MP</v>
      </c>
      <c r="AJ135" s="1280">
        <f t="shared" si="29"/>
        <v>0</v>
      </c>
      <c r="AK135" s="700">
        <f>'DOMESTIC Wksht'!R142</f>
        <v>0</v>
      </c>
      <c r="AL135" s="495">
        <f t="shared" si="30"/>
        <v>0</v>
      </c>
      <c r="AM135" s="495">
        <f t="shared" si="31"/>
        <v>0</v>
      </c>
    </row>
    <row r="136" spans="2:39">
      <c r="B136" s="723"/>
      <c r="C136" s="92"/>
      <c r="D136" s="92"/>
      <c r="E136" s="724"/>
      <c r="F136" s="720">
        <f t="shared" si="32"/>
        <v>0</v>
      </c>
      <c r="G136" s="719"/>
      <c r="H136" s="771" t="str">
        <f t="shared" si="41"/>
        <v/>
      </c>
      <c r="I136" s="771" t="str">
        <f t="shared" si="41"/>
        <v/>
      </c>
      <c r="J136" s="695"/>
      <c r="K136" s="784">
        <f t="shared" si="26"/>
        <v>0</v>
      </c>
      <c r="L136" s="773" t="str">
        <f t="shared" ref="L136:L199" si="42">IFERROR(VLOOKUP(H136,vstylepackDO,6,0),"")</f>
        <v/>
      </c>
      <c r="M136" s="774" t="str">
        <f t="shared" si="27"/>
        <v/>
      </c>
      <c r="N136" s="775" t="str">
        <f t="shared" si="27"/>
        <v/>
      </c>
      <c r="O136" s="776" t="str">
        <f t="shared" si="33"/>
        <v/>
      </c>
      <c r="P136" s="777" t="str">
        <f t="shared" si="40"/>
        <v/>
      </c>
      <c r="Q136" s="778" t="str">
        <f t="shared" si="40"/>
        <v/>
      </c>
      <c r="R136" s="779" t="str">
        <f t="shared" si="40"/>
        <v/>
      </c>
      <c r="S136" s="774" t="str">
        <f t="shared" si="36"/>
        <v/>
      </c>
      <c r="T136" s="775" t="str">
        <f t="shared" si="36"/>
        <v/>
      </c>
      <c r="U136" s="776" t="str">
        <f t="shared" si="36"/>
        <v/>
      </c>
      <c r="V136" s="774" t="str">
        <f t="shared" si="28"/>
        <v/>
      </c>
      <c r="W136" s="775" t="str">
        <f t="shared" si="28"/>
        <v/>
      </c>
      <c r="X136" s="776" t="str">
        <f t="shared" si="28"/>
        <v/>
      </c>
      <c r="Y136" s="774" t="str">
        <f>IFERROR(IF(AND('DOMESTIC Wksht'!$BX$10="No Split",'DOMESTIC Wksht'!$D$1="W001"),VLOOKUP($G136,DOMPO,Y$4,0),VLOOKUP($G136,DOMPO,Y$5,0)),"")</f>
        <v/>
      </c>
      <c r="Z136" s="775" t="str">
        <f>IFERROR(IF(AND('DOMESTIC Wksht'!$BX$10="No Split",'DOMESTIC Wksht'!$D$1="W03"),VLOOKUP($G136,DOMPO,Z$4,0),VLOOKUP($G136,DOMPO,Z$5,0)),"")</f>
        <v/>
      </c>
      <c r="AA136" s="776" t="str">
        <f t="shared" ref="AA136:AA199" si="43">IFERROR(IF(VLOOKUP($G136,DOMPO,AA$5,0)=0,"",VLOOKUP($G136,DOMPO,AA$5,0)),"")</f>
        <v/>
      </c>
      <c r="AB136" s="783">
        <f t="shared" ref="AB136:AB199" si="44">SUM(Y136:AA136)</f>
        <v>0</v>
      </c>
      <c r="AD136" s="490">
        <v>129</v>
      </c>
      <c r="AE136" s="698">
        <f>'DOMESTIC Wksht'!E143</f>
        <v>0</v>
      </c>
      <c r="AF136" s="698">
        <f>'DOMESTIC Wksht'!F143</f>
        <v>0</v>
      </c>
      <c r="AG136" s="1280">
        <f>'DOMESTIC Wksht'!N143</f>
        <v>0</v>
      </c>
      <c r="AH136" s="1280">
        <f>'DOMESTIC Wksht'!O143</f>
        <v>0</v>
      </c>
      <c r="AI136" s="699" t="str">
        <f>'DOMESTIC Wksht'!P143</f>
        <v>MP</v>
      </c>
      <c r="AJ136" s="1280">
        <f t="shared" si="29"/>
        <v>0</v>
      </c>
      <c r="AK136" s="700">
        <f>'DOMESTIC Wksht'!R143</f>
        <v>0</v>
      </c>
      <c r="AL136" s="495">
        <f t="shared" si="30"/>
        <v>0</v>
      </c>
      <c r="AM136" s="495">
        <f t="shared" si="31"/>
        <v>0</v>
      </c>
    </row>
    <row r="137" spans="2:39">
      <c r="B137" s="723"/>
      <c r="C137" s="92"/>
      <c r="D137" s="92"/>
      <c r="E137" s="724"/>
      <c r="F137" s="720">
        <f t="shared" si="32"/>
        <v>0</v>
      </c>
      <c r="G137" s="719"/>
      <c r="H137" s="771" t="str">
        <f t="shared" si="41"/>
        <v/>
      </c>
      <c r="I137" s="771" t="str">
        <f t="shared" si="41"/>
        <v/>
      </c>
      <c r="J137" s="695"/>
      <c r="K137" s="784">
        <f t="shared" ref="K137:K200" si="45">IFERROR(J137*F137,"")</f>
        <v>0</v>
      </c>
      <c r="L137" s="773" t="str">
        <f t="shared" si="42"/>
        <v/>
      </c>
      <c r="M137" s="774" t="str">
        <f t="shared" ref="M137:N200" si="46">IF(AND($E137&gt;0,Y137&lt;&gt;""),ROUND(Y137/$AB137*$E137,0),"")</f>
        <v/>
      </c>
      <c r="N137" s="775" t="str">
        <f t="shared" si="46"/>
        <v/>
      </c>
      <c r="O137" s="776" t="str">
        <f t="shared" si="33"/>
        <v/>
      </c>
      <c r="P137" s="777" t="str">
        <f t="shared" si="40"/>
        <v/>
      </c>
      <c r="Q137" s="778" t="str">
        <f t="shared" si="40"/>
        <v/>
      </c>
      <c r="R137" s="779" t="str">
        <f t="shared" si="40"/>
        <v/>
      </c>
      <c r="S137" s="774" t="str">
        <f t="shared" si="36"/>
        <v/>
      </c>
      <c r="T137" s="775" t="str">
        <f t="shared" si="36"/>
        <v/>
      </c>
      <c r="U137" s="776" t="str">
        <f t="shared" si="36"/>
        <v/>
      </c>
      <c r="V137" s="774" t="str">
        <f t="shared" ref="V137:X200" si="47">IF(SUMIF($G$8:$G$307,$G137,S$8:S$307)=0,"",SUMIF($G$8:$G$307,$G137,S$8:S$307))</f>
        <v/>
      </c>
      <c r="W137" s="775" t="str">
        <f t="shared" si="47"/>
        <v/>
      </c>
      <c r="X137" s="776" t="str">
        <f t="shared" si="47"/>
        <v/>
      </c>
      <c r="Y137" s="774" t="str">
        <f>IFERROR(IF(AND('DOMESTIC Wksht'!$BX$10="No Split",'DOMESTIC Wksht'!$D$1="W001"),VLOOKUP($G137,DOMPO,Y$4,0),VLOOKUP($G137,DOMPO,Y$5,0)),"")</f>
        <v/>
      </c>
      <c r="Z137" s="775" t="str">
        <f>IFERROR(IF(AND('DOMESTIC Wksht'!$BX$10="No Split",'DOMESTIC Wksht'!$D$1="W03"),VLOOKUP($G137,DOMPO,Z$4,0),VLOOKUP($G137,DOMPO,Z$5,0)),"")</f>
        <v/>
      </c>
      <c r="AA137" s="776" t="str">
        <f t="shared" si="43"/>
        <v/>
      </c>
      <c r="AB137" s="783">
        <f t="shared" si="44"/>
        <v>0</v>
      </c>
      <c r="AD137" s="490">
        <v>130</v>
      </c>
      <c r="AE137" s="698">
        <f>'DOMESTIC Wksht'!E144</f>
        <v>0</v>
      </c>
      <c r="AF137" s="698">
        <f>'DOMESTIC Wksht'!F144</f>
        <v>0</v>
      </c>
      <c r="AG137" s="1280">
        <f>'DOMESTIC Wksht'!N144</f>
        <v>0</v>
      </c>
      <c r="AH137" s="1280">
        <f>'DOMESTIC Wksht'!O144</f>
        <v>0</v>
      </c>
      <c r="AI137" s="699" t="str">
        <f>'DOMESTIC Wksht'!P144</f>
        <v>MP</v>
      </c>
      <c r="AJ137" s="1280">
        <f t="shared" ref="AJ137:AJ200" si="48">IF(AI137="IP",AG137,IF(AI137="MP",AH137,99))</f>
        <v>0</v>
      </c>
      <c r="AK137" s="700">
        <f>'DOMESTIC Wksht'!R144</f>
        <v>0</v>
      </c>
      <c r="AL137" s="495">
        <f t="shared" ref="AL137:AL200" si="49">IFERROR(SUMIF($G$8:$G$307,AD137,$K$8:$K$307),"")</f>
        <v>0</v>
      </c>
      <c r="AM137" s="495">
        <f t="shared" ref="AM137:AM200" si="50">IFERROR(AK137-SUMIF($G$8:$G$307,AD137,$K$8:$K$307),"")</f>
        <v>0</v>
      </c>
    </row>
    <row r="138" spans="2:39">
      <c r="B138" s="723"/>
      <c r="C138" s="92"/>
      <c r="D138" s="92"/>
      <c r="E138" s="724"/>
      <c r="F138" s="720">
        <f t="shared" ref="F138:F201" si="51">IF(E138="",F137,E138)</f>
        <v>0</v>
      </c>
      <c r="G138" s="719"/>
      <c r="H138" s="771" t="str">
        <f t="shared" si="41"/>
        <v/>
      </c>
      <c r="I138" s="771" t="str">
        <f t="shared" si="41"/>
        <v/>
      </c>
      <c r="J138" s="695"/>
      <c r="K138" s="784">
        <f t="shared" si="45"/>
        <v>0</v>
      </c>
      <c r="L138" s="773" t="str">
        <f t="shared" si="42"/>
        <v/>
      </c>
      <c r="M138" s="774" t="str">
        <f t="shared" si="46"/>
        <v/>
      </c>
      <c r="N138" s="775" t="str">
        <f t="shared" si="46"/>
        <v/>
      </c>
      <c r="O138" s="776" t="str">
        <f t="shared" ref="O138:O201" si="52">IFERROR(E138-M138-N138,"")</f>
        <v/>
      </c>
      <c r="P138" s="777" t="str">
        <f t="shared" ref="P138:R153" si="53">IF(M138&lt;&gt;"",M138,IF($J138&lt;&gt;"",P137,""))</f>
        <v/>
      </c>
      <c r="Q138" s="778" t="str">
        <f t="shared" si="53"/>
        <v/>
      </c>
      <c r="R138" s="779" t="str">
        <f t="shared" si="53"/>
        <v/>
      </c>
      <c r="S138" s="774" t="str">
        <f t="shared" si="36"/>
        <v/>
      </c>
      <c r="T138" s="775" t="str">
        <f t="shared" si="36"/>
        <v/>
      </c>
      <c r="U138" s="776" t="str">
        <f t="shared" si="36"/>
        <v/>
      </c>
      <c r="V138" s="774" t="str">
        <f t="shared" si="47"/>
        <v/>
      </c>
      <c r="W138" s="775" t="str">
        <f t="shared" si="47"/>
        <v/>
      </c>
      <c r="X138" s="776" t="str">
        <f t="shared" si="47"/>
        <v/>
      </c>
      <c r="Y138" s="774" t="str">
        <f>IFERROR(IF(AND('DOMESTIC Wksht'!$BX$10="No Split",'DOMESTIC Wksht'!$D$1="W001"),VLOOKUP($G138,DOMPO,Y$4,0),VLOOKUP($G138,DOMPO,Y$5,0)),"")</f>
        <v/>
      </c>
      <c r="Z138" s="775" t="str">
        <f>IFERROR(IF(AND('DOMESTIC Wksht'!$BX$10="No Split",'DOMESTIC Wksht'!$D$1="W03"),VLOOKUP($G138,DOMPO,Z$4,0),VLOOKUP($G138,DOMPO,Z$5,0)),"")</f>
        <v/>
      </c>
      <c r="AA138" s="776" t="str">
        <f t="shared" si="43"/>
        <v/>
      </c>
      <c r="AB138" s="783">
        <f t="shared" si="44"/>
        <v>0</v>
      </c>
      <c r="AD138" s="490">
        <v>131</v>
      </c>
      <c r="AE138" s="698">
        <f>'DOMESTIC Wksht'!E145</f>
        <v>0</v>
      </c>
      <c r="AF138" s="698">
        <f>'DOMESTIC Wksht'!F145</f>
        <v>0</v>
      </c>
      <c r="AG138" s="1280">
        <f>'DOMESTIC Wksht'!N145</f>
        <v>0</v>
      </c>
      <c r="AH138" s="1280">
        <f>'DOMESTIC Wksht'!O145</f>
        <v>0</v>
      </c>
      <c r="AI138" s="699" t="str">
        <f>'DOMESTIC Wksht'!P145</f>
        <v>MP</v>
      </c>
      <c r="AJ138" s="1280">
        <f t="shared" si="48"/>
        <v>0</v>
      </c>
      <c r="AK138" s="700">
        <f>'DOMESTIC Wksht'!R145</f>
        <v>0</v>
      </c>
      <c r="AL138" s="495">
        <f t="shared" si="49"/>
        <v>0</v>
      </c>
      <c r="AM138" s="495">
        <f t="shared" si="50"/>
        <v>0</v>
      </c>
    </row>
    <row r="139" spans="2:39">
      <c r="B139" s="723"/>
      <c r="C139" s="92"/>
      <c r="D139" s="92"/>
      <c r="E139" s="724"/>
      <c r="F139" s="720">
        <f t="shared" si="51"/>
        <v>0</v>
      </c>
      <c r="G139" s="719"/>
      <c r="H139" s="771" t="str">
        <f t="shared" si="41"/>
        <v/>
      </c>
      <c r="I139" s="771" t="str">
        <f t="shared" si="41"/>
        <v/>
      </c>
      <c r="J139" s="695"/>
      <c r="K139" s="784">
        <f t="shared" si="45"/>
        <v>0</v>
      </c>
      <c r="L139" s="773" t="str">
        <f t="shared" si="42"/>
        <v/>
      </c>
      <c r="M139" s="774" t="str">
        <f t="shared" si="46"/>
        <v/>
      </c>
      <c r="N139" s="775" t="str">
        <f t="shared" si="46"/>
        <v/>
      </c>
      <c r="O139" s="776" t="str">
        <f t="shared" si="52"/>
        <v/>
      </c>
      <c r="P139" s="777" t="str">
        <f t="shared" si="53"/>
        <v/>
      </c>
      <c r="Q139" s="778" t="str">
        <f t="shared" si="53"/>
        <v/>
      </c>
      <c r="R139" s="779" t="str">
        <f t="shared" si="53"/>
        <v/>
      </c>
      <c r="S139" s="774" t="str">
        <f t="shared" si="36"/>
        <v/>
      </c>
      <c r="T139" s="775" t="str">
        <f t="shared" si="36"/>
        <v/>
      </c>
      <c r="U139" s="776" t="str">
        <f t="shared" si="36"/>
        <v/>
      </c>
      <c r="V139" s="774" t="str">
        <f t="shared" si="47"/>
        <v/>
      </c>
      <c r="W139" s="775" t="str">
        <f t="shared" si="47"/>
        <v/>
      </c>
      <c r="X139" s="776" t="str">
        <f t="shared" si="47"/>
        <v/>
      </c>
      <c r="Y139" s="774" t="str">
        <f>IFERROR(IF(AND('DOMESTIC Wksht'!$BX$10="No Split",'DOMESTIC Wksht'!$D$1="W001"),VLOOKUP($G139,DOMPO,Y$4,0),VLOOKUP($G139,DOMPO,Y$5,0)),"")</f>
        <v/>
      </c>
      <c r="Z139" s="775" t="str">
        <f>IFERROR(IF(AND('DOMESTIC Wksht'!$BX$10="No Split",'DOMESTIC Wksht'!$D$1="W03"),VLOOKUP($G139,DOMPO,Z$4,0),VLOOKUP($G139,DOMPO,Z$5,0)),"")</f>
        <v/>
      </c>
      <c r="AA139" s="776" t="str">
        <f t="shared" si="43"/>
        <v/>
      </c>
      <c r="AB139" s="783">
        <f t="shared" si="44"/>
        <v>0</v>
      </c>
      <c r="AD139" s="490">
        <v>132</v>
      </c>
      <c r="AE139" s="698">
        <f>'DOMESTIC Wksht'!E146</f>
        <v>0</v>
      </c>
      <c r="AF139" s="698">
        <f>'DOMESTIC Wksht'!F146</f>
        <v>0</v>
      </c>
      <c r="AG139" s="1280">
        <f>'DOMESTIC Wksht'!N146</f>
        <v>0</v>
      </c>
      <c r="AH139" s="1280">
        <f>'DOMESTIC Wksht'!O146</f>
        <v>0</v>
      </c>
      <c r="AI139" s="699" t="str">
        <f>'DOMESTIC Wksht'!P146</f>
        <v>MP</v>
      </c>
      <c r="AJ139" s="1280">
        <f t="shared" si="48"/>
        <v>0</v>
      </c>
      <c r="AK139" s="700">
        <f>'DOMESTIC Wksht'!R146</f>
        <v>0</v>
      </c>
      <c r="AL139" s="495">
        <f t="shared" si="49"/>
        <v>0</v>
      </c>
      <c r="AM139" s="495">
        <f t="shared" si="50"/>
        <v>0</v>
      </c>
    </row>
    <row r="140" spans="2:39">
      <c r="B140" s="723"/>
      <c r="C140" s="92"/>
      <c r="D140" s="92"/>
      <c r="E140" s="724"/>
      <c r="F140" s="720">
        <f t="shared" si="51"/>
        <v>0</v>
      </c>
      <c r="G140" s="719"/>
      <c r="H140" s="771" t="str">
        <f t="shared" si="41"/>
        <v/>
      </c>
      <c r="I140" s="771" t="str">
        <f t="shared" si="41"/>
        <v/>
      </c>
      <c r="J140" s="695"/>
      <c r="K140" s="784">
        <f t="shared" si="45"/>
        <v>0</v>
      </c>
      <c r="L140" s="773" t="str">
        <f t="shared" si="42"/>
        <v/>
      </c>
      <c r="M140" s="774" t="str">
        <f t="shared" si="46"/>
        <v/>
      </c>
      <c r="N140" s="775" t="str">
        <f t="shared" si="46"/>
        <v/>
      </c>
      <c r="O140" s="776" t="str">
        <f t="shared" si="52"/>
        <v/>
      </c>
      <c r="P140" s="777" t="str">
        <f t="shared" si="53"/>
        <v/>
      </c>
      <c r="Q140" s="778" t="str">
        <f t="shared" si="53"/>
        <v/>
      </c>
      <c r="R140" s="779" t="str">
        <f t="shared" si="53"/>
        <v/>
      </c>
      <c r="S140" s="774" t="str">
        <f t="shared" si="36"/>
        <v/>
      </c>
      <c r="T140" s="775" t="str">
        <f t="shared" si="36"/>
        <v/>
      </c>
      <c r="U140" s="776" t="str">
        <f t="shared" si="36"/>
        <v/>
      </c>
      <c r="V140" s="774" t="str">
        <f t="shared" si="47"/>
        <v/>
      </c>
      <c r="W140" s="775" t="str">
        <f t="shared" si="47"/>
        <v/>
      </c>
      <c r="X140" s="776" t="str">
        <f t="shared" si="47"/>
        <v/>
      </c>
      <c r="Y140" s="774" t="str">
        <f>IFERROR(IF(AND('DOMESTIC Wksht'!$BX$10="No Split",'DOMESTIC Wksht'!$D$1="W001"),VLOOKUP($G140,DOMPO,Y$4,0),VLOOKUP($G140,DOMPO,Y$5,0)),"")</f>
        <v/>
      </c>
      <c r="Z140" s="775" t="str">
        <f>IFERROR(IF(AND('DOMESTIC Wksht'!$BX$10="No Split",'DOMESTIC Wksht'!$D$1="W03"),VLOOKUP($G140,DOMPO,Z$4,0),VLOOKUP($G140,DOMPO,Z$5,0)),"")</f>
        <v/>
      </c>
      <c r="AA140" s="776" t="str">
        <f t="shared" si="43"/>
        <v/>
      </c>
      <c r="AB140" s="783">
        <f t="shared" si="44"/>
        <v>0</v>
      </c>
      <c r="AD140" s="490">
        <v>133</v>
      </c>
      <c r="AE140" s="698">
        <f>'DOMESTIC Wksht'!E147</f>
        <v>0</v>
      </c>
      <c r="AF140" s="698">
        <f>'DOMESTIC Wksht'!F147</f>
        <v>0</v>
      </c>
      <c r="AG140" s="1280">
        <f>'DOMESTIC Wksht'!N147</f>
        <v>0</v>
      </c>
      <c r="AH140" s="1280">
        <f>'DOMESTIC Wksht'!O147</f>
        <v>0</v>
      </c>
      <c r="AI140" s="699" t="str">
        <f>'DOMESTIC Wksht'!P147</f>
        <v>MP</v>
      </c>
      <c r="AJ140" s="1280">
        <f t="shared" si="48"/>
        <v>0</v>
      </c>
      <c r="AK140" s="700">
        <f>'DOMESTIC Wksht'!R147</f>
        <v>0</v>
      </c>
      <c r="AL140" s="495">
        <f t="shared" si="49"/>
        <v>0</v>
      </c>
      <c r="AM140" s="495">
        <f t="shared" si="50"/>
        <v>0</v>
      </c>
    </row>
    <row r="141" spans="2:39">
      <c r="B141" s="723"/>
      <c r="C141" s="92"/>
      <c r="D141" s="92"/>
      <c r="E141" s="724"/>
      <c r="F141" s="720">
        <f t="shared" si="51"/>
        <v>0</v>
      </c>
      <c r="G141" s="719"/>
      <c r="H141" s="771" t="str">
        <f t="shared" si="41"/>
        <v/>
      </c>
      <c r="I141" s="771" t="str">
        <f t="shared" si="41"/>
        <v/>
      </c>
      <c r="J141" s="695"/>
      <c r="K141" s="784">
        <f t="shared" si="45"/>
        <v>0</v>
      </c>
      <c r="L141" s="773" t="str">
        <f t="shared" si="42"/>
        <v/>
      </c>
      <c r="M141" s="774" t="str">
        <f t="shared" si="46"/>
        <v/>
      </c>
      <c r="N141" s="775" t="str">
        <f t="shared" si="46"/>
        <v/>
      </c>
      <c r="O141" s="776" t="str">
        <f t="shared" si="52"/>
        <v/>
      </c>
      <c r="P141" s="777" t="str">
        <f t="shared" si="53"/>
        <v/>
      </c>
      <c r="Q141" s="778" t="str">
        <f t="shared" si="53"/>
        <v/>
      </c>
      <c r="R141" s="779" t="str">
        <f t="shared" si="53"/>
        <v/>
      </c>
      <c r="S141" s="774" t="str">
        <f t="shared" si="36"/>
        <v/>
      </c>
      <c r="T141" s="775" t="str">
        <f t="shared" si="36"/>
        <v/>
      </c>
      <c r="U141" s="776" t="str">
        <f t="shared" si="36"/>
        <v/>
      </c>
      <c r="V141" s="774" t="str">
        <f t="shared" si="47"/>
        <v/>
      </c>
      <c r="W141" s="775" t="str">
        <f t="shared" si="47"/>
        <v/>
      </c>
      <c r="X141" s="776" t="str">
        <f t="shared" si="47"/>
        <v/>
      </c>
      <c r="Y141" s="774" t="str">
        <f>IFERROR(IF(AND('DOMESTIC Wksht'!$BX$10="No Split",'DOMESTIC Wksht'!$D$1="W001"),VLOOKUP($G141,DOMPO,Y$4,0),VLOOKUP($G141,DOMPO,Y$5,0)),"")</f>
        <v/>
      </c>
      <c r="Z141" s="775" t="str">
        <f>IFERROR(IF(AND('DOMESTIC Wksht'!$BX$10="No Split",'DOMESTIC Wksht'!$D$1="W03"),VLOOKUP($G141,DOMPO,Z$4,0),VLOOKUP($G141,DOMPO,Z$5,0)),"")</f>
        <v/>
      </c>
      <c r="AA141" s="776" t="str">
        <f t="shared" si="43"/>
        <v/>
      </c>
      <c r="AB141" s="783">
        <f t="shared" si="44"/>
        <v>0</v>
      </c>
      <c r="AD141" s="490">
        <v>134</v>
      </c>
      <c r="AE141" s="698">
        <f>'DOMESTIC Wksht'!E148</f>
        <v>0</v>
      </c>
      <c r="AF141" s="698">
        <f>'DOMESTIC Wksht'!F148</f>
        <v>0</v>
      </c>
      <c r="AG141" s="1280">
        <f>'DOMESTIC Wksht'!N148</f>
        <v>0</v>
      </c>
      <c r="AH141" s="1280">
        <f>'DOMESTIC Wksht'!O148</f>
        <v>0</v>
      </c>
      <c r="AI141" s="699" t="str">
        <f>'DOMESTIC Wksht'!P148</f>
        <v>MP</v>
      </c>
      <c r="AJ141" s="1280">
        <f t="shared" si="48"/>
        <v>0</v>
      </c>
      <c r="AK141" s="700">
        <f>'DOMESTIC Wksht'!R148</f>
        <v>0</v>
      </c>
      <c r="AL141" s="495">
        <f t="shared" si="49"/>
        <v>0</v>
      </c>
      <c r="AM141" s="495">
        <f t="shared" si="50"/>
        <v>0</v>
      </c>
    </row>
    <row r="142" spans="2:39">
      <c r="B142" s="723"/>
      <c r="C142" s="92"/>
      <c r="D142" s="92"/>
      <c r="E142" s="724"/>
      <c r="F142" s="720">
        <f t="shared" si="51"/>
        <v>0</v>
      </c>
      <c r="G142" s="719"/>
      <c r="H142" s="771" t="str">
        <f t="shared" si="41"/>
        <v/>
      </c>
      <c r="I142" s="771" t="str">
        <f t="shared" si="41"/>
        <v/>
      </c>
      <c r="J142" s="695"/>
      <c r="K142" s="784">
        <f t="shared" si="45"/>
        <v>0</v>
      </c>
      <c r="L142" s="773" t="str">
        <f t="shared" si="42"/>
        <v/>
      </c>
      <c r="M142" s="774" t="str">
        <f t="shared" si="46"/>
        <v/>
      </c>
      <c r="N142" s="775" t="str">
        <f t="shared" si="46"/>
        <v/>
      </c>
      <c r="O142" s="776" t="str">
        <f t="shared" si="52"/>
        <v/>
      </c>
      <c r="P142" s="777" t="str">
        <f t="shared" si="53"/>
        <v/>
      </c>
      <c r="Q142" s="778" t="str">
        <f t="shared" si="53"/>
        <v/>
      </c>
      <c r="R142" s="779" t="str">
        <f t="shared" si="53"/>
        <v/>
      </c>
      <c r="S142" s="774" t="str">
        <f t="shared" si="36"/>
        <v/>
      </c>
      <c r="T142" s="775" t="str">
        <f t="shared" si="36"/>
        <v/>
      </c>
      <c r="U142" s="776" t="str">
        <f t="shared" si="36"/>
        <v/>
      </c>
      <c r="V142" s="774" t="str">
        <f t="shared" si="47"/>
        <v/>
      </c>
      <c r="W142" s="775" t="str">
        <f t="shared" si="47"/>
        <v/>
      </c>
      <c r="X142" s="776" t="str">
        <f t="shared" si="47"/>
        <v/>
      </c>
      <c r="Y142" s="774" t="str">
        <f>IFERROR(IF(AND('DOMESTIC Wksht'!$BX$10="No Split",'DOMESTIC Wksht'!$D$1="W001"),VLOOKUP($G142,DOMPO,Y$4,0),VLOOKUP($G142,DOMPO,Y$5,0)),"")</f>
        <v/>
      </c>
      <c r="Z142" s="775" t="str">
        <f>IFERROR(IF(AND('DOMESTIC Wksht'!$BX$10="No Split",'DOMESTIC Wksht'!$D$1="W03"),VLOOKUP($G142,DOMPO,Z$4,0),VLOOKUP($G142,DOMPO,Z$5,0)),"")</f>
        <v/>
      </c>
      <c r="AA142" s="776" t="str">
        <f t="shared" si="43"/>
        <v/>
      </c>
      <c r="AB142" s="783">
        <f t="shared" si="44"/>
        <v>0</v>
      </c>
      <c r="AD142" s="490">
        <v>135</v>
      </c>
      <c r="AE142" s="698">
        <f>'DOMESTIC Wksht'!E149</f>
        <v>0</v>
      </c>
      <c r="AF142" s="698">
        <f>'DOMESTIC Wksht'!F149</f>
        <v>0</v>
      </c>
      <c r="AG142" s="1280">
        <f>'DOMESTIC Wksht'!N149</f>
        <v>0</v>
      </c>
      <c r="AH142" s="1280">
        <f>'DOMESTIC Wksht'!O149</f>
        <v>0</v>
      </c>
      <c r="AI142" s="699" t="str">
        <f>'DOMESTIC Wksht'!P149</f>
        <v>MP</v>
      </c>
      <c r="AJ142" s="1280">
        <f t="shared" si="48"/>
        <v>0</v>
      </c>
      <c r="AK142" s="700">
        <f>'DOMESTIC Wksht'!R149</f>
        <v>0</v>
      </c>
      <c r="AL142" s="495">
        <f t="shared" si="49"/>
        <v>0</v>
      </c>
      <c r="AM142" s="495">
        <f t="shared" si="50"/>
        <v>0</v>
      </c>
    </row>
    <row r="143" spans="2:39">
      <c r="B143" s="723"/>
      <c r="C143" s="92"/>
      <c r="D143" s="92"/>
      <c r="E143" s="724"/>
      <c r="F143" s="720">
        <f t="shared" si="51"/>
        <v>0</v>
      </c>
      <c r="G143" s="719"/>
      <c r="H143" s="771" t="str">
        <f t="shared" si="41"/>
        <v/>
      </c>
      <c r="I143" s="771" t="str">
        <f t="shared" si="41"/>
        <v/>
      </c>
      <c r="J143" s="695"/>
      <c r="K143" s="784">
        <f t="shared" si="45"/>
        <v>0</v>
      </c>
      <c r="L143" s="773" t="str">
        <f t="shared" si="42"/>
        <v/>
      </c>
      <c r="M143" s="774" t="str">
        <f t="shared" si="46"/>
        <v/>
      </c>
      <c r="N143" s="775" t="str">
        <f t="shared" si="46"/>
        <v/>
      </c>
      <c r="O143" s="776" t="str">
        <f t="shared" si="52"/>
        <v/>
      </c>
      <c r="P143" s="777" t="str">
        <f t="shared" si="53"/>
        <v/>
      </c>
      <c r="Q143" s="778" t="str">
        <f t="shared" si="53"/>
        <v/>
      </c>
      <c r="R143" s="779" t="str">
        <f t="shared" si="53"/>
        <v/>
      </c>
      <c r="S143" s="774" t="str">
        <f t="shared" si="36"/>
        <v/>
      </c>
      <c r="T143" s="775" t="str">
        <f t="shared" si="36"/>
        <v/>
      </c>
      <c r="U143" s="776" t="str">
        <f t="shared" si="36"/>
        <v/>
      </c>
      <c r="V143" s="774" t="str">
        <f t="shared" si="47"/>
        <v/>
      </c>
      <c r="W143" s="775" t="str">
        <f t="shared" si="47"/>
        <v/>
      </c>
      <c r="X143" s="776" t="str">
        <f t="shared" si="47"/>
        <v/>
      </c>
      <c r="Y143" s="774" t="str">
        <f>IFERROR(IF(AND('DOMESTIC Wksht'!$BX$10="No Split",'DOMESTIC Wksht'!$D$1="W001"),VLOOKUP($G143,DOMPO,Y$4,0),VLOOKUP($G143,DOMPO,Y$5,0)),"")</f>
        <v/>
      </c>
      <c r="Z143" s="775" t="str">
        <f>IFERROR(IF(AND('DOMESTIC Wksht'!$BX$10="No Split",'DOMESTIC Wksht'!$D$1="W03"),VLOOKUP($G143,DOMPO,Z$4,0),VLOOKUP($G143,DOMPO,Z$5,0)),"")</f>
        <v/>
      </c>
      <c r="AA143" s="776" t="str">
        <f t="shared" si="43"/>
        <v/>
      </c>
      <c r="AB143" s="783">
        <f t="shared" si="44"/>
        <v>0</v>
      </c>
      <c r="AD143" s="490">
        <v>136</v>
      </c>
      <c r="AE143" s="698">
        <f>'DOMESTIC Wksht'!E150</f>
        <v>0</v>
      </c>
      <c r="AF143" s="698">
        <f>'DOMESTIC Wksht'!F150</f>
        <v>0</v>
      </c>
      <c r="AG143" s="1280">
        <f>'DOMESTIC Wksht'!N150</f>
        <v>0</v>
      </c>
      <c r="AH143" s="1280">
        <f>'DOMESTIC Wksht'!O150</f>
        <v>0</v>
      </c>
      <c r="AI143" s="699" t="str">
        <f>'DOMESTIC Wksht'!P150</f>
        <v>MP</v>
      </c>
      <c r="AJ143" s="1280">
        <f t="shared" si="48"/>
        <v>0</v>
      </c>
      <c r="AK143" s="700">
        <f>'DOMESTIC Wksht'!R150</f>
        <v>0</v>
      </c>
      <c r="AL143" s="495">
        <f t="shared" si="49"/>
        <v>0</v>
      </c>
      <c r="AM143" s="495">
        <f t="shared" si="50"/>
        <v>0</v>
      </c>
    </row>
    <row r="144" spans="2:39">
      <c r="B144" s="723"/>
      <c r="C144" s="92"/>
      <c r="D144" s="92"/>
      <c r="E144" s="724"/>
      <c r="F144" s="720">
        <f t="shared" si="51"/>
        <v>0</v>
      </c>
      <c r="G144" s="719"/>
      <c r="H144" s="771" t="str">
        <f t="shared" si="41"/>
        <v/>
      </c>
      <c r="I144" s="771" t="str">
        <f t="shared" si="41"/>
        <v/>
      </c>
      <c r="J144" s="695"/>
      <c r="K144" s="784">
        <f t="shared" si="45"/>
        <v>0</v>
      </c>
      <c r="L144" s="773" t="str">
        <f t="shared" si="42"/>
        <v/>
      </c>
      <c r="M144" s="774" t="str">
        <f t="shared" si="46"/>
        <v/>
      </c>
      <c r="N144" s="775" t="str">
        <f t="shared" si="46"/>
        <v/>
      </c>
      <c r="O144" s="776" t="str">
        <f t="shared" si="52"/>
        <v/>
      </c>
      <c r="P144" s="777" t="str">
        <f t="shared" si="53"/>
        <v/>
      </c>
      <c r="Q144" s="778" t="str">
        <f t="shared" si="53"/>
        <v/>
      </c>
      <c r="R144" s="779" t="str">
        <f t="shared" si="53"/>
        <v/>
      </c>
      <c r="S144" s="774" t="str">
        <f t="shared" si="36"/>
        <v/>
      </c>
      <c r="T144" s="775" t="str">
        <f t="shared" si="36"/>
        <v/>
      </c>
      <c r="U144" s="776" t="str">
        <f t="shared" si="36"/>
        <v/>
      </c>
      <c r="V144" s="774" t="str">
        <f t="shared" si="47"/>
        <v/>
      </c>
      <c r="W144" s="775" t="str">
        <f t="shared" si="47"/>
        <v/>
      </c>
      <c r="X144" s="776" t="str">
        <f t="shared" si="47"/>
        <v/>
      </c>
      <c r="Y144" s="774" t="str">
        <f>IFERROR(IF(AND('DOMESTIC Wksht'!$BX$10="No Split",'DOMESTIC Wksht'!$D$1="W001"),VLOOKUP($G144,DOMPO,Y$4,0),VLOOKUP($G144,DOMPO,Y$5,0)),"")</f>
        <v/>
      </c>
      <c r="Z144" s="775" t="str">
        <f>IFERROR(IF(AND('DOMESTIC Wksht'!$BX$10="No Split",'DOMESTIC Wksht'!$D$1="W03"),VLOOKUP($G144,DOMPO,Z$4,0),VLOOKUP($G144,DOMPO,Z$5,0)),"")</f>
        <v/>
      </c>
      <c r="AA144" s="776" t="str">
        <f t="shared" si="43"/>
        <v/>
      </c>
      <c r="AB144" s="783">
        <f t="shared" si="44"/>
        <v>0</v>
      </c>
      <c r="AD144" s="490">
        <v>137</v>
      </c>
      <c r="AE144" s="698">
        <f>'DOMESTIC Wksht'!E151</f>
        <v>0</v>
      </c>
      <c r="AF144" s="698">
        <f>'DOMESTIC Wksht'!F151</f>
        <v>0</v>
      </c>
      <c r="AG144" s="1280">
        <f>'DOMESTIC Wksht'!N151</f>
        <v>0</v>
      </c>
      <c r="AH144" s="1280">
        <f>'DOMESTIC Wksht'!O151</f>
        <v>0</v>
      </c>
      <c r="AI144" s="699" t="str">
        <f>'DOMESTIC Wksht'!P151</f>
        <v>MP</v>
      </c>
      <c r="AJ144" s="1280">
        <f t="shared" si="48"/>
        <v>0</v>
      </c>
      <c r="AK144" s="700">
        <f>'DOMESTIC Wksht'!R151</f>
        <v>0</v>
      </c>
      <c r="AL144" s="495">
        <f t="shared" si="49"/>
        <v>0</v>
      </c>
      <c r="AM144" s="495">
        <f t="shared" si="50"/>
        <v>0</v>
      </c>
    </row>
    <row r="145" spans="2:39">
      <c r="B145" s="723"/>
      <c r="C145" s="92"/>
      <c r="D145" s="92"/>
      <c r="E145" s="724"/>
      <c r="F145" s="720">
        <f t="shared" si="51"/>
        <v>0</v>
      </c>
      <c r="G145" s="719"/>
      <c r="H145" s="771" t="str">
        <f t="shared" si="41"/>
        <v/>
      </c>
      <c r="I145" s="771" t="str">
        <f t="shared" si="41"/>
        <v/>
      </c>
      <c r="J145" s="695"/>
      <c r="K145" s="784">
        <f t="shared" si="45"/>
        <v>0</v>
      </c>
      <c r="L145" s="773" t="str">
        <f t="shared" si="42"/>
        <v/>
      </c>
      <c r="M145" s="774" t="str">
        <f t="shared" si="46"/>
        <v/>
      </c>
      <c r="N145" s="775" t="str">
        <f t="shared" si="46"/>
        <v/>
      </c>
      <c r="O145" s="776" t="str">
        <f t="shared" si="52"/>
        <v/>
      </c>
      <c r="P145" s="777" t="str">
        <f t="shared" si="53"/>
        <v/>
      </c>
      <c r="Q145" s="778" t="str">
        <f t="shared" si="53"/>
        <v/>
      </c>
      <c r="R145" s="779" t="str">
        <f t="shared" si="53"/>
        <v/>
      </c>
      <c r="S145" s="774" t="str">
        <f t="shared" si="36"/>
        <v/>
      </c>
      <c r="T145" s="775" t="str">
        <f t="shared" si="36"/>
        <v/>
      </c>
      <c r="U145" s="776" t="str">
        <f t="shared" si="36"/>
        <v/>
      </c>
      <c r="V145" s="774" t="str">
        <f t="shared" si="47"/>
        <v/>
      </c>
      <c r="W145" s="775" t="str">
        <f t="shared" si="47"/>
        <v/>
      </c>
      <c r="X145" s="776" t="str">
        <f t="shared" si="47"/>
        <v/>
      </c>
      <c r="Y145" s="774" t="str">
        <f>IFERROR(IF(AND('DOMESTIC Wksht'!$BX$10="No Split",'DOMESTIC Wksht'!$D$1="W001"),VLOOKUP($G145,DOMPO,Y$4,0),VLOOKUP($G145,DOMPO,Y$5,0)),"")</f>
        <v/>
      </c>
      <c r="Z145" s="775" t="str">
        <f>IFERROR(IF(AND('DOMESTIC Wksht'!$BX$10="No Split",'DOMESTIC Wksht'!$D$1="W03"),VLOOKUP($G145,DOMPO,Z$4,0),VLOOKUP($G145,DOMPO,Z$5,0)),"")</f>
        <v/>
      </c>
      <c r="AA145" s="776" t="str">
        <f t="shared" si="43"/>
        <v/>
      </c>
      <c r="AB145" s="783">
        <f t="shared" si="44"/>
        <v>0</v>
      </c>
      <c r="AD145" s="490">
        <v>138</v>
      </c>
      <c r="AE145" s="698">
        <f>'DOMESTIC Wksht'!E152</f>
        <v>0</v>
      </c>
      <c r="AF145" s="698">
        <f>'DOMESTIC Wksht'!F152</f>
        <v>0</v>
      </c>
      <c r="AG145" s="1280">
        <f>'DOMESTIC Wksht'!N152</f>
        <v>0</v>
      </c>
      <c r="AH145" s="1280">
        <f>'DOMESTIC Wksht'!O152</f>
        <v>0</v>
      </c>
      <c r="AI145" s="699" t="str">
        <f>'DOMESTIC Wksht'!P152</f>
        <v>MP</v>
      </c>
      <c r="AJ145" s="1280">
        <f t="shared" si="48"/>
        <v>0</v>
      </c>
      <c r="AK145" s="700">
        <f>'DOMESTIC Wksht'!R152</f>
        <v>0</v>
      </c>
      <c r="AL145" s="495">
        <f t="shared" si="49"/>
        <v>0</v>
      </c>
      <c r="AM145" s="495">
        <f t="shared" si="50"/>
        <v>0</v>
      </c>
    </row>
    <row r="146" spans="2:39">
      <c r="B146" s="723"/>
      <c r="C146" s="92"/>
      <c r="D146" s="92"/>
      <c r="E146" s="724"/>
      <c r="F146" s="720">
        <f t="shared" si="51"/>
        <v>0</v>
      </c>
      <c r="G146" s="719"/>
      <c r="H146" s="771" t="str">
        <f t="shared" si="41"/>
        <v/>
      </c>
      <c r="I146" s="771" t="str">
        <f t="shared" si="41"/>
        <v/>
      </c>
      <c r="J146" s="695"/>
      <c r="K146" s="784">
        <f t="shared" si="45"/>
        <v>0</v>
      </c>
      <c r="L146" s="773" t="str">
        <f t="shared" si="42"/>
        <v/>
      </c>
      <c r="M146" s="774" t="str">
        <f t="shared" si="46"/>
        <v/>
      </c>
      <c r="N146" s="775" t="str">
        <f t="shared" si="46"/>
        <v/>
      </c>
      <c r="O146" s="776" t="str">
        <f t="shared" si="52"/>
        <v/>
      </c>
      <c r="P146" s="777" t="str">
        <f t="shared" si="53"/>
        <v/>
      </c>
      <c r="Q146" s="778" t="str">
        <f t="shared" si="53"/>
        <v/>
      </c>
      <c r="R146" s="779" t="str">
        <f t="shared" si="53"/>
        <v/>
      </c>
      <c r="S146" s="774" t="str">
        <f t="shared" si="36"/>
        <v/>
      </c>
      <c r="T146" s="775" t="str">
        <f t="shared" si="36"/>
        <v/>
      </c>
      <c r="U146" s="776" t="str">
        <f t="shared" si="36"/>
        <v/>
      </c>
      <c r="V146" s="774" t="str">
        <f t="shared" si="47"/>
        <v/>
      </c>
      <c r="W146" s="775" t="str">
        <f t="shared" si="47"/>
        <v/>
      </c>
      <c r="X146" s="776" t="str">
        <f t="shared" si="47"/>
        <v/>
      </c>
      <c r="Y146" s="774" t="str">
        <f>IFERROR(IF(AND('DOMESTIC Wksht'!$BX$10="No Split",'DOMESTIC Wksht'!$D$1="W001"),VLOOKUP($G146,DOMPO,Y$4,0),VLOOKUP($G146,DOMPO,Y$5,0)),"")</f>
        <v/>
      </c>
      <c r="Z146" s="775" t="str">
        <f>IFERROR(IF(AND('DOMESTIC Wksht'!$BX$10="No Split",'DOMESTIC Wksht'!$D$1="W03"),VLOOKUP($G146,DOMPO,Z$4,0),VLOOKUP($G146,DOMPO,Z$5,0)),"")</f>
        <v/>
      </c>
      <c r="AA146" s="776" t="str">
        <f t="shared" si="43"/>
        <v/>
      </c>
      <c r="AB146" s="783">
        <f t="shared" si="44"/>
        <v>0</v>
      </c>
      <c r="AD146" s="490">
        <v>139</v>
      </c>
      <c r="AE146" s="698">
        <f>'DOMESTIC Wksht'!E153</f>
        <v>0</v>
      </c>
      <c r="AF146" s="698">
        <f>'DOMESTIC Wksht'!F153</f>
        <v>0</v>
      </c>
      <c r="AG146" s="1280">
        <f>'DOMESTIC Wksht'!N153</f>
        <v>0</v>
      </c>
      <c r="AH146" s="1280">
        <f>'DOMESTIC Wksht'!O153</f>
        <v>0</v>
      </c>
      <c r="AI146" s="699" t="str">
        <f>'DOMESTIC Wksht'!P153</f>
        <v>MP</v>
      </c>
      <c r="AJ146" s="1280">
        <f t="shared" si="48"/>
        <v>0</v>
      </c>
      <c r="AK146" s="700">
        <f>'DOMESTIC Wksht'!R153</f>
        <v>0</v>
      </c>
      <c r="AL146" s="495">
        <f t="shared" si="49"/>
        <v>0</v>
      </c>
      <c r="AM146" s="495">
        <f t="shared" si="50"/>
        <v>0</v>
      </c>
    </row>
    <row r="147" spans="2:39">
      <c r="B147" s="723"/>
      <c r="C147" s="92"/>
      <c r="D147" s="92"/>
      <c r="E147" s="724"/>
      <c r="F147" s="720">
        <f t="shared" si="51"/>
        <v>0</v>
      </c>
      <c r="G147" s="719"/>
      <c r="H147" s="771" t="str">
        <f t="shared" si="41"/>
        <v/>
      </c>
      <c r="I147" s="771" t="str">
        <f t="shared" si="41"/>
        <v/>
      </c>
      <c r="J147" s="695"/>
      <c r="K147" s="784">
        <f t="shared" si="45"/>
        <v>0</v>
      </c>
      <c r="L147" s="773" t="str">
        <f t="shared" si="42"/>
        <v/>
      </c>
      <c r="M147" s="774" t="str">
        <f t="shared" si="46"/>
        <v/>
      </c>
      <c r="N147" s="775" t="str">
        <f t="shared" si="46"/>
        <v/>
      </c>
      <c r="O147" s="776" t="str">
        <f t="shared" si="52"/>
        <v/>
      </c>
      <c r="P147" s="777" t="str">
        <f t="shared" si="53"/>
        <v/>
      </c>
      <c r="Q147" s="778" t="str">
        <f t="shared" si="53"/>
        <v/>
      </c>
      <c r="R147" s="779" t="str">
        <f t="shared" si="53"/>
        <v/>
      </c>
      <c r="S147" s="774" t="str">
        <f t="shared" si="36"/>
        <v/>
      </c>
      <c r="T147" s="775" t="str">
        <f t="shared" si="36"/>
        <v/>
      </c>
      <c r="U147" s="776" t="str">
        <f t="shared" si="36"/>
        <v/>
      </c>
      <c r="V147" s="774" t="str">
        <f t="shared" si="47"/>
        <v/>
      </c>
      <c r="W147" s="775" t="str">
        <f t="shared" si="47"/>
        <v/>
      </c>
      <c r="X147" s="776" t="str">
        <f t="shared" si="47"/>
        <v/>
      </c>
      <c r="Y147" s="774" t="str">
        <f>IFERROR(IF(AND('DOMESTIC Wksht'!$BX$10="No Split",'DOMESTIC Wksht'!$D$1="W001"),VLOOKUP($G147,DOMPO,Y$4,0),VLOOKUP($G147,DOMPO,Y$5,0)),"")</f>
        <v/>
      </c>
      <c r="Z147" s="775" t="str">
        <f>IFERROR(IF(AND('DOMESTIC Wksht'!$BX$10="No Split",'DOMESTIC Wksht'!$D$1="W03"),VLOOKUP($G147,DOMPO,Z$4,0),VLOOKUP($G147,DOMPO,Z$5,0)),"")</f>
        <v/>
      </c>
      <c r="AA147" s="776" t="str">
        <f t="shared" si="43"/>
        <v/>
      </c>
      <c r="AB147" s="783">
        <f t="shared" si="44"/>
        <v>0</v>
      </c>
      <c r="AD147" s="490">
        <v>140</v>
      </c>
      <c r="AE147" s="698">
        <f>'DOMESTIC Wksht'!E154</f>
        <v>0</v>
      </c>
      <c r="AF147" s="698">
        <f>'DOMESTIC Wksht'!F154</f>
        <v>0</v>
      </c>
      <c r="AG147" s="1280">
        <f>'DOMESTIC Wksht'!N154</f>
        <v>0</v>
      </c>
      <c r="AH147" s="1280">
        <f>'DOMESTIC Wksht'!O154</f>
        <v>0</v>
      </c>
      <c r="AI147" s="699" t="str">
        <f>'DOMESTIC Wksht'!P154</f>
        <v>MP</v>
      </c>
      <c r="AJ147" s="1280">
        <f t="shared" si="48"/>
        <v>0</v>
      </c>
      <c r="AK147" s="700">
        <f>'DOMESTIC Wksht'!R154</f>
        <v>0</v>
      </c>
      <c r="AL147" s="495">
        <f t="shared" si="49"/>
        <v>0</v>
      </c>
      <c r="AM147" s="495">
        <f t="shared" si="50"/>
        <v>0</v>
      </c>
    </row>
    <row r="148" spans="2:39">
      <c r="B148" s="723"/>
      <c r="C148" s="92"/>
      <c r="D148" s="92"/>
      <c r="E148" s="724"/>
      <c r="F148" s="720">
        <f t="shared" si="51"/>
        <v>0</v>
      </c>
      <c r="G148" s="719"/>
      <c r="H148" s="771" t="str">
        <f t="shared" ref="H148:I167" si="54">IFERROR(VLOOKUP($G148,DOMPO,H$5,0),"")</f>
        <v/>
      </c>
      <c r="I148" s="771" t="str">
        <f t="shared" si="54"/>
        <v/>
      </c>
      <c r="J148" s="695"/>
      <c r="K148" s="784">
        <f t="shared" si="45"/>
        <v>0</v>
      </c>
      <c r="L148" s="773" t="str">
        <f t="shared" si="42"/>
        <v/>
      </c>
      <c r="M148" s="774" t="str">
        <f t="shared" si="46"/>
        <v/>
      </c>
      <c r="N148" s="775" t="str">
        <f t="shared" si="46"/>
        <v/>
      </c>
      <c r="O148" s="776" t="str">
        <f t="shared" si="52"/>
        <v/>
      </c>
      <c r="P148" s="777" t="str">
        <f t="shared" si="53"/>
        <v/>
      </c>
      <c r="Q148" s="778" t="str">
        <f t="shared" si="53"/>
        <v/>
      </c>
      <c r="R148" s="779" t="str">
        <f t="shared" si="53"/>
        <v/>
      </c>
      <c r="S148" s="774" t="str">
        <f t="shared" si="36"/>
        <v/>
      </c>
      <c r="T148" s="775" t="str">
        <f t="shared" si="36"/>
        <v/>
      </c>
      <c r="U148" s="776" t="str">
        <f t="shared" si="36"/>
        <v/>
      </c>
      <c r="V148" s="774" t="str">
        <f t="shared" si="47"/>
        <v/>
      </c>
      <c r="W148" s="775" t="str">
        <f t="shared" si="47"/>
        <v/>
      </c>
      <c r="X148" s="776" t="str">
        <f t="shared" si="47"/>
        <v/>
      </c>
      <c r="Y148" s="774" t="str">
        <f>IFERROR(IF(AND('DOMESTIC Wksht'!$BX$10="No Split",'DOMESTIC Wksht'!$D$1="W001"),VLOOKUP($G148,DOMPO,Y$4,0),VLOOKUP($G148,DOMPO,Y$5,0)),"")</f>
        <v/>
      </c>
      <c r="Z148" s="775" t="str">
        <f>IFERROR(IF(AND('DOMESTIC Wksht'!$BX$10="No Split",'DOMESTIC Wksht'!$D$1="W03"),VLOOKUP($G148,DOMPO,Z$4,0),VLOOKUP($G148,DOMPO,Z$5,0)),"")</f>
        <v/>
      </c>
      <c r="AA148" s="776" t="str">
        <f t="shared" si="43"/>
        <v/>
      </c>
      <c r="AB148" s="783">
        <f t="shared" si="44"/>
        <v>0</v>
      </c>
      <c r="AD148" s="490">
        <v>141</v>
      </c>
      <c r="AE148" s="698">
        <f>'DOMESTIC Wksht'!E155</f>
        <v>0</v>
      </c>
      <c r="AF148" s="698">
        <f>'DOMESTIC Wksht'!F155</f>
        <v>0</v>
      </c>
      <c r="AG148" s="1280">
        <f>'DOMESTIC Wksht'!N155</f>
        <v>0</v>
      </c>
      <c r="AH148" s="1280">
        <f>'DOMESTIC Wksht'!O155</f>
        <v>0</v>
      </c>
      <c r="AI148" s="699" t="str">
        <f>'DOMESTIC Wksht'!P155</f>
        <v>MP</v>
      </c>
      <c r="AJ148" s="1280">
        <f t="shared" si="48"/>
        <v>0</v>
      </c>
      <c r="AK148" s="700">
        <f>'DOMESTIC Wksht'!R155</f>
        <v>0</v>
      </c>
      <c r="AL148" s="495">
        <f t="shared" si="49"/>
        <v>0</v>
      </c>
      <c r="AM148" s="495">
        <f t="shared" si="50"/>
        <v>0</v>
      </c>
    </row>
    <row r="149" spans="2:39">
      <c r="B149" s="723"/>
      <c r="C149" s="92"/>
      <c r="D149" s="92"/>
      <c r="E149" s="724"/>
      <c r="F149" s="720">
        <f t="shared" si="51"/>
        <v>0</v>
      </c>
      <c r="G149" s="719"/>
      <c r="H149" s="771" t="str">
        <f t="shared" si="54"/>
        <v/>
      </c>
      <c r="I149" s="771" t="str">
        <f t="shared" si="54"/>
        <v/>
      </c>
      <c r="J149" s="695"/>
      <c r="K149" s="784">
        <f t="shared" si="45"/>
        <v>0</v>
      </c>
      <c r="L149" s="773" t="str">
        <f t="shared" si="42"/>
        <v/>
      </c>
      <c r="M149" s="774" t="str">
        <f t="shared" si="46"/>
        <v/>
      </c>
      <c r="N149" s="775" t="str">
        <f t="shared" si="46"/>
        <v/>
      </c>
      <c r="O149" s="776" t="str">
        <f t="shared" si="52"/>
        <v/>
      </c>
      <c r="P149" s="777" t="str">
        <f t="shared" si="53"/>
        <v/>
      </c>
      <c r="Q149" s="778" t="str">
        <f t="shared" si="53"/>
        <v/>
      </c>
      <c r="R149" s="779" t="str">
        <f t="shared" si="53"/>
        <v/>
      </c>
      <c r="S149" s="774" t="str">
        <f t="shared" si="36"/>
        <v/>
      </c>
      <c r="T149" s="775" t="str">
        <f t="shared" si="36"/>
        <v/>
      </c>
      <c r="U149" s="776" t="str">
        <f t="shared" si="36"/>
        <v/>
      </c>
      <c r="V149" s="774" t="str">
        <f t="shared" si="47"/>
        <v/>
      </c>
      <c r="W149" s="775" t="str">
        <f t="shared" si="47"/>
        <v/>
      </c>
      <c r="X149" s="776" t="str">
        <f t="shared" si="47"/>
        <v/>
      </c>
      <c r="Y149" s="774" t="str">
        <f>IFERROR(IF(AND('DOMESTIC Wksht'!$BX$10="No Split",'DOMESTIC Wksht'!$D$1="W001"),VLOOKUP($G149,DOMPO,Y$4,0),VLOOKUP($G149,DOMPO,Y$5,0)),"")</f>
        <v/>
      </c>
      <c r="Z149" s="775" t="str">
        <f>IFERROR(IF(AND('DOMESTIC Wksht'!$BX$10="No Split",'DOMESTIC Wksht'!$D$1="W03"),VLOOKUP($G149,DOMPO,Z$4,0),VLOOKUP($G149,DOMPO,Z$5,0)),"")</f>
        <v/>
      </c>
      <c r="AA149" s="776" t="str">
        <f t="shared" si="43"/>
        <v/>
      </c>
      <c r="AB149" s="783">
        <f t="shared" si="44"/>
        <v>0</v>
      </c>
      <c r="AD149" s="490">
        <v>142</v>
      </c>
      <c r="AE149" s="698">
        <f>'DOMESTIC Wksht'!E156</f>
        <v>0</v>
      </c>
      <c r="AF149" s="698">
        <f>'DOMESTIC Wksht'!F156</f>
        <v>0</v>
      </c>
      <c r="AG149" s="1280">
        <f>'DOMESTIC Wksht'!N156</f>
        <v>0</v>
      </c>
      <c r="AH149" s="1280">
        <f>'DOMESTIC Wksht'!O156</f>
        <v>0</v>
      </c>
      <c r="AI149" s="699" t="str">
        <f>'DOMESTIC Wksht'!P156</f>
        <v>MP</v>
      </c>
      <c r="AJ149" s="1280">
        <f t="shared" si="48"/>
        <v>0</v>
      </c>
      <c r="AK149" s="700">
        <f>'DOMESTIC Wksht'!R156</f>
        <v>0</v>
      </c>
      <c r="AL149" s="495">
        <f t="shared" si="49"/>
        <v>0</v>
      </c>
      <c r="AM149" s="495">
        <f t="shared" si="50"/>
        <v>0</v>
      </c>
    </row>
    <row r="150" spans="2:39">
      <c r="B150" s="723"/>
      <c r="C150" s="92"/>
      <c r="D150" s="92"/>
      <c r="E150" s="724"/>
      <c r="F150" s="720">
        <f t="shared" si="51"/>
        <v>0</v>
      </c>
      <c r="G150" s="719"/>
      <c r="H150" s="771" t="str">
        <f t="shared" si="54"/>
        <v/>
      </c>
      <c r="I150" s="771" t="str">
        <f t="shared" si="54"/>
        <v/>
      </c>
      <c r="J150" s="695"/>
      <c r="K150" s="784">
        <f t="shared" si="45"/>
        <v>0</v>
      </c>
      <c r="L150" s="773" t="str">
        <f t="shared" si="42"/>
        <v/>
      </c>
      <c r="M150" s="774" t="str">
        <f t="shared" si="46"/>
        <v/>
      </c>
      <c r="N150" s="775" t="str">
        <f t="shared" si="46"/>
        <v/>
      </c>
      <c r="O150" s="776" t="str">
        <f t="shared" si="52"/>
        <v/>
      </c>
      <c r="P150" s="777" t="str">
        <f t="shared" si="53"/>
        <v/>
      </c>
      <c r="Q150" s="778" t="str">
        <f t="shared" si="53"/>
        <v/>
      </c>
      <c r="R150" s="779" t="str">
        <f t="shared" si="53"/>
        <v/>
      </c>
      <c r="S150" s="774" t="str">
        <f t="shared" si="36"/>
        <v/>
      </c>
      <c r="T150" s="775" t="str">
        <f t="shared" si="36"/>
        <v/>
      </c>
      <c r="U150" s="776" t="str">
        <f t="shared" si="36"/>
        <v/>
      </c>
      <c r="V150" s="774" t="str">
        <f t="shared" si="47"/>
        <v/>
      </c>
      <c r="W150" s="775" t="str">
        <f t="shared" si="47"/>
        <v/>
      </c>
      <c r="X150" s="776" t="str">
        <f t="shared" si="47"/>
        <v/>
      </c>
      <c r="Y150" s="774" t="str">
        <f>IFERROR(IF(AND('DOMESTIC Wksht'!$BX$10="No Split",'DOMESTIC Wksht'!$D$1="W001"),VLOOKUP($G150,DOMPO,Y$4,0),VLOOKUP($G150,DOMPO,Y$5,0)),"")</f>
        <v/>
      </c>
      <c r="Z150" s="775" t="str">
        <f>IFERROR(IF(AND('DOMESTIC Wksht'!$BX$10="No Split",'DOMESTIC Wksht'!$D$1="W03"),VLOOKUP($G150,DOMPO,Z$4,0),VLOOKUP($G150,DOMPO,Z$5,0)),"")</f>
        <v/>
      </c>
      <c r="AA150" s="776" t="str">
        <f t="shared" si="43"/>
        <v/>
      </c>
      <c r="AB150" s="783">
        <f t="shared" si="44"/>
        <v>0</v>
      </c>
      <c r="AD150" s="490">
        <v>143</v>
      </c>
      <c r="AE150" s="698">
        <f>'DOMESTIC Wksht'!E157</f>
        <v>0</v>
      </c>
      <c r="AF150" s="698">
        <f>'DOMESTIC Wksht'!F157</f>
        <v>0</v>
      </c>
      <c r="AG150" s="1280">
        <f>'DOMESTIC Wksht'!N157</f>
        <v>0</v>
      </c>
      <c r="AH150" s="1280">
        <f>'DOMESTIC Wksht'!O157</f>
        <v>0</v>
      </c>
      <c r="AI150" s="699" t="str">
        <f>'DOMESTIC Wksht'!P157</f>
        <v>MP</v>
      </c>
      <c r="AJ150" s="1280">
        <f t="shared" si="48"/>
        <v>0</v>
      </c>
      <c r="AK150" s="700">
        <f>'DOMESTIC Wksht'!R157</f>
        <v>0</v>
      </c>
      <c r="AL150" s="495">
        <f t="shared" si="49"/>
        <v>0</v>
      </c>
      <c r="AM150" s="495">
        <f t="shared" si="50"/>
        <v>0</v>
      </c>
    </row>
    <row r="151" spans="2:39">
      <c r="B151" s="723"/>
      <c r="C151" s="92"/>
      <c r="D151" s="92"/>
      <c r="E151" s="724"/>
      <c r="F151" s="720">
        <f t="shared" si="51"/>
        <v>0</v>
      </c>
      <c r="G151" s="719"/>
      <c r="H151" s="771" t="str">
        <f t="shared" si="54"/>
        <v/>
      </c>
      <c r="I151" s="771" t="str">
        <f t="shared" si="54"/>
        <v/>
      </c>
      <c r="J151" s="695"/>
      <c r="K151" s="784">
        <f t="shared" si="45"/>
        <v>0</v>
      </c>
      <c r="L151" s="773" t="str">
        <f t="shared" si="42"/>
        <v/>
      </c>
      <c r="M151" s="774" t="str">
        <f t="shared" si="46"/>
        <v/>
      </c>
      <c r="N151" s="775" t="str">
        <f t="shared" si="46"/>
        <v/>
      </c>
      <c r="O151" s="776" t="str">
        <f t="shared" si="52"/>
        <v/>
      </c>
      <c r="P151" s="777" t="str">
        <f t="shared" si="53"/>
        <v/>
      </c>
      <c r="Q151" s="778" t="str">
        <f t="shared" si="53"/>
        <v/>
      </c>
      <c r="R151" s="779" t="str">
        <f t="shared" si="53"/>
        <v/>
      </c>
      <c r="S151" s="774" t="str">
        <f t="shared" si="36"/>
        <v/>
      </c>
      <c r="T151" s="775" t="str">
        <f t="shared" si="36"/>
        <v/>
      </c>
      <c r="U151" s="776" t="str">
        <f t="shared" si="36"/>
        <v/>
      </c>
      <c r="V151" s="774" t="str">
        <f t="shared" si="47"/>
        <v/>
      </c>
      <c r="W151" s="775" t="str">
        <f t="shared" si="47"/>
        <v/>
      </c>
      <c r="X151" s="776" t="str">
        <f t="shared" si="47"/>
        <v/>
      </c>
      <c r="Y151" s="774" t="str">
        <f>IFERROR(IF(AND('DOMESTIC Wksht'!$BX$10="No Split",'DOMESTIC Wksht'!$D$1="W001"),VLOOKUP($G151,DOMPO,Y$4,0),VLOOKUP($G151,DOMPO,Y$5,0)),"")</f>
        <v/>
      </c>
      <c r="Z151" s="775" t="str">
        <f>IFERROR(IF(AND('DOMESTIC Wksht'!$BX$10="No Split",'DOMESTIC Wksht'!$D$1="W03"),VLOOKUP($G151,DOMPO,Z$4,0),VLOOKUP($G151,DOMPO,Z$5,0)),"")</f>
        <v/>
      </c>
      <c r="AA151" s="776" t="str">
        <f t="shared" si="43"/>
        <v/>
      </c>
      <c r="AB151" s="783">
        <f t="shared" si="44"/>
        <v>0</v>
      </c>
      <c r="AD151" s="490">
        <v>144</v>
      </c>
      <c r="AE151" s="698">
        <f>'DOMESTIC Wksht'!E158</f>
        <v>0</v>
      </c>
      <c r="AF151" s="698">
        <f>'DOMESTIC Wksht'!F158</f>
        <v>0</v>
      </c>
      <c r="AG151" s="1280">
        <f>'DOMESTIC Wksht'!N158</f>
        <v>0</v>
      </c>
      <c r="AH151" s="1280">
        <f>'DOMESTIC Wksht'!O158</f>
        <v>0</v>
      </c>
      <c r="AI151" s="699" t="str">
        <f>'DOMESTIC Wksht'!P158</f>
        <v>MP</v>
      </c>
      <c r="AJ151" s="1280">
        <f t="shared" si="48"/>
        <v>0</v>
      </c>
      <c r="AK151" s="700">
        <f>'DOMESTIC Wksht'!R158</f>
        <v>0</v>
      </c>
      <c r="AL151" s="495">
        <f t="shared" si="49"/>
        <v>0</v>
      </c>
      <c r="AM151" s="495">
        <f t="shared" si="50"/>
        <v>0</v>
      </c>
    </row>
    <row r="152" spans="2:39">
      <c r="B152" s="723"/>
      <c r="C152" s="92"/>
      <c r="D152" s="92"/>
      <c r="E152" s="724"/>
      <c r="F152" s="720">
        <f t="shared" si="51"/>
        <v>0</v>
      </c>
      <c r="G152" s="719"/>
      <c r="H152" s="771" t="str">
        <f t="shared" si="54"/>
        <v/>
      </c>
      <c r="I152" s="771" t="str">
        <f t="shared" si="54"/>
        <v/>
      </c>
      <c r="J152" s="695"/>
      <c r="K152" s="784">
        <f t="shared" si="45"/>
        <v>0</v>
      </c>
      <c r="L152" s="773" t="str">
        <f t="shared" si="42"/>
        <v/>
      </c>
      <c r="M152" s="774" t="str">
        <f t="shared" si="46"/>
        <v/>
      </c>
      <c r="N152" s="775" t="str">
        <f t="shared" si="46"/>
        <v/>
      </c>
      <c r="O152" s="776" t="str">
        <f t="shared" si="52"/>
        <v/>
      </c>
      <c r="P152" s="777" t="str">
        <f t="shared" si="53"/>
        <v/>
      </c>
      <c r="Q152" s="778" t="str">
        <f t="shared" si="53"/>
        <v/>
      </c>
      <c r="R152" s="779" t="str">
        <f t="shared" si="53"/>
        <v/>
      </c>
      <c r="S152" s="774" t="str">
        <f t="shared" ref="S152:U215" si="55">IFERROR(P152*$J152,"")</f>
        <v/>
      </c>
      <c r="T152" s="775" t="str">
        <f t="shared" si="55"/>
        <v/>
      </c>
      <c r="U152" s="776" t="str">
        <f t="shared" si="55"/>
        <v/>
      </c>
      <c r="V152" s="774" t="str">
        <f t="shared" si="47"/>
        <v/>
      </c>
      <c r="W152" s="775" t="str">
        <f t="shared" si="47"/>
        <v/>
      </c>
      <c r="X152" s="776" t="str">
        <f t="shared" si="47"/>
        <v/>
      </c>
      <c r="Y152" s="774" t="str">
        <f>IFERROR(IF(AND('DOMESTIC Wksht'!$BX$10="No Split",'DOMESTIC Wksht'!$D$1="W001"),VLOOKUP($G152,DOMPO,Y$4,0),VLOOKUP($G152,DOMPO,Y$5,0)),"")</f>
        <v/>
      </c>
      <c r="Z152" s="775" t="str">
        <f>IFERROR(IF(AND('DOMESTIC Wksht'!$BX$10="No Split",'DOMESTIC Wksht'!$D$1="W03"),VLOOKUP($G152,DOMPO,Z$4,0),VLOOKUP($G152,DOMPO,Z$5,0)),"")</f>
        <v/>
      </c>
      <c r="AA152" s="776" t="str">
        <f t="shared" si="43"/>
        <v/>
      </c>
      <c r="AB152" s="783">
        <f t="shared" si="44"/>
        <v>0</v>
      </c>
      <c r="AD152" s="490">
        <v>145</v>
      </c>
      <c r="AE152" s="698">
        <f>'DOMESTIC Wksht'!E159</f>
        <v>0</v>
      </c>
      <c r="AF152" s="698">
        <f>'DOMESTIC Wksht'!F159</f>
        <v>0</v>
      </c>
      <c r="AG152" s="1280">
        <f>'DOMESTIC Wksht'!N159</f>
        <v>0</v>
      </c>
      <c r="AH152" s="1280">
        <f>'DOMESTIC Wksht'!O159</f>
        <v>0</v>
      </c>
      <c r="AI152" s="699" t="str">
        <f>'DOMESTIC Wksht'!P159</f>
        <v>MP</v>
      </c>
      <c r="AJ152" s="1280">
        <f t="shared" si="48"/>
        <v>0</v>
      </c>
      <c r="AK152" s="700">
        <f>'DOMESTIC Wksht'!R159</f>
        <v>0</v>
      </c>
      <c r="AL152" s="495">
        <f t="shared" si="49"/>
        <v>0</v>
      </c>
      <c r="AM152" s="495">
        <f t="shared" si="50"/>
        <v>0</v>
      </c>
    </row>
    <row r="153" spans="2:39">
      <c r="B153" s="723"/>
      <c r="C153" s="92"/>
      <c r="D153" s="92"/>
      <c r="E153" s="724"/>
      <c r="F153" s="720">
        <f t="shared" si="51"/>
        <v>0</v>
      </c>
      <c r="G153" s="719"/>
      <c r="H153" s="771" t="str">
        <f t="shared" si="54"/>
        <v/>
      </c>
      <c r="I153" s="771" t="str">
        <f t="shared" si="54"/>
        <v/>
      </c>
      <c r="J153" s="695"/>
      <c r="K153" s="784">
        <f t="shared" si="45"/>
        <v>0</v>
      </c>
      <c r="L153" s="773" t="str">
        <f t="shared" si="42"/>
        <v/>
      </c>
      <c r="M153" s="774" t="str">
        <f t="shared" si="46"/>
        <v/>
      </c>
      <c r="N153" s="775" t="str">
        <f t="shared" si="46"/>
        <v/>
      </c>
      <c r="O153" s="776" t="str">
        <f t="shared" si="52"/>
        <v/>
      </c>
      <c r="P153" s="777" t="str">
        <f t="shared" si="53"/>
        <v/>
      </c>
      <c r="Q153" s="778" t="str">
        <f t="shared" si="53"/>
        <v/>
      </c>
      <c r="R153" s="779" t="str">
        <f t="shared" si="53"/>
        <v/>
      </c>
      <c r="S153" s="774" t="str">
        <f t="shared" si="55"/>
        <v/>
      </c>
      <c r="T153" s="775" t="str">
        <f t="shared" si="55"/>
        <v/>
      </c>
      <c r="U153" s="776" t="str">
        <f t="shared" si="55"/>
        <v/>
      </c>
      <c r="V153" s="774" t="str">
        <f t="shared" si="47"/>
        <v/>
      </c>
      <c r="W153" s="775" t="str">
        <f t="shared" si="47"/>
        <v/>
      </c>
      <c r="X153" s="776" t="str">
        <f t="shared" si="47"/>
        <v/>
      </c>
      <c r="Y153" s="774" t="str">
        <f>IFERROR(IF(AND('DOMESTIC Wksht'!$BX$10="No Split",'DOMESTIC Wksht'!$D$1="W001"),VLOOKUP($G153,DOMPO,Y$4,0),VLOOKUP($G153,DOMPO,Y$5,0)),"")</f>
        <v/>
      </c>
      <c r="Z153" s="775" t="str">
        <f>IFERROR(IF(AND('DOMESTIC Wksht'!$BX$10="No Split",'DOMESTIC Wksht'!$D$1="W03"),VLOOKUP($G153,DOMPO,Z$4,0),VLOOKUP($G153,DOMPO,Z$5,0)),"")</f>
        <v/>
      </c>
      <c r="AA153" s="776" t="str">
        <f t="shared" si="43"/>
        <v/>
      </c>
      <c r="AB153" s="783">
        <f t="shared" si="44"/>
        <v>0</v>
      </c>
      <c r="AD153" s="490">
        <v>146</v>
      </c>
      <c r="AE153" s="698">
        <f>'DOMESTIC Wksht'!E160</f>
        <v>0</v>
      </c>
      <c r="AF153" s="698">
        <f>'DOMESTIC Wksht'!F160</f>
        <v>0</v>
      </c>
      <c r="AG153" s="1280">
        <f>'DOMESTIC Wksht'!N160</f>
        <v>0</v>
      </c>
      <c r="AH153" s="1280">
        <f>'DOMESTIC Wksht'!O160</f>
        <v>0</v>
      </c>
      <c r="AI153" s="699" t="str">
        <f>'DOMESTIC Wksht'!P160</f>
        <v>MP</v>
      </c>
      <c r="AJ153" s="1280">
        <f t="shared" si="48"/>
        <v>0</v>
      </c>
      <c r="AK153" s="700">
        <f>'DOMESTIC Wksht'!R160</f>
        <v>0</v>
      </c>
      <c r="AL153" s="495">
        <f t="shared" si="49"/>
        <v>0</v>
      </c>
      <c r="AM153" s="495">
        <f t="shared" si="50"/>
        <v>0</v>
      </c>
    </row>
    <row r="154" spans="2:39">
      <c r="B154" s="723"/>
      <c r="C154" s="92"/>
      <c r="D154" s="92"/>
      <c r="E154" s="724"/>
      <c r="F154" s="720">
        <f t="shared" si="51"/>
        <v>0</v>
      </c>
      <c r="G154" s="719"/>
      <c r="H154" s="771" t="str">
        <f t="shared" si="54"/>
        <v/>
      </c>
      <c r="I154" s="771" t="str">
        <f t="shared" si="54"/>
        <v/>
      </c>
      <c r="J154" s="695"/>
      <c r="K154" s="784">
        <f t="shared" si="45"/>
        <v>0</v>
      </c>
      <c r="L154" s="773" t="str">
        <f t="shared" si="42"/>
        <v/>
      </c>
      <c r="M154" s="774" t="str">
        <f t="shared" si="46"/>
        <v/>
      </c>
      <c r="N154" s="775" t="str">
        <f t="shared" si="46"/>
        <v/>
      </c>
      <c r="O154" s="776" t="str">
        <f t="shared" si="52"/>
        <v/>
      </c>
      <c r="P154" s="777" t="str">
        <f t="shared" ref="P154:R169" si="56">IF(M154&lt;&gt;"",M154,IF($J154&lt;&gt;"",P153,""))</f>
        <v/>
      </c>
      <c r="Q154" s="778" t="str">
        <f t="shared" si="56"/>
        <v/>
      </c>
      <c r="R154" s="779" t="str">
        <f t="shared" si="56"/>
        <v/>
      </c>
      <c r="S154" s="774" t="str">
        <f t="shared" si="55"/>
        <v/>
      </c>
      <c r="T154" s="775" t="str">
        <f t="shared" si="55"/>
        <v/>
      </c>
      <c r="U154" s="776" t="str">
        <f t="shared" si="55"/>
        <v/>
      </c>
      <c r="V154" s="774" t="str">
        <f t="shared" si="47"/>
        <v/>
      </c>
      <c r="W154" s="775" t="str">
        <f t="shared" si="47"/>
        <v/>
      </c>
      <c r="X154" s="776" t="str">
        <f t="shared" si="47"/>
        <v/>
      </c>
      <c r="Y154" s="774" t="str">
        <f>IFERROR(IF(AND('DOMESTIC Wksht'!$BX$10="No Split",'DOMESTIC Wksht'!$D$1="W001"),VLOOKUP($G154,DOMPO,Y$4,0),VLOOKUP($G154,DOMPO,Y$5,0)),"")</f>
        <v/>
      </c>
      <c r="Z154" s="775" t="str">
        <f>IFERROR(IF(AND('DOMESTIC Wksht'!$BX$10="No Split",'DOMESTIC Wksht'!$D$1="W03"),VLOOKUP($G154,DOMPO,Z$4,0),VLOOKUP($G154,DOMPO,Z$5,0)),"")</f>
        <v/>
      </c>
      <c r="AA154" s="776" t="str">
        <f t="shared" si="43"/>
        <v/>
      </c>
      <c r="AB154" s="783">
        <f t="shared" si="44"/>
        <v>0</v>
      </c>
      <c r="AD154" s="490">
        <v>147</v>
      </c>
      <c r="AE154" s="698">
        <f>'DOMESTIC Wksht'!E161</f>
        <v>0</v>
      </c>
      <c r="AF154" s="698">
        <f>'DOMESTIC Wksht'!F161</f>
        <v>0</v>
      </c>
      <c r="AG154" s="1280">
        <f>'DOMESTIC Wksht'!N161</f>
        <v>0</v>
      </c>
      <c r="AH154" s="1280">
        <f>'DOMESTIC Wksht'!O161</f>
        <v>0</v>
      </c>
      <c r="AI154" s="699" t="str">
        <f>'DOMESTIC Wksht'!P161</f>
        <v>MP</v>
      </c>
      <c r="AJ154" s="1280">
        <f t="shared" si="48"/>
        <v>0</v>
      </c>
      <c r="AK154" s="700">
        <f>'DOMESTIC Wksht'!R161</f>
        <v>0</v>
      </c>
      <c r="AL154" s="495">
        <f t="shared" si="49"/>
        <v>0</v>
      </c>
      <c r="AM154" s="495">
        <f t="shared" si="50"/>
        <v>0</v>
      </c>
    </row>
    <row r="155" spans="2:39">
      <c r="B155" s="723"/>
      <c r="C155" s="92"/>
      <c r="D155" s="92"/>
      <c r="E155" s="724"/>
      <c r="F155" s="720">
        <f t="shared" si="51"/>
        <v>0</v>
      </c>
      <c r="G155" s="719"/>
      <c r="H155" s="771" t="str">
        <f t="shared" si="54"/>
        <v/>
      </c>
      <c r="I155" s="771" t="str">
        <f t="shared" si="54"/>
        <v/>
      </c>
      <c r="J155" s="695"/>
      <c r="K155" s="784">
        <f t="shared" si="45"/>
        <v>0</v>
      </c>
      <c r="L155" s="773" t="str">
        <f t="shared" si="42"/>
        <v/>
      </c>
      <c r="M155" s="774" t="str">
        <f t="shared" si="46"/>
        <v/>
      </c>
      <c r="N155" s="775" t="str">
        <f t="shared" si="46"/>
        <v/>
      </c>
      <c r="O155" s="776" t="str">
        <f t="shared" si="52"/>
        <v/>
      </c>
      <c r="P155" s="777" t="str">
        <f t="shared" si="56"/>
        <v/>
      </c>
      <c r="Q155" s="778" t="str">
        <f t="shared" si="56"/>
        <v/>
      </c>
      <c r="R155" s="779" t="str">
        <f t="shared" si="56"/>
        <v/>
      </c>
      <c r="S155" s="774" t="str">
        <f t="shared" si="55"/>
        <v/>
      </c>
      <c r="T155" s="775" t="str">
        <f t="shared" si="55"/>
        <v/>
      </c>
      <c r="U155" s="776" t="str">
        <f t="shared" si="55"/>
        <v/>
      </c>
      <c r="V155" s="774" t="str">
        <f t="shared" si="47"/>
        <v/>
      </c>
      <c r="W155" s="775" t="str">
        <f t="shared" si="47"/>
        <v/>
      </c>
      <c r="X155" s="776" t="str">
        <f t="shared" si="47"/>
        <v/>
      </c>
      <c r="Y155" s="774" t="str">
        <f>IFERROR(IF(AND('DOMESTIC Wksht'!$BX$10="No Split",'DOMESTIC Wksht'!$D$1="W001"),VLOOKUP($G155,DOMPO,Y$4,0),VLOOKUP($G155,DOMPO,Y$5,0)),"")</f>
        <v/>
      </c>
      <c r="Z155" s="775" t="str">
        <f>IFERROR(IF(AND('DOMESTIC Wksht'!$BX$10="No Split",'DOMESTIC Wksht'!$D$1="W03"),VLOOKUP($G155,DOMPO,Z$4,0),VLOOKUP($G155,DOMPO,Z$5,0)),"")</f>
        <v/>
      </c>
      <c r="AA155" s="776" t="str">
        <f t="shared" si="43"/>
        <v/>
      </c>
      <c r="AB155" s="783">
        <f t="shared" si="44"/>
        <v>0</v>
      </c>
      <c r="AD155" s="490">
        <v>148</v>
      </c>
      <c r="AE155" s="698">
        <f>'DOMESTIC Wksht'!E162</f>
        <v>0</v>
      </c>
      <c r="AF155" s="698">
        <f>'DOMESTIC Wksht'!F162</f>
        <v>0</v>
      </c>
      <c r="AG155" s="1280">
        <f>'DOMESTIC Wksht'!N162</f>
        <v>0</v>
      </c>
      <c r="AH155" s="1280">
        <f>'DOMESTIC Wksht'!O162</f>
        <v>0</v>
      </c>
      <c r="AI155" s="699" t="str">
        <f>'DOMESTIC Wksht'!P162</f>
        <v>MP</v>
      </c>
      <c r="AJ155" s="1280">
        <f t="shared" si="48"/>
        <v>0</v>
      </c>
      <c r="AK155" s="700">
        <f>'DOMESTIC Wksht'!R162</f>
        <v>0</v>
      </c>
      <c r="AL155" s="495">
        <f t="shared" si="49"/>
        <v>0</v>
      </c>
      <c r="AM155" s="495">
        <f t="shared" si="50"/>
        <v>0</v>
      </c>
    </row>
    <row r="156" spans="2:39">
      <c r="B156" s="723"/>
      <c r="C156" s="92"/>
      <c r="D156" s="92"/>
      <c r="E156" s="724"/>
      <c r="F156" s="720">
        <f t="shared" si="51"/>
        <v>0</v>
      </c>
      <c r="G156" s="719"/>
      <c r="H156" s="771" t="str">
        <f t="shared" si="54"/>
        <v/>
      </c>
      <c r="I156" s="771" t="str">
        <f t="shared" si="54"/>
        <v/>
      </c>
      <c r="J156" s="695"/>
      <c r="K156" s="784">
        <f t="shared" si="45"/>
        <v>0</v>
      </c>
      <c r="L156" s="773" t="str">
        <f t="shared" si="42"/>
        <v/>
      </c>
      <c r="M156" s="774" t="str">
        <f t="shared" si="46"/>
        <v/>
      </c>
      <c r="N156" s="775" t="str">
        <f t="shared" si="46"/>
        <v/>
      </c>
      <c r="O156" s="776" t="str">
        <f t="shared" si="52"/>
        <v/>
      </c>
      <c r="P156" s="777" t="str">
        <f t="shared" si="56"/>
        <v/>
      </c>
      <c r="Q156" s="778" t="str">
        <f t="shared" si="56"/>
        <v/>
      </c>
      <c r="R156" s="779" t="str">
        <f t="shared" si="56"/>
        <v/>
      </c>
      <c r="S156" s="774" t="str">
        <f t="shared" si="55"/>
        <v/>
      </c>
      <c r="T156" s="775" t="str">
        <f t="shared" si="55"/>
        <v/>
      </c>
      <c r="U156" s="776" t="str">
        <f t="shared" si="55"/>
        <v/>
      </c>
      <c r="V156" s="774" t="str">
        <f t="shared" si="47"/>
        <v/>
      </c>
      <c r="W156" s="775" t="str">
        <f t="shared" si="47"/>
        <v/>
      </c>
      <c r="X156" s="776" t="str">
        <f t="shared" si="47"/>
        <v/>
      </c>
      <c r="Y156" s="774" t="str">
        <f>IFERROR(IF(AND('DOMESTIC Wksht'!$BX$10="No Split",'DOMESTIC Wksht'!$D$1="W001"),VLOOKUP($G156,DOMPO,Y$4,0),VLOOKUP($G156,DOMPO,Y$5,0)),"")</f>
        <v/>
      </c>
      <c r="Z156" s="775" t="str">
        <f>IFERROR(IF(AND('DOMESTIC Wksht'!$BX$10="No Split",'DOMESTIC Wksht'!$D$1="W03"),VLOOKUP($G156,DOMPO,Z$4,0),VLOOKUP($G156,DOMPO,Z$5,0)),"")</f>
        <v/>
      </c>
      <c r="AA156" s="776" t="str">
        <f t="shared" si="43"/>
        <v/>
      </c>
      <c r="AB156" s="783">
        <f t="shared" si="44"/>
        <v>0</v>
      </c>
      <c r="AD156" s="490">
        <v>149</v>
      </c>
      <c r="AE156" s="698">
        <f>'DOMESTIC Wksht'!E163</f>
        <v>0</v>
      </c>
      <c r="AF156" s="698">
        <f>'DOMESTIC Wksht'!F163</f>
        <v>0</v>
      </c>
      <c r="AG156" s="1280">
        <f>'DOMESTIC Wksht'!N163</f>
        <v>0</v>
      </c>
      <c r="AH156" s="1280">
        <f>'DOMESTIC Wksht'!O163</f>
        <v>0</v>
      </c>
      <c r="AI156" s="699" t="str">
        <f>'DOMESTIC Wksht'!P163</f>
        <v>MP</v>
      </c>
      <c r="AJ156" s="1280">
        <f t="shared" si="48"/>
        <v>0</v>
      </c>
      <c r="AK156" s="700">
        <f>'DOMESTIC Wksht'!R163</f>
        <v>0</v>
      </c>
      <c r="AL156" s="495">
        <f t="shared" si="49"/>
        <v>0</v>
      </c>
      <c r="AM156" s="495">
        <f t="shared" si="50"/>
        <v>0</v>
      </c>
    </row>
    <row r="157" spans="2:39">
      <c r="B157" s="723"/>
      <c r="C157" s="92"/>
      <c r="D157" s="92"/>
      <c r="E157" s="724"/>
      <c r="F157" s="720">
        <f t="shared" si="51"/>
        <v>0</v>
      </c>
      <c r="G157" s="719"/>
      <c r="H157" s="771" t="str">
        <f t="shared" si="54"/>
        <v/>
      </c>
      <c r="I157" s="771" t="str">
        <f t="shared" si="54"/>
        <v/>
      </c>
      <c r="J157" s="695"/>
      <c r="K157" s="784">
        <f t="shared" si="45"/>
        <v>0</v>
      </c>
      <c r="L157" s="773" t="str">
        <f t="shared" si="42"/>
        <v/>
      </c>
      <c r="M157" s="774" t="str">
        <f t="shared" si="46"/>
        <v/>
      </c>
      <c r="N157" s="775" t="str">
        <f t="shared" si="46"/>
        <v/>
      </c>
      <c r="O157" s="776" t="str">
        <f t="shared" si="52"/>
        <v/>
      </c>
      <c r="P157" s="777" t="str">
        <f t="shared" si="56"/>
        <v/>
      </c>
      <c r="Q157" s="778" t="str">
        <f t="shared" si="56"/>
        <v/>
      </c>
      <c r="R157" s="779" t="str">
        <f t="shared" si="56"/>
        <v/>
      </c>
      <c r="S157" s="774" t="str">
        <f t="shared" si="55"/>
        <v/>
      </c>
      <c r="T157" s="775" t="str">
        <f t="shared" si="55"/>
        <v/>
      </c>
      <c r="U157" s="776" t="str">
        <f t="shared" si="55"/>
        <v/>
      </c>
      <c r="V157" s="774" t="str">
        <f t="shared" si="47"/>
        <v/>
      </c>
      <c r="W157" s="775" t="str">
        <f t="shared" si="47"/>
        <v/>
      </c>
      <c r="X157" s="776" t="str">
        <f t="shared" si="47"/>
        <v/>
      </c>
      <c r="Y157" s="774" t="str">
        <f>IFERROR(IF(AND('DOMESTIC Wksht'!$BX$10="No Split",'DOMESTIC Wksht'!$D$1="W001"),VLOOKUP($G157,DOMPO,Y$4,0),VLOOKUP($G157,DOMPO,Y$5,0)),"")</f>
        <v/>
      </c>
      <c r="Z157" s="775" t="str">
        <f>IFERROR(IF(AND('DOMESTIC Wksht'!$BX$10="No Split",'DOMESTIC Wksht'!$D$1="W03"),VLOOKUP($G157,DOMPO,Z$4,0),VLOOKUP($G157,DOMPO,Z$5,0)),"")</f>
        <v/>
      </c>
      <c r="AA157" s="776" t="str">
        <f t="shared" si="43"/>
        <v/>
      </c>
      <c r="AB157" s="783">
        <f t="shared" si="44"/>
        <v>0</v>
      </c>
      <c r="AD157" s="490">
        <v>150</v>
      </c>
      <c r="AE157" s="698">
        <f>'DOMESTIC Wksht'!E164</f>
        <v>0</v>
      </c>
      <c r="AF157" s="698">
        <f>'DOMESTIC Wksht'!F164</f>
        <v>0</v>
      </c>
      <c r="AG157" s="1280">
        <f>'DOMESTIC Wksht'!N164</f>
        <v>0</v>
      </c>
      <c r="AH157" s="1280">
        <f>'DOMESTIC Wksht'!O164</f>
        <v>0</v>
      </c>
      <c r="AI157" s="699" t="str">
        <f>'DOMESTIC Wksht'!P164</f>
        <v>MP</v>
      </c>
      <c r="AJ157" s="1280">
        <f t="shared" si="48"/>
        <v>0</v>
      </c>
      <c r="AK157" s="700">
        <f>'DOMESTIC Wksht'!R164</f>
        <v>0</v>
      </c>
      <c r="AL157" s="495">
        <f t="shared" si="49"/>
        <v>0</v>
      </c>
      <c r="AM157" s="495">
        <f t="shared" si="50"/>
        <v>0</v>
      </c>
    </row>
    <row r="158" spans="2:39">
      <c r="B158" s="723"/>
      <c r="C158" s="92"/>
      <c r="D158" s="92"/>
      <c r="E158" s="724"/>
      <c r="F158" s="720">
        <f t="shared" si="51"/>
        <v>0</v>
      </c>
      <c r="G158" s="719"/>
      <c r="H158" s="771" t="str">
        <f t="shared" si="54"/>
        <v/>
      </c>
      <c r="I158" s="771" t="str">
        <f t="shared" si="54"/>
        <v/>
      </c>
      <c r="J158" s="695"/>
      <c r="K158" s="784">
        <f t="shared" si="45"/>
        <v>0</v>
      </c>
      <c r="L158" s="773" t="str">
        <f t="shared" si="42"/>
        <v/>
      </c>
      <c r="M158" s="774" t="str">
        <f t="shared" si="46"/>
        <v/>
      </c>
      <c r="N158" s="775" t="str">
        <f t="shared" si="46"/>
        <v/>
      </c>
      <c r="O158" s="776" t="str">
        <f t="shared" si="52"/>
        <v/>
      </c>
      <c r="P158" s="777" t="str">
        <f t="shared" si="56"/>
        <v/>
      </c>
      <c r="Q158" s="778" t="str">
        <f t="shared" si="56"/>
        <v/>
      </c>
      <c r="R158" s="779" t="str">
        <f t="shared" si="56"/>
        <v/>
      </c>
      <c r="S158" s="774" t="str">
        <f t="shared" si="55"/>
        <v/>
      </c>
      <c r="T158" s="775" t="str">
        <f t="shared" si="55"/>
        <v/>
      </c>
      <c r="U158" s="776" t="str">
        <f t="shared" si="55"/>
        <v/>
      </c>
      <c r="V158" s="774" t="str">
        <f t="shared" si="47"/>
        <v/>
      </c>
      <c r="W158" s="775" t="str">
        <f t="shared" si="47"/>
        <v/>
      </c>
      <c r="X158" s="776" t="str">
        <f t="shared" si="47"/>
        <v/>
      </c>
      <c r="Y158" s="774" t="str">
        <f>IFERROR(IF(AND('DOMESTIC Wksht'!$BX$10="No Split",'DOMESTIC Wksht'!$D$1="W001"),VLOOKUP($G158,DOMPO,Y$4,0),VLOOKUP($G158,DOMPO,Y$5,0)),"")</f>
        <v/>
      </c>
      <c r="Z158" s="775" t="str">
        <f>IFERROR(IF(AND('DOMESTIC Wksht'!$BX$10="No Split",'DOMESTIC Wksht'!$D$1="W03"),VLOOKUP($G158,DOMPO,Z$4,0),VLOOKUP($G158,DOMPO,Z$5,0)),"")</f>
        <v/>
      </c>
      <c r="AA158" s="776" t="str">
        <f t="shared" si="43"/>
        <v/>
      </c>
      <c r="AB158" s="783">
        <f t="shared" si="44"/>
        <v>0</v>
      </c>
      <c r="AD158" s="490">
        <v>151</v>
      </c>
      <c r="AE158" s="698">
        <f>'DOMESTIC Wksht'!E165</f>
        <v>0</v>
      </c>
      <c r="AF158" s="698">
        <f>'DOMESTIC Wksht'!F165</f>
        <v>0</v>
      </c>
      <c r="AG158" s="1280">
        <f>'DOMESTIC Wksht'!N165</f>
        <v>0</v>
      </c>
      <c r="AH158" s="1280">
        <f>'DOMESTIC Wksht'!O165</f>
        <v>0</v>
      </c>
      <c r="AI158" s="699" t="str">
        <f>'DOMESTIC Wksht'!P165</f>
        <v>MP</v>
      </c>
      <c r="AJ158" s="1280">
        <f t="shared" si="48"/>
        <v>0</v>
      </c>
      <c r="AK158" s="700">
        <f>'DOMESTIC Wksht'!R165</f>
        <v>0</v>
      </c>
      <c r="AL158" s="495">
        <f t="shared" si="49"/>
        <v>0</v>
      </c>
      <c r="AM158" s="495">
        <f t="shared" si="50"/>
        <v>0</v>
      </c>
    </row>
    <row r="159" spans="2:39">
      <c r="B159" s="723"/>
      <c r="C159" s="92"/>
      <c r="D159" s="92"/>
      <c r="E159" s="724"/>
      <c r="F159" s="720">
        <f t="shared" si="51"/>
        <v>0</v>
      </c>
      <c r="G159" s="719"/>
      <c r="H159" s="771" t="str">
        <f t="shared" si="54"/>
        <v/>
      </c>
      <c r="I159" s="771" t="str">
        <f t="shared" si="54"/>
        <v/>
      </c>
      <c r="J159" s="695"/>
      <c r="K159" s="784">
        <f t="shared" si="45"/>
        <v>0</v>
      </c>
      <c r="L159" s="773" t="str">
        <f t="shared" si="42"/>
        <v/>
      </c>
      <c r="M159" s="774" t="str">
        <f t="shared" si="46"/>
        <v/>
      </c>
      <c r="N159" s="775" t="str">
        <f t="shared" si="46"/>
        <v/>
      </c>
      <c r="O159" s="776" t="str">
        <f t="shared" si="52"/>
        <v/>
      </c>
      <c r="P159" s="777" t="str">
        <f t="shared" si="56"/>
        <v/>
      </c>
      <c r="Q159" s="778" t="str">
        <f t="shared" si="56"/>
        <v/>
      </c>
      <c r="R159" s="779" t="str">
        <f t="shared" si="56"/>
        <v/>
      </c>
      <c r="S159" s="774" t="str">
        <f t="shared" si="55"/>
        <v/>
      </c>
      <c r="T159" s="775" t="str">
        <f t="shared" si="55"/>
        <v/>
      </c>
      <c r="U159" s="776" t="str">
        <f t="shared" si="55"/>
        <v/>
      </c>
      <c r="V159" s="774" t="str">
        <f t="shared" si="47"/>
        <v/>
      </c>
      <c r="W159" s="775" t="str">
        <f t="shared" si="47"/>
        <v/>
      </c>
      <c r="X159" s="776" t="str">
        <f t="shared" si="47"/>
        <v/>
      </c>
      <c r="Y159" s="774" t="str">
        <f>IFERROR(IF(AND('DOMESTIC Wksht'!$BX$10="No Split",'DOMESTIC Wksht'!$D$1="W001"),VLOOKUP($G159,DOMPO,Y$4,0),VLOOKUP($G159,DOMPO,Y$5,0)),"")</f>
        <v/>
      </c>
      <c r="Z159" s="775" t="str">
        <f>IFERROR(IF(AND('DOMESTIC Wksht'!$BX$10="No Split",'DOMESTIC Wksht'!$D$1="W03"),VLOOKUP($G159,DOMPO,Z$4,0),VLOOKUP($G159,DOMPO,Z$5,0)),"")</f>
        <v/>
      </c>
      <c r="AA159" s="776" t="str">
        <f t="shared" si="43"/>
        <v/>
      </c>
      <c r="AB159" s="783">
        <f t="shared" si="44"/>
        <v>0</v>
      </c>
      <c r="AD159" s="490">
        <v>152</v>
      </c>
      <c r="AE159" s="698">
        <f>'DOMESTIC Wksht'!E166</f>
        <v>0</v>
      </c>
      <c r="AF159" s="698">
        <f>'DOMESTIC Wksht'!F166</f>
        <v>0</v>
      </c>
      <c r="AG159" s="1280">
        <f>'DOMESTIC Wksht'!N166</f>
        <v>0</v>
      </c>
      <c r="AH159" s="1280">
        <f>'DOMESTIC Wksht'!O166</f>
        <v>0</v>
      </c>
      <c r="AI159" s="699" t="str">
        <f>'DOMESTIC Wksht'!P166</f>
        <v>MP</v>
      </c>
      <c r="AJ159" s="1280">
        <f t="shared" si="48"/>
        <v>0</v>
      </c>
      <c r="AK159" s="700">
        <f>'DOMESTIC Wksht'!R166</f>
        <v>0</v>
      </c>
      <c r="AL159" s="495">
        <f t="shared" si="49"/>
        <v>0</v>
      </c>
      <c r="AM159" s="495">
        <f t="shared" si="50"/>
        <v>0</v>
      </c>
    </row>
    <row r="160" spans="2:39">
      <c r="B160" s="723"/>
      <c r="C160" s="92"/>
      <c r="D160" s="92"/>
      <c r="E160" s="724"/>
      <c r="F160" s="720">
        <f t="shared" si="51"/>
        <v>0</v>
      </c>
      <c r="G160" s="719"/>
      <c r="H160" s="771" t="str">
        <f t="shared" si="54"/>
        <v/>
      </c>
      <c r="I160" s="771" t="str">
        <f t="shared" si="54"/>
        <v/>
      </c>
      <c r="J160" s="695"/>
      <c r="K160" s="784">
        <f t="shared" si="45"/>
        <v>0</v>
      </c>
      <c r="L160" s="773" t="str">
        <f t="shared" si="42"/>
        <v/>
      </c>
      <c r="M160" s="774" t="str">
        <f t="shared" si="46"/>
        <v/>
      </c>
      <c r="N160" s="775" t="str">
        <f t="shared" si="46"/>
        <v/>
      </c>
      <c r="O160" s="776" t="str">
        <f t="shared" si="52"/>
        <v/>
      </c>
      <c r="P160" s="777" t="str">
        <f t="shared" si="56"/>
        <v/>
      </c>
      <c r="Q160" s="778" t="str">
        <f t="shared" si="56"/>
        <v/>
      </c>
      <c r="R160" s="779" t="str">
        <f t="shared" si="56"/>
        <v/>
      </c>
      <c r="S160" s="774" t="str">
        <f t="shared" si="55"/>
        <v/>
      </c>
      <c r="T160" s="775" t="str">
        <f t="shared" si="55"/>
        <v/>
      </c>
      <c r="U160" s="776" t="str">
        <f t="shared" si="55"/>
        <v/>
      </c>
      <c r="V160" s="774" t="str">
        <f t="shared" si="47"/>
        <v/>
      </c>
      <c r="W160" s="775" t="str">
        <f t="shared" si="47"/>
        <v/>
      </c>
      <c r="X160" s="776" t="str">
        <f t="shared" si="47"/>
        <v/>
      </c>
      <c r="Y160" s="774" t="str">
        <f>IFERROR(IF(AND('DOMESTIC Wksht'!$BX$10="No Split",'DOMESTIC Wksht'!$D$1="W001"),VLOOKUP($G160,DOMPO,Y$4,0),VLOOKUP($G160,DOMPO,Y$5,0)),"")</f>
        <v/>
      </c>
      <c r="Z160" s="775" t="str">
        <f>IFERROR(IF(AND('DOMESTIC Wksht'!$BX$10="No Split",'DOMESTIC Wksht'!$D$1="W03"),VLOOKUP($G160,DOMPO,Z$4,0),VLOOKUP($G160,DOMPO,Z$5,0)),"")</f>
        <v/>
      </c>
      <c r="AA160" s="776" t="str">
        <f t="shared" si="43"/>
        <v/>
      </c>
      <c r="AB160" s="783">
        <f t="shared" si="44"/>
        <v>0</v>
      </c>
      <c r="AD160" s="490">
        <v>153</v>
      </c>
      <c r="AE160" s="698">
        <f>'DOMESTIC Wksht'!E167</f>
        <v>0</v>
      </c>
      <c r="AF160" s="698">
        <f>'DOMESTIC Wksht'!F167</f>
        <v>0</v>
      </c>
      <c r="AG160" s="1280">
        <f>'DOMESTIC Wksht'!N167</f>
        <v>0</v>
      </c>
      <c r="AH160" s="1280">
        <f>'DOMESTIC Wksht'!O167</f>
        <v>0</v>
      </c>
      <c r="AI160" s="699" t="str">
        <f>'DOMESTIC Wksht'!P167</f>
        <v>MP</v>
      </c>
      <c r="AJ160" s="1280">
        <f t="shared" si="48"/>
        <v>0</v>
      </c>
      <c r="AK160" s="700">
        <f>'DOMESTIC Wksht'!R167</f>
        <v>0</v>
      </c>
      <c r="AL160" s="495">
        <f t="shared" si="49"/>
        <v>0</v>
      </c>
      <c r="AM160" s="495">
        <f t="shared" si="50"/>
        <v>0</v>
      </c>
    </row>
    <row r="161" spans="2:39">
      <c r="B161" s="723"/>
      <c r="C161" s="92"/>
      <c r="D161" s="92"/>
      <c r="E161" s="724"/>
      <c r="F161" s="720">
        <f t="shared" si="51"/>
        <v>0</v>
      </c>
      <c r="G161" s="719"/>
      <c r="H161" s="771" t="str">
        <f t="shared" si="54"/>
        <v/>
      </c>
      <c r="I161" s="771" t="str">
        <f t="shared" si="54"/>
        <v/>
      </c>
      <c r="J161" s="695"/>
      <c r="K161" s="784">
        <f t="shared" si="45"/>
        <v>0</v>
      </c>
      <c r="L161" s="773" t="str">
        <f t="shared" si="42"/>
        <v/>
      </c>
      <c r="M161" s="774" t="str">
        <f t="shared" si="46"/>
        <v/>
      </c>
      <c r="N161" s="775" t="str">
        <f t="shared" si="46"/>
        <v/>
      </c>
      <c r="O161" s="776" t="str">
        <f t="shared" si="52"/>
        <v/>
      </c>
      <c r="P161" s="777" t="str">
        <f t="shared" si="56"/>
        <v/>
      </c>
      <c r="Q161" s="778" t="str">
        <f t="shared" si="56"/>
        <v/>
      </c>
      <c r="R161" s="779" t="str">
        <f t="shared" si="56"/>
        <v/>
      </c>
      <c r="S161" s="774" t="str">
        <f t="shared" si="55"/>
        <v/>
      </c>
      <c r="T161" s="775" t="str">
        <f t="shared" si="55"/>
        <v/>
      </c>
      <c r="U161" s="776" t="str">
        <f t="shared" si="55"/>
        <v/>
      </c>
      <c r="V161" s="774" t="str">
        <f t="shared" si="47"/>
        <v/>
      </c>
      <c r="W161" s="775" t="str">
        <f t="shared" si="47"/>
        <v/>
      </c>
      <c r="X161" s="776" t="str">
        <f t="shared" si="47"/>
        <v/>
      </c>
      <c r="Y161" s="774" t="str">
        <f>IFERROR(IF(AND('DOMESTIC Wksht'!$BX$10="No Split",'DOMESTIC Wksht'!$D$1="W001"),VLOOKUP($G161,DOMPO,Y$4,0),VLOOKUP($G161,DOMPO,Y$5,0)),"")</f>
        <v/>
      </c>
      <c r="Z161" s="775" t="str">
        <f>IFERROR(IF(AND('DOMESTIC Wksht'!$BX$10="No Split",'DOMESTIC Wksht'!$D$1="W03"),VLOOKUP($G161,DOMPO,Z$4,0),VLOOKUP($G161,DOMPO,Z$5,0)),"")</f>
        <v/>
      </c>
      <c r="AA161" s="776" t="str">
        <f t="shared" si="43"/>
        <v/>
      </c>
      <c r="AB161" s="783">
        <f t="shared" si="44"/>
        <v>0</v>
      </c>
      <c r="AD161" s="490">
        <v>154</v>
      </c>
      <c r="AE161" s="698">
        <f>'DOMESTIC Wksht'!E168</f>
        <v>0</v>
      </c>
      <c r="AF161" s="698">
        <f>'DOMESTIC Wksht'!F168</f>
        <v>0</v>
      </c>
      <c r="AG161" s="1280">
        <f>'DOMESTIC Wksht'!N168</f>
        <v>0</v>
      </c>
      <c r="AH161" s="1280">
        <f>'DOMESTIC Wksht'!O168</f>
        <v>0</v>
      </c>
      <c r="AI161" s="699" t="str">
        <f>'DOMESTIC Wksht'!P168</f>
        <v>MP</v>
      </c>
      <c r="AJ161" s="1280">
        <f t="shared" si="48"/>
        <v>0</v>
      </c>
      <c r="AK161" s="700">
        <f>'DOMESTIC Wksht'!R168</f>
        <v>0</v>
      </c>
      <c r="AL161" s="495">
        <f t="shared" si="49"/>
        <v>0</v>
      </c>
      <c r="AM161" s="495">
        <f t="shared" si="50"/>
        <v>0</v>
      </c>
    </row>
    <row r="162" spans="2:39">
      <c r="B162" s="723"/>
      <c r="C162" s="92"/>
      <c r="D162" s="92"/>
      <c r="E162" s="724"/>
      <c r="F162" s="720">
        <f t="shared" si="51"/>
        <v>0</v>
      </c>
      <c r="G162" s="719"/>
      <c r="H162" s="771" t="str">
        <f t="shared" si="54"/>
        <v/>
      </c>
      <c r="I162" s="771" t="str">
        <f t="shared" si="54"/>
        <v/>
      </c>
      <c r="J162" s="695"/>
      <c r="K162" s="784">
        <f t="shared" si="45"/>
        <v>0</v>
      </c>
      <c r="L162" s="773" t="str">
        <f t="shared" si="42"/>
        <v/>
      </c>
      <c r="M162" s="774" t="str">
        <f t="shared" si="46"/>
        <v/>
      </c>
      <c r="N162" s="775" t="str">
        <f t="shared" si="46"/>
        <v/>
      </c>
      <c r="O162" s="776" t="str">
        <f t="shared" si="52"/>
        <v/>
      </c>
      <c r="P162" s="777" t="str">
        <f t="shared" si="56"/>
        <v/>
      </c>
      <c r="Q162" s="778" t="str">
        <f t="shared" si="56"/>
        <v/>
      </c>
      <c r="R162" s="779" t="str">
        <f t="shared" si="56"/>
        <v/>
      </c>
      <c r="S162" s="774" t="str">
        <f t="shared" si="55"/>
        <v/>
      </c>
      <c r="T162" s="775" t="str">
        <f t="shared" si="55"/>
        <v/>
      </c>
      <c r="U162" s="776" t="str">
        <f t="shared" si="55"/>
        <v/>
      </c>
      <c r="V162" s="774" t="str">
        <f t="shared" si="47"/>
        <v/>
      </c>
      <c r="W162" s="775" t="str">
        <f t="shared" si="47"/>
        <v/>
      </c>
      <c r="X162" s="776" t="str">
        <f t="shared" si="47"/>
        <v/>
      </c>
      <c r="Y162" s="774" t="str">
        <f>IFERROR(IF(AND('DOMESTIC Wksht'!$BX$10="No Split",'DOMESTIC Wksht'!$D$1="W001"),VLOOKUP($G162,DOMPO,Y$4,0),VLOOKUP($G162,DOMPO,Y$5,0)),"")</f>
        <v/>
      </c>
      <c r="Z162" s="775" t="str">
        <f>IFERROR(IF(AND('DOMESTIC Wksht'!$BX$10="No Split",'DOMESTIC Wksht'!$D$1="W03"),VLOOKUP($G162,DOMPO,Z$4,0),VLOOKUP($G162,DOMPO,Z$5,0)),"")</f>
        <v/>
      </c>
      <c r="AA162" s="776" t="str">
        <f t="shared" si="43"/>
        <v/>
      </c>
      <c r="AB162" s="783">
        <f t="shared" si="44"/>
        <v>0</v>
      </c>
      <c r="AD162" s="490">
        <v>155</v>
      </c>
      <c r="AE162" s="698">
        <f>'DOMESTIC Wksht'!E169</f>
        <v>0</v>
      </c>
      <c r="AF162" s="698">
        <f>'DOMESTIC Wksht'!F169</f>
        <v>0</v>
      </c>
      <c r="AG162" s="1280">
        <f>'DOMESTIC Wksht'!N169</f>
        <v>0</v>
      </c>
      <c r="AH162" s="1280">
        <f>'DOMESTIC Wksht'!O169</f>
        <v>0</v>
      </c>
      <c r="AI162" s="699" t="str">
        <f>'DOMESTIC Wksht'!P169</f>
        <v>MP</v>
      </c>
      <c r="AJ162" s="1280">
        <f t="shared" si="48"/>
        <v>0</v>
      </c>
      <c r="AK162" s="700">
        <f>'DOMESTIC Wksht'!R169</f>
        <v>0</v>
      </c>
      <c r="AL162" s="495">
        <f t="shared" si="49"/>
        <v>0</v>
      </c>
      <c r="AM162" s="495">
        <f t="shared" si="50"/>
        <v>0</v>
      </c>
    </row>
    <row r="163" spans="2:39">
      <c r="B163" s="723"/>
      <c r="C163" s="92"/>
      <c r="D163" s="92"/>
      <c r="E163" s="724"/>
      <c r="F163" s="720">
        <f t="shared" si="51"/>
        <v>0</v>
      </c>
      <c r="G163" s="719"/>
      <c r="H163" s="771" t="str">
        <f t="shared" si="54"/>
        <v/>
      </c>
      <c r="I163" s="771" t="str">
        <f t="shared" si="54"/>
        <v/>
      </c>
      <c r="J163" s="695"/>
      <c r="K163" s="784">
        <f t="shared" si="45"/>
        <v>0</v>
      </c>
      <c r="L163" s="773" t="str">
        <f t="shared" si="42"/>
        <v/>
      </c>
      <c r="M163" s="774" t="str">
        <f t="shared" si="46"/>
        <v/>
      </c>
      <c r="N163" s="775" t="str">
        <f t="shared" si="46"/>
        <v/>
      </c>
      <c r="O163" s="776" t="str">
        <f t="shared" si="52"/>
        <v/>
      </c>
      <c r="P163" s="777" t="str">
        <f t="shared" si="56"/>
        <v/>
      </c>
      <c r="Q163" s="778" t="str">
        <f t="shared" si="56"/>
        <v/>
      </c>
      <c r="R163" s="779" t="str">
        <f t="shared" si="56"/>
        <v/>
      </c>
      <c r="S163" s="774" t="str">
        <f t="shared" si="55"/>
        <v/>
      </c>
      <c r="T163" s="775" t="str">
        <f t="shared" si="55"/>
        <v/>
      </c>
      <c r="U163" s="776" t="str">
        <f t="shared" si="55"/>
        <v/>
      </c>
      <c r="V163" s="774" t="str">
        <f t="shared" si="47"/>
        <v/>
      </c>
      <c r="W163" s="775" t="str">
        <f t="shared" si="47"/>
        <v/>
      </c>
      <c r="X163" s="776" t="str">
        <f t="shared" si="47"/>
        <v/>
      </c>
      <c r="Y163" s="774" t="str">
        <f>IFERROR(IF(AND('DOMESTIC Wksht'!$BX$10="No Split",'DOMESTIC Wksht'!$D$1="W001"),VLOOKUP($G163,DOMPO,Y$4,0),VLOOKUP($G163,DOMPO,Y$5,0)),"")</f>
        <v/>
      </c>
      <c r="Z163" s="775" t="str">
        <f>IFERROR(IF(AND('DOMESTIC Wksht'!$BX$10="No Split",'DOMESTIC Wksht'!$D$1="W03"),VLOOKUP($G163,DOMPO,Z$4,0),VLOOKUP($G163,DOMPO,Z$5,0)),"")</f>
        <v/>
      </c>
      <c r="AA163" s="776" t="str">
        <f t="shared" si="43"/>
        <v/>
      </c>
      <c r="AB163" s="783">
        <f t="shared" si="44"/>
        <v>0</v>
      </c>
      <c r="AD163" s="490">
        <v>156</v>
      </c>
      <c r="AE163" s="698">
        <f>'DOMESTIC Wksht'!E170</f>
        <v>0</v>
      </c>
      <c r="AF163" s="698">
        <f>'DOMESTIC Wksht'!F170</f>
        <v>0</v>
      </c>
      <c r="AG163" s="1280">
        <f>'DOMESTIC Wksht'!N170</f>
        <v>0</v>
      </c>
      <c r="AH163" s="1280">
        <f>'DOMESTIC Wksht'!O170</f>
        <v>0</v>
      </c>
      <c r="AI163" s="699" t="str">
        <f>'DOMESTIC Wksht'!P170</f>
        <v>MP</v>
      </c>
      <c r="AJ163" s="1280">
        <f t="shared" si="48"/>
        <v>0</v>
      </c>
      <c r="AK163" s="700">
        <f>'DOMESTIC Wksht'!R170</f>
        <v>0</v>
      </c>
      <c r="AL163" s="495">
        <f t="shared" si="49"/>
        <v>0</v>
      </c>
      <c r="AM163" s="495">
        <f t="shared" si="50"/>
        <v>0</v>
      </c>
    </row>
    <row r="164" spans="2:39">
      <c r="B164" s="723"/>
      <c r="C164" s="92"/>
      <c r="D164" s="92"/>
      <c r="E164" s="724"/>
      <c r="F164" s="720">
        <f t="shared" si="51"/>
        <v>0</v>
      </c>
      <c r="G164" s="719"/>
      <c r="H164" s="771" t="str">
        <f t="shared" si="54"/>
        <v/>
      </c>
      <c r="I164" s="771" t="str">
        <f t="shared" si="54"/>
        <v/>
      </c>
      <c r="J164" s="695"/>
      <c r="K164" s="784">
        <f t="shared" si="45"/>
        <v>0</v>
      </c>
      <c r="L164" s="773" t="str">
        <f t="shared" si="42"/>
        <v/>
      </c>
      <c r="M164" s="774" t="str">
        <f t="shared" si="46"/>
        <v/>
      </c>
      <c r="N164" s="775" t="str">
        <f t="shared" si="46"/>
        <v/>
      </c>
      <c r="O164" s="776" t="str">
        <f t="shared" si="52"/>
        <v/>
      </c>
      <c r="P164" s="777" t="str">
        <f t="shared" si="56"/>
        <v/>
      </c>
      <c r="Q164" s="778" t="str">
        <f t="shared" si="56"/>
        <v/>
      </c>
      <c r="R164" s="779" t="str">
        <f t="shared" si="56"/>
        <v/>
      </c>
      <c r="S164" s="774" t="str">
        <f t="shared" si="55"/>
        <v/>
      </c>
      <c r="T164" s="775" t="str">
        <f t="shared" si="55"/>
        <v/>
      </c>
      <c r="U164" s="776" t="str">
        <f t="shared" si="55"/>
        <v/>
      </c>
      <c r="V164" s="774" t="str">
        <f t="shared" si="47"/>
        <v/>
      </c>
      <c r="W164" s="775" t="str">
        <f t="shared" si="47"/>
        <v/>
      </c>
      <c r="X164" s="776" t="str">
        <f t="shared" si="47"/>
        <v/>
      </c>
      <c r="Y164" s="774" t="str">
        <f>IFERROR(IF(AND('DOMESTIC Wksht'!$BX$10="No Split",'DOMESTIC Wksht'!$D$1="W001"),VLOOKUP($G164,DOMPO,Y$4,0),VLOOKUP($G164,DOMPO,Y$5,0)),"")</f>
        <v/>
      </c>
      <c r="Z164" s="775" t="str">
        <f>IFERROR(IF(AND('DOMESTIC Wksht'!$BX$10="No Split",'DOMESTIC Wksht'!$D$1="W03"),VLOOKUP($G164,DOMPO,Z$4,0),VLOOKUP($G164,DOMPO,Z$5,0)),"")</f>
        <v/>
      </c>
      <c r="AA164" s="776" t="str">
        <f t="shared" si="43"/>
        <v/>
      </c>
      <c r="AB164" s="783">
        <f t="shared" si="44"/>
        <v>0</v>
      </c>
      <c r="AD164" s="490">
        <v>157</v>
      </c>
      <c r="AE164" s="698">
        <f>'DOMESTIC Wksht'!E171</f>
        <v>0</v>
      </c>
      <c r="AF164" s="698">
        <f>'DOMESTIC Wksht'!F171</f>
        <v>0</v>
      </c>
      <c r="AG164" s="1280">
        <f>'DOMESTIC Wksht'!N171</f>
        <v>0</v>
      </c>
      <c r="AH164" s="1280">
        <f>'DOMESTIC Wksht'!O171</f>
        <v>0</v>
      </c>
      <c r="AI164" s="699" t="str">
        <f>'DOMESTIC Wksht'!P171</f>
        <v>MP</v>
      </c>
      <c r="AJ164" s="1280">
        <f t="shared" si="48"/>
        <v>0</v>
      </c>
      <c r="AK164" s="700">
        <f>'DOMESTIC Wksht'!R171</f>
        <v>0</v>
      </c>
      <c r="AL164" s="495">
        <f t="shared" si="49"/>
        <v>0</v>
      </c>
      <c r="AM164" s="495">
        <f t="shared" si="50"/>
        <v>0</v>
      </c>
    </row>
    <row r="165" spans="2:39">
      <c r="B165" s="723"/>
      <c r="C165" s="92"/>
      <c r="D165" s="92"/>
      <c r="E165" s="724"/>
      <c r="F165" s="720">
        <f t="shared" si="51"/>
        <v>0</v>
      </c>
      <c r="G165" s="719"/>
      <c r="H165" s="771" t="str">
        <f t="shared" si="54"/>
        <v/>
      </c>
      <c r="I165" s="771" t="str">
        <f t="shared" si="54"/>
        <v/>
      </c>
      <c r="J165" s="695"/>
      <c r="K165" s="784">
        <f t="shared" si="45"/>
        <v>0</v>
      </c>
      <c r="L165" s="773" t="str">
        <f t="shared" si="42"/>
        <v/>
      </c>
      <c r="M165" s="774" t="str">
        <f t="shared" si="46"/>
        <v/>
      </c>
      <c r="N165" s="775" t="str">
        <f t="shared" si="46"/>
        <v/>
      </c>
      <c r="O165" s="776" t="str">
        <f t="shared" si="52"/>
        <v/>
      </c>
      <c r="P165" s="777" t="str">
        <f t="shared" si="56"/>
        <v/>
      </c>
      <c r="Q165" s="778" t="str">
        <f t="shared" si="56"/>
        <v/>
      </c>
      <c r="R165" s="779" t="str">
        <f t="shared" si="56"/>
        <v/>
      </c>
      <c r="S165" s="774" t="str">
        <f t="shared" si="55"/>
        <v/>
      </c>
      <c r="T165" s="775" t="str">
        <f t="shared" si="55"/>
        <v/>
      </c>
      <c r="U165" s="776" t="str">
        <f t="shared" si="55"/>
        <v/>
      </c>
      <c r="V165" s="774" t="str">
        <f t="shared" si="47"/>
        <v/>
      </c>
      <c r="W165" s="775" t="str">
        <f t="shared" si="47"/>
        <v/>
      </c>
      <c r="X165" s="776" t="str">
        <f t="shared" si="47"/>
        <v/>
      </c>
      <c r="Y165" s="774" t="str">
        <f>IFERROR(IF(AND('DOMESTIC Wksht'!$BX$10="No Split",'DOMESTIC Wksht'!$D$1="W001"),VLOOKUP($G165,DOMPO,Y$4,0),VLOOKUP($G165,DOMPO,Y$5,0)),"")</f>
        <v/>
      </c>
      <c r="Z165" s="775" t="str">
        <f>IFERROR(IF(AND('DOMESTIC Wksht'!$BX$10="No Split",'DOMESTIC Wksht'!$D$1="W03"),VLOOKUP($G165,DOMPO,Z$4,0),VLOOKUP($G165,DOMPO,Z$5,0)),"")</f>
        <v/>
      </c>
      <c r="AA165" s="776" t="str">
        <f t="shared" si="43"/>
        <v/>
      </c>
      <c r="AB165" s="783">
        <f t="shared" si="44"/>
        <v>0</v>
      </c>
      <c r="AD165" s="490">
        <v>158</v>
      </c>
      <c r="AE165" s="698">
        <f>'DOMESTIC Wksht'!E172</f>
        <v>0</v>
      </c>
      <c r="AF165" s="698">
        <f>'DOMESTIC Wksht'!F172</f>
        <v>0</v>
      </c>
      <c r="AG165" s="1280">
        <f>'DOMESTIC Wksht'!N172</f>
        <v>0</v>
      </c>
      <c r="AH165" s="1280">
        <f>'DOMESTIC Wksht'!O172</f>
        <v>0</v>
      </c>
      <c r="AI165" s="699" t="str">
        <f>'DOMESTIC Wksht'!P172</f>
        <v>MP</v>
      </c>
      <c r="AJ165" s="1280">
        <f t="shared" si="48"/>
        <v>0</v>
      </c>
      <c r="AK165" s="700">
        <f>'DOMESTIC Wksht'!R172</f>
        <v>0</v>
      </c>
      <c r="AL165" s="495">
        <f t="shared" si="49"/>
        <v>0</v>
      </c>
      <c r="AM165" s="495">
        <f t="shared" si="50"/>
        <v>0</v>
      </c>
    </row>
    <row r="166" spans="2:39">
      <c r="B166" s="723"/>
      <c r="C166" s="92"/>
      <c r="D166" s="92"/>
      <c r="E166" s="724"/>
      <c r="F166" s="720">
        <f t="shared" si="51"/>
        <v>0</v>
      </c>
      <c r="G166" s="719"/>
      <c r="H166" s="771" t="str">
        <f t="shared" si="54"/>
        <v/>
      </c>
      <c r="I166" s="771" t="str">
        <f t="shared" si="54"/>
        <v/>
      </c>
      <c r="J166" s="695"/>
      <c r="K166" s="784">
        <f t="shared" si="45"/>
        <v>0</v>
      </c>
      <c r="L166" s="773" t="str">
        <f t="shared" si="42"/>
        <v/>
      </c>
      <c r="M166" s="774" t="str">
        <f t="shared" si="46"/>
        <v/>
      </c>
      <c r="N166" s="775" t="str">
        <f t="shared" si="46"/>
        <v/>
      </c>
      <c r="O166" s="776" t="str">
        <f t="shared" si="52"/>
        <v/>
      </c>
      <c r="P166" s="777" t="str">
        <f t="shared" si="56"/>
        <v/>
      </c>
      <c r="Q166" s="778" t="str">
        <f t="shared" si="56"/>
        <v/>
      </c>
      <c r="R166" s="779" t="str">
        <f t="shared" si="56"/>
        <v/>
      </c>
      <c r="S166" s="774" t="str">
        <f t="shared" si="55"/>
        <v/>
      </c>
      <c r="T166" s="775" t="str">
        <f t="shared" si="55"/>
        <v/>
      </c>
      <c r="U166" s="776" t="str">
        <f t="shared" si="55"/>
        <v/>
      </c>
      <c r="V166" s="774" t="str">
        <f t="shared" si="47"/>
        <v/>
      </c>
      <c r="W166" s="775" t="str">
        <f t="shared" si="47"/>
        <v/>
      </c>
      <c r="X166" s="776" t="str">
        <f t="shared" si="47"/>
        <v/>
      </c>
      <c r="Y166" s="774" t="str">
        <f>IFERROR(IF(AND('DOMESTIC Wksht'!$BX$10="No Split",'DOMESTIC Wksht'!$D$1="W001"),VLOOKUP($G166,DOMPO,Y$4,0),VLOOKUP($G166,DOMPO,Y$5,0)),"")</f>
        <v/>
      </c>
      <c r="Z166" s="775" t="str">
        <f>IFERROR(IF(AND('DOMESTIC Wksht'!$BX$10="No Split",'DOMESTIC Wksht'!$D$1="W03"),VLOOKUP($G166,DOMPO,Z$4,0),VLOOKUP($G166,DOMPO,Z$5,0)),"")</f>
        <v/>
      </c>
      <c r="AA166" s="776" t="str">
        <f t="shared" si="43"/>
        <v/>
      </c>
      <c r="AB166" s="783">
        <f t="shared" si="44"/>
        <v>0</v>
      </c>
      <c r="AD166" s="490">
        <v>159</v>
      </c>
      <c r="AE166" s="698">
        <f>'DOMESTIC Wksht'!E173</f>
        <v>0</v>
      </c>
      <c r="AF166" s="698">
        <f>'DOMESTIC Wksht'!F173</f>
        <v>0</v>
      </c>
      <c r="AG166" s="1280">
        <f>'DOMESTIC Wksht'!N173</f>
        <v>0</v>
      </c>
      <c r="AH166" s="1280">
        <f>'DOMESTIC Wksht'!O173</f>
        <v>0</v>
      </c>
      <c r="AI166" s="699" t="str">
        <f>'DOMESTIC Wksht'!P173</f>
        <v>MP</v>
      </c>
      <c r="AJ166" s="1280">
        <f t="shared" si="48"/>
        <v>0</v>
      </c>
      <c r="AK166" s="700">
        <f>'DOMESTIC Wksht'!R173</f>
        <v>0</v>
      </c>
      <c r="AL166" s="495">
        <f t="shared" si="49"/>
        <v>0</v>
      </c>
      <c r="AM166" s="495">
        <f t="shared" si="50"/>
        <v>0</v>
      </c>
    </row>
    <row r="167" spans="2:39">
      <c r="B167" s="723"/>
      <c r="C167" s="92"/>
      <c r="D167" s="92"/>
      <c r="E167" s="724"/>
      <c r="F167" s="720">
        <f t="shared" si="51"/>
        <v>0</v>
      </c>
      <c r="G167" s="719"/>
      <c r="H167" s="771" t="str">
        <f t="shared" si="54"/>
        <v/>
      </c>
      <c r="I167" s="771" t="str">
        <f t="shared" si="54"/>
        <v/>
      </c>
      <c r="J167" s="695"/>
      <c r="K167" s="784">
        <f t="shared" si="45"/>
        <v>0</v>
      </c>
      <c r="L167" s="773" t="str">
        <f t="shared" si="42"/>
        <v/>
      </c>
      <c r="M167" s="774" t="str">
        <f t="shared" si="46"/>
        <v/>
      </c>
      <c r="N167" s="775" t="str">
        <f t="shared" si="46"/>
        <v/>
      </c>
      <c r="O167" s="776" t="str">
        <f t="shared" si="52"/>
        <v/>
      </c>
      <c r="P167" s="777" t="str">
        <f t="shared" si="56"/>
        <v/>
      </c>
      <c r="Q167" s="778" t="str">
        <f t="shared" si="56"/>
        <v/>
      </c>
      <c r="R167" s="779" t="str">
        <f t="shared" si="56"/>
        <v/>
      </c>
      <c r="S167" s="774" t="str">
        <f t="shared" si="55"/>
        <v/>
      </c>
      <c r="T167" s="775" t="str">
        <f t="shared" si="55"/>
        <v/>
      </c>
      <c r="U167" s="776" t="str">
        <f t="shared" si="55"/>
        <v/>
      </c>
      <c r="V167" s="774" t="str">
        <f t="shared" si="47"/>
        <v/>
      </c>
      <c r="W167" s="775" t="str">
        <f t="shared" si="47"/>
        <v/>
      </c>
      <c r="X167" s="776" t="str">
        <f t="shared" si="47"/>
        <v/>
      </c>
      <c r="Y167" s="774" t="str">
        <f>IFERROR(IF(AND('DOMESTIC Wksht'!$BX$10="No Split",'DOMESTIC Wksht'!$D$1="W001"),VLOOKUP($G167,DOMPO,Y$4,0),VLOOKUP($G167,DOMPO,Y$5,0)),"")</f>
        <v/>
      </c>
      <c r="Z167" s="775" t="str">
        <f>IFERROR(IF(AND('DOMESTIC Wksht'!$BX$10="No Split",'DOMESTIC Wksht'!$D$1="W03"),VLOOKUP($G167,DOMPO,Z$4,0),VLOOKUP($G167,DOMPO,Z$5,0)),"")</f>
        <v/>
      </c>
      <c r="AA167" s="776" t="str">
        <f t="shared" si="43"/>
        <v/>
      </c>
      <c r="AB167" s="783">
        <f t="shared" si="44"/>
        <v>0</v>
      </c>
      <c r="AD167" s="490">
        <v>160</v>
      </c>
      <c r="AE167" s="698">
        <f>'DOMESTIC Wksht'!E174</f>
        <v>0</v>
      </c>
      <c r="AF167" s="698">
        <f>'DOMESTIC Wksht'!F174</f>
        <v>0</v>
      </c>
      <c r="AG167" s="1280">
        <f>'DOMESTIC Wksht'!N174</f>
        <v>0</v>
      </c>
      <c r="AH167" s="1280">
        <f>'DOMESTIC Wksht'!O174</f>
        <v>0</v>
      </c>
      <c r="AI167" s="699" t="str">
        <f>'DOMESTIC Wksht'!P174</f>
        <v>MP</v>
      </c>
      <c r="AJ167" s="1280">
        <f t="shared" si="48"/>
        <v>0</v>
      </c>
      <c r="AK167" s="700">
        <f>'DOMESTIC Wksht'!R174</f>
        <v>0</v>
      </c>
      <c r="AL167" s="495">
        <f t="shared" si="49"/>
        <v>0</v>
      </c>
      <c r="AM167" s="495">
        <f t="shared" si="50"/>
        <v>0</v>
      </c>
    </row>
    <row r="168" spans="2:39">
      <c r="B168" s="723"/>
      <c r="C168" s="92"/>
      <c r="D168" s="92"/>
      <c r="E168" s="724"/>
      <c r="F168" s="720">
        <f t="shared" si="51"/>
        <v>0</v>
      </c>
      <c r="G168" s="719"/>
      <c r="H168" s="771" t="str">
        <f t="shared" ref="H168:I187" si="57">IFERROR(VLOOKUP($G168,DOMPO,H$5,0),"")</f>
        <v/>
      </c>
      <c r="I168" s="771" t="str">
        <f t="shared" si="57"/>
        <v/>
      </c>
      <c r="J168" s="695"/>
      <c r="K168" s="784">
        <f t="shared" si="45"/>
        <v>0</v>
      </c>
      <c r="L168" s="773" t="str">
        <f t="shared" si="42"/>
        <v/>
      </c>
      <c r="M168" s="774" t="str">
        <f t="shared" si="46"/>
        <v/>
      </c>
      <c r="N168" s="775" t="str">
        <f t="shared" si="46"/>
        <v/>
      </c>
      <c r="O168" s="776" t="str">
        <f t="shared" si="52"/>
        <v/>
      </c>
      <c r="P168" s="777" t="str">
        <f t="shared" si="56"/>
        <v/>
      </c>
      <c r="Q168" s="778" t="str">
        <f t="shared" si="56"/>
        <v/>
      </c>
      <c r="R168" s="779" t="str">
        <f t="shared" si="56"/>
        <v/>
      </c>
      <c r="S168" s="774" t="str">
        <f t="shared" si="55"/>
        <v/>
      </c>
      <c r="T168" s="775" t="str">
        <f t="shared" si="55"/>
        <v/>
      </c>
      <c r="U168" s="776" t="str">
        <f t="shared" si="55"/>
        <v/>
      </c>
      <c r="V168" s="774" t="str">
        <f t="shared" si="47"/>
        <v/>
      </c>
      <c r="W168" s="775" t="str">
        <f t="shared" si="47"/>
        <v/>
      </c>
      <c r="X168" s="776" t="str">
        <f t="shared" si="47"/>
        <v/>
      </c>
      <c r="Y168" s="774" t="str">
        <f>IFERROR(IF(AND('DOMESTIC Wksht'!$BX$10="No Split",'DOMESTIC Wksht'!$D$1="W001"),VLOOKUP($G168,DOMPO,Y$4,0),VLOOKUP($G168,DOMPO,Y$5,0)),"")</f>
        <v/>
      </c>
      <c r="Z168" s="775" t="str">
        <f>IFERROR(IF(AND('DOMESTIC Wksht'!$BX$10="No Split",'DOMESTIC Wksht'!$D$1="W03"),VLOOKUP($G168,DOMPO,Z$4,0),VLOOKUP($G168,DOMPO,Z$5,0)),"")</f>
        <v/>
      </c>
      <c r="AA168" s="776" t="str">
        <f t="shared" si="43"/>
        <v/>
      </c>
      <c r="AB168" s="783">
        <f t="shared" si="44"/>
        <v>0</v>
      </c>
      <c r="AD168" s="490">
        <v>161</v>
      </c>
      <c r="AE168" s="698">
        <f>'DOMESTIC Wksht'!E175</f>
        <v>0</v>
      </c>
      <c r="AF168" s="698">
        <f>'DOMESTIC Wksht'!F175</f>
        <v>0</v>
      </c>
      <c r="AG168" s="1280">
        <f>'DOMESTIC Wksht'!N175</f>
        <v>0</v>
      </c>
      <c r="AH168" s="1280">
        <f>'DOMESTIC Wksht'!O175</f>
        <v>0</v>
      </c>
      <c r="AI168" s="699" t="str">
        <f>'DOMESTIC Wksht'!P175</f>
        <v>MP</v>
      </c>
      <c r="AJ168" s="1280">
        <f t="shared" si="48"/>
        <v>0</v>
      </c>
      <c r="AK168" s="700">
        <f>'DOMESTIC Wksht'!R175</f>
        <v>0</v>
      </c>
      <c r="AL168" s="495">
        <f t="shared" si="49"/>
        <v>0</v>
      </c>
      <c r="AM168" s="495">
        <f t="shared" si="50"/>
        <v>0</v>
      </c>
    </row>
    <row r="169" spans="2:39">
      <c r="B169" s="723"/>
      <c r="C169" s="92"/>
      <c r="D169" s="92"/>
      <c r="E169" s="724"/>
      <c r="F169" s="720">
        <f t="shared" si="51"/>
        <v>0</v>
      </c>
      <c r="G169" s="719"/>
      <c r="H169" s="771" t="str">
        <f t="shared" si="57"/>
        <v/>
      </c>
      <c r="I169" s="771" t="str">
        <f t="shared" si="57"/>
        <v/>
      </c>
      <c r="J169" s="695"/>
      <c r="K169" s="784">
        <f t="shared" si="45"/>
        <v>0</v>
      </c>
      <c r="L169" s="773" t="str">
        <f t="shared" si="42"/>
        <v/>
      </c>
      <c r="M169" s="774" t="str">
        <f t="shared" si="46"/>
        <v/>
      </c>
      <c r="N169" s="775" t="str">
        <f t="shared" si="46"/>
        <v/>
      </c>
      <c r="O169" s="776" t="str">
        <f t="shared" si="52"/>
        <v/>
      </c>
      <c r="P169" s="777" t="str">
        <f t="shared" si="56"/>
        <v/>
      </c>
      <c r="Q169" s="778" t="str">
        <f t="shared" si="56"/>
        <v/>
      </c>
      <c r="R169" s="779" t="str">
        <f t="shared" si="56"/>
        <v/>
      </c>
      <c r="S169" s="774" t="str">
        <f t="shared" si="55"/>
        <v/>
      </c>
      <c r="T169" s="775" t="str">
        <f t="shared" si="55"/>
        <v/>
      </c>
      <c r="U169" s="776" t="str">
        <f t="shared" si="55"/>
        <v/>
      </c>
      <c r="V169" s="774" t="str">
        <f t="shared" si="47"/>
        <v/>
      </c>
      <c r="W169" s="775" t="str">
        <f t="shared" si="47"/>
        <v/>
      </c>
      <c r="X169" s="776" t="str">
        <f t="shared" si="47"/>
        <v/>
      </c>
      <c r="Y169" s="774" t="str">
        <f>IFERROR(IF(AND('DOMESTIC Wksht'!$BX$10="No Split",'DOMESTIC Wksht'!$D$1="W001"),VLOOKUP($G169,DOMPO,Y$4,0),VLOOKUP($G169,DOMPO,Y$5,0)),"")</f>
        <v/>
      </c>
      <c r="Z169" s="775" t="str">
        <f>IFERROR(IF(AND('DOMESTIC Wksht'!$BX$10="No Split",'DOMESTIC Wksht'!$D$1="W03"),VLOOKUP($G169,DOMPO,Z$4,0),VLOOKUP($G169,DOMPO,Z$5,0)),"")</f>
        <v/>
      </c>
      <c r="AA169" s="776" t="str">
        <f t="shared" si="43"/>
        <v/>
      </c>
      <c r="AB169" s="783">
        <f t="shared" si="44"/>
        <v>0</v>
      </c>
      <c r="AD169" s="490">
        <v>162</v>
      </c>
      <c r="AE169" s="698">
        <f>'DOMESTIC Wksht'!E176</f>
        <v>0</v>
      </c>
      <c r="AF169" s="698">
        <f>'DOMESTIC Wksht'!F176</f>
        <v>0</v>
      </c>
      <c r="AG169" s="1280">
        <f>'DOMESTIC Wksht'!N176</f>
        <v>0</v>
      </c>
      <c r="AH169" s="1280">
        <f>'DOMESTIC Wksht'!O176</f>
        <v>0</v>
      </c>
      <c r="AI169" s="699" t="str">
        <f>'DOMESTIC Wksht'!P176</f>
        <v>MP</v>
      </c>
      <c r="AJ169" s="1280">
        <f t="shared" si="48"/>
        <v>0</v>
      </c>
      <c r="AK169" s="700">
        <f>'DOMESTIC Wksht'!R176</f>
        <v>0</v>
      </c>
      <c r="AL169" s="495">
        <f t="shared" si="49"/>
        <v>0</v>
      </c>
      <c r="AM169" s="495">
        <f t="shared" si="50"/>
        <v>0</v>
      </c>
    </row>
    <row r="170" spans="2:39">
      <c r="B170" s="723"/>
      <c r="C170" s="92"/>
      <c r="D170" s="92"/>
      <c r="E170" s="724"/>
      <c r="F170" s="720">
        <f t="shared" si="51"/>
        <v>0</v>
      </c>
      <c r="G170" s="719"/>
      <c r="H170" s="771" t="str">
        <f t="shared" si="57"/>
        <v/>
      </c>
      <c r="I170" s="771" t="str">
        <f t="shared" si="57"/>
        <v/>
      </c>
      <c r="J170" s="695"/>
      <c r="K170" s="784">
        <f t="shared" si="45"/>
        <v>0</v>
      </c>
      <c r="L170" s="773" t="str">
        <f t="shared" si="42"/>
        <v/>
      </c>
      <c r="M170" s="774" t="str">
        <f t="shared" si="46"/>
        <v/>
      </c>
      <c r="N170" s="775" t="str">
        <f t="shared" si="46"/>
        <v/>
      </c>
      <c r="O170" s="776" t="str">
        <f t="shared" si="52"/>
        <v/>
      </c>
      <c r="P170" s="777" t="str">
        <f t="shared" ref="P170:R185" si="58">IF(M170&lt;&gt;"",M170,IF($J170&lt;&gt;"",P169,""))</f>
        <v/>
      </c>
      <c r="Q170" s="778" t="str">
        <f t="shared" si="58"/>
        <v/>
      </c>
      <c r="R170" s="779" t="str">
        <f t="shared" si="58"/>
        <v/>
      </c>
      <c r="S170" s="774" t="str">
        <f t="shared" si="55"/>
        <v/>
      </c>
      <c r="T170" s="775" t="str">
        <f t="shared" si="55"/>
        <v/>
      </c>
      <c r="U170" s="776" t="str">
        <f t="shared" si="55"/>
        <v/>
      </c>
      <c r="V170" s="774" t="str">
        <f t="shared" si="47"/>
        <v/>
      </c>
      <c r="W170" s="775" t="str">
        <f t="shared" si="47"/>
        <v/>
      </c>
      <c r="X170" s="776" t="str">
        <f t="shared" si="47"/>
        <v/>
      </c>
      <c r="Y170" s="774" t="str">
        <f>IFERROR(IF(AND('DOMESTIC Wksht'!$BX$10="No Split",'DOMESTIC Wksht'!$D$1="W001"),VLOOKUP($G170,DOMPO,Y$4,0),VLOOKUP($G170,DOMPO,Y$5,0)),"")</f>
        <v/>
      </c>
      <c r="Z170" s="775" t="str">
        <f>IFERROR(IF(AND('DOMESTIC Wksht'!$BX$10="No Split",'DOMESTIC Wksht'!$D$1="W03"),VLOOKUP($G170,DOMPO,Z$4,0),VLOOKUP($G170,DOMPO,Z$5,0)),"")</f>
        <v/>
      </c>
      <c r="AA170" s="776" t="str">
        <f t="shared" si="43"/>
        <v/>
      </c>
      <c r="AB170" s="783">
        <f t="shared" si="44"/>
        <v>0</v>
      </c>
      <c r="AD170" s="490">
        <v>163</v>
      </c>
      <c r="AE170" s="698">
        <f>'DOMESTIC Wksht'!E177</f>
        <v>0</v>
      </c>
      <c r="AF170" s="698">
        <f>'DOMESTIC Wksht'!F177</f>
        <v>0</v>
      </c>
      <c r="AG170" s="1280">
        <f>'DOMESTIC Wksht'!N177</f>
        <v>0</v>
      </c>
      <c r="AH170" s="1280">
        <f>'DOMESTIC Wksht'!O177</f>
        <v>0</v>
      </c>
      <c r="AI170" s="699" t="str">
        <f>'DOMESTIC Wksht'!P177</f>
        <v>MP</v>
      </c>
      <c r="AJ170" s="1280">
        <f t="shared" si="48"/>
        <v>0</v>
      </c>
      <c r="AK170" s="700">
        <f>'DOMESTIC Wksht'!R177</f>
        <v>0</v>
      </c>
      <c r="AL170" s="495">
        <f t="shared" si="49"/>
        <v>0</v>
      </c>
      <c r="AM170" s="495">
        <f t="shared" si="50"/>
        <v>0</v>
      </c>
    </row>
    <row r="171" spans="2:39">
      <c r="B171" s="723"/>
      <c r="C171" s="92"/>
      <c r="D171" s="92"/>
      <c r="E171" s="724"/>
      <c r="F171" s="720">
        <f t="shared" si="51"/>
        <v>0</v>
      </c>
      <c r="G171" s="719"/>
      <c r="H171" s="771" t="str">
        <f t="shared" si="57"/>
        <v/>
      </c>
      <c r="I171" s="771" t="str">
        <f t="shared" si="57"/>
        <v/>
      </c>
      <c r="J171" s="695"/>
      <c r="K171" s="784">
        <f t="shared" si="45"/>
        <v>0</v>
      </c>
      <c r="L171" s="773" t="str">
        <f t="shared" si="42"/>
        <v/>
      </c>
      <c r="M171" s="774" t="str">
        <f t="shared" si="46"/>
        <v/>
      </c>
      <c r="N171" s="775" t="str">
        <f t="shared" si="46"/>
        <v/>
      </c>
      <c r="O171" s="776" t="str">
        <f t="shared" si="52"/>
        <v/>
      </c>
      <c r="P171" s="777" t="str">
        <f t="shared" si="58"/>
        <v/>
      </c>
      <c r="Q171" s="778" t="str">
        <f t="shared" si="58"/>
        <v/>
      </c>
      <c r="R171" s="779" t="str">
        <f t="shared" si="58"/>
        <v/>
      </c>
      <c r="S171" s="774" t="str">
        <f t="shared" si="55"/>
        <v/>
      </c>
      <c r="T171" s="775" t="str">
        <f t="shared" si="55"/>
        <v/>
      </c>
      <c r="U171" s="776" t="str">
        <f t="shared" si="55"/>
        <v/>
      </c>
      <c r="V171" s="774" t="str">
        <f t="shared" si="47"/>
        <v/>
      </c>
      <c r="W171" s="775" t="str">
        <f t="shared" si="47"/>
        <v/>
      </c>
      <c r="X171" s="776" t="str">
        <f t="shared" si="47"/>
        <v/>
      </c>
      <c r="Y171" s="774" t="str">
        <f>IFERROR(IF(AND('DOMESTIC Wksht'!$BX$10="No Split",'DOMESTIC Wksht'!$D$1="W001"),VLOOKUP($G171,DOMPO,Y$4,0),VLOOKUP($G171,DOMPO,Y$5,0)),"")</f>
        <v/>
      </c>
      <c r="Z171" s="775" t="str">
        <f>IFERROR(IF(AND('DOMESTIC Wksht'!$BX$10="No Split",'DOMESTIC Wksht'!$D$1="W03"),VLOOKUP($G171,DOMPO,Z$4,0),VLOOKUP($G171,DOMPO,Z$5,0)),"")</f>
        <v/>
      </c>
      <c r="AA171" s="776" t="str">
        <f t="shared" si="43"/>
        <v/>
      </c>
      <c r="AB171" s="783">
        <f t="shared" si="44"/>
        <v>0</v>
      </c>
      <c r="AD171" s="490">
        <v>164</v>
      </c>
      <c r="AE171" s="698">
        <f>'DOMESTIC Wksht'!E178</f>
        <v>0</v>
      </c>
      <c r="AF171" s="698">
        <f>'DOMESTIC Wksht'!F178</f>
        <v>0</v>
      </c>
      <c r="AG171" s="1280">
        <f>'DOMESTIC Wksht'!N178</f>
        <v>0</v>
      </c>
      <c r="AH171" s="1280">
        <f>'DOMESTIC Wksht'!O178</f>
        <v>0</v>
      </c>
      <c r="AI171" s="699" t="str">
        <f>'DOMESTIC Wksht'!P178</f>
        <v>MP</v>
      </c>
      <c r="AJ171" s="1280">
        <f t="shared" si="48"/>
        <v>0</v>
      </c>
      <c r="AK171" s="700">
        <f>'DOMESTIC Wksht'!R178</f>
        <v>0</v>
      </c>
      <c r="AL171" s="495">
        <f t="shared" si="49"/>
        <v>0</v>
      </c>
      <c r="AM171" s="495">
        <f t="shared" si="50"/>
        <v>0</v>
      </c>
    </row>
    <row r="172" spans="2:39">
      <c r="B172" s="723"/>
      <c r="C172" s="92"/>
      <c r="D172" s="92"/>
      <c r="E172" s="724"/>
      <c r="F172" s="720">
        <f t="shared" si="51"/>
        <v>0</v>
      </c>
      <c r="G172" s="719"/>
      <c r="H172" s="771" t="str">
        <f t="shared" si="57"/>
        <v/>
      </c>
      <c r="I172" s="771" t="str">
        <f t="shared" si="57"/>
        <v/>
      </c>
      <c r="J172" s="695"/>
      <c r="K172" s="784">
        <f t="shared" si="45"/>
        <v>0</v>
      </c>
      <c r="L172" s="773" t="str">
        <f t="shared" si="42"/>
        <v/>
      </c>
      <c r="M172" s="774" t="str">
        <f t="shared" si="46"/>
        <v/>
      </c>
      <c r="N172" s="775" t="str">
        <f t="shared" si="46"/>
        <v/>
      </c>
      <c r="O172" s="776" t="str">
        <f t="shared" si="52"/>
        <v/>
      </c>
      <c r="P172" s="777" t="str">
        <f t="shared" si="58"/>
        <v/>
      </c>
      <c r="Q172" s="778" t="str">
        <f t="shared" si="58"/>
        <v/>
      </c>
      <c r="R172" s="779" t="str">
        <f t="shared" si="58"/>
        <v/>
      </c>
      <c r="S172" s="774" t="str">
        <f t="shared" si="55"/>
        <v/>
      </c>
      <c r="T172" s="775" t="str">
        <f t="shared" si="55"/>
        <v/>
      </c>
      <c r="U172" s="776" t="str">
        <f t="shared" si="55"/>
        <v/>
      </c>
      <c r="V172" s="774" t="str">
        <f t="shared" si="47"/>
        <v/>
      </c>
      <c r="W172" s="775" t="str">
        <f t="shared" si="47"/>
        <v/>
      </c>
      <c r="X172" s="776" t="str">
        <f t="shared" si="47"/>
        <v/>
      </c>
      <c r="Y172" s="774" t="str">
        <f>IFERROR(IF(AND('DOMESTIC Wksht'!$BX$10="No Split",'DOMESTIC Wksht'!$D$1="W001"),VLOOKUP($G172,DOMPO,Y$4,0),VLOOKUP($G172,DOMPO,Y$5,0)),"")</f>
        <v/>
      </c>
      <c r="Z172" s="775" t="str">
        <f>IFERROR(IF(AND('DOMESTIC Wksht'!$BX$10="No Split",'DOMESTIC Wksht'!$D$1="W03"),VLOOKUP($G172,DOMPO,Z$4,0),VLOOKUP($G172,DOMPO,Z$5,0)),"")</f>
        <v/>
      </c>
      <c r="AA172" s="776" t="str">
        <f t="shared" si="43"/>
        <v/>
      </c>
      <c r="AB172" s="783">
        <f t="shared" si="44"/>
        <v>0</v>
      </c>
      <c r="AD172" s="490">
        <v>165</v>
      </c>
      <c r="AE172" s="698">
        <f>'DOMESTIC Wksht'!E179</f>
        <v>0</v>
      </c>
      <c r="AF172" s="698">
        <f>'DOMESTIC Wksht'!F179</f>
        <v>0</v>
      </c>
      <c r="AG172" s="1280">
        <f>'DOMESTIC Wksht'!N179</f>
        <v>0</v>
      </c>
      <c r="AH172" s="1280">
        <f>'DOMESTIC Wksht'!O179</f>
        <v>0</v>
      </c>
      <c r="AI172" s="699" t="str">
        <f>'DOMESTIC Wksht'!P179</f>
        <v>MP</v>
      </c>
      <c r="AJ172" s="1280">
        <f t="shared" si="48"/>
        <v>0</v>
      </c>
      <c r="AK172" s="700">
        <f>'DOMESTIC Wksht'!R179</f>
        <v>0</v>
      </c>
      <c r="AL172" s="495">
        <f t="shared" si="49"/>
        <v>0</v>
      </c>
      <c r="AM172" s="495">
        <f t="shared" si="50"/>
        <v>0</v>
      </c>
    </row>
    <row r="173" spans="2:39">
      <c r="B173" s="723"/>
      <c r="C173" s="92"/>
      <c r="D173" s="92"/>
      <c r="E173" s="724"/>
      <c r="F173" s="720">
        <f t="shared" si="51"/>
        <v>0</v>
      </c>
      <c r="G173" s="719"/>
      <c r="H173" s="771" t="str">
        <f t="shared" si="57"/>
        <v/>
      </c>
      <c r="I173" s="771" t="str">
        <f t="shared" si="57"/>
        <v/>
      </c>
      <c r="J173" s="695"/>
      <c r="K173" s="784">
        <f t="shared" si="45"/>
        <v>0</v>
      </c>
      <c r="L173" s="773" t="str">
        <f t="shared" si="42"/>
        <v/>
      </c>
      <c r="M173" s="774" t="str">
        <f t="shared" si="46"/>
        <v/>
      </c>
      <c r="N173" s="775" t="str">
        <f t="shared" si="46"/>
        <v/>
      </c>
      <c r="O173" s="776" t="str">
        <f t="shared" si="52"/>
        <v/>
      </c>
      <c r="P173" s="777" t="str">
        <f t="shared" si="58"/>
        <v/>
      </c>
      <c r="Q173" s="778" t="str">
        <f t="shared" si="58"/>
        <v/>
      </c>
      <c r="R173" s="779" t="str">
        <f t="shared" si="58"/>
        <v/>
      </c>
      <c r="S173" s="774" t="str">
        <f t="shared" si="55"/>
        <v/>
      </c>
      <c r="T173" s="775" t="str">
        <f t="shared" si="55"/>
        <v/>
      </c>
      <c r="U173" s="776" t="str">
        <f t="shared" si="55"/>
        <v/>
      </c>
      <c r="V173" s="774" t="str">
        <f t="shared" si="47"/>
        <v/>
      </c>
      <c r="W173" s="775" t="str">
        <f t="shared" si="47"/>
        <v/>
      </c>
      <c r="X173" s="776" t="str">
        <f t="shared" si="47"/>
        <v/>
      </c>
      <c r="Y173" s="774" t="str">
        <f>IFERROR(IF(AND('DOMESTIC Wksht'!$BX$10="No Split",'DOMESTIC Wksht'!$D$1="W001"),VLOOKUP($G173,DOMPO,Y$4,0),VLOOKUP($G173,DOMPO,Y$5,0)),"")</f>
        <v/>
      </c>
      <c r="Z173" s="775" t="str">
        <f>IFERROR(IF(AND('DOMESTIC Wksht'!$BX$10="No Split",'DOMESTIC Wksht'!$D$1="W03"),VLOOKUP($G173,DOMPO,Z$4,0),VLOOKUP($G173,DOMPO,Z$5,0)),"")</f>
        <v/>
      </c>
      <c r="AA173" s="776" t="str">
        <f t="shared" si="43"/>
        <v/>
      </c>
      <c r="AB173" s="783">
        <f t="shared" si="44"/>
        <v>0</v>
      </c>
      <c r="AD173" s="490">
        <v>166</v>
      </c>
      <c r="AE173" s="698">
        <f>'DOMESTIC Wksht'!E180</f>
        <v>0</v>
      </c>
      <c r="AF173" s="698">
        <f>'DOMESTIC Wksht'!F180</f>
        <v>0</v>
      </c>
      <c r="AG173" s="1280">
        <f>'DOMESTIC Wksht'!N180</f>
        <v>0</v>
      </c>
      <c r="AH173" s="1280">
        <f>'DOMESTIC Wksht'!O180</f>
        <v>0</v>
      </c>
      <c r="AI173" s="699" t="str">
        <f>'DOMESTIC Wksht'!P180</f>
        <v>MP</v>
      </c>
      <c r="AJ173" s="1280">
        <f t="shared" si="48"/>
        <v>0</v>
      </c>
      <c r="AK173" s="700">
        <f>'DOMESTIC Wksht'!R180</f>
        <v>0</v>
      </c>
      <c r="AL173" s="495">
        <f t="shared" si="49"/>
        <v>0</v>
      </c>
      <c r="AM173" s="495">
        <f t="shared" si="50"/>
        <v>0</v>
      </c>
    </row>
    <row r="174" spans="2:39">
      <c r="B174" s="723"/>
      <c r="C174" s="92"/>
      <c r="D174" s="92"/>
      <c r="E174" s="724"/>
      <c r="F174" s="720">
        <f t="shared" si="51"/>
        <v>0</v>
      </c>
      <c r="G174" s="719"/>
      <c r="H174" s="771" t="str">
        <f t="shared" si="57"/>
        <v/>
      </c>
      <c r="I174" s="771" t="str">
        <f t="shared" si="57"/>
        <v/>
      </c>
      <c r="J174" s="695"/>
      <c r="K174" s="784">
        <f t="shared" si="45"/>
        <v>0</v>
      </c>
      <c r="L174" s="773" t="str">
        <f t="shared" si="42"/>
        <v/>
      </c>
      <c r="M174" s="774" t="str">
        <f t="shared" si="46"/>
        <v/>
      </c>
      <c r="N174" s="775" t="str">
        <f t="shared" si="46"/>
        <v/>
      </c>
      <c r="O174" s="776" t="str">
        <f t="shared" si="52"/>
        <v/>
      </c>
      <c r="P174" s="777" t="str">
        <f t="shared" si="58"/>
        <v/>
      </c>
      <c r="Q174" s="778" t="str">
        <f t="shared" si="58"/>
        <v/>
      </c>
      <c r="R174" s="779" t="str">
        <f t="shared" si="58"/>
        <v/>
      </c>
      <c r="S174" s="774" t="str">
        <f t="shared" si="55"/>
        <v/>
      </c>
      <c r="T174" s="775" t="str">
        <f t="shared" si="55"/>
        <v/>
      </c>
      <c r="U174" s="776" t="str">
        <f t="shared" si="55"/>
        <v/>
      </c>
      <c r="V174" s="774" t="str">
        <f t="shared" si="47"/>
        <v/>
      </c>
      <c r="W174" s="775" t="str">
        <f t="shared" si="47"/>
        <v/>
      </c>
      <c r="X174" s="776" t="str">
        <f t="shared" si="47"/>
        <v/>
      </c>
      <c r="Y174" s="774" t="str">
        <f>IFERROR(IF(AND('DOMESTIC Wksht'!$BX$10="No Split",'DOMESTIC Wksht'!$D$1="W001"),VLOOKUP($G174,DOMPO,Y$4,0),VLOOKUP($G174,DOMPO,Y$5,0)),"")</f>
        <v/>
      </c>
      <c r="Z174" s="775" t="str">
        <f>IFERROR(IF(AND('DOMESTIC Wksht'!$BX$10="No Split",'DOMESTIC Wksht'!$D$1="W03"),VLOOKUP($G174,DOMPO,Z$4,0),VLOOKUP($G174,DOMPO,Z$5,0)),"")</f>
        <v/>
      </c>
      <c r="AA174" s="776" t="str">
        <f t="shared" si="43"/>
        <v/>
      </c>
      <c r="AB174" s="783">
        <f t="shared" si="44"/>
        <v>0</v>
      </c>
      <c r="AD174" s="490">
        <v>167</v>
      </c>
      <c r="AE174" s="698">
        <f>'DOMESTIC Wksht'!E181</f>
        <v>0</v>
      </c>
      <c r="AF174" s="698">
        <f>'DOMESTIC Wksht'!F181</f>
        <v>0</v>
      </c>
      <c r="AG174" s="1280">
        <f>'DOMESTIC Wksht'!N181</f>
        <v>0</v>
      </c>
      <c r="AH174" s="1280">
        <f>'DOMESTIC Wksht'!O181</f>
        <v>0</v>
      </c>
      <c r="AI174" s="699" t="str">
        <f>'DOMESTIC Wksht'!P181</f>
        <v>MP</v>
      </c>
      <c r="AJ174" s="1280">
        <f t="shared" si="48"/>
        <v>0</v>
      </c>
      <c r="AK174" s="700">
        <f>'DOMESTIC Wksht'!R181</f>
        <v>0</v>
      </c>
      <c r="AL174" s="495">
        <f t="shared" si="49"/>
        <v>0</v>
      </c>
      <c r="AM174" s="495">
        <f t="shared" si="50"/>
        <v>0</v>
      </c>
    </row>
    <row r="175" spans="2:39">
      <c r="B175" s="723"/>
      <c r="C175" s="92"/>
      <c r="D175" s="92"/>
      <c r="E175" s="724"/>
      <c r="F175" s="720">
        <f t="shared" si="51"/>
        <v>0</v>
      </c>
      <c r="G175" s="719"/>
      <c r="H175" s="771" t="str">
        <f t="shared" si="57"/>
        <v/>
      </c>
      <c r="I175" s="771" t="str">
        <f t="shared" si="57"/>
        <v/>
      </c>
      <c r="J175" s="695"/>
      <c r="K175" s="784">
        <f t="shared" si="45"/>
        <v>0</v>
      </c>
      <c r="L175" s="773" t="str">
        <f t="shared" si="42"/>
        <v/>
      </c>
      <c r="M175" s="774" t="str">
        <f t="shared" si="46"/>
        <v/>
      </c>
      <c r="N175" s="775" t="str">
        <f t="shared" si="46"/>
        <v/>
      </c>
      <c r="O175" s="776" t="str">
        <f t="shared" si="52"/>
        <v/>
      </c>
      <c r="P175" s="777" t="str">
        <f t="shared" si="58"/>
        <v/>
      </c>
      <c r="Q175" s="778" t="str">
        <f t="shared" si="58"/>
        <v/>
      </c>
      <c r="R175" s="779" t="str">
        <f t="shared" si="58"/>
        <v/>
      </c>
      <c r="S175" s="774" t="str">
        <f t="shared" si="55"/>
        <v/>
      </c>
      <c r="T175" s="775" t="str">
        <f t="shared" si="55"/>
        <v/>
      </c>
      <c r="U175" s="776" t="str">
        <f t="shared" si="55"/>
        <v/>
      </c>
      <c r="V175" s="774" t="str">
        <f t="shared" si="47"/>
        <v/>
      </c>
      <c r="W175" s="775" t="str">
        <f t="shared" si="47"/>
        <v/>
      </c>
      <c r="X175" s="776" t="str">
        <f t="shared" si="47"/>
        <v/>
      </c>
      <c r="Y175" s="774" t="str">
        <f>IFERROR(IF(AND('DOMESTIC Wksht'!$BX$10="No Split",'DOMESTIC Wksht'!$D$1="W001"),VLOOKUP($G175,DOMPO,Y$4,0),VLOOKUP($G175,DOMPO,Y$5,0)),"")</f>
        <v/>
      </c>
      <c r="Z175" s="775" t="str">
        <f>IFERROR(IF(AND('DOMESTIC Wksht'!$BX$10="No Split",'DOMESTIC Wksht'!$D$1="W03"),VLOOKUP($G175,DOMPO,Z$4,0),VLOOKUP($G175,DOMPO,Z$5,0)),"")</f>
        <v/>
      </c>
      <c r="AA175" s="776" t="str">
        <f t="shared" si="43"/>
        <v/>
      </c>
      <c r="AB175" s="783">
        <f t="shared" si="44"/>
        <v>0</v>
      </c>
      <c r="AD175" s="490">
        <v>168</v>
      </c>
      <c r="AE175" s="698">
        <f>'DOMESTIC Wksht'!E182</f>
        <v>0</v>
      </c>
      <c r="AF175" s="698">
        <f>'DOMESTIC Wksht'!F182</f>
        <v>0</v>
      </c>
      <c r="AG175" s="1280">
        <f>'DOMESTIC Wksht'!N182</f>
        <v>0</v>
      </c>
      <c r="AH175" s="1280">
        <f>'DOMESTIC Wksht'!O182</f>
        <v>0</v>
      </c>
      <c r="AI175" s="699" t="str">
        <f>'DOMESTIC Wksht'!P182</f>
        <v>MP</v>
      </c>
      <c r="AJ175" s="1280">
        <f t="shared" si="48"/>
        <v>0</v>
      </c>
      <c r="AK175" s="700">
        <f>'DOMESTIC Wksht'!R182</f>
        <v>0</v>
      </c>
      <c r="AL175" s="495">
        <f t="shared" si="49"/>
        <v>0</v>
      </c>
      <c r="AM175" s="495">
        <f t="shared" si="50"/>
        <v>0</v>
      </c>
    </row>
    <row r="176" spans="2:39">
      <c r="B176" s="723"/>
      <c r="C176" s="92"/>
      <c r="D176" s="92"/>
      <c r="E176" s="724"/>
      <c r="F176" s="720">
        <f t="shared" si="51"/>
        <v>0</v>
      </c>
      <c r="G176" s="719"/>
      <c r="H176" s="771" t="str">
        <f t="shared" si="57"/>
        <v/>
      </c>
      <c r="I176" s="771" t="str">
        <f t="shared" si="57"/>
        <v/>
      </c>
      <c r="J176" s="695"/>
      <c r="K176" s="784">
        <f t="shared" si="45"/>
        <v>0</v>
      </c>
      <c r="L176" s="773" t="str">
        <f t="shared" si="42"/>
        <v/>
      </c>
      <c r="M176" s="774" t="str">
        <f t="shared" si="46"/>
        <v/>
      </c>
      <c r="N176" s="775" t="str">
        <f t="shared" si="46"/>
        <v/>
      </c>
      <c r="O176" s="776" t="str">
        <f t="shared" si="52"/>
        <v/>
      </c>
      <c r="P176" s="777" t="str">
        <f t="shared" si="58"/>
        <v/>
      </c>
      <c r="Q176" s="778" t="str">
        <f t="shared" si="58"/>
        <v/>
      </c>
      <c r="R176" s="779" t="str">
        <f t="shared" si="58"/>
        <v/>
      </c>
      <c r="S176" s="774" t="str">
        <f t="shared" si="55"/>
        <v/>
      </c>
      <c r="T176" s="775" t="str">
        <f t="shared" si="55"/>
        <v/>
      </c>
      <c r="U176" s="776" t="str">
        <f t="shared" si="55"/>
        <v/>
      </c>
      <c r="V176" s="774" t="str">
        <f t="shared" si="47"/>
        <v/>
      </c>
      <c r="W176" s="775" t="str">
        <f t="shared" si="47"/>
        <v/>
      </c>
      <c r="X176" s="776" t="str">
        <f t="shared" si="47"/>
        <v/>
      </c>
      <c r="Y176" s="774" t="str">
        <f>IFERROR(IF(AND('DOMESTIC Wksht'!$BX$10="No Split",'DOMESTIC Wksht'!$D$1="W001"),VLOOKUP($G176,DOMPO,Y$4,0),VLOOKUP($G176,DOMPO,Y$5,0)),"")</f>
        <v/>
      </c>
      <c r="Z176" s="775" t="str">
        <f>IFERROR(IF(AND('DOMESTIC Wksht'!$BX$10="No Split",'DOMESTIC Wksht'!$D$1="W03"),VLOOKUP($G176,DOMPO,Z$4,0),VLOOKUP($G176,DOMPO,Z$5,0)),"")</f>
        <v/>
      </c>
      <c r="AA176" s="776" t="str">
        <f t="shared" si="43"/>
        <v/>
      </c>
      <c r="AB176" s="783">
        <f t="shared" si="44"/>
        <v>0</v>
      </c>
      <c r="AD176" s="490">
        <v>169</v>
      </c>
      <c r="AE176" s="698">
        <f>'DOMESTIC Wksht'!E183</f>
        <v>0</v>
      </c>
      <c r="AF176" s="698">
        <f>'DOMESTIC Wksht'!F183</f>
        <v>0</v>
      </c>
      <c r="AG176" s="1280">
        <f>'DOMESTIC Wksht'!N183</f>
        <v>0</v>
      </c>
      <c r="AH176" s="1280">
        <f>'DOMESTIC Wksht'!O183</f>
        <v>0</v>
      </c>
      <c r="AI176" s="699" t="str">
        <f>'DOMESTIC Wksht'!P183</f>
        <v>MP</v>
      </c>
      <c r="AJ176" s="1280">
        <f t="shared" si="48"/>
        <v>0</v>
      </c>
      <c r="AK176" s="700">
        <f>'DOMESTIC Wksht'!R183</f>
        <v>0</v>
      </c>
      <c r="AL176" s="495">
        <f t="shared" si="49"/>
        <v>0</v>
      </c>
      <c r="AM176" s="495">
        <f t="shared" si="50"/>
        <v>0</v>
      </c>
    </row>
    <row r="177" spans="2:39">
      <c r="B177" s="723"/>
      <c r="C177" s="92"/>
      <c r="D177" s="92"/>
      <c r="E177" s="724"/>
      <c r="F177" s="720">
        <f t="shared" si="51"/>
        <v>0</v>
      </c>
      <c r="G177" s="719"/>
      <c r="H177" s="771" t="str">
        <f t="shared" si="57"/>
        <v/>
      </c>
      <c r="I177" s="771" t="str">
        <f t="shared" si="57"/>
        <v/>
      </c>
      <c r="J177" s="695"/>
      <c r="K177" s="784">
        <f t="shared" si="45"/>
        <v>0</v>
      </c>
      <c r="L177" s="773" t="str">
        <f t="shared" si="42"/>
        <v/>
      </c>
      <c r="M177" s="774" t="str">
        <f t="shared" si="46"/>
        <v/>
      </c>
      <c r="N177" s="775" t="str">
        <f t="shared" si="46"/>
        <v/>
      </c>
      <c r="O177" s="776" t="str">
        <f t="shared" si="52"/>
        <v/>
      </c>
      <c r="P177" s="777" t="str">
        <f t="shared" si="58"/>
        <v/>
      </c>
      <c r="Q177" s="778" t="str">
        <f t="shared" si="58"/>
        <v/>
      </c>
      <c r="R177" s="779" t="str">
        <f t="shared" si="58"/>
        <v/>
      </c>
      <c r="S177" s="774" t="str">
        <f t="shared" si="55"/>
        <v/>
      </c>
      <c r="T177" s="775" t="str">
        <f t="shared" si="55"/>
        <v/>
      </c>
      <c r="U177" s="776" t="str">
        <f t="shared" si="55"/>
        <v/>
      </c>
      <c r="V177" s="774" t="str">
        <f t="shared" si="47"/>
        <v/>
      </c>
      <c r="W177" s="775" t="str">
        <f t="shared" si="47"/>
        <v/>
      </c>
      <c r="X177" s="776" t="str">
        <f t="shared" si="47"/>
        <v/>
      </c>
      <c r="Y177" s="774" t="str">
        <f>IFERROR(IF(AND('DOMESTIC Wksht'!$BX$10="No Split",'DOMESTIC Wksht'!$D$1="W001"),VLOOKUP($G177,DOMPO,Y$4,0),VLOOKUP($G177,DOMPO,Y$5,0)),"")</f>
        <v/>
      </c>
      <c r="Z177" s="775" t="str">
        <f>IFERROR(IF(AND('DOMESTIC Wksht'!$BX$10="No Split",'DOMESTIC Wksht'!$D$1="W03"),VLOOKUP($G177,DOMPO,Z$4,0),VLOOKUP($G177,DOMPO,Z$5,0)),"")</f>
        <v/>
      </c>
      <c r="AA177" s="776" t="str">
        <f t="shared" si="43"/>
        <v/>
      </c>
      <c r="AB177" s="783">
        <f t="shared" si="44"/>
        <v>0</v>
      </c>
      <c r="AD177" s="490">
        <v>170</v>
      </c>
      <c r="AE177" s="698">
        <f>'DOMESTIC Wksht'!E184</f>
        <v>0</v>
      </c>
      <c r="AF177" s="698">
        <f>'DOMESTIC Wksht'!F184</f>
        <v>0</v>
      </c>
      <c r="AG177" s="1280">
        <f>'DOMESTIC Wksht'!N184</f>
        <v>0</v>
      </c>
      <c r="AH177" s="1280">
        <f>'DOMESTIC Wksht'!O184</f>
        <v>0</v>
      </c>
      <c r="AI177" s="699" t="str">
        <f>'DOMESTIC Wksht'!P184</f>
        <v>MP</v>
      </c>
      <c r="AJ177" s="1280">
        <f t="shared" si="48"/>
        <v>0</v>
      </c>
      <c r="AK177" s="700">
        <f>'DOMESTIC Wksht'!R184</f>
        <v>0</v>
      </c>
      <c r="AL177" s="495">
        <f t="shared" si="49"/>
        <v>0</v>
      </c>
      <c r="AM177" s="495">
        <f t="shared" si="50"/>
        <v>0</v>
      </c>
    </row>
    <row r="178" spans="2:39">
      <c r="B178" s="723"/>
      <c r="C178" s="92"/>
      <c r="D178" s="92"/>
      <c r="E178" s="724"/>
      <c r="F178" s="720">
        <f t="shared" si="51"/>
        <v>0</v>
      </c>
      <c r="G178" s="719"/>
      <c r="H178" s="771" t="str">
        <f t="shared" si="57"/>
        <v/>
      </c>
      <c r="I178" s="771" t="str">
        <f t="shared" si="57"/>
        <v/>
      </c>
      <c r="J178" s="695"/>
      <c r="K178" s="784">
        <f t="shared" si="45"/>
        <v>0</v>
      </c>
      <c r="L178" s="773" t="str">
        <f t="shared" si="42"/>
        <v/>
      </c>
      <c r="M178" s="774" t="str">
        <f t="shared" si="46"/>
        <v/>
      </c>
      <c r="N178" s="775" t="str">
        <f t="shared" si="46"/>
        <v/>
      </c>
      <c r="O178" s="776" t="str">
        <f t="shared" si="52"/>
        <v/>
      </c>
      <c r="P178" s="777" t="str">
        <f t="shared" si="58"/>
        <v/>
      </c>
      <c r="Q178" s="778" t="str">
        <f t="shared" si="58"/>
        <v/>
      </c>
      <c r="R178" s="779" t="str">
        <f t="shared" si="58"/>
        <v/>
      </c>
      <c r="S178" s="774" t="str">
        <f t="shared" si="55"/>
        <v/>
      </c>
      <c r="T178" s="775" t="str">
        <f t="shared" si="55"/>
        <v/>
      </c>
      <c r="U178" s="776" t="str">
        <f t="shared" si="55"/>
        <v/>
      </c>
      <c r="V178" s="774" t="str">
        <f t="shared" si="47"/>
        <v/>
      </c>
      <c r="W178" s="775" t="str">
        <f t="shared" si="47"/>
        <v/>
      </c>
      <c r="X178" s="776" t="str">
        <f t="shared" si="47"/>
        <v/>
      </c>
      <c r="Y178" s="774" t="str">
        <f>IFERROR(IF(AND('DOMESTIC Wksht'!$BX$10="No Split",'DOMESTIC Wksht'!$D$1="W001"),VLOOKUP($G178,DOMPO,Y$4,0),VLOOKUP($G178,DOMPO,Y$5,0)),"")</f>
        <v/>
      </c>
      <c r="Z178" s="775" t="str">
        <f>IFERROR(IF(AND('DOMESTIC Wksht'!$BX$10="No Split",'DOMESTIC Wksht'!$D$1="W03"),VLOOKUP($G178,DOMPO,Z$4,0),VLOOKUP($G178,DOMPO,Z$5,0)),"")</f>
        <v/>
      </c>
      <c r="AA178" s="776" t="str">
        <f t="shared" si="43"/>
        <v/>
      </c>
      <c r="AB178" s="783">
        <f t="shared" si="44"/>
        <v>0</v>
      </c>
      <c r="AD178" s="490">
        <v>171</v>
      </c>
      <c r="AE178" s="698">
        <f>'DOMESTIC Wksht'!E185</f>
        <v>0</v>
      </c>
      <c r="AF178" s="698">
        <f>'DOMESTIC Wksht'!F185</f>
        <v>0</v>
      </c>
      <c r="AG178" s="1280">
        <f>'DOMESTIC Wksht'!N185</f>
        <v>0</v>
      </c>
      <c r="AH178" s="1280">
        <f>'DOMESTIC Wksht'!O185</f>
        <v>0</v>
      </c>
      <c r="AI178" s="699" t="str">
        <f>'DOMESTIC Wksht'!P185</f>
        <v>MP</v>
      </c>
      <c r="AJ178" s="1280">
        <f t="shared" si="48"/>
        <v>0</v>
      </c>
      <c r="AK178" s="700">
        <f>'DOMESTIC Wksht'!R185</f>
        <v>0</v>
      </c>
      <c r="AL178" s="495">
        <f t="shared" si="49"/>
        <v>0</v>
      </c>
      <c r="AM178" s="495">
        <f t="shared" si="50"/>
        <v>0</v>
      </c>
    </row>
    <row r="179" spans="2:39">
      <c r="B179" s="723"/>
      <c r="C179" s="92"/>
      <c r="D179" s="92"/>
      <c r="E179" s="724"/>
      <c r="F179" s="720">
        <f t="shared" si="51"/>
        <v>0</v>
      </c>
      <c r="G179" s="719"/>
      <c r="H179" s="771" t="str">
        <f t="shared" si="57"/>
        <v/>
      </c>
      <c r="I179" s="771" t="str">
        <f t="shared" si="57"/>
        <v/>
      </c>
      <c r="J179" s="695"/>
      <c r="K179" s="784">
        <f t="shared" si="45"/>
        <v>0</v>
      </c>
      <c r="L179" s="773" t="str">
        <f t="shared" si="42"/>
        <v/>
      </c>
      <c r="M179" s="774" t="str">
        <f t="shared" si="46"/>
        <v/>
      </c>
      <c r="N179" s="775" t="str">
        <f t="shared" si="46"/>
        <v/>
      </c>
      <c r="O179" s="776" t="str">
        <f t="shared" si="52"/>
        <v/>
      </c>
      <c r="P179" s="777" t="str">
        <f t="shared" si="58"/>
        <v/>
      </c>
      <c r="Q179" s="778" t="str">
        <f t="shared" si="58"/>
        <v/>
      </c>
      <c r="R179" s="779" t="str">
        <f t="shared" si="58"/>
        <v/>
      </c>
      <c r="S179" s="774" t="str">
        <f t="shared" si="55"/>
        <v/>
      </c>
      <c r="T179" s="775" t="str">
        <f t="shared" si="55"/>
        <v/>
      </c>
      <c r="U179" s="776" t="str">
        <f t="shared" si="55"/>
        <v/>
      </c>
      <c r="V179" s="774" t="str">
        <f t="shared" si="47"/>
        <v/>
      </c>
      <c r="W179" s="775" t="str">
        <f t="shared" si="47"/>
        <v/>
      </c>
      <c r="X179" s="776" t="str">
        <f t="shared" si="47"/>
        <v/>
      </c>
      <c r="Y179" s="774" t="str">
        <f>IFERROR(IF(AND('DOMESTIC Wksht'!$BX$10="No Split",'DOMESTIC Wksht'!$D$1="W001"),VLOOKUP($G179,DOMPO,Y$4,0),VLOOKUP($G179,DOMPO,Y$5,0)),"")</f>
        <v/>
      </c>
      <c r="Z179" s="775" t="str">
        <f>IFERROR(IF(AND('DOMESTIC Wksht'!$BX$10="No Split",'DOMESTIC Wksht'!$D$1="W03"),VLOOKUP($G179,DOMPO,Z$4,0),VLOOKUP($G179,DOMPO,Z$5,0)),"")</f>
        <v/>
      </c>
      <c r="AA179" s="776" t="str">
        <f t="shared" si="43"/>
        <v/>
      </c>
      <c r="AB179" s="783">
        <f t="shared" si="44"/>
        <v>0</v>
      </c>
      <c r="AD179" s="490">
        <v>172</v>
      </c>
      <c r="AE179" s="698">
        <f>'DOMESTIC Wksht'!E186</f>
        <v>0</v>
      </c>
      <c r="AF179" s="698">
        <f>'DOMESTIC Wksht'!F186</f>
        <v>0</v>
      </c>
      <c r="AG179" s="1280">
        <f>'DOMESTIC Wksht'!N186</f>
        <v>0</v>
      </c>
      <c r="AH179" s="1280">
        <f>'DOMESTIC Wksht'!O186</f>
        <v>0</v>
      </c>
      <c r="AI179" s="699" t="str">
        <f>'DOMESTIC Wksht'!P186</f>
        <v>MP</v>
      </c>
      <c r="AJ179" s="1280">
        <f t="shared" si="48"/>
        <v>0</v>
      </c>
      <c r="AK179" s="700">
        <f>'DOMESTIC Wksht'!R186</f>
        <v>0</v>
      </c>
      <c r="AL179" s="495">
        <f t="shared" si="49"/>
        <v>0</v>
      </c>
      <c r="AM179" s="495">
        <f t="shared" si="50"/>
        <v>0</v>
      </c>
    </row>
    <row r="180" spans="2:39">
      <c r="B180" s="723"/>
      <c r="C180" s="92"/>
      <c r="D180" s="92"/>
      <c r="E180" s="724"/>
      <c r="F180" s="720">
        <f t="shared" si="51"/>
        <v>0</v>
      </c>
      <c r="G180" s="719"/>
      <c r="H180" s="771" t="str">
        <f t="shared" si="57"/>
        <v/>
      </c>
      <c r="I180" s="771" t="str">
        <f t="shared" si="57"/>
        <v/>
      </c>
      <c r="J180" s="695"/>
      <c r="K180" s="784">
        <f t="shared" si="45"/>
        <v>0</v>
      </c>
      <c r="L180" s="773" t="str">
        <f t="shared" si="42"/>
        <v/>
      </c>
      <c r="M180" s="774" t="str">
        <f t="shared" si="46"/>
        <v/>
      </c>
      <c r="N180" s="775" t="str">
        <f t="shared" si="46"/>
        <v/>
      </c>
      <c r="O180" s="776" t="str">
        <f t="shared" si="52"/>
        <v/>
      </c>
      <c r="P180" s="777" t="str">
        <f t="shared" si="58"/>
        <v/>
      </c>
      <c r="Q180" s="778" t="str">
        <f t="shared" si="58"/>
        <v/>
      </c>
      <c r="R180" s="779" t="str">
        <f t="shared" si="58"/>
        <v/>
      </c>
      <c r="S180" s="774" t="str">
        <f t="shared" si="55"/>
        <v/>
      </c>
      <c r="T180" s="775" t="str">
        <f t="shared" si="55"/>
        <v/>
      </c>
      <c r="U180" s="776" t="str">
        <f t="shared" si="55"/>
        <v/>
      </c>
      <c r="V180" s="774" t="str">
        <f t="shared" si="47"/>
        <v/>
      </c>
      <c r="W180" s="775" t="str">
        <f t="shared" si="47"/>
        <v/>
      </c>
      <c r="X180" s="776" t="str">
        <f t="shared" si="47"/>
        <v/>
      </c>
      <c r="Y180" s="774" t="str">
        <f>IFERROR(IF(AND('DOMESTIC Wksht'!$BX$10="No Split",'DOMESTIC Wksht'!$D$1="W001"),VLOOKUP($G180,DOMPO,Y$4,0),VLOOKUP($G180,DOMPO,Y$5,0)),"")</f>
        <v/>
      </c>
      <c r="Z180" s="775" t="str">
        <f>IFERROR(IF(AND('DOMESTIC Wksht'!$BX$10="No Split",'DOMESTIC Wksht'!$D$1="W03"),VLOOKUP($G180,DOMPO,Z$4,0),VLOOKUP($G180,DOMPO,Z$5,0)),"")</f>
        <v/>
      </c>
      <c r="AA180" s="776" t="str">
        <f t="shared" si="43"/>
        <v/>
      </c>
      <c r="AB180" s="783">
        <f t="shared" si="44"/>
        <v>0</v>
      </c>
      <c r="AD180" s="490">
        <v>173</v>
      </c>
      <c r="AE180" s="698">
        <f>'DOMESTIC Wksht'!E187</f>
        <v>0</v>
      </c>
      <c r="AF180" s="698">
        <f>'DOMESTIC Wksht'!F187</f>
        <v>0</v>
      </c>
      <c r="AG180" s="1280">
        <f>'DOMESTIC Wksht'!N187</f>
        <v>0</v>
      </c>
      <c r="AH180" s="1280">
        <f>'DOMESTIC Wksht'!O187</f>
        <v>0</v>
      </c>
      <c r="AI180" s="699" t="str">
        <f>'DOMESTIC Wksht'!P187</f>
        <v>MP</v>
      </c>
      <c r="AJ180" s="1280">
        <f t="shared" si="48"/>
        <v>0</v>
      </c>
      <c r="AK180" s="700">
        <f>'DOMESTIC Wksht'!R187</f>
        <v>0</v>
      </c>
      <c r="AL180" s="495">
        <f t="shared" si="49"/>
        <v>0</v>
      </c>
      <c r="AM180" s="495">
        <f t="shared" si="50"/>
        <v>0</v>
      </c>
    </row>
    <row r="181" spans="2:39">
      <c r="B181" s="723"/>
      <c r="C181" s="92"/>
      <c r="D181" s="92"/>
      <c r="E181" s="724"/>
      <c r="F181" s="720">
        <f t="shared" si="51"/>
        <v>0</v>
      </c>
      <c r="G181" s="719"/>
      <c r="H181" s="771" t="str">
        <f t="shared" si="57"/>
        <v/>
      </c>
      <c r="I181" s="771" t="str">
        <f t="shared" si="57"/>
        <v/>
      </c>
      <c r="J181" s="695"/>
      <c r="K181" s="784">
        <f t="shared" si="45"/>
        <v>0</v>
      </c>
      <c r="L181" s="773" t="str">
        <f t="shared" si="42"/>
        <v/>
      </c>
      <c r="M181" s="774" t="str">
        <f t="shared" si="46"/>
        <v/>
      </c>
      <c r="N181" s="775" t="str">
        <f t="shared" si="46"/>
        <v/>
      </c>
      <c r="O181" s="776" t="str">
        <f t="shared" si="52"/>
        <v/>
      </c>
      <c r="P181" s="777" t="str">
        <f t="shared" si="58"/>
        <v/>
      </c>
      <c r="Q181" s="778" t="str">
        <f t="shared" si="58"/>
        <v/>
      </c>
      <c r="R181" s="779" t="str">
        <f t="shared" si="58"/>
        <v/>
      </c>
      <c r="S181" s="774" t="str">
        <f t="shared" si="55"/>
        <v/>
      </c>
      <c r="T181" s="775" t="str">
        <f t="shared" si="55"/>
        <v/>
      </c>
      <c r="U181" s="776" t="str">
        <f t="shared" si="55"/>
        <v/>
      </c>
      <c r="V181" s="774" t="str">
        <f t="shared" si="47"/>
        <v/>
      </c>
      <c r="W181" s="775" t="str">
        <f t="shared" si="47"/>
        <v/>
      </c>
      <c r="X181" s="776" t="str">
        <f t="shared" si="47"/>
        <v/>
      </c>
      <c r="Y181" s="774" t="str">
        <f>IFERROR(IF(AND('DOMESTIC Wksht'!$BX$10="No Split",'DOMESTIC Wksht'!$D$1="W001"),VLOOKUP($G181,DOMPO,Y$4,0),VLOOKUP($G181,DOMPO,Y$5,0)),"")</f>
        <v/>
      </c>
      <c r="Z181" s="775" t="str">
        <f>IFERROR(IF(AND('DOMESTIC Wksht'!$BX$10="No Split",'DOMESTIC Wksht'!$D$1="W03"),VLOOKUP($G181,DOMPO,Z$4,0),VLOOKUP($G181,DOMPO,Z$5,0)),"")</f>
        <v/>
      </c>
      <c r="AA181" s="776" t="str">
        <f t="shared" si="43"/>
        <v/>
      </c>
      <c r="AB181" s="783">
        <f t="shared" si="44"/>
        <v>0</v>
      </c>
      <c r="AD181" s="490">
        <v>174</v>
      </c>
      <c r="AE181" s="698">
        <f>'DOMESTIC Wksht'!E188</f>
        <v>0</v>
      </c>
      <c r="AF181" s="698">
        <f>'DOMESTIC Wksht'!F188</f>
        <v>0</v>
      </c>
      <c r="AG181" s="1280">
        <f>'DOMESTIC Wksht'!N188</f>
        <v>0</v>
      </c>
      <c r="AH181" s="1280">
        <f>'DOMESTIC Wksht'!O188</f>
        <v>0</v>
      </c>
      <c r="AI181" s="699" t="str">
        <f>'DOMESTIC Wksht'!P188</f>
        <v>MP</v>
      </c>
      <c r="AJ181" s="1280">
        <f t="shared" si="48"/>
        <v>0</v>
      </c>
      <c r="AK181" s="700">
        <f>'DOMESTIC Wksht'!R188</f>
        <v>0</v>
      </c>
      <c r="AL181" s="495">
        <f t="shared" si="49"/>
        <v>0</v>
      </c>
      <c r="AM181" s="495">
        <f t="shared" si="50"/>
        <v>0</v>
      </c>
    </row>
    <row r="182" spans="2:39">
      <c r="B182" s="723"/>
      <c r="C182" s="92"/>
      <c r="D182" s="92"/>
      <c r="E182" s="724"/>
      <c r="F182" s="720">
        <f t="shared" si="51"/>
        <v>0</v>
      </c>
      <c r="G182" s="719"/>
      <c r="H182" s="771" t="str">
        <f t="shared" si="57"/>
        <v/>
      </c>
      <c r="I182" s="771" t="str">
        <f t="shared" si="57"/>
        <v/>
      </c>
      <c r="J182" s="695"/>
      <c r="K182" s="784">
        <f t="shared" si="45"/>
        <v>0</v>
      </c>
      <c r="L182" s="773" t="str">
        <f t="shared" si="42"/>
        <v/>
      </c>
      <c r="M182" s="774" t="str">
        <f t="shared" si="46"/>
        <v/>
      </c>
      <c r="N182" s="775" t="str">
        <f t="shared" si="46"/>
        <v/>
      </c>
      <c r="O182" s="776" t="str">
        <f t="shared" si="52"/>
        <v/>
      </c>
      <c r="P182" s="777" t="str">
        <f t="shared" si="58"/>
        <v/>
      </c>
      <c r="Q182" s="778" t="str">
        <f t="shared" si="58"/>
        <v/>
      </c>
      <c r="R182" s="779" t="str">
        <f t="shared" si="58"/>
        <v/>
      </c>
      <c r="S182" s="774" t="str">
        <f t="shared" si="55"/>
        <v/>
      </c>
      <c r="T182" s="775" t="str">
        <f t="shared" si="55"/>
        <v/>
      </c>
      <c r="U182" s="776" t="str">
        <f t="shared" si="55"/>
        <v/>
      </c>
      <c r="V182" s="774" t="str">
        <f t="shared" si="47"/>
        <v/>
      </c>
      <c r="W182" s="775" t="str">
        <f t="shared" si="47"/>
        <v/>
      </c>
      <c r="X182" s="776" t="str">
        <f t="shared" si="47"/>
        <v/>
      </c>
      <c r="Y182" s="774" t="str">
        <f>IFERROR(IF(AND('DOMESTIC Wksht'!$BX$10="No Split",'DOMESTIC Wksht'!$D$1="W001"),VLOOKUP($G182,DOMPO,Y$4,0),VLOOKUP($G182,DOMPO,Y$5,0)),"")</f>
        <v/>
      </c>
      <c r="Z182" s="775" t="str">
        <f>IFERROR(IF(AND('DOMESTIC Wksht'!$BX$10="No Split",'DOMESTIC Wksht'!$D$1="W03"),VLOOKUP($G182,DOMPO,Z$4,0),VLOOKUP($G182,DOMPO,Z$5,0)),"")</f>
        <v/>
      </c>
      <c r="AA182" s="776" t="str">
        <f t="shared" si="43"/>
        <v/>
      </c>
      <c r="AB182" s="783">
        <f t="shared" si="44"/>
        <v>0</v>
      </c>
      <c r="AD182" s="490">
        <v>175</v>
      </c>
      <c r="AE182" s="698">
        <f>'DOMESTIC Wksht'!E189</f>
        <v>0</v>
      </c>
      <c r="AF182" s="698">
        <f>'DOMESTIC Wksht'!F189</f>
        <v>0</v>
      </c>
      <c r="AG182" s="1280">
        <f>'DOMESTIC Wksht'!N189</f>
        <v>0</v>
      </c>
      <c r="AH182" s="1280">
        <f>'DOMESTIC Wksht'!O189</f>
        <v>0</v>
      </c>
      <c r="AI182" s="699" t="str">
        <f>'DOMESTIC Wksht'!P189</f>
        <v>MP</v>
      </c>
      <c r="AJ182" s="1280">
        <f t="shared" si="48"/>
        <v>0</v>
      </c>
      <c r="AK182" s="700">
        <f>'DOMESTIC Wksht'!R189</f>
        <v>0</v>
      </c>
      <c r="AL182" s="495">
        <f t="shared" si="49"/>
        <v>0</v>
      </c>
      <c r="AM182" s="495">
        <f t="shared" si="50"/>
        <v>0</v>
      </c>
    </row>
    <row r="183" spans="2:39">
      <c r="B183" s="723"/>
      <c r="C183" s="92"/>
      <c r="D183" s="92"/>
      <c r="E183" s="724"/>
      <c r="F183" s="720">
        <f t="shared" si="51"/>
        <v>0</v>
      </c>
      <c r="G183" s="719"/>
      <c r="H183" s="771" t="str">
        <f t="shared" si="57"/>
        <v/>
      </c>
      <c r="I183" s="771" t="str">
        <f t="shared" si="57"/>
        <v/>
      </c>
      <c r="J183" s="695"/>
      <c r="K183" s="784">
        <f t="shared" si="45"/>
        <v>0</v>
      </c>
      <c r="L183" s="773" t="str">
        <f t="shared" si="42"/>
        <v/>
      </c>
      <c r="M183" s="774" t="str">
        <f t="shared" si="46"/>
        <v/>
      </c>
      <c r="N183" s="775" t="str">
        <f t="shared" si="46"/>
        <v/>
      </c>
      <c r="O183" s="776" t="str">
        <f t="shared" si="52"/>
        <v/>
      </c>
      <c r="P183" s="777" t="str">
        <f t="shared" si="58"/>
        <v/>
      </c>
      <c r="Q183" s="778" t="str">
        <f t="shared" si="58"/>
        <v/>
      </c>
      <c r="R183" s="779" t="str">
        <f t="shared" si="58"/>
        <v/>
      </c>
      <c r="S183" s="774" t="str">
        <f t="shared" si="55"/>
        <v/>
      </c>
      <c r="T183" s="775" t="str">
        <f t="shared" si="55"/>
        <v/>
      </c>
      <c r="U183" s="776" t="str">
        <f t="shared" si="55"/>
        <v/>
      </c>
      <c r="V183" s="774" t="str">
        <f t="shared" si="47"/>
        <v/>
      </c>
      <c r="W183" s="775" t="str">
        <f t="shared" si="47"/>
        <v/>
      </c>
      <c r="X183" s="776" t="str">
        <f t="shared" si="47"/>
        <v/>
      </c>
      <c r="Y183" s="774" t="str">
        <f>IFERROR(IF(AND('DOMESTIC Wksht'!$BX$10="No Split",'DOMESTIC Wksht'!$D$1="W001"),VLOOKUP($G183,DOMPO,Y$4,0),VLOOKUP($G183,DOMPO,Y$5,0)),"")</f>
        <v/>
      </c>
      <c r="Z183" s="775" t="str">
        <f>IFERROR(IF(AND('DOMESTIC Wksht'!$BX$10="No Split",'DOMESTIC Wksht'!$D$1="W03"),VLOOKUP($G183,DOMPO,Z$4,0),VLOOKUP($G183,DOMPO,Z$5,0)),"")</f>
        <v/>
      </c>
      <c r="AA183" s="776" t="str">
        <f t="shared" si="43"/>
        <v/>
      </c>
      <c r="AB183" s="783">
        <f t="shared" si="44"/>
        <v>0</v>
      </c>
      <c r="AD183" s="490">
        <v>176</v>
      </c>
      <c r="AE183" s="698">
        <f>'DOMESTIC Wksht'!E190</f>
        <v>0</v>
      </c>
      <c r="AF183" s="698">
        <f>'DOMESTIC Wksht'!F190</f>
        <v>0</v>
      </c>
      <c r="AG183" s="1280">
        <f>'DOMESTIC Wksht'!N190</f>
        <v>0</v>
      </c>
      <c r="AH183" s="1280">
        <f>'DOMESTIC Wksht'!O190</f>
        <v>0</v>
      </c>
      <c r="AI183" s="699" t="str">
        <f>'DOMESTIC Wksht'!P190</f>
        <v>MP</v>
      </c>
      <c r="AJ183" s="1280">
        <f t="shared" si="48"/>
        <v>0</v>
      </c>
      <c r="AK183" s="700">
        <f>'DOMESTIC Wksht'!R190</f>
        <v>0</v>
      </c>
      <c r="AL183" s="495">
        <f t="shared" si="49"/>
        <v>0</v>
      </c>
      <c r="AM183" s="495">
        <f t="shared" si="50"/>
        <v>0</v>
      </c>
    </row>
    <row r="184" spans="2:39">
      <c r="B184" s="723"/>
      <c r="C184" s="92"/>
      <c r="D184" s="92"/>
      <c r="E184" s="724"/>
      <c r="F184" s="720">
        <f t="shared" si="51"/>
        <v>0</v>
      </c>
      <c r="G184" s="719"/>
      <c r="H184" s="771" t="str">
        <f t="shared" si="57"/>
        <v/>
      </c>
      <c r="I184" s="771" t="str">
        <f t="shared" si="57"/>
        <v/>
      </c>
      <c r="J184" s="695"/>
      <c r="K184" s="784">
        <f t="shared" si="45"/>
        <v>0</v>
      </c>
      <c r="L184" s="773" t="str">
        <f t="shared" si="42"/>
        <v/>
      </c>
      <c r="M184" s="774" t="str">
        <f t="shared" si="46"/>
        <v/>
      </c>
      <c r="N184" s="775" t="str">
        <f t="shared" si="46"/>
        <v/>
      </c>
      <c r="O184" s="776" t="str">
        <f t="shared" si="52"/>
        <v/>
      </c>
      <c r="P184" s="777" t="str">
        <f t="shared" si="58"/>
        <v/>
      </c>
      <c r="Q184" s="778" t="str">
        <f t="shared" si="58"/>
        <v/>
      </c>
      <c r="R184" s="779" t="str">
        <f t="shared" si="58"/>
        <v/>
      </c>
      <c r="S184" s="774" t="str">
        <f t="shared" si="55"/>
        <v/>
      </c>
      <c r="T184" s="775" t="str">
        <f t="shared" si="55"/>
        <v/>
      </c>
      <c r="U184" s="776" t="str">
        <f t="shared" si="55"/>
        <v/>
      </c>
      <c r="V184" s="774" t="str">
        <f t="shared" si="47"/>
        <v/>
      </c>
      <c r="W184" s="775" t="str">
        <f t="shared" si="47"/>
        <v/>
      </c>
      <c r="X184" s="776" t="str">
        <f t="shared" si="47"/>
        <v/>
      </c>
      <c r="Y184" s="774" t="str">
        <f>IFERROR(IF(AND('DOMESTIC Wksht'!$BX$10="No Split",'DOMESTIC Wksht'!$D$1="W001"),VLOOKUP($G184,DOMPO,Y$4,0),VLOOKUP($G184,DOMPO,Y$5,0)),"")</f>
        <v/>
      </c>
      <c r="Z184" s="775" t="str">
        <f>IFERROR(IF(AND('DOMESTIC Wksht'!$BX$10="No Split",'DOMESTIC Wksht'!$D$1="W03"),VLOOKUP($G184,DOMPO,Z$4,0),VLOOKUP($G184,DOMPO,Z$5,0)),"")</f>
        <v/>
      </c>
      <c r="AA184" s="776" t="str">
        <f t="shared" si="43"/>
        <v/>
      </c>
      <c r="AB184" s="783">
        <f t="shared" si="44"/>
        <v>0</v>
      </c>
      <c r="AD184" s="490">
        <v>177</v>
      </c>
      <c r="AE184" s="698">
        <f>'DOMESTIC Wksht'!E191</f>
        <v>0</v>
      </c>
      <c r="AF184" s="698">
        <f>'DOMESTIC Wksht'!F191</f>
        <v>0</v>
      </c>
      <c r="AG184" s="1280">
        <f>'DOMESTIC Wksht'!N191</f>
        <v>0</v>
      </c>
      <c r="AH184" s="1280">
        <f>'DOMESTIC Wksht'!O191</f>
        <v>0</v>
      </c>
      <c r="AI184" s="699" t="str">
        <f>'DOMESTIC Wksht'!P191</f>
        <v>MP</v>
      </c>
      <c r="AJ184" s="1280">
        <f t="shared" si="48"/>
        <v>0</v>
      </c>
      <c r="AK184" s="700">
        <f>'DOMESTIC Wksht'!R191</f>
        <v>0</v>
      </c>
      <c r="AL184" s="495">
        <f t="shared" si="49"/>
        <v>0</v>
      </c>
      <c r="AM184" s="495">
        <f t="shared" si="50"/>
        <v>0</v>
      </c>
    </row>
    <row r="185" spans="2:39">
      <c r="B185" s="723"/>
      <c r="C185" s="92"/>
      <c r="D185" s="92"/>
      <c r="E185" s="724"/>
      <c r="F185" s="720">
        <f t="shared" si="51"/>
        <v>0</v>
      </c>
      <c r="G185" s="719"/>
      <c r="H185" s="771" t="str">
        <f t="shared" si="57"/>
        <v/>
      </c>
      <c r="I185" s="771" t="str">
        <f t="shared" si="57"/>
        <v/>
      </c>
      <c r="J185" s="695"/>
      <c r="K185" s="784">
        <f t="shared" si="45"/>
        <v>0</v>
      </c>
      <c r="L185" s="773" t="str">
        <f t="shared" si="42"/>
        <v/>
      </c>
      <c r="M185" s="774" t="str">
        <f t="shared" si="46"/>
        <v/>
      </c>
      <c r="N185" s="775" t="str">
        <f t="shared" si="46"/>
        <v/>
      </c>
      <c r="O185" s="776" t="str">
        <f t="shared" si="52"/>
        <v/>
      </c>
      <c r="P185" s="777" t="str">
        <f t="shared" si="58"/>
        <v/>
      </c>
      <c r="Q185" s="778" t="str">
        <f t="shared" si="58"/>
        <v/>
      </c>
      <c r="R185" s="779" t="str">
        <f t="shared" si="58"/>
        <v/>
      </c>
      <c r="S185" s="774" t="str">
        <f t="shared" si="55"/>
        <v/>
      </c>
      <c r="T185" s="775" t="str">
        <f t="shared" si="55"/>
        <v/>
      </c>
      <c r="U185" s="776" t="str">
        <f t="shared" si="55"/>
        <v/>
      </c>
      <c r="V185" s="774" t="str">
        <f t="shared" si="47"/>
        <v/>
      </c>
      <c r="W185" s="775" t="str">
        <f t="shared" si="47"/>
        <v/>
      </c>
      <c r="X185" s="776" t="str">
        <f t="shared" si="47"/>
        <v/>
      </c>
      <c r="Y185" s="774" t="str">
        <f>IFERROR(IF(AND('DOMESTIC Wksht'!$BX$10="No Split",'DOMESTIC Wksht'!$D$1="W001"),VLOOKUP($G185,DOMPO,Y$4,0),VLOOKUP($G185,DOMPO,Y$5,0)),"")</f>
        <v/>
      </c>
      <c r="Z185" s="775" t="str">
        <f>IFERROR(IF(AND('DOMESTIC Wksht'!$BX$10="No Split",'DOMESTIC Wksht'!$D$1="W03"),VLOOKUP($G185,DOMPO,Z$4,0),VLOOKUP($G185,DOMPO,Z$5,0)),"")</f>
        <v/>
      </c>
      <c r="AA185" s="776" t="str">
        <f t="shared" si="43"/>
        <v/>
      </c>
      <c r="AB185" s="783">
        <f t="shared" si="44"/>
        <v>0</v>
      </c>
      <c r="AD185" s="490">
        <v>178</v>
      </c>
      <c r="AE185" s="698">
        <f>'DOMESTIC Wksht'!E192</f>
        <v>0</v>
      </c>
      <c r="AF185" s="698">
        <f>'DOMESTIC Wksht'!F192</f>
        <v>0</v>
      </c>
      <c r="AG185" s="1280">
        <f>'DOMESTIC Wksht'!N192</f>
        <v>0</v>
      </c>
      <c r="AH185" s="1280">
        <f>'DOMESTIC Wksht'!O192</f>
        <v>0</v>
      </c>
      <c r="AI185" s="699" t="str">
        <f>'DOMESTIC Wksht'!P192</f>
        <v>MP</v>
      </c>
      <c r="AJ185" s="1280">
        <f t="shared" si="48"/>
        <v>0</v>
      </c>
      <c r="AK185" s="700">
        <f>'DOMESTIC Wksht'!R192</f>
        <v>0</v>
      </c>
      <c r="AL185" s="495">
        <f t="shared" si="49"/>
        <v>0</v>
      </c>
      <c r="AM185" s="495">
        <f t="shared" si="50"/>
        <v>0</v>
      </c>
    </row>
    <row r="186" spans="2:39">
      <c r="B186" s="723"/>
      <c r="C186" s="92"/>
      <c r="D186" s="92"/>
      <c r="E186" s="724"/>
      <c r="F186" s="720">
        <f t="shared" si="51"/>
        <v>0</v>
      </c>
      <c r="G186" s="719"/>
      <c r="H186" s="771" t="str">
        <f t="shared" si="57"/>
        <v/>
      </c>
      <c r="I186" s="771" t="str">
        <f t="shared" si="57"/>
        <v/>
      </c>
      <c r="J186" s="695"/>
      <c r="K186" s="784">
        <f t="shared" si="45"/>
        <v>0</v>
      </c>
      <c r="L186" s="773" t="str">
        <f t="shared" si="42"/>
        <v/>
      </c>
      <c r="M186" s="774" t="str">
        <f t="shared" si="46"/>
        <v/>
      </c>
      <c r="N186" s="775" t="str">
        <f t="shared" si="46"/>
        <v/>
      </c>
      <c r="O186" s="776" t="str">
        <f t="shared" si="52"/>
        <v/>
      </c>
      <c r="P186" s="777" t="str">
        <f t="shared" ref="P186:R201" si="59">IF(M186&lt;&gt;"",M186,IF($J186&lt;&gt;"",P185,""))</f>
        <v/>
      </c>
      <c r="Q186" s="778" t="str">
        <f t="shared" si="59"/>
        <v/>
      </c>
      <c r="R186" s="779" t="str">
        <f t="shared" si="59"/>
        <v/>
      </c>
      <c r="S186" s="774" t="str">
        <f t="shared" si="55"/>
        <v/>
      </c>
      <c r="T186" s="775" t="str">
        <f t="shared" si="55"/>
        <v/>
      </c>
      <c r="U186" s="776" t="str">
        <f t="shared" si="55"/>
        <v/>
      </c>
      <c r="V186" s="774" t="str">
        <f t="shared" si="47"/>
        <v/>
      </c>
      <c r="W186" s="775" t="str">
        <f t="shared" si="47"/>
        <v/>
      </c>
      <c r="X186" s="776" t="str">
        <f t="shared" si="47"/>
        <v/>
      </c>
      <c r="Y186" s="774" t="str">
        <f>IFERROR(IF(AND('DOMESTIC Wksht'!$BX$10="No Split",'DOMESTIC Wksht'!$D$1="W001"),VLOOKUP($G186,DOMPO,Y$4,0),VLOOKUP($G186,DOMPO,Y$5,0)),"")</f>
        <v/>
      </c>
      <c r="Z186" s="775" t="str">
        <f>IFERROR(IF(AND('DOMESTIC Wksht'!$BX$10="No Split",'DOMESTIC Wksht'!$D$1="W03"),VLOOKUP($G186,DOMPO,Z$4,0),VLOOKUP($G186,DOMPO,Z$5,0)),"")</f>
        <v/>
      </c>
      <c r="AA186" s="776" t="str">
        <f t="shared" si="43"/>
        <v/>
      </c>
      <c r="AB186" s="783">
        <f t="shared" si="44"/>
        <v>0</v>
      </c>
      <c r="AD186" s="490">
        <v>179</v>
      </c>
      <c r="AE186" s="698">
        <f>'DOMESTIC Wksht'!E193</f>
        <v>0</v>
      </c>
      <c r="AF186" s="698">
        <f>'DOMESTIC Wksht'!F193</f>
        <v>0</v>
      </c>
      <c r="AG186" s="1280">
        <f>'DOMESTIC Wksht'!N193</f>
        <v>0</v>
      </c>
      <c r="AH186" s="1280">
        <f>'DOMESTIC Wksht'!O193</f>
        <v>0</v>
      </c>
      <c r="AI186" s="699" t="str">
        <f>'DOMESTIC Wksht'!P193</f>
        <v>MP</v>
      </c>
      <c r="AJ186" s="1280">
        <f t="shared" si="48"/>
        <v>0</v>
      </c>
      <c r="AK186" s="700">
        <f>'DOMESTIC Wksht'!R193</f>
        <v>0</v>
      </c>
      <c r="AL186" s="495">
        <f t="shared" si="49"/>
        <v>0</v>
      </c>
      <c r="AM186" s="495">
        <f t="shared" si="50"/>
        <v>0</v>
      </c>
    </row>
    <row r="187" spans="2:39">
      <c r="B187" s="723"/>
      <c r="C187" s="92"/>
      <c r="D187" s="92"/>
      <c r="E187" s="724"/>
      <c r="F187" s="720">
        <f t="shared" si="51"/>
        <v>0</v>
      </c>
      <c r="G187" s="719"/>
      <c r="H187" s="771" t="str">
        <f t="shared" si="57"/>
        <v/>
      </c>
      <c r="I187" s="771" t="str">
        <f t="shared" si="57"/>
        <v/>
      </c>
      <c r="J187" s="695"/>
      <c r="K187" s="784">
        <f t="shared" si="45"/>
        <v>0</v>
      </c>
      <c r="L187" s="773" t="str">
        <f t="shared" si="42"/>
        <v/>
      </c>
      <c r="M187" s="774" t="str">
        <f t="shared" si="46"/>
        <v/>
      </c>
      <c r="N187" s="775" t="str">
        <f t="shared" si="46"/>
        <v/>
      </c>
      <c r="O187" s="776" t="str">
        <f t="shared" si="52"/>
        <v/>
      </c>
      <c r="P187" s="777" t="str">
        <f t="shared" si="59"/>
        <v/>
      </c>
      <c r="Q187" s="778" t="str">
        <f t="shared" si="59"/>
        <v/>
      </c>
      <c r="R187" s="779" t="str">
        <f t="shared" si="59"/>
        <v/>
      </c>
      <c r="S187" s="774" t="str">
        <f t="shared" si="55"/>
        <v/>
      </c>
      <c r="T187" s="775" t="str">
        <f t="shared" si="55"/>
        <v/>
      </c>
      <c r="U187" s="776" t="str">
        <f t="shared" si="55"/>
        <v/>
      </c>
      <c r="V187" s="774" t="str">
        <f t="shared" si="47"/>
        <v/>
      </c>
      <c r="W187" s="775" t="str">
        <f t="shared" si="47"/>
        <v/>
      </c>
      <c r="X187" s="776" t="str">
        <f t="shared" si="47"/>
        <v/>
      </c>
      <c r="Y187" s="774" t="str">
        <f>IFERROR(IF(AND('DOMESTIC Wksht'!$BX$10="No Split",'DOMESTIC Wksht'!$D$1="W001"),VLOOKUP($G187,DOMPO,Y$4,0),VLOOKUP($G187,DOMPO,Y$5,0)),"")</f>
        <v/>
      </c>
      <c r="Z187" s="775" t="str">
        <f>IFERROR(IF(AND('DOMESTIC Wksht'!$BX$10="No Split",'DOMESTIC Wksht'!$D$1="W03"),VLOOKUP($G187,DOMPO,Z$4,0),VLOOKUP($G187,DOMPO,Z$5,0)),"")</f>
        <v/>
      </c>
      <c r="AA187" s="776" t="str">
        <f t="shared" si="43"/>
        <v/>
      </c>
      <c r="AB187" s="783">
        <f t="shared" si="44"/>
        <v>0</v>
      </c>
      <c r="AD187" s="490">
        <v>180</v>
      </c>
      <c r="AE187" s="698">
        <f>'DOMESTIC Wksht'!E194</f>
        <v>0</v>
      </c>
      <c r="AF187" s="698">
        <f>'DOMESTIC Wksht'!F194</f>
        <v>0</v>
      </c>
      <c r="AG187" s="1280">
        <f>'DOMESTIC Wksht'!N194</f>
        <v>0</v>
      </c>
      <c r="AH187" s="1280">
        <f>'DOMESTIC Wksht'!O194</f>
        <v>0</v>
      </c>
      <c r="AI187" s="699" t="str">
        <f>'DOMESTIC Wksht'!P194</f>
        <v>MP</v>
      </c>
      <c r="AJ187" s="1280">
        <f t="shared" si="48"/>
        <v>0</v>
      </c>
      <c r="AK187" s="700">
        <f>'DOMESTIC Wksht'!R194</f>
        <v>0</v>
      </c>
      <c r="AL187" s="495">
        <f t="shared" si="49"/>
        <v>0</v>
      </c>
      <c r="AM187" s="495">
        <f t="shared" si="50"/>
        <v>0</v>
      </c>
    </row>
    <row r="188" spans="2:39">
      <c r="B188" s="723"/>
      <c r="C188" s="92"/>
      <c r="D188" s="92"/>
      <c r="E188" s="724"/>
      <c r="F188" s="720">
        <f t="shared" si="51"/>
        <v>0</v>
      </c>
      <c r="G188" s="719"/>
      <c r="H188" s="771" t="str">
        <f t="shared" ref="H188:I207" si="60">IFERROR(VLOOKUP($G188,DOMPO,H$5,0),"")</f>
        <v/>
      </c>
      <c r="I188" s="771" t="str">
        <f t="shared" si="60"/>
        <v/>
      </c>
      <c r="J188" s="695"/>
      <c r="K188" s="784">
        <f t="shared" si="45"/>
        <v>0</v>
      </c>
      <c r="L188" s="773" t="str">
        <f t="shared" si="42"/>
        <v/>
      </c>
      <c r="M188" s="774" t="str">
        <f t="shared" si="46"/>
        <v/>
      </c>
      <c r="N188" s="775" t="str">
        <f t="shared" si="46"/>
        <v/>
      </c>
      <c r="O188" s="776" t="str">
        <f t="shared" si="52"/>
        <v/>
      </c>
      <c r="P188" s="777" t="str">
        <f t="shared" si="59"/>
        <v/>
      </c>
      <c r="Q188" s="778" t="str">
        <f t="shared" si="59"/>
        <v/>
      </c>
      <c r="R188" s="779" t="str">
        <f t="shared" si="59"/>
        <v/>
      </c>
      <c r="S188" s="774" t="str">
        <f t="shared" si="55"/>
        <v/>
      </c>
      <c r="T188" s="775" t="str">
        <f t="shared" si="55"/>
        <v/>
      </c>
      <c r="U188" s="776" t="str">
        <f t="shared" si="55"/>
        <v/>
      </c>
      <c r="V188" s="774" t="str">
        <f t="shared" si="47"/>
        <v/>
      </c>
      <c r="W188" s="775" t="str">
        <f t="shared" si="47"/>
        <v/>
      </c>
      <c r="X188" s="776" t="str">
        <f t="shared" si="47"/>
        <v/>
      </c>
      <c r="Y188" s="774" t="str">
        <f>IFERROR(IF(AND('DOMESTIC Wksht'!$BX$10="No Split",'DOMESTIC Wksht'!$D$1="W001"),VLOOKUP($G188,DOMPO,Y$4,0),VLOOKUP($G188,DOMPO,Y$5,0)),"")</f>
        <v/>
      </c>
      <c r="Z188" s="775" t="str">
        <f>IFERROR(IF(AND('DOMESTIC Wksht'!$BX$10="No Split",'DOMESTIC Wksht'!$D$1="W03"),VLOOKUP($G188,DOMPO,Z$4,0),VLOOKUP($G188,DOMPO,Z$5,0)),"")</f>
        <v/>
      </c>
      <c r="AA188" s="776" t="str">
        <f t="shared" si="43"/>
        <v/>
      </c>
      <c r="AB188" s="783">
        <f t="shared" si="44"/>
        <v>0</v>
      </c>
      <c r="AD188" s="490">
        <v>181</v>
      </c>
      <c r="AE188" s="698">
        <f>'DOMESTIC Wksht'!E195</f>
        <v>0</v>
      </c>
      <c r="AF188" s="698">
        <f>'DOMESTIC Wksht'!F195</f>
        <v>0</v>
      </c>
      <c r="AG188" s="1280">
        <f>'DOMESTIC Wksht'!N195</f>
        <v>0</v>
      </c>
      <c r="AH188" s="1280">
        <f>'DOMESTIC Wksht'!O195</f>
        <v>0</v>
      </c>
      <c r="AI188" s="699" t="str">
        <f>'DOMESTIC Wksht'!P195</f>
        <v>MP</v>
      </c>
      <c r="AJ188" s="1280">
        <f t="shared" si="48"/>
        <v>0</v>
      </c>
      <c r="AK188" s="700">
        <f>'DOMESTIC Wksht'!R195</f>
        <v>0</v>
      </c>
      <c r="AL188" s="495">
        <f t="shared" si="49"/>
        <v>0</v>
      </c>
      <c r="AM188" s="495">
        <f t="shared" si="50"/>
        <v>0</v>
      </c>
    </row>
    <row r="189" spans="2:39">
      <c r="B189" s="723"/>
      <c r="C189" s="92"/>
      <c r="D189" s="92"/>
      <c r="E189" s="724"/>
      <c r="F189" s="720">
        <f t="shared" si="51"/>
        <v>0</v>
      </c>
      <c r="G189" s="719"/>
      <c r="H189" s="771" t="str">
        <f t="shared" si="60"/>
        <v/>
      </c>
      <c r="I189" s="771" t="str">
        <f t="shared" si="60"/>
        <v/>
      </c>
      <c r="J189" s="695"/>
      <c r="K189" s="784">
        <f t="shared" si="45"/>
        <v>0</v>
      </c>
      <c r="L189" s="773" t="str">
        <f t="shared" si="42"/>
        <v/>
      </c>
      <c r="M189" s="774" t="str">
        <f t="shared" si="46"/>
        <v/>
      </c>
      <c r="N189" s="775" t="str">
        <f t="shared" si="46"/>
        <v/>
      </c>
      <c r="O189" s="776" t="str">
        <f t="shared" si="52"/>
        <v/>
      </c>
      <c r="P189" s="777" t="str">
        <f t="shared" si="59"/>
        <v/>
      </c>
      <c r="Q189" s="778" t="str">
        <f t="shared" si="59"/>
        <v/>
      </c>
      <c r="R189" s="779" t="str">
        <f t="shared" si="59"/>
        <v/>
      </c>
      <c r="S189" s="774" t="str">
        <f t="shared" si="55"/>
        <v/>
      </c>
      <c r="T189" s="775" t="str">
        <f t="shared" si="55"/>
        <v/>
      </c>
      <c r="U189" s="776" t="str">
        <f t="shared" si="55"/>
        <v/>
      </c>
      <c r="V189" s="774" t="str">
        <f t="shared" si="47"/>
        <v/>
      </c>
      <c r="W189" s="775" t="str">
        <f t="shared" si="47"/>
        <v/>
      </c>
      <c r="X189" s="776" t="str">
        <f t="shared" si="47"/>
        <v/>
      </c>
      <c r="Y189" s="774" t="str">
        <f>IFERROR(IF(AND('DOMESTIC Wksht'!$BX$10="No Split",'DOMESTIC Wksht'!$D$1="W001"),VLOOKUP($G189,DOMPO,Y$4,0),VLOOKUP($G189,DOMPO,Y$5,0)),"")</f>
        <v/>
      </c>
      <c r="Z189" s="775" t="str">
        <f>IFERROR(IF(AND('DOMESTIC Wksht'!$BX$10="No Split",'DOMESTIC Wksht'!$D$1="W03"),VLOOKUP($G189,DOMPO,Z$4,0),VLOOKUP($G189,DOMPO,Z$5,0)),"")</f>
        <v/>
      </c>
      <c r="AA189" s="776" t="str">
        <f t="shared" si="43"/>
        <v/>
      </c>
      <c r="AB189" s="783">
        <f t="shared" si="44"/>
        <v>0</v>
      </c>
      <c r="AD189" s="490">
        <v>182</v>
      </c>
      <c r="AE189" s="698">
        <f>'DOMESTIC Wksht'!E196</f>
        <v>0</v>
      </c>
      <c r="AF189" s="698">
        <f>'DOMESTIC Wksht'!F196</f>
        <v>0</v>
      </c>
      <c r="AG189" s="1280">
        <f>'DOMESTIC Wksht'!N196</f>
        <v>0</v>
      </c>
      <c r="AH189" s="1280">
        <f>'DOMESTIC Wksht'!O196</f>
        <v>0</v>
      </c>
      <c r="AI189" s="699" t="str">
        <f>'DOMESTIC Wksht'!P196</f>
        <v>MP</v>
      </c>
      <c r="AJ189" s="1280">
        <f t="shared" si="48"/>
        <v>0</v>
      </c>
      <c r="AK189" s="700">
        <f>'DOMESTIC Wksht'!R196</f>
        <v>0</v>
      </c>
      <c r="AL189" s="495">
        <f t="shared" si="49"/>
        <v>0</v>
      </c>
      <c r="AM189" s="495">
        <f t="shared" si="50"/>
        <v>0</v>
      </c>
    </row>
    <row r="190" spans="2:39">
      <c r="B190" s="723"/>
      <c r="C190" s="92"/>
      <c r="D190" s="92"/>
      <c r="E190" s="724"/>
      <c r="F190" s="720">
        <f t="shared" si="51"/>
        <v>0</v>
      </c>
      <c r="G190" s="719"/>
      <c r="H190" s="771" t="str">
        <f t="shared" si="60"/>
        <v/>
      </c>
      <c r="I190" s="771" t="str">
        <f t="shared" si="60"/>
        <v/>
      </c>
      <c r="J190" s="695"/>
      <c r="K190" s="784">
        <f t="shared" si="45"/>
        <v>0</v>
      </c>
      <c r="L190" s="773" t="str">
        <f t="shared" si="42"/>
        <v/>
      </c>
      <c r="M190" s="774" t="str">
        <f t="shared" si="46"/>
        <v/>
      </c>
      <c r="N190" s="775" t="str">
        <f t="shared" si="46"/>
        <v/>
      </c>
      <c r="O190" s="776" t="str">
        <f t="shared" si="52"/>
        <v/>
      </c>
      <c r="P190" s="777" t="str">
        <f t="shared" si="59"/>
        <v/>
      </c>
      <c r="Q190" s="778" t="str">
        <f t="shared" si="59"/>
        <v/>
      </c>
      <c r="R190" s="779" t="str">
        <f t="shared" si="59"/>
        <v/>
      </c>
      <c r="S190" s="774" t="str">
        <f t="shared" si="55"/>
        <v/>
      </c>
      <c r="T190" s="775" t="str">
        <f t="shared" si="55"/>
        <v/>
      </c>
      <c r="U190" s="776" t="str">
        <f t="shared" si="55"/>
        <v/>
      </c>
      <c r="V190" s="774" t="str">
        <f t="shared" si="47"/>
        <v/>
      </c>
      <c r="W190" s="775" t="str">
        <f t="shared" si="47"/>
        <v/>
      </c>
      <c r="X190" s="776" t="str">
        <f t="shared" si="47"/>
        <v/>
      </c>
      <c r="Y190" s="774" t="str">
        <f>IFERROR(IF(AND('DOMESTIC Wksht'!$BX$10="No Split",'DOMESTIC Wksht'!$D$1="W001"),VLOOKUP($G190,DOMPO,Y$4,0),VLOOKUP($G190,DOMPO,Y$5,0)),"")</f>
        <v/>
      </c>
      <c r="Z190" s="775" t="str">
        <f>IFERROR(IF(AND('DOMESTIC Wksht'!$BX$10="No Split",'DOMESTIC Wksht'!$D$1="W03"),VLOOKUP($G190,DOMPO,Z$4,0),VLOOKUP($G190,DOMPO,Z$5,0)),"")</f>
        <v/>
      </c>
      <c r="AA190" s="776" t="str">
        <f t="shared" si="43"/>
        <v/>
      </c>
      <c r="AB190" s="783">
        <f t="shared" si="44"/>
        <v>0</v>
      </c>
      <c r="AD190" s="490">
        <v>183</v>
      </c>
      <c r="AE190" s="698">
        <f>'DOMESTIC Wksht'!E197</f>
        <v>0</v>
      </c>
      <c r="AF190" s="698">
        <f>'DOMESTIC Wksht'!F197</f>
        <v>0</v>
      </c>
      <c r="AG190" s="1280">
        <f>'DOMESTIC Wksht'!N197</f>
        <v>0</v>
      </c>
      <c r="AH190" s="1280">
        <f>'DOMESTIC Wksht'!O197</f>
        <v>0</v>
      </c>
      <c r="AI190" s="699" t="str">
        <f>'DOMESTIC Wksht'!P197</f>
        <v>MP</v>
      </c>
      <c r="AJ190" s="1280">
        <f t="shared" si="48"/>
        <v>0</v>
      </c>
      <c r="AK190" s="700">
        <f>'DOMESTIC Wksht'!R197</f>
        <v>0</v>
      </c>
      <c r="AL190" s="495">
        <f t="shared" si="49"/>
        <v>0</v>
      </c>
      <c r="AM190" s="495">
        <f t="shared" si="50"/>
        <v>0</v>
      </c>
    </row>
    <row r="191" spans="2:39">
      <c r="B191" s="723"/>
      <c r="C191" s="92"/>
      <c r="D191" s="92"/>
      <c r="E191" s="724"/>
      <c r="F191" s="720">
        <f t="shared" si="51"/>
        <v>0</v>
      </c>
      <c r="G191" s="719"/>
      <c r="H191" s="771" t="str">
        <f t="shared" si="60"/>
        <v/>
      </c>
      <c r="I191" s="771" t="str">
        <f t="shared" si="60"/>
        <v/>
      </c>
      <c r="J191" s="695"/>
      <c r="K191" s="784">
        <f t="shared" si="45"/>
        <v>0</v>
      </c>
      <c r="L191" s="773" t="str">
        <f t="shared" si="42"/>
        <v/>
      </c>
      <c r="M191" s="774" t="str">
        <f t="shared" si="46"/>
        <v/>
      </c>
      <c r="N191" s="775" t="str">
        <f t="shared" si="46"/>
        <v/>
      </c>
      <c r="O191" s="776" t="str">
        <f t="shared" si="52"/>
        <v/>
      </c>
      <c r="P191" s="777" t="str">
        <f t="shared" si="59"/>
        <v/>
      </c>
      <c r="Q191" s="778" t="str">
        <f t="shared" si="59"/>
        <v/>
      </c>
      <c r="R191" s="779" t="str">
        <f t="shared" si="59"/>
        <v/>
      </c>
      <c r="S191" s="774" t="str">
        <f t="shared" si="55"/>
        <v/>
      </c>
      <c r="T191" s="775" t="str">
        <f t="shared" si="55"/>
        <v/>
      </c>
      <c r="U191" s="776" t="str">
        <f t="shared" si="55"/>
        <v/>
      </c>
      <c r="V191" s="774" t="str">
        <f t="shared" si="47"/>
        <v/>
      </c>
      <c r="W191" s="775" t="str">
        <f t="shared" si="47"/>
        <v/>
      </c>
      <c r="X191" s="776" t="str">
        <f t="shared" si="47"/>
        <v/>
      </c>
      <c r="Y191" s="774" t="str">
        <f>IFERROR(IF(AND('DOMESTIC Wksht'!$BX$10="No Split",'DOMESTIC Wksht'!$D$1="W001"),VLOOKUP($G191,DOMPO,Y$4,0),VLOOKUP($G191,DOMPO,Y$5,0)),"")</f>
        <v/>
      </c>
      <c r="Z191" s="775" t="str">
        <f>IFERROR(IF(AND('DOMESTIC Wksht'!$BX$10="No Split",'DOMESTIC Wksht'!$D$1="W03"),VLOOKUP($G191,DOMPO,Z$4,0),VLOOKUP($G191,DOMPO,Z$5,0)),"")</f>
        <v/>
      </c>
      <c r="AA191" s="776" t="str">
        <f t="shared" si="43"/>
        <v/>
      </c>
      <c r="AB191" s="783">
        <f t="shared" si="44"/>
        <v>0</v>
      </c>
      <c r="AD191" s="490">
        <v>184</v>
      </c>
      <c r="AE191" s="698">
        <f>'DOMESTIC Wksht'!E198</f>
        <v>0</v>
      </c>
      <c r="AF191" s="698">
        <f>'DOMESTIC Wksht'!F198</f>
        <v>0</v>
      </c>
      <c r="AG191" s="1280">
        <f>'DOMESTIC Wksht'!N198</f>
        <v>0</v>
      </c>
      <c r="AH191" s="1280">
        <f>'DOMESTIC Wksht'!O198</f>
        <v>0</v>
      </c>
      <c r="AI191" s="699" t="str">
        <f>'DOMESTIC Wksht'!P198</f>
        <v>MP</v>
      </c>
      <c r="AJ191" s="1280">
        <f t="shared" si="48"/>
        <v>0</v>
      </c>
      <c r="AK191" s="700">
        <f>'DOMESTIC Wksht'!R198</f>
        <v>0</v>
      </c>
      <c r="AL191" s="495">
        <f t="shared" si="49"/>
        <v>0</v>
      </c>
      <c r="AM191" s="495">
        <f t="shared" si="50"/>
        <v>0</v>
      </c>
    </row>
    <row r="192" spans="2:39">
      <c r="B192" s="723"/>
      <c r="C192" s="92"/>
      <c r="D192" s="92"/>
      <c r="E192" s="724"/>
      <c r="F192" s="720">
        <f t="shared" si="51"/>
        <v>0</v>
      </c>
      <c r="G192" s="719"/>
      <c r="H192" s="771" t="str">
        <f t="shared" si="60"/>
        <v/>
      </c>
      <c r="I192" s="771" t="str">
        <f t="shared" si="60"/>
        <v/>
      </c>
      <c r="J192" s="695"/>
      <c r="K192" s="784">
        <f t="shared" si="45"/>
        <v>0</v>
      </c>
      <c r="L192" s="773" t="str">
        <f t="shared" si="42"/>
        <v/>
      </c>
      <c r="M192" s="774" t="str">
        <f t="shared" si="46"/>
        <v/>
      </c>
      <c r="N192" s="775" t="str">
        <f t="shared" si="46"/>
        <v/>
      </c>
      <c r="O192" s="776" t="str">
        <f t="shared" si="52"/>
        <v/>
      </c>
      <c r="P192" s="777" t="str">
        <f t="shared" si="59"/>
        <v/>
      </c>
      <c r="Q192" s="778" t="str">
        <f t="shared" si="59"/>
        <v/>
      </c>
      <c r="R192" s="779" t="str">
        <f t="shared" si="59"/>
        <v/>
      </c>
      <c r="S192" s="774" t="str">
        <f t="shared" si="55"/>
        <v/>
      </c>
      <c r="T192" s="775" t="str">
        <f t="shared" si="55"/>
        <v/>
      </c>
      <c r="U192" s="776" t="str">
        <f t="shared" si="55"/>
        <v/>
      </c>
      <c r="V192" s="774" t="str">
        <f t="shared" si="47"/>
        <v/>
      </c>
      <c r="W192" s="775" t="str">
        <f t="shared" si="47"/>
        <v/>
      </c>
      <c r="X192" s="776" t="str">
        <f t="shared" si="47"/>
        <v/>
      </c>
      <c r="Y192" s="774" t="str">
        <f>IFERROR(IF(AND('DOMESTIC Wksht'!$BX$10="No Split",'DOMESTIC Wksht'!$D$1="W001"),VLOOKUP($G192,DOMPO,Y$4,0),VLOOKUP($G192,DOMPO,Y$5,0)),"")</f>
        <v/>
      </c>
      <c r="Z192" s="775" t="str">
        <f>IFERROR(IF(AND('DOMESTIC Wksht'!$BX$10="No Split",'DOMESTIC Wksht'!$D$1="W03"),VLOOKUP($G192,DOMPO,Z$4,0),VLOOKUP($G192,DOMPO,Z$5,0)),"")</f>
        <v/>
      </c>
      <c r="AA192" s="776" t="str">
        <f t="shared" si="43"/>
        <v/>
      </c>
      <c r="AB192" s="783">
        <f t="shared" si="44"/>
        <v>0</v>
      </c>
      <c r="AD192" s="490">
        <v>185</v>
      </c>
      <c r="AE192" s="698">
        <f>'DOMESTIC Wksht'!E199</f>
        <v>0</v>
      </c>
      <c r="AF192" s="698">
        <f>'DOMESTIC Wksht'!F199</f>
        <v>0</v>
      </c>
      <c r="AG192" s="1280">
        <f>'DOMESTIC Wksht'!N199</f>
        <v>0</v>
      </c>
      <c r="AH192" s="1280">
        <f>'DOMESTIC Wksht'!O199</f>
        <v>0</v>
      </c>
      <c r="AI192" s="699" t="str">
        <f>'DOMESTIC Wksht'!P199</f>
        <v>MP</v>
      </c>
      <c r="AJ192" s="1280">
        <f t="shared" si="48"/>
        <v>0</v>
      </c>
      <c r="AK192" s="700">
        <f>'DOMESTIC Wksht'!R199</f>
        <v>0</v>
      </c>
      <c r="AL192" s="495">
        <f t="shared" si="49"/>
        <v>0</v>
      </c>
      <c r="AM192" s="495">
        <f t="shared" si="50"/>
        <v>0</v>
      </c>
    </row>
    <row r="193" spans="2:39">
      <c r="B193" s="723"/>
      <c r="C193" s="92"/>
      <c r="D193" s="92"/>
      <c r="E193" s="724"/>
      <c r="F193" s="720">
        <f t="shared" si="51"/>
        <v>0</v>
      </c>
      <c r="G193" s="719"/>
      <c r="H193" s="771" t="str">
        <f t="shared" si="60"/>
        <v/>
      </c>
      <c r="I193" s="771" t="str">
        <f t="shared" si="60"/>
        <v/>
      </c>
      <c r="J193" s="695"/>
      <c r="K193" s="784">
        <f t="shared" si="45"/>
        <v>0</v>
      </c>
      <c r="L193" s="773" t="str">
        <f t="shared" si="42"/>
        <v/>
      </c>
      <c r="M193" s="774" t="str">
        <f t="shared" si="46"/>
        <v/>
      </c>
      <c r="N193" s="775" t="str">
        <f t="shared" si="46"/>
        <v/>
      </c>
      <c r="O193" s="776" t="str">
        <f t="shared" si="52"/>
        <v/>
      </c>
      <c r="P193" s="777" t="str">
        <f t="shared" si="59"/>
        <v/>
      </c>
      <c r="Q193" s="778" t="str">
        <f t="shared" si="59"/>
        <v/>
      </c>
      <c r="R193" s="779" t="str">
        <f t="shared" si="59"/>
        <v/>
      </c>
      <c r="S193" s="774" t="str">
        <f t="shared" si="55"/>
        <v/>
      </c>
      <c r="T193" s="775" t="str">
        <f t="shared" si="55"/>
        <v/>
      </c>
      <c r="U193" s="776" t="str">
        <f t="shared" si="55"/>
        <v/>
      </c>
      <c r="V193" s="774" t="str">
        <f t="shared" si="47"/>
        <v/>
      </c>
      <c r="W193" s="775" t="str">
        <f t="shared" si="47"/>
        <v/>
      </c>
      <c r="X193" s="776" t="str">
        <f t="shared" si="47"/>
        <v/>
      </c>
      <c r="Y193" s="774" t="str">
        <f>IFERROR(IF(AND('DOMESTIC Wksht'!$BX$10="No Split",'DOMESTIC Wksht'!$D$1="W001"),VLOOKUP($G193,DOMPO,Y$4,0),VLOOKUP($G193,DOMPO,Y$5,0)),"")</f>
        <v/>
      </c>
      <c r="Z193" s="775" t="str">
        <f>IFERROR(IF(AND('DOMESTIC Wksht'!$BX$10="No Split",'DOMESTIC Wksht'!$D$1="W03"),VLOOKUP($G193,DOMPO,Z$4,0),VLOOKUP($G193,DOMPO,Z$5,0)),"")</f>
        <v/>
      </c>
      <c r="AA193" s="776" t="str">
        <f t="shared" si="43"/>
        <v/>
      </c>
      <c r="AB193" s="783">
        <f t="shared" si="44"/>
        <v>0</v>
      </c>
      <c r="AD193" s="490">
        <v>186</v>
      </c>
      <c r="AE193" s="698">
        <f>'DOMESTIC Wksht'!E200</f>
        <v>0</v>
      </c>
      <c r="AF193" s="698">
        <f>'DOMESTIC Wksht'!F200</f>
        <v>0</v>
      </c>
      <c r="AG193" s="1280">
        <f>'DOMESTIC Wksht'!N200</f>
        <v>0</v>
      </c>
      <c r="AH193" s="1280">
        <f>'DOMESTIC Wksht'!O200</f>
        <v>0</v>
      </c>
      <c r="AI193" s="699" t="str">
        <f>'DOMESTIC Wksht'!P200</f>
        <v>MP</v>
      </c>
      <c r="AJ193" s="1280">
        <f t="shared" si="48"/>
        <v>0</v>
      </c>
      <c r="AK193" s="700">
        <f>'DOMESTIC Wksht'!R200</f>
        <v>0</v>
      </c>
      <c r="AL193" s="495">
        <f t="shared" si="49"/>
        <v>0</v>
      </c>
      <c r="AM193" s="495">
        <f t="shared" si="50"/>
        <v>0</v>
      </c>
    </row>
    <row r="194" spans="2:39">
      <c r="B194" s="723"/>
      <c r="C194" s="92"/>
      <c r="D194" s="92"/>
      <c r="E194" s="724"/>
      <c r="F194" s="720">
        <f t="shared" si="51"/>
        <v>0</v>
      </c>
      <c r="G194" s="719"/>
      <c r="H194" s="771" t="str">
        <f t="shared" si="60"/>
        <v/>
      </c>
      <c r="I194" s="771" t="str">
        <f t="shared" si="60"/>
        <v/>
      </c>
      <c r="J194" s="695"/>
      <c r="K194" s="784">
        <f t="shared" si="45"/>
        <v>0</v>
      </c>
      <c r="L194" s="773" t="str">
        <f t="shared" si="42"/>
        <v/>
      </c>
      <c r="M194" s="774" t="str">
        <f t="shared" si="46"/>
        <v/>
      </c>
      <c r="N194" s="775" t="str">
        <f t="shared" si="46"/>
        <v/>
      </c>
      <c r="O194" s="776" t="str">
        <f t="shared" si="52"/>
        <v/>
      </c>
      <c r="P194" s="777" t="str">
        <f t="shared" si="59"/>
        <v/>
      </c>
      <c r="Q194" s="778" t="str">
        <f t="shared" si="59"/>
        <v/>
      </c>
      <c r="R194" s="779" t="str">
        <f t="shared" si="59"/>
        <v/>
      </c>
      <c r="S194" s="774" t="str">
        <f t="shared" si="55"/>
        <v/>
      </c>
      <c r="T194" s="775" t="str">
        <f t="shared" si="55"/>
        <v/>
      </c>
      <c r="U194" s="776" t="str">
        <f t="shared" si="55"/>
        <v/>
      </c>
      <c r="V194" s="774" t="str">
        <f t="shared" si="47"/>
        <v/>
      </c>
      <c r="W194" s="775" t="str">
        <f t="shared" si="47"/>
        <v/>
      </c>
      <c r="X194" s="776" t="str">
        <f t="shared" si="47"/>
        <v/>
      </c>
      <c r="Y194" s="774" t="str">
        <f>IFERROR(IF(AND('DOMESTIC Wksht'!$BX$10="No Split",'DOMESTIC Wksht'!$D$1="W001"),VLOOKUP($G194,DOMPO,Y$4,0),VLOOKUP($G194,DOMPO,Y$5,0)),"")</f>
        <v/>
      </c>
      <c r="Z194" s="775" t="str">
        <f>IFERROR(IF(AND('DOMESTIC Wksht'!$BX$10="No Split",'DOMESTIC Wksht'!$D$1="W03"),VLOOKUP($G194,DOMPO,Z$4,0),VLOOKUP($G194,DOMPO,Z$5,0)),"")</f>
        <v/>
      </c>
      <c r="AA194" s="776" t="str">
        <f t="shared" si="43"/>
        <v/>
      </c>
      <c r="AB194" s="783">
        <f t="shared" si="44"/>
        <v>0</v>
      </c>
      <c r="AD194" s="490">
        <v>187</v>
      </c>
      <c r="AE194" s="698">
        <f>'DOMESTIC Wksht'!E201</f>
        <v>0</v>
      </c>
      <c r="AF194" s="698">
        <f>'DOMESTIC Wksht'!F201</f>
        <v>0</v>
      </c>
      <c r="AG194" s="1280">
        <f>'DOMESTIC Wksht'!N201</f>
        <v>0</v>
      </c>
      <c r="AH194" s="1280">
        <f>'DOMESTIC Wksht'!O201</f>
        <v>0</v>
      </c>
      <c r="AI194" s="699" t="str">
        <f>'DOMESTIC Wksht'!P201</f>
        <v>MP</v>
      </c>
      <c r="AJ194" s="1280">
        <f t="shared" si="48"/>
        <v>0</v>
      </c>
      <c r="AK194" s="700">
        <f>'DOMESTIC Wksht'!R201</f>
        <v>0</v>
      </c>
      <c r="AL194" s="495">
        <f t="shared" si="49"/>
        <v>0</v>
      </c>
      <c r="AM194" s="495">
        <f t="shared" si="50"/>
        <v>0</v>
      </c>
    </row>
    <row r="195" spans="2:39">
      <c r="B195" s="723"/>
      <c r="C195" s="92"/>
      <c r="D195" s="92"/>
      <c r="E195" s="724"/>
      <c r="F195" s="720">
        <f t="shared" si="51"/>
        <v>0</v>
      </c>
      <c r="G195" s="719"/>
      <c r="H195" s="771" t="str">
        <f t="shared" si="60"/>
        <v/>
      </c>
      <c r="I195" s="771" t="str">
        <f t="shared" si="60"/>
        <v/>
      </c>
      <c r="J195" s="695"/>
      <c r="K195" s="784">
        <f t="shared" si="45"/>
        <v>0</v>
      </c>
      <c r="L195" s="773" t="str">
        <f t="shared" si="42"/>
        <v/>
      </c>
      <c r="M195" s="774" t="str">
        <f t="shared" si="46"/>
        <v/>
      </c>
      <c r="N195" s="775" t="str">
        <f t="shared" si="46"/>
        <v/>
      </c>
      <c r="O195" s="776" t="str">
        <f t="shared" si="52"/>
        <v/>
      </c>
      <c r="P195" s="777" t="str">
        <f t="shared" si="59"/>
        <v/>
      </c>
      <c r="Q195" s="778" t="str">
        <f t="shared" si="59"/>
        <v/>
      </c>
      <c r="R195" s="779" t="str">
        <f t="shared" si="59"/>
        <v/>
      </c>
      <c r="S195" s="774" t="str">
        <f t="shared" si="55"/>
        <v/>
      </c>
      <c r="T195" s="775" t="str">
        <f t="shared" si="55"/>
        <v/>
      </c>
      <c r="U195" s="776" t="str">
        <f t="shared" si="55"/>
        <v/>
      </c>
      <c r="V195" s="774" t="str">
        <f t="shared" si="47"/>
        <v/>
      </c>
      <c r="W195" s="775" t="str">
        <f t="shared" si="47"/>
        <v/>
      </c>
      <c r="X195" s="776" t="str">
        <f t="shared" si="47"/>
        <v/>
      </c>
      <c r="Y195" s="774" t="str">
        <f>IFERROR(IF(AND('DOMESTIC Wksht'!$BX$10="No Split",'DOMESTIC Wksht'!$D$1="W001"),VLOOKUP($G195,DOMPO,Y$4,0),VLOOKUP($G195,DOMPO,Y$5,0)),"")</f>
        <v/>
      </c>
      <c r="Z195" s="775" t="str">
        <f>IFERROR(IF(AND('DOMESTIC Wksht'!$BX$10="No Split",'DOMESTIC Wksht'!$D$1="W03"),VLOOKUP($G195,DOMPO,Z$4,0),VLOOKUP($G195,DOMPO,Z$5,0)),"")</f>
        <v/>
      </c>
      <c r="AA195" s="776" t="str">
        <f t="shared" si="43"/>
        <v/>
      </c>
      <c r="AB195" s="783">
        <f t="shared" si="44"/>
        <v>0</v>
      </c>
      <c r="AD195" s="490">
        <v>188</v>
      </c>
      <c r="AE195" s="698">
        <f>'DOMESTIC Wksht'!E202</f>
        <v>0</v>
      </c>
      <c r="AF195" s="698">
        <f>'DOMESTIC Wksht'!F202</f>
        <v>0</v>
      </c>
      <c r="AG195" s="1280">
        <f>'DOMESTIC Wksht'!N202</f>
        <v>0</v>
      </c>
      <c r="AH195" s="1280">
        <f>'DOMESTIC Wksht'!O202</f>
        <v>0</v>
      </c>
      <c r="AI195" s="699" t="str">
        <f>'DOMESTIC Wksht'!P202</f>
        <v>MP</v>
      </c>
      <c r="AJ195" s="1280">
        <f t="shared" si="48"/>
        <v>0</v>
      </c>
      <c r="AK195" s="700">
        <f>'DOMESTIC Wksht'!R202</f>
        <v>0</v>
      </c>
      <c r="AL195" s="495">
        <f t="shared" si="49"/>
        <v>0</v>
      </c>
      <c r="AM195" s="495">
        <f t="shared" si="50"/>
        <v>0</v>
      </c>
    </row>
    <row r="196" spans="2:39">
      <c r="B196" s="723"/>
      <c r="C196" s="92"/>
      <c r="D196" s="92"/>
      <c r="E196" s="724"/>
      <c r="F196" s="720">
        <f t="shared" si="51"/>
        <v>0</v>
      </c>
      <c r="G196" s="719"/>
      <c r="H196" s="771" t="str">
        <f t="shared" si="60"/>
        <v/>
      </c>
      <c r="I196" s="771" t="str">
        <f t="shared" si="60"/>
        <v/>
      </c>
      <c r="J196" s="695"/>
      <c r="K196" s="784">
        <f t="shared" si="45"/>
        <v>0</v>
      </c>
      <c r="L196" s="773" t="str">
        <f t="shared" si="42"/>
        <v/>
      </c>
      <c r="M196" s="774" t="str">
        <f t="shared" si="46"/>
        <v/>
      </c>
      <c r="N196" s="775" t="str">
        <f t="shared" si="46"/>
        <v/>
      </c>
      <c r="O196" s="776" t="str">
        <f t="shared" si="52"/>
        <v/>
      </c>
      <c r="P196" s="777" t="str">
        <f t="shared" si="59"/>
        <v/>
      </c>
      <c r="Q196" s="778" t="str">
        <f t="shared" si="59"/>
        <v/>
      </c>
      <c r="R196" s="779" t="str">
        <f t="shared" si="59"/>
        <v/>
      </c>
      <c r="S196" s="774" t="str">
        <f t="shared" si="55"/>
        <v/>
      </c>
      <c r="T196" s="775" t="str">
        <f t="shared" si="55"/>
        <v/>
      </c>
      <c r="U196" s="776" t="str">
        <f t="shared" si="55"/>
        <v/>
      </c>
      <c r="V196" s="774" t="str">
        <f t="shared" si="47"/>
        <v/>
      </c>
      <c r="W196" s="775" t="str">
        <f t="shared" si="47"/>
        <v/>
      </c>
      <c r="X196" s="776" t="str">
        <f t="shared" si="47"/>
        <v/>
      </c>
      <c r="Y196" s="774" t="str">
        <f>IFERROR(IF(AND('DOMESTIC Wksht'!$BX$10="No Split",'DOMESTIC Wksht'!$D$1="W001"),VLOOKUP($G196,DOMPO,Y$4,0),VLOOKUP($G196,DOMPO,Y$5,0)),"")</f>
        <v/>
      </c>
      <c r="Z196" s="775" t="str">
        <f>IFERROR(IF(AND('DOMESTIC Wksht'!$BX$10="No Split",'DOMESTIC Wksht'!$D$1="W03"),VLOOKUP($G196,DOMPO,Z$4,0),VLOOKUP($G196,DOMPO,Z$5,0)),"")</f>
        <v/>
      </c>
      <c r="AA196" s="776" t="str">
        <f t="shared" si="43"/>
        <v/>
      </c>
      <c r="AB196" s="783">
        <f t="shared" si="44"/>
        <v>0</v>
      </c>
      <c r="AD196" s="490">
        <v>189</v>
      </c>
      <c r="AE196" s="698">
        <f>'DOMESTIC Wksht'!E203</f>
        <v>0</v>
      </c>
      <c r="AF196" s="698">
        <f>'DOMESTIC Wksht'!F203</f>
        <v>0</v>
      </c>
      <c r="AG196" s="1280">
        <f>'DOMESTIC Wksht'!N203</f>
        <v>0</v>
      </c>
      <c r="AH196" s="1280">
        <f>'DOMESTIC Wksht'!O203</f>
        <v>0</v>
      </c>
      <c r="AI196" s="699" t="str">
        <f>'DOMESTIC Wksht'!P203</f>
        <v>MP</v>
      </c>
      <c r="AJ196" s="1280">
        <f t="shared" si="48"/>
        <v>0</v>
      </c>
      <c r="AK196" s="700">
        <f>'DOMESTIC Wksht'!R203</f>
        <v>0</v>
      </c>
      <c r="AL196" s="495">
        <f t="shared" si="49"/>
        <v>0</v>
      </c>
      <c r="AM196" s="495">
        <f t="shared" si="50"/>
        <v>0</v>
      </c>
    </row>
    <row r="197" spans="2:39">
      <c r="B197" s="723"/>
      <c r="C197" s="92"/>
      <c r="D197" s="92"/>
      <c r="E197" s="724"/>
      <c r="F197" s="720">
        <f t="shared" si="51"/>
        <v>0</v>
      </c>
      <c r="G197" s="719"/>
      <c r="H197" s="771" t="str">
        <f t="shared" si="60"/>
        <v/>
      </c>
      <c r="I197" s="771" t="str">
        <f t="shared" si="60"/>
        <v/>
      </c>
      <c r="J197" s="695"/>
      <c r="K197" s="784">
        <f t="shared" si="45"/>
        <v>0</v>
      </c>
      <c r="L197" s="773" t="str">
        <f t="shared" si="42"/>
        <v/>
      </c>
      <c r="M197" s="774" t="str">
        <f t="shared" si="46"/>
        <v/>
      </c>
      <c r="N197" s="775" t="str">
        <f t="shared" si="46"/>
        <v/>
      </c>
      <c r="O197" s="776" t="str">
        <f t="shared" si="52"/>
        <v/>
      </c>
      <c r="P197" s="777" t="str">
        <f t="shared" si="59"/>
        <v/>
      </c>
      <c r="Q197" s="778" t="str">
        <f t="shared" si="59"/>
        <v/>
      </c>
      <c r="R197" s="779" t="str">
        <f t="shared" si="59"/>
        <v/>
      </c>
      <c r="S197" s="774" t="str">
        <f t="shared" si="55"/>
        <v/>
      </c>
      <c r="T197" s="775" t="str">
        <f t="shared" si="55"/>
        <v/>
      </c>
      <c r="U197" s="776" t="str">
        <f t="shared" si="55"/>
        <v/>
      </c>
      <c r="V197" s="774" t="str">
        <f t="shared" si="47"/>
        <v/>
      </c>
      <c r="W197" s="775" t="str">
        <f t="shared" si="47"/>
        <v/>
      </c>
      <c r="X197" s="776" t="str">
        <f t="shared" si="47"/>
        <v/>
      </c>
      <c r="Y197" s="774" t="str">
        <f>IFERROR(IF(AND('DOMESTIC Wksht'!$BX$10="No Split",'DOMESTIC Wksht'!$D$1="W001"),VLOOKUP($G197,DOMPO,Y$4,0),VLOOKUP($G197,DOMPO,Y$5,0)),"")</f>
        <v/>
      </c>
      <c r="Z197" s="775" t="str">
        <f>IFERROR(IF(AND('DOMESTIC Wksht'!$BX$10="No Split",'DOMESTIC Wksht'!$D$1="W03"),VLOOKUP($G197,DOMPO,Z$4,0),VLOOKUP($G197,DOMPO,Z$5,0)),"")</f>
        <v/>
      </c>
      <c r="AA197" s="776" t="str">
        <f t="shared" si="43"/>
        <v/>
      </c>
      <c r="AB197" s="783">
        <f t="shared" si="44"/>
        <v>0</v>
      </c>
      <c r="AD197" s="490">
        <v>190</v>
      </c>
      <c r="AE197" s="698">
        <f>'DOMESTIC Wksht'!E204</f>
        <v>0</v>
      </c>
      <c r="AF197" s="698">
        <f>'DOMESTIC Wksht'!F204</f>
        <v>0</v>
      </c>
      <c r="AG197" s="1280">
        <f>'DOMESTIC Wksht'!N204</f>
        <v>0</v>
      </c>
      <c r="AH197" s="1280">
        <f>'DOMESTIC Wksht'!O204</f>
        <v>0</v>
      </c>
      <c r="AI197" s="699" t="str">
        <f>'DOMESTIC Wksht'!P204</f>
        <v>MP</v>
      </c>
      <c r="AJ197" s="1280">
        <f t="shared" si="48"/>
        <v>0</v>
      </c>
      <c r="AK197" s="700">
        <f>'DOMESTIC Wksht'!R204</f>
        <v>0</v>
      </c>
      <c r="AL197" s="495">
        <f t="shared" si="49"/>
        <v>0</v>
      </c>
      <c r="AM197" s="495">
        <f t="shared" si="50"/>
        <v>0</v>
      </c>
    </row>
    <row r="198" spans="2:39">
      <c r="B198" s="723"/>
      <c r="C198" s="92"/>
      <c r="D198" s="92"/>
      <c r="E198" s="724"/>
      <c r="F198" s="720">
        <f t="shared" si="51"/>
        <v>0</v>
      </c>
      <c r="G198" s="719"/>
      <c r="H198" s="771" t="str">
        <f t="shared" si="60"/>
        <v/>
      </c>
      <c r="I198" s="771" t="str">
        <f t="shared" si="60"/>
        <v/>
      </c>
      <c r="J198" s="695"/>
      <c r="K198" s="784">
        <f t="shared" si="45"/>
        <v>0</v>
      </c>
      <c r="L198" s="773" t="str">
        <f t="shared" si="42"/>
        <v/>
      </c>
      <c r="M198" s="774" t="str">
        <f t="shared" si="46"/>
        <v/>
      </c>
      <c r="N198" s="775" t="str">
        <f t="shared" si="46"/>
        <v/>
      </c>
      <c r="O198" s="776" t="str">
        <f t="shared" si="52"/>
        <v/>
      </c>
      <c r="P198" s="777" t="str">
        <f t="shared" si="59"/>
        <v/>
      </c>
      <c r="Q198" s="778" t="str">
        <f t="shared" si="59"/>
        <v/>
      </c>
      <c r="R198" s="779" t="str">
        <f t="shared" si="59"/>
        <v/>
      </c>
      <c r="S198" s="774" t="str">
        <f t="shared" si="55"/>
        <v/>
      </c>
      <c r="T198" s="775" t="str">
        <f t="shared" si="55"/>
        <v/>
      </c>
      <c r="U198" s="776" t="str">
        <f t="shared" si="55"/>
        <v/>
      </c>
      <c r="V198" s="774" t="str">
        <f t="shared" si="47"/>
        <v/>
      </c>
      <c r="W198" s="775" t="str">
        <f t="shared" si="47"/>
        <v/>
      </c>
      <c r="X198" s="776" t="str">
        <f t="shared" si="47"/>
        <v/>
      </c>
      <c r="Y198" s="774" t="str">
        <f>IFERROR(IF(AND('DOMESTIC Wksht'!$BX$10="No Split",'DOMESTIC Wksht'!$D$1="W001"),VLOOKUP($G198,DOMPO,Y$4,0),VLOOKUP($G198,DOMPO,Y$5,0)),"")</f>
        <v/>
      </c>
      <c r="Z198" s="775" t="str">
        <f>IFERROR(IF(AND('DOMESTIC Wksht'!$BX$10="No Split",'DOMESTIC Wksht'!$D$1="W03"),VLOOKUP($G198,DOMPO,Z$4,0),VLOOKUP($G198,DOMPO,Z$5,0)),"")</f>
        <v/>
      </c>
      <c r="AA198" s="776" t="str">
        <f t="shared" si="43"/>
        <v/>
      </c>
      <c r="AB198" s="783">
        <f t="shared" si="44"/>
        <v>0</v>
      </c>
      <c r="AD198" s="490">
        <v>191</v>
      </c>
      <c r="AE198" s="698">
        <f>'DOMESTIC Wksht'!E205</f>
        <v>0</v>
      </c>
      <c r="AF198" s="698">
        <f>'DOMESTIC Wksht'!F205</f>
        <v>0</v>
      </c>
      <c r="AG198" s="1280">
        <f>'DOMESTIC Wksht'!N205</f>
        <v>0</v>
      </c>
      <c r="AH198" s="1280">
        <f>'DOMESTIC Wksht'!O205</f>
        <v>0</v>
      </c>
      <c r="AI198" s="699" t="str">
        <f>'DOMESTIC Wksht'!P205</f>
        <v>MP</v>
      </c>
      <c r="AJ198" s="1280">
        <f t="shared" si="48"/>
        <v>0</v>
      </c>
      <c r="AK198" s="700">
        <f>'DOMESTIC Wksht'!R205</f>
        <v>0</v>
      </c>
      <c r="AL198" s="495">
        <f t="shared" si="49"/>
        <v>0</v>
      </c>
      <c r="AM198" s="495">
        <f t="shared" si="50"/>
        <v>0</v>
      </c>
    </row>
    <row r="199" spans="2:39">
      <c r="B199" s="723"/>
      <c r="C199" s="92"/>
      <c r="D199" s="92"/>
      <c r="E199" s="724"/>
      <c r="F199" s="720">
        <f t="shared" si="51"/>
        <v>0</v>
      </c>
      <c r="G199" s="719"/>
      <c r="H199" s="771" t="str">
        <f t="shared" si="60"/>
        <v/>
      </c>
      <c r="I199" s="771" t="str">
        <f t="shared" si="60"/>
        <v/>
      </c>
      <c r="J199" s="695"/>
      <c r="K199" s="784">
        <f t="shared" si="45"/>
        <v>0</v>
      </c>
      <c r="L199" s="773" t="str">
        <f t="shared" si="42"/>
        <v/>
      </c>
      <c r="M199" s="774" t="str">
        <f t="shared" si="46"/>
        <v/>
      </c>
      <c r="N199" s="775" t="str">
        <f t="shared" si="46"/>
        <v/>
      </c>
      <c r="O199" s="776" t="str">
        <f t="shared" si="52"/>
        <v/>
      </c>
      <c r="P199" s="777" t="str">
        <f t="shared" si="59"/>
        <v/>
      </c>
      <c r="Q199" s="778" t="str">
        <f t="shared" si="59"/>
        <v/>
      </c>
      <c r="R199" s="779" t="str">
        <f t="shared" si="59"/>
        <v/>
      </c>
      <c r="S199" s="774" t="str">
        <f t="shared" si="55"/>
        <v/>
      </c>
      <c r="T199" s="775" t="str">
        <f t="shared" si="55"/>
        <v/>
      </c>
      <c r="U199" s="776" t="str">
        <f t="shared" si="55"/>
        <v/>
      </c>
      <c r="V199" s="774" t="str">
        <f t="shared" si="47"/>
        <v/>
      </c>
      <c r="W199" s="775" t="str">
        <f t="shared" si="47"/>
        <v/>
      </c>
      <c r="X199" s="776" t="str">
        <f t="shared" si="47"/>
        <v/>
      </c>
      <c r="Y199" s="774" t="str">
        <f>IFERROR(IF(AND('DOMESTIC Wksht'!$BX$10="No Split",'DOMESTIC Wksht'!$D$1="W001"),VLOOKUP($G199,DOMPO,Y$4,0),VLOOKUP($G199,DOMPO,Y$5,0)),"")</f>
        <v/>
      </c>
      <c r="Z199" s="775" t="str">
        <f>IFERROR(IF(AND('DOMESTIC Wksht'!$BX$10="No Split",'DOMESTIC Wksht'!$D$1="W03"),VLOOKUP($G199,DOMPO,Z$4,0),VLOOKUP($G199,DOMPO,Z$5,0)),"")</f>
        <v/>
      </c>
      <c r="AA199" s="776" t="str">
        <f t="shared" si="43"/>
        <v/>
      </c>
      <c r="AB199" s="783">
        <f t="shared" si="44"/>
        <v>0</v>
      </c>
      <c r="AD199" s="490">
        <v>192</v>
      </c>
      <c r="AE199" s="698">
        <f>'DOMESTIC Wksht'!E206</f>
        <v>0</v>
      </c>
      <c r="AF199" s="698">
        <f>'DOMESTIC Wksht'!F206</f>
        <v>0</v>
      </c>
      <c r="AG199" s="1280">
        <f>'DOMESTIC Wksht'!N206</f>
        <v>0</v>
      </c>
      <c r="AH199" s="1280">
        <f>'DOMESTIC Wksht'!O206</f>
        <v>0</v>
      </c>
      <c r="AI199" s="699" t="str">
        <f>'DOMESTIC Wksht'!P206</f>
        <v>MP</v>
      </c>
      <c r="AJ199" s="1280">
        <f t="shared" si="48"/>
        <v>0</v>
      </c>
      <c r="AK199" s="700">
        <f>'DOMESTIC Wksht'!R206</f>
        <v>0</v>
      </c>
      <c r="AL199" s="495">
        <f t="shared" si="49"/>
        <v>0</v>
      </c>
      <c r="AM199" s="495">
        <f t="shared" si="50"/>
        <v>0</v>
      </c>
    </row>
    <row r="200" spans="2:39">
      <c r="B200" s="723"/>
      <c r="C200" s="92"/>
      <c r="D200" s="92"/>
      <c r="E200" s="724"/>
      <c r="F200" s="720">
        <f t="shared" si="51"/>
        <v>0</v>
      </c>
      <c r="G200" s="719"/>
      <c r="H200" s="771" t="str">
        <f t="shared" si="60"/>
        <v/>
      </c>
      <c r="I200" s="771" t="str">
        <f t="shared" si="60"/>
        <v/>
      </c>
      <c r="J200" s="695"/>
      <c r="K200" s="784">
        <f t="shared" si="45"/>
        <v>0</v>
      </c>
      <c r="L200" s="773" t="str">
        <f t="shared" ref="L200:L263" si="61">IFERROR(VLOOKUP(H200,vstylepackDO,6,0),"")</f>
        <v/>
      </c>
      <c r="M200" s="774" t="str">
        <f t="shared" si="46"/>
        <v/>
      </c>
      <c r="N200" s="775" t="str">
        <f t="shared" si="46"/>
        <v/>
      </c>
      <c r="O200" s="776" t="str">
        <f t="shared" si="52"/>
        <v/>
      </c>
      <c r="P200" s="777" t="str">
        <f t="shared" si="59"/>
        <v/>
      </c>
      <c r="Q200" s="778" t="str">
        <f t="shared" si="59"/>
        <v/>
      </c>
      <c r="R200" s="779" t="str">
        <f t="shared" si="59"/>
        <v/>
      </c>
      <c r="S200" s="774" t="str">
        <f t="shared" si="55"/>
        <v/>
      </c>
      <c r="T200" s="775" t="str">
        <f t="shared" si="55"/>
        <v/>
      </c>
      <c r="U200" s="776" t="str">
        <f t="shared" si="55"/>
        <v/>
      </c>
      <c r="V200" s="774" t="str">
        <f t="shared" si="47"/>
        <v/>
      </c>
      <c r="W200" s="775" t="str">
        <f t="shared" si="47"/>
        <v/>
      </c>
      <c r="X200" s="776" t="str">
        <f t="shared" si="47"/>
        <v/>
      </c>
      <c r="Y200" s="774" t="str">
        <f>IFERROR(IF(AND('DOMESTIC Wksht'!$BX$10="No Split",'DOMESTIC Wksht'!$D$1="W001"),VLOOKUP($G200,DOMPO,Y$4,0),VLOOKUP($G200,DOMPO,Y$5,0)),"")</f>
        <v/>
      </c>
      <c r="Z200" s="775" t="str">
        <f>IFERROR(IF(AND('DOMESTIC Wksht'!$BX$10="No Split",'DOMESTIC Wksht'!$D$1="W03"),VLOOKUP($G200,DOMPO,Z$4,0),VLOOKUP($G200,DOMPO,Z$5,0)),"")</f>
        <v/>
      </c>
      <c r="AA200" s="776" t="str">
        <f t="shared" ref="AA200:AA263" si="62">IFERROR(IF(VLOOKUP($G200,DOMPO,AA$5,0)=0,"",VLOOKUP($G200,DOMPO,AA$5,0)),"")</f>
        <v/>
      </c>
      <c r="AB200" s="783">
        <f t="shared" ref="AB200:AB263" si="63">SUM(Y200:AA200)</f>
        <v>0</v>
      </c>
      <c r="AD200" s="490">
        <v>193</v>
      </c>
      <c r="AE200" s="698">
        <f>'DOMESTIC Wksht'!E207</f>
        <v>0</v>
      </c>
      <c r="AF200" s="698">
        <f>'DOMESTIC Wksht'!F207</f>
        <v>0</v>
      </c>
      <c r="AG200" s="1280">
        <f>'DOMESTIC Wksht'!N207</f>
        <v>0</v>
      </c>
      <c r="AH200" s="1280">
        <f>'DOMESTIC Wksht'!O207</f>
        <v>0</v>
      </c>
      <c r="AI200" s="699" t="str">
        <f>'DOMESTIC Wksht'!P207</f>
        <v>MP</v>
      </c>
      <c r="AJ200" s="1280">
        <f t="shared" si="48"/>
        <v>0</v>
      </c>
      <c r="AK200" s="700">
        <f>'DOMESTIC Wksht'!R207</f>
        <v>0</v>
      </c>
      <c r="AL200" s="495">
        <f t="shared" si="49"/>
        <v>0</v>
      </c>
      <c r="AM200" s="495">
        <f t="shared" si="50"/>
        <v>0</v>
      </c>
    </row>
    <row r="201" spans="2:39">
      <c r="B201" s="723"/>
      <c r="C201" s="92"/>
      <c r="D201" s="92"/>
      <c r="E201" s="724"/>
      <c r="F201" s="720">
        <f t="shared" si="51"/>
        <v>0</v>
      </c>
      <c r="G201" s="719"/>
      <c r="H201" s="771" t="str">
        <f t="shared" si="60"/>
        <v/>
      </c>
      <c r="I201" s="771" t="str">
        <f t="shared" si="60"/>
        <v/>
      </c>
      <c r="J201" s="695"/>
      <c r="K201" s="784">
        <f t="shared" ref="K201:K264" si="64">IFERROR(J201*F201,"")</f>
        <v>0</v>
      </c>
      <c r="L201" s="773" t="str">
        <f t="shared" si="61"/>
        <v/>
      </c>
      <c r="M201" s="774" t="str">
        <f t="shared" ref="M201:N264" si="65">IF(AND($E201&gt;0,Y201&lt;&gt;""),ROUND(Y201/$AB201*$E201,0),"")</f>
        <v/>
      </c>
      <c r="N201" s="775" t="str">
        <f t="shared" si="65"/>
        <v/>
      </c>
      <c r="O201" s="776" t="str">
        <f t="shared" si="52"/>
        <v/>
      </c>
      <c r="P201" s="777" t="str">
        <f t="shared" si="59"/>
        <v/>
      </c>
      <c r="Q201" s="778" t="str">
        <f t="shared" si="59"/>
        <v/>
      </c>
      <c r="R201" s="779" t="str">
        <f t="shared" si="59"/>
        <v/>
      </c>
      <c r="S201" s="774" t="str">
        <f t="shared" si="55"/>
        <v/>
      </c>
      <c r="T201" s="775" t="str">
        <f t="shared" si="55"/>
        <v/>
      </c>
      <c r="U201" s="776" t="str">
        <f t="shared" si="55"/>
        <v/>
      </c>
      <c r="V201" s="774" t="str">
        <f t="shared" ref="V201:X264" si="66">IF(SUMIF($G$8:$G$307,$G201,S$8:S$307)=0,"",SUMIF($G$8:$G$307,$G201,S$8:S$307))</f>
        <v/>
      </c>
      <c r="W201" s="775" t="str">
        <f t="shared" si="66"/>
        <v/>
      </c>
      <c r="X201" s="776" t="str">
        <f t="shared" si="66"/>
        <v/>
      </c>
      <c r="Y201" s="774" t="str">
        <f>IFERROR(IF(AND('DOMESTIC Wksht'!$BX$10="No Split",'DOMESTIC Wksht'!$D$1="W001"),VLOOKUP($G201,DOMPO,Y$4,0),VLOOKUP($G201,DOMPO,Y$5,0)),"")</f>
        <v/>
      </c>
      <c r="Z201" s="775" t="str">
        <f>IFERROR(IF(AND('DOMESTIC Wksht'!$BX$10="No Split",'DOMESTIC Wksht'!$D$1="W03"),VLOOKUP($G201,DOMPO,Z$4,0),VLOOKUP($G201,DOMPO,Z$5,0)),"")</f>
        <v/>
      </c>
      <c r="AA201" s="776" t="str">
        <f t="shared" si="62"/>
        <v/>
      </c>
      <c r="AB201" s="783">
        <f t="shared" si="63"/>
        <v>0</v>
      </c>
      <c r="AD201" s="490">
        <v>194</v>
      </c>
      <c r="AE201" s="698">
        <f>'DOMESTIC Wksht'!E208</f>
        <v>0</v>
      </c>
      <c r="AF201" s="698">
        <f>'DOMESTIC Wksht'!F208</f>
        <v>0</v>
      </c>
      <c r="AG201" s="1280">
        <f>'DOMESTIC Wksht'!N208</f>
        <v>0</v>
      </c>
      <c r="AH201" s="1280">
        <f>'DOMESTIC Wksht'!O208</f>
        <v>0</v>
      </c>
      <c r="AI201" s="699" t="str">
        <f>'DOMESTIC Wksht'!P208</f>
        <v>MP</v>
      </c>
      <c r="AJ201" s="1280">
        <f t="shared" ref="AJ201:AJ256" si="67">IF(AI201="IP",AG201,IF(AI201="MP",AH201,99))</f>
        <v>0</v>
      </c>
      <c r="AK201" s="700">
        <f>'DOMESTIC Wksht'!R208</f>
        <v>0</v>
      </c>
      <c r="AL201" s="495">
        <f t="shared" ref="AL201:AL256" si="68">IFERROR(SUMIF($G$8:$G$307,AD201,$K$8:$K$307),"")</f>
        <v>0</v>
      </c>
      <c r="AM201" s="495">
        <f t="shared" ref="AM201:AM256" si="69">IFERROR(AK201-SUMIF($G$8:$G$307,AD201,$K$8:$K$307),"")</f>
        <v>0</v>
      </c>
    </row>
    <row r="202" spans="2:39">
      <c r="B202" s="723"/>
      <c r="C202" s="92"/>
      <c r="D202" s="92"/>
      <c r="E202" s="724"/>
      <c r="F202" s="720">
        <f t="shared" ref="F202:F265" si="70">IF(E202="",F201,E202)</f>
        <v>0</v>
      </c>
      <c r="G202" s="719"/>
      <c r="H202" s="771" t="str">
        <f t="shared" si="60"/>
        <v/>
      </c>
      <c r="I202" s="771" t="str">
        <f t="shared" si="60"/>
        <v/>
      </c>
      <c r="J202" s="695"/>
      <c r="K202" s="784">
        <f t="shared" si="64"/>
        <v>0</v>
      </c>
      <c r="L202" s="773" t="str">
        <f t="shared" si="61"/>
        <v/>
      </c>
      <c r="M202" s="774" t="str">
        <f t="shared" si="65"/>
        <v/>
      </c>
      <c r="N202" s="775" t="str">
        <f t="shared" si="65"/>
        <v/>
      </c>
      <c r="O202" s="776" t="str">
        <f t="shared" ref="O202:O265" si="71">IFERROR(E202-M202-N202,"")</f>
        <v/>
      </c>
      <c r="P202" s="777" t="str">
        <f t="shared" ref="P202:R217" si="72">IF(M202&lt;&gt;"",M202,IF($J202&lt;&gt;"",P201,""))</f>
        <v/>
      </c>
      <c r="Q202" s="778" t="str">
        <f t="shared" si="72"/>
        <v/>
      </c>
      <c r="R202" s="779" t="str">
        <f t="shared" si="72"/>
        <v/>
      </c>
      <c r="S202" s="774" t="str">
        <f t="shared" si="55"/>
        <v/>
      </c>
      <c r="T202" s="775" t="str">
        <f t="shared" si="55"/>
        <v/>
      </c>
      <c r="U202" s="776" t="str">
        <f t="shared" si="55"/>
        <v/>
      </c>
      <c r="V202" s="774" t="str">
        <f t="shared" si="66"/>
        <v/>
      </c>
      <c r="W202" s="775" t="str">
        <f t="shared" si="66"/>
        <v/>
      </c>
      <c r="X202" s="776" t="str">
        <f t="shared" si="66"/>
        <v/>
      </c>
      <c r="Y202" s="774" t="str">
        <f>IFERROR(IF(AND('DOMESTIC Wksht'!$BX$10="No Split",'DOMESTIC Wksht'!$D$1="W001"),VLOOKUP($G202,DOMPO,Y$4,0),VLOOKUP($G202,DOMPO,Y$5,0)),"")</f>
        <v/>
      </c>
      <c r="Z202" s="775" t="str">
        <f>IFERROR(IF(AND('DOMESTIC Wksht'!$BX$10="No Split",'DOMESTIC Wksht'!$D$1="W03"),VLOOKUP($G202,DOMPO,Z$4,0),VLOOKUP($G202,DOMPO,Z$5,0)),"")</f>
        <v/>
      </c>
      <c r="AA202" s="776" t="str">
        <f t="shared" si="62"/>
        <v/>
      </c>
      <c r="AB202" s="783">
        <f t="shared" si="63"/>
        <v>0</v>
      </c>
      <c r="AD202" s="490">
        <v>195</v>
      </c>
      <c r="AE202" s="698">
        <f>'DOMESTIC Wksht'!E209</f>
        <v>0</v>
      </c>
      <c r="AF202" s="698">
        <f>'DOMESTIC Wksht'!F209</f>
        <v>0</v>
      </c>
      <c r="AG202" s="1280">
        <f>'DOMESTIC Wksht'!N209</f>
        <v>0</v>
      </c>
      <c r="AH202" s="1280">
        <f>'DOMESTIC Wksht'!O209</f>
        <v>0</v>
      </c>
      <c r="AI202" s="699" t="str">
        <f>'DOMESTIC Wksht'!P209</f>
        <v>MP</v>
      </c>
      <c r="AJ202" s="1280">
        <f t="shared" si="67"/>
        <v>0</v>
      </c>
      <c r="AK202" s="700">
        <f>'DOMESTIC Wksht'!R209</f>
        <v>0</v>
      </c>
      <c r="AL202" s="495">
        <f t="shared" si="68"/>
        <v>0</v>
      </c>
      <c r="AM202" s="495">
        <f t="shared" si="69"/>
        <v>0</v>
      </c>
    </row>
    <row r="203" spans="2:39">
      <c r="B203" s="723"/>
      <c r="C203" s="92"/>
      <c r="D203" s="92"/>
      <c r="E203" s="724"/>
      <c r="F203" s="720">
        <f t="shared" si="70"/>
        <v>0</v>
      </c>
      <c r="G203" s="719"/>
      <c r="H203" s="771" t="str">
        <f t="shared" si="60"/>
        <v/>
      </c>
      <c r="I203" s="771" t="str">
        <f t="shared" si="60"/>
        <v/>
      </c>
      <c r="J203" s="695"/>
      <c r="K203" s="784">
        <f t="shared" si="64"/>
        <v>0</v>
      </c>
      <c r="L203" s="773" t="str">
        <f t="shared" si="61"/>
        <v/>
      </c>
      <c r="M203" s="774" t="str">
        <f t="shared" si="65"/>
        <v/>
      </c>
      <c r="N203" s="775" t="str">
        <f t="shared" si="65"/>
        <v/>
      </c>
      <c r="O203" s="776" t="str">
        <f t="shared" si="71"/>
        <v/>
      </c>
      <c r="P203" s="777" t="str">
        <f t="shared" si="72"/>
        <v/>
      </c>
      <c r="Q203" s="778" t="str">
        <f t="shared" si="72"/>
        <v/>
      </c>
      <c r="R203" s="779" t="str">
        <f t="shared" si="72"/>
        <v/>
      </c>
      <c r="S203" s="774" t="str">
        <f t="shared" si="55"/>
        <v/>
      </c>
      <c r="T203" s="775" t="str">
        <f t="shared" si="55"/>
        <v/>
      </c>
      <c r="U203" s="776" t="str">
        <f t="shared" si="55"/>
        <v/>
      </c>
      <c r="V203" s="774" t="str">
        <f t="shared" si="66"/>
        <v/>
      </c>
      <c r="W203" s="775" t="str">
        <f t="shared" si="66"/>
        <v/>
      </c>
      <c r="X203" s="776" t="str">
        <f t="shared" si="66"/>
        <v/>
      </c>
      <c r="Y203" s="774" t="str">
        <f>IFERROR(IF(AND('DOMESTIC Wksht'!$BX$10="No Split",'DOMESTIC Wksht'!$D$1="W001"),VLOOKUP($G203,DOMPO,Y$4,0),VLOOKUP($G203,DOMPO,Y$5,0)),"")</f>
        <v/>
      </c>
      <c r="Z203" s="775" t="str">
        <f>IFERROR(IF(AND('DOMESTIC Wksht'!$BX$10="No Split",'DOMESTIC Wksht'!$D$1="W03"),VLOOKUP($G203,DOMPO,Z$4,0),VLOOKUP($G203,DOMPO,Z$5,0)),"")</f>
        <v/>
      </c>
      <c r="AA203" s="776" t="str">
        <f t="shared" si="62"/>
        <v/>
      </c>
      <c r="AB203" s="783">
        <f t="shared" si="63"/>
        <v>0</v>
      </c>
      <c r="AD203" s="490">
        <v>196</v>
      </c>
      <c r="AE203" s="698">
        <f>'DOMESTIC Wksht'!E210</f>
        <v>0</v>
      </c>
      <c r="AF203" s="698">
        <f>'DOMESTIC Wksht'!F210</f>
        <v>0</v>
      </c>
      <c r="AG203" s="1280">
        <f>'DOMESTIC Wksht'!N210</f>
        <v>0</v>
      </c>
      <c r="AH203" s="1280">
        <f>'DOMESTIC Wksht'!O210</f>
        <v>0</v>
      </c>
      <c r="AI203" s="699" t="str">
        <f>'DOMESTIC Wksht'!P210</f>
        <v>MP</v>
      </c>
      <c r="AJ203" s="1280">
        <f t="shared" si="67"/>
        <v>0</v>
      </c>
      <c r="AK203" s="700">
        <f>'DOMESTIC Wksht'!R210</f>
        <v>0</v>
      </c>
      <c r="AL203" s="495">
        <f t="shared" si="68"/>
        <v>0</v>
      </c>
      <c r="AM203" s="495">
        <f t="shared" si="69"/>
        <v>0</v>
      </c>
    </row>
    <row r="204" spans="2:39">
      <c r="B204" s="723"/>
      <c r="C204" s="92"/>
      <c r="D204" s="92"/>
      <c r="E204" s="724"/>
      <c r="F204" s="720">
        <f t="shared" si="70"/>
        <v>0</v>
      </c>
      <c r="G204" s="719"/>
      <c r="H204" s="771" t="str">
        <f t="shared" si="60"/>
        <v/>
      </c>
      <c r="I204" s="771" t="str">
        <f t="shared" si="60"/>
        <v/>
      </c>
      <c r="J204" s="695"/>
      <c r="K204" s="784">
        <f t="shared" si="64"/>
        <v>0</v>
      </c>
      <c r="L204" s="773" t="str">
        <f t="shared" si="61"/>
        <v/>
      </c>
      <c r="M204" s="774" t="str">
        <f t="shared" si="65"/>
        <v/>
      </c>
      <c r="N204" s="775" t="str">
        <f t="shared" si="65"/>
        <v/>
      </c>
      <c r="O204" s="776" t="str">
        <f t="shared" si="71"/>
        <v/>
      </c>
      <c r="P204" s="777" t="str">
        <f t="shared" si="72"/>
        <v/>
      </c>
      <c r="Q204" s="778" t="str">
        <f t="shared" si="72"/>
        <v/>
      </c>
      <c r="R204" s="779" t="str">
        <f t="shared" si="72"/>
        <v/>
      </c>
      <c r="S204" s="774" t="str">
        <f t="shared" si="55"/>
        <v/>
      </c>
      <c r="T204" s="775" t="str">
        <f t="shared" si="55"/>
        <v/>
      </c>
      <c r="U204" s="776" t="str">
        <f t="shared" si="55"/>
        <v/>
      </c>
      <c r="V204" s="774" t="str">
        <f t="shared" si="66"/>
        <v/>
      </c>
      <c r="W204" s="775" t="str">
        <f t="shared" si="66"/>
        <v/>
      </c>
      <c r="X204" s="776" t="str">
        <f t="shared" si="66"/>
        <v/>
      </c>
      <c r="Y204" s="774" t="str">
        <f>IFERROR(IF(AND('DOMESTIC Wksht'!$BX$10="No Split",'DOMESTIC Wksht'!$D$1="W001"),VLOOKUP($G204,DOMPO,Y$4,0),VLOOKUP($G204,DOMPO,Y$5,0)),"")</f>
        <v/>
      </c>
      <c r="Z204" s="775" t="str">
        <f>IFERROR(IF(AND('DOMESTIC Wksht'!$BX$10="No Split",'DOMESTIC Wksht'!$D$1="W03"),VLOOKUP($G204,DOMPO,Z$4,0),VLOOKUP($G204,DOMPO,Z$5,0)),"")</f>
        <v/>
      </c>
      <c r="AA204" s="776" t="str">
        <f t="shared" si="62"/>
        <v/>
      </c>
      <c r="AB204" s="783">
        <f t="shared" si="63"/>
        <v>0</v>
      </c>
      <c r="AD204" s="490">
        <v>197</v>
      </c>
      <c r="AE204" s="698">
        <f>'DOMESTIC Wksht'!E211</f>
        <v>0</v>
      </c>
      <c r="AF204" s="698">
        <f>'DOMESTIC Wksht'!F211</f>
        <v>0</v>
      </c>
      <c r="AG204" s="1280">
        <f>'DOMESTIC Wksht'!N211</f>
        <v>0</v>
      </c>
      <c r="AH204" s="1280">
        <f>'DOMESTIC Wksht'!O211</f>
        <v>0</v>
      </c>
      <c r="AI204" s="699" t="str">
        <f>'DOMESTIC Wksht'!P211</f>
        <v>MP</v>
      </c>
      <c r="AJ204" s="1280">
        <f t="shared" si="67"/>
        <v>0</v>
      </c>
      <c r="AK204" s="700">
        <f>'DOMESTIC Wksht'!R211</f>
        <v>0</v>
      </c>
      <c r="AL204" s="495">
        <f t="shared" si="68"/>
        <v>0</v>
      </c>
      <c r="AM204" s="495">
        <f t="shared" si="69"/>
        <v>0</v>
      </c>
    </row>
    <row r="205" spans="2:39">
      <c r="B205" s="723"/>
      <c r="C205" s="92"/>
      <c r="D205" s="92"/>
      <c r="E205" s="724"/>
      <c r="F205" s="720">
        <f t="shared" si="70"/>
        <v>0</v>
      </c>
      <c r="G205" s="719"/>
      <c r="H205" s="771" t="str">
        <f t="shared" si="60"/>
        <v/>
      </c>
      <c r="I205" s="771" t="str">
        <f t="shared" si="60"/>
        <v/>
      </c>
      <c r="J205" s="695"/>
      <c r="K205" s="784">
        <f t="shared" si="64"/>
        <v>0</v>
      </c>
      <c r="L205" s="773" t="str">
        <f t="shared" si="61"/>
        <v/>
      </c>
      <c r="M205" s="774" t="str">
        <f t="shared" si="65"/>
        <v/>
      </c>
      <c r="N205" s="775" t="str">
        <f t="shared" si="65"/>
        <v/>
      </c>
      <c r="O205" s="776" t="str">
        <f t="shared" si="71"/>
        <v/>
      </c>
      <c r="P205" s="777" t="str">
        <f t="shared" si="72"/>
        <v/>
      </c>
      <c r="Q205" s="778" t="str">
        <f t="shared" si="72"/>
        <v/>
      </c>
      <c r="R205" s="779" t="str">
        <f t="shared" si="72"/>
        <v/>
      </c>
      <c r="S205" s="774" t="str">
        <f t="shared" si="55"/>
        <v/>
      </c>
      <c r="T205" s="775" t="str">
        <f t="shared" si="55"/>
        <v/>
      </c>
      <c r="U205" s="776" t="str">
        <f t="shared" si="55"/>
        <v/>
      </c>
      <c r="V205" s="774" t="str">
        <f t="shared" si="66"/>
        <v/>
      </c>
      <c r="W205" s="775" t="str">
        <f t="shared" si="66"/>
        <v/>
      </c>
      <c r="X205" s="776" t="str">
        <f t="shared" si="66"/>
        <v/>
      </c>
      <c r="Y205" s="774" t="str">
        <f>IFERROR(IF(AND('DOMESTIC Wksht'!$BX$10="No Split",'DOMESTIC Wksht'!$D$1="W001"),VLOOKUP($G205,DOMPO,Y$4,0),VLOOKUP($G205,DOMPO,Y$5,0)),"")</f>
        <v/>
      </c>
      <c r="Z205" s="775" t="str">
        <f>IFERROR(IF(AND('DOMESTIC Wksht'!$BX$10="No Split",'DOMESTIC Wksht'!$D$1="W03"),VLOOKUP($G205,DOMPO,Z$4,0),VLOOKUP($G205,DOMPO,Z$5,0)),"")</f>
        <v/>
      </c>
      <c r="AA205" s="776" t="str">
        <f t="shared" si="62"/>
        <v/>
      </c>
      <c r="AB205" s="783">
        <f t="shared" si="63"/>
        <v>0</v>
      </c>
      <c r="AD205" s="490">
        <v>198</v>
      </c>
      <c r="AE205" s="698">
        <f>'DOMESTIC Wksht'!E212</f>
        <v>0</v>
      </c>
      <c r="AF205" s="698">
        <f>'DOMESTIC Wksht'!F212</f>
        <v>0</v>
      </c>
      <c r="AG205" s="1280">
        <f>'DOMESTIC Wksht'!N212</f>
        <v>0</v>
      </c>
      <c r="AH205" s="1280">
        <f>'DOMESTIC Wksht'!O212</f>
        <v>0</v>
      </c>
      <c r="AI205" s="699" t="str">
        <f>'DOMESTIC Wksht'!P212</f>
        <v>MP</v>
      </c>
      <c r="AJ205" s="1280">
        <f t="shared" si="67"/>
        <v>0</v>
      </c>
      <c r="AK205" s="700">
        <f>'DOMESTIC Wksht'!R212</f>
        <v>0</v>
      </c>
      <c r="AL205" s="495">
        <f t="shared" si="68"/>
        <v>0</v>
      </c>
      <c r="AM205" s="495">
        <f t="shared" si="69"/>
        <v>0</v>
      </c>
    </row>
    <row r="206" spans="2:39">
      <c r="B206" s="723"/>
      <c r="C206" s="92"/>
      <c r="D206" s="92"/>
      <c r="E206" s="724"/>
      <c r="F206" s="720">
        <f t="shared" si="70"/>
        <v>0</v>
      </c>
      <c r="G206" s="719"/>
      <c r="H206" s="771" t="str">
        <f t="shared" si="60"/>
        <v/>
      </c>
      <c r="I206" s="771" t="str">
        <f t="shared" si="60"/>
        <v/>
      </c>
      <c r="J206" s="695"/>
      <c r="K206" s="784">
        <f t="shared" si="64"/>
        <v>0</v>
      </c>
      <c r="L206" s="773" t="str">
        <f t="shared" si="61"/>
        <v/>
      </c>
      <c r="M206" s="774" t="str">
        <f t="shared" si="65"/>
        <v/>
      </c>
      <c r="N206" s="775" t="str">
        <f t="shared" si="65"/>
        <v/>
      </c>
      <c r="O206" s="776" t="str">
        <f t="shared" si="71"/>
        <v/>
      </c>
      <c r="P206" s="777" t="str">
        <f t="shared" si="72"/>
        <v/>
      </c>
      <c r="Q206" s="778" t="str">
        <f t="shared" si="72"/>
        <v/>
      </c>
      <c r="R206" s="779" t="str">
        <f t="shared" si="72"/>
        <v/>
      </c>
      <c r="S206" s="774" t="str">
        <f t="shared" si="55"/>
        <v/>
      </c>
      <c r="T206" s="775" t="str">
        <f t="shared" si="55"/>
        <v/>
      </c>
      <c r="U206" s="776" t="str">
        <f t="shared" si="55"/>
        <v/>
      </c>
      <c r="V206" s="774" t="str">
        <f t="shared" si="66"/>
        <v/>
      </c>
      <c r="W206" s="775" t="str">
        <f t="shared" si="66"/>
        <v/>
      </c>
      <c r="X206" s="776" t="str">
        <f t="shared" si="66"/>
        <v/>
      </c>
      <c r="Y206" s="774" t="str">
        <f>IFERROR(IF(AND('DOMESTIC Wksht'!$BX$10="No Split",'DOMESTIC Wksht'!$D$1="W001"),VLOOKUP($G206,DOMPO,Y$4,0),VLOOKUP($G206,DOMPO,Y$5,0)),"")</f>
        <v/>
      </c>
      <c r="Z206" s="775" t="str">
        <f>IFERROR(IF(AND('DOMESTIC Wksht'!$BX$10="No Split",'DOMESTIC Wksht'!$D$1="W03"),VLOOKUP($G206,DOMPO,Z$4,0),VLOOKUP($G206,DOMPO,Z$5,0)),"")</f>
        <v/>
      </c>
      <c r="AA206" s="776" t="str">
        <f t="shared" si="62"/>
        <v/>
      </c>
      <c r="AB206" s="783">
        <f t="shared" si="63"/>
        <v>0</v>
      </c>
      <c r="AD206" s="490">
        <v>199</v>
      </c>
      <c r="AE206" s="698">
        <f>'DOMESTIC Wksht'!E213</f>
        <v>0</v>
      </c>
      <c r="AF206" s="698">
        <f>'DOMESTIC Wksht'!F213</f>
        <v>0</v>
      </c>
      <c r="AG206" s="1280">
        <f>'DOMESTIC Wksht'!N213</f>
        <v>0</v>
      </c>
      <c r="AH206" s="1280">
        <f>'DOMESTIC Wksht'!O213</f>
        <v>0</v>
      </c>
      <c r="AI206" s="699" t="str">
        <f>'DOMESTIC Wksht'!P213</f>
        <v>MP</v>
      </c>
      <c r="AJ206" s="1280">
        <f t="shared" si="67"/>
        <v>0</v>
      </c>
      <c r="AK206" s="700">
        <f>'DOMESTIC Wksht'!R213</f>
        <v>0</v>
      </c>
      <c r="AL206" s="495">
        <f t="shared" si="68"/>
        <v>0</v>
      </c>
      <c r="AM206" s="495">
        <f t="shared" si="69"/>
        <v>0</v>
      </c>
    </row>
    <row r="207" spans="2:39">
      <c r="B207" s="723"/>
      <c r="C207" s="92"/>
      <c r="D207" s="92"/>
      <c r="E207" s="724"/>
      <c r="F207" s="720">
        <f t="shared" si="70"/>
        <v>0</v>
      </c>
      <c r="G207" s="719"/>
      <c r="H207" s="771" t="str">
        <f t="shared" si="60"/>
        <v/>
      </c>
      <c r="I207" s="771" t="str">
        <f t="shared" si="60"/>
        <v/>
      </c>
      <c r="J207" s="695"/>
      <c r="K207" s="784">
        <f t="shared" si="64"/>
        <v>0</v>
      </c>
      <c r="L207" s="773" t="str">
        <f t="shared" si="61"/>
        <v/>
      </c>
      <c r="M207" s="774" t="str">
        <f t="shared" si="65"/>
        <v/>
      </c>
      <c r="N207" s="775" t="str">
        <f t="shared" si="65"/>
        <v/>
      </c>
      <c r="O207" s="776" t="str">
        <f t="shared" si="71"/>
        <v/>
      </c>
      <c r="P207" s="777" t="str">
        <f t="shared" si="72"/>
        <v/>
      </c>
      <c r="Q207" s="778" t="str">
        <f t="shared" si="72"/>
        <v/>
      </c>
      <c r="R207" s="779" t="str">
        <f t="shared" si="72"/>
        <v/>
      </c>
      <c r="S207" s="774" t="str">
        <f t="shared" si="55"/>
        <v/>
      </c>
      <c r="T207" s="775" t="str">
        <f t="shared" si="55"/>
        <v/>
      </c>
      <c r="U207" s="776" t="str">
        <f t="shared" si="55"/>
        <v/>
      </c>
      <c r="V207" s="774" t="str">
        <f t="shared" si="66"/>
        <v/>
      </c>
      <c r="W207" s="775" t="str">
        <f t="shared" si="66"/>
        <v/>
      </c>
      <c r="X207" s="776" t="str">
        <f t="shared" si="66"/>
        <v/>
      </c>
      <c r="Y207" s="774" t="str">
        <f>IFERROR(IF(AND('DOMESTIC Wksht'!$BX$10="No Split",'DOMESTIC Wksht'!$D$1="W001"),VLOOKUP($G207,DOMPO,Y$4,0),VLOOKUP($G207,DOMPO,Y$5,0)),"")</f>
        <v/>
      </c>
      <c r="Z207" s="775" t="str">
        <f>IFERROR(IF(AND('DOMESTIC Wksht'!$BX$10="No Split",'DOMESTIC Wksht'!$D$1="W03"),VLOOKUP($G207,DOMPO,Z$4,0),VLOOKUP($G207,DOMPO,Z$5,0)),"")</f>
        <v/>
      </c>
      <c r="AA207" s="776" t="str">
        <f t="shared" si="62"/>
        <v/>
      </c>
      <c r="AB207" s="783">
        <f t="shared" si="63"/>
        <v>0</v>
      </c>
      <c r="AD207" s="490">
        <v>200</v>
      </c>
      <c r="AE207" s="698">
        <f>'DOMESTIC Wksht'!E214</f>
        <v>0</v>
      </c>
      <c r="AF207" s="698">
        <f>'DOMESTIC Wksht'!F214</f>
        <v>0</v>
      </c>
      <c r="AG207" s="1280">
        <f>'DOMESTIC Wksht'!N214</f>
        <v>0</v>
      </c>
      <c r="AH207" s="1280">
        <f>'DOMESTIC Wksht'!O214</f>
        <v>0</v>
      </c>
      <c r="AI207" s="699" t="str">
        <f>'DOMESTIC Wksht'!P214</f>
        <v>MP</v>
      </c>
      <c r="AJ207" s="1280">
        <f t="shared" si="67"/>
        <v>0</v>
      </c>
      <c r="AK207" s="700">
        <f>'DOMESTIC Wksht'!R214</f>
        <v>0</v>
      </c>
      <c r="AL207" s="495">
        <f t="shared" si="68"/>
        <v>0</v>
      </c>
      <c r="AM207" s="495">
        <f t="shared" si="69"/>
        <v>0</v>
      </c>
    </row>
    <row r="208" spans="2:39">
      <c r="B208" s="723"/>
      <c r="C208" s="92"/>
      <c r="D208" s="92"/>
      <c r="E208" s="724"/>
      <c r="F208" s="720">
        <f t="shared" si="70"/>
        <v>0</v>
      </c>
      <c r="G208" s="719"/>
      <c r="H208" s="771" t="str">
        <f t="shared" ref="H208:I227" si="73">IFERROR(VLOOKUP($G208,DOMPO,H$5,0),"")</f>
        <v/>
      </c>
      <c r="I208" s="771" t="str">
        <f t="shared" si="73"/>
        <v/>
      </c>
      <c r="J208" s="695"/>
      <c r="K208" s="784">
        <f t="shared" si="64"/>
        <v>0</v>
      </c>
      <c r="L208" s="773" t="str">
        <f t="shared" si="61"/>
        <v/>
      </c>
      <c r="M208" s="774" t="str">
        <f t="shared" si="65"/>
        <v/>
      </c>
      <c r="N208" s="775" t="str">
        <f t="shared" si="65"/>
        <v/>
      </c>
      <c r="O208" s="776" t="str">
        <f t="shared" si="71"/>
        <v/>
      </c>
      <c r="P208" s="777" t="str">
        <f t="shared" si="72"/>
        <v/>
      </c>
      <c r="Q208" s="778" t="str">
        <f t="shared" si="72"/>
        <v/>
      </c>
      <c r="R208" s="779" t="str">
        <f t="shared" si="72"/>
        <v/>
      </c>
      <c r="S208" s="774" t="str">
        <f t="shared" si="55"/>
        <v/>
      </c>
      <c r="T208" s="775" t="str">
        <f t="shared" si="55"/>
        <v/>
      </c>
      <c r="U208" s="776" t="str">
        <f t="shared" si="55"/>
        <v/>
      </c>
      <c r="V208" s="774" t="str">
        <f t="shared" si="66"/>
        <v/>
      </c>
      <c r="W208" s="775" t="str">
        <f t="shared" si="66"/>
        <v/>
      </c>
      <c r="X208" s="776" t="str">
        <f t="shared" si="66"/>
        <v/>
      </c>
      <c r="Y208" s="774" t="str">
        <f>IFERROR(IF(AND('DOMESTIC Wksht'!$BX$10="No Split",'DOMESTIC Wksht'!$D$1="W001"),VLOOKUP($G208,DOMPO,Y$4,0),VLOOKUP($G208,DOMPO,Y$5,0)),"")</f>
        <v/>
      </c>
      <c r="Z208" s="775" t="str">
        <f>IFERROR(IF(AND('DOMESTIC Wksht'!$BX$10="No Split",'DOMESTIC Wksht'!$D$1="W03"),VLOOKUP($G208,DOMPO,Z$4,0),VLOOKUP($G208,DOMPO,Z$5,0)),"")</f>
        <v/>
      </c>
      <c r="AA208" s="776" t="str">
        <f t="shared" si="62"/>
        <v/>
      </c>
      <c r="AB208" s="783">
        <f t="shared" si="63"/>
        <v>0</v>
      </c>
      <c r="AD208" s="490">
        <v>201</v>
      </c>
      <c r="AE208" s="698">
        <f>'DOMESTIC Wksht'!E215</f>
        <v>0</v>
      </c>
      <c r="AF208" s="698">
        <f>'DOMESTIC Wksht'!F215</f>
        <v>0</v>
      </c>
      <c r="AG208" s="1280">
        <f>'DOMESTIC Wksht'!N215</f>
        <v>0</v>
      </c>
      <c r="AH208" s="1280">
        <f>'DOMESTIC Wksht'!O215</f>
        <v>0</v>
      </c>
      <c r="AI208" s="699" t="str">
        <f>'DOMESTIC Wksht'!P215</f>
        <v>MP</v>
      </c>
      <c r="AJ208" s="1280">
        <f t="shared" si="67"/>
        <v>0</v>
      </c>
      <c r="AK208" s="700">
        <f>'DOMESTIC Wksht'!R215</f>
        <v>0</v>
      </c>
      <c r="AL208" s="495">
        <f t="shared" si="68"/>
        <v>0</v>
      </c>
      <c r="AM208" s="495">
        <f t="shared" si="69"/>
        <v>0</v>
      </c>
    </row>
    <row r="209" spans="2:39">
      <c r="B209" s="723"/>
      <c r="C209" s="92"/>
      <c r="D209" s="92"/>
      <c r="E209" s="724"/>
      <c r="F209" s="720">
        <f t="shared" si="70"/>
        <v>0</v>
      </c>
      <c r="G209" s="719"/>
      <c r="H209" s="771" t="str">
        <f t="shared" si="73"/>
        <v/>
      </c>
      <c r="I209" s="771" t="str">
        <f t="shared" si="73"/>
        <v/>
      </c>
      <c r="J209" s="695"/>
      <c r="K209" s="784">
        <f t="shared" si="64"/>
        <v>0</v>
      </c>
      <c r="L209" s="773" t="str">
        <f t="shared" si="61"/>
        <v/>
      </c>
      <c r="M209" s="774" t="str">
        <f t="shared" si="65"/>
        <v/>
      </c>
      <c r="N209" s="775" t="str">
        <f t="shared" si="65"/>
        <v/>
      </c>
      <c r="O209" s="776" t="str">
        <f t="shared" si="71"/>
        <v/>
      </c>
      <c r="P209" s="777" t="str">
        <f t="shared" si="72"/>
        <v/>
      </c>
      <c r="Q209" s="778" t="str">
        <f t="shared" si="72"/>
        <v/>
      </c>
      <c r="R209" s="779" t="str">
        <f t="shared" si="72"/>
        <v/>
      </c>
      <c r="S209" s="774" t="str">
        <f t="shared" si="55"/>
        <v/>
      </c>
      <c r="T209" s="775" t="str">
        <f t="shared" si="55"/>
        <v/>
      </c>
      <c r="U209" s="776" t="str">
        <f t="shared" si="55"/>
        <v/>
      </c>
      <c r="V209" s="774" t="str">
        <f t="shared" si="66"/>
        <v/>
      </c>
      <c r="W209" s="775" t="str">
        <f t="shared" si="66"/>
        <v/>
      </c>
      <c r="X209" s="776" t="str">
        <f t="shared" si="66"/>
        <v/>
      </c>
      <c r="Y209" s="774" t="str">
        <f>IFERROR(IF(AND('DOMESTIC Wksht'!$BX$10="No Split",'DOMESTIC Wksht'!$D$1="W001"),VLOOKUP($G209,DOMPO,Y$4,0),VLOOKUP($G209,DOMPO,Y$5,0)),"")</f>
        <v/>
      </c>
      <c r="Z209" s="775" t="str">
        <f>IFERROR(IF(AND('DOMESTIC Wksht'!$BX$10="No Split",'DOMESTIC Wksht'!$D$1="W03"),VLOOKUP($G209,DOMPO,Z$4,0),VLOOKUP($G209,DOMPO,Z$5,0)),"")</f>
        <v/>
      </c>
      <c r="AA209" s="776" t="str">
        <f t="shared" si="62"/>
        <v/>
      </c>
      <c r="AB209" s="783">
        <f t="shared" si="63"/>
        <v>0</v>
      </c>
      <c r="AD209" s="490">
        <v>202</v>
      </c>
      <c r="AE209" s="698">
        <f>'DOMESTIC Wksht'!E216</f>
        <v>0</v>
      </c>
      <c r="AF209" s="698">
        <f>'DOMESTIC Wksht'!F216</f>
        <v>0</v>
      </c>
      <c r="AG209" s="1280">
        <f>'DOMESTIC Wksht'!N216</f>
        <v>0</v>
      </c>
      <c r="AH209" s="1280">
        <f>'DOMESTIC Wksht'!O216</f>
        <v>0</v>
      </c>
      <c r="AI209" s="699" t="str">
        <f>'DOMESTIC Wksht'!P216</f>
        <v>MP</v>
      </c>
      <c r="AJ209" s="1280">
        <f t="shared" si="67"/>
        <v>0</v>
      </c>
      <c r="AK209" s="700">
        <f>'DOMESTIC Wksht'!R216</f>
        <v>0</v>
      </c>
      <c r="AL209" s="495">
        <f t="shared" si="68"/>
        <v>0</v>
      </c>
      <c r="AM209" s="495">
        <f t="shared" si="69"/>
        <v>0</v>
      </c>
    </row>
    <row r="210" spans="2:39">
      <c r="B210" s="723"/>
      <c r="C210" s="92"/>
      <c r="D210" s="92"/>
      <c r="E210" s="724"/>
      <c r="F210" s="720">
        <f t="shared" si="70"/>
        <v>0</v>
      </c>
      <c r="G210" s="719"/>
      <c r="H210" s="771" t="str">
        <f t="shared" si="73"/>
        <v/>
      </c>
      <c r="I210" s="771" t="str">
        <f t="shared" si="73"/>
        <v/>
      </c>
      <c r="J210" s="695"/>
      <c r="K210" s="784">
        <f t="shared" si="64"/>
        <v>0</v>
      </c>
      <c r="L210" s="773" t="str">
        <f t="shared" si="61"/>
        <v/>
      </c>
      <c r="M210" s="774" t="str">
        <f t="shared" si="65"/>
        <v/>
      </c>
      <c r="N210" s="775" t="str">
        <f t="shared" si="65"/>
        <v/>
      </c>
      <c r="O210" s="776" t="str">
        <f t="shared" si="71"/>
        <v/>
      </c>
      <c r="P210" s="777" t="str">
        <f t="shared" si="72"/>
        <v/>
      </c>
      <c r="Q210" s="778" t="str">
        <f t="shared" si="72"/>
        <v/>
      </c>
      <c r="R210" s="779" t="str">
        <f t="shared" si="72"/>
        <v/>
      </c>
      <c r="S210" s="774" t="str">
        <f t="shared" si="55"/>
        <v/>
      </c>
      <c r="T210" s="775" t="str">
        <f t="shared" si="55"/>
        <v/>
      </c>
      <c r="U210" s="776" t="str">
        <f t="shared" si="55"/>
        <v/>
      </c>
      <c r="V210" s="774" t="str">
        <f t="shared" si="66"/>
        <v/>
      </c>
      <c r="W210" s="775" t="str">
        <f t="shared" si="66"/>
        <v/>
      </c>
      <c r="X210" s="776" t="str">
        <f t="shared" si="66"/>
        <v/>
      </c>
      <c r="Y210" s="774" t="str">
        <f>IFERROR(IF(AND('DOMESTIC Wksht'!$BX$10="No Split",'DOMESTIC Wksht'!$D$1="W001"),VLOOKUP($G210,DOMPO,Y$4,0),VLOOKUP($G210,DOMPO,Y$5,0)),"")</f>
        <v/>
      </c>
      <c r="Z210" s="775" t="str">
        <f>IFERROR(IF(AND('DOMESTIC Wksht'!$BX$10="No Split",'DOMESTIC Wksht'!$D$1="W03"),VLOOKUP($G210,DOMPO,Z$4,0),VLOOKUP($G210,DOMPO,Z$5,0)),"")</f>
        <v/>
      </c>
      <c r="AA210" s="776" t="str">
        <f t="shared" si="62"/>
        <v/>
      </c>
      <c r="AB210" s="783">
        <f t="shared" si="63"/>
        <v>0</v>
      </c>
      <c r="AD210" s="490">
        <v>203</v>
      </c>
      <c r="AE210" s="698">
        <f>'DOMESTIC Wksht'!E217</f>
        <v>0</v>
      </c>
      <c r="AF210" s="698">
        <f>'DOMESTIC Wksht'!F217</f>
        <v>0</v>
      </c>
      <c r="AG210" s="1280">
        <f>'DOMESTIC Wksht'!N217</f>
        <v>0</v>
      </c>
      <c r="AH210" s="1280">
        <f>'DOMESTIC Wksht'!O217</f>
        <v>0</v>
      </c>
      <c r="AI210" s="699" t="str">
        <f>'DOMESTIC Wksht'!P217</f>
        <v>MP</v>
      </c>
      <c r="AJ210" s="1280">
        <f t="shared" si="67"/>
        <v>0</v>
      </c>
      <c r="AK210" s="700">
        <f>'DOMESTIC Wksht'!R217</f>
        <v>0</v>
      </c>
      <c r="AL210" s="495">
        <f t="shared" si="68"/>
        <v>0</v>
      </c>
      <c r="AM210" s="495">
        <f t="shared" si="69"/>
        <v>0</v>
      </c>
    </row>
    <row r="211" spans="2:39">
      <c r="B211" s="723"/>
      <c r="C211" s="92"/>
      <c r="D211" s="92"/>
      <c r="E211" s="724"/>
      <c r="F211" s="720">
        <f t="shared" si="70"/>
        <v>0</v>
      </c>
      <c r="G211" s="719"/>
      <c r="H211" s="771" t="str">
        <f t="shared" si="73"/>
        <v/>
      </c>
      <c r="I211" s="771" t="str">
        <f t="shared" si="73"/>
        <v/>
      </c>
      <c r="J211" s="695"/>
      <c r="K211" s="784">
        <f t="shared" si="64"/>
        <v>0</v>
      </c>
      <c r="L211" s="773" t="str">
        <f t="shared" si="61"/>
        <v/>
      </c>
      <c r="M211" s="774" t="str">
        <f t="shared" si="65"/>
        <v/>
      </c>
      <c r="N211" s="775" t="str">
        <f t="shared" si="65"/>
        <v/>
      </c>
      <c r="O211" s="776" t="str">
        <f t="shared" si="71"/>
        <v/>
      </c>
      <c r="P211" s="777" t="str">
        <f t="shared" si="72"/>
        <v/>
      </c>
      <c r="Q211" s="778" t="str">
        <f t="shared" si="72"/>
        <v/>
      </c>
      <c r="R211" s="779" t="str">
        <f t="shared" si="72"/>
        <v/>
      </c>
      <c r="S211" s="774" t="str">
        <f t="shared" si="55"/>
        <v/>
      </c>
      <c r="T211" s="775" t="str">
        <f t="shared" si="55"/>
        <v/>
      </c>
      <c r="U211" s="776" t="str">
        <f t="shared" si="55"/>
        <v/>
      </c>
      <c r="V211" s="774" t="str">
        <f t="shared" si="66"/>
        <v/>
      </c>
      <c r="W211" s="775" t="str">
        <f t="shared" si="66"/>
        <v/>
      </c>
      <c r="X211" s="776" t="str">
        <f t="shared" si="66"/>
        <v/>
      </c>
      <c r="Y211" s="774" t="str">
        <f>IFERROR(IF(AND('DOMESTIC Wksht'!$BX$10="No Split",'DOMESTIC Wksht'!$D$1="W001"),VLOOKUP($G211,DOMPO,Y$4,0),VLOOKUP($G211,DOMPO,Y$5,0)),"")</f>
        <v/>
      </c>
      <c r="Z211" s="775" t="str">
        <f>IFERROR(IF(AND('DOMESTIC Wksht'!$BX$10="No Split",'DOMESTIC Wksht'!$D$1="W03"),VLOOKUP($G211,DOMPO,Z$4,0),VLOOKUP($G211,DOMPO,Z$5,0)),"")</f>
        <v/>
      </c>
      <c r="AA211" s="776" t="str">
        <f t="shared" si="62"/>
        <v/>
      </c>
      <c r="AB211" s="783">
        <f t="shared" si="63"/>
        <v>0</v>
      </c>
      <c r="AD211" s="490">
        <v>204</v>
      </c>
      <c r="AE211" s="698">
        <f>'DOMESTIC Wksht'!E218</f>
        <v>0</v>
      </c>
      <c r="AF211" s="698">
        <f>'DOMESTIC Wksht'!F218</f>
        <v>0</v>
      </c>
      <c r="AG211" s="1280">
        <f>'DOMESTIC Wksht'!N218</f>
        <v>0</v>
      </c>
      <c r="AH211" s="1280">
        <f>'DOMESTIC Wksht'!O218</f>
        <v>0</v>
      </c>
      <c r="AI211" s="699" t="str">
        <f>'DOMESTIC Wksht'!P218</f>
        <v>MP</v>
      </c>
      <c r="AJ211" s="1280">
        <f t="shared" si="67"/>
        <v>0</v>
      </c>
      <c r="AK211" s="700">
        <f>'DOMESTIC Wksht'!R218</f>
        <v>0</v>
      </c>
      <c r="AL211" s="495">
        <f t="shared" si="68"/>
        <v>0</v>
      </c>
      <c r="AM211" s="495">
        <f t="shared" si="69"/>
        <v>0</v>
      </c>
    </row>
    <row r="212" spans="2:39">
      <c r="B212" s="723"/>
      <c r="C212" s="92"/>
      <c r="D212" s="92"/>
      <c r="E212" s="724"/>
      <c r="F212" s="720">
        <f t="shared" si="70"/>
        <v>0</v>
      </c>
      <c r="G212" s="719"/>
      <c r="H212" s="771" t="str">
        <f t="shared" si="73"/>
        <v/>
      </c>
      <c r="I212" s="771" t="str">
        <f t="shared" si="73"/>
        <v/>
      </c>
      <c r="J212" s="695"/>
      <c r="K212" s="784">
        <f t="shared" si="64"/>
        <v>0</v>
      </c>
      <c r="L212" s="773" t="str">
        <f t="shared" si="61"/>
        <v/>
      </c>
      <c r="M212" s="774" t="str">
        <f t="shared" si="65"/>
        <v/>
      </c>
      <c r="N212" s="775" t="str">
        <f t="shared" si="65"/>
        <v/>
      </c>
      <c r="O212" s="776" t="str">
        <f t="shared" si="71"/>
        <v/>
      </c>
      <c r="P212" s="777" t="str">
        <f t="shared" si="72"/>
        <v/>
      </c>
      <c r="Q212" s="778" t="str">
        <f t="shared" si="72"/>
        <v/>
      </c>
      <c r="R212" s="779" t="str">
        <f t="shared" si="72"/>
        <v/>
      </c>
      <c r="S212" s="774" t="str">
        <f t="shared" si="55"/>
        <v/>
      </c>
      <c r="T212" s="775" t="str">
        <f t="shared" si="55"/>
        <v/>
      </c>
      <c r="U212" s="776" t="str">
        <f t="shared" si="55"/>
        <v/>
      </c>
      <c r="V212" s="774" t="str">
        <f t="shared" si="66"/>
        <v/>
      </c>
      <c r="W212" s="775" t="str">
        <f t="shared" si="66"/>
        <v/>
      </c>
      <c r="X212" s="776" t="str">
        <f t="shared" si="66"/>
        <v/>
      </c>
      <c r="Y212" s="774" t="str">
        <f>IFERROR(IF(AND('DOMESTIC Wksht'!$BX$10="No Split",'DOMESTIC Wksht'!$D$1="W001"),VLOOKUP($G212,DOMPO,Y$4,0),VLOOKUP($G212,DOMPO,Y$5,0)),"")</f>
        <v/>
      </c>
      <c r="Z212" s="775" t="str">
        <f>IFERROR(IF(AND('DOMESTIC Wksht'!$BX$10="No Split",'DOMESTIC Wksht'!$D$1="W03"),VLOOKUP($G212,DOMPO,Z$4,0),VLOOKUP($G212,DOMPO,Z$5,0)),"")</f>
        <v/>
      </c>
      <c r="AA212" s="776" t="str">
        <f t="shared" si="62"/>
        <v/>
      </c>
      <c r="AB212" s="783">
        <f t="shared" si="63"/>
        <v>0</v>
      </c>
      <c r="AD212" s="490">
        <v>205</v>
      </c>
      <c r="AE212" s="698">
        <f>'DOMESTIC Wksht'!E219</f>
        <v>0</v>
      </c>
      <c r="AF212" s="698">
        <f>'DOMESTIC Wksht'!F219</f>
        <v>0</v>
      </c>
      <c r="AG212" s="1280">
        <f>'DOMESTIC Wksht'!N219</f>
        <v>0</v>
      </c>
      <c r="AH212" s="1280">
        <f>'DOMESTIC Wksht'!O219</f>
        <v>0</v>
      </c>
      <c r="AI212" s="699" t="str">
        <f>'DOMESTIC Wksht'!P219</f>
        <v>MP</v>
      </c>
      <c r="AJ212" s="1280">
        <f t="shared" si="67"/>
        <v>0</v>
      </c>
      <c r="AK212" s="700">
        <f>'DOMESTIC Wksht'!R219</f>
        <v>0</v>
      </c>
      <c r="AL212" s="495">
        <f t="shared" si="68"/>
        <v>0</v>
      </c>
      <c r="AM212" s="495">
        <f t="shared" si="69"/>
        <v>0</v>
      </c>
    </row>
    <row r="213" spans="2:39">
      <c r="B213" s="723"/>
      <c r="C213" s="92"/>
      <c r="D213" s="92"/>
      <c r="E213" s="724"/>
      <c r="F213" s="720">
        <f t="shared" si="70"/>
        <v>0</v>
      </c>
      <c r="G213" s="719"/>
      <c r="H213" s="771" t="str">
        <f t="shared" si="73"/>
        <v/>
      </c>
      <c r="I213" s="771" t="str">
        <f t="shared" si="73"/>
        <v/>
      </c>
      <c r="J213" s="695"/>
      <c r="K213" s="784">
        <f t="shared" si="64"/>
        <v>0</v>
      </c>
      <c r="L213" s="773" t="str">
        <f t="shared" si="61"/>
        <v/>
      </c>
      <c r="M213" s="774" t="str">
        <f t="shared" si="65"/>
        <v/>
      </c>
      <c r="N213" s="775" t="str">
        <f t="shared" si="65"/>
        <v/>
      </c>
      <c r="O213" s="776" t="str">
        <f t="shared" si="71"/>
        <v/>
      </c>
      <c r="P213" s="777" t="str">
        <f t="shared" si="72"/>
        <v/>
      </c>
      <c r="Q213" s="778" t="str">
        <f t="shared" si="72"/>
        <v/>
      </c>
      <c r="R213" s="779" t="str">
        <f t="shared" si="72"/>
        <v/>
      </c>
      <c r="S213" s="774" t="str">
        <f t="shared" si="55"/>
        <v/>
      </c>
      <c r="T213" s="775" t="str">
        <f t="shared" si="55"/>
        <v/>
      </c>
      <c r="U213" s="776" t="str">
        <f t="shared" si="55"/>
        <v/>
      </c>
      <c r="V213" s="774" t="str">
        <f t="shared" si="66"/>
        <v/>
      </c>
      <c r="W213" s="775" t="str">
        <f t="shared" si="66"/>
        <v/>
      </c>
      <c r="X213" s="776" t="str">
        <f t="shared" si="66"/>
        <v/>
      </c>
      <c r="Y213" s="774" t="str">
        <f>IFERROR(IF(AND('DOMESTIC Wksht'!$BX$10="No Split",'DOMESTIC Wksht'!$D$1="W001"),VLOOKUP($G213,DOMPO,Y$4,0),VLOOKUP($G213,DOMPO,Y$5,0)),"")</f>
        <v/>
      </c>
      <c r="Z213" s="775" t="str">
        <f>IFERROR(IF(AND('DOMESTIC Wksht'!$BX$10="No Split",'DOMESTIC Wksht'!$D$1="W03"),VLOOKUP($G213,DOMPO,Z$4,0),VLOOKUP($G213,DOMPO,Z$5,0)),"")</f>
        <v/>
      </c>
      <c r="AA213" s="776" t="str">
        <f t="shared" si="62"/>
        <v/>
      </c>
      <c r="AB213" s="783">
        <f t="shared" si="63"/>
        <v>0</v>
      </c>
      <c r="AD213" s="490">
        <v>206</v>
      </c>
      <c r="AE213" s="698">
        <f>'DOMESTIC Wksht'!E220</f>
        <v>0</v>
      </c>
      <c r="AF213" s="698">
        <f>'DOMESTIC Wksht'!F220</f>
        <v>0</v>
      </c>
      <c r="AG213" s="1280">
        <f>'DOMESTIC Wksht'!N220</f>
        <v>0</v>
      </c>
      <c r="AH213" s="1280">
        <f>'DOMESTIC Wksht'!O220</f>
        <v>0</v>
      </c>
      <c r="AI213" s="699" t="str">
        <f>'DOMESTIC Wksht'!P220</f>
        <v>MP</v>
      </c>
      <c r="AJ213" s="1280">
        <f t="shared" si="67"/>
        <v>0</v>
      </c>
      <c r="AK213" s="700">
        <f>'DOMESTIC Wksht'!R220</f>
        <v>0</v>
      </c>
      <c r="AL213" s="495">
        <f t="shared" si="68"/>
        <v>0</v>
      </c>
      <c r="AM213" s="495">
        <f t="shared" si="69"/>
        <v>0</v>
      </c>
    </row>
    <row r="214" spans="2:39">
      <c r="B214" s="723"/>
      <c r="C214" s="92"/>
      <c r="D214" s="92"/>
      <c r="E214" s="724"/>
      <c r="F214" s="720">
        <f t="shared" si="70"/>
        <v>0</v>
      </c>
      <c r="G214" s="719"/>
      <c r="H214" s="771" t="str">
        <f t="shared" si="73"/>
        <v/>
      </c>
      <c r="I214" s="771" t="str">
        <f t="shared" si="73"/>
        <v/>
      </c>
      <c r="J214" s="695"/>
      <c r="K214" s="784">
        <f t="shared" si="64"/>
        <v>0</v>
      </c>
      <c r="L214" s="773" t="str">
        <f t="shared" si="61"/>
        <v/>
      </c>
      <c r="M214" s="774" t="str">
        <f t="shared" si="65"/>
        <v/>
      </c>
      <c r="N214" s="775" t="str">
        <f t="shared" si="65"/>
        <v/>
      </c>
      <c r="O214" s="776" t="str">
        <f t="shared" si="71"/>
        <v/>
      </c>
      <c r="P214" s="777" t="str">
        <f t="shared" si="72"/>
        <v/>
      </c>
      <c r="Q214" s="778" t="str">
        <f t="shared" si="72"/>
        <v/>
      </c>
      <c r="R214" s="779" t="str">
        <f t="shared" si="72"/>
        <v/>
      </c>
      <c r="S214" s="774" t="str">
        <f t="shared" si="55"/>
        <v/>
      </c>
      <c r="T214" s="775" t="str">
        <f t="shared" si="55"/>
        <v/>
      </c>
      <c r="U214" s="776" t="str">
        <f t="shared" si="55"/>
        <v/>
      </c>
      <c r="V214" s="774" t="str">
        <f t="shared" si="66"/>
        <v/>
      </c>
      <c r="W214" s="775" t="str">
        <f t="shared" si="66"/>
        <v/>
      </c>
      <c r="X214" s="776" t="str">
        <f t="shared" si="66"/>
        <v/>
      </c>
      <c r="Y214" s="774" t="str">
        <f>IFERROR(IF(AND('DOMESTIC Wksht'!$BX$10="No Split",'DOMESTIC Wksht'!$D$1="W001"),VLOOKUP($G214,DOMPO,Y$4,0),VLOOKUP($G214,DOMPO,Y$5,0)),"")</f>
        <v/>
      </c>
      <c r="Z214" s="775" t="str">
        <f>IFERROR(IF(AND('DOMESTIC Wksht'!$BX$10="No Split",'DOMESTIC Wksht'!$D$1="W03"),VLOOKUP($G214,DOMPO,Z$4,0),VLOOKUP($G214,DOMPO,Z$5,0)),"")</f>
        <v/>
      </c>
      <c r="AA214" s="776" t="str">
        <f t="shared" si="62"/>
        <v/>
      </c>
      <c r="AB214" s="783">
        <f t="shared" si="63"/>
        <v>0</v>
      </c>
      <c r="AD214" s="490">
        <v>207</v>
      </c>
      <c r="AE214" s="698">
        <f>'DOMESTIC Wksht'!E221</f>
        <v>0</v>
      </c>
      <c r="AF214" s="698">
        <f>'DOMESTIC Wksht'!F221</f>
        <v>0</v>
      </c>
      <c r="AG214" s="1280">
        <f>'DOMESTIC Wksht'!N221</f>
        <v>0</v>
      </c>
      <c r="AH214" s="1280">
        <f>'DOMESTIC Wksht'!O221</f>
        <v>0</v>
      </c>
      <c r="AI214" s="699" t="str">
        <f>'DOMESTIC Wksht'!P221</f>
        <v>MP</v>
      </c>
      <c r="AJ214" s="1280">
        <f t="shared" si="67"/>
        <v>0</v>
      </c>
      <c r="AK214" s="700">
        <f>'DOMESTIC Wksht'!R221</f>
        <v>0</v>
      </c>
      <c r="AL214" s="495">
        <f t="shared" si="68"/>
        <v>0</v>
      </c>
      <c r="AM214" s="495">
        <f t="shared" si="69"/>
        <v>0</v>
      </c>
    </row>
    <row r="215" spans="2:39">
      <c r="B215" s="723"/>
      <c r="C215" s="92"/>
      <c r="D215" s="92"/>
      <c r="E215" s="724"/>
      <c r="F215" s="720">
        <f t="shared" si="70"/>
        <v>0</v>
      </c>
      <c r="G215" s="719"/>
      <c r="H215" s="771" t="str">
        <f t="shared" si="73"/>
        <v/>
      </c>
      <c r="I215" s="771" t="str">
        <f t="shared" si="73"/>
        <v/>
      </c>
      <c r="J215" s="695"/>
      <c r="K215" s="784">
        <f t="shared" si="64"/>
        <v>0</v>
      </c>
      <c r="L215" s="773" t="str">
        <f t="shared" si="61"/>
        <v/>
      </c>
      <c r="M215" s="774" t="str">
        <f t="shared" si="65"/>
        <v/>
      </c>
      <c r="N215" s="775" t="str">
        <f t="shared" si="65"/>
        <v/>
      </c>
      <c r="O215" s="776" t="str">
        <f t="shared" si="71"/>
        <v/>
      </c>
      <c r="P215" s="777" t="str">
        <f t="shared" si="72"/>
        <v/>
      </c>
      <c r="Q215" s="778" t="str">
        <f t="shared" si="72"/>
        <v/>
      </c>
      <c r="R215" s="779" t="str">
        <f t="shared" si="72"/>
        <v/>
      </c>
      <c r="S215" s="774" t="str">
        <f t="shared" si="55"/>
        <v/>
      </c>
      <c r="T215" s="775" t="str">
        <f t="shared" si="55"/>
        <v/>
      </c>
      <c r="U215" s="776" t="str">
        <f t="shared" si="55"/>
        <v/>
      </c>
      <c r="V215" s="774" t="str">
        <f t="shared" si="66"/>
        <v/>
      </c>
      <c r="W215" s="775" t="str">
        <f t="shared" si="66"/>
        <v/>
      </c>
      <c r="X215" s="776" t="str">
        <f t="shared" si="66"/>
        <v/>
      </c>
      <c r="Y215" s="774" t="str">
        <f>IFERROR(IF(AND('DOMESTIC Wksht'!$BX$10="No Split",'DOMESTIC Wksht'!$D$1="W001"),VLOOKUP($G215,DOMPO,Y$4,0),VLOOKUP($G215,DOMPO,Y$5,0)),"")</f>
        <v/>
      </c>
      <c r="Z215" s="775" t="str">
        <f>IFERROR(IF(AND('DOMESTIC Wksht'!$BX$10="No Split",'DOMESTIC Wksht'!$D$1="W03"),VLOOKUP($G215,DOMPO,Z$4,0),VLOOKUP($G215,DOMPO,Z$5,0)),"")</f>
        <v/>
      </c>
      <c r="AA215" s="776" t="str">
        <f t="shared" si="62"/>
        <v/>
      </c>
      <c r="AB215" s="783">
        <f t="shared" si="63"/>
        <v>0</v>
      </c>
      <c r="AD215" s="490">
        <v>208</v>
      </c>
      <c r="AE215" s="698">
        <f>'DOMESTIC Wksht'!E222</f>
        <v>0</v>
      </c>
      <c r="AF215" s="698">
        <f>'DOMESTIC Wksht'!F222</f>
        <v>0</v>
      </c>
      <c r="AG215" s="1280">
        <f>'DOMESTIC Wksht'!N222</f>
        <v>0</v>
      </c>
      <c r="AH215" s="1280">
        <f>'DOMESTIC Wksht'!O222</f>
        <v>0</v>
      </c>
      <c r="AI215" s="699" t="str">
        <f>'DOMESTIC Wksht'!P222</f>
        <v>MP</v>
      </c>
      <c r="AJ215" s="1280">
        <f t="shared" si="67"/>
        <v>0</v>
      </c>
      <c r="AK215" s="700">
        <f>'DOMESTIC Wksht'!R222</f>
        <v>0</v>
      </c>
      <c r="AL215" s="495">
        <f t="shared" si="68"/>
        <v>0</v>
      </c>
      <c r="AM215" s="495">
        <f t="shared" si="69"/>
        <v>0</v>
      </c>
    </row>
    <row r="216" spans="2:39">
      <c r="B216" s="723"/>
      <c r="C216" s="92"/>
      <c r="D216" s="92"/>
      <c r="E216" s="724"/>
      <c r="F216" s="720">
        <f t="shared" si="70"/>
        <v>0</v>
      </c>
      <c r="G216" s="719"/>
      <c r="H216" s="771" t="str">
        <f t="shared" si="73"/>
        <v/>
      </c>
      <c r="I216" s="771" t="str">
        <f t="shared" si="73"/>
        <v/>
      </c>
      <c r="J216" s="695"/>
      <c r="K216" s="784">
        <f t="shared" si="64"/>
        <v>0</v>
      </c>
      <c r="L216" s="773" t="str">
        <f t="shared" si="61"/>
        <v/>
      </c>
      <c r="M216" s="774" t="str">
        <f t="shared" si="65"/>
        <v/>
      </c>
      <c r="N216" s="775" t="str">
        <f t="shared" si="65"/>
        <v/>
      </c>
      <c r="O216" s="776" t="str">
        <f t="shared" si="71"/>
        <v/>
      </c>
      <c r="P216" s="777" t="str">
        <f t="shared" si="72"/>
        <v/>
      </c>
      <c r="Q216" s="778" t="str">
        <f t="shared" si="72"/>
        <v/>
      </c>
      <c r="R216" s="779" t="str">
        <f t="shared" si="72"/>
        <v/>
      </c>
      <c r="S216" s="774" t="str">
        <f t="shared" ref="S216:U279" si="74">IFERROR(P216*$J216,"")</f>
        <v/>
      </c>
      <c r="T216" s="775" t="str">
        <f t="shared" si="74"/>
        <v/>
      </c>
      <c r="U216" s="776" t="str">
        <f t="shared" si="74"/>
        <v/>
      </c>
      <c r="V216" s="774" t="str">
        <f t="shared" si="66"/>
        <v/>
      </c>
      <c r="W216" s="775" t="str">
        <f t="shared" si="66"/>
        <v/>
      </c>
      <c r="X216" s="776" t="str">
        <f t="shared" si="66"/>
        <v/>
      </c>
      <c r="Y216" s="774" t="str">
        <f>IFERROR(IF(AND('DOMESTIC Wksht'!$BX$10="No Split",'DOMESTIC Wksht'!$D$1="W001"),VLOOKUP($G216,DOMPO,Y$4,0),VLOOKUP($G216,DOMPO,Y$5,0)),"")</f>
        <v/>
      </c>
      <c r="Z216" s="775" t="str">
        <f>IFERROR(IF(AND('DOMESTIC Wksht'!$BX$10="No Split",'DOMESTIC Wksht'!$D$1="W03"),VLOOKUP($G216,DOMPO,Z$4,0),VLOOKUP($G216,DOMPO,Z$5,0)),"")</f>
        <v/>
      </c>
      <c r="AA216" s="776" t="str">
        <f t="shared" si="62"/>
        <v/>
      </c>
      <c r="AB216" s="783">
        <f t="shared" si="63"/>
        <v>0</v>
      </c>
      <c r="AD216" s="490">
        <v>209</v>
      </c>
      <c r="AE216" s="698">
        <f>'DOMESTIC Wksht'!E223</f>
        <v>0</v>
      </c>
      <c r="AF216" s="698">
        <f>'DOMESTIC Wksht'!F223</f>
        <v>0</v>
      </c>
      <c r="AG216" s="1280">
        <f>'DOMESTIC Wksht'!N223</f>
        <v>0</v>
      </c>
      <c r="AH216" s="1280">
        <f>'DOMESTIC Wksht'!O223</f>
        <v>0</v>
      </c>
      <c r="AI216" s="699" t="str">
        <f>'DOMESTIC Wksht'!P223</f>
        <v>MP</v>
      </c>
      <c r="AJ216" s="1280">
        <f t="shared" si="67"/>
        <v>0</v>
      </c>
      <c r="AK216" s="700">
        <f>'DOMESTIC Wksht'!R223</f>
        <v>0</v>
      </c>
      <c r="AL216" s="495">
        <f t="shared" si="68"/>
        <v>0</v>
      </c>
      <c r="AM216" s="495">
        <f t="shared" si="69"/>
        <v>0</v>
      </c>
    </row>
    <row r="217" spans="2:39">
      <c r="B217" s="723"/>
      <c r="C217" s="92"/>
      <c r="D217" s="92"/>
      <c r="E217" s="724"/>
      <c r="F217" s="720">
        <f t="shared" si="70"/>
        <v>0</v>
      </c>
      <c r="G217" s="719"/>
      <c r="H217" s="771" t="str">
        <f t="shared" si="73"/>
        <v/>
      </c>
      <c r="I217" s="771" t="str">
        <f t="shared" si="73"/>
        <v/>
      </c>
      <c r="J217" s="695"/>
      <c r="K217" s="784">
        <f t="shared" si="64"/>
        <v>0</v>
      </c>
      <c r="L217" s="773" t="str">
        <f t="shared" si="61"/>
        <v/>
      </c>
      <c r="M217" s="774" t="str">
        <f t="shared" si="65"/>
        <v/>
      </c>
      <c r="N217" s="775" t="str">
        <f t="shared" si="65"/>
        <v/>
      </c>
      <c r="O217" s="776" t="str">
        <f t="shared" si="71"/>
        <v/>
      </c>
      <c r="P217" s="777" t="str">
        <f t="shared" si="72"/>
        <v/>
      </c>
      <c r="Q217" s="778" t="str">
        <f t="shared" si="72"/>
        <v/>
      </c>
      <c r="R217" s="779" t="str">
        <f t="shared" si="72"/>
        <v/>
      </c>
      <c r="S217" s="774" t="str">
        <f t="shared" si="74"/>
        <v/>
      </c>
      <c r="T217" s="775" t="str">
        <f t="shared" si="74"/>
        <v/>
      </c>
      <c r="U217" s="776" t="str">
        <f t="shared" si="74"/>
        <v/>
      </c>
      <c r="V217" s="774" t="str">
        <f t="shared" si="66"/>
        <v/>
      </c>
      <c r="W217" s="775" t="str">
        <f t="shared" si="66"/>
        <v/>
      </c>
      <c r="X217" s="776" t="str">
        <f t="shared" si="66"/>
        <v/>
      </c>
      <c r="Y217" s="774" t="str">
        <f>IFERROR(IF(AND('DOMESTIC Wksht'!$BX$10="No Split",'DOMESTIC Wksht'!$D$1="W001"),VLOOKUP($G217,DOMPO,Y$4,0),VLOOKUP($G217,DOMPO,Y$5,0)),"")</f>
        <v/>
      </c>
      <c r="Z217" s="775" t="str">
        <f>IFERROR(IF(AND('DOMESTIC Wksht'!$BX$10="No Split",'DOMESTIC Wksht'!$D$1="W03"),VLOOKUP($G217,DOMPO,Z$4,0),VLOOKUP($G217,DOMPO,Z$5,0)),"")</f>
        <v/>
      </c>
      <c r="AA217" s="776" t="str">
        <f t="shared" si="62"/>
        <v/>
      </c>
      <c r="AB217" s="783">
        <f t="shared" si="63"/>
        <v>0</v>
      </c>
      <c r="AD217" s="490">
        <v>210</v>
      </c>
      <c r="AE217" s="698">
        <f>'DOMESTIC Wksht'!E224</f>
        <v>0</v>
      </c>
      <c r="AF217" s="698">
        <f>'DOMESTIC Wksht'!F224</f>
        <v>0</v>
      </c>
      <c r="AG217" s="1280">
        <f>'DOMESTIC Wksht'!N224</f>
        <v>0</v>
      </c>
      <c r="AH217" s="1280">
        <f>'DOMESTIC Wksht'!O224</f>
        <v>0</v>
      </c>
      <c r="AI217" s="699" t="str">
        <f>'DOMESTIC Wksht'!P224</f>
        <v>MP</v>
      </c>
      <c r="AJ217" s="1280">
        <f t="shared" si="67"/>
        <v>0</v>
      </c>
      <c r="AK217" s="700">
        <f>'DOMESTIC Wksht'!R224</f>
        <v>0</v>
      </c>
      <c r="AL217" s="495">
        <f t="shared" si="68"/>
        <v>0</v>
      </c>
      <c r="AM217" s="495">
        <f t="shared" si="69"/>
        <v>0</v>
      </c>
    </row>
    <row r="218" spans="2:39">
      <c r="B218" s="723"/>
      <c r="C218" s="92"/>
      <c r="D218" s="92"/>
      <c r="E218" s="724"/>
      <c r="F218" s="720">
        <f t="shared" si="70"/>
        <v>0</v>
      </c>
      <c r="G218" s="719"/>
      <c r="H218" s="771" t="str">
        <f t="shared" si="73"/>
        <v/>
      </c>
      <c r="I218" s="771" t="str">
        <f t="shared" si="73"/>
        <v/>
      </c>
      <c r="J218" s="695"/>
      <c r="K218" s="784">
        <f t="shared" si="64"/>
        <v>0</v>
      </c>
      <c r="L218" s="773" t="str">
        <f t="shared" si="61"/>
        <v/>
      </c>
      <c r="M218" s="774" t="str">
        <f t="shared" si="65"/>
        <v/>
      </c>
      <c r="N218" s="775" t="str">
        <f t="shared" si="65"/>
        <v/>
      </c>
      <c r="O218" s="776" t="str">
        <f t="shared" si="71"/>
        <v/>
      </c>
      <c r="P218" s="777" t="str">
        <f t="shared" ref="P218:R233" si="75">IF(M218&lt;&gt;"",M218,IF($J218&lt;&gt;"",P217,""))</f>
        <v/>
      </c>
      <c r="Q218" s="778" t="str">
        <f t="shared" si="75"/>
        <v/>
      </c>
      <c r="R218" s="779" t="str">
        <f t="shared" si="75"/>
        <v/>
      </c>
      <c r="S218" s="774" t="str">
        <f t="shared" si="74"/>
        <v/>
      </c>
      <c r="T218" s="775" t="str">
        <f t="shared" si="74"/>
        <v/>
      </c>
      <c r="U218" s="776" t="str">
        <f t="shared" si="74"/>
        <v/>
      </c>
      <c r="V218" s="774" t="str">
        <f t="shared" si="66"/>
        <v/>
      </c>
      <c r="W218" s="775" t="str">
        <f t="shared" si="66"/>
        <v/>
      </c>
      <c r="X218" s="776" t="str">
        <f t="shared" si="66"/>
        <v/>
      </c>
      <c r="Y218" s="774" t="str">
        <f>IFERROR(IF(AND('DOMESTIC Wksht'!$BX$10="No Split",'DOMESTIC Wksht'!$D$1="W001"),VLOOKUP($G218,DOMPO,Y$4,0),VLOOKUP($G218,DOMPO,Y$5,0)),"")</f>
        <v/>
      </c>
      <c r="Z218" s="775" t="str">
        <f>IFERROR(IF(AND('DOMESTIC Wksht'!$BX$10="No Split",'DOMESTIC Wksht'!$D$1="W03"),VLOOKUP($G218,DOMPO,Z$4,0),VLOOKUP($G218,DOMPO,Z$5,0)),"")</f>
        <v/>
      </c>
      <c r="AA218" s="776" t="str">
        <f t="shared" si="62"/>
        <v/>
      </c>
      <c r="AB218" s="783">
        <f t="shared" si="63"/>
        <v>0</v>
      </c>
      <c r="AD218" s="490">
        <v>211</v>
      </c>
      <c r="AE218" s="698">
        <f>'DOMESTIC Wksht'!E225</f>
        <v>0</v>
      </c>
      <c r="AF218" s="698">
        <f>'DOMESTIC Wksht'!F225</f>
        <v>0</v>
      </c>
      <c r="AG218" s="1280">
        <f>'DOMESTIC Wksht'!N225</f>
        <v>0</v>
      </c>
      <c r="AH218" s="1280">
        <f>'DOMESTIC Wksht'!O225</f>
        <v>0</v>
      </c>
      <c r="AI218" s="699" t="str">
        <f>'DOMESTIC Wksht'!P225</f>
        <v>MP</v>
      </c>
      <c r="AJ218" s="1280">
        <f t="shared" si="67"/>
        <v>0</v>
      </c>
      <c r="AK218" s="700">
        <f>'DOMESTIC Wksht'!R225</f>
        <v>0</v>
      </c>
      <c r="AL218" s="495">
        <f t="shared" si="68"/>
        <v>0</v>
      </c>
      <c r="AM218" s="495">
        <f t="shared" si="69"/>
        <v>0</v>
      </c>
    </row>
    <row r="219" spans="2:39">
      <c r="B219" s="723"/>
      <c r="C219" s="92"/>
      <c r="D219" s="92"/>
      <c r="E219" s="724"/>
      <c r="F219" s="720">
        <f t="shared" si="70"/>
        <v>0</v>
      </c>
      <c r="G219" s="719"/>
      <c r="H219" s="771" t="str">
        <f t="shared" si="73"/>
        <v/>
      </c>
      <c r="I219" s="771" t="str">
        <f t="shared" si="73"/>
        <v/>
      </c>
      <c r="J219" s="695"/>
      <c r="K219" s="784">
        <f t="shared" si="64"/>
        <v>0</v>
      </c>
      <c r="L219" s="773" t="str">
        <f t="shared" si="61"/>
        <v/>
      </c>
      <c r="M219" s="774" t="str">
        <f t="shared" si="65"/>
        <v/>
      </c>
      <c r="N219" s="775" t="str">
        <f t="shared" si="65"/>
        <v/>
      </c>
      <c r="O219" s="776" t="str">
        <f t="shared" si="71"/>
        <v/>
      </c>
      <c r="P219" s="777" t="str">
        <f t="shared" si="75"/>
        <v/>
      </c>
      <c r="Q219" s="778" t="str">
        <f t="shared" si="75"/>
        <v/>
      </c>
      <c r="R219" s="779" t="str">
        <f t="shared" si="75"/>
        <v/>
      </c>
      <c r="S219" s="774" t="str">
        <f t="shared" si="74"/>
        <v/>
      </c>
      <c r="T219" s="775" t="str">
        <f t="shared" si="74"/>
        <v/>
      </c>
      <c r="U219" s="776" t="str">
        <f t="shared" si="74"/>
        <v/>
      </c>
      <c r="V219" s="774" t="str">
        <f t="shared" si="66"/>
        <v/>
      </c>
      <c r="W219" s="775" t="str">
        <f t="shared" si="66"/>
        <v/>
      </c>
      <c r="X219" s="776" t="str">
        <f t="shared" si="66"/>
        <v/>
      </c>
      <c r="Y219" s="774" t="str">
        <f>IFERROR(IF(AND('DOMESTIC Wksht'!$BX$10="No Split",'DOMESTIC Wksht'!$D$1="W001"),VLOOKUP($G219,DOMPO,Y$4,0),VLOOKUP($G219,DOMPO,Y$5,0)),"")</f>
        <v/>
      </c>
      <c r="Z219" s="775" t="str">
        <f>IFERROR(IF(AND('DOMESTIC Wksht'!$BX$10="No Split",'DOMESTIC Wksht'!$D$1="W03"),VLOOKUP($G219,DOMPO,Z$4,0),VLOOKUP($G219,DOMPO,Z$5,0)),"")</f>
        <v/>
      </c>
      <c r="AA219" s="776" t="str">
        <f t="shared" si="62"/>
        <v/>
      </c>
      <c r="AB219" s="783">
        <f t="shared" si="63"/>
        <v>0</v>
      </c>
      <c r="AD219" s="490">
        <v>212</v>
      </c>
      <c r="AE219" s="698">
        <f>'DOMESTIC Wksht'!E226</f>
        <v>0</v>
      </c>
      <c r="AF219" s="698">
        <f>'DOMESTIC Wksht'!F226</f>
        <v>0</v>
      </c>
      <c r="AG219" s="1280">
        <f>'DOMESTIC Wksht'!N226</f>
        <v>0</v>
      </c>
      <c r="AH219" s="1280">
        <f>'DOMESTIC Wksht'!O226</f>
        <v>0</v>
      </c>
      <c r="AI219" s="699" t="str">
        <f>'DOMESTIC Wksht'!P226</f>
        <v>MP</v>
      </c>
      <c r="AJ219" s="1280">
        <f t="shared" si="67"/>
        <v>0</v>
      </c>
      <c r="AK219" s="700">
        <f>'DOMESTIC Wksht'!R226</f>
        <v>0</v>
      </c>
      <c r="AL219" s="495">
        <f t="shared" si="68"/>
        <v>0</v>
      </c>
      <c r="AM219" s="495">
        <f t="shared" si="69"/>
        <v>0</v>
      </c>
    </row>
    <row r="220" spans="2:39">
      <c r="B220" s="723"/>
      <c r="C220" s="92"/>
      <c r="D220" s="92"/>
      <c r="E220" s="724"/>
      <c r="F220" s="720">
        <f t="shared" si="70"/>
        <v>0</v>
      </c>
      <c r="G220" s="719"/>
      <c r="H220" s="771" t="str">
        <f t="shared" si="73"/>
        <v/>
      </c>
      <c r="I220" s="771" t="str">
        <f t="shared" si="73"/>
        <v/>
      </c>
      <c r="J220" s="695"/>
      <c r="K220" s="784">
        <f t="shared" si="64"/>
        <v>0</v>
      </c>
      <c r="L220" s="773" t="str">
        <f t="shared" si="61"/>
        <v/>
      </c>
      <c r="M220" s="774" t="str">
        <f t="shared" si="65"/>
        <v/>
      </c>
      <c r="N220" s="775" t="str">
        <f t="shared" si="65"/>
        <v/>
      </c>
      <c r="O220" s="776" t="str">
        <f t="shared" si="71"/>
        <v/>
      </c>
      <c r="P220" s="777" t="str">
        <f t="shared" si="75"/>
        <v/>
      </c>
      <c r="Q220" s="778" t="str">
        <f t="shared" si="75"/>
        <v/>
      </c>
      <c r="R220" s="779" t="str">
        <f t="shared" si="75"/>
        <v/>
      </c>
      <c r="S220" s="774" t="str">
        <f t="shared" si="74"/>
        <v/>
      </c>
      <c r="T220" s="775" t="str">
        <f t="shared" si="74"/>
        <v/>
      </c>
      <c r="U220" s="776" t="str">
        <f t="shared" si="74"/>
        <v/>
      </c>
      <c r="V220" s="774" t="str">
        <f t="shared" si="66"/>
        <v/>
      </c>
      <c r="W220" s="775" t="str">
        <f t="shared" si="66"/>
        <v/>
      </c>
      <c r="X220" s="776" t="str">
        <f t="shared" si="66"/>
        <v/>
      </c>
      <c r="Y220" s="774" t="str">
        <f>IFERROR(IF(AND('DOMESTIC Wksht'!$BX$10="No Split",'DOMESTIC Wksht'!$D$1="W001"),VLOOKUP($G220,DOMPO,Y$4,0),VLOOKUP($G220,DOMPO,Y$5,0)),"")</f>
        <v/>
      </c>
      <c r="Z220" s="775" t="str">
        <f>IFERROR(IF(AND('DOMESTIC Wksht'!$BX$10="No Split",'DOMESTIC Wksht'!$D$1="W03"),VLOOKUP($G220,DOMPO,Z$4,0),VLOOKUP($G220,DOMPO,Z$5,0)),"")</f>
        <v/>
      </c>
      <c r="AA220" s="776" t="str">
        <f t="shared" si="62"/>
        <v/>
      </c>
      <c r="AB220" s="783">
        <f t="shared" si="63"/>
        <v>0</v>
      </c>
      <c r="AD220" s="490">
        <v>213</v>
      </c>
      <c r="AE220" s="698">
        <f>'DOMESTIC Wksht'!E227</f>
        <v>0</v>
      </c>
      <c r="AF220" s="698">
        <f>'DOMESTIC Wksht'!F227</f>
        <v>0</v>
      </c>
      <c r="AG220" s="1280">
        <f>'DOMESTIC Wksht'!N227</f>
        <v>0</v>
      </c>
      <c r="AH220" s="1280">
        <f>'DOMESTIC Wksht'!O227</f>
        <v>0</v>
      </c>
      <c r="AI220" s="699" t="str">
        <f>'DOMESTIC Wksht'!P227</f>
        <v>MP</v>
      </c>
      <c r="AJ220" s="1280">
        <f t="shared" si="67"/>
        <v>0</v>
      </c>
      <c r="AK220" s="700">
        <f>'DOMESTIC Wksht'!R227</f>
        <v>0</v>
      </c>
      <c r="AL220" s="495">
        <f t="shared" si="68"/>
        <v>0</v>
      </c>
      <c r="AM220" s="495">
        <f t="shared" si="69"/>
        <v>0</v>
      </c>
    </row>
    <row r="221" spans="2:39">
      <c r="B221" s="723"/>
      <c r="C221" s="92"/>
      <c r="D221" s="92"/>
      <c r="E221" s="724"/>
      <c r="F221" s="720">
        <f t="shared" si="70"/>
        <v>0</v>
      </c>
      <c r="G221" s="719"/>
      <c r="H221" s="771" t="str">
        <f t="shared" si="73"/>
        <v/>
      </c>
      <c r="I221" s="771" t="str">
        <f t="shared" si="73"/>
        <v/>
      </c>
      <c r="J221" s="695"/>
      <c r="K221" s="784">
        <f t="shared" si="64"/>
        <v>0</v>
      </c>
      <c r="L221" s="773" t="str">
        <f t="shared" si="61"/>
        <v/>
      </c>
      <c r="M221" s="774" t="str">
        <f t="shared" si="65"/>
        <v/>
      </c>
      <c r="N221" s="775" t="str">
        <f t="shared" si="65"/>
        <v/>
      </c>
      <c r="O221" s="776" t="str">
        <f t="shared" si="71"/>
        <v/>
      </c>
      <c r="P221" s="777" t="str">
        <f t="shared" si="75"/>
        <v/>
      </c>
      <c r="Q221" s="778" t="str">
        <f t="shared" si="75"/>
        <v/>
      </c>
      <c r="R221" s="779" t="str">
        <f t="shared" si="75"/>
        <v/>
      </c>
      <c r="S221" s="774" t="str">
        <f t="shared" si="74"/>
        <v/>
      </c>
      <c r="T221" s="775" t="str">
        <f t="shared" si="74"/>
        <v/>
      </c>
      <c r="U221" s="776" t="str">
        <f t="shared" si="74"/>
        <v/>
      </c>
      <c r="V221" s="774" t="str">
        <f t="shared" si="66"/>
        <v/>
      </c>
      <c r="W221" s="775" t="str">
        <f t="shared" si="66"/>
        <v/>
      </c>
      <c r="X221" s="776" t="str">
        <f t="shared" si="66"/>
        <v/>
      </c>
      <c r="Y221" s="774" t="str">
        <f>IFERROR(IF(AND('DOMESTIC Wksht'!$BX$10="No Split",'DOMESTIC Wksht'!$D$1="W001"),VLOOKUP($G221,DOMPO,Y$4,0),VLOOKUP($G221,DOMPO,Y$5,0)),"")</f>
        <v/>
      </c>
      <c r="Z221" s="775" t="str">
        <f>IFERROR(IF(AND('DOMESTIC Wksht'!$BX$10="No Split",'DOMESTIC Wksht'!$D$1="W03"),VLOOKUP($G221,DOMPO,Z$4,0),VLOOKUP($G221,DOMPO,Z$5,0)),"")</f>
        <v/>
      </c>
      <c r="AA221" s="776" t="str">
        <f t="shared" si="62"/>
        <v/>
      </c>
      <c r="AB221" s="783">
        <f t="shared" si="63"/>
        <v>0</v>
      </c>
      <c r="AD221" s="490">
        <v>214</v>
      </c>
      <c r="AE221" s="698">
        <f>'DOMESTIC Wksht'!E228</f>
        <v>0</v>
      </c>
      <c r="AF221" s="698">
        <f>'DOMESTIC Wksht'!F228</f>
        <v>0</v>
      </c>
      <c r="AG221" s="1280">
        <f>'DOMESTIC Wksht'!N228</f>
        <v>0</v>
      </c>
      <c r="AH221" s="1280">
        <f>'DOMESTIC Wksht'!O228</f>
        <v>0</v>
      </c>
      <c r="AI221" s="699" t="str">
        <f>'DOMESTIC Wksht'!P228</f>
        <v>MP</v>
      </c>
      <c r="AJ221" s="1280">
        <f t="shared" si="67"/>
        <v>0</v>
      </c>
      <c r="AK221" s="700">
        <f>'DOMESTIC Wksht'!R228</f>
        <v>0</v>
      </c>
      <c r="AL221" s="495">
        <f t="shared" si="68"/>
        <v>0</v>
      </c>
      <c r="AM221" s="495">
        <f t="shared" si="69"/>
        <v>0</v>
      </c>
    </row>
    <row r="222" spans="2:39">
      <c r="B222" s="723"/>
      <c r="C222" s="92"/>
      <c r="D222" s="92"/>
      <c r="E222" s="724"/>
      <c r="F222" s="720">
        <f t="shared" si="70"/>
        <v>0</v>
      </c>
      <c r="G222" s="719"/>
      <c r="H222" s="771" t="str">
        <f t="shared" si="73"/>
        <v/>
      </c>
      <c r="I222" s="771" t="str">
        <f t="shared" si="73"/>
        <v/>
      </c>
      <c r="J222" s="695"/>
      <c r="K222" s="784">
        <f t="shared" si="64"/>
        <v>0</v>
      </c>
      <c r="L222" s="773" t="str">
        <f t="shared" si="61"/>
        <v/>
      </c>
      <c r="M222" s="774" t="str">
        <f t="shared" si="65"/>
        <v/>
      </c>
      <c r="N222" s="775" t="str">
        <f t="shared" si="65"/>
        <v/>
      </c>
      <c r="O222" s="776" t="str">
        <f t="shared" si="71"/>
        <v/>
      </c>
      <c r="P222" s="777" t="str">
        <f t="shared" si="75"/>
        <v/>
      </c>
      <c r="Q222" s="778" t="str">
        <f t="shared" si="75"/>
        <v/>
      </c>
      <c r="R222" s="779" t="str">
        <f t="shared" si="75"/>
        <v/>
      </c>
      <c r="S222" s="774" t="str">
        <f t="shared" si="74"/>
        <v/>
      </c>
      <c r="T222" s="775" t="str">
        <f t="shared" si="74"/>
        <v/>
      </c>
      <c r="U222" s="776" t="str">
        <f t="shared" si="74"/>
        <v/>
      </c>
      <c r="V222" s="774" t="str">
        <f t="shared" si="66"/>
        <v/>
      </c>
      <c r="W222" s="775" t="str">
        <f t="shared" si="66"/>
        <v/>
      </c>
      <c r="X222" s="776" t="str">
        <f t="shared" si="66"/>
        <v/>
      </c>
      <c r="Y222" s="774" t="str">
        <f>IFERROR(IF(AND('DOMESTIC Wksht'!$BX$10="No Split",'DOMESTIC Wksht'!$D$1="W001"),VLOOKUP($G222,DOMPO,Y$4,0),VLOOKUP($G222,DOMPO,Y$5,0)),"")</f>
        <v/>
      </c>
      <c r="Z222" s="775" t="str">
        <f>IFERROR(IF(AND('DOMESTIC Wksht'!$BX$10="No Split",'DOMESTIC Wksht'!$D$1="W03"),VLOOKUP($G222,DOMPO,Z$4,0),VLOOKUP($G222,DOMPO,Z$5,0)),"")</f>
        <v/>
      </c>
      <c r="AA222" s="776" t="str">
        <f t="shared" si="62"/>
        <v/>
      </c>
      <c r="AB222" s="783">
        <f t="shared" si="63"/>
        <v>0</v>
      </c>
      <c r="AD222" s="490">
        <v>215</v>
      </c>
      <c r="AE222" s="698">
        <f>'DOMESTIC Wksht'!E229</f>
        <v>0</v>
      </c>
      <c r="AF222" s="698">
        <f>'DOMESTIC Wksht'!F229</f>
        <v>0</v>
      </c>
      <c r="AG222" s="1280">
        <f>'DOMESTIC Wksht'!N229</f>
        <v>0</v>
      </c>
      <c r="AH222" s="1280">
        <f>'DOMESTIC Wksht'!O229</f>
        <v>0</v>
      </c>
      <c r="AI222" s="699" t="str">
        <f>'DOMESTIC Wksht'!P229</f>
        <v>MP</v>
      </c>
      <c r="AJ222" s="1280">
        <f t="shared" si="67"/>
        <v>0</v>
      </c>
      <c r="AK222" s="700">
        <f>'DOMESTIC Wksht'!R229</f>
        <v>0</v>
      </c>
      <c r="AL222" s="495">
        <f t="shared" si="68"/>
        <v>0</v>
      </c>
      <c r="AM222" s="495">
        <f t="shared" si="69"/>
        <v>0</v>
      </c>
    </row>
    <row r="223" spans="2:39">
      <c r="B223" s="723"/>
      <c r="C223" s="92"/>
      <c r="D223" s="92"/>
      <c r="E223" s="724"/>
      <c r="F223" s="720">
        <f t="shared" si="70"/>
        <v>0</v>
      </c>
      <c r="G223" s="719"/>
      <c r="H223" s="771" t="str">
        <f t="shared" si="73"/>
        <v/>
      </c>
      <c r="I223" s="771" t="str">
        <f t="shared" si="73"/>
        <v/>
      </c>
      <c r="J223" s="695"/>
      <c r="K223" s="784">
        <f t="shared" si="64"/>
        <v>0</v>
      </c>
      <c r="L223" s="773" t="str">
        <f t="shared" si="61"/>
        <v/>
      </c>
      <c r="M223" s="774" t="str">
        <f t="shared" si="65"/>
        <v/>
      </c>
      <c r="N223" s="775" t="str">
        <f t="shared" si="65"/>
        <v/>
      </c>
      <c r="O223" s="776" t="str">
        <f t="shared" si="71"/>
        <v/>
      </c>
      <c r="P223" s="777" t="str">
        <f t="shared" si="75"/>
        <v/>
      </c>
      <c r="Q223" s="778" t="str">
        <f t="shared" si="75"/>
        <v/>
      </c>
      <c r="R223" s="779" t="str">
        <f t="shared" si="75"/>
        <v/>
      </c>
      <c r="S223" s="774" t="str">
        <f t="shared" si="74"/>
        <v/>
      </c>
      <c r="T223" s="775" t="str">
        <f t="shared" si="74"/>
        <v/>
      </c>
      <c r="U223" s="776" t="str">
        <f t="shared" si="74"/>
        <v/>
      </c>
      <c r="V223" s="774" t="str">
        <f t="shared" si="66"/>
        <v/>
      </c>
      <c r="W223" s="775" t="str">
        <f t="shared" si="66"/>
        <v/>
      </c>
      <c r="X223" s="776" t="str">
        <f t="shared" si="66"/>
        <v/>
      </c>
      <c r="Y223" s="774" t="str">
        <f>IFERROR(IF(AND('DOMESTIC Wksht'!$BX$10="No Split",'DOMESTIC Wksht'!$D$1="W001"),VLOOKUP($G223,DOMPO,Y$4,0),VLOOKUP($G223,DOMPO,Y$5,0)),"")</f>
        <v/>
      </c>
      <c r="Z223" s="775" t="str">
        <f>IFERROR(IF(AND('DOMESTIC Wksht'!$BX$10="No Split",'DOMESTIC Wksht'!$D$1="W03"),VLOOKUP($G223,DOMPO,Z$4,0),VLOOKUP($G223,DOMPO,Z$5,0)),"")</f>
        <v/>
      </c>
      <c r="AA223" s="776" t="str">
        <f t="shared" si="62"/>
        <v/>
      </c>
      <c r="AB223" s="783">
        <f t="shared" si="63"/>
        <v>0</v>
      </c>
      <c r="AD223" s="490">
        <v>216</v>
      </c>
      <c r="AE223" s="698">
        <f>'DOMESTIC Wksht'!E230</f>
        <v>0</v>
      </c>
      <c r="AF223" s="698">
        <f>'DOMESTIC Wksht'!F230</f>
        <v>0</v>
      </c>
      <c r="AG223" s="1280">
        <f>'DOMESTIC Wksht'!N230</f>
        <v>0</v>
      </c>
      <c r="AH223" s="1280">
        <f>'DOMESTIC Wksht'!O230</f>
        <v>0</v>
      </c>
      <c r="AI223" s="699" t="str">
        <f>'DOMESTIC Wksht'!P230</f>
        <v>MP</v>
      </c>
      <c r="AJ223" s="1280">
        <f t="shared" si="67"/>
        <v>0</v>
      </c>
      <c r="AK223" s="700">
        <f>'DOMESTIC Wksht'!R230</f>
        <v>0</v>
      </c>
      <c r="AL223" s="495">
        <f t="shared" si="68"/>
        <v>0</v>
      </c>
      <c r="AM223" s="495">
        <f t="shared" si="69"/>
        <v>0</v>
      </c>
    </row>
    <row r="224" spans="2:39">
      <c r="B224" s="723"/>
      <c r="C224" s="92"/>
      <c r="D224" s="92"/>
      <c r="E224" s="724"/>
      <c r="F224" s="720">
        <f t="shared" si="70"/>
        <v>0</v>
      </c>
      <c r="G224" s="719"/>
      <c r="H224" s="771" t="str">
        <f t="shared" si="73"/>
        <v/>
      </c>
      <c r="I224" s="771" t="str">
        <f t="shared" si="73"/>
        <v/>
      </c>
      <c r="J224" s="695"/>
      <c r="K224" s="784">
        <f t="shared" si="64"/>
        <v>0</v>
      </c>
      <c r="L224" s="773" t="str">
        <f t="shared" si="61"/>
        <v/>
      </c>
      <c r="M224" s="774" t="str">
        <f t="shared" si="65"/>
        <v/>
      </c>
      <c r="N224" s="775" t="str">
        <f t="shared" si="65"/>
        <v/>
      </c>
      <c r="O224" s="776" t="str">
        <f t="shared" si="71"/>
        <v/>
      </c>
      <c r="P224" s="777" t="str">
        <f t="shared" si="75"/>
        <v/>
      </c>
      <c r="Q224" s="778" t="str">
        <f t="shared" si="75"/>
        <v/>
      </c>
      <c r="R224" s="779" t="str">
        <f t="shared" si="75"/>
        <v/>
      </c>
      <c r="S224" s="774" t="str">
        <f t="shared" si="74"/>
        <v/>
      </c>
      <c r="T224" s="775" t="str">
        <f t="shared" si="74"/>
        <v/>
      </c>
      <c r="U224" s="776" t="str">
        <f t="shared" si="74"/>
        <v/>
      </c>
      <c r="V224" s="774" t="str">
        <f t="shared" si="66"/>
        <v/>
      </c>
      <c r="W224" s="775" t="str">
        <f t="shared" si="66"/>
        <v/>
      </c>
      <c r="X224" s="776" t="str">
        <f t="shared" si="66"/>
        <v/>
      </c>
      <c r="Y224" s="774" t="str">
        <f>IFERROR(IF(AND('DOMESTIC Wksht'!$BX$10="No Split",'DOMESTIC Wksht'!$D$1="W001"),VLOOKUP($G224,DOMPO,Y$4,0),VLOOKUP($G224,DOMPO,Y$5,0)),"")</f>
        <v/>
      </c>
      <c r="Z224" s="775" t="str">
        <f>IFERROR(IF(AND('DOMESTIC Wksht'!$BX$10="No Split",'DOMESTIC Wksht'!$D$1="W03"),VLOOKUP($G224,DOMPO,Z$4,0),VLOOKUP($G224,DOMPO,Z$5,0)),"")</f>
        <v/>
      </c>
      <c r="AA224" s="776" t="str">
        <f t="shared" si="62"/>
        <v/>
      </c>
      <c r="AB224" s="783">
        <f t="shared" si="63"/>
        <v>0</v>
      </c>
      <c r="AD224" s="490">
        <v>217</v>
      </c>
      <c r="AE224" s="698">
        <f>'DOMESTIC Wksht'!E231</f>
        <v>0</v>
      </c>
      <c r="AF224" s="698">
        <f>'DOMESTIC Wksht'!F231</f>
        <v>0</v>
      </c>
      <c r="AG224" s="1280">
        <f>'DOMESTIC Wksht'!N231</f>
        <v>0</v>
      </c>
      <c r="AH224" s="1280">
        <f>'DOMESTIC Wksht'!O231</f>
        <v>0</v>
      </c>
      <c r="AI224" s="699" t="str">
        <f>'DOMESTIC Wksht'!P231</f>
        <v>MP</v>
      </c>
      <c r="AJ224" s="1280">
        <f t="shared" si="67"/>
        <v>0</v>
      </c>
      <c r="AK224" s="700">
        <f>'DOMESTIC Wksht'!R231</f>
        <v>0</v>
      </c>
      <c r="AL224" s="495">
        <f t="shared" si="68"/>
        <v>0</v>
      </c>
      <c r="AM224" s="495">
        <f t="shared" si="69"/>
        <v>0</v>
      </c>
    </row>
    <row r="225" spans="2:39">
      <c r="B225" s="723"/>
      <c r="C225" s="92"/>
      <c r="D225" s="92"/>
      <c r="E225" s="724"/>
      <c r="F225" s="720">
        <f t="shared" si="70"/>
        <v>0</v>
      </c>
      <c r="G225" s="719"/>
      <c r="H225" s="771" t="str">
        <f t="shared" si="73"/>
        <v/>
      </c>
      <c r="I225" s="771" t="str">
        <f t="shared" si="73"/>
        <v/>
      </c>
      <c r="J225" s="695"/>
      <c r="K225" s="784">
        <f t="shared" si="64"/>
        <v>0</v>
      </c>
      <c r="L225" s="773" t="str">
        <f t="shared" si="61"/>
        <v/>
      </c>
      <c r="M225" s="774" t="str">
        <f t="shared" si="65"/>
        <v/>
      </c>
      <c r="N225" s="775" t="str">
        <f t="shared" si="65"/>
        <v/>
      </c>
      <c r="O225" s="776" t="str">
        <f t="shared" si="71"/>
        <v/>
      </c>
      <c r="P225" s="777" t="str">
        <f t="shared" si="75"/>
        <v/>
      </c>
      <c r="Q225" s="778" t="str">
        <f t="shared" si="75"/>
        <v/>
      </c>
      <c r="R225" s="779" t="str">
        <f t="shared" si="75"/>
        <v/>
      </c>
      <c r="S225" s="774" t="str">
        <f t="shared" si="74"/>
        <v/>
      </c>
      <c r="T225" s="775" t="str">
        <f t="shared" si="74"/>
        <v/>
      </c>
      <c r="U225" s="776" t="str">
        <f t="shared" si="74"/>
        <v/>
      </c>
      <c r="V225" s="774" t="str">
        <f t="shared" si="66"/>
        <v/>
      </c>
      <c r="W225" s="775" t="str">
        <f t="shared" si="66"/>
        <v/>
      </c>
      <c r="X225" s="776" t="str">
        <f t="shared" si="66"/>
        <v/>
      </c>
      <c r="Y225" s="774" t="str">
        <f>IFERROR(IF(AND('DOMESTIC Wksht'!$BX$10="No Split",'DOMESTIC Wksht'!$D$1="W001"),VLOOKUP($G225,DOMPO,Y$4,0),VLOOKUP($G225,DOMPO,Y$5,0)),"")</f>
        <v/>
      </c>
      <c r="Z225" s="775" t="str">
        <f>IFERROR(IF(AND('DOMESTIC Wksht'!$BX$10="No Split",'DOMESTIC Wksht'!$D$1="W03"),VLOOKUP($G225,DOMPO,Z$4,0),VLOOKUP($G225,DOMPO,Z$5,0)),"")</f>
        <v/>
      </c>
      <c r="AA225" s="776" t="str">
        <f t="shared" si="62"/>
        <v/>
      </c>
      <c r="AB225" s="783">
        <f t="shared" si="63"/>
        <v>0</v>
      </c>
      <c r="AD225" s="490">
        <v>218</v>
      </c>
      <c r="AE225" s="698">
        <f>'DOMESTIC Wksht'!E232</f>
        <v>0</v>
      </c>
      <c r="AF225" s="698">
        <f>'DOMESTIC Wksht'!F232</f>
        <v>0</v>
      </c>
      <c r="AG225" s="1280">
        <f>'DOMESTIC Wksht'!N232</f>
        <v>0</v>
      </c>
      <c r="AH225" s="1280">
        <f>'DOMESTIC Wksht'!O232</f>
        <v>0</v>
      </c>
      <c r="AI225" s="699" t="str">
        <f>'DOMESTIC Wksht'!P232</f>
        <v>MP</v>
      </c>
      <c r="AJ225" s="1280">
        <f t="shared" si="67"/>
        <v>0</v>
      </c>
      <c r="AK225" s="700">
        <f>'DOMESTIC Wksht'!R232</f>
        <v>0</v>
      </c>
      <c r="AL225" s="495">
        <f t="shared" si="68"/>
        <v>0</v>
      </c>
      <c r="AM225" s="495">
        <f t="shared" si="69"/>
        <v>0</v>
      </c>
    </row>
    <row r="226" spans="2:39">
      <c r="B226" s="723"/>
      <c r="C226" s="92"/>
      <c r="D226" s="92"/>
      <c r="E226" s="724"/>
      <c r="F226" s="720">
        <f t="shared" si="70"/>
        <v>0</v>
      </c>
      <c r="G226" s="719"/>
      <c r="H226" s="771" t="str">
        <f t="shared" si="73"/>
        <v/>
      </c>
      <c r="I226" s="771" t="str">
        <f t="shared" si="73"/>
        <v/>
      </c>
      <c r="J226" s="695"/>
      <c r="K226" s="784">
        <f t="shared" si="64"/>
        <v>0</v>
      </c>
      <c r="L226" s="773" t="str">
        <f t="shared" si="61"/>
        <v/>
      </c>
      <c r="M226" s="774" t="str">
        <f t="shared" si="65"/>
        <v/>
      </c>
      <c r="N226" s="775" t="str">
        <f t="shared" si="65"/>
        <v/>
      </c>
      <c r="O226" s="776" t="str">
        <f t="shared" si="71"/>
        <v/>
      </c>
      <c r="P226" s="777" t="str">
        <f t="shared" si="75"/>
        <v/>
      </c>
      <c r="Q226" s="778" t="str">
        <f t="shared" si="75"/>
        <v/>
      </c>
      <c r="R226" s="779" t="str">
        <f t="shared" si="75"/>
        <v/>
      </c>
      <c r="S226" s="774" t="str">
        <f t="shared" si="74"/>
        <v/>
      </c>
      <c r="T226" s="775" t="str">
        <f t="shared" si="74"/>
        <v/>
      </c>
      <c r="U226" s="776" t="str">
        <f t="shared" si="74"/>
        <v/>
      </c>
      <c r="V226" s="774" t="str">
        <f t="shared" si="66"/>
        <v/>
      </c>
      <c r="W226" s="775" t="str">
        <f t="shared" si="66"/>
        <v/>
      </c>
      <c r="X226" s="776" t="str">
        <f t="shared" si="66"/>
        <v/>
      </c>
      <c r="Y226" s="774" t="str">
        <f>IFERROR(IF(AND('DOMESTIC Wksht'!$BX$10="No Split",'DOMESTIC Wksht'!$D$1="W001"),VLOOKUP($G226,DOMPO,Y$4,0),VLOOKUP($G226,DOMPO,Y$5,0)),"")</f>
        <v/>
      </c>
      <c r="Z226" s="775" t="str">
        <f>IFERROR(IF(AND('DOMESTIC Wksht'!$BX$10="No Split",'DOMESTIC Wksht'!$D$1="W03"),VLOOKUP($G226,DOMPO,Z$4,0),VLOOKUP($G226,DOMPO,Z$5,0)),"")</f>
        <v/>
      </c>
      <c r="AA226" s="776" t="str">
        <f t="shared" si="62"/>
        <v/>
      </c>
      <c r="AB226" s="783">
        <f t="shared" si="63"/>
        <v>0</v>
      </c>
      <c r="AD226" s="490">
        <v>219</v>
      </c>
      <c r="AE226" s="698">
        <f>'DOMESTIC Wksht'!E233</f>
        <v>0</v>
      </c>
      <c r="AF226" s="698">
        <f>'DOMESTIC Wksht'!F233</f>
        <v>0</v>
      </c>
      <c r="AG226" s="1280">
        <f>'DOMESTIC Wksht'!N233</f>
        <v>0</v>
      </c>
      <c r="AH226" s="1280">
        <f>'DOMESTIC Wksht'!O233</f>
        <v>0</v>
      </c>
      <c r="AI226" s="699" t="str">
        <f>'DOMESTIC Wksht'!P233</f>
        <v>MP</v>
      </c>
      <c r="AJ226" s="1280">
        <f t="shared" si="67"/>
        <v>0</v>
      </c>
      <c r="AK226" s="700">
        <f>'DOMESTIC Wksht'!R233</f>
        <v>0</v>
      </c>
      <c r="AL226" s="495">
        <f t="shared" si="68"/>
        <v>0</v>
      </c>
      <c r="AM226" s="495">
        <f t="shared" si="69"/>
        <v>0</v>
      </c>
    </row>
    <row r="227" spans="2:39">
      <c r="B227" s="723"/>
      <c r="C227" s="92"/>
      <c r="D227" s="92"/>
      <c r="E227" s="724"/>
      <c r="F227" s="720">
        <f t="shared" si="70"/>
        <v>0</v>
      </c>
      <c r="G227" s="719"/>
      <c r="H227" s="771" t="str">
        <f t="shared" si="73"/>
        <v/>
      </c>
      <c r="I227" s="771" t="str">
        <f t="shared" si="73"/>
        <v/>
      </c>
      <c r="J227" s="695"/>
      <c r="K227" s="784">
        <f t="shared" si="64"/>
        <v>0</v>
      </c>
      <c r="L227" s="773" t="str">
        <f t="shared" si="61"/>
        <v/>
      </c>
      <c r="M227" s="774" t="str">
        <f t="shared" si="65"/>
        <v/>
      </c>
      <c r="N227" s="775" t="str">
        <f t="shared" si="65"/>
        <v/>
      </c>
      <c r="O227" s="776" t="str">
        <f t="shared" si="71"/>
        <v/>
      </c>
      <c r="P227" s="777" t="str">
        <f t="shared" si="75"/>
        <v/>
      </c>
      <c r="Q227" s="778" t="str">
        <f t="shared" si="75"/>
        <v/>
      </c>
      <c r="R227" s="779" t="str">
        <f t="shared" si="75"/>
        <v/>
      </c>
      <c r="S227" s="774" t="str">
        <f t="shared" si="74"/>
        <v/>
      </c>
      <c r="T227" s="775" t="str">
        <f t="shared" si="74"/>
        <v/>
      </c>
      <c r="U227" s="776" t="str">
        <f t="shared" si="74"/>
        <v/>
      </c>
      <c r="V227" s="774" t="str">
        <f t="shared" si="66"/>
        <v/>
      </c>
      <c r="W227" s="775" t="str">
        <f t="shared" si="66"/>
        <v/>
      </c>
      <c r="X227" s="776" t="str">
        <f t="shared" si="66"/>
        <v/>
      </c>
      <c r="Y227" s="774" t="str">
        <f>IFERROR(IF(AND('DOMESTIC Wksht'!$BX$10="No Split",'DOMESTIC Wksht'!$D$1="W001"),VLOOKUP($G227,DOMPO,Y$4,0),VLOOKUP($G227,DOMPO,Y$5,0)),"")</f>
        <v/>
      </c>
      <c r="Z227" s="775" t="str">
        <f>IFERROR(IF(AND('DOMESTIC Wksht'!$BX$10="No Split",'DOMESTIC Wksht'!$D$1="W03"),VLOOKUP($G227,DOMPO,Z$4,0),VLOOKUP($G227,DOMPO,Z$5,0)),"")</f>
        <v/>
      </c>
      <c r="AA227" s="776" t="str">
        <f t="shared" si="62"/>
        <v/>
      </c>
      <c r="AB227" s="783">
        <f t="shared" si="63"/>
        <v>0</v>
      </c>
      <c r="AD227" s="490">
        <v>220</v>
      </c>
      <c r="AE227" s="698">
        <f>'DOMESTIC Wksht'!E234</f>
        <v>0</v>
      </c>
      <c r="AF227" s="698">
        <f>'DOMESTIC Wksht'!F234</f>
        <v>0</v>
      </c>
      <c r="AG227" s="1280">
        <f>'DOMESTIC Wksht'!N234</f>
        <v>0</v>
      </c>
      <c r="AH227" s="1280">
        <f>'DOMESTIC Wksht'!O234</f>
        <v>0</v>
      </c>
      <c r="AI227" s="699" t="str">
        <f>'DOMESTIC Wksht'!P234</f>
        <v>MP</v>
      </c>
      <c r="AJ227" s="1280">
        <f t="shared" si="67"/>
        <v>0</v>
      </c>
      <c r="AK227" s="700">
        <f>'DOMESTIC Wksht'!R234</f>
        <v>0</v>
      </c>
      <c r="AL227" s="495">
        <f t="shared" si="68"/>
        <v>0</v>
      </c>
      <c r="AM227" s="495">
        <f t="shared" si="69"/>
        <v>0</v>
      </c>
    </row>
    <row r="228" spans="2:39">
      <c r="B228" s="723"/>
      <c r="C228" s="92"/>
      <c r="D228" s="92"/>
      <c r="E228" s="724"/>
      <c r="F228" s="720">
        <f t="shared" si="70"/>
        <v>0</v>
      </c>
      <c r="G228" s="719"/>
      <c r="H228" s="771" t="str">
        <f t="shared" ref="H228:I247" si="76">IFERROR(VLOOKUP($G228,DOMPO,H$5,0),"")</f>
        <v/>
      </c>
      <c r="I228" s="771" t="str">
        <f t="shared" si="76"/>
        <v/>
      </c>
      <c r="J228" s="695"/>
      <c r="K228" s="784">
        <f t="shared" si="64"/>
        <v>0</v>
      </c>
      <c r="L228" s="773" t="str">
        <f t="shared" si="61"/>
        <v/>
      </c>
      <c r="M228" s="774" t="str">
        <f t="shared" si="65"/>
        <v/>
      </c>
      <c r="N228" s="775" t="str">
        <f t="shared" si="65"/>
        <v/>
      </c>
      <c r="O228" s="776" t="str">
        <f t="shared" si="71"/>
        <v/>
      </c>
      <c r="P228" s="777" t="str">
        <f t="shared" si="75"/>
        <v/>
      </c>
      <c r="Q228" s="778" t="str">
        <f t="shared" si="75"/>
        <v/>
      </c>
      <c r="R228" s="779" t="str">
        <f t="shared" si="75"/>
        <v/>
      </c>
      <c r="S228" s="774" t="str">
        <f t="shared" si="74"/>
        <v/>
      </c>
      <c r="T228" s="775" t="str">
        <f t="shared" si="74"/>
        <v/>
      </c>
      <c r="U228" s="776" t="str">
        <f t="shared" si="74"/>
        <v/>
      </c>
      <c r="V228" s="774" t="str">
        <f t="shared" si="66"/>
        <v/>
      </c>
      <c r="W228" s="775" t="str">
        <f t="shared" si="66"/>
        <v/>
      </c>
      <c r="X228" s="776" t="str">
        <f t="shared" si="66"/>
        <v/>
      </c>
      <c r="Y228" s="774" t="str">
        <f>IFERROR(IF(AND('DOMESTIC Wksht'!$BX$10="No Split",'DOMESTIC Wksht'!$D$1="W001"),VLOOKUP($G228,DOMPO,Y$4,0),VLOOKUP($G228,DOMPO,Y$5,0)),"")</f>
        <v/>
      </c>
      <c r="Z228" s="775" t="str">
        <f>IFERROR(IF(AND('DOMESTIC Wksht'!$BX$10="No Split",'DOMESTIC Wksht'!$D$1="W03"),VLOOKUP($G228,DOMPO,Z$4,0),VLOOKUP($G228,DOMPO,Z$5,0)),"")</f>
        <v/>
      </c>
      <c r="AA228" s="776" t="str">
        <f t="shared" si="62"/>
        <v/>
      </c>
      <c r="AB228" s="783">
        <f t="shared" si="63"/>
        <v>0</v>
      </c>
      <c r="AD228" s="490">
        <v>221</v>
      </c>
      <c r="AE228" s="698">
        <f>'DOMESTIC Wksht'!E235</f>
        <v>0</v>
      </c>
      <c r="AF228" s="698">
        <f>'DOMESTIC Wksht'!F235</f>
        <v>0</v>
      </c>
      <c r="AG228" s="1280">
        <f>'DOMESTIC Wksht'!N235</f>
        <v>0</v>
      </c>
      <c r="AH228" s="1280">
        <f>'DOMESTIC Wksht'!O235</f>
        <v>0</v>
      </c>
      <c r="AI228" s="699" t="str">
        <f>'DOMESTIC Wksht'!P235</f>
        <v>MP</v>
      </c>
      <c r="AJ228" s="1280">
        <f t="shared" si="67"/>
        <v>0</v>
      </c>
      <c r="AK228" s="700">
        <f>'DOMESTIC Wksht'!R235</f>
        <v>0</v>
      </c>
      <c r="AL228" s="495">
        <f t="shared" si="68"/>
        <v>0</v>
      </c>
      <c r="AM228" s="495">
        <f t="shared" si="69"/>
        <v>0</v>
      </c>
    </row>
    <row r="229" spans="2:39">
      <c r="B229" s="723"/>
      <c r="C229" s="92"/>
      <c r="D229" s="92"/>
      <c r="E229" s="724"/>
      <c r="F229" s="720">
        <f t="shared" si="70"/>
        <v>0</v>
      </c>
      <c r="G229" s="719"/>
      <c r="H229" s="771" t="str">
        <f t="shared" si="76"/>
        <v/>
      </c>
      <c r="I229" s="771" t="str">
        <f t="shared" si="76"/>
        <v/>
      </c>
      <c r="J229" s="695"/>
      <c r="K229" s="784">
        <f t="shared" si="64"/>
        <v>0</v>
      </c>
      <c r="L229" s="773" t="str">
        <f t="shared" si="61"/>
        <v/>
      </c>
      <c r="M229" s="774" t="str">
        <f t="shared" si="65"/>
        <v/>
      </c>
      <c r="N229" s="775" t="str">
        <f t="shared" si="65"/>
        <v/>
      </c>
      <c r="O229" s="776" t="str">
        <f t="shared" si="71"/>
        <v/>
      </c>
      <c r="P229" s="777" t="str">
        <f t="shared" si="75"/>
        <v/>
      </c>
      <c r="Q229" s="778" t="str">
        <f t="shared" si="75"/>
        <v/>
      </c>
      <c r="R229" s="779" t="str">
        <f t="shared" si="75"/>
        <v/>
      </c>
      <c r="S229" s="774" t="str">
        <f t="shared" si="74"/>
        <v/>
      </c>
      <c r="T229" s="775" t="str">
        <f t="shared" si="74"/>
        <v/>
      </c>
      <c r="U229" s="776" t="str">
        <f t="shared" si="74"/>
        <v/>
      </c>
      <c r="V229" s="774" t="str">
        <f t="shared" si="66"/>
        <v/>
      </c>
      <c r="W229" s="775" t="str">
        <f t="shared" si="66"/>
        <v/>
      </c>
      <c r="X229" s="776" t="str">
        <f t="shared" si="66"/>
        <v/>
      </c>
      <c r="Y229" s="774" t="str">
        <f>IFERROR(IF(AND('DOMESTIC Wksht'!$BX$10="No Split",'DOMESTIC Wksht'!$D$1="W001"),VLOOKUP($G229,DOMPO,Y$4,0),VLOOKUP($G229,DOMPO,Y$5,0)),"")</f>
        <v/>
      </c>
      <c r="Z229" s="775" t="str">
        <f>IFERROR(IF(AND('DOMESTIC Wksht'!$BX$10="No Split",'DOMESTIC Wksht'!$D$1="W03"),VLOOKUP($G229,DOMPO,Z$4,0),VLOOKUP($G229,DOMPO,Z$5,0)),"")</f>
        <v/>
      </c>
      <c r="AA229" s="776" t="str">
        <f t="shared" si="62"/>
        <v/>
      </c>
      <c r="AB229" s="783">
        <f t="shared" si="63"/>
        <v>0</v>
      </c>
      <c r="AD229" s="490">
        <v>222</v>
      </c>
      <c r="AE229" s="698">
        <f>'DOMESTIC Wksht'!E236</f>
        <v>0</v>
      </c>
      <c r="AF229" s="698">
        <f>'DOMESTIC Wksht'!F236</f>
        <v>0</v>
      </c>
      <c r="AG229" s="1280">
        <f>'DOMESTIC Wksht'!N236</f>
        <v>0</v>
      </c>
      <c r="AH229" s="1280">
        <f>'DOMESTIC Wksht'!O236</f>
        <v>0</v>
      </c>
      <c r="AI229" s="699" t="str">
        <f>'DOMESTIC Wksht'!P236</f>
        <v>MP</v>
      </c>
      <c r="AJ229" s="1280">
        <f t="shared" si="67"/>
        <v>0</v>
      </c>
      <c r="AK229" s="700">
        <f>'DOMESTIC Wksht'!R236</f>
        <v>0</v>
      </c>
      <c r="AL229" s="495">
        <f t="shared" si="68"/>
        <v>0</v>
      </c>
      <c r="AM229" s="495">
        <f t="shared" si="69"/>
        <v>0</v>
      </c>
    </row>
    <row r="230" spans="2:39">
      <c r="B230" s="723"/>
      <c r="C230" s="92"/>
      <c r="D230" s="92"/>
      <c r="E230" s="724"/>
      <c r="F230" s="720">
        <f t="shared" si="70"/>
        <v>0</v>
      </c>
      <c r="G230" s="719"/>
      <c r="H230" s="771" t="str">
        <f t="shared" si="76"/>
        <v/>
      </c>
      <c r="I230" s="771" t="str">
        <f t="shared" si="76"/>
        <v/>
      </c>
      <c r="J230" s="695"/>
      <c r="K230" s="784">
        <f t="shared" si="64"/>
        <v>0</v>
      </c>
      <c r="L230" s="773" t="str">
        <f t="shared" si="61"/>
        <v/>
      </c>
      <c r="M230" s="774" t="str">
        <f t="shared" si="65"/>
        <v/>
      </c>
      <c r="N230" s="775" t="str">
        <f t="shared" si="65"/>
        <v/>
      </c>
      <c r="O230" s="776" t="str">
        <f t="shared" si="71"/>
        <v/>
      </c>
      <c r="P230" s="777" t="str">
        <f t="shared" si="75"/>
        <v/>
      </c>
      <c r="Q230" s="778" t="str">
        <f t="shared" si="75"/>
        <v/>
      </c>
      <c r="R230" s="779" t="str">
        <f t="shared" si="75"/>
        <v/>
      </c>
      <c r="S230" s="774" t="str">
        <f t="shared" si="74"/>
        <v/>
      </c>
      <c r="T230" s="775" t="str">
        <f t="shared" si="74"/>
        <v/>
      </c>
      <c r="U230" s="776" t="str">
        <f t="shared" si="74"/>
        <v/>
      </c>
      <c r="V230" s="774" t="str">
        <f t="shared" si="66"/>
        <v/>
      </c>
      <c r="W230" s="775" t="str">
        <f t="shared" si="66"/>
        <v/>
      </c>
      <c r="X230" s="776" t="str">
        <f t="shared" si="66"/>
        <v/>
      </c>
      <c r="Y230" s="774" t="str">
        <f>IFERROR(IF(AND('DOMESTIC Wksht'!$BX$10="No Split",'DOMESTIC Wksht'!$D$1="W001"),VLOOKUP($G230,DOMPO,Y$4,0),VLOOKUP($G230,DOMPO,Y$5,0)),"")</f>
        <v/>
      </c>
      <c r="Z230" s="775" t="str">
        <f>IFERROR(IF(AND('DOMESTIC Wksht'!$BX$10="No Split",'DOMESTIC Wksht'!$D$1="W03"),VLOOKUP($G230,DOMPO,Z$4,0),VLOOKUP($G230,DOMPO,Z$5,0)),"")</f>
        <v/>
      </c>
      <c r="AA230" s="776" t="str">
        <f t="shared" si="62"/>
        <v/>
      </c>
      <c r="AB230" s="783">
        <f t="shared" si="63"/>
        <v>0</v>
      </c>
      <c r="AD230" s="490">
        <v>223</v>
      </c>
      <c r="AE230" s="698">
        <f>'DOMESTIC Wksht'!E237</f>
        <v>0</v>
      </c>
      <c r="AF230" s="698">
        <f>'DOMESTIC Wksht'!F237</f>
        <v>0</v>
      </c>
      <c r="AG230" s="1280">
        <f>'DOMESTIC Wksht'!N237</f>
        <v>0</v>
      </c>
      <c r="AH230" s="1280">
        <f>'DOMESTIC Wksht'!O237</f>
        <v>0</v>
      </c>
      <c r="AI230" s="699" t="str">
        <f>'DOMESTIC Wksht'!P237</f>
        <v>MP</v>
      </c>
      <c r="AJ230" s="1280">
        <f t="shared" si="67"/>
        <v>0</v>
      </c>
      <c r="AK230" s="700">
        <f>'DOMESTIC Wksht'!R237</f>
        <v>0</v>
      </c>
      <c r="AL230" s="495">
        <f t="shared" si="68"/>
        <v>0</v>
      </c>
      <c r="AM230" s="495">
        <f t="shared" si="69"/>
        <v>0</v>
      </c>
    </row>
    <row r="231" spans="2:39">
      <c r="B231" s="723"/>
      <c r="C231" s="92"/>
      <c r="D231" s="92"/>
      <c r="E231" s="724"/>
      <c r="F231" s="720">
        <f t="shared" si="70"/>
        <v>0</v>
      </c>
      <c r="G231" s="719"/>
      <c r="H231" s="771" t="str">
        <f t="shared" si="76"/>
        <v/>
      </c>
      <c r="I231" s="771" t="str">
        <f t="shared" si="76"/>
        <v/>
      </c>
      <c r="J231" s="695"/>
      <c r="K231" s="784">
        <f t="shared" si="64"/>
        <v>0</v>
      </c>
      <c r="L231" s="773" t="str">
        <f t="shared" si="61"/>
        <v/>
      </c>
      <c r="M231" s="774" t="str">
        <f t="shared" si="65"/>
        <v/>
      </c>
      <c r="N231" s="775" t="str">
        <f t="shared" si="65"/>
        <v/>
      </c>
      <c r="O231" s="776" t="str">
        <f t="shared" si="71"/>
        <v/>
      </c>
      <c r="P231" s="777" t="str">
        <f t="shared" si="75"/>
        <v/>
      </c>
      <c r="Q231" s="778" t="str">
        <f t="shared" si="75"/>
        <v/>
      </c>
      <c r="R231" s="779" t="str">
        <f t="shared" si="75"/>
        <v/>
      </c>
      <c r="S231" s="774" t="str">
        <f t="shared" si="74"/>
        <v/>
      </c>
      <c r="T231" s="775" t="str">
        <f t="shared" si="74"/>
        <v/>
      </c>
      <c r="U231" s="776" t="str">
        <f t="shared" si="74"/>
        <v/>
      </c>
      <c r="V231" s="774" t="str">
        <f t="shared" si="66"/>
        <v/>
      </c>
      <c r="W231" s="775" t="str">
        <f t="shared" si="66"/>
        <v/>
      </c>
      <c r="X231" s="776" t="str">
        <f t="shared" si="66"/>
        <v/>
      </c>
      <c r="Y231" s="774" t="str">
        <f>IFERROR(IF(AND('DOMESTIC Wksht'!$BX$10="No Split",'DOMESTIC Wksht'!$D$1="W001"),VLOOKUP($G231,DOMPO,Y$4,0),VLOOKUP($G231,DOMPO,Y$5,0)),"")</f>
        <v/>
      </c>
      <c r="Z231" s="775" t="str">
        <f>IFERROR(IF(AND('DOMESTIC Wksht'!$BX$10="No Split",'DOMESTIC Wksht'!$D$1="W03"),VLOOKUP($G231,DOMPO,Z$4,0),VLOOKUP($G231,DOMPO,Z$5,0)),"")</f>
        <v/>
      </c>
      <c r="AA231" s="776" t="str">
        <f t="shared" si="62"/>
        <v/>
      </c>
      <c r="AB231" s="783">
        <f t="shared" si="63"/>
        <v>0</v>
      </c>
      <c r="AD231" s="490">
        <v>224</v>
      </c>
      <c r="AE231" s="698">
        <f>'DOMESTIC Wksht'!E238</f>
        <v>0</v>
      </c>
      <c r="AF231" s="698">
        <f>'DOMESTIC Wksht'!F238</f>
        <v>0</v>
      </c>
      <c r="AG231" s="1280">
        <f>'DOMESTIC Wksht'!N238</f>
        <v>0</v>
      </c>
      <c r="AH231" s="1280">
        <f>'DOMESTIC Wksht'!O238</f>
        <v>0</v>
      </c>
      <c r="AI231" s="699" t="str">
        <f>'DOMESTIC Wksht'!P238</f>
        <v>MP</v>
      </c>
      <c r="AJ231" s="1280">
        <f t="shared" si="67"/>
        <v>0</v>
      </c>
      <c r="AK231" s="700">
        <f>'DOMESTIC Wksht'!R238</f>
        <v>0</v>
      </c>
      <c r="AL231" s="495">
        <f t="shared" si="68"/>
        <v>0</v>
      </c>
      <c r="AM231" s="495">
        <f t="shared" si="69"/>
        <v>0</v>
      </c>
    </row>
    <row r="232" spans="2:39">
      <c r="B232" s="723"/>
      <c r="C232" s="92"/>
      <c r="D232" s="92"/>
      <c r="E232" s="724"/>
      <c r="F232" s="720">
        <f t="shared" si="70"/>
        <v>0</v>
      </c>
      <c r="G232" s="719"/>
      <c r="H232" s="771" t="str">
        <f t="shared" si="76"/>
        <v/>
      </c>
      <c r="I232" s="771" t="str">
        <f t="shared" si="76"/>
        <v/>
      </c>
      <c r="J232" s="695"/>
      <c r="K232" s="784">
        <f t="shared" si="64"/>
        <v>0</v>
      </c>
      <c r="L232" s="773" t="str">
        <f t="shared" si="61"/>
        <v/>
      </c>
      <c r="M232" s="774" t="str">
        <f t="shared" si="65"/>
        <v/>
      </c>
      <c r="N232" s="775" t="str">
        <f t="shared" si="65"/>
        <v/>
      </c>
      <c r="O232" s="776" t="str">
        <f t="shared" si="71"/>
        <v/>
      </c>
      <c r="P232" s="777" t="str">
        <f t="shared" si="75"/>
        <v/>
      </c>
      <c r="Q232" s="778" t="str">
        <f t="shared" si="75"/>
        <v/>
      </c>
      <c r="R232" s="779" t="str">
        <f t="shared" si="75"/>
        <v/>
      </c>
      <c r="S232" s="774" t="str">
        <f t="shared" si="74"/>
        <v/>
      </c>
      <c r="T232" s="775" t="str">
        <f t="shared" si="74"/>
        <v/>
      </c>
      <c r="U232" s="776" t="str">
        <f t="shared" si="74"/>
        <v/>
      </c>
      <c r="V232" s="774" t="str">
        <f t="shared" si="66"/>
        <v/>
      </c>
      <c r="W232" s="775" t="str">
        <f t="shared" si="66"/>
        <v/>
      </c>
      <c r="X232" s="776" t="str">
        <f t="shared" si="66"/>
        <v/>
      </c>
      <c r="Y232" s="774" t="str">
        <f>IFERROR(IF(AND('DOMESTIC Wksht'!$BX$10="No Split",'DOMESTIC Wksht'!$D$1="W001"),VLOOKUP($G232,DOMPO,Y$4,0),VLOOKUP($G232,DOMPO,Y$5,0)),"")</f>
        <v/>
      </c>
      <c r="Z232" s="775" t="str">
        <f>IFERROR(IF(AND('DOMESTIC Wksht'!$BX$10="No Split",'DOMESTIC Wksht'!$D$1="W03"),VLOOKUP($G232,DOMPO,Z$4,0),VLOOKUP($G232,DOMPO,Z$5,0)),"")</f>
        <v/>
      </c>
      <c r="AA232" s="776" t="str">
        <f t="shared" si="62"/>
        <v/>
      </c>
      <c r="AB232" s="783">
        <f t="shared" si="63"/>
        <v>0</v>
      </c>
      <c r="AD232" s="490">
        <v>225</v>
      </c>
      <c r="AE232" s="698">
        <f>'DOMESTIC Wksht'!E239</f>
        <v>0</v>
      </c>
      <c r="AF232" s="698">
        <f>'DOMESTIC Wksht'!F239</f>
        <v>0</v>
      </c>
      <c r="AG232" s="1280">
        <f>'DOMESTIC Wksht'!N239</f>
        <v>0</v>
      </c>
      <c r="AH232" s="1280">
        <f>'DOMESTIC Wksht'!O239</f>
        <v>0</v>
      </c>
      <c r="AI232" s="699" t="str">
        <f>'DOMESTIC Wksht'!P239</f>
        <v>MP</v>
      </c>
      <c r="AJ232" s="1280">
        <f t="shared" si="67"/>
        <v>0</v>
      </c>
      <c r="AK232" s="700">
        <f>'DOMESTIC Wksht'!R239</f>
        <v>0</v>
      </c>
      <c r="AL232" s="495">
        <f t="shared" si="68"/>
        <v>0</v>
      </c>
      <c r="AM232" s="495">
        <f t="shared" si="69"/>
        <v>0</v>
      </c>
    </row>
    <row r="233" spans="2:39">
      <c r="B233" s="723"/>
      <c r="C233" s="92"/>
      <c r="D233" s="92"/>
      <c r="E233" s="724"/>
      <c r="F233" s="720">
        <f t="shared" si="70"/>
        <v>0</v>
      </c>
      <c r="G233" s="719"/>
      <c r="H233" s="771" t="str">
        <f t="shared" si="76"/>
        <v/>
      </c>
      <c r="I233" s="771" t="str">
        <f t="shared" si="76"/>
        <v/>
      </c>
      <c r="J233" s="695"/>
      <c r="K233" s="784">
        <f t="shared" si="64"/>
        <v>0</v>
      </c>
      <c r="L233" s="773" t="str">
        <f t="shared" si="61"/>
        <v/>
      </c>
      <c r="M233" s="774" t="str">
        <f t="shared" si="65"/>
        <v/>
      </c>
      <c r="N233" s="775" t="str">
        <f t="shared" si="65"/>
        <v/>
      </c>
      <c r="O233" s="776" t="str">
        <f t="shared" si="71"/>
        <v/>
      </c>
      <c r="P233" s="777" t="str">
        <f t="shared" si="75"/>
        <v/>
      </c>
      <c r="Q233" s="778" t="str">
        <f t="shared" si="75"/>
        <v/>
      </c>
      <c r="R233" s="779" t="str">
        <f t="shared" si="75"/>
        <v/>
      </c>
      <c r="S233" s="774" t="str">
        <f t="shared" si="74"/>
        <v/>
      </c>
      <c r="T233" s="775" t="str">
        <f t="shared" si="74"/>
        <v/>
      </c>
      <c r="U233" s="776" t="str">
        <f t="shared" si="74"/>
        <v/>
      </c>
      <c r="V233" s="774" t="str">
        <f t="shared" si="66"/>
        <v/>
      </c>
      <c r="W233" s="775" t="str">
        <f t="shared" si="66"/>
        <v/>
      </c>
      <c r="X233" s="776" t="str">
        <f t="shared" si="66"/>
        <v/>
      </c>
      <c r="Y233" s="774" t="str">
        <f>IFERROR(IF(AND('DOMESTIC Wksht'!$BX$10="No Split",'DOMESTIC Wksht'!$D$1="W001"),VLOOKUP($G233,DOMPO,Y$4,0),VLOOKUP($G233,DOMPO,Y$5,0)),"")</f>
        <v/>
      </c>
      <c r="Z233" s="775" t="str">
        <f>IFERROR(IF(AND('DOMESTIC Wksht'!$BX$10="No Split",'DOMESTIC Wksht'!$D$1="W03"),VLOOKUP($G233,DOMPO,Z$4,0),VLOOKUP($G233,DOMPO,Z$5,0)),"")</f>
        <v/>
      </c>
      <c r="AA233" s="776" t="str">
        <f t="shared" si="62"/>
        <v/>
      </c>
      <c r="AB233" s="783">
        <f t="shared" si="63"/>
        <v>0</v>
      </c>
      <c r="AD233" s="490">
        <v>226</v>
      </c>
      <c r="AE233" s="698">
        <f>'DOMESTIC Wksht'!E240</f>
        <v>0</v>
      </c>
      <c r="AF233" s="698">
        <f>'DOMESTIC Wksht'!F240</f>
        <v>0</v>
      </c>
      <c r="AG233" s="1280">
        <f>'DOMESTIC Wksht'!N240</f>
        <v>0</v>
      </c>
      <c r="AH233" s="1280">
        <f>'DOMESTIC Wksht'!O240</f>
        <v>0</v>
      </c>
      <c r="AI233" s="699" t="str">
        <f>'DOMESTIC Wksht'!P240</f>
        <v>MP</v>
      </c>
      <c r="AJ233" s="1280">
        <f t="shared" si="67"/>
        <v>0</v>
      </c>
      <c r="AK233" s="700">
        <f>'DOMESTIC Wksht'!R240</f>
        <v>0</v>
      </c>
      <c r="AL233" s="495">
        <f t="shared" si="68"/>
        <v>0</v>
      </c>
      <c r="AM233" s="495">
        <f t="shared" si="69"/>
        <v>0</v>
      </c>
    </row>
    <row r="234" spans="2:39">
      <c r="B234" s="723"/>
      <c r="C234" s="92"/>
      <c r="D234" s="92"/>
      <c r="E234" s="724"/>
      <c r="F234" s="720">
        <f t="shared" si="70"/>
        <v>0</v>
      </c>
      <c r="G234" s="719"/>
      <c r="H234" s="771" t="str">
        <f t="shared" si="76"/>
        <v/>
      </c>
      <c r="I234" s="771" t="str">
        <f t="shared" si="76"/>
        <v/>
      </c>
      <c r="J234" s="695"/>
      <c r="K234" s="784">
        <f t="shared" si="64"/>
        <v>0</v>
      </c>
      <c r="L234" s="773" t="str">
        <f t="shared" si="61"/>
        <v/>
      </c>
      <c r="M234" s="774" t="str">
        <f t="shared" si="65"/>
        <v/>
      </c>
      <c r="N234" s="775" t="str">
        <f t="shared" si="65"/>
        <v/>
      </c>
      <c r="O234" s="776" t="str">
        <f t="shared" si="71"/>
        <v/>
      </c>
      <c r="P234" s="777" t="str">
        <f t="shared" ref="P234:R249" si="77">IF(M234&lt;&gt;"",M234,IF($J234&lt;&gt;"",P233,""))</f>
        <v/>
      </c>
      <c r="Q234" s="778" t="str">
        <f t="shared" si="77"/>
        <v/>
      </c>
      <c r="R234" s="779" t="str">
        <f t="shared" si="77"/>
        <v/>
      </c>
      <c r="S234" s="774" t="str">
        <f t="shared" si="74"/>
        <v/>
      </c>
      <c r="T234" s="775" t="str">
        <f t="shared" si="74"/>
        <v/>
      </c>
      <c r="U234" s="776" t="str">
        <f t="shared" si="74"/>
        <v/>
      </c>
      <c r="V234" s="774" t="str">
        <f t="shared" si="66"/>
        <v/>
      </c>
      <c r="W234" s="775" t="str">
        <f t="shared" si="66"/>
        <v/>
      </c>
      <c r="X234" s="776" t="str">
        <f t="shared" si="66"/>
        <v/>
      </c>
      <c r="Y234" s="774" t="str">
        <f>IFERROR(IF(AND('DOMESTIC Wksht'!$BX$10="No Split",'DOMESTIC Wksht'!$D$1="W001"),VLOOKUP($G234,DOMPO,Y$4,0),VLOOKUP($G234,DOMPO,Y$5,0)),"")</f>
        <v/>
      </c>
      <c r="Z234" s="775" t="str">
        <f>IFERROR(IF(AND('DOMESTIC Wksht'!$BX$10="No Split",'DOMESTIC Wksht'!$D$1="W03"),VLOOKUP($G234,DOMPO,Z$4,0),VLOOKUP($G234,DOMPO,Z$5,0)),"")</f>
        <v/>
      </c>
      <c r="AA234" s="776" t="str">
        <f t="shared" si="62"/>
        <v/>
      </c>
      <c r="AB234" s="783">
        <f t="shared" si="63"/>
        <v>0</v>
      </c>
      <c r="AD234" s="490">
        <v>227</v>
      </c>
      <c r="AE234" s="698">
        <f>'DOMESTIC Wksht'!E241</f>
        <v>0</v>
      </c>
      <c r="AF234" s="698">
        <f>'DOMESTIC Wksht'!F241</f>
        <v>0</v>
      </c>
      <c r="AG234" s="1280">
        <f>'DOMESTIC Wksht'!N241</f>
        <v>0</v>
      </c>
      <c r="AH234" s="1280">
        <f>'DOMESTIC Wksht'!O241</f>
        <v>0</v>
      </c>
      <c r="AI234" s="699" t="str">
        <f>'DOMESTIC Wksht'!P241</f>
        <v>MP</v>
      </c>
      <c r="AJ234" s="1280">
        <f t="shared" si="67"/>
        <v>0</v>
      </c>
      <c r="AK234" s="700">
        <f>'DOMESTIC Wksht'!R241</f>
        <v>0</v>
      </c>
      <c r="AL234" s="495">
        <f t="shared" si="68"/>
        <v>0</v>
      </c>
      <c r="AM234" s="495">
        <f t="shared" si="69"/>
        <v>0</v>
      </c>
    </row>
    <row r="235" spans="2:39">
      <c r="B235" s="723"/>
      <c r="C235" s="92"/>
      <c r="D235" s="92"/>
      <c r="E235" s="724"/>
      <c r="F235" s="720">
        <f t="shared" si="70"/>
        <v>0</v>
      </c>
      <c r="G235" s="719"/>
      <c r="H235" s="771" t="str">
        <f t="shared" si="76"/>
        <v/>
      </c>
      <c r="I235" s="771" t="str">
        <f t="shared" si="76"/>
        <v/>
      </c>
      <c r="J235" s="695"/>
      <c r="K235" s="784">
        <f t="shared" si="64"/>
        <v>0</v>
      </c>
      <c r="L235" s="773" t="str">
        <f t="shared" si="61"/>
        <v/>
      </c>
      <c r="M235" s="774" t="str">
        <f t="shared" si="65"/>
        <v/>
      </c>
      <c r="N235" s="775" t="str">
        <f t="shared" si="65"/>
        <v/>
      </c>
      <c r="O235" s="776" t="str">
        <f t="shared" si="71"/>
        <v/>
      </c>
      <c r="P235" s="777" t="str">
        <f t="shared" si="77"/>
        <v/>
      </c>
      <c r="Q235" s="778" t="str">
        <f t="shared" si="77"/>
        <v/>
      </c>
      <c r="R235" s="779" t="str">
        <f t="shared" si="77"/>
        <v/>
      </c>
      <c r="S235" s="774" t="str">
        <f t="shared" si="74"/>
        <v/>
      </c>
      <c r="T235" s="775" t="str">
        <f t="shared" si="74"/>
        <v/>
      </c>
      <c r="U235" s="776" t="str">
        <f t="shared" si="74"/>
        <v/>
      </c>
      <c r="V235" s="774" t="str">
        <f t="shared" si="66"/>
        <v/>
      </c>
      <c r="W235" s="775" t="str">
        <f t="shared" si="66"/>
        <v/>
      </c>
      <c r="X235" s="776" t="str">
        <f t="shared" si="66"/>
        <v/>
      </c>
      <c r="Y235" s="774" t="str">
        <f>IFERROR(IF(AND('DOMESTIC Wksht'!$BX$10="No Split",'DOMESTIC Wksht'!$D$1="W001"),VLOOKUP($G235,DOMPO,Y$4,0),VLOOKUP($G235,DOMPO,Y$5,0)),"")</f>
        <v/>
      </c>
      <c r="Z235" s="775" t="str">
        <f>IFERROR(IF(AND('DOMESTIC Wksht'!$BX$10="No Split",'DOMESTIC Wksht'!$D$1="W03"),VLOOKUP($G235,DOMPO,Z$4,0),VLOOKUP($G235,DOMPO,Z$5,0)),"")</f>
        <v/>
      </c>
      <c r="AA235" s="776" t="str">
        <f t="shared" si="62"/>
        <v/>
      </c>
      <c r="AB235" s="783">
        <f t="shared" si="63"/>
        <v>0</v>
      </c>
      <c r="AD235" s="490">
        <v>228</v>
      </c>
      <c r="AE235" s="698">
        <f>'DOMESTIC Wksht'!E242</f>
        <v>0</v>
      </c>
      <c r="AF235" s="698">
        <f>'DOMESTIC Wksht'!F242</f>
        <v>0</v>
      </c>
      <c r="AG235" s="1280">
        <f>'DOMESTIC Wksht'!N242</f>
        <v>0</v>
      </c>
      <c r="AH235" s="1280">
        <f>'DOMESTIC Wksht'!O242</f>
        <v>0</v>
      </c>
      <c r="AI235" s="699" t="str">
        <f>'DOMESTIC Wksht'!P242</f>
        <v>MP</v>
      </c>
      <c r="AJ235" s="1280">
        <f t="shared" si="67"/>
        <v>0</v>
      </c>
      <c r="AK235" s="700">
        <f>'DOMESTIC Wksht'!R242</f>
        <v>0</v>
      </c>
      <c r="AL235" s="495">
        <f t="shared" si="68"/>
        <v>0</v>
      </c>
      <c r="AM235" s="495">
        <f t="shared" si="69"/>
        <v>0</v>
      </c>
    </row>
    <row r="236" spans="2:39">
      <c r="B236" s="723"/>
      <c r="C236" s="92"/>
      <c r="D236" s="92"/>
      <c r="E236" s="724"/>
      <c r="F236" s="720">
        <f t="shared" si="70"/>
        <v>0</v>
      </c>
      <c r="G236" s="719"/>
      <c r="H236" s="771" t="str">
        <f t="shared" si="76"/>
        <v/>
      </c>
      <c r="I236" s="771" t="str">
        <f t="shared" si="76"/>
        <v/>
      </c>
      <c r="J236" s="695"/>
      <c r="K236" s="784">
        <f t="shared" si="64"/>
        <v>0</v>
      </c>
      <c r="L236" s="773" t="str">
        <f t="shared" si="61"/>
        <v/>
      </c>
      <c r="M236" s="774" t="str">
        <f t="shared" si="65"/>
        <v/>
      </c>
      <c r="N236" s="775" t="str">
        <f t="shared" si="65"/>
        <v/>
      </c>
      <c r="O236" s="776" t="str">
        <f t="shared" si="71"/>
        <v/>
      </c>
      <c r="P236" s="777" t="str">
        <f t="shared" si="77"/>
        <v/>
      </c>
      <c r="Q236" s="778" t="str">
        <f t="shared" si="77"/>
        <v/>
      </c>
      <c r="R236" s="779" t="str">
        <f t="shared" si="77"/>
        <v/>
      </c>
      <c r="S236" s="774" t="str">
        <f t="shared" si="74"/>
        <v/>
      </c>
      <c r="T236" s="775" t="str">
        <f t="shared" si="74"/>
        <v/>
      </c>
      <c r="U236" s="776" t="str">
        <f t="shared" si="74"/>
        <v/>
      </c>
      <c r="V236" s="774" t="str">
        <f t="shared" si="66"/>
        <v/>
      </c>
      <c r="W236" s="775" t="str">
        <f t="shared" si="66"/>
        <v/>
      </c>
      <c r="X236" s="776" t="str">
        <f t="shared" si="66"/>
        <v/>
      </c>
      <c r="Y236" s="774" t="str">
        <f>IFERROR(IF(AND('DOMESTIC Wksht'!$BX$10="No Split",'DOMESTIC Wksht'!$D$1="W001"),VLOOKUP($G236,DOMPO,Y$4,0),VLOOKUP($G236,DOMPO,Y$5,0)),"")</f>
        <v/>
      </c>
      <c r="Z236" s="775" t="str">
        <f>IFERROR(IF(AND('DOMESTIC Wksht'!$BX$10="No Split",'DOMESTIC Wksht'!$D$1="W03"),VLOOKUP($G236,DOMPO,Z$4,0),VLOOKUP($G236,DOMPO,Z$5,0)),"")</f>
        <v/>
      </c>
      <c r="AA236" s="776" t="str">
        <f t="shared" si="62"/>
        <v/>
      </c>
      <c r="AB236" s="783">
        <f t="shared" si="63"/>
        <v>0</v>
      </c>
      <c r="AD236" s="490">
        <v>229</v>
      </c>
      <c r="AE236" s="698">
        <f>'DOMESTIC Wksht'!E243</f>
        <v>0</v>
      </c>
      <c r="AF236" s="698">
        <f>'DOMESTIC Wksht'!F243</f>
        <v>0</v>
      </c>
      <c r="AG236" s="1280">
        <f>'DOMESTIC Wksht'!N243</f>
        <v>0</v>
      </c>
      <c r="AH236" s="1280">
        <f>'DOMESTIC Wksht'!O243</f>
        <v>0</v>
      </c>
      <c r="AI236" s="699" t="str">
        <f>'DOMESTIC Wksht'!P243</f>
        <v>MP</v>
      </c>
      <c r="AJ236" s="1280">
        <f t="shared" si="67"/>
        <v>0</v>
      </c>
      <c r="AK236" s="700">
        <f>'DOMESTIC Wksht'!R243</f>
        <v>0</v>
      </c>
      <c r="AL236" s="495">
        <f t="shared" si="68"/>
        <v>0</v>
      </c>
      <c r="AM236" s="495">
        <f t="shared" si="69"/>
        <v>0</v>
      </c>
    </row>
    <row r="237" spans="2:39">
      <c r="B237" s="723"/>
      <c r="C237" s="92"/>
      <c r="D237" s="92"/>
      <c r="E237" s="724"/>
      <c r="F237" s="720">
        <f t="shared" si="70"/>
        <v>0</v>
      </c>
      <c r="G237" s="719"/>
      <c r="H237" s="771" t="str">
        <f t="shared" si="76"/>
        <v/>
      </c>
      <c r="I237" s="771" t="str">
        <f t="shared" si="76"/>
        <v/>
      </c>
      <c r="J237" s="695"/>
      <c r="K237" s="784">
        <f t="shared" si="64"/>
        <v>0</v>
      </c>
      <c r="L237" s="773" t="str">
        <f t="shared" si="61"/>
        <v/>
      </c>
      <c r="M237" s="774" t="str">
        <f t="shared" si="65"/>
        <v/>
      </c>
      <c r="N237" s="775" t="str">
        <f t="shared" si="65"/>
        <v/>
      </c>
      <c r="O237" s="776" t="str">
        <f t="shared" si="71"/>
        <v/>
      </c>
      <c r="P237" s="777" t="str">
        <f t="shared" si="77"/>
        <v/>
      </c>
      <c r="Q237" s="778" t="str">
        <f t="shared" si="77"/>
        <v/>
      </c>
      <c r="R237" s="779" t="str">
        <f t="shared" si="77"/>
        <v/>
      </c>
      <c r="S237" s="774" t="str">
        <f t="shared" si="74"/>
        <v/>
      </c>
      <c r="T237" s="775" t="str">
        <f t="shared" si="74"/>
        <v/>
      </c>
      <c r="U237" s="776" t="str">
        <f t="shared" si="74"/>
        <v/>
      </c>
      <c r="V237" s="774" t="str">
        <f t="shared" si="66"/>
        <v/>
      </c>
      <c r="W237" s="775" t="str">
        <f t="shared" si="66"/>
        <v/>
      </c>
      <c r="X237" s="776" t="str">
        <f t="shared" si="66"/>
        <v/>
      </c>
      <c r="Y237" s="774" t="str">
        <f>IFERROR(IF(AND('DOMESTIC Wksht'!$BX$10="No Split",'DOMESTIC Wksht'!$D$1="W001"),VLOOKUP($G237,DOMPO,Y$4,0),VLOOKUP($G237,DOMPO,Y$5,0)),"")</f>
        <v/>
      </c>
      <c r="Z237" s="775" t="str">
        <f>IFERROR(IF(AND('DOMESTIC Wksht'!$BX$10="No Split",'DOMESTIC Wksht'!$D$1="W03"),VLOOKUP($G237,DOMPO,Z$4,0),VLOOKUP($G237,DOMPO,Z$5,0)),"")</f>
        <v/>
      </c>
      <c r="AA237" s="776" t="str">
        <f t="shared" si="62"/>
        <v/>
      </c>
      <c r="AB237" s="783">
        <f t="shared" si="63"/>
        <v>0</v>
      </c>
      <c r="AD237" s="490">
        <v>230</v>
      </c>
      <c r="AE237" s="698">
        <f>'DOMESTIC Wksht'!E244</f>
        <v>0</v>
      </c>
      <c r="AF237" s="698">
        <f>'DOMESTIC Wksht'!F244</f>
        <v>0</v>
      </c>
      <c r="AG237" s="1280">
        <f>'DOMESTIC Wksht'!N244</f>
        <v>0</v>
      </c>
      <c r="AH237" s="1280">
        <f>'DOMESTIC Wksht'!O244</f>
        <v>0</v>
      </c>
      <c r="AI237" s="699" t="str">
        <f>'DOMESTIC Wksht'!P244</f>
        <v>MP</v>
      </c>
      <c r="AJ237" s="1280">
        <f t="shared" si="67"/>
        <v>0</v>
      </c>
      <c r="AK237" s="700">
        <f>'DOMESTIC Wksht'!R244</f>
        <v>0</v>
      </c>
      <c r="AL237" s="495">
        <f t="shared" si="68"/>
        <v>0</v>
      </c>
      <c r="AM237" s="495">
        <f t="shared" si="69"/>
        <v>0</v>
      </c>
    </row>
    <row r="238" spans="2:39">
      <c r="B238" s="723"/>
      <c r="C238" s="92"/>
      <c r="D238" s="92"/>
      <c r="E238" s="724"/>
      <c r="F238" s="720">
        <f t="shared" si="70"/>
        <v>0</v>
      </c>
      <c r="G238" s="719"/>
      <c r="H238" s="771" t="str">
        <f t="shared" si="76"/>
        <v/>
      </c>
      <c r="I238" s="771" t="str">
        <f t="shared" si="76"/>
        <v/>
      </c>
      <c r="J238" s="695"/>
      <c r="K238" s="784">
        <f t="shared" si="64"/>
        <v>0</v>
      </c>
      <c r="L238" s="773" t="str">
        <f t="shared" si="61"/>
        <v/>
      </c>
      <c r="M238" s="774" t="str">
        <f t="shared" si="65"/>
        <v/>
      </c>
      <c r="N238" s="775" t="str">
        <f t="shared" si="65"/>
        <v/>
      </c>
      <c r="O238" s="776" t="str">
        <f t="shared" si="71"/>
        <v/>
      </c>
      <c r="P238" s="777" t="str">
        <f t="shared" si="77"/>
        <v/>
      </c>
      <c r="Q238" s="778" t="str">
        <f t="shared" si="77"/>
        <v/>
      </c>
      <c r="R238" s="779" t="str">
        <f t="shared" si="77"/>
        <v/>
      </c>
      <c r="S238" s="774" t="str">
        <f t="shared" si="74"/>
        <v/>
      </c>
      <c r="T238" s="775" t="str">
        <f t="shared" si="74"/>
        <v/>
      </c>
      <c r="U238" s="776" t="str">
        <f t="shared" si="74"/>
        <v/>
      </c>
      <c r="V238" s="774" t="str">
        <f t="shared" si="66"/>
        <v/>
      </c>
      <c r="W238" s="775" t="str">
        <f t="shared" si="66"/>
        <v/>
      </c>
      <c r="X238" s="776" t="str">
        <f t="shared" si="66"/>
        <v/>
      </c>
      <c r="Y238" s="774" t="str">
        <f>IFERROR(IF(AND('DOMESTIC Wksht'!$BX$10="No Split",'DOMESTIC Wksht'!$D$1="W001"),VLOOKUP($G238,DOMPO,Y$4,0),VLOOKUP($G238,DOMPO,Y$5,0)),"")</f>
        <v/>
      </c>
      <c r="Z238" s="775" t="str">
        <f>IFERROR(IF(AND('DOMESTIC Wksht'!$BX$10="No Split",'DOMESTIC Wksht'!$D$1="W03"),VLOOKUP($G238,DOMPO,Z$4,0),VLOOKUP($G238,DOMPO,Z$5,0)),"")</f>
        <v/>
      </c>
      <c r="AA238" s="776" t="str">
        <f t="shared" si="62"/>
        <v/>
      </c>
      <c r="AB238" s="783">
        <f t="shared" si="63"/>
        <v>0</v>
      </c>
      <c r="AD238" s="490">
        <v>231</v>
      </c>
      <c r="AE238" s="698">
        <f>'DOMESTIC Wksht'!E245</f>
        <v>0</v>
      </c>
      <c r="AF238" s="698">
        <f>'DOMESTIC Wksht'!F245</f>
        <v>0</v>
      </c>
      <c r="AG238" s="1280">
        <f>'DOMESTIC Wksht'!N245</f>
        <v>0</v>
      </c>
      <c r="AH238" s="1280">
        <f>'DOMESTIC Wksht'!O245</f>
        <v>0</v>
      </c>
      <c r="AI238" s="699" t="str">
        <f>'DOMESTIC Wksht'!P245</f>
        <v>MP</v>
      </c>
      <c r="AJ238" s="1280">
        <f t="shared" si="67"/>
        <v>0</v>
      </c>
      <c r="AK238" s="700">
        <f>'DOMESTIC Wksht'!R245</f>
        <v>0</v>
      </c>
      <c r="AL238" s="495">
        <f t="shared" si="68"/>
        <v>0</v>
      </c>
      <c r="AM238" s="495">
        <f t="shared" si="69"/>
        <v>0</v>
      </c>
    </row>
    <row r="239" spans="2:39">
      <c r="B239" s="723"/>
      <c r="C239" s="92"/>
      <c r="D239" s="92"/>
      <c r="E239" s="724"/>
      <c r="F239" s="720">
        <f t="shared" si="70"/>
        <v>0</v>
      </c>
      <c r="G239" s="719"/>
      <c r="H239" s="771" t="str">
        <f t="shared" si="76"/>
        <v/>
      </c>
      <c r="I239" s="771" t="str">
        <f t="shared" si="76"/>
        <v/>
      </c>
      <c r="J239" s="695"/>
      <c r="K239" s="784">
        <f t="shared" si="64"/>
        <v>0</v>
      </c>
      <c r="L239" s="773" t="str">
        <f t="shared" si="61"/>
        <v/>
      </c>
      <c r="M239" s="774" t="str">
        <f t="shared" si="65"/>
        <v/>
      </c>
      <c r="N239" s="775" t="str">
        <f t="shared" si="65"/>
        <v/>
      </c>
      <c r="O239" s="776" t="str">
        <f t="shared" si="71"/>
        <v/>
      </c>
      <c r="P239" s="777" t="str">
        <f t="shared" si="77"/>
        <v/>
      </c>
      <c r="Q239" s="778" t="str">
        <f t="shared" si="77"/>
        <v/>
      </c>
      <c r="R239" s="779" t="str">
        <f t="shared" si="77"/>
        <v/>
      </c>
      <c r="S239" s="774" t="str">
        <f t="shared" si="74"/>
        <v/>
      </c>
      <c r="T239" s="775" t="str">
        <f t="shared" si="74"/>
        <v/>
      </c>
      <c r="U239" s="776" t="str">
        <f t="shared" si="74"/>
        <v/>
      </c>
      <c r="V239" s="774" t="str">
        <f t="shared" si="66"/>
        <v/>
      </c>
      <c r="W239" s="775" t="str">
        <f t="shared" si="66"/>
        <v/>
      </c>
      <c r="X239" s="776" t="str">
        <f t="shared" si="66"/>
        <v/>
      </c>
      <c r="Y239" s="774" t="str">
        <f>IFERROR(IF(AND('DOMESTIC Wksht'!$BX$10="No Split",'DOMESTIC Wksht'!$D$1="W001"),VLOOKUP($G239,DOMPO,Y$4,0),VLOOKUP($G239,DOMPO,Y$5,0)),"")</f>
        <v/>
      </c>
      <c r="Z239" s="775" t="str">
        <f>IFERROR(IF(AND('DOMESTIC Wksht'!$BX$10="No Split",'DOMESTIC Wksht'!$D$1="W03"),VLOOKUP($G239,DOMPO,Z$4,0),VLOOKUP($G239,DOMPO,Z$5,0)),"")</f>
        <v/>
      </c>
      <c r="AA239" s="776" t="str">
        <f t="shared" si="62"/>
        <v/>
      </c>
      <c r="AB239" s="783">
        <f t="shared" si="63"/>
        <v>0</v>
      </c>
      <c r="AD239" s="490">
        <v>232</v>
      </c>
      <c r="AE239" s="698">
        <f>'DOMESTIC Wksht'!E246</f>
        <v>0</v>
      </c>
      <c r="AF239" s="698">
        <f>'DOMESTIC Wksht'!F246</f>
        <v>0</v>
      </c>
      <c r="AG239" s="1280">
        <f>'DOMESTIC Wksht'!N246</f>
        <v>0</v>
      </c>
      <c r="AH239" s="1280">
        <f>'DOMESTIC Wksht'!O246</f>
        <v>0</v>
      </c>
      <c r="AI239" s="699" t="str">
        <f>'DOMESTIC Wksht'!P246</f>
        <v>MP</v>
      </c>
      <c r="AJ239" s="1280">
        <f t="shared" si="67"/>
        <v>0</v>
      </c>
      <c r="AK239" s="700">
        <f>'DOMESTIC Wksht'!R246</f>
        <v>0</v>
      </c>
      <c r="AL239" s="495">
        <f t="shared" si="68"/>
        <v>0</v>
      </c>
      <c r="AM239" s="495">
        <f t="shared" si="69"/>
        <v>0</v>
      </c>
    </row>
    <row r="240" spans="2:39">
      <c r="B240" s="723"/>
      <c r="C240" s="92"/>
      <c r="D240" s="92"/>
      <c r="E240" s="724"/>
      <c r="F240" s="720">
        <f t="shared" si="70"/>
        <v>0</v>
      </c>
      <c r="G240" s="719"/>
      <c r="H240" s="771" t="str">
        <f t="shared" si="76"/>
        <v/>
      </c>
      <c r="I240" s="771" t="str">
        <f t="shared" si="76"/>
        <v/>
      </c>
      <c r="J240" s="695"/>
      <c r="K240" s="784">
        <f t="shared" si="64"/>
        <v>0</v>
      </c>
      <c r="L240" s="773" t="str">
        <f t="shared" si="61"/>
        <v/>
      </c>
      <c r="M240" s="774" t="str">
        <f t="shared" si="65"/>
        <v/>
      </c>
      <c r="N240" s="775" t="str">
        <f t="shared" si="65"/>
        <v/>
      </c>
      <c r="O240" s="776" t="str">
        <f t="shared" si="71"/>
        <v/>
      </c>
      <c r="P240" s="777" t="str">
        <f t="shared" si="77"/>
        <v/>
      </c>
      <c r="Q240" s="778" t="str">
        <f t="shared" si="77"/>
        <v/>
      </c>
      <c r="R240" s="779" t="str">
        <f t="shared" si="77"/>
        <v/>
      </c>
      <c r="S240" s="774" t="str">
        <f t="shared" si="74"/>
        <v/>
      </c>
      <c r="T240" s="775" t="str">
        <f t="shared" si="74"/>
        <v/>
      </c>
      <c r="U240" s="776" t="str">
        <f t="shared" si="74"/>
        <v/>
      </c>
      <c r="V240" s="774" t="str">
        <f t="shared" si="66"/>
        <v/>
      </c>
      <c r="W240" s="775" t="str">
        <f t="shared" si="66"/>
        <v/>
      </c>
      <c r="X240" s="776" t="str">
        <f t="shared" si="66"/>
        <v/>
      </c>
      <c r="Y240" s="774" t="str">
        <f>IFERROR(IF(AND('DOMESTIC Wksht'!$BX$10="No Split",'DOMESTIC Wksht'!$D$1="W001"),VLOOKUP($G240,DOMPO,Y$4,0),VLOOKUP($G240,DOMPO,Y$5,0)),"")</f>
        <v/>
      </c>
      <c r="Z240" s="775" t="str">
        <f>IFERROR(IF(AND('DOMESTIC Wksht'!$BX$10="No Split",'DOMESTIC Wksht'!$D$1="W03"),VLOOKUP($G240,DOMPO,Z$4,0),VLOOKUP($G240,DOMPO,Z$5,0)),"")</f>
        <v/>
      </c>
      <c r="AA240" s="776" t="str">
        <f t="shared" si="62"/>
        <v/>
      </c>
      <c r="AB240" s="783">
        <f t="shared" si="63"/>
        <v>0</v>
      </c>
      <c r="AD240" s="490">
        <v>233</v>
      </c>
      <c r="AE240" s="698">
        <f>'DOMESTIC Wksht'!E247</f>
        <v>0</v>
      </c>
      <c r="AF240" s="698">
        <f>'DOMESTIC Wksht'!F247</f>
        <v>0</v>
      </c>
      <c r="AG240" s="1280">
        <f>'DOMESTIC Wksht'!N247</f>
        <v>0</v>
      </c>
      <c r="AH240" s="1280">
        <f>'DOMESTIC Wksht'!O247</f>
        <v>0</v>
      </c>
      <c r="AI240" s="699" t="str">
        <f>'DOMESTIC Wksht'!P247</f>
        <v>MP</v>
      </c>
      <c r="AJ240" s="1280">
        <f t="shared" si="67"/>
        <v>0</v>
      </c>
      <c r="AK240" s="700">
        <f>'DOMESTIC Wksht'!R247</f>
        <v>0</v>
      </c>
      <c r="AL240" s="495">
        <f t="shared" si="68"/>
        <v>0</v>
      </c>
      <c r="AM240" s="495">
        <f t="shared" si="69"/>
        <v>0</v>
      </c>
    </row>
    <row r="241" spans="2:39">
      <c r="B241" s="723"/>
      <c r="C241" s="92"/>
      <c r="D241" s="92"/>
      <c r="E241" s="724"/>
      <c r="F241" s="720">
        <f t="shared" si="70"/>
        <v>0</v>
      </c>
      <c r="G241" s="719"/>
      <c r="H241" s="771" t="str">
        <f t="shared" si="76"/>
        <v/>
      </c>
      <c r="I241" s="771" t="str">
        <f t="shared" si="76"/>
        <v/>
      </c>
      <c r="J241" s="695"/>
      <c r="K241" s="784">
        <f t="shared" si="64"/>
        <v>0</v>
      </c>
      <c r="L241" s="773" t="str">
        <f t="shared" si="61"/>
        <v/>
      </c>
      <c r="M241" s="774" t="str">
        <f t="shared" si="65"/>
        <v/>
      </c>
      <c r="N241" s="775" t="str">
        <f t="shared" si="65"/>
        <v/>
      </c>
      <c r="O241" s="776" t="str">
        <f t="shared" si="71"/>
        <v/>
      </c>
      <c r="P241" s="777" t="str">
        <f t="shared" si="77"/>
        <v/>
      </c>
      <c r="Q241" s="778" t="str">
        <f t="shared" si="77"/>
        <v/>
      </c>
      <c r="R241" s="779" t="str">
        <f t="shared" si="77"/>
        <v/>
      </c>
      <c r="S241" s="774" t="str">
        <f t="shared" si="74"/>
        <v/>
      </c>
      <c r="T241" s="775" t="str">
        <f t="shared" si="74"/>
        <v/>
      </c>
      <c r="U241" s="776" t="str">
        <f t="shared" si="74"/>
        <v/>
      </c>
      <c r="V241" s="774" t="str">
        <f t="shared" si="66"/>
        <v/>
      </c>
      <c r="W241" s="775" t="str">
        <f t="shared" si="66"/>
        <v/>
      </c>
      <c r="X241" s="776" t="str">
        <f t="shared" si="66"/>
        <v/>
      </c>
      <c r="Y241" s="774" t="str">
        <f>IFERROR(IF(AND('DOMESTIC Wksht'!$BX$10="No Split",'DOMESTIC Wksht'!$D$1="W001"),VLOOKUP($G241,DOMPO,Y$4,0),VLOOKUP($G241,DOMPO,Y$5,0)),"")</f>
        <v/>
      </c>
      <c r="Z241" s="775" t="str">
        <f>IFERROR(IF(AND('DOMESTIC Wksht'!$BX$10="No Split",'DOMESTIC Wksht'!$D$1="W03"),VLOOKUP($G241,DOMPO,Z$4,0),VLOOKUP($G241,DOMPO,Z$5,0)),"")</f>
        <v/>
      </c>
      <c r="AA241" s="776" t="str">
        <f t="shared" si="62"/>
        <v/>
      </c>
      <c r="AB241" s="783">
        <f t="shared" si="63"/>
        <v>0</v>
      </c>
      <c r="AD241" s="490">
        <v>234</v>
      </c>
      <c r="AE241" s="698">
        <f>'DOMESTIC Wksht'!E248</f>
        <v>0</v>
      </c>
      <c r="AF241" s="698">
        <f>'DOMESTIC Wksht'!F248</f>
        <v>0</v>
      </c>
      <c r="AG241" s="1280">
        <f>'DOMESTIC Wksht'!N248</f>
        <v>0</v>
      </c>
      <c r="AH241" s="1280">
        <f>'DOMESTIC Wksht'!O248</f>
        <v>0</v>
      </c>
      <c r="AI241" s="699" t="str">
        <f>'DOMESTIC Wksht'!P248</f>
        <v>MP</v>
      </c>
      <c r="AJ241" s="1280">
        <f t="shared" si="67"/>
        <v>0</v>
      </c>
      <c r="AK241" s="700">
        <f>'DOMESTIC Wksht'!R248</f>
        <v>0</v>
      </c>
      <c r="AL241" s="495">
        <f t="shared" si="68"/>
        <v>0</v>
      </c>
      <c r="AM241" s="495">
        <f t="shared" si="69"/>
        <v>0</v>
      </c>
    </row>
    <row r="242" spans="2:39">
      <c r="B242" s="723"/>
      <c r="C242" s="92"/>
      <c r="D242" s="92"/>
      <c r="E242" s="724"/>
      <c r="F242" s="720">
        <f t="shared" si="70"/>
        <v>0</v>
      </c>
      <c r="G242" s="719"/>
      <c r="H242" s="771" t="str">
        <f t="shared" si="76"/>
        <v/>
      </c>
      <c r="I242" s="771" t="str">
        <f t="shared" si="76"/>
        <v/>
      </c>
      <c r="J242" s="695"/>
      <c r="K242" s="784">
        <f t="shared" si="64"/>
        <v>0</v>
      </c>
      <c r="L242" s="773" t="str">
        <f t="shared" si="61"/>
        <v/>
      </c>
      <c r="M242" s="774" t="str">
        <f t="shared" si="65"/>
        <v/>
      </c>
      <c r="N242" s="775" t="str">
        <f t="shared" si="65"/>
        <v/>
      </c>
      <c r="O242" s="776" t="str">
        <f t="shared" si="71"/>
        <v/>
      </c>
      <c r="P242" s="777" t="str">
        <f t="shared" si="77"/>
        <v/>
      </c>
      <c r="Q242" s="778" t="str">
        <f t="shared" si="77"/>
        <v/>
      </c>
      <c r="R242" s="779" t="str">
        <f t="shared" si="77"/>
        <v/>
      </c>
      <c r="S242" s="774" t="str">
        <f t="shared" si="74"/>
        <v/>
      </c>
      <c r="T242" s="775" t="str">
        <f t="shared" si="74"/>
        <v/>
      </c>
      <c r="U242" s="776" t="str">
        <f t="shared" si="74"/>
        <v/>
      </c>
      <c r="V242" s="774" t="str">
        <f t="shared" si="66"/>
        <v/>
      </c>
      <c r="W242" s="775" t="str">
        <f t="shared" si="66"/>
        <v/>
      </c>
      <c r="X242" s="776" t="str">
        <f t="shared" si="66"/>
        <v/>
      </c>
      <c r="Y242" s="774" t="str">
        <f>IFERROR(IF(AND('DOMESTIC Wksht'!$BX$10="No Split",'DOMESTIC Wksht'!$D$1="W001"),VLOOKUP($G242,DOMPO,Y$4,0),VLOOKUP($G242,DOMPO,Y$5,0)),"")</f>
        <v/>
      </c>
      <c r="Z242" s="775" t="str">
        <f>IFERROR(IF(AND('DOMESTIC Wksht'!$BX$10="No Split",'DOMESTIC Wksht'!$D$1="W03"),VLOOKUP($G242,DOMPO,Z$4,0),VLOOKUP($G242,DOMPO,Z$5,0)),"")</f>
        <v/>
      </c>
      <c r="AA242" s="776" t="str">
        <f t="shared" si="62"/>
        <v/>
      </c>
      <c r="AB242" s="783">
        <f t="shared" si="63"/>
        <v>0</v>
      </c>
      <c r="AD242" s="490">
        <v>235</v>
      </c>
      <c r="AE242" s="698">
        <f>'DOMESTIC Wksht'!E249</f>
        <v>0</v>
      </c>
      <c r="AF242" s="698">
        <f>'DOMESTIC Wksht'!F249</f>
        <v>0</v>
      </c>
      <c r="AG242" s="1280">
        <f>'DOMESTIC Wksht'!N249</f>
        <v>0</v>
      </c>
      <c r="AH242" s="1280">
        <f>'DOMESTIC Wksht'!O249</f>
        <v>0</v>
      </c>
      <c r="AI242" s="699" t="str">
        <f>'DOMESTIC Wksht'!P249</f>
        <v>MP</v>
      </c>
      <c r="AJ242" s="1280">
        <f t="shared" si="67"/>
        <v>0</v>
      </c>
      <c r="AK242" s="700">
        <f>'DOMESTIC Wksht'!R249</f>
        <v>0</v>
      </c>
      <c r="AL242" s="495">
        <f t="shared" si="68"/>
        <v>0</v>
      </c>
      <c r="AM242" s="495">
        <f t="shared" si="69"/>
        <v>0</v>
      </c>
    </row>
    <row r="243" spans="2:39">
      <c r="B243" s="723"/>
      <c r="C243" s="92"/>
      <c r="D243" s="92"/>
      <c r="E243" s="724"/>
      <c r="F243" s="720">
        <f t="shared" si="70"/>
        <v>0</v>
      </c>
      <c r="G243" s="719"/>
      <c r="H243" s="771" t="str">
        <f t="shared" si="76"/>
        <v/>
      </c>
      <c r="I243" s="771" t="str">
        <f t="shared" si="76"/>
        <v/>
      </c>
      <c r="J243" s="695"/>
      <c r="K243" s="784">
        <f t="shared" si="64"/>
        <v>0</v>
      </c>
      <c r="L243" s="773" t="str">
        <f t="shared" si="61"/>
        <v/>
      </c>
      <c r="M243" s="774" t="str">
        <f t="shared" si="65"/>
        <v/>
      </c>
      <c r="N243" s="775" t="str">
        <f t="shared" si="65"/>
        <v/>
      </c>
      <c r="O243" s="776" t="str">
        <f t="shared" si="71"/>
        <v/>
      </c>
      <c r="P243" s="777" t="str">
        <f t="shared" si="77"/>
        <v/>
      </c>
      <c r="Q243" s="778" t="str">
        <f t="shared" si="77"/>
        <v/>
      </c>
      <c r="R243" s="779" t="str">
        <f t="shared" si="77"/>
        <v/>
      </c>
      <c r="S243" s="774" t="str">
        <f t="shared" si="74"/>
        <v/>
      </c>
      <c r="T243" s="775" t="str">
        <f t="shared" si="74"/>
        <v/>
      </c>
      <c r="U243" s="776" t="str">
        <f t="shared" si="74"/>
        <v/>
      </c>
      <c r="V243" s="774" t="str">
        <f t="shared" si="66"/>
        <v/>
      </c>
      <c r="W243" s="775" t="str">
        <f t="shared" si="66"/>
        <v/>
      </c>
      <c r="X243" s="776" t="str">
        <f t="shared" si="66"/>
        <v/>
      </c>
      <c r="Y243" s="774" t="str">
        <f>IFERROR(IF(AND('DOMESTIC Wksht'!$BX$10="No Split",'DOMESTIC Wksht'!$D$1="W001"),VLOOKUP($G243,DOMPO,Y$4,0),VLOOKUP($G243,DOMPO,Y$5,0)),"")</f>
        <v/>
      </c>
      <c r="Z243" s="775" t="str">
        <f>IFERROR(IF(AND('DOMESTIC Wksht'!$BX$10="No Split",'DOMESTIC Wksht'!$D$1="W03"),VLOOKUP($G243,DOMPO,Z$4,0),VLOOKUP($G243,DOMPO,Z$5,0)),"")</f>
        <v/>
      </c>
      <c r="AA243" s="776" t="str">
        <f t="shared" si="62"/>
        <v/>
      </c>
      <c r="AB243" s="783">
        <f t="shared" si="63"/>
        <v>0</v>
      </c>
      <c r="AD243" s="490">
        <v>236</v>
      </c>
      <c r="AE243" s="698">
        <f>'DOMESTIC Wksht'!E250</f>
        <v>0</v>
      </c>
      <c r="AF243" s="698">
        <f>'DOMESTIC Wksht'!F250</f>
        <v>0</v>
      </c>
      <c r="AG243" s="1280">
        <f>'DOMESTIC Wksht'!N250</f>
        <v>0</v>
      </c>
      <c r="AH243" s="1280">
        <f>'DOMESTIC Wksht'!O250</f>
        <v>0</v>
      </c>
      <c r="AI243" s="699" t="str">
        <f>'DOMESTIC Wksht'!P250</f>
        <v>MP</v>
      </c>
      <c r="AJ243" s="1280">
        <f t="shared" si="67"/>
        <v>0</v>
      </c>
      <c r="AK243" s="700">
        <f>'DOMESTIC Wksht'!R250</f>
        <v>0</v>
      </c>
      <c r="AL243" s="495">
        <f t="shared" si="68"/>
        <v>0</v>
      </c>
      <c r="AM243" s="495">
        <f t="shared" si="69"/>
        <v>0</v>
      </c>
    </row>
    <row r="244" spans="2:39">
      <c r="B244" s="723"/>
      <c r="C244" s="92"/>
      <c r="D244" s="92"/>
      <c r="E244" s="724"/>
      <c r="F244" s="720">
        <f t="shared" si="70"/>
        <v>0</v>
      </c>
      <c r="G244" s="719"/>
      <c r="H244" s="771" t="str">
        <f t="shared" si="76"/>
        <v/>
      </c>
      <c r="I244" s="771" t="str">
        <f t="shared" si="76"/>
        <v/>
      </c>
      <c r="J244" s="695"/>
      <c r="K244" s="784">
        <f t="shared" si="64"/>
        <v>0</v>
      </c>
      <c r="L244" s="773" t="str">
        <f t="shared" si="61"/>
        <v/>
      </c>
      <c r="M244" s="774" t="str">
        <f t="shared" si="65"/>
        <v/>
      </c>
      <c r="N244" s="775" t="str">
        <f t="shared" si="65"/>
        <v/>
      </c>
      <c r="O244" s="776" t="str">
        <f t="shared" si="71"/>
        <v/>
      </c>
      <c r="P244" s="777" t="str">
        <f t="shared" si="77"/>
        <v/>
      </c>
      <c r="Q244" s="778" t="str">
        <f t="shared" si="77"/>
        <v/>
      </c>
      <c r="R244" s="779" t="str">
        <f t="shared" si="77"/>
        <v/>
      </c>
      <c r="S244" s="774" t="str">
        <f t="shared" si="74"/>
        <v/>
      </c>
      <c r="T244" s="775" t="str">
        <f t="shared" si="74"/>
        <v/>
      </c>
      <c r="U244" s="776" t="str">
        <f t="shared" si="74"/>
        <v/>
      </c>
      <c r="V244" s="774" t="str">
        <f t="shared" si="66"/>
        <v/>
      </c>
      <c r="W244" s="775" t="str">
        <f t="shared" si="66"/>
        <v/>
      </c>
      <c r="X244" s="776" t="str">
        <f t="shared" si="66"/>
        <v/>
      </c>
      <c r="Y244" s="774" t="str">
        <f>IFERROR(IF(AND('DOMESTIC Wksht'!$BX$10="No Split",'DOMESTIC Wksht'!$D$1="W001"),VLOOKUP($G244,DOMPO,Y$4,0),VLOOKUP($G244,DOMPO,Y$5,0)),"")</f>
        <v/>
      </c>
      <c r="Z244" s="775" t="str">
        <f>IFERROR(IF(AND('DOMESTIC Wksht'!$BX$10="No Split",'DOMESTIC Wksht'!$D$1="W03"),VLOOKUP($G244,DOMPO,Z$4,0),VLOOKUP($G244,DOMPO,Z$5,0)),"")</f>
        <v/>
      </c>
      <c r="AA244" s="776" t="str">
        <f t="shared" si="62"/>
        <v/>
      </c>
      <c r="AB244" s="783">
        <f t="shared" si="63"/>
        <v>0</v>
      </c>
      <c r="AD244" s="490">
        <v>237</v>
      </c>
      <c r="AE244" s="698">
        <f>'DOMESTIC Wksht'!E251</f>
        <v>0</v>
      </c>
      <c r="AF244" s="698">
        <f>'DOMESTIC Wksht'!F251</f>
        <v>0</v>
      </c>
      <c r="AG244" s="1280">
        <f>'DOMESTIC Wksht'!N251</f>
        <v>0</v>
      </c>
      <c r="AH244" s="1280">
        <f>'DOMESTIC Wksht'!O251</f>
        <v>0</v>
      </c>
      <c r="AI244" s="699" t="str">
        <f>'DOMESTIC Wksht'!P251</f>
        <v>MP</v>
      </c>
      <c r="AJ244" s="1280">
        <f t="shared" si="67"/>
        <v>0</v>
      </c>
      <c r="AK244" s="700">
        <f>'DOMESTIC Wksht'!R251</f>
        <v>0</v>
      </c>
      <c r="AL244" s="495">
        <f t="shared" si="68"/>
        <v>0</v>
      </c>
      <c r="AM244" s="495">
        <f t="shared" si="69"/>
        <v>0</v>
      </c>
    </row>
    <row r="245" spans="2:39">
      <c r="B245" s="723"/>
      <c r="C245" s="92"/>
      <c r="D245" s="92"/>
      <c r="E245" s="724"/>
      <c r="F245" s="720">
        <f t="shared" si="70"/>
        <v>0</v>
      </c>
      <c r="G245" s="719"/>
      <c r="H245" s="771" t="str">
        <f t="shared" si="76"/>
        <v/>
      </c>
      <c r="I245" s="771" t="str">
        <f t="shared" si="76"/>
        <v/>
      </c>
      <c r="J245" s="695"/>
      <c r="K245" s="784">
        <f t="shared" si="64"/>
        <v>0</v>
      </c>
      <c r="L245" s="773" t="str">
        <f t="shared" si="61"/>
        <v/>
      </c>
      <c r="M245" s="774" t="str">
        <f t="shared" si="65"/>
        <v/>
      </c>
      <c r="N245" s="775" t="str">
        <f t="shared" si="65"/>
        <v/>
      </c>
      <c r="O245" s="776" t="str">
        <f t="shared" si="71"/>
        <v/>
      </c>
      <c r="P245" s="777" t="str">
        <f t="shared" si="77"/>
        <v/>
      </c>
      <c r="Q245" s="778" t="str">
        <f t="shared" si="77"/>
        <v/>
      </c>
      <c r="R245" s="779" t="str">
        <f t="shared" si="77"/>
        <v/>
      </c>
      <c r="S245" s="774" t="str">
        <f t="shared" si="74"/>
        <v/>
      </c>
      <c r="T245" s="775" t="str">
        <f t="shared" si="74"/>
        <v/>
      </c>
      <c r="U245" s="776" t="str">
        <f t="shared" si="74"/>
        <v/>
      </c>
      <c r="V245" s="774" t="str">
        <f t="shared" si="66"/>
        <v/>
      </c>
      <c r="W245" s="775" t="str">
        <f t="shared" si="66"/>
        <v/>
      </c>
      <c r="X245" s="776" t="str">
        <f t="shared" si="66"/>
        <v/>
      </c>
      <c r="Y245" s="774" t="str">
        <f>IFERROR(IF(AND('DOMESTIC Wksht'!$BX$10="No Split",'DOMESTIC Wksht'!$D$1="W001"),VLOOKUP($G245,DOMPO,Y$4,0),VLOOKUP($G245,DOMPO,Y$5,0)),"")</f>
        <v/>
      </c>
      <c r="Z245" s="775" t="str">
        <f>IFERROR(IF(AND('DOMESTIC Wksht'!$BX$10="No Split",'DOMESTIC Wksht'!$D$1="W03"),VLOOKUP($G245,DOMPO,Z$4,0),VLOOKUP($G245,DOMPO,Z$5,0)),"")</f>
        <v/>
      </c>
      <c r="AA245" s="776" t="str">
        <f t="shared" si="62"/>
        <v/>
      </c>
      <c r="AB245" s="783">
        <f t="shared" si="63"/>
        <v>0</v>
      </c>
      <c r="AD245" s="490">
        <v>238</v>
      </c>
      <c r="AE245" s="698">
        <f>'DOMESTIC Wksht'!E252</f>
        <v>0</v>
      </c>
      <c r="AF245" s="698">
        <f>'DOMESTIC Wksht'!F252</f>
        <v>0</v>
      </c>
      <c r="AG245" s="1280">
        <f>'DOMESTIC Wksht'!N252</f>
        <v>0</v>
      </c>
      <c r="AH245" s="1280">
        <f>'DOMESTIC Wksht'!O252</f>
        <v>0</v>
      </c>
      <c r="AI245" s="699" t="str">
        <f>'DOMESTIC Wksht'!P252</f>
        <v>MP</v>
      </c>
      <c r="AJ245" s="1280">
        <f t="shared" si="67"/>
        <v>0</v>
      </c>
      <c r="AK245" s="700">
        <f>'DOMESTIC Wksht'!R252</f>
        <v>0</v>
      </c>
      <c r="AL245" s="495">
        <f t="shared" si="68"/>
        <v>0</v>
      </c>
      <c r="AM245" s="495">
        <f t="shared" si="69"/>
        <v>0</v>
      </c>
    </row>
    <row r="246" spans="2:39">
      <c r="B246" s="723"/>
      <c r="C246" s="92"/>
      <c r="D246" s="92"/>
      <c r="E246" s="724"/>
      <c r="F246" s="720">
        <f t="shared" si="70"/>
        <v>0</v>
      </c>
      <c r="G246" s="719"/>
      <c r="H246" s="771" t="str">
        <f t="shared" si="76"/>
        <v/>
      </c>
      <c r="I246" s="771" t="str">
        <f t="shared" si="76"/>
        <v/>
      </c>
      <c r="J246" s="695"/>
      <c r="K246" s="784">
        <f t="shared" si="64"/>
        <v>0</v>
      </c>
      <c r="L246" s="773" t="str">
        <f t="shared" si="61"/>
        <v/>
      </c>
      <c r="M246" s="774" t="str">
        <f t="shared" si="65"/>
        <v/>
      </c>
      <c r="N246" s="775" t="str">
        <f t="shared" si="65"/>
        <v/>
      </c>
      <c r="O246" s="776" t="str">
        <f t="shared" si="71"/>
        <v/>
      </c>
      <c r="P246" s="777" t="str">
        <f t="shared" si="77"/>
        <v/>
      </c>
      <c r="Q246" s="778" t="str">
        <f t="shared" si="77"/>
        <v/>
      </c>
      <c r="R246" s="779" t="str">
        <f t="shared" si="77"/>
        <v/>
      </c>
      <c r="S246" s="774" t="str">
        <f t="shared" si="74"/>
        <v/>
      </c>
      <c r="T246" s="775" t="str">
        <f t="shared" si="74"/>
        <v/>
      </c>
      <c r="U246" s="776" t="str">
        <f t="shared" si="74"/>
        <v/>
      </c>
      <c r="V246" s="774" t="str">
        <f t="shared" si="66"/>
        <v/>
      </c>
      <c r="W246" s="775" t="str">
        <f t="shared" si="66"/>
        <v/>
      </c>
      <c r="X246" s="776" t="str">
        <f t="shared" si="66"/>
        <v/>
      </c>
      <c r="Y246" s="774" t="str">
        <f>IFERROR(IF(AND('DOMESTIC Wksht'!$BX$10="No Split",'DOMESTIC Wksht'!$D$1="W001"),VLOOKUP($G246,DOMPO,Y$4,0),VLOOKUP($G246,DOMPO,Y$5,0)),"")</f>
        <v/>
      </c>
      <c r="Z246" s="775" t="str">
        <f>IFERROR(IF(AND('DOMESTIC Wksht'!$BX$10="No Split",'DOMESTIC Wksht'!$D$1="W03"),VLOOKUP($G246,DOMPO,Z$4,0),VLOOKUP($G246,DOMPO,Z$5,0)),"")</f>
        <v/>
      </c>
      <c r="AA246" s="776" t="str">
        <f t="shared" si="62"/>
        <v/>
      </c>
      <c r="AB246" s="783">
        <f t="shared" si="63"/>
        <v>0</v>
      </c>
      <c r="AD246" s="490">
        <v>239</v>
      </c>
      <c r="AE246" s="698">
        <f>'DOMESTIC Wksht'!E253</f>
        <v>0</v>
      </c>
      <c r="AF246" s="698">
        <f>'DOMESTIC Wksht'!F253</f>
        <v>0</v>
      </c>
      <c r="AG246" s="1280">
        <f>'DOMESTIC Wksht'!N253</f>
        <v>0</v>
      </c>
      <c r="AH246" s="1280">
        <f>'DOMESTIC Wksht'!O253</f>
        <v>0</v>
      </c>
      <c r="AI246" s="699" t="str">
        <f>'DOMESTIC Wksht'!P253</f>
        <v>MP</v>
      </c>
      <c r="AJ246" s="1280">
        <f t="shared" si="67"/>
        <v>0</v>
      </c>
      <c r="AK246" s="700">
        <f>'DOMESTIC Wksht'!R253</f>
        <v>0</v>
      </c>
      <c r="AL246" s="495">
        <f t="shared" si="68"/>
        <v>0</v>
      </c>
      <c r="AM246" s="495">
        <f t="shared" si="69"/>
        <v>0</v>
      </c>
    </row>
    <row r="247" spans="2:39">
      <c r="B247" s="723"/>
      <c r="C247" s="92"/>
      <c r="D247" s="92"/>
      <c r="E247" s="724"/>
      <c r="F247" s="720">
        <f t="shared" si="70"/>
        <v>0</v>
      </c>
      <c r="G247" s="719"/>
      <c r="H247" s="771" t="str">
        <f t="shared" si="76"/>
        <v/>
      </c>
      <c r="I247" s="771" t="str">
        <f t="shared" si="76"/>
        <v/>
      </c>
      <c r="J247" s="695"/>
      <c r="K247" s="784">
        <f t="shared" si="64"/>
        <v>0</v>
      </c>
      <c r="L247" s="773" t="str">
        <f t="shared" si="61"/>
        <v/>
      </c>
      <c r="M247" s="774" t="str">
        <f t="shared" si="65"/>
        <v/>
      </c>
      <c r="N247" s="775" t="str">
        <f t="shared" si="65"/>
        <v/>
      </c>
      <c r="O247" s="776" t="str">
        <f t="shared" si="71"/>
        <v/>
      </c>
      <c r="P247" s="777" t="str">
        <f t="shared" si="77"/>
        <v/>
      </c>
      <c r="Q247" s="778" t="str">
        <f t="shared" si="77"/>
        <v/>
      </c>
      <c r="R247" s="779" t="str">
        <f t="shared" si="77"/>
        <v/>
      </c>
      <c r="S247" s="774" t="str">
        <f t="shared" si="74"/>
        <v/>
      </c>
      <c r="T247" s="775" t="str">
        <f t="shared" si="74"/>
        <v/>
      </c>
      <c r="U247" s="776" t="str">
        <f t="shared" si="74"/>
        <v/>
      </c>
      <c r="V247" s="774" t="str">
        <f t="shared" si="66"/>
        <v/>
      </c>
      <c r="W247" s="775" t="str">
        <f t="shared" si="66"/>
        <v/>
      </c>
      <c r="X247" s="776" t="str">
        <f t="shared" si="66"/>
        <v/>
      </c>
      <c r="Y247" s="774" t="str">
        <f>IFERROR(IF(AND('DOMESTIC Wksht'!$BX$10="No Split",'DOMESTIC Wksht'!$D$1="W001"),VLOOKUP($G247,DOMPO,Y$4,0),VLOOKUP($G247,DOMPO,Y$5,0)),"")</f>
        <v/>
      </c>
      <c r="Z247" s="775" t="str">
        <f>IFERROR(IF(AND('DOMESTIC Wksht'!$BX$10="No Split",'DOMESTIC Wksht'!$D$1="W03"),VLOOKUP($G247,DOMPO,Z$4,0),VLOOKUP($G247,DOMPO,Z$5,0)),"")</f>
        <v/>
      </c>
      <c r="AA247" s="776" t="str">
        <f t="shared" si="62"/>
        <v/>
      </c>
      <c r="AB247" s="783">
        <f t="shared" si="63"/>
        <v>0</v>
      </c>
      <c r="AD247" s="490">
        <v>240</v>
      </c>
      <c r="AE247" s="698">
        <f>'DOMESTIC Wksht'!E254</f>
        <v>0</v>
      </c>
      <c r="AF247" s="698">
        <f>'DOMESTIC Wksht'!F254</f>
        <v>0</v>
      </c>
      <c r="AG247" s="1280">
        <f>'DOMESTIC Wksht'!N254</f>
        <v>0</v>
      </c>
      <c r="AH247" s="1280">
        <f>'DOMESTIC Wksht'!O254</f>
        <v>0</v>
      </c>
      <c r="AI247" s="699" t="str">
        <f>'DOMESTIC Wksht'!P254</f>
        <v>MP</v>
      </c>
      <c r="AJ247" s="1280">
        <f t="shared" si="67"/>
        <v>0</v>
      </c>
      <c r="AK247" s="700">
        <f>'DOMESTIC Wksht'!R254</f>
        <v>0</v>
      </c>
      <c r="AL247" s="495">
        <f t="shared" si="68"/>
        <v>0</v>
      </c>
      <c r="AM247" s="495">
        <f t="shared" si="69"/>
        <v>0</v>
      </c>
    </row>
    <row r="248" spans="2:39">
      <c r="B248" s="723"/>
      <c r="C248" s="92"/>
      <c r="D248" s="92"/>
      <c r="E248" s="724"/>
      <c r="F248" s="720">
        <f t="shared" si="70"/>
        <v>0</v>
      </c>
      <c r="G248" s="719"/>
      <c r="H248" s="771" t="str">
        <f t="shared" ref="H248:I267" si="78">IFERROR(VLOOKUP($G248,DOMPO,H$5,0),"")</f>
        <v/>
      </c>
      <c r="I248" s="771" t="str">
        <f t="shared" si="78"/>
        <v/>
      </c>
      <c r="J248" s="695"/>
      <c r="K248" s="784">
        <f t="shared" si="64"/>
        <v>0</v>
      </c>
      <c r="L248" s="773" t="str">
        <f t="shared" si="61"/>
        <v/>
      </c>
      <c r="M248" s="774" t="str">
        <f t="shared" si="65"/>
        <v/>
      </c>
      <c r="N248" s="775" t="str">
        <f t="shared" si="65"/>
        <v/>
      </c>
      <c r="O248" s="776" t="str">
        <f t="shared" si="71"/>
        <v/>
      </c>
      <c r="P248" s="777" t="str">
        <f t="shared" si="77"/>
        <v/>
      </c>
      <c r="Q248" s="778" t="str">
        <f t="shared" si="77"/>
        <v/>
      </c>
      <c r="R248" s="779" t="str">
        <f t="shared" si="77"/>
        <v/>
      </c>
      <c r="S248" s="774" t="str">
        <f t="shared" si="74"/>
        <v/>
      </c>
      <c r="T248" s="775" t="str">
        <f t="shared" si="74"/>
        <v/>
      </c>
      <c r="U248" s="776" t="str">
        <f t="shared" si="74"/>
        <v/>
      </c>
      <c r="V248" s="774" t="str">
        <f t="shared" si="66"/>
        <v/>
      </c>
      <c r="W248" s="775" t="str">
        <f t="shared" si="66"/>
        <v/>
      </c>
      <c r="X248" s="776" t="str">
        <f t="shared" si="66"/>
        <v/>
      </c>
      <c r="Y248" s="774" t="str">
        <f>IFERROR(IF(AND('DOMESTIC Wksht'!$BX$10="No Split",'DOMESTIC Wksht'!$D$1="W001"),VLOOKUP($G248,DOMPO,Y$4,0),VLOOKUP($G248,DOMPO,Y$5,0)),"")</f>
        <v/>
      </c>
      <c r="Z248" s="775" t="str">
        <f>IFERROR(IF(AND('DOMESTIC Wksht'!$BX$10="No Split",'DOMESTIC Wksht'!$D$1="W03"),VLOOKUP($G248,DOMPO,Z$4,0),VLOOKUP($G248,DOMPO,Z$5,0)),"")</f>
        <v/>
      </c>
      <c r="AA248" s="776" t="str">
        <f t="shared" si="62"/>
        <v/>
      </c>
      <c r="AB248" s="783">
        <f t="shared" si="63"/>
        <v>0</v>
      </c>
      <c r="AD248" s="490">
        <v>241</v>
      </c>
      <c r="AE248" s="698">
        <f>'DOMESTIC Wksht'!E255</f>
        <v>0</v>
      </c>
      <c r="AF248" s="698">
        <f>'DOMESTIC Wksht'!F255</f>
        <v>0</v>
      </c>
      <c r="AG248" s="1280">
        <f>'DOMESTIC Wksht'!N255</f>
        <v>0</v>
      </c>
      <c r="AH248" s="1280">
        <f>'DOMESTIC Wksht'!O255</f>
        <v>0</v>
      </c>
      <c r="AI248" s="699" t="str">
        <f>'DOMESTIC Wksht'!P255</f>
        <v>MP</v>
      </c>
      <c r="AJ248" s="1280">
        <f t="shared" si="67"/>
        <v>0</v>
      </c>
      <c r="AK248" s="700">
        <f>'DOMESTIC Wksht'!R255</f>
        <v>0</v>
      </c>
      <c r="AL248" s="495">
        <f t="shared" si="68"/>
        <v>0</v>
      </c>
      <c r="AM248" s="495">
        <f t="shared" si="69"/>
        <v>0</v>
      </c>
    </row>
    <row r="249" spans="2:39">
      <c r="B249" s="723"/>
      <c r="C249" s="92"/>
      <c r="D249" s="92"/>
      <c r="E249" s="724"/>
      <c r="F249" s="720">
        <f t="shared" si="70"/>
        <v>0</v>
      </c>
      <c r="G249" s="719"/>
      <c r="H249" s="771" t="str">
        <f t="shared" si="78"/>
        <v/>
      </c>
      <c r="I249" s="771" t="str">
        <f t="shared" si="78"/>
        <v/>
      </c>
      <c r="J249" s="695"/>
      <c r="K249" s="784">
        <f t="shared" si="64"/>
        <v>0</v>
      </c>
      <c r="L249" s="773" t="str">
        <f t="shared" si="61"/>
        <v/>
      </c>
      <c r="M249" s="774" t="str">
        <f t="shared" si="65"/>
        <v/>
      </c>
      <c r="N249" s="775" t="str">
        <f t="shared" si="65"/>
        <v/>
      </c>
      <c r="O249" s="776" t="str">
        <f t="shared" si="71"/>
        <v/>
      </c>
      <c r="P249" s="777" t="str">
        <f t="shared" si="77"/>
        <v/>
      </c>
      <c r="Q249" s="778" t="str">
        <f t="shared" si="77"/>
        <v/>
      </c>
      <c r="R249" s="779" t="str">
        <f t="shared" si="77"/>
        <v/>
      </c>
      <c r="S249" s="774" t="str">
        <f t="shared" si="74"/>
        <v/>
      </c>
      <c r="T249" s="775" t="str">
        <f t="shared" si="74"/>
        <v/>
      </c>
      <c r="U249" s="776" t="str">
        <f t="shared" si="74"/>
        <v/>
      </c>
      <c r="V249" s="774" t="str">
        <f t="shared" si="66"/>
        <v/>
      </c>
      <c r="W249" s="775" t="str">
        <f t="shared" si="66"/>
        <v/>
      </c>
      <c r="X249" s="776" t="str">
        <f t="shared" si="66"/>
        <v/>
      </c>
      <c r="Y249" s="774" t="str">
        <f>IFERROR(IF(AND('DOMESTIC Wksht'!$BX$10="No Split",'DOMESTIC Wksht'!$D$1="W001"),VLOOKUP($G249,DOMPO,Y$4,0),VLOOKUP($G249,DOMPO,Y$5,0)),"")</f>
        <v/>
      </c>
      <c r="Z249" s="775" t="str">
        <f>IFERROR(IF(AND('DOMESTIC Wksht'!$BX$10="No Split",'DOMESTIC Wksht'!$D$1="W03"),VLOOKUP($G249,DOMPO,Z$4,0),VLOOKUP($G249,DOMPO,Z$5,0)),"")</f>
        <v/>
      </c>
      <c r="AA249" s="776" t="str">
        <f t="shared" si="62"/>
        <v/>
      </c>
      <c r="AB249" s="783">
        <f t="shared" si="63"/>
        <v>0</v>
      </c>
      <c r="AD249" s="490">
        <v>242</v>
      </c>
      <c r="AE249" s="698">
        <f>'DOMESTIC Wksht'!E256</f>
        <v>0</v>
      </c>
      <c r="AF249" s="698">
        <f>'DOMESTIC Wksht'!F256</f>
        <v>0</v>
      </c>
      <c r="AG249" s="1280">
        <f>'DOMESTIC Wksht'!N256</f>
        <v>0</v>
      </c>
      <c r="AH249" s="1280">
        <f>'DOMESTIC Wksht'!O256</f>
        <v>0</v>
      </c>
      <c r="AI249" s="699" t="str">
        <f>'DOMESTIC Wksht'!P256</f>
        <v>MP</v>
      </c>
      <c r="AJ249" s="1280">
        <f t="shared" si="67"/>
        <v>0</v>
      </c>
      <c r="AK249" s="700">
        <f>'DOMESTIC Wksht'!R256</f>
        <v>0</v>
      </c>
      <c r="AL249" s="495">
        <f t="shared" si="68"/>
        <v>0</v>
      </c>
      <c r="AM249" s="495">
        <f t="shared" si="69"/>
        <v>0</v>
      </c>
    </row>
    <row r="250" spans="2:39">
      <c r="B250" s="723"/>
      <c r="C250" s="92"/>
      <c r="D250" s="92"/>
      <c r="E250" s="724"/>
      <c r="F250" s="720">
        <f t="shared" si="70"/>
        <v>0</v>
      </c>
      <c r="G250" s="719"/>
      <c r="H250" s="771" t="str">
        <f t="shared" si="78"/>
        <v/>
      </c>
      <c r="I250" s="771" t="str">
        <f t="shared" si="78"/>
        <v/>
      </c>
      <c r="J250" s="695"/>
      <c r="K250" s="784">
        <f t="shared" si="64"/>
        <v>0</v>
      </c>
      <c r="L250" s="773" t="str">
        <f t="shared" si="61"/>
        <v/>
      </c>
      <c r="M250" s="774" t="str">
        <f t="shared" si="65"/>
        <v/>
      </c>
      <c r="N250" s="775" t="str">
        <f t="shared" si="65"/>
        <v/>
      </c>
      <c r="O250" s="776" t="str">
        <f t="shared" si="71"/>
        <v/>
      </c>
      <c r="P250" s="777" t="str">
        <f t="shared" ref="P250:R265" si="79">IF(M250&lt;&gt;"",M250,IF($J250&lt;&gt;"",P249,""))</f>
        <v/>
      </c>
      <c r="Q250" s="778" t="str">
        <f t="shared" si="79"/>
        <v/>
      </c>
      <c r="R250" s="779" t="str">
        <f t="shared" si="79"/>
        <v/>
      </c>
      <c r="S250" s="774" t="str">
        <f t="shared" si="74"/>
        <v/>
      </c>
      <c r="T250" s="775" t="str">
        <f t="shared" si="74"/>
        <v/>
      </c>
      <c r="U250" s="776" t="str">
        <f t="shared" si="74"/>
        <v/>
      </c>
      <c r="V250" s="774" t="str">
        <f t="shared" si="66"/>
        <v/>
      </c>
      <c r="W250" s="775" t="str">
        <f t="shared" si="66"/>
        <v/>
      </c>
      <c r="X250" s="776" t="str">
        <f t="shared" si="66"/>
        <v/>
      </c>
      <c r="Y250" s="774" t="str">
        <f>IFERROR(IF(AND('DOMESTIC Wksht'!$BX$10="No Split",'DOMESTIC Wksht'!$D$1="W001"),VLOOKUP($G250,DOMPO,Y$4,0),VLOOKUP($G250,DOMPO,Y$5,0)),"")</f>
        <v/>
      </c>
      <c r="Z250" s="775" t="str">
        <f>IFERROR(IF(AND('DOMESTIC Wksht'!$BX$10="No Split",'DOMESTIC Wksht'!$D$1="W03"),VLOOKUP($G250,DOMPO,Z$4,0),VLOOKUP($G250,DOMPO,Z$5,0)),"")</f>
        <v/>
      </c>
      <c r="AA250" s="776" t="str">
        <f t="shared" si="62"/>
        <v/>
      </c>
      <c r="AB250" s="783">
        <f t="shared" si="63"/>
        <v>0</v>
      </c>
      <c r="AD250" s="490">
        <v>243</v>
      </c>
      <c r="AE250" s="698">
        <f>'DOMESTIC Wksht'!E257</f>
        <v>0</v>
      </c>
      <c r="AF250" s="698">
        <f>'DOMESTIC Wksht'!F257</f>
        <v>0</v>
      </c>
      <c r="AG250" s="1280">
        <f>'DOMESTIC Wksht'!N257</f>
        <v>0</v>
      </c>
      <c r="AH250" s="1280">
        <f>'DOMESTIC Wksht'!O257</f>
        <v>0</v>
      </c>
      <c r="AI250" s="699" t="str">
        <f>'DOMESTIC Wksht'!P257</f>
        <v>MP</v>
      </c>
      <c r="AJ250" s="1280">
        <f t="shared" si="67"/>
        <v>0</v>
      </c>
      <c r="AK250" s="700">
        <f>'DOMESTIC Wksht'!R257</f>
        <v>0</v>
      </c>
      <c r="AL250" s="495">
        <f t="shared" si="68"/>
        <v>0</v>
      </c>
      <c r="AM250" s="495">
        <f t="shared" si="69"/>
        <v>0</v>
      </c>
    </row>
    <row r="251" spans="2:39">
      <c r="B251" s="723"/>
      <c r="C251" s="92"/>
      <c r="D251" s="92"/>
      <c r="E251" s="724"/>
      <c r="F251" s="720">
        <f t="shared" si="70"/>
        <v>0</v>
      </c>
      <c r="G251" s="719"/>
      <c r="H251" s="771" t="str">
        <f t="shared" si="78"/>
        <v/>
      </c>
      <c r="I251" s="771" t="str">
        <f t="shared" si="78"/>
        <v/>
      </c>
      <c r="J251" s="695"/>
      <c r="K251" s="784">
        <f t="shared" si="64"/>
        <v>0</v>
      </c>
      <c r="L251" s="773" t="str">
        <f t="shared" si="61"/>
        <v/>
      </c>
      <c r="M251" s="774" t="str">
        <f t="shared" si="65"/>
        <v/>
      </c>
      <c r="N251" s="775" t="str">
        <f t="shared" si="65"/>
        <v/>
      </c>
      <c r="O251" s="776" t="str">
        <f t="shared" si="71"/>
        <v/>
      </c>
      <c r="P251" s="777" t="str">
        <f t="shared" si="79"/>
        <v/>
      </c>
      <c r="Q251" s="778" t="str">
        <f t="shared" si="79"/>
        <v/>
      </c>
      <c r="R251" s="779" t="str">
        <f t="shared" si="79"/>
        <v/>
      </c>
      <c r="S251" s="774" t="str">
        <f t="shared" si="74"/>
        <v/>
      </c>
      <c r="T251" s="775" t="str">
        <f t="shared" si="74"/>
        <v/>
      </c>
      <c r="U251" s="776" t="str">
        <f t="shared" si="74"/>
        <v/>
      </c>
      <c r="V251" s="774" t="str">
        <f t="shared" si="66"/>
        <v/>
      </c>
      <c r="W251" s="775" t="str">
        <f t="shared" si="66"/>
        <v/>
      </c>
      <c r="X251" s="776" t="str">
        <f t="shared" si="66"/>
        <v/>
      </c>
      <c r="Y251" s="774" t="str">
        <f>IFERROR(IF(AND('DOMESTIC Wksht'!$BX$10="No Split",'DOMESTIC Wksht'!$D$1="W001"),VLOOKUP($G251,DOMPO,Y$4,0),VLOOKUP($G251,DOMPO,Y$5,0)),"")</f>
        <v/>
      </c>
      <c r="Z251" s="775" t="str">
        <f>IFERROR(IF(AND('DOMESTIC Wksht'!$BX$10="No Split",'DOMESTIC Wksht'!$D$1="W03"),VLOOKUP($G251,DOMPO,Z$4,0),VLOOKUP($G251,DOMPO,Z$5,0)),"")</f>
        <v/>
      </c>
      <c r="AA251" s="776" t="str">
        <f t="shared" si="62"/>
        <v/>
      </c>
      <c r="AB251" s="783">
        <f t="shared" si="63"/>
        <v>0</v>
      </c>
      <c r="AD251" s="490">
        <v>244</v>
      </c>
      <c r="AE251" s="698">
        <f>'DOMESTIC Wksht'!E258</f>
        <v>0</v>
      </c>
      <c r="AF251" s="698">
        <f>'DOMESTIC Wksht'!F258</f>
        <v>0</v>
      </c>
      <c r="AG251" s="1280">
        <f>'DOMESTIC Wksht'!N258</f>
        <v>0</v>
      </c>
      <c r="AH251" s="1280">
        <f>'DOMESTIC Wksht'!O258</f>
        <v>0</v>
      </c>
      <c r="AI251" s="699" t="str">
        <f>'DOMESTIC Wksht'!P258</f>
        <v>MP</v>
      </c>
      <c r="AJ251" s="1280">
        <f t="shared" si="67"/>
        <v>0</v>
      </c>
      <c r="AK251" s="700">
        <f>'DOMESTIC Wksht'!R258</f>
        <v>0</v>
      </c>
      <c r="AL251" s="495">
        <f t="shared" si="68"/>
        <v>0</v>
      </c>
      <c r="AM251" s="495">
        <f t="shared" si="69"/>
        <v>0</v>
      </c>
    </row>
    <row r="252" spans="2:39">
      <c r="B252" s="723"/>
      <c r="C252" s="92"/>
      <c r="D252" s="92"/>
      <c r="E252" s="724"/>
      <c r="F252" s="720">
        <f t="shared" si="70"/>
        <v>0</v>
      </c>
      <c r="G252" s="719"/>
      <c r="H252" s="771" t="str">
        <f t="shared" si="78"/>
        <v/>
      </c>
      <c r="I252" s="771" t="str">
        <f t="shared" si="78"/>
        <v/>
      </c>
      <c r="J252" s="695"/>
      <c r="K252" s="784">
        <f t="shared" si="64"/>
        <v>0</v>
      </c>
      <c r="L252" s="773" t="str">
        <f t="shared" si="61"/>
        <v/>
      </c>
      <c r="M252" s="774" t="str">
        <f t="shared" si="65"/>
        <v/>
      </c>
      <c r="N252" s="775" t="str">
        <f t="shared" si="65"/>
        <v/>
      </c>
      <c r="O252" s="776" t="str">
        <f t="shared" si="71"/>
        <v/>
      </c>
      <c r="P252" s="777" t="str">
        <f t="shared" si="79"/>
        <v/>
      </c>
      <c r="Q252" s="778" t="str">
        <f t="shared" si="79"/>
        <v/>
      </c>
      <c r="R252" s="779" t="str">
        <f t="shared" si="79"/>
        <v/>
      </c>
      <c r="S252" s="774" t="str">
        <f t="shared" si="74"/>
        <v/>
      </c>
      <c r="T252" s="775" t="str">
        <f t="shared" si="74"/>
        <v/>
      </c>
      <c r="U252" s="776" t="str">
        <f t="shared" si="74"/>
        <v/>
      </c>
      <c r="V252" s="774" t="str">
        <f t="shared" si="66"/>
        <v/>
      </c>
      <c r="W252" s="775" t="str">
        <f t="shared" si="66"/>
        <v/>
      </c>
      <c r="X252" s="776" t="str">
        <f t="shared" si="66"/>
        <v/>
      </c>
      <c r="Y252" s="774" t="str">
        <f>IFERROR(IF(AND('DOMESTIC Wksht'!$BX$10="No Split",'DOMESTIC Wksht'!$D$1="W001"),VLOOKUP($G252,DOMPO,Y$4,0),VLOOKUP($G252,DOMPO,Y$5,0)),"")</f>
        <v/>
      </c>
      <c r="Z252" s="775" t="str">
        <f>IFERROR(IF(AND('DOMESTIC Wksht'!$BX$10="No Split",'DOMESTIC Wksht'!$D$1="W03"),VLOOKUP($G252,DOMPO,Z$4,0),VLOOKUP($G252,DOMPO,Z$5,0)),"")</f>
        <v/>
      </c>
      <c r="AA252" s="776" t="str">
        <f t="shared" si="62"/>
        <v/>
      </c>
      <c r="AB252" s="783">
        <f t="shared" si="63"/>
        <v>0</v>
      </c>
      <c r="AD252" s="490">
        <v>245</v>
      </c>
      <c r="AE252" s="698">
        <f>'DOMESTIC Wksht'!E259</f>
        <v>0</v>
      </c>
      <c r="AF252" s="698">
        <f>'DOMESTIC Wksht'!F259</f>
        <v>0</v>
      </c>
      <c r="AG252" s="1280">
        <f>'DOMESTIC Wksht'!N259</f>
        <v>0</v>
      </c>
      <c r="AH252" s="1280">
        <f>'DOMESTIC Wksht'!O259</f>
        <v>0</v>
      </c>
      <c r="AI252" s="699" t="str">
        <f>'DOMESTIC Wksht'!P259</f>
        <v>MP</v>
      </c>
      <c r="AJ252" s="1280">
        <f t="shared" si="67"/>
        <v>0</v>
      </c>
      <c r="AK252" s="700">
        <f>'DOMESTIC Wksht'!R259</f>
        <v>0</v>
      </c>
      <c r="AL252" s="495">
        <f t="shared" si="68"/>
        <v>0</v>
      </c>
      <c r="AM252" s="495">
        <f t="shared" si="69"/>
        <v>0</v>
      </c>
    </row>
    <row r="253" spans="2:39">
      <c r="B253" s="723"/>
      <c r="C253" s="92"/>
      <c r="D253" s="92"/>
      <c r="E253" s="724"/>
      <c r="F253" s="720">
        <f t="shared" si="70"/>
        <v>0</v>
      </c>
      <c r="G253" s="719"/>
      <c r="H253" s="771" t="str">
        <f t="shared" si="78"/>
        <v/>
      </c>
      <c r="I253" s="771" t="str">
        <f t="shared" si="78"/>
        <v/>
      </c>
      <c r="J253" s="695"/>
      <c r="K253" s="784">
        <f t="shared" si="64"/>
        <v>0</v>
      </c>
      <c r="L253" s="773" t="str">
        <f t="shared" si="61"/>
        <v/>
      </c>
      <c r="M253" s="774" t="str">
        <f t="shared" si="65"/>
        <v/>
      </c>
      <c r="N253" s="775" t="str">
        <f t="shared" si="65"/>
        <v/>
      </c>
      <c r="O253" s="776" t="str">
        <f t="shared" si="71"/>
        <v/>
      </c>
      <c r="P253" s="777" t="str">
        <f t="shared" si="79"/>
        <v/>
      </c>
      <c r="Q253" s="778" t="str">
        <f t="shared" si="79"/>
        <v/>
      </c>
      <c r="R253" s="779" t="str">
        <f t="shared" si="79"/>
        <v/>
      </c>
      <c r="S253" s="774" t="str">
        <f t="shared" si="74"/>
        <v/>
      </c>
      <c r="T253" s="775" t="str">
        <f t="shared" si="74"/>
        <v/>
      </c>
      <c r="U253" s="776" t="str">
        <f t="shared" si="74"/>
        <v/>
      </c>
      <c r="V253" s="774" t="str">
        <f t="shared" si="66"/>
        <v/>
      </c>
      <c r="W253" s="775" t="str">
        <f t="shared" si="66"/>
        <v/>
      </c>
      <c r="X253" s="776" t="str">
        <f t="shared" si="66"/>
        <v/>
      </c>
      <c r="Y253" s="774" t="str">
        <f>IFERROR(IF(AND('DOMESTIC Wksht'!$BX$10="No Split",'DOMESTIC Wksht'!$D$1="W001"),VLOOKUP($G253,DOMPO,Y$4,0),VLOOKUP($G253,DOMPO,Y$5,0)),"")</f>
        <v/>
      </c>
      <c r="Z253" s="775" t="str">
        <f>IFERROR(IF(AND('DOMESTIC Wksht'!$BX$10="No Split",'DOMESTIC Wksht'!$D$1="W03"),VLOOKUP($G253,DOMPO,Z$4,0),VLOOKUP($G253,DOMPO,Z$5,0)),"")</f>
        <v/>
      </c>
      <c r="AA253" s="776" t="str">
        <f t="shared" si="62"/>
        <v/>
      </c>
      <c r="AB253" s="783">
        <f t="shared" si="63"/>
        <v>0</v>
      </c>
      <c r="AD253" s="490">
        <v>246</v>
      </c>
      <c r="AE253" s="698">
        <f>'DOMESTIC Wksht'!E260</f>
        <v>0</v>
      </c>
      <c r="AF253" s="698">
        <f>'DOMESTIC Wksht'!F260</f>
        <v>0</v>
      </c>
      <c r="AG253" s="1280">
        <f>'DOMESTIC Wksht'!N260</f>
        <v>0</v>
      </c>
      <c r="AH253" s="1280">
        <f>'DOMESTIC Wksht'!O260</f>
        <v>0</v>
      </c>
      <c r="AI253" s="699" t="str">
        <f>'DOMESTIC Wksht'!P260</f>
        <v>MP</v>
      </c>
      <c r="AJ253" s="1280">
        <f t="shared" si="67"/>
        <v>0</v>
      </c>
      <c r="AK253" s="700">
        <f>'DOMESTIC Wksht'!R260</f>
        <v>0</v>
      </c>
      <c r="AL253" s="495">
        <f t="shared" si="68"/>
        <v>0</v>
      </c>
      <c r="AM253" s="495">
        <f t="shared" si="69"/>
        <v>0</v>
      </c>
    </row>
    <row r="254" spans="2:39">
      <c r="B254" s="723"/>
      <c r="C254" s="92"/>
      <c r="D254" s="92"/>
      <c r="E254" s="724"/>
      <c r="F254" s="720">
        <f t="shared" si="70"/>
        <v>0</v>
      </c>
      <c r="G254" s="719"/>
      <c r="H254" s="771" t="str">
        <f t="shared" si="78"/>
        <v/>
      </c>
      <c r="I254" s="771" t="str">
        <f t="shared" si="78"/>
        <v/>
      </c>
      <c r="J254" s="695"/>
      <c r="K254" s="784">
        <f t="shared" si="64"/>
        <v>0</v>
      </c>
      <c r="L254" s="773" t="str">
        <f t="shared" si="61"/>
        <v/>
      </c>
      <c r="M254" s="774" t="str">
        <f t="shared" si="65"/>
        <v/>
      </c>
      <c r="N254" s="775" t="str">
        <f t="shared" si="65"/>
        <v/>
      </c>
      <c r="O254" s="776" t="str">
        <f t="shared" si="71"/>
        <v/>
      </c>
      <c r="P254" s="777" t="str">
        <f t="shared" si="79"/>
        <v/>
      </c>
      <c r="Q254" s="778" t="str">
        <f t="shared" si="79"/>
        <v/>
      </c>
      <c r="R254" s="779" t="str">
        <f t="shared" si="79"/>
        <v/>
      </c>
      <c r="S254" s="774" t="str">
        <f t="shared" si="74"/>
        <v/>
      </c>
      <c r="T254" s="775" t="str">
        <f t="shared" si="74"/>
        <v/>
      </c>
      <c r="U254" s="776" t="str">
        <f t="shared" si="74"/>
        <v/>
      </c>
      <c r="V254" s="774" t="str">
        <f t="shared" si="66"/>
        <v/>
      </c>
      <c r="W254" s="775" t="str">
        <f t="shared" si="66"/>
        <v/>
      </c>
      <c r="X254" s="776" t="str">
        <f t="shared" si="66"/>
        <v/>
      </c>
      <c r="Y254" s="774" t="str">
        <f>IFERROR(IF(AND('DOMESTIC Wksht'!$BX$10="No Split",'DOMESTIC Wksht'!$D$1="W001"),VLOOKUP($G254,DOMPO,Y$4,0),VLOOKUP($G254,DOMPO,Y$5,0)),"")</f>
        <v/>
      </c>
      <c r="Z254" s="775" t="str">
        <f>IFERROR(IF(AND('DOMESTIC Wksht'!$BX$10="No Split",'DOMESTIC Wksht'!$D$1="W03"),VLOOKUP($G254,DOMPO,Z$4,0),VLOOKUP($G254,DOMPO,Z$5,0)),"")</f>
        <v/>
      </c>
      <c r="AA254" s="776" t="str">
        <f t="shared" si="62"/>
        <v/>
      </c>
      <c r="AB254" s="783">
        <f t="shared" si="63"/>
        <v>0</v>
      </c>
      <c r="AD254" s="490">
        <v>247</v>
      </c>
      <c r="AE254" s="698">
        <f>'DOMESTIC Wksht'!E261</f>
        <v>0</v>
      </c>
      <c r="AF254" s="698">
        <f>'DOMESTIC Wksht'!F261</f>
        <v>0</v>
      </c>
      <c r="AG254" s="1280">
        <f>'DOMESTIC Wksht'!N261</f>
        <v>0</v>
      </c>
      <c r="AH254" s="1280">
        <f>'DOMESTIC Wksht'!O261</f>
        <v>0</v>
      </c>
      <c r="AI254" s="699" t="str">
        <f>'DOMESTIC Wksht'!P261</f>
        <v>MP</v>
      </c>
      <c r="AJ254" s="1280">
        <f t="shared" si="67"/>
        <v>0</v>
      </c>
      <c r="AK254" s="700">
        <f>'DOMESTIC Wksht'!R261</f>
        <v>0</v>
      </c>
      <c r="AL254" s="495">
        <f t="shared" si="68"/>
        <v>0</v>
      </c>
      <c r="AM254" s="495">
        <f t="shared" si="69"/>
        <v>0</v>
      </c>
    </row>
    <row r="255" spans="2:39">
      <c r="B255" s="723"/>
      <c r="C255" s="92"/>
      <c r="D255" s="92"/>
      <c r="E255" s="724"/>
      <c r="F255" s="720">
        <f t="shared" si="70"/>
        <v>0</v>
      </c>
      <c r="G255" s="719"/>
      <c r="H255" s="771" t="str">
        <f t="shared" si="78"/>
        <v/>
      </c>
      <c r="I255" s="771" t="str">
        <f t="shared" si="78"/>
        <v/>
      </c>
      <c r="J255" s="695"/>
      <c r="K255" s="784">
        <f t="shared" si="64"/>
        <v>0</v>
      </c>
      <c r="L255" s="773" t="str">
        <f t="shared" si="61"/>
        <v/>
      </c>
      <c r="M255" s="774" t="str">
        <f t="shared" si="65"/>
        <v/>
      </c>
      <c r="N255" s="775" t="str">
        <f t="shared" si="65"/>
        <v/>
      </c>
      <c r="O255" s="776" t="str">
        <f t="shared" si="71"/>
        <v/>
      </c>
      <c r="P255" s="777" t="str">
        <f t="shared" si="79"/>
        <v/>
      </c>
      <c r="Q255" s="778" t="str">
        <f t="shared" si="79"/>
        <v/>
      </c>
      <c r="R255" s="779" t="str">
        <f t="shared" si="79"/>
        <v/>
      </c>
      <c r="S255" s="774" t="str">
        <f t="shared" si="74"/>
        <v/>
      </c>
      <c r="T255" s="775" t="str">
        <f t="shared" si="74"/>
        <v/>
      </c>
      <c r="U255" s="776" t="str">
        <f t="shared" si="74"/>
        <v/>
      </c>
      <c r="V255" s="774" t="str">
        <f t="shared" si="66"/>
        <v/>
      </c>
      <c r="W255" s="775" t="str">
        <f t="shared" si="66"/>
        <v/>
      </c>
      <c r="X255" s="776" t="str">
        <f t="shared" si="66"/>
        <v/>
      </c>
      <c r="Y255" s="774" t="str">
        <f>IFERROR(IF(AND('DOMESTIC Wksht'!$BX$10="No Split",'DOMESTIC Wksht'!$D$1="W001"),VLOOKUP($G255,DOMPO,Y$4,0),VLOOKUP($G255,DOMPO,Y$5,0)),"")</f>
        <v/>
      </c>
      <c r="Z255" s="775" t="str">
        <f>IFERROR(IF(AND('DOMESTIC Wksht'!$BX$10="No Split",'DOMESTIC Wksht'!$D$1="W03"),VLOOKUP($G255,DOMPO,Z$4,0),VLOOKUP($G255,DOMPO,Z$5,0)),"")</f>
        <v/>
      </c>
      <c r="AA255" s="776" t="str">
        <f t="shared" si="62"/>
        <v/>
      </c>
      <c r="AB255" s="783">
        <f t="shared" si="63"/>
        <v>0</v>
      </c>
      <c r="AD255" s="490">
        <v>248</v>
      </c>
      <c r="AE255" s="698">
        <f>'DOMESTIC Wksht'!E262</f>
        <v>0</v>
      </c>
      <c r="AF255" s="698">
        <f>'DOMESTIC Wksht'!F262</f>
        <v>0</v>
      </c>
      <c r="AG255" s="1280">
        <f>'DOMESTIC Wksht'!N262</f>
        <v>0</v>
      </c>
      <c r="AH255" s="1280">
        <f>'DOMESTIC Wksht'!O262</f>
        <v>0</v>
      </c>
      <c r="AI255" s="699" t="str">
        <f>'DOMESTIC Wksht'!P262</f>
        <v>MP</v>
      </c>
      <c r="AJ255" s="1280">
        <f t="shared" si="67"/>
        <v>0</v>
      </c>
      <c r="AK255" s="700">
        <f>'DOMESTIC Wksht'!R262</f>
        <v>0</v>
      </c>
      <c r="AL255" s="495">
        <f t="shared" si="68"/>
        <v>0</v>
      </c>
      <c r="AM255" s="495">
        <f t="shared" si="69"/>
        <v>0</v>
      </c>
    </row>
    <row r="256" spans="2:39">
      <c r="B256" s="723"/>
      <c r="C256" s="92"/>
      <c r="D256" s="92"/>
      <c r="E256" s="724"/>
      <c r="F256" s="720">
        <f t="shared" si="70"/>
        <v>0</v>
      </c>
      <c r="G256" s="719"/>
      <c r="H256" s="771" t="str">
        <f t="shared" si="78"/>
        <v/>
      </c>
      <c r="I256" s="771" t="str">
        <f t="shared" si="78"/>
        <v/>
      </c>
      <c r="J256" s="695"/>
      <c r="K256" s="784">
        <f t="shared" si="64"/>
        <v>0</v>
      </c>
      <c r="L256" s="773" t="str">
        <f t="shared" si="61"/>
        <v/>
      </c>
      <c r="M256" s="774" t="str">
        <f t="shared" si="65"/>
        <v/>
      </c>
      <c r="N256" s="775" t="str">
        <f t="shared" si="65"/>
        <v/>
      </c>
      <c r="O256" s="776" t="str">
        <f t="shared" si="71"/>
        <v/>
      </c>
      <c r="P256" s="777" t="str">
        <f t="shared" si="79"/>
        <v/>
      </c>
      <c r="Q256" s="778" t="str">
        <f t="shared" si="79"/>
        <v/>
      </c>
      <c r="R256" s="779" t="str">
        <f t="shared" si="79"/>
        <v/>
      </c>
      <c r="S256" s="774" t="str">
        <f t="shared" si="74"/>
        <v/>
      </c>
      <c r="T256" s="775" t="str">
        <f t="shared" si="74"/>
        <v/>
      </c>
      <c r="U256" s="776" t="str">
        <f t="shared" si="74"/>
        <v/>
      </c>
      <c r="V256" s="774" t="str">
        <f t="shared" si="66"/>
        <v/>
      </c>
      <c r="W256" s="775" t="str">
        <f t="shared" si="66"/>
        <v/>
      </c>
      <c r="X256" s="776" t="str">
        <f t="shared" si="66"/>
        <v/>
      </c>
      <c r="Y256" s="774" t="str">
        <f>IFERROR(IF(AND('DOMESTIC Wksht'!$BX$10="No Split",'DOMESTIC Wksht'!$D$1="W001"),VLOOKUP($G256,DOMPO,Y$4,0),VLOOKUP($G256,DOMPO,Y$5,0)),"")</f>
        <v/>
      </c>
      <c r="Z256" s="775" t="str">
        <f>IFERROR(IF(AND('DOMESTIC Wksht'!$BX$10="No Split",'DOMESTIC Wksht'!$D$1="W03"),VLOOKUP($G256,DOMPO,Z$4,0),VLOOKUP($G256,DOMPO,Z$5,0)),"")</f>
        <v/>
      </c>
      <c r="AA256" s="776" t="str">
        <f t="shared" si="62"/>
        <v/>
      </c>
      <c r="AB256" s="783">
        <f t="shared" si="63"/>
        <v>0</v>
      </c>
      <c r="AD256" s="490">
        <v>249</v>
      </c>
      <c r="AE256" s="698">
        <f>'DOMESTIC Wksht'!E263</f>
        <v>0</v>
      </c>
      <c r="AF256" s="698">
        <f>'DOMESTIC Wksht'!F263</f>
        <v>0</v>
      </c>
      <c r="AG256" s="1280">
        <f>'DOMESTIC Wksht'!N263</f>
        <v>0</v>
      </c>
      <c r="AH256" s="1280">
        <f>'DOMESTIC Wksht'!O263</f>
        <v>0</v>
      </c>
      <c r="AI256" s="699" t="str">
        <f>'DOMESTIC Wksht'!P263</f>
        <v>MP</v>
      </c>
      <c r="AJ256" s="1280">
        <f t="shared" si="67"/>
        <v>0</v>
      </c>
      <c r="AK256" s="700">
        <f>'DOMESTIC Wksht'!R263</f>
        <v>0</v>
      </c>
      <c r="AL256" s="495">
        <f t="shared" si="68"/>
        <v>0</v>
      </c>
      <c r="AM256" s="495">
        <f t="shared" si="69"/>
        <v>0</v>
      </c>
    </row>
    <row r="257" spans="2:39">
      <c r="B257" s="723"/>
      <c r="C257" s="92"/>
      <c r="D257" s="92"/>
      <c r="E257" s="724"/>
      <c r="F257" s="720">
        <f t="shared" si="70"/>
        <v>0</v>
      </c>
      <c r="G257" s="719"/>
      <c r="H257" s="771" t="str">
        <f t="shared" si="78"/>
        <v/>
      </c>
      <c r="I257" s="771" t="str">
        <f t="shared" si="78"/>
        <v/>
      </c>
      <c r="J257" s="695"/>
      <c r="K257" s="784">
        <f t="shared" si="64"/>
        <v>0</v>
      </c>
      <c r="L257" s="773" t="str">
        <f t="shared" si="61"/>
        <v/>
      </c>
      <c r="M257" s="774" t="str">
        <f t="shared" si="65"/>
        <v/>
      </c>
      <c r="N257" s="775" t="str">
        <f t="shared" si="65"/>
        <v/>
      </c>
      <c r="O257" s="776" t="str">
        <f t="shared" si="71"/>
        <v/>
      </c>
      <c r="P257" s="777" t="str">
        <f t="shared" si="79"/>
        <v/>
      </c>
      <c r="Q257" s="778" t="str">
        <f t="shared" si="79"/>
        <v/>
      </c>
      <c r="R257" s="779" t="str">
        <f t="shared" si="79"/>
        <v/>
      </c>
      <c r="S257" s="774" t="str">
        <f t="shared" si="74"/>
        <v/>
      </c>
      <c r="T257" s="775" t="str">
        <f t="shared" si="74"/>
        <v/>
      </c>
      <c r="U257" s="776" t="str">
        <f t="shared" si="74"/>
        <v/>
      </c>
      <c r="V257" s="774" t="str">
        <f t="shared" si="66"/>
        <v/>
      </c>
      <c r="W257" s="775" t="str">
        <f t="shared" si="66"/>
        <v/>
      </c>
      <c r="X257" s="776" t="str">
        <f t="shared" si="66"/>
        <v/>
      </c>
      <c r="Y257" s="774" t="str">
        <f>IFERROR(IF(AND('DOMESTIC Wksht'!$BX$10="No Split",'DOMESTIC Wksht'!$D$1="W001"),VLOOKUP($G257,DOMPO,Y$4,0),VLOOKUP($G257,DOMPO,Y$5,0)),"")</f>
        <v/>
      </c>
      <c r="Z257" s="775" t="str">
        <f>IFERROR(IF(AND('DOMESTIC Wksht'!$BX$10="No Split",'DOMESTIC Wksht'!$D$1="W03"),VLOOKUP($G257,DOMPO,Z$4,0),VLOOKUP($G257,DOMPO,Z$5,0)),"")</f>
        <v/>
      </c>
      <c r="AA257" s="776" t="str">
        <f t="shared" si="62"/>
        <v/>
      </c>
      <c r="AB257" s="783">
        <f t="shared" si="63"/>
        <v>0</v>
      </c>
      <c r="AD257" s="490">
        <v>250</v>
      </c>
      <c r="AE257" s="698">
        <f>'DOMESTIC Wksht'!E264</f>
        <v>0</v>
      </c>
      <c r="AF257" s="698">
        <f>'DOMESTIC Wksht'!F264</f>
        <v>0</v>
      </c>
      <c r="AG257" s="1373">
        <f>'DOMESTIC Wksht'!N264</f>
        <v>0</v>
      </c>
      <c r="AH257" s="1373">
        <f>'DOMESTIC Wksht'!O264</f>
        <v>0</v>
      </c>
      <c r="AI257" s="699" t="str">
        <f>'DOMESTIC Wksht'!P264</f>
        <v>MP</v>
      </c>
      <c r="AJ257" s="1373">
        <f t="shared" ref="AJ257:AJ258" si="80">IF(AI257="IP",AG257,IF(AI257="MP",AH257,99))</f>
        <v>0</v>
      </c>
      <c r="AK257" s="700">
        <f>'DOMESTIC Wksht'!R264</f>
        <v>0</v>
      </c>
      <c r="AL257" s="495">
        <f t="shared" ref="AL257:AL258" si="81">IFERROR(SUMIF($G$8:$G$307,AD257,$K$8:$K$307),"")</f>
        <v>0</v>
      </c>
      <c r="AM257" s="495">
        <f t="shared" ref="AM257:AM258" si="82">IFERROR(AK257-SUMIF($G$8:$G$307,AD257,$K$8:$K$307),"")</f>
        <v>0</v>
      </c>
    </row>
    <row r="258" spans="2:39">
      <c r="B258" s="723"/>
      <c r="C258" s="92"/>
      <c r="D258" s="92"/>
      <c r="E258" s="724"/>
      <c r="F258" s="720">
        <f t="shared" si="70"/>
        <v>0</v>
      </c>
      <c r="G258" s="719"/>
      <c r="H258" s="771" t="str">
        <f t="shared" si="78"/>
        <v/>
      </c>
      <c r="I258" s="771" t="str">
        <f t="shared" si="78"/>
        <v/>
      </c>
      <c r="J258" s="695"/>
      <c r="K258" s="784">
        <f t="shared" si="64"/>
        <v>0</v>
      </c>
      <c r="L258" s="773" t="str">
        <f t="shared" si="61"/>
        <v/>
      </c>
      <c r="M258" s="774" t="str">
        <f t="shared" si="65"/>
        <v/>
      </c>
      <c r="N258" s="775" t="str">
        <f t="shared" si="65"/>
        <v/>
      </c>
      <c r="O258" s="776" t="str">
        <f t="shared" si="71"/>
        <v/>
      </c>
      <c r="P258" s="777" t="str">
        <f t="shared" si="79"/>
        <v/>
      </c>
      <c r="Q258" s="778" t="str">
        <f t="shared" si="79"/>
        <v/>
      </c>
      <c r="R258" s="779" t="str">
        <f t="shared" si="79"/>
        <v/>
      </c>
      <c r="S258" s="774" t="str">
        <f t="shared" si="74"/>
        <v/>
      </c>
      <c r="T258" s="775" t="str">
        <f t="shared" si="74"/>
        <v/>
      </c>
      <c r="U258" s="776" t="str">
        <f t="shared" si="74"/>
        <v/>
      </c>
      <c r="V258" s="774" t="str">
        <f t="shared" si="66"/>
        <v/>
      </c>
      <c r="W258" s="775" t="str">
        <f t="shared" si="66"/>
        <v/>
      </c>
      <c r="X258" s="776" t="str">
        <f t="shared" si="66"/>
        <v/>
      </c>
      <c r="Y258" s="774" t="str">
        <f>IFERROR(IF(AND('DOMESTIC Wksht'!$BX$10="No Split",'DOMESTIC Wksht'!$D$1="W001"),VLOOKUP($G258,DOMPO,Y$4,0),VLOOKUP($G258,DOMPO,Y$5,0)),"")</f>
        <v/>
      </c>
      <c r="Z258" s="775" t="str">
        <f>IFERROR(IF(AND('DOMESTIC Wksht'!$BX$10="No Split",'DOMESTIC Wksht'!$D$1="W03"),VLOOKUP($G258,DOMPO,Z$4,0),VLOOKUP($G258,DOMPO,Z$5,0)),"")</f>
        <v/>
      </c>
      <c r="AA258" s="776" t="str">
        <f t="shared" si="62"/>
        <v/>
      </c>
      <c r="AB258" s="783">
        <f t="shared" si="63"/>
        <v>0</v>
      </c>
      <c r="AD258" s="490">
        <v>251</v>
      </c>
      <c r="AE258" s="698">
        <f>'DOMESTIC Wksht'!E265</f>
        <v>0</v>
      </c>
      <c r="AF258" s="698">
        <f>'DOMESTIC Wksht'!F265</f>
        <v>0</v>
      </c>
      <c r="AG258" s="1373">
        <f>'DOMESTIC Wksht'!N265</f>
        <v>0</v>
      </c>
      <c r="AH258" s="1373">
        <f>'DOMESTIC Wksht'!O265</f>
        <v>0</v>
      </c>
      <c r="AI258" s="699" t="str">
        <f>'DOMESTIC Wksht'!P265</f>
        <v>MP</v>
      </c>
      <c r="AJ258" s="1373">
        <f t="shared" si="80"/>
        <v>0</v>
      </c>
      <c r="AK258" s="700">
        <f>'DOMESTIC Wksht'!R265</f>
        <v>0</v>
      </c>
      <c r="AL258" s="495">
        <f t="shared" si="81"/>
        <v>0</v>
      </c>
      <c r="AM258" s="495">
        <f t="shared" si="82"/>
        <v>0</v>
      </c>
    </row>
    <row r="259" spans="2:39">
      <c r="B259" s="723"/>
      <c r="C259" s="92"/>
      <c r="D259" s="92"/>
      <c r="E259" s="724"/>
      <c r="F259" s="720">
        <f t="shared" si="70"/>
        <v>0</v>
      </c>
      <c r="G259" s="719"/>
      <c r="H259" s="771" t="str">
        <f t="shared" si="78"/>
        <v/>
      </c>
      <c r="I259" s="771" t="str">
        <f t="shared" si="78"/>
        <v/>
      </c>
      <c r="J259" s="695"/>
      <c r="K259" s="784">
        <f t="shared" si="64"/>
        <v>0</v>
      </c>
      <c r="L259" s="773" t="str">
        <f t="shared" si="61"/>
        <v/>
      </c>
      <c r="M259" s="774" t="str">
        <f t="shared" si="65"/>
        <v/>
      </c>
      <c r="N259" s="775" t="str">
        <f t="shared" si="65"/>
        <v/>
      </c>
      <c r="O259" s="776" t="str">
        <f t="shared" si="71"/>
        <v/>
      </c>
      <c r="P259" s="777" t="str">
        <f t="shared" si="79"/>
        <v/>
      </c>
      <c r="Q259" s="778" t="str">
        <f t="shared" si="79"/>
        <v/>
      </c>
      <c r="R259" s="779" t="str">
        <f t="shared" si="79"/>
        <v/>
      </c>
      <c r="S259" s="774" t="str">
        <f t="shared" si="74"/>
        <v/>
      </c>
      <c r="T259" s="775" t="str">
        <f t="shared" si="74"/>
        <v/>
      </c>
      <c r="U259" s="776" t="str">
        <f t="shared" si="74"/>
        <v/>
      </c>
      <c r="V259" s="774" t="str">
        <f t="shared" si="66"/>
        <v/>
      </c>
      <c r="W259" s="775" t="str">
        <f t="shared" si="66"/>
        <v/>
      </c>
      <c r="X259" s="776" t="str">
        <f t="shared" si="66"/>
        <v/>
      </c>
      <c r="Y259" s="774" t="str">
        <f>IFERROR(IF(AND('DOMESTIC Wksht'!$BX$10="No Split",'DOMESTIC Wksht'!$D$1="W001"),VLOOKUP($G259,DOMPO,Y$4,0),VLOOKUP($G259,DOMPO,Y$5,0)),"")</f>
        <v/>
      </c>
      <c r="Z259" s="775" t="str">
        <f>IFERROR(IF(AND('DOMESTIC Wksht'!$BX$10="No Split",'DOMESTIC Wksht'!$D$1="W03"),VLOOKUP($G259,DOMPO,Z$4,0),VLOOKUP($G259,DOMPO,Z$5,0)),"")</f>
        <v/>
      </c>
      <c r="AA259" s="776" t="str">
        <f t="shared" si="62"/>
        <v/>
      </c>
      <c r="AB259" s="783">
        <f t="shared" si="63"/>
        <v>0</v>
      </c>
      <c r="AE259" s="278"/>
      <c r="AF259" s="278"/>
      <c r="AG259" s="842"/>
      <c r="AH259" s="842"/>
      <c r="AI259" s="842"/>
      <c r="AJ259" s="842"/>
    </row>
    <row r="260" spans="2:39">
      <c r="B260" s="723"/>
      <c r="C260" s="92"/>
      <c r="D260" s="92"/>
      <c r="E260" s="724"/>
      <c r="F260" s="720">
        <f t="shared" si="70"/>
        <v>0</v>
      </c>
      <c r="G260" s="719"/>
      <c r="H260" s="771" t="str">
        <f t="shared" si="78"/>
        <v/>
      </c>
      <c r="I260" s="771" t="str">
        <f t="shared" si="78"/>
        <v/>
      </c>
      <c r="J260" s="695"/>
      <c r="K260" s="784">
        <f t="shared" si="64"/>
        <v>0</v>
      </c>
      <c r="L260" s="773" t="str">
        <f t="shared" si="61"/>
        <v/>
      </c>
      <c r="M260" s="774" t="str">
        <f t="shared" si="65"/>
        <v/>
      </c>
      <c r="N260" s="775" t="str">
        <f t="shared" si="65"/>
        <v/>
      </c>
      <c r="O260" s="776" t="str">
        <f t="shared" si="71"/>
        <v/>
      </c>
      <c r="P260" s="777" t="str">
        <f t="shared" si="79"/>
        <v/>
      </c>
      <c r="Q260" s="778" t="str">
        <f t="shared" si="79"/>
        <v/>
      </c>
      <c r="R260" s="779" t="str">
        <f t="shared" si="79"/>
        <v/>
      </c>
      <c r="S260" s="774" t="str">
        <f t="shared" si="74"/>
        <v/>
      </c>
      <c r="T260" s="775" t="str">
        <f t="shared" si="74"/>
        <v/>
      </c>
      <c r="U260" s="776" t="str">
        <f t="shared" si="74"/>
        <v/>
      </c>
      <c r="V260" s="774" t="str">
        <f t="shared" si="66"/>
        <v/>
      </c>
      <c r="W260" s="775" t="str">
        <f t="shared" si="66"/>
        <v/>
      </c>
      <c r="X260" s="776" t="str">
        <f t="shared" si="66"/>
        <v/>
      </c>
      <c r="Y260" s="774" t="str">
        <f>IFERROR(IF(AND('DOMESTIC Wksht'!$BX$10="No Split",'DOMESTIC Wksht'!$D$1="W001"),VLOOKUP($G260,DOMPO,Y$4,0),VLOOKUP($G260,DOMPO,Y$5,0)),"")</f>
        <v/>
      </c>
      <c r="Z260" s="775" t="str">
        <f>IFERROR(IF(AND('DOMESTIC Wksht'!$BX$10="No Split",'DOMESTIC Wksht'!$D$1="W03"),VLOOKUP($G260,DOMPO,Z$4,0),VLOOKUP($G260,DOMPO,Z$5,0)),"")</f>
        <v/>
      </c>
      <c r="AA260" s="776" t="str">
        <f t="shared" si="62"/>
        <v/>
      </c>
      <c r="AB260" s="783">
        <f t="shared" si="63"/>
        <v>0</v>
      </c>
      <c r="AE260" s="278"/>
      <c r="AF260" s="278"/>
      <c r="AG260" s="842"/>
      <c r="AH260" s="842"/>
      <c r="AI260" s="842"/>
      <c r="AJ260" s="842"/>
    </row>
    <row r="261" spans="2:39">
      <c r="B261" s="723"/>
      <c r="C261" s="92"/>
      <c r="D261" s="92"/>
      <c r="E261" s="724"/>
      <c r="F261" s="720">
        <f t="shared" si="70"/>
        <v>0</v>
      </c>
      <c r="G261" s="719"/>
      <c r="H261" s="771" t="str">
        <f t="shared" si="78"/>
        <v/>
      </c>
      <c r="I261" s="771" t="str">
        <f t="shared" si="78"/>
        <v/>
      </c>
      <c r="J261" s="695"/>
      <c r="K261" s="784">
        <f t="shared" si="64"/>
        <v>0</v>
      </c>
      <c r="L261" s="773" t="str">
        <f t="shared" si="61"/>
        <v/>
      </c>
      <c r="M261" s="774" t="str">
        <f t="shared" si="65"/>
        <v/>
      </c>
      <c r="N261" s="775" t="str">
        <f t="shared" si="65"/>
        <v/>
      </c>
      <c r="O261" s="776" t="str">
        <f t="shared" si="71"/>
        <v/>
      </c>
      <c r="P261" s="777" t="str">
        <f t="shared" si="79"/>
        <v/>
      </c>
      <c r="Q261" s="778" t="str">
        <f t="shared" si="79"/>
        <v/>
      </c>
      <c r="R261" s="779" t="str">
        <f t="shared" si="79"/>
        <v/>
      </c>
      <c r="S261" s="774" t="str">
        <f t="shared" si="74"/>
        <v/>
      </c>
      <c r="T261" s="775" t="str">
        <f t="shared" si="74"/>
        <v/>
      </c>
      <c r="U261" s="776" t="str">
        <f t="shared" si="74"/>
        <v/>
      </c>
      <c r="V261" s="774" t="str">
        <f t="shared" si="66"/>
        <v/>
      </c>
      <c r="W261" s="775" t="str">
        <f t="shared" si="66"/>
        <v/>
      </c>
      <c r="X261" s="776" t="str">
        <f t="shared" si="66"/>
        <v/>
      </c>
      <c r="Y261" s="774" t="str">
        <f>IFERROR(IF(AND('DOMESTIC Wksht'!$BX$10="No Split",'DOMESTIC Wksht'!$D$1="W001"),VLOOKUP($G261,DOMPO,Y$4,0),VLOOKUP($G261,DOMPO,Y$5,0)),"")</f>
        <v/>
      </c>
      <c r="Z261" s="775" t="str">
        <f>IFERROR(IF(AND('DOMESTIC Wksht'!$BX$10="No Split",'DOMESTIC Wksht'!$D$1="W03"),VLOOKUP($G261,DOMPO,Z$4,0),VLOOKUP($G261,DOMPO,Z$5,0)),"")</f>
        <v/>
      </c>
      <c r="AA261" s="776" t="str">
        <f t="shared" si="62"/>
        <v/>
      </c>
      <c r="AB261" s="783">
        <f t="shared" si="63"/>
        <v>0</v>
      </c>
      <c r="AE261" s="278"/>
      <c r="AF261" s="278"/>
      <c r="AG261" s="842"/>
      <c r="AH261" s="842"/>
      <c r="AI261" s="842"/>
      <c r="AJ261" s="842"/>
    </row>
    <row r="262" spans="2:39">
      <c r="B262" s="723"/>
      <c r="C262" s="92"/>
      <c r="D262" s="92"/>
      <c r="E262" s="724"/>
      <c r="F262" s="720">
        <f t="shared" si="70"/>
        <v>0</v>
      </c>
      <c r="G262" s="719"/>
      <c r="H262" s="771" t="str">
        <f t="shared" si="78"/>
        <v/>
      </c>
      <c r="I262" s="771" t="str">
        <f t="shared" si="78"/>
        <v/>
      </c>
      <c r="J262" s="695"/>
      <c r="K262" s="784">
        <f t="shared" si="64"/>
        <v>0</v>
      </c>
      <c r="L262" s="773" t="str">
        <f t="shared" si="61"/>
        <v/>
      </c>
      <c r="M262" s="774" t="str">
        <f t="shared" si="65"/>
        <v/>
      </c>
      <c r="N262" s="775" t="str">
        <f t="shared" si="65"/>
        <v/>
      </c>
      <c r="O262" s="776" t="str">
        <f t="shared" si="71"/>
        <v/>
      </c>
      <c r="P262" s="777" t="str">
        <f t="shared" si="79"/>
        <v/>
      </c>
      <c r="Q262" s="778" t="str">
        <f t="shared" si="79"/>
        <v/>
      </c>
      <c r="R262" s="779" t="str">
        <f t="shared" si="79"/>
        <v/>
      </c>
      <c r="S262" s="774" t="str">
        <f t="shared" si="74"/>
        <v/>
      </c>
      <c r="T262" s="775" t="str">
        <f t="shared" si="74"/>
        <v/>
      </c>
      <c r="U262" s="776" t="str">
        <f t="shared" si="74"/>
        <v/>
      </c>
      <c r="V262" s="774" t="str">
        <f t="shared" si="66"/>
        <v/>
      </c>
      <c r="W262" s="775" t="str">
        <f t="shared" si="66"/>
        <v/>
      </c>
      <c r="X262" s="776" t="str">
        <f t="shared" si="66"/>
        <v/>
      </c>
      <c r="Y262" s="774" t="str">
        <f>IFERROR(IF(AND('DOMESTIC Wksht'!$BX$10="No Split",'DOMESTIC Wksht'!$D$1="W001"),VLOOKUP($G262,DOMPO,Y$4,0),VLOOKUP($G262,DOMPO,Y$5,0)),"")</f>
        <v/>
      </c>
      <c r="Z262" s="775" t="str">
        <f>IFERROR(IF(AND('DOMESTIC Wksht'!$BX$10="No Split",'DOMESTIC Wksht'!$D$1="W03"),VLOOKUP($G262,DOMPO,Z$4,0),VLOOKUP($G262,DOMPO,Z$5,0)),"")</f>
        <v/>
      </c>
      <c r="AA262" s="776" t="str">
        <f t="shared" si="62"/>
        <v/>
      </c>
      <c r="AB262" s="783">
        <f t="shared" si="63"/>
        <v>0</v>
      </c>
      <c r="AE262" s="278"/>
      <c r="AF262" s="278"/>
      <c r="AG262" s="842"/>
      <c r="AH262" s="842"/>
      <c r="AI262" s="842"/>
      <c r="AJ262" s="842"/>
    </row>
    <row r="263" spans="2:39">
      <c r="B263" s="723"/>
      <c r="C263" s="92"/>
      <c r="D263" s="92"/>
      <c r="E263" s="724"/>
      <c r="F263" s="720">
        <f t="shared" si="70"/>
        <v>0</v>
      </c>
      <c r="G263" s="719"/>
      <c r="H263" s="771" t="str">
        <f t="shared" si="78"/>
        <v/>
      </c>
      <c r="I263" s="771" t="str">
        <f t="shared" si="78"/>
        <v/>
      </c>
      <c r="J263" s="695"/>
      <c r="K263" s="784">
        <f t="shared" si="64"/>
        <v>0</v>
      </c>
      <c r="L263" s="773" t="str">
        <f t="shared" si="61"/>
        <v/>
      </c>
      <c r="M263" s="774" t="str">
        <f t="shared" si="65"/>
        <v/>
      </c>
      <c r="N263" s="775" t="str">
        <f t="shared" si="65"/>
        <v/>
      </c>
      <c r="O263" s="776" t="str">
        <f t="shared" si="71"/>
        <v/>
      </c>
      <c r="P263" s="777" t="str">
        <f t="shared" si="79"/>
        <v/>
      </c>
      <c r="Q263" s="778" t="str">
        <f t="shared" si="79"/>
        <v/>
      </c>
      <c r="R263" s="779" t="str">
        <f t="shared" si="79"/>
        <v/>
      </c>
      <c r="S263" s="774" t="str">
        <f t="shared" si="74"/>
        <v/>
      </c>
      <c r="T263" s="775" t="str">
        <f t="shared" si="74"/>
        <v/>
      </c>
      <c r="U263" s="776" t="str">
        <f t="shared" si="74"/>
        <v/>
      </c>
      <c r="V263" s="774" t="str">
        <f t="shared" si="66"/>
        <v/>
      </c>
      <c r="W263" s="775" t="str">
        <f t="shared" si="66"/>
        <v/>
      </c>
      <c r="X263" s="776" t="str">
        <f t="shared" si="66"/>
        <v/>
      </c>
      <c r="Y263" s="774" t="str">
        <f>IFERROR(IF(AND('DOMESTIC Wksht'!$BX$10="No Split",'DOMESTIC Wksht'!$D$1="W001"),VLOOKUP($G263,DOMPO,Y$4,0),VLOOKUP($G263,DOMPO,Y$5,0)),"")</f>
        <v/>
      </c>
      <c r="Z263" s="775" t="str">
        <f>IFERROR(IF(AND('DOMESTIC Wksht'!$BX$10="No Split",'DOMESTIC Wksht'!$D$1="W03"),VLOOKUP($G263,DOMPO,Z$4,0),VLOOKUP($G263,DOMPO,Z$5,0)),"")</f>
        <v/>
      </c>
      <c r="AA263" s="776" t="str">
        <f t="shared" si="62"/>
        <v/>
      </c>
      <c r="AB263" s="783">
        <f t="shared" si="63"/>
        <v>0</v>
      </c>
      <c r="AE263" s="278"/>
      <c r="AF263" s="278"/>
      <c r="AG263" s="842"/>
      <c r="AH263" s="842"/>
      <c r="AI263" s="842"/>
      <c r="AJ263" s="842"/>
    </row>
    <row r="264" spans="2:39">
      <c r="B264" s="723"/>
      <c r="C264" s="92"/>
      <c r="D264" s="92"/>
      <c r="E264" s="724"/>
      <c r="F264" s="720">
        <f t="shared" si="70"/>
        <v>0</v>
      </c>
      <c r="G264" s="719"/>
      <c r="H264" s="771" t="str">
        <f t="shared" si="78"/>
        <v/>
      </c>
      <c r="I264" s="771" t="str">
        <f t="shared" si="78"/>
        <v/>
      </c>
      <c r="J264" s="695"/>
      <c r="K264" s="784">
        <f t="shared" si="64"/>
        <v>0</v>
      </c>
      <c r="L264" s="773" t="str">
        <f t="shared" ref="L264:L307" si="83">IFERROR(VLOOKUP(H264,vstylepackDO,6,0),"")</f>
        <v/>
      </c>
      <c r="M264" s="774" t="str">
        <f t="shared" si="65"/>
        <v/>
      </c>
      <c r="N264" s="775" t="str">
        <f t="shared" si="65"/>
        <v/>
      </c>
      <c r="O264" s="776" t="str">
        <f t="shared" si="71"/>
        <v/>
      </c>
      <c r="P264" s="777" t="str">
        <f t="shared" si="79"/>
        <v/>
      </c>
      <c r="Q264" s="778" t="str">
        <f t="shared" si="79"/>
        <v/>
      </c>
      <c r="R264" s="779" t="str">
        <f t="shared" si="79"/>
        <v/>
      </c>
      <c r="S264" s="774" t="str">
        <f t="shared" si="74"/>
        <v/>
      </c>
      <c r="T264" s="775" t="str">
        <f t="shared" si="74"/>
        <v/>
      </c>
      <c r="U264" s="776" t="str">
        <f t="shared" si="74"/>
        <v/>
      </c>
      <c r="V264" s="774" t="str">
        <f t="shared" si="66"/>
        <v/>
      </c>
      <c r="W264" s="775" t="str">
        <f t="shared" si="66"/>
        <v/>
      </c>
      <c r="X264" s="776" t="str">
        <f t="shared" si="66"/>
        <v/>
      </c>
      <c r="Y264" s="774" t="str">
        <f>IFERROR(IF(AND('DOMESTIC Wksht'!$BX$10="No Split",'DOMESTIC Wksht'!$D$1="W001"),VLOOKUP($G264,DOMPO,Y$4,0),VLOOKUP($G264,DOMPO,Y$5,0)),"")</f>
        <v/>
      </c>
      <c r="Z264" s="775" t="str">
        <f>IFERROR(IF(AND('DOMESTIC Wksht'!$BX$10="No Split",'DOMESTIC Wksht'!$D$1="W03"),VLOOKUP($G264,DOMPO,Z$4,0),VLOOKUP($G264,DOMPO,Z$5,0)),"")</f>
        <v/>
      </c>
      <c r="AA264" s="776" t="str">
        <f t="shared" ref="AA264:AA307" si="84">IFERROR(IF(VLOOKUP($G264,DOMPO,AA$5,0)=0,"",VLOOKUP($G264,DOMPO,AA$5,0)),"")</f>
        <v/>
      </c>
      <c r="AB264" s="783">
        <f>SUM(Y264:AA264)</f>
        <v>0</v>
      </c>
      <c r="AE264" s="278"/>
      <c r="AF264" s="278"/>
      <c r="AG264" s="842"/>
      <c r="AH264" s="842"/>
      <c r="AI264" s="842"/>
      <c r="AJ264" s="842"/>
    </row>
    <row r="265" spans="2:39">
      <c r="B265" s="723"/>
      <c r="C265" s="92"/>
      <c r="D265" s="92"/>
      <c r="E265" s="724"/>
      <c r="F265" s="720">
        <f t="shared" si="70"/>
        <v>0</v>
      </c>
      <c r="G265" s="719"/>
      <c r="H265" s="771" t="str">
        <f t="shared" si="78"/>
        <v/>
      </c>
      <c r="I265" s="771" t="str">
        <f t="shared" si="78"/>
        <v/>
      </c>
      <c r="J265" s="695"/>
      <c r="K265" s="784">
        <f t="shared" ref="K265:K307" si="85">IFERROR(J265*F265,"")</f>
        <v>0</v>
      </c>
      <c r="L265" s="773" t="str">
        <f t="shared" si="83"/>
        <v/>
      </c>
      <c r="M265" s="774" t="str">
        <f t="shared" ref="M265:N307" si="86">IF(AND($E265&gt;0,Y265&lt;&gt;""),ROUND(Y265/$AB265*$E265,0),"")</f>
        <v/>
      </c>
      <c r="N265" s="775" t="str">
        <f t="shared" si="86"/>
        <v/>
      </c>
      <c r="O265" s="776" t="str">
        <f t="shared" si="71"/>
        <v/>
      </c>
      <c r="P265" s="777" t="str">
        <f t="shared" si="79"/>
        <v/>
      </c>
      <c r="Q265" s="778" t="str">
        <f t="shared" si="79"/>
        <v/>
      </c>
      <c r="R265" s="779" t="str">
        <f t="shared" si="79"/>
        <v/>
      </c>
      <c r="S265" s="774" t="str">
        <f t="shared" si="74"/>
        <v/>
      </c>
      <c r="T265" s="775" t="str">
        <f t="shared" si="74"/>
        <v/>
      </c>
      <c r="U265" s="776" t="str">
        <f t="shared" si="74"/>
        <v/>
      </c>
      <c r="V265" s="774" t="str">
        <f t="shared" ref="V265:X307" si="87">IF(SUMIF($G$8:$G$307,$G265,S$8:S$307)=0,"",SUMIF($G$8:$G$307,$G265,S$8:S$307))</f>
        <v/>
      </c>
      <c r="W265" s="775" t="str">
        <f t="shared" si="87"/>
        <v/>
      </c>
      <c r="X265" s="776" t="str">
        <f t="shared" si="87"/>
        <v/>
      </c>
      <c r="Y265" s="774" t="str">
        <f>IFERROR(IF(AND('DOMESTIC Wksht'!$BX$10="No Split",'DOMESTIC Wksht'!$D$1="W001"),VLOOKUP($G265,DOMPO,Y$4,0),VLOOKUP($G265,DOMPO,Y$5,0)),"")</f>
        <v/>
      </c>
      <c r="Z265" s="775" t="str">
        <f>IFERROR(IF(AND('DOMESTIC Wksht'!$BX$10="No Split",'DOMESTIC Wksht'!$D$1="W03"),VLOOKUP($G265,DOMPO,Z$4,0),VLOOKUP($G265,DOMPO,Z$5,0)),"")</f>
        <v/>
      </c>
      <c r="AA265" s="776" t="str">
        <f t="shared" si="84"/>
        <v/>
      </c>
      <c r="AB265" s="783">
        <f t="shared" ref="AB265:AB307" si="88">SUM(Y265:AA265)</f>
        <v>0</v>
      </c>
      <c r="AE265" s="278"/>
      <c r="AF265" s="278"/>
      <c r="AG265" s="842"/>
      <c r="AH265" s="842"/>
      <c r="AI265" s="842"/>
      <c r="AJ265" s="842"/>
    </row>
    <row r="266" spans="2:39">
      <c r="B266" s="723"/>
      <c r="C266" s="92"/>
      <c r="D266" s="92"/>
      <c r="E266" s="724"/>
      <c r="F266" s="720">
        <f t="shared" ref="F266:F307" si="89">IF(E266="",F265,E266)</f>
        <v>0</v>
      </c>
      <c r="G266" s="719"/>
      <c r="H266" s="771" t="str">
        <f t="shared" si="78"/>
        <v/>
      </c>
      <c r="I266" s="771" t="str">
        <f t="shared" si="78"/>
        <v/>
      </c>
      <c r="J266" s="695"/>
      <c r="K266" s="784">
        <f t="shared" si="85"/>
        <v>0</v>
      </c>
      <c r="L266" s="773" t="str">
        <f t="shared" si="83"/>
        <v/>
      </c>
      <c r="M266" s="774" t="str">
        <f t="shared" si="86"/>
        <v/>
      </c>
      <c r="N266" s="775" t="str">
        <f t="shared" si="86"/>
        <v/>
      </c>
      <c r="O266" s="776" t="str">
        <f t="shared" ref="O266:O307" si="90">IFERROR(E266-M266-N266,"")</f>
        <v/>
      </c>
      <c r="P266" s="777" t="str">
        <f t="shared" ref="P266:R281" si="91">IF(M266&lt;&gt;"",M266,IF($J266&lt;&gt;"",P265,""))</f>
        <v/>
      </c>
      <c r="Q266" s="778" t="str">
        <f t="shared" si="91"/>
        <v/>
      </c>
      <c r="R266" s="779" t="str">
        <f t="shared" si="91"/>
        <v/>
      </c>
      <c r="S266" s="774" t="str">
        <f t="shared" si="74"/>
        <v/>
      </c>
      <c r="T266" s="775" t="str">
        <f t="shared" si="74"/>
        <v/>
      </c>
      <c r="U266" s="776" t="str">
        <f t="shared" si="74"/>
        <v/>
      </c>
      <c r="V266" s="774" t="str">
        <f t="shared" si="87"/>
        <v/>
      </c>
      <c r="W266" s="775" t="str">
        <f t="shared" si="87"/>
        <v/>
      </c>
      <c r="X266" s="776" t="str">
        <f t="shared" si="87"/>
        <v/>
      </c>
      <c r="Y266" s="774" t="str">
        <f>IFERROR(IF(AND('DOMESTIC Wksht'!$BX$10="No Split",'DOMESTIC Wksht'!$D$1="W001"),VLOOKUP($G266,DOMPO,Y$4,0),VLOOKUP($G266,DOMPO,Y$5,0)),"")</f>
        <v/>
      </c>
      <c r="Z266" s="775" t="str">
        <f>IFERROR(IF(AND('DOMESTIC Wksht'!$BX$10="No Split",'DOMESTIC Wksht'!$D$1="W03"),VLOOKUP($G266,DOMPO,Z$4,0),VLOOKUP($G266,DOMPO,Z$5,0)),"")</f>
        <v/>
      </c>
      <c r="AA266" s="776" t="str">
        <f t="shared" si="84"/>
        <v/>
      </c>
      <c r="AB266" s="783">
        <f t="shared" si="88"/>
        <v>0</v>
      </c>
      <c r="AE266" s="278"/>
      <c r="AF266" s="278"/>
      <c r="AG266" s="842"/>
      <c r="AH266" s="842"/>
      <c r="AI266" s="842"/>
      <c r="AJ266" s="842"/>
    </row>
    <row r="267" spans="2:39">
      <c r="B267" s="723"/>
      <c r="C267" s="92"/>
      <c r="D267" s="92"/>
      <c r="E267" s="724"/>
      <c r="F267" s="720">
        <f t="shared" si="89"/>
        <v>0</v>
      </c>
      <c r="G267" s="719"/>
      <c r="H267" s="771" t="str">
        <f t="shared" si="78"/>
        <v/>
      </c>
      <c r="I267" s="771" t="str">
        <f t="shared" si="78"/>
        <v/>
      </c>
      <c r="J267" s="695"/>
      <c r="K267" s="784">
        <f t="shared" si="85"/>
        <v>0</v>
      </c>
      <c r="L267" s="773" t="str">
        <f t="shared" si="83"/>
        <v/>
      </c>
      <c r="M267" s="774" t="str">
        <f t="shared" si="86"/>
        <v/>
      </c>
      <c r="N267" s="775" t="str">
        <f t="shared" si="86"/>
        <v/>
      </c>
      <c r="O267" s="776" t="str">
        <f t="shared" si="90"/>
        <v/>
      </c>
      <c r="P267" s="777" t="str">
        <f t="shared" si="91"/>
        <v/>
      </c>
      <c r="Q267" s="778" t="str">
        <f t="shared" si="91"/>
        <v/>
      </c>
      <c r="R267" s="779" t="str">
        <f t="shared" si="91"/>
        <v/>
      </c>
      <c r="S267" s="774" t="str">
        <f t="shared" si="74"/>
        <v/>
      </c>
      <c r="T267" s="775" t="str">
        <f t="shared" si="74"/>
        <v/>
      </c>
      <c r="U267" s="776" t="str">
        <f t="shared" si="74"/>
        <v/>
      </c>
      <c r="V267" s="774" t="str">
        <f t="shared" si="87"/>
        <v/>
      </c>
      <c r="W267" s="775" t="str">
        <f t="shared" si="87"/>
        <v/>
      </c>
      <c r="X267" s="776" t="str">
        <f t="shared" si="87"/>
        <v/>
      </c>
      <c r="Y267" s="774" t="str">
        <f>IFERROR(IF(AND('DOMESTIC Wksht'!$BX$10="No Split",'DOMESTIC Wksht'!$D$1="W001"),VLOOKUP($G267,DOMPO,Y$4,0),VLOOKUP($G267,DOMPO,Y$5,0)),"")</f>
        <v/>
      </c>
      <c r="Z267" s="775" t="str">
        <f>IFERROR(IF(AND('DOMESTIC Wksht'!$BX$10="No Split",'DOMESTIC Wksht'!$D$1="W03"),VLOOKUP($G267,DOMPO,Z$4,0),VLOOKUP($G267,DOMPO,Z$5,0)),"")</f>
        <v/>
      </c>
      <c r="AA267" s="776" t="str">
        <f t="shared" si="84"/>
        <v/>
      </c>
      <c r="AB267" s="783">
        <f t="shared" si="88"/>
        <v>0</v>
      </c>
      <c r="AE267" s="278"/>
      <c r="AF267" s="278"/>
      <c r="AG267" s="842"/>
      <c r="AH267" s="842"/>
      <c r="AI267" s="842"/>
      <c r="AJ267" s="842"/>
    </row>
    <row r="268" spans="2:39">
      <c r="B268" s="723"/>
      <c r="C268" s="92"/>
      <c r="D268" s="92"/>
      <c r="E268" s="724"/>
      <c r="F268" s="720">
        <f t="shared" si="89"/>
        <v>0</v>
      </c>
      <c r="G268" s="719"/>
      <c r="H268" s="771" t="str">
        <f t="shared" ref="H268:I287" si="92">IFERROR(VLOOKUP($G268,DOMPO,H$5,0),"")</f>
        <v/>
      </c>
      <c r="I268" s="771" t="str">
        <f t="shared" si="92"/>
        <v/>
      </c>
      <c r="J268" s="695"/>
      <c r="K268" s="784">
        <f t="shared" si="85"/>
        <v>0</v>
      </c>
      <c r="L268" s="773" t="str">
        <f t="shared" si="83"/>
        <v/>
      </c>
      <c r="M268" s="774" t="str">
        <f t="shared" si="86"/>
        <v/>
      </c>
      <c r="N268" s="775" t="str">
        <f t="shared" si="86"/>
        <v/>
      </c>
      <c r="O268" s="776" t="str">
        <f t="shared" si="90"/>
        <v/>
      </c>
      <c r="P268" s="777" t="str">
        <f t="shared" si="91"/>
        <v/>
      </c>
      <c r="Q268" s="778" t="str">
        <f t="shared" si="91"/>
        <v/>
      </c>
      <c r="R268" s="779" t="str">
        <f t="shared" si="91"/>
        <v/>
      </c>
      <c r="S268" s="774" t="str">
        <f t="shared" si="74"/>
        <v/>
      </c>
      <c r="T268" s="775" t="str">
        <f t="shared" si="74"/>
        <v/>
      </c>
      <c r="U268" s="776" t="str">
        <f t="shared" si="74"/>
        <v/>
      </c>
      <c r="V268" s="774" t="str">
        <f t="shared" si="87"/>
        <v/>
      </c>
      <c r="W268" s="775" t="str">
        <f t="shared" si="87"/>
        <v/>
      </c>
      <c r="X268" s="776" t="str">
        <f t="shared" si="87"/>
        <v/>
      </c>
      <c r="Y268" s="774" t="str">
        <f>IFERROR(IF(AND('DOMESTIC Wksht'!$BX$10="No Split",'DOMESTIC Wksht'!$D$1="W001"),VLOOKUP($G268,DOMPO,Y$4,0),VLOOKUP($G268,DOMPO,Y$5,0)),"")</f>
        <v/>
      </c>
      <c r="Z268" s="775" t="str">
        <f>IFERROR(IF(AND('DOMESTIC Wksht'!$BX$10="No Split",'DOMESTIC Wksht'!$D$1="W03"),VLOOKUP($G268,DOMPO,Z$4,0),VLOOKUP($G268,DOMPO,Z$5,0)),"")</f>
        <v/>
      </c>
      <c r="AA268" s="776" t="str">
        <f t="shared" si="84"/>
        <v/>
      </c>
      <c r="AB268" s="783">
        <f t="shared" si="88"/>
        <v>0</v>
      </c>
      <c r="AE268" s="278"/>
      <c r="AF268" s="278"/>
      <c r="AG268" s="842"/>
      <c r="AH268" s="842"/>
      <c r="AI268" s="842"/>
      <c r="AJ268" s="842"/>
    </row>
    <row r="269" spans="2:39">
      <c r="B269" s="723"/>
      <c r="C269" s="92"/>
      <c r="D269" s="92"/>
      <c r="E269" s="724"/>
      <c r="F269" s="720">
        <f t="shared" si="89"/>
        <v>0</v>
      </c>
      <c r="G269" s="719"/>
      <c r="H269" s="771" t="str">
        <f t="shared" si="92"/>
        <v/>
      </c>
      <c r="I269" s="771" t="str">
        <f t="shared" si="92"/>
        <v/>
      </c>
      <c r="J269" s="695"/>
      <c r="K269" s="784">
        <f t="shared" si="85"/>
        <v>0</v>
      </c>
      <c r="L269" s="773" t="str">
        <f t="shared" si="83"/>
        <v/>
      </c>
      <c r="M269" s="774" t="str">
        <f t="shared" si="86"/>
        <v/>
      </c>
      <c r="N269" s="775" t="str">
        <f t="shared" si="86"/>
        <v/>
      </c>
      <c r="O269" s="776" t="str">
        <f t="shared" si="90"/>
        <v/>
      </c>
      <c r="P269" s="777" t="str">
        <f t="shared" si="91"/>
        <v/>
      </c>
      <c r="Q269" s="778" t="str">
        <f t="shared" si="91"/>
        <v/>
      </c>
      <c r="R269" s="779" t="str">
        <f t="shared" si="91"/>
        <v/>
      </c>
      <c r="S269" s="774" t="str">
        <f t="shared" si="74"/>
        <v/>
      </c>
      <c r="T269" s="775" t="str">
        <f t="shared" si="74"/>
        <v/>
      </c>
      <c r="U269" s="776" t="str">
        <f t="shared" si="74"/>
        <v/>
      </c>
      <c r="V269" s="774" t="str">
        <f t="shared" si="87"/>
        <v/>
      </c>
      <c r="W269" s="775" t="str">
        <f t="shared" si="87"/>
        <v/>
      </c>
      <c r="X269" s="776" t="str">
        <f t="shared" si="87"/>
        <v/>
      </c>
      <c r="Y269" s="774" t="str">
        <f>IFERROR(IF(AND('DOMESTIC Wksht'!$BX$10="No Split",'DOMESTIC Wksht'!$D$1="W001"),VLOOKUP($G269,DOMPO,Y$4,0),VLOOKUP($G269,DOMPO,Y$5,0)),"")</f>
        <v/>
      </c>
      <c r="Z269" s="775" t="str">
        <f>IFERROR(IF(AND('DOMESTIC Wksht'!$BX$10="No Split",'DOMESTIC Wksht'!$D$1="W03"),VLOOKUP($G269,DOMPO,Z$4,0),VLOOKUP($G269,DOMPO,Z$5,0)),"")</f>
        <v/>
      </c>
      <c r="AA269" s="776" t="str">
        <f t="shared" si="84"/>
        <v/>
      </c>
      <c r="AB269" s="783">
        <f t="shared" si="88"/>
        <v>0</v>
      </c>
      <c r="AE269" s="278"/>
      <c r="AF269" s="278"/>
      <c r="AG269" s="842"/>
      <c r="AH269" s="842"/>
      <c r="AI269" s="842"/>
      <c r="AJ269" s="842"/>
    </row>
    <row r="270" spans="2:39">
      <c r="B270" s="723"/>
      <c r="C270" s="92"/>
      <c r="D270" s="92"/>
      <c r="E270" s="724"/>
      <c r="F270" s="720">
        <f t="shared" si="89"/>
        <v>0</v>
      </c>
      <c r="G270" s="719"/>
      <c r="H270" s="771" t="str">
        <f t="shared" si="92"/>
        <v/>
      </c>
      <c r="I270" s="771" t="str">
        <f t="shared" si="92"/>
        <v/>
      </c>
      <c r="J270" s="695"/>
      <c r="K270" s="784">
        <f t="shared" si="85"/>
        <v>0</v>
      </c>
      <c r="L270" s="773" t="str">
        <f t="shared" si="83"/>
        <v/>
      </c>
      <c r="M270" s="774" t="str">
        <f t="shared" si="86"/>
        <v/>
      </c>
      <c r="N270" s="775" t="str">
        <f t="shared" si="86"/>
        <v/>
      </c>
      <c r="O270" s="776" t="str">
        <f t="shared" si="90"/>
        <v/>
      </c>
      <c r="P270" s="777" t="str">
        <f t="shared" si="91"/>
        <v/>
      </c>
      <c r="Q270" s="778" t="str">
        <f t="shared" si="91"/>
        <v/>
      </c>
      <c r="R270" s="779" t="str">
        <f t="shared" si="91"/>
        <v/>
      </c>
      <c r="S270" s="774" t="str">
        <f t="shared" si="74"/>
        <v/>
      </c>
      <c r="T270" s="775" t="str">
        <f t="shared" si="74"/>
        <v/>
      </c>
      <c r="U270" s="776" t="str">
        <f t="shared" si="74"/>
        <v/>
      </c>
      <c r="V270" s="774" t="str">
        <f t="shared" si="87"/>
        <v/>
      </c>
      <c r="W270" s="775" t="str">
        <f t="shared" si="87"/>
        <v/>
      </c>
      <c r="X270" s="776" t="str">
        <f t="shared" si="87"/>
        <v/>
      </c>
      <c r="Y270" s="774" t="str">
        <f>IFERROR(IF(AND('DOMESTIC Wksht'!$BX$10="No Split",'DOMESTIC Wksht'!$D$1="W001"),VLOOKUP($G270,DOMPO,Y$4,0),VLOOKUP($G270,DOMPO,Y$5,0)),"")</f>
        <v/>
      </c>
      <c r="Z270" s="775" t="str">
        <f>IFERROR(IF(AND('DOMESTIC Wksht'!$BX$10="No Split",'DOMESTIC Wksht'!$D$1="W03"),VLOOKUP($G270,DOMPO,Z$4,0),VLOOKUP($G270,DOMPO,Z$5,0)),"")</f>
        <v/>
      </c>
      <c r="AA270" s="776" t="str">
        <f t="shared" si="84"/>
        <v/>
      </c>
      <c r="AB270" s="783">
        <f t="shared" si="88"/>
        <v>0</v>
      </c>
      <c r="AE270" s="278"/>
      <c r="AF270" s="278"/>
      <c r="AG270" s="842"/>
      <c r="AH270" s="842"/>
      <c r="AI270" s="842"/>
      <c r="AJ270" s="842"/>
    </row>
    <row r="271" spans="2:39">
      <c r="B271" s="723"/>
      <c r="C271" s="92"/>
      <c r="D271" s="92"/>
      <c r="E271" s="724"/>
      <c r="F271" s="720">
        <f t="shared" si="89"/>
        <v>0</v>
      </c>
      <c r="G271" s="719"/>
      <c r="H271" s="771" t="str">
        <f t="shared" si="92"/>
        <v/>
      </c>
      <c r="I271" s="771" t="str">
        <f t="shared" si="92"/>
        <v/>
      </c>
      <c r="J271" s="695"/>
      <c r="K271" s="784">
        <f t="shared" si="85"/>
        <v>0</v>
      </c>
      <c r="L271" s="773" t="str">
        <f t="shared" si="83"/>
        <v/>
      </c>
      <c r="M271" s="774" t="str">
        <f t="shared" si="86"/>
        <v/>
      </c>
      <c r="N271" s="775" t="str">
        <f t="shared" si="86"/>
        <v/>
      </c>
      <c r="O271" s="776" t="str">
        <f t="shared" si="90"/>
        <v/>
      </c>
      <c r="P271" s="777" t="str">
        <f t="shared" si="91"/>
        <v/>
      </c>
      <c r="Q271" s="778" t="str">
        <f t="shared" si="91"/>
        <v/>
      </c>
      <c r="R271" s="779" t="str">
        <f t="shared" si="91"/>
        <v/>
      </c>
      <c r="S271" s="774" t="str">
        <f t="shared" si="74"/>
        <v/>
      </c>
      <c r="T271" s="775" t="str">
        <f t="shared" si="74"/>
        <v/>
      </c>
      <c r="U271" s="776" t="str">
        <f t="shared" si="74"/>
        <v/>
      </c>
      <c r="V271" s="774" t="str">
        <f t="shared" si="87"/>
        <v/>
      </c>
      <c r="W271" s="775" t="str">
        <f t="shared" si="87"/>
        <v/>
      </c>
      <c r="X271" s="776" t="str">
        <f t="shared" si="87"/>
        <v/>
      </c>
      <c r="Y271" s="774" t="str">
        <f>IFERROR(IF(AND('DOMESTIC Wksht'!$BX$10="No Split",'DOMESTIC Wksht'!$D$1="W001"),VLOOKUP($G271,DOMPO,Y$4,0),VLOOKUP($G271,DOMPO,Y$5,0)),"")</f>
        <v/>
      </c>
      <c r="Z271" s="775" t="str">
        <f>IFERROR(IF(AND('DOMESTIC Wksht'!$BX$10="No Split",'DOMESTIC Wksht'!$D$1="W03"),VLOOKUP($G271,DOMPO,Z$4,0),VLOOKUP($G271,DOMPO,Z$5,0)),"")</f>
        <v/>
      </c>
      <c r="AA271" s="776" t="str">
        <f t="shared" si="84"/>
        <v/>
      </c>
      <c r="AB271" s="783">
        <f t="shared" si="88"/>
        <v>0</v>
      </c>
      <c r="AE271" s="278"/>
      <c r="AF271" s="278"/>
      <c r="AG271" s="842"/>
      <c r="AH271" s="842"/>
      <c r="AI271" s="842"/>
      <c r="AJ271" s="842"/>
    </row>
    <row r="272" spans="2:39">
      <c r="B272" s="723"/>
      <c r="C272" s="92"/>
      <c r="D272" s="92"/>
      <c r="E272" s="724"/>
      <c r="F272" s="720">
        <f t="shared" si="89"/>
        <v>0</v>
      </c>
      <c r="G272" s="719"/>
      <c r="H272" s="771" t="str">
        <f t="shared" si="92"/>
        <v/>
      </c>
      <c r="I272" s="771" t="str">
        <f t="shared" si="92"/>
        <v/>
      </c>
      <c r="J272" s="695"/>
      <c r="K272" s="784">
        <f t="shared" si="85"/>
        <v>0</v>
      </c>
      <c r="L272" s="773" t="str">
        <f t="shared" si="83"/>
        <v/>
      </c>
      <c r="M272" s="774" t="str">
        <f t="shared" si="86"/>
        <v/>
      </c>
      <c r="N272" s="775" t="str">
        <f t="shared" si="86"/>
        <v/>
      </c>
      <c r="O272" s="776" t="str">
        <f t="shared" si="90"/>
        <v/>
      </c>
      <c r="P272" s="777" t="str">
        <f t="shared" si="91"/>
        <v/>
      </c>
      <c r="Q272" s="778" t="str">
        <f t="shared" si="91"/>
        <v/>
      </c>
      <c r="R272" s="779" t="str">
        <f t="shared" si="91"/>
        <v/>
      </c>
      <c r="S272" s="774" t="str">
        <f t="shared" si="74"/>
        <v/>
      </c>
      <c r="T272" s="775" t="str">
        <f t="shared" si="74"/>
        <v/>
      </c>
      <c r="U272" s="776" t="str">
        <f t="shared" si="74"/>
        <v/>
      </c>
      <c r="V272" s="774" t="str">
        <f t="shared" si="87"/>
        <v/>
      </c>
      <c r="W272" s="775" t="str">
        <f t="shared" si="87"/>
        <v/>
      </c>
      <c r="X272" s="776" t="str">
        <f t="shared" si="87"/>
        <v/>
      </c>
      <c r="Y272" s="774" t="str">
        <f>IFERROR(IF(AND('DOMESTIC Wksht'!$BX$10="No Split",'DOMESTIC Wksht'!$D$1="W001"),VLOOKUP($G272,DOMPO,Y$4,0),VLOOKUP($G272,DOMPO,Y$5,0)),"")</f>
        <v/>
      </c>
      <c r="Z272" s="775" t="str">
        <f>IFERROR(IF(AND('DOMESTIC Wksht'!$BX$10="No Split",'DOMESTIC Wksht'!$D$1="W03"),VLOOKUP($G272,DOMPO,Z$4,0),VLOOKUP($G272,DOMPO,Z$5,0)),"")</f>
        <v/>
      </c>
      <c r="AA272" s="776" t="str">
        <f t="shared" si="84"/>
        <v/>
      </c>
      <c r="AB272" s="783">
        <f t="shared" si="88"/>
        <v>0</v>
      </c>
      <c r="AE272" s="278"/>
      <c r="AF272" s="278"/>
      <c r="AG272" s="842"/>
      <c r="AH272" s="842"/>
      <c r="AI272" s="842"/>
      <c r="AJ272" s="842"/>
    </row>
    <row r="273" spans="2:36">
      <c r="B273" s="723"/>
      <c r="C273" s="92"/>
      <c r="D273" s="92"/>
      <c r="E273" s="724"/>
      <c r="F273" s="720">
        <f t="shared" si="89"/>
        <v>0</v>
      </c>
      <c r="G273" s="719"/>
      <c r="H273" s="771" t="str">
        <f t="shared" si="92"/>
        <v/>
      </c>
      <c r="I273" s="771" t="str">
        <f t="shared" si="92"/>
        <v/>
      </c>
      <c r="J273" s="695"/>
      <c r="K273" s="784">
        <f t="shared" si="85"/>
        <v>0</v>
      </c>
      <c r="L273" s="773" t="str">
        <f t="shared" si="83"/>
        <v/>
      </c>
      <c r="M273" s="774" t="str">
        <f t="shared" si="86"/>
        <v/>
      </c>
      <c r="N273" s="775" t="str">
        <f t="shared" si="86"/>
        <v/>
      </c>
      <c r="O273" s="776" t="str">
        <f t="shared" si="90"/>
        <v/>
      </c>
      <c r="P273" s="777" t="str">
        <f t="shared" si="91"/>
        <v/>
      </c>
      <c r="Q273" s="778" t="str">
        <f t="shared" si="91"/>
        <v/>
      </c>
      <c r="R273" s="779" t="str">
        <f t="shared" si="91"/>
        <v/>
      </c>
      <c r="S273" s="774" t="str">
        <f t="shared" si="74"/>
        <v/>
      </c>
      <c r="T273" s="775" t="str">
        <f t="shared" si="74"/>
        <v/>
      </c>
      <c r="U273" s="776" t="str">
        <f t="shared" si="74"/>
        <v/>
      </c>
      <c r="V273" s="774" t="str">
        <f t="shared" si="87"/>
        <v/>
      </c>
      <c r="W273" s="775" t="str">
        <f t="shared" si="87"/>
        <v/>
      </c>
      <c r="X273" s="776" t="str">
        <f t="shared" si="87"/>
        <v/>
      </c>
      <c r="Y273" s="774" t="str">
        <f>IFERROR(IF(AND('DOMESTIC Wksht'!$BX$10="No Split",'DOMESTIC Wksht'!$D$1="W001"),VLOOKUP($G273,DOMPO,Y$4,0),VLOOKUP($G273,DOMPO,Y$5,0)),"")</f>
        <v/>
      </c>
      <c r="Z273" s="775" t="str">
        <f>IFERROR(IF(AND('DOMESTIC Wksht'!$BX$10="No Split",'DOMESTIC Wksht'!$D$1="W03"),VLOOKUP($G273,DOMPO,Z$4,0),VLOOKUP($G273,DOMPO,Z$5,0)),"")</f>
        <v/>
      </c>
      <c r="AA273" s="776" t="str">
        <f t="shared" si="84"/>
        <v/>
      </c>
      <c r="AB273" s="783">
        <f t="shared" si="88"/>
        <v>0</v>
      </c>
      <c r="AE273" s="278"/>
      <c r="AF273" s="278"/>
      <c r="AG273" s="842"/>
      <c r="AH273" s="842"/>
      <c r="AI273" s="842"/>
      <c r="AJ273" s="842"/>
    </row>
    <row r="274" spans="2:36">
      <c r="B274" s="723"/>
      <c r="C274" s="92"/>
      <c r="D274" s="92"/>
      <c r="E274" s="724"/>
      <c r="F274" s="720">
        <f t="shared" si="89"/>
        <v>0</v>
      </c>
      <c r="G274" s="719"/>
      <c r="H274" s="771" t="str">
        <f t="shared" si="92"/>
        <v/>
      </c>
      <c r="I274" s="771" t="str">
        <f t="shared" si="92"/>
        <v/>
      </c>
      <c r="J274" s="695"/>
      <c r="K274" s="784">
        <f t="shared" si="85"/>
        <v>0</v>
      </c>
      <c r="L274" s="773" t="str">
        <f t="shared" si="83"/>
        <v/>
      </c>
      <c r="M274" s="774" t="str">
        <f t="shared" si="86"/>
        <v/>
      </c>
      <c r="N274" s="775" t="str">
        <f t="shared" si="86"/>
        <v/>
      </c>
      <c r="O274" s="776" t="str">
        <f t="shared" si="90"/>
        <v/>
      </c>
      <c r="P274" s="777" t="str">
        <f t="shared" si="91"/>
        <v/>
      </c>
      <c r="Q274" s="778" t="str">
        <f t="shared" si="91"/>
        <v/>
      </c>
      <c r="R274" s="779" t="str">
        <f t="shared" si="91"/>
        <v/>
      </c>
      <c r="S274" s="774" t="str">
        <f t="shared" si="74"/>
        <v/>
      </c>
      <c r="T274" s="775" t="str">
        <f t="shared" si="74"/>
        <v/>
      </c>
      <c r="U274" s="776" t="str">
        <f t="shared" si="74"/>
        <v/>
      </c>
      <c r="V274" s="774" t="str">
        <f t="shared" si="87"/>
        <v/>
      </c>
      <c r="W274" s="775" t="str">
        <f t="shared" si="87"/>
        <v/>
      </c>
      <c r="X274" s="776" t="str">
        <f t="shared" si="87"/>
        <v/>
      </c>
      <c r="Y274" s="774" t="str">
        <f>IFERROR(IF(AND('DOMESTIC Wksht'!$BX$10="No Split",'DOMESTIC Wksht'!$D$1="W001"),VLOOKUP($G274,DOMPO,Y$4,0),VLOOKUP($G274,DOMPO,Y$5,0)),"")</f>
        <v/>
      </c>
      <c r="Z274" s="775" t="str">
        <f>IFERROR(IF(AND('DOMESTIC Wksht'!$BX$10="No Split",'DOMESTIC Wksht'!$D$1="W03"),VLOOKUP($G274,DOMPO,Z$4,0),VLOOKUP($G274,DOMPO,Z$5,0)),"")</f>
        <v/>
      </c>
      <c r="AA274" s="776" t="str">
        <f t="shared" si="84"/>
        <v/>
      </c>
      <c r="AB274" s="783">
        <f t="shared" si="88"/>
        <v>0</v>
      </c>
      <c r="AE274" s="278"/>
      <c r="AF274" s="278"/>
      <c r="AG274" s="842"/>
      <c r="AH274" s="842"/>
      <c r="AI274" s="842"/>
      <c r="AJ274" s="842"/>
    </row>
    <row r="275" spans="2:36">
      <c r="B275" s="723"/>
      <c r="C275" s="92"/>
      <c r="D275" s="92"/>
      <c r="E275" s="724"/>
      <c r="F275" s="720">
        <f t="shared" si="89"/>
        <v>0</v>
      </c>
      <c r="G275" s="719"/>
      <c r="H275" s="771" t="str">
        <f t="shared" si="92"/>
        <v/>
      </c>
      <c r="I275" s="771" t="str">
        <f t="shared" si="92"/>
        <v/>
      </c>
      <c r="J275" s="695"/>
      <c r="K275" s="784">
        <f t="shared" si="85"/>
        <v>0</v>
      </c>
      <c r="L275" s="773" t="str">
        <f t="shared" si="83"/>
        <v/>
      </c>
      <c r="M275" s="774" t="str">
        <f t="shared" si="86"/>
        <v/>
      </c>
      <c r="N275" s="775" t="str">
        <f t="shared" si="86"/>
        <v/>
      </c>
      <c r="O275" s="776" t="str">
        <f t="shared" si="90"/>
        <v/>
      </c>
      <c r="P275" s="777" t="str">
        <f t="shared" si="91"/>
        <v/>
      </c>
      <c r="Q275" s="778" t="str">
        <f t="shared" si="91"/>
        <v/>
      </c>
      <c r="R275" s="779" t="str">
        <f t="shared" si="91"/>
        <v/>
      </c>
      <c r="S275" s="774" t="str">
        <f t="shared" si="74"/>
        <v/>
      </c>
      <c r="T275" s="775" t="str">
        <f t="shared" si="74"/>
        <v/>
      </c>
      <c r="U275" s="776" t="str">
        <f t="shared" si="74"/>
        <v/>
      </c>
      <c r="V275" s="774" t="str">
        <f t="shared" si="87"/>
        <v/>
      </c>
      <c r="W275" s="775" t="str">
        <f t="shared" si="87"/>
        <v/>
      </c>
      <c r="X275" s="776" t="str">
        <f t="shared" si="87"/>
        <v/>
      </c>
      <c r="Y275" s="774" t="str">
        <f>IFERROR(IF(AND('DOMESTIC Wksht'!$BX$10="No Split",'DOMESTIC Wksht'!$D$1="W001"),VLOOKUP($G275,DOMPO,Y$4,0),VLOOKUP($G275,DOMPO,Y$5,0)),"")</f>
        <v/>
      </c>
      <c r="Z275" s="775" t="str">
        <f>IFERROR(IF(AND('DOMESTIC Wksht'!$BX$10="No Split",'DOMESTIC Wksht'!$D$1="W03"),VLOOKUP($G275,DOMPO,Z$4,0),VLOOKUP($G275,DOMPO,Z$5,0)),"")</f>
        <v/>
      </c>
      <c r="AA275" s="776" t="str">
        <f t="shared" si="84"/>
        <v/>
      </c>
      <c r="AB275" s="783">
        <f t="shared" si="88"/>
        <v>0</v>
      </c>
      <c r="AE275" s="278"/>
      <c r="AF275" s="278"/>
      <c r="AG275" s="842"/>
      <c r="AH275" s="842"/>
      <c r="AI275" s="842"/>
      <c r="AJ275" s="842"/>
    </row>
    <row r="276" spans="2:36">
      <c r="B276" s="723"/>
      <c r="C276" s="92"/>
      <c r="D276" s="92"/>
      <c r="E276" s="724"/>
      <c r="F276" s="720">
        <f t="shared" si="89"/>
        <v>0</v>
      </c>
      <c r="G276" s="719"/>
      <c r="H276" s="771" t="str">
        <f t="shared" si="92"/>
        <v/>
      </c>
      <c r="I276" s="771" t="str">
        <f t="shared" si="92"/>
        <v/>
      </c>
      <c r="J276" s="695"/>
      <c r="K276" s="784">
        <f t="shared" si="85"/>
        <v>0</v>
      </c>
      <c r="L276" s="773" t="str">
        <f t="shared" si="83"/>
        <v/>
      </c>
      <c r="M276" s="774" t="str">
        <f t="shared" si="86"/>
        <v/>
      </c>
      <c r="N276" s="775" t="str">
        <f t="shared" si="86"/>
        <v/>
      </c>
      <c r="O276" s="776" t="str">
        <f t="shared" si="90"/>
        <v/>
      </c>
      <c r="P276" s="777" t="str">
        <f t="shared" si="91"/>
        <v/>
      </c>
      <c r="Q276" s="778" t="str">
        <f t="shared" si="91"/>
        <v/>
      </c>
      <c r="R276" s="779" t="str">
        <f t="shared" si="91"/>
        <v/>
      </c>
      <c r="S276" s="774" t="str">
        <f t="shared" si="74"/>
        <v/>
      </c>
      <c r="T276" s="775" t="str">
        <f t="shared" si="74"/>
        <v/>
      </c>
      <c r="U276" s="776" t="str">
        <f t="shared" si="74"/>
        <v/>
      </c>
      <c r="V276" s="774" t="str">
        <f t="shared" si="87"/>
        <v/>
      </c>
      <c r="W276" s="775" t="str">
        <f t="shared" si="87"/>
        <v/>
      </c>
      <c r="X276" s="776" t="str">
        <f t="shared" si="87"/>
        <v/>
      </c>
      <c r="Y276" s="774" t="str">
        <f>IFERROR(IF(AND('DOMESTIC Wksht'!$BX$10="No Split",'DOMESTIC Wksht'!$D$1="W001"),VLOOKUP($G276,DOMPO,Y$4,0),VLOOKUP($G276,DOMPO,Y$5,0)),"")</f>
        <v/>
      </c>
      <c r="Z276" s="775" t="str">
        <f>IFERROR(IF(AND('DOMESTIC Wksht'!$BX$10="No Split",'DOMESTIC Wksht'!$D$1="W03"),VLOOKUP($G276,DOMPO,Z$4,0),VLOOKUP($G276,DOMPO,Z$5,0)),"")</f>
        <v/>
      </c>
      <c r="AA276" s="776" t="str">
        <f t="shared" si="84"/>
        <v/>
      </c>
      <c r="AB276" s="783">
        <f t="shared" si="88"/>
        <v>0</v>
      </c>
      <c r="AE276" s="278"/>
      <c r="AF276" s="278"/>
      <c r="AG276" s="842"/>
      <c r="AH276" s="842"/>
      <c r="AI276" s="842"/>
      <c r="AJ276" s="842"/>
    </row>
    <row r="277" spans="2:36">
      <c r="B277" s="723"/>
      <c r="C277" s="92"/>
      <c r="D277" s="92"/>
      <c r="E277" s="724"/>
      <c r="F277" s="720">
        <f t="shared" si="89"/>
        <v>0</v>
      </c>
      <c r="G277" s="719"/>
      <c r="H277" s="771" t="str">
        <f t="shared" si="92"/>
        <v/>
      </c>
      <c r="I277" s="771" t="str">
        <f t="shared" si="92"/>
        <v/>
      </c>
      <c r="J277" s="695"/>
      <c r="K277" s="784">
        <f t="shared" si="85"/>
        <v>0</v>
      </c>
      <c r="L277" s="773" t="str">
        <f t="shared" si="83"/>
        <v/>
      </c>
      <c r="M277" s="774" t="str">
        <f t="shared" si="86"/>
        <v/>
      </c>
      <c r="N277" s="775" t="str">
        <f t="shared" si="86"/>
        <v/>
      </c>
      <c r="O277" s="776" t="str">
        <f t="shared" si="90"/>
        <v/>
      </c>
      <c r="P277" s="777" t="str">
        <f t="shared" si="91"/>
        <v/>
      </c>
      <c r="Q277" s="778" t="str">
        <f t="shared" si="91"/>
        <v/>
      </c>
      <c r="R277" s="779" t="str">
        <f t="shared" si="91"/>
        <v/>
      </c>
      <c r="S277" s="774" t="str">
        <f t="shared" si="74"/>
        <v/>
      </c>
      <c r="T277" s="775" t="str">
        <f t="shared" si="74"/>
        <v/>
      </c>
      <c r="U277" s="776" t="str">
        <f t="shared" si="74"/>
        <v/>
      </c>
      <c r="V277" s="774" t="str">
        <f t="shared" si="87"/>
        <v/>
      </c>
      <c r="W277" s="775" t="str">
        <f t="shared" si="87"/>
        <v/>
      </c>
      <c r="X277" s="776" t="str">
        <f t="shared" si="87"/>
        <v/>
      </c>
      <c r="Y277" s="774" t="str">
        <f>IFERROR(IF(AND('DOMESTIC Wksht'!$BX$10="No Split",'DOMESTIC Wksht'!$D$1="W001"),VLOOKUP($G277,DOMPO,Y$4,0),VLOOKUP($G277,DOMPO,Y$5,0)),"")</f>
        <v/>
      </c>
      <c r="Z277" s="775" t="str">
        <f>IFERROR(IF(AND('DOMESTIC Wksht'!$BX$10="No Split",'DOMESTIC Wksht'!$D$1="W03"),VLOOKUP($G277,DOMPO,Z$4,0),VLOOKUP($G277,DOMPO,Z$5,0)),"")</f>
        <v/>
      </c>
      <c r="AA277" s="776" t="str">
        <f t="shared" si="84"/>
        <v/>
      </c>
      <c r="AB277" s="783">
        <f t="shared" si="88"/>
        <v>0</v>
      </c>
      <c r="AE277" s="278"/>
      <c r="AF277" s="278"/>
      <c r="AG277" s="842"/>
      <c r="AH277" s="842"/>
      <c r="AI277" s="842"/>
      <c r="AJ277" s="842"/>
    </row>
    <row r="278" spans="2:36">
      <c r="B278" s="723"/>
      <c r="C278" s="92"/>
      <c r="D278" s="92"/>
      <c r="E278" s="724"/>
      <c r="F278" s="720">
        <f t="shared" si="89"/>
        <v>0</v>
      </c>
      <c r="G278" s="719"/>
      <c r="H278" s="771" t="str">
        <f t="shared" si="92"/>
        <v/>
      </c>
      <c r="I278" s="771" t="str">
        <f t="shared" si="92"/>
        <v/>
      </c>
      <c r="J278" s="695"/>
      <c r="K278" s="784">
        <f t="shared" si="85"/>
        <v>0</v>
      </c>
      <c r="L278" s="773" t="str">
        <f t="shared" si="83"/>
        <v/>
      </c>
      <c r="M278" s="774" t="str">
        <f t="shared" si="86"/>
        <v/>
      </c>
      <c r="N278" s="775" t="str">
        <f t="shared" si="86"/>
        <v/>
      </c>
      <c r="O278" s="776" t="str">
        <f t="shared" si="90"/>
        <v/>
      </c>
      <c r="P278" s="777" t="str">
        <f t="shared" si="91"/>
        <v/>
      </c>
      <c r="Q278" s="778" t="str">
        <f t="shared" si="91"/>
        <v/>
      </c>
      <c r="R278" s="779" t="str">
        <f t="shared" si="91"/>
        <v/>
      </c>
      <c r="S278" s="774" t="str">
        <f t="shared" si="74"/>
        <v/>
      </c>
      <c r="T278" s="775" t="str">
        <f t="shared" si="74"/>
        <v/>
      </c>
      <c r="U278" s="776" t="str">
        <f t="shared" si="74"/>
        <v/>
      </c>
      <c r="V278" s="774" t="str">
        <f t="shared" si="87"/>
        <v/>
      </c>
      <c r="W278" s="775" t="str">
        <f t="shared" si="87"/>
        <v/>
      </c>
      <c r="X278" s="776" t="str">
        <f t="shared" si="87"/>
        <v/>
      </c>
      <c r="Y278" s="774" t="str">
        <f>IFERROR(IF(AND('DOMESTIC Wksht'!$BX$10="No Split",'DOMESTIC Wksht'!$D$1="W001"),VLOOKUP($G278,DOMPO,Y$4,0),VLOOKUP($G278,DOMPO,Y$5,0)),"")</f>
        <v/>
      </c>
      <c r="Z278" s="775" t="str">
        <f>IFERROR(IF(AND('DOMESTIC Wksht'!$BX$10="No Split",'DOMESTIC Wksht'!$D$1="W03"),VLOOKUP($G278,DOMPO,Z$4,0),VLOOKUP($G278,DOMPO,Z$5,0)),"")</f>
        <v/>
      </c>
      <c r="AA278" s="776" t="str">
        <f t="shared" si="84"/>
        <v/>
      </c>
      <c r="AB278" s="783">
        <f t="shared" si="88"/>
        <v>0</v>
      </c>
      <c r="AE278" s="278"/>
      <c r="AF278" s="278"/>
      <c r="AG278" s="842"/>
      <c r="AH278" s="842"/>
      <c r="AI278" s="842"/>
      <c r="AJ278" s="842"/>
    </row>
    <row r="279" spans="2:36">
      <c r="B279" s="723"/>
      <c r="C279" s="92"/>
      <c r="D279" s="92"/>
      <c r="E279" s="724"/>
      <c r="F279" s="720">
        <f t="shared" si="89"/>
        <v>0</v>
      </c>
      <c r="G279" s="719"/>
      <c r="H279" s="771" t="str">
        <f t="shared" si="92"/>
        <v/>
      </c>
      <c r="I279" s="771" t="str">
        <f t="shared" si="92"/>
        <v/>
      </c>
      <c r="J279" s="695"/>
      <c r="K279" s="784">
        <f t="shared" si="85"/>
        <v>0</v>
      </c>
      <c r="L279" s="773" t="str">
        <f t="shared" si="83"/>
        <v/>
      </c>
      <c r="M279" s="774" t="str">
        <f t="shared" si="86"/>
        <v/>
      </c>
      <c r="N279" s="775" t="str">
        <f t="shared" si="86"/>
        <v/>
      </c>
      <c r="O279" s="776" t="str">
        <f t="shared" si="90"/>
        <v/>
      </c>
      <c r="P279" s="777" t="str">
        <f t="shared" si="91"/>
        <v/>
      </c>
      <c r="Q279" s="778" t="str">
        <f t="shared" si="91"/>
        <v/>
      </c>
      <c r="R279" s="779" t="str">
        <f t="shared" si="91"/>
        <v/>
      </c>
      <c r="S279" s="774" t="str">
        <f t="shared" si="74"/>
        <v/>
      </c>
      <c r="T279" s="775" t="str">
        <f t="shared" si="74"/>
        <v/>
      </c>
      <c r="U279" s="776" t="str">
        <f t="shared" si="74"/>
        <v/>
      </c>
      <c r="V279" s="774" t="str">
        <f t="shared" si="87"/>
        <v/>
      </c>
      <c r="W279" s="775" t="str">
        <f t="shared" si="87"/>
        <v/>
      </c>
      <c r="X279" s="776" t="str">
        <f t="shared" si="87"/>
        <v/>
      </c>
      <c r="Y279" s="774" t="str">
        <f>IFERROR(IF(AND('DOMESTIC Wksht'!$BX$10="No Split",'DOMESTIC Wksht'!$D$1="W001"),VLOOKUP($G279,DOMPO,Y$4,0),VLOOKUP($G279,DOMPO,Y$5,0)),"")</f>
        <v/>
      </c>
      <c r="Z279" s="775" t="str">
        <f>IFERROR(IF(AND('DOMESTIC Wksht'!$BX$10="No Split",'DOMESTIC Wksht'!$D$1="W03"),VLOOKUP($G279,DOMPO,Z$4,0),VLOOKUP($G279,DOMPO,Z$5,0)),"")</f>
        <v/>
      </c>
      <c r="AA279" s="776" t="str">
        <f t="shared" si="84"/>
        <v/>
      </c>
      <c r="AB279" s="783">
        <f t="shared" si="88"/>
        <v>0</v>
      </c>
      <c r="AE279" s="278"/>
      <c r="AF279" s="278"/>
      <c r="AG279" s="842"/>
      <c r="AH279" s="842"/>
      <c r="AI279" s="842"/>
      <c r="AJ279" s="842"/>
    </row>
    <row r="280" spans="2:36">
      <c r="B280" s="723"/>
      <c r="C280" s="92"/>
      <c r="D280" s="92"/>
      <c r="E280" s="724"/>
      <c r="F280" s="720">
        <f t="shared" si="89"/>
        <v>0</v>
      </c>
      <c r="G280" s="719"/>
      <c r="H280" s="771" t="str">
        <f t="shared" si="92"/>
        <v/>
      </c>
      <c r="I280" s="771" t="str">
        <f t="shared" si="92"/>
        <v/>
      </c>
      <c r="J280" s="695"/>
      <c r="K280" s="784">
        <f t="shared" si="85"/>
        <v>0</v>
      </c>
      <c r="L280" s="773" t="str">
        <f t="shared" si="83"/>
        <v/>
      </c>
      <c r="M280" s="774" t="str">
        <f t="shared" si="86"/>
        <v/>
      </c>
      <c r="N280" s="775" t="str">
        <f t="shared" si="86"/>
        <v/>
      </c>
      <c r="O280" s="776" t="str">
        <f t="shared" si="90"/>
        <v/>
      </c>
      <c r="P280" s="777" t="str">
        <f t="shared" si="91"/>
        <v/>
      </c>
      <c r="Q280" s="778" t="str">
        <f t="shared" si="91"/>
        <v/>
      </c>
      <c r="R280" s="779" t="str">
        <f t="shared" si="91"/>
        <v/>
      </c>
      <c r="S280" s="774" t="str">
        <f t="shared" ref="S280:U307" si="93">IFERROR(P280*$J280,"")</f>
        <v/>
      </c>
      <c r="T280" s="775" t="str">
        <f t="shared" si="93"/>
        <v/>
      </c>
      <c r="U280" s="776" t="str">
        <f t="shared" si="93"/>
        <v/>
      </c>
      <c r="V280" s="774" t="str">
        <f t="shared" si="87"/>
        <v/>
      </c>
      <c r="W280" s="775" t="str">
        <f t="shared" si="87"/>
        <v/>
      </c>
      <c r="X280" s="776" t="str">
        <f t="shared" si="87"/>
        <v/>
      </c>
      <c r="Y280" s="774" t="str">
        <f>IFERROR(IF(AND('DOMESTIC Wksht'!$BX$10="No Split",'DOMESTIC Wksht'!$D$1="W001"),VLOOKUP($G280,DOMPO,Y$4,0),VLOOKUP($G280,DOMPO,Y$5,0)),"")</f>
        <v/>
      </c>
      <c r="Z280" s="775" t="str">
        <f>IFERROR(IF(AND('DOMESTIC Wksht'!$BX$10="No Split",'DOMESTIC Wksht'!$D$1="W03"),VLOOKUP($G280,DOMPO,Z$4,0),VLOOKUP($G280,DOMPO,Z$5,0)),"")</f>
        <v/>
      </c>
      <c r="AA280" s="776" t="str">
        <f t="shared" si="84"/>
        <v/>
      </c>
      <c r="AB280" s="783">
        <f t="shared" si="88"/>
        <v>0</v>
      </c>
      <c r="AE280" s="278"/>
      <c r="AF280" s="278"/>
      <c r="AG280" s="842"/>
      <c r="AH280" s="842"/>
      <c r="AI280" s="842"/>
      <c r="AJ280" s="842"/>
    </row>
    <row r="281" spans="2:36">
      <c r="B281" s="723"/>
      <c r="C281" s="92"/>
      <c r="D281" s="92"/>
      <c r="E281" s="724"/>
      <c r="F281" s="720">
        <f t="shared" si="89"/>
        <v>0</v>
      </c>
      <c r="G281" s="719"/>
      <c r="H281" s="771" t="str">
        <f t="shared" si="92"/>
        <v/>
      </c>
      <c r="I281" s="771" t="str">
        <f t="shared" si="92"/>
        <v/>
      </c>
      <c r="J281" s="695"/>
      <c r="K281" s="784">
        <f t="shared" si="85"/>
        <v>0</v>
      </c>
      <c r="L281" s="773" t="str">
        <f t="shared" si="83"/>
        <v/>
      </c>
      <c r="M281" s="774" t="str">
        <f t="shared" si="86"/>
        <v/>
      </c>
      <c r="N281" s="775" t="str">
        <f t="shared" si="86"/>
        <v/>
      </c>
      <c r="O281" s="776" t="str">
        <f t="shared" si="90"/>
        <v/>
      </c>
      <c r="P281" s="777" t="str">
        <f t="shared" si="91"/>
        <v/>
      </c>
      <c r="Q281" s="778" t="str">
        <f t="shared" si="91"/>
        <v/>
      </c>
      <c r="R281" s="779" t="str">
        <f t="shared" si="91"/>
        <v/>
      </c>
      <c r="S281" s="774" t="str">
        <f t="shared" si="93"/>
        <v/>
      </c>
      <c r="T281" s="775" t="str">
        <f t="shared" si="93"/>
        <v/>
      </c>
      <c r="U281" s="776" t="str">
        <f t="shared" si="93"/>
        <v/>
      </c>
      <c r="V281" s="774" t="str">
        <f t="shared" si="87"/>
        <v/>
      </c>
      <c r="W281" s="775" t="str">
        <f t="shared" si="87"/>
        <v/>
      </c>
      <c r="X281" s="776" t="str">
        <f t="shared" si="87"/>
        <v/>
      </c>
      <c r="Y281" s="774" t="str">
        <f>IFERROR(IF(AND('DOMESTIC Wksht'!$BX$10="No Split",'DOMESTIC Wksht'!$D$1="W001"),VLOOKUP($G281,DOMPO,Y$4,0),VLOOKUP($G281,DOMPO,Y$5,0)),"")</f>
        <v/>
      </c>
      <c r="Z281" s="775" t="str">
        <f>IFERROR(IF(AND('DOMESTIC Wksht'!$BX$10="No Split",'DOMESTIC Wksht'!$D$1="W03"),VLOOKUP($G281,DOMPO,Z$4,0),VLOOKUP($G281,DOMPO,Z$5,0)),"")</f>
        <v/>
      </c>
      <c r="AA281" s="776" t="str">
        <f t="shared" si="84"/>
        <v/>
      </c>
      <c r="AB281" s="783">
        <f t="shared" si="88"/>
        <v>0</v>
      </c>
      <c r="AE281" s="278"/>
      <c r="AF281" s="278"/>
      <c r="AG281" s="842"/>
      <c r="AH281" s="842"/>
      <c r="AI281" s="842"/>
      <c r="AJ281" s="842"/>
    </row>
    <row r="282" spans="2:36">
      <c r="B282" s="723"/>
      <c r="C282" s="92"/>
      <c r="D282" s="92"/>
      <c r="E282" s="724"/>
      <c r="F282" s="720">
        <f t="shared" si="89"/>
        <v>0</v>
      </c>
      <c r="G282" s="719"/>
      <c r="H282" s="771" t="str">
        <f t="shared" si="92"/>
        <v/>
      </c>
      <c r="I282" s="771" t="str">
        <f t="shared" si="92"/>
        <v/>
      </c>
      <c r="J282" s="695"/>
      <c r="K282" s="784">
        <f t="shared" si="85"/>
        <v>0</v>
      </c>
      <c r="L282" s="773" t="str">
        <f t="shared" si="83"/>
        <v/>
      </c>
      <c r="M282" s="774" t="str">
        <f t="shared" si="86"/>
        <v/>
      </c>
      <c r="N282" s="775" t="str">
        <f t="shared" si="86"/>
        <v/>
      </c>
      <c r="O282" s="776" t="str">
        <f t="shared" si="90"/>
        <v/>
      </c>
      <c r="P282" s="777" t="str">
        <f t="shared" ref="P282:R297" si="94">IF(M282&lt;&gt;"",M282,IF($J282&lt;&gt;"",P281,""))</f>
        <v/>
      </c>
      <c r="Q282" s="778" t="str">
        <f t="shared" si="94"/>
        <v/>
      </c>
      <c r="R282" s="779" t="str">
        <f t="shared" si="94"/>
        <v/>
      </c>
      <c r="S282" s="774" t="str">
        <f t="shared" si="93"/>
        <v/>
      </c>
      <c r="T282" s="775" t="str">
        <f t="shared" si="93"/>
        <v/>
      </c>
      <c r="U282" s="776" t="str">
        <f t="shared" si="93"/>
        <v/>
      </c>
      <c r="V282" s="774" t="str">
        <f t="shared" si="87"/>
        <v/>
      </c>
      <c r="W282" s="775" t="str">
        <f t="shared" si="87"/>
        <v/>
      </c>
      <c r="X282" s="776" t="str">
        <f t="shared" si="87"/>
        <v/>
      </c>
      <c r="Y282" s="774" t="str">
        <f>IFERROR(IF(AND('DOMESTIC Wksht'!$BX$10="No Split",'DOMESTIC Wksht'!$D$1="W001"),VLOOKUP($G282,DOMPO,Y$4,0),VLOOKUP($G282,DOMPO,Y$5,0)),"")</f>
        <v/>
      </c>
      <c r="Z282" s="775" t="str">
        <f>IFERROR(IF(AND('DOMESTIC Wksht'!$BX$10="No Split",'DOMESTIC Wksht'!$D$1="W03"),VLOOKUP($G282,DOMPO,Z$4,0),VLOOKUP($G282,DOMPO,Z$5,0)),"")</f>
        <v/>
      </c>
      <c r="AA282" s="776" t="str">
        <f t="shared" si="84"/>
        <v/>
      </c>
      <c r="AB282" s="783">
        <f t="shared" si="88"/>
        <v>0</v>
      </c>
      <c r="AE282" s="278"/>
      <c r="AF282" s="278"/>
      <c r="AG282" s="842"/>
      <c r="AH282" s="842"/>
      <c r="AI282" s="842"/>
      <c r="AJ282" s="842"/>
    </row>
    <row r="283" spans="2:36">
      <c r="B283" s="723"/>
      <c r="C283" s="92"/>
      <c r="D283" s="92"/>
      <c r="E283" s="724"/>
      <c r="F283" s="720">
        <f t="shared" si="89"/>
        <v>0</v>
      </c>
      <c r="G283" s="719"/>
      <c r="H283" s="771" t="str">
        <f t="shared" si="92"/>
        <v/>
      </c>
      <c r="I283" s="771" t="str">
        <f t="shared" si="92"/>
        <v/>
      </c>
      <c r="J283" s="695"/>
      <c r="K283" s="784">
        <f t="shared" si="85"/>
        <v>0</v>
      </c>
      <c r="L283" s="773" t="str">
        <f t="shared" si="83"/>
        <v/>
      </c>
      <c r="M283" s="774" t="str">
        <f t="shared" si="86"/>
        <v/>
      </c>
      <c r="N283" s="775" t="str">
        <f t="shared" si="86"/>
        <v/>
      </c>
      <c r="O283" s="776" t="str">
        <f t="shared" si="90"/>
        <v/>
      </c>
      <c r="P283" s="777" t="str">
        <f t="shared" si="94"/>
        <v/>
      </c>
      <c r="Q283" s="778" t="str">
        <f t="shared" si="94"/>
        <v/>
      </c>
      <c r="R283" s="779" t="str">
        <f t="shared" si="94"/>
        <v/>
      </c>
      <c r="S283" s="774" t="str">
        <f t="shared" si="93"/>
        <v/>
      </c>
      <c r="T283" s="775" t="str">
        <f t="shared" si="93"/>
        <v/>
      </c>
      <c r="U283" s="776" t="str">
        <f t="shared" si="93"/>
        <v/>
      </c>
      <c r="V283" s="774" t="str">
        <f t="shared" si="87"/>
        <v/>
      </c>
      <c r="W283" s="775" t="str">
        <f t="shared" si="87"/>
        <v/>
      </c>
      <c r="X283" s="776" t="str">
        <f t="shared" si="87"/>
        <v/>
      </c>
      <c r="Y283" s="774" t="str">
        <f>IFERROR(IF(AND('DOMESTIC Wksht'!$BX$10="No Split",'DOMESTIC Wksht'!$D$1="W001"),VLOOKUP($G283,DOMPO,Y$4,0),VLOOKUP($G283,DOMPO,Y$5,0)),"")</f>
        <v/>
      </c>
      <c r="Z283" s="775" t="str">
        <f>IFERROR(IF(AND('DOMESTIC Wksht'!$BX$10="No Split",'DOMESTIC Wksht'!$D$1="W03"),VLOOKUP($G283,DOMPO,Z$4,0),VLOOKUP($G283,DOMPO,Z$5,0)),"")</f>
        <v/>
      </c>
      <c r="AA283" s="776" t="str">
        <f t="shared" si="84"/>
        <v/>
      </c>
      <c r="AB283" s="783">
        <f t="shared" si="88"/>
        <v>0</v>
      </c>
      <c r="AE283" s="278"/>
      <c r="AF283" s="278"/>
      <c r="AG283" s="842"/>
      <c r="AH283" s="842"/>
      <c r="AI283" s="842"/>
      <c r="AJ283" s="842"/>
    </row>
    <row r="284" spans="2:36">
      <c r="B284" s="723"/>
      <c r="C284" s="92"/>
      <c r="D284" s="92"/>
      <c r="E284" s="724"/>
      <c r="F284" s="720">
        <f t="shared" si="89"/>
        <v>0</v>
      </c>
      <c r="G284" s="719"/>
      <c r="H284" s="771" t="str">
        <f t="shared" si="92"/>
        <v/>
      </c>
      <c r="I284" s="771" t="str">
        <f t="shared" si="92"/>
        <v/>
      </c>
      <c r="J284" s="695"/>
      <c r="K284" s="784">
        <f t="shared" si="85"/>
        <v>0</v>
      </c>
      <c r="L284" s="773" t="str">
        <f t="shared" si="83"/>
        <v/>
      </c>
      <c r="M284" s="774" t="str">
        <f t="shared" si="86"/>
        <v/>
      </c>
      <c r="N284" s="775" t="str">
        <f t="shared" si="86"/>
        <v/>
      </c>
      <c r="O284" s="776" t="str">
        <f t="shared" si="90"/>
        <v/>
      </c>
      <c r="P284" s="777" t="str">
        <f t="shared" si="94"/>
        <v/>
      </c>
      <c r="Q284" s="778" t="str">
        <f t="shared" si="94"/>
        <v/>
      </c>
      <c r="R284" s="779" t="str">
        <f t="shared" si="94"/>
        <v/>
      </c>
      <c r="S284" s="774" t="str">
        <f t="shared" si="93"/>
        <v/>
      </c>
      <c r="T284" s="775" t="str">
        <f t="shared" si="93"/>
        <v/>
      </c>
      <c r="U284" s="776" t="str">
        <f t="shared" si="93"/>
        <v/>
      </c>
      <c r="V284" s="774" t="str">
        <f t="shared" si="87"/>
        <v/>
      </c>
      <c r="W284" s="775" t="str">
        <f t="shared" si="87"/>
        <v/>
      </c>
      <c r="X284" s="776" t="str">
        <f t="shared" si="87"/>
        <v/>
      </c>
      <c r="Y284" s="774" t="str">
        <f>IFERROR(IF(AND('DOMESTIC Wksht'!$BX$10="No Split",'DOMESTIC Wksht'!$D$1="W001"),VLOOKUP($G284,DOMPO,Y$4,0),VLOOKUP($G284,DOMPO,Y$5,0)),"")</f>
        <v/>
      </c>
      <c r="Z284" s="775" t="str">
        <f>IFERROR(IF(AND('DOMESTIC Wksht'!$BX$10="No Split",'DOMESTIC Wksht'!$D$1="W03"),VLOOKUP($G284,DOMPO,Z$4,0),VLOOKUP($G284,DOMPO,Z$5,0)),"")</f>
        <v/>
      </c>
      <c r="AA284" s="776" t="str">
        <f t="shared" si="84"/>
        <v/>
      </c>
      <c r="AB284" s="783">
        <f t="shared" si="88"/>
        <v>0</v>
      </c>
      <c r="AE284" s="278"/>
      <c r="AF284" s="278"/>
      <c r="AG284" s="842"/>
      <c r="AH284" s="842"/>
      <c r="AI284" s="842"/>
      <c r="AJ284" s="842"/>
    </row>
    <row r="285" spans="2:36">
      <c r="B285" s="723"/>
      <c r="C285" s="92"/>
      <c r="D285" s="92"/>
      <c r="E285" s="724"/>
      <c r="F285" s="720">
        <f t="shared" si="89"/>
        <v>0</v>
      </c>
      <c r="G285" s="719"/>
      <c r="H285" s="771" t="str">
        <f t="shared" si="92"/>
        <v/>
      </c>
      <c r="I285" s="771" t="str">
        <f t="shared" si="92"/>
        <v/>
      </c>
      <c r="J285" s="695"/>
      <c r="K285" s="784">
        <f t="shared" si="85"/>
        <v>0</v>
      </c>
      <c r="L285" s="773" t="str">
        <f t="shared" si="83"/>
        <v/>
      </c>
      <c r="M285" s="774" t="str">
        <f t="shared" si="86"/>
        <v/>
      </c>
      <c r="N285" s="775" t="str">
        <f t="shared" si="86"/>
        <v/>
      </c>
      <c r="O285" s="776" t="str">
        <f t="shared" si="90"/>
        <v/>
      </c>
      <c r="P285" s="777" t="str">
        <f t="shared" si="94"/>
        <v/>
      </c>
      <c r="Q285" s="778" t="str">
        <f t="shared" si="94"/>
        <v/>
      </c>
      <c r="R285" s="779" t="str">
        <f t="shared" si="94"/>
        <v/>
      </c>
      <c r="S285" s="774" t="str">
        <f t="shared" si="93"/>
        <v/>
      </c>
      <c r="T285" s="775" t="str">
        <f t="shared" si="93"/>
        <v/>
      </c>
      <c r="U285" s="776" t="str">
        <f t="shared" si="93"/>
        <v/>
      </c>
      <c r="V285" s="774" t="str">
        <f t="shared" si="87"/>
        <v/>
      </c>
      <c r="W285" s="775" t="str">
        <f t="shared" si="87"/>
        <v/>
      </c>
      <c r="X285" s="776" t="str">
        <f t="shared" si="87"/>
        <v/>
      </c>
      <c r="Y285" s="774" t="str">
        <f>IFERROR(IF(AND('DOMESTIC Wksht'!$BX$10="No Split",'DOMESTIC Wksht'!$D$1="W001"),VLOOKUP($G285,DOMPO,Y$4,0),VLOOKUP($G285,DOMPO,Y$5,0)),"")</f>
        <v/>
      </c>
      <c r="Z285" s="775" t="str">
        <f>IFERROR(IF(AND('DOMESTIC Wksht'!$BX$10="No Split",'DOMESTIC Wksht'!$D$1="W03"),VLOOKUP($G285,DOMPO,Z$4,0),VLOOKUP($G285,DOMPO,Z$5,0)),"")</f>
        <v/>
      </c>
      <c r="AA285" s="776" t="str">
        <f t="shared" si="84"/>
        <v/>
      </c>
      <c r="AB285" s="783">
        <f t="shared" si="88"/>
        <v>0</v>
      </c>
      <c r="AE285" s="278"/>
      <c r="AF285" s="278"/>
      <c r="AG285" s="842"/>
      <c r="AH285" s="842"/>
      <c r="AI285" s="842"/>
      <c r="AJ285" s="842"/>
    </row>
    <row r="286" spans="2:36">
      <c r="B286" s="723"/>
      <c r="C286" s="92"/>
      <c r="D286" s="92"/>
      <c r="E286" s="724"/>
      <c r="F286" s="720">
        <f t="shared" si="89"/>
        <v>0</v>
      </c>
      <c r="G286" s="719"/>
      <c r="H286" s="771" t="str">
        <f t="shared" si="92"/>
        <v/>
      </c>
      <c r="I286" s="771" t="str">
        <f t="shared" si="92"/>
        <v/>
      </c>
      <c r="J286" s="695"/>
      <c r="K286" s="784">
        <f t="shared" si="85"/>
        <v>0</v>
      </c>
      <c r="L286" s="773" t="str">
        <f t="shared" si="83"/>
        <v/>
      </c>
      <c r="M286" s="774" t="str">
        <f t="shared" si="86"/>
        <v/>
      </c>
      <c r="N286" s="775" t="str">
        <f t="shared" si="86"/>
        <v/>
      </c>
      <c r="O286" s="776" t="str">
        <f t="shared" si="90"/>
        <v/>
      </c>
      <c r="P286" s="777" t="str">
        <f t="shared" si="94"/>
        <v/>
      </c>
      <c r="Q286" s="778" t="str">
        <f t="shared" si="94"/>
        <v/>
      </c>
      <c r="R286" s="779" t="str">
        <f t="shared" si="94"/>
        <v/>
      </c>
      <c r="S286" s="774" t="str">
        <f t="shared" si="93"/>
        <v/>
      </c>
      <c r="T286" s="775" t="str">
        <f t="shared" si="93"/>
        <v/>
      </c>
      <c r="U286" s="776" t="str">
        <f t="shared" si="93"/>
        <v/>
      </c>
      <c r="V286" s="774" t="str">
        <f t="shared" si="87"/>
        <v/>
      </c>
      <c r="W286" s="775" t="str">
        <f t="shared" si="87"/>
        <v/>
      </c>
      <c r="X286" s="776" t="str">
        <f t="shared" si="87"/>
        <v/>
      </c>
      <c r="Y286" s="774" t="str">
        <f>IFERROR(IF(AND('DOMESTIC Wksht'!$BX$10="No Split",'DOMESTIC Wksht'!$D$1="W001"),VLOOKUP($G286,DOMPO,Y$4,0),VLOOKUP($G286,DOMPO,Y$5,0)),"")</f>
        <v/>
      </c>
      <c r="Z286" s="775" t="str">
        <f>IFERROR(IF(AND('DOMESTIC Wksht'!$BX$10="No Split",'DOMESTIC Wksht'!$D$1="W03"),VLOOKUP($G286,DOMPO,Z$4,0),VLOOKUP($G286,DOMPO,Z$5,0)),"")</f>
        <v/>
      </c>
      <c r="AA286" s="776" t="str">
        <f t="shared" si="84"/>
        <v/>
      </c>
      <c r="AB286" s="783">
        <f t="shared" si="88"/>
        <v>0</v>
      </c>
      <c r="AE286" s="278"/>
      <c r="AF286" s="278"/>
      <c r="AG286" s="842"/>
      <c r="AH286" s="842"/>
      <c r="AI286" s="842"/>
      <c r="AJ286" s="842"/>
    </row>
    <row r="287" spans="2:36">
      <c r="B287" s="723"/>
      <c r="C287" s="92"/>
      <c r="D287" s="92"/>
      <c r="E287" s="724"/>
      <c r="F287" s="720">
        <f t="shared" si="89"/>
        <v>0</v>
      </c>
      <c r="G287" s="719"/>
      <c r="H287" s="771" t="str">
        <f t="shared" si="92"/>
        <v/>
      </c>
      <c r="I287" s="771" t="str">
        <f t="shared" si="92"/>
        <v/>
      </c>
      <c r="J287" s="695"/>
      <c r="K287" s="784">
        <f t="shared" si="85"/>
        <v>0</v>
      </c>
      <c r="L287" s="773" t="str">
        <f t="shared" si="83"/>
        <v/>
      </c>
      <c r="M287" s="774" t="str">
        <f t="shared" si="86"/>
        <v/>
      </c>
      <c r="N287" s="775" t="str">
        <f t="shared" si="86"/>
        <v/>
      </c>
      <c r="O287" s="776" t="str">
        <f t="shared" si="90"/>
        <v/>
      </c>
      <c r="P287" s="777" t="str">
        <f t="shared" si="94"/>
        <v/>
      </c>
      <c r="Q287" s="778" t="str">
        <f t="shared" si="94"/>
        <v/>
      </c>
      <c r="R287" s="779" t="str">
        <f t="shared" si="94"/>
        <v/>
      </c>
      <c r="S287" s="774" t="str">
        <f t="shared" si="93"/>
        <v/>
      </c>
      <c r="T287" s="775" t="str">
        <f t="shared" si="93"/>
        <v/>
      </c>
      <c r="U287" s="776" t="str">
        <f t="shared" si="93"/>
        <v/>
      </c>
      <c r="V287" s="774" t="str">
        <f t="shared" si="87"/>
        <v/>
      </c>
      <c r="W287" s="775" t="str">
        <f t="shared" si="87"/>
        <v/>
      </c>
      <c r="X287" s="776" t="str">
        <f t="shared" si="87"/>
        <v/>
      </c>
      <c r="Y287" s="774" t="str">
        <f>IFERROR(IF(AND('DOMESTIC Wksht'!$BX$10="No Split",'DOMESTIC Wksht'!$D$1="W001"),VLOOKUP($G287,DOMPO,Y$4,0),VLOOKUP($G287,DOMPO,Y$5,0)),"")</f>
        <v/>
      </c>
      <c r="Z287" s="775" t="str">
        <f>IFERROR(IF(AND('DOMESTIC Wksht'!$BX$10="No Split",'DOMESTIC Wksht'!$D$1="W03"),VLOOKUP($G287,DOMPO,Z$4,0),VLOOKUP($G287,DOMPO,Z$5,0)),"")</f>
        <v/>
      </c>
      <c r="AA287" s="776" t="str">
        <f t="shared" si="84"/>
        <v/>
      </c>
      <c r="AB287" s="783">
        <f t="shared" si="88"/>
        <v>0</v>
      </c>
      <c r="AF287" s="278"/>
      <c r="AG287" s="842"/>
      <c r="AH287" s="842"/>
      <c r="AI287" s="842"/>
      <c r="AJ287" s="842"/>
    </row>
    <row r="288" spans="2:36">
      <c r="B288" s="723"/>
      <c r="C288" s="92"/>
      <c r="D288" s="92"/>
      <c r="E288" s="724"/>
      <c r="F288" s="720">
        <f t="shared" si="89"/>
        <v>0</v>
      </c>
      <c r="G288" s="719"/>
      <c r="H288" s="771" t="str">
        <f t="shared" ref="H288:I307" si="95">IFERROR(VLOOKUP($G288,DOMPO,H$5,0),"")</f>
        <v/>
      </c>
      <c r="I288" s="771" t="str">
        <f t="shared" si="95"/>
        <v/>
      </c>
      <c r="J288" s="695"/>
      <c r="K288" s="784">
        <f t="shared" si="85"/>
        <v>0</v>
      </c>
      <c r="L288" s="773" t="str">
        <f t="shared" si="83"/>
        <v/>
      </c>
      <c r="M288" s="774" t="str">
        <f t="shared" si="86"/>
        <v/>
      </c>
      <c r="N288" s="775" t="str">
        <f t="shared" si="86"/>
        <v/>
      </c>
      <c r="O288" s="776" t="str">
        <f t="shared" si="90"/>
        <v/>
      </c>
      <c r="P288" s="777" t="str">
        <f t="shared" si="94"/>
        <v/>
      </c>
      <c r="Q288" s="778" t="str">
        <f t="shared" si="94"/>
        <v/>
      </c>
      <c r="R288" s="779" t="str">
        <f t="shared" si="94"/>
        <v/>
      </c>
      <c r="S288" s="774" t="str">
        <f t="shared" si="93"/>
        <v/>
      </c>
      <c r="T288" s="775" t="str">
        <f t="shared" si="93"/>
        <v/>
      </c>
      <c r="U288" s="776" t="str">
        <f t="shared" si="93"/>
        <v/>
      </c>
      <c r="V288" s="774" t="str">
        <f t="shared" si="87"/>
        <v/>
      </c>
      <c r="W288" s="775" t="str">
        <f t="shared" si="87"/>
        <v/>
      </c>
      <c r="X288" s="776" t="str">
        <f t="shared" si="87"/>
        <v/>
      </c>
      <c r="Y288" s="774" t="str">
        <f>IFERROR(IF(AND('DOMESTIC Wksht'!$BX$10="No Split",'DOMESTIC Wksht'!$D$1="W001"),VLOOKUP($G288,DOMPO,Y$4,0),VLOOKUP($G288,DOMPO,Y$5,0)),"")</f>
        <v/>
      </c>
      <c r="Z288" s="775" t="str">
        <f>IFERROR(IF(AND('DOMESTIC Wksht'!$BX$10="No Split",'DOMESTIC Wksht'!$D$1="W03"),VLOOKUP($G288,DOMPO,Z$4,0),VLOOKUP($G288,DOMPO,Z$5,0)),"")</f>
        <v/>
      </c>
      <c r="AA288" s="776" t="str">
        <f t="shared" si="84"/>
        <v/>
      </c>
      <c r="AB288" s="783">
        <f t="shared" si="88"/>
        <v>0</v>
      </c>
      <c r="AF288" s="278"/>
      <c r="AG288" s="842"/>
      <c r="AH288" s="842"/>
      <c r="AI288" s="842"/>
      <c r="AJ288" s="842"/>
    </row>
    <row r="289" spans="2:36">
      <c r="B289" s="723"/>
      <c r="C289" s="92"/>
      <c r="D289" s="92"/>
      <c r="E289" s="724"/>
      <c r="F289" s="720">
        <f t="shared" si="89"/>
        <v>0</v>
      </c>
      <c r="G289" s="719"/>
      <c r="H289" s="771" t="str">
        <f t="shared" si="95"/>
        <v/>
      </c>
      <c r="I289" s="771" t="str">
        <f t="shared" si="95"/>
        <v/>
      </c>
      <c r="J289" s="695"/>
      <c r="K289" s="784">
        <f t="shared" si="85"/>
        <v>0</v>
      </c>
      <c r="L289" s="773" t="str">
        <f t="shared" si="83"/>
        <v/>
      </c>
      <c r="M289" s="774" t="str">
        <f t="shared" si="86"/>
        <v/>
      </c>
      <c r="N289" s="775" t="str">
        <f t="shared" si="86"/>
        <v/>
      </c>
      <c r="O289" s="776" t="str">
        <f t="shared" si="90"/>
        <v/>
      </c>
      <c r="P289" s="777" t="str">
        <f t="shared" si="94"/>
        <v/>
      </c>
      <c r="Q289" s="778" t="str">
        <f t="shared" si="94"/>
        <v/>
      </c>
      <c r="R289" s="779" t="str">
        <f t="shared" si="94"/>
        <v/>
      </c>
      <c r="S289" s="774" t="str">
        <f t="shared" si="93"/>
        <v/>
      </c>
      <c r="T289" s="775" t="str">
        <f t="shared" si="93"/>
        <v/>
      </c>
      <c r="U289" s="776" t="str">
        <f t="shared" si="93"/>
        <v/>
      </c>
      <c r="V289" s="774" t="str">
        <f t="shared" si="87"/>
        <v/>
      </c>
      <c r="W289" s="775" t="str">
        <f t="shared" si="87"/>
        <v/>
      </c>
      <c r="X289" s="776" t="str">
        <f t="shared" si="87"/>
        <v/>
      </c>
      <c r="Y289" s="774" t="str">
        <f>IFERROR(IF(AND('DOMESTIC Wksht'!$BX$10="No Split",'DOMESTIC Wksht'!$D$1="W001"),VLOOKUP($G289,DOMPO,Y$4,0),VLOOKUP($G289,DOMPO,Y$5,0)),"")</f>
        <v/>
      </c>
      <c r="Z289" s="775" t="str">
        <f>IFERROR(IF(AND('DOMESTIC Wksht'!$BX$10="No Split",'DOMESTIC Wksht'!$D$1="W03"),VLOOKUP($G289,DOMPO,Z$4,0),VLOOKUP($G289,DOMPO,Z$5,0)),"")</f>
        <v/>
      </c>
      <c r="AA289" s="776" t="str">
        <f t="shared" si="84"/>
        <v/>
      </c>
      <c r="AB289" s="783">
        <f t="shared" si="88"/>
        <v>0</v>
      </c>
      <c r="AF289" s="278"/>
      <c r="AG289" s="842"/>
      <c r="AH289" s="842"/>
      <c r="AI289" s="842"/>
      <c r="AJ289" s="842"/>
    </row>
    <row r="290" spans="2:36">
      <c r="B290" s="723"/>
      <c r="C290" s="92"/>
      <c r="D290" s="92"/>
      <c r="E290" s="724"/>
      <c r="F290" s="720">
        <f t="shared" si="89"/>
        <v>0</v>
      </c>
      <c r="G290" s="719"/>
      <c r="H290" s="771" t="str">
        <f t="shared" si="95"/>
        <v/>
      </c>
      <c r="I290" s="771" t="str">
        <f t="shared" si="95"/>
        <v/>
      </c>
      <c r="J290" s="695"/>
      <c r="K290" s="784">
        <f t="shared" si="85"/>
        <v>0</v>
      </c>
      <c r="L290" s="773" t="str">
        <f t="shared" si="83"/>
        <v/>
      </c>
      <c r="M290" s="774" t="str">
        <f t="shared" si="86"/>
        <v/>
      </c>
      <c r="N290" s="775" t="str">
        <f t="shared" si="86"/>
        <v/>
      </c>
      <c r="O290" s="776" t="str">
        <f t="shared" si="90"/>
        <v/>
      </c>
      <c r="P290" s="777" t="str">
        <f t="shared" si="94"/>
        <v/>
      </c>
      <c r="Q290" s="778" t="str">
        <f t="shared" si="94"/>
        <v/>
      </c>
      <c r="R290" s="779" t="str">
        <f t="shared" si="94"/>
        <v/>
      </c>
      <c r="S290" s="774" t="str">
        <f t="shared" si="93"/>
        <v/>
      </c>
      <c r="T290" s="775" t="str">
        <f t="shared" si="93"/>
        <v/>
      </c>
      <c r="U290" s="776" t="str">
        <f t="shared" si="93"/>
        <v/>
      </c>
      <c r="V290" s="774" t="str">
        <f t="shared" si="87"/>
        <v/>
      </c>
      <c r="W290" s="775" t="str">
        <f t="shared" si="87"/>
        <v/>
      </c>
      <c r="X290" s="776" t="str">
        <f t="shared" si="87"/>
        <v/>
      </c>
      <c r="Y290" s="774" t="str">
        <f>IFERROR(IF(AND('DOMESTIC Wksht'!$BX$10="No Split",'DOMESTIC Wksht'!$D$1="W001"),VLOOKUP($G290,DOMPO,Y$4,0),VLOOKUP($G290,DOMPO,Y$5,0)),"")</f>
        <v/>
      </c>
      <c r="Z290" s="775" t="str">
        <f>IFERROR(IF(AND('DOMESTIC Wksht'!$BX$10="No Split",'DOMESTIC Wksht'!$D$1="W03"),VLOOKUP($G290,DOMPO,Z$4,0),VLOOKUP($G290,DOMPO,Z$5,0)),"")</f>
        <v/>
      </c>
      <c r="AA290" s="776" t="str">
        <f t="shared" si="84"/>
        <v/>
      </c>
      <c r="AB290" s="783">
        <f t="shared" si="88"/>
        <v>0</v>
      </c>
      <c r="AF290" s="278"/>
      <c r="AG290" s="842"/>
      <c r="AH290" s="842"/>
      <c r="AI290" s="842"/>
      <c r="AJ290" s="842"/>
    </row>
    <row r="291" spans="2:36">
      <c r="B291" s="723"/>
      <c r="C291" s="92"/>
      <c r="D291" s="92"/>
      <c r="E291" s="724"/>
      <c r="F291" s="720">
        <f t="shared" si="89"/>
        <v>0</v>
      </c>
      <c r="G291" s="719"/>
      <c r="H291" s="771" t="str">
        <f t="shared" si="95"/>
        <v/>
      </c>
      <c r="I291" s="771" t="str">
        <f t="shared" si="95"/>
        <v/>
      </c>
      <c r="J291" s="695"/>
      <c r="K291" s="784">
        <f t="shared" si="85"/>
        <v>0</v>
      </c>
      <c r="L291" s="773" t="str">
        <f t="shared" si="83"/>
        <v/>
      </c>
      <c r="M291" s="774" t="str">
        <f t="shared" si="86"/>
        <v/>
      </c>
      <c r="N291" s="775" t="str">
        <f t="shared" si="86"/>
        <v/>
      </c>
      <c r="O291" s="776" t="str">
        <f t="shared" si="90"/>
        <v/>
      </c>
      <c r="P291" s="777" t="str">
        <f t="shared" si="94"/>
        <v/>
      </c>
      <c r="Q291" s="778" t="str">
        <f t="shared" si="94"/>
        <v/>
      </c>
      <c r="R291" s="779" t="str">
        <f t="shared" si="94"/>
        <v/>
      </c>
      <c r="S291" s="774" t="str">
        <f t="shared" si="93"/>
        <v/>
      </c>
      <c r="T291" s="775" t="str">
        <f t="shared" si="93"/>
        <v/>
      </c>
      <c r="U291" s="776" t="str">
        <f t="shared" si="93"/>
        <v/>
      </c>
      <c r="V291" s="774" t="str">
        <f t="shared" si="87"/>
        <v/>
      </c>
      <c r="W291" s="775" t="str">
        <f t="shared" si="87"/>
        <v/>
      </c>
      <c r="X291" s="776" t="str">
        <f t="shared" si="87"/>
        <v/>
      </c>
      <c r="Y291" s="774" t="str">
        <f>IFERROR(IF(AND('DOMESTIC Wksht'!$BX$10="No Split",'DOMESTIC Wksht'!$D$1="W001"),VLOOKUP($G291,DOMPO,Y$4,0),VLOOKUP($G291,DOMPO,Y$5,0)),"")</f>
        <v/>
      </c>
      <c r="Z291" s="775" t="str">
        <f>IFERROR(IF(AND('DOMESTIC Wksht'!$BX$10="No Split",'DOMESTIC Wksht'!$D$1="W03"),VLOOKUP($G291,DOMPO,Z$4,0),VLOOKUP($G291,DOMPO,Z$5,0)),"")</f>
        <v/>
      </c>
      <c r="AA291" s="776" t="str">
        <f t="shared" si="84"/>
        <v/>
      </c>
      <c r="AB291" s="783">
        <f t="shared" si="88"/>
        <v>0</v>
      </c>
      <c r="AF291" s="278"/>
      <c r="AG291" s="842"/>
      <c r="AH291" s="842"/>
      <c r="AI291" s="842"/>
      <c r="AJ291" s="842"/>
    </row>
    <row r="292" spans="2:36">
      <c r="B292" s="723"/>
      <c r="C292" s="92"/>
      <c r="D292" s="92"/>
      <c r="E292" s="724"/>
      <c r="F292" s="720">
        <f t="shared" si="89"/>
        <v>0</v>
      </c>
      <c r="G292" s="719"/>
      <c r="H292" s="771" t="str">
        <f t="shared" si="95"/>
        <v/>
      </c>
      <c r="I292" s="771" t="str">
        <f t="shared" si="95"/>
        <v/>
      </c>
      <c r="J292" s="695"/>
      <c r="K292" s="784">
        <f t="shared" si="85"/>
        <v>0</v>
      </c>
      <c r="L292" s="773" t="str">
        <f t="shared" si="83"/>
        <v/>
      </c>
      <c r="M292" s="774" t="str">
        <f t="shared" si="86"/>
        <v/>
      </c>
      <c r="N292" s="775" t="str">
        <f t="shared" si="86"/>
        <v/>
      </c>
      <c r="O292" s="776" t="str">
        <f t="shared" si="90"/>
        <v/>
      </c>
      <c r="P292" s="777" t="str">
        <f t="shared" si="94"/>
        <v/>
      </c>
      <c r="Q292" s="778" t="str">
        <f t="shared" si="94"/>
        <v/>
      </c>
      <c r="R292" s="779" t="str">
        <f t="shared" si="94"/>
        <v/>
      </c>
      <c r="S292" s="774" t="str">
        <f t="shared" si="93"/>
        <v/>
      </c>
      <c r="T292" s="775" t="str">
        <f t="shared" si="93"/>
        <v/>
      </c>
      <c r="U292" s="776" t="str">
        <f t="shared" si="93"/>
        <v/>
      </c>
      <c r="V292" s="774" t="str">
        <f t="shared" si="87"/>
        <v/>
      </c>
      <c r="W292" s="775" t="str">
        <f t="shared" si="87"/>
        <v/>
      </c>
      <c r="X292" s="776" t="str">
        <f t="shared" si="87"/>
        <v/>
      </c>
      <c r="Y292" s="774" t="str">
        <f>IFERROR(IF(AND('DOMESTIC Wksht'!$BX$10="No Split",'DOMESTIC Wksht'!$D$1="W001"),VLOOKUP($G292,DOMPO,Y$4,0),VLOOKUP($G292,DOMPO,Y$5,0)),"")</f>
        <v/>
      </c>
      <c r="Z292" s="775" t="str">
        <f>IFERROR(IF(AND('DOMESTIC Wksht'!$BX$10="No Split",'DOMESTIC Wksht'!$D$1="W03"),VLOOKUP($G292,DOMPO,Z$4,0),VLOOKUP($G292,DOMPO,Z$5,0)),"")</f>
        <v/>
      </c>
      <c r="AA292" s="776" t="str">
        <f t="shared" si="84"/>
        <v/>
      </c>
      <c r="AB292" s="783">
        <f t="shared" si="88"/>
        <v>0</v>
      </c>
      <c r="AF292" s="278"/>
      <c r="AG292" s="842"/>
      <c r="AH292" s="842"/>
      <c r="AI292" s="842"/>
      <c r="AJ292" s="842"/>
    </row>
    <row r="293" spans="2:36">
      <c r="B293" s="723"/>
      <c r="C293" s="92"/>
      <c r="D293" s="92"/>
      <c r="E293" s="724"/>
      <c r="F293" s="720">
        <f t="shared" si="89"/>
        <v>0</v>
      </c>
      <c r="G293" s="719"/>
      <c r="H293" s="771" t="str">
        <f t="shared" si="95"/>
        <v/>
      </c>
      <c r="I293" s="771" t="str">
        <f t="shared" si="95"/>
        <v/>
      </c>
      <c r="J293" s="695"/>
      <c r="K293" s="784">
        <f t="shared" si="85"/>
        <v>0</v>
      </c>
      <c r="L293" s="773" t="str">
        <f t="shared" si="83"/>
        <v/>
      </c>
      <c r="M293" s="774" t="str">
        <f t="shared" si="86"/>
        <v/>
      </c>
      <c r="N293" s="775" t="str">
        <f t="shared" si="86"/>
        <v/>
      </c>
      <c r="O293" s="776" t="str">
        <f t="shared" si="90"/>
        <v/>
      </c>
      <c r="P293" s="777" t="str">
        <f t="shared" si="94"/>
        <v/>
      </c>
      <c r="Q293" s="778" t="str">
        <f t="shared" si="94"/>
        <v/>
      </c>
      <c r="R293" s="779" t="str">
        <f t="shared" si="94"/>
        <v/>
      </c>
      <c r="S293" s="774" t="str">
        <f t="shared" si="93"/>
        <v/>
      </c>
      <c r="T293" s="775" t="str">
        <f t="shared" si="93"/>
        <v/>
      </c>
      <c r="U293" s="776" t="str">
        <f t="shared" si="93"/>
        <v/>
      </c>
      <c r="V293" s="774" t="str">
        <f t="shared" si="87"/>
        <v/>
      </c>
      <c r="W293" s="775" t="str">
        <f t="shared" si="87"/>
        <v/>
      </c>
      <c r="X293" s="776" t="str">
        <f t="shared" si="87"/>
        <v/>
      </c>
      <c r="Y293" s="774" t="str">
        <f>IFERROR(IF(AND('DOMESTIC Wksht'!$BX$10="No Split",'DOMESTIC Wksht'!$D$1="W001"),VLOOKUP($G293,DOMPO,Y$4,0),VLOOKUP($G293,DOMPO,Y$5,0)),"")</f>
        <v/>
      </c>
      <c r="Z293" s="775" t="str">
        <f>IFERROR(IF(AND('DOMESTIC Wksht'!$BX$10="No Split",'DOMESTIC Wksht'!$D$1="W03"),VLOOKUP($G293,DOMPO,Z$4,0),VLOOKUP($G293,DOMPO,Z$5,0)),"")</f>
        <v/>
      </c>
      <c r="AA293" s="776" t="str">
        <f t="shared" si="84"/>
        <v/>
      </c>
      <c r="AB293" s="783">
        <f t="shared" si="88"/>
        <v>0</v>
      </c>
      <c r="AF293" s="278"/>
      <c r="AG293" s="842"/>
      <c r="AH293" s="842"/>
      <c r="AI293" s="842"/>
      <c r="AJ293" s="842"/>
    </row>
    <row r="294" spans="2:36">
      <c r="B294" s="723"/>
      <c r="C294" s="92"/>
      <c r="D294" s="92"/>
      <c r="E294" s="724"/>
      <c r="F294" s="720">
        <f t="shared" si="89"/>
        <v>0</v>
      </c>
      <c r="G294" s="719"/>
      <c r="H294" s="771" t="str">
        <f t="shared" si="95"/>
        <v/>
      </c>
      <c r="I294" s="771" t="str">
        <f t="shared" si="95"/>
        <v/>
      </c>
      <c r="J294" s="695"/>
      <c r="K294" s="784">
        <f t="shared" si="85"/>
        <v>0</v>
      </c>
      <c r="L294" s="773" t="str">
        <f t="shared" si="83"/>
        <v/>
      </c>
      <c r="M294" s="774" t="str">
        <f t="shared" si="86"/>
        <v/>
      </c>
      <c r="N294" s="775" t="str">
        <f t="shared" si="86"/>
        <v/>
      </c>
      <c r="O294" s="776" t="str">
        <f t="shared" si="90"/>
        <v/>
      </c>
      <c r="P294" s="777" t="str">
        <f t="shared" si="94"/>
        <v/>
      </c>
      <c r="Q294" s="778" t="str">
        <f t="shared" si="94"/>
        <v/>
      </c>
      <c r="R294" s="779" t="str">
        <f t="shared" si="94"/>
        <v/>
      </c>
      <c r="S294" s="774" t="str">
        <f t="shared" si="93"/>
        <v/>
      </c>
      <c r="T294" s="775" t="str">
        <f t="shared" si="93"/>
        <v/>
      </c>
      <c r="U294" s="776" t="str">
        <f t="shared" si="93"/>
        <v/>
      </c>
      <c r="V294" s="774" t="str">
        <f t="shared" si="87"/>
        <v/>
      </c>
      <c r="W294" s="775" t="str">
        <f t="shared" si="87"/>
        <v/>
      </c>
      <c r="X294" s="776" t="str">
        <f t="shared" si="87"/>
        <v/>
      </c>
      <c r="Y294" s="774" t="str">
        <f>IFERROR(IF(AND('DOMESTIC Wksht'!$BX$10="No Split",'DOMESTIC Wksht'!$D$1="W001"),VLOOKUP($G294,DOMPO,Y$4,0),VLOOKUP($G294,DOMPO,Y$5,0)),"")</f>
        <v/>
      </c>
      <c r="Z294" s="775" t="str">
        <f>IFERROR(IF(AND('DOMESTIC Wksht'!$BX$10="No Split",'DOMESTIC Wksht'!$D$1="W03"),VLOOKUP($G294,DOMPO,Z$4,0),VLOOKUP($G294,DOMPO,Z$5,0)),"")</f>
        <v/>
      </c>
      <c r="AA294" s="776" t="str">
        <f t="shared" si="84"/>
        <v/>
      </c>
      <c r="AB294" s="783">
        <f t="shared" si="88"/>
        <v>0</v>
      </c>
      <c r="AF294" s="278"/>
      <c r="AG294" s="842"/>
      <c r="AH294" s="842"/>
      <c r="AI294" s="842"/>
      <c r="AJ294" s="842"/>
    </row>
    <row r="295" spans="2:36">
      <c r="B295" s="723"/>
      <c r="C295" s="92"/>
      <c r="D295" s="92"/>
      <c r="E295" s="724"/>
      <c r="F295" s="720">
        <f t="shared" si="89"/>
        <v>0</v>
      </c>
      <c r="G295" s="719"/>
      <c r="H295" s="771" t="str">
        <f t="shared" si="95"/>
        <v/>
      </c>
      <c r="I295" s="771" t="str">
        <f t="shared" si="95"/>
        <v/>
      </c>
      <c r="J295" s="695"/>
      <c r="K295" s="784">
        <f t="shared" si="85"/>
        <v>0</v>
      </c>
      <c r="L295" s="773" t="str">
        <f t="shared" si="83"/>
        <v/>
      </c>
      <c r="M295" s="774" t="str">
        <f t="shared" si="86"/>
        <v/>
      </c>
      <c r="N295" s="775" t="str">
        <f t="shared" si="86"/>
        <v/>
      </c>
      <c r="O295" s="776" t="str">
        <f t="shared" si="90"/>
        <v/>
      </c>
      <c r="P295" s="777" t="str">
        <f t="shared" si="94"/>
        <v/>
      </c>
      <c r="Q295" s="778" t="str">
        <f t="shared" si="94"/>
        <v/>
      </c>
      <c r="R295" s="779" t="str">
        <f t="shared" si="94"/>
        <v/>
      </c>
      <c r="S295" s="774" t="str">
        <f t="shared" si="93"/>
        <v/>
      </c>
      <c r="T295" s="775" t="str">
        <f t="shared" si="93"/>
        <v/>
      </c>
      <c r="U295" s="776" t="str">
        <f t="shared" si="93"/>
        <v/>
      </c>
      <c r="V295" s="774" t="str">
        <f t="shared" si="87"/>
        <v/>
      </c>
      <c r="W295" s="775" t="str">
        <f t="shared" si="87"/>
        <v/>
      </c>
      <c r="X295" s="776" t="str">
        <f t="shared" si="87"/>
        <v/>
      </c>
      <c r="Y295" s="774" t="str">
        <f>IFERROR(IF(AND('DOMESTIC Wksht'!$BX$10="No Split",'DOMESTIC Wksht'!$D$1="W001"),VLOOKUP($G295,DOMPO,Y$4,0),VLOOKUP($G295,DOMPO,Y$5,0)),"")</f>
        <v/>
      </c>
      <c r="Z295" s="775" t="str">
        <f>IFERROR(IF(AND('DOMESTIC Wksht'!$BX$10="No Split",'DOMESTIC Wksht'!$D$1="W03"),VLOOKUP($G295,DOMPO,Z$4,0),VLOOKUP($G295,DOMPO,Z$5,0)),"")</f>
        <v/>
      </c>
      <c r="AA295" s="776" t="str">
        <f t="shared" si="84"/>
        <v/>
      </c>
      <c r="AB295" s="783">
        <f t="shared" si="88"/>
        <v>0</v>
      </c>
      <c r="AF295" s="278"/>
      <c r="AG295" s="842"/>
      <c r="AH295" s="842"/>
      <c r="AI295" s="842"/>
      <c r="AJ295" s="842"/>
    </row>
    <row r="296" spans="2:36">
      <c r="B296" s="723"/>
      <c r="C296" s="92"/>
      <c r="D296" s="92"/>
      <c r="E296" s="724"/>
      <c r="F296" s="720">
        <f t="shared" si="89"/>
        <v>0</v>
      </c>
      <c r="G296" s="719"/>
      <c r="H296" s="771" t="str">
        <f t="shared" si="95"/>
        <v/>
      </c>
      <c r="I296" s="771" t="str">
        <f t="shared" si="95"/>
        <v/>
      </c>
      <c r="J296" s="695"/>
      <c r="K296" s="784">
        <f t="shared" si="85"/>
        <v>0</v>
      </c>
      <c r="L296" s="773" t="str">
        <f t="shared" si="83"/>
        <v/>
      </c>
      <c r="M296" s="774" t="str">
        <f t="shared" si="86"/>
        <v/>
      </c>
      <c r="N296" s="775" t="str">
        <f t="shared" si="86"/>
        <v/>
      </c>
      <c r="O296" s="776" t="str">
        <f t="shared" si="90"/>
        <v/>
      </c>
      <c r="P296" s="777" t="str">
        <f t="shared" si="94"/>
        <v/>
      </c>
      <c r="Q296" s="778" t="str">
        <f t="shared" si="94"/>
        <v/>
      </c>
      <c r="R296" s="779" t="str">
        <f t="shared" si="94"/>
        <v/>
      </c>
      <c r="S296" s="774" t="str">
        <f t="shared" si="93"/>
        <v/>
      </c>
      <c r="T296" s="775" t="str">
        <f t="shared" si="93"/>
        <v/>
      </c>
      <c r="U296" s="776" t="str">
        <f t="shared" si="93"/>
        <v/>
      </c>
      <c r="V296" s="774" t="str">
        <f t="shared" si="87"/>
        <v/>
      </c>
      <c r="W296" s="775" t="str">
        <f t="shared" si="87"/>
        <v/>
      </c>
      <c r="X296" s="776" t="str">
        <f t="shared" si="87"/>
        <v/>
      </c>
      <c r="Y296" s="774" t="str">
        <f>IFERROR(IF(AND('DOMESTIC Wksht'!$BX$10="No Split",'DOMESTIC Wksht'!$D$1="W001"),VLOOKUP($G296,DOMPO,Y$4,0),VLOOKUP($G296,DOMPO,Y$5,0)),"")</f>
        <v/>
      </c>
      <c r="Z296" s="775" t="str">
        <f>IFERROR(IF(AND('DOMESTIC Wksht'!$BX$10="No Split",'DOMESTIC Wksht'!$D$1="W03"),VLOOKUP($G296,DOMPO,Z$4,0),VLOOKUP($G296,DOMPO,Z$5,0)),"")</f>
        <v/>
      </c>
      <c r="AA296" s="776" t="str">
        <f t="shared" si="84"/>
        <v/>
      </c>
      <c r="AB296" s="783">
        <f t="shared" si="88"/>
        <v>0</v>
      </c>
      <c r="AF296" s="278"/>
      <c r="AG296" s="842"/>
      <c r="AH296" s="842"/>
      <c r="AI296" s="842"/>
      <c r="AJ296" s="842"/>
    </row>
    <row r="297" spans="2:36">
      <c r="B297" s="723"/>
      <c r="C297" s="92"/>
      <c r="D297" s="92"/>
      <c r="E297" s="724"/>
      <c r="F297" s="720">
        <f t="shared" si="89"/>
        <v>0</v>
      </c>
      <c r="G297" s="719"/>
      <c r="H297" s="771" t="str">
        <f t="shared" si="95"/>
        <v/>
      </c>
      <c r="I297" s="771" t="str">
        <f t="shared" si="95"/>
        <v/>
      </c>
      <c r="J297" s="695"/>
      <c r="K297" s="784">
        <f t="shared" si="85"/>
        <v>0</v>
      </c>
      <c r="L297" s="773" t="str">
        <f t="shared" si="83"/>
        <v/>
      </c>
      <c r="M297" s="774" t="str">
        <f t="shared" si="86"/>
        <v/>
      </c>
      <c r="N297" s="775" t="str">
        <f t="shared" si="86"/>
        <v/>
      </c>
      <c r="O297" s="776" t="str">
        <f t="shared" si="90"/>
        <v/>
      </c>
      <c r="P297" s="777" t="str">
        <f t="shared" si="94"/>
        <v/>
      </c>
      <c r="Q297" s="778" t="str">
        <f t="shared" si="94"/>
        <v/>
      </c>
      <c r="R297" s="779" t="str">
        <f t="shared" si="94"/>
        <v/>
      </c>
      <c r="S297" s="774" t="str">
        <f t="shared" si="93"/>
        <v/>
      </c>
      <c r="T297" s="775" t="str">
        <f t="shared" si="93"/>
        <v/>
      </c>
      <c r="U297" s="776" t="str">
        <f t="shared" si="93"/>
        <v/>
      </c>
      <c r="V297" s="774" t="str">
        <f t="shared" si="87"/>
        <v/>
      </c>
      <c r="W297" s="775" t="str">
        <f t="shared" si="87"/>
        <v/>
      </c>
      <c r="X297" s="776" t="str">
        <f t="shared" si="87"/>
        <v/>
      </c>
      <c r="Y297" s="774" t="str">
        <f>IFERROR(IF(AND('DOMESTIC Wksht'!$BX$10="No Split",'DOMESTIC Wksht'!$D$1="W001"),VLOOKUP($G297,DOMPO,Y$4,0),VLOOKUP($G297,DOMPO,Y$5,0)),"")</f>
        <v/>
      </c>
      <c r="Z297" s="775" t="str">
        <f>IFERROR(IF(AND('DOMESTIC Wksht'!$BX$10="No Split",'DOMESTIC Wksht'!$D$1="W03"),VLOOKUP($G297,DOMPO,Z$4,0),VLOOKUP($G297,DOMPO,Z$5,0)),"")</f>
        <v/>
      </c>
      <c r="AA297" s="776" t="str">
        <f t="shared" si="84"/>
        <v/>
      </c>
      <c r="AB297" s="783">
        <f t="shared" si="88"/>
        <v>0</v>
      </c>
      <c r="AF297" s="278"/>
      <c r="AG297" s="842"/>
      <c r="AH297" s="842"/>
      <c r="AI297" s="842"/>
      <c r="AJ297" s="842"/>
    </row>
    <row r="298" spans="2:36">
      <c r="B298" s="723"/>
      <c r="C298" s="92"/>
      <c r="D298" s="92"/>
      <c r="E298" s="724"/>
      <c r="F298" s="720">
        <f t="shared" si="89"/>
        <v>0</v>
      </c>
      <c r="G298" s="719"/>
      <c r="H298" s="771" t="str">
        <f t="shared" si="95"/>
        <v/>
      </c>
      <c r="I298" s="771" t="str">
        <f t="shared" si="95"/>
        <v/>
      </c>
      <c r="J298" s="695"/>
      <c r="K298" s="784">
        <f t="shared" si="85"/>
        <v>0</v>
      </c>
      <c r="L298" s="773" t="str">
        <f t="shared" si="83"/>
        <v/>
      </c>
      <c r="M298" s="774" t="str">
        <f t="shared" si="86"/>
        <v/>
      </c>
      <c r="N298" s="775" t="str">
        <f t="shared" si="86"/>
        <v/>
      </c>
      <c r="O298" s="776" t="str">
        <f t="shared" si="90"/>
        <v/>
      </c>
      <c r="P298" s="777" t="str">
        <f t="shared" ref="P298:R307" si="96">IF(M298&lt;&gt;"",M298,IF($J298&lt;&gt;"",P297,""))</f>
        <v/>
      </c>
      <c r="Q298" s="778" t="str">
        <f t="shared" si="96"/>
        <v/>
      </c>
      <c r="R298" s="779" t="str">
        <f t="shared" si="96"/>
        <v/>
      </c>
      <c r="S298" s="774" t="str">
        <f t="shared" si="93"/>
        <v/>
      </c>
      <c r="T298" s="775" t="str">
        <f t="shared" si="93"/>
        <v/>
      </c>
      <c r="U298" s="776" t="str">
        <f t="shared" si="93"/>
        <v/>
      </c>
      <c r="V298" s="774" t="str">
        <f t="shared" si="87"/>
        <v/>
      </c>
      <c r="W298" s="775" t="str">
        <f t="shared" si="87"/>
        <v/>
      </c>
      <c r="X298" s="776" t="str">
        <f t="shared" si="87"/>
        <v/>
      </c>
      <c r="Y298" s="774" t="str">
        <f>IFERROR(IF(AND('DOMESTIC Wksht'!$BX$10="No Split",'DOMESTIC Wksht'!$D$1="W001"),VLOOKUP($G298,DOMPO,Y$4,0),VLOOKUP($G298,DOMPO,Y$5,0)),"")</f>
        <v/>
      </c>
      <c r="Z298" s="775" t="str">
        <f>IFERROR(IF(AND('DOMESTIC Wksht'!$BX$10="No Split",'DOMESTIC Wksht'!$D$1="W03"),VLOOKUP($G298,DOMPO,Z$4,0),VLOOKUP($G298,DOMPO,Z$5,0)),"")</f>
        <v/>
      </c>
      <c r="AA298" s="776" t="str">
        <f t="shared" si="84"/>
        <v/>
      </c>
      <c r="AB298" s="783">
        <f t="shared" si="88"/>
        <v>0</v>
      </c>
      <c r="AF298" s="278"/>
      <c r="AG298" s="842"/>
      <c r="AH298" s="842"/>
      <c r="AI298" s="842"/>
      <c r="AJ298" s="842"/>
    </row>
    <row r="299" spans="2:36">
      <c r="B299" s="723"/>
      <c r="C299" s="92"/>
      <c r="D299" s="92"/>
      <c r="E299" s="724"/>
      <c r="F299" s="720">
        <f t="shared" si="89"/>
        <v>0</v>
      </c>
      <c r="G299" s="719"/>
      <c r="H299" s="771" t="str">
        <f t="shared" si="95"/>
        <v/>
      </c>
      <c r="I299" s="771" t="str">
        <f t="shared" si="95"/>
        <v/>
      </c>
      <c r="J299" s="695"/>
      <c r="K299" s="784">
        <f t="shared" si="85"/>
        <v>0</v>
      </c>
      <c r="L299" s="773" t="str">
        <f t="shared" si="83"/>
        <v/>
      </c>
      <c r="M299" s="774" t="str">
        <f t="shared" si="86"/>
        <v/>
      </c>
      <c r="N299" s="775" t="str">
        <f t="shared" si="86"/>
        <v/>
      </c>
      <c r="O299" s="776" t="str">
        <f t="shared" si="90"/>
        <v/>
      </c>
      <c r="P299" s="777" t="str">
        <f t="shared" si="96"/>
        <v/>
      </c>
      <c r="Q299" s="778" t="str">
        <f t="shared" si="96"/>
        <v/>
      </c>
      <c r="R299" s="779" t="str">
        <f t="shared" si="96"/>
        <v/>
      </c>
      <c r="S299" s="774" t="str">
        <f t="shared" si="93"/>
        <v/>
      </c>
      <c r="T299" s="775" t="str">
        <f t="shared" si="93"/>
        <v/>
      </c>
      <c r="U299" s="776" t="str">
        <f t="shared" si="93"/>
        <v/>
      </c>
      <c r="V299" s="774" t="str">
        <f t="shared" si="87"/>
        <v/>
      </c>
      <c r="W299" s="775" t="str">
        <f t="shared" si="87"/>
        <v/>
      </c>
      <c r="X299" s="776" t="str">
        <f t="shared" si="87"/>
        <v/>
      </c>
      <c r="Y299" s="774" t="str">
        <f>IFERROR(IF(AND('DOMESTIC Wksht'!$BX$10="No Split",'DOMESTIC Wksht'!$D$1="W001"),VLOOKUP($G299,DOMPO,Y$4,0),VLOOKUP($G299,DOMPO,Y$5,0)),"")</f>
        <v/>
      </c>
      <c r="Z299" s="775" t="str">
        <f>IFERROR(IF(AND('DOMESTIC Wksht'!$BX$10="No Split",'DOMESTIC Wksht'!$D$1="W03"),VLOOKUP($G299,DOMPO,Z$4,0),VLOOKUP($G299,DOMPO,Z$5,0)),"")</f>
        <v/>
      </c>
      <c r="AA299" s="776" t="str">
        <f t="shared" si="84"/>
        <v/>
      </c>
      <c r="AB299" s="783">
        <f t="shared" si="88"/>
        <v>0</v>
      </c>
      <c r="AF299" s="278"/>
      <c r="AG299" s="842"/>
      <c r="AH299" s="842"/>
      <c r="AI299" s="842"/>
      <c r="AJ299" s="842"/>
    </row>
    <row r="300" spans="2:36">
      <c r="B300" s="723"/>
      <c r="C300" s="92"/>
      <c r="D300" s="92"/>
      <c r="E300" s="724"/>
      <c r="F300" s="720">
        <f t="shared" si="89"/>
        <v>0</v>
      </c>
      <c r="G300" s="719"/>
      <c r="H300" s="771" t="str">
        <f t="shared" si="95"/>
        <v/>
      </c>
      <c r="I300" s="771" t="str">
        <f t="shared" si="95"/>
        <v/>
      </c>
      <c r="J300" s="695"/>
      <c r="K300" s="784">
        <f t="shared" si="85"/>
        <v>0</v>
      </c>
      <c r="L300" s="773" t="str">
        <f t="shared" si="83"/>
        <v/>
      </c>
      <c r="M300" s="774" t="str">
        <f t="shared" si="86"/>
        <v/>
      </c>
      <c r="N300" s="775" t="str">
        <f t="shared" si="86"/>
        <v/>
      </c>
      <c r="O300" s="776" t="str">
        <f t="shared" si="90"/>
        <v/>
      </c>
      <c r="P300" s="777" t="str">
        <f t="shared" si="96"/>
        <v/>
      </c>
      <c r="Q300" s="778" t="str">
        <f t="shared" si="96"/>
        <v/>
      </c>
      <c r="R300" s="779" t="str">
        <f t="shared" si="96"/>
        <v/>
      </c>
      <c r="S300" s="774" t="str">
        <f t="shared" si="93"/>
        <v/>
      </c>
      <c r="T300" s="775" t="str">
        <f t="shared" si="93"/>
        <v/>
      </c>
      <c r="U300" s="776" t="str">
        <f t="shared" si="93"/>
        <v/>
      </c>
      <c r="V300" s="774" t="str">
        <f t="shared" si="87"/>
        <v/>
      </c>
      <c r="W300" s="775" t="str">
        <f t="shared" si="87"/>
        <v/>
      </c>
      <c r="X300" s="776" t="str">
        <f t="shared" si="87"/>
        <v/>
      </c>
      <c r="Y300" s="774" t="str">
        <f>IFERROR(IF(AND('DOMESTIC Wksht'!$BX$10="No Split",'DOMESTIC Wksht'!$D$1="W001"),VLOOKUP($G300,DOMPO,Y$4,0),VLOOKUP($G300,DOMPO,Y$5,0)),"")</f>
        <v/>
      </c>
      <c r="Z300" s="775" t="str">
        <f>IFERROR(IF(AND('DOMESTIC Wksht'!$BX$10="No Split",'DOMESTIC Wksht'!$D$1="W03"),VLOOKUP($G300,DOMPO,Z$4,0),VLOOKUP($G300,DOMPO,Z$5,0)),"")</f>
        <v/>
      </c>
      <c r="AA300" s="776" t="str">
        <f t="shared" si="84"/>
        <v/>
      </c>
      <c r="AB300" s="783">
        <f t="shared" si="88"/>
        <v>0</v>
      </c>
      <c r="AF300" s="278"/>
      <c r="AG300" s="842"/>
      <c r="AH300" s="842"/>
      <c r="AI300" s="842"/>
      <c r="AJ300" s="842"/>
    </row>
    <row r="301" spans="2:36">
      <c r="B301" s="723"/>
      <c r="C301" s="92"/>
      <c r="D301" s="92"/>
      <c r="E301" s="724"/>
      <c r="F301" s="720">
        <f t="shared" si="89"/>
        <v>0</v>
      </c>
      <c r="G301" s="719"/>
      <c r="H301" s="771" t="str">
        <f t="shared" si="95"/>
        <v/>
      </c>
      <c r="I301" s="771" t="str">
        <f t="shared" si="95"/>
        <v/>
      </c>
      <c r="J301" s="695"/>
      <c r="K301" s="784">
        <f t="shared" si="85"/>
        <v>0</v>
      </c>
      <c r="L301" s="773" t="str">
        <f t="shared" si="83"/>
        <v/>
      </c>
      <c r="M301" s="774" t="str">
        <f t="shared" si="86"/>
        <v/>
      </c>
      <c r="N301" s="775" t="str">
        <f t="shared" si="86"/>
        <v/>
      </c>
      <c r="O301" s="776" t="str">
        <f t="shared" si="90"/>
        <v/>
      </c>
      <c r="P301" s="777" t="str">
        <f t="shared" si="96"/>
        <v/>
      </c>
      <c r="Q301" s="778" t="str">
        <f t="shared" si="96"/>
        <v/>
      </c>
      <c r="R301" s="779" t="str">
        <f t="shared" si="96"/>
        <v/>
      </c>
      <c r="S301" s="774" t="str">
        <f t="shared" si="93"/>
        <v/>
      </c>
      <c r="T301" s="775" t="str">
        <f t="shared" si="93"/>
        <v/>
      </c>
      <c r="U301" s="776" t="str">
        <f t="shared" si="93"/>
        <v/>
      </c>
      <c r="V301" s="774" t="str">
        <f t="shared" si="87"/>
        <v/>
      </c>
      <c r="W301" s="775" t="str">
        <f t="shared" si="87"/>
        <v/>
      </c>
      <c r="X301" s="776" t="str">
        <f t="shared" si="87"/>
        <v/>
      </c>
      <c r="Y301" s="774" t="str">
        <f>IFERROR(IF(AND('DOMESTIC Wksht'!$BX$10="No Split",'DOMESTIC Wksht'!$D$1="W001"),VLOOKUP($G301,DOMPO,Y$4,0),VLOOKUP($G301,DOMPO,Y$5,0)),"")</f>
        <v/>
      </c>
      <c r="Z301" s="775" t="str">
        <f>IFERROR(IF(AND('DOMESTIC Wksht'!$BX$10="No Split",'DOMESTIC Wksht'!$D$1="W03"),VLOOKUP($G301,DOMPO,Z$4,0),VLOOKUP($G301,DOMPO,Z$5,0)),"")</f>
        <v/>
      </c>
      <c r="AA301" s="776" t="str">
        <f t="shared" si="84"/>
        <v/>
      </c>
      <c r="AB301" s="783">
        <f t="shared" si="88"/>
        <v>0</v>
      </c>
      <c r="AF301" s="278"/>
      <c r="AG301" s="842"/>
      <c r="AH301" s="842"/>
      <c r="AI301" s="842"/>
      <c r="AJ301" s="842"/>
    </row>
    <row r="302" spans="2:36">
      <c r="B302" s="723"/>
      <c r="C302" s="92"/>
      <c r="D302" s="92"/>
      <c r="E302" s="724"/>
      <c r="F302" s="720">
        <f t="shared" si="89"/>
        <v>0</v>
      </c>
      <c r="G302" s="719"/>
      <c r="H302" s="771" t="str">
        <f t="shared" si="95"/>
        <v/>
      </c>
      <c r="I302" s="771" t="str">
        <f t="shared" si="95"/>
        <v/>
      </c>
      <c r="J302" s="695"/>
      <c r="K302" s="784">
        <f t="shared" si="85"/>
        <v>0</v>
      </c>
      <c r="L302" s="773" t="str">
        <f t="shared" si="83"/>
        <v/>
      </c>
      <c r="M302" s="774" t="str">
        <f t="shared" si="86"/>
        <v/>
      </c>
      <c r="N302" s="775" t="str">
        <f t="shared" si="86"/>
        <v/>
      </c>
      <c r="O302" s="776" t="str">
        <f t="shared" si="90"/>
        <v/>
      </c>
      <c r="P302" s="777" t="str">
        <f t="shared" si="96"/>
        <v/>
      </c>
      <c r="Q302" s="778" t="str">
        <f t="shared" si="96"/>
        <v/>
      </c>
      <c r="R302" s="779" t="str">
        <f t="shared" si="96"/>
        <v/>
      </c>
      <c r="S302" s="774" t="str">
        <f t="shared" si="93"/>
        <v/>
      </c>
      <c r="T302" s="775" t="str">
        <f t="shared" si="93"/>
        <v/>
      </c>
      <c r="U302" s="776" t="str">
        <f t="shared" si="93"/>
        <v/>
      </c>
      <c r="V302" s="774" t="str">
        <f t="shared" si="87"/>
        <v/>
      </c>
      <c r="W302" s="775" t="str">
        <f t="shared" si="87"/>
        <v/>
      </c>
      <c r="X302" s="776" t="str">
        <f t="shared" si="87"/>
        <v/>
      </c>
      <c r="Y302" s="774" t="str">
        <f>IFERROR(IF(AND('DOMESTIC Wksht'!$BX$10="No Split",'DOMESTIC Wksht'!$D$1="W001"),VLOOKUP($G302,DOMPO,Y$4,0),VLOOKUP($G302,DOMPO,Y$5,0)),"")</f>
        <v/>
      </c>
      <c r="Z302" s="775" t="str">
        <f>IFERROR(IF(AND('DOMESTIC Wksht'!$BX$10="No Split",'DOMESTIC Wksht'!$D$1="W03"),VLOOKUP($G302,DOMPO,Z$4,0),VLOOKUP($G302,DOMPO,Z$5,0)),"")</f>
        <v/>
      </c>
      <c r="AA302" s="776" t="str">
        <f t="shared" si="84"/>
        <v/>
      </c>
      <c r="AB302" s="783">
        <f t="shared" si="88"/>
        <v>0</v>
      </c>
      <c r="AF302" s="278"/>
      <c r="AG302" s="842"/>
      <c r="AH302" s="842"/>
      <c r="AI302" s="842"/>
      <c r="AJ302" s="842"/>
    </row>
    <row r="303" spans="2:36">
      <c r="B303" s="723"/>
      <c r="C303" s="92"/>
      <c r="D303" s="92"/>
      <c r="E303" s="724"/>
      <c r="F303" s="720">
        <f t="shared" si="89"/>
        <v>0</v>
      </c>
      <c r="G303" s="719"/>
      <c r="H303" s="771" t="str">
        <f t="shared" si="95"/>
        <v/>
      </c>
      <c r="I303" s="771" t="str">
        <f t="shared" si="95"/>
        <v/>
      </c>
      <c r="J303" s="695"/>
      <c r="K303" s="784">
        <f t="shared" si="85"/>
        <v>0</v>
      </c>
      <c r="L303" s="773" t="str">
        <f t="shared" si="83"/>
        <v/>
      </c>
      <c r="M303" s="774" t="str">
        <f t="shared" si="86"/>
        <v/>
      </c>
      <c r="N303" s="775" t="str">
        <f t="shared" si="86"/>
        <v/>
      </c>
      <c r="O303" s="776" t="str">
        <f t="shared" si="90"/>
        <v/>
      </c>
      <c r="P303" s="777" t="str">
        <f t="shared" si="96"/>
        <v/>
      </c>
      <c r="Q303" s="778" t="str">
        <f t="shared" si="96"/>
        <v/>
      </c>
      <c r="R303" s="779" t="str">
        <f t="shared" si="96"/>
        <v/>
      </c>
      <c r="S303" s="774" t="str">
        <f t="shared" si="93"/>
        <v/>
      </c>
      <c r="T303" s="775" t="str">
        <f t="shared" si="93"/>
        <v/>
      </c>
      <c r="U303" s="776" t="str">
        <f t="shared" si="93"/>
        <v/>
      </c>
      <c r="V303" s="774" t="str">
        <f t="shared" si="87"/>
        <v/>
      </c>
      <c r="W303" s="775" t="str">
        <f t="shared" si="87"/>
        <v/>
      </c>
      <c r="X303" s="776" t="str">
        <f t="shared" si="87"/>
        <v/>
      </c>
      <c r="Y303" s="774" t="str">
        <f>IFERROR(IF(AND('DOMESTIC Wksht'!$BX$10="No Split",'DOMESTIC Wksht'!$D$1="W001"),VLOOKUP($G303,DOMPO,Y$4,0),VLOOKUP($G303,DOMPO,Y$5,0)),"")</f>
        <v/>
      </c>
      <c r="Z303" s="775" t="str">
        <f>IFERROR(IF(AND('DOMESTIC Wksht'!$BX$10="No Split",'DOMESTIC Wksht'!$D$1="W03"),VLOOKUP($G303,DOMPO,Z$4,0),VLOOKUP($G303,DOMPO,Z$5,0)),"")</f>
        <v/>
      </c>
      <c r="AA303" s="776" t="str">
        <f t="shared" si="84"/>
        <v/>
      </c>
      <c r="AB303" s="783">
        <f t="shared" si="88"/>
        <v>0</v>
      </c>
      <c r="AF303" s="278"/>
      <c r="AG303" s="842"/>
      <c r="AH303" s="842"/>
      <c r="AI303" s="842"/>
      <c r="AJ303" s="842"/>
    </row>
    <row r="304" spans="2:36">
      <c r="B304" s="723"/>
      <c r="C304" s="92"/>
      <c r="D304" s="92"/>
      <c r="E304" s="724"/>
      <c r="F304" s="720">
        <f t="shared" si="89"/>
        <v>0</v>
      </c>
      <c r="G304" s="719"/>
      <c r="H304" s="771" t="str">
        <f t="shared" si="95"/>
        <v/>
      </c>
      <c r="I304" s="771" t="str">
        <f t="shared" si="95"/>
        <v/>
      </c>
      <c r="J304" s="695"/>
      <c r="K304" s="784">
        <f t="shared" si="85"/>
        <v>0</v>
      </c>
      <c r="L304" s="773" t="str">
        <f t="shared" si="83"/>
        <v/>
      </c>
      <c r="M304" s="774" t="str">
        <f t="shared" si="86"/>
        <v/>
      </c>
      <c r="N304" s="775" t="str">
        <f t="shared" si="86"/>
        <v/>
      </c>
      <c r="O304" s="776" t="str">
        <f t="shared" si="90"/>
        <v/>
      </c>
      <c r="P304" s="777" t="str">
        <f t="shared" si="96"/>
        <v/>
      </c>
      <c r="Q304" s="778" t="str">
        <f t="shared" si="96"/>
        <v/>
      </c>
      <c r="R304" s="779" t="str">
        <f t="shared" si="96"/>
        <v/>
      </c>
      <c r="S304" s="774" t="str">
        <f t="shared" si="93"/>
        <v/>
      </c>
      <c r="T304" s="775" t="str">
        <f t="shared" si="93"/>
        <v/>
      </c>
      <c r="U304" s="776" t="str">
        <f t="shared" si="93"/>
        <v/>
      </c>
      <c r="V304" s="774" t="str">
        <f t="shared" si="87"/>
        <v/>
      </c>
      <c r="W304" s="775" t="str">
        <f t="shared" si="87"/>
        <v/>
      </c>
      <c r="X304" s="776" t="str">
        <f t="shared" si="87"/>
        <v/>
      </c>
      <c r="Y304" s="774" t="str">
        <f>IFERROR(IF(AND('DOMESTIC Wksht'!$BX$10="No Split",'DOMESTIC Wksht'!$D$1="W001"),VLOOKUP($G304,DOMPO,Y$4,0),VLOOKUP($G304,DOMPO,Y$5,0)),"")</f>
        <v/>
      </c>
      <c r="Z304" s="775" t="str">
        <f>IFERROR(IF(AND('DOMESTIC Wksht'!$BX$10="No Split",'DOMESTIC Wksht'!$D$1="W03"),VLOOKUP($G304,DOMPO,Z$4,0),VLOOKUP($G304,DOMPO,Z$5,0)),"")</f>
        <v/>
      </c>
      <c r="AA304" s="776" t="str">
        <f t="shared" si="84"/>
        <v/>
      </c>
      <c r="AB304" s="783">
        <f t="shared" si="88"/>
        <v>0</v>
      </c>
      <c r="AF304" s="278"/>
      <c r="AG304" s="842"/>
      <c r="AH304" s="842"/>
      <c r="AI304" s="842"/>
      <c r="AJ304" s="842"/>
    </row>
    <row r="305" spans="2:36">
      <c r="B305" s="723"/>
      <c r="C305" s="92"/>
      <c r="D305" s="92"/>
      <c r="E305" s="724"/>
      <c r="F305" s="720">
        <f t="shared" si="89"/>
        <v>0</v>
      </c>
      <c r="G305" s="719"/>
      <c r="H305" s="771" t="str">
        <f t="shared" si="95"/>
        <v/>
      </c>
      <c r="I305" s="771" t="str">
        <f t="shared" si="95"/>
        <v/>
      </c>
      <c r="J305" s="695"/>
      <c r="K305" s="784">
        <f t="shared" si="85"/>
        <v>0</v>
      </c>
      <c r="L305" s="773" t="str">
        <f t="shared" si="83"/>
        <v/>
      </c>
      <c r="M305" s="774" t="str">
        <f t="shared" si="86"/>
        <v/>
      </c>
      <c r="N305" s="775" t="str">
        <f t="shared" si="86"/>
        <v/>
      </c>
      <c r="O305" s="776" t="str">
        <f t="shared" si="90"/>
        <v/>
      </c>
      <c r="P305" s="777" t="str">
        <f t="shared" si="96"/>
        <v/>
      </c>
      <c r="Q305" s="778" t="str">
        <f t="shared" si="96"/>
        <v/>
      </c>
      <c r="R305" s="779" t="str">
        <f t="shared" si="96"/>
        <v/>
      </c>
      <c r="S305" s="774" t="str">
        <f t="shared" si="93"/>
        <v/>
      </c>
      <c r="T305" s="775" t="str">
        <f t="shared" si="93"/>
        <v/>
      </c>
      <c r="U305" s="776" t="str">
        <f t="shared" si="93"/>
        <v/>
      </c>
      <c r="V305" s="774" t="str">
        <f t="shared" si="87"/>
        <v/>
      </c>
      <c r="W305" s="775" t="str">
        <f t="shared" si="87"/>
        <v/>
      </c>
      <c r="X305" s="776" t="str">
        <f t="shared" si="87"/>
        <v/>
      </c>
      <c r="Y305" s="774" t="str">
        <f>IFERROR(IF(AND('DOMESTIC Wksht'!$BX$10="No Split",'DOMESTIC Wksht'!$D$1="W001"),VLOOKUP($G305,DOMPO,Y$4,0),VLOOKUP($G305,DOMPO,Y$5,0)),"")</f>
        <v/>
      </c>
      <c r="Z305" s="775" t="str">
        <f>IFERROR(IF(AND('DOMESTIC Wksht'!$BX$10="No Split",'DOMESTIC Wksht'!$D$1="W03"),VLOOKUP($G305,DOMPO,Z$4,0),VLOOKUP($G305,DOMPO,Z$5,0)),"")</f>
        <v/>
      </c>
      <c r="AA305" s="776" t="str">
        <f t="shared" si="84"/>
        <v/>
      </c>
      <c r="AB305" s="783">
        <f t="shared" si="88"/>
        <v>0</v>
      </c>
      <c r="AF305" s="278"/>
      <c r="AG305" s="842"/>
      <c r="AH305" s="842"/>
      <c r="AI305" s="842"/>
      <c r="AJ305" s="842"/>
    </row>
    <row r="306" spans="2:36">
      <c r="B306" s="723"/>
      <c r="C306" s="92"/>
      <c r="D306" s="92"/>
      <c r="E306" s="724"/>
      <c r="F306" s="720">
        <f t="shared" si="89"/>
        <v>0</v>
      </c>
      <c r="G306" s="719"/>
      <c r="H306" s="771" t="str">
        <f t="shared" si="95"/>
        <v/>
      </c>
      <c r="I306" s="771" t="str">
        <f t="shared" si="95"/>
        <v/>
      </c>
      <c r="J306" s="695"/>
      <c r="K306" s="784">
        <f t="shared" si="85"/>
        <v>0</v>
      </c>
      <c r="L306" s="773" t="str">
        <f t="shared" si="83"/>
        <v/>
      </c>
      <c r="M306" s="774" t="str">
        <f t="shared" si="86"/>
        <v/>
      </c>
      <c r="N306" s="775" t="str">
        <f t="shared" si="86"/>
        <v/>
      </c>
      <c r="O306" s="776" t="str">
        <f t="shared" si="90"/>
        <v/>
      </c>
      <c r="P306" s="777" t="str">
        <f t="shared" si="96"/>
        <v/>
      </c>
      <c r="Q306" s="778" t="str">
        <f t="shared" si="96"/>
        <v/>
      </c>
      <c r="R306" s="779" t="str">
        <f t="shared" si="96"/>
        <v/>
      </c>
      <c r="S306" s="774" t="str">
        <f t="shared" si="93"/>
        <v/>
      </c>
      <c r="T306" s="775" t="str">
        <f t="shared" si="93"/>
        <v/>
      </c>
      <c r="U306" s="776" t="str">
        <f t="shared" si="93"/>
        <v/>
      </c>
      <c r="V306" s="774" t="str">
        <f t="shared" si="87"/>
        <v/>
      </c>
      <c r="W306" s="775" t="str">
        <f t="shared" si="87"/>
        <v/>
      </c>
      <c r="X306" s="776" t="str">
        <f t="shared" si="87"/>
        <v/>
      </c>
      <c r="Y306" s="774" t="str">
        <f>IFERROR(IF(AND('DOMESTIC Wksht'!$BX$10="No Split",'DOMESTIC Wksht'!$D$1="W001"),VLOOKUP($G306,DOMPO,Y$4,0),VLOOKUP($G306,DOMPO,Y$5,0)),"")</f>
        <v/>
      </c>
      <c r="Z306" s="775" t="str">
        <f>IFERROR(IF(AND('DOMESTIC Wksht'!$BX$10="No Split",'DOMESTIC Wksht'!$D$1="W03"),VLOOKUP($G306,DOMPO,Z$4,0),VLOOKUP($G306,DOMPO,Z$5,0)),"")</f>
        <v/>
      </c>
      <c r="AA306" s="776" t="str">
        <f t="shared" si="84"/>
        <v/>
      </c>
      <c r="AB306" s="783">
        <f t="shared" si="88"/>
        <v>0</v>
      </c>
      <c r="AF306" s="278"/>
      <c r="AG306" s="842"/>
      <c r="AH306" s="842"/>
      <c r="AI306" s="842"/>
      <c r="AJ306" s="842"/>
    </row>
    <row r="307" spans="2:36">
      <c r="B307" s="723"/>
      <c r="C307" s="92"/>
      <c r="D307" s="92"/>
      <c r="E307" s="724"/>
      <c r="F307" s="720">
        <f t="shared" si="89"/>
        <v>0</v>
      </c>
      <c r="G307" s="719"/>
      <c r="H307" s="771" t="str">
        <f t="shared" si="95"/>
        <v/>
      </c>
      <c r="I307" s="771" t="str">
        <f t="shared" si="95"/>
        <v/>
      </c>
      <c r="J307" s="695"/>
      <c r="K307" s="784">
        <f t="shared" si="85"/>
        <v>0</v>
      </c>
      <c r="L307" s="773" t="str">
        <f t="shared" si="83"/>
        <v/>
      </c>
      <c r="M307" s="774" t="str">
        <f t="shared" si="86"/>
        <v/>
      </c>
      <c r="N307" s="775" t="str">
        <f t="shared" si="86"/>
        <v/>
      </c>
      <c r="O307" s="776" t="str">
        <f t="shared" si="90"/>
        <v/>
      </c>
      <c r="P307" s="777" t="str">
        <f t="shared" si="96"/>
        <v/>
      </c>
      <c r="Q307" s="778" t="str">
        <f t="shared" si="96"/>
        <v/>
      </c>
      <c r="R307" s="779" t="str">
        <f t="shared" si="96"/>
        <v/>
      </c>
      <c r="S307" s="774" t="str">
        <f t="shared" si="93"/>
        <v/>
      </c>
      <c r="T307" s="775" t="str">
        <f t="shared" si="93"/>
        <v/>
      </c>
      <c r="U307" s="776" t="str">
        <f t="shared" si="93"/>
        <v/>
      </c>
      <c r="V307" s="774" t="str">
        <f t="shared" si="87"/>
        <v/>
      </c>
      <c r="W307" s="775" t="str">
        <f t="shared" si="87"/>
        <v/>
      </c>
      <c r="X307" s="776" t="str">
        <f t="shared" si="87"/>
        <v/>
      </c>
      <c r="Y307" s="774" t="str">
        <f>IFERROR(IF(AND('DOMESTIC Wksht'!$BX$10="No Split",'DOMESTIC Wksht'!$D$1="W001"),VLOOKUP($G307,DOMPO,Y$4,0),VLOOKUP($G307,DOMPO,Y$5,0)),"")</f>
        <v/>
      </c>
      <c r="Z307" s="775" t="str">
        <f>IFERROR(IF(AND('DOMESTIC Wksht'!$BX$10="No Split",'DOMESTIC Wksht'!$D$1="W03"),VLOOKUP($G307,DOMPO,Z$4,0),VLOOKUP($G307,DOMPO,Z$5,0)),"")</f>
        <v/>
      </c>
      <c r="AA307" s="776" t="str">
        <f t="shared" si="84"/>
        <v/>
      </c>
      <c r="AB307" s="783">
        <f t="shared" si="88"/>
        <v>0</v>
      </c>
      <c r="AF307" s="278"/>
      <c r="AG307" s="842"/>
      <c r="AH307" s="842"/>
      <c r="AI307" s="842"/>
      <c r="AJ307" s="842"/>
    </row>
    <row r="308" spans="2:36">
      <c r="G308" s="842"/>
      <c r="H308" s="696"/>
      <c r="I308" s="696"/>
      <c r="J308" s="842"/>
      <c r="K308" s="842"/>
      <c r="P308" s="492"/>
      <c r="Q308" s="492"/>
      <c r="R308" s="492"/>
      <c r="Y308" s="110"/>
      <c r="Z308" s="110"/>
      <c r="AA308" s="110"/>
      <c r="AB308" s="110"/>
      <c r="AF308" s="278"/>
      <c r="AG308" s="842"/>
      <c r="AH308" s="842"/>
      <c r="AI308" s="842"/>
      <c r="AJ308" s="842"/>
    </row>
    <row r="309" spans="2:36">
      <c r="G309" s="842"/>
      <c r="H309" s="696"/>
      <c r="I309" s="696"/>
      <c r="J309" s="842"/>
      <c r="K309" s="842"/>
      <c r="P309" s="492"/>
      <c r="Q309" s="492"/>
      <c r="R309" s="492"/>
      <c r="Y309" s="110"/>
      <c r="Z309" s="110"/>
      <c r="AA309" s="110"/>
      <c r="AB309" s="110"/>
      <c r="AF309" s="278"/>
      <c r="AG309" s="842"/>
      <c r="AH309" s="842"/>
      <c r="AI309" s="842"/>
      <c r="AJ309" s="842"/>
    </row>
    <row r="310" spans="2:36">
      <c r="G310" s="842"/>
      <c r="H310" s="696"/>
      <c r="I310" s="696"/>
      <c r="J310" s="842"/>
      <c r="K310" s="842"/>
      <c r="P310" s="492"/>
      <c r="Q310" s="492"/>
      <c r="R310" s="492"/>
      <c r="Y310" s="110"/>
      <c r="Z310" s="110"/>
      <c r="AA310" s="110"/>
      <c r="AB310" s="110"/>
      <c r="AF310" s="278"/>
      <c r="AG310" s="842"/>
      <c r="AH310" s="842"/>
      <c r="AI310" s="842"/>
      <c r="AJ310" s="842"/>
    </row>
    <row r="311" spans="2:36">
      <c r="G311" s="842"/>
      <c r="H311" s="696"/>
      <c r="I311" s="696"/>
      <c r="J311" s="842"/>
      <c r="K311" s="842"/>
      <c r="P311" s="492"/>
      <c r="Q311" s="492"/>
      <c r="R311" s="492"/>
      <c r="Y311" s="110"/>
      <c r="Z311" s="110"/>
      <c r="AA311" s="110"/>
      <c r="AB311" s="110"/>
      <c r="AF311" s="278"/>
      <c r="AG311" s="842"/>
      <c r="AH311" s="842"/>
      <c r="AI311" s="842"/>
      <c r="AJ311" s="842"/>
    </row>
    <row r="312" spans="2:36">
      <c r="G312" s="842"/>
      <c r="H312" s="696"/>
      <c r="I312" s="696"/>
      <c r="J312" s="842"/>
      <c r="K312" s="842"/>
      <c r="P312" s="492"/>
      <c r="Q312" s="492"/>
      <c r="R312" s="492"/>
      <c r="Y312" s="110"/>
      <c r="Z312" s="110"/>
      <c r="AA312" s="110"/>
      <c r="AB312" s="110"/>
      <c r="AF312" s="278"/>
      <c r="AG312" s="842"/>
      <c r="AH312" s="842"/>
      <c r="AI312" s="842"/>
      <c r="AJ312" s="842"/>
    </row>
    <row r="313" spans="2:36">
      <c r="G313" s="842"/>
      <c r="H313" s="696"/>
      <c r="I313" s="696"/>
      <c r="J313" s="842"/>
      <c r="K313" s="842"/>
      <c r="P313" s="492"/>
      <c r="Q313" s="492"/>
      <c r="R313" s="492"/>
      <c r="Y313" s="110"/>
      <c r="Z313" s="110"/>
      <c r="AA313" s="110"/>
      <c r="AB313" s="110"/>
      <c r="AF313" s="278"/>
      <c r="AG313" s="842"/>
      <c r="AH313" s="842"/>
      <c r="AI313" s="842"/>
      <c r="AJ313" s="842"/>
    </row>
    <row r="314" spans="2:36">
      <c r="G314" s="842"/>
      <c r="H314" s="696"/>
      <c r="I314" s="696"/>
      <c r="J314" s="842"/>
      <c r="K314" s="842"/>
      <c r="P314" s="492"/>
      <c r="Q314" s="492"/>
      <c r="R314" s="492"/>
      <c r="Y314" s="110"/>
      <c r="Z314" s="110"/>
      <c r="AA314" s="110"/>
      <c r="AB314" s="110"/>
      <c r="AF314" s="278"/>
      <c r="AG314" s="842"/>
      <c r="AH314" s="842"/>
      <c r="AI314" s="842"/>
      <c r="AJ314" s="842"/>
    </row>
    <row r="315" spans="2:36">
      <c r="G315" s="842"/>
      <c r="H315" s="696"/>
      <c r="I315" s="696"/>
      <c r="J315" s="842"/>
      <c r="K315" s="842"/>
      <c r="P315" s="492"/>
      <c r="Q315" s="492"/>
      <c r="R315" s="492"/>
      <c r="Y315" s="110"/>
      <c r="Z315" s="110"/>
      <c r="AA315" s="110"/>
      <c r="AB315" s="110"/>
      <c r="AF315" s="278"/>
      <c r="AG315" s="842"/>
      <c r="AH315" s="842"/>
      <c r="AI315" s="842"/>
      <c r="AJ315" s="842"/>
    </row>
    <row r="316" spans="2:36">
      <c r="G316" s="842"/>
      <c r="H316" s="696"/>
      <c r="I316" s="696"/>
      <c r="J316" s="842"/>
      <c r="K316" s="842"/>
      <c r="P316" s="492"/>
      <c r="Q316" s="492"/>
      <c r="R316" s="492"/>
      <c r="Y316" s="110"/>
      <c r="Z316" s="110"/>
      <c r="AA316" s="110"/>
      <c r="AB316" s="110"/>
      <c r="AF316" s="278"/>
      <c r="AG316" s="842"/>
      <c r="AH316" s="842"/>
      <c r="AI316" s="842"/>
      <c r="AJ316" s="842"/>
    </row>
    <row r="317" spans="2:36">
      <c r="G317" s="842"/>
      <c r="H317" s="696"/>
      <c r="I317" s="696"/>
      <c r="J317" s="842"/>
      <c r="K317" s="842"/>
      <c r="P317" s="492"/>
      <c r="Q317" s="492"/>
      <c r="R317" s="492"/>
      <c r="Y317" s="110"/>
      <c r="Z317" s="110"/>
      <c r="AA317" s="110"/>
      <c r="AB317" s="110"/>
      <c r="AF317" s="278"/>
      <c r="AG317" s="842"/>
      <c r="AH317" s="842"/>
      <c r="AI317" s="842"/>
      <c r="AJ317" s="842"/>
    </row>
    <row r="318" spans="2:36">
      <c r="G318" s="842"/>
      <c r="H318" s="696"/>
      <c r="I318" s="696"/>
      <c r="J318" s="842"/>
      <c r="K318" s="842"/>
      <c r="P318" s="492"/>
      <c r="Q318" s="492"/>
      <c r="R318" s="492"/>
      <c r="Y318" s="110"/>
      <c r="Z318" s="110"/>
      <c r="AA318" s="110"/>
      <c r="AB318" s="110"/>
      <c r="AF318" s="278"/>
      <c r="AG318" s="842"/>
      <c r="AH318" s="842"/>
      <c r="AI318" s="842"/>
      <c r="AJ318" s="842"/>
    </row>
    <row r="319" spans="2:36">
      <c r="G319" s="842"/>
      <c r="H319" s="696"/>
      <c r="I319" s="696"/>
      <c r="J319" s="842"/>
      <c r="K319" s="842"/>
      <c r="P319" s="492"/>
      <c r="Q319" s="492"/>
      <c r="R319" s="492"/>
      <c r="Y319" s="110"/>
      <c r="Z319" s="110"/>
      <c r="AA319" s="110"/>
      <c r="AB319" s="110"/>
      <c r="AF319" s="278"/>
      <c r="AG319" s="842"/>
      <c r="AH319" s="842"/>
      <c r="AI319" s="842"/>
      <c r="AJ319" s="842"/>
    </row>
    <row r="320" spans="2:36">
      <c r="G320" s="842"/>
      <c r="H320" s="696"/>
      <c r="I320" s="696"/>
      <c r="J320" s="842"/>
      <c r="K320" s="842"/>
      <c r="P320" s="492"/>
      <c r="Q320" s="492"/>
      <c r="R320" s="492"/>
      <c r="Y320" s="110"/>
      <c r="Z320" s="110"/>
      <c r="AA320" s="110"/>
      <c r="AB320" s="110"/>
      <c r="AF320" s="278"/>
      <c r="AG320" s="842"/>
      <c r="AH320" s="842"/>
      <c r="AI320" s="842"/>
      <c r="AJ320" s="842"/>
    </row>
    <row r="321" spans="7:36">
      <c r="G321" s="842"/>
      <c r="H321" s="696"/>
      <c r="I321" s="696"/>
      <c r="J321" s="842"/>
      <c r="K321" s="842"/>
      <c r="P321" s="492"/>
      <c r="Q321" s="492"/>
      <c r="R321" s="492"/>
      <c r="Y321" s="110"/>
      <c r="Z321" s="110"/>
      <c r="AA321" s="110"/>
      <c r="AB321" s="110"/>
      <c r="AF321" s="278"/>
      <c r="AG321" s="842"/>
      <c r="AH321" s="842"/>
      <c r="AI321" s="842"/>
      <c r="AJ321" s="842"/>
    </row>
    <row r="322" spans="7:36">
      <c r="G322" s="842"/>
      <c r="H322" s="696"/>
      <c r="I322" s="696"/>
      <c r="J322" s="842"/>
      <c r="K322" s="842"/>
      <c r="P322" s="492"/>
      <c r="Q322" s="492"/>
      <c r="R322" s="492"/>
      <c r="Y322" s="110"/>
      <c r="Z322" s="110"/>
      <c r="AA322" s="110"/>
      <c r="AB322" s="110"/>
      <c r="AF322" s="278"/>
      <c r="AG322" s="842"/>
      <c r="AH322" s="842"/>
      <c r="AI322" s="842"/>
      <c r="AJ322" s="842"/>
    </row>
    <row r="323" spans="7:36">
      <c r="G323" s="842"/>
      <c r="H323" s="696"/>
      <c r="I323" s="696"/>
      <c r="J323" s="842"/>
      <c r="K323" s="842"/>
      <c r="P323" s="492"/>
      <c r="Q323" s="492"/>
      <c r="R323" s="492"/>
      <c r="Y323" s="110"/>
      <c r="Z323" s="110"/>
      <c r="AA323" s="110"/>
      <c r="AB323" s="110"/>
      <c r="AF323" s="278"/>
      <c r="AG323" s="842"/>
      <c r="AH323" s="842"/>
      <c r="AI323" s="842"/>
      <c r="AJ323" s="842"/>
    </row>
    <row r="324" spans="7:36">
      <c r="G324" s="842"/>
      <c r="H324" s="696"/>
      <c r="I324" s="696"/>
      <c r="J324" s="842"/>
      <c r="K324" s="842"/>
      <c r="P324" s="492"/>
      <c r="Q324" s="492"/>
      <c r="R324" s="492"/>
      <c r="Y324" s="110"/>
      <c r="Z324" s="110"/>
      <c r="AA324" s="110"/>
      <c r="AB324" s="110"/>
      <c r="AF324" s="278"/>
      <c r="AG324" s="842"/>
      <c r="AH324" s="842"/>
      <c r="AI324" s="842"/>
      <c r="AJ324" s="842"/>
    </row>
    <row r="325" spans="7:36">
      <c r="G325" s="842"/>
      <c r="H325" s="696"/>
      <c r="I325" s="696"/>
      <c r="J325" s="842"/>
      <c r="K325" s="842"/>
      <c r="P325" s="492"/>
      <c r="Q325" s="492"/>
      <c r="R325" s="492"/>
      <c r="Y325" s="110"/>
      <c r="Z325" s="110"/>
      <c r="AA325" s="110"/>
      <c r="AB325" s="110"/>
      <c r="AF325" s="278"/>
      <c r="AG325" s="842"/>
      <c r="AH325" s="842"/>
      <c r="AI325" s="842"/>
      <c r="AJ325" s="842"/>
    </row>
    <row r="326" spans="7:36">
      <c r="G326" s="842"/>
      <c r="H326" s="696"/>
      <c r="I326" s="696"/>
      <c r="J326" s="842"/>
      <c r="K326" s="842"/>
      <c r="AF326" s="278"/>
      <c r="AG326" s="842"/>
      <c r="AH326" s="842"/>
      <c r="AI326" s="842"/>
      <c r="AJ326" s="842"/>
    </row>
    <row r="327" spans="7:36">
      <c r="H327" s="697"/>
      <c r="I327" s="697"/>
      <c r="AF327" s="278"/>
      <c r="AG327" s="842"/>
      <c r="AH327" s="842"/>
      <c r="AI327" s="842"/>
      <c r="AJ327" s="842"/>
    </row>
    <row r="328" spans="7:36">
      <c r="H328" s="697"/>
      <c r="I328" s="697"/>
      <c r="AG328" s="842"/>
      <c r="AH328" s="842"/>
      <c r="AI328" s="842"/>
      <c r="AJ328" s="842"/>
    </row>
    <row r="329" spans="7:36">
      <c r="H329" s="697"/>
      <c r="I329" s="697"/>
      <c r="AG329" s="842"/>
      <c r="AH329" s="842"/>
      <c r="AI329" s="842"/>
      <c r="AJ329" s="842"/>
    </row>
    <row r="330" spans="7:36">
      <c r="H330" s="697"/>
      <c r="I330" s="697"/>
      <c r="AG330" s="842"/>
      <c r="AH330" s="842"/>
      <c r="AI330" s="842"/>
      <c r="AJ330" s="842"/>
    </row>
    <row r="331" spans="7:36">
      <c r="H331" s="697"/>
      <c r="I331" s="697"/>
      <c r="AG331" s="842"/>
      <c r="AH331" s="842"/>
      <c r="AI331" s="842"/>
      <c r="AJ331" s="842"/>
    </row>
    <row r="332" spans="7:36">
      <c r="H332" s="697"/>
      <c r="I332" s="697"/>
      <c r="AG332" s="842"/>
      <c r="AH332" s="842"/>
      <c r="AI332" s="842"/>
      <c r="AJ332" s="842"/>
    </row>
    <row r="333" spans="7:36">
      <c r="H333" s="697"/>
      <c r="I333" s="697"/>
    </row>
    <row r="334" spans="7:36">
      <c r="H334" s="697"/>
      <c r="I334" s="697"/>
    </row>
    <row r="335" spans="7:36">
      <c r="H335" s="697"/>
      <c r="I335" s="697"/>
    </row>
    <row r="336" spans="7:36">
      <c r="H336" s="697"/>
      <c r="I336" s="697"/>
    </row>
    <row r="337" spans="8:9">
      <c r="H337" s="697"/>
      <c r="I337" s="697"/>
    </row>
    <row r="338" spans="8:9">
      <c r="H338" s="697"/>
      <c r="I338" s="697"/>
    </row>
    <row r="339" spans="8:9">
      <c r="H339" s="697"/>
      <c r="I339" s="697"/>
    </row>
    <row r="340" spans="8:9">
      <c r="H340" s="697"/>
      <c r="I340" s="697"/>
    </row>
    <row r="341" spans="8:9">
      <c r="H341" s="697"/>
      <c r="I341" s="697"/>
    </row>
    <row r="342" spans="8:9">
      <c r="H342" s="697"/>
      <c r="I342" s="697"/>
    </row>
    <row r="343" spans="8:9">
      <c r="H343" s="697"/>
      <c r="I343" s="697"/>
    </row>
    <row r="344" spans="8:9">
      <c r="H344" s="697"/>
      <c r="I344" s="697"/>
    </row>
    <row r="345" spans="8:9">
      <c r="H345" s="697"/>
      <c r="I345" s="697"/>
    </row>
    <row r="346" spans="8:9">
      <c r="H346" s="697"/>
      <c r="I346" s="697"/>
    </row>
    <row r="347" spans="8:9">
      <c r="H347" s="697"/>
      <c r="I347" s="697"/>
    </row>
    <row r="348" spans="8:9">
      <c r="H348" s="697"/>
      <c r="I348" s="697"/>
    </row>
    <row r="349" spans="8:9">
      <c r="H349" s="697"/>
      <c r="I349" s="697"/>
    </row>
    <row r="350" spans="8:9">
      <c r="H350" s="697"/>
      <c r="I350" s="697"/>
    </row>
    <row r="351" spans="8:9">
      <c r="H351" s="697"/>
      <c r="I351" s="697"/>
    </row>
    <row r="352" spans="8:9">
      <c r="H352" s="697"/>
      <c r="I352" s="697"/>
    </row>
    <row r="353" spans="8:9">
      <c r="H353" s="697"/>
      <c r="I353" s="697"/>
    </row>
    <row r="354" spans="8:9">
      <c r="H354" s="697"/>
      <c r="I354" s="697"/>
    </row>
    <row r="355" spans="8:9">
      <c r="H355" s="697"/>
      <c r="I355" s="697"/>
    </row>
    <row r="356" spans="8:9">
      <c r="H356" s="697"/>
      <c r="I356" s="697"/>
    </row>
    <row r="357" spans="8:9">
      <c r="H357" s="697"/>
      <c r="I357" s="697"/>
    </row>
    <row r="358" spans="8:9">
      <c r="H358" s="697"/>
      <c r="I358" s="697"/>
    </row>
    <row r="359" spans="8:9">
      <c r="H359" s="697"/>
      <c r="I359" s="697"/>
    </row>
    <row r="360" spans="8:9">
      <c r="H360" s="697"/>
      <c r="I360" s="697"/>
    </row>
    <row r="361" spans="8:9">
      <c r="H361" s="697"/>
      <c r="I361" s="697"/>
    </row>
    <row r="362" spans="8:9">
      <c r="H362" s="697"/>
      <c r="I362" s="697"/>
    </row>
    <row r="363" spans="8:9">
      <c r="H363" s="697"/>
      <c r="I363" s="697"/>
    </row>
    <row r="364" spans="8:9">
      <c r="H364" s="697"/>
      <c r="I364" s="697"/>
    </row>
    <row r="365" spans="8:9">
      <c r="H365" s="697"/>
      <c r="I365" s="697"/>
    </row>
    <row r="366" spans="8:9">
      <c r="H366" s="697"/>
      <c r="I366" s="697"/>
    </row>
    <row r="367" spans="8:9">
      <c r="H367" s="697"/>
      <c r="I367" s="697"/>
    </row>
    <row r="368" spans="8:9">
      <c r="H368" s="697"/>
      <c r="I368" s="697"/>
    </row>
    <row r="369" spans="8:9">
      <c r="H369" s="697"/>
      <c r="I369" s="697"/>
    </row>
    <row r="370" spans="8:9">
      <c r="H370" s="697"/>
      <c r="I370" s="697"/>
    </row>
    <row r="371" spans="8:9">
      <c r="H371" s="697"/>
      <c r="I371" s="697"/>
    </row>
    <row r="372" spans="8:9">
      <c r="H372" s="697"/>
      <c r="I372" s="697"/>
    </row>
    <row r="373" spans="8:9">
      <c r="H373" s="697"/>
      <c r="I373" s="697"/>
    </row>
    <row r="374" spans="8:9">
      <c r="H374" s="697"/>
      <c r="I374" s="697"/>
    </row>
    <row r="375" spans="8:9">
      <c r="H375" s="697"/>
      <c r="I375" s="697"/>
    </row>
    <row r="376" spans="8:9">
      <c r="H376" s="697"/>
      <c r="I376" s="697"/>
    </row>
    <row r="377" spans="8:9">
      <c r="H377" s="697"/>
      <c r="I377" s="697"/>
    </row>
    <row r="378" spans="8:9">
      <c r="H378" s="697"/>
      <c r="I378" s="697"/>
    </row>
    <row r="379" spans="8:9">
      <c r="H379" s="697"/>
      <c r="I379" s="697"/>
    </row>
    <row r="380" spans="8:9">
      <c r="H380" s="697"/>
      <c r="I380" s="697"/>
    </row>
    <row r="381" spans="8:9">
      <c r="H381" s="697"/>
      <c r="I381" s="697"/>
    </row>
    <row r="382" spans="8:9">
      <c r="H382" s="697"/>
      <c r="I382" s="697"/>
    </row>
    <row r="383" spans="8:9">
      <c r="H383" s="697"/>
      <c r="I383" s="697"/>
    </row>
    <row r="384" spans="8:9">
      <c r="H384" s="697"/>
      <c r="I384" s="697"/>
    </row>
    <row r="385" spans="8:9">
      <c r="H385" s="697"/>
      <c r="I385" s="697"/>
    </row>
    <row r="386" spans="8:9">
      <c r="H386" s="697"/>
      <c r="I386" s="697"/>
    </row>
    <row r="387" spans="8:9">
      <c r="H387" s="697"/>
      <c r="I387" s="697"/>
    </row>
    <row r="388" spans="8:9">
      <c r="H388" s="697"/>
      <c r="I388" s="697"/>
    </row>
    <row r="389" spans="8:9">
      <c r="H389" s="697"/>
      <c r="I389" s="697"/>
    </row>
    <row r="390" spans="8:9">
      <c r="H390" s="697"/>
      <c r="I390" s="697"/>
    </row>
    <row r="391" spans="8:9">
      <c r="H391" s="697"/>
      <c r="I391" s="697"/>
    </row>
    <row r="392" spans="8:9">
      <c r="H392" s="697"/>
      <c r="I392" s="697"/>
    </row>
    <row r="393" spans="8:9">
      <c r="H393" s="697"/>
      <c r="I393" s="697"/>
    </row>
    <row r="394" spans="8:9">
      <c r="H394" s="697"/>
      <c r="I394" s="697"/>
    </row>
    <row r="395" spans="8:9">
      <c r="H395" s="697"/>
      <c r="I395" s="697"/>
    </row>
    <row r="396" spans="8:9">
      <c r="H396" s="697"/>
      <c r="I396" s="697"/>
    </row>
    <row r="397" spans="8:9">
      <c r="H397" s="697"/>
      <c r="I397" s="697"/>
    </row>
    <row r="398" spans="8:9">
      <c r="H398" s="697"/>
      <c r="I398" s="697"/>
    </row>
    <row r="399" spans="8:9">
      <c r="H399" s="697"/>
      <c r="I399" s="697"/>
    </row>
    <row r="400" spans="8:9">
      <c r="H400" s="697"/>
      <c r="I400" s="697"/>
    </row>
    <row r="401" spans="8:9">
      <c r="H401" s="697"/>
      <c r="I401" s="697"/>
    </row>
    <row r="402" spans="8:9">
      <c r="H402" s="697"/>
      <c r="I402" s="697"/>
    </row>
    <row r="403" spans="8:9">
      <c r="H403" s="697"/>
      <c r="I403" s="697"/>
    </row>
    <row r="404" spans="8:9">
      <c r="H404" s="697"/>
      <c r="I404" s="697"/>
    </row>
    <row r="405" spans="8:9">
      <c r="H405" s="697"/>
      <c r="I405" s="697"/>
    </row>
    <row r="406" spans="8:9">
      <c r="H406" s="697"/>
      <c r="I406" s="697"/>
    </row>
    <row r="407" spans="8:9">
      <c r="H407" s="697"/>
      <c r="I407" s="697"/>
    </row>
    <row r="408" spans="8:9">
      <c r="H408" s="697"/>
      <c r="I408" s="697"/>
    </row>
    <row r="409" spans="8:9">
      <c r="H409" s="697"/>
      <c r="I409" s="697"/>
    </row>
    <row r="410" spans="8:9">
      <c r="H410" s="697"/>
      <c r="I410" s="697"/>
    </row>
    <row r="411" spans="8:9">
      <c r="H411" s="697"/>
      <c r="I411" s="697"/>
    </row>
    <row r="412" spans="8:9">
      <c r="H412" s="697"/>
      <c r="I412" s="697"/>
    </row>
    <row r="413" spans="8:9">
      <c r="H413" s="697"/>
      <c r="I413" s="697"/>
    </row>
    <row r="414" spans="8:9">
      <c r="H414" s="697"/>
      <c r="I414" s="697"/>
    </row>
    <row r="415" spans="8:9">
      <c r="H415" s="697"/>
      <c r="I415" s="697"/>
    </row>
    <row r="416" spans="8:9">
      <c r="H416" s="697"/>
      <c r="I416" s="697"/>
    </row>
    <row r="417" spans="8:9">
      <c r="H417" s="697"/>
      <c r="I417" s="697"/>
    </row>
    <row r="418" spans="8:9">
      <c r="H418" s="697"/>
      <c r="I418" s="697"/>
    </row>
    <row r="419" spans="8:9">
      <c r="H419" s="697"/>
      <c r="I419" s="697"/>
    </row>
    <row r="420" spans="8:9">
      <c r="H420" s="697"/>
      <c r="I420" s="697"/>
    </row>
    <row r="421" spans="8:9">
      <c r="H421" s="697"/>
      <c r="I421" s="697"/>
    </row>
    <row r="422" spans="8:9">
      <c r="H422" s="697"/>
      <c r="I422" s="697"/>
    </row>
    <row r="423" spans="8:9">
      <c r="H423" s="697"/>
      <c r="I423" s="697"/>
    </row>
    <row r="424" spans="8:9">
      <c r="H424" s="697"/>
      <c r="I424" s="697"/>
    </row>
    <row r="425" spans="8:9">
      <c r="H425" s="697"/>
      <c r="I425" s="697"/>
    </row>
    <row r="426" spans="8:9">
      <c r="H426" s="697"/>
      <c r="I426" s="697"/>
    </row>
    <row r="427" spans="8:9">
      <c r="H427" s="697"/>
      <c r="I427" s="697"/>
    </row>
    <row r="428" spans="8:9">
      <c r="H428" s="697"/>
      <c r="I428" s="697"/>
    </row>
    <row r="429" spans="8:9">
      <c r="H429" s="697"/>
      <c r="I429" s="697"/>
    </row>
    <row r="430" spans="8:9">
      <c r="H430" s="697"/>
      <c r="I430" s="697"/>
    </row>
    <row r="431" spans="8:9">
      <c r="H431" s="697"/>
      <c r="I431" s="697"/>
    </row>
    <row r="432" spans="8:9">
      <c r="H432" s="697"/>
      <c r="I432" s="697"/>
    </row>
    <row r="433" spans="8:9">
      <c r="H433" s="697"/>
      <c r="I433" s="697"/>
    </row>
    <row r="434" spans="8:9">
      <c r="H434" s="697"/>
      <c r="I434" s="697"/>
    </row>
    <row r="435" spans="8:9">
      <c r="H435" s="697"/>
      <c r="I435" s="697"/>
    </row>
    <row r="436" spans="8:9">
      <c r="H436" s="697"/>
      <c r="I436" s="697"/>
    </row>
    <row r="437" spans="8:9">
      <c r="H437" s="697"/>
      <c r="I437" s="697"/>
    </row>
    <row r="438" spans="8:9">
      <c r="H438" s="697"/>
      <c r="I438" s="697"/>
    </row>
    <row r="439" spans="8:9">
      <c r="H439" s="697"/>
      <c r="I439" s="697"/>
    </row>
    <row r="440" spans="8:9">
      <c r="H440" s="697"/>
      <c r="I440" s="697"/>
    </row>
    <row r="441" spans="8:9">
      <c r="H441" s="697"/>
      <c r="I441" s="697"/>
    </row>
    <row r="442" spans="8:9">
      <c r="H442" s="697"/>
      <c r="I442" s="697"/>
    </row>
    <row r="443" spans="8:9">
      <c r="H443" s="697"/>
      <c r="I443" s="697"/>
    </row>
    <row r="444" spans="8:9">
      <c r="H444" s="697"/>
      <c r="I444" s="697"/>
    </row>
    <row r="445" spans="8:9">
      <c r="H445" s="697"/>
      <c r="I445" s="697"/>
    </row>
    <row r="446" spans="8:9">
      <c r="H446" s="697"/>
      <c r="I446" s="697"/>
    </row>
    <row r="447" spans="8:9">
      <c r="H447" s="697"/>
      <c r="I447" s="697"/>
    </row>
    <row r="448" spans="8:9">
      <c r="H448" s="697"/>
      <c r="I448" s="697"/>
    </row>
    <row r="449" spans="8:9">
      <c r="H449" s="697"/>
      <c r="I449" s="697"/>
    </row>
    <row r="450" spans="8:9">
      <c r="H450" s="697"/>
      <c r="I450" s="697"/>
    </row>
    <row r="451" spans="8:9">
      <c r="H451" s="697"/>
      <c r="I451" s="697"/>
    </row>
    <row r="452" spans="8:9">
      <c r="H452" s="697"/>
      <c r="I452" s="697"/>
    </row>
    <row r="453" spans="8:9">
      <c r="H453" s="697"/>
      <c r="I453" s="697"/>
    </row>
    <row r="454" spans="8:9">
      <c r="H454" s="697"/>
      <c r="I454" s="697"/>
    </row>
    <row r="455" spans="8:9">
      <c r="H455" s="697"/>
      <c r="I455" s="697"/>
    </row>
    <row r="456" spans="8:9">
      <c r="H456" s="697"/>
      <c r="I456" s="697"/>
    </row>
    <row r="457" spans="8:9">
      <c r="H457" s="697"/>
      <c r="I457" s="697"/>
    </row>
    <row r="458" spans="8:9">
      <c r="H458" s="697"/>
      <c r="I458" s="697"/>
    </row>
    <row r="459" spans="8:9">
      <c r="H459" s="697"/>
      <c r="I459" s="697"/>
    </row>
    <row r="460" spans="8:9">
      <c r="H460" s="697"/>
      <c r="I460" s="697"/>
    </row>
    <row r="461" spans="8:9">
      <c r="H461" s="697"/>
      <c r="I461" s="697"/>
    </row>
    <row r="462" spans="8:9">
      <c r="H462" s="697"/>
      <c r="I462" s="697"/>
    </row>
    <row r="463" spans="8:9">
      <c r="H463" s="697"/>
      <c r="I463" s="697"/>
    </row>
    <row r="464" spans="8:9">
      <c r="H464" s="697"/>
      <c r="I464" s="697"/>
    </row>
    <row r="465" spans="8:9">
      <c r="H465" s="697"/>
      <c r="I465" s="697"/>
    </row>
    <row r="466" spans="8:9">
      <c r="H466" s="697"/>
      <c r="I466" s="697"/>
    </row>
    <row r="467" spans="8:9">
      <c r="H467" s="697"/>
      <c r="I467" s="697"/>
    </row>
    <row r="468" spans="8:9">
      <c r="H468" s="697"/>
      <c r="I468" s="697"/>
    </row>
    <row r="469" spans="8:9">
      <c r="H469" s="697"/>
      <c r="I469" s="697"/>
    </row>
    <row r="470" spans="8:9">
      <c r="H470" s="697"/>
      <c r="I470" s="697"/>
    </row>
    <row r="471" spans="8:9">
      <c r="H471" s="697"/>
      <c r="I471" s="697"/>
    </row>
    <row r="472" spans="8:9">
      <c r="H472" s="697"/>
      <c r="I472" s="697"/>
    </row>
    <row r="473" spans="8:9">
      <c r="H473" s="697"/>
      <c r="I473" s="697"/>
    </row>
    <row r="474" spans="8:9">
      <c r="H474" s="697"/>
      <c r="I474" s="697"/>
    </row>
    <row r="475" spans="8:9">
      <c r="H475" s="697"/>
      <c r="I475" s="697"/>
    </row>
    <row r="476" spans="8:9">
      <c r="H476" s="697"/>
      <c r="I476" s="697"/>
    </row>
    <row r="477" spans="8:9">
      <c r="H477" s="697"/>
      <c r="I477" s="697"/>
    </row>
    <row r="478" spans="8:9">
      <c r="H478" s="697"/>
      <c r="I478" s="697"/>
    </row>
    <row r="479" spans="8:9">
      <c r="H479" s="697"/>
      <c r="I479" s="697"/>
    </row>
    <row r="480" spans="8:9">
      <c r="H480" s="697"/>
      <c r="I480" s="697"/>
    </row>
    <row r="481" spans="8:9">
      <c r="H481" s="697"/>
      <c r="I481" s="697"/>
    </row>
    <row r="482" spans="8:9">
      <c r="H482" s="697"/>
      <c r="I482" s="697"/>
    </row>
    <row r="483" spans="8:9">
      <c r="H483" s="697"/>
      <c r="I483" s="697"/>
    </row>
    <row r="484" spans="8:9">
      <c r="H484" s="697"/>
      <c r="I484" s="697"/>
    </row>
    <row r="485" spans="8:9">
      <c r="H485" s="697"/>
      <c r="I485" s="697"/>
    </row>
    <row r="486" spans="8:9">
      <c r="H486" s="697"/>
      <c r="I486" s="697"/>
    </row>
    <row r="487" spans="8:9">
      <c r="H487" s="697"/>
      <c r="I487" s="697"/>
    </row>
    <row r="488" spans="8:9">
      <c r="H488" s="697"/>
      <c r="I488" s="697"/>
    </row>
    <row r="489" spans="8:9">
      <c r="H489" s="697"/>
      <c r="I489" s="697"/>
    </row>
    <row r="490" spans="8:9">
      <c r="H490" s="697"/>
      <c r="I490" s="697"/>
    </row>
    <row r="491" spans="8:9">
      <c r="H491" s="697"/>
      <c r="I491" s="697"/>
    </row>
    <row r="492" spans="8:9">
      <c r="H492" s="697"/>
      <c r="I492" s="697"/>
    </row>
    <row r="493" spans="8:9">
      <c r="H493" s="697"/>
      <c r="I493" s="697"/>
    </row>
    <row r="494" spans="8:9">
      <c r="H494" s="697"/>
      <c r="I494" s="697"/>
    </row>
    <row r="495" spans="8:9">
      <c r="H495" s="697"/>
      <c r="I495" s="697"/>
    </row>
    <row r="496" spans="8:9">
      <c r="H496" s="697"/>
      <c r="I496" s="697"/>
    </row>
    <row r="497" spans="8:9">
      <c r="H497" s="697"/>
      <c r="I497" s="697"/>
    </row>
    <row r="498" spans="8:9">
      <c r="H498" s="697"/>
      <c r="I498" s="697"/>
    </row>
    <row r="499" spans="8:9">
      <c r="H499" s="697"/>
      <c r="I499" s="697"/>
    </row>
    <row r="500" spans="8:9">
      <c r="H500" s="697"/>
      <c r="I500" s="697"/>
    </row>
    <row r="501" spans="8:9">
      <c r="H501" s="697"/>
      <c r="I501" s="697"/>
    </row>
    <row r="502" spans="8:9">
      <c r="H502" s="697"/>
      <c r="I502" s="697"/>
    </row>
    <row r="503" spans="8:9">
      <c r="H503" s="697"/>
      <c r="I503" s="697"/>
    </row>
    <row r="504" spans="8:9">
      <c r="H504" s="697"/>
      <c r="I504" s="697"/>
    </row>
    <row r="505" spans="8:9">
      <c r="H505" s="697"/>
      <c r="I505" s="697"/>
    </row>
    <row r="506" spans="8:9">
      <c r="H506" s="697"/>
      <c r="I506" s="697"/>
    </row>
    <row r="507" spans="8:9">
      <c r="H507" s="697"/>
      <c r="I507" s="697"/>
    </row>
    <row r="508" spans="8:9">
      <c r="H508" s="697"/>
      <c r="I508" s="697"/>
    </row>
    <row r="509" spans="8:9">
      <c r="H509" s="697"/>
      <c r="I509" s="697"/>
    </row>
    <row r="510" spans="8:9">
      <c r="H510" s="697"/>
      <c r="I510" s="697"/>
    </row>
    <row r="511" spans="8:9">
      <c r="H511" s="697"/>
      <c r="I511" s="697"/>
    </row>
    <row r="512" spans="8:9">
      <c r="H512" s="697"/>
      <c r="I512" s="697"/>
    </row>
    <row r="513" spans="8:9">
      <c r="H513" s="697"/>
      <c r="I513" s="697"/>
    </row>
    <row r="514" spans="8:9">
      <c r="H514" s="697"/>
      <c r="I514" s="697"/>
    </row>
    <row r="515" spans="8:9">
      <c r="H515" s="697"/>
      <c r="I515" s="697"/>
    </row>
    <row r="516" spans="8:9">
      <c r="H516" s="697"/>
      <c r="I516" s="697"/>
    </row>
    <row r="517" spans="8:9">
      <c r="H517" s="697"/>
      <c r="I517" s="697"/>
    </row>
    <row r="518" spans="8:9">
      <c r="H518" s="697"/>
      <c r="I518" s="697"/>
    </row>
    <row r="519" spans="8:9">
      <c r="H519" s="697"/>
      <c r="I519" s="697"/>
    </row>
    <row r="520" spans="8:9">
      <c r="H520" s="697"/>
      <c r="I520" s="697"/>
    </row>
    <row r="521" spans="8:9">
      <c r="H521" s="697"/>
      <c r="I521" s="697"/>
    </row>
    <row r="522" spans="8:9">
      <c r="H522" s="697"/>
      <c r="I522" s="697"/>
    </row>
    <row r="523" spans="8:9">
      <c r="H523" s="697"/>
      <c r="I523" s="697"/>
    </row>
    <row r="524" spans="8:9">
      <c r="H524" s="697"/>
      <c r="I524" s="697"/>
    </row>
    <row r="525" spans="8:9">
      <c r="H525" s="697"/>
      <c r="I525" s="697"/>
    </row>
    <row r="526" spans="8:9">
      <c r="H526" s="697"/>
      <c r="I526" s="697"/>
    </row>
    <row r="527" spans="8:9">
      <c r="H527" s="697"/>
      <c r="I527" s="697"/>
    </row>
    <row r="528" spans="8:9">
      <c r="H528" s="697"/>
      <c r="I528" s="697"/>
    </row>
    <row r="529" spans="8:9">
      <c r="H529" s="697"/>
      <c r="I529" s="697"/>
    </row>
    <row r="530" spans="8:9">
      <c r="H530" s="697"/>
      <c r="I530" s="697"/>
    </row>
    <row r="531" spans="8:9">
      <c r="H531" s="697"/>
      <c r="I531" s="697"/>
    </row>
    <row r="532" spans="8:9">
      <c r="H532" s="697"/>
      <c r="I532" s="697"/>
    </row>
    <row r="533" spans="8:9">
      <c r="H533" s="697"/>
      <c r="I533" s="697"/>
    </row>
    <row r="534" spans="8:9">
      <c r="H534" s="697"/>
      <c r="I534" s="697"/>
    </row>
    <row r="535" spans="8:9">
      <c r="H535" s="697"/>
      <c r="I535" s="697"/>
    </row>
    <row r="536" spans="8:9">
      <c r="H536" s="697"/>
      <c r="I536" s="697"/>
    </row>
    <row r="537" spans="8:9">
      <c r="H537" s="697"/>
      <c r="I537" s="697"/>
    </row>
    <row r="538" spans="8:9">
      <c r="H538" s="697"/>
      <c r="I538" s="697"/>
    </row>
    <row r="539" spans="8:9">
      <c r="H539" s="697"/>
      <c r="I539" s="697"/>
    </row>
    <row r="540" spans="8:9">
      <c r="H540" s="697"/>
      <c r="I540" s="697"/>
    </row>
    <row r="541" spans="8:9">
      <c r="H541" s="697"/>
      <c r="I541" s="697"/>
    </row>
    <row r="542" spans="8:9">
      <c r="H542" s="697"/>
      <c r="I542" s="697"/>
    </row>
    <row r="543" spans="8:9">
      <c r="H543" s="697"/>
      <c r="I543" s="697"/>
    </row>
    <row r="544" spans="8:9">
      <c r="H544" s="697"/>
      <c r="I544" s="697"/>
    </row>
    <row r="545" spans="8:9">
      <c r="H545" s="697"/>
      <c r="I545" s="697"/>
    </row>
    <row r="546" spans="8:9">
      <c r="H546" s="697"/>
      <c r="I546" s="697"/>
    </row>
    <row r="547" spans="8:9">
      <c r="H547" s="697"/>
      <c r="I547" s="697"/>
    </row>
    <row r="548" spans="8:9">
      <c r="H548" s="697"/>
      <c r="I548" s="697"/>
    </row>
    <row r="549" spans="8:9">
      <c r="H549" s="697"/>
      <c r="I549" s="697"/>
    </row>
    <row r="550" spans="8:9">
      <c r="H550" s="697"/>
      <c r="I550" s="697"/>
    </row>
    <row r="551" spans="8:9">
      <c r="H551" s="697"/>
      <c r="I551" s="697"/>
    </row>
    <row r="552" spans="8:9">
      <c r="H552" s="697"/>
      <c r="I552" s="697"/>
    </row>
    <row r="553" spans="8:9">
      <c r="H553" s="697"/>
      <c r="I553" s="697"/>
    </row>
    <row r="554" spans="8:9">
      <c r="H554" s="697"/>
      <c r="I554" s="697"/>
    </row>
    <row r="555" spans="8:9">
      <c r="H555" s="697"/>
      <c r="I555" s="697"/>
    </row>
    <row r="556" spans="8:9">
      <c r="H556" s="697"/>
      <c r="I556" s="697"/>
    </row>
    <row r="557" spans="8:9">
      <c r="H557" s="697"/>
      <c r="I557" s="697"/>
    </row>
    <row r="558" spans="8:9">
      <c r="H558" s="697"/>
      <c r="I558" s="697"/>
    </row>
    <row r="559" spans="8:9">
      <c r="H559" s="697"/>
      <c r="I559" s="697"/>
    </row>
    <row r="560" spans="8:9">
      <c r="H560" s="697"/>
      <c r="I560" s="697"/>
    </row>
    <row r="561" spans="8:9">
      <c r="H561" s="697"/>
      <c r="I561" s="697"/>
    </row>
    <row r="562" spans="8:9">
      <c r="H562" s="697"/>
      <c r="I562" s="697"/>
    </row>
    <row r="563" spans="8:9">
      <c r="H563" s="697"/>
      <c r="I563" s="697"/>
    </row>
    <row r="564" spans="8:9">
      <c r="H564" s="697"/>
      <c r="I564" s="697"/>
    </row>
    <row r="565" spans="8:9">
      <c r="H565" s="697"/>
      <c r="I565" s="697"/>
    </row>
    <row r="566" spans="8:9">
      <c r="H566" s="697"/>
      <c r="I566" s="697"/>
    </row>
    <row r="567" spans="8:9">
      <c r="H567" s="697"/>
      <c r="I567" s="697"/>
    </row>
    <row r="568" spans="8:9">
      <c r="H568" s="697"/>
      <c r="I568" s="697"/>
    </row>
    <row r="569" spans="8:9">
      <c r="H569" s="697"/>
      <c r="I569" s="697"/>
    </row>
    <row r="570" spans="8:9">
      <c r="H570" s="697"/>
      <c r="I570" s="697"/>
    </row>
    <row r="571" spans="8:9">
      <c r="H571" s="697"/>
      <c r="I571" s="697"/>
    </row>
    <row r="572" spans="8:9">
      <c r="H572" s="697"/>
      <c r="I572" s="697"/>
    </row>
    <row r="573" spans="8:9">
      <c r="H573" s="697"/>
      <c r="I573" s="697"/>
    </row>
    <row r="574" spans="8:9">
      <c r="H574" s="697"/>
      <c r="I574" s="697"/>
    </row>
    <row r="575" spans="8:9">
      <c r="H575" s="697"/>
      <c r="I575" s="697"/>
    </row>
    <row r="576" spans="8:9">
      <c r="H576" s="697"/>
      <c r="I576" s="697"/>
    </row>
    <row r="577" spans="8:9">
      <c r="H577" s="697"/>
      <c r="I577" s="697"/>
    </row>
    <row r="578" spans="8:9">
      <c r="H578" s="697"/>
      <c r="I578" s="697"/>
    </row>
    <row r="579" spans="8:9">
      <c r="H579" s="697"/>
      <c r="I579" s="697"/>
    </row>
    <row r="580" spans="8:9">
      <c r="H580" s="697"/>
      <c r="I580" s="697"/>
    </row>
    <row r="581" spans="8:9">
      <c r="H581" s="697"/>
      <c r="I581" s="697"/>
    </row>
    <row r="582" spans="8:9">
      <c r="H582" s="697"/>
      <c r="I582" s="697"/>
    </row>
    <row r="583" spans="8:9">
      <c r="H583" s="697"/>
      <c r="I583" s="697"/>
    </row>
    <row r="584" spans="8:9">
      <c r="H584" s="697"/>
      <c r="I584" s="697"/>
    </row>
    <row r="585" spans="8:9">
      <c r="H585" s="697"/>
      <c r="I585" s="697"/>
    </row>
    <row r="586" spans="8:9">
      <c r="H586" s="697"/>
      <c r="I586" s="697"/>
    </row>
    <row r="587" spans="8:9">
      <c r="H587" s="697"/>
      <c r="I587" s="697"/>
    </row>
    <row r="588" spans="8:9">
      <c r="H588" s="697"/>
      <c r="I588" s="697"/>
    </row>
    <row r="589" spans="8:9">
      <c r="H589" s="697"/>
      <c r="I589" s="697"/>
    </row>
    <row r="590" spans="8:9">
      <c r="H590" s="697"/>
      <c r="I590" s="697"/>
    </row>
    <row r="591" spans="8:9">
      <c r="H591" s="697"/>
      <c r="I591" s="697"/>
    </row>
    <row r="592" spans="8:9">
      <c r="H592" s="697"/>
      <c r="I592" s="697"/>
    </row>
    <row r="593" spans="8:9">
      <c r="H593" s="697"/>
      <c r="I593" s="697"/>
    </row>
    <row r="594" spans="8:9">
      <c r="H594" s="697"/>
      <c r="I594" s="697"/>
    </row>
    <row r="595" spans="8:9">
      <c r="H595" s="697"/>
      <c r="I595" s="697"/>
    </row>
    <row r="596" spans="8:9">
      <c r="H596" s="697"/>
      <c r="I596" s="697"/>
    </row>
    <row r="597" spans="8:9">
      <c r="H597" s="697"/>
      <c r="I597" s="697"/>
    </row>
    <row r="598" spans="8:9">
      <c r="H598" s="697"/>
      <c r="I598" s="697"/>
    </row>
    <row r="599" spans="8:9">
      <c r="H599" s="697"/>
      <c r="I599" s="697"/>
    </row>
    <row r="600" spans="8:9">
      <c r="H600" s="697"/>
      <c r="I600" s="697"/>
    </row>
    <row r="601" spans="8:9">
      <c r="H601" s="697"/>
      <c r="I601" s="697"/>
    </row>
    <row r="602" spans="8:9">
      <c r="H602" s="697"/>
      <c r="I602" s="697"/>
    </row>
    <row r="603" spans="8:9">
      <c r="H603" s="697"/>
      <c r="I603" s="697"/>
    </row>
    <row r="604" spans="8:9">
      <c r="H604" s="697"/>
      <c r="I604" s="697"/>
    </row>
    <row r="605" spans="8:9">
      <c r="H605" s="697"/>
      <c r="I605" s="697"/>
    </row>
    <row r="606" spans="8:9">
      <c r="H606" s="697"/>
      <c r="I606" s="697"/>
    </row>
    <row r="607" spans="8:9">
      <c r="H607" s="697"/>
      <c r="I607" s="697"/>
    </row>
    <row r="608" spans="8:9">
      <c r="H608" s="697"/>
      <c r="I608" s="697"/>
    </row>
    <row r="609" spans="8:9">
      <c r="H609" s="697"/>
      <c r="I609" s="697"/>
    </row>
    <row r="610" spans="8:9">
      <c r="H610" s="697"/>
      <c r="I610" s="697"/>
    </row>
    <row r="611" spans="8:9">
      <c r="H611" s="697"/>
      <c r="I611" s="697"/>
    </row>
    <row r="612" spans="8:9">
      <c r="H612" s="697"/>
      <c r="I612" s="697"/>
    </row>
    <row r="613" spans="8:9">
      <c r="H613" s="697"/>
      <c r="I613" s="697"/>
    </row>
    <row r="614" spans="8:9">
      <c r="H614" s="697"/>
      <c r="I614" s="697"/>
    </row>
    <row r="615" spans="8:9">
      <c r="H615" s="697"/>
      <c r="I615" s="697"/>
    </row>
    <row r="616" spans="8:9">
      <c r="H616" s="697"/>
      <c r="I616" s="697"/>
    </row>
    <row r="617" spans="8:9">
      <c r="H617" s="697"/>
      <c r="I617" s="697"/>
    </row>
    <row r="618" spans="8:9">
      <c r="H618" s="697"/>
      <c r="I618" s="697"/>
    </row>
    <row r="619" spans="8:9">
      <c r="H619" s="697"/>
      <c r="I619" s="697"/>
    </row>
    <row r="620" spans="8:9">
      <c r="H620" s="697"/>
      <c r="I620" s="697"/>
    </row>
    <row r="621" spans="8:9">
      <c r="H621" s="697"/>
      <c r="I621" s="697"/>
    </row>
    <row r="622" spans="8:9">
      <c r="H622" s="697"/>
      <c r="I622" s="697"/>
    </row>
    <row r="623" spans="8:9">
      <c r="H623" s="697"/>
      <c r="I623" s="697"/>
    </row>
    <row r="624" spans="8:9">
      <c r="H624" s="697"/>
      <c r="I624" s="697"/>
    </row>
    <row r="625" spans="8:9">
      <c r="H625" s="697"/>
      <c r="I625" s="697"/>
    </row>
    <row r="626" spans="8:9">
      <c r="H626" s="697"/>
      <c r="I626" s="697"/>
    </row>
    <row r="627" spans="8:9">
      <c r="H627" s="697"/>
      <c r="I627" s="697"/>
    </row>
    <row r="628" spans="8:9">
      <c r="H628" s="697"/>
      <c r="I628" s="697"/>
    </row>
    <row r="629" spans="8:9">
      <c r="H629" s="697"/>
      <c r="I629" s="697"/>
    </row>
    <row r="630" spans="8:9">
      <c r="H630" s="697"/>
      <c r="I630" s="697"/>
    </row>
    <row r="631" spans="8:9">
      <c r="H631" s="697"/>
      <c r="I631" s="697"/>
    </row>
    <row r="632" spans="8:9">
      <c r="H632" s="697"/>
      <c r="I632" s="697"/>
    </row>
    <row r="633" spans="8:9">
      <c r="H633" s="697"/>
      <c r="I633" s="697"/>
    </row>
    <row r="634" spans="8:9">
      <c r="H634" s="697"/>
      <c r="I634" s="697"/>
    </row>
    <row r="635" spans="8:9">
      <c r="H635" s="697"/>
      <c r="I635" s="697"/>
    </row>
    <row r="636" spans="8:9">
      <c r="H636" s="697"/>
      <c r="I636" s="697"/>
    </row>
    <row r="637" spans="8:9">
      <c r="H637" s="697"/>
      <c r="I637" s="697"/>
    </row>
    <row r="638" spans="8:9">
      <c r="H638" s="697"/>
      <c r="I638" s="697"/>
    </row>
    <row r="639" spans="8:9">
      <c r="H639" s="697"/>
      <c r="I639" s="697"/>
    </row>
    <row r="640" spans="8:9">
      <c r="H640" s="697"/>
      <c r="I640" s="697"/>
    </row>
    <row r="641" spans="8:9">
      <c r="H641" s="697"/>
      <c r="I641" s="697"/>
    </row>
    <row r="642" spans="8:9">
      <c r="H642" s="697"/>
      <c r="I642" s="697"/>
    </row>
    <row r="643" spans="8:9">
      <c r="H643" s="697"/>
      <c r="I643" s="697"/>
    </row>
    <row r="644" spans="8:9">
      <c r="H644" s="697"/>
      <c r="I644" s="697"/>
    </row>
    <row r="645" spans="8:9">
      <c r="H645" s="697"/>
      <c r="I645" s="697"/>
    </row>
    <row r="646" spans="8:9">
      <c r="H646" s="697"/>
      <c r="I646" s="697"/>
    </row>
    <row r="647" spans="8:9">
      <c r="H647" s="697"/>
      <c r="I647" s="697"/>
    </row>
    <row r="648" spans="8:9">
      <c r="H648" s="697"/>
      <c r="I648" s="697"/>
    </row>
    <row r="649" spans="8:9">
      <c r="H649" s="697"/>
      <c r="I649" s="697"/>
    </row>
    <row r="650" spans="8:9">
      <c r="H650" s="697"/>
      <c r="I650" s="697"/>
    </row>
    <row r="651" spans="8:9">
      <c r="H651" s="697"/>
      <c r="I651" s="697"/>
    </row>
    <row r="652" spans="8:9">
      <c r="H652" s="697"/>
      <c r="I652" s="697"/>
    </row>
    <row r="653" spans="8:9">
      <c r="H653" s="697"/>
      <c r="I653" s="697"/>
    </row>
    <row r="654" spans="8:9">
      <c r="H654" s="697"/>
      <c r="I654" s="697"/>
    </row>
    <row r="655" spans="8:9">
      <c r="H655" s="697"/>
      <c r="I655" s="697"/>
    </row>
    <row r="656" spans="8:9">
      <c r="H656" s="697"/>
      <c r="I656" s="697"/>
    </row>
    <row r="657" spans="8:9">
      <c r="H657" s="697"/>
      <c r="I657" s="697"/>
    </row>
    <row r="658" spans="8:9">
      <c r="H658" s="697"/>
      <c r="I658" s="697"/>
    </row>
    <row r="659" spans="8:9">
      <c r="H659" s="697"/>
      <c r="I659" s="697"/>
    </row>
    <row r="660" spans="8:9">
      <c r="H660" s="697"/>
      <c r="I660" s="697"/>
    </row>
    <row r="661" spans="8:9">
      <c r="H661" s="697"/>
      <c r="I661" s="697"/>
    </row>
    <row r="662" spans="8:9">
      <c r="H662" s="697"/>
      <c r="I662" s="697"/>
    </row>
    <row r="663" spans="8:9">
      <c r="H663" s="697"/>
      <c r="I663" s="697"/>
    </row>
    <row r="664" spans="8:9">
      <c r="H664" s="697"/>
      <c r="I664" s="697"/>
    </row>
    <row r="665" spans="8:9">
      <c r="H665" s="697"/>
      <c r="I665" s="697"/>
    </row>
    <row r="666" spans="8:9">
      <c r="H666" s="697"/>
      <c r="I666" s="697"/>
    </row>
    <row r="667" spans="8:9">
      <c r="H667" s="697"/>
      <c r="I667" s="697"/>
    </row>
    <row r="668" spans="8:9">
      <c r="H668" s="697"/>
      <c r="I668" s="697"/>
    </row>
    <row r="669" spans="8:9">
      <c r="H669" s="697"/>
      <c r="I669" s="697"/>
    </row>
    <row r="670" spans="8:9">
      <c r="H670" s="697"/>
      <c r="I670" s="697"/>
    </row>
    <row r="671" spans="8:9">
      <c r="H671" s="697"/>
      <c r="I671" s="697"/>
    </row>
    <row r="672" spans="8:9">
      <c r="H672" s="697"/>
      <c r="I672" s="697"/>
    </row>
    <row r="673" spans="8:9">
      <c r="H673" s="697"/>
      <c r="I673" s="697"/>
    </row>
    <row r="674" spans="8:9">
      <c r="H674" s="697"/>
      <c r="I674" s="697"/>
    </row>
    <row r="675" spans="8:9">
      <c r="H675" s="697"/>
      <c r="I675" s="697"/>
    </row>
    <row r="676" spans="8:9">
      <c r="H676" s="697"/>
      <c r="I676" s="697"/>
    </row>
    <row r="677" spans="8:9">
      <c r="H677" s="697"/>
      <c r="I677" s="697"/>
    </row>
    <row r="678" spans="8:9">
      <c r="H678" s="697"/>
      <c r="I678" s="697"/>
    </row>
    <row r="679" spans="8:9">
      <c r="H679" s="697"/>
      <c r="I679" s="697"/>
    </row>
    <row r="680" spans="8:9">
      <c r="H680" s="697"/>
      <c r="I680" s="697"/>
    </row>
    <row r="681" spans="8:9">
      <c r="H681" s="697"/>
      <c r="I681" s="697"/>
    </row>
    <row r="682" spans="8:9">
      <c r="H682" s="697"/>
      <c r="I682" s="697"/>
    </row>
    <row r="683" spans="8:9">
      <c r="H683" s="697"/>
      <c r="I683" s="697"/>
    </row>
    <row r="684" spans="8:9">
      <c r="H684" s="697"/>
      <c r="I684" s="697"/>
    </row>
    <row r="685" spans="8:9">
      <c r="H685" s="697"/>
      <c r="I685" s="697"/>
    </row>
    <row r="686" spans="8:9">
      <c r="H686" s="697"/>
      <c r="I686" s="697"/>
    </row>
    <row r="687" spans="8:9">
      <c r="H687" s="697"/>
      <c r="I687" s="697"/>
    </row>
    <row r="688" spans="8:9">
      <c r="H688" s="697"/>
      <c r="I688" s="697"/>
    </row>
    <row r="689" spans="8:9">
      <c r="H689" s="697"/>
      <c r="I689" s="697"/>
    </row>
    <row r="690" spans="8:9">
      <c r="H690" s="697"/>
      <c r="I690" s="697"/>
    </row>
    <row r="691" spans="8:9">
      <c r="H691" s="697"/>
      <c r="I691" s="697"/>
    </row>
    <row r="692" spans="8:9">
      <c r="H692" s="697"/>
      <c r="I692" s="697"/>
    </row>
    <row r="693" spans="8:9">
      <c r="H693" s="697"/>
      <c r="I693" s="697"/>
    </row>
    <row r="694" spans="8:9">
      <c r="H694" s="697"/>
      <c r="I694" s="697"/>
    </row>
    <row r="695" spans="8:9">
      <c r="H695" s="697"/>
      <c r="I695" s="697"/>
    </row>
    <row r="696" spans="8:9">
      <c r="H696" s="697"/>
      <c r="I696" s="697"/>
    </row>
    <row r="697" spans="8:9">
      <c r="H697" s="697"/>
      <c r="I697" s="697"/>
    </row>
    <row r="698" spans="8:9">
      <c r="H698" s="697"/>
      <c r="I698" s="697"/>
    </row>
    <row r="699" spans="8:9">
      <c r="H699" s="697"/>
      <c r="I699" s="697"/>
    </row>
    <row r="700" spans="8:9">
      <c r="H700" s="697"/>
      <c r="I700" s="697"/>
    </row>
    <row r="701" spans="8:9">
      <c r="H701" s="697"/>
      <c r="I701" s="697"/>
    </row>
    <row r="702" spans="8:9">
      <c r="H702" s="697"/>
      <c r="I702" s="697"/>
    </row>
    <row r="703" spans="8:9">
      <c r="H703" s="697"/>
      <c r="I703" s="697"/>
    </row>
    <row r="704" spans="8:9">
      <c r="H704" s="697"/>
      <c r="I704" s="697"/>
    </row>
    <row r="705" spans="8:9">
      <c r="H705" s="697"/>
      <c r="I705" s="697"/>
    </row>
    <row r="706" spans="8:9">
      <c r="H706" s="697"/>
      <c r="I706" s="697"/>
    </row>
    <row r="707" spans="8:9">
      <c r="H707" s="697"/>
      <c r="I707" s="697"/>
    </row>
    <row r="708" spans="8:9">
      <c r="H708" s="697"/>
      <c r="I708" s="697"/>
    </row>
    <row r="709" spans="8:9">
      <c r="H709" s="697"/>
      <c r="I709" s="697"/>
    </row>
    <row r="710" spans="8:9">
      <c r="H710" s="697"/>
      <c r="I710" s="697"/>
    </row>
    <row r="711" spans="8:9">
      <c r="H711" s="697"/>
      <c r="I711" s="697"/>
    </row>
    <row r="712" spans="8:9">
      <c r="H712" s="697"/>
      <c r="I712" s="697"/>
    </row>
    <row r="713" spans="8:9">
      <c r="H713" s="697"/>
      <c r="I713" s="697"/>
    </row>
    <row r="714" spans="8:9">
      <c r="H714" s="697"/>
      <c r="I714" s="697"/>
    </row>
    <row r="715" spans="8:9">
      <c r="H715" s="697"/>
      <c r="I715" s="697"/>
    </row>
    <row r="716" spans="8:9">
      <c r="H716" s="697"/>
      <c r="I716" s="697"/>
    </row>
    <row r="717" spans="8:9">
      <c r="H717" s="697"/>
      <c r="I717" s="697"/>
    </row>
    <row r="718" spans="8:9">
      <c r="H718" s="697"/>
      <c r="I718" s="697"/>
    </row>
    <row r="719" spans="8:9">
      <c r="H719" s="697"/>
      <c r="I719" s="697"/>
    </row>
    <row r="720" spans="8:9">
      <c r="H720" s="697"/>
      <c r="I720" s="697"/>
    </row>
    <row r="721" spans="8:9">
      <c r="H721" s="697"/>
      <c r="I721" s="697"/>
    </row>
    <row r="722" spans="8:9">
      <c r="H722" s="697"/>
      <c r="I722" s="697"/>
    </row>
    <row r="723" spans="8:9">
      <c r="H723" s="697"/>
      <c r="I723" s="697"/>
    </row>
    <row r="724" spans="8:9">
      <c r="H724" s="697"/>
      <c r="I724" s="697"/>
    </row>
    <row r="725" spans="8:9">
      <c r="H725" s="697"/>
      <c r="I725" s="697"/>
    </row>
    <row r="726" spans="8:9">
      <c r="H726" s="697"/>
      <c r="I726" s="697"/>
    </row>
    <row r="727" spans="8:9">
      <c r="H727" s="697"/>
      <c r="I727" s="697"/>
    </row>
    <row r="728" spans="8:9">
      <c r="H728" s="697"/>
      <c r="I728" s="697"/>
    </row>
    <row r="729" spans="8:9">
      <c r="H729" s="697"/>
      <c r="I729" s="697"/>
    </row>
    <row r="730" spans="8:9">
      <c r="H730" s="697"/>
      <c r="I730" s="697"/>
    </row>
    <row r="731" spans="8:9">
      <c r="H731" s="697"/>
      <c r="I731" s="697"/>
    </row>
    <row r="732" spans="8:9">
      <c r="H732" s="697"/>
      <c r="I732" s="697"/>
    </row>
    <row r="733" spans="8:9">
      <c r="H733" s="697"/>
      <c r="I733" s="697"/>
    </row>
    <row r="734" spans="8:9">
      <c r="H734" s="697"/>
      <c r="I734" s="697"/>
    </row>
    <row r="735" spans="8:9">
      <c r="H735" s="697"/>
      <c r="I735" s="697"/>
    </row>
    <row r="736" spans="8:9">
      <c r="H736" s="697"/>
      <c r="I736" s="697"/>
    </row>
    <row r="737" spans="8:9">
      <c r="H737" s="697"/>
      <c r="I737" s="697"/>
    </row>
    <row r="738" spans="8:9">
      <c r="H738" s="697"/>
      <c r="I738" s="697"/>
    </row>
    <row r="739" spans="8:9">
      <c r="H739" s="697"/>
      <c r="I739" s="697"/>
    </row>
    <row r="740" spans="8:9">
      <c r="H740" s="697"/>
      <c r="I740" s="697"/>
    </row>
    <row r="741" spans="8:9">
      <c r="H741" s="697"/>
      <c r="I741" s="697"/>
    </row>
    <row r="742" spans="8:9">
      <c r="H742" s="697"/>
      <c r="I742" s="697"/>
    </row>
    <row r="743" spans="8:9">
      <c r="H743" s="697"/>
      <c r="I743" s="697"/>
    </row>
    <row r="744" spans="8:9">
      <c r="H744" s="697"/>
      <c r="I744" s="697"/>
    </row>
    <row r="745" spans="8:9">
      <c r="H745" s="697"/>
      <c r="I745" s="697"/>
    </row>
    <row r="746" spans="8:9">
      <c r="H746" s="697"/>
      <c r="I746" s="697"/>
    </row>
    <row r="747" spans="8:9">
      <c r="H747" s="697"/>
      <c r="I747" s="697"/>
    </row>
    <row r="748" spans="8:9">
      <c r="H748" s="697"/>
      <c r="I748" s="697"/>
    </row>
    <row r="749" spans="8:9">
      <c r="H749" s="697"/>
      <c r="I749" s="697"/>
    </row>
    <row r="750" spans="8:9">
      <c r="H750" s="697"/>
      <c r="I750" s="697"/>
    </row>
    <row r="751" spans="8:9">
      <c r="H751" s="697"/>
      <c r="I751" s="697"/>
    </row>
    <row r="752" spans="8:9">
      <c r="H752" s="697"/>
      <c r="I752" s="697"/>
    </row>
    <row r="753" spans="8:9">
      <c r="H753" s="697"/>
      <c r="I753" s="697"/>
    </row>
    <row r="754" spans="8:9">
      <c r="H754" s="697"/>
      <c r="I754" s="697"/>
    </row>
    <row r="755" spans="8:9">
      <c r="H755" s="697"/>
      <c r="I755" s="697"/>
    </row>
    <row r="756" spans="8:9">
      <c r="H756" s="697"/>
      <c r="I756" s="697"/>
    </row>
    <row r="757" spans="8:9">
      <c r="H757" s="697"/>
      <c r="I757" s="697"/>
    </row>
    <row r="758" spans="8:9">
      <c r="H758" s="697"/>
      <c r="I758" s="697"/>
    </row>
    <row r="759" spans="8:9">
      <c r="H759" s="697"/>
      <c r="I759" s="697"/>
    </row>
    <row r="760" spans="8:9">
      <c r="H760" s="697"/>
      <c r="I760" s="697"/>
    </row>
    <row r="761" spans="8:9">
      <c r="H761" s="697"/>
      <c r="I761" s="697"/>
    </row>
    <row r="762" spans="8:9">
      <c r="H762" s="697"/>
      <c r="I762" s="697"/>
    </row>
    <row r="763" spans="8:9">
      <c r="H763" s="697"/>
      <c r="I763" s="697"/>
    </row>
    <row r="764" spans="8:9">
      <c r="H764" s="697"/>
      <c r="I764" s="697"/>
    </row>
    <row r="765" spans="8:9">
      <c r="H765" s="697"/>
      <c r="I765" s="697"/>
    </row>
    <row r="766" spans="8:9">
      <c r="H766" s="697"/>
      <c r="I766" s="697"/>
    </row>
    <row r="767" spans="8:9">
      <c r="H767" s="697"/>
      <c r="I767" s="697"/>
    </row>
    <row r="768" spans="8:9">
      <c r="H768" s="697"/>
      <c r="I768" s="697"/>
    </row>
    <row r="769" spans="8:9">
      <c r="H769" s="697"/>
      <c r="I769" s="697"/>
    </row>
    <row r="770" spans="8:9">
      <c r="H770" s="697"/>
      <c r="I770" s="697"/>
    </row>
    <row r="771" spans="8:9">
      <c r="H771" s="697"/>
      <c r="I771" s="697"/>
    </row>
    <row r="772" spans="8:9">
      <c r="H772" s="697"/>
      <c r="I772" s="697"/>
    </row>
    <row r="773" spans="8:9">
      <c r="H773" s="697"/>
      <c r="I773" s="697"/>
    </row>
    <row r="774" spans="8:9">
      <c r="H774" s="697"/>
      <c r="I774" s="697"/>
    </row>
    <row r="775" spans="8:9">
      <c r="H775" s="697"/>
      <c r="I775" s="697"/>
    </row>
    <row r="776" spans="8:9">
      <c r="H776" s="697"/>
      <c r="I776" s="697"/>
    </row>
    <row r="777" spans="8:9">
      <c r="H777" s="697"/>
      <c r="I777" s="697"/>
    </row>
    <row r="778" spans="8:9">
      <c r="H778" s="697"/>
      <c r="I778" s="697"/>
    </row>
    <row r="779" spans="8:9">
      <c r="H779" s="697"/>
      <c r="I779" s="697"/>
    </row>
    <row r="780" spans="8:9">
      <c r="H780" s="697"/>
      <c r="I780" s="697"/>
    </row>
    <row r="781" spans="8:9">
      <c r="H781" s="697"/>
      <c r="I781" s="697"/>
    </row>
    <row r="782" spans="8:9">
      <c r="H782" s="697"/>
      <c r="I782" s="697"/>
    </row>
    <row r="783" spans="8:9">
      <c r="H783" s="697"/>
      <c r="I783" s="697"/>
    </row>
    <row r="784" spans="8:9">
      <c r="H784" s="697"/>
      <c r="I784" s="697"/>
    </row>
    <row r="785" spans="8:9">
      <c r="H785" s="697"/>
      <c r="I785" s="697"/>
    </row>
    <row r="786" spans="8:9">
      <c r="H786" s="697"/>
      <c r="I786" s="697"/>
    </row>
    <row r="787" spans="8:9">
      <c r="H787" s="697"/>
      <c r="I787" s="697"/>
    </row>
    <row r="788" spans="8:9">
      <c r="H788" s="697"/>
      <c r="I788" s="697"/>
    </row>
    <row r="789" spans="8:9">
      <c r="H789" s="697"/>
      <c r="I789" s="697"/>
    </row>
    <row r="790" spans="8:9">
      <c r="H790" s="697"/>
      <c r="I790" s="697"/>
    </row>
    <row r="791" spans="8:9">
      <c r="H791" s="697"/>
      <c r="I791" s="697"/>
    </row>
    <row r="792" spans="8:9">
      <c r="H792" s="697"/>
      <c r="I792" s="697"/>
    </row>
  </sheetData>
  <protectedRanges>
    <protectedRange sqref="AD8:AD258" name="Line Item Details icl Description"/>
  </protectedRanges>
  <mergeCells count="8">
    <mergeCell ref="V6:X6"/>
    <mergeCell ref="Y6:AA6"/>
    <mergeCell ref="P5:U5"/>
    <mergeCell ref="B6:E6"/>
    <mergeCell ref="G6:K6"/>
    <mergeCell ref="M6:O6"/>
    <mergeCell ref="P6:R6"/>
    <mergeCell ref="S6:U6"/>
  </mergeCells>
  <conditionalFormatting sqref="AM8:AM258">
    <cfRule type="cellIs" dxfId="123" priority="5" operator="lessThan">
      <formula>0</formula>
    </cfRule>
  </conditionalFormatting>
  <conditionalFormatting sqref="AL8:AL258">
    <cfRule type="cellIs" dxfId="122" priority="4" operator="lessThan">
      <formula>0</formula>
    </cfRule>
  </conditionalFormatting>
  <conditionalFormatting sqref="J8:J307">
    <cfRule type="expression" dxfId="121" priority="3">
      <formula>$J8&lt;&gt;$L8</formula>
    </cfRule>
  </conditionalFormatting>
  <conditionalFormatting sqref="Y8:AA3078">
    <cfRule type="expression" dxfId="120" priority="2">
      <formula>Y8&lt;&gt;V8</formula>
    </cfRule>
  </conditionalFormatting>
  <conditionalFormatting sqref="Y2">
    <cfRule type="expression" dxfId="119" priority="1">
      <formula>Y2&lt;&gt;V2</formula>
    </cfRule>
  </conditionalFormatting>
  <dataValidations count="1">
    <dataValidation type="list" allowBlank="1" showInputMessage="1" showErrorMessage="1" sqref="B8:B307">
      <formula1>"Multi,Nested"</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9" tint="0.39997558519241921"/>
    <pageSetUpPr fitToPage="1"/>
  </sheetPr>
  <dimension ref="A1:FS1118"/>
  <sheetViews>
    <sheetView tabSelected="1" zoomScaleNormal="100" zoomScaleSheetLayoutView="100" workbookViewId="0"/>
  </sheetViews>
  <sheetFormatPr defaultColWidth="18.7109375" defaultRowHeight="12.75" customHeight="1"/>
  <cols>
    <col min="1" max="1" width="3.5703125" customWidth="1"/>
    <col min="2" max="2" width="5.140625" customWidth="1"/>
    <col min="3" max="3" width="17.5703125" bestFit="1" customWidth="1"/>
    <col min="4" max="4" width="6.7109375" customWidth="1"/>
    <col min="5" max="5" width="15.7109375" customWidth="1"/>
    <col min="6" max="6" width="31.42578125" customWidth="1"/>
    <col min="7" max="8" width="15.7109375" customWidth="1"/>
    <col min="9" max="9" width="43" style="517" customWidth="1"/>
    <col min="10" max="10" width="8.7109375" customWidth="1"/>
    <col min="11" max="11" width="12" customWidth="1"/>
    <col min="12" max="12" width="8.140625" customWidth="1"/>
    <col min="13" max="13" width="5.85546875" customWidth="1"/>
    <col min="14" max="14" width="6.5703125" bestFit="1" customWidth="1"/>
    <col min="15" max="15" width="8.42578125" bestFit="1" customWidth="1"/>
    <col min="16" max="16" width="6.28515625" customWidth="1"/>
    <col min="17" max="17" width="7" customWidth="1"/>
    <col min="18" max="18" width="10.42578125" customWidth="1"/>
    <col min="19" max="19" width="2.28515625" hidden="1" customWidth="1"/>
    <col min="20" max="21" width="11.42578125" style="110" customWidth="1"/>
    <col min="22" max="22" width="5.85546875" customWidth="1"/>
    <col min="23" max="23" width="11.7109375" customWidth="1"/>
    <col min="24" max="24" width="17.42578125" customWidth="1"/>
    <col min="25" max="25" width="9.85546875" style="914" hidden="1" customWidth="1"/>
    <col min="26" max="26" width="8.7109375" customWidth="1"/>
    <col min="27" max="27" width="8.5703125" customWidth="1"/>
    <col min="28" max="28" width="6.7109375" customWidth="1"/>
    <col min="29" max="29" width="8.7109375" customWidth="1"/>
    <col min="30" max="30" width="8.7109375" hidden="1" customWidth="1"/>
    <col min="31" max="31" width="8.5703125" customWidth="1"/>
    <col min="32" max="32" width="13.5703125" customWidth="1"/>
    <col min="33" max="33" width="9.85546875" hidden="1" customWidth="1"/>
    <col min="34" max="34" width="9.5703125" bestFit="1" customWidth="1"/>
    <col min="35" max="35" width="13.5703125" customWidth="1"/>
    <col min="36" max="37" width="9.85546875" customWidth="1"/>
    <col min="38" max="38" width="8.140625" customWidth="1"/>
    <col min="39" max="39" width="11.7109375" customWidth="1"/>
    <col min="40" max="41" width="12.42578125" customWidth="1"/>
    <col min="42" max="42" width="8.7109375" customWidth="1"/>
    <col min="43" max="43" width="11.5703125" customWidth="1"/>
    <col min="44" max="45" width="11.85546875" customWidth="1"/>
    <col min="46" max="46" width="7.85546875" bestFit="1" customWidth="1"/>
    <col min="47" max="47" width="7.85546875" hidden="1" customWidth="1"/>
    <col min="48" max="48" width="7.85546875" customWidth="1"/>
    <col min="49" max="49" width="10.85546875" customWidth="1"/>
    <col min="50" max="50" width="14.140625" customWidth="1"/>
    <col min="51" max="51" width="7.42578125" customWidth="1"/>
    <col min="52" max="52" width="13.42578125" customWidth="1"/>
    <col min="53" max="53" width="8.7109375" customWidth="1"/>
    <col min="54" max="54" width="12.140625" customWidth="1"/>
    <col min="55" max="55" width="8.7109375" customWidth="1"/>
    <col min="56" max="56" width="13.7109375" customWidth="1"/>
    <col min="57" max="57" width="7.85546875" bestFit="1" customWidth="1"/>
    <col min="58" max="58" width="9.5703125" bestFit="1" customWidth="1"/>
    <col min="59" max="59" width="16.5703125" bestFit="1" customWidth="1"/>
    <col min="60" max="60" width="7.28515625" customWidth="1"/>
    <col min="61" max="61" width="17" bestFit="1" customWidth="1"/>
    <col min="62" max="62" width="4.42578125" customWidth="1"/>
    <col min="63" max="63" width="14.85546875" customWidth="1"/>
    <col min="64" max="64" width="7.5703125" customWidth="1"/>
    <col min="65" max="65" width="18.5703125" customWidth="1"/>
    <col min="66" max="66" width="37.7109375" customWidth="1"/>
    <col min="67" max="67" width="33.5703125" customWidth="1"/>
    <col min="68" max="68" width="21.140625" customWidth="1"/>
    <col min="69" max="69" width="17.85546875" customWidth="1"/>
    <col min="70" max="70" width="12.42578125" customWidth="1"/>
    <col min="71" max="71" width="11.85546875" customWidth="1"/>
    <col min="72" max="72" width="9.28515625" style="447" customWidth="1"/>
    <col min="73" max="74" width="9.28515625" customWidth="1"/>
    <col min="75" max="75" width="9.28515625" style="447" customWidth="1"/>
    <col min="76" max="76" width="9.5703125" customWidth="1"/>
    <col min="77" max="77" width="9.42578125" customWidth="1"/>
    <col min="78" max="78" width="9.42578125" style="447" customWidth="1"/>
    <col min="79" max="79" width="8.28515625" customWidth="1"/>
    <col min="80" max="91" width="8.28515625" style="447" customWidth="1"/>
    <col min="92" max="100" width="12.7109375" style="447" customWidth="1"/>
    <col min="101" max="101" width="7.42578125" style="55" customWidth="1"/>
    <col min="102" max="102" width="6.5703125" style="55" customWidth="1"/>
    <col min="103" max="103" width="13.7109375" style="55" customWidth="1"/>
    <col min="104" max="104" width="7.85546875" style="55" customWidth="1"/>
    <col min="105" max="105" width="9.140625" style="55" customWidth="1"/>
    <col min="106" max="106" width="10.7109375" style="55" customWidth="1"/>
    <col min="107" max="107" width="9" style="55" customWidth="1"/>
    <col min="108" max="108" width="9.140625" style="55" customWidth="1"/>
    <col min="109" max="109" width="14.28515625" style="55" customWidth="1"/>
    <col min="110" max="111" width="9.140625" style="55" customWidth="1"/>
    <col min="112" max="112" width="19.42578125" style="55" customWidth="1"/>
    <col min="113" max="141" width="9.140625" style="55" customWidth="1"/>
    <col min="142" max="143" width="18.7109375" style="55" customWidth="1"/>
    <col min="144" max="158" width="6.7109375" style="55" customWidth="1"/>
    <col min="159" max="159" width="7" style="55" customWidth="1"/>
    <col min="160" max="161" width="18.7109375" style="55" customWidth="1"/>
    <col min="162" max="164" width="6.7109375" style="55" customWidth="1"/>
    <col min="165" max="165" width="10.140625" style="55" customWidth="1"/>
    <col min="166" max="181" width="6.7109375" style="55" customWidth="1"/>
    <col min="182" max="16384" width="18.7109375" style="55"/>
  </cols>
  <sheetData>
    <row r="1" spans="1:175" s="52" customFormat="1" ht="30" customHeight="1" thickBot="1">
      <c r="A1" s="658" t="str">
        <f>RIGHT(D1,1)</f>
        <v/>
      </c>
      <c r="C1" s="434" t="s">
        <v>2165</v>
      </c>
      <c r="D1" s="1710" t="str">
        <f>IFERROR(VLOOKUP(G10,FOBDC,2,0),"")</f>
        <v/>
      </c>
      <c r="E1" s="1710"/>
      <c r="F1" s="554" t="s">
        <v>61</v>
      </c>
      <c r="G1" s="555"/>
      <c r="I1" s="1311"/>
      <c r="J1" s="1774" t="s">
        <v>9249</v>
      </c>
      <c r="K1" s="1775"/>
      <c r="L1" s="1775"/>
      <c r="M1" s="1775"/>
      <c r="N1" s="1779" t="s">
        <v>8080</v>
      </c>
      <c r="O1" s="1779"/>
      <c r="P1" s="1779"/>
      <c r="Q1" s="1780"/>
      <c r="R1" s="51">
        <f>IF(A1="W03",2,5)</f>
        <v>5</v>
      </c>
      <c r="S1" s="556"/>
      <c r="T1" s="1096"/>
      <c r="U1" s="1096"/>
      <c r="Y1" s="912"/>
      <c r="Z1" s="608"/>
      <c r="AA1" s="557" t="s">
        <v>139</v>
      </c>
      <c r="AB1" s="558"/>
      <c r="AC1" s="559" t="s">
        <v>140</v>
      </c>
      <c r="AD1" s="560"/>
      <c r="AE1" s="561" t="s">
        <v>791</v>
      </c>
      <c r="AF1" s="561" t="s">
        <v>141</v>
      </c>
      <c r="AG1" s="99"/>
      <c r="AH1" s="228" t="s">
        <v>142</v>
      </c>
      <c r="AI1" s="228" t="s">
        <v>143</v>
      </c>
      <c r="AJ1" s="704"/>
      <c r="AK1" s="705"/>
      <c r="AL1" s="705"/>
      <c r="AM1" s="608">
        <f>IF(BY10="3",7,IF(BY10="2",6,5))</f>
        <v>5</v>
      </c>
      <c r="AN1" s="1776" t="s">
        <v>1032</v>
      </c>
      <c r="AO1" s="562" t="s">
        <v>1033</v>
      </c>
      <c r="AP1" s="562" t="s">
        <v>1037</v>
      </c>
      <c r="AQ1" s="562" t="s">
        <v>1036</v>
      </c>
      <c r="AR1" s="562" t="s">
        <v>143</v>
      </c>
      <c r="AS1" s="646" t="str">
        <f>CONCATENATE(G10,AO2)</f>
        <v/>
      </c>
      <c r="AT1" s="646" t="str">
        <f>CONCATENATE(G10,AO3)</f>
        <v/>
      </c>
      <c r="AU1" s="646" t="str">
        <f>CONCATENATE(G10,AO4)</f>
        <v/>
      </c>
      <c r="AV1" s="646" t="str">
        <f>CONCATENATE(G10,AO5)</f>
        <v/>
      </c>
      <c r="AW1" s="915" t="s">
        <v>86</v>
      </c>
      <c r="AX1" s="916"/>
      <c r="AY1" s="1717" t="s">
        <v>7933</v>
      </c>
      <c r="AZ1" s="1717"/>
      <c r="BA1" s="1717"/>
      <c r="BB1" s="917"/>
      <c r="BC1" s="1701" t="s">
        <v>479</v>
      </c>
      <c r="BD1" s="1702"/>
      <c r="BE1" s="563" t="s">
        <v>2344</v>
      </c>
      <c r="BF1" s="564" t="s">
        <v>2345</v>
      </c>
      <c r="BG1" s="565" t="s">
        <v>108</v>
      </c>
      <c r="BH1" s="1701" t="s">
        <v>493</v>
      </c>
      <c r="BI1" s="1702"/>
      <c r="BJ1" s="1701" t="s">
        <v>70</v>
      </c>
      <c r="BK1" s="1703"/>
      <c r="BL1" s="1703"/>
      <c r="BM1" s="1702"/>
      <c r="BN1" s="53"/>
      <c r="BO1" s="53"/>
      <c r="BP1" s="53"/>
      <c r="BQ1" s="53"/>
      <c r="BR1" s="151"/>
      <c r="BS1" s="151"/>
      <c r="BT1" s="151"/>
      <c r="BU1" s="151"/>
      <c r="BV1" s="151"/>
      <c r="BW1" s="151"/>
      <c r="BX1" s="151"/>
      <c r="BY1" s="151"/>
      <c r="BZ1" s="151"/>
      <c r="CA1" s="51"/>
      <c r="CB1" s="51"/>
      <c r="CC1" s="51"/>
      <c r="CD1" s="51"/>
      <c r="CE1" s="51"/>
      <c r="CF1" s="51"/>
      <c r="CG1" s="51"/>
      <c r="CH1" s="51"/>
      <c r="CI1" s="51"/>
      <c r="CJ1" s="51"/>
      <c r="CK1" s="51"/>
      <c r="CL1" s="51"/>
      <c r="CM1" s="51"/>
      <c r="CN1" s="51"/>
      <c r="CO1" s="51"/>
      <c r="CP1" s="51"/>
      <c r="CQ1" s="51"/>
      <c r="CR1" s="51"/>
      <c r="CS1" s="51"/>
      <c r="CT1" s="51"/>
      <c r="CU1" s="51"/>
      <c r="CV1" s="51"/>
      <c r="CW1" s="51"/>
      <c r="CX1" s="51"/>
      <c r="CY1" s="51"/>
      <c r="CZ1" s="51">
        <f>IF(AP6&gt;0,AP6*DA1,SUM(AC2:AC4)*DA1)</f>
        <v>0</v>
      </c>
      <c r="DA1" s="656">
        <v>435</v>
      </c>
      <c r="DB1" s="163" t="s">
        <v>4878</v>
      </c>
      <c r="DE1" s="52">
        <f>Lookups!CS4</f>
        <v>0.18160732426035275</v>
      </c>
      <c r="DF1" s="51"/>
      <c r="DG1" s="51"/>
      <c r="DH1" s="51"/>
      <c r="DI1" s="51"/>
      <c r="DJ1" s="51"/>
      <c r="DK1" s="51"/>
      <c r="DL1" s="51"/>
      <c r="DM1" s="51"/>
      <c r="DN1" s="51"/>
      <c r="DO1" s="51"/>
      <c r="DP1" s="51"/>
      <c r="DQ1" s="51"/>
      <c r="DR1" s="51"/>
      <c r="DS1" s="51"/>
      <c r="DT1" s="51"/>
      <c r="DU1" s="51"/>
      <c r="DV1" s="51"/>
      <c r="DW1" s="51"/>
      <c r="DX1" s="51"/>
      <c r="DY1" s="51"/>
      <c r="DZ1" s="51"/>
      <c r="EA1" s="51"/>
      <c r="EB1" s="51"/>
      <c r="EC1" s="51"/>
      <c r="ED1" s="51"/>
      <c r="EE1" s="51"/>
      <c r="EF1" s="51"/>
      <c r="EG1" s="51"/>
      <c r="EH1" s="51"/>
      <c r="EI1" s="51"/>
      <c r="EJ1" s="51"/>
      <c r="EK1" s="51"/>
      <c r="EL1" s="51"/>
      <c r="EM1" s="51"/>
      <c r="EN1" s="51"/>
      <c r="EO1" s="51"/>
      <c r="EP1" s="51"/>
      <c r="EQ1" s="51"/>
      <c r="ER1" s="51"/>
      <c r="ES1" s="554" t="s">
        <v>61</v>
      </c>
      <c r="ET1" s="51">
        <f>IF(G1="",1,0)</f>
        <v>1</v>
      </c>
      <c r="EU1" s="51"/>
      <c r="EV1" s="51"/>
      <c r="EW1" s="51"/>
      <c r="EX1" s="51"/>
      <c r="EY1" s="51"/>
      <c r="EZ1" s="51"/>
      <c r="FA1" s="51"/>
      <c r="FB1" s="51"/>
      <c r="FC1" s="160">
        <f ca="1">SUM(EO1:EO13)+SUM(ET1:ET13)+SUM(EX1:EX13)</f>
        <v>21</v>
      </c>
      <c r="FD1" s="51"/>
      <c r="FE1" s="51"/>
      <c r="FF1" s="51"/>
      <c r="FG1" s="51"/>
      <c r="FH1" s="51"/>
      <c r="FI1" s="51"/>
      <c r="FJ1" s="51"/>
      <c r="FK1" s="51"/>
      <c r="FL1" s="51"/>
      <c r="FM1" s="51"/>
      <c r="FN1" s="51"/>
      <c r="FO1" s="51"/>
      <c r="FP1" s="51"/>
    </row>
    <row r="2" spans="1:175" s="52" customFormat="1" ht="24" customHeight="1" thickBot="1">
      <c r="A2" s="549" t="s">
        <v>2525</v>
      </c>
      <c r="B2" s="167"/>
      <c r="C2" s="56" t="s">
        <v>16</v>
      </c>
      <c r="D2" s="1767"/>
      <c r="E2" s="1767"/>
      <c r="F2" s="50" t="s">
        <v>22</v>
      </c>
      <c r="G2" s="186">
        <f ca="1">TODAY()</f>
        <v>44882</v>
      </c>
      <c r="H2" s="170"/>
      <c r="I2" s="1312"/>
      <c r="J2" s="1705" t="str">
        <f>IF(FK14=0,IF(P10&gt;0,"THIS PO QUALIFIES FOR DC BY PASS","DO NOT ADD OR DELETE COLUMNS!"),"DO NOT ADD OR DELETE COLUMNS!!")</f>
        <v>THIS PO QUALIFIES FOR DC BY PASS</v>
      </c>
      <c r="K2" s="1706"/>
      <c r="L2" s="1706"/>
      <c r="M2" s="1706"/>
      <c r="N2" s="1706"/>
      <c r="O2" s="1707"/>
      <c r="P2" s="177" t="s">
        <v>6311</v>
      </c>
      <c r="Q2" s="840"/>
      <c r="R2" s="51"/>
      <c r="S2" s="94"/>
      <c r="T2" s="1097"/>
      <c r="U2" s="1097"/>
      <c r="V2" s="103" t="s">
        <v>468</v>
      </c>
      <c r="W2" s="104"/>
      <c r="X2" s="105"/>
      <c r="Y2" s="99"/>
      <c r="Z2" s="607" t="str">
        <f>IF(AA2=45,45,IF(AA2="40H","40H",IF(AA2=40,40,IF(AA2=20,20,IF(AA2="LCL","LCL","NA")))))</f>
        <v>NA</v>
      </c>
      <c r="AA2" s="303" t="str">
        <f>IF(I10="YES","CON",IF(D3="IMPORT",IF(G10="","",IF(AND(AI7&lt;=AQ13,AI7&gt;0),"LCL",IF(AND(AI7&lt;AR11,AI7&gt;=AR12),20,IF(AND(AI7&lt;=AQ11,AI7&gt;=AR11),40,IF(AND(AI7&lt;=AQ10,AI7&gt;=AR10),"40H", IF(AND(AI7&lt;=AQ9,AI7&gt;=AR9),IF(IFERROR(VLOOKUP(CONCATENATE(G10,"45"),frghtnew,5,0),0)=0,"40H",45),IF(AI7=0,"","40H"))))))),""))</f>
        <v/>
      </c>
      <c r="AB2" s="229"/>
      <c r="AC2" s="293">
        <f>IF(I10="YES","CON",IFERROR(IF(D3="IMPORT",IF(AND(AE2&gt;=$AI$7,AI7&gt;0),1,IF(AI7=0,0,IF((((AI7/AE2)-INT(AI7/AE2))*VLOOKUP(AA2,AO9:AR13,3,FALSE)&gt;VLOOKUP(AA2,AO9:AR13,4,FALSE)),ROUNDUP(AI7/AE2,0),ROUNDDOWN(AI7/AE2,0)))),0),0))</f>
        <v>0</v>
      </c>
      <c r="AD2" s="294"/>
      <c r="AE2" s="291">
        <f>IF(I10="YES","CON",IFERROR(IF(AI7&lt;=AQ13,AI7,VLOOKUP(AA2,$AO$9:$AQ$13,3,FALSE)),0))</f>
        <v>0</v>
      </c>
      <c r="AF2" s="643">
        <f>IF(I10="YES",VLOOKUP(G10,Consol,8,0),IFERROR(VLOOKUP(AM2,frghtnew,AM$1,0),0))</f>
        <v>0</v>
      </c>
      <c r="AG2" s="99"/>
      <c r="AH2" s="292">
        <f>IF(I10="YES",AI7,IFERROR(AC2*AE2,0))</f>
        <v>0</v>
      </c>
      <c r="AI2" s="247">
        <f>IF(I10="YES",AF2*AH2,IFERROR(IF(AA2="LCL",AE2*AF2,AF2*AC2),0))</f>
        <v>0</v>
      </c>
      <c r="AJ2" s="706"/>
      <c r="AK2" s="706"/>
      <c r="AL2" s="706"/>
      <c r="AM2" s="608" t="str">
        <f>CONCATENATE(G$10,Z2)</f>
        <v>NA</v>
      </c>
      <c r="AN2" s="1777"/>
      <c r="AO2" s="647"/>
      <c r="AP2" s="307"/>
      <c r="AQ2" s="308">
        <f>IFERROR(IF(AO2="LCL",AP2,VLOOKUP(AO2,$AO$8:$AQ$13,3,FALSE)*AP2),0)</f>
        <v>0</v>
      </c>
      <c r="AR2" s="643">
        <f>IFERROR(VLOOKUP(AS1,frghtnew,AM$1,0)*AP2,0)</f>
        <v>0</v>
      </c>
      <c r="AS2" s="52" t="str">
        <f>IF('IMPORT Packs'!H8&lt;&gt;"","     PACKS ENTERED","")</f>
        <v/>
      </c>
      <c r="AT2" s="645" t="s">
        <v>4308</v>
      </c>
      <c r="AU2" s="99"/>
      <c r="AV2" s="329"/>
      <c r="AW2" s="454" t="s">
        <v>84</v>
      </c>
      <c r="AX2" s="1281" t="s">
        <v>85</v>
      </c>
      <c r="AY2" s="1282" t="s">
        <v>94</v>
      </c>
      <c r="AZ2" s="1283" t="s">
        <v>95</v>
      </c>
      <c r="BA2" s="1284" t="s">
        <v>90</v>
      </c>
      <c r="BB2" s="1285" t="s">
        <v>91</v>
      </c>
      <c r="BC2" s="456" t="s">
        <v>713</v>
      </c>
      <c r="BD2" s="460" t="s">
        <v>715</v>
      </c>
      <c r="BE2" s="454" t="s">
        <v>98</v>
      </c>
      <c r="BF2" s="458" t="s">
        <v>99</v>
      </c>
      <c r="BG2" s="469" t="s">
        <v>100</v>
      </c>
      <c r="BH2" s="1396" t="s">
        <v>383</v>
      </c>
      <c r="BI2" s="1397" t="s">
        <v>470</v>
      </c>
      <c r="BJ2" s="481" t="s">
        <v>1339</v>
      </c>
      <c r="BK2" s="482" t="s">
        <v>2320</v>
      </c>
      <c r="BL2" s="458" t="s">
        <v>1355</v>
      </c>
      <c r="BM2" s="459" t="s">
        <v>2321</v>
      </c>
      <c r="BN2" s="98"/>
      <c r="BQ2" s="103" t="s">
        <v>69</v>
      </c>
      <c r="BR2" s="414"/>
      <c r="BS2" s="740" t="s">
        <v>2527</v>
      </c>
      <c r="BT2" s="741" t="str">
        <f>CN12</f>
        <v>DAL W001</v>
      </c>
      <c r="BU2" s="741" t="str">
        <f>CQ12</f>
        <v>PHX W03</v>
      </c>
      <c r="BV2" s="742" t="str">
        <f>CT12</f>
        <v>Pool Point</v>
      </c>
      <c r="BW2" s="419"/>
      <c r="BX2" s="419"/>
      <c r="BY2"/>
      <c r="BZ2" s="447"/>
      <c r="CA2" s="51"/>
      <c r="CB2" s="51"/>
      <c r="CC2" s="51"/>
      <c r="CD2" s="51"/>
      <c r="CE2" s="51"/>
      <c r="CF2" s="51"/>
      <c r="CG2" s="51"/>
      <c r="CH2" s="51"/>
      <c r="CI2" s="51"/>
      <c r="CJ2" s="51"/>
      <c r="CK2" s="51"/>
      <c r="CL2" s="51"/>
      <c r="CM2" s="51"/>
      <c r="CN2" s="51"/>
      <c r="CO2" s="51"/>
      <c r="CP2" s="51"/>
      <c r="CQ2" s="51"/>
      <c r="CR2" s="51"/>
      <c r="CS2" s="51"/>
      <c r="CT2" s="51"/>
      <c r="CU2" s="51"/>
      <c r="CV2" s="51"/>
      <c r="CW2" s="51"/>
      <c r="CX2" s="51"/>
      <c r="CY2" s="51"/>
      <c r="CZ2" s="52">
        <f>SUM(CZ15:CZ259)*'Inbound Freight New'!A3</f>
        <v>0</v>
      </c>
      <c r="DA2" s="51"/>
      <c r="DB2" s="163" t="s">
        <v>4879</v>
      </c>
      <c r="DF2" s="51"/>
      <c r="DG2" s="51"/>
      <c r="DH2" s="51" t="s">
        <v>9</v>
      </c>
      <c r="DI2" s="51"/>
      <c r="DJ2" s="51" t="s">
        <v>45</v>
      </c>
      <c r="DK2" s="51"/>
      <c r="DL2" s="3" t="s">
        <v>155</v>
      </c>
      <c r="DM2" s="51">
        <v>0.01</v>
      </c>
      <c r="DN2" s="51"/>
      <c r="DO2" s="51"/>
      <c r="DP2" s="51"/>
      <c r="DQ2" s="51"/>
      <c r="DR2" s="51"/>
      <c r="DS2" s="51"/>
      <c r="DT2" s="51"/>
      <c r="DU2" s="51"/>
      <c r="DV2" s="51"/>
      <c r="DW2" s="51"/>
      <c r="DX2" s="51"/>
      <c r="DY2" s="51"/>
      <c r="DZ2" s="51"/>
      <c r="EA2" s="51"/>
      <c r="EB2" s="51"/>
      <c r="EC2" s="51"/>
      <c r="ED2" s="51"/>
      <c r="EE2" s="51"/>
      <c r="EF2" s="51"/>
      <c r="EG2" s="51"/>
      <c r="EH2" s="51"/>
      <c r="EI2" s="51"/>
      <c r="EJ2" s="51"/>
      <c r="EK2" s="51"/>
      <c r="EL2" s="51"/>
      <c r="EM2" s="51"/>
      <c r="EN2" s="56" t="s">
        <v>16</v>
      </c>
      <c r="EO2" s="51">
        <f t="shared" ref="EO2:EO8" si="0">IF(D2="",1,0)</f>
        <v>1</v>
      </c>
      <c r="EP2" s="51"/>
      <c r="EQ2" s="51"/>
      <c r="ER2" s="51"/>
      <c r="ES2" s="50" t="s">
        <v>22</v>
      </c>
      <c r="ET2" s="51">
        <f ca="1">IF(G2="",1,0)</f>
        <v>0</v>
      </c>
      <c r="EU2" s="51"/>
      <c r="EV2" s="51"/>
      <c r="EW2" s="51"/>
      <c r="EX2" s="51"/>
      <c r="EY2" s="51"/>
      <c r="EZ2" s="51"/>
      <c r="FA2" s="51"/>
      <c r="FB2" s="51"/>
      <c r="FC2" s="51"/>
      <c r="FD2" s="51"/>
      <c r="FE2" s="51"/>
      <c r="FF2" s="51"/>
      <c r="FG2" s="51"/>
      <c r="FH2" s="51"/>
      <c r="FI2" s="51"/>
      <c r="FJ2" s="51"/>
      <c r="FK2" s="51"/>
      <c r="FL2" s="51"/>
      <c r="FM2" s="51"/>
      <c r="FN2" s="51"/>
      <c r="FO2" s="51"/>
      <c r="FP2" s="51"/>
    </row>
    <row r="3" spans="1:175" s="52" customFormat="1" ht="17.25" customHeight="1" thickBot="1">
      <c r="A3" s="553" t="str">
        <f>IF(CZ3&gt;500,"Y","")</f>
        <v/>
      </c>
      <c r="B3" s="54"/>
      <c r="C3" s="50" t="s">
        <v>17</v>
      </c>
      <c r="D3" s="1765" t="s">
        <v>73</v>
      </c>
      <c r="E3" s="1765"/>
      <c r="F3" s="50" t="s">
        <v>38</v>
      </c>
      <c r="G3" s="187"/>
      <c r="H3" s="171"/>
      <c r="I3" s="1313"/>
      <c r="J3" s="1709" t="s">
        <v>467</v>
      </c>
      <c r="K3" s="1709"/>
      <c r="L3" s="1709"/>
      <c r="M3" s="1709"/>
      <c r="N3" s="1709"/>
      <c r="O3" s="1709"/>
      <c r="P3" s="172"/>
      <c r="Q3" s="172"/>
      <c r="R3" s="51"/>
      <c r="S3" s="94"/>
      <c r="T3" s="1097"/>
      <c r="U3" s="1097"/>
      <c r="V3" s="106"/>
      <c r="W3" s="57" t="s">
        <v>31</v>
      </c>
      <c r="X3" s="107">
        <f>SUM($AQ$15:AQ265)</f>
        <v>0</v>
      </c>
      <c r="Y3" s="99"/>
      <c r="Z3" s="607" t="str">
        <f>IF(AA3=45,45,IF(AA3="40H","40H",IF(AA3=40,40,IF(AA3=20,20,IF(AA3="LCL","LCL","NA")))))</f>
        <v>NA</v>
      </c>
      <c r="AA3" s="304" t="str">
        <f>IF(I10="YES","CON",IF(AA2="","",IF(D3="IMPORT",IF(AND(AI7-AH2&lt;=AQ13,AI7-AH2&gt;0),"LCL",IF(AND(AI7-AH2&lt;=AR11,AI7-AH2&gt;=AR12),20, IF(AI7-AH2&gt;=AR11,IF(IFERROR(VLOOKUP(CONCATENATE(G10,"45"),frghtnew,5,0),0)=0,20,40),""))),"")))</f>
        <v/>
      </c>
      <c r="AB3" s="245"/>
      <c r="AC3" s="295">
        <f>IF(I10="YES","CON",IF(AA3="",0,1))</f>
        <v>0</v>
      </c>
      <c r="AD3" s="296"/>
      <c r="AE3" s="291">
        <f>IF(I10="YES","CON",IFERROR(IF(AA3="LCL",AI7-AH2,VLOOKUP(AA3,$AO$9:$AQ$13,3,FALSE)),0))</f>
        <v>0</v>
      </c>
      <c r="AF3" s="644">
        <f>IF(I11="YES",VLOOKUP(G11,Consol,8,0),IFERROR(VLOOKUP(AM3,frghtnew,AM$1,0),0))</f>
        <v>0</v>
      </c>
      <c r="AG3" s="99"/>
      <c r="AH3" s="292">
        <f>IF(I10="YES","CON",IFERROR(AC3*AE3,0))</f>
        <v>0</v>
      </c>
      <c r="AI3" s="247">
        <f>IF(I10="YES","CON",IFERROR(IF(AA3="LCL",AE3*AF3,AF3*AC3),0))</f>
        <v>0</v>
      </c>
      <c r="AJ3" s="706"/>
      <c r="AK3" s="706"/>
      <c r="AL3" s="706"/>
      <c r="AM3" s="608" t="str">
        <f>CONCATENATE(G$10,Z3)</f>
        <v>NA</v>
      </c>
      <c r="AN3" s="1777"/>
      <c r="AO3" s="306"/>
      <c r="AP3" s="307"/>
      <c r="AQ3" s="308">
        <f>IFERROR(IF(AO3="LCL",AP3,VLOOKUP(AO3,$AO$8:$AQ$13,3,FALSE)*AP3),0)</f>
        <v>0</v>
      </c>
      <c r="AR3" s="643">
        <f>IFERROR(VLOOKUP(AT1,frghtnew,AM$1,0)*AP3,0)</f>
        <v>0</v>
      </c>
      <c r="AS3" s="52" t="str">
        <f>IF('Buyer''s Notes'!C3&lt;&gt;"","       Vendor Notes","")</f>
        <v/>
      </c>
      <c r="AT3" s="664" t="s">
        <v>5112</v>
      </c>
      <c r="AU3" s="665"/>
      <c r="AV3" s="666"/>
      <c r="AW3" s="1284" t="s">
        <v>718</v>
      </c>
      <c r="AX3" s="1286" t="s">
        <v>719</v>
      </c>
      <c r="AY3" s="1282" t="s">
        <v>7930</v>
      </c>
      <c r="AZ3" s="1283" t="s">
        <v>8515</v>
      </c>
      <c r="BA3" s="1282" t="s">
        <v>92</v>
      </c>
      <c r="BB3" s="1283" t="s">
        <v>93</v>
      </c>
      <c r="BC3" s="456" t="s">
        <v>712</v>
      </c>
      <c r="BD3" s="460" t="s">
        <v>716</v>
      </c>
      <c r="BE3" s="454" t="s">
        <v>164</v>
      </c>
      <c r="BF3" s="458" t="s">
        <v>99</v>
      </c>
      <c r="BG3" s="469" t="s">
        <v>44</v>
      </c>
      <c r="BH3" s="1396" t="s">
        <v>480</v>
      </c>
      <c r="BI3" s="1397" t="s">
        <v>481</v>
      </c>
      <c r="BJ3" s="481" t="s">
        <v>1348</v>
      </c>
      <c r="BK3" s="482" t="s">
        <v>2322</v>
      </c>
      <c r="BL3" s="458" t="s">
        <v>752</v>
      </c>
      <c r="BM3" s="459" t="s">
        <v>875</v>
      </c>
      <c r="BN3" s="93"/>
      <c r="BO3" s="163"/>
      <c r="BQ3" s="415" t="s">
        <v>31</v>
      </c>
      <c r="BR3" s="107">
        <f t="shared" ref="BR3:BR10" si="1">X3</f>
        <v>0</v>
      </c>
      <c r="BS3" s="743">
        <f>SUM(BT3:BV3)</f>
        <v>0</v>
      </c>
      <c r="BT3" s="744">
        <f>CN13</f>
        <v>0</v>
      </c>
      <c r="BU3" s="744">
        <f>CQ13</f>
        <v>0</v>
      </c>
      <c r="BV3" s="745">
        <f>CT13</f>
        <v>0</v>
      </c>
      <c r="BW3" s="408"/>
      <c r="BX3" s="408"/>
      <c r="BY3" s="9"/>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f>CZ2-CZ1</f>
        <v>0</v>
      </c>
      <c r="DA3" s="51"/>
      <c r="DF3" s="51"/>
      <c r="DG3" s="51"/>
      <c r="DH3" s="162" t="s">
        <v>73</v>
      </c>
      <c r="DI3" s="51"/>
      <c r="DJ3" s="51" t="s">
        <v>76</v>
      </c>
      <c r="DK3" s="51"/>
      <c r="DL3" s="3" t="s">
        <v>156</v>
      </c>
      <c r="DM3" s="51">
        <v>0.02</v>
      </c>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0" t="s">
        <v>17</v>
      </c>
      <c r="EO3" s="51">
        <f t="shared" si="0"/>
        <v>0</v>
      </c>
      <c r="EP3" s="51"/>
      <c r="EQ3" s="51"/>
      <c r="ER3" s="51"/>
      <c r="ES3" s="50" t="s">
        <v>38</v>
      </c>
      <c r="ET3" s="51">
        <f>IF(G3="",1,0)</f>
        <v>1</v>
      </c>
      <c r="EU3" s="51"/>
      <c r="EV3" s="51"/>
      <c r="EW3" s="51"/>
      <c r="EX3" s="51"/>
      <c r="EY3" s="51"/>
      <c r="EZ3" s="51"/>
      <c r="FA3" s="51"/>
      <c r="FB3" s="51"/>
      <c r="FC3" s="51"/>
      <c r="FD3" s="51"/>
      <c r="FE3" s="51"/>
      <c r="FF3" s="51"/>
      <c r="FG3" s="51"/>
      <c r="FH3" s="51"/>
      <c r="FI3" s="51"/>
      <c r="FJ3" s="51"/>
      <c r="FK3" s="51"/>
      <c r="FL3" s="51"/>
      <c r="FM3" s="51"/>
      <c r="FN3" s="51"/>
      <c r="FO3" s="51"/>
      <c r="FP3" s="51"/>
    </row>
    <row r="4" spans="1:175" s="52" customFormat="1" ht="17.25" customHeight="1" thickBot="1">
      <c r="A4" s="51"/>
      <c r="B4" s="54"/>
      <c r="C4" s="58" t="s">
        <v>1</v>
      </c>
      <c r="D4" s="1766"/>
      <c r="E4" s="1766"/>
      <c r="F4" s="50" t="s">
        <v>163</v>
      </c>
      <c r="G4" s="187"/>
      <c r="H4" s="657"/>
      <c r="I4" s="1314"/>
      <c r="J4" s="1709" t="s">
        <v>394</v>
      </c>
      <c r="K4" s="1709"/>
      <c r="L4" s="1709"/>
      <c r="M4" s="1709"/>
      <c r="N4" s="1709"/>
      <c r="O4" s="1709"/>
      <c r="P4" s="172"/>
      <c r="Q4" s="172"/>
      <c r="R4" s="51"/>
      <c r="S4" s="95"/>
      <c r="T4" s="1098"/>
      <c r="U4" s="1098"/>
      <c r="V4" s="153"/>
      <c r="W4" s="154" t="s">
        <v>469</v>
      </c>
      <c r="X4" s="185">
        <f>IF(D3="Import",SUM(AR15:AR265),"")</f>
        <v>0</v>
      </c>
      <c r="Y4" s="99"/>
      <c r="Z4" s="607" t="str">
        <f>IF(AA4=45,45,IF(AA4="40 HC","40H",IF(AA4=40,40,IF(AA4=20,20,IF(AA4="LCL","LCL","NA")))))</f>
        <v>NA</v>
      </c>
      <c r="AA4" s="305" t="str">
        <f>IF(I10="YES","CON",IF(AA2="","",IF(D3="IMPORT",IF(AI7&gt;SUM(AH2:AH3),"LCL",""),"")))</f>
        <v/>
      </c>
      <c r="AB4" s="229"/>
      <c r="AC4" s="300">
        <f>IF(I10="YES","CON",IF(AA4="",0,1))</f>
        <v>0</v>
      </c>
      <c r="AD4" s="300"/>
      <c r="AE4" s="298">
        <f>IF(I10="YES","CON",IF(AA4="",0,IF(D3="IMPORT",IF(AI7&gt;SUM(AH2:AH3),AI7-SUM(AH2:AH3),0),0)))</f>
        <v>0</v>
      </c>
      <c r="AF4" s="401">
        <f>IF(I12="YES",VLOOKUP(G12,Consol,8,0),IFERROR(VLOOKUP(AM4,frghtnew,AM$1,0),0))</f>
        <v>0</v>
      </c>
      <c r="AG4" s="99"/>
      <c r="AH4" s="292">
        <f>IF(I10="YES","CON",IFERROR(AC4*AE4,0))</f>
        <v>0</v>
      </c>
      <c r="AI4" s="247">
        <f>IF(I10="YES","CON",IFERROR(IF(AA4="LCL",AE4*AF4,AF4*AC4),0))</f>
        <v>0</v>
      </c>
      <c r="AJ4" s="706"/>
      <c r="AK4" s="706"/>
      <c r="AL4" s="706"/>
      <c r="AM4" s="608" t="str">
        <f>CONCATENATE(G$10,Z4)</f>
        <v>NA</v>
      </c>
      <c r="AN4" s="1777"/>
      <c r="AO4" s="306"/>
      <c r="AP4" s="307"/>
      <c r="AQ4" s="308">
        <f>IFERROR(IF(AO4="LCL",AP4,VLOOKUP(AO4,$AO$8:$AQ$13,3,FALSE)*AP4),0)</f>
        <v>0</v>
      </c>
      <c r="AR4" s="643">
        <f>IFERROR(VLOOKUP(AU1,frghtnew,AM$1,0)*AP4,0)</f>
        <v>0</v>
      </c>
      <c r="AS4" s="52" t="str">
        <f>IF('Buyer''s Notes'!C4&lt;&gt;"","      Receiving Notes","")</f>
        <v/>
      </c>
      <c r="AT4" s="667" t="s">
        <v>5113</v>
      </c>
      <c r="AU4" s="668"/>
      <c r="AV4" s="669"/>
      <c r="AW4" s="454" t="s">
        <v>176</v>
      </c>
      <c r="AX4" s="1281" t="s">
        <v>178</v>
      </c>
      <c r="AY4" s="1284" t="s">
        <v>7931</v>
      </c>
      <c r="AZ4" s="1285" t="s">
        <v>8516</v>
      </c>
      <c r="BA4" s="1282" t="s">
        <v>183</v>
      </c>
      <c r="BB4" s="1283" t="s">
        <v>478</v>
      </c>
      <c r="BC4" s="456" t="s">
        <v>714</v>
      </c>
      <c r="BD4" s="460" t="s">
        <v>717</v>
      </c>
      <c r="BE4" s="454" t="s">
        <v>101</v>
      </c>
      <c r="BF4" s="458" t="s">
        <v>67</v>
      </c>
      <c r="BG4" s="469" t="s">
        <v>2323</v>
      </c>
      <c r="BH4" s="1396" t="s">
        <v>1470</v>
      </c>
      <c r="BI4" s="1397" t="s">
        <v>8734</v>
      </c>
      <c r="BJ4" s="481" t="s">
        <v>1377</v>
      </c>
      <c r="BK4" s="482" t="s">
        <v>44</v>
      </c>
      <c r="BL4" s="458" t="s">
        <v>88</v>
      </c>
      <c r="BM4" s="459" t="s">
        <v>482</v>
      </c>
      <c r="BN4" s="93"/>
      <c r="BO4" s="163"/>
      <c r="BQ4" s="416" t="s">
        <v>144</v>
      </c>
      <c r="BR4" s="185">
        <f t="shared" si="1"/>
        <v>0</v>
      </c>
      <c r="BS4" s="746">
        <f>SUM(BT4:BV4)</f>
        <v>0</v>
      </c>
      <c r="BT4" s="732">
        <f>CO13</f>
        <v>0</v>
      </c>
      <c r="BU4" s="732">
        <f>CR13</f>
        <v>0</v>
      </c>
      <c r="BV4" s="747">
        <f>CU13</f>
        <v>0</v>
      </c>
      <c r="BW4" s="408"/>
      <c r="BX4" s="408"/>
      <c r="BY4" s="163"/>
      <c r="BZ4" s="758"/>
      <c r="CA4" s="162"/>
      <c r="CB4" s="162"/>
      <c r="CC4" s="162"/>
      <c r="CD4" s="162"/>
      <c r="CE4" s="162"/>
      <c r="CF4" s="162"/>
      <c r="CG4" s="162"/>
      <c r="CH4" s="162"/>
      <c r="CI4" s="162"/>
      <c r="CJ4" s="162"/>
      <c r="CK4" s="162"/>
      <c r="CL4" s="162"/>
      <c r="CM4" s="162"/>
      <c r="CN4" s="162"/>
      <c r="CO4" s="162"/>
      <c r="CP4" s="162"/>
      <c r="CQ4" s="162"/>
      <c r="CR4" s="162"/>
      <c r="CS4" s="162"/>
      <c r="CT4" s="162"/>
      <c r="CU4" s="162"/>
      <c r="CV4" s="162"/>
      <c r="CW4" s="51"/>
      <c r="CX4" s="51"/>
      <c r="CY4" s="51"/>
      <c r="CZ4" s="51"/>
      <c r="DA4" s="51"/>
      <c r="DF4" s="51"/>
      <c r="DG4" s="51"/>
      <c r="DH4" s="51" t="s">
        <v>74</v>
      </c>
      <c r="DI4" s="51"/>
      <c r="DJ4" s="51" t="s">
        <v>77</v>
      </c>
      <c r="DK4" s="51"/>
      <c r="DL4" s="3" t="s">
        <v>157</v>
      </c>
      <c r="DM4" s="51">
        <v>0.03</v>
      </c>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8" t="s">
        <v>1</v>
      </c>
      <c r="EO4" s="51">
        <f t="shared" si="0"/>
        <v>1</v>
      </c>
      <c r="EP4" s="51"/>
      <c r="EQ4" s="51"/>
      <c r="ER4" s="51"/>
      <c r="ES4" s="50" t="s">
        <v>163</v>
      </c>
      <c r="ET4" s="51">
        <f>IF(G4="",1,0)</f>
        <v>1</v>
      </c>
      <c r="EU4" s="51"/>
      <c r="EV4" s="51"/>
      <c r="EW4" s="51"/>
      <c r="EX4" s="51"/>
      <c r="EY4" s="51"/>
      <c r="EZ4" s="51"/>
      <c r="FA4" s="51"/>
      <c r="FB4" s="51"/>
      <c r="FC4" s="51"/>
      <c r="FD4" s="51"/>
      <c r="FE4" s="51"/>
      <c r="FF4" s="51"/>
      <c r="FG4" s="51"/>
      <c r="FH4" s="51"/>
      <c r="FI4" s="51"/>
      <c r="FJ4" s="51"/>
      <c r="FK4" s="51"/>
      <c r="FL4" s="51"/>
      <c r="FM4" s="51"/>
      <c r="FN4" s="51"/>
      <c r="FO4" s="51"/>
      <c r="FP4" s="51"/>
    </row>
    <row r="5" spans="1:175" s="52" customFormat="1" ht="17.25" customHeight="1" thickBot="1">
      <c r="A5" s="168"/>
      <c r="B5" s="598" t="str">
        <f>IFERROR(VLOOKUP(D5,VG,2,0),"3")</f>
        <v>3</v>
      </c>
      <c r="C5" s="169" t="s">
        <v>26</v>
      </c>
      <c r="D5" s="1766"/>
      <c r="E5" s="1766"/>
      <c r="F5" s="58" t="s">
        <v>82</v>
      </c>
      <c r="G5" s="187"/>
      <c r="H5" s="173" t="s">
        <v>59</v>
      </c>
      <c r="I5" s="1315"/>
      <c r="J5" s="168"/>
      <c r="L5" s="1768" t="s">
        <v>8079</v>
      </c>
      <c r="M5" s="1769"/>
      <c r="N5" s="1769"/>
      <c r="O5" s="1769"/>
      <c r="P5" s="1769"/>
      <c r="Q5" s="1769"/>
      <c r="R5" s="1770"/>
      <c r="S5" s="96"/>
      <c r="T5" s="1099"/>
      <c r="U5" s="1099"/>
      <c r="V5" s="152"/>
      <c r="W5" s="57" t="s">
        <v>32</v>
      </c>
      <c r="X5" s="107">
        <f>SUM($AS$15:AS265)</f>
        <v>0</v>
      </c>
      <c r="Y5" s="99"/>
      <c r="Z5" s="114"/>
      <c r="AA5" s="230" t="s">
        <v>859</v>
      </c>
      <c r="AB5" s="49"/>
      <c r="AC5" s="118"/>
      <c r="AD5" s="203"/>
      <c r="AE5" s="204"/>
      <c r="AF5" s="205"/>
      <c r="AG5" s="99"/>
      <c r="AH5" s="206"/>
      <c r="AI5" s="207"/>
      <c r="AJ5" s="706"/>
      <c r="AK5" s="706"/>
      <c r="AL5" s="706"/>
      <c r="AM5" s="114"/>
      <c r="AN5" s="1777"/>
      <c r="AO5" s="306"/>
      <c r="AP5" s="307"/>
      <c r="AQ5" s="308">
        <f>IFERROR(IF(AO5="LCL",AP5,VLOOKUP(AO5,$AO$8:$AQ$13,3,FALSE)*AP5),0)</f>
        <v>0</v>
      </c>
      <c r="AR5" s="643">
        <f>IFERROR(VLOOKUP(AV1,frghtnew,AM$1,0)*AP5,0)</f>
        <v>0</v>
      </c>
      <c r="AS5" s="52" t="str">
        <f>IF('Buyer''s Notes'!C5&lt;&gt;"","         Traffic Notes","")</f>
        <v/>
      </c>
      <c r="AT5" s="670" t="s">
        <v>5114</v>
      </c>
      <c r="AU5" s="671"/>
      <c r="AV5" s="672"/>
      <c r="AW5" s="454" t="s">
        <v>177</v>
      </c>
      <c r="AX5" s="1281" t="s">
        <v>179</v>
      </c>
      <c r="AY5" s="1282" t="s">
        <v>181</v>
      </c>
      <c r="AZ5" s="1285" t="s">
        <v>182</v>
      </c>
      <c r="BA5" s="1282" t="s">
        <v>65</v>
      </c>
      <c r="BB5" s="1285" t="s">
        <v>2237</v>
      </c>
      <c r="BC5" s="1699" t="s">
        <v>381</v>
      </c>
      <c r="BD5" s="1700"/>
      <c r="BE5" s="454" t="s">
        <v>104</v>
      </c>
      <c r="BF5" s="458" t="s">
        <v>105</v>
      </c>
      <c r="BG5" s="469" t="s">
        <v>106</v>
      </c>
      <c r="BH5" s="1396" t="s">
        <v>107</v>
      </c>
      <c r="BI5" s="163" t="s">
        <v>9190</v>
      </c>
      <c r="BJ5" s="481" t="s">
        <v>1418</v>
      </c>
      <c r="BK5" s="482" t="s">
        <v>2324</v>
      </c>
      <c r="BL5" s="458" t="s">
        <v>782</v>
      </c>
      <c r="BM5" s="476" t="s">
        <v>2325</v>
      </c>
      <c r="BN5" s="93"/>
      <c r="BQ5" s="415" t="s">
        <v>32</v>
      </c>
      <c r="BR5" s="164">
        <f t="shared" si="1"/>
        <v>0</v>
      </c>
      <c r="BS5" s="746">
        <f>SUM(BT5:BV5)</f>
        <v>0</v>
      </c>
      <c r="BT5" s="733">
        <f>CP13</f>
        <v>0</v>
      </c>
      <c r="BU5" s="734">
        <f>CS13</f>
        <v>0</v>
      </c>
      <c r="BV5" s="748">
        <f>CV13</f>
        <v>0</v>
      </c>
      <c r="BW5" s="409"/>
      <c r="BX5" s="409"/>
      <c r="BY5" s="551"/>
      <c r="BZ5" s="758"/>
      <c r="CA5" s="551"/>
      <c r="CB5" s="162"/>
      <c r="CC5" s="162"/>
      <c r="CD5" s="162"/>
      <c r="CE5" s="162"/>
      <c r="CF5" s="162"/>
      <c r="CG5" s="162"/>
      <c r="CH5" s="162"/>
      <c r="CI5" s="162"/>
      <c r="CJ5" s="162"/>
      <c r="CK5" s="162"/>
      <c r="CL5" s="162"/>
      <c r="CM5" s="162"/>
      <c r="CN5" s="162"/>
      <c r="CO5" s="162"/>
      <c r="CP5" s="162"/>
      <c r="CQ5" s="162"/>
      <c r="CR5" s="162"/>
      <c r="CS5" s="162"/>
      <c r="CT5" s="162"/>
      <c r="CU5" s="162"/>
      <c r="CV5" s="162"/>
      <c r="CW5" s="1272" t="s">
        <v>8203</v>
      </c>
      <c r="CX5" s="51"/>
      <c r="CY5" s="51"/>
      <c r="CZ5" s="51"/>
      <c r="DA5" s="51"/>
      <c r="DF5" s="53"/>
      <c r="DG5" s="53"/>
      <c r="DH5" s="51"/>
      <c r="DI5" s="51"/>
      <c r="DJ5" s="51" t="s">
        <v>46</v>
      </c>
      <c r="DK5" s="51"/>
      <c r="DL5" s="3" t="s">
        <v>158</v>
      </c>
      <c r="DM5" s="162">
        <v>0.04</v>
      </c>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66" t="s">
        <v>26</v>
      </c>
      <c r="EO5" s="51">
        <f t="shared" si="0"/>
        <v>1</v>
      </c>
      <c r="EP5" s="51"/>
      <c r="EQ5" s="51"/>
      <c r="ER5" s="51"/>
      <c r="ES5" s="58" t="s">
        <v>82</v>
      </c>
      <c r="ET5" s="51"/>
      <c r="EU5" s="51"/>
      <c r="EV5" s="51"/>
      <c r="EW5" s="51"/>
      <c r="EX5" s="51"/>
      <c r="EY5" s="51"/>
      <c r="EZ5" s="51"/>
      <c r="FA5" s="51"/>
      <c r="FB5" s="51"/>
      <c r="FC5" s="51"/>
      <c r="FD5" s="51"/>
      <c r="FE5" s="51"/>
      <c r="FF5" s="51"/>
      <c r="FG5" s="51"/>
      <c r="FH5" s="51"/>
      <c r="FI5" s="51"/>
      <c r="FJ5" s="51"/>
      <c r="FK5" s="51"/>
      <c r="FL5" s="51"/>
      <c r="FM5" s="51"/>
      <c r="FN5" s="51"/>
      <c r="FO5" s="51"/>
      <c r="FP5" s="51"/>
    </row>
    <row r="6" spans="1:175" s="52" customFormat="1" ht="17.25" customHeight="1" thickBot="1">
      <c r="A6" s="168"/>
      <c r="B6" s="522"/>
      <c r="C6" s="523" t="s">
        <v>25</v>
      </c>
      <c r="D6" s="1766"/>
      <c r="E6" s="1766"/>
      <c r="F6" s="58" t="s">
        <v>710</v>
      </c>
      <c r="G6" s="187"/>
      <c r="H6" s="175" t="s">
        <v>466</v>
      </c>
      <c r="I6" s="1328" t="s">
        <v>9671</v>
      </c>
      <c r="J6" s="176" t="str">
        <f>IF(I6="domestic",8,IF(I6="asia",38,IF(I6="europe",23,IF(I6="middle east",68,IF(I6="india",53,IF(I6="china",83,IF(I6="s.vietnam",98,"")))))))</f>
        <v/>
      </c>
      <c r="L6" s="1771"/>
      <c r="M6" s="1772"/>
      <c r="N6" s="1772"/>
      <c r="O6" s="1772"/>
      <c r="P6" s="1772"/>
      <c r="Q6" s="1772"/>
      <c r="R6" s="1773"/>
      <c r="S6" s="94"/>
      <c r="T6" s="1097"/>
      <c r="U6" s="1097"/>
      <c r="V6" s="152"/>
      <c r="W6" s="57" t="s">
        <v>29</v>
      </c>
      <c r="X6" s="107">
        <f>X5-X3</f>
        <v>0</v>
      </c>
      <c r="Y6" s="99"/>
      <c r="Z6" s="114"/>
      <c r="AA6" s="61" t="str">
        <f>D3 &amp; " Cost Factors"</f>
        <v>Import Cost Factors</v>
      </c>
      <c r="AB6" s="62"/>
      <c r="AC6" s="62"/>
      <c r="AD6" s="148"/>
      <c r="AE6" s="114"/>
      <c r="AF6" s="63" t="s">
        <v>137</v>
      </c>
      <c r="AG6" s="99"/>
      <c r="AH6" s="158">
        <f>IF(D3="POE",AI7,SUM(AH2:AH4))</f>
        <v>0</v>
      </c>
      <c r="AI6" s="159">
        <f>IF(D3="POE",IF(G10="TX",(ROUNDUP(AI7/AQ11,0)*VLOOKUP(G10,'Inbound Freight'!S:Y,6,FALSE)),(ROUNDUP(AI7/AQ11,0)*VLOOKUP(G10,'Inbound Freight'!S:Y,6,FALSE))+(AI7*VLOOKUP(G10,'Inbound Freight'!S:Y,7,FALSE))),IF(AR6=0,SUM(AI2:AI4),AR6))</f>
        <v>0</v>
      </c>
      <c r="AJ6" s="707"/>
      <c r="AK6" s="707"/>
      <c r="AL6" s="707"/>
      <c r="AM6" s="114"/>
      <c r="AN6" s="1778"/>
      <c r="AO6" s="309" t="s">
        <v>137</v>
      </c>
      <c r="AP6" s="309">
        <f>SUM(AP2:AP5)</f>
        <v>0</v>
      </c>
      <c r="AQ6" s="310">
        <f>SUM(AQ2:AQ5)</f>
        <v>0</v>
      </c>
      <c r="AR6" s="311">
        <f>SUM(AR2:AR5)</f>
        <v>0</v>
      </c>
      <c r="AS6" s="52" t="str">
        <f>IF('Buyer''s Notes'!C6&lt;&gt;"","      Allocation Notes","")</f>
        <v/>
      </c>
      <c r="AT6" s="670" t="s">
        <v>5115</v>
      </c>
      <c r="AU6" s="671"/>
      <c r="AV6" s="672"/>
      <c r="AW6" s="454" t="s">
        <v>4039</v>
      </c>
      <c r="AX6" s="1281" t="s">
        <v>8729</v>
      </c>
      <c r="AY6" s="1284" t="s">
        <v>64</v>
      </c>
      <c r="AZ6" s="1286" t="s">
        <v>56</v>
      </c>
      <c r="BA6" s="1284" t="s">
        <v>88</v>
      </c>
      <c r="BB6" s="1281" t="s">
        <v>89</v>
      </c>
      <c r="BC6" s="456" t="s">
        <v>486</v>
      </c>
      <c r="BD6" s="460" t="s">
        <v>488</v>
      </c>
      <c r="BE6" s="454" t="s">
        <v>102</v>
      </c>
      <c r="BF6" s="458" t="s">
        <v>62</v>
      </c>
      <c r="BG6" s="469" t="s">
        <v>2225</v>
      </c>
      <c r="BH6" s="1699" t="s">
        <v>483</v>
      </c>
      <c r="BI6" s="1700"/>
      <c r="BJ6" s="481" t="s">
        <v>720</v>
      </c>
      <c r="BK6" s="482" t="s">
        <v>53</v>
      </c>
      <c r="BL6" s="458" t="s">
        <v>4042</v>
      </c>
      <c r="BM6" s="459" t="s">
        <v>4043</v>
      </c>
      <c r="BN6" s="93"/>
      <c r="BQ6" s="415" t="s">
        <v>29</v>
      </c>
      <c r="BR6" s="164">
        <f t="shared" si="1"/>
        <v>0</v>
      </c>
      <c r="BS6" s="746">
        <f>SUM(BT6:BV6)</f>
        <v>0</v>
      </c>
      <c r="BT6" s="732">
        <f>BT5-BT3</f>
        <v>0</v>
      </c>
      <c r="BU6" s="732">
        <f>BU5-BU3</f>
        <v>0</v>
      </c>
      <c r="BV6" s="747">
        <f>BV5-BV3</f>
        <v>0</v>
      </c>
      <c r="BW6" s="409"/>
      <c r="BX6" s="794"/>
      <c r="BY6" s="550"/>
      <c r="BZ6" s="551"/>
      <c r="CA6" s="162"/>
      <c r="CB6" s="162"/>
      <c r="CC6" s="162"/>
      <c r="CD6" s="162"/>
      <c r="CE6" s="162"/>
      <c r="CF6" s="162"/>
      <c r="CG6" s="162"/>
      <c r="CH6" s="162"/>
      <c r="CI6" s="162"/>
      <c r="CJ6" s="162"/>
      <c r="CK6" s="162"/>
      <c r="CL6" s="162"/>
      <c r="CM6" s="162"/>
      <c r="CN6" s="162"/>
      <c r="CO6" s="162"/>
      <c r="CP6" s="162"/>
      <c r="CQ6" s="162"/>
      <c r="CR6" s="162"/>
      <c r="CS6" s="162"/>
      <c r="CT6" s="162"/>
      <c r="CU6" s="162"/>
      <c r="CV6" s="162"/>
      <c r="CW6" s="162" t="s">
        <v>8205</v>
      </c>
      <c r="CX6" s="51"/>
      <c r="CY6" s="51"/>
      <c r="CZ6" s="51"/>
      <c r="DA6" s="51"/>
      <c r="DF6" s="53"/>
      <c r="DG6" s="53"/>
      <c r="DH6" s="51"/>
      <c r="DI6" s="51"/>
      <c r="DJ6" s="51" t="s">
        <v>78</v>
      </c>
      <c r="DK6" s="51"/>
      <c r="DL6" s="51"/>
      <c r="DM6" s="162">
        <v>0.05</v>
      </c>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66" t="s">
        <v>25</v>
      </c>
      <c r="EO6" s="51">
        <f t="shared" si="0"/>
        <v>1</v>
      </c>
      <c r="EP6" s="51"/>
      <c r="EQ6" s="51"/>
      <c r="ER6" s="51"/>
      <c r="ES6" s="58" t="s">
        <v>166</v>
      </c>
      <c r="ET6" s="51">
        <f>IF(G6="",1,0)</f>
        <v>1</v>
      </c>
      <c r="EU6" s="51"/>
      <c r="EV6" s="51"/>
      <c r="EW6" s="406" t="s">
        <v>1696</v>
      </c>
      <c r="EX6" s="51">
        <f>IF(L5="DOMESTIC WORKSHEET!!!!",0,IF(L6="",1,0))</f>
        <v>1</v>
      </c>
      <c r="EY6" s="51"/>
      <c r="EZ6" s="51"/>
      <c r="FA6" s="51"/>
      <c r="FB6" s="51"/>
      <c r="FC6" s="51"/>
      <c r="FD6" s="51"/>
      <c r="FE6" s="51"/>
      <c r="FF6" s="51"/>
      <c r="FG6" s="51"/>
      <c r="FH6" s="51"/>
      <c r="FI6" s="51"/>
      <c r="FJ6" s="51"/>
      <c r="FK6" s="51"/>
      <c r="FL6" s="51"/>
      <c r="FM6" s="51"/>
      <c r="FN6" s="51"/>
      <c r="FO6" s="51"/>
      <c r="FP6" s="51"/>
    </row>
    <row r="7" spans="1:175" s="52" customFormat="1" ht="17.25" customHeight="1" thickBot="1">
      <c r="A7" s="168"/>
      <c r="B7" s="524"/>
      <c r="C7" s="525" t="s">
        <v>39</v>
      </c>
      <c r="D7" s="1766"/>
      <c r="E7" s="1766"/>
      <c r="F7" s="58" t="s">
        <v>21</v>
      </c>
      <c r="G7" s="188"/>
      <c r="H7" s="1614" t="str">
        <f>IF(ISNUMBER(SEARCH("HOU",G10)), "Extra Transit Time?", "")</f>
        <v/>
      </c>
      <c r="I7" s="1316" t="s">
        <v>1080</v>
      </c>
      <c r="J7" s="177" t="e">
        <f>J6+1</f>
        <v>#VALUE!</v>
      </c>
      <c r="L7" s="1771"/>
      <c r="M7" s="1772"/>
      <c r="N7" s="1772"/>
      <c r="O7" s="1772"/>
      <c r="P7" s="1772"/>
      <c r="Q7" s="1772"/>
      <c r="R7" s="1773"/>
      <c r="S7" s="94"/>
      <c r="T7" s="1097"/>
      <c r="U7" s="1097"/>
      <c r="V7" s="152"/>
      <c r="W7" s="57" t="s">
        <v>28</v>
      </c>
      <c r="X7" s="222">
        <f>IFERROR((X5-X3)/X5,0)</f>
        <v>0</v>
      </c>
      <c r="Y7" s="99"/>
      <c r="Z7" s="114"/>
      <c r="AA7" s="248"/>
      <c r="AB7" s="249" t="s">
        <v>145</v>
      </c>
      <c r="AC7" s="1332">
        <v>0</v>
      </c>
      <c r="AD7" s="149"/>
      <c r="AE7" s="121" t="s">
        <v>147</v>
      </c>
      <c r="AF7" s="64"/>
      <c r="AG7" s="99"/>
      <c r="AH7" s="122"/>
      <c r="AI7" s="297">
        <f>SUM(Z15:Z222)</f>
        <v>0</v>
      </c>
      <c r="AJ7" s="114"/>
      <c r="AK7" s="114"/>
      <c r="AL7" s="114"/>
      <c r="AM7" s="114"/>
      <c r="AR7" s="117"/>
      <c r="AS7" s="52" t="str">
        <f>IF('Buyer''s Notes'!C7&lt;&gt;"","      Processing Notes","")</f>
        <v/>
      </c>
      <c r="AT7" s="673" t="s">
        <v>5116</v>
      </c>
      <c r="AU7" s="674"/>
      <c r="AV7" s="675"/>
      <c r="AW7" s="454" t="s">
        <v>474</v>
      </c>
      <c r="AX7" s="1281" t="s">
        <v>475</v>
      </c>
      <c r="AY7" s="453"/>
      <c r="AZ7" s="455"/>
      <c r="BA7" s="458"/>
      <c r="BB7" s="460"/>
      <c r="BC7" s="456" t="s">
        <v>104</v>
      </c>
      <c r="BD7" s="460" t="s">
        <v>489</v>
      </c>
      <c r="BE7" s="454" t="s">
        <v>103</v>
      </c>
      <c r="BF7" s="458" t="s">
        <v>68</v>
      </c>
      <c r="BG7" s="470" t="s">
        <v>55</v>
      </c>
      <c r="BH7" s="1412" t="s">
        <v>476</v>
      </c>
      <c r="BI7" s="1340" t="s">
        <v>484</v>
      </c>
      <c r="BJ7" s="481" t="s">
        <v>1058</v>
      </c>
      <c r="BK7" s="482" t="s">
        <v>790</v>
      </c>
      <c r="BL7" s="458" t="s">
        <v>155</v>
      </c>
      <c r="BM7" s="459" t="s">
        <v>4044</v>
      </c>
      <c r="BN7" s="93"/>
      <c r="BQ7" s="415" t="s">
        <v>28</v>
      </c>
      <c r="BR7" s="208">
        <f t="shared" si="1"/>
        <v>0</v>
      </c>
      <c r="BS7" s="749">
        <f>IFERROR((BS5-BS3)/BS5,0)</f>
        <v>0</v>
      </c>
      <c r="BT7" s="736">
        <f>IFERROR((BT5-BT3)/BT5,0)</f>
        <v>0</v>
      </c>
      <c r="BU7" s="737">
        <f>IFERROR((BU5-BU3)/BU5,0)</f>
        <v>0</v>
      </c>
      <c r="BV7" s="750">
        <f>IFERROR((BV5-BV3)/BV5,0)</f>
        <v>0</v>
      </c>
      <c r="BW7" s="410"/>
      <c r="BX7" s="410"/>
      <c r="BY7" s="550"/>
      <c r="BZ7" s="551"/>
      <c r="CA7" s="162"/>
      <c r="CB7" s="162"/>
      <c r="CC7" s="162"/>
      <c r="CD7" s="162"/>
      <c r="CE7" s="162"/>
      <c r="CF7" s="162"/>
      <c r="CG7" s="162"/>
      <c r="CH7" s="162"/>
      <c r="CI7" s="162"/>
      <c r="CJ7" s="162"/>
      <c r="CK7" s="162"/>
      <c r="CL7" s="162"/>
      <c r="CM7" s="162"/>
      <c r="CN7" s="162"/>
      <c r="CO7" s="162"/>
      <c r="CP7" s="162"/>
      <c r="CQ7" s="162"/>
      <c r="CR7" s="162"/>
      <c r="CS7" s="162"/>
      <c r="CT7" s="162"/>
      <c r="CU7" s="162"/>
      <c r="CV7" s="162"/>
      <c r="CW7" s="162" t="s">
        <v>8206</v>
      </c>
      <c r="CX7" s="51"/>
      <c r="CY7" s="51"/>
      <c r="CZ7" s="51"/>
      <c r="DA7" s="51"/>
      <c r="DF7" s="53"/>
      <c r="DG7" s="53"/>
      <c r="DH7" s="51"/>
      <c r="DI7" s="51"/>
      <c r="DJ7" s="51" t="s">
        <v>79</v>
      </c>
      <c r="DK7" s="51"/>
      <c r="DL7" s="51"/>
      <c r="DM7" s="162">
        <v>0.06</v>
      </c>
      <c r="DN7" s="51"/>
      <c r="DO7" s="51"/>
      <c r="DP7" s="51"/>
      <c r="DQ7" s="51"/>
      <c r="DR7" s="51"/>
      <c r="DS7" s="51"/>
      <c r="DT7" s="51"/>
      <c r="DU7" s="51"/>
      <c r="DV7" s="51"/>
      <c r="DW7" s="51"/>
      <c r="DX7" s="51"/>
      <c r="DY7" s="51"/>
      <c r="DZ7" s="51"/>
      <c r="EA7" s="51"/>
      <c r="EB7" s="51"/>
      <c r="EC7" s="51"/>
      <c r="ED7" s="51"/>
      <c r="EE7" s="51"/>
      <c r="EF7" s="51"/>
      <c r="EG7" s="51"/>
      <c r="EH7" s="51"/>
      <c r="EI7" s="51"/>
      <c r="EJ7" s="51"/>
      <c r="EK7" s="162" t="s">
        <v>6246</v>
      </c>
      <c r="EL7" s="51"/>
      <c r="EM7" s="51"/>
      <c r="EN7" s="66" t="s">
        <v>39</v>
      </c>
      <c r="EO7" s="51">
        <f t="shared" si="0"/>
        <v>1</v>
      </c>
      <c r="EP7" s="51"/>
      <c r="EQ7" s="51"/>
      <c r="ER7" s="51"/>
      <c r="ES7" s="58" t="s">
        <v>21</v>
      </c>
      <c r="ET7" s="51"/>
      <c r="EU7" s="51"/>
      <c r="EV7" s="51"/>
      <c r="EW7" s="406" t="s">
        <v>1697</v>
      </c>
      <c r="EX7" s="51">
        <f>IF(L5="DOMESTIC WORKSHEET!!!!",0,IF(L7="",1,0))</f>
        <v>1</v>
      </c>
      <c r="EY7" s="51"/>
      <c r="EZ7" s="51"/>
      <c r="FA7" s="51"/>
      <c r="FB7" s="51"/>
      <c r="FC7" s="51"/>
      <c r="FD7" s="51"/>
      <c r="FE7" s="51"/>
      <c r="FF7" s="51"/>
      <c r="FG7" s="51"/>
      <c r="FH7" s="51"/>
      <c r="FI7" s="51"/>
      <c r="FJ7" s="51"/>
      <c r="FK7" s="51"/>
      <c r="FL7" s="51"/>
      <c r="FM7" s="51"/>
      <c r="FN7" s="51"/>
      <c r="FO7" s="51"/>
      <c r="FP7" s="51"/>
    </row>
    <row r="8" spans="1:175" s="52" customFormat="1" ht="17.25" customHeight="1" thickBot="1">
      <c r="A8" s="168"/>
      <c r="B8" s="524"/>
      <c r="C8" s="523" t="s">
        <v>40</v>
      </c>
      <c r="D8" s="1797"/>
      <c r="E8" s="1789"/>
      <c r="F8" s="58" t="s">
        <v>18</v>
      </c>
      <c r="G8" s="187"/>
      <c r="H8" s="317" t="s">
        <v>1078</v>
      </c>
      <c r="I8" s="1317"/>
      <c r="J8" s="318" t="s">
        <v>1080</v>
      </c>
      <c r="L8" s="1799"/>
      <c r="M8" s="1800"/>
      <c r="N8" s="1800"/>
      <c r="O8" s="1800"/>
      <c r="P8" s="1800"/>
      <c r="Q8" s="1800"/>
      <c r="R8" s="1801"/>
      <c r="S8" s="95"/>
      <c r="T8" s="1098"/>
      <c r="U8" s="1098"/>
      <c r="V8" s="152"/>
      <c r="W8" s="57" t="s">
        <v>393</v>
      </c>
      <c r="X8" s="312">
        <f>IF(D3="import",IFERROR((X5-X4)/X5,0),"")</f>
        <v>0</v>
      </c>
      <c r="Y8" s="99"/>
      <c r="Z8" s="114"/>
      <c r="AA8" s="153"/>
      <c r="AB8" s="250" t="s">
        <v>148</v>
      </c>
      <c r="AC8" s="1300">
        <v>0</v>
      </c>
      <c r="AD8" s="149"/>
      <c r="AE8" s="114"/>
      <c r="AF8" s="60"/>
      <c r="AG8" s="99"/>
      <c r="AH8" s="327"/>
      <c r="AI8" s="328"/>
      <c r="AJ8" s="114"/>
      <c r="AK8" s="114"/>
      <c r="AL8" s="114"/>
      <c r="AO8" s="331" t="s">
        <v>1516</v>
      </c>
      <c r="AP8" s="330" t="s">
        <v>1517</v>
      </c>
      <c r="AQ8" s="246" t="s">
        <v>1034</v>
      </c>
      <c r="AR8" s="246" t="s">
        <v>1035</v>
      </c>
      <c r="AS8" s="52" t="str">
        <f>IF('Buyer''s Notes'!C8&lt;&gt;""," Accnts Payable Notes","")</f>
        <v/>
      </c>
      <c r="AT8" s="676" t="s">
        <v>137</v>
      </c>
      <c r="AU8" s="677"/>
      <c r="AV8" s="678">
        <f>SUM(AV4:AV7)</f>
        <v>0</v>
      </c>
      <c r="AW8" s="1701" t="s">
        <v>8529</v>
      </c>
      <c r="AX8" s="1754"/>
      <c r="AY8" s="1290" t="s">
        <v>8658</v>
      </c>
      <c r="AZ8" s="1291" t="s">
        <v>8659</v>
      </c>
      <c r="BA8" s="1292" t="s">
        <v>1381</v>
      </c>
      <c r="BB8" s="1293" t="s">
        <v>8530</v>
      </c>
      <c r="BC8" s="456" t="s">
        <v>487</v>
      </c>
      <c r="BD8" s="460" t="s">
        <v>490</v>
      </c>
      <c r="BE8" s="454" t="s">
        <v>107</v>
      </c>
      <c r="BF8" s="458" t="s">
        <v>96</v>
      </c>
      <c r="BG8" s="469" t="s">
        <v>2326</v>
      </c>
      <c r="BH8" s="1412" t="s">
        <v>477</v>
      </c>
      <c r="BI8" s="1340" t="s">
        <v>485</v>
      </c>
      <c r="BJ8" s="481" t="s">
        <v>2328</v>
      </c>
      <c r="BK8" s="482" t="s">
        <v>2329</v>
      </c>
      <c r="BL8" s="473" t="s">
        <v>1354</v>
      </c>
      <c r="BM8" s="459" t="s">
        <v>4045</v>
      </c>
      <c r="BN8" s="93"/>
      <c r="BQ8" s="415" t="s">
        <v>393</v>
      </c>
      <c r="BR8" s="312">
        <f t="shared" si="1"/>
        <v>0</v>
      </c>
      <c r="BS8" s="749">
        <f>IFERROR((BS5-BS4)/BS5,0)</f>
        <v>0</v>
      </c>
      <c r="BT8" s="735">
        <f>IFERROR((BT5-BT4)/BT5,0)</f>
        <v>0</v>
      </c>
      <c r="BU8" s="735">
        <f>IFERROR((BU5-BU4)/BU5,0)</f>
        <v>0</v>
      </c>
      <c r="BV8" s="751">
        <f>IFERROR((BV5-BV4)/BV5,0)</f>
        <v>0</v>
      </c>
      <c r="BW8" s="408"/>
      <c r="BX8" s="794"/>
      <c r="BY8" s="550"/>
      <c r="BZ8" s="551"/>
      <c r="CA8" s="162"/>
      <c r="CB8" s="162"/>
      <c r="CC8" s="162"/>
      <c r="CD8" s="162"/>
      <c r="CE8" s="162"/>
      <c r="CF8" s="162"/>
      <c r="CG8" s="162"/>
      <c r="CH8" s="162"/>
      <c r="CI8" s="162"/>
      <c r="CJ8" s="162"/>
      <c r="CK8" s="162"/>
      <c r="CL8" s="162"/>
      <c r="CM8" s="162"/>
      <c r="CN8" s="162"/>
      <c r="CO8" s="162"/>
      <c r="CP8" s="162"/>
      <c r="CQ8" s="162"/>
      <c r="CR8" s="162"/>
      <c r="CS8" s="162"/>
      <c r="CT8" s="162"/>
      <c r="CU8" s="162"/>
      <c r="CV8" s="162"/>
      <c r="CW8" s="162" t="s">
        <v>8207</v>
      </c>
      <c r="CX8" s="51"/>
      <c r="CY8" s="51"/>
      <c r="CZ8" s="51"/>
      <c r="DA8" s="51"/>
      <c r="DF8" s="53"/>
      <c r="DG8" s="53"/>
      <c r="DH8" s="51" t="s">
        <v>75</v>
      </c>
      <c r="DI8" s="51"/>
      <c r="DJ8" s="51" t="s">
        <v>80</v>
      </c>
      <c r="DK8" s="51"/>
      <c r="DL8" s="51"/>
      <c r="DM8" s="162">
        <v>7.0000000000000007E-2</v>
      </c>
      <c r="DN8" s="51"/>
      <c r="DO8" s="51"/>
      <c r="DP8" s="51"/>
      <c r="DQ8" s="51"/>
      <c r="DR8" s="51"/>
      <c r="DS8" s="51"/>
      <c r="DT8" s="51"/>
      <c r="DU8" s="51"/>
      <c r="DV8" s="51"/>
      <c r="DW8" s="51"/>
      <c r="DX8" s="51"/>
      <c r="DY8" s="51"/>
      <c r="DZ8" s="51"/>
      <c r="EA8" s="51"/>
      <c r="EB8" s="51"/>
      <c r="EC8" s="51"/>
      <c r="ED8" s="51"/>
      <c r="EE8" s="51"/>
      <c r="EF8" s="51"/>
      <c r="EG8" s="51"/>
      <c r="EH8" s="51"/>
      <c r="EI8" s="51"/>
      <c r="EJ8" s="51"/>
      <c r="EK8" s="825">
        <f>IFERROR(VLOOKUP(B8,'SUBCATS INTERNAL USE'!G:I,3,0), 10000)</f>
        <v>10000</v>
      </c>
      <c r="EL8" s="51"/>
      <c r="EM8" s="51"/>
      <c r="EN8" s="66" t="s">
        <v>40</v>
      </c>
      <c r="EO8" s="51">
        <f t="shared" si="0"/>
        <v>1</v>
      </c>
      <c r="EP8" s="51"/>
      <c r="EQ8" s="51"/>
      <c r="ER8" s="51"/>
      <c r="ES8" s="58" t="s">
        <v>18</v>
      </c>
      <c r="ET8" s="51">
        <f>IF(G8="",1,0)</f>
        <v>1</v>
      </c>
      <c r="EU8" s="51"/>
      <c r="EV8" s="51"/>
      <c r="EW8" s="51"/>
      <c r="EX8" s="51"/>
      <c r="EY8" s="51"/>
      <c r="EZ8" s="51"/>
      <c r="FA8" s="51"/>
      <c r="FB8" s="51"/>
      <c r="FC8" s="51"/>
      <c r="FD8" s="51"/>
      <c r="FE8" s="51"/>
      <c r="FF8" s="51"/>
      <c r="FG8" s="51"/>
      <c r="FH8" s="791" t="s">
        <v>6147</v>
      </c>
      <c r="FI8" s="792"/>
      <c r="FJ8" s="792"/>
      <c r="FK8" s="51"/>
      <c r="FL8" s="51"/>
      <c r="FM8" s="51"/>
      <c r="FN8" s="51"/>
      <c r="FO8" s="51"/>
      <c r="FP8" s="51"/>
    </row>
    <row r="9" spans="1:175" s="52" customFormat="1" ht="17.25" customHeight="1" thickBot="1">
      <c r="A9" s="168"/>
      <c r="B9" s="524"/>
      <c r="C9" s="523"/>
      <c r="D9" s="1798"/>
      <c r="E9" s="1798"/>
      <c r="F9" s="58" t="s">
        <v>19</v>
      </c>
      <c r="G9" s="189"/>
      <c r="H9" s="317" t="s">
        <v>1077</v>
      </c>
      <c r="I9" s="1318"/>
      <c r="J9" s="318" t="s">
        <v>1080</v>
      </c>
      <c r="L9" s="1794"/>
      <c r="M9" s="1795"/>
      <c r="N9" s="1795"/>
      <c r="O9" s="1795"/>
      <c r="P9" s="1795"/>
      <c r="Q9" s="1795"/>
      <c r="R9" s="1796"/>
      <c r="S9" s="94"/>
      <c r="T9" s="1097"/>
      <c r="U9" s="1097"/>
      <c r="V9" s="106"/>
      <c r="W9" s="57" t="s">
        <v>27</v>
      </c>
      <c r="X9" s="155">
        <f>SUM(R$15:R$265)</f>
        <v>0</v>
      </c>
      <c r="Y9" s="99"/>
      <c r="Z9" s="114"/>
      <c r="AA9" s="248"/>
      <c r="AB9" s="249" t="s">
        <v>150</v>
      </c>
      <c r="AC9" s="1333">
        <v>0</v>
      </c>
      <c r="AD9" s="149"/>
      <c r="AE9" s="114"/>
      <c r="AF9" s="60" t="s">
        <v>161</v>
      </c>
      <c r="AG9" s="99"/>
      <c r="AH9" s="120"/>
      <c r="AI9" s="109"/>
      <c r="AJ9" s="114"/>
      <c r="AK9" s="114"/>
      <c r="AL9" s="114"/>
      <c r="AO9" s="1615">
        <v>45</v>
      </c>
      <c r="AP9" s="1606">
        <v>40785</v>
      </c>
      <c r="AQ9" s="1607">
        <v>2900</v>
      </c>
      <c r="AR9" s="1608">
        <v>2600</v>
      </c>
      <c r="AS9" s="184" t="e">
        <f>VLOOKUP($G$10,'Inbound Freight'!$A:$G,6,FALSE)</f>
        <v>#N/A</v>
      </c>
      <c r="AT9" s="679"/>
      <c r="AU9" s="99"/>
      <c r="AV9" s="329"/>
      <c r="AW9" s="1287" t="s">
        <v>1450</v>
      </c>
      <c r="AX9" s="1288" t="s">
        <v>8517</v>
      </c>
      <c r="AY9" s="1287" t="s">
        <v>8518</v>
      </c>
      <c r="AZ9" s="1288" t="s">
        <v>8519</v>
      </c>
      <c r="BA9" s="1287" t="s">
        <v>1462</v>
      </c>
      <c r="BB9" s="1288" t="s">
        <v>8520</v>
      </c>
      <c r="BC9" s="456" t="s">
        <v>491</v>
      </c>
      <c r="BD9" s="460" t="s">
        <v>492</v>
      </c>
      <c r="BE9" s="463" t="s">
        <v>720</v>
      </c>
      <c r="BF9" s="464" t="s">
        <v>99</v>
      </c>
      <c r="BG9" s="471" t="s">
        <v>53</v>
      </c>
      <c r="BH9" s="1412" t="s">
        <v>66</v>
      </c>
      <c r="BI9" s="1340" t="s">
        <v>2327</v>
      </c>
      <c r="BJ9" s="481" t="s">
        <v>2330</v>
      </c>
      <c r="BK9" s="482" t="s">
        <v>2331</v>
      </c>
      <c r="BL9" s="473" t="s">
        <v>4047</v>
      </c>
      <c r="BM9" s="465" t="s">
        <v>4048</v>
      </c>
      <c r="BN9" s="93"/>
      <c r="BQ9" s="415" t="s">
        <v>27</v>
      </c>
      <c r="BR9" s="165">
        <f t="shared" si="1"/>
        <v>0</v>
      </c>
      <c r="BS9" s="752">
        <f>SUM(BT9:BV9)</f>
        <v>0</v>
      </c>
      <c r="BT9" s="738">
        <f>BR13</f>
        <v>0</v>
      </c>
      <c r="BU9" s="739">
        <f>BS13</f>
        <v>0</v>
      </c>
      <c r="BV9" s="753">
        <f>BT13</f>
        <v>0</v>
      </c>
      <c r="BW9" s="411"/>
      <c r="BX9" s="411" t="s">
        <v>2467</v>
      </c>
      <c r="BY9" s="9"/>
      <c r="CA9" s="51"/>
      <c r="CB9" s="51"/>
      <c r="CC9" s="51"/>
      <c r="CD9" s="51"/>
      <c r="CE9" s="51"/>
      <c r="CF9" s="51"/>
      <c r="CG9" s="51"/>
      <c r="CH9" s="51"/>
      <c r="CI9" s="51"/>
      <c r="CJ9" s="51"/>
      <c r="CK9" s="51"/>
      <c r="CL9" s="51"/>
      <c r="CM9" s="51"/>
      <c r="CN9" s="51"/>
      <c r="CO9" s="51"/>
      <c r="CP9" s="51"/>
      <c r="CQ9" s="51"/>
      <c r="CR9" s="51"/>
      <c r="CS9" s="51"/>
      <c r="CT9" s="51"/>
      <c r="CU9" s="51"/>
      <c r="CV9" s="51"/>
      <c r="CW9" s="162" t="s">
        <v>8208</v>
      </c>
      <c r="CX9" s="51"/>
      <c r="CY9" s="51"/>
      <c r="CZ9" s="51"/>
      <c r="DA9" s="51"/>
      <c r="DF9" s="53"/>
      <c r="DG9" s="53"/>
      <c r="DH9" s="162" t="s">
        <v>4877</v>
      </c>
      <c r="DI9" s="51"/>
      <c r="DJ9" s="51"/>
      <c r="DK9" s="51"/>
      <c r="DL9" s="161"/>
      <c r="DM9" s="162">
        <v>0.08</v>
      </c>
      <c r="DN9" s="51"/>
      <c r="DO9" s="51"/>
      <c r="DP9" s="51"/>
      <c r="DQ9" s="51"/>
      <c r="DR9" s="51"/>
      <c r="DS9" s="51"/>
      <c r="DT9" s="51"/>
      <c r="DU9" s="51"/>
      <c r="DV9" s="51"/>
      <c r="DW9" s="51"/>
      <c r="DX9" s="51"/>
      <c r="DY9" s="51"/>
      <c r="DZ9" s="51"/>
      <c r="EA9" s="51"/>
      <c r="EB9" s="51"/>
      <c r="EC9" s="51"/>
      <c r="ED9" s="51"/>
      <c r="EE9" s="51"/>
      <c r="EF9" s="51"/>
      <c r="EG9" s="51"/>
      <c r="EH9" s="51"/>
      <c r="EI9" s="51"/>
      <c r="EJ9" s="51"/>
      <c r="EK9" s="51"/>
      <c r="EL9" s="51"/>
      <c r="EM9" s="51"/>
      <c r="EN9" s="66" t="s">
        <v>41</v>
      </c>
      <c r="EO9" s="51"/>
      <c r="EP9" s="51"/>
      <c r="EQ9" s="51"/>
      <c r="ER9" s="51"/>
      <c r="ES9" s="58" t="s">
        <v>19</v>
      </c>
      <c r="ET9" s="51"/>
      <c r="EU9" s="51"/>
      <c r="EV9" s="51"/>
      <c r="EW9" s="51"/>
      <c r="EX9" s="51"/>
      <c r="EY9" s="51"/>
      <c r="EZ9" s="51"/>
      <c r="FA9" s="51"/>
      <c r="FB9" s="51"/>
      <c r="FC9" s="51"/>
      <c r="FD9" s="51"/>
      <c r="FE9" s="51"/>
      <c r="FF9" s="51"/>
      <c r="FG9" s="51"/>
      <c r="FH9" s="51"/>
      <c r="FI9" s="51"/>
      <c r="FJ9" s="51"/>
      <c r="FK9" s="51"/>
      <c r="FL9" s="51"/>
      <c r="FM9" s="51"/>
      <c r="FN9" s="51"/>
      <c r="FO9" s="51"/>
      <c r="FP9" s="162" t="s">
        <v>8546</v>
      </c>
    </row>
    <row r="10" spans="1:175" s="52" customFormat="1" ht="17.25" customHeight="1" thickBot="1">
      <c r="A10" s="168"/>
      <c r="B10" s="522"/>
      <c r="C10" s="523" t="s">
        <v>42</v>
      </c>
      <c r="D10" s="1783"/>
      <c r="E10" s="1766"/>
      <c r="F10" s="526" t="str">
        <f>IF(D3="Import","FOB (Port City):","FOB (STATE ONY):")</f>
        <v>FOB (Port City):</v>
      </c>
      <c r="G10" s="187"/>
      <c r="H10" s="1505" t="str">
        <f>IF(J10="Y","Use Consol Rates?:","")</f>
        <v/>
      </c>
      <c r="I10" s="1506" t="s">
        <v>60</v>
      </c>
      <c r="J10" s="177">
        <f>IFERROR(VLOOKUP(G10,Consol,9,0),0)</f>
        <v>0</v>
      </c>
      <c r="L10" s="197"/>
      <c r="M10" s="197"/>
      <c r="N10" s="197"/>
      <c r="P10" s="570">
        <f>COUNTIF(P15:P259,"MP")</f>
        <v>245</v>
      </c>
      <c r="Q10" s="403"/>
      <c r="R10" s="404"/>
      <c r="S10" s="97"/>
      <c r="T10" s="1100"/>
      <c r="U10" s="1100"/>
      <c r="V10" s="156"/>
      <c r="W10" s="108" t="s">
        <v>30</v>
      </c>
      <c r="X10" s="157">
        <f>IF(X9&gt;0,X5/X9,0)</f>
        <v>0</v>
      </c>
      <c r="Y10" s="99"/>
      <c r="Z10" s="114"/>
      <c r="AA10" s="153"/>
      <c r="AB10" s="250" t="s">
        <v>151</v>
      </c>
      <c r="AC10" s="1300">
        <v>0</v>
      </c>
      <c r="AD10" s="149"/>
      <c r="AE10" s="114"/>
      <c r="AF10" s="60" t="s">
        <v>146</v>
      </c>
      <c r="AG10" s="99"/>
      <c r="AH10" s="115" t="s">
        <v>789</v>
      </c>
      <c r="AI10" s="109"/>
      <c r="AJ10" s="114"/>
      <c r="AK10" s="114"/>
      <c r="AL10" s="114"/>
      <c r="AO10" s="1605" t="s">
        <v>808</v>
      </c>
      <c r="AP10" s="1606">
        <v>40785</v>
      </c>
      <c r="AQ10" s="1607">
        <v>2600</v>
      </c>
      <c r="AR10" s="1608">
        <v>2300</v>
      </c>
      <c r="AS10" s="184" t="e">
        <f>VLOOKUP($G$10,'Inbound Freight'!$A:$G,5,FALSE)</f>
        <v>#N/A</v>
      </c>
      <c r="AT10" s="830" t="s">
        <v>6293</v>
      </c>
      <c r="AU10" s="709"/>
      <c r="AV10" s="728"/>
      <c r="AW10" s="1287" t="s">
        <v>383</v>
      </c>
      <c r="AX10" s="1288" t="s">
        <v>8521</v>
      </c>
      <c r="AY10" s="1287" t="s">
        <v>840</v>
      </c>
      <c r="AZ10" s="1288" t="s">
        <v>8522</v>
      </c>
      <c r="BA10" s="1289" t="s">
        <v>1388</v>
      </c>
      <c r="BB10" s="1288" t="s">
        <v>5189</v>
      </c>
      <c r="BC10" s="456" t="s">
        <v>157</v>
      </c>
      <c r="BD10" s="573" t="s">
        <v>4046</v>
      </c>
      <c r="BE10" s="463" t="s">
        <v>1058</v>
      </c>
      <c r="BF10" s="463" t="s">
        <v>1058</v>
      </c>
      <c r="BG10" s="457" t="s">
        <v>790</v>
      </c>
      <c r="BH10" s="1432"/>
      <c r="BI10" s="1433"/>
      <c r="BJ10" s="481" t="s">
        <v>2332</v>
      </c>
      <c r="BK10" s="482" t="s">
        <v>2333</v>
      </c>
      <c r="BL10" s="474"/>
      <c r="BM10" s="465"/>
      <c r="BN10" s="1790" t="s">
        <v>1729</v>
      </c>
      <c r="BQ10" s="417" t="s">
        <v>30</v>
      </c>
      <c r="BR10" s="166">
        <f t="shared" si="1"/>
        <v>0</v>
      </c>
      <c r="BS10" s="754" t="e">
        <f>BS5/BS9</f>
        <v>#DIV/0!</v>
      </c>
      <c r="BT10" s="755" t="e">
        <f>BT5/BT9</f>
        <v>#DIV/0!</v>
      </c>
      <c r="BU10" s="756" t="e">
        <f>BU5/BU9</f>
        <v>#DIV/0!</v>
      </c>
      <c r="BV10" s="757" t="e">
        <f>BV5/BV9</f>
        <v>#DIV/0!</v>
      </c>
      <c r="BW10" s="409"/>
      <c r="BX10" s="544" t="s">
        <v>8730</v>
      </c>
      <c r="BY10" s="553" t="str">
        <f>LEFT(BX10,1)</f>
        <v>N</v>
      </c>
      <c r="BZ10" s="794"/>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794"/>
      <c r="CY10" s="51"/>
      <c r="CZ10" s="51"/>
      <c r="DA10" s="51"/>
      <c r="DF10" s="53"/>
      <c r="DG10" s="53"/>
      <c r="DH10" s="162" t="s">
        <v>4876</v>
      </c>
      <c r="DI10" s="51"/>
      <c r="DJ10" s="51"/>
      <c r="DK10" s="51"/>
      <c r="DL10" s="161"/>
      <c r="DM10" s="162">
        <v>0.09</v>
      </c>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66" t="s">
        <v>42</v>
      </c>
      <c r="EO10" s="51">
        <f>IF(D10="",1,0)</f>
        <v>1</v>
      </c>
      <c r="EP10" s="51"/>
      <c r="EQ10" s="51"/>
      <c r="ER10" s="51"/>
      <c r="ES10" s="67" t="s">
        <v>20</v>
      </c>
      <c r="ET10" s="51">
        <f>IF(G10="",1,0)</f>
        <v>1</v>
      </c>
      <c r="EU10" s="51"/>
      <c r="EV10" s="51"/>
      <c r="EW10" s="51"/>
      <c r="EX10" s="51"/>
      <c r="EY10" s="51"/>
      <c r="EZ10" s="51"/>
      <c r="FA10" s="51"/>
      <c r="FB10" s="51"/>
      <c r="FC10" s="51"/>
      <c r="FD10" s="51"/>
      <c r="FE10" s="51"/>
      <c r="FF10" s="51"/>
      <c r="FG10" s="51">
        <f>SUM(FG15:FG265)</f>
        <v>0</v>
      </c>
      <c r="FH10" s="51"/>
      <c r="FI10" s="597" t="e">
        <f>CONCATENATE(LEFT(G6,4),RIGHT(G6,2))+0</f>
        <v>#VALUE!</v>
      </c>
      <c r="FJ10" s="597"/>
      <c r="FK10" s="51"/>
      <c r="FL10" s="51"/>
      <c r="FM10" s="51"/>
      <c r="FN10" s="51"/>
      <c r="FO10" s="51"/>
      <c r="FP10" s="544" t="str">
        <f>IF(CY3="Domestic",IF(JC14=0,"3 Way","No Split"),"3 Way")</f>
        <v>3 Way</v>
      </c>
      <c r="FR10" s="225"/>
      <c r="FS10" s="226"/>
    </row>
    <row r="11" spans="1:175" s="52" customFormat="1" ht="17.25" customHeight="1">
      <c r="A11" s="168"/>
      <c r="B11" s="522"/>
      <c r="C11" s="525" t="s">
        <v>43</v>
      </c>
      <c r="D11" s="1766"/>
      <c r="E11" s="1766"/>
      <c r="F11" s="58" t="s">
        <v>23</v>
      </c>
      <c r="G11" s="451" t="str">
        <f>IFERROR(VLOOKUP(G$6,SC,J6,0),"")</f>
        <v/>
      </c>
      <c r="H11" s="532" t="str">
        <f>IF(D3="Import","Ex Factory Date: ","Release By Date: ")</f>
        <v xml:space="preserve">Ex Factory Date: </v>
      </c>
      <c r="I11" s="1320" t="str">
        <f>IFERROR(IF(D3="domestic",G11-3,(VLOOKUP(G$6,SC,J11,0))),"")</f>
        <v/>
      </c>
      <c r="J11" s="184" t="e">
        <f>J6-2</f>
        <v>#VALUE!</v>
      </c>
      <c r="L11" s="1784" t="s">
        <v>921</v>
      </c>
      <c r="M11" s="1785"/>
      <c r="N11" s="1785"/>
      <c r="O11" s="1732" t="s">
        <v>395</v>
      </c>
      <c r="P11" s="1732"/>
      <c r="Q11" s="1732"/>
      <c r="R11" s="1733"/>
      <c r="S11" s="97"/>
      <c r="T11" s="1100"/>
      <c r="U11" s="1100"/>
      <c r="V11" s="323" t="s">
        <v>1085</v>
      </c>
      <c r="W11" s="320"/>
      <c r="X11" s="324">
        <f>BR11</f>
        <v>0</v>
      </c>
      <c r="Y11" s="99"/>
      <c r="Z11" s="608">
        <f>IFERROR(IF(AP6&gt;0,AP6,SUM(AC2:AC4)),"")</f>
        <v>0</v>
      </c>
      <c r="AA11" s="153"/>
      <c r="AB11" s="250" t="s">
        <v>152</v>
      </c>
      <c r="AC11" s="1300">
        <f>IF(D3="Import",0.02,0)</f>
        <v>0.02</v>
      </c>
      <c r="AD11" s="149"/>
      <c r="AE11" s="114"/>
      <c r="AF11" s="60" t="s">
        <v>149</v>
      </c>
      <c r="AG11" s="99"/>
      <c r="AH11" s="115"/>
      <c r="AI11" s="109"/>
      <c r="AJ11" s="114"/>
      <c r="AK11" s="114"/>
      <c r="AL11" s="114"/>
      <c r="AN11" s="116"/>
      <c r="AO11" s="1605">
        <v>40</v>
      </c>
      <c r="AP11" s="1606">
        <v>40785</v>
      </c>
      <c r="AQ11" s="1607">
        <v>2300</v>
      </c>
      <c r="AR11" s="1608">
        <v>1100</v>
      </c>
      <c r="AS11" s="184" t="e">
        <f>VLOOKUP($G$10,'Inbound Freight'!$A:$G,4,FALSE)</f>
        <v>#N/A</v>
      </c>
      <c r="AU11" s="100"/>
      <c r="AV11" s="168"/>
      <c r="AW11" s="1287" t="s">
        <v>1342</v>
      </c>
      <c r="AX11" s="1288" t="s">
        <v>8523</v>
      </c>
      <c r="AY11" s="1287" t="s">
        <v>8524</v>
      </c>
      <c r="AZ11" s="1288" t="s">
        <v>8525</v>
      </c>
      <c r="BA11" s="1289" t="s">
        <v>1416</v>
      </c>
      <c r="BB11" s="1288" t="s">
        <v>8526</v>
      </c>
      <c r="BC11" s="466"/>
      <c r="BD11" s="477"/>
      <c r="BE11" s="1507" t="s">
        <v>480</v>
      </c>
      <c r="BF11" s="473" t="s">
        <v>480</v>
      </c>
      <c r="BG11" s="469" t="s">
        <v>481</v>
      </c>
      <c r="BH11" s="1441"/>
      <c r="BI11" s="1442"/>
      <c r="BJ11" s="481" t="s">
        <v>2334</v>
      </c>
      <c r="BK11" s="482" t="s">
        <v>2335</v>
      </c>
      <c r="BL11" s="474"/>
      <c r="BM11" s="465"/>
      <c r="BN11" s="1791"/>
      <c r="BQ11" s="323" t="s">
        <v>1082</v>
      </c>
      <c r="BR11" s="324">
        <f>SUM(BQ15:BQ259)</f>
        <v>0</v>
      </c>
      <c r="BS11" s="552"/>
      <c r="BT11" s="418"/>
      <c r="BU11" s="412"/>
      <c r="BV11" s="412"/>
      <c r="BW11" s="412"/>
      <c r="CA11" s="51"/>
      <c r="CB11" s="51"/>
      <c r="CC11" s="51"/>
      <c r="CD11" s="51"/>
      <c r="CE11" s="51"/>
      <c r="CF11" s="51"/>
      <c r="CG11" s="51"/>
      <c r="CH11" s="51"/>
      <c r="CI11" s="51"/>
      <c r="CJ11" s="51"/>
      <c r="CK11" s="51"/>
      <c r="CL11" s="51"/>
      <c r="CM11" s="51"/>
      <c r="CN11" s="162" t="s">
        <v>6135</v>
      </c>
      <c r="CO11" s="51"/>
      <c r="CP11" s="51"/>
      <c r="CQ11" s="51"/>
      <c r="CR11" s="51"/>
      <c r="CS11" s="51"/>
      <c r="CT11" s="51"/>
      <c r="CU11" s="51"/>
      <c r="CV11" s="51"/>
      <c r="CW11" s="51"/>
      <c r="CX11" s="51"/>
      <c r="CY11" s="51"/>
      <c r="CZ11" s="51"/>
      <c r="DA11" s="51"/>
      <c r="DF11" s="53"/>
      <c r="DG11" s="53"/>
      <c r="DH11" s="162" t="s">
        <v>2533</v>
      </c>
      <c r="DI11" s="51"/>
      <c r="DJ11" s="51" t="s">
        <v>60</v>
      </c>
      <c r="DK11" s="51"/>
      <c r="DL11" s="161"/>
      <c r="DM11" s="315">
        <v>0.1</v>
      </c>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66" t="s">
        <v>43</v>
      </c>
      <c r="EO11" s="51">
        <f>IF(D11="",1,0)</f>
        <v>1</v>
      </c>
      <c r="EP11" s="51"/>
      <c r="EQ11" s="51"/>
      <c r="ER11" s="51"/>
      <c r="ES11" s="58" t="s">
        <v>23</v>
      </c>
      <c r="ET11" s="51">
        <f>IF(G11="",1,0)</f>
        <v>1</v>
      </c>
      <c r="EU11" s="51"/>
      <c r="EV11" s="51"/>
      <c r="EW11" s="51"/>
      <c r="EX11" s="51"/>
      <c r="EY11" s="51"/>
      <c r="EZ11" s="51"/>
      <c r="FA11" s="51"/>
      <c r="FB11" s="51"/>
      <c r="FC11" s="51"/>
      <c r="FD11" s="51"/>
      <c r="FE11" s="51"/>
      <c r="FF11" s="1736" t="s">
        <v>2526</v>
      </c>
      <c r="FG11" s="1736"/>
      <c r="FH11" s="1736"/>
      <c r="FI11" s="1736"/>
      <c r="FJ11" s="582"/>
      <c r="FK11" s="569"/>
      <c r="FL11" s="51"/>
      <c r="FM11" s="51"/>
      <c r="FN11" s="51"/>
      <c r="FO11" s="51"/>
      <c r="FP11" s="51"/>
      <c r="FR11" s="93"/>
      <c r="FS11" s="227"/>
    </row>
    <row r="12" spans="1:175" s="52" customFormat="1" ht="17.25" customHeight="1" thickBot="1">
      <c r="A12" s="168"/>
      <c r="B12" s="522"/>
      <c r="C12" s="523" t="s">
        <v>40</v>
      </c>
      <c r="D12" s="1789"/>
      <c r="E12" s="1789"/>
      <c r="F12" s="58" t="s">
        <v>24</v>
      </c>
      <c r="G12" s="451" t="str">
        <f>IFERROR(VLOOKUP(G$6,SC,J7,0),"")</f>
        <v/>
      </c>
      <c r="H12" s="183" t="s">
        <v>711</v>
      </c>
      <c r="I12" s="1321" t="str">
        <f>IFERROR(VLOOKUP(G$6,SC,J12,0),"")</f>
        <v/>
      </c>
      <c r="J12" s="184" t="e">
        <f>J6-1</f>
        <v>#VALUE!</v>
      </c>
      <c r="L12" s="1738" t="s">
        <v>8583</v>
      </c>
      <c r="M12" s="1739"/>
      <c r="N12" s="1739"/>
      <c r="O12" s="1740" t="s">
        <v>396</v>
      </c>
      <c r="P12" s="1740"/>
      <c r="Q12" s="1740"/>
      <c r="R12" s="1741"/>
      <c r="S12" s="94"/>
      <c r="T12" s="1097"/>
      <c r="U12" s="1097"/>
      <c r="V12" s="321" t="s">
        <v>1086</v>
      </c>
      <c r="W12" s="322"/>
      <c r="X12" s="795">
        <f>AI7</f>
        <v>0</v>
      </c>
      <c r="Y12" s="99"/>
      <c r="Z12" s="833" t="s">
        <v>6294</v>
      </c>
      <c r="AA12" s="251"/>
      <c r="AB12" s="252" t="s">
        <v>153</v>
      </c>
      <c r="AC12" s="1301">
        <f>SUM(AC9:AC11)</f>
        <v>0.02</v>
      </c>
      <c r="AD12" s="149"/>
      <c r="AE12" s="114"/>
      <c r="AF12" s="254" t="s">
        <v>162</v>
      </c>
      <c r="AG12" s="99"/>
      <c r="AH12" s="115"/>
      <c r="AI12" s="120"/>
      <c r="AJ12" s="114"/>
      <c r="AK12" s="114"/>
      <c r="AL12" s="114"/>
      <c r="AN12" s="116"/>
      <c r="AO12" s="1605">
        <v>20</v>
      </c>
      <c r="AP12" s="1606">
        <v>38581</v>
      </c>
      <c r="AQ12" s="1607">
        <v>1100</v>
      </c>
      <c r="AR12" s="1608">
        <v>665.00099999999998</v>
      </c>
      <c r="AS12" s="184" t="e">
        <f>VLOOKUP($G$10,'Inbound Freight'!$A:$G,3,FALSE)</f>
        <v>#N/A</v>
      </c>
      <c r="AU12" s="100"/>
      <c r="AV12" s="168"/>
      <c r="AW12" s="1287" t="s">
        <v>1375</v>
      </c>
      <c r="AX12" s="1288" t="s">
        <v>8527</v>
      </c>
      <c r="AY12" s="1287" t="s">
        <v>13</v>
      </c>
      <c r="AZ12" s="1288" t="s">
        <v>8528</v>
      </c>
      <c r="BA12" s="1289" t="s">
        <v>849</v>
      </c>
      <c r="BB12" s="1288" t="s">
        <v>5165</v>
      </c>
      <c r="BC12" s="467"/>
      <c r="BD12" s="478"/>
      <c r="BE12" s="479"/>
      <c r="BF12" s="480"/>
      <c r="BG12" s="472"/>
      <c r="BH12" s="468"/>
      <c r="BI12" s="462"/>
      <c r="BJ12" s="483" t="s">
        <v>2336</v>
      </c>
      <c r="BK12" s="484" t="s">
        <v>2337</v>
      </c>
      <c r="BL12" s="475"/>
      <c r="BM12" s="461"/>
      <c r="BN12" s="1791"/>
      <c r="BQ12" s="321" t="s">
        <v>147</v>
      </c>
      <c r="BR12" s="839">
        <f>IF(AI7&gt;0,AI7,DE13)</f>
        <v>0</v>
      </c>
      <c r="BS12" s="552"/>
      <c r="BT12" s="413"/>
      <c r="BU12" s="413"/>
      <c r="BV12" s="413"/>
      <c r="BW12" s="701" t="str">
        <f>IFERROR(VLOOKUP(G10,FOBDC,3,0),"ERROR")</f>
        <v>ERROR</v>
      </c>
      <c r="BX12" s="1742" t="s">
        <v>2293</v>
      </c>
      <c r="BY12" s="1742"/>
      <c r="BZ12" s="1742"/>
      <c r="CA12" s="51"/>
      <c r="CB12" s="51"/>
      <c r="CC12" s="51"/>
      <c r="CD12" s="51"/>
      <c r="CE12" s="51"/>
      <c r="CF12" s="51"/>
      <c r="CG12" s="51"/>
      <c r="CH12" s="51"/>
      <c r="CI12" s="51"/>
      <c r="CJ12" s="51"/>
      <c r="CK12" s="51"/>
      <c r="CL12" s="51"/>
      <c r="CM12" s="51"/>
      <c r="CN12" s="162" t="s">
        <v>6136</v>
      </c>
      <c r="CO12" s="546"/>
      <c r="CP12" s="546"/>
      <c r="CQ12" s="162" t="s">
        <v>6137</v>
      </c>
      <c r="CR12" s="546"/>
      <c r="CS12" s="546"/>
      <c r="CT12" s="162" t="s">
        <v>6138</v>
      </c>
      <c r="CU12" s="546"/>
      <c r="CV12" s="546"/>
      <c r="CW12" s="51"/>
      <c r="CX12" s="51"/>
      <c r="CY12" s="51"/>
      <c r="CZ12" s="648"/>
      <c r="DA12" s="51"/>
      <c r="DB12" s="51"/>
      <c r="DC12" s="51"/>
      <c r="DD12" s="51"/>
      <c r="DE12" s="51"/>
      <c r="DF12" s="53"/>
      <c r="DG12" s="53"/>
      <c r="DH12" s="162"/>
      <c r="DI12" s="51"/>
      <c r="DJ12" s="51" t="s">
        <v>81</v>
      </c>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66" t="s">
        <v>40</v>
      </c>
      <c r="EO12" s="51">
        <f>IF(D12="",1,0)</f>
        <v>1</v>
      </c>
      <c r="EP12" s="51"/>
      <c r="EQ12" s="51"/>
      <c r="ER12" s="51"/>
      <c r="ES12" s="58" t="s">
        <v>24</v>
      </c>
      <c r="ET12" s="51">
        <f>IF(G12="",1,0)</f>
        <v>1</v>
      </c>
      <c r="EU12" s="51"/>
      <c r="EV12" s="51"/>
      <c r="EW12" s="51"/>
      <c r="EX12" s="51"/>
      <c r="EY12" s="51"/>
      <c r="EZ12" s="51"/>
      <c r="FA12" s="51"/>
      <c r="FB12" s="51"/>
      <c r="FC12" s="51"/>
      <c r="FD12" s="51"/>
      <c r="FE12" s="51"/>
      <c r="FF12" s="162" t="s">
        <v>713</v>
      </c>
      <c r="FG12" s="162" t="s">
        <v>852</v>
      </c>
      <c r="FH12" s="791" t="s">
        <v>2166</v>
      </c>
      <c r="FI12" s="595" t="s">
        <v>4295</v>
      </c>
      <c r="FJ12" s="595" t="s">
        <v>1500</v>
      </c>
      <c r="FK12" s="51"/>
      <c r="FL12" s="51"/>
      <c r="FM12" s="162" t="s">
        <v>6146</v>
      </c>
      <c r="FN12" s="51"/>
      <c r="FO12" s="51"/>
      <c r="FP12" s="51"/>
      <c r="FR12" s="93"/>
      <c r="FS12" s="227"/>
    </row>
    <row r="13" spans="1:175" s="52" customFormat="1" ht="17.25" customHeight="1" thickBot="1">
      <c r="A13" s="168"/>
      <c r="B13" s="522"/>
      <c r="C13" s="523" t="s">
        <v>42</v>
      </c>
      <c r="D13" s="1781"/>
      <c r="E13" s="1782"/>
      <c r="F13" s="523" t="s">
        <v>52</v>
      </c>
      <c r="G13" s="187"/>
      <c r="H13" s="178"/>
      <c r="I13" s="1322"/>
      <c r="J13" s="174"/>
      <c r="K13" s="168"/>
      <c r="L13" s="1720" t="s">
        <v>8584</v>
      </c>
      <c r="M13" s="1721"/>
      <c r="N13" s="1721"/>
      <c r="O13" s="1735" t="s">
        <v>8075</v>
      </c>
      <c r="P13" s="1735"/>
      <c r="Q13" s="1735"/>
      <c r="R13" s="937" t="s">
        <v>399</v>
      </c>
      <c r="S13" s="123"/>
      <c r="T13" s="1101"/>
      <c r="U13" s="1101"/>
      <c r="V13" s="831"/>
      <c r="W13" s="834" t="s">
        <v>6296</v>
      </c>
      <c r="X13" s="832"/>
      <c r="Y13" s="99"/>
      <c r="Z13" s="835" t="str">
        <f>IFERROR((X5-(VLOOKUP(D1,POEChk,2,0)*Z11+X13))/X5,"")</f>
        <v/>
      </c>
      <c r="AB13" s="114"/>
      <c r="AC13" s="65" t="s">
        <v>154</v>
      </c>
      <c r="AD13" s="150"/>
      <c r="AE13" s="114"/>
      <c r="AF13" s="114"/>
      <c r="AG13" s="119"/>
      <c r="AH13" s="114"/>
      <c r="AJ13" s="114"/>
      <c r="AK13" s="114"/>
      <c r="AL13" s="114"/>
      <c r="AM13" s="114"/>
      <c r="AN13" s="116"/>
      <c r="AO13" s="1605" t="s">
        <v>788</v>
      </c>
      <c r="AP13" s="1606"/>
      <c r="AQ13" s="1609">
        <v>665</v>
      </c>
      <c r="AR13" s="1609">
        <v>0</v>
      </c>
      <c r="AS13" s="290" t="e">
        <f>VLOOKUP($G$10,'Inbound Freight'!$A:$G,7,FALSE)</f>
        <v>#N/A</v>
      </c>
      <c r="AU13" s="100"/>
      <c r="AV13" s="1793" t="s">
        <v>1087</v>
      </c>
      <c r="AW13" s="1793"/>
      <c r="AX13" s="1793"/>
      <c r="BA13" s="59"/>
      <c r="BB13" s="53"/>
      <c r="BC13" s="53"/>
      <c r="BD13" s="27"/>
      <c r="BE13" s="27"/>
      <c r="BF13" s="15"/>
      <c r="BG13" s="53"/>
      <c r="BH13" s="13"/>
      <c r="BI13" s="13"/>
      <c r="BJ13" s="53"/>
      <c r="BK13" s="93"/>
      <c r="BL13" s="93"/>
      <c r="BM13" s="93"/>
      <c r="BN13" s="1792"/>
      <c r="BO13" s="93"/>
      <c r="BP13" s="93"/>
      <c r="BQ13" s="415" t="s">
        <v>2471</v>
      </c>
      <c r="BR13" s="541">
        <f>SUM(BR15:BR265)</f>
        <v>0</v>
      </c>
      <c r="BS13" s="541">
        <f>SUM(BS15:BS265)</f>
        <v>0</v>
      </c>
      <c r="BT13" s="541">
        <f>SUM(BT15:BT265)</f>
        <v>0</v>
      </c>
      <c r="BU13" s="1786" t="s">
        <v>2071</v>
      </c>
      <c r="BV13" s="1787"/>
      <c r="BW13" s="1788"/>
      <c r="BX13" s="543" t="str">
        <f>IF(BX10="No Split","",IF(BX10="2 Way",VLOOKUP(G6,align,2,0),IF(BX10="3 Way",VLOOKUP(G6,align,2,0)+6,0)))</f>
        <v/>
      </c>
      <c r="BY13" s="543" t="str">
        <f>IFERROR(BX13+1,"")</f>
        <v/>
      </c>
      <c r="BZ13" s="543" t="str">
        <f>IFERROR(BY13+1,"")</f>
        <v/>
      </c>
      <c r="CA13" s="546">
        <f>IF(BX10="2 Way",3,IF(BX10="3 Way",4,0))</f>
        <v>0</v>
      </c>
      <c r="CB13" s="546"/>
      <c r="CC13" s="546"/>
      <c r="CD13" s="546"/>
      <c r="CE13" s="546"/>
      <c r="CF13" s="546"/>
      <c r="CG13" s="546"/>
      <c r="CH13" s="546"/>
      <c r="CI13" s="546"/>
      <c r="CJ13" s="546"/>
      <c r="CK13" s="546"/>
      <c r="CL13" s="546"/>
      <c r="CM13" s="546"/>
      <c r="CN13" s="730">
        <f t="shared" ref="CN13:CV13" si="2">SUM(CN15:CN259)</f>
        <v>0</v>
      </c>
      <c r="CO13" s="731">
        <f t="shared" si="2"/>
        <v>0</v>
      </c>
      <c r="CP13" s="731">
        <f t="shared" si="2"/>
        <v>0</v>
      </c>
      <c r="CQ13" s="731">
        <f t="shared" si="2"/>
        <v>0</v>
      </c>
      <c r="CR13" s="731">
        <f t="shared" si="2"/>
        <v>0</v>
      </c>
      <c r="CS13" s="731">
        <f t="shared" si="2"/>
        <v>0</v>
      </c>
      <c r="CT13" s="731">
        <f t="shared" si="2"/>
        <v>0</v>
      </c>
      <c r="CU13" s="731">
        <f t="shared" si="2"/>
        <v>0</v>
      </c>
      <c r="CV13" s="731">
        <f t="shared" si="2"/>
        <v>0</v>
      </c>
      <c r="CW13" s="162" t="s">
        <v>7944</v>
      </c>
      <c r="CX13" s="51"/>
      <c r="CY13" s="51"/>
      <c r="CZ13" s="51"/>
      <c r="DA13" s="51"/>
      <c r="DB13" s="51"/>
      <c r="DC13" s="51"/>
      <c r="DD13" s="51"/>
      <c r="DE13" s="838">
        <f>SUM(DE15:DE259)</f>
        <v>0</v>
      </c>
      <c r="DF13" s="53"/>
      <c r="DG13" s="53"/>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66" t="s">
        <v>42</v>
      </c>
      <c r="EO13" s="51">
        <f>IF(D13="",1,0)</f>
        <v>1</v>
      </c>
      <c r="EP13" s="51"/>
      <c r="EQ13" s="51"/>
      <c r="ER13" s="51"/>
      <c r="ES13" s="66" t="s">
        <v>52</v>
      </c>
      <c r="ET13" s="51">
        <f>IF(G13="",1,0)</f>
        <v>1</v>
      </c>
      <c r="EU13" s="51"/>
      <c r="EV13" s="51"/>
      <c r="EW13" s="51"/>
      <c r="EX13" s="51"/>
      <c r="EY13" s="51"/>
      <c r="EZ13" s="51"/>
      <c r="FA13" s="51"/>
      <c r="FB13" s="51"/>
      <c r="FC13" s="51"/>
      <c r="FD13" s="51"/>
      <c r="FE13" s="51"/>
      <c r="FF13" s="218" t="s">
        <v>384</v>
      </c>
      <c r="FG13" s="218" t="s">
        <v>385</v>
      </c>
      <c r="FH13" s="218" t="s">
        <v>386</v>
      </c>
      <c r="FI13" s="596" t="s">
        <v>387</v>
      </c>
      <c r="FJ13" s="596" t="s">
        <v>388</v>
      </c>
      <c r="FK13" s="218"/>
      <c r="FL13" s="51"/>
      <c r="FM13" s="218" t="s">
        <v>388</v>
      </c>
      <c r="FN13" s="51"/>
      <c r="FO13" s="51"/>
      <c r="FP13" s="51"/>
      <c r="FR13" s="197"/>
      <c r="FS13" s="197"/>
    </row>
    <row r="14" spans="1:175" s="218" customFormat="1" ht="103.5" customHeight="1">
      <c r="A14" s="211" t="s">
        <v>876</v>
      </c>
      <c r="B14" s="1452" t="s">
        <v>877</v>
      </c>
      <c r="C14" s="210" t="s">
        <v>878</v>
      </c>
      <c r="D14" s="1329" t="s">
        <v>879</v>
      </c>
      <c r="E14" s="527" t="s">
        <v>880</v>
      </c>
      <c r="F14" s="527" t="s">
        <v>8656</v>
      </c>
      <c r="G14" s="209" t="s">
        <v>881</v>
      </c>
      <c r="H14" s="209" t="s">
        <v>882</v>
      </c>
      <c r="I14" s="1105" t="s">
        <v>8168</v>
      </c>
      <c r="J14" s="527" t="s">
        <v>883</v>
      </c>
      <c r="K14" s="527" t="s">
        <v>884</v>
      </c>
      <c r="L14" s="1330" t="s">
        <v>9669</v>
      </c>
      <c r="M14" s="1330" t="s">
        <v>71</v>
      </c>
      <c r="N14" s="528" t="s">
        <v>159</v>
      </c>
      <c r="O14" s="528" t="s">
        <v>160</v>
      </c>
      <c r="P14" s="941" t="s">
        <v>904</v>
      </c>
      <c r="Q14" s="445" t="s">
        <v>903</v>
      </c>
      <c r="R14" s="938" t="s">
        <v>380</v>
      </c>
      <c r="S14" s="212" t="s">
        <v>885</v>
      </c>
      <c r="T14" s="1104" t="s">
        <v>8165</v>
      </c>
      <c r="U14" s="1650" t="s">
        <v>9670</v>
      </c>
      <c r="V14" s="939" t="s">
        <v>185</v>
      </c>
      <c r="W14" s="940" t="s">
        <v>8167</v>
      </c>
      <c r="X14" s="527" t="s">
        <v>1519</v>
      </c>
      <c r="Y14" s="527" t="s">
        <v>1518</v>
      </c>
      <c r="Z14" s="213" t="s">
        <v>887</v>
      </c>
      <c r="AA14" s="213" t="s">
        <v>888</v>
      </c>
      <c r="AB14" s="213" t="s">
        <v>889</v>
      </c>
      <c r="AC14" s="214" t="s">
        <v>890</v>
      </c>
      <c r="AD14" s="215" t="s">
        <v>891</v>
      </c>
      <c r="AE14" s="1324" t="s">
        <v>892</v>
      </c>
      <c r="AF14" s="214" t="s">
        <v>893</v>
      </c>
      <c r="AG14" s="215" t="s">
        <v>1574</v>
      </c>
      <c r="AH14" s="213" t="s">
        <v>894</v>
      </c>
      <c r="AI14" s="214" t="s">
        <v>895</v>
      </c>
      <c r="AJ14" s="214" t="s">
        <v>150</v>
      </c>
      <c r="AK14" s="214" t="s">
        <v>151</v>
      </c>
      <c r="AL14" s="214" t="s">
        <v>152</v>
      </c>
      <c r="AM14" s="943" t="s">
        <v>896</v>
      </c>
      <c r="AN14" s="1105" t="s">
        <v>48</v>
      </c>
      <c r="AO14" s="1105" t="s">
        <v>897</v>
      </c>
      <c r="AP14" s="944" t="s">
        <v>898</v>
      </c>
      <c r="AQ14" s="944" t="s">
        <v>49</v>
      </c>
      <c r="AR14" s="944" t="s">
        <v>382</v>
      </c>
      <c r="AS14" s="944" t="s">
        <v>50</v>
      </c>
      <c r="AT14" s="210" t="s">
        <v>2</v>
      </c>
      <c r="AU14" s="216" t="s">
        <v>899</v>
      </c>
      <c r="AV14" s="1325" t="s">
        <v>900</v>
      </c>
      <c r="AW14" s="209" t="s">
        <v>47</v>
      </c>
      <c r="AX14" s="209" t="s">
        <v>83</v>
      </c>
      <c r="AY14" s="211" t="s">
        <v>909</v>
      </c>
      <c r="AZ14" s="209" t="s">
        <v>51</v>
      </c>
      <c r="BA14" s="1326" t="s">
        <v>905</v>
      </c>
      <c r="BB14" s="1326" t="s">
        <v>906</v>
      </c>
      <c r="BC14" s="1326" t="s">
        <v>907</v>
      </c>
      <c r="BD14" s="1327" t="s">
        <v>908</v>
      </c>
      <c r="BE14" s="1501" t="s">
        <v>8657</v>
      </c>
      <c r="BF14" s="1341" t="s">
        <v>2391</v>
      </c>
      <c r="BG14" s="1502" t="s">
        <v>2392</v>
      </c>
      <c r="BH14" s="1341" t="s">
        <v>2393</v>
      </c>
      <c r="BI14" s="1341" t="s">
        <v>2394</v>
      </c>
      <c r="BJ14" s="1341" t="s">
        <v>2395</v>
      </c>
      <c r="BK14" s="1341" t="s">
        <v>4347</v>
      </c>
      <c r="BL14" s="1341" t="s">
        <v>901</v>
      </c>
      <c r="BM14" s="217" t="s">
        <v>902</v>
      </c>
      <c r="BN14" s="529" t="s">
        <v>1542</v>
      </c>
      <c r="BO14" s="530" t="s">
        <v>1728</v>
      </c>
      <c r="BP14" s="530" t="s">
        <v>1730</v>
      </c>
      <c r="BQ14" s="210" t="s">
        <v>1081</v>
      </c>
      <c r="BR14" s="210" t="s">
        <v>2168</v>
      </c>
      <c r="BS14" s="210" t="s">
        <v>2169</v>
      </c>
      <c r="BT14" s="210" t="s">
        <v>2464</v>
      </c>
      <c r="BU14" s="210" t="s">
        <v>2163</v>
      </c>
      <c r="BV14" s="210" t="s">
        <v>2162</v>
      </c>
      <c r="BW14" s="210" t="s">
        <v>2463</v>
      </c>
      <c r="BX14" s="210" t="s">
        <v>2170</v>
      </c>
      <c r="BY14" s="210" t="s">
        <v>2171</v>
      </c>
      <c r="BZ14" s="210" t="s">
        <v>2466</v>
      </c>
      <c r="CA14" s="545" t="s">
        <v>2470</v>
      </c>
      <c r="CB14" s="209" t="s">
        <v>5100</v>
      </c>
      <c r="CC14" s="209" t="s">
        <v>5101</v>
      </c>
      <c r="CD14" s="209" t="s">
        <v>5102</v>
      </c>
      <c r="CE14" s="209" t="s">
        <v>5103</v>
      </c>
      <c r="CF14" s="209" t="s">
        <v>5104</v>
      </c>
      <c r="CG14" s="209" t="s">
        <v>5105</v>
      </c>
      <c r="CH14" s="209" t="s">
        <v>5106</v>
      </c>
      <c r="CI14" s="209" t="s">
        <v>5107</v>
      </c>
      <c r="CJ14" s="209" t="s">
        <v>5108</v>
      </c>
      <c r="CK14" s="209" t="s">
        <v>5109</v>
      </c>
      <c r="CL14" s="209" t="s">
        <v>5110</v>
      </c>
      <c r="CM14" s="209" t="s">
        <v>5111</v>
      </c>
      <c r="CN14" s="210" t="s">
        <v>6173</v>
      </c>
      <c r="CO14" s="210" t="s">
        <v>6174</v>
      </c>
      <c r="CP14" s="210" t="s">
        <v>6175</v>
      </c>
      <c r="CQ14" s="210" t="s">
        <v>6176</v>
      </c>
      <c r="CR14" s="210" t="s">
        <v>6177</v>
      </c>
      <c r="CS14" s="210" t="s">
        <v>6178</v>
      </c>
      <c r="CT14" s="210" t="s">
        <v>6179</v>
      </c>
      <c r="CU14" s="210" t="s">
        <v>6180</v>
      </c>
      <c r="CV14" s="210" t="s">
        <v>6181</v>
      </c>
      <c r="CW14" s="210" t="s">
        <v>4262</v>
      </c>
      <c r="CX14" s="210" t="s">
        <v>2166</v>
      </c>
      <c r="CY14" s="210" t="s">
        <v>4311</v>
      </c>
      <c r="CZ14" s="210" t="s">
        <v>4361</v>
      </c>
      <c r="DA14" s="210"/>
      <c r="DB14" s="786" t="s">
        <v>4849</v>
      </c>
      <c r="DC14" s="210" t="s">
        <v>4848</v>
      </c>
      <c r="DD14" s="210" t="s">
        <v>4850</v>
      </c>
      <c r="DE14" s="210" t="s">
        <v>6302</v>
      </c>
      <c r="DH14" s="219"/>
      <c r="EK14" s="218" t="s">
        <v>112</v>
      </c>
      <c r="EN14" s="220" t="s">
        <v>384</v>
      </c>
      <c r="EO14" s="220" t="s">
        <v>385</v>
      </c>
      <c r="EP14" s="220" t="s">
        <v>386</v>
      </c>
      <c r="EQ14" s="220" t="s">
        <v>387</v>
      </c>
      <c r="ER14" s="220" t="s">
        <v>388</v>
      </c>
      <c r="ES14" s="220" t="s">
        <v>389</v>
      </c>
      <c r="ET14" s="220" t="s">
        <v>390</v>
      </c>
      <c r="EU14" s="220" t="s">
        <v>391</v>
      </c>
      <c r="EV14" s="220" t="s">
        <v>392</v>
      </c>
      <c r="EW14" s="220" t="s">
        <v>1509</v>
      </c>
      <c r="EX14" s="220" t="s">
        <v>1510</v>
      </c>
      <c r="EY14" s="220" t="s">
        <v>1511</v>
      </c>
      <c r="EZ14" s="220" t="s">
        <v>1512</v>
      </c>
      <c r="FA14" s="220" t="s">
        <v>1513</v>
      </c>
      <c r="FB14" s="220" t="s">
        <v>1514</v>
      </c>
      <c r="FC14" s="218" t="s">
        <v>1515</v>
      </c>
      <c r="FD14" s="221">
        <f>SUM(FD15:FD265)</f>
        <v>0</v>
      </c>
      <c r="FG14" s="16">
        <f>IF(G13&lt;&gt;"yes",IF(FG10=0,0,1),0)</f>
        <v>0</v>
      </c>
      <c r="FH14" s="16">
        <f>IF(D3="Domestic",FM14,0)</f>
        <v>0</v>
      </c>
      <c r="FI14" s="594">
        <f>IF(A1="1",IF(FI10&lt;201927,1,0),0)</f>
        <v>0</v>
      </c>
      <c r="FJ14" s="594">
        <v>0</v>
      </c>
      <c r="FK14" s="793">
        <f>SUM(FF14:FJ265)</f>
        <v>0</v>
      </c>
      <c r="FM14" s="16">
        <f>IF(G10="CA",0,IF(G10="NY",0,IF(G10="NJ",0,1)))</f>
        <v>1</v>
      </c>
    </row>
    <row r="15" spans="1:175" s="16" customFormat="1" ht="11.25" customHeight="1">
      <c r="A15" s="1040">
        <v>1</v>
      </c>
      <c r="B15" s="490"/>
      <c r="C15" s="490" t="str">
        <f t="shared" ref="C15:C72" si="3">IF(B15="","",IFERROR(VLOOKUP(B15,cat,2,0),""))</f>
        <v/>
      </c>
      <c r="D15" s="1038"/>
      <c r="E15" s="1040"/>
      <c r="F15" s="1041"/>
      <c r="G15" s="1038"/>
      <c r="H15" s="1038"/>
      <c r="I15" s="1323"/>
      <c r="J15" s="1038"/>
      <c r="K15" s="1038"/>
      <c r="L15" s="1038"/>
      <c r="M15" s="1038"/>
      <c r="N15" s="1038"/>
      <c r="O15" s="1038"/>
      <c r="P15" s="101" t="str">
        <f t="shared" ref="P15:P72" si="4">IFERROR(IF(N15&gt;3,"BP",IF(O15&gt;2,"BP","MP")),"")</f>
        <v>MP</v>
      </c>
      <c r="Q15" s="493" t="str">
        <f t="shared" ref="Q15:Q20" si="5">IF(BA15*BB15*BC15&gt;0,(BA15*BB15*BC15)/1728,"")</f>
        <v/>
      </c>
      <c r="R15" s="101"/>
      <c r="S15" s="257" t="e">
        <f t="shared" ref="S15" si="6">R15/O15</f>
        <v>#DIV/0!</v>
      </c>
      <c r="T15" s="1503">
        <f>G$10</f>
        <v>0</v>
      </c>
      <c r="U15" s="1477"/>
      <c r="V15" s="258"/>
      <c r="W15" s="102"/>
      <c r="X15" s="400">
        <f t="shared" ref="X15:X73" si="7">U15</f>
        <v>0</v>
      </c>
      <c r="Y15" s="102"/>
      <c r="Z15" s="299">
        <f t="shared" ref="Z15:Z72" si="8">IFERROR(SUM(R15/O15)*Q15,0)</f>
        <v>0</v>
      </c>
      <c r="AA15" s="259">
        <f>ROUND(IFERROR(SUM($AI$6/$AI$7*Q15/O15)+('Inbound Freight New'!$A$3*CZ15/R15),0),2)</f>
        <v>0</v>
      </c>
      <c r="AB15" s="260">
        <f t="shared" ref="AB15" si="9">+$AC$7</f>
        <v>0</v>
      </c>
      <c r="AC15" s="259">
        <f>X15*AB15</f>
        <v>0</v>
      </c>
      <c r="AD15" s="261"/>
      <c r="AE15" s="260">
        <f t="shared" ref="AE15" si="10">$AC$8</f>
        <v>0</v>
      </c>
      <c r="AF15" s="262">
        <f>X15*AE15</f>
        <v>0</v>
      </c>
      <c r="AG15" s="263">
        <f t="shared" ref="AG15:AG72" si="11">SUM(I$8:I$9)</f>
        <v>0</v>
      </c>
      <c r="AH15" s="316">
        <f>AC$12</f>
        <v>0.02</v>
      </c>
      <c r="AI15" s="262">
        <f>X15*AH15</f>
        <v>0</v>
      </c>
      <c r="AJ15" s="703">
        <f>AC$9</f>
        <v>0</v>
      </c>
      <c r="AK15" s="1302">
        <f>AC$10</f>
        <v>0</v>
      </c>
      <c r="AL15" s="703">
        <f t="shared" ref="AL15" si="12">AC$11</f>
        <v>0.02</v>
      </c>
      <c r="AM15" s="262">
        <f>X15+AA15+AC15+AF15+AI15</f>
        <v>0</v>
      </c>
      <c r="AN15" s="102"/>
      <c r="AO15" s="102"/>
      <c r="AP15" s="264">
        <f>IFERROR((AN15-AO15)/AN15,0)</f>
        <v>0</v>
      </c>
      <c r="AQ15" s="265">
        <f>($R15*X15)</f>
        <v>0</v>
      </c>
      <c r="AR15" s="266">
        <f>IFERROR(AM15*R15,0)</f>
        <v>0</v>
      </c>
      <c r="AS15" s="265">
        <f>($R15*AO15)</f>
        <v>0</v>
      </c>
      <c r="AT15" s="267">
        <f>IFERROR((AO15-AM15)/AO15,0)</f>
        <v>0</v>
      </c>
      <c r="AU15" s="268"/>
      <c r="AV15" s="267"/>
      <c r="AW15" s="490"/>
      <c r="AX15" s="24"/>
      <c r="AY15" s="269"/>
      <c r="AZ15" s="270"/>
      <c r="BA15" s="256"/>
      <c r="BB15" s="493"/>
      <c r="BC15" s="493"/>
      <c r="BD15" s="493"/>
      <c r="BE15" s="490"/>
      <c r="BF15" s="490" t="str">
        <f>IF($P15="","",IF($G$13="NO",IF($P15&lt;&gt;"BP",IF($FK$14=0,IF(($FG15&lt;&gt;1),"RT","ST"),"ST"),""),""))</f>
        <v/>
      </c>
      <c r="BG15" s="493" t="str">
        <f t="shared" ref="BG15:BG22" si="13">IF(B15&gt;0,VLOOKUP(B15,pc,5,0),"")</f>
        <v/>
      </c>
      <c r="BH15" s="490"/>
      <c r="BI15" s="490"/>
      <c r="BJ15" s="24"/>
      <c r="BK15" s="490"/>
      <c r="BL15" s="24"/>
      <c r="BM15" s="24"/>
      <c r="BN15" s="319"/>
      <c r="BO15" s="319"/>
      <c r="BP15" s="319"/>
      <c r="BQ15" s="319" t="str">
        <f t="shared" ref="BQ15:BQ72" si="14">IF(R15&gt;0,R15/O15*BD15,"")</f>
        <v/>
      </c>
      <c r="BR15" s="439" t="str">
        <f>IFERROR(R15-BS15-BT15,"")</f>
        <v/>
      </c>
      <c r="BS15" s="439" t="str">
        <f t="shared" ref="BS15" si="15">IFERROR(ROUND(BV15*$R15/$O15,0)*$O15,"")</f>
        <v/>
      </c>
      <c r="BT15" s="439" t="str">
        <f>IFERROR(ROUND(BW15*$R15/$O15,0)*$O15,"")</f>
        <v/>
      </c>
      <c r="BU15" s="440" t="str">
        <f t="shared" ref="BU15:BU78" si="16">IF(AND($AY15&lt;&gt;"",IFERROR(VLOOKUP($AY15,seas,4,0),"")&lt;&gt;"Deco"),"See Planner",IF($AX15&lt;&gt;"","See Alloc",IFERROR(BX15*(1+$CA15),"")))</f>
        <v/>
      </c>
      <c r="BV15" s="440" t="str">
        <f t="shared" ref="BV15:BV78" si="17">IF(AND($AY15&lt;&gt;"",IFERROR(VLOOKUP($AY15,seas,4,0),"")&lt;&gt;"Deco"),"See Planner",IF($AX15&lt;&gt;"","See Alloc",IFERROR(BY15/($BY15+$BZ15)*(1-$BU15),"")))</f>
        <v/>
      </c>
      <c r="BW15" s="440" t="str">
        <f t="shared" ref="BW15:BW78" si="18">IF(AND($AY15&lt;&gt;"",IFERROR(VLOOKUP($AY15,seas,4,0),"")&lt;&gt;"Deco"),"See Planner",IF($AX15&lt;&gt;"","See Alloc",IFERROR(BZ15/($BY15+$BZ15)*(1-$BU15),"")))</f>
        <v/>
      </c>
      <c r="BX15" s="440" t="str">
        <f t="shared" ref="BX15" si="19">IFERROR(VLOOKUP(B15,dc,BX$13,0),"")</f>
        <v/>
      </c>
      <c r="BY15" s="440" t="str">
        <f t="shared" ref="BY15:BY72" si="20">IFERROR(VLOOKUP(B15,dc,BY$13,0),"")</f>
        <v/>
      </c>
      <c r="BZ15" s="440" t="str">
        <f t="shared" ref="BZ15:BZ72" si="21">IFERROR(VLOOKUP(B15,dc,BZ$13,0),"")</f>
        <v/>
      </c>
      <c r="CA15" s="440" t="str">
        <f t="shared" ref="CA15:CA72" si="22">IFERROR(VLOOKUP(G$6,nsf,CA$13,0),"")</f>
        <v/>
      </c>
      <c r="CB15" s="663" t="str">
        <f>IF($F15&lt;&gt;"",$AV$4,"")</f>
        <v/>
      </c>
      <c r="CC15" s="663" t="str">
        <f>IF($F15&lt;&gt;"",$AV$5,"")</f>
        <v/>
      </c>
      <c r="CD15" s="663" t="str">
        <f>IF($F15&lt;&gt;"",$AV$6,"")</f>
        <v/>
      </c>
      <c r="CE15" s="663" t="str">
        <f>IF($F15&lt;&gt;"",$AV$7,"")</f>
        <v/>
      </c>
      <c r="CF15" s="663" t="str">
        <f>IF(SUM(CB15:CE15)&gt;0,SUM(CB15:CE15),"")</f>
        <v/>
      </c>
      <c r="CG15" s="439" t="str">
        <f>CLEAN(AV$10)</f>
        <v/>
      </c>
      <c r="CH15" s="440"/>
      <c r="CI15" s="440"/>
      <c r="CJ15" s="440"/>
      <c r="CK15" s="440"/>
      <c r="CL15" s="440"/>
      <c r="CM15" s="440"/>
      <c r="CN15" s="729" t="str">
        <f>IFERROR(BR15*$X15,"")</f>
        <v/>
      </c>
      <c r="CO15" s="729" t="str">
        <f>IFERROR(BR15*$AM15,"")</f>
        <v/>
      </c>
      <c r="CP15" s="729" t="str">
        <f>IFERROR(BR15*$AO15,"")</f>
        <v/>
      </c>
      <c r="CQ15" s="729" t="str">
        <f>IFERROR(BS15*$X15,"")</f>
        <v/>
      </c>
      <c r="CR15" s="729" t="str">
        <f>IFERROR(BS15*$AM15,"")</f>
        <v/>
      </c>
      <c r="CS15" s="729" t="str">
        <f>IFERROR(BS15*$AO15,"")</f>
        <v/>
      </c>
      <c r="CT15" s="729" t="str">
        <f>IFERROR(BT15*$X15,"")</f>
        <v/>
      </c>
      <c r="CU15" s="729" t="str">
        <f>IFERROR(BT15*$AM15,"")</f>
        <v/>
      </c>
      <c r="CV15" s="729" t="str">
        <f>IFERROR(BT15*$AO15,"")</f>
        <v/>
      </c>
      <c r="CW15" s="16" t="str">
        <f>IF($F15&lt;&gt;"",$G$6,"")</f>
        <v/>
      </c>
      <c r="CX15" s="16" t="str">
        <f>IF($F15&lt;&gt;"",$G$10,"")</f>
        <v/>
      </c>
      <c r="CY15" s="16" t="str">
        <f>IF($F15&lt;&gt;"",$D$6,"")</f>
        <v/>
      </c>
      <c r="CZ15" s="650">
        <f>IFERROR(IF(G$10="",0,IF(SUM(BA15:BC15)&gt;0,R15/O15,0)),0)</f>
        <v>0</v>
      </c>
      <c r="DB15" s="651"/>
      <c r="DC15" s="655">
        <f t="shared" ref="DC15:DC72" si="23">IF(DB15="",CZ15,R15/VLOOKUP(DB15,pro,2,0)*VLOOKUP(DB15,pro,3,0))</f>
        <v>0</v>
      </c>
      <c r="DD15" s="654" t="str">
        <f t="shared" ref="DD15:DD72" si="24">IF(DB15="",Q15,R15/VLOOKUP(DB15,pro,2,0)*VLOOKUP(DB15,pro,4,0))</f>
        <v/>
      </c>
      <c r="DE15" s="650">
        <f t="shared" ref="DE15:DE72" si="25">IFERROR(VLOOKUP(B15,cpu,6,0)*R15,R15*DE$1)</f>
        <v>0</v>
      </c>
      <c r="DH15" s="52"/>
      <c r="DI15" s="163" t="s">
        <v>4858</v>
      </c>
      <c r="DJ15" s="163" t="s">
        <v>4860</v>
      </c>
      <c r="DK15" s="163" t="s">
        <v>4859</v>
      </c>
      <c r="EG15" s="16">
        <f>IFERROR(VLOOKUP(B15,'SUBCATS INTERNAL USE'!A:D,3,0),10000)</f>
        <v>10000</v>
      </c>
      <c r="EH15" s="16">
        <f t="shared" ref="EH15:EH72" si="26">IF(D15&gt;1,10000,EG15)</f>
        <v>10000</v>
      </c>
      <c r="EI15" s="16">
        <f t="shared" ref="EI15:EI72" si="27">B15*100+1</f>
        <v>1</v>
      </c>
      <c r="EJ15" s="16">
        <f>EI15+18</f>
        <v>19</v>
      </c>
      <c r="EK15" s="16">
        <f>IFERROR(VLOOKUP(B15,'SUBCATS INTERNAL USE'!G:I,3,0), 10000)</f>
        <v>10000</v>
      </c>
      <c r="EN15" s="163">
        <f t="shared" ref="EN15:EN72" si="28">IF(B15="",1,0)</f>
        <v>1</v>
      </c>
      <c r="EO15" s="163">
        <f t="shared" ref="EO15:EO72" si="29">IF(E15="",1,0)</f>
        <v>1</v>
      </c>
      <c r="EP15" s="163">
        <f t="shared" ref="EP15:EP72" si="30">IF(N15="",1,0)</f>
        <v>1</v>
      </c>
      <c r="EQ15" s="163">
        <f t="shared" ref="EQ15:EQ72" si="31">IF(O15="",1,0)</f>
        <v>1</v>
      </c>
      <c r="ER15" s="163">
        <f t="shared" ref="ER15:ER72" si="32">IF(R15="",1,0)</f>
        <v>1</v>
      </c>
      <c r="ES15" s="163">
        <f t="shared" ref="ES15:ES72" si="33">IF(BG15="",1,0)</f>
        <v>1</v>
      </c>
      <c r="ET15" s="163">
        <f t="shared" ref="ET15:ET72" si="34">IF(AN15="",1,0)</f>
        <v>1</v>
      </c>
      <c r="EU15" s="163">
        <f t="shared" ref="EU15:EU72" si="35">IF(AO15="",1,0)</f>
        <v>1</v>
      </c>
      <c r="EV15" s="163">
        <f t="shared" ref="EV15:EV72" si="36">IF(P15="",1,0)</f>
        <v>0</v>
      </c>
      <c r="EW15" s="163">
        <f t="shared" ref="EW15:EW72" si="37">IF(Q15="",1,0)</f>
        <v>1</v>
      </c>
      <c r="EX15" s="163">
        <f t="shared" ref="EX15:EX72" si="38">IF(AV15="",1,0)</f>
        <v>1</v>
      </c>
      <c r="EY15" s="163">
        <f t="shared" ref="EY15:EY72" si="39">IF(BA15="",1,0)</f>
        <v>1</v>
      </c>
      <c r="EZ15" s="163">
        <f t="shared" ref="EZ15:EZ72" si="40">IF(BB15="",1,0)</f>
        <v>1</v>
      </c>
      <c r="FA15" s="163">
        <f t="shared" ref="FA15:FA72" si="41">IF(BC15="",1,0)</f>
        <v>1</v>
      </c>
      <c r="FB15" s="163">
        <f t="shared" ref="FB15:FB72" si="42">IF(BD15="",1,0)</f>
        <v>1</v>
      </c>
      <c r="FC15" s="163">
        <f t="shared" ref="FC15:FC72" si="43">SUM(EN15:FB15)</f>
        <v>14</v>
      </c>
      <c r="FD15" s="163">
        <f t="shared" ref="FD15:FD72" si="44">IF(F15&lt;&gt;"",IF(FC15&gt;0,1,0),0)</f>
        <v>0</v>
      </c>
      <c r="FF15" s="16">
        <f>IF(R15&gt;0,IF(P15&lt;&gt;"MP",1,0),0)</f>
        <v>0</v>
      </c>
      <c r="FG15" s="16" t="str">
        <f t="shared" ref="FG15:FG78" si="45">IFERROR(IF($G$13="YES",0,IF(VLOOKUP(B15,ptnr,5,0)="Y",0,1)),"1")</f>
        <v>1</v>
      </c>
    </row>
    <row r="16" spans="1:175" s="16" customFormat="1" ht="11.25" customHeight="1">
      <c r="A16" s="1040">
        <v>2</v>
      </c>
      <c r="B16" s="490"/>
      <c r="C16" s="490" t="str">
        <f t="shared" si="3"/>
        <v/>
      </c>
      <c r="D16" s="490"/>
      <c r="E16" s="1040"/>
      <c r="F16" s="1041"/>
      <c r="G16" s="1038"/>
      <c r="H16" s="1038"/>
      <c r="I16" s="1323"/>
      <c r="J16" s="24"/>
      <c r="K16" s="24"/>
      <c r="L16" s="24"/>
      <c r="M16" s="24"/>
      <c r="N16" s="24"/>
      <c r="O16" s="24"/>
      <c r="P16" s="101" t="str">
        <f t="shared" si="4"/>
        <v>MP</v>
      </c>
      <c r="Q16" s="493" t="str">
        <f t="shared" si="5"/>
        <v/>
      </c>
      <c r="R16" s="101"/>
      <c r="S16" s="257" t="e">
        <f t="shared" ref="S16:S39" si="46">R16/O16</f>
        <v>#DIV/0!</v>
      </c>
      <c r="T16" s="1503">
        <f t="shared" ref="T16:T79" si="47">G$10</f>
        <v>0</v>
      </c>
      <c r="U16" s="1477"/>
      <c r="V16" s="258"/>
      <c r="W16" s="102"/>
      <c r="X16" s="400">
        <f t="shared" si="7"/>
        <v>0</v>
      </c>
      <c r="Y16" s="913"/>
      <c r="Z16" s="299">
        <f t="shared" si="8"/>
        <v>0</v>
      </c>
      <c r="AA16" s="259">
        <f>ROUND(IFERROR(SUM($AI$6/$AI$7*Q16/O16)+('Inbound Freight New'!$A$3*CZ16/R16),0),2)</f>
        <v>0</v>
      </c>
      <c r="AB16" s="260">
        <f t="shared" ref="AB16:AB72" si="48">+$AC$7</f>
        <v>0</v>
      </c>
      <c r="AC16" s="259">
        <f t="shared" ref="AC16:AC73" si="49">X16*AB16</f>
        <v>0</v>
      </c>
      <c r="AD16" s="261"/>
      <c r="AE16" s="260">
        <f t="shared" ref="AE16:AE72" si="50">$AC$8</f>
        <v>0</v>
      </c>
      <c r="AF16" s="262">
        <f t="shared" ref="AF16:AF73" si="51">X16*AE16</f>
        <v>0</v>
      </c>
      <c r="AG16" s="263">
        <f t="shared" si="11"/>
        <v>0</v>
      </c>
      <c r="AH16" s="316">
        <f t="shared" ref="AH16:AH73" si="52">AC$12</f>
        <v>0.02</v>
      </c>
      <c r="AI16" s="262">
        <f t="shared" ref="AI16:AI73" si="53">X16*AH16</f>
        <v>0</v>
      </c>
      <c r="AJ16" s="703">
        <f t="shared" ref="AJ16:AJ73" si="54">AC$9</f>
        <v>0</v>
      </c>
      <c r="AK16" s="1302">
        <f t="shared" ref="AK16:AK73" si="55">AC$10</f>
        <v>0</v>
      </c>
      <c r="AL16" s="703">
        <f t="shared" ref="AL16:AL73" si="56">AC$11</f>
        <v>0.02</v>
      </c>
      <c r="AM16" s="262">
        <f t="shared" ref="AM16:AM72" si="57">X16+AA16+AC16+AF16+AI16</f>
        <v>0</v>
      </c>
      <c r="AN16" s="102"/>
      <c r="AO16" s="102"/>
      <c r="AP16" s="264">
        <f t="shared" ref="AP16:AP72" si="58">IFERROR((AN16-AO16)/AN16,0)</f>
        <v>0</v>
      </c>
      <c r="AQ16" s="265">
        <f t="shared" ref="AQ16:AQ39" si="59">($R16*X16)</f>
        <v>0</v>
      </c>
      <c r="AR16" s="266">
        <f t="shared" ref="AR16:AR73" si="60">IFERROR(AM16*R16,0)</f>
        <v>0</v>
      </c>
      <c r="AS16" s="265">
        <f t="shared" ref="AS16:AS72" si="61">($R16*AO16)</f>
        <v>0</v>
      </c>
      <c r="AT16" s="267">
        <f t="shared" ref="AT16:AT72" si="62">IFERROR((AO16-AM16)/AO16,0)</f>
        <v>0</v>
      </c>
      <c r="AU16" s="268"/>
      <c r="AV16" s="267"/>
      <c r="AW16" s="24"/>
      <c r="AX16" s="24"/>
      <c r="AY16" s="487"/>
      <c r="AZ16" s="270"/>
      <c r="BA16" s="256"/>
      <c r="BB16" s="256"/>
      <c r="BC16" s="256"/>
      <c r="BD16" s="256"/>
      <c r="BE16" s="490"/>
      <c r="BF16" s="490" t="str">
        <f t="shared" ref="BF16:BF79" si="63">IF($P16="","",IF($G$13="NO",IF($P16&lt;&gt;"BP",IF($FK$14=0,IF(($FG16&lt;&gt;1),"RT","ST"),"ST"),""),""))</f>
        <v/>
      </c>
      <c r="BG16" s="493" t="str">
        <f t="shared" si="13"/>
        <v/>
      </c>
      <c r="BH16" s="490"/>
      <c r="BI16" s="490"/>
      <c r="BJ16" s="490"/>
      <c r="BK16" s="490"/>
      <c r="BL16" s="490"/>
      <c r="BM16" s="490"/>
      <c r="BN16" s="319"/>
      <c r="BO16" s="319"/>
      <c r="BP16" s="319"/>
      <c r="BQ16" s="319" t="str">
        <f t="shared" si="14"/>
        <v/>
      </c>
      <c r="BR16" s="439" t="str">
        <f t="shared" ref="BR16:BR73" si="64">IFERROR(R16-BS16-BT16,"")</f>
        <v/>
      </c>
      <c r="BS16" s="439" t="str">
        <f t="shared" ref="BS16:BS73" si="65">IFERROR(ROUND(BV16*$R16/$O16,0)*$O16,"")</f>
        <v/>
      </c>
      <c r="BT16" s="439" t="str">
        <f t="shared" ref="BT16:BT73" si="66">IFERROR(ROUND(BW16*$R16/$O16,0)*$O16,"")</f>
        <v/>
      </c>
      <c r="BU16" s="440" t="str">
        <f t="shared" si="16"/>
        <v/>
      </c>
      <c r="BV16" s="440" t="str">
        <f t="shared" si="17"/>
        <v/>
      </c>
      <c r="BW16" s="440" t="str">
        <f t="shared" si="18"/>
        <v/>
      </c>
      <c r="BX16" s="440" t="str">
        <f t="shared" ref="BX16:BX78" si="67">IFERROR(VLOOKUP(B16,dc,BX$13,0),"")</f>
        <v/>
      </c>
      <c r="BY16" s="440" t="str">
        <f t="shared" si="20"/>
        <v/>
      </c>
      <c r="BZ16" s="440" t="str">
        <f t="shared" si="21"/>
        <v/>
      </c>
      <c r="CA16" s="440" t="str">
        <f t="shared" si="22"/>
        <v/>
      </c>
      <c r="CB16" s="663" t="str">
        <f t="shared" ref="CB16:CB73" si="68">IF($F16&lt;&gt;"",$AV$4,"")</f>
        <v/>
      </c>
      <c r="CC16" s="663" t="str">
        <f t="shared" ref="CC16:CC73" si="69">IF($F16&lt;&gt;"",$AV$5,"")</f>
        <v/>
      </c>
      <c r="CD16" s="663" t="str">
        <f t="shared" ref="CD16:CD73" si="70">IF($F16&lt;&gt;"",$AV$6,"")</f>
        <v/>
      </c>
      <c r="CE16" s="663" t="str">
        <f t="shared" ref="CE16:CE73" si="71">IF($F16&lt;&gt;"",$AV$7,"")</f>
        <v/>
      </c>
      <c r="CF16" s="663" t="str">
        <f t="shared" ref="CF16:CF73" si="72">IF(SUM(CB16:CE16)&gt;0,SUM(CB16:CE16),"")</f>
        <v/>
      </c>
      <c r="CG16" s="439" t="str">
        <f t="shared" ref="CG16:CG73" si="73">CLEAN(AV$10)</f>
        <v/>
      </c>
      <c r="CH16" s="440"/>
      <c r="CI16" s="440"/>
      <c r="CJ16" s="440"/>
      <c r="CK16" s="440"/>
      <c r="CL16" s="440"/>
      <c r="CM16" s="440"/>
      <c r="CN16" s="729" t="str">
        <f t="shared" ref="CN16:CN73" si="74">IFERROR(BR16*$X16,"")</f>
        <v/>
      </c>
      <c r="CO16" s="729" t="str">
        <f t="shared" ref="CO16:CO73" si="75">IFERROR(BR16*$AM16,"")</f>
        <v/>
      </c>
      <c r="CP16" s="729" t="str">
        <f t="shared" ref="CP16:CP73" si="76">IFERROR(BR16*$AO16,"")</f>
        <v/>
      </c>
      <c r="CQ16" s="729" t="str">
        <f t="shared" ref="CQ16:CQ73" si="77">IFERROR(BS16*$X16,"")</f>
        <v/>
      </c>
      <c r="CR16" s="729" t="str">
        <f t="shared" ref="CR16:CR73" si="78">IFERROR(BS16*$AM16,"")</f>
        <v/>
      </c>
      <c r="CS16" s="729" t="str">
        <f t="shared" ref="CS16:CS73" si="79">IFERROR(BS16*$AO16,"")</f>
        <v/>
      </c>
      <c r="CT16" s="729" t="str">
        <f t="shared" ref="CT16:CT73" si="80">IFERROR(BT16*$X16,"")</f>
        <v/>
      </c>
      <c r="CU16" s="729" t="str">
        <f t="shared" ref="CU16:CU73" si="81">IFERROR(BT16*$AM16,"")</f>
        <v/>
      </c>
      <c r="CV16" s="729" t="str">
        <f t="shared" ref="CV16:CV73" si="82">IFERROR(BT16*$AO16,"")</f>
        <v/>
      </c>
      <c r="CW16" s="16" t="str">
        <f t="shared" ref="CW16:CW73" si="83">IF($F16&lt;&gt;"",$G$6,"")</f>
        <v/>
      </c>
      <c r="CX16" s="16" t="str">
        <f t="shared" ref="CX16:CX73" si="84">IF($F16&lt;&gt;"",$G$10,"")</f>
        <v/>
      </c>
      <c r="CY16" s="16" t="str">
        <f t="shared" ref="CY16:CY73" si="85">IF($F16&lt;&gt;"",$D$6,"")</f>
        <v/>
      </c>
      <c r="CZ16" s="650">
        <f t="shared" ref="CZ16:CZ73" si="86">IFERROR(IF(G$10="",0,IF(SUM(BA16:BC16)&gt;0,R16/O16,0)),0)</f>
        <v>0</v>
      </c>
      <c r="DB16" s="651"/>
      <c r="DC16" s="655">
        <f t="shared" si="23"/>
        <v>0</v>
      </c>
      <c r="DD16" s="654" t="str">
        <f t="shared" si="24"/>
        <v/>
      </c>
      <c r="DE16" s="650">
        <f t="shared" si="25"/>
        <v>0</v>
      </c>
      <c r="DH16" s="653" t="s">
        <v>62</v>
      </c>
      <c r="DI16" s="52">
        <f t="shared" ref="DI16:DI45" si="87">SUMIF($DB$15:$DB$264,$DH16,R$15:R$264)</f>
        <v>0</v>
      </c>
      <c r="DJ16" s="52">
        <f t="shared" ref="DJ16:DJ45" si="88">SUMIF($DB$15:$DB$264,$DH16,CZ$15:CZ$264)</f>
        <v>0</v>
      </c>
      <c r="DK16" s="52">
        <f t="shared" ref="DK16:DK45" si="89">SUMIF($DB$15:$DB$264,$DH16,Q$15:Q$264)</f>
        <v>0</v>
      </c>
      <c r="DN16" s="52"/>
      <c r="EG16" s="16">
        <f>IFERROR(VLOOKUP(B16,'SUBCATS INTERNAL USE'!A:D,3,0),10000)</f>
        <v>10000</v>
      </c>
      <c r="EH16" s="16">
        <f t="shared" si="26"/>
        <v>10000</v>
      </c>
      <c r="EI16" s="16">
        <f t="shared" si="27"/>
        <v>1</v>
      </c>
      <c r="EJ16" s="16">
        <f t="shared" ref="EJ16:EJ74" si="90">EI16+18</f>
        <v>19</v>
      </c>
      <c r="EK16" s="16">
        <f>IFERROR(VLOOKUP(B16,'SUBCATS INTERNAL USE'!G:I,3,0), 10000)</f>
        <v>10000</v>
      </c>
      <c r="EN16" s="163">
        <f t="shared" si="28"/>
        <v>1</v>
      </c>
      <c r="EO16" s="163">
        <f t="shared" si="29"/>
        <v>1</v>
      </c>
      <c r="EP16" s="163">
        <f t="shared" si="30"/>
        <v>1</v>
      </c>
      <c r="EQ16" s="163">
        <f t="shared" si="31"/>
        <v>1</v>
      </c>
      <c r="ER16" s="163">
        <f t="shared" si="32"/>
        <v>1</v>
      </c>
      <c r="ES16" s="163">
        <f t="shared" si="33"/>
        <v>1</v>
      </c>
      <c r="ET16" s="163">
        <f t="shared" si="34"/>
        <v>1</v>
      </c>
      <c r="EU16" s="163">
        <f t="shared" si="35"/>
        <v>1</v>
      </c>
      <c r="EV16" s="163">
        <f t="shared" si="36"/>
        <v>0</v>
      </c>
      <c r="EW16" s="163">
        <f t="shared" si="37"/>
        <v>1</v>
      </c>
      <c r="EX16" s="163">
        <f t="shared" si="38"/>
        <v>1</v>
      </c>
      <c r="EY16" s="163">
        <f t="shared" si="39"/>
        <v>1</v>
      </c>
      <c r="EZ16" s="163">
        <f t="shared" si="40"/>
        <v>1</v>
      </c>
      <c r="FA16" s="163">
        <f t="shared" si="41"/>
        <v>1</v>
      </c>
      <c r="FB16" s="163">
        <f t="shared" si="42"/>
        <v>1</v>
      </c>
      <c r="FC16" s="163">
        <f t="shared" si="43"/>
        <v>14</v>
      </c>
      <c r="FD16" s="163">
        <f t="shared" si="44"/>
        <v>0</v>
      </c>
      <c r="FF16" s="16">
        <f t="shared" ref="FF16:FF73" si="91">IF(R16&gt;0,IF(P16&lt;&gt;"MP",1,0),0)</f>
        <v>0</v>
      </c>
      <c r="FG16" s="16" t="str">
        <f t="shared" si="45"/>
        <v>1</v>
      </c>
    </row>
    <row r="17" spans="1:163" s="16" customFormat="1" ht="11.25" customHeight="1">
      <c r="A17" s="1040">
        <v>3</v>
      </c>
      <c r="B17" s="490"/>
      <c r="C17" s="490" t="str">
        <f t="shared" si="3"/>
        <v/>
      </c>
      <c r="D17" s="490"/>
      <c r="E17" s="1040"/>
      <c r="F17" s="1041"/>
      <c r="G17" s="1038"/>
      <c r="H17" s="1038"/>
      <c r="I17" s="1323"/>
      <c r="J17" s="24"/>
      <c r="K17" s="24"/>
      <c r="L17" s="24"/>
      <c r="M17" s="24"/>
      <c r="N17" s="24"/>
      <c r="O17" s="24"/>
      <c r="P17" s="101" t="str">
        <f t="shared" si="4"/>
        <v>MP</v>
      </c>
      <c r="Q17" s="493" t="str">
        <f t="shared" si="5"/>
        <v/>
      </c>
      <c r="R17" s="101"/>
      <c r="S17" s="257" t="e">
        <f t="shared" si="46"/>
        <v>#DIV/0!</v>
      </c>
      <c r="T17" s="1503">
        <f t="shared" si="47"/>
        <v>0</v>
      </c>
      <c r="U17" s="1477"/>
      <c r="V17" s="258"/>
      <c r="W17" s="102"/>
      <c r="X17" s="400">
        <f t="shared" si="7"/>
        <v>0</v>
      </c>
      <c r="Y17" s="913"/>
      <c r="Z17" s="299">
        <f t="shared" si="8"/>
        <v>0</v>
      </c>
      <c r="AA17" s="259">
        <f>ROUND(IFERROR(SUM($AI$6/$AI$7*Q17/O17)+('Inbound Freight New'!$A$3*CZ17/R17),0),2)</f>
        <v>0</v>
      </c>
      <c r="AB17" s="260">
        <f t="shared" si="48"/>
        <v>0</v>
      </c>
      <c r="AC17" s="259">
        <f t="shared" si="49"/>
        <v>0</v>
      </c>
      <c r="AD17" s="261"/>
      <c r="AE17" s="260">
        <f t="shared" si="50"/>
        <v>0</v>
      </c>
      <c r="AF17" s="262">
        <f t="shared" si="51"/>
        <v>0</v>
      </c>
      <c r="AG17" s="263">
        <f t="shared" si="11"/>
        <v>0</v>
      </c>
      <c r="AH17" s="316">
        <f t="shared" si="52"/>
        <v>0.02</v>
      </c>
      <c r="AI17" s="262">
        <f t="shared" si="53"/>
        <v>0</v>
      </c>
      <c r="AJ17" s="703">
        <f t="shared" si="54"/>
        <v>0</v>
      </c>
      <c r="AK17" s="1302">
        <f t="shared" si="55"/>
        <v>0</v>
      </c>
      <c r="AL17" s="703">
        <f t="shared" si="56"/>
        <v>0.02</v>
      </c>
      <c r="AM17" s="262">
        <f t="shared" si="57"/>
        <v>0</v>
      </c>
      <c r="AN17" s="102"/>
      <c r="AO17" s="102"/>
      <c r="AP17" s="264">
        <f t="shared" si="58"/>
        <v>0</v>
      </c>
      <c r="AQ17" s="265">
        <f t="shared" si="59"/>
        <v>0</v>
      </c>
      <c r="AR17" s="266">
        <f t="shared" si="60"/>
        <v>0</v>
      </c>
      <c r="AS17" s="265">
        <f t="shared" si="61"/>
        <v>0</v>
      </c>
      <c r="AT17" s="267">
        <f t="shared" si="62"/>
        <v>0</v>
      </c>
      <c r="AU17" s="268"/>
      <c r="AV17" s="267"/>
      <c r="AW17" s="24"/>
      <c r="AX17" s="24"/>
      <c r="AY17" s="487"/>
      <c r="AZ17" s="270"/>
      <c r="BA17" s="256"/>
      <c r="BB17" s="256"/>
      <c r="BC17" s="256"/>
      <c r="BD17" s="256"/>
      <c r="BE17" s="490"/>
      <c r="BF17" s="490" t="str">
        <f t="shared" si="63"/>
        <v/>
      </c>
      <c r="BG17" s="493" t="str">
        <f t="shared" si="13"/>
        <v/>
      </c>
      <c r="BH17" s="490"/>
      <c r="BI17" s="490"/>
      <c r="BJ17" s="490"/>
      <c r="BK17" s="490"/>
      <c r="BL17" s="490"/>
      <c r="BM17" s="490"/>
      <c r="BN17" s="319"/>
      <c r="BO17" s="319"/>
      <c r="BP17" s="319"/>
      <c r="BQ17" s="319" t="str">
        <f t="shared" si="14"/>
        <v/>
      </c>
      <c r="BR17" s="439" t="str">
        <f t="shared" si="64"/>
        <v/>
      </c>
      <c r="BS17" s="439" t="str">
        <f t="shared" si="65"/>
        <v/>
      </c>
      <c r="BT17" s="439" t="str">
        <f t="shared" si="66"/>
        <v/>
      </c>
      <c r="BU17" s="440" t="str">
        <f t="shared" si="16"/>
        <v/>
      </c>
      <c r="BV17" s="440" t="str">
        <f t="shared" si="17"/>
        <v/>
      </c>
      <c r="BW17" s="440" t="str">
        <f t="shared" si="18"/>
        <v/>
      </c>
      <c r="BX17" s="440" t="str">
        <f t="shared" si="67"/>
        <v/>
      </c>
      <c r="BY17" s="440" t="str">
        <f t="shared" si="20"/>
        <v/>
      </c>
      <c r="BZ17" s="440" t="str">
        <f t="shared" si="21"/>
        <v/>
      </c>
      <c r="CA17" s="440" t="str">
        <f t="shared" si="22"/>
        <v/>
      </c>
      <c r="CB17" s="663" t="str">
        <f t="shared" si="68"/>
        <v/>
      </c>
      <c r="CC17" s="663" t="str">
        <f t="shared" si="69"/>
        <v/>
      </c>
      <c r="CD17" s="663" t="str">
        <f t="shared" si="70"/>
        <v/>
      </c>
      <c r="CE17" s="663" t="str">
        <f t="shared" si="71"/>
        <v/>
      </c>
      <c r="CF17" s="663" t="str">
        <f t="shared" si="72"/>
        <v/>
      </c>
      <c r="CG17" s="439" t="str">
        <f t="shared" si="73"/>
        <v/>
      </c>
      <c r="CH17" s="440"/>
      <c r="CI17" s="440"/>
      <c r="CJ17" s="440"/>
      <c r="CK17" s="440"/>
      <c r="CL17" s="440"/>
      <c r="CM17" s="440"/>
      <c r="CN17" s="729" t="str">
        <f t="shared" si="74"/>
        <v/>
      </c>
      <c r="CO17" s="729" t="str">
        <f t="shared" si="75"/>
        <v/>
      </c>
      <c r="CP17" s="729" t="str">
        <f t="shared" si="76"/>
        <v/>
      </c>
      <c r="CQ17" s="729" t="str">
        <f t="shared" si="77"/>
        <v/>
      </c>
      <c r="CR17" s="729" t="str">
        <f t="shared" si="78"/>
        <v/>
      </c>
      <c r="CS17" s="729" t="str">
        <f t="shared" si="79"/>
        <v/>
      </c>
      <c r="CT17" s="729" t="str">
        <f t="shared" si="80"/>
        <v/>
      </c>
      <c r="CU17" s="729" t="str">
        <f t="shared" si="81"/>
        <v/>
      </c>
      <c r="CV17" s="729" t="str">
        <f t="shared" si="82"/>
        <v/>
      </c>
      <c r="CW17" s="16" t="str">
        <f t="shared" si="83"/>
        <v/>
      </c>
      <c r="CX17" s="16" t="str">
        <f t="shared" si="84"/>
        <v/>
      </c>
      <c r="CY17" s="16" t="str">
        <f t="shared" si="85"/>
        <v/>
      </c>
      <c r="CZ17" s="650">
        <f t="shared" si="86"/>
        <v>0</v>
      </c>
      <c r="DB17" s="651"/>
      <c r="DC17" s="655">
        <f t="shared" si="23"/>
        <v>0</v>
      </c>
      <c r="DD17" s="654" t="str">
        <f t="shared" si="24"/>
        <v/>
      </c>
      <c r="DE17" s="650">
        <f t="shared" si="25"/>
        <v>0</v>
      </c>
      <c r="DH17" s="653" t="s">
        <v>67</v>
      </c>
      <c r="DI17" s="52">
        <f t="shared" si="87"/>
        <v>0</v>
      </c>
      <c r="DJ17" s="52">
        <f t="shared" si="88"/>
        <v>0</v>
      </c>
      <c r="DK17" s="52">
        <f t="shared" si="89"/>
        <v>0</v>
      </c>
      <c r="DN17" s="52"/>
      <c r="EG17" s="16">
        <f>IFERROR(VLOOKUP(B17,'SUBCATS INTERNAL USE'!A:D,3,0),10000)</f>
        <v>10000</v>
      </c>
      <c r="EH17" s="16">
        <f t="shared" si="26"/>
        <v>10000</v>
      </c>
      <c r="EI17" s="16">
        <f t="shared" si="27"/>
        <v>1</v>
      </c>
      <c r="EJ17" s="16">
        <f t="shared" si="90"/>
        <v>19</v>
      </c>
      <c r="EK17" s="16">
        <f>IFERROR(VLOOKUP(B17,'SUBCATS INTERNAL USE'!G:I,3,0), 10000)</f>
        <v>10000</v>
      </c>
      <c r="EN17" s="163">
        <f t="shared" si="28"/>
        <v>1</v>
      </c>
      <c r="EO17" s="163">
        <f t="shared" si="29"/>
        <v>1</v>
      </c>
      <c r="EP17" s="163">
        <f t="shared" si="30"/>
        <v>1</v>
      </c>
      <c r="EQ17" s="163">
        <f t="shared" si="31"/>
        <v>1</v>
      </c>
      <c r="ER17" s="163">
        <f t="shared" si="32"/>
        <v>1</v>
      </c>
      <c r="ES17" s="163">
        <f t="shared" si="33"/>
        <v>1</v>
      </c>
      <c r="ET17" s="163">
        <f t="shared" si="34"/>
        <v>1</v>
      </c>
      <c r="EU17" s="163">
        <f t="shared" si="35"/>
        <v>1</v>
      </c>
      <c r="EV17" s="163">
        <f t="shared" si="36"/>
        <v>0</v>
      </c>
      <c r="EW17" s="163">
        <f t="shared" si="37"/>
        <v>1</v>
      </c>
      <c r="EX17" s="163">
        <f t="shared" si="38"/>
        <v>1</v>
      </c>
      <c r="EY17" s="163">
        <f t="shared" si="39"/>
        <v>1</v>
      </c>
      <c r="EZ17" s="163">
        <f t="shared" si="40"/>
        <v>1</v>
      </c>
      <c r="FA17" s="163">
        <f t="shared" si="41"/>
        <v>1</v>
      </c>
      <c r="FB17" s="163">
        <f t="shared" si="42"/>
        <v>1</v>
      </c>
      <c r="FC17" s="163">
        <f t="shared" si="43"/>
        <v>14</v>
      </c>
      <c r="FD17" s="163">
        <f t="shared" si="44"/>
        <v>0</v>
      </c>
      <c r="FF17" s="16">
        <f t="shared" si="91"/>
        <v>0</v>
      </c>
      <c r="FG17" s="16" t="str">
        <f t="shared" si="45"/>
        <v>1</v>
      </c>
    </row>
    <row r="18" spans="1:163" s="16" customFormat="1" ht="11.25" customHeight="1">
      <c r="A18" s="1040">
        <v>4</v>
      </c>
      <c r="B18" s="490"/>
      <c r="C18" s="490" t="str">
        <f t="shared" si="3"/>
        <v/>
      </c>
      <c r="D18" s="490"/>
      <c r="E18" s="1040"/>
      <c r="F18" s="1041"/>
      <c r="G18" s="1038"/>
      <c r="H18" s="1038"/>
      <c r="I18" s="1323"/>
      <c r="J18" s="24"/>
      <c r="K18" s="24"/>
      <c r="L18" s="24"/>
      <c r="M18" s="24"/>
      <c r="N18" s="24"/>
      <c r="O18" s="24"/>
      <c r="P18" s="101" t="str">
        <f t="shared" si="4"/>
        <v>MP</v>
      </c>
      <c r="Q18" s="493" t="str">
        <f t="shared" si="5"/>
        <v/>
      </c>
      <c r="R18" s="101"/>
      <c r="S18" s="257" t="e">
        <f t="shared" si="46"/>
        <v>#DIV/0!</v>
      </c>
      <c r="T18" s="1503">
        <f t="shared" si="47"/>
        <v>0</v>
      </c>
      <c r="U18" s="1477"/>
      <c r="V18" s="258"/>
      <c r="W18" s="102"/>
      <c r="X18" s="400">
        <f t="shared" si="7"/>
        <v>0</v>
      </c>
      <c r="Y18" s="913"/>
      <c r="Z18" s="299">
        <f t="shared" si="8"/>
        <v>0</v>
      </c>
      <c r="AA18" s="259">
        <f>ROUND(IFERROR(SUM($AI$6/$AI$7*Q18/O18)+('Inbound Freight New'!$A$3*CZ18/R18),0),2)</f>
        <v>0</v>
      </c>
      <c r="AB18" s="260">
        <f t="shared" si="48"/>
        <v>0</v>
      </c>
      <c r="AC18" s="259">
        <f t="shared" si="49"/>
        <v>0</v>
      </c>
      <c r="AD18" s="261"/>
      <c r="AE18" s="260">
        <f t="shared" si="50"/>
        <v>0</v>
      </c>
      <c r="AF18" s="262">
        <f t="shared" si="51"/>
        <v>0</v>
      </c>
      <c r="AG18" s="263">
        <f t="shared" si="11"/>
        <v>0</v>
      </c>
      <c r="AH18" s="316">
        <f t="shared" si="52"/>
        <v>0.02</v>
      </c>
      <c r="AI18" s="262">
        <f t="shared" si="53"/>
        <v>0</v>
      </c>
      <c r="AJ18" s="703">
        <f t="shared" si="54"/>
        <v>0</v>
      </c>
      <c r="AK18" s="1302">
        <f t="shared" si="55"/>
        <v>0</v>
      </c>
      <c r="AL18" s="703">
        <f t="shared" si="56"/>
        <v>0.02</v>
      </c>
      <c r="AM18" s="262">
        <f t="shared" si="57"/>
        <v>0</v>
      </c>
      <c r="AN18" s="102"/>
      <c r="AO18" s="102"/>
      <c r="AP18" s="264">
        <f t="shared" si="58"/>
        <v>0</v>
      </c>
      <c r="AQ18" s="265">
        <f t="shared" si="59"/>
        <v>0</v>
      </c>
      <c r="AR18" s="266">
        <f t="shared" si="60"/>
        <v>0</v>
      </c>
      <c r="AS18" s="265">
        <f t="shared" si="61"/>
        <v>0</v>
      </c>
      <c r="AT18" s="267">
        <f t="shared" si="62"/>
        <v>0</v>
      </c>
      <c r="AU18" s="268"/>
      <c r="AV18" s="267"/>
      <c r="AW18" s="24"/>
      <c r="AX18" s="24"/>
      <c r="AY18" s="487"/>
      <c r="AZ18" s="270"/>
      <c r="BA18" s="256"/>
      <c r="BB18" s="256"/>
      <c r="BC18" s="256"/>
      <c r="BD18" s="256"/>
      <c r="BE18" s="490"/>
      <c r="BF18" s="490" t="str">
        <f t="shared" si="63"/>
        <v/>
      </c>
      <c r="BG18" s="493" t="str">
        <f t="shared" si="13"/>
        <v/>
      </c>
      <c r="BH18" s="490"/>
      <c r="BI18" s="490"/>
      <c r="BJ18" s="490"/>
      <c r="BK18" s="490"/>
      <c r="BL18" s="490"/>
      <c r="BM18" s="490"/>
      <c r="BN18" s="319"/>
      <c r="BO18" s="319"/>
      <c r="BP18" s="319"/>
      <c r="BQ18" s="319" t="str">
        <f t="shared" si="14"/>
        <v/>
      </c>
      <c r="BR18" s="439" t="str">
        <f t="shared" si="64"/>
        <v/>
      </c>
      <c r="BS18" s="439" t="str">
        <f t="shared" si="65"/>
        <v/>
      </c>
      <c r="BT18" s="439" t="str">
        <f t="shared" si="66"/>
        <v/>
      </c>
      <c r="BU18" s="440" t="str">
        <f t="shared" si="16"/>
        <v/>
      </c>
      <c r="BV18" s="440" t="str">
        <f t="shared" si="17"/>
        <v/>
      </c>
      <c r="BW18" s="440" t="str">
        <f t="shared" si="18"/>
        <v/>
      </c>
      <c r="BX18" s="440" t="str">
        <f t="shared" si="67"/>
        <v/>
      </c>
      <c r="BY18" s="440" t="str">
        <f t="shared" si="20"/>
        <v/>
      </c>
      <c r="BZ18" s="440" t="str">
        <f t="shared" si="21"/>
        <v/>
      </c>
      <c r="CA18" s="440" t="str">
        <f t="shared" si="22"/>
        <v/>
      </c>
      <c r="CB18" s="663" t="str">
        <f t="shared" si="68"/>
        <v/>
      </c>
      <c r="CC18" s="663" t="str">
        <f t="shared" si="69"/>
        <v/>
      </c>
      <c r="CD18" s="663" t="str">
        <f t="shared" si="70"/>
        <v/>
      </c>
      <c r="CE18" s="663" t="str">
        <f t="shared" si="71"/>
        <v/>
      </c>
      <c r="CF18" s="663" t="str">
        <f t="shared" si="72"/>
        <v/>
      </c>
      <c r="CG18" s="439" t="str">
        <f t="shared" si="73"/>
        <v/>
      </c>
      <c r="CH18" s="440"/>
      <c r="CI18" s="440"/>
      <c r="CJ18" s="440"/>
      <c r="CK18" s="440"/>
      <c r="CL18" s="440"/>
      <c r="CM18" s="440"/>
      <c r="CN18" s="729" t="str">
        <f t="shared" si="74"/>
        <v/>
      </c>
      <c r="CO18" s="729" t="str">
        <f t="shared" si="75"/>
        <v/>
      </c>
      <c r="CP18" s="729" t="str">
        <f t="shared" si="76"/>
        <v/>
      </c>
      <c r="CQ18" s="729" t="str">
        <f t="shared" si="77"/>
        <v/>
      </c>
      <c r="CR18" s="729" t="str">
        <f t="shared" si="78"/>
        <v/>
      </c>
      <c r="CS18" s="729" t="str">
        <f t="shared" si="79"/>
        <v/>
      </c>
      <c r="CT18" s="729" t="str">
        <f t="shared" si="80"/>
        <v/>
      </c>
      <c r="CU18" s="729" t="str">
        <f t="shared" si="81"/>
        <v/>
      </c>
      <c r="CV18" s="729" t="str">
        <f t="shared" si="82"/>
        <v/>
      </c>
      <c r="CW18" s="16" t="str">
        <f t="shared" si="83"/>
        <v/>
      </c>
      <c r="CX18" s="16" t="str">
        <f t="shared" si="84"/>
        <v/>
      </c>
      <c r="CY18" s="16" t="str">
        <f t="shared" si="85"/>
        <v/>
      </c>
      <c r="CZ18" s="650">
        <f t="shared" si="86"/>
        <v>0</v>
      </c>
      <c r="DB18" s="651"/>
      <c r="DC18" s="655">
        <f t="shared" si="23"/>
        <v>0</v>
      </c>
      <c r="DD18" s="654" t="str">
        <f t="shared" si="24"/>
        <v/>
      </c>
      <c r="DE18" s="650">
        <f t="shared" si="25"/>
        <v>0</v>
      </c>
      <c r="DH18" s="653" t="s">
        <v>4851</v>
      </c>
      <c r="DI18" s="52">
        <f t="shared" si="87"/>
        <v>0</v>
      </c>
      <c r="DJ18" s="52">
        <f t="shared" si="88"/>
        <v>0</v>
      </c>
      <c r="DK18" s="52">
        <f t="shared" si="89"/>
        <v>0</v>
      </c>
      <c r="DN18" s="52"/>
      <c r="EG18" s="16">
        <f>IFERROR(VLOOKUP(B18,'SUBCATS INTERNAL USE'!A:D,3,0),10000)</f>
        <v>10000</v>
      </c>
      <c r="EH18" s="16">
        <f t="shared" si="26"/>
        <v>10000</v>
      </c>
      <c r="EI18" s="16">
        <f t="shared" si="27"/>
        <v>1</v>
      </c>
      <c r="EJ18" s="16">
        <f t="shared" si="90"/>
        <v>19</v>
      </c>
      <c r="EK18" s="16">
        <f>IFERROR(VLOOKUP(B18,'SUBCATS INTERNAL USE'!G:I,3,0), 10000)</f>
        <v>10000</v>
      </c>
      <c r="EN18" s="163">
        <f t="shared" si="28"/>
        <v>1</v>
      </c>
      <c r="EO18" s="163">
        <f t="shared" si="29"/>
        <v>1</v>
      </c>
      <c r="EP18" s="163">
        <f t="shared" si="30"/>
        <v>1</v>
      </c>
      <c r="EQ18" s="163">
        <f t="shared" si="31"/>
        <v>1</v>
      </c>
      <c r="ER18" s="163">
        <f t="shared" si="32"/>
        <v>1</v>
      </c>
      <c r="ES18" s="163">
        <f t="shared" si="33"/>
        <v>1</v>
      </c>
      <c r="ET18" s="163">
        <f t="shared" si="34"/>
        <v>1</v>
      </c>
      <c r="EU18" s="163">
        <f t="shared" si="35"/>
        <v>1</v>
      </c>
      <c r="EV18" s="163">
        <f t="shared" si="36"/>
        <v>0</v>
      </c>
      <c r="EW18" s="163">
        <f t="shared" si="37"/>
        <v>1</v>
      </c>
      <c r="EX18" s="163">
        <f t="shared" si="38"/>
        <v>1</v>
      </c>
      <c r="EY18" s="163">
        <f t="shared" si="39"/>
        <v>1</v>
      </c>
      <c r="EZ18" s="163">
        <f t="shared" si="40"/>
        <v>1</v>
      </c>
      <c r="FA18" s="163">
        <f t="shared" si="41"/>
        <v>1</v>
      </c>
      <c r="FB18" s="163">
        <f t="shared" si="42"/>
        <v>1</v>
      </c>
      <c r="FC18" s="163">
        <f t="shared" si="43"/>
        <v>14</v>
      </c>
      <c r="FD18" s="163">
        <f t="shared" si="44"/>
        <v>0</v>
      </c>
      <c r="FF18" s="16">
        <f t="shared" si="91"/>
        <v>0</v>
      </c>
      <c r="FG18" s="16" t="str">
        <f t="shared" si="45"/>
        <v>1</v>
      </c>
    </row>
    <row r="19" spans="1:163" s="52" customFormat="1" ht="11.25" customHeight="1">
      <c r="A19" s="1040">
        <v>5</v>
      </c>
      <c r="B19" s="490"/>
      <c r="C19" s="490" t="str">
        <f t="shared" si="3"/>
        <v/>
      </c>
      <c r="D19" s="490"/>
      <c r="E19" s="1040"/>
      <c r="F19" s="1041"/>
      <c r="G19" s="1038"/>
      <c r="H19" s="1038"/>
      <c r="I19" s="1323"/>
      <c r="J19" s="24"/>
      <c r="K19" s="24"/>
      <c r="L19" s="24"/>
      <c r="M19" s="24"/>
      <c r="N19" s="24"/>
      <c r="O19" s="24"/>
      <c r="P19" s="101" t="str">
        <f t="shared" si="4"/>
        <v>MP</v>
      </c>
      <c r="Q19" s="493" t="str">
        <f t="shared" si="5"/>
        <v/>
      </c>
      <c r="R19" s="101"/>
      <c r="S19" s="257" t="e">
        <f t="shared" si="46"/>
        <v>#DIV/0!</v>
      </c>
      <c r="T19" s="1503">
        <f t="shared" si="47"/>
        <v>0</v>
      </c>
      <c r="U19" s="1477"/>
      <c r="V19" s="258"/>
      <c r="W19" s="102"/>
      <c r="X19" s="400">
        <f t="shared" si="7"/>
        <v>0</v>
      </c>
      <c r="Y19" s="913"/>
      <c r="Z19" s="299">
        <f t="shared" si="8"/>
        <v>0</v>
      </c>
      <c r="AA19" s="259">
        <f>ROUND(IFERROR(SUM($AI$6/$AI$7*Q19/O19)+('Inbound Freight New'!$A$3*CZ19/R19),0),2)</f>
        <v>0</v>
      </c>
      <c r="AB19" s="260">
        <f t="shared" si="48"/>
        <v>0</v>
      </c>
      <c r="AC19" s="259">
        <f t="shared" si="49"/>
        <v>0</v>
      </c>
      <c r="AD19" s="261"/>
      <c r="AE19" s="260">
        <f t="shared" si="50"/>
        <v>0</v>
      </c>
      <c r="AF19" s="262">
        <f t="shared" si="51"/>
        <v>0</v>
      </c>
      <c r="AG19" s="263">
        <f t="shared" si="11"/>
        <v>0</v>
      </c>
      <c r="AH19" s="316">
        <f t="shared" si="52"/>
        <v>0.02</v>
      </c>
      <c r="AI19" s="262">
        <f t="shared" si="53"/>
        <v>0</v>
      </c>
      <c r="AJ19" s="703">
        <f t="shared" si="54"/>
        <v>0</v>
      </c>
      <c r="AK19" s="1302">
        <f t="shared" si="55"/>
        <v>0</v>
      </c>
      <c r="AL19" s="703">
        <f t="shared" si="56"/>
        <v>0.02</v>
      </c>
      <c r="AM19" s="262">
        <f t="shared" si="57"/>
        <v>0</v>
      </c>
      <c r="AN19" s="102"/>
      <c r="AO19" s="102"/>
      <c r="AP19" s="264">
        <f t="shared" si="58"/>
        <v>0</v>
      </c>
      <c r="AQ19" s="265">
        <f t="shared" si="59"/>
        <v>0</v>
      </c>
      <c r="AR19" s="266">
        <f t="shared" si="60"/>
        <v>0</v>
      </c>
      <c r="AS19" s="265">
        <f t="shared" si="61"/>
        <v>0</v>
      </c>
      <c r="AT19" s="267">
        <f t="shared" si="62"/>
        <v>0</v>
      </c>
      <c r="AU19" s="268"/>
      <c r="AV19" s="267"/>
      <c r="AW19" s="24"/>
      <c r="AX19" s="24"/>
      <c r="AY19" s="487"/>
      <c r="AZ19" s="270"/>
      <c r="BA19" s="256"/>
      <c r="BB19" s="256"/>
      <c r="BC19" s="256"/>
      <c r="BD19" s="256"/>
      <c r="BE19" s="490"/>
      <c r="BF19" s="490" t="str">
        <f t="shared" si="63"/>
        <v/>
      </c>
      <c r="BG19" s="493" t="str">
        <f t="shared" si="13"/>
        <v/>
      </c>
      <c r="BH19" s="490"/>
      <c r="BI19" s="490"/>
      <c r="BJ19" s="490"/>
      <c r="BK19" s="490"/>
      <c r="BL19" s="490"/>
      <c r="BM19" s="490"/>
      <c r="BN19" s="319"/>
      <c r="BO19" s="319"/>
      <c r="BP19" s="319"/>
      <c r="BQ19" s="319" t="str">
        <f t="shared" si="14"/>
        <v/>
      </c>
      <c r="BR19" s="439" t="str">
        <f t="shared" si="64"/>
        <v/>
      </c>
      <c r="BS19" s="439" t="str">
        <f t="shared" si="65"/>
        <v/>
      </c>
      <c r="BT19" s="439" t="str">
        <f t="shared" si="66"/>
        <v/>
      </c>
      <c r="BU19" s="440" t="str">
        <f t="shared" si="16"/>
        <v/>
      </c>
      <c r="BV19" s="440" t="str">
        <f t="shared" si="17"/>
        <v/>
      </c>
      <c r="BW19" s="440" t="str">
        <f t="shared" si="18"/>
        <v/>
      </c>
      <c r="BX19" s="440" t="str">
        <f t="shared" si="67"/>
        <v/>
      </c>
      <c r="BY19" s="440" t="str">
        <f t="shared" si="20"/>
        <v/>
      </c>
      <c r="BZ19" s="440" t="str">
        <f t="shared" si="21"/>
        <v/>
      </c>
      <c r="CA19" s="440" t="str">
        <f t="shared" si="22"/>
        <v/>
      </c>
      <c r="CB19" s="663" t="str">
        <f t="shared" si="68"/>
        <v/>
      </c>
      <c r="CC19" s="663" t="str">
        <f t="shared" si="69"/>
        <v/>
      </c>
      <c r="CD19" s="663" t="str">
        <f t="shared" si="70"/>
        <v/>
      </c>
      <c r="CE19" s="663" t="str">
        <f t="shared" si="71"/>
        <v/>
      </c>
      <c r="CF19" s="663" t="str">
        <f t="shared" si="72"/>
        <v/>
      </c>
      <c r="CG19" s="439" t="str">
        <f t="shared" si="73"/>
        <v/>
      </c>
      <c r="CH19" s="440"/>
      <c r="CI19" s="440"/>
      <c r="CJ19" s="440"/>
      <c r="CK19" s="440"/>
      <c r="CL19" s="440"/>
      <c r="CM19" s="440"/>
      <c r="CN19" s="729" t="str">
        <f t="shared" si="74"/>
        <v/>
      </c>
      <c r="CO19" s="729" t="str">
        <f t="shared" si="75"/>
        <v/>
      </c>
      <c r="CP19" s="729" t="str">
        <f t="shared" si="76"/>
        <v/>
      </c>
      <c r="CQ19" s="729" t="str">
        <f t="shared" si="77"/>
        <v/>
      </c>
      <c r="CR19" s="729" t="str">
        <f t="shared" si="78"/>
        <v/>
      </c>
      <c r="CS19" s="729" t="str">
        <f t="shared" si="79"/>
        <v/>
      </c>
      <c r="CT19" s="729" t="str">
        <f t="shared" si="80"/>
        <v/>
      </c>
      <c r="CU19" s="729" t="str">
        <f t="shared" si="81"/>
        <v/>
      </c>
      <c r="CV19" s="729" t="str">
        <f t="shared" si="82"/>
        <v/>
      </c>
      <c r="CW19" s="16" t="str">
        <f t="shared" si="83"/>
        <v/>
      </c>
      <c r="CX19" s="16" t="str">
        <f t="shared" si="84"/>
        <v/>
      </c>
      <c r="CY19" s="16" t="str">
        <f t="shared" si="85"/>
        <v/>
      </c>
      <c r="CZ19" s="650">
        <f t="shared" si="86"/>
        <v>0</v>
      </c>
      <c r="DB19" s="652"/>
      <c r="DC19" s="655">
        <f t="shared" si="23"/>
        <v>0</v>
      </c>
      <c r="DD19" s="654" t="str">
        <f t="shared" si="24"/>
        <v/>
      </c>
      <c r="DE19" s="650">
        <f t="shared" si="25"/>
        <v>0</v>
      </c>
      <c r="DH19" s="653" t="s">
        <v>105</v>
      </c>
      <c r="DI19" s="52">
        <f t="shared" si="87"/>
        <v>0</v>
      </c>
      <c r="DJ19" s="52">
        <f t="shared" si="88"/>
        <v>0</v>
      </c>
      <c r="DK19" s="52">
        <f t="shared" si="89"/>
        <v>0</v>
      </c>
      <c r="EG19" s="16">
        <f>IFERROR(VLOOKUP(B19,'SUBCATS INTERNAL USE'!A:D,3,0),10000)</f>
        <v>10000</v>
      </c>
      <c r="EH19" s="16">
        <f t="shared" si="26"/>
        <v>10000</v>
      </c>
      <c r="EI19" s="16">
        <f t="shared" si="27"/>
        <v>1</v>
      </c>
      <c r="EJ19" s="16">
        <f t="shared" si="90"/>
        <v>19</v>
      </c>
      <c r="EK19" s="16">
        <f>IFERROR(VLOOKUP(B19,'SUBCATS INTERNAL USE'!G:I,3,0), 10000)</f>
        <v>10000</v>
      </c>
      <c r="EN19" s="163">
        <f t="shared" si="28"/>
        <v>1</v>
      </c>
      <c r="EO19" s="163">
        <f t="shared" si="29"/>
        <v>1</v>
      </c>
      <c r="EP19" s="163">
        <f t="shared" si="30"/>
        <v>1</v>
      </c>
      <c r="EQ19" s="163">
        <f t="shared" si="31"/>
        <v>1</v>
      </c>
      <c r="ER19" s="163">
        <f t="shared" si="32"/>
        <v>1</v>
      </c>
      <c r="ES19" s="163">
        <f t="shared" si="33"/>
        <v>1</v>
      </c>
      <c r="ET19" s="163">
        <f t="shared" si="34"/>
        <v>1</v>
      </c>
      <c r="EU19" s="163">
        <f t="shared" si="35"/>
        <v>1</v>
      </c>
      <c r="EV19" s="163">
        <f t="shared" si="36"/>
        <v>0</v>
      </c>
      <c r="EW19" s="163">
        <f t="shared" si="37"/>
        <v>1</v>
      </c>
      <c r="EX19" s="163">
        <f t="shared" si="38"/>
        <v>1</v>
      </c>
      <c r="EY19" s="163">
        <f t="shared" si="39"/>
        <v>1</v>
      </c>
      <c r="EZ19" s="163">
        <f t="shared" si="40"/>
        <v>1</v>
      </c>
      <c r="FA19" s="163">
        <f t="shared" si="41"/>
        <v>1</v>
      </c>
      <c r="FB19" s="163">
        <f t="shared" si="42"/>
        <v>1</v>
      </c>
      <c r="FC19" s="163">
        <f t="shared" si="43"/>
        <v>14</v>
      </c>
      <c r="FD19" s="163">
        <f t="shared" si="44"/>
        <v>0</v>
      </c>
      <c r="FF19" s="16">
        <f t="shared" si="91"/>
        <v>0</v>
      </c>
      <c r="FG19" s="16" t="str">
        <f t="shared" si="45"/>
        <v>1</v>
      </c>
    </row>
    <row r="20" spans="1:163" s="52" customFormat="1" ht="11.25" customHeight="1">
      <c r="A20" s="1040">
        <v>6</v>
      </c>
      <c r="B20" s="490"/>
      <c r="C20" s="490" t="str">
        <f t="shared" si="3"/>
        <v/>
      </c>
      <c r="D20" s="490"/>
      <c r="E20" s="1040"/>
      <c r="F20" s="1041"/>
      <c r="G20" s="1038"/>
      <c r="H20" s="1038"/>
      <c r="I20" s="1323"/>
      <c r="J20" s="24"/>
      <c r="K20" s="24"/>
      <c r="L20" s="24"/>
      <c r="M20" s="24"/>
      <c r="N20" s="24"/>
      <c r="O20" s="24"/>
      <c r="P20" s="101" t="str">
        <f t="shared" si="4"/>
        <v>MP</v>
      </c>
      <c r="Q20" s="493" t="str">
        <f t="shared" si="5"/>
        <v/>
      </c>
      <c r="R20" s="101"/>
      <c r="S20" s="257" t="e">
        <f t="shared" si="46"/>
        <v>#DIV/0!</v>
      </c>
      <c r="T20" s="1503">
        <f t="shared" si="47"/>
        <v>0</v>
      </c>
      <c r="U20" s="1477"/>
      <c r="V20" s="258"/>
      <c r="W20" s="102"/>
      <c r="X20" s="400">
        <f t="shared" si="7"/>
        <v>0</v>
      </c>
      <c r="Y20" s="913"/>
      <c r="Z20" s="299">
        <f t="shared" si="8"/>
        <v>0</v>
      </c>
      <c r="AA20" s="259">
        <f>ROUND(IFERROR(SUM($AI$6/$AI$7*Q20/O20)+('Inbound Freight New'!$A$3*CZ20/R20),0),2)</f>
        <v>0</v>
      </c>
      <c r="AB20" s="260">
        <f t="shared" si="48"/>
        <v>0</v>
      </c>
      <c r="AC20" s="259">
        <f t="shared" si="49"/>
        <v>0</v>
      </c>
      <c r="AD20" s="261"/>
      <c r="AE20" s="260">
        <f t="shared" si="50"/>
        <v>0</v>
      </c>
      <c r="AF20" s="262">
        <f t="shared" si="51"/>
        <v>0</v>
      </c>
      <c r="AG20" s="263">
        <f t="shared" si="11"/>
        <v>0</v>
      </c>
      <c r="AH20" s="316">
        <f t="shared" si="52"/>
        <v>0.02</v>
      </c>
      <c r="AI20" s="262">
        <f t="shared" si="53"/>
        <v>0</v>
      </c>
      <c r="AJ20" s="703">
        <f t="shared" si="54"/>
        <v>0</v>
      </c>
      <c r="AK20" s="1302">
        <f t="shared" si="55"/>
        <v>0</v>
      </c>
      <c r="AL20" s="703">
        <f t="shared" si="56"/>
        <v>0.02</v>
      </c>
      <c r="AM20" s="262">
        <f t="shared" si="57"/>
        <v>0</v>
      </c>
      <c r="AN20" s="102"/>
      <c r="AO20" s="102"/>
      <c r="AP20" s="264">
        <f t="shared" si="58"/>
        <v>0</v>
      </c>
      <c r="AQ20" s="265">
        <f t="shared" si="59"/>
        <v>0</v>
      </c>
      <c r="AR20" s="266">
        <f t="shared" si="60"/>
        <v>0</v>
      </c>
      <c r="AS20" s="265">
        <f t="shared" si="61"/>
        <v>0</v>
      </c>
      <c r="AT20" s="267">
        <f t="shared" si="62"/>
        <v>0</v>
      </c>
      <c r="AU20" s="268"/>
      <c r="AV20" s="267"/>
      <c r="AW20" s="24"/>
      <c r="AX20" s="24"/>
      <c r="AY20" s="487"/>
      <c r="AZ20" s="270"/>
      <c r="BA20" s="256"/>
      <c r="BB20" s="256"/>
      <c r="BC20" s="256"/>
      <c r="BD20" s="256"/>
      <c r="BE20" s="490"/>
      <c r="BF20" s="490" t="str">
        <f t="shared" si="63"/>
        <v/>
      </c>
      <c r="BG20" s="493" t="str">
        <f t="shared" si="13"/>
        <v/>
      </c>
      <c r="BH20" s="490"/>
      <c r="BI20" s="490"/>
      <c r="BJ20" s="490"/>
      <c r="BK20" s="490"/>
      <c r="BL20" s="490"/>
      <c r="BM20" s="490"/>
      <c r="BN20" s="319"/>
      <c r="BO20" s="319"/>
      <c r="BP20" s="319"/>
      <c r="BQ20" s="319" t="str">
        <f t="shared" si="14"/>
        <v/>
      </c>
      <c r="BR20" s="439" t="str">
        <f t="shared" si="64"/>
        <v/>
      </c>
      <c r="BS20" s="439" t="str">
        <f t="shared" si="65"/>
        <v/>
      </c>
      <c r="BT20" s="439" t="str">
        <f t="shared" si="66"/>
        <v/>
      </c>
      <c r="BU20" s="440" t="str">
        <f t="shared" si="16"/>
        <v/>
      </c>
      <c r="BV20" s="440" t="str">
        <f t="shared" si="17"/>
        <v/>
      </c>
      <c r="BW20" s="440" t="str">
        <f t="shared" si="18"/>
        <v/>
      </c>
      <c r="BX20" s="440" t="str">
        <f t="shared" si="67"/>
        <v/>
      </c>
      <c r="BY20" s="440" t="str">
        <f t="shared" si="20"/>
        <v/>
      </c>
      <c r="BZ20" s="440" t="str">
        <f t="shared" si="21"/>
        <v/>
      </c>
      <c r="CA20" s="440" t="str">
        <f t="shared" si="22"/>
        <v/>
      </c>
      <c r="CB20" s="663" t="str">
        <f t="shared" si="68"/>
        <v/>
      </c>
      <c r="CC20" s="663" t="str">
        <f t="shared" si="69"/>
        <v/>
      </c>
      <c r="CD20" s="663" t="str">
        <f t="shared" si="70"/>
        <v/>
      </c>
      <c r="CE20" s="663" t="str">
        <f t="shared" si="71"/>
        <v/>
      </c>
      <c r="CF20" s="663" t="str">
        <f t="shared" si="72"/>
        <v/>
      </c>
      <c r="CG20" s="439" t="str">
        <f t="shared" si="73"/>
        <v/>
      </c>
      <c r="CH20" s="440"/>
      <c r="CI20" s="440"/>
      <c r="CJ20" s="440"/>
      <c r="CK20" s="440"/>
      <c r="CL20" s="440"/>
      <c r="CM20" s="440"/>
      <c r="CN20" s="729" t="str">
        <f t="shared" si="74"/>
        <v/>
      </c>
      <c r="CO20" s="729" t="str">
        <f t="shared" si="75"/>
        <v/>
      </c>
      <c r="CP20" s="729" t="str">
        <f t="shared" si="76"/>
        <v/>
      </c>
      <c r="CQ20" s="729" t="str">
        <f t="shared" si="77"/>
        <v/>
      </c>
      <c r="CR20" s="729" t="str">
        <f t="shared" si="78"/>
        <v/>
      </c>
      <c r="CS20" s="729" t="str">
        <f t="shared" si="79"/>
        <v/>
      </c>
      <c r="CT20" s="729" t="str">
        <f t="shared" si="80"/>
        <v/>
      </c>
      <c r="CU20" s="729" t="str">
        <f t="shared" si="81"/>
        <v/>
      </c>
      <c r="CV20" s="729" t="str">
        <f t="shared" si="82"/>
        <v/>
      </c>
      <c r="CW20" s="16" t="str">
        <f t="shared" si="83"/>
        <v/>
      </c>
      <c r="CX20" s="16" t="str">
        <f t="shared" si="84"/>
        <v/>
      </c>
      <c r="CY20" s="16" t="str">
        <f t="shared" si="85"/>
        <v/>
      </c>
      <c r="CZ20" s="650">
        <f t="shared" si="86"/>
        <v>0</v>
      </c>
      <c r="DB20" s="653"/>
      <c r="DC20" s="655">
        <f t="shared" si="23"/>
        <v>0</v>
      </c>
      <c r="DD20" s="654" t="str">
        <f t="shared" si="24"/>
        <v/>
      </c>
      <c r="DE20" s="650">
        <f t="shared" si="25"/>
        <v>0</v>
      </c>
      <c r="DH20" s="653" t="s">
        <v>4852</v>
      </c>
      <c r="DI20" s="52">
        <f t="shared" si="87"/>
        <v>0</v>
      </c>
      <c r="DJ20" s="52">
        <f t="shared" si="88"/>
        <v>0</v>
      </c>
      <c r="DK20" s="52">
        <f t="shared" si="89"/>
        <v>0</v>
      </c>
      <c r="EG20" s="16">
        <f>IFERROR(VLOOKUP(B20,'SUBCATS INTERNAL USE'!A:D,3,0),10000)</f>
        <v>10000</v>
      </c>
      <c r="EH20" s="16">
        <f t="shared" si="26"/>
        <v>10000</v>
      </c>
      <c r="EI20" s="16">
        <f t="shared" si="27"/>
        <v>1</v>
      </c>
      <c r="EJ20" s="16">
        <f t="shared" si="90"/>
        <v>19</v>
      </c>
      <c r="EK20" s="16">
        <f>IFERROR(VLOOKUP(B20,'SUBCATS INTERNAL USE'!G:I,3,0), 10000)</f>
        <v>10000</v>
      </c>
      <c r="EN20" s="163">
        <f t="shared" si="28"/>
        <v>1</v>
      </c>
      <c r="EO20" s="163">
        <f t="shared" si="29"/>
        <v>1</v>
      </c>
      <c r="EP20" s="163">
        <f t="shared" si="30"/>
        <v>1</v>
      </c>
      <c r="EQ20" s="163">
        <f t="shared" si="31"/>
        <v>1</v>
      </c>
      <c r="ER20" s="163">
        <f t="shared" si="32"/>
        <v>1</v>
      </c>
      <c r="ES20" s="163">
        <f t="shared" si="33"/>
        <v>1</v>
      </c>
      <c r="ET20" s="163">
        <f t="shared" si="34"/>
        <v>1</v>
      </c>
      <c r="EU20" s="163">
        <f t="shared" si="35"/>
        <v>1</v>
      </c>
      <c r="EV20" s="163">
        <f t="shared" si="36"/>
        <v>0</v>
      </c>
      <c r="EW20" s="163">
        <f t="shared" si="37"/>
        <v>1</v>
      </c>
      <c r="EX20" s="163">
        <f t="shared" si="38"/>
        <v>1</v>
      </c>
      <c r="EY20" s="163">
        <f t="shared" si="39"/>
        <v>1</v>
      </c>
      <c r="EZ20" s="163">
        <f t="shared" si="40"/>
        <v>1</v>
      </c>
      <c r="FA20" s="163">
        <f t="shared" si="41"/>
        <v>1</v>
      </c>
      <c r="FB20" s="163">
        <f t="shared" si="42"/>
        <v>1</v>
      </c>
      <c r="FC20" s="163">
        <f t="shared" si="43"/>
        <v>14</v>
      </c>
      <c r="FD20" s="163">
        <f t="shared" si="44"/>
        <v>0</v>
      </c>
      <c r="FF20" s="16">
        <f t="shared" si="91"/>
        <v>0</v>
      </c>
      <c r="FG20" s="16" t="str">
        <f t="shared" si="45"/>
        <v>1</v>
      </c>
    </row>
    <row r="21" spans="1:163" s="52" customFormat="1" ht="11.25" customHeight="1">
      <c r="A21" s="1040">
        <v>7</v>
      </c>
      <c r="B21" s="490"/>
      <c r="C21" s="490" t="str">
        <f t="shared" si="3"/>
        <v/>
      </c>
      <c r="D21" s="490"/>
      <c r="E21" s="1040"/>
      <c r="F21" s="1041"/>
      <c r="G21" s="1038"/>
      <c r="H21" s="1038"/>
      <c r="I21" s="1323"/>
      <c r="J21" s="24"/>
      <c r="K21" s="24"/>
      <c r="L21" s="24"/>
      <c r="M21" s="24"/>
      <c r="N21" s="24"/>
      <c r="O21" s="24"/>
      <c r="P21" s="101" t="str">
        <f t="shared" si="4"/>
        <v>MP</v>
      </c>
      <c r="Q21" s="493" t="str">
        <f t="shared" ref="Q21:Q84" si="92">IF(BA21*BB21*BC21&gt;0,(BA21*BB21*BC21)/1728,"")</f>
        <v/>
      </c>
      <c r="R21" s="101"/>
      <c r="S21" s="257" t="e">
        <f t="shared" si="46"/>
        <v>#DIV/0!</v>
      </c>
      <c r="T21" s="1503">
        <f t="shared" si="47"/>
        <v>0</v>
      </c>
      <c r="U21" s="1477"/>
      <c r="V21" s="258"/>
      <c r="W21" s="102"/>
      <c r="X21" s="400">
        <f t="shared" si="7"/>
        <v>0</v>
      </c>
      <c r="Y21" s="913"/>
      <c r="Z21" s="299">
        <f t="shared" si="8"/>
        <v>0</v>
      </c>
      <c r="AA21" s="259">
        <f>ROUND(IFERROR(SUM($AI$6/$AI$7*Q21/O21)+('Inbound Freight New'!$A$3*CZ21/R21),0),2)</f>
        <v>0</v>
      </c>
      <c r="AB21" s="260">
        <f t="shared" si="48"/>
        <v>0</v>
      </c>
      <c r="AC21" s="259">
        <f t="shared" si="49"/>
        <v>0</v>
      </c>
      <c r="AD21" s="261"/>
      <c r="AE21" s="260">
        <f t="shared" si="50"/>
        <v>0</v>
      </c>
      <c r="AF21" s="262">
        <f t="shared" si="51"/>
        <v>0</v>
      </c>
      <c r="AG21" s="263">
        <f t="shared" si="11"/>
        <v>0</v>
      </c>
      <c r="AH21" s="316">
        <f t="shared" si="52"/>
        <v>0.02</v>
      </c>
      <c r="AI21" s="262">
        <f t="shared" si="53"/>
        <v>0</v>
      </c>
      <c r="AJ21" s="703">
        <f t="shared" si="54"/>
        <v>0</v>
      </c>
      <c r="AK21" s="1302">
        <f t="shared" si="55"/>
        <v>0</v>
      </c>
      <c r="AL21" s="703">
        <f t="shared" si="56"/>
        <v>0.02</v>
      </c>
      <c r="AM21" s="262">
        <f t="shared" si="57"/>
        <v>0</v>
      </c>
      <c r="AN21" s="102"/>
      <c r="AO21" s="102"/>
      <c r="AP21" s="264">
        <f t="shared" si="58"/>
        <v>0</v>
      </c>
      <c r="AQ21" s="265">
        <f t="shared" si="59"/>
        <v>0</v>
      </c>
      <c r="AR21" s="266">
        <f t="shared" si="60"/>
        <v>0</v>
      </c>
      <c r="AS21" s="265">
        <f t="shared" si="61"/>
        <v>0</v>
      </c>
      <c r="AT21" s="267">
        <f t="shared" si="62"/>
        <v>0</v>
      </c>
      <c r="AU21" s="268"/>
      <c r="AV21" s="267"/>
      <c r="AW21" s="24"/>
      <c r="AX21" s="24"/>
      <c r="AY21" s="487"/>
      <c r="AZ21" s="270"/>
      <c r="BA21" s="256"/>
      <c r="BB21" s="256"/>
      <c r="BC21" s="256"/>
      <c r="BD21" s="256"/>
      <c r="BE21" s="490"/>
      <c r="BF21" s="490" t="str">
        <f t="shared" si="63"/>
        <v/>
      </c>
      <c r="BG21" s="493" t="str">
        <f t="shared" si="13"/>
        <v/>
      </c>
      <c r="BH21" s="490"/>
      <c r="BI21" s="490"/>
      <c r="BJ21" s="490"/>
      <c r="BK21" s="490"/>
      <c r="BL21" s="490"/>
      <c r="BM21" s="490"/>
      <c r="BN21" s="319"/>
      <c r="BO21" s="319"/>
      <c r="BP21" s="319"/>
      <c r="BQ21" s="319" t="str">
        <f t="shared" si="14"/>
        <v/>
      </c>
      <c r="BR21" s="439" t="str">
        <f t="shared" si="64"/>
        <v/>
      </c>
      <c r="BS21" s="439" t="str">
        <f t="shared" si="65"/>
        <v/>
      </c>
      <c r="BT21" s="439" t="str">
        <f t="shared" si="66"/>
        <v/>
      </c>
      <c r="BU21" s="440" t="str">
        <f t="shared" si="16"/>
        <v/>
      </c>
      <c r="BV21" s="440" t="str">
        <f t="shared" si="17"/>
        <v/>
      </c>
      <c r="BW21" s="440" t="str">
        <f t="shared" si="18"/>
        <v/>
      </c>
      <c r="BX21" s="440" t="str">
        <f t="shared" si="67"/>
        <v/>
      </c>
      <c r="BY21" s="440" t="str">
        <f t="shared" si="20"/>
        <v/>
      </c>
      <c r="BZ21" s="440" t="str">
        <f t="shared" si="21"/>
        <v/>
      </c>
      <c r="CA21" s="440" t="str">
        <f t="shared" si="22"/>
        <v/>
      </c>
      <c r="CB21" s="663" t="str">
        <f t="shared" si="68"/>
        <v/>
      </c>
      <c r="CC21" s="663" t="str">
        <f t="shared" si="69"/>
        <v/>
      </c>
      <c r="CD21" s="663" t="str">
        <f t="shared" si="70"/>
        <v/>
      </c>
      <c r="CE21" s="663" t="str">
        <f t="shared" si="71"/>
        <v/>
      </c>
      <c r="CF21" s="663" t="str">
        <f t="shared" si="72"/>
        <v/>
      </c>
      <c r="CG21" s="439" t="str">
        <f t="shared" si="73"/>
        <v/>
      </c>
      <c r="CH21" s="440"/>
      <c r="CI21" s="440"/>
      <c r="CJ21" s="440"/>
      <c r="CK21" s="440"/>
      <c r="CL21" s="440"/>
      <c r="CM21" s="440"/>
      <c r="CN21" s="729" t="str">
        <f t="shared" si="74"/>
        <v/>
      </c>
      <c r="CO21" s="729" t="str">
        <f t="shared" si="75"/>
        <v/>
      </c>
      <c r="CP21" s="729" t="str">
        <f t="shared" si="76"/>
        <v/>
      </c>
      <c r="CQ21" s="729" t="str">
        <f t="shared" si="77"/>
        <v/>
      </c>
      <c r="CR21" s="729" t="str">
        <f t="shared" si="78"/>
        <v/>
      </c>
      <c r="CS21" s="729" t="str">
        <f t="shared" si="79"/>
        <v/>
      </c>
      <c r="CT21" s="729" t="str">
        <f t="shared" si="80"/>
        <v/>
      </c>
      <c r="CU21" s="729" t="str">
        <f t="shared" si="81"/>
        <v/>
      </c>
      <c r="CV21" s="729" t="str">
        <f t="shared" si="82"/>
        <v/>
      </c>
      <c r="CW21" s="16" t="str">
        <f t="shared" si="83"/>
        <v/>
      </c>
      <c r="CX21" s="16" t="str">
        <f t="shared" si="84"/>
        <v/>
      </c>
      <c r="CY21" s="16" t="str">
        <f t="shared" si="85"/>
        <v/>
      </c>
      <c r="CZ21" s="650">
        <f t="shared" si="86"/>
        <v>0</v>
      </c>
      <c r="DB21" s="653"/>
      <c r="DC21" s="655">
        <f t="shared" si="23"/>
        <v>0</v>
      </c>
      <c r="DD21" s="654" t="str">
        <f t="shared" si="24"/>
        <v/>
      </c>
      <c r="DE21" s="650">
        <f t="shared" si="25"/>
        <v>0</v>
      </c>
      <c r="DH21" s="653" t="s">
        <v>4853</v>
      </c>
      <c r="DI21" s="52">
        <f t="shared" si="87"/>
        <v>0</v>
      </c>
      <c r="DJ21" s="52">
        <f t="shared" si="88"/>
        <v>0</v>
      </c>
      <c r="DK21" s="52">
        <f t="shared" si="89"/>
        <v>0</v>
      </c>
      <c r="EG21" s="16">
        <f>IFERROR(VLOOKUP(B21,'SUBCATS INTERNAL USE'!A:D,3,0),10000)</f>
        <v>10000</v>
      </c>
      <c r="EH21" s="16">
        <f t="shared" si="26"/>
        <v>10000</v>
      </c>
      <c r="EI21" s="16">
        <f t="shared" si="27"/>
        <v>1</v>
      </c>
      <c r="EJ21" s="16">
        <f t="shared" si="90"/>
        <v>19</v>
      </c>
      <c r="EK21" s="16">
        <f>IFERROR(VLOOKUP(B21,'SUBCATS INTERNAL USE'!G:I,3,0), 10000)</f>
        <v>10000</v>
      </c>
      <c r="EN21" s="163">
        <f t="shared" si="28"/>
        <v>1</v>
      </c>
      <c r="EO21" s="163">
        <f t="shared" si="29"/>
        <v>1</v>
      </c>
      <c r="EP21" s="163">
        <f t="shared" si="30"/>
        <v>1</v>
      </c>
      <c r="EQ21" s="163">
        <f t="shared" si="31"/>
        <v>1</v>
      </c>
      <c r="ER21" s="163">
        <f t="shared" si="32"/>
        <v>1</v>
      </c>
      <c r="ES21" s="163">
        <f t="shared" si="33"/>
        <v>1</v>
      </c>
      <c r="ET21" s="163">
        <f t="shared" si="34"/>
        <v>1</v>
      </c>
      <c r="EU21" s="163">
        <f t="shared" si="35"/>
        <v>1</v>
      </c>
      <c r="EV21" s="163">
        <f t="shared" si="36"/>
        <v>0</v>
      </c>
      <c r="EW21" s="163">
        <f t="shared" si="37"/>
        <v>1</v>
      </c>
      <c r="EX21" s="163">
        <f t="shared" si="38"/>
        <v>1</v>
      </c>
      <c r="EY21" s="163">
        <f t="shared" si="39"/>
        <v>1</v>
      </c>
      <c r="EZ21" s="163">
        <f t="shared" si="40"/>
        <v>1</v>
      </c>
      <c r="FA21" s="163">
        <f t="shared" si="41"/>
        <v>1</v>
      </c>
      <c r="FB21" s="163">
        <f t="shared" si="42"/>
        <v>1</v>
      </c>
      <c r="FC21" s="163">
        <f t="shared" si="43"/>
        <v>14</v>
      </c>
      <c r="FD21" s="163">
        <f t="shared" si="44"/>
        <v>0</v>
      </c>
      <c r="FF21" s="16">
        <f t="shared" si="91"/>
        <v>0</v>
      </c>
      <c r="FG21" s="16" t="str">
        <f t="shared" si="45"/>
        <v>1</v>
      </c>
    </row>
    <row r="22" spans="1:163" s="52" customFormat="1" ht="11.25" customHeight="1">
      <c r="A22" s="1040">
        <v>8</v>
      </c>
      <c r="B22" s="490"/>
      <c r="C22" s="490" t="str">
        <f t="shared" si="3"/>
        <v/>
      </c>
      <c r="D22" s="490"/>
      <c r="E22" s="1040"/>
      <c r="F22" s="1041"/>
      <c r="G22" s="1038"/>
      <c r="H22" s="1038"/>
      <c r="I22" s="1323"/>
      <c r="J22" s="24"/>
      <c r="K22" s="24"/>
      <c r="L22" s="24"/>
      <c r="M22" s="24"/>
      <c r="N22" s="24"/>
      <c r="O22" s="24"/>
      <c r="P22" s="101" t="str">
        <f t="shared" si="4"/>
        <v>MP</v>
      </c>
      <c r="Q22" s="493" t="str">
        <f t="shared" si="92"/>
        <v/>
      </c>
      <c r="R22" s="101"/>
      <c r="S22" s="257" t="e">
        <f t="shared" si="46"/>
        <v>#DIV/0!</v>
      </c>
      <c r="T22" s="1503">
        <f t="shared" si="47"/>
        <v>0</v>
      </c>
      <c r="U22" s="1477"/>
      <c r="V22" s="258"/>
      <c r="W22" s="102"/>
      <c r="X22" s="400">
        <f t="shared" si="7"/>
        <v>0</v>
      </c>
      <c r="Y22" s="913"/>
      <c r="Z22" s="299">
        <f t="shared" si="8"/>
        <v>0</v>
      </c>
      <c r="AA22" s="259">
        <f>ROUND(IFERROR(SUM($AI$6/$AI$7*Q22/O22)+('Inbound Freight New'!$A$3*CZ22/R22),0),2)</f>
        <v>0</v>
      </c>
      <c r="AB22" s="260">
        <f t="shared" si="48"/>
        <v>0</v>
      </c>
      <c r="AC22" s="259">
        <f t="shared" si="49"/>
        <v>0</v>
      </c>
      <c r="AD22" s="261"/>
      <c r="AE22" s="260">
        <f t="shared" si="50"/>
        <v>0</v>
      </c>
      <c r="AF22" s="262">
        <f t="shared" si="51"/>
        <v>0</v>
      </c>
      <c r="AG22" s="263">
        <f t="shared" si="11"/>
        <v>0</v>
      </c>
      <c r="AH22" s="316">
        <f t="shared" si="52"/>
        <v>0.02</v>
      </c>
      <c r="AI22" s="262">
        <f t="shared" si="53"/>
        <v>0</v>
      </c>
      <c r="AJ22" s="703">
        <f t="shared" si="54"/>
        <v>0</v>
      </c>
      <c r="AK22" s="1302">
        <f t="shared" si="55"/>
        <v>0</v>
      </c>
      <c r="AL22" s="703">
        <f t="shared" si="56"/>
        <v>0.02</v>
      </c>
      <c r="AM22" s="262">
        <f t="shared" si="57"/>
        <v>0</v>
      </c>
      <c r="AN22" s="102"/>
      <c r="AO22" s="102"/>
      <c r="AP22" s="264">
        <f t="shared" si="58"/>
        <v>0</v>
      </c>
      <c r="AQ22" s="265">
        <f t="shared" si="59"/>
        <v>0</v>
      </c>
      <c r="AR22" s="266">
        <f t="shared" si="60"/>
        <v>0</v>
      </c>
      <c r="AS22" s="265">
        <f t="shared" si="61"/>
        <v>0</v>
      </c>
      <c r="AT22" s="267">
        <f t="shared" si="62"/>
        <v>0</v>
      </c>
      <c r="AU22" s="268"/>
      <c r="AV22" s="267"/>
      <c r="AW22" s="24"/>
      <c r="AX22" s="24"/>
      <c r="AY22" s="487"/>
      <c r="AZ22" s="270"/>
      <c r="BA22" s="256"/>
      <c r="BB22" s="256"/>
      <c r="BC22" s="256"/>
      <c r="BD22" s="256"/>
      <c r="BE22" s="490"/>
      <c r="BF22" s="490" t="str">
        <f t="shared" si="63"/>
        <v/>
      </c>
      <c r="BG22" s="493" t="str">
        <f t="shared" si="13"/>
        <v/>
      </c>
      <c r="BH22" s="490"/>
      <c r="BI22" s="490"/>
      <c r="BJ22" s="490"/>
      <c r="BK22" s="490"/>
      <c r="BL22" s="490"/>
      <c r="BM22" s="490"/>
      <c r="BN22" s="319"/>
      <c r="BO22" s="319"/>
      <c r="BP22" s="319"/>
      <c r="BQ22" s="319" t="str">
        <f t="shared" si="14"/>
        <v/>
      </c>
      <c r="BR22" s="439" t="str">
        <f t="shared" si="64"/>
        <v/>
      </c>
      <c r="BS22" s="439" t="str">
        <f t="shared" si="65"/>
        <v/>
      </c>
      <c r="BT22" s="439" t="str">
        <f t="shared" si="66"/>
        <v/>
      </c>
      <c r="BU22" s="440" t="str">
        <f t="shared" si="16"/>
        <v/>
      </c>
      <c r="BV22" s="440" t="str">
        <f t="shared" si="17"/>
        <v/>
      </c>
      <c r="BW22" s="440" t="str">
        <f t="shared" si="18"/>
        <v/>
      </c>
      <c r="BX22" s="440" t="str">
        <f t="shared" si="67"/>
        <v/>
      </c>
      <c r="BY22" s="440" t="str">
        <f t="shared" si="20"/>
        <v/>
      </c>
      <c r="BZ22" s="440" t="str">
        <f t="shared" si="21"/>
        <v/>
      </c>
      <c r="CA22" s="440" t="str">
        <f t="shared" si="22"/>
        <v/>
      </c>
      <c r="CB22" s="663" t="str">
        <f t="shared" si="68"/>
        <v/>
      </c>
      <c r="CC22" s="663" t="str">
        <f t="shared" si="69"/>
        <v/>
      </c>
      <c r="CD22" s="663" t="str">
        <f t="shared" si="70"/>
        <v/>
      </c>
      <c r="CE22" s="663" t="str">
        <f t="shared" si="71"/>
        <v/>
      </c>
      <c r="CF22" s="663" t="str">
        <f t="shared" si="72"/>
        <v/>
      </c>
      <c r="CG22" s="439" t="str">
        <f t="shared" si="73"/>
        <v/>
      </c>
      <c r="CH22" s="440"/>
      <c r="CI22" s="440"/>
      <c r="CJ22" s="440"/>
      <c r="CK22" s="440"/>
      <c r="CL22" s="440"/>
      <c r="CM22" s="440"/>
      <c r="CN22" s="729" t="str">
        <f t="shared" si="74"/>
        <v/>
      </c>
      <c r="CO22" s="729" t="str">
        <f t="shared" si="75"/>
        <v/>
      </c>
      <c r="CP22" s="729" t="str">
        <f t="shared" si="76"/>
        <v/>
      </c>
      <c r="CQ22" s="729" t="str">
        <f t="shared" si="77"/>
        <v/>
      </c>
      <c r="CR22" s="729" t="str">
        <f t="shared" si="78"/>
        <v/>
      </c>
      <c r="CS22" s="729" t="str">
        <f t="shared" si="79"/>
        <v/>
      </c>
      <c r="CT22" s="729" t="str">
        <f t="shared" si="80"/>
        <v/>
      </c>
      <c r="CU22" s="729" t="str">
        <f t="shared" si="81"/>
        <v/>
      </c>
      <c r="CV22" s="729" t="str">
        <f t="shared" si="82"/>
        <v/>
      </c>
      <c r="CW22" s="16" t="str">
        <f t="shared" si="83"/>
        <v/>
      </c>
      <c r="CX22" s="16" t="str">
        <f t="shared" si="84"/>
        <v/>
      </c>
      <c r="CY22" s="16" t="str">
        <f t="shared" si="85"/>
        <v/>
      </c>
      <c r="CZ22" s="650">
        <f t="shared" si="86"/>
        <v>0</v>
      </c>
      <c r="DB22" s="653"/>
      <c r="DC22" s="655">
        <f t="shared" si="23"/>
        <v>0</v>
      </c>
      <c r="DD22" s="654" t="str">
        <f t="shared" si="24"/>
        <v/>
      </c>
      <c r="DE22" s="650">
        <f t="shared" si="25"/>
        <v>0</v>
      </c>
      <c r="DH22" s="653" t="s">
        <v>4854</v>
      </c>
      <c r="DI22" s="52">
        <f t="shared" si="87"/>
        <v>0</v>
      </c>
      <c r="DJ22" s="52">
        <f t="shared" si="88"/>
        <v>0</v>
      </c>
      <c r="DK22" s="52">
        <f t="shared" si="89"/>
        <v>0</v>
      </c>
      <c r="EG22" s="16">
        <f>IFERROR(VLOOKUP(B22,'SUBCATS INTERNAL USE'!A:D,3,0),10000)</f>
        <v>10000</v>
      </c>
      <c r="EH22" s="16">
        <f t="shared" si="26"/>
        <v>10000</v>
      </c>
      <c r="EI22" s="16">
        <f t="shared" si="27"/>
        <v>1</v>
      </c>
      <c r="EJ22" s="16">
        <f t="shared" si="90"/>
        <v>19</v>
      </c>
      <c r="EK22" s="16">
        <f>IFERROR(VLOOKUP(B22,'SUBCATS INTERNAL USE'!G:I,3,0), 10000)</f>
        <v>10000</v>
      </c>
      <c r="EN22" s="163">
        <f t="shared" si="28"/>
        <v>1</v>
      </c>
      <c r="EO22" s="163">
        <f t="shared" si="29"/>
        <v>1</v>
      </c>
      <c r="EP22" s="163">
        <f t="shared" si="30"/>
        <v>1</v>
      </c>
      <c r="EQ22" s="163">
        <f t="shared" si="31"/>
        <v>1</v>
      </c>
      <c r="ER22" s="163">
        <f t="shared" si="32"/>
        <v>1</v>
      </c>
      <c r="ES22" s="163">
        <f t="shared" si="33"/>
        <v>1</v>
      </c>
      <c r="ET22" s="163">
        <f t="shared" si="34"/>
        <v>1</v>
      </c>
      <c r="EU22" s="163">
        <f t="shared" si="35"/>
        <v>1</v>
      </c>
      <c r="EV22" s="163">
        <f t="shared" si="36"/>
        <v>0</v>
      </c>
      <c r="EW22" s="163">
        <f t="shared" si="37"/>
        <v>1</v>
      </c>
      <c r="EX22" s="163">
        <f t="shared" si="38"/>
        <v>1</v>
      </c>
      <c r="EY22" s="163">
        <f t="shared" si="39"/>
        <v>1</v>
      </c>
      <c r="EZ22" s="163">
        <f t="shared" si="40"/>
        <v>1</v>
      </c>
      <c r="FA22" s="163">
        <f t="shared" si="41"/>
        <v>1</v>
      </c>
      <c r="FB22" s="163">
        <f t="shared" si="42"/>
        <v>1</v>
      </c>
      <c r="FC22" s="163">
        <f t="shared" si="43"/>
        <v>14</v>
      </c>
      <c r="FD22" s="163">
        <f t="shared" si="44"/>
        <v>0</v>
      </c>
      <c r="FF22" s="16">
        <f t="shared" si="91"/>
        <v>0</v>
      </c>
      <c r="FG22" s="16" t="str">
        <f t="shared" si="45"/>
        <v>1</v>
      </c>
    </row>
    <row r="23" spans="1:163" s="52" customFormat="1" ht="11.25" customHeight="1">
      <c r="A23" s="1040">
        <v>9</v>
      </c>
      <c r="B23" s="490"/>
      <c r="C23" s="490" t="str">
        <f t="shared" si="3"/>
        <v/>
      </c>
      <c r="D23" s="490"/>
      <c r="E23" s="1040"/>
      <c r="F23" s="1041"/>
      <c r="G23" s="1038"/>
      <c r="H23" s="1038"/>
      <c r="I23" s="1323"/>
      <c r="J23" s="24"/>
      <c r="K23" s="24"/>
      <c r="L23" s="24"/>
      <c r="M23" s="24"/>
      <c r="N23" s="24"/>
      <c r="O23" s="24"/>
      <c r="P23" s="101" t="str">
        <f t="shared" si="4"/>
        <v>MP</v>
      </c>
      <c r="Q23" s="493" t="str">
        <f t="shared" si="92"/>
        <v/>
      </c>
      <c r="R23" s="101"/>
      <c r="S23" s="257" t="e">
        <f t="shared" si="46"/>
        <v>#DIV/0!</v>
      </c>
      <c r="T23" s="1503">
        <f t="shared" si="47"/>
        <v>0</v>
      </c>
      <c r="U23" s="1477"/>
      <c r="V23" s="258"/>
      <c r="W23" s="102"/>
      <c r="X23" s="400">
        <f t="shared" si="7"/>
        <v>0</v>
      </c>
      <c r="Y23" s="913"/>
      <c r="Z23" s="299">
        <f t="shared" si="8"/>
        <v>0</v>
      </c>
      <c r="AA23" s="259">
        <f>ROUND(IFERROR(SUM($AI$6/$AI$7*Q23/O23)+('Inbound Freight New'!$A$3*CZ23/R23),0),2)</f>
        <v>0</v>
      </c>
      <c r="AB23" s="260">
        <f t="shared" si="48"/>
        <v>0</v>
      </c>
      <c r="AC23" s="259">
        <f t="shared" si="49"/>
        <v>0</v>
      </c>
      <c r="AD23" s="261"/>
      <c r="AE23" s="260">
        <f t="shared" si="50"/>
        <v>0</v>
      </c>
      <c r="AF23" s="262">
        <f t="shared" si="51"/>
        <v>0</v>
      </c>
      <c r="AG23" s="263">
        <f t="shared" si="11"/>
        <v>0</v>
      </c>
      <c r="AH23" s="316">
        <f t="shared" si="52"/>
        <v>0.02</v>
      </c>
      <c r="AI23" s="262">
        <f t="shared" si="53"/>
        <v>0</v>
      </c>
      <c r="AJ23" s="703">
        <f t="shared" si="54"/>
        <v>0</v>
      </c>
      <c r="AK23" s="1302">
        <f t="shared" si="55"/>
        <v>0</v>
      </c>
      <c r="AL23" s="703">
        <f t="shared" si="56"/>
        <v>0.02</v>
      </c>
      <c r="AM23" s="262">
        <f t="shared" si="57"/>
        <v>0</v>
      </c>
      <c r="AN23" s="102"/>
      <c r="AO23" s="102"/>
      <c r="AP23" s="264">
        <f t="shared" si="58"/>
        <v>0</v>
      </c>
      <c r="AQ23" s="265">
        <f t="shared" si="59"/>
        <v>0</v>
      </c>
      <c r="AR23" s="266">
        <f t="shared" si="60"/>
        <v>0</v>
      </c>
      <c r="AS23" s="265">
        <f t="shared" si="61"/>
        <v>0</v>
      </c>
      <c r="AT23" s="267">
        <f t="shared" si="62"/>
        <v>0</v>
      </c>
      <c r="AU23" s="268"/>
      <c r="AV23" s="267"/>
      <c r="AW23" s="24"/>
      <c r="AX23" s="24"/>
      <c r="AY23" s="487"/>
      <c r="AZ23" s="270"/>
      <c r="BA23" s="256"/>
      <c r="BB23" s="256"/>
      <c r="BC23" s="256"/>
      <c r="BD23" s="256"/>
      <c r="BE23" s="490"/>
      <c r="BF23" s="490" t="str">
        <f t="shared" si="63"/>
        <v/>
      </c>
      <c r="BG23" s="493" t="str">
        <f t="shared" ref="BG23:BG72" si="93">IF(B23&gt;0,VLOOKUP(B23,pc,5,0),"")</f>
        <v/>
      </c>
      <c r="BH23" s="490"/>
      <c r="BI23" s="490"/>
      <c r="BJ23" s="490"/>
      <c r="BK23" s="490"/>
      <c r="BL23" s="490"/>
      <c r="BM23" s="490"/>
      <c r="BN23" s="319"/>
      <c r="BO23" s="319"/>
      <c r="BP23" s="319"/>
      <c r="BQ23" s="319" t="str">
        <f t="shared" si="14"/>
        <v/>
      </c>
      <c r="BR23" s="439" t="str">
        <f t="shared" si="64"/>
        <v/>
      </c>
      <c r="BS23" s="439" t="str">
        <f t="shared" si="65"/>
        <v/>
      </c>
      <c r="BT23" s="439" t="str">
        <f t="shared" si="66"/>
        <v/>
      </c>
      <c r="BU23" s="440" t="str">
        <f t="shared" si="16"/>
        <v/>
      </c>
      <c r="BV23" s="440" t="str">
        <f t="shared" si="17"/>
        <v/>
      </c>
      <c r="BW23" s="440" t="str">
        <f t="shared" si="18"/>
        <v/>
      </c>
      <c r="BX23" s="440" t="str">
        <f t="shared" si="67"/>
        <v/>
      </c>
      <c r="BY23" s="440" t="str">
        <f t="shared" si="20"/>
        <v/>
      </c>
      <c r="BZ23" s="440" t="str">
        <f t="shared" si="21"/>
        <v/>
      </c>
      <c r="CA23" s="440" t="str">
        <f t="shared" si="22"/>
        <v/>
      </c>
      <c r="CB23" s="663" t="str">
        <f t="shared" si="68"/>
        <v/>
      </c>
      <c r="CC23" s="663" t="str">
        <f t="shared" si="69"/>
        <v/>
      </c>
      <c r="CD23" s="663" t="str">
        <f t="shared" si="70"/>
        <v/>
      </c>
      <c r="CE23" s="663" t="str">
        <f t="shared" si="71"/>
        <v/>
      </c>
      <c r="CF23" s="663" t="str">
        <f t="shared" si="72"/>
        <v/>
      </c>
      <c r="CG23" s="439" t="str">
        <f t="shared" si="73"/>
        <v/>
      </c>
      <c r="CH23" s="440"/>
      <c r="CI23" s="440"/>
      <c r="CJ23" s="440"/>
      <c r="CK23" s="440"/>
      <c r="CL23" s="440"/>
      <c r="CM23" s="440"/>
      <c r="CN23" s="729" t="str">
        <f t="shared" si="74"/>
        <v/>
      </c>
      <c r="CO23" s="729" t="str">
        <f t="shared" si="75"/>
        <v/>
      </c>
      <c r="CP23" s="729" t="str">
        <f t="shared" si="76"/>
        <v/>
      </c>
      <c r="CQ23" s="729" t="str">
        <f t="shared" si="77"/>
        <v/>
      </c>
      <c r="CR23" s="729" t="str">
        <f t="shared" si="78"/>
        <v/>
      </c>
      <c r="CS23" s="729" t="str">
        <f t="shared" si="79"/>
        <v/>
      </c>
      <c r="CT23" s="729" t="str">
        <f t="shared" si="80"/>
        <v/>
      </c>
      <c r="CU23" s="729" t="str">
        <f t="shared" si="81"/>
        <v/>
      </c>
      <c r="CV23" s="729" t="str">
        <f t="shared" si="82"/>
        <v/>
      </c>
      <c r="CW23" s="16" t="str">
        <f t="shared" si="83"/>
        <v/>
      </c>
      <c r="CX23" s="16" t="str">
        <f t="shared" si="84"/>
        <v/>
      </c>
      <c r="CY23" s="16" t="str">
        <f t="shared" si="85"/>
        <v/>
      </c>
      <c r="CZ23" s="650">
        <f t="shared" si="86"/>
        <v>0</v>
      </c>
      <c r="DB23" s="652"/>
      <c r="DC23" s="655">
        <f t="shared" si="23"/>
        <v>0</v>
      </c>
      <c r="DD23" s="654" t="str">
        <f t="shared" si="24"/>
        <v/>
      </c>
      <c r="DE23" s="650">
        <f t="shared" si="25"/>
        <v>0</v>
      </c>
      <c r="DH23" s="653" t="s">
        <v>4855</v>
      </c>
      <c r="DI23" s="52">
        <f t="shared" si="87"/>
        <v>0</v>
      </c>
      <c r="DJ23" s="52">
        <f t="shared" si="88"/>
        <v>0</v>
      </c>
      <c r="DK23" s="52">
        <f t="shared" si="89"/>
        <v>0</v>
      </c>
      <c r="EG23" s="16">
        <f>IFERROR(VLOOKUP(B23,'SUBCATS INTERNAL USE'!A:D,3,0),10000)</f>
        <v>10000</v>
      </c>
      <c r="EH23" s="16">
        <f t="shared" si="26"/>
        <v>10000</v>
      </c>
      <c r="EI23" s="16">
        <f t="shared" si="27"/>
        <v>1</v>
      </c>
      <c r="EJ23" s="16">
        <f t="shared" si="90"/>
        <v>19</v>
      </c>
      <c r="EK23" s="16">
        <f>IFERROR(VLOOKUP(B23,'SUBCATS INTERNAL USE'!G:I,3,0), 10000)</f>
        <v>10000</v>
      </c>
      <c r="EN23" s="163">
        <f t="shared" si="28"/>
        <v>1</v>
      </c>
      <c r="EO23" s="163">
        <f t="shared" si="29"/>
        <v>1</v>
      </c>
      <c r="EP23" s="163">
        <f t="shared" si="30"/>
        <v>1</v>
      </c>
      <c r="EQ23" s="163">
        <f t="shared" si="31"/>
        <v>1</v>
      </c>
      <c r="ER23" s="163">
        <f t="shared" si="32"/>
        <v>1</v>
      </c>
      <c r="ES23" s="163">
        <f t="shared" si="33"/>
        <v>1</v>
      </c>
      <c r="ET23" s="163">
        <f t="shared" si="34"/>
        <v>1</v>
      </c>
      <c r="EU23" s="163">
        <f t="shared" si="35"/>
        <v>1</v>
      </c>
      <c r="EV23" s="163">
        <f t="shared" si="36"/>
        <v>0</v>
      </c>
      <c r="EW23" s="163">
        <f t="shared" si="37"/>
        <v>1</v>
      </c>
      <c r="EX23" s="163">
        <f t="shared" si="38"/>
        <v>1</v>
      </c>
      <c r="EY23" s="163">
        <f t="shared" si="39"/>
        <v>1</v>
      </c>
      <c r="EZ23" s="163">
        <f t="shared" si="40"/>
        <v>1</v>
      </c>
      <c r="FA23" s="163">
        <f t="shared" si="41"/>
        <v>1</v>
      </c>
      <c r="FB23" s="163">
        <f t="shared" si="42"/>
        <v>1</v>
      </c>
      <c r="FC23" s="163">
        <f t="shared" si="43"/>
        <v>14</v>
      </c>
      <c r="FD23" s="163">
        <f t="shared" si="44"/>
        <v>0</v>
      </c>
      <c r="FF23" s="16">
        <f t="shared" si="91"/>
        <v>0</v>
      </c>
      <c r="FG23" s="16" t="str">
        <f t="shared" si="45"/>
        <v>1</v>
      </c>
    </row>
    <row r="24" spans="1:163" s="52" customFormat="1" ht="11.25" customHeight="1">
      <c r="A24" s="1040">
        <v>10</v>
      </c>
      <c r="B24" s="490"/>
      <c r="C24" s="490" t="str">
        <f t="shared" si="3"/>
        <v/>
      </c>
      <c r="D24" s="490"/>
      <c r="E24" s="1040"/>
      <c r="F24" s="1041"/>
      <c r="G24" s="1038"/>
      <c r="H24" s="1038"/>
      <c r="I24" s="1323"/>
      <c r="J24" s="24"/>
      <c r="K24" s="24"/>
      <c r="L24" s="24"/>
      <c r="M24" s="24"/>
      <c r="N24" s="24"/>
      <c r="O24" s="24"/>
      <c r="P24" s="101" t="str">
        <f t="shared" si="4"/>
        <v>MP</v>
      </c>
      <c r="Q24" s="493" t="str">
        <f t="shared" si="92"/>
        <v/>
      </c>
      <c r="R24" s="101"/>
      <c r="S24" s="257" t="e">
        <f t="shared" si="46"/>
        <v>#DIV/0!</v>
      </c>
      <c r="T24" s="1503">
        <f t="shared" si="47"/>
        <v>0</v>
      </c>
      <c r="U24" s="1477"/>
      <c r="V24" s="258"/>
      <c r="W24" s="102"/>
      <c r="X24" s="400">
        <f t="shared" si="7"/>
        <v>0</v>
      </c>
      <c r="Y24" s="913"/>
      <c r="Z24" s="299">
        <f t="shared" si="8"/>
        <v>0</v>
      </c>
      <c r="AA24" s="259">
        <f>ROUND(IFERROR(SUM($AI$6/$AI$7*Q24/O24)+('Inbound Freight New'!$A$3*CZ24/R24),0),2)</f>
        <v>0</v>
      </c>
      <c r="AB24" s="260">
        <f t="shared" si="48"/>
        <v>0</v>
      </c>
      <c r="AC24" s="259">
        <f t="shared" si="49"/>
        <v>0</v>
      </c>
      <c r="AD24" s="261"/>
      <c r="AE24" s="260">
        <f t="shared" si="50"/>
        <v>0</v>
      </c>
      <c r="AF24" s="262">
        <f t="shared" si="51"/>
        <v>0</v>
      </c>
      <c r="AG24" s="263">
        <f t="shared" si="11"/>
        <v>0</v>
      </c>
      <c r="AH24" s="316">
        <f t="shared" si="52"/>
        <v>0.02</v>
      </c>
      <c r="AI24" s="262">
        <f t="shared" si="53"/>
        <v>0</v>
      </c>
      <c r="AJ24" s="703">
        <f t="shared" si="54"/>
        <v>0</v>
      </c>
      <c r="AK24" s="1302">
        <f t="shared" si="55"/>
        <v>0</v>
      </c>
      <c r="AL24" s="703">
        <f t="shared" si="56"/>
        <v>0.02</v>
      </c>
      <c r="AM24" s="262">
        <f t="shared" si="57"/>
        <v>0</v>
      </c>
      <c r="AN24" s="102"/>
      <c r="AO24" s="102"/>
      <c r="AP24" s="264">
        <f t="shared" si="58"/>
        <v>0</v>
      </c>
      <c r="AQ24" s="265">
        <f t="shared" si="59"/>
        <v>0</v>
      </c>
      <c r="AR24" s="266">
        <f t="shared" si="60"/>
        <v>0</v>
      </c>
      <c r="AS24" s="265">
        <f t="shared" si="61"/>
        <v>0</v>
      </c>
      <c r="AT24" s="267">
        <f t="shared" si="62"/>
        <v>0</v>
      </c>
      <c r="AU24" s="268"/>
      <c r="AV24" s="267"/>
      <c r="AW24" s="24"/>
      <c r="AX24" s="24"/>
      <c r="AY24" s="487"/>
      <c r="AZ24" s="270"/>
      <c r="BA24" s="256"/>
      <c r="BB24" s="256"/>
      <c r="BC24" s="256"/>
      <c r="BD24" s="256"/>
      <c r="BE24" s="490"/>
      <c r="BF24" s="490" t="str">
        <f t="shared" si="63"/>
        <v/>
      </c>
      <c r="BG24" s="493" t="str">
        <f t="shared" si="93"/>
        <v/>
      </c>
      <c r="BH24" s="490"/>
      <c r="BI24" s="490"/>
      <c r="BJ24" s="490"/>
      <c r="BK24" s="490"/>
      <c r="BL24" s="490"/>
      <c r="BM24" s="490"/>
      <c r="BN24" s="319"/>
      <c r="BO24" s="319"/>
      <c r="BP24" s="319"/>
      <c r="BQ24" s="319" t="str">
        <f t="shared" si="14"/>
        <v/>
      </c>
      <c r="BR24" s="439" t="str">
        <f t="shared" si="64"/>
        <v/>
      </c>
      <c r="BS24" s="439" t="str">
        <f t="shared" si="65"/>
        <v/>
      </c>
      <c r="BT24" s="439" t="str">
        <f t="shared" si="66"/>
        <v/>
      </c>
      <c r="BU24" s="440" t="str">
        <f t="shared" si="16"/>
        <v/>
      </c>
      <c r="BV24" s="440" t="str">
        <f t="shared" si="17"/>
        <v/>
      </c>
      <c r="BW24" s="440" t="str">
        <f t="shared" si="18"/>
        <v/>
      </c>
      <c r="BX24" s="440" t="str">
        <f t="shared" si="67"/>
        <v/>
      </c>
      <c r="BY24" s="440" t="str">
        <f t="shared" si="20"/>
        <v/>
      </c>
      <c r="BZ24" s="440" t="str">
        <f t="shared" si="21"/>
        <v/>
      </c>
      <c r="CA24" s="440" t="str">
        <f t="shared" si="22"/>
        <v/>
      </c>
      <c r="CB24" s="663" t="str">
        <f t="shared" si="68"/>
        <v/>
      </c>
      <c r="CC24" s="663" t="str">
        <f t="shared" si="69"/>
        <v/>
      </c>
      <c r="CD24" s="663" t="str">
        <f t="shared" si="70"/>
        <v/>
      </c>
      <c r="CE24" s="663" t="str">
        <f t="shared" si="71"/>
        <v/>
      </c>
      <c r="CF24" s="663" t="str">
        <f t="shared" si="72"/>
        <v/>
      </c>
      <c r="CG24" s="439" t="str">
        <f t="shared" si="73"/>
        <v/>
      </c>
      <c r="CH24" s="440"/>
      <c r="CI24" s="440"/>
      <c r="CJ24" s="440"/>
      <c r="CK24" s="440"/>
      <c r="CL24" s="440"/>
      <c r="CM24" s="440"/>
      <c r="CN24" s="729" t="str">
        <f t="shared" si="74"/>
        <v/>
      </c>
      <c r="CO24" s="729" t="str">
        <f t="shared" si="75"/>
        <v/>
      </c>
      <c r="CP24" s="729" t="str">
        <f t="shared" si="76"/>
        <v/>
      </c>
      <c r="CQ24" s="729" t="str">
        <f t="shared" si="77"/>
        <v/>
      </c>
      <c r="CR24" s="729" t="str">
        <f t="shared" si="78"/>
        <v/>
      </c>
      <c r="CS24" s="729" t="str">
        <f t="shared" si="79"/>
        <v/>
      </c>
      <c r="CT24" s="729" t="str">
        <f t="shared" si="80"/>
        <v/>
      </c>
      <c r="CU24" s="729" t="str">
        <f t="shared" si="81"/>
        <v/>
      </c>
      <c r="CV24" s="729" t="str">
        <f t="shared" si="82"/>
        <v/>
      </c>
      <c r="CW24" s="16" t="str">
        <f t="shared" si="83"/>
        <v/>
      </c>
      <c r="CX24" s="16" t="str">
        <f t="shared" si="84"/>
        <v/>
      </c>
      <c r="CY24" s="16" t="str">
        <f t="shared" si="85"/>
        <v/>
      </c>
      <c r="CZ24" s="650">
        <f t="shared" si="86"/>
        <v>0</v>
      </c>
      <c r="DB24" s="652"/>
      <c r="DC24" s="655">
        <f t="shared" si="23"/>
        <v>0</v>
      </c>
      <c r="DD24" s="654" t="str">
        <f t="shared" si="24"/>
        <v/>
      </c>
      <c r="DE24" s="650">
        <f t="shared" si="25"/>
        <v>0</v>
      </c>
      <c r="DH24" s="653" t="s">
        <v>4856</v>
      </c>
      <c r="DI24" s="52">
        <f t="shared" si="87"/>
        <v>0</v>
      </c>
      <c r="DJ24" s="52">
        <f t="shared" si="88"/>
        <v>0</v>
      </c>
      <c r="DK24" s="52">
        <f t="shared" si="89"/>
        <v>0</v>
      </c>
      <c r="EG24" s="16">
        <f>IFERROR(VLOOKUP(B24,'SUBCATS INTERNAL USE'!A:D,3,0),10000)</f>
        <v>10000</v>
      </c>
      <c r="EH24" s="16">
        <f t="shared" si="26"/>
        <v>10000</v>
      </c>
      <c r="EI24" s="16">
        <f t="shared" si="27"/>
        <v>1</v>
      </c>
      <c r="EJ24" s="16">
        <f t="shared" si="90"/>
        <v>19</v>
      </c>
      <c r="EK24" s="16">
        <f>IFERROR(VLOOKUP(B24,'SUBCATS INTERNAL USE'!G:I,3,0), 10000)</f>
        <v>10000</v>
      </c>
      <c r="EN24" s="163">
        <f t="shared" si="28"/>
        <v>1</v>
      </c>
      <c r="EO24" s="163">
        <f t="shared" si="29"/>
        <v>1</v>
      </c>
      <c r="EP24" s="163">
        <f t="shared" si="30"/>
        <v>1</v>
      </c>
      <c r="EQ24" s="163">
        <f t="shared" si="31"/>
        <v>1</v>
      </c>
      <c r="ER24" s="163">
        <f t="shared" si="32"/>
        <v>1</v>
      </c>
      <c r="ES24" s="163">
        <f t="shared" si="33"/>
        <v>1</v>
      </c>
      <c r="ET24" s="163">
        <f t="shared" si="34"/>
        <v>1</v>
      </c>
      <c r="EU24" s="163">
        <f t="shared" si="35"/>
        <v>1</v>
      </c>
      <c r="EV24" s="163">
        <f t="shared" si="36"/>
        <v>0</v>
      </c>
      <c r="EW24" s="163">
        <f t="shared" si="37"/>
        <v>1</v>
      </c>
      <c r="EX24" s="163">
        <f t="shared" si="38"/>
        <v>1</v>
      </c>
      <c r="EY24" s="163">
        <f t="shared" si="39"/>
        <v>1</v>
      </c>
      <c r="EZ24" s="163">
        <f t="shared" si="40"/>
        <v>1</v>
      </c>
      <c r="FA24" s="163">
        <f t="shared" si="41"/>
        <v>1</v>
      </c>
      <c r="FB24" s="163">
        <f t="shared" si="42"/>
        <v>1</v>
      </c>
      <c r="FC24" s="163">
        <f t="shared" si="43"/>
        <v>14</v>
      </c>
      <c r="FD24" s="163">
        <f t="shared" si="44"/>
        <v>0</v>
      </c>
      <c r="FF24" s="16">
        <f t="shared" si="91"/>
        <v>0</v>
      </c>
      <c r="FG24" s="16" t="str">
        <f t="shared" si="45"/>
        <v>1</v>
      </c>
    </row>
    <row r="25" spans="1:163" s="52" customFormat="1" ht="11.25" customHeight="1">
      <c r="A25" s="1040">
        <v>11</v>
      </c>
      <c r="B25" s="490"/>
      <c r="C25" s="490" t="str">
        <f t="shared" si="3"/>
        <v/>
      </c>
      <c r="D25" s="490"/>
      <c r="E25" s="1040"/>
      <c r="F25" s="1041"/>
      <c r="G25" s="1038"/>
      <c r="H25" s="1038"/>
      <c r="I25" s="1323"/>
      <c r="J25" s="24"/>
      <c r="K25" s="24"/>
      <c r="L25" s="24"/>
      <c r="M25" s="24"/>
      <c r="N25" s="24"/>
      <c r="O25" s="24"/>
      <c r="P25" s="101" t="str">
        <f t="shared" si="4"/>
        <v>MP</v>
      </c>
      <c r="Q25" s="493" t="str">
        <f t="shared" si="92"/>
        <v/>
      </c>
      <c r="R25" s="101"/>
      <c r="S25" s="257" t="e">
        <f t="shared" si="46"/>
        <v>#DIV/0!</v>
      </c>
      <c r="T25" s="1503">
        <f t="shared" si="47"/>
        <v>0</v>
      </c>
      <c r="U25" s="1477"/>
      <c r="V25" s="258"/>
      <c r="W25" s="102"/>
      <c r="X25" s="400">
        <f t="shared" si="7"/>
        <v>0</v>
      </c>
      <c r="Y25" s="913"/>
      <c r="Z25" s="299">
        <f t="shared" si="8"/>
        <v>0</v>
      </c>
      <c r="AA25" s="259">
        <f>ROUND(IFERROR(SUM($AI$6/$AI$7*Q25/O25)+('Inbound Freight New'!$A$3*CZ25/R25),0),2)</f>
        <v>0</v>
      </c>
      <c r="AB25" s="260">
        <f t="shared" si="48"/>
        <v>0</v>
      </c>
      <c r="AC25" s="259">
        <f t="shared" si="49"/>
        <v>0</v>
      </c>
      <c r="AD25" s="261"/>
      <c r="AE25" s="260">
        <f t="shared" si="50"/>
        <v>0</v>
      </c>
      <c r="AF25" s="262">
        <f t="shared" si="51"/>
        <v>0</v>
      </c>
      <c r="AG25" s="263">
        <f t="shared" si="11"/>
        <v>0</v>
      </c>
      <c r="AH25" s="316">
        <f t="shared" si="52"/>
        <v>0.02</v>
      </c>
      <c r="AI25" s="262">
        <f t="shared" si="53"/>
        <v>0</v>
      </c>
      <c r="AJ25" s="703">
        <f t="shared" si="54"/>
        <v>0</v>
      </c>
      <c r="AK25" s="1302">
        <f t="shared" si="55"/>
        <v>0</v>
      </c>
      <c r="AL25" s="703">
        <f t="shared" si="56"/>
        <v>0.02</v>
      </c>
      <c r="AM25" s="262">
        <f t="shared" si="57"/>
        <v>0</v>
      </c>
      <c r="AN25" s="102"/>
      <c r="AO25" s="102"/>
      <c r="AP25" s="264">
        <f t="shared" si="58"/>
        <v>0</v>
      </c>
      <c r="AQ25" s="265">
        <f t="shared" si="59"/>
        <v>0</v>
      </c>
      <c r="AR25" s="266">
        <f t="shared" si="60"/>
        <v>0</v>
      </c>
      <c r="AS25" s="265">
        <f t="shared" si="61"/>
        <v>0</v>
      </c>
      <c r="AT25" s="267">
        <f t="shared" si="62"/>
        <v>0</v>
      </c>
      <c r="AU25" s="268"/>
      <c r="AV25" s="267"/>
      <c r="AW25" s="24"/>
      <c r="AX25" s="24"/>
      <c r="AY25" s="487"/>
      <c r="AZ25" s="270"/>
      <c r="BA25" s="256"/>
      <c r="BB25" s="256"/>
      <c r="BC25" s="256"/>
      <c r="BD25" s="256"/>
      <c r="BE25" s="490"/>
      <c r="BF25" s="490" t="str">
        <f t="shared" si="63"/>
        <v/>
      </c>
      <c r="BG25" s="493" t="str">
        <f t="shared" si="93"/>
        <v/>
      </c>
      <c r="BH25" s="490"/>
      <c r="BI25" s="490"/>
      <c r="BJ25" s="490"/>
      <c r="BK25" s="490"/>
      <c r="BL25" s="490"/>
      <c r="BM25" s="490"/>
      <c r="BN25" s="319"/>
      <c r="BO25" s="319"/>
      <c r="BP25" s="319"/>
      <c r="BQ25" s="319" t="str">
        <f t="shared" si="14"/>
        <v/>
      </c>
      <c r="BR25" s="439" t="str">
        <f t="shared" si="64"/>
        <v/>
      </c>
      <c r="BS25" s="439" t="str">
        <f t="shared" si="65"/>
        <v/>
      </c>
      <c r="BT25" s="439" t="str">
        <f t="shared" si="66"/>
        <v/>
      </c>
      <c r="BU25" s="440" t="str">
        <f t="shared" si="16"/>
        <v/>
      </c>
      <c r="BV25" s="440" t="str">
        <f t="shared" si="17"/>
        <v/>
      </c>
      <c r="BW25" s="440" t="str">
        <f t="shared" si="18"/>
        <v/>
      </c>
      <c r="BX25" s="440" t="str">
        <f t="shared" si="67"/>
        <v/>
      </c>
      <c r="BY25" s="440" t="str">
        <f t="shared" si="20"/>
        <v/>
      </c>
      <c r="BZ25" s="440" t="str">
        <f t="shared" si="21"/>
        <v/>
      </c>
      <c r="CA25" s="440" t="str">
        <f t="shared" si="22"/>
        <v/>
      </c>
      <c r="CB25" s="663" t="str">
        <f t="shared" si="68"/>
        <v/>
      </c>
      <c r="CC25" s="663" t="str">
        <f t="shared" si="69"/>
        <v/>
      </c>
      <c r="CD25" s="663" t="str">
        <f t="shared" si="70"/>
        <v/>
      </c>
      <c r="CE25" s="663" t="str">
        <f t="shared" si="71"/>
        <v/>
      </c>
      <c r="CF25" s="663" t="str">
        <f t="shared" si="72"/>
        <v/>
      </c>
      <c r="CG25" s="439" t="str">
        <f t="shared" si="73"/>
        <v/>
      </c>
      <c r="CH25" s="440"/>
      <c r="CI25" s="440"/>
      <c r="CJ25" s="440"/>
      <c r="CK25" s="440"/>
      <c r="CL25" s="440"/>
      <c r="CM25" s="440"/>
      <c r="CN25" s="729" t="str">
        <f t="shared" si="74"/>
        <v/>
      </c>
      <c r="CO25" s="729" t="str">
        <f t="shared" si="75"/>
        <v/>
      </c>
      <c r="CP25" s="729" t="str">
        <f t="shared" si="76"/>
        <v/>
      </c>
      <c r="CQ25" s="729" t="str">
        <f t="shared" si="77"/>
        <v/>
      </c>
      <c r="CR25" s="729" t="str">
        <f t="shared" si="78"/>
        <v/>
      </c>
      <c r="CS25" s="729" t="str">
        <f t="shared" si="79"/>
        <v/>
      </c>
      <c r="CT25" s="729" t="str">
        <f t="shared" si="80"/>
        <v/>
      </c>
      <c r="CU25" s="729" t="str">
        <f t="shared" si="81"/>
        <v/>
      </c>
      <c r="CV25" s="729" t="str">
        <f t="shared" si="82"/>
        <v/>
      </c>
      <c r="CW25" s="16" t="str">
        <f t="shared" si="83"/>
        <v/>
      </c>
      <c r="CX25" s="16" t="str">
        <f t="shared" si="84"/>
        <v/>
      </c>
      <c r="CY25" s="16" t="str">
        <f t="shared" si="85"/>
        <v/>
      </c>
      <c r="CZ25" s="650">
        <f t="shared" si="86"/>
        <v>0</v>
      </c>
      <c r="DB25" s="652"/>
      <c r="DC25" s="655">
        <f t="shared" si="23"/>
        <v>0</v>
      </c>
      <c r="DD25" s="654" t="str">
        <f t="shared" si="24"/>
        <v/>
      </c>
      <c r="DE25" s="650">
        <f t="shared" si="25"/>
        <v>0</v>
      </c>
      <c r="DH25" s="653" t="s">
        <v>4857</v>
      </c>
      <c r="DI25" s="52">
        <f t="shared" si="87"/>
        <v>0</v>
      </c>
      <c r="DJ25" s="52">
        <f t="shared" si="88"/>
        <v>0</v>
      </c>
      <c r="DK25" s="52">
        <f t="shared" si="89"/>
        <v>0</v>
      </c>
      <c r="EG25" s="16">
        <f>IFERROR(VLOOKUP(B25,'SUBCATS INTERNAL USE'!A:D,3,0),10000)</f>
        <v>10000</v>
      </c>
      <c r="EH25" s="16">
        <f t="shared" si="26"/>
        <v>10000</v>
      </c>
      <c r="EI25" s="16">
        <f t="shared" si="27"/>
        <v>1</v>
      </c>
      <c r="EJ25" s="16">
        <f t="shared" si="90"/>
        <v>19</v>
      </c>
      <c r="EK25" s="16">
        <f>IFERROR(VLOOKUP(B25,'SUBCATS INTERNAL USE'!G:I,3,0), 10000)</f>
        <v>10000</v>
      </c>
      <c r="EN25" s="163">
        <f t="shared" si="28"/>
        <v>1</v>
      </c>
      <c r="EO25" s="163">
        <f t="shared" si="29"/>
        <v>1</v>
      </c>
      <c r="EP25" s="163">
        <f t="shared" si="30"/>
        <v>1</v>
      </c>
      <c r="EQ25" s="163">
        <f t="shared" si="31"/>
        <v>1</v>
      </c>
      <c r="ER25" s="163">
        <f t="shared" si="32"/>
        <v>1</v>
      </c>
      <c r="ES25" s="163">
        <f t="shared" si="33"/>
        <v>1</v>
      </c>
      <c r="ET25" s="163">
        <f t="shared" si="34"/>
        <v>1</v>
      </c>
      <c r="EU25" s="163">
        <f t="shared" si="35"/>
        <v>1</v>
      </c>
      <c r="EV25" s="163">
        <f t="shared" si="36"/>
        <v>0</v>
      </c>
      <c r="EW25" s="163">
        <f t="shared" si="37"/>
        <v>1</v>
      </c>
      <c r="EX25" s="163">
        <f t="shared" si="38"/>
        <v>1</v>
      </c>
      <c r="EY25" s="163">
        <f t="shared" si="39"/>
        <v>1</v>
      </c>
      <c r="EZ25" s="163">
        <f t="shared" si="40"/>
        <v>1</v>
      </c>
      <c r="FA25" s="163">
        <f t="shared" si="41"/>
        <v>1</v>
      </c>
      <c r="FB25" s="163">
        <f t="shared" si="42"/>
        <v>1</v>
      </c>
      <c r="FC25" s="163">
        <f t="shared" si="43"/>
        <v>14</v>
      </c>
      <c r="FD25" s="163">
        <f t="shared" si="44"/>
        <v>0</v>
      </c>
      <c r="FF25" s="16">
        <f t="shared" si="91"/>
        <v>0</v>
      </c>
      <c r="FG25" s="16" t="str">
        <f t="shared" si="45"/>
        <v>1</v>
      </c>
    </row>
    <row r="26" spans="1:163" s="52" customFormat="1" ht="11.25" customHeight="1">
      <c r="A26" s="1040">
        <v>12</v>
      </c>
      <c r="B26" s="490"/>
      <c r="C26" s="490" t="str">
        <f t="shared" si="3"/>
        <v/>
      </c>
      <c r="D26" s="490"/>
      <c r="E26" s="1040"/>
      <c r="F26" s="1041"/>
      <c r="G26" s="1038"/>
      <c r="H26" s="1038"/>
      <c r="I26" s="1323"/>
      <c r="J26" s="24"/>
      <c r="K26" s="24"/>
      <c r="L26" s="24"/>
      <c r="M26" s="24"/>
      <c r="N26" s="24"/>
      <c r="O26" s="24"/>
      <c r="P26" s="101" t="str">
        <f t="shared" si="4"/>
        <v>MP</v>
      </c>
      <c r="Q26" s="493" t="str">
        <f t="shared" si="92"/>
        <v/>
      </c>
      <c r="R26" s="101"/>
      <c r="S26" s="257" t="e">
        <f t="shared" si="46"/>
        <v>#DIV/0!</v>
      </c>
      <c r="T26" s="1503">
        <f t="shared" si="47"/>
        <v>0</v>
      </c>
      <c r="U26" s="1477"/>
      <c r="V26" s="258"/>
      <c r="W26" s="102"/>
      <c r="X26" s="400">
        <f t="shared" si="7"/>
        <v>0</v>
      </c>
      <c r="Y26" s="913"/>
      <c r="Z26" s="299">
        <f t="shared" si="8"/>
        <v>0</v>
      </c>
      <c r="AA26" s="259">
        <f>ROUND(IFERROR(SUM($AI$6/$AI$7*Q26/O26)+('Inbound Freight New'!$A$3*CZ26/R26),0),2)</f>
        <v>0</v>
      </c>
      <c r="AB26" s="260">
        <f t="shared" si="48"/>
        <v>0</v>
      </c>
      <c r="AC26" s="259">
        <f t="shared" si="49"/>
        <v>0</v>
      </c>
      <c r="AD26" s="261"/>
      <c r="AE26" s="260">
        <f t="shared" si="50"/>
        <v>0</v>
      </c>
      <c r="AF26" s="262">
        <f t="shared" si="51"/>
        <v>0</v>
      </c>
      <c r="AG26" s="263">
        <f t="shared" si="11"/>
        <v>0</v>
      </c>
      <c r="AH26" s="316">
        <f t="shared" si="52"/>
        <v>0.02</v>
      </c>
      <c r="AI26" s="262">
        <f t="shared" si="53"/>
        <v>0</v>
      </c>
      <c r="AJ26" s="703">
        <f t="shared" si="54"/>
        <v>0</v>
      </c>
      <c r="AK26" s="1302">
        <f t="shared" si="55"/>
        <v>0</v>
      </c>
      <c r="AL26" s="703">
        <f t="shared" si="56"/>
        <v>0.02</v>
      </c>
      <c r="AM26" s="262">
        <f t="shared" si="57"/>
        <v>0</v>
      </c>
      <c r="AN26" s="102"/>
      <c r="AO26" s="102"/>
      <c r="AP26" s="264">
        <f t="shared" si="58"/>
        <v>0</v>
      </c>
      <c r="AQ26" s="265">
        <f t="shared" si="59"/>
        <v>0</v>
      </c>
      <c r="AR26" s="266">
        <f t="shared" si="60"/>
        <v>0</v>
      </c>
      <c r="AS26" s="265">
        <f t="shared" si="61"/>
        <v>0</v>
      </c>
      <c r="AT26" s="267">
        <f t="shared" si="62"/>
        <v>0</v>
      </c>
      <c r="AU26" s="268"/>
      <c r="AV26" s="267"/>
      <c r="AW26" s="24"/>
      <c r="AX26" s="24"/>
      <c r="AY26" s="487"/>
      <c r="AZ26" s="270"/>
      <c r="BA26" s="256"/>
      <c r="BB26" s="256"/>
      <c r="BC26" s="256"/>
      <c r="BD26" s="256"/>
      <c r="BE26" s="490"/>
      <c r="BF26" s="490" t="str">
        <f t="shared" si="63"/>
        <v/>
      </c>
      <c r="BG26" s="493" t="str">
        <f t="shared" si="93"/>
        <v/>
      </c>
      <c r="BH26" s="490"/>
      <c r="BI26" s="490"/>
      <c r="BJ26" s="490"/>
      <c r="BK26" s="490"/>
      <c r="BL26" s="490"/>
      <c r="BM26" s="490"/>
      <c r="BN26" s="319"/>
      <c r="BO26" s="319"/>
      <c r="BP26" s="319"/>
      <c r="BQ26" s="319" t="str">
        <f t="shared" si="14"/>
        <v/>
      </c>
      <c r="BR26" s="439" t="str">
        <f t="shared" si="64"/>
        <v/>
      </c>
      <c r="BS26" s="439" t="str">
        <f t="shared" si="65"/>
        <v/>
      </c>
      <c r="BT26" s="439" t="str">
        <f t="shared" si="66"/>
        <v/>
      </c>
      <c r="BU26" s="440" t="str">
        <f t="shared" si="16"/>
        <v/>
      </c>
      <c r="BV26" s="440" t="str">
        <f t="shared" si="17"/>
        <v/>
      </c>
      <c r="BW26" s="440" t="str">
        <f t="shared" si="18"/>
        <v/>
      </c>
      <c r="BX26" s="440" t="str">
        <f t="shared" si="67"/>
        <v/>
      </c>
      <c r="BY26" s="440" t="str">
        <f t="shared" si="20"/>
        <v/>
      </c>
      <c r="BZ26" s="440" t="str">
        <f t="shared" si="21"/>
        <v/>
      </c>
      <c r="CA26" s="440" t="str">
        <f t="shared" si="22"/>
        <v/>
      </c>
      <c r="CB26" s="663" t="str">
        <f t="shared" si="68"/>
        <v/>
      </c>
      <c r="CC26" s="663" t="str">
        <f t="shared" si="69"/>
        <v/>
      </c>
      <c r="CD26" s="663" t="str">
        <f t="shared" si="70"/>
        <v/>
      </c>
      <c r="CE26" s="663" t="str">
        <f t="shared" si="71"/>
        <v/>
      </c>
      <c r="CF26" s="663" t="str">
        <f t="shared" si="72"/>
        <v/>
      </c>
      <c r="CG26" s="439" t="str">
        <f t="shared" si="73"/>
        <v/>
      </c>
      <c r="CH26" s="440"/>
      <c r="CI26" s="440"/>
      <c r="CJ26" s="440"/>
      <c r="CK26" s="440"/>
      <c r="CL26" s="440"/>
      <c r="CM26" s="440"/>
      <c r="CN26" s="729" t="str">
        <f t="shared" si="74"/>
        <v/>
      </c>
      <c r="CO26" s="729" t="str">
        <f t="shared" si="75"/>
        <v/>
      </c>
      <c r="CP26" s="729" t="str">
        <f t="shared" si="76"/>
        <v/>
      </c>
      <c r="CQ26" s="729" t="str">
        <f t="shared" si="77"/>
        <v/>
      </c>
      <c r="CR26" s="729" t="str">
        <f t="shared" si="78"/>
        <v/>
      </c>
      <c r="CS26" s="729" t="str">
        <f t="shared" si="79"/>
        <v/>
      </c>
      <c r="CT26" s="729" t="str">
        <f t="shared" si="80"/>
        <v/>
      </c>
      <c r="CU26" s="729" t="str">
        <f t="shared" si="81"/>
        <v/>
      </c>
      <c r="CV26" s="729" t="str">
        <f t="shared" si="82"/>
        <v/>
      </c>
      <c r="CW26" s="16" t="str">
        <f t="shared" si="83"/>
        <v/>
      </c>
      <c r="CX26" s="16" t="str">
        <f t="shared" si="84"/>
        <v/>
      </c>
      <c r="CY26" s="16" t="str">
        <f t="shared" si="85"/>
        <v/>
      </c>
      <c r="CZ26" s="650">
        <f t="shared" si="86"/>
        <v>0</v>
      </c>
      <c r="DB26" s="652"/>
      <c r="DC26" s="655">
        <f t="shared" si="23"/>
        <v>0</v>
      </c>
      <c r="DD26" s="654" t="str">
        <f t="shared" si="24"/>
        <v/>
      </c>
      <c r="DE26" s="650">
        <f t="shared" si="25"/>
        <v>0</v>
      </c>
      <c r="DH26" s="653" t="s">
        <v>4861</v>
      </c>
      <c r="DI26" s="52">
        <f t="shared" si="87"/>
        <v>0</v>
      </c>
      <c r="DJ26" s="52">
        <f t="shared" si="88"/>
        <v>0</v>
      </c>
      <c r="DK26" s="52">
        <f t="shared" si="89"/>
        <v>0</v>
      </c>
      <c r="EG26" s="16">
        <f>IFERROR(VLOOKUP(B26,'SUBCATS INTERNAL USE'!A:D,3,0),10000)</f>
        <v>10000</v>
      </c>
      <c r="EH26" s="16">
        <f t="shared" si="26"/>
        <v>10000</v>
      </c>
      <c r="EI26" s="16">
        <f t="shared" si="27"/>
        <v>1</v>
      </c>
      <c r="EJ26" s="16">
        <f t="shared" si="90"/>
        <v>19</v>
      </c>
      <c r="EK26" s="16">
        <f>IFERROR(VLOOKUP(B26,'SUBCATS INTERNAL USE'!G:I,3,0), 10000)</f>
        <v>10000</v>
      </c>
      <c r="EN26" s="163">
        <f t="shared" si="28"/>
        <v>1</v>
      </c>
      <c r="EO26" s="163">
        <f t="shared" si="29"/>
        <v>1</v>
      </c>
      <c r="EP26" s="163">
        <f t="shared" si="30"/>
        <v>1</v>
      </c>
      <c r="EQ26" s="163">
        <f t="shared" si="31"/>
        <v>1</v>
      </c>
      <c r="ER26" s="163">
        <f t="shared" si="32"/>
        <v>1</v>
      </c>
      <c r="ES26" s="163">
        <f t="shared" si="33"/>
        <v>1</v>
      </c>
      <c r="ET26" s="163">
        <f t="shared" si="34"/>
        <v>1</v>
      </c>
      <c r="EU26" s="163">
        <f t="shared" si="35"/>
        <v>1</v>
      </c>
      <c r="EV26" s="163">
        <f t="shared" si="36"/>
        <v>0</v>
      </c>
      <c r="EW26" s="163">
        <f t="shared" si="37"/>
        <v>1</v>
      </c>
      <c r="EX26" s="163">
        <f t="shared" si="38"/>
        <v>1</v>
      </c>
      <c r="EY26" s="163">
        <f t="shared" si="39"/>
        <v>1</v>
      </c>
      <c r="EZ26" s="163">
        <f t="shared" si="40"/>
        <v>1</v>
      </c>
      <c r="FA26" s="163">
        <f t="shared" si="41"/>
        <v>1</v>
      </c>
      <c r="FB26" s="163">
        <f t="shared" si="42"/>
        <v>1</v>
      </c>
      <c r="FC26" s="163">
        <f t="shared" si="43"/>
        <v>14</v>
      </c>
      <c r="FD26" s="163">
        <f t="shared" si="44"/>
        <v>0</v>
      </c>
      <c r="FF26" s="16">
        <f t="shared" si="91"/>
        <v>0</v>
      </c>
      <c r="FG26" s="16" t="str">
        <f t="shared" si="45"/>
        <v>1</v>
      </c>
    </row>
    <row r="27" spans="1:163" s="52" customFormat="1" ht="11.25" customHeight="1">
      <c r="A27" s="1040">
        <v>13</v>
      </c>
      <c r="B27" s="490"/>
      <c r="C27" s="490" t="str">
        <f t="shared" si="3"/>
        <v/>
      </c>
      <c r="D27" s="490"/>
      <c r="E27" s="1040"/>
      <c r="F27" s="1041"/>
      <c r="G27" s="1038"/>
      <c r="H27" s="1038"/>
      <c r="I27" s="1323"/>
      <c r="J27" s="24"/>
      <c r="K27" s="24"/>
      <c r="L27" s="24"/>
      <c r="M27" s="24"/>
      <c r="N27" s="24"/>
      <c r="O27" s="24"/>
      <c r="P27" s="101" t="str">
        <f t="shared" si="4"/>
        <v>MP</v>
      </c>
      <c r="Q27" s="493" t="str">
        <f t="shared" si="92"/>
        <v/>
      </c>
      <c r="R27" s="101"/>
      <c r="S27" s="257" t="e">
        <f t="shared" si="46"/>
        <v>#DIV/0!</v>
      </c>
      <c r="T27" s="1503">
        <f t="shared" si="47"/>
        <v>0</v>
      </c>
      <c r="U27" s="1477"/>
      <c r="V27" s="258"/>
      <c r="W27" s="102"/>
      <c r="X27" s="400">
        <f t="shared" si="7"/>
        <v>0</v>
      </c>
      <c r="Y27" s="913"/>
      <c r="Z27" s="299">
        <f t="shared" si="8"/>
        <v>0</v>
      </c>
      <c r="AA27" s="259">
        <f>ROUND(IFERROR(SUM($AI$6/$AI$7*Q27/O27)+('Inbound Freight New'!$A$3*CZ27/R27),0),2)</f>
        <v>0</v>
      </c>
      <c r="AB27" s="260">
        <f t="shared" si="48"/>
        <v>0</v>
      </c>
      <c r="AC27" s="259">
        <f t="shared" si="49"/>
        <v>0</v>
      </c>
      <c r="AD27" s="261"/>
      <c r="AE27" s="260">
        <f t="shared" si="50"/>
        <v>0</v>
      </c>
      <c r="AF27" s="262">
        <f t="shared" si="51"/>
        <v>0</v>
      </c>
      <c r="AG27" s="263">
        <f t="shared" si="11"/>
        <v>0</v>
      </c>
      <c r="AH27" s="316">
        <f t="shared" si="52"/>
        <v>0.02</v>
      </c>
      <c r="AI27" s="262">
        <f t="shared" si="53"/>
        <v>0</v>
      </c>
      <c r="AJ27" s="703">
        <f t="shared" si="54"/>
        <v>0</v>
      </c>
      <c r="AK27" s="1302">
        <f t="shared" si="55"/>
        <v>0</v>
      </c>
      <c r="AL27" s="703">
        <f t="shared" si="56"/>
        <v>0.02</v>
      </c>
      <c r="AM27" s="262">
        <f t="shared" si="57"/>
        <v>0</v>
      </c>
      <c r="AN27" s="102"/>
      <c r="AO27" s="102"/>
      <c r="AP27" s="264">
        <f t="shared" si="58"/>
        <v>0</v>
      </c>
      <c r="AQ27" s="265">
        <f t="shared" si="59"/>
        <v>0</v>
      </c>
      <c r="AR27" s="266">
        <f t="shared" si="60"/>
        <v>0</v>
      </c>
      <c r="AS27" s="265">
        <f t="shared" si="61"/>
        <v>0</v>
      </c>
      <c r="AT27" s="267">
        <f t="shared" si="62"/>
        <v>0</v>
      </c>
      <c r="AU27" s="268"/>
      <c r="AV27" s="267"/>
      <c r="AW27" s="24"/>
      <c r="AX27" s="24"/>
      <c r="AY27" s="487"/>
      <c r="AZ27" s="270"/>
      <c r="BA27" s="256"/>
      <c r="BB27" s="256"/>
      <c r="BC27" s="256"/>
      <c r="BD27" s="256"/>
      <c r="BE27" s="490"/>
      <c r="BF27" s="490" t="str">
        <f t="shared" si="63"/>
        <v/>
      </c>
      <c r="BG27" s="493" t="str">
        <f t="shared" si="93"/>
        <v/>
      </c>
      <c r="BH27" s="490"/>
      <c r="BI27" s="490"/>
      <c r="BJ27" s="490"/>
      <c r="BK27" s="490"/>
      <c r="BL27" s="490"/>
      <c r="BM27" s="490"/>
      <c r="BN27" s="319"/>
      <c r="BO27" s="319"/>
      <c r="BP27" s="319"/>
      <c r="BQ27" s="319" t="str">
        <f t="shared" si="14"/>
        <v/>
      </c>
      <c r="BR27" s="439" t="str">
        <f t="shared" si="64"/>
        <v/>
      </c>
      <c r="BS27" s="439" t="str">
        <f t="shared" si="65"/>
        <v/>
      </c>
      <c r="BT27" s="439" t="str">
        <f t="shared" si="66"/>
        <v/>
      </c>
      <c r="BU27" s="440" t="str">
        <f t="shared" si="16"/>
        <v/>
      </c>
      <c r="BV27" s="440" t="str">
        <f t="shared" si="17"/>
        <v/>
      </c>
      <c r="BW27" s="440" t="str">
        <f t="shared" si="18"/>
        <v/>
      </c>
      <c r="BX27" s="440" t="str">
        <f t="shared" si="67"/>
        <v/>
      </c>
      <c r="BY27" s="440" t="str">
        <f t="shared" si="20"/>
        <v/>
      </c>
      <c r="BZ27" s="440" t="str">
        <f t="shared" si="21"/>
        <v/>
      </c>
      <c r="CA27" s="440" t="str">
        <f t="shared" si="22"/>
        <v/>
      </c>
      <c r="CB27" s="663" t="str">
        <f t="shared" si="68"/>
        <v/>
      </c>
      <c r="CC27" s="663" t="str">
        <f t="shared" si="69"/>
        <v/>
      </c>
      <c r="CD27" s="663" t="str">
        <f t="shared" si="70"/>
        <v/>
      </c>
      <c r="CE27" s="663" t="str">
        <f t="shared" si="71"/>
        <v/>
      </c>
      <c r="CF27" s="663" t="str">
        <f t="shared" si="72"/>
        <v/>
      </c>
      <c r="CG27" s="439" t="str">
        <f t="shared" si="73"/>
        <v/>
      </c>
      <c r="CH27" s="440"/>
      <c r="CI27" s="440"/>
      <c r="CJ27" s="440"/>
      <c r="CK27" s="440"/>
      <c r="CL27" s="440"/>
      <c r="CM27" s="440"/>
      <c r="CN27" s="729" t="str">
        <f t="shared" si="74"/>
        <v/>
      </c>
      <c r="CO27" s="729" t="str">
        <f t="shared" si="75"/>
        <v/>
      </c>
      <c r="CP27" s="729" t="str">
        <f t="shared" si="76"/>
        <v/>
      </c>
      <c r="CQ27" s="729" t="str">
        <f t="shared" si="77"/>
        <v/>
      </c>
      <c r="CR27" s="729" t="str">
        <f t="shared" si="78"/>
        <v/>
      </c>
      <c r="CS27" s="729" t="str">
        <f t="shared" si="79"/>
        <v/>
      </c>
      <c r="CT27" s="729" t="str">
        <f t="shared" si="80"/>
        <v/>
      </c>
      <c r="CU27" s="729" t="str">
        <f t="shared" si="81"/>
        <v/>
      </c>
      <c r="CV27" s="729" t="str">
        <f t="shared" si="82"/>
        <v/>
      </c>
      <c r="CW27" s="16" t="str">
        <f t="shared" si="83"/>
        <v/>
      </c>
      <c r="CX27" s="16" t="str">
        <f t="shared" si="84"/>
        <v/>
      </c>
      <c r="CY27" s="16" t="str">
        <f t="shared" si="85"/>
        <v/>
      </c>
      <c r="CZ27" s="650">
        <f t="shared" si="86"/>
        <v>0</v>
      </c>
      <c r="DB27" s="652"/>
      <c r="DC27" s="655">
        <f t="shared" si="23"/>
        <v>0</v>
      </c>
      <c r="DD27" s="654" t="str">
        <f t="shared" si="24"/>
        <v/>
      </c>
      <c r="DE27" s="650">
        <f t="shared" si="25"/>
        <v>0</v>
      </c>
      <c r="DH27" s="653" t="s">
        <v>4862</v>
      </c>
      <c r="DI27" s="52">
        <f t="shared" si="87"/>
        <v>0</v>
      </c>
      <c r="DJ27" s="52">
        <f t="shared" si="88"/>
        <v>0</v>
      </c>
      <c r="DK27" s="52">
        <f t="shared" si="89"/>
        <v>0</v>
      </c>
      <c r="EG27" s="16">
        <f>IFERROR(VLOOKUP(B27,'SUBCATS INTERNAL USE'!A:D,3,0),10000)</f>
        <v>10000</v>
      </c>
      <c r="EH27" s="16">
        <f t="shared" si="26"/>
        <v>10000</v>
      </c>
      <c r="EI27" s="16">
        <f t="shared" si="27"/>
        <v>1</v>
      </c>
      <c r="EJ27" s="16">
        <f t="shared" si="90"/>
        <v>19</v>
      </c>
      <c r="EK27" s="16">
        <f>IFERROR(VLOOKUP(B27,'SUBCATS INTERNAL USE'!G:I,3,0), 10000)</f>
        <v>10000</v>
      </c>
      <c r="EN27" s="163">
        <f t="shared" si="28"/>
        <v>1</v>
      </c>
      <c r="EO27" s="163">
        <f t="shared" si="29"/>
        <v>1</v>
      </c>
      <c r="EP27" s="163">
        <f t="shared" si="30"/>
        <v>1</v>
      </c>
      <c r="EQ27" s="163">
        <f t="shared" si="31"/>
        <v>1</v>
      </c>
      <c r="ER27" s="163">
        <f t="shared" si="32"/>
        <v>1</v>
      </c>
      <c r="ES27" s="163">
        <f t="shared" si="33"/>
        <v>1</v>
      </c>
      <c r="ET27" s="163">
        <f t="shared" si="34"/>
        <v>1</v>
      </c>
      <c r="EU27" s="163">
        <f t="shared" si="35"/>
        <v>1</v>
      </c>
      <c r="EV27" s="163">
        <f t="shared" si="36"/>
        <v>0</v>
      </c>
      <c r="EW27" s="163">
        <f t="shared" si="37"/>
        <v>1</v>
      </c>
      <c r="EX27" s="163">
        <f t="shared" si="38"/>
        <v>1</v>
      </c>
      <c r="EY27" s="163">
        <f t="shared" si="39"/>
        <v>1</v>
      </c>
      <c r="EZ27" s="163">
        <f t="shared" si="40"/>
        <v>1</v>
      </c>
      <c r="FA27" s="163">
        <f t="shared" si="41"/>
        <v>1</v>
      </c>
      <c r="FB27" s="163">
        <f t="shared" si="42"/>
        <v>1</v>
      </c>
      <c r="FC27" s="163">
        <f t="shared" si="43"/>
        <v>14</v>
      </c>
      <c r="FD27" s="163">
        <f t="shared" si="44"/>
        <v>0</v>
      </c>
      <c r="FF27" s="16">
        <f t="shared" si="91"/>
        <v>0</v>
      </c>
      <c r="FG27" s="16" t="str">
        <f t="shared" si="45"/>
        <v>1</v>
      </c>
    </row>
    <row r="28" spans="1:163" s="52" customFormat="1" ht="11.25" customHeight="1">
      <c r="A28" s="1040">
        <v>14</v>
      </c>
      <c r="B28" s="490"/>
      <c r="C28" s="490" t="str">
        <f t="shared" si="3"/>
        <v/>
      </c>
      <c r="D28" s="490"/>
      <c r="E28" s="1040"/>
      <c r="F28" s="1041"/>
      <c r="G28" s="1038"/>
      <c r="H28" s="1038"/>
      <c r="I28" s="1323"/>
      <c r="J28" s="24"/>
      <c r="K28" s="24"/>
      <c r="L28" s="24"/>
      <c r="M28" s="24"/>
      <c r="N28" s="24"/>
      <c r="O28" s="24"/>
      <c r="P28" s="101" t="str">
        <f t="shared" si="4"/>
        <v>MP</v>
      </c>
      <c r="Q28" s="493" t="str">
        <f t="shared" si="92"/>
        <v/>
      </c>
      <c r="R28" s="101"/>
      <c r="S28" s="257" t="e">
        <f t="shared" si="46"/>
        <v>#DIV/0!</v>
      </c>
      <c r="T28" s="1503">
        <f t="shared" si="47"/>
        <v>0</v>
      </c>
      <c r="U28" s="1477"/>
      <c r="V28" s="258"/>
      <c r="W28" s="102"/>
      <c r="X28" s="400">
        <f t="shared" si="7"/>
        <v>0</v>
      </c>
      <c r="Y28" s="913"/>
      <c r="Z28" s="299">
        <f t="shared" si="8"/>
        <v>0</v>
      </c>
      <c r="AA28" s="259">
        <f>ROUND(IFERROR(SUM($AI$6/$AI$7*Q28/O28)+('Inbound Freight New'!$A$3*CZ28/R28),0),2)</f>
        <v>0</v>
      </c>
      <c r="AB28" s="260">
        <f t="shared" si="48"/>
        <v>0</v>
      </c>
      <c r="AC28" s="259">
        <f t="shared" si="49"/>
        <v>0</v>
      </c>
      <c r="AD28" s="261"/>
      <c r="AE28" s="260">
        <f t="shared" si="50"/>
        <v>0</v>
      </c>
      <c r="AF28" s="262">
        <f t="shared" si="51"/>
        <v>0</v>
      </c>
      <c r="AG28" s="263">
        <f t="shared" si="11"/>
        <v>0</v>
      </c>
      <c r="AH28" s="316">
        <f t="shared" si="52"/>
        <v>0.02</v>
      </c>
      <c r="AI28" s="262">
        <f t="shared" si="53"/>
        <v>0</v>
      </c>
      <c r="AJ28" s="703">
        <f t="shared" si="54"/>
        <v>0</v>
      </c>
      <c r="AK28" s="1302">
        <f t="shared" si="55"/>
        <v>0</v>
      </c>
      <c r="AL28" s="703">
        <f t="shared" si="56"/>
        <v>0.02</v>
      </c>
      <c r="AM28" s="262">
        <f t="shared" si="57"/>
        <v>0</v>
      </c>
      <c r="AN28" s="102"/>
      <c r="AO28" s="102"/>
      <c r="AP28" s="264">
        <f t="shared" si="58"/>
        <v>0</v>
      </c>
      <c r="AQ28" s="265">
        <f t="shared" si="59"/>
        <v>0</v>
      </c>
      <c r="AR28" s="266">
        <f t="shared" si="60"/>
        <v>0</v>
      </c>
      <c r="AS28" s="265">
        <f t="shared" si="61"/>
        <v>0</v>
      </c>
      <c r="AT28" s="267">
        <f t="shared" si="62"/>
        <v>0</v>
      </c>
      <c r="AU28" s="268"/>
      <c r="AV28" s="267"/>
      <c r="AW28" s="24"/>
      <c r="AX28" s="24"/>
      <c r="AY28" s="487"/>
      <c r="AZ28" s="270"/>
      <c r="BA28" s="256"/>
      <c r="BB28" s="256"/>
      <c r="BC28" s="256"/>
      <c r="BD28" s="256"/>
      <c r="BE28" s="490"/>
      <c r="BF28" s="490" t="str">
        <f t="shared" si="63"/>
        <v/>
      </c>
      <c r="BG28" s="493" t="str">
        <f t="shared" si="93"/>
        <v/>
      </c>
      <c r="BH28" s="490"/>
      <c r="BI28" s="490"/>
      <c r="BJ28" s="490"/>
      <c r="BK28" s="490"/>
      <c r="BL28" s="490"/>
      <c r="BM28" s="490"/>
      <c r="BN28" s="319"/>
      <c r="BO28" s="319"/>
      <c r="BP28" s="319"/>
      <c r="BQ28" s="319" t="str">
        <f t="shared" si="14"/>
        <v/>
      </c>
      <c r="BR28" s="439" t="str">
        <f t="shared" si="64"/>
        <v/>
      </c>
      <c r="BS28" s="439" t="str">
        <f t="shared" si="65"/>
        <v/>
      </c>
      <c r="BT28" s="439" t="str">
        <f t="shared" si="66"/>
        <v/>
      </c>
      <c r="BU28" s="440" t="str">
        <f t="shared" si="16"/>
        <v/>
      </c>
      <c r="BV28" s="440" t="str">
        <f t="shared" si="17"/>
        <v/>
      </c>
      <c r="BW28" s="440" t="str">
        <f t="shared" si="18"/>
        <v/>
      </c>
      <c r="BX28" s="440" t="str">
        <f t="shared" si="67"/>
        <v/>
      </c>
      <c r="BY28" s="440" t="str">
        <f t="shared" si="20"/>
        <v/>
      </c>
      <c r="BZ28" s="440" t="str">
        <f t="shared" si="21"/>
        <v/>
      </c>
      <c r="CA28" s="440" t="str">
        <f t="shared" si="22"/>
        <v/>
      </c>
      <c r="CB28" s="663" t="str">
        <f t="shared" si="68"/>
        <v/>
      </c>
      <c r="CC28" s="663" t="str">
        <f t="shared" si="69"/>
        <v/>
      </c>
      <c r="CD28" s="663" t="str">
        <f t="shared" si="70"/>
        <v/>
      </c>
      <c r="CE28" s="663" t="str">
        <f t="shared" si="71"/>
        <v/>
      </c>
      <c r="CF28" s="663" t="str">
        <f t="shared" si="72"/>
        <v/>
      </c>
      <c r="CG28" s="439" t="str">
        <f t="shared" si="73"/>
        <v/>
      </c>
      <c r="CH28" s="440"/>
      <c r="CI28" s="440"/>
      <c r="CJ28" s="440"/>
      <c r="CK28" s="440"/>
      <c r="CL28" s="440"/>
      <c r="CM28" s="440"/>
      <c r="CN28" s="729" t="str">
        <f t="shared" si="74"/>
        <v/>
      </c>
      <c r="CO28" s="729" t="str">
        <f t="shared" si="75"/>
        <v/>
      </c>
      <c r="CP28" s="729" t="str">
        <f t="shared" si="76"/>
        <v/>
      </c>
      <c r="CQ28" s="729" t="str">
        <f t="shared" si="77"/>
        <v/>
      </c>
      <c r="CR28" s="729" t="str">
        <f t="shared" si="78"/>
        <v/>
      </c>
      <c r="CS28" s="729" t="str">
        <f t="shared" si="79"/>
        <v/>
      </c>
      <c r="CT28" s="729" t="str">
        <f t="shared" si="80"/>
        <v/>
      </c>
      <c r="CU28" s="729" t="str">
        <f t="shared" si="81"/>
        <v/>
      </c>
      <c r="CV28" s="729" t="str">
        <f t="shared" si="82"/>
        <v/>
      </c>
      <c r="CW28" s="16" t="str">
        <f t="shared" si="83"/>
        <v/>
      </c>
      <c r="CX28" s="16" t="str">
        <f t="shared" si="84"/>
        <v/>
      </c>
      <c r="CY28" s="16" t="str">
        <f t="shared" si="85"/>
        <v/>
      </c>
      <c r="CZ28" s="650">
        <f t="shared" si="86"/>
        <v>0</v>
      </c>
      <c r="DB28" s="652"/>
      <c r="DC28" s="655">
        <f t="shared" si="23"/>
        <v>0</v>
      </c>
      <c r="DD28" s="654" t="str">
        <f t="shared" si="24"/>
        <v/>
      </c>
      <c r="DE28" s="650">
        <f t="shared" si="25"/>
        <v>0</v>
      </c>
      <c r="DH28" s="653" t="s">
        <v>96</v>
      </c>
      <c r="DI28" s="52">
        <f t="shared" si="87"/>
        <v>0</v>
      </c>
      <c r="DJ28" s="52">
        <f t="shared" si="88"/>
        <v>0</v>
      </c>
      <c r="DK28" s="52">
        <f t="shared" si="89"/>
        <v>0</v>
      </c>
      <c r="EG28" s="16">
        <f>IFERROR(VLOOKUP(B28,'SUBCATS INTERNAL USE'!A:D,3,0),10000)</f>
        <v>10000</v>
      </c>
      <c r="EH28" s="16">
        <f t="shared" si="26"/>
        <v>10000</v>
      </c>
      <c r="EI28" s="16">
        <f t="shared" si="27"/>
        <v>1</v>
      </c>
      <c r="EJ28" s="16">
        <f t="shared" si="90"/>
        <v>19</v>
      </c>
      <c r="EK28" s="16">
        <f>IFERROR(VLOOKUP(B28,'SUBCATS INTERNAL USE'!G:I,3,0), 10000)</f>
        <v>10000</v>
      </c>
      <c r="EN28" s="163">
        <f t="shared" si="28"/>
        <v>1</v>
      </c>
      <c r="EO28" s="163">
        <f t="shared" si="29"/>
        <v>1</v>
      </c>
      <c r="EP28" s="163">
        <f t="shared" si="30"/>
        <v>1</v>
      </c>
      <c r="EQ28" s="163">
        <f t="shared" si="31"/>
        <v>1</v>
      </c>
      <c r="ER28" s="163">
        <f t="shared" si="32"/>
        <v>1</v>
      </c>
      <c r="ES28" s="163">
        <f t="shared" si="33"/>
        <v>1</v>
      </c>
      <c r="ET28" s="163">
        <f t="shared" si="34"/>
        <v>1</v>
      </c>
      <c r="EU28" s="163">
        <f t="shared" si="35"/>
        <v>1</v>
      </c>
      <c r="EV28" s="163">
        <f t="shared" si="36"/>
        <v>0</v>
      </c>
      <c r="EW28" s="163">
        <f t="shared" si="37"/>
        <v>1</v>
      </c>
      <c r="EX28" s="163">
        <f t="shared" si="38"/>
        <v>1</v>
      </c>
      <c r="EY28" s="163">
        <f t="shared" si="39"/>
        <v>1</v>
      </c>
      <c r="EZ28" s="163">
        <f t="shared" si="40"/>
        <v>1</v>
      </c>
      <c r="FA28" s="163">
        <f t="shared" si="41"/>
        <v>1</v>
      </c>
      <c r="FB28" s="163">
        <f t="shared" si="42"/>
        <v>1</v>
      </c>
      <c r="FC28" s="163">
        <f t="shared" si="43"/>
        <v>14</v>
      </c>
      <c r="FD28" s="163">
        <f t="shared" si="44"/>
        <v>0</v>
      </c>
      <c r="FF28" s="16">
        <f t="shared" si="91"/>
        <v>0</v>
      </c>
      <c r="FG28" s="16" t="str">
        <f t="shared" si="45"/>
        <v>1</v>
      </c>
    </row>
    <row r="29" spans="1:163" s="52" customFormat="1" ht="11.25" customHeight="1">
      <c r="A29" s="1040">
        <v>15</v>
      </c>
      <c r="B29" s="490"/>
      <c r="C29" s="490" t="str">
        <f t="shared" si="3"/>
        <v/>
      </c>
      <c r="D29" s="490"/>
      <c r="E29" s="1040"/>
      <c r="F29" s="1041"/>
      <c r="G29" s="1038"/>
      <c r="H29" s="1038"/>
      <c r="I29" s="1323"/>
      <c r="J29" s="24"/>
      <c r="K29" s="24"/>
      <c r="L29" s="24"/>
      <c r="M29" s="24"/>
      <c r="N29" s="24"/>
      <c r="O29" s="24"/>
      <c r="P29" s="101" t="str">
        <f t="shared" si="4"/>
        <v>MP</v>
      </c>
      <c r="Q29" s="493" t="str">
        <f t="shared" si="92"/>
        <v/>
      </c>
      <c r="R29" s="101"/>
      <c r="S29" s="257" t="e">
        <f t="shared" si="46"/>
        <v>#DIV/0!</v>
      </c>
      <c r="T29" s="1503">
        <f t="shared" si="47"/>
        <v>0</v>
      </c>
      <c r="U29" s="1477"/>
      <c r="V29" s="258"/>
      <c r="W29" s="102"/>
      <c r="X29" s="400">
        <f t="shared" si="7"/>
        <v>0</v>
      </c>
      <c r="Y29" s="913"/>
      <c r="Z29" s="299">
        <f t="shared" si="8"/>
        <v>0</v>
      </c>
      <c r="AA29" s="259">
        <f>ROUND(IFERROR(SUM($AI$6/$AI$7*Q29/O29)+('Inbound Freight New'!$A$3*CZ29/R29),0),2)</f>
        <v>0</v>
      </c>
      <c r="AB29" s="260">
        <f t="shared" si="48"/>
        <v>0</v>
      </c>
      <c r="AC29" s="259">
        <f t="shared" si="49"/>
        <v>0</v>
      </c>
      <c r="AD29" s="261"/>
      <c r="AE29" s="260">
        <f t="shared" si="50"/>
        <v>0</v>
      </c>
      <c r="AF29" s="262">
        <f t="shared" si="51"/>
        <v>0</v>
      </c>
      <c r="AG29" s="263">
        <f t="shared" si="11"/>
        <v>0</v>
      </c>
      <c r="AH29" s="316">
        <f t="shared" si="52"/>
        <v>0.02</v>
      </c>
      <c r="AI29" s="262">
        <f t="shared" si="53"/>
        <v>0</v>
      </c>
      <c r="AJ29" s="703">
        <f t="shared" si="54"/>
        <v>0</v>
      </c>
      <c r="AK29" s="1302">
        <f t="shared" si="55"/>
        <v>0</v>
      </c>
      <c r="AL29" s="703">
        <f t="shared" si="56"/>
        <v>0.02</v>
      </c>
      <c r="AM29" s="262">
        <f t="shared" si="57"/>
        <v>0</v>
      </c>
      <c r="AN29" s="102"/>
      <c r="AO29" s="102"/>
      <c r="AP29" s="264">
        <f t="shared" si="58"/>
        <v>0</v>
      </c>
      <c r="AQ29" s="265">
        <f t="shared" si="59"/>
        <v>0</v>
      </c>
      <c r="AR29" s="266">
        <f t="shared" si="60"/>
        <v>0</v>
      </c>
      <c r="AS29" s="265">
        <f t="shared" si="61"/>
        <v>0</v>
      </c>
      <c r="AT29" s="267">
        <f t="shared" si="62"/>
        <v>0</v>
      </c>
      <c r="AU29" s="268"/>
      <c r="AV29" s="267"/>
      <c r="AW29" s="24"/>
      <c r="AX29" s="24"/>
      <c r="AY29" s="487"/>
      <c r="AZ29" s="270"/>
      <c r="BA29" s="256"/>
      <c r="BB29" s="256"/>
      <c r="BC29" s="256"/>
      <c r="BD29" s="256"/>
      <c r="BE29" s="490"/>
      <c r="BF29" s="490" t="str">
        <f t="shared" si="63"/>
        <v/>
      </c>
      <c r="BG29" s="493" t="str">
        <f t="shared" si="93"/>
        <v/>
      </c>
      <c r="BH29" s="490"/>
      <c r="BI29" s="490"/>
      <c r="BJ29" s="490"/>
      <c r="BK29" s="490"/>
      <c r="BL29" s="490"/>
      <c r="BM29" s="490"/>
      <c r="BN29" s="319"/>
      <c r="BO29" s="319"/>
      <c r="BP29" s="319"/>
      <c r="BQ29" s="319" t="str">
        <f t="shared" si="14"/>
        <v/>
      </c>
      <c r="BR29" s="439" t="str">
        <f t="shared" si="64"/>
        <v/>
      </c>
      <c r="BS29" s="439" t="str">
        <f t="shared" si="65"/>
        <v/>
      </c>
      <c r="BT29" s="439" t="str">
        <f t="shared" si="66"/>
        <v/>
      </c>
      <c r="BU29" s="440" t="str">
        <f t="shared" si="16"/>
        <v/>
      </c>
      <c r="BV29" s="440" t="str">
        <f t="shared" si="17"/>
        <v/>
      </c>
      <c r="BW29" s="440" t="str">
        <f t="shared" si="18"/>
        <v/>
      </c>
      <c r="BX29" s="440" t="str">
        <f t="shared" si="67"/>
        <v/>
      </c>
      <c r="BY29" s="440" t="str">
        <f t="shared" si="20"/>
        <v/>
      </c>
      <c r="BZ29" s="440" t="str">
        <f t="shared" si="21"/>
        <v/>
      </c>
      <c r="CA29" s="440" t="str">
        <f t="shared" si="22"/>
        <v/>
      </c>
      <c r="CB29" s="663" t="str">
        <f t="shared" si="68"/>
        <v/>
      </c>
      <c r="CC29" s="663" t="str">
        <f t="shared" si="69"/>
        <v/>
      </c>
      <c r="CD29" s="663" t="str">
        <f t="shared" si="70"/>
        <v/>
      </c>
      <c r="CE29" s="663" t="str">
        <f t="shared" si="71"/>
        <v/>
      </c>
      <c r="CF29" s="663" t="str">
        <f t="shared" si="72"/>
        <v/>
      </c>
      <c r="CG29" s="439" t="str">
        <f t="shared" si="73"/>
        <v/>
      </c>
      <c r="CH29" s="440"/>
      <c r="CI29" s="440"/>
      <c r="CJ29" s="440"/>
      <c r="CK29" s="440"/>
      <c r="CL29" s="440"/>
      <c r="CM29" s="440"/>
      <c r="CN29" s="729" t="str">
        <f t="shared" si="74"/>
        <v/>
      </c>
      <c r="CO29" s="729" t="str">
        <f t="shared" si="75"/>
        <v/>
      </c>
      <c r="CP29" s="729" t="str">
        <f t="shared" si="76"/>
        <v/>
      </c>
      <c r="CQ29" s="729" t="str">
        <f t="shared" si="77"/>
        <v/>
      </c>
      <c r="CR29" s="729" t="str">
        <f t="shared" si="78"/>
        <v/>
      </c>
      <c r="CS29" s="729" t="str">
        <f t="shared" si="79"/>
        <v/>
      </c>
      <c r="CT29" s="729" t="str">
        <f t="shared" si="80"/>
        <v/>
      </c>
      <c r="CU29" s="729" t="str">
        <f t="shared" si="81"/>
        <v/>
      </c>
      <c r="CV29" s="729" t="str">
        <f t="shared" si="82"/>
        <v/>
      </c>
      <c r="CW29" s="16" t="str">
        <f t="shared" si="83"/>
        <v/>
      </c>
      <c r="CX29" s="16" t="str">
        <f t="shared" si="84"/>
        <v/>
      </c>
      <c r="CY29" s="16" t="str">
        <f t="shared" si="85"/>
        <v/>
      </c>
      <c r="CZ29" s="650">
        <f t="shared" si="86"/>
        <v>0</v>
      </c>
      <c r="DB29" s="652"/>
      <c r="DC29" s="655">
        <f t="shared" si="23"/>
        <v>0</v>
      </c>
      <c r="DD29" s="654" t="str">
        <f t="shared" si="24"/>
        <v/>
      </c>
      <c r="DE29" s="650">
        <f t="shared" si="25"/>
        <v>0</v>
      </c>
      <c r="DH29" s="653" t="s">
        <v>4863</v>
      </c>
      <c r="DI29" s="52">
        <f t="shared" si="87"/>
        <v>0</v>
      </c>
      <c r="DJ29" s="52">
        <f t="shared" si="88"/>
        <v>0</v>
      </c>
      <c r="DK29" s="52">
        <f t="shared" si="89"/>
        <v>0</v>
      </c>
      <c r="EG29" s="16">
        <f>IFERROR(VLOOKUP(B29,'SUBCATS INTERNAL USE'!A:D,3,0),10000)</f>
        <v>10000</v>
      </c>
      <c r="EH29" s="16">
        <f t="shared" si="26"/>
        <v>10000</v>
      </c>
      <c r="EI29" s="16">
        <f t="shared" si="27"/>
        <v>1</v>
      </c>
      <c r="EJ29" s="16">
        <f t="shared" si="90"/>
        <v>19</v>
      </c>
      <c r="EK29" s="16">
        <f>IFERROR(VLOOKUP(B29,'SUBCATS INTERNAL USE'!G:I,3,0), 10000)</f>
        <v>10000</v>
      </c>
      <c r="EN29" s="163">
        <f t="shared" si="28"/>
        <v>1</v>
      </c>
      <c r="EO29" s="163">
        <f t="shared" si="29"/>
        <v>1</v>
      </c>
      <c r="EP29" s="163">
        <f t="shared" si="30"/>
        <v>1</v>
      </c>
      <c r="EQ29" s="163">
        <f t="shared" si="31"/>
        <v>1</v>
      </c>
      <c r="ER29" s="163">
        <f t="shared" si="32"/>
        <v>1</v>
      </c>
      <c r="ES29" s="163">
        <f t="shared" si="33"/>
        <v>1</v>
      </c>
      <c r="ET29" s="163">
        <f t="shared" si="34"/>
        <v>1</v>
      </c>
      <c r="EU29" s="163">
        <f t="shared" si="35"/>
        <v>1</v>
      </c>
      <c r="EV29" s="163">
        <f t="shared" si="36"/>
        <v>0</v>
      </c>
      <c r="EW29" s="163">
        <f t="shared" si="37"/>
        <v>1</v>
      </c>
      <c r="EX29" s="163">
        <f t="shared" si="38"/>
        <v>1</v>
      </c>
      <c r="EY29" s="163">
        <f t="shared" si="39"/>
        <v>1</v>
      </c>
      <c r="EZ29" s="163">
        <f t="shared" si="40"/>
        <v>1</v>
      </c>
      <c r="FA29" s="163">
        <f t="shared" si="41"/>
        <v>1</v>
      </c>
      <c r="FB29" s="163">
        <f t="shared" si="42"/>
        <v>1</v>
      </c>
      <c r="FC29" s="163">
        <f t="shared" si="43"/>
        <v>14</v>
      </c>
      <c r="FD29" s="163">
        <f t="shared" si="44"/>
        <v>0</v>
      </c>
      <c r="FF29" s="16">
        <f t="shared" si="91"/>
        <v>0</v>
      </c>
      <c r="FG29" s="16" t="str">
        <f t="shared" si="45"/>
        <v>1</v>
      </c>
    </row>
    <row r="30" spans="1:163" s="52" customFormat="1" ht="11.25" customHeight="1">
      <c r="A30" s="1040">
        <v>16</v>
      </c>
      <c r="B30" s="490"/>
      <c r="C30" s="490" t="str">
        <f t="shared" si="3"/>
        <v/>
      </c>
      <c r="D30" s="490"/>
      <c r="E30" s="1040"/>
      <c r="F30" s="1041"/>
      <c r="G30" s="1038"/>
      <c r="H30" s="1038"/>
      <c r="I30" s="1323"/>
      <c r="J30" s="24"/>
      <c r="K30" s="24"/>
      <c r="L30" s="24"/>
      <c r="M30" s="24"/>
      <c r="N30" s="24"/>
      <c r="O30" s="24"/>
      <c r="P30" s="101" t="str">
        <f t="shared" si="4"/>
        <v>MP</v>
      </c>
      <c r="Q30" s="493" t="str">
        <f t="shared" si="92"/>
        <v/>
      </c>
      <c r="R30" s="101"/>
      <c r="S30" s="257" t="e">
        <f t="shared" si="46"/>
        <v>#DIV/0!</v>
      </c>
      <c r="T30" s="1503">
        <f t="shared" si="47"/>
        <v>0</v>
      </c>
      <c r="U30" s="1477"/>
      <c r="V30" s="258"/>
      <c r="W30" s="102"/>
      <c r="X30" s="400">
        <f t="shared" si="7"/>
        <v>0</v>
      </c>
      <c r="Y30" s="913"/>
      <c r="Z30" s="299">
        <f t="shared" si="8"/>
        <v>0</v>
      </c>
      <c r="AA30" s="259">
        <f>ROUND(IFERROR(SUM($AI$6/$AI$7*Q30/O30)+('Inbound Freight New'!$A$3*CZ30/R30),0),2)</f>
        <v>0</v>
      </c>
      <c r="AB30" s="260">
        <f t="shared" si="48"/>
        <v>0</v>
      </c>
      <c r="AC30" s="259">
        <f t="shared" si="49"/>
        <v>0</v>
      </c>
      <c r="AD30" s="261"/>
      <c r="AE30" s="260">
        <f t="shared" si="50"/>
        <v>0</v>
      </c>
      <c r="AF30" s="262">
        <f t="shared" si="51"/>
        <v>0</v>
      </c>
      <c r="AG30" s="263">
        <f t="shared" si="11"/>
        <v>0</v>
      </c>
      <c r="AH30" s="316">
        <f t="shared" si="52"/>
        <v>0.02</v>
      </c>
      <c r="AI30" s="262">
        <f t="shared" si="53"/>
        <v>0</v>
      </c>
      <c r="AJ30" s="703">
        <f t="shared" si="54"/>
        <v>0</v>
      </c>
      <c r="AK30" s="1302">
        <f t="shared" si="55"/>
        <v>0</v>
      </c>
      <c r="AL30" s="703">
        <f t="shared" si="56"/>
        <v>0.02</v>
      </c>
      <c r="AM30" s="262">
        <f t="shared" si="57"/>
        <v>0</v>
      </c>
      <c r="AN30" s="102"/>
      <c r="AO30" s="102"/>
      <c r="AP30" s="264">
        <f t="shared" si="58"/>
        <v>0</v>
      </c>
      <c r="AQ30" s="265">
        <f t="shared" si="59"/>
        <v>0</v>
      </c>
      <c r="AR30" s="266">
        <f t="shared" si="60"/>
        <v>0</v>
      </c>
      <c r="AS30" s="265">
        <f t="shared" si="61"/>
        <v>0</v>
      </c>
      <c r="AT30" s="267">
        <f t="shared" si="62"/>
        <v>0</v>
      </c>
      <c r="AU30" s="268"/>
      <c r="AV30" s="267"/>
      <c r="AW30" s="24"/>
      <c r="AX30" s="24"/>
      <c r="AY30" s="487"/>
      <c r="AZ30" s="270"/>
      <c r="BA30" s="256"/>
      <c r="BB30" s="256"/>
      <c r="BC30" s="256"/>
      <c r="BD30" s="256"/>
      <c r="BE30" s="490"/>
      <c r="BF30" s="490" t="str">
        <f t="shared" si="63"/>
        <v/>
      </c>
      <c r="BG30" s="493" t="str">
        <f t="shared" si="93"/>
        <v/>
      </c>
      <c r="BH30" s="490"/>
      <c r="BI30" s="490"/>
      <c r="BJ30" s="490"/>
      <c r="BK30" s="490"/>
      <c r="BL30" s="490"/>
      <c r="BM30" s="490"/>
      <c r="BN30" s="319"/>
      <c r="BO30" s="319"/>
      <c r="BP30" s="319"/>
      <c r="BQ30" s="319" t="str">
        <f t="shared" si="14"/>
        <v/>
      </c>
      <c r="BR30" s="439" t="str">
        <f t="shared" si="64"/>
        <v/>
      </c>
      <c r="BS30" s="439" t="str">
        <f t="shared" si="65"/>
        <v/>
      </c>
      <c r="BT30" s="439" t="str">
        <f t="shared" si="66"/>
        <v/>
      </c>
      <c r="BU30" s="440" t="str">
        <f t="shared" si="16"/>
        <v/>
      </c>
      <c r="BV30" s="440" t="str">
        <f t="shared" si="17"/>
        <v/>
      </c>
      <c r="BW30" s="440" t="str">
        <f t="shared" si="18"/>
        <v/>
      </c>
      <c r="BX30" s="440" t="str">
        <f t="shared" si="67"/>
        <v/>
      </c>
      <c r="BY30" s="440" t="str">
        <f t="shared" si="20"/>
        <v/>
      </c>
      <c r="BZ30" s="440" t="str">
        <f t="shared" si="21"/>
        <v/>
      </c>
      <c r="CA30" s="440" t="str">
        <f t="shared" si="22"/>
        <v/>
      </c>
      <c r="CB30" s="663" t="str">
        <f t="shared" si="68"/>
        <v/>
      </c>
      <c r="CC30" s="663" t="str">
        <f t="shared" si="69"/>
        <v/>
      </c>
      <c r="CD30" s="663" t="str">
        <f t="shared" si="70"/>
        <v/>
      </c>
      <c r="CE30" s="663" t="str">
        <f t="shared" si="71"/>
        <v/>
      </c>
      <c r="CF30" s="663" t="str">
        <f t="shared" si="72"/>
        <v/>
      </c>
      <c r="CG30" s="439" t="str">
        <f t="shared" si="73"/>
        <v/>
      </c>
      <c r="CH30" s="440"/>
      <c r="CI30" s="440"/>
      <c r="CJ30" s="440"/>
      <c r="CK30" s="440"/>
      <c r="CL30" s="440"/>
      <c r="CM30" s="440"/>
      <c r="CN30" s="729" t="str">
        <f t="shared" si="74"/>
        <v/>
      </c>
      <c r="CO30" s="729" t="str">
        <f t="shared" si="75"/>
        <v/>
      </c>
      <c r="CP30" s="729" t="str">
        <f t="shared" si="76"/>
        <v/>
      </c>
      <c r="CQ30" s="729" t="str">
        <f t="shared" si="77"/>
        <v/>
      </c>
      <c r="CR30" s="729" t="str">
        <f t="shared" si="78"/>
        <v/>
      </c>
      <c r="CS30" s="729" t="str">
        <f t="shared" si="79"/>
        <v/>
      </c>
      <c r="CT30" s="729" t="str">
        <f t="shared" si="80"/>
        <v/>
      </c>
      <c r="CU30" s="729" t="str">
        <f t="shared" si="81"/>
        <v/>
      </c>
      <c r="CV30" s="729" t="str">
        <f t="shared" si="82"/>
        <v/>
      </c>
      <c r="CW30" s="16" t="str">
        <f t="shared" si="83"/>
        <v/>
      </c>
      <c r="CX30" s="16" t="str">
        <f t="shared" si="84"/>
        <v/>
      </c>
      <c r="CY30" s="16" t="str">
        <f t="shared" si="85"/>
        <v/>
      </c>
      <c r="CZ30" s="650">
        <f t="shared" si="86"/>
        <v>0</v>
      </c>
      <c r="DB30" s="652"/>
      <c r="DC30" s="655">
        <f t="shared" si="23"/>
        <v>0</v>
      </c>
      <c r="DD30" s="654" t="str">
        <f t="shared" si="24"/>
        <v/>
      </c>
      <c r="DE30" s="650">
        <f t="shared" si="25"/>
        <v>0</v>
      </c>
      <c r="DH30" s="653" t="s">
        <v>4864</v>
      </c>
      <c r="DI30" s="52">
        <f t="shared" si="87"/>
        <v>0</v>
      </c>
      <c r="DJ30" s="52">
        <f t="shared" si="88"/>
        <v>0</v>
      </c>
      <c r="DK30" s="52">
        <f t="shared" si="89"/>
        <v>0</v>
      </c>
      <c r="EG30" s="16">
        <f>IFERROR(VLOOKUP(B30,'SUBCATS INTERNAL USE'!A:D,3,0),10000)</f>
        <v>10000</v>
      </c>
      <c r="EH30" s="16">
        <f t="shared" si="26"/>
        <v>10000</v>
      </c>
      <c r="EI30" s="16">
        <f t="shared" si="27"/>
        <v>1</v>
      </c>
      <c r="EJ30" s="16">
        <f t="shared" si="90"/>
        <v>19</v>
      </c>
      <c r="EK30" s="16">
        <f>IFERROR(VLOOKUP(B30,'SUBCATS INTERNAL USE'!G:I,3,0), 10000)</f>
        <v>10000</v>
      </c>
      <c r="EN30" s="163">
        <f t="shared" si="28"/>
        <v>1</v>
      </c>
      <c r="EO30" s="163">
        <f t="shared" si="29"/>
        <v>1</v>
      </c>
      <c r="EP30" s="163">
        <f t="shared" si="30"/>
        <v>1</v>
      </c>
      <c r="EQ30" s="163">
        <f t="shared" si="31"/>
        <v>1</v>
      </c>
      <c r="ER30" s="163">
        <f t="shared" si="32"/>
        <v>1</v>
      </c>
      <c r="ES30" s="163">
        <f t="shared" si="33"/>
        <v>1</v>
      </c>
      <c r="ET30" s="163">
        <f t="shared" si="34"/>
        <v>1</v>
      </c>
      <c r="EU30" s="163">
        <f t="shared" si="35"/>
        <v>1</v>
      </c>
      <c r="EV30" s="163">
        <f t="shared" si="36"/>
        <v>0</v>
      </c>
      <c r="EW30" s="163">
        <f t="shared" si="37"/>
        <v>1</v>
      </c>
      <c r="EX30" s="163">
        <f t="shared" si="38"/>
        <v>1</v>
      </c>
      <c r="EY30" s="163">
        <f t="shared" si="39"/>
        <v>1</v>
      </c>
      <c r="EZ30" s="163">
        <f t="shared" si="40"/>
        <v>1</v>
      </c>
      <c r="FA30" s="163">
        <f t="shared" si="41"/>
        <v>1</v>
      </c>
      <c r="FB30" s="163">
        <f t="shared" si="42"/>
        <v>1</v>
      </c>
      <c r="FC30" s="163">
        <f t="shared" si="43"/>
        <v>14</v>
      </c>
      <c r="FD30" s="163">
        <f t="shared" si="44"/>
        <v>0</v>
      </c>
      <c r="FF30" s="16">
        <f t="shared" si="91"/>
        <v>0</v>
      </c>
      <c r="FG30" s="16" t="str">
        <f t="shared" si="45"/>
        <v>1</v>
      </c>
    </row>
    <row r="31" spans="1:163" s="52" customFormat="1" ht="11.25" customHeight="1">
      <c r="A31" s="1040">
        <v>17</v>
      </c>
      <c r="B31" s="490"/>
      <c r="C31" s="490" t="str">
        <f t="shared" si="3"/>
        <v/>
      </c>
      <c r="D31" s="490"/>
      <c r="E31" s="1040"/>
      <c r="F31" s="1041"/>
      <c r="G31" s="1038"/>
      <c r="H31" s="1038"/>
      <c r="I31" s="1323"/>
      <c r="J31" s="24"/>
      <c r="K31" s="24"/>
      <c r="L31" s="24"/>
      <c r="M31" s="24"/>
      <c r="N31" s="24"/>
      <c r="O31" s="24"/>
      <c r="P31" s="101" t="str">
        <f t="shared" si="4"/>
        <v>MP</v>
      </c>
      <c r="Q31" s="493" t="str">
        <f t="shared" si="92"/>
        <v/>
      </c>
      <c r="R31" s="101"/>
      <c r="S31" s="257" t="e">
        <f t="shared" si="46"/>
        <v>#DIV/0!</v>
      </c>
      <c r="T31" s="1503">
        <f t="shared" si="47"/>
        <v>0</v>
      </c>
      <c r="U31" s="1477"/>
      <c r="V31" s="258"/>
      <c r="W31" s="102"/>
      <c r="X31" s="400">
        <f t="shared" si="7"/>
        <v>0</v>
      </c>
      <c r="Y31" s="913"/>
      <c r="Z31" s="299">
        <f t="shared" si="8"/>
        <v>0</v>
      </c>
      <c r="AA31" s="259">
        <f>ROUND(IFERROR(SUM($AI$6/$AI$7*Q31/O31)+('Inbound Freight New'!$A$3*CZ31/R31),0),2)</f>
        <v>0</v>
      </c>
      <c r="AB31" s="260">
        <f t="shared" si="48"/>
        <v>0</v>
      </c>
      <c r="AC31" s="259">
        <f t="shared" si="49"/>
        <v>0</v>
      </c>
      <c r="AD31" s="261"/>
      <c r="AE31" s="260">
        <f t="shared" si="50"/>
        <v>0</v>
      </c>
      <c r="AF31" s="262">
        <f t="shared" si="51"/>
        <v>0</v>
      </c>
      <c r="AG31" s="263">
        <f t="shared" si="11"/>
        <v>0</v>
      </c>
      <c r="AH31" s="316">
        <f t="shared" si="52"/>
        <v>0.02</v>
      </c>
      <c r="AI31" s="262">
        <f t="shared" si="53"/>
        <v>0</v>
      </c>
      <c r="AJ31" s="703">
        <f t="shared" si="54"/>
        <v>0</v>
      </c>
      <c r="AK31" s="1302">
        <f t="shared" si="55"/>
        <v>0</v>
      </c>
      <c r="AL31" s="703">
        <f t="shared" si="56"/>
        <v>0.02</v>
      </c>
      <c r="AM31" s="262">
        <f t="shared" si="57"/>
        <v>0</v>
      </c>
      <c r="AN31" s="102"/>
      <c r="AO31" s="102"/>
      <c r="AP31" s="264">
        <f t="shared" si="58"/>
        <v>0</v>
      </c>
      <c r="AQ31" s="265">
        <f t="shared" si="59"/>
        <v>0</v>
      </c>
      <c r="AR31" s="266">
        <f t="shared" si="60"/>
        <v>0</v>
      </c>
      <c r="AS31" s="265">
        <f t="shared" si="61"/>
        <v>0</v>
      </c>
      <c r="AT31" s="267">
        <f t="shared" si="62"/>
        <v>0</v>
      </c>
      <c r="AU31" s="268"/>
      <c r="AV31" s="267"/>
      <c r="AW31" s="24"/>
      <c r="AX31" s="24"/>
      <c r="AY31" s="487"/>
      <c r="AZ31" s="270"/>
      <c r="BA31" s="256"/>
      <c r="BB31" s="256"/>
      <c r="BC31" s="256"/>
      <c r="BD31" s="256"/>
      <c r="BE31" s="490"/>
      <c r="BF31" s="490" t="str">
        <f t="shared" si="63"/>
        <v/>
      </c>
      <c r="BG31" s="493" t="str">
        <f t="shared" si="93"/>
        <v/>
      </c>
      <c r="BH31" s="490"/>
      <c r="BI31" s="490"/>
      <c r="BJ31" s="490"/>
      <c r="BK31" s="490"/>
      <c r="BL31" s="490"/>
      <c r="BM31" s="490"/>
      <c r="BN31" s="319"/>
      <c r="BO31" s="319"/>
      <c r="BP31" s="319"/>
      <c r="BQ31" s="319" t="str">
        <f t="shared" si="14"/>
        <v/>
      </c>
      <c r="BR31" s="439" t="str">
        <f t="shared" si="64"/>
        <v/>
      </c>
      <c r="BS31" s="439" t="str">
        <f t="shared" si="65"/>
        <v/>
      </c>
      <c r="BT31" s="439" t="str">
        <f t="shared" si="66"/>
        <v/>
      </c>
      <c r="BU31" s="440" t="str">
        <f t="shared" si="16"/>
        <v/>
      </c>
      <c r="BV31" s="440" t="str">
        <f t="shared" si="17"/>
        <v/>
      </c>
      <c r="BW31" s="440" t="str">
        <f t="shared" si="18"/>
        <v/>
      </c>
      <c r="BX31" s="440" t="str">
        <f t="shared" si="67"/>
        <v/>
      </c>
      <c r="BY31" s="440" t="str">
        <f t="shared" si="20"/>
        <v/>
      </c>
      <c r="BZ31" s="440" t="str">
        <f t="shared" si="21"/>
        <v/>
      </c>
      <c r="CA31" s="440" t="str">
        <f t="shared" si="22"/>
        <v/>
      </c>
      <c r="CB31" s="663" t="str">
        <f t="shared" si="68"/>
        <v/>
      </c>
      <c r="CC31" s="663" t="str">
        <f t="shared" si="69"/>
        <v/>
      </c>
      <c r="CD31" s="663" t="str">
        <f t="shared" si="70"/>
        <v/>
      </c>
      <c r="CE31" s="663" t="str">
        <f t="shared" si="71"/>
        <v/>
      </c>
      <c r="CF31" s="663" t="str">
        <f t="shared" si="72"/>
        <v/>
      </c>
      <c r="CG31" s="439" t="str">
        <f t="shared" si="73"/>
        <v/>
      </c>
      <c r="CH31" s="440"/>
      <c r="CI31" s="440"/>
      <c r="CJ31" s="440"/>
      <c r="CK31" s="440"/>
      <c r="CL31" s="440"/>
      <c r="CM31" s="440"/>
      <c r="CN31" s="729" t="str">
        <f t="shared" si="74"/>
        <v/>
      </c>
      <c r="CO31" s="729" t="str">
        <f t="shared" si="75"/>
        <v/>
      </c>
      <c r="CP31" s="729" t="str">
        <f t="shared" si="76"/>
        <v/>
      </c>
      <c r="CQ31" s="729" t="str">
        <f t="shared" si="77"/>
        <v/>
      </c>
      <c r="CR31" s="729" t="str">
        <f t="shared" si="78"/>
        <v/>
      </c>
      <c r="CS31" s="729" t="str">
        <f t="shared" si="79"/>
        <v/>
      </c>
      <c r="CT31" s="729" t="str">
        <f t="shared" si="80"/>
        <v/>
      </c>
      <c r="CU31" s="729" t="str">
        <f t="shared" si="81"/>
        <v/>
      </c>
      <c r="CV31" s="729" t="str">
        <f t="shared" si="82"/>
        <v/>
      </c>
      <c r="CW31" s="16" t="str">
        <f t="shared" si="83"/>
        <v/>
      </c>
      <c r="CX31" s="16" t="str">
        <f t="shared" si="84"/>
        <v/>
      </c>
      <c r="CY31" s="16" t="str">
        <f t="shared" si="85"/>
        <v/>
      </c>
      <c r="CZ31" s="650">
        <f t="shared" si="86"/>
        <v>0</v>
      </c>
      <c r="DB31" s="652"/>
      <c r="DC31" s="655">
        <f t="shared" si="23"/>
        <v>0</v>
      </c>
      <c r="DD31" s="654" t="str">
        <f t="shared" si="24"/>
        <v/>
      </c>
      <c r="DE31" s="650">
        <f t="shared" si="25"/>
        <v>0</v>
      </c>
      <c r="DH31" s="653" t="s">
        <v>68</v>
      </c>
      <c r="DI31" s="52">
        <f t="shared" si="87"/>
        <v>0</v>
      </c>
      <c r="DJ31" s="52">
        <f t="shared" si="88"/>
        <v>0</v>
      </c>
      <c r="DK31" s="52">
        <f t="shared" si="89"/>
        <v>0</v>
      </c>
      <c r="EG31" s="16">
        <f>IFERROR(VLOOKUP(B31,'SUBCATS INTERNAL USE'!A:D,3,0),10000)</f>
        <v>10000</v>
      </c>
      <c r="EH31" s="16">
        <f t="shared" si="26"/>
        <v>10000</v>
      </c>
      <c r="EI31" s="16">
        <f t="shared" si="27"/>
        <v>1</v>
      </c>
      <c r="EJ31" s="16">
        <f t="shared" si="90"/>
        <v>19</v>
      </c>
      <c r="EK31" s="16">
        <f>IFERROR(VLOOKUP(B31,'SUBCATS INTERNAL USE'!G:I,3,0), 10000)</f>
        <v>10000</v>
      </c>
      <c r="EN31" s="163">
        <f t="shared" si="28"/>
        <v>1</v>
      </c>
      <c r="EO31" s="163">
        <f t="shared" si="29"/>
        <v>1</v>
      </c>
      <c r="EP31" s="163">
        <f t="shared" si="30"/>
        <v>1</v>
      </c>
      <c r="EQ31" s="163">
        <f t="shared" si="31"/>
        <v>1</v>
      </c>
      <c r="ER31" s="163">
        <f t="shared" si="32"/>
        <v>1</v>
      </c>
      <c r="ES31" s="163">
        <f t="shared" si="33"/>
        <v>1</v>
      </c>
      <c r="ET31" s="163">
        <f t="shared" si="34"/>
        <v>1</v>
      </c>
      <c r="EU31" s="163">
        <f t="shared" si="35"/>
        <v>1</v>
      </c>
      <c r="EV31" s="163">
        <f t="shared" si="36"/>
        <v>0</v>
      </c>
      <c r="EW31" s="163">
        <f t="shared" si="37"/>
        <v>1</v>
      </c>
      <c r="EX31" s="163">
        <f t="shared" si="38"/>
        <v>1</v>
      </c>
      <c r="EY31" s="163">
        <f t="shared" si="39"/>
        <v>1</v>
      </c>
      <c r="EZ31" s="163">
        <f t="shared" si="40"/>
        <v>1</v>
      </c>
      <c r="FA31" s="163">
        <f t="shared" si="41"/>
        <v>1</v>
      </c>
      <c r="FB31" s="163">
        <f t="shared" si="42"/>
        <v>1</v>
      </c>
      <c r="FC31" s="163">
        <f t="shared" si="43"/>
        <v>14</v>
      </c>
      <c r="FD31" s="163">
        <f t="shared" si="44"/>
        <v>0</v>
      </c>
      <c r="FF31" s="16">
        <f t="shared" si="91"/>
        <v>0</v>
      </c>
      <c r="FG31" s="16" t="str">
        <f t="shared" si="45"/>
        <v>1</v>
      </c>
    </row>
    <row r="32" spans="1:163" s="52" customFormat="1" ht="11.25" customHeight="1">
      <c r="A32" s="1040">
        <v>18</v>
      </c>
      <c r="B32" s="490"/>
      <c r="C32" s="490" t="str">
        <f t="shared" si="3"/>
        <v/>
      </c>
      <c r="D32" s="490"/>
      <c r="E32" s="1040"/>
      <c r="F32" s="1041"/>
      <c r="G32" s="1038"/>
      <c r="H32" s="1038"/>
      <c r="I32" s="1323"/>
      <c r="J32" s="24"/>
      <c r="K32" s="24"/>
      <c r="L32" s="24"/>
      <c r="M32" s="24"/>
      <c r="N32" s="24"/>
      <c r="O32" s="24"/>
      <c r="P32" s="101" t="str">
        <f t="shared" si="4"/>
        <v>MP</v>
      </c>
      <c r="Q32" s="493" t="str">
        <f t="shared" si="92"/>
        <v/>
      </c>
      <c r="R32" s="101"/>
      <c r="S32" s="257" t="e">
        <f t="shared" si="46"/>
        <v>#DIV/0!</v>
      </c>
      <c r="T32" s="1503">
        <f t="shared" si="47"/>
        <v>0</v>
      </c>
      <c r="U32" s="1477"/>
      <c r="V32" s="258"/>
      <c r="W32" s="102"/>
      <c r="X32" s="400">
        <f t="shared" si="7"/>
        <v>0</v>
      </c>
      <c r="Y32" s="913"/>
      <c r="Z32" s="299">
        <f t="shared" si="8"/>
        <v>0</v>
      </c>
      <c r="AA32" s="259">
        <f>ROUND(IFERROR(SUM($AI$6/$AI$7*Q32/O32)+('Inbound Freight New'!$A$3*CZ32/R32),0),2)</f>
        <v>0</v>
      </c>
      <c r="AB32" s="260">
        <f t="shared" si="48"/>
        <v>0</v>
      </c>
      <c r="AC32" s="259">
        <f t="shared" si="49"/>
        <v>0</v>
      </c>
      <c r="AD32" s="261"/>
      <c r="AE32" s="260">
        <f t="shared" si="50"/>
        <v>0</v>
      </c>
      <c r="AF32" s="262">
        <f t="shared" si="51"/>
        <v>0</v>
      </c>
      <c r="AG32" s="263">
        <f t="shared" si="11"/>
        <v>0</v>
      </c>
      <c r="AH32" s="316">
        <f t="shared" si="52"/>
        <v>0.02</v>
      </c>
      <c r="AI32" s="262">
        <f t="shared" si="53"/>
        <v>0</v>
      </c>
      <c r="AJ32" s="703">
        <f t="shared" si="54"/>
        <v>0</v>
      </c>
      <c r="AK32" s="1302">
        <f t="shared" si="55"/>
        <v>0</v>
      </c>
      <c r="AL32" s="703">
        <f t="shared" si="56"/>
        <v>0.02</v>
      </c>
      <c r="AM32" s="262">
        <f t="shared" si="57"/>
        <v>0</v>
      </c>
      <c r="AN32" s="102"/>
      <c r="AO32" s="102"/>
      <c r="AP32" s="264">
        <f t="shared" si="58"/>
        <v>0</v>
      </c>
      <c r="AQ32" s="265">
        <f t="shared" si="59"/>
        <v>0</v>
      </c>
      <c r="AR32" s="266">
        <f t="shared" si="60"/>
        <v>0</v>
      </c>
      <c r="AS32" s="265">
        <f t="shared" si="61"/>
        <v>0</v>
      </c>
      <c r="AT32" s="267">
        <f t="shared" si="62"/>
        <v>0</v>
      </c>
      <c r="AU32" s="268"/>
      <c r="AV32" s="267"/>
      <c r="AW32" s="24"/>
      <c r="AX32" s="24"/>
      <c r="AY32" s="487"/>
      <c r="AZ32" s="270"/>
      <c r="BA32" s="256"/>
      <c r="BB32" s="256"/>
      <c r="BC32" s="256"/>
      <c r="BD32" s="256"/>
      <c r="BE32" s="490"/>
      <c r="BF32" s="490" t="str">
        <f t="shared" si="63"/>
        <v/>
      </c>
      <c r="BG32" s="493" t="str">
        <f t="shared" si="93"/>
        <v/>
      </c>
      <c r="BH32" s="490"/>
      <c r="BI32" s="490"/>
      <c r="BJ32" s="490"/>
      <c r="BK32" s="490"/>
      <c r="BL32" s="490"/>
      <c r="BM32" s="490"/>
      <c r="BN32" s="319"/>
      <c r="BO32" s="319"/>
      <c r="BP32" s="319"/>
      <c r="BQ32" s="319" t="str">
        <f t="shared" si="14"/>
        <v/>
      </c>
      <c r="BR32" s="439" t="str">
        <f t="shared" si="64"/>
        <v/>
      </c>
      <c r="BS32" s="439" t="str">
        <f t="shared" si="65"/>
        <v/>
      </c>
      <c r="BT32" s="439" t="str">
        <f t="shared" si="66"/>
        <v/>
      </c>
      <c r="BU32" s="440" t="str">
        <f t="shared" si="16"/>
        <v/>
      </c>
      <c r="BV32" s="440" t="str">
        <f t="shared" si="17"/>
        <v/>
      </c>
      <c r="BW32" s="440" t="str">
        <f t="shared" si="18"/>
        <v/>
      </c>
      <c r="BX32" s="440" t="str">
        <f t="shared" si="67"/>
        <v/>
      </c>
      <c r="BY32" s="440" t="str">
        <f t="shared" si="20"/>
        <v/>
      </c>
      <c r="BZ32" s="440" t="str">
        <f t="shared" si="21"/>
        <v/>
      </c>
      <c r="CA32" s="440" t="str">
        <f t="shared" si="22"/>
        <v/>
      </c>
      <c r="CB32" s="663" t="str">
        <f t="shared" si="68"/>
        <v/>
      </c>
      <c r="CC32" s="663" t="str">
        <f t="shared" si="69"/>
        <v/>
      </c>
      <c r="CD32" s="663" t="str">
        <f t="shared" si="70"/>
        <v/>
      </c>
      <c r="CE32" s="663" t="str">
        <f t="shared" si="71"/>
        <v/>
      </c>
      <c r="CF32" s="663" t="str">
        <f t="shared" si="72"/>
        <v/>
      </c>
      <c r="CG32" s="439" t="str">
        <f t="shared" si="73"/>
        <v/>
      </c>
      <c r="CH32" s="440"/>
      <c r="CI32" s="440"/>
      <c r="CJ32" s="440"/>
      <c r="CK32" s="440"/>
      <c r="CL32" s="440"/>
      <c r="CM32" s="440"/>
      <c r="CN32" s="729" t="str">
        <f t="shared" si="74"/>
        <v/>
      </c>
      <c r="CO32" s="729" t="str">
        <f t="shared" si="75"/>
        <v/>
      </c>
      <c r="CP32" s="729" t="str">
        <f t="shared" si="76"/>
        <v/>
      </c>
      <c r="CQ32" s="729" t="str">
        <f t="shared" si="77"/>
        <v/>
      </c>
      <c r="CR32" s="729" t="str">
        <f t="shared" si="78"/>
        <v/>
      </c>
      <c r="CS32" s="729" t="str">
        <f t="shared" si="79"/>
        <v/>
      </c>
      <c r="CT32" s="729" t="str">
        <f t="shared" si="80"/>
        <v/>
      </c>
      <c r="CU32" s="729" t="str">
        <f t="shared" si="81"/>
        <v/>
      </c>
      <c r="CV32" s="729" t="str">
        <f t="shared" si="82"/>
        <v/>
      </c>
      <c r="CW32" s="16" t="str">
        <f t="shared" si="83"/>
        <v/>
      </c>
      <c r="CX32" s="16" t="str">
        <f t="shared" si="84"/>
        <v/>
      </c>
      <c r="CY32" s="16" t="str">
        <f t="shared" si="85"/>
        <v/>
      </c>
      <c r="CZ32" s="650">
        <f t="shared" si="86"/>
        <v>0</v>
      </c>
      <c r="DB32" s="652"/>
      <c r="DC32" s="655">
        <f t="shared" si="23"/>
        <v>0</v>
      </c>
      <c r="DD32" s="654" t="str">
        <f t="shared" si="24"/>
        <v/>
      </c>
      <c r="DE32" s="650">
        <f t="shared" si="25"/>
        <v>0</v>
      </c>
      <c r="DH32" s="653" t="s">
        <v>4865</v>
      </c>
      <c r="DI32" s="52">
        <f t="shared" si="87"/>
        <v>0</v>
      </c>
      <c r="DJ32" s="52">
        <f t="shared" si="88"/>
        <v>0</v>
      </c>
      <c r="DK32" s="52">
        <f t="shared" si="89"/>
        <v>0</v>
      </c>
      <c r="EG32" s="16">
        <f>IFERROR(VLOOKUP(B32,'SUBCATS INTERNAL USE'!A:D,3,0),10000)</f>
        <v>10000</v>
      </c>
      <c r="EH32" s="16">
        <f t="shared" si="26"/>
        <v>10000</v>
      </c>
      <c r="EI32" s="16">
        <f t="shared" si="27"/>
        <v>1</v>
      </c>
      <c r="EJ32" s="16">
        <f t="shared" si="90"/>
        <v>19</v>
      </c>
      <c r="EK32" s="16">
        <f>IFERROR(VLOOKUP(B32,'SUBCATS INTERNAL USE'!G:I,3,0), 10000)</f>
        <v>10000</v>
      </c>
      <c r="EN32" s="163">
        <f t="shared" si="28"/>
        <v>1</v>
      </c>
      <c r="EO32" s="163">
        <f t="shared" si="29"/>
        <v>1</v>
      </c>
      <c r="EP32" s="163">
        <f t="shared" si="30"/>
        <v>1</v>
      </c>
      <c r="EQ32" s="163">
        <f t="shared" si="31"/>
        <v>1</v>
      </c>
      <c r="ER32" s="163">
        <f t="shared" si="32"/>
        <v>1</v>
      </c>
      <c r="ES32" s="163">
        <f t="shared" si="33"/>
        <v>1</v>
      </c>
      <c r="ET32" s="163">
        <f t="shared" si="34"/>
        <v>1</v>
      </c>
      <c r="EU32" s="163">
        <f t="shared" si="35"/>
        <v>1</v>
      </c>
      <c r="EV32" s="163">
        <f t="shared" si="36"/>
        <v>0</v>
      </c>
      <c r="EW32" s="163">
        <f t="shared" si="37"/>
        <v>1</v>
      </c>
      <c r="EX32" s="163">
        <f t="shared" si="38"/>
        <v>1</v>
      </c>
      <c r="EY32" s="163">
        <f t="shared" si="39"/>
        <v>1</v>
      </c>
      <c r="EZ32" s="163">
        <f t="shared" si="40"/>
        <v>1</v>
      </c>
      <c r="FA32" s="163">
        <f t="shared" si="41"/>
        <v>1</v>
      </c>
      <c r="FB32" s="163">
        <f t="shared" si="42"/>
        <v>1</v>
      </c>
      <c r="FC32" s="163">
        <f t="shared" si="43"/>
        <v>14</v>
      </c>
      <c r="FD32" s="163">
        <f t="shared" si="44"/>
        <v>0</v>
      </c>
      <c r="FF32" s="16">
        <f t="shared" si="91"/>
        <v>0</v>
      </c>
      <c r="FG32" s="16" t="str">
        <f t="shared" si="45"/>
        <v>1</v>
      </c>
    </row>
    <row r="33" spans="1:163" s="52" customFormat="1" ht="11.25" customHeight="1">
      <c r="A33" s="1040">
        <v>19</v>
      </c>
      <c r="B33" s="490"/>
      <c r="C33" s="490" t="str">
        <f t="shared" si="3"/>
        <v/>
      </c>
      <c r="D33" s="490"/>
      <c r="E33" s="1040"/>
      <c r="F33" s="1041"/>
      <c r="G33" s="1038"/>
      <c r="H33" s="1038"/>
      <c r="I33" s="1323"/>
      <c r="J33" s="24"/>
      <c r="K33" s="24"/>
      <c r="L33" s="24"/>
      <c r="M33" s="24"/>
      <c r="N33" s="24"/>
      <c r="O33" s="24"/>
      <c r="P33" s="101" t="str">
        <f t="shared" si="4"/>
        <v>MP</v>
      </c>
      <c r="Q33" s="493" t="str">
        <f t="shared" si="92"/>
        <v/>
      </c>
      <c r="R33" s="101"/>
      <c r="S33" s="257" t="e">
        <f t="shared" si="46"/>
        <v>#DIV/0!</v>
      </c>
      <c r="T33" s="1503">
        <f t="shared" si="47"/>
        <v>0</v>
      </c>
      <c r="U33" s="1477"/>
      <c r="V33" s="258"/>
      <c r="W33" s="102"/>
      <c r="X33" s="400">
        <f t="shared" si="7"/>
        <v>0</v>
      </c>
      <c r="Y33" s="913"/>
      <c r="Z33" s="299">
        <f t="shared" si="8"/>
        <v>0</v>
      </c>
      <c r="AA33" s="259">
        <f>ROUND(IFERROR(SUM($AI$6/$AI$7*Q33/O33)+('Inbound Freight New'!$A$3*CZ33/R33),0),2)</f>
        <v>0</v>
      </c>
      <c r="AB33" s="260">
        <f t="shared" si="48"/>
        <v>0</v>
      </c>
      <c r="AC33" s="259">
        <f t="shared" si="49"/>
        <v>0</v>
      </c>
      <c r="AD33" s="261"/>
      <c r="AE33" s="260">
        <f t="shared" si="50"/>
        <v>0</v>
      </c>
      <c r="AF33" s="262">
        <f t="shared" si="51"/>
        <v>0</v>
      </c>
      <c r="AG33" s="263">
        <f t="shared" si="11"/>
        <v>0</v>
      </c>
      <c r="AH33" s="316">
        <f t="shared" si="52"/>
        <v>0.02</v>
      </c>
      <c r="AI33" s="262">
        <f t="shared" si="53"/>
        <v>0</v>
      </c>
      <c r="AJ33" s="703">
        <f t="shared" si="54"/>
        <v>0</v>
      </c>
      <c r="AK33" s="1302">
        <f t="shared" si="55"/>
        <v>0</v>
      </c>
      <c r="AL33" s="703">
        <f t="shared" si="56"/>
        <v>0.02</v>
      </c>
      <c r="AM33" s="262">
        <f t="shared" si="57"/>
        <v>0</v>
      </c>
      <c r="AN33" s="102"/>
      <c r="AO33" s="102"/>
      <c r="AP33" s="264">
        <f t="shared" si="58"/>
        <v>0</v>
      </c>
      <c r="AQ33" s="265">
        <f t="shared" si="59"/>
        <v>0</v>
      </c>
      <c r="AR33" s="266">
        <f t="shared" si="60"/>
        <v>0</v>
      </c>
      <c r="AS33" s="265">
        <f t="shared" si="61"/>
        <v>0</v>
      </c>
      <c r="AT33" s="267">
        <f t="shared" si="62"/>
        <v>0</v>
      </c>
      <c r="AU33" s="268"/>
      <c r="AV33" s="267"/>
      <c r="AW33" s="24"/>
      <c r="AX33" s="24"/>
      <c r="AY33" s="487"/>
      <c r="AZ33" s="270"/>
      <c r="BA33" s="256"/>
      <c r="BB33" s="256"/>
      <c r="BC33" s="256"/>
      <c r="BD33" s="256"/>
      <c r="BE33" s="490"/>
      <c r="BF33" s="490" t="str">
        <f t="shared" si="63"/>
        <v/>
      </c>
      <c r="BG33" s="493" t="str">
        <f t="shared" si="93"/>
        <v/>
      </c>
      <c r="BH33" s="490"/>
      <c r="BI33" s="490"/>
      <c r="BJ33" s="490"/>
      <c r="BK33" s="490"/>
      <c r="BL33" s="490"/>
      <c r="BM33" s="490"/>
      <c r="BN33" s="319"/>
      <c r="BO33" s="319"/>
      <c r="BP33" s="319"/>
      <c r="BQ33" s="319" t="str">
        <f t="shared" si="14"/>
        <v/>
      </c>
      <c r="BR33" s="439" t="str">
        <f t="shared" si="64"/>
        <v/>
      </c>
      <c r="BS33" s="439" t="str">
        <f t="shared" si="65"/>
        <v/>
      </c>
      <c r="BT33" s="439" t="str">
        <f t="shared" si="66"/>
        <v/>
      </c>
      <c r="BU33" s="440" t="str">
        <f t="shared" si="16"/>
        <v/>
      </c>
      <c r="BV33" s="440" t="str">
        <f t="shared" si="17"/>
        <v/>
      </c>
      <c r="BW33" s="440" t="str">
        <f t="shared" si="18"/>
        <v/>
      </c>
      <c r="BX33" s="440" t="str">
        <f t="shared" si="67"/>
        <v/>
      </c>
      <c r="BY33" s="440" t="str">
        <f t="shared" si="20"/>
        <v/>
      </c>
      <c r="BZ33" s="440" t="str">
        <f t="shared" si="21"/>
        <v/>
      </c>
      <c r="CA33" s="440" t="str">
        <f t="shared" si="22"/>
        <v/>
      </c>
      <c r="CB33" s="663" t="str">
        <f t="shared" si="68"/>
        <v/>
      </c>
      <c r="CC33" s="663" t="str">
        <f t="shared" si="69"/>
        <v/>
      </c>
      <c r="CD33" s="663" t="str">
        <f t="shared" si="70"/>
        <v/>
      </c>
      <c r="CE33" s="663" t="str">
        <f t="shared" si="71"/>
        <v/>
      </c>
      <c r="CF33" s="663" t="str">
        <f t="shared" si="72"/>
        <v/>
      </c>
      <c r="CG33" s="439" t="str">
        <f t="shared" si="73"/>
        <v/>
      </c>
      <c r="CH33" s="440"/>
      <c r="CI33" s="440"/>
      <c r="CJ33" s="440"/>
      <c r="CK33" s="440"/>
      <c r="CL33" s="440"/>
      <c r="CM33" s="440"/>
      <c r="CN33" s="729" t="str">
        <f t="shared" si="74"/>
        <v/>
      </c>
      <c r="CO33" s="729" t="str">
        <f t="shared" si="75"/>
        <v/>
      </c>
      <c r="CP33" s="729" t="str">
        <f t="shared" si="76"/>
        <v/>
      </c>
      <c r="CQ33" s="729" t="str">
        <f t="shared" si="77"/>
        <v/>
      </c>
      <c r="CR33" s="729" t="str">
        <f t="shared" si="78"/>
        <v/>
      </c>
      <c r="CS33" s="729" t="str">
        <f t="shared" si="79"/>
        <v/>
      </c>
      <c r="CT33" s="729" t="str">
        <f t="shared" si="80"/>
        <v/>
      </c>
      <c r="CU33" s="729" t="str">
        <f t="shared" si="81"/>
        <v/>
      </c>
      <c r="CV33" s="729" t="str">
        <f t="shared" si="82"/>
        <v/>
      </c>
      <c r="CW33" s="16" t="str">
        <f t="shared" si="83"/>
        <v/>
      </c>
      <c r="CX33" s="16" t="str">
        <f t="shared" si="84"/>
        <v/>
      </c>
      <c r="CY33" s="16" t="str">
        <f t="shared" si="85"/>
        <v/>
      </c>
      <c r="CZ33" s="650">
        <f t="shared" si="86"/>
        <v>0</v>
      </c>
      <c r="DB33" s="652"/>
      <c r="DC33" s="655">
        <f t="shared" si="23"/>
        <v>0</v>
      </c>
      <c r="DD33" s="654" t="str">
        <f t="shared" si="24"/>
        <v/>
      </c>
      <c r="DE33" s="650">
        <f t="shared" si="25"/>
        <v>0</v>
      </c>
      <c r="DH33" s="653" t="s">
        <v>4866</v>
      </c>
      <c r="DI33" s="52">
        <f t="shared" si="87"/>
        <v>0</v>
      </c>
      <c r="DJ33" s="52">
        <f t="shared" si="88"/>
        <v>0</v>
      </c>
      <c r="DK33" s="52">
        <f t="shared" si="89"/>
        <v>0</v>
      </c>
      <c r="EG33" s="16">
        <f>IFERROR(VLOOKUP(B33,'SUBCATS INTERNAL USE'!A:D,3,0),10000)</f>
        <v>10000</v>
      </c>
      <c r="EH33" s="16">
        <f t="shared" si="26"/>
        <v>10000</v>
      </c>
      <c r="EI33" s="16">
        <f t="shared" si="27"/>
        <v>1</v>
      </c>
      <c r="EJ33" s="16">
        <f t="shared" si="90"/>
        <v>19</v>
      </c>
      <c r="EK33" s="16">
        <f>IFERROR(VLOOKUP(B33,'SUBCATS INTERNAL USE'!G:I,3,0), 10000)</f>
        <v>10000</v>
      </c>
      <c r="EN33" s="163">
        <f t="shared" si="28"/>
        <v>1</v>
      </c>
      <c r="EO33" s="163">
        <f t="shared" si="29"/>
        <v>1</v>
      </c>
      <c r="EP33" s="163">
        <f t="shared" si="30"/>
        <v>1</v>
      </c>
      <c r="EQ33" s="163">
        <f t="shared" si="31"/>
        <v>1</v>
      </c>
      <c r="ER33" s="163">
        <f t="shared" si="32"/>
        <v>1</v>
      </c>
      <c r="ES33" s="163">
        <f t="shared" si="33"/>
        <v>1</v>
      </c>
      <c r="ET33" s="163">
        <f t="shared" si="34"/>
        <v>1</v>
      </c>
      <c r="EU33" s="163">
        <f t="shared" si="35"/>
        <v>1</v>
      </c>
      <c r="EV33" s="163">
        <f t="shared" si="36"/>
        <v>0</v>
      </c>
      <c r="EW33" s="163">
        <f t="shared" si="37"/>
        <v>1</v>
      </c>
      <c r="EX33" s="163">
        <f t="shared" si="38"/>
        <v>1</v>
      </c>
      <c r="EY33" s="163">
        <f t="shared" si="39"/>
        <v>1</v>
      </c>
      <c r="EZ33" s="163">
        <f t="shared" si="40"/>
        <v>1</v>
      </c>
      <c r="FA33" s="163">
        <f t="shared" si="41"/>
        <v>1</v>
      </c>
      <c r="FB33" s="163">
        <f t="shared" si="42"/>
        <v>1</v>
      </c>
      <c r="FC33" s="163">
        <f t="shared" si="43"/>
        <v>14</v>
      </c>
      <c r="FD33" s="163">
        <f t="shared" si="44"/>
        <v>0</v>
      </c>
      <c r="FF33" s="16">
        <f t="shared" si="91"/>
        <v>0</v>
      </c>
      <c r="FG33" s="16" t="str">
        <f t="shared" si="45"/>
        <v>1</v>
      </c>
    </row>
    <row r="34" spans="1:163" s="52" customFormat="1" ht="11.25" customHeight="1">
      <c r="A34" s="1040">
        <v>20</v>
      </c>
      <c r="B34" s="490"/>
      <c r="C34" s="490" t="str">
        <f t="shared" si="3"/>
        <v/>
      </c>
      <c r="D34" s="490"/>
      <c r="E34" s="1040"/>
      <c r="F34" s="1041"/>
      <c r="G34" s="1038"/>
      <c r="H34" s="1038"/>
      <c r="I34" s="1323"/>
      <c r="J34" s="24"/>
      <c r="K34" s="24"/>
      <c r="L34" s="24"/>
      <c r="M34" s="24"/>
      <c r="N34" s="24"/>
      <c r="O34" s="24"/>
      <c r="P34" s="101" t="str">
        <f t="shared" si="4"/>
        <v>MP</v>
      </c>
      <c r="Q34" s="493" t="str">
        <f t="shared" si="92"/>
        <v/>
      </c>
      <c r="R34" s="101"/>
      <c r="S34" s="257" t="e">
        <f t="shared" si="46"/>
        <v>#DIV/0!</v>
      </c>
      <c r="T34" s="1503">
        <f t="shared" si="47"/>
        <v>0</v>
      </c>
      <c r="U34" s="1477"/>
      <c r="V34" s="258"/>
      <c r="W34" s="102"/>
      <c r="X34" s="400">
        <f t="shared" si="7"/>
        <v>0</v>
      </c>
      <c r="Y34" s="913"/>
      <c r="Z34" s="299">
        <f t="shared" si="8"/>
        <v>0</v>
      </c>
      <c r="AA34" s="259">
        <f>ROUND(IFERROR(SUM($AI$6/$AI$7*Q34/O34)+('Inbound Freight New'!$A$3*CZ34/R34),0),2)</f>
        <v>0</v>
      </c>
      <c r="AB34" s="260">
        <f t="shared" si="48"/>
        <v>0</v>
      </c>
      <c r="AC34" s="259">
        <f t="shared" si="49"/>
        <v>0</v>
      </c>
      <c r="AD34" s="261"/>
      <c r="AE34" s="260">
        <f t="shared" si="50"/>
        <v>0</v>
      </c>
      <c r="AF34" s="262">
        <f t="shared" si="51"/>
        <v>0</v>
      </c>
      <c r="AG34" s="263">
        <f t="shared" si="11"/>
        <v>0</v>
      </c>
      <c r="AH34" s="316">
        <f t="shared" si="52"/>
        <v>0.02</v>
      </c>
      <c r="AI34" s="262">
        <f t="shared" si="53"/>
        <v>0</v>
      </c>
      <c r="AJ34" s="703">
        <f t="shared" si="54"/>
        <v>0</v>
      </c>
      <c r="AK34" s="1302">
        <f t="shared" si="55"/>
        <v>0</v>
      </c>
      <c r="AL34" s="703">
        <f t="shared" si="56"/>
        <v>0.02</v>
      </c>
      <c r="AM34" s="262">
        <f t="shared" si="57"/>
        <v>0</v>
      </c>
      <c r="AN34" s="102"/>
      <c r="AO34" s="102"/>
      <c r="AP34" s="264">
        <f t="shared" si="58"/>
        <v>0</v>
      </c>
      <c r="AQ34" s="265">
        <f t="shared" si="59"/>
        <v>0</v>
      </c>
      <c r="AR34" s="266">
        <f t="shared" si="60"/>
        <v>0</v>
      </c>
      <c r="AS34" s="265">
        <f t="shared" si="61"/>
        <v>0</v>
      </c>
      <c r="AT34" s="267">
        <f t="shared" si="62"/>
        <v>0</v>
      </c>
      <c r="AU34" s="268"/>
      <c r="AV34" s="267"/>
      <c r="AW34" s="24"/>
      <c r="AX34" s="24"/>
      <c r="AY34" s="487"/>
      <c r="AZ34" s="270"/>
      <c r="BA34" s="256"/>
      <c r="BB34" s="256"/>
      <c r="BC34" s="256"/>
      <c r="BD34" s="256"/>
      <c r="BE34" s="490"/>
      <c r="BF34" s="490" t="str">
        <f t="shared" si="63"/>
        <v/>
      </c>
      <c r="BG34" s="493" t="str">
        <f t="shared" si="93"/>
        <v/>
      </c>
      <c r="BH34" s="490"/>
      <c r="BI34" s="490"/>
      <c r="BJ34" s="490"/>
      <c r="BK34" s="490"/>
      <c r="BL34" s="490"/>
      <c r="BM34" s="490"/>
      <c r="BN34" s="319"/>
      <c r="BO34" s="319"/>
      <c r="BP34" s="319"/>
      <c r="BQ34" s="319" t="str">
        <f t="shared" si="14"/>
        <v/>
      </c>
      <c r="BR34" s="439" t="str">
        <f t="shared" si="64"/>
        <v/>
      </c>
      <c r="BS34" s="439" t="str">
        <f t="shared" si="65"/>
        <v/>
      </c>
      <c r="BT34" s="439" t="str">
        <f t="shared" si="66"/>
        <v/>
      </c>
      <c r="BU34" s="440" t="str">
        <f t="shared" si="16"/>
        <v/>
      </c>
      <c r="BV34" s="440" t="str">
        <f t="shared" si="17"/>
        <v/>
      </c>
      <c r="BW34" s="440" t="str">
        <f t="shared" si="18"/>
        <v/>
      </c>
      <c r="BX34" s="440" t="str">
        <f t="shared" si="67"/>
        <v/>
      </c>
      <c r="BY34" s="440" t="str">
        <f t="shared" si="20"/>
        <v/>
      </c>
      <c r="BZ34" s="440" t="str">
        <f t="shared" si="21"/>
        <v/>
      </c>
      <c r="CA34" s="440" t="str">
        <f t="shared" si="22"/>
        <v/>
      </c>
      <c r="CB34" s="663" t="str">
        <f t="shared" si="68"/>
        <v/>
      </c>
      <c r="CC34" s="663" t="str">
        <f t="shared" si="69"/>
        <v/>
      </c>
      <c r="CD34" s="663" t="str">
        <f t="shared" si="70"/>
        <v/>
      </c>
      <c r="CE34" s="663" t="str">
        <f t="shared" si="71"/>
        <v/>
      </c>
      <c r="CF34" s="663" t="str">
        <f t="shared" si="72"/>
        <v/>
      </c>
      <c r="CG34" s="439" t="str">
        <f t="shared" si="73"/>
        <v/>
      </c>
      <c r="CH34" s="440"/>
      <c r="CI34" s="440"/>
      <c r="CJ34" s="440"/>
      <c r="CK34" s="440"/>
      <c r="CL34" s="440"/>
      <c r="CM34" s="440"/>
      <c r="CN34" s="729" t="str">
        <f t="shared" si="74"/>
        <v/>
      </c>
      <c r="CO34" s="729" t="str">
        <f t="shared" si="75"/>
        <v/>
      </c>
      <c r="CP34" s="729" t="str">
        <f t="shared" si="76"/>
        <v/>
      </c>
      <c r="CQ34" s="729" t="str">
        <f t="shared" si="77"/>
        <v/>
      </c>
      <c r="CR34" s="729" t="str">
        <f t="shared" si="78"/>
        <v/>
      </c>
      <c r="CS34" s="729" t="str">
        <f t="shared" si="79"/>
        <v/>
      </c>
      <c r="CT34" s="729" t="str">
        <f t="shared" si="80"/>
        <v/>
      </c>
      <c r="CU34" s="729" t="str">
        <f t="shared" si="81"/>
        <v/>
      </c>
      <c r="CV34" s="729" t="str">
        <f t="shared" si="82"/>
        <v/>
      </c>
      <c r="CW34" s="16" t="str">
        <f t="shared" si="83"/>
        <v/>
      </c>
      <c r="CX34" s="16" t="str">
        <f t="shared" si="84"/>
        <v/>
      </c>
      <c r="CY34" s="16" t="str">
        <f t="shared" si="85"/>
        <v/>
      </c>
      <c r="CZ34" s="650">
        <f t="shared" si="86"/>
        <v>0</v>
      </c>
      <c r="DB34" s="652"/>
      <c r="DC34" s="655">
        <f t="shared" si="23"/>
        <v>0</v>
      </c>
      <c r="DD34" s="654" t="str">
        <f t="shared" si="24"/>
        <v/>
      </c>
      <c r="DE34" s="650">
        <f t="shared" si="25"/>
        <v>0</v>
      </c>
      <c r="DH34" s="653" t="s">
        <v>4867</v>
      </c>
      <c r="DI34" s="52">
        <f t="shared" si="87"/>
        <v>0</v>
      </c>
      <c r="DJ34" s="52">
        <f t="shared" si="88"/>
        <v>0</v>
      </c>
      <c r="DK34" s="52">
        <f t="shared" si="89"/>
        <v>0</v>
      </c>
      <c r="EG34" s="16">
        <f>IFERROR(VLOOKUP(B34,'SUBCATS INTERNAL USE'!A:D,3,0),10000)</f>
        <v>10000</v>
      </c>
      <c r="EH34" s="16">
        <f t="shared" si="26"/>
        <v>10000</v>
      </c>
      <c r="EI34" s="16">
        <f t="shared" si="27"/>
        <v>1</v>
      </c>
      <c r="EJ34" s="16">
        <f t="shared" si="90"/>
        <v>19</v>
      </c>
      <c r="EK34" s="16">
        <f>IFERROR(VLOOKUP(B34,'SUBCATS INTERNAL USE'!G:I,3,0), 10000)</f>
        <v>10000</v>
      </c>
      <c r="EN34" s="163">
        <f t="shared" si="28"/>
        <v>1</v>
      </c>
      <c r="EO34" s="163">
        <f t="shared" si="29"/>
        <v>1</v>
      </c>
      <c r="EP34" s="163">
        <f t="shared" si="30"/>
        <v>1</v>
      </c>
      <c r="EQ34" s="163">
        <f t="shared" si="31"/>
        <v>1</v>
      </c>
      <c r="ER34" s="163">
        <f t="shared" si="32"/>
        <v>1</v>
      </c>
      <c r="ES34" s="163">
        <f t="shared" si="33"/>
        <v>1</v>
      </c>
      <c r="ET34" s="163">
        <f t="shared" si="34"/>
        <v>1</v>
      </c>
      <c r="EU34" s="163">
        <f t="shared" si="35"/>
        <v>1</v>
      </c>
      <c r="EV34" s="163">
        <f t="shared" si="36"/>
        <v>0</v>
      </c>
      <c r="EW34" s="163">
        <f t="shared" si="37"/>
        <v>1</v>
      </c>
      <c r="EX34" s="163">
        <f t="shared" si="38"/>
        <v>1</v>
      </c>
      <c r="EY34" s="163">
        <f t="shared" si="39"/>
        <v>1</v>
      </c>
      <c r="EZ34" s="163">
        <f t="shared" si="40"/>
        <v>1</v>
      </c>
      <c r="FA34" s="163">
        <f t="shared" si="41"/>
        <v>1</v>
      </c>
      <c r="FB34" s="163">
        <f t="shared" si="42"/>
        <v>1</v>
      </c>
      <c r="FC34" s="163">
        <f t="shared" si="43"/>
        <v>14</v>
      </c>
      <c r="FD34" s="163">
        <f t="shared" si="44"/>
        <v>0</v>
      </c>
      <c r="FF34" s="16">
        <f t="shared" si="91"/>
        <v>0</v>
      </c>
      <c r="FG34" s="16" t="str">
        <f t="shared" si="45"/>
        <v>1</v>
      </c>
    </row>
    <row r="35" spans="1:163" s="52" customFormat="1" ht="11.25" customHeight="1">
      <c r="A35" s="1040">
        <v>21</v>
      </c>
      <c r="B35" s="490"/>
      <c r="C35" s="490" t="str">
        <f t="shared" si="3"/>
        <v/>
      </c>
      <c r="D35" s="490"/>
      <c r="E35" s="1040"/>
      <c r="F35" s="1041"/>
      <c r="G35" s="1038"/>
      <c r="H35" s="1038"/>
      <c r="I35" s="1323"/>
      <c r="J35" s="24"/>
      <c r="K35" s="24"/>
      <c r="L35" s="24"/>
      <c r="M35" s="24"/>
      <c r="N35" s="24"/>
      <c r="O35" s="24"/>
      <c r="P35" s="101" t="str">
        <f t="shared" si="4"/>
        <v>MP</v>
      </c>
      <c r="Q35" s="493" t="str">
        <f t="shared" si="92"/>
        <v/>
      </c>
      <c r="R35" s="101"/>
      <c r="S35" s="257" t="e">
        <f t="shared" si="46"/>
        <v>#DIV/0!</v>
      </c>
      <c r="T35" s="1503">
        <f t="shared" si="47"/>
        <v>0</v>
      </c>
      <c r="U35" s="1477"/>
      <c r="V35" s="258"/>
      <c r="W35" s="102"/>
      <c r="X35" s="400">
        <f t="shared" si="7"/>
        <v>0</v>
      </c>
      <c r="Y35" s="913"/>
      <c r="Z35" s="299">
        <f t="shared" si="8"/>
        <v>0</v>
      </c>
      <c r="AA35" s="259">
        <f>ROUND(IFERROR(SUM($AI$6/$AI$7*Q35/O35)+('Inbound Freight New'!$A$3*CZ35/R35),0),2)</f>
        <v>0</v>
      </c>
      <c r="AB35" s="260">
        <f t="shared" si="48"/>
        <v>0</v>
      </c>
      <c r="AC35" s="259">
        <f t="shared" si="49"/>
        <v>0</v>
      </c>
      <c r="AD35" s="261"/>
      <c r="AE35" s="260">
        <f t="shared" si="50"/>
        <v>0</v>
      </c>
      <c r="AF35" s="262">
        <f t="shared" si="51"/>
        <v>0</v>
      </c>
      <c r="AG35" s="263">
        <f t="shared" si="11"/>
        <v>0</v>
      </c>
      <c r="AH35" s="316">
        <f t="shared" si="52"/>
        <v>0.02</v>
      </c>
      <c r="AI35" s="262">
        <f t="shared" si="53"/>
        <v>0</v>
      </c>
      <c r="AJ35" s="703">
        <f t="shared" si="54"/>
        <v>0</v>
      </c>
      <c r="AK35" s="1302">
        <f t="shared" si="55"/>
        <v>0</v>
      </c>
      <c r="AL35" s="703">
        <f t="shared" si="56"/>
        <v>0.02</v>
      </c>
      <c r="AM35" s="262">
        <f t="shared" si="57"/>
        <v>0</v>
      </c>
      <c r="AN35" s="102"/>
      <c r="AO35" s="102"/>
      <c r="AP35" s="264">
        <f t="shared" si="58"/>
        <v>0</v>
      </c>
      <c r="AQ35" s="265">
        <f t="shared" si="59"/>
        <v>0</v>
      </c>
      <c r="AR35" s="266">
        <f t="shared" si="60"/>
        <v>0</v>
      </c>
      <c r="AS35" s="265">
        <f t="shared" si="61"/>
        <v>0</v>
      </c>
      <c r="AT35" s="267">
        <f t="shared" si="62"/>
        <v>0</v>
      </c>
      <c r="AU35" s="268"/>
      <c r="AV35" s="267"/>
      <c r="AW35" s="24"/>
      <c r="AX35" s="24"/>
      <c r="AY35" s="487"/>
      <c r="AZ35" s="270"/>
      <c r="BA35" s="256"/>
      <c r="BB35" s="256"/>
      <c r="BC35" s="256"/>
      <c r="BD35" s="256"/>
      <c r="BE35" s="490"/>
      <c r="BF35" s="490" t="str">
        <f t="shared" si="63"/>
        <v/>
      </c>
      <c r="BG35" s="493" t="str">
        <f t="shared" si="93"/>
        <v/>
      </c>
      <c r="BH35" s="490"/>
      <c r="BI35" s="490"/>
      <c r="BJ35" s="490"/>
      <c r="BK35" s="490"/>
      <c r="BL35" s="490"/>
      <c r="BM35" s="490"/>
      <c r="BN35" s="319"/>
      <c r="BO35" s="319"/>
      <c r="BP35" s="319"/>
      <c r="BQ35" s="319" t="str">
        <f t="shared" si="14"/>
        <v/>
      </c>
      <c r="BR35" s="439" t="str">
        <f t="shared" si="64"/>
        <v/>
      </c>
      <c r="BS35" s="439" t="str">
        <f t="shared" si="65"/>
        <v/>
      </c>
      <c r="BT35" s="439" t="str">
        <f t="shared" si="66"/>
        <v/>
      </c>
      <c r="BU35" s="440" t="str">
        <f t="shared" si="16"/>
        <v/>
      </c>
      <c r="BV35" s="440" t="str">
        <f t="shared" si="17"/>
        <v/>
      </c>
      <c r="BW35" s="440" t="str">
        <f t="shared" si="18"/>
        <v/>
      </c>
      <c r="BX35" s="440" t="str">
        <f t="shared" si="67"/>
        <v/>
      </c>
      <c r="BY35" s="440" t="str">
        <f t="shared" si="20"/>
        <v/>
      </c>
      <c r="BZ35" s="440" t="str">
        <f t="shared" si="21"/>
        <v/>
      </c>
      <c r="CA35" s="440" t="str">
        <f t="shared" si="22"/>
        <v/>
      </c>
      <c r="CB35" s="663" t="str">
        <f t="shared" si="68"/>
        <v/>
      </c>
      <c r="CC35" s="663" t="str">
        <f t="shared" si="69"/>
        <v/>
      </c>
      <c r="CD35" s="663" t="str">
        <f t="shared" si="70"/>
        <v/>
      </c>
      <c r="CE35" s="663" t="str">
        <f t="shared" si="71"/>
        <v/>
      </c>
      <c r="CF35" s="663" t="str">
        <f t="shared" si="72"/>
        <v/>
      </c>
      <c r="CG35" s="439" t="str">
        <f t="shared" si="73"/>
        <v/>
      </c>
      <c r="CH35" s="440"/>
      <c r="CI35" s="440"/>
      <c r="CJ35" s="440"/>
      <c r="CK35" s="440"/>
      <c r="CL35" s="440"/>
      <c r="CM35" s="440"/>
      <c r="CN35" s="729" t="str">
        <f t="shared" si="74"/>
        <v/>
      </c>
      <c r="CO35" s="729" t="str">
        <f t="shared" si="75"/>
        <v/>
      </c>
      <c r="CP35" s="729" t="str">
        <f t="shared" si="76"/>
        <v/>
      </c>
      <c r="CQ35" s="729" t="str">
        <f t="shared" si="77"/>
        <v/>
      </c>
      <c r="CR35" s="729" t="str">
        <f t="shared" si="78"/>
        <v/>
      </c>
      <c r="CS35" s="729" t="str">
        <f t="shared" si="79"/>
        <v/>
      </c>
      <c r="CT35" s="729" t="str">
        <f t="shared" si="80"/>
        <v/>
      </c>
      <c r="CU35" s="729" t="str">
        <f t="shared" si="81"/>
        <v/>
      </c>
      <c r="CV35" s="729" t="str">
        <f t="shared" si="82"/>
        <v/>
      </c>
      <c r="CW35" s="16" t="str">
        <f t="shared" si="83"/>
        <v/>
      </c>
      <c r="CX35" s="16" t="str">
        <f t="shared" si="84"/>
        <v/>
      </c>
      <c r="CY35" s="16" t="str">
        <f t="shared" si="85"/>
        <v/>
      </c>
      <c r="CZ35" s="650">
        <f t="shared" si="86"/>
        <v>0</v>
      </c>
      <c r="DB35" s="652"/>
      <c r="DC35" s="655">
        <f t="shared" si="23"/>
        <v>0</v>
      </c>
      <c r="DD35" s="654" t="str">
        <f t="shared" si="24"/>
        <v/>
      </c>
      <c r="DE35" s="650">
        <f t="shared" si="25"/>
        <v>0</v>
      </c>
      <c r="DH35" s="653" t="s">
        <v>4868</v>
      </c>
      <c r="DI35" s="52">
        <f t="shared" si="87"/>
        <v>0</v>
      </c>
      <c r="DJ35" s="52">
        <f t="shared" si="88"/>
        <v>0</v>
      </c>
      <c r="DK35" s="52">
        <f t="shared" si="89"/>
        <v>0</v>
      </c>
      <c r="EG35" s="16">
        <f>IFERROR(VLOOKUP(B35,'SUBCATS INTERNAL USE'!A:D,3,0),10000)</f>
        <v>10000</v>
      </c>
      <c r="EH35" s="16">
        <f t="shared" si="26"/>
        <v>10000</v>
      </c>
      <c r="EI35" s="16">
        <f t="shared" si="27"/>
        <v>1</v>
      </c>
      <c r="EJ35" s="16">
        <f t="shared" si="90"/>
        <v>19</v>
      </c>
      <c r="EK35" s="16">
        <f>IFERROR(VLOOKUP(B35,'SUBCATS INTERNAL USE'!G:I,3,0), 10000)</f>
        <v>10000</v>
      </c>
      <c r="EN35" s="163">
        <f t="shared" si="28"/>
        <v>1</v>
      </c>
      <c r="EO35" s="163">
        <f t="shared" si="29"/>
        <v>1</v>
      </c>
      <c r="EP35" s="163">
        <f t="shared" si="30"/>
        <v>1</v>
      </c>
      <c r="EQ35" s="163">
        <f t="shared" si="31"/>
        <v>1</v>
      </c>
      <c r="ER35" s="163">
        <f t="shared" si="32"/>
        <v>1</v>
      </c>
      <c r="ES35" s="163">
        <f t="shared" si="33"/>
        <v>1</v>
      </c>
      <c r="ET35" s="163">
        <f t="shared" si="34"/>
        <v>1</v>
      </c>
      <c r="EU35" s="163">
        <f t="shared" si="35"/>
        <v>1</v>
      </c>
      <c r="EV35" s="163">
        <f t="shared" si="36"/>
        <v>0</v>
      </c>
      <c r="EW35" s="163">
        <f t="shared" si="37"/>
        <v>1</v>
      </c>
      <c r="EX35" s="163">
        <f t="shared" si="38"/>
        <v>1</v>
      </c>
      <c r="EY35" s="163">
        <f t="shared" si="39"/>
        <v>1</v>
      </c>
      <c r="EZ35" s="163">
        <f t="shared" si="40"/>
        <v>1</v>
      </c>
      <c r="FA35" s="163">
        <f t="shared" si="41"/>
        <v>1</v>
      </c>
      <c r="FB35" s="163">
        <f t="shared" si="42"/>
        <v>1</v>
      </c>
      <c r="FC35" s="163">
        <f t="shared" si="43"/>
        <v>14</v>
      </c>
      <c r="FD35" s="163">
        <f t="shared" si="44"/>
        <v>0</v>
      </c>
      <c r="FF35" s="16">
        <f t="shared" si="91"/>
        <v>0</v>
      </c>
      <c r="FG35" s="16" t="str">
        <f t="shared" si="45"/>
        <v>1</v>
      </c>
    </row>
    <row r="36" spans="1:163" s="52" customFormat="1" ht="11.25" customHeight="1">
      <c r="A36" s="1040">
        <v>22</v>
      </c>
      <c r="B36" s="490"/>
      <c r="C36" s="490" t="str">
        <f t="shared" si="3"/>
        <v/>
      </c>
      <c r="D36" s="490"/>
      <c r="E36" s="1040"/>
      <c r="F36" s="1041"/>
      <c r="G36" s="1038"/>
      <c r="H36" s="1038"/>
      <c r="I36" s="1323"/>
      <c r="J36" s="24"/>
      <c r="K36" s="24"/>
      <c r="L36" s="24"/>
      <c r="M36" s="24"/>
      <c r="N36" s="24"/>
      <c r="O36" s="24"/>
      <c r="P36" s="101" t="str">
        <f t="shared" si="4"/>
        <v>MP</v>
      </c>
      <c r="Q36" s="493" t="str">
        <f t="shared" si="92"/>
        <v/>
      </c>
      <c r="R36" s="101"/>
      <c r="S36" s="257" t="e">
        <f t="shared" si="46"/>
        <v>#DIV/0!</v>
      </c>
      <c r="T36" s="1503">
        <f t="shared" si="47"/>
        <v>0</v>
      </c>
      <c r="U36" s="1477"/>
      <c r="V36" s="258"/>
      <c r="W36" s="102"/>
      <c r="X36" s="400">
        <f t="shared" si="7"/>
        <v>0</v>
      </c>
      <c r="Y36" s="913"/>
      <c r="Z36" s="299">
        <f t="shared" si="8"/>
        <v>0</v>
      </c>
      <c r="AA36" s="259">
        <f>ROUND(IFERROR(SUM($AI$6/$AI$7*Q36/O36)+('Inbound Freight New'!$A$3*CZ36/R36),0),2)</f>
        <v>0</v>
      </c>
      <c r="AB36" s="260">
        <f t="shared" si="48"/>
        <v>0</v>
      </c>
      <c r="AC36" s="259">
        <f t="shared" si="49"/>
        <v>0</v>
      </c>
      <c r="AD36" s="261"/>
      <c r="AE36" s="260">
        <f t="shared" si="50"/>
        <v>0</v>
      </c>
      <c r="AF36" s="262">
        <f t="shared" si="51"/>
        <v>0</v>
      </c>
      <c r="AG36" s="263">
        <f t="shared" si="11"/>
        <v>0</v>
      </c>
      <c r="AH36" s="316">
        <f t="shared" si="52"/>
        <v>0.02</v>
      </c>
      <c r="AI36" s="262">
        <f t="shared" si="53"/>
        <v>0</v>
      </c>
      <c r="AJ36" s="703">
        <f t="shared" si="54"/>
        <v>0</v>
      </c>
      <c r="AK36" s="1302">
        <f t="shared" si="55"/>
        <v>0</v>
      </c>
      <c r="AL36" s="703">
        <f t="shared" si="56"/>
        <v>0.02</v>
      </c>
      <c r="AM36" s="262">
        <f t="shared" si="57"/>
        <v>0</v>
      </c>
      <c r="AN36" s="102"/>
      <c r="AO36" s="102"/>
      <c r="AP36" s="264">
        <f t="shared" si="58"/>
        <v>0</v>
      </c>
      <c r="AQ36" s="265">
        <f t="shared" si="59"/>
        <v>0</v>
      </c>
      <c r="AR36" s="266">
        <f t="shared" si="60"/>
        <v>0</v>
      </c>
      <c r="AS36" s="265">
        <f t="shared" si="61"/>
        <v>0</v>
      </c>
      <c r="AT36" s="267">
        <f t="shared" si="62"/>
        <v>0</v>
      </c>
      <c r="AU36" s="268"/>
      <c r="AV36" s="267"/>
      <c r="AW36" s="24"/>
      <c r="AX36" s="24"/>
      <c r="AY36" s="487"/>
      <c r="AZ36" s="270"/>
      <c r="BA36" s="256"/>
      <c r="BB36" s="256"/>
      <c r="BC36" s="256"/>
      <c r="BD36" s="256"/>
      <c r="BE36" s="490"/>
      <c r="BF36" s="490" t="str">
        <f t="shared" si="63"/>
        <v/>
      </c>
      <c r="BG36" s="493" t="str">
        <f t="shared" si="93"/>
        <v/>
      </c>
      <c r="BH36" s="490"/>
      <c r="BI36" s="490"/>
      <c r="BJ36" s="490"/>
      <c r="BK36" s="490"/>
      <c r="BL36" s="490"/>
      <c r="BM36" s="490"/>
      <c r="BN36" s="319"/>
      <c r="BO36" s="319"/>
      <c r="BP36" s="319"/>
      <c r="BQ36" s="319" t="str">
        <f t="shared" si="14"/>
        <v/>
      </c>
      <c r="BR36" s="439" t="str">
        <f t="shared" si="64"/>
        <v/>
      </c>
      <c r="BS36" s="439" t="str">
        <f t="shared" si="65"/>
        <v/>
      </c>
      <c r="BT36" s="439" t="str">
        <f t="shared" si="66"/>
        <v/>
      </c>
      <c r="BU36" s="440" t="str">
        <f t="shared" si="16"/>
        <v/>
      </c>
      <c r="BV36" s="440" t="str">
        <f t="shared" si="17"/>
        <v/>
      </c>
      <c r="BW36" s="440" t="str">
        <f t="shared" si="18"/>
        <v/>
      </c>
      <c r="BX36" s="440" t="str">
        <f t="shared" si="67"/>
        <v/>
      </c>
      <c r="BY36" s="440" t="str">
        <f t="shared" si="20"/>
        <v/>
      </c>
      <c r="BZ36" s="440" t="str">
        <f t="shared" si="21"/>
        <v/>
      </c>
      <c r="CA36" s="440" t="str">
        <f t="shared" si="22"/>
        <v/>
      </c>
      <c r="CB36" s="663" t="str">
        <f t="shared" si="68"/>
        <v/>
      </c>
      <c r="CC36" s="663" t="str">
        <f t="shared" si="69"/>
        <v/>
      </c>
      <c r="CD36" s="663" t="str">
        <f t="shared" si="70"/>
        <v/>
      </c>
      <c r="CE36" s="663" t="str">
        <f t="shared" si="71"/>
        <v/>
      </c>
      <c r="CF36" s="663" t="str">
        <f t="shared" si="72"/>
        <v/>
      </c>
      <c r="CG36" s="439" t="str">
        <f t="shared" si="73"/>
        <v/>
      </c>
      <c r="CH36" s="440"/>
      <c r="CI36" s="440"/>
      <c r="CJ36" s="440"/>
      <c r="CK36" s="440"/>
      <c r="CL36" s="440"/>
      <c r="CM36" s="440"/>
      <c r="CN36" s="729" t="str">
        <f t="shared" si="74"/>
        <v/>
      </c>
      <c r="CO36" s="729" t="str">
        <f t="shared" si="75"/>
        <v/>
      </c>
      <c r="CP36" s="729" t="str">
        <f t="shared" si="76"/>
        <v/>
      </c>
      <c r="CQ36" s="729" t="str">
        <f t="shared" si="77"/>
        <v/>
      </c>
      <c r="CR36" s="729" t="str">
        <f t="shared" si="78"/>
        <v/>
      </c>
      <c r="CS36" s="729" t="str">
        <f t="shared" si="79"/>
        <v/>
      </c>
      <c r="CT36" s="729" t="str">
        <f t="shared" si="80"/>
        <v/>
      </c>
      <c r="CU36" s="729" t="str">
        <f t="shared" si="81"/>
        <v/>
      </c>
      <c r="CV36" s="729" t="str">
        <f t="shared" si="82"/>
        <v/>
      </c>
      <c r="CW36" s="16" t="str">
        <f t="shared" si="83"/>
        <v/>
      </c>
      <c r="CX36" s="16" t="str">
        <f t="shared" si="84"/>
        <v/>
      </c>
      <c r="CY36" s="16" t="str">
        <f t="shared" si="85"/>
        <v/>
      </c>
      <c r="CZ36" s="650">
        <f t="shared" si="86"/>
        <v>0</v>
      </c>
      <c r="DB36" s="652"/>
      <c r="DC36" s="655">
        <f t="shared" si="23"/>
        <v>0</v>
      </c>
      <c r="DD36" s="654" t="str">
        <f t="shared" si="24"/>
        <v/>
      </c>
      <c r="DE36" s="650">
        <f t="shared" si="25"/>
        <v>0</v>
      </c>
      <c r="DH36" s="653" t="s">
        <v>4869</v>
      </c>
      <c r="DI36" s="52">
        <f t="shared" si="87"/>
        <v>0</v>
      </c>
      <c r="DJ36" s="52">
        <f t="shared" si="88"/>
        <v>0</v>
      </c>
      <c r="DK36" s="52">
        <f t="shared" si="89"/>
        <v>0</v>
      </c>
      <c r="EG36" s="16">
        <f>IFERROR(VLOOKUP(B36,'SUBCATS INTERNAL USE'!A:D,3,0),10000)</f>
        <v>10000</v>
      </c>
      <c r="EH36" s="16">
        <f t="shared" si="26"/>
        <v>10000</v>
      </c>
      <c r="EI36" s="16">
        <f t="shared" si="27"/>
        <v>1</v>
      </c>
      <c r="EJ36" s="16">
        <f t="shared" si="90"/>
        <v>19</v>
      </c>
      <c r="EK36" s="16">
        <f>IFERROR(VLOOKUP(B36,'SUBCATS INTERNAL USE'!G:I,3,0), 10000)</f>
        <v>10000</v>
      </c>
      <c r="EN36" s="163">
        <f t="shared" si="28"/>
        <v>1</v>
      </c>
      <c r="EO36" s="163">
        <f t="shared" si="29"/>
        <v>1</v>
      </c>
      <c r="EP36" s="163">
        <f t="shared" si="30"/>
        <v>1</v>
      </c>
      <c r="EQ36" s="163">
        <f t="shared" si="31"/>
        <v>1</v>
      </c>
      <c r="ER36" s="163">
        <f t="shared" si="32"/>
        <v>1</v>
      </c>
      <c r="ES36" s="163">
        <f t="shared" si="33"/>
        <v>1</v>
      </c>
      <c r="ET36" s="163">
        <f t="shared" si="34"/>
        <v>1</v>
      </c>
      <c r="EU36" s="163">
        <f t="shared" si="35"/>
        <v>1</v>
      </c>
      <c r="EV36" s="163">
        <f t="shared" si="36"/>
        <v>0</v>
      </c>
      <c r="EW36" s="163">
        <f t="shared" si="37"/>
        <v>1</v>
      </c>
      <c r="EX36" s="163">
        <f t="shared" si="38"/>
        <v>1</v>
      </c>
      <c r="EY36" s="163">
        <f t="shared" si="39"/>
        <v>1</v>
      </c>
      <c r="EZ36" s="163">
        <f t="shared" si="40"/>
        <v>1</v>
      </c>
      <c r="FA36" s="163">
        <f t="shared" si="41"/>
        <v>1</v>
      </c>
      <c r="FB36" s="163">
        <f t="shared" si="42"/>
        <v>1</v>
      </c>
      <c r="FC36" s="163">
        <f t="shared" si="43"/>
        <v>14</v>
      </c>
      <c r="FD36" s="163">
        <f t="shared" si="44"/>
        <v>0</v>
      </c>
      <c r="FF36" s="16">
        <f t="shared" si="91"/>
        <v>0</v>
      </c>
      <c r="FG36" s="16" t="str">
        <f t="shared" si="45"/>
        <v>1</v>
      </c>
    </row>
    <row r="37" spans="1:163" s="52" customFormat="1" ht="11.25" customHeight="1">
      <c r="A37" s="1040">
        <v>23</v>
      </c>
      <c r="B37" s="490"/>
      <c r="C37" s="490" t="str">
        <f t="shared" si="3"/>
        <v/>
      </c>
      <c r="D37" s="490"/>
      <c r="E37" s="1040"/>
      <c r="F37" s="1041"/>
      <c r="G37" s="1038"/>
      <c r="H37" s="1038"/>
      <c r="I37" s="1323"/>
      <c r="J37" s="24"/>
      <c r="K37" s="24"/>
      <c r="L37" s="24"/>
      <c r="M37" s="24"/>
      <c r="N37" s="24"/>
      <c r="O37" s="24"/>
      <c r="P37" s="101" t="str">
        <f t="shared" si="4"/>
        <v>MP</v>
      </c>
      <c r="Q37" s="493" t="str">
        <f t="shared" si="92"/>
        <v/>
      </c>
      <c r="R37" s="101"/>
      <c r="S37" s="257" t="e">
        <f t="shared" si="46"/>
        <v>#DIV/0!</v>
      </c>
      <c r="T37" s="1503">
        <f t="shared" si="47"/>
        <v>0</v>
      </c>
      <c r="U37" s="1477"/>
      <c r="V37" s="258"/>
      <c r="W37" s="102"/>
      <c r="X37" s="400">
        <f t="shared" si="7"/>
        <v>0</v>
      </c>
      <c r="Y37" s="913"/>
      <c r="Z37" s="299">
        <f t="shared" si="8"/>
        <v>0</v>
      </c>
      <c r="AA37" s="259">
        <f>ROUND(IFERROR(SUM($AI$6/$AI$7*Q37/O37)+('Inbound Freight New'!$A$3*CZ37/R37),0),2)</f>
        <v>0</v>
      </c>
      <c r="AB37" s="260">
        <f t="shared" si="48"/>
        <v>0</v>
      </c>
      <c r="AC37" s="259">
        <f t="shared" si="49"/>
        <v>0</v>
      </c>
      <c r="AD37" s="261"/>
      <c r="AE37" s="260">
        <f t="shared" si="50"/>
        <v>0</v>
      </c>
      <c r="AF37" s="262">
        <f t="shared" si="51"/>
        <v>0</v>
      </c>
      <c r="AG37" s="263">
        <f t="shared" si="11"/>
        <v>0</v>
      </c>
      <c r="AH37" s="316">
        <f t="shared" si="52"/>
        <v>0.02</v>
      </c>
      <c r="AI37" s="262">
        <f t="shared" si="53"/>
        <v>0</v>
      </c>
      <c r="AJ37" s="703">
        <f t="shared" si="54"/>
        <v>0</v>
      </c>
      <c r="AK37" s="1302">
        <f t="shared" si="55"/>
        <v>0</v>
      </c>
      <c r="AL37" s="703">
        <f t="shared" si="56"/>
        <v>0.02</v>
      </c>
      <c r="AM37" s="262">
        <f t="shared" si="57"/>
        <v>0</v>
      </c>
      <c r="AN37" s="102"/>
      <c r="AO37" s="102"/>
      <c r="AP37" s="264">
        <f t="shared" si="58"/>
        <v>0</v>
      </c>
      <c r="AQ37" s="265">
        <f t="shared" si="59"/>
        <v>0</v>
      </c>
      <c r="AR37" s="266">
        <f t="shared" si="60"/>
        <v>0</v>
      </c>
      <c r="AS37" s="265">
        <f t="shared" si="61"/>
        <v>0</v>
      </c>
      <c r="AT37" s="267">
        <f t="shared" si="62"/>
        <v>0</v>
      </c>
      <c r="AU37" s="268"/>
      <c r="AV37" s="267"/>
      <c r="AW37" s="24"/>
      <c r="AX37" s="24"/>
      <c r="AY37" s="487"/>
      <c r="AZ37" s="270"/>
      <c r="BA37" s="256"/>
      <c r="BB37" s="256"/>
      <c r="BC37" s="256"/>
      <c r="BD37" s="256"/>
      <c r="BE37" s="490"/>
      <c r="BF37" s="490" t="str">
        <f t="shared" si="63"/>
        <v/>
      </c>
      <c r="BG37" s="493" t="str">
        <f t="shared" si="93"/>
        <v/>
      </c>
      <c r="BH37" s="490"/>
      <c r="BI37" s="490"/>
      <c r="BJ37" s="490"/>
      <c r="BK37" s="490"/>
      <c r="BL37" s="490"/>
      <c r="BM37" s="490"/>
      <c r="BN37" s="319"/>
      <c r="BO37" s="319"/>
      <c r="BP37" s="319"/>
      <c r="BQ37" s="319" t="str">
        <f t="shared" si="14"/>
        <v/>
      </c>
      <c r="BR37" s="439" t="str">
        <f t="shared" si="64"/>
        <v/>
      </c>
      <c r="BS37" s="439" t="str">
        <f t="shared" si="65"/>
        <v/>
      </c>
      <c r="BT37" s="439" t="str">
        <f t="shared" si="66"/>
        <v/>
      </c>
      <c r="BU37" s="440" t="str">
        <f t="shared" si="16"/>
        <v/>
      </c>
      <c r="BV37" s="440" t="str">
        <f t="shared" si="17"/>
        <v/>
      </c>
      <c r="BW37" s="440" t="str">
        <f t="shared" si="18"/>
        <v/>
      </c>
      <c r="BX37" s="440" t="str">
        <f t="shared" si="67"/>
        <v/>
      </c>
      <c r="BY37" s="440" t="str">
        <f t="shared" si="20"/>
        <v/>
      </c>
      <c r="BZ37" s="440" t="str">
        <f t="shared" si="21"/>
        <v/>
      </c>
      <c r="CA37" s="440" t="str">
        <f t="shared" si="22"/>
        <v/>
      </c>
      <c r="CB37" s="663" t="str">
        <f t="shared" si="68"/>
        <v/>
      </c>
      <c r="CC37" s="663" t="str">
        <f t="shared" si="69"/>
        <v/>
      </c>
      <c r="CD37" s="663" t="str">
        <f t="shared" si="70"/>
        <v/>
      </c>
      <c r="CE37" s="663" t="str">
        <f t="shared" si="71"/>
        <v/>
      </c>
      <c r="CF37" s="663" t="str">
        <f t="shared" si="72"/>
        <v/>
      </c>
      <c r="CG37" s="439" t="str">
        <f t="shared" si="73"/>
        <v/>
      </c>
      <c r="CH37" s="440"/>
      <c r="CI37" s="440"/>
      <c r="CJ37" s="440"/>
      <c r="CK37" s="440"/>
      <c r="CL37" s="440"/>
      <c r="CM37" s="440"/>
      <c r="CN37" s="729" t="str">
        <f t="shared" si="74"/>
        <v/>
      </c>
      <c r="CO37" s="729" t="str">
        <f t="shared" si="75"/>
        <v/>
      </c>
      <c r="CP37" s="729" t="str">
        <f t="shared" si="76"/>
        <v/>
      </c>
      <c r="CQ37" s="729" t="str">
        <f t="shared" si="77"/>
        <v/>
      </c>
      <c r="CR37" s="729" t="str">
        <f t="shared" si="78"/>
        <v/>
      </c>
      <c r="CS37" s="729" t="str">
        <f t="shared" si="79"/>
        <v/>
      </c>
      <c r="CT37" s="729" t="str">
        <f t="shared" si="80"/>
        <v/>
      </c>
      <c r="CU37" s="729" t="str">
        <f t="shared" si="81"/>
        <v/>
      </c>
      <c r="CV37" s="729" t="str">
        <f t="shared" si="82"/>
        <v/>
      </c>
      <c r="CW37" s="16" t="str">
        <f t="shared" si="83"/>
        <v/>
      </c>
      <c r="CX37" s="16" t="str">
        <f t="shared" si="84"/>
        <v/>
      </c>
      <c r="CY37" s="16" t="str">
        <f t="shared" si="85"/>
        <v/>
      </c>
      <c r="CZ37" s="650">
        <f t="shared" si="86"/>
        <v>0</v>
      </c>
      <c r="DB37" s="652"/>
      <c r="DC37" s="655">
        <f t="shared" si="23"/>
        <v>0</v>
      </c>
      <c r="DD37" s="654" t="str">
        <f t="shared" si="24"/>
        <v/>
      </c>
      <c r="DE37" s="650">
        <f t="shared" si="25"/>
        <v>0</v>
      </c>
      <c r="DH37" s="653" t="s">
        <v>4870</v>
      </c>
      <c r="DI37" s="52">
        <f t="shared" si="87"/>
        <v>0</v>
      </c>
      <c r="DJ37" s="52">
        <f t="shared" si="88"/>
        <v>0</v>
      </c>
      <c r="DK37" s="52">
        <f t="shared" si="89"/>
        <v>0</v>
      </c>
      <c r="EG37" s="16">
        <f>IFERROR(VLOOKUP(B37,'SUBCATS INTERNAL USE'!A:D,3,0),10000)</f>
        <v>10000</v>
      </c>
      <c r="EH37" s="16">
        <f t="shared" si="26"/>
        <v>10000</v>
      </c>
      <c r="EI37" s="16">
        <f t="shared" si="27"/>
        <v>1</v>
      </c>
      <c r="EJ37" s="16">
        <f t="shared" si="90"/>
        <v>19</v>
      </c>
      <c r="EK37" s="16">
        <f>IFERROR(VLOOKUP(B37,'SUBCATS INTERNAL USE'!G:I,3,0), 10000)</f>
        <v>10000</v>
      </c>
      <c r="EN37" s="163">
        <f t="shared" si="28"/>
        <v>1</v>
      </c>
      <c r="EO37" s="163">
        <f t="shared" si="29"/>
        <v>1</v>
      </c>
      <c r="EP37" s="163">
        <f t="shared" si="30"/>
        <v>1</v>
      </c>
      <c r="EQ37" s="163">
        <f t="shared" si="31"/>
        <v>1</v>
      </c>
      <c r="ER37" s="163">
        <f t="shared" si="32"/>
        <v>1</v>
      </c>
      <c r="ES37" s="163">
        <f t="shared" si="33"/>
        <v>1</v>
      </c>
      <c r="ET37" s="163">
        <f t="shared" si="34"/>
        <v>1</v>
      </c>
      <c r="EU37" s="163">
        <f t="shared" si="35"/>
        <v>1</v>
      </c>
      <c r="EV37" s="163">
        <f t="shared" si="36"/>
        <v>0</v>
      </c>
      <c r="EW37" s="163">
        <f t="shared" si="37"/>
        <v>1</v>
      </c>
      <c r="EX37" s="163">
        <f t="shared" si="38"/>
        <v>1</v>
      </c>
      <c r="EY37" s="163">
        <f t="shared" si="39"/>
        <v>1</v>
      </c>
      <c r="EZ37" s="163">
        <f t="shared" si="40"/>
        <v>1</v>
      </c>
      <c r="FA37" s="163">
        <f t="shared" si="41"/>
        <v>1</v>
      </c>
      <c r="FB37" s="163">
        <f t="shared" si="42"/>
        <v>1</v>
      </c>
      <c r="FC37" s="163">
        <f t="shared" si="43"/>
        <v>14</v>
      </c>
      <c r="FD37" s="163">
        <f t="shared" si="44"/>
        <v>0</v>
      </c>
      <c r="FF37" s="16">
        <f t="shared" si="91"/>
        <v>0</v>
      </c>
      <c r="FG37" s="16" t="str">
        <f t="shared" si="45"/>
        <v>1</v>
      </c>
    </row>
    <row r="38" spans="1:163" s="52" customFormat="1" ht="11.25" customHeight="1">
      <c r="A38" s="1040">
        <v>24</v>
      </c>
      <c r="B38" s="490"/>
      <c r="C38" s="490" t="str">
        <f t="shared" si="3"/>
        <v/>
      </c>
      <c r="D38" s="490"/>
      <c r="E38" s="1040"/>
      <c r="F38" s="1041"/>
      <c r="G38" s="1038"/>
      <c r="H38" s="1038"/>
      <c r="I38" s="1323"/>
      <c r="J38" s="24"/>
      <c r="K38" s="24"/>
      <c r="L38" s="24"/>
      <c r="M38" s="24"/>
      <c r="N38" s="24"/>
      <c r="O38" s="24"/>
      <c r="P38" s="101" t="str">
        <f t="shared" si="4"/>
        <v>MP</v>
      </c>
      <c r="Q38" s="493" t="str">
        <f t="shared" si="92"/>
        <v/>
      </c>
      <c r="R38" s="101"/>
      <c r="S38" s="257" t="e">
        <f t="shared" si="46"/>
        <v>#DIV/0!</v>
      </c>
      <c r="T38" s="1503">
        <f t="shared" si="47"/>
        <v>0</v>
      </c>
      <c r="U38" s="1477"/>
      <c r="V38" s="258"/>
      <c r="W38" s="102"/>
      <c r="X38" s="400">
        <f t="shared" si="7"/>
        <v>0</v>
      </c>
      <c r="Y38" s="913"/>
      <c r="Z38" s="299">
        <f t="shared" si="8"/>
        <v>0</v>
      </c>
      <c r="AA38" s="259">
        <f>ROUND(IFERROR(SUM($AI$6/$AI$7*Q38/O38)+('Inbound Freight New'!$A$3*CZ38/R38),0),2)</f>
        <v>0</v>
      </c>
      <c r="AB38" s="260">
        <f t="shared" si="48"/>
        <v>0</v>
      </c>
      <c r="AC38" s="259">
        <f t="shared" si="49"/>
        <v>0</v>
      </c>
      <c r="AD38" s="261"/>
      <c r="AE38" s="260">
        <f t="shared" si="50"/>
        <v>0</v>
      </c>
      <c r="AF38" s="262">
        <f t="shared" si="51"/>
        <v>0</v>
      </c>
      <c r="AG38" s="263">
        <f t="shared" si="11"/>
        <v>0</v>
      </c>
      <c r="AH38" s="316">
        <f t="shared" si="52"/>
        <v>0.02</v>
      </c>
      <c r="AI38" s="262">
        <f t="shared" si="53"/>
        <v>0</v>
      </c>
      <c r="AJ38" s="703">
        <f t="shared" si="54"/>
        <v>0</v>
      </c>
      <c r="AK38" s="1302">
        <f t="shared" si="55"/>
        <v>0</v>
      </c>
      <c r="AL38" s="703">
        <f t="shared" si="56"/>
        <v>0.02</v>
      </c>
      <c r="AM38" s="262">
        <f t="shared" si="57"/>
        <v>0</v>
      </c>
      <c r="AN38" s="102"/>
      <c r="AO38" s="102"/>
      <c r="AP38" s="264">
        <f t="shared" si="58"/>
        <v>0</v>
      </c>
      <c r="AQ38" s="265">
        <f t="shared" si="59"/>
        <v>0</v>
      </c>
      <c r="AR38" s="266">
        <f t="shared" si="60"/>
        <v>0</v>
      </c>
      <c r="AS38" s="265">
        <f t="shared" si="61"/>
        <v>0</v>
      </c>
      <c r="AT38" s="267">
        <f t="shared" si="62"/>
        <v>0</v>
      </c>
      <c r="AU38" s="268"/>
      <c r="AV38" s="267"/>
      <c r="AW38" s="24"/>
      <c r="AX38" s="24"/>
      <c r="AY38" s="487"/>
      <c r="AZ38" s="270"/>
      <c r="BA38" s="256"/>
      <c r="BB38" s="256"/>
      <c r="BC38" s="256"/>
      <c r="BD38" s="256"/>
      <c r="BE38" s="490"/>
      <c r="BF38" s="490" t="str">
        <f t="shared" si="63"/>
        <v/>
      </c>
      <c r="BG38" s="493" t="str">
        <f t="shared" si="93"/>
        <v/>
      </c>
      <c r="BH38" s="490"/>
      <c r="BI38" s="490"/>
      <c r="BJ38" s="490"/>
      <c r="BK38" s="490"/>
      <c r="BL38" s="490"/>
      <c r="BM38" s="490"/>
      <c r="BN38" s="319"/>
      <c r="BO38" s="319"/>
      <c r="BP38" s="319"/>
      <c r="BQ38" s="319" t="str">
        <f t="shared" si="14"/>
        <v/>
      </c>
      <c r="BR38" s="439" t="str">
        <f t="shared" si="64"/>
        <v/>
      </c>
      <c r="BS38" s="439" t="str">
        <f t="shared" si="65"/>
        <v/>
      </c>
      <c r="BT38" s="439" t="str">
        <f t="shared" si="66"/>
        <v/>
      </c>
      <c r="BU38" s="440" t="str">
        <f t="shared" si="16"/>
        <v/>
      </c>
      <c r="BV38" s="440" t="str">
        <f t="shared" si="17"/>
        <v/>
      </c>
      <c r="BW38" s="440" t="str">
        <f t="shared" si="18"/>
        <v/>
      </c>
      <c r="BX38" s="440" t="str">
        <f t="shared" si="67"/>
        <v/>
      </c>
      <c r="BY38" s="440" t="str">
        <f t="shared" si="20"/>
        <v/>
      </c>
      <c r="BZ38" s="440" t="str">
        <f t="shared" si="21"/>
        <v/>
      </c>
      <c r="CA38" s="440" t="str">
        <f t="shared" si="22"/>
        <v/>
      </c>
      <c r="CB38" s="663" t="str">
        <f t="shared" si="68"/>
        <v/>
      </c>
      <c r="CC38" s="663" t="str">
        <f t="shared" si="69"/>
        <v/>
      </c>
      <c r="CD38" s="663" t="str">
        <f t="shared" si="70"/>
        <v/>
      </c>
      <c r="CE38" s="663" t="str">
        <f t="shared" si="71"/>
        <v/>
      </c>
      <c r="CF38" s="663" t="str">
        <f t="shared" si="72"/>
        <v/>
      </c>
      <c r="CG38" s="439" t="str">
        <f t="shared" si="73"/>
        <v/>
      </c>
      <c r="CH38" s="440"/>
      <c r="CI38" s="440"/>
      <c r="CJ38" s="440"/>
      <c r="CK38" s="440"/>
      <c r="CL38" s="440"/>
      <c r="CM38" s="440"/>
      <c r="CN38" s="729" t="str">
        <f t="shared" si="74"/>
        <v/>
      </c>
      <c r="CO38" s="729" t="str">
        <f t="shared" si="75"/>
        <v/>
      </c>
      <c r="CP38" s="729" t="str">
        <f t="shared" si="76"/>
        <v/>
      </c>
      <c r="CQ38" s="729" t="str">
        <f t="shared" si="77"/>
        <v/>
      </c>
      <c r="CR38" s="729" t="str">
        <f t="shared" si="78"/>
        <v/>
      </c>
      <c r="CS38" s="729" t="str">
        <f t="shared" si="79"/>
        <v/>
      </c>
      <c r="CT38" s="729" t="str">
        <f t="shared" si="80"/>
        <v/>
      </c>
      <c r="CU38" s="729" t="str">
        <f t="shared" si="81"/>
        <v/>
      </c>
      <c r="CV38" s="729" t="str">
        <f t="shared" si="82"/>
        <v/>
      </c>
      <c r="CW38" s="16" t="str">
        <f t="shared" si="83"/>
        <v/>
      </c>
      <c r="CX38" s="16" t="str">
        <f t="shared" si="84"/>
        <v/>
      </c>
      <c r="CY38" s="16" t="str">
        <f t="shared" si="85"/>
        <v/>
      </c>
      <c r="CZ38" s="650">
        <f t="shared" si="86"/>
        <v>0</v>
      </c>
      <c r="DB38" s="652"/>
      <c r="DC38" s="655">
        <f t="shared" si="23"/>
        <v>0</v>
      </c>
      <c r="DD38" s="654" t="str">
        <f t="shared" si="24"/>
        <v/>
      </c>
      <c r="DE38" s="650">
        <f t="shared" si="25"/>
        <v>0</v>
      </c>
      <c r="DH38" s="653" t="s">
        <v>4871</v>
      </c>
      <c r="DI38" s="52">
        <f t="shared" si="87"/>
        <v>0</v>
      </c>
      <c r="DJ38" s="52">
        <f t="shared" si="88"/>
        <v>0</v>
      </c>
      <c r="DK38" s="52">
        <f t="shared" si="89"/>
        <v>0</v>
      </c>
      <c r="EG38" s="16">
        <f>IFERROR(VLOOKUP(B38,'SUBCATS INTERNAL USE'!A:D,3,0),10000)</f>
        <v>10000</v>
      </c>
      <c r="EH38" s="16">
        <f t="shared" si="26"/>
        <v>10000</v>
      </c>
      <c r="EI38" s="16">
        <f t="shared" si="27"/>
        <v>1</v>
      </c>
      <c r="EJ38" s="16">
        <f t="shared" si="90"/>
        <v>19</v>
      </c>
      <c r="EK38" s="16">
        <f>IFERROR(VLOOKUP(B38,'SUBCATS INTERNAL USE'!G:I,3,0), 10000)</f>
        <v>10000</v>
      </c>
      <c r="EN38" s="163">
        <f t="shared" si="28"/>
        <v>1</v>
      </c>
      <c r="EO38" s="163">
        <f t="shared" si="29"/>
        <v>1</v>
      </c>
      <c r="EP38" s="163">
        <f t="shared" si="30"/>
        <v>1</v>
      </c>
      <c r="EQ38" s="163">
        <f t="shared" si="31"/>
        <v>1</v>
      </c>
      <c r="ER38" s="163">
        <f t="shared" si="32"/>
        <v>1</v>
      </c>
      <c r="ES38" s="163">
        <f t="shared" si="33"/>
        <v>1</v>
      </c>
      <c r="ET38" s="163">
        <f t="shared" si="34"/>
        <v>1</v>
      </c>
      <c r="EU38" s="163">
        <f t="shared" si="35"/>
        <v>1</v>
      </c>
      <c r="EV38" s="163">
        <f t="shared" si="36"/>
        <v>0</v>
      </c>
      <c r="EW38" s="163">
        <f t="shared" si="37"/>
        <v>1</v>
      </c>
      <c r="EX38" s="163">
        <f t="shared" si="38"/>
        <v>1</v>
      </c>
      <c r="EY38" s="163">
        <f t="shared" si="39"/>
        <v>1</v>
      </c>
      <c r="EZ38" s="163">
        <f t="shared" si="40"/>
        <v>1</v>
      </c>
      <c r="FA38" s="163">
        <f t="shared" si="41"/>
        <v>1</v>
      </c>
      <c r="FB38" s="163">
        <f t="shared" si="42"/>
        <v>1</v>
      </c>
      <c r="FC38" s="163">
        <f t="shared" si="43"/>
        <v>14</v>
      </c>
      <c r="FD38" s="163">
        <f t="shared" si="44"/>
        <v>0</v>
      </c>
      <c r="FF38" s="16">
        <f t="shared" si="91"/>
        <v>0</v>
      </c>
      <c r="FG38" s="16" t="str">
        <f t="shared" si="45"/>
        <v>1</v>
      </c>
    </row>
    <row r="39" spans="1:163" s="52" customFormat="1" ht="11.25" customHeight="1">
      <c r="A39" s="1040">
        <v>25</v>
      </c>
      <c r="B39" s="490"/>
      <c r="C39" s="490" t="str">
        <f t="shared" si="3"/>
        <v/>
      </c>
      <c r="D39" s="490"/>
      <c r="E39" s="1040"/>
      <c r="F39" s="1041"/>
      <c r="G39" s="1038"/>
      <c r="H39" s="1038"/>
      <c r="I39" s="1323"/>
      <c r="J39" s="24"/>
      <c r="K39" s="24"/>
      <c r="L39" s="24"/>
      <c r="M39" s="24"/>
      <c r="N39" s="24"/>
      <c r="O39" s="24"/>
      <c r="P39" s="101" t="str">
        <f t="shared" si="4"/>
        <v>MP</v>
      </c>
      <c r="Q39" s="493" t="str">
        <f t="shared" si="92"/>
        <v/>
      </c>
      <c r="R39" s="101"/>
      <c r="S39" s="257" t="e">
        <f t="shared" si="46"/>
        <v>#DIV/0!</v>
      </c>
      <c r="T39" s="1503">
        <f t="shared" si="47"/>
        <v>0</v>
      </c>
      <c r="U39" s="1477"/>
      <c r="V39" s="258"/>
      <c r="W39" s="102"/>
      <c r="X39" s="400">
        <f t="shared" si="7"/>
        <v>0</v>
      </c>
      <c r="Y39" s="913"/>
      <c r="Z39" s="299">
        <f t="shared" si="8"/>
        <v>0</v>
      </c>
      <c r="AA39" s="259">
        <f>ROUND(IFERROR(SUM($AI$6/$AI$7*Q39/O39)+('Inbound Freight New'!$A$3*CZ39/R39),0),2)</f>
        <v>0</v>
      </c>
      <c r="AB39" s="260">
        <f t="shared" si="48"/>
        <v>0</v>
      </c>
      <c r="AC39" s="259">
        <f t="shared" si="49"/>
        <v>0</v>
      </c>
      <c r="AD39" s="261"/>
      <c r="AE39" s="260">
        <f t="shared" si="50"/>
        <v>0</v>
      </c>
      <c r="AF39" s="262">
        <f t="shared" si="51"/>
        <v>0</v>
      </c>
      <c r="AG39" s="263">
        <f t="shared" si="11"/>
        <v>0</v>
      </c>
      <c r="AH39" s="316">
        <f t="shared" si="52"/>
        <v>0.02</v>
      </c>
      <c r="AI39" s="262">
        <f t="shared" si="53"/>
        <v>0</v>
      </c>
      <c r="AJ39" s="703">
        <f t="shared" si="54"/>
        <v>0</v>
      </c>
      <c r="AK39" s="1302">
        <f t="shared" si="55"/>
        <v>0</v>
      </c>
      <c r="AL39" s="703">
        <f t="shared" si="56"/>
        <v>0.02</v>
      </c>
      <c r="AM39" s="262">
        <f t="shared" si="57"/>
        <v>0</v>
      </c>
      <c r="AN39" s="102"/>
      <c r="AO39" s="102"/>
      <c r="AP39" s="264">
        <f t="shared" si="58"/>
        <v>0</v>
      </c>
      <c r="AQ39" s="265">
        <f t="shared" si="59"/>
        <v>0</v>
      </c>
      <c r="AR39" s="266">
        <f t="shared" si="60"/>
        <v>0</v>
      </c>
      <c r="AS39" s="265">
        <f t="shared" si="61"/>
        <v>0</v>
      </c>
      <c r="AT39" s="267">
        <f t="shared" si="62"/>
        <v>0</v>
      </c>
      <c r="AU39" s="268"/>
      <c r="AV39" s="267"/>
      <c r="AW39" s="24"/>
      <c r="AX39" s="24"/>
      <c r="AY39" s="487"/>
      <c r="AZ39" s="270"/>
      <c r="BA39" s="256"/>
      <c r="BB39" s="256"/>
      <c r="BC39" s="256"/>
      <c r="BD39" s="256"/>
      <c r="BE39" s="490"/>
      <c r="BF39" s="490" t="str">
        <f t="shared" si="63"/>
        <v/>
      </c>
      <c r="BG39" s="493" t="str">
        <f t="shared" si="93"/>
        <v/>
      </c>
      <c r="BH39" s="490"/>
      <c r="BI39" s="490"/>
      <c r="BJ39" s="490"/>
      <c r="BK39" s="490"/>
      <c r="BL39" s="490"/>
      <c r="BM39" s="490"/>
      <c r="BN39" s="319"/>
      <c r="BO39" s="319"/>
      <c r="BP39" s="319"/>
      <c r="BQ39" s="319" t="str">
        <f t="shared" si="14"/>
        <v/>
      </c>
      <c r="BR39" s="439" t="str">
        <f t="shared" si="64"/>
        <v/>
      </c>
      <c r="BS39" s="439" t="str">
        <f t="shared" si="65"/>
        <v/>
      </c>
      <c r="BT39" s="439" t="str">
        <f t="shared" si="66"/>
        <v/>
      </c>
      <c r="BU39" s="440" t="str">
        <f t="shared" si="16"/>
        <v/>
      </c>
      <c r="BV39" s="440" t="str">
        <f t="shared" si="17"/>
        <v/>
      </c>
      <c r="BW39" s="440" t="str">
        <f t="shared" si="18"/>
        <v/>
      </c>
      <c r="BX39" s="440" t="str">
        <f t="shared" si="67"/>
        <v/>
      </c>
      <c r="BY39" s="440" t="str">
        <f t="shared" si="20"/>
        <v/>
      </c>
      <c r="BZ39" s="440" t="str">
        <f t="shared" si="21"/>
        <v/>
      </c>
      <c r="CA39" s="440" t="str">
        <f t="shared" si="22"/>
        <v/>
      </c>
      <c r="CB39" s="663" t="str">
        <f t="shared" si="68"/>
        <v/>
      </c>
      <c r="CC39" s="663" t="str">
        <f t="shared" si="69"/>
        <v/>
      </c>
      <c r="CD39" s="663" t="str">
        <f t="shared" si="70"/>
        <v/>
      </c>
      <c r="CE39" s="663" t="str">
        <f t="shared" si="71"/>
        <v/>
      </c>
      <c r="CF39" s="663" t="str">
        <f t="shared" si="72"/>
        <v/>
      </c>
      <c r="CG39" s="439" t="str">
        <f t="shared" si="73"/>
        <v/>
      </c>
      <c r="CH39" s="440"/>
      <c r="CI39" s="440"/>
      <c r="CJ39" s="440"/>
      <c r="CK39" s="440"/>
      <c r="CL39" s="440"/>
      <c r="CM39" s="440"/>
      <c r="CN39" s="729" t="str">
        <f t="shared" si="74"/>
        <v/>
      </c>
      <c r="CO39" s="729" t="str">
        <f t="shared" si="75"/>
        <v/>
      </c>
      <c r="CP39" s="729" t="str">
        <f t="shared" si="76"/>
        <v/>
      </c>
      <c r="CQ39" s="729" t="str">
        <f t="shared" si="77"/>
        <v/>
      </c>
      <c r="CR39" s="729" t="str">
        <f t="shared" si="78"/>
        <v/>
      </c>
      <c r="CS39" s="729" t="str">
        <f t="shared" si="79"/>
        <v/>
      </c>
      <c r="CT39" s="729" t="str">
        <f t="shared" si="80"/>
        <v/>
      </c>
      <c r="CU39" s="729" t="str">
        <f t="shared" si="81"/>
        <v/>
      </c>
      <c r="CV39" s="729" t="str">
        <f t="shared" si="82"/>
        <v/>
      </c>
      <c r="CW39" s="16" t="str">
        <f t="shared" si="83"/>
        <v/>
      </c>
      <c r="CX39" s="16" t="str">
        <f t="shared" si="84"/>
        <v/>
      </c>
      <c r="CY39" s="16" t="str">
        <f t="shared" si="85"/>
        <v/>
      </c>
      <c r="CZ39" s="650">
        <f t="shared" si="86"/>
        <v>0</v>
      </c>
      <c r="DB39" s="652"/>
      <c r="DC39" s="655">
        <f t="shared" si="23"/>
        <v>0</v>
      </c>
      <c r="DD39" s="654" t="str">
        <f t="shared" si="24"/>
        <v/>
      </c>
      <c r="DE39" s="650">
        <f t="shared" si="25"/>
        <v>0</v>
      </c>
      <c r="DH39" s="653" t="s">
        <v>4872</v>
      </c>
      <c r="DI39" s="52">
        <f t="shared" si="87"/>
        <v>0</v>
      </c>
      <c r="DJ39" s="52">
        <f t="shared" si="88"/>
        <v>0</v>
      </c>
      <c r="DK39" s="52">
        <f t="shared" si="89"/>
        <v>0</v>
      </c>
      <c r="EG39" s="16">
        <f>IFERROR(VLOOKUP(B39,'SUBCATS INTERNAL USE'!A:D,3,0),10000)</f>
        <v>10000</v>
      </c>
      <c r="EH39" s="16">
        <f t="shared" si="26"/>
        <v>10000</v>
      </c>
      <c r="EI39" s="16">
        <f t="shared" si="27"/>
        <v>1</v>
      </c>
      <c r="EJ39" s="16">
        <f t="shared" si="90"/>
        <v>19</v>
      </c>
      <c r="EK39" s="16">
        <f>IFERROR(VLOOKUP(B39,'SUBCATS INTERNAL USE'!G:I,3,0), 10000)</f>
        <v>10000</v>
      </c>
      <c r="EN39" s="163">
        <f t="shared" si="28"/>
        <v>1</v>
      </c>
      <c r="EO39" s="163">
        <f t="shared" si="29"/>
        <v>1</v>
      </c>
      <c r="EP39" s="163">
        <f t="shared" si="30"/>
        <v>1</v>
      </c>
      <c r="EQ39" s="163">
        <f t="shared" si="31"/>
        <v>1</v>
      </c>
      <c r="ER39" s="163">
        <f t="shared" si="32"/>
        <v>1</v>
      </c>
      <c r="ES39" s="163">
        <f t="shared" si="33"/>
        <v>1</v>
      </c>
      <c r="ET39" s="163">
        <f t="shared" si="34"/>
        <v>1</v>
      </c>
      <c r="EU39" s="163">
        <f>IF(AO39="",1,0)</f>
        <v>1</v>
      </c>
      <c r="EV39" s="163">
        <f t="shared" si="36"/>
        <v>0</v>
      </c>
      <c r="EW39" s="163">
        <f t="shared" si="37"/>
        <v>1</v>
      </c>
      <c r="EX39" s="163">
        <f t="shared" si="38"/>
        <v>1</v>
      </c>
      <c r="EY39" s="163">
        <f t="shared" si="39"/>
        <v>1</v>
      </c>
      <c r="EZ39" s="163">
        <f t="shared" si="40"/>
        <v>1</v>
      </c>
      <c r="FA39" s="163">
        <f t="shared" si="41"/>
        <v>1</v>
      </c>
      <c r="FB39" s="163">
        <f t="shared" si="42"/>
        <v>1</v>
      </c>
      <c r="FC39" s="163">
        <f t="shared" si="43"/>
        <v>14</v>
      </c>
      <c r="FD39" s="163">
        <f t="shared" si="44"/>
        <v>0</v>
      </c>
      <c r="FF39" s="16">
        <f t="shared" si="91"/>
        <v>0</v>
      </c>
      <c r="FG39" s="16" t="str">
        <f t="shared" si="45"/>
        <v>1</v>
      </c>
    </row>
    <row r="40" spans="1:163" s="52" customFormat="1" ht="11.25" customHeight="1">
      <c r="A40" s="1040">
        <v>26</v>
      </c>
      <c r="B40" s="490"/>
      <c r="C40" s="490" t="str">
        <f t="shared" si="3"/>
        <v/>
      </c>
      <c r="D40" s="490"/>
      <c r="E40" s="1040"/>
      <c r="F40" s="1041"/>
      <c r="G40" s="1038"/>
      <c r="H40" s="1038"/>
      <c r="I40" s="1323"/>
      <c r="J40" s="24"/>
      <c r="K40" s="24"/>
      <c r="L40" s="24"/>
      <c r="M40" s="24"/>
      <c r="N40" s="24"/>
      <c r="O40" s="24"/>
      <c r="P40" s="101" t="str">
        <f t="shared" si="4"/>
        <v>MP</v>
      </c>
      <c r="Q40" s="493" t="str">
        <f t="shared" si="92"/>
        <v/>
      </c>
      <c r="R40" s="101"/>
      <c r="S40" s="257" t="e">
        <f t="shared" ref="S40:S71" si="94">R40/O40</f>
        <v>#DIV/0!</v>
      </c>
      <c r="T40" s="1503">
        <f t="shared" si="47"/>
        <v>0</v>
      </c>
      <c r="U40" s="1477"/>
      <c r="V40" s="258"/>
      <c r="W40" s="102"/>
      <c r="X40" s="400">
        <f t="shared" si="7"/>
        <v>0</v>
      </c>
      <c r="Y40" s="913"/>
      <c r="Z40" s="299">
        <f t="shared" si="8"/>
        <v>0</v>
      </c>
      <c r="AA40" s="259">
        <f>ROUND(IFERROR(SUM($AI$6/$AI$7*Q40/O40)+('Inbound Freight New'!$A$3*CZ40/R40),0),2)</f>
        <v>0</v>
      </c>
      <c r="AB40" s="260">
        <f t="shared" si="48"/>
        <v>0</v>
      </c>
      <c r="AC40" s="259">
        <f t="shared" si="49"/>
        <v>0</v>
      </c>
      <c r="AD40" s="261"/>
      <c r="AE40" s="260">
        <f t="shared" si="50"/>
        <v>0</v>
      </c>
      <c r="AF40" s="262">
        <f t="shared" si="51"/>
        <v>0</v>
      </c>
      <c r="AG40" s="263">
        <f t="shared" si="11"/>
        <v>0</v>
      </c>
      <c r="AH40" s="316">
        <f t="shared" si="52"/>
        <v>0.02</v>
      </c>
      <c r="AI40" s="262">
        <f t="shared" si="53"/>
        <v>0</v>
      </c>
      <c r="AJ40" s="703">
        <f t="shared" si="54"/>
        <v>0</v>
      </c>
      <c r="AK40" s="1302">
        <f t="shared" si="55"/>
        <v>0</v>
      </c>
      <c r="AL40" s="703">
        <f t="shared" si="56"/>
        <v>0.02</v>
      </c>
      <c r="AM40" s="262">
        <f t="shared" si="57"/>
        <v>0</v>
      </c>
      <c r="AN40" s="102"/>
      <c r="AO40" s="102"/>
      <c r="AP40" s="264">
        <f t="shared" si="58"/>
        <v>0</v>
      </c>
      <c r="AQ40" s="265">
        <f t="shared" ref="AQ40:AQ71" si="95">($R40*X40)</f>
        <v>0</v>
      </c>
      <c r="AR40" s="266">
        <f t="shared" si="60"/>
        <v>0</v>
      </c>
      <c r="AS40" s="265">
        <f t="shared" si="61"/>
        <v>0</v>
      </c>
      <c r="AT40" s="267">
        <f t="shared" si="62"/>
        <v>0</v>
      </c>
      <c r="AU40" s="268"/>
      <c r="AV40" s="267"/>
      <c r="AW40" s="24"/>
      <c r="AX40" s="24"/>
      <c r="AY40" s="487"/>
      <c r="AZ40" s="270"/>
      <c r="BA40" s="256"/>
      <c r="BB40" s="256"/>
      <c r="BC40" s="256"/>
      <c r="BD40" s="256"/>
      <c r="BE40" s="490"/>
      <c r="BF40" s="490" t="str">
        <f t="shared" si="63"/>
        <v/>
      </c>
      <c r="BG40" s="493" t="str">
        <f t="shared" si="93"/>
        <v/>
      </c>
      <c r="BH40" s="490"/>
      <c r="BI40" s="490"/>
      <c r="BJ40" s="490"/>
      <c r="BK40" s="490"/>
      <c r="BL40" s="490"/>
      <c r="BM40" s="490"/>
      <c r="BN40" s="319"/>
      <c r="BO40" s="319"/>
      <c r="BP40" s="319"/>
      <c r="BQ40" s="319" t="str">
        <f t="shared" si="14"/>
        <v/>
      </c>
      <c r="BR40" s="439" t="str">
        <f t="shared" si="64"/>
        <v/>
      </c>
      <c r="BS40" s="439" t="str">
        <f t="shared" si="65"/>
        <v/>
      </c>
      <c r="BT40" s="439" t="str">
        <f t="shared" si="66"/>
        <v/>
      </c>
      <c r="BU40" s="440" t="str">
        <f t="shared" si="16"/>
        <v/>
      </c>
      <c r="BV40" s="440" t="str">
        <f t="shared" si="17"/>
        <v/>
      </c>
      <c r="BW40" s="440" t="str">
        <f t="shared" si="18"/>
        <v/>
      </c>
      <c r="BX40" s="440" t="str">
        <f t="shared" si="67"/>
        <v/>
      </c>
      <c r="BY40" s="440" t="str">
        <f t="shared" si="20"/>
        <v/>
      </c>
      <c r="BZ40" s="440" t="str">
        <f t="shared" si="21"/>
        <v/>
      </c>
      <c r="CA40" s="440" t="str">
        <f t="shared" si="22"/>
        <v/>
      </c>
      <c r="CB40" s="663" t="str">
        <f t="shared" si="68"/>
        <v/>
      </c>
      <c r="CC40" s="663" t="str">
        <f t="shared" si="69"/>
        <v/>
      </c>
      <c r="CD40" s="663" t="str">
        <f t="shared" si="70"/>
        <v/>
      </c>
      <c r="CE40" s="663" t="str">
        <f t="shared" si="71"/>
        <v/>
      </c>
      <c r="CF40" s="663" t="str">
        <f t="shared" si="72"/>
        <v/>
      </c>
      <c r="CG40" s="439" t="str">
        <f t="shared" si="73"/>
        <v/>
      </c>
      <c r="CH40" s="440"/>
      <c r="CI40" s="440"/>
      <c r="CJ40" s="440"/>
      <c r="CK40" s="440"/>
      <c r="CL40" s="440"/>
      <c r="CM40" s="440"/>
      <c r="CN40" s="729" t="str">
        <f t="shared" si="74"/>
        <v/>
      </c>
      <c r="CO40" s="729" t="str">
        <f t="shared" si="75"/>
        <v/>
      </c>
      <c r="CP40" s="729" t="str">
        <f t="shared" si="76"/>
        <v/>
      </c>
      <c r="CQ40" s="729" t="str">
        <f t="shared" si="77"/>
        <v/>
      </c>
      <c r="CR40" s="729" t="str">
        <f t="shared" si="78"/>
        <v/>
      </c>
      <c r="CS40" s="729" t="str">
        <f t="shared" si="79"/>
        <v/>
      </c>
      <c r="CT40" s="729" t="str">
        <f t="shared" si="80"/>
        <v/>
      </c>
      <c r="CU40" s="729" t="str">
        <f t="shared" si="81"/>
        <v/>
      </c>
      <c r="CV40" s="729" t="str">
        <f t="shared" si="82"/>
        <v/>
      </c>
      <c r="CW40" s="16" t="str">
        <f t="shared" si="83"/>
        <v/>
      </c>
      <c r="CX40" s="16" t="str">
        <f t="shared" si="84"/>
        <v/>
      </c>
      <c r="CY40" s="16" t="str">
        <f t="shared" si="85"/>
        <v/>
      </c>
      <c r="CZ40" s="650">
        <f t="shared" si="86"/>
        <v>0</v>
      </c>
      <c r="DB40" s="652"/>
      <c r="DC40" s="655">
        <f t="shared" si="23"/>
        <v>0</v>
      </c>
      <c r="DD40" s="654" t="str">
        <f t="shared" si="24"/>
        <v/>
      </c>
      <c r="DE40" s="650">
        <f t="shared" si="25"/>
        <v>0</v>
      </c>
      <c r="DH40" s="653" t="s">
        <v>1578</v>
      </c>
      <c r="DI40" s="52">
        <f t="shared" si="87"/>
        <v>0</v>
      </c>
      <c r="DJ40" s="52">
        <f t="shared" si="88"/>
        <v>0</v>
      </c>
      <c r="DK40" s="52">
        <f t="shared" si="89"/>
        <v>0</v>
      </c>
      <c r="EG40" s="16">
        <f>IFERROR(VLOOKUP(B40,'SUBCATS INTERNAL USE'!A:D,3,0),10000)</f>
        <v>10000</v>
      </c>
      <c r="EH40" s="16">
        <f t="shared" si="26"/>
        <v>10000</v>
      </c>
      <c r="EI40" s="16">
        <f t="shared" si="27"/>
        <v>1</v>
      </c>
      <c r="EJ40" s="16">
        <f t="shared" si="90"/>
        <v>19</v>
      </c>
      <c r="EK40" s="16">
        <f>IFERROR(VLOOKUP(B40,'SUBCATS INTERNAL USE'!G:I,3,0), 10000)</f>
        <v>10000</v>
      </c>
      <c r="EN40" s="163">
        <f t="shared" si="28"/>
        <v>1</v>
      </c>
      <c r="EO40" s="163">
        <f t="shared" si="29"/>
        <v>1</v>
      </c>
      <c r="EP40" s="163">
        <f t="shared" si="30"/>
        <v>1</v>
      </c>
      <c r="EQ40" s="163">
        <f t="shared" si="31"/>
        <v>1</v>
      </c>
      <c r="ER40" s="163">
        <f t="shared" si="32"/>
        <v>1</v>
      </c>
      <c r="ES40" s="163">
        <f t="shared" si="33"/>
        <v>1</v>
      </c>
      <c r="ET40" s="163">
        <f t="shared" si="34"/>
        <v>1</v>
      </c>
      <c r="EU40" s="163">
        <f t="shared" si="35"/>
        <v>1</v>
      </c>
      <c r="EV40" s="163">
        <f t="shared" si="36"/>
        <v>0</v>
      </c>
      <c r="EW40" s="163">
        <f t="shared" si="37"/>
        <v>1</v>
      </c>
      <c r="EX40" s="163">
        <f t="shared" si="38"/>
        <v>1</v>
      </c>
      <c r="EY40" s="163">
        <f t="shared" si="39"/>
        <v>1</v>
      </c>
      <c r="EZ40" s="163">
        <f t="shared" si="40"/>
        <v>1</v>
      </c>
      <c r="FA40" s="163">
        <f t="shared" si="41"/>
        <v>1</v>
      </c>
      <c r="FB40" s="163">
        <f t="shared" si="42"/>
        <v>1</v>
      </c>
      <c r="FC40" s="163">
        <f t="shared" si="43"/>
        <v>14</v>
      </c>
      <c r="FD40" s="163">
        <f t="shared" si="44"/>
        <v>0</v>
      </c>
      <c r="FF40" s="16">
        <f t="shared" si="91"/>
        <v>0</v>
      </c>
      <c r="FG40" s="16" t="str">
        <f t="shared" si="45"/>
        <v>1</v>
      </c>
    </row>
    <row r="41" spans="1:163" s="52" customFormat="1" ht="11.25" customHeight="1">
      <c r="A41" s="1040">
        <v>27</v>
      </c>
      <c r="B41" s="490"/>
      <c r="C41" s="490" t="str">
        <f t="shared" si="3"/>
        <v/>
      </c>
      <c r="D41" s="490"/>
      <c r="E41" s="1040"/>
      <c r="F41" s="1041"/>
      <c r="G41" s="1038"/>
      <c r="H41" s="1038"/>
      <c r="I41" s="1323"/>
      <c r="J41" s="24"/>
      <c r="K41" s="24"/>
      <c r="L41" s="24"/>
      <c r="M41" s="24"/>
      <c r="N41" s="24"/>
      <c r="O41" s="24"/>
      <c r="P41" s="101" t="str">
        <f t="shared" si="4"/>
        <v>MP</v>
      </c>
      <c r="Q41" s="493" t="str">
        <f t="shared" si="92"/>
        <v/>
      </c>
      <c r="R41" s="101"/>
      <c r="S41" s="257" t="e">
        <f t="shared" si="94"/>
        <v>#DIV/0!</v>
      </c>
      <c r="T41" s="1503">
        <f t="shared" si="47"/>
        <v>0</v>
      </c>
      <c r="U41" s="1477"/>
      <c r="V41" s="258"/>
      <c r="W41" s="102"/>
      <c r="X41" s="400">
        <f t="shared" si="7"/>
        <v>0</v>
      </c>
      <c r="Y41" s="913"/>
      <c r="Z41" s="299">
        <f t="shared" si="8"/>
        <v>0</v>
      </c>
      <c r="AA41" s="259">
        <f>ROUND(IFERROR(SUM($AI$6/$AI$7*Q41/O41)+('Inbound Freight New'!$A$3*CZ41/R41),0),2)</f>
        <v>0</v>
      </c>
      <c r="AB41" s="260">
        <f t="shared" si="48"/>
        <v>0</v>
      </c>
      <c r="AC41" s="259">
        <f t="shared" si="49"/>
        <v>0</v>
      </c>
      <c r="AD41" s="261"/>
      <c r="AE41" s="260">
        <f t="shared" si="50"/>
        <v>0</v>
      </c>
      <c r="AF41" s="262">
        <f t="shared" si="51"/>
        <v>0</v>
      </c>
      <c r="AG41" s="263">
        <f t="shared" si="11"/>
        <v>0</v>
      </c>
      <c r="AH41" s="316">
        <f t="shared" si="52"/>
        <v>0.02</v>
      </c>
      <c r="AI41" s="262">
        <f t="shared" si="53"/>
        <v>0</v>
      </c>
      <c r="AJ41" s="703">
        <f t="shared" si="54"/>
        <v>0</v>
      </c>
      <c r="AK41" s="1302">
        <f t="shared" si="55"/>
        <v>0</v>
      </c>
      <c r="AL41" s="703">
        <f t="shared" si="56"/>
        <v>0.02</v>
      </c>
      <c r="AM41" s="262">
        <f t="shared" si="57"/>
        <v>0</v>
      </c>
      <c r="AN41" s="102"/>
      <c r="AO41" s="102"/>
      <c r="AP41" s="264">
        <f t="shared" si="58"/>
        <v>0</v>
      </c>
      <c r="AQ41" s="265">
        <f t="shared" si="95"/>
        <v>0</v>
      </c>
      <c r="AR41" s="266">
        <f t="shared" si="60"/>
        <v>0</v>
      </c>
      <c r="AS41" s="265">
        <f t="shared" si="61"/>
        <v>0</v>
      </c>
      <c r="AT41" s="267">
        <f t="shared" si="62"/>
        <v>0</v>
      </c>
      <c r="AU41" s="268"/>
      <c r="AV41" s="267"/>
      <c r="AW41" s="24"/>
      <c r="AX41" s="24"/>
      <c r="AY41" s="487"/>
      <c r="AZ41" s="270"/>
      <c r="BA41" s="256"/>
      <c r="BB41" s="256"/>
      <c r="BC41" s="256"/>
      <c r="BD41" s="256"/>
      <c r="BE41" s="490"/>
      <c r="BF41" s="490" t="str">
        <f t="shared" si="63"/>
        <v/>
      </c>
      <c r="BG41" s="493" t="str">
        <f t="shared" si="93"/>
        <v/>
      </c>
      <c r="BH41" s="490"/>
      <c r="BI41" s="490"/>
      <c r="BJ41" s="490"/>
      <c r="BK41" s="490"/>
      <c r="BL41" s="490"/>
      <c r="BM41" s="490"/>
      <c r="BN41" s="319"/>
      <c r="BO41" s="319"/>
      <c r="BP41" s="319"/>
      <c r="BQ41" s="319" t="str">
        <f t="shared" si="14"/>
        <v/>
      </c>
      <c r="BR41" s="439" t="str">
        <f t="shared" si="64"/>
        <v/>
      </c>
      <c r="BS41" s="439" t="str">
        <f t="shared" si="65"/>
        <v/>
      </c>
      <c r="BT41" s="439" t="str">
        <f t="shared" si="66"/>
        <v/>
      </c>
      <c r="BU41" s="440" t="str">
        <f t="shared" si="16"/>
        <v/>
      </c>
      <c r="BV41" s="440" t="str">
        <f t="shared" si="17"/>
        <v/>
      </c>
      <c r="BW41" s="440" t="str">
        <f t="shared" si="18"/>
        <v/>
      </c>
      <c r="BX41" s="440" t="str">
        <f t="shared" si="67"/>
        <v/>
      </c>
      <c r="BY41" s="440" t="str">
        <f t="shared" si="20"/>
        <v/>
      </c>
      <c r="BZ41" s="440" t="str">
        <f t="shared" si="21"/>
        <v/>
      </c>
      <c r="CA41" s="440" t="str">
        <f t="shared" si="22"/>
        <v/>
      </c>
      <c r="CB41" s="663" t="str">
        <f t="shared" si="68"/>
        <v/>
      </c>
      <c r="CC41" s="663" t="str">
        <f t="shared" si="69"/>
        <v/>
      </c>
      <c r="CD41" s="663" t="str">
        <f t="shared" si="70"/>
        <v/>
      </c>
      <c r="CE41" s="663" t="str">
        <f t="shared" si="71"/>
        <v/>
      </c>
      <c r="CF41" s="663" t="str">
        <f t="shared" si="72"/>
        <v/>
      </c>
      <c r="CG41" s="439" t="str">
        <f t="shared" si="73"/>
        <v/>
      </c>
      <c r="CH41" s="440"/>
      <c r="CI41" s="440"/>
      <c r="CJ41" s="440"/>
      <c r="CK41" s="440"/>
      <c r="CL41" s="440"/>
      <c r="CM41" s="440"/>
      <c r="CN41" s="729" t="str">
        <f t="shared" si="74"/>
        <v/>
      </c>
      <c r="CO41" s="729" t="str">
        <f t="shared" si="75"/>
        <v/>
      </c>
      <c r="CP41" s="729" t="str">
        <f t="shared" si="76"/>
        <v/>
      </c>
      <c r="CQ41" s="729" t="str">
        <f t="shared" si="77"/>
        <v/>
      </c>
      <c r="CR41" s="729" t="str">
        <f t="shared" si="78"/>
        <v/>
      </c>
      <c r="CS41" s="729" t="str">
        <f t="shared" si="79"/>
        <v/>
      </c>
      <c r="CT41" s="729" t="str">
        <f t="shared" si="80"/>
        <v/>
      </c>
      <c r="CU41" s="729" t="str">
        <f t="shared" si="81"/>
        <v/>
      </c>
      <c r="CV41" s="729" t="str">
        <f t="shared" si="82"/>
        <v/>
      </c>
      <c r="CW41" s="16" t="str">
        <f t="shared" si="83"/>
        <v/>
      </c>
      <c r="CX41" s="16" t="str">
        <f t="shared" si="84"/>
        <v/>
      </c>
      <c r="CY41" s="16" t="str">
        <f t="shared" si="85"/>
        <v/>
      </c>
      <c r="CZ41" s="650">
        <f t="shared" si="86"/>
        <v>0</v>
      </c>
      <c r="DB41" s="652"/>
      <c r="DC41" s="655">
        <f t="shared" si="23"/>
        <v>0</v>
      </c>
      <c r="DD41" s="654" t="str">
        <f t="shared" si="24"/>
        <v/>
      </c>
      <c r="DE41" s="650">
        <f t="shared" si="25"/>
        <v>0</v>
      </c>
      <c r="DH41" s="653" t="s">
        <v>4873</v>
      </c>
      <c r="DI41" s="52">
        <f t="shared" si="87"/>
        <v>0</v>
      </c>
      <c r="DJ41" s="52">
        <f t="shared" si="88"/>
        <v>0</v>
      </c>
      <c r="DK41" s="52">
        <f t="shared" si="89"/>
        <v>0</v>
      </c>
      <c r="EG41" s="16">
        <f>IFERROR(VLOOKUP(B41,'SUBCATS INTERNAL USE'!A:D,3,0),10000)</f>
        <v>10000</v>
      </c>
      <c r="EH41" s="16">
        <f t="shared" si="26"/>
        <v>10000</v>
      </c>
      <c r="EI41" s="16">
        <f t="shared" si="27"/>
        <v>1</v>
      </c>
      <c r="EJ41" s="16">
        <f t="shared" si="90"/>
        <v>19</v>
      </c>
      <c r="EK41" s="16">
        <f>IFERROR(VLOOKUP(B41,'SUBCATS INTERNAL USE'!G:I,3,0), 10000)</f>
        <v>10000</v>
      </c>
      <c r="EN41" s="163">
        <f t="shared" si="28"/>
        <v>1</v>
      </c>
      <c r="EO41" s="163">
        <f t="shared" si="29"/>
        <v>1</v>
      </c>
      <c r="EP41" s="163">
        <f t="shared" si="30"/>
        <v>1</v>
      </c>
      <c r="EQ41" s="163">
        <f t="shared" si="31"/>
        <v>1</v>
      </c>
      <c r="ER41" s="163">
        <f t="shared" si="32"/>
        <v>1</v>
      </c>
      <c r="ES41" s="163">
        <f t="shared" si="33"/>
        <v>1</v>
      </c>
      <c r="ET41" s="163">
        <f t="shared" si="34"/>
        <v>1</v>
      </c>
      <c r="EU41" s="163">
        <f t="shared" si="35"/>
        <v>1</v>
      </c>
      <c r="EV41" s="163">
        <f t="shared" si="36"/>
        <v>0</v>
      </c>
      <c r="EW41" s="163">
        <f t="shared" si="37"/>
        <v>1</v>
      </c>
      <c r="EX41" s="163">
        <f t="shared" si="38"/>
        <v>1</v>
      </c>
      <c r="EY41" s="163">
        <f t="shared" si="39"/>
        <v>1</v>
      </c>
      <c r="EZ41" s="163">
        <f t="shared" si="40"/>
        <v>1</v>
      </c>
      <c r="FA41" s="163">
        <f t="shared" si="41"/>
        <v>1</v>
      </c>
      <c r="FB41" s="163">
        <f t="shared" si="42"/>
        <v>1</v>
      </c>
      <c r="FC41" s="163">
        <f t="shared" si="43"/>
        <v>14</v>
      </c>
      <c r="FD41" s="163">
        <f t="shared" si="44"/>
        <v>0</v>
      </c>
      <c r="FF41" s="16">
        <f t="shared" si="91"/>
        <v>0</v>
      </c>
      <c r="FG41" s="16" t="str">
        <f t="shared" si="45"/>
        <v>1</v>
      </c>
    </row>
    <row r="42" spans="1:163" s="52" customFormat="1" ht="11.25" customHeight="1">
      <c r="A42" s="1040">
        <v>28</v>
      </c>
      <c r="B42" s="490"/>
      <c r="C42" s="490" t="str">
        <f t="shared" si="3"/>
        <v/>
      </c>
      <c r="D42" s="490"/>
      <c r="E42" s="1040"/>
      <c r="F42" s="255"/>
      <c r="G42" s="1038"/>
      <c r="H42" s="1038"/>
      <c r="I42" s="1323"/>
      <c r="J42" s="24"/>
      <c r="K42" s="24"/>
      <c r="L42" s="24"/>
      <c r="M42" s="24"/>
      <c r="N42" s="24"/>
      <c r="O42" s="24"/>
      <c r="P42" s="101" t="str">
        <f t="shared" si="4"/>
        <v>MP</v>
      </c>
      <c r="Q42" s="493" t="str">
        <f t="shared" si="92"/>
        <v/>
      </c>
      <c r="R42" s="101"/>
      <c r="S42" s="257" t="e">
        <f t="shared" si="94"/>
        <v>#DIV/0!</v>
      </c>
      <c r="T42" s="1503">
        <f t="shared" si="47"/>
        <v>0</v>
      </c>
      <c r="U42" s="1477"/>
      <c r="V42" s="258"/>
      <c r="W42" s="102"/>
      <c r="X42" s="400">
        <f t="shared" si="7"/>
        <v>0</v>
      </c>
      <c r="Y42" s="913"/>
      <c r="Z42" s="299">
        <f t="shared" si="8"/>
        <v>0</v>
      </c>
      <c r="AA42" s="259">
        <f>ROUND(IFERROR(SUM($AI$6/$AI$7*Q42/O42)+('Inbound Freight New'!$A$3*CZ42/R42),0),2)</f>
        <v>0</v>
      </c>
      <c r="AB42" s="260">
        <f t="shared" si="48"/>
        <v>0</v>
      </c>
      <c r="AC42" s="259">
        <f t="shared" si="49"/>
        <v>0</v>
      </c>
      <c r="AD42" s="261"/>
      <c r="AE42" s="260">
        <f t="shared" si="50"/>
        <v>0</v>
      </c>
      <c r="AF42" s="262">
        <f t="shared" si="51"/>
        <v>0</v>
      </c>
      <c r="AG42" s="263">
        <f t="shared" si="11"/>
        <v>0</v>
      </c>
      <c r="AH42" s="316">
        <f t="shared" si="52"/>
        <v>0.02</v>
      </c>
      <c r="AI42" s="262">
        <f t="shared" si="53"/>
        <v>0</v>
      </c>
      <c r="AJ42" s="703">
        <f t="shared" si="54"/>
        <v>0</v>
      </c>
      <c r="AK42" s="1302">
        <f t="shared" si="55"/>
        <v>0</v>
      </c>
      <c r="AL42" s="703">
        <f t="shared" si="56"/>
        <v>0.02</v>
      </c>
      <c r="AM42" s="262">
        <f t="shared" si="57"/>
        <v>0</v>
      </c>
      <c r="AN42" s="102"/>
      <c r="AO42" s="102"/>
      <c r="AP42" s="264">
        <f t="shared" si="58"/>
        <v>0</v>
      </c>
      <c r="AQ42" s="265">
        <f t="shared" si="95"/>
        <v>0</v>
      </c>
      <c r="AR42" s="266">
        <f t="shared" si="60"/>
        <v>0</v>
      </c>
      <c r="AS42" s="265">
        <f t="shared" si="61"/>
        <v>0</v>
      </c>
      <c r="AT42" s="267">
        <f t="shared" si="62"/>
        <v>0</v>
      </c>
      <c r="AU42" s="268"/>
      <c r="AV42" s="267"/>
      <c r="AW42" s="24"/>
      <c r="AX42" s="24"/>
      <c r="AY42" s="487"/>
      <c r="AZ42" s="270"/>
      <c r="BA42" s="256"/>
      <c r="BB42" s="256"/>
      <c r="BC42" s="256"/>
      <c r="BD42" s="256"/>
      <c r="BE42" s="490"/>
      <c r="BF42" s="490" t="str">
        <f t="shared" si="63"/>
        <v/>
      </c>
      <c r="BG42" s="493" t="str">
        <f t="shared" si="93"/>
        <v/>
      </c>
      <c r="BH42" s="490"/>
      <c r="BI42" s="490"/>
      <c r="BJ42" s="490"/>
      <c r="BK42" s="490"/>
      <c r="BL42" s="490"/>
      <c r="BM42" s="490"/>
      <c r="BN42" s="319"/>
      <c r="BO42" s="319"/>
      <c r="BP42" s="319"/>
      <c r="BQ42" s="319" t="str">
        <f t="shared" si="14"/>
        <v/>
      </c>
      <c r="BR42" s="439" t="str">
        <f t="shared" si="64"/>
        <v/>
      </c>
      <c r="BS42" s="439" t="str">
        <f t="shared" si="65"/>
        <v/>
      </c>
      <c r="BT42" s="439" t="str">
        <f t="shared" si="66"/>
        <v/>
      </c>
      <c r="BU42" s="440" t="str">
        <f t="shared" si="16"/>
        <v/>
      </c>
      <c r="BV42" s="440" t="str">
        <f t="shared" si="17"/>
        <v/>
      </c>
      <c r="BW42" s="440" t="str">
        <f t="shared" si="18"/>
        <v/>
      </c>
      <c r="BX42" s="440" t="str">
        <f t="shared" si="67"/>
        <v/>
      </c>
      <c r="BY42" s="440" t="str">
        <f t="shared" si="20"/>
        <v/>
      </c>
      <c r="BZ42" s="440" t="str">
        <f t="shared" si="21"/>
        <v/>
      </c>
      <c r="CA42" s="440" t="str">
        <f t="shared" si="22"/>
        <v/>
      </c>
      <c r="CB42" s="663" t="str">
        <f t="shared" si="68"/>
        <v/>
      </c>
      <c r="CC42" s="663" t="str">
        <f t="shared" si="69"/>
        <v/>
      </c>
      <c r="CD42" s="663" t="str">
        <f t="shared" si="70"/>
        <v/>
      </c>
      <c r="CE42" s="663" t="str">
        <f t="shared" si="71"/>
        <v/>
      </c>
      <c r="CF42" s="663" t="str">
        <f t="shared" si="72"/>
        <v/>
      </c>
      <c r="CG42" s="439" t="str">
        <f t="shared" si="73"/>
        <v/>
      </c>
      <c r="CH42" s="440"/>
      <c r="CI42" s="440"/>
      <c r="CJ42" s="440"/>
      <c r="CK42" s="440"/>
      <c r="CL42" s="440"/>
      <c r="CM42" s="440"/>
      <c r="CN42" s="729" t="str">
        <f t="shared" si="74"/>
        <v/>
      </c>
      <c r="CO42" s="729" t="str">
        <f t="shared" si="75"/>
        <v/>
      </c>
      <c r="CP42" s="729" t="str">
        <f t="shared" si="76"/>
        <v/>
      </c>
      <c r="CQ42" s="729" t="str">
        <f t="shared" si="77"/>
        <v/>
      </c>
      <c r="CR42" s="729" t="str">
        <f t="shared" si="78"/>
        <v/>
      </c>
      <c r="CS42" s="729" t="str">
        <f t="shared" si="79"/>
        <v/>
      </c>
      <c r="CT42" s="729" t="str">
        <f t="shared" si="80"/>
        <v/>
      </c>
      <c r="CU42" s="729" t="str">
        <f t="shared" si="81"/>
        <v/>
      </c>
      <c r="CV42" s="729" t="str">
        <f t="shared" si="82"/>
        <v/>
      </c>
      <c r="CW42" s="16" t="str">
        <f t="shared" si="83"/>
        <v/>
      </c>
      <c r="CX42" s="16" t="str">
        <f t="shared" si="84"/>
        <v/>
      </c>
      <c r="CY42" s="16" t="str">
        <f t="shared" si="85"/>
        <v/>
      </c>
      <c r="CZ42" s="650">
        <f t="shared" si="86"/>
        <v>0</v>
      </c>
      <c r="DB42" s="652"/>
      <c r="DC42" s="655">
        <f t="shared" si="23"/>
        <v>0</v>
      </c>
      <c r="DD42" s="654" t="str">
        <f t="shared" si="24"/>
        <v/>
      </c>
      <c r="DE42" s="650">
        <f t="shared" si="25"/>
        <v>0</v>
      </c>
      <c r="DH42" s="653" t="s">
        <v>4874</v>
      </c>
      <c r="DI42" s="52">
        <f t="shared" si="87"/>
        <v>0</v>
      </c>
      <c r="DJ42" s="52">
        <f t="shared" si="88"/>
        <v>0</v>
      </c>
      <c r="DK42" s="52">
        <f t="shared" si="89"/>
        <v>0</v>
      </c>
      <c r="EG42" s="16">
        <f>IFERROR(VLOOKUP(B42,'SUBCATS INTERNAL USE'!A:D,3,0),10000)</f>
        <v>10000</v>
      </c>
      <c r="EH42" s="16">
        <f t="shared" si="26"/>
        <v>10000</v>
      </c>
      <c r="EI42" s="16">
        <f t="shared" si="27"/>
        <v>1</v>
      </c>
      <c r="EJ42" s="16">
        <f t="shared" si="90"/>
        <v>19</v>
      </c>
      <c r="EK42" s="16">
        <f>IFERROR(VLOOKUP(B42,'SUBCATS INTERNAL USE'!G:I,3,0), 10000)</f>
        <v>10000</v>
      </c>
      <c r="EN42" s="163">
        <f t="shared" si="28"/>
        <v>1</v>
      </c>
      <c r="EO42" s="163">
        <f t="shared" si="29"/>
        <v>1</v>
      </c>
      <c r="EP42" s="163">
        <f t="shared" si="30"/>
        <v>1</v>
      </c>
      <c r="EQ42" s="163">
        <f t="shared" si="31"/>
        <v>1</v>
      </c>
      <c r="ER42" s="163">
        <f t="shared" si="32"/>
        <v>1</v>
      </c>
      <c r="ES42" s="163">
        <f t="shared" si="33"/>
        <v>1</v>
      </c>
      <c r="ET42" s="163">
        <f t="shared" si="34"/>
        <v>1</v>
      </c>
      <c r="EU42" s="163">
        <f t="shared" si="35"/>
        <v>1</v>
      </c>
      <c r="EV42" s="163">
        <f t="shared" si="36"/>
        <v>0</v>
      </c>
      <c r="EW42" s="163">
        <f t="shared" si="37"/>
        <v>1</v>
      </c>
      <c r="EX42" s="163">
        <f t="shared" si="38"/>
        <v>1</v>
      </c>
      <c r="EY42" s="163">
        <f t="shared" si="39"/>
        <v>1</v>
      </c>
      <c r="EZ42" s="163">
        <f t="shared" si="40"/>
        <v>1</v>
      </c>
      <c r="FA42" s="163">
        <f t="shared" si="41"/>
        <v>1</v>
      </c>
      <c r="FB42" s="163">
        <f t="shared" si="42"/>
        <v>1</v>
      </c>
      <c r="FC42" s="163">
        <f t="shared" si="43"/>
        <v>14</v>
      </c>
      <c r="FD42" s="163">
        <f t="shared" si="44"/>
        <v>0</v>
      </c>
      <c r="FF42" s="16">
        <f t="shared" si="91"/>
        <v>0</v>
      </c>
      <c r="FG42" s="16" t="str">
        <f t="shared" si="45"/>
        <v>1</v>
      </c>
    </row>
    <row r="43" spans="1:163" s="52" customFormat="1" ht="11.25" customHeight="1">
      <c r="A43" s="1040">
        <v>29</v>
      </c>
      <c r="B43" s="490"/>
      <c r="C43" s="490" t="str">
        <f t="shared" si="3"/>
        <v/>
      </c>
      <c r="D43" s="490"/>
      <c r="E43" s="1040"/>
      <c r="F43" s="255"/>
      <c r="G43" s="1038"/>
      <c r="H43" s="1038"/>
      <c r="I43" s="1323"/>
      <c r="J43" s="24"/>
      <c r="K43" s="24"/>
      <c r="L43" s="24"/>
      <c r="M43" s="24"/>
      <c r="N43" s="24"/>
      <c r="O43" s="24"/>
      <c r="P43" s="101" t="str">
        <f t="shared" si="4"/>
        <v>MP</v>
      </c>
      <c r="Q43" s="493" t="str">
        <f t="shared" si="92"/>
        <v/>
      </c>
      <c r="R43" s="101"/>
      <c r="S43" s="257" t="e">
        <f t="shared" si="94"/>
        <v>#DIV/0!</v>
      </c>
      <c r="T43" s="1503">
        <f t="shared" si="47"/>
        <v>0</v>
      </c>
      <c r="U43" s="1477"/>
      <c r="V43" s="258"/>
      <c r="W43" s="102"/>
      <c r="X43" s="400">
        <f t="shared" si="7"/>
        <v>0</v>
      </c>
      <c r="Y43" s="913"/>
      <c r="Z43" s="299">
        <f t="shared" si="8"/>
        <v>0</v>
      </c>
      <c r="AA43" s="259">
        <f>ROUND(IFERROR(SUM($AI$6/$AI$7*Q43/O43)+('Inbound Freight New'!$A$3*CZ43/R43),0),2)</f>
        <v>0</v>
      </c>
      <c r="AB43" s="260">
        <f t="shared" si="48"/>
        <v>0</v>
      </c>
      <c r="AC43" s="259">
        <f t="shared" si="49"/>
        <v>0</v>
      </c>
      <c r="AD43" s="261"/>
      <c r="AE43" s="260">
        <f t="shared" si="50"/>
        <v>0</v>
      </c>
      <c r="AF43" s="262">
        <f t="shared" si="51"/>
        <v>0</v>
      </c>
      <c r="AG43" s="263">
        <f t="shared" si="11"/>
        <v>0</v>
      </c>
      <c r="AH43" s="316">
        <f t="shared" si="52"/>
        <v>0.02</v>
      </c>
      <c r="AI43" s="262">
        <f t="shared" si="53"/>
        <v>0</v>
      </c>
      <c r="AJ43" s="703">
        <f t="shared" si="54"/>
        <v>0</v>
      </c>
      <c r="AK43" s="1302">
        <f t="shared" si="55"/>
        <v>0</v>
      </c>
      <c r="AL43" s="703">
        <f t="shared" si="56"/>
        <v>0.02</v>
      </c>
      <c r="AM43" s="262">
        <f t="shared" si="57"/>
        <v>0</v>
      </c>
      <c r="AN43" s="102"/>
      <c r="AO43" s="102"/>
      <c r="AP43" s="264">
        <f t="shared" si="58"/>
        <v>0</v>
      </c>
      <c r="AQ43" s="265">
        <f t="shared" si="95"/>
        <v>0</v>
      </c>
      <c r="AR43" s="266">
        <f t="shared" si="60"/>
        <v>0</v>
      </c>
      <c r="AS43" s="265">
        <f t="shared" si="61"/>
        <v>0</v>
      </c>
      <c r="AT43" s="267">
        <f t="shared" si="62"/>
        <v>0</v>
      </c>
      <c r="AU43" s="268"/>
      <c r="AV43" s="267"/>
      <c r="AW43" s="24"/>
      <c r="AX43" s="24"/>
      <c r="AY43" s="487"/>
      <c r="AZ43" s="270"/>
      <c r="BA43" s="256"/>
      <c r="BB43" s="256"/>
      <c r="BC43" s="256"/>
      <c r="BD43" s="256"/>
      <c r="BE43" s="490"/>
      <c r="BF43" s="490" t="str">
        <f t="shared" si="63"/>
        <v/>
      </c>
      <c r="BG43" s="493" t="str">
        <f t="shared" si="93"/>
        <v/>
      </c>
      <c r="BH43" s="490"/>
      <c r="BI43" s="490"/>
      <c r="BJ43" s="490"/>
      <c r="BK43" s="490"/>
      <c r="BL43" s="490"/>
      <c r="BM43" s="490"/>
      <c r="BN43" s="319"/>
      <c r="BO43" s="319"/>
      <c r="BP43" s="319"/>
      <c r="BQ43" s="319" t="str">
        <f t="shared" si="14"/>
        <v/>
      </c>
      <c r="BR43" s="439" t="str">
        <f t="shared" si="64"/>
        <v/>
      </c>
      <c r="BS43" s="439" t="str">
        <f t="shared" si="65"/>
        <v/>
      </c>
      <c r="BT43" s="439" t="str">
        <f t="shared" si="66"/>
        <v/>
      </c>
      <c r="BU43" s="440" t="str">
        <f t="shared" si="16"/>
        <v/>
      </c>
      <c r="BV43" s="440" t="str">
        <f t="shared" si="17"/>
        <v/>
      </c>
      <c r="BW43" s="440" t="str">
        <f t="shared" si="18"/>
        <v/>
      </c>
      <c r="BX43" s="440" t="str">
        <f t="shared" si="67"/>
        <v/>
      </c>
      <c r="BY43" s="440" t="str">
        <f t="shared" si="20"/>
        <v/>
      </c>
      <c r="BZ43" s="440" t="str">
        <f t="shared" si="21"/>
        <v/>
      </c>
      <c r="CA43" s="440" t="str">
        <f t="shared" si="22"/>
        <v/>
      </c>
      <c r="CB43" s="663" t="str">
        <f t="shared" si="68"/>
        <v/>
      </c>
      <c r="CC43" s="663" t="str">
        <f t="shared" si="69"/>
        <v/>
      </c>
      <c r="CD43" s="663" t="str">
        <f t="shared" si="70"/>
        <v/>
      </c>
      <c r="CE43" s="663" t="str">
        <f t="shared" si="71"/>
        <v/>
      </c>
      <c r="CF43" s="663" t="str">
        <f t="shared" si="72"/>
        <v/>
      </c>
      <c r="CG43" s="439" t="str">
        <f t="shared" si="73"/>
        <v/>
      </c>
      <c r="CH43" s="440"/>
      <c r="CI43" s="440"/>
      <c r="CJ43" s="440"/>
      <c r="CK43" s="440"/>
      <c r="CL43" s="440"/>
      <c r="CM43" s="440"/>
      <c r="CN43" s="729" t="str">
        <f t="shared" si="74"/>
        <v/>
      </c>
      <c r="CO43" s="729" t="str">
        <f t="shared" si="75"/>
        <v/>
      </c>
      <c r="CP43" s="729" t="str">
        <f t="shared" si="76"/>
        <v/>
      </c>
      <c r="CQ43" s="729" t="str">
        <f t="shared" si="77"/>
        <v/>
      </c>
      <c r="CR43" s="729" t="str">
        <f t="shared" si="78"/>
        <v/>
      </c>
      <c r="CS43" s="729" t="str">
        <f t="shared" si="79"/>
        <v/>
      </c>
      <c r="CT43" s="729" t="str">
        <f t="shared" si="80"/>
        <v/>
      </c>
      <c r="CU43" s="729" t="str">
        <f t="shared" si="81"/>
        <v/>
      </c>
      <c r="CV43" s="729" t="str">
        <f t="shared" si="82"/>
        <v/>
      </c>
      <c r="CW43" s="16" t="str">
        <f t="shared" si="83"/>
        <v/>
      </c>
      <c r="CX43" s="16" t="str">
        <f t="shared" si="84"/>
        <v/>
      </c>
      <c r="CY43" s="16" t="str">
        <f t="shared" si="85"/>
        <v/>
      </c>
      <c r="CZ43" s="650">
        <f t="shared" si="86"/>
        <v>0</v>
      </c>
      <c r="DB43" s="652"/>
      <c r="DC43" s="655">
        <f t="shared" si="23"/>
        <v>0</v>
      </c>
      <c r="DD43" s="654" t="str">
        <f t="shared" si="24"/>
        <v/>
      </c>
      <c r="DE43" s="650">
        <f t="shared" si="25"/>
        <v>0</v>
      </c>
      <c r="DH43" s="653" t="s">
        <v>1339</v>
      </c>
      <c r="DI43" s="52">
        <f t="shared" si="87"/>
        <v>0</v>
      </c>
      <c r="DJ43" s="52">
        <f t="shared" si="88"/>
        <v>0</v>
      </c>
      <c r="DK43" s="52">
        <f t="shared" si="89"/>
        <v>0</v>
      </c>
      <c r="EG43" s="16">
        <f>IFERROR(VLOOKUP(B43,'SUBCATS INTERNAL USE'!A:D,3,0),10000)</f>
        <v>10000</v>
      </c>
      <c r="EH43" s="16">
        <f t="shared" si="26"/>
        <v>10000</v>
      </c>
      <c r="EI43" s="16">
        <f t="shared" si="27"/>
        <v>1</v>
      </c>
      <c r="EJ43" s="16">
        <f t="shared" si="90"/>
        <v>19</v>
      </c>
      <c r="EK43" s="16">
        <f>IFERROR(VLOOKUP(B43,'SUBCATS INTERNAL USE'!G:I,3,0), 10000)</f>
        <v>10000</v>
      </c>
      <c r="EN43" s="163">
        <f t="shared" si="28"/>
        <v>1</v>
      </c>
      <c r="EO43" s="163">
        <f t="shared" si="29"/>
        <v>1</v>
      </c>
      <c r="EP43" s="163">
        <f t="shared" si="30"/>
        <v>1</v>
      </c>
      <c r="EQ43" s="163">
        <f t="shared" si="31"/>
        <v>1</v>
      </c>
      <c r="ER43" s="163">
        <f t="shared" si="32"/>
        <v>1</v>
      </c>
      <c r="ES43" s="163">
        <f t="shared" si="33"/>
        <v>1</v>
      </c>
      <c r="ET43" s="163">
        <f t="shared" si="34"/>
        <v>1</v>
      </c>
      <c r="EU43" s="163">
        <f t="shared" si="35"/>
        <v>1</v>
      </c>
      <c r="EV43" s="163">
        <f t="shared" si="36"/>
        <v>0</v>
      </c>
      <c r="EW43" s="163">
        <f t="shared" si="37"/>
        <v>1</v>
      </c>
      <c r="EX43" s="163">
        <f t="shared" si="38"/>
        <v>1</v>
      </c>
      <c r="EY43" s="163">
        <f t="shared" si="39"/>
        <v>1</v>
      </c>
      <c r="EZ43" s="163">
        <f t="shared" si="40"/>
        <v>1</v>
      </c>
      <c r="FA43" s="163">
        <f t="shared" si="41"/>
        <v>1</v>
      </c>
      <c r="FB43" s="163">
        <f t="shared" si="42"/>
        <v>1</v>
      </c>
      <c r="FC43" s="163">
        <f t="shared" si="43"/>
        <v>14</v>
      </c>
      <c r="FD43" s="163">
        <f t="shared" si="44"/>
        <v>0</v>
      </c>
      <c r="FF43" s="16">
        <f t="shared" si="91"/>
        <v>0</v>
      </c>
      <c r="FG43" s="16" t="str">
        <f t="shared" si="45"/>
        <v>1</v>
      </c>
    </row>
    <row r="44" spans="1:163" s="52" customFormat="1" ht="11.25" customHeight="1">
      <c r="A44" s="1040">
        <v>30</v>
      </c>
      <c r="B44" s="490"/>
      <c r="C44" s="490" t="str">
        <f t="shared" si="3"/>
        <v/>
      </c>
      <c r="D44" s="490"/>
      <c r="E44" s="1040"/>
      <c r="F44" s="255"/>
      <c r="G44" s="1038"/>
      <c r="H44" s="1038"/>
      <c r="I44" s="1323"/>
      <c r="J44" s="24"/>
      <c r="K44" s="24"/>
      <c r="L44" s="24"/>
      <c r="M44" s="24"/>
      <c r="N44" s="24"/>
      <c r="O44" s="24"/>
      <c r="P44" s="101" t="str">
        <f t="shared" si="4"/>
        <v>MP</v>
      </c>
      <c r="Q44" s="493" t="str">
        <f t="shared" si="92"/>
        <v/>
      </c>
      <c r="R44" s="101"/>
      <c r="S44" s="257" t="e">
        <f t="shared" si="94"/>
        <v>#DIV/0!</v>
      </c>
      <c r="T44" s="1503">
        <f t="shared" si="47"/>
        <v>0</v>
      </c>
      <c r="U44" s="1477"/>
      <c r="V44" s="258"/>
      <c r="W44" s="102"/>
      <c r="X44" s="400">
        <f t="shared" si="7"/>
        <v>0</v>
      </c>
      <c r="Y44" s="913"/>
      <c r="Z44" s="299">
        <f t="shared" si="8"/>
        <v>0</v>
      </c>
      <c r="AA44" s="259">
        <f>ROUND(IFERROR(SUM($AI$6/$AI$7*Q44/O44)+('Inbound Freight New'!$A$3*CZ44/R44),0),2)</f>
        <v>0</v>
      </c>
      <c r="AB44" s="260">
        <f t="shared" si="48"/>
        <v>0</v>
      </c>
      <c r="AC44" s="259">
        <f t="shared" si="49"/>
        <v>0</v>
      </c>
      <c r="AD44" s="261"/>
      <c r="AE44" s="260">
        <f t="shared" si="50"/>
        <v>0</v>
      </c>
      <c r="AF44" s="262">
        <f t="shared" si="51"/>
        <v>0</v>
      </c>
      <c r="AG44" s="263">
        <f t="shared" si="11"/>
        <v>0</v>
      </c>
      <c r="AH44" s="316">
        <f t="shared" si="52"/>
        <v>0.02</v>
      </c>
      <c r="AI44" s="262">
        <f t="shared" si="53"/>
        <v>0</v>
      </c>
      <c r="AJ44" s="703">
        <f t="shared" si="54"/>
        <v>0</v>
      </c>
      <c r="AK44" s="1302">
        <f t="shared" si="55"/>
        <v>0</v>
      </c>
      <c r="AL44" s="703">
        <f t="shared" si="56"/>
        <v>0.02</v>
      </c>
      <c r="AM44" s="262">
        <f t="shared" si="57"/>
        <v>0</v>
      </c>
      <c r="AN44" s="102"/>
      <c r="AO44" s="102"/>
      <c r="AP44" s="264">
        <f t="shared" si="58"/>
        <v>0</v>
      </c>
      <c r="AQ44" s="265">
        <f t="shared" si="95"/>
        <v>0</v>
      </c>
      <c r="AR44" s="266">
        <f t="shared" si="60"/>
        <v>0</v>
      </c>
      <c r="AS44" s="265">
        <f t="shared" si="61"/>
        <v>0</v>
      </c>
      <c r="AT44" s="267">
        <f t="shared" si="62"/>
        <v>0</v>
      </c>
      <c r="AU44" s="268"/>
      <c r="AV44" s="267"/>
      <c r="AW44" s="24"/>
      <c r="AX44" s="24"/>
      <c r="AY44" s="487"/>
      <c r="AZ44" s="270"/>
      <c r="BA44" s="256"/>
      <c r="BB44" s="256"/>
      <c r="BC44" s="256"/>
      <c r="BD44" s="256"/>
      <c r="BE44" s="490"/>
      <c r="BF44" s="490" t="str">
        <f t="shared" si="63"/>
        <v/>
      </c>
      <c r="BG44" s="493" t="str">
        <f t="shared" si="93"/>
        <v/>
      </c>
      <c r="BH44" s="490"/>
      <c r="BI44" s="490"/>
      <c r="BJ44" s="490"/>
      <c r="BK44" s="490"/>
      <c r="BL44" s="490"/>
      <c r="BM44" s="490"/>
      <c r="BN44" s="319"/>
      <c r="BO44" s="319"/>
      <c r="BP44" s="319"/>
      <c r="BQ44" s="319" t="str">
        <f t="shared" si="14"/>
        <v/>
      </c>
      <c r="BR44" s="439" t="str">
        <f t="shared" si="64"/>
        <v/>
      </c>
      <c r="BS44" s="439" t="str">
        <f t="shared" si="65"/>
        <v/>
      </c>
      <c r="BT44" s="439" t="str">
        <f t="shared" si="66"/>
        <v/>
      </c>
      <c r="BU44" s="440" t="str">
        <f t="shared" si="16"/>
        <v/>
      </c>
      <c r="BV44" s="440" t="str">
        <f t="shared" si="17"/>
        <v/>
      </c>
      <c r="BW44" s="440" t="str">
        <f t="shared" si="18"/>
        <v/>
      </c>
      <c r="BX44" s="440" t="str">
        <f t="shared" si="67"/>
        <v/>
      </c>
      <c r="BY44" s="440" t="str">
        <f t="shared" si="20"/>
        <v/>
      </c>
      <c r="BZ44" s="440" t="str">
        <f t="shared" si="21"/>
        <v/>
      </c>
      <c r="CA44" s="440" t="str">
        <f t="shared" si="22"/>
        <v/>
      </c>
      <c r="CB44" s="663" t="str">
        <f t="shared" si="68"/>
        <v/>
      </c>
      <c r="CC44" s="663" t="str">
        <f t="shared" si="69"/>
        <v/>
      </c>
      <c r="CD44" s="663" t="str">
        <f t="shared" si="70"/>
        <v/>
      </c>
      <c r="CE44" s="663" t="str">
        <f t="shared" si="71"/>
        <v/>
      </c>
      <c r="CF44" s="663" t="str">
        <f t="shared" si="72"/>
        <v/>
      </c>
      <c r="CG44" s="439" t="str">
        <f t="shared" si="73"/>
        <v/>
      </c>
      <c r="CH44" s="440"/>
      <c r="CI44" s="440"/>
      <c r="CJ44" s="440"/>
      <c r="CK44" s="440"/>
      <c r="CL44" s="440"/>
      <c r="CM44" s="440"/>
      <c r="CN44" s="729" t="str">
        <f t="shared" si="74"/>
        <v/>
      </c>
      <c r="CO44" s="729" t="str">
        <f t="shared" si="75"/>
        <v/>
      </c>
      <c r="CP44" s="729" t="str">
        <f t="shared" si="76"/>
        <v/>
      </c>
      <c r="CQ44" s="729" t="str">
        <f t="shared" si="77"/>
        <v/>
      </c>
      <c r="CR44" s="729" t="str">
        <f t="shared" si="78"/>
        <v/>
      </c>
      <c r="CS44" s="729" t="str">
        <f t="shared" si="79"/>
        <v/>
      </c>
      <c r="CT44" s="729" t="str">
        <f t="shared" si="80"/>
        <v/>
      </c>
      <c r="CU44" s="729" t="str">
        <f t="shared" si="81"/>
        <v/>
      </c>
      <c r="CV44" s="729" t="str">
        <f t="shared" si="82"/>
        <v/>
      </c>
      <c r="CW44" s="16" t="str">
        <f t="shared" si="83"/>
        <v/>
      </c>
      <c r="CX44" s="16" t="str">
        <f t="shared" si="84"/>
        <v/>
      </c>
      <c r="CY44" s="16" t="str">
        <f t="shared" si="85"/>
        <v/>
      </c>
      <c r="CZ44" s="650">
        <f t="shared" si="86"/>
        <v>0</v>
      </c>
      <c r="DB44" s="652"/>
      <c r="DC44" s="655">
        <f t="shared" si="23"/>
        <v>0</v>
      </c>
      <c r="DD44" s="654" t="str">
        <f t="shared" si="24"/>
        <v/>
      </c>
      <c r="DE44" s="650">
        <f t="shared" si="25"/>
        <v>0</v>
      </c>
      <c r="DH44" s="653" t="s">
        <v>1357</v>
      </c>
      <c r="DI44" s="52">
        <f t="shared" si="87"/>
        <v>0</v>
      </c>
      <c r="DJ44" s="52">
        <f t="shared" si="88"/>
        <v>0</v>
      </c>
      <c r="DK44" s="52">
        <f t="shared" si="89"/>
        <v>0</v>
      </c>
      <c r="EG44" s="16">
        <f>IFERROR(VLOOKUP(B44,'SUBCATS INTERNAL USE'!A:D,3,0),10000)</f>
        <v>10000</v>
      </c>
      <c r="EH44" s="16">
        <f t="shared" si="26"/>
        <v>10000</v>
      </c>
      <c r="EI44" s="16">
        <f t="shared" si="27"/>
        <v>1</v>
      </c>
      <c r="EJ44" s="16">
        <f t="shared" si="90"/>
        <v>19</v>
      </c>
      <c r="EK44" s="16">
        <f>IFERROR(VLOOKUP(B44,'SUBCATS INTERNAL USE'!G:I,3,0), 10000)</f>
        <v>10000</v>
      </c>
      <c r="EN44" s="163">
        <f t="shared" si="28"/>
        <v>1</v>
      </c>
      <c r="EO44" s="163">
        <f t="shared" si="29"/>
        <v>1</v>
      </c>
      <c r="EP44" s="163">
        <f t="shared" si="30"/>
        <v>1</v>
      </c>
      <c r="EQ44" s="163">
        <f t="shared" si="31"/>
        <v>1</v>
      </c>
      <c r="ER44" s="163">
        <f t="shared" si="32"/>
        <v>1</v>
      </c>
      <c r="ES44" s="163">
        <f t="shared" si="33"/>
        <v>1</v>
      </c>
      <c r="ET44" s="163">
        <f t="shared" si="34"/>
        <v>1</v>
      </c>
      <c r="EU44" s="163">
        <f t="shared" si="35"/>
        <v>1</v>
      </c>
      <c r="EV44" s="163">
        <f t="shared" si="36"/>
        <v>0</v>
      </c>
      <c r="EW44" s="163">
        <f t="shared" si="37"/>
        <v>1</v>
      </c>
      <c r="EX44" s="163">
        <f t="shared" si="38"/>
        <v>1</v>
      </c>
      <c r="EY44" s="163">
        <f t="shared" si="39"/>
        <v>1</v>
      </c>
      <c r="EZ44" s="163">
        <f t="shared" si="40"/>
        <v>1</v>
      </c>
      <c r="FA44" s="163">
        <f t="shared" si="41"/>
        <v>1</v>
      </c>
      <c r="FB44" s="163">
        <f t="shared" si="42"/>
        <v>1</v>
      </c>
      <c r="FC44" s="163">
        <f t="shared" si="43"/>
        <v>14</v>
      </c>
      <c r="FD44" s="163">
        <f t="shared" si="44"/>
        <v>0</v>
      </c>
      <c r="FF44" s="16">
        <f t="shared" si="91"/>
        <v>0</v>
      </c>
      <c r="FG44" s="16" t="str">
        <f t="shared" si="45"/>
        <v>1</v>
      </c>
    </row>
    <row r="45" spans="1:163" s="52" customFormat="1" ht="11.25" customHeight="1">
      <c r="A45" s="1040">
        <v>31</v>
      </c>
      <c r="B45" s="490"/>
      <c r="C45" s="490" t="str">
        <f t="shared" si="3"/>
        <v/>
      </c>
      <c r="D45" s="490"/>
      <c r="E45" s="1040"/>
      <c r="F45" s="255"/>
      <c r="G45" s="1038"/>
      <c r="H45" s="1038"/>
      <c r="I45" s="1323"/>
      <c r="J45" s="24"/>
      <c r="K45" s="24"/>
      <c r="L45" s="24"/>
      <c r="M45" s="24"/>
      <c r="N45" s="24"/>
      <c r="O45" s="24"/>
      <c r="P45" s="101" t="str">
        <f t="shared" si="4"/>
        <v>MP</v>
      </c>
      <c r="Q45" s="493" t="str">
        <f t="shared" si="92"/>
        <v/>
      </c>
      <c r="R45" s="101"/>
      <c r="S45" s="257" t="e">
        <f t="shared" si="94"/>
        <v>#DIV/0!</v>
      </c>
      <c r="T45" s="1503">
        <f t="shared" si="47"/>
        <v>0</v>
      </c>
      <c r="U45" s="1477"/>
      <c r="V45" s="258"/>
      <c r="W45" s="102"/>
      <c r="X45" s="400">
        <f t="shared" si="7"/>
        <v>0</v>
      </c>
      <c r="Y45" s="913"/>
      <c r="Z45" s="299">
        <f t="shared" si="8"/>
        <v>0</v>
      </c>
      <c r="AA45" s="259">
        <f>ROUND(IFERROR(SUM($AI$6/$AI$7*Q45/O45)+('Inbound Freight New'!$A$3*CZ45/R45),0),2)</f>
        <v>0</v>
      </c>
      <c r="AB45" s="260">
        <f t="shared" si="48"/>
        <v>0</v>
      </c>
      <c r="AC45" s="259">
        <f t="shared" si="49"/>
        <v>0</v>
      </c>
      <c r="AD45" s="261"/>
      <c r="AE45" s="260">
        <f t="shared" si="50"/>
        <v>0</v>
      </c>
      <c r="AF45" s="262">
        <f t="shared" si="51"/>
        <v>0</v>
      </c>
      <c r="AG45" s="263">
        <f t="shared" si="11"/>
        <v>0</v>
      </c>
      <c r="AH45" s="316">
        <f t="shared" si="52"/>
        <v>0.02</v>
      </c>
      <c r="AI45" s="262">
        <f t="shared" si="53"/>
        <v>0</v>
      </c>
      <c r="AJ45" s="703">
        <f t="shared" si="54"/>
        <v>0</v>
      </c>
      <c r="AK45" s="1302">
        <f t="shared" si="55"/>
        <v>0</v>
      </c>
      <c r="AL45" s="703">
        <f t="shared" si="56"/>
        <v>0.02</v>
      </c>
      <c r="AM45" s="262">
        <f t="shared" si="57"/>
        <v>0</v>
      </c>
      <c r="AN45" s="102"/>
      <c r="AO45" s="102"/>
      <c r="AP45" s="264">
        <f t="shared" si="58"/>
        <v>0</v>
      </c>
      <c r="AQ45" s="265">
        <f t="shared" si="95"/>
        <v>0</v>
      </c>
      <c r="AR45" s="266">
        <f t="shared" si="60"/>
        <v>0</v>
      </c>
      <c r="AS45" s="265">
        <f t="shared" si="61"/>
        <v>0</v>
      </c>
      <c r="AT45" s="267">
        <f t="shared" si="62"/>
        <v>0</v>
      </c>
      <c r="AU45" s="268"/>
      <c r="AV45" s="267"/>
      <c r="AW45" s="24"/>
      <c r="AX45" s="24"/>
      <c r="AY45" s="487"/>
      <c r="AZ45" s="270"/>
      <c r="BA45" s="256"/>
      <c r="BB45" s="256"/>
      <c r="BC45" s="256"/>
      <c r="BD45" s="256"/>
      <c r="BE45" s="490"/>
      <c r="BF45" s="490" t="str">
        <f t="shared" si="63"/>
        <v/>
      </c>
      <c r="BG45" s="493" t="str">
        <f t="shared" si="93"/>
        <v/>
      </c>
      <c r="BH45" s="490"/>
      <c r="BI45" s="490"/>
      <c r="BJ45" s="490"/>
      <c r="BK45" s="490"/>
      <c r="BL45" s="490"/>
      <c r="BM45" s="490"/>
      <c r="BN45" s="319"/>
      <c r="BO45" s="319"/>
      <c r="BP45" s="319"/>
      <c r="BQ45" s="319" t="str">
        <f t="shared" si="14"/>
        <v/>
      </c>
      <c r="BR45" s="439" t="str">
        <f t="shared" si="64"/>
        <v/>
      </c>
      <c r="BS45" s="439" t="str">
        <f t="shared" si="65"/>
        <v/>
      </c>
      <c r="BT45" s="439" t="str">
        <f t="shared" si="66"/>
        <v/>
      </c>
      <c r="BU45" s="440" t="str">
        <f t="shared" si="16"/>
        <v/>
      </c>
      <c r="BV45" s="440" t="str">
        <f t="shared" si="17"/>
        <v/>
      </c>
      <c r="BW45" s="440" t="str">
        <f t="shared" si="18"/>
        <v/>
      </c>
      <c r="BX45" s="440" t="str">
        <f t="shared" si="67"/>
        <v/>
      </c>
      <c r="BY45" s="440" t="str">
        <f t="shared" si="20"/>
        <v/>
      </c>
      <c r="BZ45" s="440" t="str">
        <f t="shared" si="21"/>
        <v/>
      </c>
      <c r="CA45" s="440" t="str">
        <f t="shared" si="22"/>
        <v/>
      </c>
      <c r="CB45" s="663" t="str">
        <f t="shared" si="68"/>
        <v/>
      </c>
      <c r="CC45" s="663" t="str">
        <f t="shared" si="69"/>
        <v/>
      </c>
      <c r="CD45" s="663" t="str">
        <f t="shared" si="70"/>
        <v/>
      </c>
      <c r="CE45" s="663" t="str">
        <f t="shared" si="71"/>
        <v/>
      </c>
      <c r="CF45" s="663" t="str">
        <f t="shared" si="72"/>
        <v/>
      </c>
      <c r="CG45" s="439" t="str">
        <f t="shared" si="73"/>
        <v/>
      </c>
      <c r="CH45" s="440"/>
      <c r="CI45" s="440"/>
      <c r="CJ45" s="440"/>
      <c r="CK45" s="440"/>
      <c r="CL45" s="440"/>
      <c r="CM45" s="440"/>
      <c r="CN45" s="729" t="str">
        <f t="shared" si="74"/>
        <v/>
      </c>
      <c r="CO45" s="729" t="str">
        <f t="shared" si="75"/>
        <v/>
      </c>
      <c r="CP45" s="729" t="str">
        <f t="shared" si="76"/>
        <v/>
      </c>
      <c r="CQ45" s="729" t="str">
        <f t="shared" si="77"/>
        <v/>
      </c>
      <c r="CR45" s="729" t="str">
        <f t="shared" si="78"/>
        <v/>
      </c>
      <c r="CS45" s="729" t="str">
        <f t="shared" si="79"/>
        <v/>
      </c>
      <c r="CT45" s="729" t="str">
        <f t="shared" si="80"/>
        <v/>
      </c>
      <c r="CU45" s="729" t="str">
        <f t="shared" si="81"/>
        <v/>
      </c>
      <c r="CV45" s="729" t="str">
        <f t="shared" si="82"/>
        <v/>
      </c>
      <c r="CW45" s="16" t="str">
        <f t="shared" si="83"/>
        <v/>
      </c>
      <c r="CX45" s="16" t="str">
        <f t="shared" si="84"/>
        <v/>
      </c>
      <c r="CY45" s="16" t="str">
        <f t="shared" si="85"/>
        <v/>
      </c>
      <c r="CZ45" s="650">
        <f t="shared" si="86"/>
        <v>0</v>
      </c>
      <c r="DB45" s="652"/>
      <c r="DC45" s="655">
        <f t="shared" si="23"/>
        <v>0</v>
      </c>
      <c r="DD45" s="654" t="str">
        <f t="shared" si="24"/>
        <v/>
      </c>
      <c r="DE45" s="650">
        <f t="shared" si="25"/>
        <v>0</v>
      </c>
      <c r="DH45" s="653" t="s">
        <v>4875</v>
      </c>
      <c r="DI45" s="52">
        <f t="shared" si="87"/>
        <v>0</v>
      </c>
      <c r="DJ45" s="52">
        <f t="shared" si="88"/>
        <v>0</v>
      </c>
      <c r="DK45" s="52">
        <f t="shared" si="89"/>
        <v>0</v>
      </c>
      <c r="EG45" s="16">
        <f>IFERROR(VLOOKUP(B45,'SUBCATS INTERNAL USE'!A:D,3,0),10000)</f>
        <v>10000</v>
      </c>
      <c r="EH45" s="16">
        <f t="shared" si="26"/>
        <v>10000</v>
      </c>
      <c r="EI45" s="16">
        <f t="shared" si="27"/>
        <v>1</v>
      </c>
      <c r="EJ45" s="16">
        <f t="shared" si="90"/>
        <v>19</v>
      </c>
      <c r="EK45" s="16">
        <f>IFERROR(VLOOKUP(B45,'SUBCATS INTERNAL USE'!G:I,3,0), 10000)</f>
        <v>10000</v>
      </c>
      <c r="EN45" s="163">
        <f t="shared" si="28"/>
        <v>1</v>
      </c>
      <c r="EO45" s="163">
        <f t="shared" si="29"/>
        <v>1</v>
      </c>
      <c r="EP45" s="163">
        <f t="shared" si="30"/>
        <v>1</v>
      </c>
      <c r="EQ45" s="163">
        <f t="shared" si="31"/>
        <v>1</v>
      </c>
      <c r="ER45" s="163">
        <f t="shared" si="32"/>
        <v>1</v>
      </c>
      <c r="ES45" s="163">
        <f t="shared" si="33"/>
        <v>1</v>
      </c>
      <c r="ET45" s="163">
        <f t="shared" si="34"/>
        <v>1</v>
      </c>
      <c r="EU45" s="163">
        <f t="shared" si="35"/>
        <v>1</v>
      </c>
      <c r="EV45" s="163">
        <f t="shared" si="36"/>
        <v>0</v>
      </c>
      <c r="EW45" s="163">
        <f t="shared" si="37"/>
        <v>1</v>
      </c>
      <c r="EX45" s="163">
        <f t="shared" si="38"/>
        <v>1</v>
      </c>
      <c r="EY45" s="163">
        <f t="shared" si="39"/>
        <v>1</v>
      </c>
      <c r="EZ45" s="163">
        <f t="shared" si="40"/>
        <v>1</v>
      </c>
      <c r="FA45" s="163">
        <f t="shared" si="41"/>
        <v>1</v>
      </c>
      <c r="FB45" s="163">
        <f t="shared" si="42"/>
        <v>1</v>
      </c>
      <c r="FC45" s="163">
        <f t="shared" si="43"/>
        <v>14</v>
      </c>
      <c r="FD45" s="163">
        <f t="shared" si="44"/>
        <v>0</v>
      </c>
      <c r="FF45" s="16">
        <f t="shared" si="91"/>
        <v>0</v>
      </c>
      <c r="FG45" s="16" t="str">
        <f t="shared" si="45"/>
        <v>1</v>
      </c>
    </row>
    <row r="46" spans="1:163" s="52" customFormat="1" ht="11.25" customHeight="1">
      <c r="A46" s="1040">
        <v>32</v>
      </c>
      <c r="B46" s="490"/>
      <c r="C46" s="490" t="str">
        <f t="shared" si="3"/>
        <v/>
      </c>
      <c r="D46" s="490"/>
      <c r="E46" s="1040"/>
      <c r="F46" s="255"/>
      <c r="G46" s="1038"/>
      <c r="H46" s="1038"/>
      <c r="I46" s="1323"/>
      <c r="J46" s="24"/>
      <c r="K46" s="24"/>
      <c r="L46" s="24"/>
      <c r="M46" s="24"/>
      <c r="N46" s="24"/>
      <c r="O46" s="24"/>
      <c r="P46" s="101" t="str">
        <f t="shared" si="4"/>
        <v>MP</v>
      </c>
      <c r="Q46" s="493" t="str">
        <f t="shared" si="92"/>
        <v/>
      </c>
      <c r="R46" s="101"/>
      <c r="S46" s="257" t="e">
        <f t="shared" si="94"/>
        <v>#DIV/0!</v>
      </c>
      <c r="T46" s="1503">
        <f t="shared" si="47"/>
        <v>0</v>
      </c>
      <c r="U46" s="1477"/>
      <c r="V46" s="258"/>
      <c r="W46" s="102"/>
      <c r="X46" s="400">
        <f t="shared" si="7"/>
        <v>0</v>
      </c>
      <c r="Y46" s="913"/>
      <c r="Z46" s="299">
        <f t="shared" si="8"/>
        <v>0</v>
      </c>
      <c r="AA46" s="259">
        <f>ROUND(IFERROR(SUM($AI$6/$AI$7*Q46/O46)+('Inbound Freight New'!$A$3*CZ46/R46),0),2)</f>
        <v>0</v>
      </c>
      <c r="AB46" s="260">
        <f t="shared" si="48"/>
        <v>0</v>
      </c>
      <c r="AC46" s="259">
        <f t="shared" si="49"/>
        <v>0</v>
      </c>
      <c r="AD46" s="261"/>
      <c r="AE46" s="260">
        <f t="shared" si="50"/>
        <v>0</v>
      </c>
      <c r="AF46" s="262">
        <f t="shared" si="51"/>
        <v>0</v>
      </c>
      <c r="AG46" s="263">
        <f t="shared" si="11"/>
        <v>0</v>
      </c>
      <c r="AH46" s="316">
        <f t="shared" si="52"/>
        <v>0.02</v>
      </c>
      <c r="AI46" s="262">
        <f t="shared" si="53"/>
        <v>0</v>
      </c>
      <c r="AJ46" s="703">
        <f t="shared" si="54"/>
        <v>0</v>
      </c>
      <c r="AK46" s="1302">
        <f t="shared" si="55"/>
        <v>0</v>
      </c>
      <c r="AL46" s="703">
        <f t="shared" si="56"/>
        <v>0.02</v>
      </c>
      <c r="AM46" s="262">
        <f t="shared" si="57"/>
        <v>0</v>
      </c>
      <c r="AN46" s="102"/>
      <c r="AO46" s="102"/>
      <c r="AP46" s="264">
        <f t="shared" si="58"/>
        <v>0</v>
      </c>
      <c r="AQ46" s="265">
        <f t="shared" si="95"/>
        <v>0</v>
      </c>
      <c r="AR46" s="266">
        <f t="shared" si="60"/>
        <v>0</v>
      </c>
      <c r="AS46" s="265">
        <f t="shared" si="61"/>
        <v>0</v>
      </c>
      <c r="AT46" s="267">
        <f t="shared" si="62"/>
        <v>0</v>
      </c>
      <c r="AU46" s="268"/>
      <c r="AV46" s="267"/>
      <c r="AW46" s="24"/>
      <c r="AX46" s="24"/>
      <c r="AY46" s="487"/>
      <c r="AZ46" s="270"/>
      <c r="BA46" s="256"/>
      <c r="BB46" s="256"/>
      <c r="BC46" s="256"/>
      <c r="BD46" s="256"/>
      <c r="BE46" s="490"/>
      <c r="BF46" s="490" t="str">
        <f t="shared" si="63"/>
        <v/>
      </c>
      <c r="BG46" s="493" t="str">
        <f t="shared" si="93"/>
        <v/>
      </c>
      <c r="BH46" s="490"/>
      <c r="BI46" s="490"/>
      <c r="BJ46" s="490"/>
      <c r="BK46" s="490"/>
      <c r="BL46" s="490"/>
      <c r="BM46" s="490"/>
      <c r="BN46" s="319"/>
      <c r="BO46" s="319"/>
      <c r="BP46" s="319"/>
      <c r="BQ46" s="319" t="str">
        <f t="shared" si="14"/>
        <v/>
      </c>
      <c r="BR46" s="439" t="str">
        <f t="shared" si="64"/>
        <v/>
      </c>
      <c r="BS46" s="439" t="str">
        <f t="shared" si="65"/>
        <v/>
      </c>
      <c r="BT46" s="439" t="str">
        <f t="shared" si="66"/>
        <v/>
      </c>
      <c r="BU46" s="440" t="str">
        <f t="shared" si="16"/>
        <v/>
      </c>
      <c r="BV46" s="440" t="str">
        <f t="shared" si="17"/>
        <v/>
      </c>
      <c r="BW46" s="440" t="str">
        <f t="shared" si="18"/>
        <v/>
      </c>
      <c r="BX46" s="440" t="str">
        <f t="shared" si="67"/>
        <v/>
      </c>
      <c r="BY46" s="440" t="str">
        <f t="shared" si="20"/>
        <v/>
      </c>
      <c r="BZ46" s="440" t="str">
        <f t="shared" si="21"/>
        <v/>
      </c>
      <c r="CA46" s="440" t="str">
        <f t="shared" si="22"/>
        <v/>
      </c>
      <c r="CB46" s="663" t="str">
        <f t="shared" si="68"/>
        <v/>
      </c>
      <c r="CC46" s="663" t="str">
        <f t="shared" si="69"/>
        <v/>
      </c>
      <c r="CD46" s="663" t="str">
        <f t="shared" si="70"/>
        <v/>
      </c>
      <c r="CE46" s="663" t="str">
        <f t="shared" si="71"/>
        <v/>
      </c>
      <c r="CF46" s="663" t="str">
        <f t="shared" si="72"/>
        <v/>
      </c>
      <c r="CG46" s="439" t="str">
        <f t="shared" si="73"/>
        <v/>
      </c>
      <c r="CH46" s="440"/>
      <c r="CI46" s="440"/>
      <c r="CJ46" s="440"/>
      <c r="CK46" s="440"/>
      <c r="CL46" s="440"/>
      <c r="CM46" s="440"/>
      <c r="CN46" s="729" t="str">
        <f t="shared" si="74"/>
        <v/>
      </c>
      <c r="CO46" s="729" t="str">
        <f t="shared" si="75"/>
        <v/>
      </c>
      <c r="CP46" s="729" t="str">
        <f t="shared" si="76"/>
        <v/>
      </c>
      <c r="CQ46" s="729" t="str">
        <f t="shared" si="77"/>
        <v/>
      </c>
      <c r="CR46" s="729" t="str">
        <f t="shared" si="78"/>
        <v/>
      </c>
      <c r="CS46" s="729" t="str">
        <f t="shared" si="79"/>
        <v/>
      </c>
      <c r="CT46" s="729" t="str">
        <f t="shared" si="80"/>
        <v/>
      </c>
      <c r="CU46" s="729" t="str">
        <f t="shared" si="81"/>
        <v/>
      </c>
      <c r="CV46" s="729" t="str">
        <f t="shared" si="82"/>
        <v/>
      </c>
      <c r="CW46" s="16" t="str">
        <f t="shared" si="83"/>
        <v/>
      </c>
      <c r="CX46" s="16" t="str">
        <f t="shared" si="84"/>
        <v/>
      </c>
      <c r="CY46" s="16" t="str">
        <f t="shared" si="85"/>
        <v/>
      </c>
      <c r="CZ46" s="650">
        <f t="shared" si="86"/>
        <v>0</v>
      </c>
      <c r="DB46" s="652"/>
      <c r="DC46" s="655">
        <f t="shared" si="23"/>
        <v>0</v>
      </c>
      <c r="DD46" s="654" t="str">
        <f t="shared" si="24"/>
        <v/>
      </c>
      <c r="DE46" s="650">
        <f t="shared" si="25"/>
        <v>0</v>
      </c>
      <c r="EG46" s="16">
        <f>IFERROR(VLOOKUP(B46,'SUBCATS INTERNAL USE'!A:D,3,0),10000)</f>
        <v>10000</v>
      </c>
      <c r="EH46" s="16">
        <f t="shared" si="26"/>
        <v>10000</v>
      </c>
      <c r="EI46" s="16">
        <f t="shared" si="27"/>
        <v>1</v>
      </c>
      <c r="EJ46" s="16">
        <f t="shared" si="90"/>
        <v>19</v>
      </c>
      <c r="EK46" s="16">
        <f>IFERROR(VLOOKUP(B46,'SUBCATS INTERNAL USE'!G:I,3,0), 10000)</f>
        <v>10000</v>
      </c>
      <c r="EN46" s="163">
        <f t="shared" si="28"/>
        <v>1</v>
      </c>
      <c r="EO46" s="163">
        <f t="shared" si="29"/>
        <v>1</v>
      </c>
      <c r="EP46" s="163">
        <f t="shared" si="30"/>
        <v>1</v>
      </c>
      <c r="EQ46" s="163">
        <f t="shared" si="31"/>
        <v>1</v>
      </c>
      <c r="ER46" s="163">
        <f t="shared" si="32"/>
        <v>1</v>
      </c>
      <c r="ES46" s="163">
        <f t="shared" si="33"/>
        <v>1</v>
      </c>
      <c r="ET46" s="163">
        <f t="shared" si="34"/>
        <v>1</v>
      </c>
      <c r="EU46" s="163">
        <f t="shared" si="35"/>
        <v>1</v>
      </c>
      <c r="EV46" s="163">
        <f t="shared" si="36"/>
        <v>0</v>
      </c>
      <c r="EW46" s="163">
        <f t="shared" si="37"/>
        <v>1</v>
      </c>
      <c r="EX46" s="163">
        <f t="shared" si="38"/>
        <v>1</v>
      </c>
      <c r="EY46" s="163">
        <f t="shared" si="39"/>
        <v>1</v>
      </c>
      <c r="EZ46" s="163">
        <f t="shared" si="40"/>
        <v>1</v>
      </c>
      <c r="FA46" s="163">
        <f t="shared" si="41"/>
        <v>1</v>
      </c>
      <c r="FB46" s="163">
        <f t="shared" si="42"/>
        <v>1</v>
      </c>
      <c r="FC46" s="163">
        <f t="shared" si="43"/>
        <v>14</v>
      </c>
      <c r="FD46" s="163">
        <f t="shared" si="44"/>
        <v>0</v>
      </c>
      <c r="FF46" s="16">
        <f t="shared" si="91"/>
        <v>0</v>
      </c>
      <c r="FG46" s="16" t="str">
        <f t="shared" si="45"/>
        <v>1</v>
      </c>
    </row>
    <row r="47" spans="1:163" s="52" customFormat="1" ht="11.25" customHeight="1">
      <c r="A47" s="1040">
        <v>33</v>
      </c>
      <c r="B47" s="490"/>
      <c r="C47" s="490" t="str">
        <f t="shared" si="3"/>
        <v/>
      </c>
      <c r="D47" s="490"/>
      <c r="E47" s="1040"/>
      <c r="F47" s="255"/>
      <c r="G47" s="1038"/>
      <c r="H47" s="1038"/>
      <c r="I47" s="1323"/>
      <c r="J47" s="24"/>
      <c r="K47" s="24"/>
      <c r="L47" s="24"/>
      <c r="M47" s="24"/>
      <c r="N47" s="24"/>
      <c r="O47" s="24"/>
      <c r="P47" s="101" t="str">
        <f t="shared" si="4"/>
        <v>MP</v>
      </c>
      <c r="Q47" s="493" t="str">
        <f t="shared" si="92"/>
        <v/>
      </c>
      <c r="R47" s="101"/>
      <c r="S47" s="257" t="e">
        <f t="shared" si="94"/>
        <v>#DIV/0!</v>
      </c>
      <c r="T47" s="1503">
        <f t="shared" si="47"/>
        <v>0</v>
      </c>
      <c r="U47" s="1477"/>
      <c r="V47" s="258"/>
      <c r="W47" s="102"/>
      <c r="X47" s="400">
        <f t="shared" si="7"/>
        <v>0</v>
      </c>
      <c r="Y47" s="913"/>
      <c r="Z47" s="299">
        <f t="shared" si="8"/>
        <v>0</v>
      </c>
      <c r="AA47" s="259">
        <f>ROUND(IFERROR(SUM($AI$6/$AI$7*Q47/O47)+('Inbound Freight New'!$A$3*CZ47/R47),0),2)</f>
        <v>0</v>
      </c>
      <c r="AB47" s="260">
        <f t="shared" si="48"/>
        <v>0</v>
      </c>
      <c r="AC47" s="259">
        <f t="shared" si="49"/>
        <v>0</v>
      </c>
      <c r="AD47" s="261"/>
      <c r="AE47" s="260">
        <f t="shared" si="50"/>
        <v>0</v>
      </c>
      <c r="AF47" s="262">
        <f t="shared" si="51"/>
        <v>0</v>
      </c>
      <c r="AG47" s="263">
        <f t="shared" si="11"/>
        <v>0</v>
      </c>
      <c r="AH47" s="316">
        <f t="shared" si="52"/>
        <v>0.02</v>
      </c>
      <c r="AI47" s="262">
        <f t="shared" si="53"/>
        <v>0</v>
      </c>
      <c r="AJ47" s="703">
        <f t="shared" si="54"/>
        <v>0</v>
      </c>
      <c r="AK47" s="1302">
        <f t="shared" si="55"/>
        <v>0</v>
      </c>
      <c r="AL47" s="703">
        <f t="shared" si="56"/>
        <v>0.02</v>
      </c>
      <c r="AM47" s="262">
        <f t="shared" si="57"/>
        <v>0</v>
      </c>
      <c r="AN47" s="102"/>
      <c r="AO47" s="102"/>
      <c r="AP47" s="264">
        <f t="shared" si="58"/>
        <v>0</v>
      </c>
      <c r="AQ47" s="265">
        <f t="shared" si="95"/>
        <v>0</v>
      </c>
      <c r="AR47" s="266">
        <f t="shared" si="60"/>
        <v>0</v>
      </c>
      <c r="AS47" s="265">
        <f t="shared" si="61"/>
        <v>0</v>
      </c>
      <c r="AT47" s="267">
        <f t="shared" si="62"/>
        <v>0</v>
      </c>
      <c r="AU47" s="268"/>
      <c r="AV47" s="267"/>
      <c r="AW47" s="24"/>
      <c r="AX47" s="24"/>
      <c r="AY47" s="487"/>
      <c r="AZ47" s="270"/>
      <c r="BA47" s="256"/>
      <c r="BB47" s="256"/>
      <c r="BC47" s="256"/>
      <c r="BD47" s="256"/>
      <c r="BE47" s="490"/>
      <c r="BF47" s="490" t="str">
        <f t="shared" si="63"/>
        <v/>
      </c>
      <c r="BG47" s="493" t="str">
        <f t="shared" si="93"/>
        <v/>
      </c>
      <c r="BH47" s="490"/>
      <c r="BI47" s="490"/>
      <c r="BJ47" s="490"/>
      <c r="BK47" s="490"/>
      <c r="BL47" s="490"/>
      <c r="BM47" s="490"/>
      <c r="BN47" s="319"/>
      <c r="BO47" s="319"/>
      <c r="BP47" s="319"/>
      <c r="BQ47" s="319" t="str">
        <f t="shared" si="14"/>
        <v/>
      </c>
      <c r="BR47" s="439" t="str">
        <f t="shared" si="64"/>
        <v/>
      </c>
      <c r="BS47" s="439" t="str">
        <f t="shared" si="65"/>
        <v/>
      </c>
      <c r="BT47" s="439" t="str">
        <f t="shared" si="66"/>
        <v/>
      </c>
      <c r="BU47" s="440" t="str">
        <f t="shared" si="16"/>
        <v/>
      </c>
      <c r="BV47" s="440" t="str">
        <f t="shared" si="17"/>
        <v/>
      </c>
      <c r="BW47" s="440" t="str">
        <f t="shared" si="18"/>
        <v/>
      </c>
      <c r="BX47" s="440" t="str">
        <f t="shared" si="67"/>
        <v/>
      </c>
      <c r="BY47" s="440" t="str">
        <f t="shared" si="20"/>
        <v/>
      </c>
      <c r="BZ47" s="440" t="str">
        <f t="shared" si="21"/>
        <v/>
      </c>
      <c r="CA47" s="440" t="str">
        <f t="shared" si="22"/>
        <v/>
      </c>
      <c r="CB47" s="663" t="str">
        <f t="shared" si="68"/>
        <v/>
      </c>
      <c r="CC47" s="663" t="str">
        <f t="shared" si="69"/>
        <v/>
      </c>
      <c r="CD47" s="663" t="str">
        <f t="shared" si="70"/>
        <v/>
      </c>
      <c r="CE47" s="663" t="str">
        <f t="shared" si="71"/>
        <v/>
      </c>
      <c r="CF47" s="663" t="str">
        <f t="shared" si="72"/>
        <v/>
      </c>
      <c r="CG47" s="439" t="str">
        <f t="shared" si="73"/>
        <v/>
      </c>
      <c r="CH47" s="440"/>
      <c r="CI47" s="440"/>
      <c r="CJ47" s="440"/>
      <c r="CK47" s="440"/>
      <c r="CL47" s="440"/>
      <c r="CM47" s="440"/>
      <c r="CN47" s="729" t="str">
        <f t="shared" si="74"/>
        <v/>
      </c>
      <c r="CO47" s="729" t="str">
        <f t="shared" si="75"/>
        <v/>
      </c>
      <c r="CP47" s="729" t="str">
        <f t="shared" si="76"/>
        <v/>
      </c>
      <c r="CQ47" s="729" t="str">
        <f t="shared" si="77"/>
        <v/>
      </c>
      <c r="CR47" s="729" t="str">
        <f t="shared" si="78"/>
        <v/>
      </c>
      <c r="CS47" s="729" t="str">
        <f t="shared" si="79"/>
        <v/>
      </c>
      <c r="CT47" s="729" t="str">
        <f t="shared" si="80"/>
        <v/>
      </c>
      <c r="CU47" s="729" t="str">
        <f t="shared" si="81"/>
        <v/>
      </c>
      <c r="CV47" s="729" t="str">
        <f t="shared" si="82"/>
        <v/>
      </c>
      <c r="CW47" s="16" t="str">
        <f t="shared" si="83"/>
        <v/>
      </c>
      <c r="CX47" s="16" t="str">
        <f t="shared" si="84"/>
        <v/>
      </c>
      <c r="CY47" s="16" t="str">
        <f t="shared" si="85"/>
        <v/>
      </c>
      <c r="CZ47" s="650">
        <f t="shared" si="86"/>
        <v>0</v>
      </c>
      <c r="DB47" s="652"/>
      <c r="DC47" s="655">
        <f t="shared" si="23"/>
        <v>0</v>
      </c>
      <c r="DD47" s="654" t="str">
        <f t="shared" si="24"/>
        <v/>
      </c>
      <c r="DE47" s="650">
        <f t="shared" si="25"/>
        <v>0</v>
      </c>
      <c r="EG47" s="16">
        <f>IFERROR(VLOOKUP(B47,'SUBCATS INTERNAL USE'!A:D,3,0),10000)</f>
        <v>10000</v>
      </c>
      <c r="EH47" s="16">
        <f t="shared" si="26"/>
        <v>10000</v>
      </c>
      <c r="EI47" s="16">
        <f t="shared" si="27"/>
        <v>1</v>
      </c>
      <c r="EJ47" s="16">
        <f t="shared" si="90"/>
        <v>19</v>
      </c>
      <c r="EK47" s="16">
        <f>IFERROR(VLOOKUP(B47,'SUBCATS INTERNAL USE'!G:I,3,0), 10000)</f>
        <v>10000</v>
      </c>
      <c r="EN47" s="163">
        <f t="shared" si="28"/>
        <v>1</v>
      </c>
      <c r="EO47" s="163">
        <f t="shared" si="29"/>
        <v>1</v>
      </c>
      <c r="EP47" s="163">
        <f t="shared" si="30"/>
        <v>1</v>
      </c>
      <c r="EQ47" s="163">
        <f t="shared" si="31"/>
        <v>1</v>
      </c>
      <c r="ER47" s="163">
        <f t="shared" si="32"/>
        <v>1</v>
      </c>
      <c r="ES47" s="163">
        <f t="shared" si="33"/>
        <v>1</v>
      </c>
      <c r="ET47" s="163">
        <f t="shared" si="34"/>
        <v>1</v>
      </c>
      <c r="EU47" s="163">
        <f t="shared" si="35"/>
        <v>1</v>
      </c>
      <c r="EV47" s="163">
        <f t="shared" si="36"/>
        <v>0</v>
      </c>
      <c r="EW47" s="163">
        <f t="shared" si="37"/>
        <v>1</v>
      </c>
      <c r="EX47" s="163">
        <f t="shared" si="38"/>
        <v>1</v>
      </c>
      <c r="EY47" s="163">
        <f t="shared" si="39"/>
        <v>1</v>
      </c>
      <c r="EZ47" s="163">
        <f t="shared" si="40"/>
        <v>1</v>
      </c>
      <c r="FA47" s="163">
        <f t="shared" si="41"/>
        <v>1</v>
      </c>
      <c r="FB47" s="163">
        <f t="shared" si="42"/>
        <v>1</v>
      </c>
      <c r="FC47" s="163">
        <f t="shared" si="43"/>
        <v>14</v>
      </c>
      <c r="FD47" s="163">
        <f t="shared" si="44"/>
        <v>0</v>
      </c>
      <c r="FF47" s="16">
        <f t="shared" si="91"/>
        <v>0</v>
      </c>
      <c r="FG47" s="16" t="str">
        <f t="shared" si="45"/>
        <v>1</v>
      </c>
    </row>
    <row r="48" spans="1:163" s="52" customFormat="1" ht="11.25" customHeight="1">
      <c r="A48" s="1040">
        <v>34</v>
      </c>
      <c r="B48" s="490"/>
      <c r="C48" s="490" t="str">
        <f t="shared" si="3"/>
        <v/>
      </c>
      <c r="D48" s="490"/>
      <c r="E48" s="1040"/>
      <c r="F48" s="255"/>
      <c r="G48" s="1038"/>
      <c r="H48" s="1038"/>
      <c r="I48" s="1323"/>
      <c r="J48" s="24"/>
      <c r="K48" s="24"/>
      <c r="L48" s="24"/>
      <c r="M48" s="24"/>
      <c r="N48" s="24"/>
      <c r="O48" s="24"/>
      <c r="P48" s="101" t="str">
        <f t="shared" si="4"/>
        <v>MP</v>
      </c>
      <c r="Q48" s="493" t="str">
        <f t="shared" si="92"/>
        <v/>
      </c>
      <c r="R48" s="101"/>
      <c r="S48" s="257" t="e">
        <f t="shared" si="94"/>
        <v>#DIV/0!</v>
      </c>
      <c r="T48" s="1503">
        <f t="shared" si="47"/>
        <v>0</v>
      </c>
      <c r="U48" s="1477"/>
      <c r="V48" s="258"/>
      <c r="W48" s="102"/>
      <c r="X48" s="400">
        <f t="shared" si="7"/>
        <v>0</v>
      </c>
      <c r="Y48" s="913"/>
      <c r="Z48" s="299">
        <f t="shared" si="8"/>
        <v>0</v>
      </c>
      <c r="AA48" s="259">
        <f>ROUND(IFERROR(SUM($AI$6/$AI$7*Q48/O48)+('Inbound Freight New'!$A$3*CZ48/R48),0),2)</f>
        <v>0</v>
      </c>
      <c r="AB48" s="260">
        <f t="shared" si="48"/>
        <v>0</v>
      </c>
      <c r="AC48" s="259">
        <f t="shared" si="49"/>
        <v>0</v>
      </c>
      <c r="AD48" s="261"/>
      <c r="AE48" s="260">
        <f t="shared" si="50"/>
        <v>0</v>
      </c>
      <c r="AF48" s="262">
        <f t="shared" si="51"/>
        <v>0</v>
      </c>
      <c r="AG48" s="263">
        <f t="shared" si="11"/>
        <v>0</v>
      </c>
      <c r="AH48" s="316">
        <f t="shared" si="52"/>
        <v>0.02</v>
      </c>
      <c r="AI48" s="262">
        <f t="shared" si="53"/>
        <v>0</v>
      </c>
      <c r="AJ48" s="703">
        <f t="shared" si="54"/>
        <v>0</v>
      </c>
      <c r="AK48" s="1302">
        <f t="shared" si="55"/>
        <v>0</v>
      </c>
      <c r="AL48" s="703">
        <f t="shared" si="56"/>
        <v>0.02</v>
      </c>
      <c r="AM48" s="262">
        <f t="shared" si="57"/>
        <v>0</v>
      </c>
      <c r="AN48" s="102"/>
      <c r="AO48" s="102"/>
      <c r="AP48" s="264">
        <f t="shared" si="58"/>
        <v>0</v>
      </c>
      <c r="AQ48" s="265">
        <f t="shared" si="95"/>
        <v>0</v>
      </c>
      <c r="AR48" s="266">
        <f t="shared" si="60"/>
        <v>0</v>
      </c>
      <c r="AS48" s="265">
        <f t="shared" si="61"/>
        <v>0</v>
      </c>
      <c r="AT48" s="267">
        <f t="shared" si="62"/>
        <v>0</v>
      </c>
      <c r="AU48" s="268"/>
      <c r="AV48" s="267"/>
      <c r="AW48" s="24"/>
      <c r="AX48" s="24"/>
      <c r="AY48" s="487"/>
      <c r="AZ48" s="270"/>
      <c r="BA48" s="256"/>
      <c r="BB48" s="256"/>
      <c r="BC48" s="256"/>
      <c r="BD48" s="256"/>
      <c r="BE48" s="490"/>
      <c r="BF48" s="490" t="str">
        <f t="shared" si="63"/>
        <v/>
      </c>
      <c r="BG48" s="493" t="str">
        <f t="shared" si="93"/>
        <v/>
      </c>
      <c r="BH48" s="490"/>
      <c r="BI48" s="490"/>
      <c r="BJ48" s="490"/>
      <c r="BK48" s="490"/>
      <c r="BL48" s="490"/>
      <c r="BM48" s="490"/>
      <c r="BN48" s="319"/>
      <c r="BO48" s="319"/>
      <c r="BP48" s="319"/>
      <c r="BQ48" s="319" t="str">
        <f t="shared" si="14"/>
        <v/>
      </c>
      <c r="BR48" s="439" t="str">
        <f t="shared" si="64"/>
        <v/>
      </c>
      <c r="BS48" s="439" t="str">
        <f t="shared" si="65"/>
        <v/>
      </c>
      <c r="BT48" s="439" t="str">
        <f t="shared" si="66"/>
        <v/>
      </c>
      <c r="BU48" s="440" t="str">
        <f t="shared" si="16"/>
        <v/>
      </c>
      <c r="BV48" s="440" t="str">
        <f t="shared" si="17"/>
        <v/>
      </c>
      <c r="BW48" s="440" t="str">
        <f t="shared" si="18"/>
        <v/>
      </c>
      <c r="BX48" s="440" t="str">
        <f t="shared" si="67"/>
        <v/>
      </c>
      <c r="BY48" s="440" t="str">
        <f t="shared" si="20"/>
        <v/>
      </c>
      <c r="BZ48" s="440" t="str">
        <f t="shared" si="21"/>
        <v/>
      </c>
      <c r="CA48" s="440" t="str">
        <f t="shared" si="22"/>
        <v/>
      </c>
      <c r="CB48" s="663" t="str">
        <f t="shared" si="68"/>
        <v/>
      </c>
      <c r="CC48" s="663" t="str">
        <f t="shared" si="69"/>
        <v/>
      </c>
      <c r="CD48" s="663" t="str">
        <f t="shared" si="70"/>
        <v/>
      </c>
      <c r="CE48" s="663" t="str">
        <f t="shared" si="71"/>
        <v/>
      </c>
      <c r="CF48" s="663" t="str">
        <f t="shared" si="72"/>
        <v/>
      </c>
      <c r="CG48" s="439" t="str">
        <f t="shared" si="73"/>
        <v/>
      </c>
      <c r="CH48" s="440"/>
      <c r="CI48" s="440"/>
      <c r="CJ48" s="440"/>
      <c r="CK48" s="440"/>
      <c r="CL48" s="440"/>
      <c r="CM48" s="440"/>
      <c r="CN48" s="729" t="str">
        <f t="shared" si="74"/>
        <v/>
      </c>
      <c r="CO48" s="729" t="str">
        <f t="shared" si="75"/>
        <v/>
      </c>
      <c r="CP48" s="729" t="str">
        <f t="shared" si="76"/>
        <v/>
      </c>
      <c r="CQ48" s="729" t="str">
        <f t="shared" si="77"/>
        <v/>
      </c>
      <c r="CR48" s="729" t="str">
        <f t="shared" si="78"/>
        <v/>
      </c>
      <c r="CS48" s="729" t="str">
        <f t="shared" si="79"/>
        <v/>
      </c>
      <c r="CT48" s="729" t="str">
        <f t="shared" si="80"/>
        <v/>
      </c>
      <c r="CU48" s="729" t="str">
        <f t="shared" si="81"/>
        <v/>
      </c>
      <c r="CV48" s="729" t="str">
        <f t="shared" si="82"/>
        <v/>
      </c>
      <c r="CW48" s="16" t="str">
        <f t="shared" si="83"/>
        <v/>
      </c>
      <c r="CX48" s="16" t="str">
        <f t="shared" si="84"/>
        <v/>
      </c>
      <c r="CY48" s="16" t="str">
        <f t="shared" si="85"/>
        <v/>
      </c>
      <c r="CZ48" s="650">
        <f t="shared" si="86"/>
        <v>0</v>
      </c>
      <c r="DB48" s="652"/>
      <c r="DC48" s="655">
        <f t="shared" si="23"/>
        <v>0</v>
      </c>
      <c r="DD48" s="654" t="str">
        <f t="shared" si="24"/>
        <v/>
      </c>
      <c r="DE48" s="650">
        <f t="shared" si="25"/>
        <v>0</v>
      </c>
      <c r="EG48" s="16">
        <f>IFERROR(VLOOKUP(B48,'SUBCATS INTERNAL USE'!A:D,3,0),10000)</f>
        <v>10000</v>
      </c>
      <c r="EH48" s="16">
        <f t="shared" si="26"/>
        <v>10000</v>
      </c>
      <c r="EI48" s="16">
        <f t="shared" si="27"/>
        <v>1</v>
      </c>
      <c r="EJ48" s="16">
        <f t="shared" si="90"/>
        <v>19</v>
      </c>
      <c r="EK48" s="16">
        <f>IFERROR(VLOOKUP(B48,'SUBCATS INTERNAL USE'!G:I,3,0), 10000)</f>
        <v>10000</v>
      </c>
      <c r="EN48" s="163">
        <f t="shared" si="28"/>
        <v>1</v>
      </c>
      <c r="EO48" s="163">
        <f t="shared" si="29"/>
        <v>1</v>
      </c>
      <c r="EP48" s="163">
        <f t="shared" si="30"/>
        <v>1</v>
      </c>
      <c r="EQ48" s="163">
        <f t="shared" si="31"/>
        <v>1</v>
      </c>
      <c r="ER48" s="163">
        <f t="shared" si="32"/>
        <v>1</v>
      </c>
      <c r="ES48" s="163">
        <f t="shared" si="33"/>
        <v>1</v>
      </c>
      <c r="ET48" s="163">
        <f t="shared" si="34"/>
        <v>1</v>
      </c>
      <c r="EU48" s="163">
        <f t="shared" si="35"/>
        <v>1</v>
      </c>
      <c r="EV48" s="163">
        <f t="shared" si="36"/>
        <v>0</v>
      </c>
      <c r="EW48" s="163">
        <f t="shared" si="37"/>
        <v>1</v>
      </c>
      <c r="EX48" s="163">
        <f t="shared" si="38"/>
        <v>1</v>
      </c>
      <c r="EY48" s="163">
        <f t="shared" si="39"/>
        <v>1</v>
      </c>
      <c r="EZ48" s="163">
        <f t="shared" si="40"/>
        <v>1</v>
      </c>
      <c r="FA48" s="163">
        <f t="shared" si="41"/>
        <v>1</v>
      </c>
      <c r="FB48" s="163">
        <f t="shared" si="42"/>
        <v>1</v>
      </c>
      <c r="FC48" s="163">
        <f t="shared" si="43"/>
        <v>14</v>
      </c>
      <c r="FD48" s="163">
        <f t="shared" si="44"/>
        <v>0</v>
      </c>
      <c r="FF48" s="16">
        <f t="shared" si="91"/>
        <v>0</v>
      </c>
      <c r="FG48" s="16" t="str">
        <f t="shared" si="45"/>
        <v>1</v>
      </c>
    </row>
    <row r="49" spans="1:163" s="52" customFormat="1" ht="11.25" customHeight="1">
      <c r="A49" s="1040">
        <v>35</v>
      </c>
      <c r="B49" s="490"/>
      <c r="C49" s="490" t="str">
        <f t="shared" si="3"/>
        <v/>
      </c>
      <c r="D49" s="490"/>
      <c r="E49" s="1040"/>
      <c r="F49" s="255"/>
      <c r="G49" s="1038"/>
      <c r="H49" s="1038"/>
      <c r="I49" s="1323"/>
      <c r="J49" s="24"/>
      <c r="K49" s="24"/>
      <c r="L49" s="24"/>
      <c r="M49" s="24"/>
      <c r="N49" s="24"/>
      <c r="O49" s="24"/>
      <c r="P49" s="101" t="str">
        <f t="shared" si="4"/>
        <v>MP</v>
      </c>
      <c r="Q49" s="493" t="str">
        <f t="shared" si="92"/>
        <v/>
      </c>
      <c r="R49" s="101"/>
      <c r="S49" s="257" t="e">
        <f t="shared" si="94"/>
        <v>#DIV/0!</v>
      </c>
      <c r="T49" s="1503">
        <f t="shared" si="47"/>
        <v>0</v>
      </c>
      <c r="U49" s="1477"/>
      <c r="V49" s="258"/>
      <c r="W49" s="102"/>
      <c r="X49" s="400">
        <f t="shared" si="7"/>
        <v>0</v>
      </c>
      <c r="Y49" s="913"/>
      <c r="Z49" s="299">
        <f t="shared" si="8"/>
        <v>0</v>
      </c>
      <c r="AA49" s="259">
        <f>ROUND(IFERROR(SUM($AI$6/$AI$7*Q49/O49)+('Inbound Freight New'!$A$3*CZ49/R49),0),2)</f>
        <v>0</v>
      </c>
      <c r="AB49" s="260">
        <f t="shared" si="48"/>
        <v>0</v>
      </c>
      <c r="AC49" s="259">
        <f t="shared" si="49"/>
        <v>0</v>
      </c>
      <c r="AD49" s="261"/>
      <c r="AE49" s="260">
        <f t="shared" si="50"/>
        <v>0</v>
      </c>
      <c r="AF49" s="262">
        <f t="shared" si="51"/>
        <v>0</v>
      </c>
      <c r="AG49" s="263">
        <f t="shared" si="11"/>
        <v>0</v>
      </c>
      <c r="AH49" s="316">
        <f t="shared" si="52"/>
        <v>0.02</v>
      </c>
      <c r="AI49" s="262">
        <f t="shared" si="53"/>
        <v>0</v>
      </c>
      <c r="AJ49" s="703">
        <f t="shared" si="54"/>
        <v>0</v>
      </c>
      <c r="AK49" s="1302">
        <f t="shared" si="55"/>
        <v>0</v>
      </c>
      <c r="AL49" s="703">
        <f t="shared" si="56"/>
        <v>0.02</v>
      </c>
      <c r="AM49" s="262">
        <f t="shared" si="57"/>
        <v>0</v>
      </c>
      <c r="AN49" s="102"/>
      <c r="AO49" s="102"/>
      <c r="AP49" s="264">
        <f t="shared" si="58"/>
        <v>0</v>
      </c>
      <c r="AQ49" s="265">
        <f t="shared" si="95"/>
        <v>0</v>
      </c>
      <c r="AR49" s="266">
        <f t="shared" si="60"/>
        <v>0</v>
      </c>
      <c r="AS49" s="265">
        <f t="shared" si="61"/>
        <v>0</v>
      </c>
      <c r="AT49" s="267">
        <f t="shared" si="62"/>
        <v>0</v>
      </c>
      <c r="AU49" s="268"/>
      <c r="AV49" s="267"/>
      <c r="AW49" s="24"/>
      <c r="AX49" s="24"/>
      <c r="AY49" s="487"/>
      <c r="AZ49" s="270"/>
      <c r="BA49" s="256"/>
      <c r="BB49" s="256"/>
      <c r="BC49" s="256"/>
      <c r="BD49" s="256"/>
      <c r="BE49" s="490"/>
      <c r="BF49" s="490" t="str">
        <f t="shared" si="63"/>
        <v/>
      </c>
      <c r="BG49" s="493" t="str">
        <f t="shared" si="93"/>
        <v/>
      </c>
      <c r="BH49" s="490"/>
      <c r="BI49" s="490"/>
      <c r="BJ49" s="490"/>
      <c r="BK49" s="490"/>
      <c r="BL49" s="490"/>
      <c r="BM49" s="490"/>
      <c r="BN49" s="319"/>
      <c r="BO49" s="319"/>
      <c r="BP49" s="319"/>
      <c r="BQ49" s="319" t="str">
        <f t="shared" si="14"/>
        <v/>
      </c>
      <c r="BR49" s="439" t="str">
        <f t="shared" si="64"/>
        <v/>
      </c>
      <c r="BS49" s="439" t="str">
        <f t="shared" si="65"/>
        <v/>
      </c>
      <c r="BT49" s="439" t="str">
        <f t="shared" si="66"/>
        <v/>
      </c>
      <c r="BU49" s="440" t="str">
        <f t="shared" si="16"/>
        <v/>
      </c>
      <c r="BV49" s="440" t="str">
        <f t="shared" si="17"/>
        <v/>
      </c>
      <c r="BW49" s="440" t="str">
        <f t="shared" si="18"/>
        <v/>
      </c>
      <c r="BX49" s="440" t="str">
        <f t="shared" si="67"/>
        <v/>
      </c>
      <c r="BY49" s="440" t="str">
        <f t="shared" si="20"/>
        <v/>
      </c>
      <c r="BZ49" s="440" t="str">
        <f t="shared" si="21"/>
        <v/>
      </c>
      <c r="CA49" s="440" t="str">
        <f t="shared" si="22"/>
        <v/>
      </c>
      <c r="CB49" s="663" t="str">
        <f t="shared" si="68"/>
        <v/>
      </c>
      <c r="CC49" s="663" t="str">
        <f t="shared" si="69"/>
        <v/>
      </c>
      <c r="CD49" s="663" t="str">
        <f t="shared" si="70"/>
        <v/>
      </c>
      <c r="CE49" s="663" t="str">
        <f t="shared" si="71"/>
        <v/>
      </c>
      <c r="CF49" s="663" t="str">
        <f t="shared" si="72"/>
        <v/>
      </c>
      <c r="CG49" s="439" t="str">
        <f t="shared" si="73"/>
        <v/>
      </c>
      <c r="CH49" s="440"/>
      <c r="CI49" s="440"/>
      <c r="CJ49" s="440"/>
      <c r="CK49" s="440"/>
      <c r="CL49" s="440"/>
      <c r="CM49" s="440"/>
      <c r="CN49" s="729" t="str">
        <f t="shared" si="74"/>
        <v/>
      </c>
      <c r="CO49" s="729" t="str">
        <f t="shared" si="75"/>
        <v/>
      </c>
      <c r="CP49" s="729" t="str">
        <f t="shared" si="76"/>
        <v/>
      </c>
      <c r="CQ49" s="729" t="str">
        <f t="shared" si="77"/>
        <v/>
      </c>
      <c r="CR49" s="729" t="str">
        <f t="shared" si="78"/>
        <v/>
      </c>
      <c r="CS49" s="729" t="str">
        <f t="shared" si="79"/>
        <v/>
      </c>
      <c r="CT49" s="729" t="str">
        <f t="shared" si="80"/>
        <v/>
      </c>
      <c r="CU49" s="729" t="str">
        <f t="shared" si="81"/>
        <v/>
      </c>
      <c r="CV49" s="729" t="str">
        <f t="shared" si="82"/>
        <v/>
      </c>
      <c r="CW49" s="16" t="str">
        <f t="shared" si="83"/>
        <v/>
      </c>
      <c r="CX49" s="16" t="str">
        <f t="shared" si="84"/>
        <v/>
      </c>
      <c r="CY49" s="16" t="str">
        <f t="shared" si="85"/>
        <v/>
      </c>
      <c r="CZ49" s="650">
        <f t="shared" si="86"/>
        <v>0</v>
      </c>
      <c r="DB49" s="652"/>
      <c r="DC49" s="655">
        <f t="shared" si="23"/>
        <v>0</v>
      </c>
      <c r="DD49" s="654" t="str">
        <f t="shared" si="24"/>
        <v/>
      </c>
      <c r="DE49" s="650">
        <f t="shared" si="25"/>
        <v>0</v>
      </c>
      <c r="EG49" s="16">
        <f>IFERROR(VLOOKUP(B49,'SUBCATS INTERNAL USE'!A:D,3,0),10000)</f>
        <v>10000</v>
      </c>
      <c r="EH49" s="16">
        <f t="shared" si="26"/>
        <v>10000</v>
      </c>
      <c r="EI49" s="16">
        <f t="shared" si="27"/>
        <v>1</v>
      </c>
      <c r="EJ49" s="16">
        <f t="shared" si="90"/>
        <v>19</v>
      </c>
      <c r="EK49" s="16">
        <f>IFERROR(VLOOKUP(B49,'SUBCATS INTERNAL USE'!G:I,3,0), 10000)</f>
        <v>10000</v>
      </c>
      <c r="EN49" s="163">
        <f t="shared" si="28"/>
        <v>1</v>
      </c>
      <c r="EO49" s="163">
        <f t="shared" si="29"/>
        <v>1</v>
      </c>
      <c r="EP49" s="163">
        <f t="shared" si="30"/>
        <v>1</v>
      </c>
      <c r="EQ49" s="163">
        <f t="shared" si="31"/>
        <v>1</v>
      </c>
      <c r="ER49" s="163">
        <f t="shared" si="32"/>
        <v>1</v>
      </c>
      <c r="ES49" s="163">
        <f t="shared" si="33"/>
        <v>1</v>
      </c>
      <c r="ET49" s="163">
        <f t="shared" si="34"/>
        <v>1</v>
      </c>
      <c r="EU49" s="163">
        <f t="shared" si="35"/>
        <v>1</v>
      </c>
      <c r="EV49" s="163">
        <f t="shared" si="36"/>
        <v>0</v>
      </c>
      <c r="EW49" s="163">
        <f t="shared" si="37"/>
        <v>1</v>
      </c>
      <c r="EX49" s="163">
        <f t="shared" si="38"/>
        <v>1</v>
      </c>
      <c r="EY49" s="163">
        <f t="shared" si="39"/>
        <v>1</v>
      </c>
      <c r="EZ49" s="163">
        <f t="shared" si="40"/>
        <v>1</v>
      </c>
      <c r="FA49" s="163">
        <f t="shared" si="41"/>
        <v>1</v>
      </c>
      <c r="FB49" s="163">
        <f t="shared" si="42"/>
        <v>1</v>
      </c>
      <c r="FC49" s="163">
        <f t="shared" si="43"/>
        <v>14</v>
      </c>
      <c r="FD49" s="163">
        <f t="shared" si="44"/>
        <v>0</v>
      </c>
      <c r="FF49" s="16">
        <f t="shared" si="91"/>
        <v>0</v>
      </c>
      <c r="FG49" s="16" t="str">
        <f t="shared" si="45"/>
        <v>1</v>
      </c>
    </row>
    <row r="50" spans="1:163" s="52" customFormat="1" ht="11.25" customHeight="1">
      <c r="A50" s="1040">
        <v>36</v>
      </c>
      <c r="B50" s="490"/>
      <c r="C50" s="490" t="str">
        <f t="shared" si="3"/>
        <v/>
      </c>
      <c r="D50" s="490"/>
      <c r="E50" s="1040"/>
      <c r="F50" s="255"/>
      <c r="G50" s="1038"/>
      <c r="H50" s="1038"/>
      <c r="I50" s="1323"/>
      <c r="J50" s="24"/>
      <c r="K50" s="24"/>
      <c r="L50" s="24"/>
      <c r="M50" s="24"/>
      <c r="N50" s="24"/>
      <c r="O50" s="24"/>
      <c r="P50" s="101" t="str">
        <f t="shared" si="4"/>
        <v>MP</v>
      </c>
      <c r="Q50" s="493" t="str">
        <f t="shared" si="92"/>
        <v/>
      </c>
      <c r="R50" s="101"/>
      <c r="S50" s="257" t="e">
        <f t="shared" si="94"/>
        <v>#DIV/0!</v>
      </c>
      <c r="T50" s="1503">
        <f t="shared" si="47"/>
        <v>0</v>
      </c>
      <c r="U50" s="1477"/>
      <c r="V50" s="258"/>
      <c r="W50" s="102"/>
      <c r="X50" s="400">
        <f t="shared" si="7"/>
        <v>0</v>
      </c>
      <c r="Y50" s="913"/>
      <c r="Z50" s="299">
        <f t="shared" si="8"/>
        <v>0</v>
      </c>
      <c r="AA50" s="259">
        <f>ROUND(IFERROR(SUM($AI$6/$AI$7*Q50/O50)+('Inbound Freight New'!$A$3*CZ50/R50),0),2)</f>
        <v>0</v>
      </c>
      <c r="AB50" s="260">
        <f t="shared" si="48"/>
        <v>0</v>
      </c>
      <c r="AC50" s="259">
        <f t="shared" si="49"/>
        <v>0</v>
      </c>
      <c r="AD50" s="261"/>
      <c r="AE50" s="260">
        <f t="shared" si="50"/>
        <v>0</v>
      </c>
      <c r="AF50" s="262">
        <f t="shared" si="51"/>
        <v>0</v>
      </c>
      <c r="AG50" s="263">
        <f t="shared" si="11"/>
        <v>0</v>
      </c>
      <c r="AH50" s="316">
        <f t="shared" si="52"/>
        <v>0.02</v>
      </c>
      <c r="AI50" s="262">
        <f t="shared" si="53"/>
        <v>0</v>
      </c>
      <c r="AJ50" s="703">
        <f t="shared" si="54"/>
        <v>0</v>
      </c>
      <c r="AK50" s="1302">
        <f t="shared" si="55"/>
        <v>0</v>
      </c>
      <c r="AL50" s="703">
        <f t="shared" si="56"/>
        <v>0.02</v>
      </c>
      <c r="AM50" s="262">
        <f t="shared" si="57"/>
        <v>0</v>
      </c>
      <c r="AN50" s="102"/>
      <c r="AO50" s="102"/>
      <c r="AP50" s="264">
        <f t="shared" si="58"/>
        <v>0</v>
      </c>
      <c r="AQ50" s="265">
        <f t="shared" si="95"/>
        <v>0</v>
      </c>
      <c r="AR50" s="266">
        <f t="shared" si="60"/>
        <v>0</v>
      </c>
      <c r="AS50" s="265">
        <f t="shared" si="61"/>
        <v>0</v>
      </c>
      <c r="AT50" s="267">
        <f t="shared" si="62"/>
        <v>0</v>
      </c>
      <c r="AU50" s="268"/>
      <c r="AV50" s="267"/>
      <c r="AW50" s="24"/>
      <c r="AX50" s="24"/>
      <c r="AY50" s="487"/>
      <c r="AZ50" s="270"/>
      <c r="BA50" s="256"/>
      <c r="BB50" s="256"/>
      <c r="BC50" s="256"/>
      <c r="BD50" s="256"/>
      <c r="BE50" s="490"/>
      <c r="BF50" s="490" t="str">
        <f t="shared" si="63"/>
        <v/>
      </c>
      <c r="BG50" s="493" t="str">
        <f t="shared" si="93"/>
        <v/>
      </c>
      <c r="BH50" s="490"/>
      <c r="BI50" s="490"/>
      <c r="BJ50" s="490"/>
      <c r="BK50" s="490"/>
      <c r="BL50" s="490"/>
      <c r="BM50" s="490"/>
      <c r="BN50" s="319"/>
      <c r="BO50" s="319"/>
      <c r="BP50" s="319"/>
      <c r="BQ50" s="319" t="str">
        <f t="shared" si="14"/>
        <v/>
      </c>
      <c r="BR50" s="439" t="str">
        <f t="shared" si="64"/>
        <v/>
      </c>
      <c r="BS50" s="439" t="str">
        <f t="shared" si="65"/>
        <v/>
      </c>
      <c r="BT50" s="439" t="str">
        <f t="shared" si="66"/>
        <v/>
      </c>
      <c r="BU50" s="440" t="str">
        <f t="shared" si="16"/>
        <v/>
      </c>
      <c r="BV50" s="440" t="str">
        <f t="shared" si="17"/>
        <v/>
      </c>
      <c r="BW50" s="440" t="str">
        <f t="shared" si="18"/>
        <v/>
      </c>
      <c r="BX50" s="440" t="str">
        <f t="shared" si="67"/>
        <v/>
      </c>
      <c r="BY50" s="440" t="str">
        <f t="shared" si="20"/>
        <v/>
      </c>
      <c r="BZ50" s="440" t="str">
        <f t="shared" si="21"/>
        <v/>
      </c>
      <c r="CA50" s="440" t="str">
        <f t="shared" si="22"/>
        <v/>
      </c>
      <c r="CB50" s="663" t="str">
        <f t="shared" si="68"/>
        <v/>
      </c>
      <c r="CC50" s="663" t="str">
        <f t="shared" si="69"/>
        <v/>
      </c>
      <c r="CD50" s="663" t="str">
        <f t="shared" si="70"/>
        <v/>
      </c>
      <c r="CE50" s="663" t="str">
        <f t="shared" si="71"/>
        <v/>
      </c>
      <c r="CF50" s="663" t="str">
        <f t="shared" si="72"/>
        <v/>
      </c>
      <c r="CG50" s="439" t="str">
        <f t="shared" si="73"/>
        <v/>
      </c>
      <c r="CH50" s="440"/>
      <c r="CI50" s="440"/>
      <c r="CJ50" s="440"/>
      <c r="CK50" s="440"/>
      <c r="CL50" s="440"/>
      <c r="CM50" s="440"/>
      <c r="CN50" s="729" t="str">
        <f t="shared" si="74"/>
        <v/>
      </c>
      <c r="CO50" s="729" t="str">
        <f t="shared" si="75"/>
        <v/>
      </c>
      <c r="CP50" s="729" t="str">
        <f t="shared" si="76"/>
        <v/>
      </c>
      <c r="CQ50" s="729" t="str">
        <f t="shared" si="77"/>
        <v/>
      </c>
      <c r="CR50" s="729" t="str">
        <f t="shared" si="78"/>
        <v/>
      </c>
      <c r="CS50" s="729" t="str">
        <f t="shared" si="79"/>
        <v/>
      </c>
      <c r="CT50" s="729" t="str">
        <f t="shared" si="80"/>
        <v/>
      </c>
      <c r="CU50" s="729" t="str">
        <f t="shared" si="81"/>
        <v/>
      </c>
      <c r="CV50" s="729" t="str">
        <f t="shared" si="82"/>
        <v/>
      </c>
      <c r="CW50" s="16" t="str">
        <f t="shared" si="83"/>
        <v/>
      </c>
      <c r="CX50" s="16" t="str">
        <f t="shared" si="84"/>
        <v/>
      </c>
      <c r="CY50" s="16" t="str">
        <f t="shared" si="85"/>
        <v/>
      </c>
      <c r="CZ50" s="650">
        <f t="shared" si="86"/>
        <v>0</v>
      </c>
      <c r="DB50" s="652"/>
      <c r="DC50" s="655">
        <f t="shared" si="23"/>
        <v>0</v>
      </c>
      <c r="DD50" s="654" t="str">
        <f t="shared" si="24"/>
        <v/>
      </c>
      <c r="DE50" s="650">
        <f t="shared" si="25"/>
        <v>0</v>
      </c>
      <c r="EG50" s="16">
        <f>IFERROR(VLOOKUP(B50,'SUBCATS INTERNAL USE'!A:D,3,0),10000)</f>
        <v>10000</v>
      </c>
      <c r="EH50" s="16">
        <f t="shared" si="26"/>
        <v>10000</v>
      </c>
      <c r="EI50" s="16">
        <f t="shared" si="27"/>
        <v>1</v>
      </c>
      <c r="EJ50" s="16">
        <f t="shared" si="90"/>
        <v>19</v>
      </c>
      <c r="EK50" s="16">
        <f>IFERROR(VLOOKUP(B50,'SUBCATS INTERNAL USE'!G:I,3,0), 10000)</f>
        <v>10000</v>
      </c>
      <c r="EN50" s="163">
        <f t="shared" si="28"/>
        <v>1</v>
      </c>
      <c r="EO50" s="163">
        <f t="shared" si="29"/>
        <v>1</v>
      </c>
      <c r="EP50" s="163">
        <f t="shared" si="30"/>
        <v>1</v>
      </c>
      <c r="EQ50" s="163">
        <f t="shared" si="31"/>
        <v>1</v>
      </c>
      <c r="ER50" s="163">
        <f t="shared" si="32"/>
        <v>1</v>
      </c>
      <c r="ES50" s="163">
        <f t="shared" si="33"/>
        <v>1</v>
      </c>
      <c r="ET50" s="163">
        <f t="shared" si="34"/>
        <v>1</v>
      </c>
      <c r="EU50" s="163">
        <f t="shared" si="35"/>
        <v>1</v>
      </c>
      <c r="EV50" s="163">
        <f t="shared" si="36"/>
        <v>0</v>
      </c>
      <c r="EW50" s="163">
        <f t="shared" si="37"/>
        <v>1</v>
      </c>
      <c r="EX50" s="163">
        <f t="shared" si="38"/>
        <v>1</v>
      </c>
      <c r="EY50" s="163">
        <f t="shared" si="39"/>
        <v>1</v>
      </c>
      <c r="EZ50" s="163">
        <f t="shared" si="40"/>
        <v>1</v>
      </c>
      <c r="FA50" s="163">
        <f t="shared" si="41"/>
        <v>1</v>
      </c>
      <c r="FB50" s="163">
        <f t="shared" si="42"/>
        <v>1</v>
      </c>
      <c r="FC50" s="163">
        <f t="shared" si="43"/>
        <v>14</v>
      </c>
      <c r="FD50" s="163">
        <f t="shared" si="44"/>
        <v>0</v>
      </c>
      <c r="FF50" s="16">
        <f t="shared" si="91"/>
        <v>0</v>
      </c>
      <c r="FG50" s="16" t="str">
        <f t="shared" si="45"/>
        <v>1</v>
      </c>
    </row>
    <row r="51" spans="1:163" s="52" customFormat="1" ht="11.25" customHeight="1">
      <c r="A51" s="1040">
        <v>37</v>
      </c>
      <c r="B51" s="490"/>
      <c r="C51" s="490" t="str">
        <f t="shared" si="3"/>
        <v/>
      </c>
      <c r="D51" s="490"/>
      <c r="E51" s="1040"/>
      <c r="F51" s="255"/>
      <c r="G51" s="1038"/>
      <c r="H51" s="1038"/>
      <c r="I51" s="1323"/>
      <c r="J51" s="24"/>
      <c r="K51" s="24"/>
      <c r="L51" s="24"/>
      <c r="M51" s="24"/>
      <c r="N51" s="24"/>
      <c r="O51" s="24"/>
      <c r="P51" s="101" t="str">
        <f t="shared" si="4"/>
        <v>MP</v>
      </c>
      <c r="Q51" s="493" t="str">
        <f t="shared" si="92"/>
        <v/>
      </c>
      <c r="R51" s="101"/>
      <c r="S51" s="257" t="e">
        <f t="shared" si="94"/>
        <v>#DIV/0!</v>
      </c>
      <c r="T51" s="1503">
        <f t="shared" si="47"/>
        <v>0</v>
      </c>
      <c r="U51" s="1477"/>
      <c r="V51" s="258"/>
      <c r="W51" s="102"/>
      <c r="X51" s="400">
        <f t="shared" si="7"/>
        <v>0</v>
      </c>
      <c r="Y51" s="913"/>
      <c r="Z51" s="299">
        <f t="shared" si="8"/>
        <v>0</v>
      </c>
      <c r="AA51" s="259">
        <f>ROUND(IFERROR(SUM($AI$6/$AI$7*Q51/O51)+('Inbound Freight New'!$A$3*CZ51/R51),0),2)</f>
        <v>0</v>
      </c>
      <c r="AB51" s="260">
        <f t="shared" si="48"/>
        <v>0</v>
      </c>
      <c r="AC51" s="259">
        <f t="shared" si="49"/>
        <v>0</v>
      </c>
      <c r="AD51" s="261"/>
      <c r="AE51" s="260">
        <f t="shared" si="50"/>
        <v>0</v>
      </c>
      <c r="AF51" s="262">
        <f t="shared" si="51"/>
        <v>0</v>
      </c>
      <c r="AG51" s="263">
        <f t="shared" si="11"/>
        <v>0</v>
      </c>
      <c r="AH51" s="316">
        <f t="shared" si="52"/>
        <v>0.02</v>
      </c>
      <c r="AI51" s="262">
        <f t="shared" si="53"/>
        <v>0</v>
      </c>
      <c r="AJ51" s="703">
        <f t="shared" si="54"/>
        <v>0</v>
      </c>
      <c r="AK51" s="1302">
        <f t="shared" si="55"/>
        <v>0</v>
      </c>
      <c r="AL51" s="703">
        <f t="shared" si="56"/>
        <v>0.02</v>
      </c>
      <c r="AM51" s="262">
        <f t="shared" si="57"/>
        <v>0</v>
      </c>
      <c r="AN51" s="102"/>
      <c r="AO51" s="102"/>
      <c r="AP51" s="264">
        <f t="shared" si="58"/>
        <v>0</v>
      </c>
      <c r="AQ51" s="265">
        <f t="shared" si="95"/>
        <v>0</v>
      </c>
      <c r="AR51" s="266">
        <f t="shared" si="60"/>
        <v>0</v>
      </c>
      <c r="AS51" s="265">
        <f t="shared" si="61"/>
        <v>0</v>
      </c>
      <c r="AT51" s="267">
        <f t="shared" si="62"/>
        <v>0</v>
      </c>
      <c r="AU51" s="268"/>
      <c r="AV51" s="267"/>
      <c r="AW51" s="24"/>
      <c r="AX51" s="24"/>
      <c r="AY51" s="487"/>
      <c r="AZ51" s="270"/>
      <c r="BA51" s="256"/>
      <c r="BB51" s="256"/>
      <c r="BC51" s="256"/>
      <c r="BD51" s="256"/>
      <c r="BE51" s="490"/>
      <c r="BF51" s="490" t="str">
        <f t="shared" si="63"/>
        <v/>
      </c>
      <c r="BG51" s="493" t="str">
        <f t="shared" si="93"/>
        <v/>
      </c>
      <c r="BH51" s="490"/>
      <c r="BI51" s="490"/>
      <c r="BJ51" s="490"/>
      <c r="BK51" s="490"/>
      <c r="BL51" s="490"/>
      <c r="BM51" s="490"/>
      <c r="BN51" s="319"/>
      <c r="BO51" s="319"/>
      <c r="BP51" s="319"/>
      <c r="BQ51" s="319" t="str">
        <f t="shared" si="14"/>
        <v/>
      </c>
      <c r="BR51" s="439" t="str">
        <f t="shared" si="64"/>
        <v/>
      </c>
      <c r="BS51" s="439" t="str">
        <f t="shared" si="65"/>
        <v/>
      </c>
      <c r="BT51" s="439" t="str">
        <f t="shared" si="66"/>
        <v/>
      </c>
      <c r="BU51" s="440" t="str">
        <f t="shared" si="16"/>
        <v/>
      </c>
      <c r="BV51" s="440" t="str">
        <f t="shared" si="17"/>
        <v/>
      </c>
      <c r="BW51" s="440" t="str">
        <f t="shared" si="18"/>
        <v/>
      </c>
      <c r="BX51" s="440" t="str">
        <f t="shared" si="67"/>
        <v/>
      </c>
      <c r="BY51" s="440" t="str">
        <f t="shared" si="20"/>
        <v/>
      </c>
      <c r="BZ51" s="440" t="str">
        <f t="shared" si="21"/>
        <v/>
      </c>
      <c r="CA51" s="440" t="str">
        <f t="shared" si="22"/>
        <v/>
      </c>
      <c r="CB51" s="663" t="str">
        <f t="shared" si="68"/>
        <v/>
      </c>
      <c r="CC51" s="663" t="str">
        <f t="shared" si="69"/>
        <v/>
      </c>
      <c r="CD51" s="663" t="str">
        <f t="shared" si="70"/>
        <v/>
      </c>
      <c r="CE51" s="663" t="str">
        <f t="shared" si="71"/>
        <v/>
      </c>
      <c r="CF51" s="663" t="str">
        <f t="shared" si="72"/>
        <v/>
      </c>
      <c r="CG51" s="439" t="str">
        <f t="shared" si="73"/>
        <v/>
      </c>
      <c r="CH51" s="440"/>
      <c r="CI51" s="440"/>
      <c r="CJ51" s="440"/>
      <c r="CK51" s="440"/>
      <c r="CL51" s="440"/>
      <c r="CM51" s="440"/>
      <c r="CN51" s="729" t="str">
        <f t="shared" si="74"/>
        <v/>
      </c>
      <c r="CO51" s="729" t="str">
        <f t="shared" si="75"/>
        <v/>
      </c>
      <c r="CP51" s="729" t="str">
        <f t="shared" si="76"/>
        <v/>
      </c>
      <c r="CQ51" s="729" t="str">
        <f t="shared" si="77"/>
        <v/>
      </c>
      <c r="CR51" s="729" t="str">
        <f t="shared" si="78"/>
        <v/>
      </c>
      <c r="CS51" s="729" t="str">
        <f t="shared" si="79"/>
        <v/>
      </c>
      <c r="CT51" s="729" t="str">
        <f t="shared" si="80"/>
        <v/>
      </c>
      <c r="CU51" s="729" t="str">
        <f t="shared" si="81"/>
        <v/>
      </c>
      <c r="CV51" s="729" t="str">
        <f t="shared" si="82"/>
        <v/>
      </c>
      <c r="CW51" s="16" t="str">
        <f t="shared" si="83"/>
        <v/>
      </c>
      <c r="CX51" s="16" t="str">
        <f t="shared" si="84"/>
        <v/>
      </c>
      <c r="CY51" s="16" t="str">
        <f t="shared" si="85"/>
        <v/>
      </c>
      <c r="CZ51" s="650">
        <f t="shared" si="86"/>
        <v>0</v>
      </c>
      <c r="DB51" s="652"/>
      <c r="DC51" s="655">
        <f t="shared" si="23"/>
        <v>0</v>
      </c>
      <c r="DD51" s="654" t="str">
        <f t="shared" si="24"/>
        <v/>
      </c>
      <c r="DE51" s="650">
        <f t="shared" si="25"/>
        <v>0</v>
      </c>
      <c r="EG51" s="16">
        <f>IFERROR(VLOOKUP(B51,'SUBCATS INTERNAL USE'!A:D,3,0),10000)</f>
        <v>10000</v>
      </c>
      <c r="EH51" s="16">
        <f t="shared" si="26"/>
        <v>10000</v>
      </c>
      <c r="EI51" s="16">
        <f t="shared" si="27"/>
        <v>1</v>
      </c>
      <c r="EJ51" s="16">
        <f t="shared" si="90"/>
        <v>19</v>
      </c>
      <c r="EK51" s="16">
        <f>IFERROR(VLOOKUP(B51,'SUBCATS INTERNAL USE'!G:I,3,0), 10000)</f>
        <v>10000</v>
      </c>
      <c r="EN51" s="163">
        <f t="shared" si="28"/>
        <v>1</v>
      </c>
      <c r="EO51" s="163">
        <f t="shared" si="29"/>
        <v>1</v>
      </c>
      <c r="EP51" s="163">
        <f t="shared" si="30"/>
        <v>1</v>
      </c>
      <c r="EQ51" s="163">
        <f t="shared" si="31"/>
        <v>1</v>
      </c>
      <c r="ER51" s="163">
        <f t="shared" si="32"/>
        <v>1</v>
      </c>
      <c r="ES51" s="163">
        <f t="shared" si="33"/>
        <v>1</v>
      </c>
      <c r="ET51" s="163">
        <f t="shared" si="34"/>
        <v>1</v>
      </c>
      <c r="EU51" s="163">
        <f t="shared" si="35"/>
        <v>1</v>
      </c>
      <c r="EV51" s="163">
        <f t="shared" si="36"/>
        <v>0</v>
      </c>
      <c r="EW51" s="163">
        <f t="shared" si="37"/>
        <v>1</v>
      </c>
      <c r="EX51" s="163">
        <f t="shared" si="38"/>
        <v>1</v>
      </c>
      <c r="EY51" s="163">
        <f t="shared" si="39"/>
        <v>1</v>
      </c>
      <c r="EZ51" s="163">
        <f t="shared" si="40"/>
        <v>1</v>
      </c>
      <c r="FA51" s="163">
        <f t="shared" si="41"/>
        <v>1</v>
      </c>
      <c r="FB51" s="163">
        <f t="shared" si="42"/>
        <v>1</v>
      </c>
      <c r="FC51" s="163">
        <f t="shared" si="43"/>
        <v>14</v>
      </c>
      <c r="FD51" s="163">
        <f t="shared" si="44"/>
        <v>0</v>
      </c>
      <c r="FF51" s="16">
        <f t="shared" si="91"/>
        <v>0</v>
      </c>
      <c r="FG51" s="16" t="str">
        <f t="shared" si="45"/>
        <v>1</v>
      </c>
    </row>
    <row r="52" spans="1:163" s="52" customFormat="1" ht="11.25" customHeight="1">
      <c r="A52" s="1040">
        <v>38</v>
      </c>
      <c r="B52" s="490"/>
      <c r="C52" s="490" t="str">
        <f t="shared" si="3"/>
        <v/>
      </c>
      <c r="D52" s="490"/>
      <c r="E52" s="1040"/>
      <c r="F52" s="255"/>
      <c r="G52" s="1038"/>
      <c r="H52" s="1038"/>
      <c r="I52" s="1323"/>
      <c r="J52" s="24"/>
      <c r="K52" s="24"/>
      <c r="L52" s="24"/>
      <c r="M52" s="24"/>
      <c r="N52" s="24"/>
      <c r="O52" s="24"/>
      <c r="P52" s="101" t="str">
        <f t="shared" si="4"/>
        <v>MP</v>
      </c>
      <c r="Q52" s="493" t="str">
        <f t="shared" si="92"/>
        <v/>
      </c>
      <c r="R52" s="101"/>
      <c r="S52" s="257" t="e">
        <f t="shared" si="94"/>
        <v>#DIV/0!</v>
      </c>
      <c r="T52" s="1503">
        <f t="shared" si="47"/>
        <v>0</v>
      </c>
      <c r="U52" s="1477"/>
      <c r="V52" s="258"/>
      <c r="W52" s="102"/>
      <c r="X52" s="400">
        <f t="shared" si="7"/>
        <v>0</v>
      </c>
      <c r="Y52" s="913"/>
      <c r="Z52" s="299">
        <f t="shared" si="8"/>
        <v>0</v>
      </c>
      <c r="AA52" s="259">
        <f>ROUND(IFERROR(SUM($AI$6/$AI$7*Q52/O52)+('Inbound Freight New'!$A$3*CZ52/R52),0),2)</f>
        <v>0</v>
      </c>
      <c r="AB52" s="260">
        <f t="shared" si="48"/>
        <v>0</v>
      </c>
      <c r="AC52" s="259">
        <f t="shared" si="49"/>
        <v>0</v>
      </c>
      <c r="AD52" s="261"/>
      <c r="AE52" s="260">
        <f t="shared" si="50"/>
        <v>0</v>
      </c>
      <c r="AF52" s="262">
        <f t="shared" si="51"/>
        <v>0</v>
      </c>
      <c r="AG52" s="263">
        <f t="shared" si="11"/>
        <v>0</v>
      </c>
      <c r="AH52" s="316">
        <f t="shared" si="52"/>
        <v>0.02</v>
      </c>
      <c r="AI52" s="262">
        <f t="shared" si="53"/>
        <v>0</v>
      </c>
      <c r="AJ52" s="703">
        <f t="shared" si="54"/>
        <v>0</v>
      </c>
      <c r="AK52" s="1302">
        <f t="shared" si="55"/>
        <v>0</v>
      </c>
      <c r="AL52" s="703">
        <f t="shared" si="56"/>
        <v>0.02</v>
      </c>
      <c r="AM52" s="262">
        <f t="shared" si="57"/>
        <v>0</v>
      </c>
      <c r="AN52" s="102"/>
      <c r="AO52" s="102"/>
      <c r="AP52" s="264">
        <f t="shared" si="58"/>
        <v>0</v>
      </c>
      <c r="AQ52" s="265">
        <f t="shared" si="95"/>
        <v>0</v>
      </c>
      <c r="AR52" s="266">
        <f t="shared" si="60"/>
        <v>0</v>
      </c>
      <c r="AS52" s="265">
        <f t="shared" si="61"/>
        <v>0</v>
      </c>
      <c r="AT52" s="267">
        <f t="shared" si="62"/>
        <v>0</v>
      </c>
      <c r="AU52" s="268"/>
      <c r="AV52" s="267"/>
      <c r="AW52" s="24"/>
      <c r="AX52" s="24"/>
      <c r="AY52" s="487"/>
      <c r="AZ52" s="270"/>
      <c r="BA52" s="256"/>
      <c r="BB52" s="256"/>
      <c r="BC52" s="256"/>
      <c r="BD52" s="256"/>
      <c r="BE52" s="490"/>
      <c r="BF52" s="490" t="str">
        <f t="shared" si="63"/>
        <v/>
      </c>
      <c r="BG52" s="493" t="str">
        <f t="shared" si="93"/>
        <v/>
      </c>
      <c r="BH52" s="490"/>
      <c r="BI52" s="490"/>
      <c r="BJ52" s="490"/>
      <c r="BK52" s="490"/>
      <c r="BL52" s="490"/>
      <c r="BM52" s="490"/>
      <c r="BN52" s="319"/>
      <c r="BO52" s="319"/>
      <c r="BP52" s="319"/>
      <c r="BQ52" s="319" t="str">
        <f t="shared" si="14"/>
        <v/>
      </c>
      <c r="BR52" s="439" t="str">
        <f t="shared" si="64"/>
        <v/>
      </c>
      <c r="BS52" s="439" t="str">
        <f t="shared" si="65"/>
        <v/>
      </c>
      <c r="BT52" s="439" t="str">
        <f t="shared" si="66"/>
        <v/>
      </c>
      <c r="BU52" s="440" t="str">
        <f t="shared" si="16"/>
        <v/>
      </c>
      <c r="BV52" s="440" t="str">
        <f t="shared" si="17"/>
        <v/>
      </c>
      <c r="BW52" s="440" t="str">
        <f t="shared" si="18"/>
        <v/>
      </c>
      <c r="BX52" s="440" t="str">
        <f t="shared" si="67"/>
        <v/>
      </c>
      <c r="BY52" s="440" t="str">
        <f t="shared" si="20"/>
        <v/>
      </c>
      <c r="BZ52" s="440" t="str">
        <f t="shared" si="21"/>
        <v/>
      </c>
      <c r="CA52" s="440" t="str">
        <f t="shared" si="22"/>
        <v/>
      </c>
      <c r="CB52" s="663" t="str">
        <f t="shared" si="68"/>
        <v/>
      </c>
      <c r="CC52" s="663" t="str">
        <f t="shared" si="69"/>
        <v/>
      </c>
      <c r="CD52" s="663" t="str">
        <f t="shared" si="70"/>
        <v/>
      </c>
      <c r="CE52" s="663" t="str">
        <f t="shared" si="71"/>
        <v/>
      </c>
      <c r="CF52" s="663" t="str">
        <f t="shared" si="72"/>
        <v/>
      </c>
      <c r="CG52" s="439" t="str">
        <f t="shared" si="73"/>
        <v/>
      </c>
      <c r="CH52" s="440"/>
      <c r="CI52" s="440"/>
      <c r="CJ52" s="440"/>
      <c r="CK52" s="440"/>
      <c r="CL52" s="440"/>
      <c r="CM52" s="440"/>
      <c r="CN52" s="729" t="str">
        <f t="shared" si="74"/>
        <v/>
      </c>
      <c r="CO52" s="729" t="str">
        <f t="shared" si="75"/>
        <v/>
      </c>
      <c r="CP52" s="729" t="str">
        <f t="shared" si="76"/>
        <v/>
      </c>
      <c r="CQ52" s="729" t="str">
        <f t="shared" si="77"/>
        <v/>
      </c>
      <c r="CR52" s="729" t="str">
        <f t="shared" si="78"/>
        <v/>
      </c>
      <c r="CS52" s="729" t="str">
        <f t="shared" si="79"/>
        <v/>
      </c>
      <c r="CT52" s="729" t="str">
        <f t="shared" si="80"/>
        <v/>
      </c>
      <c r="CU52" s="729" t="str">
        <f t="shared" si="81"/>
        <v/>
      </c>
      <c r="CV52" s="729" t="str">
        <f t="shared" si="82"/>
        <v/>
      </c>
      <c r="CW52" s="16" t="str">
        <f t="shared" si="83"/>
        <v/>
      </c>
      <c r="CX52" s="16" t="str">
        <f t="shared" si="84"/>
        <v/>
      </c>
      <c r="CY52" s="16" t="str">
        <f t="shared" si="85"/>
        <v/>
      </c>
      <c r="CZ52" s="650">
        <f t="shared" si="86"/>
        <v>0</v>
      </c>
      <c r="DB52" s="652"/>
      <c r="DC52" s="655">
        <f t="shared" si="23"/>
        <v>0</v>
      </c>
      <c r="DD52" s="654" t="str">
        <f t="shared" si="24"/>
        <v/>
      </c>
      <c r="DE52" s="650">
        <f t="shared" si="25"/>
        <v>0</v>
      </c>
      <c r="EG52" s="16">
        <f>IFERROR(VLOOKUP(B52,'SUBCATS INTERNAL USE'!A:D,3,0),10000)</f>
        <v>10000</v>
      </c>
      <c r="EH52" s="16">
        <f t="shared" si="26"/>
        <v>10000</v>
      </c>
      <c r="EI52" s="16">
        <f t="shared" si="27"/>
        <v>1</v>
      </c>
      <c r="EJ52" s="16">
        <f t="shared" si="90"/>
        <v>19</v>
      </c>
      <c r="EK52" s="16">
        <f>IFERROR(VLOOKUP(B52,'SUBCATS INTERNAL USE'!G:I,3,0), 10000)</f>
        <v>10000</v>
      </c>
      <c r="EN52" s="163">
        <f t="shared" si="28"/>
        <v>1</v>
      </c>
      <c r="EO52" s="163">
        <f t="shared" si="29"/>
        <v>1</v>
      </c>
      <c r="EP52" s="163">
        <f t="shared" si="30"/>
        <v>1</v>
      </c>
      <c r="EQ52" s="163">
        <f t="shared" si="31"/>
        <v>1</v>
      </c>
      <c r="ER52" s="163">
        <f t="shared" si="32"/>
        <v>1</v>
      </c>
      <c r="ES52" s="163">
        <f t="shared" si="33"/>
        <v>1</v>
      </c>
      <c r="ET52" s="163">
        <f t="shared" si="34"/>
        <v>1</v>
      </c>
      <c r="EU52" s="163">
        <f t="shared" si="35"/>
        <v>1</v>
      </c>
      <c r="EV52" s="163">
        <f t="shared" si="36"/>
        <v>0</v>
      </c>
      <c r="EW52" s="163">
        <f t="shared" si="37"/>
        <v>1</v>
      </c>
      <c r="EX52" s="163">
        <f t="shared" si="38"/>
        <v>1</v>
      </c>
      <c r="EY52" s="163">
        <f t="shared" si="39"/>
        <v>1</v>
      </c>
      <c r="EZ52" s="163">
        <f t="shared" si="40"/>
        <v>1</v>
      </c>
      <c r="FA52" s="163">
        <f t="shared" si="41"/>
        <v>1</v>
      </c>
      <c r="FB52" s="163">
        <f t="shared" si="42"/>
        <v>1</v>
      </c>
      <c r="FC52" s="163">
        <f t="shared" si="43"/>
        <v>14</v>
      </c>
      <c r="FD52" s="163">
        <f t="shared" si="44"/>
        <v>0</v>
      </c>
      <c r="FF52" s="16">
        <f t="shared" si="91"/>
        <v>0</v>
      </c>
      <c r="FG52" s="16" t="str">
        <f t="shared" si="45"/>
        <v>1</v>
      </c>
    </row>
    <row r="53" spans="1:163" s="52" customFormat="1" ht="11.25" customHeight="1">
      <c r="A53" s="1040">
        <v>39</v>
      </c>
      <c r="B53" s="490"/>
      <c r="C53" s="490" t="str">
        <f t="shared" si="3"/>
        <v/>
      </c>
      <c r="D53" s="490"/>
      <c r="E53" s="1040"/>
      <c r="F53" s="255"/>
      <c r="G53" s="1038"/>
      <c r="H53" s="1038"/>
      <c r="I53" s="1323"/>
      <c r="J53" s="24"/>
      <c r="K53" s="24"/>
      <c r="L53" s="24"/>
      <c r="M53" s="24"/>
      <c r="N53" s="24"/>
      <c r="O53" s="24"/>
      <c r="P53" s="101" t="str">
        <f t="shared" si="4"/>
        <v>MP</v>
      </c>
      <c r="Q53" s="493" t="str">
        <f t="shared" si="92"/>
        <v/>
      </c>
      <c r="R53" s="101"/>
      <c r="S53" s="257" t="e">
        <f t="shared" si="94"/>
        <v>#DIV/0!</v>
      </c>
      <c r="T53" s="1503">
        <f t="shared" si="47"/>
        <v>0</v>
      </c>
      <c r="U53" s="1477"/>
      <c r="V53" s="258"/>
      <c r="W53" s="102"/>
      <c r="X53" s="400">
        <f t="shared" si="7"/>
        <v>0</v>
      </c>
      <c r="Y53" s="913"/>
      <c r="Z53" s="299">
        <f t="shared" si="8"/>
        <v>0</v>
      </c>
      <c r="AA53" s="259">
        <f>ROUND(IFERROR(SUM($AI$6/$AI$7*Q53/O53)+('Inbound Freight New'!$A$3*CZ53/R53),0),2)</f>
        <v>0</v>
      </c>
      <c r="AB53" s="260">
        <f t="shared" si="48"/>
        <v>0</v>
      </c>
      <c r="AC53" s="259">
        <f t="shared" si="49"/>
        <v>0</v>
      </c>
      <c r="AD53" s="261"/>
      <c r="AE53" s="260">
        <f t="shared" si="50"/>
        <v>0</v>
      </c>
      <c r="AF53" s="262">
        <f t="shared" si="51"/>
        <v>0</v>
      </c>
      <c r="AG53" s="263">
        <f t="shared" si="11"/>
        <v>0</v>
      </c>
      <c r="AH53" s="316">
        <f t="shared" si="52"/>
        <v>0.02</v>
      </c>
      <c r="AI53" s="262">
        <f t="shared" si="53"/>
        <v>0</v>
      </c>
      <c r="AJ53" s="703">
        <f t="shared" si="54"/>
        <v>0</v>
      </c>
      <c r="AK53" s="1302">
        <f t="shared" si="55"/>
        <v>0</v>
      </c>
      <c r="AL53" s="703">
        <f t="shared" si="56"/>
        <v>0.02</v>
      </c>
      <c r="AM53" s="262">
        <f t="shared" si="57"/>
        <v>0</v>
      </c>
      <c r="AN53" s="102"/>
      <c r="AO53" s="102"/>
      <c r="AP53" s="264">
        <f t="shared" si="58"/>
        <v>0</v>
      </c>
      <c r="AQ53" s="265">
        <f t="shared" si="95"/>
        <v>0</v>
      </c>
      <c r="AR53" s="266">
        <f t="shared" si="60"/>
        <v>0</v>
      </c>
      <c r="AS53" s="265">
        <f t="shared" si="61"/>
        <v>0</v>
      </c>
      <c r="AT53" s="267">
        <f t="shared" si="62"/>
        <v>0</v>
      </c>
      <c r="AU53" s="268"/>
      <c r="AV53" s="267"/>
      <c r="AW53" s="24"/>
      <c r="AX53" s="24"/>
      <c r="AY53" s="487"/>
      <c r="AZ53" s="270"/>
      <c r="BA53" s="256"/>
      <c r="BB53" s="256"/>
      <c r="BC53" s="256"/>
      <c r="BD53" s="256"/>
      <c r="BE53" s="490"/>
      <c r="BF53" s="490" t="str">
        <f t="shared" si="63"/>
        <v/>
      </c>
      <c r="BG53" s="493" t="str">
        <f t="shared" si="93"/>
        <v/>
      </c>
      <c r="BH53" s="490"/>
      <c r="BI53" s="490"/>
      <c r="BJ53" s="490"/>
      <c r="BK53" s="490"/>
      <c r="BL53" s="490"/>
      <c r="BM53" s="490"/>
      <c r="BN53" s="319"/>
      <c r="BO53" s="319"/>
      <c r="BP53" s="319"/>
      <c r="BQ53" s="319" t="str">
        <f t="shared" si="14"/>
        <v/>
      </c>
      <c r="BR53" s="439" t="str">
        <f t="shared" si="64"/>
        <v/>
      </c>
      <c r="BS53" s="439" t="str">
        <f t="shared" si="65"/>
        <v/>
      </c>
      <c r="BT53" s="439" t="str">
        <f t="shared" si="66"/>
        <v/>
      </c>
      <c r="BU53" s="440" t="str">
        <f t="shared" si="16"/>
        <v/>
      </c>
      <c r="BV53" s="440" t="str">
        <f t="shared" si="17"/>
        <v/>
      </c>
      <c r="BW53" s="440" t="str">
        <f t="shared" si="18"/>
        <v/>
      </c>
      <c r="BX53" s="440" t="str">
        <f t="shared" si="67"/>
        <v/>
      </c>
      <c r="BY53" s="440" t="str">
        <f t="shared" si="20"/>
        <v/>
      </c>
      <c r="BZ53" s="440" t="str">
        <f t="shared" si="21"/>
        <v/>
      </c>
      <c r="CA53" s="440" t="str">
        <f t="shared" si="22"/>
        <v/>
      </c>
      <c r="CB53" s="663" t="str">
        <f t="shared" si="68"/>
        <v/>
      </c>
      <c r="CC53" s="663" t="str">
        <f t="shared" si="69"/>
        <v/>
      </c>
      <c r="CD53" s="663" t="str">
        <f t="shared" si="70"/>
        <v/>
      </c>
      <c r="CE53" s="663" t="str">
        <f t="shared" si="71"/>
        <v/>
      </c>
      <c r="CF53" s="663" t="str">
        <f t="shared" si="72"/>
        <v/>
      </c>
      <c r="CG53" s="439" t="str">
        <f t="shared" si="73"/>
        <v/>
      </c>
      <c r="CH53" s="440"/>
      <c r="CI53" s="440"/>
      <c r="CJ53" s="440"/>
      <c r="CK53" s="440"/>
      <c r="CL53" s="440"/>
      <c r="CM53" s="440"/>
      <c r="CN53" s="729" t="str">
        <f t="shared" si="74"/>
        <v/>
      </c>
      <c r="CO53" s="729" t="str">
        <f t="shared" si="75"/>
        <v/>
      </c>
      <c r="CP53" s="729" t="str">
        <f t="shared" si="76"/>
        <v/>
      </c>
      <c r="CQ53" s="729" t="str">
        <f t="shared" si="77"/>
        <v/>
      </c>
      <c r="CR53" s="729" t="str">
        <f t="shared" si="78"/>
        <v/>
      </c>
      <c r="CS53" s="729" t="str">
        <f t="shared" si="79"/>
        <v/>
      </c>
      <c r="CT53" s="729" t="str">
        <f t="shared" si="80"/>
        <v/>
      </c>
      <c r="CU53" s="729" t="str">
        <f t="shared" si="81"/>
        <v/>
      </c>
      <c r="CV53" s="729" t="str">
        <f t="shared" si="82"/>
        <v/>
      </c>
      <c r="CW53" s="16" t="str">
        <f t="shared" si="83"/>
        <v/>
      </c>
      <c r="CX53" s="16" t="str">
        <f t="shared" si="84"/>
        <v/>
      </c>
      <c r="CY53" s="16" t="str">
        <f t="shared" si="85"/>
        <v/>
      </c>
      <c r="CZ53" s="650">
        <f t="shared" si="86"/>
        <v>0</v>
      </c>
      <c r="DB53" s="652"/>
      <c r="DC53" s="655">
        <f t="shared" si="23"/>
        <v>0</v>
      </c>
      <c r="DD53" s="654" t="str">
        <f t="shared" si="24"/>
        <v/>
      </c>
      <c r="DE53" s="650">
        <f t="shared" si="25"/>
        <v>0</v>
      </c>
      <c r="EG53" s="16">
        <f>IFERROR(VLOOKUP(B53,'SUBCATS INTERNAL USE'!A:D,3,0),10000)</f>
        <v>10000</v>
      </c>
      <c r="EH53" s="16">
        <f t="shared" si="26"/>
        <v>10000</v>
      </c>
      <c r="EI53" s="16">
        <f t="shared" si="27"/>
        <v>1</v>
      </c>
      <c r="EJ53" s="16">
        <f t="shared" si="90"/>
        <v>19</v>
      </c>
      <c r="EK53" s="16">
        <f>IFERROR(VLOOKUP(B53,'SUBCATS INTERNAL USE'!G:I,3,0), 10000)</f>
        <v>10000</v>
      </c>
      <c r="EN53" s="163">
        <f t="shared" si="28"/>
        <v>1</v>
      </c>
      <c r="EO53" s="163">
        <f t="shared" si="29"/>
        <v>1</v>
      </c>
      <c r="EP53" s="163">
        <f t="shared" si="30"/>
        <v>1</v>
      </c>
      <c r="EQ53" s="163">
        <f t="shared" si="31"/>
        <v>1</v>
      </c>
      <c r="ER53" s="163">
        <f t="shared" si="32"/>
        <v>1</v>
      </c>
      <c r="ES53" s="163">
        <f t="shared" si="33"/>
        <v>1</v>
      </c>
      <c r="ET53" s="163">
        <f t="shared" si="34"/>
        <v>1</v>
      </c>
      <c r="EU53" s="163">
        <f t="shared" si="35"/>
        <v>1</v>
      </c>
      <c r="EV53" s="163">
        <f t="shared" si="36"/>
        <v>0</v>
      </c>
      <c r="EW53" s="163">
        <f t="shared" si="37"/>
        <v>1</v>
      </c>
      <c r="EX53" s="163">
        <f t="shared" si="38"/>
        <v>1</v>
      </c>
      <c r="EY53" s="163">
        <f t="shared" si="39"/>
        <v>1</v>
      </c>
      <c r="EZ53" s="163">
        <f t="shared" si="40"/>
        <v>1</v>
      </c>
      <c r="FA53" s="163">
        <f t="shared" si="41"/>
        <v>1</v>
      </c>
      <c r="FB53" s="163">
        <f t="shared" si="42"/>
        <v>1</v>
      </c>
      <c r="FC53" s="163">
        <f t="shared" si="43"/>
        <v>14</v>
      </c>
      <c r="FD53" s="163">
        <f t="shared" si="44"/>
        <v>0</v>
      </c>
      <c r="FF53" s="16">
        <f t="shared" si="91"/>
        <v>0</v>
      </c>
      <c r="FG53" s="16" t="str">
        <f t="shared" si="45"/>
        <v>1</v>
      </c>
    </row>
    <row r="54" spans="1:163" s="52" customFormat="1" ht="11.25" customHeight="1">
      <c r="A54" s="1040">
        <v>40</v>
      </c>
      <c r="B54" s="490"/>
      <c r="C54" s="490" t="str">
        <f t="shared" si="3"/>
        <v/>
      </c>
      <c r="D54" s="490"/>
      <c r="E54" s="1040"/>
      <c r="F54" s="255"/>
      <c r="G54" s="1038"/>
      <c r="H54" s="1038"/>
      <c r="I54" s="1323"/>
      <c r="J54" s="24"/>
      <c r="K54" s="24"/>
      <c r="L54" s="24"/>
      <c r="M54" s="24"/>
      <c r="N54" s="24"/>
      <c r="O54" s="24"/>
      <c r="P54" s="101" t="str">
        <f t="shared" si="4"/>
        <v>MP</v>
      </c>
      <c r="Q54" s="493" t="str">
        <f t="shared" si="92"/>
        <v/>
      </c>
      <c r="R54" s="101"/>
      <c r="S54" s="257" t="e">
        <f t="shared" si="94"/>
        <v>#DIV/0!</v>
      </c>
      <c r="T54" s="1503">
        <f t="shared" si="47"/>
        <v>0</v>
      </c>
      <c r="U54" s="1477"/>
      <c r="V54" s="258"/>
      <c r="W54" s="102"/>
      <c r="X54" s="400">
        <f t="shared" si="7"/>
        <v>0</v>
      </c>
      <c r="Y54" s="913"/>
      <c r="Z54" s="299">
        <f t="shared" si="8"/>
        <v>0</v>
      </c>
      <c r="AA54" s="259">
        <f>ROUND(IFERROR(SUM($AI$6/$AI$7*Q54/O54)+('Inbound Freight New'!$A$3*CZ54/R54),0),2)</f>
        <v>0</v>
      </c>
      <c r="AB54" s="260">
        <f t="shared" si="48"/>
        <v>0</v>
      </c>
      <c r="AC54" s="259">
        <f t="shared" si="49"/>
        <v>0</v>
      </c>
      <c r="AD54" s="261"/>
      <c r="AE54" s="260">
        <f t="shared" si="50"/>
        <v>0</v>
      </c>
      <c r="AF54" s="262">
        <f t="shared" si="51"/>
        <v>0</v>
      </c>
      <c r="AG54" s="263">
        <f t="shared" si="11"/>
        <v>0</v>
      </c>
      <c r="AH54" s="316">
        <f t="shared" si="52"/>
        <v>0.02</v>
      </c>
      <c r="AI54" s="262">
        <f t="shared" si="53"/>
        <v>0</v>
      </c>
      <c r="AJ54" s="703">
        <f t="shared" si="54"/>
        <v>0</v>
      </c>
      <c r="AK54" s="1302">
        <f t="shared" si="55"/>
        <v>0</v>
      </c>
      <c r="AL54" s="703">
        <f t="shared" si="56"/>
        <v>0.02</v>
      </c>
      <c r="AM54" s="262">
        <f t="shared" si="57"/>
        <v>0</v>
      </c>
      <c r="AN54" s="102"/>
      <c r="AO54" s="102"/>
      <c r="AP54" s="264">
        <f t="shared" si="58"/>
        <v>0</v>
      </c>
      <c r="AQ54" s="265">
        <f t="shared" si="95"/>
        <v>0</v>
      </c>
      <c r="AR54" s="266">
        <f t="shared" si="60"/>
        <v>0</v>
      </c>
      <c r="AS54" s="265">
        <f t="shared" si="61"/>
        <v>0</v>
      </c>
      <c r="AT54" s="267">
        <f t="shared" si="62"/>
        <v>0</v>
      </c>
      <c r="AU54" s="268"/>
      <c r="AV54" s="267"/>
      <c r="AW54" s="24"/>
      <c r="AX54" s="24"/>
      <c r="AY54" s="487"/>
      <c r="AZ54" s="270"/>
      <c r="BA54" s="256"/>
      <c r="BB54" s="256"/>
      <c r="BC54" s="256"/>
      <c r="BD54" s="256"/>
      <c r="BE54" s="490"/>
      <c r="BF54" s="490" t="str">
        <f t="shared" si="63"/>
        <v/>
      </c>
      <c r="BG54" s="493" t="str">
        <f t="shared" si="93"/>
        <v/>
      </c>
      <c r="BH54" s="490"/>
      <c r="BI54" s="490"/>
      <c r="BJ54" s="490"/>
      <c r="BK54" s="490"/>
      <c r="BL54" s="490"/>
      <c r="BM54" s="490"/>
      <c r="BN54" s="319"/>
      <c r="BO54" s="319"/>
      <c r="BP54" s="319"/>
      <c r="BQ54" s="319" t="str">
        <f t="shared" si="14"/>
        <v/>
      </c>
      <c r="BR54" s="439" t="str">
        <f t="shared" si="64"/>
        <v/>
      </c>
      <c r="BS54" s="439" t="str">
        <f t="shared" si="65"/>
        <v/>
      </c>
      <c r="BT54" s="439" t="str">
        <f t="shared" si="66"/>
        <v/>
      </c>
      <c r="BU54" s="440" t="str">
        <f t="shared" si="16"/>
        <v/>
      </c>
      <c r="BV54" s="440" t="str">
        <f t="shared" si="17"/>
        <v/>
      </c>
      <c r="BW54" s="440" t="str">
        <f t="shared" si="18"/>
        <v/>
      </c>
      <c r="BX54" s="440" t="str">
        <f t="shared" si="67"/>
        <v/>
      </c>
      <c r="BY54" s="440" t="str">
        <f t="shared" si="20"/>
        <v/>
      </c>
      <c r="BZ54" s="440" t="str">
        <f t="shared" si="21"/>
        <v/>
      </c>
      <c r="CA54" s="440" t="str">
        <f t="shared" si="22"/>
        <v/>
      </c>
      <c r="CB54" s="663" t="str">
        <f t="shared" si="68"/>
        <v/>
      </c>
      <c r="CC54" s="663" t="str">
        <f t="shared" si="69"/>
        <v/>
      </c>
      <c r="CD54" s="663" t="str">
        <f t="shared" si="70"/>
        <v/>
      </c>
      <c r="CE54" s="663" t="str">
        <f t="shared" si="71"/>
        <v/>
      </c>
      <c r="CF54" s="663" t="str">
        <f t="shared" si="72"/>
        <v/>
      </c>
      <c r="CG54" s="439" t="str">
        <f t="shared" si="73"/>
        <v/>
      </c>
      <c r="CH54" s="440"/>
      <c r="CI54" s="440"/>
      <c r="CJ54" s="440"/>
      <c r="CK54" s="440"/>
      <c r="CL54" s="440"/>
      <c r="CM54" s="440"/>
      <c r="CN54" s="729" t="str">
        <f t="shared" si="74"/>
        <v/>
      </c>
      <c r="CO54" s="729" t="str">
        <f t="shared" si="75"/>
        <v/>
      </c>
      <c r="CP54" s="729" t="str">
        <f t="shared" si="76"/>
        <v/>
      </c>
      <c r="CQ54" s="729" t="str">
        <f t="shared" si="77"/>
        <v/>
      </c>
      <c r="CR54" s="729" t="str">
        <f t="shared" si="78"/>
        <v/>
      </c>
      <c r="CS54" s="729" t="str">
        <f t="shared" si="79"/>
        <v/>
      </c>
      <c r="CT54" s="729" t="str">
        <f t="shared" si="80"/>
        <v/>
      </c>
      <c r="CU54" s="729" t="str">
        <f t="shared" si="81"/>
        <v/>
      </c>
      <c r="CV54" s="729" t="str">
        <f t="shared" si="82"/>
        <v/>
      </c>
      <c r="CW54" s="16" t="str">
        <f t="shared" si="83"/>
        <v/>
      </c>
      <c r="CX54" s="16" t="str">
        <f t="shared" si="84"/>
        <v/>
      </c>
      <c r="CY54" s="16" t="str">
        <f t="shared" si="85"/>
        <v/>
      </c>
      <c r="CZ54" s="650">
        <f t="shared" si="86"/>
        <v>0</v>
      </c>
      <c r="DB54" s="652"/>
      <c r="DC54" s="655">
        <f t="shared" si="23"/>
        <v>0</v>
      </c>
      <c r="DD54" s="654" t="str">
        <f t="shared" si="24"/>
        <v/>
      </c>
      <c r="DE54" s="650">
        <f t="shared" si="25"/>
        <v>0</v>
      </c>
      <c r="EG54" s="16">
        <f>IFERROR(VLOOKUP(B54,'SUBCATS INTERNAL USE'!A:D,3,0),10000)</f>
        <v>10000</v>
      </c>
      <c r="EH54" s="16">
        <f t="shared" si="26"/>
        <v>10000</v>
      </c>
      <c r="EI54" s="16">
        <f t="shared" si="27"/>
        <v>1</v>
      </c>
      <c r="EJ54" s="16">
        <f t="shared" si="90"/>
        <v>19</v>
      </c>
      <c r="EK54" s="16">
        <f>IFERROR(VLOOKUP(B54,'SUBCATS INTERNAL USE'!G:I,3,0), 10000)</f>
        <v>10000</v>
      </c>
      <c r="EN54" s="163">
        <f t="shared" si="28"/>
        <v>1</v>
      </c>
      <c r="EO54" s="163">
        <f t="shared" si="29"/>
        <v>1</v>
      </c>
      <c r="EP54" s="163">
        <f t="shared" si="30"/>
        <v>1</v>
      </c>
      <c r="EQ54" s="163">
        <f t="shared" si="31"/>
        <v>1</v>
      </c>
      <c r="ER54" s="163">
        <f t="shared" si="32"/>
        <v>1</v>
      </c>
      <c r="ES54" s="163">
        <f t="shared" si="33"/>
        <v>1</v>
      </c>
      <c r="ET54" s="163">
        <f t="shared" si="34"/>
        <v>1</v>
      </c>
      <c r="EU54" s="163">
        <f t="shared" si="35"/>
        <v>1</v>
      </c>
      <c r="EV54" s="163">
        <f t="shared" si="36"/>
        <v>0</v>
      </c>
      <c r="EW54" s="163">
        <f t="shared" si="37"/>
        <v>1</v>
      </c>
      <c r="EX54" s="163">
        <f t="shared" si="38"/>
        <v>1</v>
      </c>
      <c r="EY54" s="163">
        <f t="shared" si="39"/>
        <v>1</v>
      </c>
      <c r="EZ54" s="163">
        <f t="shared" si="40"/>
        <v>1</v>
      </c>
      <c r="FA54" s="163">
        <f t="shared" si="41"/>
        <v>1</v>
      </c>
      <c r="FB54" s="163">
        <f t="shared" si="42"/>
        <v>1</v>
      </c>
      <c r="FC54" s="163">
        <f t="shared" si="43"/>
        <v>14</v>
      </c>
      <c r="FD54" s="163">
        <f t="shared" si="44"/>
        <v>0</v>
      </c>
      <c r="FF54" s="16">
        <f t="shared" si="91"/>
        <v>0</v>
      </c>
      <c r="FG54" s="16" t="str">
        <f t="shared" si="45"/>
        <v>1</v>
      </c>
    </row>
    <row r="55" spans="1:163" s="52" customFormat="1" ht="11.25" customHeight="1">
      <c r="A55" s="1040">
        <v>41</v>
      </c>
      <c r="B55" s="490"/>
      <c r="C55" s="490" t="str">
        <f t="shared" si="3"/>
        <v/>
      </c>
      <c r="D55" s="490"/>
      <c r="E55" s="1040"/>
      <c r="F55" s="255"/>
      <c r="G55" s="1038"/>
      <c r="H55" s="1038"/>
      <c r="I55" s="1323"/>
      <c r="J55" s="24"/>
      <c r="K55" s="24"/>
      <c r="L55" s="24"/>
      <c r="M55" s="24"/>
      <c r="N55" s="24"/>
      <c r="O55" s="24"/>
      <c r="P55" s="101" t="str">
        <f t="shared" si="4"/>
        <v>MP</v>
      </c>
      <c r="Q55" s="493" t="str">
        <f t="shared" si="92"/>
        <v/>
      </c>
      <c r="R55" s="101"/>
      <c r="S55" s="257" t="e">
        <f t="shared" si="94"/>
        <v>#DIV/0!</v>
      </c>
      <c r="T55" s="1503">
        <f t="shared" si="47"/>
        <v>0</v>
      </c>
      <c r="U55" s="1477"/>
      <c r="V55" s="258"/>
      <c r="W55" s="102"/>
      <c r="X55" s="400">
        <f t="shared" si="7"/>
        <v>0</v>
      </c>
      <c r="Y55" s="913"/>
      <c r="Z55" s="299">
        <f t="shared" si="8"/>
        <v>0</v>
      </c>
      <c r="AA55" s="259">
        <f>ROUND(IFERROR(SUM($AI$6/$AI$7*Q55/O55)+('Inbound Freight New'!$A$3*CZ55/R55),0),2)</f>
        <v>0</v>
      </c>
      <c r="AB55" s="260">
        <f t="shared" si="48"/>
        <v>0</v>
      </c>
      <c r="AC55" s="259">
        <f t="shared" si="49"/>
        <v>0</v>
      </c>
      <c r="AD55" s="261"/>
      <c r="AE55" s="260">
        <f t="shared" si="50"/>
        <v>0</v>
      </c>
      <c r="AF55" s="262">
        <f t="shared" si="51"/>
        <v>0</v>
      </c>
      <c r="AG55" s="263">
        <f t="shared" si="11"/>
        <v>0</v>
      </c>
      <c r="AH55" s="316">
        <f t="shared" si="52"/>
        <v>0.02</v>
      </c>
      <c r="AI55" s="262">
        <f t="shared" si="53"/>
        <v>0</v>
      </c>
      <c r="AJ55" s="703">
        <f t="shared" si="54"/>
        <v>0</v>
      </c>
      <c r="AK55" s="1302">
        <f t="shared" si="55"/>
        <v>0</v>
      </c>
      <c r="AL55" s="703">
        <f t="shared" si="56"/>
        <v>0.02</v>
      </c>
      <c r="AM55" s="262">
        <f t="shared" si="57"/>
        <v>0</v>
      </c>
      <c r="AN55" s="102"/>
      <c r="AO55" s="102"/>
      <c r="AP55" s="264">
        <f t="shared" si="58"/>
        <v>0</v>
      </c>
      <c r="AQ55" s="265">
        <f t="shared" si="95"/>
        <v>0</v>
      </c>
      <c r="AR55" s="266">
        <f t="shared" si="60"/>
        <v>0</v>
      </c>
      <c r="AS55" s="265">
        <f t="shared" si="61"/>
        <v>0</v>
      </c>
      <c r="AT55" s="267">
        <f t="shared" si="62"/>
        <v>0</v>
      </c>
      <c r="AU55" s="268"/>
      <c r="AV55" s="267"/>
      <c r="AW55" s="24"/>
      <c r="AX55" s="24"/>
      <c r="AY55" s="487"/>
      <c r="AZ55" s="270"/>
      <c r="BA55" s="256"/>
      <c r="BB55" s="256"/>
      <c r="BC55" s="256"/>
      <c r="BD55" s="256"/>
      <c r="BE55" s="490"/>
      <c r="BF55" s="490" t="str">
        <f t="shared" si="63"/>
        <v/>
      </c>
      <c r="BG55" s="493" t="str">
        <f t="shared" si="93"/>
        <v/>
      </c>
      <c r="BH55" s="490"/>
      <c r="BI55" s="490"/>
      <c r="BJ55" s="490"/>
      <c r="BK55" s="490"/>
      <c r="BL55" s="490"/>
      <c r="BM55" s="490"/>
      <c r="BN55" s="319"/>
      <c r="BO55" s="319"/>
      <c r="BP55" s="319"/>
      <c r="BQ55" s="319" t="str">
        <f t="shared" si="14"/>
        <v/>
      </c>
      <c r="BR55" s="439" t="str">
        <f t="shared" si="64"/>
        <v/>
      </c>
      <c r="BS55" s="439" t="str">
        <f t="shared" si="65"/>
        <v/>
      </c>
      <c r="BT55" s="439" t="str">
        <f t="shared" si="66"/>
        <v/>
      </c>
      <c r="BU55" s="440" t="str">
        <f t="shared" si="16"/>
        <v/>
      </c>
      <c r="BV55" s="440" t="str">
        <f t="shared" si="17"/>
        <v/>
      </c>
      <c r="BW55" s="440" t="str">
        <f t="shared" si="18"/>
        <v/>
      </c>
      <c r="BX55" s="440" t="str">
        <f t="shared" si="67"/>
        <v/>
      </c>
      <c r="BY55" s="440" t="str">
        <f t="shared" si="20"/>
        <v/>
      </c>
      <c r="BZ55" s="440" t="str">
        <f t="shared" si="21"/>
        <v/>
      </c>
      <c r="CA55" s="440" t="str">
        <f t="shared" si="22"/>
        <v/>
      </c>
      <c r="CB55" s="663" t="str">
        <f t="shared" si="68"/>
        <v/>
      </c>
      <c r="CC55" s="663" t="str">
        <f t="shared" si="69"/>
        <v/>
      </c>
      <c r="CD55" s="663" t="str">
        <f t="shared" si="70"/>
        <v/>
      </c>
      <c r="CE55" s="663" t="str">
        <f t="shared" si="71"/>
        <v/>
      </c>
      <c r="CF55" s="663" t="str">
        <f t="shared" si="72"/>
        <v/>
      </c>
      <c r="CG55" s="439" t="str">
        <f t="shared" si="73"/>
        <v/>
      </c>
      <c r="CH55" s="440"/>
      <c r="CI55" s="440"/>
      <c r="CJ55" s="440"/>
      <c r="CK55" s="440"/>
      <c r="CL55" s="440"/>
      <c r="CM55" s="440"/>
      <c r="CN55" s="729" t="str">
        <f t="shared" si="74"/>
        <v/>
      </c>
      <c r="CO55" s="729" t="str">
        <f t="shared" si="75"/>
        <v/>
      </c>
      <c r="CP55" s="729" t="str">
        <f t="shared" si="76"/>
        <v/>
      </c>
      <c r="CQ55" s="729" t="str">
        <f t="shared" si="77"/>
        <v/>
      </c>
      <c r="CR55" s="729" t="str">
        <f t="shared" si="78"/>
        <v/>
      </c>
      <c r="CS55" s="729" t="str">
        <f t="shared" si="79"/>
        <v/>
      </c>
      <c r="CT55" s="729" t="str">
        <f t="shared" si="80"/>
        <v/>
      </c>
      <c r="CU55" s="729" t="str">
        <f t="shared" si="81"/>
        <v/>
      </c>
      <c r="CV55" s="729" t="str">
        <f t="shared" si="82"/>
        <v/>
      </c>
      <c r="CW55" s="16" t="str">
        <f t="shared" si="83"/>
        <v/>
      </c>
      <c r="CX55" s="16" t="str">
        <f t="shared" si="84"/>
        <v/>
      </c>
      <c r="CY55" s="16" t="str">
        <f t="shared" si="85"/>
        <v/>
      </c>
      <c r="CZ55" s="650">
        <f t="shared" si="86"/>
        <v>0</v>
      </c>
      <c r="DB55" s="652"/>
      <c r="DC55" s="655">
        <f t="shared" si="23"/>
        <v>0</v>
      </c>
      <c r="DD55" s="654" t="str">
        <f t="shared" si="24"/>
        <v/>
      </c>
      <c r="DE55" s="650">
        <f t="shared" si="25"/>
        <v>0</v>
      </c>
      <c r="EG55" s="16">
        <f>IFERROR(VLOOKUP(B55,'SUBCATS INTERNAL USE'!A:D,3,0),10000)</f>
        <v>10000</v>
      </c>
      <c r="EH55" s="16">
        <f t="shared" si="26"/>
        <v>10000</v>
      </c>
      <c r="EI55" s="16">
        <f t="shared" si="27"/>
        <v>1</v>
      </c>
      <c r="EJ55" s="16">
        <f t="shared" si="90"/>
        <v>19</v>
      </c>
      <c r="EK55" s="16">
        <f>IFERROR(VLOOKUP(B55,'SUBCATS INTERNAL USE'!G:I,3,0), 10000)</f>
        <v>10000</v>
      </c>
      <c r="EN55" s="163">
        <f t="shared" si="28"/>
        <v>1</v>
      </c>
      <c r="EO55" s="163">
        <f t="shared" si="29"/>
        <v>1</v>
      </c>
      <c r="EP55" s="163">
        <f t="shared" si="30"/>
        <v>1</v>
      </c>
      <c r="EQ55" s="163">
        <f t="shared" si="31"/>
        <v>1</v>
      </c>
      <c r="ER55" s="163">
        <f t="shared" si="32"/>
        <v>1</v>
      </c>
      <c r="ES55" s="163">
        <f t="shared" si="33"/>
        <v>1</v>
      </c>
      <c r="ET55" s="163">
        <f t="shared" si="34"/>
        <v>1</v>
      </c>
      <c r="EU55" s="163">
        <f t="shared" si="35"/>
        <v>1</v>
      </c>
      <c r="EV55" s="163">
        <f t="shared" si="36"/>
        <v>0</v>
      </c>
      <c r="EW55" s="163">
        <f t="shared" si="37"/>
        <v>1</v>
      </c>
      <c r="EX55" s="163">
        <f t="shared" si="38"/>
        <v>1</v>
      </c>
      <c r="EY55" s="163">
        <f t="shared" si="39"/>
        <v>1</v>
      </c>
      <c r="EZ55" s="163">
        <f t="shared" si="40"/>
        <v>1</v>
      </c>
      <c r="FA55" s="163">
        <f t="shared" si="41"/>
        <v>1</v>
      </c>
      <c r="FB55" s="163">
        <f t="shared" si="42"/>
        <v>1</v>
      </c>
      <c r="FC55" s="163">
        <f t="shared" si="43"/>
        <v>14</v>
      </c>
      <c r="FD55" s="163">
        <f t="shared" si="44"/>
        <v>0</v>
      </c>
      <c r="FF55" s="16">
        <f t="shared" si="91"/>
        <v>0</v>
      </c>
      <c r="FG55" s="16" t="str">
        <f t="shared" si="45"/>
        <v>1</v>
      </c>
    </row>
    <row r="56" spans="1:163" s="52" customFormat="1" ht="11.25" customHeight="1">
      <c r="A56" s="1040">
        <v>42</v>
      </c>
      <c r="B56" s="490"/>
      <c r="C56" s="490" t="str">
        <f t="shared" si="3"/>
        <v/>
      </c>
      <c r="D56" s="490"/>
      <c r="E56" s="1040"/>
      <c r="F56" s="255"/>
      <c r="G56" s="1038"/>
      <c r="H56" s="1038"/>
      <c r="I56" s="1323"/>
      <c r="J56" s="24"/>
      <c r="K56" s="24"/>
      <c r="L56" s="24"/>
      <c r="M56" s="24"/>
      <c r="N56" s="24"/>
      <c r="O56" s="24"/>
      <c r="P56" s="101" t="str">
        <f t="shared" si="4"/>
        <v>MP</v>
      </c>
      <c r="Q56" s="493" t="str">
        <f t="shared" si="92"/>
        <v/>
      </c>
      <c r="R56" s="101"/>
      <c r="S56" s="257" t="e">
        <f t="shared" si="94"/>
        <v>#DIV/0!</v>
      </c>
      <c r="T56" s="1503">
        <f t="shared" si="47"/>
        <v>0</v>
      </c>
      <c r="U56" s="1477"/>
      <c r="V56" s="258"/>
      <c r="W56" s="102"/>
      <c r="X56" s="400">
        <f t="shared" si="7"/>
        <v>0</v>
      </c>
      <c r="Y56" s="913"/>
      <c r="Z56" s="299">
        <f t="shared" si="8"/>
        <v>0</v>
      </c>
      <c r="AA56" s="259">
        <f>ROUND(IFERROR(SUM($AI$6/$AI$7*Q56/O56)+('Inbound Freight New'!$A$3*CZ56/R56),0),2)</f>
        <v>0</v>
      </c>
      <c r="AB56" s="260">
        <f t="shared" si="48"/>
        <v>0</v>
      </c>
      <c r="AC56" s="259">
        <f t="shared" si="49"/>
        <v>0</v>
      </c>
      <c r="AD56" s="261"/>
      <c r="AE56" s="260">
        <f t="shared" si="50"/>
        <v>0</v>
      </c>
      <c r="AF56" s="262">
        <f t="shared" si="51"/>
        <v>0</v>
      </c>
      <c r="AG56" s="263">
        <f t="shared" si="11"/>
        <v>0</v>
      </c>
      <c r="AH56" s="316">
        <f t="shared" si="52"/>
        <v>0.02</v>
      </c>
      <c r="AI56" s="262">
        <f t="shared" si="53"/>
        <v>0</v>
      </c>
      <c r="AJ56" s="703">
        <f t="shared" si="54"/>
        <v>0</v>
      </c>
      <c r="AK56" s="1302">
        <f t="shared" si="55"/>
        <v>0</v>
      </c>
      <c r="AL56" s="703">
        <f t="shared" si="56"/>
        <v>0.02</v>
      </c>
      <c r="AM56" s="262">
        <f t="shared" si="57"/>
        <v>0</v>
      </c>
      <c r="AN56" s="102"/>
      <c r="AO56" s="102"/>
      <c r="AP56" s="264">
        <f t="shared" si="58"/>
        <v>0</v>
      </c>
      <c r="AQ56" s="265">
        <f t="shared" si="95"/>
        <v>0</v>
      </c>
      <c r="AR56" s="266">
        <f t="shared" si="60"/>
        <v>0</v>
      </c>
      <c r="AS56" s="265">
        <f t="shared" si="61"/>
        <v>0</v>
      </c>
      <c r="AT56" s="267">
        <f t="shared" si="62"/>
        <v>0</v>
      </c>
      <c r="AU56" s="268"/>
      <c r="AV56" s="267"/>
      <c r="AW56" s="24"/>
      <c r="AX56" s="24"/>
      <c r="AY56" s="487"/>
      <c r="AZ56" s="270"/>
      <c r="BA56" s="256"/>
      <c r="BB56" s="256"/>
      <c r="BC56" s="256"/>
      <c r="BD56" s="256"/>
      <c r="BE56" s="490"/>
      <c r="BF56" s="490" t="str">
        <f t="shared" si="63"/>
        <v/>
      </c>
      <c r="BG56" s="493" t="str">
        <f t="shared" si="93"/>
        <v/>
      </c>
      <c r="BH56" s="490"/>
      <c r="BI56" s="490"/>
      <c r="BJ56" s="490"/>
      <c r="BK56" s="490"/>
      <c r="BL56" s="490"/>
      <c r="BM56" s="490"/>
      <c r="BN56" s="319"/>
      <c r="BO56" s="319"/>
      <c r="BP56" s="319"/>
      <c r="BQ56" s="319" t="str">
        <f t="shared" si="14"/>
        <v/>
      </c>
      <c r="BR56" s="439" t="str">
        <f t="shared" si="64"/>
        <v/>
      </c>
      <c r="BS56" s="439" t="str">
        <f t="shared" si="65"/>
        <v/>
      </c>
      <c r="BT56" s="439" t="str">
        <f t="shared" si="66"/>
        <v/>
      </c>
      <c r="BU56" s="440" t="str">
        <f t="shared" si="16"/>
        <v/>
      </c>
      <c r="BV56" s="440" t="str">
        <f t="shared" si="17"/>
        <v/>
      </c>
      <c r="BW56" s="440" t="str">
        <f t="shared" si="18"/>
        <v/>
      </c>
      <c r="BX56" s="440" t="str">
        <f t="shared" si="67"/>
        <v/>
      </c>
      <c r="BY56" s="440" t="str">
        <f t="shared" si="20"/>
        <v/>
      </c>
      <c r="BZ56" s="440" t="str">
        <f t="shared" si="21"/>
        <v/>
      </c>
      <c r="CA56" s="440" t="str">
        <f t="shared" si="22"/>
        <v/>
      </c>
      <c r="CB56" s="663" t="str">
        <f t="shared" si="68"/>
        <v/>
      </c>
      <c r="CC56" s="663" t="str">
        <f t="shared" si="69"/>
        <v/>
      </c>
      <c r="CD56" s="663" t="str">
        <f t="shared" si="70"/>
        <v/>
      </c>
      <c r="CE56" s="663" t="str">
        <f t="shared" si="71"/>
        <v/>
      </c>
      <c r="CF56" s="663" t="str">
        <f t="shared" si="72"/>
        <v/>
      </c>
      <c r="CG56" s="439" t="str">
        <f t="shared" si="73"/>
        <v/>
      </c>
      <c r="CH56" s="440"/>
      <c r="CI56" s="440"/>
      <c r="CJ56" s="440"/>
      <c r="CK56" s="440"/>
      <c r="CL56" s="440"/>
      <c r="CM56" s="440"/>
      <c r="CN56" s="729" t="str">
        <f t="shared" si="74"/>
        <v/>
      </c>
      <c r="CO56" s="729" t="str">
        <f t="shared" si="75"/>
        <v/>
      </c>
      <c r="CP56" s="729" t="str">
        <f t="shared" si="76"/>
        <v/>
      </c>
      <c r="CQ56" s="729" t="str">
        <f t="shared" si="77"/>
        <v/>
      </c>
      <c r="CR56" s="729" t="str">
        <f t="shared" si="78"/>
        <v/>
      </c>
      <c r="CS56" s="729" t="str">
        <f t="shared" si="79"/>
        <v/>
      </c>
      <c r="CT56" s="729" t="str">
        <f t="shared" si="80"/>
        <v/>
      </c>
      <c r="CU56" s="729" t="str">
        <f t="shared" si="81"/>
        <v/>
      </c>
      <c r="CV56" s="729" t="str">
        <f t="shared" si="82"/>
        <v/>
      </c>
      <c r="CW56" s="16" t="str">
        <f t="shared" si="83"/>
        <v/>
      </c>
      <c r="CX56" s="16" t="str">
        <f t="shared" si="84"/>
        <v/>
      </c>
      <c r="CY56" s="16" t="str">
        <f t="shared" si="85"/>
        <v/>
      </c>
      <c r="CZ56" s="650">
        <f t="shared" si="86"/>
        <v>0</v>
      </c>
      <c r="DB56" s="652"/>
      <c r="DC56" s="655">
        <f t="shared" si="23"/>
        <v>0</v>
      </c>
      <c r="DD56" s="654" t="str">
        <f t="shared" si="24"/>
        <v/>
      </c>
      <c r="DE56" s="650">
        <f t="shared" si="25"/>
        <v>0</v>
      </c>
      <c r="EG56" s="16">
        <f>IFERROR(VLOOKUP(B56,'SUBCATS INTERNAL USE'!A:D,3,0),10000)</f>
        <v>10000</v>
      </c>
      <c r="EH56" s="16">
        <f t="shared" si="26"/>
        <v>10000</v>
      </c>
      <c r="EI56" s="16">
        <f t="shared" si="27"/>
        <v>1</v>
      </c>
      <c r="EJ56" s="16">
        <f t="shared" si="90"/>
        <v>19</v>
      </c>
      <c r="EK56" s="16">
        <f>IFERROR(VLOOKUP(B56,'SUBCATS INTERNAL USE'!G:I,3,0), 10000)</f>
        <v>10000</v>
      </c>
      <c r="EN56" s="163">
        <f t="shared" si="28"/>
        <v>1</v>
      </c>
      <c r="EO56" s="163">
        <f t="shared" si="29"/>
        <v>1</v>
      </c>
      <c r="EP56" s="163">
        <f t="shared" si="30"/>
        <v>1</v>
      </c>
      <c r="EQ56" s="163">
        <f t="shared" si="31"/>
        <v>1</v>
      </c>
      <c r="ER56" s="163">
        <f t="shared" si="32"/>
        <v>1</v>
      </c>
      <c r="ES56" s="163">
        <f t="shared" si="33"/>
        <v>1</v>
      </c>
      <c r="ET56" s="163">
        <f t="shared" si="34"/>
        <v>1</v>
      </c>
      <c r="EU56" s="163">
        <f t="shared" si="35"/>
        <v>1</v>
      </c>
      <c r="EV56" s="163">
        <f t="shared" si="36"/>
        <v>0</v>
      </c>
      <c r="EW56" s="163">
        <f t="shared" si="37"/>
        <v>1</v>
      </c>
      <c r="EX56" s="163">
        <f t="shared" si="38"/>
        <v>1</v>
      </c>
      <c r="EY56" s="163">
        <f t="shared" si="39"/>
        <v>1</v>
      </c>
      <c r="EZ56" s="163">
        <f t="shared" si="40"/>
        <v>1</v>
      </c>
      <c r="FA56" s="163">
        <f t="shared" si="41"/>
        <v>1</v>
      </c>
      <c r="FB56" s="163">
        <f t="shared" si="42"/>
        <v>1</v>
      </c>
      <c r="FC56" s="163">
        <f t="shared" si="43"/>
        <v>14</v>
      </c>
      <c r="FD56" s="163">
        <f t="shared" si="44"/>
        <v>0</v>
      </c>
      <c r="FF56" s="16">
        <f t="shared" si="91"/>
        <v>0</v>
      </c>
      <c r="FG56" s="16" t="str">
        <f t="shared" si="45"/>
        <v>1</v>
      </c>
    </row>
    <row r="57" spans="1:163" s="52" customFormat="1" ht="11.25" customHeight="1">
      <c r="A57" s="1040">
        <v>43</v>
      </c>
      <c r="B57" s="490"/>
      <c r="C57" s="490" t="str">
        <f t="shared" si="3"/>
        <v/>
      </c>
      <c r="D57" s="490"/>
      <c r="E57" s="1040"/>
      <c r="F57" s="255"/>
      <c r="G57" s="1038"/>
      <c r="H57" s="1038"/>
      <c r="I57" s="1323"/>
      <c r="J57" s="24"/>
      <c r="K57" s="24"/>
      <c r="L57" s="24"/>
      <c r="M57" s="24"/>
      <c r="N57" s="24"/>
      <c r="O57" s="24"/>
      <c r="P57" s="101" t="str">
        <f t="shared" si="4"/>
        <v>MP</v>
      </c>
      <c r="Q57" s="493" t="str">
        <f t="shared" si="92"/>
        <v/>
      </c>
      <c r="R57" s="101"/>
      <c r="S57" s="257" t="e">
        <f t="shared" si="94"/>
        <v>#DIV/0!</v>
      </c>
      <c r="T57" s="1503">
        <f t="shared" si="47"/>
        <v>0</v>
      </c>
      <c r="U57" s="1477"/>
      <c r="V57" s="258"/>
      <c r="W57" s="102"/>
      <c r="X57" s="400">
        <f t="shared" si="7"/>
        <v>0</v>
      </c>
      <c r="Y57" s="913"/>
      <c r="Z57" s="299">
        <f t="shared" si="8"/>
        <v>0</v>
      </c>
      <c r="AA57" s="259">
        <f>ROUND(IFERROR(SUM($AI$6/$AI$7*Q57/O57)+('Inbound Freight New'!$A$3*CZ57/R57),0),2)</f>
        <v>0</v>
      </c>
      <c r="AB57" s="260">
        <f t="shared" si="48"/>
        <v>0</v>
      </c>
      <c r="AC57" s="259">
        <f t="shared" si="49"/>
        <v>0</v>
      </c>
      <c r="AD57" s="261"/>
      <c r="AE57" s="260">
        <f t="shared" si="50"/>
        <v>0</v>
      </c>
      <c r="AF57" s="262">
        <f t="shared" si="51"/>
        <v>0</v>
      </c>
      <c r="AG57" s="263">
        <f t="shared" si="11"/>
        <v>0</v>
      </c>
      <c r="AH57" s="316">
        <f t="shared" si="52"/>
        <v>0.02</v>
      </c>
      <c r="AI57" s="262">
        <f t="shared" si="53"/>
        <v>0</v>
      </c>
      <c r="AJ57" s="703">
        <f t="shared" si="54"/>
        <v>0</v>
      </c>
      <c r="AK57" s="1302">
        <f t="shared" si="55"/>
        <v>0</v>
      </c>
      <c r="AL57" s="703">
        <f t="shared" si="56"/>
        <v>0.02</v>
      </c>
      <c r="AM57" s="262">
        <f t="shared" si="57"/>
        <v>0</v>
      </c>
      <c r="AN57" s="102"/>
      <c r="AO57" s="102"/>
      <c r="AP57" s="264">
        <f t="shared" si="58"/>
        <v>0</v>
      </c>
      <c r="AQ57" s="265">
        <f t="shared" si="95"/>
        <v>0</v>
      </c>
      <c r="AR57" s="266">
        <f t="shared" si="60"/>
        <v>0</v>
      </c>
      <c r="AS57" s="265">
        <f t="shared" si="61"/>
        <v>0</v>
      </c>
      <c r="AT57" s="267">
        <f t="shared" si="62"/>
        <v>0</v>
      </c>
      <c r="AU57" s="268"/>
      <c r="AV57" s="267"/>
      <c r="AW57" s="24"/>
      <c r="AX57" s="24"/>
      <c r="AY57" s="487"/>
      <c r="AZ57" s="270"/>
      <c r="BA57" s="256"/>
      <c r="BB57" s="256"/>
      <c r="BC57" s="256"/>
      <c r="BD57" s="256"/>
      <c r="BE57" s="490"/>
      <c r="BF57" s="490" t="str">
        <f t="shared" si="63"/>
        <v/>
      </c>
      <c r="BG57" s="493" t="str">
        <f t="shared" si="93"/>
        <v/>
      </c>
      <c r="BH57" s="490"/>
      <c r="BI57" s="490"/>
      <c r="BJ57" s="490"/>
      <c r="BK57" s="490"/>
      <c r="BL57" s="490"/>
      <c r="BM57" s="490"/>
      <c r="BN57" s="319"/>
      <c r="BO57" s="319"/>
      <c r="BP57" s="319"/>
      <c r="BQ57" s="319" t="str">
        <f t="shared" si="14"/>
        <v/>
      </c>
      <c r="BR57" s="439" t="str">
        <f t="shared" si="64"/>
        <v/>
      </c>
      <c r="BS57" s="439" t="str">
        <f t="shared" si="65"/>
        <v/>
      </c>
      <c r="BT57" s="439" t="str">
        <f t="shared" si="66"/>
        <v/>
      </c>
      <c r="BU57" s="440" t="str">
        <f t="shared" si="16"/>
        <v/>
      </c>
      <c r="BV57" s="440" t="str">
        <f t="shared" si="17"/>
        <v/>
      </c>
      <c r="BW57" s="440" t="str">
        <f t="shared" si="18"/>
        <v/>
      </c>
      <c r="BX57" s="440" t="str">
        <f t="shared" si="67"/>
        <v/>
      </c>
      <c r="BY57" s="440" t="str">
        <f t="shared" si="20"/>
        <v/>
      </c>
      <c r="BZ57" s="440" t="str">
        <f t="shared" si="21"/>
        <v/>
      </c>
      <c r="CA57" s="440" t="str">
        <f t="shared" si="22"/>
        <v/>
      </c>
      <c r="CB57" s="663" t="str">
        <f t="shared" si="68"/>
        <v/>
      </c>
      <c r="CC57" s="663" t="str">
        <f t="shared" si="69"/>
        <v/>
      </c>
      <c r="CD57" s="663" t="str">
        <f t="shared" si="70"/>
        <v/>
      </c>
      <c r="CE57" s="663" t="str">
        <f t="shared" si="71"/>
        <v/>
      </c>
      <c r="CF57" s="663" t="str">
        <f t="shared" si="72"/>
        <v/>
      </c>
      <c r="CG57" s="439" t="str">
        <f t="shared" si="73"/>
        <v/>
      </c>
      <c r="CH57" s="440"/>
      <c r="CI57" s="440"/>
      <c r="CJ57" s="440"/>
      <c r="CK57" s="440"/>
      <c r="CL57" s="440"/>
      <c r="CM57" s="440"/>
      <c r="CN57" s="729" t="str">
        <f t="shared" si="74"/>
        <v/>
      </c>
      <c r="CO57" s="729" t="str">
        <f t="shared" si="75"/>
        <v/>
      </c>
      <c r="CP57" s="729" t="str">
        <f t="shared" si="76"/>
        <v/>
      </c>
      <c r="CQ57" s="729" t="str">
        <f t="shared" si="77"/>
        <v/>
      </c>
      <c r="CR57" s="729" t="str">
        <f t="shared" si="78"/>
        <v/>
      </c>
      <c r="CS57" s="729" t="str">
        <f t="shared" si="79"/>
        <v/>
      </c>
      <c r="CT57" s="729" t="str">
        <f t="shared" si="80"/>
        <v/>
      </c>
      <c r="CU57" s="729" t="str">
        <f t="shared" si="81"/>
        <v/>
      </c>
      <c r="CV57" s="729" t="str">
        <f t="shared" si="82"/>
        <v/>
      </c>
      <c r="CW57" s="16" t="str">
        <f t="shared" si="83"/>
        <v/>
      </c>
      <c r="CX57" s="16" t="str">
        <f t="shared" si="84"/>
        <v/>
      </c>
      <c r="CY57" s="16" t="str">
        <f t="shared" si="85"/>
        <v/>
      </c>
      <c r="CZ57" s="650">
        <f t="shared" si="86"/>
        <v>0</v>
      </c>
      <c r="DB57" s="652"/>
      <c r="DC57" s="655">
        <f t="shared" si="23"/>
        <v>0</v>
      </c>
      <c r="DD57" s="654" t="str">
        <f t="shared" si="24"/>
        <v/>
      </c>
      <c r="DE57" s="650">
        <f t="shared" si="25"/>
        <v>0</v>
      </c>
      <c r="EG57" s="16">
        <f>IFERROR(VLOOKUP(B57,'SUBCATS INTERNAL USE'!A:D,3,0),10000)</f>
        <v>10000</v>
      </c>
      <c r="EH57" s="16">
        <f t="shared" si="26"/>
        <v>10000</v>
      </c>
      <c r="EI57" s="16">
        <f t="shared" si="27"/>
        <v>1</v>
      </c>
      <c r="EJ57" s="16">
        <f t="shared" si="90"/>
        <v>19</v>
      </c>
      <c r="EK57" s="16">
        <f>IFERROR(VLOOKUP(B57,'SUBCATS INTERNAL USE'!G:I,3,0), 10000)</f>
        <v>10000</v>
      </c>
      <c r="EN57" s="163">
        <f t="shared" si="28"/>
        <v>1</v>
      </c>
      <c r="EO57" s="163">
        <f t="shared" si="29"/>
        <v>1</v>
      </c>
      <c r="EP57" s="163">
        <f t="shared" si="30"/>
        <v>1</v>
      </c>
      <c r="EQ57" s="163">
        <f t="shared" si="31"/>
        <v>1</v>
      </c>
      <c r="ER57" s="163">
        <f t="shared" si="32"/>
        <v>1</v>
      </c>
      <c r="ES57" s="163">
        <f t="shared" si="33"/>
        <v>1</v>
      </c>
      <c r="ET57" s="163">
        <f t="shared" si="34"/>
        <v>1</v>
      </c>
      <c r="EU57" s="163">
        <f t="shared" si="35"/>
        <v>1</v>
      </c>
      <c r="EV57" s="163">
        <f t="shared" si="36"/>
        <v>0</v>
      </c>
      <c r="EW57" s="163">
        <f t="shared" si="37"/>
        <v>1</v>
      </c>
      <c r="EX57" s="163">
        <f t="shared" si="38"/>
        <v>1</v>
      </c>
      <c r="EY57" s="163">
        <f t="shared" si="39"/>
        <v>1</v>
      </c>
      <c r="EZ57" s="163">
        <f t="shared" si="40"/>
        <v>1</v>
      </c>
      <c r="FA57" s="163">
        <f t="shared" si="41"/>
        <v>1</v>
      </c>
      <c r="FB57" s="163">
        <f t="shared" si="42"/>
        <v>1</v>
      </c>
      <c r="FC57" s="163">
        <f t="shared" si="43"/>
        <v>14</v>
      </c>
      <c r="FD57" s="163">
        <f t="shared" si="44"/>
        <v>0</v>
      </c>
      <c r="FF57" s="16">
        <f t="shared" si="91"/>
        <v>0</v>
      </c>
      <c r="FG57" s="16" t="str">
        <f t="shared" si="45"/>
        <v>1</v>
      </c>
    </row>
    <row r="58" spans="1:163" s="52" customFormat="1" ht="11.25" customHeight="1">
      <c r="A58" s="1040">
        <v>44</v>
      </c>
      <c r="B58" s="490"/>
      <c r="C58" s="490" t="str">
        <f t="shared" si="3"/>
        <v/>
      </c>
      <c r="D58" s="490"/>
      <c r="E58" s="1040"/>
      <c r="F58" s="255"/>
      <c r="G58" s="1038"/>
      <c r="H58" s="1038"/>
      <c r="I58" s="1323"/>
      <c r="J58" s="24"/>
      <c r="K58" s="24"/>
      <c r="L58" s="24"/>
      <c r="M58" s="24"/>
      <c r="N58" s="24"/>
      <c r="O58" s="24"/>
      <c r="P58" s="101" t="str">
        <f t="shared" si="4"/>
        <v>MP</v>
      </c>
      <c r="Q58" s="493" t="str">
        <f t="shared" si="92"/>
        <v/>
      </c>
      <c r="R58" s="101"/>
      <c r="S58" s="257" t="e">
        <f t="shared" si="94"/>
        <v>#DIV/0!</v>
      </c>
      <c r="T58" s="1503">
        <f t="shared" si="47"/>
        <v>0</v>
      </c>
      <c r="U58" s="1477"/>
      <c r="V58" s="258"/>
      <c r="W58" s="102"/>
      <c r="X58" s="400">
        <f t="shared" si="7"/>
        <v>0</v>
      </c>
      <c r="Y58" s="913"/>
      <c r="Z58" s="299">
        <f t="shared" si="8"/>
        <v>0</v>
      </c>
      <c r="AA58" s="259">
        <f>ROUND(IFERROR(SUM($AI$6/$AI$7*Q58/O58)+('Inbound Freight New'!$A$3*CZ58/R58),0),2)</f>
        <v>0</v>
      </c>
      <c r="AB58" s="260">
        <f t="shared" si="48"/>
        <v>0</v>
      </c>
      <c r="AC58" s="259">
        <f t="shared" si="49"/>
        <v>0</v>
      </c>
      <c r="AD58" s="261"/>
      <c r="AE58" s="260">
        <f t="shared" si="50"/>
        <v>0</v>
      </c>
      <c r="AF58" s="262">
        <f t="shared" si="51"/>
        <v>0</v>
      </c>
      <c r="AG58" s="263">
        <f t="shared" si="11"/>
        <v>0</v>
      </c>
      <c r="AH58" s="316">
        <f t="shared" si="52"/>
        <v>0.02</v>
      </c>
      <c r="AI58" s="262">
        <f t="shared" si="53"/>
        <v>0</v>
      </c>
      <c r="AJ58" s="703">
        <f t="shared" si="54"/>
        <v>0</v>
      </c>
      <c r="AK58" s="1302">
        <f t="shared" si="55"/>
        <v>0</v>
      </c>
      <c r="AL58" s="703">
        <f t="shared" si="56"/>
        <v>0.02</v>
      </c>
      <c r="AM58" s="262">
        <f t="shared" si="57"/>
        <v>0</v>
      </c>
      <c r="AN58" s="102"/>
      <c r="AO58" s="102"/>
      <c r="AP58" s="264">
        <f t="shared" si="58"/>
        <v>0</v>
      </c>
      <c r="AQ58" s="265">
        <f t="shared" si="95"/>
        <v>0</v>
      </c>
      <c r="AR58" s="266">
        <f t="shared" si="60"/>
        <v>0</v>
      </c>
      <c r="AS58" s="265">
        <f t="shared" si="61"/>
        <v>0</v>
      </c>
      <c r="AT58" s="267">
        <f t="shared" si="62"/>
        <v>0</v>
      </c>
      <c r="AU58" s="268"/>
      <c r="AV58" s="267"/>
      <c r="AW58" s="24"/>
      <c r="AX58" s="24"/>
      <c r="AY58" s="487"/>
      <c r="AZ58" s="270"/>
      <c r="BA58" s="256"/>
      <c r="BB58" s="256"/>
      <c r="BC58" s="256"/>
      <c r="BD58" s="256"/>
      <c r="BE58" s="490"/>
      <c r="BF58" s="490" t="str">
        <f t="shared" si="63"/>
        <v/>
      </c>
      <c r="BG58" s="493" t="str">
        <f t="shared" si="93"/>
        <v/>
      </c>
      <c r="BH58" s="490"/>
      <c r="BI58" s="490"/>
      <c r="BJ58" s="490"/>
      <c r="BK58" s="490"/>
      <c r="BL58" s="490"/>
      <c r="BM58" s="490"/>
      <c r="BN58" s="319"/>
      <c r="BO58" s="319"/>
      <c r="BP58" s="319"/>
      <c r="BQ58" s="319" t="str">
        <f t="shared" si="14"/>
        <v/>
      </c>
      <c r="BR58" s="439" t="str">
        <f t="shared" si="64"/>
        <v/>
      </c>
      <c r="BS58" s="439" t="str">
        <f t="shared" si="65"/>
        <v/>
      </c>
      <c r="BT58" s="439" t="str">
        <f t="shared" si="66"/>
        <v/>
      </c>
      <c r="BU58" s="440" t="str">
        <f t="shared" si="16"/>
        <v/>
      </c>
      <c r="BV58" s="440" t="str">
        <f t="shared" si="17"/>
        <v/>
      </c>
      <c r="BW58" s="440" t="str">
        <f t="shared" si="18"/>
        <v/>
      </c>
      <c r="BX58" s="440" t="str">
        <f t="shared" si="67"/>
        <v/>
      </c>
      <c r="BY58" s="440" t="str">
        <f t="shared" si="20"/>
        <v/>
      </c>
      <c r="BZ58" s="440" t="str">
        <f t="shared" si="21"/>
        <v/>
      </c>
      <c r="CA58" s="440" t="str">
        <f t="shared" si="22"/>
        <v/>
      </c>
      <c r="CB58" s="663" t="str">
        <f t="shared" si="68"/>
        <v/>
      </c>
      <c r="CC58" s="663" t="str">
        <f t="shared" si="69"/>
        <v/>
      </c>
      <c r="CD58" s="663" t="str">
        <f t="shared" si="70"/>
        <v/>
      </c>
      <c r="CE58" s="663" t="str">
        <f t="shared" si="71"/>
        <v/>
      </c>
      <c r="CF58" s="663" t="str">
        <f t="shared" si="72"/>
        <v/>
      </c>
      <c r="CG58" s="439" t="str">
        <f t="shared" si="73"/>
        <v/>
      </c>
      <c r="CH58" s="440"/>
      <c r="CI58" s="440"/>
      <c r="CJ58" s="440"/>
      <c r="CK58" s="440"/>
      <c r="CL58" s="440"/>
      <c r="CM58" s="440"/>
      <c r="CN58" s="729" t="str">
        <f t="shared" si="74"/>
        <v/>
      </c>
      <c r="CO58" s="729" t="str">
        <f t="shared" si="75"/>
        <v/>
      </c>
      <c r="CP58" s="729" t="str">
        <f t="shared" si="76"/>
        <v/>
      </c>
      <c r="CQ58" s="729" t="str">
        <f t="shared" si="77"/>
        <v/>
      </c>
      <c r="CR58" s="729" t="str">
        <f t="shared" si="78"/>
        <v/>
      </c>
      <c r="CS58" s="729" t="str">
        <f t="shared" si="79"/>
        <v/>
      </c>
      <c r="CT58" s="729" t="str">
        <f t="shared" si="80"/>
        <v/>
      </c>
      <c r="CU58" s="729" t="str">
        <f t="shared" si="81"/>
        <v/>
      </c>
      <c r="CV58" s="729" t="str">
        <f t="shared" si="82"/>
        <v/>
      </c>
      <c r="CW58" s="16" t="str">
        <f t="shared" si="83"/>
        <v/>
      </c>
      <c r="CX58" s="16" t="str">
        <f t="shared" si="84"/>
        <v/>
      </c>
      <c r="CY58" s="16" t="str">
        <f t="shared" si="85"/>
        <v/>
      </c>
      <c r="CZ58" s="650">
        <f t="shared" si="86"/>
        <v>0</v>
      </c>
      <c r="DB58" s="652"/>
      <c r="DC58" s="655">
        <f t="shared" si="23"/>
        <v>0</v>
      </c>
      <c r="DD58" s="654" t="str">
        <f t="shared" si="24"/>
        <v/>
      </c>
      <c r="DE58" s="650">
        <f t="shared" si="25"/>
        <v>0</v>
      </c>
      <c r="EG58" s="16">
        <f>IFERROR(VLOOKUP(B58,'SUBCATS INTERNAL USE'!A:D,3,0),10000)</f>
        <v>10000</v>
      </c>
      <c r="EH58" s="16">
        <f t="shared" si="26"/>
        <v>10000</v>
      </c>
      <c r="EI58" s="16">
        <f t="shared" si="27"/>
        <v>1</v>
      </c>
      <c r="EJ58" s="16">
        <f t="shared" si="90"/>
        <v>19</v>
      </c>
      <c r="EK58" s="16">
        <f>IFERROR(VLOOKUP(B58,'SUBCATS INTERNAL USE'!G:I,3,0), 10000)</f>
        <v>10000</v>
      </c>
      <c r="EN58" s="163">
        <f t="shared" si="28"/>
        <v>1</v>
      </c>
      <c r="EO58" s="163">
        <f t="shared" si="29"/>
        <v>1</v>
      </c>
      <c r="EP58" s="163">
        <f t="shared" si="30"/>
        <v>1</v>
      </c>
      <c r="EQ58" s="163">
        <f t="shared" si="31"/>
        <v>1</v>
      </c>
      <c r="ER58" s="163">
        <f t="shared" si="32"/>
        <v>1</v>
      </c>
      <c r="ES58" s="163">
        <f t="shared" si="33"/>
        <v>1</v>
      </c>
      <c r="ET58" s="163">
        <f t="shared" si="34"/>
        <v>1</v>
      </c>
      <c r="EU58" s="163">
        <f t="shared" si="35"/>
        <v>1</v>
      </c>
      <c r="EV58" s="163">
        <f t="shared" si="36"/>
        <v>0</v>
      </c>
      <c r="EW58" s="163">
        <f t="shared" si="37"/>
        <v>1</v>
      </c>
      <c r="EX58" s="163">
        <f t="shared" si="38"/>
        <v>1</v>
      </c>
      <c r="EY58" s="163">
        <f t="shared" si="39"/>
        <v>1</v>
      </c>
      <c r="EZ58" s="163">
        <f t="shared" si="40"/>
        <v>1</v>
      </c>
      <c r="FA58" s="163">
        <f t="shared" si="41"/>
        <v>1</v>
      </c>
      <c r="FB58" s="163">
        <f t="shared" si="42"/>
        <v>1</v>
      </c>
      <c r="FC58" s="163">
        <f t="shared" si="43"/>
        <v>14</v>
      </c>
      <c r="FD58" s="163">
        <f t="shared" si="44"/>
        <v>0</v>
      </c>
      <c r="FF58" s="16">
        <f t="shared" si="91"/>
        <v>0</v>
      </c>
      <c r="FG58" s="16" t="str">
        <f t="shared" si="45"/>
        <v>1</v>
      </c>
    </row>
    <row r="59" spans="1:163" s="52" customFormat="1" ht="11.25" customHeight="1">
      <c r="A59" s="1040">
        <v>45</v>
      </c>
      <c r="B59" s="490"/>
      <c r="C59" s="490" t="str">
        <f t="shared" si="3"/>
        <v/>
      </c>
      <c r="D59" s="490"/>
      <c r="E59" s="1040"/>
      <c r="F59" s="255"/>
      <c r="G59" s="1038"/>
      <c r="H59" s="1038"/>
      <c r="I59" s="1323"/>
      <c r="J59" s="24"/>
      <c r="K59" s="24"/>
      <c r="L59" s="24"/>
      <c r="M59" s="24"/>
      <c r="N59" s="24"/>
      <c r="O59" s="24"/>
      <c r="P59" s="101" t="str">
        <f t="shared" si="4"/>
        <v>MP</v>
      </c>
      <c r="Q59" s="493" t="str">
        <f t="shared" si="92"/>
        <v/>
      </c>
      <c r="R59" s="101"/>
      <c r="S59" s="257" t="e">
        <f t="shared" si="94"/>
        <v>#DIV/0!</v>
      </c>
      <c r="T59" s="1503">
        <f t="shared" si="47"/>
        <v>0</v>
      </c>
      <c r="U59" s="1477"/>
      <c r="V59" s="258"/>
      <c r="W59" s="102"/>
      <c r="X59" s="400">
        <f t="shared" si="7"/>
        <v>0</v>
      </c>
      <c r="Y59" s="913"/>
      <c r="Z59" s="299">
        <f t="shared" si="8"/>
        <v>0</v>
      </c>
      <c r="AA59" s="259">
        <f>ROUND(IFERROR(SUM($AI$6/$AI$7*Q59/O59)+('Inbound Freight New'!$A$3*CZ59/R59),0),2)</f>
        <v>0</v>
      </c>
      <c r="AB59" s="260">
        <f t="shared" si="48"/>
        <v>0</v>
      </c>
      <c r="AC59" s="259">
        <f t="shared" si="49"/>
        <v>0</v>
      </c>
      <c r="AD59" s="261"/>
      <c r="AE59" s="260">
        <f t="shared" si="50"/>
        <v>0</v>
      </c>
      <c r="AF59" s="262">
        <f t="shared" si="51"/>
        <v>0</v>
      </c>
      <c r="AG59" s="263">
        <f t="shared" si="11"/>
        <v>0</v>
      </c>
      <c r="AH59" s="316">
        <f t="shared" si="52"/>
        <v>0.02</v>
      </c>
      <c r="AI59" s="262">
        <f t="shared" si="53"/>
        <v>0</v>
      </c>
      <c r="AJ59" s="703">
        <f t="shared" si="54"/>
        <v>0</v>
      </c>
      <c r="AK59" s="1302">
        <f t="shared" si="55"/>
        <v>0</v>
      </c>
      <c r="AL59" s="703">
        <f t="shared" si="56"/>
        <v>0.02</v>
      </c>
      <c r="AM59" s="262">
        <f t="shared" si="57"/>
        <v>0</v>
      </c>
      <c r="AN59" s="102"/>
      <c r="AO59" s="102"/>
      <c r="AP59" s="264">
        <f t="shared" si="58"/>
        <v>0</v>
      </c>
      <c r="AQ59" s="265">
        <f t="shared" si="95"/>
        <v>0</v>
      </c>
      <c r="AR59" s="266">
        <f t="shared" si="60"/>
        <v>0</v>
      </c>
      <c r="AS59" s="265">
        <f t="shared" si="61"/>
        <v>0</v>
      </c>
      <c r="AT59" s="267">
        <f t="shared" si="62"/>
        <v>0</v>
      </c>
      <c r="AU59" s="268"/>
      <c r="AV59" s="267"/>
      <c r="AW59" s="24"/>
      <c r="AX59" s="24"/>
      <c r="AY59" s="487"/>
      <c r="AZ59" s="270"/>
      <c r="BA59" s="256"/>
      <c r="BB59" s="256"/>
      <c r="BC59" s="256"/>
      <c r="BD59" s="256"/>
      <c r="BE59" s="490"/>
      <c r="BF59" s="490" t="str">
        <f t="shared" si="63"/>
        <v/>
      </c>
      <c r="BG59" s="493" t="str">
        <f t="shared" si="93"/>
        <v/>
      </c>
      <c r="BH59" s="490"/>
      <c r="BI59" s="490"/>
      <c r="BJ59" s="490"/>
      <c r="BK59" s="490"/>
      <c r="BL59" s="490"/>
      <c r="BM59" s="490"/>
      <c r="BN59" s="319"/>
      <c r="BO59" s="319"/>
      <c r="BP59" s="319"/>
      <c r="BQ59" s="319" t="str">
        <f t="shared" si="14"/>
        <v/>
      </c>
      <c r="BR59" s="439" t="str">
        <f t="shared" si="64"/>
        <v/>
      </c>
      <c r="BS59" s="439" t="str">
        <f t="shared" si="65"/>
        <v/>
      </c>
      <c r="BT59" s="439" t="str">
        <f t="shared" si="66"/>
        <v/>
      </c>
      <c r="BU59" s="440" t="str">
        <f t="shared" si="16"/>
        <v/>
      </c>
      <c r="BV59" s="440" t="str">
        <f t="shared" si="17"/>
        <v/>
      </c>
      <c r="BW59" s="440" t="str">
        <f t="shared" si="18"/>
        <v/>
      </c>
      <c r="BX59" s="440" t="str">
        <f t="shared" si="67"/>
        <v/>
      </c>
      <c r="BY59" s="440" t="str">
        <f t="shared" si="20"/>
        <v/>
      </c>
      <c r="BZ59" s="440" t="str">
        <f t="shared" si="21"/>
        <v/>
      </c>
      <c r="CA59" s="440" t="str">
        <f t="shared" si="22"/>
        <v/>
      </c>
      <c r="CB59" s="663" t="str">
        <f t="shared" si="68"/>
        <v/>
      </c>
      <c r="CC59" s="663" t="str">
        <f t="shared" si="69"/>
        <v/>
      </c>
      <c r="CD59" s="663" t="str">
        <f t="shared" si="70"/>
        <v/>
      </c>
      <c r="CE59" s="663" t="str">
        <f t="shared" si="71"/>
        <v/>
      </c>
      <c r="CF59" s="663" t="str">
        <f t="shared" si="72"/>
        <v/>
      </c>
      <c r="CG59" s="439" t="str">
        <f t="shared" si="73"/>
        <v/>
      </c>
      <c r="CH59" s="440"/>
      <c r="CI59" s="440"/>
      <c r="CJ59" s="440"/>
      <c r="CK59" s="440"/>
      <c r="CL59" s="440"/>
      <c r="CM59" s="440"/>
      <c r="CN59" s="729" t="str">
        <f t="shared" si="74"/>
        <v/>
      </c>
      <c r="CO59" s="729" t="str">
        <f t="shared" si="75"/>
        <v/>
      </c>
      <c r="CP59" s="729" t="str">
        <f t="shared" si="76"/>
        <v/>
      </c>
      <c r="CQ59" s="729" t="str">
        <f t="shared" si="77"/>
        <v/>
      </c>
      <c r="CR59" s="729" t="str">
        <f t="shared" si="78"/>
        <v/>
      </c>
      <c r="CS59" s="729" t="str">
        <f t="shared" si="79"/>
        <v/>
      </c>
      <c r="CT59" s="729" t="str">
        <f t="shared" si="80"/>
        <v/>
      </c>
      <c r="CU59" s="729" t="str">
        <f t="shared" si="81"/>
        <v/>
      </c>
      <c r="CV59" s="729" t="str">
        <f t="shared" si="82"/>
        <v/>
      </c>
      <c r="CW59" s="16" t="str">
        <f t="shared" si="83"/>
        <v/>
      </c>
      <c r="CX59" s="16" t="str">
        <f t="shared" si="84"/>
        <v/>
      </c>
      <c r="CY59" s="16" t="str">
        <f t="shared" si="85"/>
        <v/>
      </c>
      <c r="CZ59" s="650">
        <f t="shared" si="86"/>
        <v>0</v>
      </c>
      <c r="DB59" s="652"/>
      <c r="DC59" s="655">
        <f t="shared" si="23"/>
        <v>0</v>
      </c>
      <c r="DD59" s="654" t="str">
        <f t="shared" si="24"/>
        <v/>
      </c>
      <c r="DE59" s="650">
        <f t="shared" si="25"/>
        <v>0</v>
      </c>
      <c r="EG59" s="16">
        <f>IFERROR(VLOOKUP(B59,'SUBCATS INTERNAL USE'!A:D,3,0),10000)</f>
        <v>10000</v>
      </c>
      <c r="EH59" s="16">
        <f t="shared" si="26"/>
        <v>10000</v>
      </c>
      <c r="EI59" s="16">
        <f t="shared" si="27"/>
        <v>1</v>
      </c>
      <c r="EJ59" s="16">
        <f t="shared" si="90"/>
        <v>19</v>
      </c>
      <c r="EK59" s="16">
        <f>IFERROR(VLOOKUP(B59,'SUBCATS INTERNAL USE'!G:I,3,0), 10000)</f>
        <v>10000</v>
      </c>
      <c r="EN59" s="163">
        <f t="shared" si="28"/>
        <v>1</v>
      </c>
      <c r="EO59" s="163">
        <f t="shared" si="29"/>
        <v>1</v>
      </c>
      <c r="EP59" s="163">
        <f t="shared" si="30"/>
        <v>1</v>
      </c>
      <c r="EQ59" s="163">
        <f t="shared" si="31"/>
        <v>1</v>
      </c>
      <c r="ER59" s="163">
        <f t="shared" si="32"/>
        <v>1</v>
      </c>
      <c r="ES59" s="163">
        <f t="shared" si="33"/>
        <v>1</v>
      </c>
      <c r="ET59" s="163">
        <f t="shared" si="34"/>
        <v>1</v>
      </c>
      <c r="EU59" s="163">
        <f t="shared" si="35"/>
        <v>1</v>
      </c>
      <c r="EV59" s="163">
        <f t="shared" si="36"/>
        <v>0</v>
      </c>
      <c r="EW59" s="163">
        <f t="shared" si="37"/>
        <v>1</v>
      </c>
      <c r="EX59" s="163">
        <f t="shared" si="38"/>
        <v>1</v>
      </c>
      <c r="EY59" s="163">
        <f t="shared" si="39"/>
        <v>1</v>
      </c>
      <c r="EZ59" s="163">
        <f t="shared" si="40"/>
        <v>1</v>
      </c>
      <c r="FA59" s="163">
        <f t="shared" si="41"/>
        <v>1</v>
      </c>
      <c r="FB59" s="163">
        <f t="shared" si="42"/>
        <v>1</v>
      </c>
      <c r="FC59" s="163">
        <f t="shared" si="43"/>
        <v>14</v>
      </c>
      <c r="FD59" s="163">
        <f t="shared" si="44"/>
        <v>0</v>
      </c>
      <c r="FF59" s="16">
        <f t="shared" si="91"/>
        <v>0</v>
      </c>
      <c r="FG59" s="16" t="str">
        <f t="shared" si="45"/>
        <v>1</v>
      </c>
    </row>
    <row r="60" spans="1:163" s="52" customFormat="1" ht="11.25" customHeight="1">
      <c r="A60" s="1040">
        <v>46</v>
      </c>
      <c r="B60" s="490"/>
      <c r="C60" s="490" t="str">
        <f t="shared" si="3"/>
        <v/>
      </c>
      <c r="D60" s="490"/>
      <c r="E60" s="1040"/>
      <c r="F60" s="255"/>
      <c r="G60" s="1038"/>
      <c r="H60" s="1038"/>
      <c r="I60" s="1323"/>
      <c r="J60" s="24"/>
      <c r="K60" s="24"/>
      <c r="L60" s="24"/>
      <c r="M60" s="24"/>
      <c r="N60" s="24"/>
      <c r="O60" s="24"/>
      <c r="P60" s="101" t="str">
        <f t="shared" si="4"/>
        <v>MP</v>
      </c>
      <c r="Q60" s="493" t="str">
        <f t="shared" si="92"/>
        <v/>
      </c>
      <c r="R60" s="101"/>
      <c r="S60" s="257" t="e">
        <f t="shared" si="94"/>
        <v>#DIV/0!</v>
      </c>
      <c r="T60" s="1503">
        <f t="shared" si="47"/>
        <v>0</v>
      </c>
      <c r="U60" s="1477"/>
      <c r="V60" s="258"/>
      <c r="W60" s="102"/>
      <c r="X60" s="400">
        <f t="shared" si="7"/>
        <v>0</v>
      </c>
      <c r="Y60" s="913"/>
      <c r="Z60" s="299">
        <f t="shared" si="8"/>
        <v>0</v>
      </c>
      <c r="AA60" s="259">
        <f>ROUND(IFERROR(SUM($AI$6/$AI$7*Q60/O60)+('Inbound Freight New'!$A$3*CZ60/R60),0),2)</f>
        <v>0</v>
      </c>
      <c r="AB60" s="260">
        <f t="shared" si="48"/>
        <v>0</v>
      </c>
      <c r="AC60" s="259">
        <f t="shared" si="49"/>
        <v>0</v>
      </c>
      <c r="AD60" s="261"/>
      <c r="AE60" s="260">
        <f t="shared" si="50"/>
        <v>0</v>
      </c>
      <c r="AF60" s="262">
        <f t="shared" si="51"/>
        <v>0</v>
      </c>
      <c r="AG60" s="263">
        <f t="shared" si="11"/>
        <v>0</v>
      </c>
      <c r="AH60" s="316">
        <f t="shared" si="52"/>
        <v>0.02</v>
      </c>
      <c r="AI60" s="262">
        <f t="shared" si="53"/>
        <v>0</v>
      </c>
      <c r="AJ60" s="703">
        <f t="shared" si="54"/>
        <v>0</v>
      </c>
      <c r="AK60" s="1302">
        <f t="shared" si="55"/>
        <v>0</v>
      </c>
      <c r="AL60" s="703">
        <f t="shared" si="56"/>
        <v>0.02</v>
      </c>
      <c r="AM60" s="262">
        <f t="shared" si="57"/>
        <v>0</v>
      </c>
      <c r="AN60" s="102"/>
      <c r="AO60" s="102"/>
      <c r="AP60" s="264">
        <f t="shared" si="58"/>
        <v>0</v>
      </c>
      <c r="AQ60" s="265">
        <f t="shared" si="95"/>
        <v>0</v>
      </c>
      <c r="AR60" s="266">
        <f t="shared" si="60"/>
        <v>0</v>
      </c>
      <c r="AS60" s="265">
        <f t="shared" si="61"/>
        <v>0</v>
      </c>
      <c r="AT60" s="267">
        <f t="shared" si="62"/>
        <v>0</v>
      </c>
      <c r="AU60" s="268"/>
      <c r="AV60" s="267"/>
      <c r="AW60" s="24"/>
      <c r="AX60" s="24"/>
      <c r="AY60" s="487"/>
      <c r="AZ60" s="270"/>
      <c r="BA60" s="256"/>
      <c r="BB60" s="256"/>
      <c r="BC60" s="256"/>
      <c r="BD60" s="256"/>
      <c r="BE60" s="490"/>
      <c r="BF60" s="490" t="str">
        <f t="shared" si="63"/>
        <v/>
      </c>
      <c r="BG60" s="493" t="str">
        <f t="shared" si="93"/>
        <v/>
      </c>
      <c r="BH60" s="490"/>
      <c r="BI60" s="490"/>
      <c r="BJ60" s="490"/>
      <c r="BK60" s="490"/>
      <c r="BL60" s="490"/>
      <c r="BM60" s="490"/>
      <c r="BN60" s="319"/>
      <c r="BO60" s="319"/>
      <c r="BP60" s="319"/>
      <c r="BQ60" s="319" t="str">
        <f t="shared" si="14"/>
        <v/>
      </c>
      <c r="BR60" s="439" t="str">
        <f t="shared" si="64"/>
        <v/>
      </c>
      <c r="BS60" s="439" t="str">
        <f t="shared" si="65"/>
        <v/>
      </c>
      <c r="BT60" s="439" t="str">
        <f t="shared" si="66"/>
        <v/>
      </c>
      <c r="BU60" s="440" t="str">
        <f t="shared" si="16"/>
        <v/>
      </c>
      <c r="BV60" s="440" t="str">
        <f t="shared" si="17"/>
        <v/>
      </c>
      <c r="BW60" s="440" t="str">
        <f t="shared" si="18"/>
        <v/>
      </c>
      <c r="BX60" s="440" t="str">
        <f t="shared" si="67"/>
        <v/>
      </c>
      <c r="BY60" s="440" t="str">
        <f t="shared" si="20"/>
        <v/>
      </c>
      <c r="BZ60" s="440" t="str">
        <f t="shared" si="21"/>
        <v/>
      </c>
      <c r="CA60" s="440" t="str">
        <f t="shared" si="22"/>
        <v/>
      </c>
      <c r="CB60" s="663" t="str">
        <f t="shared" si="68"/>
        <v/>
      </c>
      <c r="CC60" s="663" t="str">
        <f t="shared" si="69"/>
        <v/>
      </c>
      <c r="CD60" s="663" t="str">
        <f t="shared" si="70"/>
        <v/>
      </c>
      <c r="CE60" s="663" t="str">
        <f t="shared" si="71"/>
        <v/>
      </c>
      <c r="CF60" s="663" t="str">
        <f t="shared" si="72"/>
        <v/>
      </c>
      <c r="CG60" s="439" t="str">
        <f t="shared" si="73"/>
        <v/>
      </c>
      <c r="CH60" s="440"/>
      <c r="CI60" s="440"/>
      <c r="CJ60" s="440"/>
      <c r="CK60" s="440"/>
      <c r="CL60" s="440"/>
      <c r="CM60" s="440"/>
      <c r="CN60" s="729" t="str">
        <f t="shared" si="74"/>
        <v/>
      </c>
      <c r="CO60" s="729" t="str">
        <f t="shared" si="75"/>
        <v/>
      </c>
      <c r="CP60" s="729" t="str">
        <f t="shared" si="76"/>
        <v/>
      </c>
      <c r="CQ60" s="729" t="str">
        <f t="shared" si="77"/>
        <v/>
      </c>
      <c r="CR60" s="729" t="str">
        <f t="shared" si="78"/>
        <v/>
      </c>
      <c r="CS60" s="729" t="str">
        <f t="shared" si="79"/>
        <v/>
      </c>
      <c r="CT60" s="729" t="str">
        <f t="shared" si="80"/>
        <v/>
      </c>
      <c r="CU60" s="729" t="str">
        <f t="shared" si="81"/>
        <v/>
      </c>
      <c r="CV60" s="729" t="str">
        <f t="shared" si="82"/>
        <v/>
      </c>
      <c r="CW60" s="16" t="str">
        <f t="shared" si="83"/>
        <v/>
      </c>
      <c r="CX60" s="16" t="str">
        <f t="shared" si="84"/>
        <v/>
      </c>
      <c r="CY60" s="16" t="str">
        <f t="shared" si="85"/>
        <v/>
      </c>
      <c r="CZ60" s="650">
        <f t="shared" si="86"/>
        <v>0</v>
      </c>
      <c r="DB60" s="652"/>
      <c r="DC60" s="655">
        <f t="shared" si="23"/>
        <v>0</v>
      </c>
      <c r="DD60" s="654" t="str">
        <f t="shared" si="24"/>
        <v/>
      </c>
      <c r="DE60" s="650">
        <f t="shared" si="25"/>
        <v>0</v>
      </c>
      <c r="EG60" s="16">
        <f>IFERROR(VLOOKUP(B60,'SUBCATS INTERNAL USE'!A:D,3,0),10000)</f>
        <v>10000</v>
      </c>
      <c r="EH60" s="16">
        <f t="shared" si="26"/>
        <v>10000</v>
      </c>
      <c r="EI60" s="16">
        <f t="shared" si="27"/>
        <v>1</v>
      </c>
      <c r="EJ60" s="16">
        <f t="shared" si="90"/>
        <v>19</v>
      </c>
      <c r="EK60" s="16">
        <f>IFERROR(VLOOKUP(B60,'SUBCATS INTERNAL USE'!G:I,3,0), 10000)</f>
        <v>10000</v>
      </c>
      <c r="EN60" s="163">
        <f t="shared" si="28"/>
        <v>1</v>
      </c>
      <c r="EO60" s="163">
        <f t="shared" si="29"/>
        <v>1</v>
      </c>
      <c r="EP60" s="163">
        <f t="shared" si="30"/>
        <v>1</v>
      </c>
      <c r="EQ60" s="163">
        <f t="shared" si="31"/>
        <v>1</v>
      </c>
      <c r="ER60" s="163">
        <f t="shared" si="32"/>
        <v>1</v>
      </c>
      <c r="ES60" s="163">
        <f t="shared" si="33"/>
        <v>1</v>
      </c>
      <c r="ET60" s="163">
        <f t="shared" si="34"/>
        <v>1</v>
      </c>
      <c r="EU60" s="163">
        <f t="shared" si="35"/>
        <v>1</v>
      </c>
      <c r="EV60" s="163">
        <f t="shared" si="36"/>
        <v>0</v>
      </c>
      <c r="EW60" s="163">
        <f t="shared" si="37"/>
        <v>1</v>
      </c>
      <c r="EX60" s="163">
        <f t="shared" si="38"/>
        <v>1</v>
      </c>
      <c r="EY60" s="163">
        <f t="shared" si="39"/>
        <v>1</v>
      </c>
      <c r="EZ60" s="163">
        <f t="shared" si="40"/>
        <v>1</v>
      </c>
      <c r="FA60" s="163">
        <f t="shared" si="41"/>
        <v>1</v>
      </c>
      <c r="FB60" s="163">
        <f t="shared" si="42"/>
        <v>1</v>
      </c>
      <c r="FC60" s="163">
        <f t="shared" si="43"/>
        <v>14</v>
      </c>
      <c r="FD60" s="163">
        <f t="shared" si="44"/>
        <v>0</v>
      </c>
      <c r="FF60" s="16">
        <f t="shared" si="91"/>
        <v>0</v>
      </c>
      <c r="FG60" s="16" t="str">
        <f t="shared" si="45"/>
        <v>1</v>
      </c>
    </row>
    <row r="61" spans="1:163" s="52" customFormat="1" ht="11.25" customHeight="1">
      <c r="A61" s="1040">
        <v>47</v>
      </c>
      <c r="B61" s="490"/>
      <c r="C61" s="490" t="str">
        <f t="shared" si="3"/>
        <v/>
      </c>
      <c r="D61" s="490"/>
      <c r="E61" s="1040"/>
      <c r="F61" s="255"/>
      <c r="G61" s="1038"/>
      <c r="H61" s="1038"/>
      <c r="I61" s="1323"/>
      <c r="J61" s="24"/>
      <c r="K61" s="24"/>
      <c r="L61" s="24"/>
      <c r="M61" s="24"/>
      <c r="N61" s="24"/>
      <c r="O61" s="24"/>
      <c r="P61" s="101" t="str">
        <f t="shared" si="4"/>
        <v>MP</v>
      </c>
      <c r="Q61" s="493" t="str">
        <f t="shared" si="92"/>
        <v/>
      </c>
      <c r="R61" s="101"/>
      <c r="S61" s="257" t="e">
        <f t="shared" si="94"/>
        <v>#DIV/0!</v>
      </c>
      <c r="T61" s="1503">
        <f t="shared" si="47"/>
        <v>0</v>
      </c>
      <c r="U61" s="1477"/>
      <c r="V61" s="258"/>
      <c r="W61" s="102"/>
      <c r="X61" s="400">
        <f t="shared" si="7"/>
        <v>0</v>
      </c>
      <c r="Y61" s="913"/>
      <c r="Z61" s="299">
        <f t="shared" si="8"/>
        <v>0</v>
      </c>
      <c r="AA61" s="259">
        <f>ROUND(IFERROR(SUM($AI$6/$AI$7*Q61/O61)+('Inbound Freight New'!$A$3*CZ61/R61),0),2)</f>
        <v>0</v>
      </c>
      <c r="AB61" s="260">
        <f t="shared" si="48"/>
        <v>0</v>
      </c>
      <c r="AC61" s="259">
        <f t="shared" si="49"/>
        <v>0</v>
      </c>
      <c r="AD61" s="261"/>
      <c r="AE61" s="260">
        <f t="shared" si="50"/>
        <v>0</v>
      </c>
      <c r="AF61" s="262">
        <f t="shared" si="51"/>
        <v>0</v>
      </c>
      <c r="AG61" s="263">
        <f t="shared" si="11"/>
        <v>0</v>
      </c>
      <c r="AH61" s="316">
        <f t="shared" si="52"/>
        <v>0.02</v>
      </c>
      <c r="AI61" s="262">
        <f t="shared" si="53"/>
        <v>0</v>
      </c>
      <c r="AJ61" s="703">
        <f t="shared" si="54"/>
        <v>0</v>
      </c>
      <c r="AK61" s="1302">
        <f t="shared" si="55"/>
        <v>0</v>
      </c>
      <c r="AL61" s="703">
        <f t="shared" si="56"/>
        <v>0.02</v>
      </c>
      <c r="AM61" s="262">
        <f t="shared" si="57"/>
        <v>0</v>
      </c>
      <c r="AN61" s="102"/>
      <c r="AO61" s="102"/>
      <c r="AP61" s="264">
        <f t="shared" si="58"/>
        <v>0</v>
      </c>
      <c r="AQ61" s="265">
        <f t="shared" si="95"/>
        <v>0</v>
      </c>
      <c r="AR61" s="266">
        <f t="shared" si="60"/>
        <v>0</v>
      </c>
      <c r="AS61" s="265">
        <f t="shared" si="61"/>
        <v>0</v>
      </c>
      <c r="AT61" s="267">
        <f t="shared" si="62"/>
        <v>0</v>
      </c>
      <c r="AU61" s="268"/>
      <c r="AV61" s="267"/>
      <c r="AW61" s="24"/>
      <c r="AX61" s="24"/>
      <c r="AY61" s="487"/>
      <c r="AZ61" s="270"/>
      <c r="BA61" s="256"/>
      <c r="BB61" s="256"/>
      <c r="BC61" s="256"/>
      <c r="BD61" s="256"/>
      <c r="BE61" s="490"/>
      <c r="BF61" s="490" t="str">
        <f t="shared" si="63"/>
        <v/>
      </c>
      <c r="BG61" s="493" t="str">
        <f t="shared" si="93"/>
        <v/>
      </c>
      <c r="BH61" s="490"/>
      <c r="BI61" s="490"/>
      <c r="BJ61" s="490"/>
      <c r="BK61" s="490"/>
      <c r="BL61" s="490"/>
      <c r="BM61" s="490"/>
      <c r="BN61" s="319"/>
      <c r="BO61" s="319"/>
      <c r="BP61" s="319"/>
      <c r="BQ61" s="319" t="str">
        <f t="shared" si="14"/>
        <v/>
      </c>
      <c r="BR61" s="439" t="str">
        <f t="shared" si="64"/>
        <v/>
      </c>
      <c r="BS61" s="439" t="str">
        <f t="shared" si="65"/>
        <v/>
      </c>
      <c r="BT61" s="439" t="str">
        <f t="shared" si="66"/>
        <v/>
      </c>
      <c r="BU61" s="440" t="str">
        <f t="shared" si="16"/>
        <v/>
      </c>
      <c r="BV61" s="440" t="str">
        <f t="shared" si="17"/>
        <v/>
      </c>
      <c r="BW61" s="440" t="str">
        <f t="shared" si="18"/>
        <v/>
      </c>
      <c r="BX61" s="440" t="str">
        <f t="shared" si="67"/>
        <v/>
      </c>
      <c r="BY61" s="440" t="str">
        <f t="shared" si="20"/>
        <v/>
      </c>
      <c r="BZ61" s="440" t="str">
        <f t="shared" si="21"/>
        <v/>
      </c>
      <c r="CA61" s="440" t="str">
        <f t="shared" si="22"/>
        <v/>
      </c>
      <c r="CB61" s="663" t="str">
        <f t="shared" si="68"/>
        <v/>
      </c>
      <c r="CC61" s="663" t="str">
        <f t="shared" si="69"/>
        <v/>
      </c>
      <c r="CD61" s="663" t="str">
        <f t="shared" si="70"/>
        <v/>
      </c>
      <c r="CE61" s="663" t="str">
        <f t="shared" si="71"/>
        <v/>
      </c>
      <c r="CF61" s="663" t="str">
        <f t="shared" si="72"/>
        <v/>
      </c>
      <c r="CG61" s="439" t="str">
        <f t="shared" si="73"/>
        <v/>
      </c>
      <c r="CH61" s="440"/>
      <c r="CI61" s="440"/>
      <c r="CJ61" s="440"/>
      <c r="CK61" s="440"/>
      <c r="CL61" s="440"/>
      <c r="CM61" s="440"/>
      <c r="CN61" s="729" t="str">
        <f t="shared" si="74"/>
        <v/>
      </c>
      <c r="CO61" s="729" t="str">
        <f t="shared" si="75"/>
        <v/>
      </c>
      <c r="CP61" s="729" t="str">
        <f t="shared" si="76"/>
        <v/>
      </c>
      <c r="CQ61" s="729" t="str">
        <f t="shared" si="77"/>
        <v/>
      </c>
      <c r="CR61" s="729" t="str">
        <f t="shared" si="78"/>
        <v/>
      </c>
      <c r="CS61" s="729" t="str">
        <f t="shared" si="79"/>
        <v/>
      </c>
      <c r="CT61" s="729" t="str">
        <f t="shared" si="80"/>
        <v/>
      </c>
      <c r="CU61" s="729" t="str">
        <f t="shared" si="81"/>
        <v/>
      </c>
      <c r="CV61" s="729" t="str">
        <f t="shared" si="82"/>
        <v/>
      </c>
      <c r="CW61" s="16" t="str">
        <f t="shared" si="83"/>
        <v/>
      </c>
      <c r="CX61" s="16" t="str">
        <f t="shared" si="84"/>
        <v/>
      </c>
      <c r="CY61" s="16" t="str">
        <f t="shared" si="85"/>
        <v/>
      </c>
      <c r="CZ61" s="650">
        <f t="shared" si="86"/>
        <v>0</v>
      </c>
      <c r="DB61" s="652"/>
      <c r="DC61" s="655">
        <f t="shared" si="23"/>
        <v>0</v>
      </c>
      <c r="DD61" s="654" t="str">
        <f t="shared" si="24"/>
        <v/>
      </c>
      <c r="DE61" s="650">
        <f t="shared" si="25"/>
        <v>0</v>
      </c>
      <c r="EG61" s="16">
        <f>IFERROR(VLOOKUP(B61,'SUBCATS INTERNAL USE'!A:D,3,0),10000)</f>
        <v>10000</v>
      </c>
      <c r="EH61" s="16">
        <f t="shared" si="26"/>
        <v>10000</v>
      </c>
      <c r="EI61" s="16">
        <f t="shared" si="27"/>
        <v>1</v>
      </c>
      <c r="EJ61" s="16">
        <f t="shared" si="90"/>
        <v>19</v>
      </c>
      <c r="EK61" s="16">
        <f>IFERROR(VLOOKUP(B61,'SUBCATS INTERNAL USE'!G:I,3,0), 10000)</f>
        <v>10000</v>
      </c>
      <c r="EN61" s="163">
        <f t="shared" si="28"/>
        <v>1</v>
      </c>
      <c r="EO61" s="163">
        <f t="shared" si="29"/>
        <v>1</v>
      </c>
      <c r="EP61" s="163">
        <f t="shared" si="30"/>
        <v>1</v>
      </c>
      <c r="EQ61" s="163">
        <f t="shared" si="31"/>
        <v>1</v>
      </c>
      <c r="ER61" s="163">
        <f t="shared" si="32"/>
        <v>1</v>
      </c>
      <c r="ES61" s="163">
        <f t="shared" si="33"/>
        <v>1</v>
      </c>
      <c r="ET61" s="163">
        <f t="shared" si="34"/>
        <v>1</v>
      </c>
      <c r="EU61" s="163">
        <f t="shared" si="35"/>
        <v>1</v>
      </c>
      <c r="EV61" s="163">
        <f t="shared" si="36"/>
        <v>0</v>
      </c>
      <c r="EW61" s="163">
        <f t="shared" si="37"/>
        <v>1</v>
      </c>
      <c r="EX61" s="163">
        <f t="shared" si="38"/>
        <v>1</v>
      </c>
      <c r="EY61" s="163">
        <f t="shared" si="39"/>
        <v>1</v>
      </c>
      <c r="EZ61" s="163">
        <f t="shared" si="40"/>
        <v>1</v>
      </c>
      <c r="FA61" s="163">
        <f t="shared" si="41"/>
        <v>1</v>
      </c>
      <c r="FB61" s="163">
        <f t="shared" si="42"/>
        <v>1</v>
      </c>
      <c r="FC61" s="163">
        <f t="shared" si="43"/>
        <v>14</v>
      </c>
      <c r="FD61" s="163">
        <f t="shared" si="44"/>
        <v>0</v>
      </c>
      <c r="FF61" s="16">
        <f t="shared" si="91"/>
        <v>0</v>
      </c>
      <c r="FG61" s="16" t="str">
        <f t="shared" si="45"/>
        <v>1</v>
      </c>
    </row>
    <row r="62" spans="1:163" s="52" customFormat="1" ht="11.25" customHeight="1">
      <c r="A62" s="1040">
        <v>48</v>
      </c>
      <c r="B62" s="490"/>
      <c r="C62" s="490" t="str">
        <f t="shared" si="3"/>
        <v/>
      </c>
      <c r="D62" s="490"/>
      <c r="E62" s="1040"/>
      <c r="F62" s="255"/>
      <c r="G62" s="1038"/>
      <c r="H62" s="1038"/>
      <c r="I62" s="1323"/>
      <c r="J62" s="24"/>
      <c r="K62" s="24"/>
      <c r="L62" s="24"/>
      <c r="M62" s="24"/>
      <c r="N62" s="24"/>
      <c r="O62" s="24"/>
      <c r="P62" s="101" t="str">
        <f t="shared" si="4"/>
        <v>MP</v>
      </c>
      <c r="Q62" s="493" t="str">
        <f t="shared" si="92"/>
        <v/>
      </c>
      <c r="R62" s="101"/>
      <c r="S62" s="257" t="e">
        <f t="shared" si="94"/>
        <v>#DIV/0!</v>
      </c>
      <c r="T62" s="1503">
        <f t="shared" si="47"/>
        <v>0</v>
      </c>
      <c r="U62" s="1477"/>
      <c r="V62" s="258"/>
      <c r="W62" s="102"/>
      <c r="X62" s="400">
        <f t="shared" si="7"/>
        <v>0</v>
      </c>
      <c r="Y62" s="913"/>
      <c r="Z62" s="299">
        <f t="shared" si="8"/>
        <v>0</v>
      </c>
      <c r="AA62" s="259">
        <f>ROUND(IFERROR(SUM($AI$6/$AI$7*Q62/O62)+('Inbound Freight New'!$A$3*CZ62/R62),0),2)</f>
        <v>0</v>
      </c>
      <c r="AB62" s="260">
        <f t="shared" si="48"/>
        <v>0</v>
      </c>
      <c r="AC62" s="259">
        <f t="shared" si="49"/>
        <v>0</v>
      </c>
      <c r="AD62" s="261"/>
      <c r="AE62" s="260">
        <f t="shared" si="50"/>
        <v>0</v>
      </c>
      <c r="AF62" s="262">
        <f t="shared" si="51"/>
        <v>0</v>
      </c>
      <c r="AG62" s="263">
        <f t="shared" si="11"/>
        <v>0</v>
      </c>
      <c r="AH62" s="316">
        <f t="shared" si="52"/>
        <v>0.02</v>
      </c>
      <c r="AI62" s="262">
        <f t="shared" si="53"/>
        <v>0</v>
      </c>
      <c r="AJ62" s="703">
        <f t="shared" si="54"/>
        <v>0</v>
      </c>
      <c r="AK62" s="1302">
        <f t="shared" si="55"/>
        <v>0</v>
      </c>
      <c r="AL62" s="703">
        <f t="shared" si="56"/>
        <v>0.02</v>
      </c>
      <c r="AM62" s="262">
        <f t="shared" si="57"/>
        <v>0</v>
      </c>
      <c r="AN62" s="102"/>
      <c r="AO62" s="102"/>
      <c r="AP62" s="264">
        <f t="shared" si="58"/>
        <v>0</v>
      </c>
      <c r="AQ62" s="265">
        <f t="shared" si="95"/>
        <v>0</v>
      </c>
      <c r="AR62" s="266">
        <f t="shared" si="60"/>
        <v>0</v>
      </c>
      <c r="AS62" s="265">
        <f t="shared" si="61"/>
        <v>0</v>
      </c>
      <c r="AT62" s="267">
        <f t="shared" si="62"/>
        <v>0</v>
      </c>
      <c r="AU62" s="268"/>
      <c r="AV62" s="267"/>
      <c r="AW62" s="24"/>
      <c r="AX62" s="24"/>
      <c r="AY62" s="487"/>
      <c r="AZ62" s="270"/>
      <c r="BA62" s="256"/>
      <c r="BB62" s="256"/>
      <c r="BC62" s="256"/>
      <c r="BD62" s="256"/>
      <c r="BE62" s="490"/>
      <c r="BF62" s="490" t="str">
        <f t="shared" si="63"/>
        <v/>
      </c>
      <c r="BG62" s="493" t="str">
        <f t="shared" si="93"/>
        <v/>
      </c>
      <c r="BH62" s="490"/>
      <c r="BI62" s="490"/>
      <c r="BJ62" s="490"/>
      <c r="BK62" s="490"/>
      <c r="BL62" s="490"/>
      <c r="BM62" s="490"/>
      <c r="BN62" s="319"/>
      <c r="BO62" s="319"/>
      <c r="BP62" s="319"/>
      <c r="BQ62" s="319" t="str">
        <f t="shared" si="14"/>
        <v/>
      </c>
      <c r="BR62" s="439" t="str">
        <f t="shared" si="64"/>
        <v/>
      </c>
      <c r="BS62" s="439" t="str">
        <f t="shared" si="65"/>
        <v/>
      </c>
      <c r="BT62" s="439" t="str">
        <f t="shared" si="66"/>
        <v/>
      </c>
      <c r="BU62" s="440" t="str">
        <f t="shared" si="16"/>
        <v/>
      </c>
      <c r="BV62" s="440" t="str">
        <f t="shared" si="17"/>
        <v/>
      </c>
      <c r="BW62" s="440" t="str">
        <f t="shared" si="18"/>
        <v/>
      </c>
      <c r="BX62" s="440" t="str">
        <f t="shared" si="67"/>
        <v/>
      </c>
      <c r="BY62" s="440" t="str">
        <f t="shared" si="20"/>
        <v/>
      </c>
      <c r="BZ62" s="440" t="str">
        <f t="shared" si="21"/>
        <v/>
      </c>
      <c r="CA62" s="440" t="str">
        <f t="shared" si="22"/>
        <v/>
      </c>
      <c r="CB62" s="663" t="str">
        <f t="shared" si="68"/>
        <v/>
      </c>
      <c r="CC62" s="663" t="str">
        <f t="shared" si="69"/>
        <v/>
      </c>
      <c r="CD62" s="663" t="str">
        <f t="shared" si="70"/>
        <v/>
      </c>
      <c r="CE62" s="663" t="str">
        <f t="shared" si="71"/>
        <v/>
      </c>
      <c r="CF62" s="663" t="str">
        <f t="shared" si="72"/>
        <v/>
      </c>
      <c r="CG62" s="439" t="str">
        <f t="shared" si="73"/>
        <v/>
      </c>
      <c r="CH62" s="440"/>
      <c r="CI62" s="440"/>
      <c r="CJ62" s="440"/>
      <c r="CK62" s="440"/>
      <c r="CL62" s="440"/>
      <c r="CM62" s="440"/>
      <c r="CN62" s="729" t="str">
        <f t="shared" si="74"/>
        <v/>
      </c>
      <c r="CO62" s="729" t="str">
        <f t="shared" si="75"/>
        <v/>
      </c>
      <c r="CP62" s="729" t="str">
        <f t="shared" si="76"/>
        <v/>
      </c>
      <c r="CQ62" s="729" t="str">
        <f t="shared" si="77"/>
        <v/>
      </c>
      <c r="CR62" s="729" t="str">
        <f t="shared" si="78"/>
        <v/>
      </c>
      <c r="CS62" s="729" t="str">
        <f t="shared" si="79"/>
        <v/>
      </c>
      <c r="CT62" s="729" t="str">
        <f t="shared" si="80"/>
        <v/>
      </c>
      <c r="CU62" s="729" t="str">
        <f t="shared" si="81"/>
        <v/>
      </c>
      <c r="CV62" s="729" t="str">
        <f t="shared" si="82"/>
        <v/>
      </c>
      <c r="CW62" s="16" t="str">
        <f t="shared" si="83"/>
        <v/>
      </c>
      <c r="CX62" s="16" t="str">
        <f t="shared" si="84"/>
        <v/>
      </c>
      <c r="CY62" s="16" t="str">
        <f t="shared" si="85"/>
        <v/>
      </c>
      <c r="CZ62" s="650">
        <f t="shared" si="86"/>
        <v>0</v>
      </c>
      <c r="DB62" s="652"/>
      <c r="DC62" s="655">
        <f t="shared" si="23"/>
        <v>0</v>
      </c>
      <c r="DD62" s="654" t="str">
        <f t="shared" si="24"/>
        <v/>
      </c>
      <c r="DE62" s="650">
        <f t="shared" si="25"/>
        <v>0</v>
      </c>
      <c r="EG62" s="16">
        <f>IFERROR(VLOOKUP(B62,'SUBCATS INTERNAL USE'!A:D,3,0),10000)</f>
        <v>10000</v>
      </c>
      <c r="EH62" s="16">
        <f t="shared" si="26"/>
        <v>10000</v>
      </c>
      <c r="EI62" s="16">
        <f t="shared" si="27"/>
        <v>1</v>
      </c>
      <c r="EJ62" s="16">
        <f t="shared" si="90"/>
        <v>19</v>
      </c>
      <c r="EK62" s="16">
        <f>IFERROR(VLOOKUP(B62,'SUBCATS INTERNAL USE'!G:I,3,0), 10000)</f>
        <v>10000</v>
      </c>
      <c r="EN62" s="163">
        <f t="shared" si="28"/>
        <v>1</v>
      </c>
      <c r="EO62" s="163">
        <f t="shared" si="29"/>
        <v>1</v>
      </c>
      <c r="EP62" s="163">
        <f t="shared" si="30"/>
        <v>1</v>
      </c>
      <c r="EQ62" s="163">
        <f t="shared" si="31"/>
        <v>1</v>
      </c>
      <c r="ER62" s="163">
        <f t="shared" si="32"/>
        <v>1</v>
      </c>
      <c r="ES62" s="163">
        <f t="shared" si="33"/>
        <v>1</v>
      </c>
      <c r="ET62" s="163">
        <f t="shared" si="34"/>
        <v>1</v>
      </c>
      <c r="EU62" s="163">
        <f t="shared" si="35"/>
        <v>1</v>
      </c>
      <c r="EV62" s="163">
        <f t="shared" si="36"/>
        <v>0</v>
      </c>
      <c r="EW62" s="163">
        <f t="shared" si="37"/>
        <v>1</v>
      </c>
      <c r="EX62" s="163">
        <f t="shared" si="38"/>
        <v>1</v>
      </c>
      <c r="EY62" s="163">
        <f t="shared" si="39"/>
        <v>1</v>
      </c>
      <c r="EZ62" s="163">
        <f t="shared" si="40"/>
        <v>1</v>
      </c>
      <c r="FA62" s="163">
        <f t="shared" si="41"/>
        <v>1</v>
      </c>
      <c r="FB62" s="163">
        <f t="shared" si="42"/>
        <v>1</v>
      </c>
      <c r="FC62" s="163">
        <f t="shared" si="43"/>
        <v>14</v>
      </c>
      <c r="FD62" s="163">
        <f t="shared" si="44"/>
        <v>0</v>
      </c>
      <c r="FF62" s="16">
        <f t="shared" si="91"/>
        <v>0</v>
      </c>
      <c r="FG62" s="16" t="str">
        <f t="shared" si="45"/>
        <v>1</v>
      </c>
    </row>
    <row r="63" spans="1:163" s="52" customFormat="1" ht="11.25" customHeight="1">
      <c r="A63" s="1040">
        <v>49</v>
      </c>
      <c r="B63" s="490"/>
      <c r="C63" s="490" t="str">
        <f t="shared" si="3"/>
        <v/>
      </c>
      <c r="D63" s="490"/>
      <c r="E63" s="1040"/>
      <c r="F63" s="255"/>
      <c r="G63" s="1038"/>
      <c r="H63" s="1038"/>
      <c r="I63" s="1323"/>
      <c r="J63" s="24"/>
      <c r="K63" s="24"/>
      <c r="L63" s="24"/>
      <c r="M63" s="24"/>
      <c r="N63" s="24"/>
      <c r="O63" s="24"/>
      <c r="P63" s="101" t="str">
        <f t="shared" si="4"/>
        <v>MP</v>
      </c>
      <c r="Q63" s="493" t="str">
        <f t="shared" si="92"/>
        <v/>
      </c>
      <c r="R63" s="101"/>
      <c r="S63" s="257" t="e">
        <f t="shared" si="94"/>
        <v>#DIV/0!</v>
      </c>
      <c r="T63" s="1503">
        <f t="shared" si="47"/>
        <v>0</v>
      </c>
      <c r="U63" s="1477"/>
      <c r="V63" s="258"/>
      <c r="W63" s="102"/>
      <c r="X63" s="400">
        <f t="shared" si="7"/>
        <v>0</v>
      </c>
      <c r="Y63" s="913"/>
      <c r="Z63" s="299">
        <f t="shared" si="8"/>
        <v>0</v>
      </c>
      <c r="AA63" s="259">
        <f>ROUND(IFERROR(SUM($AI$6/$AI$7*Q63/O63)+('Inbound Freight New'!$A$3*CZ63/R63),0),2)</f>
        <v>0</v>
      </c>
      <c r="AB63" s="260">
        <f t="shared" si="48"/>
        <v>0</v>
      </c>
      <c r="AC63" s="259">
        <f t="shared" si="49"/>
        <v>0</v>
      </c>
      <c r="AD63" s="261"/>
      <c r="AE63" s="260">
        <f t="shared" si="50"/>
        <v>0</v>
      </c>
      <c r="AF63" s="262">
        <f t="shared" si="51"/>
        <v>0</v>
      </c>
      <c r="AG63" s="263">
        <f t="shared" si="11"/>
        <v>0</v>
      </c>
      <c r="AH63" s="316">
        <f t="shared" si="52"/>
        <v>0.02</v>
      </c>
      <c r="AI63" s="262">
        <f t="shared" si="53"/>
        <v>0</v>
      </c>
      <c r="AJ63" s="703">
        <f t="shared" si="54"/>
        <v>0</v>
      </c>
      <c r="AK63" s="1302">
        <f t="shared" si="55"/>
        <v>0</v>
      </c>
      <c r="AL63" s="703">
        <f t="shared" si="56"/>
        <v>0.02</v>
      </c>
      <c r="AM63" s="262">
        <f t="shared" si="57"/>
        <v>0</v>
      </c>
      <c r="AN63" s="102"/>
      <c r="AO63" s="102"/>
      <c r="AP63" s="264">
        <f t="shared" si="58"/>
        <v>0</v>
      </c>
      <c r="AQ63" s="265">
        <f t="shared" si="95"/>
        <v>0</v>
      </c>
      <c r="AR63" s="266">
        <f t="shared" si="60"/>
        <v>0</v>
      </c>
      <c r="AS63" s="265">
        <f t="shared" si="61"/>
        <v>0</v>
      </c>
      <c r="AT63" s="267">
        <f t="shared" si="62"/>
        <v>0</v>
      </c>
      <c r="AU63" s="268"/>
      <c r="AV63" s="267"/>
      <c r="AW63" s="24"/>
      <c r="AX63" s="24"/>
      <c r="AY63" s="487"/>
      <c r="AZ63" s="270"/>
      <c r="BA63" s="256"/>
      <c r="BB63" s="256"/>
      <c r="BC63" s="256"/>
      <c r="BD63" s="256"/>
      <c r="BE63" s="490"/>
      <c r="BF63" s="490" t="str">
        <f t="shared" si="63"/>
        <v/>
      </c>
      <c r="BG63" s="493" t="str">
        <f t="shared" si="93"/>
        <v/>
      </c>
      <c r="BH63" s="490"/>
      <c r="BI63" s="490"/>
      <c r="BJ63" s="490"/>
      <c r="BK63" s="490"/>
      <c r="BL63" s="490"/>
      <c r="BM63" s="490"/>
      <c r="BN63" s="319"/>
      <c r="BO63" s="319"/>
      <c r="BP63" s="319"/>
      <c r="BQ63" s="319" t="str">
        <f t="shared" si="14"/>
        <v/>
      </c>
      <c r="BR63" s="439" t="str">
        <f t="shared" si="64"/>
        <v/>
      </c>
      <c r="BS63" s="439" t="str">
        <f t="shared" si="65"/>
        <v/>
      </c>
      <c r="BT63" s="439" t="str">
        <f t="shared" si="66"/>
        <v/>
      </c>
      <c r="BU63" s="440" t="str">
        <f t="shared" si="16"/>
        <v/>
      </c>
      <c r="BV63" s="440" t="str">
        <f t="shared" si="17"/>
        <v/>
      </c>
      <c r="BW63" s="440" t="str">
        <f t="shared" si="18"/>
        <v/>
      </c>
      <c r="BX63" s="440" t="str">
        <f t="shared" si="67"/>
        <v/>
      </c>
      <c r="BY63" s="440" t="str">
        <f t="shared" si="20"/>
        <v/>
      </c>
      <c r="BZ63" s="440" t="str">
        <f t="shared" si="21"/>
        <v/>
      </c>
      <c r="CA63" s="440" t="str">
        <f t="shared" si="22"/>
        <v/>
      </c>
      <c r="CB63" s="663" t="str">
        <f t="shared" si="68"/>
        <v/>
      </c>
      <c r="CC63" s="663" t="str">
        <f t="shared" si="69"/>
        <v/>
      </c>
      <c r="CD63" s="663" t="str">
        <f t="shared" si="70"/>
        <v/>
      </c>
      <c r="CE63" s="663" t="str">
        <f t="shared" si="71"/>
        <v/>
      </c>
      <c r="CF63" s="663" t="str">
        <f t="shared" si="72"/>
        <v/>
      </c>
      <c r="CG63" s="439" t="str">
        <f t="shared" si="73"/>
        <v/>
      </c>
      <c r="CH63" s="440"/>
      <c r="CI63" s="440"/>
      <c r="CJ63" s="440"/>
      <c r="CK63" s="440"/>
      <c r="CL63" s="440"/>
      <c r="CM63" s="440"/>
      <c r="CN63" s="729" t="str">
        <f t="shared" si="74"/>
        <v/>
      </c>
      <c r="CO63" s="729" t="str">
        <f t="shared" si="75"/>
        <v/>
      </c>
      <c r="CP63" s="729" t="str">
        <f t="shared" si="76"/>
        <v/>
      </c>
      <c r="CQ63" s="729" t="str">
        <f t="shared" si="77"/>
        <v/>
      </c>
      <c r="CR63" s="729" t="str">
        <f t="shared" si="78"/>
        <v/>
      </c>
      <c r="CS63" s="729" t="str">
        <f t="shared" si="79"/>
        <v/>
      </c>
      <c r="CT63" s="729" t="str">
        <f t="shared" si="80"/>
        <v/>
      </c>
      <c r="CU63" s="729" t="str">
        <f t="shared" si="81"/>
        <v/>
      </c>
      <c r="CV63" s="729" t="str">
        <f t="shared" si="82"/>
        <v/>
      </c>
      <c r="CW63" s="16" t="str">
        <f t="shared" si="83"/>
        <v/>
      </c>
      <c r="CX63" s="16" t="str">
        <f t="shared" si="84"/>
        <v/>
      </c>
      <c r="CY63" s="16" t="str">
        <f t="shared" si="85"/>
        <v/>
      </c>
      <c r="CZ63" s="650">
        <f t="shared" si="86"/>
        <v>0</v>
      </c>
      <c r="DB63" s="652"/>
      <c r="DC63" s="655">
        <f t="shared" si="23"/>
        <v>0</v>
      </c>
      <c r="DD63" s="654" t="str">
        <f t="shared" si="24"/>
        <v/>
      </c>
      <c r="DE63" s="650">
        <f t="shared" si="25"/>
        <v>0</v>
      </c>
      <c r="EG63" s="16">
        <f>IFERROR(VLOOKUP(B63,'SUBCATS INTERNAL USE'!A:D,3,0),10000)</f>
        <v>10000</v>
      </c>
      <c r="EH63" s="16">
        <f t="shared" si="26"/>
        <v>10000</v>
      </c>
      <c r="EI63" s="16">
        <f t="shared" si="27"/>
        <v>1</v>
      </c>
      <c r="EJ63" s="16">
        <f t="shared" si="90"/>
        <v>19</v>
      </c>
      <c r="EK63" s="16">
        <f>IFERROR(VLOOKUP(B63,'SUBCATS INTERNAL USE'!G:I,3,0), 10000)</f>
        <v>10000</v>
      </c>
      <c r="EN63" s="163">
        <f t="shared" si="28"/>
        <v>1</v>
      </c>
      <c r="EO63" s="163">
        <f t="shared" si="29"/>
        <v>1</v>
      </c>
      <c r="EP63" s="163">
        <f t="shared" si="30"/>
        <v>1</v>
      </c>
      <c r="EQ63" s="163">
        <f t="shared" si="31"/>
        <v>1</v>
      </c>
      <c r="ER63" s="163">
        <f t="shared" si="32"/>
        <v>1</v>
      </c>
      <c r="ES63" s="163">
        <f t="shared" si="33"/>
        <v>1</v>
      </c>
      <c r="ET63" s="163">
        <f t="shared" si="34"/>
        <v>1</v>
      </c>
      <c r="EU63" s="163">
        <f t="shared" si="35"/>
        <v>1</v>
      </c>
      <c r="EV63" s="163">
        <f t="shared" si="36"/>
        <v>0</v>
      </c>
      <c r="EW63" s="163">
        <f t="shared" si="37"/>
        <v>1</v>
      </c>
      <c r="EX63" s="163">
        <f t="shared" si="38"/>
        <v>1</v>
      </c>
      <c r="EY63" s="163">
        <f t="shared" si="39"/>
        <v>1</v>
      </c>
      <c r="EZ63" s="163">
        <f t="shared" si="40"/>
        <v>1</v>
      </c>
      <c r="FA63" s="163">
        <f t="shared" si="41"/>
        <v>1</v>
      </c>
      <c r="FB63" s="163">
        <f t="shared" si="42"/>
        <v>1</v>
      </c>
      <c r="FC63" s="163">
        <f t="shared" si="43"/>
        <v>14</v>
      </c>
      <c r="FD63" s="163">
        <f t="shared" si="44"/>
        <v>0</v>
      </c>
      <c r="FF63" s="16">
        <f t="shared" si="91"/>
        <v>0</v>
      </c>
      <c r="FG63" s="16" t="str">
        <f t="shared" si="45"/>
        <v>1</v>
      </c>
    </row>
    <row r="64" spans="1:163" s="52" customFormat="1" ht="11.25" customHeight="1">
      <c r="A64" s="1040">
        <v>50</v>
      </c>
      <c r="B64" s="490"/>
      <c r="C64" s="490" t="str">
        <f t="shared" si="3"/>
        <v/>
      </c>
      <c r="D64" s="490"/>
      <c r="E64" s="1040"/>
      <c r="F64" s="255"/>
      <c r="G64" s="1038"/>
      <c r="H64" s="1038"/>
      <c r="I64" s="1323"/>
      <c r="J64" s="24"/>
      <c r="K64" s="24"/>
      <c r="L64" s="24"/>
      <c r="M64" s="24"/>
      <c r="N64" s="24"/>
      <c r="O64" s="24"/>
      <c r="P64" s="101" t="str">
        <f t="shared" si="4"/>
        <v>MP</v>
      </c>
      <c r="Q64" s="493" t="str">
        <f t="shared" si="92"/>
        <v/>
      </c>
      <c r="R64" s="101"/>
      <c r="S64" s="257" t="e">
        <f t="shared" si="94"/>
        <v>#DIV/0!</v>
      </c>
      <c r="T64" s="1503">
        <f t="shared" si="47"/>
        <v>0</v>
      </c>
      <c r="U64" s="1477"/>
      <c r="V64" s="258"/>
      <c r="W64" s="102"/>
      <c r="X64" s="400">
        <f t="shared" si="7"/>
        <v>0</v>
      </c>
      <c r="Y64" s="913"/>
      <c r="Z64" s="299">
        <f t="shared" si="8"/>
        <v>0</v>
      </c>
      <c r="AA64" s="259">
        <f>ROUND(IFERROR(SUM($AI$6/$AI$7*Q64/O64)+('Inbound Freight New'!$A$3*CZ64/R64),0),2)</f>
        <v>0</v>
      </c>
      <c r="AB64" s="260">
        <f t="shared" si="48"/>
        <v>0</v>
      </c>
      <c r="AC64" s="259">
        <f t="shared" si="49"/>
        <v>0</v>
      </c>
      <c r="AD64" s="261"/>
      <c r="AE64" s="260">
        <f t="shared" si="50"/>
        <v>0</v>
      </c>
      <c r="AF64" s="262">
        <f t="shared" si="51"/>
        <v>0</v>
      </c>
      <c r="AG64" s="263">
        <f t="shared" si="11"/>
        <v>0</v>
      </c>
      <c r="AH64" s="316">
        <f t="shared" si="52"/>
        <v>0.02</v>
      </c>
      <c r="AI64" s="262">
        <f t="shared" si="53"/>
        <v>0</v>
      </c>
      <c r="AJ64" s="703">
        <f t="shared" si="54"/>
        <v>0</v>
      </c>
      <c r="AK64" s="1302">
        <f t="shared" si="55"/>
        <v>0</v>
      </c>
      <c r="AL64" s="703">
        <f t="shared" si="56"/>
        <v>0.02</v>
      </c>
      <c r="AM64" s="262">
        <f t="shared" si="57"/>
        <v>0</v>
      </c>
      <c r="AN64" s="102"/>
      <c r="AO64" s="102"/>
      <c r="AP64" s="264">
        <f t="shared" si="58"/>
        <v>0</v>
      </c>
      <c r="AQ64" s="265">
        <f t="shared" si="95"/>
        <v>0</v>
      </c>
      <c r="AR64" s="266">
        <f t="shared" si="60"/>
        <v>0</v>
      </c>
      <c r="AS64" s="265">
        <f t="shared" si="61"/>
        <v>0</v>
      </c>
      <c r="AT64" s="267">
        <f t="shared" si="62"/>
        <v>0</v>
      </c>
      <c r="AU64" s="268"/>
      <c r="AV64" s="267"/>
      <c r="AW64" s="24"/>
      <c r="AX64" s="24"/>
      <c r="AY64" s="487"/>
      <c r="AZ64" s="270"/>
      <c r="BA64" s="256"/>
      <c r="BB64" s="256"/>
      <c r="BC64" s="256"/>
      <c r="BD64" s="256"/>
      <c r="BE64" s="490"/>
      <c r="BF64" s="490" t="str">
        <f t="shared" si="63"/>
        <v/>
      </c>
      <c r="BG64" s="493" t="str">
        <f t="shared" si="93"/>
        <v/>
      </c>
      <c r="BH64" s="490"/>
      <c r="BI64" s="490"/>
      <c r="BJ64" s="490"/>
      <c r="BK64" s="490"/>
      <c r="BL64" s="490"/>
      <c r="BM64" s="490"/>
      <c r="BN64" s="319"/>
      <c r="BO64" s="319"/>
      <c r="BP64" s="319"/>
      <c r="BQ64" s="319" t="str">
        <f t="shared" si="14"/>
        <v/>
      </c>
      <c r="BR64" s="439" t="str">
        <f t="shared" si="64"/>
        <v/>
      </c>
      <c r="BS64" s="439" t="str">
        <f t="shared" si="65"/>
        <v/>
      </c>
      <c r="BT64" s="439" t="str">
        <f t="shared" si="66"/>
        <v/>
      </c>
      <c r="BU64" s="440" t="str">
        <f t="shared" si="16"/>
        <v/>
      </c>
      <c r="BV64" s="440" t="str">
        <f t="shared" si="17"/>
        <v/>
      </c>
      <c r="BW64" s="440" t="str">
        <f t="shared" si="18"/>
        <v/>
      </c>
      <c r="BX64" s="440" t="str">
        <f t="shared" si="67"/>
        <v/>
      </c>
      <c r="BY64" s="440" t="str">
        <f t="shared" si="20"/>
        <v/>
      </c>
      <c r="BZ64" s="440" t="str">
        <f t="shared" si="21"/>
        <v/>
      </c>
      <c r="CA64" s="440" t="str">
        <f t="shared" si="22"/>
        <v/>
      </c>
      <c r="CB64" s="663" t="str">
        <f t="shared" si="68"/>
        <v/>
      </c>
      <c r="CC64" s="663" t="str">
        <f t="shared" si="69"/>
        <v/>
      </c>
      <c r="CD64" s="663" t="str">
        <f t="shared" si="70"/>
        <v/>
      </c>
      <c r="CE64" s="663" t="str">
        <f t="shared" si="71"/>
        <v/>
      </c>
      <c r="CF64" s="663" t="str">
        <f t="shared" si="72"/>
        <v/>
      </c>
      <c r="CG64" s="439" t="str">
        <f t="shared" si="73"/>
        <v/>
      </c>
      <c r="CH64" s="440"/>
      <c r="CI64" s="440"/>
      <c r="CJ64" s="440"/>
      <c r="CK64" s="440"/>
      <c r="CL64" s="440"/>
      <c r="CM64" s="440"/>
      <c r="CN64" s="729" t="str">
        <f t="shared" si="74"/>
        <v/>
      </c>
      <c r="CO64" s="729" t="str">
        <f t="shared" si="75"/>
        <v/>
      </c>
      <c r="CP64" s="729" t="str">
        <f t="shared" si="76"/>
        <v/>
      </c>
      <c r="CQ64" s="729" t="str">
        <f t="shared" si="77"/>
        <v/>
      </c>
      <c r="CR64" s="729" t="str">
        <f t="shared" si="78"/>
        <v/>
      </c>
      <c r="CS64" s="729" t="str">
        <f t="shared" si="79"/>
        <v/>
      </c>
      <c r="CT64" s="729" t="str">
        <f t="shared" si="80"/>
        <v/>
      </c>
      <c r="CU64" s="729" t="str">
        <f t="shared" si="81"/>
        <v/>
      </c>
      <c r="CV64" s="729" t="str">
        <f t="shared" si="82"/>
        <v/>
      </c>
      <c r="CW64" s="16" t="str">
        <f t="shared" si="83"/>
        <v/>
      </c>
      <c r="CX64" s="16" t="str">
        <f t="shared" si="84"/>
        <v/>
      </c>
      <c r="CY64" s="16" t="str">
        <f t="shared" si="85"/>
        <v/>
      </c>
      <c r="CZ64" s="650">
        <f t="shared" si="86"/>
        <v>0</v>
      </c>
      <c r="DB64" s="652"/>
      <c r="DC64" s="655">
        <f t="shared" si="23"/>
        <v>0</v>
      </c>
      <c r="DD64" s="654" t="str">
        <f t="shared" si="24"/>
        <v/>
      </c>
      <c r="DE64" s="650">
        <f t="shared" si="25"/>
        <v>0</v>
      </c>
      <c r="EG64" s="16">
        <f>IFERROR(VLOOKUP(B64,'SUBCATS INTERNAL USE'!A:D,3,0),10000)</f>
        <v>10000</v>
      </c>
      <c r="EH64" s="16">
        <f t="shared" si="26"/>
        <v>10000</v>
      </c>
      <c r="EI64" s="16">
        <f t="shared" si="27"/>
        <v>1</v>
      </c>
      <c r="EJ64" s="16">
        <f t="shared" si="90"/>
        <v>19</v>
      </c>
      <c r="EK64" s="16">
        <f>IFERROR(VLOOKUP(B64,'SUBCATS INTERNAL USE'!G:I,3,0), 10000)</f>
        <v>10000</v>
      </c>
      <c r="EN64" s="163">
        <f t="shared" si="28"/>
        <v>1</v>
      </c>
      <c r="EO64" s="163">
        <f t="shared" si="29"/>
        <v>1</v>
      </c>
      <c r="EP64" s="163">
        <f t="shared" si="30"/>
        <v>1</v>
      </c>
      <c r="EQ64" s="163">
        <f t="shared" si="31"/>
        <v>1</v>
      </c>
      <c r="ER64" s="163">
        <f t="shared" si="32"/>
        <v>1</v>
      </c>
      <c r="ES64" s="163">
        <f t="shared" si="33"/>
        <v>1</v>
      </c>
      <c r="ET64" s="163">
        <f t="shared" si="34"/>
        <v>1</v>
      </c>
      <c r="EU64" s="163">
        <f t="shared" si="35"/>
        <v>1</v>
      </c>
      <c r="EV64" s="163">
        <f t="shared" si="36"/>
        <v>0</v>
      </c>
      <c r="EW64" s="163">
        <f t="shared" si="37"/>
        <v>1</v>
      </c>
      <c r="EX64" s="163">
        <f t="shared" si="38"/>
        <v>1</v>
      </c>
      <c r="EY64" s="163">
        <f t="shared" si="39"/>
        <v>1</v>
      </c>
      <c r="EZ64" s="163">
        <f t="shared" si="40"/>
        <v>1</v>
      </c>
      <c r="FA64" s="163">
        <f t="shared" si="41"/>
        <v>1</v>
      </c>
      <c r="FB64" s="163">
        <f t="shared" si="42"/>
        <v>1</v>
      </c>
      <c r="FC64" s="163">
        <f t="shared" si="43"/>
        <v>14</v>
      </c>
      <c r="FD64" s="163">
        <f t="shared" si="44"/>
        <v>0</v>
      </c>
      <c r="FF64" s="16">
        <f t="shared" si="91"/>
        <v>0</v>
      </c>
      <c r="FG64" s="16" t="str">
        <f t="shared" si="45"/>
        <v>1</v>
      </c>
    </row>
    <row r="65" spans="1:163" s="52" customFormat="1" ht="11.25" customHeight="1">
      <c r="A65" s="1040">
        <v>51</v>
      </c>
      <c r="B65" s="490"/>
      <c r="C65" s="490" t="str">
        <f t="shared" si="3"/>
        <v/>
      </c>
      <c r="D65" s="490"/>
      <c r="E65" s="1040"/>
      <c r="F65" s="255"/>
      <c r="G65" s="1038"/>
      <c r="H65" s="1038"/>
      <c r="I65" s="1323"/>
      <c r="J65" s="24"/>
      <c r="K65" s="24"/>
      <c r="L65" s="24"/>
      <c r="M65" s="24"/>
      <c r="N65" s="24"/>
      <c r="O65" s="24"/>
      <c r="P65" s="101" t="str">
        <f t="shared" si="4"/>
        <v>MP</v>
      </c>
      <c r="Q65" s="493" t="str">
        <f t="shared" si="92"/>
        <v/>
      </c>
      <c r="R65" s="101"/>
      <c r="S65" s="257" t="e">
        <f t="shared" si="94"/>
        <v>#DIV/0!</v>
      </c>
      <c r="T65" s="1503">
        <f t="shared" si="47"/>
        <v>0</v>
      </c>
      <c r="U65" s="1477"/>
      <c r="V65" s="258"/>
      <c r="W65" s="102"/>
      <c r="X65" s="400">
        <f t="shared" si="7"/>
        <v>0</v>
      </c>
      <c r="Y65" s="913"/>
      <c r="Z65" s="299">
        <f t="shared" si="8"/>
        <v>0</v>
      </c>
      <c r="AA65" s="259">
        <f>ROUND(IFERROR(SUM($AI$6/$AI$7*Q65/O65)+('Inbound Freight New'!$A$3*CZ65/R65),0),2)</f>
        <v>0</v>
      </c>
      <c r="AB65" s="260">
        <f t="shared" si="48"/>
        <v>0</v>
      </c>
      <c r="AC65" s="259">
        <f t="shared" si="49"/>
        <v>0</v>
      </c>
      <c r="AD65" s="261"/>
      <c r="AE65" s="260">
        <f t="shared" si="50"/>
        <v>0</v>
      </c>
      <c r="AF65" s="262">
        <f t="shared" si="51"/>
        <v>0</v>
      </c>
      <c r="AG65" s="263">
        <f t="shared" si="11"/>
        <v>0</v>
      </c>
      <c r="AH65" s="316">
        <f t="shared" si="52"/>
        <v>0.02</v>
      </c>
      <c r="AI65" s="262">
        <f t="shared" si="53"/>
        <v>0</v>
      </c>
      <c r="AJ65" s="703">
        <f t="shared" si="54"/>
        <v>0</v>
      </c>
      <c r="AK65" s="1302">
        <f t="shared" si="55"/>
        <v>0</v>
      </c>
      <c r="AL65" s="703">
        <f t="shared" si="56"/>
        <v>0.02</v>
      </c>
      <c r="AM65" s="262">
        <f t="shared" si="57"/>
        <v>0</v>
      </c>
      <c r="AN65" s="102"/>
      <c r="AO65" s="102"/>
      <c r="AP65" s="264">
        <f t="shared" si="58"/>
        <v>0</v>
      </c>
      <c r="AQ65" s="265">
        <f t="shared" si="95"/>
        <v>0</v>
      </c>
      <c r="AR65" s="266">
        <f t="shared" si="60"/>
        <v>0</v>
      </c>
      <c r="AS65" s="265">
        <f t="shared" si="61"/>
        <v>0</v>
      </c>
      <c r="AT65" s="267">
        <f t="shared" si="62"/>
        <v>0</v>
      </c>
      <c r="AU65" s="268"/>
      <c r="AV65" s="267"/>
      <c r="AW65" s="24"/>
      <c r="AX65" s="24"/>
      <c r="AY65" s="487"/>
      <c r="AZ65" s="270"/>
      <c r="BA65" s="256"/>
      <c r="BB65" s="256"/>
      <c r="BC65" s="256"/>
      <c r="BD65" s="256"/>
      <c r="BE65" s="490"/>
      <c r="BF65" s="490" t="str">
        <f t="shared" si="63"/>
        <v/>
      </c>
      <c r="BG65" s="493" t="str">
        <f t="shared" si="93"/>
        <v/>
      </c>
      <c r="BH65" s="490"/>
      <c r="BI65" s="490"/>
      <c r="BJ65" s="490"/>
      <c r="BK65" s="490"/>
      <c r="BL65" s="490"/>
      <c r="BM65" s="490"/>
      <c r="BN65" s="319"/>
      <c r="BO65" s="319"/>
      <c r="BP65" s="319"/>
      <c r="BQ65" s="319" t="str">
        <f t="shared" si="14"/>
        <v/>
      </c>
      <c r="BR65" s="439" t="str">
        <f t="shared" si="64"/>
        <v/>
      </c>
      <c r="BS65" s="439" t="str">
        <f t="shared" si="65"/>
        <v/>
      </c>
      <c r="BT65" s="439" t="str">
        <f t="shared" si="66"/>
        <v/>
      </c>
      <c r="BU65" s="440" t="str">
        <f t="shared" si="16"/>
        <v/>
      </c>
      <c r="BV65" s="440" t="str">
        <f t="shared" si="17"/>
        <v/>
      </c>
      <c r="BW65" s="440" t="str">
        <f t="shared" si="18"/>
        <v/>
      </c>
      <c r="BX65" s="440" t="str">
        <f t="shared" si="67"/>
        <v/>
      </c>
      <c r="BY65" s="440" t="str">
        <f t="shared" si="20"/>
        <v/>
      </c>
      <c r="BZ65" s="440" t="str">
        <f t="shared" si="21"/>
        <v/>
      </c>
      <c r="CA65" s="440" t="str">
        <f t="shared" si="22"/>
        <v/>
      </c>
      <c r="CB65" s="663" t="str">
        <f t="shared" si="68"/>
        <v/>
      </c>
      <c r="CC65" s="663" t="str">
        <f t="shared" si="69"/>
        <v/>
      </c>
      <c r="CD65" s="663" t="str">
        <f t="shared" si="70"/>
        <v/>
      </c>
      <c r="CE65" s="663" t="str">
        <f t="shared" si="71"/>
        <v/>
      </c>
      <c r="CF65" s="663" t="str">
        <f t="shared" si="72"/>
        <v/>
      </c>
      <c r="CG65" s="439" t="str">
        <f t="shared" si="73"/>
        <v/>
      </c>
      <c r="CH65" s="440"/>
      <c r="CI65" s="440"/>
      <c r="CJ65" s="440"/>
      <c r="CK65" s="440"/>
      <c r="CL65" s="440"/>
      <c r="CM65" s="440"/>
      <c r="CN65" s="729" t="str">
        <f t="shared" si="74"/>
        <v/>
      </c>
      <c r="CO65" s="729" t="str">
        <f t="shared" si="75"/>
        <v/>
      </c>
      <c r="CP65" s="729" t="str">
        <f t="shared" si="76"/>
        <v/>
      </c>
      <c r="CQ65" s="729" t="str">
        <f t="shared" si="77"/>
        <v/>
      </c>
      <c r="CR65" s="729" t="str">
        <f t="shared" si="78"/>
        <v/>
      </c>
      <c r="CS65" s="729" t="str">
        <f t="shared" si="79"/>
        <v/>
      </c>
      <c r="CT65" s="729" t="str">
        <f t="shared" si="80"/>
        <v/>
      </c>
      <c r="CU65" s="729" t="str">
        <f t="shared" si="81"/>
        <v/>
      </c>
      <c r="CV65" s="729" t="str">
        <f t="shared" si="82"/>
        <v/>
      </c>
      <c r="CW65" s="16" t="str">
        <f t="shared" si="83"/>
        <v/>
      </c>
      <c r="CX65" s="16" t="str">
        <f t="shared" si="84"/>
        <v/>
      </c>
      <c r="CY65" s="16" t="str">
        <f t="shared" si="85"/>
        <v/>
      </c>
      <c r="CZ65" s="650">
        <f t="shared" si="86"/>
        <v>0</v>
      </c>
      <c r="DB65" s="652"/>
      <c r="DC65" s="655">
        <f t="shared" si="23"/>
        <v>0</v>
      </c>
      <c r="DD65" s="654" t="str">
        <f t="shared" si="24"/>
        <v/>
      </c>
      <c r="DE65" s="650">
        <f t="shared" si="25"/>
        <v>0</v>
      </c>
      <c r="EG65" s="16">
        <f>IFERROR(VLOOKUP(B65,'SUBCATS INTERNAL USE'!A:D,3,0),10000)</f>
        <v>10000</v>
      </c>
      <c r="EH65" s="16">
        <f t="shared" si="26"/>
        <v>10000</v>
      </c>
      <c r="EI65" s="16">
        <f t="shared" si="27"/>
        <v>1</v>
      </c>
      <c r="EJ65" s="16">
        <f t="shared" si="90"/>
        <v>19</v>
      </c>
      <c r="EK65" s="16">
        <f>IFERROR(VLOOKUP(B65,'SUBCATS INTERNAL USE'!G:I,3,0), 10000)</f>
        <v>10000</v>
      </c>
      <c r="EN65" s="163">
        <f t="shared" si="28"/>
        <v>1</v>
      </c>
      <c r="EO65" s="163">
        <f t="shared" si="29"/>
        <v>1</v>
      </c>
      <c r="EP65" s="163">
        <f t="shared" si="30"/>
        <v>1</v>
      </c>
      <c r="EQ65" s="163">
        <f t="shared" si="31"/>
        <v>1</v>
      </c>
      <c r="ER65" s="163">
        <f t="shared" si="32"/>
        <v>1</v>
      </c>
      <c r="ES65" s="163">
        <f t="shared" si="33"/>
        <v>1</v>
      </c>
      <c r="ET65" s="163">
        <f t="shared" si="34"/>
        <v>1</v>
      </c>
      <c r="EU65" s="163">
        <f t="shared" si="35"/>
        <v>1</v>
      </c>
      <c r="EV65" s="163">
        <f t="shared" si="36"/>
        <v>0</v>
      </c>
      <c r="EW65" s="163">
        <f t="shared" si="37"/>
        <v>1</v>
      </c>
      <c r="EX65" s="163">
        <f t="shared" si="38"/>
        <v>1</v>
      </c>
      <c r="EY65" s="163">
        <f t="shared" si="39"/>
        <v>1</v>
      </c>
      <c r="EZ65" s="163">
        <f t="shared" si="40"/>
        <v>1</v>
      </c>
      <c r="FA65" s="163">
        <f t="shared" si="41"/>
        <v>1</v>
      </c>
      <c r="FB65" s="163">
        <f t="shared" si="42"/>
        <v>1</v>
      </c>
      <c r="FC65" s="163">
        <f t="shared" si="43"/>
        <v>14</v>
      </c>
      <c r="FD65" s="163">
        <f t="shared" si="44"/>
        <v>0</v>
      </c>
      <c r="FF65" s="16">
        <f t="shared" si="91"/>
        <v>0</v>
      </c>
      <c r="FG65" s="16" t="str">
        <f t="shared" si="45"/>
        <v>1</v>
      </c>
    </row>
    <row r="66" spans="1:163" s="52" customFormat="1" ht="11.25" customHeight="1">
      <c r="A66" s="1040">
        <v>52</v>
      </c>
      <c r="B66" s="490"/>
      <c r="C66" s="490" t="str">
        <f t="shared" si="3"/>
        <v/>
      </c>
      <c r="D66" s="490"/>
      <c r="E66" s="1040"/>
      <c r="F66" s="255"/>
      <c r="G66" s="1038"/>
      <c r="H66" s="1038"/>
      <c r="I66" s="1323"/>
      <c r="J66" s="24"/>
      <c r="K66" s="24"/>
      <c r="L66" s="24"/>
      <c r="M66" s="24"/>
      <c r="N66" s="24"/>
      <c r="O66" s="24"/>
      <c r="P66" s="101" t="str">
        <f t="shared" si="4"/>
        <v>MP</v>
      </c>
      <c r="Q66" s="493" t="str">
        <f t="shared" si="92"/>
        <v/>
      </c>
      <c r="R66" s="101"/>
      <c r="S66" s="257" t="e">
        <f t="shared" si="94"/>
        <v>#DIV/0!</v>
      </c>
      <c r="T66" s="1503">
        <f t="shared" si="47"/>
        <v>0</v>
      </c>
      <c r="U66" s="1477"/>
      <c r="V66" s="258"/>
      <c r="W66" s="102"/>
      <c r="X66" s="400">
        <f t="shared" si="7"/>
        <v>0</v>
      </c>
      <c r="Y66" s="913"/>
      <c r="Z66" s="299">
        <f t="shared" si="8"/>
        <v>0</v>
      </c>
      <c r="AA66" s="259">
        <f>ROUND(IFERROR(SUM($AI$6/$AI$7*Q66/O66)+('Inbound Freight New'!$A$3*CZ66/R66),0),2)</f>
        <v>0</v>
      </c>
      <c r="AB66" s="260">
        <f t="shared" si="48"/>
        <v>0</v>
      </c>
      <c r="AC66" s="259">
        <f t="shared" si="49"/>
        <v>0</v>
      </c>
      <c r="AD66" s="261"/>
      <c r="AE66" s="260">
        <f t="shared" si="50"/>
        <v>0</v>
      </c>
      <c r="AF66" s="262">
        <f t="shared" si="51"/>
        <v>0</v>
      </c>
      <c r="AG66" s="263">
        <f t="shared" si="11"/>
        <v>0</v>
      </c>
      <c r="AH66" s="316">
        <f t="shared" si="52"/>
        <v>0.02</v>
      </c>
      <c r="AI66" s="262">
        <f t="shared" si="53"/>
        <v>0</v>
      </c>
      <c r="AJ66" s="703">
        <f t="shared" si="54"/>
        <v>0</v>
      </c>
      <c r="AK66" s="1302">
        <f t="shared" si="55"/>
        <v>0</v>
      </c>
      <c r="AL66" s="703">
        <f t="shared" si="56"/>
        <v>0.02</v>
      </c>
      <c r="AM66" s="262">
        <f t="shared" si="57"/>
        <v>0</v>
      </c>
      <c r="AN66" s="102"/>
      <c r="AO66" s="102"/>
      <c r="AP66" s="264">
        <f t="shared" si="58"/>
        <v>0</v>
      </c>
      <c r="AQ66" s="265">
        <f t="shared" si="95"/>
        <v>0</v>
      </c>
      <c r="AR66" s="266">
        <f t="shared" si="60"/>
        <v>0</v>
      </c>
      <c r="AS66" s="265">
        <f t="shared" si="61"/>
        <v>0</v>
      </c>
      <c r="AT66" s="267">
        <f t="shared" si="62"/>
        <v>0</v>
      </c>
      <c r="AU66" s="268"/>
      <c r="AV66" s="267"/>
      <c r="AW66" s="24"/>
      <c r="AX66" s="24"/>
      <c r="AY66" s="487"/>
      <c r="AZ66" s="270"/>
      <c r="BA66" s="256"/>
      <c r="BB66" s="256"/>
      <c r="BC66" s="256"/>
      <c r="BD66" s="256"/>
      <c r="BE66" s="490"/>
      <c r="BF66" s="490" t="str">
        <f t="shared" si="63"/>
        <v/>
      </c>
      <c r="BG66" s="493" t="str">
        <f t="shared" si="93"/>
        <v/>
      </c>
      <c r="BH66" s="490"/>
      <c r="BI66" s="490"/>
      <c r="BJ66" s="490"/>
      <c r="BK66" s="490"/>
      <c r="BL66" s="490"/>
      <c r="BM66" s="490"/>
      <c r="BN66" s="319"/>
      <c r="BO66" s="319"/>
      <c r="BP66" s="319"/>
      <c r="BQ66" s="319" t="str">
        <f t="shared" si="14"/>
        <v/>
      </c>
      <c r="BR66" s="439" t="str">
        <f t="shared" si="64"/>
        <v/>
      </c>
      <c r="BS66" s="439" t="str">
        <f t="shared" si="65"/>
        <v/>
      </c>
      <c r="BT66" s="439" t="str">
        <f t="shared" si="66"/>
        <v/>
      </c>
      <c r="BU66" s="440" t="str">
        <f t="shared" si="16"/>
        <v/>
      </c>
      <c r="BV66" s="440" t="str">
        <f t="shared" si="17"/>
        <v/>
      </c>
      <c r="BW66" s="440" t="str">
        <f t="shared" si="18"/>
        <v/>
      </c>
      <c r="BX66" s="440" t="str">
        <f t="shared" si="67"/>
        <v/>
      </c>
      <c r="BY66" s="440" t="str">
        <f t="shared" si="20"/>
        <v/>
      </c>
      <c r="BZ66" s="440" t="str">
        <f t="shared" si="21"/>
        <v/>
      </c>
      <c r="CA66" s="440" t="str">
        <f t="shared" si="22"/>
        <v/>
      </c>
      <c r="CB66" s="663" t="str">
        <f t="shared" si="68"/>
        <v/>
      </c>
      <c r="CC66" s="663" t="str">
        <f t="shared" si="69"/>
        <v/>
      </c>
      <c r="CD66" s="663" t="str">
        <f t="shared" si="70"/>
        <v/>
      </c>
      <c r="CE66" s="663" t="str">
        <f t="shared" si="71"/>
        <v/>
      </c>
      <c r="CF66" s="663" t="str">
        <f t="shared" si="72"/>
        <v/>
      </c>
      <c r="CG66" s="439" t="str">
        <f t="shared" si="73"/>
        <v/>
      </c>
      <c r="CH66" s="440"/>
      <c r="CI66" s="440"/>
      <c r="CJ66" s="440"/>
      <c r="CK66" s="440"/>
      <c r="CL66" s="440"/>
      <c r="CM66" s="440"/>
      <c r="CN66" s="729" t="str">
        <f t="shared" si="74"/>
        <v/>
      </c>
      <c r="CO66" s="729" t="str">
        <f t="shared" si="75"/>
        <v/>
      </c>
      <c r="CP66" s="729" t="str">
        <f t="shared" si="76"/>
        <v/>
      </c>
      <c r="CQ66" s="729" t="str">
        <f t="shared" si="77"/>
        <v/>
      </c>
      <c r="CR66" s="729" t="str">
        <f t="shared" si="78"/>
        <v/>
      </c>
      <c r="CS66" s="729" t="str">
        <f t="shared" si="79"/>
        <v/>
      </c>
      <c r="CT66" s="729" t="str">
        <f t="shared" si="80"/>
        <v/>
      </c>
      <c r="CU66" s="729" t="str">
        <f t="shared" si="81"/>
        <v/>
      </c>
      <c r="CV66" s="729" t="str">
        <f t="shared" si="82"/>
        <v/>
      </c>
      <c r="CW66" s="16" t="str">
        <f t="shared" si="83"/>
        <v/>
      </c>
      <c r="CX66" s="16" t="str">
        <f t="shared" si="84"/>
        <v/>
      </c>
      <c r="CY66" s="16" t="str">
        <f t="shared" si="85"/>
        <v/>
      </c>
      <c r="CZ66" s="650">
        <f t="shared" si="86"/>
        <v>0</v>
      </c>
      <c r="DB66" s="652"/>
      <c r="DC66" s="655">
        <f t="shared" si="23"/>
        <v>0</v>
      </c>
      <c r="DD66" s="654" t="str">
        <f t="shared" si="24"/>
        <v/>
      </c>
      <c r="DE66" s="650">
        <f t="shared" si="25"/>
        <v>0</v>
      </c>
      <c r="EG66" s="16">
        <f>IFERROR(VLOOKUP(B66,'SUBCATS INTERNAL USE'!A:D,3,0),10000)</f>
        <v>10000</v>
      </c>
      <c r="EH66" s="16">
        <f t="shared" si="26"/>
        <v>10000</v>
      </c>
      <c r="EI66" s="16">
        <f t="shared" si="27"/>
        <v>1</v>
      </c>
      <c r="EJ66" s="16">
        <f t="shared" si="90"/>
        <v>19</v>
      </c>
      <c r="EK66" s="16">
        <f>IFERROR(VLOOKUP(B66,'SUBCATS INTERNAL USE'!G:I,3,0), 10000)</f>
        <v>10000</v>
      </c>
      <c r="EN66" s="163">
        <f t="shared" si="28"/>
        <v>1</v>
      </c>
      <c r="EO66" s="163">
        <f t="shared" si="29"/>
        <v>1</v>
      </c>
      <c r="EP66" s="163">
        <f t="shared" si="30"/>
        <v>1</v>
      </c>
      <c r="EQ66" s="163">
        <f t="shared" si="31"/>
        <v>1</v>
      </c>
      <c r="ER66" s="163">
        <f t="shared" si="32"/>
        <v>1</v>
      </c>
      <c r="ES66" s="163">
        <f t="shared" si="33"/>
        <v>1</v>
      </c>
      <c r="ET66" s="163">
        <f t="shared" si="34"/>
        <v>1</v>
      </c>
      <c r="EU66" s="163">
        <f t="shared" si="35"/>
        <v>1</v>
      </c>
      <c r="EV66" s="163">
        <f t="shared" si="36"/>
        <v>0</v>
      </c>
      <c r="EW66" s="163">
        <f t="shared" si="37"/>
        <v>1</v>
      </c>
      <c r="EX66" s="163">
        <f t="shared" si="38"/>
        <v>1</v>
      </c>
      <c r="EY66" s="163">
        <f t="shared" si="39"/>
        <v>1</v>
      </c>
      <c r="EZ66" s="163">
        <f t="shared" si="40"/>
        <v>1</v>
      </c>
      <c r="FA66" s="163">
        <f t="shared" si="41"/>
        <v>1</v>
      </c>
      <c r="FB66" s="163">
        <f t="shared" si="42"/>
        <v>1</v>
      </c>
      <c r="FC66" s="163">
        <f t="shared" si="43"/>
        <v>14</v>
      </c>
      <c r="FD66" s="163">
        <f t="shared" si="44"/>
        <v>0</v>
      </c>
      <c r="FF66" s="16">
        <f t="shared" si="91"/>
        <v>0</v>
      </c>
      <c r="FG66" s="16" t="str">
        <f t="shared" si="45"/>
        <v>1</v>
      </c>
    </row>
    <row r="67" spans="1:163" s="52" customFormat="1" ht="11.25" customHeight="1">
      <c r="A67" s="1040">
        <v>53</v>
      </c>
      <c r="B67" s="490"/>
      <c r="C67" s="490" t="str">
        <f t="shared" si="3"/>
        <v/>
      </c>
      <c r="D67" s="490"/>
      <c r="E67" s="1040"/>
      <c r="F67" s="255"/>
      <c r="G67" s="1038"/>
      <c r="H67" s="1038"/>
      <c r="I67" s="1323"/>
      <c r="J67" s="24"/>
      <c r="K67" s="24"/>
      <c r="L67" s="24"/>
      <c r="M67" s="24"/>
      <c r="N67" s="24"/>
      <c r="O67" s="24"/>
      <c r="P67" s="101" t="str">
        <f t="shared" si="4"/>
        <v>MP</v>
      </c>
      <c r="Q67" s="493" t="str">
        <f t="shared" si="92"/>
        <v/>
      </c>
      <c r="R67" s="101"/>
      <c r="S67" s="257" t="e">
        <f t="shared" si="94"/>
        <v>#DIV/0!</v>
      </c>
      <c r="T67" s="1503">
        <f t="shared" si="47"/>
        <v>0</v>
      </c>
      <c r="U67" s="1477"/>
      <c r="V67" s="258"/>
      <c r="W67" s="102"/>
      <c r="X67" s="400">
        <f t="shared" si="7"/>
        <v>0</v>
      </c>
      <c r="Y67" s="913"/>
      <c r="Z67" s="299">
        <f t="shared" si="8"/>
        <v>0</v>
      </c>
      <c r="AA67" s="259">
        <f>ROUND(IFERROR(SUM($AI$6/$AI$7*Q67/O67)+('Inbound Freight New'!$A$3*CZ67/R67),0),2)</f>
        <v>0</v>
      </c>
      <c r="AB67" s="260">
        <f t="shared" si="48"/>
        <v>0</v>
      </c>
      <c r="AC67" s="259">
        <f t="shared" si="49"/>
        <v>0</v>
      </c>
      <c r="AD67" s="261"/>
      <c r="AE67" s="260">
        <f t="shared" si="50"/>
        <v>0</v>
      </c>
      <c r="AF67" s="262">
        <f t="shared" si="51"/>
        <v>0</v>
      </c>
      <c r="AG67" s="263">
        <f t="shared" si="11"/>
        <v>0</v>
      </c>
      <c r="AH67" s="316">
        <f t="shared" si="52"/>
        <v>0.02</v>
      </c>
      <c r="AI67" s="262">
        <f t="shared" si="53"/>
        <v>0</v>
      </c>
      <c r="AJ67" s="703">
        <f t="shared" si="54"/>
        <v>0</v>
      </c>
      <c r="AK67" s="1302">
        <f t="shared" si="55"/>
        <v>0</v>
      </c>
      <c r="AL67" s="703">
        <f t="shared" si="56"/>
        <v>0.02</v>
      </c>
      <c r="AM67" s="262">
        <f t="shared" si="57"/>
        <v>0</v>
      </c>
      <c r="AN67" s="102"/>
      <c r="AO67" s="102"/>
      <c r="AP67" s="264">
        <f t="shared" si="58"/>
        <v>0</v>
      </c>
      <c r="AQ67" s="265">
        <f t="shared" si="95"/>
        <v>0</v>
      </c>
      <c r="AR67" s="266">
        <f t="shared" si="60"/>
        <v>0</v>
      </c>
      <c r="AS67" s="265">
        <f t="shared" si="61"/>
        <v>0</v>
      </c>
      <c r="AT67" s="267">
        <f t="shared" si="62"/>
        <v>0</v>
      </c>
      <c r="AU67" s="268"/>
      <c r="AV67" s="267"/>
      <c r="AW67" s="24"/>
      <c r="AX67" s="24"/>
      <c r="AY67" s="487"/>
      <c r="AZ67" s="270"/>
      <c r="BA67" s="256"/>
      <c r="BB67" s="256"/>
      <c r="BC67" s="256"/>
      <c r="BD67" s="256"/>
      <c r="BE67" s="490"/>
      <c r="BF67" s="490" t="str">
        <f t="shared" si="63"/>
        <v/>
      </c>
      <c r="BG67" s="493" t="str">
        <f t="shared" si="93"/>
        <v/>
      </c>
      <c r="BH67" s="490"/>
      <c r="BI67" s="490"/>
      <c r="BJ67" s="490"/>
      <c r="BK67" s="490"/>
      <c r="BL67" s="490"/>
      <c r="BM67" s="490"/>
      <c r="BN67" s="319"/>
      <c r="BO67" s="319"/>
      <c r="BP67" s="319"/>
      <c r="BQ67" s="319" t="str">
        <f t="shared" si="14"/>
        <v/>
      </c>
      <c r="BR67" s="439" t="str">
        <f t="shared" si="64"/>
        <v/>
      </c>
      <c r="BS67" s="439" t="str">
        <f t="shared" si="65"/>
        <v/>
      </c>
      <c r="BT67" s="439" t="str">
        <f t="shared" si="66"/>
        <v/>
      </c>
      <c r="BU67" s="440" t="str">
        <f t="shared" si="16"/>
        <v/>
      </c>
      <c r="BV67" s="440" t="str">
        <f t="shared" si="17"/>
        <v/>
      </c>
      <c r="BW67" s="440" t="str">
        <f t="shared" si="18"/>
        <v/>
      </c>
      <c r="BX67" s="440" t="str">
        <f t="shared" si="67"/>
        <v/>
      </c>
      <c r="BY67" s="440" t="str">
        <f t="shared" si="20"/>
        <v/>
      </c>
      <c r="BZ67" s="440" t="str">
        <f t="shared" si="21"/>
        <v/>
      </c>
      <c r="CA67" s="440" t="str">
        <f t="shared" si="22"/>
        <v/>
      </c>
      <c r="CB67" s="663" t="str">
        <f t="shared" si="68"/>
        <v/>
      </c>
      <c r="CC67" s="663" t="str">
        <f t="shared" si="69"/>
        <v/>
      </c>
      <c r="CD67" s="663" t="str">
        <f t="shared" si="70"/>
        <v/>
      </c>
      <c r="CE67" s="663" t="str">
        <f t="shared" si="71"/>
        <v/>
      </c>
      <c r="CF67" s="663" t="str">
        <f t="shared" si="72"/>
        <v/>
      </c>
      <c r="CG67" s="439" t="str">
        <f t="shared" si="73"/>
        <v/>
      </c>
      <c r="CH67" s="440"/>
      <c r="CI67" s="440"/>
      <c r="CJ67" s="440"/>
      <c r="CK67" s="440"/>
      <c r="CL67" s="440"/>
      <c r="CM67" s="440"/>
      <c r="CN67" s="729" t="str">
        <f t="shared" si="74"/>
        <v/>
      </c>
      <c r="CO67" s="729" t="str">
        <f t="shared" si="75"/>
        <v/>
      </c>
      <c r="CP67" s="729" t="str">
        <f t="shared" si="76"/>
        <v/>
      </c>
      <c r="CQ67" s="729" t="str">
        <f t="shared" si="77"/>
        <v/>
      </c>
      <c r="CR67" s="729" t="str">
        <f t="shared" si="78"/>
        <v/>
      </c>
      <c r="CS67" s="729" t="str">
        <f t="shared" si="79"/>
        <v/>
      </c>
      <c r="CT67" s="729" t="str">
        <f t="shared" si="80"/>
        <v/>
      </c>
      <c r="CU67" s="729" t="str">
        <f t="shared" si="81"/>
        <v/>
      </c>
      <c r="CV67" s="729" t="str">
        <f t="shared" si="82"/>
        <v/>
      </c>
      <c r="CW67" s="16" t="str">
        <f t="shared" si="83"/>
        <v/>
      </c>
      <c r="CX67" s="16" t="str">
        <f t="shared" si="84"/>
        <v/>
      </c>
      <c r="CY67" s="16" t="str">
        <f t="shared" si="85"/>
        <v/>
      </c>
      <c r="CZ67" s="650">
        <f t="shared" si="86"/>
        <v>0</v>
      </c>
      <c r="DB67" s="652"/>
      <c r="DC67" s="655">
        <f t="shared" si="23"/>
        <v>0</v>
      </c>
      <c r="DD67" s="654" t="str">
        <f t="shared" si="24"/>
        <v/>
      </c>
      <c r="DE67" s="650">
        <f t="shared" si="25"/>
        <v>0</v>
      </c>
      <c r="EG67" s="16">
        <f>IFERROR(VLOOKUP(B67,'SUBCATS INTERNAL USE'!A:D,3,0),10000)</f>
        <v>10000</v>
      </c>
      <c r="EH67" s="16">
        <f t="shared" si="26"/>
        <v>10000</v>
      </c>
      <c r="EI67" s="16">
        <f t="shared" si="27"/>
        <v>1</v>
      </c>
      <c r="EJ67" s="16">
        <f t="shared" si="90"/>
        <v>19</v>
      </c>
      <c r="EK67" s="16">
        <f>IFERROR(VLOOKUP(B67,'SUBCATS INTERNAL USE'!G:I,3,0), 10000)</f>
        <v>10000</v>
      </c>
      <c r="EN67" s="163">
        <f t="shared" si="28"/>
        <v>1</v>
      </c>
      <c r="EO67" s="163">
        <f t="shared" si="29"/>
        <v>1</v>
      </c>
      <c r="EP67" s="163">
        <f t="shared" si="30"/>
        <v>1</v>
      </c>
      <c r="EQ67" s="163">
        <f t="shared" si="31"/>
        <v>1</v>
      </c>
      <c r="ER67" s="163">
        <f t="shared" si="32"/>
        <v>1</v>
      </c>
      <c r="ES67" s="163">
        <f t="shared" si="33"/>
        <v>1</v>
      </c>
      <c r="ET67" s="163">
        <f t="shared" si="34"/>
        <v>1</v>
      </c>
      <c r="EU67" s="163">
        <f t="shared" si="35"/>
        <v>1</v>
      </c>
      <c r="EV67" s="163">
        <f t="shared" si="36"/>
        <v>0</v>
      </c>
      <c r="EW67" s="163">
        <f t="shared" si="37"/>
        <v>1</v>
      </c>
      <c r="EX67" s="163">
        <f t="shared" si="38"/>
        <v>1</v>
      </c>
      <c r="EY67" s="163">
        <f t="shared" si="39"/>
        <v>1</v>
      </c>
      <c r="EZ67" s="163">
        <f t="shared" si="40"/>
        <v>1</v>
      </c>
      <c r="FA67" s="163">
        <f t="shared" si="41"/>
        <v>1</v>
      </c>
      <c r="FB67" s="163">
        <f t="shared" si="42"/>
        <v>1</v>
      </c>
      <c r="FC67" s="163">
        <f t="shared" si="43"/>
        <v>14</v>
      </c>
      <c r="FD67" s="163">
        <f t="shared" si="44"/>
        <v>0</v>
      </c>
      <c r="FF67" s="16">
        <f t="shared" si="91"/>
        <v>0</v>
      </c>
      <c r="FG67" s="16" t="str">
        <f t="shared" si="45"/>
        <v>1</v>
      </c>
    </row>
    <row r="68" spans="1:163" s="52" customFormat="1" ht="11.25" customHeight="1">
      <c r="A68" s="1040">
        <v>54</v>
      </c>
      <c r="B68" s="490"/>
      <c r="C68" s="490" t="str">
        <f t="shared" si="3"/>
        <v/>
      </c>
      <c r="D68" s="490"/>
      <c r="E68" s="1040"/>
      <c r="F68" s="255"/>
      <c r="G68" s="1038"/>
      <c r="H68" s="1038"/>
      <c r="I68" s="1323"/>
      <c r="J68" s="24"/>
      <c r="K68" s="24"/>
      <c r="L68" s="24"/>
      <c r="M68" s="24"/>
      <c r="N68" s="24"/>
      <c r="O68" s="24"/>
      <c r="P68" s="101" t="str">
        <f t="shared" si="4"/>
        <v>MP</v>
      </c>
      <c r="Q68" s="493" t="str">
        <f t="shared" si="92"/>
        <v/>
      </c>
      <c r="R68" s="101"/>
      <c r="S68" s="257" t="e">
        <f t="shared" si="94"/>
        <v>#DIV/0!</v>
      </c>
      <c r="T68" s="1503">
        <f t="shared" si="47"/>
        <v>0</v>
      </c>
      <c r="U68" s="1477"/>
      <c r="V68" s="258"/>
      <c r="W68" s="102"/>
      <c r="X68" s="400">
        <f t="shared" si="7"/>
        <v>0</v>
      </c>
      <c r="Y68" s="913"/>
      <c r="Z68" s="299">
        <f t="shared" si="8"/>
        <v>0</v>
      </c>
      <c r="AA68" s="259">
        <f>ROUND(IFERROR(SUM($AI$6/$AI$7*Q68/O68)+('Inbound Freight New'!$A$3*CZ68/R68),0),2)</f>
        <v>0</v>
      </c>
      <c r="AB68" s="260">
        <f t="shared" si="48"/>
        <v>0</v>
      </c>
      <c r="AC68" s="259">
        <f t="shared" si="49"/>
        <v>0</v>
      </c>
      <c r="AD68" s="261"/>
      <c r="AE68" s="260">
        <f t="shared" si="50"/>
        <v>0</v>
      </c>
      <c r="AF68" s="262">
        <f t="shared" si="51"/>
        <v>0</v>
      </c>
      <c r="AG68" s="263">
        <f t="shared" si="11"/>
        <v>0</v>
      </c>
      <c r="AH68" s="316">
        <f t="shared" si="52"/>
        <v>0.02</v>
      </c>
      <c r="AI68" s="262">
        <f t="shared" si="53"/>
        <v>0</v>
      </c>
      <c r="AJ68" s="703">
        <f t="shared" si="54"/>
        <v>0</v>
      </c>
      <c r="AK68" s="1302">
        <f t="shared" si="55"/>
        <v>0</v>
      </c>
      <c r="AL68" s="703">
        <f t="shared" si="56"/>
        <v>0.02</v>
      </c>
      <c r="AM68" s="262">
        <f t="shared" si="57"/>
        <v>0</v>
      </c>
      <c r="AN68" s="102"/>
      <c r="AO68" s="102"/>
      <c r="AP68" s="264">
        <f t="shared" si="58"/>
        <v>0</v>
      </c>
      <c r="AQ68" s="265">
        <f t="shared" si="95"/>
        <v>0</v>
      </c>
      <c r="AR68" s="266">
        <f t="shared" si="60"/>
        <v>0</v>
      </c>
      <c r="AS68" s="265">
        <f t="shared" si="61"/>
        <v>0</v>
      </c>
      <c r="AT68" s="267">
        <f t="shared" si="62"/>
        <v>0</v>
      </c>
      <c r="AU68" s="268"/>
      <c r="AV68" s="267"/>
      <c r="AW68" s="24"/>
      <c r="AX68" s="24"/>
      <c r="AY68" s="487"/>
      <c r="AZ68" s="270"/>
      <c r="BA68" s="256"/>
      <c r="BB68" s="256"/>
      <c r="BC68" s="256"/>
      <c r="BD68" s="256"/>
      <c r="BE68" s="490"/>
      <c r="BF68" s="490" t="str">
        <f t="shared" si="63"/>
        <v/>
      </c>
      <c r="BG68" s="493" t="str">
        <f t="shared" si="93"/>
        <v/>
      </c>
      <c r="BH68" s="490"/>
      <c r="BI68" s="490"/>
      <c r="BJ68" s="490"/>
      <c r="BK68" s="490"/>
      <c r="BL68" s="490"/>
      <c r="BM68" s="490"/>
      <c r="BN68" s="319"/>
      <c r="BO68" s="319"/>
      <c r="BP68" s="319"/>
      <c r="BQ68" s="319" t="str">
        <f t="shared" si="14"/>
        <v/>
      </c>
      <c r="BR68" s="439" t="str">
        <f t="shared" si="64"/>
        <v/>
      </c>
      <c r="BS68" s="439" t="str">
        <f t="shared" si="65"/>
        <v/>
      </c>
      <c r="BT68" s="439" t="str">
        <f t="shared" si="66"/>
        <v/>
      </c>
      <c r="BU68" s="440" t="str">
        <f t="shared" si="16"/>
        <v/>
      </c>
      <c r="BV68" s="440" t="str">
        <f t="shared" si="17"/>
        <v/>
      </c>
      <c r="BW68" s="440" t="str">
        <f t="shared" si="18"/>
        <v/>
      </c>
      <c r="BX68" s="440" t="str">
        <f t="shared" si="67"/>
        <v/>
      </c>
      <c r="BY68" s="440" t="str">
        <f t="shared" si="20"/>
        <v/>
      </c>
      <c r="BZ68" s="440" t="str">
        <f t="shared" si="21"/>
        <v/>
      </c>
      <c r="CA68" s="440" t="str">
        <f t="shared" si="22"/>
        <v/>
      </c>
      <c r="CB68" s="663" t="str">
        <f t="shared" si="68"/>
        <v/>
      </c>
      <c r="CC68" s="663" t="str">
        <f t="shared" si="69"/>
        <v/>
      </c>
      <c r="CD68" s="663" t="str">
        <f t="shared" si="70"/>
        <v/>
      </c>
      <c r="CE68" s="663" t="str">
        <f t="shared" si="71"/>
        <v/>
      </c>
      <c r="CF68" s="663" t="str">
        <f t="shared" si="72"/>
        <v/>
      </c>
      <c r="CG68" s="439" t="str">
        <f t="shared" si="73"/>
        <v/>
      </c>
      <c r="CH68" s="440"/>
      <c r="CI68" s="440"/>
      <c r="CJ68" s="440"/>
      <c r="CK68" s="440"/>
      <c r="CL68" s="440"/>
      <c r="CM68" s="440"/>
      <c r="CN68" s="729" t="str">
        <f t="shared" si="74"/>
        <v/>
      </c>
      <c r="CO68" s="729" t="str">
        <f t="shared" si="75"/>
        <v/>
      </c>
      <c r="CP68" s="729" t="str">
        <f t="shared" si="76"/>
        <v/>
      </c>
      <c r="CQ68" s="729" t="str">
        <f t="shared" si="77"/>
        <v/>
      </c>
      <c r="CR68" s="729" t="str">
        <f t="shared" si="78"/>
        <v/>
      </c>
      <c r="CS68" s="729" t="str">
        <f t="shared" si="79"/>
        <v/>
      </c>
      <c r="CT68" s="729" t="str">
        <f t="shared" si="80"/>
        <v/>
      </c>
      <c r="CU68" s="729" t="str">
        <f t="shared" si="81"/>
        <v/>
      </c>
      <c r="CV68" s="729" t="str">
        <f t="shared" si="82"/>
        <v/>
      </c>
      <c r="CW68" s="16" t="str">
        <f t="shared" si="83"/>
        <v/>
      </c>
      <c r="CX68" s="16" t="str">
        <f t="shared" si="84"/>
        <v/>
      </c>
      <c r="CY68" s="16" t="str">
        <f t="shared" si="85"/>
        <v/>
      </c>
      <c r="CZ68" s="650">
        <f t="shared" si="86"/>
        <v>0</v>
      </c>
      <c r="DB68" s="652"/>
      <c r="DC68" s="655">
        <f t="shared" si="23"/>
        <v>0</v>
      </c>
      <c r="DD68" s="654" t="str">
        <f t="shared" si="24"/>
        <v/>
      </c>
      <c r="DE68" s="650">
        <f t="shared" si="25"/>
        <v>0</v>
      </c>
      <c r="EG68" s="16">
        <f>IFERROR(VLOOKUP(B68,'SUBCATS INTERNAL USE'!A:D,3,0),10000)</f>
        <v>10000</v>
      </c>
      <c r="EH68" s="16">
        <f t="shared" si="26"/>
        <v>10000</v>
      </c>
      <c r="EI68" s="16">
        <f t="shared" si="27"/>
        <v>1</v>
      </c>
      <c r="EJ68" s="16">
        <f t="shared" si="90"/>
        <v>19</v>
      </c>
      <c r="EK68" s="16">
        <f>IFERROR(VLOOKUP(B68,'SUBCATS INTERNAL USE'!G:I,3,0), 10000)</f>
        <v>10000</v>
      </c>
      <c r="EN68" s="163">
        <f t="shared" si="28"/>
        <v>1</v>
      </c>
      <c r="EO68" s="163">
        <f t="shared" si="29"/>
        <v>1</v>
      </c>
      <c r="EP68" s="163">
        <f t="shared" si="30"/>
        <v>1</v>
      </c>
      <c r="EQ68" s="163">
        <f t="shared" si="31"/>
        <v>1</v>
      </c>
      <c r="ER68" s="163">
        <f t="shared" si="32"/>
        <v>1</v>
      </c>
      <c r="ES68" s="163">
        <f t="shared" si="33"/>
        <v>1</v>
      </c>
      <c r="ET68" s="163">
        <f t="shared" si="34"/>
        <v>1</v>
      </c>
      <c r="EU68" s="163">
        <f t="shared" si="35"/>
        <v>1</v>
      </c>
      <c r="EV68" s="163">
        <f t="shared" si="36"/>
        <v>0</v>
      </c>
      <c r="EW68" s="163">
        <f t="shared" si="37"/>
        <v>1</v>
      </c>
      <c r="EX68" s="163">
        <f t="shared" si="38"/>
        <v>1</v>
      </c>
      <c r="EY68" s="163">
        <f t="shared" si="39"/>
        <v>1</v>
      </c>
      <c r="EZ68" s="163">
        <f t="shared" si="40"/>
        <v>1</v>
      </c>
      <c r="FA68" s="163">
        <f t="shared" si="41"/>
        <v>1</v>
      </c>
      <c r="FB68" s="163">
        <f t="shared" si="42"/>
        <v>1</v>
      </c>
      <c r="FC68" s="163">
        <f t="shared" si="43"/>
        <v>14</v>
      </c>
      <c r="FD68" s="163">
        <f t="shared" si="44"/>
        <v>0</v>
      </c>
      <c r="FF68" s="16">
        <f t="shared" si="91"/>
        <v>0</v>
      </c>
      <c r="FG68" s="16" t="str">
        <f t="shared" si="45"/>
        <v>1</v>
      </c>
    </row>
    <row r="69" spans="1:163" s="52" customFormat="1" ht="11.25" customHeight="1">
      <c r="A69" s="1040">
        <v>55</v>
      </c>
      <c r="B69" s="490"/>
      <c r="C69" s="490" t="str">
        <f t="shared" si="3"/>
        <v/>
      </c>
      <c r="D69" s="490"/>
      <c r="E69" s="1040"/>
      <c r="F69" s="255"/>
      <c r="G69" s="1038"/>
      <c r="H69" s="1038"/>
      <c r="I69" s="1323"/>
      <c r="J69" s="24"/>
      <c r="K69" s="24"/>
      <c r="L69" s="24"/>
      <c r="M69" s="24"/>
      <c r="N69" s="24"/>
      <c r="O69" s="24"/>
      <c r="P69" s="101" t="str">
        <f t="shared" si="4"/>
        <v>MP</v>
      </c>
      <c r="Q69" s="493" t="str">
        <f t="shared" si="92"/>
        <v/>
      </c>
      <c r="R69" s="101"/>
      <c r="S69" s="257" t="e">
        <f t="shared" si="94"/>
        <v>#DIV/0!</v>
      </c>
      <c r="T69" s="1503">
        <f t="shared" si="47"/>
        <v>0</v>
      </c>
      <c r="U69" s="1477"/>
      <c r="V69" s="258"/>
      <c r="W69" s="102"/>
      <c r="X69" s="400">
        <f t="shared" si="7"/>
        <v>0</v>
      </c>
      <c r="Y69" s="913"/>
      <c r="Z69" s="299">
        <f t="shared" si="8"/>
        <v>0</v>
      </c>
      <c r="AA69" s="259">
        <f>ROUND(IFERROR(SUM($AI$6/$AI$7*Q69/O69)+('Inbound Freight New'!$A$3*CZ69/R69),0),2)</f>
        <v>0</v>
      </c>
      <c r="AB69" s="260">
        <f t="shared" si="48"/>
        <v>0</v>
      </c>
      <c r="AC69" s="259">
        <f t="shared" si="49"/>
        <v>0</v>
      </c>
      <c r="AD69" s="261"/>
      <c r="AE69" s="260">
        <f t="shared" si="50"/>
        <v>0</v>
      </c>
      <c r="AF69" s="262">
        <f t="shared" si="51"/>
        <v>0</v>
      </c>
      <c r="AG69" s="263">
        <f t="shared" si="11"/>
        <v>0</v>
      </c>
      <c r="AH69" s="316">
        <f t="shared" si="52"/>
        <v>0.02</v>
      </c>
      <c r="AI69" s="262">
        <f t="shared" si="53"/>
        <v>0</v>
      </c>
      <c r="AJ69" s="703">
        <f t="shared" si="54"/>
        <v>0</v>
      </c>
      <c r="AK69" s="1302">
        <f t="shared" si="55"/>
        <v>0</v>
      </c>
      <c r="AL69" s="703">
        <f t="shared" si="56"/>
        <v>0.02</v>
      </c>
      <c r="AM69" s="262">
        <f t="shared" si="57"/>
        <v>0</v>
      </c>
      <c r="AN69" s="102"/>
      <c r="AO69" s="102"/>
      <c r="AP69" s="264">
        <f t="shared" si="58"/>
        <v>0</v>
      </c>
      <c r="AQ69" s="265">
        <f t="shared" si="95"/>
        <v>0</v>
      </c>
      <c r="AR69" s="266">
        <f t="shared" si="60"/>
        <v>0</v>
      </c>
      <c r="AS69" s="265">
        <f t="shared" si="61"/>
        <v>0</v>
      </c>
      <c r="AT69" s="267">
        <f t="shared" si="62"/>
        <v>0</v>
      </c>
      <c r="AU69" s="268"/>
      <c r="AV69" s="267"/>
      <c r="AW69" s="24"/>
      <c r="AX69" s="24"/>
      <c r="AY69" s="487"/>
      <c r="AZ69" s="270"/>
      <c r="BA69" s="256"/>
      <c r="BB69" s="256"/>
      <c r="BC69" s="256"/>
      <c r="BD69" s="256"/>
      <c r="BE69" s="490"/>
      <c r="BF69" s="490" t="str">
        <f t="shared" si="63"/>
        <v/>
      </c>
      <c r="BG69" s="493" t="str">
        <f t="shared" si="93"/>
        <v/>
      </c>
      <c r="BH69" s="490"/>
      <c r="BI69" s="490"/>
      <c r="BJ69" s="490"/>
      <c r="BK69" s="490"/>
      <c r="BL69" s="490"/>
      <c r="BM69" s="490"/>
      <c r="BN69" s="319"/>
      <c r="BO69" s="319"/>
      <c r="BP69" s="319"/>
      <c r="BQ69" s="319" t="str">
        <f t="shared" si="14"/>
        <v/>
      </c>
      <c r="BR69" s="439" t="str">
        <f t="shared" si="64"/>
        <v/>
      </c>
      <c r="BS69" s="439" t="str">
        <f t="shared" si="65"/>
        <v/>
      </c>
      <c r="BT69" s="439" t="str">
        <f t="shared" si="66"/>
        <v/>
      </c>
      <c r="BU69" s="440" t="str">
        <f t="shared" si="16"/>
        <v/>
      </c>
      <c r="BV69" s="440" t="str">
        <f t="shared" si="17"/>
        <v/>
      </c>
      <c r="BW69" s="440" t="str">
        <f t="shared" si="18"/>
        <v/>
      </c>
      <c r="BX69" s="440" t="str">
        <f t="shared" si="67"/>
        <v/>
      </c>
      <c r="BY69" s="440" t="str">
        <f t="shared" si="20"/>
        <v/>
      </c>
      <c r="BZ69" s="440" t="str">
        <f t="shared" si="21"/>
        <v/>
      </c>
      <c r="CA69" s="440" t="str">
        <f t="shared" si="22"/>
        <v/>
      </c>
      <c r="CB69" s="663" t="str">
        <f t="shared" si="68"/>
        <v/>
      </c>
      <c r="CC69" s="663" t="str">
        <f t="shared" si="69"/>
        <v/>
      </c>
      <c r="CD69" s="663" t="str">
        <f t="shared" si="70"/>
        <v/>
      </c>
      <c r="CE69" s="663" t="str">
        <f t="shared" si="71"/>
        <v/>
      </c>
      <c r="CF69" s="663" t="str">
        <f t="shared" si="72"/>
        <v/>
      </c>
      <c r="CG69" s="439" t="str">
        <f t="shared" si="73"/>
        <v/>
      </c>
      <c r="CH69" s="440"/>
      <c r="CI69" s="440"/>
      <c r="CJ69" s="440"/>
      <c r="CK69" s="440"/>
      <c r="CL69" s="440"/>
      <c r="CM69" s="440"/>
      <c r="CN69" s="729" t="str">
        <f t="shared" si="74"/>
        <v/>
      </c>
      <c r="CO69" s="729" t="str">
        <f t="shared" si="75"/>
        <v/>
      </c>
      <c r="CP69" s="729" t="str">
        <f t="shared" si="76"/>
        <v/>
      </c>
      <c r="CQ69" s="729" t="str">
        <f t="shared" si="77"/>
        <v/>
      </c>
      <c r="CR69" s="729" t="str">
        <f t="shared" si="78"/>
        <v/>
      </c>
      <c r="CS69" s="729" t="str">
        <f t="shared" si="79"/>
        <v/>
      </c>
      <c r="CT69" s="729" t="str">
        <f t="shared" si="80"/>
        <v/>
      </c>
      <c r="CU69" s="729" t="str">
        <f t="shared" si="81"/>
        <v/>
      </c>
      <c r="CV69" s="729" t="str">
        <f t="shared" si="82"/>
        <v/>
      </c>
      <c r="CW69" s="16" t="str">
        <f t="shared" si="83"/>
        <v/>
      </c>
      <c r="CX69" s="16" t="str">
        <f t="shared" si="84"/>
        <v/>
      </c>
      <c r="CY69" s="16" t="str">
        <f t="shared" si="85"/>
        <v/>
      </c>
      <c r="CZ69" s="650">
        <f t="shared" si="86"/>
        <v>0</v>
      </c>
      <c r="DB69" s="652"/>
      <c r="DC69" s="655">
        <f t="shared" si="23"/>
        <v>0</v>
      </c>
      <c r="DD69" s="654" t="str">
        <f t="shared" si="24"/>
        <v/>
      </c>
      <c r="DE69" s="650">
        <f t="shared" si="25"/>
        <v>0</v>
      </c>
      <c r="EG69" s="16">
        <f>IFERROR(VLOOKUP(B69,'SUBCATS INTERNAL USE'!A:D,3,0),10000)</f>
        <v>10000</v>
      </c>
      <c r="EH69" s="16">
        <f t="shared" si="26"/>
        <v>10000</v>
      </c>
      <c r="EI69" s="16">
        <f t="shared" si="27"/>
        <v>1</v>
      </c>
      <c r="EJ69" s="16">
        <f t="shared" si="90"/>
        <v>19</v>
      </c>
      <c r="EK69" s="16">
        <f>IFERROR(VLOOKUP(B69,'SUBCATS INTERNAL USE'!G:I,3,0), 10000)</f>
        <v>10000</v>
      </c>
      <c r="EN69" s="163">
        <f t="shared" si="28"/>
        <v>1</v>
      </c>
      <c r="EO69" s="163">
        <f t="shared" si="29"/>
        <v>1</v>
      </c>
      <c r="EP69" s="163">
        <f t="shared" si="30"/>
        <v>1</v>
      </c>
      <c r="EQ69" s="163">
        <f t="shared" si="31"/>
        <v>1</v>
      </c>
      <c r="ER69" s="163">
        <f t="shared" si="32"/>
        <v>1</v>
      </c>
      <c r="ES69" s="163">
        <f t="shared" si="33"/>
        <v>1</v>
      </c>
      <c r="ET69" s="163">
        <f t="shared" si="34"/>
        <v>1</v>
      </c>
      <c r="EU69" s="163">
        <f t="shared" si="35"/>
        <v>1</v>
      </c>
      <c r="EV69" s="163">
        <f t="shared" si="36"/>
        <v>0</v>
      </c>
      <c r="EW69" s="163">
        <f t="shared" si="37"/>
        <v>1</v>
      </c>
      <c r="EX69" s="163">
        <f t="shared" si="38"/>
        <v>1</v>
      </c>
      <c r="EY69" s="163">
        <f t="shared" si="39"/>
        <v>1</v>
      </c>
      <c r="EZ69" s="163">
        <f t="shared" si="40"/>
        <v>1</v>
      </c>
      <c r="FA69" s="163">
        <f t="shared" si="41"/>
        <v>1</v>
      </c>
      <c r="FB69" s="163">
        <f t="shared" si="42"/>
        <v>1</v>
      </c>
      <c r="FC69" s="163">
        <f t="shared" si="43"/>
        <v>14</v>
      </c>
      <c r="FD69" s="163">
        <f t="shared" si="44"/>
        <v>0</v>
      </c>
      <c r="FF69" s="16">
        <f t="shared" si="91"/>
        <v>0</v>
      </c>
      <c r="FG69" s="16" t="str">
        <f t="shared" si="45"/>
        <v>1</v>
      </c>
    </row>
    <row r="70" spans="1:163" s="52" customFormat="1" ht="11.25" customHeight="1">
      <c r="A70" s="1040">
        <v>56</v>
      </c>
      <c r="B70" s="490"/>
      <c r="C70" s="490" t="str">
        <f t="shared" si="3"/>
        <v/>
      </c>
      <c r="D70" s="490"/>
      <c r="E70" s="1040"/>
      <c r="F70" s="255"/>
      <c r="G70" s="1038"/>
      <c r="H70" s="1038"/>
      <c r="I70" s="1323"/>
      <c r="J70" s="24"/>
      <c r="K70" s="24"/>
      <c r="L70" s="24"/>
      <c r="M70" s="24"/>
      <c r="N70" s="24"/>
      <c r="O70" s="24"/>
      <c r="P70" s="101" t="str">
        <f t="shared" si="4"/>
        <v>MP</v>
      </c>
      <c r="Q70" s="493" t="str">
        <f t="shared" si="92"/>
        <v/>
      </c>
      <c r="R70" s="101"/>
      <c r="S70" s="257" t="e">
        <f t="shared" si="94"/>
        <v>#DIV/0!</v>
      </c>
      <c r="T70" s="1503">
        <f t="shared" si="47"/>
        <v>0</v>
      </c>
      <c r="U70" s="1477"/>
      <c r="V70" s="258"/>
      <c r="W70" s="102"/>
      <c r="X70" s="400">
        <f t="shared" si="7"/>
        <v>0</v>
      </c>
      <c r="Y70" s="913"/>
      <c r="Z70" s="299">
        <f t="shared" si="8"/>
        <v>0</v>
      </c>
      <c r="AA70" s="259">
        <f>ROUND(IFERROR(SUM($AI$6/$AI$7*Q70/O70)+('Inbound Freight New'!$A$3*CZ70/R70),0),2)</f>
        <v>0</v>
      </c>
      <c r="AB70" s="260">
        <f t="shared" si="48"/>
        <v>0</v>
      </c>
      <c r="AC70" s="259">
        <f t="shared" si="49"/>
        <v>0</v>
      </c>
      <c r="AD70" s="261"/>
      <c r="AE70" s="260">
        <f t="shared" si="50"/>
        <v>0</v>
      </c>
      <c r="AF70" s="262">
        <f t="shared" si="51"/>
        <v>0</v>
      </c>
      <c r="AG70" s="263">
        <f t="shared" si="11"/>
        <v>0</v>
      </c>
      <c r="AH70" s="316">
        <f t="shared" si="52"/>
        <v>0.02</v>
      </c>
      <c r="AI70" s="262">
        <f t="shared" si="53"/>
        <v>0</v>
      </c>
      <c r="AJ70" s="703">
        <f t="shared" si="54"/>
        <v>0</v>
      </c>
      <c r="AK70" s="1302">
        <f t="shared" si="55"/>
        <v>0</v>
      </c>
      <c r="AL70" s="703">
        <f t="shared" si="56"/>
        <v>0.02</v>
      </c>
      <c r="AM70" s="262">
        <f t="shared" si="57"/>
        <v>0</v>
      </c>
      <c r="AN70" s="102"/>
      <c r="AO70" s="102"/>
      <c r="AP70" s="264">
        <f t="shared" si="58"/>
        <v>0</v>
      </c>
      <c r="AQ70" s="265">
        <f t="shared" si="95"/>
        <v>0</v>
      </c>
      <c r="AR70" s="266">
        <f t="shared" si="60"/>
        <v>0</v>
      </c>
      <c r="AS70" s="265">
        <f t="shared" si="61"/>
        <v>0</v>
      </c>
      <c r="AT70" s="267">
        <f t="shared" si="62"/>
        <v>0</v>
      </c>
      <c r="AU70" s="268"/>
      <c r="AV70" s="267"/>
      <c r="AW70" s="24"/>
      <c r="AX70" s="24"/>
      <c r="AY70" s="487"/>
      <c r="AZ70" s="270"/>
      <c r="BA70" s="256"/>
      <c r="BB70" s="256"/>
      <c r="BC70" s="256"/>
      <c r="BD70" s="256"/>
      <c r="BE70" s="490"/>
      <c r="BF70" s="490" t="str">
        <f t="shared" si="63"/>
        <v/>
      </c>
      <c r="BG70" s="493" t="str">
        <f t="shared" si="93"/>
        <v/>
      </c>
      <c r="BH70" s="490"/>
      <c r="BI70" s="490"/>
      <c r="BJ70" s="490"/>
      <c r="BK70" s="490"/>
      <c r="BL70" s="490"/>
      <c r="BM70" s="490"/>
      <c r="BN70" s="319"/>
      <c r="BO70" s="319"/>
      <c r="BP70" s="319"/>
      <c r="BQ70" s="319" t="str">
        <f t="shared" si="14"/>
        <v/>
      </c>
      <c r="BR70" s="439" t="str">
        <f t="shared" si="64"/>
        <v/>
      </c>
      <c r="BS70" s="439" t="str">
        <f t="shared" si="65"/>
        <v/>
      </c>
      <c r="BT70" s="439" t="str">
        <f t="shared" si="66"/>
        <v/>
      </c>
      <c r="BU70" s="440" t="str">
        <f t="shared" si="16"/>
        <v/>
      </c>
      <c r="BV70" s="440" t="str">
        <f t="shared" si="17"/>
        <v/>
      </c>
      <c r="BW70" s="440" t="str">
        <f t="shared" si="18"/>
        <v/>
      </c>
      <c r="BX70" s="440" t="str">
        <f t="shared" si="67"/>
        <v/>
      </c>
      <c r="BY70" s="440" t="str">
        <f t="shared" si="20"/>
        <v/>
      </c>
      <c r="BZ70" s="440" t="str">
        <f t="shared" si="21"/>
        <v/>
      </c>
      <c r="CA70" s="440" t="str">
        <f t="shared" si="22"/>
        <v/>
      </c>
      <c r="CB70" s="663" t="str">
        <f t="shared" si="68"/>
        <v/>
      </c>
      <c r="CC70" s="663" t="str">
        <f t="shared" si="69"/>
        <v/>
      </c>
      <c r="CD70" s="663" t="str">
        <f t="shared" si="70"/>
        <v/>
      </c>
      <c r="CE70" s="663" t="str">
        <f t="shared" si="71"/>
        <v/>
      </c>
      <c r="CF70" s="663" t="str">
        <f t="shared" si="72"/>
        <v/>
      </c>
      <c r="CG70" s="439" t="str">
        <f t="shared" si="73"/>
        <v/>
      </c>
      <c r="CH70" s="440"/>
      <c r="CI70" s="440"/>
      <c r="CJ70" s="440"/>
      <c r="CK70" s="440"/>
      <c r="CL70" s="440"/>
      <c r="CM70" s="440"/>
      <c r="CN70" s="729" t="str">
        <f t="shared" si="74"/>
        <v/>
      </c>
      <c r="CO70" s="729" t="str">
        <f t="shared" si="75"/>
        <v/>
      </c>
      <c r="CP70" s="729" t="str">
        <f t="shared" si="76"/>
        <v/>
      </c>
      <c r="CQ70" s="729" t="str">
        <f t="shared" si="77"/>
        <v/>
      </c>
      <c r="CR70" s="729" t="str">
        <f t="shared" si="78"/>
        <v/>
      </c>
      <c r="CS70" s="729" t="str">
        <f t="shared" si="79"/>
        <v/>
      </c>
      <c r="CT70" s="729" t="str">
        <f t="shared" si="80"/>
        <v/>
      </c>
      <c r="CU70" s="729" t="str">
        <f t="shared" si="81"/>
        <v/>
      </c>
      <c r="CV70" s="729" t="str">
        <f t="shared" si="82"/>
        <v/>
      </c>
      <c r="CW70" s="16" t="str">
        <f t="shared" si="83"/>
        <v/>
      </c>
      <c r="CX70" s="16" t="str">
        <f t="shared" si="84"/>
        <v/>
      </c>
      <c r="CY70" s="16" t="str">
        <f t="shared" si="85"/>
        <v/>
      </c>
      <c r="CZ70" s="650">
        <f t="shared" si="86"/>
        <v>0</v>
      </c>
      <c r="DB70" s="652"/>
      <c r="DC70" s="655">
        <f t="shared" si="23"/>
        <v>0</v>
      </c>
      <c r="DD70" s="654" t="str">
        <f t="shared" si="24"/>
        <v/>
      </c>
      <c r="DE70" s="650">
        <f t="shared" si="25"/>
        <v>0</v>
      </c>
      <c r="EG70" s="16">
        <f>IFERROR(VLOOKUP(B70,'SUBCATS INTERNAL USE'!A:D,3,0),10000)</f>
        <v>10000</v>
      </c>
      <c r="EH70" s="16">
        <f t="shared" si="26"/>
        <v>10000</v>
      </c>
      <c r="EI70" s="16">
        <f t="shared" si="27"/>
        <v>1</v>
      </c>
      <c r="EJ70" s="16">
        <f t="shared" si="90"/>
        <v>19</v>
      </c>
      <c r="EK70" s="16">
        <f>IFERROR(VLOOKUP(B70,'SUBCATS INTERNAL USE'!G:I,3,0), 10000)</f>
        <v>10000</v>
      </c>
      <c r="EN70" s="163">
        <f t="shared" si="28"/>
        <v>1</v>
      </c>
      <c r="EO70" s="163">
        <f t="shared" si="29"/>
        <v>1</v>
      </c>
      <c r="EP70" s="163">
        <f t="shared" si="30"/>
        <v>1</v>
      </c>
      <c r="EQ70" s="163">
        <f t="shared" si="31"/>
        <v>1</v>
      </c>
      <c r="ER70" s="163">
        <f t="shared" si="32"/>
        <v>1</v>
      </c>
      <c r="ES70" s="163">
        <f t="shared" si="33"/>
        <v>1</v>
      </c>
      <c r="ET70" s="163">
        <f t="shared" si="34"/>
        <v>1</v>
      </c>
      <c r="EU70" s="163">
        <f t="shared" si="35"/>
        <v>1</v>
      </c>
      <c r="EV70" s="163">
        <f t="shared" si="36"/>
        <v>0</v>
      </c>
      <c r="EW70" s="163">
        <f t="shared" si="37"/>
        <v>1</v>
      </c>
      <c r="EX70" s="163">
        <f t="shared" si="38"/>
        <v>1</v>
      </c>
      <c r="EY70" s="163">
        <f t="shared" si="39"/>
        <v>1</v>
      </c>
      <c r="EZ70" s="163">
        <f t="shared" si="40"/>
        <v>1</v>
      </c>
      <c r="FA70" s="163">
        <f t="shared" si="41"/>
        <v>1</v>
      </c>
      <c r="FB70" s="163">
        <f t="shared" si="42"/>
        <v>1</v>
      </c>
      <c r="FC70" s="163">
        <f t="shared" si="43"/>
        <v>14</v>
      </c>
      <c r="FD70" s="163">
        <f t="shared" si="44"/>
        <v>0</v>
      </c>
      <c r="FF70" s="16">
        <f t="shared" si="91"/>
        <v>0</v>
      </c>
      <c r="FG70" s="16" t="str">
        <f t="shared" si="45"/>
        <v>1</v>
      </c>
    </row>
    <row r="71" spans="1:163" s="52" customFormat="1" ht="11.25" customHeight="1">
      <c r="A71" s="1040">
        <v>57</v>
      </c>
      <c r="B71" s="490"/>
      <c r="C71" s="490" t="str">
        <f t="shared" si="3"/>
        <v/>
      </c>
      <c r="D71" s="490"/>
      <c r="E71" s="1040"/>
      <c r="F71" s="255"/>
      <c r="G71" s="1038"/>
      <c r="H71" s="1038"/>
      <c r="I71" s="1323"/>
      <c r="J71" s="24"/>
      <c r="K71" s="24"/>
      <c r="L71" s="24"/>
      <c r="M71" s="24"/>
      <c r="N71" s="24"/>
      <c r="O71" s="24"/>
      <c r="P71" s="101" t="str">
        <f t="shared" si="4"/>
        <v>MP</v>
      </c>
      <c r="Q71" s="493" t="str">
        <f t="shared" si="92"/>
        <v/>
      </c>
      <c r="R71" s="101"/>
      <c r="S71" s="257" t="e">
        <f t="shared" si="94"/>
        <v>#DIV/0!</v>
      </c>
      <c r="T71" s="1503">
        <f t="shared" si="47"/>
        <v>0</v>
      </c>
      <c r="U71" s="1477"/>
      <c r="V71" s="258"/>
      <c r="W71" s="102"/>
      <c r="X71" s="400">
        <f t="shared" si="7"/>
        <v>0</v>
      </c>
      <c r="Y71" s="913"/>
      <c r="Z71" s="299">
        <f t="shared" si="8"/>
        <v>0</v>
      </c>
      <c r="AA71" s="259">
        <f>ROUND(IFERROR(SUM($AI$6/$AI$7*Q71/O71)+('Inbound Freight New'!$A$3*CZ71/R71),0),2)</f>
        <v>0</v>
      </c>
      <c r="AB71" s="260">
        <f t="shared" si="48"/>
        <v>0</v>
      </c>
      <c r="AC71" s="259">
        <f t="shared" si="49"/>
        <v>0</v>
      </c>
      <c r="AD71" s="261"/>
      <c r="AE71" s="260">
        <f t="shared" si="50"/>
        <v>0</v>
      </c>
      <c r="AF71" s="262">
        <f t="shared" si="51"/>
        <v>0</v>
      </c>
      <c r="AG71" s="263">
        <f t="shared" si="11"/>
        <v>0</v>
      </c>
      <c r="AH71" s="316">
        <f t="shared" si="52"/>
        <v>0.02</v>
      </c>
      <c r="AI71" s="262">
        <f t="shared" si="53"/>
        <v>0</v>
      </c>
      <c r="AJ71" s="703">
        <f t="shared" si="54"/>
        <v>0</v>
      </c>
      <c r="AK71" s="1302">
        <f t="shared" si="55"/>
        <v>0</v>
      </c>
      <c r="AL71" s="703">
        <f t="shared" si="56"/>
        <v>0.02</v>
      </c>
      <c r="AM71" s="262">
        <f t="shared" si="57"/>
        <v>0</v>
      </c>
      <c r="AN71" s="102"/>
      <c r="AO71" s="102"/>
      <c r="AP71" s="264">
        <f t="shared" si="58"/>
        <v>0</v>
      </c>
      <c r="AQ71" s="265">
        <f t="shared" si="95"/>
        <v>0</v>
      </c>
      <c r="AR71" s="266">
        <f t="shared" si="60"/>
        <v>0</v>
      </c>
      <c r="AS71" s="265">
        <f t="shared" si="61"/>
        <v>0</v>
      </c>
      <c r="AT71" s="267">
        <f t="shared" si="62"/>
        <v>0</v>
      </c>
      <c r="AU71" s="268"/>
      <c r="AV71" s="267"/>
      <c r="AW71" s="24"/>
      <c r="AX71" s="24"/>
      <c r="AY71" s="487"/>
      <c r="AZ71" s="270"/>
      <c r="BA71" s="256"/>
      <c r="BB71" s="256"/>
      <c r="BC71" s="256"/>
      <c r="BD71" s="256"/>
      <c r="BE71" s="490"/>
      <c r="BF71" s="490" t="str">
        <f t="shared" si="63"/>
        <v/>
      </c>
      <c r="BG71" s="493" t="str">
        <f t="shared" si="93"/>
        <v/>
      </c>
      <c r="BH71" s="490"/>
      <c r="BI71" s="490"/>
      <c r="BJ71" s="490"/>
      <c r="BK71" s="490"/>
      <c r="BL71" s="490"/>
      <c r="BM71" s="490"/>
      <c r="BN71" s="319"/>
      <c r="BO71" s="319"/>
      <c r="BP71" s="319"/>
      <c r="BQ71" s="319" t="str">
        <f t="shared" si="14"/>
        <v/>
      </c>
      <c r="BR71" s="439" t="str">
        <f t="shared" si="64"/>
        <v/>
      </c>
      <c r="BS71" s="439" t="str">
        <f t="shared" si="65"/>
        <v/>
      </c>
      <c r="BT71" s="439" t="str">
        <f t="shared" si="66"/>
        <v/>
      </c>
      <c r="BU71" s="440" t="str">
        <f t="shared" si="16"/>
        <v/>
      </c>
      <c r="BV71" s="440" t="str">
        <f t="shared" si="17"/>
        <v/>
      </c>
      <c r="BW71" s="440" t="str">
        <f t="shared" si="18"/>
        <v/>
      </c>
      <c r="BX71" s="440" t="str">
        <f t="shared" si="67"/>
        <v/>
      </c>
      <c r="BY71" s="440" t="str">
        <f t="shared" si="20"/>
        <v/>
      </c>
      <c r="BZ71" s="440" t="str">
        <f t="shared" si="21"/>
        <v/>
      </c>
      <c r="CA71" s="440" t="str">
        <f t="shared" si="22"/>
        <v/>
      </c>
      <c r="CB71" s="663" t="str">
        <f t="shared" si="68"/>
        <v/>
      </c>
      <c r="CC71" s="663" t="str">
        <f t="shared" si="69"/>
        <v/>
      </c>
      <c r="CD71" s="663" t="str">
        <f t="shared" si="70"/>
        <v/>
      </c>
      <c r="CE71" s="663" t="str">
        <f t="shared" si="71"/>
        <v/>
      </c>
      <c r="CF71" s="663" t="str">
        <f t="shared" si="72"/>
        <v/>
      </c>
      <c r="CG71" s="439" t="str">
        <f t="shared" si="73"/>
        <v/>
      </c>
      <c r="CH71" s="440"/>
      <c r="CI71" s="440"/>
      <c r="CJ71" s="440"/>
      <c r="CK71" s="440"/>
      <c r="CL71" s="440"/>
      <c r="CM71" s="440"/>
      <c r="CN71" s="729" t="str">
        <f t="shared" si="74"/>
        <v/>
      </c>
      <c r="CO71" s="729" t="str">
        <f t="shared" si="75"/>
        <v/>
      </c>
      <c r="CP71" s="729" t="str">
        <f t="shared" si="76"/>
        <v/>
      </c>
      <c r="CQ71" s="729" t="str">
        <f t="shared" si="77"/>
        <v/>
      </c>
      <c r="CR71" s="729" t="str">
        <f t="shared" si="78"/>
        <v/>
      </c>
      <c r="CS71" s="729" t="str">
        <f t="shared" si="79"/>
        <v/>
      </c>
      <c r="CT71" s="729" t="str">
        <f t="shared" si="80"/>
        <v/>
      </c>
      <c r="CU71" s="729" t="str">
        <f t="shared" si="81"/>
        <v/>
      </c>
      <c r="CV71" s="729" t="str">
        <f t="shared" si="82"/>
        <v/>
      </c>
      <c r="CW71" s="16" t="str">
        <f t="shared" si="83"/>
        <v/>
      </c>
      <c r="CX71" s="16" t="str">
        <f t="shared" si="84"/>
        <v/>
      </c>
      <c r="CY71" s="16" t="str">
        <f t="shared" si="85"/>
        <v/>
      </c>
      <c r="CZ71" s="650">
        <f t="shared" si="86"/>
        <v>0</v>
      </c>
      <c r="DB71" s="652"/>
      <c r="DC71" s="655">
        <f t="shared" si="23"/>
        <v>0</v>
      </c>
      <c r="DD71" s="654" t="str">
        <f t="shared" si="24"/>
        <v/>
      </c>
      <c r="DE71" s="650">
        <f t="shared" si="25"/>
        <v>0</v>
      </c>
      <c r="EG71" s="16">
        <f>IFERROR(VLOOKUP(B71,'SUBCATS INTERNAL USE'!A:D,3,0),10000)</f>
        <v>10000</v>
      </c>
      <c r="EH71" s="16">
        <f t="shared" si="26"/>
        <v>10000</v>
      </c>
      <c r="EI71" s="16">
        <f t="shared" si="27"/>
        <v>1</v>
      </c>
      <c r="EJ71" s="16">
        <f t="shared" si="90"/>
        <v>19</v>
      </c>
      <c r="EK71" s="16">
        <f>IFERROR(VLOOKUP(B71,'SUBCATS INTERNAL USE'!G:I,3,0), 10000)</f>
        <v>10000</v>
      </c>
      <c r="EN71" s="163">
        <f t="shared" si="28"/>
        <v>1</v>
      </c>
      <c r="EO71" s="163">
        <f t="shared" si="29"/>
        <v>1</v>
      </c>
      <c r="EP71" s="163">
        <f t="shared" si="30"/>
        <v>1</v>
      </c>
      <c r="EQ71" s="163">
        <f t="shared" si="31"/>
        <v>1</v>
      </c>
      <c r="ER71" s="163">
        <f t="shared" si="32"/>
        <v>1</v>
      </c>
      <c r="ES71" s="163">
        <f t="shared" si="33"/>
        <v>1</v>
      </c>
      <c r="ET71" s="163">
        <f t="shared" si="34"/>
        <v>1</v>
      </c>
      <c r="EU71" s="163">
        <f t="shared" si="35"/>
        <v>1</v>
      </c>
      <c r="EV71" s="163">
        <f t="shared" si="36"/>
        <v>0</v>
      </c>
      <c r="EW71" s="163">
        <f t="shared" si="37"/>
        <v>1</v>
      </c>
      <c r="EX71" s="163">
        <f t="shared" si="38"/>
        <v>1</v>
      </c>
      <c r="EY71" s="163">
        <f t="shared" si="39"/>
        <v>1</v>
      </c>
      <c r="EZ71" s="163">
        <f t="shared" si="40"/>
        <v>1</v>
      </c>
      <c r="FA71" s="163">
        <f t="shared" si="41"/>
        <v>1</v>
      </c>
      <c r="FB71" s="163">
        <f t="shared" si="42"/>
        <v>1</v>
      </c>
      <c r="FC71" s="163">
        <f t="shared" si="43"/>
        <v>14</v>
      </c>
      <c r="FD71" s="163">
        <f t="shared" si="44"/>
        <v>0</v>
      </c>
      <c r="FF71" s="16">
        <f t="shared" si="91"/>
        <v>0</v>
      </c>
      <c r="FG71" s="16" t="str">
        <f t="shared" si="45"/>
        <v>1</v>
      </c>
    </row>
    <row r="72" spans="1:163" s="52" customFormat="1" ht="11.25" customHeight="1">
      <c r="A72" s="1040">
        <v>58</v>
      </c>
      <c r="B72" s="490"/>
      <c r="C72" s="490" t="str">
        <f t="shared" si="3"/>
        <v/>
      </c>
      <c r="D72" s="490"/>
      <c r="E72" s="1040"/>
      <c r="F72" s="255"/>
      <c r="G72" s="1038"/>
      <c r="H72" s="1038"/>
      <c r="I72" s="1323"/>
      <c r="J72" s="24"/>
      <c r="K72" s="24"/>
      <c r="L72" s="24"/>
      <c r="M72" s="24"/>
      <c r="N72" s="24"/>
      <c r="O72" s="24"/>
      <c r="P72" s="101" t="str">
        <f t="shared" si="4"/>
        <v>MP</v>
      </c>
      <c r="Q72" s="493" t="str">
        <f t="shared" si="92"/>
        <v/>
      </c>
      <c r="R72" s="101"/>
      <c r="S72" s="257" t="e">
        <f t="shared" ref="S72:S103" si="96">R72/O72</f>
        <v>#DIV/0!</v>
      </c>
      <c r="T72" s="1503">
        <f t="shared" si="47"/>
        <v>0</v>
      </c>
      <c r="U72" s="1477"/>
      <c r="V72" s="258"/>
      <c r="W72" s="102"/>
      <c r="X72" s="400">
        <f t="shared" si="7"/>
        <v>0</v>
      </c>
      <c r="Y72" s="913"/>
      <c r="Z72" s="299">
        <f t="shared" si="8"/>
        <v>0</v>
      </c>
      <c r="AA72" s="259">
        <f>ROUND(IFERROR(SUM($AI$6/$AI$7*Q72/O72)+('Inbound Freight New'!$A$3*CZ72/R72),0),2)</f>
        <v>0</v>
      </c>
      <c r="AB72" s="260">
        <f t="shared" si="48"/>
        <v>0</v>
      </c>
      <c r="AC72" s="259">
        <f t="shared" si="49"/>
        <v>0</v>
      </c>
      <c r="AD72" s="261"/>
      <c r="AE72" s="260">
        <f t="shared" si="50"/>
        <v>0</v>
      </c>
      <c r="AF72" s="262">
        <f t="shared" si="51"/>
        <v>0</v>
      </c>
      <c r="AG72" s="263">
        <f t="shared" si="11"/>
        <v>0</v>
      </c>
      <c r="AH72" s="316">
        <f t="shared" si="52"/>
        <v>0.02</v>
      </c>
      <c r="AI72" s="262">
        <f t="shared" si="53"/>
        <v>0</v>
      </c>
      <c r="AJ72" s="703">
        <f t="shared" si="54"/>
        <v>0</v>
      </c>
      <c r="AK72" s="1302">
        <f t="shared" si="55"/>
        <v>0</v>
      </c>
      <c r="AL72" s="703">
        <f t="shared" si="56"/>
        <v>0.02</v>
      </c>
      <c r="AM72" s="262">
        <f t="shared" si="57"/>
        <v>0</v>
      </c>
      <c r="AN72" s="102"/>
      <c r="AO72" s="102"/>
      <c r="AP72" s="264">
        <f t="shared" si="58"/>
        <v>0</v>
      </c>
      <c r="AQ72" s="265">
        <f t="shared" ref="AQ72:AQ107" si="97">($R72*X72)</f>
        <v>0</v>
      </c>
      <c r="AR72" s="266">
        <f t="shared" si="60"/>
        <v>0</v>
      </c>
      <c r="AS72" s="265">
        <f t="shared" si="61"/>
        <v>0</v>
      </c>
      <c r="AT72" s="267">
        <f t="shared" si="62"/>
        <v>0</v>
      </c>
      <c r="AU72" s="268"/>
      <c r="AV72" s="267"/>
      <c r="AW72" s="24"/>
      <c r="AX72" s="24"/>
      <c r="AY72" s="487"/>
      <c r="AZ72" s="270"/>
      <c r="BA72" s="256"/>
      <c r="BB72" s="256"/>
      <c r="BC72" s="256"/>
      <c r="BD72" s="256"/>
      <c r="BE72" s="490"/>
      <c r="BF72" s="490" t="str">
        <f t="shared" si="63"/>
        <v/>
      </c>
      <c r="BG72" s="493" t="str">
        <f t="shared" si="93"/>
        <v/>
      </c>
      <c r="BH72" s="490"/>
      <c r="BI72" s="490"/>
      <c r="BJ72" s="490"/>
      <c r="BK72" s="490"/>
      <c r="BL72" s="490"/>
      <c r="BM72" s="490"/>
      <c r="BN72" s="319"/>
      <c r="BO72" s="319"/>
      <c r="BP72" s="319"/>
      <c r="BQ72" s="319" t="str">
        <f t="shared" si="14"/>
        <v/>
      </c>
      <c r="BR72" s="439" t="str">
        <f t="shared" si="64"/>
        <v/>
      </c>
      <c r="BS72" s="439" t="str">
        <f t="shared" si="65"/>
        <v/>
      </c>
      <c r="BT72" s="439" t="str">
        <f t="shared" si="66"/>
        <v/>
      </c>
      <c r="BU72" s="440" t="str">
        <f t="shared" si="16"/>
        <v/>
      </c>
      <c r="BV72" s="440" t="str">
        <f t="shared" si="17"/>
        <v/>
      </c>
      <c r="BW72" s="440" t="str">
        <f t="shared" si="18"/>
        <v/>
      </c>
      <c r="BX72" s="440" t="str">
        <f t="shared" si="67"/>
        <v/>
      </c>
      <c r="BY72" s="440" t="str">
        <f t="shared" si="20"/>
        <v/>
      </c>
      <c r="BZ72" s="440" t="str">
        <f t="shared" si="21"/>
        <v/>
      </c>
      <c r="CA72" s="440" t="str">
        <f t="shared" si="22"/>
        <v/>
      </c>
      <c r="CB72" s="663" t="str">
        <f t="shared" si="68"/>
        <v/>
      </c>
      <c r="CC72" s="663" t="str">
        <f t="shared" si="69"/>
        <v/>
      </c>
      <c r="CD72" s="663" t="str">
        <f t="shared" si="70"/>
        <v/>
      </c>
      <c r="CE72" s="663" t="str">
        <f t="shared" si="71"/>
        <v/>
      </c>
      <c r="CF72" s="663" t="str">
        <f t="shared" si="72"/>
        <v/>
      </c>
      <c r="CG72" s="439" t="str">
        <f t="shared" si="73"/>
        <v/>
      </c>
      <c r="CH72" s="440"/>
      <c r="CI72" s="440"/>
      <c r="CJ72" s="440"/>
      <c r="CK72" s="440"/>
      <c r="CL72" s="440"/>
      <c r="CM72" s="440"/>
      <c r="CN72" s="729" t="str">
        <f t="shared" si="74"/>
        <v/>
      </c>
      <c r="CO72" s="729" t="str">
        <f t="shared" si="75"/>
        <v/>
      </c>
      <c r="CP72" s="729" t="str">
        <f t="shared" si="76"/>
        <v/>
      </c>
      <c r="CQ72" s="729" t="str">
        <f t="shared" si="77"/>
        <v/>
      </c>
      <c r="CR72" s="729" t="str">
        <f t="shared" si="78"/>
        <v/>
      </c>
      <c r="CS72" s="729" t="str">
        <f t="shared" si="79"/>
        <v/>
      </c>
      <c r="CT72" s="729" t="str">
        <f t="shared" si="80"/>
        <v/>
      </c>
      <c r="CU72" s="729" t="str">
        <f t="shared" si="81"/>
        <v/>
      </c>
      <c r="CV72" s="729" t="str">
        <f t="shared" si="82"/>
        <v/>
      </c>
      <c r="CW72" s="16" t="str">
        <f t="shared" si="83"/>
        <v/>
      </c>
      <c r="CX72" s="16" t="str">
        <f t="shared" si="84"/>
        <v/>
      </c>
      <c r="CY72" s="16" t="str">
        <f t="shared" si="85"/>
        <v/>
      </c>
      <c r="CZ72" s="650">
        <f t="shared" si="86"/>
        <v>0</v>
      </c>
      <c r="DB72" s="652"/>
      <c r="DC72" s="655">
        <f t="shared" si="23"/>
        <v>0</v>
      </c>
      <c r="DD72" s="654" t="str">
        <f t="shared" si="24"/>
        <v/>
      </c>
      <c r="DE72" s="650">
        <f t="shared" si="25"/>
        <v>0</v>
      </c>
      <c r="EG72" s="16">
        <f>IFERROR(VLOOKUP(B72,'SUBCATS INTERNAL USE'!A:D,3,0),10000)</f>
        <v>10000</v>
      </c>
      <c r="EH72" s="16">
        <f t="shared" si="26"/>
        <v>10000</v>
      </c>
      <c r="EI72" s="16">
        <f t="shared" si="27"/>
        <v>1</v>
      </c>
      <c r="EJ72" s="16">
        <f t="shared" si="90"/>
        <v>19</v>
      </c>
      <c r="EK72" s="16">
        <f>IFERROR(VLOOKUP(B72,'SUBCATS INTERNAL USE'!G:I,3,0), 10000)</f>
        <v>10000</v>
      </c>
      <c r="EN72" s="163">
        <f t="shared" si="28"/>
        <v>1</v>
      </c>
      <c r="EO72" s="163">
        <f t="shared" si="29"/>
        <v>1</v>
      </c>
      <c r="EP72" s="163">
        <f t="shared" si="30"/>
        <v>1</v>
      </c>
      <c r="EQ72" s="163">
        <f t="shared" si="31"/>
        <v>1</v>
      </c>
      <c r="ER72" s="163">
        <f t="shared" si="32"/>
        <v>1</v>
      </c>
      <c r="ES72" s="163">
        <f t="shared" si="33"/>
        <v>1</v>
      </c>
      <c r="ET72" s="163">
        <f t="shared" si="34"/>
        <v>1</v>
      </c>
      <c r="EU72" s="163">
        <f t="shared" si="35"/>
        <v>1</v>
      </c>
      <c r="EV72" s="163">
        <f t="shared" si="36"/>
        <v>0</v>
      </c>
      <c r="EW72" s="163">
        <f t="shared" si="37"/>
        <v>1</v>
      </c>
      <c r="EX72" s="163">
        <f t="shared" si="38"/>
        <v>1</v>
      </c>
      <c r="EY72" s="163">
        <f t="shared" si="39"/>
        <v>1</v>
      </c>
      <c r="EZ72" s="163">
        <f t="shared" si="40"/>
        <v>1</v>
      </c>
      <c r="FA72" s="163">
        <f t="shared" si="41"/>
        <v>1</v>
      </c>
      <c r="FB72" s="163">
        <f t="shared" si="42"/>
        <v>1</v>
      </c>
      <c r="FC72" s="163">
        <f t="shared" si="43"/>
        <v>14</v>
      </c>
      <c r="FD72" s="163">
        <f t="shared" si="44"/>
        <v>0</v>
      </c>
      <c r="FF72" s="16">
        <f t="shared" si="91"/>
        <v>0</v>
      </c>
      <c r="FG72" s="16" t="str">
        <f t="shared" si="45"/>
        <v>1</v>
      </c>
    </row>
    <row r="73" spans="1:163" s="52" customFormat="1" ht="11.25" customHeight="1">
      <c r="A73" s="1040">
        <v>59</v>
      </c>
      <c r="B73" s="490"/>
      <c r="C73" s="490" t="str">
        <f t="shared" ref="C73:C136" si="98">IF(B73="","",IFERROR(VLOOKUP(B73,cat,2,0),""))</f>
        <v/>
      </c>
      <c r="D73" s="490"/>
      <c r="E73" s="1040"/>
      <c r="F73" s="255"/>
      <c r="G73" s="1038"/>
      <c r="H73" s="1038"/>
      <c r="I73" s="1323"/>
      <c r="J73" s="24"/>
      <c r="K73" s="24"/>
      <c r="L73" s="24"/>
      <c r="M73" s="24"/>
      <c r="N73" s="24"/>
      <c r="O73" s="24"/>
      <c r="P73" s="101" t="str">
        <f t="shared" ref="P73:P136" si="99">IFERROR(IF(N73&gt;3,"BP",IF(O73&gt;2,"BP","MP")),"")</f>
        <v>MP</v>
      </c>
      <c r="Q73" s="493" t="str">
        <f t="shared" si="92"/>
        <v/>
      </c>
      <c r="R73" s="101"/>
      <c r="S73" s="257" t="e">
        <f t="shared" si="96"/>
        <v>#DIV/0!</v>
      </c>
      <c r="T73" s="1503">
        <f t="shared" si="47"/>
        <v>0</v>
      </c>
      <c r="U73" s="1477"/>
      <c r="V73" s="258"/>
      <c r="W73" s="102"/>
      <c r="X73" s="400">
        <f t="shared" si="7"/>
        <v>0</v>
      </c>
      <c r="Y73" s="913"/>
      <c r="Z73" s="299">
        <f t="shared" ref="Z73:Z107" si="100">IFERROR(SUM(R73/O73)*Q73,0)</f>
        <v>0</v>
      </c>
      <c r="AA73" s="259">
        <f>ROUND(IFERROR(SUM($AI$6/$AI$7*Q73/O73)+('Inbound Freight New'!$A$3*CZ73/R73),0),2)</f>
        <v>0</v>
      </c>
      <c r="AB73" s="260">
        <f t="shared" ref="AB73:AB136" si="101">+$AC$7</f>
        <v>0</v>
      </c>
      <c r="AC73" s="259">
        <f t="shared" si="49"/>
        <v>0</v>
      </c>
      <c r="AD73" s="261"/>
      <c r="AE73" s="260">
        <f t="shared" ref="AE73:AE136" si="102">$AC$8</f>
        <v>0</v>
      </c>
      <c r="AF73" s="262">
        <f t="shared" si="51"/>
        <v>0</v>
      </c>
      <c r="AG73" s="263">
        <f t="shared" ref="AG73:AG136" si="103">SUM(I$8:I$9)</f>
        <v>0</v>
      </c>
      <c r="AH73" s="316">
        <f t="shared" si="52"/>
        <v>0.02</v>
      </c>
      <c r="AI73" s="262">
        <f t="shared" si="53"/>
        <v>0</v>
      </c>
      <c r="AJ73" s="703">
        <f t="shared" si="54"/>
        <v>0</v>
      </c>
      <c r="AK73" s="1302">
        <f t="shared" si="55"/>
        <v>0</v>
      </c>
      <c r="AL73" s="703">
        <f t="shared" si="56"/>
        <v>0.02</v>
      </c>
      <c r="AM73" s="262">
        <f t="shared" ref="AM73:AM107" si="104">X73+AA73+AC73+AF73+AI73</f>
        <v>0</v>
      </c>
      <c r="AN73" s="102"/>
      <c r="AO73" s="102"/>
      <c r="AP73" s="264">
        <f t="shared" ref="AP73:AP136" si="105">IFERROR((AN73-AO73)/AN73,0)</f>
        <v>0</v>
      </c>
      <c r="AQ73" s="265">
        <f t="shared" si="97"/>
        <v>0</v>
      </c>
      <c r="AR73" s="266">
        <f t="shared" si="60"/>
        <v>0</v>
      </c>
      <c r="AS73" s="265">
        <f t="shared" ref="AS73:AS107" si="106">($R73*AO73)</f>
        <v>0</v>
      </c>
      <c r="AT73" s="267">
        <f t="shared" ref="AT73:AT136" si="107">IFERROR((AO73-AM73)/AO73,0)</f>
        <v>0</v>
      </c>
      <c r="AU73" s="268"/>
      <c r="AV73" s="267"/>
      <c r="AW73" s="24"/>
      <c r="AX73" s="24"/>
      <c r="AY73" s="487"/>
      <c r="AZ73" s="270"/>
      <c r="BA73" s="256"/>
      <c r="BB73" s="256"/>
      <c r="BC73" s="256"/>
      <c r="BD73" s="256"/>
      <c r="BE73" s="490"/>
      <c r="BF73" s="490" t="str">
        <f t="shared" si="63"/>
        <v/>
      </c>
      <c r="BG73" s="493" t="str">
        <f t="shared" ref="BG73:BG136" si="108">IF(B73&gt;0,VLOOKUP(B73,pc,5,0),"")</f>
        <v/>
      </c>
      <c r="BH73" s="490"/>
      <c r="BI73" s="490"/>
      <c r="BJ73" s="490"/>
      <c r="BK73" s="490"/>
      <c r="BL73" s="490"/>
      <c r="BM73" s="490"/>
      <c r="BN73" s="319"/>
      <c r="BO73" s="319"/>
      <c r="BP73" s="319"/>
      <c r="BQ73" s="319" t="str">
        <f t="shared" ref="BQ73:BQ136" si="109">IF(R73&gt;0,R73/O73*BD73,"")</f>
        <v/>
      </c>
      <c r="BR73" s="439" t="str">
        <f t="shared" si="64"/>
        <v/>
      </c>
      <c r="BS73" s="439" t="str">
        <f t="shared" si="65"/>
        <v/>
      </c>
      <c r="BT73" s="439" t="str">
        <f t="shared" si="66"/>
        <v/>
      </c>
      <c r="BU73" s="440" t="str">
        <f t="shared" si="16"/>
        <v/>
      </c>
      <c r="BV73" s="440" t="str">
        <f t="shared" si="17"/>
        <v/>
      </c>
      <c r="BW73" s="440" t="str">
        <f t="shared" si="18"/>
        <v/>
      </c>
      <c r="BX73" s="440" t="str">
        <f t="shared" si="67"/>
        <v/>
      </c>
      <c r="BY73" s="440" t="str">
        <f t="shared" ref="BY73:BY136" si="110">IFERROR(VLOOKUP(B73,dc,BY$13,0),"")</f>
        <v/>
      </c>
      <c r="BZ73" s="440" t="str">
        <f t="shared" ref="BZ73:BZ136" si="111">IFERROR(VLOOKUP(B73,dc,BZ$13,0),"")</f>
        <v/>
      </c>
      <c r="CA73" s="440" t="str">
        <f t="shared" ref="CA73:CA136" si="112">IFERROR(VLOOKUP(G$6,nsf,CA$13,0),"")</f>
        <v/>
      </c>
      <c r="CB73" s="663" t="str">
        <f t="shared" si="68"/>
        <v/>
      </c>
      <c r="CC73" s="663" t="str">
        <f t="shared" si="69"/>
        <v/>
      </c>
      <c r="CD73" s="663" t="str">
        <f t="shared" si="70"/>
        <v/>
      </c>
      <c r="CE73" s="663" t="str">
        <f t="shared" si="71"/>
        <v/>
      </c>
      <c r="CF73" s="663" t="str">
        <f t="shared" si="72"/>
        <v/>
      </c>
      <c r="CG73" s="439" t="str">
        <f t="shared" si="73"/>
        <v/>
      </c>
      <c r="CH73" s="440"/>
      <c r="CI73" s="440"/>
      <c r="CJ73" s="440"/>
      <c r="CK73" s="440"/>
      <c r="CL73" s="440"/>
      <c r="CM73" s="440"/>
      <c r="CN73" s="729" t="str">
        <f t="shared" si="74"/>
        <v/>
      </c>
      <c r="CO73" s="729" t="str">
        <f t="shared" si="75"/>
        <v/>
      </c>
      <c r="CP73" s="729" t="str">
        <f t="shared" si="76"/>
        <v/>
      </c>
      <c r="CQ73" s="729" t="str">
        <f t="shared" si="77"/>
        <v/>
      </c>
      <c r="CR73" s="729" t="str">
        <f t="shared" si="78"/>
        <v/>
      </c>
      <c r="CS73" s="729" t="str">
        <f t="shared" si="79"/>
        <v/>
      </c>
      <c r="CT73" s="729" t="str">
        <f t="shared" si="80"/>
        <v/>
      </c>
      <c r="CU73" s="729" t="str">
        <f t="shared" si="81"/>
        <v/>
      </c>
      <c r="CV73" s="729" t="str">
        <f t="shared" si="82"/>
        <v/>
      </c>
      <c r="CW73" s="16" t="str">
        <f t="shared" si="83"/>
        <v/>
      </c>
      <c r="CX73" s="16" t="str">
        <f t="shared" si="84"/>
        <v/>
      </c>
      <c r="CY73" s="16" t="str">
        <f t="shared" si="85"/>
        <v/>
      </c>
      <c r="CZ73" s="650">
        <f t="shared" si="86"/>
        <v>0</v>
      </c>
      <c r="DB73" s="652"/>
      <c r="DC73" s="655">
        <f t="shared" ref="DC73:DC136" si="113">IF(DB73="",CZ73,R73/VLOOKUP(DB73,pro,2,0)*VLOOKUP(DB73,pro,3,0))</f>
        <v>0</v>
      </c>
      <c r="DD73" s="654" t="str">
        <f t="shared" ref="DD73:DD136" si="114">IF(DB73="",Q73,R73/VLOOKUP(DB73,pro,2,0)*VLOOKUP(DB73,pro,4,0))</f>
        <v/>
      </c>
      <c r="DE73" s="650">
        <f t="shared" ref="DE73:DE136" si="115">IFERROR(VLOOKUP(B73,cpu,6,0)*R73,R73*DE$1)</f>
        <v>0</v>
      </c>
      <c r="EG73" s="16">
        <f>IFERROR(VLOOKUP(B73,'SUBCATS INTERNAL USE'!A:D,3,0),10000)</f>
        <v>10000</v>
      </c>
      <c r="EH73" s="16">
        <f t="shared" ref="EH73:EH136" si="116">IF(D73&gt;1,10000,EG73)</f>
        <v>10000</v>
      </c>
      <c r="EI73" s="16">
        <f t="shared" ref="EI73:EI136" si="117">B73*100+1</f>
        <v>1</v>
      </c>
      <c r="EJ73" s="16">
        <f t="shared" si="90"/>
        <v>19</v>
      </c>
      <c r="EK73" s="16">
        <f>IFERROR(VLOOKUP(B73,'SUBCATS INTERNAL USE'!G:I,3,0), 10000)</f>
        <v>10000</v>
      </c>
      <c r="EN73" s="163">
        <f t="shared" ref="EN73:EN136" si="118">IF(B73="",1,0)</f>
        <v>1</v>
      </c>
      <c r="EO73" s="163">
        <f t="shared" ref="EO73:EO136" si="119">IF(E73="",1,0)</f>
        <v>1</v>
      </c>
      <c r="EP73" s="163">
        <f t="shared" ref="EP73:EP136" si="120">IF(N73="",1,0)</f>
        <v>1</v>
      </c>
      <c r="EQ73" s="163">
        <f t="shared" ref="EQ73:EQ136" si="121">IF(O73="",1,0)</f>
        <v>1</v>
      </c>
      <c r="ER73" s="163">
        <f t="shared" ref="ER73:ER136" si="122">IF(R73="",1,0)</f>
        <v>1</v>
      </c>
      <c r="ES73" s="163">
        <f t="shared" ref="ES73:ES136" si="123">IF(BG73="",1,0)</f>
        <v>1</v>
      </c>
      <c r="ET73" s="163">
        <f t="shared" ref="ET73:ET136" si="124">IF(AN73="",1,0)</f>
        <v>1</v>
      </c>
      <c r="EU73" s="163">
        <f t="shared" ref="EU73:EU136" si="125">IF(AO73="",1,0)</f>
        <v>1</v>
      </c>
      <c r="EV73" s="163">
        <f t="shared" ref="EV73:EV136" si="126">IF(P73="",1,0)</f>
        <v>0</v>
      </c>
      <c r="EW73" s="163">
        <f t="shared" ref="EW73:EW136" si="127">IF(Q73="",1,0)</f>
        <v>1</v>
      </c>
      <c r="EX73" s="163">
        <f t="shared" ref="EX73:EX136" si="128">IF(AV73="",1,0)</f>
        <v>1</v>
      </c>
      <c r="EY73" s="163">
        <f t="shared" ref="EY73:EY136" si="129">IF(BA73="",1,0)</f>
        <v>1</v>
      </c>
      <c r="EZ73" s="163">
        <f t="shared" ref="EZ73:EZ136" si="130">IF(BB73="",1,0)</f>
        <v>1</v>
      </c>
      <c r="FA73" s="163">
        <f t="shared" ref="FA73:FA136" si="131">IF(BC73="",1,0)</f>
        <v>1</v>
      </c>
      <c r="FB73" s="163">
        <f t="shared" ref="FB73:FB136" si="132">IF(BD73="",1,0)</f>
        <v>1</v>
      </c>
      <c r="FC73" s="163">
        <f t="shared" ref="FC73:FC136" si="133">SUM(EN73:FB73)</f>
        <v>14</v>
      </c>
      <c r="FD73" s="163">
        <f t="shared" ref="FD73:FD136" si="134">IF(F73&lt;&gt;"",IF(FC73&gt;0,1,0),0)</f>
        <v>0</v>
      </c>
      <c r="FF73" s="16">
        <f t="shared" si="91"/>
        <v>0</v>
      </c>
      <c r="FG73" s="16" t="str">
        <f t="shared" si="45"/>
        <v>1</v>
      </c>
    </row>
    <row r="74" spans="1:163" s="52" customFormat="1" ht="11.25" customHeight="1">
      <c r="A74" s="1040">
        <v>60</v>
      </c>
      <c r="B74" s="490"/>
      <c r="C74" s="490" t="str">
        <f t="shared" si="98"/>
        <v/>
      </c>
      <c r="D74" s="490"/>
      <c r="E74" s="1040"/>
      <c r="F74" s="255"/>
      <c r="G74" s="1038"/>
      <c r="H74" s="1038"/>
      <c r="I74" s="1323"/>
      <c r="J74" s="24"/>
      <c r="K74" s="24"/>
      <c r="L74" s="24"/>
      <c r="M74" s="24"/>
      <c r="N74" s="24"/>
      <c r="O74" s="24"/>
      <c r="P74" s="101" t="str">
        <f t="shared" si="99"/>
        <v>MP</v>
      </c>
      <c r="Q74" s="493" t="str">
        <f t="shared" si="92"/>
        <v/>
      </c>
      <c r="R74" s="101"/>
      <c r="S74" s="257" t="e">
        <f t="shared" si="96"/>
        <v>#DIV/0!</v>
      </c>
      <c r="T74" s="1503">
        <f t="shared" si="47"/>
        <v>0</v>
      </c>
      <c r="U74" s="1477"/>
      <c r="V74" s="258"/>
      <c r="W74" s="102"/>
      <c r="X74" s="400">
        <f t="shared" ref="X74:X137" si="135">U74</f>
        <v>0</v>
      </c>
      <c r="Y74" s="913"/>
      <c r="Z74" s="299">
        <f t="shared" si="100"/>
        <v>0</v>
      </c>
      <c r="AA74" s="259">
        <f>ROUND(IFERROR(SUM($AI$6/$AI$7*Q74/O74)+('Inbound Freight New'!$A$3*CZ74/R74),0),2)</f>
        <v>0</v>
      </c>
      <c r="AB74" s="260">
        <f t="shared" si="101"/>
        <v>0</v>
      </c>
      <c r="AC74" s="259">
        <f t="shared" ref="AC74:AC137" si="136">X74*AB74</f>
        <v>0</v>
      </c>
      <c r="AD74" s="261"/>
      <c r="AE74" s="260">
        <f t="shared" si="102"/>
        <v>0</v>
      </c>
      <c r="AF74" s="262">
        <f t="shared" ref="AF74:AF137" si="137">X74*AE74</f>
        <v>0</v>
      </c>
      <c r="AG74" s="263">
        <f t="shared" si="103"/>
        <v>0</v>
      </c>
      <c r="AH74" s="316">
        <f t="shared" ref="AH74:AH137" si="138">AC$12</f>
        <v>0.02</v>
      </c>
      <c r="AI74" s="262">
        <f t="shared" ref="AI74:AI137" si="139">X74*AH74</f>
        <v>0</v>
      </c>
      <c r="AJ74" s="703">
        <f t="shared" ref="AJ74:AJ137" si="140">AC$9</f>
        <v>0</v>
      </c>
      <c r="AK74" s="1302">
        <f t="shared" ref="AK74:AK137" si="141">AC$10</f>
        <v>0</v>
      </c>
      <c r="AL74" s="703">
        <f t="shared" ref="AL74:AL137" si="142">AC$11</f>
        <v>0.02</v>
      </c>
      <c r="AM74" s="262">
        <f t="shared" si="104"/>
        <v>0</v>
      </c>
      <c r="AN74" s="102"/>
      <c r="AO74" s="102"/>
      <c r="AP74" s="264">
        <f t="shared" si="105"/>
        <v>0</v>
      </c>
      <c r="AQ74" s="265">
        <f t="shared" si="97"/>
        <v>0</v>
      </c>
      <c r="AR74" s="266">
        <f t="shared" ref="AR74:AR137" si="143">IFERROR(AM74*R74,0)</f>
        <v>0</v>
      </c>
      <c r="AS74" s="265">
        <f t="shared" si="106"/>
        <v>0</v>
      </c>
      <c r="AT74" s="267">
        <f t="shared" si="107"/>
        <v>0</v>
      </c>
      <c r="AU74" s="268"/>
      <c r="AV74" s="267"/>
      <c r="AW74" s="24"/>
      <c r="AX74" s="24"/>
      <c r="AY74" s="487"/>
      <c r="AZ74" s="270"/>
      <c r="BA74" s="256"/>
      <c r="BB74" s="256"/>
      <c r="BC74" s="256"/>
      <c r="BD74" s="256"/>
      <c r="BE74" s="490"/>
      <c r="BF74" s="490" t="str">
        <f t="shared" si="63"/>
        <v/>
      </c>
      <c r="BG74" s="493" t="str">
        <f t="shared" si="108"/>
        <v/>
      </c>
      <c r="BH74" s="490"/>
      <c r="BI74" s="490"/>
      <c r="BJ74" s="490"/>
      <c r="BK74" s="490"/>
      <c r="BL74" s="490"/>
      <c r="BM74" s="490"/>
      <c r="BN74" s="319"/>
      <c r="BO74" s="319"/>
      <c r="BP74" s="319"/>
      <c r="BQ74" s="319" t="str">
        <f t="shared" si="109"/>
        <v/>
      </c>
      <c r="BR74" s="439" t="str">
        <f t="shared" ref="BR74:BR137" si="144">IFERROR(R74-BS74-BT74,"")</f>
        <v/>
      </c>
      <c r="BS74" s="439" t="str">
        <f t="shared" ref="BS74:BS137" si="145">IFERROR(ROUND(BV74*$R74/$O74,0)*$O74,"")</f>
        <v/>
      </c>
      <c r="BT74" s="439" t="str">
        <f t="shared" ref="BT74:BT137" si="146">IFERROR(ROUND(BW74*$R74/$O74,0)*$O74,"")</f>
        <v/>
      </c>
      <c r="BU74" s="440" t="str">
        <f t="shared" si="16"/>
        <v/>
      </c>
      <c r="BV74" s="440" t="str">
        <f t="shared" si="17"/>
        <v/>
      </c>
      <c r="BW74" s="440" t="str">
        <f t="shared" si="18"/>
        <v/>
      </c>
      <c r="BX74" s="440" t="str">
        <f t="shared" si="67"/>
        <v/>
      </c>
      <c r="BY74" s="440" t="str">
        <f t="shared" si="110"/>
        <v/>
      </c>
      <c r="BZ74" s="440" t="str">
        <f t="shared" si="111"/>
        <v/>
      </c>
      <c r="CA74" s="440" t="str">
        <f t="shared" si="112"/>
        <v/>
      </c>
      <c r="CB74" s="663" t="str">
        <f t="shared" ref="CB74:CB137" si="147">IF($F74&lt;&gt;"",$AV$4,"")</f>
        <v/>
      </c>
      <c r="CC74" s="663" t="str">
        <f t="shared" ref="CC74:CC137" si="148">IF($F74&lt;&gt;"",$AV$5,"")</f>
        <v/>
      </c>
      <c r="CD74" s="663" t="str">
        <f t="shared" ref="CD74:CD137" si="149">IF($F74&lt;&gt;"",$AV$6,"")</f>
        <v/>
      </c>
      <c r="CE74" s="663" t="str">
        <f t="shared" ref="CE74:CE137" si="150">IF($F74&lt;&gt;"",$AV$7,"")</f>
        <v/>
      </c>
      <c r="CF74" s="663" t="str">
        <f t="shared" ref="CF74:CF137" si="151">IF(SUM(CB74:CE74)&gt;0,SUM(CB74:CE74),"")</f>
        <v/>
      </c>
      <c r="CG74" s="439" t="str">
        <f t="shared" ref="CG74:CG137" si="152">CLEAN(AV$10)</f>
        <v/>
      </c>
      <c r="CH74" s="440"/>
      <c r="CI74" s="440"/>
      <c r="CJ74" s="440"/>
      <c r="CK74" s="440"/>
      <c r="CL74" s="440"/>
      <c r="CM74" s="440"/>
      <c r="CN74" s="729" t="str">
        <f t="shared" ref="CN74:CN137" si="153">IFERROR(BR74*$X74,"")</f>
        <v/>
      </c>
      <c r="CO74" s="729" t="str">
        <f t="shared" ref="CO74:CO137" si="154">IFERROR(BR74*$AM74,"")</f>
        <v/>
      </c>
      <c r="CP74" s="729" t="str">
        <f t="shared" ref="CP74:CP137" si="155">IFERROR(BR74*$AO74,"")</f>
        <v/>
      </c>
      <c r="CQ74" s="729" t="str">
        <f t="shared" ref="CQ74:CQ137" si="156">IFERROR(BS74*$X74,"")</f>
        <v/>
      </c>
      <c r="CR74" s="729" t="str">
        <f t="shared" ref="CR74:CR137" si="157">IFERROR(BS74*$AM74,"")</f>
        <v/>
      </c>
      <c r="CS74" s="729" t="str">
        <f t="shared" ref="CS74:CS137" si="158">IFERROR(BS74*$AO74,"")</f>
        <v/>
      </c>
      <c r="CT74" s="729" t="str">
        <f t="shared" ref="CT74:CT137" si="159">IFERROR(BT74*$X74,"")</f>
        <v/>
      </c>
      <c r="CU74" s="729" t="str">
        <f t="shared" ref="CU74:CU137" si="160">IFERROR(BT74*$AM74,"")</f>
        <v/>
      </c>
      <c r="CV74" s="729" t="str">
        <f t="shared" ref="CV74:CV137" si="161">IFERROR(BT74*$AO74,"")</f>
        <v/>
      </c>
      <c r="CW74" s="16" t="str">
        <f t="shared" ref="CW74:CW137" si="162">IF($F74&lt;&gt;"",$G$6,"")</f>
        <v/>
      </c>
      <c r="CX74" s="16" t="str">
        <f t="shared" ref="CX74:CX137" si="163">IF($F74&lt;&gt;"",$G$10,"")</f>
        <v/>
      </c>
      <c r="CY74" s="16" t="str">
        <f t="shared" ref="CY74:CY137" si="164">IF($F74&lt;&gt;"",$D$6,"")</f>
        <v/>
      </c>
      <c r="CZ74" s="650">
        <f t="shared" ref="CZ74:CZ137" si="165">IFERROR(IF(G$10="",0,IF(SUM(BA74:BC74)&gt;0,R74/O74,0)),0)</f>
        <v>0</v>
      </c>
      <c r="DB74" s="652"/>
      <c r="DC74" s="655">
        <f t="shared" si="113"/>
        <v>0</v>
      </c>
      <c r="DD74" s="654" t="str">
        <f t="shared" si="114"/>
        <v/>
      </c>
      <c r="DE74" s="650">
        <f t="shared" si="115"/>
        <v>0</v>
      </c>
      <c r="EG74" s="16">
        <f>IFERROR(VLOOKUP(B74,'SUBCATS INTERNAL USE'!A:D,3,0),10000)</f>
        <v>10000</v>
      </c>
      <c r="EH74" s="16">
        <f t="shared" si="116"/>
        <v>10000</v>
      </c>
      <c r="EI74" s="16">
        <f t="shared" si="117"/>
        <v>1</v>
      </c>
      <c r="EJ74" s="16">
        <f t="shared" si="90"/>
        <v>19</v>
      </c>
      <c r="EK74" s="16">
        <f>IFERROR(VLOOKUP(B74,'SUBCATS INTERNAL USE'!G:I,3,0), 10000)</f>
        <v>10000</v>
      </c>
      <c r="EN74" s="163">
        <f t="shared" si="118"/>
        <v>1</v>
      </c>
      <c r="EO74" s="163">
        <f t="shared" si="119"/>
        <v>1</v>
      </c>
      <c r="EP74" s="163">
        <f t="shared" si="120"/>
        <v>1</v>
      </c>
      <c r="EQ74" s="163">
        <f t="shared" si="121"/>
        <v>1</v>
      </c>
      <c r="ER74" s="163">
        <f t="shared" si="122"/>
        <v>1</v>
      </c>
      <c r="ES74" s="163">
        <f t="shared" si="123"/>
        <v>1</v>
      </c>
      <c r="ET74" s="163">
        <f t="shared" si="124"/>
        <v>1</v>
      </c>
      <c r="EU74" s="163">
        <f t="shared" si="125"/>
        <v>1</v>
      </c>
      <c r="EV74" s="163">
        <f t="shared" si="126"/>
        <v>0</v>
      </c>
      <c r="EW74" s="163">
        <f t="shared" si="127"/>
        <v>1</v>
      </c>
      <c r="EX74" s="163">
        <f t="shared" si="128"/>
        <v>1</v>
      </c>
      <c r="EY74" s="163">
        <f t="shared" si="129"/>
        <v>1</v>
      </c>
      <c r="EZ74" s="163">
        <f t="shared" si="130"/>
        <v>1</v>
      </c>
      <c r="FA74" s="163">
        <f t="shared" si="131"/>
        <v>1</v>
      </c>
      <c r="FB74" s="163">
        <f t="shared" si="132"/>
        <v>1</v>
      </c>
      <c r="FC74" s="163">
        <f t="shared" si="133"/>
        <v>14</v>
      </c>
      <c r="FD74" s="163">
        <f t="shared" si="134"/>
        <v>0</v>
      </c>
      <c r="FF74" s="16">
        <f t="shared" ref="FF74:FF137" si="166">IF(R74&gt;0,IF(P74&lt;&gt;"MP",1,0),0)</f>
        <v>0</v>
      </c>
      <c r="FG74" s="16" t="str">
        <f t="shared" si="45"/>
        <v>1</v>
      </c>
    </row>
    <row r="75" spans="1:163" s="52" customFormat="1" ht="11.25" customHeight="1">
      <c r="A75" s="1040">
        <v>61</v>
      </c>
      <c r="B75" s="490"/>
      <c r="C75" s="490" t="str">
        <f t="shared" si="98"/>
        <v/>
      </c>
      <c r="D75" s="490"/>
      <c r="E75" s="1040"/>
      <c r="F75" s="255"/>
      <c r="G75" s="1038"/>
      <c r="H75" s="1038"/>
      <c r="I75" s="1323"/>
      <c r="J75" s="24"/>
      <c r="K75" s="24"/>
      <c r="L75" s="24"/>
      <c r="M75" s="24"/>
      <c r="N75" s="24"/>
      <c r="O75" s="24"/>
      <c r="P75" s="101" t="str">
        <f t="shared" si="99"/>
        <v>MP</v>
      </c>
      <c r="Q75" s="493" t="str">
        <f t="shared" si="92"/>
        <v/>
      </c>
      <c r="R75" s="101"/>
      <c r="S75" s="257" t="e">
        <f t="shared" si="96"/>
        <v>#DIV/0!</v>
      </c>
      <c r="T75" s="1503">
        <f t="shared" si="47"/>
        <v>0</v>
      </c>
      <c r="U75" s="1477"/>
      <c r="V75" s="258"/>
      <c r="W75" s="102"/>
      <c r="X75" s="400">
        <f t="shared" si="135"/>
        <v>0</v>
      </c>
      <c r="Y75" s="913"/>
      <c r="Z75" s="299">
        <f t="shared" si="100"/>
        <v>0</v>
      </c>
      <c r="AA75" s="259">
        <f>ROUND(IFERROR(SUM($AI$6/$AI$7*Q75/O75)+('Inbound Freight New'!$A$3*CZ75/R75),0),2)</f>
        <v>0</v>
      </c>
      <c r="AB75" s="260">
        <f t="shared" si="101"/>
        <v>0</v>
      </c>
      <c r="AC75" s="259">
        <f t="shared" si="136"/>
        <v>0</v>
      </c>
      <c r="AD75" s="261"/>
      <c r="AE75" s="260">
        <f t="shared" si="102"/>
        <v>0</v>
      </c>
      <c r="AF75" s="262">
        <f t="shared" si="137"/>
        <v>0</v>
      </c>
      <c r="AG75" s="263">
        <f t="shared" si="103"/>
        <v>0</v>
      </c>
      <c r="AH75" s="316">
        <f t="shared" si="138"/>
        <v>0.02</v>
      </c>
      <c r="AI75" s="262">
        <f t="shared" si="139"/>
        <v>0</v>
      </c>
      <c r="AJ75" s="703">
        <f t="shared" si="140"/>
        <v>0</v>
      </c>
      <c r="AK75" s="1302">
        <f t="shared" si="141"/>
        <v>0</v>
      </c>
      <c r="AL75" s="703">
        <f t="shared" si="142"/>
        <v>0.02</v>
      </c>
      <c r="AM75" s="262">
        <f t="shared" si="104"/>
        <v>0</v>
      </c>
      <c r="AN75" s="102"/>
      <c r="AO75" s="102"/>
      <c r="AP75" s="264">
        <f t="shared" si="105"/>
        <v>0</v>
      </c>
      <c r="AQ75" s="265">
        <f t="shared" si="97"/>
        <v>0</v>
      </c>
      <c r="AR75" s="266">
        <f t="shared" si="143"/>
        <v>0</v>
      </c>
      <c r="AS75" s="265">
        <f t="shared" si="106"/>
        <v>0</v>
      </c>
      <c r="AT75" s="267">
        <f t="shared" si="107"/>
        <v>0</v>
      </c>
      <c r="AU75" s="268"/>
      <c r="AV75" s="267"/>
      <c r="AW75" s="24"/>
      <c r="AX75" s="24"/>
      <c r="AY75" s="487"/>
      <c r="AZ75" s="270"/>
      <c r="BA75" s="256"/>
      <c r="BB75" s="256"/>
      <c r="BC75" s="256"/>
      <c r="BD75" s="256"/>
      <c r="BE75" s="490"/>
      <c r="BF75" s="490" t="str">
        <f t="shared" si="63"/>
        <v/>
      </c>
      <c r="BG75" s="493" t="str">
        <f t="shared" si="108"/>
        <v/>
      </c>
      <c r="BH75" s="490"/>
      <c r="BI75" s="490"/>
      <c r="BJ75" s="490"/>
      <c r="BK75" s="490"/>
      <c r="BL75" s="490"/>
      <c r="BM75" s="490"/>
      <c r="BN75" s="319"/>
      <c r="BO75" s="319"/>
      <c r="BP75" s="319"/>
      <c r="BQ75" s="319" t="str">
        <f t="shared" si="109"/>
        <v/>
      </c>
      <c r="BR75" s="439" t="str">
        <f t="shared" si="144"/>
        <v/>
      </c>
      <c r="BS75" s="439" t="str">
        <f t="shared" si="145"/>
        <v/>
      </c>
      <c r="BT75" s="439" t="str">
        <f t="shared" si="146"/>
        <v/>
      </c>
      <c r="BU75" s="440" t="str">
        <f t="shared" si="16"/>
        <v/>
      </c>
      <c r="BV75" s="440" t="str">
        <f t="shared" si="17"/>
        <v/>
      </c>
      <c r="BW75" s="440" t="str">
        <f t="shared" si="18"/>
        <v/>
      </c>
      <c r="BX75" s="440" t="str">
        <f t="shared" si="67"/>
        <v/>
      </c>
      <c r="BY75" s="440" t="str">
        <f t="shared" si="110"/>
        <v/>
      </c>
      <c r="BZ75" s="440" t="str">
        <f t="shared" si="111"/>
        <v/>
      </c>
      <c r="CA75" s="440" t="str">
        <f t="shared" si="112"/>
        <v/>
      </c>
      <c r="CB75" s="663" t="str">
        <f t="shared" si="147"/>
        <v/>
      </c>
      <c r="CC75" s="663" t="str">
        <f t="shared" si="148"/>
        <v/>
      </c>
      <c r="CD75" s="663" t="str">
        <f t="shared" si="149"/>
        <v/>
      </c>
      <c r="CE75" s="663" t="str">
        <f t="shared" si="150"/>
        <v/>
      </c>
      <c r="CF75" s="663" t="str">
        <f t="shared" si="151"/>
        <v/>
      </c>
      <c r="CG75" s="439" t="str">
        <f t="shared" si="152"/>
        <v/>
      </c>
      <c r="CH75" s="440"/>
      <c r="CI75" s="440"/>
      <c r="CJ75" s="440"/>
      <c r="CK75" s="440"/>
      <c r="CL75" s="440"/>
      <c r="CM75" s="440"/>
      <c r="CN75" s="729" t="str">
        <f t="shared" si="153"/>
        <v/>
      </c>
      <c r="CO75" s="729" t="str">
        <f t="shared" si="154"/>
        <v/>
      </c>
      <c r="CP75" s="729" t="str">
        <f t="shared" si="155"/>
        <v/>
      </c>
      <c r="CQ75" s="729" t="str">
        <f t="shared" si="156"/>
        <v/>
      </c>
      <c r="CR75" s="729" t="str">
        <f t="shared" si="157"/>
        <v/>
      </c>
      <c r="CS75" s="729" t="str">
        <f t="shared" si="158"/>
        <v/>
      </c>
      <c r="CT75" s="729" t="str">
        <f t="shared" si="159"/>
        <v/>
      </c>
      <c r="CU75" s="729" t="str">
        <f t="shared" si="160"/>
        <v/>
      </c>
      <c r="CV75" s="729" t="str">
        <f t="shared" si="161"/>
        <v/>
      </c>
      <c r="CW75" s="16" t="str">
        <f t="shared" si="162"/>
        <v/>
      </c>
      <c r="CX75" s="16" t="str">
        <f t="shared" si="163"/>
        <v/>
      </c>
      <c r="CY75" s="16" t="str">
        <f t="shared" si="164"/>
        <v/>
      </c>
      <c r="CZ75" s="650">
        <f t="shared" si="165"/>
        <v>0</v>
      </c>
      <c r="DB75" s="652"/>
      <c r="DC75" s="655">
        <f t="shared" si="113"/>
        <v>0</v>
      </c>
      <c r="DD75" s="654" t="str">
        <f t="shared" si="114"/>
        <v/>
      </c>
      <c r="DE75" s="650">
        <f t="shared" si="115"/>
        <v>0</v>
      </c>
      <c r="EG75" s="16">
        <f>IFERROR(VLOOKUP(B75,'SUBCATS INTERNAL USE'!A:D,3,0),10000)</f>
        <v>10000</v>
      </c>
      <c r="EH75" s="16">
        <f t="shared" si="116"/>
        <v>10000</v>
      </c>
      <c r="EI75" s="16">
        <f t="shared" si="117"/>
        <v>1</v>
      </c>
      <c r="EJ75" s="16">
        <f t="shared" ref="EJ75:EJ138" si="167">EI75+18</f>
        <v>19</v>
      </c>
      <c r="EK75" s="16">
        <f>IFERROR(VLOOKUP(B75,'SUBCATS INTERNAL USE'!G:I,3,0), 10000)</f>
        <v>10000</v>
      </c>
      <c r="EN75" s="163">
        <f t="shared" si="118"/>
        <v>1</v>
      </c>
      <c r="EO75" s="163">
        <f t="shared" si="119"/>
        <v>1</v>
      </c>
      <c r="EP75" s="163">
        <f t="shared" si="120"/>
        <v>1</v>
      </c>
      <c r="EQ75" s="163">
        <f t="shared" si="121"/>
        <v>1</v>
      </c>
      <c r="ER75" s="163">
        <f t="shared" si="122"/>
        <v>1</v>
      </c>
      <c r="ES75" s="163">
        <f t="shared" si="123"/>
        <v>1</v>
      </c>
      <c r="ET75" s="163">
        <f t="shared" si="124"/>
        <v>1</v>
      </c>
      <c r="EU75" s="163">
        <f t="shared" si="125"/>
        <v>1</v>
      </c>
      <c r="EV75" s="163">
        <f t="shared" si="126"/>
        <v>0</v>
      </c>
      <c r="EW75" s="163">
        <f t="shared" si="127"/>
        <v>1</v>
      </c>
      <c r="EX75" s="163">
        <f t="shared" si="128"/>
        <v>1</v>
      </c>
      <c r="EY75" s="163">
        <f t="shared" si="129"/>
        <v>1</v>
      </c>
      <c r="EZ75" s="163">
        <f t="shared" si="130"/>
        <v>1</v>
      </c>
      <c r="FA75" s="163">
        <f t="shared" si="131"/>
        <v>1</v>
      </c>
      <c r="FB75" s="163">
        <f t="shared" si="132"/>
        <v>1</v>
      </c>
      <c r="FC75" s="163">
        <f t="shared" si="133"/>
        <v>14</v>
      </c>
      <c r="FD75" s="163">
        <f t="shared" si="134"/>
        <v>0</v>
      </c>
      <c r="FF75" s="16">
        <f t="shared" si="166"/>
        <v>0</v>
      </c>
      <c r="FG75" s="16" t="str">
        <f t="shared" si="45"/>
        <v>1</v>
      </c>
    </row>
    <row r="76" spans="1:163" s="52" customFormat="1" ht="11.25" customHeight="1">
      <c r="A76" s="1040">
        <v>62</v>
      </c>
      <c r="B76" s="490"/>
      <c r="C76" s="490" t="str">
        <f t="shared" si="98"/>
        <v/>
      </c>
      <c r="D76" s="490"/>
      <c r="E76" s="1040"/>
      <c r="F76" s="255"/>
      <c r="G76" s="1038"/>
      <c r="H76" s="1038"/>
      <c r="I76" s="1323"/>
      <c r="J76" s="24"/>
      <c r="K76" s="24"/>
      <c r="L76" s="24"/>
      <c r="M76" s="24"/>
      <c r="N76" s="24"/>
      <c r="O76" s="24"/>
      <c r="P76" s="101" t="str">
        <f t="shared" si="99"/>
        <v>MP</v>
      </c>
      <c r="Q76" s="493" t="str">
        <f t="shared" si="92"/>
        <v/>
      </c>
      <c r="R76" s="101"/>
      <c r="S76" s="257" t="e">
        <f t="shared" si="96"/>
        <v>#DIV/0!</v>
      </c>
      <c r="T76" s="1503">
        <f t="shared" si="47"/>
        <v>0</v>
      </c>
      <c r="U76" s="1477"/>
      <c r="V76" s="258"/>
      <c r="W76" s="102"/>
      <c r="X76" s="400">
        <f t="shared" si="135"/>
        <v>0</v>
      </c>
      <c r="Y76" s="913"/>
      <c r="Z76" s="299">
        <f t="shared" si="100"/>
        <v>0</v>
      </c>
      <c r="AA76" s="259">
        <f>ROUND(IFERROR(SUM($AI$6/$AI$7*Q76/O76)+('Inbound Freight New'!$A$3*CZ76/R76),0),2)</f>
        <v>0</v>
      </c>
      <c r="AB76" s="260">
        <f t="shared" si="101"/>
        <v>0</v>
      </c>
      <c r="AC76" s="259">
        <f t="shared" si="136"/>
        <v>0</v>
      </c>
      <c r="AD76" s="261"/>
      <c r="AE76" s="260">
        <f t="shared" si="102"/>
        <v>0</v>
      </c>
      <c r="AF76" s="262">
        <f t="shared" si="137"/>
        <v>0</v>
      </c>
      <c r="AG76" s="263">
        <f t="shared" si="103"/>
        <v>0</v>
      </c>
      <c r="AH76" s="316">
        <f t="shared" si="138"/>
        <v>0.02</v>
      </c>
      <c r="AI76" s="262">
        <f t="shared" si="139"/>
        <v>0</v>
      </c>
      <c r="AJ76" s="703">
        <f t="shared" si="140"/>
        <v>0</v>
      </c>
      <c r="AK76" s="1302">
        <f t="shared" si="141"/>
        <v>0</v>
      </c>
      <c r="AL76" s="703">
        <f t="shared" si="142"/>
        <v>0.02</v>
      </c>
      <c r="AM76" s="262">
        <f t="shared" si="104"/>
        <v>0</v>
      </c>
      <c r="AN76" s="102"/>
      <c r="AO76" s="102"/>
      <c r="AP76" s="264">
        <f t="shared" si="105"/>
        <v>0</v>
      </c>
      <c r="AQ76" s="265">
        <f t="shared" si="97"/>
        <v>0</v>
      </c>
      <c r="AR76" s="266">
        <f t="shared" si="143"/>
        <v>0</v>
      </c>
      <c r="AS76" s="265">
        <f t="shared" si="106"/>
        <v>0</v>
      </c>
      <c r="AT76" s="267">
        <f t="shared" si="107"/>
        <v>0</v>
      </c>
      <c r="AU76" s="268"/>
      <c r="AV76" s="267"/>
      <c r="AW76" s="24"/>
      <c r="AX76" s="24"/>
      <c r="AY76" s="487"/>
      <c r="AZ76" s="270"/>
      <c r="BA76" s="256"/>
      <c r="BB76" s="256"/>
      <c r="BC76" s="256"/>
      <c r="BD76" s="256"/>
      <c r="BE76" s="490"/>
      <c r="BF76" s="490" t="str">
        <f t="shared" si="63"/>
        <v/>
      </c>
      <c r="BG76" s="493" t="str">
        <f t="shared" si="108"/>
        <v/>
      </c>
      <c r="BH76" s="490"/>
      <c r="BI76" s="490"/>
      <c r="BJ76" s="490"/>
      <c r="BK76" s="490"/>
      <c r="BL76" s="490"/>
      <c r="BM76" s="490"/>
      <c r="BN76" s="319"/>
      <c r="BO76" s="319"/>
      <c r="BP76" s="319"/>
      <c r="BQ76" s="319" t="str">
        <f t="shared" si="109"/>
        <v/>
      </c>
      <c r="BR76" s="439" t="str">
        <f t="shared" si="144"/>
        <v/>
      </c>
      <c r="BS76" s="439" t="str">
        <f t="shared" si="145"/>
        <v/>
      </c>
      <c r="BT76" s="439" t="str">
        <f t="shared" si="146"/>
        <v/>
      </c>
      <c r="BU76" s="440" t="str">
        <f t="shared" si="16"/>
        <v/>
      </c>
      <c r="BV76" s="440" t="str">
        <f t="shared" si="17"/>
        <v/>
      </c>
      <c r="BW76" s="440" t="str">
        <f t="shared" si="18"/>
        <v/>
      </c>
      <c r="BX76" s="440" t="str">
        <f t="shared" si="67"/>
        <v/>
      </c>
      <c r="BY76" s="440" t="str">
        <f t="shared" si="110"/>
        <v/>
      </c>
      <c r="BZ76" s="440" t="str">
        <f t="shared" si="111"/>
        <v/>
      </c>
      <c r="CA76" s="440" t="str">
        <f t="shared" si="112"/>
        <v/>
      </c>
      <c r="CB76" s="663" t="str">
        <f t="shared" si="147"/>
        <v/>
      </c>
      <c r="CC76" s="663" t="str">
        <f t="shared" si="148"/>
        <v/>
      </c>
      <c r="CD76" s="663" t="str">
        <f t="shared" si="149"/>
        <v/>
      </c>
      <c r="CE76" s="663" t="str">
        <f t="shared" si="150"/>
        <v/>
      </c>
      <c r="CF76" s="663" t="str">
        <f t="shared" si="151"/>
        <v/>
      </c>
      <c r="CG76" s="439" t="str">
        <f t="shared" si="152"/>
        <v/>
      </c>
      <c r="CH76" s="440"/>
      <c r="CI76" s="440"/>
      <c r="CJ76" s="440"/>
      <c r="CK76" s="440"/>
      <c r="CL76" s="440"/>
      <c r="CM76" s="440"/>
      <c r="CN76" s="729" t="str">
        <f t="shared" si="153"/>
        <v/>
      </c>
      <c r="CO76" s="729" t="str">
        <f t="shared" si="154"/>
        <v/>
      </c>
      <c r="CP76" s="729" t="str">
        <f t="shared" si="155"/>
        <v/>
      </c>
      <c r="CQ76" s="729" t="str">
        <f t="shared" si="156"/>
        <v/>
      </c>
      <c r="CR76" s="729" t="str">
        <f t="shared" si="157"/>
        <v/>
      </c>
      <c r="CS76" s="729" t="str">
        <f t="shared" si="158"/>
        <v/>
      </c>
      <c r="CT76" s="729" t="str">
        <f t="shared" si="159"/>
        <v/>
      </c>
      <c r="CU76" s="729" t="str">
        <f t="shared" si="160"/>
        <v/>
      </c>
      <c r="CV76" s="729" t="str">
        <f t="shared" si="161"/>
        <v/>
      </c>
      <c r="CW76" s="16" t="str">
        <f t="shared" si="162"/>
        <v/>
      </c>
      <c r="CX76" s="16" t="str">
        <f t="shared" si="163"/>
        <v/>
      </c>
      <c r="CY76" s="16" t="str">
        <f t="shared" si="164"/>
        <v/>
      </c>
      <c r="CZ76" s="650">
        <f t="shared" si="165"/>
        <v>0</v>
      </c>
      <c r="DB76" s="652"/>
      <c r="DC76" s="655">
        <f t="shared" si="113"/>
        <v>0</v>
      </c>
      <c r="DD76" s="654" t="str">
        <f t="shared" si="114"/>
        <v/>
      </c>
      <c r="DE76" s="650">
        <f t="shared" si="115"/>
        <v>0</v>
      </c>
      <c r="EG76" s="16">
        <f>IFERROR(VLOOKUP(B76,'SUBCATS INTERNAL USE'!A:D,3,0),10000)</f>
        <v>10000</v>
      </c>
      <c r="EH76" s="16">
        <f t="shared" si="116"/>
        <v>10000</v>
      </c>
      <c r="EI76" s="16">
        <f t="shared" si="117"/>
        <v>1</v>
      </c>
      <c r="EJ76" s="16">
        <f t="shared" si="167"/>
        <v>19</v>
      </c>
      <c r="EK76" s="16">
        <f>IFERROR(VLOOKUP(B76,'SUBCATS INTERNAL USE'!G:I,3,0), 10000)</f>
        <v>10000</v>
      </c>
      <c r="EN76" s="163">
        <f t="shared" si="118"/>
        <v>1</v>
      </c>
      <c r="EO76" s="163">
        <f t="shared" si="119"/>
        <v>1</v>
      </c>
      <c r="EP76" s="163">
        <f t="shared" si="120"/>
        <v>1</v>
      </c>
      <c r="EQ76" s="163">
        <f t="shared" si="121"/>
        <v>1</v>
      </c>
      <c r="ER76" s="163">
        <f t="shared" si="122"/>
        <v>1</v>
      </c>
      <c r="ES76" s="163">
        <f t="shared" si="123"/>
        <v>1</v>
      </c>
      <c r="ET76" s="163">
        <f t="shared" si="124"/>
        <v>1</v>
      </c>
      <c r="EU76" s="163">
        <f t="shared" si="125"/>
        <v>1</v>
      </c>
      <c r="EV76" s="163">
        <f t="shared" si="126"/>
        <v>0</v>
      </c>
      <c r="EW76" s="163">
        <f t="shared" si="127"/>
        <v>1</v>
      </c>
      <c r="EX76" s="163">
        <f t="shared" si="128"/>
        <v>1</v>
      </c>
      <c r="EY76" s="163">
        <f t="shared" si="129"/>
        <v>1</v>
      </c>
      <c r="EZ76" s="163">
        <f t="shared" si="130"/>
        <v>1</v>
      </c>
      <c r="FA76" s="163">
        <f t="shared" si="131"/>
        <v>1</v>
      </c>
      <c r="FB76" s="163">
        <f t="shared" si="132"/>
        <v>1</v>
      </c>
      <c r="FC76" s="163">
        <f t="shared" si="133"/>
        <v>14</v>
      </c>
      <c r="FD76" s="163">
        <f t="shared" si="134"/>
        <v>0</v>
      </c>
      <c r="FF76" s="16">
        <f t="shared" si="166"/>
        <v>0</v>
      </c>
      <c r="FG76" s="16" t="str">
        <f t="shared" si="45"/>
        <v>1</v>
      </c>
    </row>
    <row r="77" spans="1:163" s="52" customFormat="1" ht="11.25" customHeight="1">
      <c r="A77" s="1040">
        <v>63</v>
      </c>
      <c r="B77" s="490"/>
      <c r="C77" s="490" t="str">
        <f t="shared" si="98"/>
        <v/>
      </c>
      <c r="D77" s="490"/>
      <c r="E77" s="1040"/>
      <c r="F77" s="255"/>
      <c r="G77" s="1038"/>
      <c r="H77" s="1038"/>
      <c r="I77" s="1323"/>
      <c r="J77" s="24"/>
      <c r="K77" s="24"/>
      <c r="L77" s="24"/>
      <c r="M77" s="24"/>
      <c r="N77" s="24"/>
      <c r="O77" s="24"/>
      <c r="P77" s="101" t="str">
        <f t="shared" si="99"/>
        <v>MP</v>
      </c>
      <c r="Q77" s="493" t="str">
        <f t="shared" si="92"/>
        <v/>
      </c>
      <c r="R77" s="101"/>
      <c r="S77" s="257" t="e">
        <f t="shared" si="96"/>
        <v>#DIV/0!</v>
      </c>
      <c r="T77" s="1503">
        <f t="shared" si="47"/>
        <v>0</v>
      </c>
      <c r="U77" s="1477"/>
      <c r="V77" s="258"/>
      <c r="W77" s="102"/>
      <c r="X77" s="400">
        <f t="shared" si="135"/>
        <v>0</v>
      </c>
      <c r="Y77" s="913"/>
      <c r="Z77" s="299">
        <f t="shared" si="100"/>
        <v>0</v>
      </c>
      <c r="AA77" s="259">
        <f>ROUND(IFERROR(SUM($AI$6/$AI$7*Q77/O77)+('Inbound Freight New'!$A$3*CZ77/R77),0),2)</f>
        <v>0</v>
      </c>
      <c r="AB77" s="260">
        <f t="shared" si="101"/>
        <v>0</v>
      </c>
      <c r="AC77" s="259">
        <f t="shared" si="136"/>
        <v>0</v>
      </c>
      <c r="AD77" s="261"/>
      <c r="AE77" s="260">
        <f t="shared" si="102"/>
        <v>0</v>
      </c>
      <c r="AF77" s="262">
        <f t="shared" si="137"/>
        <v>0</v>
      </c>
      <c r="AG77" s="263">
        <f t="shared" si="103"/>
        <v>0</v>
      </c>
      <c r="AH77" s="316">
        <f t="shared" si="138"/>
        <v>0.02</v>
      </c>
      <c r="AI77" s="262">
        <f t="shared" si="139"/>
        <v>0</v>
      </c>
      <c r="AJ77" s="703">
        <f t="shared" si="140"/>
        <v>0</v>
      </c>
      <c r="AK77" s="1302">
        <f t="shared" si="141"/>
        <v>0</v>
      </c>
      <c r="AL77" s="703">
        <f t="shared" si="142"/>
        <v>0.02</v>
      </c>
      <c r="AM77" s="262">
        <f t="shared" si="104"/>
        <v>0</v>
      </c>
      <c r="AN77" s="102"/>
      <c r="AO77" s="102"/>
      <c r="AP77" s="264">
        <f t="shared" si="105"/>
        <v>0</v>
      </c>
      <c r="AQ77" s="265">
        <f t="shared" si="97"/>
        <v>0</v>
      </c>
      <c r="AR77" s="266">
        <f t="shared" si="143"/>
        <v>0</v>
      </c>
      <c r="AS77" s="265">
        <f t="shared" si="106"/>
        <v>0</v>
      </c>
      <c r="AT77" s="267">
        <f t="shared" si="107"/>
        <v>0</v>
      </c>
      <c r="AU77" s="268"/>
      <c r="AV77" s="267"/>
      <c r="AW77" s="24"/>
      <c r="AX77" s="24"/>
      <c r="AY77" s="487"/>
      <c r="AZ77" s="270"/>
      <c r="BA77" s="256"/>
      <c r="BB77" s="256"/>
      <c r="BC77" s="256"/>
      <c r="BD77" s="256"/>
      <c r="BE77" s="490"/>
      <c r="BF77" s="490" t="str">
        <f t="shared" si="63"/>
        <v/>
      </c>
      <c r="BG77" s="493" t="str">
        <f t="shared" si="108"/>
        <v/>
      </c>
      <c r="BH77" s="490"/>
      <c r="BI77" s="490"/>
      <c r="BJ77" s="490"/>
      <c r="BK77" s="490"/>
      <c r="BL77" s="490"/>
      <c r="BM77" s="490"/>
      <c r="BN77" s="319"/>
      <c r="BO77" s="319"/>
      <c r="BP77" s="319"/>
      <c r="BQ77" s="319" t="str">
        <f t="shared" si="109"/>
        <v/>
      </c>
      <c r="BR77" s="439" t="str">
        <f t="shared" si="144"/>
        <v/>
      </c>
      <c r="BS77" s="439" t="str">
        <f t="shared" si="145"/>
        <v/>
      </c>
      <c r="BT77" s="439" t="str">
        <f t="shared" si="146"/>
        <v/>
      </c>
      <c r="BU77" s="440" t="str">
        <f t="shared" si="16"/>
        <v/>
      </c>
      <c r="BV77" s="440" t="str">
        <f t="shared" si="17"/>
        <v/>
      </c>
      <c r="BW77" s="440" t="str">
        <f t="shared" si="18"/>
        <v/>
      </c>
      <c r="BX77" s="440" t="str">
        <f t="shared" si="67"/>
        <v/>
      </c>
      <c r="BY77" s="440" t="str">
        <f t="shared" si="110"/>
        <v/>
      </c>
      <c r="BZ77" s="440" t="str">
        <f t="shared" si="111"/>
        <v/>
      </c>
      <c r="CA77" s="440" t="str">
        <f t="shared" si="112"/>
        <v/>
      </c>
      <c r="CB77" s="663" t="str">
        <f t="shared" si="147"/>
        <v/>
      </c>
      <c r="CC77" s="663" t="str">
        <f t="shared" si="148"/>
        <v/>
      </c>
      <c r="CD77" s="663" t="str">
        <f t="shared" si="149"/>
        <v/>
      </c>
      <c r="CE77" s="663" t="str">
        <f t="shared" si="150"/>
        <v/>
      </c>
      <c r="CF77" s="663" t="str">
        <f t="shared" si="151"/>
        <v/>
      </c>
      <c r="CG77" s="439" t="str">
        <f t="shared" si="152"/>
        <v/>
      </c>
      <c r="CH77" s="440"/>
      <c r="CI77" s="440"/>
      <c r="CJ77" s="440"/>
      <c r="CK77" s="440"/>
      <c r="CL77" s="440"/>
      <c r="CM77" s="440"/>
      <c r="CN77" s="729" t="str">
        <f t="shared" si="153"/>
        <v/>
      </c>
      <c r="CO77" s="729" t="str">
        <f t="shared" si="154"/>
        <v/>
      </c>
      <c r="CP77" s="729" t="str">
        <f t="shared" si="155"/>
        <v/>
      </c>
      <c r="CQ77" s="729" t="str">
        <f t="shared" si="156"/>
        <v/>
      </c>
      <c r="CR77" s="729" t="str">
        <f t="shared" si="157"/>
        <v/>
      </c>
      <c r="CS77" s="729" t="str">
        <f t="shared" si="158"/>
        <v/>
      </c>
      <c r="CT77" s="729" t="str">
        <f t="shared" si="159"/>
        <v/>
      </c>
      <c r="CU77" s="729" t="str">
        <f t="shared" si="160"/>
        <v/>
      </c>
      <c r="CV77" s="729" t="str">
        <f t="shared" si="161"/>
        <v/>
      </c>
      <c r="CW77" s="16" t="str">
        <f t="shared" si="162"/>
        <v/>
      </c>
      <c r="CX77" s="16" t="str">
        <f t="shared" si="163"/>
        <v/>
      </c>
      <c r="CY77" s="16" t="str">
        <f t="shared" si="164"/>
        <v/>
      </c>
      <c r="CZ77" s="650">
        <f t="shared" si="165"/>
        <v>0</v>
      </c>
      <c r="DB77" s="652"/>
      <c r="DC77" s="655">
        <f t="shared" si="113"/>
        <v>0</v>
      </c>
      <c r="DD77" s="654" t="str">
        <f t="shared" si="114"/>
        <v/>
      </c>
      <c r="DE77" s="650">
        <f t="shared" si="115"/>
        <v>0</v>
      </c>
      <c r="EG77" s="16">
        <f>IFERROR(VLOOKUP(B77,'SUBCATS INTERNAL USE'!A:D,3,0),10000)</f>
        <v>10000</v>
      </c>
      <c r="EH77" s="16">
        <f t="shared" si="116"/>
        <v>10000</v>
      </c>
      <c r="EI77" s="16">
        <f t="shared" si="117"/>
        <v>1</v>
      </c>
      <c r="EJ77" s="16">
        <f t="shared" si="167"/>
        <v>19</v>
      </c>
      <c r="EK77" s="16">
        <f>IFERROR(VLOOKUP(B77,'SUBCATS INTERNAL USE'!G:I,3,0), 10000)</f>
        <v>10000</v>
      </c>
      <c r="EN77" s="163">
        <f t="shared" si="118"/>
        <v>1</v>
      </c>
      <c r="EO77" s="163">
        <f t="shared" si="119"/>
        <v>1</v>
      </c>
      <c r="EP77" s="163">
        <f t="shared" si="120"/>
        <v>1</v>
      </c>
      <c r="EQ77" s="163">
        <f t="shared" si="121"/>
        <v>1</v>
      </c>
      <c r="ER77" s="163">
        <f t="shared" si="122"/>
        <v>1</v>
      </c>
      <c r="ES77" s="163">
        <f t="shared" si="123"/>
        <v>1</v>
      </c>
      <c r="ET77" s="163">
        <f t="shared" si="124"/>
        <v>1</v>
      </c>
      <c r="EU77" s="163">
        <f t="shared" si="125"/>
        <v>1</v>
      </c>
      <c r="EV77" s="163">
        <f t="shared" si="126"/>
        <v>0</v>
      </c>
      <c r="EW77" s="163">
        <f t="shared" si="127"/>
        <v>1</v>
      </c>
      <c r="EX77" s="163">
        <f t="shared" si="128"/>
        <v>1</v>
      </c>
      <c r="EY77" s="163">
        <f t="shared" si="129"/>
        <v>1</v>
      </c>
      <c r="EZ77" s="163">
        <f t="shared" si="130"/>
        <v>1</v>
      </c>
      <c r="FA77" s="163">
        <f t="shared" si="131"/>
        <v>1</v>
      </c>
      <c r="FB77" s="163">
        <f t="shared" si="132"/>
        <v>1</v>
      </c>
      <c r="FC77" s="163">
        <f t="shared" si="133"/>
        <v>14</v>
      </c>
      <c r="FD77" s="163">
        <f t="shared" si="134"/>
        <v>0</v>
      </c>
      <c r="FF77" s="16">
        <f t="shared" si="166"/>
        <v>0</v>
      </c>
      <c r="FG77" s="16" t="str">
        <f t="shared" si="45"/>
        <v>1</v>
      </c>
    </row>
    <row r="78" spans="1:163" s="52" customFormat="1" ht="11.25" customHeight="1">
      <c r="A78" s="1040">
        <v>64</v>
      </c>
      <c r="B78" s="490"/>
      <c r="C78" s="490" t="str">
        <f t="shared" si="98"/>
        <v/>
      </c>
      <c r="D78" s="490"/>
      <c r="E78" s="1040"/>
      <c r="F78" s="255"/>
      <c r="G78" s="1038"/>
      <c r="H78" s="1038"/>
      <c r="I78" s="1323"/>
      <c r="J78" s="24"/>
      <c r="K78" s="24"/>
      <c r="L78" s="24"/>
      <c r="M78" s="24"/>
      <c r="N78" s="24"/>
      <c r="O78" s="24"/>
      <c r="P78" s="101" t="str">
        <f t="shared" si="99"/>
        <v>MP</v>
      </c>
      <c r="Q78" s="493" t="str">
        <f t="shared" si="92"/>
        <v/>
      </c>
      <c r="R78" s="101"/>
      <c r="S78" s="257" t="e">
        <f t="shared" si="96"/>
        <v>#DIV/0!</v>
      </c>
      <c r="T78" s="1503">
        <f t="shared" si="47"/>
        <v>0</v>
      </c>
      <c r="U78" s="1477"/>
      <c r="V78" s="258"/>
      <c r="W78" s="102"/>
      <c r="X78" s="400">
        <f t="shared" si="135"/>
        <v>0</v>
      </c>
      <c r="Y78" s="913"/>
      <c r="Z78" s="299">
        <f t="shared" si="100"/>
        <v>0</v>
      </c>
      <c r="AA78" s="259">
        <f>ROUND(IFERROR(SUM($AI$6/$AI$7*Q78/O78)+('Inbound Freight New'!$A$3*CZ78/R78),0),2)</f>
        <v>0</v>
      </c>
      <c r="AB78" s="260">
        <f t="shared" si="101"/>
        <v>0</v>
      </c>
      <c r="AC78" s="259">
        <f t="shared" si="136"/>
        <v>0</v>
      </c>
      <c r="AD78" s="261"/>
      <c r="AE78" s="260">
        <f t="shared" si="102"/>
        <v>0</v>
      </c>
      <c r="AF78" s="262">
        <f t="shared" si="137"/>
        <v>0</v>
      </c>
      <c r="AG78" s="263">
        <f t="shared" si="103"/>
        <v>0</v>
      </c>
      <c r="AH78" s="316">
        <f t="shared" si="138"/>
        <v>0.02</v>
      </c>
      <c r="AI78" s="262">
        <f t="shared" si="139"/>
        <v>0</v>
      </c>
      <c r="AJ78" s="703">
        <f t="shared" si="140"/>
        <v>0</v>
      </c>
      <c r="AK78" s="1302">
        <f t="shared" si="141"/>
        <v>0</v>
      </c>
      <c r="AL78" s="703">
        <f t="shared" si="142"/>
        <v>0.02</v>
      </c>
      <c r="AM78" s="262">
        <f t="shared" si="104"/>
        <v>0</v>
      </c>
      <c r="AN78" s="102"/>
      <c r="AO78" s="102"/>
      <c r="AP78" s="264">
        <f t="shared" si="105"/>
        <v>0</v>
      </c>
      <c r="AQ78" s="265">
        <f t="shared" si="97"/>
        <v>0</v>
      </c>
      <c r="AR78" s="266">
        <f t="shared" si="143"/>
        <v>0</v>
      </c>
      <c r="AS78" s="265">
        <f t="shared" si="106"/>
        <v>0</v>
      </c>
      <c r="AT78" s="267">
        <f t="shared" si="107"/>
        <v>0</v>
      </c>
      <c r="AU78" s="268"/>
      <c r="AV78" s="267"/>
      <c r="AW78" s="24"/>
      <c r="AX78" s="24"/>
      <c r="AY78" s="487"/>
      <c r="AZ78" s="270"/>
      <c r="BA78" s="256"/>
      <c r="BB78" s="256"/>
      <c r="BC78" s="256"/>
      <c r="BD78" s="256"/>
      <c r="BE78" s="490"/>
      <c r="BF78" s="490" t="str">
        <f t="shared" si="63"/>
        <v/>
      </c>
      <c r="BG78" s="493" t="str">
        <f t="shared" si="108"/>
        <v/>
      </c>
      <c r="BH78" s="490"/>
      <c r="BI78" s="490"/>
      <c r="BJ78" s="490"/>
      <c r="BK78" s="490"/>
      <c r="BL78" s="490"/>
      <c r="BM78" s="490"/>
      <c r="BN78" s="319"/>
      <c r="BO78" s="319"/>
      <c r="BP78" s="319"/>
      <c r="BQ78" s="319" t="str">
        <f t="shared" si="109"/>
        <v/>
      </c>
      <c r="BR78" s="439" t="str">
        <f t="shared" si="144"/>
        <v/>
      </c>
      <c r="BS78" s="439" t="str">
        <f t="shared" si="145"/>
        <v/>
      </c>
      <c r="BT78" s="439" t="str">
        <f t="shared" si="146"/>
        <v/>
      </c>
      <c r="BU78" s="440" t="str">
        <f t="shared" si="16"/>
        <v/>
      </c>
      <c r="BV78" s="440" t="str">
        <f t="shared" si="17"/>
        <v/>
      </c>
      <c r="BW78" s="440" t="str">
        <f t="shared" si="18"/>
        <v/>
      </c>
      <c r="BX78" s="440" t="str">
        <f t="shared" si="67"/>
        <v/>
      </c>
      <c r="BY78" s="440" t="str">
        <f t="shared" si="110"/>
        <v/>
      </c>
      <c r="BZ78" s="440" t="str">
        <f t="shared" si="111"/>
        <v/>
      </c>
      <c r="CA78" s="440" t="str">
        <f t="shared" si="112"/>
        <v/>
      </c>
      <c r="CB78" s="663" t="str">
        <f t="shared" si="147"/>
        <v/>
      </c>
      <c r="CC78" s="663" t="str">
        <f t="shared" si="148"/>
        <v/>
      </c>
      <c r="CD78" s="663" t="str">
        <f t="shared" si="149"/>
        <v/>
      </c>
      <c r="CE78" s="663" t="str">
        <f t="shared" si="150"/>
        <v/>
      </c>
      <c r="CF78" s="663" t="str">
        <f t="shared" si="151"/>
        <v/>
      </c>
      <c r="CG78" s="439" t="str">
        <f t="shared" si="152"/>
        <v/>
      </c>
      <c r="CH78" s="440"/>
      <c r="CI78" s="440"/>
      <c r="CJ78" s="440"/>
      <c r="CK78" s="440"/>
      <c r="CL78" s="440"/>
      <c r="CM78" s="440"/>
      <c r="CN78" s="729" t="str">
        <f t="shared" si="153"/>
        <v/>
      </c>
      <c r="CO78" s="729" t="str">
        <f t="shared" si="154"/>
        <v/>
      </c>
      <c r="CP78" s="729" t="str">
        <f t="shared" si="155"/>
        <v/>
      </c>
      <c r="CQ78" s="729" t="str">
        <f t="shared" si="156"/>
        <v/>
      </c>
      <c r="CR78" s="729" t="str">
        <f t="shared" si="157"/>
        <v/>
      </c>
      <c r="CS78" s="729" t="str">
        <f t="shared" si="158"/>
        <v/>
      </c>
      <c r="CT78" s="729" t="str">
        <f t="shared" si="159"/>
        <v/>
      </c>
      <c r="CU78" s="729" t="str">
        <f t="shared" si="160"/>
        <v/>
      </c>
      <c r="CV78" s="729" t="str">
        <f t="shared" si="161"/>
        <v/>
      </c>
      <c r="CW78" s="16" t="str">
        <f t="shared" si="162"/>
        <v/>
      </c>
      <c r="CX78" s="16" t="str">
        <f t="shared" si="163"/>
        <v/>
      </c>
      <c r="CY78" s="16" t="str">
        <f t="shared" si="164"/>
        <v/>
      </c>
      <c r="CZ78" s="650">
        <f t="shared" si="165"/>
        <v>0</v>
      </c>
      <c r="DB78" s="652"/>
      <c r="DC78" s="655">
        <f t="shared" si="113"/>
        <v>0</v>
      </c>
      <c r="DD78" s="654" t="str">
        <f t="shared" si="114"/>
        <v/>
      </c>
      <c r="DE78" s="650">
        <f t="shared" si="115"/>
        <v>0</v>
      </c>
      <c r="EG78" s="16">
        <f>IFERROR(VLOOKUP(B78,'SUBCATS INTERNAL USE'!A:D,3,0),10000)</f>
        <v>10000</v>
      </c>
      <c r="EH78" s="16">
        <f t="shared" si="116"/>
        <v>10000</v>
      </c>
      <c r="EI78" s="16">
        <f t="shared" si="117"/>
        <v>1</v>
      </c>
      <c r="EJ78" s="16">
        <f t="shared" si="167"/>
        <v>19</v>
      </c>
      <c r="EK78" s="16">
        <f>IFERROR(VLOOKUP(B78,'SUBCATS INTERNAL USE'!G:I,3,0), 10000)</f>
        <v>10000</v>
      </c>
      <c r="EN78" s="163">
        <f t="shared" si="118"/>
        <v>1</v>
      </c>
      <c r="EO78" s="163">
        <f t="shared" si="119"/>
        <v>1</v>
      </c>
      <c r="EP78" s="163">
        <f t="shared" si="120"/>
        <v>1</v>
      </c>
      <c r="EQ78" s="163">
        <f t="shared" si="121"/>
        <v>1</v>
      </c>
      <c r="ER78" s="163">
        <f t="shared" si="122"/>
        <v>1</v>
      </c>
      <c r="ES78" s="163">
        <f t="shared" si="123"/>
        <v>1</v>
      </c>
      <c r="ET78" s="163">
        <f t="shared" si="124"/>
        <v>1</v>
      </c>
      <c r="EU78" s="163">
        <f t="shared" si="125"/>
        <v>1</v>
      </c>
      <c r="EV78" s="163">
        <f t="shared" si="126"/>
        <v>0</v>
      </c>
      <c r="EW78" s="163">
        <f t="shared" si="127"/>
        <v>1</v>
      </c>
      <c r="EX78" s="163">
        <f t="shared" si="128"/>
        <v>1</v>
      </c>
      <c r="EY78" s="163">
        <f t="shared" si="129"/>
        <v>1</v>
      </c>
      <c r="EZ78" s="163">
        <f t="shared" si="130"/>
        <v>1</v>
      </c>
      <c r="FA78" s="163">
        <f t="shared" si="131"/>
        <v>1</v>
      </c>
      <c r="FB78" s="163">
        <f t="shared" si="132"/>
        <v>1</v>
      </c>
      <c r="FC78" s="163">
        <f t="shared" si="133"/>
        <v>14</v>
      </c>
      <c r="FD78" s="163">
        <f t="shared" si="134"/>
        <v>0</v>
      </c>
      <c r="FF78" s="16">
        <f t="shared" si="166"/>
        <v>0</v>
      </c>
      <c r="FG78" s="16" t="str">
        <f t="shared" si="45"/>
        <v>1</v>
      </c>
    </row>
    <row r="79" spans="1:163" s="52" customFormat="1" ht="11.25" customHeight="1">
      <c r="A79" s="1040">
        <v>65</v>
      </c>
      <c r="B79" s="490"/>
      <c r="C79" s="490" t="str">
        <f t="shared" si="98"/>
        <v/>
      </c>
      <c r="D79" s="490"/>
      <c r="E79" s="1040"/>
      <c r="F79" s="255"/>
      <c r="G79" s="1038"/>
      <c r="H79" s="1038"/>
      <c r="I79" s="1323"/>
      <c r="J79" s="24"/>
      <c r="K79" s="24"/>
      <c r="L79" s="24"/>
      <c r="M79" s="24"/>
      <c r="N79" s="24"/>
      <c r="O79" s="24"/>
      <c r="P79" s="101" t="str">
        <f t="shared" si="99"/>
        <v>MP</v>
      </c>
      <c r="Q79" s="493" t="str">
        <f t="shared" si="92"/>
        <v/>
      </c>
      <c r="R79" s="101"/>
      <c r="S79" s="257" t="e">
        <f t="shared" si="96"/>
        <v>#DIV/0!</v>
      </c>
      <c r="T79" s="1503">
        <f t="shared" si="47"/>
        <v>0</v>
      </c>
      <c r="U79" s="1477"/>
      <c r="V79" s="258"/>
      <c r="W79" s="102"/>
      <c r="X79" s="400">
        <f t="shared" si="135"/>
        <v>0</v>
      </c>
      <c r="Y79" s="913"/>
      <c r="Z79" s="299">
        <f t="shared" si="100"/>
        <v>0</v>
      </c>
      <c r="AA79" s="259">
        <f>ROUND(IFERROR(SUM($AI$6/$AI$7*Q79/O79)+('Inbound Freight New'!$A$3*CZ79/R79),0),2)</f>
        <v>0</v>
      </c>
      <c r="AB79" s="260">
        <f t="shared" si="101"/>
        <v>0</v>
      </c>
      <c r="AC79" s="259">
        <f t="shared" si="136"/>
        <v>0</v>
      </c>
      <c r="AD79" s="261"/>
      <c r="AE79" s="260">
        <f t="shared" si="102"/>
        <v>0</v>
      </c>
      <c r="AF79" s="262">
        <f t="shared" si="137"/>
        <v>0</v>
      </c>
      <c r="AG79" s="263">
        <f t="shared" si="103"/>
        <v>0</v>
      </c>
      <c r="AH79" s="316">
        <f t="shared" si="138"/>
        <v>0.02</v>
      </c>
      <c r="AI79" s="262">
        <f t="shared" si="139"/>
        <v>0</v>
      </c>
      <c r="AJ79" s="703">
        <f t="shared" si="140"/>
        <v>0</v>
      </c>
      <c r="AK79" s="1302">
        <f t="shared" si="141"/>
        <v>0</v>
      </c>
      <c r="AL79" s="703">
        <f t="shared" si="142"/>
        <v>0.02</v>
      </c>
      <c r="AM79" s="262">
        <f t="shared" si="104"/>
        <v>0</v>
      </c>
      <c r="AN79" s="102"/>
      <c r="AO79" s="102"/>
      <c r="AP79" s="264">
        <f t="shared" si="105"/>
        <v>0</v>
      </c>
      <c r="AQ79" s="265">
        <f t="shared" si="97"/>
        <v>0</v>
      </c>
      <c r="AR79" s="266">
        <f t="shared" si="143"/>
        <v>0</v>
      </c>
      <c r="AS79" s="265">
        <f t="shared" si="106"/>
        <v>0</v>
      </c>
      <c r="AT79" s="267">
        <f t="shared" si="107"/>
        <v>0</v>
      </c>
      <c r="AU79" s="268"/>
      <c r="AV79" s="267"/>
      <c r="AW79" s="24"/>
      <c r="AX79" s="24"/>
      <c r="AY79" s="487"/>
      <c r="AZ79" s="270"/>
      <c r="BA79" s="256"/>
      <c r="BB79" s="256"/>
      <c r="BC79" s="256"/>
      <c r="BD79" s="256"/>
      <c r="BE79" s="490"/>
      <c r="BF79" s="490" t="str">
        <f t="shared" si="63"/>
        <v/>
      </c>
      <c r="BG79" s="493" t="str">
        <f t="shared" si="108"/>
        <v/>
      </c>
      <c r="BH79" s="490"/>
      <c r="BI79" s="490"/>
      <c r="BJ79" s="490"/>
      <c r="BK79" s="490"/>
      <c r="BL79" s="490"/>
      <c r="BM79" s="490"/>
      <c r="BN79" s="319"/>
      <c r="BO79" s="319"/>
      <c r="BP79" s="319"/>
      <c r="BQ79" s="319" t="str">
        <f t="shared" si="109"/>
        <v/>
      </c>
      <c r="BR79" s="439" t="str">
        <f t="shared" si="144"/>
        <v/>
      </c>
      <c r="BS79" s="439" t="str">
        <f t="shared" si="145"/>
        <v/>
      </c>
      <c r="BT79" s="439" t="str">
        <f t="shared" si="146"/>
        <v/>
      </c>
      <c r="BU79" s="440" t="str">
        <f t="shared" ref="BU79:BU142" si="168">IF(AND($AY79&lt;&gt;"",IFERROR(VLOOKUP($AY79,seas,4,0),"")&lt;&gt;"Deco"),"See Planner",IF($AX79&lt;&gt;"","See Alloc",IFERROR(BX79*(1+$CA79),"")))</f>
        <v/>
      </c>
      <c r="BV79" s="440" t="str">
        <f t="shared" ref="BV79:BV142" si="169">IF(AND($AY79&lt;&gt;"",IFERROR(VLOOKUP($AY79,seas,4,0),"")&lt;&gt;"Deco"),"See Planner",IF($AX79&lt;&gt;"","See Alloc",IFERROR(BY79/($BY79+$BZ79)*(1-$BU79),"")))</f>
        <v/>
      </c>
      <c r="BW79" s="440" t="str">
        <f t="shared" ref="BW79:BW142" si="170">IF(AND($AY79&lt;&gt;"",IFERROR(VLOOKUP($AY79,seas,4,0),"")&lt;&gt;"Deco"),"See Planner",IF($AX79&lt;&gt;"","See Alloc",IFERROR(BZ79/($BY79+$BZ79)*(1-$BU79),"")))</f>
        <v/>
      </c>
      <c r="BX79" s="440" t="str">
        <f t="shared" ref="BX79:BX142" si="171">IFERROR(VLOOKUP(B79,dc,BX$13,0),"")</f>
        <v/>
      </c>
      <c r="BY79" s="440" t="str">
        <f t="shared" si="110"/>
        <v/>
      </c>
      <c r="BZ79" s="440" t="str">
        <f t="shared" si="111"/>
        <v/>
      </c>
      <c r="CA79" s="440" t="str">
        <f t="shared" si="112"/>
        <v/>
      </c>
      <c r="CB79" s="663" t="str">
        <f t="shared" si="147"/>
        <v/>
      </c>
      <c r="CC79" s="663" t="str">
        <f t="shared" si="148"/>
        <v/>
      </c>
      <c r="CD79" s="663" t="str">
        <f t="shared" si="149"/>
        <v/>
      </c>
      <c r="CE79" s="663" t="str">
        <f t="shared" si="150"/>
        <v/>
      </c>
      <c r="CF79" s="663" t="str">
        <f t="shared" si="151"/>
        <v/>
      </c>
      <c r="CG79" s="439" t="str">
        <f t="shared" si="152"/>
        <v/>
      </c>
      <c r="CH79" s="440"/>
      <c r="CI79" s="440"/>
      <c r="CJ79" s="440"/>
      <c r="CK79" s="440"/>
      <c r="CL79" s="440"/>
      <c r="CM79" s="440"/>
      <c r="CN79" s="729" t="str">
        <f t="shared" si="153"/>
        <v/>
      </c>
      <c r="CO79" s="729" t="str">
        <f t="shared" si="154"/>
        <v/>
      </c>
      <c r="CP79" s="729" t="str">
        <f t="shared" si="155"/>
        <v/>
      </c>
      <c r="CQ79" s="729" t="str">
        <f t="shared" si="156"/>
        <v/>
      </c>
      <c r="CR79" s="729" t="str">
        <f t="shared" si="157"/>
        <v/>
      </c>
      <c r="CS79" s="729" t="str">
        <f t="shared" si="158"/>
        <v/>
      </c>
      <c r="CT79" s="729" t="str">
        <f t="shared" si="159"/>
        <v/>
      </c>
      <c r="CU79" s="729" t="str">
        <f t="shared" si="160"/>
        <v/>
      </c>
      <c r="CV79" s="729" t="str">
        <f t="shared" si="161"/>
        <v/>
      </c>
      <c r="CW79" s="16" t="str">
        <f t="shared" si="162"/>
        <v/>
      </c>
      <c r="CX79" s="16" t="str">
        <f t="shared" si="163"/>
        <v/>
      </c>
      <c r="CY79" s="16" t="str">
        <f t="shared" si="164"/>
        <v/>
      </c>
      <c r="CZ79" s="650">
        <f t="shared" si="165"/>
        <v>0</v>
      </c>
      <c r="DB79" s="652"/>
      <c r="DC79" s="655">
        <f t="shared" si="113"/>
        <v>0</v>
      </c>
      <c r="DD79" s="654" t="str">
        <f t="shared" si="114"/>
        <v/>
      </c>
      <c r="DE79" s="650">
        <f t="shared" si="115"/>
        <v>0</v>
      </c>
      <c r="EG79" s="16">
        <f>IFERROR(VLOOKUP(B79,'SUBCATS INTERNAL USE'!A:D,3,0),10000)</f>
        <v>10000</v>
      </c>
      <c r="EH79" s="16">
        <f t="shared" si="116"/>
        <v>10000</v>
      </c>
      <c r="EI79" s="16">
        <f t="shared" si="117"/>
        <v>1</v>
      </c>
      <c r="EJ79" s="16">
        <f t="shared" si="167"/>
        <v>19</v>
      </c>
      <c r="EK79" s="16">
        <f>IFERROR(VLOOKUP(B79,'SUBCATS INTERNAL USE'!G:I,3,0), 10000)</f>
        <v>10000</v>
      </c>
      <c r="EN79" s="163">
        <f t="shared" si="118"/>
        <v>1</v>
      </c>
      <c r="EO79" s="163">
        <f t="shared" si="119"/>
        <v>1</v>
      </c>
      <c r="EP79" s="163">
        <f t="shared" si="120"/>
        <v>1</v>
      </c>
      <c r="EQ79" s="163">
        <f t="shared" si="121"/>
        <v>1</v>
      </c>
      <c r="ER79" s="163">
        <f t="shared" si="122"/>
        <v>1</v>
      </c>
      <c r="ES79" s="163">
        <f t="shared" si="123"/>
        <v>1</v>
      </c>
      <c r="ET79" s="163">
        <f t="shared" si="124"/>
        <v>1</v>
      </c>
      <c r="EU79" s="163">
        <f t="shared" si="125"/>
        <v>1</v>
      </c>
      <c r="EV79" s="163">
        <f t="shared" si="126"/>
        <v>0</v>
      </c>
      <c r="EW79" s="163">
        <f t="shared" si="127"/>
        <v>1</v>
      </c>
      <c r="EX79" s="163">
        <f t="shared" si="128"/>
        <v>1</v>
      </c>
      <c r="EY79" s="163">
        <f t="shared" si="129"/>
        <v>1</v>
      </c>
      <c r="EZ79" s="163">
        <f t="shared" si="130"/>
        <v>1</v>
      </c>
      <c r="FA79" s="163">
        <f t="shared" si="131"/>
        <v>1</v>
      </c>
      <c r="FB79" s="163">
        <f t="shared" si="132"/>
        <v>1</v>
      </c>
      <c r="FC79" s="163">
        <f t="shared" si="133"/>
        <v>14</v>
      </c>
      <c r="FD79" s="163">
        <f t="shared" si="134"/>
        <v>0</v>
      </c>
      <c r="FF79" s="16">
        <f t="shared" si="166"/>
        <v>0</v>
      </c>
      <c r="FG79" s="16" t="str">
        <f t="shared" ref="FG79:FG142" si="172">IFERROR(IF($G$13="YES",0,IF(VLOOKUP(B79,ptnr,5,0)="Y",0,1)),"1")</f>
        <v>1</v>
      </c>
    </row>
    <row r="80" spans="1:163" s="52" customFormat="1" ht="11.25" customHeight="1">
      <c r="A80" s="1040">
        <v>66</v>
      </c>
      <c r="B80" s="490"/>
      <c r="C80" s="490" t="str">
        <f t="shared" si="98"/>
        <v/>
      </c>
      <c r="D80" s="490"/>
      <c r="E80" s="1040"/>
      <c r="F80" s="255"/>
      <c r="G80" s="1038"/>
      <c r="H80" s="1038"/>
      <c r="I80" s="1323"/>
      <c r="J80" s="24"/>
      <c r="K80" s="24"/>
      <c r="L80" s="24"/>
      <c r="M80" s="24"/>
      <c r="N80" s="24"/>
      <c r="O80" s="24"/>
      <c r="P80" s="101" t="str">
        <f t="shared" si="99"/>
        <v>MP</v>
      </c>
      <c r="Q80" s="493" t="str">
        <f t="shared" si="92"/>
        <v/>
      </c>
      <c r="R80" s="101"/>
      <c r="S80" s="257" t="e">
        <f t="shared" si="96"/>
        <v>#DIV/0!</v>
      </c>
      <c r="T80" s="1503">
        <f t="shared" ref="T80:T143" si="173">G$10</f>
        <v>0</v>
      </c>
      <c r="U80" s="1477"/>
      <c r="V80" s="258"/>
      <c r="W80" s="102"/>
      <c r="X80" s="400">
        <f t="shared" si="135"/>
        <v>0</v>
      </c>
      <c r="Y80" s="913"/>
      <c r="Z80" s="299">
        <f t="shared" si="100"/>
        <v>0</v>
      </c>
      <c r="AA80" s="259">
        <f>ROUND(IFERROR(SUM($AI$6/$AI$7*Q80/O80)+('Inbound Freight New'!$A$3*CZ80/R80),0),2)</f>
        <v>0</v>
      </c>
      <c r="AB80" s="260">
        <f t="shared" si="101"/>
        <v>0</v>
      </c>
      <c r="AC80" s="259">
        <f t="shared" si="136"/>
        <v>0</v>
      </c>
      <c r="AD80" s="261"/>
      <c r="AE80" s="260">
        <f t="shared" si="102"/>
        <v>0</v>
      </c>
      <c r="AF80" s="262">
        <f t="shared" si="137"/>
        <v>0</v>
      </c>
      <c r="AG80" s="263">
        <f t="shared" si="103"/>
        <v>0</v>
      </c>
      <c r="AH80" s="316">
        <f t="shared" si="138"/>
        <v>0.02</v>
      </c>
      <c r="AI80" s="262">
        <f t="shared" si="139"/>
        <v>0</v>
      </c>
      <c r="AJ80" s="703">
        <f t="shared" si="140"/>
        <v>0</v>
      </c>
      <c r="AK80" s="1302">
        <f t="shared" si="141"/>
        <v>0</v>
      </c>
      <c r="AL80" s="703">
        <f t="shared" si="142"/>
        <v>0.02</v>
      </c>
      <c r="AM80" s="262">
        <f t="shared" si="104"/>
        <v>0</v>
      </c>
      <c r="AN80" s="102"/>
      <c r="AO80" s="102"/>
      <c r="AP80" s="264">
        <f t="shared" si="105"/>
        <v>0</v>
      </c>
      <c r="AQ80" s="265">
        <f t="shared" si="97"/>
        <v>0</v>
      </c>
      <c r="AR80" s="266">
        <f t="shared" si="143"/>
        <v>0</v>
      </c>
      <c r="AS80" s="265">
        <f t="shared" si="106"/>
        <v>0</v>
      </c>
      <c r="AT80" s="267">
        <f t="shared" si="107"/>
        <v>0</v>
      </c>
      <c r="AU80" s="268"/>
      <c r="AV80" s="267"/>
      <c r="AW80" s="24"/>
      <c r="AX80" s="24"/>
      <c r="AY80" s="487"/>
      <c r="AZ80" s="270"/>
      <c r="BA80" s="256"/>
      <c r="BB80" s="256"/>
      <c r="BC80" s="256"/>
      <c r="BD80" s="256"/>
      <c r="BE80" s="490"/>
      <c r="BF80" s="490" t="str">
        <f t="shared" ref="BF80:BF143" si="174">IF($P80="","",IF($G$13="NO",IF($P80&lt;&gt;"BP",IF($FK$14=0,IF(($FG80&lt;&gt;1),"RT","ST"),"ST"),""),""))</f>
        <v/>
      </c>
      <c r="BG80" s="493" t="str">
        <f t="shared" si="108"/>
        <v/>
      </c>
      <c r="BH80" s="490"/>
      <c r="BI80" s="490"/>
      <c r="BJ80" s="490"/>
      <c r="BK80" s="490"/>
      <c r="BL80" s="490"/>
      <c r="BM80" s="490"/>
      <c r="BN80" s="319"/>
      <c r="BO80" s="319"/>
      <c r="BP80" s="319"/>
      <c r="BQ80" s="319" t="str">
        <f t="shared" si="109"/>
        <v/>
      </c>
      <c r="BR80" s="439" t="str">
        <f t="shared" si="144"/>
        <v/>
      </c>
      <c r="BS80" s="439" t="str">
        <f t="shared" si="145"/>
        <v/>
      </c>
      <c r="BT80" s="439" t="str">
        <f t="shared" si="146"/>
        <v/>
      </c>
      <c r="BU80" s="440" t="str">
        <f t="shared" si="168"/>
        <v/>
      </c>
      <c r="BV80" s="440" t="str">
        <f t="shared" si="169"/>
        <v/>
      </c>
      <c r="BW80" s="440" t="str">
        <f t="shared" si="170"/>
        <v/>
      </c>
      <c r="BX80" s="440" t="str">
        <f t="shared" si="171"/>
        <v/>
      </c>
      <c r="BY80" s="440" t="str">
        <f t="shared" si="110"/>
        <v/>
      </c>
      <c r="BZ80" s="440" t="str">
        <f t="shared" si="111"/>
        <v/>
      </c>
      <c r="CA80" s="440" t="str">
        <f t="shared" si="112"/>
        <v/>
      </c>
      <c r="CB80" s="663" t="str">
        <f t="shared" si="147"/>
        <v/>
      </c>
      <c r="CC80" s="663" t="str">
        <f t="shared" si="148"/>
        <v/>
      </c>
      <c r="CD80" s="663" t="str">
        <f t="shared" si="149"/>
        <v/>
      </c>
      <c r="CE80" s="663" t="str">
        <f t="shared" si="150"/>
        <v/>
      </c>
      <c r="CF80" s="663" t="str">
        <f t="shared" si="151"/>
        <v/>
      </c>
      <c r="CG80" s="439" t="str">
        <f t="shared" si="152"/>
        <v/>
      </c>
      <c r="CH80" s="440"/>
      <c r="CI80" s="440"/>
      <c r="CJ80" s="440"/>
      <c r="CK80" s="440"/>
      <c r="CL80" s="440"/>
      <c r="CM80" s="440"/>
      <c r="CN80" s="729" t="str">
        <f t="shared" si="153"/>
        <v/>
      </c>
      <c r="CO80" s="729" t="str">
        <f t="shared" si="154"/>
        <v/>
      </c>
      <c r="CP80" s="729" t="str">
        <f t="shared" si="155"/>
        <v/>
      </c>
      <c r="CQ80" s="729" t="str">
        <f t="shared" si="156"/>
        <v/>
      </c>
      <c r="CR80" s="729" t="str">
        <f t="shared" si="157"/>
        <v/>
      </c>
      <c r="CS80" s="729" t="str">
        <f t="shared" si="158"/>
        <v/>
      </c>
      <c r="CT80" s="729" t="str">
        <f t="shared" si="159"/>
        <v/>
      </c>
      <c r="CU80" s="729" t="str">
        <f t="shared" si="160"/>
        <v/>
      </c>
      <c r="CV80" s="729" t="str">
        <f t="shared" si="161"/>
        <v/>
      </c>
      <c r="CW80" s="16" t="str">
        <f t="shared" si="162"/>
        <v/>
      </c>
      <c r="CX80" s="16" t="str">
        <f t="shared" si="163"/>
        <v/>
      </c>
      <c r="CY80" s="16" t="str">
        <f t="shared" si="164"/>
        <v/>
      </c>
      <c r="CZ80" s="650">
        <f t="shared" si="165"/>
        <v>0</v>
      </c>
      <c r="DB80" s="652"/>
      <c r="DC80" s="655">
        <f t="shared" si="113"/>
        <v>0</v>
      </c>
      <c r="DD80" s="654" t="str">
        <f t="shared" si="114"/>
        <v/>
      </c>
      <c r="DE80" s="650">
        <f t="shared" si="115"/>
        <v>0</v>
      </c>
      <c r="EG80" s="16">
        <f>IFERROR(VLOOKUP(B80,'SUBCATS INTERNAL USE'!A:D,3,0),10000)</f>
        <v>10000</v>
      </c>
      <c r="EH80" s="16">
        <f t="shared" si="116"/>
        <v>10000</v>
      </c>
      <c r="EI80" s="16">
        <f t="shared" si="117"/>
        <v>1</v>
      </c>
      <c r="EJ80" s="16">
        <f t="shared" si="167"/>
        <v>19</v>
      </c>
      <c r="EK80" s="16">
        <f>IFERROR(VLOOKUP(B80,'SUBCATS INTERNAL USE'!G:I,3,0), 10000)</f>
        <v>10000</v>
      </c>
      <c r="EN80" s="163">
        <f t="shared" si="118"/>
        <v>1</v>
      </c>
      <c r="EO80" s="163">
        <f t="shared" si="119"/>
        <v>1</v>
      </c>
      <c r="EP80" s="163">
        <f t="shared" si="120"/>
        <v>1</v>
      </c>
      <c r="EQ80" s="163">
        <f t="shared" si="121"/>
        <v>1</v>
      </c>
      <c r="ER80" s="163">
        <f t="shared" si="122"/>
        <v>1</v>
      </c>
      <c r="ES80" s="163">
        <f t="shared" si="123"/>
        <v>1</v>
      </c>
      <c r="ET80" s="163">
        <f t="shared" si="124"/>
        <v>1</v>
      </c>
      <c r="EU80" s="163">
        <f t="shared" si="125"/>
        <v>1</v>
      </c>
      <c r="EV80" s="163">
        <f t="shared" si="126"/>
        <v>0</v>
      </c>
      <c r="EW80" s="163">
        <f t="shared" si="127"/>
        <v>1</v>
      </c>
      <c r="EX80" s="163">
        <f t="shared" si="128"/>
        <v>1</v>
      </c>
      <c r="EY80" s="163">
        <f t="shared" si="129"/>
        <v>1</v>
      </c>
      <c r="EZ80" s="163">
        <f t="shared" si="130"/>
        <v>1</v>
      </c>
      <c r="FA80" s="163">
        <f t="shared" si="131"/>
        <v>1</v>
      </c>
      <c r="FB80" s="163">
        <f t="shared" si="132"/>
        <v>1</v>
      </c>
      <c r="FC80" s="163">
        <f t="shared" si="133"/>
        <v>14</v>
      </c>
      <c r="FD80" s="163">
        <f t="shared" si="134"/>
        <v>0</v>
      </c>
      <c r="FF80" s="16">
        <f t="shared" si="166"/>
        <v>0</v>
      </c>
      <c r="FG80" s="16" t="str">
        <f t="shared" si="172"/>
        <v>1</v>
      </c>
    </row>
    <row r="81" spans="1:163" s="52" customFormat="1" ht="11.25" customHeight="1">
      <c r="A81" s="1040">
        <v>67</v>
      </c>
      <c r="B81" s="490"/>
      <c r="C81" s="490" t="str">
        <f t="shared" si="98"/>
        <v/>
      </c>
      <c r="D81" s="490"/>
      <c r="E81" s="1040"/>
      <c r="F81" s="255"/>
      <c r="G81" s="1038"/>
      <c r="H81" s="1038"/>
      <c r="I81" s="1323"/>
      <c r="J81" s="24"/>
      <c r="K81" s="24"/>
      <c r="L81" s="24"/>
      <c r="M81" s="24"/>
      <c r="N81" s="24"/>
      <c r="O81" s="24"/>
      <c r="P81" s="101" t="str">
        <f t="shared" si="99"/>
        <v>MP</v>
      </c>
      <c r="Q81" s="493" t="str">
        <f t="shared" si="92"/>
        <v/>
      </c>
      <c r="R81" s="101"/>
      <c r="S81" s="257" t="e">
        <f t="shared" si="96"/>
        <v>#DIV/0!</v>
      </c>
      <c r="T81" s="1503">
        <f t="shared" si="173"/>
        <v>0</v>
      </c>
      <c r="U81" s="1477"/>
      <c r="V81" s="258"/>
      <c r="W81" s="102"/>
      <c r="X81" s="400">
        <f t="shared" si="135"/>
        <v>0</v>
      </c>
      <c r="Y81" s="913"/>
      <c r="Z81" s="299">
        <f t="shared" si="100"/>
        <v>0</v>
      </c>
      <c r="AA81" s="259">
        <f>ROUND(IFERROR(SUM($AI$6/$AI$7*Q81/O81)+('Inbound Freight New'!$A$3*CZ81/R81),0),2)</f>
        <v>0</v>
      </c>
      <c r="AB81" s="260">
        <f t="shared" si="101"/>
        <v>0</v>
      </c>
      <c r="AC81" s="259">
        <f t="shared" si="136"/>
        <v>0</v>
      </c>
      <c r="AD81" s="261"/>
      <c r="AE81" s="260">
        <f t="shared" si="102"/>
        <v>0</v>
      </c>
      <c r="AF81" s="262">
        <f t="shared" si="137"/>
        <v>0</v>
      </c>
      <c r="AG81" s="263">
        <f t="shared" si="103"/>
        <v>0</v>
      </c>
      <c r="AH81" s="316">
        <f t="shared" si="138"/>
        <v>0.02</v>
      </c>
      <c r="AI81" s="262">
        <f t="shared" si="139"/>
        <v>0</v>
      </c>
      <c r="AJ81" s="703">
        <f t="shared" si="140"/>
        <v>0</v>
      </c>
      <c r="AK81" s="1302">
        <f t="shared" si="141"/>
        <v>0</v>
      </c>
      <c r="AL81" s="703">
        <f t="shared" si="142"/>
        <v>0.02</v>
      </c>
      <c r="AM81" s="262">
        <f t="shared" si="104"/>
        <v>0</v>
      </c>
      <c r="AN81" s="102"/>
      <c r="AO81" s="102"/>
      <c r="AP81" s="264">
        <f t="shared" si="105"/>
        <v>0</v>
      </c>
      <c r="AQ81" s="265">
        <f t="shared" si="97"/>
        <v>0</v>
      </c>
      <c r="AR81" s="266">
        <f t="shared" si="143"/>
        <v>0</v>
      </c>
      <c r="AS81" s="265">
        <f t="shared" si="106"/>
        <v>0</v>
      </c>
      <c r="AT81" s="267">
        <f t="shared" si="107"/>
        <v>0</v>
      </c>
      <c r="AU81" s="268"/>
      <c r="AV81" s="267"/>
      <c r="AW81" s="24"/>
      <c r="AX81" s="24"/>
      <c r="AY81" s="487"/>
      <c r="AZ81" s="270"/>
      <c r="BA81" s="256"/>
      <c r="BB81" s="256"/>
      <c r="BC81" s="256"/>
      <c r="BD81" s="256"/>
      <c r="BE81" s="490"/>
      <c r="BF81" s="490" t="str">
        <f t="shared" si="174"/>
        <v/>
      </c>
      <c r="BG81" s="493" t="str">
        <f t="shared" si="108"/>
        <v/>
      </c>
      <c r="BH81" s="490"/>
      <c r="BI81" s="490"/>
      <c r="BJ81" s="490"/>
      <c r="BK81" s="490"/>
      <c r="BL81" s="490"/>
      <c r="BM81" s="490"/>
      <c r="BN81" s="319"/>
      <c r="BO81" s="319"/>
      <c r="BP81" s="319"/>
      <c r="BQ81" s="319" t="str">
        <f t="shared" si="109"/>
        <v/>
      </c>
      <c r="BR81" s="439" t="str">
        <f t="shared" si="144"/>
        <v/>
      </c>
      <c r="BS81" s="439" t="str">
        <f t="shared" si="145"/>
        <v/>
      </c>
      <c r="BT81" s="439" t="str">
        <f t="shared" si="146"/>
        <v/>
      </c>
      <c r="BU81" s="440" t="str">
        <f t="shared" si="168"/>
        <v/>
      </c>
      <c r="BV81" s="440" t="str">
        <f t="shared" si="169"/>
        <v/>
      </c>
      <c r="BW81" s="440" t="str">
        <f t="shared" si="170"/>
        <v/>
      </c>
      <c r="BX81" s="440" t="str">
        <f t="shared" si="171"/>
        <v/>
      </c>
      <c r="BY81" s="440" t="str">
        <f t="shared" si="110"/>
        <v/>
      </c>
      <c r="BZ81" s="440" t="str">
        <f t="shared" si="111"/>
        <v/>
      </c>
      <c r="CA81" s="440" t="str">
        <f t="shared" si="112"/>
        <v/>
      </c>
      <c r="CB81" s="663" t="str">
        <f t="shared" si="147"/>
        <v/>
      </c>
      <c r="CC81" s="663" t="str">
        <f t="shared" si="148"/>
        <v/>
      </c>
      <c r="CD81" s="663" t="str">
        <f t="shared" si="149"/>
        <v/>
      </c>
      <c r="CE81" s="663" t="str">
        <f t="shared" si="150"/>
        <v/>
      </c>
      <c r="CF81" s="663" t="str">
        <f t="shared" si="151"/>
        <v/>
      </c>
      <c r="CG81" s="439" t="str">
        <f t="shared" si="152"/>
        <v/>
      </c>
      <c r="CH81" s="440"/>
      <c r="CI81" s="440"/>
      <c r="CJ81" s="440"/>
      <c r="CK81" s="440"/>
      <c r="CL81" s="440"/>
      <c r="CM81" s="440"/>
      <c r="CN81" s="729" t="str">
        <f t="shared" si="153"/>
        <v/>
      </c>
      <c r="CO81" s="729" t="str">
        <f t="shared" si="154"/>
        <v/>
      </c>
      <c r="CP81" s="729" t="str">
        <f t="shared" si="155"/>
        <v/>
      </c>
      <c r="CQ81" s="729" t="str">
        <f t="shared" si="156"/>
        <v/>
      </c>
      <c r="CR81" s="729" t="str">
        <f t="shared" si="157"/>
        <v/>
      </c>
      <c r="CS81" s="729" t="str">
        <f t="shared" si="158"/>
        <v/>
      </c>
      <c r="CT81" s="729" t="str">
        <f t="shared" si="159"/>
        <v/>
      </c>
      <c r="CU81" s="729" t="str">
        <f t="shared" si="160"/>
        <v/>
      </c>
      <c r="CV81" s="729" t="str">
        <f t="shared" si="161"/>
        <v/>
      </c>
      <c r="CW81" s="16" t="str">
        <f t="shared" si="162"/>
        <v/>
      </c>
      <c r="CX81" s="16" t="str">
        <f t="shared" si="163"/>
        <v/>
      </c>
      <c r="CY81" s="16" t="str">
        <f t="shared" si="164"/>
        <v/>
      </c>
      <c r="CZ81" s="650">
        <f t="shared" si="165"/>
        <v>0</v>
      </c>
      <c r="DB81" s="652"/>
      <c r="DC81" s="655">
        <f t="shared" si="113"/>
        <v>0</v>
      </c>
      <c r="DD81" s="654" t="str">
        <f t="shared" si="114"/>
        <v/>
      </c>
      <c r="DE81" s="650">
        <f t="shared" si="115"/>
        <v>0</v>
      </c>
      <c r="EG81" s="16">
        <f>IFERROR(VLOOKUP(B81,'SUBCATS INTERNAL USE'!A:D,3,0),10000)</f>
        <v>10000</v>
      </c>
      <c r="EH81" s="16">
        <f t="shared" si="116"/>
        <v>10000</v>
      </c>
      <c r="EI81" s="16">
        <f t="shared" si="117"/>
        <v>1</v>
      </c>
      <c r="EJ81" s="16">
        <f t="shared" si="167"/>
        <v>19</v>
      </c>
      <c r="EK81" s="16">
        <f>IFERROR(VLOOKUP(B81,'SUBCATS INTERNAL USE'!G:I,3,0), 10000)</f>
        <v>10000</v>
      </c>
      <c r="EN81" s="163">
        <f t="shared" si="118"/>
        <v>1</v>
      </c>
      <c r="EO81" s="163">
        <f t="shared" si="119"/>
        <v>1</v>
      </c>
      <c r="EP81" s="163">
        <f t="shared" si="120"/>
        <v>1</v>
      </c>
      <c r="EQ81" s="163">
        <f t="shared" si="121"/>
        <v>1</v>
      </c>
      <c r="ER81" s="163">
        <f t="shared" si="122"/>
        <v>1</v>
      </c>
      <c r="ES81" s="163">
        <f t="shared" si="123"/>
        <v>1</v>
      </c>
      <c r="ET81" s="163">
        <f t="shared" si="124"/>
        <v>1</v>
      </c>
      <c r="EU81" s="163">
        <f t="shared" si="125"/>
        <v>1</v>
      </c>
      <c r="EV81" s="163">
        <f t="shared" si="126"/>
        <v>0</v>
      </c>
      <c r="EW81" s="163">
        <f t="shared" si="127"/>
        <v>1</v>
      </c>
      <c r="EX81" s="163">
        <f t="shared" si="128"/>
        <v>1</v>
      </c>
      <c r="EY81" s="163">
        <f t="shared" si="129"/>
        <v>1</v>
      </c>
      <c r="EZ81" s="163">
        <f t="shared" si="130"/>
        <v>1</v>
      </c>
      <c r="FA81" s="163">
        <f t="shared" si="131"/>
        <v>1</v>
      </c>
      <c r="FB81" s="163">
        <f t="shared" si="132"/>
        <v>1</v>
      </c>
      <c r="FC81" s="163">
        <f t="shared" si="133"/>
        <v>14</v>
      </c>
      <c r="FD81" s="163">
        <f t="shared" si="134"/>
        <v>0</v>
      </c>
      <c r="FF81" s="16">
        <f t="shared" si="166"/>
        <v>0</v>
      </c>
      <c r="FG81" s="16" t="str">
        <f t="shared" si="172"/>
        <v>1</v>
      </c>
    </row>
    <row r="82" spans="1:163" s="52" customFormat="1" ht="11.25" customHeight="1">
      <c r="A82" s="1040">
        <v>68</v>
      </c>
      <c r="B82" s="490"/>
      <c r="C82" s="490" t="str">
        <f t="shared" si="98"/>
        <v/>
      </c>
      <c r="D82" s="490"/>
      <c r="E82" s="1040"/>
      <c r="F82" s="255"/>
      <c r="G82" s="1038"/>
      <c r="H82" s="1038"/>
      <c r="I82" s="1323"/>
      <c r="J82" s="24"/>
      <c r="K82" s="24"/>
      <c r="L82" s="24"/>
      <c r="M82" s="24"/>
      <c r="N82" s="24"/>
      <c r="O82" s="24"/>
      <c r="P82" s="101" t="str">
        <f t="shared" si="99"/>
        <v>MP</v>
      </c>
      <c r="Q82" s="493" t="str">
        <f t="shared" si="92"/>
        <v/>
      </c>
      <c r="R82" s="101"/>
      <c r="S82" s="257" t="e">
        <f t="shared" si="96"/>
        <v>#DIV/0!</v>
      </c>
      <c r="T82" s="1503">
        <f t="shared" si="173"/>
        <v>0</v>
      </c>
      <c r="U82" s="1477"/>
      <c r="V82" s="258"/>
      <c r="W82" s="102"/>
      <c r="X82" s="400">
        <f t="shared" si="135"/>
        <v>0</v>
      </c>
      <c r="Y82" s="913"/>
      <c r="Z82" s="299">
        <f t="shared" si="100"/>
        <v>0</v>
      </c>
      <c r="AA82" s="259">
        <f>ROUND(IFERROR(SUM($AI$6/$AI$7*Q82/O82)+('Inbound Freight New'!$A$3*CZ82/R82),0),2)</f>
        <v>0</v>
      </c>
      <c r="AB82" s="260">
        <f t="shared" si="101"/>
        <v>0</v>
      </c>
      <c r="AC82" s="259">
        <f t="shared" si="136"/>
        <v>0</v>
      </c>
      <c r="AD82" s="261"/>
      <c r="AE82" s="260">
        <f t="shared" si="102"/>
        <v>0</v>
      </c>
      <c r="AF82" s="262">
        <f t="shared" si="137"/>
        <v>0</v>
      </c>
      <c r="AG82" s="263">
        <f t="shared" si="103"/>
        <v>0</v>
      </c>
      <c r="AH82" s="316">
        <f t="shared" si="138"/>
        <v>0.02</v>
      </c>
      <c r="AI82" s="262">
        <f t="shared" si="139"/>
        <v>0</v>
      </c>
      <c r="AJ82" s="703">
        <f t="shared" si="140"/>
        <v>0</v>
      </c>
      <c r="AK82" s="1302">
        <f t="shared" si="141"/>
        <v>0</v>
      </c>
      <c r="AL82" s="703">
        <f t="shared" si="142"/>
        <v>0.02</v>
      </c>
      <c r="AM82" s="262">
        <f t="shared" si="104"/>
        <v>0</v>
      </c>
      <c r="AN82" s="102"/>
      <c r="AO82" s="102"/>
      <c r="AP82" s="264">
        <f t="shared" si="105"/>
        <v>0</v>
      </c>
      <c r="AQ82" s="265">
        <f t="shared" si="97"/>
        <v>0</v>
      </c>
      <c r="AR82" s="266">
        <f t="shared" si="143"/>
        <v>0</v>
      </c>
      <c r="AS82" s="265">
        <f t="shared" si="106"/>
        <v>0</v>
      </c>
      <c r="AT82" s="267">
        <f t="shared" si="107"/>
        <v>0</v>
      </c>
      <c r="AU82" s="268"/>
      <c r="AV82" s="267"/>
      <c r="AW82" s="24"/>
      <c r="AX82" s="24"/>
      <c r="AY82" s="487"/>
      <c r="AZ82" s="270"/>
      <c r="BA82" s="256"/>
      <c r="BB82" s="256"/>
      <c r="BC82" s="256"/>
      <c r="BD82" s="256"/>
      <c r="BE82" s="490"/>
      <c r="BF82" s="490" t="str">
        <f t="shared" si="174"/>
        <v/>
      </c>
      <c r="BG82" s="493" t="str">
        <f t="shared" si="108"/>
        <v/>
      </c>
      <c r="BH82" s="490"/>
      <c r="BI82" s="490"/>
      <c r="BJ82" s="490"/>
      <c r="BK82" s="490"/>
      <c r="BL82" s="490"/>
      <c r="BM82" s="490"/>
      <c r="BN82" s="319"/>
      <c r="BO82" s="319"/>
      <c r="BP82" s="319"/>
      <c r="BQ82" s="319" t="str">
        <f t="shared" si="109"/>
        <v/>
      </c>
      <c r="BR82" s="439" t="str">
        <f t="shared" si="144"/>
        <v/>
      </c>
      <c r="BS82" s="439" t="str">
        <f t="shared" si="145"/>
        <v/>
      </c>
      <c r="BT82" s="439" t="str">
        <f t="shared" si="146"/>
        <v/>
      </c>
      <c r="BU82" s="440" t="str">
        <f t="shared" si="168"/>
        <v/>
      </c>
      <c r="BV82" s="440" t="str">
        <f t="shared" si="169"/>
        <v/>
      </c>
      <c r="BW82" s="440" t="str">
        <f t="shared" si="170"/>
        <v/>
      </c>
      <c r="BX82" s="440" t="str">
        <f t="shared" si="171"/>
        <v/>
      </c>
      <c r="BY82" s="440" t="str">
        <f t="shared" si="110"/>
        <v/>
      </c>
      <c r="BZ82" s="440" t="str">
        <f t="shared" si="111"/>
        <v/>
      </c>
      <c r="CA82" s="440" t="str">
        <f t="shared" si="112"/>
        <v/>
      </c>
      <c r="CB82" s="663" t="str">
        <f t="shared" si="147"/>
        <v/>
      </c>
      <c r="CC82" s="663" t="str">
        <f t="shared" si="148"/>
        <v/>
      </c>
      <c r="CD82" s="663" t="str">
        <f t="shared" si="149"/>
        <v/>
      </c>
      <c r="CE82" s="663" t="str">
        <f t="shared" si="150"/>
        <v/>
      </c>
      <c r="CF82" s="663" t="str">
        <f t="shared" si="151"/>
        <v/>
      </c>
      <c r="CG82" s="439" t="str">
        <f t="shared" si="152"/>
        <v/>
      </c>
      <c r="CH82" s="440"/>
      <c r="CI82" s="440"/>
      <c r="CJ82" s="440"/>
      <c r="CK82" s="440"/>
      <c r="CL82" s="440"/>
      <c r="CM82" s="440"/>
      <c r="CN82" s="729" t="str">
        <f t="shared" si="153"/>
        <v/>
      </c>
      <c r="CO82" s="729" t="str">
        <f t="shared" si="154"/>
        <v/>
      </c>
      <c r="CP82" s="729" t="str">
        <f t="shared" si="155"/>
        <v/>
      </c>
      <c r="CQ82" s="729" t="str">
        <f t="shared" si="156"/>
        <v/>
      </c>
      <c r="CR82" s="729" t="str">
        <f t="shared" si="157"/>
        <v/>
      </c>
      <c r="CS82" s="729" t="str">
        <f t="shared" si="158"/>
        <v/>
      </c>
      <c r="CT82" s="729" t="str">
        <f t="shared" si="159"/>
        <v/>
      </c>
      <c r="CU82" s="729" t="str">
        <f t="shared" si="160"/>
        <v/>
      </c>
      <c r="CV82" s="729" t="str">
        <f t="shared" si="161"/>
        <v/>
      </c>
      <c r="CW82" s="16" t="str">
        <f t="shared" si="162"/>
        <v/>
      </c>
      <c r="CX82" s="16" t="str">
        <f t="shared" si="163"/>
        <v/>
      </c>
      <c r="CY82" s="16" t="str">
        <f t="shared" si="164"/>
        <v/>
      </c>
      <c r="CZ82" s="650">
        <f t="shared" si="165"/>
        <v>0</v>
      </c>
      <c r="DB82" s="652"/>
      <c r="DC82" s="655">
        <f t="shared" si="113"/>
        <v>0</v>
      </c>
      <c r="DD82" s="654" t="str">
        <f t="shared" si="114"/>
        <v/>
      </c>
      <c r="DE82" s="650">
        <f t="shared" si="115"/>
        <v>0</v>
      </c>
      <c r="EG82" s="16">
        <f>IFERROR(VLOOKUP(B82,'SUBCATS INTERNAL USE'!A:D,3,0),10000)</f>
        <v>10000</v>
      </c>
      <c r="EH82" s="16">
        <f t="shared" si="116"/>
        <v>10000</v>
      </c>
      <c r="EI82" s="16">
        <f t="shared" si="117"/>
        <v>1</v>
      </c>
      <c r="EJ82" s="16">
        <f t="shared" si="167"/>
        <v>19</v>
      </c>
      <c r="EK82" s="16">
        <f>IFERROR(VLOOKUP(B82,'SUBCATS INTERNAL USE'!G:I,3,0), 10000)</f>
        <v>10000</v>
      </c>
      <c r="EN82" s="163">
        <f t="shared" si="118"/>
        <v>1</v>
      </c>
      <c r="EO82" s="163">
        <f t="shared" si="119"/>
        <v>1</v>
      </c>
      <c r="EP82" s="163">
        <f t="shared" si="120"/>
        <v>1</v>
      </c>
      <c r="EQ82" s="163">
        <f t="shared" si="121"/>
        <v>1</v>
      </c>
      <c r="ER82" s="163">
        <f t="shared" si="122"/>
        <v>1</v>
      </c>
      <c r="ES82" s="163">
        <f t="shared" si="123"/>
        <v>1</v>
      </c>
      <c r="ET82" s="163">
        <f t="shared" si="124"/>
        <v>1</v>
      </c>
      <c r="EU82" s="163">
        <f t="shared" si="125"/>
        <v>1</v>
      </c>
      <c r="EV82" s="163">
        <f t="shared" si="126"/>
        <v>0</v>
      </c>
      <c r="EW82" s="163">
        <f t="shared" si="127"/>
        <v>1</v>
      </c>
      <c r="EX82" s="163">
        <f t="shared" si="128"/>
        <v>1</v>
      </c>
      <c r="EY82" s="163">
        <f t="shared" si="129"/>
        <v>1</v>
      </c>
      <c r="EZ82" s="163">
        <f t="shared" si="130"/>
        <v>1</v>
      </c>
      <c r="FA82" s="163">
        <f t="shared" si="131"/>
        <v>1</v>
      </c>
      <c r="FB82" s="163">
        <f t="shared" si="132"/>
        <v>1</v>
      </c>
      <c r="FC82" s="163">
        <f t="shared" si="133"/>
        <v>14</v>
      </c>
      <c r="FD82" s="163">
        <f t="shared" si="134"/>
        <v>0</v>
      </c>
      <c r="FF82" s="16">
        <f t="shared" si="166"/>
        <v>0</v>
      </c>
      <c r="FG82" s="16" t="str">
        <f t="shared" si="172"/>
        <v>1</v>
      </c>
    </row>
    <row r="83" spans="1:163" s="52" customFormat="1" ht="11.25" customHeight="1">
      <c r="A83" s="1040">
        <v>69</v>
      </c>
      <c r="B83" s="490"/>
      <c r="C83" s="490" t="str">
        <f t="shared" si="98"/>
        <v/>
      </c>
      <c r="D83" s="490"/>
      <c r="E83" s="1040"/>
      <c r="F83" s="255"/>
      <c r="G83" s="1038"/>
      <c r="H83" s="1038"/>
      <c r="I83" s="1323"/>
      <c r="J83" s="24"/>
      <c r="K83" s="24"/>
      <c r="L83" s="24"/>
      <c r="M83" s="24"/>
      <c r="N83" s="24"/>
      <c r="O83" s="24"/>
      <c r="P83" s="101" t="str">
        <f t="shared" si="99"/>
        <v>MP</v>
      </c>
      <c r="Q83" s="493" t="str">
        <f t="shared" si="92"/>
        <v/>
      </c>
      <c r="R83" s="101"/>
      <c r="S83" s="257" t="e">
        <f t="shared" si="96"/>
        <v>#DIV/0!</v>
      </c>
      <c r="T83" s="1503">
        <f t="shared" si="173"/>
        <v>0</v>
      </c>
      <c r="U83" s="1477"/>
      <c r="V83" s="258"/>
      <c r="W83" s="102"/>
      <c r="X83" s="400">
        <f t="shared" si="135"/>
        <v>0</v>
      </c>
      <c r="Y83" s="913"/>
      <c r="Z83" s="299">
        <f t="shared" si="100"/>
        <v>0</v>
      </c>
      <c r="AA83" s="259">
        <f>ROUND(IFERROR(SUM($AI$6/$AI$7*Q83/O83)+('Inbound Freight New'!$A$3*CZ83/R83),0),2)</f>
        <v>0</v>
      </c>
      <c r="AB83" s="260">
        <f t="shared" si="101"/>
        <v>0</v>
      </c>
      <c r="AC83" s="259">
        <f t="shared" si="136"/>
        <v>0</v>
      </c>
      <c r="AD83" s="261"/>
      <c r="AE83" s="260">
        <f t="shared" si="102"/>
        <v>0</v>
      </c>
      <c r="AF83" s="262">
        <f t="shared" si="137"/>
        <v>0</v>
      </c>
      <c r="AG83" s="263">
        <f t="shared" si="103"/>
        <v>0</v>
      </c>
      <c r="AH83" s="316">
        <f t="shared" si="138"/>
        <v>0.02</v>
      </c>
      <c r="AI83" s="262">
        <f t="shared" si="139"/>
        <v>0</v>
      </c>
      <c r="AJ83" s="703">
        <f t="shared" si="140"/>
        <v>0</v>
      </c>
      <c r="AK83" s="1302">
        <f t="shared" si="141"/>
        <v>0</v>
      </c>
      <c r="AL83" s="703">
        <f t="shared" si="142"/>
        <v>0.02</v>
      </c>
      <c r="AM83" s="262">
        <f t="shared" si="104"/>
        <v>0</v>
      </c>
      <c r="AN83" s="102"/>
      <c r="AO83" s="102"/>
      <c r="AP83" s="264">
        <f t="shared" si="105"/>
        <v>0</v>
      </c>
      <c r="AQ83" s="265">
        <f t="shared" si="97"/>
        <v>0</v>
      </c>
      <c r="AR83" s="266">
        <f t="shared" si="143"/>
        <v>0</v>
      </c>
      <c r="AS83" s="265">
        <f t="shared" si="106"/>
        <v>0</v>
      </c>
      <c r="AT83" s="267">
        <f t="shared" si="107"/>
        <v>0</v>
      </c>
      <c r="AU83" s="268"/>
      <c r="AV83" s="267"/>
      <c r="AW83" s="24"/>
      <c r="AX83" s="24"/>
      <c r="AY83" s="487"/>
      <c r="AZ83" s="270"/>
      <c r="BA83" s="256"/>
      <c r="BB83" s="256"/>
      <c r="BC83" s="256"/>
      <c r="BD83" s="256"/>
      <c r="BE83" s="490"/>
      <c r="BF83" s="490" t="str">
        <f t="shared" si="174"/>
        <v/>
      </c>
      <c r="BG83" s="493" t="str">
        <f t="shared" si="108"/>
        <v/>
      </c>
      <c r="BH83" s="490"/>
      <c r="BI83" s="490"/>
      <c r="BJ83" s="490"/>
      <c r="BK83" s="490"/>
      <c r="BL83" s="490"/>
      <c r="BM83" s="490"/>
      <c r="BN83" s="319"/>
      <c r="BO83" s="319"/>
      <c r="BP83" s="319"/>
      <c r="BQ83" s="319" t="str">
        <f t="shared" si="109"/>
        <v/>
      </c>
      <c r="BR83" s="439" t="str">
        <f t="shared" si="144"/>
        <v/>
      </c>
      <c r="BS83" s="439" t="str">
        <f t="shared" si="145"/>
        <v/>
      </c>
      <c r="BT83" s="439" t="str">
        <f t="shared" si="146"/>
        <v/>
      </c>
      <c r="BU83" s="440" t="str">
        <f t="shared" si="168"/>
        <v/>
      </c>
      <c r="BV83" s="440" t="str">
        <f t="shared" si="169"/>
        <v/>
      </c>
      <c r="BW83" s="440" t="str">
        <f t="shared" si="170"/>
        <v/>
      </c>
      <c r="BX83" s="440" t="str">
        <f t="shared" si="171"/>
        <v/>
      </c>
      <c r="BY83" s="440" t="str">
        <f t="shared" si="110"/>
        <v/>
      </c>
      <c r="BZ83" s="440" t="str">
        <f t="shared" si="111"/>
        <v/>
      </c>
      <c r="CA83" s="440" t="str">
        <f t="shared" si="112"/>
        <v/>
      </c>
      <c r="CB83" s="663" t="str">
        <f t="shared" si="147"/>
        <v/>
      </c>
      <c r="CC83" s="663" t="str">
        <f t="shared" si="148"/>
        <v/>
      </c>
      <c r="CD83" s="663" t="str">
        <f t="shared" si="149"/>
        <v/>
      </c>
      <c r="CE83" s="663" t="str">
        <f t="shared" si="150"/>
        <v/>
      </c>
      <c r="CF83" s="663" t="str">
        <f t="shared" si="151"/>
        <v/>
      </c>
      <c r="CG83" s="439" t="str">
        <f t="shared" si="152"/>
        <v/>
      </c>
      <c r="CH83" s="440"/>
      <c r="CI83" s="440"/>
      <c r="CJ83" s="440"/>
      <c r="CK83" s="440"/>
      <c r="CL83" s="440"/>
      <c r="CM83" s="440"/>
      <c r="CN83" s="729" t="str">
        <f t="shared" si="153"/>
        <v/>
      </c>
      <c r="CO83" s="729" t="str">
        <f t="shared" si="154"/>
        <v/>
      </c>
      <c r="CP83" s="729" t="str">
        <f t="shared" si="155"/>
        <v/>
      </c>
      <c r="CQ83" s="729" t="str">
        <f t="shared" si="156"/>
        <v/>
      </c>
      <c r="CR83" s="729" t="str">
        <f t="shared" si="157"/>
        <v/>
      </c>
      <c r="CS83" s="729" t="str">
        <f t="shared" si="158"/>
        <v/>
      </c>
      <c r="CT83" s="729" t="str">
        <f t="shared" si="159"/>
        <v/>
      </c>
      <c r="CU83" s="729" t="str">
        <f t="shared" si="160"/>
        <v/>
      </c>
      <c r="CV83" s="729" t="str">
        <f t="shared" si="161"/>
        <v/>
      </c>
      <c r="CW83" s="16" t="str">
        <f t="shared" si="162"/>
        <v/>
      </c>
      <c r="CX83" s="16" t="str">
        <f t="shared" si="163"/>
        <v/>
      </c>
      <c r="CY83" s="16" t="str">
        <f t="shared" si="164"/>
        <v/>
      </c>
      <c r="CZ83" s="650">
        <f t="shared" si="165"/>
        <v>0</v>
      </c>
      <c r="DB83" s="652"/>
      <c r="DC83" s="655">
        <f t="shared" si="113"/>
        <v>0</v>
      </c>
      <c r="DD83" s="654" t="str">
        <f t="shared" si="114"/>
        <v/>
      </c>
      <c r="DE83" s="650">
        <f t="shared" si="115"/>
        <v>0</v>
      </c>
      <c r="EG83" s="16">
        <f>IFERROR(VLOOKUP(B83,'SUBCATS INTERNAL USE'!A:D,3,0),10000)</f>
        <v>10000</v>
      </c>
      <c r="EH83" s="16">
        <f t="shared" si="116"/>
        <v>10000</v>
      </c>
      <c r="EI83" s="16">
        <f t="shared" si="117"/>
        <v>1</v>
      </c>
      <c r="EJ83" s="16">
        <f t="shared" si="167"/>
        <v>19</v>
      </c>
      <c r="EK83" s="16">
        <f>IFERROR(VLOOKUP(B83,'SUBCATS INTERNAL USE'!G:I,3,0), 10000)</f>
        <v>10000</v>
      </c>
      <c r="EN83" s="163">
        <f t="shared" si="118"/>
        <v>1</v>
      </c>
      <c r="EO83" s="163">
        <f t="shared" si="119"/>
        <v>1</v>
      </c>
      <c r="EP83" s="163">
        <f t="shared" si="120"/>
        <v>1</v>
      </c>
      <c r="EQ83" s="163">
        <f t="shared" si="121"/>
        <v>1</v>
      </c>
      <c r="ER83" s="163">
        <f t="shared" si="122"/>
        <v>1</v>
      </c>
      <c r="ES83" s="163">
        <f t="shared" si="123"/>
        <v>1</v>
      </c>
      <c r="ET83" s="163">
        <f t="shared" si="124"/>
        <v>1</v>
      </c>
      <c r="EU83" s="163">
        <f t="shared" si="125"/>
        <v>1</v>
      </c>
      <c r="EV83" s="163">
        <f t="shared" si="126"/>
        <v>0</v>
      </c>
      <c r="EW83" s="163">
        <f t="shared" si="127"/>
        <v>1</v>
      </c>
      <c r="EX83" s="163">
        <f t="shared" si="128"/>
        <v>1</v>
      </c>
      <c r="EY83" s="163">
        <f t="shared" si="129"/>
        <v>1</v>
      </c>
      <c r="EZ83" s="163">
        <f t="shared" si="130"/>
        <v>1</v>
      </c>
      <c r="FA83" s="163">
        <f t="shared" si="131"/>
        <v>1</v>
      </c>
      <c r="FB83" s="163">
        <f t="shared" si="132"/>
        <v>1</v>
      </c>
      <c r="FC83" s="163">
        <f t="shared" si="133"/>
        <v>14</v>
      </c>
      <c r="FD83" s="163">
        <f t="shared" si="134"/>
        <v>0</v>
      </c>
      <c r="FF83" s="16">
        <f t="shared" si="166"/>
        <v>0</v>
      </c>
      <c r="FG83" s="16" t="str">
        <f t="shared" si="172"/>
        <v>1</v>
      </c>
    </row>
    <row r="84" spans="1:163" s="52" customFormat="1" ht="11.25" customHeight="1">
      <c r="A84" s="1040">
        <v>70</v>
      </c>
      <c r="B84" s="490"/>
      <c r="C84" s="490" t="str">
        <f t="shared" si="98"/>
        <v/>
      </c>
      <c r="D84" s="490"/>
      <c r="E84" s="1040"/>
      <c r="F84" s="255"/>
      <c r="G84" s="1038"/>
      <c r="H84" s="1038"/>
      <c r="I84" s="1323"/>
      <c r="J84" s="24"/>
      <c r="K84" s="24"/>
      <c r="L84" s="24"/>
      <c r="M84" s="24"/>
      <c r="N84" s="24"/>
      <c r="O84" s="24"/>
      <c r="P84" s="101" t="str">
        <f t="shared" si="99"/>
        <v>MP</v>
      </c>
      <c r="Q84" s="493" t="str">
        <f t="shared" si="92"/>
        <v/>
      </c>
      <c r="R84" s="101"/>
      <c r="S84" s="257" t="e">
        <f t="shared" si="96"/>
        <v>#DIV/0!</v>
      </c>
      <c r="T84" s="1503">
        <f t="shared" si="173"/>
        <v>0</v>
      </c>
      <c r="U84" s="1477"/>
      <c r="V84" s="258"/>
      <c r="W84" s="102"/>
      <c r="X84" s="400">
        <f t="shared" si="135"/>
        <v>0</v>
      </c>
      <c r="Y84" s="913"/>
      <c r="Z84" s="299">
        <f t="shared" si="100"/>
        <v>0</v>
      </c>
      <c r="AA84" s="259">
        <f>ROUND(IFERROR(SUM($AI$6/$AI$7*Q84/O84)+('Inbound Freight New'!$A$3*CZ84/R84),0),2)</f>
        <v>0</v>
      </c>
      <c r="AB84" s="260">
        <f t="shared" si="101"/>
        <v>0</v>
      </c>
      <c r="AC84" s="259">
        <f t="shared" si="136"/>
        <v>0</v>
      </c>
      <c r="AD84" s="261"/>
      <c r="AE84" s="260">
        <f t="shared" si="102"/>
        <v>0</v>
      </c>
      <c r="AF84" s="262">
        <f t="shared" si="137"/>
        <v>0</v>
      </c>
      <c r="AG84" s="263">
        <f t="shared" si="103"/>
        <v>0</v>
      </c>
      <c r="AH84" s="316">
        <f t="shared" si="138"/>
        <v>0.02</v>
      </c>
      <c r="AI84" s="262">
        <f t="shared" si="139"/>
        <v>0</v>
      </c>
      <c r="AJ84" s="703">
        <f t="shared" si="140"/>
        <v>0</v>
      </c>
      <c r="AK84" s="1302">
        <f t="shared" si="141"/>
        <v>0</v>
      </c>
      <c r="AL84" s="703">
        <f t="shared" si="142"/>
        <v>0.02</v>
      </c>
      <c r="AM84" s="262">
        <f t="shared" si="104"/>
        <v>0</v>
      </c>
      <c r="AN84" s="102"/>
      <c r="AO84" s="102"/>
      <c r="AP84" s="264">
        <f t="shared" si="105"/>
        <v>0</v>
      </c>
      <c r="AQ84" s="265">
        <f t="shared" si="97"/>
        <v>0</v>
      </c>
      <c r="AR84" s="266">
        <f t="shared" si="143"/>
        <v>0</v>
      </c>
      <c r="AS84" s="265">
        <f t="shared" si="106"/>
        <v>0</v>
      </c>
      <c r="AT84" s="267">
        <f t="shared" si="107"/>
        <v>0</v>
      </c>
      <c r="AU84" s="268"/>
      <c r="AV84" s="267"/>
      <c r="AW84" s="24"/>
      <c r="AX84" s="24"/>
      <c r="AY84" s="487"/>
      <c r="AZ84" s="270"/>
      <c r="BA84" s="256"/>
      <c r="BB84" s="256"/>
      <c r="BC84" s="256"/>
      <c r="BD84" s="256"/>
      <c r="BE84" s="490"/>
      <c r="BF84" s="490" t="str">
        <f t="shared" si="174"/>
        <v/>
      </c>
      <c r="BG84" s="493" t="str">
        <f t="shared" si="108"/>
        <v/>
      </c>
      <c r="BH84" s="490"/>
      <c r="BI84" s="490"/>
      <c r="BJ84" s="490"/>
      <c r="BK84" s="490"/>
      <c r="BL84" s="490"/>
      <c r="BM84" s="490"/>
      <c r="BN84" s="319"/>
      <c r="BO84" s="319"/>
      <c r="BP84" s="319"/>
      <c r="BQ84" s="319" t="str">
        <f t="shared" si="109"/>
        <v/>
      </c>
      <c r="BR84" s="439" t="str">
        <f t="shared" si="144"/>
        <v/>
      </c>
      <c r="BS84" s="439" t="str">
        <f t="shared" si="145"/>
        <v/>
      </c>
      <c r="BT84" s="439" t="str">
        <f t="shared" si="146"/>
        <v/>
      </c>
      <c r="BU84" s="440" t="str">
        <f t="shared" si="168"/>
        <v/>
      </c>
      <c r="BV84" s="440" t="str">
        <f t="shared" si="169"/>
        <v/>
      </c>
      <c r="BW84" s="440" t="str">
        <f t="shared" si="170"/>
        <v/>
      </c>
      <c r="BX84" s="440" t="str">
        <f t="shared" si="171"/>
        <v/>
      </c>
      <c r="BY84" s="440" t="str">
        <f t="shared" si="110"/>
        <v/>
      </c>
      <c r="BZ84" s="440" t="str">
        <f t="shared" si="111"/>
        <v/>
      </c>
      <c r="CA84" s="440" t="str">
        <f t="shared" si="112"/>
        <v/>
      </c>
      <c r="CB84" s="663" t="str">
        <f t="shared" si="147"/>
        <v/>
      </c>
      <c r="CC84" s="663" t="str">
        <f t="shared" si="148"/>
        <v/>
      </c>
      <c r="CD84" s="663" t="str">
        <f t="shared" si="149"/>
        <v/>
      </c>
      <c r="CE84" s="663" t="str">
        <f t="shared" si="150"/>
        <v/>
      </c>
      <c r="CF84" s="663" t="str">
        <f t="shared" si="151"/>
        <v/>
      </c>
      <c r="CG84" s="439" t="str">
        <f t="shared" si="152"/>
        <v/>
      </c>
      <c r="CH84" s="440"/>
      <c r="CI84" s="440"/>
      <c r="CJ84" s="440"/>
      <c r="CK84" s="440"/>
      <c r="CL84" s="440"/>
      <c r="CM84" s="440"/>
      <c r="CN84" s="729" t="str">
        <f t="shared" si="153"/>
        <v/>
      </c>
      <c r="CO84" s="729" t="str">
        <f t="shared" si="154"/>
        <v/>
      </c>
      <c r="CP84" s="729" t="str">
        <f t="shared" si="155"/>
        <v/>
      </c>
      <c r="CQ84" s="729" t="str">
        <f t="shared" si="156"/>
        <v/>
      </c>
      <c r="CR84" s="729" t="str">
        <f t="shared" si="157"/>
        <v/>
      </c>
      <c r="CS84" s="729" t="str">
        <f t="shared" si="158"/>
        <v/>
      </c>
      <c r="CT84" s="729" t="str">
        <f t="shared" si="159"/>
        <v/>
      </c>
      <c r="CU84" s="729" t="str">
        <f t="shared" si="160"/>
        <v/>
      </c>
      <c r="CV84" s="729" t="str">
        <f t="shared" si="161"/>
        <v/>
      </c>
      <c r="CW84" s="16" t="str">
        <f t="shared" si="162"/>
        <v/>
      </c>
      <c r="CX84" s="16" t="str">
        <f t="shared" si="163"/>
        <v/>
      </c>
      <c r="CY84" s="16" t="str">
        <f t="shared" si="164"/>
        <v/>
      </c>
      <c r="CZ84" s="650">
        <f t="shared" si="165"/>
        <v>0</v>
      </c>
      <c r="DB84" s="652"/>
      <c r="DC84" s="655">
        <f t="shared" si="113"/>
        <v>0</v>
      </c>
      <c r="DD84" s="654" t="str">
        <f t="shared" si="114"/>
        <v/>
      </c>
      <c r="DE84" s="650">
        <f t="shared" si="115"/>
        <v>0</v>
      </c>
      <c r="EG84" s="16">
        <f>IFERROR(VLOOKUP(B84,'SUBCATS INTERNAL USE'!A:D,3,0),10000)</f>
        <v>10000</v>
      </c>
      <c r="EH84" s="16">
        <f t="shared" si="116"/>
        <v>10000</v>
      </c>
      <c r="EI84" s="16">
        <f t="shared" si="117"/>
        <v>1</v>
      </c>
      <c r="EJ84" s="16">
        <f t="shared" si="167"/>
        <v>19</v>
      </c>
      <c r="EK84" s="16">
        <f>IFERROR(VLOOKUP(B84,'SUBCATS INTERNAL USE'!G:I,3,0), 10000)</f>
        <v>10000</v>
      </c>
      <c r="EN84" s="163">
        <f t="shared" si="118"/>
        <v>1</v>
      </c>
      <c r="EO84" s="163">
        <f t="shared" si="119"/>
        <v>1</v>
      </c>
      <c r="EP84" s="163">
        <f t="shared" si="120"/>
        <v>1</v>
      </c>
      <c r="EQ84" s="163">
        <f t="shared" si="121"/>
        <v>1</v>
      </c>
      <c r="ER84" s="163">
        <f t="shared" si="122"/>
        <v>1</v>
      </c>
      <c r="ES84" s="163">
        <f t="shared" si="123"/>
        <v>1</v>
      </c>
      <c r="ET84" s="163">
        <f t="shared" si="124"/>
        <v>1</v>
      </c>
      <c r="EU84" s="163">
        <f t="shared" si="125"/>
        <v>1</v>
      </c>
      <c r="EV84" s="163">
        <f t="shared" si="126"/>
        <v>0</v>
      </c>
      <c r="EW84" s="163">
        <f t="shared" si="127"/>
        <v>1</v>
      </c>
      <c r="EX84" s="163">
        <f t="shared" si="128"/>
        <v>1</v>
      </c>
      <c r="EY84" s="163">
        <f t="shared" si="129"/>
        <v>1</v>
      </c>
      <c r="EZ84" s="163">
        <f t="shared" si="130"/>
        <v>1</v>
      </c>
      <c r="FA84" s="163">
        <f t="shared" si="131"/>
        <v>1</v>
      </c>
      <c r="FB84" s="163">
        <f t="shared" si="132"/>
        <v>1</v>
      </c>
      <c r="FC84" s="163">
        <f t="shared" si="133"/>
        <v>14</v>
      </c>
      <c r="FD84" s="163">
        <f t="shared" si="134"/>
        <v>0</v>
      </c>
      <c r="FF84" s="16">
        <f t="shared" si="166"/>
        <v>0</v>
      </c>
      <c r="FG84" s="16" t="str">
        <f t="shared" si="172"/>
        <v>1</v>
      </c>
    </row>
    <row r="85" spans="1:163" s="52" customFormat="1" ht="11.25" customHeight="1">
      <c r="A85" s="1040">
        <v>71</v>
      </c>
      <c r="B85" s="490"/>
      <c r="C85" s="490" t="str">
        <f t="shared" si="98"/>
        <v/>
      </c>
      <c r="D85" s="490"/>
      <c r="E85" s="1040"/>
      <c r="F85" s="255"/>
      <c r="G85" s="1038"/>
      <c r="H85" s="1038"/>
      <c r="I85" s="1323"/>
      <c r="J85" s="24"/>
      <c r="K85" s="24"/>
      <c r="L85" s="24"/>
      <c r="M85" s="24"/>
      <c r="N85" s="24"/>
      <c r="O85" s="24"/>
      <c r="P85" s="101" t="str">
        <f t="shared" si="99"/>
        <v>MP</v>
      </c>
      <c r="Q85" s="493" t="str">
        <f t="shared" ref="Q85:Q148" si="175">IF(BA85*BB85*BC85&gt;0,(BA85*BB85*BC85)/1728,"")</f>
        <v/>
      </c>
      <c r="R85" s="101"/>
      <c r="S85" s="257" t="e">
        <f t="shared" si="96"/>
        <v>#DIV/0!</v>
      </c>
      <c r="T85" s="1503">
        <f t="shared" si="173"/>
        <v>0</v>
      </c>
      <c r="U85" s="1477"/>
      <c r="V85" s="258"/>
      <c r="W85" s="102"/>
      <c r="X85" s="400">
        <f t="shared" si="135"/>
        <v>0</v>
      </c>
      <c r="Y85" s="913"/>
      <c r="Z85" s="299">
        <f t="shared" si="100"/>
        <v>0</v>
      </c>
      <c r="AA85" s="259">
        <f>ROUND(IFERROR(SUM($AI$6/$AI$7*Q85/O85)+('Inbound Freight New'!$A$3*CZ85/R85),0),2)</f>
        <v>0</v>
      </c>
      <c r="AB85" s="260">
        <f t="shared" si="101"/>
        <v>0</v>
      </c>
      <c r="AC85" s="259">
        <f t="shared" si="136"/>
        <v>0</v>
      </c>
      <c r="AD85" s="261"/>
      <c r="AE85" s="260">
        <f t="shared" si="102"/>
        <v>0</v>
      </c>
      <c r="AF85" s="262">
        <f t="shared" si="137"/>
        <v>0</v>
      </c>
      <c r="AG85" s="263">
        <f t="shared" si="103"/>
        <v>0</v>
      </c>
      <c r="AH85" s="316">
        <f t="shared" si="138"/>
        <v>0.02</v>
      </c>
      <c r="AI85" s="262">
        <f t="shared" si="139"/>
        <v>0</v>
      </c>
      <c r="AJ85" s="703">
        <f t="shared" si="140"/>
        <v>0</v>
      </c>
      <c r="AK85" s="1302">
        <f t="shared" si="141"/>
        <v>0</v>
      </c>
      <c r="AL85" s="703">
        <f t="shared" si="142"/>
        <v>0.02</v>
      </c>
      <c r="AM85" s="262">
        <f t="shared" si="104"/>
        <v>0</v>
      </c>
      <c r="AN85" s="102"/>
      <c r="AO85" s="102"/>
      <c r="AP85" s="264">
        <f t="shared" si="105"/>
        <v>0</v>
      </c>
      <c r="AQ85" s="265">
        <f t="shared" si="97"/>
        <v>0</v>
      </c>
      <c r="AR85" s="266">
        <f t="shared" si="143"/>
        <v>0</v>
      </c>
      <c r="AS85" s="265">
        <f t="shared" si="106"/>
        <v>0</v>
      </c>
      <c r="AT85" s="267">
        <f t="shared" si="107"/>
        <v>0</v>
      </c>
      <c r="AU85" s="268"/>
      <c r="AV85" s="267"/>
      <c r="AW85" s="24"/>
      <c r="AX85" s="24"/>
      <c r="AY85" s="487"/>
      <c r="AZ85" s="270"/>
      <c r="BA85" s="256"/>
      <c r="BB85" s="256"/>
      <c r="BC85" s="256"/>
      <c r="BD85" s="256"/>
      <c r="BE85" s="490"/>
      <c r="BF85" s="490" t="str">
        <f t="shared" si="174"/>
        <v/>
      </c>
      <c r="BG85" s="493" t="str">
        <f t="shared" si="108"/>
        <v/>
      </c>
      <c r="BH85" s="490"/>
      <c r="BI85" s="490"/>
      <c r="BJ85" s="490"/>
      <c r="BK85" s="490"/>
      <c r="BL85" s="490"/>
      <c r="BM85" s="490"/>
      <c r="BN85" s="319"/>
      <c r="BO85" s="319"/>
      <c r="BP85" s="319"/>
      <c r="BQ85" s="319" t="str">
        <f t="shared" si="109"/>
        <v/>
      </c>
      <c r="BR85" s="439" t="str">
        <f t="shared" si="144"/>
        <v/>
      </c>
      <c r="BS85" s="439" t="str">
        <f t="shared" si="145"/>
        <v/>
      </c>
      <c r="BT85" s="439" t="str">
        <f t="shared" si="146"/>
        <v/>
      </c>
      <c r="BU85" s="440" t="str">
        <f t="shared" si="168"/>
        <v/>
      </c>
      <c r="BV85" s="440" t="str">
        <f t="shared" si="169"/>
        <v/>
      </c>
      <c r="BW85" s="440" t="str">
        <f t="shared" si="170"/>
        <v/>
      </c>
      <c r="BX85" s="440" t="str">
        <f t="shared" si="171"/>
        <v/>
      </c>
      <c r="BY85" s="440" t="str">
        <f t="shared" si="110"/>
        <v/>
      </c>
      <c r="BZ85" s="440" t="str">
        <f t="shared" si="111"/>
        <v/>
      </c>
      <c r="CA85" s="440" t="str">
        <f t="shared" si="112"/>
        <v/>
      </c>
      <c r="CB85" s="663" t="str">
        <f t="shared" si="147"/>
        <v/>
      </c>
      <c r="CC85" s="663" t="str">
        <f t="shared" si="148"/>
        <v/>
      </c>
      <c r="CD85" s="663" t="str">
        <f t="shared" si="149"/>
        <v/>
      </c>
      <c r="CE85" s="663" t="str">
        <f t="shared" si="150"/>
        <v/>
      </c>
      <c r="CF85" s="663" t="str">
        <f t="shared" si="151"/>
        <v/>
      </c>
      <c r="CG85" s="439" t="str">
        <f t="shared" si="152"/>
        <v/>
      </c>
      <c r="CH85" s="440"/>
      <c r="CI85" s="440"/>
      <c r="CJ85" s="440"/>
      <c r="CK85" s="440"/>
      <c r="CL85" s="440"/>
      <c r="CM85" s="440"/>
      <c r="CN85" s="729" t="str">
        <f t="shared" si="153"/>
        <v/>
      </c>
      <c r="CO85" s="729" t="str">
        <f t="shared" si="154"/>
        <v/>
      </c>
      <c r="CP85" s="729" t="str">
        <f t="shared" si="155"/>
        <v/>
      </c>
      <c r="CQ85" s="729" t="str">
        <f t="shared" si="156"/>
        <v/>
      </c>
      <c r="CR85" s="729" t="str">
        <f t="shared" si="157"/>
        <v/>
      </c>
      <c r="CS85" s="729" t="str">
        <f t="shared" si="158"/>
        <v/>
      </c>
      <c r="CT85" s="729" t="str">
        <f t="shared" si="159"/>
        <v/>
      </c>
      <c r="CU85" s="729" t="str">
        <f t="shared" si="160"/>
        <v/>
      </c>
      <c r="CV85" s="729" t="str">
        <f t="shared" si="161"/>
        <v/>
      </c>
      <c r="CW85" s="16" t="str">
        <f t="shared" si="162"/>
        <v/>
      </c>
      <c r="CX85" s="16" t="str">
        <f t="shared" si="163"/>
        <v/>
      </c>
      <c r="CY85" s="16" t="str">
        <f t="shared" si="164"/>
        <v/>
      </c>
      <c r="CZ85" s="650">
        <f t="shared" si="165"/>
        <v>0</v>
      </c>
      <c r="DB85" s="652"/>
      <c r="DC85" s="655">
        <f t="shared" si="113"/>
        <v>0</v>
      </c>
      <c r="DD85" s="654" t="str">
        <f t="shared" si="114"/>
        <v/>
      </c>
      <c r="DE85" s="650">
        <f t="shared" si="115"/>
        <v>0</v>
      </c>
      <c r="EG85" s="16">
        <f>IFERROR(VLOOKUP(B85,'SUBCATS INTERNAL USE'!A:D,3,0),10000)</f>
        <v>10000</v>
      </c>
      <c r="EH85" s="16">
        <f t="shared" si="116"/>
        <v>10000</v>
      </c>
      <c r="EI85" s="16">
        <f t="shared" si="117"/>
        <v>1</v>
      </c>
      <c r="EJ85" s="16">
        <f t="shared" si="167"/>
        <v>19</v>
      </c>
      <c r="EK85" s="16">
        <f>IFERROR(VLOOKUP(B85,'SUBCATS INTERNAL USE'!G:I,3,0), 10000)</f>
        <v>10000</v>
      </c>
      <c r="EN85" s="163">
        <f t="shared" si="118"/>
        <v>1</v>
      </c>
      <c r="EO85" s="163">
        <f t="shared" si="119"/>
        <v>1</v>
      </c>
      <c r="EP85" s="163">
        <f t="shared" si="120"/>
        <v>1</v>
      </c>
      <c r="EQ85" s="163">
        <f t="shared" si="121"/>
        <v>1</v>
      </c>
      <c r="ER85" s="163">
        <f t="shared" si="122"/>
        <v>1</v>
      </c>
      <c r="ES85" s="163">
        <f t="shared" si="123"/>
        <v>1</v>
      </c>
      <c r="ET85" s="163">
        <f t="shared" si="124"/>
        <v>1</v>
      </c>
      <c r="EU85" s="163">
        <f t="shared" si="125"/>
        <v>1</v>
      </c>
      <c r="EV85" s="163">
        <f t="shared" si="126"/>
        <v>0</v>
      </c>
      <c r="EW85" s="163">
        <f t="shared" si="127"/>
        <v>1</v>
      </c>
      <c r="EX85" s="163">
        <f t="shared" si="128"/>
        <v>1</v>
      </c>
      <c r="EY85" s="163">
        <f t="shared" si="129"/>
        <v>1</v>
      </c>
      <c r="EZ85" s="163">
        <f t="shared" si="130"/>
        <v>1</v>
      </c>
      <c r="FA85" s="163">
        <f t="shared" si="131"/>
        <v>1</v>
      </c>
      <c r="FB85" s="163">
        <f t="shared" si="132"/>
        <v>1</v>
      </c>
      <c r="FC85" s="163">
        <f t="shared" si="133"/>
        <v>14</v>
      </c>
      <c r="FD85" s="163">
        <f t="shared" si="134"/>
        <v>0</v>
      </c>
      <c r="FF85" s="16">
        <f t="shared" si="166"/>
        <v>0</v>
      </c>
      <c r="FG85" s="16" t="str">
        <f t="shared" si="172"/>
        <v>1</v>
      </c>
    </row>
    <row r="86" spans="1:163" s="52" customFormat="1" ht="11.25" customHeight="1">
      <c r="A86" s="1040">
        <v>72</v>
      </c>
      <c r="B86" s="490"/>
      <c r="C86" s="490" t="str">
        <f t="shared" si="98"/>
        <v/>
      </c>
      <c r="D86" s="490"/>
      <c r="E86" s="1040"/>
      <c r="F86" s="255"/>
      <c r="G86" s="1038"/>
      <c r="H86" s="1038"/>
      <c r="I86" s="1323"/>
      <c r="J86" s="24"/>
      <c r="K86" s="24"/>
      <c r="L86" s="24"/>
      <c r="M86" s="24"/>
      <c r="N86" s="24"/>
      <c r="O86" s="24"/>
      <c r="P86" s="101" t="str">
        <f t="shared" si="99"/>
        <v>MP</v>
      </c>
      <c r="Q86" s="493" t="str">
        <f t="shared" si="175"/>
        <v/>
      </c>
      <c r="R86" s="101"/>
      <c r="S86" s="257" t="e">
        <f t="shared" si="96"/>
        <v>#DIV/0!</v>
      </c>
      <c r="T86" s="1503">
        <f t="shared" si="173"/>
        <v>0</v>
      </c>
      <c r="U86" s="1477"/>
      <c r="V86" s="258"/>
      <c r="W86" s="102"/>
      <c r="X86" s="400">
        <f t="shared" si="135"/>
        <v>0</v>
      </c>
      <c r="Y86" s="913"/>
      <c r="Z86" s="299">
        <f t="shared" si="100"/>
        <v>0</v>
      </c>
      <c r="AA86" s="259">
        <f>ROUND(IFERROR(SUM($AI$6/$AI$7*Q86/O86)+('Inbound Freight New'!$A$3*CZ86/R86),0),2)</f>
        <v>0</v>
      </c>
      <c r="AB86" s="260">
        <f t="shared" si="101"/>
        <v>0</v>
      </c>
      <c r="AC86" s="259">
        <f t="shared" si="136"/>
        <v>0</v>
      </c>
      <c r="AD86" s="261"/>
      <c r="AE86" s="260">
        <f t="shared" si="102"/>
        <v>0</v>
      </c>
      <c r="AF86" s="262">
        <f t="shared" si="137"/>
        <v>0</v>
      </c>
      <c r="AG86" s="263">
        <f t="shared" si="103"/>
        <v>0</v>
      </c>
      <c r="AH86" s="316">
        <f t="shared" si="138"/>
        <v>0.02</v>
      </c>
      <c r="AI86" s="262">
        <f t="shared" si="139"/>
        <v>0</v>
      </c>
      <c r="AJ86" s="703">
        <f t="shared" si="140"/>
        <v>0</v>
      </c>
      <c r="AK86" s="1302">
        <f t="shared" si="141"/>
        <v>0</v>
      </c>
      <c r="AL86" s="703">
        <f t="shared" si="142"/>
        <v>0.02</v>
      </c>
      <c r="AM86" s="262">
        <f t="shared" si="104"/>
        <v>0</v>
      </c>
      <c r="AN86" s="102"/>
      <c r="AO86" s="102"/>
      <c r="AP86" s="264">
        <f t="shared" si="105"/>
        <v>0</v>
      </c>
      <c r="AQ86" s="265">
        <f t="shared" si="97"/>
        <v>0</v>
      </c>
      <c r="AR86" s="266">
        <f t="shared" si="143"/>
        <v>0</v>
      </c>
      <c r="AS86" s="265">
        <f t="shared" si="106"/>
        <v>0</v>
      </c>
      <c r="AT86" s="267">
        <f t="shared" si="107"/>
        <v>0</v>
      </c>
      <c r="AU86" s="268"/>
      <c r="AV86" s="267"/>
      <c r="AW86" s="24"/>
      <c r="AX86" s="24"/>
      <c r="AY86" s="487"/>
      <c r="AZ86" s="270"/>
      <c r="BA86" s="256"/>
      <c r="BB86" s="256"/>
      <c r="BC86" s="256"/>
      <c r="BD86" s="256"/>
      <c r="BE86" s="490"/>
      <c r="BF86" s="490" t="str">
        <f t="shared" si="174"/>
        <v/>
      </c>
      <c r="BG86" s="493" t="str">
        <f t="shared" si="108"/>
        <v/>
      </c>
      <c r="BH86" s="490"/>
      <c r="BI86" s="490"/>
      <c r="BJ86" s="490"/>
      <c r="BK86" s="490"/>
      <c r="BL86" s="490"/>
      <c r="BM86" s="490"/>
      <c r="BN86" s="319"/>
      <c r="BO86" s="319"/>
      <c r="BP86" s="319"/>
      <c r="BQ86" s="319" t="str">
        <f t="shared" si="109"/>
        <v/>
      </c>
      <c r="BR86" s="439" t="str">
        <f t="shared" si="144"/>
        <v/>
      </c>
      <c r="BS86" s="439" t="str">
        <f t="shared" si="145"/>
        <v/>
      </c>
      <c r="BT86" s="439" t="str">
        <f t="shared" si="146"/>
        <v/>
      </c>
      <c r="BU86" s="440" t="str">
        <f t="shared" si="168"/>
        <v/>
      </c>
      <c r="BV86" s="440" t="str">
        <f t="shared" si="169"/>
        <v/>
      </c>
      <c r="BW86" s="440" t="str">
        <f t="shared" si="170"/>
        <v/>
      </c>
      <c r="BX86" s="440" t="str">
        <f t="shared" si="171"/>
        <v/>
      </c>
      <c r="BY86" s="440" t="str">
        <f t="shared" si="110"/>
        <v/>
      </c>
      <c r="BZ86" s="440" t="str">
        <f t="shared" si="111"/>
        <v/>
      </c>
      <c r="CA86" s="440" t="str">
        <f t="shared" si="112"/>
        <v/>
      </c>
      <c r="CB86" s="663" t="str">
        <f t="shared" si="147"/>
        <v/>
      </c>
      <c r="CC86" s="663" t="str">
        <f t="shared" si="148"/>
        <v/>
      </c>
      <c r="CD86" s="663" t="str">
        <f t="shared" si="149"/>
        <v/>
      </c>
      <c r="CE86" s="663" t="str">
        <f t="shared" si="150"/>
        <v/>
      </c>
      <c r="CF86" s="663" t="str">
        <f t="shared" si="151"/>
        <v/>
      </c>
      <c r="CG86" s="439" t="str">
        <f t="shared" si="152"/>
        <v/>
      </c>
      <c r="CH86" s="440"/>
      <c r="CI86" s="440"/>
      <c r="CJ86" s="440"/>
      <c r="CK86" s="440"/>
      <c r="CL86" s="440"/>
      <c r="CM86" s="440"/>
      <c r="CN86" s="729" t="str">
        <f t="shared" si="153"/>
        <v/>
      </c>
      <c r="CO86" s="729" t="str">
        <f t="shared" si="154"/>
        <v/>
      </c>
      <c r="CP86" s="729" t="str">
        <f t="shared" si="155"/>
        <v/>
      </c>
      <c r="CQ86" s="729" t="str">
        <f t="shared" si="156"/>
        <v/>
      </c>
      <c r="CR86" s="729" t="str">
        <f t="shared" si="157"/>
        <v/>
      </c>
      <c r="CS86" s="729" t="str">
        <f t="shared" si="158"/>
        <v/>
      </c>
      <c r="CT86" s="729" t="str">
        <f t="shared" si="159"/>
        <v/>
      </c>
      <c r="CU86" s="729" t="str">
        <f t="shared" si="160"/>
        <v/>
      </c>
      <c r="CV86" s="729" t="str">
        <f t="shared" si="161"/>
        <v/>
      </c>
      <c r="CW86" s="16" t="str">
        <f t="shared" si="162"/>
        <v/>
      </c>
      <c r="CX86" s="16" t="str">
        <f t="shared" si="163"/>
        <v/>
      </c>
      <c r="CY86" s="16" t="str">
        <f t="shared" si="164"/>
        <v/>
      </c>
      <c r="CZ86" s="650">
        <f t="shared" si="165"/>
        <v>0</v>
      </c>
      <c r="DB86" s="652"/>
      <c r="DC86" s="655">
        <f t="shared" si="113"/>
        <v>0</v>
      </c>
      <c r="DD86" s="654" t="str">
        <f t="shared" si="114"/>
        <v/>
      </c>
      <c r="DE86" s="650">
        <f t="shared" si="115"/>
        <v>0</v>
      </c>
      <c r="EG86" s="16">
        <f>IFERROR(VLOOKUP(B86,'SUBCATS INTERNAL USE'!A:D,3,0),10000)</f>
        <v>10000</v>
      </c>
      <c r="EH86" s="16">
        <f t="shared" si="116"/>
        <v>10000</v>
      </c>
      <c r="EI86" s="16">
        <f t="shared" si="117"/>
        <v>1</v>
      </c>
      <c r="EJ86" s="16">
        <f t="shared" si="167"/>
        <v>19</v>
      </c>
      <c r="EK86" s="16">
        <f>IFERROR(VLOOKUP(B86,'SUBCATS INTERNAL USE'!G:I,3,0), 10000)</f>
        <v>10000</v>
      </c>
      <c r="EN86" s="163">
        <f t="shared" si="118"/>
        <v>1</v>
      </c>
      <c r="EO86" s="163">
        <f t="shared" si="119"/>
        <v>1</v>
      </c>
      <c r="EP86" s="163">
        <f t="shared" si="120"/>
        <v>1</v>
      </c>
      <c r="EQ86" s="163">
        <f t="shared" si="121"/>
        <v>1</v>
      </c>
      <c r="ER86" s="163">
        <f t="shared" si="122"/>
        <v>1</v>
      </c>
      <c r="ES86" s="163">
        <f t="shared" si="123"/>
        <v>1</v>
      </c>
      <c r="ET86" s="163">
        <f t="shared" si="124"/>
        <v>1</v>
      </c>
      <c r="EU86" s="163">
        <f t="shared" si="125"/>
        <v>1</v>
      </c>
      <c r="EV86" s="163">
        <f t="shared" si="126"/>
        <v>0</v>
      </c>
      <c r="EW86" s="163">
        <f t="shared" si="127"/>
        <v>1</v>
      </c>
      <c r="EX86" s="163">
        <f t="shared" si="128"/>
        <v>1</v>
      </c>
      <c r="EY86" s="163">
        <f t="shared" si="129"/>
        <v>1</v>
      </c>
      <c r="EZ86" s="163">
        <f t="shared" si="130"/>
        <v>1</v>
      </c>
      <c r="FA86" s="163">
        <f t="shared" si="131"/>
        <v>1</v>
      </c>
      <c r="FB86" s="163">
        <f t="shared" si="132"/>
        <v>1</v>
      </c>
      <c r="FC86" s="163">
        <f t="shared" si="133"/>
        <v>14</v>
      </c>
      <c r="FD86" s="163">
        <f t="shared" si="134"/>
        <v>0</v>
      </c>
      <c r="FF86" s="16">
        <f t="shared" si="166"/>
        <v>0</v>
      </c>
      <c r="FG86" s="16" t="str">
        <f t="shared" si="172"/>
        <v>1</v>
      </c>
    </row>
    <row r="87" spans="1:163" s="52" customFormat="1" ht="11.25" customHeight="1">
      <c r="A87" s="1040">
        <v>73</v>
      </c>
      <c r="B87" s="490"/>
      <c r="C87" s="490" t="str">
        <f t="shared" si="98"/>
        <v/>
      </c>
      <c r="D87" s="490"/>
      <c r="E87" s="1040"/>
      <c r="F87" s="255"/>
      <c r="G87" s="1038"/>
      <c r="H87" s="1038"/>
      <c r="I87" s="1323"/>
      <c r="J87" s="24"/>
      <c r="K87" s="24"/>
      <c r="L87" s="24"/>
      <c r="M87" s="24"/>
      <c r="N87" s="24"/>
      <c r="O87" s="24"/>
      <c r="P87" s="101" t="str">
        <f t="shared" si="99"/>
        <v>MP</v>
      </c>
      <c r="Q87" s="493" t="str">
        <f t="shared" si="175"/>
        <v/>
      </c>
      <c r="R87" s="101"/>
      <c r="S87" s="257" t="e">
        <f t="shared" si="96"/>
        <v>#DIV/0!</v>
      </c>
      <c r="T87" s="1503">
        <f t="shared" si="173"/>
        <v>0</v>
      </c>
      <c r="U87" s="1477"/>
      <c r="V87" s="258"/>
      <c r="W87" s="102"/>
      <c r="X87" s="400">
        <f t="shared" si="135"/>
        <v>0</v>
      </c>
      <c r="Y87" s="913"/>
      <c r="Z87" s="299">
        <f t="shared" si="100"/>
        <v>0</v>
      </c>
      <c r="AA87" s="259">
        <f>ROUND(IFERROR(SUM($AI$6/$AI$7*Q87/O87)+('Inbound Freight New'!$A$3*CZ87/R87),0),2)</f>
        <v>0</v>
      </c>
      <c r="AB87" s="260">
        <f t="shared" si="101"/>
        <v>0</v>
      </c>
      <c r="AC87" s="259">
        <f t="shared" si="136"/>
        <v>0</v>
      </c>
      <c r="AD87" s="261"/>
      <c r="AE87" s="260">
        <f t="shared" si="102"/>
        <v>0</v>
      </c>
      <c r="AF87" s="262">
        <f t="shared" si="137"/>
        <v>0</v>
      </c>
      <c r="AG87" s="263">
        <f t="shared" si="103"/>
        <v>0</v>
      </c>
      <c r="AH87" s="316">
        <f t="shared" si="138"/>
        <v>0.02</v>
      </c>
      <c r="AI87" s="262">
        <f t="shared" si="139"/>
        <v>0</v>
      </c>
      <c r="AJ87" s="703">
        <f t="shared" si="140"/>
        <v>0</v>
      </c>
      <c r="AK87" s="1302">
        <f t="shared" si="141"/>
        <v>0</v>
      </c>
      <c r="AL87" s="703">
        <f t="shared" si="142"/>
        <v>0.02</v>
      </c>
      <c r="AM87" s="262">
        <f t="shared" si="104"/>
        <v>0</v>
      </c>
      <c r="AN87" s="102"/>
      <c r="AO87" s="102"/>
      <c r="AP87" s="264">
        <f t="shared" si="105"/>
        <v>0</v>
      </c>
      <c r="AQ87" s="265">
        <f t="shared" si="97"/>
        <v>0</v>
      </c>
      <c r="AR87" s="266">
        <f t="shared" si="143"/>
        <v>0</v>
      </c>
      <c r="AS87" s="265">
        <f t="shared" si="106"/>
        <v>0</v>
      </c>
      <c r="AT87" s="267">
        <f t="shared" si="107"/>
        <v>0</v>
      </c>
      <c r="AU87" s="268"/>
      <c r="AV87" s="267"/>
      <c r="AW87" s="24"/>
      <c r="AX87" s="24"/>
      <c r="AY87" s="487"/>
      <c r="AZ87" s="270"/>
      <c r="BA87" s="256"/>
      <c r="BB87" s="256"/>
      <c r="BC87" s="256"/>
      <c r="BD87" s="256"/>
      <c r="BE87" s="490"/>
      <c r="BF87" s="490" t="str">
        <f t="shared" si="174"/>
        <v/>
      </c>
      <c r="BG87" s="493" t="str">
        <f t="shared" si="108"/>
        <v/>
      </c>
      <c r="BH87" s="490"/>
      <c r="BI87" s="490"/>
      <c r="BJ87" s="490"/>
      <c r="BK87" s="490"/>
      <c r="BL87" s="490"/>
      <c r="BM87" s="490"/>
      <c r="BN87" s="319"/>
      <c r="BO87" s="319"/>
      <c r="BP87" s="319"/>
      <c r="BQ87" s="319" t="str">
        <f t="shared" si="109"/>
        <v/>
      </c>
      <c r="BR87" s="439" t="str">
        <f t="shared" si="144"/>
        <v/>
      </c>
      <c r="BS87" s="439" t="str">
        <f t="shared" si="145"/>
        <v/>
      </c>
      <c r="BT87" s="439" t="str">
        <f t="shared" si="146"/>
        <v/>
      </c>
      <c r="BU87" s="440" t="str">
        <f t="shared" si="168"/>
        <v/>
      </c>
      <c r="BV87" s="440" t="str">
        <f t="shared" si="169"/>
        <v/>
      </c>
      <c r="BW87" s="440" t="str">
        <f t="shared" si="170"/>
        <v/>
      </c>
      <c r="BX87" s="440" t="str">
        <f t="shared" si="171"/>
        <v/>
      </c>
      <c r="BY87" s="440" t="str">
        <f t="shared" si="110"/>
        <v/>
      </c>
      <c r="BZ87" s="440" t="str">
        <f t="shared" si="111"/>
        <v/>
      </c>
      <c r="CA87" s="440" t="str">
        <f t="shared" si="112"/>
        <v/>
      </c>
      <c r="CB87" s="663" t="str">
        <f t="shared" si="147"/>
        <v/>
      </c>
      <c r="CC87" s="663" t="str">
        <f t="shared" si="148"/>
        <v/>
      </c>
      <c r="CD87" s="663" t="str">
        <f t="shared" si="149"/>
        <v/>
      </c>
      <c r="CE87" s="663" t="str">
        <f t="shared" si="150"/>
        <v/>
      </c>
      <c r="CF87" s="663" t="str">
        <f t="shared" si="151"/>
        <v/>
      </c>
      <c r="CG87" s="439" t="str">
        <f t="shared" si="152"/>
        <v/>
      </c>
      <c r="CH87" s="440"/>
      <c r="CI87" s="440"/>
      <c r="CJ87" s="440"/>
      <c r="CK87" s="440"/>
      <c r="CL87" s="440"/>
      <c r="CM87" s="440"/>
      <c r="CN87" s="729" t="str">
        <f t="shared" si="153"/>
        <v/>
      </c>
      <c r="CO87" s="729" t="str">
        <f t="shared" si="154"/>
        <v/>
      </c>
      <c r="CP87" s="729" t="str">
        <f t="shared" si="155"/>
        <v/>
      </c>
      <c r="CQ87" s="729" t="str">
        <f t="shared" si="156"/>
        <v/>
      </c>
      <c r="CR87" s="729" t="str">
        <f t="shared" si="157"/>
        <v/>
      </c>
      <c r="CS87" s="729" t="str">
        <f t="shared" si="158"/>
        <v/>
      </c>
      <c r="CT87" s="729" t="str">
        <f t="shared" si="159"/>
        <v/>
      </c>
      <c r="CU87" s="729" t="str">
        <f t="shared" si="160"/>
        <v/>
      </c>
      <c r="CV87" s="729" t="str">
        <f t="shared" si="161"/>
        <v/>
      </c>
      <c r="CW87" s="16" t="str">
        <f t="shared" si="162"/>
        <v/>
      </c>
      <c r="CX87" s="16" t="str">
        <f t="shared" si="163"/>
        <v/>
      </c>
      <c r="CY87" s="16" t="str">
        <f t="shared" si="164"/>
        <v/>
      </c>
      <c r="CZ87" s="650">
        <f t="shared" si="165"/>
        <v>0</v>
      </c>
      <c r="DB87" s="652"/>
      <c r="DC87" s="655">
        <f t="shared" si="113"/>
        <v>0</v>
      </c>
      <c r="DD87" s="654" t="str">
        <f t="shared" si="114"/>
        <v/>
      </c>
      <c r="DE87" s="650">
        <f t="shared" si="115"/>
        <v>0</v>
      </c>
      <c r="EG87" s="16">
        <f>IFERROR(VLOOKUP(B87,'SUBCATS INTERNAL USE'!A:D,3,0),10000)</f>
        <v>10000</v>
      </c>
      <c r="EH87" s="16">
        <f t="shared" si="116"/>
        <v>10000</v>
      </c>
      <c r="EI87" s="16">
        <f t="shared" si="117"/>
        <v>1</v>
      </c>
      <c r="EJ87" s="16">
        <f t="shared" si="167"/>
        <v>19</v>
      </c>
      <c r="EK87" s="16">
        <f>IFERROR(VLOOKUP(B87,'SUBCATS INTERNAL USE'!G:I,3,0), 10000)</f>
        <v>10000</v>
      </c>
      <c r="EN87" s="163">
        <f t="shared" si="118"/>
        <v>1</v>
      </c>
      <c r="EO87" s="163">
        <f t="shared" si="119"/>
        <v>1</v>
      </c>
      <c r="EP87" s="163">
        <f t="shared" si="120"/>
        <v>1</v>
      </c>
      <c r="EQ87" s="163">
        <f t="shared" si="121"/>
        <v>1</v>
      </c>
      <c r="ER87" s="163">
        <f t="shared" si="122"/>
        <v>1</v>
      </c>
      <c r="ES87" s="163">
        <f t="shared" si="123"/>
        <v>1</v>
      </c>
      <c r="ET87" s="163">
        <f t="shared" si="124"/>
        <v>1</v>
      </c>
      <c r="EU87" s="163">
        <f t="shared" si="125"/>
        <v>1</v>
      </c>
      <c r="EV87" s="163">
        <f t="shared" si="126"/>
        <v>0</v>
      </c>
      <c r="EW87" s="163">
        <f t="shared" si="127"/>
        <v>1</v>
      </c>
      <c r="EX87" s="163">
        <f t="shared" si="128"/>
        <v>1</v>
      </c>
      <c r="EY87" s="163">
        <f t="shared" si="129"/>
        <v>1</v>
      </c>
      <c r="EZ87" s="163">
        <f t="shared" si="130"/>
        <v>1</v>
      </c>
      <c r="FA87" s="163">
        <f t="shared" si="131"/>
        <v>1</v>
      </c>
      <c r="FB87" s="163">
        <f t="shared" si="132"/>
        <v>1</v>
      </c>
      <c r="FC87" s="163">
        <f t="shared" si="133"/>
        <v>14</v>
      </c>
      <c r="FD87" s="163">
        <f t="shared" si="134"/>
        <v>0</v>
      </c>
      <c r="FF87" s="16">
        <f t="shared" si="166"/>
        <v>0</v>
      </c>
      <c r="FG87" s="16" t="str">
        <f t="shared" si="172"/>
        <v>1</v>
      </c>
    </row>
    <row r="88" spans="1:163" s="52" customFormat="1" ht="11.25" customHeight="1">
      <c r="A88" s="1040">
        <v>74</v>
      </c>
      <c r="B88" s="490"/>
      <c r="C88" s="490" t="str">
        <f t="shared" si="98"/>
        <v/>
      </c>
      <c r="D88" s="490"/>
      <c r="E88" s="1040"/>
      <c r="F88" s="255"/>
      <c r="G88" s="1038"/>
      <c r="H88" s="1038"/>
      <c r="I88" s="1323"/>
      <c r="J88" s="24"/>
      <c r="K88" s="24"/>
      <c r="L88" s="24"/>
      <c r="M88" s="24"/>
      <c r="N88" s="24"/>
      <c r="O88" s="24"/>
      <c r="P88" s="101" t="str">
        <f t="shared" si="99"/>
        <v>MP</v>
      </c>
      <c r="Q88" s="493" t="str">
        <f t="shared" si="175"/>
        <v/>
      </c>
      <c r="R88" s="101"/>
      <c r="S88" s="257" t="e">
        <f t="shared" si="96"/>
        <v>#DIV/0!</v>
      </c>
      <c r="T88" s="1503">
        <f t="shared" si="173"/>
        <v>0</v>
      </c>
      <c r="U88" s="1477"/>
      <c r="V88" s="258"/>
      <c r="W88" s="102"/>
      <c r="X88" s="400">
        <f t="shared" si="135"/>
        <v>0</v>
      </c>
      <c r="Y88" s="913"/>
      <c r="Z88" s="299">
        <f t="shared" si="100"/>
        <v>0</v>
      </c>
      <c r="AA88" s="259">
        <f>ROUND(IFERROR(SUM($AI$6/$AI$7*Q88/O88)+('Inbound Freight New'!$A$3*CZ88/R88),0),2)</f>
        <v>0</v>
      </c>
      <c r="AB88" s="260">
        <f t="shared" si="101"/>
        <v>0</v>
      </c>
      <c r="AC88" s="259">
        <f t="shared" si="136"/>
        <v>0</v>
      </c>
      <c r="AD88" s="261"/>
      <c r="AE88" s="260">
        <f t="shared" si="102"/>
        <v>0</v>
      </c>
      <c r="AF88" s="262">
        <f t="shared" si="137"/>
        <v>0</v>
      </c>
      <c r="AG88" s="263">
        <f t="shared" si="103"/>
        <v>0</v>
      </c>
      <c r="AH88" s="316">
        <f t="shared" si="138"/>
        <v>0.02</v>
      </c>
      <c r="AI88" s="262">
        <f t="shared" si="139"/>
        <v>0</v>
      </c>
      <c r="AJ88" s="703">
        <f t="shared" si="140"/>
        <v>0</v>
      </c>
      <c r="AK88" s="1302">
        <f t="shared" si="141"/>
        <v>0</v>
      </c>
      <c r="AL88" s="703">
        <f t="shared" si="142"/>
        <v>0.02</v>
      </c>
      <c r="AM88" s="262">
        <f t="shared" si="104"/>
        <v>0</v>
      </c>
      <c r="AN88" s="102"/>
      <c r="AO88" s="102"/>
      <c r="AP88" s="264">
        <f t="shared" si="105"/>
        <v>0</v>
      </c>
      <c r="AQ88" s="265">
        <f t="shared" si="97"/>
        <v>0</v>
      </c>
      <c r="AR88" s="266">
        <f t="shared" si="143"/>
        <v>0</v>
      </c>
      <c r="AS88" s="265">
        <f t="shared" si="106"/>
        <v>0</v>
      </c>
      <c r="AT88" s="267">
        <f t="shared" si="107"/>
        <v>0</v>
      </c>
      <c r="AU88" s="268"/>
      <c r="AV88" s="267"/>
      <c r="AW88" s="24"/>
      <c r="AX88" s="24"/>
      <c r="AY88" s="487"/>
      <c r="AZ88" s="270"/>
      <c r="BA88" s="256"/>
      <c r="BB88" s="256"/>
      <c r="BC88" s="256"/>
      <c r="BD88" s="256"/>
      <c r="BE88" s="490"/>
      <c r="BF88" s="490" t="str">
        <f t="shared" si="174"/>
        <v/>
      </c>
      <c r="BG88" s="493" t="str">
        <f t="shared" si="108"/>
        <v/>
      </c>
      <c r="BH88" s="490"/>
      <c r="BI88" s="490"/>
      <c r="BJ88" s="490"/>
      <c r="BK88" s="490"/>
      <c r="BL88" s="490"/>
      <c r="BM88" s="490"/>
      <c r="BN88" s="319"/>
      <c r="BO88" s="319"/>
      <c r="BP88" s="319"/>
      <c r="BQ88" s="319" t="str">
        <f t="shared" si="109"/>
        <v/>
      </c>
      <c r="BR88" s="439" t="str">
        <f t="shared" si="144"/>
        <v/>
      </c>
      <c r="BS88" s="439" t="str">
        <f t="shared" si="145"/>
        <v/>
      </c>
      <c r="BT88" s="439" t="str">
        <f t="shared" si="146"/>
        <v/>
      </c>
      <c r="BU88" s="440" t="str">
        <f t="shared" si="168"/>
        <v/>
      </c>
      <c r="BV88" s="440" t="str">
        <f t="shared" si="169"/>
        <v/>
      </c>
      <c r="BW88" s="440" t="str">
        <f t="shared" si="170"/>
        <v/>
      </c>
      <c r="BX88" s="440" t="str">
        <f t="shared" si="171"/>
        <v/>
      </c>
      <c r="BY88" s="440" t="str">
        <f t="shared" si="110"/>
        <v/>
      </c>
      <c r="BZ88" s="440" t="str">
        <f t="shared" si="111"/>
        <v/>
      </c>
      <c r="CA88" s="440" t="str">
        <f t="shared" si="112"/>
        <v/>
      </c>
      <c r="CB88" s="663" t="str">
        <f t="shared" si="147"/>
        <v/>
      </c>
      <c r="CC88" s="663" t="str">
        <f t="shared" si="148"/>
        <v/>
      </c>
      <c r="CD88" s="663" t="str">
        <f t="shared" si="149"/>
        <v/>
      </c>
      <c r="CE88" s="663" t="str">
        <f t="shared" si="150"/>
        <v/>
      </c>
      <c r="CF88" s="663" t="str">
        <f t="shared" si="151"/>
        <v/>
      </c>
      <c r="CG88" s="439" t="str">
        <f t="shared" si="152"/>
        <v/>
      </c>
      <c r="CH88" s="440"/>
      <c r="CI88" s="440"/>
      <c r="CJ88" s="440"/>
      <c r="CK88" s="440"/>
      <c r="CL88" s="440"/>
      <c r="CM88" s="440"/>
      <c r="CN88" s="729" t="str">
        <f t="shared" si="153"/>
        <v/>
      </c>
      <c r="CO88" s="729" t="str">
        <f t="shared" si="154"/>
        <v/>
      </c>
      <c r="CP88" s="729" t="str">
        <f t="shared" si="155"/>
        <v/>
      </c>
      <c r="CQ88" s="729" t="str">
        <f t="shared" si="156"/>
        <v/>
      </c>
      <c r="CR88" s="729" t="str">
        <f t="shared" si="157"/>
        <v/>
      </c>
      <c r="CS88" s="729" t="str">
        <f t="shared" si="158"/>
        <v/>
      </c>
      <c r="CT88" s="729" t="str">
        <f t="shared" si="159"/>
        <v/>
      </c>
      <c r="CU88" s="729" t="str">
        <f t="shared" si="160"/>
        <v/>
      </c>
      <c r="CV88" s="729" t="str">
        <f t="shared" si="161"/>
        <v/>
      </c>
      <c r="CW88" s="16" t="str">
        <f t="shared" si="162"/>
        <v/>
      </c>
      <c r="CX88" s="16" t="str">
        <f t="shared" si="163"/>
        <v/>
      </c>
      <c r="CY88" s="16" t="str">
        <f t="shared" si="164"/>
        <v/>
      </c>
      <c r="CZ88" s="650">
        <f t="shared" si="165"/>
        <v>0</v>
      </c>
      <c r="DB88" s="652"/>
      <c r="DC88" s="655">
        <f t="shared" si="113"/>
        <v>0</v>
      </c>
      <c r="DD88" s="654" t="str">
        <f t="shared" si="114"/>
        <v/>
      </c>
      <c r="DE88" s="650">
        <f t="shared" si="115"/>
        <v>0</v>
      </c>
      <c r="EG88" s="16">
        <f>IFERROR(VLOOKUP(B88,'SUBCATS INTERNAL USE'!A:D,3,0),10000)</f>
        <v>10000</v>
      </c>
      <c r="EH88" s="16">
        <f t="shared" si="116"/>
        <v>10000</v>
      </c>
      <c r="EI88" s="16">
        <f t="shared" si="117"/>
        <v>1</v>
      </c>
      <c r="EJ88" s="16">
        <f t="shared" si="167"/>
        <v>19</v>
      </c>
      <c r="EK88" s="16">
        <f>IFERROR(VLOOKUP(B88,'SUBCATS INTERNAL USE'!G:I,3,0), 10000)</f>
        <v>10000</v>
      </c>
      <c r="EN88" s="163">
        <f t="shared" si="118"/>
        <v>1</v>
      </c>
      <c r="EO88" s="163">
        <f t="shared" si="119"/>
        <v>1</v>
      </c>
      <c r="EP88" s="163">
        <f t="shared" si="120"/>
        <v>1</v>
      </c>
      <c r="EQ88" s="163">
        <f t="shared" si="121"/>
        <v>1</v>
      </c>
      <c r="ER88" s="163">
        <f t="shared" si="122"/>
        <v>1</v>
      </c>
      <c r="ES88" s="163">
        <f t="shared" si="123"/>
        <v>1</v>
      </c>
      <c r="ET88" s="163">
        <f t="shared" si="124"/>
        <v>1</v>
      </c>
      <c r="EU88" s="163">
        <f t="shared" si="125"/>
        <v>1</v>
      </c>
      <c r="EV88" s="163">
        <f t="shared" si="126"/>
        <v>0</v>
      </c>
      <c r="EW88" s="163">
        <f t="shared" si="127"/>
        <v>1</v>
      </c>
      <c r="EX88" s="163">
        <f t="shared" si="128"/>
        <v>1</v>
      </c>
      <c r="EY88" s="163">
        <f t="shared" si="129"/>
        <v>1</v>
      </c>
      <c r="EZ88" s="163">
        <f t="shared" si="130"/>
        <v>1</v>
      </c>
      <c r="FA88" s="163">
        <f t="shared" si="131"/>
        <v>1</v>
      </c>
      <c r="FB88" s="163">
        <f t="shared" si="132"/>
        <v>1</v>
      </c>
      <c r="FC88" s="163">
        <f t="shared" si="133"/>
        <v>14</v>
      </c>
      <c r="FD88" s="163">
        <f t="shared" si="134"/>
        <v>0</v>
      </c>
      <c r="FF88" s="16">
        <f t="shared" si="166"/>
        <v>0</v>
      </c>
      <c r="FG88" s="16" t="str">
        <f t="shared" si="172"/>
        <v>1</v>
      </c>
    </row>
    <row r="89" spans="1:163" s="52" customFormat="1" ht="11.25" customHeight="1">
      <c r="A89" s="1040">
        <v>75</v>
      </c>
      <c r="B89" s="490"/>
      <c r="C89" s="490" t="str">
        <f t="shared" si="98"/>
        <v/>
      </c>
      <c r="D89" s="490"/>
      <c r="E89" s="1040"/>
      <c r="F89" s="255"/>
      <c r="G89" s="1038"/>
      <c r="H89" s="1038"/>
      <c r="I89" s="1323"/>
      <c r="J89" s="24"/>
      <c r="K89" s="24"/>
      <c r="L89" s="24"/>
      <c r="M89" s="24"/>
      <c r="N89" s="24"/>
      <c r="O89" s="24"/>
      <c r="P89" s="101" t="str">
        <f t="shared" si="99"/>
        <v>MP</v>
      </c>
      <c r="Q89" s="493" t="str">
        <f t="shared" si="175"/>
        <v/>
      </c>
      <c r="R89" s="101"/>
      <c r="S89" s="257" t="e">
        <f t="shared" si="96"/>
        <v>#DIV/0!</v>
      </c>
      <c r="T89" s="1503">
        <f t="shared" si="173"/>
        <v>0</v>
      </c>
      <c r="U89" s="1477"/>
      <c r="V89" s="258"/>
      <c r="W89" s="102"/>
      <c r="X89" s="400">
        <f t="shared" si="135"/>
        <v>0</v>
      </c>
      <c r="Y89" s="913"/>
      <c r="Z89" s="299">
        <f t="shared" si="100"/>
        <v>0</v>
      </c>
      <c r="AA89" s="259">
        <f>ROUND(IFERROR(SUM($AI$6/$AI$7*Q89/O89)+('Inbound Freight New'!$A$3*CZ89/R89),0),2)</f>
        <v>0</v>
      </c>
      <c r="AB89" s="260">
        <f t="shared" si="101"/>
        <v>0</v>
      </c>
      <c r="AC89" s="259">
        <f t="shared" si="136"/>
        <v>0</v>
      </c>
      <c r="AD89" s="261"/>
      <c r="AE89" s="260">
        <f t="shared" si="102"/>
        <v>0</v>
      </c>
      <c r="AF89" s="262">
        <f t="shared" si="137"/>
        <v>0</v>
      </c>
      <c r="AG89" s="263">
        <f t="shared" si="103"/>
        <v>0</v>
      </c>
      <c r="AH89" s="316">
        <f t="shared" si="138"/>
        <v>0.02</v>
      </c>
      <c r="AI89" s="262">
        <f t="shared" si="139"/>
        <v>0</v>
      </c>
      <c r="AJ89" s="703">
        <f t="shared" si="140"/>
        <v>0</v>
      </c>
      <c r="AK89" s="1302">
        <f t="shared" si="141"/>
        <v>0</v>
      </c>
      <c r="AL89" s="703">
        <f t="shared" si="142"/>
        <v>0.02</v>
      </c>
      <c r="AM89" s="262">
        <f t="shared" si="104"/>
        <v>0</v>
      </c>
      <c r="AN89" s="102"/>
      <c r="AO89" s="102"/>
      <c r="AP89" s="264">
        <f t="shared" si="105"/>
        <v>0</v>
      </c>
      <c r="AQ89" s="265">
        <f t="shared" si="97"/>
        <v>0</v>
      </c>
      <c r="AR89" s="266">
        <f t="shared" si="143"/>
        <v>0</v>
      </c>
      <c r="AS89" s="265">
        <f t="shared" si="106"/>
        <v>0</v>
      </c>
      <c r="AT89" s="267">
        <f t="shared" si="107"/>
        <v>0</v>
      </c>
      <c r="AU89" s="268"/>
      <c r="AV89" s="267"/>
      <c r="AW89" s="24"/>
      <c r="AX89" s="24"/>
      <c r="AY89" s="487"/>
      <c r="AZ89" s="270"/>
      <c r="BA89" s="256"/>
      <c r="BB89" s="256"/>
      <c r="BC89" s="256"/>
      <c r="BD89" s="256"/>
      <c r="BE89" s="490"/>
      <c r="BF89" s="490" t="str">
        <f t="shared" si="174"/>
        <v/>
      </c>
      <c r="BG89" s="493" t="str">
        <f t="shared" si="108"/>
        <v/>
      </c>
      <c r="BH89" s="490"/>
      <c r="BI89" s="490"/>
      <c r="BJ89" s="490"/>
      <c r="BK89" s="490"/>
      <c r="BL89" s="490"/>
      <c r="BM89" s="490"/>
      <c r="BN89" s="319"/>
      <c r="BO89" s="319"/>
      <c r="BP89" s="319"/>
      <c r="BQ89" s="319" t="str">
        <f t="shared" si="109"/>
        <v/>
      </c>
      <c r="BR89" s="439" t="str">
        <f t="shared" si="144"/>
        <v/>
      </c>
      <c r="BS89" s="439" t="str">
        <f t="shared" si="145"/>
        <v/>
      </c>
      <c r="BT89" s="439" t="str">
        <f t="shared" si="146"/>
        <v/>
      </c>
      <c r="BU89" s="440" t="str">
        <f t="shared" si="168"/>
        <v/>
      </c>
      <c r="BV89" s="440" t="str">
        <f t="shared" si="169"/>
        <v/>
      </c>
      <c r="BW89" s="440" t="str">
        <f t="shared" si="170"/>
        <v/>
      </c>
      <c r="BX89" s="440" t="str">
        <f t="shared" si="171"/>
        <v/>
      </c>
      <c r="BY89" s="440" t="str">
        <f t="shared" si="110"/>
        <v/>
      </c>
      <c r="BZ89" s="440" t="str">
        <f t="shared" si="111"/>
        <v/>
      </c>
      <c r="CA89" s="440" t="str">
        <f t="shared" si="112"/>
        <v/>
      </c>
      <c r="CB89" s="663" t="str">
        <f t="shared" si="147"/>
        <v/>
      </c>
      <c r="CC89" s="663" t="str">
        <f t="shared" si="148"/>
        <v/>
      </c>
      <c r="CD89" s="663" t="str">
        <f t="shared" si="149"/>
        <v/>
      </c>
      <c r="CE89" s="663" t="str">
        <f t="shared" si="150"/>
        <v/>
      </c>
      <c r="CF89" s="663" t="str">
        <f t="shared" si="151"/>
        <v/>
      </c>
      <c r="CG89" s="439" t="str">
        <f t="shared" si="152"/>
        <v/>
      </c>
      <c r="CH89" s="440"/>
      <c r="CI89" s="440"/>
      <c r="CJ89" s="440"/>
      <c r="CK89" s="440"/>
      <c r="CL89" s="440"/>
      <c r="CM89" s="440"/>
      <c r="CN89" s="729" t="str">
        <f t="shared" si="153"/>
        <v/>
      </c>
      <c r="CO89" s="729" t="str">
        <f t="shared" si="154"/>
        <v/>
      </c>
      <c r="CP89" s="729" t="str">
        <f t="shared" si="155"/>
        <v/>
      </c>
      <c r="CQ89" s="729" t="str">
        <f t="shared" si="156"/>
        <v/>
      </c>
      <c r="CR89" s="729" t="str">
        <f t="shared" si="157"/>
        <v/>
      </c>
      <c r="CS89" s="729" t="str">
        <f t="shared" si="158"/>
        <v/>
      </c>
      <c r="CT89" s="729" t="str">
        <f t="shared" si="159"/>
        <v/>
      </c>
      <c r="CU89" s="729" t="str">
        <f t="shared" si="160"/>
        <v/>
      </c>
      <c r="CV89" s="729" t="str">
        <f t="shared" si="161"/>
        <v/>
      </c>
      <c r="CW89" s="16" t="str">
        <f t="shared" si="162"/>
        <v/>
      </c>
      <c r="CX89" s="16" t="str">
        <f t="shared" si="163"/>
        <v/>
      </c>
      <c r="CY89" s="16" t="str">
        <f t="shared" si="164"/>
        <v/>
      </c>
      <c r="CZ89" s="650">
        <f t="shared" si="165"/>
        <v>0</v>
      </c>
      <c r="DB89" s="652"/>
      <c r="DC89" s="655">
        <f t="shared" si="113"/>
        <v>0</v>
      </c>
      <c r="DD89" s="654" t="str">
        <f t="shared" si="114"/>
        <v/>
      </c>
      <c r="DE89" s="650">
        <f t="shared" si="115"/>
        <v>0</v>
      </c>
      <c r="EG89" s="16">
        <f>IFERROR(VLOOKUP(B89,'SUBCATS INTERNAL USE'!A:D,3,0),10000)</f>
        <v>10000</v>
      </c>
      <c r="EH89" s="16">
        <f t="shared" si="116"/>
        <v>10000</v>
      </c>
      <c r="EI89" s="16">
        <f t="shared" si="117"/>
        <v>1</v>
      </c>
      <c r="EJ89" s="16">
        <f t="shared" si="167"/>
        <v>19</v>
      </c>
      <c r="EK89" s="16">
        <f>IFERROR(VLOOKUP(B89,'SUBCATS INTERNAL USE'!G:I,3,0), 10000)</f>
        <v>10000</v>
      </c>
      <c r="EN89" s="163">
        <f t="shared" si="118"/>
        <v>1</v>
      </c>
      <c r="EO89" s="163">
        <f t="shared" si="119"/>
        <v>1</v>
      </c>
      <c r="EP89" s="163">
        <f t="shared" si="120"/>
        <v>1</v>
      </c>
      <c r="EQ89" s="163">
        <f t="shared" si="121"/>
        <v>1</v>
      </c>
      <c r="ER89" s="163">
        <f t="shared" si="122"/>
        <v>1</v>
      </c>
      <c r="ES89" s="163">
        <f t="shared" si="123"/>
        <v>1</v>
      </c>
      <c r="ET89" s="163">
        <f t="shared" si="124"/>
        <v>1</v>
      </c>
      <c r="EU89" s="163">
        <f t="shared" si="125"/>
        <v>1</v>
      </c>
      <c r="EV89" s="163">
        <f t="shared" si="126"/>
        <v>0</v>
      </c>
      <c r="EW89" s="163">
        <f t="shared" si="127"/>
        <v>1</v>
      </c>
      <c r="EX89" s="163">
        <f t="shared" si="128"/>
        <v>1</v>
      </c>
      <c r="EY89" s="163">
        <f t="shared" si="129"/>
        <v>1</v>
      </c>
      <c r="EZ89" s="163">
        <f t="shared" si="130"/>
        <v>1</v>
      </c>
      <c r="FA89" s="163">
        <f t="shared" si="131"/>
        <v>1</v>
      </c>
      <c r="FB89" s="163">
        <f t="shared" si="132"/>
        <v>1</v>
      </c>
      <c r="FC89" s="163">
        <f t="shared" si="133"/>
        <v>14</v>
      </c>
      <c r="FD89" s="163">
        <f t="shared" si="134"/>
        <v>0</v>
      </c>
      <c r="FF89" s="16">
        <f t="shared" si="166"/>
        <v>0</v>
      </c>
      <c r="FG89" s="16" t="str">
        <f t="shared" si="172"/>
        <v>1</v>
      </c>
    </row>
    <row r="90" spans="1:163" s="52" customFormat="1" ht="11.25" customHeight="1">
      <c r="A90" s="1040">
        <v>76</v>
      </c>
      <c r="B90" s="490"/>
      <c r="C90" s="490" t="str">
        <f t="shared" si="98"/>
        <v/>
      </c>
      <c r="D90" s="490"/>
      <c r="E90" s="1040"/>
      <c r="F90" s="255"/>
      <c r="G90" s="1038"/>
      <c r="H90" s="1038"/>
      <c r="I90" s="1323"/>
      <c r="J90" s="24"/>
      <c r="K90" s="24"/>
      <c r="L90" s="24"/>
      <c r="M90" s="24"/>
      <c r="N90" s="24"/>
      <c r="O90" s="24"/>
      <c r="P90" s="101" t="str">
        <f t="shared" si="99"/>
        <v>MP</v>
      </c>
      <c r="Q90" s="493" t="str">
        <f t="shared" si="175"/>
        <v/>
      </c>
      <c r="R90" s="101"/>
      <c r="S90" s="257" t="e">
        <f t="shared" si="96"/>
        <v>#DIV/0!</v>
      </c>
      <c r="T90" s="1503">
        <f t="shared" si="173"/>
        <v>0</v>
      </c>
      <c r="U90" s="1477"/>
      <c r="V90" s="258"/>
      <c r="W90" s="102"/>
      <c r="X90" s="400">
        <f t="shared" si="135"/>
        <v>0</v>
      </c>
      <c r="Y90" s="913"/>
      <c r="Z90" s="299">
        <f t="shared" si="100"/>
        <v>0</v>
      </c>
      <c r="AA90" s="259">
        <f>ROUND(IFERROR(SUM($AI$6/$AI$7*Q90/O90)+('Inbound Freight New'!$A$3*CZ90/R90),0),2)</f>
        <v>0</v>
      </c>
      <c r="AB90" s="260">
        <f t="shared" si="101"/>
        <v>0</v>
      </c>
      <c r="AC90" s="259">
        <f t="shared" si="136"/>
        <v>0</v>
      </c>
      <c r="AD90" s="261"/>
      <c r="AE90" s="260">
        <f t="shared" si="102"/>
        <v>0</v>
      </c>
      <c r="AF90" s="262">
        <f t="shared" si="137"/>
        <v>0</v>
      </c>
      <c r="AG90" s="263">
        <f t="shared" si="103"/>
        <v>0</v>
      </c>
      <c r="AH90" s="316">
        <f t="shared" si="138"/>
        <v>0.02</v>
      </c>
      <c r="AI90" s="262">
        <f t="shared" si="139"/>
        <v>0</v>
      </c>
      <c r="AJ90" s="703">
        <f t="shared" si="140"/>
        <v>0</v>
      </c>
      <c r="AK90" s="1302">
        <f t="shared" si="141"/>
        <v>0</v>
      </c>
      <c r="AL90" s="703">
        <f t="shared" si="142"/>
        <v>0.02</v>
      </c>
      <c r="AM90" s="262">
        <f t="shared" si="104"/>
        <v>0</v>
      </c>
      <c r="AN90" s="102"/>
      <c r="AO90" s="102"/>
      <c r="AP90" s="264">
        <f t="shared" si="105"/>
        <v>0</v>
      </c>
      <c r="AQ90" s="265">
        <f t="shared" si="97"/>
        <v>0</v>
      </c>
      <c r="AR90" s="266">
        <f t="shared" si="143"/>
        <v>0</v>
      </c>
      <c r="AS90" s="265">
        <f t="shared" si="106"/>
        <v>0</v>
      </c>
      <c r="AT90" s="267">
        <f t="shared" si="107"/>
        <v>0</v>
      </c>
      <c r="AU90" s="268"/>
      <c r="AV90" s="267"/>
      <c r="AW90" s="24"/>
      <c r="AX90" s="24"/>
      <c r="AY90" s="487"/>
      <c r="AZ90" s="270"/>
      <c r="BA90" s="256"/>
      <c r="BB90" s="256"/>
      <c r="BC90" s="256"/>
      <c r="BD90" s="256"/>
      <c r="BE90" s="490"/>
      <c r="BF90" s="490" t="str">
        <f t="shared" si="174"/>
        <v/>
      </c>
      <c r="BG90" s="493" t="str">
        <f t="shared" si="108"/>
        <v/>
      </c>
      <c r="BH90" s="490"/>
      <c r="BI90" s="490"/>
      <c r="BJ90" s="490"/>
      <c r="BK90" s="490"/>
      <c r="BL90" s="490"/>
      <c r="BM90" s="490"/>
      <c r="BN90" s="319"/>
      <c r="BO90" s="319"/>
      <c r="BP90" s="319"/>
      <c r="BQ90" s="319" t="str">
        <f t="shared" si="109"/>
        <v/>
      </c>
      <c r="BR90" s="439" t="str">
        <f t="shared" si="144"/>
        <v/>
      </c>
      <c r="BS90" s="439" t="str">
        <f t="shared" si="145"/>
        <v/>
      </c>
      <c r="BT90" s="439" t="str">
        <f t="shared" si="146"/>
        <v/>
      </c>
      <c r="BU90" s="440" t="str">
        <f t="shared" si="168"/>
        <v/>
      </c>
      <c r="BV90" s="440" t="str">
        <f t="shared" si="169"/>
        <v/>
      </c>
      <c r="BW90" s="440" t="str">
        <f t="shared" si="170"/>
        <v/>
      </c>
      <c r="BX90" s="440" t="str">
        <f t="shared" si="171"/>
        <v/>
      </c>
      <c r="BY90" s="440" t="str">
        <f t="shared" si="110"/>
        <v/>
      </c>
      <c r="BZ90" s="440" t="str">
        <f t="shared" si="111"/>
        <v/>
      </c>
      <c r="CA90" s="440" t="str">
        <f t="shared" si="112"/>
        <v/>
      </c>
      <c r="CB90" s="663" t="str">
        <f t="shared" si="147"/>
        <v/>
      </c>
      <c r="CC90" s="663" t="str">
        <f t="shared" si="148"/>
        <v/>
      </c>
      <c r="CD90" s="663" t="str">
        <f t="shared" si="149"/>
        <v/>
      </c>
      <c r="CE90" s="663" t="str">
        <f t="shared" si="150"/>
        <v/>
      </c>
      <c r="CF90" s="663" t="str">
        <f t="shared" si="151"/>
        <v/>
      </c>
      <c r="CG90" s="439" t="str">
        <f t="shared" si="152"/>
        <v/>
      </c>
      <c r="CH90" s="440"/>
      <c r="CI90" s="440"/>
      <c r="CJ90" s="440"/>
      <c r="CK90" s="440"/>
      <c r="CL90" s="440"/>
      <c r="CM90" s="440"/>
      <c r="CN90" s="729" t="str">
        <f t="shared" si="153"/>
        <v/>
      </c>
      <c r="CO90" s="729" t="str">
        <f t="shared" si="154"/>
        <v/>
      </c>
      <c r="CP90" s="729" t="str">
        <f t="shared" si="155"/>
        <v/>
      </c>
      <c r="CQ90" s="729" t="str">
        <f t="shared" si="156"/>
        <v/>
      </c>
      <c r="CR90" s="729" t="str">
        <f t="shared" si="157"/>
        <v/>
      </c>
      <c r="CS90" s="729" t="str">
        <f t="shared" si="158"/>
        <v/>
      </c>
      <c r="CT90" s="729" t="str">
        <f t="shared" si="159"/>
        <v/>
      </c>
      <c r="CU90" s="729" t="str">
        <f t="shared" si="160"/>
        <v/>
      </c>
      <c r="CV90" s="729" t="str">
        <f t="shared" si="161"/>
        <v/>
      </c>
      <c r="CW90" s="16" t="str">
        <f t="shared" si="162"/>
        <v/>
      </c>
      <c r="CX90" s="16" t="str">
        <f t="shared" si="163"/>
        <v/>
      </c>
      <c r="CY90" s="16" t="str">
        <f t="shared" si="164"/>
        <v/>
      </c>
      <c r="CZ90" s="650">
        <f t="shared" si="165"/>
        <v>0</v>
      </c>
      <c r="DB90" s="652"/>
      <c r="DC90" s="655">
        <f t="shared" si="113"/>
        <v>0</v>
      </c>
      <c r="DD90" s="654" t="str">
        <f t="shared" si="114"/>
        <v/>
      </c>
      <c r="DE90" s="650">
        <f t="shared" si="115"/>
        <v>0</v>
      </c>
      <c r="EG90" s="16">
        <f>IFERROR(VLOOKUP(B90,'SUBCATS INTERNAL USE'!A:D,3,0),10000)</f>
        <v>10000</v>
      </c>
      <c r="EH90" s="16">
        <f t="shared" si="116"/>
        <v>10000</v>
      </c>
      <c r="EI90" s="16">
        <f t="shared" si="117"/>
        <v>1</v>
      </c>
      <c r="EJ90" s="16">
        <f t="shared" si="167"/>
        <v>19</v>
      </c>
      <c r="EK90" s="16">
        <f>IFERROR(VLOOKUP(B90,'SUBCATS INTERNAL USE'!G:I,3,0), 10000)</f>
        <v>10000</v>
      </c>
      <c r="EN90" s="163">
        <f t="shared" si="118"/>
        <v>1</v>
      </c>
      <c r="EO90" s="163">
        <f t="shared" si="119"/>
        <v>1</v>
      </c>
      <c r="EP90" s="163">
        <f t="shared" si="120"/>
        <v>1</v>
      </c>
      <c r="EQ90" s="163">
        <f t="shared" si="121"/>
        <v>1</v>
      </c>
      <c r="ER90" s="163">
        <f t="shared" si="122"/>
        <v>1</v>
      </c>
      <c r="ES90" s="163">
        <f t="shared" si="123"/>
        <v>1</v>
      </c>
      <c r="ET90" s="163">
        <f t="shared" si="124"/>
        <v>1</v>
      </c>
      <c r="EU90" s="163">
        <f t="shared" si="125"/>
        <v>1</v>
      </c>
      <c r="EV90" s="163">
        <f t="shared" si="126"/>
        <v>0</v>
      </c>
      <c r="EW90" s="163">
        <f t="shared" si="127"/>
        <v>1</v>
      </c>
      <c r="EX90" s="163">
        <f t="shared" si="128"/>
        <v>1</v>
      </c>
      <c r="EY90" s="163">
        <f t="shared" si="129"/>
        <v>1</v>
      </c>
      <c r="EZ90" s="163">
        <f t="shared" si="130"/>
        <v>1</v>
      </c>
      <c r="FA90" s="163">
        <f t="shared" si="131"/>
        <v>1</v>
      </c>
      <c r="FB90" s="163">
        <f t="shared" si="132"/>
        <v>1</v>
      </c>
      <c r="FC90" s="163">
        <f t="shared" si="133"/>
        <v>14</v>
      </c>
      <c r="FD90" s="163">
        <f t="shared" si="134"/>
        <v>0</v>
      </c>
      <c r="FF90" s="16">
        <f t="shared" si="166"/>
        <v>0</v>
      </c>
      <c r="FG90" s="16" t="str">
        <f t="shared" si="172"/>
        <v>1</v>
      </c>
    </row>
    <row r="91" spans="1:163" s="52" customFormat="1" ht="11.25" customHeight="1">
      <c r="A91" s="1040">
        <v>77</v>
      </c>
      <c r="B91" s="490"/>
      <c r="C91" s="490" t="str">
        <f t="shared" si="98"/>
        <v/>
      </c>
      <c r="D91" s="490"/>
      <c r="E91" s="1040"/>
      <c r="F91" s="255"/>
      <c r="G91" s="1038"/>
      <c r="H91" s="1038"/>
      <c r="I91" s="1323"/>
      <c r="J91" s="24"/>
      <c r="K91" s="24"/>
      <c r="L91" s="24"/>
      <c r="M91" s="24"/>
      <c r="N91" s="24"/>
      <c r="O91" s="24"/>
      <c r="P91" s="101" t="str">
        <f t="shared" si="99"/>
        <v>MP</v>
      </c>
      <c r="Q91" s="493" t="str">
        <f t="shared" si="175"/>
        <v/>
      </c>
      <c r="R91" s="101"/>
      <c r="S91" s="257" t="e">
        <f t="shared" si="96"/>
        <v>#DIV/0!</v>
      </c>
      <c r="T91" s="1503">
        <f t="shared" si="173"/>
        <v>0</v>
      </c>
      <c r="U91" s="1477"/>
      <c r="V91" s="258"/>
      <c r="W91" s="102"/>
      <c r="X91" s="400">
        <f t="shared" si="135"/>
        <v>0</v>
      </c>
      <c r="Y91" s="913"/>
      <c r="Z91" s="299">
        <f t="shared" si="100"/>
        <v>0</v>
      </c>
      <c r="AA91" s="259">
        <f>ROUND(IFERROR(SUM($AI$6/$AI$7*Q91/O91)+('Inbound Freight New'!$A$3*CZ91/R91),0),2)</f>
        <v>0</v>
      </c>
      <c r="AB91" s="260">
        <f t="shared" si="101"/>
        <v>0</v>
      </c>
      <c r="AC91" s="259">
        <f t="shared" si="136"/>
        <v>0</v>
      </c>
      <c r="AD91" s="261"/>
      <c r="AE91" s="260">
        <f t="shared" si="102"/>
        <v>0</v>
      </c>
      <c r="AF91" s="262">
        <f t="shared" si="137"/>
        <v>0</v>
      </c>
      <c r="AG91" s="263">
        <f t="shared" si="103"/>
        <v>0</v>
      </c>
      <c r="AH91" s="316">
        <f t="shared" si="138"/>
        <v>0.02</v>
      </c>
      <c r="AI91" s="262">
        <f t="shared" si="139"/>
        <v>0</v>
      </c>
      <c r="AJ91" s="703">
        <f t="shared" si="140"/>
        <v>0</v>
      </c>
      <c r="AK91" s="1302">
        <f t="shared" si="141"/>
        <v>0</v>
      </c>
      <c r="AL91" s="703">
        <f t="shared" si="142"/>
        <v>0.02</v>
      </c>
      <c r="AM91" s="262">
        <f t="shared" si="104"/>
        <v>0</v>
      </c>
      <c r="AN91" s="102"/>
      <c r="AO91" s="102"/>
      <c r="AP91" s="264">
        <f t="shared" si="105"/>
        <v>0</v>
      </c>
      <c r="AQ91" s="265">
        <f t="shared" si="97"/>
        <v>0</v>
      </c>
      <c r="AR91" s="266">
        <f t="shared" si="143"/>
        <v>0</v>
      </c>
      <c r="AS91" s="265">
        <f t="shared" si="106"/>
        <v>0</v>
      </c>
      <c r="AT91" s="267">
        <f t="shared" si="107"/>
        <v>0</v>
      </c>
      <c r="AU91" s="268"/>
      <c r="AV91" s="267"/>
      <c r="AW91" s="24"/>
      <c r="AX91" s="24"/>
      <c r="AY91" s="487"/>
      <c r="AZ91" s="270"/>
      <c r="BA91" s="256"/>
      <c r="BB91" s="256"/>
      <c r="BC91" s="256"/>
      <c r="BD91" s="256"/>
      <c r="BE91" s="490"/>
      <c r="BF91" s="490" t="str">
        <f t="shared" si="174"/>
        <v/>
      </c>
      <c r="BG91" s="493" t="str">
        <f t="shared" si="108"/>
        <v/>
      </c>
      <c r="BH91" s="490"/>
      <c r="BI91" s="490"/>
      <c r="BJ91" s="490"/>
      <c r="BK91" s="490"/>
      <c r="BL91" s="490"/>
      <c r="BM91" s="490"/>
      <c r="BN91" s="319"/>
      <c r="BO91" s="319"/>
      <c r="BP91" s="319"/>
      <c r="BQ91" s="319" t="str">
        <f t="shared" si="109"/>
        <v/>
      </c>
      <c r="BR91" s="439" t="str">
        <f t="shared" si="144"/>
        <v/>
      </c>
      <c r="BS91" s="439" t="str">
        <f t="shared" si="145"/>
        <v/>
      </c>
      <c r="BT91" s="439" t="str">
        <f t="shared" si="146"/>
        <v/>
      </c>
      <c r="BU91" s="440" t="str">
        <f t="shared" si="168"/>
        <v/>
      </c>
      <c r="BV91" s="440" t="str">
        <f t="shared" si="169"/>
        <v/>
      </c>
      <c r="BW91" s="440" t="str">
        <f t="shared" si="170"/>
        <v/>
      </c>
      <c r="BX91" s="440" t="str">
        <f t="shared" si="171"/>
        <v/>
      </c>
      <c r="BY91" s="440" t="str">
        <f t="shared" si="110"/>
        <v/>
      </c>
      <c r="BZ91" s="440" t="str">
        <f t="shared" si="111"/>
        <v/>
      </c>
      <c r="CA91" s="440" t="str">
        <f t="shared" si="112"/>
        <v/>
      </c>
      <c r="CB91" s="663" t="str">
        <f t="shared" si="147"/>
        <v/>
      </c>
      <c r="CC91" s="663" t="str">
        <f t="shared" si="148"/>
        <v/>
      </c>
      <c r="CD91" s="663" t="str">
        <f t="shared" si="149"/>
        <v/>
      </c>
      <c r="CE91" s="663" t="str">
        <f t="shared" si="150"/>
        <v/>
      </c>
      <c r="CF91" s="663" t="str">
        <f t="shared" si="151"/>
        <v/>
      </c>
      <c r="CG91" s="439" t="str">
        <f t="shared" si="152"/>
        <v/>
      </c>
      <c r="CH91" s="440"/>
      <c r="CI91" s="440"/>
      <c r="CJ91" s="440"/>
      <c r="CK91" s="440"/>
      <c r="CL91" s="440"/>
      <c r="CM91" s="440"/>
      <c r="CN91" s="729" t="str">
        <f t="shared" si="153"/>
        <v/>
      </c>
      <c r="CO91" s="729" t="str">
        <f t="shared" si="154"/>
        <v/>
      </c>
      <c r="CP91" s="729" t="str">
        <f t="shared" si="155"/>
        <v/>
      </c>
      <c r="CQ91" s="729" t="str">
        <f t="shared" si="156"/>
        <v/>
      </c>
      <c r="CR91" s="729" t="str">
        <f t="shared" si="157"/>
        <v/>
      </c>
      <c r="CS91" s="729" t="str">
        <f t="shared" si="158"/>
        <v/>
      </c>
      <c r="CT91" s="729" t="str">
        <f t="shared" si="159"/>
        <v/>
      </c>
      <c r="CU91" s="729" t="str">
        <f t="shared" si="160"/>
        <v/>
      </c>
      <c r="CV91" s="729" t="str">
        <f t="shared" si="161"/>
        <v/>
      </c>
      <c r="CW91" s="16" t="str">
        <f t="shared" si="162"/>
        <v/>
      </c>
      <c r="CX91" s="16" t="str">
        <f t="shared" si="163"/>
        <v/>
      </c>
      <c r="CY91" s="16" t="str">
        <f t="shared" si="164"/>
        <v/>
      </c>
      <c r="CZ91" s="650">
        <f t="shared" si="165"/>
        <v>0</v>
      </c>
      <c r="DB91" s="652"/>
      <c r="DC91" s="655">
        <f t="shared" si="113"/>
        <v>0</v>
      </c>
      <c r="DD91" s="654" t="str">
        <f t="shared" si="114"/>
        <v/>
      </c>
      <c r="DE91" s="650">
        <f t="shared" si="115"/>
        <v>0</v>
      </c>
      <c r="EG91" s="16">
        <f>IFERROR(VLOOKUP(B91,'SUBCATS INTERNAL USE'!A:D,3,0),10000)</f>
        <v>10000</v>
      </c>
      <c r="EH91" s="16">
        <f t="shared" si="116"/>
        <v>10000</v>
      </c>
      <c r="EI91" s="16">
        <f t="shared" si="117"/>
        <v>1</v>
      </c>
      <c r="EJ91" s="16">
        <f t="shared" si="167"/>
        <v>19</v>
      </c>
      <c r="EK91" s="16">
        <f>IFERROR(VLOOKUP(B91,'SUBCATS INTERNAL USE'!G:I,3,0), 10000)</f>
        <v>10000</v>
      </c>
      <c r="EN91" s="163">
        <f t="shared" si="118"/>
        <v>1</v>
      </c>
      <c r="EO91" s="163">
        <f t="shared" si="119"/>
        <v>1</v>
      </c>
      <c r="EP91" s="163">
        <f t="shared" si="120"/>
        <v>1</v>
      </c>
      <c r="EQ91" s="163">
        <f t="shared" si="121"/>
        <v>1</v>
      </c>
      <c r="ER91" s="163">
        <f t="shared" si="122"/>
        <v>1</v>
      </c>
      <c r="ES91" s="163">
        <f t="shared" si="123"/>
        <v>1</v>
      </c>
      <c r="ET91" s="163">
        <f t="shared" si="124"/>
        <v>1</v>
      </c>
      <c r="EU91" s="163">
        <f t="shared" si="125"/>
        <v>1</v>
      </c>
      <c r="EV91" s="163">
        <f t="shared" si="126"/>
        <v>0</v>
      </c>
      <c r="EW91" s="163">
        <f t="shared" si="127"/>
        <v>1</v>
      </c>
      <c r="EX91" s="163">
        <f t="shared" si="128"/>
        <v>1</v>
      </c>
      <c r="EY91" s="163">
        <f t="shared" si="129"/>
        <v>1</v>
      </c>
      <c r="EZ91" s="163">
        <f t="shared" si="130"/>
        <v>1</v>
      </c>
      <c r="FA91" s="163">
        <f t="shared" si="131"/>
        <v>1</v>
      </c>
      <c r="FB91" s="163">
        <f t="shared" si="132"/>
        <v>1</v>
      </c>
      <c r="FC91" s="163">
        <f t="shared" si="133"/>
        <v>14</v>
      </c>
      <c r="FD91" s="163">
        <f t="shared" si="134"/>
        <v>0</v>
      </c>
      <c r="FF91" s="16">
        <f t="shared" si="166"/>
        <v>0</v>
      </c>
      <c r="FG91" s="16" t="str">
        <f t="shared" si="172"/>
        <v>1</v>
      </c>
    </row>
    <row r="92" spans="1:163" s="52" customFormat="1" ht="11.25" customHeight="1">
      <c r="A92" s="1040">
        <v>78</v>
      </c>
      <c r="B92" s="490"/>
      <c r="C92" s="490" t="str">
        <f t="shared" si="98"/>
        <v/>
      </c>
      <c r="D92" s="490"/>
      <c r="E92" s="1040"/>
      <c r="F92" s="255"/>
      <c r="G92" s="1038"/>
      <c r="H92" s="1038"/>
      <c r="I92" s="1323"/>
      <c r="J92" s="24"/>
      <c r="K92" s="24"/>
      <c r="L92" s="24"/>
      <c r="M92" s="24"/>
      <c r="N92" s="24"/>
      <c r="O92" s="24"/>
      <c r="P92" s="101" t="str">
        <f t="shared" si="99"/>
        <v>MP</v>
      </c>
      <c r="Q92" s="493" t="str">
        <f t="shared" si="175"/>
        <v/>
      </c>
      <c r="R92" s="101"/>
      <c r="S92" s="257" t="e">
        <f t="shared" si="96"/>
        <v>#DIV/0!</v>
      </c>
      <c r="T92" s="1503">
        <f t="shared" si="173"/>
        <v>0</v>
      </c>
      <c r="U92" s="1477"/>
      <c r="V92" s="258"/>
      <c r="W92" s="102"/>
      <c r="X92" s="400">
        <f t="shared" si="135"/>
        <v>0</v>
      </c>
      <c r="Y92" s="913"/>
      <c r="Z92" s="299">
        <f t="shared" si="100"/>
        <v>0</v>
      </c>
      <c r="AA92" s="259">
        <f>ROUND(IFERROR(SUM($AI$6/$AI$7*Q92/O92)+('Inbound Freight New'!$A$3*CZ92/R92),0),2)</f>
        <v>0</v>
      </c>
      <c r="AB92" s="260">
        <f t="shared" si="101"/>
        <v>0</v>
      </c>
      <c r="AC92" s="259">
        <f t="shared" si="136"/>
        <v>0</v>
      </c>
      <c r="AD92" s="261"/>
      <c r="AE92" s="260">
        <f t="shared" si="102"/>
        <v>0</v>
      </c>
      <c r="AF92" s="262">
        <f t="shared" si="137"/>
        <v>0</v>
      </c>
      <c r="AG92" s="263">
        <f t="shared" si="103"/>
        <v>0</v>
      </c>
      <c r="AH92" s="316">
        <f t="shared" si="138"/>
        <v>0.02</v>
      </c>
      <c r="AI92" s="262">
        <f t="shared" si="139"/>
        <v>0</v>
      </c>
      <c r="AJ92" s="703">
        <f t="shared" si="140"/>
        <v>0</v>
      </c>
      <c r="AK92" s="1302">
        <f t="shared" si="141"/>
        <v>0</v>
      </c>
      <c r="AL92" s="703">
        <f t="shared" si="142"/>
        <v>0.02</v>
      </c>
      <c r="AM92" s="262">
        <f t="shared" si="104"/>
        <v>0</v>
      </c>
      <c r="AN92" s="102"/>
      <c r="AO92" s="102"/>
      <c r="AP92" s="264">
        <f t="shared" si="105"/>
        <v>0</v>
      </c>
      <c r="AQ92" s="265">
        <f t="shared" si="97"/>
        <v>0</v>
      </c>
      <c r="AR92" s="266">
        <f t="shared" si="143"/>
        <v>0</v>
      </c>
      <c r="AS92" s="265">
        <f t="shared" si="106"/>
        <v>0</v>
      </c>
      <c r="AT92" s="267">
        <f t="shared" si="107"/>
        <v>0</v>
      </c>
      <c r="AU92" s="268"/>
      <c r="AV92" s="267"/>
      <c r="AW92" s="24"/>
      <c r="AX92" s="24"/>
      <c r="AY92" s="487"/>
      <c r="AZ92" s="270"/>
      <c r="BA92" s="256"/>
      <c r="BB92" s="256"/>
      <c r="BC92" s="256"/>
      <c r="BD92" s="256"/>
      <c r="BE92" s="490"/>
      <c r="BF92" s="490" t="str">
        <f t="shared" si="174"/>
        <v/>
      </c>
      <c r="BG92" s="493" t="str">
        <f t="shared" si="108"/>
        <v/>
      </c>
      <c r="BH92" s="490"/>
      <c r="BI92" s="490"/>
      <c r="BJ92" s="490"/>
      <c r="BK92" s="490"/>
      <c r="BL92" s="490"/>
      <c r="BM92" s="490"/>
      <c r="BN92" s="319"/>
      <c r="BO92" s="319"/>
      <c r="BP92" s="319"/>
      <c r="BQ92" s="319" t="str">
        <f t="shared" si="109"/>
        <v/>
      </c>
      <c r="BR92" s="439" t="str">
        <f t="shared" si="144"/>
        <v/>
      </c>
      <c r="BS92" s="439" t="str">
        <f t="shared" si="145"/>
        <v/>
      </c>
      <c r="BT92" s="439" t="str">
        <f t="shared" si="146"/>
        <v/>
      </c>
      <c r="BU92" s="440" t="str">
        <f t="shared" si="168"/>
        <v/>
      </c>
      <c r="BV92" s="440" t="str">
        <f t="shared" si="169"/>
        <v/>
      </c>
      <c r="BW92" s="440" t="str">
        <f t="shared" si="170"/>
        <v/>
      </c>
      <c r="BX92" s="440" t="str">
        <f t="shared" si="171"/>
        <v/>
      </c>
      <c r="BY92" s="440" t="str">
        <f t="shared" si="110"/>
        <v/>
      </c>
      <c r="BZ92" s="440" t="str">
        <f t="shared" si="111"/>
        <v/>
      </c>
      <c r="CA92" s="440" t="str">
        <f t="shared" si="112"/>
        <v/>
      </c>
      <c r="CB92" s="663" t="str">
        <f t="shared" si="147"/>
        <v/>
      </c>
      <c r="CC92" s="663" t="str">
        <f t="shared" si="148"/>
        <v/>
      </c>
      <c r="CD92" s="663" t="str">
        <f t="shared" si="149"/>
        <v/>
      </c>
      <c r="CE92" s="663" t="str">
        <f t="shared" si="150"/>
        <v/>
      </c>
      <c r="CF92" s="663" t="str">
        <f t="shared" si="151"/>
        <v/>
      </c>
      <c r="CG92" s="439" t="str">
        <f t="shared" si="152"/>
        <v/>
      </c>
      <c r="CH92" s="440"/>
      <c r="CI92" s="440"/>
      <c r="CJ92" s="440"/>
      <c r="CK92" s="440"/>
      <c r="CL92" s="440"/>
      <c r="CM92" s="440"/>
      <c r="CN92" s="729" t="str">
        <f t="shared" si="153"/>
        <v/>
      </c>
      <c r="CO92" s="729" t="str">
        <f t="shared" si="154"/>
        <v/>
      </c>
      <c r="CP92" s="729" t="str">
        <f t="shared" si="155"/>
        <v/>
      </c>
      <c r="CQ92" s="729" t="str">
        <f t="shared" si="156"/>
        <v/>
      </c>
      <c r="CR92" s="729" t="str">
        <f t="shared" si="157"/>
        <v/>
      </c>
      <c r="CS92" s="729" t="str">
        <f t="shared" si="158"/>
        <v/>
      </c>
      <c r="CT92" s="729" t="str">
        <f t="shared" si="159"/>
        <v/>
      </c>
      <c r="CU92" s="729" t="str">
        <f t="shared" si="160"/>
        <v/>
      </c>
      <c r="CV92" s="729" t="str">
        <f t="shared" si="161"/>
        <v/>
      </c>
      <c r="CW92" s="16" t="str">
        <f t="shared" si="162"/>
        <v/>
      </c>
      <c r="CX92" s="16" t="str">
        <f t="shared" si="163"/>
        <v/>
      </c>
      <c r="CY92" s="16" t="str">
        <f t="shared" si="164"/>
        <v/>
      </c>
      <c r="CZ92" s="650">
        <f t="shared" si="165"/>
        <v>0</v>
      </c>
      <c r="DB92" s="652"/>
      <c r="DC92" s="655">
        <f t="shared" si="113"/>
        <v>0</v>
      </c>
      <c r="DD92" s="654" t="str">
        <f t="shared" si="114"/>
        <v/>
      </c>
      <c r="DE92" s="650">
        <f t="shared" si="115"/>
        <v>0</v>
      </c>
      <c r="EG92" s="16">
        <f>IFERROR(VLOOKUP(B92,'SUBCATS INTERNAL USE'!A:D,3,0),10000)</f>
        <v>10000</v>
      </c>
      <c r="EH92" s="16">
        <f t="shared" si="116"/>
        <v>10000</v>
      </c>
      <c r="EI92" s="16">
        <f t="shared" si="117"/>
        <v>1</v>
      </c>
      <c r="EJ92" s="16">
        <f t="shared" si="167"/>
        <v>19</v>
      </c>
      <c r="EK92" s="16">
        <f>IFERROR(VLOOKUP(B92,'SUBCATS INTERNAL USE'!G:I,3,0), 10000)</f>
        <v>10000</v>
      </c>
      <c r="EN92" s="163">
        <f t="shared" si="118"/>
        <v>1</v>
      </c>
      <c r="EO92" s="163">
        <f t="shared" si="119"/>
        <v>1</v>
      </c>
      <c r="EP92" s="163">
        <f t="shared" si="120"/>
        <v>1</v>
      </c>
      <c r="EQ92" s="163">
        <f t="shared" si="121"/>
        <v>1</v>
      </c>
      <c r="ER92" s="163">
        <f t="shared" si="122"/>
        <v>1</v>
      </c>
      <c r="ES92" s="163">
        <f t="shared" si="123"/>
        <v>1</v>
      </c>
      <c r="ET92" s="163">
        <f t="shared" si="124"/>
        <v>1</v>
      </c>
      <c r="EU92" s="163">
        <f t="shared" si="125"/>
        <v>1</v>
      </c>
      <c r="EV92" s="163">
        <f t="shared" si="126"/>
        <v>0</v>
      </c>
      <c r="EW92" s="163">
        <f t="shared" si="127"/>
        <v>1</v>
      </c>
      <c r="EX92" s="163">
        <f t="shared" si="128"/>
        <v>1</v>
      </c>
      <c r="EY92" s="163">
        <f t="shared" si="129"/>
        <v>1</v>
      </c>
      <c r="EZ92" s="163">
        <f t="shared" si="130"/>
        <v>1</v>
      </c>
      <c r="FA92" s="163">
        <f t="shared" si="131"/>
        <v>1</v>
      </c>
      <c r="FB92" s="163">
        <f t="shared" si="132"/>
        <v>1</v>
      </c>
      <c r="FC92" s="163">
        <f t="shared" si="133"/>
        <v>14</v>
      </c>
      <c r="FD92" s="163">
        <f t="shared" si="134"/>
        <v>0</v>
      </c>
      <c r="FF92" s="16">
        <f t="shared" si="166"/>
        <v>0</v>
      </c>
      <c r="FG92" s="16" t="str">
        <f t="shared" si="172"/>
        <v>1</v>
      </c>
    </row>
    <row r="93" spans="1:163" s="52" customFormat="1" ht="11.25" customHeight="1">
      <c r="A93" s="1040">
        <v>79</v>
      </c>
      <c r="B93" s="490"/>
      <c r="C93" s="490" t="str">
        <f t="shared" si="98"/>
        <v/>
      </c>
      <c r="D93" s="490"/>
      <c r="E93" s="1040"/>
      <c r="F93" s="255"/>
      <c r="G93" s="1038"/>
      <c r="H93" s="1038"/>
      <c r="I93" s="1323"/>
      <c r="J93" s="24"/>
      <c r="K93" s="24"/>
      <c r="L93" s="24"/>
      <c r="M93" s="24"/>
      <c r="N93" s="24"/>
      <c r="O93" s="24"/>
      <c r="P93" s="101" t="str">
        <f t="shared" si="99"/>
        <v>MP</v>
      </c>
      <c r="Q93" s="493" t="str">
        <f t="shared" si="175"/>
        <v/>
      </c>
      <c r="R93" s="101"/>
      <c r="S93" s="257" t="e">
        <f t="shared" si="96"/>
        <v>#DIV/0!</v>
      </c>
      <c r="T93" s="1503">
        <f t="shared" si="173"/>
        <v>0</v>
      </c>
      <c r="U93" s="1477"/>
      <c r="V93" s="258"/>
      <c r="W93" s="102"/>
      <c r="X93" s="400">
        <f t="shared" si="135"/>
        <v>0</v>
      </c>
      <c r="Y93" s="913"/>
      <c r="Z93" s="299">
        <f t="shared" si="100"/>
        <v>0</v>
      </c>
      <c r="AA93" s="259">
        <f>ROUND(IFERROR(SUM($AI$6/$AI$7*Q93/O93)+('Inbound Freight New'!$A$3*CZ93/R93),0),2)</f>
        <v>0</v>
      </c>
      <c r="AB93" s="260">
        <f t="shared" si="101"/>
        <v>0</v>
      </c>
      <c r="AC93" s="259">
        <f t="shared" si="136"/>
        <v>0</v>
      </c>
      <c r="AD93" s="261"/>
      <c r="AE93" s="260">
        <f t="shared" si="102"/>
        <v>0</v>
      </c>
      <c r="AF93" s="262">
        <f t="shared" si="137"/>
        <v>0</v>
      </c>
      <c r="AG93" s="263">
        <f t="shared" si="103"/>
        <v>0</v>
      </c>
      <c r="AH93" s="316">
        <f t="shared" si="138"/>
        <v>0.02</v>
      </c>
      <c r="AI93" s="262">
        <f t="shared" si="139"/>
        <v>0</v>
      </c>
      <c r="AJ93" s="703">
        <f t="shared" si="140"/>
        <v>0</v>
      </c>
      <c r="AK93" s="1302">
        <f t="shared" si="141"/>
        <v>0</v>
      </c>
      <c r="AL93" s="703">
        <f t="shared" si="142"/>
        <v>0.02</v>
      </c>
      <c r="AM93" s="262">
        <f t="shared" si="104"/>
        <v>0</v>
      </c>
      <c r="AN93" s="102"/>
      <c r="AO93" s="102"/>
      <c r="AP93" s="264">
        <f t="shared" si="105"/>
        <v>0</v>
      </c>
      <c r="AQ93" s="265">
        <f t="shared" si="97"/>
        <v>0</v>
      </c>
      <c r="AR93" s="266">
        <f t="shared" si="143"/>
        <v>0</v>
      </c>
      <c r="AS93" s="265">
        <f t="shared" si="106"/>
        <v>0</v>
      </c>
      <c r="AT93" s="267">
        <f t="shared" si="107"/>
        <v>0</v>
      </c>
      <c r="AU93" s="268"/>
      <c r="AV93" s="267"/>
      <c r="AW93" s="24"/>
      <c r="AX93" s="24"/>
      <c r="AY93" s="487"/>
      <c r="AZ93" s="270"/>
      <c r="BA93" s="256"/>
      <c r="BB93" s="256"/>
      <c r="BC93" s="256"/>
      <c r="BD93" s="256"/>
      <c r="BE93" s="490"/>
      <c r="BF93" s="490" t="str">
        <f t="shared" si="174"/>
        <v/>
      </c>
      <c r="BG93" s="493" t="str">
        <f t="shared" si="108"/>
        <v/>
      </c>
      <c r="BH93" s="490"/>
      <c r="BI93" s="490"/>
      <c r="BJ93" s="490"/>
      <c r="BK93" s="490"/>
      <c r="BL93" s="490"/>
      <c r="BM93" s="490"/>
      <c r="BN93" s="319"/>
      <c r="BO93" s="319"/>
      <c r="BP93" s="319"/>
      <c r="BQ93" s="319" t="str">
        <f t="shared" si="109"/>
        <v/>
      </c>
      <c r="BR93" s="439" t="str">
        <f t="shared" si="144"/>
        <v/>
      </c>
      <c r="BS93" s="439" t="str">
        <f t="shared" si="145"/>
        <v/>
      </c>
      <c r="BT93" s="439" t="str">
        <f t="shared" si="146"/>
        <v/>
      </c>
      <c r="BU93" s="440" t="str">
        <f t="shared" si="168"/>
        <v/>
      </c>
      <c r="BV93" s="440" t="str">
        <f t="shared" si="169"/>
        <v/>
      </c>
      <c r="BW93" s="440" t="str">
        <f t="shared" si="170"/>
        <v/>
      </c>
      <c r="BX93" s="440" t="str">
        <f t="shared" si="171"/>
        <v/>
      </c>
      <c r="BY93" s="440" t="str">
        <f t="shared" si="110"/>
        <v/>
      </c>
      <c r="BZ93" s="440" t="str">
        <f t="shared" si="111"/>
        <v/>
      </c>
      <c r="CA93" s="440" t="str">
        <f t="shared" si="112"/>
        <v/>
      </c>
      <c r="CB93" s="663" t="str">
        <f t="shared" si="147"/>
        <v/>
      </c>
      <c r="CC93" s="663" t="str">
        <f t="shared" si="148"/>
        <v/>
      </c>
      <c r="CD93" s="663" t="str">
        <f t="shared" si="149"/>
        <v/>
      </c>
      <c r="CE93" s="663" t="str">
        <f t="shared" si="150"/>
        <v/>
      </c>
      <c r="CF93" s="663" t="str">
        <f t="shared" si="151"/>
        <v/>
      </c>
      <c r="CG93" s="439" t="str">
        <f t="shared" si="152"/>
        <v/>
      </c>
      <c r="CH93" s="440"/>
      <c r="CI93" s="440"/>
      <c r="CJ93" s="440"/>
      <c r="CK93" s="440"/>
      <c r="CL93" s="440"/>
      <c r="CM93" s="440"/>
      <c r="CN93" s="729" t="str">
        <f t="shared" si="153"/>
        <v/>
      </c>
      <c r="CO93" s="729" t="str">
        <f t="shared" si="154"/>
        <v/>
      </c>
      <c r="CP93" s="729" t="str">
        <f t="shared" si="155"/>
        <v/>
      </c>
      <c r="CQ93" s="729" t="str">
        <f t="shared" si="156"/>
        <v/>
      </c>
      <c r="CR93" s="729" t="str">
        <f t="shared" si="157"/>
        <v/>
      </c>
      <c r="CS93" s="729" t="str">
        <f t="shared" si="158"/>
        <v/>
      </c>
      <c r="CT93" s="729" t="str">
        <f t="shared" si="159"/>
        <v/>
      </c>
      <c r="CU93" s="729" t="str">
        <f t="shared" si="160"/>
        <v/>
      </c>
      <c r="CV93" s="729" t="str">
        <f t="shared" si="161"/>
        <v/>
      </c>
      <c r="CW93" s="16" t="str">
        <f t="shared" si="162"/>
        <v/>
      </c>
      <c r="CX93" s="16" t="str">
        <f t="shared" si="163"/>
        <v/>
      </c>
      <c r="CY93" s="16" t="str">
        <f t="shared" si="164"/>
        <v/>
      </c>
      <c r="CZ93" s="650">
        <f t="shared" si="165"/>
        <v>0</v>
      </c>
      <c r="DB93" s="652"/>
      <c r="DC93" s="655">
        <f t="shared" si="113"/>
        <v>0</v>
      </c>
      <c r="DD93" s="654" t="str">
        <f t="shared" si="114"/>
        <v/>
      </c>
      <c r="DE93" s="650">
        <f t="shared" si="115"/>
        <v>0</v>
      </c>
      <c r="EG93" s="16">
        <f>IFERROR(VLOOKUP(B93,'SUBCATS INTERNAL USE'!A:D,3,0),10000)</f>
        <v>10000</v>
      </c>
      <c r="EH93" s="16">
        <f t="shared" si="116"/>
        <v>10000</v>
      </c>
      <c r="EI93" s="16">
        <f t="shared" si="117"/>
        <v>1</v>
      </c>
      <c r="EJ93" s="16">
        <f t="shared" si="167"/>
        <v>19</v>
      </c>
      <c r="EK93" s="16">
        <f>IFERROR(VLOOKUP(B93,'SUBCATS INTERNAL USE'!G:I,3,0), 10000)</f>
        <v>10000</v>
      </c>
      <c r="EN93" s="163">
        <f t="shared" si="118"/>
        <v>1</v>
      </c>
      <c r="EO93" s="163">
        <f t="shared" si="119"/>
        <v>1</v>
      </c>
      <c r="EP93" s="163">
        <f t="shared" si="120"/>
        <v>1</v>
      </c>
      <c r="EQ93" s="163">
        <f t="shared" si="121"/>
        <v>1</v>
      </c>
      <c r="ER93" s="163">
        <f t="shared" si="122"/>
        <v>1</v>
      </c>
      <c r="ES93" s="163">
        <f t="shared" si="123"/>
        <v>1</v>
      </c>
      <c r="ET93" s="163">
        <f t="shared" si="124"/>
        <v>1</v>
      </c>
      <c r="EU93" s="163">
        <f t="shared" si="125"/>
        <v>1</v>
      </c>
      <c r="EV93" s="163">
        <f t="shared" si="126"/>
        <v>0</v>
      </c>
      <c r="EW93" s="163">
        <f t="shared" si="127"/>
        <v>1</v>
      </c>
      <c r="EX93" s="163">
        <f t="shared" si="128"/>
        <v>1</v>
      </c>
      <c r="EY93" s="163">
        <f t="shared" si="129"/>
        <v>1</v>
      </c>
      <c r="EZ93" s="163">
        <f t="shared" si="130"/>
        <v>1</v>
      </c>
      <c r="FA93" s="163">
        <f t="shared" si="131"/>
        <v>1</v>
      </c>
      <c r="FB93" s="163">
        <f t="shared" si="132"/>
        <v>1</v>
      </c>
      <c r="FC93" s="163">
        <f t="shared" si="133"/>
        <v>14</v>
      </c>
      <c r="FD93" s="163">
        <f t="shared" si="134"/>
        <v>0</v>
      </c>
      <c r="FF93" s="16">
        <f t="shared" si="166"/>
        <v>0</v>
      </c>
      <c r="FG93" s="16" t="str">
        <f t="shared" si="172"/>
        <v>1</v>
      </c>
    </row>
    <row r="94" spans="1:163" s="52" customFormat="1" ht="11.25" customHeight="1">
      <c r="A94" s="1040">
        <v>80</v>
      </c>
      <c r="B94" s="490"/>
      <c r="C94" s="490" t="str">
        <f t="shared" si="98"/>
        <v/>
      </c>
      <c r="D94" s="490"/>
      <c r="E94" s="1040"/>
      <c r="F94" s="255"/>
      <c r="G94" s="1038"/>
      <c r="H94" s="1038"/>
      <c r="I94" s="1323"/>
      <c r="J94" s="24"/>
      <c r="K94" s="24"/>
      <c r="L94" s="24"/>
      <c r="M94" s="24"/>
      <c r="N94" s="24"/>
      <c r="O94" s="24"/>
      <c r="P94" s="101" t="str">
        <f t="shared" si="99"/>
        <v>MP</v>
      </c>
      <c r="Q94" s="493" t="str">
        <f t="shared" si="175"/>
        <v/>
      </c>
      <c r="R94" s="101"/>
      <c r="S94" s="257" t="e">
        <f t="shared" si="96"/>
        <v>#DIV/0!</v>
      </c>
      <c r="T94" s="1503">
        <f t="shared" si="173"/>
        <v>0</v>
      </c>
      <c r="U94" s="1477"/>
      <c r="V94" s="258"/>
      <c r="W94" s="102"/>
      <c r="X94" s="400">
        <f t="shared" si="135"/>
        <v>0</v>
      </c>
      <c r="Y94" s="913"/>
      <c r="Z94" s="299">
        <f t="shared" si="100"/>
        <v>0</v>
      </c>
      <c r="AA94" s="259">
        <f>ROUND(IFERROR(SUM($AI$6/$AI$7*Q94/O94)+('Inbound Freight New'!$A$3*CZ94/R94),0),2)</f>
        <v>0</v>
      </c>
      <c r="AB94" s="260">
        <f t="shared" si="101"/>
        <v>0</v>
      </c>
      <c r="AC94" s="259">
        <f t="shared" si="136"/>
        <v>0</v>
      </c>
      <c r="AD94" s="261"/>
      <c r="AE94" s="260">
        <f t="shared" si="102"/>
        <v>0</v>
      </c>
      <c r="AF94" s="262">
        <f t="shared" si="137"/>
        <v>0</v>
      </c>
      <c r="AG94" s="263">
        <f t="shared" si="103"/>
        <v>0</v>
      </c>
      <c r="AH94" s="316">
        <f t="shared" si="138"/>
        <v>0.02</v>
      </c>
      <c r="AI94" s="262">
        <f t="shared" si="139"/>
        <v>0</v>
      </c>
      <c r="AJ94" s="703">
        <f t="shared" si="140"/>
        <v>0</v>
      </c>
      <c r="AK94" s="1302">
        <f t="shared" si="141"/>
        <v>0</v>
      </c>
      <c r="AL94" s="703">
        <f t="shared" si="142"/>
        <v>0.02</v>
      </c>
      <c r="AM94" s="262">
        <f t="shared" si="104"/>
        <v>0</v>
      </c>
      <c r="AN94" s="102"/>
      <c r="AO94" s="102"/>
      <c r="AP94" s="264">
        <f t="shared" si="105"/>
        <v>0</v>
      </c>
      <c r="AQ94" s="265">
        <f t="shared" si="97"/>
        <v>0</v>
      </c>
      <c r="AR94" s="266">
        <f t="shared" si="143"/>
        <v>0</v>
      </c>
      <c r="AS94" s="265">
        <f t="shared" si="106"/>
        <v>0</v>
      </c>
      <c r="AT94" s="267">
        <f t="shared" si="107"/>
        <v>0</v>
      </c>
      <c r="AU94" s="268"/>
      <c r="AV94" s="267"/>
      <c r="AW94" s="24"/>
      <c r="AX94" s="24"/>
      <c r="AY94" s="487"/>
      <c r="AZ94" s="270"/>
      <c r="BA94" s="256"/>
      <c r="BB94" s="256"/>
      <c r="BC94" s="256"/>
      <c r="BD94" s="256"/>
      <c r="BE94" s="490"/>
      <c r="BF94" s="490" t="str">
        <f t="shared" si="174"/>
        <v/>
      </c>
      <c r="BG94" s="493" t="str">
        <f t="shared" si="108"/>
        <v/>
      </c>
      <c r="BH94" s="490"/>
      <c r="BI94" s="490"/>
      <c r="BJ94" s="490"/>
      <c r="BK94" s="490"/>
      <c r="BL94" s="490"/>
      <c r="BM94" s="490"/>
      <c r="BN94" s="319"/>
      <c r="BO94" s="319"/>
      <c r="BP94" s="319"/>
      <c r="BQ94" s="319" t="str">
        <f t="shared" si="109"/>
        <v/>
      </c>
      <c r="BR94" s="439" t="str">
        <f t="shared" si="144"/>
        <v/>
      </c>
      <c r="BS94" s="439" t="str">
        <f t="shared" si="145"/>
        <v/>
      </c>
      <c r="BT94" s="439" t="str">
        <f t="shared" si="146"/>
        <v/>
      </c>
      <c r="BU94" s="440" t="str">
        <f t="shared" si="168"/>
        <v/>
      </c>
      <c r="BV94" s="440" t="str">
        <f t="shared" si="169"/>
        <v/>
      </c>
      <c r="BW94" s="440" t="str">
        <f t="shared" si="170"/>
        <v/>
      </c>
      <c r="BX94" s="440" t="str">
        <f t="shared" si="171"/>
        <v/>
      </c>
      <c r="BY94" s="440" t="str">
        <f t="shared" si="110"/>
        <v/>
      </c>
      <c r="BZ94" s="440" t="str">
        <f t="shared" si="111"/>
        <v/>
      </c>
      <c r="CA94" s="440" t="str">
        <f t="shared" si="112"/>
        <v/>
      </c>
      <c r="CB94" s="663" t="str">
        <f t="shared" si="147"/>
        <v/>
      </c>
      <c r="CC94" s="663" t="str">
        <f t="shared" si="148"/>
        <v/>
      </c>
      <c r="CD94" s="663" t="str">
        <f t="shared" si="149"/>
        <v/>
      </c>
      <c r="CE94" s="663" t="str">
        <f t="shared" si="150"/>
        <v/>
      </c>
      <c r="CF94" s="663" t="str">
        <f t="shared" si="151"/>
        <v/>
      </c>
      <c r="CG94" s="439" t="str">
        <f t="shared" si="152"/>
        <v/>
      </c>
      <c r="CH94" s="440"/>
      <c r="CI94" s="440"/>
      <c r="CJ94" s="440"/>
      <c r="CK94" s="440"/>
      <c r="CL94" s="440"/>
      <c r="CM94" s="440"/>
      <c r="CN94" s="729" t="str">
        <f t="shared" si="153"/>
        <v/>
      </c>
      <c r="CO94" s="729" t="str">
        <f t="shared" si="154"/>
        <v/>
      </c>
      <c r="CP94" s="729" t="str">
        <f t="shared" si="155"/>
        <v/>
      </c>
      <c r="CQ94" s="729" t="str">
        <f t="shared" si="156"/>
        <v/>
      </c>
      <c r="CR94" s="729" t="str">
        <f t="shared" si="157"/>
        <v/>
      </c>
      <c r="CS94" s="729" t="str">
        <f t="shared" si="158"/>
        <v/>
      </c>
      <c r="CT94" s="729" t="str">
        <f t="shared" si="159"/>
        <v/>
      </c>
      <c r="CU94" s="729" t="str">
        <f t="shared" si="160"/>
        <v/>
      </c>
      <c r="CV94" s="729" t="str">
        <f t="shared" si="161"/>
        <v/>
      </c>
      <c r="CW94" s="16" t="str">
        <f t="shared" si="162"/>
        <v/>
      </c>
      <c r="CX94" s="16" t="str">
        <f t="shared" si="163"/>
        <v/>
      </c>
      <c r="CY94" s="16" t="str">
        <f t="shared" si="164"/>
        <v/>
      </c>
      <c r="CZ94" s="650">
        <f t="shared" si="165"/>
        <v>0</v>
      </c>
      <c r="DB94" s="652"/>
      <c r="DC94" s="655">
        <f t="shared" si="113"/>
        <v>0</v>
      </c>
      <c r="DD94" s="654" t="str">
        <f t="shared" si="114"/>
        <v/>
      </c>
      <c r="DE94" s="650">
        <f t="shared" si="115"/>
        <v>0</v>
      </c>
      <c r="EG94" s="16">
        <f>IFERROR(VLOOKUP(B94,'SUBCATS INTERNAL USE'!A:D,3,0),10000)</f>
        <v>10000</v>
      </c>
      <c r="EH94" s="16">
        <f t="shared" si="116"/>
        <v>10000</v>
      </c>
      <c r="EI94" s="16">
        <f t="shared" si="117"/>
        <v>1</v>
      </c>
      <c r="EJ94" s="16">
        <f t="shared" si="167"/>
        <v>19</v>
      </c>
      <c r="EK94" s="16">
        <f>IFERROR(VLOOKUP(B94,'SUBCATS INTERNAL USE'!G:I,3,0), 10000)</f>
        <v>10000</v>
      </c>
      <c r="EN94" s="163">
        <f t="shared" si="118"/>
        <v>1</v>
      </c>
      <c r="EO94" s="163">
        <f t="shared" si="119"/>
        <v>1</v>
      </c>
      <c r="EP94" s="163">
        <f t="shared" si="120"/>
        <v>1</v>
      </c>
      <c r="EQ94" s="163">
        <f t="shared" si="121"/>
        <v>1</v>
      </c>
      <c r="ER94" s="163">
        <f t="shared" si="122"/>
        <v>1</v>
      </c>
      <c r="ES94" s="163">
        <f t="shared" si="123"/>
        <v>1</v>
      </c>
      <c r="ET94" s="163">
        <f t="shared" si="124"/>
        <v>1</v>
      </c>
      <c r="EU94" s="163">
        <f t="shared" si="125"/>
        <v>1</v>
      </c>
      <c r="EV94" s="163">
        <f t="shared" si="126"/>
        <v>0</v>
      </c>
      <c r="EW94" s="163">
        <f t="shared" si="127"/>
        <v>1</v>
      </c>
      <c r="EX94" s="163">
        <f t="shared" si="128"/>
        <v>1</v>
      </c>
      <c r="EY94" s="163">
        <f t="shared" si="129"/>
        <v>1</v>
      </c>
      <c r="EZ94" s="163">
        <f t="shared" si="130"/>
        <v>1</v>
      </c>
      <c r="FA94" s="163">
        <f t="shared" si="131"/>
        <v>1</v>
      </c>
      <c r="FB94" s="163">
        <f t="shared" si="132"/>
        <v>1</v>
      </c>
      <c r="FC94" s="163">
        <f t="shared" si="133"/>
        <v>14</v>
      </c>
      <c r="FD94" s="163">
        <f t="shared" si="134"/>
        <v>0</v>
      </c>
      <c r="FF94" s="16">
        <f t="shared" si="166"/>
        <v>0</v>
      </c>
      <c r="FG94" s="16" t="str">
        <f t="shared" si="172"/>
        <v>1</v>
      </c>
    </row>
    <row r="95" spans="1:163" s="52" customFormat="1" ht="11.25" customHeight="1">
      <c r="A95" s="1040">
        <v>81</v>
      </c>
      <c r="B95" s="490"/>
      <c r="C95" s="490" t="str">
        <f t="shared" si="98"/>
        <v/>
      </c>
      <c r="D95" s="490"/>
      <c r="E95" s="1040"/>
      <c r="F95" s="255"/>
      <c r="G95" s="1038"/>
      <c r="H95" s="1038"/>
      <c r="I95" s="1323"/>
      <c r="J95" s="24"/>
      <c r="K95" s="24"/>
      <c r="L95" s="24"/>
      <c r="M95" s="24"/>
      <c r="N95" s="24"/>
      <c r="O95" s="24"/>
      <c r="P95" s="101" t="str">
        <f t="shared" si="99"/>
        <v>MP</v>
      </c>
      <c r="Q95" s="493" t="str">
        <f t="shared" si="175"/>
        <v/>
      </c>
      <c r="R95" s="101"/>
      <c r="S95" s="257" t="e">
        <f t="shared" si="96"/>
        <v>#DIV/0!</v>
      </c>
      <c r="T95" s="1503">
        <f t="shared" si="173"/>
        <v>0</v>
      </c>
      <c r="U95" s="1477"/>
      <c r="V95" s="258"/>
      <c r="W95" s="102"/>
      <c r="X95" s="400">
        <f t="shared" si="135"/>
        <v>0</v>
      </c>
      <c r="Y95" s="913"/>
      <c r="Z95" s="299">
        <f t="shared" si="100"/>
        <v>0</v>
      </c>
      <c r="AA95" s="259">
        <f>ROUND(IFERROR(SUM($AI$6/$AI$7*Q95/O95)+('Inbound Freight New'!$A$3*CZ95/R95),0),2)</f>
        <v>0</v>
      </c>
      <c r="AB95" s="260">
        <f t="shared" si="101"/>
        <v>0</v>
      </c>
      <c r="AC95" s="259">
        <f t="shared" si="136"/>
        <v>0</v>
      </c>
      <c r="AD95" s="261"/>
      <c r="AE95" s="260">
        <f t="shared" si="102"/>
        <v>0</v>
      </c>
      <c r="AF95" s="262">
        <f t="shared" si="137"/>
        <v>0</v>
      </c>
      <c r="AG95" s="263">
        <f t="shared" si="103"/>
        <v>0</v>
      </c>
      <c r="AH95" s="316">
        <f t="shared" si="138"/>
        <v>0.02</v>
      </c>
      <c r="AI95" s="262">
        <f t="shared" si="139"/>
        <v>0</v>
      </c>
      <c r="AJ95" s="703">
        <f t="shared" si="140"/>
        <v>0</v>
      </c>
      <c r="AK95" s="1302">
        <f t="shared" si="141"/>
        <v>0</v>
      </c>
      <c r="AL95" s="703">
        <f t="shared" si="142"/>
        <v>0.02</v>
      </c>
      <c r="AM95" s="262">
        <f t="shared" si="104"/>
        <v>0</v>
      </c>
      <c r="AN95" s="102"/>
      <c r="AO95" s="102"/>
      <c r="AP95" s="264">
        <f t="shared" si="105"/>
        <v>0</v>
      </c>
      <c r="AQ95" s="265">
        <f t="shared" si="97"/>
        <v>0</v>
      </c>
      <c r="AR95" s="266">
        <f t="shared" si="143"/>
        <v>0</v>
      </c>
      <c r="AS95" s="265">
        <f t="shared" si="106"/>
        <v>0</v>
      </c>
      <c r="AT95" s="267">
        <f t="shared" si="107"/>
        <v>0</v>
      </c>
      <c r="AU95" s="268"/>
      <c r="AV95" s="267"/>
      <c r="AW95" s="24"/>
      <c r="AX95" s="24"/>
      <c r="AY95" s="487"/>
      <c r="AZ95" s="270"/>
      <c r="BA95" s="256"/>
      <c r="BB95" s="256"/>
      <c r="BC95" s="256"/>
      <c r="BD95" s="256"/>
      <c r="BE95" s="490"/>
      <c r="BF95" s="490" t="str">
        <f t="shared" si="174"/>
        <v/>
      </c>
      <c r="BG95" s="493" t="str">
        <f t="shared" si="108"/>
        <v/>
      </c>
      <c r="BH95" s="490"/>
      <c r="BI95" s="490"/>
      <c r="BJ95" s="490"/>
      <c r="BK95" s="490"/>
      <c r="BL95" s="490"/>
      <c r="BM95" s="490"/>
      <c r="BN95" s="319"/>
      <c r="BO95" s="319"/>
      <c r="BP95" s="319"/>
      <c r="BQ95" s="319" t="str">
        <f t="shared" si="109"/>
        <v/>
      </c>
      <c r="BR95" s="439" t="str">
        <f t="shared" si="144"/>
        <v/>
      </c>
      <c r="BS95" s="439" t="str">
        <f t="shared" si="145"/>
        <v/>
      </c>
      <c r="BT95" s="439" t="str">
        <f t="shared" si="146"/>
        <v/>
      </c>
      <c r="BU95" s="440" t="str">
        <f t="shared" si="168"/>
        <v/>
      </c>
      <c r="BV95" s="440" t="str">
        <f t="shared" si="169"/>
        <v/>
      </c>
      <c r="BW95" s="440" t="str">
        <f t="shared" si="170"/>
        <v/>
      </c>
      <c r="BX95" s="440" t="str">
        <f t="shared" si="171"/>
        <v/>
      </c>
      <c r="BY95" s="440" t="str">
        <f t="shared" si="110"/>
        <v/>
      </c>
      <c r="BZ95" s="440" t="str">
        <f t="shared" si="111"/>
        <v/>
      </c>
      <c r="CA95" s="440" t="str">
        <f t="shared" si="112"/>
        <v/>
      </c>
      <c r="CB95" s="663" t="str">
        <f t="shared" si="147"/>
        <v/>
      </c>
      <c r="CC95" s="663" t="str">
        <f t="shared" si="148"/>
        <v/>
      </c>
      <c r="CD95" s="663" t="str">
        <f t="shared" si="149"/>
        <v/>
      </c>
      <c r="CE95" s="663" t="str">
        <f t="shared" si="150"/>
        <v/>
      </c>
      <c r="CF95" s="663" t="str">
        <f t="shared" si="151"/>
        <v/>
      </c>
      <c r="CG95" s="439" t="str">
        <f t="shared" si="152"/>
        <v/>
      </c>
      <c r="CH95" s="440"/>
      <c r="CI95" s="440"/>
      <c r="CJ95" s="440"/>
      <c r="CK95" s="440"/>
      <c r="CL95" s="440"/>
      <c r="CM95" s="440"/>
      <c r="CN95" s="729" t="str">
        <f t="shared" si="153"/>
        <v/>
      </c>
      <c r="CO95" s="729" t="str">
        <f t="shared" si="154"/>
        <v/>
      </c>
      <c r="CP95" s="729" t="str">
        <f t="shared" si="155"/>
        <v/>
      </c>
      <c r="CQ95" s="729" t="str">
        <f t="shared" si="156"/>
        <v/>
      </c>
      <c r="CR95" s="729" t="str">
        <f t="shared" si="157"/>
        <v/>
      </c>
      <c r="CS95" s="729" t="str">
        <f t="shared" si="158"/>
        <v/>
      </c>
      <c r="CT95" s="729" t="str">
        <f t="shared" si="159"/>
        <v/>
      </c>
      <c r="CU95" s="729" t="str">
        <f t="shared" si="160"/>
        <v/>
      </c>
      <c r="CV95" s="729" t="str">
        <f t="shared" si="161"/>
        <v/>
      </c>
      <c r="CW95" s="16" t="str">
        <f t="shared" si="162"/>
        <v/>
      </c>
      <c r="CX95" s="16" t="str">
        <f t="shared" si="163"/>
        <v/>
      </c>
      <c r="CY95" s="16" t="str">
        <f t="shared" si="164"/>
        <v/>
      </c>
      <c r="CZ95" s="650">
        <f t="shared" si="165"/>
        <v>0</v>
      </c>
      <c r="DB95" s="652"/>
      <c r="DC95" s="655">
        <f t="shared" si="113"/>
        <v>0</v>
      </c>
      <c r="DD95" s="654" t="str">
        <f t="shared" si="114"/>
        <v/>
      </c>
      <c r="DE95" s="650">
        <f t="shared" si="115"/>
        <v>0</v>
      </c>
      <c r="EG95" s="16">
        <f>IFERROR(VLOOKUP(B95,'SUBCATS INTERNAL USE'!A:D,3,0),10000)</f>
        <v>10000</v>
      </c>
      <c r="EH95" s="16">
        <f t="shared" si="116"/>
        <v>10000</v>
      </c>
      <c r="EI95" s="16">
        <f t="shared" si="117"/>
        <v>1</v>
      </c>
      <c r="EJ95" s="16">
        <f t="shared" si="167"/>
        <v>19</v>
      </c>
      <c r="EK95" s="16">
        <f>IFERROR(VLOOKUP(B95,'SUBCATS INTERNAL USE'!G:I,3,0), 10000)</f>
        <v>10000</v>
      </c>
      <c r="EN95" s="163">
        <f t="shared" si="118"/>
        <v>1</v>
      </c>
      <c r="EO95" s="163">
        <f t="shared" si="119"/>
        <v>1</v>
      </c>
      <c r="EP95" s="163">
        <f t="shared" si="120"/>
        <v>1</v>
      </c>
      <c r="EQ95" s="163">
        <f t="shared" si="121"/>
        <v>1</v>
      </c>
      <c r="ER95" s="163">
        <f t="shared" si="122"/>
        <v>1</v>
      </c>
      <c r="ES95" s="163">
        <f t="shared" si="123"/>
        <v>1</v>
      </c>
      <c r="ET95" s="163">
        <f t="shared" si="124"/>
        <v>1</v>
      </c>
      <c r="EU95" s="163">
        <f t="shared" si="125"/>
        <v>1</v>
      </c>
      <c r="EV95" s="163">
        <f t="shared" si="126"/>
        <v>0</v>
      </c>
      <c r="EW95" s="163">
        <f t="shared" si="127"/>
        <v>1</v>
      </c>
      <c r="EX95" s="163">
        <f t="shared" si="128"/>
        <v>1</v>
      </c>
      <c r="EY95" s="163">
        <f t="shared" si="129"/>
        <v>1</v>
      </c>
      <c r="EZ95" s="163">
        <f t="shared" si="130"/>
        <v>1</v>
      </c>
      <c r="FA95" s="163">
        <f t="shared" si="131"/>
        <v>1</v>
      </c>
      <c r="FB95" s="163">
        <f t="shared" si="132"/>
        <v>1</v>
      </c>
      <c r="FC95" s="163">
        <f t="shared" si="133"/>
        <v>14</v>
      </c>
      <c r="FD95" s="163">
        <f t="shared" si="134"/>
        <v>0</v>
      </c>
      <c r="FF95" s="16">
        <f t="shared" si="166"/>
        <v>0</v>
      </c>
      <c r="FG95" s="16" t="str">
        <f t="shared" si="172"/>
        <v>1</v>
      </c>
    </row>
    <row r="96" spans="1:163" s="52" customFormat="1" ht="11.25" customHeight="1">
      <c r="A96" s="1040">
        <v>82</v>
      </c>
      <c r="B96" s="490"/>
      <c r="C96" s="490" t="str">
        <f t="shared" si="98"/>
        <v/>
      </c>
      <c r="D96" s="490"/>
      <c r="E96" s="1040"/>
      <c r="F96" s="255"/>
      <c r="G96" s="1038"/>
      <c r="H96" s="1038"/>
      <c r="I96" s="1323"/>
      <c r="J96" s="24"/>
      <c r="K96" s="24"/>
      <c r="L96" s="24"/>
      <c r="M96" s="24"/>
      <c r="N96" s="24"/>
      <c r="O96" s="24"/>
      <c r="P96" s="101" t="str">
        <f t="shared" si="99"/>
        <v>MP</v>
      </c>
      <c r="Q96" s="493" t="str">
        <f t="shared" si="175"/>
        <v/>
      </c>
      <c r="R96" s="101"/>
      <c r="S96" s="257" t="e">
        <f t="shared" si="96"/>
        <v>#DIV/0!</v>
      </c>
      <c r="T96" s="1503">
        <f t="shared" si="173"/>
        <v>0</v>
      </c>
      <c r="U96" s="1477"/>
      <c r="V96" s="258"/>
      <c r="W96" s="102"/>
      <c r="X96" s="400">
        <f t="shared" si="135"/>
        <v>0</v>
      </c>
      <c r="Y96" s="913"/>
      <c r="Z96" s="299">
        <f t="shared" si="100"/>
        <v>0</v>
      </c>
      <c r="AA96" s="259">
        <f>ROUND(IFERROR(SUM($AI$6/$AI$7*Q96/O96)+('Inbound Freight New'!$A$3*CZ96/R96),0),2)</f>
        <v>0</v>
      </c>
      <c r="AB96" s="260">
        <f t="shared" si="101"/>
        <v>0</v>
      </c>
      <c r="AC96" s="259">
        <f t="shared" si="136"/>
        <v>0</v>
      </c>
      <c r="AD96" s="261"/>
      <c r="AE96" s="260">
        <f t="shared" si="102"/>
        <v>0</v>
      </c>
      <c r="AF96" s="262">
        <f t="shared" si="137"/>
        <v>0</v>
      </c>
      <c r="AG96" s="263">
        <f t="shared" si="103"/>
        <v>0</v>
      </c>
      <c r="AH96" s="316">
        <f t="shared" si="138"/>
        <v>0.02</v>
      </c>
      <c r="AI96" s="262">
        <f t="shared" si="139"/>
        <v>0</v>
      </c>
      <c r="AJ96" s="703">
        <f t="shared" si="140"/>
        <v>0</v>
      </c>
      <c r="AK96" s="1302">
        <f t="shared" si="141"/>
        <v>0</v>
      </c>
      <c r="AL96" s="703">
        <f t="shared" si="142"/>
        <v>0.02</v>
      </c>
      <c r="AM96" s="262">
        <f t="shared" si="104"/>
        <v>0</v>
      </c>
      <c r="AN96" s="102"/>
      <c r="AO96" s="102"/>
      <c r="AP96" s="264">
        <f t="shared" si="105"/>
        <v>0</v>
      </c>
      <c r="AQ96" s="265">
        <f t="shared" si="97"/>
        <v>0</v>
      </c>
      <c r="AR96" s="266">
        <f t="shared" si="143"/>
        <v>0</v>
      </c>
      <c r="AS96" s="265">
        <f t="shared" si="106"/>
        <v>0</v>
      </c>
      <c r="AT96" s="267">
        <f t="shared" si="107"/>
        <v>0</v>
      </c>
      <c r="AU96" s="268"/>
      <c r="AV96" s="267"/>
      <c r="AW96" s="24"/>
      <c r="AX96" s="24"/>
      <c r="AY96" s="487"/>
      <c r="AZ96" s="270"/>
      <c r="BA96" s="256"/>
      <c r="BB96" s="256"/>
      <c r="BC96" s="256"/>
      <c r="BD96" s="256"/>
      <c r="BE96" s="490"/>
      <c r="BF96" s="490" t="str">
        <f t="shared" si="174"/>
        <v/>
      </c>
      <c r="BG96" s="493" t="str">
        <f t="shared" si="108"/>
        <v/>
      </c>
      <c r="BH96" s="490"/>
      <c r="BI96" s="490"/>
      <c r="BJ96" s="490"/>
      <c r="BK96" s="490"/>
      <c r="BL96" s="490"/>
      <c r="BM96" s="490"/>
      <c r="BN96" s="319"/>
      <c r="BO96" s="319"/>
      <c r="BP96" s="319"/>
      <c r="BQ96" s="319" t="str">
        <f t="shared" si="109"/>
        <v/>
      </c>
      <c r="BR96" s="439" t="str">
        <f t="shared" si="144"/>
        <v/>
      </c>
      <c r="BS96" s="439" t="str">
        <f t="shared" si="145"/>
        <v/>
      </c>
      <c r="BT96" s="439" t="str">
        <f t="shared" si="146"/>
        <v/>
      </c>
      <c r="BU96" s="440" t="str">
        <f t="shared" si="168"/>
        <v/>
      </c>
      <c r="BV96" s="440" t="str">
        <f t="shared" si="169"/>
        <v/>
      </c>
      <c r="BW96" s="440" t="str">
        <f t="shared" si="170"/>
        <v/>
      </c>
      <c r="BX96" s="440" t="str">
        <f t="shared" si="171"/>
        <v/>
      </c>
      <c r="BY96" s="440" t="str">
        <f t="shared" si="110"/>
        <v/>
      </c>
      <c r="BZ96" s="440" t="str">
        <f t="shared" si="111"/>
        <v/>
      </c>
      <c r="CA96" s="440" t="str">
        <f t="shared" si="112"/>
        <v/>
      </c>
      <c r="CB96" s="663" t="str">
        <f t="shared" si="147"/>
        <v/>
      </c>
      <c r="CC96" s="663" t="str">
        <f t="shared" si="148"/>
        <v/>
      </c>
      <c r="CD96" s="663" t="str">
        <f t="shared" si="149"/>
        <v/>
      </c>
      <c r="CE96" s="663" t="str">
        <f t="shared" si="150"/>
        <v/>
      </c>
      <c r="CF96" s="663" t="str">
        <f t="shared" si="151"/>
        <v/>
      </c>
      <c r="CG96" s="439" t="str">
        <f t="shared" si="152"/>
        <v/>
      </c>
      <c r="CH96" s="440"/>
      <c r="CI96" s="440"/>
      <c r="CJ96" s="440"/>
      <c r="CK96" s="440"/>
      <c r="CL96" s="440"/>
      <c r="CM96" s="440"/>
      <c r="CN96" s="729" t="str">
        <f t="shared" si="153"/>
        <v/>
      </c>
      <c r="CO96" s="729" t="str">
        <f t="shared" si="154"/>
        <v/>
      </c>
      <c r="CP96" s="729" t="str">
        <f t="shared" si="155"/>
        <v/>
      </c>
      <c r="CQ96" s="729" t="str">
        <f t="shared" si="156"/>
        <v/>
      </c>
      <c r="CR96" s="729" t="str">
        <f t="shared" si="157"/>
        <v/>
      </c>
      <c r="CS96" s="729" t="str">
        <f t="shared" si="158"/>
        <v/>
      </c>
      <c r="CT96" s="729" t="str">
        <f t="shared" si="159"/>
        <v/>
      </c>
      <c r="CU96" s="729" t="str">
        <f t="shared" si="160"/>
        <v/>
      </c>
      <c r="CV96" s="729" t="str">
        <f t="shared" si="161"/>
        <v/>
      </c>
      <c r="CW96" s="16" t="str">
        <f t="shared" si="162"/>
        <v/>
      </c>
      <c r="CX96" s="16" t="str">
        <f t="shared" si="163"/>
        <v/>
      </c>
      <c r="CY96" s="16" t="str">
        <f t="shared" si="164"/>
        <v/>
      </c>
      <c r="CZ96" s="650">
        <f t="shared" si="165"/>
        <v>0</v>
      </c>
      <c r="DB96" s="652"/>
      <c r="DC96" s="655">
        <f t="shared" si="113"/>
        <v>0</v>
      </c>
      <c r="DD96" s="654" t="str">
        <f t="shared" si="114"/>
        <v/>
      </c>
      <c r="DE96" s="650">
        <f t="shared" si="115"/>
        <v>0</v>
      </c>
      <c r="EG96" s="16">
        <f>IFERROR(VLOOKUP(B96,'SUBCATS INTERNAL USE'!A:D,3,0),10000)</f>
        <v>10000</v>
      </c>
      <c r="EH96" s="16">
        <f t="shared" si="116"/>
        <v>10000</v>
      </c>
      <c r="EI96" s="16">
        <f t="shared" si="117"/>
        <v>1</v>
      </c>
      <c r="EJ96" s="16">
        <f t="shared" si="167"/>
        <v>19</v>
      </c>
      <c r="EK96" s="16">
        <f>IFERROR(VLOOKUP(B96,'SUBCATS INTERNAL USE'!G:I,3,0), 10000)</f>
        <v>10000</v>
      </c>
      <c r="EN96" s="163">
        <f t="shared" si="118"/>
        <v>1</v>
      </c>
      <c r="EO96" s="163">
        <f t="shared" si="119"/>
        <v>1</v>
      </c>
      <c r="EP96" s="163">
        <f t="shared" si="120"/>
        <v>1</v>
      </c>
      <c r="EQ96" s="163">
        <f t="shared" si="121"/>
        <v>1</v>
      </c>
      <c r="ER96" s="163">
        <f t="shared" si="122"/>
        <v>1</v>
      </c>
      <c r="ES96" s="163">
        <f t="shared" si="123"/>
        <v>1</v>
      </c>
      <c r="ET96" s="163">
        <f t="shared" si="124"/>
        <v>1</v>
      </c>
      <c r="EU96" s="163">
        <f t="shared" si="125"/>
        <v>1</v>
      </c>
      <c r="EV96" s="163">
        <f t="shared" si="126"/>
        <v>0</v>
      </c>
      <c r="EW96" s="163">
        <f t="shared" si="127"/>
        <v>1</v>
      </c>
      <c r="EX96" s="163">
        <f t="shared" si="128"/>
        <v>1</v>
      </c>
      <c r="EY96" s="163">
        <f t="shared" si="129"/>
        <v>1</v>
      </c>
      <c r="EZ96" s="163">
        <f t="shared" si="130"/>
        <v>1</v>
      </c>
      <c r="FA96" s="163">
        <f t="shared" si="131"/>
        <v>1</v>
      </c>
      <c r="FB96" s="163">
        <f t="shared" si="132"/>
        <v>1</v>
      </c>
      <c r="FC96" s="163">
        <f t="shared" si="133"/>
        <v>14</v>
      </c>
      <c r="FD96" s="163">
        <f t="shared" si="134"/>
        <v>0</v>
      </c>
      <c r="FF96" s="16">
        <f t="shared" si="166"/>
        <v>0</v>
      </c>
      <c r="FG96" s="16" t="str">
        <f t="shared" si="172"/>
        <v>1</v>
      </c>
    </row>
    <row r="97" spans="1:163" s="52" customFormat="1" ht="11.25" customHeight="1">
      <c r="A97" s="1040">
        <v>83</v>
      </c>
      <c r="B97" s="490"/>
      <c r="C97" s="490" t="str">
        <f t="shared" si="98"/>
        <v/>
      </c>
      <c r="D97" s="490"/>
      <c r="E97" s="1040"/>
      <c r="F97" s="255"/>
      <c r="G97" s="1038"/>
      <c r="H97" s="1038"/>
      <c r="I97" s="1323"/>
      <c r="J97" s="24"/>
      <c r="K97" s="24"/>
      <c r="L97" s="24"/>
      <c r="M97" s="24"/>
      <c r="N97" s="24"/>
      <c r="O97" s="24"/>
      <c r="P97" s="101" t="str">
        <f t="shared" si="99"/>
        <v>MP</v>
      </c>
      <c r="Q97" s="493" t="str">
        <f t="shared" si="175"/>
        <v/>
      </c>
      <c r="R97" s="101"/>
      <c r="S97" s="257" t="e">
        <f t="shared" si="96"/>
        <v>#DIV/0!</v>
      </c>
      <c r="T97" s="1503">
        <f t="shared" si="173"/>
        <v>0</v>
      </c>
      <c r="U97" s="1477"/>
      <c r="V97" s="258"/>
      <c r="W97" s="102"/>
      <c r="X97" s="400">
        <f t="shared" si="135"/>
        <v>0</v>
      </c>
      <c r="Y97" s="913"/>
      <c r="Z97" s="299">
        <f t="shared" si="100"/>
        <v>0</v>
      </c>
      <c r="AA97" s="259">
        <f>ROUND(IFERROR(SUM($AI$6/$AI$7*Q97/O97)+('Inbound Freight New'!$A$3*CZ97/R97),0),2)</f>
        <v>0</v>
      </c>
      <c r="AB97" s="260">
        <f t="shared" si="101"/>
        <v>0</v>
      </c>
      <c r="AC97" s="259">
        <f t="shared" si="136"/>
        <v>0</v>
      </c>
      <c r="AD97" s="261"/>
      <c r="AE97" s="260">
        <f t="shared" si="102"/>
        <v>0</v>
      </c>
      <c r="AF97" s="262">
        <f t="shared" si="137"/>
        <v>0</v>
      </c>
      <c r="AG97" s="263">
        <f t="shared" si="103"/>
        <v>0</v>
      </c>
      <c r="AH97" s="316">
        <f t="shared" si="138"/>
        <v>0.02</v>
      </c>
      <c r="AI97" s="262">
        <f t="shared" si="139"/>
        <v>0</v>
      </c>
      <c r="AJ97" s="703">
        <f t="shared" si="140"/>
        <v>0</v>
      </c>
      <c r="AK97" s="1302">
        <f t="shared" si="141"/>
        <v>0</v>
      </c>
      <c r="AL97" s="703">
        <f t="shared" si="142"/>
        <v>0.02</v>
      </c>
      <c r="AM97" s="262">
        <f t="shared" si="104"/>
        <v>0</v>
      </c>
      <c r="AN97" s="102"/>
      <c r="AO97" s="102"/>
      <c r="AP97" s="264">
        <f t="shared" si="105"/>
        <v>0</v>
      </c>
      <c r="AQ97" s="265">
        <f t="shared" si="97"/>
        <v>0</v>
      </c>
      <c r="AR97" s="266">
        <f t="shared" si="143"/>
        <v>0</v>
      </c>
      <c r="AS97" s="265">
        <f t="shared" si="106"/>
        <v>0</v>
      </c>
      <c r="AT97" s="267">
        <f t="shared" si="107"/>
        <v>0</v>
      </c>
      <c r="AU97" s="268"/>
      <c r="AV97" s="267"/>
      <c r="AW97" s="24"/>
      <c r="AX97" s="24"/>
      <c r="AY97" s="487"/>
      <c r="AZ97" s="270"/>
      <c r="BA97" s="256"/>
      <c r="BB97" s="256"/>
      <c r="BC97" s="256"/>
      <c r="BD97" s="256"/>
      <c r="BE97" s="490"/>
      <c r="BF97" s="490" t="str">
        <f t="shared" si="174"/>
        <v/>
      </c>
      <c r="BG97" s="493" t="str">
        <f t="shared" si="108"/>
        <v/>
      </c>
      <c r="BH97" s="490"/>
      <c r="BI97" s="490"/>
      <c r="BJ97" s="490"/>
      <c r="BK97" s="490"/>
      <c r="BL97" s="490"/>
      <c r="BM97" s="490"/>
      <c r="BN97" s="319"/>
      <c r="BO97" s="319"/>
      <c r="BP97" s="319"/>
      <c r="BQ97" s="319" t="str">
        <f t="shared" si="109"/>
        <v/>
      </c>
      <c r="BR97" s="439" t="str">
        <f t="shared" si="144"/>
        <v/>
      </c>
      <c r="BS97" s="439" t="str">
        <f t="shared" si="145"/>
        <v/>
      </c>
      <c r="BT97" s="439" t="str">
        <f t="shared" si="146"/>
        <v/>
      </c>
      <c r="BU97" s="440" t="str">
        <f t="shared" si="168"/>
        <v/>
      </c>
      <c r="BV97" s="440" t="str">
        <f t="shared" si="169"/>
        <v/>
      </c>
      <c r="BW97" s="440" t="str">
        <f t="shared" si="170"/>
        <v/>
      </c>
      <c r="BX97" s="440" t="str">
        <f t="shared" si="171"/>
        <v/>
      </c>
      <c r="BY97" s="440" t="str">
        <f t="shared" si="110"/>
        <v/>
      </c>
      <c r="BZ97" s="440" t="str">
        <f t="shared" si="111"/>
        <v/>
      </c>
      <c r="CA97" s="440" t="str">
        <f t="shared" si="112"/>
        <v/>
      </c>
      <c r="CB97" s="663" t="str">
        <f t="shared" si="147"/>
        <v/>
      </c>
      <c r="CC97" s="663" t="str">
        <f t="shared" si="148"/>
        <v/>
      </c>
      <c r="CD97" s="663" t="str">
        <f t="shared" si="149"/>
        <v/>
      </c>
      <c r="CE97" s="663" t="str">
        <f t="shared" si="150"/>
        <v/>
      </c>
      <c r="CF97" s="663" t="str">
        <f t="shared" si="151"/>
        <v/>
      </c>
      <c r="CG97" s="439" t="str">
        <f t="shared" si="152"/>
        <v/>
      </c>
      <c r="CH97" s="440"/>
      <c r="CI97" s="440"/>
      <c r="CJ97" s="440"/>
      <c r="CK97" s="440"/>
      <c r="CL97" s="440"/>
      <c r="CM97" s="440"/>
      <c r="CN97" s="729" t="str">
        <f t="shared" si="153"/>
        <v/>
      </c>
      <c r="CO97" s="729" t="str">
        <f t="shared" si="154"/>
        <v/>
      </c>
      <c r="CP97" s="729" t="str">
        <f t="shared" si="155"/>
        <v/>
      </c>
      <c r="CQ97" s="729" t="str">
        <f t="shared" si="156"/>
        <v/>
      </c>
      <c r="CR97" s="729" t="str">
        <f t="shared" si="157"/>
        <v/>
      </c>
      <c r="CS97" s="729" t="str">
        <f t="shared" si="158"/>
        <v/>
      </c>
      <c r="CT97" s="729" t="str">
        <f t="shared" si="159"/>
        <v/>
      </c>
      <c r="CU97" s="729" t="str">
        <f t="shared" si="160"/>
        <v/>
      </c>
      <c r="CV97" s="729" t="str">
        <f t="shared" si="161"/>
        <v/>
      </c>
      <c r="CW97" s="16" t="str">
        <f t="shared" si="162"/>
        <v/>
      </c>
      <c r="CX97" s="16" t="str">
        <f t="shared" si="163"/>
        <v/>
      </c>
      <c r="CY97" s="16" t="str">
        <f t="shared" si="164"/>
        <v/>
      </c>
      <c r="CZ97" s="650">
        <f t="shared" si="165"/>
        <v>0</v>
      </c>
      <c r="DB97" s="652"/>
      <c r="DC97" s="655">
        <f t="shared" si="113"/>
        <v>0</v>
      </c>
      <c r="DD97" s="654" t="str">
        <f t="shared" si="114"/>
        <v/>
      </c>
      <c r="DE97" s="650">
        <f t="shared" si="115"/>
        <v>0</v>
      </c>
      <c r="EG97" s="16">
        <f>IFERROR(VLOOKUP(B97,'SUBCATS INTERNAL USE'!A:D,3,0),10000)</f>
        <v>10000</v>
      </c>
      <c r="EH97" s="16">
        <f t="shared" si="116"/>
        <v>10000</v>
      </c>
      <c r="EI97" s="16">
        <f t="shared" si="117"/>
        <v>1</v>
      </c>
      <c r="EJ97" s="16">
        <f t="shared" si="167"/>
        <v>19</v>
      </c>
      <c r="EK97" s="16">
        <f>IFERROR(VLOOKUP(B97,'SUBCATS INTERNAL USE'!G:I,3,0), 10000)</f>
        <v>10000</v>
      </c>
      <c r="EN97" s="163">
        <f t="shared" si="118"/>
        <v>1</v>
      </c>
      <c r="EO97" s="163">
        <f t="shared" si="119"/>
        <v>1</v>
      </c>
      <c r="EP97" s="163">
        <f t="shared" si="120"/>
        <v>1</v>
      </c>
      <c r="EQ97" s="163">
        <f t="shared" si="121"/>
        <v>1</v>
      </c>
      <c r="ER97" s="163">
        <f t="shared" si="122"/>
        <v>1</v>
      </c>
      <c r="ES97" s="163">
        <f t="shared" si="123"/>
        <v>1</v>
      </c>
      <c r="ET97" s="163">
        <f t="shared" si="124"/>
        <v>1</v>
      </c>
      <c r="EU97" s="163">
        <f t="shared" si="125"/>
        <v>1</v>
      </c>
      <c r="EV97" s="163">
        <f t="shared" si="126"/>
        <v>0</v>
      </c>
      <c r="EW97" s="163">
        <f t="shared" si="127"/>
        <v>1</v>
      </c>
      <c r="EX97" s="163">
        <f t="shared" si="128"/>
        <v>1</v>
      </c>
      <c r="EY97" s="163">
        <f t="shared" si="129"/>
        <v>1</v>
      </c>
      <c r="EZ97" s="163">
        <f t="shared" si="130"/>
        <v>1</v>
      </c>
      <c r="FA97" s="163">
        <f t="shared" si="131"/>
        <v>1</v>
      </c>
      <c r="FB97" s="163">
        <f t="shared" si="132"/>
        <v>1</v>
      </c>
      <c r="FC97" s="163">
        <f t="shared" si="133"/>
        <v>14</v>
      </c>
      <c r="FD97" s="163">
        <f t="shared" si="134"/>
        <v>0</v>
      </c>
      <c r="FF97" s="16">
        <f t="shared" si="166"/>
        <v>0</v>
      </c>
      <c r="FG97" s="16" t="str">
        <f t="shared" si="172"/>
        <v>1</v>
      </c>
    </row>
    <row r="98" spans="1:163" s="52" customFormat="1" ht="11.25" customHeight="1">
      <c r="A98" s="1040">
        <v>84</v>
      </c>
      <c r="B98" s="490"/>
      <c r="C98" s="490" t="str">
        <f t="shared" si="98"/>
        <v/>
      </c>
      <c r="D98" s="490"/>
      <c r="E98" s="1040"/>
      <c r="F98" s="255"/>
      <c r="G98" s="1038"/>
      <c r="H98" s="1038"/>
      <c r="I98" s="1323"/>
      <c r="J98" s="24"/>
      <c r="K98" s="24"/>
      <c r="L98" s="24"/>
      <c r="M98" s="24"/>
      <c r="N98" s="24"/>
      <c r="O98" s="24"/>
      <c r="P98" s="101" t="str">
        <f t="shared" si="99"/>
        <v>MP</v>
      </c>
      <c r="Q98" s="493" t="str">
        <f t="shared" si="175"/>
        <v/>
      </c>
      <c r="R98" s="101"/>
      <c r="S98" s="257" t="e">
        <f t="shared" si="96"/>
        <v>#DIV/0!</v>
      </c>
      <c r="T98" s="1503">
        <f t="shared" si="173"/>
        <v>0</v>
      </c>
      <c r="U98" s="1477"/>
      <c r="V98" s="258"/>
      <c r="W98" s="102"/>
      <c r="X98" s="400">
        <f t="shared" si="135"/>
        <v>0</v>
      </c>
      <c r="Y98" s="913"/>
      <c r="Z98" s="299">
        <f t="shared" si="100"/>
        <v>0</v>
      </c>
      <c r="AA98" s="259">
        <f>ROUND(IFERROR(SUM($AI$6/$AI$7*Q98/O98)+('Inbound Freight New'!$A$3*CZ98/R98),0),2)</f>
        <v>0</v>
      </c>
      <c r="AB98" s="260">
        <f t="shared" si="101"/>
        <v>0</v>
      </c>
      <c r="AC98" s="259">
        <f t="shared" si="136"/>
        <v>0</v>
      </c>
      <c r="AD98" s="261"/>
      <c r="AE98" s="260">
        <f t="shared" si="102"/>
        <v>0</v>
      </c>
      <c r="AF98" s="262">
        <f t="shared" si="137"/>
        <v>0</v>
      </c>
      <c r="AG98" s="263">
        <f t="shared" si="103"/>
        <v>0</v>
      </c>
      <c r="AH98" s="316">
        <f t="shared" si="138"/>
        <v>0.02</v>
      </c>
      <c r="AI98" s="262">
        <f t="shared" si="139"/>
        <v>0</v>
      </c>
      <c r="AJ98" s="703">
        <f t="shared" si="140"/>
        <v>0</v>
      </c>
      <c r="AK98" s="1302">
        <f t="shared" si="141"/>
        <v>0</v>
      </c>
      <c r="AL98" s="703">
        <f t="shared" si="142"/>
        <v>0.02</v>
      </c>
      <c r="AM98" s="262">
        <f t="shared" si="104"/>
        <v>0</v>
      </c>
      <c r="AN98" s="102"/>
      <c r="AO98" s="102"/>
      <c r="AP98" s="264">
        <f t="shared" si="105"/>
        <v>0</v>
      </c>
      <c r="AQ98" s="265">
        <f t="shared" si="97"/>
        <v>0</v>
      </c>
      <c r="AR98" s="266">
        <f t="shared" si="143"/>
        <v>0</v>
      </c>
      <c r="AS98" s="265">
        <f t="shared" si="106"/>
        <v>0</v>
      </c>
      <c r="AT98" s="267">
        <f t="shared" si="107"/>
        <v>0</v>
      </c>
      <c r="AU98" s="268"/>
      <c r="AV98" s="267"/>
      <c r="AW98" s="24"/>
      <c r="AX98" s="24"/>
      <c r="AY98" s="487"/>
      <c r="AZ98" s="270"/>
      <c r="BA98" s="256"/>
      <c r="BB98" s="256"/>
      <c r="BC98" s="256"/>
      <c r="BD98" s="256"/>
      <c r="BE98" s="490"/>
      <c r="BF98" s="490" t="str">
        <f t="shared" si="174"/>
        <v/>
      </c>
      <c r="BG98" s="493" t="str">
        <f t="shared" si="108"/>
        <v/>
      </c>
      <c r="BH98" s="490"/>
      <c r="BI98" s="490"/>
      <c r="BJ98" s="490"/>
      <c r="BK98" s="490"/>
      <c r="BL98" s="490"/>
      <c r="BM98" s="490"/>
      <c r="BN98" s="319"/>
      <c r="BO98" s="319"/>
      <c r="BP98" s="319"/>
      <c r="BQ98" s="319" t="str">
        <f t="shared" si="109"/>
        <v/>
      </c>
      <c r="BR98" s="439" t="str">
        <f t="shared" si="144"/>
        <v/>
      </c>
      <c r="BS98" s="439" t="str">
        <f t="shared" si="145"/>
        <v/>
      </c>
      <c r="BT98" s="439" t="str">
        <f t="shared" si="146"/>
        <v/>
      </c>
      <c r="BU98" s="440" t="str">
        <f t="shared" si="168"/>
        <v/>
      </c>
      <c r="BV98" s="440" t="str">
        <f t="shared" si="169"/>
        <v/>
      </c>
      <c r="BW98" s="440" t="str">
        <f t="shared" si="170"/>
        <v/>
      </c>
      <c r="BX98" s="440" t="str">
        <f t="shared" si="171"/>
        <v/>
      </c>
      <c r="BY98" s="440" t="str">
        <f t="shared" si="110"/>
        <v/>
      </c>
      <c r="BZ98" s="440" t="str">
        <f t="shared" si="111"/>
        <v/>
      </c>
      <c r="CA98" s="440" t="str">
        <f t="shared" si="112"/>
        <v/>
      </c>
      <c r="CB98" s="663" t="str">
        <f t="shared" si="147"/>
        <v/>
      </c>
      <c r="CC98" s="663" t="str">
        <f t="shared" si="148"/>
        <v/>
      </c>
      <c r="CD98" s="663" t="str">
        <f t="shared" si="149"/>
        <v/>
      </c>
      <c r="CE98" s="663" t="str">
        <f t="shared" si="150"/>
        <v/>
      </c>
      <c r="CF98" s="663" t="str">
        <f t="shared" si="151"/>
        <v/>
      </c>
      <c r="CG98" s="439" t="str">
        <f t="shared" si="152"/>
        <v/>
      </c>
      <c r="CH98" s="440"/>
      <c r="CI98" s="440"/>
      <c r="CJ98" s="440"/>
      <c r="CK98" s="440"/>
      <c r="CL98" s="440"/>
      <c r="CM98" s="440"/>
      <c r="CN98" s="729" t="str">
        <f t="shared" si="153"/>
        <v/>
      </c>
      <c r="CO98" s="729" t="str">
        <f t="shared" si="154"/>
        <v/>
      </c>
      <c r="CP98" s="729" t="str">
        <f t="shared" si="155"/>
        <v/>
      </c>
      <c r="CQ98" s="729" t="str">
        <f t="shared" si="156"/>
        <v/>
      </c>
      <c r="CR98" s="729" t="str">
        <f t="shared" si="157"/>
        <v/>
      </c>
      <c r="CS98" s="729" t="str">
        <f t="shared" si="158"/>
        <v/>
      </c>
      <c r="CT98" s="729" t="str">
        <f t="shared" si="159"/>
        <v/>
      </c>
      <c r="CU98" s="729" t="str">
        <f t="shared" si="160"/>
        <v/>
      </c>
      <c r="CV98" s="729" t="str">
        <f t="shared" si="161"/>
        <v/>
      </c>
      <c r="CW98" s="16" t="str">
        <f t="shared" si="162"/>
        <v/>
      </c>
      <c r="CX98" s="16" t="str">
        <f t="shared" si="163"/>
        <v/>
      </c>
      <c r="CY98" s="16" t="str">
        <f t="shared" si="164"/>
        <v/>
      </c>
      <c r="CZ98" s="650">
        <f t="shared" si="165"/>
        <v>0</v>
      </c>
      <c r="DB98" s="652"/>
      <c r="DC98" s="655">
        <f t="shared" si="113"/>
        <v>0</v>
      </c>
      <c r="DD98" s="654" t="str">
        <f t="shared" si="114"/>
        <v/>
      </c>
      <c r="DE98" s="650">
        <f t="shared" si="115"/>
        <v>0</v>
      </c>
      <c r="EG98" s="16">
        <f>IFERROR(VLOOKUP(B98,'SUBCATS INTERNAL USE'!A:D,3,0),10000)</f>
        <v>10000</v>
      </c>
      <c r="EH98" s="16">
        <f t="shared" si="116"/>
        <v>10000</v>
      </c>
      <c r="EI98" s="16">
        <f t="shared" si="117"/>
        <v>1</v>
      </c>
      <c r="EJ98" s="16">
        <f t="shared" si="167"/>
        <v>19</v>
      </c>
      <c r="EK98" s="16">
        <f>IFERROR(VLOOKUP(B98,'SUBCATS INTERNAL USE'!G:I,3,0), 10000)</f>
        <v>10000</v>
      </c>
      <c r="EN98" s="163">
        <f t="shared" si="118"/>
        <v>1</v>
      </c>
      <c r="EO98" s="163">
        <f t="shared" si="119"/>
        <v>1</v>
      </c>
      <c r="EP98" s="163">
        <f t="shared" si="120"/>
        <v>1</v>
      </c>
      <c r="EQ98" s="163">
        <f t="shared" si="121"/>
        <v>1</v>
      </c>
      <c r="ER98" s="163">
        <f t="shared" si="122"/>
        <v>1</v>
      </c>
      <c r="ES98" s="163">
        <f t="shared" si="123"/>
        <v>1</v>
      </c>
      <c r="ET98" s="163">
        <f t="shared" si="124"/>
        <v>1</v>
      </c>
      <c r="EU98" s="163">
        <f t="shared" si="125"/>
        <v>1</v>
      </c>
      <c r="EV98" s="163">
        <f t="shared" si="126"/>
        <v>0</v>
      </c>
      <c r="EW98" s="163">
        <f t="shared" si="127"/>
        <v>1</v>
      </c>
      <c r="EX98" s="163">
        <f t="shared" si="128"/>
        <v>1</v>
      </c>
      <c r="EY98" s="163">
        <f t="shared" si="129"/>
        <v>1</v>
      </c>
      <c r="EZ98" s="163">
        <f t="shared" si="130"/>
        <v>1</v>
      </c>
      <c r="FA98" s="163">
        <f t="shared" si="131"/>
        <v>1</v>
      </c>
      <c r="FB98" s="163">
        <f t="shared" si="132"/>
        <v>1</v>
      </c>
      <c r="FC98" s="163">
        <f t="shared" si="133"/>
        <v>14</v>
      </c>
      <c r="FD98" s="163">
        <f t="shared" si="134"/>
        <v>0</v>
      </c>
      <c r="FF98" s="16">
        <f t="shared" si="166"/>
        <v>0</v>
      </c>
      <c r="FG98" s="16" t="str">
        <f t="shared" si="172"/>
        <v>1</v>
      </c>
    </row>
    <row r="99" spans="1:163" s="52" customFormat="1" ht="11.25" customHeight="1">
      <c r="A99" s="1040">
        <v>85</v>
      </c>
      <c r="B99" s="490"/>
      <c r="C99" s="490" t="str">
        <f t="shared" si="98"/>
        <v/>
      </c>
      <c r="D99" s="490"/>
      <c r="E99" s="1040"/>
      <c r="F99" s="255"/>
      <c r="G99" s="1038"/>
      <c r="H99" s="1038"/>
      <c r="I99" s="1323"/>
      <c r="J99" s="24"/>
      <c r="K99" s="24"/>
      <c r="L99" s="24"/>
      <c r="M99" s="24"/>
      <c r="N99" s="24"/>
      <c r="O99" s="24"/>
      <c r="P99" s="101" t="str">
        <f t="shared" si="99"/>
        <v>MP</v>
      </c>
      <c r="Q99" s="493" t="str">
        <f t="shared" si="175"/>
        <v/>
      </c>
      <c r="R99" s="101"/>
      <c r="S99" s="257" t="e">
        <f t="shared" si="96"/>
        <v>#DIV/0!</v>
      </c>
      <c r="T99" s="1503">
        <f t="shared" si="173"/>
        <v>0</v>
      </c>
      <c r="U99" s="1477"/>
      <c r="V99" s="258"/>
      <c r="W99" s="102"/>
      <c r="X99" s="400">
        <f t="shared" si="135"/>
        <v>0</v>
      </c>
      <c r="Y99" s="913"/>
      <c r="Z99" s="299">
        <f t="shared" si="100"/>
        <v>0</v>
      </c>
      <c r="AA99" s="259">
        <f>ROUND(IFERROR(SUM($AI$6/$AI$7*Q99/O99)+('Inbound Freight New'!$A$3*CZ99/R99),0),2)</f>
        <v>0</v>
      </c>
      <c r="AB99" s="260">
        <f t="shared" si="101"/>
        <v>0</v>
      </c>
      <c r="AC99" s="259">
        <f t="shared" si="136"/>
        <v>0</v>
      </c>
      <c r="AD99" s="261"/>
      <c r="AE99" s="260">
        <f t="shared" si="102"/>
        <v>0</v>
      </c>
      <c r="AF99" s="262">
        <f t="shared" si="137"/>
        <v>0</v>
      </c>
      <c r="AG99" s="263">
        <f t="shared" si="103"/>
        <v>0</v>
      </c>
      <c r="AH99" s="316">
        <f t="shared" si="138"/>
        <v>0.02</v>
      </c>
      <c r="AI99" s="262">
        <f t="shared" si="139"/>
        <v>0</v>
      </c>
      <c r="AJ99" s="703">
        <f t="shared" si="140"/>
        <v>0</v>
      </c>
      <c r="AK99" s="1302">
        <f t="shared" si="141"/>
        <v>0</v>
      </c>
      <c r="AL99" s="703">
        <f t="shared" si="142"/>
        <v>0.02</v>
      </c>
      <c r="AM99" s="262">
        <f t="shared" si="104"/>
        <v>0</v>
      </c>
      <c r="AN99" s="102"/>
      <c r="AO99" s="102"/>
      <c r="AP99" s="264">
        <f t="shared" si="105"/>
        <v>0</v>
      </c>
      <c r="AQ99" s="265">
        <f t="shared" si="97"/>
        <v>0</v>
      </c>
      <c r="AR99" s="266">
        <f t="shared" si="143"/>
        <v>0</v>
      </c>
      <c r="AS99" s="265">
        <f t="shared" si="106"/>
        <v>0</v>
      </c>
      <c r="AT99" s="267">
        <f t="shared" si="107"/>
        <v>0</v>
      </c>
      <c r="AU99" s="268"/>
      <c r="AV99" s="267"/>
      <c r="AW99" s="24"/>
      <c r="AX99" s="24"/>
      <c r="AY99" s="487"/>
      <c r="AZ99" s="270"/>
      <c r="BA99" s="256"/>
      <c r="BB99" s="256"/>
      <c r="BC99" s="256"/>
      <c r="BD99" s="256"/>
      <c r="BE99" s="490"/>
      <c r="BF99" s="490" t="str">
        <f t="shared" si="174"/>
        <v/>
      </c>
      <c r="BG99" s="493" t="str">
        <f t="shared" si="108"/>
        <v/>
      </c>
      <c r="BH99" s="490"/>
      <c r="BI99" s="490"/>
      <c r="BJ99" s="490"/>
      <c r="BK99" s="490"/>
      <c r="BL99" s="490"/>
      <c r="BM99" s="490"/>
      <c r="BN99" s="319"/>
      <c r="BO99" s="319"/>
      <c r="BP99" s="319"/>
      <c r="BQ99" s="319" t="str">
        <f t="shared" si="109"/>
        <v/>
      </c>
      <c r="BR99" s="439" t="str">
        <f t="shared" si="144"/>
        <v/>
      </c>
      <c r="BS99" s="439" t="str">
        <f t="shared" si="145"/>
        <v/>
      </c>
      <c r="BT99" s="439" t="str">
        <f t="shared" si="146"/>
        <v/>
      </c>
      <c r="BU99" s="440" t="str">
        <f t="shared" si="168"/>
        <v/>
      </c>
      <c r="BV99" s="440" t="str">
        <f t="shared" si="169"/>
        <v/>
      </c>
      <c r="BW99" s="440" t="str">
        <f t="shared" si="170"/>
        <v/>
      </c>
      <c r="BX99" s="440" t="str">
        <f t="shared" si="171"/>
        <v/>
      </c>
      <c r="BY99" s="440" t="str">
        <f t="shared" si="110"/>
        <v/>
      </c>
      <c r="BZ99" s="440" t="str">
        <f t="shared" si="111"/>
        <v/>
      </c>
      <c r="CA99" s="440" t="str">
        <f t="shared" si="112"/>
        <v/>
      </c>
      <c r="CB99" s="663" t="str">
        <f t="shared" si="147"/>
        <v/>
      </c>
      <c r="CC99" s="663" t="str">
        <f t="shared" si="148"/>
        <v/>
      </c>
      <c r="CD99" s="663" t="str">
        <f t="shared" si="149"/>
        <v/>
      </c>
      <c r="CE99" s="663" t="str">
        <f t="shared" si="150"/>
        <v/>
      </c>
      <c r="CF99" s="663" t="str">
        <f t="shared" si="151"/>
        <v/>
      </c>
      <c r="CG99" s="439" t="str">
        <f t="shared" si="152"/>
        <v/>
      </c>
      <c r="CH99" s="440"/>
      <c r="CI99" s="440"/>
      <c r="CJ99" s="440"/>
      <c r="CK99" s="440"/>
      <c r="CL99" s="440"/>
      <c r="CM99" s="440"/>
      <c r="CN99" s="729" t="str">
        <f t="shared" si="153"/>
        <v/>
      </c>
      <c r="CO99" s="729" t="str">
        <f t="shared" si="154"/>
        <v/>
      </c>
      <c r="CP99" s="729" t="str">
        <f t="shared" si="155"/>
        <v/>
      </c>
      <c r="CQ99" s="729" t="str">
        <f t="shared" si="156"/>
        <v/>
      </c>
      <c r="CR99" s="729" t="str">
        <f t="shared" si="157"/>
        <v/>
      </c>
      <c r="CS99" s="729" t="str">
        <f t="shared" si="158"/>
        <v/>
      </c>
      <c r="CT99" s="729" t="str">
        <f t="shared" si="159"/>
        <v/>
      </c>
      <c r="CU99" s="729" t="str">
        <f t="shared" si="160"/>
        <v/>
      </c>
      <c r="CV99" s="729" t="str">
        <f t="shared" si="161"/>
        <v/>
      </c>
      <c r="CW99" s="16" t="str">
        <f t="shared" si="162"/>
        <v/>
      </c>
      <c r="CX99" s="16" t="str">
        <f t="shared" si="163"/>
        <v/>
      </c>
      <c r="CY99" s="16" t="str">
        <f t="shared" si="164"/>
        <v/>
      </c>
      <c r="CZ99" s="650">
        <f t="shared" si="165"/>
        <v>0</v>
      </c>
      <c r="DB99" s="652"/>
      <c r="DC99" s="655">
        <f t="shared" si="113"/>
        <v>0</v>
      </c>
      <c r="DD99" s="654" t="str">
        <f t="shared" si="114"/>
        <v/>
      </c>
      <c r="DE99" s="650">
        <f t="shared" si="115"/>
        <v>0</v>
      </c>
      <c r="EG99" s="16">
        <f>IFERROR(VLOOKUP(B99,'SUBCATS INTERNAL USE'!A:D,3,0),10000)</f>
        <v>10000</v>
      </c>
      <c r="EH99" s="16">
        <f t="shared" si="116"/>
        <v>10000</v>
      </c>
      <c r="EI99" s="16">
        <f t="shared" si="117"/>
        <v>1</v>
      </c>
      <c r="EJ99" s="16">
        <f t="shared" si="167"/>
        <v>19</v>
      </c>
      <c r="EK99" s="16">
        <f>IFERROR(VLOOKUP(B99,'SUBCATS INTERNAL USE'!G:I,3,0), 10000)</f>
        <v>10000</v>
      </c>
      <c r="EN99" s="163">
        <f t="shared" si="118"/>
        <v>1</v>
      </c>
      <c r="EO99" s="163">
        <f t="shared" si="119"/>
        <v>1</v>
      </c>
      <c r="EP99" s="163">
        <f t="shared" si="120"/>
        <v>1</v>
      </c>
      <c r="EQ99" s="163">
        <f t="shared" si="121"/>
        <v>1</v>
      </c>
      <c r="ER99" s="163">
        <f t="shared" si="122"/>
        <v>1</v>
      </c>
      <c r="ES99" s="163">
        <f t="shared" si="123"/>
        <v>1</v>
      </c>
      <c r="ET99" s="163">
        <f t="shared" si="124"/>
        <v>1</v>
      </c>
      <c r="EU99" s="163">
        <f t="shared" si="125"/>
        <v>1</v>
      </c>
      <c r="EV99" s="163">
        <f t="shared" si="126"/>
        <v>0</v>
      </c>
      <c r="EW99" s="163">
        <f t="shared" si="127"/>
        <v>1</v>
      </c>
      <c r="EX99" s="163">
        <f t="shared" si="128"/>
        <v>1</v>
      </c>
      <c r="EY99" s="163">
        <f t="shared" si="129"/>
        <v>1</v>
      </c>
      <c r="EZ99" s="163">
        <f t="shared" si="130"/>
        <v>1</v>
      </c>
      <c r="FA99" s="163">
        <f t="shared" si="131"/>
        <v>1</v>
      </c>
      <c r="FB99" s="163">
        <f t="shared" si="132"/>
        <v>1</v>
      </c>
      <c r="FC99" s="163">
        <f t="shared" si="133"/>
        <v>14</v>
      </c>
      <c r="FD99" s="163">
        <f t="shared" si="134"/>
        <v>0</v>
      </c>
      <c r="FF99" s="16">
        <f t="shared" si="166"/>
        <v>0</v>
      </c>
      <c r="FG99" s="16" t="str">
        <f t="shared" si="172"/>
        <v>1</v>
      </c>
    </row>
    <row r="100" spans="1:163" s="52" customFormat="1" ht="11.25" customHeight="1">
      <c r="A100" s="1040">
        <v>86</v>
      </c>
      <c r="B100" s="490"/>
      <c r="C100" s="490" t="str">
        <f t="shared" si="98"/>
        <v/>
      </c>
      <c r="D100" s="490"/>
      <c r="E100" s="1040"/>
      <c r="F100" s="255"/>
      <c r="G100" s="1038"/>
      <c r="H100" s="1038"/>
      <c r="I100" s="1323"/>
      <c r="J100" s="24"/>
      <c r="K100" s="24"/>
      <c r="L100" s="24"/>
      <c r="M100" s="24"/>
      <c r="N100" s="24"/>
      <c r="O100" s="24"/>
      <c r="P100" s="101" t="str">
        <f t="shared" si="99"/>
        <v>MP</v>
      </c>
      <c r="Q100" s="493" t="str">
        <f t="shared" si="175"/>
        <v/>
      </c>
      <c r="R100" s="101"/>
      <c r="S100" s="257" t="e">
        <f t="shared" si="96"/>
        <v>#DIV/0!</v>
      </c>
      <c r="T100" s="1503">
        <f t="shared" si="173"/>
        <v>0</v>
      </c>
      <c r="U100" s="1477"/>
      <c r="V100" s="258"/>
      <c r="W100" s="102"/>
      <c r="X100" s="400">
        <f t="shared" si="135"/>
        <v>0</v>
      </c>
      <c r="Y100" s="913"/>
      <c r="Z100" s="299">
        <f t="shared" si="100"/>
        <v>0</v>
      </c>
      <c r="AA100" s="259">
        <f>ROUND(IFERROR(SUM($AI$6/$AI$7*Q100/O100)+('Inbound Freight New'!$A$3*CZ100/R100),0),2)</f>
        <v>0</v>
      </c>
      <c r="AB100" s="260">
        <f t="shared" si="101"/>
        <v>0</v>
      </c>
      <c r="AC100" s="259">
        <f t="shared" si="136"/>
        <v>0</v>
      </c>
      <c r="AD100" s="261"/>
      <c r="AE100" s="260">
        <f t="shared" si="102"/>
        <v>0</v>
      </c>
      <c r="AF100" s="262">
        <f t="shared" si="137"/>
        <v>0</v>
      </c>
      <c r="AG100" s="263">
        <f t="shared" si="103"/>
        <v>0</v>
      </c>
      <c r="AH100" s="316">
        <f t="shared" si="138"/>
        <v>0.02</v>
      </c>
      <c r="AI100" s="262">
        <f t="shared" si="139"/>
        <v>0</v>
      </c>
      <c r="AJ100" s="703">
        <f t="shared" si="140"/>
        <v>0</v>
      </c>
      <c r="AK100" s="1302">
        <f t="shared" si="141"/>
        <v>0</v>
      </c>
      <c r="AL100" s="703">
        <f t="shared" si="142"/>
        <v>0.02</v>
      </c>
      <c r="AM100" s="262">
        <f t="shared" si="104"/>
        <v>0</v>
      </c>
      <c r="AN100" s="102"/>
      <c r="AO100" s="102"/>
      <c r="AP100" s="264">
        <f t="shared" si="105"/>
        <v>0</v>
      </c>
      <c r="AQ100" s="265">
        <f t="shared" si="97"/>
        <v>0</v>
      </c>
      <c r="AR100" s="266">
        <f t="shared" si="143"/>
        <v>0</v>
      </c>
      <c r="AS100" s="265">
        <f t="shared" si="106"/>
        <v>0</v>
      </c>
      <c r="AT100" s="267">
        <f t="shared" si="107"/>
        <v>0</v>
      </c>
      <c r="AU100" s="268"/>
      <c r="AV100" s="267"/>
      <c r="AW100" s="24"/>
      <c r="AX100" s="24"/>
      <c r="AY100" s="487"/>
      <c r="AZ100" s="270"/>
      <c r="BA100" s="256"/>
      <c r="BB100" s="256"/>
      <c r="BC100" s="256"/>
      <c r="BD100" s="256"/>
      <c r="BE100" s="490"/>
      <c r="BF100" s="490" t="str">
        <f t="shared" si="174"/>
        <v/>
      </c>
      <c r="BG100" s="493" t="str">
        <f t="shared" si="108"/>
        <v/>
      </c>
      <c r="BH100" s="490"/>
      <c r="BI100" s="490"/>
      <c r="BJ100" s="490"/>
      <c r="BK100" s="490"/>
      <c r="BL100" s="490"/>
      <c r="BM100" s="490"/>
      <c r="BN100" s="319"/>
      <c r="BO100" s="319"/>
      <c r="BP100" s="319"/>
      <c r="BQ100" s="319" t="str">
        <f t="shared" si="109"/>
        <v/>
      </c>
      <c r="BR100" s="439" t="str">
        <f t="shared" si="144"/>
        <v/>
      </c>
      <c r="BS100" s="439" t="str">
        <f t="shared" si="145"/>
        <v/>
      </c>
      <c r="BT100" s="439" t="str">
        <f t="shared" si="146"/>
        <v/>
      </c>
      <c r="BU100" s="440" t="str">
        <f t="shared" si="168"/>
        <v/>
      </c>
      <c r="BV100" s="440" t="str">
        <f t="shared" si="169"/>
        <v/>
      </c>
      <c r="BW100" s="440" t="str">
        <f t="shared" si="170"/>
        <v/>
      </c>
      <c r="BX100" s="440" t="str">
        <f t="shared" si="171"/>
        <v/>
      </c>
      <c r="BY100" s="440" t="str">
        <f t="shared" si="110"/>
        <v/>
      </c>
      <c r="BZ100" s="440" t="str">
        <f t="shared" si="111"/>
        <v/>
      </c>
      <c r="CA100" s="440" t="str">
        <f t="shared" si="112"/>
        <v/>
      </c>
      <c r="CB100" s="663" t="str">
        <f t="shared" si="147"/>
        <v/>
      </c>
      <c r="CC100" s="663" t="str">
        <f t="shared" si="148"/>
        <v/>
      </c>
      <c r="CD100" s="663" t="str">
        <f t="shared" si="149"/>
        <v/>
      </c>
      <c r="CE100" s="663" t="str">
        <f t="shared" si="150"/>
        <v/>
      </c>
      <c r="CF100" s="663" t="str">
        <f t="shared" si="151"/>
        <v/>
      </c>
      <c r="CG100" s="439" t="str">
        <f t="shared" si="152"/>
        <v/>
      </c>
      <c r="CH100" s="440"/>
      <c r="CI100" s="440"/>
      <c r="CJ100" s="440"/>
      <c r="CK100" s="440"/>
      <c r="CL100" s="440"/>
      <c r="CM100" s="440"/>
      <c r="CN100" s="729" t="str">
        <f t="shared" si="153"/>
        <v/>
      </c>
      <c r="CO100" s="729" t="str">
        <f t="shared" si="154"/>
        <v/>
      </c>
      <c r="CP100" s="729" t="str">
        <f t="shared" si="155"/>
        <v/>
      </c>
      <c r="CQ100" s="729" t="str">
        <f t="shared" si="156"/>
        <v/>
      </c>
      <c r="CR100" s="729" t="str">
        <f t="shared" si="157"/>
        <v/>
      </c>
      <c r="CS100" s="729" t="str">
        <f t="shared" si="158"/>
        <v/>
      </c>
      <c r="CT100" s="729" t="str">
        <f t="shared" si="159"/>
        <v/>
      </c>
      <c r="CU100" s="729" t="str">
        <f t="shared" si="160"/>
        <v/>
      </c>
      <c r="CV100" s="729" t="str">
        <f t="shared" si="161"/>
        <v/>
      </c>
      <c r="CW100" s="16" t="str">
        <f t="shared" si="162"/>
        <v/>
      </c>
      <c r="CX100" s="16" t="str">
        <f t="shared" si="163"/>
        <v/>
      </c>
      <c r="CY100" s="16" t="str">
        <f t="shared" si="164"/>
        <v/>
      </c>
      <c r="CZ100" s="650">
        <f t="shared" si="165"/>
        <v>0</v>
      </c>
      <c r="DB100" s="652"/>
      <c r="DC100" s="655">
        <f t="shared" si="113"/>
        <v>0</v>
      </c>
      <c r="DD100" s="654" t="str">
        <f t="shared" si="114"/>
        <v/>
      </c>
      <c r="DE100" s="650">
        <f t="shared" si="115"/>
        <v>0</v>
      </c>
      <c r="EG100" s="16">
        <f>IFERROR(VLOOKUP(B100,'SUBCATS INTERNAL USE'!A:D,3,0),10000)</f>
        <v>10000</v>
      </c>
      <c r="EH100" s="16">
        <f t="shared" si="116"/>
        <v>10000</v>
      </c>
      <c r="EI100" s="16">
        <f t="shared" si="117"/>
        <v>1</v>
      </c>
      <c r="EJ100" s="16">
        <f t="shared" si="167"/>
        <v>19</v>
      </c>
      <c r="EK100" s="16">
        <f>IFERROR(VLOOKUP(B100,'SUBCATS INTERNAL USE'!G:I,3,0), 10000)</f>
        <v>10000</v>
      </c>
      <c r="EN100" s="163">
        <f t="shared" si="118"/>
        <v>1</v>
      </c>
      <c r="EO100" s="163">
        <f t="shared" si="119"/>
        <v>1</v>
      </c>
      <c r="EP100" s="163">
        <f t="shared" si="120"/>
        <v>1</v>
      </c>
      <c r="EQ100" s="163">
        <f t="shared" si="121"/>
        <v>1</v>
      </c>
      <c r="ER100" s="163">
        <f t="shared" si="122"/>
        <v>1</v>
      </c>
      <c r="ES100" s="163">
        <f t="shared" si="123"/>
        <v>1</v>
      </c>
      <c r="ET100" s="163">
        <f t="shared" si="124"/>
        <v>1</v>
      </c>
      <c r="EU100" s="163">
        <f t="shared" si="125"/>
        <v>1</v>
      </c>
      <c r="EV100" s="163">
        <f t="shared" si="126"/>
        <v>0</v>
      </c>
      <c r="EW100" s="163">
        <f t="shared" si="127"/>
        <v>1</v>
      </c>
      <c r="EX100" s="163">
        <f t="shared" si="128"/>
        <v>1</v>
      </c>
      <c r="EY100" s="163">
        <f t="shared" si="129"/>
        <v>1</v>
      </c>
      <c r="EZ100" s="163">
        <f t="shared" si="130"/>
        <v>1</v>
      </c>
      <c r="FA100" s="163">
        <f t="shared" si="131"/>
        <v>1</v>
      </c>
      <c r="FB100" s="163">
        <f t="shared" si="132"/>
        <v>1</v>
      </c>
      <c r="FC100" s="163">
        <f t="shared" si="133"/>
        <v>14</v>
      </c>
      <c r="FD100" s="163">
        <f t="shared" si="134"/>
        <v>0</v>
      </c>
      <c r="FF100" s="16">
        <f t="shared" si="166"/>
        <v>0</v>
      </c>
      <c r="FG100" s="16" t="str">
        <f t="shared" si="172"/>
        <v>1</v>
      </c>
    </row>
    <row r="101" spans="1:163" s="52" customFormat="1" ht="11.25" customHeight="1">
      <c r="A101" s="1040">
        <v>87</v>
      </c>
      <c r="B101" s="490"/>
      <c r="C101" s="490" t="str">
        <f t="shared" si="98"/>
        <v/>
      </c>
      <c r="D101" s="490"/>
      <c r="E101" s="1040"/>
      <c r="F101" s="255"/>
      <c r="G101" s="1038"/>
      <c r="H101" s="1038"/>
      <c r="I101" s="1323"/>
      <c r="J101" s="24"/>
      <c r="K101" s="24"/>
      <c r="L101" s="24"/>
      <c r="M101" s="24"/>
      <c r="N101" s="24"/>
      <c r="O101" s="24"/>
      <c r="P101" s="101" t="str">
        <f t="shared" si="99"/>
        <v>MP</v>
      </c>
      <c r="Q101" s="493" t="str">
        <f t="shared" si="175"/>
        <v/>
      </c>
      <c r="R101" s="101"/>
      <c r="S101" s="257" t="e">
        <f t="shared" si="96"/>
        <v>#DIV/0!</v>
      </c>
      <c r="T101" s="1503">
        <f t="shared" si="173"/>
        <v>0</v>
      </c>
      <c r="U101" s="1477"/>
      <c r="V101" s="258"/>
      <c r="W101" s="102"/>
      <c r="X101" s="400">
        <f t="shared" si="135"/>
        <v>0</v>
      </c>
      <c r="Y101" s="913"/>
      <c r="Z101" s="299">
        <f t="shared" si="100"/>
        <v>0</v>
      </c>
      <c r="AA101" s="259">
        <f>ROUND(IFERROR(SUM($AI$6/$AI$7*Q101/O101)+('Inbound Freight New'!$A$3*CZ101/R101),0),2)</f>
        <v>0</v>
      </c>
      <c r="AB101" s="260">
        <f t="shared" si="101"/>
        <v>0</v>
      </c>
      <c r="AC101" s="259">
        <f t="shared" si="136"/>
        <v>0</v>
      </c>
      <c r="AD101" s="261"/>
      <c r="AE101" s="260">
        <f t="shared" si="102"/>
        <v>0</v>
      </c>
      <c r="AF101" s="262">
        <f t="shared" si="137"/>
        <v>0</v>
      </c>
      <c r="AG101" s="263">
        <f t="shared" si="103"/>
        <v>0</v>
      </c>
      <c r="AH101" s="316">
        <f t="shared" si="138"/>
        <v>0.02</v>
      </c>
      <c r="AI101" s="262">
        <f t="shared" si="139"/>
        <v>0</v>
      </c>
      <c r="AJ101" s="703">
        <f t="shared" si="140"/>
        <v>0</v>
      </c>
      <c r="AK101" s="1302">
        <f t="shared" si="141"/>
        <v>0</v>
      </c>
      <c r="AL101" s="703">
        <f t="shared" si="142"/>
        <v>0.02</v>
      </c>
      <c r="AM101" s="262">
        <f t="shared" si="104"/>
        <v>0</v>
      </c>
      <c r="AN101" s="102"/>
      <c r="AO101" s="102"/>
      <c r="AP101" s="264">
        <f t="shared" si="105"/>
        <v>0</v>
      </c>
      <c r="AQ101" s="265">
        <f t="shared" si="97"/>
        <v>0</v>
      </c>
      <c r="AR101" s="266">
        <f t="shared" si="143"/>
        <v>0</v>
      </c>
      <c r="AS101" s="265">
        <f t="shared" si="106"/>
        <v>0</v>
      </c>
      <c r="AT101" s="267">
        <f t="shared" si="107"/>
        <v>0</v>
      </c>
      <c r="AU101" s="268"/>
      <c r="AV101" s="267"/>
      <c r="AW101" s="24"/>
      <c r="AX101" s="24"/>
      <c r="AY101" s="487"/>
      <c r="AZ101" s="270"/>
      <c r="BA101" s="256"/>
      <c r="BB101" s="256"/>
      <c r="BC101" s="256"/>
      <c r="BD101" s="256"/>
      <c r="BE101" s="490"/>
      <c r="BF101" s="490" t="str">
        <f t="shared" si="174"/>
        <v/>
      </c>
      <c r="BG101" s="493" t="str">
        <f t="shared" si="108"/>
        <v/>
      </c>
      <c r="BH101" s="490"/>
      <c r="BI101" s="490"/>
      <c r="BJ101" s="490"/>
      <c r="BK101" s="490"/>
      <c r="BL101" s="490"/>
      <c r="BM101" s="490"/>
      <c r="BN101" s="319"/>
      <c r="BO101" s="319"/>
      <c r="BP101" s="319"/>
      <c r="BQ101" s="319" t="str">
        <f t="shared" si="109"/>
        <v/>
      </c>
      <c r="BR101" s="439" t="str">
        <f t="shared" si="144"/>
        <v/>
      </c>
      <c r="BS101" s="439" t="str">
        <f t="shared" si="145"/>
        <v/>
      </c>
      <c r="BT101" s="439" t="str">
        <f t="shared" si="146"/>
        <v/>
      </c>
      <c r="BU101" s="440" t="str">
        <f t="shared" si="168"/>
        <v/>
      </c>
      <c r="BV101" s="440" t="str">
        <f t="shared" si="169"/>
        <v/>
      </c>
      <c r="BW101" s="440" t="str">
        <f t="shared" si="170"/>
        <v/>
      </c>
      <c r="BX101" s="440" t="str">
        <f t="shared" si="171"/>
        <v/>
      </c>
      <c r="BY101" s="440" t="str">
        <f t="shared" si="110"/>
        <v/>
      </c>
      <c r="BZ101" s="440" t="str">
        <f t="shared" si="111"/>
        <v/>
      </c>
      <c r="CA101" s="440" t="str">
        <f t="shared" si="112"/>
        <v/>
      </c>
      <c r="CB101" s="663" t="str">
        <f t="shared" si="147"/>
        <v/>
      </c>
      <c r="CC101" s="663" t="str">
        <f t="shared" si="148"/>
        <v/>
      </c>
      <c r="CD101" s="663" t="str">
        <f t="shared" si="149"/>
        <v/>
      </c>
      <c r="CE101" s="663" t="str">
        <f t="shared" si="150"/>
        <v/>
      </c>
      <c r="CF101" s="663" t="str">
        <f t="shared" si="151"/>
        <v/>
      </c>
      <c r="CG101" s="439" t="str">
        <f t="shared" si="152"/>
        <v/>
      </c>
      <c r="CH101" s="440"/>
      <c r="CI101" s="440"/>
      <c r="CJ101" s="440"/>
      <c r="CK101" s="440"/>
      <c r="CL101" s="440"/>
      <c r="CM101" s="440"/>
      <c r="CN101" s="729" t="str">
        <f t="shared" si="153"/>
        <v/>
      </c>
      <c r="CO101" s="729" t="str">
        <f t="shared" si="154"/>
        <v/>
      </c>
      <c r="CP101" s="729" t="str">
        <f t="shared" si="155"/>
        <v/>
      </c>
      <c r="CQ101" s="729" t="str">
        <f t="shared" si="156"/>
        <v/>
      </c>
      <c r="CR101" s="729" t="str">
        <f t="shared" si="157"/>
        <v/>
      </c>
      <c r="CS101" s="729" t="str">
        <f t="shared" si="158"/>
        <v/>
      </c>
      <c r="CT101" s="729" t="str">
        <f t="shared" si="159"/>
        <v/>
      </c>
      <c r="CU101" s="729" t="str">
        <f t="shared" si="160"/>
        <v/>
      </c>
      <c r="CV101" s="729" t="str">
        <f t="shared" si="161"/>
        <v/>
      </c>
      <c r="CW101" s="16" t="str">
        <f t="shared" si="162"/>
        <v/>
      </c>
      <c r="CX101" s="16" t="str">
        <f t="shared" si="163"/>
        <v/>
      </c>
      <c r="CY101" s="16" t="str">
        <f t="shared" si="164"/>
        <v/>
      </c>
      <c r="CZ101" s="650">
        <f t="shared" si="165"/>
        <v>0</v>
      </c>
      <c r="DB101" s="652"/>
      <c r="DC101" s="655">
        <f t="shared" si="113"/>
        <v>0</v>
      </c>
      <c r="DD101" s="654" t="str">
        <f t="shared" si="114"/>
        <v/>
      </c>
      <c r="DE101" s="650">
        <f t="shared" si="115"/>
        <v>0</v>
      </c>
      <c r="EG101" s="16">
        <f>IFERROR(VLOOKUP(B101,'SUBCATS INTERNAL USE'!A:D,3,0),10000)</f>
        <v>10000</v>
      </c>
      <c r="EH101" s="16">
        <f t="shared" si="116"/>
        <v>10000</v>
      </c>
      <c r="EI101" s="16">
        <f t="shared" si="117"/>
        <v>1</v>
      </c>
      <c r="EJ101" s="16">
        <f t="shared" si="167"/>
        <v>19</v>
      </c>
      <c r="EK101" s="16">
        <f>IFERROR(VLOOKUP(B101,'SUBCATS INTERNAL USE'!G:I,3,0), 10000)</f>
        <v>10000</v>
      </c>
      <c r="EN101" s="163">
        <f t="shared" si="118"/>
        <v>1</v>
      </c>
      <c r="EO101" s="163">
        <f t="shared" si="119"/>
        <v>1</v>
      </c>
      <c r="EP101" s="163">
        <f t="shared" si="120"/>
        <v>1</v>
      </c>
      <c r="EQ101" s="163">
        <f t="shared" si="121"/>
        <v>1</v>
      </c>
      <c r="ER101" s="163">
        <f t="shared" si="122"/>
        <v>1</v>
      </c>
      <c r="ES101" s="163">
        <f t="shared" si="123"/>
        <v>1</v>
      </c>
      <c r="ET101" s="163">
        <f t="shared" si="124"/>
        <v>1</v>
      </c>
      <c r="EU101" s="163">
        <f t="shared" si="125"/>
        <v>1</v>
      </c>
      <c r="EV101" s="163">
        <f t="shared" si="126"/>
        <v>0</v>
      </c>
      <c r="EW101" s="163">
        <f t="shared" si="127"/>
        <v>1</v>
      </c>
      <c r="EX101" s="163">
        <f t="shared" si="128"/>
        <v>1</v>
      </c>
      <c r="EY101" s="163">
        <f t="shared" si="129"/>
        <v>1</v>
      </c>
      <c r="EZ101" s="163">
        <f t="shared" si="130"/>
        <v>1</v>
      </c>
      <c r="FA101" s="163">
        <f t="shared" si="131"/>
        <v>1</v>
      </c>
      <c r="FB101" s="163">
        <f t="shared" si="132"/>
        <v>1</v>
      </c>
      <c r="FC101" s="163">
        <f t="shared" si="133"/>
        <v>14</v>
      </c>
      <c r="FD101" s="163">
        <f t="shared" si="134"/>
        <v>0</v>
      </c>
      <c r="FF101" s="16">
        <f t="shared" si="166"/>
        <v>0</v>
      </c>
      <c r="FG101" s="16" t="str">
        <f t="shared" si="172"/>
        <v>1</v>
      </c>
    </row>
    <row r="102" spans="1:163" s="52" customFormat="1" ht="11.25" customHeight="1">
      <c r="A102" s="1040">
        <v>88</v>
      </c>
      <c r="B102" s="490"/>
      <c r="C102" s="490" t="str">
        <f t="shared" si="98"/>
        <v/>
      </c>
      <c r="D102" s="490"/>
      <c r="E102" s="1040"/>
      <c r="F102" s="255"/>
      <c r="G102" s="1038"/>
      <c r="H102" s="1038"/>
      <c r="I102" s="1323"/>
      <c r="J102" s="24"/>
      <c r="K102" s="24"/>
      <c r="L102" s="24"/>
      <c r="M102" s="24"/>
      <c r="N102" s="24"/>
      <c r="O102" s="24"/>
      <c r="P102" s="101" t="str">
        <f t="shared" si="99"/>
        <v>MP</v>
      </c>
      <c r="Q102" s="493" t="str">
        <f t="shared" si="175"/>
        <v/>
      </c>
      <c r="R102" s="101"/>
      <c r="S102" s="257" t="e">
        <f t="shared" si="96"/>
        <v>#DIV/0!</v>
      </c>
      <c r="T102" s="1503">
        <f t="shared" si="173"/>
        <v>0</v>
      </c>
      <c r="U102" s="1477"/>
      <c r="V102" s="258"/>
      <c r="W102" s="102"/>
      <c r="X102" s="400">
        <f t="shared" si="135"/>
        <v>0</v>
      </c>
      <c r="Y102" s="913"/>
      <c r="Z102" s="299">
        <f t="shared" si="100"/>
        <v>0</v>
      </c>
      <c r="AA102" s="259">
        <f>ROUND(IFERROR(SUM($AI$6/$AI$7*Q102/O102)+('Inbound Freight New'!$A$3*CZ102/R102),0),2)</f>
        <v>0</v>
      </c>
      <c r="AB102" s="260">
        <f t="shared" si="101"/>
        <v>0</v>
      </c>
      <c r="AC102" s="259">
        <f t="shared" si="136"/>
        <v>0</v>
      </c>
      <c r="AD102" s="261"/>
      <c r="AE102" s="260">
        <f t="shared" si="102"/>
        <v>0</v>
      </c>
      <c r="AF102" s="262">
        <f t="shared" si="137"/>
        <v>0</v>
      </c>
      <c r="AG102" s="263">
        <f t="shared" si="103"/>
        <v>0</v>
      </c>
      <c r="AH102" s="316">
        <f t="shared" si="138"/>
        <v>0.02</v>
      </c>
      <c r="AI102" s="262">
        <f t="shared" si="139"/>
        <v>0</v>
      </c>
      <c r="AJ102" s="703">
        <f t="shared" si="140"/>
        <v>0</v>
      </c>
      <c r="AK102" s="1302">
        <f t="shared" si="141"/>
        <v>0</v>
      </c>
      <c r="AL102" s="703">
        <f t="shared" si="142"/>
        <v>0.02</v>
      </c>
      <c r="AM102" s="262">
        <f t="shared" si="104"/>
        <v>0</v>
      </c>
      <c r="AN102" s="102"/>
      <c r="AO102" s="102"/>
      <c r="AP102" s="264">
        <f t="shared" si="105"/>
        <v>0</v>
      </c>
      <c r="AQ102" s="265">
        <f t="shared" si="97"/>
        <v>0</v>
      </c>
      <c r="AR102" s="266">
        <f t="shared" si="143"/>
        <v>0</v>
      </c>
      <c r="AS102" s="265">
        <f t="shared" si="106"/>
        <v>0</v>
      </c>
      <c r="AT102" s="267">
        <f t="shared" si="107"/>
        <v>0</v>
      </c>
      <c r="AU102" s="268"/>
      <c r="AV102" s="267"/>
      <c r="AW102" s="24"/>
      <c r="AX102" s="24"/>
      <c r="AY102" s="487"/>
      <c r="AZ102" s="270"/>
      <c r="BA102" s="256"/>
      <c r="BB102" s="256"/>
      <c r="BC102" s="256"/>
      <c r="BD102" s="256"/>
      <c r="BE102" s="490"/>
      <c r="BF102" s="490" t="str">
        <f t="shared" si="174"/>
        <v/>
      </c>
      <c r="BG102" s="493" t="str">
        <f t="shared" si="108"/>
        <v/>
      </c>
      <c r="BH102" s="490"/>
      <c r="BI102" s="490"/>
      <c r="BJ102" s="490"/>
      <c r="BK102" s="490"/>
      <c r="BL102" s="490"/>
      <c r="BM102" s="490"/>
      <c r="BN102" s="319"/>
      <c r="BO102" s="319"/>
      <c r="BP102" s="319"/>
      <c r="BQ102" s="319" t="str">
        <f t="shared" si="109"/>
        <v/>
      </c>
      <c r="BR102" s="439" t="str">
        <f t="shared" si="144"/>
        <v/>
      </c>
      <c r="BS102" s="439" t="str">
        <f t="shared" si="145"/>
        <v/>
      </c>
      <c r="BT102" s="439" t="str">
        <f t="shared" si="146"/>
        <v/>
      </c>
      <c r="BU102" s="440" t="str">
        <f t="shared" si="168"/>
        <v/>
      </c>
      <c r="BV102" s="440" t="str">
        <f t="shared" si="169"/>
        <v/>
      </c>
      <c r="BW102" s="440" t="str">
        <f t="shared" si="170"/>
        <v/>
      </c>
      <c r="BX102" s="440" t="str">
        <f t="shared" si="171"/>
        <v/>
      </c>
      <c r="BY102" s="440" t="str">
        <f t="shared" si="110"/>
        <v/>
      </c>
      <c r="BZ102" s="440" t="str">
        <f t="shared" si="111"/>
        <v/>
      </c>
      <c r="CA102" s="440" t="str">
        <f t="shared" si="112"/>
        <v/>
      </c>
      <c r="CB102" s="663" t="str">
        <f t="shared" si="147"/>
        <v/>
      </c>
      <c r="CC102" s="663" t="str">
        <f t="shared" si="148"/>
        <v/>
      </c>
      <c r="CD102" s="663" t="str">
        <f t="shared" si="149"/>
        <v/>
      </c>
      <c r="CE102" s="663" t="str">
        <f t="shared" si="150"/>
        <v/>
      </c>
      <c r="CF102" s="663" t="str">
        <f t="shared" si="151"/>
        <v/>
      </c>
      <c r="CG102" s="439" t="str">
        <f t="shared" si="152"/>
        <v/>
      </c>
      <c r="CH102" s="440"/>
      <c r="CI102" s="440"/>
      <c r="CJ102" s="440"/>
      <c r="CK102" s="440"/>
      <c r="CL102" s="440"/>
      <c r="CM102" s="440"/>
      <c r="CN102" s="729" t="str">
        <f t="shared" si="153"/>
        <v/>
      </c>
      <c r="CO102" s="729" t="str">
        <f t="shared" si="154"/>
        <v/>
      </c>
      <c r="CP102" s="729" t="str">
        <f t="shared" si="155"/>
        <v/>
      </c>
      <c r="CQ102" s="729" t="str">
        <f t="shared" si="156"/>
        <v/>
      </c>
      <c r="CR102" s="729" t="str">
        <f t="shared" si="157"/>
        <v/>
      </c>
      <c r="CS102" s="729" t="str">
        <f t="shared" si="158"/>
        <v/>
      </c>
      <c r="CT102" s="729" t="str">
        <f t="shared" si="159"/>
        <v/>
      </c>
      <c r="CU102" s="729" t="str">
        <f t="shared" si="160"/>
        <v/>
      </c>
      <c r="CV102" s="729" t="str">
        <f t="shared" si="161"/>
        <v/>
      </c>
      <c r="CW102" s="16" t="str">
        <f t="shared" si="162"/>
        <v/>
      </c>
      <c r="CX102" s="16" t="str">
        <f t="shared" si="163"/>
        <v/>
      </c>
      <c r="CY102" s="16" t="str">
        <f t="shared" si="164"/>
        <v/>
      </c>
      <c r="CZ102" s="650">
        <f t="shared" si="165"/>
        <v>0</v>
      </c>
      <c r="DB102" s="652"/>
      <c r="DC102" s="655">
        <f t="shared" si="113"/>
        <v>0</v>
      </c>
      <c r="DD102" s="654" t="str">
        <f t="shared" si="114"/>
        <v/>
      </c>
      <c r="DE102" s="650">
        <f t="shared" si="115"/>
        <v>0</v>
      </c>
      <c r="EG102" s="16">
        <f>IFERROR(VLOOKUP(B102,'SUBCATS INTERNAL USE'!A:D,3,0),10000)</f>
        <v>10000</v>
      </c>
      <c r="EH102" s="16">
        <f t="shared" si="116"/>
        <v>10000</v>
      </c>
      <c r="EI102" s="16">
        <f t="shared" si="117"/>
        <v>1</v>
      </c>
      <c r="EJ102" s="16">
        <f t="shared" si="167"/>
        <v>19</v>
      </c>
      <c r="EK102" s="16">
        <f>IFERROR(VLOOKUP(B102,'SUBCATS INTERNAL USE'!G:I,3,0), 10000)</f>
        <v>10000</v>
      </c>
      <c r="EN102" s="163">
        <f t="shared" si="118"/>
        <v>1</v>
      </c>
      <c r="EO102" s="163">
        <f t="shared" si="119"/>
        <v>1</v>
      </c>
      <c r="EP102" s="163">
        <f t="shared" si="120"/>
        <v>1</v>
      </c>
      <c r="EQ102" s="163">
        <f t="shared" si="121"/>
        <v>1</v>
      </c>
      <c r="ER102" s="163">
        <f t="shared" si="122"/>
        <v>1</v>
      </c>
      <c r="ES102" s="163">
        <f t="shared" si="123"/>
        <v>1</v>
      </c>
      <c r="ET102" s="163">
        <f t="shared" si="124"/>
        <v>1</v>
      </c>
      <c r="EU102" s="163">
        <f t="shared" si="125"/>
        <v>1</v>
      </c>
      <c r="EV102" s="163">
        <f t="shared" si="126"/>
        <v>0</v>
      </c>
      <c r="EW102" s="163">
        <f t="shared" si="127"/>
        <v>1</v>
      </c>
      <c r="EX102" s="163">
        <f t="shared" si="128"/>
        <v>1</v>
      </c>
      <c r="EY102" s="163">
        <f t="shared" si="129"/>
        <v>1</v>
      </c>
      <c r="EZ102" s="163">
        <f t="shared" si="130"/>
        <v>1</v>
      </c>
      <c r="FA102" s="163">
        <f t="shared" si="131"/>
        <v>1</v>
      </c>
      <c r="FB102" s="163">
        <f t="shared" si="132"/>
        <v>1</v>
      </c>
      <c r="FC102" s="163">
        <f t="shared" si="133"/>
        <v>14</v>
      </c>
      <c r="FD102" s="163">
        <f t="shared" si="134"/>
        <v>0</v>
      </c>
      <c r="FF102" s="16">
        <f t="shared" si="166"/>
        <v>0</v>
      </c>
      <c r="FG102" s="16" t="str">
        <f t="shared" si="172"/>
        <v>1</v>
      </c>
    </row>
    <row r="103" spans="1:163" s="52" customFormat="1" ht="11.25" customHeight="1">
      <c r="A103" s="1040">
        <v>89</v>
      </c>
      <c r="B103" s="490"/>
      <c r="C103" s="490" t="str">
        <f t="shared" si="98"/>
        <v/>
      </c>
      <c r="D103" s="490"/>
      <c r="E103" s="1040"/>
      <c r="F103" s="255"/>
      <c r="G103" s="1038"/>
      <c r="H103" s="1038"/>
      <c r="I103" s="1323"/>
      <c r="J103" s="24"/>
      <c r="K103" s="24"/>
      <c r="L103" s="24"/>
      <c r="M103" s="24"/>
      <c r="N103" s="24"/>
      <c r="O103" s="24"/>
      <c r="P103" s="101" t="str">
        <f t="shared" si="99"/>
        <v>MP</v>
      </c>
      <c r="Q103" s="493" t="str">
        <f t="shared" si="175"/>
        <v/>
      </c>
      <c r="R103" s="101"/>
      <c r="S103" s="257" t="e">
        <f t="shared" si="96"/>
        <v>#DIV/0!</v>
      </c>
      <c r="T103" s="1503">
        <f t="shared" si="173"/>
        <v>0</v>
      </c>
      <c r="U103" s="1477"/>
      <c r="V103" s="258"/>
      <c r="W103" s="102"/>
      <c r="X103" s="400">
        <f t="shared" si="135"/>
        <v>0</v>
      </c>
      <c r="Y103" s="913"/>
      <c r="Z103" s="299">
        <f t="shared" si="100"/>
        <v>0</v>
      </c>
      <c r="AA103" s="259">
        <f>ROUND(IFERROR(SUM($AI$6/$AI$7*Q103/O103)+('Inbound Freight New'!$A$3*CZ103/R103),0),2)</f>
        <v>0</v>
      </c>
      <c r="AB103" s="260">
        <f t="shared" si="101"/>
        <v>0</v>
      </c>
      <c r="AC103" s="259">
        <f t="shared" si="136"/>
        <v>0</v>
      </c>
      <c r="AD103" s="261"/>
      <c r="AE103" s="260">
        <f t="shared" si="102"/>
        <v>0</v>
      </c>
      <c r="AF103" s="262">
        <f t="shared" si="137"/>
        <v>0</v>
      </c>
      <c r="AG103" s="263">
        <f t="shared" si="103"/>
        <v>0</v>
      </c>
      <c r="AH103" s="316">
        <f t="shared" si="138"/>
        <v>0.02</v>
      </c>
      <c r="AI103" s="262">
        <f t="shared" si="139"/>
        <v>0</v>
      </c>
      <c r="AJ103" s="703">
        <f t="shared" si="140"/>
        <v>0</v>
      </c>
      <c r="AK103" s="1302">
        <f t="shared" si="141"/>
        <v>0</v>
      </c>
      <c r="AL103" s="703">
        <f t="shared" si="142"/>
        <v>0.02</v>
      </c>
      <c r="AM103" s="262">
        <f t="shared" si="104"/>
        <v>0</v>
      </c>
      <c r="AN103" s="102"/>
      <c r="AO103" s="102"/>
      <c r="AP103" s="264">
        <f t="shared" si="105"/>
        <v>0</v>
      </c>
      <c r="AQ103" s="265">
        <f t="shared" si="97"/>
        <v>0</v>
      </c>
      <c r="AR103" s="266">
        <f t="shared" si="143"/>
        <v>0</v>
      </c>
      <c r="AS103" s="265">
        <f t="shared" si="106"/>
        <v>0</v>
      </c>
      <c r="AT103" s="267">
        <f t="shared" si="107"/>
        <v>0</v>
      </c>
      <c r="AU103" s="268"/>
      <c r="AV103" s="267"/>
      <c r="AW103" s="24"/>
      <c r="AX103" s="24"/>
      <c r="AY103" s="487"/>
      <c r="AZ103" s="270"/>
      <c r="BA103" s="256"/>
      <c r="BB103" s="256"/>
      <c r="BC103" s="256"/>
      <c r="BD103" s="256"/>
      <c r="BE103" s="490"/>
      <c r="BF103" s="490" t="str">
        <f t="shared" si="174"/>
        <v/>
      </c>
      <c r="BG103" s="493" t="str">
        <f t="shared" si="108"/>
        <v/>
      </c>
      <c r="BH103" s="490"/>
      <c r="BI103" s="490"/>
      <c r="BJ103" s="490"/>
      <c r="BK103" s="490"/>
      <c r="BL103" s="490"/>
      <c r="BM103" s="490"/>
      <c r="BN103" s="319"/>
      <c r="BO103" s="319"/>
      <c r="BP103" s="319"/>
      <c r="BQ103" s="319" t="str">
        <f t="shared" si="109"/>
        <v/>
      </c>
      <c r="BR103" s="439" t="str">
        <f t="shared" si="144"/>
        <v/>
      </c>
      <c r="BS103" s="439" t="str">
        <f t="shared" si="145"/>
        <v/>
      </c>
      <c r="BT103" s="439" t="str">
        <f t="shared" si="146"/>
        <v/>
      </c>
      <c r="BU103" s="440" t="str">
        <f t="shared" si="168"/>
        <v/>
      </c>
      <c r="BV103" s="440" t="str">
        <f t="shared" si="169"/>
        <v/>
      </c>
      <c r="BW103" s="440" t="str">
        <f t="shared" si="170"/>
        <v/>
      </c>
      <c r="BX103" s="440" t="str">
        <f t="shared" si="171"/>
        <v/>
      </c>
      <c r="BY103" s="440" t="str">
        <f t="shared" si="110"/>
        <v/>
      </c>
      <c r="BZ103" s="440" t="str">
        <f t="shared" si="111"/>
        <v/>
      </c>
      <c r="CA103" s="440" t="str">
        <f t="shared" si="112"/>
        <v/>
      </c>
      <c r="CB103" s="663" t="str">
        <f t="shared" si="147"/>
        <v/>
      </c>
      <c r="CC103" s="663" t="str">
        <f t="shared" si="148"/>
        <v/>
      </c>
      <c r="CD103" s="663" t="str">
        <f t="shared" si="149"/>
        <v/>
      </c>
      <c r="CE103" s="663" t="str">
        <f t="shared" si="150"/>
        <v/>
      </c>
      <c r="CF103" s="663" t="str">
        <f t="shared" si="151"/>
        <v/>
      </c>
      <c r="CG103" s="439" t="str">
        <f t="shared" si="152"/>
        <v/>
      </c>
      <c r="CH103" s="440"/>
      <c r="CI103" s="440"/>
      <c r="CJ103" s="440"/>
      <c r="CK103" s="440"/>
      <c r="CL103" s="440"/>
      <c r="CM103" s="440"/>
      <c r="CN103" s="729" t="str">
        <f t="shared" si="153"/>
        <v/>
      </c>
      <c r="CO103" s="729" t="str">
        <f t="shared" si="154"/>
        <v/>
      </c>
      <c r="CP103" s="729" t="str">
        <f t="shared" si="155"/>
        <v/>
      </c>
      <c r="CQ103" s="729" t="str">
        <f t="shared" si="156"/>
        <v/>
      </c>
      <c r="CR103" s="729" t="str">
        <f t="shared" si="157"/>
        <v/>
      </c>
      <c r="CS103" s="729" t="str">
        <f t="shared" si="158"/>
        <v/>
      </c>
      <c r="CT103" s="729" t="str">
        <f t="shared" si="159"/>
        <v/>
      </c>
      <c r="CU103" s="729" t="str">
        <f t="shared" si="160"/>
        <v/>
      </c>
      <c r="CV103" s="729" t="str">
        <f t="shared" si="161"/>
        <v/>
      </c>
      <c r="CW103" s="16" t="str">
        <f t="shared" si="162"/>
        <v/>
      </c>
      <c r="CX103" s="16" t="str">
        <f t="shared" si="163"/>
        <v/>
      </c>
      <c r="CY103" s="16" t="str">
        <f t="shared" si="164"/>
        <v/>
      </c>
      <c r="CZ103" s="650">
        <f t="shared" si="165"/>
        <v>0</v>
      </c>
      <c r="DB103" s="652"/>
      <c r="DC103" s="655">
        <f t="shared" si="113"/>
        <v>0</v>
      </c>
      <c r="DD103" s="654" t="str">
        <f t="shared" si="114"/>
        <v/>
      </c>
      <c r="DE103" s="650">
        <f t="shared" si="115"/>
        <v>0</v>
      </c>
      <c r="EG103" s="16">
        <f>IFERROR(VLOOKUP(B103,'SUBCATS INTERNAL USE'!A:D,3,0),10000)</f>
        <v>10000</v>
      </c>
      <c r="EH103" s="16">
        <f t="shared" si="116"/>
        <v>10000</v>
      </c>
      <c r="EI103" s="16">
        <f t="shared" si="117"/>
        <v>1</v>
      </c>
      <c r="EJ103" s="16">
        <f t="shared" si="167"/>
        <v>19</v>
      </c>
      <c r="EK103" s="16">
        <f>IFERROR(VLOOKUP(B103,'SUBCATS INTERNAL USE'!G:I,3,0), 10000)</f>
        <v>10000</v>
      </c>
      <c r="EN103" s="163">
        <f t="shared" si="118"/>
        <v>1</v>
      </c>
      <c r="EO103" s="163">
        <f t="shared" si="119"/>
        <v>1</v>
      </c>
      <c r="EP103" s="163">
        <f t="shared" si="120"/>
        <v>1</v>
      </c>
      <c r="EQ103" s="163">
        <f t="shared" si="121"/>
        <v>1</v>
      </c>
      <c r="ER103" s="163">
        <f t="shared" si="122"/>
        <v>1</v>
      </c>
      <c r="ES103" s="163">
        <f t="shared" si="123"/>
        <v>1</v>
      </c>
      <c r="ET103" s="163">
        <f t="shared" si="124"/>
        <v>1</v>
      </c>
      <c r="EU103" s="163">
        <f t="shared" si="125"/>
        <v>1</v>
      </c>
      <c r="EV103" s="163">
        <f t="shared" si="126"/>
        <v>0</v>
      </c>
      <c r="EW103" s="163">
        <f t="shared" si="127"/>
        <v>1</v>
      </c>
      <c r="EX103" s="163">
        <f t="shared" si="128"/>
        <v>1</v>
      </c>
      <c r="EY103" s="163">
        <f t="shared" si="129"/>
        <v>1</v>
      </c>
      <c r="EZ103" s="163">
        <f t="shared" si="130"/>
        <v>1</v>
      </c>
      <c r="FA103" s="163">
        <f t="shared" si="131"/>
        <v>1</v>
      </c>
      <c r="FB103" s="163">
        <f t="shared" si="132"/>
        <v>1</v>
      </c>
      <c r="FC103" s="163">
        <f t="shared" si="133"/>
        <v>14</v>
      </c>
      <c r="FD103" s="163">
        <f t="shared" si="134"/>
        <v>0</v>
      </c>
      <c r="FF103" s="16">
        <f t="shared" si="166"/>
        <v>0</v>
      </c>
      <c r="FG103" s="16" t="str">
        <f t="shared" si="172"/>
        <v>1</v>
      </c>
    </row>
    <row r="104" spans="1:163" s="52" customFormat="1" ht="11.25" customHeight="1">
      <c r="A104" s="1040">
        <v>90</v>
      </c>
      <c r="B104" s="490"/>
      <c r="C104" s="490" t="str">
        <f t="shared" si="98"/>
        <v/>
      </c>
      <c r="D104" s="490"/>
      <c r="E104" s="1040"/>
      <c r="F104" s="255"/>
      <c r="G104" s="1038"/>
      <c r="H104" s="1038"/>
      <c r="I104" s="1323"/>
      <c r="J104" s="24"/>
      <c r="K104" s="24"/>
      <c r="L104" s="24"/>
      <c r="M104" s="24"/>
      <c r="N104" s="24"/>
      <c r="O104" s="24"/>
      <c r="P104" s="101" t="str">
        <f t="shared" si="99"/>
        <v>MP</v>
      </c>
      <c r="Q104" s="493" t="str">
        <f t="shared" si="175"/>
        <v/>
      </c>
      <c r="R104" s="101"/>
      <c r="S104" s="257" t="e">
        <f>R104/O104</f>
        <v>#DIV/0!</v>
      </c>
      <c r="T104" s="1503">
        <f t="shared" si="173"/>
        <v>0</v>
      </c>
      <c r="U104" s="1477"/>
      <c r="V104" s="258"/>
      <c r="W104" s="102"/>
      <c r="X104" s="400">
        <f t="shared" si="135"/>
        <v>0</v>
      </c>
      <c r="Y104" s="913"/>
      <c r="Z104" s="299">
        <f t="shared" si="100"/>
        <v>0</v>
      </c>
      <c r="AA104" s="259">
        <f>ROUND(IFERROR(SUM($AI$6/$AI$7*Q104/O104)+('Inbound Freight New'!$A$3*CZ104/R104),0),2)</f>
        <v>0</v>
      </c>
      <c r="AB104" s="260">
        <f t="shared" si="101"/>
        <v>0</v>
      </c>
      <c r="AC104" s="259">
        <f t="shared" si="136"/>
        <v>0</v>
      </c>
      <c r="AD104" s="261"/>
      <c r="AE104" s="260">
        <f t="shared" si="102"/>
        <v>0</v>
      </c>
      <c r="AF104" s="262">
        <f t="shared" si="137"/>
        <v>0</v>
      </c>
      <c r="AG104" s="263">
        <f t="shared" si="103"/>
        <v>0</v>
      </c>
      <c r="AH104" s="316">
        <f t="shared" si="138"/>
        <v>0.02</v>
      </c>
      <c r="AI104" s="262">
        <f t="shared" si="139"/>
        <v>0</v>
      </c>
      <c r="AJ104" s="703">
        <f t="shared" si="140"/>
        <v>0</v>
      </c>
      <c r="AK104" s="1302">
        <f t="shared" si="141"/>
        <v>0</v>
      </c>
      <c r="AL104" s="703">
        <f t="shared" si="142"/>
        <v>0.02</v>
      </c>
      <c r="AM104" s="262">
        <f t="shared" si="104"/>
        <v>0</v>
      </c>
      <c r="AN104" s="102"/>
      <c r="AO104" s="102"/>
      <c r="AP104" s="264">
        <f t="shared" si="105"/>
        <v>0</v>
      </c>
      <c r="AQ104" s="265">
        <f t="shared" si="97"/>
        <v>0</v>
      </c>
      <c r="AR104" s="266">
        <f t="shared" si="143"/>
        <v>0</v>
      </c>
      <c r="AS104" s="265">
        <f t="shared" si="106"/>
        <v>0</v>
      </c>
      <c r="AT104" s="267">
        <f t="shared" si="107"/>
        <v>0</v>
      </c>
      <c r="AU104" s="268"/>
      <c r="AV104" s="267"/>
      <c r="AW104" s="24"/>
      <c r="AX104" s="24"/>
      <c r="AY104" s="487"/>
      <c r="AZ104" s="270"/>
      <c r="BA104" s="256"/>
      <c r="BB104" s="256"/>
      <c r="BC104" s="256"/>
      <c r="BD104" s="256"/>
      <c r="BE104" s="490"/>
      <c r="BF104" s="490" t="str">
        <f t="shared" si="174"/>
        <v/>
      </c>
      <c r="BG104" s="493" t="str">
        <f t="shared" si="108"/>
        <v/>
      </c>
      <c r="BH104" s="490"/>
      <c r="BI104" s="490"/>
      <c r="BJ104" s="490"/>
      <c r="BK104" s="490"/>
      <c r="BL104" s="490"/>
      <c r="BM104" s="490"/>
      <c r="BN104" s="319"/>
      <c r="BO104" s="319"/>
      <c r="BP104" s="319"/>
      <c r="BQ104" s="319" t="str">
        <f t="shared" si="109"/>
        <v/>
      </c>
      <c r="BR104" s="439" t="str">
        <f t="shared" si="144"/>
        <v/>
      </c>
      <c r="BS104" s="439" t="str">
        <f t="shared" si="145"/>
        <v/>
      </c>
      <c r="BT104" s="439" t="str">
        <f t="shared" si="146"/>
        <v/>
      </c>
      <c r="BU104" s="440" t="str">
        <f t="shared" si="168"/>
        <v/>
      </c>
      <c r="BV104" s="440" t="str">
        <f t="shared" si="169"/>
        <v/>
      </c>
      <c r="BW104" s="440" t="str">
        <f t="shared" si="170"/>
        <v/>
      </c>
      <c r="BX104" s="440" t="str">
        <f t="shared" si="171"/>
        <v/>
      </c>
      <c r="BY104" s="440" t="str">
        <f t="shared" si="110"/>
        <v/>
      </c>
      <c r="BZ104" s="440" t="str">
        <f t="shared" si="111"/>
        <v/>
      </c>
      <c r="CA104" s="440" t="str">
        <f t="shared" si="112"/>
        <v/>
      </c>
      <c r="CB104" s="663" t="str">
        <f t="shared" si="147"/>
        <v/>
      </c>
      <c r="CC104" s="663" t="str">
        <f t="shared" si="148"/>
        <v/>
      </c>
      <c r="CD104" s="663" t="str">
        <f t="shared" si="149"/>
        <v/>
      </c>
      <c r="CE104" s="663" t="str">
        <f t="shared" si="150"/>
        <v/>
      </c>
      <c r="CF104" s="663" t="str">
        <f t="shared" si="151"/>
        <v/>
      </c>
      <c r="CG104" s="439" t="str">
        <f t="shared" si="152"/>
        <v/>
      </c>
      <c r="CH104" s="440"/>
      <c r="CI104" s="440"/>
      <c r="CJ104" s="440"/>
      <c r="CK104" s="440"/>
      <c r="CL104" s="440"/>
      <c r="CM104" s="440"/>
      <c r="CN104" s="729" t="str">
        <f t="shared" si="153"/>
        <v/>
      </c>
      <c r="CO104" s="729" t="str">
        <f t="shared" si="154"/>
        <v/>
      </c>
      <c r="CP104" s="729" t="str">
        <f t="shared" si="155"/>
        <v/>
      </c>
      <c r="CQ104" s="729" t="str">
        <f t="shared" si="156"/>
        <v/>
      </c>
      <c r="CR104" s="729" t="str">
        <f t="shared" si="157"/>
        <v/>
      </c>
      <c r="CS104" s="729" t="str">
        <f t="shared" si="158"/>
        <v/>
      </c>
      <c r="CT104" s="729" t="str">
        <f t="shared" si="159"/>
        <v/>
      </c>
      <c r="CU104" s="729" t="str">
        <f t="shared" si="160"/>
        <v/>
      </c>
      <c r="CV104" s="729" t="str">
        <f t="shared" si="161"/>
        <v/>
      </c>
      <c r="CW104" s="16" t="str">
        <f t="shared" si="162"/>
        <v/>
      </c>
      <c r="CX104" s="16" t="str">
        <f t="shared" si="163"/>
        <v/>
      </c>
      <c r="CY104" s="16" t="str">
        <f t="shared" si="164"/>
        <v/>
      </c>
      <c r="CZ104" s="650">
        <f t="shared" si="165"/>
        <v>0</v>
      </c>
      <c r="DB104" s="652"/>
      <c r="DC104" s="655">
        <f t="shared" si="113"/>
        <v>0</v>
      </c>
      <c r="DD104" s="654" t="str">
        <f t="shared" si="114"/>
        <v/>
      </c>
      <c r="DE104" s="650">
        <f t="shared" si="115"/>
        <v>0</v>
      </c>
      <c r="EG104" s="16">
        <f>IFERROR(VLOOKUP(B104,'SUBCATS INTERNAL USE'!A:D,3,0),10000)</f>
        <v>10000</v>
      </c>
      <c r="EH104" s="16">
        <f t="shared" si="116"/>
        <v>10000</v>
      </c>
      <c r="EI104" s="16">
        <f t="shared" si="117"/>
        <v>1</v>
      </c>
      <c r="EJ104" s="16">
        <f t="shared" si="167"/>
        <v>19</v>
      </c>
      <c r="EK104" s="16">
        <f>IFERROR(VLOOKUP(B104,'SUBCATS INTERNAL USE'!G:I,3,0), 10000)</f>
        <v>10000</v>
      </c>
      <c r="EN104" s="163">
        <f t="shared" si="118"/>
        <v>1</v>
      </c>
      <c r="EO104" s="163">
        <f t="shared" si="119"/>
        <v>1</v>
      </c>
      <c r="EP104" s="163">
        <f t="shared" si="120"/>
        <v>1</v>
      </c>
      <c r="EQ104" s="163">
        <f t="shared" si="121"/>
        <v>1</v>
      </c>
      <c r="ER104" s="163">
        <f t="shared" si="122"/>
        <v>1</v>
      </c>
      <c r="ES104" s="163">
        <f t="shared" si="123"/>
        <v>1</v>
      </c>
      <c r="ET104" s="163">
        <f t="shared" si="124"/>
        <v>1</v>
      </c>
      <c r="EU104" s="163">
        <f t="shared" si="125"/>
        <v>1</v>
      </c>
      <c r="EV104" s="163">
        <f t="shared" si="126"/>
        <v>0</v>
      </c>
      <c r="EW104" s="163">
        <f t="shared" si="127"/>
        <v>1</v>
      </c>
      <c r="EX104" s="163">
        <f t="shared" si="128"/>
        <v>1</v>
      </c>
      <c r="EY104" s="163">
        <f t="shared" si="129"/>
        <v>1</v>
      </c>
      <c r="EZ104" s="163">
        <f t="shared" si="130"/>
        <v>1</v>
      </c>
      <c r="FA104" s="163">
        <f t="shared" si="131"/>
        <v>1</v>
      </c>
      <c r="FB104" s="163">
        <f t="shared" si="132"/>
        <v>1</v>
      </c>
      <c r="FC104" s="163">
        <f t="shared" si="133"/>
        <v>14</v>
      </c>
      <c r="FD104" s="163">
        <f t="shared" si="134"/>
        <v>0</v>
      </c>
      <c r="FF104" s="16">
        <f t="shared" si="166"/>
        <v>0</v>
      </c>
      <c r="FG104" s="16" t="str">
        <f t="shared" si="172"/>
        <v>1</v>
      </c>
    </row>
    <row r="105" spans="1:163" s="52" customFormat="1" ht="11.25" customHeight="1">
      <c r="A105" s="1040">
        <v>91</v>
      </c>
      <c r="B105" s="490"/>
      <c r="C105" s="490" t="str">
        <f t="shared" si="98"/>
        <v/>
      </c>
      <c r="D105" s="490"/>
      <c r="E105" s="1040"/>
      <c r="F105" s="255"/>
      <c r="G105" s="1038"/>
      <c r="H105" s="1038"/>
      <c r="I105" s="1323"/>
      <c r="J105" s="24"/>
      <c r="K105" s="24"/>
      <c r="L105" s="24"/>
      <c r="M105" s="24"/>
      <c r="N105" s="24"/>
      <c r="O105" s="24"/>
      <c r="P105" s="101" t="str">
        <f t="shared" si="99"/>
        <v>MP</v>
      </c>
      <c r="Q105" s="493" t="str">
        <f t="shared" si="175"/>
        <v/>
      </c>
      <c r="R105" s="101"/>
      <c r="S105" s="257" t="e">
        <f>R105/O105</f>
        <v>#DIV/0!</v>
      </c>
      <c r="T105" s="1503">
        <f t="shared" si="173"/>
        <v>0</v>
      </c>
      <c r="U105" s="1477"/>
      <c r="V105" s="258"/>
      <c r="W105" s="102"/>
      <c r="X105" s="400">
        <f t="shared" si="135"/>
        <v>0</v>
      </c>
      <c r="Y105" s="913"/>
      <c r="Z105" s="299">
        <f t="shared" si="100"/>
        <v>0</v>
      </c>
      <c r="AA105" s="259">
        <f>ROUND(IFERROR(SUM($AI$6/$AI$7*Q105/O105)+('Inbound Freight New'!$A$3*CZ105/R105),0),2)</f>
        <v>0</v>
      </c>
      <c r="AB105" s="260">
        <f t="shared" si="101"/>
        <v>0</v>
      </c>
      <c r="AC105" s="259">
        <f t="shared" si="136"/>
        <v>0</v>
      </c>
      <c r="AD105" s="261"/>
      <c r="AE105" s="260">
        <f t="shared" si="102"/>
        <v>0</v>
      </c>
      <c r="AF105" s="262">
        <f t="shared" si="137"/>
        <v>0</v>
      </c>
      <c r="AG105" s="263">
        <f t="shared" si="103"/>
        <v>0</v>
      </c>
      <c r="AH105" s="316">
        <f t="shared" si="138"/>
        <v>0.02</v>
      </c>
      <c r="AI105" s="262">
        <f t="shared" si="139"/>
        <v>0</v>
      </c>
      <c r="AJ105" s="703">
        <f t="shared" si="140"/>
        <v>0</v>
      </c>
      <c r="AK105" s="1302">
        <f t="shared" si="141"/>
        <v>0</v>
      </c>
      <c r="AL105" s="703">
        <f t="shared" si="142"/>
        <v>0.02</v>
      </c>
      <c r="AM105" s="262">
        <f t="shared" si="104"/>
        <v>0</v>
      </c>
      <c r="AN105" s="102"/>
      <c r="AO105" s="102"/>
      <c r="AP105" s="264">
        <f t="shared" si="105"/>
        <v>0</v>
      </c>
      <c r="AQ105" s="265">
        <f t="shared" si="97"/>
        <v>0</v>
      </c>
      <c r="AR105" s="266">
        <f t="shared" si="143"/>
        <v>0</v>
      </c>
      <c r="AS105" s="265">
        <f t="shared" si="106"/>
        <v>0</v>
      </c>
      <c r="AT105" s="267">
        <f t="shared" si="107"/>
        <v>0</v>
      </c>
      <c r="AU105" s="268"/>
      <c r="AV105" s="267"/>
      <c r="AW105" s="24"/>
      <c r="AX105" s="24"/>
      <c r="AY105" s="487"/>
      <c r="AZ105" s="270"/>
      <c r="BA105" s="256"/>
      <c r="BB105" s="256"/>
      <c r="BC105" s="256"/>
      <c r="BD105" s="256"/>
      <c r="BE105" s="490"/>
      <c r="BF105" s="490" t="str">
        <f t="shared" si="174"/>
        <v/>
      </c>
      <c r="BG105" s="493" t="str">
        <f t="shared" si="108"/>
        <v/>
      </c>
      <c r="BH105" s="490"/>
      <c r="BI105" s="490"/>
      <c r="BJ105" s="490"/>
      <c r="BK105" s="490"/>
      <c r="BL105" s="490"/>
      <c r="BM105" s="490"/>
      <c r="BN105" s="319"/>
      <c r="BO105" s="319"/>
      <c r="BP105" s="319"/>
      <c r="BQ105" s="319" t="str">
        <f t="shared" si="109"/>
        <v/>
      </c>
      <c r="BR105" s="439" t="str">
        <f t="shared" si="144"/>
        <v/>
      </c>
      <c r="BS105" s="439" t="str">
        <f t="shared" si="145"/>
        <v/>
      </c>
      <c r="BT105" s="439" t="str">
        <f t="shared" si="146"/>
        <v/>
      </c>
      <c r="BU105" s="440" t="str">
        <f t="shared" si="168"/>
        <v/>
      </c>
      <c r="BV105" s="440" t="str">
        <f t="shared" si="169"/>
        <v/>
      </c>
      <c r="BW105" s="440" t="str">
        <f t="shared" si="170"/>
        <v/>
      </c>
      <c r="BX105" s="440" t="str">
        <f t="shared" si="171"/>
        <v/>
      </c>
      <c r="BY105" s="440" t="str">
        <f t="shared" si="110"/>
        <v/>
      </c>
      <c r="BZ105" s="440" t="str">
        <f t="shared" si="111"/>
        <v/>
      </c>
      <c r="CA105" s="440" t="str">
        <f t="shared" si="112"/>
        <v/>
      </c>
      <c r="CB105" s="663" t="str">
        <f t="shared" si="147"/>
        <v/>
      </c>
      <c r="CC105" s="663" t="str">
        <f t="shared" si="148"/>
        <v/>
      </c>
      <c r="CD105" s="663" t="str">
        <f t="shared" si="149"/>
        <v/>
      </c>
      <c r="CE105" s="663" t="str">
        <f t="shared" si="150"/>
        <v/>
      </c>
      <c r="CF105" s="663" t="str">
        <f t="shared" si="151"/>
        <v/>
      </c>
      <c r="CG105" s="439" t="str">
        <f t="shared" si="152"/>
        <v/>
      </c>
      <c r="CH105" s="440"/>
      <c r="CI105" s="440"/>
      <c r="CJ105" s="440"/>
      <c r="CK105" s="440"/>
      <c r="CL105" s="440"/>
      <c r="CM105" s="440"/>
      <c r="CN105" s="729" t="str">
        <f t="shared" si="153"/>
        <v/>
      </c>
      <c r="CO105" s="729" t="str">
        <f t="shared" si="154"/>
        <v/>
      </c>
      <c r="CP105" s="729" t="str">
        <f t="shared" si="155"/>
        <v/>
      </c>
      <c r="CQ105" s="729" t="str">
        <f t="shared" si="156"/>
        <v/>
      </c>
      <c r="CR105" s="729" t="str">
        <f t="shared" si="157"/>
        <v/>
      </c>
      <c r="CS105" s="729" t="str">
        <f t="shared" si="158"/>
        <v/>
      </c>
      <c r="CT105" s="729" t="str">
        <f t="shared" si="159"/>
        <v/>
      </c>
      <c r="CU105" s="729" t="str">
        <f t="shared" si="160"/>
        <v/>
      </c>
      <c r="CV105" s="729" t="str">
        <f t="shared" si="161"/>
        <v/>
      </c>
      <c r="CW105" s="16" t="str">
        <f t="shared" si="162"/>
        <v/>
      </c>
      <c r="CX105" s="16" t="str">
        <f t="shared" si="163"/>
        <v/>
      </c>
      <c r="CY105" s="16" t="str">
        <f t="shared" si="164"/>
        <v/>
      </c>
      <c r="CZ105" s="650">
        <f t="shared" si="165"/>
        <v>0</v>
      </c>
      <c r="DB105" s="652"/>
      <c r="DC105" s="655">
        <f t="shared" si="113"/>
        <v>0</v>
      </c>
      <c r="DD105" s="654" t="str">
        <f t="shared" si="114"/>
        <v/>
      </c>
      <c r="DE105" s="650">
        <f t="shared" si="115"/>
        <v>0</v>
      </c>
      <c r="EG105" s="16">
        <f>IFERROR(VLOOKUP(B105,'SUBCATS INTERNAL USE'!A:D,3,0),10000)</f>
        <v>10000</v>
      </c>
      <c r="EH105" s="16">
        <f t="shared" si="116"/>
        <v>10000</v>
      </c>
      <c r="EI105" s="16">
        <f t="shared" si="117"/>
        <v>1</v>
      </c>
      <c r="EJ105" s="16">
        <f t="shared" si="167"/>
        <v>19</v>
      </c>
      <c r="EK105" s="16">
        <f>IFERROR(VLOOKUP(B105,'SUBCATS INTERNAL USE'!G:I,3,0), 10000)</f>
        <v>10000</v>
      </c>
      <c r="EN105" s="163">
        <f t="shared" si="118"/>
        <v>1</v>
      </c>
      <c r="EO105" s="163">
        <f t="shared" si="119"/>
        <v>1</v>
      </c>
      <c r="EP105" s="163">
        <f t="shared" si="120"/>
        <v>1</v>
      </c>
      <c r="EQ105" s="163">
        <f t="shared" si="121"/>
        <v>1</v>
      </c>
      <c r="ER105" s="163">
        <f t="shared" si="122"/>
        <v>1</v>
      </c>
      <c r="ES105" s="163">
        <f t="shared" si="123"/>
        <v>1</v>
      </c>
      <c r="ET105" s="163">
        <f t="shared" si="124"/>
        <v>1</v>
      </c>
      <c r="EU105" s="163">
        <f t="shared" si="125"/>
        <v>1</v>
      </c>
      <c r="EV105" s="163">
        <f t="shared" si="126"/>
        <v>0</v>
      </c>
      <c r="EW105" s="163">
        <f t="shared" si="127"/>
        <v>1</v>
      </c>
      <c r="EX105" s="163">
        <f t="shared" si="128"/>
        <v>1</v>
      </c>
      <c r="EY105" s="163">
        <f t="shared" si="129"/>
        <v>1</v>
      </c>
      <c r="EZ105" s="163">
        <f t="shared" si="130"/>
        <v>1</v>
      </c>
      <c r="FA105" s="163">
        <f t="shared" si="131"/>
        <v>1</v>
      </c>
      <c r="FB105" s="163">
        <f t="shared" si="132"/>
        <v>1</v>
      </c>
      <c r="FC105" s="163">
        <f t="shared" si="133"/>
        <v>14</v>
      </c>
      <c r="FD105" s="163">
        <f t="shared" si="134"/>
        <v>0</v>
      </c>
      <c r="FF105" s="16">
        <f t="shared" si="166"/>
        <v>0</v>
      </c>
      <c r="FG105" s="16" t="str">
        <f t="shared" si="172"/>
        <v>1</v>
      </c>
    </row>
    <row r="106" spans="1:163" s="52" customFormat="1" ht="11.25" customHeight="1">
      <c r="A106" s="1040">
        <v>92</v>
      </c>
      <c r="B106" s="490"/>
      <c r="C106" s="490" t="str">
        <f t="shared" si="98"/>
        <v/>
      </c>
      <c r="D106" s="490"/>
      <c r="E106" s="1040"/>
      <c r="F106" s="255"/>
      <c r="G106" s="1038"/>
      <c r="H106" s="1038"/>
      <c r="I106" s="1323"/>
      <c r="J106" s="24"/>
      <c r="K106" s="24"/>
      <c r="L106" s="24"/>
      <c r="M106" s="24"/>
      <c r="N106" s="24"/>
      <c r="O106" s="24"/>
      <c r="P106" s="101" t="str">
        <f t="shared" si="99"/>
        <v>MP</v>
      </c>
      <c r="Q106" s="493" t="str">
        <f t="shared" si="175"/>
        <v/>
      </c>
      <c r="R106" s="101"/>
      <c r="S106" s="257" t="e">
        <f>R106/O106</f>
        <v>#DIV/0!</v>
      </c>
      <c r="T106" s="1503">
        <f t="shared" si="173"/>
        <v>0</v>
      </c>
      <c r="U106" s="1477"/>
      <c r="V106" s="258"/>
      <c r="W106" s="102"/>
      <c r="X106" s="400">
        <f t="shared" si="135"/>
        <v>0</v>
      </c>
      <c r="Y106" s="913"/>
      <c r="Z106" s="299">
        <f t="shared" si="100"/>
        <v>0</v>
      </c>
      <c r="AA106" s="259">
        <f>ROUND(IFERROR(SUM($AI$6/$AI$7*Q106/O106)+('Inbound Freight New'!$A$3*CZ106/R106),0),2)</f>
        <v>0</v>
      </c>
      <c r="AB106" s="260">
        <f t="shared" si="101"/>
        <v>0</v>
      </c>
      <c r="AC106" s="259">
        <f t="shared" si="136"/>
        <v>0</v>
      </c>
      <c r="AD106" s="261"/>
      <c r="AE106" s="260">
        <f t="shared" si="102"/>
        <v>0</v>
      </c>
      <c r="AF106" s="262">
        <f t="shared" si="137"/>
        <v>0</v>
      </c>
      <c r="AG106" s="263">
        <f t="shared" si="103"/>
        <v>0</v>
      </c>
      <c r="AH106" s="316">
        <f t="shared" si="138"/>
        <v>0.02</v>
      </c>
      <c r="AI106" s="262">
        <f t="shared" si="139"/>
        <v>0</v>
      </c>
      <c r="AJ106" s="703">
        <f t="shared" si="140"/>
        <v>0</v>
      </c>
      <c r="AK106" s="1302">
        <f t="shared" si="141"/>
        <v>0</v>
      </c>
      <c r="AL106" s="703">
        <f t="shared" si="142"/>
        <v>0.02</v>
      </c>
      <c r="AM106" s="262">
        <f t="shared" si="104"/>
        <v>0</v>
      </c>
      <c r="AN106" s="102"/>
      <c r="AO106" s="102"/>
      <c r="AP106" s="264">
        <f t="shared" si="105"/>
        <v>0</v>
      </c>
      <c r="AQ106" s="265">
        <f t="shared" si="97"/>
        <v>0</v>
      </c>
      <c r="AR106" s="266">
        <f t="shared" si="143"/>
        <v>0</v>
      </c>
      <c r="AS106" s="265">
        <f t="shared" si="106"/>
        <v>0</v>
      </c>
      <c r="AT106" s="267">
        <f t="shared" si="107"/>
        <v>0</v>
      </c>
      <c r="AU106" s="268"/>
      <c r="AV106" s="267"/>
      <c r="AW106" s="24"/>
      <c r="AX106" s="24"/>
      <c r="AY106" s="487"/>
      <c r="AZ106" s="270"/>
      <c r="BA106" s="256"/>
      <c r="BB106" s="256"/>
      <c r="BC106" s="256"/>
      <c r="BD106" s="256"/>
      <c r="BE106" s="490"/>
      <c r="BF106" s="490" t="str">
        <f t="shared" si="174"/>
        <v/>
      </c>
      <c r="BG106" s="493" t="str">
        <f t="shared" si="108"/>
        <v/>
      </c>
      <c r="BH106" s="490"/>
      <c r="BI106" s="490"/>
      <c r="BJ106" s="490"/>
      <c r="BK106" s="490"/>
      <c r="BL106" s="490"/>
      <c r="BM106" s="490"/>
      <c r="BN106" s="319"/>
      <c r="BO106" s="319"/>
      <c r="BP106" s="319"/>
      <c r="BQ106" s="319" t="str">
        <f t="shared" si="109"/>
        <v/>
      </c>
      <c r="BR106" s="439" t="str">
        <f t="shared" si="144"/>
        <v/>
      </c>
      <c r="BS106" s="439" t="str">
        <f t="shared" si="145"/>
        <v/>
      </c>
      <c r="BT106" s="439" t="str">
        <f t="shared" si="146"/>
        <v/>
      </c>
      <c r="BU106" s="440" t="str">
        <f t="shared" si="168"/>
        <v/>
      </c>
      <c r="BV106" s="440" t="str">
        <f t="shared" si="169"/>
        <v/>
      </c>
      <c r="BW106" s="440" t="str">
        <f t="shared" si="170"/>
        <v/>
      </c>
      <c r="BX106" s="440" t="str">
        <f t="shared" si="171"/>
        <v/>
      </c>
      <c r="BY106" s="440" t="str">
        <f t="shared" si="110"/>
        <v/>
      </c>
      <c r="BZ106" s="440" t="str">
        <f t="shared" si="111"/>
        <v/>
      </c>
      <c r="CA106" s="440" t="str">
        <f t="shared" si="112"/>
        <v/>
      </c>
      <c r="CB106" s="663" t="str">
        <f t="shared" si="147"/>
        <v/>
      </c>
      <c r="CC106" s="663" t="str">
        <f t="shared" si="148"/>
        <v/>
      </c>
      <c r="CD106" s="663" t="str">
        <f t="shared" si="149"/>
        <v/>
      </c>
      <c r="CE106" s="663" t="str">
        <f t="shared" si="150"/>
        <v/>
      </c>
      <c r="CF106" s="663" t="str">
        <f t="shared" si="151"/>
        <v/>
      </c>
      <c r="CG106" s="439" t="str">
        <f t="shared" si="152"/>
        <v/>
      </c>
      <c r="CH106" s="440"/>
      <c r="CI106" s="440"/>
      <c r="CJ106" s="440"/>
      <c r="CK106" s="440"/>
      <c r="CL106" s="440"/>
      <c r="CM106" s="440"/>
      <c r="CN106" s="729" t="str">
        <f t="shared" si="153"/>
        <v/>
      </c>
      <c r="CO106" s="729" t="str">
        <f t="shared" si="154"/>
        <v/>
      </c>
      <c r="CP106" s="729" t="str">
        <f t="shared" si="155"/>
        <v/>
      </c>
      <c r="CQ106" s="729" t="str">
        <f t="shared" si="156"/>
        <v/>
      </c>
      <c r="CR106" s="729" t="str">
        <f t="shared" si="157"/>
        <v/>
      </c>
      <c r="CS106" s="729" t="str">
        <f t="shared" si="158"/>
        <v/>
      </c>
      <c r="CT106" s="729" t="str">
        <f t="shared" si="159"/>
        <v/>
      </c>
      <c r="CU106" s="729" t="str">
        <f t="shared" si="160"/>
        <v/>
      </c>
      <c r="CV106" s="729" t="str">
        <f t="shared" si="161"/>
        <v/>
      </c>
      <c r="CW106" s="16" t="str">
        <f t="shared" si="162"/>
        <v/>
      </c>
      <c r="CX106" s="16" t="str">
        <f t="shared" si="163"/>
        <v/>
      </c>
      <c r="CY106" s="16" t="str">
        <f t="shared" si="164"/>
        <v/>
      </c>
      <c r="CZ106" s="650">
        <f t="shared" si="165"/>
        <v>0</v>
      </c>
      <c r="DB106" s="652"/>
      <c r="DC106" s="655">
        <f t="shared" si="113"/>
        <v>0</v>
      </c>
      <c r="DD106" s="654" t="str">
        <f t="shared" si="114"/>
        <v/>
      </c>
      <c r="DE106" s="650">
        <f t="shared" si="115"/>
        <v>0</v>
      </c>
      <c r="EG106" s="16">
        <f>IFERROR(VLOOKUP(B106,'SUBCATS INTERNAL USE'!A:D,3,0),10000)</f>
        <v>10000</v>
      </c>
      <c r="EH106" s="16">
        <f t="shared" si="116"/>
        <v>10000</v>
      </c>
      <c r="EI106" s="16">
        <f t="shared" si="117"/>
        <v>1</v>
      </c>
      <c r="EJ106" s="16">
        <f t="shared" si="167"/>
        <v>19</v>
      </c>
      <c r="EK106" s="16">
        <f>IFERROR(VLOOKUP(B106,'SUBCATS INTERNAL USE'!G:I,3,0), 10000)</f>
        <v>10000</v>
      </c>
      <c r="EN106" s="163">
        <f t="shared" si="118"/>
        <v>1</v>
      </c>
      <c r="EO106" s="163">
        <f t="shared" si="119"/>
        <v>1</v>
      </c>
      <c r="EP106" s="163">
        <f t="shared" si="120"/>
        <v>1</v>
      </c>
      <c r="EQ106" s="163">
        <f t="shared" si="121"/>
        <v>1</v>
      </c>
      <c r="ER106" s="163">
        <f t="shared" si="122"/>
        <v>1</v>
      </c>
      <c r="ES106" s="163">
        <f t="shared" si="123"/>
        <v>1</v>
      </c>
      <c r="ET106" s="163">
        <f t="shared" si="124"/>
        <v>1</v>
      </c>
      <c r="EU106" s="163">
        <f t="shared" si="125"/>
        <v>1</v>
      </c>
      <c r="EV106" s="163">
        <f t="shared" si="126"/>
        <v>0</v>
      </c>
      <c r="EW106" s="163">
        <f t="shared" si="127"/>
        <v>1</v>
      </c>
      <c r="EX106" s="163">
        <f t="shared" si="128"/>
        <v>1</v>
      </c>
      <c r="EY106" s="163">
        <f t="shared" si="129"/>
        <v>1</v>
      </c>
      <c r="EZ106" s="163">
        <f t="shared" si="130"/>
        <v>1</v>
      </c>
      <c r="FA106" s="163">
        <f t="shared" si="131"/>
        <v>1</v>
      </c>
      <c r="FB106" s="163">
        <f t="shared" si="132"/>
        <v>1</v>
      </c>
      <c r="FC106" s="163">
        <f t="shared" si="133"/>
        <v>14</v>
      </c>
      <c r="FD106" s="163">
        <f t="shared" si="134"/>
        <v>0</v>
      </c>
      <c r="FF106" s="16">
        <f t="shared" si="166"/>
        <v>0</v>
      </c>
      <c r="FG106" s="16" t="str">
        <f t="shared" si="172"/>
        <v>1</v>
      </c>
    </row>
    <row r="107" spans="1:163" s="52" customFormat="1" ht="11.25" customHeight="1">
      <c r="A107" s="1040">
        <v>93</v>
      </c>
      <c r="B107" s="490"/>
      <c r="C107" s="490" t="str">
        <f t="shared" si="98"/>
        <v/>
      </c>
      <c r="D107" s="490"/>
      <c r="E107" s="1040"/>
      <c r="F107" s="255"/>
      <c r="G107" s="1038"/>
      <c r="H107" s="1038"/>
      <c r="I107" s="1323"/>
      <c r="J107" s="24"/>
      <c r="K107" s="24"/>
      <c r="L107" s="24"/>
      <c r="M107" s="24"/>
      <c r="N107" s="24"/>
      <c r="O107" s="24"/>
      <c r="P107" s="101" t="str">
        <f t="shared" si="99"/>
        <v>MP</v>
      </c>
      <c r="Q107" s="493" t="str">
        <f t="shared" si="175"/>
        <v/>
      </c>
      <c r="R107" s="101"/>
      <c r="S107" s="257" t="e">
        <f>R107/O107</f>
        <v>#DIV/0!</v>
      </c>
      <c r="T107" s="1503">
        <f t="shared" si="173"/>
        <v>0</v>
      </c>
      <c r="U107" s="1477"/>
      <c r="V107" s="258"/>
      <c r="W107" s="102"/>
      <c r="X107" s="400">
        <f t="shared" si="135"/>
        <v>0</v>
      </c>
      <c r="Y107" s="913"/>
      <c r="Z107" s="299">
        <f t="shared" si="100"/>
        <v>0</v>
      </c>
      <c r="AA107" s="259">
        <f>ROUND(IFERROR(SUM($AI$6/$AI$7*Q107/O107)+('Inbound Freight New'!$A$3*CZ107/R107),0),2)</f>
        <v>0</v>
      </c>
      <c r="AB107" s="260">
        <f t="shared" si="101"/>
        <v>0</v>
      </c>
      <c r="AC107" s="259">
        <f t="shared" si="136"/>
        <v>0</v>
      </c>
      <c r="AD107" s="261"/>
      <c r="AE107" s="260">
        <f t="shared" si="102"/>
        <v>0</v>
      </c>
      <c r="AF107" s="262">
        <f t="shared" si="137"/>
        <v>0</v>
      </c>
      <c r="AG107" s="263">
        <f t="shared" si="103"/>
        <v>0</v>
      </c>
      <c r="AH107" s="316">
        <f t="shared" si="138"/>
        <v>0.02</v>
      </c>
      <c r="AI107" s="262">
        <f t="shared" si="139"/>
        <v>0</v>
      </c>
      <c r="AJ107" s="703">
        <f t="shared" si="140"/>
        <v>0</v>
      </c>
      <c r="AK107" s="1302">
        <f t="shared" si="141"/>
        <v>0</v>
      </c>
      <c r="AL107" s="703">
        <f t="shared" si="142"/>
        <v>0.02</v>
      </c>
      <c r="AM107" s="262">
        <f t="shared" si="104"/>
        <v>0</v>
      </c>
      <c r="AN107" s="102"/>
      <c r="AO107" s="102"/>
      <c r="AP107" s="264">
        <f t="shared" si="105"/>
        <v>0</v>
      </c>
      <c r="AQ107" s="265">
        <f t="shared" si="97"/>
        <v>0</v>
      </c>
      <c r="AR107" s="266">
        <f t="shared" si="143"/>
        <v>0</v>
      </c>
      <c r="AS107" s="265">
        <f t="shared" si="106"/>
        <v>0</v>
      </c>
      <c r="AT107" s="267">
        <f t="shared" si="107"/>
        <v>0</v>
      </c>
      <c r="AU107" s="268"/>
      <c r="AV107" s="267"/>
      <c r="AW107" s="24"/>
      <c r="AX107" s="24"/>
      <c r="AY107" s="487"/>
      <c r="AZ107" s="270"/>
      <c r="BA107" s="256"/>
      <c r="BB107" s="256"/>
      <c r="BC107" s="256"/>
      <c r="BD107" s="256"/>
      <c r="BE107" s="490"/>
      <c r="BF107" s="490" t="str">
        <f t="shared" si="174"/>
        <v/>
      </c>
      <c r="BG107" s="493" t="str">
        <f t="shared" si="108"/>
        <v/>
      </c>
      <c r="BH107" s="490"/>
      <c r="BI107" s="490"/>
      <c r="BJ107" s="490"/>
      <c r="BK107" s="490"/>
      <c r="BL107" s="490"/>
      <c r="BM107" s="490"/>
      <c r="BN107" s="319"/>
      <c r="BO107" s="319"/>
      <c r="BP107" s="319"/>
      <c r="BQ107" s="319" t="str">
        <f t="shared" si="109"/>
        <v/>
      </c>
      <c r="BR107" s="439" t="str">
        <f t="shared" si="144"/>
        <v/>
      </c>
      <c r="BS107" s="439" t="str">
        <f t="shared" si="145"/>
        <v/>
      </c>
      <c r="BT107" s="439" t="str">
        <f t="shared" si="146"/>
        <v/>
      </c>
      <c r="BU107" s="440" t="str">
        <f t="shared" si="168"/>
        <v/>
      </c>
      <c r="BV107" s="440" t="str">
        <f t="shared" si="169"/>
        <v/>
      </c>
      <c r="BW107" s="440" t="str">
        <f t="shared" si="170"/>
        <v/>
      </c>
      <c r="BX107" s="440" t="str">
        <f t="shared" si="171"/>
        <v/>
      </c>
      <c r="BY107" s="440" t="str">
        <f t="shared" si="110"/>
        <v/>
      </c>
      <c r="BZ107" s="440" t="str">
        <f t="shared" si="111"/>
        <v/>
      </c>
      <c r="CA107" s="440" t="str">
        <f t="shared" si="112"/>
        <v/>
      </c>
      <c r="CB107" s="663" t="str">
        <f t="shared" si="147"/>
        <v/>
      </c>
      <c r="CC107" s="663" t="str">
        <f t="shared" si="148"/>
        <v/>
      </c>
      <c r="CD107" s="663" t="str">
        <f t="shared" si="149"/>
        <v/>
      </c>
      <c r="CE107" s="663" t="str">
        <f t="shared" si="150"/>
        <v/>
      </c>
      <c r="CF107" s="663" t="str">
        <f t="shared" si="151"/>
        <v/>
      </c>
      <c r="CG107" s="439" t="str">
        <f t="shared" si="152"/>
        <v/>
      </c>
      <c r="CH107" s="440"/>
      <c r="CI107" s="440"/>
      <c r="CJ107" s="440"/>
      <c r="CK107" s="440"/>
      <c r="CL107" s="440"/>
      <c r="CM107" s="440"/>
      <c r="CN107" s="729" t="str">
        <f t="shared" si="153"/>
        <v/>
      </c>
      <c r="CO107" s="729" t="str">
        <f t="shared" si="154"/>
        <v/>
      </c>
      <c r="CP107" s="729" t="str">
        <f t="shared" si="155"/>
        <v/>
      </c>
      <c r="CQ107" s="729" t="str">
        <f t="shared" si="156"/>
        <v/>
      </c>
      <c r="CR107" s="729" t="str">
        <f t="shared" si="157"/>
        <v/>
      </c>
      <c r="CS107" s="729" t="str">
        <f t="shared" si="158"/>
        <v/>
      </c>
      <c r="CT107" s="729" t="str">
        <f t="shared" si="159"/>
        <v/>
      </c>
      <c r="CU107" s="729" t="str">
        <f t="shared" si="160"/>
        <v/>
      </c>
      <c r="CV107" s="729" t="str">
        <f t="shared" si="161"/>
        <v/>
      </c>
      <c r="CW107" s="16" t="str">
        <f t="shared" si="162"/>
        <v/>
      </c>
      <c r="CX107" s="16" t="str">
        <f t="shared" si="163"/>
        <v/>
      </c>
      <c r="CY107" s="16" t="str">
        <f t="shared" si="164"/>
        <v/>
      </c>
      <c r="CZ107" s="650">
        <f t="shared" si="165"/>
        <v>0</v>
      </c>
      <c r="DB107" s="652"/>
      <c r="DC107" s="655">
        <f t="shared" si="113"/>
        <v>0</v>
      </c>
      <c r="DD107" s="654" t="str">
        <f t="shared" si="114"/>
        <v/>
      </c>
      <c r="DE107" s="650">
        <f t="shared" si="115"/>
        <v>0</v>
      </c>
      <c r="EG107" s="16">
        <f>IFERROR(VLOOKUP(B107,'SUBCATS INTERNAL USE'!A:D,3,0),10000)</f>
        <v>10000</v>
      </c>
      <c r="EH107" s="16">
        <f t="shared" si="116"/>
        <v>10000</v>
      </c>
      <c r="EI107" s="16">
        <f t="shared" si="117"/>
        <v>1</v>
      </c>
      <c r="EJ107" s="16">
        <f t="shared" si="167"/>
        <v>19</v>
      </c>
      <c r="EK107" s="16">
        <f>IFERROR(VLOOKUP(B107,'SUBCATS INTERNAL USE'!G:I,3,0), 10000)</f>
        <v>10000</v>
      </c>
      <c r="EN107" s="163">
        <f t="shared" si="118"/>
        <v>1</v>
      </c>
      <c r="EO107" s="163">
        <f t="shared" si="119"/>
        <v>1</v>
      </c>
      <c r="EP107" s="163">
        <f t="shared" si="120"/>
        <v>1</v>
      </c>
      <c r="EQ107" s="163">
        <f t="shared" si="121"/>
        <v>1</v>
      </c>
      <c r="ER107" s="163">
        <f t="shared" si="122"/>
        <v>1</v>
      </c>
      <c r="ES107" s="163">
        <f t="shared" si="123"/>
        <v>1</v>
      </c>
      <c r="ET107" s="163">
        <f t="shared" si="124"/>
        <v>1</v>
      </c>
      <c r="EU107" s="163">
        <f t="shared" si="125"/>
        <v>1</v>
      </c>
      <c r="EV107" s="163">
        <f t="shared" si="126"/>
        <v>0</v>
      </c>
      <c r="EW107" s="163">
        <f t="shared" si="127"/>
        <v>1</v>
      </c>
      <c r="EX107" s="163">
        <f t="shared" si="128"/>
        <v>1</v>
      </c>
      <c r="EY107" s="163">
        <f t="shared" si="129"/>
        <v>1</v>
      </c>
      <c r="EZ107" s="163">
        <f t="shared" si="130"/>
        <v>1</v>
      </c>
      <c r="FA107" s="163">
        <f t="shared" si="131"/>
        <v>1</v>
      </c>
      <c r="FB107" s="163">
        <f t="shared" si="132"/>
        <v>1</v>
      </c>
      <c r="FC107" s="163">
        <f t="shared" si="133"/>
        <v>14</v>
      </c>
      <c r="FD107" s="163">
        <f t="shared" si="134"/>
        <v>0</v>
      </c>
      <c r="FF107" s="16">
        <f t="shared" si="166"/>
        <v>0</v>
      </c>
      <c r="FG107" s="16" t="str">
        <f t="shared" si="172"/>
        <v>1</v>
      </c>
    </row>
    <row r="108" spans="1:163" s="52" customFormat="1" ht="11.25" customHeight="1">
      <c r="A108" s="1040">
        <v>94</v>
      </c>
      <c r="B108" s="490"/>
      <c r="C108" s="490" t="str">
        <f t="shared" si="98"/>
        <v/>
      </c>
      <c r="D108" s="490"/>
      <c r="E108" s="1040"/>
      <c r="F108" s="255"/>
      <c r="G108" s="1038"/>
      <c r="H108" s="1038"/>
      <c r="I108" s="1323"/>
      <c r="J108" s="24"/>
      <c r="K108" s="24"/>
      <c r="L108" s="24"/>
      <c r="M108" s="24"/>
      <c r="N108" s="24"/>
      <c r="O108" s="24"/>
      <c r="P108" s="101" t="str">
        <f t="shared" si="99"/>
        <v>MP</v>
      </c>
      <c r="Q108" s="493" t="str">
        <f t="shared" si="175"/>
        <v/>
      </c>
      <c r="R108" s="101"/>
      <c r="S108" s="257" t="e">
        <f t="shared" ref="S108:S171" si="176">R108/O108</f>
        <v>#DIV/0!</v>
      </c>
      <c r="T108" s="1503">
        <f t="shared" si="173"/>
        <v>0</v>
      </c>
      <c r="U108" s="1477"/>
      <c r="V108" s="258"/>
      <c r="W108" s="102"/>
      <c r="X108" s="400">
        <f t="shared" si="135"/>
        <v>0</v>
      </c>
      <c r="Y108" s="913"/>
      <c r="Z108" s="299">
        <f t="shared" ref="Z108:Z171" si="177">IFERROR(SUM(R108/O108)*Q108,0)</f>
        <v>0</v>
      </c>
      <c r="AA108" s="259">
        <f>ROUND(IFERROR(SUM($AI$6/$AI$7*Q108/O108)+('Inbound Freight New'!$A$3*CZ108/R108),0),2)</f>
        <v>0</v>
      </c>
      <c r="AB108" s="260">
        <f t="shared" si="101"/>
        <v>0</v>
      </c>
      <c r="AC108" s="259">
        <f t="shared" si="136"/>
        <v>0</v>
      </c>
      <c r="AD108" s="261"/>
      <c r="AE108" s="260">
        <f t="shared" si="102"/>
        <v>0</v>
      </c>
      <c r="AF108" s="262">
        <f t="shared" si="137"/>
        <v>0</v>
      </c>
      <c r="AG108" s="263">
        <f t="shared" si="103"/>
        <v>0</v>
      </c>
      <c r="AH108" s="316">
        <f t="shared" si="138"/>
        <v>0.02</v>
      </c>
      <c r="AI108" s="262">
        <f t="shared" si="139"/>
        <v>0</v>
      </c>
      <c r="AJ108" s="703">
        <f t="shared" si="140"/>
        <v>0</v>
      </c>
      <c r="AK108" s="1302">
        <f t="shared" si="141"/>
        <v>0</v>
      </c>
      <c r="AL108" s="703">
        <f t="shared" si="142"/>
        <v>0.02</v>
      </c>
      <c r="AM108" s="262">
        <f t="shared" ref="AM108:AM171" si="178">X108+AA108+AC108+AF108+AI108</f>
        <v>0</v>
      </c>
      <c r="AN108" s="102"/>
      <c r="AO108" s="102"/>
      <c r="AP108" s="264">
        <f t="shared" si="105"/>
        <v>0</v>
      </c>
      <c r="AQ108" s="265">
        <f t="shared" ref="AQ108:AQ171" si="179">($R108*X108)</f>
        <v>0</v>
      </c>
      <c r="AR108" s="266">
        <f t="shared" si="143"/>
        <v>0</v>
      </c>
      <c r="AS108" s="265">
        <f t="shared" ref="AS108:AS171" si="180">($R108*AO108)</f>
        <v>0</v>
      </c>
      <c r="AT108" s="267">
        <f t="shared" si="107"/>
        <v>0</v>
      </c>
      <c r="AU108" s="268"/>
      <c r="AV108" s="267"/>
      <c r="AW108" s="24"/>
      <c r="AX108" s="24"/>
      <c r="AY108" s="487"/>
      <c r="AZ108" s="270"/>
      <c r="BA108" s="256"/>
      <c r="BB108" s="256"/>
      <c r="BC108" s="256"/>
      <c r="BD108" s="256"/>
      <c r="BE108" s="490"/>
      <c r="BF108" s="490" t="str">
        <f t="shared" si="174"/>
        <v/>
      </c>
      <c r="BG108" s="493" t="str">
        <f t="shared" si="108"/>
        <v/>
      </c>
      <c r="BH108" s="490"/>
      <c r="BI108" s="490"/>
      <c r="BJ108" s="490"/>
      <c r="BK108" s="490"/>
      <c r="BL108" s="490"/>
      <c r="BM108" s="490"/>
      <c r="BN108" s="319"/>
      <c r="BO108" s="319"/>
      <c r="BP108" s="319"/>
      <c r="BQ108" s="319" t="str">
        <f t="shared" si="109"/>
        <v/>
      </c>
      <c r="BR108" s="439" t="str">
        <f t="shared" si="144"/>
        <v/>
      </c>
      <c r="BS108" s="439" t="str">
        <f t="shared" si="145"/>
        <v/>
      </c>
      <c r="BT108" s="439" t="str">
        <f t="shared" si="146"/>
        <v/>
      </c>
      <c r="BU108" s="440" t="str">
        <f t="shared" si="168"/>
        <v/>
      </c>
      <c r="BV108" s="440" t="str">
        <f t="shared" si="169"/>
        <v/>
      </c>
      <c r="BW108" s="440" t="str">
        <f t="shared" si="170"/>
        <v/>
      </c>
      <c r="BX108" s="440" t="str">
        <f t="shared" si="171"/>
        <v/>
      </c>
      <c r="BY108" s="440" t="str">
        <f t="shared" si="110"/>
        <v/>
      </c>
      <c r="BZ108" s="440" t="str">
        <f t="shared" si="111"/>
        <v/>
      </c>
      <c r="CA108" s="440" t="str">
        <f t="shared" si="112"/>
        <v/>
      </c>
      <c r="CB108" s="663" t="str">
        <f t="shared" si="147"/>
        <v/>
      </c>
      <c r="CC108" s="663" t="str">
        <f t="shared" si="148"/>
        <v/>
      </c>
      <c r="CD108" s="663" t="str">
        <f t="shared" si="149"/>
        <v/>
      </c>
      <c r="CE108" s="663" t="str">
        <f t="shared" si="150"/>
        <v/>
      </c>
      <c r="CF108" s="663" t="str">
        <f t="shared" si="151"/>
        <v/>
      </c>
      <c r="CG108" s="439" t="str">
        <f t="shared" si="152"/>
        <v/>
      </c>
      <c r="CH108" s="440"/>
      <c r="CI108" s="440"/>
      <c r="CJ108" s="440"/>
      <c r="CK108" s="440"/>
      <c r="CL108" s="440"/>
      <c r="CM108" s="440"/>
      <c r="CN108" s="729" t="str">
        <f t="shared" si="153"/>
        <v/>
      </c>
      <c r="CO108" s="729" t="str">
        <f t="shared" si="154"/>
        <v/>
      </c>
      <c r="CP108" s="729" t="str">
        <f t="shared" si="155"/>
        <v/>
      </c>
      <c r="CQ108" s="729" t="str">
        <f t="shared" si="156"/>
        <v/>
      </c>
      <c r="CR108" s="729" t="str">
        <f t="shared" si="157"/>
        <v/>
      </c>
      <c r="CS108" s="729" t="str">
        <f t="shared" si="158"/>
        <v/>
      </c>
      <c r="CT108" s="729" t="str">
        <f t="shared" si="159"/>
        <v/>
      </c>
      <c r="CU108" s="729" t="str">
        <f t="shared" si="160"/>
        <v/>
      </c>
      <c r="CV108" s="729" t="str">
        <f t="shared" si="161"/>
        <v/>
      </c>
      <c r="CW108" s="16" t="str">
        <f t="shared" si="162"/>
        <v/>
      </c>
      <c r="CX108" s="16" t="str">
        <f t="shared" si="163"/>
        <v/>
      </c>
      <c r="CY108" s="16" t="str">
        <f t="shared" si="164"/>
        <v/>
      </c>
      <c r="CZ108" s="650">
        <f t="shared" si="165"/>
        <v>0</v>
      </c>
      <c r="DB108" s="652"/>
      <c r="DC108" s="655">
        <f t="shared" si="113"/>
        <v>0</v>
      </c>
      <c r="DD108" s="654" t="str">
        <f t="shared" si="114"/>
        <v/>
      </c>
      <c r="DE108" s="650">
        <f t="shared" si="115"/>
        <v>0</v>
      </c>
      <c r="EG108" s="16">
        <f>IFERROR(VLOOKUP(B108,'SUBCATS INTERNAL USE'!A:D,3,0),10000)</f>
        <v>10000</v>
      </c>
      <c r="EH108" s="16">
        <f t="shared" si="116"/>
        <v>10000</v>
      </c>
      <c r="EI108" s="16">
        <f t="shared" si="117"/>
        <v>1</v>
      </c>
      <c r="EJ108" s="16">
        <f t="shared" si="167"/>
        <v>19</v>
      </c>
      <c r="EK108" s="16">
        <f>IFERROR(VLOOKUP(B108,'SUBCATS INTERNAL USE'!G:I,3,0), 10000)</f>
        <v>10000</v>
      </c>
      <c r="EN108" s="163">
        <f t="shared" si="118"/>
        <v>1</v>
      </c>
      <c r="EO108" s="163">
        <f t="shared" si="119"/>
        <v>1</v>
      </c>
      <c r="EP108" s="163">
        <f t="shared" si="120"/>
        <v>1</v>
      </c>
      <c r="EQ108" s="163">
        <f t="shared" si="121"/>
        <v>1</v>
      </c>
      <c r="ER108" s="163">
        <f t="shared" si="122"/>
        <v>1</v>
      </c>
      <c r="ES108" s="163">
        <f t="shared" si="123"/>
        <v>1</v>
      </c>
      <c r="ET108" s="163">
        <f t="shared" si="124"/>
        <v>1</v>
      </c>
      <c r="EU108" s="163">
        <f t="shared" si="125"/>
        <v>1</v>
      </c>
      <c r="EV108" s="163">
        <f t="shared" si="126"/>
        <v>0</v>
      </c>
      <c r="EW108" s="163">
        <f t="shared" si="127"/>
        <v>1</v>
      </c>
      <c r="EX108" s="163">
        <f t="shared" si="128"/>
        <v>1</v>
      </c>
      <c r="EY108" s="163">
        <f t="shared" si="129"/>
        <v>1</v>
      </c>
      <c r="EZ108" s="163">
        <f t="shared" si="130"/>
        <v>1</v>
      </c>
      <c r="FA108" s="163">
        <f t="shared" si="131"/>
        <v>1</v>
      </c>
      <c r="FB108" s="163">
        <f t="shared" si="132"/>
        <v>1</v>
      </c>
      <c r="FC108" s="163">
        <f t="shared" si="133"/>
        <v>14</v>
      </c>
      <c r="FD108" s="163">
        <f t="shared" si="134"/>
        <v>0</v>
      </c>
      <c r="FF108" s="16">
        <f t="shared" si="166"/>
        <v>0</v>
      </c>
      <c r="FG108" s="16" t="str">
        <f t="shared" si="172"/>
        <v>1</v>
      </c>
    </row>
    <row r="109" spans="1:163" s="52" customFormat="1" ht="11.25" customHeight="1">
      <c r="A109" s="1040">
        <v>95</v>
      </c>
      <c r="B109" s="490"/>
      <c r="C109" s="490" t="str">
        <f t="shared" si="98"/>
        <v/>
      </c>
      <c r="D109" s="490"/>
      <c r="E109" s="1040"/>
      <c r="F109" s="255"/>
      <c r="G109" s="1038"/>
      <c r="H109" s="1038"/>
      <c r="I109" s="1323"/>
      <c r="J109" s="24"/>
      <c r="K109" s="24"/>
      <c r="L109" s="24"/>
      <c r="M109" s="24"/>
      <c r="N109" s="24"/>
      <c r="O109" s="24"/>
      <c r="P109" s="101" t="str">
        <f t="shared" si="99"/>
        <v>MP</v>
      </c>
      <c r="Q109" s="493" t="str">
        <f t="shared" si="175"/>
        <v/>
      </c>
      <c r="R109" s="101"/>
      <c r="S109" s="257" t="e">
        <f t="shared" si="176"/>
        <v>#DIV/0!</v>
      </c>
      <c r="T109" s="1503">
        <f t="shared" si="173"/>
        <v>0</v>
      </c>
      <c r="U109" s="1477"/>
      <c r="V109" s="258"/>
      <c r="W109" s="102"/>
      <c r="X109" s="400">
        <f t="shared" si="135"/>
        <v>0</v>
      </c>
      <c r="Y109" s="913"/>
      <c r="Z109" s="299">
        <f t="shared" si="177"/>
        <v>0</v>
      </c>
      <c r="AA109" s="259">
        <f>ROUND(IFERROR(SUM($AI$6/$AI$7*Q109/O109)+('Inbound Freight New'!$A$3*CZ109/R109),0),2)</f>
        <v>0</v>
      </c>
      <c r="AB109" s="260">
        <f t="shared" si="101"/>
        <v>0</v>
      </c>
      <c r="AC109" s="259">
        <f t="shared" si="136"/>
        <v>0</v>
      </c>
      <c r="AD109" s="261"/>
      <c r="AE109" s="260">
        <f t="shared" si="102"/>
        <v>0</v>
      </c>
      <c r="AF109" s="262">
        <f t="shared" si="137"/>
        <v>0</v>
      </c>
      <c r="AG109" s="263">
        <f t="shared" si="103"/>
        <v>0</v>
      </c>
      <c r="AH109" s="316">
        <f t="shared" si="138"/>
        <v>0.02</v>
      </c>
      <c r="AI109" s="262">
        <f t="shared" si="139"/>
        <v>0</v>
      </c>
      <c r="AJ109" s="703">
        <f t="shared" si="140"/>
        <v>0</v>
      </c>
      <c r="AK109" s="1302">
        <f t="shared" si="141"/>
        <v>0</v>
      </c>
      <c r="AL109" s="703">
        <f t="shared" si="142"/>
        <v>0.02</v>
      </c>
      <c r="AM109" s="262">
        <f t="shared" si="178"/>
        <v>0</v>
      </c>
      <c r="AN109" s="102"/>
      <c r="AO109" s="102"/>
      <c r="AP109" s="264">
        <f t="shared" si="105"/>
        <v>0</v>
      </c>
      <c r="AQ109" s="265">
        <f t="shared" si="179"/>
        <v>0</v>
      </c>
      <c r="AR109" s="266">
        <f t="shared" si="143"/>
        <v>0</v>
      </c>
      <c r="AS109" s="265">
        <f t="shared" si="180"/>
        <v>0</v>
      </c>
      <c r="AT109" s="267">
        <f t="shared" si="107"/>
        <v>0</v>
      </c>
      <c r="AU109" s="268"/>
      <c r="AV109" s="267"/>
      <c r="AW109" s="24"/>
      <c r="AX109" s="24"/>
      <c r="AY109" s="487"/>
      <c r="AZ109" s="270"/>
      <c r="BA109" s="256"/>
      <c r="BB109" s="256"/>
      <c r="BC109" s="256"/>
      <c r="BD109" s="256"/>
      <c r="BE109" s="490"/>
      <c r="BF109" s="490" t="str">
        <f t="shared" si="174"/>
        <v/>
      </c>
      <c r="BG109" s="493" t="str">
        <f t="shared" si="108"/>
        <v/>
      </c>
      <c r="BH109" s="490"/>
      <c r="BI109" s="490"/>
      <c r="BJ109" s="490"/>
      <c r="BK109" s="490"/>
      <c r="BL109" s="490"/>
      <c r="BM109" s="490"/>
      <c r="BN109" s="319"/>
      <c r="BO109" s="319"/>
      <c r="BP109" s="319"/>
      <c r="BQ109" s="319" t="str">
        <f t="shared" si="109"/>
        <v/>
      </c>
      <c r="BR109" s="439" t="str">
        <f t="shared" si="144"/>
        <v/>
      </c>
      <c r="BS109" s="439" t="str">
        <f t="shared" si="145"/>
        <v/>
      </c>
      <c r="BT109" s="439" t="str">
        <f t="shared" si="146"/>
        <v/>
      </c>
      <c r="BU109" s="440" t="str">
        <f t="shared" si="168"/>
        <v/>
      </c>
      <c r="BV109" s="440" t="str">
        <f t="shared" si="169"/>
        <v/>
      </c>
      <c r="BW109" s="440" t="str">
        <f t="shared" si="170"/>
        <v/>
      </c>
      <c r="BX109" s="440" t="str">
        <f t="shared" si="171"/>
        <v/>
      </c>
      <c r="BY109" s="440" t="str">
        <f t="shared" si="110"/>
        <v/>
      </c>
      <c r="BZ109" s="440" t="str">
        <f t="shared" si="111"/>
        <v/>
      </c>
      <c r="CA109" s="440" t="str">
        <f t="shared" si="112"/>
        <v/>
      </c>
      <c r="CB109" s="663" t="str">
        <f t="shared" si="147"/>
        <v/>
      </c>
      <c r="CC109" s="663" t="str">
        <f t="shared" si="148"/>
        <v/>
      </c>
      <c r="CD109" s="663" t="str">
        <f t="shared" si="149"/>
        <v/>
      </c>
      <c r="CE109" s="663" t="str">
        <f t="shared" si="150"/>
        <v/>
      </c>
      <c r="CF109" s="663" t="str">
        <f t="shared" si="151"/>
        <v/>
      </c>
      <c r="CG109" s="439" t="str">
        <f t="shared" si="152"/>
        <v/>
      </c>
      <c r="CH109" s="440"/>
      <c r="CI109" s="440"/>
      <c r="CJ109" s="440"/>
      <c r="CK109" s="440"/>
      <c r="CL109" s="440"/>
      <c r="CM109" s="440"/>
      <c r="CN109" s="729" t="str">
        <f t="shared" si="153"/>
        <v/>
      </c>
      <c r="CO109" s="729" t="str">
        <f t="shared" si="154"/>
        <v/>
      </c>
      <c r="CP109" s="729" t="str">
        <f t="shared" si="155"/>
        <v/>
      </c>
      <c r="CQ109" s="729" t="str">
        <f t="shared" si="156"/>
        <v/>
      </c>
      <c r="CR109" s="729" t="str">
        <f t="shared" si="157"/>
        <v/>
      </c>
      <c r="CS109" s="729" t="str">
        <f t="shared" si="158"/>
        <v/>
      </c>
      <c r="CT109" s="729" t="str">
        <f t="shared" si="159"/>
        <v/>
      </c>
      <c r="CU109" s="729" t="str">
        <f t="shared" si="160"/>
        <v/>
      </c>
      <c r="CV109" s="729" t="str">
        <f t="shared" si="161"/>
        <v/>
      </c>
      <c r="CW109" s="16" t="str">
        <f t="shared" si="162"/>
        <v/>
      </c>
      <c r="CX109" s="16" t="str">
        <f t="shared" si="163"/>
        <v/>
      </c>
      <c r="CY109" s="16" t="str">
        <f t="shared" si="164"/>
        <v/>
      </c>
      <c r="CZ109" s="650">
        <f t="shared" si="165"/>
        <v>0</v>
      </c>
      <c r="DB109" s="652"/>
      <c r="DC109" s="655">
        <f t="shared" si="113"/>
        <v>0</v>
      </c>
      <c r="DD109" s="654" t="str">
        <f t="shared" si="114"/>
        <v/>
      </c>
      <c r="DE109" s="650">
        <f t="shared" si="115"/>
        <v>0</v>
      </c>
      <c r="EG109" s="16">
        <f>IFERROR(VLOOKUP(B109,'SUBCATS INTERNAL USE'!A:D,3,0),10000)</f>
        <v>10000</v>
      </c>
      <c r="EH109" s="16">
        <f t="shared" si="116"/>
        <v>10000</v>
      </c>
      <c r="EI109" s="16">
        <f t="shared" si="117"/>
        <v>1</v>
      </c>
      <c r="EJ109" s="16">
        <f t="shared" si="167"/>
        <v>19</v>
      </c>
      <c r="EK109" s="16">
        <f>IFERROR(VLOOKUP(B109,'SUBCATS INTERNAL USE'!G:I,3,0), 10000)</f>
        <v>10000</v>
      </c>
      <c r="EN109" s="163">
        <f t="shared" si="118"/>
        <v>1</v>
      </c>
      <c r="EO109" s="163">
        <f t="shared" si="119"/>
        <v>1</v>
      </c>
      <c r="EP109" s="163">
        <f t="shared" si="120"/>
        <v>1</v>
      </c>
      <c r="EQ109" s="163">
        <f t="shared" si="121"/>
        <v>1</v>
      </c>
      <c r="ER109" s="163">
        <f t="shared" si="122"/>
        <v>1</v>
      </c>
      <c r="ES109" s="163">
        <f t="shared" si="123"/>
        <v>1</v>
      </c>
      <c r="ET109" s="163">
        <f t="shared" si="124"/>
        <v>1</v>
      </c>
      <c r="EU109" s="163">
        <f t="shared" si="125"/>
        <v>1</v>
      </c>
      <c r="EV109" s="163">
        <f t="shared" si="126"/>
        <v>0</v>
      </c>
      <c r="EW109" s="163">
        <f t="shared" si="127"/>
        <v>1</v>
      </c>
      <c r="EX109" s="163">
        <f t="shared" si="128"/>
        <v>1</v>
      </c>
      <c r="EY109" s="163">
        <f t="shared" si="129"/>
        <v>1</v>
      </c>
      <c r="EZ109" s="163">
        <f t="shared" si="130"/>
        <v>1</v>
      </c>
      <c r="FA109" s="163">
        <f t="shared" si="131"/>
        <v>1</v>
      </c>
      <c r="FB109" s="163">
        <f t="shared" si="132"/>
        <v>1</v>
      </c>
      <c r="FC109" s="163">
        <f t="shared" si="133"/>
        <v>14</v>
      </c>
      <c r="FD109" s="163">
        <f t="shared" si="134"/>
        <v>0</v>
      </c>
      <c r="FF109" s="16">
        <f t="shared" si="166"/>
        <v>0</v>
      </c>
      <c r="FG109" s="16" t="str">
        <f t="shared" si="172"/>
        <v>1</v>
      </c>
    </row>
    <row r="110" spans="1:163" s="52" customFormat="1" ht="11.25" customHeight="1">
      <c r="A110" s="1040">
        <v>96</v>
      </c>
      <c r="B110" s="490"/>
      <c r="C110" s="490" t="str">
        <f t="shared" si="98"/>
        <v/>
      </c>
      <c r="D110" s="490"/>
      <c r="E110" s="1040"/>
      <c r="F110" s="255"/>
      <c r="G110" s="1038"/>
      <c r="H110" s="1038"/>
      <c r="I110" s="1323"/>
      <c r="J110" s="24"/>
      <c r="K110" s="24"/>
      <c r="L110" s="24"/>
      <c r="M110" s="24"/>
      <c r="N110" s="24"/>
      <c r="O110" s="24"/>
      <c r="P110" s="101" t="str">
        <f t="shared" si="99"/>
        <v>MP</v>
      </c>
      <c r="Q110" s="493" t="str">
        <f t="shared" si="175"/>
        <v/>
      </c>
      <c r="R110" s="101"/>
      <c r="S110" s="257" t="e">
        <f t="shared" si="176"/>
        <v>#DIV/0!</v>
      </c>
      <c r="T110" s="1503">
        <f t="shared" si="173"/>
        <v>0</v>
      </c>
      <c r="U110" s="1477"/>
      <c r="V110" s="258"/>
      <c r="W110" s="102"/>
      <c r="X110" s="400">
        <f t="shared" si="135"/>
        <v>0</v>
      </c>
      <c r="Y110" s="913"/>
      <c r="Z110" s="299">
        <f t="shared" si="177"/>
        <v>0</v>
      </c>
      <c r="AA110" s="259">
        <f>ROUND(IFERROR(SUM($AI$6/$AI$7*Q110/O110)+('Inbound Freight New'!$A$3*CZ110/R110),0),2)</f>
        <v>0</v>
      </c>
      <c r="AB110" s="260">
        <f t="shared" si="101"/>
        <v>0</v>
      </c>
      <c r="AC110" s="259">
        <f t="shared" si="136"/>
        <v>0</v>
      </c>
      <c r="AD110" s="261"/>
      <c r="AE110" s="260">
        <f t="shared" si="102"/>
        <v>0</v>
      </c>
      <c r="AF110" s="262">
        <f t="shared" si="137"/>
        <v>0</v>
      </c>
      <c r="AG110" s="263">
        <f t="shared" si="103"/>
        <v>0</v>
      </c>
      <c r="AH110" s="316">
        <f t="shared" si="138"/>
        <v>0.02</v>
      </c>
      <c r="AI110" s="262">
        <f t="shared" si="139"/>
        <v>0</v>
      </c>
      <c r="AJ110" s="703">
        <f t="shared" si="140"/>
        <v>0</v>
      </c>
      <c r="AK110" s="1302">
        <f t="shared" si="141"/>
        <v>0</v>
      </c>
      <c r="AL110" s="703">
        <f t="shared" si="142"/>
        <v>0.02</v>
      </c>
      <c r="AM110" s="262">
        <f t="shared" si="178"/>
        <v>0</v>
      </c>
      <c r="AN110" s="102"/>
      <c r="AO110" s="102"/>
      <c r="AP110" s="264">
        <f t="shared" si="105"/>
        <v>0</v>
      </c>
      <c r="AQ110" s="265">
        <f t="shared" si="179"/>
        <v>0</v>
      </c>
      <c r="AR110" s="266">
        <f t="shared" si="143"/>
        <v>0</v>
      </c>
      <c r="AS110" s="265">
        <f t="shared" si="180"/>
        <v>0</v>
      </c>
      <c r="AT110" s="267">
        <f t="shared" si="107"/>
        <v>0</v>
      </c>
      <c r="AU110" s="268"/>
      <c r="AV110" s="267"/>
      <c r="AW110" s="24"/>
      <c r="AX110" s="24"/>
      <c r="AY110" s="487"/>
      <c r="AZ110" s="270"/>
      <c r="BA110" s="256"/>
      <c r="BB110" s="256"/>
      <c r="BC110" s="256"/>
      <c r="BD110" s="256"/>
      <c r="BE110" s="490"/>
      <c r="BF110" s="490" t="str">
        <f t="shared" si="174"/>
        <v/>
      </c>
      <c r="BG110" s="493" t="str">
        <f t="shared" si="108"/>
        <v/>
      </c>
      <c r="BH110" s="490"/>
      <c r="BI110" s="490"/>
      <c r="BJ110" s="490"/>
      <c r="BK110" s="490"/>
      <c r="BL110" s="490"/>
      <c r="BM110" s="490"/>
      <c r="BN110" s="319"/>
      <c r="BO110" s="319"/>
      <c r="BP110" s="319"/>
      <c r="BQ110" s="319" t="str">
        <f t="shared" si="109"/>
        <v/>
      </c>
      <c r="BR110" s="439" t="str">
        <f t="shared" si="144"/>
        <v/>
      </c>
      <c r="BS110" s="439" t="str">
        <f t="shared" si="145"/>
        <v/>
      </c>
      <c r="BT110" s="439" t="str">
        <f t="shared" si="146"/>
        <v/>
      </c>
      <c r="BU110" s="440" t="str">
        <f t="shared" si="168"/>
        <v/>
      </c>
      <c r="BV110" s="440" t="str">
        <f t="shared" si="169"/>
        <v/>
      </c>
      <c r="BW110" s="440" t="str">
        <f t="shared" si="170"/>
        <v/>
      </c>
      <c r="BX110" s="440" t="str">
        <f t="shared" si="171"/>
        <v/>
      </c>
      <c r="BY110" s="440" t="str">
        <f t="shared" si="110"/>
        <v/>
      </c>
      <c r="BZ110" s="440" t="str">
        <f t="shared" si="111"/>
        <v/>
      </c>
      <c r="CA110" s="440" t="str">
        <f t="shared" si="112"/>
        <v/>
      </c>
      <c r="CB110" s="663" t="str">
        <f t="shared" si="147"/>
        <v/>
      </c>
      <c r="CC110" s="663" t="str">
        <f t="shared" si="148"/>
        <v/>
      </c>
      <c r="CD110" s="663" t="str">
        <f t="shared" si="149"/>
        <v/>
      </c>
      <c r="CE110" s="663" t="str">
        <f t="shared" si="150"/>
        <v/>
      </c>
      <c r="CF110" s="663" t="str">
        <f t="shared" si="151"/>
        <v/>
      </c>
      <c r="CG110" s="439" t="str">
        <f t="shared" si="152"/>
        <v/>
      </c>
      <c r="CH110" s="440"/>
      <c r="CI110" s="440"/>
      <c r="CJ110" s="440"/>
      <c r="CK110" s="440"/>
      <c r="CL110" s="440"/>
      <c r="CM110" s="440"/>
      <c r="CN110" s="729" t="str">
        <f t="shared" si="153"/>
        <v/>
      </c>
      <c r="CO110" s="729" t="str">
        <f t="shared" si="154"/>
        <v/>
      </c>
      <c r="CP110" s="729" t="str">
        <f t="shared" si="155"/>
        <v/>
      </c>
      <c r="CQ110" s="729" t="str">
        <f t="shared" si="156"/>
        <v/>
      </c>
      <c r="CR110" s="729" t="str">
        <f t="shared" si="157"/>
        <v/>
      </c>
      <c r="CS110" s="729" t="str">
        <f t="shared" si="158"/>
        <v/>
      </c>
      <c r="CT110" s="729" t="str">
        <f t="shared" si="159"/>
        <v/>
      </c>
      <c r="CU110" s="729" t="str">
        <f t="shared" si="160"/>
        <v/>
      </c>
      <c r="CV110" s="729" t="str">
        <f t="shared" si="161"/>
        <v/>
      </c>
      <c r="CW110" s="16" t="str">
        <f t="shared" si="162"/>
        <v/>
      </c>
      <c r="CX110" s="16" t="str">
        <f t="shared" si="163"/>
        <v/>
      </c>
      <c r="CY110" s="16" t="str">
        <f t="shared" si="164"/>
        <v/>
      </c>
      <c r="CZ110" s="650">
        <f t="shared" si="165"/>
        <v>0</v>
      </c>
      <c r="DB110" s="652"/>
      <c r="DC110" s="655">
        <f t="shared" si="113"/>
        <v>0</v>
      </c>
      <c r="DD110" s="654" t="str">
        <f t="shared" si="114"/>
        <v/>
      </c>
      <c r="DE110" s="650">
        <f t="shared" si="115"/>
        <v>0</v>
      </c>
      <c r="EG110" s="16">
        <f>IFERROR(VLOOKUP(B110,'SUBCATS INTERNAL USE'!A:D,3,0),10000)</f>
        <v>10000</v>
      </c>
      <c r="EH110" s="16">
        <f t="shared" si="116"/>
        <v>10000</v>
      </c>
      <c r="EI110" s="16">
        <f t="shared" si="117"/>
        <v>1</v>
      </c>
      <c r="EJ110" s="16">
        <f t="shared" si="167"/>
        <v>19</v>
      </c>
      <c r="EK110" s="16">
        <f>IFERROR(VLOOKUP(B110,'SUBCATS INTERNAL USE'!G:I,3,0), 10000)</f>
        <v>10000</v>
      </c>
      <c r="EN110" s="163">
        <f t="shared" si="118"/>
        <v>1</v>
      </c>
      <c r="EO110" s="163">
        <f t="shared" si="119"/>
        <v>1</v>
      </c>
      <c r="EP110" s="163">
        <f t="shared" si="120"/>
        <v>1</v>
      </c>
      <c r="EQ110" s="163">
        <f t="shared" si="121"/>
        <v>1</v>
      </c>
      <c r="ER110" s="163">
        <f t="shared" si="122"/>
        <v>1</v>
      </c>
      <c r="ES110" s="163">
        <f t="shared" si="123"/>
        <v>1</v>
      </c>
      <c r="ET110" s="163">
        <f t="shared" si="124"/>
        <v>1</v>
      </c>
      <c r="EU110" s="163">
        <f t="shared" si="125"/>
        <v>1</v>
      </c>
      <c r="EV110" s="163">
        <f t="shared" si="126"/>
        <v>0</v>
      </c>
      <c r="EW110" s="163">
        <f t="shared" si="127"/>
        <v>1</v>
      </c>
      <c r="EX110" s="163">
        <f t="shared" si="128"/>
        <v>1</v>
      </c>
      <c r="EY110" s="163">
        <f t="shared" si="129"/>
        <v>1</v>
      </c>
      <c r="EZ110" s="163">
        <f t="shared" si="130"/>
        <v>1</v>
      </c>
      <c r="FA110" s="163">
        <f t="shared" si="131"/>
        <v>1</v>
      </c>
      <c r="FB110" s="163">
        <f t="shared" si="132"/>
        <v>1</v>
      </c>
      <c r="FC110" s="163">
        <f t="shared" si="133"/>
        <v>14</v>
      </c>
      <c r="FD110" s="163">
        <f t="shared" si="134"/>
        <v>0</v>
      </c>
      <c r="FF110" s="16">
        <f t="shared" si="166"/>
        <v>0</v>
      </c>
      <c r="FG110" s="16" t="str">
        <f t="shared" si="172"/>
        <v>1</v>
      </c>
    </row>
    <row r="111" spans="1:163" s="52" customFormat="1" ht="11.25" customHeight="1">
      <c r="A111" s="1040">
        <v>97</v>
      </c>
      <c r="B111" s="490"/>
      <c r="C111" s="490" t="str">
        <f t="shared" si="98"/>
        <v/>
      </c>
      <c r="D111" s="490"/>
      <c r="E111" s="1040"/>
      <c r="F111" s="255"/>
      <c r="G111" s="1038"/>
      <c r="H111" s="1038"/>
      <c r="I111" s="1323"/>
      <c r="J111" s="24"/>
      <c r="K111" s="24"/>
      <c r="L111" s="24"/>
      <c r="M111" s="24"/>
      <c r="N111" s="24"/>
      <c r="O111" s="24"/>
      <c r="P111" s="101" t="str">
        <f t="shared" si="99"/>
        <v>MP</v>
      </c>
      <c r="Q111" s="493" t="str">
        <f t="shared" si="175"/>
        <v/>
      </c>
      <c r="R111" s="101"/>
      <c r="S111" s="257" t="e">
        <f t="shared" si="176"/>
        <v>#DIV/0!</v>
      </c>
      <c r="T111" s="1503">
        <f t="shared" si="173"/>
        <v>0</v>
      </c>
      <c r="U111" s="1477"/>
      <c r="V111" s="258"/>
      <c r="W111" s="102"/>
      <c r="X111" s="400">
        <f t="shared" si="135"/>
        <v>0</v>
      </c>
      <c r="Y111" s="913"/>
      <c r="Z111" s="299">
        <f t="shared" si="177"/>
        <v>0</v>
      </c>
      <c r="AA111" s="259">
        <f>ROUND(IFERROR(SUM($AI$6/$AI$7*Q111/O111)+('Inbound Freight New'!$A$3*CZ111/R111),0),2)</f>
        <v>0</v>
      </c>
      <c r="AB111" s="260">
        <f t="shared" si="101"/>
        <v>0</v>
      </c>
      <c r="AC111" s="259">
        <f t="shared" si="136"/>
        <v>0</v>
      </c>
      <c r="AD111" s="261"/>
      <c r="AE111" s="260">
        <f t="shared" si="102"/>
        <v>0</v>
      </c>
      <c r="AF111" s="262">
        <f t="shared" si="137"/>
        <v>0</v>
      </c>
      <c r="AG111" s="263">
        <f t="shared" si="103"/>
        <v>0</v>
      </c>
      <c r="AH111" s="316">
        <f t="shared" si="138"/>
        <v>0.02</v>
      </c>
      <c r="AI111" s="262">
        <f t="shared" si="139"/>
        <v>0</v>
      </c>
      <c r="AJ111" s="703">
        <f t="shared" si="140"/>
        <v>0</v>
      </c>
      <c r="AK111" s="1302">
        <f t="shared" si="141"/>
        <v>0</v>
      </c>
      <c r="AL111" s="703">
        <f t="shared" si="142"/>
        <v>0.02</v>
      </c>
      <c r="AM111" s="262">
        <f t="shared" si="178"/>
        <v>0</v>
      </c>
      <c r="AN111" s="102"/>
      <c r="AO111" s="102"/>
      <c r="AP111" s="264">
        <f t="shared" si="105"/>
        <v>0</v>
      </c>
      <c r="AQ111" s="265">
        <f t="shared" si="179"/>
        <v>0</v>
      </c>
      <c r="AR111" s="266">
        <f t="shared" si="143"/>
        <v>0</v>
      </c>
      <c r="AS111" s="265">
        <f t="shared" si="180"/>
        <v>0</v>
      </c>
      <c r="AT111" s="267">
        <f t="shared" si="107"/>
        <v>0</v>
      </c>
      <c r="AU111" s="268"/>
      <c r="AV111" s="267"/>
      <c r="AW111" s="24"/>
      <c r="AX111" s="24"/>
      <c r="AY111" s="487"/>
      <c r="AZ111" s="270"/>
      <c r="BA111" s="256"/>
      <c r="BB111" s="256"/>
      <c r="BC111" s="256"/>
      <c r="BD111" s="256"/>
      <c r="BE111" s="490"/>
      <c r="BF111" s="490" t="str">
        <f t="shared" si="174"/>
        <v/>
      </c>
      <c r="BG111" s="493" t="str">
        <f t="shared" si="108"/>
        <v/>
      </c>
      <c r="BH111" s="490"/>
      <c r="BI111" s="490"/>
      <c r="BJ111" s="490"/>
      <c r="BK111" s="490"/>
      <c r="BL111" s="490"/>
      <c r="BM111" s="490"/>
      <c r="BN111" s="319"/>
      <c r="BO111" s="319"/>
      <c r="BP111" s="319"/>
      <c r="BQ111" s="319" t="str">
        <f t="shared" si="109"/>
        <v/>
      </c>
      <c r="BR111" s="439" t="str">
        <f t="shared" si="144"/>
        <v/>
      </c>
      <c r="BS111" s="439" t="str">
        <f t="shared" si="145"/>
        <v/>
      </c>
      <c r="BT111" s="439" t="str">
        <f t="shared" si="146"/>
        <v/>
      </c>
      <c r="BU111" s="440" t="str">
        <f t="shared" si="168"/>
        <v/>
      </c>
      <c r="BV111" s="440" t="str">
        <f t="shared" si="169"/>
        <v/>
      </c>
      <c r="BW111" s="440" t="str">
        <f t="shared" si="170"/>
        <v/>
      </c>
      <c r="BX111" s="440" t="str">
        <f t="shared" si="171"/>
        <v/>
      </c>
      <c r="BY111" s="440" t="str">
        <f t="shared" si="110"/>
        <v/>
      </c>
      <c r="BZ111" s="440" t="str">
        <f t="shared" si="111"/>
        <v/>
      </c>
      <c r="CA111" s="440" t="str">
        <f t="shared" si="112"/>
        <v/>
      </c>
      <c r="CB111" s="663" t="str">
        <f t="shared" si="147"/>
        <v/>
      </c>
      <c r="CC111" s="663" t="str">
        <f t="shared" si="148"/>
        <v/>
      </c>
      <c r="CD111" s="663" t="str">
        <f t="shared" si="149"/>
        <v/>
      </c>
      <c r="CE111" s="663" t="str">
        <f t="shared" si="150"/>
        <v/>
      </c>
      <c r="CF111" s="663" t="str">
        <f t="shared" si="151"/>
        <v/>
      </c>
      <c r="CG111" s="439" t="str">
        <f t="shared" si="152"/>
        <v/>
      </c>
      <c r="CH111" s="440"/>
      <c r="CI111" s="440"/>
      <c r="CJ111" s="440"/>
      <c r="CK111" s="440"/>
      <c r="CL111" s="440"/>
      <c r="CM111" s="440"/>
      <c r="CN111" s="729" t="str">
        <f t="shared" si="153"/>
        <v/>
      </c>
      <c r="CO111" s="729" t="str">
        <f t="shared" si="154"/>
        <v/>
      </c>
      <c r="CP111" s="729" t="str">
        <f t="shared" si="155"/>
        <v/>
      </c>
      <c r="CQ111" s="729" t="str">
        <f t="shared" si="156"/>
        <v/>
      </c>
      <c r="CR111" s="729" t="str">
        <f t="shared" si="157"/>
        <v/>
      </c>
      <c r="CS111" s="729" t="str">
        <f t="shared" si="158"/>
        <v/>
      </c>
      <c r="CT111" s="729" t="str">
        <f t="shared" si="159"/>
        <v/>
      </c>
      <c r="CU111" s="729" t="str">
        <f t="shared" si="160"/>
        <v/>
      </c>
      <c r="CV111" s="729" t="str">
        <f t="shared" si="161"/>
        <v/>
      </c>
      <c r="CW111" s="16" t="str">
        <f t="shared" si="162"/>
        <v/>
      </c>
      <c r="CX111" s="16" t="str">
        <f t="shared" si="163"/>
        <v/>
      </c>
      <c r="CY111" s="16" t="str">
        <f t="shared" si="164"/>
        <v/>
      </c>
      <c r="CZ111" s="650">
        <f t="shared" si="165"/>
        <v>0</v>
      </c>
      <c r="DB111" s="652"/>
      <c r="DC111" s="655">
        <f t="shared" si="113"/>
        <v>0</v>
      </c>
      <c r="DD111" s="654" t="str">
        <f t="shared" si="114"/>
        <v/>
      </c>
      <c r="DE111" s="650">
        <f t="shared" si="115"/>
        <v>0</v>
      </c>
      <c r="EG111" s="16">
        <f>IFERROR(VLOOKUP(B111,'SUBCATS INTERNAL USE'!A:D,3,0),10000)</f>
        <v>10000</v>
      </c>
      <c r="EH111" s="16">
        <f t="shared" si="116"/>
        <v>10000</v>
      </c>
      <c r="EI111" s="16">
        <f t="shared" si="117"/>
        <v>1</v>
      </c>
      <c r="EJ111" s="16">
        <f t="shared" si="167"/>
        <v>19</v>
      </c>
      <c r="EK111" s="16">
        <f>IFERROR(VLOOKUP(B111,'SUBCATS INTERNAL USE'!G:I,3,0), 10000)</f>
        <v>10000</v>
      </c>
      <c r="EN111" s="163">
        <f t="shared" si="118"/>
        <v>1</v>
      </c>
      <c r="EO111" s="163">
        <f t="shared" si="119"/>
        <v>1</v>
      </c>
      <c r="EP111" s="163">
        <f t="shared" si="120"/>
        <v>1</v>
      </c>
      <c r="EQ111" s="163">
        <f t="shared" si="121"/>
        <v>1</v>
      </c>
      <c r="ER111" s="163">
        <f t="shared" si="122"/>
        <v>1</v>
      </c>
      <c r="ES111" s="163">
        <f t="shared" si="123"/>
        <v>1</v>
      </c>
      <c r="ET111" s="163">
        <f t="shared" si="124"/>
        <v>1</v>
      </c>
      <c r="EU111" s="163">
        <f t="shared" si="125"/>
        <v>1</v>
      </c>
      <c r="EV111" s="163">
        <f t="shared" si="126"/>
        <v>0</v>
      </c>
      <c r="EW111" s="163">
        <f t="shared" si="127"/>
        <v>1</v>
      </c>
      <c r="EX111" s="163">
        <f t="shared" si="128"/>
        <v>1</v>
      </c>
      <c r="EY111" s="163">
        <f t="shared" si="129"/>
        <v>1</v>
      </c>
      <c r="EZ111" s="163">
        <f t="shared" si="130"/>
        <v>1</v>
      </c>
      <c r="FA111" s="163">
        <f t="shared" si="131"/>
        <v>1</v>
      </c>
      <c r="FB111" s="163">
        <f t="shared" si="132"/>
        <v>1</v>
      </c>
      <c r="FC111" s="163">
        <f t="shared" si="133"/>
        <v>14</v>
      </c>
      <c r="FD111" s="163">
        <f t="shared" si="134"/>
        <v>0</v>
      </c>
      <c r="FF111" s="16">
        <f t="shared" si="166"/>
        <v>0</v>
      </c>
      <c r="FG111" s="16" t="str">
        <f t="shared" si="172"/>
        <v>1</v>
      </c>
    </row>
    <row r="112" spans="1:163" s="52" customFormat="1" ht="11.25" customHeight="1">
      <c r="A112" s="1040">
        <v>98</v>
      </c>
      <c r="B112" s="490"/>
      <c r="C112" s="490" t="str">
        <f t="shared" si="98"/>
        <v/>
      </c>
      <c r="D112" s="490"/>
      <c r="E112" s="1040"/>
      <c r="F112" s="255"/>
      <c r="G112" s="1038"/>
      <c r="H112" s="1038"/>
      <c r="I112" s="1323"/>
      <c r="J112" s="24"/>
      <c r="K112" s="24"/>
      <c r="L112" s="24"/>
      <c r="M112" s="24"/>
      <c r="N112" s="24"/>
      <c r="O112" s="24"/>
      <c r="P112" s="101" t="str">
        <f t="shared" si="99"/>
        <v>MP</v>
      </c>
      <c r="Q112" s="493" t="str">
        <f t="shared" si="175"/>
        <v/>
      </c>
      <c r="R112" s="101"/>
      <c r="S112" s="257" t="e">
        <f t="shared" si="176"/>
        <v>#DIV/0!</v>
      </c>
      <c r="T112" s="1503">
        <f t="shared" si="173"/>
        <v>0</v>
      </c>
      <c r="U112" s="1477"/>
      <c r="V112" s="258"/>
      <c r="W112" s="102"/>
      <c r="X112" s="400">
        <f t="shared" si="135"/>
        <v>0</v>
      </c>
      <c r="Y112" s="913"/>
      <c r="Z112" s="299">
        <f t="shared" si="177"/>
        <v>0</v>
      </c>
      <c r="AA112" s="259">
        <f>ROUND(IFERROR(SUM($AI$6/$AI$7*Q112/O112)+('Inbound Freight New'!$A$3*CZ112/R112),0),2)</f>
        <v>0</v>
      </c>
      <c r="AB112" s="260">
        <f t="shared" si="101"/>
        <v>0</v>
      </c>
      <c r="AC112" s="259">
        <f t="shared" si="136"/>
        <v>0</v>
      </c>
      <c r="AD112" s="261"/>
      <c r="AE112" s="260">
        <f t="shared" si="102"/>
        <v>0</v>
      </c>
      <c r="AF112" s="262">
        <f t="shared" si="137"/>
        <v>0</v>
      </c>
      <c r="AG112" s="263">
        <f t="shared" si="103"/>
        <v>0</v>
      </c>
      <c r="AH112" s="316">
        <f t="shared" si="138"/>
        <v>0.02</v>
      </c>
      <c r="AI112" s="262">
        <f t="shared" si="139"/>
        <v>0</v>
      </c>
      <c r="AJ112" s="703">
        <f t="shared" si="140"/>
        <v>0</v>
      </c>
      <c r="AK112" s="1302">
        <f t="shared" si="141"/>
        <v>0</v>
      </c>
      <c r="AL112" s="703">
        <f t="shared" si="142"/>
        <v>0.02</v>
      </c>
      <c r="AM112" s="262">
        <f t="shared" si="178"/>
        <v>0</v>
      </c>
      <c r="AN112" s="102"/>
      <c r="AO112" s="102"/>
      <c r="AP112" s="264">
        <f t="shared" si="105"/>
        <v>0</v>
      </c>
      <c r="AQ112" s="265">
        <f t="shared" si="179"/>
        <v>0</v>
      </c>
      <c r="AR112" s="266">
        <f t="shared" si="143"/>
        <v>0</v>
      </c>
      <c r="AS112" s="265">
        <f t="shared" si="180"/>
        <v>0</v>
      </c>
      <c r="AT112" s="267">
        <f t="shared" si="107"/>
        <v>0</v>
      </c>
      <c r="AU112" s="268"/>
      <c r="AV112" s="267"/>
      <c r="AW112" s="24"/>
      <c r="AX112" s="24"/>
      <c r="AY112" s="487"/>
      <c r="AZ112" s="270"/>
      <c r="BA112" s="256"/>
      <c r="BB112" s="256"/>
      <c r="BC112" s="256"/>
      <c r="BD112" s="256"/>
      <c r="BE112" s="490"/>
      <c r="BF112" s="490" t="str">
        <f t="shared" si="174"/>
        <v/>
      </c>
      <c r="BG112" s="493" t="str">
        <f t="shared" si="108"/>
        <v/>
      </c>
      <c r="BH112" s="490"/>
      <c r="BI112" s="490"/>
      <c r="BJ112" s="490"/>
      <c r="BK112" s="490"/>
      <c r="BL112" s="490"/>
      <c r="BM112" s="490"/>
      <c r="BN112" s="319"/>
      <c r="BO112" s="319"/>
      <c r="BP112" s="319"/>
      <c r="BQ112" s="319" t="str">
        <f t="shared" si="109"/>
        <v/>
      </c>
      <c r="BR112" s="439" t="str">
        <f t="shared" si="144"/>
        <v/>
      </c>
      <c r="BS112" s="439" t="str">
        <f t="shared" si="145"/>
        <v/>
      </c>
      <c r="BT112" s="439" t="str">
        <f t="shared" si="146"/>
        <v/>
      </c>
      <c r="BU112" s="440" t="str">
        <f t="shared" si="168"/>
        <v/>
      </c>
      <c r="BV112" s="440" t="str">
        <f t="shared" si="169"/>
        <v/>
      </c>
      <c r="BW112" s="440" t="str">
        <f t="shared" si="170"/>
        <v/>
      </c>
      <c r="BX112" s="440" t="str">
        <f t="shared" si="171"/>
        <v/>
      </c>
      <c r="BY112" s="440" t="str">
        <f t="shared" si="110"/>
        <v/>
      </c>
      <c r="BZ112" s="440" t="str">
        <f t="shared" si="111"/>
        <v/>
      </c>
      <c r="CA112" s="440" t="str">
        <f t="shared" si="112"/>
        <v/>
      </c>
      <c r="CB112" s="663" t="str">
        <f t="shared" si="147"/>
        <v/>
      </c>
      <c r="CC112" s="663" t="str">
        <f t="shared" si="148"/>
        <v/>
      </c>
      <c r="CD112" s="663" t="str">
        <f t="shared" si="149"/>
        <v/>
      </c>
      <c r="CE112" s="663" t="str">
        <f t="shared" si="150"/>
        <v/>
      </c>
      <c r="CF112" s="663" t="str">
        <f t="shared" si="151"/>
        <v/>
      </c>
      <c r="CG112" s="439" t="str">
        <f t="shared" si="152"/>
        <v/>
      </c>
      <c r="CH112" s="440"/>
      <c r="CI112" s="440"/>
      <c r="CJ112" s="440"/>
      <c r="CK112" s="440"/>
      <c r="CL112" s="440"/>
      <c r="CM112" s="440"/>
      <c r="CN112" s="729" t="str">
        <f t="shared" si="153"/>
        <v/>
      </c>
      <c r="CO112" s="729" t="str">
        <f t="shared" si="154"/>
        <v/>
      </c>
      <c r="CP112" s="729" t="str">
        <f t="shared" si="155"/>
        <v/>
      </c>
      <c r="CQ112" s="729" t="str">
        <f t="shared" si="156"/>
        <v/>
      </c>
      <c r="CR112" s="729" t="str">
        <f t="shared" si="157"/>
        <v/>
      </c>
      <c r="CS112" s="729" t="str">
        <f t="shared" si="158"/>
        <v/>
      </c>
      <c r="CT112" s="729" t="str">
        <f t="shared" si="159"/>
        <v/>
      </c>
      <c r="CU112" s="729" t="str">
        <f t="shared" si="160"/>
        <v/>
      </c>
      <c r="CV112" s="729" t="str">
        <f t="shared" si="161"/>
        <v/>
      </c>
      <c r="CW112" s="16" t="str">
        <f t="shared" si="162"/>
        <v/>
      </c>
      <c r="CX112" s="16" t="str">
        <f t="shared" si="163"/>
        <v/>
      </c>
      <c r="CY112" s="16" t="str">
        <f t="shared" si="164"/>
        <v/>
      </c>
      <c r="CZ112" s="650">
        <f t="shared" si="165"/>
        <v>0</v>
      </c>
      <c r="DB112" s="652"/>
      <c r="DC112" s="655">
        <f t="shared" si="113"/>
        <v>0</v>
      </c>
      <c r="DD112" s="654" t="str">
        <f t="shared" si="114"/>
        <v/>
      </c>
      <c r="DE112" s="650">
        <f t="shared" si="115"/>
        <v>0</v>
      </c>
      <c r="EG112" s="16">
        <f>IFERROR(VLOOKUP(B112,'SUBCATS INTERNAL USE'!A:D,3,0),10000)</f>
        <v>10000</v>
      </c>
      <c r="EH112" s="16">
        <f t="shared" si="116"/>
        <v>10000</v>
      </c>
      <c r="EI112" s="16">
        <f t="shared" si="117"/>
        <v>1</v>
      </c>
      <c r="EJ112" s="16">
        <f t="shared" si="167"/>
        <v>19</v>
      </c>
      <c r="EK112" s="16">
        <f>IFERROR(VLOOKUP(B112,'SUBCATS INTERNAL USE'!G:I,3,0), 10000)</f>
        <v>10000</v>
      </c>
      <c r="EN112" s="163">
        <f t="shared" si="118"/>
        <v>1</v>
      </c>
      <c r="EO112" s="163">
        <f t="shared" si="119"/>
        <v>1</v>
      </c>
      <c r="EP112" s="163">
        <f t="shared" si="120"/>
        <v>1</v>
      </c>
      <c r="EQ112" s="163">
        <f t="shared" si="121"/>
        <v>1</v>
      </c>
      <c r="ER112" s="163">
        <f t="shared" si="122"/>
        <v>1</v>
      </c>
      <c r="ES112" s="163">
        <f t="shared" si="123"/>
        <v>1</v>
      </c>
      <c r="ET112" s="163">
        <f t="shared" si="124"/>
        <v>1</v>
      </c>
      <c r="EU112" s="163">
        <f t="shared" si="125"/>
        <v>1</v>
      </c>
      <c r="EV112" s="163">
        <f t="shared" si="126"/>
        <v>0</v>
      </c>
      <c r="EW112" s="163">
        <f t="shared" si="127"/>
        <v>1</v>
      </c>
      <c r="EX112" s="163">
        <f t="shared" si="128"/>
        <v>1</v>
      </c>
      <c r="EY112" s="163">
        <f t="shared" si="129"/>
        <v>1</v>
      </c>
      <c r="EZ112" s="163">
        <f t="shared" si="130"/>
        <v>1</v>
      </c>
      <c r="FA112" s="163">
        <f t="shared" si="131"/>
        <v>1</v>
      </c>
      <c r="FB112" s="163">
        <f t="shared" si="132"/>
        <v>1</v>
      </c>
      <c r="FC112" s="163">
        <f t="shared" si="133"/>
        <v>14</v>
      </c>
      <c r="FD112" s="163">
        <f t="shared" si="134"/>
        <v>0</v>
      </c>
      <c r="FF112" s="16">
        <f t="shared" si="166"/>
        <v>0</v>
      </c>
      <c r="FG112" s="16" t="str">
        <f t="shared" si="172"/>
        <v>1</v>
      </c>
    </row>
    <row r="113" spans="1:163" s="52" customFormat="1" ht="11.25" customHeight="1">
      <c r="A113" s="1040">
        <v>99</v>
      </c>
      <c r="B113" s="490"/>
      <c r="C113" s="490" t="str">
        <f t="shared" si="98"/>
        <v/>
      </c>
      <c r="D113" s="490"/>
      <c r="E113" s="1040"/>
      <c r="F113" s="255"/>
      <c r="G113" s="1038"/>
      <c r="H113" s="1038"/>
      <c r="I113" s="1323"/>
      <c r="J113" s="24"/>
      <c r="K113" s="24"/>
      <c r="L113" s="24"/>
      <c r="M113" s="24"/>
      <c r="N113" s="24"/>
      <c r="O113" s="24"/>
      <c r="P113" s="101" t="str">
        <f t="shared" si="99"/>
        <v>MP</v>
      </c>
      <c r="Q113" s="493" t="str">
        <f t="shared" si="175"/>
        <v/>
      </c>
      <c r="R113" s="101"/>
      <c r="S113" s="257" t="e">
        <f t="shared" si="176"/>
        <v>#DIV/0!</v>
      </c>
      <c r="T113" s="1503">
        <f t="shared" si="173"/>
        <v>0</v>
      </c>
      <c r="U113" s="1477"/>
      <c r="V113" s="258"/>
      <c r="W113" s="102"/>
      <c r="X113" s="400">
        <f t="shared" si="135"/>
        <v>0</v>
      </c>
      <c r="Y113" s="913"/>
      <c r="Z113" s="299">
        <f t="shared" si="177"/>
        <v>0</v>
      </c>
      <c r="AA113" s="259">
        <f>ROUND(IFERROR(SUM($AI$6/$AI$7*Q113/O113)+('Inbound Freight New'!$A$3*CZ113/R113),0),2)</f>
        <v>0</v>
      </c>
      <c r="AB113" s="260">
        <f t="shared" si="101"/>
        <v>0</v>
      </c>
      <c r="AC113" s="259">
        <f t="shared" si="136"/>
        <v>0</v>
      </c>
      <c r="AD113" s="261"/>
      <c r="AE113" s="260">
        <f t="shared" si="102"/>
        <v>0</v>
      </c>
      <c r="AF113" s="262">
        <f t="shared" si="137"/>
        <v>0</v>
      </c>
      <c r="AG113" s="263">
        <f t="shared" si="103"/>
        <v>0</v>
      </c>
      <c r="AH113" s="316">
        <f t="shared" si="138"/>
        <v>0.02</v>
      </c>
      <c r="AI113" s="262">
        <f t="shared" si="139"/>
        <v>0</v>
      </c>
      <c r="AJ113" s="703">
        <f t="shared" si="140"/>
        <v>0</v>
      </c>
      <c r="AK113" s="1302">
        <f t="shared" si="141"/>
        <v>0</v>
      </c>
      <c r="AL113" s="703">
        <f t="shared" si="142"/>
        <v>0.02</v>
      </c>
      <c r="AM113" s="262">
        <f t="shared" si="178"/>
        <v>0</v>
      </c>
      <c r="AN113" s="102"/>
      <c r="AO113" s="102"/>
      <c r="AP113" s="264">
        <f t="shared" si="105"/>
        <v>0</v>
      </c>
      <c r="AQ113" s="265">
        <f t="shared" si="179"/>
        <v>0</v>
      </c>
      <c r="AR113" s="266">
        <f t="shared" si="143"/>
        <v>0</v>
      </c>
      <c r="AS113" s="265">
        <f t="shared" si="180"/>
        <v>0</v>
      </c>
      <c r="AT113" s="267">
        <f t="shared" si="107"/>
        <v>0</v>
      </c>
      <c r="AU113" s="268"/>
      <c r="AV113" s="267"/>
      <c r="AW113" s="24"/>
      <c r="AX113" s="24"/>
      <c r="AY113" s="487"/>
      <c r="AZ113" s="270"/>
      <c r="BA113" s="256"/>
      <c r="BB113" s="256"/>
      <c r="BC113" s="256"/>
      <c r="BD113" s="256"/>
      <c r="BE113" s="490"/>
      <c r="BF113" s="490" t="str">
        <f t="shared" si="174"/>
        <v/>
      </c>
      <c r="BG113" s="493" t="str">
        <f t="shared" si="108"/>
        <v/>
      </c>
      <c r="BH113" s="490"/>
      <c r="BI113" s="490"/>
      <c r="BJ113" s="490"/>
      <c r="BK113" s="490"/>
      <c r="BL113" s="490"/>
      <c r="BM113" s="490"/>
      <c r="BN113" s="319"/>
      <c r="BO113" s="319"/>
      <c r="BP113" s="319"/>
      <c r="BQ113" s="319" t="str">
        <f t="shared" si="109"/>
        <v/>
      </c>
      <c r="BR113" s="439" t="str">
        <f t="shared" si="144"/>
        <v/>
      </c>
      <c r="BS113" s="439" t="str">
        <f t="shared" si="145"/>
        <v/>
      </c>
      <c r="BT113" s="439" t="str">
        <f t="shared" si="146"/>
        <v/>
      </c>
      <c r="BU113" s="440" t="str">
        <f t="shared" si="168"/>
        <v/>
      </c>
      <c r="BV113" s="440" t="str">
        <f t="shared" si="169"/>
        <v/>
      </c>
      <c r="BW113" s="440" t="str">
        <f t="shared" si="170"/>
        <v/>
      </c>
      <c r="BX113" s="440" t="str">
        <f t="shared" si="171"/>
        <v/>
      </c>
      <c r="BY113" s="440" t="str">
        <f t="shared" si="110"/>
        <v/>
      </c>
      <c r="BZ113" s="440" t="str">
        <f t="shared" si="111"/>
        <v/>
      </c>
      <c r="CA113" s="440" t="str">
        <f t="shared" si="112"/>
        <v/>
      </c>
      <c r="CB113" s="663" t="str">
        <f t="shared" si="147"/>
        <v/>
      </c>
      <c r="CC113" s="663" t="str">
        <f t="shared" si="148"/>
        <v/>
      </c>
      <c r="CD113" s="663" t="str">
        <f t="shared" si="149"/>
        <v/>
      </c>
      <c r="CE113" s="663" t="str">
        <f t="shared" si="150"/>
        <v/>
      </c>
      <c r="CF113" s="663" t="str">
        <f t="shared" si="151"/>
        <v/>
      </c>
      <c r="CG113" s="439" t="str">
        <f t="shared" si="152"/>
        <v/>
      </c>
      <c r="CH113" s="440"/>
      <c r="CI113" s="440"/>
      <c r="CJ113" s="440"/>
      <c r="CK113" s="440"/>
      <c r="CL113" s="440"/>
      <c r="CM113" s="440"/>
      <c r="CN113" s="729" t="str">
        <f t="shared" si="153"/>
        <v/>
      </c>
      <c r="CO113" s="729" t="str">
        <f t="shared" si="154"/>
        <v/>
      </c>
      <c r="CP113" s="729" t="str">
        <f t="shared" si="155"/>
        <v/>
      </c>
      <c r="CQ113" s="729" t="str">
        <f t="shared" si="156"/>
        <v/>
      </c>
      <c r="CR113" s="729" t="str">
        <f t="shared" si="157"/>
        <v/>
      </c>
      <c r="CS113" s="729" t="str">
        <f t="shared" si="158"/>
        <v/>
      </c>
      <c r="CT113" s="729" t="str">
        <f t="shared" si="159"/>
        <v/>
      </c>
      <c r="CU113" s="729" t="str">
        <f t="shared" si="160"/>
        <v/>
      </c>
      <c r="CV113" s="729" t="str">
        <f t="shared" si="161"/>
        <v/>
      </c>
      <c r="CW113" s="16" t="str">
        <f t="shared" si="162"/>
        <v/>
      </c>
      <c r="CX113" s="16" t="str">
        <f t="shared" si="163"/>
        <v/>
      </c>
      <c r="CY113" s="16" t="str">
        <f t="shared" si="164"/>
        <v/>
      </c>
      <c r="CZ113" s="650">
        <f t="shared" si="165"/>
        <v>0</v>
      </c>
      <c r="DB113" s="652"/>
      <c r="DC113" s="655">
        <f t="shared" si="113"/>
        <v>0</v>
      </c>
      <c r="DD113" s="654" t="str">
        <f t="shared" si="114"/>
        <v/>
      </c>
      <c r="DE113" s="650">
        <f t="shared" si="115"/>
        <v>0</v>
      </c>
      <c r="EG113" s="16">
        <f>IFERROR(VLOOKUP(B113,'SUBCATS INTERNAL USE'!A:D,3,0),10000)</f>
        <v>10000</v>
      </c>
      <c r="EH113" s="16">
        <f t="shared" si="116"/>
        <v>10000</v>
      </c>
      <c r="EI113" s="16">
        <f t="shared" si="117"/>
        <v>1</v>
      </c>
      <c r="EJ113" s="16">
        <f t="shared" si="167"/>
        <v>19</v>
      </c>
      <c r="EK113" s="16">
        <f>IFERROR(VLOOKUP(B113,'SUBCATS INTERNAL USE'!G:I,3,0), 10000)</f>
        <v>10000</v>
      </c>
      <c r="EN113" s="163">
        <f t="shared" si="118"/>
        <v>1</v>
      </c>
      <c r="EO113" s="163">
        <f t="shared" si="119"/>
        <v>1</v>
      </c>
      <c r="EP113" s="163">
        <f t="shared" si="120"/>
        <v>1</v>
      </c>
      <c r="EQ113" s="163">
        <f t="shared" si="121"/>
        <v>1</v>
      </c>
      <c r="ER113" s="163">
        <f t="shared" si="122"/>
        <v>1</v>
      </c>
      <c r="ES113" s="163">
        <f t="shared" si="123"/>
        <v>1</v>
      </c>
      <c r="ET113" s="163">
        <f t="shared" si="124"/>
        <v>1</v>
      </c>
      <c r="EU113" s="163">
        <f t="shared" si="125"/>
        <v>1</v>
      </c>
      <c r="EV113" s="163">
        <f t="shared" si="126"/>
        <v>0</v>
      </c>
      <c r="EW113" s="163">
        <f t="shared" si="127"/>
        <v>1</v>
      </c>
      <c r="EX113" s="163">
        <f t="shared" si="128"/>
        <v>1</v>
      </c>
      <c r="EY113" s="163">
        <f t="shared" si="129"/>
        <v>1</v>
      </c>
      <c r="EZ113" s="163">
        <f t="shared" si="130"/>
        <v>1</v>
      </c>
      <c r="FA113" s="163">
        <f t="shared" si="131"/>
        <v>1</v>
      </c>
      <c r="FB113" s="163">
        <f t="shared" si="132"/>
        <v>1</v>
      </c>
      <c r="FC113" s="163">
        <f t="shared" si="133"/>
        <v>14</v>
      </c>
      <c r="FD113" s="163">
        <f t="shared" si="134"/>
        <v>0</v>
      </c>
      <c r="FF113" s="16">
        <f t="shared" si="166"/>
        <v>0</v>
      </c>
      <c r="FG113" s="16" t="str">
        <f t="shared" si="172"/>
        <v>1</v>
      </c>
    </row>
    <row r="114" spans="1:163" s="52" customFormat="1" ht="11.25" customHeight="1">
      <c r="A114" s="1040">
        <v>100</v>
      </c>
      <c r="B114" s="490"/>
      <c r="C114" s="490" t="str">
        <f t="shared" si="98"/>
        <v/>
      </c>
      <c r="D114" s="490"/>
      <c r="E114" s="1040"/>
      <c r="F114" s="255"/>
      <c r="G114" s="1038"/>
      <c r="H114" s="1038"/>
      <c r="I114" s="1323"/>
      <c r="J114" s="24"/>
      <c r="K114" s="24"/>
      <c r="L114" s="24"/>
      <c r="M114" s="24"/>
      <c r="N114" s="24"/>
      <c r="O114" s="24"/>
      <c r="P114" s="101" t="str">
        <f t="shared" si="99"/>
        <v>MP</v>
      </c>
      <c r="Q114" s="493" t="str">
        <f t="shared" si="175"/>
        <v/>
      </c>
      <c r="R114" s="101"/>
      <c r="S114" s="257" t="e">
        <f t="shared" si="176"/>
        <v>#DIV/0!</v>
      </c>
      <c r="T114" s="1503">
        <f t="shared" si="173"/>
        <v>0</v>
      </c>
      <c r="U114" s="1477"/>
      <c r="V114" s="258"/>
      <c r="W114" s="102"/>
      <c r="X114" s="400">
        <f t="shared" si="135"/>
        <v>0</v>
      </c>
      <c r="Y114" s="913"/>
      <c r="Z114" s="299">
        <f t="shared" si="177"/>
        <v>0</v>
      </c>
      <c r="AA114" s="259">
        <f>ROUND(IFERROR(SUM($AI$6/$AI$7*Q114/O114)+('Inbound Freight New'!$A$3*CZ114/R114),0),2)</f>
        <v>0</v>
      </c>
      <c r="AB114" s="260">
        <f t="shared" si="101"/>
        <v>0</v>
      </c>
      <c r="AC114" s="259">
        <f t="shared" si="136"/>
        <v>0</v>
      </c>
      <c r="AD114" s="261"/>
      <c r="AE114" s="260">
        <f t="shared" si="102"/>
        <v>0</v>
      </c>
      <c r="AF114" s="262">
        <f t="shared" si="137"/>
        <v>0</v>
      </c>
      <c r="AG114" s="263">
        <f t="shared" si="103"/>
        <v>0</v>
      </c>
      <c r="AH114" s="316">
        <f t="shared" si="138"/>
        <v>0.02</v>
      </c>
      <c r="AI114" s="262">
        <f t="shared" si="139"/>
        <v>0</v>
      </c>
      <c r="AJ114" s="703">
        <f t="shared" si="140"/>
        <v>0</v>
      </c>
      <c r="AK114" s="1302">
        <f t="shared" si="141"/>
        <v>0</v>
      </c>
      <c r="AL114" s="703">
        <f t="shared" si="142"/>
        <v>0.02</v>
      </c>
      <c r="AM114" s="262">
        <f t="shared" si="178"/>
        <v>0</v>
      </c>
      <c r="AN114" s="102"/>
      <c r="AO114" s="102"/>
      <c r="AP114" s="264">
        <f t="shared" si="105"/>
        <v>0</v>
      </c>
      <c r="AQ114" s="265">
        <f t="shared" si="179"/>
        <v>0</v>
      </c>
      <c r="AR114" s="266">
        <f t="shared" si="143"/>
        <v>0</v>
      </c>
      <c r="AS114" s="265">
        <f t="shared" si="180"/>
        <v>0</v>
      </c>
      <c r="AT114" s="267">
        <f t="shared" si="107"/>
        <v>0</v>
      </c>
      <c r="AU114" s="268"/>
      <c r="AV114" s="267"/>
      <c r="AW114" s="24"/>
      <c r="AX114" s="24"/>
      <c r="AY114" s="487"/>
      <c r="AZ114" s="270"/>
      <c r="BA114" s="256"/>
      <c r="BB114" s="256"/>
      <c r="BC114" s="256"/>
      <c r="BD114" s="256"/>
      <c r="BE114" s="490"/>
      <c r="BF114" s="490" t="str">
        <f t="shared" si="174"/>
        <v/>
      </c>
      <c r="BG114" s="493" t="str">
        <f t="shared" si="108"/>
        <v/>
      </c>
      <c r="BH114" s="490"/>
      <c r="BI114" s="490"/>
      <c r="BJ114" s="490"/>
      <c r="BK114" s="490"/>
      <c r="BL114" s="490"/>
      <c r="BM114" s="490"/>
      <c r="BN114" s="319"/>
      <c r="BO114" s="319"/>
      <c r="BP114" s="319"/>
      <c r="BQ114" s="319" t="str">
        <f t="shared" si="109"/>
        <v/>
      </c>
      <c r="BR114" s="439" t="str">
        <f t="shared" si="144"/>
        <v/>
      </c>
      <c r="BS114" s="439" t="str">
        <f t="shared" si="145"/>
        <v/>
      </c>
      <c r="BT114" s="439" t="str">
        <f t="shared" si="146"/>
        <v/>
      </c>
      <c r="BU114" s="440" t="str">
        <f t="shared" si="168"/>
        <v/>
      </c>
      <c r="BV114" s="440" t="str">
        <f t="shared" si="169"/>
        <v/>
      </c>
      <c r="BW114" s="440" t="str">
        <f t="shared" si="170"/>
        <v/>
      </c>
      <c r="BX114" s="440" t="str">
        <f t="shared" si="171"/>
        <v/>
      </c>
      <c r="BY114" s="440" t="str">
        <f t="shared" si="110"/>
        <v/>
      </c>
      <c r="BZ114" s="440" t="str">
        <f t="shared" si="111"/>
        <v/>
      </c>
      <c r="CA114" s="440" t="str">
        <f t="shared" si="112"/>
        <v/>
      </c>
      <c r="CB114" s="663" t="str">
        <f t="shared" si="147"/>
        <v/>
      </c>
      <c r="CC114" s="663" t="str">
        <f t="shared" si="148"/>
        <v/>
      </c>
      <c r="CD114" s="663" t="str">
        <f t="shared" si="149"/>
        <v/>
      </c>
      <c r="CE114" s="663" t="str">
        <f t="shared" si="150"/>
        <v/>
      </c>
      <c r="CF114" s="663" t="str">
        <f t="shared" si="151"/>
        <v/>
      </c>
      <c r="CG114" s="439" t="str">
        <f t="shared" si="152"/>
        <v/>
      </c>
      <c r="CH114" s="440"/>
      <c r="CI114" s="440"/>
      <c r="CJ114" s="440"/>
      <c r="CK114" s="440"/>
      <c r="CL114" s="440"/>
      <c r="CM114" s="440"/>
      <c r="CN114" s="729" t="str">
        <f t="shared" si="153"/>
        <v/>
      </c>
      <c r="CO114" s="729" t="str">
        <f t="shared" si="154"/>
        <v/>
      </c>
      <c r="CP114" s="729" t="str">
        <f t="shared" si="155"/>
        <v/>
      </c>
      <c r="CQ114" s="729" t="str">
        <f t="shared" si="156"/>
        <v/>
      </c>
      <c r="CR114" s="729" t="str">
        <f t="shared" si="157"/>
        <v/>
      </c>
      <c r="CS114" s="729" t="str">
        <f t="shared" si="158"/>
        <v/>
      </c>
      <c r="CT114" s="729" t="str">
        <f t="shared" si="159"/>
        <v/>
      </c>
      <c r="CU114" s="729" t="str">
        <f t="shared" si="160"/>
        <v/>
      </c>
      <c r="CV114" s="729" t="str">
        <f t="shared" si="161"/>
        <v/>
      </c>
      <c r="CW114" s="16" t="str">
        <f t="shared" si="162"/>
        <v/>
      </c>
      <c r="CX114" s="16" t="str">
        <f t="shared" si="163"/>
        <v/>
      </c>
      <c r="CY114" s="16" t="str">
        <f t="shared" si="164"/>
        <v/>
      </c>
      <c r="CZ114" s="650">
        <f t="shared" si="165"/>
        <v>0</v>
      </c>
      <c r="DB114" s="652"/>
      <c r="DC114" s="655">
        <f t="shared" si="113"/>
        <v>0</v>
      </c>
      <c r="DD114" s="654" t="str">
        <f t="shared" si="114"/>
        <v/>
      </c>
      <c r="DE114" s="650">
        <f t="shared" si="115"/>
        <v>0</v>
      </c>
      <c r="EG114" s="16">
        <f>IFERROR(VLOOKUP(B114,'SUBCATS INTERNAL USE'!A:D,3,0),10000)</f>
        <v>10000</v>
      </c>
      <c r="EH114" s="16">
        <f t="shared" si="116"/>
        <v>10000</v>
      </c>
      <c r="EI114" s="16">
        <f t="shared" si="117"/>
        <v>1</v>
      </c>
      <c r="EJ114" s="16">
        <f t="shared" si="167"/>
        <v>19</v>
      </c>
      <c r="EK114" s="16">
        <f>IFERROR(VLOOKUP(B114,'SUBCATS INTERNAL USE'!G:I,3,0), 10000)</f>
        <v>10000</v>
      </c>
      <c r="EN114" s="163">
        <f t="shared" si="118"/>
        <v>1</v>
      </c>
      <c r="EO114" s="163">
        <f t="shared" si="119"/>
        <v>1</v>
      </c>
      <c r="EP114" s="163">
        <f t="shared" si="120"/>
        <v>1</v>
      </c>
      <c r="EQ114" s="163">
        <f t="shared" si="121"/>
        <v>1</v>
      </c>
      <c r="ER114" s="163">
        <f t="shared" si="122"/>
        <v>1</v>
      </c>
      <c r="ES114" s="163">
        <f t="shared" si="123"/>
        <v>1</v>
      </c>
      <c r="ET114" s="163">
        <f t="shared" si="124"/>
        <v>1</v>
      </c>
      <c r="EU114" s="163">
        <f t="shared" si="125"/>
        <v>1</v>
      </c>
      <c r="EV114" s="163">
        <f t="shared" si="126"/>
        <v>0</v>
      </c>
      <c r="EW114" s="163">
        <f t="shared" si="127"/>
        <v>1</v>
      </c>
      <c r="EX114" s="163">
        <f t="shared" si="128"/>
        <v>1</v>
      </c>
      <c r="EY114" s="163">
        <f t="shared" si="129"/>
        <v>1</v>
      </c>
      <c r="EZ114" s="163">
        <f t="shared" si="130"/>
        <v>1</v>
      </c>
      <c r="FA114" s="163">
        <f t="shared" si="131"/>
        <v>1</v>
      </c>
      <c r="FB114" s="163">
        <f t="shared" si="132"/>
        <v>1</v>
      </c>
      <c r="FC114" s="163">
        <f t="shared" si="133"/>
        <v>14</v>
      </c>
      <c r="FD114" s="163">
        <f t="shared" si="134"/>
        <v>0</v>
      </c>
      <c r="FF114" s="16">
        <f t="shared" si="166"/>
        <v>0</v>
      </c>
      <c r="FG114" s="16" t="str">
        <f t="shared" si="172"/>
        <v>1</v>
      </c>
    </row>
    <row r="115" spans="1:163" s="52" customFormat="1" ht="11.25" customHeight="1">
      <c r="A115" s="1040">
        <v>101</v>
      </c>
      <c r="B115" s="490"/>
      <c r="C115" s="490" t="str">
        <f t="shared" si="98"/>
        <v/>
      </c>
      <c r="D115" s="490"/>
      <c r="E115" s="1040"/>
      <c r="F115" s="255"/>
      <c r="G115" s="1038"/>
      <c r="H115" s="1038"/>
      <c r="I115" s="1323"/>
      <c r="J115" s="24"/>
      <c r="K115" s="24"/>
      <c r="L115" s="24"/>
      <c r="M115" s="24"/>
      <c r="N115" s="24"/>
      <c r="O115" s="24"/>
      <c r="P115" s="101" t="str">
        <f t="shared" si="99"/>
        <v>MP</v>
      </c>
      <c r="Q115" s="493" t="str">
        <f t="shared" si="175"/>
        <v/>
      </c>
      <c r="R115" s="101"/>
      <c r="S115" s="257" t="e">
        <f t="shared" si="176"/>
        <v>#DIV/0!</v>
      </c>
      <c r="T115" s="1503">
        <f t="shared" si="173"/>
        <v>0</v>
      </c>
      <c r="U115" s="1477"/>
      <c r="V115" s="258"/>
      <c r="W115" s="102"/>
      <c r="X115" s="400">
        <f t="shared" si="135"/>
        <v>0</v>
      </c>
      <c r="Y115" s="913"/>
      <c r="Z115" s="299">
        <f t="shared" si="177"/>
        <v>0</v>
      </c>
      <c r="AA115" s="259">
        <f>ROUND(IFERROR(SUM($AI$6/$AI$7*Q115/O115)+('Inbound Freight New'!$A$3*CZ115/R115),0),2)</f>
        <v>0</v>
      </c>
      <c r="AB115" s="260">
        <f t="shared" si="101"/>
        <v>0</v>
      </c>
      <c r="AC115" s="259">
        <f t="shared" si="136"/>
        <v>0</v>
      </c>
      <c r="AD115" s="261"/>
      <c r="AE115" s="260">
        <f t="shared" si="102"/>
        <v>0</v>
      </c>
      <c r="AF115" s="262">
        <f t="shared" si="137"/>
        <v>0</v>
      </c>
      <c r="AG115" s="263">
        <f t="shared" si="103"/>
        <v>0</v>
      </c>
      <c r="AH115" s="316">
        <f t="shared" si="138"/>
        <v>0.02</v>
      </c>
      <c r="AI115" s="262">
        <f t="shared" si="139"/>
        <v>0</v>
      </c>
      <c r="AJ115" s="703">
        <f t="shared" si="140"/>
        <v>0</v>
      </c>
      <c r="AK115" s="1302">
        <f t="shared" si="141"/>
        <v>0</v>
      </c>
      <c r="AL115" s="703">
        <f t="shared" si="142"/>
        <v>0.02</v>
      </c>
      <c r="AM115" s="262">
        <f t="shared" si="178"/>
        <v>0</v>
      </c>
      <c r="AN115" s="102"/>
      <c r="AO115" s="102"/>
      <c r="AP115" s="264">
        <f t="shared" si="105"/>
        <v>0</v>
      </c>
      <c r="AQ115" s="265">
        <f t="shared" si="179"/>
        <v>0</v>
      </c>
      <c r="AR115" s="266">
        <f t="shared" si="143"/>
        <v>0</v>
      </c>
      <c r="AS115" s="265">
        <f t="shared" si="180"/>
        <v>0</v>
      </c>
      <c r="AT115" s="267">
        <f t="shared" si="107"/>
        <v>0</v>
      </c>
      <c r="AU115" s="268"/>
      <c r="AV115" s="267"/>
      <c r="AW115" s="24"/>
      <c r="AX115" s="24"/>
      <c r="AY115" s="487"/>
      <c r="AZ115" s="270"/>
      <c r="BA115" s="256"/>
      <c r="BB115" s="256"/>
      <c r="BC115" s="256"/>
      <c r="BD115" s="256"/>
      <c r="BE115" s="490"/>
      <c r="BF115" s="490" t="str">
        <f t="shared" si="174"/>
        <v/>
      </c>
      <c r="BG115" s="493" t="str">
        <f t="shared" si="108"/>
        <v/>
      </c>
      <c r="BH115" s="490"/>
      <c r="BI115" s="490"/>
      <c r="BJ115" s="490"/>
      <c r="BK115" s="490"/>
      <c r="BL115" s="490"/>
      <c r="BM115" s="490"/>
      <c r="BN115" s="319"/>
      <c r="BO115" s="319"/>
      <c r="BP115" s="319"/>
      <c r="BQ115" s="319" t="str">
        <f t="shared" si="109"/>
        <v/>
      </c>
      <c r="BR115" s="439" t="str">
        <f t="shared" si="144"/>
        <v/>
      </c>
      <c r="BS115" s="439" t="str">
        <f t="shared" si="145"/>
        <v/>
      </c>
      <c r="BT115" s="439" t="str">
        <f t="shared" si="146"/>
        <v/>
      </c>
      <c r="BU115" s="440" t="str">
        <f t="shared" si="168"/>
        <v/>
      </c>
      <c r="BV115" s="440" t="str">
        <f t="shared" si="169"/>
        <v/>
      </c>
      <c r="BW115" s="440" t="str">
        <f t="shared" si="170"/>
        <v/>
      </c>
      <c r="BX115" s="440" t="str">
        <f t="shared" si="171"/>
        <v/>
      </c>
      <c r="BY115" s="440" t="str">
        <f t="shared" si="110"/>
        <v/>
      </c>
      <c r="BZ115" s="440" t="str">
        <f t="shared" si="111"/>
        <v/>
      </c>
      <c r="CA115" s="440" t="str">
        <f t="shared" si="112"/>
        <v/>
      </c>
      <c r="CB115" s="663" t="str">
        <f t="shared" si="147"/>
        <v/>
      </c>
      <c r="CC115" s="663" t="str">
        <f t="shared" si="148"/>
        <v/>
      </c>
      <c r="CD115" s="663" t="str">
        <f t="shared" si="149"/>
        <v/>
      </c>
      <c r="CE115" s="663" t="str">
        <f t="shared" si="150"/>
        <v/>
      </c>
      <c r="CF115" s="663" t="str">
        <f t="shared" si="151"/>
        <v/>
      </c>
      <c r="CG115" s="439" t="str">
        <f t="shared" si="152"/>
        <v/>
      </c>
      <c r="CH115" s="440"/>
      <c r="CI115" s="440"/>
      <c r="CJ115" s="440"/>
      <c r="CK115" s="440"/>
      <c r="CL115" s="440"/>
      <c r="CM115" s="440"/>
      <c r="CN115" s="729" t="str">
        <f t="shared" si="153"/>
        <v/>
      </c>
      <c r="CO115" s="729" t="str">
        <f t="shared" si="154"/>
        <v/>
      </c>
      <c r="CP115" s="729" t="str">
        <f t="shared" si="155"/>
        <v/>
      </c>
      <c r="CQ115" s="729" t="str">
        <f t="shared" si="156"/>
        <v/>
      </c>
      <c r="CR115" s="729" t="str">
        <f t="shared" si="157"/>
        <v/>
      </c>
      <c r="CS115" s="729" t="str">
        <f t="shared" si="158"/>
        <v/>
      </c>
      <c r="CT115" s="729" t="str">
        <f t="shared" si="159"/>
        <v/>
      </c>
      <c r="CU115" s="729" t="str">
        <f t="shared" si="160"/>
        <v/>
      </c>
      <c r="CV115" s="729" t="str">
        <f t="shared" si="161"/>
        <v/>
      </c>
      <c r="CW115" s="16" t="str">
        <f t="shared" si="162"/>
        <v/>
      </c>
      <c r="CX115" s="16" t="str">
        <f t="shared" si="163"/>
        <v/>
      </c>
      <c r="CY115" s="16" t="str">
        <f t="shared" si="164"/>
        <v/>
      </c>
      <c r="CZ115" s="650">
        <f t="shared" si="165"/>
        <v>0</v>
      </c>
      <c r="DB115" s="652"/>
      <c r="DC115" s="655">
        <f t="shared" si="113"/>
        <v>0</v>
      </c>
      <c r="DD115" s="654" t="str">
        <f t="shared" si="114"/>
        <v/>
      </c>
      <c r="DE115" s="650">
        <f t="shared" si="115"/>
        <v>0</v>
      </c>
      <c r="EG115" s="16">
        <f>IFERROR(VLOOKUP(B115,'SUBCATS INTERNAL USE'!A:D,3,0),10000)</f>
        <v>10000</v>
      </c>
      <c r="EH115" s="16">
        <f t="shared" si="116"/>
        <v>10000</v>
      </c>
      <c r="EI115" s="16">
        <f t="shared" si="117"/>
        <v>1</v>
      </c>
      <c r="EJ115" s="16">
        <f t="shared" si="167"/>
        <v>19</v>
      </c>
      <c r="EK115" s="16">
        <f>IFERROR(VLOOKUP(B115,'SUBCATS INTERNAL USE'!G:I,3,0), 10000)</f>
        <v>10000</v>
      </c>
      <c r="EN115" s="163">
        <f t="shared" si="118"/>
        <v>1</v>
      </c>
      <c r="EO115" s="163">
        <f t="shared" si="119"/>
        <v>1</v>
      </c>
      <c r="EP115" s="163">
        <f t="shared" si="120"/>
        <v>1</v>
      </c>
      <c r="EQ115" s="163">
        <f t="shared" si="121"/>
        <v>1</v>
      </c>
      <c r="ER115" s="163">
        <f t="shared" si="122"/>
        <v>1</v>
      </c>
      <c r="ES115" s="163">
        <f t="shared" si="123"/>
        <v>1</v>
      </c>
      <c r="ET115" s="163">
        <f t="shared" si="124"/>
        <v>1</v>
      </c>
      <c r="EU115" s="163">
        <f t="shared" si="125"/>
        <v>1</v>
      </c>
      <c r="EV115" s="163">
        <f t="shared" si="126"/>
        <v>0</v>
      </c>
      <c r="EW115" s="163">
        <f t="shared" si="127"/>
        <v>1</v>
      </c>
      <c r="EX115" s="163">
        <f t="shared" si="128"/>
        <v>1</v>
      </c>
      <c r="EY115" s="163">
        <f t="shared" si="129"/>
        <v>1</v>
      </c>
      <c r="EZ115" s="163">
        <f t="shared" si="130"/>
        <v>1</v>
      </c>
      <c r="FA115" s="163">
        <f t="shared" si="131"/>
        <v>1</v>
      </c>
      <c r="FB115" s="163">
        <f t="shared" si="132"/>
        <v>1</v>
      </c>
      <c r="FC115" s="163">
        <f t="shared" si="133"/>
        <v>14</v>
      </c>
      <c r="FD115" s="163">
        <f t="shared" si="134"/>
        <v>0</v>
      </c>
      <c r="FF115" s="16">
        <f t="shared" si="166"/>
        <v>0</v>
      </c>
      <c r="FG115" s="16" t="str">
        <f t="shared" si="172"/>
        <v>1</v>
      </c>
    </row>
    <row r="116" spans="1:163" s="52" customFormat="1" ht="11.25" customHeight="1">
      <c r="A116" s="1040">
        <v>102</v>
      </c>
      <c r="B116" s="490"/>
      <c r="C116" s="490" t="str">
        <f t="shared" si="98"/>
        <v/>
      </c>
      <c r="D116" s="490"/>
      <c r="E116" s="1040"/>
      <c r="F116" s="255"/>
      <c r="G116" s="1038"/>
      <c r="H116" s="1038"/>
      <c r="I116" s="1323"/>
      <c r="J116" s="24"/>
      <c r="K116" s="24"/>
      <c r="L116" s="24"/>
      <c r="M116" s="24"/>
      <c r="N116" s="24"/>
      <c r="O116" s="24"/>
      <c r="P116" s="101" t="str">
        <f t="shared" si="99"/>
        <v>MP</v>
      </c>
      <c r="Q116" s="493" t="str">
        <f t="shared" si="175"/>
        <v/>
      </c>
      <c r="R116" s="101"/>
      <c r="S116" s="257" t="e">
        <f t="shared" si="176"/>
        <v>#DIV/0!</v>
      </c>
      <c r="T116" s="1503">
        <f t="shared" si="173"/>
        <v>0</v>
      </c>
      <c r="U116" s="1477"/>
      <c r="V116" s="258"/>
      <c r="W116" s="102"/>
      <c r="X116" s="400">
        <f t="shared" si="135"/>
        <v>0</v>
      </c>
      <c r="Y116" s="913"/>
      <c r="Z116" s="299">
        <f t="shared" si="177"/>
        <v>0</v>
      </c>
      <c r="AA116" s="259">
        <f>ROUND(IFERROR(SUM($AI$6/$AI$7*Q116/O116)+('Inbound Freight New'!$A$3*CZ116/R116),0),2)</f>
        <v>0</v>
      </c>
      <c r="AB116" s="260">
        <f t="shared" si="101"/>
        <v>0</v>
      </c>
      <c r="AC116" s="259">
        <f t="shared" si="136"/>
        <v>0</v>
      </c>
      <c r="AD116" s="261"/>
      <c r="AE116" s="260">
        <f t="shared" si="102"/>
        <v>0</v>
      </c>
      <c r="AF116" s="262">
        <f t="shared" si="137"/>
        <v>0</v>
      </c>
      <c r="AG116" s="263">
        <f t="shared" si="103"/>
        <v>0</v>
      </c>
      <c r="AH116" s="316">
        <f t="shared" si="138"/>
        <v>0.02</v>
      </c>
      <c r="AI116" s="262">
        <f t="shared" si="139"/>
        <v>0</v>
      </c>
      <c r="AJ116" s="703">
        <f t="shared" si="140"/>
        <v>0</v>
      </c>
      <c r="AK116" s="1302">
        <f t="shared" si="141"/>
        <v>0</v>
      </c>
      <c r="AL116" s="703">
        <f t="shared" si="142"/>
        <v>0.02</v>
      </c>
      <c r="AM116" s="262">
        <f t="shared" si="178"/>
        <v>0</v>
      </c>
      <c r="AN116" s="102"/>
      <c r="AO116" s="102"/>
      <c r="AP116" s="264">
        <f t="shared" si="105"/>
        <v>0</v>
      </c>
      <c r="AQ116" s="265">
        <f t="shared" si="179"/>
        <v>0</v>
      </c>
      <c r="AR116" s="266">
        <f t="shared" si="143"/>
        <v>0</v>
      </c>
      <c r="AS116" s="265">
        <f t="shared" si="180"/>
        <v>0</v>
      </c>
      <c r="AT116" s="267">
        <f t="shared" si="107"/>
        <v>0</v>
      </c>
      <c r="AU116" s="268"/>
      <c r="AV116" s="267"/>
      <c r="AW116" s="24"/>
      <c r="AX116" s="24"/>
      <c r="AY116" s="487"/>
      <c r="AZ116" s="270"/>
      <c r="BA116" s="256"/>
      <c r="BB116" s="256"/>
      <c r="BC116" s="256"/>
      <c r="BD116" s="256"/>
      <c r="BE116" s="490"/>
      <c r="BF116" s="490" t="str">
        <f t="shared" si="174"/>
        <v/>
      </c>
      <c r="BG116" s="493" t="str">
        <f t="shared" si="108"/>
        <v/>
      </c>
      <c r="BH116" s="490"/>
      <c r="BI116" s="490"/>
      <c r="BJ116" s="490"/>
      <c r="BK116" s="490"/>
      <c r="BL116" s="490"/>
      <c r="BM116" s="490"/>
      <c r="BN116" s="319"/>
      <c r="BO116" s="319"/>
      <c r="BP116" s="319"/>
      <c r="BQ116" s="319" t="str">
        <f t="shared" si="109"/>
        <v/>
      </c>
      <c r="BR116" s="439" t="str">
        <f t="shared" si="144"/>
        <v/>
      </c>
      <c r="BS116" s="439" t="str">
        <f t="shared" si="145"/>
        <v/>
      </c>
      <c r="BT116" s="439" t="str">
        <f t="shared" si="146"/>
        <v/>
      </c>
      <c r="BU116" s="440" t="str">
        <f t="shared" si="168"/>
        <v/>
      </c>
      <c r="BV116" s="440" t="str">
        <f t="shared" si="169"/>
        <v/>
      </c>
      <c r="BW116" s="440" t="str">
        <f t="shared" si="170"/>
        <v/>
      </c>
      <c r="BX116" s="440" t="str">
        <f t="shared" si="171"/>
        <v/>
      </c>
      <c r="BY116" s="440" t="str">
        <f t="shared" si="110"/>
        <v/>
      </c>
      <c r="BZ116" s="440" t="str">
        <f t="shared" si="111"/>
        <v/>
      </c>
      <c r="CA116" s="440" t="str">
        <f t="shared" si="112"/>
        <v/>
      </c>
      <c r="CB116" s="663" t="str">
        <f t="shared" si="147"/>
        <v/>
      </c>
      <c r="CC116" s="663" t="str">
        <f t="shared" si="148"/>
        <v/>
      </c>
      <c r="CD116" s="663" t="str">
        <f t="shared" si="149"/>
        <v/>
      </c>
      <c r="CE116" s="663" t="str">
        <f t="shared" si="150"/>
        <v/>
      </c>
      <c r="CF116" s="663" t="str">
        <f t="shared" si="151"/>
        <v/>
      </c>
      <c r="CG116" s="439" t="str">
        <f t="shared" si="152"/>
        <v/>
      </c>
      <c r="CH116" s="440"/>
      <c r="CI116" s="440"/>
      <c r="CJ116" s="440"/>
      <c r="CK116" s="440"/>
      <c r="CL116" s="440"/>
      <c r="CM116" s="440"/>
      <c r="CN116" s="729" t="str">
        <f t="shared" si="153"/>
        <v/>
      </c>
      <c r="CO116" s="729" t="str">
        <f t="shared" si="154"/>
        <v/>
      </c>
      <c r="CP116" s="729" t="str">
        <f t="shared" si="155"/>
        <v/>
      </c>
      <c r="CQ116" s="729" t="str">
        <f t="shared" si="156"/>
        <v/>
      </c>
      <c r="CR116" s="729" t="str">
        <f t="shared" si="157"/>
        <v/>
      </c>
      <c r="CS116" s="729" t="str">
        <f t="shared" si="158"/>
        <v/>
      </c>
      <c r="CT116" s="729" t="str">
        <f t="shared" si="159"/>
        <v/>
      </c>
      <c r="CU116" s="729" t="str">
        <f t="shared" si="160"/>
        <v/>
      </c>
      <c r="CV116" s="729" t="str">
        <f t="shared" si="161"/>
        <v/>
      </c>
      <c r="CW116" s="16" t="str">
        <f t="shared" si="162"/>
        <v/>
      </c>
      <c r="CX116" s="16" t="str">
        <f t="shared" si="163"/>
        <v/>
      </c>
      <c r="CY116" s="16" t="str">
        <f t="shared" si="164"/>
        <v/>
      </c>
      <c r="CZ116" s="650">
        <f t="shared" si="165"/>
        <v>0</v>
      </c>
      <c r="DB116" s="652"/>
      <c r="DC116" s="655">
        <f t="shared" si="113"/>
        <v>0</v>
      </c>
      <c r="DD116" s="654" t="str">
        <f t="shared" si="114"/>
        <v/>
      </c>
      <c r="DE116" s="650">
        <f t="shared" si="115"/>
        <v>0</v>
      </c>
      <c r="EG116" s="16">
        <f>IFERROR(VLOOKUP(B116,'SUBCATS INTERNAL USE'!A:D,3,0),10000)</f>
        <v>10000</v>
      </c>
      <c r="EH116" s="16">
        <f t="shared" si="116"/>
        <v>10000</v>
      </c>
      <c r="EI116" s="16">
        <f t="shared" si="117"/>
        <v>1</v>
      </c>
      <c r="EJ116" s="16">
        <f t="shared" si="167"/>
        <v>19</v>
      </c>
      <c r="EK116" s="16">
        <f>IFERROR(VLOOKUP(B116,'SUBCATS INTERNAL USE'!G:I,3,0), 10000)</f>
        <v>10000</v>
      </c>
      <c r="EN116" s="163">
        <f t="shared" si="118"/>
        <v>1</v>
      </c>
      <c r="EO116" s="163">
        <f t="shared" si="119"/>
        <v>1</v>
      </c>
      <c r="EP116" s="163">
        <f t="shared" si="120"/>
        <v>1</v>
      </c>
      <c r="EQ116" s="163">
        <f t="shared" si="121"/>
        <v>1</v>
      </c>
      <c r="ER116" s="163">
        <f t="shared" si="122"/>
        <v>1</v>
      </c>
      <c r="ES116" s="163">
        <f t="shared" si="123"/>
        <v>1</v>
      </c>
      <c r="ET116" s="163">
        <f t="shared" si="124"/>
        <v>1</v>
      </c>
      <c r="EU116" s="163">
        <f t="shared" si="125"/>
        <v>1</v>
      </c>
      <c r="EV116" s="163">
        <f t="shared" si="126"/>
        <v>0</v>
      </c>
      <c r="EW116" s="163">
        <f t="shared" si="127"/>
        <v>1</v>
      </c>
      <c r="EX116" s="163">
        <f t="shared" si="128"/>
        <v>1</v>
      </c>
      <c r="EY116" s="163">
        <f t="shared" si="129"/>
        <v>1</v>
      </c>
      <c r="EZ116" s="163">
        <f t="shared" si="130"/>
        <v>1</v>
      </c>
      <c r="FA116" s="163">
        <f t="shared" si="131"/>
        <v>1</v>
      </c>
      <c r="FB116" s="163">
        <f t="shared" si="132"/>
        <v>1</v>
      </c>
      <c r="FC116" s="163">
        <f t="shared" si="133"/>
        <v>14</v>
      </c>
      <c r="FD116" s="163">
        <f t="shared" si="134"/>
        <v>0</v>
      </c>
      <c r="FF116" s="16">
        <f t="shared" si="166"/>
        <v>0</v>
      </c>
      <c r="FG116" s="16" t="str">
        <f t="shared" si="172"/>
        <v>1</v>
      </c>
    </row>
    <row r="117" spans="1:163" s="52" customFormat="1" ht="11.25" customHeight="1">
      <c r="A117" s="1040">
        <v>103</v>
      </c>
      <c r="B117" s="490"/>
      <c r="C117" s="490" t="str">
        <f t="shared" si="98"/>
        <v/>
      </c>
      <c r="D117" s="490"/>
      <c r="E117" s="1040"/>
      <c r="F117" s="255"/>
      <c r="G117" s="1038"/>
      <c r="H117" s="1038"/>
      <c r="I117" s="1323"/>
      <c r="J117" s="24"/>
      <c r="K117" s="24"/>
      <c r="L117" s="24"/>
      <c r="M117" s="24"/>
      <c r="N117" s="24"/>
      <c r="O117" s="24"/>
      <c r="P117" s="101" t="str">
        <f t="shared" si="99"/>
        <v>MP</v>
      </c>
      <c r="Q117" s="493" t="str">
        <f t="shared" si="175"/>
        <v/>
      </c>
      <c r="R117" s="101"/>
      <c r="S117" s="257" t="e">
        <f t="shared" si="176"/>
        <v>#DIV/0!</v>
      </c>
      <c r="T117" s="1503">
        <f t="shared" si="173"/>
        <v>0</v>
      </c>
      <c r="U117" s="1477"/>
      <c r="V117" s="258"/>
      <c r="W117" s="102"/>
      <c r="X117" s="400">
        <f t="shared" si="135"/>
        <v>0</v>
      </c>
      <c r="Y117" s="913"/>
      <c r="Z117" s="299">
        <f t="shared" si="177"/>
        <v>0</v>
      </c>
      <c r="AA117" s="259">
        <f>ROUND(IFERROR(SUM($AI$6/$AI$7*Q117/O117)+('Inbound Freight New'!$A$3*CZ117/R117),0),2)</f>
        <v>0</v>
      </c>
      <c r="AB117" s="260">
        <f t="shared" si="101"/>
        <v>0</v>
      </c>
      <c r="AC117" s="259">
        <f t="shared" si="136"/>
        <v>0</v>
      </c>
      <c r="AD117" s="261"/>
      <c r="AE117" s="260">
        <f t="shared" si="102"/>
        <v>0</v>
      </c>
      <c r="AF117" s="262">
        <f t="shared" si="137"/>
        <v>0</v>
      </c>
      <c r="AG117" s="263">
        <f t="shared" si="103"/>
        <v>0</v>
      </c>
      <c r="AH117" s="316">
        <f t="shared" si="138"/>
        <v>0.02</v>
      </c>
      <c r="AI117" s="262">
        <f t="shared" si="139"/>
        <v>0</v>
      </c>
      <c r="AJ117" s="703">
        <f t="shared" si="140"/>
        <v>0</v>
      </c>
      <c r="AK117" s="1302">
        <f t="shared" si="141"/>
        <v>0</v>
      </c>
      <c r="AL117" s="703">
        <f t="shared" si="142"/>
        <v>0.02</v>
      </c>
      <c r="AM117" s="262">
        <f t="shared" si="178"/>
        <v>0</v>
      </c>
      <c r="AN117" s="102"/>
      <c r="AO117" s="102"/>
      <c r="AP117" s="264">
        <f t="shared" si="105"/>
        <v>0</v>
      </c>
      <c r="AQ117" s="265">
        <f t="shared" si="179"/>
        <v>0</v>
      </c>
      <c r="AR117" s="266">
        <f t="shared" si="143"/>
        <v>0</v>
      </c>
      <c r="AS117" s="265">
        <f t="shared" si="180"/>
        <v>0</v>
      </c>
      <c r="AT117" s="267">
        <f t="shared" si="107"/>
        <v>0</v>
      </c>
      <c r="AU117" s="268"/>
      <c r="AV117" s="267"/>
      <c r="AW117" s="24"/>
      <c r="AX117" s="24"/>
      <c r="AY117" s="487"/>
      <c r="AZ117" s="270"/>
      <c r="BA117" s="256"/>
      <c r="BB117" s="256"/>
      <c r="BC117" s="256"/>
      <c r="BD117" s="256"/>
      <c r="BE117" s="490"/>
      <c r="BF117" s="490" t="str">
        <f t="shared" si="174"/>
        <v/>
      </c>
      <c r="BG117" s="493" t="str">
        <f t="shared" si="108"/>
        <v/>
      </c>
      <c r="BH117" s="490"/>
      <c r="BI117" s="490"/>
      <c r="BJ117" s="490"/>
      <c r="BK117" s="490"/>
      <c r="BL117" s="490"/>
      <c r="BM117" s="490"/>
      <c r="BN117" s="319"/>
      <c r="BO117" s="319"/>
      <c r="BP117" s="319"/>
      <c r="BQ117" s="319" t="str">
        <f t="shared" si="109"/>
        <v/>
      </c>
      <c r="BR117" s="439" t="str">
        <f t="shared" si="144"/>
        <v/>
      </c>
      <c r="BS117" s="439" t="str">
        <f t="shared" si="145"/>
        <v/>
      </c>
      <c r="BT117" s="439" t="str">
        <f t="shared" si="146"/>
        <v/>
      </c>
      <c r="BU117" s="440" t="str">
        <f t="shared" si="168"/>
        <v/>
      </c>
      <c r="BV117" s="440" t="str">
        <f t="shared" si="169"/>
        <v/>
      </c>
      <c r="BW117" s="440" t="str">
        <f t="shared" si="170"/>
        <v/>
      </c>
      <c r="BX117" s="440" t="str">
        <f t="shared" si="171"/>
        <v/>
      </c>
      <c r="BY117" s="440" t="str">
        <f t="shared" si="110"/>
        <v/>
      </c>
      <c r="BZ117" s="440" t="str">
        <f t="shared" si="111"/>
        <v/>
      </c>
      <c r="CA117" s="440" t="str">
        <f t="shared" si="112"/>
        <v/>
      </c>
      <c r="CB117" s="663" t="str">
        <f t="shared" si="147"/>
        <v/>
      </c>
      <c r="CC117" s="663" t="str">
        <f t="shared" si="148"/>
        <v/>
      </c>
      <c r="CD117" s="663" t="str">
        <f t="shared" si="149"/>
        <v/>
      </c>
      <c r="CE117" s="663" t="str">
        <f t="shared" si="150"/>
        <v/>
      </c>
      <c r="CF117" s="663" t="str">
        <f t="shared" si="151"/>
        <v/>
      </c>
      <c r="CG117" s="439" t="str">
        <f t="shared" si="152"/>
        <v/>
      </c>
      <c r="CH117" s="440"/>
      <c r="CI117" s="440"/>
      <c r="CJ117" s="440"/>
      <c r="CK117" s="440"/>
      <c r="CL117" s="440"/>
      <c r="CM117" s="440"/>
      <c r="CN117" s="729" t="str">
        <f t="shared" si="153"/>
        <v/>
      </c>
      <c r="CO117" s="729" t="str">
        <f t="shared" si="154"/>
        <v/>
      </c>
      <c r="CP117" s="729" t="str">
        <f t="shared" si="155"/>
        <v/>
      </c>
      <c r="CQ117" s="729" t="str">
        <f t="shared" si="156"/>
        <v/>
      </c>
      <c r="CR117" s="729" t="str">
        <f t="shared" si="157"/>
        <v/>
      </c>
      <c r="CS117" s="729" t="str">
        <f t="shared" si="158"/>
        <v/>
      </c>
      <c r="CT117" s="729" t="str">
        <f t="shared" si="159"/>
        <v/>
      </c>
      <c r="CU117" s="729" t="str">
        <f t="shared" si="160"/>
        <v/>
      </c>
      <c r="CV117" s="729" t="str">
        <f t="shared" si="161"/>
        <v/>
      </c>
      <c r="CW117" s="16" t="str">
        <f t="shared" si="162"/>
        <v/>
      </c>
      <c r="CX117" s="16" t="str">
        <f t="shared" si="163"/>
        <v/>
      </c>
      <c r="CY117" s="16" t="str">
        <f t="shared" si="164"/>
        <v/>
      </c>
      <c r="CZ117" s="650">
        <f t="shared" si="165"/>
        <v>0</v>
      </c>
      <c r="DB117" s="652"/>
      <c r="DC117" s="655">
        <f t="shared" si="113"/>
        <v>0</v>
      </c>
      <c r="DD117" s="654" t="str">
        <f t="shared" si="114"/>
        <v/>
      </c>
      <c r="DE117" s="650">
        <f t="shared" si="115"/>
        <v>0</v>
      </c>
      <c r="EG117" s="16">
        <f>IFERROR(VLOOKUP(B117,'SUBCATS INTERNAL USE'!A:D,3,0),10000)</f>
        <v>10000</v>
      </c>
      <c r="EH117" s="16">
        <f t="shared" si="116"/>
        <v>10000</v>
      </c>
      <c r="EI117" s="16">
        <f t="shared" si="117"/>
        <v>1</v>
      </c>
      <c r="EJ117" s="16">
        <f t="shared" si="167"/>
        <v>19</v>
      </c>
      <c r="EK117" s="16">
        <f>IFERROR(VLOOKUP(B117,'SUBCATS INTERNAL USE'!G:I,3,0), 10000)</f>
        <v>10000</v>
      </c>
      <c r="EN117" s="163">
        <f t="shared" si="118"/>
        <v>1</v>
      </c>
      <c r="EO117" s="163">
        <f t="shared" si="119"/>
        <v>1</v>
      </c>
      <c r="EP117" s="163">
        <f t="shared" si="120"/>
        <v>1</v>
      </c>
      <c r="EQ117" s="163">
        <f t="shared" si="121"/>
        <v>1</v>
      </c>
      <c r="ER117" s="163">
        <f t="shared" si="122"/>
        <v>1</v>
      </c>
      <c r="ES117" s="163">
        <f t="shared" si="123"/>
        <v>1</v>
      </c>
      <c r="ET117" s="163">
        <f t="shared" si="124"/>
        <v>1</v>
      </c>
      <c r="EU117" s="163">
        <f t="shared" si="125"/>
        <v>1</v>
      </c>
      <c r="EV117" s="163">
        <f t="shared" si="126"/>
        <v>0</v>
      </c>
      <c r="EW117" s="163">
        <f t="shared" si="127"/>
        <v>1</v>
      </c>
      <c r="EX117" s="163">
        <f t="shared" si="128"/>
        <v>1</v>
      </c>
      <c r="EY117" s="163">
        <f t="shared" si="129"/>
        <v>1</v>
      </c>
      <c r="EZ117" s="163">
        <f t="shared" si="130"/>
        <v>1</v>
      </c>
      <c r="FA117" s="163">
        <f t="shared" si="131"/>
        <v>1</v>
      </c>
      <c r="FB117" s="163">
        <f t="shared" si="132"/>
        <v>1</v>
      </c>
      <c r="FC117" s="163">
        <f t="shared" si="133"/>
        <v>14</v>
      </c>
      <c r="FD117" s="163">
        <f t="shared" si="134"/>
        <v>0</v>
      </c>
      <c r="FF117" s="16">
        <f t="shared" si="166"/>
        <v>0</v>
      </c>
      <c r="FG117" s="16" t="str">
        <f t="shared" si="172"/>
        <v>1</v>
      </c>
    </row>
    <row r="118" spans="1:163" s="52" customFormat="1" ht="11.25" customHeight="1">
      <c r="A118" s="1040">
        <v>104</v>
      </c>
      <c r="B118" s="490"/>
      <c r="C118" s="490" t="str">
        <f t="shared" si="98"/>
        <v/>
      </c>
      <c r="D118" s="490"/>
      <c r="E118" s="1040"/>
      <c r="F118" s="255"/>
      <c r="G118" s="1038"/>
      <c r="H118" s="1038"/>
      <c r="I118" s="1323"/>
      <c r="J118" s="24"/>
      <c r="K118" s="24"/>
      <c r="L118" s="24"/>
      <c r="M118" s="24"/>
      <c r="N118" s="24"/>
      <c r="O118" s="24"/>
      <c r="P118" s="101" t="str">
        <f t="shared" si="99"/>
        <v>MP</v>
      </c>
      <c r="Q118" s="493" t="str">
        <f t="shared" si="175"/>
        <v/>
      </c>
      <c r="R118" s="101"/>
      <c r="S118" s="257" t="e">
        <f t="shared" si="176"/>
        <v>#DIV/0!</v>
      </c>
      <c r="T118" s="1503">
        <f t="shared" si="173"/>
        <v>0</v>
      </c>
      <c r="U118" s="1477"/>
      <c r="V118" s="258"/>
      <c r="W118" s="102"/>
      <c r="X118" s="400">
        <f t="shared" si="135"/>
        <v>0</v>
      </c>
      <c r="Y118" s="913"/>
      <c r="Z118" s="299">
        <f t="shared" si="177"/>
        <v>0</v>
      </c>
      <c r="AA118" s="259">
        <f>ROUND(IFERROR(SUM($AI$6/$AI$7*Q118/O118)+('Inbound Freight New'!$A$3*CZ118/R118),0),2)</f>
        <v>0</v>
      </c>
      <c r="AB118" s="260">
        <f t="shared" si="101"/>
        <v>0</v>
      </c>
      <c r="AC118" s="259">
        <f t="shared" si="136"/>
        <v>0</v>
      </c>
      <c r="AD118" s="261"/>
      <c r="AE118" s="260">
        <f t="shared" si="102"/>
        <v>0</v>
      </c>
      <c r="AF118" s="262">
        <f t="shared" si="137"/>
        <v>0</v>
      </c>
      <c r="AG118" s="263">
        <f t="shared" si="103"/>
        <v>0</v>
      </c>
      <c r="AH118" s="316">
        <f t="shared" si="138"/>
        <v>0.02</v>
      </c>
      <c r="AI118" s="262">
        <f t="shared" si="139"/>
        <v>0</v>
      </c>
      <c r="AJ118" s="703">
        <f t="shared" si="140"/>
        <v>0</v>
      </c>
      <c r="AK118" s="1302">
        <f t="shared" si="141"/>
        <v>0</v>
      </c>
      <c r="AL118" s="703">
        <f t="shared" si="142"/>
        <v>0.02</v>
      </c>
      <c r="AM118" s="262">
        <f t="shared" si="178"/>
        <v>0</v>
      </c>
      <c r="AN118" s="102"/>
      <c r="AO118" s="102"/>
      <c r="AP118" s="264">
        <f t="shared" si="105"/>
        <v>0</v>
      </c>
      <c r="AQ118" s="265">
        <f t="shared" si="179"/>
        <v>0</v>
      </c>
      <c r="AR118" s="266">
        <f t="shared" si="143"/>
        <v>0</v>
      </c>
      <c r="AS118" s="265">
        <f t="shared" si="180"/>
        <v>0</v>
      </c>
      <c r="AT118" s="267">
        <f t="shared" si="107"/>
        <v>0</v>
      </c>
      <c r="AU118" s="268"/>
      <c r="AV118" s="267"/>
      <c r="AW118" s="24"/>
      <c r="AX118" s="24"/>
      <c r="AY118" s="487"/>
      <c r="AZ118" s="270"/>
      <c r="BA118" s="256"/>
      <c r="BB118" s="256"/>
      <c r="BC118" s="256"/>
      <c r="BD118" s="256"/>
      <c r="BE118" s="490"/>
      <c r="BF118" s="490" t="str">
        <f t="shared" si="174"/>
        <v/>
      </c>
      <c r="BG118" s="493" t="str">
        <f t="shared" si="108"/>
        <v/>
      </c>
      <c r="BH118" s="490"/>
      <c r="BI118" s="490"/>
      <c r="BJ118" s="490"/>
      <c r="BK118" s="490"/>
      <c r="BL118" s="490"/>
      <c r="BM118" s="490"/>
      <c r="BN118" s="319"/>
      <c r="BO118" s="319"/>
      <c r="BP118" s="319"/>
      <c r="BQ118" s="319" t="str">
        <f t="shared" si="109"/>
        <v/>
      </c>
      <c r="BR118" s="439" t="str">
        <f t="shared" si="144"/>
        <v/>
      </c>
      <c r="BS118" s="439" t="str">
        <f t="shared" si="145"/>
        <v/>
      </c>
      <c r="BT118" s="439" t="str">
        <f t="shared" si="146"/>
        <v/>
      </c>
      <c r="BU118" s="440" t="str">
        <f t="shared" si="168"/>
        <v/>
      </c>
      <c r="BV118" s="440" t="str">
        <f t="shared" si="169"/>
        <v/>
      </c>
      <c r="BW118" s="440" t="str">
        <f t="shared" si="170"/>
        <v/>
      </c>
      <c r="BX118" s="440" t="str">
        <f t="shared" si="171"/>
        <v/>
      </c>
      <c r="BY118" s="440" t="str">
        <f t="shared" si="110"/>
        <v/>
      </c>
      <c r="BZ118" s="440" t="str">
        <f t="shared" si="111"/>
        <v/>
      </c>
      <c r="CA118" s="440" t="str">
        <f t="shared" si="112"/>
        <v/>
      </c>
      <c r="CB118" s="663" t="str">
        <f t="shared" si="147"/>
        <v/>
      </c>
      <c r="CC118" s="663" t="str">
        <f t="shared" si="148"/>
        <v/>
      </c>
      <c r="CD118" s="663" t="str">
        <f t="shared" si="149"/>
        <v/>
      </c>
      <c r="CE118" s="663" t="str">
        <f t="shared" si="150"/>
        <v/>
      </c>
      <c r="CF118" s="663" t="str">
        <f t="shared" si="151"/>
        <v/>
      </c>
      <c r="CG118" s="439" t="str">
        <f t="shared" si="152"/>
        <v/>
      </c>
      <c r="CH118" s="440"/>
      <c r="CI118" s="440"/>
      <c r="CJ118" s="440"/>
      <c r="CK118" s="440"/>
      <c r="CL118" s="440"/>
      <c r="CM118" s="440"/>
      <c r="CN118" s="729" t="str">
        <f t="shared" si="153"/>
        <v/>
      </c>
      <c r="CO118" s="729" t="str">
        <f t="shared" si="154"/>
        <v/>
      </c>
      <c r="CP118" s="729" t="str">
        <f t="shared" si="155"/>
        <v/>
      </c>
      <c r="CQ118" s="729" t="str">
        <f t="shared" si="156"/>
        <v/>
      </c>
      <c r="CR118" s="729" t="str">
        <f t="shared" si="157"/>
        <v/>
      </c>
      <c r="CS118" s="729" t="str">
        <f t="shared" si="158"/>
        <v/>
      </c>
      <c r="CT118" s="729" t="str">
        <f t="shared" si="159"/>
        <v/>
      </c>
      <c r="CU118" s="729" t="str">
        <f t="shared" si="160"/>
        <v/>
      </c>
      <c r="CV118" s="729" t="str">
        <f t="shared" si="161"/>
        <v/>
      </c>
      <c r="CW118" s="16" t="str">
        <f t="shared" si="162"/>
        <v/>
      </c>
      <c r="CX118" s="16" t="str">
        <f t="shared" si="163"/>
        <v/>
      </c>
      <c r="CY118" s="16" t="str">
        <f t="shared" si="164"/>
        <v/>
      </c>
      <c r="CZ118" s="650">
        <f t="shared" si="165"/>
        <v>0</v>
      </c>
      <c r="DB118" s="652"/>
      <c r="DC118" s="655">
        <f t="shared" si="113"/>
        <v>0</v>
      </c>
      <c r="DD118" s="654" t="str">
        <f t="shared" si="114"/>
        <v/>
      </c>
      <c r="DE118" s="650">
        <f t="shared" si="115"/>
        <v>0</v>
      </c>
      <c r="EG118" s="16">
        <f>IFERROR(VLOOKUP(B118,'SUBCATS INTERNAL USE'!A:D,3,0),10000)</f>
        <v>10000</v>
      </c>
      <c r="EH118" s="16">
        <f t="shared" si="116"/>
        <v>10000</v>
      </c>
      <c r="EI118" s="16">
        <f t="shared" si="117"/>
        <v>1</v>
      </c>
      <c r="EJ118" s="16">
        <f t="shared" si="167"/>
        <v>19</v>
      </c>
      <c r="EK118" s="16">
        <f>IFERROR(VLOOKUP(B118,'SUBCATS INTERNAL USE'!G:I,3,0), 10000)</f>
        <v>10000</v>
      </c>
      <c r="EN118" s="163">
        <f t="shared" si="118"/>
        <v>1</v>
      </c>
      <c r="EO118" s="163">
        <f t="shared" si="119"/>
        <v>1</v>
      </c>
      <c r="EP118" s="163">
        <f t="shared" si="120"/>
        <v>1</v>
      </c>
      <c r="EQ118" s="163">
        <f t="shared" si="121"/>
        <v>1</v>
      </c>
      <c r="ER118" s="163">
        <f t="shared" si="122"/>
        <v>1</v>
      </c>
      <c r="ES118" s="163">
        <f t="shared" si="123"/>
        <v>1</v>
      </c>
      <c r="ET118" s="163">
        <f t="shared" si="124"/>
        <v>1</v>
      </c>
      <c r="EU118" s="163">
        <f t="shared" si="125"/>
        <v>1</v>
      </c>
      <c r="EV118" s="163">
        <f t="shared" si="126"/>
        <v>0</v>
      </c>
      <c r="EW118" s="163">
        <f t="shared" si="127"/>
        <v>1</v>
      </c>
      <c r="EX118" s="163">
        <f t="shared" si="128"/>
        <v>1</v>
      </c>
      <c r="EY118" s="163">
        <f t="shared" si="129"/>
        <v>1</v>
      </c>
      <c r="EZ118" s="163">
        <f t="shared" si="130"/>
        <v>1</v>
      </c>
      <c r="FA118" s="163">
        <f t="shared" si="131"/>
        <v>1</v>
      </c>
      <c r="FB118" s="163">
        <f t="shared" si="132"/>
        <v>1</v>
      </c>
      <c r="FC118" s="163">
        <f t="shared" si="133"/>
        <v>14</v>
      </c>
      <c r="FD118" s="163">
        <f t="shared" si="134"/>
        <v>0</v>
      </c>
      <c r="FF118" s="16">
        <f t="shared" si="166"/>
        <v>0</v>
      </c>
      <c r="FG118" s="16" t="str">
        <f t="shared" si="172"/>
        <v>1</v>
      </c>
    </row>
    <row r="119" spans="1:163" s="52" customFormat="1" ht="11.25" customHeight="1">
      <c r="A119" s="1040">
        <v>105</v>
      </c>
      <c r="B119" s="490"/>
      <c r="C119" s="490" t="str">
        <f t="shared" si="98"/>
        <v/>
      </c>
      <c r="D119" s="490"/>
      <c r="E119" s="1040"/>
      <c r="F119" s="255"/>
      <c r="G119" s="1038"/>
      <c r="H119" s="1038"/>
      <c r="I119" s="1323"/>
      <c r="J119" s="24"/>
      <c r="K119" s="24"/>
      <c r="L119" s="24"/>
      <c r="M119" s="24"/>
      <c r="N119" s="24"/>
      <c r="O119" s="24"/>
      <c r="P119" s="101" t="str">
        <f t="shared" si="99"/>
        <v>MP</v>
      </c>
      <c r="Q119" s="493" t="str">
        <f t="shared" si="175"/>
        <v/>
      </c>
      <c r="R119" s="101"/>
      <c r="S119" s="257" t="e">
        <f t="shared" si="176"/>
        <v>#DIV/0!</v>
      </c>
      <c r="T119" s="1503">
        <f t="shared" si="173"/>
        <v>0</v>
      </c>
      <c r="U119" s="1477"/>
      <c r="V119" s="258"/>
      <c r="W119" s="102"/>
      <c r="X119" s="400">
        <f t="shared" si="135"/>
        <v>0</v>
      </c>
      <c r="Y119" s="913"/>
      <c r="Z119" s="299">
        <f t="shared" si="177"/>
        <v>0</v>
      </c>
      <c r="AA119" s="259">
        <f>ROUND(IFERROR(SUM($AI$6/$AI$7*Q119/O119)+('Inbound Freight New'!$A$3*CZ119/R119),0),2)</f>
        <v>0</v>
      </c>
      <c r="AB119" s="260">
        <f t="shared" si="101"/>
        <v>0</v>
      </c>
      <c r="AC119" s="259">
        <f t="shared" si="136"/>
        <v>0</v>
      </c>
      <c r="AD119" s="261"/>
      <c r="AE119" s="260">
        <f t="shared" si="102"/>
        <v>0</v>
      </c>
      <c r="AF119" s="262">
        <f t="shared" si="137"/>
        <v>0</v>
      </c>
      <c r="AG119" s="263">
        <f t="shared" si="103"/>
        <v>0</v>
      </c>
      <c r="AH119" s="316">
        <f t="shared" si="138"/>
        <v>0.02</v>
      </c>
      <c r="AI119" s="262">
        <f t="shared" si="139"/>
        <v>0</v>
      </c>
      <c r="AJ119" s="703">
        <f t="shared" si="140"/>
        <v>0</v>
      </c>
      <c r="AK119" s="1302">
        <f t="shared" si="141"/>
        <v>0</v>
      </c>
      <c r="AL119" s="703">
        <f t="shared" si="142"/>
        <v>0.02</v>
      </c>
      <c r="AM119" s="262">
        <f t="shared" si="178"/>
        <v>0</v>
      </c>
      <c r="AN119" s="102"/>
      <c r="AO119" s="102"/>
      <c r="AP119" s="264">
        <f t="shared" si="105"/>
        <v>0</v>
      </c>
      <c r="AQ119" s="265">
        <f t="shared" si="179"/>
        <v>0</v>
      </c>
      <c r="AR119" s="266">
        <f t="shared" si="143"/>
        <v>0</v>
      </c>
      <c r="AS119" s="265">
        <f t="shared" si="180"/>
        <v>0</v>
      </c>
      <c r="AT119" s="267">
        <f t="shared" si="107"/>
        <v>0</v>
      </c>
      <c r="AU119" s="268"/>
      <c r="AV119" s="267"/>
      <c r="AW119" s="24"/>
      <c r="AX119" s="24"/>
      <c r="AY119" s="487"/>
      <c r="AZ119" s="270"/>
      <c r="BA119" s="256"/>
      <c r="BB119" s="256"/>
      <c r="BC119" s="256"/>
      <c r="BD119" s="256"/>
      <c r="BE119" s="490"/>
      <c r="BF119" s="490" t="str">
        <f t="shared" si="174"/>
        <v/>
      </c>
      <c r="BG119" s="493" t="str">
        <f t="shared" si="108"/>
        <v/>
      </c>
      <c r="BH119" s="490"/>
      <c r="BI119" s="490"/>
      <c r="BJ119" s="490"/>
      <c r="BK119" s="490"/>
      <c r="BL119" s="490"/>
      <c r="BM119" s="490"/>
      <c r="BN119" s="319"/>
      <c r="BO119" s="319"/>
      <c r="BP119" s="319"/>
      <c r="BQ119" s="319" t="str">
        <f t="shared" si="109"/>
        <v/>
      </c>
      <c r="BR119" s="439" t="str">
        <f t="shared" si="144"/>
        <v/>
      </c>
      <c r="BS119" s="439" t="str">
        <f t="shared" si="145"/>
        <v/>
      </c>
      <c r="BT119" s="439" t="str">
        <f t="shared" si="146"/>
        <v/>
      </c>
      <c r="BU119" s="440" t="str">
        <f t="shared" si="168"/>
        <v/>
      </c>
      <c r="BV119" s="440" t="str">
        <f t="shared" si="169"/>
        <v/>
      </c>
      <c r="BW119" s="440" t="str">
        <f t="shared" si="170"/>
        <v/>
      </c>
      <c r="BX119" s="440" t="str">
        <f t="shared" si="171"/>
        <v/>
      </c>
      <c r="BY119" s="440" t="str">
        <f t="shared" si="110"/>
        <v/>
      </c>
      <c r="BZ119" s="440" t="str">
        <f t="shared" si="111"/>
        <v/>
      </c>
      <c r="CA119" s="440" t="str">
        <f t="shared" si="112"/>
        <v/>
      </c>
      <c r="CB119" s="663" t="str">
        <f t="shared" si="147"/>
        <v/>
      </c>
      <c r="CC119" s="663" t="str">
        <f t="shared" si="148"/>
        <v/>
      </c>
      <c r="CD119" s="663" t="str">
        <f t="shared" si="149"/>
        <v/>
      </c>
      <c r="CE119" s="663" t="str">
        <f t="shared" si="150"/>
        <v/>
      </c>
      <c r="CF119" s="663" t="str">
        <f t="shared" si="151"/>
        <v/>
      </c>
      <c r="CG119" s="439" t="str">
        <f t="shared" si="152"/>
        <v/>
      </c>
      <c r="CH119" s="440"/>
      <c r="CI119" s="440"/>
      <c r="CJ119" s="440"/>
      <c r="CK119" s="440"/>
      <c r="CL119" s="440"/>
      <c r="CM119" s="440"/>
      <c r="CN119" s="729" t="str">
        <f t="shared" si="153"/>
        <v/>
      </c>
      <c r="CO119" s="729" t="str">
        <f t="shared" si="154"/>
        <v/>
      </c>
      <c r="CP119" s="729" t="str">
        <f t="shared" si="155"/>
        <v/>
      </c>
      <c r="CQ119" s="729" t="str">
        <f t="shared" si="156"/>
        <v/>
      </c>
      <c r="CR119" s="729" t="str">
        <f t="shared" si="157"/>
        <v/>
      </c>
      <c r="CS119" s="729" t="str">
        <f t="shared" si="158"/>
        <v/>
      </c>
      <c r="CT119" s="729" t="str">
        <f t="shared" si="159"/>
        <v/>
      </c>
      <c r="CU119" s="729" t="str">
        <f t="shared" si="160"/>
        <v/>
      </c>
      <c r="CV119" s="729" t="str">
        <f t="shared" si="161"/>
        <v/>
      </c>
      <c r="CW119" s="16" t="str">
        <f t="shared" si="162"/>
        <v/>
      </c>
      <c r="CX119" s="16" t="str">
        <f t="shared" si="163"/>
        <v/>
      </c>
      <c r="CY119" s="16" t="str">
        <f t="shared" si="164"/>
        <v/>
      </c>
      <c r="CZ119" s="650">
        <f t="shared" si="165"/>
        <v>0</v>
      </c>
      <c r="DB119" s="652"/>
      <c r="DC119" s="655">
        <f t="shared" si="113"/>
        <v>0</v>
      </c>
      <c r="DD119" s="654" t="str">
        <f t="shared" si="114"/>
        <v/>
      </c>
      <c r="DE119" s="650">
        <f t="shared" si="115"/>
        <v>0</v>
      </c>
      <c r="EG119" s="16">
        <f>IFERROR(VLOOKUP(B119,'SUBCATS INTERNAL USE'!A:D,3,0),10000)</f>
        <v>10000</v>
      </c>
      <c r="EH119" s="16">
        <f t="shared" si="116"/>
        <v>10000</v>
      </c>
      <c r="EI119" s="16">
        <f t="shared" si="117"/>
        <v>1</v>
      </c>
      <c r="EJ119" s="16">
        <f t="shared" si="167"/>
        <v>19</v>
      </c>
      <c r="EK119" s="16">
        <f>IFERROR(VLOOKUP(B119,'SUBCATS INTERNAL USE'!G:I,3,0), 10000)</f>
        <v>10000</v>
      </c>
      <c r="EN119" s="163">
        <f t="shared" si="118"/>
        <v>1</v>
      </c>
      <c r="EO119" s="163">
        <f t="shared" si="119"/>
        <v>1</v>
      </c>
      <c r="EP119" s="163">
        <f t="shared" si="120"/>
        <v>1</v>
      </c>
      <c r="EQ119" s="163">
        <f t="shared" si="121"/>
        <v>1</v>
      </c>
      <c r="ER119" s="163">
        <f t="shared" si="122"/>
        <v>1</v>
      </c>
      <c r="ES119" s="163">
        <f t="shared" si="123"/>
        <v>1</v>
      </c>
      <c r="ET119" s="163">
        <f t="shared" si="124"/>
        <v>1</v>
      </c>
      <c r="EU119" s="163">
        <f t="shared" si="125"/>
        <v>1</v>
      </c>
      <c r="EV119" s="163">
        <f t="shared" si="126"/>
        <v>0</v>
      </c>
      <c r="EW119" s="163">
        <f t="shared" si="127"/>
        <v>1</v>
      </c>
      <c r="EX119" s="163">
        <f t="shared" si="128"/>
        <v>1</v>
      </c>
      <c r="EY119" s="163">
        <f t="shared" si="129"/>
        <v>1</v>
      </c>
      <c r="EZ119" s="163">
        <f t="shared" si="130"/>
        <v>1</v>
      </c>
      <c r="FA119" s="163">
        <f t="shared" si="131"/>
        <v>1</v>
      </c>
      <c r="FB119" s="163">
        <f t="shared" si="132"/>
        <v>1</v>
      </c>
      <c r="FC119" s="163">
        <f t="shared" si="133"/>
        <v>14</v>
      </c>
      <c r="FD119" s="163">
        <f t="shared" si="134"/>
        <v>0</v>
      </c>
      <c r="FF119" s="16">
        <f t="shared" si="166"/>
        <v>0</v>
      </c>
      <c r="FG119" s="16" t="str">
        <f t="shared" si="172"/>
        <v>1</v>
      </c>
    </row>
    <row r="120" spans="1:163" s="52" customFormat="1" ht="11.25" customHeight="1">
      <c r="A120" s="1040">
        <v>106</v>
      </c>
      <c r="B120" s="490"/>
      <c r="C120" s="490" t="str">
        <f t="shared" si="98"/>
        <v/>
      </c>
      <c r="D120" s="490"/>
      <c r="E120" s="1040"/>
      <c r="F120" s="255"/>
      <c r="G120" s="1038"/>
      <c r="H120" s="1038"/>
      <c r="I120" s="1323"/>
      <c r="J120" s="24"/>
      <c r="K120" s="24"/>
      <c r="L120" s="24"/>
      <c r="M120" s="24"/>
      <c r="N120" s="24"/>
      <c r="O120" s="24"/>
      <c r="P120" s="101" t="str">
        <f t="shared" si="99"/>
        <v>MP</v>
      </c>
      <c r="Q120" s="493" t="str">
        <f t="shared" si="175"/>
        <v/>
      </c>
      <c r="R120" s="101"/>
      <c r="S120" s="257" t="e">
        <f t="shared" si="176"/>
        <v>#DIV/0!</v>
      </c>
      <c r="T120" s="1503">
        <f t="shared" si="173"/>
        <v>0</v>
      </c>
      <c r="U120" s="1477"/>
      <c r="V120" s="258"/>
      <c r="W120" s="102"/>
      <c r="X120" s="400">
        <f t="shared" si="135"/>
        <v>0</v>
      </c>
      <c r="Y120" s="913"/>
      <c r="Z120" s="299">
        <f t="shared" si="177"/>
        <v>0</v>
      </c>
      <c r="AA120" s="259">
        <f>ROUND(IFERROR(SUM($AI$6/$AI$7*Q120/O120)+('Inbound Freight New'!$A$3*CZ120/R120),0),2)</f>
        <v>0</v>
      </c>
      <c r="AB120" s="260">
        <f t="shared" si="101"/>
        <v>0</v>
      </c>
      <c r="AC120" s="259">
        <f t="shared" si="136"/>
        <v>0</v>
      </c>
      <c r="AD120" s="261"/>
      <c r="AE120" s="260">
        <f t="shared" si="102"/>
        <v>0</v>
      </c>
      <c r="AF120" s="262">
        <f t="shared" si="137"/>
        <v>0</v>
      </c>
      <c r="AG120" s="263">
        <f t="shared" si="103"/>
        <v>0</v>
      </c>
      <c r="AH120" s="316">
        <f t="shared" si="138"/>
        <v>0.02</v>
      </c>
      <c r="AI120" s="262">
        <f t="shared" si="139"/>
        <v>0</v>
      </c>
      <c r="AJ120" s="703">
        <f t="shared" si="140"/>
        <v>0</v>
      </c>
      <c r="AK120" s="1302">
        <f t="shared" si="141"/>
        <v>0</v>
      </c>
      <c r="AL120" s="703">
        <f t="shared" si="142"/>
        <v>0.02</v>
      </c>
      <c r="AM120" s="262">
        <f t="shared" si="178"/>
        <v>0</v>
      </c>
      <c r="AN120" s="102"/>
      <c r="AO120" s="102"/>
      <c r="AP120" s="264">
        <f t="shared" si="105"/>
        <v>0</v>
      </c>
      <c r="AQ120" s="265">
        <f t="shared" si="179"/>
        <v>0</v>
      </c>
      <c r="AR120" s="266">
        <f t="shared" si="143"/>
        <v>0</v>
      </c>
      <c r="AS120" s="265">
        <f t="shared" si="180"/>
        <v>0</v>
      </c>
      <c r="AT120" s="267">
        <f t="shared" si="107"/>
        <v>0</v>
      </c>
      <c r="AU120" s="268"/>
      <c r="AV120" s="267"/>
      <c r="AW120" s="24"/>
      <c r="AX120" s="24"/>
      <c r="AY120" s="487"/>
      <c r="AZ120" s="270"/>
      <c r="BA120" s="256"/>
      <c r="BB120" s="256"/>
      <c r="BC120" s="256"/>
      <c r="BD120" s="256"/>
      <c r="BE120" s="490"/>
      <c r="BF120" s="490" t="str">
        <f t="shared" si="174"/>
        <v/>
      </c>
      <c r="BG120" s="493" t="str">
        <f t="shared" si="108"/>
        <v/>
      </c>
      <c r="BH120" s="490"/>
      <c r="BI120" s="490"/>
      <c r="BJ120" s="490"/>
      <c r="BK120" s="490"/>
      <c r="BL120" s="490"/>
      <c r="BM120" s="490"/>
      <c r="BN120" s="319"/>
      <c r="BO120" s="319"/>
      <c r="BP120" s="319"/>
      <c r="BQ120" s="319" t="str">
        <f t="shared" si="109"/>
        <v/>
      </c>
      <c r="BR120" s="439" t="str">
        <f t="shared" si="144"/>
        <v/>
      </c>
      <c r="BS120" s="439" t="str">
        <f t="shared" si="145"/>
        <v/>
      </c>
      <c r="BT120" s="439" t="str">
        <f t="shared" si="146"/>
        <v/>
      </c>
      <c r="BU120" s="440" t="str">
        <f t="shared" si="168"/>
        <v/>
      </c>
      <c r="BV120" s="440" t="str">
        <f t="shared" si="169"/>
        <v/>
      </c>
      <c r="BW120" s="440" t="str">
        <f t="shared" si="170"/>
        <v/>
      </c>
      <c r="BX120" s="440" t="str">
        <f t="shared" si="171"/>
        <v/>
      </c>
      <c r="BY120" s="440" t="str">
        <f t="shared" si="110"/>
        <v/>
      </c>
      <c r="BZ120" s="440" t="str">
        <f t="shared" si="111"/>
        <v/>
      </c>
      <c r="CA120" s="440" t="str">
        <f t="shared" si="112"/>
        <v/>
      </c>
      <c r="CB120" s="663" t="str">
        <f t="shared" si="147"/>
        <v/>
      </c>
      <c r="CC120" s="663" t="str">
        <f t="shared" si="148"/>
        <v/>
      </c>
      <c r="CD120" s="663" t="str">
        <f t="shared" si="149"/>
        <v/>
      </c>
      <c r="CE120" s="663" t="str">
        <f t="shared" si="150"/>
        <v/>
      </c>
      <c r="CF120" s="663" t="str">
        <f t="shared" si="151"/>
        <v/>
      </c>
      <c r="CG120" s="439" t="str">
        <f t="shared" si="152"/>
        <v/>
      </c>
      <c r="CH120" s="440"/>
      <c r="CI120" s="440"/>
      <c r="CJ120" s="440"/>
      <c r="CK120" s="440"/>
      <c r="CL120" s="440"/>
      <c r="CM120" s="440"/>
      <c r="CN120" s="729" t="str">
        <f t="shared" si="153"/>
        <v/>
      </c>
      <c r="CO120" s="729" t="str">
        <f t="shared" si="154"/>
        <v/>
      </c>
      <c r="CP120" s="729" t="str">
        <f t="shared" si="155"/>
        <v/>
      </c>
      <c r="CQ120" s="729" t="str">
        <f t="shared" si="156"/>
        <v/>
      </c>
      <c r="CR120" s="729" t="str">
        <f t="shared" si="157"/>
        <v/>
      </c>
      <c r="CS120" s="729" t="str">
        <f t="shared" si="158"/>
        <v/>
      </c>
      <c r="CT120" s="729" t="str">
        <f t="shared" si="159"/>
        <v/>
      </c>
      <c r="CU120" s="729" t="str">
        <f t="shared" si="160"/>
        <v/>
      </c>
      <c r="CV120" s="729" t="str">
        <f t="shared" si="161"/>
        <v/>
      </c>
      <c r="CW120" s="16" t="str">
        <f t="shared" si="162"/>
        <v/>
      </c>
      <c r="CX120" s="16" t="str">
        <f t="shared" si="163"/>
        <v/>
      </c>
      <c r="CY120" s="16" t="str">
        <f t="shared" si="164"/>
        <v/>
      </c>
      <c r="CZ120" s="650">
        <f t="shared" si="165"/>
        <v>0</v>
      </c>
      <c r="DB120" s="652"/>
      <c r="DC120" s="655">
        <f t="shared" si="113"/>
        <v>0</v>
      </c>
      <c r="DD120" s="654" t="str">
        <f t="shared" si="114"/>
        <v/>
      </c>
      <c r="DE120" s="650">
        <f t="shared" si="115"/>
        <v>0</v>
      </c>
      <c r="EG120" s="16">
        <f>IFERROR(VLOOKUP(B120,'SUBCATS INTERNAL USE'!A:D,3,0),10000)</f>
        <v>10000</v>
      </c>
      <c r="EH120" s="16">
        <f t="shared" si="116"/>
        <v>10000</v>
      </c>
      <c r="EI120" s="16">
        <f t="shared" si="117"/>
        <v>1</v>
      </c>
      <c r="EJ120" s="16">
        <f t="shared" si="167"/>
        <v>19</v>
      </c>
      <c r="EK120" s="16">
        <f>IFERROR(VLOOKUP(B120,'SUBCATS INTERNAL USE'!G:I,3,0), 10000)</f>
        <v>10000</v>
      </c>
      <c r="EN120" s="163">
        <f t="shared" si="118"/>
        <v>1</v>
      </c>
      <c r="EO120" s="163">
        <f t="shared" si="119"/>
        <v>1</v>
      </c>
      <c r="EP120" s="163">
        <f t="shared" si="120"/>
        <v>1</v>
      </c>
      <c r="EQ120" s="163">
        <f t="shared" si="121"/>
        <v>1</v>
      </c>
      <c r="ER120" s="163">
        <f t="shared" si="122"/>
        <v>1</v>
      </c>
      <c r="ES120" s="163">
        <f t="shared" si="123"/>
        <v>1</v>
      </c>
      <c r="ET120" s="163">
        <f t="shared" si="124"/>
        <v>1</v>
      </c>
      <c r="EU120" s="163">
        <f t="shared" si="125"/>
        <v>1</v>
      </c>
      <c r="EV120" s="163">
        <f t="shared" si="126"/>
        <v>0</v>
      </c>
      <c r="EW120" s="163">
        <f t="shared" si="127"/>
        <v>1</v>
      </c>
      <c r="EX120" s="163">
        <f t="shared" si="128"/>
        <v>1</v>
      </c>
      <c r="EY120" s="163">
        <f t="shared" si="129"/>
        <v>1</v>
      </c>
      <c r="EZ120" s="163">
        <f t="shared" si="130"/>
        <v>1</v>
      </c>
      <c r="FA120" s="163">
        <f t="shared" si="131"/>
        <v>1</v>
      </c>
      <c r="FB120" s="163">
        <f t="shared" si="132"/>
        <v>1</v>
      </c>
      <c r="FC120" s="163">
        <f t="shared" si="133"/>
        <v>14</v>
      </c>
      <c r="FD120" s="163">
        <f t="shared" si="134"/>
        <v>0</v>
      </c>
      <c r="FF120" s="16">
        <f t="shared" si="166"/>
        <v>0</v>
      </c>
      <c r="FG120" s="16" t="str">
        <f t="shared" si="172"/>
        <v>1</v>
      </c>
    </row>
    <row r="121" spans="1:163" s="52" customFormat="1" ht="11.25" customHeight="1">
      <c r="A121" s="1040">
        <v>107</v>
      </c>
      <c r="B121" s="490"/>
      <c r="C121" s="490" t="str">
        <f t="shared" si="98"/>
        <v/>
      </c>
      <c r="D121" s="490"/>
      <c r="E121" s="1040"/>
      <c r="F121" s="255"/>
      <c r="G121" s="1038"/>
      <c r="H121" s="1038"/>
      <c r="I121" s="1323"/>
      <c r="J121" s="24"/>
      <c r="K121" s="24"/>
      <c r="L121" s="24"/>
      <c r="M121" s="24"/>
      <c r="N121" s="24"/>
      <c r="O121" s="24"/>
      <c r="P121" s="101" t="str">
        <f t="shared" si="99"/>
        <v>MP</v>
      </c>
      <c r="Q121" s="493" t="str">
        <f t="shared" si="175"/>
        <v/>
      </c>
      <c r="R121" s="101"/>
      <c r="S121" s="257" t="e">
        <f t="shared" si="176"/>
        <v>#DIV/0!</v>
      </c>
      <c r="T121" s="1503">
        <f t="shared" si="173"/>
        <v>0</v>
      </c>
      <c r="U121" s="1477"/>
      <c r="V121" s="258"/>
      <c r="W121" s="102"/>
      <c r="X121" s="400">
        <f t="shared" si="135"/>
        <v>0</v>
      </c>
      <c r="Y121" s="913"/>
      <c r="Z121" s="299">
        <f t="shared" si="177"/>
        <v>0</v>
      </c>
      <c r="AA121" s="259">
        <f>ROUND(IFERROR(SUM($AI$6/$AI$7*Q121/O121)+('Inbound Freight New'!$A$3*CZ121/R121),0),2)</f>
        <v>0</v>
      </c>
      <c r="AB121" s="260">
        <f t="shared" si="101"/>
        <v>0</v>
      </c>
      <c r="AC121" s="259">
        <f t="shared" si="136"/>
        <v>0</v>
      </c>
      <c r="AD121" s="261"/>
      <c r="AE121" s="260">
        <f t="shared" si="102"/>
        <v>0</v>
      </c>
      <c r="AF121" s="262">
        <f t="shared" si="137"/>
        <v>0</v>
      </c>
      <c r="AG121" s="263">
        <f t="shared" si="103"/>
        <v>0</v>
      </c>
      <c r="AH121" s="316">
        <f t="shared" si="138"/>
        <v>0.02</v>
      </c>
      <c r="AI121" s="262">
        <f t="shared" si="139"/>
        <v>0</v>
      </c>
      <c r="AJ121" s="703">
        <f t="shared" si="140"/>
        <v>0</v>
      </c>
      <c r="AK121" s="1302">
        <f t="shared" si="141"/>
        <v>0</v>
      </c>
      <c r="AL121" s="703">
        <f t="shared" si="142"/>
        <v>0.02</v>
      </c>
      <c r="AM121" s="262">
        <f t="shared" si="178"/>
        <v>0</v>
      </c>
      <c r="AN121" s="102"/>
      <c r="AO121" s="102"/>
      <c r="AP121" s="264">
        <f t="shared" si="105"/>
        <v>0</v>
      </c>
      <c r="AQ121" s="265">
        <f t="shared" si="179"/>
        <v>0</v>
      </c>
      <c r="AR121" s="266">
        <f t="shared" si="143"/>
        <v>0</v>
      </c>
      <c r="AS121" s="265">
        <f t="shared" si="180"/>
        <v>0</v>
      </c>
      <c r="AT121" s="267">
        <f t="shared" si="107"/>
        <v>0</v>
      </c>
      <c r="AU121" s="268"/>
      <c r="AV121" s="267"/>
      <c r="AW121" s="24"/>
      <c r="AX121" s="24"/>
      <c r="AY121" s="487"/>
      <c r="AZ121" s="270"/>
      <c r="BA121" s="256"/>
      <c r="BB121" s="256"/>
      <c r="BC121" s="256"/>
      <c r="BD121" s="256"/>
      <c r="BE121" s="490"/>
      <c r="BF121" s="490" t="str">
        <f t="shared" si="174"/>
        <v/>
      </c>
      <c r="BG121" s="493" t="str">
        <f t="shared" si="108"/>
        <v/>
      </c>
      <c r="BH121" s="490"/>
      <c r="BI121" s="490"/>
      <c r="BJ121" s="490"/>
      <c r="BK121" s="490"/>
      <c r="BL121" s="490"/>
      <c r="BM121" s="490"/>
      <c r="BN121" s="319"/>
      <c r="BO121" s="319"/>
      <c r="BP121" s="319"/>
      <c r="BQ121" s="319" t="str">
        <f t="shared" si="109"/>
        <v/>
      </c>
      <c r="BR121" s="439" t="str">
        <f t="shared" si="144"/>
        <v/>
      </c>
      <c r="BS121" s="439" t="str">
        <f t="shared" si="145"/>
        <v/>
      </c>
      <c r="BT121" s="439" t="str">
        <f t="shared" si="146"/>
        <v/>
      </c>
      <c r="BU121" s="440" t="str">
        <f t="shared" si="168"/>
        <v/>
      </c>
      <c r="BV121" s="440" t="str">
        <f t="shared" si="169"/>
        <v/>
      </c>
      <c r="BW121" s="440" t="str">
        <f t="shared" si="170"/>
        <v/>
      </c>
      <c r="BX121" s="440" t="str">
        <f t="shared" si="171"/>
        <v/>
      </c>
      <c r="BY121" s="440" t="str">
        <f t="shared" si="110"/>
        <v/>
      </c>
      <c r="BZ121" s="440" t="str">
        <f t="shared" si="111"/>
        <v/>
      </c>
      <c r="CA121" s="440" t="str">
        <f t="shared" si="112"/>
        <v/>
      </c>
      <c r="CB121" s="663" t="str">
        <f t="shared" si="147"/>
        <v/>
      </c>
      <c r="CC121" s="663" t="str">
        <f t="shared" si="148"/>
        <v/>
      </c>
      <c r="CD121" s="663" t="str">
        <f t="shared" si="149"/>
        <v/>
      </c>
      <c r="CE121" s="663" t="str">
        <f t="shared" si="150"/>
        <v/>
      </c>
      <c r="CF121" s="663" t="str">
        <f t="shared" si="151"/>
        <v/>
      </c>
      <c r="CG121" s="439" t="str">
        <f t="shared" si="152"/>
        <v/>
      </c>
      <c r="CH121" s="440"/>
      <c r="CI121" s="440"/>
      <c r="CJ121" s="440"/>
      <c r="CK121" s="440"/>
      <c r="CL121" s="440"/>
      <c r="CM121" s="440"/>
      <c r="CN121" s="729" t="str">
        <f t="shared" si="153"/>
        <v/>
      </c>
      <c r="CO121" s="729" t="str">
        <f t="shared" si="154"/>
        <v/>
      </c>
      <c r="CP121" s="729" t="str">
        <f t="shared" si="155"/>
        <v/>
      </c>
      <c r="CQ121" s="729" t="str">
        <f t="shared" si="156"/>
        <v/>
      </c>
      <c r="CR121" s="729" t="str">
        <f t="shared" si="157"/>
        <v/>
      </c>
      <c r="CS121" s="729" t="str">
        <f t="shared" si="158"/>
        <v/>
      </c>
      <c r="CT121" s="729" t="str">
        <f t="shared" si="159"/>
        <v/>
      </c>
      <c r="CU121" s="729" t="str">
        <f t="shared" si="160"/>
        <v/>
      </c>
      <c r="CV121" s="729" t="str">
        <f t="shared" si="161"/>
        <v/>
      </c>
      <c r="CW121" s="16" t="str">
        <f t="shared" si="162"/>
        <v/>
      </c>
      <c r="CX121" s="16" t="str">
        <f t="shared" si="163"/>
        <v/>
      </c>
      <c r="CY121" s="16" t="str">
        <f t="shared" si="164"/>
        <v/>
      </c>
      <c r="CZ121" s="650">
        <f t="shared" si="165"/>
        <v>0</v>
      </c>
      <c r="DB121" s="652"/>
      <c r="DC121" s="655">
        <f t="shared" si="113"/>
        <v>0</v>
      </c>
      <c r="DD121" s="654" t="str">
        <f t="shared" si="114"/>
        <v/>
      </c>
      <c r="DE121" s="650">
        <f t="shared" si="115"/>
        <v>0</v>
      </c>
      <c r="EG121" s="16">
        <f>IFERROR(VLOOKUP(B121,'SUBCATS INTERNAL USE'!A:D,3,0),10000)</f>
        <v>10000</v>
      </c>
      <c r="EH121" s="16">
        <f t="shared" si="116"/>
        <v>10000</v>
      </c>
      <c r="EI121" s="16">
        <f t="shared" si="117"/>
        <v>1</v>
      </c>
      <c r="EJ121" s="16">
        <f t="shared" si="167"/>
        <v>19</v>
      </c>
      <c r="EK121" s="16">
        <f>IFERROR(VLOOKUP(B121,'SUBCATS INTERNAL USE'!G:I,3,0), 10000)</f>
        <v>10000</v>
      </c>
      <c r="EN121" s="163">
        <f t="shared" si="118"/>
        <v>1</v>
      </c>
      <c r="EO121" s="163">
        <f t="shared" si="119"/>
        <v>1</v>
      </c>
      <c r="EP121" s="163">
        <f t="shared" si="120"/>
        <v>1</v>
      </c>
      <c r="EQ121" s="163">
        <f t="shared" si="121"/>
        <v>1</v>
      </c>
      <c r="ER121" s="163">
        <f t="shared" si="122"/>
        <v>1</v>
      </c>
      <c r="ES121" s="163">
        <f t="shared" si="123"/>
        <v>1</v>
      </c>
      <c r="ET121" s="163">
        <f t="shared" si="124"/>
        <v>1</v>
      </c>
      <c r="EU121" s="163">
        <f t="shared" si="125"/>
        <v>1</v>
      </c>
      <c r="EV121" s="163">
        <f t="shared" si="126"/>
        <v>0</v>
      </c>
      <c r="EW121" s="163">
        <f t="shared" si="127"/>
        <v>1</v>
      </c>
      <c r="EX121" s="163">
        <f t="shared" si="128"/>
        <v>1</v>
      </c>
      <c r="EY121" s="163">
        <f t="shared" si="129"/>
        <v>1</v>
      </c>
      <c r="EZ121" s="163">
        <f t="shared" si="130"/>
        <v>1</v>
      </c>
      <c r="FA121" s="163">
        <f t="shared" si="131"/>
        <v>1</v>
      </c>
      <c r="FB121" s="163">
        <f t="shared" si="132"/>
        <v>1</v>
      </c>
      <c r="FC121" s="163">
        <f t="shared" si="133"/>
        <v>14</v>
      </c>
      <c r="FD121" s="163">
        <f t="shared" si="134"/>
        <v>0</v>
      </c>
      <c r="FF121" s="16">
        <f t="shared" si="166"/>
        <v>0</v>
      </c>
      <c r="FG121" s="16" t="str">
        <f t="shared" si="172"/>
        <v>1</v>
      </c>
    </row>
    <row r="122" spans="1:163" s="52" customFormat="1" ht="11.25" customHeight="1">
      <c r="A122" s="1040">
        <v>108</v>
      </c>
      <c r="B122" s="490"/>
      <c r="C122" s="490" t="str">
        <f t="shared" si="98"/>
        <v/>
      </c>
      <c r="D122" s="490"/>
      <c r="E122" s="1040"/>
      <c r="F122" s="255"/>
      <c r="G122" s="1038"/>
      <c r="H122" s="1038"/>
      <c r="I122" s="1323"/>
      <c r="J122" s="24"/>
      <c r="K122" s="24"/>
      <c r="L122" s="24"/>
      <c r="M122" s="24"/>
      <c r="N122" s="24"/>
      <c r="O122" s="24"/>
      <c r="P122" s="101" t="str">
        <f t="shared" si="99"/>
        <v>MP</v>
      </c>
      <c r="Q122" s="493" t="str">
        <f t="shared" si="175"/>
        <v/>
      </c>
      <c r="R122" s="101"/>
      <c r="S122" s="257" t="e">
        <f t="shared" si="176"/>
        <v>#DIV/0!</v>
      </c>
      <c r="T122" s="1503">
        <f t="shared" si="173"/>
        <v>0</v>
      </c>
      <c r="U122" s="1477"/>
      <c r="V122" s="258"/>
      <c r="W122" s="102"/>
      <c r="X122" s="400">
        <f t="shared" si="135"/>
        <v>0</v>
      </c>
      <c r="Y122" s="913"/>
      <c r="Z122" s="299">
        <f t="shared" si="177"/>
        <v>0</v>
      </c>
      <c r="AA122" s="259">
        <f>ROUND(IFERROR(SUM($AI$6/$AI$7*Q122/O122)+('Inbound Freight New'!$A$3*CZ122/R122),0),2)</f>
        <v>0</v>
      </c>
      <c r="AB122" s="260">
        <f t="shared" si="101"/>
        <v>0</v>
      </c>
      <c r="AC122" s="259">
        <f t="shared" si="136"/>
        <v>0</v>
      </c>
      <c r="AD122" s="261"/>
      <c r="AE122" s="260">
        <f t="shared" si="102"/>
        <v>0</v>
      </c>
      <c r="AF122" s="262">
        <f t="shared" si="137"/>
        <v>0</v>
      </c>
      <c r="AG122" s="263">
        <f t="shared" si="103"/>
        <v>0</v>
      </c>
      <c r="AH122" s="316">
        <f t="shared" si="138"/>
        <v>0.02</v>
      </c>
      <c r="AI122" s="262">
        <f t="shared" si="139"/>
        <v>0</v>
      </c>
      <c r="AJ122" s="703">
        <f t="shared" si="140"/>
        <v>0</v>
      </c>
      <c r="AK122" s="1302">
        <f t="shared" si="141"/>
        <v>0</v>
      </c>
      <c r="AL122" s="703">
        <f t="shared" si="142"/>
        <v>0.02</v>
      </c>
      <c r="AM122" s="262">
        <f t="shared" si="178"/>
        <v>0</v>
      </c>
      <c r="AN122" s="102"/>
      <c r="AO122" s="102"/>
      <c r="AP122" s="264">
        <f t="shared" si="105"/>
        <v>0</v>
      </c>
      <c r="AQ122" s="265">
        <f t="shared" si="179"/>
        <v>0</v>
      </c>
      <c r="AR122" s="266">
        <f t="shared" si="143"/>
        <v>0</v>
      </c>
      <c r="AS122" s="265">
        <f t="shared" si="180"/>
        <v>0</v>
      </c>
      <c r="AT122" s="267">
        <f t="shared" si="107"/>
        <v>0</v>
      </c>
      <c r="AU122" s="268"/>
      <c r="AV122" s="267"/>
      <c r="AW122" s="24"/>
      <c r="AX122" s="24"/>
      <c r="AY122" s="487"/>
      <c r="AZ122" s="270"/>
      <c r="BA122" s="256"/>
      <c r="BB122" s="256"/>
      <c r="BC122" s="256"/>
      <c r="BD122" s="256"/>
      <c r="BE122" s="490"/>
      <c r="BF122" s="490" t="str">
        <f t="shared" si="174"/>
        <v/>
      </c>
      <c r="BG122" s="493" t="str">
        <f t="shared" si="108"/>
        <v/>
      </c>
      <c r="BH122" s="490"/>
      <c r="BI122" s="490"/>
      <c r="BJ122" s="490"/>
      <c r="BK122" s="490"/>
      <c r="BL122" s="490"/>
      <c r="BM122" s="490"/>
      <c r="BN122" s="319"/>
      <c r="BO122" s="319"/>
      <c r="BP122" s="319"/>
      <c r="BQ122" s="319" t="str">
        <f t="shared" si="109"/>
        <v/>
      </c>
      <c r="BR122" s="439" t="str">
        <f t="shared" si="144"/>
        <v/>
      </c>
      <c r="BS122" s="439" t="str">
        <f t="shared" si="145"/>
        <v/>
      </c>
      <c r="BT122" s="439" t="str">
        <f t="shared" si="146"/>
        <v/>
      </c>
      <c r="BU122" s="440" t="str">
        <f t="shared" si="168"/>
        <v/>
      </c>
      <c r="BV122" s="440" t="str">
        <f t="shared" si="169"/>
        <v/>
      </c>
      <c r="BW122" s="440" t="str">
        <f t="shared" si="170"/>
        <v/>
      </c>
      <c r="BX122" s="440" t="str">
        <f t="shared" si="171"/>
        <v/>
      </c>
      <c r="BY122" s="440" t="str">
        <f t="shared" si="110"/>
        <v/>
      </c>
      <c r="BZ122" s="440" t="str">
        <f t="shared" si="111"/>
        <v/>
      </c>
      <c r="CA122" s="440" t="str">
        <f t="shared" si="112"/>
        <v/>
      </c>
      <c r="CB122" s="663" t="str">
        <f t="shared" si="147"/>
        <v/>
      </c>
      <c r="CC122" s="663" t="str">
        <f t="shared" si="148"/>
        <v/>
      </c>
      <c r="CD122" s="663" t="str">
        <f t="shared" si="149"/>
        <v/>
      </c>
      <c r="CE122" s="663" t="str">
        <f t="shared" si="150"/>
        <v/>
      </c>
      <c r="CF122" s="663" t="str">
        <f t="shared" si="151"/>
        <v/>
      </c>
      <c r="CG122" s="439" t="str">
        <f t="shared" si="152"/>
        <v/>
      </c>
      <c r="CH122" s="440"/>
      <c r="CI122" s="440"/>
      <c r="CJ122" s="440"/>
      <c r="CK122" s="440"/>
      <c r="CL122" s="440"/>
      <c r="CM122" s="440"/>
      <c r="CN122" s="729" t="str">
        <f t="shared" si="153"/>
        <v/>
      </c>
      <c r="CO122" s="729" t="str">
        <f t="shared" si="154"/>
        <v/>
      </c>
      <c r="CP122" s="729" t="str">
        <f t="shared" si="155"/>
        <v/>
      </c>
      <c r="CQ122" s="729" t="str">
        <f t="shared" si="156"/>
        <v/>
      </c>
      <c r="CR122" s="729" t="str">
        <f t="shared" si="157"/>
        <v/>
      </c>
      <c r="CS122" s="729" t="str">
        <f t="shared" si="158"/>
        <v/>
      </c>
      <c r="CT122" s="729" t="str">
        <f t="shared" si="159"/>
        <v/>
      </c>
      <c r="CU122" s="729" t="str">
        <f t="shared" si="160"/>
        <v/>
      </c>
      <c r="CV122" s="729" t="str">
        <f t="shared" si="161"/>
        <v/>
      </c>
      <c r="CW122" s="16" t="str">
        <f t="shared" si="162"/>
        <v/>
      </c>
      <c r="CX122" s="16" t="str">
        <f t="shared" si="163"/>
        <v/>
      </c>
      <c r="CY122" s="16" t="str">
        <f t="shared" si="164"/>
        <v/>
      </c>
      <c r="CZ122" s="650">
        <f t="shared" si="165"/>
        <v>0</v>
      </c>
      <c r="DB122" s="652"/>
      <c r="DC122" s="655">
        <f t="shared" si="113"/>
        <v>0</v>
      </c>
      <c r="DD122" s="654" t="str">
        <f t="shared" si="114"/>
        <v/>
      </c>
      <c r="DE122" s="650">
        <f t="shared" si="115"/>
        <v>0</v>
      </c>
      <c r="EG122" s="16">
        <f>IFERROR(VLOOKUP(B122,'SUBCATS INTERNAL USE'!A:D,3,0),10000)</f>
        <v>10000</v>
      </c>
      <c r="EH122" s="16">
        <f t="shared" si="116"/>
        <v>10000</v>
      </c>
      <c r="EI122" s="16">
        <f t="shared" si="117"/>
        <v>1</v>
      </c>
      <c r="EJ122" s="16">
        <f t="shared" si="167"/>
        <v>19</v>
      </c>
      <c r="EK122" s="16">
        <f>IFERROR(VLOOKUP(B122,'SUBCATS INTERNAL USE'!G:I,3,0), 10000)</f>
        <v>10000</v>
      </c>
      <c r="EN122" s="163">
        <f t="shared" si="118"/>
        <v>1</v>
      </c>
      <c r="EO122" s="163">
        <f t="shared" si="119"/>
        <v>1</v>
      </c>
      <c r="EP122" s="163">
        <f t="shared" si="120"/>
        <v>1</v>
      </c>
      <c r="EQ122" s="163">
        <f t="shared" si="121"/>
        <v>1</v>
      </c>
      <c r="ER122" s="163">
        <f t="shared" si="122"/>
        <v>1</v>
      </c>
      <c r="ES122" s="163">
        <f t="shared" si="123"/>
        <v>1</v>
      </c>
      <c r="ET122" s="163">
        <f t="shared" si="124"/>
        <v>1</v>
      </c>
      <c r="EU122" s="163">
        <f t="shared" si="125"/>
        <v>1</v>
      </c>
      <c r="EV122" s="163">
        <f t="shared" si="126"/>
        <v>0</v>
      </c>
      <c r="EW122" s="163">
        <f t="shared" si="127"/>
        <v>1</v>
      </c>
      <c r="EX122" s="163">
        <f t="shared" si="128"/>
        <v>1</v>
      </c>
      <c r="EY122" s="163">
        <f t="shared" si="129"/>
        <v>1</v>
      </c>
      <c r="EZ122" s="163">
        <f t="shared" si="130"/>
        <v>1</v>
      </c>
      <c r="FA122" s="163">
        <f t="shared" si="131"/>
        <v>1</v>
      </c>
      <c r="FB122" s="163">
        <f t="shared" si="132"/>
        <v>1</v>
      </c>
      <c r="FC122" s="163">
        <f t="shared" si="133"/>
        <v>14</v>
      </c>
      <c r="FD122" s="163">
        <f t="shared" si="134"/>
        <v>0</v>
      </c>
      <c r="FF122" s="16">
        <f t="shared" si="166"/>
        <v>0</v>
      </c>
      <c r="FG122" s="16" t="str">
        <f t="shared" si="172"/>
        <v>1</v>
      </c>
    </row>
    <row r="123" spans="1:163" s="52" customFormat="1" ht="11.25" customHeight="1">
      <c r="A123" s="1040">
        <v>109</v>
      </c>
      <c r="B123" s="490"/>
      <c r="C123" s="490" t="str">
        <f t="shared" si="98"/>
        <v/>
      </c>
      <c r="D123" s="490"/>
      <c r="E123" s="1040"/>
      <c r="F123" s="255"/>
      <c r="G123" s="1038"/>
      <c r="H123" s="1038"/>
      <c r="I123" s="1323"/>
      <c r="J123" s="24"/>
      <c r="K123" s="24"/>
      <c r="L123" s="24"/>
      <c r="M123" s="24"/>
      <c r="N123" s="24"/>
      <c r="O123" s="24"/>
      <c r="P123" s="101" t="str">
        <f t="shared" si="99"/>
        <v>MP</v>
      </c>
      <c r="Q123" s="493" t="str">
        <f t="shared" si="175"/>
        <v/>
      </c>
      <c r="R123" s="101"/>
      <c r="S123" s="257" t="e">
        <f t="shared" si="176"/>
        <v>#DIV/0!</v>
      </c>
      <c r="T123" s="1503">
        <f t="shared" si="173"/>
        <v>0</v>
      </c>
      <c r="U123" s="1477"/>
      <c r="V123" s="258"/>
      <c r="W123" s="102"/>
      <c r="X123" s="400">
        <f t="shared" si="135"/>
        <v>0</v>
      </c>
      <c r="Y123" s="913"/>
      <c r="Z123" s="299">
        <f t="shared" si="177"/>
        <v>0</v>
      </c>
      <c r="AA123" s="259">
        <f>ROUND(IFERROR(SUM($AI$6/$AI$7*Q123/O123)+('Inbound Freight New'!$A$3*CZ123/R123),0),2)</f>
        <v>0</v>
      </c>
      <c r="AB123" s="260">
        <f t="shared" si="101"/>
        <v>0</v>
      </c>
      <c r="AC123" s="259">
        <f t="shared" si="136"/>
        <v>0</v>
      </c>
      <c r="AD123" s="261"/>
      <c r="AE123" s="260">
        <f t="shared" si="102"/>
        <v>0</v>
      </c>
      <c r="AF123" s="262">
        <f t="shared" si="137"/>
        <v>0</v>
      </c>
      <c r="AG123" s="263">
        <f t="shared" si="103"/>
        <v>0</v>
      </c>
      <c r="AH123" s="316">
        <f t="shared" si="138"/>
        <v>0.02</v>
      </c>
      <c r="AI123" s="262">
        <f t="shared" si="139"/>
        <v>0</v>
      </c>
      <c r="AJ123" s="703">
        <f t="shared" si="140"/>
        <v>0</v>
      </c>
      <c r="AK123" s="1302">
        <f t="shared" si="141"/>
        <v>0</v>
      </c>
      <c r="AL123" s="703">
        <f t="shared" si="142"/>
        <v>0.02</v>
      </c>
      <c r="AM123" s="262">
        <f t="shared" si="178"/>
        <v>0</v>
      </c>
      <c r="AN123" s="102"/>
      <c r="AO123" s="102"/>
      <c r="AP123" s="264">
        <f t="shared" si="105"/>
        <v>0</v>
      </c>
      <c r="AQ123" s="265">
        <f t="shared" si="179"/>
        <v>0</v>
      </c>
      <c r="AR123" s="266">
        <f t="shared" si="143"/>
        <v>0</v>
      </c>
      <c r="AS123" s="265">
        <f t="shared" si="180"/>
        <v>0</v>
      </c>
      <c r="AT123" s="267">
        <f t="shared" si="107"/>
        <v>0</v>
      </c>
      <c r="AU123" s="268"/>
      <c r="AV123" s="267"/>
      <c r="AW123" s="24"/>
      <c r="AX123" s="24"/>
      <c r="AY123" s="487"/>
      <c r="AZ123" s="270"/>
      <c r="BA123" s="256"/>
      <c r="BB123" s="256"/>
      <c r="BC123" s="256"/>
      <c r="BD123" s="256"/>
      <c r="BE123" s="490"/>
      <c r="BF123" s="490" t="str">
        <f t="shared" si="174"/>
        <v/>
      </c>
      <c r="BG123" s="493" t="str">
        <f t="shared" si="108"/>
        <v/>
      </c>
      <c r="BH123" s="490"/>
      <c r="BI123" s="490"/>
      <c r="BJ123" s="490"/>
      <c r="BK123" s="490"/>
      <c r="BL123" s="490"/>
      <c r="BM123" s="490"/>
      <c r="BN123" s="319"/>
      <c r="BO123" s="319"/>
      <c r="BP123" s="319"/>
      <c r="BQ123" s="319" t="str">
        <f t="shared" si="109"/>
        <v/>
      </c>
      <c r="BR123" s="439" t="str">
        <f t="shared" si="144"/>
        <v/>
      </c>
      <c r="BS123" s="439" t="str">
        <f t="shared" si="145"/>
        <v/>
      </c>
      <c r="BT123" s="439" t="str">
        <f t="shared" si="146"/>
        <v/>
      </c>
      <c r="BU123" s="440" t="str">
        <f t="shared" si="168"/>
        <v/>
      </c>
      <c r="BV123" s="440" t="str">
        <f t="shared" si="169"/>
        <v/>
      </c>
      <c r="BW123" s="440" t="str">
        <f t="shared" si="170"/>
        <v/>
      </c>
      <c r="BX123" s="440" t="str">
        <f t="shared" si="171"/>
        <v/>
      </c>
      <c r="BY123" s="440" t="str">
        <f t="shared" si="110"/>
        <v/>
      </c>
      <c r="BZ123" s="440" t="str">
        <f t="shared" si="111"/>
        <v/>
      </c>
      <c r="CA123" s="440" t="str">
        <f t="shared" si="112"/>
        <v/>
      </c>
      <c r="CB123" s="663" t="str">
        <f t="shared" si="147"/>
        <v/>
      </c>
      <c r="CC123" s="663" t="str">
        <f t="shared" si="148"/>
        <v/>
      </c>
      <c r="CD123" s="663" t="str">
        <f t="shared" si="149"/>
        <v/>
      </c>
      <c r="CE123" s="663" t="str">
        <f t="shared" si="150"/>
        <v/>
      </c>
      <c r="CF123" s="663" t="str">
        <f t="shared" si="151"/>
        <v/>
      </c>
      <c r="CG123" s="439" t="str">
        <f t="shared" si="152"/>
        <v/>
      </c>
      <c r="CH123" s="440"/>
      <c r="CI123" s="440"/>
      <c r="CJ123" s="440"/>
      <c r="CK123" s="440"/>
      <c r="CL123" s="440"/>
      <c r="CM123" s="440"/>
      <c r="CN123" s="729" t="str">
        <f t="shared" si="153"/>
        <v/>
      </c>
      <c r="CO123" s="729" t="str">
        <f t="shared" si="154"/>
        <v/>
      </c>
      <c r="CP123" s="729" t="str">
        <f t="shared" si="155"/>
        <v/>
      </c>
      <c r="CQ123" s="729" t="str">
        <f t="shared" si="156"/>
        <v/>
      </c>
      <c r="CR123" s="729" t="str">
        <f t="shared" si="157"/>
        <v/>
      </c>
      <c r="CS123" s="729" t="str">
        <f t="shared" si="158"/>
        <v/>
      </c>
      <c r="CT123" s="729" t="str">
        <f t="shared" si="159"/>
        <v/>
      </c>
      <c r="CU123" s="729" t="str">
        <f t="shared" si="160"/>
        <v/>
      </c>
      <c r="CV123" s="729" t="str">
        <f t="shared" si="161"/>
        <v/>
      </c>
      <c r="CW123" s="16" t="str">
        <f t="shared" si="162"/>
        <v/>
      </c>
      <c r="CX123" s="16" t="str">
        <f t="shared" si="163"/>
        <v/>
      </c>
      <c r="CY123" s="16" t="str">
        <f t="shared" si="164"/>
        <v/>
      </c>
      <c r="CZ123" s="650">
        <f t="shared" si="165"/>
        <v>0</v>
      </c>
      <c r="DB123" s="652"/>
      <c r="DC123" s="655">
        <f t="shared" si="113"/>
        <v>0</v>
      </c>
      <c r="DD123" s="654" t="str">
        <f t="shared" si="114"/>
        <v/>
      </c>
      <c r="DE123" s="650">
        <f t="shared" si="115"/>
        <v>0</v>
      </c>
      <c r="EG123" s="16">
        <f>IFERROR(VLOOKUP(B123,'SUBCATS INTERNAL USE'!A:D,3,0),10000)</f>
        <v>10000</v>
      </c>
      <c r="EH123" s="16">
        <f t="shared" si="116"/>
        <v>10000</v>
      </c>
      <c r="EI123" s="16">
        <f t="shared" si="117"/>
        <v>1</v>
      </c>
      <c r="EJ123" s="16">
        <f t="shared" si="167"/>
        <v>19</v>
      </c>
      <c r="EK123" s="16">
        <f>IFERROR(VLOOKUP(B123,'SUBCATS INTERNAL USE'!G:I,3,0), 10000)</f>
        <v>10000</v>
      </c>
      <c r="EN123" s="163">
        <f t="shared" si="118"/>
        <v>1</v>
      </c>
      <c r="EO123" s="163">
        <f t="shared" si="119"/>
        <v>1</v>
      </c>
      <c r="EP123" s="163">
        <f t="shared" si="120"/>
        <v>1</v>
      </c>
      <c r="EQ123" s="163">
        <f t="shared" si="121"/>
        <v>1</v>
      </c>
      <c r="ER123" s="163">
        <f t="shared" si="122"/>
        <v>1</v>
      </c>
      <c r="ES123" s="163">
        <f t="shared" si="123"/>
        <v>1</v>
      </c>
      <c r="ET123" s="163">
        <f t="shared" si="124"/>
        <v>1</v>
      </c>
      <c r="EU123" s="163">
        <f t="shared" si="125"/>
        <v>1</v>
      </c>
      <c r="EV123" s="163">
        <f t="shared" si="126"/>
        <v>0</v>
      </c>
      <c r="EW123" s="163">
        <f t="shared" si="127"/>
        <v>1</v>
      </c>
      <c r="EX123" s="163">
        <f t="shared" si="128"/>
        <v>1</v>
      </c>
      <c r="EY123" s="163">
        <f t="shared" si="129"/>
        <v>1</v>
      </c>
      <c r="EZ123" s="163">
        <f t="shared" si="130"/>
        <v>1</v>
      </c>
      <c r="FA123" s="163">
        <f t="shared" si="131"/>
        <v>1</v>
      </c>
      <c r="FB123" s="163">
        <f t="shared" si="132"/>
        <v>1</v>
      </c>
      <c r="FC123" s="163">
        <f t="shared" si="133"/>
        <v>14</v>
      </c>
      <c r="FD123" s="163">
        <f t="shared" si="134"/>
        <v>0</v>
      </c>
      <c r="FF123" s="16">
        <f t="shared" si="166"/>
        <v>0</v>
      </c>
      <c r="FG123" s="16" t="str">
        <f t="shared" si="172"/>
        <v>1</v>
      </c>
    </row>
    <row r="124" spans="1:163" s="52" customFormat="1" ht="11.25" customHeight="1">
      <c r="A124" s="1040">
        <v>110</v>
      </c>
      <c r="B124" s="490"/>
      <c r="C124" s="490" t="str">
        <f t="shared" si="98"/>
        <v/>
      </c>
      <c r="D124" s="490"/>
      <c r="E124" s="1040"/>
      <c r="F124" s="255"/>
      <c r="G124" s="1038"/>
      <c r="H124" s="1038"/>
      <c r="I124" s="1323"/>
      <c r="J124" s="24"/>
      <c r="K124" s="24"/>
      <c r="L124" s="24"/>
      <c r="M124" s="24"/>
      <c r="N124" s="24"/>
      <c r="O124" s="24"/>
      <c r="P124" s="101" t="str">
        <f t="shared" si="99"/>
        <v>MP</v>
      </c>
      <c r="Q124" s="493" t="str">
        <f t="shared" si="175"/>
        <v/>
      </c>
      <c r="R124" s="101"/>
      <c r="S124" s="257" t="e">
        <f t="shared" si="176"/>
        <v>#DIV/0!</v>
      </c>
      <c r="T124" s="1503">
        <f t="shared" si="173"/>
        <v>0</v>
      </c>
      <c r="U124" s="1477"/>
      <c r="V124" s="258"/>
      <c r="W124" s="102"/>
      <c r="X124" s="400">
        <f t="shared" si="135"/>
        <v>0</v>
      </c>
      <c r="Y124" s="913"/>
      <c r="Z124" s="299">
        <f t="shared" si="177"/>
        <v>0</v>
      </c>
      <c r="AA124" s="259">
        <f>ROUND(IFERROR(SUM($AI$6/$AI$7*Q124/O124)+('Inbound Freight New'!$A$3*CZ124/R124),0),2)</f>
        <v>0</v>
      </c>
      <c r="AB124" s="260">
        <f t="shared" si="101"/>
        <v>0</v>
      </c>
      <c r="AC124" s="259">
        <f t="shared" si="136"/>
        <v>0</v>
      </c>
      <c r="AD124" s="261"/>
      <c r="AE124" s="260">
        <f t="shared" si="102"/>
        <v>0</v>
      </c>
      <c r="AF124" s="262">
        <f t="shared" si="137"/>
        <v>0</v>
      </c>
      <c r="AG124" s="263">
        <f t="shared" si="103"/>
        <v>0</v>
      </c>
      <c r="AH124" s="316">
        <f t="shared" si="138"/>
        <v>0.02</v>
      </c>
      <c r="AI124" s="262">
        <f t="shared" si="139"/>
        <v>0</v>
      </c>
      <c r="AJ124" s="703">
        <f t="shared" si="140"/>
        <v>0</v>
      </c>
      <c r="AK124" s="1302">
        <f t="shared" si="141"/>
        <v>0</v>
      </c>
      <c r="AL124" s="703">
        <f t="shared" si="142"/>
        <v>0.02</v>
      </c>
      <c r="AM124" s="262">
        <f t="shared" si="178"/>
        <v>0</v>
      </c>
      <c r="AN124" s="102"/>
      <c r="AO124" s="102"/>
      <c r="AP124" s="264">
        <f t="shared" si="105"/>
        <v>0</v>
      </c>
      <c r="AQ124" s="265">
        <f t="shared" si="179"/>
        <v>0</v>
      </c>
      <c r="AR124" s="266">
        <f t="shared" si="143"/>
        <v>0</v>
      </c>
      <c r="AS124" s="265">
        <f t="shared" si="180"/>
        <v>0</v>
      </c>
      <c r="AT124" s="267">
        <f t="shared" si="107"/>
        <v>0</v>
      </c>
      <c r="AU124" s="268"/>
      <c r="AV124" s="267"/>
      <c r="AW124" s="24"/>
      <c r="AX124" s="24"/>
      <c r="AY124" s="487"/>
      <c r="AZ124" s="270"/>
      <c r="BA124" s="256"/>
      <c r="BB124" s="256"/>
      <c r="BC124" s="256"/>
      <c r="BD124" s="256"/>
      <c r="BE124" s="490"/>
      <c r="BF124" s="490" t="str">
        <f t="shared" si="174"/>
        <v/>
      </c>
      <c r="BG124" s="493" t="str">
        <f t="shared" si="108"/>
        <v/>
      </c>
      <c r="BH124" s="490"/>
      <c r="BI124" s="490"/>
      <c r="BJ124" s="490"/>
      <c r="BK124" s="490"/>
      <c r="BL124" s="490"/>
      <c r="BM124" s="490"/>
      <c r="BN124" s="319"/>
      <c r="BO124" s="319"/>
      <c r="BP124" s="319"/>
      <c r="BQ124" s="319" t="str">
        <f t="shared" si="109"/>
        <v/>
      </c>
      <c r="BR124" s="439" t="str">
        <f t="shared" si="144"/>
        <v/>
      </c>
      <c r="BS124" s="439" t="str">
        <f t="shared" si="145"/>
        <v/>
      </c>
      <c r="BT124" s="439" t="str">
        <f t="shared" si="146"/>
        <v/>
      </c>
      <c r="BU124" s="440" t="str">
        <f t="shared" si="168"/>
        <v/>
      </c>
      <c r="BV124" s="440" t="str">
        <f t="shared" si="169"/>
        <v/>
      </c>
      <c r="BW124" s="440" t="str">
        <f t="shared" si="170"/>
        <v/>
      </c>
      <c r="BX124" s="440" t="str">
        <f t="shared" si="171"/>
        <v/>
      </c>
      <c r="BY124" s="440" t="str">
        <f t="shared" si="110"/>
        <v/>
      </c>
      <c r="BZ124" s="440" t="str">
        <f t="shared" si="111"/>
        <v/>
      </c>
      <c r="CA124" s="440" t="str">
        <f t="shared" si="112"/>
        <v/>
      </c>
      <c r="CB124" s="663" t="str">
        <f t="shared" si="147"/>
        <v/>
      </c>
      <c r="CC124" s="663" t="str">
        <f t="shared" si="148"/>
        <v/>
      </c>
      <c r="CD124" s="663" t="str">
        <f t="shared" si="149"/>
        <v/>
      </c>
      <c r="CE124" s="663" t="str">
        <f t="shared" si="150"/>
        <v/>
      </c>
      <c r="CF124" s="663" t="str">
        <f t="shared" si="151"/>
        <v/>
      </c>
      <c r="CG124" s="439" t="str">
        <f t="shared" si="152"/>
        <v/>
      </c>
      <c r="CH124" s="440"/>
      <c r="CI124" s="440"/>
      <c r="CJ124" s="440"/>
      <c r="CK124" s="440"/>
      <c r="CL124" s="440"/>
      <c r="CM124" s="440"/>
      <c r="CN124" s="729" t="str">
        <f t="shared" si="153"/>
        <v/>
      </c>
      <c r="CO124" s="729" t="str">
        <f t="shared" si="154"/>
        <v/>
      </c>
      <c r="CP124" s="729" t="str">
        <f t="shared" si="155"/>
        <v/>
      </c>
      <c r="CQ124" s="729" t="str">
        <f t="shared" si="156"/>
        <v/>
      </c>
      <c r="CR124" s="729" t="str">
        <f t="shared" si="157"/>
        <v/>
      </c>
      <c r="CS124" s="729" t="str">
        <f t="shared" si="158"/>
        <v/>
      </c>
      <c r="CT124" s="729" t="str">
        <f t="shared" si="159"/>
        <v/>
      </c>
      <c r="CU124" s="729" t="str">
        <f t="shared" si="160"/>
        <v/>
      </c>
      <c r="CV124" s="729" t="str">
        <f t="shared" si="161"/>
        <v/>
      </c>
      <c r="CW124" s="16" t="str">
        <f t="shared" si="162"/>
        <v/>
      </c>
      <c r="CX124" s="16" t="str">
        <f t="shared" si="163"/>
        <v/>
      </c>
      <c r="CY124" s="16" t="str">
        <f t="shared" si="164"/>
        <v/>
      </c>
      <c r="CZ124" s="650">
        <f t="shared" si="165"/>
        <v>0</v>
      </c>
      <c r="DB124" s="652"/>
      <c r="DC124" s="655">
        <f t="shared" si="113"/>
        <v>0</v>
      </c>
      <c r="DD124" s="654" t="str">
        <f t="shared" si="114"/>
        <v/>
      </c>
      <c r="DE124" s="650">
        <f t="shared" si="115"/>
        <v>0</v>
      </c>
      <c r="EG124" s="16">
        <f>IFERROR(VLOOKUP(B124,'SUBCATS INTERNAL USE'!A:D,3,0),10000)</f>
        <v>10000</v>
      </c>
      <c r="EH124" s="16">
        <f t="shared" si="116"/>
        <v>10000</v>
      </c>
      <c r="EI124" s="16">
        <f t="shared" si="117"/>
        <v>1</v>
      </c>
      <c r="EJ124" s="16">
        <f t="shared" si="167"/>
        <v>19</v>
      </c>
      <c r="EK124" s="16">
        <f>IFERROR(VLOOKUP(B124,'SUBCATS INTERNAL USE'!G:I,3,0), 10000)</f>
        <v>10000</v>
      </c>
      <c r="EN124" s="163">
        <f t="shared" si="118"/>
        <v>1</v>
      </c>
      <c r="EO124" s="163">
        <f t="shared" si="119"/>
        <v>1</v>
      </c>
      <c r="EP124" s="163">
        <f t="shared" si="120"/>
        <v>1</v>
      </c>
      <c r="EQ124" s="163">
        <f t="shared" si="121"/>
        <v>1</v>
      </c>
      <c r="ER124" s="163">
        <f t="shared" si="122"/>
        <v>1</v>
      </c>
      <c r="ES124" s="163">
        <f t="shared" si="123"/>
        <v>1</v>
      </c>
      <c r="ET124" s="163">
        <f t="shared" si="124"/>
        <v>1</v>
      </c>
      <c r="EU124" s="163">
        <f t="shared" si="125"/>
        <v>1</v>
      </c>
      <c r="EV124" s="163">
        <f t="shared" si="126"/>
        <v>0</v>
      </c>
      <c r="EW124" s="163">
        <f t="shared" si="127"/>
        <v>1</v>
      </c>
      <c r="EX124" s="163">
        <f t="shared" si="128"/>
        <v>1</v>
      </c>
      <c r="EY124" s="163">
        <f t="shared" si="129"/>
        <v>1</v>
      </c>
      <c r="EZ124" s="163">
        <f t="shared" si="130"/>
        <v>1</v>
      </c>
      <c r="FA124" s="163">
        <f t="shared" si="131"/>
        <v>1</v>
      </c>
      <c r="FB124" s="163">
        <f t="shared" si="132"/>
        <v>1</v>
      </c>
      <c r="FC124" s="163">
        <f t="shared" si="133"/>
        <v>14</v>
      </c>
      <c r="FD124" s="163">
        <f t="shared" si="134"/>
        <v>0</v>
      </c>
      <c r="FF124" s="16">
        <f t="shared" si="166"/>
        <v>0</v>
      </c>
      <c r="FG124" s="16" t="str">
        <f t="shared" si="172"/>
        <v>1</v>
      </c>
    </row>
    <row r="125" spans="1:163" s="52" customFormat="1" ht="11.25" customHeight="1">
      <c r="A125" s="1040">
        <v>111</v>
      </c>
      <c r="B125" s="490"/>
      <c r="C125" s="490" t="str">
        <f t="shared" si="98"/>
        <v/>
      </c>
      <c r="D125" s="490"/>
      <c r="E125" s="1040"/>
      <c r="F125" s="255"/>
      <c r="G125" s="1038"/>
      <c r="H125" s="1038"/>
      <c r="I125" s="1323"/>
      <c r="J125" s="24"/>
      <c r="K125" s="24"/>
      <c r="L125" s="24"/>
      <c r="M125" s="24"/>
      <c r="N125" s="24"/>
      <c r="O125" s="24"/>
      <c r="P125" s="101" t="str">
        <f t="shared" si="99"/>
        <v>MP</v>
      </c>
      <c r="Q125" s="493" t="str">
        <f t="shared" si="175"/>
        <v/>
      </c>
      <c r="R125" s="101"/>
      <c r="S125" s="257" t="e">
        <f t="shared" si="176"/>
        <v>#DIV/0!</v>
      </c>
      <c r="T125" s="1503">
        <f t="shared" si="173"/>
        <v>0</v>
      </c>
      <c r="U125" s="1477"/>
      <c r="V125" s="258"/>
      <c r="W125" s="102"/>
      <c r="X125" s="400">
        <f t="shared" si="135"/>
        <v>0</v>
      </c>
      <c r="Y125" s="913"/>
      <c r="Z125" s="299">
        <f t="shared" si="177"/>
        <v>0</v>
      </c>
      <c r="AA125" s="259">
        <f>ROUND(IFERROR(SUM($AI$6/$AI$7*Q125/O125)+('Inbound Freight New'!$A$3*CZ125/R125),0),2)</f>
        <v>0</v>
      </c>
      <c r="AB125" s="260">
        <f t="shared" si="101"/>
        <v>0</v>
      </c>
      <c r="AC125" s="259">
        <f t="shared" si="136"/>
        <v>0</v>
      </c>
      <c r="AD125" s="261"/>
      <c r="AE125" s="260">
        <f t="shared" si="102"/>
        <v>0</v>
      </c>
      <c r="AF125" s="262">
        <f t="shared" si="137"/>
        <v>0</v>
      </c>
      <c r="AG125" s="263">
        <f t="shared" si="103"/>
        <v>0</v>
      </c>
      <c r="AH125" s="316">
        <f t="shared" si="138"/>
        <v>0.02</v>
      </c>
      <c r="AI125" s="262">
        <f t="shared" si="139"/>
        <v>0</v>
      </c>
      <c r="AJ125" s="703">
        <f t="shared" si="140"/>
        <v>0</v>
      </c>
      <c r="AK125" s="1302">
        <f t="shared" si="141"/>
        <v>0</v>
      </c>
      <c r="AL125" s="703">
        <f t="shared" si="142"/>
        <v>0.02</v>
      </c>
      <c r="AM125" s="262">
        <f t="shared" si="178"/>
        <v>0</v>
      </c>
      <c r="AN125" s="102"/>
      <c r="AO125" s="102"/>
      <c r="AP125" s="264">
        <f t="shared" si="105"/>
        <v>0</v>
      </c>
      <c r="AQ125" s="265">
        <f t="shared" si="179"/>
        <v>0</v>
      </c>
      <c r="AR125" s="266">
        <f t="shared" si="143"/>
        <v>0</v>
      </c>
      <c r="AS125" s="265">
        <f t="shared" si="180"/>
        <v>0</v>
      </c>
      <c r="AT125" s="267">
        <f t="shared" si="107"/>
        <v>0</v>
      </c>
      <c r="AU125" s="268"/>
      <c r="AV125" s="267"/>
      <c r="AW125" s="24"/>
      <c r="AX125" s="24"/>
      <c r="AY125" s="487"/>
      <c r="AZ125" s="270"/>
      <c r="BA125" s="256"/>
      <c r="BB125" s="256"/>
      <c r="BC125" s="256"/>
      <c r="BD125" s="256"/>
      <c r="BE125" s="490"/>
      <c r="BF125" s="490" t="str">
        <f t="shared" si="174"/>
        <v/>
      </c>
      <c r="BG125" s="493" t="str">
        <f t="shared" si="108"/>
        <v/>
      </c>
      <c r="BH125" s="490"/>
      <c r="BI125" s="490"/>
      <c r="BJ125" s="490"/>
      <c r="BK125" s="490"/>
      <c r="BL125" s="490"/>
      <c r="BM125" s="490"/>
      <c r="BN125" s="319"/>
      <c r="BO125" s="319"/>
      <c r="BP125" s="319"/>
      <c r="BQ125" s="319" t="str">
        <f t="shared" si="109"/>
        <v/>
      </c>
      <c r="BR125" s="439" t="str">
        <f t="shared" si="144"/>
        <v/>
      </c>
      <c r="BS125" s="439" t="str">
        <f t="shared" si="145"/>
        <v/>
      </c>
      <c r="BT125" s="439" t="str">
        <f t="shared" si="146"/>
        <v/>
      </c>
      <c r="BU125" s="440" t="str">
        <f t="shared" si="168"/>
        <v/>
      </c>
      <c r="BV125" s="440" t="str">
        <f t="shared" si="169"/>
        <v/>
      </c>
      <c r="BW125" s="440" t="str">
        <f t="shared" si="170"/>
        <v/>
      </c>
      <c r="BX125" s="440" t="str">
        <f t="shared" si="171"/>
        <v/>
      </c>
      <c r="BY125" s="440" t="str">
        <f t="shared" si="110"/>
        <v/>
      </c>
      <c r="BZ125" s="440" t="str">
        <f t="shared" si="111"/>
        <v/>
      </c>
      <c r="CA125" s="440" t="str">
        <f t="shared" si="112"/>
        <v/>
      </c>
      <c r="CB125" s="663" t="str">
        <f t="shared" si="147"/>
        <v/>
      </c>
      <c r="CC125" s="663" t="str">
        <f t="shared" si="148"/>
        <v/>
      </c>
      <c r="CD125" s="663" t="str">
        <f t="shared" si="149"/>
        <v/>
      </c>
      <c r="CE125" s="663" t="str">
        <f t="shared" si="150"/>
        <v/>
      </c>
      <c r="CF125" s="663" t="str">
        <f t="shared" si="151"/>
        <v/>
      </c>
      <c r="CG125" s="439" t="str">
        <f t="shared" si="152"/>
        <v/>
      </c>
      <c r="CH125" s="440"/>
      <c r="CI125" s="440"/>
      <c r="CJ125" s="440"/>
      <c r="CK125" s="440"/>
      <c r="CL125" s="440"/>
      <c r="CM125" s="440"/>
      <c r="CN125" s="729" t="str">
        <f t="shared" si="153"/>
        <v/>
      </c>
      <c r="CO125" s="729" t="str">
        <f t="shared" si="154"/>
        <v/>
      </c>
      <c r="CP125" s="729" t="str">
        <f t="shared" si="155"/>
        <v/>
      </c>
      <c r="CQ125" s="729" t="str">
        <f t="shared" si="156"/>
        <v/>
      </c>
      <c r="CR125" s="729" t="str">
        <f t="shared" si="157"/>
        <v/>
      </c>
      <c r="CS125" s="729" t="str">
        <f t="shared" si="158"/>
        <v/>
      </c>
      <c r="CT125" s="729" t="str">
        <f t="shared" si="159"/>
        <v/>
      </c>
      <c r="CU125" s="729" t="str">
        <f t="shared" si="160"/>
        <v/>
      </c>
      <c r="CV125" s="729" t="str">
        <f t="shared" si="161"/>
        <v/>
      </c>
      <c r="CW125" s="16" t="str">
        <f t="shared" si="162"/>
        <v/>
      </c>
      <c r="CX125" s="16" t="str">
        <f t="shared" si="163"/>
        <v/>
      </c>
      <c r="CY125" s="16" t="str">
        <f t="shared" si="164"/>
        <v/>
      </c>
      <c r="CZ125" s="650">
        <f t="shared" si="165"/>
        <v>0</v>
      </c>
      <c r="DB125" s="652"/>
      <c r="DC125" s="655">
        <f t="shared" si="113"/>
        <v>0</v>
      </c>
      <c r="DD125" s="654" t="str">
        <f t="shared" si="114"/>
        <v/>
      </c>
      <c r="DE125" s="650">
        <f t="shared" si="115"/>
        <v>0</v>
      </c>
      <c r="EG125" s="16">
        <f>IFERROR(VLOOKUP(B125,'SUBCATS INTERNAL USE'!A:D,3,0),10000)</f>
        <v>10000</v>
      </c>
      <c r="EH125" s="16">
        <f t="shared" si="116"/>
        <v>10000</v>
      </c>
      <c r="EI125" s="16">
        <f t="shared" si="117"/>
        <v>1</v>
      </c>
      <c r="EJ125" s="16">
        <f t="shared" si="167"/>
        <v>19</v>
      </c>
      <c r="EK125" s="16">
        <f>IFERROR(VLOOKUP(B125,'SUBCATS INTERNAL USE'!G:I,3,0), 10000)</f>
        <v>10000</v>
      </c>
      <c r="EN125" s="163">
        <f t="shared" si="118"/>
        <v>1</v>
      </c>
      <c r="EO125" s="163">
        <f t="shared" si="119"/>
        <v>1</v>
      </c>
      <c r="EP125" s="163">
        <f t="shared" si="120"/>
        <v>1</v>
      </c>
      <c r="EQ125" s="163">
        <f t="shared" si="121"/>
        <v>1</v>
      </c>
      <c r="ER125" s="163">
        <f t="shared" si="122"/>
        <v>1</v>
      </c>
      <c r="ES125" s="163">
        <f t="shared" si="123"/>
        <v>1</v>
      </c>
      <c r="ET125" s="163">
        <f t="shared" si="124"/>
        <v>1</v>
      </c>
      <c r="EU125" s="163">
        <f t="shared" si="125"/>
        <v>1</v>
      </c>
      <c r="EV125" s="163">
        <f t="shared" si="126"/>
        <v>0</v>
      </c>
      <c r="EW125" s="163">
        <f t="shared" si="127"/>
        <v>1</v>
      </c>
      <c r="EX125" s="163">
        <f t="shared" si="128"/>
        <v>1</v>
      </c>
      <c r="EY125" s="163">
        <f t="shared" si="129"/>
        <v>1</v>
      </c>
      <c r="EZ125" s="163">
        <f t="shared" si="130"/>
        <v>1</v>
      </c>
      <c r="FA125" s="163">
        <f t="shared" si="131"/>
        <v>1</v>
      </c>
      <c r="FB125" s="163">
        <f t="shared" si="132"/>
        <v>1</v>
      </c>
      <c r="FC125" s="163">
        <f t="shared" si="133"/>
        <v>14</v>
      </c>
      <c r="FD125" s="163">
        <f t="shared" si="134"/>
        <v>0</v>
      </c>
      <c r="FF125" s="16">
        <f t="shared" si="166"/>
        <v>0</v>
      </c>
      <c r="FG125" s="16" t="str">
        <f t="shared" si="172"/>
        <v>1</v>
      </c>
    </row>
    <row r="126" spans="1:163" s="52" customFormat="1" ht="11.25" customHeight="1">
      <c r="A126" s="1040">
        <v>112</v>
      </c>
      <c r="B126" s="490"/>
      <c r="C126" s="490" t="str">
        <f t="shared" si="98"/>
        <v/>
      </c>
      <c r="D126" s="490"/>
      <c r="E126" s="1040"/>
      <c r="F126" s="255"/>
      <c r="G126" s="1038"/>
      <c r="H126" s="1038"/>
      <c r="I126" s="1323"/>
      <c r="J126" s="24"/>
      <c r="K126" s="24"/>
      <c r="L126" s="24"/>
      <c r="M126" s="24"/>
      <c r="N126" s="24"/>
      <c r="O126" s="24"/>
      <c r="P126" s="101" t="str">
        <f t="shared" si="99"/>
        <v>MP</v>
      </c>
      <c r="Q126" s="493" t="str">
        <f t="shared" si="175"/>
        <v/>
      </c>
      <c r="R126" s="101"/>
      <c r="S126" s="257" t="e">
        <f t="shared" si="176"/>
        <v>#DIV/0!</v>
      </c>
      <c r="T126" s="1503">
        <f t="shared" si="173"/>
        <v>0</v>
      </c>
      <c r="U126" s="1477"/>
      <c r="V126" s="258"/>
      <c r="W126" s="102"/>
      <c r="X126" s="400">
        <f t="shared" si="135"/>
        <v>0</v>
      </c>
      <c r="Y126" s="913"/>
      <c r="Z126" s="299">
        <f t="shared" si="177"/>
        <v>0</v>
      </c>
      <c r="AA126" s="259">
        <f>ROUND(IFERROR(SUM($AI$6/$AI$7*Q126/O126)+('Inbound Freight New'!$A$3*CZ126/R126),0),2)</f>
        <v>0</v>
      </c>
      <c r="AB126" s="260">
        <f t="shared" si="101"/>
        <v>0</v>
      </c>
      <c r="AC126" s="259">
        <f t="shared" si="136"/>
        <v>0</v>
      </c>
      <c r="AD126" s="261"/>
      <c r="AE126" s="260">
        <f t="shared" si="102"/>
        <v>0</v>
      </c>
      <c r="AF126" s="262">
        <f t="shared" si="137"/>
        <v>0</v>
      </c>
      <c r="AG126" s="263">
        <f t="shared" si="103"/>
        <v>0</v>
      </c>
      <c r="AH126" s="316">
        <f t="shared" si="138"/>
        <v>0.02</v>
      </c>
      <c r="AI126" s="262">
        <f t="shared" si="139"/>
        <v>0</v>
      </c>
      <c r="AJ126" s="703">
        <f t="shared" si="140"/>
        <v>0</v>
      </c>
      <c r="AK126" s="1302">
        <f t="shared" si="141"/>
        <v>0</v>
      </c>
      <c r="AL126" s="703">
        <f t="shared" si="142"/>
        <v>0.02</v>
      </c>
      <c r="AM126" s="262">
        <f t="shared" si="178"/>
        <v>0</v>
      </c>
      <c r="AN126" s="102"/>
      <c r="AO126" s="102"/>
      <c r="AP126" s="264">
        <f t="shared" si="105"/>
        <v>0</v>
      </c>
      <c r="AQ126" s="265">
        <f t="shared" si="179"/>
        <v>0</v>
      </c>
      <c r="AR126" s="266">
        <f t="shared" si="143"/>
        <v>0</v>
      </c>
      <c r="AS126" s="265">
        <f t="shared" si="180"/>
        <v>0</v>
      </c>
      <c r="AT126" s="267">
        <f t="shared" si="107"/>
        <v>0</v>
      </c>
      <c r="AU126" s="268"/>
      <c r="AV126" s="267"/>
      <c r="AW126" s="24"/>
      <c r="AX126" s="24"/>
      <c r="AY126" s="487"/>
      <c r="AZ126" s="270"/>
      <c r="BA126" s="256"/>
      <c r="BB126" s="256"/>
      <c r="BC126" s="256"/>
      <c r="BD126" s="256"/>
      <c r="BE126" s="490"/>
      <c r="BF126" s="490" t="str">
        <f t="shared" si="174"/>
        <v/>
      </c>
      <c r="BG126" s="493" t="str">
        <f t="shared" si="108"/>
        <v/>
      </c>
      <c r="BH126" s="490"/>
      <c r="BI126" s="490"/>
      <c r="BJ126" s="490"/>
      <c r="BK126" s="490"/>
      <c r="BL126" s="490"/>
      <c r="BM126" s="490"/>
      <c r="BN126" s="319"/>
      <c r="BO126" s="319"/>
      <c r="BP126" s="319"/>
      <c r="BQ126" s="319" t="str">
        <f t="shared" si="109"/>
        <v/>
      </c>
      <c r="BR126" s="439" t="str">
        <f t="shared" si="144"/>
        <v/>
      </c>
      <c r="BS126" s="439" t="str">
        <f t="shared" si="145"/>
        <v/>
      </c>
      <c r="BT126" s="439" t="str">
        <f t="shared" si="146"/>
        <v/>
      </c>
      <c r="BU126" s="440" t="str">
        <f t="shared" si="168"/>
        <v/>
      </c>
      <c r="BV126" s="440" t="str">
        <f t="shared" si="169"/>
        <v/>
      </c>
      <c r="BW126" s="440" t="str">
        <f t="shared" si="170"/>
        <v/>
      </c>
      <c r="BX126" s="440" t="str">
        <f t="shared" si="171"/>
        <v/>
      </c>
      <c r="BY126" s="440" t="str">
        <f t="shared" si="110"/>
        <v/>
      </c>
      <c r="BZ126" s="440" t="str">
        <f t="shared" si="111"/>
        <v/>
      </c>
      <c r="CA126" s="440" t="str">
        <f t="shared" si="112"/>
        <v/>
      </c>
      <c r="CB126" s="663" t="str">
        <f t="shared" si="147"/>
        <v/>
      </c>
      <c r="CC126" s="663" t="str">
        <f t="shared" si="148"/>
        <v/>
      </c>
      <c r="CD126" s="663" t="str">
        <f t="shared" si="149"/>
        <v/>
      </c>
      <c r="CE126" s="663" t="str">
        <f t="shared" si="150"/>
        <v/>
      </c>
      <c r="CF126" s="663" t="str">
        <f t="shared" si="151"/>
        <v/>
      </c>
      <c r="CG126" s="439" t="str">
        <f t="shared" si="152"/>
        <v/>
      </c>
      <c r="CH126" s="440"/>
      <c r="CI126" s="440"/>
      <c r="CJ126" s="440"/>
      <c r="CK126" s="440"/>
      <c r="CL126" s="440"/>
      <c r="CM126" s="440"/>
      <c r="CN126" s="729" t="str">
        <f t="shared" si="153"/>
        <v/>
      </c>
      <c r="CO126" s="729" t="str">
        <f t="shared" si="154"/>
        <v/>
      </c>
      <c r="CP126" s="729" t="str">
        <f t="shared" si="155"/>
        <v/>
      </c>
      <c r="CQ126" s="729" t="str">
        <f t="shared" si="156"/>
        <v/>
      </c>
      <c r="CR126" s="729" t="str">
        <f t="shared" si="157"/>
        <v/>
      </c>
      <c r="CS126" s="729" t="str">
        <f t="shared" si="158"/>
        <v/>
      </c>
      <c r="CT126" s="729" t="str">
        <f t="shared" si="159"/>
        <v/>
      </c>
      <c r="CU126" s="729" t="str">
        <f t="shared" si="160"/>
        <v/>
      </c>
      <c r="CV126" s="729" t="str">
        <f t="shared" si="161"/>
        <v/>
      </c>
      <c r="CW126" s="16" t="str">
        <f t="shared" si="162"/>
        <v/>
      </c>
      <c r="CX126" s="16" t="str">
        <f t="shared" si="163"/>
        <v/>
      </c>
      <c r="CY126" s="16" t="str">
        <f t="shared" si="164"/>
        <v/>
      </c>
      <c r="CZ126" s="650">
        <f t="shared" si="165"/>
        <v>0</v>
      </c>
      <c r="DB126" s="652"/>
      <c r="DC126" s="655">
        <f t="shared" si="113"/>
        <v>0</v>
      </c>
      <c r="DD126" s="654" t="str">
        <f t="shared" si="114"/>
        <v/>
      </c>
      <c r="DE126" s="650">
        <f t="shared" si="115"/>
        <v>0</v>
      </c>
      <c r="EG126" s="16">
        <f>IFERROR(VLOOKUP(B126,'SUBCATS INTERNAL USE'!A:D,3,0),10000)</f>
        <v>10000</v>
      </c>
      <c r="EH126" s="16">
        <f t="shared" si="116"/>
        <v>10000</v>
      </c>
      <c r="EI126" s="16">
        <f t="shared" si="117"/>
        <v>1</v>
      </c>
      <c r="EJ126" s="16">
        <f t="shared" si="167"/>
        <v>19</v>
      </c>
      <c r="EK126" s="16">
        <f>IFERROR(VLOOKUP(B126,'SUBCATS INTERNAL USE'!G:I,3,0), 10000)</f>
        <v>10000</v>
      </c>
      <c r="EN126" s="163">
        <f t="shared" si="118"/>
        <v>1</v>
      </c>
      <c r="EO126" s="163">
        <f t="shared" si="119"/>
        <v>1</v>
      </c>
      <c r="EP126" s="163">
        <f t="shared" si="120"/>
        <v>1</v>
      </c>
      <c r="EQ126" s="163">
        <f t="shared" si="121"/>
        <v>1</v>
      </c>
      <c r="ER126" s="163">
        <f t="shared" si="122"/>
        <v>1</v>
      </c>
      <c r="ES126" s="163">
        <f t="shared" si="123"/>
        <v>1</v>
      </c>
      <c r="ET126" s="163">
        <f t="shared" si="124"/>
        <v>1</v>
      </c>
      <c r="EU126" s="163">
        <f t="shared" si="125"/>
        <v>1</v>
      </c>
      <c r="EV126" s="163">
        <f t="shared" si="126"/>
        <v>0</v>
      </c>
      <c r="EW126" s="163">
        <f t="shared" si="127"/>
        <v>1</v>
      </c>
      <c r="EX126" s="163">
        <f t="shared" si="128"/>
        <v>1</v>
      </c>
      <c r="EY126" s="163">
        <f t="shared" si="129"/>
        <v>1</v>
      </c>
      <c r="EZ126" s="163">
        <f t="shared" si="130"/>
        <v>1</v>
      </c>
      <c r="FA126" s="163">
        <f t="shared" si="131"/>
        <v>1</v>
      </c>
      <c r="FB126" s="163">
        <f t="shared" si="132"/>
        <v>1</v>
      </c>
      <c r="FC126" s="163">
        <f t="shared" si="133"/>
        <v>14</v>
      </c>
      <c r="FD126" s="163">
        <f t="shared" si="134"/>
        <v>0</v>
      </c>
      <c r="FF126" s="16">
        <f t="shared" si="166"/>
        <v>0</v>
      </c>
      <c r="FG126" s="16" t="str">
        <f t="shared" si="172"/>
        <v>1</v>
      </c>
    </row>
    <row r="127" spans="1:163" s="52" customFormat="1" ht="11.25" customHeight="1">
      <c r="A127" s="1040">
        <v>113</v>
      </c>
      <c r="B127" s="490"/>
      <c r="C127" s="490" t="str">
        <f t="shared" si="98"/>
        <v/>
      </c>
      <c r="D127" s="490"/>
      <c r="E127" s="1040"/>
      <c r="F127" s="255"/>
      <c r="G127" s="1038"/>
      <c r="H127" s="1038"/>
      <c r="I127" s="1323"/>
      <c r="J127" s="24"/>
      <c r="K127" s="24"/>
      <c r="L127" s="24"/>
      <c r="M127" s="24"/>
      <c r="N127" s="24"/>
      <c r="O127" s="24"/>
      <c r="P127" s="101" t="str">
        <f t="shared" si="99"/>
        <v>MP</v>
      </c>
      <c r="Q127" s="493" t="str">
        <f t="shared" si="175"/>
        <v/>
      </c>
      <c r="R127" s="101"/>
      <c r="S127" s="257" t="e">
        <f t="shared" si="176"/>
        <v>#DIV/0!</v>
      </c>
      <c r="T127" s="1503">
        <f t="shared" si="173"/>
        <v>0</v>
      </c>
      <c r="U127" s="1477"/>
      <c r="V127" s="258"/>
      <c r="W127" s="102"/>
      <c r="X127" s="400">
        <f t="shared" si="135"/>
        <v>0</v>
      </c>
      <c r="Y127" s="913"/>
      <c r="Z127" s="299">
        <f t="shared" si="177"/>
        <v>0</v>
      </c>
      <c r="AA127" s="259">
        <f>ROUND(IFERROR(SUM($AI$6/$AI$7*Q127/O127)+('Inbound Freight New'!$A$3*CZ127/R127),0),2)</f>
        <v>0</v>
      </c>
      <c r="AB127" s="260">
        <f t="shared" si="101"/>
        <v>0</v>
      </c>
      <c r="AC127" s="259">
        <f t="shared" si="136"/>
        <v>0</v>
      </c>
      <c r="AD127" s="261"/>
      <c r="AE127" s="260">
        <f t="shared" si="102"/>
        <v>0</v>
      </c>
      <c r="AF127" s="262">
        <f t="shared" si="137"/>
        <v>0</v>
      </c>
      <c r="AG127" s="263">
        <f t="shared" si="103"/>
        <v>0</v>
      </c>
      <c r="AH127" s="316">
        <f t="shared" si="138"/>
        <v>0.02</v>
      </c>
      <c r="AI127" s="262">
        <f t="shared" si="139"/>
        <v>0</v>
      </c>
      <c r="AJ127" s="703">
        <f t="shared" si="140"/>
        <v>0</v>
      </c>
      <c r="AK127" s="1302">
        <f t="shared" si="141"/>
        <v>0</v>
      </c>
      <c r="AL127" s="703">
        <f t="shared" si="142"/>
        <v>0.02</v>
      </c>
      <c r="AM127" s="262">
        <f t="shared" si="178"/>
        <v>0</v>
      </c>
      <c r="AN127" s="102"/>
      <c r="AO127" s="102"/>
      <c r="AP127" s="264">
        <f t="shared" si="105"/>
        <v>0</v>
      </c>
      <c r="AQ127" s="265">
        <f t="shared" si="179"/>
        <v>0</v>
      </c>
      <c r="AR127" s="266">
        <f t="shared" si="143"/>
        <v>0</v>
      </c>
      <c r="AS127" s="265">
        <f t="shared" si="180"/>
        <v>0</v>
      </c>
      <c r="AT127" s="267">
        <f t="shared" si="107"/>
        <v>0</v>
      </c>
      <c r="AU127" s="268"/>
      <c r="AV127" s="267"/>
      <c r="AW127" s="24"/>
      <c r="AX127" s="24"/>
      <c r="AY127" s="487"/>
      <c r="AZ127" s="270"/>
      <c r="BA127" s="256"/>
      <c r="BB127" s="256"/>
      <c r="BC127" s="256"/>
      <c r="BD127" s="256"/>
      <c r="BE127" s="490"/>
      <c r="BF127" s="490" t="str">
        <f t="shared" si="174"/>
        <v/>
      </c>
      <c r="BG127" s="493" t="str">
        <f t="shared" si="108"/>
        <v/>
      </c>
      <c r="BH127" s="490"/>
      <c r="BI127" s="490"/>
      <c r="BJ127" s="490"/>
      <c r="BK127" s="490"/>
      <c r="BL127" s="490"/>
      <c r="BM127" s="490"/>
      <c r="BN127" s="319"/>
      <c r="BO127" s="319"/>
      <c r="BP127" s="319"/>
      <c r="BQ127" s="319" t="str">
        <f t="shared" si="109"/>
        <v/>
      </c>
      <c r="BR127" s="439" t="str">
        <f t="shared" si="144"/>
        <v/>
      </c>
      <c r="BS127" s="439" t="str">
        <f t="shared" si="145"/>
        <v/>
      </c>
      <c r="BT127" s="439" t="str">
        <f t="shared" si="146"/>
        <v/>
      </c>
      <c r="BU127" s="440" t="str">
        <f t="shared" si="168"/>
        <v/>
      </c>
      <c r="BV127" s="440" t="str">
        <f t="shared" si="169"/>
        <v/>
      </c>
      <c r="BW127" s="440" t="str">
        <f t="shared" si="170"/>
        <v/>
      </c>
      <c r="BX127" s="440" t="str">
        <f t="shared" si="171"/>
        <v/>
      </c>
      <c r="BY127" s="440" t="str">
        <f t="shared" si="110"/>
        <v/>
      </c>
      <c r="BZ127" s="440" t="str">
        <f t="shared" si="111"/>
        <v/>
      </c>
      <c r="CA127" s="440" t="str">
        <f t="shared" si="112"/>
        <v/>
      </c>
      <c r="CB127" s="663" t="str">
        <f t="shared" si="147"/>
        <v/>
      </c>
      <c r="CC127" s="663" t="str">
        <f t="shared" si="148"/>
        <v/>
      </c>
      <c r="CD127" s="663" t="str">
        <f t="shared" si="149"/>
        <v/>
      </c>
      <c r="CE127" s="663" t="str">
        <f t="shared" si="150"/>
        <v/>
      </c>
      <c r="CF127" s="663" t="str">
        <f t="shared" si="151"/>
        <v/>
      </c>
      <c r="CG127" s="439" t="str">
        <f t="shared" si="152"/>
        <v/>
      </c>
      <c r="CH127" s="440"/>
      <c r="CI127" s="440"/>
      <c r="CJ127" s="440"/>
      <c r="CK127" s="440"/>
      <c r="CL127" s="440"/>
      <c r="CM127" s="440"/>
      <c r="CN127" s="729" t="str">
        <f t="shared" si="153"/>
        <v/>
      </c>
      <c r="CO127" s="729" t="str">
        <f t="shared" si="154"/>
        <v/>
      </c>
      <c r="CP127" s="729" t="str">
        <f t="shared" si="155"/>
        <v/>
      </c>
      <c r="CQ127" s="729" t="str">
        <f t="shared" si="156"/>
        <v/>
      </c>
      <c r="CR127" s="729" t="str">
        <f t="shared" si="157"/>
        <v/>
      </c>
      <c r="CS127" s="729" t="str">
        <f t="shared" si="158"/>
        <v/>
      </c>
      <c r="CT127" s="729" t="str">
        <f t="shared" si="159"/>
        <v/>
      </c>
      <c r="CU127" s="729" t="str">
        <f t="shared" si="160"/>
        <v/>
      </c>
      <c r="CV127" s="729" t="str">
        <f t="shared" si="161"/>
        <v/>
      </c>
      <c r="CW127" s="16" t="str">
        <f t="shared" si="162"/>
        <v/>
      </c>
      <c r="CX127" s="16" t="str">
        <f t="shared" si="163"/>
        <v/>
      </c>
      <c r="CY127" s="16" t="str">
        <f t="shared" si="164"/>
        <v/>
      </c>
      <c r="CZ127" s="650">
        <f t="shared" si="165"/>
        <v>0</v>
      </c>
      <c r="DB127" s="652"/>
      <c r="DC127" s="655">
        <f t="shared" si="113"/>
        <v>0</v>
      </c>
      <c r="DD127" s="654" t="str">
        <f t="shared" si="114"/>
        <v/>
      </c>
      <c r="DE127" s="650">
        <f t="shared" si="115"/>
        <v>0</v>
      </c>
      <c r="EG127" s="16">
        <f>IFERROR(VLOOKUP(B127,'SUBCATS INTERNAL USE'!A:D,3,0),10000)</f>
        <v>10000</v>
      </c>
      <c r="EH127" s="16">
        <f t="shared" si="116"/>
        <v>10000</v>
      </c>
      <c r="EI127" s="16">
        <f t="shared" si="117"/>
        <v>1</v>
      </c>
      <c r="EJ127" s="16">
        <f t="shared" si="167"/>
        <v>19</v>
      </c>
      <c r="EK127" s="16">
        <f>IFERROR(VLOOKUP(B127,'SUBCATS INTERNAL USE'!G:I,3,0), 10000)</f>
        <v>10000</v>
      </c>
      <c r="EN127" s="163">
        <f t="shared" si="118"/>
        <v>1</v>
      </c>
      <c r="EO127" s="163">
        <f t="shared" si="119"/>
        <v>1</v>
      </c>
      <c r="EP127" s="163">
        <f t="shared" si="120"/>
        <v>1</v>
      </c>
      <c r="EQ127" s="163">
        <f t="shared" si="121"/>
        <v>1</v>
      </c>
      <c r="ER127" s="163">
        <f t="shared" si="122"/>
        <v>1</v>
      </c>
      <c r="ES127" s="163">
        <f t="shared" si="123"/>
        <v>1</v>
      </c>
      <c r="ET127" s="163">
        <f t="shared" si="124"/>
        <v>1</v>
      </c>
      <c r="EU127" s="163">
        <f t="shared" si="125"/>
        <v>1</v>
      </c>
      <c r="EV127" s="163">
        <f t="shared" si="126"/>
        <v>0</v>
      </c>
      <c r="EW127" s="163">
        <f t="shared" si="127"/>
        <v>1</v>
      </c>
      <c r="EX127" s="163">
        <f t="shared" si="128"/>
        <v>1</v>
      </c>
      <c r="EY127" s="163">
        <f t="shared" si="129"/>
        <v>1</v>
      </c>
      <c r="EZ127" s="163">
        <f t="shared" si="130"/>
        <v>1</v>
      </c>
      <c r="FA127" s="163">
        <f t="shared" si="131"/>
        <v>1</v>
      </c>
      <c r="FB127" s="163">
        <f t="shared" si="132"/>
        <v>1</v>
      </c>
      <c r="FC127" s="163">
        <f t="shared" si="133"/>
        <v>14</v>
      </c>
      <c r="FD127" s="163">
        <f t="shared" si="134"/>
        <v>0</v>
      </c>
      <c r="FF127" s="16">
        <f t="shared" si="166"/>
        <v>0</v>
      </c>
      <c r="FG127" s="16" t="str">
        <f t="shared" si="172"/>
        <v>1</v>
      </c>
    </row>
    <row r="128" spans="1:163" s="52" customFormat="1" ht="11.25" customHeight="1">
      <c r="A128" s="1040">
        <v>114</v>
      </c>
      <c r="B128" s="490"/>
      <c r="C128" s="490" t="str">
        <f t="shared" si="98"/>
        <v/>
      </c>
      <c r="D128" s="490"/>
      <c r="E128" s="1040"/>
      <c r="F128" s="255"/>
      <c r="G128" s="1038"/>
      <c r="H128" s="1038"/>
      <c r="I128" s="1323"/>
      <c r="J128" s="24"/>
      <c r="K128" s="24"/>
      <c r="L128" s="24"/>
      <c r="M128" s="24"/>
      <c r="N128" s="24"/>
      <c r="O128" s="24"/>
      <c r="P128" s="101" t="str">
        <f t="shared" si="99"/>
        <v>MP</v>
      </c>
      <c r="Q128" s="493" t="str">
        <f t="shared" si="175"/>
        <v/>
      </c>
      <c r="R128" s="101"/>
      <c r="S128" s="257" t="e">
        <f t="shared" si="176"/>
        <v>#DIV/0!</v>
      </c>
      <c r="T128" s="1503">
        <f t="shared" si="173"/>
        <v>0</v>
      </c>
      <c r="U128" s="1477"/>
      <c r="V128" s="258"/>
      <c r="W128" s="102"/>
      <c r="X128" s="400">
        <f t="shared" si="135"/>
        <v>0</v>
      </c>
      <c r="Y128" s="913"/>
      <c r="Z128" s="299">
        <f t="shared" si="177"/>
        <v>0</v>
      </c>
      <c r="AA128" s="259">
        <f>ROUND(IFERROR(SUM($AI$6/$AI$7*Q128/O128)+('Inbound Freight New'!$A$3*CZ128/R128),0),2)</f>
        <v>0</v>
      </c>
      <c r="AB128" s="260">
        <f t="shared" si="101"/>
        <v>0</v>
      </c>
      <c r="AC128" s="259">
        <f t="shared" si="136"/>
        <v>0</v>
      </c>
      <c r="AD128" s="261"/>
      <c r="AE128" s="260">
        <f t="shared" si="102"/>
        <v>0</v>
      </c>
      <c r="AF128" s="262">
        <f t="shared" si="137"/>
        <v>0</v>
      </c>
      <c r="AG128" s="263">
        <f t="shared" si="103"/>
        <v>0</v>
      </c>
      <c r="AH128" s="316">
        <f t="shared" si="138"/>
        <v>0.02</v>
      </c>
      <c r="AI128" s="262">
        <f t="shared" si="139"/>
        <v>0</v>
      </c>
      <c r="AJ128" s="703">
        <f t="shared" si="140"/>
        <v>0</v>
      </c>
      <c r="AK128" s="1302">
        <f t="shared" si="141"/>
        <v>0</v>
      </c>
      <c r="AL128" s="703">
        <f t="shared" si="142"/>
        <v>0.02</v>
      </c>
      <c r="AM128" s="262">
        <f t="shared" si="178"/>
        <v>0</v>
      </c>
      <c r="AN128" s="102"/>
      <c r="AO128" s="102"/>
      <c r="AP128" s="264">
        <f t="shared" si="105"/>
        <v>0</v>
      </c>
      <c r="AQ128" s="265">
        <f t="shared" si="179"/>
        <v>0</v>
      </c>
      <c r="AR128" s="266">
        <f t="shared" si="143"/>
        <v>0</v>
      </c>
      <c r="AS128" s="265">
        <f t="shared" si="180"/>
        <v>0</v>
      </c>
      <c r="AT128" s="267">
        <f t="shared" si="107"/>
        <v>0</v>
      </c>
      <c r="AU128" s="268"/>
      <c r="AV128" s="267"/>
      <c r="AW128" s="24"/>
      <c r="AX128" s="24"/>
      <c r="AY128" s="487"/>
      <c r="AZ128" s="270"/>
      <c r="BA128" s="256"/>
      <c r="BB128" s="256"/>
      <c r="BC128" s="256"/>
      <c r="BD128" s="256"/>
      <c r="BE128" s="490"/>
      <c r="BF128" s="490" t="str">
        <f t="shared" si="174"/>
        <v/>
      </c>
      <c r="BG128" s="493" t="str">
        <f t="shared" si="108"/>
        <v/>
      </c>
      <c r="BH128" s="490"/>
      <c r="BI128" s="490"/>
      <c r="BJ128" s="490"/>
      <c r="BK128" s="490"/>
      <c r="BL128" s="490"/>
      <c r="BM128" s="490"/>
      <c r="BN128" s="319"/>
      <c r="BO128" s="319"/>
      <c r="BP128" s="319"/>
      <c r="BQ128" s="319" t="str">
        <f t="shared" si="109"/>
        <v/>
      </c>
      <c r="BR128" s="439" t="str">
        <f t="shared" si="144"/>
        <v/>
      </c>
      <c r="BS128" s="439" t="str">
        <f t="shared" si="145"/>
        <v/>
      </c>
      <c r="BT128" s="439" t="str">
        <f t="shared" si="146"/>
        <v/>
      </c>
      <c r="BU128" s="440" t="str">
        <f t="shared" si="168"/>
        <v/>
      </c>
      <c r="BV128" s="440" t="str">
        <f t="shared" si="169"/>
        <v/>
      </c>
      <c r="BW128" s="440" t="str">
        <f t="shared" si="170"/>
        <v/>
      </c>
      <c r="BX128" s="440" t="str">
        <f t="shared" si="171"/>
        <v/>
      </c>
      <c r="BY128" s="440" t="str">
        <f t="shared" si="110"/>
        <v/>
      </c>
      <c r="BZ128" s="440" t="str">
        <f t="shared" si="111"/>
        <v/>
      </c>
      <c r="CA128" s="440" t="str">
        <f t="shared" si="112"/>
        <v/>
      </c>
      <c r="CB128" s="663" t="str">
        <f t="shared" si="147"/>
        <v/>
      </c>
      <c r="CC128" s="663" t="str">
        <f t="shared" si="148"/>
        <v/>
      </c>
      <c r="CD128" s="663" t="str">
        <f t="shared" si="149"/>
        <v/>
      </c>
      <c r="CE128" s="663" t="str">
        <f t="shared" si="150"/>
        <v/>
      </c>
      <c r="CF128" s="663" t="str">
        <f t="shared" si="151"/>
        <v/>
      </c>
      <c r="CG128" s="439" t="str">
        <f t="shared" si="152"/>
        <v/>
      </c>
      <c r="CH128" s="440"/>
      <c r="CI128" s="440"/>
      <c r="CJ128" s="440"/>
      <c r="CK128" s="440"/>
      <c r="CL128" s="440"/>
      <c r="CM128" s="440"/>
      <c r="CN128" s="729" t="str">
        <f t="shared" si="153"/>
        <v/>
      </c>
      <c r="CO128" s="729" t="str">
        <f t="shared" si="154"/>
        <v/>
      </c>
      <c r="CP128" s="729" t="str">
        <f t="shared" si="155"/>
        <v/>
      </c>
      <c r="CQ128" s="729" t="str">
        <f t="shared" si="156"/>
        <v/>
      </c>
      <c r="CR128" s="729" t="str">
        <f t="shared" si="157"/>
        <v/>
      </c>
      <c r="CS128" s="729" t="str">
        <f t="shared" si="158"/>
        <v/>
      </c>
      <c r="CT128" s="729" t="str">
        <f t="shared" si="159"/>
        <v/>
      </c>
      <c r="CU128" s="729" t="str">
        <f t="shared" si="160"/>
        <v/>
      </c>
      <c r="CV128" s="729" t="str">
        <f t="shared" si="161"/>
        <v/>
      </c>
      <c r="CW128" s="16" t="str">
        <f t="shared" si="162"/>
        <v/>
      </c>
      <c r="CX128" s="16" t="str">
        <f t="shared" si="163"/>
        <v/>
      </c>
      <c r="CY128" s="16" t="str">
        <f t="shared" si="164"/>
        <v/>
      </c>
      <c r="CZ128" s="650">
        <f t="shared" si="165"/>
        <v>0</v>
      </c>
      <c r="DB128" s="652"/>
      <c r="DC128" s="655">
        <f t="shared" si="113"/>
        <v>0</v>
      </c>
      <c r="DD128" s="654" t="str">
        <f t="shared" si="114"/>
        <v/>
      </c>
      <c r="DE128" s="650">
        <f t="shared" si="115"/>
        <v>0</v>
      </c>
      <c r="EG128" s="16">
        <f>IFERROR(VLOOKUP(B128,'SUBCATS INTERNAL USE'!A:D,3,0),10000)</f>
        <v>10000</v>
      </c>
      <c r="EH128" s="16">
        <f t="shared" si="116"/>
        <v>10000</v>
      </c>
      <c r="EI128" s="16">
        <f t="shared" si="117"/>
        <v>1</v>
      </c>
      <c r="EJ128" s="16">
        <f t="shared" si="167"/>
        <v>19</v>
      </c>
      <c r="EK128" s="16">
        <f>IFERROR(VLOOKUP(B128,'SUBCATS INTERNAL USE'!G:I,3,0), 10000)</f>
        <v>10000</v>
      </c>
      <c r="EN128" s="163">
        <f t="shared" si="118"/>
        <v>1</v>
      </c>
      <c r="EO128" s="163">
        <f t="shared" si="119"/>
        <v>1</v>
      </c>
      <c r="EP128" s="163">
        <f t="shared" si="120"/>
        <v>1</v>
      </c>
      <c r="EQ128" s="163">
        <f t="shared" si="121"/>
        <v>1</v>
      </c>
      <c r="ER128" s="163">
        <f t="shared" si="122"/>
        <v>1</v>
      </c>
      <c r="ES128" s="163">
        <f t="shared" si="123"/>
        <v>1</v>
      </c>
      <c r="ET128" s="163">
        <f t="shared" si="124"/>
        <v>1</v>
      </c>
      <c r="EU128" s="163">
        <f t="shared" si="125"/>
        <v>1</v>
      </c>
      <c r="EV128" s="163">
        <f t="shared" si="126"/>
        <v>0</v>
      </c>
      <c r="EW128" s="163">
        <f t="shared" si="127"/>
        <v>1</v>
      </c>
      <c r="EX128" s="163">
        <f t="shared" si="128"/>
        <v>1</v>
      </c>
      <c r="EY128" s="163">
        <f t="shared" si="129"/>
        <v>1</v>
      </c>
      <c r="EZ128" s="163">
        <f t="shared" si="130"/>
        <v>1</v>
      </c>
      <c r="FA128" s="163">
        <f t="shared" si="131"/>
        <v>1</v>
      </c>
      <c r="FB128" s="163">
        <f t="shared" si="132"/>
        <v>1</v>
      </c>
      <c r="FC128" s="163">
        <f t="shared" si="133"/>
        <v>14</v>
      </c>
      <c r="FD128" s="163">
        <f t="shared" si="134"/>
        <v>0</v>
      </c>
      <c r="FF128" s="16">
        <f t="shared" si="166"/>
        <v>0</v>
      </c>
      <c r="FG128" s="16" t="str">
        <f t="shared" si="172"/>
        <v>1</v>
      </c>
    </row>
    <row r="129" spans="1:163" s="52" customFormat="1" ht="11.25" customHeight="1">
      <c r="A129" s="1040">
        <v>115</v>
      </c>
      <c r="B129" s="490"/>
      <c r="C129" s="490" t="str">
        <f t="shared" si="98"/>
        <v/>
      </c>
      <c r="D129" s="490"/>
      <c r="E129" s="1040"/>
      <c r="F129" s="255"/>
      <c r="G129" s="1038"/>
      <c r="H129" s="1038"/>
      <c r="I129" s="1323"/>
      <c r="J129" s="24"/>
      <c r="K129" s="24"/>
      <c r="L129" s="24"/>
      <c r="M129" s="24"/>
      <c r="N129" s="24"/>
      <c r="O129" s="24"/>
      <c r="P129" s="101" t="str">
        <f t="shared" si="99"/>
        <v>MP</v>
      </c>
      <c r="Q129" s="493" t="str">
        <f t="shared" si="175"/>
        <v/>
      </c>
      <c r="R129" s="101"/>
      <c r="S129" s="257" t="e">
        <f t="shared" si="176"/>
        <v>#DIV/0!</v>
      </c>
      <c r="T129" s="1503">
        <f t="shared" si="173"/>
        <v>0</v>
      </c>
      <c r="U129" s="1477"/>
      <c r="V129" s="258"/>
      <c r="W129" s="102"/>
      <c r="X129" s="400">
        <f t="shared" si="135"/>
        <v>0</v>
      </c>
      <c r="Y129" s="913"/>
      <c r="Z129" s="299">
        <f t="shared" si="177"/>
        <v>0</v>
      </c>
      <c r="AA129" s="259">
        <f>ROUND(IFERROR(SUM($AI$6/$AI$7*Q129/O129)+('Inbound Freight New'!$A$3*CZ129/R129),0),2)</f>
        <v>0</v>
      </c>
      <c r="AB129" s="260">
        <f t="shared" si="101"/>
        <v>0</v>
      </c>
      <c r="AC129" s="259">
        <f t="shared" si="136"/>
        <v>0</v>
      </c>
      <c r="AD129" s="261"/>
      <c r="AE129" s="260">
        <f t="shared" si="102"/>
        <v>0</v>
      </c>
      <c r="AF129" s="262">
        <f t="shared" si="137"/>
        <v>0</v>
      </c>
      <c r="AG129" s="263">
        <f t="shared" si="103"/>
        <v>0</v>
      </c>
      <c r="AH129" s="316">
        <f t="shared" si="138"/>
        <v>0.02</v>
      </c>
      <c r="AI129" s="262">
        <f t="shared" si="139"/>
        <v>0</v>
      </c>
      <c r="AJ129" s="703">
        <f t="shared" si="140"/>
        <v>0</v>
      </c>
      <c r="AK129" s="1302">
        <f t="shared" si="141"/>
        <v>0</v>
      </c>
      <c r="AL129" s="703">
        <f t="shared" si="142"/>
        <v>0.02</v>
      </c>
      <c r="AM129" s="262">
        <f t="shared" si="178"/>
        <v>0</v>
      </c>
      <c r="AN129" s="102"/>
      <c r="AO129" s="102"/>
      <c r="AP129" s="264">
        <f t="shared" si="105"/>
        <v>0</v>
      </c>
      <c r="AQ129" s="265">
        <f t="shared" si="179"/>
        <v>0</v>
      </c>
      <c r="AR129" s="266">
        <f t="shared" si="143"/>
        <v>0</v>
      </c>
      <c r="AS129" s="265">
        <f t="shared" si="180"/>
        <v>0</v>
      </c>
      <c r="AT129" s="267">
        <f t="shared" si="107"/>
        <v>0</v>
      </c>
      <c r="AU129" s="268"/>
      <c r="AV129" s="267"/>
      <c r="AW129" s="24"/>
      <c r="AX129" s="24"/>
      <c r="AY129" s="487"/>
      <c r="AZ129" s="270"/>
      <c r="BA129" s="256"/>
      <c r="BB129" s="256"/>
      <c r="BC129" s="256"/>
      <c r="BD129" s="256"/>
      <c r="BE129" s="490"/>
      <c r="BF129" s="490" t="str">
        <f t="shared" si="174"/>
        <v/>
      </c>
      <c r="BG129" s="493" t="str">
        <f t="shared" si="108"/>
        <v/>
      </c>
      <c r="BH129" s="490"/>
      <c r="BI129" s="490"/>
      <c r="BJ129" s="490"/>
      <c r="BK129" s="490"/>
      <c r="BL129" s="490"/>
      <c r="BM129" s="490"/>
      <c r="BN129" s="319"/>
      <c r="BO129" s="319"/>
      <c r="BP129" s="319"/>
      <c r="BQ129" s="319" t="str">
        <f t="shared" si="109"/>
        <v/>
      </c>
      <c r="BR129" s="439" t="str">
        <f t="shared" si="144"/>
        <v/>
      </c>
      <c r="BS129" s="439" t="str">
        <f t="shared" si="145"/>
        <v/>
      </c>
      <c r="BT129" s="439" t="str">
        <f t="shared" si="146"/>
        <v/>
      </c>
      <c r="BU129" s="440" t="str">
        <f t="shared" si="168"/>
        <v/>
      </c>
      <c r="BV129" s="440" t="str">
        <f t="shared" si="169"/>
        <v/>
      </c>
      <c r="BW129" s="440" t="str">
        <f t="shared" si="170"/>
        <v/>
      </c>
      <c r="BX129" s="440" t="str">
        <f t="shared" si="171"/>
        <v/>
      </c>
      <c r="BY129" s="440" t="str">
        <f t="shared" si="110"/>
        <v/>
      </c>
      <c r="BZ129" s="440" t="str">
        <f t="shared" si="111"/>
        <v/>
      </c>
      <c r="CA129" s="440" t="str">
        <f t="shared" si="112"/>
        <v/>
      </c>
      <c r="CB129" s="663" t="str">
        <f t="shared" si="147"/>
        <v/>
      </c>
      <c r="CC129" s="663" t="str">
        <f t="shared" si="148"/>
        <v/>
      </c>
      <c r="CD129" s="663" t="str">
        <f t="shared" si="149"/>
        <v/>
      </c>
      <c r="CE129" s="663" t="str">
        <f t="shared" si="150"/>
        <v/>
      </c>
      <c r="CF129" s="663" t="str">
        <f t="shared" si="151"/>
        <v/>
      </c>
      <c r="CG129" s="439" t="str">
        <f t="shared" si="152"/>
        <v/>
      </c>
      <c r="CH129" s="440"/>
      <c r="CI129" s="440"/>
      <c r="CJ129" s="440"/>
      <c r="CK129" s="440"/>
      <c r="CL129" s="440"/>
      <c r="CM129" s="440"/>
      <c r="CN129" s="729" t="str">
        <f t="shared" si="153"/>
        <v/>
      </c>
      <c r="CO129" s="729" t="str">
        <f t="shared" si="154"/>
        <v/>
      </c>
      <c r="CP129" s="729" t="str">
        <f t="shared" si="155"/>
        <v/>
      </c>
      <c r="CQ129" s="729" t="str">
        <f t="shared" si="156"/>
        <v/>
      </c>
      <c r="CR129" s="729" t="str">
        <f t="shared" si="157"/>
        <v/>
      </c>
      <c r="CS129" s="729" t="str">
        <f t="shared" si="158"/>
        <v/>
      </c>
      <c r="CT129" s="729" t="str">
        <f t="shared" si="159"/>
        <v/>
      </c>
      <c r="CU129" s="729" t="str">
        <f t="shared" si="160"/>
        <v/>
      </c>
      <c r="CV129" s="729" t="str">
        <f t="shared" si="161"/>
        <v/>
      </c>
      <c r="CW129" s="16" t="str">
        <f t="shared" si="162"/>
        <v/>
      </c>
      <c r="CX129" s="16" t="str">
        <f t="shared" si="163"/>
        <v/>
      </c>
      <c r="CY129" s="16" t="str">
        <f t="shared" si="164"/>
        <v/>
      </c>
      <c r="CZ129" s="650">
        <f t="shared" si="165"/>
        <v>0</v>
      </c>
      <c r="DB129" s="652"/>
      <c r="DC129" s="655">
        <f t="shared" si="113"/>
        <v>0</v>
      </c>
      <c r="DD129" s="654" t="str">
        <f t="shared" si="114"/>
        <v/>
      </c>
      <c r="DE129" s="650">
        <f t="shared" si="115"/>
        <v>0</v>
      </c>
      <c r="EG129" s="16">
        <f>IFERROR(VLOOKUP(B129,'SUBCATS INTERNAL USE'!A:D,3,0),10000)</f>
        <v>10000</v>
      </c>
      <c r="EH129" s="16">
        <f t="shared" si="116"/>
        <v>10000</v>
      </c>
      <c r="EI129" s="16">
        <f t="shared" si="117"/>
        <v>1</v>
      </c>
      <c r="EJ129" s="16">
        <f t="shared" si="167"/>
        <v>19</v>
      </c>
      <c r="EK129" s="16">
        <f>IFERROR(VLOOKUP(B129,'SUBCATS INTERNAL USE'!G:I,3,0), 10000)</f>
        <v>10000</v>
      </c>
      <c r="EN129" s="163">
        <f t="shared" si="118"/>
        <v>1</v>
      </c>
      <c r="EO129" s="163">
        <f t="shared" si="119"/>
        <v>1</v>
      </c>
      <c r="EP129" s="163">
        <f t="shared" si="120"/>
        <v>1</v>
      </c>
      <c r="EQ129" s="163">
        <f t="shared" si="121"/>
        <v>1</v>
      </c>
      <c r="ER129" s="163">
        <f t="shared" si="122"/>
        <v>1</v>
      </c>
      <c r="ES129" s="163">
        <f t="shared" si="123"/>
        <v>1</v>
      </c>
      <c r="ET129" s="163">
        <f t="shared" si="124"/>
        <v>1</v>
      </c>
      <c r="EU129" s="163">
        <f t="shared" si="125"/>
        <v>1</v>
      </c>
      <c r="EV129" s="163">
        <f t="shared" si="126"/>
        <v>0</v>
      </c>
      <c r="EW129" s="163">
        <f t="shared" si="127"/>
        <v>1</v>
      </c>
      <c r="EX129" s="163">
        <f t="shared" si="128"/>
        <v>1</v>
      </c>
      <c r="EY129" s="163">
        <f t="shared" si="129"/>
        <v>1</v>
      </c>
      <c r="EZ129" s="163">
        <f t="shared" si="130"/>
        <v>1</v>
      </c>
      <c r="FA129" s="163">
        <f t="shared" si="131"/>
        <v>1</v>
      </c>
      <c r="FB129" s="163">
        <f t="shared" si="132"/>
        <v>1</v>
      </c>
      <c r="FC129" s="163">
        <f t="shared" si="133"/>
        <v>14</v>
      </c>
      <c r="FD129" s="163">
        <f t="shared" si="134"/>
        <v>0</v>
      </c>
      <c r="FF129" s="16">
        <f t="shared" si="166"/>
        <v>0</v>
      </c>
      <c r="FG129" s="16" t="str">
        <f t="shared" si="172"/>
        <v>1</v>
      </c>
    </row>
    <row r="130" spans="1:163" s="52" customFormat="1" ht="11.25" customHeight="1">
      <c r="A130" s="1040">
        <v>116</v>
      </c>
      <c r="B130" s="490"/>
      <c r="C130" s="490" t="str">
        <f t="shared" si="98"/>
        <v/>
      </c>
      <c r="D130" s="490"/>
      <c r="E130" s="1040"/>
      <c r="F130" s="255"/>
      <c r="G130" s="1038"/>
      <c r="H130" s="1038"/>
      <c r="I130" s="1323"/>
      <c r="J130" s="24"/>
      <c r="K130" s="24"/>
      <c r="L130" s="24"/>
      <c r="M130" s="24"/>
      <c r="N130" s="24"/>
      <c r="O130" s="24"/>
      <c r="P130" s="101" t="str">
        <f t="shared" si="99"/>
        <v>MP</v>
      </c>
      <c r="Q130" s="493" t="str">
        <f t="shared" si="175"/>
        <v/>
      </c>
      <c r="R130" s="101"/>
      <c r="S130" s="257" t="e">
        <f t="shared" si="176"/>
        <v>#DIV/0!</v>
      </c>
      <c r="T130" s="1503">
        <f t="shared" si="173"/>
        <v>0</v>
      </c>
      <c r="U130" s="1477"/>
      <c r="V130" s="258"/>
      <c r="W130" s="102"/>
      <c r="X130" s="400">
        <f t="shared" si="135"/>
        <v>0</v>
      </c>
      <c r="Y130" s="913"/>
      <c r="Z130" s="299">
        <f t="shared" si="177"/>
        <v>0</v>
      </c>
      <c r="AA130" s="259">
        <f>ROUND(IFERROR(SUM($AI$6/$AI$7*Q130/O130)+('Inbound Freight New'!$A$3*CZ130/R130),0),2)</f>
        <v>0</v>
      </c>
      <c r="AB130" s="260">
        <f t="shared" si="101"/>
        <v>0</v>
      </c>
      <c r="AC130" s="259">
        <f t="shared" si="136"/>
        <v>0</v>
      </c>
      <c r="AD130" s="261"/>
      <c r="AE130" s="260">
        <f t="shared" si="102"/>
        <v>0</v>
      </c>
      <c r="AF130" s="262">
        <f t="shared" si="137"/>
        <v>0</v>
      </c>
      <c r="AG130" s="263">
        <f t="shared" si="103"/>
        <v>0</v>
      </c>
      <c r="AH130" s="316">
        <f t="shared" si="138"/>
        <v>0.02</v>
      </c>
      <c r="AI130" s="262">
        <f t="shared" si="139"/>
        <v>0</v>
      </c>
      <c r="AJ130" s="703">
        <f t="shared" si="140"/>
        <v>0</v>
      </c>
      <c r="AK130" s="1302">
        <f t="shared" si="141"/>
        <v>0</v>
      </c>
      <c r="AL130" s="703">
        <f t="shared" si="142"/>
        <v>0.02</v>
      </c>
      <c r="AM130" s="262">
        <f t="shared" si="178"/>
        <v>0</v>
      </c>
      <c r="AN130" s="102"/>
      <c r="AO130" s="102"/>
      <c r="AP130" s="264">
        <f t="shared" si="105"/>
        <v>0</v>
      </c>
      <c r="AQ130" s="265">
        <f t="shared" si="179"/>
        <v>0</v>
      </c>
      <c r="AR130" s="266">
        <f t="shared" si="143"/>
        <v>0</v>
      </c>
      <c r="AS130" s="265">
        <f t="shared" si="180"/>
        <v>0</v>
      </c>
      <c r="AT130" s="267">
        <f t="shared" si="107"/>
        <v>0</v>
      </c>
      <c r="AU130" s="268"/>
      <c r="AV130" s="267"/>
      <c r="AW130" s="24"/>
      <c r="AX130" s="24"/>
      <c r="AY130" s="487"/>
      <c r="AZ130" s="270"/>
      <c r="BA130" s="256"/>
      <c r="BB130" s="256"/>
      <c r="BC130" s="256"/>
      <c r="BD130" s="256"/>
      <c r="BE130" s="490"/>
      <c r="BF130" s="490" t="str">
        <f t="shared" si="174"/>
        <v/>
      </c>
      <c r="BG130" s="493" t="str">
        <f t="shared" si="108"/>
        <v/>
      </c>
      <c r="BH130" s="490"/>
      <c r="BI130" s="490"/>
      <c r="BJ130" s="490"/>
      <c r="BK130" s="490"/>
      <c r="BL130" s="490"/>
      <c r="BM130" s="490"/>
      <c r="BN130" s="319"/>
      <c r="BO130" s="319"/>
      <c r="BP130" s="319"/>
      <c r="BQ130" s="319" t="str">
        <f t="shared" si="109"/>
        <v/>
      </c>
      <c r="BR130" s="439" t="str">
        <f t="shared" si="144"/>
        <v/>
      </c>
      <c r="BS130" s="439" t="str">
        <f t="shared" si="145"/>
        <v/>
      </c>
      <c r="BT130" s="439" t="str">
        <f t="shared" si="146"/>
        <v/>
      </c>
      <c r="BU130" s="440" t="str">
        <f t="shared" si="168"/>
        <v/>
      </c>
      <c r="BV130" s="440" t="str">
        <f t="shared" si="169"/>
        <v/>
      </c>
      <c r="BW130" s="440" t="str">
        <f t="shared" si="170"/>
        <v/>
      </c>
      <c r="BX130" s="440" t="str">
        <f t="shared" si="171"/>
        <v/>
      </c>
      <c r="BY130" s="440" t="str">
        <f t="shared" si="110"/>
        <v/>
      </c>
      <c r="BZ130" s="440" t="str">
        <f t="shared" si="111"/>
        <v/>
      </c>
      <c r="CA130" s="440" t="str">
        <f t="shared" si="112"/>
        <v/>
      </c>
      <c r="CB130" s="663" t="str">
        <f t="shared" si="147"/>
        <v/>
      </c>
      <c r="CC130" s="663" t="str">
        <f t="shared" si="148"/>
        <v/>
      </c>
      <c r="CD130" s="663" t="str">
        <f t="shared" si="149"/>
        <v/>
      </c>
      <c r="CE130" s="663" t="str">
        <f t="shared" si="150"/>
        <v/>
      </c>
      <c r="CF130" s="663" t="str">
        <f t="shared" si="151"/>
        <v/>
      </c>
      <c r="CG130" s="439" t="str">
        <f t="shared" si="152"/>
        <v/>
      </c>
      <c r="CH130" s="440"/>
      <c r="CI130" s="440"/>
      <c r="CJ130" s="440"/>
      <c r="CK130" s="440"/>
      <c r="CL130" s="440"/>
      <c r="CM130" s="440"/>
      <c r="CN130" s="729" t="str">
        <f t="shared" si="153"/>
        <v/>
      </c>
      <c r="CO130" s="729" t="str">
        <f t="shared" si="154"/>
        <v/>
      </c>
      <c r="CP130" s="729" t="str">
        <f t="shared" si="155"/>
        <v/>
      </c>
      <c r="CQ130" s="729" t="str">
        <f t="shared" si="156"/>
        <v/>
      </c>
      <c r="CR130" s="729" t="str">
        <f t="shared" si="157"/>
        <v/>
      </c>
      <c r="CS130" s="729" t="str">
        <f t="shared" si="158"/>
        <v/>
      </c>
      <c r="CT130" s="729" t="str">
        <f t="shared" si="159"/>
        <v/>
      </c>
      <c r="CU130" s="729" t="str">
        <f t="shared" si="160"/>
        <v/>
      </c>
      <c r="CV130" s="729" t="str">
        <f t="shared" si="161"/>
        <v/>
      </c>
      <c r="CW130" s="16" t="str">
        <f t="shared" si="162"/>
        <v/>
      </c>
      <c r="CX130" s="16" t="str">
        <f t="shared" si="163"/>
        <v/>
      </c>
      <c r="CY130" s="16" t="str">
        <f t="shared" si="164"/>
        <v/>
      </c>
      <c r="CZ130" s="650">
        <f t="shared" si="165"/>
        <v>0</v>
      </c>
      <c r="DB130" s="652"/>
      <c r="DC130" s="655">
        <f t="shared" si="113"/>
        <v>0</v>
      </c>
      <c r="DD130" s="654" t="str">
        <f t="shared" si="114"/>
        <v/>
      </c>
      <c r="DE130" s="650">
        <f t="shared" si="115"/>
        <v>0</v>
      </c>
      <c r="EG130" s="16">
        <f>IFERROR(VLOOKUP(B130,'SUBCATS INTERNAL USE'!A:D,3,0),10000)</f>
        <v>10000</v>
      </c>
      <c r="EH130" s="16">
        <f t="shared" si="116"/>
        <v>10000</v>
      </c>
      <c r="EI130" s="16">
        <f t="shared" si="117"/>
        <v>1</v>
      </c>
      <c r="EJ130" s="16">
        <f t="shared" si="167"/>
        <v>19</v>
      </c>
      <c r="EK130" s="16">
        <f>IFERROR(VLOOKUP(B130,'SUBCATS INTERNAL USE'!G:I,3,0), 10000)</f>
        <v>10000</v>
      </c>
      <c r="EN130" s="163">
        <f t="shared" si="118"/>
        <v>1</v>
      </c>
      <c r="EO130" s="163">
        <f t="shared" si="119"/>
        <v>1</v>
      </c>
      <c r="EP130" s="163">
        <f t="shared" si="120"/>
        <v>1</v>
      </c>
      <c r="EQ130" s="163">
        <f t="shared" si="121"/>
        <v>1</v>
      </c>
      <c r="ER130" s="163">
        <f t="shared" si="122"/>
        <v>1</v>
      </c>
      <c r="ES130" s="163">
        <f t="shared" si="123"/>
        <v>1</v>
      </c>
      <c r="ET130" s="163">
        <f t="shared" si="124"/>
        <v>1</v>
      </c>
      <c r="EU130" s="163">
        <f t="shared" si="125"/>
        <v>1</v>
      </c>
      <c r="EV130" s="163">
        <f t="shared" si="126"/>
        <v>0</v>
      </c>
      <c r="EW130" s="163">
        <f t="shared" si="127"/>
        <v>1</v>
      </c>
      <c r="EX130" s="163">
        <f t="shared" si="128"/>
        <v>1</v>
      </c>
      <c r="EY130" s="163">
        <f t="shared" si="129"/>
        <v>1</v>
      </c>
      <c r="EZ130" s="163">
        <f t="shared" si="130"/>
        <v>1</v>
      </c>
      <c r="FA130" s="163">
        <f t="shared" si="131"/>
        <v>1</v>
      </c>
      <c r="FB130" s="163">
        <f t="shared" si="132"/>
        <v>1</v>
      </c>
      <c r="FC130" s="163">
        <f t="shared" si="133"/>
        <v>14</v>
      </c>
      <c r="FD130" s="163">
        <f t="shared" si="134"/>
        <v>0</v>
      </c>
      <c r="FF130" s="16">
        <f t="shared" si="166"/>
        <v>0</v>
      </c>
      <c r="FG130" s="16" t="str">
        <f t="shared" si="172"/>
        <v>1</v>
      </c>
    </row>
    <row r="131" spans="1:163" s="52" customFormat="1" ht="11.25" customHeight="1">
      <c r="A131" s="1040">
        <v>117</v>
      </c>
      <c r="B131" s="490"/>
      <c r="C131" s="490" t="str">
        <f t="shared" si="98"/>
        <v/>
      </c>
      <c r="D131" s="490"/>
      <c r="E131" s="1040"/>
      <c r="F131" s="255"/>
      <c r="G131" s="1038"/>
      <c r="H131" s="1038"/>
      <c r="I131" s="1323"/>
      <c r="J131" s="24"/>
      <c r="K131" s="24"/>
      <c r="L131" s="24"/>
      <c r="M131" s="24"/>
      <c r="N131" s="24"/>
      <c r="O131" s="24"/>
      <c r="P131" s="101" t="str">
        <f t="shared" si="99"/>
        <v>MP</v>
      </c>
      <c r="Q131" s="493" t="str">
        <f t="shared" si="175"/>
        <v/>
      </c>
      <c r="R131" s="101"/>
      <c r="S131" s="257" t="e">
        <f t="shared" si="176"/>
        <v>#DIV/0!</v>
      </c>
      <c r="T131" s="1503">
        <f t="shared" si="173"/>
        <v>0</v>
      </c>
      <c r="U131" s="1477"/>
      <c r="V131" s="258"/>
      <c r="W131" s="102"/>
      <c r="X131" s="400">
        <f t="shared" si="135"/>
        <v>0</v>
      </c>
      <c r="Y131" s="913"/>
      <c r="Z131" s="299">
        <f t="shared" si="177"/>
        <v>0</v>
      </c>
      <c r="AA131" s="259">
        <f>ROUND(IFERROR(SUM($AI$6/$AI$7*Q131/O131)+('Inbound Freight New'!$A$3*CZ131/R131),0),2)</f>
        <v>0</v>
      </c>
      <c r="AB131" s="260">
        <f t="shared" si="101"/>
        <v>0</v>
      </c>
      <c r="AC131" s="259">
        <f t="shared" si="136"/>
        <v>0</v>
      </c>
      <c r="AD131" s="261"/>
      <c r="AE131" s="260">
        <f t="shared" si="102"/>
        <v>0</v>
      </c>
      <c r="AF131" s="262">
        <f t="shared" si="137"/>
        <v>0</v>
      </c>
      <c r="AG131" s="263">
        <f t="shared" si="103"/>
        <v>0</v>
      </c>
      <c r="AH131" s="316">
        <f t="shared" si="138"/>
        <v>0.02</v>
      </c>
      <c r="AI131" s="262">
        <f t="shared" si="139"/>
        <v>0</v>
      </c>
      <c r="AJ131" s="703">
        <f t="shared" si="140"/>
        <v>0</v>
      </c>
      <c r="AK131" s="1302">
        <f t="shared" si="141"/>
        <v>0</v>
      </c>
      <c r="AL131" s="703">
        <f t="shared" si="142"/>
        <v>0.02</v>
      </c>
      <c r="AM131" s="262">
        <f t="shared" si="178"/>
        <v>0</v>
      </c>
      <c r="AN131" s="102"/>
      <c r="AO131" s="102"/>
      <c r="AP131" s="264">
        <f t="shared" si="105"/>
        <v>0</v>
      </c>
      <c r="AQ131" s="265">
        <f t="shared" si="179"/>
        <v>0</v>
      </c>
      <c r="AR131" s="266">
        <f t="shared" si="143"/>
        <v>0</v>
      </c>
      <c r="AS131" s="265">
        <f t="shared" si="180"/>
        <v>0</v>
      </c>
      <c r="AT131" s="267">
        <f t="shared" si="107"/>
        <v>0</v>
      </c>
      <c r="AU131" s="268"/>
      <c r="AV131" s="267"/>
      <c r="AW131" s="24"/>
      <c r="AX131" s="24"/>
      <c r="AY131" s="487"/>
      <c r="AZ131" s="270"/>
      <c r="BA131" s="256"/>
      <c r="BB131" s="256"/>
      <c r="BC131" s="256"/>
      <c r="BD131" s="256"/>
      <c r="BE131" s="490"/>
      <c r="BF131" s="490" t="str">
        <f t="shared" si="174"/>
        <v/>
      </c>
      <c r="BG131" s="493" t="str">
        <f t="shared" si="108"/>
        <v/>
      </c>
      <c r="BH131" s="490"/>
      <c r="BI131" s="490"/>
      <c r="BJ131" s="490"/>
      <c r="BK131" s="490"/>
      <c r="BL131" s="490"/>
      <c r="BM131" s="490"/>
      <c r="BN131" s="319"/>
      <c r="BO131" s="319"/>
      <c r="BP131" s="319"/>
      <c r="BQ131" s="319" t="str">
        <f t="shared" si="109"/>
        <v/>
      </c>
      <c r="BR131" s="439" t="str">
        <f t="shared" si="144"/>
        <v/>
      </c>
      <c r="BS131" s="439" t="str">
        <f t="shared" si="145"/>
        <v/>
      </c>
      <c r="BT131" s="439" t="str">
        <f t="shared" si="146"/>
        <v/>
      </c>
      <c r="BU131" s="440" t="str">
        <f t="shared" si="168"/>
        <v/>
      </c>
      <c r="BV131" s="440" t="str">
        <f t="shared" si="169"/>
        <v/>
      </c>
      <c r="BW131" s="440" t="str">
        <f t="shared" si="170"/>
        <v/>
      </c>
      <c r="BX131" s="440" t="str">
        <f t="shared" si="171"/>
        <v/>
      </c>
      <c r="BY131" s="440" t="str">
        <f t="shared" si="110"/>
        <v/>
      </c>
      <c r="BZ131" s="440" t="str">
        <f t="shared" si="111"/>
        <v/>
      </c>
      <c r="CA131" s="440" t="str">
        <f t="shared" si="112"/>
        <v/>
      </c>
      <c r="CB131" s="663" t="str">
        <f t="shared" si="147"/>
        <v/>
      </c>
      <c r="CC131" s="663" t="str">
        <f t="shared" si="148"/>
        <v/>
      </c>
      <c r="CD131" s="663" t="str">
        <f t="shared" si="149"/>
        <v/>
      </c>
      <c r="CE131" s="663" t="str">
        <f t="shared" si="150"/>
        <v/>
      </c>
      <c r="CF131" s="663" t="str">
        <f t="shared" si="151"/>
        <v/>
      </c>
      <c r="CG131" s="439" t="str">
        <f t="shared" si="152"/>
        <v/>
      </c>
      <c r="CH131" s="440"/>
      <c r="CI131" s="440"/>
      <c r="CJ131" s="440"/>
      <c r="CK131" s="440"/>
      <c r="CL131" s="440"/>
      <c r="CM131" s="440"/>
      <c r="CN131" s="729" t="str">
        <f t="shared" si="153"/>
        <v/>
      </c>
      <c r="CO131" s="729" t="str">
        <f t="shared" si="154"/>
        <v/>
      </c>
      <c r="CP131" s="729" t="str">
        <f t="shared" si="155"/>
        <v/>
      </c>
      <c r="CQ131" s="729" t="str">
        <f t="shared" si="156"/>
        <v/>
      </c>
      <c r="CR131" s="729" t="str">
        <f t="shared" si="157"/>
        <v/>
      </c>
      <c r="CS131" s="729" t="str">
        <f t="shared" si="158"/>
        <v/>
      </c>
      <c r="CT131" s="729" t="str">
        <f t="shared" si="159"/>
        <v/>
      </c>
      <c r="CU131" s="729" t="str">
        <f t="shared" si="160"/>
        <v/>
      </c>
      <c r="CV131" s="729" t="str">
        <f t="shared" si="161"/>
        <v/>
      </c>
      <c r="CW131" s="16" t="str">
        <f t="shared" si="162"/>
        <v/>
      </c>
      <c r="CX131" s="16" t="str">
        <f t="shared" si="163"/>
        <v/>
      </c>
      <c r="CY131" s="16" t="str">
        <f t="shared" si="164"/>
        <v/>
      </c>
      <c r="CZ131" s="650">
        <f t="shared" si="165"/>
        <v>0</v>
      </c>
      <c r="DB131" s="652"/>
      <c r="DC131" s="655">
        <f t="shared" si="113"/>
        <v>0</v>
      </c>
      <c r="DD131" s="654" t="str">
        <f t="shared" si="114"/>
        <v/>
      </c>
      <c r="DE131" s="650">
        <f t="shared" si="115"/>
        <v>0</v>
      </c>
      <c r="EG131" s="16">
        <f>IFERROR(VLOOKUP(B131,'SUBCATS INTERNAL USE'!A:D,3,0),10000)</f>
        <v>10000</v>
      </c>
      <c r="EH131" s="16">
        <f t="shared" si="116"/>
        <v>10000</v>
      </c>
      <c r="EI131" s="16">
        <f t="shared" si="117"/>
        <v>1</v>
      </c>
      <c r="EJ131" s="16">
        <f t="shared" si="167"/>
        <v>19</v>
      </c>
      <c r="EK131" s="16">
        <f>IFERROR(VLOOKUP(B131,'SUBCATS INTERNAL USE'!G:I,3,0), 10000)</f>
        <v>10000</v>
      </c>
      <c r="EN131" s="163">
        <f t="shared" si="118"/>
        <v>1</v>
      </c>
      <c r="EO131" s="163">
        <f t="shared" si="119"/>
        <v>1</v>
      </c>
      <c r="EP131" s="163">
        <f t="shared" si="120"/>
        <v>1</v>
      </c>
      <c r="EQ131" s="163">
        <f t="shared" si="121"/>
        <v>1</v>
      </c>
      <c r="ER131" s="163">
        <f t="shared" si="122"/>
        <v>1</v>
      </c>
      <c r="ES131" s="163">
        <f t="shared" si="123"/>
        <v>1</v>
      </c>
      <c r="ET131" s="163">
        <f t="shared" si="124"/>
        <v>1</v>
      </c>
      <c r="EU131" s="163">
        <f t="shared" si="125"/>
        <v>1</v>
      </c>
      <c r="EV131" s="163">
        <f t="shared" si="126"/>
        <v>0</v>
      </c>
      <c r="EW131" s="163">
        <f t="shared" si="127"/>
        <v>1</v>
      </c>
      <c r="EX131" s="163">
        <f t="shared" si="128"/>
        <v>1</v>
      </c>
      <c r="EY131" s="163">
        <f t="shared" si="129"/>
        <v>1</v>
      </c>
      <c r="EZ131" s="163">
        <f t="shared" si="130"/>
        <v>1</v>
      </c>
      <c r="FA131" s="163">
        <f t="shared" si="131"/>
        <v>1</v>
      </c>
      <c r="FB131" s="163">
        <f t="shared" si="132"/>
        <v>1</v>
      </c>
      <c r="FC131" s="163">
        <f t="shared" si="133"/>
        <v>14</v>
      </c>
      <c r="FD131" s="163">
        <f t="shared" si="134"/>
        <v>0</v>
      </c>
      <c r="FF131" s="16">
        <f t="shared" si="166"/>
        <v>0</v>
      </c>
      <c r="FG131" s="16" t="str">
        <f t="shared" si="172"/>
        <v>1</v>
      </c>
    </row>
    <row r="132" spans="1:163" s="52" customFormat="1" ht="11.25" customHeight="1">
      <c r="A132" s="1040">
        <v>118</v>
      </c>
      <c r="B132" s="490"/>
      <c r="C132" s="490" t="str">
        <f t="shared" si="98"/>
        <v/>
      </c>
      <c r="D132" s="490"/>
      <c r="E132" s="1040"/>
      <c r="F132" s="255"/>
      <c r="G132" s="1038"/>
      <c r="H132" s="1038"/>
      <c r="I132" s="1323"/>
      <c r="J132" s="24"/>
      <c r="K132" s="24"/>
      <c r="L132" s="24"/>
      <c r="M132" s="24"/>
      <c r="N132" s="24"/>
      <c r="O132" s="24"/>
      <c r="P132" s="101" t="str">
        <f t="shared" si="99"/>
        <v>MP</v>
      </c>
      <c r="Q132" s="493" t="str">
        <f t="shared" si="175"/>
        <v/>
      </c>
      <c r="R132" s="101"/>
      <c r="S132" s="257" t="e">
        <f t="shared" si="176"/>
        <v>#DIV/0!</v>
      </c>
      <c r="T132" s="1503">
        <f t="shared" si="173"/>
        <v>0</v>
      </c>
      <c r="U132" s="1477"/>
      <c r="V132" s="258"/>
      <c r="W132" s="102"/>
      <c r="X132" s="400">
        <f t="shared" si="135"/>
        <v>0</v>
      </c>
      <c r="Y132" s="913"/>
      <c r="Z132" s="299">
        <f t="shared" si="177"/>
        <v>0</v>
      </c>
      <c r="AA132" s="259">
        <f>ROUND(IFERROR(SUM($AI$6/$AI$7*Q132/O132)+('Inbound Freight New'!$A$3*CZ132/R132),0),2)</f>
        <v>0</v>
      </c>
      <c r="AB132" s="260">
        <f t="shared" si="101"/>
        <v>0</v>
      </c>
      <c r="AC132" s="259">
        <f t="shared" si="136"/>
        <v>0</v>
      </c>
      <c r="AD132" s="261"/>
      <c r="AE132" s="260">
        <f t="shared" si="102"/>
        <v>0</v>
      </c>
      <c r="AF132" s="262">
        <f t="shared" si="137"/>
        <v>0</v>
      </c>
      <c r="AG132" s="263">
        <f t="shared" si="103"/>
        <v>0</v>
      </c>
      <c r="AH132" s="316">
        <f t="shared" si="138"/>
        <v>0.02</v>
      </c>
      <c r="AI132" s="262">
        <f t="shared" si="139"/>
        <v>0</v>
      </c>
      <c r="AJ132" s="703">
        <f t="shared" si="140"/>
        <v>0</v>
      </c>
      <c r="AK132" s="1302">
        <f t="shared" si="141"/>
        <v>0</v>
      </c>
      <c r="AL132" s="703">
        <f t="shared" si="142"/>
        <v>0.02</v>
      </c>
      <c r="AM132" s="262">
        <f t="shared" si="178"/>
        <v>0</v>
      </c>
      <c r="AN132" s="102"/>
      <c r="AO132" s="102"/>
      <c r="AP132" s="264">
        <f t="shared" si="105"/>
        <v>0</v>
      </c>
      <c r="AQ132" s="265">
        <f t="shared" si="179"/>
        <v>0</v>
      </c>
      <c r="AR132" s="266">
        <f t="shared" si="143"/>
        <v>0</v>
      </c>
      <c r="AS132" s="265">
        <f t="shared" si="180"/>
        <v>0</v>
      </c>
      <c r="AT132" s="267">
        <f t="shared" si="107"/>
        <v>0</v>
      </c>
      <c r="AU132" s="268"/>
      <c r="AV132" s="267"/>
      <c r="AW132" s="24"/>
      <c r="AX132" s="24"/>
      <c r="AY132" s="487"/>
      <c r="AZ132" s="270"/>
      <c r="BA132" s="256"/>
      <c r="BB132" s="256"/>
      <c r="BC132" s="256"/>
      <c r="BD132" s="256"/>
      <c r="BE132" s="490"/>
      <c r="BF132" s="490" t="str">
        <f t="shared" si="174"/>
        <v/>
      </c>
      <c r="BG132" s="493" t="str">
        <f t="shared" si="108"/>
        <v/>
      </c>
      <c r="BH132" s="490"/>
      <c r="BI132" s="490"/>
      <c r="BJ132" s="490"/>
      <c r="BK132" s="490"/>
      <c r="BL132" s="490"/>
      <c r="BM132" s="490"/>
      <c r="BN132" s="319"/>
      <c r="BO132" s="319"/>
      <c r="BP132" s="319"/>
      <c r="BQ132" s="319" t="str">
        <f t="shared" si="109"/>
        <v/>
      </c>
      <c r="BR132" s="439" t="str">
        <f t="shared" si="144"/>
        <v/>
      </c>
      <c r="BS132" s="439" t="str">
        <f t="shared" si="145"/>
        <v/>
      </c>
      <c r="BT132" s="439" t="str">
        <f t="shared" si="146"/>
        <v/>
      </c>
      <c r="BU132" s="440" t="str">
        <f t="shared" si="168"/>
        <v/>
      </c>
      <c r="BV132" s="440" t="str">
        <f t="shared" si="169"/>
        <v/>
      </c>
      <c r="BW132" s="440" t="str">
        <f t="shared" si="170"/>
        <v/>
      </c>
      <c r="BX132" s="440" t="str">
        <f t="shared" si="171"/>
        <v/>
      </c>
      <c r="BY132" s="440" t="str">
        <f t="shared" si="110"/>
        <v/>
      </c>
      <c r="BZ132" s="440" t="str">
        <f t="shared" si="111"/>
        <v/>
      </c>
      <c r="CA132" s="440" t="str">
        <f t="shared" si="112"/>
        <v/>
      </c>
      <c r="CB132" s="663" t="str">
        <f t="shared" si="147"/>
        <v/>
      </c>
      <c r="CC132" s="663" t="str">
        <f t="shared" si="148"/>
        <v/>
      </c>
      <c r="CD132" s="663" t="str">
        <f t="shared" si="149"/>
        <v/>
      </c>
      <c r="CE132" s="663" t="str">
        <f t="shared" si="150"/>
        <v/>
      </c>
      <c r="CF132" s="663" t="str">
        <f t="shared" si="151"/>
        <v/>
      </c>
      <c r="CG132" s="439" t="str">
        <f t="shared" si="152"/>
        <v/>
      </c>
      <c r="CH132" s="440"/>
      <c r="CI132" s="440"/>
      <c r="CJ132" s="440"/>
      <c r="CK132" s="440"/>
      <c r="CL132" s="440"/>
      <c r="CM132" s="440"/>
      <c r="CN132" s="729" t="str">
        <f t="shared" si="153"/>
        <v/>
      </c>
      <c r="CO132" s="729" t="str">
        <f t="shared" si="154"/>
        <v/>
      </c>
      <c r="CP132" s="729" t="str">
        <f t="shared" si="155"/>
        <v/>
      </c>
      <c r="CQ132" s="729" t="str">
        <f t="shared" si="156"/>
        <v/>
      </c>
      <c r="CR132" s="729" t="str">
        <f t="shared" si="157"/>
        <v/>
      </c>
      <c r="CS132" s="729" t="str">
        <f t="shared" si="158"/>
        <v/>
      </c>
      <c r="CT132" s="729" t="str">
        <f t="shared" si="159"/>
        <v/>
      </c>
      <c r="CU132" s="729" t="str">
        <f t="shared" si="160"/>
        <v/>
      </c>
      <c r="CV132" s="729" t="str">
        <f t="shared" si="161"/>
        <v/>
      </c>
      <c r="CW132" s="16" t="str">
        <f t="shared" si="162"/>
        <v/>
      </c>
      <c r="CX132" s="16" t="str">
        <f t="shared" si="163"/>
        <v/>
      </c>
      <c r="CY132" s="16" t="str">
        <f t="shared" si="164"/>
        <v/>
      </c>
      <c r="CZ132" s="650">
        <f t="shared" si="165"/>
        <v>0</v>
      </c>
      <c r="DB132" s="652"/>
      <c r="DC132" s="655">
        <f t="shared" si="113"/>
        <v>0</v>
      </c>
      <c r="DD132" s="654" t="str">
        <f t="shared" si="114"/>
        <v/>
      </c>
      <c r="DE132" s="650">
        <f t="shared" si="115"/>
        <v>0</v>
      </c>
      <c r="EG132" s="16">
        <f>IFERROR(VLOOKUP(B132,'SUBCATS INTERNAL USE'!A:D,3,0),10000)</f>
        <v>10000</v>
      </c>
      <c r="EH132" s="16">
        <f t="shared" si="116"/>
        <v>10000</v>
      </c>
      <c r="EI132" s="16">
        <f t="shared" si="117"/>
        <v>1</v>
      </c>
      <c r="EJ132" s="16">
        <f t="shared" si="167"/>
        <v>19</v>
      </c>
      <c r="EK132" s="16">
        <f>IFERROR(VLOOKUP(B132,'SUBCATS INTERNAL USE'!G:I,3,0), 10000)</f>
        <v>10000</v>
      </c>
      <c r="EN132" s="163">
        <f t="shared" si="118"/>
        <v>1</v>
      </c>
      <c r="EO132" s="163">
        <f t="shared" si="119"/>
        <v>1</v>
      </c>
      <c r="EP132" s="163">
        <f t="shared" si="120"/>
        <v>1</v>
      </c>
      <c r="EQ132" s="163">
        <f t="shared" si="121"/>
        <v>1</v>
      </c>
      <c r="ER132" s="163">
        <f t="shared" si="122"/>
        <v>1</v>
      </c>
      <c r="ES132" s="163">
        <f t="shared" si="123"/>
        <v>1</v>
      </c>
      <c r="ET132" s="163">
        <f t="shared" si="124"/>
        <v>1</v>
      </c>
      <c r="EU132" s="163">
        <f t="shared" si="125"/>
        <v>1</v>
      </c>
      <c r="EV132" s="163">
        <f t="shared" si="126"/>
        <v>0</v>
      </c>
      <c r="EW132" s="163">
        <f t="shared" si="127"/>
        <v>1</v>
      </c>
      <c r="EX132" s="163">
        <f t="shared" si="128"/>
        <v>1</v>
      </c>
      <c r="EY132" s="163">
        <f t="shared" si="129"/>
        <v>1</v>
      </c>
      <c r="EZ132" s="163">
        <f t="shared" si="130"/>
        <v>1</v>
      </c>
      <c r="FA132" s="163">
        <f t="shared" si="131"/>
        <v>1</v>
      </c>
      <c r="FB132" s="163">
        <f t="shared" si="132"/>
        <v>1</v>
      </c>
      <c r="FC132" s="163">
        <f t="shared" si="133"/>
        <v>14</v>
      </c>
      <c r="FD132" s="163">
        <f t="shared" si="134"/>
        <v>0</v>
      </c>
      <c r="FF132" s="16">
        <f t="shared" si="166"/>
        <v>0</v>
      </c>
      <c r="FG132" s="16" t="str">
        <f t="shared" si="172"/>
        <v>1</v>
      </c>
    </row>
    <row r="133" spans="1:163" s="52" customFormat="1" ht="11.25" customHeight="1">
      <c r="A133" s="1040">
        <v>119</v>
      </c>
      <c r="B133" s="490"/>
      <c r="C133" s="490" t="str">
        <f t="shared" si="98"/>
        <v/>
      </c>
      <c r="D133" s="490"/>
      <c r="E133" s="1040"/>
      <c r="F133" s="255"/>
      <c r="G133" s="1038"/>
      <c r="H133" s="1038"/>
      <c r="I133" s="1323"/>
      <c r="J133" s="24"/>
      <c r="K133" s="24"/>
      <c r="L133" s="24"/>
      <c r="M133" s="24"/>
      <c r="N133" s="24"/>
      <c r="O133" s="24"/>
      <c r="P133" s="101" t="str">
        <f t="shared" si="99"/>
        <v>MP</v>
      </c>
      <c r="Q133" s="493" t="str">
        <f t="shared" si="175"/>
        <v/>
      </c>
      <c r="R133" s="101"/>
      <c r="S133" s="257" t="e">
        <f t="shared" si="176"/>
        <v>#DIV/0!</v>
      </c>
      <c r="T133" s="1503">
        <f t="shared" si="173"/>
        <v>0</v>
      </c>
      <c r="U133" s="1477"/>
      <c r="V133" s="258"/>
      <c r="W133" s="102"/>
      <c r="X133" s="400">
        <f t="shared" si="135"/>
        <v>0</v>
      </c>
      <c r="Y133" s="913"/>
      <c r="Z133" s="299">
        <f t="shared" si="177"/>
        <v>0</v>
      </c>
      <c r="AA133" s="259">
        <f>ROUND(IFERROR(SUM($AI$6/$AI$7*Q133/O133)+('Inbound Freight New'!$A$3*CZ133/R133),0),2)</f>
        <v>0</v>
      </c>
      <c r="AB133" s="260">
        <f t="shared" si="101"/>
        <v>0</v>
      </c>
      <c r="AC133" s="259">
        <f t="shared" si="136"/>
        <v>0</v>
      </c>
      <c r="AD133" s="261"/>
      <c r="AE133" s="260">
        <f t="shared" si="102"/>
        <v>0</v>
      </c>
      <c r="AF133" s="262">
        <f t="shared" si="137"/>
        <v>0</v>
      </c>
      <c r="AG133" s="263">
        <f t="shared" si="103"/>
        <v>0</v>
      </c>
      <c r="AH133" s="316">
        <f t="shared" si="138"/>
        <v>0.02</v>
      </c>
      <c r="AI133" s="262">
        <f t="shared" si="139"/>
        <v>0</v>
      </c>
      <c r="AJ133" s="703">
        <f t="shared" si="140"/>
        <v>0</v>
      </c>
      <c r="AK133" s="1302">
        <f t="shared" si="141"/>
        <v>0</v>
      </c>
      <c r="AL133" s="703">
        <f t="shared" si="142"/>
        <v>0.02</v>
      </c>
      <c r="AM133" s="262">
        <f t="shared" si="178"/>
        <v>0</v>
      </c>
      <c r="AN133" s="102"/>
      <c r="AO133" s="102"/>
      <c r="AP133" s="264">
        <f t="shared" si="105"/>
        <v>0</v>
      </c>
      <c r="AQ133" s="265">
        <f t="shared" si="179"/>
        <v>0</v>
      </c>
      <c r="AR133" s="266">
        <f t="shared" si="143"/>
        <v>0</v>
      </c>
      <c r="AS133" s="265">
        <f t="shared" si="180"/>
        <v>0</v>
      </c>
      <c r="AT133" s="267">
        <f t="shared" si="107"/>
        <v>0</v>
      </c>
      <c r="AU133" s="268"/>
      <c r="AV133" s="267"/>
      <c r="AW133" s="24"/>
      <c r="AX133" s="24"/>
      <c r="AY133" s="487"/>
      <c r="AZ133" s="270"/>
      <c r="BA133" s="256"/>
      <c r="BB133" s="256"/>
      <c r="BC133" s="256"/>
      <c r="BD133" s="256"/>
      <c r="BE133" s="490"/>
      <c r="BF133" s="490" t="str">
        <f t="shared" si="174"/>
        <v/>
      </c>
      <c r="BG133" s="493" t="str">
        <f t="shared" si="108"/>
        <v/>
      </c>
      <c r="BH133" s="490"/>
      <c r="BI133" s="490"/>
      <c r="BJ133" s="490"/>
      <c r="BK133" s="490"/>
      <c r="BL133" s="490"/>
      <c r="BM133" s="490"/>
      <c r="BN133" s="319"/>
      <c r="BO133" s="319"/>
      <c r="BP133" s="319"/>
      <c r="BQ133" s="319" t="str">
        <f t="shared" si="109"/>
        <v/>
      </c>
      <c r="BR133" s="439" t="str">
        <f t="shared" si="144"/>
        <v/>
      </c>
      <c r="BS133" s="439" t="str">
        <f t="shared" si="145"/>
        <v/>
      </c>
      <c r="BT133" s="439" t="str">
        <f t="shared" si="146"/>
        <v/>
      </c>
      <c r="BU133" s="440" t="str">
        <f t="shared" si="168"/>
        <v/>
      </c>
      <c r="BV133" s="440" t="str">
        <f t="shared" si="169"/>
        <v/>
      </c>
      <c r="BW133" s="440" t="str">
        <f t="shared" si="170"/>
        <v/>
      </c>
      <c r="BX133" s="440" t="str">
        <f t="shared" si="171"/>
        <v/>
      </c>
      <c r="BY133" s="440" t="str">
        <f t="shared" si="110"/>
        <v/>
      </c>
      <c r="BZ133" s="440" t="str">
        <f t="shared" si="111"/>
        <v/>
      </c>
      <c r="CA133" s="440" t="str">
        <f t="shared" si="112"/>
        <v/>
      </c>
      <c r="CB133" s="663" t="str">
        <f t="shared" si="147"/>
        <v/>
      </c>
      <c r="CC133" s="663" t="str">
        <f t="shared" si="148"/>
        <v/>
      </c>
      <c r="CD133" s="663" t="str">
        <f t="shared" si="149"/>
        <v/>
      </c>
      <c r="CE133" s="663" t="str">
        <f t="shared" si="150"/>
        <v/>
      </c>
      <c r="CF133" s="663" t="str">
        <f t="shared" si="151"/>
        <v/>
      </c>
      <c r="CG133" s="439" t="str">
        <f t="shared" si="152"/>
        <v/>
      </c>
      <c r="CH133" s="440"/>
      <c r="CI133" s="440"/>
      <c r="CJ133" s="440"/>
      <c r="CK133" s="440"/>
      <c r="CL133" s="440"/>
      <c r="CM133" s="440"/>
      <c r="CN133" s="729" t="str">
        <f t="shared" si="153"/>
        <v/>
      </c>
      <c r="CO133" s="729" t="str">
        <f t="shared" si="154"/>
        <v/>
      </c>
      <c r="CP133" s="729" t="str">
        <f t="shared" si="155"/>
        <v/>
      </c>
      <c r="CQ133" s="729" t="str">
        <f t="shared" si="156"/>
        <v/>
      </c>
      <c r="CR133" s="729" t="str">
        <f t="shared" si="157"/>
        <v/>
      </c>
      <c r="CS133" s="729" t="str">
        <f t="shared" si="158"/>
        <v/>
      </c>
      <c r="CT133" s="729" t="str">
        <f t="shared" si="159"/>
        <v/>
      </c>
      <c r="CU133" s="729" t="str">
        <f t="shared" si="160"/>
        <v/>
      </c>
      <c r="CV133" s="729" t="str">
        <f t="shared" si="161"/>
        <v/>
      </c>
      <c r="CW133" s="16" t="str">
        <f t="shared" si="162"/>
        <v/>
      </c>
      <c r="CX133" s="16" t="str">
        <f t="shared" si="163"/>
        <v/>
      </c>
      <c r="CY133" s="16" t="str">
        <f t="shared" si="164"/>
        <v/>
      </c>
      <c r="CZ133" s="650">
        <f t="shared" si="165"/>
        <v>0</v>
      </c>
      <c r="DB133" s="652"/>
      <c r="DC133" s="655">
        <f t="shared" si="113"/>
        <v>0</v>
      </c>
      <c r="DD133" s="654" t="str">
        <f t="shared" si="114"/>
        <v/>
      </c>
      <c r="DE133" s="650">
        <f t="shared" si="115"/>
        <v>0</v>
      </c>
      <c r="EG133" s="16">
        <f>IFERROR(VLOOKUP(B133,'SUBCATS INTERNAL USE'!A:D,3,0),10000)</f>
        <v>10000</v>
      </c>
      <c r="EH133" s="16">
        <f t="shared" si="116"/>
        <v>10000</v>
      </c>
      <c r="EI133" s="16">
        <f t="shared" si="117"/>
        <v>1</v>
      </c>
      <c r="EJ133" s="16">
        <f t="shared" si="167"/>
        <v>19</v>
      </c>
      <c r="EK133" s="16">
        <f>IFERROR(VLOOKUP(B133,'SUBCATS INTERNAL USE'!G:I,3,0), 10000)</f>
        <v>10000</v>
      </c>
      <c r="EN133" s="163">
        <f t="shared" si="118"/>
        <v>1</v>
      </c>
      <c r="EO133" s="163">
        <f t="shared" si="119"/>
        <v>1</v>
      </c>
      <c r="EP133" s="163">
        <f t="shared" si="120"/>
        <v>1</v>
      </c>
      <c r="EQ133" s="163">
        <f t="shared" si="121"/>
        <v>1</v>
      </c>
      <c r="ER133" s="163">
        <f t="shared" si="122"/>
        <v>1</v>
      </c>
      <c r="ES133" s="163">
        <f t="shared" si="123"/>
        <v>1</v>
      </c>
      <c r="ET133" s="163">
        <f t="shared" si="124"/>
        <v>1</v>
      </c>
      <c r="EU133" s="163">
        <f t="shared" si="125"/>
        <v>1</v>
      </c>
      <c r="EV133" s="163">
        <f t="shared" si="126"/>
        <v>0</v>
      </c>
      <c r="EW133" s="163">
        <f t="shared" si="127"/>
        <v>1</v>
      </c>
      <c r="EX133" s="163">
        <f t="shared" si="128"/>
        <v>1</v>
      </c>
      <c r="EY133" s="163">
        <f t="shared" si="129"/>
        <v>1</v>
      </c>
      <c r="EZ133" s="163">
        <f t="shared" si="130"/>
        <v>1</v>
      </c>
      <c r="FA133" s="163">
        <f t="shared" si="131"/>
        <v>1</v>
      </c>
      <c r="FB133" s="163">
        <f t="shared" si="132"/>
        <v>1</v>
      </c>
      <c r="FC133" s="163">
        <f t="shared" si="133"/>
        <v>14</v>
      </c>
      <c r="FD133" s="163">
        <f t="shared" si="134"/>
        <v>0</v>
      </c>
      <c r="FF133" s="16">
        <f t="shared" si="166"/>
        <v>0</v>
      </c>
      <c r="FG133" s="16" t="str">
        <f t="shared" si="172"/>
        <v>1</v>
      </c>
    </row>
    <row r="134" spans="1:163" s="52" customFormat="1" ht="11.25" customHeight="1">
      <c r="A134" s="1040">
        <v>120</v>
      </c>
      <c r="B134" s="490"/>
      <c r="C134" s="490" t="str">
        <f t="shared" si="98"/>
        <v/>
      </c>
      <c r="D134" s="490"/>
      <c r="E134" s="1040"/>
      <c r="F134" s="255"/>
      <c r="G134" s="1038"/>
      <c r="H134" s="1038"/>
      <c r="I134" s="1323"/>
      <c r="J134" s="24"/>
      <c r="K134" s="24"/>
      <c r="L134" s="24"/>
      <c r="M134" s="24"/>
      <c r="N134" s="24"/>
      <c r="O134" s="24"/>
      <c r="P134" s="101" t="str">
        <f t="shared" si="99"/>
        <v>MP</v>
      </c>
      <c r="Q134" s="493" t="str">
        <f t="shared" si="175"/>
        <v/>
      </c>
      <c r="R134" s="101"/>
      <c r="S134" s="257" t="e">
        <f t="shared" si="176"/>
        <v>#DIV/0!</v>
      </c>
      <c r="T134" s="1503">
        <f t="shared" si="173"/>
        <v>0</v>
      </c>
      <c r="U134" s="1477"/>
      <c r="V134" s="258"/>
      <c r="W134" s="102"/>
      <c r="X134" s="400">
        <f t="shared" si="135"/>
        <v>0</v>
      </c>
      <c r="Y134" s="913"/>
      <c r="Z134" s="299">
        <f t="shared" si="177"/>
        <v>0</v>
      </c>
      <c r="AA134" s="259">
        <f>ROUND(IFERROR(SUM($AI$6/$AI$7*Q134/O134)+('Inbound Freight New'!$A$3*CZ134/R134),0),2)</f>
        <v>0</v>
      </c>
      <c r="AB134" s="260">
        <f t="shared" si="101"/>
        <v>0</v>
      </c>
      <c r="AC134" s="259">
        <f t="shared" si="136"/>
        <v>0</v>
      </c>
      <c r="AD134" s="261"/>
      <c r="AE134" s="260">
        <f t="shared" si="102"/>
        <v>0</v>
      </c>
      <c r="AF134" s="262">
        <f t="shared" si="137"/>
        <v>0</v>
      </c>
      <c r="AG134" s="263">
        <f t="shared" si="103"/>
        <v>0</v>
      </c>
      <c r="AH134" s="316">
        <f t="shared" si="138"/>
        <v>0.02</v>
      </c>
      <c r="AI134" s="262">
        <f t="shared" si="139"/>
        <v>0</v>
      </c>
      <c r="AJ134" s="703">
        <f t="shared" si="140"/>
        <v>0</v>
      </c>
      <c r="AK134" s="1302">
        <f t="shared" si="141"/>
        <v>0</v>
      </c>
      <c r="AL134" s="703">
        <f t="shared" si="142"/>
        <v>0.02</v>
      </c>
      <c r="AM134" s="262">
        <f t="shared" si="178"/>
        <v>0</v>
      </c>
      <c r="AN134" s="102"/>
      <c r="AO134" s="102"/>
      <c r="AP134" s="264">
        <f t="shared" si="105"/>
        <v>0</v>
      </c>
      <c r="AQ134" s="265">
        <f t="shared" si="179"/>
        <v>0</v>
      </c>
      <c r="AR134" s="266">
        <f t="shared" si="143"/>
        <v>0</v>
      </c>
      <c r="AS134" s="265">
        <f t="shared" si="180"/>
        <v>0</v>
      </c>
      <c r="AT134" s="267">
        <f t="shared" si="107"/>
        <v>0</v>
      </c>
      <c r="AU134" s="268"/>
      <c r="AV134" s="267"/>
      <c r="AW134" s="24"/>
      <c r="AX134" s="24"/>
      <c r="AY134" s="487"/>
      <c r="AZ134" s="270"/>
      <c r="BA134" s="256"/>
      <c r="BB134" s="256"/>
      <c r="BC134" s="256"/>
      <c r="BD134" s="256"/>
      <c r="BE134" s="490"/>
      <c r="BF134" s="490" t="str">
        <f t="shared" si="174"/>
        <v/>
      </c>
      <c r="BG134" s="493" t="str">
        <f t="shared" si="108"/>
        <v/>
      </c>
      <c r="BH134" s="490"/>
      <c r="BI134" s="490"/>
      <c r="BJ134" s="490"/>
      <c r="BK134" s="490"/>
      <c r="BL134" s="490"/>
      <c r="BM134" s="490"/>
      <c r="BN134" s="319"/>
      <c r="BO134" s="319"/>
      <c r="BP134" s="319"/>
      <c r="BQ134" s="319" t="str">
        <f t="shared" si="109"/>
        <v/>
      </c>
      <c r="BR134" s="439" t="str">
        <f t="shared" si="144"/>
        <v/>
      </c>
      <c r="BS134" s="439" t="str">
        <f t="shared" si="145"/>
        <v/>
      </c>
      <c r="BT134" s="439" t="str">
        <f t="shared" si="146"/>
        <v/>
      </c>
      <c r="BU134" s="440" t="str">
        <f t="shared" si="168"/>
        <v/>
      </c>
      <c r="BV134" s="440" t="str">
        <f t="shared" si="169"/>
        <v/>
      </c>
      <c r="BW134" s="440" t="str">
        <f t="shared" si="170"/>
        <v/>
      </c>
      <c r="BX134" s="440" t="str">
        <f t="shared" si="171"/>
        <v/>
      </c>
      <c r="BY134" s="440" t="str">
        <f t="shared" si="110"/>
        <v/>
      </c>
      <c r="BZ134" s="440" t="str">
        <f t="shared" si="111"/>
        <v/>
      </c>
      <c r="CA134" s="440" t="str">
        <f t="shared" si="112"/>
        <v/>
      </c>
      <c r="CB134" s="663" t="str">
        <f t="shared" si="147"/>
        <v/>
      </c>
      <c r="CC134" s="663" t="str">
        <f t="shared" si="148"/>
        <v/>
      </c>
      <c r="CD134" s="663" t="str">
        <f t="shared" si="149"/>
        <v/>
      </c>
      <c r="CE134" s="663" t="str">
        <f t="shared" si="150"/>
        <v/>
      </c>
      <c r="CF134" s="663" t="str">
        <f t="shared" si="151"/>
        <v/>
      </c>
      <c r="CG134" s="439" t="str">
        <f t="shared" si="152"/>
        <v/>
      </c>
      <c r="CH134" s="440"/>
      <c r="CI134" s="440"/>
      <c r="CJ134" s="440"/>
      <c r="CK134" s="440"/>
      <c r="CL134" s="440"/>
      <c r="CM134" s="440"/>
      <c r="CN134" s="729" t="str">
        <f t="shared" si="153"/>
        <v/>
      </c>
      <c r="CO134" s="729" t="str">
        <f t="shared" si="154"/>
        <v/>
      </c>
      <c r="CP134" s="729" t="str">
        <f t="shared" si="155"/>
        <v/>
      </c>
      <c r="CQ134" s="729" t="str">
        <f t="shared" si="156"/>
        <v/>
      </c>
      <c r="CR134" s="729" t="str">
        <f t="shared" si="157"/>
        <v/>
      </c>
      <c r="CS134" s="729" t="str">
        <f t="shared" si="158"/>
        <v/>
      </c>
      <c r="CT134" s="729" t="str">
        <f t="shared" si="159"/>
        <v/>
      </c>
      <c r="CU134" s="729" t="str">
        <f t="shared" si="160"/>
        <v/>
      </c>
      <c r="CV134" s="729" t="str">
        <f t="shared" si="161"/>
        <v/>
      </c>
      <c r="CW134" s="16" t="str">
        <f t="shared" si="162"/>
        <v/>
      </c>
      <c r="CX134" s="16" t="str">
        <f t="shared" si="163"/>
        <v/>
      </c>
      <c r="CY134" s="16" t="str">
        <f t="shared" si="164"/>
        <v/>
      </c>
      <c r="CZ134" s="650">
        <f t="shared" si="165"/>
        <v>0</v>
      </c>
      <c r="DB134" s="652"/>
      <c r="DC134" s="655">
        <f t="shared" si="113"/>
        <v>0</v>
      </c>
      <c r="DD134" s="654" t="str">
        <f t="shared" si="114"/>
        <v/>
      </c>
      <c r="DE134" s="650">
        <f t="shared" si="115"/>
        <v>0</v>
      </c>
      <c r="EG134" s="16">
        <f>IFERROR(VLOOKUP(B134,'SUBCATS INTERNAL USE'!A:D,3,0),10000)</f>
        <v>10000</v>
      </c>
      <c r="EH134" s="16">
        <f t="shared" si="116"/>
        <v>10000</v>
      </c>
      <c r="EI134" s="16">
        <f t="shared" si="117"/>
        <v>1</v>
      </c>
      <c r="EJ134" s="16">
        <f t="shared" si="167"/>
        <v>19</v>
      </c>
      <c r="EK134" s="16">
        <f>IFERROR(VLOOKUP(B134,'SUBCATS INTERNAL USE'!G:I,3,0), 10000)</f>
        <v>10000</v>
      </c>
      <c r="EN134" s="163">
        <f t="shared" si="118"/>
        <v>1</v>
      </c>
      <c r="EO134" s="163">
        <f t="shared" si="119"/>
        <v>1</v>
      </c>
      <c r="EP134" s="163">
        <f t="shared" si="120"/>
        <v>1</v>
      </c>
      <c r="EQ134" s="163">
        <f t="shared" si="121"/>
        <v>1</v>
      </c>
      <c r="ER134" s="163">
        <f t="shared" si="122"/>
        <v>1</v>
      </c>
      <c r="ES134" s="163">
        <f t="shared" si="123"/>
        <v>1</v>
      </c>
      <c r="ET134" s="163">
        <f t="shared" si="124"/>
        <v>1</v>
      </c>
      <c r="EU134" s="163">
        <f t="shared" si="125"/>
        <v>1</v>
      </c>
      <c r="EV134" s="163">
        <f t="shared" si="126"/>
        <v>0</v>
      </c>
      <c r="EW134" s="163">
        <f t="shared" si="127"/>
        <v>1</v>
      </c>
      <c r="EX134" s="163">
        <f t="shared" si="128"/>
        <v>1</v>
      </c>
      <c r="EY134" s="163">
        <f t="shared" si="129"/>
        <v>1</v>
      </c>
      <c r="EZ134" s="163">
        <f t="shared" si="130"/>
        <v>1</v>
      </c>
      <c r="FA134" s="163">
        <f t="shared" si="131"/>
        <v>1</v>
      </c>
      <c r="FB134" s="163">
        <f t="shared" si="132"/>
        <v>1</v>
      </c>
      <c r="FC134" s="163">
        <f t="shared" si="133"/>
        <v>14</v>
      </c>
      <c r="FD134" s="163">
        <f t="shared" si="134"/>
        <v>0</v>
      </c>
      <c r="FF134" s="16">
        <f t="shared" si="166"/>
        <v>0</v>
      </c>
      <c r="FG134" s="16" t="str">
        <f t="shared" si="172"/>
        <v>1</v>
      </c>
    </row>
    <row r="135" spans="1:163" s="52" customFormat="1" ht="11.25" customHeight="1">
      <c r="A135" s="1040">
        <v>121</v>
      </c>
      <c r="B135" s="490"/>
      <c r="C135" s="490" t="str">
        <f t="shared" si="98"/>
        <v/>
      </c>
      <c r="D135" s="490"/>
      <c r="E135" s="1040"/>
      <c r="F135" s="255"/>
      <c r="G135" s="1038"/>
      <c r="H135" s="1038"/>
      <c r="I135" s="1323"/>
      <c r="J135" s="24"/>
      <c r="K135" s="24"/>
      <c r="L135" s="24"/>
      <c r="M135" s="24"/>
      <c r="N135" s="24"/>
      <c r="O135" s="24"/>
      <c r="P135" s="101" t="str">
        <f t="shared" si="99"/>
        <v>MP</v>
      </c>
      <c r="Q135" s="493" t="str">
        <f t="shared" si="175"/>
        <v/>
      </c>
      <c r="R135" s="101"/>
      <c r="S135" s="257" t="e">
        <f t="shared" si="176"/>
        <v>#DIV/0!</v>
      </c>
      <c r="T135" s="1503">
        <f t="shared" si="173"/>
        <v>0</v>
      </c>
      <c r="U135" s="1477"/>
      <c r="V135" s="258"/>
      <c r="W135" s="102"/>
      <c r="X135" s="400">
        <f t="shared" si="135"/>
        <v>0</v>
      </c>
      <c r="Y135" s="913"/>
      <c r="Z135" s="299">
        <f t="shared" si="177"/>
        <v>0</v>
      </c>
      <c r="AA135" s="259">
        <f>ROUND(IFERROR(SUM($AI$6/$AI$7*Q135/O135)+('Inbound Freight New'!$A$3*CZ135/R135),0),2)</f>
        <v>0</v>
      </c>
      <c r="AB135" s="260">
        <f t="shared" si="101"/>
        <v>0</v>
      </c>
      <c r="AC135" s="259">
        <f t="shared" si="136"/>
        <v>0</v>
      </c>
      <c r="AD135" s="261"/>
      <c r="AE135" s="260">
        <f t="shared" si="102"/>
        <v>0</v>
      </c>
      <c r="AF135" s="262">
        <f t="shared" si="137"/>
        <v>0</v>
      </c>
      <c r="AG135" s="263">
        <f t="shared" si="103"/>
        <v>0</v>
      </c>
      <c r="AH135" s="316">
        <f t="shared" si="138"/>
        <v>0.02</v>
      </c>
      <c r="AI135" s="262">
        <f t="shared" si="139"/>
        <v>0</v>
      </c>
      <c r="AJ135" s="703">
        <f t="shared" si="140"/>
        <v>0</v>
      </c>
      <c r="AK135" s="1302">
        <f t="shared" si="141"/>
        <v>0</v>
      </c>
      <c r="AL135" s="703">
        <f t="shared" si="142"/>
        <v>0.02</v>
      </c>
      <c r="AM135" s="262">
        <f t="shared" si="178"/>
        <v>0</v>
      </c>
      <c r="AN135" s="102"/>
      <c r="AO135" s="102"/>
      <c r="AP135" s="264">
        <f t="shared" si="105"/>
        <v>0</v>
      </c>
      <c r="AQ135" s="265">
        <f t="shared" si="179"/>
        <v>0</v>
      </c>
      <c r="AR135" s="266">
        <f t="shared" si="143"/>
        <v>0</v>
      </c>
      <c r="AS135" s="265">
        <f t="shared" si="180"/>
        <v>0</v>
      </c>
      <c r="AT135" s="267">
        <f t="shared" si="107"/>
        <v>0</v>
      </c>
      <c r="AU135" s="268"/>
      <c r="AV135" s="267"/>
      <c r="AW135" s="24"/>
      <c r="AX135" s="24"/>
      <c r="AY135" s="487"/>
      <c r="AZ135" s="270"/>
      <c r="BA135" s="256"/>
      <c r="BB135" s="256"/>
      <c r="BC135" s="256"/>
      <c r="BD135" s="256"/>
      <c r="BE135" s="490"/>
      <c r="BF135" s="490" t="str">
        <f t="shared" si="174"/>
        <v/>
      </c>
      <c r="BG135" s="493" t="str">
        <f t="shared" si="108"/>
        <v/>
      </c>
      <c r="BH135" s="490"/>
      <c r="BI135" s="490"/>
      <c r="BJ135" s="490"/>
      <c r="BK135" s="490"/>
      <c r="BL135" s="490"/>
      <c r="BM135" s="490"/>
      <c r="BN135" s="319"/>
      <c r="BO135" s="319"/>
      <c r="BP135" s="319"/>
      <c r="BQ135" s="319" t="str">
        <f t="shared" si="109"/>
        <v/>
      </c>
      <c r="BR135" s="439" t="str">
        <f t="shared" si="144"/>
        <v/>
      </c>
      <c r="BS135" s="439" t="str">
        <f t="shared" si="145"/>
        <v/>
      </c>
      <c r="BT135" s="439" t="str">
        <f t="shared" si="146"/>
        <v/>
      </c>
      <c r="BU135" s="440" t="str">
        <f t="shared" si="168"/>
        <v/>
      </c>
      <c r="BV135" s="440" t="str">
        <f t="shared" si="169"/>
        <v/>
      </c>
      <c r="BW135" s="440" t="str">
        <f t="shared" si="170"/>
        <v/>
      </c>
      <c r="BX135" s="440" t="str">
        <f t="shared" si="171"/>
        <v/>
      </c>
      <c r="BY135" s="440" t="str">
        <f t="shared" si="110"/>
        <v/>
      </c>
      <c r="BZ135" s="440" t="str">
        <f t="shared" si="111"/>
        <v/>
      </c>
      <c r="CA135" s="440" t="str">
        <f t="shared" si="112"/>
        <v/>
      </c>
      <c r="CB135" s="663" t="str">
        <f t="shared" si="147"/>
        <v/>
      </c>
      <c r="CC135" s="663" t="str">
        <f t="shared" si="148"/>
        <v/>
      </c>
      <c r="CD135" s="663" t="str">
        <f t="shared" si="149"/>
        <v/>
      </c>
      <c r="CE135" s="663" t="str">
        <f t="shared" si="150"/>
        <v/>
      </c>
      <c r="CF135" s="663" t="str">
        <f t="shared" si="151"/>
        <v/>
      </c>
      <c r="CG135" s="439" t="str">
        <f t="shared" si="152"/>
        <v/>
      </c>
      <c r="CH135" s="440"/>
      <c r="CI135" s="440"/>
      <c r="CJ135" s="440"/>
      <c r="CK135" s="440"/>
      <c r="CL135" s="440"/>
      <c r="CM135" s="440"/>
      <c r="CN135" s="729" t="str">
        <f t="shared" si="153"/>
        <v/>
      </c>
      <c r="CO135" s="729" t="str">
        <f t="shared" si="154"/>
        <v/>
      </c>
      <c r="CP135" s="729" t="str">
        <f t="shared" si="155"/>
        <v/>
      </c>
      <c r="CQ135" s="729" t="str">
        <f t="shared" si="156"/>
        <v/>
      </c>
      <c r="CR135" s="729" t="str">
        <f t="shared" si="157"/>
        <v/>
      </c>
      <c r="CS135" s="729" t="str">
        <f t="shared" si="158"/>
        <v/>
      </c>
      <c r="CT135" s="729" t="str">
        <f t="shared" si="159"/>
        <v/>
      </c>
      <c r="CU135" s="729" t="str">
        <f t="shared" si="160"/>
        <v/>
      </c>
      <c r="CV135" s="729" t="str">
        <f t="shared" si="161"/>
        <v/>
      </c>
      <c r="CW135" s="16" t="str">
        <f t="shared" si="162"/>
        <v/>
      </c>
      <c r="CX135" s="16" t="str">
        <f t="shared" si="163"/>
        <v/>
      </c>
      <c r="CY135" s="16" t="str">
        <f t="shared" si="164"/>
        <v/>
      </c>
      <c r="CZ135" s="650">
        <f t="shared" si="165"/>
        <v>0</v>
      </c>
      <c r="DB135" s="652"/>
      <c r="DC135" s="655">
        <f t="shared" si="113"/>
        <v>0</v>
      </c>
      <c r="DD135" s="654" t="str">
        <f t="shared" si="114"/>
        <v/>
      </c>
      <c r="DE135" s="650">
        <f t="shared" si="115"/>
        <v>0</v>
      </c>
      <c r="EG135" s="16">
        <f>IFERROR(VLOOKUP(B135,'SUBCATS INTERNAL USE'!A:D,3,0),10000)</f>
        <v>10000</v>
      </c>
      <c r="EH135" s="16">
        <f t="shared" si="116"/>
        <v>10000</v>
      </c>
      <c r="EI135" s="16">
        <f t="shared" si="117"/>
        <v>1</v>
      </c>
      <c r="EJ135" s="16">
        <f t="shared" si="167"/>
        <v>19</v>
      </c>
      <c r="EK135" s="16">
        <f>IFERROR(VLOOKUP(B135,'SUBCATS INTERNAL USE'!G:I,3,0), 10000)</f>
        <v>10000</v>
      </c>
      <c r="EN135" s="163">
        <f t="shared" si="118"/>
        <v>1</v>
      </c>
      <c r="EO135" s="163">
        <f t="shared" si="119"/>
        <v>1</v>
      </c>
      <c r="EP135" s="163">
        <f t="shared" si="120"/>
        <v>1</v>
      </c>
      <c r="EQ135" s="163">
        <f t="shared" si="121"/>
        <v>1</v>
      </c>
      <c r="ER135" s="163">
        <f t="shared" si="122"/>
        <v>1</v>
      </c>
      <c r="ES135" s="163">
        <f t="shared" si="123"/>
        <v>1</v>
      </c>
      <c r="ET135" s="163">
        <f t="shared" si="124"/>
        <v>1</v>
      </c>
      <c r="EU135" s="163">
        <f t="shared" si="125"/>
        <v>1</v>
      </c>
      <c r="EV135" s="163">
        <f t="shared" si="126"/>
        <v>0</v>
      </c>
      <c r="EW135" s="163">
        <f t="shared" si="127"/>
        <v>1</v>
      </c>
      <c r="EX135" s="163">
        <f t="shared" si="128"/>
        <v>1</v>
      </c>
      <c r="EY135" s="163">
        <f t="shared" si="129"/>
        <v>1</v>
      </c>
      <c r="EZ135" s="163">
        <f t="shared" si="130"/>
        <v>1</v>
      </c>
      <c r="FA135" s="163">
        <f t="shared" si="131"/>
        <v>1</v>
      </c>
      <c r="FB135" s="163">
        <f t="shared" si="132"/>
        <v>1</v>
      </c>
      <c r="FC135" s="163">
        <f t="shared" si="133"/>
        <v>14</v>
      </c>
      <c r="FD135" s="163">
        <f t="shared" si="134"/>
        <v>0</v>
      </c>
      <c r="FF135" s="16">
        <f t="shared" si="166"/>
        <v>0</v>
      </c>
      <c r="FG135" s="16" t="str">
        <f t="shared" si="172"/>
        <v>1</v>
      </c>
    </row>
    <row r="136" spans="1:163" s="52" customFormat="1" ht="11.25" customHeight="1">
      <c r="A136" s="1040">
        <v>122</v>
      </c>
      <c r="B136" s="490"/>
      <c r="C136" s="490" t="str">
        <f t="shared" si="98"/>
        <v/>
      </c>
      <c r="D136" s="490"/>
      <c r="E136" s="1040"/>
      <c r="F136" s="255"/>
      <c r="G136" s="1038"/>
      <c r="H136" s="1038"/>
      <c r="I136" s="1323"/>
      <c r="J136" s="24"/>
      <c r="K136" s="24"/>
      <c r="L136" s="24"/>
      <c r="M136" s="24"/>
      <c r="N136" s="24"/>
      <c r="O136" s="24"/>
      <c r="P136" s="101" t="str">
        <f t="shared" si="99"/>
        <v>MP</v>
      </c>
      <c r="Q136" s="493" t="str">
        <f t="shared" si="175"/>
        <v/>
      </c>
      <c r="R136" s="101"/>
      <c r="S136" s="257" t="e">
        <f t="shared" si="176"/>
        <v>#DIV/0!</v>
      </c>
      <c r="T136" s="1503">
        <f t="shared" si="173"/>
        <v>0</v>
      </c>
      <c r="U136" s="1477"/>
      <c r="V136" s="258"/>
      <c r="W136" s="102"/>
      <c r="X136" s="400">
        <f t="shared" si="135"/>
        <v>0</v>
      </c>
      <c r="Y136" s="913"/>
      <c r="Z136" s="299">
        <f t="shared" si="177"/>
        <v>0</v>
      </c>
      <c r="AA136" s="259">
        <f>ROUND(IFERROR(SUM($AI$6/$AI$7*Q136/O136)+('Inbound Freight New'!$A$3*CZ136/R136),0),2)</f>
        <v>0</v>
      </c>
      <c r="AB136" s="260">
        <f t="shared" si="101"/>
        <v>0</v>
      </c>
      <c r="AC136" s="259">
        <f t="shared" si="136"/>
        <v>0</v>
      </c>
      <c r="AD136" s="261"/>
      <c r="AE136" s="260">
        <f t="shared" si="102"/>
        <v>0</v>
      </c>
      <c r="AF136" s="262">
        <f t="shared" si="137"/>
        <v>0</v>
      </c>
      <c r="AG136" s="263">
        <f t="shared" si="103"/>
        <v>0</v>
      </c>
      <c r="AH136" s="316">
        <f t="shared" si="138"/>
        <v>0.02</v>
      </c>
      <c r="AI136" s="262">
        <f t="shared" si="139"/>
        <v>0</v>
      </c>
      <c r="AJ136" s="703">
        <f t="shared" si="140"/>
        <v>0</v>
      </c>
      <c r="AK136" s="1302">
        <f t="shared" si="141"/>
        <v>0</v>
      </c>
      <c r="AL136" s="703">
        <f t="shared" si="142"/>
        <v>0.02</v>
      </c>
      <c r="AM136" s="262">
        <f t="shared" si="178"/>
        <v>0</v>
      </c>
      <c r="AN136" s="102"/>
      <c r="AO136" s="102"/>
      <c r="AP136" s="264">
        <f t="shared" si="105"/>
        <v>0</v>
      </c>
      <c r="AQ136" s="265">
        <f t="shared" si="179"/>
        <v>0</v>
      </c>
      <c r="AR136" s="266">
        <f t="shared" si="143"/>
        <v>0</v>
      </c>
      <c r="AS136" s="265">
        <f t="shared" si="180"/>
        <v>0</v>
      </c>
      <c r="AT136" s="267">
        <f t="shared" si="107"/>
        <v>0</v>
      </c>
      <c r="AU136" s="268"/>
      <c r="AV136" s="267"/>
      <c r="AW136" s="24"/>
      <c r="AX136" s="24"/>
      <c r="AY136" s="487"/>
      <c r="AZ136" s="270"/>
      <c r="BA136" s="256"/>
      <c r="BB136" s="256"/>
      <c r="BC136" s="256"/>
      <c r="BD136" s="256"/>
      <c r="BE136" s="490"/>
      <c r="BF136" s="490" t="str">
        <f t="shared" si="174"/>
        <v/>
      </c>
      <c r="BG136" s="493" t="str">
        <f t="shared" si="108"/>
        <v/>
      </c>
      <c r="BH136" s="490"/>
      <c r="BI136" s="490"/>
      <c r="BJ136" s="490"/>
      <c r="BK136" s="490"/>
      <c r="BL136" s="490"/>
      <c r="BM136" s="490"/>
      <c r="BN136" s="319"/>
      <c r="BO136" s="319"/>
      <c r="BP136" s="319"/>
      <c r="BQ136" s="319" t="str">
        <f t="shared" si="109"/>
        <v/>
      </c>
      <c r="BR136" s="439" t="str">
        <f t="shared" si="144"/>
        <v/>
      </c>
      <c r="BS136" s="439" t="str">
        <f t="shared" si="145"/>
        <v/>
      </c>
      <c r="BT136" s="439" t="str">
        <f t="shared" si="146"/>
        <v/>
      </c>
      <c r="BU136" s="440" t="str">
        <f t="shared" si="168"/>
        <v/>
      </c>
      <c r="BV136" s="440" t="str">
        <f t="shared" si="169"/>
        <v/>
      </c>
      <c r="BW136" s="440" t="str">
        <f t="shared" si="170"/>
        <v/>
      </c>
      <c r="BX136" s="440" t="str">
        <f t="shared" si="171"/>
        <v/>
      </c>
      <c r="BY136" s="440" t="str">
        <f t="shared" si="110"/>
        <v/>
      </c>
      <c r="BZ136" s="440" t="str">
        <f t="shared" si="111"/>
        <v/>
      </c>
      <c r="CA136" s="440" t="str">
        <f t="shared" si="112"/>
        <v/>
      </c>
      <c r="CB136" s="663" t="str">
        <f t="shared" si="147"/>
        <v/>
      </c>
      <c r="CC136" s="663" t="str">
        <f t="shared" si="148"/>
        <v/>
      </c>
      <c r="CD136" s="663" t="str">
        <f t="shared" si="149"/>
        <v/>
      </c>
      <c r="CE136" s="663" t="str">
        <f t="shared" si="150"/>
        <v/>
      </c>
      <c r="CF136" s="663" t="str">
        <f t="shared" si="151"/>
        <v/>
      </c>
      <c r="CG136" s="439" t="str">
        <f t="shared" si="152"/>
        <v/>
      </c>
      <c r="CH136" s="440"/>
      <c r="CI136" s="440"/>
      <c r="CJ136" s="440"/>
      <c r="CK136" s="440"/>
      <c r="CL136" s="440"/>
      <c r="CM136" s="440"/>
      <c r="CN136" s="729" t="str">
        <f t="shared" si="153"/>
        <v/>
      </c>
      <c r="CO136" s="729" t="str">
        <f t="shared" si="154"/>
        <v/>
      </c>
      <c r="CP136" s="729" t="str">
        <f t="shared" si="155"/>
        <v/>
      </c>
      <c r="CQ136" s="729" t="str">
        <f t="shared" si="156"/>
        <v/>
      </c>
      <c r="CR136" s="729" t="str">
        <f t="shared" si="157"/>
        <v/>
      </c>
      <c r="CS136" s="729" t="str">
        <f t="shared" si="158"/>
        <v/>
      </c>
      <c r="CT136" s="729" t="str">
        <f t="shared" si="159"/>
        <v/>
      </c>
      <c r="CU136" s="729" t="str">
        <f t="shared" si="160"/>
        <v/>
      </c>
      <c r="CV136" s="729" t="str">
        <f t="shared" si="161"/>
        <v/>
      </c>
      <c r="CW136" s="16" t="str">
        <f t="shared" si="162"/>
        <v/>
      </c>
      <c r="CX136" s="16" t="str">
        <f t="shared" si="163"/>
        <v/>
      </c>
      <c r="CY136" s="16" t="str">
        <f t="shared" si="164"/>
        <v/>
      </c>
      <c r="CZ136" s="650">
        <f t="shared" si="165"/>
        <v>0</v>
      </c>
      <c r="DB136" s="652"/>
      <c r="DC136" s="655">
        <f t="shared" si="113"/>
        <v>0</v>
      </c>
      <c r="DD136" s="654" t="str">
        <f t="shared" si="114"/>
        <v/>
      </c>
      <c r="DE136" s="650">
        <f t="shared" si="115"/>
        <v>0</v>
      </c>
      <c r="EG136" s="16">
        <f>IFERROR(VLOOKUP(B136,'SUBCATS INTERNAL USE'!A:D,3,0),10000)</f>
        <v>10000</v>
      </c>
      <c r="EH136" s="16">
        <f t="shared" si="116"/>
        <v>10000</v>
      </c>
      <c r="EI136" s="16">
        <f t="shared" si="117"/>
        <v>1</v>
      </c>
      <c r="EJ136" s="16">
        <f t="shared" si="167"/>
        <v>19</v>
      </c>
      <c r="EK136" s="16">
        <f>IFERROR(VLOOKUP(B136,'SUBCATS INTERNAL USE'!G:I,3,0), 10000)</f>
        <v>10000</v>
      </c>
      <c r="EN136" s="163">
        <f t="shared" si="118"/>
        <v>1</v>
      </c>
      <c r="EO136" s="163">
        <f t="shared" si="119"/>
        <v>1</v>
      </c>
      <c r="EP136" s="163">
        <f t="shared" si="120"/>
        <v>1</v>
      </c>
      <c r="EQ136" s="163">
        <f t="shared" si="121"/>
        <v>1</v>
      </c>
      <c r="ER136" s="163">
        <f t="shared" si="122"/>
        <v>1</v>
      </c>
      <c r="ES136" s="163">
        <f t="shared" si="123"/>
        <v>1</v>
      </c>
      <c r="ET136" s="163">
        <f t="shared" si="124"/>
        <v>1</v>
      </c>
      <c r="EU136" s="163">
        <f t="shared" si="125"/>
        <v>1</v>
      </c>
      <c r="EV136" s="163">
        <f t="shared" si="126"/>
        <v>0</v>
      </c>
      <c r="EW136" s="163">
        <f t="shared" si="127"/>
        <v>1</v>
      </c>
      <c r="EX136" s="163">
        <f t="shared" si="128"/>
        <v>1</v>
      </c>
      <c r="EY136" s="163">
        <f t="shared" si="129"/>
        <v>1</v>
      </c>
      <c r="EZ136" s="163">
        <f t="shared" si="130"/>
        <v>1</v>
      </c>
      <c r="FA136" s="163">
        <f t="shared" si="131"/>
        <v>1</v>
      </c>
      <c r="FB136" s="163">
        <f t="shared" si="132"/>
        <v>1</v>
      </c>
      <c r="FC136" s="163">
        <f t="shared" si="133"/>
        <v>14</v>
      </c>
      <c r="FD136" s="163">
        <f t="shared" si="134"/>
        <v>0</v>
      </c>
      <c r="FF136" s="16">
        <f t="shared" si="166"/>
        <v>0</v>
      </c>
      <c r="FG136" s="16" t="str">
        <f t="shared" si="172"/>
        <v>1</v>
      </c>
    </row>
    <row r="137" spans="1:163" s="52" customFormat="1" ht="11.25" customHeight="1">
      <c r="A137" s="1040">
        <v>123</v>
      </c>
      <c r="B137" s="490"/>
      <c r="C137" s="490" t="str">
        <f t="shared" ref="C137:C200" si="181">IF(B137="","",IFERROR(VLOOKUP(B137,cat,2,0),""))</f>
        <v/>
      </c>
      <c r="D137" s="490"/>
      <c r="E137" s="1040"/>
      <c r="F137" s="255"/>
      <c r="G137" s="1038"/>
      <c r="H137" s="1038"/>
      <c r="I137" s="1323"/>
      <c r="J137" s="24"/>
      <c r="K137" s="24"/>
      <c r="L137" s="24"/>
      <c r="M137" s="24"/>
      <c r="N137" s="24"/>
      <c r="O137" s="24"/>
      <c r="P137" s="101" t="str">
        <f t="shared" ref="P137:P200" si="182">IFERROR(IF(N137&gt;3,"BP",IF(O137&gt;2,"BP","MP")),"")</f>
        <v>MP</v>
      </c>
      <c r="Q137" s="493" t="str">
        <f t="shared" si="175"/>
        <v/>
      </c>
      <c r="R137" s="101"/>
      <c r="S137" s="257" t="e">
        <f t="shared" si="176"/>
        <v>#DIV/0!</v>
      </c>
      <c r="T137" s="1503">
        <f t="shared" si="173"/>
        <v>0</v>
      </c>
      <c r="U137" s="1477"/>
      <c r="V137" s="258"/>
      <c r="W137" s="102"/>
      <c r="X137" s="400">
        <f t="shared" si="135"/>
        <v>0</v>
      </c>
      <c r="Y137" s="913"/>
      <c r="Z137" s="299">
        <f t="shared" si="177"/>
        <v>0</v>
      </c>
      <c r="AA137" s="259">
        <f>ROUND(IFERROR(SUM($AI$6/$AI$7*Q137/O137)+('Inbound Freight New'!$A$3*CZ137/R137),0),2)</f>
        <v>0</v>
      </c>
      <c r="AB137" s="260">
        <f t="shared" ref="AB137:AB200" si="183">+$AC$7</f>
        <v>0</v>
      </c>
      <c r="AC137" s="259">
        <f t="shared" si="136"/>
        <v>0</v>
      </c>
      <c r="AD137" s="261"/>
      <c r="AE137" s="260">
        <f t="shared" ref="AE137:AE200" si="184">$AC$8</f>
        <v>0</v>
      </c>
      <c r="AF137" s="262">
        <f t="shared" si="137"/>
        <v>0</v>
      </c>
      <c r="AG137" s="263">
        <f t="shared" ref="AG137:AG200" si="185">SUM(I$8:I$9)</f>
        <v>0</v>
      </c>
      <c r="AH137" s="316">
        <f t="shared" si="138"/>
        <v>0.02</v>
      </c>
      <c r="AI137" s="262">
        <f t="shared" si="139"/>
        <v>0</v>
      </c>
      <c r="AJ137" s="703">
        <f t="shared" si="140"/>
        <v>0</v>
      </c>
      <c r="AK137" s="1302">
        <f t="shared" si="141"/>
        <v>0</v>
      </c>
      <c r="AL137" s="703">
        <f t="shared" si="142"/>
        <v>0.02</v>
      </c>
      <c r="AM137" s="262">
        <f t="shared" si="178"/>
        <v>0</v>
      </c>
      <c r="AN137" s="102"/>
      <c r="AO137" s="102"/>
      <c r="AP137" s="264">
        <f t="shared" ref="AP137:AP200" si="186">IFERROR((AN137-AO137)/AN137,0)</f>
        <v>0</v>
      </c>
      <c r="AQ137" s="265">
        <f t="shared" si="179"/>
        <v>0</v>
      </c>
      <c r="AR137" s="266">
        <f t="shared" si="143"/>
        <v>0</v>
      </c>
      <c r="AS137" s="265">
        <f t="shared" si="180"/>
        <v>0</v>
      </c>
      <c r="AT137" s="267">
        <f t="shared" ref="AT137:AT200" si="187">IFERROR((AO137-AM137)/AO137,0)</f>
        <v>0</v>
      </c>
      <c r="AU137" s="268"/>
      <c r="AV137" s="267"/>
      <c r="AW137" s="24"/>
      <c r="AX137" s="24"/>
      <c r="AY137" s="487"/>
      <c r="AZ137" s="270"/>
      <c r="BA137" s="256"/>
      <c r="BB137" s="256"/>
      <c r="BC137" s="256"/>
      <c r="BD137" s="256"/>
      <c r="BE137" s="490"/>
      <c r="BF137" s="490" t="str">
        <f t="shared" si="174"/>
        <v/>
      </c>
      <c r="BG137" s="493" t="str">
        <f t="shared" ref="BG137:BG200" si="188">IF(B137&gt;0,VLOOKUP(B137,pc,5,0),"")</f>
        <v/>
      </c>
      <c r="BH137" s="490"/>
      <c r="BI137" s="490"/>
      <c r="BJ137" s="490"/>
      <c r="BK137" s="490"/>
      <c r="BL137" s="490"/>
      <c r="BM137" s="490"/>
      <c r="BN137" s="319"/>
      <c r="BO137" s="319"/>
      <c r="BP137" s="319"/>
      <c r="BQ137" s="319" t="str">
        <f t="shared" ref="BQ137:BQ200" si="189">IF(R137&gt;0,R137/O137*BD137,"")</f>
        <v/>
      </c>
      <c r="BR137" s="439" t="str">
        <f t="shared" si="144"/>
        <v/>
      </c>
      <c r="BS137" s="439" t="str">
        <f t="shared" si="145"/>
        <v/>
      </c>
      <c r="BT137" s="439" t="str">
        <f t="shared" si="146"/>
        <v/>
      </c>
      <c r="BU137" s="440" t="str">
        <f t="shared" si="168"/>
        <v/>
      </c>
      <c r="BV137" s="440" t="str">
        <f t="shared" si="169"/>
        <v/>
      </c>
      <c r="BW137" s="440" t="str">
        <f t="shared" si="170"/>
        <v/>
      </c>
      <c r="BX137" s="440" t="str">
        <f t="shared" si="171"/>
        <v/>
      </c>
      <c r="BY137" s="440" t="str">
        <f t="shared" ref="BY137:BY200" si="190">IFERROR(VLOOKUP(B137,dc,BY$13,0),"")</f>
        <v/>
      </c>
      <c r="BZ137" s="440" t="str">
        <f t="shared" ref="BZ137:BZ200" si="191">IFERROR(VLOOKUP(B137,dc,BZ$13,0),"")</f>
        <v/>
      </c>
      <c r="CA137" s="440" t="str">
        <f t="shared" ref="CA137:CA200" si="192">IFERROR(VLOOKUP(G$6,nsf,CA$13,0),"")</f>
        <v/>
      </c>
      <c r="CB137" s="663" t="str">
        <f t="shared" si="147"/>
        <v/>
      </c>
      <c r="CC137" s="663" t="str">
        <f t="shared" si="148"/>
        <v/>
      </c>
      <c r="CD137" s="663" t="str">
        <f t="shared" si="149"/>
        <v/>
      </c>
      <c r="CE137" s="663" t="str">
        <f t="shared" si="150"/>
        <v/>
      </c>
      <c r="CF137" s="663" t="str">
        <f t="shared" si="151"/>
        <v/>
      </c>
      <c r="CG137" s="439" t="str">
        <f t="shared" si="152"/>
        <v/>
      </c>
      <c r="CH137" s="440"/>
      <c r="CI137" s="440"/>
      <c r="CJ137" s="440"/>
      <c r="CK137" s="440"/>
      <c r="CL137" s="440"/>
      <c r="CM137" s="440"/>
      <c r="CN137" s="729" t="str">
        <f t="shared" si="153"/>
        <v/>
      </c>
      <c r="CO137" s="729" t="str">
        <f t="shared" si="154"/>
        <v/>
      </c>
      <c r="CP137" s="729" t="str">
        <f t="shared" si="155"/>
        <v/>
      </c>
      <c r="CQ137" s="729" t="str">
        <f t="shared" si="156"/>
        <v/>
      </c>
      <c r="CR137" s="729" t="str">
        <f t="shared" si="157"/>
        <v/>
      </c>
      <c r="CS137" s="729" t="str">
        <f t="shared" si="158"/>
        <v/>
      </c>
      <c r="CT137" s="729" t="str">
        <f t="shared" si="159"/>
        <v/>
      </c>
      <c r="CU137" s="729" t="str">
        <f t="shared" si="160"/>
        <v/>
      </c>
      <c r="CV137" s="729" t="str">
        <f t="shared" si="161"/>
        <v/>
      </c>
      <c r="CW137" s="16" t="str">
        <f t="shared" si="162"/>
        <v/>
      </c>
      <c r="CX137" s="16" t="str">
        <f t="shared" si="163"/>
        <v/>
      </c>
      <c r="CY137" s="16" t="str">
        <f t="shared" si="164"/>
        <v/>
      </c>
      <c r="CZ137" s="650">
        <f t="shared" si="165"/>
        <v>0</v>
      </c>
      <c r="DB137" s="652"/>
      <c r="DC137" s="655">
        <f t="shared" ref="DC137:DC200" si="193">IF(DB137="",CZ137,R137/VLOOKUP(DB137,pro,2,0)*VLOOKUP(DB137,pro,3,0))</f>
        <v>0</v>
      </c>
      <c r="DD137" s="654" t="str">
        <f t="shared" ref="DD137:DD200" si="194">IF(DB137="",Q137,R137/VLOOKUP(DB137,pro,2,0)*VLOOKUP(DB137,pro,4,0))</f>
        <v/>
      </c>
      <c r="DE137" s="650">
        <f t="shared" ref="DE137:DE200" si="195">IFERROR(VLOOKUP(B137,cpu,6,0)*R137,R137*DE$1)</f>
        <v>0</v>
      </c>
      <c r="EG137" s="16">
        <f>IFERROR(VLOOKUP(B137,'SUBCATS INTERNAL USE'!A:D,3,0),10000)</f>
        <v>10000</v>
      </c>
      <c r="EH137" s="16">
        <f t="shared" ref="EH137:EH200" si="196">IF(D137&gt;1,10000,EG137)</f>
        <v>10000</v>
      </c>
      <c r="EI137" s="16">
        <f t="shared" ref="EI137:EI200" si="197">B137*100+1</f>
        <v>1</v>
      </c>
      <c r="EJ137" s="16">
        <f t="shared" si="167"/>
        <v>19</v>
      </c>
      <c r="EK137" s="16">
        <f>IFERROR(VLOOKUP(B137,'SUBCATS INTERNAL USE'!G:I,3,0), 10000)</f>
        <v>10000</v>
      </c>
      <c r="EN137" s="163">
        <f t="shared" ref="EN137:EN200" si="198">IF(B137="",1,0)</f>
        <v>1</v>
      </c>
      <c r="EO137" s="163">
        <f t="shared" ref="EO137:EO200" si="199">IF(E137="",1,0)</f>
        <v>1</v>
      </c>
      <c r="EP137" s="163">
        <f t="shared" ref="EP137:EP200" si="200">IF(N137="",1,0)</f>
        <v>1</v>
      </c>
      <c r="EQ137" s="163">
        <f t="shared" ref="EQ137:EQ200" si="201">IF(O137="",1,0)</f>
        <v>1</v>
      </c>
      <c r="ER137" s="163">
        <f t="shared" ref="ER137:ER200" si="202">IF(R137="",1,0)</f>
        <v>1</v>
      </c>
      <c r="ES137" s="163">
        <f t="shared" ref="ES137:ES200" si="203">IF(BG137="",1,0)</f>
        <v>1</v>
      </c>
      <c r="ET137" s="163">
        <f t="shared" ref="ET137:ET200" si="204">IF(AN137="",1,0)</f>
        <v>1</v>
      </c>
      <c r="EU137" s="163">
        <f t="shared" ref="EU137:EU200" si="205">IF(AO137="",1,0)</f>
        <v>1</v>
      </c>
      <c r="EV137" s="163">
        <f t="shared" ref="EV137:EV200" si="206">IF(P137="",1,0)</f>
        <v>0</v>
      </c>
      <c r="EW137" s="163">
        <f t="shared" ref="EW137:EW200" si="207">IF(Q137="",1,0)</f>
        <v>1</v>
      </c>
      <c r="EX137" s="163">
        <f t="shared" ref="EX137:EX200" si="208">IF(AV137="",1,0)</f>
        <v>1</v>
      </c>
      <c r="EY137" s="163">
        <f t="shared" ref="EY137:EY200" si="209">IF(BA137="",1,0)</f>
        <v>1</v>
      </c>
      <c r="EZ137" s="163">
        <f t="shared" ref="EZ137:EZ200" si="210">IF(BB137="",1,0)</f>
        <v>1</v>
      </c>
      <c r="FA137" s="163">
        <f t="shared" ref="FA137:FA200" si="211">IF(BC137="",1,0)</f>
        <v>1</v>
      </c>
      <c r="FB137" s="163">
        <f t="shared" ref="FB137:FB200" si="212">IF(BD137="",1,0)</f>
        <v>1</v>
      </c>
      <c r="FC137" s="163">
        <f t="shared" ref="FC137:FC200" si="213">SUM(EN137:FB137)</f>
        <v>14</v>
      </c>
      <c r="FD137" s="163">
        <f t="shared" ref="FD137:FD200" si="214">IF(F137&lt;&gt;"",IF(FC137&gt;0,1,0),0)</f>
        <v>0</v>
      </c>
      <c r="FF137" s="16">
        <f t="shared" si="166"/>
        <v>0</v>
      </c>
      <c r="FG137" s="16" t="str">
        <f t="shared" si="172"/>
        <v>1</v>
      </c>
    </row>
    <row r="138" spans="1:163" s="52" customFormat="1" ht="11.25" customHeight="1">
      <c r="A138" s="1040">
        <v>124</v>
      </c>
      <c r="B138" s="490"/>
      <c r="C138" s="490" t="str">
        <f t="shared" si="181"/>
        <v/>
      </c>
      <c r="D138" s="490"/>
      <c r="E138" s="1040"/>
      <c r="F138" s="255"/>
      <c r="G138" s="1038"/>
      <c r="H138" s="1038"/>
      <c r="I138" s="1323"/>
      <c r="J138" s="24"/>
      <c r="K138" s="24"/>
      <c r="L138" s="24"/>
      <c r="M138" s="24"/>
      <c r="N138" s="24"/>
      <c r="O138" s="24"/>
      <c r="P138" s="101" t="str">
        <f t="shared" si="182"/>
        <v>MP</v>
      </c>
      <c r="Q138" s="493" t="str">
        <f t="shared" si="175"/>
        <v/>
      </c>
      <c r="R138" s="101"/>
      <c r="S138" s="257" t="e">
        <f t="shared" si="176"/>
        <v>#DIV/0!</v>
      </c>
      <c r="T138" s="1503">
        <f t="shared" si="173"/>
        <v>0</v>
      </c>
      <c r="U138" s="1477"/>
      <c r="V138" s="258"/>
      <c r="W138" s="102"/>
      <c r="X138" s="400">
        <f t="shared" ref="X138:X201" si="215">U138</f>
        <v>0</v>
      </c>
      <c r="Y138" s="913"/>
      <c r="Z138" s="299">
        <f t="shared" si="177"/>
        <v>0</v>
      </c>
      <c r="AA138" s="259">
        <f>ROUND(IFERROR(SUM($AI$6/$AI$7*Q138/O138)+('Inbound Freight New'!$A$3*CZ138/R138),0),2)</f>
        <v>0</v>
      </c>
      <c r="AB138" s="260">
        <f t="shared" si="183"/>
        <v>0</v>
      </c>
      <c r="AC138" s="259">
        <f t="shared" ref="AC138:AC201" si="216">X138*AB138</f>
        <v>0</v>
      </c>
      <c r="AD138" s="261"/>
      <c r="AE138" s="260">
        <f t="shared" si="184"/>
        <v>0</v>
      </c>
      <c r="AF138" s="262">
        <f t="shared" ref="AF138:AF201" si="217">X138*AE138</f>
        <v>0</v>
      </c>
      <c r="AG138" s="263">
        <f t="shared" si="185"/>
        <v>0</v>
      </c>
      <c r="AH138" s="316">
        <f t="shared" ref="AH138:AH201" si="218">AC$12</f>
        <v>0.02</v>
      </c>
      <c r="AI138" s="262">
        <f t="shared" ref="AI138:AI201" si="219">X138*AH138</f>
        <v>0</v>
      </c>
      <c r="AJ138" s="703">
        <f t="shared" ref="AJ138:AJ201" si="220">AC$9</f>
        <v>0</v>
      </c>
      <c r="AK138" s="1302">
        <f t="shared" ref="AK138:AK201" si="221">AC$10</f>
        <v>0</v>
      </c>
      <c r="AL138" s="703">
        <f t="shared" ref="AL138:AL201" si="222">AC$11</f>
        <v>0.02</v>
      </c>
      <c r="AM138" s="262">
        <f t="shared" si="178"/>
        <v>0</v>
      </c>
      <c r="AN138" s="102"/>
      <c r="AO138" s="102"/>
      <c r="AP138" s="264">
        <f t="shared" si="186"/>
        <v>0</v>
      </c>
      <c r="AQ138" s="265">
        <f t="shared" si="179"/>
        <v>0</v>
      </c>
      <c r="AR138" s="266">
        <f t="shared" ref="AR138:AR201" si="223">IFERROR(AM138*R138,0)</f>
        <v>0</v>
      </c>
      <c r="AS138" s="265">
        <f t="shared" si="180"/>
        <v>0</v>
      </c>
      <c r="AT138" s="267">
        <f t="shared" si="187"/>
        <v>0</v>
      </c>
      <c r="AU138" s="268"/>
      <c r="AV138" s="267"/>
      <c r="AW138" s="24"/>
      <c r="AX138" s="24"/>
      <c r="AY138" s="487"/>
      <c r="AZ138" s="270"/>
      <c r="BA138" s="256"/>
      <c r="BB138" s="256"/>
      <c r="BC138" s="256"/>
      <c r="BD138" s="256"/>
      <c r="BE138" s="490"/>
      <c r="BF138" s="490" t="str">
        <f t="shared" si="174"/>
        <v/>
      </c>
      <c r="BG138" s="493" t="str">
        <f t="shared" si="188"/>
        <v/>
      </c>
      <c r="BH138" s="490"/>
      <c r="BI138" s="490"/>
      <c r="BJ138" s="490"/>
      <c r="BK138" s="490"/>
      <c r="BL138" s="490"/>
      <c r="BM138" s="490"/>
      <c r="BN138" s="319"/>
      <c r="BO138" s="319"/>
      <c r="BP138" s="319"/>
      <c r="BQ138" s="319" t="str">
        <f t="shared" si="189"/>
        <v/>
      </c>
      <c r="BR138" s="439" t="str">
        <f t="shared" ref="BR138:BR201" si="224">IFERROR(R138-BS138-BT138,"")</f>
        <v/>
      </c>
      <c r="BS138" s="439" t="str">
        <f t="shared" ref="BS138:BS201" si="225">IFERROR(ROUND(BV138*$R138/$O138,0)*$O138,"")</f>
        <v/>
      </c>
      <c r="BT138" s="439" t="str">
        <f t="shared" ref="BT138:BT201" si="226">IFERROR(ROUND(BW138*$R138/$O138,0)*$O138,"")</f>
        <v/>
      </c>
      <c r="BU138" s="440" t="str">
        <f t="shared" si="168"/>
        <v/>
      </c>
      <c r="BV138" s="440" t="str">
        <f t="shared" si="169"/>
        <v/>
      </c>
      <c r="BW138" s="440" t="str">
        <f t="shared" si="170"/>
        <v/>
      </c>
      <c r="BX138" s="440" t="str">
        <f t="shared" si="171"/>
        <v/>
      </c>
      <c r="BY138" s="440" t="str">
        <f t="shared" si="190"/>
        <v/>
      </c>
      <c r="BZ138" s="440" t="str">
        <f t="shared" si="191"/>
        <v/>
      </c>
      <c r="CA138" s="440" t="str">
        <f t="shared" si="192"/>
        <v/>
      </c>
      <c r="CB138" s="663" t="str">
        <f t="shared" ref="CB138:CB201" si="227">IF($F138&lt;&gt;"",$AV$4,"")</f>
        <v/>
      </c>
      <c r="CC138" s="663" t="str">
        <f t="shared" ref="CC138:CC201" si="228">IF($F138&lt;&gt;"",$AV$5,"")</f>
        <v/>
      </c>
      <c r="CD138" s="663" t="str">
        <f t="shared" ref="CD138:CD201" si="229">IF($F138&lt;&gt;"",$AV$6,"")</f>
        <v/>
      </c>
      <c r="CE138" s="663" t="str">
        <f t="shared" ref="CE138:CE201" si="230">IF($F138&lt;&gt;"",$AV$7,"")</f>
        <v/>
      </c>
      <c r="CF138" s="663" t="str">
        <f t="shared" ref="CF138:CF201" si="231">IF(SUM(CB138:CE138)&gt;0,SUM(CB138:CE138),"")</f>
        <v/>
      </c>
      <c r="CG138" s="439" t="str">
        <f t="shared" ref="CG138:CG201" si="232">CLEAN(AV$10)</f>
        <v/>
      </c>
      <c r="CH138" s="440"/>
      <c r="CI138" s="440"/>
      <c r="CJ138" s="440"/>
      <c r="CK138" s="440"/>
      <c r="CL138" s="440"/>
      <c r="CM138" s="440"/>
      <c r="CN138" s="729" t="str">
        <f t="shared" ref="CN138:CN201" si="233">IFERROR(BR138*$X138,"")</f>
        <v/>
      </c>
      <c r="CO138" s="729" t="str">
        <f t="shared" ref="CO138:CO201" si="234">IFERROR(BR138*$AM138,"")</f>
        <v/>
      </c>
      <c r="CP138" s="729" t="str">
        <f t="shared" ref="CP138:CP201" si="235">IFERROR(BR138*$AO138,"")</f>
        <v/>
      </c>
      <c r="CQ138" s="729" t="str">
        <f t="shared" ref="CQ138:CQ201" si="236">IFERROR(BS138*$X138,"")</f>
        <v/>
      </c>
      <c r="CR138" s="729" t="str">
        <f t="shared" ref="CR138:CR201" si="237">IFERROR(BS138*$AM138,"")</f>
        <v/>
      </c>
      <c r="CS138" s="729" t="str">
        <f t="shared" ref="CS138:CS201" si="238">IFERROR(BS138*$AO138,"")</f>
        <v/>
      </c>
      <c r="CT138" s="729" t="str">
        <f t="shared" ref="CT138:CT201" si="239">IFERROR(BT138*$X138,"")</f>
        <v/>
      </c>
      <c r="CU138" s="729" t="str">
        <f t="shared" ref="CU138:CU201" si="240">IFERROR(BT138*$AM138,"")</f>
        <v/>
      </c>
      <c r="CV138" s="729" t="str">
        <f t="shared" ref="CV138:CV201" si="241">IFERROR(BT138*$AO138,"")</f>
        <v/>
      </c>
      <c r="CW138" s="16" t="str">
        <f t="shared" ref="CW138:CW201" si="242">IF($F138&lt;&gt;"",$G$6,"")</f>
        <v/>
      </c>
      <c r="CX138" s="16" t="str">
        <f t="shared" ref="CX138:CX201" si="243">IF($F138&lt;&gt;"",$G$10,"")</f>
        <v/>
      </c>
      <c r="CY138" s="16" t="str">
        <f t="shared" ref="CY138:CY201" si="244">IF($F138&lt;&gt;"",$D$6,"")</f>
        <v/>
      </c>
      <c r="CZ138" s="650">
        <f t="shared" ref="CZ138:CZ201" si="245">IFERROR(IF(G$10="",0,IF(SUM(BA138:BC138)&gt;0,R138/O138,0)),0)</f>
        <v>0</v>
      </c>
      <c r="DB138" s="652"/>
      <c r="DC138" s="655">
        <f t="shared" si="193"/>
        <v>0</v>
      </c>
      <c r="DD138" s="654" t="str">
        <f t="shared" si="194"/>
        <v/>
      </c>
      <c r="DE138" s="650">
        <f t="shared" si="195"/>
        <v>0</v>
      </c>
      <c r="EG138" s="16">
        <f>IFERROR(VLOOKUP(B138,'SUBCATS INTERNAL USE'!A:D,3,0),10000)</f>
        <v>10000</v>
      </c>
      <c r="EH138" s="16">
        <f t="shared" si="196"/>
        <v>10000</v>
      </c>
      <c r="EI138" s="16">
        <f t="shared" si="197"/>
        <v>1</v>
      </c>
      <c r="EJ138" s="16">
        <f t="shared" si="167"/>
        <v>19</v>
      </c>
      <c r="EK138" s="16">
        <f>IFERROR(VLOOKUP(B138,'SUBCATS INTERNAL USE'!G:I,3,0), 10000)</f>
        <v>10000</v>
      </c>
      <c r="EN138" s="163">
        <f t="shared" si="198"/>
        <v>1</v>
      </c>
      <c r="EO138" s="163">
        <f t="shared" si="199"/>
        <v>1</v>
      </c>
      <c r="EP138" s="163">
        <f t="shared" si="200"/>
        <v>1</v>
      </c>
      <c r="EQ138" s="163">
        <f t="shared" si="201"/>
        <v>1</v>
      </c>
      <c r="ER138" s="163">
        <f t="shared" si="202"/>
        <v>1</v>
      </c>
      <c r="ES138" s="163">
        <f t="shared" si="203"/>
        <v>1</v>
      </c>
      <c r="ET138" s="163">
        <f t="shared" si="204"/>
        <v>1</v>
      </c>
      <c r="EU138" s="163">
        <f t="shared" si="205"/>
        <v>1</v>
      </c>
      <c r="EV138" s="163">
        <f t="shared" si="206"/>
        <v>0</v>
      </c>
      <c r="EW138" s="163">
        <f t="shared" si="207"/>
        <v>1</v>
      </c>
      <c r="EX138" s="163">
        <f t="shared" si="208"/>
        <v>1</v>
      </c>
      <c r="EY138" s="163">
        <f t="shared" si="209"/>
        <v>1</v>
      </c>
      <c r="EZ138" s="163">
        <f t="shared" si="210"/>
        <v>1</v>
      </c>
      <c r="FA138" s="163">
        <f t="shared" si="211"/>
        <v>1</v>
      </c>
      <c r="FB138" s="163">
        <f t="shared" si="212"/>
        <v>1</v>
      </c>
      <c r="FC138" s="163">
        <f t="shared" si="213"/>
        <v>14</v>
      </c>
      <c r="FD138" s="163">
        <f t="shared" si="214"/>
        <v>0</v>
      </c>
      <c r="FF138" s="16">
        <f t="shared" ref="FF138:FF201" si="246">IF(R138&gt;0,IF(P138&lt;&gt;"MP",1,0),0)</f>
        <v>0</v>
      </c>
      <c r="FG138" s="16" t="str">
        <f t="shared" si="172"/>
        <v>1</v>
      </c>
    </row>
    <row r="139" spans="1:163" s="52" customFormat="1" ht="11.25" customHeight="1">
      <c r="A139" s="1040">
        <v>125</v>
      </c>
      <c r="B139" s="490"/>
      <c r="C139" s="490" t="str">
        <f t="shared" si="181"/>
        <v/>
      </c>
      <c r="D139" s="490"/>
      <c r="E139" s="1040"/>
      <c r="F139" s="255"/>
      <c r="G139" s="1038"/>
      <c r="H139" s="1038"/>
      <c r="I139" s="1323"/>
      <c r="J139" s="24"/>
      <c r="K139" s="24"/>
      <c r="L139" s="24"/>
      <c r="M139" s="24"/>
      <c r="N139" s="24"/>
      <c r="O139" s="24"/>
      <c r="P139" s="101" t="str">
        <f t="shared" si="182"/>
        <v>MP</v>
      </c>
      <c r="Q139" s="493" t="str">
        <f t="shared" si="175"/>
        <v/>
      </c>
      <c r="R139" s="101"/>
      <c r="S139" s="257" t="e">
        <f t="shared" si="176"/>
        <v>#DIV/0!</v>
      </c>
      <c r="T139" s="1503">
        <f t="shared" si="173"/>
        <v>0</v>
      </c>
      <c r="U139" s="1477"/>
      <c r="V139" s="258"/>
      <c r="W139" s="102"/>
      <c r="X139" s="400">
        <f t="shared" si="215"/>
        <v>0</v>
      </c>
      <c r="Y139" s="913"/>
      <c r="Z139" s="299">
        <f t="shared" si="177"/>
        <v>0</v>
      </c>
      <c r="AA139" s="259">
        <f>ROUND(IFERROR(SUM($AI$6/$AI$7*Q139/O139)+('Inbound Freight New'!$A$3*CZ139/R139),0),2)</f>
        <v>0</v>
      </c>
      <c r="AB139" s="260">
        <f t="shared" si="183"/>
        <v>0</v>
      </c>
      <c r="AC139" s="259">
        <f t="shared" si="216"/>
        <v>0</v>
      </c>
      <c r="AD139" s="261"/>
      <c r="AE139" s="260">
        <f t="shared" si="184"/>
        <v>0</v>
      </c>
      <c r="AF139" s="262">
        <f t="shared" si="217"/>
        <v>0</v>
      </c>
      <c r="AG139" s="263">
        <f t="shared" si="185"/>
        <v>0</v>
      </c>
      <c r="AH139" s="316">
        <f t="shared" si="218"/>
        <v>0.02</v>
      </c>
      <c r="AI139" s="262">
        <f t="shared" si="219"/>
        <v>0</v>
      </c>
      <c r="AJ139" s="703">
        <f t="shared" si="220"/>
        <v>0</v>
      </c>
      <c r="AK139" s="1302">
        <f t="shared" si="221"/>
        <v>0</v>
      </c>
      <c r="AL139" s="703">
        <f t="shared" si="222"/>
        <v>0.02</v>
      </c>
      <c r="AM139" s="262">
        <f t="shared" si="178"/>
        <v>0</v>
      </c>
      <c r="AN139" s="102"/>
      <c r="AO139" s="102"/>
      <c r="AP139" s="264">
        <f t="shared" si="186"/>
        <v>0</v>
      </c>
      <c r="AQ139" s="265">
        <f t="shared" si="179"/>
        <v>0</v>
      </c>
      <c r="AR139" s="266">
        <f t="shared" si="223"/>
        <v>0</v>
      </c>
      <c r="AS139" s="265">
        <f t="shared" si="180"/>
        <v>0</v>
      </c>
      <c r="AT139" s="267">
        <f t="shared" si="187"/>
        <v>0</v>
      </c>
      <c r="AU139" s="268"/>
      <c r="AV139" s="267"/>
      <c r="AW139" s="24"/>
      <c r="AX139" s="24"/>
      <c r="AY139" s="487"/>
      <c r="AZ139" s="270"/>
      <c r="BA139" s="256"/>
      <c r="BB139" s="256"/>
      <c r="BC139" s="256"/>
      <c r="BD139" s="256"/>
      <c r="BE139" s="490"/>
      <c r="BF139" s="490" t="str">
        <f t="shared" si="174"/>
        <v/>
      </c>
      <c r="BG139" s="493" t="str">
        <f t="shared" si="188"/>
        <v/>
      </c>
      <c r="BH139" s="490"/>
      <c r="BI139" s="490"/>
      <c r="BJ139" s="490"/>
      <c r="BK139" s="490"/>
      <c r="BL139" s="490"/>
      <c r="BM139" s="490"/>
      <c r="BN139" s="319"/>
      <c r="BO139" s="319"/>
      <c r="BP139" s="319"/>
      <c r="BQ139" s="319" t="str">
        <f t="shared" si="189"/>
        <v/>
      </c>
      <c r="BR139" s="439" t="str">
        <f t="shared" si="224"/>
        <v/>
      </c>
      <c r="BS139" s="439" t="str">
        <f t="shared" si="225"/>
        <v/>
      </c>
      <c r="BT139" s="439" t="str">
        <f t="shared" si="226"/>
        <v/>
      </c>
      <c r="BU139" s="440" t="str">
        <f t="shared" si="168"/>
        <v/>
      </c>
      <c r="BV139" s="440" t="str">
        <f t="shared" si="169"/>
        <v/>
      </c>
      <c r="BW139" s="440" t="str">
        <f t="shared" si="170"/>
        <v/>
      </c>
      <c r="BX139" s="440" t="str">
        <f t="shared" si="171"/>
        <v/>
      </c>
      <c r="BY139" s="440" t="str">
        <f t="shared" si="190"/>
        <v/>
      </c>
      <c r="BZ139" s="440" t="str">
        <f t="shared" si="191"/>
        <v/>
      </c>
      <c r="CA139" s="440" t="str">
        <f t="shared" si="192"/>
        <v/>
      </c>
      <c r="CB139" s="663" t="str">
        <f t="shared" si="227"/>
        <v/>
      </c>
      <c r="CC139" s="663" t="str">
        <f t="shared" si="228"/>
        <v/>
      </c>
      <c r="CD139" s="663" t="str">
        <f t="shared" si="229"/>
        <v/>
      </c>
      <c r="CE139" s="663" t="str">
        <f t="shared" si="230"/>
        <v/>
      </c>
      <c r="CF139" s="663" t="str">
        <f t="shared" si="231"/>
        <v/>
      </c>
      <c r="CG139" s="439" t="str">
        <f t="shared" si="232"/>
        <v/>
      </c>
      <c r="CH139" s="440"/>
      <c r="CI139" s="440"/>
      <c r="CJ139" s="440"/>
      <c r="CK139" s="440"/>
      <c r="CL139" s="440"/>
      <c r="CM139" s="440"/>
      <c r="CN139" s="729" t="str">
        <f t="shared" si="233"/>
        <v/>
      </c>
      <c r="CO139" s="729" t="str">
        <f t="shared" si="234"/>
        <v/>
      </c>
      <c r="CP139" s="729" t="str">
        <f t="shared" si="235"/>
        <v/>
      </c>
      <c r="CQ139" s="729" t="str">
        <f t="shared" si="236"/>
        <v/>
      </c>
      <c r="CR139" s="729" t="str">
        <f t="shared" si="237"/>
        <v/>
      </c>
      <c r="CS139" s="729" t="str">
        <f t="shared" si="238"/>
        <v/>
      </c>
      <c r="CT139" s="729" t="str">
        <f t="shared" si="239"/>
        <v/>
      </c>
      <c r="CU139" s="729" t="str">
        <f t="shared" si="240"/>
        <v/>
      </c>
      <c r="CV139" s="729" t="str">
        <f t="shared" si="241"/>
        <v/>
      </c>
      <c r="CW139" s="16" t="str">
        <f t="shared" si="242"/>
        <v/>
      </c>
      <c r="CX139" s="16" t="str">
        <f t="shared" si="243"/>
        <v/>
      </c>
      <c r="CY139" s="16" t="str">
        <f t="shared" si="244"/>
        <v/>
      </c>
      <c r="CZ139" s="650">
        <f t="shared" si="245"/>
        <v>0</v>
      </c>
      <c r="DB139" s="652"/>
      <c r="DC139" s="655">
        <f t="shared" si="193"/>
        <v>0</v>
      </c>
      <c r="DD139" s="654" t="str">
        <f t="shared" si="194"/>
        <v/>
      </c>
      <c r="DE139" s="650">
        <f t="shared" si="195"/>
        <v>0</v>
      </c>
      <c r="EG139" s="16">
        <f>IFERROR(VLOOKUP(B139,'SUBCATS INTERNAL USE'!A:D,3,0),10000)</f>
        <v>10000</v>
      </c>
      <c r="EH139" s="16">
        <f t="shared" si="196"/>
        <v>10000</v>
      </c>
      <c r="EI139" s="16">
        <f t="shared" si="197"/>
        <v>1</v>
      </c>
      <c r="EJ139" s="16">
        <f t="shared" ref="EJ139:EJ202" si="247">EI139+18</f>
        <v>19</v>
      </c>
      <c r="EK139" s="16">
        <f>IFERROR(VLOOKUP(B139,'SUBCATS INTERNAL USE'!G:I,3,0), 10000)</f>
        <v>10000</v>
      </c>
      <c r="EN139" s="163">
        <f t="shared" si="198"/>
        <v>1</v>
      </c>
      <c r="EO139" s="163">
        <f t="shared" si="199"/>
        <v>1</v>
      </c>
      <c r="EP139" s="163">
        <f t="shared" si="200"/>
        <v>1</v>
      </c>
      <c r="EQ139" s="163">
        <f t="shared" si="201"/>
        <v>1</v>
      </c>
      <c r="ER139" s="163">
        <f t="shared" si="202"/>
        <v>1</v>
      </c>
      <c r="ES139" s="163">
        <f t="shared" si="203"/>
        <v>1</v>
      </c>
      <c r="ET139" s="163">
        <f t="shared" si="204"/>
        <v>1</v>
      </c>
      <c r="EU139" s="163">
        <f t="shared" si="205"/>
        <v>1</v>
      </c>
      <c r="EV139" s="163">
        <f t="shared" si="206"/>
        <v>0</v>
      </c>
      <c r="EW139" s="163">
        <f t="shared" si="207"/>
        <v>1</v>
      </c>
      <c r="EX139" s="163">
        <f t="shared" si="208"/>
        <v>1</v>
      </c>
      <c r="EY139" s="163">
        <f t="shared" si="209"/>
        <v>1</v>
      </c>
      <c r="EZ139" s="163">
        <f t="shared" si="210"/>
        <v>1</v>
      </c>
      <c r="FA139" s="163">
        <f t="shared" si="211"/>
        <v>1</v>
      </c>
      <c r="FB139" s="163">
        <f t="shared" si="212"/>
        <v>1</v>
      </c>
      <c r="FC139" s="163">
        <f t="shared" si="213"/>
        <v>14</v>
      </c>
      <c r="FD139" s="163">
        <f t="shared" si="214"/>
        <v>0</v>
      </c>
      <c r="FF139" s="16">
        <f t="shared" si="246"/>
        <v>0</v>
      </c>
      <c r="FG139" s="16" t="str">
        <f t="shared" si="172"/>
        <v>1</v>
      </c>
    </row>
    <row r="140" spans="1:163" s="52" customFormat="1" ht="11.25" customHeight="1">
      <c r="A140" s="1040">
        <v>126</v>
      </c>
      <c r="B140" s="490"/>
      <c r="C140" s="490" t="str">
        <f t="shared" si="181"/>
        <v/>
      </c>
      <c r="D140" s="490"/>
      <c r="E140" s="1040"/>
      <c r="F140" s="255"/>
      <c r="G140" s="1038"/>
      <c r="H140" s="1038"/>
      <c r="I140" s="1323"/>
      <c r="J140" s="24"/>
      <c r="K140" s="24"/>
      <c r="L140" s="24"/>
      <c r="M140" s="24"/>
      <c r="N140" s="24"/>
      <c r="O140" s="24"/>
      <c r="P140" s="101" t="str">
        <f t="shared" si="182"/>
        <v>MP</v>
      </c>
      <c r="Q140" s="493" t="str">
        <f t="shared" si="175"/>
        <v/>
      </c>
      <c r="R140" s="101"/>
      <c r="S140" s="257" t="e">
        <f t="shared" si="176"/>
        <v>#DIV/0!</v>
      </c>
      <c r="T140" s="1503">
        <f t="shared" si="173"/>
        <v>0</v>
      </c>
      <c r="U140" s="1477"/>
      <c r="V140" s="258"/>
      <c r="W140" s="102"/>
      <c r="X140" s="400">
        <f t="shared" si="215"/>
        <v>0</v>
      </c>
      <c r="Y140" s="913"/>
      <c r="Z140" s="299">
        <f t="shared" si="177"/>
        <v>0</v>
      </c>
      <c r="AA140" s="259">
        <f>ROUND(IFERROR(SUM($AI$6/$AI$7*Q140/O140)+('Inbound Freight New'!$A$3*CZ140/R140),0),2)</f>
        <v>0</v>
      </c>
      <c r="AB140" s="260">
        <f t="shared" si="183"/>
        <v>0</v>
      </c>
      <c r="AC140" s="259">
        <f t="shared" si="216"/>
        <v>0</v>
      </c>
      <c r="AD140" s="261"/>
      <c r="AE140" s="260">
        <f t="shared" si="184"/>
        <v>0</v>
      </c>
      <c r="AF140" s="262">
        <f t="shared" si="217"/>
        <v>0</v>
      </c>
      <c r="AG140" s="263">
        <f t="shared" si="185"/>
        <v>0</v>
      </c>
      <c r="AH140" s="316">
        <f t="shared" si="218"/>
        <v>0.02</v>
      </c>
      <c r="AI140" s="262">
        <f t="shared" si="219"/>
        <v>0</v>
      </c>
      <c r="AJ140" s="703">
        <f t="shared" si="220"/>
        <v>0</v>
      </c>
      <c r="AK140" s="1302">
        <f t="shared" si="221"/>
        <v>0</v>
      </c>
      <c r="AL140" s="703">
        <f t="shared" si="222"/>
        <v>0.02</v>
      </c>
      <c r="AM140" s="262">
        <f t="shared" si="178"/>
        <v>0</v>
      </c>
      <c r="AN140" s="102"/>
      <c r="AO140" s="102"/>
      <c r="AP140" s="264">
        <f t="shared" si="186"/>
        <v>0</v>
      </c>
      <c r="AQ140" s="265">
        <f t="shared" si="179"/>
        <v>0</v>
      </c>
      <c r="AR140" s="266">
        <f t="shared" si="223"/>
        <v>0</v>
      </c>
      <c r="AS140" s="265">
        <f t="shared" si="180"/>
        <v>0</v>
      </c>
      <c r="AT140" s="267">
        <f t="shared" si="187"/>
        <v>0</v>
      </c>
      <c r="AU140" s="268"/>
      <c r="AV140" s="267"/>
      <c r="AW140" s="24"/>
      <c r="AX140" s="24"/>
      <c r="AY140" s="487"/>
      <c r="AZ140" s="270"/>
      <c r="BA140" s="256"/>
      <c r="BB140" s="256"/>
      <c r="BC140" s="256"/>
      <c r="BD140" s="256"/>
      <c r="BE140" s="490"/>
      <c r="BF140" s="490" t="str">
        <f t="shared" si="174"/>
        <v/>
      </c>
      <c r="BG140" s="493" t="str">
        <f t="shared" si="188"/>
        <v/>
      </c>
      <c r="BH140" s="490"/>
      <c r="BI140" s="490"/>
      <c r="BJ140" s="490"/>
      <c r="BK140" s="490"/>
      <c r="BL140" s="490"/>
      <c r="BM140" s="490"/>
      <c r="BN140" s="319"/>
      <c r="BO140" s="319"/>
      <c r="BP140" s="319"/>
      <c r="BQ140" s="319" t="str">
        <f t="shared" si="189"/>
        <v/>
      </c>
      <c r="BR140" s="439" t="str">
        <f t="shared" si="224"/>
        <v/>
      </c>
      <c r="BS140" s="439" t="str">
        <f t="shared" si="225"/>
        <v/>
      </c>
      <c r="BT140" s="439" t="str">
        <f t="shared" si="226"/>
        <v/>
      </c>
      <c r="BU140" s="440" t="str">
        <f t="shared" si="168"/>
        <v/>
      </c>
      <c r="BV140" s="440" t="str">
        <f t="shared" si="169"/>
        <v/>
      </c>
      <c r="BW140" s="440" t="str">
        <f t="shared" si="170"/>
        <v/>
      </c>
      <c r="BX140" s="440" t="str">
        <f t="shared" si="171"/>
        <v/>
      </c>
      <c r="BY140" s="440" t="str">
        <f t="shared" si="190"/>
        <v/>
      </c>
      <c r="BZ140" s="440" t="str">
        <f t="shared" si="191"/>
        <v/>
      </c>
      <c r="CA140" s="440" t="str">
        <f t="shared" si="192"/>
        <v/>
      </c>
      <c r="CB140" s="663" t="str">
        <f t="shared" si="227"/>
        <v/>
      </c>
      <c r="CC140" s="663" t="str">
        <f t="shared" si="228"/>
        <v/>
      </c>
      <c r="CD140" s="663" t="str">
        <f t="shared" si="229"/>
        <v/>
      </c>
      <c r="CE140" s="663" t="str">
        <f t="shared" si="230"/>
        <v/>
      </c>
      <c r="CF140" s="663" t="str">
        <f t="shared" si="231"/>
        <v/>
      </c>
      <c r="CG140" s="439" t="str">
        <f t="shared" si="232"/>
        <v/>
      </c>
      <c r="CH140" s="440"/>
      <c r="CI140" s="440"/>
      <c r="CJ140" s="440"/>
      <c r="CK140" s="440"/>
      <c r="CL140" s="440"/>
      <c r="CM140" s="440"/>
      <c r="CN140" s="729" t="str">
        <f t="shared" si="233"/>
        <v/>
      </c>
      <c r="CO140" s="729" t="str">
        <f t="shared" si="234"/>
        <v/>
      </c>
      <c r="CP140" s="729" t="str">
        <f t="shared" si="235"/>
        <v/>
      </c>
      <c r="CQ140" s="729" t="str">
        <f t="shared" si="236"/>
        <v/>
      </c>
      <c r="CR140" s="729" t="str">
        <f t="shared" si="237"/>
        <v/>
      </c>
      <c r="CS140" s="729" t="str">
        <f t="shared" si="238"/>
        <v/>
      </c>
      <c r="CT140" s="729" t="str">
        <f t="shared" si="239"/>
        <v/>
      </c>
      <c r="CU140" s="729" t="str">
        <f t="shared" si="240"/>
        <v/>
      </c>
      <c r="CV140" s="729" t="str">
        <f t="shared" si="241"/>
        <v/>
      </c>
      <c r="CW140" s="16" t="str">
        <f t="shared" si="242"/>
        <v/>
      </c>
      <c r="CX140" s="16" t="str">
        <f t="shared" si="243"/>
        <v/>
      </c>
      <c r="CY140" s="16" t="str">
        <f t="shared" si="244"/>
        <v/>
      </c>
      <c r="CZ140" s="650">
        <f t="shared" si="245"/>
        <v>0</v>
      </c>
      <c r="DB140" s="652"/>
      <c r="DC140" s="655">
        <f t="shared" si="193"/>
        <v>0</v>
      </c>
      <c r="DD140" s="654" t="str">
        <f t="shared" si="194"/>
        <v/>
      </c>
      <c r="DE140" s="650">
        <f t="shared" si="195"/>
        <v>0</v>
      </c>
      <c r="EG140" s="16">
        <f>IFERROR(VLOOKUP(B140,'SUBCATS INTERNAL USE'!A:D,3,0),10000)</f>
        <v>10000</v>
      </c>
      <c r="EH140" s="16">
        <f t="shared" si="196"/>
        <v>10000</v>
      </c>
      <c r="EI140" s="16">
        <f t="shared" si="197"/>
        <v>1</v>
      </c>
      <c r="EJ140" s="16">
        <f t="shared" si="247"/>
        <v>19</v>
      </c>
      <c r="EK140" s="16">
        <f>IFERROR(VLOOKUP(B140,'SUBCATS INTERNAL USE'!G:I,3,0), 10000)</f>
        <v>10000</v>
      </c>
      <c r="EN140" s="163">
        <f t="shared" si="198"/>
        <v>1</v>
      </c>
      <c r="EO140" s="163">
        <f t="shared" si="199"/>
        <v>1</v>
      </c>
      <c r="EP140" s="163">
        <f t="shared" si="200"/>
        <v>1</v>
      </c>
      <c r="EQ140" s="163">
        <f t="shared" si="201"/>
        <v>1</v>
      </c>
      <c r="ER140" s="163">
        <f t="shared" si="202"/>
        <v>1</v>
      </c>
      <c r="ES140" s="163">
        <f t="shared" si="203"/>
        <v>1</v>
      </c>
      <c r="ET140" s="163">
        <f t="shared" si="204"/>
        <v>1</v>
      </c>
      <c r="EU140" s="163">
        <f t="shared" si="205"/>
        <v>1</v>
      </c>
      <c r="EV140" s="163">
        <f t="shared" si="206"/>
        <v>0</v>
      </c>
      <c r="EW140" s="163">
        <f t="shared" si="207"/>
        <v>1</v>
      </c>
      <c r="EX140" s="163">
        <f t="shared" si="208"/>
        <v>1</v>
      </c>
      <c r="EY140" s="163">
        <f t="shared" si="209"/>
        <v>1</v>
      </c>
      <c r="EZ140" s="163">
        <f t="shared" si="210"/>
        <v>1</v>
      </c>
      <c r="FA140" s="163">
        <f t="shared" si="211"/>
        <v>1</v>
      </c>
      <c r="FB140" s="163">
        <f t="shared" si="212"/>
        <v>1</v>
      </c>
      <c r="FC140" s="163">
        <f t="shared" si="213"/>
        <v>14</v>
      </c>
      <c r="FD140" s="163">
        <f t="shared" si="214"/>
        <v>0</v>
      </c>
      <c r="FF140" s="16">
        <f t="shared" si="246"/>
        <v>0</v>
      </c>
      <c r="FG140" s="16" t="str">
        <f t="shared" si="172"/>
        <v>1</v>
      </c>
    </row>
    <row r="141" spans="1:163" s="52" customFormat="1" ht="11.25" customHeight="1">
      <c r="A141" s="1040">
        <v>127</v>
      </c>
      <c r="B141" s="490"/>
      <c r="C141" s="490" t="str">
        <f t="shared" si="181"/>
        <v/>
      </c>
      <c r="D141" s="490"/>
      <c r="E141" s="1040"/>
      <c r="F141" s="255"/>
      <c r="G141" s="1038"/>
      <c r="H141" s="1038"/>
      <c r="I141" s="1323"/>
      <c r="J141" s="24"/>
      <c r="K141" s="24"/>
      <c r="L141" s="24"/>
      <c r="M141" s="24"/>
      <c r="N141" s="24"/>
      <c r="O141" s="24"/>
      <c r="P141" s="101" t="str">
        <f t="shared" si="182"/>
        <v>MP</v>
      </c>
      <c r="Q141" s="493" t="str">
        <f t="shared" si="175"/>
        <v/>
      </c>
      <c r="R141" s="101"/>
      <c r="S141" s="257" t="e">
        <f t="shared" si="176"/>
        <v>#DIV/0!</v>
      </c>
      <c r="T141" s="1503">
        <f t="shared" si="173"/>
        <v>0</v>
      </c>
      <c r="U141" s="1477"/>
      <c r="V141" s="258"/>
      <c r="W141" s="102"/>
      <c r="X141" s="400">
        <f t="shared" si="215"/>
        <v>0</v>
      </c>
      <c r="Y141" s="913"/>
      <c r="Z141" s="299">
        <f t="shared" si="177"/>
        <v>0</v>
      </c>
      <c r="AA141" s="259">
        <f>ROUND(IFERROR(SUM($AI$6/$AI$7*Q141/O141)+('Inbound Freight New'!$A$3*CZ141/R141),0),2)</f>
        <v>0</v>
      </c>
      <c r="AB141" s="260">
        <f t="shared" si="183"/>
        <v>0</v>
      </c>
      <c r="AC141" s="259">
        <f t="shared" si="216"/>
        <v>0</v>
      </c>
      <c r="AD141" s="261"/>
      <c r="AE141" s="260">
        <f t="shared" si="184"/>
        <v>0</v>
      </c>
      <c r="AF141" s="262">
        <f t="shared" si="217"/>
        <v>0</v>
      </c>
      <c r="AG141" s="263">
        <f t="shared" si="185"/>
        <v>0</v>
      </c>
      <c r="AH141" s="316">
        <f t="shared" si="218"/>
        <v>0.02</v>
      </c>
      <c r="AI141" s="262">
        <f t="shared" si="219"/>
        <v>0</v>
      </c>
      <c r="AJ141" s="703">
        <f t="shared" si="220"/>
        <v>0</v>
      </c>
      <c r="AK141" s="1302">
        <f t="shared" si="221"/>
        <v>0</v>
      </c>
      <c r="AL141" s="703">
        <f t="shared" si="222"/>
        <v>0.02</v>
      </c>
      <c r="AM141" s="262">
        <f t="shared" si="178"/>
        <v>0</v>
      </c>
      <c r="AN141" s="102"/>
      <c r="AO141" s="102"/>
      <c r="AP141" s="264">
        <f t="shared" si="186"/>
        <v>0</v>
      </c>
      <c r="AQ141" s="265">
        <f t="shared" si="179"/>
        <v>0</v>
      </c>
      <c r="AR141" s="266">
        <f t="shared" si="223"/>
        <v>0</v>
      </c>
      <c r="AS141" s="265">
        <f t="shared" si="180"/>
        <v>0</v>
      </c>
      <c r="AT141" s="267">
        <f t="shared" si="187"/>
        <v>0</v>
      </c>
      <c r="AU141" s="268"/>
      <c r="AV141" s="267"/>
      <c r="AW141" s="24"/>
      <c r="AX141" s="24"/>
      <c r="AY141" s="487"/>
      <c r="AZ141" s="270"/>
      <c r="BA141" s="256"/>
      <c r="BB141" s="256"/>
      <c r="BC141" s="256"/>
      <c r="BD141" s="256"/>
      <c r="BE141" s="490"/>
      <c r="BF141" s="490" t="str">
        <f t="shared" si="174"/>
        <v/>
      </c>
      <c r="BG141" s="493" t="str">
        <f t="shared" si="188"/>
        <v/>
      </c>
      <c r="BH141" s="490"/>
      <c r="BI141" s="490"/>
      <c r="BJ141" s="490"/>
      <c r="BK141" s="490"/>
      <c r="BL141" s="490"/>
      <c r="BM141" s="490"/>
      <c r="BN141" s="319"/>
      <c r="BO141" s="319"/>
      <c r="BP141" s="319"/>
      <c r="BQ141" s="319" t="str">
        <f t="shared" si="189"/>
        <v/>
      </c>
      <c r="BR141" s="439" t="str">
        <f t="shared" si="224"/>
        <v/>
      </c>
      <c r="BS141" s="439" t="str">
        <f t="shared" si="225"/>
        <v/>
      </c>
      <c r="BT141" s="439" t="str">
        <f t="shared" si="226"/>
        <v/>
      </c>
      <c r="BU141" s="440" t="str">
        <f t="shared" si="168"/>
        <v/>
      </c>
      <c r="BV141" s="440" t="str">
        <f t="shared" si="169"/>
        <v/>
      </c>
      <c r="BW141" s="440" t="str">
        <f t="shared" si="170"/>
        <v/>
      </c>
      <c r="BX141" s="440" t="str">
        <f t="shared" si="171"/>
        <v/>
      </c>
      <c r="BY141" s="440" t="str">
        <f t="shared" si="190"/>
        <v/>
      </c>
      <c r="BZ141" s="440" t="str">
        <f t="shared" si="191"/>
        <v/>
      </c>
      <c r="CA141" s="440" t="str">
        <f t="shared" si="192"/>
        <v/>
      </c>
      <c r="CB141" s="663" t="str">
        <f t="shared" si="227"/>
        <v/>
      </c>
      <c r="CC141" s="663" t="str">
        <f t="shared" si="228"/>
        <v/>
      </c>
      <c r="CD141" s="663" t="str">
        <f t="shared" si="229"/>
        <v/>
      </c>
      <c r="CE141" s="663" t="str">
        <f t="shared" si="230"/>
        <v/>
      </c>
      <c r="CF141" s="663" t="str">
        <f t="shared" si="231"/>
        <v/>
      </c>
      <c r="CG141" s="439" t="str">
        <f t="shared" si="232"/>
        <v/>
      </c>
      <c r="CH141" s="440"/>
      <c r="CI141" s="440"/>
      <c r="CJ141" s="440"/>
      <c r="CK141" s="440"/>
      <c r="CL141" s="440"/>
      <c r="CM141" s="440"/>
      <c r="CN141" s="729" t="str">
        <f t="shared" si="233"/>
        <v/>
      </c>
      <c r="CO141" s="729" t="str">
        <f t="shared" si="234"/>
        <v/>
      </c>
      <c r="CP141" s="729" t="str">
        <f t="shared" si="235"/>
        <v/>
      </c>
      <c r="CQ141" s="729" t="str">
        <f t="shared" si="236"/>
        <v/>
      </c>
      <c r="CR141" s="729" t="str">
        <f t="shared" si="237"/>
        <v/>
      </c>
      <c r="CS141" s="729" t="str">
        <f t="shared" si="238"/>
        <v/>
      </c>
      <c r="CT141" s="729" t="str">
        <f t="shared" si="239"/>
        <v/>
      </c>
      <c r="CU141" s="729" t="str">
        <f t="shared" si="240"/>
        <v/>
      </c>
      <c r="CV141" s="729" t="str">
        <f t="shared" si="241"/>
        <v/>
      </c>
      <c r="CW141" s="16" t="str">
        <f t="shared" si="242"/>
        <v/>
      </c>
      <c r="CX141" s="16" t="str">
        <f t="shared" si="243"/>
        <v/>
      </c>
      <c r="CY141" s="16" t="str">
        <f t="shared" si="244"/>
        <v/>
      </c>
      <c r="CZ141" s="650">
        <f t="shared" si="245"/>
        <v>0</v>
      </c>
      <c r="DB141" s="652"/>
      <c r="DC141" s="655">
        <f t="shared" si="193"/>
        <v>0</v>
      </c>
      <c r="DD141" s="654" t="str">
        <f t="shared" si="194"/>
        <v/>
      </c>
      <c r="DE141" s="650">
        <f t="shared" si="195"/>
        <v>0</v>
      </c>
      <c r="EG141" s="16">
        <f>IFERROR(VLOOKUP(B141,'SUBCATS INTERNAL USE'!A:D,3,0),10000)</f>
        <v>10000</v>
      </c>
      <c r="EH141" s="16">
        <f t="shared" si="196"/>
        <v>10000</v>
      </c>
      <c r="EI141" s="16">
        <f t="shared" si="197"/>
        <v>1</v>
      </c>
      <c r="EJ141" s="16">
        <f t="shared" si="247"/>
        <v>19</v>
      </c>
      <c r="EK141" s="16">
        <f>IFERROR(VLOOKUP(B141,'SUBCATS INTERNAL USE'!G:I,3,0), 10000)</f>
        <v>10000</v>
      </c>
      <c r="EN141" s="163">
        <f t="shared" si="198"/>
        <v>1</v>
      </c>
      <c r="EO141" s="163">
        <f t="shared" si="199"/>
        <v>1</v>
      </c>
      <c r="EP141" s="163">
        <f t="shared" si="200"/>
        <v>1</v>
      </c>
      <c r="EQ141" s="163">
        <f t="shared" si="201"/>
        <v>1</v>
      </c>
      <c r="ER141" s="163">
        <f t="shared" si="202"/>
        <v>1</v>
      </c>
      <c r="ES141" s="163">
        <f t="shared" si="203"/>
        <v>1</v>
      </c>
      <c r="ET141" s="163">
        <f t="shared" si="204"/>
        <v>1</v>
      </c>
      <c r="EU141" s="163">
        <f t="shared" si="205"/>
        <v>1</v>
      </c>
      <c r="EV141" s="163">
        <f t="shared" si="206"/>
        <v>0</v>
      </c>
      <c r="EW141" s="163">
        <f t="shared" si="207"/>
        <v>1</v>
      </c>
      <c r="EX141" s="163">
        <f t="shared" si="208"/>
        <v>1</v>
      </c>
      <c r="EY141" s="163">
        <f t="shared" si="209"/>
        <v>1</v>
      </c>
      <c r="EZ141" s="163">
        <f t="shared" si="210"/>
        <v>1</v>
      </c>
      <c r="FA141" s="163">
        <f t="shared" si="211"/>
        <v>1</v>
      </c>
      <c r="FB141" s="163">
        <f t="shared" si="212"/>
        <v>1</v>
      </c>
      <c r="FC141" s="163">
        <f t="shared" si="213"/>
        <v>14</v>
      </c>
      <c r="FD141" s="163">
        <f t="shared" si="214"/>
        <v>0</v>
      </c>
      <c r="FF141" s="16">
        <f t="shared" si="246"/>
        <v>0</v>
      </c>
      <c r="FG141" s="16" t="str">
        <f t="shared" si="172"/>
        <v>1</v>
      </c>
    </row>
    <row r="142" spans="1:163" s="52" customFormat="1" ht="11.25" customHeight="1">
      <c r="A142" s="1040">
        <v>128</v>
      </c>
      <c r="B142" s="490"/>
      <c r="C142" s="490" t="str">
        <f t="shared" si="181"/>
        <v/>
      </c>
      <c r="D142" s="490"/>
      <c r="E142" s="1040"/>
      <c r="F142" s="255"/>
      <c r="G142" s="1038"/>
      <c r="H142" s="1038"/>
      <c r="I142" s="1323"/>
      <c r="J142" s="24"/>
      <c r="K142" s="24"/>
      <c r="L142" s="24"/>
      <c r="M142" s="24"/>
      <c r="N142" s="24"/>
      <c r="O142" s="24"/>
      <c r="P142" s="101" t="str">
        <f t="shared" si="182"/>
        <v>MP</v>
      </c>
      <c r="Q142" s="493" t="str">
        <f t="shared" si="175"/>
        <v/>
      </c>
      <c r="R142" s="101"/>
      <c r="S142" s="257" t="e">
        <f t="shared" si="176"/>
        <v>#DIV/0!</v>
      </c>
      <c r="T142" s="1503">
        <f t="shared" si="173"/>
        <v>0</v>
      </c>
      <c r="U142" s="1477"/>
      <c r="V142" s="258"/>
      <c r="W142" s="102"/>
      <c r="X142" s="400">
        <f t="shared" si="215"/>
        <v>0</v>
      </c>
      <c r="Y142" s="913"/>
      <c r="Z142" s="299">
        <f t="shared" si="177"/>
        <v>0</v>
      </c>
      <c r="AA142" s="259">
        <f>ROUND(IFERROR(SUM($AI$6/$AI$7*Q142/O142)+('Inbound Freight New'!$A$3*CZ142/R142),0),2)</f>
        <v>0</v>
      </c>
      <c r="AB142" s="260">
        <f t="shared" si="183"/>
        <v>0</v>
      </c>
      <c r="AC142" s="259">
        <f t="shared" si="216"/>
        <v>0</v>
      </c>
      <c r="AD142" s="261"/>
      <c r="AE142" s="260">
        <f t="shared" si="184"/>
        <v>0</v>
      </c>
      <c r="AF142" s="262">
        <f t="shared" si="217"/>
        <v>0</v>
      </c>
      <c r="AG142" s="263">
        <f t="shared" si="185"/>
        <v>0</v>
      </c>
      <c r="AH142" s="316">
        <f t="shared" si="218"/>
        <v>0.02</v>
      </c>
      <c r="AI142" s="262">
        <f t="shared" si="219"/>
        <v>0</v>
      </c>
      <c r="AJ142" s="703">
        <f t="shared" si="220"/>
        <v>0</v>
      </c>
      <c r="AK142" s="1302">
        <f t="shared" si="221"/>
        <v>0</v>
      </c>
      <c r="AL142" s="703">
        <f t="shared" si="222"/>
        <v>0.02</v>
      </c>
      <c r="AM142" s="262">
        <f t="shared" si="178"/>
        <v>0</v>
      </c>
      <c r="AN142" s="102"/>
      <c r="AO142" s="102"/>
      <c r="AP142" s="264">
        <f t="shared" si="186"/>
        <v>0</v>
      </c>
      <c r="AQ142" s="265">
        <f t="shared" si="179"/>
        <v>0</v>
      </c>
      <c r="AR142" s="266">
        <f t="shared" si="223"/>
        <v>0</v>
      </c>
      <c r="AS142" s="265">
        <f t="shared" si="180"/>
        <v>0</v>
      </c>
      <c r="AT142" s="267">
        <f t="shared" si="187"/>
        <v>0</v>
      </c>
      <c r="AU142" s="268"/>
      <c r="AV142" s="267"/>
      <c r="AW142" s="24"/>
      <c r="AX142" s="24"/>
      <c r="AY142" s="487"/>
      <c r="AZ142" s="270"/>
      <c r="BA142" s="256"/>
      <c r="BB142" s="256"/>
      <c r="BC142" s="256"/>
      <c r="BD142" s="256"/>
      <c r="BE142" s="490"/>
      <c r="BF142" s="490" t="str">
        <f t="shared" si="174"/>
        <v/>
      </c>
      <c r="BG142" s="493" t="str">
        <f t="shared" si="188"/>
        <v/>
      </c>
      <c r="BH142" s="490"/>
      <c r="BI142" s="490"/>
      <c r="BJ142" s="490"/>
      <c r="BK142" s="490"/>
      <c r="BL142" s="490"/>
      <c r="BM142" s="490"/>
      <c r="BN142" s="319"/>
      <c r="BO142" s="319"/>
      <c r="BP142" s="319"/>
      <c r="BQ142" s="319" t="str">
        <f t="shared" si="189"/>
        <v/>
      </c>
      <c r="BR142" s="439" t="str">
        <f t="shared" si="224"/>
        <v/>
      </c>
      <c r="BS142" s="439" t="str">
        <f t="shared" si="225"/>
        <v/>
      </c>
      <c r="BT142" s="439" t="str">
        <f t="shared" si="226"/>
        <v/>
      </c>
      <c r="BU142" s="440" t="str">
        <f t="shared" si="168"/>
        <v/>
      </c>
      <c r="BV142" s="440" t="str">
        <f t="shared" si="169"/>
        <v/>
      </c>
      <c r="BW142" s="440" t="str">
        <f t="shared" si="170"/>
        <v/>
      </c>
      <c r="BX142" s="440" t="str">
        <f t="shared" si="171"/>
        <v/>
      </c>
      <c r="BY142" s="440" t="str">
        <f t="shared" si="190"/>
        <v/>
      </c>
      <c r="BZ142" s="440" t="str">
        <f t="shared" si="191"/>
        <v/>
      </c>
      <c r="CA142" s="440" t="str">
        <f t="shared" si="192"/>
        <v/>
      </c>
      <c r="CB142" s="663" t="str">
        <f t="shared" si="227"/>
        <v/>
      </c>
      <c r="CC142" s="663" t="str">
        <f t="shared" si="228"/>
        <v/>
      </c>
      <c r="CD142" s="663" t="str">
        <f t="shared" si="229"/>
        <v/>
      </c>
      <c r="CE142" s="663" t="str">
        <f t="shared" si="230"/>
        <v/>
      </c>
      <c r="CF142" s="663" t="str">
        <f t="shared" si="231"/>
        <v/>
      </c>
      <c r="CG142" s="439" t="str">
        <f t="shared" si="232"/>
        <v/>
      </c>
      <c r="CH142" s="440"/>
      <c r="CI142" s="440"/>
      <c r="CJ142" s="440"/>
      <c r="CK142" s="440"/>
      <c r="CL142" s="440"/>
      <c r="CM142" s="440"/>
      <c r="CN142" s="729" t="str">
        <f t="shared" si="233"/>
        <v/>
      </c>
      <c r="CO142" s="729" t="str">
        <f t="shared" si="234"/>
        <v/>
      </c>
      <c r="CP142" s="729" t="str">
        <f t="shared" si="235"/>
        <v/>
      </c>
      <c r="CQ142" s="729" t="str">
        <f t="shared" si="236"/>
        <v/>
      </c>
      <c r="CR142" s="729" t="str">
        <f t="shared" si="237"/>
        <v/>
      </c>
      <c r="CS142" s="729" t="str">
        <f t="shared" si="238"/>
        <v/>
      </c>
      <c r="CT142" s="729" t="str">
        <f t="shared" si="239"/>
        <v/>
      </c>
      <c r="CU142" s="729" t="str">
        <f t="shared" si="240"/>
        <v/>
      </c>
      <c r="CV142" s="729" t="str">
        <f t="shared" si="241"/>
        <v/>
      </c>
      <c r="CW142" s="16" t="str">
        <f t="shared" si="242"/>
        <v/>
      </c>
      <c r="CX142" s="16" t="str">
        <f t="shared" si="243"/>
        <v/>
      </c>
      <c r="CY142" s="16" t="str">
        <f t="shared" si="244"/>
        <v/>
      </c>
      <c r="CZ142" s="650">
        <f t="shared" si="245"/>
        <v>0</v>
      </c>
      <c r="DB142" s="652"/>
      <c r="DC142" s="655">
        <f t="shared" si="193"/>
        <v>0</v>
      </c>
      <c r="DD142" s="654" t="str">
        <f t="shared" si="194"/>
        <v/>
      </c>
      <c r="DE142" s="650">
        <f t="shared" si="195"/>
        <v>0</v>
      </c>
      <c r="EG142" s="16">
        <f>IFERROR(VLOOKUP(B142,'SUBCATS INTERNAL USE'!A:D,3,0),10000)</f>
        <v>10000</v>
      </c>
      <c r="EH142" s="16">
        <f t="shared" si="196"/>
        <v>10000</v>
      </c>
      <c r="EI142" s="16">
        <f t="shared" si="197"/>
        <v>1</v>
      </c>
      <c r="EJ142" s="16">
        <f t="shared" si="247"/>
        <v>19</v>
      </c>
      <c r="EK142" s="16">
        <f>IFERROR(VLOOKUP(B142,'SUBCATS INTERNAL USE'!G:I,3,0), 10000)</f>
        <v>10000</v>
      </c>
      <c r="EN142" s="163">
        <f t="shared" si="198"/>
        <v>1</v>
      </c>
      <c r="EO142" s="163">
        <f t="shared" si="199"/>
        <v>1</v>
      </c>
      <c r="EP142" s="163">
        <f t="shared" si="200"/>
        <v>1</v>
      </c>
      <c r="EQ142" s="163">
        <f t="shared" si="201"/>
        <v>1</v>
      </c>
      <c r="ER142" s="163">
        <f t="shared" si="202"/>
        <v>1</v>
      </c>
      <c r="ES142" s="163">
        <f t="shared" si="203"/>
        <v>1</v>
      </c>
      <c r="ET142" s="163">
        <f t="shared" si="204"/>
        <v>1</v>
      </c>
      <c r="EU142" s="163">
        <f t="shared" si="205"/>
        <v>1</v>
      </c>
      <c r="EV142" s="163">
        <f t="shared" si="206"/>
        <v>0</v>
      </c>
      <c r="EW142" s="163">
        <f t="shared" si="207"/>
        <v>1</v>
      </c>
      <c r="EX142" s="163">
        <f t="shared" si="208"/>
        <v>1</v>
      </c>
      <c r="EY142" s="163">
        <f t="shared" si="209"/>
        <v>1</v>
      </c>
      <c r="EZ142" s="163">
        <f t="shared" si="210"/>
        <v>1</v>
      </c>
      <c r="FA142" s="163">
        <f t="shared" si="211"/>
        <v>1</v>
      </c>
      <c r="FB142" s="163">
        <f t="shared" si="212"/>
        <v>1</v>
      </c>
      <c r="FC142" s="163">
        <f t="shared" si="213"/>
        <v>14</v>
      </c>
      <c r="FD142" s="163">
        <f t="shared" si="214"/>
        <v>0</v>
      </c>
      <c r="FF142" s="16">
        <f t="shared" si="246"/>
        <v>0</v>
      </c>
      <c r="FG142" s="16" t="str">
        <f t="shared" si="172"/>
        <v>1</v>
      </c>
    </row>
    <row r="143" spans="1:163" s="52" customFormat="1" ht="11.25" customHeight="1">
      <c r="A143" s="1040">
        <v>129</v>
      </c>
      <c r="B143" s="490"/>
      <c r="C143" s="490" t="str">
        <f t="shared" si="181"/>
        <v/>
      </c>
      <c r="D143" s="490"/>
      <c r="E143" s="1040"/>
      <c r="F143" s="255"/>
      <c r="G143" s="1038"/>
      <c r="H143" s="1038"/>
      <c r="I143" s="1323"/>
      <c r="J143" s="24"/>
      <c r="K143" s="24"/>
      <c r="L143" s="24"/>
      <c r="M143" s="24"/>
      <c r="N143" s="24"/>
      <c r="O143" s="24"/>
      <c r="P143" s="101" t="str">
        <f t="shared" si="182"/>
        <v>MP</v>
      </c>
      <c r="Q143" s="493" t="str">
        <f t="shared" si="175"/>
        <v/>
      </c>
      <c r="R143" s="101"/>
      <c r="S143" s="257" t="e">
        <f t="shared" si="176"/>
        <v>#DIV/0!</v>
      </c>
      <c r="T143" s="1503">
        <f t="shared" si="173"/>
        <v>0</v>
      </c>
      <c r="U143" s="1477"/>
      <c r="V143" s="258"/>
      <c r="W143" s="102"/>
      <c r="X143" s="400">
        <f t="shared" si="215"/>
        <v>0</v>
      </c>
      <c r="Y143" s="913"/>
      <c r="Z143" s="299">
        <f t="shared" si="177"/>
        <v>0</v>
      </c>
      <c r="AA143" s="259">
        <f>ROUND(IFERROR(SUM($AI$6/$AI$7*Q143/O143)+('Inbound Freight New'!$A$3*CZ143/R143),0),2)</f>
        <v>0</v>
      </c>
      <c r="AB143" s="260">
        <f t="shared" si="183"/>
        <v>0</v>
      </c>
      <c r="AC143" s="259">
        <f t="shared" si="216"/>
        <v>0</v>
      </c>
      <c r="AD143" s="261"/>
      <c r="AE143" s="260">
        <f t="shared" si="184"/>
        <v>0</v>
      </c>
      <c r="AF143" s="262">
        <f t="shared" si="217"/>
        <v>0</v>
      </c>
      <c r="AG143" s="263">
        <f t="shared" si="185"/>
        <v>0</v>
      </c>
      <c r="AH143" s="316">
        <f t="shared" si="218"/>
        <v>0.02</v>
      </c>
      <c r="AI143" s="262">
        <f t="shared" si="219"/>
        <v>0</v>
      </c>
      <c r="AJ143" s="703">
        <f t="shared" si="220"/>
        <v>0</v>
      </c>
      <c r="AK143" s="1302">
        <f t="shared" si="221"/>
        <v>0</v>
      </c>
      <c r="AL143" s="703">
        <f t="shared" si="222"/>
        <v>0.02</v>
      </c>
      <c r="AM143" s="262">
        <f t="shared" si="178"/>
        <v>0</v>
      </c>
      <c r="AN143" s="102"/>
      <c r="AO143" s="102"/>
      <c r="AP143" s="264">
        <f t="shared" si="186"/>
        <v>0</v>
      </c>
      <c r="AQ143" s="265">
        <f t="shared" si="179"/>
        <v>0</v>
      </c>
      <c r="AR143" s="266">
        <f t="shared" si="223"/>
        <v>0</v>
      </c>
      <c r="AS143" s="265">
        <f t="shared" si="180"/>
        <v>0</v>
      </c>
      <c r="AT143" s="267">
        <f t="shared" si="187"/>
        <v>0</v>
      </c>
      <c r="AU143" s="268"/>
      <c r="AV143" s="267"/>
      <c r="AW143" s="24"/>
      <c r="AX143" s="24"/>
      <c r="AY143" s="487"/>
      <c r="AZ143" s="270"/>
      <c r="BA143" s="256"/>
      <c r="BB143" s="256"/>
      <c r="BC143" s="256"/>
      <c r="BD143" s="256"/>
      <c r="BE143" s="490"/>
      <c r="BF143" s="490" t="str">
        <f t="shared" si="174"/>
        <v/>
      </c>
      <c r="BG143" s="493" t="str">
        <f t="shared" si="188"/>
        <v/>
      </c>
      <c r="BH143" s="490"/>
      <c r="BI143" s="490"/>
      <c r="BJ143" s="490"/>
      <c r="BK143" s="490"/>
      <c r="BL143" s="490"/>
      <c r="BM143" s="490"/>
      <c r="BN143" s="319"/>
      <c r="BO143" s="319"/>
      <c r="BP143" s="319"/>
      <c r="BQ143" s="319" t="str">
        <f t="shared" si="189"/>
        <v/>
      </c>
      <c r="BR143" s="439" t="str">
        <f t="shared" si="224"/>
        <v/>
      </c>
      <c r="BS143" s="439" t="str">
        <f t="shared" si="225"/>
        <v/>
      </c>
      <c r="BT143" s="439" t="str">
        <f t="shared" si="226"/>
        <v/>
      </c>
      <c r="BU143" s="440" t="str">
        <f t="shared" ref="BU143:BU206" si="248">IF(AND($AY143&lt;&gt;"",IFERROR(VLOOKUP($AY143,seas,4,0),"")&lt;&gt;"Deco"),"See Planner",IF($AX143&lt;&gt;"","See Alloc",IFERROR(BX143*(1+$CA143),"")))</f>
        <v/>
      </c>
      <c r="BV143" s="440" t="str">
        <f t="shared" ref="BV143:BV206" si="249">IF(AND($AY143&lt;&gt;"",IFERROR(VLOOKUP($AY143,seas,4,0),"")&lt;&gt;"Deco"),"See Planner",IF($AX143&lt;&gt;"","See Alloc",IFERROR(BY143/($BY143+$BZ143)*(1-$BU143),"")))</f>
        <v/>
      </c>
      <c r="BW143" s="440" t="str">
        <f t="shared" ref="BW143:BW206" si="250">IF(AND($AY143&lt;&gt;"",IFERROR(VLOOKUP($AY143,seas,4,0),"")&lt;&gt;"Deco"),"See Planner",IF($AX143&lt;&gt;"","See Alloc",IFERROR(BZ143/($BY143+$BZ143)*(1-$BU143),"")))</f>
        <v/>
      </c>
      <c r="BX143" s="440" t="str">
        <f t="shared" ref="BX143:BX206" si="251">IFERROR(VLOOKUP(B143,dc,BX$13,0),"")</f>
        <v/>
      </c>
      <c r="BY143" s="440" t="str">
        <f t="shared" si="190"/>
        <v/>
      </c>
      <c r="BZ143" s="440" t="str">
        <f t="shared" si="191"/>
        <v/>
      </c>
      <c r="CA143" s="440" t="str">
        <f t="shared" si="192"/>
        <v/>
      </c>
      <c r="CB143" s="663" t="str">
        <f t="shared" si="227"/>
        <v/>
      </c>
      <c r="CC143" s="663" t="str">
        <f t="shared" si="228"/>
        <v/>
      </c>
      <c r="CD143" s="663" t="str">
        <f t="shared" si="229"/>
        <v/>
      </c>
      <c r="CE143" s="663" t="str">
        <f t="shared" si="230"/>
        <v/>
      </c>
      <c r="CF143" s="663" t="str">
        <f t="shared" si="231"/>
        <v/>
      </c>
      <c r="CG143" s="439" t="str">
        <f t="shared" si="232"/>
        <v/>
      </c>
      <c r="CH143" s="440"/>
      <c r="CI143" s="440"/>
      <c r="CJ143" s="440"/>
      <c r="CK143" s="440"/>
      <c r="CL143" s="440"/>
      <c r="CM143" s="440"/>
      <c r="CN143" s="729" t="str">
        <f t="shared" si="233"/>
        <v/>
      </c>
      <c r="CO143" s="729" t="str">
        <f t="shared" si="234"/>
        <v/>
      </c>
      <c r="CP143" s="729" t="str">
        <f t="shared" si="235"/>
        <v/>
      </c>
      <c r="CQ143" s="729" t="str">
        <f t="shared" si="236"/>
        <v/>
      </c>
      <c r="CR143" s="729" t="str">
        <f t="shared" si="237"/>
        <v/>
      </c>
      <c r="CS143" s="729" t="str">
        <f t="shared" si="238"/>
        <v/>
      </c>
      <c r="CT143" s="729" t="str">
        <f t="shared" si="239"/>
        <v/>
      </c>
      <c r="CU143" s="729" t="str">
        <f t="shared" si="240"/>
        <v/>
      </c>
      <c r="CV143" s="729" t="str">
        <f t="shared" si="241"/>
        <v/>
      </c>
      <c r="CW143" s="16" t="str">
        <f t="shared" si="242"/>
        <v/>
      </c>
      <c r="CX143" s="16" t="str">
        <f t="shared" si="243"/>
        <v/>
      </c>
      <c r="CY143" s="16" t="str">
        <f t="shared" si="244"/>
        <v/>
      </c>
      <c r="CZ143" s="650">
        <f t="shared" si="245"/>
        <v>0</v>
      </c>
      <c r="DB143" s="652"/>
      <c r="DC143" s="655">
        <f t="shared" si="193"/>
        <v>0</v>
      </c>
      <c r="DD143" s="654" t="str">
        <f t="shared" si="194"/>
        <v/>
      </c>
      <c r="DE143" s="650">
        <f t="shared" si="195"/>
        <v>0</v>
      </c>
      <c r="EG143" s="16">
        <f>IFERROR(VLOOKUP(B143,'SUBCATS INTERNAL USE'!A:D,3,0),10000)</f>
        <v>10000</v>
      </c>
      <c r="EH143" s="16">
        <f t="shared" si="196"/>
        <v>10000</v>
      </c>
      <c r="EI143" s="16">
        <f t="shared" si="197"/>
        <v>1</v>
      </c>
      <c r="EJ143" s="16">
        <f t="shared" si="247"/>
        <v>19</v>
      </c>
      <c r="EK143" s="16">
        <f>IFERROR(VLOOKUP(B143,'SUBCATS INTERNAL USE'!G:I,3,0), 10000)</f>
        <v>10000</v>
      </c>
      <c r="EN143" s="163">
        <f t="shared" si="198"/>
        <v>1</v>
      </c>
      <c r="EO143" s="163">
        <f t="shared" si="199"/>
        <v>1</v>
      </c>
      <c r="EP143" s="163">
        <f t="shared" si="200"/>
        <v>1</v>
      </c>
      <c r="EQ143" s="163">
        <f t="shared" si="201"/>
        <v>1</v>
      </c>
      <c r="ER143" s="163">
        <f t="shared" si="202"/>
        <v>1</v>
      </c>
      <c r="ES143" s="163">
        <f t="shared" si="203"/>
        <v>1</v>
      </c>
      <c r="ET143" s="163">
        <f t="shared" si="204"/>
        <v>1</v>
      </c>
      <c r="EU143" s="163">
        <f t="shared" si="205"/>
        <v>1</v>
      </c>
      <c r="EV143" s="163">
        <f t="shared" si="206"/>
        <v>0</v>
      </c>
      <c r="EW143" s="163">
        <f t="shared" si="207"/>
        <v>1</v>
      </c>
      <c r="EX143" s="163">
        <f t="shared" si="208"/>
        <v>1</v>
      </c>
      <c r="EY143" s="163">
        <f t="shared" si="209"/>
        <v>1</v>
      </c>
      <c r="EZ143" s="163">
        <f t="shared" si="210"/>
        <v>1</v>
      </c>
      <c r="FA143" s="163">
        <f t="shared" si="211"/>
        <v>1</v>
      </c>
      <c r="FB143" s="163">
        <f t="shared" si="212"/>
        <v>1</v>
      </c>
      <c r="FC143" s="163">
        <f t="shared" si="213"/>
        <v>14</v>
      </c>
      <c r="FD143" s="163">
        <f t="shared" si="214"/>
        <v>0</v>
      </c>
      <c r="FF143" s="16">
        <f t="shared" si="246"/>
        <v>0</v>
      </c>
      <c r="FG143" s="16" t="str">
        <f t="shared" ref="FG143:FG206" si="252">IFERROR(IF($G$13="YES",0,IF(VLOOKUP(B143,ptnr,5,0)="Y",0,1)),"1")</f>
        <v>1</v>
      </c>
    </row>
    <row r="144" spans="1:163" s="52" customFormat="1" ht="11.25" customHeight="1">
      <c r="A144" s="1040">
        <v>130</v>
      </c>
      <c r="B144" s="490"/>
      <c r="C144" s="490" t="str">
        <f t="shared" si="181"/>
        <v/>
      </c>
      <c r="D144" s="490"/>
      <c r="E144" s="1040"/>
      <c r="F144" s="255"/>
      <c r="G144" s="1038"/>
      <c r="H144" s="1038"/>
      <c r="I144" s="1323"/>
      <c r="J144" s="24"/>
      <c r="K144" s="24"/>
      <c r="L144" s="24"/>
      <c r="M144" s="24"/>
      <c r="N144" s="24"/>
      <c r="O144" s="24"/>
      <c r="P144" s="101" t="str">
        <f t="shared" si="182"/>
        <v>MP</v>
      </c>
      <c r="Q144" s="493" t="str">
        <f t="shared" si="175"/>
        <v/>
      </c>
      <c r="R144" s="101"/>
      <c r="S144" s="257" t="e">
        <f t="shared" si="176"/>
        <v>#DIV/0!</v>
      </c>
      <c r="T144" s="1503">
        <f t="shared" ref="T144:T207" si="253">G$10</f>
        <v>0</v>
      </c>
      <c r="U144" s="1477"/>
      <c r="V144" s="258"/>
      <c r="W144" s="102"/>
      <c r="X144" s="400">
        <f t="shared" si="215"/>
        <v>0</v>
      </c>
      <c r="Y144" s="913"/>
      <c r="Z144" s="299">
        <f t="shared" si="177"/>
        <v>0</v>
      </c>
      <c r="AA144" s="259">
        <f>ROUND(IFERROR(SUM($AI$6/$AI$7*Q144/O144)+('Inbound Freight New'!$A$3*CZ144/R144),0),2)</f>
        <v>0</v>
      </c>
      <c r="AB144" s="260">
        <f t="shared" si="183"/>
        <v>0</v>
      </c>
      <c r="AC144" s="259">
        <f t="shared" si="216"/>
        <v>0</v>
      </c>
      <c r="AD144" s="261"/>
      <c r="AE144" s="260">
        <f t="shared" si="184"/>
        <v>0</v>
      </c>
      <c r="AF144" s="262">
        <f t="shared" si="217"/>
        <v>0</v>
      </c>
      <c r="AG144" s="263">
        <f t="shared" si="185"/>
        <v>0</v>
      </c>
      <c r="AH144" s="316">
        <f t="shared" si="218"/>
        <v>0.02</v>
      </c>
      <c r="AI144" s="262">
        <f t="shared" si="219"/>
        <v>0</v>
      </c>
      <c r="AJ144" s="703">
        <f t="shared" si="220"/>
        <v>0</v>
      </c>
      <c r="AK144" s="1302">
        <f t="shared" si="221"/>
        <v>0</v>
      </c>
      <c r="AL144" s="703">
        <f t="shared" si="222"/>
        <v>0.02</v>
      </c>
      <c r="AM144" s="262">
        <f t="shared" si="178"/>
        <v>0</v>
      </c>
      <c r="AN144" s="102"/>
      <c r="AO144" s="102"/>
      <c r="AP144" s="264">
        <f t="shared" si="186"/>
        <v>0</v>
      </c>
      <c r="AQ144" s="265">
        <f t="shared" si="179"/>
        <v>0</v>
      </c>
      <c r="AR144" s="266">
        <f t="shared" si="223"/>
        <v>0</v>
      </c>
      <c r="AS144" s="265">
        <f t="shared" si="180"/>
        <v>0</v>
      </c>
      <c r="AT144" s="267">
        <f t="shared" si="187"/>
        <v>0</v>
      </c>
      <c r="AU144" s="268"/>
      <c r="AV144" s="267"/>
      <c r="AW144" s="24"/>
      <c r="AX144" s="24"/>
      <c r="AY144" s="487"/>
      <c r="AZ144" s="270"/>
      <c r="BA144" s="256"/>
      <c r="BB144" s="256"/>
      <c r="BC144" s="256"/>
      <c r="BD144" s="256"/>
      <c r="BE144" s="490"/>
      <c r="BF144" s="490" t="str">
        <f t="shared" ref="BF144:BF207" si="254">IF($P144="","",IF($G$13="NO",IF($P144&lt;&gt;"BP",IF($FK$14=0,IF(($FG144&lt;&gt;1),"RT","ST"),"ST"),""),""))</f>
        <v/>
      </c>
      <c r="BG144" s="493" t="str">
        <f t="shared" si="188"/>
        <v/>
      </c>
      <c r="BH144" s="490"/>
      <c r="BI144" s="490"/>
      <c r="BJ144" s="490"/>
      <c r="BK144" s="490"/>
      <c r="BL144" s="490"/>
      <c r="BM144" s="490"/>
      <c r="BN144" s="319"/>
      <c r="BO144" s="319"/>
      <c r="BP144" s="319"/>
      <c r="BQ144" s="319" t="str">
        <f t="shared" si="189"/>
        <v/>
      </c>
      <c r="BR144" s="439" t="str">
        <f t="shared" si="224"/>
        <v/>
      </c>
      <c r="BS144" s="439" t="str">
        <f t="shared" si="225"/>
        <v/>
      </c>
      <c r="BT144" s="439" t="str">
        <f t="shared" si="226"/>
        <v/>
      </c>
      <c r="BU144" s="440" t="str">
        <f t="shared" si="248"/>
        <v/>
      </c>
      <c r="BV144" s="440" t="str">
        <f t="shared" si="249"/>
        <v/>
      </c>
      <c r="BW144" s="440" t="str">
        <f t="shared" si="250"/>
        <v/>
      </c>
      <c r="BX144" s="440" t="str">
        <f t="shared" si="251"/>
        <v/>
      </c>
      <c r="BY144" s="440" t="str">
        <f t="shared" si="190"/>
        <v/>
      </c>
      <c r="BZ144" s="440" t="str">
        <f t="shared" si="191"/>
        <v/>
      </c>
      <c r="CA144" s="440" t="str">
        <f t="shared" si="192"/>
        <v/>
      </c>
      <c r="CB144" s="663" t="str">
        <f t="shared" si="227"/>
        <v/>
      </c>
      <c r="CC144" s="663" t="str">
        <f t="shared" si="228"/>
        <v/>
      </c>
      <c r="CD144" s="663" t="str">
        <f t="shared" si="229"/>
        <v/>
      </c>
      <c r="CE144" s="663" t="str">
        <f t="shared" si="230"/>
        <v/>
      </c>
      <c r="CF144" s="663" t="str">
        <f t="shared" si="231"/>
        <v/>
      </c>
      <c r="CG144" s="439" t="str">
        <f t="shared" si="232"/>
        <v/>
      </c>
      <c r="CH144" s="440"/>
      <c r="CI144" s="440"/>
      <c r="CJ144" s="440"/>
      <c r="CK144" s="440"/>
      <c r="CL144" s="440"/>
      <c r="CM144" s="440"/>
      <c r="CN144" s="729" t="str">
        <f t="shared" si="233"/>
        <v/>
      </c>
      <c r="CO144" s="729" t="str">
        <f t="shared" si="234"/>
        <v/>
      </c>
      <c r="CP144" s="729" t="str">
        <f t="shared" si="235"/>
        <v/>
      </c>
      <c r="CQ144" s="729" t="str">
        <f t="shared" si="236"/>
        <v/>
      </c>
      <c r="CR144" s="729" t="str">
        <f t="shared" si="237"/>
        <v/>
      </c>
      <c r="CS144" s="729" t="str">
        <f t="shared" si="238"/>
        <v/>
      </c>
      <c r="CT144" s="729" t="str">
        <f t="shared" si="239"/>
        <v/>
      </c>
      <c r="CU144" s="729" t="str">
        <f t="shared" si="240"/>
        <v/>
      </c>
      <c r="CV144" s="729" t="str">
        <f t="shared" si="241"/>
        <v/>
      </c>
      <c r="CW144" s="16" t="str">
        <f t="shared" si="242"/>
        <v/>
      </c>
      <c r="CX144" s="16" t="str">
        <f t="shared" si="243"/>
        <v/>
      </c>
      <c r="CY144" s="16" t="str">
        <f t="shared" si="244"/>
        <v/>
      </c>
      <c r="CZ144" s="650">
        <f t="shared" si="245"/>
        <v>0</v>
      </c>
      <c r="DB144" s="652"/>
      <c r="DC144" s="655">
        <f t="shared" si="193"/>
        <v>0</v>
      </c>
      <c r="DD144" s="654" t="str">
        <f t="shared" si="194"/>
        <v/>
      </c>
      <c r="DE144" s="650">
        <f t="shared" si="195"/>
        <v>0</v>
      </c>
      <c r="EG144" s="16">
        <f>IFERROR(VLOOKUP(B144,'SUBCATS INTERNAL USE'!A:D,3,0),10000)</f>
        <v>10000</v>
      </c>
      <c r="EH144" s="16">
        <f t="shared" si="196"/>
        <v>10000</v>
      </c>
      <c r="EI144" s="16">
        <f t="shared" si="197"/>
        <v>1</v>
      </c>
      <c r="EJ144" s="16">
        <f t="shared" si="247"/>
        <v>19</v>
      </c>
      <c r="EK144" s="16">
        <f>IFERROR(VLOOKUP(B144,'SUBCATS INTERNAL USE'!G:I,3,0), 10000)</f>
        <v>10000</v>
      </c>
      <c r="EN144" s="163">
        <f t="shared" si="198"/>
        <v>1</v>
      </c>
      <c r="EO144" s="163">
        <f t="shared" si="199"/>
        <v>1</v>
      </c>
      <c r="EP144" s="163">
        <f t="shared" si="200"/>
        <v>1</v>
      </c>
      <c r="EQ144" s="163">
        <f t="shared" si="201"/>
        <v>1</v>
      </c>
      <c r="ER144" s="163">
        <f t="shared" si="202"/>
        <v>1</v>
      </c>
      <c r="ES144" s="163">
        <f t="shared" si="203"/>
        <v>1</v>
      </c>
      <c r="ET144" s="163">
        <f t="shared" si="204"/>
        <v>1</v>
      </c>
      <c r="EU144" s="163">
        <f t="shared" si="205"/>
        <v>1</v>
      </c>
      <c r="EV144" s="163">
        <f t="shared" si="206"/>
        <v>0</v>
      </c>
      <c r="EW144" s="163">
        <f t="shared" si="207"/>
        <v>1</v>
      </c>
      <c r="EX144" s="163">
        <f t="shared" si="208"/>
        <v>1</v>
      </c>
      <c r="EY144" s="163">
        <f t="shared" si="209"/>
        <v>1</v>
      </c>
      <c r="EZ144" s="163">
        <f t="shared" si="210"/>
        <v>1</v>
      </c>
      <c r="FA144" s="163">
        <f t="shared" si="211"/>
        <v>1</v>
      </c>
      <c r="FB144" s="163">
        <f t="shared" si="212"/>
        <v>1</v>
      </c>
      <c r="FC144" s="163">
        <f t="shared" si="213"/>
        <v>14</v>
      </c>
      <c r="FD144" s="163">
        <f t="shared" si="214"/>
        <v>0</v>
      </c>
      <c r="FF144" s="16">
        <f t="shared" si="246"/>
        <v>0</v>
      </c>
      <c r="FG144" s="16" t="str">
        <f t="shared" si="252"/>
        <v>1</v>
      </c>
    </row>
    <row r="145" spans="1:163" s="52" customFormat="1" ht="11.25" customHeight="1">
      <c r="A145" s="1040">
        <v>131</v>
      </c>
      <c r="B145" s="490"/>
      <c r="C145" s="490" t="str">
        <f t="shared" si="181"/>
        <v/>
      </c>
      <c r="D145" s="490"/>
      <c r="E145" s="1040"/>
      <c r="F145" s="255"/>
      <c r="G145" s="1038"/>
      <c r="H145" s="1038"/>
      <c r="I145" s="1323"/>
      <c r="J145" s="24"/>
      <c r="K145" s="24"/>
      <c r="L145" s="24"/>
      <c r="M145" s="24"/>
      <c r="N145" s="24"/>
      <c r="O145" s="24"/>
      <c r="P145" s="101" t="str">
        <f t="shared" si="182"/>
        <v>MP</v>
      </c>
      <c r="Q145" s="493" t="str">
        <f t="shared" si="175"/>
        <v/>
      </c>
      <c r="R145" s="101"/>
      <c r="S145" s="257" t="e">
        <f t="shared" si="176"/>
        <v>#DIV/0!</v>
      </c>
      <c r="T145" s="1503">
        <f t="shared" si="253"/>
        <v>0</v>
      </c>
      <c r="U145" s="1477"/>
      <c r="V145" s="258"/>
      <c r="W145" s="102"/>
      <c r="X145" s="400">
        <f t="shared" si="215"/>
        <v>0</v>
      </c>
      <c r="Y145" s="913"/>
      <c r="Z145" s="299">
        <f t="shared" si="177"/>
        <v>0</v>
      </c>
      <c r="AA145" s="259">
        <f>ROUND(IFERROR(SUM($AI$6/$AI$7*Q145/O145)+('Inbound Freight New'!$A$3*CZ145/R145),0),2)</f>
        <v>0</v>
      </c>
      <c r="AB145" s="260">
        <f t="shared" si="183"/>
        <v>0</v>
      </c>
      <c r="AC145" s="259">
        <f t="shared" si="216"/>
        <v>0</v>
      </c>
      <c r="AD145" s="261"/>
      <c r="AE145" s="260">
        <f t="shared" si="184"/>
        <v>0</v>
      </c>
      <c r="AF145" s="262">
        <f t="shared" si="217"/>
        <v>0</v>
      </c>
      <c r="AG145" s="263">
        <f t="shared" si="185"/>
        <v>0</v>
      </c>
      <c r="AH145" s="316">
        <f t="shared" si="218"/>
        <v>0.02</v>
      </c>
      <c r="AI145" s="262">
        <f t="shared" si="219"/>
        <v>0</v>
      </c>
      <c r="AJ145" s="703">
        <f t="shared" si="220"/>
        <v>0</v>
      </c>
      <c r="AK145" s="1302">
        <f t="shared" si="221"/>
        <v>0</v>
      </c>
      <c r="AL145" s="703">
        <f t="shared" si="222"/>
        <v>0.02</v>
      </c>
      <c r="AM145" s="262">
        <f t="shared" si="178"/>
        <v>0</v>
      </c>
      <c r="AN145" s="102"/>
      <c r="AO145" s="102"/>
      <c r="AP145" s="264">
        <f t="shared" si="186"/>
        <v>0</v>
      </c>
      <c r="AQ145" s="265">
        <f t="shared" si="179"/>
        <v>0</v>
      </c>
      <c r="AR145" s="266">
        <f t="shared" si="223"/>
        <v>0</v>
      </c>
      <c r="AS145" s="265">
        <f t="shared" si="180"/>
        <v>0</v>
      </c>
      <c r="AT145" s="267">
        <f t="shared" si="187"/>
        <v>0</v>
      </c>
      <c r="AU145" s="268"/>
      <c r="AV145" s="267"/>
      <c r="AW145" s="24"/>
      <c r="AX145" s="24"/>
      <c r="AY145" s="487"/>
      <c r="AZ145" s="270"/>
      <c r="BA145" s="256"/>
      <c r="BB145" s="256"/>
      <c r="BC145" s="256"/>
      <c r="BD145" s="256"/>
      <c r="BE145" s="490"/>
      <c r="BF145" s="490" t="str">
        <f t="shared" si="254"/>
        <v/>
      </c>
      <c r="BG145" s="493" t="str">
        <f t="shared" si="188"/>
        <v/>
      </c>
      <c r="BH145" s="490"/>
      <c r="BI145" s="490"/>
      <c r="BJ145" s="490"/>
      <c r="BK145" s="490"/>
      <c r="BL145" s="490"/>
      <c r="BM145" s="490"/>
      <c r="BN145" s="319"/>
      <c r="BO145" s="319"/>
      <c r="BP145" s="319"/>
      <c r="BQ145" s="319" t="str">
        <f t="shared" si="189"/>
        <v/>
      </c>
      <c r="BR145" s="439" t="str">
        <f t="shared" si="224"/>
        <v/>
      </c>
      <c r="BS145" s="439" t="str">
        <f t="shared" si="225"/>
        <v/>
      </c>
      <c r="BT145" s="439" t="str">
        <f t="shared" si="226"/>
        <v/>
      </c>
      <c r="BU145" s="440" t="str">
        <f t="shared" si="248"/>
        <v/>
      </c>
      <c r="BV145" s="440" t="str">
        <f t="shared" si="249"/>
        <v/>
      </c>
      <c r="BW145" s="440" t="str">
        <f t="shared" si="250"/>
        <v/>
      </c>
      <c r="BX145" s="440" t="str">
        <f t="shared" si="251"/>
        <v/>
      </c>
      <c r="BY145" s="440" t="str">
        <f t="shared" si="190"/>
        <v/>
      </c>
      <c r="BZ145" s="440" t="str">
        <f t="shared" si="191"/>
        <v/>
      </c>
      <c r="CA145" s="440" t="str">
        <f t="shared" si="192"/>
        <v/>
      </c>
      <c r="CB145" s="663" t="str">
        <f t="shared" si="227"/>
        <v/>
      </c>
      <c r="CC145" s="663" t="str">
        <f t="shared" si="228"/>
        <v/>
      </c>
      <c r="CD145" s="663" t="str">
        <f t="shared" si="229"/>
        <v/>
      </c>
      <c r="CE145" s="663" t="str">
        <f t="shared" si="230"/>
        <v/>
      </c>
      <c r="CF145" s="663" t="str">
        <f t="shared" si="231"/>
        <v/>
      </c>
      <c r="CG145" s="439" t="str">
        <f t="shared" si="232"/>
        <v/>
      </c>
      <c r="CH145" s="440"/>
      <c r="CI145" s="440"/>
      <c r="CJ145" s="440"/>
      <c r="CK145" s="440"/>
      <c r="CL145" s="440"/>
      <c r="CM145" s="440"/>
      <c r="CN145" s="729" t="str">
        <f t="shared" si="233"/>
        <v/>
      </c>
      <c r="CO145" s="729" t="str">
        <f t="shared" si="234"/>
        <v/>
      </c>
      <c r="CP145" s="729" t="str">
        <f t="shared" si="235"/>
        <v/>
      </c>
      <c r="CQ145" s="729" t="str">
        <f t="shared" si="236"/>
        <v/>
      </c>
      <c r="CR145" s="729" t="str">
        <f t="shared" si="237"/>
        <v/>
      </c>
      <c r="CS145" s="729" t="str">
        <f t="shared" si="238"/>
        <v/>
      </c>
      <c r="CT145" s="729" t="str">
        <f t="shared" si="239"/>
        <v/>
      </c>
      <c r="CU145" s="729" t="str">
        <f t="shared" si="240"/>
        <v/>
      </c>
      <c r="CV145" s="729" t="str">
        <f t="shared" si="241"/>
        <v/>
      </c>
      <c r="CW145" s="16" t="str">
        <f t="shared" si="242"/>
        <v/>
      </c>
      <c r="CX145" s="16" t="str">
        <f t="shared" si="243"/>
        <v/>
      </c>
      <c r="CY145" s="16" t="str">
        <f t="shared" si="244"/>
        <v/>
      </c>
      <c r="CZ145" s="650">
        <f t="shared" si="245"/>
        <v>0</v>
      </c>
      <c r="DB145" s="652"/>
      <c r="DC145" s="655">
        <f t="shared" si="193"/>
        <v>0</v>
      </c>
      <c r="DD145" s="654" t="str">
        <f t="shared" si="194"/>
        <v/>
      </c>
      <c r="DE145" s="650">
        <f t="shared" si="195"/>
        <v>0</v>
      </c>
      <c r="EG145" s="16">
        <f>IFERROR(VLOOKUP(B145,'SUBCATS INTERNAL USE'!A:D,3,0),10000)</f>
        <v>10000</v>
      </c>
      <c r="EH145" s="16">
        <f t="shared" si="196"/>
        <v>10000</v>
      </c>
      <c r="EI145" s="16">
        <f t="shared" si="197"/>
        <v>1</v>
      </c>
      <c r="EJ145" s="16">
        <f t="shared" si="247"/>
        <v>19</v>
      </c>
      <c r="EK145" s="16">
        <f>IFERROR(VLOOKUP(B145,'SUBCATS INTERNAL USE'!G:I,3,0), 10000)</f>
        <v>10000</v>
      </c>
      <c r="EN145" s="163">
        <f t="shared" si="198"/>
        <v>1</v>
      </c>
      <c r="EO145" s="163">
        <f t="shared" si="199"/>
        <v>1</v>
      </c>
      <c r="EP145" s="163">
        <f t="shared" si="200"/>
        <v>1</v>
      </c>
      <c r="EQ145" s="163">
        <f t="shared" si="201"/>
        <v>1</v>
      </c>
      <c r="ER145" s="163">
        <f t="shared" si="202"/>
        <v>1</v>
      </c>
      <c r="ES145" s="163">
        <f t="shared" si="203"/>
        <v>1</v>
      </c>
      <c r="ET145" s="163">
        <f t="shared" si="204"/>
        <v>1</v>
      </c>
      <c r="EU145" s="163">
        <f t="shared" si="205"/>
        <v>1</v>
      </c>
      <c r="EV145" s="163">
        <f t="shared" si="206"/>
        <v>0</v>
      </c>
      <c r="EW145" s="163">
        <f t="shared" si="207"/>
        <v>1</v>
      </c>
      <c r="EX145" s="163">
        <f t="shared" si="208"/>
        <v>1</v>
      </c>
      <c r="EY145" s="163">
        <f t="shared" si="209"/>
        <v>1</v>
      </c>
      <c r="EZ145" s="163">
        <f t="shared" si="210"/>
        <v>1</v>
      </c>
      <c r="FA145" s="163">
        <f t="shared" si="211"/>
        <v>1</v>
      </c>
      <c r="FB145" s="163">
        <f t="shared" si="212"/>
        <v>1</v>
      </c>
      <c r="FC145" s="163">
        <f t="shared" si="213"/>
        <v>14</v>
      </c>
      <c r="FD145" s="163">
        <f t="shared" si="214"/>
        <v>0</v>
      </c>
      <c r="FF145" s="16">
        <f t="shared" si="246"/>
        <v>0</v>
      </c>
      <c r="FG145" s="16" t="str">
        <f t="shared" si="252"/>
        <v>1</v>
      </c>
    </row>
    <row r="146" spans="1:163" s="52" customFormat="1" ht="11.25" customHeight="1">
      <c r="A146" s="1040">
        <v>132</v>
      </c>
      <c r="B146" s="490"/>
      <c r="C146" s="490" t="str">
        <f t="shared" si="181"/>
        <v/>
      </c>
      <c r="D146" s="490"/>
      <c r="E146" s="1040"/>
      <c r="F146" s="255"/>
      <c r="G146" s="1038"/>
      <c r="H146" s="1038"/>
      <c r="I146" s="1323"/>
      <c r="J146" s="24"/>
      <c r="K146" s="24"/>
      <c r="L146" s="24"/>
      <c r="M146" s="24"/>
      <c r="N146" s="24"/>
      <c r="O146" s="24"/>
      <c r="P146" s="101" t="str">
        <f t="shared" si="182"/>
        <v>MP</v>
      </c>
      <c r="Q146" s="493" t="str">
        <f t="shared" si="175"/>
        <v/>
      </c>
      <c r="R146" s="101"/>
      <c r="S146" s="257" t="e">
        <f t="shared" si="176"/>
        <v>#DIV/0!</v>
      </c>
      <c r="T146" s="1503">
        <f t="shared" si="253"/>
        <v>0</v>
      </c>
      <c r="U146" s="1477"/>
      <c r="V146" s="258"/>
      <c r="W146" s="102"/>
      <c r="X146" s="400">
        <f t="shared" si="215"/>
        <v>0</v>
      </c>
      <c r="Y146" s="913"/>
      <c r="Z146" s="299">
        <f t="shared" si="177"/>
        <v>0</v>
      </c>
      <c r="AA146" s="259">
        <f>ROUND(IFERROR(SUM($AI$6/$AI$7*Q146/O146)+('Inbound Freight New'!$A$3*CZ146/R146),0),2)</f>
        <v>0</v>
      </c>
      <c r="AB146" s="260">
        <f t="shared" si="183"/>
        <v>0</v>
      </c>
      <c r="AC146" s="259">
        <f t="shared" si="216"/>
        <v>0</v>
      </c>
      <c r="AD146" s="261"/>
      <c r="AE146" s="260">
        <f t="shared" si="184"/>
        <v>0</v>
      </c>
      <c r="AF146" s="262">
        <f t="shared" si="217"/>
        <v>0</v>
      </c>
      <c r="AG146" s="263">
        <f t="shared" si="185"/>
        <v>0</v>
      </c>
      <c r="AH146" s="316">
        <f t="shared" si="218"/>
        <v>0.02</v>
      </c>
      <c r="AI146" s="262">
        <f t="shared" si="219"/>
        <v>0</v>
      </c>
      <c r="AJ146" s="703">
        <f t="shared" si="220"/>
        <v>0</v>
      </c>
      <c r="AK146" s="1302">
        <f t="shared" si="221"/>
        <v>0</v>
      </c>
      <c r="AL146" s="703">
        <f t="shared" si="222"/>
        <v>0.02</v>
      </c>
      <c r="AM146" s="262">
        <f t="shared" si="178"/>
        <v>0</v>
      </c>
      <c r="AN146" s="102"/>
      <c r="AO146" s="102"/>
      <c r="AP146" s="264">
        <f t="shared" si="186"/>
        <v>0</v>
      </c>
      <c r="AQ146" s="265">
        <f t="shared" si="179"/>
        <v>0</v>
      </c>
      <c r="AR146" s="266">
        <f t="shared" si="223"/>
        <v>0</v>
      </c>
      <c r="AS146" s="265">
        <f t="shared" si="180"/>
        <v>0</v>
      </c>
      <c r="AT146" s="267">
        <f t="shared" si="187"/>
        <v>0</v>
      </c>
      <c r="AU146" s="268"/>
      <c r="AV146" s="267"/>
      <c r="AW146" s="24"/>
      <c r="AX146" s="24"/>
      <c r="AY146" s="487"/>
      <c r="AZ146" s="270"/>
      <c r="BA146" s="256"/>
      <c r="BB146" s="256"/>
      <c r="BC146" s="256"/>
      <c r="BD146" s="256"/>
      <c r="BE146" s="490"/>
      <c r="BF146" s="490" t="str">
        <f t="shared" si="254"/>
        <v/>
      </c>
      <c r="BG146" s="493" t="str">
        <f t="shared" si="188"/>
        <v/>
      </c>
      <c r="BH146" s="490"/>
      <c r="BI146" s="490"/>
      <c r="BJ146" s="490"/>
      <c r="BK146" s="490"/>
      <c r="BL146" s="490"/>
      <c r="BM146" s="490"/>
      <c r="BN146" s="319"/>
      <c r="BO146" s="319"/>
      <c r="BP146" s="319"/>
      <c r="BQ146" s="319" t="str">
        <f t="shared" si="189"/>
        <v/>
      </c>
      <c r="BR146" s="439" t="str">
        <f t="shared" si="224"/>
        <v/>
      </c>
      <c r="BS146" s="439" t="str">
        <f t="shared" si="225"/>
        <v/>
      </c>
      <c r="BT146" s="439" t="str">
        <f t="shared" si="226"/>
        <v/>
      </c>
      <c r="BU146" s="440" t="str">
        <f t="shared" si="248"/>
        <v/>
      </c>
      <c r="BV146" s="440" t="str">
        <f t="shared" si="249"/>
        <v/>
      </c>
      <c r="BW146" s="440" t="str">
        <f t="shared" si="250"/>
        <v/>
      </c>
      <c r="BX146" s="440" t="str">
        <f t="shared" si="251"/>
        <v/>
      </c>
      <c r="BY146" s="440" t="str">
        <f t="shared" si="190"/>
        <v/>
      </c>
      <c r="BZ146" s="440" t="str">
        <f t="shared" si="191"/>
        <v/>
      </c>
      <c r="CA146" s="440" t="str">
        <f t="shared" si="192"/>
        <v/>
      </c>
      <c r="CB146" s="663" t="str">
        <f t="shared" si="227"/>
        <v/>
      </c>
      <c r="CC146" s="663" t="str">
        <f t="shared" si="228"/>
        <v/>
      </c>
      <c r="CD146" s="663" t="str">
        <f t="shared" si="229"/>
        <v/>
      </c>
      <c r="CE146" s="663" t="str">
        <f t="shared" si="230"/>
        <v/>
      </c>
      <c r="CF146" s="663" t="str">
        <f t="shared" si="231"/>
        <v/>
      </c>
      <c r="CG146" s="439" t="str">
        <f t="shared" si="232"/>
        <v/>
      </c>
      <c r="CH146" s="440"/>
      <c r="CI146" s="440"/>
      <c r="CJ146" s="440"/>
      <c r="CK146" s="440"/>
      <c r="CL146" s="440"/>
      <c r="CM146" s="440"/>
      <c r="CN146" s="729" t="str">
        <f t="shared" si="233"/>
        <v/>
      </c>
      <c r="CO146" s="729" t="str">
        <f t="shared" si="234"/>
        <v/>
      </c>
      <c r="CP146" s="729" t="str">
        <f t="shared" si="235"/>
        <v/>
      </c>
      <c r="CQ146" s="729" t="str">
        <f t="shared" si="236"/>
        <v/>
      </c>
      <c r="CR146" s="729" t="str">
        <f t="shared" si="237"/>
        <v/>
      </c>
      <c r="CS146" s="729" t="str">
        <f t="shared" si="238"/>
        <v/>
      </c>
      <c r="CT146" s="729" t="str">
        <f t="shared" si="239"/>
        <v/>
      </c>
      <c r="CU146" s="729" t="str">
        <f t="shared" si="240"/>
        <v/>
      </c>
      <c r="CV146" s="729" t="str">
        <f t="shared" si="241"/>
        <v/>
      </c>
      <c r="CW146" s="16" t="str">
        <f t="shared" si="242"/>
        <v/>
      </c>
      <c r="CX146" s="16" t="str">
        <f t="shared" si="243"/>
        <v/>
      </c>
      <c r="CY146" s="16" t="str">
        <f t="shared" si="244"/>
        <v/>
      </c>
      <c r="CZ146" s="650">
        <f t="shared" si="245"/>
        <v>0</v>
      </c>
      <c r="DB146" s="652"/>
      <c r="DC146" s="655">
        <f t="shared" si="193"/>
        <v>0</v>
      </c>
      <c r="DD146" s="654" t="str">
        <f t="shared" si="194"/>
        <v/>
      </c>
      <c r="DE146" s="650">
        <f t="shared" si="195"/>
        <v>0</v>
      </c>
      <c r="EG146" s="16">
        <f>IFERROR(VLOOKUP(B146,'SUBCATS INTERNAL USE'!A:D,3,0),10000)</f>
        <v>10000</v>
      </c>
      <c r="EH146" s="16">
        <f t="shared" si="196"/>
        <v>10000</v>
      </c>
      <c r="EI146" s="16">
        <f t="shared" si="197"/>
        <v>1</v>
      </c>
      <c r="EJ146" s="16">
        <f t="shared" si="247"/>
        <v>19</v>
      </c>
      <c r="EK146" s="16">
        <f>IFERROR(VLOOKUP(B146,'SUBCATS INTERNAL USE'!G:I,3,0), 10000)</f>
        <v>10000</v>
      </c>
      <c r="EN146" s="163">
        <f t="shared" si="198"/>
        <v>1</v>
      </c>
      <c r="EO146" s="163">
        <f t="shared" si="199"/>
        <v>1</v>
      </c>
      <c r="EP146" s="163">
        <f t="shared" si="200"/>
        <v>1</v>
      </c>
      <c r="EQ146" s="163">
        <f t="shared" si="201"/>
        <v>1</v>
      </c>
      <c r="ER146" s="163">
        <f t="shared" si="202"/>
        <v>1</v>
      </c>
      <c r="ES146" s="163">
        <f t="shared" si="203"/>
        <v>1</v>
      </c>
      <c r="ET146" s="163">
        <f t="shared" si="204"/>
        <v>1</v>
      </c>
      <c r="EU146" s="163">
        <f t="shared" si="205"/>
        <v>1</v>
      </c>
      <c r="EV146" s="163">
        <f t="shared" si="206"/>
        <v>0</v>
      </c>
      <c r="EW146" s="163">
        <f t="shared" si="207"/>
        <v>1</v>
      </c>
      <c r="EX146" s="163">
        <f t="shared" si="208"/>
        <v>1</v>
      </c>
      <c r="EY146" s="163">
        <f t="shared" si="209"/>
        <v>1</v>
      </c>
      <c r="EZ146" s="163">
        <f t="shared" si="210"/>
        <v>1</v>
      </c>
      <c r="FA146" s="163">
        <f t="shared" si="211"/>
        <v>1</v>
      </c>
      <c r="FB146" s="163">
        <f t="shared" si="212"/>
        <v>1</v>
      </c>
      <c r="FC146" s="163">
        <f t="shared" si="213"/>
        <v>14</v>
      </c>
      <c r="FD146" s="163">
        <f t="shared" si="214"/>
        <v>0</v>
      </c>
      <c r="FF146" s="16">
        <f t="shared" si="246"/>
        <v>0</v>
      </c>
      <c r="FG146" s="16" t="str">
        <f t="shared" si="252"/>
        <v>1</v>
      </c>
    </row>
    <row r="147" spans="1:163" s="52" customFormat="1" ht="11.25" customHeight="1">
      <c r="A147" s="1040">
        <v>133</v>
      </c>
      <c r="B147" s="490"/>
      <c r="C147" s="490" t="str">
        <f t="shared" si="181"/>
        <v/>
      </c>
      <c r="D147" s="490"/>
      <c r="E147" s="1040"/>
      <c r="F147" s="255"/>
      <c r="G147" s="1038"/>
      <c r="H147" s="1038"/>
      <c r="I147" s="1323"/>
      <c r="J147" s="24"/>
      <c r="K147" s="24"/>
      <c r="L147" s="24"/>
      <c r="M147" s="24"/>
      <c r="N147" s="24"/>
      <c r="O147" s="24"/>
      <c r="P147" s="101" t="str">
        <f t="shared" si="182"/>
        <v>MP</v>
      </c>
      <c r="Q147" s="493" t="str">
        <f t="shared" si="175"/>
        <v/>
      </c>
      <c r="R147" s="101"/>
      <c r="S147" s="257" t="e">
        <f t="shared" si="176"/>
        <v>#DIV/0!</v>
      </c>
      <c r="T147" s="1503">
        <f t="shared" si="253"/>
        <v>0</v>
      </c>
      <c r="U147" s="1477"/>
      <c r="V147" s="258"/>
      <c r="W147" s="102"/>
      <c r="X147" s="400">
        <f t="shared" si="215"/>
        <v>0</v>
      </c>
      <c r="Y147" s="913"/>
      <c r="Z147" s="299">
        <f t="shared" si="177"/>
        <v>0</v>
      </c>
      <c r="AA147" s="259">
        <f>ROUND(IFERROR(SUM($AI$6/$AI$7*Q147/O147)+('Inbound Freight New'!$A$3*CZ147/R147),0),2)</f>
        <v>0</v>
      </c>
      <c r="AB147" s="260">
        <f t="shared" si="183"/>
        <v>0</v>
      </c>
      <c r="AC147" s="259">
        <f t="shared" si="216"/>
        <v>0</v>
      </c>
      <c r="AD147" s="261"/>
      <c r="AE147" s="260">
        <f t="shared" si="184"/>
        <v>0</v>
      </c>
      <c r="AF147" s="262">
        <f t="shared" si="217"/>
        <v>0</v>
      </c>
      <c r="AG147" s="263">
        <f t="shared" si="185"/>
        <v>0</v>
      </c>
      <c r="AH147" s="316">
        <f t="shared" si="218"/>
        <v>0.02</v>
      </c>
      <c r="AI147" s="262">
        <f t="shared" si="219"/>
        <v>0</v>
      </c>
      <c r="AJ147" s="703">
        <f t="shared" si="220"/>
        <v>0</v>
      </c>
      <c r="AK147" s="1302">
        <f t="shared" si="221"/>
        <v>0</v>
      </c>
      <c r="AL147" s="703">
        <f t="shared" si="222"/>
        <v>0.02</v>
      </c>
      <c r="AM147" s="262">
        <f t="shared" si="178"/>
        <v>0</v>
      </c>
      <c r="AN147" s="102"/>
      <c r="AO147" s="102"/>
      <c r="AP147" s="264">
        <f t="shared" si="186"/>
        <v>0</v>
      </c>
      <c r="AQ147" s="265">
        <f t="shared" si="179"/>
        <v>0</v>
      </c>
      <c r="AR147" s="266">
        <f t="shared" si="223"/>
        <v>0</v>
      </c>
      <c r="AS147" s="265">
        <f t="shared" si="180"/>
        <v>0</v>
      </c>
      <c r="AT147" s="267">
        <f t="shared" si="187"/>
        <v>0</v>
      </c>
      <c r="AU147" s="268"/>
      <c r="AV147" s="267"/>
      <c r="AW147" s="24"/>
      <c r="AX147" s="24"/>
      <c r="AY147" s="487"/>
      <c r="AZ147" s="270"/>
      <c r="BA147" s="256"/>
      <c r="BB147" s="256"/>
      <c r="BC147" s="256"/>
      <c r="BD147" s="256"/>
      <c r="BE147" s="490"/>
      <c r="BF147" s="490" t="str">
        <f t="shared" si="254"/>
        <v/>
      </c>
      <c r="BG147" s="493" t="str">
        <f t="shared" si="188"/>
        <v/>
      </c>
      <c r="BH147" s="490"/>
      <c r="BI147" s="490"/>
      <c r="BJ147" s="490"/>
      <c r="BK147" s="490"/>
      <c r="BL147" s="490"/>
      <c r="BM147" s="490"/>
      <c r="BN147" s="319"/>
      <c r="BO147" s="319"/>
      <c r="BP147" s="319"/>
      <c r="BQ147" s="319" t="str">
        <f t="shared" si="189"/>
        <v/>
      </c>
      <c r="BR147" s="439" t="str">
        <f t="shared" si="224"/>
        <v/>
      </c>
      <c r="BS147" s="439" t="str">
        <f t="shared" si="225"/>
        <v/>
      </c>
      <c r="BT147" s="439" t="str">
        <f t="shared" si="226"/>
        <v/>
      </c>
      <c r="BU147" s="440" t="str">
        <f t="shared" si="248"/>
        <v/>
      </c>
      <c r="BV147" s="440" t="str">
        <f t="shared" si="249"/>
        <v/>
      </c>
      <c r="BW147" s="440" t="str">
        <f t="shared" si="250"/>
        <v/>
      </c>
      <c r="BX147" s="440" t="str">
        <f t="shared" si="251"/>
        <v/>
      </c>
      <c r="BY147" s="440" t="str">
        <f t="shared" si="190"/>
        <v/>
      </c>
      <c r="BZ147" s="440" t="str">
        <f t="shared" si="191"/>
        <v/>
      </c>
      <c r="CA147" s="440" t="str">
        <f t="shared" si="192"/>
        <v/>
      </c>
      <c r="CB147" s="663" t="str">
        <f t="shared" si="227"/>
        <v/>
      </c>
      <c r="CC147" s="663" t="str">
        <f t="shared" si="228"/>
        <v/>
      </c>
      <c r="CD147" s="663" t="str">
        <f t="shared" si="229"/>
        <v/>
      </c>
      <c r="CE147" s="663" t="str">
        <f t="shared" si="230"/>
        <v/>
      </c>
      <c r="CF147" s="663" t="str">
        <f t="shared" si="231"/>
        <v/>
      </c>
      <c r="CG147" s="439" t="str">
        <f t="shared" si="232"/>
        <v/>
      </c>
      <c r="CH147" s="440"/>
      <c r="CI147" s="440"/>
      <c r="CJ147" s="440"/>
      <c r="CK147" s="440"/>
      <c r="CL147" s="440"/>
      <c r="CM147" s="440"/>
      <c r="CN147" s="729" t="str">
        <f t="shared" si="233"/>
        <v/>
      </c>
      <c r="CO147" s="729" t="str">
        <f t="shared" si="234"/>
        <v/>
      </c>
      <c r="CP147" s="729" t="str">
        <f t="shared" si="235"/>
        <v/>
      </c>
      <c r="CQ147" s="729" t="str">
        <f t="shared" si="236"/>
        <v/>
      </c>
      <c r="CR147" s="729" t="str">
        <f t="shared" si="237"/>
        <v/>
      </c>
      <c r="CS147" s="729" t="str">
        <f t="shared" si="238"/>
        <v/>
      </c>
      <c r="CT147" s="729" t="str">
        <f t="shared" si="239"/>
        <v/>
      </c>
      <c r="CU147" s="729" t="str">
        <f t="shared" si="240"/>
        <v/>
      </c>
      <c r="CV147" s="729" t="str">
        <f t="shared" si="241"/>
        <v/>
      </c>
      <c r="CW147" s="16" t="str">
        <f t="shared" si="242"/>
        <v/>
      </c>
      <c r="CX147" s="16" t="str">
        <f t="shared" si="243"/>
        <v/>
      </c>
      <c r="CY147" s="16" t="str">
        <f t="shared" si="244"/>
        <v/>
      </c>
      <c r="CZ147" s="650">
        <f t="shared" si="245"/>
        <v>0</v>
      </c>
      <c r="DB147" s="652"/>
      <c r="DC147" s="655">
        <f t="shared" si="193"/>
        <v>0</v>
      </c>
      <c r="DD147" s="654" t="str">
        <f t="shared" si="194"/>
        <v/>
      </c>
      <c r="DE147" s="650">
        <f t="shared" si="195"/>
        <v>0</v>
      </c>
      <c r="EG147" s="16">
        <f>IFERROR(VLOOKUP(B147,'SUBCATS INTERNAL USE'!A:D,3,0),10000)</f>
        <v>10000</v>
      </c>
      <c r="EH147" s="16">
        <f t="shared" si="196"/>
        <v>10000</v>
      </c>
      <c r="EI147" s="16">
        <f t="shared" si="197"/>
        <v>1</v>
      </c>
      <c r="EJ147" s="16">
        <f t="shared" si="247"/>
        <v>19</v>
      </c>
      <c r="EK147" s="16">
        <f>IFERROR(VLOOKUP(B147,'SUBCATS INTERNAL USE'!G:I,3,0), 10000)</f>
        <v>10000</v>
      </c>
      <c r="EN147" s="163">
        <f t="shared" si="198"/>
        <v>1</v>
      </c>
      <c r="EO147" s="163">
        <f t="shared" si="199"/>
        <v>1</v>
      </c>
      <c r="EP147" s="163">
        <f t="shared" si="200"/>
        <v>1</v>
      </c>
      <c r="EQ147" s="163">
        <f t="shared" si="201"/>
        <v>1</v>
      </c>
      <c r="ER147" s="163">
        <f t="shared" si="202"/>
        <v>1</v>
      </c>
      <c r="ES147" s="163">
        <f t="shared" si="203"/>
        <v>1</v>
      </c>
      <c r="ET147" s="163">
        <f t="shared" si="204"/>
        <v>1</v>
      </c>
      <c r="EU147" s="163">
        <f t="shared" si="205"/>
        <v>1</v>
      </c>
      <c r="EV147" s="163">
        <f t="shared" si="206"/>
        <v>0</v>
      </c>
      <c r="EW147" s="163">
        <f t="shared" si="207"/>
        <v>1</v>
      </c>
      <c r="EX147" s="163">
        <f t="shared" si="208"/>
        <v>1</v>
      </c>
      <c r="EY147" s="163">
        <f t="shared" si="209"/>
        <v>1</v>
      </c>
      <c r="EZ147" s="163">
        <f t="shared" si="210"/>
        <v>1</v>
      </c>
      <c r="FA147" s="163">
        <f t="shared" si="211"/>
        <v>1</v>
      </c>
      <c r="FB147" s="163">
        <f t="shared" si="212"/>
        <v>1</v>
      </c>
      <c r="FC147" s="163">
        <f t="shared" si="213"/>
        <v>14</v>
      </c>
      <c r="FD147" s="163">
        <f t="shared" si="214"/>
        <v>0</v>
      </c>
      <c r="FF147" s="16">
        <f t="shared" si="246"/>
        <v>0</v>
      </c>
      <c r="FG147" s="16" t="str">
        <f t="shared" si="252"/>
        <v>1</v>
      </c>
    </row>
    <row r="148" spans="1:163" s="52" customFormat="1" ht="11.25" customHeight="1">
      <c r="A148" s="1040">
        <v>134</v>
      </c>
      <c r="B148" s="490"/>
      <c r="C148" s="490" t="str">
        <f t="shared" si="181"/>
        <v/>
      </c>
      <c r="D148" s="490"/>
      <c r="E148" s="1040"/>
      <c r="F148" s="255"/>
      <c r="G148" s="1038"/>
      <c r="H148" s="1038"/>
      <c r="I148" s="1323"/>
      <c r="J148" s="24"/>
      <c r="K148" s="24"/>
      <c r="L148" s="24"/>
      <c r="M148" s="24"/>
      <c r="N148" s="24"/>
      <c r="O148" s="24"/>
      <c r="P148" s="101" t="str">
        <f t="shared" si="182"/>
        <v>MP</v>
      </c>
      <c r="Q148" s="493" t="str">
        <f t="shared" si="175"/>
        <v/>
      </c>
      <c r="R148" s="101"/>
      <c r="S148" s="257" t="e">
        <f t="shared" si="176"/>
        <v>#DIV/0!</v>
      </c>
      <c r="T148" s="1503">
        <f t="shared" si="253"/>
        <v>0</v>
      </c>
      <c r="U148" s="1477"/>
      <c r="V148" s="258"/>
      <c r="W148" s="102"/>
      <c r="X148" s="400">
        <f t="shared" si="215"/>
        <v>0</v>
      </c>
      <c r="Y148" s="913"/>
      <c r="Z148" s="299">
        <f t="shared" si="177"/>
        <v>0</v>
      </c>
      <c r="AA148" s="259">
        <f>ROUND(IFERROR(SUM($AI$6/$AI$7*Q148/O148)+('Inbound Freight New'!$A$3*CZ148/R148),0),2)</f>
        <v>0</v>
      </c>
      <c r="AB148" s="260">
        <f t="shared" si="183"/>
        <v>0</v>
      </c>
      <c r="AC148" s="259">
        <f t="shared" si="216"/>
        <v>0</v>
      </c>
      <c r="AD148" s="261"/>
      <c r="AE148" s="260">
        <f t="shared" si="184"/>
        <v>0</v>
      </c>
      <c r="AF148" s="262">
        <f t="shared" si="217"/>
        <v>0</v>
      </c>
      <c r="AG148" s="263">
        <f t="shared" si="185"/>
        <v>0</v>
      </c>
      <c r="AH148" s="316">
        <f t="shared" si="218"/>
        <v>0.02</v>
      </c>
      <c r="AI148" s="262">
        <f t="shared" si="219"/>
        <v>0</v>
      </c>
      <c r="AJ148" s="703">
        <f t="shared" si="220"/>
        <v>0</v>
      </c>
      <c r="AK148" s="1302">
        <f t="shared" si="221"/>
        <v>0</v>
      </c>
      <c r="AL148" s="703">
        <f t="shared" si="222"/>
        <v>0.02</v>
      </c>
      <c r="AM148" s="262">
        <f t="shared" si="178"/>
        <v>0</v>
      </c>
      <c r="AN148" s="102"/>
      <c r="AO148" s="102"/>
      <c r="AP148" s="264">
        <f t="shared" si="186"/>
        <v>0</v>
      </c>
      <c r="AQ148" s="265">
        <f t="shared" si="179"/>
        <v>0</v>
      </c>
      <c r="AR148" s="266">
        <f t="shared" si="223"/>
        <v>0</v>
      </c>
      <c r="AS148" s="265">
        <f t="shared" si="180"/>
        <v>0</v>
      </c>
      <c r="AT148" s="267">
        <f t="shared" si="187"/>
        <v>0</v>
      </c>
      <c r="AU148" s="268"/>
      <c r="AV148" s="267"/>
      <c r="AW148" s="24"/>
      <c r="AX148" s="24"/>
      <c r="AY148" s="487"/>
      <c r="AZ148" s="270"/>
      <c r="BA148" s="256"/>
      <c r="BB148" s="256"/>
      <c r="BC148" s="256"/>
      <c r="BD148" s="256"/>
      <c r="BE148" s="490"/>
      <c r="BF148" s="490" t="str">
        <f t="shared" si="254"/>
        <v/>
      </c>
      <c r="BG148" s="493" t="str">
        <f t="shared" si="188"/>
        <v/>
      </c>
      <c r="BH148" s="490"/>
      <c r="BI148" s="490"/>
      <c r="BJ148" s="490"/>
      <c r="BK148" s="490"/>
      <c r="BL148" s="490"/>
      <c r="BM148" s="490"/>
      <c r="BN148" s="319"/>
      <c r="BO148" s="319"/>
      <c r="BP148" s="319"/>
      <c r="BQ148" s="319" t="str">
        <f t="shared" si="189"/>
        <v/>
      </c>
      <c r="BR148" s="439" t="str">
        <f t="shared" si="224"/>
        <v/>
      </c>
      <c r="BS148" s="439" t="str">
        <f t="shared" si="225"/>
        <v/>
      </c>
      <c r="BT148" s="439" t="str">
        <f t="shared" si="226"/>
        <v/>
      </c>
      <c r="BU148" s="440" t="str">
        <f t="shared" si="248"/>
        <v/>
      </c>
      <c r="BV148" s="440" t="str">
        <f t="shared" si="249"/>
        <v/>
      </c>
      <c r="BW148" s="440" t="str">
        <f t="shared" si="250"/>
        <v/>
      </c>
      <c r="BX148" s="440" t="str">
        <f t="shared" si="251"/>
        <v/>
      </c>
      <c r="BY148" s="440" t="str">
        <f t="shared" si="190"/>
        <v/>
      </c>
      <c r="BZ148" s="440" t="str">
        <f t="shared" si="191"/>
        <v/>
      </c>
      <c r="CA148" s="440" t="str">
        <f t="shared" si="192"/>
        <v/>
      </c>
      <c r="CB148" s="663" t="str">
        <f t="shared" si="227"/>
        <v/>
      </c>
      <c r="CC148" s="663" t="str">
        <f t="shared" si="228"/>
        <v/>
      </c>
      <c r="CD148" s="663" t="str">
        <f t="shared" si="229"/>
        <v/>
      </c>
      <c r="CE148" s="663" t="str">
        <f t="shared" si="230"/>
        <v/>
      </c>
      <c r="CF148" s="663" t="str">
        <f t="shared" si="231"/>
        <v/>
      </c>
      <c r="CG148" s="439" t="str">
        <f t="shared" si="232"/>
        <v/>
      </c>
      <c r="CH148" s="440"/>
      <c r="CI148" s="440"/>
      <c r="CJ148" s="440"/>
      <c r="CK148" s="440"/>
      <c r="CL148" s="440"/>
      <c r="CM148" s="440"/>
      <c r="CN148" s="729" t="str">
        <f t="shared" si="233"/>
        <v/>
      </c>
      <c r="CO148" s="729" t="str">
        <f t="shared" si="234"/>
        <v/>
      </c>
      <c r="CP148" s="729" t="str">
        <f t="shared" si="235"/>
        <v/>
      </c>
      <c r="CQ148" s="729" t="str">
        <f t="shared" si="236"/>
        <v/>
      </c>
      <c r="CR148" s="729" t="str">
        <f t="shared" si="237"/>
        <v/>
      </c>
      <c r="CS148" s="729" t="str">
        <f t="shared" si="238"/>
        <v/>
      </c>
      <c r="CT148" s="729" t="str">
        <f t="shared" si="239"/>
        <v/>
      </c>
      <c r="CU148" s="729" t="str">
        <f t="shared" si="240"/>
        <v/>
      </c>
      <c r="CV148" s="729" t="str">
        <f t="shared" si="241"/>
        <v/>
      </c>
      <c r="CW148" s="16" t="str">
        <f t="shared" si="242"/>
        <v/>
      </c>
      <c r="CX148" s="16" t="str">
        <f t="shared" si="243"/>
        <v/>
      </c>
      <c r="CY148" s="16" t="str">
        <f t="shared" si="244"/>
        <v/>
      </c>
      <c r="CZ148" s="650">
        <f t="shared" si="245"/>
        <v>0</v>
      </c>
      <c r="DB148" s="652"/>
      <c r="DC148" s="655">
        <f t="shared" si="193"/>
        <v>0</v>
      </c>
      <c r="DD148" s="654" t="str">
        <f t="shared" si="194"/>
        <v/>
      </c>
      <c r="DE148" s="650">
        <f t="shared" si="195"/>
        <v>0</v>
      </c>
      <c r="EG148" s="16">
        <f>IFERROR(VLOOKUP(B148,'SUBCATS INTERNAL USE'!A:D,3,0),10000)</f>
        <v>10000</v>
      </c>
      <c r="EH148" s="16">
        <f t="shared" si="196"/>
        <v>10000</v>
      </c>
      <c r="EI148" s="16">
        <f t="shared" si="197"/>
        <v>1</v>
      </c>
      <c r="EJ148" s="16">
        <f t="shared" si="247"/>
        <v>19</v>
      </c>
      <c r="EK148" s="16">
        <f>IFERROR(VLOOKUP(B148,'SUBCATS INTERNAL USE'!G:I,3,0), 10000)</f>
        <v>10000</v>
      </c>
      <c r="EN148" s="163">
        <f t="shared" si="198"/>
        <v>1</v>
      </c>
      <c r="EO148" s="163">
        <f t="shared" si="199"/>
        <v>1</v>
      </c>
      <c r="EP148" s="163">
        <f t="shared" si="200"/>
        <v>1</v>
      </c>
      <c r="EQ148" s="163">
        <f t="shared" si="201"/>
        <v>1</v>
      </c>
      <c r="ER148" s="163">
        <f t="shared" si="202"/>
        <v>1</v>
      </c>
      <c r="ES148" s="163">
        <f t="shared" si="203"/>
        <v>1</v>
      </c>
      <c r="ET148" s="163">
        <f t="shared" si="204"/>
        <v>1</v>
      </c>
      <c r="EU148" s="163">
        <f t="shared" si="205"/>
        <v>1</v>
      </c>
      <c r="EV148" s="163">
        <f t="shared" si="206"/>
        <v>0</v>
      </c>
      <c r="EW148" s="163">
        <f t="shared" si="207"/>
        <v>1</v>
      </c>
      <c r="EX148" s="163">
        <f t="shared" si="208"/>
        <v>1</v>
      </c>
      <c r="EY148" s="163">
        <f t="shared" si="209"/>
        <v>1</v>
      </c>
      <c r="EZ148" s="163">
        <f t="shared" si="210"/>
        <v>1</v>
      </c>
      <c r="FA148" s="163">
        <f t="shared" si="211"/>
        <v>1</v>
      </c>
      <c r="FB148" s="163">
        <f t="shared" si="212"/>
        <v>1</v>
      </c>
      <c r="FC148" s="163">
        <f t="shared" si="213"/>
        <v>14</v>
      </c>
      <c r="FD148" s="163">
        <f t="shared" si="214"/>
        <v>0</v>
      </c>
      <c r="FF148" s="16">
        <f t="shared" si="246"/>
        <v>0</v>
      </c>
      <c r="FG148" s="16" t="str">
        <f t="shared" si="252"/>
        <v>1</v>
      </c>
    </row>
    <row r="149" spans="1:163" s="52" customFormat="1" ht="11.25" customHeight="1">
      <c r="A149" s="1040">
        <v>135</v>
      </c>
      <c r="B149" s="490"/>
      <c r="C149" s="490" t="str">
        <f t="shared" si="181"/>
        <v/>
      </c>
      <c r="D149" s="490"/>
      <c r="E149" s="1040"/>
      <c r="F149" s="255"/>
      <c r="G149" s="1038"/>
      <c r="H149" s="1038"/>
      <c r="I149" s="1323"/>
      <c r="J149" s="24"/>
      <c r="K149" s="24"/>
      <c r="L149" s="24"/>
      <c r="M149" s="24"/>
      <c r="N149" s="24"/>
      <c r="O149" s="24"/>
      <c r="P149" s="101" t="str">
        <f t="shared" si="182"/>
        <v>MP</v>
      </c>
      <c r="Q149" s="493" t="str">
        <f t="shared" ref="Q149:Q212" si="255">IF(BA149*BB149*BC149&gt;0,(BA149*BB149*BC149)/1728,"")</f>
        <v/>
      </c>
      <c r="R149" s="101"/>
      <c r="S149" s="257" t="e">
        <f t="shared" si="176"/>
        <v>#DIV/0!</v>
      </c>
      <c r="T149" s="1503">
        <f t="shared" si="253"/>
        <v>0</v>
      </c>
      <c r="U149" s="1477"/>
      <c r="V149" s="258"/>
      <c r="W149" s="102"/>
      <c r="X149" s="400">
        <f t="shared" si="215"/>
        <v>0</v>
      </c>
      <c r="Y149" s="913"/>
      <c r="Z149" s="299">
        <f t="shared" si="177"/>
        <v>0</v>
      </c>
      <c r="AA149" s="259">
        <f>ROUND(IFERROR(SUM($AI$6/$AI$7*Q149/O149)+('Inbound Freight New'!$A$3*CZ149/R149),0),2)</f>
        <v>0</v>
      </c>
      <c r="AB149" s="260">
        <f t="shared" si="183"/>
        <v>0</v>
      </c>
      <c r="AC149" s="259">
        <f t="shared" si="216"/>
        <v>0</v>
      </c>
      <c r="AD149" s="261"/>
      <c r="AE149" s="260">
        <f t="shared" si="184"/>
        <v>0</v>
      </c>
      <c r="AF149" s="262">
        <f t="shared" si="217"/>
        <v>0</v>
      </c>
      <c r="AG149" s="263">
        <f t="shared" si="185"/>
        <v>0</v>
      </c>
      <c r="AH149" s="316">
        <f t="shared" si="218"/>
        <v>0.02</v>
      </c>
      <c r="AI149" s="262">
        <f t="shared" si="219"/>
        <v>0</v>
      </c>
      <c r="AJ149" s="703">
        <f t="shared" si="220"/>
        <v>0</v>
      </c>
      <c r="AK149" s="1302">
        <f t="shared" si="221"/>
        <v>0</v>
      </c>
      <c r="AL149" s="703">
        <f t="shared" si="222"/>
        <v>0.02</v>
      </c>
      <c r="AM149" s="262">
        <f t="shared" si="178"/>
        <v>0</v>
      </c>
      <c r="AN149" s="102"/>
      <c r="AO149" s="102"/>
      <c r="AP149" s="264">
        <f t="shared" si="186"/>
        <v>0</v>
      </c>
      <c r="AQ149" s="265">
        <f t="shared" si="179"/>
        <v>0</v>
      </c>
      <c r="AR149" s="266">
        <f t="shared" si="223"/>
        <v>0</v>
      </c>
      <c r="AS149" s="265">
        <f t="shared" si="180"/>
        <v>0</v>
      </c>
      <c r="AT149" s="267">
        <f t="shared" si="187"/>
        <v>0</v>
      </c>
      <c r="AU149" s="268"/>
      <c r="AV149" s="267"/>
      <c r="AW149" s="24"/>
      <c r="AX149" s="24"/>
      <c r="AY149" s="487"/>
      <c r="AZ149" s="270"/>
      <c r="BA149" s="256"/>
      <c r="BB149" s="256"/>
      <c r="BC149" s="256"/>
      <c r="BD149" s="256"/>
      <c r="BE149" s="490"/>
      <c r="BF149" s="490" t="str">
        <f t="shared" si="254"/>
        <v/>
      </c>
      <c r="BG149" s="493" t="str">
        <f t="shared" si="188"/>
        <v/>
      </c>
      <c r="BH149" s="490"/>
      <c r="BI149" s="490"/>
      <c r="BJ149" s="490"/>
      <c r="BK149" s="490"/>
      <c r="BL149" s="490"/>
      <c r="BM149" s="490"/>
      <c r="BN149" s="319"/>
      <c r="BO149" s="319"/>
      <c r="BP149" s="319"/>
      <c r="BQ149" s="319" t="str">
        <f t="shared" si="189"/>
        <v/>
      </c>
      <c r="BR149" s="439" t="str">
        <f t="shared" si="224"/>
        <v/>
      </c>
      <c r="BS149" s="439" t="str">
        <f t="shared" si="225"/>
        <v/>
      </c>
      <c r="BT149" s="439" t="str">
        <f t="shared" si="226"/>
        <v/>
      </c>
      <c r="BU149" s="440" t="str">
        <f t="shared" si="248"/>
        <v/>
      </c>
      <c r="BV149" s="440" t="str">
        <f t="shared" si="249"/>
        <v/>
      </c>
      <c r="BW149" s="440" t="str">
        <f t="shared" si="250"/>
        <v/>
      </c>
      <c r="BX149" s="440" t="str">
        <f t="shared" si="251"/>
        <v/>
      </c>
      <c r="BY149" s="440" t="str">
        <f t="shared" si="190"/>
        <v/>
      </c>
      <c r="BZ149" s="440" t="str">
        <f t="shared" si="191"/>
        <v/>
      </c>
      <c r="CA149" s="440" t="str">
        <f t="shared" si="192"/>
        <v/>
      </c>
      <c r="CB149" s="663" t="str">
        <f t="shared" si="227"/>
        <v/>
      </c>
      <c r="CC149" s="663" t="str">
        <f t="shared" si="228"/>
        <v/>
      </c>
      <c r="CD149" s="663" t="str">
        <f t="shared" si="229"/>
        <v/>
      </c>
      <c r="CE149" s="663" t="str">
        <f t="shared" si="230"/>
        <v/>
      </c>
      <c r="CF149" s="663" t="str">
        <f t="shared" si="231"/>
        <v/>
      </c>
      <c r="CG149" s="439" t="str">
        <f t="shared" si="232"/>
        <v/>
      </c>
      <c r="CH149" s="440"/>
      <c r="CI149" s="440"/>
      <c r="CJ149" s="440"/>
      <c r="CK149" s="440"/>
      <c r="CL149" s="440"/>
      <c r="CM149" s="440"/>
      <c r="CN149" s="729" t="str">
        <f t="shared" si="233"/>
        <v/>
      </c>
      <c r="CO149" s="729" t="str">
        <f t="shared" si="234"/>
        <v/>
      </c>
      <c r="CP149" s="729" t="str">
        <f t="shared" si="235"/>
        <v/>
      </c>
      <c r="CQ149" s="729" t="str">
        <f t="shared" si="236"/>
        <v/>
      </c>
      <c r="CR149" s="729" t="str">
        <f t="shared" si="237"/>
        <v/>
      </c>
      <c r="CS149" s="729" t="str">
        <f t="shared" si="238"/>
        <v/>
      </c>
      <c r="CT149" s="729" t="str">
        <f t="shared" si="239"/>
        <v/>
      </c>
      <c r="CU149" s="729" t="str">
        <f t="shared" si="240"/>
        <v/>
      </c>
      <c r="CV149" s="729" t="str">
        <f t="shared" si="241"/>
        <v/>
      </c>
      <c r="CW149" s="16" t="str">
        <f t="shared" si="242"/>
        <v/>
      </c>
      <c r="CX149" s="16" t="str">
        <f t="shared" si="243"/>
        <v/>
      </c>
      <c r="CY149" s="16" t="str">
        <f t="shared" si="244"/>
        <v/>
      </c>
      <c r="CZ149" s="650">
        <f t="shared" si="245"/>
        <v>0</v>
      </c>
      <c r="DB149" s="652"/>
      <c r="DC149" s="655">
        <f t="shared" si="193"/>
        <v>0</v>
      </c>
      <c r="DD149" s="654" t="str">
        <f t="shared" si="194"/>
        <v/>
      </c>
      <c r="DE149" s="650">
        <f t="shared" si="195"/>
        <v>0</v>
      </c>
      <c r="EG149" s="16">
        <f>IFERROR(VLOOKUP(B149,'SUBCATS INTERNAL USE'!A:D,3,0),10000)</f>
        <v>10000</v>
      </c>
      <c r="EH149" s="16">
        <f t="shared" si="196"/>
        <v>10000</v>
      </c>
      <c r="EI149" s="16">
        <f t="shared" si="197"/>
        <v>1</v>
      </c>
      <c r="EJ149" s="16">
        <f t="shared" si="247"/>
        <v>19</v>
      </c>
      <c r="EK149" s="16">
        <f>IFERROR(VLOOKUP(B149,'SUBCATS INTERNAL USE'!G:I,3,0), 10000)</f>
        <v>10000</v>
      </c>
      <c r="EN149" s="163">
        <f t="shared" si="198"/>
        <v>1</v>
      </c>
      <c r="EO149" s="163">
        <f t="shared" si="199"/>
        <v>1</v>
      </c>
      <c r="EP149" s="163">
        <f t="shared" si="200"/>
        <v>1</v>
      </c>
      <c r="EQ149" s="163">
        <f t="shared" si="201"/>
        <v>1</v>
      </c>
      <c r="ER149" s="163">
        <f t="shared" si="202"/>
        <v>1</v>
      </c>
      <c r="ES149" s="163">
        <f t="shared" si="203"/>
        <v>1</v>
      </c>
      <c r="ET149" s="163">
        <f t="shared" si="204"/>
        <v>1</v>
      </c>
      <c r="EU149" s="163">
        <f t="shared" si="205"/>
        <v>1</v>
      </c>
      <c r="EV149" s="163">
        <f t="shared" si="206"/>
        <v>0</v>
      </c>
      <c r="EW149" s="163">
        <f t="shared" si="207"/>
        <v>1</v>
      </c>
      <c r="EX149" s="163">
        <f t="shared" si="208"/>
        <v>1</v>
      </c>
      <c r="EY149" s="163">
        <f t="shared" si="209"/>
        <v>1</v>
      </c>
      <c r="EZ149" s="163">
        <f t="shared" si="210"/>
        <v>1</v>
      </c>
      <c r="FA149" s="163">
        <f t="shared" si="211"/>
        <v>1</v>
      </c>
      <c r="FB149" s="163">
        <f t="shared" si="212"/>
        <v>1</v>
      </c>
      <c r="FC149" s="163">
        <f t="shared" si="213"/>
        <v>14</v>
      </c>
      <c r="FD149" s="163">
        <f t="shared" si="214"/>
        <v>0</v>
      </c>
      <c r="FF149" s="16">
        <f t="shared" si="246"/>
        <v>0</v>
      </c>
      <c r="FG149" s="16" t="str">
        <f t="shared" si="252"/>
        <v>1</v>
      </c>
    </row>
    <row r="150" spans="1:163" s="52" customFormat="1" ht="11.25" customHeight="1">
      <c r="A150" s="1040">
        <v>136</v>
      </c>
      <c r="B150" s="490"/>
      <c r="C150" s="490" t="str">
        <f t="shared" si="181"/>
        <v/>
      </c>
      <c r="D150" s="490"/>
      <c r="E150" s="1040"/>
      <c r="F150" s="255"/>
      <c r="G150" s="1038"/>
      <c r="H150" s="1038"/>
      <c r="I150" s="1323"/>
      <c r="J150" s="24"/>
      <c r="K150" s="24"/>
      <c r="L150" s="24"/>
      <c r="M150" s="24"/>
      <c r="N150" s="24"/>
      <c r="O150" s="24"/>
      <c r="P150" s="101" t="str">
        <f t="shared" si="182"/>
        <v>MP</v>
      </c>
      <c r="Q150" s="493" t="str">
        <f t="shared" si="255"/>
        <v/>
      </c>
      <c r="R150" s="101"/>
      <c r="S150" s="257" t="e">
        <f t="shared" si="176"/>
        <v>#DIV/0!</v>
      </c>
      <c r="T150" s="1503">
        <f t="shared" si="253"/>
        <v>0</v>
      </c>
      <c r="U150" s="1477"/>
      <c r="V150" s="258"/>
      <c r="W150" s="102"/>
      <c r="X150" s="400">
        <f t="shared" si="215"/>
        <v>0</v>
      </c>
      <c r="Y150" s="913"/>
      <c r="Z150" s="299">
        <f t="shared" si="177"/>
        <v>0</v>
      </c>
      <c r="AA150" s="259">
        <f>ROUND(IFERROR(SUM($AI$6/$AI$7*Q150/O150)+('Inbound Freight New'!$A$3*CZ150/R150),0),2)</f>
        <v>0</v>
      </c>
      <c r="AB150" s="260">
        <f t="shared" si="183"/>
        <v>0</v>
      </c>
      <c r="AC150" s="259">
        <f t="shared" si="216"/>
        <v>0</v>
      </c>
      <c r="AD150" s="261"/>
      <c r="AE150" s="260">
        <f t="shared" si="184"/>
        <v>0</v>
      </c>
      <c r="AF150" s="262">
        <f t="shared" si="217"/>
        <v>0</v>
      </c>
      <c r="AG150" s="263">
        <f t="shared" si="185"/>
        <v>0</v>
      </c>
      <c r="AH150" s="316">
        <f t="shared" si="218"/>
        <v>0.02</v>
      </c>
      <c r="AI150" s="262">
        <f t="shared" si="219"/>
        <v>0</v>
      </c>
      <c r="AJ150" s="703">
        <f t="shared" si="220"/>
        <v>0</v>
      </c>
      <c r="AK150" s="1302">
        <f t="shared" si="221"/>
        <v>0</v>
      </c>
      <c r="AL150" s="703">
        <f t="shared" si="222"/>
        <v>0.02</v>
      </c>
      <c r="AM150" s="262">
        <f t="shared" si="178"/>
        <v>0</v>
      </c>
      <c r="AN150" s="102"/>
      <c r="AO150" s="102"/>
      <c r="AP150" s="264">
        <f t="shared" si="186"/>
        <v>0</v>
      </c>
      <c r="AQ150" s="265">
        <f t="shared" si="179"/>
        <v>0</v>
      </c>
      <c r="AR150" s="266">
        <f t="shared" si="223"/>
        <v>0</v>
      </c>
      <c r="AS150" s="265">
        <f t="shared" si="180"/>
        <v>0</v>
      </c>
      <c r="AT150" s="267">
        <f t="shared" si="187"/>
        <v>0</v>
      </c>
      <c r="AU150" s="268"/>
      <c r="AV150" s="267"/>
      <c r="AW150" s="24"/>
      <c r="AX150" s="24"/>
      <c r="AY150" s="487"/>
      <c r="AZ150" s="270"/>
      <c r="BA150" s="256"/>
      <c r="BB150" s="256"/>
      <c r="BC150" s="256"/>
      <c r="BD150" s="256"/>
      <c r="BE150" s="490"/>
      <c r="BF150" s="490" t="str">
        <f t="shared" si="254"/>
        <v/>
      </c>
      <c r="BG150" s="493" t="str">
        <f t="shared" si="188"/>
        <v/>
      </c>
      <c r="BH150" s="490"/>
      <c r="BI150" s="490"/>
      <c r="BJ150" s="490"/>
      <c r="BK150" s="490"/>
      <c r="BL150" s="490"/>
      <c r="BM150" s="490"/>
      <c r="BN150" s="319"/>
      <c r="BO150" s="319"/>
      <c r="BP150" s="319"/>
      <c r="BQ150" s="319" t="str">
        <f t="shared" si="189"/>
        <v/>
      </c>
      <c r="BR150" s="439" t="str">
        <f t="shared" si="224"/>
        <v/>
      </c>
      <c r="BS150" s="439" t="str">
        <f t="shared" si="225"/>
        <v/>
      </c>
      <c r="BT150" s="439" t="str">
        <f t="shared" si="226"/>
        <v/>
      </c>
      <c r="BU150" s="440" t="str">
        <f t="shared" si="248"/>
        <v/>
      </c>
      <c r="BV150" s="440" t="str">
        <f t="shared" si="249"/>
        <v/>
      </c>
      <c r="BW150" s="440" t="str">
        <f t="shared" si="250"/>
        <v/>
      </c>
      <c r="BX150" s="440" t="str">
        <f t="shared" si="251"/>
        <v/>
      </c>
      <c r="BY150" s="440" t="str">
        <f t="shared" si="190"/>
        <v/>
      </c>
      <c r="BZ150" s="440" t="str">
        <f t="shared" si="191"/>
        <v/>
      </c>
      <c r="CA150" s="440" t="str">
        <f t="shared" si="192"/>
        <v/>
      </c>
      <c r="CB150" s="663" t="str">
        <f t="shared" si="227"/>
        <v/>
      </c>
      <c r="CC150" s="663" t="str">
        <f t="shared" si="228"/>
        <v/>
      </c>
      <c r="CD150" s="663" t="str">
        <f t="shared" si="229"/>
        <v/>
      </c>
      <c r="CE150" s="663" t="str">
        <f t="shared" si="230"/>
        <v/>
      </c>
      <c r="CF150" s="663" t="str">
        <f t="shared" si="231"/>
        <v/>
      </c>
      <c r="CG150" s="439" t="str">
        <f t="shared" si="232"/>
        <v/>
      </c>
      <c r="CH150" s="440"/>
      <c r="CI150" s="440"/>
      <c r="CJ150" s="440"/>
      <c r="CK150" s="440"/>
      <c r="CL150" s="440"/>
      <c r="CM150" s="440"/>
      <c r="CN150" s="729" t="str">
        <f t="shared" si="233"/>
        <v/>
      </c>
      <c r="CO150" s="729" t="str">
        <f t="shared" si="234"/>
        <v/>
      </c>
      <c r="CP150" s="729" t="str">
        <f t="shared" si="235"/>
        <v/>
      </c>
      <c r="CQ150" s="729" t="str">
        <f t="shared" si="236"/>
        <v/>
      </c>
      <c r="CR150" s="729" t="str">
        <f t="shared" si="237"/>
        <v/>
      </c>
      <c r="CS150" s="729" t="str">
        <f t="shared" si="238"/>
        <v/>
      </c>
      <c r="CT150" s="729" t="str">
        <f t="shared" si="239"/>
        <v/>
      </c>
      <c r="CU150" s="729" t="str">
        <f t="shared" si="240"/>
        <v/>
      </c>
      <c r="CV150" s="729" t="str">
        <f t="shared" si="241"/>
        <v/>
      </c>
      <c r="CW150" s="16" t="str">
        <f t="shared" si="242"/>
        <v/>
      </c>
      <c r="CX150" s="16" t="str">
        <f t="shared" si="243"/>
        <v/>
      </c>
      <c r="CY150" s="16" t="str">
        <f t="shared" si="244"/>
        <v/>
      </c>
      <c r="CZ150" s="650">
        <f t="shared" si="245"/>
        <v>0</v>
      </c>
      <c r="DB150" s="652"/>
      <c r="DC150" s="655">
        <f t="shared" si="193"/>
        <v>0</v>
      </c>
      <c r="DD150" s="654" t="str">
        <f t="shared" si="194"/>
        <v/>
      </c>
      <c r="DE150" s="650">
        <f t="shared" si="195"/>
        <v>0</v>
      </c>
      <c r="EG150" s="16">
        <f>IFERROR(VLOOKUP(B150,'SUBCATS INTERNAL USE'!A:D,3,0),10000)</f>
        <v>10000</v>
      </c>
      <c r="EH150" s="16">
        <f t="shared" si="196"/>
        <v>10000</v>
      </c>
      <c r="EI150" s="16">
        <f t="shared" si="197"/>
        <v>1</v>
      </c>
      <c r="EJ150" s="16">
        <f t="shared" si="247"/>
        <v>19</v>
      </c>
      <c r="EK150" s="16">
        <f>IFERROR(VLOOKUP(B150,'SUBCATS INTERNAL USE'!G:I,3,0), 10000)</f>
        <v>10000</v>
      </c>
      <c r="EN150" s="163">
        <f t="shared" si="198"/>
        <v>1</v>
      </c>
      <c r="EO150" s="163">
        <f t="shared" si="199"/>
        <v>1</v>
      </c>
      <c r="EP150" s="163">
        <f t="shared" si="200"/>
        <v>1</v>
      </c>
      <c r="EQ150" s="163">
        <f t="shared" si="201"/>
        <v>1</v>
      </c>
      <c r="ER150" s="163">
        <f t="shared" si="202"/>
        <v>1</v>
      </c>
      <c r="ES150" s="163">
        <f t="shared" si="203"/>
        <v>1</v>
      </c>
      <c r="ET150" s="163">
        <f t="shared" si="204"/>
        <v>1</v>
      </c>
      <c r="EU150" s="163">
        <f t="shared" si="205"/>
        <v>1</v>
      </c>
      <c r="EV150" s="163">
        <f t="shared" si="206"/>
        <v>0</v>
      </c>
      <c r="EW150" s="163">
        <f t="shared" si="207"/>
        <v>1</v>
      </c>
      <c r="EX150" s="163">
        <f t="shared" si="208"/>
        <v>1</v>
      </c>
      <c r="EY150" s="163">
        <f t="shared" si="209"/>
        <v>1</v>
      </c>
      <c r="EZ150" s="163">
        <f t="shared" si="210"/>
        <v>1</v>
      </c>
      <c r="FA150" s="163">
        <f t="shared" si="211"/>
        <v>1</v>
      </c>
      <c r="FB150" s="163">
        <f t="shared" si="212"/>
        <v>1</v>
      </c>
      <c r="FC150" s="163">
        <f t="shared" si="213"/>
        <v>14</v>
      </c>
      <c r="FD150" s="163">
        <f t="shared" si="214"/>
        <v>0</v>
      </c>
      <c r="FF150" s="16">
        <f t="shared" si="246"/>
        <v>0</v>
      </c>
      <c r="FG150" s="16" t="str">
        <f t="shared" si="252"/>
        <v>1</v>
      </c>
    </row>
    <row r="151" spans="1:163" s="52" customFormat="1" ht="11.25" customHeight="1">
      <c r="A151" s="1040">
        <v>137</v>
      </c>
      <c r="B151" s="490"/>
      <c r="C151" s="490" t="str">
        <f t="shared" si="181"/>
        <v/>
      </c>
      <c r="D151" s="490"/>
      <c r="E151" s="1040"/>
      <c r="F151" s="255"/>
      <c r="G151" s="1038"/>
      <c r="H151" s="1038"/>
      <c r="I151" s="1323"/>
      <c r="J151" s="24"/>
      <c r="K151" s="24"/>
      <c r="L151" s="24"/>
      <c r="M151" s="24"/>
      <c r="N151" s="24"/>
      <c r="O151" s="24"/>
      <c r="P151" s="101" t="str">
        <f t="shared" si="182"/>
        <v>MP</v>
      </c>
      <c r="Q151" s="493" t="str">
        <f t="shared" si="255"/>
        <v/>
      </c>
      <c r="R151" s="101"/>
      <c r="S151" s="257" t="e">
        <f t="shared" si="176"/>
        <v>#DIV/0!</v>
      </c>
      <c r="T151" s="1503">
        <f t="shared" si="253"/>
        <v>0</v>
      </c>
      <c r="U151" s="1477"/>
      <c r="V151" s="258"/>
      <c r="W151" s="102"/>
      <c r="X151" s="400">
        <f t="shared" si="215"/>
        <v>0</v>
      </c>
      <c r="Y151" s="913"/>
      <c r="Z151" s="299">
        <f t="shared" si="177"/>
        <v>0</v>
      </c>
      <c r="AA151" s="259">
        <f>ROUND(IFERROR(SUM($AI$6/$AI$7*Q151/O151)+('Inbound Freight New'!$A$3*CZ151/R151),0),2)</f>
        <v>0</v>
      </c>
      <c r="AB151" s="260">
        <f t="shared" si="183"/>
        <v>0</v>
      </c>
      <c r="AC151" s="259">
        <f t="shared" si="216"/>
        <v>0</v>
      </c>
      <c r="AD151" s="261"/>
      <c r="AE151" s="260">
        <f t="shared" si="184"/>
        <v>0</v>
      </c>
      <c r="AF151" s="262">
        <f t="shared" si="217"/>
        <v>0</v>
      </c>
      <c r="AG151" s="263">
        <f t="shared" si="185"/>
        <v>0</v>
      </c>
      <c r="AH151" s="316">
        <f t="shared" si="218"/>
        <v>0.02</v>
      </c>
      <c r="AI151" s="262">
        <f t="shared" si="219"/>
        <v>0</v>
      </c>
      <c r="AJ151" s="703">
        <f t="shared" si="220"/>
        <v>0</v>
      </c>
      <c r="AK151" s="1302">
        <f t="shared" si="221"/>
        <v>0</v>
      </c>
      <c r="AL151" s="703">
        <f t="shared" si="222"/>
        <v>0.02</v>
      </c>
      <c r="AM151" s="262">
        <f t="shared" si="178"/>
        <v>0</v>
      </c>
      <c r="AN151" s="102"/>
      <c r="AO151" s="102"/>
      <c r="AP151" s="264">
        <f t="shared" si="186"/>
        <v>0</v>
      </c>
      <c r="AQ151" s="265">
        <f t="shared" si="179"/>
        <v>0</v>
      </c>
      <c r="AR151" s="266">
        <f t="shared" si="223"/>
        <v>0</v>
      </c>
      <c r="AS151" s="265">
        <f t="shared" si="180"/>
        <v>0</v>
      </c>
      <c r="AT151" s="267">
        <f t="shared" si="187"/>
        <v>0</v>
      </c>
      <c r="AU151" s="268"/>
      <c r="AV151" s="267"/>
      <c r="AW151" s="24"/>
      <c r="AX151" s="24"/>
      <c r="AY151" s="487"/>
      <c r="AZ151" s="270"/>
      <c r="BA151" s="256"/>
      <c r="BB151" s="256"/>
      <c r="BC151" s="256"/>
      <c r="BD151" s="256"/>
      <c r="BE151" s="490"/>
      <c r="BF151" s="490" t="str">
        <f t="shared" si="254"/>
        <v/>
      </c>
      <c r="BG151" s="493" t="str">
        <f t="shared" si="188"/>
        <v/>
      </c>
      <c r="BH151" s="490"/>
      <c r="BI151" s="490"/>
      <c r="BJ151" s="490"/>
      <c r="BK151" s="490"/>
      <c r="BL151" s="490"/>
      <c r="BM151" s="490"/>
      <c r="BN151" s="319"/>
      <c r="BO151" s="319"/>
      <c r="BP151" s="319"/>
      <c r="BQ151" s="319" t="str">
        <f t="shared" si="189"/>
        <v/>
      </c>
      <c r="BR151" s="439" t="str">
        <f t="shared" si="224"/>
        <v/>
      </c>
      <c r="BS151" s="439" t="str">
        <f t="shared" si="225"/>
        <v/>
      </c>
      <c r="BT151" s="439" t="str">
        <f t="shared" si="226"/>
        <v/>
      </c>
      <c r="BU151" s="440" t="str">
        <f t="shared" si="248"/>
        <v/>
      </c>
      <c r="BV151" s="440" t="str">
        <f t="shared" si="249"/>
        <v/>
      </c>
      <c r="BW151" s="440" t="str">
        <f t="shared" si="250"/>
        <v/>
      </c>
      <c r="BX151" s="440" t="str">
        <f t="shared" si="251"/>
        <v/>
      </c>
      <c r="BY151" s="440" t="str">
        <f t="shared" si="190"/>
        <v/>
      </c>
      <c r="BZ151" s="440" t="str">
        <f t="shared" si="191"/>
        <v/>
      </c>
      <c r="CA151" s="440" t="str">
        <f t="shared" si="192"/>
        <v/>
      </c>
      <c r="CB151" s="663" t="str">
        <f t="shared" si="227"/>
        <v/>
      </c>
      <c r="CC151" s="663" t="str">
        <f t="shared" si="228"/>
        <v/>
      </c>
      <c r="CD151" s="663" t="str">
        <f t="shared" si="229"/>
        <v/>
      </c>
      <c r="CE151" s="663" t="str">
        <f t="shared" si="230"/>
        <v/>
      </c>
      <c r="CF151" s="663" t="str">
        <f t="shared" si="231"/>
        <v/>
      </c>
      <c r="CG151" s="439" t="str">
        <f t="shared" si="232"/>
        <v/>
      </c>
      <c r="CH151" s="440"/>
      <c r="CI151" s="440"/>
      <c r="CJ151" s="440"/>
      <c r="CK151" s="440"/>
      <c r="CL151" s="440"/>
      <c r="CM151" s="440"/>
      <c r="CN151" s="729" t="str">
        <f t="shared" si="233"/>
        <v/>
      </c>
      <c r="CO151" s="729" t="str">
        <f t="shared" si="234"/>
        <v/>
      </c>
      <c r="CP151" s="729" t="str">
        <f t="shared" si="235"/>
        <v/>
      </c>
      <c r="CQ151" s="729" t="str">
        <f t="shared" si="236"/>
        <v/>
      </c>
      <c r="CR151" s="729" t="str">
        <f t="shared" si="237"/>
        <v/>
      </c>
      <c r="CS151" s="729" t="str">
        <f t="shared" si="238"/>
        <v/>
      </c>
      <c r="CT151" s="729" t="str">
        <f t="shared" si="239"/>
        <v/>
      </c>
      <c r="CU151" s="729" t="str">
        <f t="shared" si="240"/>
        <v/>
      </c>
      <c r="CV151" s="729" t="str">
        <f t="shared" si="241"/>
        <v/>
      </c>
      <c r="CW151" s="16" t="str">
        <f t="shared" si="242"/>
        <v/>
      </c>
      <c r="CX151" s="16" t="str">
        <f t="shared" si="243"/>
        <v/>
      </c>
      <c r="CY151" s="16" t="str">
        <f t="shared" si="244"/>
        <v/>
      </c>
      <c r="CZ151" s="650">
        <f t="shared" si="245"/>
        <v>0</v>
      </c>
      <c r="DB151" s="652"/>
      <c r="DC151" s="655">
        <f t="shared" si="193"/>
        <v>0</v>
      </c>
      <c r="DD151" s="654" t="str">
        <f t="shared" si="194"/>
        <v/>
      </c>
      <c r="DE151" s="650">
        <f t="shared" si="195"/>
        <v>0</v>
      </c>
      <c r="EG151" s="16">
        <f>IFERROR(VLOOKUP(B151,'SUBCATS INTERNAL USE'!A:D,3,0),10000)</f>
        <v>10000</v>
      </c>
      <c r="EH151" s="16">
        <f t="shared" si="196"/>
        <v>10000</v>
      </c>
      <c r="EI151" s="16">
        <f t="shared" si="197"/>
        <v>1</v>
      </c>
      <c r="EJ151" s="16">
        <f t="shared" si="247"/>
        <v>19</v>
      </c>
      <c r="EK151" s="16">
        <f>IFERROR(VLOOKUP(B151,'SUBCATS INTERNAL USE'!G:I,3,0), 10000)</f>
        <v>10000</v>
      </c>
      <c r="EN151" s="163">
        <f t="shared" si="198"/>
        <v>1</v>
      </c>
      <c r="EO151" s="163">
        <f t="shared" si="199"/>
        <v>1</v>
      </c>
      <c r="EP151" s="163">
        <f t="shared" si="200"/>
        <v>1</v>
      </c>
      <c r="EQ151" s="163">
        <f t="shared" si="201"/>
        <v>1</v>
      </c>
      <c r="ER151" s="163">
        <f t="shared" si="202"/>
        <v>1</v>
      </c>
      <c r="ES151" s="163">
        <f t="shared" si="203"/>
        <v>1</v>
      </c>
      <c r="ET151" s="163">
        <f t="shared" si="204"/>
        <v>1</v>
      </c>
      <c r="EU151" s="163">
        <f t="shared" si="205"/>
        <v>1</v>
      </c>
      <c r="EV151" s="163">
        <f t="shared" si="206"/>
        <v>0</v>
      </c>
      <c r="EW151" s="163">
        <f t="shared" si="207"/>
        <v>1</v>
      </c>
      <c r="EX151" s="163">
        <f t="shared" si="208"/>
        <v>1</v>
      </c>
      <c r="EY151" s="163">
        <f t="shared" si="209"/>
        <v>1</v>
      </c>
      <c r="EZ151" s="163">
        <f t="shared" si="210"/>
        <v>1</v>
      </c>
      <c r="FA151" s="163">
        <f t="shared" si="211"/>
        <v>1</v>
      </c>
      <c r="FB151" s="163">
        <f t="shared" si="212"/>
        <v>1</v>
      </c>
      <c r="FC151" s="163">
        <f t="shared" si="213"/>
        <v>14</v>
      </c>
      <c r="FD151" s="163">
        <f t="shared" si="214"/>
        <v>0</v>
      </c>
      <c r="FF151" s="16">
        <f t="shared" si="246"/>
        <v>0</v>
      </c>
      <c r="FG151" s="16" t="str">
        <f t="shared" si="252"/>
        <v>1</v>
      </c>
    </row>
    <row r="152" spans="1:163" s="52" customFormat="1" ht="11.25" customHeight="1">
      <c r="A152" s="1040">
        <v>138</v>
      </c>
      <c r="B152" s="490"/>
      <c r="C152" s="490" t="str">
        <f t="shared" si="181"/>
        <v/>
      </c>
      <c r="D152" s="490"/>
      <c r="E152" s="1040"/>
      <c r="F152" s="255"/>
      <c r="G152" s="1038"/>
      <c r="H152" s="1038"/>
      <c r="I152" s="1323"/>
      <c r="J152" s="24"/>
      <c r="K152" s="24"/>
      <c r="L152" s="24"/>
      <c r="M152" s="24"/>
      <c r="N152" s="24"/>
      <c r="O152" s="24"/>
      <c r="P152" s="101" t="str">
        <f t="shared" si="182"/>
        <v>MP</v>
      </c>
      <c r="Q152" s="493" t="str">
        <f t="shared" si="255"/>
        <v/>
      </c>
      <c r="R152" s="101"/>
      <c r="S152" s="257" t="e">
        <f t="shared" si="176"/>
        <v>#DIV/0!</v>
      </c>
      <c r="T152" s="1503">
        <f t="shared" si="253"/>
        <v>0</v>
      </c>
      <c r="U152" s="1477"/>
      <c r="V152" s="258"/>
      <c r="W152" s="102"/>
      <c r="X152" s="400">
        <f t="shared" si="215"/>
        <v>0</v>
      </c>
      <c r="Y152" s="913"/>
      <c r="Z152" s="299">
        <f t="shared" si="177"/>
        <v>0</v>
      </c>
      <c r="AA152" s="259">
        <f>ROUND(IFERROR(SUM($AI$6/$AI$7*Q152/O152)+('Inbound Freight New'!$A$3*CZ152/R152),0),2)</f>
        <v>0</v>
      </c>
      <c r="AB152" s="260">
        <f t="shared" si="183"/>
        <v>0</v>
      </c>
      <c r="AC152" s="259">
        <f t="shared" si="216"/>
        <v>0</v>
      </c>
      <c r="AD152" s="261"/>
      <c r="AE152" s="260">
        <f t="shared" si="184"/>
        <v>0</v>
      </c>
      <c r="AF152" s="262">
        <f t="shared" si="217"/>
        <v>0</v>
      </c>
      <c r="AG152" s="263">
        <f t="shared" si="185"/>
        <v>0</v>
      </c>
      <c r="AH152" s="316">
        <f t="shared" si="218"/>
        <v>0.02</v>
      </c>
      <c r="AI152" s="262">
        <f t="shared" si="219"/>
        <v>0</v>
      </c>
      <c r="AJ152" s="703">
        <f t="shared" si="220"/>
        <v>0</v>
      </c>
      <c r="AK152" s="1302">
        <f t="shared" si="221"/>
        <v>0</v>
      </c>
      <c r="AL152" s="703">
        <f t="shared" si="222"/>
        <v>0.02</v>
      </c>
      <c r="AM152" s="262">
        <f t="shared" si="178"/>
        <v>0</v>
      </c>
      <c r="AN152" s="102"/>
      <c r="AO152" s="102"/>
      <c r="AP152" s="264">
        <f t="shared" si="186"/>
        <v>0</v>
      </c>
      <c r="AQ152" s="265">
        <f t="shared" si="179"/>
        <v>0</v>
      </c>
      <c r="AR152" s="266">
        <f t="shared" si="223"/>
        <v>0</v>
      </c>
      <c r="AS152" s="265">
        <f t="shared" si="180"/>
        <v>0</v>
      </c>
      <c r="AT152" s="267">
        <f t="shared" si="187"/>
        <v>0</v>
      </c>
      <c r="AU152" s="268"/>
      <c r="AV152" s="267"/>
      <c r="AW152" s="24"/>
      <c r="AX152" s="24"/>
      <c r="AY152" s="487"/>
      <c r="AZ152" s="270"/>
      <c r="BA152" s="256"/>
      <c r="BB152" s="256"/>
      <c r="BC152" s="256"/>
      <c r="BD152" s="256"/>
      <c r="BE152" s="490"/>
      <c r="BF152" s="490" t="str">
        <f t="shared" si="254"/>
        <v/>
      </c>
      <c r="BG152" s="493" t="str">
        <f t="shared" si="188"/>
        <v/>
      </c>
      <c r="BH152" s="490"/>
      <c r="BI152" s="490"/>
      <c r="BJ152" s="490"/>
      <c r="BK152" s="490"/>
      <c r="BL152" s="490"/>
      <c r="BM152" s="490"/>
      <c r="BN152" s="319"/>
      <c r="BO152" s="319"/>
      <c r="BP152" s="319"/>
      <c r="BQ152" s="319" t="str">
        <f t="shared" si="189"/>
        <v/>
      </c>
      <c r="BR152" s="439" t="str">
        <f t="shared" si="224"/>
        <v/>
      </c>
      <c r="BS152" s="439" t="str">
        <f t="shared" si="225"/>
        <v/>
      </c>
      <c r="BT152" s="439" t="str">
        <f t="shared" si="226"/>
        <v/>
      </c>
      <c r="BU152" s="440" t="str">
        <f t="shared" si="248"/>
        <v/>
      </c>
      <c r="BV152" s="440" t="str">
        <f t="shared" si="249"/>
        <v/>
      </c>
      <c r="BW152" s="440" t="str">
        <f t="shared" si="250"/>
        <v/>
      </c>
      <c r="BX152" s="440" t="str">
        <f t="shared" si="251"/>
        <v/>
      </c>
      <c r="BY152" s="440" t="str">
        <f t="shared" si="190"/>
        <v/>
      </c>
      <c r="BZ152" s="440" t="str">
        <f t="shared" si="191"/>
        <v/>
      </c>
      <c r="CA152" s="440" t="str">
        <f t="shared" si="192"/>
        <v/>
      </c>
      <c r="CB152" s="663" t="str">
        <f t="shared" si="227"/>
        <v/>
      </c>
      <c r="CC152" s="663" t="str">
        <f t="shared" si="228"/>
        <v/>
      </c>
      <c r="CD152" s="663" t="str">
        <f t="shared" si="229"/>
        <v/>
      </c>
      <c r="CE152" s="663" t="str">
        <f t="shared" si="230"/>
        <v/>
      </c>
      <c r="CF152" s="663" t="str">
        <f t="shared" si="231"/>
        <v/>
      </c>
      <c r="CG152" s="439" t="str">
        <f t="shared" si="232"/>
        <v/>
      </c>
      <c r="CH152" s="440"/>
      <c r="CI152" s="440"/>
      <c r="CJ152" s="440"/>
      <c r="CK152" s="440"/>
      <c r="CL152" s="440"/>
      <c r="CM152" s="440"/>
      <c r="CN152" s="729" t="str">
        <f t="shared" si="233"/>
        <v/>
      </c>
      <c r="CO152" s="729" t="str">
        <f t="shared" si="234"/>
        <v/>
      </c>
      <c r="CP152" s="729" t="str">
        <f t="shared" si="235"/>
        <v/>
      </c>
      <c r="CQ152" s="729" t="str">
        <f t="shared" si="236"/>
        <v/>
      </c>
      <c r="CR152" s="729" t="str">
        <f t="shared" si="237"/>
        <v/>
      </c>
      <c r="CS152" s="729" t="str">
        <f t="shared" si="238"/>
        <v/>
      </c>
      <c r="CT152" s="729" t="str">
        <f t="shared" si="239"/>
        <v/>
      </c>
      <c r="CU152" s="729" t="str">
        <f t="shared" si="240"/>
        <v/>
      </c>
      <c r="CV152" s="729" t="str">
        <f t="shared" si="241"/>
        <v/>
      </c>
      <c r="CW152" s="16" t="str">
        <f t="shared" si="242"/>
        <v/>
      </c>
      <c r="CX152" s="16" t="str">
        <f t="shared" si="243"/>
        <v/>
      </c>
      <c r="CY152" s="16" t="str">
        <f t="shared" si="244"/>
        <v/>
      </c>
      <c r="CZ152" s="650">
        <f t="shared" si="245"/>
        <v>0</v>
      </c>
      <c r="DB152" s="652"/>
      <c r="DC152" s="655">
        <f t="shared" si="193"/>
        <v>0</v>
      </c>
      <c r="DD152" s="654" t="str">
        <f t="shared" si="194"/>
        <v/>
      </c>
      <c r="DE152" s="650">
        <f t="shared" si="195"/>
        <v>0</v>
      </c>
      <c r="EG152" s="16">
        <f>IFERROR(VLOOKUP(B152,'SUBCATS INTERNAL USE'!A:D,3,0),10000)</f>
        <v>10000</v>
      </c>
      <c r="EH152" s="16">
        <f t="shared" si="196"/>
        <v>10000</v>
      </c>
      <c r="EI152" s="16">
        <f t="shared" si="197"/>
        <v>1</v>
      </c>
      <c r="EJ152" s="16">
        <f t="shared" si="247"/>
        <v>19</v>
      </c>
      <c r="EK152" s="16">
        <f>IFERROR(VLOOKUP(B152,'SUBCATS INTERNAL USE'!G:I,3,0), 10000)</f>
        <v>10000</v>
      </c>
      <c r="EN152" s="163">
        <f t="shared" si="198"/>
        <v>1</v>
      </c>
      <c r="EO152" s="163">
        <f t="shared" si="199"/>
        <v>1</v>
      </c>
      <c r="EP152" s="163">
        <f t="shared" si="200"/>
        <v>1</v>
      </c>
      <c r="EQ152" s="163">
        <f t="shared" si="201"/>
        <v>1</v>
      </c>
      <c r="ER152" s="163">
        <f t="shared" si="202"/>
        <v>1</v>
      </c>
      <c r="ES152" s="163">
        <f t="shared" si="203"/>
        <v>1</v>
      </c>
      <c r="ET152" s="163">
        <f t="shared" si="204"/>
        <v>1</v>
      </c>
      <c r="EU152" s="163">
        <f t="shared" si="205"/>
        <v>1</v>
      </c>
      <c r="EV152" s="163">
        <f t="shared" si="206"/>
        <v>0</v>
      </c>
      <c r="EW152" s="163">
        <f t="shared" si="207"/>
        <v>1</v>
      </c>
      <c r="EX152" s="163">
        <f t="shared" si="208"/>
        <v>1</v>
      </c>
      <c r="EY152" s="163">
        <f t="shared" si="209"/>
        <v>1</v>
      </c>
      <c r="EZ152" s="163">
        <f t="shared" si="210"/>
        <v>1</v>
      </c>
      <c r="FA152" s="163">
        <f t="shared" si="211"/>
        <v>1</v>
      </c>
      <c r="FB152" s="163">
        <f t="shared" si="212"/>
        <v>1</v>
      </c>
      <c r="FC152" s="163">
        <f t="shared" si="213"/>
        <v>14</v>
      </c>
      <c r="FD152" s="163">
        <f t="shared" si="214"/>
        <v>0</v>
      </c>
      <c r="FF152" s="16">
        <f t="shared" si="246"/>
        <v>0</v>
      </c>
      <c r="FG152" s="16" t="str">
        <f t="shared" si="252"/>
        <v>1</v>
      </c>
    </row>
    <row r="153" spans="1:163" s="52" customFormat="1" ht="11.25" customHeight="1">
      <c r="A153" s="1040">
        <v>139</v>
      </c>
      <c r="B153" s="490"/>
      <c r="C153" s="490" t="str">
        <f t="shared" si="181"/>
        <v/>
      </c>
      <c r="D153" s="490"/>
      <c r="E153" s="1040"/>
      <c r="F153" s="255"/>
      <c r="G153" s="1038"/>
      <c r="H153" s="1038"/>
      <c r="I153" s="1323"/>
      <c r="J153" s="24"/>
      <c r="K153" s="24"/>
      <c r="L153" s="24"/>
      <c r="M153" s="24"/>
      <c r="N153" s="24"/>
      <c r="O153" s="24"/>
      <c r="P153" s="101" t="str">
        <f t="shared" si="182"/>
        <v>MP</v>
      </c>
      <c r="Q153" s="493" t="str">
        <f t="shared" si="255"/>
        <v/>
      </c>
      <c r="R153" s="101"/>
      <c r="S153" s="257" t="e">
        <f t="shared" si="176"/>
        <v>#DIV/0!</v>
      </c>
      <c r="T153" s="1503">
        <f t="shared" si="253"/>
        <v>0</v>
      </c>
      <c r="U153" s="1477"/>
      <c r="V153" s="258"/>
      <c r="W153" s="102"/>
      <c r="X153" s="400">
        <f t="shared" si="215"/>
        <v>0</v>
      </c>
      <c r="Y153" s="913"/>
      <c r="Z153" s="299">
        <f t="shared" si="177"/>
        <v>0</v>
      </c>
      <c r="AA153" s="259">
        <f>ROUND(IFERROR(SUM($AI$6/$AI$7*Q153/O153)+('Inbound Freight New'!$A$3*CZ153/R153),0),2)</f>
        <v>0</v>
      </c>
      <c r="AB153" s="260">
        <f t="shared" si="183"/>
        <v>0</v>
      </c>
      <c r="AC153" s="259">
        <f t="shared" si="216"/>
        <v>0</v>
      </c>
      <c r="AD153" s="261"/>
      <c r="AE153" s="260">
        <f t="shared" si="184"/>
        <v>0</v>
      </c>
      <c r="AF153" s="262">
        <f t="shared" si="217"/>
        <v>0</v>
      </c>
      <c r="AG153" s="263">
        <f t="shared" si="185"/>
        <v>0</v>
      </c>
      <c r="AH153" s="316">
        <f t="shared" si="218"/>
        <v>0.02</v>
      </c>
      <c r="AI153" s="262">
        <f t="shared" si="219"/>
        <v>0</v>
      </c>
      <c r="AJ153" s="703">
        <f t="shared" si="220"/>
        <v>0</v>
      </c>
      <c r="AK153" s="1302">
        <f t="shared" si="221"/>
        <v>0</v>
      </c>
      <c r="AL153" s="703">
        <f t="shared" si="222"/>
        <v>0.02</v>
      </c>
      <c r="AM153" s="262">
        <f t="shared" si="178"/>
        <v>0</v>
      </c>
      <c r="AN153" s="102"/>
      <c r="AO153" s="102"/>
      <c r="AP153" s="264">
        <f t="shared" si="186"/>
        <v>0</v>
      </c>
      <c r="AQ153" s="265">
        <f t="shared" si="179"/>
        <v>0</v>
      </c>
      <c r="AR153" s="266">
        <f t="shared" si="223"/>
        <v>0</v>
      </c>
      <c r="AS153" s="265">
        <f t="shared" si="180"/>
        <v>0</v>
      </c>
      <c r="AT153" s="267">
        <f t="shared" si="187"/>
        <v>0</v>
      </c>
      <c r="AU153" s="268"/>
      <c r="AV153" s="267"/>
      <c r="AW153" s="24"/>
      <c r="AX153" s="24"/>
      <c r="AY153" s="487"/>
      <c r="AZ153" s="270"/>
      <c r="BA153" s="256"/>
      <c r="BB153" s="256"/>
      <c r="BC153" s="256"/>
      <c r="BD153" s="256"/>
      <c r="BE153" s="490"/>
      <c r="BF153" s="490" t="str">
        <f t="shared" si="254"/>
        <v/>
      </c>
      <c r="BG153" s="493" t="str">
        <f t="shared" si="188"/>
        <v/>
      </c>
      <c r="BH153" s="490"/>
      <c r="BI153" s="490"/>
      <c r="BJ153" s="490"/>
      <c r="BK153" s="490"/>
      <c r="BL153" s="490"/>
      <c r="BM153" s="490"/>
      <c r="BN153" s="319"/>
      <c r="BO153" s="319"/>
      <c r="BP153" s="319"/>
      <c r="BQ153" s="319" t="str">
        <f t="shared" si="189"/>
        <v/>
      </c>
      <c r="BR153" s="439" t="str">
        <f t="shared" si="224"/>
        <v/>
      </c>
      <c r="BS153" s="439" t="str">
        <f t="shared" si="225"/>
        <v/>
      </c>
      <c r="BT153" s="439" t="str">
        <f t="shared" si="226"/>
        <v/>
      </c>
      <c r="BU153" s="440" t="str">
        <f t="shared" si="248"/>
        <v/>
      </c>
      <c r="BV153" s="440" t="str">
        <f t="shared" si="249"/>
        <v/>
      </c>
      <c r="BW153" s="440" t="str">
        <f t="shared" si="250"/>
        <v/>
      </c>
      <c r="BX153" s="440" t="str">
        <f t="shared" si="251"/>
        <v/>
      </c>
      <c r="BY153" s="440" t="str">
        <f t="shared" si="190"/>
        <v/>
      </c>
      <c r="BZ153" s="440" t="str">
        <f t="shared" si="191"/>
        <v/>
      </c>
      <c r="CA153" s="440" t="str">
        <f t="shared" si="192"/>
        <v/>
      </c>
      <c r="CB153" s="663" t="str">
        <f t="shared" si="227"/>
        <v/>
      </c>
      <c r="CC153" s="663" t="str">
        <f t="shared" si="228"/>
        <v/>
      </c>
      <c r="CD153" s="663" t="str">
        <f t="shared" si="229"/>
        <v/>
      </c>
      <c r="CE153" s="663" t="str">
        <f t="shared" si="230"/>
        <v/>
      </c>
      <c r="CF153" s="663" t="str">
        <f t="shared" si="231"/>
        <v/>
      </c>
      <c r="CG153" s="439" t="str">
        <f t="shared" si="232"/>
        <v/>
      </c>
      <c r="CH153" s="440"/>
      <c r="CI153" s="440"/>
      <c r="CJ153" s="440"/>
      <c r="CK153" s="440"/>
      <c r="CL153" s="440"/>
      <c r="CM153" s="440"/>
      <c r="CN153" s="729" t="str">
        <f t="shared" si="233"/>
        <v/>
      </c>
      <c r="CO153" s="729" t="str">
        <f t="shared" si="234"/>
        <v/>
      </c>
      <c r="CP153" s="729" t="str">
        <f t="shared" si="235"/>
        <v/>
      </c>
      <c r="CQ153" s="729" t="str">
        <f t="shared" si="236"/>
        <v/>
      </c>
      <c r="CR153" s="729" t="str">
        <f t="shared" si="237"/>
        <v/>
      </c>
      <c r="CS153" s="729" t="str">
        <f t="shared" si="238"/>
        <v/>
      </c>
      <c r="CT153" s="729" t="str">
        <f t="shared" si="239"/>
        <v/>
      </c>
      <c r="CU153" s="729" t="str">
        <f t="shared" si="240"/>
        <v/>
      </c>
      <c r="CV153" s="729" t="str">
        <f t="shared" si="241"/>
        <v/>
      </c>
      <c r="CW153" s="16" t="str">
        <f t="shared" si="242"/>
        <v/>
      </c>
      <c r="CX153" s="16" t="str">
        <f t="shared" si="243"/>
        <v/>
      </c>
      <c r="CY153" s="16" t="str">
        <f t="shared" si="244"/>
        <v/>
      </c>
      <c r="CZ153" s="650">
        <f t="shared" si="245"/>
        <v>0</v>
      </c>
      <c r="DB153" s="652"/>
      <c r="DC153" s="655">
        <f t="shared" si="193"/>
        <v>0</v>
      </c>
      <c r="DD153" s="654" t="str">
        <f t="shared" si="194"/>
        <v/>
      </c>
      <c r="DE153" s="650">
        <f t="shared" si="195"/>
        <v>0</v>
      </c>
      <c r="EG153" s="16">
        <f>IFERROR(VLOOKUP(B153,'SUBCATS INTERNAL USE'!A:D,3,0),10000)</f>
        <v>10000</v>
      </c>
      <c r="EH153" s="16">
        <f t="shared" si="196"/>
        <v>10000</v>
      </c>
      <c r="EI153" s="16">
        <f t="shared" si="197"/>
        <v>1</v>
      </c>
      <c r="EJ153" s="16">
        <f t="shared" si="247"/>
        <v>19</v>
      </c>
      <c r="EK153" s="16">
        <f>IFERROR(VLOOKUP(B153,'SUBCATS INTERNAL USE'!G:I,3,0), 10000)</f>
        <v>10000</v>
      </c>
      <c r="EN153" s="163">
        <f t="shared" si="198"/>
        <v>1</v>
      </c>
      <c r="EO153" s="163">
        <f t="shared" si="199"/>
        <v>1</v>
      </c>
      <c r="EP153" s="163">
        <f t="shared" si="200"/>
        <v>1</v>
      </c>
      <c r="EQ153" s="163">
        <f t="shared" si="201"/>
        <v>1</v>
      </c>
      <c r="ER153" s="163">
        <f t="shared" si="202"/>
        <v>1</v>
      </c>
      <c r="ES153" s="163">
        <f t="shared" si="203"/>
        <v>1</v>
      </c>
      <c r="ET153" s="163">
        <f t="shared" si="204"/>
        <v>1</v>
      </c>
      <c r="EU153" s="163">
        <f t="shared" si="205"/>
        <v>1</v>
      </c>
      <c r="EV153" s="163">
        <f t="shared" si="206"/>
        <v>0</v>
      </c>
      <c r="EW153" s="163">
        <f t="shared" si="207"/>
        <v>1</v>
      </c>
      <c r="EX153" s="163">
        <f t="shared" si="208"/>
        <v>1</v>
      </c>
      <c r="EY153" s="163">
        <f t="shared" si="209"/>
        <v>1</v>
      </c>
      <c r="EZ153" s="163">
        <f t="shared" si="210"/>
        <v>1</v>
      </c>
      <c r="FA153" s="163">
        <f t="shared" si="211"/>
        <v>1</v>
      </c>
      <c r="FB153" s="163">
        <f t="shared" si="212"/>
        <v>1</v>
      </c>
      <c r="FC153" s="163">
        <f t="shared" si="213"/>
        <v>14</v>
      </c>
      <c r="FD153" s="163">
        <f t="shared" si="214"/>
        <v>0</v>
      </c>
      <c r="FF153" s="16">
        <f t="shared" si="246"/>
        <v>0</v>
      </c>
      <c r="FG153" s="16" t="str">
        <f t="shared" si="252"/>
        <v>1</v>
      </c>
    </row>
    <row r="154" spans="1:163" s="52" customFormat="1" ht="11.25" customHeight="1">
      <c r="A154" s="1040">
        <v>140</v>
      </c>
      <c r="B154" s="490"/>
      <c r="C154" s="490" t="str">
        <f t="shared" si="181"/>
        <v/>
      </c>
      <c r="D154" s="490"/>
      <c r="E154" s="1040"/>
      <c r="F154" s="255"/>
      <c r="G154" s="1038"/>
      <c r="H154" s="1038"/>
      <c r="I154" s="1323"/>
      <c r="J154" s="24"/>
      <c r="K154" s="24"/>
      <c r="L154" s="24"/>
      <c r="M154" s="24"/>
      <c r="N154" s="24"/>
      <c r="O154" s="24"/>
      <c r="P154" s="101" t="str">
        <f t="shared" si="182"/>
        <v>MP</v>
      </c>
      <c r="Q154" s="493" t="str">
        <f t="shared" si="255"/>
        <v/>
      </c>
      <c r="R154" s="101"/>
      <c r="S154" s="257" t="e">
        <f t="shared" si="176"/>
        <v>#DIV/0!</v>
      </c>
      <c r="T154" s="1503">
        <f t="shared" si="253"/>
        <v>0</v>
      </c>
      <c r="U154" s="1477"/>
      <c r="V154" s="258"/>
      <c r="W154" s="102"/>
      <c r="X154" s="400">
        <f t="shared" si="215"/>
        <v>0</v>
      </c>
      <c r="Y154" s="913"/>
      <c r="Z154" s="299">
        <f t="shared" si="177"/>
        <v>0</v>
      </c>
      <c r="AA154" s="259">
        <f>ROUND(IFERROR(SUM($AI$6/$AI$7*Q154/O154)+('Inbound Freight New'!$A$3*CZ154/R154),0),2)</f>
        <v>0</v>
      </c>
      <c r="AB154" s="260">
        <f t="shared" si="183"/>
        <v>0</v>
      </c>
      <c r="AC154" s="259">
        <f t="shared" si="216"/>
        <v>0</v>
      </c>
      <c r="AD154" s="261"/>
      <c r="AE154" s="260">
        <f t="shared" si="184"/>
        <v>0</v>
      </c>
      <c r="AF154" s="262">
        <f t="shared" si="217"/>
        <v>0</v>
      </c>
      <c r="AG154" s="263">
        <f t="shared" si="185"/>
        <v>0</v>
      </c>
      <c r="AH154" s="316">
        <f t="shared" si="218"/>
        <v>0.02</v>
      </c>
      <c r="AI154" s="262">
        <f t="shared" si="219"/>
        <v>0</v>
      </c>
      <c r="AJ154" s="703">
        <f t="shared" si="220"/>
        <v>0</v>
      </c>
      <c r="AK154" s="1302">
        <f t="shared" si="221"/>
        <v>0</v>
      </c>
      <c r="AL154" s="703">
        <f t="shared" si="222"/>
        <v>0.02</v>
      </c>
      <c r="AM154" s="262">
        <f t="shared" si="178"/>
        <v>0</v>
      </c>
      <c r="AN154" s="102"/>
      <c r="AO154" s="102"/>
      <c r="AP154" s="264">
        <f t="shared" si="186"/>
        <v>0</v>
      </c>
      <c r="AQ154" s="265">
        <f t="shared" si="179"/>
        <v>0</v>
      </c>
      <c r="AR154" s="266">
        <f t="shared" si="223"/>
        <v>0</v>
      </c>
      <c r="AS154" s="265">
        <f t="shared" si="180"/>
        <v>0</v>
      </c>
      <c r="AT154" s="267">
        <f t="shared" si="187"/>
        <v>0</v>
      </c>
      <c r="AU154" s="268"/>
      <c r="AV154" s="267"/>
      <c r="AW154" s="24"/>
      <c r="AX154" s="24"/>
      <c r="AY154" s="487"/>
      <c r="AZ154" s="270"/>
      <c r="BA154" s="256"/>
      <c r="BB154" s="256"/>
      <c r="BC154" s="256"/>
      <c r="BD154" s="256"/>
      <c r="BE154" s="490"/>
      <c r="BF154" s="490" t="str">
        <f t="shared" si="254"/>
        <v/>
      </c>
      <c r="BG154" s="493" t="str">
        <f t="shared" si="188"/>
        <v/>
      </c>
      <c r="BH154" s="490"/>
      <c r="BI154" s="490"/>
      <c r="BJ154" s="490"/>
      <c r="BK154" s="490"/>
      <c r="BL154" s="490"/>
      <c r="BM154" s="490"/>
      <c r="BN154" s="319"/>
      <c r="BO154" s="319"/>
      <c r="BP154" s="319"/>
      <c r="BQ154" s="319" t="str">
        <f t="shared" si="189"/>
        <v/>
      </c>
      <c r="BR154" s="439" t="str">
        <f t="shared" si="224"/>
        <v/>
      </c>
      <c r="BS154" s="439" t="str">
        <f t="shared" si="225"/>
        <v/>
      </c>
      <c r="BT154" s="439" t="str">
        <f t="shared" si="226"/>
        <v/>
      </c>
      <c r="BU154" s="440" t="str">
        <f t="shared" si="248"/>
        <v/>
      </c>
      <c r="BV154" s="440" t="str">
        <f t="shared" si="249"/>
        <v/>
      </c>
      <c r="BW154" s="440" t="str">
        <f t="shared" si="250"/>
        <v/>
      </c>
      <c r="BX154" s="440" t="str">
        <f t="shared" si="251"/>
        <v/>
      </c>
      <c r="BY154" s="440" t="str">
        <f t="shared" si="190"/>
        <v/>
      </c>
      <c r="BZ154" s="440" t="str">
        <f t="shared" si="191"/>
        <v/>
      </c>
      <c r="CA154" s="440" t="str">
        <f t="shared" si="192"/>
        <v/>
      </c>
      <c r="CB154" s="663" t="str">
        <f t="shared" si="227"/>
        <v/>
      </c>
      <c r="CC154" s="663" t="str">
        <f t="shared" si="228"/>
        <v/>
      </c>
      <c r="CD154" s="663" t="str">
        <f t="shared" si="229"/>
        <v/>
      </c>
      <c r="CE154" s="663" t="str">
        <f t="shared" si="230"/>
        <v/>
      </c>
      <c r="CF154" s="663" t="str">
        <f t="shared" si="231"/>
        <v/>
      </c>
      <c r="CG154" s="439" t="str">
        <f t="shared" si="232"/>
        <v/>
      </c>
      <c r="CH154" s="440"/>
      <c r="CI154" s="440"/>
      <c r="CJ154" s="440"/>
      <c r="CK154" s="440"/>
      <c r="CL154" s="440"/>
      <c r="CM154" s="440"/>
      <c r="CN154" s="729" t="str">
        <f t="shared" si="233"/>
        <v/>
      </c>
      <c r="CO154" s="729" t="str">
        <f t="shared" si="234"/>
        <v/>
      </c>
      <c r="CP154" s="729" t="str">
        <f t="shared" si="235"/>
        <v/>
      </c>
      <c r="CQ154" s="729" t="str">
        <f t="shared" si="236"/>
        <v/>
      </c>
      <c r="CR154" s="729" t="str">
        <f t="shared" si="237"/>
        <v/>
      </c>
      <c r="CS154" s="729" t="str">
        <f t="shared" si="238"/>
        <v/>
      </c>
      <c r="CT154" s="729" t="str">
        <f t="shared" si="239"/>
        <v/>
      </c>
      <c r="CU154" s="729" t="str">
        <f t="shared" si="240"/>
        <v/>
      </c>
      <c r="CV154" s="729" t="str">
        <f t="shared" si="241"/>
        <v/>
      </c>
      <c r="CW154" s="16" t="str">
        <f t="shared" si="242"/>
        <v/>
      </c>
      <c r="CX154" s="16" t="str">
        <f t="shared" si="243"/>
        <v/>
      </c>
      <c r="CY154" s="16" t="str">
        <f t="shared" si="244"/>
        <v/>
      </c>
      <c r="CZ154" s="650">
        <f t="shared" si="245"/>
        <v>0</v>
      </c>
      <c r="DB154" s="652"/>
      <c r="DC154" s="655">
        <f t="shared" si="193"/>
        <v>0</v>
      </c>
      <c r="DD154" s="654" t="str">
        <f t="shared" si="194"/>
        <v/>
      </c>
      <c r="DE154" s="650">
        <f t="shared" si="195"/>
        <v>0</v>
      </c>
      <c r="EG154" s="16">
        <f>IFERROR(VLOOKUP(B154,'SUBCATS INTERNAL USE'!A:D,3,0),10000)</f>
        <v>10000</v>
      </c>
      <c r="EH154" s="16">
        <f t="shared" si="196"/>
        <v>10000</v>
      </c>
      <c r="EI154" s="16">
        <f t="shared" si="197"/>
        <v>1</v>
      </c>
      <c r="EJ154" s="16">
        <f t="shared" si="247"/>
        <v>19</v>
      </c>
      <c r="EK154" s="16">
        <f>IFERROR(VLOOKUP(B154,'SUBCATS INTERNAL USE'!G:I,3,0), 10000)</f>
        <v>10000</v>
      </c>
      <c r="EN154" s="163">
        <f t="shared" si="198"/>
        <v>1</v>
      </c>
      <c r="EO154" s="163">
        <f t="shared" si="199"/>
        <v>1</v>
      </c>
      <c r="EP154" s="163">
        <f t="shared" si="200"/>
        <v>1</v>
      </c>
      <c r="EQ154" s="163">
        <f t="shared" si="201"/>
        <v>1</v>
      </c>
      <c r="ER154" s="163">
        <f t="shared" si="202"/>
        <v>1</v>
      </c>
      <c r="ES154" s="163">
        <f t="shared" si="203"/>
        <v>1</v>
      </c>
      <c r="ET154" s="163">
        <f t="shared" si="204"/>
        <v>1</v>
      </c>
      <c r="EU154" s="163">
        <f t="shared" si="205"/>
        <v>1</v>
      </c>
      <c r="EV154" s="163">
        <f t="shared" si="206"/>
        <v>0</v>
      </c>
      <c r="EW154" s="163">
        <f t="shared" si="207"/>
        <v>1</v>
      </c>
      <c r="EX154" s="163">
        <f t="shared" si="208"/>
        <v>1</v>
      </c>
      <c r="EY154" s="163">
        <f t="shared" si="209"/>
        <v>1</v>
      </c>
      <c r="EZ154" s="163">
        <f t="shared" si="210"/>
        <v>1</v>
      </c>
      <c r="FA154" s="163">
        <f t="shared" si="211"/>
        <v>1</v>
      </c>
      <c r="FB154" s="163">
        <f t="shared" si="212"/>
        <v>1</v>
      </c>
      <c r="FC154" s="163">
        <f t="shared" si="213"/>
        <v>14</v>
      </c>
      <c r="FD154" s="163">
        <f t="shared" si="214"/>
        <v>0</v>
      </c>
      <c r="FF154" s="16">
        <f t="shared" si="246"/>
        <v>0</v>
      </c>
      <c r="FG154" s="16" t="str">
        <f t="shared" si="252"/>
        <v>1</v>
      </c>
    </row>
    <row r="155" spans="1:163" s="52" customFormat="1" ht="11.25" customHeight="1">
      <c r="A155" s="1040">
        <v>141</v>
      </c>
      <c r="B155" s="490"/>
      <c r="C155" s="490" t="str">
        <f t="shared" si="181"/>
        <v/>
      </c>
      <c r="D155" s="490"/>
      <c r="E155" s="1040"/>
      <c r="F155" s="255"/>
      <c r="G155" s="1038"/>
      <c r="H155" s="1038"/>
      <c r="I155" s="1323"/>
      <c r="J155" s="24"/>
      <c r="K155" s="24"/>
      <c r="L155" s="24"/>
      <c r="M155" s="24"/>
      <c r="N155" s="24"/>
      <c r="O155" s="24"/>
      <c r="P155" s="101" t="str">
        <f t="shared" si="182"/>
        <v>MP</v>
      </c>
      <c r="Q155" s="493" t="str">
        <f t="shared" si="255"/>
        <v/>
      </c>
      <c r="R155" s="101"/>
      <c r="S155" s="257" t="e">
        <f t="shared" si="176"/>
        <v>#DIV/0!</v>
      </c>
      <c r="T155" s="1503">
        <f t="shared" si="253"/>
        <v>0</v>
      </c>
      <c r="U155" s="1477"/>
      <c r="V155" s="258"/>
      <c r="W155" s="102"/>
      <c r="X155" s="400">
        <f t="shared" si="215"/>
        <v>0</v>
      </c>
      <c r="Y155" s="913"/>
      <c r="Z155" s="299">
        <f t="shared" si="177"/>
        <v>0</v>
      </c>
      <c r="AA155" s="259">
        <f>ROUND(IFERROR(SUM($AI$6/$AI$7*Q155/O155)+('Inbound Freight New'!$A$3*CZ155/R155),0),2)</f>
        <v>0</v>
      </c>
      <c r="AB155" s="260">
        <f t="shared" si="183"/>
        <v>0</v>
      </c>
      <c r="AC155" s="259">
        <f t="shared" si="216"/>
        <v>0</v>
      </c>
      <c r="AD155" s="261"/>
      <c r="AE155" s="260">
        <f t="shared" si="184"/>
        <v>0</v>
      </c>
      <c r="AF155" s="262">
        <f t="shared" si="217"/>
        <v>0</v>
      </c>
      <c r="AG155" s="263">
        <f t="shared" si="185"/>
        <v>0</v>
      </c>
      <c r="AH155" s="316">
        <f t="shared" si="218"/>
        <v>0.02</v>
      </c>
      <c r="AI155" s="262">
        <f t="shared" si="219"/>
        <v>0</v>
      </c>
      <c r="AJ155" s="703">
        <f t="shared" si="220"/>
        <v>0</v>
      </c>
      <c r="AK155" s="1302">
        <f t="shared" si="221"/>
        <v>0</v>
      </c>
      <c r="AL155" s="703">
        <f t="shared" si="222"/>
        <v>0.02</v>
      </c>
      <c r="AM155" s="262">
        <f t="shared" si="178"/>
        <v>0</v>
      </c>
      <c r="AN155" s="102"/>
      <c r="AO155" s="102"/>
      <c r="AP155" s="264">
        <f t="shared" si="186"/>
        <v>0</v>
      </c>
      <c r="AQ155" s="265">
        <f t="shared" si="179"/>
        <v>0</v>
      </c>
      <c r="AR155" s="266">
        <f t="shared" si="223"/>
        <v>0</v>
      </c>
      <c r="AS155" s="265">
        <f t="shared" si="180"/>
        <v>0</v>
      </c>
      <c r="AT155" s="267">
        <f t="shared" si="187"/>
        <v>0</v>
      </c>
      <c r="AU155" s="268"/>
      <c r="AV155" s="267"/>
      <c r="AW155" s="24"/>
      <c r="AX155" s="24"/>
      <c r="AY155" s="487"/>
      <c r="AZ155" s="270"/>
      <c r="BA155" s="256"/>
      <c r="BB155" s="256"/>
      <c r="BC155" s="256"/>
      <c r="BD155" s="256"/>
      <c r="BE155" s="490"/>
      <c r="BF155" s="490" t="str">
        <f t="shared" si="254"/>
        <v/>
      </c>
      <c r="BG155" s="493" t="str">
        <f t="shared" si="188"/>
        <v/>
      </c>
      <c r="BH155" s="490"/>
      <c r="BI155" s="490"/>
      <c r="BJ155" s="490"/>
      <c r="BK155" s="490"/>
      <c r="BL155" s="490"/>
      <c r="BM155" s="490"/>
      <c r="BN155" s="319"/>
      <c r="BO155" s="319"/>
      <c r="BP155" s="319"/>
      <c r="BQ155" s="319" t="str">
        <f t="shared" si="189"/>
        <v/>
      </c>
      <c r="BR155" s="439" t="str">
        <f t="shared" si="224"/>
        <v/>
      </c>
      <c r="BS155" s="439" t="str">
        <f t="shared" si="225"/>
        <v/>
      </c>
      <c r="BT155" s="439" t="str">
        <f t="shared" si="226"/>
        <v/>
      </c>
      <c r="BU155" s="440" t="str">
        <f t="shared" si="248"/>
        <v/>
      </c>
      <c r="BV155" s="440" t="str">
        <f t="shared" si="249"/>
        <v/>
      </c>
      <c r="BW155" s="440" t="str">
        <f t="shared" si="250"/>
        <v/>
      </c>
      <c r="BX155" s="440" t="str">
        <f t="shared" si="251"/>
        <v/>
      </c>
      <c r="BY155" s="440" t="str">
        <f t="shared" si="190"/>
        <v/>
      </c>
      <c r="BZ155" s="440" t="str">
        <f t="shared" si="191"/>
        <v/>
      </c>
      <c r="CA155" s="440" t="str">
        <f t="shared" si="192"/>
        <v/>
      </c>
      <c r="CB155" s="663" t="str">
        <f t="shared" si="227"/>
        <v/>
      </c>
      <c r="CC155" s="663" t="str">
        <f t="shared" si="228"/>
        <v/>
      </c>
      <c r="CD155" s="663" t="str">
        <f t="shared" si="229"/>
        <v/>
      </c>
      <c r="CE155" s="663" t="str">
        <f t="shared" si="230"/>
        <v/>
      </c>
      <c r="CF155" s="663" t="str">
        <f t="shared" si="231"/>
        <v/>
      </c>
      <c r="CG155" s="439" t="str">
        <f t="shared" si="232"/>
        <v/>
      </c>
      <c r="CH155" s="440"/>
      <c r="CI155" s="440"/>
      <c r="CJ155" s="440"/>
      <c r="CK155" s="440"/>
      <c r="CL155" s="440"/>
      <c r="CM155" s="440"/>
      <c r="CN155" s="729" t="str">
        <f t="shared" si="233"/>
        <v/>
      </c>
      <c r="CO155" s="729" t="str">
        <f t="shared" si="234"/>
        <v/>
      </c>
      <c r="CP155" s="729" t="str">
        <f t="shared" si="235"/>
        <v/>
      </c>
      <c r="CQ155" s="729" t="str">
        <f t="shared" si="236"/>
        <v/>
      </c>
      <c r="CR155" s="729" t="str">
        <f t="shared" si="237"/>
        <v/>
      </c>
      <c r="CS155" s="729" t="str">
        <f t="shared" si="238"/>
        <v/>
      </c>
      <c r="CT155" s="729" t="str">
        <f t="shared" si="239"/>
        <v/>
      </c>
      <c r="CU155" s="729" t="str">
        <f t="shared" si="240"/>
        <v/>
      </c>
      <c r="CV155" s="729" t="str">
        <f t="shared" si="241"/>
        <v/>
      </c>
      <c r="CW155" s="16" t="str">
        <f t="shared" si="242"/>
        <v/>
      </c>
      <c r="CX155" s="16" t="str">
        <f t="shared" si="243"/>
        <v/>
      </c>
      <c r="CY155" s="16" t="str">
        <f t="shared" si="244"/>
        <v/>
      </c>
      <c r="CZ155" s="650">
        <f t="shared" si="245"/>
        <v>0</v>
      </c>
      <c r="DB155" s="652"/>
      <c r="DC155" s="655">
        <f t="shared" si="193"/>
        <v>0</v>
      </c>
      <c r="DD155" s="654" t="str">
        <f t="shared" si="194"/>
        <v/>
      </c>
      <c r="DE155" s="650">
        <f t="shared" si="195"/>
        <v>0</v>
      </c>
      <c r="EG155" s="16">
        <f>IFERROR(VLOOKUP(B155,'SUBCATS INTERNAL USE'!A:D,3,0),10000)</f>
        <v>10000</v>
      </c>
      <c r="EH155" s="16">
        <f t="shared" si="196"/>
        <v>10000</v>
      </c>
      <c r="EI155" s="16">
        <f t="shared" si="197"/>
        <v>1</v>
      </c>
      <c r="EJ155" s="16">
        <f t="shared" si="247"/>
        <v>19</v>
      </c>
      <c r="EK155" s="16">
        <f>IFERROR(VLOOKUP(B155,'SUBCATS INTERNAL USE'!G:I,3,0), 10000)</f>
        <v>10000</v>
      </c>
      <c r="EN155" s="163">
        <f t="shared" si="198"/>
        <v>1</v>
      </c>
      <c r="EO155" s="163">
        <f t="shared" si="199"/>
        <v>1</v>
      </c>
      <c r="EP155" s="163">
        <f t="shared" si="200"/>
        <v>1</v>
      </c>
      <c r="EQ155" s="163">
        <f t="shared" si="201"/>
        <v>1</v>
      </c>
      <c r="ER155" s="163">
        <f t="shared" si="202"/>
        <v>1</v>
      </c>
      <c r="ES155" s="163">
        <f t="shared" si="203"/>
        <v>1</v>
      </c>
      <c r="ET155" s="163">
        <f t="shared" si="204"/>
        <v>1</v>
      </c>
      <c r="EU155" s="163">
        <f t="shared" si="205"/>
        <v>1</v>
      </c>
      <c r="EV155" s="163">
        <f t="shared" si="206"/>
        <v>0</v>
      </c>
      <c r="EW155" s="163">
        <f t="shared" si="207"/>
        <v>1</v>
      </c>
      <c r="EX155" s="163">
        <f t="shared" si="208"/>
        <v>1</v>
      </c>
      <c r="EY155" s="163">
        <f t="shared" si="209"/>
        <v>1</v>
      </c>
      <c r="EZ155" s="163">
        <f t="shared" si="210"/>
        <v>1</v>
      </c>
      <c r="FA155" s="163">
        <f t="shared" si="211"/>
        <v>1</v>
      </c>
      <c r="FB155" s="163">
        <f t="shared" si="212"/>
        <v>1</v>
      </c>
      <c r="FC155" s="163">
        <f t="shared" si="213"/>
        <v>14</v>
      </c>
      <c r="FD155" s="163">
        <f t="shared" si="214"/>
        <v>0</v>
      </c>
      <c r="FF155" s="16">
        <f t="shared" si="246"/>
        <v>0</v>
      </c>
      <c r="FG155" s="16" t="str">
        <f t="shared" si="252"/>
        <v>1</v>
      </c>
    </row>
    <row r="156" spans="1:163" s="52" customFormat="1" ht="11.25" customHeight="1">
      <c r="A156" s="1040">
        <v>142</v>
      </c>
      <c r="B156" s="490"/>
      <c r="C156" s="490" t="str">
        <f t="shared" si="181"/>
        <v/>
      </c>
      <c r="D156" s="490"/>
      <c r="E156" s="1040"/>
      <c r="F156" s="255"/>
      <c r="G156" s="1038"/>
      <c r="H156" s="1038"/>
      <c r="I156" s="1323"/>
      <c r="J156" s="24"/>
      <c r="K156" s="24"/>
      <c r="L156" s="24"/>
      <c r="M156" s="24"/>
      <c r="N156" s="24"/>
      <c r="O156" s="24"/>
      <c r="P156" s="101" t="str">
        <f t="shared" si="182"/>
        <v>MP</v>
      </c>
      <c r="Q156" s="493" t="str">
        <f t="shared" si="255"/>
        <v/>
      </c>
      <c r="R156" s="101"/>
      <c r="S156" s="257" t="e">
        <f t="shared" si="176"/>
        <v>#DIV/0!</v>
      </c>
      <c r="T156" s="1503">
        <f t="shared" si="253"/>
        <v>0</v>
      </c>
      <c r="U156" s="1477"/>
      <c r="V156" s="258"/>
      <c r="W156" s="102"/>
      <c r="X156" s="400">
        <f t="shared" si="215"/>
        <v>0</v>
      </c>
      <c r="Y156" s="913"/>
      <c r="Z156" s="299">
        <f t="shared" si="177"/>
        <v>0</v>
      </c>
      <c r="AA156" s="259">
        <f>ROUND(IFERROR(SUM($AI$6/$AI$7*Q156/O156)+('Inbound Freight New'!$A$3*CZ156/R156),0),2)</f>
        <v>0</v>
      </c>
      <c r="AB156" s="260">
        <f t="shared" si="183"/>
        <v>0</v>
      </c>
      <c r="AC156" s="259">
        <f t="shared" si="216"/>
        <v>0</v>
      </c>
      <c r="AD156" s="261"/>
      <c r="AE156" s="260">
        <f t="shared" si="184"/>
        <v>0</v>
      </c>
      <c r="AF156" s="262">
        <f t="shared" si="217"/>
        <v>0</v>
      </c>
      <c r="AG156" s="263">
        <f t="shared" si="185"/>
        <v>0</v>
      </c>
      <c r="AH156" s="316">
        <f t="shared" si="218"/>
        <v>0.02</v>
      </c>
      <c r="AI156" s="262">
        <f t="shared" si="219"/>
        <v>0</v>
      </c>
      <c r="AJ156" s="703">
        <f t="shared" si="220"/>
        <v>0</v>
      </c>
      <c r="AK156" s="1302">
        <f t="shared" si="221"/>
        <v>0</v>
      </c>
      <c r="AL156" s="703">
        <f t="shared" si="222"/>
        <v>0.02</v>
      </c>
      <c r="AM156" s="262">
        <f t="shared" si="178"/>
        <v>0</v>
      </c>
      <c r="AN156" s="102"/>
      <c r="AO156" s="102"/>
      <c r="AP156" s="264">
        <f t="shared" si="186"/>
        <v>0</v>
      </c>
      <c r="AQ156" s="265">
        <f t="shared" si="179"/>
        <v>0</v>
      </c>
      <c r="AR156" s="266">
        <f t="shared" si="223"/>
        <v>0</v>
      </c>
      <c r="AS156" s="265">
        <f t="shared" si="180"/>
        <v>0</v>
      </c>
      <c r="AT156" s="267">
        <f t="shared" si="187"/>
        <v>0</v>
      </c>
      <c r="AU156" s="268"/>
      <c r="AV156" s="267"/>
      <c r="AW156" s="24"/>
      <c r="AX156" s="24"/>
      <c r="AY156" s="487"/>
      <c r="AZ156" s="270"/>
      <c r="BA156" s="256"/>
      <c r="BB156" s="256"/>
      <c r="BC156" s="256"/>
      <c r="BD156" s="256"/>
      <c r="BE156" s="490"/>
      <c r="BF156" s="490" t="str">
        <f t="shared" si="254"/>
        <v/>
      </c>
      <c r="BG156" s="493" t="str">
        <f t="shared" si="188"/>
        <v/>
      </c>
      <c r="BH156" s="490"/>
      <c r="BI156" s="490"/>
      <c r="BJ156" s="490"/>
      <c r="BK156" s="490"/>
      <c r="BL156" s="490"/>
      <c r="BM156" s="490"/>
      <c r="BN156" s="319"/>
      <c r="BO156" s="319"/>
      <c r="BP156" s="319"/>
      <c r="BQ156" s="319" t="str">
        <f t="shared" si="189"/>
        <v/>
      </c>
      <c r="BR156" s="439" t="str">
        <f t="shared" si="224"/>
        <v/>
      </c>
      <c r="BS156" s="439" t="str">
        <f t="shared" si="225"/>
        <v/>
      </c>
      <c r="BT156" s="439" t="str">
        <f t="shared" si="226"/>
        <v/>
      </c>
      <c r="BU156" s="440" t="str">
        <f t="shared" si="248"/>
        <v/>
      </c>
      <c r="BV156" s="440" t="str">
        <f t="shared" si="249"/>
        <v/>
      </c>
      <c r="BW156" s="440" t="str">
        <f t="shared" si="250"/>
        <v/>
      </c>
      <c r="BX156" s="440" t="str">
        <f t="shared" si="251"/>
        <v/>
      </c>
      <c r="BY156" s="440" t="str">
        <f t="shared" si="190"/>
        <v/>
      </c>
      <c r="BZ156" s="440" t="str">
        <f t="shared" si="191"/>
        <v/>
      </c>
      <c r="CA156" s="440" t="str">
        <f t="shared" si="192"/>
        <v/>
      </c>
      <c r="CB156" s="663" t="str">
        <f t="shared" si="227"/>
        <v/>
      </c>
      <c r="CC156" s="663" t="str">
        <f t="shared" si="228"/>
        <v/>
      </c>
      <c r="CD156" s="663" t="str">
        <f t="shared" si="229"/>
        <v/>
      </c>
      <c r="CE156" s="663" t="str">
        <f t="shared" si="230"/>
        <v/>
      </c>
      <c r="CF156" s="663" t="str">
        <f t="shared" si="231"/>
        <v/>
      </c>
      <c r="CG156" s="439" t="str">
        <f t="shared" si="232"/>
        <v/>
      </c>
      <c r="CH156" s="440"/>
      <c r="CI156" s="440"/>
      <c r="CJ156" s="440"/>
      <c r="CK156" s="440"/>
      <c r="CL156" s="440"/>
      <c r="CM156" s="440"/>
      <c r="CN156" s="729" t="str">
        <f t="shared" si="233"/>
        <v/>
      </c>
      <c r="CO156" s="729" t="str">
        <f t="shared" si="234"/>
        <v/>
      </c>
      <c r="CP156" s="729" t="str">
        <f t="shared" si="235"/>
        <v/>
      </c>
      <c r="CQ156" s="729" t="str">
        <f t="shared" si="236"/>
        <v/>
      </c>
      <c r="CR156" s="729" t="str">
        <f t="shared" si="237"/>
        <v/>
      </c>
      <c r="CS156" s="729" t="str">
        <f t="shared" si="238"/>
        <v/>
      </c>
      <c r="CT156" s="729" t="str">
        <f t="shared" si="239"/>
        <v/>
      </c>
      <c r="CU156" s="729" t="str">
        <f t="shared" si="240"/>
        <v/>
      </c>
      <c r="CV156" s="729" t="str">
        <f t="shared" si="241"/>
        <v/>
      </c>
      <c r="CW156" s="16" t="str">
        <f t="shared" si="242"/>
        <v/>
      </c>
      <c r="CX156" s="16" t="str">
        <f t="shared" si="243"/>
        <v/>
      </c>
      <c r="CY156" s="16" t="str">
        <f t="shared" si="244"/>
        <v/>
      </c>
      <c r="CZ156" s="650">
        <f t="shared" si="245"/>
        <v>0</v>
      </c>
      <c r="DB156" s="652"/>
      <c r="DC156" s="655">
        <f t="shared" si="193"/>
        <v>0</v>
      </c>
      <c r="DD156" s="654" t="str">
        <f t="shared" si="194"/>
        <v/>
      </c>
      <c r="DE156" s="650">
        <f t="shared" si="195"/>
        <v>0</v>
      </c>
      <c r="EG156" s="16">
        <f>IFERROR(VLOOKUP(B156,'SUBCATS INTERNAL USE'!A:D,3,0),10000)</f>
        <v>10000</v>
      </c>
      <c r="EH156" s="16">
        <f t="shared" si="196"/>
        <v>10000</v>
      </c>
      <c r="EI156" s="16">
        <f t="shared" si="197"/>
        <v>1</v>
      </c>
      <c r="EJ156" s="16">
        <f t="shared" si="247"/>
        <v>19</v>
      </c>
      <c r="EK156" s="16">
        <f>IFERROR(VLOOKUP(B156,'SUBCATS INTERNAL USE'!G:I,3,0), 10000)</f>
        <v>10000</v>
      </c>
      <c r="EN156" s="163">
        <f t="shared" si="198"/>
        <v>1</v>
      </c>
      <c r="EO156" s="163">
        <f t="shared" si="199"/>
        <v>1</v>
      </c>
      <c r="EP156" s="163">
        <f t="shared" si="200"/>
        <v>1</v>
      </c>
      <c r="EQ156" s="163">
        <f t="shared" si="201"/>
        <v>1</v>
      </c>
      <c r="ER156" s="163">
        <f t="shared" si="202"/>
        <v>1</v>
      </c>
      <c r="ES156" s="163">
        <f t="shared" si="203"/>
        <v>1</v>
      </c>
      <c r="ET156" s="163">
        <f t="shared" si="204"/>
        <v>1</v>
      </c>
      <c r="EU156" s="163">
        <f t="shared" si="205"/>
        <v>1</v>
      </c>
      <c r="EV156" s="163">
        <f t="shared" si="206"/>
        <v>0</v>
      </c>
      <c r="EW156" s="163">
        <f t="shared" si="207"/>
        <v>1</v>
      </c>
      <c r="EX156" s="163">
        <f t="shared" si="208"/>
        <v>1</v>
      </c>
      <c r="EY156" s="163">
        <f t="shared" si="209"/>
        <v>1</v>
      </c>
      <c r="EZ156" s="163">
        <f t="shared" si="210"/>
        <v>1</v>
      </c>
      <c r="FA156" s="163">
        <f t="shared" si="211"/>
        <v>1</v>
      </c>
      <c r="FB156" s="163">
        <f t="shared" si="212"/>
        <v>1</v>
      </c>
      <c r="FC156" s="163">
        <f t="shared" si="213"/>
        <v>14</v>
      </c>
      <c r="FD156" s="163">
        <f t="shared" si="214"/>
        <v>0</v>
      </c>
      <c r="FF156" s="16">
        <f t="shared" si="246"/>
        <v>0</v>
      </c>
      <c r="FG156" s="16" t="str">
        <f t="shared" si="252"/>
        <v>1</v>
      </c>
    </row>
    <row r="157" spans="1:163" s="52" customFormat="1" ht="11.25" customHeight="1">
      <c r="A157" s="1040">
        <v>143</v>
      </c>
      <c r="B157" s="490"/>
      <c r="C157" s="490" t="str">
        <f t="shared" si="181"/>
        <v/>
      </c>
      <c r="D157" s="490"/>
      <c r="E157" s="1040"/>
      <c r="F157" s="255"/>
      <c r="G157" s="1038"/>
      <c r="H157" s="1038"/>
      <c r="I157" s="1323"/>
      <c r="J157" s="24"/>
      <c r="K157" s="24"/>
      <c r="L157" s="24"/>
      <c r="M157" s="24"/>
      <c r="N157" s="24"/>
      <c r="O157" s="24"/>
      <c r="P157" s="101" t="str">
        <f t="shared" si="182"/>
        <v>MP</v>
      </c>
      <c r="Q157" s="493" t="str">
        <f t="shared" si="255"/>
        <v/>
      </c>
      <c r="R157" s="101"/>
      <c r="S157" s="257" t="e">
        <f t="shared" si="176"/>
        <v>#DIV/0!</v>
      </c>
      <c r="T157" s="1503">
        <f t="shared" si="253"/>
        <v>0</v>
      </c>
      <c r="U157" s="1477"/>
      <c r="V157" s="258"/>
      <c r="W157" s="102"/>
      <c r="X157" s="400">
        <f t="shared" si="215"/>
        <v>0</v>
      </c>
      <c r="Y157" s="913"/>
      <c r="Z157" s="299">
        <f t="shared" si="177"/>
        <v>0</v>
      </c>
      <c r="AA157" s="259">
        <f>ROUND(IFERROR(SUM($AI$6/$AI$7*Q157/O157)+('Inbound Freight New'!$A$3*CZ157/R157),0),2)</f>
        <v>0</v>
      </c>
      <c r="AB157" s="260">
        <f t="shared" si="183"/>
        <v>0</v>
      </c>
      <c r="AC157" s="259">
        <f t="shared" si="216"/>
        <v>0</v>
      </c>
      <c r="AD157" s="261"/>
      <c r="AE157" s="260">
        <f t="shared" si="184"/>
        <v>0</v>
      </c>
      <c r="AF157" s="262">
        <f t="shared" si="217"/>
        <v>0</v>
      </c>
      <c r="AG157" s="263">
        <f t="shared" si="185"/>
        <v>0</v>
      </c>
      <c r="AH157" s="316">
        <f t="shared" si="218"/>
        <v>0.02</v>
      </c>
      <c r="AI157" s="262">
        <f t="shared" si="219"/>
        <v>0</v>
      </c>
      <c r="AJ157" s="703">
        <f t="shared" si="220"/>
        <v>0</v>
      </c>
      <c r="AK157" s="1302">
        <f t="shared" si="221"/>
        <v>0</v>
      </c>
      <c r="AL157" s="703">
        <f t="shared" si="222"/>
        <v>0.02</v>
      </c>
      <c r="AM157" s="262">
        <f t="shared" si="178"/>
        <v>0</v>
      </c>
      <c r="AN157" s="102"/>
      <c r="AO157" s="102"/>
      <c r="AP157" s="264">
        <f t="shared" si="186"/>
        <v>0</v>
      </c>
      <c r="AQ157" s="265">
        <f t="shared" si="179"/>
        <v>0</v>
      </c>
      <c r="AR157" s="266">
        <f t="shared" si="223"/>
        <v>0</v>
      </c>
      <c r="AS157" s="265">
        <f t="shared" si="180"/>
        <v>0</v>
      </c>
      <c r="AT157" s="267">
        <f t="shared" si="187"/>
        <v>0</v>
      </c>
      <c r="AU157" s="268"/>
      <c r="AV157" s="267"/>
      <c r="AW157" s="24"/>
      <c r="AX157" s="24"/>
      <c r="AY157" s="487"/>
      <c r="AZ157" s="270"/>
      <c r="BA157" s="256"/>
      <c r="BB157" s="256"/>
      <c r="BC157" s="256"/>
      <c r="BD157" s="256"/>
      <c r="BE157" s="490"/>
      <c r="BF157" s="490" t="str">
        <f t="shared" si="254"/>
        <v/>
      </c>
      <c r="BG157" s="493" t="str">
        <f t="shared" si="188"/>
        <v/>
      </c>
      <c r="BH157" s="490"/>
      <c r="BI157" s="490"/>
      <c r="BJ157" s="490"/>
      <c r="BK157" s="490"/>
      <c r="BL157" s="490"/>
      <c r="BM157" s="490"/>
      <c r="BN157" s="319"/>
      <c r="BO157" s="319"/>
      <c r="BP157" s="319"/>
      <c r="BQ157" s="319" t="str">
        <f t="shared" si="189"/>
        <v/>
      </c>
      <c r="BR157" s="439" t="str">
        <f t="shared" si="224"/>
        <v/>
      </c>
      <c r="BS157" s="439" t="str">
        <f t="shared" si="225"/>
        <v/>
      </c>
      <c r="BT157" s="439" t="str">
        <f t="shared" si="226"/>
        <v/>
      </c>
      <c r="BU157" s="440" t="str">
        <f t="shared" si="248"/>
        <v/>
      </c>
      <c r="BV157" s="440" t="str">
        <f t="shared" si="249"/>
        <v/>
      </c>
      <c r="BW157" s="440" t="str">
        <f t="shared" si="250"/>
        <v/>
      </c>
      <c r="BX157" s="440" t="str">
        <f t="shared" si="251"/>
        <v/>
      </c>
      <c r="BY157" s="440" t="str">
        <f t="shared" si="190"/>
        <v/>
      </c>
      <c r="BZ157" s="440" t="str">
        <f t="shared" si="191"/>
        <v/>
      </c>
      <c r="CA157" s="440" t="str">
        <f t="shared" si="192"/>
        <v/>
      </c>
      <c r="CB157" s="663" t="str">
        <f t="shared" si="227"/>
        <v/>
      </c>
      <c r="CC157" s="663" t="str">
        <f t="shared" si="228"/>
        <v/>
      </c>
      <c r="CD157" s="663" t="str">
        <f t="shared" si="229"/>
        <v/>
      </c>
      <c r="CE157" s="663" t="str">
        <f t="shared" si="230"/>
        <v/>
      </c>
      <c r="CF157" s="663" t="str">
        <f t="shared" si="231"/>
        <v/>
      </c>
      <c r="CG157" s="439" t="str">
        <f t="shared" si="232"/>
        <v/>
      </c>
      <c r="CH157" s="440"/>
      <c r="CI157" s="440"/>
      <c r="CJ157" s="440"/>
      <c r="CK157" s="440"/>
      <c r="CL157" s="440"/>
      <c r="CM157" s="440"/>
      <c r="CN157" s="729" t="str">
        <f t="shared" si="233"/>
        <v/>
      </c>
      <c r="CO157" s="729" t="str">
        <f t="shared" si="234"/>
        <v/>
      </c>
      <c r="CP157" s="729" t="str">
        <f t="shared" si="235"/>
        <v/>
      </c>
      <c r="CQ157" s="729" t="str">
        <f t="shared" si="236"/>
        <v/>
      </c>
      <c r="CR157" s="729" t="str">
        <f t="shared" si="237"/>
        <v/>
      </c>
      <c r="CS157" s="729" t="str">
        <f t="shared" si="238"/>
        <v/>
      </c>
      <c r="CT157" s="729" t="str">
        <f t="shared" si="239"/>
        <v/>
      </c>
      <c r="CU157" s="729" t="str">
        <f t="shared" si="240"/>
        <v/>
      </c>
      <c r="CV157" s="729" t="str">
        <f t="shared" si="241"/>
        <v/>
      </c>
      <c r="CW157" s="16" t="str">
        <f t="shared" si="242"/>
        <v/>
      </c>
      <c r="CX157" s="16" t="str">
        <f t="shared" si="243"/>
        <v/>
      </c>
      <c r="CY157" s="16" t="str">
        <f t="shared" si="244"/>
        <v/>
      </c>
      <c r="CZ157" s="650">
        <f t="shared" si="245"/>
        <v>0</v>
      </c>
      <c r="DB157" s="652"/>
      <c r="DC157" s="655">
        <f t="shared" si="193"/>
        <v>0</v>
      </c>
      <c r="DD157" s="654" t="str">
        <f t="shared" si="194"/>
        <v/>
      </c>
      <c r="DE157" s="650">
        <f t="shared" si="195"/>
        <v>0</v>
      </c>
      <c r="EG157" s="16">
        <f>IFERROR(VLOOKUP(B157,'SUBCATS INTERNAL USE'!A:D,3,0),10000)</f>
        <v>10000</v>
      </c>
      <c r="EH157" s="16">
        <f t="shared" si="196"/>
        <v>10000</v>
      </c>
      <c r="EI157" s="16">
        <f t="shared" si="197"/>
        <v>1</v>
      </c>
      <c r="EJ157" s="16">
        <f t="shared" si="247"/>
        <v>19</v>
      </c>
      <c r="EK157" s="16">
        <f>IFERROR(VLOOKUP(B157,'SUBCATS INTERNAL USE'!G:I,3,0), 10000)</f>
        <v>10000</v>
      </c>
      <c r="EN157" s="163">
        <f t="shared" si="198"/>
        <v>1</v>
      </c>
      <c r="EO157" s="163">
        <f t="shared" si="199"/>
        <v>1</v>
      </c>
      <c r="EP157" s="163">
        <f t="shared" si="200"/>
        <v>1</v>
      </c>
      <c r="EQ157" s="163">
        <f t="shared" si="201"/>
        <v>1</v>
      </c>
      <c r="ER157" s="163">
        <f t="shared" si="202"/>
        <v>1</v>
      </c>
      <c r="ES157" s="163">
        <f t="shared" si="203"/>
        <v>1</v>
      </c>
      <c r="ET157" s="163">
        <f t="shared" si="204"/>
        <v>1</v>
      </c>
      <c r="EU157" s="163">
        <f t="shared" si="205"/>
        <v>1</v>
      </c>
      <c r="EV157" s="163">
        <f t="shared" si="206"/>
        <v>0</v>
      </c>
      <c r="EW157" s="163">
        <f t="shared" si="207"/>
        <v>1</v>
      </c>
      <c r="EX157" s="163">
        <f t="shared" si="208"/>
        <v>1</v>
      </c>
      <c r="EY157" s="163">
        <f t="shared" si="209"/>
        <v>1</v>
      </c>
      <c r="EZ157" s="163">
        <f t="shared" si="210"/>
        <v>1</v>
      </c>
      <c r="FA157" s="163">
        <f t="shared" si="211"/>
        <v>1</v>
      </c>
      <c r="FB157" s="163">
        <f t="shared" si="212"/>
        <v>1</v>
      </c>
      <c r="FC157" s="163">
        <f t="shared" si="213"/>
        <v>14</v>
      </c>
      <c r="FD157" s="163">
        <f t="shared" si="214"/>
        <v>0</v>
      </c>
      <c r="FF157" s="16">
        <f t="shared" si="246"/>
        <v>0</v>
      </c>
      <c r="FG157" s="16" t="str">
        <f t="shared" si="252"/>
        <v>1</v>
      </c>
    </row>
    <row r="158" spans="1:163" s="52" customFormat="1" ht="11.25" customHeight="1">
      <c r="A158" s="1040">
        <v>144</v>
      </c>
      <c r="B158" s="490"/>
      <c r="C158" s="490" t="str">
        <f t="shared" si="181"/>
        <v/>
      </c>
      <c r="D158" s="490"/>
      <c r="E158" s="1040"/>
      <c r="F158" s="255"/>
      <c r="G158" s="1038"/>
      <c r="H158" s="1038"/>
      <c r="I158" s="1323"/>
      <c r="J158" s="24"/>
      <c r="K158" s="24"/>
      <c r="L158" s="24"/>
      <c r="M158" s="24"/>
      <c r="N158" s="24"/>
      <c r="O158" s="24"/>
      <c r="P158" s="101" t="str">
        <f t="shared" si="182"/>
        <v>MP</v>
      </c>
      <c r="Q158" s="493" t="str">
        <f t="shared" si="255"/>
        <v/>
      </c>
      <c r="R158" s="101"/>
      <c r="S158" s="257" t="e">
        <f t="shared" si="176"/>
        <v>#DIV/0!</v>
      </c>
      <c r="T158" s="1503">
        <f t="shared" si="253"/>
        <v>0</v>
      </c>
      <c r="U158" s="1477"/>
      <c r="V158" s="258"/>
      <c r="W158" s="102"/>
      <c r="X158" s="400">
        <f t="shared" si="215"/>
        <v>0</v>
      </c>
      <c r="Y158" s="913"/>
      <c r="Z158" s="299">
        <f t="shared" si="177"/>
        <v>0</v>
      </c>
      <c r="AA158" s="259">
        <f>ROUND(IFERROR(SUM($AI$6/$AI$7*Q158/O158)+('Inbound Freight New'!$A$3*CZ158/R158),0),2)</f>
        <v>0</v>
      </c>
      <c r="AB158" s="260">
        <f t="shared" si="183"/>
        <v>0</v>
      </c>
      <c r="AC158" s="259">
        <f t="shared" si="216"/>
        <v>0</v>
      </c>
      <c r="AD158" s="261"/>
      <c r="AE158" s="260">
        <f t="shared" si="184"/>
        <v>0</v>
      </c>
      <c r="AF158" s="262">
        <f t="shared" si="217"/>
        <v>0</v>
      </c>
      <c r="AG158" s="263">
        <f t="shared" si="185"/>
        <v>0</v>
      </c>
      <c r="AH158" s="316">
        <f t="shared" si="218"/>
        <v>0.02</v>
      </c>
      <c r="AI158" s="262">
        <f t="shared" si="219"/>
        <v>0</v>
      </c>
      <c r="AJ158" s="703">
        <f t="shared" si="220"/>
        <v>0</v>
      </c>
      <c r="AK158" s="1302">
        <f t="shared" si="221"/>
        <v>0</v>
      </c>
      <c r="AL158" s="703">
        <f t="shared" si="222"/>
        <v>0.02</v>
      </c>
      <c r="AM158" s="262">
        <f t="shared" si="178"/>
        <v>0</v>
      </c>
      <c r="AN158" s="102"/>
      <c r="AO158" s="102"/>
      <c r="AP158" s="264">
        <f t="shared" si="186"/>
        <v>0</v>
      </c>
      <c r="AQ158" s="265">
        <f t="shared" si="179"/>
        <v>0</v>
      </c>
      <c r="AR158" s="266">
        <f t="shared" si="223"/>
        <v>0</v>
      </c>
      <c r="AS158" s="265">
        <f t="shared" si="180"/>
        <v>0</v>
      </c>
      <c r="AT158" s="267">
        <f t="shared" si="187"/>
        <v>0</v>
      </c>
      <c r="AU158" s="268"/>
      <c r="AV158" s="267"/>
      <c r="AW158" s="24"/>
      <c r="AX158" s="24"/>
      <c r="AY158" s="487"/>
      <c r="AZ158" s="270"/>
      <c r="BA158" s="256"/>
      <c r="BB158" s="256"/>
      <c r="BC158" s="256"/>
      <c r="BD158" s="256"/>
      <c r="BE158" s="490"/>
      <c r="BF158" s="490" t="str">
        <f t="shared" si="254"/>
        <v/>
      </c>
      <c r="BG158" s="493" t="str">
        <f t="shared" si="188"/>
        <v/>
      </c>
      <c r="BH158" s="490"/>
      <c r="BI158" s="490"/>
      <c r="BJ158" s="490"/>
      <c r="BK158" s="490"/>
      <c r="BL158" s="490"/>
      <c r="BM158" s="490"/>
      <c r="BN158" s="319"/>
      <c r="BO158" s="319"/>
      <c r="BP158" s="319"/>
      <c r="BQ158" s="319" t="str">
        <f t="shared" si="189"/>
        <v/>
      </c>
      <c r="BR158" s="439" t="str">
        <f t="shared" si="224"/>
        <v/>
      </c>
      <c r="BS158" s="439" t="str">
        <f t="shared" si="225"/>
        <v/>
      </c>
      <c r="BT158" s="439" t="str">
        <f t="shared" si="226"/>
        <v/>
      </c>
      <c r="BU158" s="440" t="str">
        <f t="shared" si="248"/>
        <v/>
      </c>
      <c r="BV158" s="440" t="str">
        <f t="shared" si="249"/>
        <v/>
      </c>
      <c r="BW158" s="440" t="str">
        <f t="shared" si="250"/>
        <v/>
      </c>
      <c r="BX158" s="440" t="str">
        <f t="shared" si="251"/>
        <v/>
      </c>
      <c r="BY158" s="440" t="str">
        <f t="shared" si="190"/>
        <v/>
      </c>
      <c r="BZ158" s="440" t="str">
        <f t="shared" si="191"/>
        <v/>
      </c>
      <c r="CA158" s="440" t="str">
        <f t="shared" si="192"/>
        <v/>
      </c>
      <c r="CB158" s="663" t="str">
        <f t="shared" si="227"/>
        <v/>
      </c>
      <c r="CC158" s="663" t="str">
        <f t="shared" si="228"/>
        <v/>
      </c>
      <c r="CD158" s="663" t="str">
        <f t="shared" si="229"/>
        <v/>
      </c>
      <c r="CE158" s="663" t="str">
        <f t="shared" si="230"/>
        <v/>
      </c>
      <c r="CF158" s="663" t="str">
        <f t="shared" si="231"/>
        <v/>
      </c>
      <c r="CG158" s="439" t="str">
        <f t="shared" si="232"/>
        <v/>
      </c>
      <c r="CH158" s="440"/>
      <c r="CI158" s="440"/>
      <c r="CJ158" s="440"/>
      <c r="CK158" s="440"/>
      <c r="CL158" s="440"/>
      <c r="CM158" s="440"/>
      <c r="CN158" s="729" t="str">
        <f t="shared" si="233"/>
        <v/>
      </c>
      <c r="CO158" s="729" t="str">
        <f t="shared" si="234"/>
        <v/>
      </c>
      <c r="CP158" s="729" t="str">
        <f t="shared" si="235"/>
        <v/>
      </c>
      <c r="CQ158" s="729" t="str">
        <f t="shared" si="236"/>
        <v/>
      </c>
      <c r="CR158" s="729" t="str">
        <f t="shared" si="237"/>
        <v/>
      </c>
      <c r="CS158" s="729" t="str">
        <f t="shared" si="238"/>
        <v/>
      </c>
      <c r="CT158" s="729" t="str">
        <f t="shared" si="239"/>
        <v/>
      </c>
      <c r="CU158" s="729" t="str">
        <f t="shared" si="240"/>
        <v/>
      </c>
      <c r="CV158" s="729" t="str">
        <f t="shared" si="241"/>
        <v/>
      </c>
      <c r="CW158" s="16" t="str">
        <f t="shared" si="242"/>
        <v/>
      </c>
      <c r="CX158" s="16" t="str">
        <f t="shared" si="243"/>
        <v/>
      </c>
      <c r="CY158" s="16" t="str">
        <f t="shared" si="244"/>
        <v/>
      </c>
      <c r="CZ158" s="650">
        <f t="shared" si="245"/>
        <v>0</v>
      </c>
      <c r="DB158" s="652"/>
      <c r="DC158" s="655">
        <f t="shared" si="193"/>
        <v>0</v>
      </c>
      <c r="DD158" s="654" t="str">
        <f t="shared" si="194"/>
        <v/>
      </c>
      <c r="DE158" s="650">
        <f t="shared" si="195"/>
        <v>0</v>
      </c>
      <c r="EG158" s="16">
        <f>IFERROR(VLOOKUP(B158,'SUBCATS INTERNAL USE'!A:D,3,0),10000)</f>
        <v>10000</v>
      </c>
      <c r="EH158" s="16">
        <f t="shared" si="196"/>
        <v>10000</v>
      </c>
      <c r="EI158" s="16">
        <f t="shared" si="197"/>
        <v>1</v>
      </c>
      <c r="EJ158" s="16">
        <f t="shared" si="247"/>
        <v>19</v>
      </c>
      <c r="EK158" s="16">
        <f>IFERROR(VLOOKUP(B158,'SUBCATS INTERNAL USE'!G:I,3,0), 10000)</f>
        <v>10000</v>
      </c>
      <c r="EN158" s="163">
        <f t="shared" si="198"/>
        <v>1</v>
      </c>
      <c r="EO158" s="163">
        <f t="shared" si="199"/>
        <v>1</v>
      </c>
      <c r="EP158" s="163">
        <f t="shared" si="200"/>
        <v>1</v>
      </c>
      <c r="EQ158" s="163">
        <f t="shared" si="201"/>
        <v>1</v>
      </c>
      <c r="ER158" s="163">
        <f t="shared" si="202"/>
        <v>1</v>
      </c>
      <c r="ES158" s="163">
        <f t="shared" si="203"/>
        <v>1</v>
      </c>
      <c r="ET158" s="163">
        <f t="shared" si="204"/>
        <v>1</v>
      </c>
      <c r="EU158" s="163">
        <f t="shared" si="205"/>
        <v>1</v>
      </c>
      <c r="EV158" s="163">
        <f t="shared" si="206"/>
        <v>0</v>
      </c>
      <c r="EW158" s="163">
        <f t="shared" si="207"/>
        <v>1</v>
      </c>
      <c r="EX158" s="163">
        <f t="shared" si="208"/>
        <v>1</v>
      </c>
      <c r="EY158" s="163">
        <f t="shared" si="209"/>
        <v>1</v>
      </c>
      <c r="EZ158" s="163">
        <f t="shared" si="210"/>
        <v>1</v>
      </c>
      <c r="FA158" s="163">
        <f t="shared" si="211"/>
        <v>1</v>
      </c>
      <c r="FB158" s="163">
        <f t="shared" si="212"/>
        <v>1</v>
      </c>
      <c r="FC158" s="163">
        <f t="shared" si="213"/>
        <v>14</v>
      </c>
      <c r="FD158" s="163">
        <f t="shared" si="214"/>
        <v>0</v>
      </c>
      <c r="FF158" s="16">
        <f t="shared" si="246"/>
        <v>0</v>
      </c>
      <c r="FG158" s="16" t="str">
        <f t="shared" si="252"/>
        <v>1</v>
      </c>
    </row>
    <row r="159" spans="1:163" s="52" customFormat="1" ht="11.25" customHeight="1">
      <c r="A159" s="1040">
        <v>145</v>
      </c>
      <c r="B159" s="490"/>
      <c r="C159" s="490" t="str">
        <f t="shared" si="181"/>
        <v/>
      </c>
      <c r="D159" s="490"/>
      <c r="E159" s="1040"/>
      <c r="F159" s="255"/>
      <c r="G159" s="1038"/>
      <c r="H159" s="1038"/>
      <c r="I159" s="1323"/>
      <c r="J159" s="24"/>
      <c r="K159" s="24"/>
      <c r="L159" s="24"/>
      <c r="M159" s="24"/>
      <c r="N159" s="24"/>
      <c r="O159" s="24"/>
      <c r="P159" s="101" t="str">
        <f t="shared" si="182"/>
        <v>MP</v>
      </c>
      <c r="Q159" s="493" t="str">
        <f t="shared" si="255"/>
        <v/>
      </c>
      <c r="R159" s="101"/>
      <c r="S159" s="257" t="e">
        <f t="shared" si="176"/>
        <v>#DIV/0!</v>
      </c>
      <c r="T159" s="1503">
        <f t="shared" si="253"/>
        <v>0</v>
      </c>
      <c r="U159" s="1477"/>
      <c r="V159" s="258"/>
      <c r="W159" s="102"/>
      <c r="X159" s="400">
        <f t="shared" si="215"/>
        <v>0</v>
      </c>
      <c r="Y159" s="913"/>
      <c r="Z159" s="299">
        <f t="shared" si="177"/>
        <v>0</v>
      </c>
      <c r="AA159" s="259">
        <f>ROUND(IFERROR(SUM($AI$6/$AI$7*Q159/O159)+('Inbound Freight New'!$A$3*CZ159/R159),0),2)</f>
        <v>0</v>
      </c>
      <c r="AB159" s="260">
        <f t="shared" si="183"/>
        <v>0</v>
      </c>
      <c r="AC159" s="259">
        <f t="shared" si="216"/>
        <v>0</v>
      </c>
      <c r="AD159" s="261"/>
      <c r="AE159" s="260">
        <f t="shared" si="184"/>
        <v>0</v>
      </c>
      <c r="AF159" s="262">
        <f t="shared" si="217"/>
        <v>0</v>
      </c>
      <c r="AG159" s="263">
        <f t="shared" si="185"/>
        <v>0</v>
      </c>
      <c r="AH159" s="316">
        <f t="shared" si="218"/>
        <v>0.02</v>
      </c>
      <c r="AI159" s="262">
        <f t="shared" si="219"/>
        <v>0</v>
      </c>
      <c r="AJ159" s="703">
        <f t="shared" si="220"/>
        <v>0</v>
      </c>
      <c r="AK159" s="1302">
        <f t="shared" si="221"/>
        <v>0</v>
      </c>
      <c r="AL159" s="703">
        <f t="shared" si="222"/>
        <v>0.02</v>
      </c>
      <c r="AM159" s="262">
        <f t="shared" si="178"/>
        <v>0</v>
      </c>
      <c r="AN159" s="102"/>
      <c r="AO159" s="102"/>
      <c r="AP159" s="264">
        <f t="shared" si="186"/>
        <v>0</v>
      </c>
      <c r="AQ159" s="265">
        <f t="shared" si="179"/>
        <v>0</v>
      </c>
      <c r="AR159" s="266">
        <f t="shared" si="223"/>
        <v>0</v>
      </c>
      <c r="AS159" s="265">
        <f t="shared" si="180"/>
        <v>0</v>
      </c>
      <c r="AT159" s="267">
        <f t="shared" si="187"/>
        <v>0</v>
      </c>
      <c r="AU159" s="268"/>
      <c r="AV159" s="267"/>
      <c r="AW159" s="24"/>
      <c r="AX159" s="24"/>
      <c r="AY159" s="487"/>
      <c r="AZ159" s="270"/>
      <c r="BA159" s="256"/>
      <c r="BB159" s="256"/>
      <c r="BC159" s="256"/>
      <c r="BD159" s="256"/>
      <c r="BE159" s="490"/>
      <c r="BF159" s="490" t="str">
        <f t="shared" si="254"/>
        <v/>
      </c>
      <c r="BG159" s="493" t="str">
        <f t="shared" si="188"/>
        <v/>
      </c>
      <c r="BH159" s="490"/>
      <c r="BI159" s="490"/>
      <c r="BJ159" s="490"/>
      <c r="BK159" s="490"/>
      <c r="BL159" s="490"/>
      <c r="BM159" s="490"/>
      <c r="BN159" s="319"/>
      <c r="BO159" s="319"/>
      <c r="BP159" s="319"/>
      <c r="BQ159" s="319" t="str">
        <f t="shared" si="189"/>
        <v/>
      </c>
      <c r="BR159" s="439" t="str">
        <f t="shared" si="224"/>
        <v/>
      </c>
      <c r="BS159" s="439" t="str">
        <f t="shared" si="225"/>
        <v/>
      </c>
      <c r="BT159" s="439" t="str">
        <f t="shared" si="226"/>
        <v/>
      </c>
      <c r="BU159" s="440" t="str">
        <f t="shared" si="248"/>
        <v/>
      </c>
      <c r="BV159" s="440" t="str">
        <f t="shared" si="249"/>
        <v/>
      </c>
      <c r="BW159" s="440" t="str">
        <f t="shared" si="250"/>
        <v/>
      </c>
      <c r="BX159" s="440" t="str">
        <f t="shared" si="251"/>
        <v/>
      </c>
      <c r="BY159" s="440" t="str">
        <f t="shared" si="190"/>
        <v/>
      </c>
      <c r="BZ159" s="440" t="str">
        <f t="shared" si="191"/>
        <v/>
      </c>
      <c r="CA159" s="440" t="str">
        <f t="shared" si="192"/>
        <v/>
      </c>
      <c r="CB159" s="663" t="str">
        <f t="shared" si="227"/>
        <v/>
      </c>
      <c r="CC159" s="663" t="str">
        <f t="shared" si="228"/>
        <v/>
      </c>
      <c r="CD159" s="663" t="str">
        <f t="shared" si="229"/>
        <v/>
      </c>
      <c r="CE159" s="663" t="str">
        <f t="shared" si="230"/>
        <v/>
      </c>
      <c r="CF159" s="663" t="str">
        <f t="shared" si="231"/>
        <v/>
      </c>
      <c r="CG159" s="439" t="str">
        <f t="shared" si="232"/>
        <v/>
      </c>
      <c r="CH159" s="440"/>
      <c r="CI159" s="440"/>
      <c r="CJ159" s="440"/>
      <c r="CK159" s="440"/>
      <c r="CL159" s="440"/>
      <c r="CM159" s="440"/>
      <c r="CN159" s="729" t="str">
        <f t="shared" si="233"/>
        <v/>
      </c>
      <c r="CO159" s="729" t="str">
        <f t="shared" si="234"/>
        <v/>
      </c>
      <c r="CP159" s="729" t="str">
        <f t="shared" si="235"/>
        <v/>
      </c>
      <c r="CQ159" s="729" t="str">
        <f t="shared" si="236"/>
        <v/>
      </c>
      <c r="CR159" s="729" t="str">
        <f t="shared" si="237"/>
        <v/>
      </c>
      <c r="CS159" s="729" t="str">
        <f t="shared" si="238"/>
        <v/>
      </c>
      <c r="CT159" s="729" t="str">
        <f t="shared" si="239"/>
        <v/>
      </c>
      <c r="CU159" s="729" t="str">
        <f t="shared" si="240"/>
        <v/>
      </c>
      <c r="CV159" s="729" t="str">
        <f t="shared" si="241"/>
        <v/>
      </c>
      <c r="CW159" s="16" t="str">
        <f t="shared" si="242"/>
        <v/>
      </c>
      <c r="CX159" s="16" t="str">
        <f t="shared" si="243"/>
        <v/>
      </c>
      <c r="CY159" s="16" t="str">
        <f t="shared" si="244"/>
        <v/>
      </c>
      <c r="CZ159" s="650">
        <f t="shared" si="245"/>
        <v>0</v>
      </c>
      <c r="DB159" s="652"/>
      <c r="DC159" s="655">
        <f t="shared" si="193"/>
        <v>0</v>
      </c>
      <c r="DD159" s="654" t="str">
        <f t="shared" si="194"/>
        <v/>
      </c>
      <c r="DE159" s="650">
        <f t="shared" si="195"/>
        <v>0</v>
      </c>
      <c r="EG159" s="16">
        <f>IFERROR(VLOOKUP(B159,'SUBCATS INTERNAL USE'!A:D,3,0),10000)</f>
        <v>10000</v>
      </c>
      <c r="EH159" s="16">
        <f t="shared" si="196"/>
        <v>10000</v>
      </c>
      <c r="EI159" s="16">
        <f t="shared" si="197"/>
        <v>1</v>
      </c>
      <c r="EJ159" s="16">
        <f t="shared" si="247"/>
        <v>19</v>
      </c>
      <c r="EK159" s="16">
        <f>IFERROR(VLOOKUP(B159,'SUBCATS INTERNAL USE'!G:I,3,0), 10000)</f>
        <v>10000</v>
      </c>
      <c r="EN159" s="163">
        <f t="shared" si="198"/>
        <v>1</v>
      </c>
      <c r="EO159" s="163">
        <f t="shared" si="199"/>
        <v>1</v>
      </c>
      <c r="EP159" s="163">
        <f t="shared" si="200"/>
        <v>1</v>
      </c>
      <c r="EQ159" s="163">
        <f t="shared" si="201"/>
        <v>1</v>
      </c>
      <c r="ER159" s="163">
        <f t="shared" si="202"/>
        <v>1</v>
      </c>
      <c r="ES159" s="163">
        <f t="shared" si="203"/>
        <v>1</v>
      </c>
      <c r="ET159" s="163">
        <f t="shared" si="204"/>
        <v>1</v>
      </c>
      <c r="EU159" s="163">
        <f t="shared" si="205"/>
        <v>1</v>
      </c>
      <c r="EV159" s="163">
        <f t="shared" si="206"/>
        <v>0</v>
      </c>
      <c r="EW159" s="163">
        <f t="shared" si="207"/>
        <v>1</v>
      </c>
      <c r="EX159" s="163">
        <f t="shared" si="208"/>
        <v>1</v>
      </c>
      <c r="EY159" s="163">
        <f t="shared" si="209"/>
        <v>1</v>
      </c>
      <c r="EZ159" s="163">
        <f t="shared" si="210"/>
        <v>1</v>
      </c>
      <c r="FA159" s="163">
        <f t="shared" si="211"/>
        <v>1</v>
      </c>
      <c r="FB159" s="163">
        <f t="shared" si="212"/>
        <v>1</v>
      </c>
      <c r="FC159" s="163">
        <f t="shared" si="213"/>
        <v>14</v>
      </c>
      <c r="FD159" s="163">
        <f t="shared" si="214"/>
        <v>0</v>
      </c>
      <c r="FF159" s="16">
        <f t="shared" si="246"/>
        <v>0</v>
      </c>
      <c r="FG159" s="16" t="str">
        <f t="shared" si="252"/>
        <v>1</v>
      </c>
    </row>
    <row r="160" spans="1:163" s="52" customFormat="1" ht="11.25" customHeight="1">
      <c r="A160" s="1040">
        <v>146</v>
      </c>
      <c r="B160" s="490"/>
      <c r="C160" s="490" t="str">
        <f t="shared" si="181"/>
        <v/>
      </c>
      <c r="D160" s="490"/>
      <c r="E160" s="1040"/>
      <c r="F160" s="255"/>
      <c r="G160" s="1038"/>
      <c r="H160" s="1038"/>
      <c r="I160" s="1323"/>
      <c r="J160" s="24"/>
      <c r="K160" s="24"/>
      <c r="L160" s="24"/>
      <c r="M160" s="24"/>
      <c r="N160" s="24"/>
      <c r="O160" s="24"/>
      <c r="P160" s="101" t="str">
        <f t="shared" si="182"/>
        <v>MP</v>
      </c>
      <c r="Q160" s="493" t="str">
        <f t="shared" si="255"/>
        <v/>
      </c>
      <c r="R160" s="101"/>
      <c r="S160" s="257" t="e">
        <f t="shared" si="176"/>
        <v>#DIV/0!</v>
      </c>
      <c r="T160" s="1503">
        <f t="shared" si="253"/>
        <v>0</v>
      </c>
      <c r="U160" s="1477"/>
      <c r="V160" s="258"/>
      <c r="W160" s="102"/>
      <c r="X160" s="400">
        <f t="shared" si="215"/>
        <v>0</v>
      </c>
      <c r="Y160" s="913"/>
      <c r="Z160" s="299">
        <f t="shared" si="177"/>
        <v>0</v>
      </c>
      <c r="AA160" s="259">
        <f>ROUND(IFERROR(SUM($AI$6/$AI$7*Q160/O160)+('Inbound Freight New'!$A$3*CZ160/R160),0),2)</f>
        <v>0</v>
      </c>
      <c r="AB160" s="260">
        <f t="shared" si="183"/>
        <v>0</v>
      </c>
      <c r="AC160" s="259">
        <f t="shared" si="216"/>
        <v>0</v>
      </c>
      <c r="AD160" s="261"/>
      <c r="AE160" s="260">
        <f t="shared" si="184"/>
        <v>0</v>
      </c>
      <c r="AF160" s="262">
        <f t="shared" si="217"/>
        <v>0</v>
      </c>
      <c r="AG160" s="263">
        <f t="shared" si="185"/>
        <v>0</v>
      </c>
      <c r="AH160" s="316">
        <f t="shared" si="218"/>
        <v>0.02</v>
      </c>
      <c r="AI160" s="262">
        <f t="shared" si="219"/>
        <v>0</v>
      </c>
      <c r="AJ160" s="703">
        <f t="shared" si="220"/>
        <v>0</v>
      </c>
      <c r="AK160" s="1302">
        <f t="shared" si="221"/>
        <v>0</v>
      </c>
      <c r="AL160" s="703">
        <f t="shared" si="222"/>
        <v>0.02</v>
      </c>
      <c r="AM160" s="262">
        <f t="shared" si="178"/>
        <v>0</v>
      </c>
      <c r="AN160" s="102"/>
      <c r="AO160" s="102"/>
      <c r="AP160" s="264">
        <f t="shared" si="186"/>
        <v>0</v>
      </c>
      <c r="AQ160" s="265">
        <f t="shared" si="179"/>
        <v>0</v>
      </c>
      <c r="AR160" s="266">
        <f t="shared" si="223"/>
        <v>0</v>
      </c>
      <c r="AS160" s="265">
        <f t="shared" si="180"/>
        <v>0</v>
      </c>
      <c r="AT160" s="267">
        <f t="shared" si="187"/>
        <v>0</v>
      </c>
      <c r="AU160" s="268"/>
      <c r="AV160" s="267"/>
      <c r="AW160" s="24"/>
      <c r="AX160" s="24"/>
      <c r="AY160" s="487"/>
      <c r="AZ160" s="270"/>
      <c r="BA160" s="256"/>
      <c r="BB160" s="256"/>
      <c r="BC160" s="256"/>
      <c r="BD160" s="256"/>
      <c r="BE160" s="490"/>
      <c r="BF160" s="490" t="str">
        <f t="shared" si="254"/>
        <v/>
      </c>
      <c r="BG160" s="493" t="str">
        <f t="shared" si="188"/>
        <v/>
      </c>
      <c r="BH160" s="490"/>
      <c r="BI160" s="490"/>
      <c r="BJ160" s="490"/>
      <c r="BK160" s="490"/>
      <c r="BL160" s="490"/>
      <c r="BM160" s="490"/>
      <c r="BN160" s="319"/>
      <c r="BO160" s="319"/>
      <c r="BP160" s="319"/>
      <c r="BQ160" s="319" t="str">
        <f t="shared" si="189"/>
        <v/>
      </c>
      <c r="BR160" s="439" t="str">
        <f t="shared" si="224"/>
        <v/>
      </c>
      <c r="BS160" s="439" t="str">
        <f t="shared" si="225"/>
        <v/>
      </c>
      <c r="BT160" s="439" t="str">
        <f t="shared" si="226"/>
        <v/>
      </c>
      <c r="BU160" s="440" t="str">
        <f t="shared" si="248"/>
        <v/>
      </c>
      <c r="BV160" s="440" t="str">
        <f t="shared" si="249"/>
        <v/>
      </c>
      <c r="BW160" s="440" t="str">
        <f t="shared" si="250"/>
        <v/>
      </c>
      <c r="BX160" s="440" t="str">
        <f t="shared" si="251"/>
        <v/>
      </c>
      <c r="BY160" s="440" t="str">
        <f t="shared" si="190"/>
        <v/>
      </c>
      <c r="BZ160" s="440" t="str">
        <f t="shared" si="191"/>
        <v/>
      </c>
      <c r="CA160" s="440" t="str">
        <f t="shared" si="192"/>
        <v/>
      </c>
      <c r="CB160" s="663" t="str">
        <f t="shared" si="227"/>
        <v/>
      </c>
      <c r="CC160" s="663" t="str">
        <f t="shared" si="228"/>
        <v/>
      </c>
      <c r="CD160" s="663" t="str">
        <f t="shared" si="229"/>
        <v/>
      </c>
      <c r="CE160" s="663" t="str">
        <f t="shared" si="230"/>
        <v/>
      </c>
      <c r="CF160" s="663" t="str">
        <f t="shared" si="231"/>
        <v/>
      </c>
      <c r="CG160" s="439" t="str">
        <f t="shared" si="232"/>
        <v/>
      </c>
      <c r="CH160" s="440"/>
      <c r="CI160" s="440"/>
      <c r="CJ160" s="440"/>
      <c r="CK160" s="440"/>
      <c r="CL160" s="440"/>
      <c r="CM160" s="440"/>
      <c r="CN160" s="729" t="str">
        <f t="shared" si="233"/>
        <v/>
      </c>
      <c r="CO160" s="729" t="str">
        <f t="shared" si="234"/>
        <v/>
      </c>
      <c r="CP160" s="729" t="str">
        <f t="shared" si="235"/>
        <v/>
      </c>
      <c r="CQ160" s="729" t="str">
        <f t="shared" si="236"/>
        <v/>
      </c>
      <c r="CR160" s="729" t="str">
        <f t="shared" si="237"/>
        <v/>
      </c>
      <c r="CS160" s="729" t="str">
        <f t="shared" si="238"/>
        <v/>
      </c>
      <c r="CT160" s="729" t="str">
        <f t="shared" si="239"/>
        <v/>
      </c>
      <c r="CU160" s="729" t="str">
        <f t="shared" si="240"/>
        <v/>
      </c>
      <c r="CV160" s="729" t="str">
        <f t="shared" si="241"/>
        <v/>
      </c>
      <c r="CW160" s="16" t="str">
        <f t="shared" si="242"/>
        <v/>
      </c>
      <c r="CX160" s="16" t="str">
        <f t="shared" si="243"/>
        <v/>
      </c>
      <c r="CY160" s="16" t="str">
        <f t="shared" si="244"/>
        <v/>
      </c>
      <c r="CZ160" s="650">
        <f t="shared" si="245"/>
        <v>0</v>
      </c>
      <c r="DB160" s="652"/>
      <c r="DC160" s="655">
        <f t="shared" si="193"/>
        <v>0</v>
      </c>
      <c r="DD160" s="654" t="str">
        <f t="shared" si="194"/>
        <v/>
      </c>
      <c r="DE160" s="650">
        <f t="shared" si="195"/>
        <v>0</v>
      </c>
      <c r="EG160" s="16">
        <f>IFERROR(VLOOKUP(B160,'SUBCATS INTERNAL USE'!A:D,3,0),10000)</f>
        <v>10000</v>
      </c>
      <c r="EH160" s="16">
        <f t="shared" si="196"/>
        <v>10000</v>
      </c>
      <c r="EI160" s="16">
        <f t="shared" si="197"/>
        <v>1</v>
      </c>
      <c r="EJ160" s="16">
        <f t="shared" si="247"/>
        <v>19</v>
      </c>
      <c r="EK160" s="16">
        <f>IFERROR(VLOOKUP(B160,'SUBCATS INTERNAL USE'!G:I,3,0), 10000)</f>
        <v>10000</v>
      </c>
      <c r="EN160" s="163">
        <f t="shared" si="198"/>
        <v>1</v>
      </c>
      <c r="EO160" s="163">
        <f t="shared" si="199"/>
        <v>1</v>
      </c>
      <c r="EP160" s="163">
        <f t="shared" si="200"/>
        <v>1</v>
      </c>
      <c r="EQ160" s="163">
        <f t="shared" si="201"/>
        <v>1</v>
      </c>
      <c r="ER160" s="163">
        <f t="shared" si="202"/>
        <v>1</v>
      </c>
      <c r="ES160" s="163">
        <f t="shared" si="203"/>
        <v>1</v>
      </c>
      <c r="ET160" s="163">
        <f t="shared" si="204"/>
        <v>1</v>
      </c>
      <c r="EU160" s="163">
        <f t="shared" si="205"/>
        <v>1</v>
      </c>
      <c r="EV160" s="163">
        <f t="shared" si="206"/>
        <v>0</v>
      </c>
      <c r="EW160" s="163">
        <f t="shared" si="207"/>
        <v>1</v>
      </c>
      <c r="EX160" s="163">
        <f t="shared" si="208"/>
        <v>1</v>
      </c>
      <c r="EY160" s="163">
        <f t="shared" si="209"/>
        <v>1</v>
      </c>
      <c r="EZ160" s="163">
        <f t="shared" si="210"/>
        <v>1</v>
      </c>
      <c r="FA160" s="163">
        <f t="shared" si="211"/>
        <v>1</v>
      </c>
      <c r="FB160" s="163">
        <f t="shared" si="212"/>
        <v>1</v>
      </c>
      <c r="FC160" s="163">
        <f t="shared" si="213"/>
        <v>14</v>
      </c>
      <c r="FD160" s="163">
        <f t="shared" si="214"/>
        <v>0</v>
      </c>
      <c r="FF160" s="16">
        <f t="shared" si="246"/>
        <v>0</v>
      </c>
      <c r="FG160" s="16" t="str">
        <f t="shared" si="252"/>
        <v>1</v>
      </c>
    </row>
    <row r="161" spans="1:163" s="52" customFormat="1" ht="11.25" customHeight="1">
      <c r="A161" s="1040">
        <v>147</v>
      </c>
      <c r="B161" s="490"/>
      <c r="C161" s="490" t="str">
        <f t="shared" si="181"/>
        <v/>
      </c>
      <c r="D161" s="490"/>
      <c r="E161" s="1040"/>
      <c r="F161" s="255"/>
      <c r="G161" s="1038"/>
      <c r="H161" s="1038"/>
      <c r="I161" s="1323"/>
      <c r="J161" s="24"/>
      <c r="K161" s="24"/>
      <c r="L161" s="24"/>
      <c r="M161" s="24"/>
      <c r="N161" s="24"/>
      <c r="O161" s="24"/>
      <c r="P161" s="101" t="str">
        <f t="shared" si="182"/>
        <v>MP</v>
      </c>
      <c r="Q161" s="493" t="str">
        <f t="shared" si="255"/>
        <v/>
      </c>
      <c r="R161" s="101"/>
      <c r="S161" s="257" t="e">
        <f t="shared" si="176"/>
        <v>#DIV/0!</v>
      </c>
      <c r="T161" s="1503">
        <f t="shared" si="253"/>
        <v>0</v>
      </c>
      <c r="U161" s="1477"/>
      <c r="V161" s="258"/>
      <c r="W161" s="102"/>
      <c r="X161" s="400">
        <f t="shared" si="215"/>
        <v>0</v>
      </c>
      <c r="Y161" s="913"/>
      <c r="Z161" s="299">
        <f t="shared" si="177"/>
        <v>0</v>
      </c>
      <c r="AA161" s="259">
        <f>ROUND(IFERROR(SUM($AI$6/$AI$7*Q161/O161)+('Inbound Freight New'!$A$3*CZ161/R161),0),2)</f>
        <v>0</v>
      </c>
      <c r="AB161" s="260">
        <f t="shared" si="183"/>
        <v>0</v>
      </c>
      <c r="AC161" s="259">
        <f t="shared" si="216"/>
        <v>0</v>
      </c>
      <c r="AD161" s="261"/>
      <c r="AE161" s="260">
        <f t="shared" si="184"/>
        <v>0</v>
      </c>
      <c r="AF161" s="262">
        <f t="shared" si="217"/>
        <v>0</v>
      </c>
      <c r="AG161" s="263">
        <f t="shared" si="185"/>
        <v>0</v>
      </c>
      <c r="AH161" s="316">
        <f t="shared" si="218"/>
        <v>0.02</v>
      </c>
      <c r="AI161" s="262">
        <f t="shared" si="219"/>
        <v>0</v>
      </c>
      <c r="AJ161" s="703">
        <f t="shared" si="220"/>
        <v>0</v>
      </c>
      <c r="AK161" s="1302">
        <f t="shared" si="221"/>
        <v>0</v>
      </c>
      <c r="AL161" s="703">
        <f t="shared" si="222"/>
        <v>0.02</v>
      </c>
      <c r="AM161" s="262">
        <f t="shared" si="178"/>
        <v>0</v>
      </c>
      <c r="AN161" s="102"/>
      <c r="AO161" s="102"/>
      <c r="AP161" s="264">
        <f t="shared" si="186"/>
        <v>0</v>
      </c>
      <c r="AQ161" s="265">
        <f t="shared" si="179"/>
        <v>0</v>
      </c>
      <c r="AR161" s="266">
        <f t="shared" si="223"/>
        <v>0</v>
      </c>
      <c r="AS161" s="265">
        <f t="shared" si="180"/>
        <v>0</v>
      </c>
      <c r="AT161" s="267">
        <f t="shared" si="187"/>
        <v>0</v>
      </c>
      <c r="AU161" s="268"/>
      <c r="AV161" s="267"/>
      <c r="AW161" s="24"/>
      <c r="AX161" s="24"/>
      <c r="AY161" s="487"/>
      <c r="AZ161" s="270"/>
      <c r="BA161" s="256"/>
      <c r="BB161" s="256"/>
      <c r="BC161" s="256"/>
      <c r="BD161" s="256"/>
      <c r="BE161" s="490"/>
      <c r="BF161" s="490" t="str">
        <f t="shared" si="254"/>
        <v/>
      </c>
      <c r="BG161" s="493" t="str">
        <f t="shared" si="188"/>
        <v/>
      </c>
      <c r="BH161" s="490"/>
      <c r="BI161" s="490"/>
      <c r="BJ161" s="490"/>
      <c r="BK161" s="490"/>
      <c r="BL161" s="490"/>
      <c r="BM161" s="490"/>
      <c r="BN161" s="319"/>
      <c r="BO161" s="319"/>
      <c r="BP161" s="319"/>
      <c r="BQ161" s="319" t="str">
        <f t="shared" si="189"/>
        <v/>
      </c>
      <c r="BR161" s="439" t="str">
        <f t="shared" si="224"/>
        <v/>
      </c>
      <c r="BS161" s="439" t="str">
        <f t="shared" si="225"/>
        <v/>
      </c>
      <c r="BT161" s="439" t="str">
        <f t="shared" si="226"/>
        <v/>
      </c>
      <c r="BU161" s="440" t="str">
        <f t="shared" si="248"/>
        <v/>
      </c>
      <c r="BV161" s="440" t="str">
        <f t="shared" si="249"/>
        <v/>
      </c>
      <c r="BW161" s="440" t="str">
        <f t="shared" si="250"/>
        <v/>
      </c>
      <c r="BX161" s="440" t="str">
        <f t="shared" si="251"/>
        <v/>
      </c>
      <c r="BY161" s="440" t="str">
        <f t="shared" si="190"/>
        <v/>
      </c>
      <c r="BZ161" s="440" t="str">
        <f t="shared" si="191"/>
        <v/>
      </c>
      <c r="CA161" s="440" t="str">
        <f t="shared" si="192"/>
        <v/>
      </c>
      <c r="CB161" s="663" t="str">
        <f t="shared" si="227"/>
        <v/>
      </c>
      <c r="CC161" s="663" t="str">
        <f t="shared" si="228"/>
        <v/>
      </c>
      <c r="CD161" s="663" t="str">
        <f t="shared" si="229"/>
        <v/>
      </c>
      <c r="CE161" s="663" t="str">
        <f t="shared" si="230"/>
        <v/>
      </c>
      <c r="CF161" s="663" t="str">
        <f t="shared" si="231"/>
        <v/>
      </c>
      <c r="CG161" s="439" t="str">
        <f t="shared" si="232"/>
        <v/>
      </c>
      <c r="CH161" s="440"/>
      <c r="CI161" s="440"/>
      <c r="CJ161" s="440"/>
      <c r="CK161" s="440"/>
      <c r="CL161" s="440"/>
      <c r="CM161" s="440"/>
      <c r="CN161" s="729" t="str">
        <f t="shared" si="233"/>
        <v/>
      </c>
      <c r="CO161" s="729" t="str">
        <f t="shared" si="234"/>
        <v/>
      </c>
      <c r="CP161" s="729" t="str">
        <f t="shared" si="235"/>
        <v/>
      </c>
      <c r="CQ161" s="729" t="str">
        <f t="shared" si="236"/>
        <v/>
      </c>
      <c r="CR161" s="729" t="str">
        <f t="shared" si="237"/>
        <v/>
      </c>
      <c r="CS161" s="729" t="str">
        <f t="shared" si="238"/>
        <v/>
      </c>
      <c r="CT161" s="729" t="str">
        <f t="shared" si="239"/>
        <v/>
      </c>
      <c r="CU161" s="729" t="str">
        <f t="shared" si="240"/>
        <v/>
      </c>
      <c r="CV161" s="729" t="str">
        <f t="shared" si="241"/>
        <v/>
      </c>
      <c r="CW161" s="16" t="str">
        <f t="shared" si="242"/>
        <v/>
      </c>
      <c r="CX161" s="16" t="str">
        <f t="shared" si="243"/>
        <v/>
      </c>
      <c r="CY161" s="16" t="str">
        <f t="shared" si="244"/>
        <v/>
      </c>
      <c r="CZ161" s="650">
        <f t="shared" si="245"/>
        <v>0</v>
      </c>
      <c r="DB161" s="652"/>
      <c r="DC161" s="655">
        <f t="shared" si="193"/>
        <v>0</v>
      </c>
      <c r="DD161" s="654" t="str">
        <f t="shared" si="194"/>
        <v/>
      </c>
      <c r="DE161" s="650">
        <f t="shared" si="195"/>
        <v>0</v>
      </c>
      <c r="EG161" s="16">
        <f>IFERROR(VLOOKUP(B161,'SUBCATS INTERNAL USE'!A:D,3,0),10000)</f>
        <v>10000</v>
      </c>
      <c r="EH161" s="16">
        <f t="shared" si="196"/>
        <v>10000</v>
      </c>
      <c r="EI161" s="16">
        <f t="shared" si="197"/>
        <v>1</v>
      </c>
      <c r="EJ161" s="16">
        <f t="shared" si="247"/>
        <v>19</v>
      </c>
      <c r="EK161" s="16">
        <f>IFERROR(VLOOKUP(B161,'SUBCATS INTERNAL USE'!G:I,3,0), 10000)</f>
        <v>10000</v>
      </c>
      <c r="EN161" s="163">
        <f t="shared" si="198"/>
        <v>1</v>
      </c>
      <c r="EO161" s="163">
        <f t="shared" si="199"/>
        <v>1</v>
      </c>
      <c r="EP161" s="163">
        <f t="shared" si="200"/>
        <v>1</v>
      </c>
      <c r="EQ161" s="163">
        <f t="shared" si="201"/>
        <v>1</v>
      </c>
      <c r="ER161" s="163">
        <f t="shared" si="202"/>
        <v>1</v>
      </c>
      <c r="ES161" s="163">
        <f t="shared" si="203"/>
        <v>1</v>
      </c>
      <c r="ET161" s="163">
        <f t="shared" si="204"/>
        <v>1</v>
      </c>
      <c r="EU161" s="163">
        <f t="shared" si="205"/>
        <v>1</v>
      </c>
      <c r="EV161" s="163">
        <f t="shared" si="206"/>
        <v>0</v>
      </c>
      <c r="EW161" s="163">
        <f t="shared" si="207"/>
        <v>1</v>
      </c>
      <c r="EX161" s="163">
        <f t="shared" si="208"/>
        <v>1</v>
      </c>
      <c r="EY161" s="163">
        <f t="shared" si="209"/>
        <v>1</v>
      </c>
      <c r="EZ161" s="163">
        <f t="shared" si="210"/>
        <v>1</v>
      </c>
      <c r="FA161" s="163">
        <f t="shared" si="211"/>
        <v>1</v>
      </c>
      <c r="FB161" s="163">
        <f t="shared" si="212"/>
        <v>1</v>
      </c>
      <c r="FC161" s="163">
        <f t="shared" si="213"/>
        <v>14</v>
      </c>
      <c r="FD161" s="163">
        <f t="shared" si="214"/>
        <v>0</v>
      </c>
      <c r="FF161" s="16">
        <f t="shared" si="246"/>
        <v>0</v>
      </c>
      <c r="FG161" s="16" t="str">
        <f t="shared" si="252"/>
        <v>1</v>
      </c>
    </row>
    <row r="162" spans="1:163" s="52" customFormat="1" ht="11.25" customHeight="1">
      <c r="A162" s="1040">
        <v>148</v>
      </c>
      <c r="B162" s="490"/>
      <c r="C162" s="490" t="str">
        <f t="shared" si="181"/>
        <v/>
      </c>
      <c r="D162" s="490"/>
      <c r="E162" s="1040"/>
      <c r="F162" s="255"/>
      <c r="G162" s="1038"/>
      <c r="H162" s="1038"/>
      <c r="I162" s="1323"/>
      <c r="J162" s="24"/>
      <c r="K162" s="24"/>
      <c r="L162" s="24"/>
      <c r="M162" s="24"/>
      <c r="N162" s="24"/>
      <c r="O162" s="24"/>
      <c r="P162" s="101" t="str">
        <f t="shared" si="182"/>
        <v>MP</v>
      </c>
      <c r="Q162" s="493" t="str">
        <f t="shared" si="255"/>
        <v/>
      </c>
      <c r="R162" s="101"/>
      <c r="S162" s="257" t="e">
        <f t="shared" si="176"/>
        <v>#DIV/0!</v>
      </c>
      <c r="T162" s="1503">
        <f t="shared" si="253"/>
        <v>0</v>
      </c>
      <c r="U162" s="1477"/>
      <c r="V162" s="258"/>
      <c r="W162" s="102"/>
      <c r="X162" s="400">
        <f t="shared" si="215"/>
        <v>0</v>
      </c>
      <c r="Y162" s="913"/>
      <c r="Z162" s="299">
        <f t="shared" si="177"/>
        <v>0</v>
      </c>
      <c r="AA162" s="259">
        <f>ROUND(IFERROR(SUM($AI$6/$AI$7*Q162/O162)+('Inbound Freight New'!$A$3*CZ162/R162),0),2)</f>
        <v>0</v>
      </c>
      <c r="AB162" s="260">
        <f t="shared" si="183"/>
        <v>0</v>
      </c>
      <c r="AC162" s="259">
        <f t="shared" si="216"/>
        <v>0</v>
      </c>
      <c r="AD162" s="261"/>
      <c r="AE162" s="260">
        <f t="shared" si="184"/>
        <v>0</v>
      </c>
      <c r="AF162" s="262">
        <f t="shared" si="217"/>
        <v>0</v>
      </c>
      <c r="AG162" s="263">
        <f t="shared" si="185"/>
        <v>0</v>
      </c>
      <c r="AH162" s="316">
        <f t="shared" si="218"/>
        <v>0.02</v>
      </c>
      <c r="AI162" s="262">
        <f t="shared" si="219"/>
        <v>0</v>
      </c>
      <c r="AJ162" s="703">
        <f t="shared" si="220"/>
        <v>0</v>
      </c>
      <c r="AK162" s="1302">
        <f t="shared" si="221"/>
        <v>0</v>
      </c>
      <c r="AL162" s="703">
        <f t="shared" si="222"/>
        <v>0.02</v>
      </c>
      <c r="AM162" s="262">
        <f t="shared" si="178"/>
        <v>0</v>
      </c>
      <c r="AN162" s="102"/>
      <c r="AO162" s="102"/>
      <c r="AP162" s="264">
        <f t="shared" si="186"/>
        <v>0</v>
      </c>
      <c r="AQ162" s="265">
        <f t="shared" si="179"/>
        <v>0</v>
      </c>
      <c r="AR162" s="266">
        <f t="shared" si="223"/>
        <v>0</v>
      </c>
      <c r="AS162" s="265">
        <f t="shared" si="180"/>
        <v>0</v>
      </c>
      <c r="AT162" s="267">
        <f t="shared" si="187"/>
        <v>0</v>
      </c>
      <c r="AU162" s="268"/>
      <c r="AV162" s="267"/>
      <c r="AW162" s="24"/>
      <c r="AX162" s="24"/>
      <c r="AY162" s="487"/>
      <c r="AZ162" s="270"/>
      <c r="BA162" s="256"/>
      <c r="BB162" s="256"/>
      <c r="BC162" s="256"/>
      <c r="BD162" s="256"/>
      <c r="BE162" s="490"/>
      <c r="BF162" s="490" t="str">
        <f t="shared" si="254"/>
        <v/>
      </c>
      <c r="BG162" s="493" t="str">
        <f t="shared" si="188"/>
        <v/>
      </c>
      <c r="BH162" s="490"/>
      <c r="BI162" s="490"/>
      <c r="BJ162" s="490"/>
      <c r="BK162" s="490"/>
      <c r="BL162" s="490"/>
      <c r="BM162" s="490"/>
      <c r="BN162" s="319"/>
      <c r="BO162" s="319"/>
      <c r="BP162" s="319"/>
      <c r="BQ162" s="319" t="str">
        <f t="shared" si="189"/>
        <v/>
      </c>
      <c r="BR162" s="439" t="str">
        <f t="shared" si="224"/>
        <v/>
      </c>
      <c r="BS162" s="439" t="str">
        <f t="shared" si="225"/>
        <v/>
      </c>
      <c r="BT162" s="439" t="str">
        <f t="shared" si="226"/>
        <v/>
      </c>
      <c r="BU162" s="440" t="str">
        <f t="shared" si="248"/>
        <v/>
      </c>
      <c r="BV162" s="440" t="str">
        <f t="shared" si="249"/>
        <v/>
      </c>
      <c r="BW162" s="440" t="str">
        <f t="shared" si="250"/>
        <v/>
      </c>
      <c r="BX162" s="440" t="str">
        <f t="shared" si="251"/>
        <v/>
      </c>
      <c r="BY162" s="440" t="str">
        <f t="shared" si="190"/>
        <v/>
      </c>
      <c r="BZ162" s="440" t="str">
        <f t="shared" si="191"/>
        <v/>
      </c>
      <c r="CA162" s="440" t="str">
        <f t="shared" si="192"/>
        <v/>
      </c>
      <c r="CB162" s="663" t="str">
        <f t="shared" si="227"/>
        <v/>
      </c>
      <c r="CC162" s="663" t="str">
        <f t="shared" si="228"/>
        <v/>
      </c>
      <c r="CD162" s="663" t="str">
        <f t="shared" si="229"/>
        <v/>
      </c>
      <c r="CE162" s="663" t="str">
        <f t="shared" si="230"/>
        <v/>
      </c>
      <c r="CF162" s="663" t="str">
        <f t="shared" si="231"/>
        <v/>
      </c>
      <c r="CG162" s="439" t="str">
        <f t="shared" si="232"/>
        <v/>
      </c>
      <c r="CH162" s="440"/>
      <c r="CI162" s="440"/>
      <c r="CJ162" s="440"/>
      <c r="CK162" s="440"/>
      <c r="CL162" s="440"/>
      <c r="CM162" s="440"/>
      <c r="CN162" s="729" t="str">
        <f t="shared" si="233"/>
        <v/>
      </c>
      <c r="CO162" s="729" t="str">
        <f t="shared" si="234"/>
        <v/>
      </c>
      <c r="CP162" s="729" t="str">
        <f t="shared" si="235"/>
        <v/>
      </c>
      <c r="CQ162" s="729" t="str">
        <f t="shared" si="236"/>
        <v/>
      </c>
      <c r="CR162" s="729" t="str">
        <f t="shared" si="237"/>
        <v/>
      </c>
      <c r="CS162" s="729" t="str">
        <f t="shared" si="238"/>
        <v/>
      </c>
      <c r="CT162" s="729" t="str">
        <f t="shared" si="239"/>
        <v/>
      </c>
      <c r="CU162" s="729" t="str">
        <f t="shared" si="240"/>
        <v/>
      </c>
      <c r="CV162" s="729" t="str">
        <f t="shared" si="241"/>
        <v/>
      </c>
      <c r="CW162" s="16" t="str">
        <f t="shared" si="242"/>
        <v/>
      </c>
      <c r="CX162" s="16" t="str">
        <f t="shared" si="243"/>
        <v/>
      </c>
      <c r="CY162" s="16" t="str">
        <f t="shared" si="244"/>
        <v/>
      </c>
      <c r="CZ162" s="650">
        <f t="shared" si="245"/>
        <v>0</v>
      </c>
      <c r="DB162" s="652"/>
      <c r="DC162" s="655">
        <f t="shared" si="193"/>
        <v>0</v>
      </c>
      <c r="DD162" s="654" t="str">
        <f t="shared" si="194"/>
        <v/>
      </c>
      <c r="DE162" s="650">
        <f t="shared" si="195"/>
        <v>0</v>
      </c>
      <c r="EG162" s="16">
        <f>IFERROR(VLOOKUP(B162,'SUBCATS INTERNAL USE'!A:D,3,0),10000)</f>
        <v>10000</v>
      </c>
      <c r="EH162" s="16">
        <f t="shared" si="196"/>
        <v>10000</v>
      </c>
      <c r="EI162" s="16">
        <f t="shared" si="197"/>
        <v>1</v>
      </c>
      <c r="EJ162" s="16">
        <f t="shared" si="247"/>
        <v>19</v>
      </c>
      <c r="EK162" s="16">
        <f>IFERROR(VLOOKUP(B162,'SUBCATS INTERNAL USE'!G:I,3,0), 10000)</f>
        <v>10000</v>
      </c>
      <c r="EN162" s="163">
        <f t="shared" si="198"/>
        <v>1</v>
      </c>
      <c r="EO162" s="163">
        <f t="shared" si="199"/>
        <v>1</v>
      </c>
      <c r="EP162" s="163">
        <f t="shared" si="200"/>
        <v>1</v>
      </c>
      <c r="EQ162" s="163">
        <f t="shared" si="201"/>
        <v>1</v>
      </c>
      <c r="ER162" s="163">
        <f t="shared" si="202"/>
        <v>1</v>
      </c>
      <c r="ES162" s="163">
        <f t="shared" si="203"/>
        <v>1</v>
      </c>
      <c r="ET162" s="163">
        <f t="shared" si="204"/>
        <v>1</v>
      </c>
      <c r="EU162" s="163">
        <f t="shared" si="205"/>
        <v>1</v>
      </c>
      <c r="EV162" s="163">
        <f t="shared" si="206"/>
        <v>0</v>
      </c>
      <c r="EW162" s="163">
        <f t="shared" si="207"/>
        <v>1</v>
      </c>
      <c r="EX162" s="163">
        <f t="shared" si="208"/>
        <v>1</v>
      </c>
      <c r="EY162" s="163">
        <f t="shared" si="209"/>
        <v>1</v>
      </c>
      <c r="EZ162" s="163">
        <f t="shared" si="210"/>
        <v>1</v>
      </c>
      <c r="FA162" s="163">
        <f t="shared" si="211"/>
        <v>1</v>
      </c>
      <c r="FB162" s="163">
        <f t="shared" si="212"/>
        <v>1</v>
      </c>
      <c r="FC162" s="163">
        <f t="shared" si="213"/>
        <v>14</v>
      </c>
      <c r="FD162" s="163">
        <f t="shared" si="214"/>
        <v>0</v>
      </c>
      <c r="FF162" s="16">
        <f t="shared" si="246"/>
        <v>0</v>
      </c>
      <c r="FG162" s="16" t="str">
        <f t="shared" si="252"/>
        <v>1</v>
      </c>
    </row>
    <row r="163" spans="1:163" s="52" customFormat="1" ht="11.25" customHeight="1">
      <c r="A163" s="1040">
        <v>149</v>
      </c>
      <c r="B163" s="490"/>
      <c r="C163" s="490" t="str">
        <f t="shared" si="181"/>
        <v/>
      </c>
      <c r="D163" s="490"/>
      <c r="E163" s="1040"/>
      <c r="F163" s="255"/>
      <c r="G163" s="1038"/>
      <c r="H163" s="1038"/>
      <c r="I163" s="1323"/>
      <c r="J163" s="24"/>
      <c r="K163" s="24"/>
      <c r="L163" s="24"/>
      <c r="M163" s="24"/>
      <c r="N163" s="24"/>
      <c r="O163" s="24"/>
      <c r="P163" s="101" t="str">
        <f t="shared" si="182"/>
        <v>MP</v>
      </c>
      <c r="Q163" s="493" t="str">
        <f t="shared" si="255"/>
        <v/>
      </c>
      <c r="R163" s="101"/>
      <c r="S163" s="257" t="e">
        <f t="shared" si="176"/>
        <v>#DIV/0!</v>
      </c>
      <c r="T163" s="1503">
        <f t="shared" si="253"/>
        <v>0</v>
      </c>
      <c r="U163" s="1477"/>
      <c r="V163" s="258"/>
      <c r="W163" s="102"/>
      <c r="X163" s="400">
        <f t="shared" si="215"/>
        <v>0</v>
      </c>
      <c r="Y163" s="913"/>
      <c r="Z163" s="299">
        <f t="shared" si="177"/>
        <v>0</v>
      </c>
      <c r="AA163" s="259">
        <f>ROUND(IFERROR(SUM($AI$6/$AI$7*Q163/O163)+('Inbound Freight New'!$A$3*CZ163/R163),0),2)</f>
        <v>0</v>
      </c>
      <c r="AB163" s="260">
        <f t="shared" si="183"/>
        <v>0</v>
      </c>
      <c r="AC163" s="259">
        <f t="shared" si="216"/>
        <v>0</v>
      </c>
      <c r="AD163" s="261"/>
      <c r="AE163" s="260">
        <f t="shared" si="184"/>
        <v>0</v>
      </c>
      <c r="AF163" s="262">
        <f t="shared" si="217"/>
        <v>0</v>
      </c>
      <c r="AG163" s="263">
        <f t="shared" si="185"/>
        <v>0</v>
      </c>
      <c r="AH163" s="316">
        <f t="shared" si="218"/>
        <v>0.02</v>
      </c>
      <c r="AI163" s="262">
        <f t="shared" si="219"/>
        <v>0</v>
      </c>
      <c r="AJ163" s="703">
        <f t="shared" si="220"/>
        <v>0</v>
      </c>
      <c r="AK163" s="1302">
        <f t="shared" si="221"/>
        <v>0</v>
      </c>
      <c r="AL163" s="703">
        <f t="shared" si="222"/>
        <v>0.02</v>
      </c>
      <c r="AM163" s="262">
        <f t="shared" si="178"/>
        <v>0</v>
      </c>
      <c r="AN163" s="102"/>
      <c r="AO163" s="102"/>
      <c r="AP163" s="264">
        <f t="shared" si="186"/>
        <v>0</v>
      </c>
      <c r="AQ163" s="265">
        <f t="shared" si="179"/>
        <v>0</v>
      </c>
      <c r="AR163" s="266">
        <f t="shared" si="223"/>
        <v>0</v>
      </c>
      <c r="AS163" s="265">
        <f t="shared" si="180"/>
        <v>0</v>
      </c>
      <c r="AT163" s="267">
        <f t="shared" si="187"/>
        <v>0</v>
      </c>
      <c r="AU163" s="268"/>
      <c r="AV163" s="267"/>
      <c r="AW163" s="24"/>
      <c r="AX163" s="24"/>
      <c r="AY163" s="487"/>
      <c r="AZ163" s="270"/>
      <c r="BA163" s="256"/>
      <c r="BB163" s="256"/>
      <c r="BC163" s="256"/>
      <c r="BD163" s="256"/>
      <c r="BE163" s="490"/>
      <c r="BF163" s="490" t="str">
        <f t="shared" si="254"/>
        <v/>
      </c>
      <c r="BG163" s="493" t="str">
        <f t="shared" si="188"/>
        <v/>
      </c>
      <c r="BH163" s="490"/>
      <c r="BI163" s="490"/>
      <c r="BJ163" s="490"/>
      <c r="BK163" s="490"/>
      <c r="BL163" s="490"/>
      <c r="BM163" s="490"/>
      <c r="BN163" s="319"/>
      <c r="BO163" s="319"/>
      <c r="BP163" s="319"/>
      <c r="BQ163" s="319" t="str">
        <f t="shared" si="189"/>
        <v/>
      </c>
      <c r="BR163" s="439" t="str">
        <f t="shared" si="224"/>
        <v/>
      </c>
      <c r="BS163" s="439" t="str">
        <f t="shared" si="225"/>
        <v/>
      </c>
      <c r="BT163" s="439" t="str">
        <f t="shared" si="226"/>
        <v/>
      </c>
      <c r="BU163" s="440" t="str">
        <f t="shared" si="248"/>
        <v/>
      </c>
      <c r="BV163" s="440" t="str">
        <f t="shared" si="249"/>
        <v/>
      </c>
      <c r="BW163" s="440" t="str">
        <f t="shared" si="250"/>
        <v/>
      </c>
      <c r="BX163" s="440" t="str">
        <f t="shared" si="251"/>
        <v/>
      </c>
      <c r="BY163" s="440" t="str">
        <f t="shared" si="190"/>
        <v/>
      </c>
      <c r="BZ163" s="440" t="str">
        <f t="shared" si="191"/>
        <v/>
      </c>
      <c r="CA163" s="440" t="str">
        <f t="shared" si="192"/>
        <v/>
      </c>
      <c r="CB163" s="663" t="str">
        <f t="shared" si="227"/>
        <v/>
      </c>
      <c r="CC163" s="663" t="str">
        <f t="shared" si="228"/>
        <v/>
      </c>
      <c r="CD163" s="663" t="str">
        <f t="shared" si="229"/>
        <v/>
      </c>
      <c r="CE163" s="663" t="str">
        <f t="shared" si="230"/>
        <v/>
      </c>
      <c r="CF163" s="663" t="str">
        <f t="shared" si="231"/>
        <v/>
      </c>
      <c r="CG163" s="439" t="str">
        <f t="shared" si="232"/>
        <v/>
      </c>
      <c r="CH163" s="440"/>
      <c r="CI163" s="440"/>
      <c r="CJ163" s="440"/>
      <c r="CK163" s="440"/>
      <c r="CL163" s="440"/>
      <c r="CM163" s="440"/>
      <c r="CN163" s="729" t="str">
        <f t="shared" si="233"/>
        <v/>
      </c>
      <c r="CO163" s="729" t="str">
        <f t="shared" si="234"/>
        <v/>
      </c>
      <c r="CP163" s="729" t="str">
        <f t="shared" si="235"/>
        <v/>
      </c>
      <c r="CQ163" s="729" t="str">
        <f t="shared" si="236"/>
        <v/>
      </c>
      <c r="CR163" s="729" t="str">
        <f t="shared" si="237"/>
        <v/>
      </c>
      <c r="CS163" s="729" t="str">
        <f t="shared" si="238"/>
        <v/>
      </c>
      <c r="CT163" s="729" t="str">
        <f t="shared" si="239"/>
        <v/>
      </c>
      <c r="CU163" s="729" t="str">
        <f t="shared" si="240"/>
        <v/>
      </c>
      <c r="CV163" s="729" t="str">
        <f t="shared" si="241"/>
        <v/>
      </c>
      <c r="CW163" s="16" t="str">
        <f t="shared" si="242"/>
        <v/>
      </c>
      <c r="CX163" s="16" t="str">
        <f t="shared" si="243"/>
        <v/>
      </c>
      <c r="CY163" s="16" t="str">
        <f t="shared" si="244"/>
        <v/>
      </c>
      <c r="CZ163" s="650">
        <f t="shared" si="245"/>
        <v>0</v>
      </c>
      <c r="DB163" s="652"/>
      <c r="DC163" s="655">
        <f t="shared" si="193"/>
        <v>0</v>
      </c>
      <c r="DD163" s="654" t="str">
        <f t="shared" si="194"/>
        <v/>
      </c>
      <c r="DE163" s="650">
        <f t="shared" si="195"/>
        <v>0</v>
      </c>
      <c r="EG163" s="16">
        <f>IFERROR(VLOOKUP(B163,'SUBCATS INTERNAL USE'!A:D,3,0),10000)</f>
        <v>10000</v>
      </c>
      <c r="EH163" s="16">
        <f t="shared" si="196"/>
        <v>10000</v>
      </c>
      <c r="EI163" s="16">
        <f t="shared" si="197"/>
        <v>1</v>
      </c>
      <c r="EJ163" s="16">
        <f t="shared" si="247"/>
        <v>19</v>
      </c>
      <c r="EK163" s="16">
        <f>IFERROR(VLOOKUP(B163,'SUBCATS INTERNAL USE'!G:I,3,0), 10000)</f>
        <v>10000</v>
      </c>
      <c r="EN163" s="163">
        <f t="shared" si="198"/>
        <v>1</v>
      </c>
      <c r="EO163" s="163">
        <f t="shared" si="199"/>
        <v>1</v>
      </c>
      <c r="EP163" s="163">
        <f t="shared" si="200"/>
        <v>1</v>
      </c>
      <c r="EQ163" s="163">
        <f t="shared" si="201"/>
        <v>1</v>
      </c>
      <c r="ER163" s="163">
        <f t="shared" si="202"/>
        <v>1</v>
      </c>
      <c r="ES163" s="163">
        <f t="shared" si="203"/>
        <v>1</v>
      </c>
      <c r="ET163" s="163">
        <f t="shared" si="204"/>
        <v>1</v>
      </c>
      <c r="EU163" s="163">
        <f t="shared" si="205"/>
        <v>1</v>
      </c>
      <c r="EV163" s="163">
        <f t="shared" si="206"/>
        <v>0</v>
      </c>
      <c r="EW163" s="163">
        <f t="shared" si="207"/>
        <v>1</v>
      </c>
      <c r="EX163" s="163">
        <f t="shared" si="208"/>
        <v>1</v>
      </c>
      <c r="EY163" s="163">
        <f t="shared" si="209"/>
        <v>1</v>
      </c>
      <c r="EZ163" s="163">
        <f t="shared" si="210"/>
        <v>1</v>
      </c>
      <c r="FA163" s="163">
        <f t="shared" si="211"/>
        <v>1</v>
      </c>
      <c r="FB163" s="163">
        <f t="shared" si="212"/>
        <v>1</v>
      </c>
      <c r="FC163" s="163">
        <f t="shared" si="213"/>
        <v>14</v>
      </c>
      <c r="FD163" s="163">
        <f t="shared" si="214"/>
        <v>0</v>
      </c>
      <c r="FF163" s="16">
        <f t="shared" si="246"/>
        <v>0</v>
      </c>
      <c r="FG163" s="16" t="str">
        <f t="shared" si="252"/>
        <v>1</v>
      </c>
    </row>
    <row r="164" spans="1:163" s="52" customFormat="1" ht="11.25" customHeight="1">
      <c r="A164" s="1040">
        <v>150</v>
      </c>
      <c r="B164" s="490"/>
      <c r="C164" s="490" t="str">
        <f t="shared" si="181"/>
        <v/>
      </c>
      <c r="D164" s="490"/>
      <c r="E164" s="1040"/>
      <c r="F164" s="255"/>
      <c r="G164" s="1038"/>
      <c r="H164" s="1038"/>
      <c r="I164" s="1323"/>
      <c r="J164" s="24"/>
      <c r="K164" s="24"/>
      <c r="L164" s="24"/>
      <c r="M164" s="24"/>
      <c r="N164" s="24"/>
      <c r="O164" s="24"/>
      <c r="P164" s="101" t="str">
        <f t="shared" si="182"/>
        <v>MP</v>
      </c>
      <c r="Q164" s="493" t="str">
        <f t="shared" si="255"/>
        <v/>
      </c>
      <c r="R164" s="101"/>
      <c r="S164" s="257" t="e">
        <f t="shared" si="176"/>
        <v>#DIV/0!</v>
      </c>
      <c r="T164" s="1503">
        <f t="shared" si="253"/>
        <v>0</v>
      </c>
      <c r="U164" s="1477"/>
      <c r="V164" s="258"/>
      <c r="W164" s="102"/>
      <c r="X164" s="400">
        <f t="shared" si="215"/>
        <v>0</v>
      </c>
      <c r="Y164" s="913"/>
      <c r="Z164" s="299">
        <f t="shared" si="177"/>
        <v>0</v>
      </c>
      <c r="AA164" s="259">
        <f>ROUND(IFERROR(SUM($AI$6/$AI$7*Q164/O164)+('Inbound Freight New'!$A$3*CZ164/R164),0),2)</f>
        <v>0</v>
      </c>
      <c r="AB164" s="260">
        <f t="shared" si="183"/>
        <v>0</v>
      </c>
      <c r="AC164" s="259">
        <f t="shared" si="216"/>
        <v>0</v>
      </c>
      <c r="AD164" s="261"/>
      <c r="AE164" s="260">
        <f t="shared" si="184"/>
        <v>0</v>
      </c>
      <c r="AF164" s="262">
        <f t="shared" si="217"/>
        <v>0</v>
      </c>
      <c r="AG164" s="263">
        <f t="shared" si="185"/>
        <v>0</v>
      </c>
      <c r="AH164" s="316">
        <f t="shared" si="218"/>
        <v>0.02</v>
      </c>
      <c r="AI164" s="262">
        <f t="shared" si="219"/>
        <v>0</v>
      </c>
      <c r="AJ164" s="703">
        <f t="shared" si="220"/>
        <v>0</v>
      </c>
      <c r="AK164" s="1302">
        <f t="shared" si="221"/>
        <v>0</v>
      </c>
      <c r="AL164" s="703">
        <f t="shared" si="222"/>
        <v>0.02</v>
      </c>
      <c r="AM164" s="262">
        <f t="shared" si="178"/>
        <v>0</v>
      </c>
      <c r="AN164" s="102"/>
      <c r="AO164" s="102"/>
      <c r="AP164" s="264">
        <f t="shared" si="186"/>
        <v>0</v>
      </c>
      <c r="AQ164" s="265">
        <f t="shared" si="179"/>
        <v>0</v>
      </c>
      <c r="AR164" s="266">
        <f t="shared" si="223"/>
        <v>0</v>
      </c>
      <c r="AS164" s="265">
        <f t="shared" si="180"/>
        <v>0</v>
      </c>
      <c r="AT164" s="267">
        <f t="shared" si="187"/>
        <v>0</v>
      </c>
      <c r="AU164" s="268"/>
      <c r="AV164" s="267"/>
      <c r="AW164" s="24"/>
      <c r="AX164" s="24"/>
      <c r="AY164" s="487"/>
      <c r="AZ164" s="270"/>
      <c r="BA164" s="256"/>
      <c r="BB164" s="256"/>
      <c r="BC164" s="256"/>
      <c r="BD164" s="256"/>
      <c r="BE164" s="490"/>
      <c r="BF164" s="490" t="str">
        <f t="shared" si="254"/>
        <v/>
      </c>
      <c r="BG164" s="493" t="str">
        <f t="shared" si="188"/>
        <v/>
      </c>
      <c r="BH164" s="490"/>
      <c r="BI164" s="490"/>
      <c r="BJ164" s="490"/>
      <c r="BK164" s="490"/>
      <c r="BL164" s="490"/>
      <c r="BM164" s="490"/>
      <c r="BN164" s="319"/>
      <c r="BO164" s="319"/>
      <c r="BP164" s="319"/>
      <c r="BQ164" s="319" t="str">
        <f t="shared" si="189"/>
        <v/>
      </c>
      <c r="BR164" s="439" t="str">
        <f t="shared" si="224"/>
        <v/>
      </c>
      <c r="BS164" s="439" t="str">
        <f t="shared" si="225"/>
        <v/>
      </c>
      <c r="BT164" s="439" t="str">
        <f t="shared" si="226"/>
        <v/>
      </c>
      <c r="BU164" s="440" t="str">
        <f t="shared" si="248"/>
        <v/>
      </c>
      <c r="BV164" s="440" t="str">
        <f t="shared" si="249"/>
        <v/>
      </c>
      <c r="BW164" s="440" t="str">
        <f t="shared" si="250"/>
        <v/>
      </c>
      <c r="BX164" s="440" t="str">
        <f t="shared" si="251"/>
        <v/>
      </c>
      <c r="BY164" s="440" t="str">
        <f t="shared" si="190"/>
        <v/>
      </c>
      <c r="BZ164" s="440" t="str">
        <f t="shared" si="191"/>
        <v/>
      </c>
      <c r="CA164" s="440" t="str">
        <f t="shared" si="192"/>
        <v/>
      </c>
      <c r="CB164" s="663" t="str">
        <f t="shared" si="227"/>
        <v/>
      </c>
      <c r="CC164" s="663" t="str">
        <f t="shared" si="228"/>
        <v/>
      </c>
      <c r="CD164" s="663" t="str">
        <f t="shared" si="229"/>
        <v/>
      </c>
      <c r="CE164" s="663" t="str">
        <f t="shared" si="230"/>
        <v/>
      </c>
      <c r="CF164" s="663" t="str">
        <f t="shared" si="231"/>
        <v/>
      </c>
      <c r="CG164" s="439" t="str">
        <f t="shared" si="232"/>
        <v/>
      </c>
      <c r="CH164" s="440"/>
      <c r="CI164" s="440"/>
      <c r="CJ164" s="440"/>
      <c r="CK164" s="440"/>
      <c r="CL164" s="440"/>
      <c r="CM164" s="440"/>
      <c r="CN164" s="729" t="str">
        <f t="shared" si="233"/>
        <v/>
      </c>
      <c r="CO164" s="729" t="str">
        <f t="shared" si="234"/>
        <v/>
      </c>
      <c r="CP164" s="729" t="str">
        <f t="shared" si="235"/>
        <v/>
      </c>
      <c r="CQ164" s="729" t="str">
        <f t="shared" si="236"/>
        <v/>
      </c>
      <c r="CR164" s="729" t="str">
        <f t="shared" si="237"/>
        <v/>
      </c>
      <c r="CS164" s="729" t="str">
        <f t="shared" si="238"/>
        <v/>
      </c>
      <c r="CT164" s="729" t="str">
        <f t="shared" si="239"/>
        <v/>
      </c>
      <c r="CU164" s="729" t="str">
        <f t="shared" si="240"/>
        <v/>
      </c>
      <c r="CV164" s="729" t="str">
        <f t="shared" si="241"/>
        <v/>
      </c>
      <c r="CW164" s="16" t="str">
        <f t="shared" si="242"/>
        <v/>
      </c>
      <c r="CX164" s="16" t="str">
        <f t="shared" si="243"/>
        <v/>
      </c>
      <c r="CY164" s="16" t="str">
        <f t="shared" si="244"/>
        <v/>
      </c>
      <c r="CZ164" s="650">
        <f t="shared" si="245"/>
        <v>0</v>
      </c>
      <c r="DB164" s="652"/>
      <c r="DC164" s="655">
        <f t="shared" si="193"/>
        <v>0</v>
      </c>
      <c r="DD164" s="654" t="str">
        <f t="shared" si="194"/>
        <v/>
      </c>
      <c r="DE164" s="650">
        <f t="shared" si="195"/>
        <v>0</v>
      </c>
      <c r="EG164" s="16">
        <f>IFERROR(VLOOKUP(B164,'SUBCATS INTERNAL USE'!A:D,3,0),10000)</f>
        <v>10000</v>
      </c>
      <c r="EH164" s="16">
        <f t="shared" si="196"/>
        <v>10000</v>
      </c>
      <c r="EI164" s="16">
        <f t="shared" si="197"/>
        <v>1</v>
      </c>
      <c r="EJ164" s="16">
        <f t="shared" si="247"/>
        <v>19</v>
      </c>
      <c r="EK164" s="16">
        <f>IFERROR(VLOOKUP(B164,'SUBCATS INTERNAL USE'!G:I,3,0), 10000)</f>
        <v>10000</v>
      </c>
      <c r="EN164" s="163">
        <f t="shared" si="198"/>
        <v>1</v>
      </c>
      <c r="EO164" s="163">
        <f t="shared" si="199"/>
        <v>1</v>
      </c>
      <c r="EP164" s="163">
        <f t="shared" si="200"/>
        <v>1</v>
      </c>
      <c r="EQ164" s="163">
        <f t="shared" si="201"/>
        <v>1</v>
      </c>
      <c r="ER164" s="163">
        <f t="shared" si="202"/>
        <v>1</v>
      </c>
      <c r="ES164" s="163">
        <f t="shared" si="203"/>
        <v>1</v>
      </c>
      <c r="ET164" s="163">
        <f t="shared" si="204"/>
        <v>1</v>
      </c>
      <c r="EU164" s="163">
        <f t="shared" si="205"/>
        <v>1</v>
      </c>
      <c r="EV164" s="163">
        <f t="shared" si="206"/>
        <v>0</v>
      </c>
      <c r="EW164" s="163">
        <f t="shared" si="207"/>
        <v>1</v>
      </c>
      <c r="EX164" s="163">
        <f t="shared" si="208"/>
        <v>1</v>
      </c>
      <c r="EY164" s="163">
        <f t="shared" si="209"/>
        <v>1</v>
      </c>
      <c r="EZ164" s="163">
        <f t="shared" si="210"/>
        <v>1</v>
      </c>
      <c r="FA164" s="163">
        <f t="shared" si="211"/>
        <v>1</v>
      </c>
      <c r="FB164" s="163">
        <f t="shared" si="212"/>
        <v>1</v>
      </c>
      <c r="FC164" s="163">
        <f t="shared" si="213"/>
        <v>14</v>
      </c>
      <c r="FD164" s="163">
        <f t="shared" si="214"/>
        <v>0</v>
      </c>
      <c r="FF164" s="16">
        <f t="shared" si="246"/>
        <v>0</v>
      </c>
      <c r="FG164" s="16" t="str">
        <f t="shared" si="252"/>
        <v>1</v>
      </c>
    </row>
    <row r="165" spans="1:163" s="52" customFormat="1" ht="11.25" customHeight="1">
      <c r="A165" s="1040">
        <v>151</v>
      </c>
      <c r="B165" s="490"/>
      <c r="C165" s="490" t="str">
        <f t="shared" si="181"/>
        <v/>
      </c>
      <c r="D165" s="490"/>
      <c r="E165" s="1040"/>
      <c r="F165" s="255"/>
      <c r="G165" s="1038"/>
      <c r="H165" s="1038"/>
      <c r="I165" s="1323"/>
      <c r="J165" s="24"/>
      <c r="K165" s="24"/>
      <c r="L165" s="24"/>
      <c r="M165" s="24"/>
      <c r="N165" s="24"/>
      <c r="O165" s="24"/>
      <c r="P165" s="101" t="str">
        <f t="shared" si="182"/>
        <v>MP</v>
      </c>
      <c r="Q165" s="493" t="str">
        <f t="shared" si="255"/>
        <v/>
      </c>
      <c r="R165" s="101"/>
      <c r="S165" s="257" t="e">
        <f t="shared" si="176"/>
        <v>#DIV/0!</v>
      </c>
      <c r="T165" s="1503">
        <f t="shared" si="253"/>
        <v>0</v>
      </c>
      <c r="U165" s="1477"/>
      <c r="V165" s="258"/>
      <c r="W165" s="102"/>
      <c r="X165" s="400">
        <f t="shared" si="215"/>
        <v>0</v>
      </c>
      <c r="Y165" s="913"/>
      <c r="Z165" s="299">
        <f t="shared" si="177"/>
        <v>0</v>
      </c>
      <c r="AA165" s="259">
        <f>ROUND(IFERROR(SUM($AI$6/$AI$7*Q165/O165)+('Inbound Freight New'!$A$3*CZ165/R165),0),2)</f>
        <v>0</v>
      </c>
      <c r="AB165" s="260">
        <f t="shared" si="183"/>
        <v>0</v>
      </c>
      <c r="AC165" s="259">
        <f t="shared" si="216"/>
        <v>0</v>
      </c>
      <c r="AD165" s="261"/>
      <c r="AE165" s="260">
        <f t="shared" si="184"/>
        <v>0</v>
      </c>
      <c r="AF165" s="262">
        <f t="shared" si="217"/>
        <v>0</v>
      </c>
      <c r="AG165" s="263">
        <f t="shared" si="185"/>
        <v>0</v>
      </c>
      <c r="AH165" s="316">
        <f t="shared" si="218"/>
        <v>0.02</v>
      </c>
      <c r="AI165" s="262">
        <f t="shared" si="219"/>
        <v>0</v>
      </c>
      <c r="AJ165" s="703">
        <f t="shared" si="220"/>
        <v>0</v>
      </c>
      <c r="AK165" s="1302">
        <f t="shared" si="221"/>
        <v>0</v>
      </c>
      <c r="AL165" s="703">
        <f t="shared" si="222"/>
        <v>0.02</v>
      </c>
      <c r="AM165" s="262">
        <f t="shared" si="178"/>
        <v>0</v>
      </c>
      <c r="AN165" s="102"/>
      <c r="AO165" s="102"/>
      <c r="AP165" s="264">
        <f t="shared" si="186"/>
        <v>0</v>
      </c>
      <c r="AQ165" s="265">
        <f t="shared" si="179"/>
        <v>0</v>
      </c>
      <c r="AR165" s="266">
        <f t="shared" si="223"/>
        <v>0</v>
      </c>
      <c r="AS165" s="265">
        <f t="shared" si="180"/>
        <v>0</v>
      </c>
      <c r="AT165" s="267">
        <f t="shared" si="187"/>
        <v>0</v>
      </c>
      <c r="AU165" s="268"/>
      <c r="AV165" s="267"/>
      <c r="AW165" s="24"/>
      <c r="AX165" s="24"/>
      <c r="AY165" s="487"/>
      <c r="AZ165" s="270"/>
      <c r="BA165" s="256"/>
      <c r="BB165" s="256"/>
      <c r="BC165" s="256"/>
      <c r="BD165" s="256"/>
      <c r="BE165" s="490"/>
      <c r="BF165" s="490" t="str">
        <f t="shared" si="254"/>
        <v/>
      </c>
      <c r="BG165" s="493" t="str">
        <f t="shared" si="188"/>
        <v/>
      </c>
      <c r="BH165" s="490"/>
      <c r="BI165" s="490"/>
      <c r="BJ165" s="490"/>
      <c r="BK165" s="490"/>
      <c r="BL165" s="490"/>
      <c r="BM165" s="490"/>
      <c r="BN165" s="319"/>
      <c r="BO165" s="319"/>
      <c r="BP165" s="319"/>
      <c r="BQ165" s="319" t="str">
        <f t="shared" si="189"/>
        <v/>
      </c>
      <c r="BR165" s="439" t="str">
        <f t="shared" si="224"/>
        <v/>
      </c>
      <c r="BS165" s="439" t="str">
        <f t="shared" si="225"/>
        <v/>
      </c>
      <c r="BT165" s="439" t="str">
        <f t="shared" si="226"/>
        <v/>
      </c>
      <c r="BU165" s="440" t="str">
        <f t="shared" si="248"/>
        <v/>
      </c>
      <c r="BV165" s="440" t="str">
        <f t="shared" si="249"/>
        <v/>
      </c>
      <c r="BW165" s="440" t="str">
        <f t="shared" si="250"/>
        <v/>
      </c>
      <c r="BX165" s="440" t="str">
        <f t="shared" si="251"/>
        <v/>
      </c>
      <c r="BY165" s="440" t="str">
        <f t="shared" si="190"/>
        <v/>
      </c>
      <c r="BZ165" s="440" t="str">
        <f t="shared" si="191"/>
        <v/>
      </c>
      <c r="CA165" s="440" t="str">
        <f t="shared" si="192"/>
        <v/>
      </c>
      <c r="CB165" s="663" t="str">
        <f t="shared" si="227"/>
        <v/>
      </c>
      <c r="CC165" s="663" t="str">
        <f t="shared" si="228"/>
        <v/>
      </c>
      <c r="CD165" s="663" t="str">
        <f t="shared" si="229"/>
        <v/>
      </c>
      <c r="CE165" s="663" t="str">
        <f t="shared" si="230"/>
        <v/>
      </c>
      <c r="CF165" s="663" t="str">
        <f t="shared" si="231"/>
        <v/>
      </c>
      <c r="CG165" s="439" t="str">
        <f t="shared" si="232"/>
        <v/>
      </c>
      <c r="CH165" s="440"/>
      <c r="CI165" s="440"/>
      <c r="CJ165" s="440"/>
      <c r="CK165" s="440"/>
      <c r="CL165" s="440"/>
      <c r="CM165" s="440"/>
      <c r="CN165" s="729" t="str">
        <f t="shared" si="233"/>
        <v/>
      </c>
      <c r="CO165" s="729" t="str">
        <f t="shared" si="234"/>
        <v/>
      </c>
      <c r="CP165" s="729" t="str">
        <f t="shared" si="235"/>
        <v/>
      </c>
      <c r="CQ165" s="729" t="str">
        <f t="shared" si="236"/>
        <v/>
      </c>
      <c r="CR165" s="729" t="str">
        <f t="shared" si="237"/>
        <v/>
      </c>
      <c r="CS165" s="729" t="str">
        <f t="shared" si="238"/>
        <v/>
      </c>
      <c r="CT165" s="729" t="str">
        <f t="shared" si="239"/>
        <v/>
      </c>
      <c r="CU165" s="729" t="str">
        <f t="shared" si="240"/>
        <v/>
      </c>
      <c r="CV165" s="729" t="str">
        <f t="shared" si="241"/>
        <v/>
      </c>
      <c r="CW165" s="16" t="str">
        <f t="shared" si="242"/>
        <v/>
      </c>
      <c r="CX165" s="16" t="str">
        <f t="shared" si="243"/>
        <v/>
      </c>
      <c r="CY165" s="16" t="str">
        <f t="shared" si="244"/>
        <v/>
      </c>
      <c r="CZ165" s="650">
        <f t="shared" si="245"/>
        <v>0</v>
      </c>
      <c r="DB165" s="652"/>
      <c r="DC165" s="655">
        <f t="shared" si="193"/>
        <v>0</v>
      </c>
      <c r="DD165" s="654" t="str">
        <f t="shared" si="194"/>
        <v/>
      </c>
      <c r="DE165" s="650">
        <f t="shared" si="195"/>
        <v>0</v>
      </c>
      <c r="EG165" s="16">
        <f>IFERROR(VLOOKUP(B165,'SUBCATS INTERNAL USE'!A:D,3,0),10000)</f>
        <v>10000</v>
      </c>
      <c r="EH165" s="16">
        <f t="shared" si="196"/>
        <v>10000</v>
      </c>
      <c r="EI165" s="16">
        <f t="shared" si="197"/>
        <v>1</v>
      </c>
      <c r="EJ165" s="16">
        <f t="shared" si="247"/>
        <v>19</v>
      </c>
      <c r="EK165" s="16">
        <f>IFERROR(VLOOKUP(B165,'SUBCATS INTERNAL USE'!G:I,3,0), 10000)</f>
        <v>10000</v>
      </c>
      <c r="EN165" s="163">
        <f t="shared" si="198"/>
        <v>1</v>
      </c>
      <c r="EO165" s="163">
        <f t="shared" si="199"/>
        <v>1</v>
      </c>
      <c r="EP165" s="163">
        <f t="shared" si="200"/>
        <v>1</v>
      </c>
      <c r="EQ165" s="163">
        <f t="shared" si="201"/>
        <v>1</v>
      </c>
      <c r="ER165" s="163">
        <f t="shared" si="202"/>
        <v>1</v>
      </c>
      <c r="ES165" s="163">
        <f t="shared" si="203"/>
        <v>1</v>
      </c>
      <c r="ET165" s="163">
        <f t="shared" si="204"/>
        <v>1</v>
      </c>
      <c r="EU165" s="163">
        <f t="shared" si="205"/>
        <v>1</v>
      </c>
      <c r="EV165" s="163">
        <f t="shared" si="206"/>
        <v>0</v>
      </c>
      <c r="EW165" s="163">
        <f t="shared" si="207"/>
        <v>1</v>
      </c>
      <c r="EX165" s="163">
        <f t="shared" si="208"/>
        <v>1</v>
      </c>
      <c r="EY165" s="163">
        <f t="shared" si="209"/>
        <v>1</v>
      </c>
      <c r="EZ165" s="163">
        <f t="shared" si="210"/>
        <v>1</v>
      </c>
      <c r="FA165" s="163">
        <f t="shared" si="211"/>
        <v>1</v>
      </c>
      <c r="FB165" s="163">
        <f t="shared" si="212"/>
        <v>1</v>
      </c>
      <c r="FC165" s="163">
        <f t="shared" si="213"/>
        <v>14</v>
      </c>
      <c r="FD165" s="163">
        <f t="shared" si="214"/>
        <v>0</v>
      </c>
      <c r="FF165" s="16">
        <f t="shared" si="246"/>
        <v>0</v>
      </c>
      <c r="FG165" s="16" t="str">
        <f t="shared" si="252"/>
        <v>1</v>
      </c>
    </row>
    <row r="166" spans="1:163" s="52" customFormat="1" ht="11.25" customHeight="1">
      <c r="A166" s="1040">
        <v>152</v>
      </c>
      <c r="B166" s="490"/>
      <c r="C166" s="490" t="str">
        <f t="shared" si="181"/>
        <v/>
      </c>
      <c r="D166" s="490"/>
      <c r="E166" s="1040"/>
      <c r="F166" s="255"/>
      <c r="G166" s="1038"/>
      <c r="H166" s="1038"/>
      <c r="I166" s="1323"/>
      <c r="J166" s="24"/>
      <c r="K166" s="24"/>
      <c r="L166" s="24"/>
      <c r="M166" s="24"/>
      <c r="N166" s="24"/>
      <c r="O166" s="24"/>
      <c r="P166" s="101" t="str">
        <f t="shared" si="182"/>
        <v>MP</v>
      </c>
      <c r="Q166" s="493" t="str">
        <f t="shared" si="255"/>
        <v/>
      </c>
      <c r="R166" s="101"/>
      <c r="S166" s="257" t="e">
        <f t="shared" si="176"/>
        <v>#DIV/0!</v>
      </c>
      <c r="T166" s="1503">
        <f t="shared" si="253"/>
        <v>0</v>
      </c>
      <c r="U166" s="1477"/>
      <c r="V166" s="258"/>
      <c r="W166" s="102"/>
      <c r="X166" s="400">
        <f t="shared" si="215"/>
        <v>0</v>
      </c>
      <c r="Y166" s="913"/>
      <c r="Z166" s="299">
        <f t="shared" si="177"/>
        <v>0</v>
      </c>
      <c r="AA166" s="259">
        <f>ROUND(IFERROR(SUM($AI$6/$AI$7*Q166/O166)+('Inbound Freight New'!$A$3*CZ166/R166),0),2)</f>
        <v>0</v>
      </c>
      <c r="AB166" s="260">
        <f t="shared" si="183"/>
        <v>0</v>
      </c>
      <c r="AC166" s="259">
        <f t="shared" si="216"/>
        <v>0</v>
      </c>
      <c r="AD166" s="261"/>
      <c r="AE166" s="260">
        <f t="shared" si="184"/>
        <v>0</v>
      </c>
      <c r="AF166" s="262">
        <f t="shared" si="217"/>
        <v>0</v>
      </c>
      <c r="AG166" s="263">
        <f t="shared" si="185"/>
        <v>0</v>
      </c>
      <c r="AH166" s="316">
        <f t="shared" si="218"/>
        <v>0.02</v>
      </c>
      <c r="AI166" s="262">
        <f t="shared" si="219"/>
        <v>0</v>
      </c>
      <c r="AJ166" s="703">
        <f t="shared" si="220"/>
        <v>0</v>
      </c>
      <c r="AK166" s="1302">
        <f t="shared" si="221"/>
        <v>0</v>
      </c>
      <c r="AL166" s="703">
        <f t="shared" si="222"/>
        <v>0.02</v>
      </c>
      <c r="AM166" s="262">
        <f t="shared" si="178"/>
        <v>0</v>
      </c>
      <c r="AN166" s="102"/>
      <c r="AO166" s="102"/>
      <c r="AP166" s="264">
        <f t="shared" si="186"/>
        <v>0</v>
      </c>
      <c r="AQ166" s="265">
        <f t="shared" si="179"/>
        <v>0</v>
      </c>
      <c r="AR166" s="266">
        <f t="shared" si="223"/>
        <v>0</v>
      </c>
      <c r="AS166" s="265">
        <f t="shared" si="180"/>
        <v>0</v>
      </c>
      <c r="AT166" s="267">
        <f t="shared" si="187"/>
        <v>0</v>
      </c>
      <c r="AU166" s="268"/>
      <c r="AV166" s="267"/>
      <c r="AW166" s="24"/>
      <c r="AX166" s="24"/>
      <c r="AY166" s="487"/>
      <c r="AZ166" s="270"/>
      <c r="BA166" s="256"/>
      <c r="BB166" s="256"/>
      <c r="BC166" s="256"/>
      <c r="BD166" s="256"/>
      <c r="BE166" s="490"/>
      <c r="BF166" s="490" t="str">
        <f t="shared" si="254"/>
        <v/>
      </c>
      <c r="BG166" s="493" t="str">
        <f t="shared" si="188"/>
        <v/>
      </c>
      <c r="BH166" s="490"/>
      <c r="BI166" s="490"/>
      <c r="BJ166" s="490"/>
      <c r="BK166" s="490"/>
      <c r="BL166" s="490"/>
      <c r="BM166" s="490"/>
      <c r="BN166" s="319"/>
      <c r="BO166" s="319"/>
      <c r="BP166" s="319"/>
      <c r="BQ166" s="319" t="str">
        <f t="shared" si="189"/>
        <v/>
      </c>
      <c r="BR166" s="439" t="str">
        <f t="shared" si="224"/>
        <v/>
      </c>
      <c r="BS166" s="439" t="str">
        <f t="shared" si="225"/>
        <v/>
      </c>
      <c r="BT166" s="439" t="str">
        <f t="shared" si="226"/>
        <v/>
      </c>
      <c r="BU166" s="440" t="str">
        <f t="shared" si="248"/>
        <v/>
      </c>
      <c r="BV166" s="440" t="str">
        <f t="shared" si="249"/>
        <v/>
      </c>
      <c r="BW166" s="440" t="str">
        <f t="shared" si="250"/>
        <v/>
      </c>
      <c r="BX166" s="440" t="str">
        <f t="shared" si="251"/>
        <v/>
      </c>
      <c r="BY166" s="440" t="str">
        <f t="shared" si="190"/>
        <v/>
      </c>
      <c r="BZ166" s="440" t="str">
        <f t="shared" si="191"/>
        <v/>
      </c>
      <c r="CA166" s="440" t="str">
        <f t="shared" si="192"/>
        <v/>
      </c>
      <c r="CB166" s="663" t="str">
        <f t="shared" si="227"/>
        <v/>
      </c>
      <c r="CC166" s="663" t="str">
        <f t="shared" si="228"/>
        <v/>
      </c>
      <c r="CD166" s="663" t="str">
        <f t="shared" si="229"/>
        <v/>
      </c>
      <c r="CE166" s="663" t="str">
        <f t="shared" si="230"/>
        <v/>
      </c>
      <c r="CF166" s="663" t="str">
        <f t="shared" si="231"/>
        <v/>
      </c>
      <c r="CG166" s="439" t="str">
        <f t="shared" si="232"/>
        <v/>
      </c>
      <c r="CH166" s="440"/>
      <c r="CI166" s="440"/>
      <c r="CJ166" s="440"/>
      <c r="CK166" s="440"/>
      <c r="CL166" s="440"/>
      <c r="CM166" s="440"/>
      <c r="CN166" s="729" t="str">
        <f t="shared" si="233"/>
        <v/>
      </c>
      <c r="CO166" s="729" t="str">
        <f t="shared" si="234"/>
        <v/>
      </c>
      <c r="CP166" s="729" t="str">
        <f t="shared" si="235"/>
        <v/>
      </c>
      <c r="CQ166" s="729" t="str">
        <f t="shared" si="236"/>
        <v/>
      </c>
      <c r="CR166" s="729" t="str">
        <f t="shared" si="237"/>
        <v/>
      </c>
      <c r="CS166" s="729" t="str">
        <f t="shared" si="238"/>
        <v/>
      </c>
      <c r="CT166" s="729" t="str">
        <f t="shared" si="239"/>
        <v/>
      </c>
      <c r="CU166" s="729" t="str">
        <f t="shared" si="240"/>
        <v/>
      </c>
      <c r="CV166" s="729" t="str">
        <f t="shared" si="241"/>
        <v/>
      </c>
      <c r="CW166" s="16" t="str">
        <f t="shared" si="242"/>
        <v/>
      </c>
      <c r="CX166" s="16" t="str">
        <f t="shared" si="243"/>
        <v/>
      </c>
      <c r="CY166" s="16" t="str">
        <f t="shared" si="244"/>
        <v/>
      </c>
      <c r="CZ166" s="650">
        <f t="shared" si="245"/>
        <v>0</v>
      </c>
      <c r="DB166" s="652"/>
      <c r="DC166" s="655">
        <f t="shared" si="193"/>
        <v>0</v>
      </c>
      <c r="DD166" s="654" t="str">
        <f t="shared" si="194"/>
        <v/>
      </c>
      <c r="DE166" s="650">
        <f t="shared" si="195"/>
        <v>0</v>
      </c>
      <c r="EG166" s="16">
        <f>IFERROR(VLOOKUP(B166,'SUBCATS INTERNAL USE'!A:D,3,0),10000)</f>
        <v>10000</v>
      </c>
      <c r="EH166" s="16">
        <f t="shared" si="196"/>
        <v>10000</v>
      </c>
      <c r="EI166" s="16">
        <f t="shared" si="197"/>
        <v>1</v>
      </c>
      <c r="EJ166" s="16">
        <f t="shared" si="247"/>
        <v>19</v>
      </c>
      <c r="EK166" s="16">
        <f>IFERROR(VLOOKUP(B166,'SUBCATS INTERNAL USE'!G:I,3,0), 10000)</f>
        <v>10000</v>
      </c>
      <c r="EN166" s="163">
        <f t="shared" si="198"/>
        <v>1</v>
      </c>
      <c r="EO166" s="163">
        <f t="shared" si="199"/>
        <v>1</v>
      </c>
      <c r="EP166" s="163">
        <f t="shared" si="200"/>
        <v>1</v>
      </c>
      <c r="EQ166" s="163">
        <f t="shared" si="201"/>
        <v>1</v>
      </c>
      <c r="ER166" s="163">
        <f t="shared" si="202"/>
        <v>1</v>
      </c>
      <c r="ES166" s="163">
        <f t="shared" si="203"/>
        <v>1</v>
      </c>
      <c r="ET166" s="163">
        <f t="shared" si="204"/>
        <v>1</v>
      </c>
      <c r="EU166" s="163">
        <f t="shared" si="205"/>
        <v>1</v>
      </c>
      <c r="EV166" s="163">
        <f t="shared" si="206"/>
        <v>0</v>
      </c>
      <c r="EW166" s="163">
        <f t="shared" si="207"/>
        <v>1</v>
      </c>
      <c r="EX166" s="163">
        <f t="shared" si="208"/>
        <v>1</v>
      </c>
      <c r="EY166" s="163">
        <f t="shared" si="209"/>
        <v>1</v>
      </c>
      <c r="EZ166" s="163">
        <f t="shared" si="210"/>
        <v>1</v>
      </c>
      <c r="FA166" s="163">
        <f t="shared" si="211"/>
        <v>1</v>
      </c>
      <c r="FB166" s="163">
        <f t="shared" si="212"/>
        <v>1</v>
      </c>
      <c r="FC166" s="163">
        <f t="shared" si="213"/>
        <v>14</v>
      </c>
      <c r="FD166" s="163">
        <f t="shared" si="214"/>
        <v>0</v>
      </c>
      <c r="FF166" s="16">
        <f t="shared" si="246"/>
        <v>0</v>
      </c>
      <c r="FG166" s="16" t="str">
        <f t="shared" si="252"/>
        <v>1</v>
      </c>
    </row>
    <row r="167" spans="1:163" s="52" customFormat="1" ht="11.25" customHeight="1">
      <c r="A167" s="1040">
        <v>153</v>
      </c>
      <c r="B167" s="490"/>
      <c r="C167" s="490" t="str">
        <f t="shared" si="181"/>
        <v/>
      </c>
      <c r="D167" s="490"/>
      <c r="E167" s="1040"/>
      <c r="F167" s="255"/>
      <c r="G167" s="1038"/>
      <c r="H167" s="1038"/>
      <c r="I167" s="1323"/>
      <c r="J167" s="24"/>
      <c r="K167" s="24"/>
      <c r="L167" s="24"/>
      <c r="M167" s="24"/>
      <c r="N167" s="24"/>
      <c r="O167" s="24"/>
      <c r="P167" s="101" t="str">
        <f t="shared" si="182"/>
        <v>MP</v>
      </c>
      <c r="Q167" s="493" t="str">
        <f t="shared" si="255"/>
        <v/>
      </c>
      <c r="R167" s="101"/>
      <c r="S167" s="257" t="e">
        <f t="shared" si="176"/>
        <v>#DIV/0!</v>
      </c>
      <c r="T167" s="1503">
        <f t="shared" si="253"/>
        <v>0</v>
      </c>
      <c r="U167" s="1477"/>
      <c r="V167" s="258"/>
      <c r="W167" s="102"/>
      <c r="X167" s="400">
        <f t="shared" si="215"/>
        <v>0</v>
      </c>
      <c r="Y167" s="913"/>
      <c r="Z167" s="299">
        <f t="shared" si="177"/>
        <v>0</v>
      </c>
      <c r="AA167" s="259">
        <f>ROUND(IFERROR(SUM($AI$6/$AI$7*Q167/O167)+('Inbound Freight New'!$A$3*CZ167/R167),0),2)</f>
        <v>0</v>
      </c>
      <c r="AB167" s="260">
        <f t="shared" si="183"/>
        <v>0</v>
      </c>
      <c r="AC167" s="259">
        <f t="shared" si="216"/>
        <v>0</v>
      </c>
      <c r="AD167" s="261"/>
      <c r="AE167" s="260">
        <f t="shared" si="184"/>
        <v>0</v>
      </c>
      <c r="AF167" s="262">
        <f t="shared" si="217"/>
        <v>0</v>
      </c>
      <c r="AG167" s="263">
        <f t="shared" si="185"/>
        <v>0</v>
      </c>
      <c r="AH167" s="316">
        <f t="shared" si="218"/>
        <v>0.02</v>
      </c>
      <c r="AI167" s="262">
        <f t="shared" si="219"/>
        <v>0</v>
      </c>
      <c r="AJ167" s="703">
        <f t="shared" si="220"/>
        <v>0</v>
      </c>
      <c r="AK167" s="1302">
        <f t="shared" si="221"/>
        <v>0</v>
      </c>
      <c r="AL167" s="703">
        <f t="shared" si="222"/>
        <v>0.02</v>
      </c>
      <c r="AM167" s="262">
        <f t="shared" si="178"/>
        <v>0</v>
      </c>
      <c r="AN167" s="102"/>
      <c r="AO167" s="102"/>
      <c r="AP167" s="264">
        <f t="shared" si="186"/>
        <v>0</v>
      </c>
      <c r="AQ167" s="265">
        <f t="shared" si="179"/>
        <v>0</v>
      </c>
      <c r="AR167" s="266">
        <f t="shared" si="223"/>
        <v>0</v>
      </c>
      <c r="AS167" s="265">
        <f t="shared" si="180"/>
        <v>0</v>
      </c>
      <c r="AT167" s="267">
        <f t="shared" si="187"/>
        <v>0</v>
      </c>
      <c r="AU167" s="268"/>
      <c r="AV167" s="267"/>
      <c r="AW167" s="24"/>
      <c r="AX167" s="24"/>
      <c r="AY167" s="487"/>
      <c r="AZ167" s="270"/>
      <c r="BA167" s="256"/>
      <c r="BB167" s="256"/>
      <c r="BC167" s="256"/>
      <c r="BD167" s="256"/>
      <c r="BE167" s="490"/>
      <c r="BF167" s="490" t="str">
        <f t="shared" si="254"/>
        <v/>
      </c>
      <c r="BG167" s="493" t="str">
        <f t="shared" si="188"/>
        <v/>
      </c>
      <c r="BH167" s="490"/>
      <c r="BI167" s="490"/>
      <c r="BJ167" s="490"/>
      <c r="BK167" s="490"/>
      <c r="BL167" s="490"/>
      <c r="BM167" s="490"/>
      <c r="BN167" s="319"/>
      <c r="BO167" s="319"/>
      <c r="BP167" s="319"/>
      <c r="BQ167" s="319" t="str">
        <f t="shared" si="189"/>
        <v/>
      </c>
      <c r="BR167" s="439" t="str">
        <f t="shared" si="224"/>
        <v/>
      </c>
      <c r="BS167" s="439" t="str">
        <f t="shared" si="225"/>
        <v/>
      </c>
      <c r="BT167" s="439" t="str">
        <f t="shared" si="226"/>
        <v/>
      </c>
      <c r="BU167" s="440" t="str">
        <f t="shared" si="248"/>
        <v/>
      </c>
      <c r="BV167" s="440" t="str">
        <f t="shared" si="249"/>
        <v/>
      </c>
      <c r="BW167" s="440" t="str">
        <f t="shared" si="250"/>
        <v/>
      </c>
      <c r="BX167" s="440" t="str">
        <f t="shared" si="251"/>
        <v/>
      </c>
      <c r="BY167" s="440" t="str">
        <f t="shared" si="190"/>
        <v/>
      </c>
      <c r="BZ167" s="440" t="str">
        <f t="shared" si="191"/>
        <v/>
      </c>
      <c r="CA167" s="440" t="str">
        <f t="shared" si="192"/>
        <v/>
      </c>
      <c r="CB167" s="663" t="str">
        <f t="shared" si="227"/>
        <v/>
      </c>
      <c r="CC167" s="663" t="str">
        <f t="shared" si="228"/>
        <v/>
      </c>
      <c r="CD167" s="663" t="str">
        <f t="shared" si="229"/>
        <v/>
      </c>
      <c r="CE167" s="663" t="str">
        <f t="shared" si="230"/>
        <v/>
      </c>
      <c r="CF167" s="663" t="str">
        <f t="shared" si="231"/>
        <v/>
      </c>
      <c r="CG167" s="439" t="str">
        <f t="shared" si="232"/>
        <v/>
      </c>
      <c r="CH167" s="440"/>
      <c r="CI167" s="440"/>
      <c r="CJ167" s="440"/>
      <c r="CK167" s="440"/>
      <c r="CL167" s="440"/>
      <c r="CM167" s="440"/>
      <c r="CN167" s="729" t="str">
        <f t="shared" si="233"/>
        <v/>
      </c>
      <c r="CO167" s="729" t="str">
        <f t="shared" si="234"/>
        <v/>
      </c>
      <c r="CP167" s="729" t="str">
        <f t="shared" si="235"/>
        <v/>
      </c>
      <c r="CQ167" s="729" t="str">
        <f t="shared" si="236"/>
        <v/>
      </c>
      <c r="CR167" s="729" t="str">
        <f t="shared" si="237"/>
        <v/>
      </c>
      <c r="CS167" s="729" t="str">
        <f t="shared" si="238"/>
        <v/>
      </c>
      <c r="CT167" s="729" t="str">
        <f t="shared" si="239"/>
        <v/>
      </c>
      <c r="CU167" s="729" t="str">
        <f t="shared" si="240"/>
        <v/>
      </c>
      <c r="CV167" s="729" t="str">
        <f t="shared" si="241"/>
        <v/>
      </c>
      <c r="CW167" s="16" t="str">
        <f t="shared" si="242"/>
        <v/>
      </c>
      <c r="CX167" s="16" t="str">
        <f t="shared" si="243"/>
        <v/>
      </c>
      <c r="CY167" s="16" t="str">
        <f t="shared" si="244"/>
        <v/>
      </c>
      <c r="CZ167" s="650">
        <f t="shared" si="245"/>
        <v>0</v>
      </c>
      <c r="DB167" s="652"/>
      <c r="DC167" s="655">
        <f t="shared" si="193"/>
        <v>0</v>
      </c>
      <c r="DD167" s="654" t="str">
        <f t="shared" si="194"/>
        <v/>
      </c>
      <c r="DE167" s="650">
        <f t="shared" si="195"/>
        <v>0</v>
      </c>
      <c r="EG167" s="16">
        <f>IFERROR(VLOOKUP(B167,'SUBCATS INTERNAL USE'!A:D,3,0),10000)</f>
        <v>10000</v>
      </c>
      <c r="EH167" s="16">
        <f t="shared" si="196"/>
        <v>10000</v>
      </c>
      <c r="EI167" s="16">
        <f t="shared" si="197"/>
        <v>1</v>
      </c>
      <c r="EJ167" s="16">
        <f t="shared" si="247"/>
        <v>19</v>
      </c>
      <c r="EK167" s="16">
        <f>IFERROR(VLOOKUP(B167,'SUBCATS INTERNAL USE'!G:I,3,0), 10000)</f>
        <v>10000</v>
      </c>
      <c r="EN167" s="163">
        <f t="shared" si="198"/>
        <v>1</v>
      </c>
      <c r="EO167" s="163">
        <f t="shared" si="199"/>
        <v>1</v>
      </c>
      <c r="EP167" s="163">
        <f t="shared" si="200"/>
        <v>1</v>
      </c>
      <c r="EQ167" s="163">
        <f t="shared" si="201"/>
        <v>1</v>
      </c>
      <c r="ER167" s="163">
        <f t="shared" si="202"/>
        <v>1</v>
      </c>
      <c r="ES167" s="163">
        <f t="shared" si="203"/>
        <v>1</v>
      </c>
      <c r="ET167" s="163">
        <f t="shared" si="204"/>
        <v>1</v>
      </c>
      <c r="EU167" s="163">
        <f t="shared" si="205"/>
        <v>1</v>
      </c>
      <c r="EV167" s="163">
        <f t="shared" si="206"/>
        <v>0</v>
      </c>
      <c r="EW167" s="163">
        <f t="shared" si="207"/>
        <v>1</v>
      </c>
      <c r="EX167" s="163">
        <f t="shared" si="208"/>
        <v>1</v>
      </c>
      <c r="EY167" s="163">
        <f t="shared" si="209"/>
        <v>1</v>
      </c>
      <c r="EZ167" s="163">
        <f t="shared" si="210"/>
        <v>1</v>
      </c>
      <c r="FA167" s="163">
        <f t="shared" si="211"/>
        <v>1</v>
      </c>
      <c r="FB167" s="163">
        <f t="shared" si="212"/>
        <v>1</v>
      </c>
      <c r="FC167" s="163">
        <f t="shared" si="213"/>
        <v>14</v>
      </c>
      <c r="FD167" s="163">
        <f t="shared" si="214"/>
        <v>0</v>
      </c>
      <c r="FF167" s="16">
        <f t="shared" si="246"/>
        <v>0</v>
      </c>
      <c r="FG167" s="16" t="str">
        <f t="shared" si="252"/>
        <v>1</v>
      </c>
    </row>
    <row r="168" spans="1:163" s="52" customFormat="1" ht="11.25" customHeight="1">
      <c r="A168" s="1040">
        <v>154</v>
      </c>
      <c r="B168" s="490"/>
      <c r="C168" s="490" t="str">
        <f t="shared" si="181"/>
        <v/>
      </c>
      <c r="D168" s="490"/>
      <c r="E168" s="1040"/>
      <c r="F168" s="255"/>
      <c r="G168" s="1038"/>
      <c r="H168" s="1038"/>
      <c r="I168" s="1323"/>
      <c r="J168" s="24"/>
      <c r="K168" s="24"/>
      <c r="L168" s="24"/>
      <c r="M168" s="24"/>
      <c r="N168" s="24"/>
      <c r="O168" s="24"/>
      <c r="P168" s="101" t="str">
        <f t="shared" si="182"/>
        <v>MP</v>
      </c>
      <c r="Q168" s="493" t="str">
        <f t="shared" si="255"/>
        <v/>
      </c>
      <c r="R168" s="101"/>
      <c r="S168" s="257" t="e">
        <f t="shared" si="176"/>
        <v>#DIV/0!</v>
      </c>
      <c r="T168" s="1503">
        <f t="shared" si="253"/>
        <v>0</v>
      </c>
      <c r="U168" s="1477"/>
      <c r="V168" s="258"/>
      <c r="W168" s="102"/>
      <c r="X168" s="400">
        <f t="shared" si="215"/>
        <v>0</v>
      </c>
      <c r="Y168" s="913"/>
      <c r="Z168" s="299">
        <f t="shared" si="177"/>
        <v>0</v>
      </c>
      <c r="AA168" s="259">
        <f>ROUND(IFERROR(SUM($AI$6/$AI$7*Q168/O168)+('Inbound Freight New'!$A$3*CZ168/R168),0),2)</f>
        <v>0</v>
      </c>
      <c r="AB168" s="260">
        <f t="shared" si="183"/>
        <v>0</v>
      </c>
      <c r="AC168" s="259">
        <f t="shared" si="216"/>
        <v>0</v>
      </c>
      <c r="AD168" s="261"/>
      <c r="AE168" s="260">
        <f t="shared" si="184"/>
        <v>0</v>
      </c>
      <c r="AF168" s="262">
        <f t="shared" si="217"/>
        <v>0</v>
      </c>
      <c r="AG168" s="263">
        <f t="shared" si="185"/>
        <v>0</v>
      </c>
      <c r="AH168" s="316">
        <f t="shared" si="218"/>
        <v>0.02</v>
      </c>
      <c r="AI168" s="262">
        <f t="shared" si="219"/>
        <v>0</v>
      </c>
      <c r="AJ168" s="703">
        <f t="shared" si="220"/>
        <v>0</v>
      </c>
      <c r="AK168" s="1302">
        <f t="shared" si="221"/>
        <v>0</v>
      </c>
      <c r="AL168" s="703">
        <f t="shared" si="222"/>
        <v>0.02</v>
      </c>
      <c r="AM168" s="262">
        <f t="shared" si="178"/>
        <v>0</v>
      </c>
      <c r="AN168" s="102"/>
      <c r="AO168" s="102"/>
      <c r="AP168" s="264">
        <f t="shared" si="186"/>
        <v>0</v>
      </c>
      <c r="AQ168" s="265">
        <f t="shared" si="179"/>
        <v>0</v>
      </c>
      <c r="AR168" s="266">
        <f t="shared" si="223"/>
        <v>0</v>
      </c>
      <c r="AS168" s="265">
        <f t="shared" si="180"/>
        <v>0</v>
      </c>
      <c r="AT168" s="267">
        <f t="shared" si="187"/>
        <v>0</v>
      </c>
      <c r="AU168" s="268"/>
      <c r="AV168" s="267"/>
      <c r="AW168" s="24"/>
      <c r="AX168" s="24"/>
      <c r="AY168" s="487"/>
      <c r="AZ168" s="270"/>
      <c r="BA168" s="256"/>
      <c r="BB168" s="256"/>
      <c r="BC168" s="256"/>
      <c r="BD168" s="256"/>
      <c r="BE168" s="490"/>
      <c r="BF168" s="490" t="str">
        <f t="shared" si="254"/>
        <v/>
      </c>
      <c r="BG168" s="493" t="str">
        <f t="shared" si="188"/>
        <v/>
      </c>
      <c r="BH168" s="490"/>
      <c r="BI168" s="490"/>
      <c r="BJ168" s="490"/>
      <c r="BK168" s="490"/>
      <c r="BL168" s="490"/>
      <c r="BM168" s="490"/>
      <c r="BN168" s="319"/>
      <c r="BO168" s="319"/>
      <c r="BP168" s="319"/>
      <c r="BQ168" s="319" t="str">
        <f t="shared" si="189"/>
        <v/>
      </c>
      <c r="BR168" s="439" t="str">
        <f t="shared" si="224"/>
        <v/>
      </c>
      <c r="BS168" s="439" t="str">
        <f t="shared" si="225"/>
        <v/>
      </c>
      <c r="BT168" s="439" t="str">
        <f t="shared" si="226"/>
        <v/>
      </c>
      <c r="BU168" s="440" t="str">
        <f t="shared" si="248"/>
        <v/>
      </c>
      <c r="BV168" s="440" t="str">
        <f t="shared" si="249"/>
        <v/>
      </c>
      <c r="BW168" s="440" t="str">
        <f t="shared" si="250"/>
        <v/>
      </c>
      <c r="BX168" s="440" t="str">
        <f t="shared" si="251"/>
        <v/>
      </c>
      <c r="BY168" s="440" t="str">
        <f t="shared" si="190"/>
        <v/>
      </c>
      <c r="BZ168" s="440" t="str">
        <f t="shared" si="191"/>
        <v/>
      </c>
      <c r="CA168" s="440" t="str">
        <f t="shared" si="192"/>
        <v/>
      </c>
      <c r="CB168" s="663" t="str">
        <f t="shared" si="227"/>
        <v/>
      </c>
      <c r="CC168" s="663" t="str">
        <f t="shared" si="228"/>
        <v/>
      </c>
      <c r="CD168" s="663" t="str">
        <f t="shared" si="229"/>
        <v/>
      </c>
      <c r="CE168" s="663" t="str">
        <f t="shared" si="230"/>
        <v/>
      </c>
      <c r="CF168" s="663" t="str">
        <f t="shared" si="231"/>
        <v/>
      </c>
      <c r="CG168" s="439" t="str">
        <f t="shared" si="232"/>
        <v/>
      </c>
      <c r="CH168" s="440"/>
      <c r="CI168" s="440"/>
      <c r="CJ168" s="440"/>
      <c r="CK168" s="440"/>
      <c r="CL168" s="440"/>
      <c r="CM168" s="440"/>
      <c r="CN168" s="729" t="str">
        <f t="shared" si="233"/>
        <v/>
      </c>
      <c r="CO168" s="729" t="str">
        <f t="shared" si="234"/>
        <v/>
      </c>
      <c r="CP168" s="729" t="str">
        <f t="shared" si="235"/>
        <v/>
      </c>
      <c r="CQ168" s="729" t="str">
        <f t="shared" si="236"/>
        <v/>
      </c>
      <c r="CR168" s="729" t="str">
        <f t="shared" si="237"/>
        <v/>
      </c>
      <c r="CS168" s="729" t="str">
        <f t="shared" si="238"/>
        <v/>
      </c>
      <c r="CT168" s="729" t="str">
        <f t="shared" si="239"/>
        <v/>
      </c>
      <c r="CU168" s="729" t="str">
        <f t="shared" si="240"/>
        <v/>
      </c>
      <c r="CV168" s="729" t="str">
        <f t="shared" si="241"/>
        <v/>
      </c>
      <c r="CW168" s="16" t="str">
        <f t="shared" si="242"/>
        <v/>
      </c>
      <c r="CX168" s="16" t="str">
        <f t="shared" si="243"/>
        <v/>
      </c>
      <c r="CY168" s="16" t="str">
        <f t="shared" si="244"/>
        <v/>
      </c>
      <c r="CZ168" s="650">
        <f t="shared" si="245"/>
        <v>0</v>
      </c>
      <c r="DB168" s="652"/>
      <c r="DC168" s="655">
        <f t="shared" si="193"/>
        <v>0</v>
      </c>
      <c r="DD168" s="654" t="str">
        <f t="shared" si="194"/>
        <v/>
      </c>
      <c r="DE168" s="650">
        <f t="shared" si="195"/>
        <v>0</v>
      </c>
      <c r="EG168" s="16">
        <f>IFERROR(VLOOKUP(B168,'SUBCATS INTERNAL USE'!A:D,3,0),10000)</f>
        <v>10000</v>
      </c>
      <c r="EH168" s="16">
        <f t="shared" si="196"/>
        <v>10000</v>
      </c>
      <c r="EI168" s="16">
        <f t="shared" si="197"/>
        <v>1</v>
      </c>
      <c r="EJ168" s="16">
        <f t="shared" si="247"/>
        <v>19</v>
      </c>
      <c r="EK168" s="16">
        <f>IFERROR(VLOOKUP(B168,'SUBCATS INTERNAL USE'!G:I,3,0), 10000)</f>
        <v>10000</v>
      </c>
      <c r="EN168" s="163">
        <f t="shared" si="198"/>
        <v>1</v>
      </c>
      <c r="EO168" s="163">
        <f t="shared" si="199"/>
        <v>1</v>
      </c>
      <c r="EP168" s="163">
        <f t="shared" si="200"/>
        <v>1</v>
      </c>
      <c r="EQ168" s="163">
        <f t="shared" si="201"/>
        <v>1</v>
      </c>
      <c r="ER168" s="163">
        <f t="shared" si="202"/>
        <v>1</v>
      </c>
      <c r="ES168" s="163">
        <f t="shared" si="203"/>
        <v>1</v>
      </c>
      <c r="ET168" s="163">
        <f t="shared" si="204"/>
        <v>1</v>
      </c>
      <c r="EU168" s="163">
        <f t="shared" si="205"/>
        <v>1</v>
      </c>
      <c r="EV168" s="163">
        <f t="shared" si="206"/>
        <v>0</v>
      </c>
      <c r="EW168" s="163">
        <f t="shared" si="207"/>
        <v>1</v>
      </c>
      <c r="EX168" s="163">
        <f t="shared" si="208"/>
        <v>1</v>
      </c>
      <c r="EY168" s="163">
        <f t="shared" si="209"/>
        <v>1</v>
      </c>
      <c r="EZ168" s="163">
        <f t="shared" si="210"/>
        <v>1</v>
      </c>
      <c r="FA168" s="163">
        <f t="shared" si="211"/>
        <v>1</v>
      </c>
      <c r="FB168" s="163">
        <f t="shared" si="212"/>
        <v>1</v>
      </c>
      <c r="FC168" s="163">
        <f t="shared" si="213"/>
        <v>14</v>
      </c>
      <c r="FD168" s="163">
        <f t="shared" si="214"/>
        <v>0</v>
      </c>
      <c r="FF168" s="16">
        <f t="shared" si="246"/>
        <v>0</v>
      </c>
      <c r="FG168" s="16" t="str">
        <f t="shared" si="252"/>
        <v>1</v>
      </c>
    </row>
    <row r="169" spans="1:163" s="52" customFormat="1" ht="11.25" customHeight="1">
      <c r="A169" s="1040">
        <v>155</v>
      </c>
      <c r="B169" s="490"/>
      <c r="C169" s="490" t="str">
        <f t="shared" si="181"/>
        <v/>
      </c>
      <c r="D169" s="490"/>
      <c r="E169" s="1040"/>
      <c r="F169" s="255"/>
      <c r="G169" s="1038"/>
      <c r="H169" s="1038"/>
      <c r="I169" s="1323"/>
      <c r="J169" s="24"/>
      <c r="K169" s="24"/>
      <c r="L169" s="24"/>
      <c r="M169" s="24"/>
      <c r="N169" s="24"/>
      <c r="O169" s="24"/>
      <c r="P169" s="101" t="str">
        <f t="shared" si="182"/>
        <v>MP</v>
      </c>
      <c r="Q169" s="493" t="str">
        <f t="shared" si="255"/>
        <v/>
      </c>
      <c r="R169" s="101"/>
      <c r="S169" s="257" t="e">
        <f t="shared" si="176"/>
        <v>#DIV/0!</v>
      </c>
      <c r="T169" s="1503">
        <f t="shared" si="253"/>
        <v>0</v>
      </c>
      <c r="U169" s="1477"/>
      <c r="V169" s="258"/>
      <c r="W169" s="102"/>
      <c r="X169" s="400">
        <f t="shared" si="215"/>
        <v>0</v>
      </c>
      <c r="Y169" s="913"/>
      <c r="Z169" s="299">
        <f t="shared" si="177"/>
        <v>0</v>
      </c>
      <c r="AA169" s="259">
        <f>ROUND(IFERROR(SUM($AI$6/$AI$7*Q169/O169)+('Inbound Freight New'!$A$3*CZ169/R169),0),2)</f>
        <v>0</v>
      </c>
      <c r="AB169" s="260">
        <f t="shared" si="183"/>
        <v>0</v>
      </c>
      <c r="AC169" s="259">
        <f t="shared" si="216"/>
        <v>0</v>
      </c>
      <c r="AD169" s="261"/>
      <c r="AE169" s="260">
        <f t="shared" si="184"/>
        <v>0</v>
      </c>
      <c r="AF169" s="262">
        <f t="shared" si="217"/>
        <v>0</v>
      </c>
      <c r="AG169" s="263">
        <f t="shared" si="185"/>
        <v>0</v>
      </c>
      <c r="AH169" s="316">
        <f t="shared" si="218"/>
        <v>0.02</v>
      </c>
      <c r="AI169" s="262">
        <f t="shared" si="219"/>
        <v>0</v>
      </c>
      <c r="AJ169" s="703">
        <f t="shared" si="220"/>
        <v>0</v>
      </c>
      <c r="AK169" s="1302">
        <f t="shared" si="221"/>
        <v>0</v>
      </c>
      <c r="AL169" s="703">
        <f t="shared" si="222"/>
        <v>0.02</v>
      </c>
      <c r="AM169" s="262">
        <f t="shared" si="178"/>
        <v>0</v>
      </c>
      <c r="AN169" s="102"/>
      <c r="AO169" s="102"/>
      <c r="AP169" s="264">
        <f t="shared" si="186"/>
        <v>0</v>
      </c>
      <c r="AQ169" s="265">
        <f t="shared" si="179"/>
        <v>0</v>
      </c>
      <c r="AR169" s="266">
        <f t="shared" si="223"/>
        <v>0</v>
      </c>
      <c r="AS169" s="265">
        <f t="shared" si="180"/>
        <v>0</v>
      </c>
      <c r="AT169" s="267">
        <f t="shared" si="187"/>
        <v>0</v>
      </c>
      <c r="AU169" s="268"/>
      <c r="AV169" s="267"/>
      <c r="AW169" s="24"/>
      <c r="AX169" s="24"/>
      <c r="AY169" s="487"/>
      <c r="AZ169" s="270"/>
      <c r="BA169" s="256"/>
      <c r="BB169" s="256"/>
      <c r="BC169" s="256"/>
      <c r="BD169" s="256"/>
      <c r="BE169" s="490"/>
      <c r="BF169" s="490" t="str">
        <f t="shared" si="254"/>
        <v/>
      </c>
      <c r="BG169" s="493" t="str">
        <f t="shared" si="188"/>
        <v/>
      </c>
      <c r="BH169" s="490"/>
      <c r="BI169" s="490"/>
      <c r="BJ169" s="490"/>
      <c r="BK169" s="490"/>
      <c r="BL169" s="490"/>
      <c r="BM169" s="490"/>
      <c r="BN169" s="319"/>
      <c r="BO169" s="319"/>
      <c r="BP169" s="319"/>
      <c r="BQ169" s="319" t="str">
        <f t="shared" si="189"/>
        <v/>
      </c>
      <c r="BR169" s="439" t="str">
        <f t="shared" si="224"/>
        <v/>
      </c>
      <c r="BS169" s="439" t="str">
        <f t="shared" si="225"/>
        <v/>
      </c>
      <c r="BT169" s="439" t="str">
        <f t="shared" si="226"/>
        <v/>
      </c>
      <c r="BU169" s="440" t="str">
        <f t="shared" si="248"/>
        <v/>
      </c>
      <c r="BV169" s="440" t="str">
        <f t="shared" si="249"/>
        <v/>
      </c>
      <c r="BW169" s="440" t="str">
        <f t="shared" si="250"/>
        <v/>
      </c>
      <c r="BX169" s="440" t="str">
        <f t="shared" si="251"/>
        <v/>
      </c>
      <c r="BY169" s="440" t="str">
        <f t="shared" si="190"/>
        <v/>
      </c>
      <c r="BZ169" s="440" t="str">
        <f t="shared" si="191"/>
        <v/>
      </c>
      <c r="CA169" s="440" t="str">
        <f t="shared" si="192"/>
        <v/>
      </c>
      <c r="CB169" s="663" t="str">
        <f t="shared" si="227"/>
        <v/>
      </c>
      <c r="CC169" s="663" t="str">
        <f t="shared" si="228"/>
        <v/>
      </c>
      <c r="CD169" s="663" t="str">
        <f t="shared" si="229"/>
        <v/>
      </c>
      <c r="CE169" s="663" t="str">
        <f t="shared" si="230"/>
        <v/>
      </c>
      <c r="CF169" s="663" t="str">
        <f t="shared" si="231"/>
        <v/>
      </c>
      <c r="CG169" s="439" t="str">
        <f t="shared" si="232"/>
        <v/>
      </c>
      <c r="CH169" s="440"/>
      <c r="CI169" s="440"/>
      <c r="CJ169" s="440"/>
      <c r="CK169" s="440"/>
      <c r="CL169" s="440"/>
      <c r="CM169" s="440"/>
      <c r="CN169" s="729" t="str">
        <f t="shared" si="233"/>
        <v/>
      </c>
      <c r="CO169" s="729" t="str">
        <f t="shared" si="234"/>
        <v/>
      </c>
      <c r="CP169" s="729" t="str">
        <f t="shared" si="235"/>
        <v/>
      </c>
      <c r="CQ169" s="729" t="str">
        <f t="shared" si="236"/>
        <v/>
      </c>
      <c r="CR169" s="729" t="str">
        <f t="shared" si="237"/>
        <v/>
      </c>
      <c r="CS169" s="729" t="str">
        <f t="shared" si="238"/>
        <v/>
      </c>
      <c r="CT169" s="729" t="str">
        <f t="shared" si="239"/>
        <v/>
      </c>
      <c r="CU169" s="729" t="str">
        <f t="shared" si="240"/>
        <v/>
      </c>
      <c r="CV169" s="729" t="str">
        <f t="shared" si="241"/>
        <v/>
      </c>
      <c r="CW169" s="16" t="str">
        <f t="shared" si="242"/>
        <v/>
      </c>
      <c r="CX169" s="16" t="str">
        <f t="shared" si="243"/>
        <v/>
      </c>
      <c r="CY169" s="16" t="str">
        <f t="shared" si="244"/>
        <v/>
      </c>
      <c r="CZ169" s="650">
        <f t="shared" si="245"/>
        <v>0</v>
      </c>
      <c r="DB169" s="652"/>
      <c r="DC169" s="655">
        <f t="shared" si="193"/>
        <v>0</v>
      </c>
      <c r="DD169" s="654" t="str">
        <f t="shared" si="194"/>
        <v/>
      </c>
      <c r="DE169" s="650">
        <f t="shared" si="195"/>
        <v>0</v>
      </c>
      <c r="EG169" s="16">
        <f>IFERROR(VLOOKUP(B169,'SUBCATS INTERNAL USE'!A:D,3,0),10000)</f>
        <v>10000</v>
      </c>
      <c r="EH169" s="16">
        <f t="shared" si="196"/>
        <v>10000</v>
      </c>
      <c r="EI169" s="16">
        <f t="shared" si="197"/>
        <v>1</v>
      </c>
      <c r="EJ169" s="16">
        <f t="shared" si="247"/>
        <v>19</v>
      </c>
      <c r="EK169" s="16">
        <f>IFERROR(VLOOKUP(B169,'SUBCATS INTERNAL USE'!G:I,3,0), 10000)</f>
        <v>10000</v>
      </c>
      <c r="EN169" s="163">
        <f t="shared" si="198"/>
        <v>1</v>
      </c>
      <c r="EO169" s="163">
        <f t="shared" si="199"/>
        <v>1</v>
      </c>
      <c r="EP169" s="163">
        <f t="shared" si="200"/>
        <v>1</v>
      </c>
      <c r="EQ169" s="163">
        <f t="shared" si="201"/>
        <v>1</v>
      </c>
      <c r="ER169" s="163">
        <f t="shared" si="202"/>
        <v>1</v>
      </c>
      <c r="ES169" s="163">
        <f t="shared" si="203"/>
        <v>1</v>
      </c>
      <c r="ET169" s="163">
        <f t="shared" si="204"/>
        <v>1</v>
      </c>
      <c r="EU169" s="163">
        <f t="shared" si="205"/>
        <v>1</v>
      </c>
      <c r="EV169" s="163">
        <f t="shared" si="206"/>
        <v>0</v>
      </c>
      <c r="EW169" s="163">
        <f t="shared" si="207"/>
        <v>1</v>
      </c>
      <c r="EX169" s="163">
        <f t="shared" si="208"/>
        <v>1</v>
      </c>
      <c r="EY169" s="163">
        <f t="shared" si="209"/>
        <v>1</v>
      </c>
      <c r="EZ169" s="163">
        <f t="shared" si="210"/>
        <v>1</v>
      </c>
      <c r="FA169" s="163">
        <f t="shared" si="211"/>
        <v>1</v>
      </c>
      <c r="FB169" s="163">
        <f t="shared" si="212"/>
        <v>1</v>
      </c>
      <c r="FC169" s="163">
        <f t="shared" si="213"/>
        <v>14</v>
      </c>
      <c r="FD169" s="163">
        <f t="shared" si="214"/>
        <v>0</v>
      </c>
      <c r="FF169" s="16">
        <f t="shared" si="246"/>
        <v>0</v>
      </c>
      <c r="FG169" s="16" t="str">
        <f t="shared" si="252"/>
        <v>1</v>
      </c>
    </row>
    <row r="170" spans="1:163" s="52" customFormat="1" ht="11.25" customHeight="1">
      <c r="A170" s="1040">
        <v>156</v>
      </c>
      <c r="B170" s="490"/>
      <c r="C170" s="490" t="str">
        <f t="shared" si="181"/>
        <v/>
      </c>
      <c r="D170" s="490"/>
      <c r="E170" s="1040"/>
      <c r="F170" s="255"/>
      <c r="G170" s="1038"/>
      <c r="H170" s="1038"/>
      <c r="I170" s="1323"/>
      <c r="J170" s="24"/>
      <c r="K170" s="24"/>
      <c r="L170" s="24"/>
      <c r="M170" s="24"/>
      <c r="N170" s="24"/>
      <c r="O170" s="24"/>
      <c r="P170" s="101" t="str">
        <f t="shared" si="182"/>
        <v>MP</v>
      </c>
      <c r="Q170" s="493" t="str">
        <f t="shared" si="255"/>
        <v/>
      </c>
      <c r="R170" s="101"/>
      <c r="S170" s="257" t="e">
        <f t="shared" si="176"/>
        <v>#DIV/0!</v>
      </c>
      <c r="T170" s="1503">
        <f t="shared" si="253"/>
        <v>0</v>
      </c>
      <c r="U170" s="1477"/>
      <c r="V170" s="258"/>
      <c r="W170" s="102"/>
      <c r="X170" s="400">
        <f t="shared" si="215"/>
        <v>0</v>
      </c>
      <c r="Y170" s="913"/>
      <c r="Z170" s="299">
        <f t="shared" si="177"/>
        <v>0</v>
      </c>
      <c r="AA170" s="259">
        <f>ROUND(IFERROR(SUM($AI$6/$AI$7*Q170/O170)+('Inbound Freight New'!$A$3*CZ170/R170),0),2)</f>
        <v>0</v>
      </c>
      <c r="AB170" s="260">
        <f t="shared" si="183"/>
        <v>0</v>
      </c>
      <c r="AC170" s="259">
        <f t="shared" si="216"/>
        <v>0</v>
      </c>
      <c r="AD170" s="261"/>
      <c r="AE170" s="260">
        <f t="shared" si="184"/>
        <v>0</v>
      </c>
      <c r="AF170" s="262">
        <f t="shared" si="217"/>
        <v>0</v>
      </c>
      <c r="AG170" s="263">
        <f t="shared" si="185"/>
        <v>0</v>
      </c>
      <c r="AH170" s="316">
        <f t="shared" si="218"/>
        <v>0.02</v>
      </c>
      <c r="AI170" s="262">
        <f t="shared" si="219"/>
        <v>0</v>
      </c>
      <c r="AJ170" s="703">
        <f t="shared" si="220"/>
        <v>0</v>
      </c>
      <c r="AK170" s="1302">
        <f t="shared" si="221"/>
        <v>0</v>
      </c>
      <c r="AL170" s="703">
        <f t="shared" si="222"/>
        <v>0.02</v>
      </c>
      <c r="AM170" s="262">
        <f t="shared" si="178"/>
        <v>0</v>
      </c>
      <c r="AN170" s="102"/>
      <c r="AO170" s="102"/>
      <c r="AP170" s="264">
        <f t="shared" si="186"/>
        <v>0</v>
      </c>
      <c r="AQ170" s="265">
        <f t="shared" si="179"/>
        <v>0</v>
      </c>
      <c r="AR170" s="266">
        <f t="shared" si="223"/>
        <v>0</v>
      </c>
      <c r="AS170" s="265">
        <f t="shared" si="180"/>
        <v>0</v>
      </c>
      <c r="AT170" s="267">
        <f t="shared" si="187"/>
        <v>0</v>
      </c>
      <c r="AU170" s="268"/>
      <c r="AV170" s="267"/>
      <c r="AW170" s="24"/>
      <c r="AX170" s="24"/>
      <c r="AY170" s="487"/>
      <c r="AZ170" s="270"/>
      <c r="BA170" s="256"/>
      <c r="BB170" s="256"/>
      <c r="BC170" s="256"/>
      <c r="BD170" s="256"/>
      <c r="BE170" s="490"/>
      <c r="BF170" s="490" t="str">
        <f t="shared" si="254"/>
        <v/>
      </c>
      <c r="BG170" s="493" t="str">
        <f t="shared" si="188"/>
        <v/>
      </c>
      <c r="BH170" s="490"/>
      <c r="BI170" s="490"/>
      <c r="BJ170" s="490"/>
      <c r="BK170" s="490"/>
      <c r="BL170" s="490"/>
      <c r="BM170" s="490"/>
      <c r="BN170" s="319"/>
      <c r="BO170" s="319"/>
      <c r="BP170" s="319"/>
      <c r="BQ170" s="319" t="str">
        <f t="shared" si="189"/>
        <v/>
      </c>
      <c r="BR170" s="439" t="str">
        <f t="shared" si="224"/>
        <v/>
      </c>
      <c r="BS170" s="439" t="str">
        <f t="shared" si="225"/>
        <v/>
      </c>
      <c r="BT170" s="439" t="str">
        <f t="shared" si="226"/>
        <v/>
      </c>
      <c r="BU170" s="440" t="str">
        <f t="shared" si="248"/>
        <v/>
      </c>
      <c r="BV170" s="440" t="str">
        <f t="shared" si="249"/>
        <v/>
      </c>
      <c r="BW170" s="440" t="str">
        <f t="shared" si="250"/>
        <v/>
      </c>
      <c r="BX170" s="440" t="str">
        <f t="shared" si="251"/>
        <v/>
      </c>
      <c r="BY170" s="440" t="str">
        <f t="shared" si="190"/>
        <v/>
      </c>
      <c r="BZ170" s="440" t="str">
        <f t="shared" si="191"/>
        <v/>
      </c>
      <c r="CA170" s="440" t="str">
        <f t="shared" si="192"/>
        <v/>
      </c>
      <c r="CB170" s="663" t="str">
        <f t="shared" si="227"/>
        <v/>
      </c>
      <c r="CC170" s="663" t="str">
        <f t="shared" si="228"/>
        <v/>
      </c>
      <c r="CD170" s="663" t="str">
        <f t="shared" si="229"/>
        <v/>
      </c>
      <c r="CE170" s="663" t="str">
        <f t="shared" si="230"/>
        <v/>
      </c>
      <c r="CF170" s="663" t="str">
        <f t="shared" si="231"/>
        <v/>
      </c>
      <c r="CG170" s="439" t="str">
        <f t="shared" si="232"/>
        <v/>
      </c>
      <c r="CH170" s="440"/>
      <c r="CI170" s="440"/>
      <c r="CJ170" s="440"/>
      <c r="CK170" s="440"/>
      <c r="CL170" s="440"/>
      <c r="CM170" s="440"/>
      <c r="CN170" s="729" t="str">
        <f t="shared" si="233"/>
        <v/>
      </c>
      <c r="CO170" s="729" t="str">
        <f t="shared" si="234"/>
        <v/>
      </c>
      <c r="CP170" s="729" t="str">
        <f t="shared" si="235"/>
        <v/>
      </c>
      <c r="CQ170" s="729" t="str">
        <f t="shared" si="236"/>
        <v/>
      </c>
      <c r="CR170" s="729" t="str">
        <f t="shared" si="237"/>
        <v/>
      </c>
      <c r="CS170" s="729" t="str">
        <f t="shared" si="238"/>
        <v/>
      </c>
      <c r="CT170" s="729" t="str">
        <f t="shared" si="239"/>
        <v/>
      </c>
      <c r="CU170" s="729" t="str">
        <f t="shared" si="240"/>
        <v/>
      </c>
      <c r="CV170" s="729" t="str">
        <f t="shared" si="241"/>
        <v/>
      </c>
      <c r="CW170" s="16" t="str">
        <f t="shared" si="242"/>
        <v/>
      </c>
      <c r="CX170" s="16" t="str">
        <f t="shared" si="243"/>
        <v/>
      </c>
      <c r="CY170" s="16" t="str">
        <f t="shared" si="244"/>
        <v/>
      </c>
      <c r="CZ170" s="650">
        <f t="shared" si="245"/>
        <v>0</v>
      </c>
      <c r="DB170" s="652"/>
      <c r="DC170" s="655">
        <f t="shared" si="193"/>
        <v>0</v>
      </c>
      <c r="DD170" s="654" t="str">
        <f t="shared" si="194"/>
        <v/>
      </c>
      <c r="DE170" s="650">
        <f t="shared" si="195"/>
        <v>0</v>
      </c>
      <c r="EG170" s="16">
        <f>IFERROR(VLOOKUP(B170,'SUBCATS INTERNAL USE'!A:D,3,0),10000)</f>
        <v>10000</v>
      </c>
      <c r="EH170" s="16">
        <f t="shared" si="196"/>
        <v>10000</v>
      </c>
      <c r="EI170" s="16">
        <f t="shared" si="197"/>
        <v>1</v>
      </c>
      <c r="EJ170" s="16">
        <f t="shared" si="247"/>
        <v>19</v>
      </c>
      <c r="EK170" s="16">
        <f>IFERROR(VLOOKUP(B170,'SUBCATS INTERNAL USE'!G:I,3,0), 10000)</f>
        <v>10000</v>
      </c>
      <c r="EN170" s="163">
        <f t="shared" si="198"/>
        <v>1</v>
      </c>
      <c r="EO170" s="163">
        <f t="shared" si="199"/>
        <v>1</v>
      </c>
      <c r="EP170" s="163">
        <f t="shared" si="200"/>
        <v>1</v>
      </c>
      <c r="EQ170" s="163">
        <f t="shared" si="201"/>
        <v>1</v>
      </c>
      <c r="ER170" s="163">
        <f t="shared" si="202"/>
        <v>1</v>
      </c>
      <c r="ES170" s="163">
        <f t="shared" si="203"/>
        <v>1</v>
      </c>
      <c r="ET170" s="163">
        <f t="shared" si="204"/>
        <v>1</v>
      </c>
      <c r="EU170" s="163">
        <f t="shared" si="205"/>
        <v>1</v>
      </c>
      <c r="EV170" s="163">
        <f t="shared" si="206"/>
        <v>0</v>
      </c>
      <c r="EW170" s="163">
        <f t="shared" si="207"/>
        <v>1</v>
      </c>
      <c r="EX170" s="163">
        <f t="shared" si="208"/>
        <v>1</v>
      </c>
      <c r="EY170" s="163">
        <f t="shared" si="209"/>
        <v>1</v>
      </c>
      <c r="EZ170" s="163">
        <f t="shared" si="210"/>
        <v>1</v>
      </c>
      <c r="FA170" s="163">
        <f t="shared" si="211"/>
        <v>1</v>
      </c>
      <c r="FB170" s="163">
        <f t="shared" si="212"/>
        <v>1</v>
      </c>
      <c r="FC170" s="163">
        <f t="shared" si="213"/>
        <v>14</v>
      </c>
      <c r="FD170" s="163">
        <f t="shared" si="214"/>
        <v>0</v>
      </c>
      <c r="FF170" s="16">
        <f t="shared" si="246"/>
        <v>0</v>
      </c>
      <c r="FG170" s="16" t="str">
        <f t="shared" si="252"/>
        <v>1</v>
      </c>
    </row>
    <row r="171" spans="1:163" s="52" customFormat="1" ht="11.25" customHeight="1">
      <c r="A171" s="1040">
        <v>157</v>
      </c>
      <c r="B171" s="490"/>
      <c r="C171" s="490" t="str">
        <f t="shared" si="181"/>
        <v/>
      </c>
      <c r="D171" s="490"/>
      <c r="E171" s="1040"/>
      <c r="F171" s="255"/>
      <c r="G171" s="1038"/>
      <c r="H171" s="1038"/>
      <c r="I171" s="1323"/>
      <c r="J171" s="24"/>
      <c r="K171" s="24"/>
      <c r="L171" s="24"/>
      <c r="M171" s="24"/>
      <c r="N171" s="24"/>
      <c r="O171" s="24"/>
      <c r="P171" s="101" t="str">
        <f t="shared" si="182"/>
        <v>MP</v>
      </c>
      <c r="Q171" s="493" t="str">
        <f t="shared" si="255"/>
        <v/>
      </c>
      <c r="R171" s="101"/>
      <c r="S171" s="257" t="e">
        <f t="shared" si="176"/>
        <v>#DIV/0!</v>
      </c>
      <c r="T171" s="1503">
        <f t="shared" si="253"/>
        <v>0</v>
      </c>
      <c r="U171" s="1477"/>
      <c r="V171" s="258"/>
      <c r="W171" s="102"/>
      <c r="X171" s="400">
        <f t="shared" si="215"/>
        <v>0</v>
      </c>
      <c r="Y171" s="913"/>
      <c r="Z171" s="299">
        <f t="shared" si="177"/>
        <v>0</v>
      </c>
      <c r="AA171" s="259">
        <f>ROUND(IFERROR(SUM($AI$6/$AI$7*Q171/O171)+('Inbound Freight New'!$A$3*CZ171/R171),0),2)</f>
        <v>0</v>
      </c>
      <c r="AB171" s="260">
        <f t="shared" si="183"/>
        <v>0</v>
      </c>
      <c r="AC171" s="259">
        <f t="shared" si="216"/>
        <v>0</v>
      </c>
      <c r="AD171" s="261"/>
      <c r="AE171" s="260">
        <f t="shared" si="184"/>
        <v>0</v>
      </c>
      <c r="AF171" s="262">
        <f t="shared" si="217"/>
        <v>0</v>
      </c>
      <c r="AG171" s="263">
        <f t="shared" si="185"/>
        <v>0</v>
      </c>
      <c r="AH171" s="316">
        <f t="shared" si="218"/>
        <v>0.02</v>
      </c>
      <c r="AI171" s="262">
        <f t="shared" si="219"/>
        <v>0</v>
      </c>
      <c r="AJ171" s="703">
        <f t="shared" si="220"/>
        <v>0</v>
      </c>
      <c r="AK171" s="1302">
        <f t="shared" si="221"/>
        <v>0</v>
      </c>
      <c r="AL171" s="703">
        <f t="shared" si="222"/>
        <v>0.02</v>
      </c>
      <c r="AM171" s="262">
        <f t="shared" si="178"/>
        <v>0</v>
      </c>
      <c r="AN171" s="102"/>
      <c r="AO171" s="102"/>
      <c r="AP171" s="264">
        <f t="shared" si="186"/>
        <v>0</v>
      </c>
      <c r="AQ171" s="265">
        <f t="shared" si="179"/>
        <v>0</v>
      </c>
      <c r="AR171" s="266">
        <f t="shared" si="223"/>
        <v>0</v>
      </c>
      <c r="AS171" s="265">
        <f t="shared" si="180"/>
        <v>0</v>
      </c>
      <c r="AT171" s="267">
        <f t="shared" si="187"/>
        <v>0</v>
      </c>
      <c r="AU171" s="268"/>
      <c r="AV171" s="267"/>
      <c r="AW171" s="24"/>
      <c r="AX171" s="24"/>
      <c r="AY171" s="487"/>
      <c r="AZ171" s="270"/>
      <c r="BA171" s="256"/>
      <c r="BB171" s="256"/>
      <c r="BC171" s="256"/>
      <c r="BD171" s="256"/>
      <c r="BE171" s="490"/>
      <c r="BF171" s="490" t="str">
        <f t="shared" si="254"/>
        <v/>
      </c>
      <c r="BG171" s="493" t="str">
        <f t="shared" si="188"/>
        <v/>
      </c>
      <c r="BH171" s="490"/>
      <c r="BI171" s="490"/>
      <c r="BJ171" s="490"/>
      <c r="BK171" s="490"/>
      <c r="BL171" s="490"/>
      <c r="BM171" s="490"/>
      <c r="BN171" s="319"/>
      <c r="BO171" s="319"/>
      <c r="BP171" s="319"/>
      <c r="BQ171" s="319" t="str">
        <f t="shared" si="189"/>
        <v/>
      </c>
      <c r="BR171" s="439" t="str">
        <f t="shared" si="224"/>
        <v/>
      </c>
      <c r="BS171" s="439" t="str">
        <f t="shared" si="225"/>
        <v/>
      </c>
      <c r="BT171" s="439" t="str">
        <f t="shared" si="226"/>
        <v/>
      </c>
      <c r="BU171" s="440" t="str">
        <f t="shared" si="248"/>
        <v/>
      </c>
      <c r="BV171" s="440" t="str">
        <f t="shared" si="249"/>
        <v/>
      </c>
      <c r="BW171" s="440" t="str">
        <f t="shared" si="250"/>
        <v/>
      </c>
      <c r="BX171" s="440" t="str">
        <f t="shared" si="251"/>
        <v/>
      </c>
      <c r="BY171" s="440" t="str">
        <f t="shared" si="190"/>
        <v/>
      </c>
      <c r="BZ171" s="440" t="str">
        <f t="shared" si="191"/>
        <v/>
      </c>
      <c r="CA171" s="440" t="str">
        <f t="shared" si="192"/>
        <v/>
      </c>
      <c r="CB171" s="663" t="str">
        <f t="shared" si="227"/>
        <v/>
      </c>
      <c r="CC171" s="663" t="str">
        <f t="shared" si="228"/>
        <v/>
      </c>
      <c r="CD171" s="663" t="str">
        <f t="shared" si="229"/>
        <v/>
      </c>
      <c r="CE171" s="663" t="str">
        <f t="shared" si="230"/>
        <v/>
      </c>
      <c r="CF171" s="663" t="str">
        <f t="shared" si="231"/>
        <v/>
      </c>
      <c r="CG171" s="439" t="str">
        <f t="shared" si="232"/>
        <v/>
      </c>
      <c r="CH171" s="440"/>
      <c r="CI171" s="440"/>
      <c r="CJ171" s="440"/>
      <c r="CK171" s="440"/>
      <c r="CL171" s="440"/>
      <c r="CM171" s="440"/>
      <c r="CN171" s="729" t="str">
        <f t="shared" si="233"/>
        <v/>
      </c>
      <c r="CO171" s="729" t="str">
        <f t="shared" si="234"/>
        <v/>
      </c>
      <c r="CP171" s="729" t="str">
        <f t="shared" si="235"/>
        <v/>
      </c>
      <c r="CQ171" s="729" t="str">
        <f t="shared" si="236"/>
        <v/>
      </c>
      <c r="CR171" s="729" t="str">
        <f t="shared" si="237"/>
        <v/>
      </c>
      <c r="CS171" s="729" t="str">
        <f t="shared" si="238"/>
        <v/>
      </c>
      <c r="CT171" s="729" t="str">
        <f t="shared" si="239"/>
        <v/>
      </c>
      <c r="CU171" s="729" t="str">
        <f t="shared" si="240"/>
        <v/>
      </c>
      <c r="CV171" s="729" t="str">
        <f t="shared" si="241"/>
        <v/>
      </c>
      <c r="CW171" s="16" t="str">
        <f t="shared" si="242"/>
        <v/>
      </c>
      <c r="CX171" s="16" t="str">
        <f t="shared" si="243"/>
        <v/>
      </c>
      <c r="CY171" s="16" t="str">
        <f t="shared" si="244"/>
        <v/>
      </c>
      <c r="CZ171" s="650">
        <f t="shared" si="245"/>
        <v>0</v>
      </c>
      <c r="DB171" s="652"/>
      <c r="DC171" s="655">
        <f t="shared" si="193"/>
        <v>0</v>
      </c>
      <c r="DD171" s="654" t="str">
        <f t="shared" si="194"/>
        <v/>
      </c>
      <c r="DE171" s="650">
        <f t="shared" si="195"/>
        <v>0</v>
      </c>
      <c r="EG171" s="16">
        <f>IFERROR(VLOOKUP(B171,'SUBCATS INTERNAL USE'!A:D,3,0),10000)</f>
        <v>10000</v>
      </c>
      <c r="EH171" s="16">
        <f t="shared" si="196"/>
        <v>10000</v>
      </c>
      <c r="EI171" s="16">
        <f t="shared" si="197"/>
        <v>1</v>
      </c>
      <c r="EJ171" s="16">
        <f t="shared" si="247"/>
        <v>19</v>
      </c>
      <c r="EK171" s="16">
        <f>IFERROR(VLOOKUP(B171,'SUBCATS INTERNAL USE'!G:I,3,0), 10000)</f>
        <v>10000</v>
      </c>
      <c r="EN171" s="163">
        <f t="shared" si="198"/>
        <v>1</v>
      </c>
      <c r="EO171" s="163">
        <f t="shared" si="199"/>
        <v>1</v>
      </c>
      <c r="EP171" s="163">
        <f t="shared" si="200"/>
        <v>1</v>
      </c>
      <c r="EQ171" s="163">
        <f t="shared" si="201"/>
        <v>1</v>
      </c>
      <c r="ER171" s="163">
        <f t="shared" si="202"/>
        <v>1</v>
      </c>
      <c r="ES171" s="163">
        <f t="shared" si="203"/>
        <v>1</v>
      </c>
      <c r="ET171" s="163">
        <f t="shared" si="204"/>
        <v>1</v>
      </c>
      <c r="EU171" s="163">
        <f t="shared" si="205"/>
        <v>1</v>
      </c>
      <c r="EV171" s="163">
        <f t="shared" si="206"/>
        <v>0</v>
      </c>
      <c r="EW171" s="163">
        <f t="shared" si="207"/>
        <v>1</v>
      </c>
      <c r="EX171" s="163">
        <f t="shared" si="208"/>
        <v>1</v>
      </c>
      <c r="EY171" s="163">
        <f t="shared" si="209"/>
        <v>1</v>
      </c>
      <c r="EZ171" s="163">
        <f t="shared" si="210"/>
        <v>1</v>
      </c>
      <c r="FA171" s="163">
        <f t="shared" si="211"/>
        <v>1</v>
      </c>
      <c r="FB171" s="163">
        <f t="shared" si="212"/>
        <v>1</v>
      </c>
      <c r="FC171" s="163">
        <f t="shared" si="213"/>
        <v>14</v>
      </c>
      <c r="FD171" s="163">
        <f t="shared" si="214"/>
        <v>0</v>
      </c>
      <c r="FF171" s="16">
        <f t="shared" si="246"/>
        <v>0</v>
      </c>
      <c r="FG171" s="16" t="str">
        <f t="shared" si="252"/>
        <v>1</v>
      </c>
    </row>
    <row r="172" spans="1:163" s="52" customFormat="1" ht="11.25" customHeight="1">
      <c r="A172" s="1040">
        <v>158</v>
      </c>
      <c r="B172" s="490"/>
      <c r="C172" s="490" t="str">
        <f t="shared" si="181"/>
        <v/>
      </c>
      <c r="D172" s="490"/>
      <c r="E172" s="1040"/>
      <c r="F172" s="255"/>
      <c r="G172" s="1038"/>
      <c r="H172" s="1038"/>
      <c r="I172" s="1323"/>
      <c r="J172" s="24"/>
      <c r="K172" s="24"/>
      <c r="L172" s="24"/>
      <c r="M172" s="24"/>
      <c r="N172" s="24"/>
      <c r="O172" s="24"/>
      <c r="P172" s="101" t="str">
        <f t="shared" si="182"/>
        <v>MP</v>
      </c>
      <c r="Q172" s="493" t="str">
        <f t="shared" si="255"/>
        <v/>
      </c>
      <c r="R172" s="101"/>
      <c r="S172" s="257" t="e">
        <f t="shared" ref="S172:S235" si="256">R172/O172</f>
        <v>#DIV/0!</v>
      </c>
      <c r="T172" s="1503">
        <f t="shared" si="253"/>
        <v>0</v>
      </c>
      <c r="U172" s="1477"/>
      <c r="V172" s="258"/>
      <c r="W172" s="102"/>
      <c r="X172" s="400">
        <f t="shared" si="215"/>
        <v>0</v>
      </c>
      <c r="Y172" s="913"/>
      <c r="Z172" s="299">
        <f t="shared" ref="Z172:Z235" si="257">IFERROR(SUM(R172/O172)*Q172,0)</f>
        <v>0</v>
      </c>
      <c r="AA172" s="259">
        <f>ROUND(IFERROR(SUM($AI$6/$AI$7*Q172/O172)+('Inbound Freight New'!$A$3*CZ172/R172),0),2)</f>
        <v>0</v>
      </c>
      <c r="AB172" s="260">
        <f t="shared" si="183"/>
        <v>0</v>
      </c>
      <c r="AC172" s="259">
        <f t="shared" si="216"/>
        <v>0</v>
      </c>
      <c r="AD172" s="261"/>
      <c r="AE172" s="260">
        <f t="shared" si="184"/>
        <v>0</v>
      </c>
      <c r="AF172" s="262">
        <f t="shared" si="217"/>
        <v>0</v>
      </c>
      <c r="AG172" s="263">
        <f t="shared" si="185"/>
        <v>0</v>
      </c>
      <c r="AH172" s="316">
        <f t="shared" si="218"/>
        <v>0.02</v>
      </c>
      <c r="AI172" s="262">
        <f t="shared" si="219"/>
        <v>0</v>
      </c>
      <c r="AJ172" s="703">
        <f t="shared" si="220"/>
        <v>0</v>
      </c>
      <c r="AK172" s="1302">
        <f t="shared" si="221"/>
        <v>0</v>
      </c>
      <c r="AL172" s="703">
        <f t="shared" si="222"/>
        <v>0.02</v>
      </c>
      <c r="AM172" s="262">
        <f t="shared" ref="AM172:AM235" si="258">X172+AA172+AC172+AF172+AI172</f>
        <v>0</v>
      </c>
      <c r="AN172" s="102"/>
      <c r="AO172" s="102"/>
      <c r="AP172" s="264">
        <f t="shared" si="186"/>
        <v>0</v>
      </c>
      <c r="AQ172" s="265">
        <f t="shared" ref="AQ172:AQ235" si="259">($R172*X172)</f>
        <v>0</v>
      </c>
      <c r="AR172" s="266">
        <f t="shared" si="223"/>
        <v>0</v>
      </c>
      <c r="AS172" s="265">
        <f t="shared" ref="AS172:AS235" si="260">($R172*AO172)</f>
        <v>0</v>
      </c>
      <c r="AT172" s="267">
        <f t="shared" si="187"/>
        <v>0</v>
      </c>
      <c r="AU172" s="268"/>
      <c r="AV172" s="267"/>
      <c r="AW172" s="24"/>
      <c r="AX172" s="24"/>
      <c r="AY172" s="487"/>
      <c r="AZ172" s="270"/>
      <c r="BA172" s="256"/>
      <c r="BB172" s="256"/>
      <c r="BC172" s="256"/>
      <c r="BD172" s="256"/>
      <c r="BE172" s="490"/>
      <c r="BF172" s="490" t="str">
        <f t="shared" si="254"/>
        <v/>
      </c>
      <c r="BG172" s="493" t="str">
        <f t="shared" si="188"/>
        <v/>
      </c>
      <c r="BH172" s="490"/>
      <c r="BI172" s="490"/>
      <c r="BJ172" s="490"/>
      <c r="BK172" s="490"/>
      <c r="BL172" s="490"/>
      <c r="BM172" s="490"/>
      <c r="BN172" s="319"/>
      <c r="BO172" s="319"/>
      <c r="BP172" s="319"/>
      <c r="BQ172" s="319" t="str">
        <f t="shared" si="189"/>
        <v/>
      </c>
      <c r="BR172" s="439" t="str">
        <f t="shared" si="224"/>
        <v/>
      </c>
      <c r="BS172" s="439" t="str">
        <f t="shared" si="225"/>
        <v/>
      </c>
      <c r="BT172" s="439" t="str">
        <f t="shared" si="226"/>
        <v/>
      </c>
      <c r="BU172" s="440" t="str">
        <f t="shared" si="248"/>
        <v/>
      </c>
      <c r="BV172" s="440" t="str">
        <f t="shared" si="249"/>
        <v/>
      </c>
      <c r="BW172" s="440" t="str">
        <f t="shared" si="250"/>
        <v/>
      </c>
      <c r="BX172" s="440" t="str">
        <f t="shared" si="251"/>
        <v/>
      </c>
      <c r="BY172" s="440" t="str">
        <f t="shared" si="190"/>
        <v/>
      </c>
      <c r="BZ172" s="440" t="str">
        <f t="shared" si="191"/>
        <v/>
      </c>
      <c r="CA172" s="440" t="str">
        <f t="shared" si="192"/>
        <v/>
      </c>
      <c r="CB172" s="663" t="str">
        <f t="shared" si="227"/>
        <v/>
      </c>
      <c r="CC172" s="663" t="str">
        <f t="shared" si="228"/>
        <v/>
      </c>
      <c r="CD172" s="663" t="str">
        <f t="shared" si="229"/>
        <v/>
      </c>
      <c r="CE172" s="663" t="str">
        <f t="shared" si="230"/>
        <v/>
      </c>
      <c r="CF172" s="663" t="str">
        <f t="shared" si="231"/>
        <v/>
      </c>
      <c r="CG172" s="439" t="str">
        <f t="shared" si="232"/>
        <v/>
      </c>
      <c r="CH172" s="440"/>
      <c r="CI172" s="440"/>
      <c r="CJ172" s="440"/>
      <c r="CK172" s="440"/>
      <c r="CL172" s="440"/>
      <c r="CM172" s="440"/>
      <c r="CN172" s="729" t="str">
        <f t="shared" si="233"/>
        <v/>
      </c>
      <c r="CO172" s="729" t="str">
        <f t="shared" si="234"/>
        <v/>
      </c>
      <c r="CP172" s="729" t="str">
        <f t="shared" si="235"/>
        <v/>
      </c>
      <c r="CQ172" s="729" t="str">
        <f t="shared" si="236"/>
        <v/>
      </c>
      <c r="CR172" s="729" t="str">
        <f t="shared" si="237"/>
        <v/>
      </c>
      <c r="CS172" s="729" t="str">
        <f t="shared" si="238"/>
        <v/>
      </c>
      <c r="CT172" s="729" t="str">
        <f t="shared" si="239"/>
        <v/>
      </c>
      <c r="CU172" s="729" t="str">
        <f t="shared" si="240"/>
        <v/>
      </c>
      <c r="CV172" s="729" t="str">
        <f t="shared" si="241"/>
        <v/>
      </c>
      <c r="CW172" s="16" t="str">
        <f t="shared" si="242"/>
        <v/>
      </c>
      <c r="CX172" s="16" t="str">
        <f t="shared" si="243"/>
        <v/>
      </c>
      <c r="CY172" s="16" t="str">
        <f t="shared" si="244"/>
        <v/>
      </c>
      <c r="CZ172" s="650">
        <f t="shared" si="245"/>
        <v>0</v>
      </c>
      <c r="DB172" s="652"/>
      <c r="DC172" s="655">
        <f t="shared" si="193"/>
        <v>0</v>
      </c>
      <c r="DD172" s="654" t="str">
        <f t="shared" si="194"/>
        <v/>
      </c>
      <c r="DE172" s="650">
        <f t="shared" si="195"/>
        <v>0</v>
      </c>
      <c r="EG172" s="16">
        <f>IFERROR(VLOOKUP(B172,'SUBCATS INTERNAL USE'!A:D,3,0),10000)</f>
        <v>10000</v>
      </c>
      <c r="EH172" s="16">
        <f t="shared" si="196"/>
        <v>10000</v>
      </c>
      <c r="EI172" s="16">
        <f t="shared" si="197"/>
        <v>1</v>
      </c>
      <c r="EJ172" s="16">
        <f t="shared" si="247"/>
        <v>19</v>
      </c>
      <c r="EK172" s="16">
        <f>IFERROR(VLOOKUP(B172,'SUBCATS INTERNAL USE'!G:I,3,0), 10000)</f>
        <v>10000</v>
      </c>
      <c r="EN172" s="163">
        <f t="shared" si="198"/>
        <v>1</v>
      </c>
      <c r="EO172" s="163">
        <f t="shared" si="199"/>
        <v>1</v>
      </c>
      <c r="EP172" s="163">
        <f t="shared" si="200"/>
        <v>1</v>
      </c>
      <c r="EQ172" s="163">
        <f t="shared" si="201"/>
        <v>1</v>
      </c>
      <c r="ER172" s="163">
        <f t="shared" si="202"/>
        <v>1</v>
      </c>
      <c r="ES172" s="163">
        <f t="shared" si="203"/>
        <v>1</v>
      </c>
      <c r="ET172" s="163">
        <f t="shared" si="204"/>
        <v>1</v>
      </c>
      <c r="EU172" s="163">
        <f t="shared" si="205"/>
        <v>1</v>
      </c>
      <c r="EV172" s="163">
        <f t="shared" si="206"/>
        <v>0</v>
      </c>
      <c r="EW172" s="163">
        <f t="shared" si="207"/>
        <v>1</v>
      </c>
      <c r="EX172" s="163">
        <f t="shared" si="208"/>
        <v>1</v>
      </c>
      <c r="EY172" s="163">
        <f t="shared" si="209"/>
        <v>1</v>
      </c>
      <c r="EZ172" s="163">
        <f t="shared" si="210"/>
        <v>1</v>
      </c>
      <c r="FA172" s="163">
        <f t="shared" si="211"/>
        <v>1</v>
      </c>
      <c r="FB172" s="163">
        <f t="shared" si="212"/>
        <v>1</v>
      </c>
      <c r="FC172" s="163">
        <f t="shared" si="213"/>
        <v>14</v>
      </c>
      <c r="FD172" s="163">
        <f t="shared" si="214"/>
        <v>0</v>
      </c>
      <c r="FF172" s="16">
        <f t="shared" si="246"/>
        <v>0</v>
      </c>
      <c r="FG172" s="16" t="str">
        <f t="shared" si="252"/>
        <v>1</v>
      </c>
    </row>
    <row r="173" spans="1:163" s="52" customFormat="1" ht="11.25" customHeight="1">
      <c r="A173" s="1040">
        <v>159</v>
      </c>
      <c r="B173" s="490"/>
      <c r="C173" s="490" t="str">
        <f t="shared" si="181"/>
        <v/>
      </c>
      <c r="D173" s="490"/>
      <c r="E173" s="1040"/>
      <c r="F173" s="255"/>
      <c r="G173" s="1038"/>
      <c r="H173" s="1038"/>
      <c r="I173" s="1323"/>
      <c r="J173" s="24"/>
      <c r="K173" s="24"/>
      <c r="L173" s="24"/>
      <c r="M173" s="24"/>
      <c r="N173" s="24"/>
      <c r="O173" s="24"/>
      <c r="P173" s="101" t="str">
        <f t="shared" si="182"/>
        <v>MP</v>
      </c>
      <c r="Q173" s="493" t="str">
        <f t="shared" si="255"/>
        <v/>
      </c>
      <c r="R173" s="101"/>
      <c r="S173" s="257" t="e">
        <f t="shared" si="256"/>
        <v>#DIV/0!</v>
      </c>
      <c r="T173" s="1503">
        <f t="shared" si="253"/>
        <v>0</v>
      </c>
      <c r="U173" s="1477"/>
      <c r="V173" s="258"/>
      <c r="W173" s="102"/>
      <c r="X173" s="400">
        <f t="shared" si="215"/>
        <v>0</v>
      </c>
      <c r="Y173" s="913"/>
      <c r="Z173" s="299">
        <f t="shared" si="257"/>
        <v>0</v>
      </c>
      <c r="AA173" s="259">
        <f>ROUND(IFERROR(SUM($AI$6/$AI$7*Q173/O173)+('Inbound Freight New'!$A$3*CZ173/R173),0),2)</f>
        <v>0</v>
      </c>
      <c r="AB173" s="260">
        <f t="shared" si="183"/>
        <v>0</v>
      </c>
      <c r="AC173" s="259">
        <f t="shared" si="216"/>
        <v>0</v>
      </c>
      <c r="AD173" s="261"/>
      <c r="AE173" s="260">
        <f t="shared" si="184"/>
        <v>0</v>
      </c>
      <c r="AF173" s="262">
        <f t="shared" si="217"/>
        <v>0</v>
      </c>
      <c r="AG173" s="263">
        <f t="shared" si="185"/>
        <v>0</v>
      </c>
      <c r="AH173" s="316">
        <f t="shared" si="218"/>
        <v>0.02</v>
      </c>
      <c r="AI173" s="262">
        <f t="shared" si="219"/>
        <v>0</v>
      </c>
      <c r="AJ173" s="703">
        <f t="shared" si="220"/>
        <v>0</v>
      </c>
      <c r="AK173" s="1302">
        <f t="shared" si="221"/>
        <v>0</v>
      </c>
      <c r="AL173" s="703">
        <f t="shared" si="222"/>
        <v>0.02</v>
      </c>
      <c r="AM173" s="262">
        <f t="shared" si="258"/>
        <v>0</v>
      </c>
      <c r="AN173" s="102"/>
      <c r="AO173" s="102"/>
      <c r="AP173" s="264">
        <f t="shared" si="186"/>
        <v>0</v>
      </c>
      <c r="AQ173" s="265">
        <f t="shared" si="259"/>
        <v>0</v>
      </c>
      <c r="AR173" s="266">
        <f t="shared" si="223"/>
        <v>0</v>
      </c>
      <c r="AS173" s="265">
        <f t="shared" si="260"/>
        <v>0</v>
      </c>
      <c r="AT173" s="267">
        <f t="shared" si="187"/>
        <v>0</v>
      </c>
      <c r="AU173" s="268"/>
      <c r="AV173" s="267"/>
      <c r="AW173" s="24"/>
      <c r="AX173" s="24"/>
      <c r="AY173" s="487"/>
      <c r="AZ173" s="270"/>
      <c r="BA173" s="256"/>
      <c r="BB173" s="256"/>
      <c r="BC173" s="256"/>
      <c r="BD173" s="256"/>
      <c r="BE173" s="490"/>
      <c r="BF173" s="490" t="str">
        <f t="shared" si="254"/>
        <v/>
      </c>
      <c r="BG173" s="493" t="str">
        <f t="shared" si="188"/>
        <v/>
      </c>
      <c r="BH173" s="490"/>
      <c r="BI173" s="490"/>
      <c r="BJ173" s="490"/>
      <c r="BK173" s="490"/>
      <c r="BL173" s="490"/>
      <c r="BM173" s="490"/>
      <c r="BN173" s="319"/>
      <c r="BO173" s="319"/>
      <c r="BP173" s="319"/>
      <c r="BQ173" s="319" t="str">
        <f t="shared" si="189"/>
        <v/>
      </c>
      <c r="BR173" s="439" t="str">
        <f t="shared" si="224"/>
        <v/>
      </c>
      <c r="BS173" s="439" t="str">
        <f t="shared" si="225"/>
        <v/>
      </c>
      <c r="BT173" s="439" t="str">
        <f t="shared" si="226"/>
        <v/>
      </c>
      <c r="BU173" s="440" t="str">
        <f t="shared" si="248"/>
        <v/>
      </c>
      <c r="BV173" s="440" t="str">
        <f t="shared" si="249"/>
        <v/>
      </c>
      <c r="BW173" s="440" t="str">
        <f t="shared" si="250"/>
        <v/>
      </c>
      <c r="BX173" s="440" t="str">
        <f t="shared" si="251"/>
        <v/>
      </c>
      <c r="BY173" s="440" t="str">
        <f t="shared" si="190"/>
        <v/>
      </c>
      <c r="BZ173" s="440" t="str">
        <f t="shared" si="191"/>
        <v/>
      </c>
      <c r="CA173" s="440" t="str">
        <f t="shared" si="192"/>
        <v/>
      </c>
      <c r="CB173" s="663" t="str">
        <f t="shared" si="227"/>
        <v/>
      </c>
      <c r="CC173" s="663" t="str">
        <f t="shared" si="228"/>
        <v/>
      </c>
      <c r="CD173" s="663" t="str">
        <f t="shared" si="229"/>
        <v/>
      </c>
      <c r="CE173" s="663" t="str">
        <f t="shared" si="230"/>
        <v/>
      </c>
      <c r="CF173" s="663" t="str">
        <f t="shared" si="231"/>
        <v/>
      </c>
      <c r="CG173" s="439" t="str">
        <f t="shared" si="232"/>
        <v/>
      </c>
      <c r="CH173" s="440"/>
      <c r="CI173" s="440"/>
      <c r="CJ173" s="440"/>
      <c r="CK173" s="440"/>
      <c r="CL173" s="440"/>
      <c r="CM173" s="440"/>
      <c r="CN173" s="729" t="str">
        <f t="shared" si="233"/>
        <v/>
      </c>
      <c r="CO173" s="729" t="str">
        <f t="shared" si="234"/>
        <v/>
      </c>
      <c r="CP173" s="729" t="str">
        <f t="shared" si="235"/>
        <v/>
      </c>
      <c r="CQ173" s="729" t="str">
        <f t="shared" si="236"/>
        <v/>
      </c>
      <c r="CR173" s="729" t="str">
        <f t="shared" si="237"/>
        <v/>
      </c>
      <c r="CS173" s="729" t="str">
        <f t="shared" si="238"/>
        <v/>
      </c>
      <c r="CT173" s="729" t="str">
        <f t="shared" si="239"/>
        <v/>
      </c>
      <c r="CU173" s="729" t="str">
        <f t="shared" si="240"/>
        <v/>
      </c>
      <c r="CV173" s="729" t="str">
        <f t="shared" si="241"/>
        <v/>
      </c>
      <c r="CW173" s="16" t="str">
        <f t="shared" si="242"/>
        <v/>
      </c>
      <c r="CX173" s="16" t="str">
        <f t="shared" si="243"/>
        <v/>
      </c>
      <c r="CY173" s="16" t="str">
        <f t="shared" si="244"/>
        <v/>
      </c>
      <c r="CZ173" s="650">
        <f t="shared" si="245"/>
        <v>0</v>
      </c>
      <c r="DB173" s="652"/>
      <c r="DC173" s="655">
        <f t="shared" si="193"/>
        <v>0</v>
      </c>
      <c r="DD173" s="654" t="str">
        <f t="shared" si="194"/>
        <v/>
      </c>
      <c r="DE173" s="650">
        <f t="shared" si="195"/>
        <v>0</v>
      </c>
      <c r="EG173" s="16">
        <f>IFERROR(VLOOKUP(B173,'SUBCATS INTERNAL USE'!A:D,3,0),10000)</f>
        <v>10000</v>
      </c>
      <c r="EH173" s="16">
        <f t="shared" si="196"/>
        <v>10000</v>
      </c>
      <c r="EI173" s="16">
        <f t="shared" si="197"/>
        <v>1</v>
      </c>
      <c r="EJ173" s="16">
        <f t="shared" si="247"/>
        <v>19</v>
      </c>
      <c r="EK173" s="16">
        <f>IFERROR(VLOOKUP(B173,'SUBCATS INTERNAL USE'!G:I,3,0), 10000)</f>
        <v>10000</v>
      </c>
      <c r="EN173" s="163">
        <f t="shared" si="198"/>
        <v>1</v>
      </c>
      <c r="EO173" s="163">
        <f t="shared" si="199"/>
        <v>1</v>
      </c>
      <c r="EP173" s="163">
        <f t="shared" si="200"/>
        <v>1</v>
      </c>
      <c r="EQ173" s="163">
        <f t="shared" si="201"/>
        <v>1</v>
      </c>
      <c r="ER173" s="163">
        <f t="shared" si="202"/>
        <v>1</v>
      </c>
      <c r="ES173" s="163">
        <f t="shared" si="203"/>
        <v>1</v>
      </c>
      <c r="ET173" s="163">
        <f t="shared" si="204"/>
        <v>1</v>
      </c>
      <c r="EU173" s="163">
        <f t="shared" si="205"/>
        <v>1</v>
      </c>
      <c r="EV173" s="163">
        <f t="shared" si="206"/>
        <v>0</v>
      </c>
      <c r="EW173" s="163">
        <f t="shared" si="207"/>
        <v>1</v>
      </c>
      <c r="EX173" s="163">
        <f t="shared" si="208"/>
        <v>1</v>
      </c>
      <c r="EY173" s="163">
        <f t="shared" si="209"/>
        <v>1</v>
      </c>
      <c r="EZ173" s="163">
        <f t="shared" si="210"/>
        <v>1</v>
      </c>
      <c r="FA173" s="163">
        <f t="shared" si="211"/>
        <v>1</v>
      </c>
      <c r="FB173" s="163">
        <f t="shared" si="212"/>
        <v>1</v>
      </c>
      <c r="FC173" s="163">
        <f t="shared" si="213"/>
        <v>14</v>
      </c>
      <c r="FD173" s="163">
        <f t="shared" si="214"/>
        <v>0</v>
      </c>
      <c r="FF173" s="16">
        <f t="shared" si="246"/>
        <v>0</v>
      </c>
      <c r="FG173" s="16" t="str">
        <f t="shared" si="252"/>
        <v>1</v>
      </c>
    </row>
    <row r="174" spans="1:163" s="52" customFormat="1" ht="11.25" customHeight="1">
      <c r="A174" s="1040">
        <v>160</v>
      </c>
      <c r="B174" s="490"/>
      <c r="C174" s="490" t="str">
        <f t="shared" si="181"/>
        <v/>
      </c>
      <c r="D174" s="490"/>
      <c r="E174" s="1040"/>
      <c r="F174" s="255"/>
      <c r="G174" s="1038"/>
      <c r="H174" s="1038"/>
      <c r="I174" s="1323"/>
      <c r="J174" s="24"/>
      <c r="K174" s="24"/>
      <c r="L174" s="24"/>
      <c r="M174" s="24"/>
      <c r="N174" s="24"/>
      <c r="O174" s="24"/>
      <c r="P174" s="101" t="str">
        <f t="shared" si="182"/>
        <v>MP</v>
      </c>
      <c r="Q174" s="493" t="str">
        <f t="shared" si="255"/>
        <v/>
      </c>
      <c r="R174" s="101"/>
      <c r="S174" s="257" t="e">
        <f t="shared" si="256"/>
        <v>#DIV/0!</v>
      </c>
      <c r="T174" s="1503">
        <f t="shared" si="253"/>
        <v>0</v>
      </c>
      <c r="U174" s="1477"/>
      <c r="V174" s="258"/>
      <c r="W174" s="102"/>
      <c r="X174" s="400">
        <f t="shared" si="215"/>
        <v>0</v>
      </c>
      <c r="Y174" s="913"/>
      <c r="Z174" s="299">
        <f t="shared" si="257"/>
        <v>0</v>
      </c>
      <c r="AA174" s="259">
        <f>ROUND(IFERROR(SUM($AI$6/$AI$7*Q174/O174)+('Inbound Freight New'!$A$3*CZ174/R174),0),2)</f>
        <v>0</v>
      </c>
      <c r="AB174" s="260">
        <f t="shared" si="183"/>
        <v>0</v>
      </c>
      <c r="AC174" s="259">
        <f t="shared" si="216"/>
        <v>0</v>
      </c>
      <c r="AD174" s="261"/>
      <c r="AE174" s="260">
        <f t="shared" si="184"/>
        <v>0</v>
      </c>
      <c r="AF174" s="262">
        <f t="shared" si="217"/>
        <v>0</v>
      </c>
      <c r="AG174" s="263">
        <f t="shared" si="185"/>
        <v>0</v>
      </c>
      <c r="AH174" s="316">
        <f t="shared" si="218"/>
        <v>0.02</v>
      </c>
      <c r="AI174" s="262">
        <f t="shared" si="219"/>
        <v>0</v>
      </c>
      <c r="AJ174" s="703">
        <f t="shared" si="220"/>
        <v>0</v>
      </c>
      <c r="AK174" s="1302">
        <f t="shared" si="221"/>
        <v>0</v>
      </c>
      <c r="AL174" s="703">
        <f t="shared" si="222"/>
        <v>0.02</v>
      </c>
      <c r="AM174" s="262">
        <f t="shared" si="258"/>
        <v>0</v>
      </c>
      <c r="AN174" s="102"/>
      <c r="AO174" s="102"/>
      <c r="AP174" s="264">
        <f t="shared" si="186"/>
        <v>0</v>
      </c>
      <c r="AQ174" s="265">
        <f t="shared" si="259"/>
        <v>0</v>
      </c>
      <c r="AR174" s="266">
        <f t="shared" si="223"/>
        <v>0</v>
      </c>
      <c r="AS174" s="265">
        <f t="shared" si="260"/>
        <v>0</v>
      </c>
      <c r="AT174" s="267">
        <f t="shared" si="187"/>
        <v>0</v>
      </c>
      <c r="AU174" s="268"/>
      <c r="AV174" s="267"/>
      <c r="AW174" s="24"/>
      <c r="AX174" s="24"/>
      <c r="AY174" s="487"/>
      <c r="AZ174" s="270"/>
      <c r="BA174" s="256"/>
      <c r="BB174" s="256"/>
      <c r="BC174" s="256"/>
      <c r="BD174" s="256"/>
      <c r="BE174" s="490"/>
      <c r="BF174" s="490" t="str">
        <f t="shared" si="254"/>
        <v/>
      </c>
      <c r="BG174" s="493" t="str">
        <f t="shared" si="188"/>
        <v/>
      </c>
      <c r="BH174" s="490"/>
      <c r="BI174" s="490"/>
      <c r="BJ174" s="490"/>
      <c r="BK174" s="490"/>
      <c r="BL174" s="490"/>
      <c r="BM174" s="490"/>
      <c r="BN174" s="319"/>
      <c r="BO174" s="319"/>
      <c r="BP174" s="319"/>
      <c r="BQ174" s="319" t="str">
        <f t="shared" si="189"/>
        <v/>
      </c>
      <c r="BR174" s="439" t="str">
        <f t="shared" si="224"/>
        <v/>
      </c>
      <c r="BS174" s="439" t="str">
        <f t="shared" si="225"/>
        <v/>
      </c>
      <c r="BT174" s="439" t="str">
        <f t="shared" si="226"/>
        <v/>
      </c>
      <c r="BU174" s="440" t="str">
        <f t="shared" si="248"/>
        <v/>
      </c>
      <c r="BV174" s="440" t="str">
        <f t="shared" si="249"/>
        <v/>
      </c>
      <c r="BW174" s="440" t="str">
        <f t="shared" si="250"/>
        <v/>
      </c>
      <c r="BX174" s="440" t="str">
        <f t="shared" si="251"/>
        <v/>
      </c>
      <c r="BY174" s="440" t="str">
        <f t="shared" si="190"/>
        <v/>
      </c>
      <c r="BZ174" s="440" t="str">
        <f t="shared" si="191"/>
        <v/>
      </c>
      <c r="CA174" s="440" t="str">
        <f t="shared" si="192"/>
        <v/>
      </c>
      <c r="CB174" s="663" t="str">
        <f t="shared" si="227"/>
        <v/>
      </c>
      <c r="CC174" s="663" t="str">
        <f t="shared" si="228"/>
        <v/>
      </c>
      <c r="CD174" s="663" t="str">
        <f t="shared" si="229"/>
        <v/>
      </c>
      <c r="CE174" s="663" t="str">
        <f t="shared" si="230"/>
        <v/>
      </c>
      <c r="CF174" s="663" t="str">
        <f t="shared" si="231"/>
        <v/>
      </c>
      <c r="CG174" s="439" t="str">
        <f t="shared" si="232"/>
        <v/>
      </c>
      <c r="CH174" s="440"/>
      <c r="CI174" s="440"/>
      <c r="CJ174" s="440"/>
      <c r="CK174" s="440"/>
      <c r="CL174" s="440"/>
      <c r="CM174" s="440"/>
      <c r="CN174" s="729" t="str">
        <f t="shared" si="233"/>
        <v/>
      </c>
      <c r="CO174" s="729" t="str">
        <f t="shared" si="234"/>
        <v/>
      </c>
      <c r="CP174" s="729" t="str">
        <f t="shared" si="235"/>
        <v/>
      </c>
      <c r="CQ174" s="729" t="str">
        <f t="shared" si="236"/>
        <v/>
      </c>
      <c r="CR174" s="729" t="str">
        <f t="shared" si="237"/>
        <v/>
      </c>
      <c r="CS174" s="729" t="str">
        <f t="shared" si="238"/>
        <v/>
      </c>
      <c r="CT174" s="729" t="str">
        <f t="shared" si="239"/>
        <v/>
      </c>
      <c r="CU174" s="729" t="str">
        <f t="shared" si="240"/>
        <v/>
      </c>
      <c r="CV174" s="729" t="str">
        <f t="shared" si="241"/>
        <v/>
      </c>
      <c r="CW174" s="16" t="str">
        <f t="shared" si="242"/>
        <v/>
      </c>
      <c r="CX174" s="16" t="str">
        <f t="shared" si="243"/>
        <v/>
      </c>
      <c r="CY174" s="16" t="str">
        <f t="shared" si="244"/>
        <v/>
      </c>
      <c r="CZ174" s="650">
        <f t="shared" si="245"/>
        <v>0</v>
      </c>
      <c r="DB174" s="652"/>
      <c r="DC174" s="655">
        <f t="shared" si="193"/>
        <v>0</v>
      </c>
      <c r="DD174" s="654" t="str">
        <f t="shared" si="194"/>
        <v/>
      </c>
      <c r="DE174" s="650">
        <f t="shared" si="195"/>
        <v>0</v>
      </c>
      <c r="EG174" s="16">
        <f>IFERROR(VLOOKUP(B174,'SUBCATS INTERNAL USE'!A:D,3,0),10000)</f>
        <v>10000</v>
      </c>
      <c r="EH174" s="16">
        <f t="shared" si="196"/>
        <v>10000</v>
      </c>
      <c r="EI174" s="16">
        <f t="shared" si="197"/>
        <v>1</v>
      </c>
      <c r="EJ174" s="16">
        <f t="shared" si="247"/>
        <v>19</v>
      </c>
      <c r="EK174" s="16">
        <f>IFERROR(VLOOKUP(B174,'SUBCATS INTERNAL USE'!G:I,3,0), 10000)</f>
        <v>10000</v>
      </c>
      <c r="EN174" s="163">
        <f t="shared" si="198"/>
        <v>1</v>
      </c>
      <c r="EO174" s="163">
        <f t="shared" si="199"/>
        <v>1</v>
      </c>
      <c r="EP174" s="163">
        <f t="shared" si="200"/>
        <v>1</v>
      </c>
      <c r="EQ174" s="163">
        <f t="shared" si="201"/>
        <v>1</v>
      </c>
      <c r="ER174" s="163">
        <f t="shared" si="202"/>
        <v>1</v>
      </c>
      <c r="ES174" s="163">
        <f t="shared" si="203"/>
        <v>1</v>
      </c>
      <c r="ET174" s="163">
        <f t="shared" si="204"/>
        <v>1</v>
      </c>
      <c r="EU174" s="163">
        <f t="shared" si="205"/>
        <v>1</v>
      </c>
      <c r="EV174" s="163">
        <f t="shared" si="206"/>
        <v>0</v>
      </c>
      <c r="EW174" s="163">
        <f t="shared" si="207"/>
        <v>1</v>
      </c>
      <c r="EX174" s="163">
        <f t="shared" si="208"/>
        <v>1</v>
      </c>
      <c r="EY174" s="163">
        <f t="shared" si="209"/>
        <v>1</v>
      </c>
      <c r="EZ174" s="163">
        <f t="shared" si="210"/>
        <v>1</v>
      </c>
      <c r="FA174" s="163">
        <f t="shared" si="211"/>
        <v>1</v>
      </c>
      <c r="FB174" s="163">
        <f t="shared" si="212"/>
        <v>1</v>
      </c>
      <c r="FC174" s="163">
        <f t="shared" si="213"/>
        <v>14</v>
      </c>
      <c r="FD174" s="163">
        <f t="shared" si="214"/>
        <v>0</v>
      </c>
      <c r="FF174" s="16">
        <f t="shared" si="246"/>
        <v>0</v>
      </c>
      <c r="FG174" s="16" t="str">
        <f t="shared" si="252"/>
        <v>1</v>
      </c>
    </row>
    <row r="175" spans="1:163" s="52" customFormat="1" ht="11.25" customHeight="1">
      <c r="A175" s="1040">
        <v>161</v>
      </c>
      <c r="B175" s="490"/>
      <c r="C175" s="490" t="str">
        <f t="shared" si="181"/>
        <v/>
      </c>
      <c r="D175" s="490"/>
      <c r="E175" s="1040"/>
      <c r="F175" s="255"/>
      <c r="G175" s="1038"/>
      <c r="H175" s="1038"/>
      <c r="I175" s="1323"/>
      <c r="J175" s="24"/>
      <c r="K175" s="24"/>
      <c r="L175" s="24"/>
      <c r="M175" s="24"/>
      <c r="N175" s="24"/>
      <c r="O175" s="24"/>
      <c r="P175" s="101" t="str">
        <f t="shared" si="182"/>
        <v>MP</v>
      </c>
      <c r="Q175" s="493" t="str">
        <f t="shared" si="255"/>
        <v/>
      </c>
      <c r="R175" s="101"/>
      <c r="S175" s="257" t="e">
        <f t="shared" si="256"/>
        <v>#DIV/0!</v>
      </c>
      <c r="T175" s="1503">
        <f t="shared" si="253"/>
        <v>0</v>
      </c>
      <c r="U175" s="1477"/>
      <c r="V175" s="258"/>
      <c r="W175" s="102"/>
      <c r="X175" s="400">
        <f t="shared" si="215"/>
        <v>0</v>
      </c>
      <c r="Y175" s="913"/>
      <c r="Z175" s="299">
        <f t="shared" si="257"/>
        <v>0</v>
      </c>
      <c r="AA175" s="259">
        <f>ROUND(IFERROR(SUM($AI$6/$AI$7*Q175/O175)+('Inbound Freight New'!$A$3*CZ175/R175),0),2)</f>
        <v>0</v>
      </c>
      <c r="AB175" s="260">
        <f t="shared" si="183"/>
        <v>0</v>
      </c>
      <c r="AC175" s="259">
        <f t="shared" si="216"/>
        <v>0</v>
      </c>
      <c r="AD175" s="261"/>
      <c r="AE175" s="260">
        <f t="shared" si="184"/>
        <v>0</v>
      </c>
      <c r="AF175" s="262">
        <f t="shared" si="217"/>
        <v>0</v>
      </c>
      <c r="AG175" s="263">
        <f t="shared" si="185"/>
        <v>0</v>
      </c>
      <c r="AH175" s="316">
        <f t="shared" si="218"/>
        <v>0.02</v>
      </c>
      <c r="AI175" s="262">
        <f t="shared" si="219"/>
        <v>0</v>
      </c>
      <c r="AJ175" s="703">
        <f t="shared" si="220"/>
        <v>0</v>
      </c>
      <c r="AK175" s="1302">
        <f t="shared" si="221"/>
        <v>0</v>
      </c>
      <c r="AL175" s="703">
        <f t="shared" si="222"/>
        <v>0.02</v>
      </c>
      <c r="AM175" s="262">
        <f t="shared" si="258"/>
        <v>0</v>
      </c>
      <c r="AN175" s="102"/>
      <c r="AO175" s="102"/>
      <c r="AP175" s="264">
        <f t="shared" si="186"/>
        <v>0</v>
      </c>
      <c r="AQ175" s="265">
        <f t="shared" si="259"/>
        <v>0</v>
      </c>
      <c r="AR175" s="266">
        <f t="shared" si="223"/>
        <v>0</v>
      </c>
      <c r="AS175" s="265">
        <f t="shared" si="260"/>
        <v>0</v>
      </c>
      <c r="AT175" s="267">
        <f t="shared" si="187"/>
        <v>0</v>
      </c>
      <c r="AU175" s="268"/>
      <c r="AV175" s="267"/>
      <c r="AW175" s="24"/>
      <c r="AX175" s="24"/>
      <c r="AY175" s="487"/>
      <c r="AZ175" s="270"/>
      <c r="BA175" s="256"/>
      <c r="BB175" s="256"/>
      <c r="BC175" s="256"/>
      <c r="BD175" s="256"/>
      <c r="BE175" s="490"/>
      <c r="BF175" s="490" t="str">
        <f t="shared" si="254"/>
        <v/>
      </c>
      <c r="BG175" s="493" t="str">
        <f t="shared" si="188"/>
        <v/>
      </c>
      <c r="BH175" s="490"/>
      <c r="BI175" s="490"/>
      <c r="BJ175" s="490"/>
      <c r="BK175" s="490"/>
      <c r="BL175" s="490"/>
      <c r="BM175" s="490"/>
      <c r="BN175" s="319"/>
      <c r="BO175" s="319"/>
      <c r="BP175" s="319"/>
      <c r="BQ175" s="319" t="str">
        <f t="shared" si="189"/>
        <v/>
      </c>
      <c r="BR175" s="439" t="str">
        <f t="shared" si="224"/>
        <v/>
      </c>
      <c r="BS175" s="439" t="str">
        <f t="shared" si="225"/>
        <v/>
      </c>
      <c r="BT175" s="439" t="str">
        <f t="shared" si="226"/>
        <v/>
      </c>
      <c r="BU175" s="440" t="str">
        <f t="shared" si="248"/>
        <v/>
      </c>
      <c r="BV175" s="440" t="str">
        <f t="shared" si="249"/>
        <v/>
      </c>
      <c r="BW175" s="440" t="str">
        <f t="shared" si="250"/>
        <v/>
      </c>
      <c r="BX175" s="440" t="str">
        <f t="shared" si="251"/>
        <v/>
      </c>
      <c r="BY175" s="440" t="str">
        <f t="shared" si="190"/>
        <v/>
      </c>
      <c r="BZ175" s="440" t="str">
        <f t="shared" si="191"/>
        <v/>
      </c>
      <c r="CA175" s="440" t="str">
        <f t="shared" si="192"/>
        <v/>
      </c>
      <c r="CB175" s="663" t="str">
        <f t="shared" si="227"/>
        <v/>
      </c>
      <c r="CC175" s="663" t="str">
        <f t="shared" si="228"/>
        <v/>
      </c>
      <c r="CD175" s="663" t="str">
        <f t="shared" si="229"/>
        <v/>
      </c>
      <c r="CE175" s="663" t="str">
        <f t="shared" si="230"/>
        <v/>
      </c>
      <c r="CF175" s="663" t="str">
        <f t="shared" si="231"/>
        <v/>
      </c>
      <c r="CG175" s="439" t="str">
        <f t="shared" si="232"/>
        <v/>
      </c>
      <c r="CH175" s="440"/>
      <c r="CI175" s="440"/>
      <c r="CJ175" s="440"/>
      <c r="CK175" s="440"/>
      <c r="CL175" s="440"/>
      <c r="CM175" s="440"/>
      <c r="CN175" s="729" t="str">
        <f t="shared" si="233"/>
        <v/>
      </c>
      <c r="CO175" s="729" t="str">
        <f t="shared" si="234"/>
        <v/>
      </c>
      <c r="CP175" s="729" t="str">
        <f t="shared" si="235"/>
        <v/>
      </c>
      <c r="CQ175" s="729" t="str">
        <f t="shared" si="236"/>
        <v/>
      </c>
      <c r="CR175" s="729" t="str">
        <f t="shared" si="237"/>
        <v/>
      </c>
      <c r="CS175" s="729" t="str">
        <f t="shared" si="238"/>
        <v/>
      </c>
      <c r="CT175" s="729" t="str">
        <f t="shared" si="239"/>
        <v/>
      </c>
      <c r="CU175" s="729" t="str">
        <f t="shared" si="240"/>
        <v/>
      </c>
      <c r="CV175" s="729" t="str">
        <f t="shared" si="241"/>
        <v/>
      </c>
      <c r="CW175" s="16" t="str">
        <f t="shared" si="242"/>
        <v/>
      </c>
      <c r="CX175" s="16" t="str">
        <f t="shared" si="243"/>
        <v/>
      </c>
      <c r="CY175" s="16" t="str">
        <f t="shared" si="244"/>
        <v/>
      </c>
      <c r="CZ175" s="650">
        <f t="shared" si="245"/>
        <v>0</v>
      </c>
      <c r="DB175" s="652"/>
      <c r="DC175" s="655">
        <f t="shared" si="193"/>
        <v>0</v>
      </c>
      <c r="DD175" s="654" t="str">
        <f t="shared" si="194"/>
        <v/>
      </c>
      <c r="DE175" s="650">
        <f t="shared" si="195"/>
        <v>0</v>
      </c>
      <c r="EG175" s="16">
        <f>IFERROR(VLOOKUP(B175,'SUBCATS INTERNAL USE'!A:D,3,0),10000)</f>
        <v>10000</v>
      </c>
      <c r="EH175" s="16">
        <f t="shared" si="196"/>
        <v>10000</v>
      </c>
      <c r="EI175" s="16">
        <f t="shared" si="197"/>
        <v>1</v>
      </c>
      <c r="EJ175" s="16">
        <f t="shared" si="247"/>
        <v>19</v>
      </c>
      <c r="EK175" s="16">
        <f>IFERROR(VLOOKUP(B175,'SUBCATS INTERNAL USE'!G:I,3,0), 10000)</f>
        <v>10000</v>
      </c>
      <c r="EN175" s="163">
        <f t="shared" si="198"/>
        <v>1</v>
      </c>
      <c r="EO175" s="163">
        <f t="shared" si="199"/>
        <v>1</v>
      </c>
      <c r="EP175" s="163">
        <f t="shared" si="200"/>
        <v>1</v>
      </c>
      <c r="EQ175" s="163">
        <f t="shared" si="201"/>
        <v>1</v>
      </c>
      <c r="ER175" s="163">
        <f t="shared" si="202"/>
        <v>1</v>
      </c>
      <c r="ES175" s="163">
        <f t="shared" si="203"/>
        <v>1</v>
      </c>
      <c r="ET175" s="163">
        <f t="shared" si="204"/>
        <v>1</v>
      </c>
      <c r="EU175" s="163">
        <f t="shared" si="205"/>
        <v>1</v>
      </c>
      <c r="EV175" s="163">
        <f t="shared" si="206"/>
        <v>0</v>
      </c>
      <c r="EW175" s="163">
        <f t="shared" si="207"/>
        <v>1</v>
      </c>
      <c r="EX175" s="163">
        <f t="shared" si="208"/>
        <v>1</v>
      </c>
      <c r="EY175" s="163">
        <f t="shared" si="209"/>
        <v>1</v>
      </c>
      <c r="EZ175" s="163">
        <f t="shared" si="210"/>
        <v>1</v>
      </c>
      <c r="FA175" s="163">
        <f t="shared" si="211"/>
        <v>1</v>
      </c>
      <c r="FB175" s="163">
        <f t="shared" si="212"/>
        <v>1</v>
      </c>
      <c r="FC175" s="163">
        <f t="shared" si="213"/>
        <v>14</v>
      </c>
      <c r="FD175" s="163">
        <f t="shared" si="214"/>
        <v>0</v>
      </c>
      <c r="FF175" s="16">
        <f t="shared" si="246"/>
        <v>0</v>
      </c>
      <c r="FG175" s="16" t="str">
        <f t="shared" si="252"/>
        <v>1</v>
      </c>
    </row>
    <row r="176" spans="1:163" s="52" customFormat="1" ht="11.25" customHeight="1">
      <c r="A176" s="1040">
        <v>162</v>
      </c>
      <c r="B176" s="490"/>
      <c r="C176" s="490" t="str">
        <f t="shared" si="181"/>
        <v/>
      </c>
      <c r="D176" s="490"/>
      <c r="E176" s="1040"/>
      <c r="F176" s="255"/>
      <c r="G176" s="1038"/>
      <c r="H176" s="1038"/>
      <c r="I176" s="1323"/>
      <c r="J176" s="24"/>
      <c r="K176" s="24"/>
      <c r="L176" s="24"/>
      <c r="M176" s="24"/>
      <c r="N176" s="24"/>
      <c r="O176" s="24"/>
      <c r="P176" s="101" t="str">
        <f t="shared" si="182"/>
        <v>MP</v>
      </c>
      <c r="Q176" s="493" t="str">
        <f t="shared" si="255"/>
        <v/>
      </c>
      <c r="R176" s="101"/>
      <c r="S176" s="257" t="e">
        <f t="shared" si="256"/>
        <v>#DIV/0!</v>
      </c>
      <c r="T176" s="1503">
        <f t="shared" si="253"/>
        <v>0</v>
      </c>
      <c r="U176" s="1477"/>
      <c r="V176" s="258"/>
      <c r="W176" s="102"/>
      <c r="X176" s="400">
        <f t="shared" si="215"/>
        <v>0</v>
      </c>
      <c r="Y176" s="913"/>
      <c r="Z176" s="299">
        <f t="shared" si="257"/>
        <v>0</v>
      </c>
      <c r="AA176" s="259">
        <f>ROUND(IFERROR(SUM($AI$6/$AI$7*Q176/O176)+('Inbound Freight New'!$A$3*CZ176/R176),0),2)</f>
        <v>0</v>
      </c>
      <c r="AB176" s="260">
        <f t="shared" si="183"/>
        <v>0</v>
      </c>
      <c r="AC176" s="259">
        <f t="shared" si="216"/>
        <v>0</v>
      </c>
      <c r="AD176" s="261"/>
      <c r="AE176" s="260">
        <f t="shared" si="184"/>
        <v>0</v>
      </c>
      <c r="AF176" s="262">
        <f t="shared" si="217"/>
        <v>0</v>
      </c>
      <c r="AG176" s="263">
        <f t="shared" si="185"/>
        <v>0</v>
      </c>
      <c r="AH176" s="316">
        <f t="shared" si="218"/>
        <v>0.02</v>
      </c>
      <c r="AI176" s="262">
        <f t="shared" si="219"/>
        <v>0</v>
      </c>
      <c r="AJ176" s="703">
        <f t="shared" si="220"/>
        <v>0</v>
      </c>
      <c r="AK176" s="1302">
        <f t="shared" si="221"/>
        <v>0</v>
      </c>
      <c r="AL176" s="703">
        <f t="shared" si="222"/>
        <v>0.02</v>
      </c>
      <c r="AM176" s="262">
        <f t="shared" si="258"/>
        <v>0</v>
      </c>
      <c r="AN176" s="102"/>
      <c r="AO176" s="102"/>
      <c r="AP176" s="264">
        <f t="shared" si="186"/>
        <v>0</v>
      </c>
      <c r="AQ176" s="265">
        <f t="shared" si="259"/>
        <v>0</v>
      </c>
      <c r="AR176" s="266">
        <f t="shared" si="223"/>
        <v>0</v>
      </c>
      <c r="AS176" s="265">
        <f t="shared" si="260"/>
        <v>0</v>
      </c>
      <c r="AT176" s="267">
        <f t="shared" si="187"/>
        <v>0</v>
      </c>
      <c r="AU176" s="268"/>
      <c r="AV176" s="267"/>
      <c r="AW176" s="24"/>
      <c r="AX176" s="24"/>
      <c r="AY176" s="487"/>
      <c r="AZ176" s="270"/>
      <c r="BA176" s="256"/>
      <c r="BB176" s="256"/>
      <c r="BC176" s="256"/>
      <c r="BD176" s="256"/>
      <c r="BE176" s="490"/>
      <c r="BF176" s="490" t="str">
        <f t="shared" si="254"/>
        <v/>
      </c>
      <c r="BG176" s="493" t="str">
        <f t="shared" si="188"/>
        <v/>
      </c>
      <c r="BH176" s="490"/>
      <c r="BI176" s="490"/>
      <c r="BJ176" s="490"/>
      <c r="BK176" s="490"/>
      <c r="BL176" s="490"/>
      <c r="BM176" s="490"/>
      <c r="BN176" s="319"/>
      <c r="BO176" s="319"/>
      <c r="BP176" s="319"/>
      <c r="BQ176" s="319" t="str">
        <f t="shared" si="189"/>
        <v/>
      </c>
      <c r="BR176" s="439" t="str">
        <f t="shared" si="224"/>
        <v/>
      </c>
      <c r="BS176" s="439" t="str">
        <f t="shared" si="225"/>
        <v/>
      </c>
      <c r="BT176" s="439" t="str">
        <f t="shared" si="226"/>
        <v/>
      </c>
      <c r="BU176" s="440" t="str">
        <f t="shared" si="248"/>
        <v/>
      </c>
      <c r="BV176" s="440" t="str">
        <f t="shared" si="249"/>
        <v/>
      </c>
      <c r="BW176" s="440" t="str">
        <f t="shared" si="250"/>
        <v/>
      </c>
      <c r="BX176" s="440" t="str">
        <f t="shared" si="251"/>
        <v/>
      </c>
      <c r="BY176" s="440" t="str">
        <f t="shared" si="190"/>
        <v/>
      </c>
      <c r="BZ176" s="440" t="str">
        <f t="shared" si="191"/>
        <v/>
      </c>
      <c r="CA176" s="440" t="str">
        <f t="shared" si="192"/>
        <v/>
      </c>
      <c r="CB176" s="663" t="str">
        <f t="shared" si="227"/>
        <v/>
      </c>
      <c r="CC176" s="663" t="str">
        <f t="shared" si="228"/>
        <v/>
      </c>
      <c r="CD176" s="663" t="str">
        <f t="shared" si="229"/>
        <v/>
      </c>
      <c r="CE176" s="663" t="str">
        <f t="shared" si="230"/>
        <v/>
      </c>
      <c r="CF176" s="663" t="str">
        <f t="shared" si="231"/>
        <v/>
      </c>
      <c r="CG176" s="439" t="str">
        <f t="shared" si="232"/>
        <v/>
      </c>
      <c r="CH176" s="440"/>
      <c r="CI176" s="440"/>
      <c r="CJ176" s="440"/>
      <c r="CK176" s="440"/>
      <c r="CL176" s="440"/>
      <c r="CM176" s="440"/>
      <c r="CN176" s="729" t="str">
        <f t="shared" si="233"/>
        <v/>
      </c>
      <c r="CO176" s="729" t="str">
        <f t="shared" si="234"/>
        <v/>
      </c>
      <c r="CP176" s="729" t="str">
        <f t="shared" si="235"/>
        <v/>
      </c>
      <c r="CQ176" s="729" t="str">
        <f t="shared" si="236"/>
        <v/>
      </c>
      <c r="CR176" s="729" t="str">
        <f t="shared" si="237"/>
        <v/>
      </c>
      <c r="CS176" s="729" t="str">
        <f t="shared" si="238"/>
        <v/>
      </c>
      <c r="CT176" s="729" t="str">
        <f t="shared" si="239"/>
        <v/>
      </c>
      <c r="CU176" s="729" t="str">
        <f t="shared" si="240"/>
        <v/>
      </c>
      <c r="CV176" s="729" t="str">
        <f t="shared" si="241"/>
        <v/>
      </c>
      <c r="CW176" s="16" t="str">
        <f t="shared" si="242"/>
        <v/>
      </c>
      <c r="CX176" s="16" t="str">
        <f t="shared" si="243"/>
        <v/>
      </c>
      <c r="CY176" s="16" t="str">
        <f t="shared" si="244"/>
        <v/>
      </c>
      <c r="CZ176" s="650">
        <f t="shared" si="245"/>
        <v>0</v>
      </c>
      <c r="DB176" s="652"/>
      <c r="DC176" s="655">
        <f t="shared" si="193"/>
        <v>0</v>
      </c>
      <c r="DD176" s="654" t="str">
        <f t="shared" si="194"/>
        <v/>
      </c>
      <c r="DE176" s="650">
        <f t="shared" si="195"/>
        <v>0</v>
      </c>
      <c r="EG176" s="16">
        <f>IFERROR(VLOOKUP(B176,'SUBCATS INTERNAL USE'!A:D,3,0),10000)</f>
        <v>10000</v>
      </c>
      <c r="EH176" s="16">
        <f t="shared" si="196"/>
        <v>10000</v>
      </c>
      <c r="EI176" s="16">
        <f t="shared" si="197"/>
        <v>1</v>
      </c>
      <c r="EJ176" s="16">
        <f t="shared" si="247"/>
        <v>19</v>
      </c>
      <c r="EK176" s="16">
        <f>IFERROR(VLOOKUP(B176,'SUBCATS INTERNAL USE'!G:I,3,0), 10000)</f>
        <v>10000</v>
      </c>
      <c r="EN176" s="163">
        <f t="shared" si="198"/>
        <v>1</v>
      </c>
      <c r="EO176" s="163">
        <f t="shared" si="199"/>
        <v>1</v>
      </c>
      <c r="EP176" s="163">
        <f t="shared" si="200"/>
        <v>1</v>
      </c>
      <c r="EQ176" s="163">
        <f t="shared" si="201"/>
        <v>1</v>
      </c>
      <c r="ER176" s="163">
        <f t="shared" si="202"/>
        <v>1</v>
      </c>
      <c r="ES176" s="163">
        <f t="shared" si="203"/>
        <v>1</v>
      </c>
      <c r="ET176" s="163">
        <f t="shared" si="204"/>
        <v>1</v>
      </c>
      <c r="EU176" s="163">
        <f t="shared" si="205"/>
        <v>1</v>
      </c>
      <c r="EV176" s="163">
        <f t="shared" si="206"/>
        <v>0</v>
      </c>
      <c r="EW176" s="163">
        <f t="shared" si="207"/>
        <v>1</v>
      </c>
      <c r="EX176" s="163">
        <f t="shared" si="208"/>
        <v>1</v>
      </c>
      <c r="EY176" s="163">
        <f t="shared" si="209"/>
        <v>1</v>
      </c>
      <c r="EZ176" s="163">
        <f t="shared" si="210"/>
        <v>1</v>
      </c>
      <c r="FA176" s="163">
        <f t="shared" si="211"/>
        <v>1</v>
      </c>
      <c r="FB176" s="163">
        <f t="shared" si="212"/>
        <v>1</v>
      </c>
      <c r="FC176" s="163">
        <f t="shared" si="213"/>
        <v>14</v>
      </c>
      <c r="FD176" s="163">
        <f t="shared" si="214"/>
        <v>0</v>
      </c>
      <c r="FF176" s="16">
        <f t="shared" si="246"/>
        <v>0</v>
      </c>
      <c r="FG176" s="16" t="str">
        <f t="shared" si="252"/>
        <v>1</v>
      </c>
    </row>
    <row r="177" spans="1:163" s="52" customFormat="1" ht="11.25" customHeight="1">
      <c r="A177" s="1040">
        <v>163</v>
      </c>
      <c r="B177" s="490"/>
      <c r="C177" s="490" t="str">
        <f t="shared" si="181"/>
        <v/>
      </c>
      <c r="D177" s="490"/>
      <c r="E177" s="1040"/>
      <c r="F177" s="255"/>
      <c r="G177" s="1038"/>
      <c r="H177" s="1038"/>
      <c r="I177" s="1323"/>
      <c r="J177" s="24"/>
      <c r="K177" s="24"/>
      <c r="L177" s="24"/>
      <c r="M177" s="24"/>
      <c r="N177" s="24"/>
      <c r="O177" s="24"/>
      <c r="P177" s="101" t="str">
        <f t="shared" si="182"/>
        <v>MP</v>
      </c>
      <c r="Q177" s="493" t="str">
        <f t="shared" si="255"/>
        <v/>
      </c>
      <c r="R177" s="101"/>
      <c r="S177" s="257" t="e">
        <f t="shared" si="256"/>
        <v>#DIV/0!</v>
      </c>
      <c r="T177" s="1503">
        <f t="shared" si="253"/>
        <v>0</v>
      </c>
      <c r="U177" s="1477"/>
      <c r="V177" s="258"/>
      <c r="W177" s="102"/>
      <c r="X177" s="400">
        <f t="shared" si="215"/>
        <v>0</v>
      </c>
      <c r="Y177" s="913"/>
      <c r="Z177" s="299">
        <f t="shared" si="257"/>
        <v>0</v>
      </c>
      <c r="AA177" s="259">
        <f>ROUND(IFERROR(SUM($AI$6/$AI$7*Q177/O177)+('Inbound Freight New'!$A$3*CZ177/R177),0),2)</f>
        <v>0</v>
      </c>
      <c r="AB177" s="260">
        <f t="shared" si="183"/>
        <v>0</v>
      </c>
      <c r="AC177" s="259">
        <f t="shared" si="216"/>
        <v>0</v>
      </c>
      <c r="AD177" s="261"/>
      <c r="AE177" s="260">
        <f t="shared" si="184"/>
        <v>0</v>
      </c>
      <c r="AF177" s="262">
        <f t="shared" si="217"/>
        <v>0</v>
      </c>
      <c r="AG177" s="263">
        <f t="shared" si="185"/>
        <v>0</v>
      </c>
      <c r="AH177" s="316">
        <f t="shared" si="218"/>
        <v>0.02</v>
      </c>
      <c r="AI177" s="262">
        <f t="shared" si="219"/>
        <v>0</v>
      </c>
      <c r="AJ177" s="703">
        <f t="shared" si="220"/>
        <v>0</v>
      </c>
      <c r="AK177" s="1302">
        <f t="shared" si="221"/>
        <v>0</v>
      </c>
      <c r="AL177" s="703">
        <f t="shared" si="222"/>
        <v>0.02</v>
      </c>
      <c r="AM177" s="262">
        <f t="shared" si="258"/>
        <v>0</v>
      </c>
      <c r="AN177" s="102"/>
      <c r="AO177" s="102"/>
      <c r="AP177" s="264">
        <f t="shared" si="186"/>
        <v>0</v>
      </c>
      <c r="AQ177" s="265">
        <f t="shared" si="259"/>
        <v>0</v>
      </c>
      <c r="AR177" s="266">
        <f t="shared" si="223"/>
        <v>0</v>
      </c>
      <c r="AS177" s="265">
        <f t="shared" si="260"/>
        <v>0</v>
      </c>
      <c r="AT177" s="267">
        <f t="shared" si="187"/>
        <v>0</v>
      </c>
      <c r="AU177" s="268"/>
      <c r="AV177" s="267"/>
      <c r="AW177" s="24"/>
      <c r="AX177" s="24"/>
      <c r="AY177" s="487"/>
      <c r="AZ177" s="270"/>
      <c r="BA177" s="256"/>
      <c r="BB177" s="256"/>
      <c r="BC177" s="256"/>
      <c r="BD177" s="256"/>
      <c r="BE177" s="490"/>
      <c r="BF177" s="490" t="str">
        <f t="shared" si="254"/>
        <v/>
      </c>
      <c r="BG177" s="493" t="str">
        <f t="shared" si="188"/>
        <v/>
      </c>
      <c r="BH177" s="490"/>
      <c r="BI177" s="490"/>
      <c r="BJ177" s="490"/>
      <c r="BK177" s="490"/>
      <c r="BL177" s="490"/>
      <c r="BM177" s="490"/>
      <c r="BN177" s="319"/>
      <c r="BO177" s="319"/>
      <c r="BP177" s="319"/>
      <c r="BQ177" s="319" t="str">
        <f t="shared" si="189"/>
        <v/>
      </c>
      <c r="BR177" s="439" t="str">
        <f t="shared" si="224"/>
        <v/>
      </c>
      <c r="BS177" s="439" t="str">
        <f t="shared" si="225"/>
        <v/>
      </c>
      <c r="BT177" s="439" t="str">
        <f t="shared" si="226"/>
        <v/>
      </c>
      <c r="BU177" s="440" t="str">
        <f t="shared" si="248"/>
        <v/>
      </c>
      <c r="BV177" s="440" t="str">
        <f t="shared" si="249"/>
        <v/>
      </c>
      <c r="BW177" s="440" t="str">
        <f t="shared" si="250"/>
        <v/>
      </c>
      <c r="BX177" s="440" t="str">
        <f t="shared" si="251"/>
        <v/>
      </c>
      <c r="BY177" s="440" t="str">
        <f t="shared" si="190"/>
        <v/>
      </c>
      <c r="BZ177" s="440" t="str">
        <f t="shared" si="191"/>
        <v/>
      </c>
      <c r="CA177" s="440" t="str">
        <f t="shared" si="192"/>
        <v/>
      </c>
      <c r="CB177" s="663" t="str">
        <f t="shared" si="227"/>
        <v/>
      </c>
      <c r="CC177" s="663" t="str">
        <f t="shared" si="228"/>
        <v/>
      </c>
      <c r="CD177" s="663" t="str">
        <f t="shared" si="229"/>
        <v/>
      </c>
      <c r="CE177" s="663" t="str">
        <f t="shared" si="230"/>
        <v/>
      </c>
      <c r="CF177" s="663" t="str">
        <f t="shared" si="231"/>
        <v/>
      </c>
      <c r="CG177" s="439" t="str">
        <f t="shared" si="232"/>
        <v/>
      </c>
      <c r="CH177" s="440"/>
      <c r="CI177" s="440"/>
      <c r="CJ177" s="440"/>
      <c r="CK177" s="440"/>
      <c r="CL177" s="440"/>
      <c r="CM177" s="440"/>
      <c r="CN177" s="729" t="str">
        <f t="shared" si="233"/>
        <v/>
      </c>
      <c r="CO177" s="729" t="str">
        <f t="shared" si="234"/>
        <v/>
      </c>
      <c r="CP177" s="729" t="str">
        <f t="shared" si="235"/>
        <v/>
      </c>
      <c r="CQ177" s="729" t="str">
        <f t="shared" si="236"/>
        <v/>
      </c>
      <c r="CR177" s="729" t="str">
        <f t="shared" si="237"/>
        <v/>
      </c>
      <c r="CS177" s="729" t="str">
        <f t="shared" si="238"/>
        <v/>
      </c>
      <c r="CT177" s="729" t="str">
        <f t="shared" si="239"/>
        <v/>
      </c>
      <c r="CU177" s="729" t="str">
        <f t="shared" si="240"/>
        <v/>
      </c>
      <c r="CV177" s="729" t="str">
        <f t="shared" si="241"/>
        <v/>
      </c>
      <c r="CW177" s="16" t="str">
        <f t="shared" si="242"/>
        <v/>
      </c>
      <c r="CX177" s="16" t="str">
        <f t="shared" si="243"/>
        <v/>
      </c>
      <c r="CY177" s="16" t="str">
        <f t="shared" si="244"/>
        <v/>
      </c>
      <c r="CZ177" s="650">
        <f t="shared" si="245"/>
        <v>0</v>
      </c>
      <c r="DB177" s="652"/>
      <c r="DC177" s="655">
        <f t="shared" si="193"/>
        <v>0</v>
      </c>
      <c r="DD177" s="654" t="str">
        <f t="shared" si="194"/>
        <v/>
      </c>
      <c r="DE177" s="650">
        <f t="shared" si="195"/>
        <v>0</v>
      </c>
      <c r="EG177" s="16">
        <f>IFERROR(VLOOKUP(B177,'SUBCATS INTERNAL USE'!A:D,3,0),10000)</f>
        <v>10000</v>
      </c>
      <c r="EH177" s="16">
        <f t="shared" si="196"/>
        <v>10000</v>
      </c>
      <c r="EI177" s="16">
        <f t="shared" si="197"/>
        <v>1</v>
      </c>
      <c r="EJ177" s="16">
        <f t="shared" si="247"/>
        <v>19</v>
      </c>
      <c r="EK177" s="16">
        <f>IFERROR(VLOOKUP(B177,'SUBCATS INTERNAL USE'!G:I,3,0), 10000)</f>
        <v>10000</v>
      </c>
      <c r="EN177" s="163">
        <f t="shared" si="198"/>
        <v>1</v>
      </c>
      <c r="EO177" s="163">
        <f t="shared" si="199"/>
        <v>1</v>
      </c>
      <c r="EP177" s="163">
        <f t="shared" si="200"/>
        <v>1</v>
      </c>
      <c r="EQ177" s="163">
        <f t="shared" si="201"/>
        <v>1</v>
      </c>
      <c r="ER177" s="163">
        <f t="shared" si="202"/>
        <v>1</v>
      </c>
      <c r="ES177" s="163">
        <f t="shared" si="203"/>
        <v>1</v>
      </c>
      <c r="ET177" s="163">
        <f t="shared" si="204"/>
        <v>1</v>
      </c>
      <c r="EU177" s="163">
        <f t="shared" si="205"/>
        <v>1</v>
      </c>
      <c r="EV177" s="163">
        <f t="shared" si="206"/>
        <v>0</v>
      </c>
      <c r="EW177" s="163">
        <f t="shared" si="207"/>
        <v>1</v>
      </c>
      <c r="EX177" s="163">
        <f t="shared" si="208"/>
        <v>1</v>
      </c>
      <c r="EY177" s="163">
        <f t="shared" si="209"/>
        <v>1</v>
      </c>
      <c r="EZ177" s="163">
        <f t="shared" si="210"/>
        <v>1</v>
      </c>
      <c r="FA177" s="163">
        <f t="shared" si="211"/>
        <v>1</v>
      </c>
      <c r="FB177" s="163">
        <f t="shared" si="212"/>
        <v>1</v>
      </c>
      <c r="FC177" s="163">
        <f t="shared" si="213"/>
        <v>14</v>
      </c>
      <c r="FD177" s="163">
        <f t="shared" si="214"/>
        <v>0</v>
      </c>
      <c r="FF177" s="16">
        <f t="shared" si="246"/>
        <v>0</v>
      </c>
      <c r="FG177" s="16" t="str">
        <f t="shared" si="252"/>
        <v>1</v>
      </c>
    </row>
    <row r="178" spans="1:163" s="52" customFormat="1" ht="11.25" customHeight="1">
      <c r="A178" s="1040">
        <v>164</v>
      </c>
      <c r="B178" s="490"/>
      <c r="C178" s="490" t="str">
        <f t="shared" si="181"/>
        <v/>
      </c>
      <c r="D178" s="490"/>
      <c r="E178" s="1040"/>
      <c r="F178" s="255"/>
      <c r="G178" s="1038"/>
      <c r="H178" s="1038"/>
      <c r="I178" s="1323"/>
      <c r="J178" s="24"/>
      <c r="K178" s="24"/>
      <c r="L178" s="24"/>
      <c r="M178" s="24"/>
      <c r="N178" s="24"/>
      <c r="O178" s="24"/>
      <c r="P178" s="101" t="str">
        <f t="shared" si="182"/>
        <v>MP</v>
      </c>
      <c r="Q178" s="493" t="str">
        <f t="shared" si="255"/>
        <v/>
      </c>
      <c r="R178" s="101"/>
      <c r="S178" s="257" t="e">
        <f t="shared" si="256"/>
        <v>#DIV/0!</v>
      </c>
      <c r="T178" s="1503">
        <f t="shared" si="253"/>
        <v>0</v>
      </c>
      <c r="U178" s="1477"/>
      <c r="V178" s="258"/>
      <c r="W178" s="102"/>
      <c r="X178" s="400">
        <f t="shared" si="215"/>
        <v>0</v>
      </c>
      <c r="Y178" s="913"/>
      <c r="Z178" s="299">
        <f t="shared" si="257"/>
        <v>0</v>
      </c>
      <c r="AA178" s="259">
        <f>ROUND(IFERROR(SUM($AI$6/$AI$7*Q178/O178)+('Inbound Freight New'!$A$3*CZ178/R178),0),2)</f>
        <v>0</v>
      </c>
      <c r="AB178" s="260">
        <f t="shared" si="183"/>
        <v>0</v>
      </c>
      <c r="AC178" s="259">
        <f t="shared" si="216"/>
        <v>0</v>
      </c>
      <c r="AD178" s="261"/>
      <c r="AE178" s="260">
        <f t="shared" si="184"/>
        <v>0</v>
      </c>
      <c r="AF178" s="262">
        <f t="shared" si="217"/>
        <v>0</v>
      </c>
      <c r="AG178" s="263">
        <f t="shared" si="185"/>
        <v>0</v>
      </c>
      <c r="AH178" s="316">
        <f t="shared" si="218"/>
        <v>0.02</v>
      </c>
      <c r="AI178" s="262">
        <f t="shared" si="219"/>
        <v>0</v>
      </c>
      <c r="AJ178" s="703">
        <f t="shared" si="220"/>
        <v>0</v>
      </c>
      <c r="AK178" s="1302">
        <f t="shared" si="221"/>
        <v>0</v>
      </c>
      <c r="AL178" s="703">
        <f t="shared" si="222"/>
        <v>0.02</v>
      </c>
      <c r="AM178" s="262">
        <f t="shared" si="258"/>
        <v>0</v>
      </c>
      <c r="AN178" s="102"/>
      <c r="AO178" s="102"/>
      <c r="AP178" s="264">
        <f t="shared" si="186"/>
        <v>0</v>
      </c>
      <c r="AQ178" s="265">
        <f t="shared" si="259"/>
        <v>0</v>
      </c>
      <c r="AR178" s="266">
        <f t="shared" si="223"/>
        <v>0</v>
      </c>
      <c r="AS178" s="265">
        <f t="shared" si="260"/>
        <v>0</v>
      </c>
      <c r="AT178" s="267">
        <f t="shared" si="187"/>
        <v>0</v>
      </c>
      <c r="AU178" s="268"/>
      <c r="AV178" s="267"/>
      <c r="AW178" s="24"/>
      <c r="AX178" s="24"/>
      <c r="AY178" s="487"/>
      <c r="AZ178" s="270"/>
      <c r="BA178" s="256"/>
      <c r="BB178" s="256"/>
      <c r="BC178" s="256"/>
      <c r="BD178" s="256"/>
      <c r="BE178" s="490"/>
      <c r="BF178" s="490" t="str">
        <f t="shared" si="254"/>
        <v/>
      </c>
      <c r="BG178" s="493" t="str">
        <f t="shared" si="188"/>
        <v/>
      </c>
      <c r="BH178" s="490"/>
      <c r="BI178" s="490"/>
      <c r="BJ178" s="490"/>
      <c r="BK178" s="490"/>
      <c r="BL178" s="490"/>
      <c r="BM178" s="490"/>
      <c r="BN178" s="319"/>
      <c r="BO178" s="319"/>
      <c r="BP178" s="319"/>
      <c r="BQ178" s="319" t="str">
        <f t="shared" si="189"/>
        <v/>
      </c>
      <c r="BR178" s="439" t="str">
        <f t="shared" si="224"/>
        <v/>
      </c>
      <c r="BS178" s="439" t="str">
        <f t="shared" si="225"/>
        <v/>
      </c>
      <c r="BT178" s="439" t="str">
        <f t="shared" si="226"/>
        <v/>
      </c>
      <c r="BU178" s="440" t="str">
        <f t="shared" si="248"/>
        <v/>
      </c>
      <c r="BV178" s="440" t="str">
        <f t="shared" si="249"/>
        <v/>
      </c>
      <c r="BW178" s="440" t="str">
        <f t="shared" si="250"/>
        <v/>
      </c>
      <c r="BX178" s="440" t="str">
        <f t="shared" si="251"/>
        <v/>
      </c>
      <c r="BY178" s="440" t="str">
        <f t="shared" si="190"/>
        <v/>
      </c>
      <c r="BZ178" s="440" t="str">
        <f t="shared" si="191"/>
        <v/>
      </c>
      <c r="CA178" s="440" t="str">
        <f t="shared" si="192"/>
        <v/>
      </c>
      <c r="CB178" s="663" t="str">
        <f t="shared" si="227"/>
        <v/>
      </c>
      <c r="CC178" s="663" t="str">
        <f t="shared" si="228"/>
        <v/>
      </c>
      <c r="CD178" s="663" t="str">
        <f t="shared" si="229"/>
        <v/>
      </c>
      <c r="CE178" s="663" t="str">
        <f t="shared" si="230"/>
        <v/>
      </c>
      <c r="CF178" s="663" t="str">
        <f t="shared" si="231"/>
        <v/>
      </c>
      <c r="CG178" s="439" t="str">
        <f t="shared" si="232"/>
        <v/>
      </c>
      <c r="CH178" s="440"/>
      <c r="CI178" s="440"/>
      <c r="CJ178" s="440"/>
      <c r="CK178" s="440"/>
      <c r="CL178" s="440"/>
      <c r="CM178" s="440"/>
      <c r="CN178" s="729" t="str">
        <f t="shared" si="233"/>
        <v/>
      </c>
      <c r="CO178" s="729" t="str">
        <f t="shared" si="234"/>
        <v/>
      </c>
      <c r="CP178" s="729" t="str">
        <f t="shared" si="235"/>
        <v/>
      </c>
      <c r="CQ178" s="729" t="str">
        <f t="shared" si="236"/>
        <v/>
      </c>
      <c r="CR178" s="729" t="str">
        <f t="shared" si="237"/>
        <v/>
      </c>
      <c r="CS178" s="729" t="str">
        <f t="shared" si="238"/>
        <v/>
      </c>
      <c r="CT178" s="729" t="str">
        <f t="shared" si="239"/>
        <v/>
      </c>
      <c r="CU178" s="729" t="str">
        <f t="shared" si="240"/>
        <v/>
      </c>
      <c r="CV178" s="729" t="str">
        <f t="shared" si="241"/>
        <v/>
      </c>
      <c r="CW178" s="16" t="str">
        <f t="shared" si="242"/>
        <v/>
      </c>
      <c r="CX178" s="16" t="str">
        <f t="shared" si="243"/>
        <v/>
      </c>
      <c r="CY178" s="16" t="str">
        <f t="shared" si="244"/>
        <v/>
      </c>
      <c r="CZ178" s="650">
        <f t="shared" si="245"/>
        <v>0</v>
      </c>
      <c r="DB178" s="652"/>
      <c r="DC178" s="655">
        <f t="shared" si="193"/>
        <v>0</v>
      </c>
      <c r="DD178" s="654" t="str">
        <f t="shared" si="194"/>
        <v/>
      </c>
      <c r="DE178" s="650">
        <f t="shared" si="195"/>
        <v>0</v>
      </c>
      <c r="EG178" s="16">
        <f>IFERROR(VLOOKUP(B178,'SUBCATS INTERNAL USE'!A:D,3,0),10000)</f>
        <v>10000</v>
      </c>
      <c r="EH178" s="16">
        <f t="shared" si="196"/>
        <v>10000</v>
      </c>
      <c r="EI178" s="16">
        <f t="shared" si="197"/>
        <v>1</v>
      </c>
      <c r="EJ178" s="16">
        <f t="shared" si="247"/>
        <v>19</v>
      </c>
      <c r="EK178" s="16">
        <f>IFERROR(VLOOKUP(B178,'SUBCATS INTERNAL USE'!G:I,3,0), 10000)</f>
        <v>10000</v>
      </c>
      <c r="EN178" s="163">
        <f t="shared" si="198"/>
        <v>1</v>
      </c>
      <c r="EO178" s="163">
        <f t="shared" si="199"/>
        <v>1</v>
      </c>
      <c r="EP178" s="163">
        <f t="shared" si="200"/>
        <v>1</v>
      </c>
      <c r="EQ178" s="163">
        <f t="shared" si="201"/>
        <v>1</v>
      </c>
      <c r="ER178" s="163">
        <f t="shared" si="202"/>
        <v>1</v>
      </c>
      <c r="ES178" s="163">
        <f t="shared" si="203"/>
        <v>1</v>
      </c>
      <c r="ET178" s="163">
        <f t="shared" si="204"/>
        <v>1</v>
      </c>
      <c r="EU178" s="163">
        <f t="shared" si="205"/>
        <v>1</v>
      </c>
      <c r="EV178" s="163">
        <f t="shared" si="206"/>
        <v>0</v>
      </c>
      <c r="EW178" s="163">
        <f t="shared" si="207"/>
        <v>1</v>
      </c>
      <c r="EX178" s="163">
        <f t="shared" si="208"/>
        <v>1</v>
      </c>
      <c r="EY178" s="163">
        <f t="shared" si="209"/>
        <v>1</v>
      </c>
      <c r="EZ178" s="163">
        <f t="shared" si="210"/>
        <v>1</v>
      </c>
      <c r="FA178" s="163">
        <f t="shared" si="211"/>
        <v>1</v>
      </c>
      <c r="FB178" s="163">
        <f t="shared" si="212"/>
        <v>1</v>
      </c>
      <c r="FC178" s="163">
        <f t="shared" si="213"/>
        <v>14</v>
      </c>
      <c r="FD178" s="163">
        <f t="shared" si="214"/>
        <v>0</v>
      </c>
      <c r="FF178" s="16">
        <f t="shared" si="246"/>
        <v>0</v>
      </c>
      <c r="FG178" s="16" t="str">
        <f t="shared" si="252"/>
        <v>1</v>
      </c>
    </row>
    <row r="179" spans="1:163" s="52" customFormat="1" ht="11.25" customHeight="1">
      <c r="A179" s="1040">
        <v>165</v>
      </c>
      <c r="B179" s="490"/>
      <c r="C179" s="490" t="str">
        <f t="shared" si="181"/>
        <v/>
      </c>
      <c r="D179" s="490"/>
      <c r="E179" s="1040"/>
      <c r="F179" s="255"/>
      <c r="G179" s="1038"/>
      <c r="H179" s="1038"/>
      <c r="I179" s="1323"/>
      <c r="J179" s="24"/>
      <c r="K179" s="24"/>
      <c r="L179" s="24"/>
      <c r="M179" s="24"/>
      <c r="N179" s="24"/>
      <c r="O179" s="24"/>
      <c r="P179" s="101" t="str">
        <f t="shared" si="182"/>
        <v>MP</v>
      </c>
      <c r="Q179" s="493" t="str">
        <f t="shared" si="255"/>
        <v/>
      </c>
      <c r="R179" s="101"/>
      <c r="S179" s="257" t="e">
        <f t="shared" si="256"/>
        <v>#DIV/0!</v>
      </c>
      <c r="T179" s="1503">
        <f t="shared" si="253"/>
        <v>0</v>
      </c>
      <c r="U179" s="1477"/>
      <c r="V179" s="258"/>
      <c r="W179" s="102"/>
      <c r="X179" s="400">
        <f t="shared" si="215"/>
        <v>0</v>
      </c>
      <c r="Y179" s="913"/>
      <c r="Z179" s="299">
        <f t="shared" si="257"/>
        <v>0</v>
      </c>
      <c r="AA179" s="259">
        <f>ROUND(IFERROR(SUM($AI$6/$AI$7*Q179/O179)+('Inbound Freight New'!$A$3*CZ179/R179),0),2)</f>
        <v>0</v>
      </c>
      <c r="AB179" s="260">
        <f t="shared" si="183"/>
        <v>0</v>
      </c>
      <c r="AC179" s="259">
        <f t="shared" si="216"/>
        <v>0</v>
      </c>
      <c r="AD179" s="261"/>
      <c r="AE179" s="260">
        <f t="shared" si="184"/>
        <v>0</v>
      </c>
      <c r="AF179" s="262">
        <f t="shared" si="217"/>
        <v>0</v>
      </c>
      <c r="AG179" s="263">
        <f t="shared" si="185"/>
        <v>0</v>
      </c>
      <c r="AH179" s="316">
        <f t="shared" si="218"/>
        <v>0.02</v>
      </c>
      <c r="AI179" s="262">
        <f t="shared" si="219"/>
        <v>0</v>
      </c>
      <c r="AJ179" s="703">
        <f t="shared" si="220"/>
        <v>0</v>
      </c>
      <c r="AK179" s="1302">
        <f t="shared" si="221"/>
        <v>0</v>
      </c>
      <c r="AL179" s="703">
        <f t="shared" si="222"/>
        <v>0.02</v>
      </c>
      <c r="AM179" s="262">
        <f t="shared" si="258"/>
        <v>0</v>
      </c>
      <c r="AN179" s="102"/>
      <c r="AO179" s="102"/>
      <c r="AP179" s="264">
        <f t="shared" si="186"/>
        <v>0</v>
      </c>
      <c r="AQ179" s="265">
        <f t="shared" si="259"/>
        <v>0</v>
      </c>
      <c r="AR179" s="266">
        <f t="shared" si="223"/>
        <v>0</v>
      </c>
      <c r="AS179" s="265">
        <f t="shared" si="260"/>
        <v>0</v>
      </c>
      <c r="AT179" s="267">
        <f t="shared" si="187"/>
        <v>0</v>
      </c>
      <c r="AU179" s="268"/>
      <c r="AV179" s="267"/>
      <c r="AW179" s="24"/>
      <c r="AX179" s="24"/>
      <c r="AY179" s="487"/>
      <c r="AZ179" s="270"/>
      <c r="BA179" s="256"/>
      <c r="BB179" s="256"/>
      <c r="BC179" s="256"/>
      <c r="BD179" s="256"/>
      <c r="BE179" s="490"/>
      <c r="BF179" s="490" t="str">
        <f t="shared" si="254"/>
        <v/>
      </c>
      <c r="BG179" s="493" t="str">
        <f t="shared" si="188"/>
        <v/>
      </c>
      <c r="BH179" s="490"/>
      <c r="BI179" s="490"/>
      <c r="BJ179" s="490"/>
      <c r="BK179" s="490"/>
      <c r="BL179" s="490"/>
      <c r="BM179" s="490"/>
      <c r="BN179" s="319"/>
      <c r="BO179" s="319"/>
      <c r="BP179" s="319"/>
      <c r="BQ179" s="319" t="str">
        <f t="shared" si="189"/>
        <v/>
      </c>
      <c r="BR179" s="439" t="str">
        <f t="shared" si="224"/>
        <v/>
      </c>
      <c r="BS179" s="439" t="str">
        <f t="shared" si="225"/>
        <v/>
      </c>
      <c r="BT179" s="439" t="str">
        <f t="shared" si="226"/>
        <v/>
      </c>
      <c r="BU179" s="440" t="str">
        <f t="shared" si="248"/>
        <v/>
      </c>
      <c r="BV179" s="440" t="str">
        <f t="shared" si="249"/>
        <v/>
      </c>
      <c r="BW179" s="440" t="str">
        <f t="shared" si="250"/>
        <v/>
      </c>
      <c r="BX179" s="440" t="str">
        <f t="shared" si="251"/>
        <v/>
      </c>
      <c r="BY179" s="440" t="str">
        <f t="shared" si="190"/>
        <v/>
      </c>
      <c r="BZ179" s="440" t="str">
        <f t="shared" si="191"/>
        <v/>
      </c>
      <c r="CA179" s="440" t="str">
        <f t="shared" si="192"/>
        <v/>
      </c>
      <c r="CB179" s="663" t="str">
        <f t="shared" si="227"/>
        <v/>
      </c>
      <c r="CC179" s="663" t="str">
        <f t="shared" si="228"/>
        <v/>
      </c>
      <c r="CD179" s="663" t="str">
        <f t="shared" si="229"/>
        <v/>
      </c>
      <c r="CE179" s="663" t="str">
        <f t="shared" si="230"/>
        <v/>
      </c>
      <c r="CF179" s="663" t="str">
        <f t="shared" si="231"/>
        <v/>
      </c>
      <c r="CG179" s="439" t="str">
        <f t="shared" si="232"/>
        <v/>
      </c>
      <c r="CH179" s="440"/>
      <c r="CI179" s="440"/>
      <c r="CJ179" s="440"/>
      <c r="CK179" s="440"/>
      <c r="CL179" s="440"/>
      <c r="CM179" s="440"/>
      <c r="CN179" s="729" t="str">
        <f t="shared" si="233"/>
        <v/>
      </c>
      <c r="CO179" s="729" t="str">
        <f t="shared" si="234"/>
        <v/>
      </c>
      <c r="CP179" s="729" t="str">
        <f t="shared" si="235"/>
        <v/>
      </c>
      <c r="CQ179" s="729" t="str">
        <f t="shared" si="236"/>
        <v/>
      </c>
      <c r="CR179" s="729" t="str">
        <f t="shared" si="237"/>
        <v/>
      </c>
      <c r="CS179" s="729" t="str">
        <f t="shared" si="238"/>
        <v/>
      </c>
      <c r="CT179" s="729" t="str">
        <f t="shared" si="239"/>
        <v/>
      </c>
      <c r="CU179" s="729" t="str">
        <f t="shared" si="240"/>
        <v/>
      </c>
      <c r="CV179" s="729" t="str">
        <f t="shared" si="241"/>
        <v/>
      </c>
      <c r="CW179" s="16" t="str">
        <f t="shared" si="242"/>
        <v/>
      </c>
      <c r="CX179" s="16" t="str">
        <f t="shared" si="243"/>
        <v/>
      </c>
      <c r="CY179" s="16" t="str">
        <f t="shared" si="244"/>
        <v/>
      </c>
      <c r="CZ179" s="650">
        <f t="shared" si="245"/>
        <v>0</v>
      </c>
      <c r="DB179" s="652"/>
      <c r="DC179" s="655">
        <f t="shared" si="193"/>
        <v>0</v>
      </c>
      <c r="DD179" s="654" t="str">
        <f t="shared" si="194"/>
        <v/>
      </c>
      <c r="DE179" s="650">
        <f t="shared" si="195"/>
        <v>0</v>
      </c>
      <c r="EG179" s="16">
        <f>IFERROR(VLOOKUP(B179,'SUBCATS INTERNAL USE'!A:D,3,0),10000)</f>
        <v>10000</v>
      </c>
      <c r="EH179" s="16">
        <f t="shared" si="196"/>
        <v>10000</v>
      </c>
      <c r="EI179" s="16">
        <f t="shared" si="197"/>
        <v>1</v>
      </c>
      <c r="EJ179" s="16">
        <f t="shared" si="247"/>
        <v>19</v>
      </c>
      <c r="EK179" s="16">
        <f>IFERROR(VLOOKUP(B179,'SUBCATS INTERNAL USE'!G:I,3,0), 10000)</f>
        <v>10000</v>
      </c>
      <c r="EN179" s="163">
        <f t="shared" si="198"/>
        <v>1</v>
      </c>
      <c r="EO179" s="163">
        <f t="shared" si="199"/>
        <v>1</v>
      </c>
      <c r="EP179" s="163">
        <f t="shared" si="200"/>
        <v>1</v>
      </c>
      <c r="EQ179" s="163">
        <f t="shared" si="201"/>
        <v>1</v>
      </c>
      <c r="ER179" s="163">
        <f t="shared" si="202"/>
        <v>1</v>
      </c>
      <c r="ES179" s="163">
        <f t="shared" si="203"/>
        <v>1</v>
      </c>
      <c r="ET179" s="163">
        <f t="shared" si="204"/>
        <v>1</v>
      </c>
      <c r="EU179" s="163">
        <f t="shared" si="205"/>
        <v>1</v>
      </c>
      <c r="EV179" s="163">
        <f t="shared" si="206"/>
        <v>0</v>
      </c>
      <c r="EW179" s="163">
        <f t="shared" si="207"/>
        <v>1</v>
      </c>
      <c r="EX179" s="163">
        <f t="shared" si="208"/>
        <v>1</v>
      </c>
      <c r="EY179" s="163">
        <f t="shared" si="209"/>
        <v>1</v>
      </c>
      <c r="EZ179" s="163">
        <f t="shared" si="210"/>
        <v>1</v>
      </c>
      <c r="FA179" s="163">
        <f t="shared" si="211"/>
        <v>1</v>
      </c>
      <c r="FB179" s="163">
        <f t="shared" si="212"/>
        <v>1</v>
      </c>
      <c r="FC179" s="163">
        <f t="shared" si="213"/>
        <v>14</v>
      </c>
      <c r="FD179" s="163">
        <f t="shared" si="214"/>
        <v>0</v>
      </c>
      <c r="FF179" s="16">
        <f t="shared" si="246"/>
        <v>0</v>
      </c>
      <c r="FG179" s="16" t="str">
        <f t="shared" si="252"/>
        <v>1</v>
      </c>
    </row>
    <row r="180" spans="1:163" s="52" customFormat="1" ht="11.25" customHeight="1">
      <c r="A180" s="1040">
        <v>166</v>
      </c>
      <c r="B180" s="490"/>
      <c r="C180" s="490" t="str">
        <f t="shared" si="181"/>
        <v/>
      </c>
      <c r="D180" s="490"/>
      <c r="E180" s="1040"/>
      <c r="F180" s="255"/>
      <c r="G180" s="1038"/>
      <c r="H180" s="1038"/>
      <c r="I180" s="1323"/>
      <c r="J180" s="24"/>
      <c r="K180" s="24"/>
      <c r="L180" s="24"/>
      <c r="M180" s="24"/>
      <c r="N180" s="24"/>
      <c r="O180" s="24"/>
      <c r="P180" s="101" t="str">
        <f t="shared" si="182"/>
        <v>MP</v>
      </c>
      <c r="Q180" s="493" t="str">
        <f t="shared" si="255"/>
        <v/>
      </c>
      <c r="R180" s="101"/>
      <c r="S180" s="257" t="e">
        <f t="shared" si="256"/>
        <v>#DIV/0!</v>
      </c>
      <c r="T180" s="1503">
        <f t="shared" si="253"/>
        <v>0</v>
      </c>
      <c r="U180" s="1477"/>
      <c r="V180" s="258"/>
      <c r="W180" s="102"/>
      <c r="X180" s="400">
        <f t="shared" si="215"/>
        <v>0</v>
      </c>
      <c r="Y180" s="913"/>
      <c r="Z180" s="299">
        <f t="shared" si="257"/>
        <v>0</v>
      </c>
      <c r="AA180" s="259">
        <f>ROUND(IFERROR(SUM($AI$6/$AI$7*Q180/O180)+('Inbound Freight New'!$A$3*CZ180/R180),0),2)</f>
        <v>0</v>
      </c>
      <c r="AB180" s="260">
        <f t="shared" si="183"/>
        <v>0</v>
      </c>
      <c r="AC180" s="259">
        <f t="shared" si="216"/>
        <v>0</v>
      </c>
      <c r="AD180" s="261"/>
      <c r="AE180" s="260">
        <f t="shared" si="184"/>
        <v>0</v>
      </c>
      <c r="AF180" s="262">
        <f t="shared" si="217"/>
        <v>0</v>
      </c>
      <c r="AG180" s="263">
        <f t="shared" si="185"/>
        <v>0</v>
      </c>
      <c r="AH180" s="316">
        <f t="shared" si="218"/>
        <v>0.02</v>
      </c>
      <c r="AI180" s="262">
        <f t="shared" si="219"/>
        <v>0</v>
      </c>
      <c r="AJ180" s="703">
        <f t="shared" si="220"/>
        <v>0</v>
      </c>
      <c r="AK180" s="1302">
        <f t="shared" si="221"/>
        <v>0</v>
      </c>
      <c r="AL180" s="703">
        <f t="shared" si="222"/>
        <v>0.02</v>
      </c>
      <c r="AM180" s="262">
        <f t="shared" si="258"/>
        <v>0</v>
      </c>
      <c r="AN180" s="102"/>
      <c r="AO180" s="102"/>
      <c r="AP180" s="264">
        <f t="shared" si="186"/>
        <v>0</v>
      </c>
      <c r="AQ180" s="265">
        <f t="shared" si="259"/>
        <v>0</v>
      </c>
      <c r="AR180" s="266">
        <f t="shared" si="223"/>
        <v>0</v>
      </c>
      <c r="AS180" s="265">
        <f t="shared" si="260"/>
        <v>0</v>
      </c>
      <c r="AT180" s="267">
        <f t="shared" si="187"/>
        <v>0</v>
      </c>
      <c r="AU180" s="268"/>
      <c r="AV180" s="267"/>
      <c r="AW180" s="24"/>
      <c r="AX180" s="24"/>
      <c r="AY180" s="487"/>
      <c r="AZ180" s="270"/>
      <c r="BA180" s="256"/>
      <c r="BB180" s="256"/>
      <c r="BC180" s="256"/>
      <c r="BD180" s="256"/>
      <c r="BE180" s="490"/>
      <c r="BF180" s="490" t="str">
        <f t="shared" si="254"/>
        <v/>
      </c>
      <c r="BG180" s="493" t="str">
        <f t="shared" si="188"/>
        <v/>
      </c>
      <c r="BH180" s="490"/>
      <c r="BI180" s="490"/>
      <c r="BJ180" s="490"/>
      <c r="BK180" s="490"/>
      <c r="BL180" s="490"/>
      <c r="BM180" s="490"/>
      <c r="BN180" s="319"/>
      <c r="BO180" s="319"/>
      <c r="BP180" s="319"/>
      <c r="BQ180" s="319" t="str">
        <f t="shared" si="189"/>
        <v/>
      </c>
      <c r="BR180" s="439" t="str">
        <f t="shared" si="224"/>
        <v/>
      </c>
      <c r="BS180" s="439" t="str">
        <f t="shared" si="225"/>
        <v/>
      </c>
      <c r="BT180" s="439" t="str">
        <f t="shared" si="226"/>
        <v/>
      </c>
      <c r="BU180" s="440" t="str">
        <f t="shared" si="248"/>
        <v/>
      </c>
      <c r="BV180" s="440" t="str">
        <f t="shared" si="249"/>
        <v/>
      </c>
      <c r="BW180" s="440" t="str">
        <f t="shared" si="250"/>
        <v/>
      </c>
      <c r="BX180" s="440" t="str">
        <f t="shared" si="251"/>
        <v/>
      </c>
      <c r="BY180" s="440" t="str">
        <f t="shared" si="190"/>
        <v/>
      </c>
      <c r="BZ180" s="440" t="str">
        <f t="shared" si="191"/>
        <v/>
      </c>
      <c r="CA180" s="440" t="str">
        <f t="shared" si="192"/>
        <v/>
      </c>
      <c r="CB180" s="663" t="str">
        <f t="shared" si="227"/>
        <v/>
      </c>
      <c r="CC180" s="663" t="str">
        <f t="shared" si="228"/>
        <v/>
      </c>
      <c r="CD180" s="663" t="str">
        <f t="shared" si="229"/>
        <v/>
      </c>
      <c r="CE180" s="663" t="str">
        <f t="shared" si="230"/>
        <v/>
      </c>
      <c r="CF180" s="663" t="str">
        <f t="shared" si="231"/>
        <v/>
      </c>
      <c r="CG180" s="439" t="str">
        <f t="shared" si="232"/>
        <v/>
      </c>
      <c r="CH180" s="440"/>
      <c r="CI180" s="440"/>
      <c r="CJ180" s="440"/>
      <c r="CK180" s="440"/>
      <c r="CL180" s="440"/>
      <c r="CM180" s="440"/>
      <c r="CN180" s="729" t="str">
        <f t="shared" si="233"/>
        <v/>
      </c>
      <c r="CO180" s="729" t="str">
        <f t="shared" si="234"/>
        <v/>
      </c>
      <c r="CP180" s="729" t="str">
        <f t="shared" si="235"/>
        <v/>
      </c>
      <c r="CQ180" s="729" t="str">
        <f t="shared" si="236"/>
        <v/>
      </c>
      <c r="CR180" s="729" t="str">
        <f t="shared" si="237"/>
        <v/>
      </c>
      <c r="CS180" s="729" t="str">
        <f t="shared" si="238"/>
        <v/>
      </c>
      <c r="CT180" s="729" t="str">
        <f t="shared" si="239"/>
        <v/>
      </c>
      <c r="CU180" s="729" t="str">
        <f t="shared" si="240"/>
        <v/>
      </c>
      <c r="CV180" s="729" t="str">
        <f t="shared" si="241"/>
        <v/>
      </c>
      <c r="CW180" s="16" t="str">
        <f t="shared" si="242"/>
        <v/>
      </c>
      <c r="CX180" s="16" t="str">
        <f t="shared" si="243"/>
        <v/>
      </c>
      <c r="CY180" s="16" t="str">
        <f t="shared" si="244"/>
        <v/>
      </c>
      <c r="CZ180" s="650">
        <f t="shared" si="245"/>
        <v>0</v>
      </c>
      <c r="DB180" s="652"/>
      <c r="DC180" s="655">
        <f t="shared" si="193"/>
        <v>0</v>
      </c>
      <c r="DD180" s="654" t="str">
        <f t="shared" si="194"/>
        <v/>
      </c>
      <c r="DE180" s="650">
        <f t="shared" si="195"/>
        <v>0</v>
      </c>
      <c r="EG180" s="16">
        <f>IFERROR(VLOOKUP(B180,'SUBCATS INTERNAL USE'!A:D,3,0),10000)</f>
        <v>10000</v>
      </c>
      <c r="EH180" s="16">
        <f t="shared" si="196"/>
        <v>10000</v>
      </c>
      <c r="EI180" s="16">
        <f t="shared" si="197"/>
        <v>1</v>
      </c>
      <c r="EJ180" s="16">
        <f t="shared" si="247"/>
        <v>19</v>
      </c>
      <c r="EK180" s="16">
        <f>IFERROR(VLOOKUP(B180,'SUBCATS INTERNAL USE'!G:I,3,0), 10000)</f>
        <v>10000</v>
      </c>
      <c r="EN180" s="163">
        <f t="shared" si="198"/>
        <v>1</v>
      </c>
      <c r="EO180" s="163">
        <f t="shared" si="199"/>
        <v>1</v>
      </c>
      <c r="EP180" s="163">
        <f t="shared" si="200"/>
        <v>1</v>
      </c>
      <c r="EQ180" s="163">
        <f t="shared" si="201"/>
        <v>1</v>
      </c>
      <c r="ER180" s="163">
        <f t="shared" si="202"/>
        <v>1</v>
      </c>
      <c r="ES180" s="163">
        <f t="shared" si="203"/>
        <v>1</v>
      </c>
      <c r="ET180" s="163">
        <f t="shared" si="204"/>
        <v>1</v>
      </c>
      <c r="EU180" s="163">
        <f t="shared" si="205"/>
        <v>1</v>
      </c>
      <c r="EV180" s="163">
        <f t="shared" si="206"/>
        <v>0</v>
      </c>
      <c r="EW180" s="163">
        <f t="shared" si="207"/>
        <v>1</v>
      </c>
      <c r="EX180" s="163">
        <f t="shared" si="208"/>
        <v>1</v>
      </c>
      <c r="EY180" s="163">
        <f t="shared" si="209"/>
        <v>1</v>
      </c>
      <c r="EZ180" s="163">
        <f t="shared" si="210"/>
        <v>1</v>
      </c>
      <c r="FA180" s="163">
        <f t="shared" si="211"/>
        <v>1</v>
      </c>
      <c r="FB180" s="163">
        <f t="shared" si="212"/>
        <v>1</v>
      </c>
      <c r="FC180" s="163">
        <f t="shared" si="213"/>
        <v>14</v>
      </c>
      <c r="FD180" s="163">
        <f t="shared" si="214"/>
        <v>0</v>
      </c>
      <c r="FF180" s="16">
        <f t="shared" si="246"/>
        <v>0</v>
      </c>
      <c r="FG180" s="16" t="str">
        <f t="shared" si="252"/>
        <v>1</v>
      </c>
    </row>
    <row r="181" spans="1:163" s="52" customFormat="1" ht="11.25" customHeight="1">
      <c r="A181" s="1040">
        <v>167</v>
      </c>
      <c r="B181" s="490"/>
      <c r="C181" s="490" t="str">
        <f t="shared" si="181"/>
        <v/>
      </c>
      <c r="D181" s="490"/>
      <c r="E181" s="1040"/>
      <c r="F181" s="255"/>
      <c r="G181" s="1038"/>
      <c r="H181" s="1038"/>
      <c r="I181" s="1323"/>
      <c r="J181" s="24"/>
      <c r="K181" s="24"/>
      <c r="L181" s="24"/>
      <c r="M181" s="24"/>
      <c r="N181" s="24"/>
      <c r="O181" s="24"/>
      <c r="P181" s="101" t="str">
        <f t="shared" si="182"/>
        <v>MP</v>
      </c>
      <c r="Q181" s="493" t="str">
        <f t="shared" si="255"/>
        <v/>
      </c>
      <c r="R181" s="101"/>
      <c r="S181" s="257" t="e">
        <f t="shared" si="256"/>
        <v>#DIV/0!</v>
      </c>
      <c r="T181" s="1503">
        <f t="shared" si="253"/>
        <v>0</v>
      </c>
      <c r="U181" s="1477"/>
      <c r="V181" s="258"/>
      <c r="W181" s="102"/>
      <c r="X181" s="400">
        <f t="shared" si="215"/>
        <v>0</v>
      </c>
      <c r="Y181" s="913"/>
      <c r="Z181" s="299">
        <f t="shared" si="257"/>
        <v>0</v>
      </c>
      <c r="AA181" s="259">
        <f>ROUND(IFERROR(SUM($AI$6/$AI$7*Q181/O181)+('Inbound Freight New'!$A$3*CZ181/R181),0),2)</f>
        <v>0</v>
      </c>
      <c r="AB181" s="260">
        <f t="shared" si="183"/>
        <v>0</v>
      </c>
      <c r="AC181" s="259">
        <f t="shared" si="216"/>
        <v>0</v>
      </c>
      <c r="AD181" s="261"/>
      <c r="AE181" s="260">
        <f t="shared" si="184"/>
        <v>0</v>
      </c>
      <c r="AF181" s="262">
        <f t="shared" si="217"/>
        <v>0</v>
      </c>
      <c r="AG181" s="263">
        <f t="shared" si="185"/>
        <v>0</v>
      </c>
      <c r="AH181" s="316">
        <f t="shared" si="218"/>
        <v>0.02</v>
      </c>
      <c r="AI181" s="262">
        <f t="shared" si="219"/>
        <v>0</v>
      </c>
      <c r="AJ181" s="703">
        <f t="shared" si="220"/>
        <v>0</v>
      </c>
      <c r="AK181" s="1302">
        <f t="shared" si="221"/>
        <v>0</v>
      </c>
      <c r="AL181" s="703">
        <f t="shared" si="222"/>
        <v>0.02</v>
      </c>
      <c r="AM181" s="262">
        <f t="shared" si="258"/>
        <v>0</v>
      </c>
      <c r="AN181" s="102"/>
      <c r="AO181" s="102"/>
      <c r="AP181" s="264">
        <f t="shared" si="186"/>
        <v>0</v>
      </c>
      <c r="AQ181" s="265">
        <f t="shared" si="259"/>
        <v>0</v>
      </c>
      <c r="AR181" s="266">
        <f t="shared" si="223"/>
        <v>0</v>
      </c>
      <c r="AS181" s="265">
        <f t="shared" si="260"/>
        <v>0</v>
      </c>
      <c r="AT181" s="267">
        <f t="shared" si="187"/>
        <v>0</v>
      </c>
      <c r="AU181" s="268"/>
      <c r="AV181" s="267"/>
      <c r="AW181" s="24"/>
      <c r="AX181" s="24"/>
      <c r="AY181" s="487"/>
      <c r="AZ181" s="270"/>
      <c r="BA181" s="256"/>
      <c r="BB181" s="256"/>
      <c r="BC181" s="256"/>
      <c r="BD181" s="256"/>
      <c r="BE181" s="490"/>
      <c r="BF181" s="490" t="str">
        <f t="shared" si="254"/>
        <v/>
      </c>
      <c r="BG181" s="493" t="str">
        <f t="shared" si="188"/>
        <v/>
      </c>
      <c r="BH181" s="490"/>
      <c r="BI181" s="490"/>
      <c r="BJ181" s="490"/>
      <c r="BK181" s="490"/>
      <c r="BL181" s="490"/>
      <c r="BM181" s="490"/>
      <c r="BN181" s="319"/>
      <c r="BO181" s="319"/>
      <c r="BP181" s="319"/>
      <c r="BQ181" s="319" t="str">
        <f t="shared" si="189"/>
        <v/>
      </c>
      <c r="BR181" s="439" t="str">
        <f t="shared" si="224"/>
        <v/>
      </c>
      <c r="BS181" s="439" t="str">
        <f t="shared" si="225"/>
        <v/>
      </c>
      <c r="BT181" s="439" t="str">
        <f t="shared" si="226"/>
        <v/>
      </c>
      <c r="BU181" s="440" t="str">
        <f t="shared" si="248"/>
        <v/>
      </c>
      <c r="BV181" s="440" t="str">
        <f t="shared" si="249"/>
        <v/>
      </c>
      <c r="BW181" s="440" t="str">
        <f t="shared" si="250"/>
        <v/>
      </c>
      <c r="BX181" s="440" t="str">
        <f t="shared" si="251"/>
        <v/>
      </c>
      <c r="BY181" s="440" t="str">
        <f t="shared" si="190"/>
        <v/>
      </c>
      <c r="BZ181" s="440" t="str">
        <f t="shared" si="191"/>
        <v/>
      </c>
      <c r="CA181" s="440" t="str">
        <f t="shared" si="192"/>
        <v/>
      </c>
      <c r="CB181" s="663" t="str">
        <f t="shared" si="227"/>
        <v/>
      </c>
      <c r="CC181" s="663" t="str">
        <f t="shared" si="228"/>
        <v/>
      </c>
      <c r="CD181" s="663" t="str">
        <f t="shared" si="229"/>
        <v/>
      </c>
      <c r="CE181" s="663" t="str">
        <f t="shared" si="230"/>
        <v/>
      </c>
      <c r="CF181" s="663" t="str">
        <f t="shared" si="231"/>
        <v/>
      </c>
      <c r="CG181" s="439" t="str">
        <f t="shared" si="232"/>
        <v/>
      </c>
      <c r="CH181" s="440"/>
      <c r="CI181" s="440"/>
      <c r="CJ181" s="440"/>
      <c r="CK181" s="440"/>
      <c r="CL181" s="440"/>
      <c r="CM181" s="440"/>
      <c r="CN181" s="729" t="str">
        <f t="shared" si="233"/>
        <v/>
      </c>
      <c r="CO181" s="729" t="str">
        <f t="shared" si="234"/>
        <v/>
      </c>
      <c r="CP181" s="729" t="str">
        <f t="shared" si="235"/>
        <v/>
      </c>
      <c r="CQ181" s="729" t="str">
        <f t="shared" si="236"/>
        <v/>
      </c>
      <c r="CR181" s="729" t="str">
        <f t="shared" si="237"/>
        <v/>
      </c>
      <c r="CS181" s="729" t="str">
        <f t="shared" si="238"/>
        <v/>
      </c>
      <c r="CT181" s="729" t="str">
        <f t="shared" si="239"/>
        <v/>
      </c>
      <c r="CU181" s="729" t="str">
        <f t="shared" si="240"/>
        <v/>
      </c>
      <c r="CV181" s="729" t="str">
        <f t="shared" si="241"/>
        <v/>
      </c>
      <c r="CW181" s="16" t="str">
        <f t="shared" si="242"/>
        <v/>
      </c>
      <c r="CX181" s="16" t="str">
        <f t="shared" si="243"/>
        <v/>
      </c>
      <c r="CY181" s="16" t="str">
        <f t="shared" si="244"/>
        <v/>
      </c>
      <c r="CZ181" s="650">
        <f t="shared" si="245"/>
        <v>0</v>
      </c>
      <c r="DB181" s="652"/>
      <c r="DC181" s="655">
        <f t="shared" si="193"/>
        <v>0</v>
      </c>
      <c r="DD181" s="654" t="str">
        <f t="shared" si="194"/>
        <v/>
      </c>
      <c r="DE181" s="650">
        <f t="shared" si="195"/>
        <v>0</v>
      </c>
      <c r="EG181" s="16">
        <f>IFERROR(VLOOKUP(B181,'SUBCATS INTERNAL USE'!A:D,3,0),10000)</f>
        <v>10000</v>
      </c>
      <c r="EH181" s="16">
        <f t="shared" si="196"/>
        <v>10000</v>
      </c>
      <c r="EI181" s="16">
        <f t="shared" si="197"/>
        <v>1</v>
      </c>
      <c r="EJ181" s="16">
        <f t="shared" si="247"/>
        <v>19</v>
      </c>
      <c r="EK181" s="16">
        <f>IFERROR(VLOOKUP(B181,'SUBCATS INTERNAL USE'!G:I,3,0), 10000)</f>
        <v>10000</v>
      </c>
      <c r="EN181" s="163">
        <f t="shared" si="198"/>
        <v>1</v>
      </c>
      <c r="EO181" s="163">
        <f t="shared" si="199"/>
        <v>1</v>
      </c>
      <c r="EP181" s="163">
        <f t="shared" si="200"/>
        <v>1</v>
      </c>
      <c r="EQ181" s="163">
        <f t="shared" si="201"/>
        <v>1</v>
      </c>
      <c r="ER181" s="163">
        <f t="shared" si="202"/>
        <v>1</v>
      </c>
      <c r="ES181" s="163">
        <f t="shared" si="203"/>
        <v>1</v>
      </c>
      <c r="ET181" s="163">
        <f t="shared" si="204"/>
        <v>1</v>
      </c>
      <c r="EU181" s="163">
        <f t="shared" si="205"/>
        <v>1</v>
      </c>
      <c r="EV181" s="163">
        <f t="shared" si="206"/>
        <v>0</v>
      </c>
      <c r="EW181" s="163">
        <f t="shared" si="207"/>
        <v>1</v>
      </c>
      <c r="EX181" s="163">
        <f t="shared" si="208"/>
        <v>1</v>
      </c>
      <c r="EY181" s="163">
        <f t="shared" si="209"/>
        <v>1</v>
      </c>
      <c r="EZ181" s="163">
        <f t="shared" si="210"/>
        <v>1</v>
      </c>
      <c r="FA181" s="163">
        <f t="shared" si="211"/>
        <v>1</v>
      </c>
      <c r="FB181" s="163">
        <f t="shared" si="212"/>
        <v>1</v>
      </c>
      <c r="FC181" s="163">
        <f t="shared" si="213"/>
        <v>14</v>
      </c>
      <c r="FD181" s="163">
        <f t="shared" si="214"/>
        <v>0</v>
      </c>
      <c r="FF181" s="16">
        <f t="shared" si="246"/>
        <v>0</v>
      </c>
      <c r="FG181" s="16" t="str">
        <f t="shared" si="252"/>
        <v>1</v>
      </c>
    </row>
    <row r="182" spans="1:163" s="52" customFormat="1" ht="11.25" customHeight="1">
      <c r="A182" s="1040">
        <v>168</v>
      </c>
      <c r="B182" s="490"/>
      <c r="C182" s="490" t="str">
        <f t="shared" si="181"/>
        <v/>
      </c>
      <c r="D182" s="490"/>
      <c r="E182" s="1040"/>
      <c r="F182" s="255"/>
      <c r="G182" s="1038"/>
      <c r="H182" s="1038"/>
      <c r="I182" s="1323"/>
      <c r="J182" s="24"/>
      <c r="K182" s="24"/>
      <c r="L182" s="24"/>
      <c r="M182" s="24"/>
      <c r="N182" s="24"/>
      <c r="O182" s="24"/>
      <c r="P182" s="101" t="str">
        <f t="shared" si="182"/>
        <v>MP</v>
      </c>
      <c r="Q182" s="493" t="str">
        <f t="shared" si="255"/>
        <v/>
      </c>
      <c r="R182" s="101"/>
      <c r="S182" s="257" t="e">
        <f t="shared" si="256"/>
        <v>#DIV/0!</v>
      </c>
      <c r="T182" s="1503">
        <f t="shared" si="253"/>
        <v>0</v>
      </c>
      <c r="U182" s="1477"/>
      <c r="V182" s="258"/>
      <c r="W182" s="102"/>
      <c r="X182" s="400">
        <f t="shared" si="215"/>
        <v>0</v>
      </c>
      <c r="Y182" s="913"/>
      <c r="Z182" s="299">
        <f t="shared" si="257"/>
        <v>0</v>
      </c>
      <c r="AA182" s="259">
        <f>ROUND(IFERROR(SUM($AI$6/$AI$7*Q182/O182)+('Inbound Freight New'!$A$3*CZ182/R182),0),2)</f>
        <v>0</v>
      </c>
      <c r="AB182" s="260">
        <f t="shared" si="183"/>
        <v>0</v>
      </c>
      <c r="AC182" s="259">
        <f t="shared" si="216"/>
        <v>0</v>
      </c>
      <c r="AD182" s="261"/>
      <c r="AE182" s="260">
        <f t="shared" si="184"/>
        <v>0</v>
      </c>
      <c r="AF182" s="262">
        <f t="shared" si="217"/>
        <v>0</v>
      </c>
      <c r="AG182" s="263">
        <f t="shared" si="185"/>
        <v>0</v>
      </c>
      <c r="AH182" s="316">
        <f t="shared" si="218"/>
        <v>0.02</v>
      </c>
      <c r="AI182" s="262">
        <f t="shared" si="219"/>
        <v>0</v>
      </c>
      <c r="AJ182" s="703">
        <f t="shared" si="220"/>
        <v>0</v>
      </c>
      <c r="AK182" s="1302">
        <f t="shared" si="221"/>
        <v>0</v>
      </c>
      <c r="AL182" s="703">
        <f t="shared" si="222"/>
        <v>0.02</v>
      </c>
      <c r="AM182" s="262">
        <f t="shared" si="258"/>
        <v>0</v>
      </c>
      <c r="AN182" s="102"/>
      <c r="AO182" s="102"/>
      <c r="AP182" s="264">
        <f t="shared" si="186"/>
        <v>0</v>
      </c>
      <c r="AQ182" s="265">
        <f t="shared" si="259"/>
        <v>0</v>
      </c>
      <c r="AR182" s="266">
        <f t="shared" si="223"/>
        <v>0</v>
      </c>
      <c r="AS182" s="265">
        <f t="shared" si="260"/>
        <v>0</v>
      </c>
      <c r="AT182" s="267">
        <f t="shared" si="187"/>
        <v>0</v>
      </c>
      <c r="AU182" s="268"/>
      <c r="AV182" s="267"/>
      <c r="AW182" s="24"/>
      <c r="AX182" s="24"/>
      <c r="AY182" s="487"/>
      <c r="AZ182" s="270"/>
      <c r="BA182" s="256"/>
      <c r="BB182" s="256"/>
      <c r="BC182" s="256"/>
      <c r="BD182" s="256"/>
      <c r="BE182" s="490"/>
      <c r="BF182" s="490" t="str">
        <f t="shared" si="254"/>
        <v/>
      </c>
      <c r="BG182" s="493" t="str">
        <f t="shared" si="188"/>
        <v/>
      </c>
      <c r="BH182" s="490"/>
      <c r="BI182" s="490"/>
      <c r="BJ182" s="490"/>
      <c r="BK182" s="490"/>
      <c r="BL182" s="490"/>
      <c r="BM182" s="490"/>
      <c r="BN182" s="319"/>
      <c r="BO182" s="319"/>
      <c r="BP182" s="319"/>
      <c r="BQ182" s="319" t="str">
        <f t="shared" si="189"/>
        <v/>
      </c>
      <c r="BR182" s="439" t="str">
        <f t="shared" si="224"/>
        <v/>
      </c>
      <c r="BS182" s="439" t="str">
        <f t="shared" si="225"/>
        <v/>
      </c>
      <c r="BT182" s="439" t="str">
        <f t="shared" si="226"/>
        <v/>
      </c>
      <c r="BU182" s="440" t="str">
        <f t="shared" si="248"/>
        <v/>
      </c>
      <c r="BV182" s="440" t="str">
        <f t="shared" si="249"/>
        <v/>
      </c>
      <c r="BW182" s="440" t="str">
        <f t="shared" si="250"/>
        <v/>
      </c>
      <c r="BX182" s="440" t="str">
        <f t="shared" si="251"/>
        <v/>
      </c>
      <c r="BY182" s="440" t="str">
        <f t="shared" si="190"/>
        <v/>
      </c>
      <c r="BZ182" s="440" t="str">
        <f t="shared" si="191"/>
        <v/>
      </c>
      <c r="CA182" s="440" t="str">
        <f t="shared" si="192"/>
        <v/>
      </c>
      <c r="CB182" s="663" t="str">
        <f t="shared" si="227"/>
        <v/>
      </c>
      <c r="CC182" s="663" t="str">
        <f t="shared" si="228"/>
        <v/>
      </c>
      <c r="CD182" s="663" t="str">
        <f t="shared" si="229"/>
        <v/>
      </c>
      <c r="CE182" s="663" t="str">
        <f t="shared" si="230"/>
        <v/>
      </c>
      <c r="CF182" s="663" t="str">
        <f t="shared" si="231"/>
        <v/>
      </c>
      <c r="CG182" s="439" t="str">
        <f t="shared" si="232"/>
        <v/>
      </c>
      <c r="CH182" s="440"/>
      <c r="CI182" s="440"/>
      <c r="CJ182" s="440"/>
      <c r="CK182" s="440"/>
      <c r="CL182" s="440"/>
      <c r="CM182" s="440"/>
      <c r="CN182" s="729" t="str">
        <f t="shared" si="233"/>
        <v/>
      </c>
      <c r="CO182" s="729" t="str">
        <f t="shared" si="234"/>
        <v/>
      </c>
      <c r="CP182" s="729" t="str">
        <f t="shared" si="235"/>
        <v/>
      </c>
      <c r="CQ182" s="729" t="str">
        <f t="shared" si="236"/>
        <v/>
      </c>
      <c r="CR182" s="729" t="str">
        <f t="shared" si="237"/>
        <v/>
      </c>
      <c r="CS182" s="729" t="str">
        <f t="shared" si="238"/>
        <v/>
      </c>
      <c r="CT182" s="729" t="str">
        <f t="shared" si="239"/>
        <v/>
      </c>
      <c r="CU182" s="729" t="str">
        <f t="shared" si="240"/>
        <v/>
      </c>
      <c r="CV182" s="729" t="str">
        <f t="shared" si="241"/>
        <v/>
      </c>
      <c r="CW182" s="16" t="str">
        <f t="shared" si="242"/>
        <v/>
      </c>
      <c r="CX182" s="16" t="str">
        <f t="shared" si="243"/>
        <v/>
      </c>
      <c r="CY182" s="16" t="str">
        <f t="shared" si="244"/>
        <v/>
      </c>
      <c r="CZ182" s="650">
        <f t="shared" si="245"/>
        <v>0</v>
      </c>
      <c r="DB182" s="652"/>
      <c r="DC182" s="655">
        <f t="shared" si="193"/>
        <v>0</v>
      </c>
      <c r="DD182" s="654" t="str">
        <f t="shared" si="194"/>
        <v/>
      </c>
      <c r="DE182" s="650">
        <f t="shared" si="195"/>
        <v>0</v>
      </c>
      <c r="EG182" s="16">
        <f>IFERROR(VLOOKUP(B182,'SUBCATS INTERNAL USE'!A:D,3,0),10000)</f>
        <v>10000</v>
      </c>
      <c r="EH182" s="16">
        <f t="shared" si="196"/>
        <v>10000</v>
      </c>
      <c r="EI182" s="16">
        <f t="shared" si="197"/>
        <v>1</v>
      </c>
      <c r="EJ182" s="16">
        <f t="shared" si="247"/>
        <v>19</v>
      </c>
      <c r="EK182" s="16">
        <f>IFERROR(VLOOKUP(B182,'SUBCATS INTERNAL USE'!G:I,3,0), 10000)</f>
        <v>10000</v>
      </c>
      <c r="EN182" s="163">
        <f t="shared" si="198"/>
        <v>1</v>
      </c>
      <c r="EO182" s="163">
        <f t="shared" si="199"/>
        <v>1</v>
      </c>
      <c r="EP182" s="163">
        <f t="shared" si="200"/>
        <v>1</v>
      </c>
      <c r="EQ182" s="163">
        <f t="shared" si="201"/>
        <v>1</v>
      </c>
      <c r="ER182" s="163">
        <f t="shared" si="202"/>
        <v>1</v>
      </c>
      <c r="ES182" s="163">
        <f t="shared" si="203"/>
        <v>1</v>
      </c>
      <c r="ET182" s="163">
        <f t="shared" si="204"/>
        <v>1</v>
      </c>
      <c r="EU182" s="163">
        <f t="shared" si="205"/>
        <v>1</v>
      </c>
      <c r="EV182" s="163">
        <f t="shared" si="206"/>
        <v>0</v>
      </c>
      <c r="EW182" s="163">
        <f t="shared" si="207"/>
        <v>1</v>
      </c>
      <c r="EX182" s="163">
        <f t="shared" si="208"/>
        <v>1</v>
      </c>
      <c r="EY182" s="163">
        <f t="shared" si="209"/>
        <v>1</v>
      </c>
      <c r="EZ182" s="163">
        <f t="shared" si="210"/>
        <v>1</v>
      </c>
      <c r="FA182" s="163">
        <f t="shared" si="211"/>
        <v>1</v>
      </c>
      <c r="FB182" s="163">
        <f t="shared" si="212"/>
        <v>1</v>
      </c>
      <c r="FC182" s="163">
        <f t="shared" si="213"/>
        <v>14</v>
      </c>
      <c r="FD182" s="163">
        <f t="shared" si="214"/>
        <v>0</v>
      </c>
      <c r="FF182" s="16">
        <f t="shared" si="246"/>
        <v>0</v>
      </c>
      <c r="FG182" s="16" t="str">
        <f t="shared" si="252"/>
        <v>1</v>
      </c>
    </row>
    <row r="183" spans="1:163" s="52" customFormat="1" ht="11.25" customHeight="1">
      <c r="A183" s="1040">
        <v>169</v>
      </c>
      <c r="B183" s="490"/>
      <c r="C183" s="490" t="str">
        <f t="shared" si="181"/>
        <v/>
      </c>
      <c r="D183" s="490"/>
      <c r="E183" s="1040"/>
      <c r="F183" s="255"/>
      <c r="G183" s="1038"/>
      <c r="H183" s="1038"/>
      <c r="I183" s="1323"/>
      <c r="J183" s="24"/>
      <c r="K183" s="24"/>
      <c r="L183" s="24"/>
      <c r="M183" s="24"/>
      <c r="N183" s="24"/>
      <c r="O183" s="24"/>
      <c r="P183" s="101" t="str">
        <f t="shared" si="182"/>
        <v>MP</v>
      </c>
      <c r="Q183" s="493" t="str">
        <f t="shared" si="255"/>
        <v/>
      </c>
      <c r="R183" s="101"/>
      <c r="S183" s="257" t="e">
        <f t="shared" si="256"/>
        <v>#DIV/0!</v>
      </c>
      <c r="T183" s="1503">
        <f t="shared" si="253"/>
        <v>0</v>
      </c>
      <c r="U183" s="1477"/>
      <c r="V183" s="258"/>
      <c r="W183" s="102"/>
      <c r="X183" s="400">
        <f t="shared" si="215"/>
        <v>0</v>
      </c>
      <c r="Y183" s="913"/>
      <c r="Z183" s="299">
        <f t="shared" si="257"/>
        <v>0</v>
      </c>
      <c r="AA183" s="259">
        <f>ROUND(IFERROR(SUM($AI$6/$AI$7*Q183/O183)+('Inbound Freight New'!$A$3*CZ183/R183),0),2)</f>
        <v>0</v>
      </c>
      <c r="AB183" s="260">
        <f t="shared" si="183"/>
        <v>0</v>
      </c>
      <c r="AC183" s="259">
        <f t="shared" si="216"/>
        <v>0</v>
      </c>
      <c r="AD183" s="261"/>
      <c r="AE183" s="260">
        <f t="shared" si="184"/>
        <v>0</v>
      </c>
      <c r="AF183" s="262">
        <f t="shared" si="217"/>
        <v>0</v>
      </c>
      <c r="AG183" s="263">
        <f t="shared" si="185"/>
        <v>0</v>
      </c>
      <c r="AH183" s="316">
        <f t="shared" si="218"/>
        <v>0.02</v>
      </c>
      <c r="AI183" s="262">
        <f t="shared" si="219"/>
        <v>0</v>
      </c>
      <c r="AJ183" s="703">
        <f t="shared" si="220"/>
        <v>0</v>
      </c>
      <c r="AK183" s="1302">
        <f t="shared" si="221"/>
        <v>0</v>
      </c>
      <c r="AL183" s="703">
        <f t="shared" si="222"/>
        <v>0.02</v>
      </c>
      <c r="AM183" s="262">
        <f t="shared" si="258"/>
        <v>0</v>
      </c>
      <c r="AN183" s="102"/>
      <c r="AO183" s="102"/>
      <c r="AP183" s="264">
        <f t="shared" si="186"/>
        <v>0</v>
      </c>
      <c r="AQ183" s="265">
        <f t="shared" si="259"/>
        <v>0</v>
      </c>
      <c r="AR183" s="266">
        <f t="shared" si="223"/>
        <v>0</v>
      </c>
      <c r="AS183" s="265">
        <f t="shared" si="260"/>
        <v>0</v>
      </c>
      <c r="AT183" s="267">
        <f t="shared" si="187"/>
        <v>0</v>
      </c>
      <c r="AU183" s="268"/>
      <c r="AV183" s="267"/>
      <c r="AW183" s="24"/>
      <c r="AX183" s="24"/>
      <c r="AY183" s="487"/>
      <c r="AZ183" s="270"/>
      <c r="BA183" s="256"/>
      <c r="BB183" s="256"/>
      <c r="BC183" s="256"/>
      <c r="BD183" s="256"/>
      <c r="BE183" s="490"/>
      <c r="BF183" s="490" t="str">
        <f t="shared" si="254"/>
        <v/>
      </c>
      <c r="BG183" s="493" t="str">
        <f t="shared" si="188"/>
        <v/>
      </c>
      <c r="BH183" s="490"/>
      <c r="BI183" s="490"/>
      <c r="BJ183" s="490"/>
      <c r="BK183" s="490"/>
      <c r="BL183" s="490"/>
      <c r="BM183" s="490"/>
      <c r="BN183" s="319"/>
      <c r="BO183" s="319"/>
      <c r="BP183" s="319"/>
      <c r="BQ183" s="319" t="str">
        <f t="shared" si="189"/>
        <v/>
      </c>
      <c r="BR183" s="439" t="str">
        <f t="shared" si="224"/>
        <v/>
      </c>
      <c r="BS183" s="439" t="str">
        <f t="shared" si="225"/>
        <v/>
      </c>
      <c r="BT183" s="439" t="str">
        <f t="shared" si="226"/>
        <v/>
      </c>
      <c r="BU183" s="440" t="str">
        <f t="shared" si="248"/>
        <v/>
      </c>
      <c r="BV183" s="440" t="str">
        <f t="shared" si="249"/>
        <v/>
      </c>
      <c r="BW183" s="440" t="str">
        <f t="shared" si="250"/>
        <v/>
      </c>
      <c r="BX183" s="440" t="str">
        <f t="shared" si="251"/>
        <v/>
      </c>
      <c r="BY183" s="440" t="str">
        <f t="shared" si="190"/>
        <v/>
      </c>
      <c r="BZ183" s="440" t="str">
        <f t="shared" si="191"/>
        <v/>
      </c>
      <c r="CA183" s="440" t="str">
        <f t="shared" si="192"/>
        <v/>
      </c>
      <c r="CB183" s="663" t="str">
        <f t="shared" si="227"/>
        <v/>
      </c>
      <c r="CC183" s="663" t="str">
        <f t="shared" si="228"/>
        <v/>
      </c>
      <c r="CD183" s="663" t="str">
        <f t="shared" si="229"/>
        <v/>
      </c>
      <c r="CE183" s="663" t="str">
        <f t="shared" si="230"/>
        <v/>
      </c>
      <c r="CF183" s="663" t="str">
        <f t="shared" si="231"/>
        <v/>
      </c>
      <c r="CG183" s="439" t="str">
        <f t="shared" si="232"/>
        <v/>
      </c>
      <c r="CH183" s="440"/>
      <c r="CI183" s="440"/>
      <c r="CJ183" s="440"/>
      <c r="CK183" s="440"/>
      <c r="CL183" s="440"/>
      <c r="CM183" s="440"/>
      <c r="CN183" s="729" t="str">
        <f t="shared" si="233"/>
        <v/>
      </c>
      <c r="CO183" s="729" t="str">
        <f t="shared" si="234"/>
        <v/>
      </c>
      <c r="CP183" s="729" t="str">
        <f t="shared" si="235"/>
        <v/>
      </c>
      <c r="CQ183" s="729" t="str">
        <f t="shared" si="236"/>
        <v/>
      </c>
      <c r="CR183" s="729" t="str">
        <f t="shared" si="237"/>
        <v/>
      </c>
      <c r="CS183" s="729" t="str">
        <f t="shared" si="238"/>
        <v/>
      </c>
      <c r="CT183" s="729" t="str">
        <f t="shared" si="239"/>
        <v/>
      </c>
      <c r="CU183" s="729" t="str">
        <f t="shared" si="240"/>
        <v/>
      </c>
      <c r="CV183" s="729" t="str">
        <f t="shared" si="241"/>
        <v/>
      </c>
      <c r="CW183" s="16" t="str">
        <f t="shared" si="242"/>
        <v/>
      </c>
      <c r="CX183" s="16" t="str">
        <f t="shared" si="243"/>
        <v/>
      </c>
      <c r="CY183" s="16" t="str">
        <f t="shared" si="244"/>
        <v/>
      </c>
      <c r="CZ183" s="650">
        <f t="shared" si="245"/>
        <v>0</v>
      </c>
      <c r="DB183" s="652"/>
      <c r="DC183" s="655">
        <f t="shared" si="193"/>
        <v>0</v>
      </c>
      <c r="DD183" s="654" t="str">
        <f t="shared" si="194"/>
        <v/>
      </c>
      <c r="DE183" s="650">
        <f t="shared" si="195"/>
        <v>0</v>
      </c>
      <c r="EG183" s="16">
        <f>IFERROR(VLOOKUP(B183,'SUBCATS INTERNAL USE'!A:D,3,0),10000)</f>
        <v>10000</v>
      </c>
      <c r="EH183" s="16">
        <f t="shared" si="196"/>
        <v>10000</v>
      </c>
      <c r="EI183" s="16">
        <f t="shared" si="197"/>
        <v>1</v>
      </c>
      <c r="EJ183" s="16">
        <f t="shared" si="247"/>
        <v>19</v>
      </c>
      <c r="EK183" s="16">
        <f>IFERROR(VLOOKUP(B183,'SUBCATS INTERNAL USE'!G:I,3,0), 10000)</f>
        <v>10000</v>
      </c>
      <c r="EN183" s="163">
        <f t="shared" si="198"/>
        <v>1</v>
      </c>
      <c r="EO183" s="163">
        <f t="shared" si="199"/>
        <v>1</v>
      </c>
      <c r="EP183" s="163">
        <f t="shared" si="200"/>
        <v>1</v>
      </c>
      <c r="EQ183" s="163">
        <f t="shared" si="201"/>
        <v>1</v>
      </c>
      <c r="ER183" s="163">
        <f t="shared" si="202"/>
        <v>1</v>
      </c>
      <c r="ES183" s="163">
        <f t="shared" si="203"/>
        <v>1</v>
      </c>
      <c r="ET183" s="163">
        <f t="shared" si="204"/>
        <v>1</v>
      </c>
      <c r="EU183" s="163">
        <f t="shared" si="205"/>
        <v>1</v>
      </c>
      <c r="EV183" s="163">
        <f t="shared" si="206"/>
        <v>0</v>
      </c>
      <c r="EW183" s="163">
        <f t="shared" si="207"/>
        <v>1</v>
      </c>
      <c r="EX183" s="163">
        <f t="shared" si="208"/>
        <v>1</v>
      </c>
      <c r="EY183" s="163">
        <f t="shared" si="209"/>
        <v>1</v>
      </c>
      <c r="EZ183" s="163">
        <f t="shared" si="210"/>
        <v>1</v>
      </c>
      <c r="FA183" s="163">
        <f t="shared" si="211"/>
        <v>1</v>
      </c>
      <c r="FB183" s="163">
        <f t="shared" si="212"/>
        <v>1</v>
      </c>
      <c r="FC183" s="163">
        <f t="shared" si="213"/>
        <v>14</v>
      </c>
      <c r="FD183" s="163">
        <f t="shared" si="214"/>
        <v>0</v>
      </c>
      <c r="FF183" s="16">
        <f t="shared" si="246"/>
        <v>0</v>
      </c>
      <c r="FG183" s="16" t="str">
        <f t="shared" si="252"/>
        <v>1</v>
      </c>
    </row>
    <row r="184" spans="1:163" s="52" customFormat="1" ht="11.25" customHeight="1">
      <c r="A184" s="1040">
        <v>170</v>
      </c>
      <c r="B184" s="490"/>
      <c r="C184" s="490" t="str">
        <f t="shared" si="181"/>
        <v/>
      </c>
      <c r="D184" s="490"/>
      <c r="E184" s="1040"/>
      <c r="F184" s="255"/>
      <c r="G184" s="1038"/>
      <c r="H184" s="1038"/>
      <c r="I184" s="1323"/>
      <c r="J184" s="24"/>
      <c r="K184" s="24"/>
      <c r="L184" s="24"/>
      <c r="M184" s="24"/>
      <c r="N184" s="24"/>
      <c r="O184" s="24"/>
      <c r="P184" s="101" t="str">
        <f t="shared" si="182"/>
        <v>MP</v>
      </c>
      <c r="Q184" s="493" t="str">
        <f t="shared" si="255"/>
        <v/>
      </c>
      <c r="R184" s="101"/>
      <c r="S184" s="257" t="e">
        <f t="shared" si="256"/>
        <v>#DIV/0!</v>
      </c>
      <c r="T184" s="1503">
        <f t="shared" si="253"/>
        <v>0</v>
      </c>
      <c r="U184" s="1477"/>
      <c r="V184" s="258"/>
      <c r="W184" s="102"/>
      <c r="X184" s="400">
        <f t="shared" si="215"/>
        <v>0</v>
      </c>
      <c r="Y184" s="913"/>
      <c r="Z184" s="299">
        <f t="shared" si="257"/>
        <v>0</v>
      </c>
      <c r="AA184" s="259">
        <f>ROUND(IFERROR(SUM($AI$6/$AI$7*Q184/O184)+('Inbound Freight New'!$A$3*CZ184/R184),0),2)</f>
        <v>0</v>
      </c>
      <c r="AB184" s="260">
        <f t="shared" si="183"/>
        <v>0</v>
      </c>
      <c r="AC184" s="259">
        <f t="shared" si="216"/>
        <v>0</v>
      </c>
      <c r="AD184" s="261"/>
      <c r="AE184" s="260">
        <f t="shared" si="184"/>
        <v>0</v>
      </c>
      <c r="AF184" s="262">
        <f t="shared" si="217"/>
        <v>0</v>
      </c>
      <c r="AG184" s="263">
        <f t="shared" si="185"/>
        <v>0</v>
      </c>
      <c r="AH184" s="316">
        <f t="shared" si="218"/>
        <v>0.02</v>
      </c>
      <c r="AI184" s="262">
        <f t="shared" si="219"/>
        <v>0</v>
      </c>
      <c r="AJ184" s="703">
        <f t="shared" si="220"/>
        <v>0</v>
      </c>
      <c r="AK184" s="1302">
        <f t="shared" si="221"/>
        <v>0</v>
      </c>
      <c r="AL184" s="703">
        <f t="shared" si="222"/>
        <v>0.02</v>
      </c>
      <c r="AM184" s="262">
        <f t="shared" si="258"/>
        <v>0</v>
      </c>
      <c r="AN184" s="102"/>
      <c r="AO184" s="102"/>
      <c r="AP184" s="264">
        <f t="shared" si="186"/>
        <v>0</v>
      </c>
      <c r="AQ184" s="265">
        <f t="shared" si="259"/>
        <v>0</v>
      </c>
      <c r="AR184" s="266">
        <f t="shared" si="223"/>
        <v>0</v>
      </c>
      <c r="AS184" s="265">
        <f t="shared" si="260"/>
        <v>0</v>
      </c>
      <c r="AT184" s="267">
        <f t="shared" si="187"/>
        <v>0</v>
      </c>
      <c r="AU184" s="268"/>
      <c r="AV184" s="267"/>
      <c r="AW184" s="24"/>
      <c r="AX184" s="24"/>
      <c r="AY184" s="487"/>
      <c r="AZ184" s="270"/>
      <c r="BA184" s="256"/>
      <c r="BB184" s="256"/>
      <c r="BC184" s="256"/>
      <c r="BD184" s="256"/>
      <c r="BE184" s="490"/>
      <c r="BF184" s="490" t="str">
        <f t="shared" si="254"/>
        <v/>
      </c>
      <c r="BG184" s="493" t="str">
        <f t="shared" si="188"/>
        <v/>
      </c>
      <c r="BH184" s="490"/>
      <c r="BI184" s="490"/>
      <c r="BJ184" s="490"/>
      <c r="BK184" s="490"/>
      <c r="BL184" s="490"/>
      <c r="BM184" s="490"/>
      <c r="BN184" s="319"/>
      <c r="BO184" s="319"/>
      <c r="BP184" s="319"/>
      <c r="BQ184" s="319" t="str">
        <f t="shared" si="189"/>
        <v/>
      </c>
      <c r="BR184" s="439" t="str">
        <f t="shared" si="224"/>
        <v/>
      </c>
      <c r="BS184" s="439" t="str">
        <f t="shared" si="225"/>
        <v/>
      </c>
      <c r="BT184" s="439" t="str">
        <f t="shared" si="226"/>
        <v/>
      </c>
      <c r="BU184" s="440" t="str">
        <f t="shared" si="248"/>
        <v/>
      </c>
      <c r="BV184" s="440" t="str">
        <f t="shared" si="249"/>
        <v/>
      </c>
      <c r="BW184" s="440" t="str">
        <f t="shared" si="250"/>
        <v/>
      </c>
      <c r="BX184" s="440" t="str">
        <f t="shared" si="251"/>
        <v/>
      </c>
      <c r="BY184" s="440" t="str">
        <f t="shared" si="190"/>
        <v/>
      </c>
      <c r="BZ184" s="440" t="str">
        <f t="shared" si="191"/>
        <v/>
      </c>
      <c r="CA184" s="440" t="str">
        <f t="shared" si="192"/>
        <v/>
      </c>
      <c r="CB184" s="663" t="str">
        <f t="shared" si="227"/>
        <v/>
      </c>
      <c r="CC184" s="663" t="str">
        <f t="shared" si="228"/>
        <v/>
      </c>
      <c r="CD184" s="663" t="str">
        <f t="shared" si="229"/>
        <v/>
      </c>
      <c r="CE184" s="663" t="str">
        <f t="shared" si="230"/>
        <v/>
      </c>
      <c r="CF184" s="663" t="str">
        <f t="shared" si="231"/>
        <v/>
      </c>
      <c r="CG184" s="439" t="str">
        <f t="shared" si="232"/>
        <v/>
      </c>
      <c r="CH184" s="440"/>
      <c r="CI184" s="440"/>
      <c r="CJ184" s="440"/>
      <c r="CK184" s="440"/>
      <c r="CL184" s="440"/>
      <c r="CM184" s="440"/>
      <c r="CN184" s="729" t="str">
        <f t="shared" si="233"/>
        <v/>
      </c>
      <c r="CO184" s="729" t="str">
        <f t="shared" si="234"/>
        <v/>
      </c>
      <c r="CP184" s="729" t="str">
        <f t="shared" si="235"/>
        <v/>
      </c>
      <c r="CQ184" s="729" t="str">
        <f t="shared" si="236"/>
        <v/>
      </c>
      <c r="CR184" s="729" t="str">
        <f t="shared" si="237"/>
        <v/>
      </c>
      <c r="CS184" s="729" t="str">
        <f t="shared" si="238"/>
        <v/>
      </c>
      <c r="CT184" s="729" t="str">
        <f t="shared" si="239"/>
        <v/>
      </c>
      <c r="CU184" s="729" t="str">
        <f t="shared" si="240"/>
        <v/>
      </c>
      <c r="CV184" s="729" t="str">
        <f t="shared" si="241"/>
        <v/>
      </c>
      <c r="CW184" s="16" t="str">
        <f t="shared" si="242"/>
        <v/>
      </c>
      <c r="CX184" s="16" t="str">
        <f t="shared" si="243"/>
        <v/>
      </c>
      <c r="CY184" s="16" t="str">
        <f t="shared" si="244"/>
        <v/>
      </c>
      <c r="CZ184" s="650">
        <f t="shared" si="245"/>
        <v>0</v>
      </c>
      <c r="DB184" s="652"/>
      <c r="DC184" s="655">
        <f t="shared" si="193"/>
        <v>0</v>
      </c>
      <c r="DD184" s="654" t="str">
        <f t="shared" si="194"/>
        <v/>
      </c>
      <c r="DE184" s="650">
        <f t="shared" si="195"/>
        <v>0</v>
      </c>
      <c r="EG184" s="16">
        <f>IFERROR(VLOOKUP(B184,'SUBCATS INTERNAL USE'!A:D,3,0),10000)</f>
        <v>10000</v>
      </c>
      <c r="EH184" s="16">
        <f t="shared" si="196"/>
        <v>10000</v>
      </c>
      <c r="EI184" s="16">
        <f t="shared" si="197"/>
        <v>1</v>
      </c>
      <c r="EJ184" s="16">
        <f t="shared" si="247"/>
        <v>19</v>
      </c>
      <c r="EK184" s="16">
        <f>IFERROR(VLOOKUP(B184,'SUBCATS INTERNAL USE'!G:I,3,0), 10000)</f>
        <v>10000</v>
      </c>
      <c r="EN184" s="163">
        <f t="shared" si="198"/>
        <v>1</v>
      </c>
      <c r="EO184" s="163">
        <f t="shared" si="199"/>
        <v>1</v>
      </c>
      <c r="EP184" s="163">
        <f t="shared" si="200"/>
        <v>1</v>
      </c>
      <c r="EQ184" s="163">
        <f t="shared" si="201"/>
        <v>1</v>
      </c>
      <c r="ER184" s="163">
        <f t="shared" si="202"/>
        <v>1</v>
      </c>
      <c r="ES184" s="163">
        <f t="shared" si="203"/>
        <v>1</v>
      </c>
      <c r="ET184" s="163">
        <f t="shared" si="204"/>
        <v>1</v>
      </c>
      <c r="EU184" s="163">
        <f t="shared" si="205"/>
        <v>1</v>
      </c>
      <c r="EV184" s="163">
        <f t="shared" si="206"/>
        <v>0</v>
      </c>
      <c r="EW184" s="163">
        <f t="shared" si="207"/>
        <v>1</v>
      </c>
      <c r="EX184" s="163">
        <f t="shared" si="208"/>
        <v>1</v>
      </c>
      <c r="EY184" s="163">
        <f t="shared" si="209"/>
        <v>1</v>
      </c>
      <c r="EZ184" s="163">
        <f t="shared" si="210"/>
        <v>1</v>
      </c>
      <c r="FA184" s="163">
        <f t="shared" si="211"/>
        <v>1</v>
      </c>
      <c r="FB184" s="163">
        <f t="shared" si="212"/>
        <v>1</v>
      </c>
      <c r="FC184" s="163">
        <f t="shared" si="213"/>
        <v>14</v>
      </c>
      <c r="FD184" s="163">
        <f t="shared" si="214"/>
        <v>0</v>
      </c>
      <c r="FF184" s="16">
        <f t="shared" si="246"/>
        <v>0</v>
      </c>
      <c r="FG184" s="16" t="str">
        <f t="shared" si="252"/>
        <v>1</v>
      </c>
    </row>
    <row r="185" spans="1:163" s="52" customFormat="1" ht="11.25" customHeight="1">
      <c r="A185" s="1040">
        <v>171</v>
      </c>
      <c r="B185" s="490"/>
      <c r="C185" s="490" t="str">
        <f t="shared" si="181"/>
        <v/>
      </c>
      <c r="D185" s="490"/>
      <c r="E185" s="1040"/>
      <c r="F185" s="255"/>
      <c r="G185" s="1038"/>
      <c r="H185" s="1038"/>
      <c r="I185" s="1323"/>
      <c r="J185" s="24"/>
      <c r="K185" s="24"/>
      <c r="L185" s="24"/>
      <c r="M185" s="24"/>
      <c r="N185" s="24"/>
      <c r="O185" s="24"/>
      <c r="P185" s="101" t="str">
        <f t="shared" si="182"/>
        <v>MP</v>
      </c>
      <c r="Q185" s="493" t="str">
        <f t="shared" si="255"/>
        <v/>
      </c>
      <c r="R185" s="101"/>
      <c r="S185" s="257" t="e">
        <f t="shared" si="256"/>
        <v>#DIV/0!</v>
      </c>
      <c r="T185" s="1503">
        <f t="shared" si="253"/>
        <v>0</v>
      </c>
      <c r="U185" s="1477"/>
      <c r="V185" s="258"/>
      <c r="W185" s="102"/>
      <c r="X185" s="400">
        <f t="shared" si="215"/>
        <v>0</v>
      </c>
      <c r="Y185" s="913"/>
      <c r="Z185" s="299">
        <f t="shared" si="257"/>
        <v>0</v>
      </c>
      <c r="AA185" s="259">
        <f>ROUND(IFERROR(SUM($AI$6/$AI$7*Q185/O185)+('Inbound Freight New'!$A$3*CZ185/R185),0),2)</f>
        <v>0</v>
      </c>
      <c r="AB185" s="260">
        <f t="shared" si="183"/>
        <v>0</v>
      </c>
      <c r="AC185" s="259">
        <f t="shared" si="216"/>
        <v>0</v>
      </c>
      <c r="AD185" s="261"/>
      <c r="AE185" s="260">
        <f t="shared" si="184"/>
        <v>0</v>
      </c>
      <c r="AF185" s="262">
        <f t="shared" si="217"/>
        <v>0</v>
      </c>
      <c r="AG185" s="263">
        <f t="shared" si="185"/>
        <v>0</v>
      </c>
      <c r="AH185" s="316">
        <f t="shared" si="218"/>
        <v>0.02</v>
      </c>
      <c r="AI185" s="262">
        <f t="shared" si="219"/>
        <v>0</v>
      </c>
      <c r="AJ185" s="703">
        <f t="shared" si="220"/>
        <v>0</v>
      </c>
      <c r="AK185" s="1302">
        <f t="shared" si="221"/>
        <v>0</v>
      </c>
      <c r="AL185" s="703">
        <f t="shared" si="222"/>
        <v>0.02</v>
      </c>
      <c r="AM185" s="262">
        <f t="shared" si="258"/>
        <v>0</v>
      </c>
      <c r="AN185" s="102"/>
      <c r="AO185" s="102"/>
      <c r="AP185" s="264">
        <f t="shared" si="186"/>
        <v>0</v>
      </c>
      <c r="AQ185" s="265">
        <f t="shared" si="259"/>
        <v>0</v>
      </c>
      <c r="AR185" s="266">
        <f t="shared" si="223"/>
        <v>0</v>
      </c>
      <c r="AS185" s="265">
        <f t="shared" si="260"/>
        <v>0</v>
      </c>
      <c r="AT185" s="267">
        <f t="shared" si="187"/>
        <v>0</v>
      </c>
      <c r="AU185" s="268"/>
      <c r="AV185" s="267"/>
      <c r="AW185" s="24"/>
      <c r="AX185" s="24"/>
      <c r="AY185" s="487"/>
      <c r="AZ185" s="270"/>
      <c r="BA185" s="256"/>
      <c r="BB185" s="256"/>
      <c r="BC185" s="256"/>
      <c r="BD185" s="256"/>
      <c r="BE185" s="490"/>
      <c r="BF185" s="490" t="str">
        <f t="shared" si="254"/>
        <v/>
      </c>
      <c r="BG185" s="493" t="str">
        <f t="shared" si="188"/>
        <v/>
      </c>
      <c r="BH185" s="490"/>
      <c r="BI185" s="490"/>
      <c r="BJ185" s="490"/>
      <c r="BK185" s="490"/>
      <c r="BL185" s="490"/>
      <c r="BM185" s="490"/>
      <c r="BN185" s="319"/>
      <c r="BO185" s="319"/>
      <c r="BP185" s="319"/>
      <c r="BQ185" s="319" t="str">
        <f t="shared" si="189"/>
        <v/>
      </c>
      <c r="BR185" s="439" t="str">
        <f t="shared" si="224"/>
        <v/>
      </c>
      <c r="BS185" s="439" t="str">
        <f t="shared" si="225"/>
        <v/>
      </c>
      <c r="BT185" s="439" t="str">
        <f t="shared" si="226"/>
        <v/>
      </c>
      <c r="BU185" s="440" t="str">
        <f t="shared" si="248"/>
        <v/>
      </c>
      <c r="BV185" s="440" t="str">
        <f t="shared" si="249"/>
        <v/>
      </c>
      <c r="BW185" s="440" t="str">
        <f t="shared" si="250"/>
        <v/>
      </c>
      <c r="BX185" s="440" t="str">
        <f t="shared" si="251"/>
        <v/>
      </c>
      <c r="BY185" s="440" t="str">
        <f t="shared" si="190"/>
        <v/>
      </c>
      <c r="BZ185" s="440" t="str">
        <f t="shared" si="191"/>
        <v/>
      </c>
      <c r="CA185" s="440" t="str">
        <f t="shared" si="192"/>
        <v/>
      </c>
      <c r="CB185" s="663" t="str">
        <f t="shared" si="227"/>
        <v/>
      </c>
      <c r="CC185" s="663" t="str">
        <f t="shared" si="228"/>
        <v/>
      </c>
      <c r="CD185" s="663" t="str">
        <f t="shared" si="229"/>
        <v/>
      </c>
      <c r="CE185" s="663" t="str">
        <f t="shared" si="230"/>
        <v/>
      </c>
      <c r="CF185" s="663" t="str">
        <f t="shared" si="231"/>
        <v/>
      </c>
      <c r="CG185" s="439" t="str">
        <f t="shared" si="232"/>
        <v/>
      </c>
      <c r="CH185" s="440"/>
      <c r="CI185" s="440"/>
      <c r="CJ185" s="440"/>
      <c r="CK185" s="440"/>
      <c r="CL185" s="440"/>
      <c r="CM185" s="440"/>
      <c r="CN185" s="729" t="str">
        <f t="shared" si="233"/>
        <v/>
      </c>
      <c r="CO185" s="729" t="str">
        <f t="shared" si="234"/>
        <v/>
      </c>
      <c r="CP185" s="729" t="str">
        <f t="shared" si="235"/>
        <v/>
      </c>
      <c r="CQ185" s="729" t="str">
        <f t="shared" si="236"/>
        <v/>
      </c>
      <c r="CR185" s="729" t="str">
        <f t="shared" si="237"/>
        <v/>
      </c>
      <c r="CS185" s="729" t="str">
        <f t="shared" si="238"/>
        <v/>
      </c>
      <c r="CT185" s="729" t="str">
        <f t="shared" si="239"/>
        <v/>
      </c>
      <c r="CU185" s="729" t="str">
        <f t="shared" si="240"/>
        <v/>
      </c>
      <c r="CV185" s="729" t="str">
        <f t="shared" si="241"/>
        <v/>
      </c>
      <c r="CW185" s="16" t="str">
        <f t="shared" si="242"/>
        <v/>
      </c>
      <c r="CX185" s="16" t="str">
        <f t="shared" si="243"/>
        <v/>
      </c>
      <c r="CY185" s="16" t="str">
        <f t="shared" si="244"/>
        <v/>
      </c>
      <c r="CZ185" s="650">
        <f t="shared" si="245"/>
        <v>0</v>
      </c>
      <c r="DB185" s="652"/>
      <c r="DC185" s="655">
        <f t="shared" si="193"/>
        <v>0</v>
      </c>
      <c r="DD185" s="654" t="str">
        <f t="shared" si="194"/>
        <v/>
      </c>
      <c r="DE185" s="650">
        <f t="shared" si="195"/>
        <v>0</v>
      </c>
      <c r="EG185" s="16">
        <f>IFERROR(VLOOKUP(B185,'SUBCATS INTERNAL USE'!A:D,3,0),10000)</f>
        <v>10000</v>
      </c>
      <c r="EH185" s="16">
        <f t="shared" si="196"/>
        <v>10000</v>
      </c>
      <c r="EI185" s="16">
        <f t="shared" si="197"/>
        <v>1</v>
      </c>
      <c r="EJ185" s="16">
        <f t="shared" si="247"/>
        <v>19</v>
      </c>
      <c r="EK185" s="16">
        <f>IFERROR(VLOOKUP(B185,'SUBCATS INTERNAL USE'!G:I,3,0), 10000)</f>
        <v>10000</v>
      </c>
      <c r="EN185" s="163">
        <f t="shared" si="198"/>
        <v>1</v>
      </c>
      <c r="EO185" s="163">
        <f t="shared" si="199"/>
        <v>1</v>
      </c>
      <c r="EP185" s="163">
        <f t="shared" si="200"/>
        <v>1</v>
      </c>
      <c r="EQ185" s="163">
        <f t="shared" si="201"/>
        <v>1</v>
      </c>
      <c r="ER185" s="163">
        <f t="shared" si="202"/>
        <v>1</v>
      </c>
      <c r="ES185" s="163">
        <f t="shared" si="203"/>
        <v>1</v>
      </c>
      <c r="ET185" s="163">
        <f t="shared" si="204"/>
        <v>1</v>
      </c>
      <c r="EU185" s="163">
        <f t="shared" si="205"/>
        <v>1</v>
      </c>
      <c r="EV185" s="163">
        <f t="shared" si="206"/>
        <v>0</v>
      </c>
      <c r="EW185" s="163">
        <f t="shared" si="207"/>
        <v>1</v>
      </c>
      <c r="EX185" s="163">
        <f t="shared" si="208"/>
        <v>1</v>
      </c>
      <c r="EY185" s="163">
        <f t="shared" si="209"/>
        <v>1</v>
      </c>
      <c r="EZ185" s="163">
        <f t="shared" si="210"/>
        <v>1</v>
      </c>
      <c r="FA185" s="163">
        <f t="shared" si="211"/>
        <v>1</v>
      </c>
      <c r="FB185" s="163">
        <f t="shared" si="212"/>
        <v>1</v>
      </c>
      <c r="FC185" s="163">
        <f t="shared" si="213"/>
        <v>14</v>
      </c>
      <c r="FD185" s="163">
        <f t="shared" si="214"/>
        <v>0</v>
      </c>
      <c r="FF185" s="16">
        <f t="shared" si="246"/>
        <v>0</v>
      </c>
      <c r="FG185" s="16" t="str">
        <f t="shared" si="252"/>
        <v>1</v>
      </c>
    </row>
    <row r="186" spans="1:163" s="52" customFormat="1" ht="11.25" customHeight="1">
      <c r="A186" s="1040">
        <v>172</v>
      </c>
      <c r="B186" s="490"/>
      <c r="C186" s="490" t="str">
        <f t="shared" si="181"/>
        <v/>
      </c>
      <c r="D186" s="490"/>
      <c r="E186" s="1040"/>
      <c r="F186" s="255"/>
      <c r="G186" s="1038"/>
      <c r="H186" s="1038"/>
      <c r="I186" s="1323"/>
      <c r="J186" s="24"/>
      <c r="K186" s="24"/>
      <c r="L186" s="24"/>
      <c r="M186" s="24"/>
      <c r="N186" s="24"/>
      <c r="O186" s="24"/>
      <c r="P186" s="101" t="str">
        <f t="shared" si="182"/>
        <v>MP</v>
      </c>
      <c r="Q186" s="493" t="str">
        <f t="shared" si="255"/>
        <v/>
      </c>
      <c r="R186" s="101"/>
      <c r="S186" s="257" t="e">
        <f t="shared" si="256"/>
        <v>#DIV/0!</v>
      </c>
      <c r="T186" s="1503">
        <f t="shared" si="253"/>
        <v>0</v>
      </c>
      <c r="U186" s="1477"/>
      <c r="V186" s="258"/>
      <c r="W186" s="102"/>
      <c r="X186" s="400">
        <f t="shared" si="215"/>
        <v>0</v>
      </c>
      <c r="Y186" s="913"/>
      <c r="Z186" s="299">
        <f t="shared" si="257"/>
        <v>0</v>
      </c>
      <c r="AA186" s="259">
        <f>ROUND(IFERROR(SUM($AI$6/$AI$7*Q186/O186)+('Inbound Freight New'!$A$3*CZ186/R186),0),2)</f>
        <v>0</v>
      </c>
      <c r="AB186" s="260">
        <f t="shared" si="183"/>
        <v>0</v>
      </c>
      <c r="AC186" s="259">
        <f t="shared" si="216"/>
        <v>0</v>
      </c>
      <c r="AD186" s="261"/>
      <c r="AE186" s="260">
        <f t="shared" si="184"/>
        <v>0</v>
      </c>
      <c r="AF186" s="262">
        <f t="shared" si="217"/>
        <v>0</v>
      </c>
      <c r="AG186" s="263">
        <f t="shared" si="185"/>
        <v>0</v>
      </c>
      <c r="AH186" s="316">
        <f t="shared" si="218"/>
        <v>0.02</v>
      </c>
      <c r="AI186" s="262">
        <f t="shared" si="219"/>
        <v>0</v>
      </c>
      <c r="AJ186" s="703">
        <f t="shared" si="220"/>
        <v>0</v>
      </c>
      <c r="AK186" s="1302">
        <f t="shared" si="221"/>
        <v>0</v>
      </c>
      <c r="AL186" s="703">
        <f t="shared" si="222"/>
        <v>0.02</v>
      </c>
      <c r="AM186" s="262">
        <f t="shared" si="258"/>
        <v>0</v>
      </c>
      <c r="AN186" s="102"/>
      <c r="AO186" s="102"/>
      <c r="AP186" s="264">
        <f t="shared" si="186"/>
        <v>0</v>
      </c>
      <c r="AQ186" s="265">
        <f t="shared" si="259"/>
        <v>0</v>
      </c>
      <c r="AR186" s="266">
        <f t="shared" si="223"/>
        <v>0</v>
      </c>
      <c r="AS186" s="265">
        <f t="shared" si="260"/>
        <v>0</v>
      </c>
      <c r="AT186" s="267">
        <f t="shared" si="187"/>
        <v>0</v>
      </c>
      <c r="AU186" s="268"/>
      <c r="AV186" s="267"/>
      <c r="AW186" s="24"/>
      <c r="AX186" s="24"/>
      <c r="AY186" s="487"/>
      <c r="AZ186" s="270"/>
      <c r="BA186" s="256"/>
      <c r="BB186" s="256"/>
      <c r="BC186" s="256"/>
      <c r="BD186" s="256"/>
      <c r="BE186" s="490"/>
      <c r="BF186" s="490" t="str">
        <f t="shared" si="254"/>
        <v/>
      </c>
      <c r="BG186" s="493" t="str">
        <f t="shared" si="188"/>
        <v/>
      </c>
      <c r="BH186" s="490"/>
      <c r="BI186" s="490"/>
      <c r="BJ186" s="490"/>
      <c r="BK186" s="490"/>
      <c r="BL186" s="490"/>
      <c r="BM186" s="490"/>
      <c r="BN186" s="319"/>
      <c r="BO186" s="319"/>
      <c r="BP186" s="319"/>
      <c r="BQ186" s="319" t="str">
        <f t="shared" si="189"/>
        <v/>
      </c>
      <c r="BR186" s="439" t="str">
        <f t="shared" si="224"/>
        <v/>
      </c>
      <c r="BS186" s="439" t="str">
        <f t="shared" si="225"/>
        <v/>
      </c>
      <c r="BT186" s="439" t="str">
        <f t="shared" si="226"/>
        <v/>
      </c>
      <c r="BU186" s="440" t="str">
        <f t="shared" si="248"/>
        <v/>
      </c>
      <c r="BV186" s="440" t="str">
        <f t="shared" si="249"/>
        <v/>
      </c>
      <c r="BW186" s="440" t="str">
        <f t="shared" si="250"/>
        <v/>
      </c>
      <c r="BX186" s="440" t="str">
        <f t="shared" si="251"/>
        <v/>
      </c>
      <c r="BY186" s="440" t="str">
        <f t="shared" si="190"/>
        <v/>
      </c>
      <c r="BZ186" s="440" t="str">
        <f t="shared" si="191"/>
        <v/>
      </c>
      <c r="CA186" s="440" t="str">
        <f t="shared" si="192"/>
        <v/>
      </c>
      <c r="CB186" s="663" t="str">
        <f t="shared" si="227"/>
        <v/>
      </c>
      <c r="CC186" s="663" t="str">
        <f t="shared" si="228"/>
        <v/>
      </c>
      <c r="CD186" s="663" t="str">
        <f t="shared" si="229"/>
        <v/>
      </c>
      <c r="CE186" s="663" t="str">
        <f t="shared" si="230"/>
        <v/>
      </c>
      <c r="CF186" s="663" t="str">
        <f t="shared" si="231"/>
        <v/>
      </c>
      <c r="CG186" s="439" t="str">
        <f t="shared" si="232"/>
        <v/>
      </c>
      <c r="CH186" s="440"/>
      <c r="CI186" s="440"/>
      <c r="CJ186" s="440"/>
      <c r="CK186" s="440"/>
      <c r="CL186" s="440"/>
      <c r="CM186" s="440"/>
      <c r="CN186" s="729" t="str">
        <f t="shared" si="233"/>
        <v/>
      </c>
      <c r="CO186" s="729" t="str">
        <f t="shared" si="234"/>
        <v/>
      </c>
      <c r="CP186" s="729" t="str">
        <f t="shared" si="235"/>
        <v/>
      </c>
      <c r="CQ186" s="729" t="str">
        <f t="shared" si="236"/>
        <v/>
      </c>
      <c r="CR186" s="729" t="str">
        <f t="shared" si="237"/>
        <v/>
      </c>
      <c r="CS186" s="729" t="str">
        <f t="shared" si="238"/>
        <v/>
      </c>
      <c r="CT186" s="729" t="str">
        <f t="shared" si="239"/>
        <v/>
      </c>
      <c r="CU186" s="729" t="str">
        <f t="shared" si="240"/>
        <v/>
      </c>
      <c r="CV186" s="729" t="str">
        <f t="shared" si="241"/>
        <v/>
      </c>
      <c r="CW186" s="16" t="str">
        <f t="shared" si="242"/>
        <v/>
      </c>
      <c r="CX186" s="16" t="str">
        <f t="shared" si="243"/>
        <v/>
      </c>
      <c r="CY186" s="16" t="str">
        <f t="shared" si="244"/>
        <v/>
      </c>
      <c r="CZ186" s="650">
        <f t="shared" si="245"/>
        <v>0</v>
      </c>
      <c r="DB186" s="652"/>
      <c r="DC186" s="655">
        <f t="shared" si="193"/>
        <v>0</v>
      </c>
      <c r="DD186" s="654" t="str">
        <f t="shared" si="194"/>
        <v/>
      </c>
      <c r="DE186" s="650">
        <f t="shared" si="195"/>
        <v>0</v>
      </c>
      <c r="EG186" s="16">
        <f>IFERROR(VLOOKUP(B186,'SUBCATS INTERNAL USE'!A:D,3,0),10000)</f>
        <v>10000</v>
      </c>
      <c r="EH186" s="16">
        <f t="shared" si="196"/>
        <v>10000</v>
      </c>
      <c r="EI186" s="16">
        <f t="shared" si="197"/>
        <v>1</v>
      </c>
      <c r="EJ186" s="16">
        <f t="shared" si="247"/>
        <v>19</v>
      </c>
      <c r="EK186" s="16">
        <f>IFERROR(VLOOKUP(B186,'SUBCATS INTERNAL USE'!G:I,3,0), 10000)</f>
        <v>10000</v>
      </c>
      <c r="EN186" s="163">
        <f t="shared" si="198"/>
        <v>1</v>
      </c>
      <c r="EO186" s="163">
        <f t="shared" si="199"/>
        <v>1</v>
      </c>
      <c r="EP186" s="163">
        <f t="shared" si="200"/>
        <v>1</v>
      </c>
      <c r="EQ186" s="163">
        <f t="shared" si="201"/>
        <v>1</v>
      </c>
      <c r="ER186" s="163">
        <f t="shared" si="202"/>
        <v>1</v>
      </c>
      <c r="ES186" s="163">
        <f t="shared" si="203"/>
        <v>1</v>
      </c>
      <c r="ET186" s="163">
        <f t="shared" si="204"/>
        <v>1</v>
      </c>
      <c r="EU186" s="163">
        <f t="shared" si="205"/>
        <v>1</v>
      </c>
      <c r="EV186" s="163">
        <f t="shared" si="206"/>
        <v>0</v>
      </c>
      <c r="EW186" s="163">
        <f t="shared" si="207"/>
        <v>1</v>
      </c>
      <c r="EX186" s="163">
        <f t="shared" si="208"/>
        <v>1</v>
      </c>
      <c r="EY186" s="163">
        <f t="shared" si="209"/>
        <v>1</v>
      </c>
      <c r="EZ186" s="163">
        <f t="shared" si="210"/>
        <v>1</v>
      </c>
      <c r="FA186" s="163">
        <f t="shared" si="211"/>
        <v>1</v>
      </c>
      <c r="FB186" s="163">
        <f t="shared" si="212"/>
        <v>1</v>
      </c>
      <c r="FC186" s="163">
        <f t="shared" si="213"/>
        <v>14</v>
      </c>
      <c r="FD186" s="163">
        <f t="shared" si="214"/>
        <v>0</v>
      </c>
      <c r="FF186" s="16">
        <f t="shared" si="246"/>
        <v>0</v>
      </c>
      <c r="FG186" s="16" t="str">
        <f t="shared" si="252"/>
        <v>1</v>
      </c>
    </row>
    <row r="187" spans="1:163" s="52" customFormat="1" ht="11.25" customHeight="1">
      <c r="A187" s="1040">
        <v>173</v>
      </c>
      <c r="B187" s="490"/>
      <c r="C187" s="490" t="str">
        <f t="shared" si="181"/>
        <v/>
      </c>
      <c r="D187" s="490"/>
      <c r="E187" s="1040"/>
      <c r="F187" s="255"/>
      <c r="G187" s="1038"/>
      <c r="H187" s="1038"/>
      <c r="I187" s="1323"/>
      <c r="J187" s="24"/>
      <c r="K187" s="24"/>
      <c r="L187" s="24"/>
      <c r="M187" s="24"/>
      <c r="N187" s="24"/>
      <c r="O187" s="24"/>
      <c r="P187" s="101" t="str">
        <f t="shared" si="182"/>
        <v>MP</v>
      </c>
      <c r="Q187" s="493" t="str">
        <f t="shared" si="255"/>
        <v/>
      </c>
      <c r="R187" s="101"/>
      <c r="S187" s="257" t="e">
        <f t="shared" si="256"/>
        <v>#DIV/0!</v>
      </c>
      <c r="T187" s="1503">
        <f t="shared" si="253"/>
        <v>0</v>
      </c>
      <c r="U187" s="1477"/>
      <c r="V187" s="258"/>
      <c r="W187" s="102"/>
      <c r="X187" s="400">
        <f t="shared" si="215"/>
        <v>0</v>
      </c>
      <c r="Y187" s="913"/>
      <c r="Z187" s="299">
        <f t="shared" si="257"/>
        <v>0</v>
      </c>
      <c r="AA187" s="259">
        <f>ROUND(IFERROR(SUM($AI$6/$AI$7*Q187/O187)+('Inbound Freight New'!$A$3*CZ187/R187),0),2)</f>
        <v>0</v>
      </c>
      <c r="AB187" s="260">
        <f t="shared" si="183"/>
        <v>0</v>
      </c>
      <c r="AC187" s="259">
        <f t="shared" si="216"/>
        <v>0</v>
      </c>
      <c r="AD187" s="261"/>
      <c r="AE187" s="260">
        <f t="shared" si="184"/>
        <v>0</v>
      </c>
      <c r="AF187" s="262">
        <f t="shared" si="217"/>
        <v>0</v>
      </c>
      <c r="AG187" s="263">
        <f t="shared" si="185"/>
        <v>0</v>
      </c>
      <c r="AH187" s="316">
        <f t="shared" si="218"/>
        <v>0.02</v>
      </c>
      <c r="AI187" s="262">
        <f t="shared" si="219"/>
        <v>0</v>
      </c>
      <c r="AJ187" s="703">
        <f t="shared" si="220"/>
        <v>0</v>
      </c>
      <c r="AK187" s="1302">
        <f t="shared" si="221"/>
        <v>0</v>
      </c>
      <c r="AL187" s="703">
        <f t="shared" si="222"/>
        <v>0.02</v>
      </c>
      <c r="AM187" s="262">
        <f t="shared" si="258"/>
        <v>0</v>
      </c>
      <c r="AN187" s="102"/>
      <c r="AO187" s="102"/>
      <c r="AP187" s="264">
        <f t="shared" si="186"/>
        <v>0</v>
      </c>
      <c r="AQ187" s="265">
        <f t="shared" si="259"/>
        <v>0</v>
      </c>
      <c r="AR187" s="266">
        <f t="shared" si="223"/>
        <v>0</v>
      </c>
      <c r="AS187" s="265">
        <f t="shared" si="260"/>
        <v>0</v>
      </c>
      <c r="AT187" s="267">
        <f t="shared" si="187"/>
        <v>0</v>
      </c>
      <c r="AU187" s="268"/>
      <c r="AV187" s="267"/>
      <c r="AW187" s="24"/>
      <c r="AX187" s="24"/>
      <c r="AY187" s="487"/>
      <c r="AZ187" s="270"/>
      <c r="BA187" s="256"/>
      <c r="BB187" s="256"/>
      <c r="BC187" s="256"/>
      <c r="BD187" s="256"/>
      <c r="BE187" s="490"/>
      <c r="BF187" s="490" t="str">
        <f t="shared" si="254"/>
        <v/>
      </c>
      <c r="BG187" s="493" t="str">
        <f t="shared" si="188"/>
        <v/>
      </c>
      <c r="BH187" s="490"/>
      <c r="BI187" s="490"/>
      <c r="BJ187" s="490"/>
      <c r="BK187" s="490"/>
      <c r="BL187" s="490"/>
      <c r="BM187" s="490"/>
      <c r="BN187" s="319"/>
      <c r="BO187" s="319"/>
      <c r="BP187" s="319"/>
      <c r="BQ187" s="319" t="str">
        <f t="shared" si="189"/>
        <v/>
      </c>
      <c r="BR187" s="439" t="str">
        <f t="shared" si="224"/>
        <v/>
      </c>
      <c r="BS187" s="439" t="str">
        <f t="shared" si="225"/>
        <v/>
      </c>
      <c r="BT187" s="439" t="str">
        <f t="shared" si="226"/>
        <v/>
      </c>
      <c r="BU187" s="440" t="str">
        <f t="shared" si="248"/>
        <v/>
      </c>
      <c r="BV187" s="440" t="str">
        <f t="shared" si="249"/>
        <v/>
      </c>
      <c r="BW187" s="440" t="str">
        <f t="shared" si="250"/>
        <v/>
      </c>
      <c r="BX187" s="440" t="str">
        <f t="shared" si="251"/>
        <v/>
      </c>
      <c r="BY187" s="440" t="str">
        <f t="shared" si="190"/>
        <v/>
      </c>
      <c r="BZ187" s="440" t="str">
        <f t="shared" si="191"/>
        <v/>
      </c>
      <c r="CA187" s="440" t="str">
        <f t="shared" si="192"/>
        <v/>
      </c>
      <c r="CB187" s="663" t="str">
        <f t="shared" si="227"/>
        <v/>
      </c>
      <c r="CC187" s="663" t="str">
        <f t="shared" si="228"/>
        <v/>
      </c>
      <c r="CD187" s="663" t="str">
        <f t="shared" si="229"/>
        <v/>
      </c>
      <c r="CE187" s="663" t="str">
        <f t="shared" si="230"/>
        <v/>
      </c>
      <c r="CF187" s="663" t="str">
        <f t="shared" si="231"/>
        <v/>
      </c>
      <c r="CG187" s="439" t="str">
        <f t="shared" si="232"/>
        <v/>
      </c>
      <c r="CH187" s="440"/>
      <c r="CI187" s="440"/>
      <c r="CJ187" s="440"/>
      <c r="CK187" s="440"/>
      <c r="CL187" s="440"/>
      <c r="CM187" s="440"/>
      <c r="CN187" s="729" t="str">
        <f t="shared" si="233"/>
        <v/>
      </c>
      <c r="CO187" s="729" t="str">
        <f t="shared" si="234"/>
        <v/>
      </c>
      <c r="CP187" s="729" t="str">
        <f t="shared" si="235"/>
        <v/>
      </c>
      <c r="CQ187" s="729" t="str">
        <f t="shared" si="236"/>
        <v/>
      </c>
      <c r="CR187" s="729" t="str">
        <f t="shared" si="237"/>
        <v/>
      </c>
      <c r="CS187" s="729" t="str">
        <f t="shared" si="238"/>
        <v/>
      </c>
      <c r="CT187" s="729" t="str">
        <f t="shared" si="239"/>
        <v/>
      </c>
      <c r="CU187" s="729" t="str">
        <f t="shared" si="240"/>
        <v/>
      </c>
      <c r="CV187" s="729" t="str">
        <f t="shared" si="241"/>
        <v/>
      </c>
      <c r="CW187" s="16" t="str">
        <f t="shared" si="242"/>
        <v/>
      </c>
      <c r="CX187" s="16" t="str">
        <f t="shared" si="243"/>
        <v/>
      </c>
      <c r="CY187" s="16" t="str">
        <f t="shared" si="244"/>
        <v/>
      </c>
      <c r="CZ187" s="650">
        <f t="shared" si="245"/>
        <v>0</v>
      </c>
      <c r="DB187" s="652"/>
      <c r="DC187" s="655">
        <f t="shared" si="193"/>
        <v>0</v>
      </c>
      <c r="DD187" s="654" t="str">
        <f t="shared" si="194"/>
        <v/>
      </c>
      <c r="DE187" s="650">
        <f t="shared" si="195"/>
        <v>0</v>
      </c>
      <c r="EG187" s="16">
        <f>IFERROR(VLOOKUP(B187,'SUBCATS INTERNAL USE'!A:D,3,0),10000)</f>
        <v>10000</v>
      </c>
      <c r="EH187" s="16">
        <f t="shared" si="196"/>
        <v>10000</v>
      </c>
      <c r="EI187" s="16">
        <f t="shared" si="197"/>
        <v>1</v>
      </c>
      <c r="EJ187" s="16">
        <f t="shared" si="247"/>
        <v>19</v>
      </c>
      <c r="EK187" s="16">
        <f>IFERROR(VLOOKUP(B187,'SUBCATS INTERNAL USE'!G:I,3,0), 10000)</f>
        <v>10000</v>
      </c>
      <c r="EN187" s="163">
        <f t="shared" si="198"/>
        <v>1</v>
      </c>
      <c r="EO187" s="163">
        <f t="shared" si="199"/>
        <v>1</v>
      </c>
      <c r="EP187" s="163">
        <f t="shared" si="200"/>
        <v>1</v>
      </c>
      <c r="EQ187" s="163">
        <f t="shared" si="201"/>
        <v>1</v>
      </c>
      <c r="ER187" s="163">
        <f t="shared" si="202"/>
        <v>1</v>
      </c>
      <c r="ES187" s="163">
        <f t="shared" si="203"/>
        <v>1</v>
      </c>
      <c r="ET187" s="163">
        <f t="shared" si="204"/>
        <v>1</v>
      </c>
      <c r="EU187" s="163">
        <f t="shared" si="205"/>
        <v>1</v>
      </c>
      <c r="EV187" s="163">
        <f t="shared" si="206"/>
        <v>0</v>
      </c>
      <c r="EW187" s="163">
        <f t="shared" si="207"/>
        <v>1</v>
      </c>
      <c r="EX187" s="163">
        <f t="shared" si="208"/>
        <v>1</v>
      </c>
      <c r="EY187" s="163">
        <f t="shared" si="209"/>
        <v>1</v>
      </c>
      <c r="EZ187" s="163">
        <f t="shared" si="210"/>
        <v>1</v>
      </c>
      <c r="FA187" s="163">
        <f t="shared" si="211"/>
        <v>1</v>
      </c>
      <c r="FB187" s="163">
        <f t="shared" si="212"/>
        <v>1</v>
      </c>
      <c r="FC187" s="163">
        <f t="shared" si="213"/>
        <v>14</v>
      </c>
      <c r="FD187" s="163">
        <f t="shared" si="214"/>
        <v>0</v>
      </c>
      <c r="FF187" s="16">
        <f t="shared" si="246"/>
        <v>0</v>
      </c>
      <c r="FG187" s="16" t="str">
        <f t="shared" si="252"/>
        <v>1</v>
      </c>
    </row>
    <row r="188" spans="1:163" s="52" customFormat="1" ht="11.25" customHeight="1">
      <c r="A188" s="1040">
        <v>174</v>
      </c>
      <c r="B188" s="490"/>
      <c r="C188" s="490" t="str">
        <f t="shared" si="181"/>
        <v/>
      </c>
      <c r="D188" s="490"/>
      <c r="E188" s="1040"/>
      <c r="F188" s="255"/>
      <c r="G188" s="1038"/>
      <c r="H188" s="1038"/>
      <c r="I188" s="1323"/>
      <c r="J188" s="24"/>
      <c r="K188" s="24"/>
      <c r="L188" s="24"/>
      <c r="M188" s="24"/>
      <c r="N188" s="24"/>
      <c r="O188" s="24"/>
      <c r="P188" s="101" t="str">
        <f t="shared" si="182"/>
        <v>MP</v>
      </c>
      <c r="Q188" s="493" t="str">
        <f t="shared" si="255"/>
        <v/>
      </c>
      <c r="R188" s="101"/>
      <c r="S188" s="257" t="e">
        <f t="shared" si="256"/>
        <v>#DIV/0!</v>
      </c>
      <c r="T188" s="1503">
        <f t="shared" si="253"/>
        <v>0</v>
      </c>
      <c r="U188" s="1477"/>
      <c r="V188" s="258"/>
      <c r="W188" s="102"/>
      <c r="X188" s="400">
        <f t="shared" si="215"/>
        <v>0</v>
      </c>
      <c r="Y188" s="913"/>
      <c r="Z188" s="299">
        <f t="shared" si="257"/>
        <v>0</v>
      </c>
      <c r="AA188" s="259">
        <f>ROUND(IFERROR(SUM($AI$6/$AI$7*Q188/O188)+('Inbound Freight New'!$A$3*CZ188/R188),0),2)</f>
        <v>0</v>
      </c>
      <c r="AB188" s="260">
        <f t="shared" si="183"/>
        <v>0</v>
      </c>
      <c r="AC188" s="259">
        <f t="shared" si="216"/>
        <v>0</v>
      </c>
      <c r="AD188" s="261"/>
      <c r="AE188" s="260">
        <f t="shared" si="184"/>
        <v>0</v>
      </c>
      <c r="AF188" s="262">
        <f t="shared" si="217"/>
        <v>0</v>
      </c>
      <c r="AG188" s="263">
        <f t="shared" si="185"/>
        <v>0</v>
      </c>
      <c r="AH188" s="316">
        <f t="shared" si="218"/>
        <v>0.02</v>
      </c>
      <c r="AI188" s="262">
        <f t="shared" si="219"/>
        <v>0</v>
      </c>
      <c r="AJ188" s="703">
        <f t="shared" si="220"/>
        <v>0</v>
      </c>
      <c r="AK188" s="1302">
        <f t="shared" si="221"/>
        <v>0</v>
      </c>
      <c r="AL188" s="703">
        <f t="shared" si="222"/>
        <v>0.02</v>
      </c>
      <c r="AM188" s="262">
        <f t="shared" si="258"/>
        <v>0</v>
      </c>
      <c r="AN188" s="102"/>
      <c r="AO188" s="102"/>
      <c r="AP188" s="264">
        <f t="shared" si="186"/>
        <v>0</v>
      </c>
      <c r="AQ188" s="265">
        <f t="shared" si="259"/>
        <v>0</v>
      </c>
      <c r="AR188" s="266">
        <f t="shared" si="223"/>
        <v>0</v>
      </c>
      <c r="AS188" s="265">
        <f t="shared" si="260"/>
        <v>0</v>
      </c>
      <c r="AT188" s="267">
        <f t="shared" si="187"/>
        <v>0</v>
      </c>
      <c r="AU188" s="268"/>
      <c r="AV188" s="267"/>
      <c r="AW188" s="24"/>
      <c r="AX188" s="24"/>
      <c r="AY188" s="487"/>
      <c r="AZ188" s="270"/>
      <c r="BA188" s="256"/>
      <c r="BB188" s="256"/>
      <c r="BC188" s="256"/>
      <c r="BD188" s="256"/>
      <c r="BE188" s="490"/>
      <c r="BF188" s="490" t="str">
        <f t="shared" si="254"/>
        <v/>
      </c>
      <c r="BG188" s="493" t="str">
        <f t="shared" si="188"/>
        <v/>
      </c>
      <c r="BH188" s="490"/>
      <c r="BI188" s="490"/>
      <c r="BJ188" s="490"/>
      <c r="BK188" s="490"/>
      <c r="BL188" s="490"/>
      <c r="BM188" s="490"/>
      <c r="BN188" s="319"/>
      <c r="BO188" s="319"/>
      <c r="BP188" s="319"/>
      <c r="BQ188" s="319" t="str">
        <f t="shared" si="189"/>
        <v/>
      </c>
      <c r="BR188" s="439" t="str">
        <f t="shared" si="224"/>
        <v/>
      </c>
      <c r="BS188" s="439" t="str">
        <f t="shared" si="225"/>
        <v/>
      </c>
      <c r="BT188" s="439" t="str">
        <f t="shared" si="226"/>
        <v/>
      </c>
      <c r="BU188" s="440" t="str">
        <f t="shared" si="248"/>
        <v/>
      </c>
      <c r="BV188" s="440" t="str">
        <f t="shared" si="249"/>
        <v/>
      </c>
      <c r="BW188" s="440" t="str">
        <f t="shared" si="250"/>
        <v/>
      </c>
      <c r="BX188" s="440" t="str">
        <f t="shared" si="251"/>
        <v/>
      </c>
      <c r="BY188" s="440" t="str">
        <f t="shared" si="190"/>
        <v/>
      </c>
      <c r="BZ188" s="440" t="str">
        <f t="shared" si="191"/>
        <v/>
      </c>
      <c r="CA188" s="440" t="str">
        <f t="shared" si="192"/>
        <v/>
      </c>
      <c r="CB188" s="663" t="str">
        <f t="shared" si="227"/>
        <v/>
      </c>
      <c r="CC188" s="663" t="str">
        <f t="shared" si="228"/>
        <v/>
      </c>
      <c r="CD188" s="663" t="str">
        <f t="shared" si="229"/>
        <v/>
      </c>
      <c r="CE188" s="663" t="str">
        <f t="shared" si="230"/>
        <v/>
      </c>
      <c r="CF188" s="663" t="str">
        <f t="shared" si="231"/>
        <v/>
      </c>
      <c r="CG188" s="439" t="str">
        <f t="shared" si="232"/>
        <v/>
      </c>
      <c r="CH188" s="440"/>
      <c r="CI188" s="440"/>
      <c r="CJ188" s="440"/>
      <c r="CK188" s="440"/>
      <c r="CL188" s="440"/>
      <c r="CM188" s="440"/>
      <c r="CN188" s="729" t="str">
        <f t="shared" si="233"/>
        <v/>
      </c>
      <c r="CO188" s="729" t="str">
        <f t="shared" si="234"/>
        <v/>
      </c>
      <c r="CP188" s="729" t="str">
        <f t="shared" si="235"/>
        <v/>
      </c>
      <c r="CQ188" s="729" t="str">
        <f t="shared" si="236"/>
        <v/>
      </c>
      <c r="CR188" s="729" t="str">
        <f t="shared" si="237"/>
        <v/>
      </c>
      <c r="CS188" s="729" t="str">
        <f t="shared" si="238"/>
        <v/>
      </c>
      <c r="CT188" s="729" t="str">
        <f t="shared" si="239"/>
        <v/>
      </c>
      <c r="CU188" s="729" t="str">
        <f t="shared" si="240"/>
        <v/>
      </c>
      <c r="CV188" s="729" t="str">
        <f t="shared" si="241"/>
        <v/>
      </c>
      <c r="CW188" s="16" t="str">
        <f t="shared" si="242"/>
        <v/>
      </c>
      <c r="CX188" s="16" t="str">
        <f t="shared" si="243"/>
        <v/>
      </c>
      <c r="CY188" s="16" t="str">
        <f t="shared" si="244"/>
        <v/>
      </c>
      <c r="CZ188" s="650">
        <f t="shared" si="245"/>
        <v>0</v>
      </c>
      <c r="DB188" s="652"/>
      <c r="DC188" s="655">
        <f t="shared" si="193"/>
        <v>0</v>
      </c>
      <c r="DD188" s="654" t="str">
        <f t="shared" si="194"/>
        <v/>
      </c>
      <c r="DE188" s="650">
        <f t="shared" si="195"/>
        <v>0</v>
      </c>
      <c r="EG188" s="16">
        <f>IFERROR(VLOOKUP(B188,'SUBCATS INTERNAL USE'!A:D,3,0),10000)</f>
        <v>10000</v>
      </c>
      <c r="EH188" s="16">
        <f t="shared" si="196"/>
        <v>10000</v>
      </c>
      <c r="EI188" s="16">
        <f t="shared" si="197"/>
        <v>1</v>
      </c>
      <c r="EJ188" s="16">
        <f t="shared" si="247"/>
        <v>19</v>
      </c>
      <c r="EK188" s="16">
        <f>IFERROR(VLOOKUP(B188,'SUBCATS INTERNAL USE'!G:I,3,0), 10000)</f>
        <v>10000</v>
      </c>
      <c r="EN188" s="163">
        <f t="shared" si="198"/>
        <v>1</v>
      </c>
      <c r="EO188" s="163">
        <f t="shared" si="199"/>
        <v>1</v>
      </c>
      <c r="EP188" s="163">
        <f t="shared" si="200"/>
        <v>1</v>
      </c>
      <c r="EQ188" s="163">
        <f t="shared" si="201"/>
        <v>1</v>
      </c>
      <c r="ER188" s="163">
        <f t="shared" si="202"/>
        <v>1</v>
      </c>
      <c r="ES188" s="163">
        <f t="shared" si="203"/>
        <v>1</v>
      </c>
      <c r="ET188" s="163">
        <f t="shared" si="204"/>
        <v>1</v>
      </c>
      <c r="EU188" s="163">
        <f t="shared" si="205"/>
        <v>1</v>
      </c>
      <c r="EV188" s="163">
        <f t="shared" si="206"/>
        <v>0</v>
      </c>
      <c r="EW188" s="163">
        <f t="shared" si="207"/>
        <v>1</v>
      </c>
      <c r="EX188" s="163">
        <f t="shared" si="208"/>
        <v>1</v>
      </c>
      <c r="EY188" s="163">
        <f t="shared" si="209"/>
        <v>1</v>
      </c>
      <c r="EZ188" s="163">
        <f t="shared" si="210"/>
        <v>1</v>
      </c>
      <c r="FA188" s="163">
        <f t="shared" si="211"/>
        <v>1</v>
      </c>
      <c r="FB188" s="163">
        <f t="shared" si="212"/>
        <v>1</v>
      </c>
      <c r="FC188" s="163">
        <f t="shared" si="213"/>
        <v>14</v>
      </c>
      <c r="FD188" s="163">
        <f t="shared" si="214"/>
        <v>0</v>
      </c>
      <c r="FF188" s="16">
        <f t="shared" si="246"/>
        <v>0</v>
      </c>
      <c r="FG188" s="16" t="str">
        <f t="shared" si="252"/>
        <v>1</v>
      </c>
    </row>
    <row r="189" spans="1:163" s="52" customFormat="1" ht="11.25" customHeight="1">
      <c r="A189" s="1040">
        <v>175</v>
      </c>
      <c r="B189" s="490"/>
      <c r="C189" s="490" t="str">
        <f t="shared" si="181"/>
        <v/>
      </c>
      <c r="D189" s="490"/>
      <c r="E189" s="1040"/>
      <c r="F189" s="255"/>
      <c r="G189" s="1038"/>
      <c r="H189" s="1038"/>
      <c r="I189" s="1323"/>
      <c r="J189" s="24"/>
      <c r="K189" s="24"/>
      <c r="L189" s="24"/>
      <c r="M189" s="24"/>
      <c r="N189" s="24"/>
      <c r="O189" s="24"/>
      <c r="P189" s="101" t="str">
        <f t="shared" si="182"/>
        <v>MP</v>
      </c>
      <c r="Q189" s="493" t="str">
        <f t="shared" si="255"/>
        <v/>
      </c>
      <c r="R189" s="101"/>
      <c r="S189" s="257" t="e">
        <f t="shared" si="256"/>
        <v>#DIV/0!</v>
      </c>
      <c r="T189" s="1503">
        <f t="shared" si="253"/>
        <v>0</v>
      </c>
      <c r="U189" s="1477"/>
      <c r="V189" s="258"/>
      <c r="W189" s="102"/>
      <c r="X189" s="400">
        <f t="shared" si="215"/>
        <v>0</v>
      </c>
      <c r="Y189" s="913"/>
      <c r="Z189" s="299">
        <f t="shared" si="257"/>
        <v>0</v>
      </c>
      <c r="AA189" s="259">
        <f>ROUND(IFERROR(SUM($AI$6/$AI$7*Q189/O189)+('Inbound Freight New'!$A$3*CZ189/R189),0),2)</f>
        <v>0</v>
      </c>
      <c r="AB189" s="260">
        <f t="shared" si="183"/>
        <v>0</v>
      </c>
      <c r="AC189" s="259">
        <f t="shared" si="216"/>
        <v>0</v>
      </c>
      <c r="AD189" s="261"/>
      <c r="AE189" s="260">
        <f t="shared" si="184"/>
        <v>0</v>
      </c>
      <c r="AF189" s="262">
        <f t="shared" si="217"/>
        <v>0</v>
      </c>
      <c r="AG189" s="263">
        <f t="shared" si="185"/>
        <v>0</v>
      </c>
      <c r="AH189" s="316">
        <f t="shared" si="218"/>
        <v>0.02</v>
      </c>
      <c r="AI189" s="262">
        <f t="shared" si="219"/>
        <v>0</v>
      </c>
      <c r="AJ189" s="703">
        <f t="shared" si="220"/>
        <v>0</v>
      </c>
      <c r="AK189" s="1302">
        <f t="shared" si="221"/>
        <v>0</v>
      </c>
      <c r="AL189" s="703">
        <f t="shared" si="222"/>
        <v>0.02</v>
      </c>
      <c r="AM189" s="262">
        <f t="shared" si="258"/>
        <v>0</v>
      </c>
      <c r="AN189" s="102"/>
      <c r="AO189" s="102"/>
      <c r="AP189" s="264">
        <f t="shared" si="186"/>
        <v>0</v>
      </c>
      <c r="AQ189" s="265">
        <f t="shared" si="259"/>
        <v>0</v>
      </c>
      <c r="AR189" s="266">
        <f t="shared" si="223"/>
        <v>0</v>
      </c>
      <c r="AS189" s="265">
        <f t="shared" si="260"/>
        <v>0</v>
      </c>
      <c r="AT189" s="267">
        <f t="shared" si="187"/>
        <v>0</v>
      </c>
      <c r="AU189" s="268"/>
      <c r="AV189" s="267"/>
      <c r="AW189" s="24"/>
      <c r="AX189" s="24"/>
      <c r="AY189" s="487"/>
      <c r="AZ189" s="270"/>
      <c r="BA189" s="256"/>
      <c r="BB189" s="256"/>
      <c r="BC189" s="256"/>
      <c r="BD189" s="256"/>
      <c r="BE189" s="490"/>
      <c r="BF189" s="490" t="str">
        <f t="shared" si="254"/>
        <v/>
      </c>
      <c r="BG189" s="493" t="str">
        <f t="shared" si="188"/>
        <v/>
      </c>
      <c r="BH189" s="490"/>
      <c r="BI189" s="490"/>
      <c r="BJ189" s="490"/>
      <c r="BK189" s="490"/>
      <c r="BL189" s="490"/>
      <c r="BM189" s="490"/>
      <c r="BN189" s="319"/>
      <c r="BO189" s="319"/>
      <c r="BP189" s="319"/>
      <c r="BQ189" s="319" t="str">
        <f t="shared" si="189"/>
        <v/>
      </c>
      <c r="BR189" s="439" t="str">
        <f t="shared" si="224"/>
        <v/>
      </c>
      <c r="BS189" s="439" t="str">
        <f t="shared" si="225"/>
        <v/>
      </c>
      <c r="BT189" s="439" t="str">
        <f t="shared" si="226"/>
        <v/>
      </c>
      <c r="BU189" s="440" t="str">
        <f t="shared" si="248"/>
        <v/>
      </c>
      <c r="BV189" s="440" t="str">
        <f t="shared" si="249"/>
        <v/>
      </c>
      <c r="BW189" s="440" t="str">
        <f t="shared" si="250"/>
        <v/>
      </c>
      <c r="BX189" s="440" t="str">
        <f t="shared" si="251"/>
        <v/>
      </c>
      <c r="BY189" s="440" t="str">
        <f t="shared" si="190"/>
        <v/>
      </c>
      <c r="BZ189" s="440" t="str">
        <f t="shared" si="191"/>
        <v/>
      </c>
      <c r="CA189" s="440" t="str">
        <f t="shared" si="192"/>
        <v/>
      </c>
      <c r="CB189" s="663" t="str">
        <f t="shared" si="227"/>
        <v/>
      </c>
      <c r="CC189" s="663" t="str">
        <f t="shared" si="228"/>
        <v/>
      </c>
      <c r="CD189" s="663" t="str">
        <f t="shared" si="229"/>
        <v/>
      </c>
      <c r="CE189" s="663" t="str">
        <f t="shared" si="230"/>
        <v/>
      </c>
      <c r="CF189" s="663" t="str">
        <f t="shared" si="231"/>
        <v/>
      </c>
      <c r="CG189" s="439" t="str">
        <f t="shared" si="232"/>
        <v/>
      </c>
      <c r="CH189" s="440"/>
      <c r="CI189" s="440"/>
      <c r="CJ189" s="440"/>
      <c r="CK189" s="440"/>
      <c r="CL189" s="440"/>
      <c r="CM189" s="440"/>
      <c r="CN189" s="729" t="str">
        <f t="shared" si="233"/>
        <v/>
      </c>
      <c r="CO189" s="729" t="str">
        <f t="shared" si="234"/>
        <v/>
      </c>
      <c r="CP189" s="729" t="str">
        <f t="shared" si="235"/>
        <v/>
      </c>
      <c r="CQ189" s="729" t="str">
        <f t="shared" si="236"/>
        <v/>
      </c>
      <c r="CR189" s="729" t="str">
        <f t="shared" si="237"/>
        <v/>
      </c>
      <c r="CS189" s="729" t="str">
        <f t="shared" si="238"/>
        <v/>
      </c>
      <c r="CT189" s="729" t="str">
        <f t="shared" si="239"/>
        <v/>
      </c>
      <c r="CU189" s="729" t="str">
        <f t="shared" si="240"/>
        <v/>
      </c>
      <c r="CV189" s="729" t="str">
        <f t="shared" si="241"/>
        <v/>
      </c>
      <c r="CW189" s="16" t="str">
        <f t="shared" si="242"/>
        <v/>
      </c>
      <c r="CX189" s="16" t="str">
        <f t="shared" si="243"/>
        <v/>
      </c>
      <c r="CY189" s="16" t="str">
        <f t="shared" si="244"/>
        <v/>
      </c>
      <c r="CZ189" s="650">
        <f t="shared" si="245"/>
        <v>0</v>
      </c>
      <c r="DB189" s="652"/>
      <c r="DC189" s="655">
        <f t="shared" si="193"/>
        <v>0</v>
      </c>
      <c r="DD189" s="654" t="str">
        <f t="shared" si="194"/>
        <v/>
      </c>
      <c r="DE189" s="650">
        <f t="shared" si="195"/>
        <v>0</v>
      </c>
      <c r="EG189" s="16">
        <f>IFERROR(VLOOKUP(B189,'SUBCATS INTERNAL USE'!A:D,3,0),10000)</f>
        <v>10000</v>
      </c>
      <c r="EH189" s="16">
        <f t="shared" si="196"/>
        <v>10000</v>
      </c>
      <c r="EI189" s="16">
        <f t="shared" si="197"/>
        <v>1</v>
      </c>
      <c r="EJ189" s="16">
        <f t="shared" si="247"/>
        <v>19</v>
      </c>
      <c r="EK189" s="16">
        <f>IFERROR(VLOOKUP(B189,'SUBCATS INTERNAL USE'!G:I,3,0), 10000)</f>
        <v>10000</v>
      </c>
      <c r="EN189" s="163">
        <f t="shared" si="198"/>
        <v>1</v>
      </c>
      <c r="EO189" s="163">
        <f t="shared" si="199"/>
        <v>1</v>
      </c>
      <c r="EP189" s="163">
        <f t="shared" si="200"/>
        <v>1</v>
      </c>
      <c r="EQ189" s="163">
        <f t="shared" si="201"/>
        <v>1</v>
      </c>
      <c r="ER189" s="163">
        <f t="shared" si="202"/>
        <v>1</v>
      </c>
      <c r="ES189" s="163">
        <f t="shared" si="203"/>
        <v>1</v>
      </c>
      <c r="ET189" s="163">
        <f t="shared" si="204"/>
        <v>1</v>
      </c>
      <c r="EU189" s="163">
        <f t="shared" si="205"/>
        <v>1</v>
      </c>
      <c r="EV189" s="163">
        <f t="shared" si="206"/>
        <v>0</v>
      </c>
      <c r="EW189" s="163">
        <f t="shared" si="207"/>
        <v>1</v>
      </c>
      <c r="EX189" s="163">
        <f t="shared" si="208"/>
        <v>1</v>
      </c>
      <c r="EY189" s="163">
        <f t="shared" si="209"/>
        <v>1</v>
      </c>
      <c r="EZ189" s="163">
        <f t="shared" si="210"/>
        <v>1</v>
      </c>
      <c r="FA189" s="163">
        <f t="shared" si="211"/>
        <v>1</v>
      </c>
      <c r="FB189" s="163">
        <f t="shared" si="212"/>
        <v>1</v>
      </c>
      <c r="FC189" s="163">
        <f t="shared" si="213"/>
        <v>14</v>
      </c>
      <c r="FD189" s="163">
        <f t="shared" si="214"/>
        <v>0</v>
      </c>
      <c r="FF189" s="16">
        <f t="shared" si="246"/>
        <v>0</v>
      </c>
      <c r="FG189" s="16" t="str">
        <f t="shared" si="252"/>
        <v>1</v>
      </c>
    </row>
    <row r="190" spans="1:163" s="52" customFormat="1" ht="11.25" customHeight="1">
      <c r="A190" s="1040">
        <v>176</v>
      </c>
      <c r="B190" s="490"/>
      <c r="C190" s="490" t="str">
        <f t="shared" si="181"/>
        <v/>
      </c>
      <c r="D190" s="490"/>
      <c r="E190" s="1040"/>
      <c r="F190" s="255"/>
      <c r="G190" s="1038"/>
      <c r="H190" s="1038"/>
      <c r="I190" s="1323"/>
      <c r="J190" s="24"/>
      <c r="K190" s="24"/>
      <c r="L190" s="24"/>
      <c r="M190" s="24"/>
      <c r="N190" s="24"/>
      <c r="O190" s="24"/>
      <c r="P190" s="101" t="str">
        <f t="shared" si="182"/>
        <v>MP</v>
      </c>
      <c r="Q190" s="493" t="str">
        <f t="shared" si="255"/>
        <v/>
      </c>
      <c r="R190" s="101"/>
      <c r="S190" s="257" t="e">
        <f t="shared" si="256"/>
        <v>#DIV/0!</v>
      </c>
      <c r="T190" s="1503">
        <f t="shared" si="253"/>
        <v>0</v>
      </c>
      <c r="U190" s="1477"/>
      <c r="V190" s="258"/>
      <c r="W190" s="102"/>
      <c r="X190" s="400">
        <f t="shared" si="215"/>
        <v>0</v>
      </c>
      <c r="Y190" s="913"/>
      <c r="Z190" s="299">
        <f t="shared" si="257"/>
        <v>0</v>
      </c>
      <c r="AA190" s="259">
        <f>ROUND(IFERROR(SUM($AI$6/$AI$7*Q190/O190)+('Inbound Freight New'!$A$3*CZ190/R190),0),2)</f>
        <v>0</v>
      </c>
      <c r="AB190" s="260">
        <f t="shared" si="183"/>
        <v>0</v>
      </c>
      <c r="AC190" s="259">
        <f t="shared" si="216"/>
        <v>0</v>
      </c>
      <c r="AD190" s="261"/>
      <c r="AE190" s="260">
        <f t="shared" si="184"/>
        <v>0</v>
      </c>
      <c r="AF190" s="262">
        <f t="shared" si="217"/>
        <v>0</v>
      </c>
      <c r="AG190" s="263">
        <f t="shared" si="185"/>
        <v>0</v>
      </c>
      <c r="AH190" s="316">
        <f t="shared" si="218"/>
        <v>0.02</v>
      </c>
      <c r="AI190" s="262">
        <f t="shared" si="219"/>
        <v>0</v>
      </c>
      <c r="AJ190" s="703">
        <f t="shared" si="220"/>
        <v>0</v>
      </c>
      <c r="AK190" s="1302">
        <f t="shared" si="221"/>
        <v>0</v>
      </c>
      <c r="AL190" s="703">
        <f t="shared" si="222"/>
        <v>0.02</v>
      </c>
      <c r="AM190" s="262">
        <f t="shared" si="258"/>
        <v>0</v>
      </c>
      <c r="AN190" s="102"/>
      <c r="AO190" s="102"/>
      <c r="AP190" s="264">
        <f t="shared" si="186"/>
        <v>0</v>
      </c>
      <c r="AQ190" s="265">
        <f t="shared" si="259"/>
        <v>0</v>
      </c>
      <c r="AR190" s="266">
        <f t="shared" si="223"/>
        <v>0</v>
      </c>
      <c r="AS190" s="265">
        <f t="shared" si="260"/>
        <v>0</v>
      </c>
      <c r="AT190" s="267">
        <f t="shared" si="187"/>
        <v>0</v>
      </c>
      <c r="AU190" s="268"/>
      <c r="AV190" s="267"/>
      <c r="AW190" s="24"/>
      <c r="AX190" s="24"/>
      <c r="AY190" s="487"/>
      <c r="AZ190" s="270"/>
      <c r="BA190" s="256"/>
      <c r="BB190" s="256"/>
      <c r="BC190" s="256"/>
      <c r="BD190" s="256"/>
      <c r="BE190" s="490"/>
      <c r="BF190" s="490" t="str">
        <f t="shared" si="254"/>
        <v/>
      </c>
      <c r="BG190" s="493" t="str">
        <f t="shared" si="188"/>
        <v/>
      </c>
      <c r="BH190" s="490"/>
      <c r="BI190" s="490"/>
      <c r="BJ190" s="490"/>
      <c r="BK190" s="490"/>
      <c r="BL190" s="490"/>
      <c r="BM190" s="490"/>
      <c r="BN190" s="319"/>
      <c r="BO190" s="319"/>
      <c r="BP190" s="319"/>
      <c r="BQ190" s="319" t="str">
        <f t="shared" si="189"/>
        <v/>
      </c>
      <c r="BR190" s="439" t="str">
        <f t="shared" si="224"/>
        <v/>
      </c>
      <c r="BS190" s="439" t="str">
        <f t="shared" si="225"/>
        <v/>
      </c>
      <c r="BT190" s="439" t="str">
        <f t="shared" si="226"/>
        <v/>
      </c>
      <c r="BU190" s="440" t="str">
        <f t="shared" si="248"/>
        <v/>
      </c>
      <c r="BV190" s="440" t="str">
        <f t="shared" si="249"/>
        <v/>
      </c>
      <c r="BW190" s="440" t="str">
        <f t="shared" si="250"/>
        <v/>
      </c>
      <c r="BX190" s="440" t="str">
        <f t="shared" si="251"/>
        <v/>
      </c>
      <c r="BY190" s="440" t="str">
        <f t="shared" si="190"/>
        <v/>
      </c>
      <c r="BZ190" s="440" t="str">
        <f t="shared" si="191"/>
        <v/>
      </c>
      <c r="CA190" s="440" t="str">
        <f t="shared" si="192"/>
        <v/>
      </c>
      <c r="CB190" s="663" t="str">
        <f t="shared" si="227"/>
        <v/>
      </c>
      <c r="CC190" s="663" t="str">
        <f t="shared" si="228"/>
        <v/>
      </c>
      <c r="CD190" s="663" t="str">
        <f t="shared" si="229"/>
        <v/>
      </c>
      <c r="CE190" s="663" t="str">
        <f t="shared" si="230"/>
        <v/>
      </c>
      <c r="CF190" s="663" t="str">
        <f t="shared" si="231"/>
        <v/>
      </c>
      <c r="CG190" s="439" t="str">
        <f t="shared" si="232"/>
        <v/>
      </c>
      <c r="CH190" s="440"/>
      <c r="CI190" s="440"/>
      <c r="CJ190" s="440"/>
      <c r="CK190" s="440"/>
      <c r="CL190" s="440"/>
      <c r="CM190" s="440"/>
      <c r="CN190" s="729" t="str">
        <f t="shared" si="233"/>
        <v/>
      </c>
      <c r="CO190" s="729" t="str">
        <f t="shared" si="234"/>
        <v/>
      </c>
      <c r="CP190" s="729" t="str">
        <f t="shared" si="235"/>
        <v/>
      </c>
      <c r="CQ190" s="729" t="str">
        <f t="shared" si="236"/>
        <v/>
      </c>
      <c r="CR190" s="729" t="str">
        <f t="shared" si="237"/>
        <v/>
      </c>
      <c r="CS190" s="729" t="str">
        <f t="shared" si="238"/>
        <v/>
      </c>
      <c r="CT190" s="729" t="str">
        <f t="shared" si="239"/>
        <v/>
      </c>
      <c r="CU190" s="729" t="str">
        <f t="shared" si="240"/>
        <v/>
      </c>
      <c r="CV190" s="729" t="str">
        <f t="shared" si="241"/>
        <v/>
      </c>
      <c r="CW190" s="16" t="str">
        <f t="shared" si="242"/>
        <v/>
      </c>
      <c r="CX190" s="16" t="str">
        <f t="shared" si="243"/>
        <v/>
      </c>
      <c r="CY190" s="16" t="str">
        <f t="shared" si="244"/>
        <v/>
      </c>
      <c r="CZ190" s="650">
        <f t="shared" si="245"/>
        <v>0</v>
      </c>
      <c r="DB190" s="652"/>
      <c r="DC190" s="655">
        <f t="shared" si="193"/>
        <v>0</v>
      </c>
      <c r="DD190" s="654" t="str">
        <f t="shared" si="194"/>
        <v/>
      </c>
      <c r="DE190" s="650">
        <f t="shared" si="195"/>
        <v>0</v>
      </c>
      <c r="EG190" s="16">
        <f>IFERROR(VLOOKUP(B190,'SUBCATS INTERNAL USE'!A:D,3,0),10000)</f>
        <v>10000</v>
      </c>
      <c r="EH190" s="16">
        <f t="shared" si="196"/>
        <v>10000</v>
      </c>
      <c r="EI190" s="16">
        <f t="shared" si="197"/>
        <v>1</v>
      </c>
      <c r="EJ190" s="16">
        <f t="shared" si="247"/>
        <v>19</v>
      </c>
      <c r="EK190" s="16">
        <f>IFERROR(VLOOKUP(B190,'SUBCATS INTERNAL USE'!G:I,3,0), 10000)</f>
        <v>10000</v>
      </c>
      <c r="EN190" s="163">
        <f t="shared" si="198"/>
        <v>1</v>
      </c>
      <c r="EO190" s="163">
        <f t="shared" si="199"/>
        <v>1</v>
      </c>
      <c r="EP190" s="163">
        <f t="shared" si="200"/>
        <v>1</v>
      </c>
      <c r="EQ190" s="163">
        <f t="shared" si="201"/>
        <v>1</v>
      </c>
      <c r="ER190" s="163">
        <f t="shared" si="202"/>
        <v>1</v>
      </c>
      <c r="ES190" s="163">
        <f t="shared" si="203"/>
        <v>1</v>
      </c>
      <c r="ET190" s="163">
        <f t="shared" si="204"/>
        <v>1</v>
      </c>
      <c r="EU190" s="163">
        <f t="shared" si="205"/>
        <v>1</v>
      </c>
      <c r="EV190" s="163">
        <f t="shared" si="206"/>
        <v>0</v>
      </c>
      <c r="EW190" s="163">
        <f t="shared" si="207"/>
        <v>1</v>
      </c>
      <c r="EX190" s="163">
        <f t="shared" si="208"/>
        <v>1</v>
      </c>
      <c r="EY190" s="163">
        <f t="shared" si="209"/>
        <v>1</v>
      </c>
      <c r="EZ190" s="163">
        <f t="shared" si="210"/>
        <v>1</v>
      </c>
      <c r="FA190" s="163">
        <f t="shared" si="211"/>
        <v>1</v>
      </c>
      <c r="FB190" s="163">
        <f t="shared" si="212"/>
        <v>1</v>
      </c>
      <c r="FC190" s="163">
        <f t="shared" si="213"/>
        <v>14</v>
      </c>
      <c r="FD190" s="163">
        <f t="shared" si="214"/>
        <v>0</v>
      </c>
      <c r="FF190" s="16">
        <f t="shared" si="246"/>
        <v>0</v>
      </c>
      <c r="FG190" s="16" t="str">
        <f t="shared" si="252"/>
        <v>1</v>
      </c>
    </row>
    <row r="191" spans="1:163" s="52" customFormat="1" ht="11.25" customHeight="1">
      <c r="A191" s="1040">
        <v>177</v>
      </c>
      <c r="B191" s="490"/>
      <c r="C191" s="490" t="str">
        <f t="shared" si="181"/>
        <v/>
      </c>
      <c r="D191" s="490"/>
      <c r="E191" s="1040"/>
      <c r="F191" s="255"/>
      <c r="G191" s="1038"/>
      <c r="H191" s="1038"/>
      <c r="I191" s="1323"/>
      <c r="J191" s="24"/>
      <c r="K191" s="24"/>
      <c r="L191" s="24"/>
      <c r="M191" s="24"/>
      <c r="N191" s="24"/>
      <c r="O191" s="24"/>
      <c r="P191" s="101" t="str">
        <f t="shared" si="182"/>
        <v>MP</v>
      </c>
      <c r="Q191" s="493" t="str">
        <f t="shared" si="255"/>
        <v/>
      </c>
      <c r="R191" s="101"/>
      <c r="S191" s="257" t="e">
        <f t="shared" si="256"/>
        <v>#DIV/0!</v>
      </c>
      <c r="T191" s="1503">
        <f t="shared" si="253"/>
        <v>0</v>
      </c>
      <c r="U191" s="1477"/>
      <c r="V191" s="258"/>
      <c r="W191" s="102"/>
      <c r="X191" s="400">
        <f t="shared" si="215"/>
        <v>0</v>
      </c>
      <c r="Y191" s="913"/>
      <c r="Z191" s="299">
        <f t="shared" si="257"/>
        <v>0</v>
      </c>
      <c r="AA191" s="259">
        <f>ROUND(IFERROR(SUM($AI$6/$AI$7*Q191/O191)+('Inbound Freight New'!$A$3*CZ191/R191),0),2)</f>
        <v>0</v>
      </c>
      <c r="AB191" s="260">
        <f t="shared" si="183"/>
        <v>0</v>
      </c>
      <c r="AC191" s="259">
        <f t="shared" si="216"/>
        <v>0</v>
      </c>
      <c r="AD191" s="261"/>
      <c r="AE191" s="260">
        <f t="shared" si="184"/>
        <v>0</v>
      </c>
      <c r="AF191" s="262">
        <f t="shared" si="217"/>
        <v>0</v>
      </c>
      <c r="AG191" s="263">
        <f t="shared" si="185"/>
        <v>0</v>
      </c>
      <c r="AH191" s="316">
        <f t="shared" si="218"/>
        <v>0.02</v>
      </c>
      <c r="AI191" s="262">
        <f t="shared" si="219"/>
        <v>0</v>
      </c>
      <c r="AJ191" s="703">
        <f t="shared" si="220"/>
        <v>0</v>
      </c>
      <c r="AK191" s="1302">
        <f t="shared" si="221"/>
        <v>0</v>
      </c>
      <c r="AL191" s="703">
        <f t="shared" si="222"/>
        <v>0.02</v>
      </c>
      <c r="AM191" s="262">
        <f t="shared" si="258"/>
        <v>0</v>
      </c>
      <c r="AN191" s="102"/>
      <c r="AO191" s="102"/>
      <c r="AP191" s="264">
        <f t="shared" si="186"/>
        <v>0</v>
      </c>
      <c r="AQ191" s="265">
        <f t="shared" si="259"/>
        <v>0</v>
      </c>
      <c r="AR191" s="266">
        <f t="shared" si="223"/>
        <v>0</v>
      </c>
      <c r="AS191" s="265">
        <f t="shared" si="260"/>
        <v>0</v>
      </c>
      <c r="AT191" s="267">
        <f t="shared" si="187"/>
        <v>0</v>
      </c>
      <c r="AU191" s="268"/>
      <c r="AV191" s="267"/>
      <c r="AW191" s="24"/>
      <c r="AX191" s="24"/>
      <c r="AY191" s="487"/>
      <c r="AZ191" s="270"/>
      <c r="BA191" s="256"/>
      <c r="BB191" s="256"/>
      <c r="BC191" s="256"/>
      <c r="BD191" s="256"/>
      <c r="BE191" s="490"/>
      <c r="BF191" s="490" t="str">
        <f t="shared" si="254"/>
        <v/>
      </c>
      <c r="BG191" s="493" t="str">
        <f t="shared" si="188"/>
        <v/>
      </c>
      <c r="BH191" s="490"/>
      <c r="BI191" s="490"/>
      <c r="BJ191" s="490"/>
      <c r="BK191" s="490"/>
      <c r="BL191" s="490"/>
      <c r="BM191" s="490"/>
      <c r="BN191" s="319"/>
      <c r="BO191" s="319"/>
      <c r="BP191" s="319"/>
      <c r="BQ191" s="319" t="str">
        <f t="shared" si="189"/>
        <v/>
      </c>
      <c r="BR191" s="439" t="str">
        <f t="shared" si="224"/>
        <v/>
      </c>
      <c r="BS191" s="439" t="str">
        <f t="shared" si="225"/>
        <v/>
      </c>
      <c r="BT191" s="439" t="str">
        <f t="shared" si="226"/>
        <v/>
      </c>
      <c r="BU191" s="440" t="str">
        <f t="shared" si="248"/>
        <v/>
      </c>
      <c r="BV191" s="440" t="str">
        <f t="shared" si="249"/>
        <v/>
      </c>
      <c r="BW191" s="440" t="str">
        <f t="shared" si="250"/>
        <v/>
      </c>
      <c r="BX191" s="440" t="str">
        <f t="shared" si="251"/>
        <v/>
      </c>
      <c r="BY191" s="440" t="str">
        <f t="shared" si="190"/>
        <v/>
      </c>
      <c r="BZ191" s="440" t="str">
        <f t="shared" si="191"/>
        <v/>
      </c>
      <c r="CA191" s="440" t="str">
        <f t="shared" si="192"/>
        <v/>
      </c>
      <c r="CB191" s="663" t="str">
        <f t="shared" si="227"/>
        <v/>
      </c>
      <c r="CC191" s="663" t="str">
        <f t="shared" si="228"/>
        <v/>
      </c>
      <c r="CD191" s="663" t="str">
        <f t="shared" si="229"/>
        <v/>
      </c>
      <c r="CE191" s="663" t="str">
        <f t="shared" si="230"/>
        <v/>
      </c>
      <c r="CF191" s="663" t="str">
        <f t="shared" si="231"/>
        <v/>
      </c>
      <c r="CG191" s="439" t="str">
        <f t="shared" si="232"/>
        <v/>
      </c>
      <c r="CH191" s="440"/>
      <c r="CI191" s="440"/>
      <c r="CJ191" s="440"/>
      <c r="CK191" s="440"/>
      <c r="CL191" s="440"/>
      <c r="CM191" s="440"/>
      <c r="CN191" s="729" t="str">
        <f t="shared" si="233"/>
        <v/>
      </c>
      <c r="CO191" s="729" t="str">
        <f t="shared" si="234"/>
        <v/>
      </c>
      <c r="CP191" s="729" t="str">
        <f t="shared" si="235"/>
        <v/>
      </c>
      <c r="CQ191" s="729" t="str">
        <f t="shared" si="236"/>
        <v/>
      </c>
      <c r="CR191" s="729" t="str">
        <f t="shared" si="237"/>
        <v/>
      </c>
      <c r="CS191" s="729" t="str">
        <f t="shared" si="238"/>
        <v/>
      </c>
      <c r="CT191" s="729" t="str">
        <f t="shared" si="239"/>
        <v/>
      </c>
      <c r="CU191" s="729" t="str">
        <f t="shared" si="240"/>
        <v/>
      </c>
      <c r="CV191" s="729" t="str">
        <f t="shared" si="241"/>
        <v/>
      </c>
      <c r="CW191" s="16" t="str">
        <f t="shared" si="242"/>
        <v/>
      </c>
      <c r="CX191" s="16" t="str">
        <f t="shared" si="243"/>
        <v/>
      </c>
      <c r="CY191" s="16" t="str">
        <f t="shared" si="244"/>
        <v/>
      </c>
      <c r="CZ191" s="650">
        <f t="shared" si="245"/>
        <v>0</v>
      </c>
      <c r="DB191" s="652"/>
      <c r="DC191" s="655">
        <f t="shared" si="193"/>
        <v>0</v>
      </c>
      <c r="DD191" s="654" t="str">
        <f t="shared" si="194"/>
        <v/>
      </c>
      <c r="DE191" s="650">
        <f t="shared" si="195"/>
        <v>0</v>
      </c>
      <c r="EG191" s="16">
        <f>IFERROR(VLOOKUP(B191,'SUBCATS INTERNAL USE'!A:D,3,0),10000)</f>
        <v>10000</v>
      </c>
      <c r="EH191" s="16">
        <f t="shared" si="196"/>
        <v>10000</v>
      </c>
      <c r="EI191" s="16">
        <f t="shared" si="197"/>
        <v>1</v>
      </c>
      <c r="EJ191" s="16">
        <f t="shared" si="247"/>
        <v>19</v>
      </c>
      <c r="EK191" s="16">
        <f>IFERROR(VLOOKUP(B191,'SUBCATS INTERNAL USE'!G:I,3,0), 10000)</f>
        <v>10000</v>
      </c>
      <c r="EN191" s="163">
        <f t="shared" si="198"/>
        <v>1</v>
      </c>
      <c r="EO191" s="163">
        <f t="shared" si="199"/>
        <v>1</v>
      </c>
      <c r="EP191" s="163">
        <f t="shared" si="200"/>
        <v>1</v>
      </c>
      <c r="EQ191" s="163">
        <f t="shared" si="201"/>
        <v>1</v>
      </c>
      <c r="ER191" s="163">
        <f t="shared" si="202"/>
        <v>1</v>
      </c>
      <c r="ES191" s="163">
        <f t="shared" si="203"/>
        <v>1</v>
      </c>
      <c r="ET191" s="163">
        <f t="shared" si="204"/>
        <v>1</v>
      </c>
      <c r="EU191" s="163">
        <f t="shared" si="205"/>
        <v>1</v>
      </c>
      <c r="EV191" s="163">
        <f t="shared" si="206"/>
        <v>0</v>
      </c>
      <c r="EW191" s="163">
        <f t="shared" si="207"/>
        <v>1</v>
      </c>
      <c r="EX191" s="163">
        <f t="shared" si="208"/>
        <v>1</v>
      </c>
      <c r="EY191" s="163">
        <f t="shared" si="209"/>
        <v>1</v>
      </c>
      <c r="EZ191" s="163">
        <f t="shared" si="210"/>
        <v>1</v>
      </c>
      <c r="FA191" s="163">
        <f t="shared" si="211"/>
        <v>1</v>
      </c>
      <c r="FB191" s="163">
        <f t="shared" si="212"/>
        <v>1</v>
      </c>
      <c r="FC191" s="163">
        <f t="shared" si="213"/>
        <v>14</v>
      </c>
      <c r="FD191" s="163">
        <f t="shared" si="214"/>
        <v>0</v>
      </c>
      <c r="FF191" s="16">
        <f t="shared" si="246"/>
        <v>0</v>
      </c>
      <c r="FG191" s="16" t="str">
        <f t="shared" si="252"/>
        <v>1</v>
      </c>
    </row>
    <row r="192" spans="1:163" s="52" customFormat="1" ht="11.25" customHeight="1">
      <c r="A192" s="1040">
        <v>178</v>
      </c>
      <c r="B192" s="490"/>
      <c r="C192" s="490" t="str">
        <f t="shared" si="181"/>
        <v/>
      </c>
      <c r="D192" s="490"/>
      <c r="E192" s="1040"/>
      <c r="F192" s="255"/>
      <c r="G192" s="1038"/>
      <c r="H192" s="1038"/>
      <c r="I192" s="1323"/>
      <c r="J192" s="24"/>
      <c r="K192" s="24"/>
      <c r="L192" s="24"/>
      <c r="M192" s="24"/>
      <c r="N192" s="24"/>
      <c r="O192" s="24"/>
      <c r="P192" s="101" t="str">
        <f t="shared" si="182"/>
        <v>MP</v>
      </c>
      <c r="Q192" s="493" t="str">
        <f t="shared" si="255"/>
        <v/>
      </c>
      <c r="R192" s="101"/>
      <c r="S192" s="257" t="e">
        <f t="shared" si="256"/>
        <v>#DIV/0!</v>
      </c>
      <c r="T192" s="1503">
        <f t="shared" si="253"/>
        <v>0</v>
      </c>
      <c r="U192" s="1477"/>
      <c r="V192" s="258"/>
      <c r="W192" s="102"/>
      <c r="X192" s="400">
        <f t="shared" si="215"/>
        <v>0</v>
      </c>
      <c r="Y192" s="913"/>
      <c r="Z192" s="299">
        <f t="shared" si="257"/>
        <v>0</v>
      </c>
      <c r="AA192" s="259">
        <f>ROUND(IFERROR(SUM($AI$6/$AI$7*Q192/O192)+('Inbound Freight New'!$A$3*CZ192/R192),0),2)</f>
        <v>0</v>
      </c>
      <c r="AB192" s="260">
        <f t="shared" si="183"/>
        <v>0</v>
      </c>
      <c r="AC192" s="259">
        <f t="shared" si="216"/>
        <v>0</v>
      </c>
      <c r="AD192" s="261"/>
      <c r="AE192" s="260">
        <f t="shared" si="184"/>
        <v>0</v>
      </c>
      <c r="AF192" s="262">
        <f t="shared" si="217"/>
        <v>0</v>
      </c>
      <c r="AG192" s="263">
        <f t="shared" si="185"/>
        <v>0</v>
      </c>
      <c r="AH192" s="316">
        <f t="shared" si="218"/>
        <v>0.02</v>
      </c>
      <c r="AI192" s="262">
        <f t="shared" si="219"/>
        <v>0</v>
      </c>
      <c r="AJ192" s="703">
        <f t="shared" si="220"/>
        <v>0</v>
      </c>
      <c r="AK192" s="1302">
        <f t="shared" si="221"/>
        <v>0</v>
      </c>
      <c r="AL192" s="703">
        <f t="shared" si="222"/>
        <v>0.02</v>
      </c>
      <c r="AM192" s="262">
        <f t="shared" si="258"/>
        <v>0</v>
      </c>
      <c r="AN192" s="102"/>
      <c r="AO192" s="102"/>
      <c r="AP192" s="264">
        <f t="shared" si="186"/>
        <v>0</v>
      </c>
      <c r="AQ192" s="265">
        <f t="shared" si="259"/>
        <v>0</v>
      </c>
      <c r="AR192" s="266">
        <f t="shared" si="223"/>
        <v>0</v>
      </c>
      <c r="AS192" s="265">
        <f t="shared" si="260"/>
        <v>0</v>
      </c>
      <c r="AT192" s="267">
        <f t="shared" si="187"/>
        <v>0</v>
      </c>
      <c r="AU192" s="268"/>
      <c r="AV192" s="267"/>
      <c r="AW192" s="24"/>
      <c r="AX192" s="24"/>
      <c r="AY192" s="487"/>
      <c r="AZ192" s="270"/>
      <c r="BA192" s="256"/>
      <c r="BB192" s="256"/>
      <c r="BC192" s="256"/>
      <c r="BD192" s="256"/>
      <c r="BE192" s="490"/>
      <c r="BF192" s="490" t="str">
        <f t="shared" si="254"/>
        <v/>
      </c>
      <c r="BG192" s="493" t="str">
        <f t="shared" si="188"/>
        <v/>
      </c>
      <c r="BH192" s="490"/>
      <c r="BI192" s="490"/>
      <c r="BJ192" s="490"/>
      <c r="BK192" s="490"/>
      <c r="BL192" s="490"/>
      <c r="BM192" s="490"/>
      <c r="BN192" s="319"/>
      <c r="BO192" s="319"/>
      <c r="BP192" s="319"/>
      <c r="BQ192" s="319" t="str">
        <f t="shared" si="189"/>
        <v/>
      </c>
      <c r="BR192" s="439" t="str">
        <f t="shared" si="224"/>
        <v/>
      </c>
      <c r="BS192" s="439" t="str">
        <f t="shared" si="225"/>
        <v/>
      </c>
      <c r="BT192" s="439" t="str">
        <f t="shared" si="226"/>
        <v/>
      </c>
      <c r="BU192" s="440" t="str">
        <f t="shared" si="248"/>
        <v/>
      </c>
      <c r="BV192" s="440" t="str">
        <f t="shared" si="249"/>
        <v/>
      </c>
      <c r="BW192" s="440" t="str">
        <f t="shared" si="250"/>
        <v/>
      </c>
      <c r="BX192" s="440" t="str">
        <f t="shared" si="251"/>
        <v/>
      </c>
      <c r="BY192" s="440" t="str">
        <f t="shared" si="190"/>
        <v/>
      </c>
      <c r="BZ192" s="440" t="str">
        <f t="shared" si="191"/>
        <v/>
      </c>
      <c r="CA192" s="440" t="str">
        <f t="shared" si="192"/>
        <v/>
      </c>
      <c r="CB192" s="663" t="str">
        <f t="shared" si="227"/>
        <v/>
      </c>
      <c r="CC192" s="663" t="str">
        <f t="shared" si="228"/>
        <v/>
      </c>
      <c r="CD192" s="663" t="str">
        <f t="shared" si="229"/>
        <v/>
      </c>
      <c r="CE192" s="663" t="str">
        <f t="shared" si="230"/>
        <v/>
      </c>
      <c r="CF192" s="663" t="str">
        <f t="shared" si="231"/>
        <v/>
      </c>
      <c r="CG192" s="439" t="str">
        <f t="shared" si="232"/>
        <v/>
      </c>
      <c r="CH192" s="440"/>
      <c r="CI192" s="440"/>
      <c r="CJ192" s="440"/>
      <c r="CK192" s="440"/>
      <c r="CL192" s="440"/>
      <c r="CM192" s="440"/>
      <c r="CN192" s="729" t="str">
        <f t="shared" si="233"/>
        <v/>
      </c>
      <c r="CO192" s="729" t="str">
        <f t="shared" si="234"/>
        <v/>
      </c>
      <c r="CP192" s="729" t="str">
        <f t="shared" si="235"/>
        <v/>
      </c>
      <c r="CQ192" s="729" t="str">
        <f t="shared" si="236"/>
        <v/>
      </c>
      <c r="CR192" s="729" t="str">
        <f t="shared" si="237"/>
        <v/>
      </c>
      <c r="CS192" s="729" t="str">
        <f t="shared" si="238"/>
        <v/>
      </c>
      <c r="CT192" s="729" t="str">
        <f t="shared" si="239"/>
        <v/>
      </c>
      <c r="CU192" s="729" t="str">
        <f t="shared" si="240"/>
        <v/>
      </c>
      <c r="CV192" s="729" t="str">
        <f t="shared" si="241"/>
        <v/>
      </c>
      <c r="CW192" s="16" t="str">
        <f t="shared" si="242"/>
        <v/>
      </c>
      <c r="CX192" s="16" t="str">
        <f t="shared" si="243"/>
        <v/>
      </c>
      <c r="CY192" s="16" t="str">
        <f t="shared" si="244"/>
        <v/>
      </c>
      <c r="CZ192" s="650">
        <f t="shared" si="245"/>
        <v>0</v>
      </c>
      <c r="DB192" s="652"/>
      <c r="DC192" s="655">
        <f t="shared" si="193"/>
        <v>0</v>
      </c>
      <c r="DD192" s="654" t="str">
        <f t="shared" si="194"/>
        <v/>
      </c>
      <c r="DE192" s="650">
        <f t="shared" si="195"/>
        <v>0</v>
      </c>
      <c r="EG192" s="16">
        <f>IFERROR(VLOOKUP(B192,'SUBCATS INTERNAL USE'!A:D,3,0),10000)</f>
        <v>10000</v>
      </c>
      <c r="EH192" s="16">
        <f t="shared" si="196"/>
        <v>10000</v>
      </c>
      <c r="EI192" s="16">
        <f t="shared" si="197"/>
        <v>1</v>
      </c>
      <c r="EJ192" s="16">
        <f t="shared" si="247"/>
        <v>19</v>
      </c>
      <c r="EK192" s="16">
        <f>IFERROR(VLOOKUP(B192,'SUBCATS INTERNAL USE'!G:I,3,0), 10000)</f>
        <v>10000</v>
      </c>
      <c r="EN192" s="163">
        <f t="shared" si="198"/>
        <v>1</v>
      </c>
      <c r="EO192" s="163">
        <f t="shared" si="199"/>
        <v>1</v>
      </c>
      <c r="EP192" s="163">
        <f t="shared" si="200"/>
        <v>1</v>
      </c>
      <c r="EQ192" s="163">
        <f t="shared" si="201"/>
        <v>1</v>
      </c>
      <c r="ER192" s="163">
        <f t="shared" si="202"/>
        <v>1</v>
      </c>
      <c r="ES192" s="163">
        <f t="shared" si="203"/>
        <v>1</v>
      </c>
      <c r="ET192" s="163">
        <f t="shared" si="204"/>
        <v>1</v>
      </c>
      <c r="EU192" s="163">
        <f t="shared" si="205"/>
        <v>1</v>
      </c>
      <c r="EV192" s="163">
        <f t="shared" si="206"/>
        <v>0</v>
      </c>
      <c r="EW192" s="163">
        <f t="shared" si="207"/>
        <v>1</v>
      </c>
      <c r="EX192" s="163">
        <f t="shared" si="208"/>
        <v>1</v>
      </c>
      <c r="EY192" s="163">
        <f t="shared" si="209"/>
        <v>1</v>
      </c>
      <c r="EZ192" s="163">
        <f t="shared" si="210"/>
        <v>1</v>
      </c>
      <c r="FA192" s="163">
        <f t="shared" si="211"/>
        <v>1</v>
      </c>
      <c r="FB192" s="163">
        <f t="shared" si="212"/>
        <v>1</v>
      </c>
      <c r="FC192" s="163">
        <f t="shared" si="213"/>
        <v>14</v>
      </c>
      <c r="FD192" s="163">
        <f t="shared" si="214"/>
        <v>0</v>
      </c>
      <c r="FF192" s="16">
        <f t="shared" si="246"/>
        <v>0</v>
      </c>
      <c r="FG192" s="16" t="str">
        <f t="shared" si="252"/>
        <v>1</v>
      </c>
    </row>
    <row r="193" spans="1:163" s="52" customFormat="1" ht="11.25" customHeight="1">
      <c r="A193" s="1040">
        <v>179</v>
      </c>
      <c r="B193" s="490"/>
      <c r="C193" s="490" t="str">
        <f t="shared" si="181"/>
        <v/>
      </c>
      <c r="D193" s="490"/>
      <c r="E193" s="1040"/>
      <c r="F193" s="255"/>
      <c r="G193" s="1038"/>
      <c r="H193" s="1038"/>
      <c r="I193" s="1323"/>
      <c r="J193" s="24"/>
      <c r="K193" s="24"/>
      <c r="L193" s="24"/>
      <c r="M193" s="24"/>
      <c r="N193" s="24"/>
      <c r="O193" s="24"/>
      <c r="P193" s="101" t="str">
        <f t="shared" si="182"/>
        <v>MP</v>
      </c>
      <c r="Q193" s="493" t="str">
        <f t="shared" si="255"/>
        <v/>
      </c>
      <c r="R193" s="101"/>
      <c r="S193" s="257" t="e">
        <f t="shared" si="256"/>
        <v>#DIV/0!</v>
      </c>
      <c r="T193" s="1503">
        <f t="shared" si="253"/>
        <v>0</v>
      </c>
      <c r="U193" s="1477"/>
      <c r="V193" s="258"/>
      <c r="W193" s="102"/>
      <c r="X193" s="400">
        <f t="shared" si="215"/>
        <v>0</v>
      </c>
      <c r="Y193" s="913"/>
      <c r="Z193" s="299">
        <f t="shared" si="257"/>
        <v>0</v>
      </c>
      <c r="AA193" s="259">
        <f>ROUND(IFERROR(SUM($AI$6/$AI$7*Q193/O193)+('Inbound Freight New'!$A$3*CZ193/R193),0),2)</f>
        <v>0</v>
      </c>
      <c r="AB193" s="260">
        <f t="shared" si="183"/>
        <v>0</v>
      </c>
      <c r="AC193" s="259">
        <f t="shared" si="216"/>
        <v>0</v>
      </c>
      <c r="AD193" s="261"/>
      <c r="AE193" s="260">
        <f t="shared" si="184"/>
        <v>0</v>
      </c>
      <c r="AF193" s="262">
        <f t="shared" si="217"/>
        <v>0</v>
      </c>
      <c r="AG193" s="263">
        <f t="shared" si="185"/>
        <v>0</v>
      </c>
      <c r="AH193" s="316">
        <f t="shared" si="218"/>
        <v>0.02</v>
      </c>
      <c r="AI193" s="262">
        <f t="shared" si="219"/>
        <v>0</v>
      </c>
      <c r="AJ193" s="703">
        <f t="shared" si="220"/>
        <v>0</v>
      </c>
      <c r="AK193" s="1302">
        <f t="shared" si="221"/>
        <v>0</v>
      </c>
      <c r="AL193" s="703">
        <f t="shared" si="222"/>
        <v>0.02</v>
      </c>
      <c r="AM193" s="262">
        <f t="shared" si="258"/>
        <v>0</v>
      </c>
      <c r="AN193" s="102"/>
      <c r="AO193" s="102"/>
      <c r="AP193" s="264">
        <f t="shared" si="186"/>
        <v>0</v>
      </c>
      <c r="AQ193" s="265">
        <f t="shared" si="259"/>
        <v>0</v>
      </c>
      <c r="AR193" s="266">
        <f t="shared" si="223"/>
        <v>0</v>
      </c>
      <c r="AS193" s="265">
        <f t="shared" si="260"/>
        <v>0</v>
      </c>
      <c r="AT193" s="267">
        <f t="shared" si="187"/>
        <v>0</v>
      </c>
      <c r="AU193" s="268"/>
      <c r="AV193" s="267"/>
      <c r="AW193" s="24"/>
      <c r="AX193" s="24"/>
      <c r="AY193" s="487"/>
      <c r="AZ193" s="270"/>
      <c r="BA193" s="256"/>
      <c r="BB193" s="256"/>
      <c r="BC193" s="256"/>
      <c r="BD193" s="256"/>
      <c r="BE193" s="490"/>
      <c r="BF193" s="490" t="str">
        <f t="shared" si="254"/>
        <v/>
      </c>
      <c r="BG193" s="493" t="str">
        <f t="shared" si="188"/>
        <v/>
      </c>
      <c r="BH193" s="490"/>
      <c r="BI193" s="490"/>
      <c r="BJ193" s="490"/>
      <c r="BK193" s="490"/>
      <c r="BL193" s="490"/>
      <c r="BM193" s="490"/>
      <c r="BN193" s="319"/>
      <c r="BO193" s="319"/>
      <c r="BP193" s="319"/>
      <c r="BQ193" s="319" t="str">
        <f t="shared" si="189"/>
        <v/>
      </c>
      <c r="BR193" s="439" t="str">
        <f t="shared" si="224"/>
        <v/>
      </c>
      <c r="BS193" s="439" t="str">
        <f t="shared" si="225"/>
        <v/>
      </c>
      <c r="BT193" s="439" t="str">
        <f t="shared" si="226"/>
        <v/>
      </c>
      <c r="BU193" s="440" t="str">
        <f t="shared" si="248"/>
        <v/>
      </c>
      <c r="BV193" s="440" t="str">
        <f t="shared" si="249"/>
        <v/>
      </c>
      <c r="BW193" s="440" t="str">
        <f t="shared" si="250"/>
        <v/>
      </c>
      <c r="BX193" s="440" t="str">
        <f t="shared" si="251"/>
        <v/>
      </c>
      <c r="BY193" s="440" t="str">
        <f t="shared" si="190"/>
        <v/>
      </c>
      <c r="BZ193" s="440" t="str">
        <f t="shared" si="191"/>
        <v/>
      </c>
      <c r="CA193" s="440" t="str">
        <f t="shared" si="192"/>
        <v/>
      </c>
      <c r="CB193" s="663" t="str">
        <f t="shared" si="227"/>
        <v/>
      </c>
      <c r="CC193" s="663" t="str">
        <f t="shared" si="228"/>
        <v/>
      </c>
      <c r="CD193" s="663" t="str">
        <f t="shared" si="229"/>
        <v/>
      </c>
      <c r="CE193" s="663" t="str">
        <f t="shared" si="230"/>
        <v/>
      </c>
      <c r="CF193" s="663" t="str">
        <f t="shared" si="231"/>
        <v/>
      </c>
      <c r="CG193" s="439" t="str">
        <f t="shared" si="232"/>
        <v/>
      </c>
      <c r="CH193" s="440"/>
      <c r="CI193" s="440"/>
      <c r="CJ193" s="440"/>
      <c r="CK193" s="440"/>
      <c r="CL193" s="440"/>
      <c r="CM193" s="440"/>
      <c r="CN193" s="729" t="str">
        <f t="shared" si="233"/>
        <v/>
      </c>
      <c r="CO193" s="729" t="str">
        <f t="shared" si="234"/>
        <v/>
      </c>
      <c r="CP193" s="729" t="str">
        <f t="shared" si="235"/>
        <v/>
      </c>
      <c r="CQ193" s="729" t="str">
        <f t="shared" si="236"/>
        <v/>
      </c>
      <c r="CR193" s="729" t="str">
        <f t="shared" si="237"/>
        <v/>
      </c>
      <c r="CS193" s="729" t="str">
        <f t="shared" si="238"/>
        <v/>
      </c>
      <c r="CT193" s="729" t="str">
        <f t="shared" si="239"/>
        <v/>
      </c>
      <c r="CU193" s="729" t="str">
        <f t="shared" si="240"/>
        <v/>
      </c>
      <c r="CV193" s="729" t="str">
        <f t="shared" si="241"/>
        <v/>
      </c>
      <c r="CW193" s="16" t="str">
        <f t="shared" si="242"/>
        <v/>
      </c>
      <c r="CX193" s="16" t="str">
        <f t="shared" si="243"/>
        <v/>
      </c>
      <c r="CY193" s="16" t="str">
        <f t="shared" si="244"/>
        <v/>
      </c>
      <c r="CZ193" s="650">
        <f t="shared" si="245"/>
        <v>0</v>
      </c>
      <c r="DB193" s="652"/>
      <c r="DC193" s="655">
        <f t="shared" si="193"/>
        <v>0</v>
      </c>
      <c r="DD193" s="654" t="str">
        <f t="shared" si="194"/>
        <v/>
      </c>
      <c r="DE193" s="650">
        <f t="shared" si="195"/>
        <v>0</v>
      </c>
      <c r="EG193" s="16">
        <f>IFERROR(VLOOKUP(B193,'SUBCATS INTERNAL USE'!A:D,3,0),10000)</f>
        <v>10000</v>
      </c>
      <c r="EH193" s="16">
        <f t="shared" si="196"/>
        <v>10000</v>
      </c>
      <c r="EI193" s="16">
        <f t="shared" si="197"/>
        <v>1</v>
      </c>
      <c r="EJ193" s="16">
        <f t="shared" si="247"/>
        <v>19</v>
      </c>
      <c r="EK193" s="16">
        <f>IFERROR(VLOOKUP(B193,'SUBCATS INTERNAL USE'!G:I,3,0), 10000)</f>
        <v>10000</v>
      </c>
      <c r="EN193" s="163">
        <f t="shared" si="198"/>
        <v>1</v>
      </c>
      <c r="EO193" s="163">
        <f t="shared" si="199"/>
        <v>1</v>
      </c>
      <c r="EP193" s="163">
        <f t="shared" si="200"/>
        <v>1</v>
      </c>
      <c r="EQ193" s="163">
        <f t="shared" si="201"/>
        <v>1</v>
      </c>
      <c r="ER193" s="163">
        <f t="shared" si="202"/>
        <v>1</v>
      </c>
      <c r="ES193" s="163">
        <f t="shared" si="203"/>
        <v>1</v>
      </c>
      <c r="ET193" s="163">
        <f t="shared" si="204"/>
        <v>1</v>
      </c>
      <c r="EU193" s="163">
        <f t="shared" si="205"/>
        <v>1</v>
      </c>
      <c r="EV193" s="163">
        <f t="shared" si="206"/>
        <v>0</v>
      </c>
      <c r="EW193" s="163">
        <f t="shared" si="207"/>
        <v>1</v>
      </c>
      <c r="EX193" s="163">
        <f t="shared" si="208"/>
        <v>1</v>
      </c>
      <c r="EY193" s="163">
        <f t="shared" si="209"/>
        <v>1</v>
      </c>
      <c r="EZ193" s="163">
        <f t="shared" si="210"/>
        <v>1</v>
      </c>
      <c r="FA193" s="163">
        <f t="shared" si="211"/>
        <v>1</v>
      </c>
      <c r="FB193" s="163">
        <f t="shared" si="212"/>
        <v>1</v>
      </c>
      <c r="FC193" s="163">
        <f t="shared" si="213"/>
        <v>14</v>
      </c>
      <c r="FD193" s="163">
        <f t="shared" si="214"/>
        <v>0</v>
      </c>
      <c r="FF193" s="16">
        <f t="shared" si="246"/>
        <v>0</v>
      </c>
      <c r="FG193" s="16" t="str">
        <f t="shared" si="252"/>
        <v>1</v>
      </c>
    </row>
    <row r="194" spans="1:163" s="52" customFormat="1" ht="11.25" customHeight="1">
      <c r="A194" s="1040">
        <v>180</v>
      </c>
      <c r="B194" s="490"/>
      <c r="C194" s="490" t="str">
        <f t="shared" si="181"/>
        <v/>
      </c>
      <c r="D194" s="490"/>
      <c r="E194" s="1040"/>
      <c r="F194" s="255"/>
      <c r="G194" s="1038"/>
      <c r="H194" s="1038"/>
      <c r="I194" s="1323"/>
      <c r="J194" s="24"/>
      <c r="K194" s="24"/>
      <c r="L194" s="24"/>
      <c r="M194" s="24"/>
      <c r="N194" s="24"/>
      <c r="O194" s="24"/>
      <c r="P194" s="101" t="str">
        <f t="shared" si="182"/>
        <v>MP</v>
      </c>
      <c r="Q194" s="493" t="str">
        <f t="shared" si="255"/>
        <v/>
      </c>
      <c r="R194" s="101"/>
      <c r="S194" s="257" t="e">
        <f t="shared" si="256"/>
        <v>#DIV/0!</v>
      </c>
      <c r="T194" s="1503">
        <f t="shared" si="253"/>
        <v>0</v>
      </c>
      <c r="U194" s="1477"/>
      <c r="V194" s="258"/>
      <c r="W194" s="102"/>
      <c r="X194" s="400">
        <f t="shared" si="215"/>
        <v>0</v>
      </c>
      <c r="Y194" s="913"/>
      <c r="Z194" s="299">
        <f t="shared" si="257"/>
        <v>0</v>
      </c>
      <c r="AA194" s="259">
        <f>ROUND(IFERROR(SUM($AI$6/$AI$7*Q194/O194)+('Inbound Freight New'!$A$3*CZ194/R194),0),2)</f>
        <v>0</v>
      </c>
      <c r="AB194" s="260">
        <f t="shared" si="183"/>
        <v>0</v>
      </c>
      <c r="AC194" s="259">
        <f t="shared" si="216"/>
        <v>0</v>
      </c>
      <c r="AD194" s="261"/>
      <c r="AE194" s="260">
        <f t="shared" si="184"/>
        <v>0</v>
      </c>
      <c r="AF194" s="262">
        <f t="shared" si="217"/>
        <v>0</v>
      </c>
      <c r="AG194" s="263">
        <f t="shared" si="185"/>
        <v>0</v>
      </c>
      <c r="AH194" s="316">
        <f t="shared" si="218"/>
        <v>0.02</v>
      </c>
      <c r="AI194" s="262">
        <f t="shared" si="219"/>
        <v>0</v>
      </c>
      <c r="AJ194" s="703">
        <f t="shared" si="220"/>
        <v>0</v>
      </c>
      <c r="AK194" s="1302">
        <f t="shared" si="221"/>
        <v>0</v>
      </c>
      <c r="AL194" s="703">
        <f t="shared" si="222"/>
        <v>0.02</v>
      </c>
      <c r="AM194" s="262">
        <f t="shared" si="258"/>
        <v>0</v>
      </c>
      <c r="AN194" s="102"/>
      <c r="AO194" s="102"/>
      <c r="AP194" s="264">
        <f t="shared" si="186"/>
        <v>0</v>
      </c>
      <c r="AQ194" s="265">
        <f t="shared" si="259"/>
        <v>0</v>
      </c>
      <c r="AR194" s="266">
        <f t="shared" si="223"/>
        <v>0</v>
      </c>
      <c r="AS194" s="265">
        <f t="shared" si="260"/>
        <v>0</v>
      </c>
      <c r="AT194" s="267">
        <f t="shared" si="187"/>
        <v>0</v>
      </c>
      <c r="AU194" s="268"/>
      <c r="AV194" s="267"/>
      <c r="AW194" s="24"/>
      <c r="AX194" s="24"/>
      <c r="AY194" s="487"/>
      <c r="AZ194" s="270"/>
      <c r="BA194" s="256"/>
      <c r="BB194" s="256"/>
      <c r="BC194" s="256"/>
      <c r="BD194" s="256"/>
      <c r="BE194" s="490"/>
      <c r="BF194" s="490" t="str">
        <f t="shared" si="254"/>
        <v/>
      </c>
      <c r="BG194" s="493" t="str">
        <f t="shared" si="188"/>
        <v/>
      </c>
      <c r="BH194" s="490"/>
      <c r="BI194" s="490"/>
      <c r="BJ194" s="490"/>
      <c r="BK194" s="490"/>
      <c r="BL194" s="490"/>
      <c r="BM194" s="490"/>
      <c r="BN194" s="319"/>
      <c r="BO194" s="319"/>
      <c r="BP194" s="319"/>
      <c r="BQ194" s="319" t="str">
        <f t="shared" si="189"/>
        <v/>
      </c>
      <c r="BR194" s="439" t="str">
        <f t="shared" si="224"/>
        <v/>
      </c>
      <c r="BS194" s="439" t="str">
        <f t="shared" si="225"/>
        <v/>
      </c>
      <c r="BT194" s="439" t="str">
        <f t="shared" si="226"/>
        <v/>
      </c>
      <c r="BU194" s="440" t="str">
        <f t="shared" si="248"/>
        <v/>
      </c>
      <c r="BV194" s="440" t="str">
        <f t="shared" si="249"/>
        <v/>
      </c>
      <c r="BW194" s="440" t="str">
        <f t="shared" si="250"/>
        <v/>
      </c>
      <c r="BX194" s="440" t="str">
        <f t="shared" si="251"/>
        <v/>
      </c>
      <c r="BY194" s="440" t="str">
        <f t="shared" si="190"/>
        <v/>
      </c>
      <c r="BZ194" s="440" t="str">
        <f t="shared" si="191"/>
        <v/>
      </c>
      <c r="CA194" s="440" t="str">
        <f t="shared" si="192"/>
        <v/>
      </c>
      <c r="CB194" s="663" t="str">
        <f t="shared" si="227"/>
        <v/>
      </c>
      <c r="CC194" s="663" t="str">
        <f t="shared" si="228"/>
        <v/>
      </c>
      <c r="CD194" s="663" t="str">
        <f t="shared" si="229"/>
        <v/>
      </c>
      <c r="CE194" s="663" t="str">
        <f t="shared" si="230"/>
        <v/>
      </c>
      <c r="CF194" s="663" t="str">
        <f t="shared" si="231"/>
        <v/>
      </c>
      <c r="CG194" s="439" t="str">
        <f t="shared" si="232"/>
        <v/>
      </c>
      <c r="CH194" s="440"/>
      <c r="CI194" s="440"/>
      <c r="CJ194" s="440"/>
      <c r="CK194" s="440"/>
      <c r="CL194" s="440"/>
      <c r="CM194" s="440"/>
      <c r="CN194" s="729" t="str">
        <f t="shared" si="233"/>
        <v/>
      </c>
      <c r="CO194" s="729" t="str">
        <f t="shared" si="234"/>
        <v/>
      </c>
      <c r="CP194" s="729" t="str">
        <f t="shared" si="235"/>
        <v/>
      </c>
      <c r="CQ194" s="729" t="str">
        <f t="shared" si="236"/>
        <v/>
      </c>
      <c r="CR194" s="729" t="str">
        <f t="shared" si="237"/>
        <v/>
      </c>
      <c r="CS194" s="729" t="str">
        <f t="shared" si="238"/>
        <v/>
      </c>
      <c r="CT194" s="729" t="str">
        <f t="shared" si="239"/>
        <v/>
      </c>
      <c r="CU194" s="729" t="str">
        <f t="shared" si="240"/>
        <v/>
      </c>
      <c r="CV194" s="729" t="str">
        <f t="shared" si="241"/>
        <v/>
      </c>
      <c r="CW194" s="16" t="str">
        <f t="shared" si="242"/>
        <v/>
      </c>
      <c r="CX194" s="16" t="str">
        <f t="shared" si="243"/>
        <v/>
      </c>
      <c r="CY194" s="16" t="str">
        <f t="shared" si="244"/>
        <v/>
      </c>
      <c r="CZ194" s="650">
        <f t="shared" si="245"/>
        <v>0</v>
      </c>
      <c r="DB194" s="652"/>
      <c r="DC194" s="655">
        <f t="shared" si="193"/>
        <v>0</v>
      </c>
      <c r="DD194" s="654" t="str">
        <f t="shared" si="194"/>
        <v/>
      </c>
      <c r="DE194" s="650">
        <f t="shared" si="195"/>
        <v>0</v>
      </c>
      <c r="EG194" s="16">
        <f>IFERROR(VLOOKUP(B194,'SUBCATS INTERNAL USE'!A:D,3,0),10000)</f>
        <v>10000</v>
      </c>
      <c r="EH194" s="16">
        <f t="shared" si="196"/>
        <v>10000</v>
      </c>
      <c r="EI194" s="16">
        <f t="shared" si="197"/>
        <v>1</v>
      </c>
      <c r="EJ194" s="16">
        <f t="shared" si="247"/>
        <v>19</v>
      </c>
      <c r="EK194" s="16">
        <f>IFERROR(VLOOKUP(B194,'SUBCATS INTERNAL USE'!G:I,3,0), 10000)</f>
        <v>10000</v>
      </c>
      <c r="EN194" s="163">
        <f t="shared" si="198"/>
        <v>1</v>
      </c>
      <c r="EO194" s="163">
        <f t="shared" si="199"/>
        <v>1</v>
      </c>
      <c r="EP194" s="163">
        <f t="shared" si="200"/>
        <v>1</v>
      </c>
      <c r="EQ194" s="163">
        <f t="shared" si="201"/>
        <v>1</v>
      </c>
      <c r="ER194" s="163">
        <f t="shared" si="202"/>
        <v>1</v>
      </c>
      <c r="ES194" s="163">
        <f t="shared" si="203"/>
        <v>1</v>
      </c>
      <c r="ET194" s="163">
        <f t="shared" si="204"/>
        <v>1</v>
      </c>
      <c r="EU194" s="163">
        <f t="shared" si="205"/>
        <v>1</v>
      </c>
      <c r="EV194" s="163">
        <f t="shared" si="206"/>
        <v>0</v>
      </c>
      <c r="EW194" s="163">
        <f t="shared" si="207"/>
        <v>1</v>
      </c>
      <c r="EX194" s="163">
        <f t="shared" si="208"/>
        <v>1</v>
      </c>
      <c r="EY194" s="163">
        <f t="shared" si="209"/>
        <v>1</v>
      </c>
      <c r="EZ194" s="163">
        <f t="shared" si="210"/>
        <v>1</v>
      </c>
      <c r="FA194" s="163">
        <f t="shared" si="211"/>
        <v>1</v>
      </c>
      <c r="FB194" s="163">
        <f t="shared" si="212"/>
        <v>1</v>
      </c>
      <c r="FC194" s="163">
        <f t="shared" si="213"/>
        <v>14</v>
      </c>
      <c r="FD194" s="163">
        <f t="shared" si="214"/>
        <v>0</v>
      </c>
      <c r="FF194" s="16">
        <f t="shared" si="246"/>
        <v>0</v>
      </c>
      <c r="FG194" s="16" t="str">
        <f t="shared" si="252"/>
        <v>1</v>
      </c>
    </row>
    <row r="195" spans="1:163" s="52" customFormat="1" ht="11.25" customHeight="1">
      <c r="A195" s="1040">
        <v>181</v>
      </c>
      <c r="B195" s="490"/>
      <c r="C195" s="490" t="str">
        <f t="shared" si="181"/>
        <v/>
      </c>
      <c r="D195" s="490"/>
      <c r="E195" s="1040"/>
      <c r="F195" s="255"/>
      <c r="G195" s="1038"/>
      <c r="H195" s="1038"/>
      <c r="I195" s="1323"/>
      <c r="J195" s="24"/>
      <c r="K195" s="24"/>
      <c r="L195" s="24"/>
      <c r="M195" s="24"/>
      <c r="N195" s="24"/>
      <c r="O195" s="24"/>
      <c r="P195" s="101" t="str">
        <f t="shared" si="182"/>
        <v>MP</v>
      </c>
      <c r="Q195" s="493" t="str">
        <f t="shared" si="255"/>
        <v/>
      </c>
      <c r="R195" s="101"/>
      <c r="S195" s="257" t="e">
        <f t="shared" si="256"/>
        <v>#DIV/0!</v>
      </c>
      <c r="T195" s="1503">
        <f t="shared" si="253"/>
        <v>0</v>
      </c>
      <c r="U195" s="1477"/>
      <c r="V195" s="258"/>
      <c r="W195" s="102"/>
      <c r="X195" s="400">
        <f t="shared" si="215"/>
        <v>0</v>
      </c>
      <c r="Y195" s="913"/>
      <c r="Z195" s="299">
        <f t="shared" si="257"/>
        <v>0</v>
      </c>
      <c r="AA195" s="259">
        <f>ROUND(IFERROR(SUM($AI$6/$AI$7*Q195/O195)+('Inbound Freight New'!$A$3*CZ195/R195),0),2)</f>
        <v>0</v>
      </c>
      <c r="AB195" s="260">
        <f t="shared" si="183"/>
        <v>0</v>
      </c>
      <c r="AC195" s="259">
        <f t="shared" si="216"/>
        <v>0</v>
      </c>
      <c r="AD195" s="261"/>
      <c r="AE195" s="260">
        <f t="shared" si="184"/>
        <v>0</v>
      </c>
      <c r="AF195" s="262">
        <f t="shared" si="217"/>
        <v>0</v>
      </c>
      <c r="AG195" s="263">
        <f t="shared" si="185"/>
        <v>0</v>
      </c>
      <c r="AH195" s="316">
        <f t="shared" si="218"/>
        <v>0.02</v>
      </c>
      <c r="AI195" s="262">
        <f t="shared" si="219"/>
        <v>0</v>
      </c>
      <c r="AJ195" s="703">
        <f t="shared" si="220"/>
        <v>0</v>
      </c>
      <c r="AK195" s="1302">
        <f t="shared" si="221"/>
        <v>0</v>
      </c>
      <c r="AL195" s="703">
        <f t="shared" si="222"/>
        <v>0.02</v>
      </c>
      <c r="AM195" s="262">
        <f t="shared" si="258"/>
        <v>0</v>
      </c>
      <c r="AN195" s="102"/>
      <c r="AO195" s="102"/>
      <c r="AP195" s="264">
        <f t="shared" si="186"/>
        <v>0</v>
      </c>
      <c r="AQ195" s="265">
        <f t="shared" si="259"/>
        <v>0</v>
      </c>
      <c r="AR195" s="266">
        <f t="shared" si="223"/>
        <v>0</v>
      </c>
      <c r="AS195" s="265">
        <f t="shared" si="260"/>
        <v>0</v>
      </c>
      <c r="AT195" s="267">
        <f t="shared" si="187"/>
        <v>0</v>
      </c>
      <c r="AU195" s="268"/>
      <c r="AV195" s="267"/>
      <c r="AW195" s="24"/>
      <c r="AX195" s="24"/>
      <c r="AY195" s="487"/>
      <c r="AZ195" s="270"/>
      <c r="BA195" s="256"/>
      <c r="BB195" s="256"/>
      <c r="BC195" s="256"/>
      <c r="BD195" s="256"/>
      <c r="BE195" s="490"/>
      <c r="BF195" s="490" t="str">
        <f t="shared" si="254"/>
        <v/>
      </c>
      <c r="BG195" s="493" t="str">
        <f t="shared" si="188"/>
        <v/>
      </c>
      <c r="BH195" s="490"/>
      <c r="BI195" s="490"/>
      <c r="BJ195" s="490"/>
      <c r="BK195" s="490"/>
      <c r="BL195" s="490"/>
      <c r="BM195" s="490"/>
      <c r="BN195" s="319"/>
      <c r="BO195" s="319"/>
      <c r="BP195" s="319"/>
      <c r="BQ195" s="319" t="str">
        <f t="shared" si="189"/>
        <v/>
      </c>
      <c r="BR195" s="439" t="str">
        <f t="shared" si="224"/>
        <v/>
      </c>
      <c r="BS195" s="439" t="str">
        <f t="shared" si="225"/>
        <v/>
      </c>
      <c r="BT195" s="439" t="str">
        <f t="shared" si="226"/>
        <v/>
      </c>
      <c r="BU195" s="440" t="str">
        <f t="shared" si="248"/>
        <v/>
      </c>
      <c r="BV195" s="440" t="str">
        <f t="shared" si="249"/>
        <v/>
      </c>
      <c r="BW195" s="440" t="str">
        <f t="shared" si="250"/>
        <v/>
      </c>
      <c r="BX195" s="440" t="str">
        <f t="shared" si="251"/>
        <v/>
      </c>
      <c r="BY195" s="440" t="str">
        <f t="shared" si="190"/>
        <v/>
      </c>
      <c r="BZ195" s="440" t="str">
        <f t="shared" si="191"/>
        <v/>
      </c>
      <c r="CA195" s="440" t="str">
        <f t="shared" si="192"/>
        <v/>
      </c>
      <c r="CB195" s="663" t="str">
        <f t="shared" si="227"/>
        <v/>
      </c>
      <c r="CC195" s="663" t="str">
        <f t="shared" si="228"/>
        <v/>
      </c>
      <c r="CD195" s="663" t="str">
        <f t="shared" si="229"/>
        <v/>
      </c>
      <c r="CE195" s="663" t="str">
        <f t="shared" si="230"/>
        <v/>
      </c>
      <c r="CF195" s="663" t="str">
        <f t="shared" si="231"/>
        <v/>
      </c>
      <c r="CG195" s="439" t="str">
        <f t="shared" si="232"/>
        <v/>
      </c>
      <c r="CH195" s="440"/>
      <c r="CI195" s="440"/>
      <c r="CJ195" s="440"/>
      <c r="CK195" s="440"/>
      <c r="CL195" s="440"/>
      <c r="CM195" s="440"/>
      <c r="CN195" s="729" t="str">
        <f t="shared" si="233"/>
        <v/>
      </c>
      <c r="CO195" s="729" t="str">
        <f t="shared" si="234"/>
        <v/>
      </c>
      <c r="CP195" s="729" t="str">
        <f t="shared" si="235"/>
        <v/>
      </c>
      <c r="CQ195" s="729" t="str">
        <f t="shared" si="236"/>
        <v/>
      </c>
      <c r="CR195" s="729" t="str">
        <f t="shared" si="237"/>
        <v/>
      </c>
      <c r="CS195" s="729" t="str">
        <f t="shared" si="238"/>
        <v/>
      </c>
      <c r="CT195" s="729" t="str">
        <f t="shared" si="239"/>
        <v/>
      </c>
      <c r="CU195" s="729" t="str">
        <f t="shared" si="240"/>
        <v/>
      </c>
      <c r="CV195" s="729" t="str">
        <f t="shared" si="241"/>
        <v/>
      </c>
      <c r="CW195" s="16" t="str">
        <f t="shared" si="242"/>
        <v/>
      </c>
      <c r="CX195" s="16" t="str">
        <f t="shared" si="243"/>
        <v/>
      </c>
      <c r="CY195" s="16" t="str">
        <f t="shared" si="244"/>
        <v/>
      </c>
      <c r="CZ195" s="650">
        <f t="shared" si="245"/>
        <v>0</v>
      </c>
      <c r="DB195" s="652"/>
      <c r="DC195" s="655">
        <f t="shared" si="193"/>
        <v>0</v>
      </c>
      <c r="DD195" s="654" t="str">
        <f t="shared" si="194"/>
        <v/>
      </c>
      <c r="DE195" s="650">
        <f t="shared" si="195"/>
        <v>0</v>
      </c>
      <c r="EG195" s="16">
        <f>IFERROR(VLOOKUP(B195,'SUBCATS INTERNAL USE'!A:D,3,0),10000)</f>
        <v>10000</v>
      </c>
      <c r="EH195" s="16">
        <f t="shared" si="196"/>
        <v>10000</v>
      </c>
      <c r="EI195" s="16">
        <f t="shared" si="197"/>
        <v>1</v>
      </c>
      <c r="EJ195" s="16">
        <f t="shared" si="247"/>
        <v>19</v>
      </c>
      <c r="EK195" s="16">
        <f>IFERROR(VLOOKUP(B195,'SUBCATS INTERNAL USE'!G:I,3,0), 10000)</f>
        <v>10000</v>
      </c>
      <c r="EN195" s="163">
        <f t="shared" si="198"/>
        <v>1</v>
      </c>
      <c r="EO195" s="163">
        <f t="shared" si="199"/>
        <v>1</v>
      </c>
      <c r="EP195" s="163">
        <f t="shared" si="200"/>
        <v>1</v>
      </c>
      <c r="EQ195" s="163">
        <f t="shared" si="201"/>
        <v>1</v>
      </c>
      <c r="ER195" s="163">
        <f t="shared" si="202"/>
        <v>1</v>
      </c>
      <c r="ES195" s="163">
        <f t="shared" si="203"/>
        <v>1</v>
      </c>
      <c r="ET195" s="163">
        <f t="shared" si="204"/>
        <v>1</v>
      </c>
      <c r="EU195" s="163">
        <f t="shared" si="205"/>
        <v>1</v>
      </c>
      <c r="EV195" s="163">
        <f t="shared" si="206"/>
        <v>0</v>
      </c>
      <c r="EW195" s="163">
        <f t="shared" si="207"/>
        <v>1</v>
      </c>
      <c r="EX195" s="163">
        <f t="shared" si="208"/>
        <v>1</v>
      </c>
      <c r="EY195" s="163">
        <f t="shared" si="209"/>
        <v>1</v>
      </c>
      <c r="EZ195" s="163">
        <f t="shared" si="210"/>
        <v>1</v>
      </c>
      <c r="FA195" s="163">
        <f t="shared" si="211"/>
        <v>1</v>
      </c>
      <c r="FB195" s="163">
        <f t="shared" si="212"/>
        <v>1</v>
      </c>
      <c r="FC195" s="163">
        <f t="shared" si="213"/>
        <v>14</v>
      </c>
      <c r="FD195" s="163">
        <f t="shared" si="214"/>
        <v>0</v>
      </c>
      <c r="FF195" s="16">
        <f t="shared" si="246"/>
        <v>0</v>
      </c>
      <c r="FG195" s="16" t="str">
        <f t="shared" si="252"/>
        <v>1</v>
      </c>
    </row>
    <row r="196" spans="1:163" s="52" customFormat="1" ht="11.25" customHeight="1">
      <c r="A196" s="1040">
        <v>182</v>
      </c>
      <c r="B196" s="490"/>
      <c r="C196" s="490" t="str">
        <f t="shared" si="181"/>
        <v/>
      </c>
      <c r="D196" s="490"/>
      <c r="E196" s="1040"/>
      <c r="F196" s="255"/>
      <c r="G196" s="1038"/>
      <c r="H196" s="1038"/>
      <c r="I196" s="1323"/>
      <c r="J196" s="24"/>
      <c r="K196" s="24"/>
      <c r="L196" s="24"/>
      <c r="M196" s="24"/>
      <c r="N196" s="24"/>
      <c r="O196" s="24"/>
      <c r="P196" s="101" t="str">
        <f t="shared" si="182"/>
        <v>MP</v>
      </c>
      <c r="Q196" s="493" t="str">
        <f t="shared" si="255"/>
        <v/>
      </c>
      <c r="R196" s="101"/>
      <c r="S196" s="257" t="e">
        <f t="shared" si="256"/>
        <v>#DIV/0!</v>
      </c>
      <c r="T196" s="1503">
        <f t="shared" si="253"/>
        <v>0</v>
      </c>
      <c r="U196" s="1477"/>
      <c r="V196" s="258"/>
      <c r="W196" s="102"/>
      <c r="X196" s="400">
        <f t="shared" si="215"/>
        <v>0</v>
      </c>
      <c r="Y196" s="913"/>
      <c r="Z196" s="299">
        <f t="shared" si="257"/>
        <v>0</v>
      </c>
      <c r="AA196" s="259">
        <f>ROUND(IFERROR(SUM($AI$6/$AI$7*Q196/O196)+('Inbound Freight New'!$A$3*CZ196/R196),0),2)</f>
        <v>0</v>
      </c>
      <c r="AB196" s="260">
        <f t="shared" si="183"/>
        <v>0</v>
      </c>
      <c r="AC196" s="259">
        <f t="shared" si="216"/>
        <v>0</v>
      </c>
      <c r="AD196" s="261"/>
      <c r="AE196" s="260">
        <f t="shared" si="184"/>
        <v>0</v>
      </c>
      <c r="AF196" s="262">
        <f t="shared" si="217"/>
        <v>0</v>
      </c>
      <c r="AG196" s="263">
        <f t="shared" si="185"/>
        <v>0</v>
      </c>
      <c r="AH196" s="316">
        <f t="shared" si="218"/>
        <v>0.02</v>
      </c>
      <c r="AI196" s="262">
        <f t="shared" si="219"/>
        <v>0</v>
      </c>
      <c r="AJ196" s="703">
        <f t="shared" si="220"/>
        <v>0</v>
      </c>
      <c r="AK196" s="1302">
        <f t="shared" si="221"/>
        <v>0</v>
      </c>
      <c r="AL196" s="703">
        <f t="shared" si="222"/>
        <v>0.02</v>
      </c>
      <c r="AM196" s="262">
        <f t="shared" si="258"/>
        <v>0</v>
      </c>
      <c r="AN196" s="102"/>
      <c r="AO196" s="102"/>
      <c r="AP196" s="264">
        <f t="shared" si="186"/>
        <v>0</v>
      </c>
      <c r="AQ196" s="265">
        <f t="shared" si="259"/>
        <v>0</v>
      </c>
      <c r="AR196" s="266">
        <f t="shared" si="223"/>
        <v>0</v>
      </c>
      <c r="AS196" s="265">
        <f t="shared" si="260"/>
        <v>0</v>
      </c>
      <c r="AT196" s="267">
        <f t="shared" si="187"/>
        <v>0</v>
      </c>
      <c r="AU196" s="268"/>
      <c r="AV196" s="267"/>
      <c r="AW196" s="24"/>
      <c r="AX196" s="24"/>
      <c r="AY196" s="487"/>
      <c r="AZ196" s="270"/>
      <c r="BA196" s="256"/>
      <c r="BB196" s="256"/>
      <c r="BC196" s="256"/>
      <c r="BD196" s="256"/>
      <c r="BE196" s="490"/>
      <c r="BF196" s="490" t="str">
        <f t="shared" si="254"/>
        <v/>
      </c>
      <c r="BG196" s="493" t="str">
        <f t="shared" si="188"/>
        <v/>
      </c>
      <c r="BH196" s="490"/>
      <c r="BI196" s="490"/>
      <c r="BJ196" s="490"/>
      <c r="BK196" s="490"/>
      <c r="BL196" s="490"/>
      <c r="BM196" s="490"/>
      <c r="BN196" s="319"/>
      <c r="BO196" s="319"/>
      <c r="BP196" s="319"/>
      <c r="BQ196" s="319" t="str">
        <f t="shared" si="189"/>
        <v/>
      </c>
      <c r="BR196" s="439" t="str">
        <f t="shared" si="224"/>
        <v/>
      </c>
      <c r="BS196" s="439" t="str">
        <f t="shared" si="225"/>
        <v/>
      </c>
      <c r="BT196" s="439" t="str">
        <f t="shared" si="226"/>
        <v/>
      </c>
      <c r="BU196" s="440" t="str">
        <f t="shared" si="248"/>
        <v/>
      </c>
      <c r="BV196" s="440" t="str">
        <f t="shared" si="249"/>
        <v/>
      </c>
      <c r="BW196" s="440" t="str">
        <f t="shared" si="250"/>
        <v/>
      </c>
      <c r="BX196" s="440" t="str">
        <f t="shared" si="251"/>
        <v/>
      </c>
      <c r="BY196" s="440" t="str">
        <f t="shared" si="190"/>
        <v/>
      </c>
      <c r="BZ196" s="440" t="str">
        <f t="shared" si="191"/>
        <v/>
      </c>
      <c r="CA196" s="440" t="str">
        <f t="shared" si="192"/>
        <v/>
      </c>
      <c r="CB196" s="663" t="str">
        <f t="shared" si="227"/>
        <v/>
      </c>
      <c r="CC196" s="663" t="str">
        <f t="shared" si="228"/>
        <v/>
      </c>
      <c r="CD196" s="663" t="str">
        <f t="shared" si="229"/>
        <v/>
      </c>
      <c r="CE196" s="663" t="str">
        <f t="shared" si="230"/>
        <v/>
      </c>
      <c r="CF196" s="663" t="str">
        <f t="shared" si="231"/>
        <v/>
      </c>
      <c r="CG196" s="439" t="str">
        <f t="shared" si="232"/>
        <v/>
      </c>
      <c r="CH196" s="440"/>
      <c r="CI196" s="440"/>
      <c r="CJ196" s="440"/>
      <c r="CK196" s="440"/>
      <c r="CL196" s="440"/>
      <c r="CM196" s="440"/>
      <c r="CN196" s="729" t="str">
        <f t="shared" si="233"/>
        <v/>
      </c>
      <c r="CO196" s="729" t="str">
        <f t="shared" si="234"/>
        <v/>
      </c>
      <c r="CP196" s="729" t="str">
        <f t="shared" si="235"/>
        <v/>
      </c>
      <c r="CQ196" s="729" t="str">
        <f t="shared" si="236"/>
        <v/>
      </c>
      <c r="CR196" s="729" t="str">
        <f t="shared" si="237"/>
        <v/>
      </c>
      <c r="CS196" s="729" t="str">
        <f t="shared" si="238"/>
        <v/>
      </c>
      <c r="CT196" s="729" t="str">
        <f t="shared" si="239"/>
        <v/>
      </c>
      <c r="CU196" s="729" t="str">
        <f t="shared" si="240"/>
        <v/>
      </c>
      <c r="CV196" s="729" t="str">
        <f t="shared" si="241"/>
        <v/>
      </c>
      <c r="CW196" s="16" t="str">
        <f t="shared" si="242"/>
        <v/>
      </c>
      <c r="CX196" s="16" t="str">
        <f t="shared" si="243"/>
        <v/>
      </c>
      <c r="CY196" s="16" t="str">
        <f t="shared" si="244"/>
        <v/>
      </c>
      <c r="CZ196" s="650">
        <f t="shared" si="245"/>
        <v>0</v>
      </c>
      <c r="DB196" s="652"/>
      <c r="DC196" s="655">
        <f t="shared" si="193"/>
        <v>0</v>
      </c>
      <c r="DD196" s="654" t="str">
        <f t="shared" si="194"/>
        <v/>
      </c>
      <c r="DE196" s="650">
        <f t="shared" si="195"/>
        <v>0</v>
      </c>
      <c r="EG196" s="16">
        <f>IFERROR(VLOOKUP(B196,'SUBCATS INTERNAL USE'!A:D,3,0),10000)</f>
        <v>10000</v>
      </c>
      <c r="EH196" s="16">
        <f t="shared" si="196"/>
        <v>10000</v>
      </c>
      <c r="EI196" s="16">
        <f t="shared" si="197"/>
        <v>1</v>
      </c>
      <c r="EJ196" s="16">
        <f t="shared" si="247"/>
        <v>19</v>
      </c>
      <c r="EK196" s="16">
        <f>IFERROR(VLOOKUP(B196,'SUBCATS INTERNAL USE'!G:I,3,0), 10000)</f>
        <v>10000</v>
      </c>
      <c r="EN196" s="163">
        <f t="shared" si="198"/>
        <v>1</v>
      </c>
      <c r="EO196" s="163">
        <f t="shared" si="199"/>
        <v>1</v>
      </c>
      <c r="EP196" s="163">
        <f t="shared" si="200"/>
        <v>1</v>
      </c>
      <c r="EQ196" s="163">
        <f t="shared" si="201"/>
        <v>1</v>
      </c>
      <c r="ER196" s="163">
        <f t="shared" si="202"/>
        <v>1</v>
      </c>
      <c r="ES196" s="163">
        <f t="shared" si="203"/>
        <v>1</v>
      </c>
      <c r="ET196" s="163">
        <f t="shared" si="204"/>
        <v>1</v>
      </c>
      <c r="EU196" s="163">
        <f t="shared" si="205"/>
        <v>1</v>
      </c>
      <c r="EV196" s="163">
        <f t="shared" si="206"/>
        <v>0</v>
      </c>
      <c r="EW196" s="163">
        <f t="shared" si="207"/>
        <v>1</v>
      </c>
      <c r="EX196" s="163">
        <f t="shared" si="208"/>
        <v>1</v>
      </c>
      <c r="EY196" s="163">
        <f t="shared" si="209"/>
        <v>1</v>
      </c>
      <c r="EZ196" s="163">
        <f t="shared" si="210"/>
        <v>1</v>
      </c>
      <c r="FA196" s="163">
        <f t="shared" si="211"/>
        <v>1</v>
      </c>
      <c r="FB196" s="163">
        <f t="shared" si="212"/>
        <v>1</v>
      </c>
      <c r="FC196" s="163">
        <f t="shared" si="213"/>
        <v>14</v>
      </c>
      <c r="FD196" s="163">
        <f t="shared" si="214"/>
        <v>0</v>
      </c>
      <c r="FF196" s="16">
        <f t="shared" si="246"/>
        <v>0</v>
      </c>
      <c r="FG196" s="16" t="str">
        <f t="shared" si="252"/>
        <v>1</v>
      </c>
    </row>
    <row r="197" spans="1:163" s="52" customFormat="1" ht="11.25" customHeight="1">
      <c r="A197" s="1040">
        <v>183</v>
      </c>
      <c r="B197" s="490"/>
      <c r="C197" s="490" t="str">
        <f t="shared" si="181"/>
        <v/>
      </c>
      <c r="D197" s="490"/>
      <c r="E197" s="1040"/>
      <c r="F197" s="255"/>
      <c r="G197" s="1038"/>
      <c r="H197" s="1038"/>
      <c r="I197" s="1323"/>
      <c r="J197" s="24"/>
      <c r="K197" s="24"/>
      <c r="L197" s="24"/>
      <c r="M197" s="24"/>
      <c r="N197" s="24"/>
      <c r="O197" s="24"/>
      <c r="P197" s="101" t="str">
        <f t="shared" si="182"/>
        <v>MP</v>
      </c>
      <c r="Q197" s="493" t="str">
        <f t="shared" si="255"/>
        <v/>
      </c>
      <c r="R197" s="101"/>
      <c r="S197" s="257" t="e">
        <f t="shared" si="256"/>
        <v>#DIV/0!</v>
      </c>
      <c r="T197" s="1503">
        <f t="shared" si="253"/>
        <v>0</v>
      </c>
      <c r="U197" s="1477"/>
      <c r="V197" s="258"/>
      <c r="W197" s="102"/>
      <c r="X197" s="400">
        <f t="shared" si="215"/>
        <v>0</v>
      </c>
      <c r="Y197" s="913"/>
      <c r="Z197" s="299">
        <f t="shared" si="257"/>
        <v>0</v>
      </c>
      <c r="AA197" s="259">
        <f>ROUND(IFERROR(SUM($AI$6/$AI$7*Q197/O197)+('Inbound Freight New'!$A$3*CZ197/R197),0),2)</f>
        <v>0</v>
      </c>
      <c r="AB197" s="260">
        <f t="shared" si="183"/>
        <v>0</v>
      </c>
      <c r="AC197" s="259">
        <f t="shared" si="216"/>
        <v>0</v>
      </c>
      <c r="AD197" s="261"/>
      <c r="AE197" s="260">
        <f t="shared" si="184"/>
        <v>0</v>
      </c>
      <c r="AF197" s="262">
        <f t="shared" si="217"/>
        <v>0</v>
      </c>
      <c r="AG197" s="263">
        <f t="shared" si="185"/>
        <v>0</v>
      </c>
      <c r="AH197" s="316">
        <f t="shared" si="218"/>
        <v>0.02</v>
      </c>
      <c r="AI197" s="262">
        <f t="shared" si="219"/>
        <v>0</v>
      </c>
      <c r="AJ197" s="703">
        <f t="shared" si="220"/>
        <v>0</v>
      </c>
      <c r="AK197" s="1302">
        <f t="shared" si="221"/>
        <v>0</v>
      </c>
      <c r="AL197" s="703">
        <f t="shared" si="222"/>
        <v>0.02</v>
      </c>
      <c r="AM197" s="262">
        <f t="shared" si="258"/>
        <v>0</v>
      </c>
      <c r="AN197" s="102"/>
      <c r="AO197" s="102"/>
      <c r="AP197" s="264">
        <f t="shared" si="186"/>
        <v>0</v>
      </c>
      <c r="AQ197" s="265">
        <f t="shared" si="259"/>
        <v>0</v>
      </c>
      <c r="AR197" s="266">
        <f t="shared" si="223"/>
        <v>0</v>
      </c>
      <c r="AS197" s="265">
        <f t="shared" si="260"/>
        <v>0</v>
      </c>
      <c r="AT197" s="267">
        <f t="shared" si="187"/>
        <v>0</v>
      </c>
      <c r="AU197" s="268"/>
      <c r="AV197" s="267"/>
      <c r="AW197" s="24"/>
      <c r="AX197" s="24"/>
      <c r="AY197" s="487"/>
      <c r="AZ197" s="270"/>
      <c r="BA197" s="256"/>
      <c r="BB197" s="256"/>
      <c r="BC197" s="256"/>
      <c r="BD197" s="256"/>
      <c r="BE197" s="490"/>
      <c r="BF197" s="490" t="str">
        <f t="shared" si="254"/>
        <v/>
      </c>
      <c r="BG197" s="493" t="str">
        <f t="shared" si="188"/>
        <v/>
      </c>
      <c r="BH197" s="490"/>
      <c r="BI197" s="490"/>
      <c r="BJ197" s="490"/>
      <c r="BK197" s="490"/>
      <c r="BL197" s="490"/>
      <c r="BM197" s="490"/>
      <c r="BN197" s="319"/>
      <c r="BO197" s="319"/>
      <c r="BP197" s="319"/>
      <c r="BQ197" s="319" t="str">
        <f t="shared" si="189"/>
        <v/>
      </c>
      <c r="BR197" s="439" t="str">
        <f t="shared" si="224"/>
        <v/>
      </c>
      <c r="BS197" s="439" t="str">
        <f t="shared" si="225"/>
        <v/>
      </c>
      <c r="BT197" s="439" t="str">
        <f t="shared" si="226"/>
        <v/>
      </c>
      <c r="BU197" s="440" t="str">
        <f t="shared" si="248"/>
        <v/>
      </c>
      <c r="BV197" s="440" t="str">
        <f t="shared" si="249"/>
        <v/>
      </c>
      <c r="BW197" s="440" t="str">
        <f t="shared" si="250"/>
        <v/>
      </c>
      <c r="BX197" s="440" t="str">
        <f t="shared" si="251"/>
        <v/>
      </c>
      <c r="BY197" s="440" t="str">
        <f t="shared" si="190"/>
        <v/>
      </c>
      <c r="BZ197" s="440" t="str">
        <f t="shared" si="191"/>
        <v/>
      </c>
      <c r="CA197" s="440" t="str">
        <f t="shared" si="192"/>
        <v/>
      </c>
      <c r="CB197" s="663" t="str">
        <f t="shared" si="227"/>
        <v/>
      </c>
      <c r="CC197" s="663" t="str">
        <f t="shared" si="228"/>
        <v/>
      </c>
      <c r="CD197" s="663" t="str">
        <f t="shared" si="229"/>
        <v/>
      </c>
      <c r="CE197" s="663" t="str">
        <f t="shared" si="230"/>
        <v/>
      </c>
      <c r="CF197" s="663" t="str">
        <f t="shared" si="231"/>
        <v/>
      </c>
      <c r="CG197" s="439" t="str">
        <f t="shared" si="232"/>
        <v/>
      </c>
      <c r="CH197" s="440"/>
      <c r="CI197" s="440"/>
      <c r="CJ197" s="440"/>
      <c r="CK197" s="440"/>
      <c r="CL197" s="440"/>
      <c r="CM197" s="440"/>
      <c r="CN197" s="729" t="str">
        <f t="shared" si="233"/>
        <v/>
      </c>
      <c r="CO197" s="729" t="str">
        <f t="shared" si="234"/>
        <v/>
      </c>
      <c r="CP197" s="729" t="str">
        <f t="shared" si="235"/>
        <v/>
      </c>
      <c r="CQ197" s="729" t="str">
        <f t="shared" si="236"/>
        <v/>
      </c>
      <c r="CR197" s="729" t="str">
        <f t="shared" si="237"/>
        <v/>
      </c>
      <c r="CS197" s="729" t="str">
        <f t="shared" si="238"/>
        <v/>
      </c>
      <c r="CT197" s="729" t="str">
        <f t="shared" si="239"/>
        <v/>
      </c>
      <c r="CU197" s="729" t="str">
        <f t="shared" si="240"/>
        <v/>
      </c>
      <c r="CV197" s="729" t="str">
        <f t="shared" si="241"/>
        <v/>
      </c>
      <c r="CW197" s="16" t="str">
        <f t="shared" si="242"/>
        <v/>
      </c>
      <c r="CX197" s="16" t="str">
        <f t="shared" si="243"/>
        <v/>
      </c>
      <c r="CY197" s="16" t="str">
        <f t="shared" si="244"/>
        <v/>
      </c>
      <c r="CZ197" s="650">
        <f t="shared" si="245"/>
        <v>0</v>
      </c>
      <c r="DB197" s="652"/>
      <c r="DC197" s="655">
        <f t="shared" si="193"/>
        <v>0</v>
      </c>
      <c r="DD197" s="654" t="str">
        <f t="shared" si="194"/>
        <v/>
      </c>
      <c r="DE197" s="650">
        <f t="shared" si="195"/>
        <v>0</v>
      </c>
      <c r="EG197" s="16">
        <f>IFERROR(VLOOKUP(B197,'SUBCATS INTERNAL USE'!A:D,3,0),10000)</f>
        <v>10000</v>
      </c>
      <c r="EH197" s="16">
        <f t="shared" si="196"/>
        <v>10000</v>
      </c>
      <c r="EI197" s="16">
        <f t="shared" si="197"/>
        <v>1</v>
      </c>
      <c r="EJ197" s="16">
        <f t="shared" si="247"/>
        <v>19</v>
      </c>
      <c r="EK197" s="16">
        <f>IFERROR(VLOOKUP(B197,'SUBCATS INTERNAL USE'!G:I,3,0), 10000)</f>
        <v>10000</v>
      </c>
      <c r="EN197" s="163">
        <f t="shared" si="198"/>
        <v>1</v>
      </c>
      <c r="EO197" s="163">
        <f t="shared" si="199"/>
        <v>1</v>
      </c>
      <c r="EP197" s="163">
        <f t="shared" si="200"/>
        <v>1</v>
      </c>
      <c r="EQ197" s="163">
        <f t="shared" si="201"/>
        <v>1</v>
      </c>
      <c r="ER197" s="163">
        <f t="shared" si="202"/>
        <v>1</v>
      </c>
      <c r="ES197" s="163">
        <f t="shared" si="203"/>
        <v>1</v>
      </c>
      <c r="ET197" s="163">
        <f t="shared" si="204"/>
        <v>1</v>
      </c>
      <c r="EU197" s="163">
        <f t="shared" si="205"/>
        <v>1</v>
      </c>
      <c r="EV197" s="163">
        <f t="shared" si="206"/>
        <v>0</v>
      </c>
      <c r="EW197" s="163">
        <f t="shared" si="207"/>
        <v>1</v>
      </c>
      <c r="EX197" s="163">
        <f t="shared" si="208"/>
        <v>1</v>
      </c>
      <c r="EY197" s="163">
        <f t="shared" si="209"/>
        <v>1</v>
      </c>
      <c r="EZ197" s="163">
        <f t="shared" si="210"/>
        <v>1</v>
      </c>
      <c r="FA197" s="163">
        <f t="shared" si="211"/>
        <v>1</v>
      </c>
      <c r="FB197" s="163">
        <f t="shared" si="212"/>
        <v>1</v>
      </c>
      <c r="FC197" s="163">
        <f t="shared" si="213"/>
        <v>14</v>
      </c>
      <c r="FD197" s="163">
        <f t="shared" si="214"/>
        <v>0</v>
      </c>
      <c r="FF197" s="16">
        <f t="shared" si="246"/>
        <v>0</v>
      </c>
      <c r="FG197" s="16" t="str">
        <f t="shared" si="252"/>
        <v>1</v>
      </c>
    </row>
    <row r="198" spans="1:163" s="52" customFormat="1" ht="11.25" customHeight="1">
      <c r="A198" s="1040">
        <v>184</v>
      </c>
      <c r="B198" s="490"/>
      <c r="C198" s="490" t="str">
        <f t="shared" si="181"/>
        <v/>
      </c>
      <c r="D198" s="490"/>
      <c r="E198" s="1040"/>
      <c r="F198" s="255"/>
      <c r="G198" s="1038"/>
      <c r="H198" s="1038"/>
      <c r="I198" s="1323"/>
      <c r="J198" s="24"/>
      <c r="K198" s="24"/>
      <c r="L198" s="24"/>
      <c r="M198" s="24"/>
      <c r="N198" s="24"/>
      <c r="O198" s="24"/>
      <c r="P198" s="101" t="str">
        <f t="shared" si="182"/>
        <v>MP</v>
      </c>
      <c r="Q198" s="493" t="str">
        <f t="shared" si="255"/>
        <v/>
      </c>
      <c r="R198" s="101"/>
      <c r="S198" s="257" t="e">
        <f t="shared" si="256"/>
        <v>#DIV/0!</v>
      </c>
      <c r="T198" s="1503">
        <f t="shared" si="253"/>
        <v>0</v>
      </c>
      <c r="U198" s="1477"/>
      <c r="V198" s="258"/>
      <c r="W198" s="102"/>
      <c r="X198" s="400">
        <f t="shared" si="215"/>
        <v>0</v>
      </c>
      <c r="Y198" s="913"/>
      <c r="Z198" s="299">
        <f t="shared" si="257"/>
        <v>0</v>
      </c>
      <c r="AA198" s="259">
        <f>ROUND(IFERROR(SUM($AI$6/$AI$7*Q198/O198)+('Inbound Freight New'!$A$3*CZ198/R198),0),2)</f>
        <v>0</v>
      </c>
      <c r="AB198" s="260">
        <f t="shared" si="183"/>
        <v>0</v>
      </c>
      <c r="AC198" s="259">
        <f t="shared" si="216"/>
        <v>0</v>
      </c>
      <c r="AD198" s="261"/>
      <c r="AE198" s="260">
        <f t="shared" si="184"/>
        <v>0</v>
      </c>
      <c r="AF198" s="262">
        <f t="shared" si="217"/>
        <v>0</v>
      </c>
      <c r="AG198" s="263">
        <f t="shared" si="185"/>
        <v>0</v>
      </c>
      <c r="AH198" s="316">
        <f t="shared" si="218"/>
        <v>0.02</v>
      </c>
      <c r="AI198" s="262">
        <f t="shared" si="219"/>
        <v>0</v>
      </c>
      <c r="AJ198" s="703">
        <f t="shared" si="220"/>
        <v>0</v>
      </c>
      <c r="AK198" s="1302">
        <f t="shared" si="221"/>
        <v>0</v>
      </c>
      <c r="AL198" s="703">
        <f t="shared" si="222"/>
        <v>0.02</v>
      </c>
      <c r="AM198" s="262">
        <f t="shared" si="258"/>
        <v>0</v>
      </c>
      <c r="AN198" s="102"/>
      <c r="AO198" s="102"/>
      <c r="AP198" s="264">
        <f t="shared" si="186"/>
        <v>0</v>
      </c>
      <c r="AQ198" s="265">
        <f t="shared" si="259"/>
        <v>0</v>
      </c>
      <c r="AR198" s="266">
        <f t="shared" si="223"/>
        <v>0</v>
      </c>
      <c r="AS198" s="265">
        <f t="shared" si="260"/>
        <v>0</v>
      </c>
      <c r="AT198" s="267">
        <f t="shared" si="187"/>
        <v>0</v>
      </c>
      <c r="AU198" s="268"/>
      <c r="AV198" s="267"/>
      <c r="AW198" s="24"/>
      <c r="AX198" s="24"/>
      <c r="AY198" s="487"/>
      <c r="AZ198" s="270"/>
      <c r="BA198" s="256"/>
      <c r="BB198" s="256"/>
      <c r="BC198" s="256"/>
      <c r="BD198" s="256"/>
      <c r="BE198" s="490"/>
      <c r="BF198" s="490" t="str">
        <f t="shared" si="254"/>
        <v/>
      </c>
      <c r="BG198" s="493" t="str">
        <f t="shared" si="188"/>
        <v/>
      </c>
      <c r="BH198" s="490"/>
      <c r="BI198" s="490"/>
      <c r="BJ198" s="490"/>
      <c r="BK198" s="490"/>
      <c r="BL198" s="490"/>
      <c r="BM198" s="490"/>
      <c r="BN198" s="319"/>
      <c r="BO198" s="319"/>
      <c r="BP198" s="319"/>
      <c r="BQ198" s="319" t="str">
        <f t="shared" si="189"/>
        <v/>
      </c>
      <c r="BR198" s="439" t="str">
        <f t="shared" si="224"/>
        <v/>
      </c>
      <c r="BS198" s="439" t="str">
        <f t="shared" si="225"/>
        <v/>
      </c>
      <c r="BT198" s="439" t="str">
        <f t="shared" si="226"/>
        <v/>
      </c>
      <c r="BU198" s="440" t="str">
        <f t="shared" si="248"/>
        <v/>
      </c>
      <c r="BV198" s="440" t="str">
        <f t="shared" si="249"/>
        <v/>
      </c>
      <c r="BW198" s="440" t="str">
        <f t="shared" si="250"/>
        <v/>
      </c>
      <c r="BX198" s="440" t="str">
        <f t="shared" si="251"/>
        <v/>
      </c>
      <c r="BY198" s="440" t="str">
        <f t="shared" si="190"/>
        <v/>
      </c>
      <c r="BZ198" s="440" t="str">
        <f t="shared" si="191"/>
        <v/>
      </c>
      <c r="CA198" s="440" t="str">
        <f t="shared" si="192"/>
        <v/>
      </c>
      <c r="CB198" s="663" t="str">
        <f t="shared" si="227"/>
        <v/>
      </c>
      <c r="CC198" s="663" t="str">
        <f t="shared" si="228"/>
        <v/>
      </c>
      <c r="CD198" s="663" t="str">
        <f t="shared" si="229"/>
        <v/>
      </c>
      <c r="CE198" s="663" t="str">
        <f t="shared" si="230"/>
        <v/>
      </c>
      <c r="CF198" s="663" t="str">
        <f t="shared" si="231"/>
        <v/>
      </c>
      <c r="CG198" s="439" t="str">
        <f t="shared" si="232"/>
        <v/>
      </c>
      <c r="CH198" s="440"/>
      <c r="CI198" s="440"/>
      <c r="CJ198" s="440"/>
      <c r="CK198" s="440"/>
      <c r="CL198" s="440"/>
      <c r="CM198" s="440"/>
      <c r="CN198" s="729" t="str">
        <f t="shared" si="233"/>
        <v/>
      </c>
      <c r="CO198" s="729" t="str">
        <f t="shared" si="234"/>
        <v/>
      </c>
      <c r="CP198" s="729" t="str">
        <f t="shared" si="235"/>
        <v/>
      </c>
      <c r="CQ198" s="729" t="str">
        <f t="shared" si="236"/>
        <v/>
      </c>
      <c r="CR198" s="729" t="str">
        <f t="shared" si="237"/>
        <v/>
      </c>
      <c r="CS198" s="729" t="str">
        <f t="shared" si="238"/>
        <v/>
      </c>
      <c r="CT198" s="729" t="str">
        <f t="shared" si="239"/>
        <v/>
      </c>
      <c r="CU198" s="729" t="str">
        <f t="shared" si="240"/>
        <v/>
      </c>
      <c r="CV198" s="729" t="str">
        <f t="shared" si="241"/>
        <v/>
      </c>
      <c r="CW198" s="16" t="str">
        <f t="shared" si="242"/>
        <v/>
      </c>
      <c r="CX198" s="16" t="str">
        <f t="shared" si="243"/>
        <v/>
      </c>
      <c r="CY198" s="16" t="str">
        <f t="shared" si="244"/>
        <v/>
      </c>
      <c r="CZ198" s="650">
        <f t="shared" si="245"/>
        <v>0</v>
      </c>
      <c r="DB198" s="652"/>
      <c r="DC198" s="655">
        <f t="shared" si="193"/>
        <v>0</v>
      </c>
      <c r="DD198" s="654" t="str">
        <f t="shared" si="194"/>
        <v/>
      </c>
      <c r="DE198" s="650">
        <f t="shared" si="195"/>
        <v>0</v>
      </c>
      <c r="EG198" s="16">
        <f>IFERROR(VLOOKUP(B198,'SUBCATS INTERNAL USE'!A:D,3,0),10000)</f>
        <v>10000</v>
      </c>
      <c r="EH198" s="16">
        <f t="shared" si="196"/>
        <v>10000</v>
      </c>
      <c r="EI198" s="16">
        <f t="shared" si="197"/>
        <v>1</v>
      </c>
      <c r="EJ198" s="16">
        <f t="shared" si="247"/>
        <v>19</v>
      </c>
      <c r="EK198" s="16">
        <f>IFERROR(VLOOKUP(B198,'SUBCATS INTERNAL USE'!G:I,3,0), 10000)</f>
        <v>10000</v>
      </c>
      <c r="EN198" s="163">
        <f t="shared" si="198"/>
        <v>1</v>
      </c>
      <c r="EO198" s="163">
        <f t="shared" si="199"/>
        <v>1</v>
      </c>
      <c r="EP198" s="163">
        <f t="shared" si="200"/>
        <v>1</v>
      </c>
      <c r="EQ198" s="163">
        <f t="shared" si="201"/>
        <v>1</v>
      </c>
      <c r="ER198" s="163">
        <f t="shared" si="202"/>
        <v>1</v>
      </c>
      <c r="ES198" s="163">
        <f t="shared" si="203"/>
        <v>1</v>
      </c>
      <c r="ET198" s="163">
        <f t="shared" si="204"/>
        <v>1</v>
      </c>
      <c r="EU198" s="163">
        <f t="shared" si="205"/>
        <v>1</v>
      </c>
      <c r="EV198" s="163">
        <f t="shared" si="206"/>
        <v>0</v>
      </c>
      <c r="EW198" s="163">
        <f t="shared" si="207"/>
        <v>1</v>
      </c>
      <c r="EX198" s="163">
        <f t="shared" si="208"/>
        <v>1</v>
      </c>
      <c r="EY198" s="163">
        <f t="shared" si="209"/>
        <v>1</v>
      </c>
      <c r="EZ198" s="163">
        <f t="shared" si="210"/>
        <v>1</v>
      </c>
      <c r="FA198" s="163">
        <f t="shared" si="211"/>
        <v>1</v>
      </c>
      <c r="FB198" s="163">
        <f t="shared" si="212"/>
        <v>1</v>
      </c>
      <c r="FC198" s="163">
        <f t="shared" si="213"/>
        <v>14</v>
      </c>
      <c r="FD198" s="163">
        <f t="shared" si="214"/>
        <v>0</v>
      </c>
      <c r="FF198" s="16">
        <f t="shared" si="246"/>
        <v>0</v>
      </c>
      <c r="FG198" s="16" t="str">
        <f t="shared" si="252"/>
        <v>1</v>
      </c>
    </row>
    <row r="199" spans="1:163" s="52" customFormat="1" ht="11.25" customHeight="1">
      <c r="A199" s="1040">
        <v>185</v>
      </c>
      <c r="B199" s="490"/>
      <c r="C199" s="490" t="str">
        <f t="shared" si="181"/>
        <v/>
      </c>
      <c r="D199" s="490"/>
      <c r="E199" s="1040"/>
      <c r="F199" s="255"/>
      <c r="G199" s="1038"/>
      <c r="H199" s="1038"/>
      <c r="I199" s="1323"/>
      <c r="J199" s="24"/>
      <c r="K199" s="24"/>
      <c r="L199" s="24"/>
      <c r="M199" s="24"/>
      <c r="N199" s="24"/>
      <c r="O199" s="24"/>
      <c r="P199" s="101" t="str">
        <f t="shared" si="182"/>
        <v>MP</v>
      </c>
      <c r="Q199" s="493" t="str">
        <f t="shared" si="255"/>
        <v/>
      </c>
      <c r="R199" s="101"/>
      <c r="S199" s="257" t="e">
        <f t="shared" si="256"/>
        <v>#DIV/0!</v>
      </c>
      <c r="T199" s="1503">
        <f t="shared" si="253"/>
        <v>0</v>
      </c>
      <c r="U199" s="1477"/>
      <c r="V199" s="258"/>
      <c r="W199" s="102"/>
      <c r="X199" s="400">
        <f t="shared" si="215"/>
        <v>0</v>
      </c>
      <c r="Y199" s="913"/>
      <c r="Z199" s="299">
        <f t="shared" si="257"/>
        <v>0</v>
      </c>
      <c r="AA199" s="259">
        <f>ROUND(IFERROR(SUM($AI$6/$AI$7*Q199/O199)+('Inbound Freight New'!$A$3*CZ199/R199),0),2)</f>
        <v>0</v>
      </c>
      <c r="AB199" s="260">
        <f t="shared" si="183"/>
        <v>0</v>
      </c>
      <c r="AC199" s="259">
        <f t="shared" si="216"/>
        <v>0</v>
      </c>
      <c r="AD199" s="261"/>
      <c r="AE199" s="260">
        <f t="shared" si="184"/>
        <v>0</v>
      </c>
      <c r="AF199" s="262">
        <f t="shared" si="217"/>
        <v>0</v>
      </c>
      <c r="AG199" s="263">
        <f t="shared" si="185"/>
        <v>0</v>
      </c>
      <c r="AH199" s="316">
        <f t="shared" si="218"/>
        <v>0.02</v>
      </c>
      <c r="AI199" s="262">
        <f t="shared" si="219"/>
        <v>0</v>
      </c>
      <c r="AJ199" s="703">
        <f t="shared" si="220"/>
        <v>0</v>
      </c>
      <c r="AK199" s="1302">
        <f t="shared" si="221"/>
        <v>0</v>
      </c>
      <c r="AL199" s="703">
        <f t="shared" si="222"/>
        <v>0.02</v>
      </c>
      <c r="AM199" s="262">
        <f t="shared" si="258"/>
        <v>0</v>
      </c>
      <c r="AN199" s="102"/>
      <c r="AO199" s="102"/>
      <c r="AP199" s="264">
        <f t="shared" si="186"/>
        <v>0</v>
      </c>
      <c r="AQ199" s="265">
        <f t="shared" si="259"/>
        <v>0</v>
      </c>
      <c r="AR199" s="266">
        <f t="shared" si="223"/>
        <v>0</v>
      </c>
      <c r="AS199" s="265">
        <f t="shared" si="260"/>
        <v>0</v>
      </c>
      <c r="AT199" s="267">
        <f t="shared" si="187"/>
        <v>0</v>
      </c>
      <c r="AU199" s="268"/>
      <c r="AV199" s="267"/>
      <c r="AW199" s="24"/>
      <c r="AX199" s="24"/>
      <c r="AY199" s="487"/>
      <c r="AZ199" s="270"/>
      <c r="BA199" s="256"/>
      <c r="BB199" s="256"/>
      <c r="BC199" s="256"/>
      <c r="BD199" s="256"/>
      <c r="BE199" s="490"/>
      <c r="BF199" s="490" t="str">
        <f t="shared" si="254"/>
        <v/>
      </c>
      <c r="BG199" s="493" t="str">
        <f t="shared" si="188"/>
        <v/>
      </c>
      <c r="BH199" s="490"/>
      <c r="BI199" s="490"/>
      <c r="BJ199" s="490"/>
      <c r="BK199" s="490"/>
      <c r="BL199" s="490"/>
      <c r="BM199" s="490"/>
      <c r="BN199" s="319"/>
      <c r="BO199" s="319"/>
      <c r="BP199" s="319"/>
      <c r="BQ199" s="319" t="str">
        <f t="shared" si="189"/>
        <v/>
      </c>
      <c r="BR199" s="439" t="str">
        <f t="shared" si="224"/>
        <v/>
      </c>
      <c r="BS199" s="439" t="str">
        <f t="shared" si="225"/>
        <v/>
      </c>
      <c r="BT199" s="439" t="str">
        <f t="shared" si="226"/>
        <v/>
      </c>
      <c r="BU199" s="440" t="str">
        <f t="shared" si="248"/>
        <v/>
      </c>
      <c r="BV199" s="440" t="str">
        <f t="shared" si="249"/>
        <v/>
      </c>
      <c r="BW199" s="440" t="str">
        <f t="shared" si="250"/>
        <v/>
      </c>
      <c r="BX199" s="440" t="str">
        <f t="shared" si="251"/>
        <v/>
      </c>
      <c r="BY199" s="440" t="str">
        <f t="shared" si="190"/>
        <v/>
      </c>
      <c r="BZ199" s="440" t="str">
        <f t="shared" si="191"/>
        <v/>
      </c>
      <c r="CA199" s="440" t="str">
        <f t="shared" si="192"/>
        <v/>
      </c>
      <c r="CB199" s="663" t="str">
        <f t="shared" si="227"/>
        <v/>
      </c>
      <c r="CC199" s="663" t="str">
        <f t="shared" si="228"/>
        <v/>
      </c>
      <c r="CD199" s="663" t="str">
        <f t="shared" si="229"/>
        <v/>
      </c>
      <c r="CE199" s="663" t="str">
        <f t="shared" si="230"/>
        <v/>
      </c>
      <c r="CF199" s="663" t="str">
        <f t="shared" si="231"/>
        <v/>
      </c>
      <c r="CG199" s="439" t="str">
        <f t="shared" si="232"/>
        <v/>
      </c>
      <c r="CH199" s="440"/>
      <c r="CI199" s="440"/>
      <c r="CJ199" s="440"/>
      <c r="CK199" s="440"/>
      <c r="CL199" s="440"/>
      <c r="CM199" s="440"/>
      <c r="CN199" s="729" t="str">
        <f t="shared" si="233"/>
        <v/>
      </c>
      <c r="CO199" s="729" t="str">
        <f t="shared" si="234"/>
        <v/>
      </c>
      <c r="CP199" s="729" t="str">
        <f t="shared" si="235"/>
        <v/>
      </c>
      <c r="CQ199" s="729" t="str">
        <f t="shared" si="236"/>
        <v/>
      </c>
      <c r="CR199" s="729" t="str">
        <f t="shared" si="237"/>
        <v/>
      </c>
      <c r="CS199" s="729" t="str">
        <f t="shared" si="238"/>
        <v/>
      </c>
      <c r="CT199" s="729" t="str">
        <f t="shared" si="239"/>
        <v/>
      </c>
      <c r="CU199" s="729" t="str">
        <f t="shared" si="240"/>
        <v/>
      </c>
      <c r="CV199" s="729" t="str">
        <f t="shared" si="241"/>
        <v/>
      </c>
      <c r="CW199" s="16" t="str">
        <f t="shared" si="242"/>
        <v/>
      </c>
      <c r="CX199" s="16" t="str">
        <f t="shared" si="243"/>
        <v/>
      </c>
      <c r="CY199" s="16" t="str">
        <f t="shared" si="244"/>
        <v/>
      </c>
      <c r="CZ199" s="650">
        <f t="shared" si="245"/>
        <v>0</v>
      </c>
      <c r="DB199" s="652"/>
      <c r="DC199" s="655">
        <f t="shared" si="193"/>
        <v>0</v>
      </c>
      <c r="DD199" s="654" t="str">
        <f t="shared" si="194"/>
        <v/>
      </c>
      <c r="DE199" s="650">
        <f t="shared" si="195"/>
        <v>0</v>
      </c>
      <c r="EG199" s="16">
        <f>IFERROR(VLOOKUP(B199,'SUBCATS INTERNAL USE'!A:D,3,0),10000)</f>
        <v>10000</v>
      </c>
      <c r="EH199" s="16">
        <f t="shared" si="196"/>
        <v>10000</v>
      </c>
      <c r="EI199" s="16">
        <f t="shared" si="197"/>
        <v>1</v>
      </c>
      <c r="EJ199" s="16">
        <f t="shared" si="247"/>
        <v>19</v>
      </c>
      <c r="EK199" s="16">
        <f>IFERROR(VLOOKUP(B199,'SUBCATS INTERNAL USE'!G:I,3,0), 10000)</f>
        <v>10000</v>
      </c>
      <c r="EN199" s="163">
        <f t="shared" si="198"/>
        <v>1</v>
      </c>
      <c r="EO199" s="163">
        <f t="shared" si="199"/>
        <v>1</v>
      </c>
      <c r="EP199" s="163">
        <f t="shared" si="200"/>
        <v>1</v>
      </c>
      <c r="EQ199" s="163">
        <f t="shared" si="201"/>
        <v>1</v>
      </c>
      <c r="ER199" s="163">
        <f t="shared" si="202"/>
        <v>1</v>
      </c>
      <c r="ES199" s="163">
        <f t="shared" si="203"/>
        <v>1</v>
      </c>
      <c r="ET199" s="163">
        <f t="shared" si="204"/>
        <v>1</v>
      </c>
      <c r="EU199" s="163">
        <f t="shared" si="205"/>
        <v>1</v>
      </c>
      <c r="EV199" s="163">
        <f t="shared" si="206"/>
        <v>0</v>
      </c>
      <c r="EW199" s="163">
        <f t="shared" si="207"/>
        <v>1</v>
      </c>
      <c r="EX199" s="163">
        <f t="shared" si="208"/>
        <v>1</v>
      </c>
      <c r="EY199" s="163">
        <f t="shared" si="209"/>
        <v>1</v>
      </c>
      <c r="EZ199" s="163">
        <f t="shared" si="210"/>
        <v>1</v>
      </c>
      <c r="FA199" s="163">
        <f t="shared" si="211"/>
        <v>1</v>
      </c>
      <c r="FB199" s="163">
        <f t="shared" si="212"/>
        <v>1</v>
      </c>
      <c r="FC199" s="163">
        <f t="shared" si="213"/>
        <v>14</v>
      </c>
      <c r="FD199" s="163">
        <f t="shared" si="214"/>
        <v>0</v>
      </c>
      <c r="FF199" s="16">
        <f t="shared" si="246"/>
        <v>0</v>
      </c>
      <c r="FG199" s="16" t="str">
        <f t="shared" si="252"/>
        <v>1</v>
      </c>
    </row>
    <row r="200" spans="1:163" s="52" customFormat="1" ht="11.25" customHeight="1">
      <c r="A200" s="1040">
        <v>186</v>
      </c>
      <c r="B200" s="490"/>
      <c r="C200" s="490" t="str">
        <f t="shared" si="181"/>
        <v/>
      </c>
      <c r="D200" s="490"/>
      <c r="E200" s="1040"/>
      <c r="F200" s="255"/>
      <c r="G200" s="1038"/>
      <c r="H200" s="1038"/>
      <c r="I200" s="1323"/>
      <c r="J200" s="24"/>
      <c r="K200" s="24"/>
      <c r="L200" s="24"/>
      <c r="M200" s="24"/>
      <c r="N200" s="24"/>
      <c r="O200" s="24"/>
      <c r="P200" s="101" t="str">
        <f t="shared" si="182"/>
        <v>MP</v>
      </c>
      <c r="Q200" s="493" t="str">
        <f t="shared" si="255"/>
        <v/>
      </c>
      <c r="R200" s="101"/>
      <c r="S200" s="257" t="e">
        <f t="shared" si="256"/>
        <v>#DIV/0!</v>
      </c>
      <c r="T200" s="1503">
        <f t="shared" si="253"/>
        <v>0</v>
      </c>
      <c r="U200" s="1477"/>
      <c r="V200" s="258"/>
      <c r="W200" s="102"/>
      <c r="X200" s="400">
        <f t="shared" si="215"/>
        <v>0</v>
      </c>
      <c r="Y200" s="913"/>
      <c r="Z200" s="299">
        <f t="shared" si="257"/>
        <v>0</v>
      </c>
      <c r="AA200" s="259">
        <f>ROUND(IFERROR(SUM($AI$6/$AI$7*Q200/O200)+('Inbound Freight New'!$A$3*CZ200/R200),0),2)</f>
        <v>0</v>
      </c>
      <c r="AB200" s="260">
        <f t="shared" si="183"/>
        <v>0</v>
      </c>
      <c r="AC200" s="259">
        <f t="shared" si="216"/>
        <v>0</v>
      </c>
      <c r="AD200" s="261"/>
      <c r="AE200" s="260">
        <f t="shared" si="184"/>
        <v>0</v>
      </c>
      <c r="AF200" s="262">
        <f t="shared" si="217"/>
        <v>0</v>
      </c>
      <c r="AG200" s="263">
        <f t="shared" si="185"/>
        <v>0</v>
      </c>
      <c r="AH200" s="316">
        <f t="shared" si="218"/>
        <v>0.02</v>
      </c>
      <c r="AI200" s="262">
        <f t="shared" si="219"/>
        <v>0</v>
      </c>
      <c r="AJ200" s="703">
        <f t="shared" si="220"/>
        <v>0</v>
      </c>
      <c r="AK200" s="1302">
        <f t="shared" si="221"/>
        <v>0</v>
      </c>
      <c r="AL200" s="703">
        <f t="shared" si="222"/>
        <v>0.02</v>
      </c>
      <c r="AM200" s="262">
        <f t="shared" si="258"/>
        <v>0</v>
      </c>
      <c r="AN200" s="102"/>
      <c r="AO200" s="102"/>
      <c r="AP200" s="264">
        <f t="shared" si="186"/>
        <v>0</v>
      </c>
      <c r="AQ200" s="265">
        <f t="shared" si="259"/>
        <v>0</v>
      </c>
      <c r="AR200" s="266">
        <f t="shared" si="223"/>
        <v>0</v>
      </c>
      <c r="AS200" s="265">
        <f t="shared" si="260"/>
        <v>0</v>
      </c>
      <c r="AT200" s="267">
        <f t="shared" si="187"/>
        <v>0</v>
      </c>
      <c r="AU200" s="268"/>
      <c r="AV200" s="267"/>
      <c r="AW200" s="24"/>
      <c r="AX200" s="24"/>
      <c r="AY200" s="487"/>
      <c r="AZ200" s="270"/>
      <c r="BA200" s="256"/>
      <c r="BB200" s="256"/>
      <c r="BC200" s="256"/>
      <c r="BD200" s="256"/>
      <c r="BE200" s="490"/>
      <c r="BF200" s="490" t="str">
        <f t="shared" si="254"/>
        <v/>
      </c>
      <c r="BG200" s="493" t="str">
        <f t="shared" si="188"/>
        <v/>
      </c>
      <c r="BH200" s="490"/>
      <c r="BI200" s="490"/>
      <c r="BJ200" s="490"/>
      <c r="BK200" s="490"/>
      <c r="BL200" s="490"/>
      <c r="BM200" s="490"/>
      <c r="BN200" s="319"/>
      <c r="BO200" s="319"/>
      <c r="BP200" s="319"/>
      <c r="BQ200" s="319" t="str">
        <f t="shared" si="189"/>
        <v/>
      </c>
      <c r="BR200" s="439" t="str">
        <f t="shared" si="224"/>
        <v/>
      </c>
      <c r="BS200" s="439" t="str">
        <f t="shared" si="225"/>
        <v/>
      </c>
      <c r="BT200" s="439" t="str">
        <f t="shared" si="226"/>
        <v/>
      </c>
      <c r="BU200" s="440" t="str">
        <f t="shared" si="248"/>
        <v/>
      </c>
      <c r="BV200" s="440" t="str">
        <f t="shared" si="249"/>
        <v/>
      </c>
      <c r="BW200" s="440" t="str">
        <f t="shared" si="250"/>
        <v/>
      </c>
      <c r="BX200" s="440" t="str">
        <f t="shared" si="251"/>
        <v/>
      </c>
      <c r="BY200" s="440" t="str">
        <f t="shared" si="190"/>
        <v/>
      </c>
      <c r="BZ200" s="440" t="str">
        <f t="shared" si="191"/>
        <v/>
      </c>
      <c r="CA200" s="440" t="str">
        <f t="shared" si="192"/>
        <v/>
      </c>
      <c r="CB200" s="663" t="str">
        <f t="shared" si="227"/>
        <v/>
      </c>
      <c r="CC200" s="663" t="str">
        <f t="shared" si="228"/>
        <v/>
      </c>
      <c r="CD200" s="663" t="str">
        <f t="shared" si="229"/>
        <v/>
      </c>
      <c r="CE200" s="663" t="str">
        <f t="shared" si="230"/>
        <v/>
      </c>
      <c r="CF200" s="663" t="str">
        <f t="shared" si="231"/>
        <v/>
      </c>
      <c r="CG200" s="439" t="str">
        <f t="shared" si="232"/>
        <v/>
      </c>
      <c r="CH200" s="440"/>
      <c r="CI200" s="440"/>
      <c r="CJ200" s="440"/>
      <c r="CK200" s="440"/>
      <c r="CL200" s="440"/>
      <c r="CM200" s="440"/>
      <c r="CN200" s="729" t="str">
        <f t="shared" si="233"/>
        <v/>
      </c>
      <c r="CO200" s="729" t="str">
        <f t="shared" si="234"/>
        <v/>
      </c>
      <c r="CP200" s="729" t="str">
        <f t="shared" si="235"/>
        <v/>
      </c>
      <c r="CQ200" s="729" t="str">
        <f t="shared" si="236"/>
        <v/>
      </c>
      <c r="CR200" s="729" t="str">
        <f t="shared" si="237"/>
        <v/>
      </c>
      <c r="CS200" s="729" t="str">
        <f t="shared" si="238"/>
        <v/>
      </c>
      <c r="CT200" s="729" t="str">
        <f t="shared" si="239"/>
        <v/>
      </c>
      <c r="CU200" s="729" t="str">
        <f t="shared" si="240"/>
        <v/>
      </c>
      <c r="CV200" s="729" t="str">
        <f t="shared" si="241"/>
        <v/>
      </c>
      <c r="CW200" s="16" t="str">
        <f t="shared" si="242"/>
        <v/>
      </c>
      <c r="CX200" s="16" t="str">
        <f t="shared" si="243"/>
        <v/>
      </c>
      <c r="CY200" s="16" t="str">
        <f t="shared" si="244"/>
        <v/>
      </c>
      <c r="CZ200" s="650">
        <f t="shared" si="245"/>
        <v>0</v>
      </c>
      <c r="DB200" s="652"/>
      <c r="DC200" s="655">
        <f t="shared" si="193"/>
        <v>0</v>
      </c>
      <c r="DD200" s="654" t="str">
        <f t="shared" si="194"/>
        <v/>
      </c>
      <c r="DE200" s="650">
        <f t="shared" si="195"/>
        <v>0</v>
      </c>
      <c r="EG200" s="16">
        <f>IFERROR(VLOOKUP(B200,'SUBCATS INTERNAL USE'!A:D,3,0),10000)</f>
        <v>10000</v>
      </c>
      <c r="EH200" s="16">
        <f t="shared" si="196"/>
        <v>10000</v>
      </c>
      <c r="EI200" s="16">
        <f t="shared" si="197"/>
        <v>1</v>
      </c>
      <c r="EJ200" s="16">
        <f t="shared" si="247"/>
        <v>19</v>
      </c>
      <c r="EK200" s="16">
        <f>IFERROR(VLOOKUP(B200,'SUBCATS INTERNAL USE'!G:I,3,0), 10000)</f>
        <v>10000</v>
      </c>
      <c r="EN200" s="163">
        <f t="shared" si="198"/>
        <v>1</v>
      </c>
      <c r="EO200" s="163">
        <f t="shared" si="199"/>
        <v>1</v>
      </c>
      <c r="EP200" s="163">
        <f t="shared" si="200"/>
        <v>1</v>
      </c>
      <c r="EQ200" s="163">
        <f t="shared" si="201"/>
        <v>1</v>
      </c>
      <c r="ER200" s="163">
        <f t="shared" si="202"/>
        <v>1</v>
      </c>
      <c r="ES200" s="163">
        <f t="shared" si="203"/>
        <v>1</v>
      </c>
      <c r="ET200" s="163">
        <f t="shared" si="204"/>
        <v>1</v>
      </c>
      <c r="EU200" s="163">
        <f t="shared" si="205"/>
        <v>1</v>
      </c>
      <c r="EV200" s="163">
        <f t="shared" si="206"/>
        <v>0</v>
      </c>
      <c r="EW200" s="163">
        <f t="shared" si="207"/>
        <v>1</v>
      </c>
      <c r="EX200" s="163">
        <f t="shared" si="208"/>
        <v>1</v>
      </c>
      <c r="EY200" s="163">
        <f t="shared" si="209"/>
        <v>1</v>
      </c>
      <c r="EZ200" s="163">
        <f t="shared" si="210"/>
        <v>1</v>
      </c>
      <c r="FA200" s="163">
        <f t="shared" si="211"/>
        <v>1</v>
      </c>
      <c r="FB200" s="163">
        <f t="shared" si="212"/>
        <v>1</v>
      </c>
      <c r="FC200" s="163">
        <f t="shared" si="213"/>
        <v>14</v>
      </c>
      <c r="FD200" s="163">
        <f t="shared" si="214"/>
        <v>0</v>
      </c>
      <c r="FF200" s="16">
        <f t="shared" si="246"/>
        <v>0</v>
      </c>
      <c r="FG200" s="16" t="str">
        <f t="shared" si="252"/>
        <v>1</v>
      </c>
    </row>
    <row r="201" spans="1:163" s="52" customFormat="1" ht="11.25" customHeight="1">
      <c r="A201" s="1040">
        <v>187</v>
      </c>
      <c r="B201" s="490"/>
      <c r="C201" s="490" t="str">
        <f t="shared" ref="C201:C259" si="261">IF(B201="","",IFERROR(VLOOKUP(B201,cat,2,0),""))</f>
        <v/>
      </c>
      <c r="D201" s="490"/>
      <c r="E201" s="1040"/>
      <c r="F201" s="255"/>
      <c r="G201" s="1038"/>
      <c r="H201" s="1038"/>
      <c r="I201" s="1323"/>
      <c r="J201" s="24"/>
      <c r="K201" s="24"/>
      <c r="L201" s="24"/>
      <c r="M201" s="24"/>
      <c r="N201" s="24"/>
      <c r="O201" s="24"/>
      <c r="P201" s="101" t="str">
        <f t="shared" ref="P201:P259" si="262">IFERROR(IF(N201&gt;3,"BP",IF(O201&gt;2,"BP","MP")),"")</f>
        <v>MP</v>
      </c>
      <c r="Q201" s="493" t="str">
        <f t="shared" si="255"/>
        <v/>
      </c>
      <c r="R201" s="101"/>
      <c r="S201" s="257" t="e">
        <f t="shared" si="256"/>
        <v>#DIV/0!</v>
      </c>
      <c r="T201" s="1503">
        <f t="shared" si="253"/>
        <v>0</v>
      </c>
      <c r="U201" s="1477"/>
      <c r="V201" s="258"/>
      <c r="W201" s="102"/>
      <c r="X201" s="400">
        <f t="shared" si="215"/>
        <v>0</v>
      </c>
      <c r="Y201" s="913"/>
      <c r="Z201" s="299">
        <f t="shared" si="257"/>
        <v>0</v>
      </c>
      <c r="AA201" s="259">
        <f>ROUND(IFERROR(SUM($AI$6/$AI$7*Q201/O201)+('Inbound Freight New'!$A$3*CZ201/R201),0),2)</f>
        <v>0</v>
      </c>
      <c r="AB201" s="260">
        <f t="shared" ref="AB201:AB265" si="263">+$AC$7</f>
        <v>0</v>
      </c>
      <c r="AC201" s="259">
        <f t="shared" si="216"/>
        <v>0</v>
      </c>
      <c r="AD201" s="261"/>
      <c r="AE201" s="260">
        <f t="shared" ref="AE201:AE265" si="264">$AC$8</f>
        <v>0</v>
      </c>
      <c r="AF201" s="262">
        <f t="shared" si="217"/>
        <v>0</v>
      </c>
      <c r="AG201" s="263">
        <f t="shared" ref="AG201:AG259" si="265">SUM(I$8:I$9)</f>
        <v>0</v>
      </c>
      <c r="AH201" s="316">
        <f t="shared" si="218"/>
        <v>0.02</v>
      </c>
      <c r="AI201" s="262">
        <f t="shared" si="219"/>
        <v>0</v>
      </c>
      <c r="AJ201" s="703">
        <f t="shared" si="220"/>
        <v>0</v>
      </c>
      <c r="AK201" s="1302">
        <f t="shared" si="221"/>
        <v>0</v>
      </c>
      <c r="AL201" s="703">
        <f t="shared" si="222"/>
        <v>0.02</v>
      </c>
      <c r="AM201" s="262">
        <f t="shared" si="258"/>
        <v>0</v>
      </c>
      <c r="AN201" s="102"/>
      <c r="AO201" s="102"/>
      <c r="AP201" s="264">
        <f t="shared" ref="AP201:AP259" si="266">IFERROR((AN201-AO201)/AN201,0)</f>
        <v>0</v>
      </c>
      <c r="AQ201" s="265">
        <f t="shared" si="259"/>
        <v>0</v>
      </c>
      <c r="AR201" s="266">
        <f t="shared" si="223"/>
        <v>0</v>
      </c>
      <c r="AS201" s="265">
        <f t="shared" si="260"/>
        <v>0</v>
      </c>
      <c r="AT201" s="267">
        <f t="shared" ref="AT201:AT259" si="267">IFERROR((AO201-AM201)/AO201,0)</f>
        <v>0</v>
      </c>
      <c r="AU201" s="268"/>
      <c r="AV201" s="267"/>
      <c r="AW201" s="24"/>
      <c r="AX201" s="24"/>
      <c r="AY201" s="487"/>
      <c r="AZ201" s="270"/>
      <c r="BA201" s="256"/>
      <c r="BB201" s="256"/>
      <c r="BC201" s="256"/>
      <c r="BD201" s="256"/>
      <c r="BE201" s="490"/>
      <c r="BF201" s="490" t="str">
        <f t="shared" si="254"/>
        <v/>
      </c>
      <c r="BG201" s="493" t="str">
        <f t="shared" ref="BG201:BG259" si="268">IF(B201&gt;0,VLOOKUP(B201,pc,5,0),"")</f>
        <v/>
      </c>
      <c r="BH201" s="490"/>
      <c r="BI201" s="490"/>
      <c r="BJ201" s="490"/>
      <c r="BK201" s="490"/>
      <c r="BL201" s="490"/>
      <c r="BM201" s="490"/>
      <c r="BN201" s="319"/>
      <c r="BO201" s="319"/>
      <c r="BP201" s="319"/>
      <c r="BQ201" s="319" t="str">
        <f t="shared" ref="BQ201:BQ259" si="269">IF(R201&gt;0,R201/O201*BD201,"")</f>
        <v/>
      </c>
      <c r="BR201" s="439" t="str">
        <f t="shared" si="224"/>
        <v/>
      </c>
      <c r="BS201" s="439" t="str">
        <f t="shared" si="225"/>
        <v/>
      </c>
      <c r="BT201" s="439" t="str">
        <f t="shared" si="226"/>
        <v/>
      </c>
      <c r="BU201" s="440" t="str">
        <f t="shared" si="248"/>
        <v/>
      </c>
      <c r="BV201" s="440" t="str">
        <f t="shared" si="249"/>
        <v/>
      </c>
      <c r="BW201" s="440" t="str">
        <f t="shared" si="250"/>
        <v/>
      </c>
      <c r="BX201" s="440" t="str">
        <f t="shared" si="251"/>
        <v/>
      </c>
      <c r="BY201" s="440" t="str">
        <f t="shared" ref="BY201:BY259" si="270">IFERROR(VLOOKUP(B201,dc,BY$13,0),"")</f>
        <v/>
      </c>
      <c r="BZ201" s="440" t="str">
        <f t="shared" ref="BZ201:BZ259" si="271">IFERROR(VLOOKUP(B201,dc,BZ$13,0),"")</f>
        <v/>
      </c>
      <c r="CA201" s="440" t="str">
        <f t="shared" ref="CA201:CA259" si="272">IFERROR(VLOOKUP(G$6,nsf,CA$13,0),"")</f>
        <v/>
      </c>
      <c r="CB201" s="663" t="str">
        <f t="shared" si="227"/>
        <v/>
      </c>
      <c r="CC201" s="663" t="str">
        <f t="shared" si="228"/>
        <v/>
      </c>
      <c r="CD201" s="663" t="str">
        <f t="shared" si="229"/>
        <v/>
      </c>
      <c r="CE201" s="663" t="str">
        <f t="shared" si="230"/>
        <v/>
      </c>
      <c r="CF201" s="663" t="str">
        <f t="shared" si="231"/>
        <v/>
      </c>
      <c r="CG201" s="439" t="str">
        <f t="shared" si="232"/>
        <v/>
      </c>
      <c r="CH201" s="440"/>
      <c r="CI201" s="440"/>
      <c r="CJ201" s="440"/>
      <c r="CK201" s="440"/>
      <c r="CL201" s="440"/>
      <c r="CM201" s="440"/>
      <c r="CN201" s="729" t="str">
        <f t="shared" si="233"/>
        <v/>
      </c>
      <c r="CO201" s="729" t="str">
        <f t="shared" si="234"/>
        <v/>
      </c>
      <c r="CP201" s="729" t="str">
        <f t="shared" si="235"/>
        <v/>
      </c>
      <c r="CQ201" s="729" t="str">
        <f t="shared" si="236"/>
        <v/>
      </c>
      <c r="CR201" s="729" t="str">
        <f t="shared" si="237"/>
        <v/>
      </c>
      <c r="CS201" s="729" t="str">
        <f t="shared" si="238"/>
        <v/>
      </c>
      <c r="CT201" s="729" t="str">
        <f t="shared" si="239"/>
        <v/>
      </c>
      <c r="CU201" s="729" t="str">
        <f t="shared" si="240"/>
        <v/>
      </c>
      <c r="CV201" s="729" t="str">
        <f t="shared" si="241"/>
        <v/>
      </c>
      <c r="CW201" s="16" t="str">
        <f t="shared" si="242"/>
        <v/>
      </c>
      <c r="CX201" s="16" t="str">
        <f t="shared" si="243"/>
        <v/>
      </c>
      <c r="CY201" s="16" t="str">
        <f t="shared" si="244"/>
        <v/>
      </c>
      <c r="CZ201" s="650">
        <f t="shared" si="245"/>
        <v>0</v>
      </c>
      <c r="DB201" s="652"/>
      <c r="DC201" s="655">
        <f t="shared" ref="DC201:DC259" si="273">IF(DB201="",CZ201,R201/VLOOKUP(DB201,pro,2,0)*VLOOKUP(DB201,pro,3,0))</f>
        <v>0</v>
      </c>
      <c r="DD201" s="654" t="str">
        <f t="shared" ref="DD201:DD259" si="274">IF(DB201="",Q201,R201/VLOOKUP(DB201,pro,2,0)*VLOOKUP(DB201,pro,4,0))</f>
        <v/>
      </c>
      <c r="DE201" s="650">
        <f t="shared" ref="DE201:DE259" si="275">IFERROR(VLOOKUP(B201,cpu,6,0)*R201,R201*DE$1)</f>
        <v>0</v>
      </c>
      <c r="EG201" s="16">
        <f>IFERROR(VLOOKUP(B201,'SUBCATS INTERNAL USE'!A:D,3,0),10000)</f>
        <v>10000</v>
      </c>
      <c r="EH201" s="16">
        <f t="shared" ref="EH201:EH259" si="276">IF(D201&gt;1,10000,EG201)</f>
        <v>10000</v>
      </c>
      <c r="EI201" s="16">
        <f t="shared" ref="EI201:EI259" si="277">B201*100+1</f>
        <v>1</v>
      </c>
      <c r="EJ201" s="16">
        <f t="shared" si="247"/>
        <v>19</v>
      </c>
      <c r="EK201" s="16">
        <f>IFERROR(VLOOKUP(B201,'SUBCATS INTERNAL USE'!G:I,3,0), 10000)</f>
        <v>10000</v>
      </c>
      <c r="EN201" s="163">
        <f t="shared" ref="EN201:EN259" si="278">IF(B201="",1,0)</f>
        <v>1</v>
      </c>
      <c r="EO201" s="163">
        <f t="shared" ref="EO201:EO259" si="279">IF(E201="",1,0)</f>
        <v>1</v>
      </c>
      <c r="EP201" s="163">
        <f t="shared" ref="EP201:EP259" si="280">IF(N201="",1,0)</f>
        <v>1</v>
      </c>
      <c r="EQ201" s="163">
        <f t="shared" ref="EQ201:EQ259" si="281">IF(O201="",1,0)</f>
        <v>1</v>
      </c>
      <c r="ER201" s="163">
        <f t="shared" ref="ER201:ER259" si="282">IF(R201="",1,0)</f>
        <v>1</v>
      </c>
      <c r="ES201" s="163">
        <f t="shared" ref="ES201:ES259" si="283">IF(BG201="",1,0)</f>
        <v>1</v>
      </c>
      <c r="ET201" s="163">
        <f t="shared" ref="ET201:ET259" si="284">IF(AN201="",1,0)</f>
        <v>1</v>
      </c>
      <c r="EU201" s="163">
        <f t="shared" ref="EU201:EU259" si="285">IF(AO201="",1,0)</f>
        <v>1</v>
      </c>
      <c r="EV201" s="163">
        <f t="shared" ref="EV201:EV259" si="286">IF(P201="",1,0)</f>
        <v>0</v>
      </c>
      <c r="EW201" s="163">
        <f t="shared" ref="EW201:EW259" si="287">IF(Q201="",1,0)</f>
        <v>1</v>
      </c>
      <c r="EX201" s="163">
        <f t="shared" ref="EX201:EX259" si="288">IF(AV201="",1,0)</f>
        <v>1</v>
      </c>
      <c r="EY201" s="163">
        <f t="shared" ref="EY201:EY259" si="289">IF(BA201="",1,0)</f>
        <v>1</v>
      </c>
      <c r="EZ201" s="163">
        <f t="shared" ref="EZ201:EZ259" si="290">IF(BB201="",1,0)</f>
        <v>1</v>
      </c>
      <c r="FA201" s="163">
        <f t="shared" ref="FA201:FA259" si="291">IF(BC201="",1,0)</f>
        <v>1</v>
      </c>
      <c r="FB201" s="163">
        <f t="shared" ref="FB201:FB259" si="292">IF(BD201="",1,0)</f>
        <v>1</v>
      </c>
      <c r="FC201" s="163">
        <f t="shared" ref="FC201:FC259" si="293">SUM(EN201:FB201)</f>
        <v>14</v>
      </c>
      <c r="FD201" s="163">
        <f t="shared" ref="FD201:FD259" si="294">IF(F201&lt;&gt;"",IF(FC201&gt;0,1,0),0)</f>
        <v>0</v>
      </c>
      <c r="FF201" s="16">
        <f t="shared" si="246"/>
        <v>0</v>
      </c>
      <c r="FG201" s="16" t="str">
        <f t="shared" si="252"/>
        <v>1</v>
      </c>
    </row>
    <row r="202" spans="1:163" s="52" customFormat="1" ht="11.25" customHeight="1">
      <c r="A202" s="1040">
        <v>188</v>
      </c>
      <c r="B202" s="490"/>
      <c r="C202" s="490" t="str">
        <f t="shared" si="261"/>
        <v/>
      </c>
      <c r="D202" s="490"/>
      <c r="E202" s="1040"/>
      <c r="F202" s="255"/>
      <c r="G202" s="1038"/>
      <c r="H202" s="1038"/>
      <c r="I202" s="1323"/>
      <c r="J202" s="24"/>
      <c r="K202" s="24"/>
      <c r="L202" s="24"/>
      <c r="M202" s="24"/>
      <c r="N202" s="24"/>
      <c r="O202" s="24"/>
      <c r="P202" s="101" t="str">
        <f t="shared" si="262"/>
        <v>MP</v>
      </c>
      <c r="Q202" s="493" t="str">
        <f t="shared" si="255"/>
        <v/>
      </c>
      <c r="R202" s="101"/>
      <c r="S202" s="257" t="e">
        <f t="shared" si="256"/>
        <v>#DIV/0!</v>
      </c>
      <c r="T202" s="1503">
        <f t="shared" si="253"/>
        <v>0</v>
      </c>
      <c r="U202" s="1477"/>
      <c r="V202" s="258"/>
      <c r="W202" s="102"/>
      <c r="X202" s="400">
        <f t="shared" ref="X202:X259" si="295">U202</f>
        <v>0</v>
      </c>
      <c r="Y202" s="913"/>
      <c r="Z202" s="299">
        <f t="shared" si="257"/>
        <v>0</v>
      </c>
      <c r="AA202" s="259">
        <f>ROUND(IFERROR(SUM($AI$6/$AI$7*Q202/O202)+('Inbound Freight New'!$A$3*CZ202/R202),0),2)</f>
        <v>0</v>
      </c>
      <c r="AB202" s="260">
        <f t="shared" si="263"/>
        <v>0</v>
      </c>
      <c r="AC202" s="259">
        <f t="shared" ref="AC202:AC259" si="296">X202*AB202</f>
        <v>0</v>
      </c>
      <c r="AD202" s="261"/>
      <c r="AE202" s="260">
        <f t="shared" si="264"/>
        <v>0</v>
      </c>
      <c r="AF202" s="262">
        <f t="shared" ref="AF202:AF259" si="297">X202*AE202</f>
        <v>0</v>
      </c>
      <c r="AG202" s="263">
        <f t="shared" si="265"/>
        <v>0</v>
      </c>
      <c r="AH202" s="316">
        <f t="shared" ref="AH202:AH259" si="298">AC$12</f>
        <v>0.02</v>
      </c>
      <c r="AI202" s="262">
        <f t="shared" ref="AI202:AI259" si="299">X202*AH202</f>
        <v>0</v>
      </c>
      <c r="AJ202" s="703">
        <f t="shared" ref="AJ202:AJ259" si="300">AC$9</f>
        <v>0</v>
      </c>
      <c r="AK202" s="1302">
        <f t="shared" ref="AK202:AK259" si="301">AC$10</f>
        <v>0</v>
      </c>
      <c r="AL202" s="703">
        <f t="shared" ref="AL202:AL259" si="302">AC$11</f>
        <v>0.02</v>
      </c>
      <c r="AM202" s="262">
        <f t="shared" si="258"/>
        <v>0</v>
      </c>
      <c r="AN202" s="102"/>
      <c r="AO202" s="102"/>
      <c r="AP202" s="264">
        <f t="shared" si="266"/>
        <v>0</v>
      </c>
      <c r="AQ202" s="265">
        <f t="shared" si="259"/>
        <v>0</v>
      </c>
      <c r="AR202" s="266">
        <f t="shared" ref="AR202:AR259" si="303">IFERROR(AM202*R202,0)</f>
        <v>0</v>
      </c>
      <c r="AS202" s="265">
        <f t="shared" si="260"/>
        <v>0</v>
      </c>
      <c r="AT202" s="267">
        <f t="shared" si="267"/>
        <v>0</v>
      </c>
      <c r="AU202" s="268"/>
      <c r="AV202" s="267"/>
      <c r="AW202" s="24"/>
      <c r="AX202" s="24"/>
      <c r="AY202" s="487"/>
      <c r="AZ202" s="270"/>
      <c r="BA202" s="256"/>
      <c r="BB202" s="256"/>
      <c r="BC202" s="256"/>
      <c r="BD202" s="256"/>
      <c r="BE202" s="490"/>
      <c r="BF202" s="490" t="str">
        <f t="shared" si="254"/>
        <v/>
      </c>
      <c r="BG202" s="493" t="str">
        <f t="shared" si="268"/>
        <v/>
      </c>
      <c r="BH202" s="490"/>
      <c r="BI202" s="490"/>
      <c r="BJ202" s="490"/>
      <c r="BK202" s="490"/>
      <c r="BL202" s="490"/>
      <c r="BM202" s="490"/>
      <c r="BN202" s="319"/>
      <c r="BO202" s="319"/>
      <c r="BP202" s="319"/>
      <c r="BQ202" s="319" t="str">
        <f t="shared" si="269"/>
        <v/>
      </c>
      <c r="BR202" s="439" t="str">
        <f t="shared" ref="BR202:BR259" si="304">IFERROR(R202-BS202-BT202,"")</f>
        <v/>
      </c>
      <c r="BS202" s="439" t="str">
        <f t="shared" ref="BS202:BS259" si="305">IFERROR(ROUND(BV202*$R202/$O202,0)*$O202,"")</f>
        <v/>
      </c>
      <c r="BT202" s="439" t="str">
        <f t="shared" ref="BT202:BT259" si="306">IFERROR(ROUND(BW202*$R202/$O202,0)*$O202,"")</f>
        <v/>
      </c>
      <c r="BU202" s="440" t="str">
        <f t="shared" si="248"/>
        <v/>
      </c>
      <c r="BV202" s="440" t="str">
        <f t="shared" si="249"/>
        <v/>
      </c>
      <c r="BW202" s="440" t="str">
        <f t="shared" si="250"/>
        <v/>
      </c>
      <c r="BX202" s="440" t="str">
        <f t="shared" si="251"/>
        <v/>
      </c>
      <c r="BY202" s="440" t="str">
        <f t="shared" si="270"/>
        <v/>
      </c>
      <c r="BZ202" s="440" t="str">
        <f t="shared" si="271"/>
        <v/>
      </c>
      <c r="CA202" s="440" t="str">
        <f t="shared" si="272"/>
        <v/>
      </c>
      <c r="CB202" s="663" t="str">
        <f t="shared" ref="CB202:CB265" si="307">IF($F202&lt;&gt;"",$AV$4,"")</f>
        <v/>
      </c>
      <c r="CC202" s="663" t="str">
        <f t="shared" ref="CC202:CC265" si="308">IF($F202&lt;&gt;"",$AV$5,"")</f>
        <v/>
      </c>
      <c r="CD202" s="663" t="str">
        <f t="shared" ref="CD202:CD265" si="309">IF($F202&lt;&gt;"",$AV$6,"")</f>
        <v/>
      </c>
      <c r="CE202" s="663" t="str">
        <f t="shared" ref="CE202:CE265" si="310">IF($F202&lt;&gt;"",$AV$7,"")</f>
        <v/>
      </c>
      <c r="CF202" s="663" t="str">
        <f t="shared" ref="CF202:CF259" si="311">IF(SUM(CB202:CE202)&gt;0,SUM(CB202:CE202),"")</f>
        <v/>
      </c>
      <c r="CG202" s="439" t="str">
        <f t="shared" ref="CG202:CG259" si="312">CLEAN(AV$10)</f>
        <v/>
      </c>
      <c r="CH202" s="440"/>
      <c r="CI202" s="440"/>
      <c r="CJ202" s="440"/>
      <c r="CK202" s="440"/>
      <c r="CL202" s="440"/>
      <c r="CM202" s="440"/>
      <c r="CN202" s="729" t="str">
        <f t="shared" ref="CN202:CN259" si="313">IFERROR(BR202*$X202,"")</f>
        <v/>
      </c>
      <c r="CO202" s="729" t="str">
        <f t="shared" ref="CO202:CO259" si="314">IFERROR(BR202*$AM202,"")</f>
        <v/>
      </c>
      <c r="CP202" s="729" t="str">
        <f t="shared" ref="CP202:CP259" si="315">IFERROR(BR202*$AO202,"")</f>
        <v/>
      </c>
      <c r="CQ202" s="729" t="str">
        <f t="shared" ref="CQ202:CQ259" si="316">IFERROR(BS202*$X202,"")</f>
        <v/>
      </c>
      <c r="CR202" s="729" t="str">
        <f t="shared" ref="CR202:CR259" si="317">IFERROR(BS202*$AM202,"")</f>
        <v/>
      </c>
      <c r="CS202" s="729" t="str">
        <f t="shared" ref="CS202:CS259" si="318">IFERROR(BS202*$AO202,"")</f>
        <v/>
      </c>
      <c r="CT202" s="729" t="str">
        <f t="shared" ref="CT202:CT259" si="319">IFERROR(BT202*$X202,"")</f>
        <v/>
      </c>
      <c r="CU202" s="729" t="str">
        <f t="shared" ref="CU202:CU259" si="320">IFERROR(BT202*$AM202,"")</f>
        <v/>
      </c>
      <c r="CV202" s="729" t="str">
        <f t="shared" ref="CV202:CV259" si="321">IFERROR(BT202*$AO202,"")</f>
        <v/>
      </c>
      <c r="CW202" s="16" t="str">
        <f t="shared" ref="CW202:CW265" si="322">IF($F202&lt;&gt;"",$G$6,"")</f>
        <v/>
      </c>
      <c r="CX202" s="16" t="str">
        <f t="shared" ref="CX202:CX265" si="323">IF($F202&lt;&gt;"",$G$10,"")</f>
        <v/>
      </c>
      <c r="CY202" s="16" t="str">
        <f t="shared" ref="CY202:CY265" si="324">IF($F202&lt;&gt;"",$D$6,"")</f>
        <v/>
      </c>
      <c r="CZ202" s="650">
        <f t="shared" ref="CZ202:CZ259" si="325">IFERROR(IF(G$10="",0,IF(SUM(BA202:BC202)&gt;0,R202/O202,0)),0)</f>
        <v>0</v>
      </c>
      <c r="DB202" s="652"/>
      <c r="DC202" s="655">
        <f t="shared" si="273"/>
        <v>0</v>
      </c>
      <c r="DD202" s="654" t="str">
        <f t="shared" si="274"/>
        <v/>
      </c>
      <c r="DE202" s="650">
        <f t="shared" si="275"/>
        <v>0</v>
      </c>
      <c r="EG202" s="16">
        <f>IFERROR(VLOOKUP(B202,'SUBCATS INTERNAL USE'!A:D,3,0),10000)</f>
        <v>10000</v>
      </c>
      <c r="EH202" s="16">
        <f t="shared" si="276"/>
        <v>10000</v>
      </c>
      <c r="EI202" s="16">
        <f t="shared" si="277"/>
        <v>1</v>
      </c>
      <c r="EJ202" s="16">
        <f t="shared" si="247"/>
        <v>19</v>
      </c>
      <c r="EK202" s="16">
        <f>IFERROR(VLOOKUP(B202,'SUBCATS INTERNAL USE'!G:I,3,0), 10000)</f>
        <v>10000</v>
      </c>
      <c r="EN202" s="163">
        <f t="shared" si="278"/>
        <v>1</v>
      </c>
      <c r="EO202" s="163">
        <f t="shared" si="279"/>
        <v>1</v>
      </c>
      <c r="EP202" s="163">
        <f t="shared" si="280"/>
        <v>1</v>
      </c>
      <c r="EQ202" s="163">
        <f t="shared" si="281"/>
        <v>1</v>
      </c>
      <c r="ER202" s="163">
        <f t="shared" si="282"/>
        <v>1</v>
      </c>
      <c r="ES202" s="163">
        <f t="shared" si="283"/>
        <v>1</v>
      </c>
      <c r="ET202" s="163">
        <f t="shared" si="284"/>
        <v>1</v>
      </c>
      <c r="EU202" s="163">
        <f t="shared" si="285"/>
        <v>1</v>
      </c>
      <c r="EV202" s="163">
        <f t="shared" si="286"/>
        <v>0</v>
      </c>
      <c r="EW202" s="163">
        <f t="shared" si="287"/>
        <v>1</v>
      </c>
      <c r="EX202" s="163">
        <f t="shared" si="288"/>
        <v>1</v>
      </c>
      <c r="EY202" s="163">
        <f t="shared" si="289"/>
        <v>1</v>
      </c>
      <c r="EZ202" s="163">
        <f t="shared" si="290"/>
        <v>1</v>
      </c>
      <c r="FA202" s="163">
        <f t="shared" si="291"/>
        <v>1</v>
      </c>
      <c r="FB202" s="163">
        <f t="shared" si="292"/>
        <v>1</v>
      </c>
      <c r="FC202" s="163">
        <f t="shared" si="293"/>
        <v>14</v>
      </c>
      <c r="FD202" s="163">
        <f t="shared" si="294"/>
        <v>0</v>
      </c>
      <c r="FF202" s="16">
        <f t="shared" ref="FF202:FF259" si="326">IF(R202&gt;0,IF(P202&lt;&gt;"MP",1,0),0)</f>
        <v>0</v>
      </c>
      <c r="FG202" s="16" t="str">
        <f t="shared" si="252"/>
        <v>1</v>
      </c>
    </row>
    <row r="203" spans="1:163" s="52" customFormat="1" ht="11.25" customHeight="1">
      <c r="A203" s="1040">
        <v>189</v>
      </c>
      <c r="B203" s="490"/>
      <c r="C203" s="490" t="str">
        <f t="shared" si="261"/>
        <v/>
      </c>
      <c r="D203" s="490"/>
      <c r="E203" s="1040"/>
      <c r="F203" s="255"/>
      <c r="G203" s="1038"/>
      <c r="H203" s="1038"/>
      <c r="I203" s="1323"/>
      <c r="J203" s="24"/>
      <c r="K203" s="24"/>
      <c r="L203" s="24"/>
      <c r="M203" s="24"/>
      <c r="N203" s="24"/>
      <c r="O203" s="24"/>
      <c r="P203" s="101" t="str">
        <f t="shared" si="262"/>
        <v>MP</v>
      </c>
      <c r="Q203" s="493" t="str">
        <f t="shared" si="255"/>
        <v/>
      </c>
      <c r="R203" s="101"/>
      <c r="S203" s="257" t="e">
        <f t="shared" si="256"/>
        <v>#DIV/0!</v>
      </c>
      <c r="T203" s="1503">
        <f t="shared" si="253"/>
        <v>0</v>
      </c>
      <c r="U203" s="1477"/>
      <c r="V203" s="258"/>
      <c r="W203" s="102"/>
      <c r="X203" s="400">
        <f t="shared" si="295"/>
        <v>0</v>
      </c>
      <c r="Y203" s="913"/>
      <c r="Z203" s="299">
        <f t="shared" si="257"/>
        <v>0</v>
      </c>
      <c r="AA203" s="259">
        <f>ROUND(IFERROR(SUM($AI$6/$AI$7*Q203/O203)+('Inbound Freight New'!$A$3*CZ203/R203),0),2)</f>
        <v>0</v>
      </c>
      <c r="AB203" s="260">
        <f t="shared" si="263"/>
        <v>0</v>
      </c>
      <c r="AC203" s="259">
        <f t="shared" si="296"/>
        <v>0</v>
      </c>
      <c r="AD203" s="261"/>
      <c r="AE203" s="260">
        <f t="shared" si="264"/>
        <v>0</v>
      </c>
      <c r="AF203" s="262">
        <f t="shared" si="297"/>
        <v>0</v>
      </c>
      <c r="AG203" s="263">
        <f t="shared" si="265"/>
        <v>0</v>
      </c>
      <c r="AH203" s="316">
        <f t="shared" si="298"/>
        <v>0.02</v>
      </c>
      <c r="AI203" s="262">
        <f t="shared" si="299"/>
        <v>0</v>
      </c>
      <c r="AJ203" s="703">
        <f t="shared" si="300"/>
        <v>0</v>
      </c>
      <c r="AK203" s="1302">
        <f t="shared" si="301"/>
        <v>0</v>
      </c>
      <c r="AL203" s="703">
        <f t="shared" si="302"/>
        <v>0.02</v>
      </c>
      <c r="AM203" s="262">
        <f t="shared" si="258"/>
        <v>0</v>
      </c>
      <c r="AN203" s="102"/>
      <c r="AO203" s="102"/>
      <c r="AP203" s="264">
        <f t="shared" si="266"/>
        <v>0</v>
      </c>
      <c r="AQ203" s="265">
        <f t="shared" si="259"/>
        <v>0</v>
      </c>
      <c r="AR203" s="266">
        <f t="shared" si="303"/>
        <v>0</v>
      </c>
      <c r="AS203" s="265">
        <f t="shared" si="260"/>
        <v>0</v>
      </c>
      <c r="AT203" s="267">
        <f t="shared" si="267"/>
        <v>0</v>
      </c>
      <c r="AU203" s="268"/>
      <c r="AV203" s="267"/>
      <c r="AW203" s="24"/>
      <c r="AX203" s="24"/>
      <c r="AY203" s="487"/>
      <c r="AZ203" s="270"/>
      <c r="BA203" s="256"/>
      <c r="BB203" s="256"/>
      <c r="BC203" s="256"/>
      <c r="BD203" s="256"/>
      <c r="BE203" s="490"/>
      <c r="BF203" s="490" t="str">
        <f t="shared" si="254"/>
        <v/>
      </c>
      <c r="BG203" s="493" t="str">
        <f t="shared" si="268"/>
        <v/>
      </c>
      <c r="BH203" s="490"/>
      <c r="BI203" s="490"/>
      <c r="BJ203" s="490"/>
      <c r="BK203" s="490"/>
      <c r="BL203" s="490"/>
      <c r="BM203" s="490"/>
      <c r="BN203" s="319"/>
      <c r="BO203" s="319"/>
      <c r="BP203" s="319"/>
      <c r="BQ203" s="319" t="str">
        <f t="shared" si="269"/>
        <v/>
      </c>
      <c r="BR203" s="439" t="str">
        <f t="shared" si="304"/>
        <v/>
      </c>
      <c r="BS203" s="439" t="str">
        <f t="shared" si="305"/>
        <v/>
      </c>
      <c r="BT203" s="439" t="str">
        <f t="shared" si="306"/>
        <v/>
      </c>
      <c r="BU203" s="440" t="str">
        <f t="shared" si="248"/>
        <v/>
      </c>
      <c r="BV203" s="440" t="str">
        <f t="shared" si="249"/>
        <v/>
      </c>
      <c r="BW203" s="440" t="str">
        <f t="shared" si="250"/>
        <v/>
      </c>
      <c r="BX203" s="440" t="str">
        <f t="shared" si="251"/>
        <v/>
      </c>
      <c r="BY203" s="440" t="str">
        <f t="shared" si="270"/>
        <v/>
      </c>
      <c r="BZ203" s="440" t="str">
        <f t="shared" si="271"/>
        <v/>
      </c>
      <c r="CA203" s="440" t="str">
        <f t="shared" si="272"/>
        <v/>
      </c>
      <c r="CB203" s="663" t="str">
        <f t="shared" si="307"/>
        <v/>
      </c>
      <c r="CC203" s="663" t="str">
        <f t="shared" si="308"/>
        <v/>
      </c>
      <c r="CD203" s="663" t="str">
        <f t="shared" si="309"/>
        <v/>
      </c>
      <c r="CE203" s="663" t="str">
        <f t="shared" si="310"/>
        <v/>
      </c>
      <c r="CF203" s="663" t="str">
        <f t="shared" si="311"/>
        <v/>
      </c>
      <c r="CG203" s="439" t="str">
        <f t="shared" si="312"/>
        <v/>
      </c>
      <c r="CH203" s="440"/>
      <c r="CI203" s="440"/>
      <c r="CJ203" s="440"/>
      <c r="CK203" s="440"/>
      <c r="CL203" s="440"/>
      <c r="CM203" s="440"/>
      <c r="CN203" s="729" t="str">
        <f t="shared" si="313"/>
        <v/>
      </c>
      <c r="CO203" s="729" t="str">
        <f t="shared" si="314"/>
        <v/>
      </c>
      <c r="CP203" s="729" t="str">
        <f t="shared" si="315"/>
        <v/>
      </c>
      <c r="CQ203" s="729" t="str">
        <f t="shared" si="316"/>
        <v/>
      </c>
      <c r="CR203" s="729" t="str">
        <f t="shared" si="317"/>
        <v/>
      </c>
      <c r="CS203" s="729" t="str">
        <f t="shared" si="318"/>
        <v/>
      </c>
      <c r="CT203" s="729" t="str">
        <f t="shared" si="319"/>
        <v/>
      </c>
      <c r="CU203" s="729" t="str">
        <f t="shared" si="320"/>
        <v/>
      </c>
      <c r="CV203" s="729" t="str">
        <f t="shared" si="321"/>
        <v/>
      </c>
      <c r="CW203" s="16" t="str">
        <f t="shared" si="322"/>
        <v/>
      </c>
      <c r="CX203" s="16" t="str">
        <f t="shared" si="323"/>
        <v/>
      </c>
      <c r="CY203" s="16" t="str">
        <f t="shared" si="324"/>
        <v/>
      </c>
      <c r="CZ203" s="650">
        <f t="shared" si="325"/>
        <v>0</v>
      </c>
      <c r="DB203" s="652"/>
      <c r="DC203" s="655">
        <f t="shared" si="273"/>
        <v>0</v>
      </c>
      <c r="DD203" s="654" t="str">
        <f t="shared" si="274"/>
        <v/>
      </c>
      <c r="DE203" s="650">
        <f t="shared" si="275"/>
        <v>0</v>
      </c>
      <c r="EG203" s="16">
        <f>IFERROR(VLOOKUP(B203,'SUBCATS INTERNAL USE'!A:D,3,0),10000)</f>
        <v>10000</v>
      </c>
      <c r="EH203" s="16">
        <f t="shared" si="276"/>
        <v>10000</v>
      </c>
      <c r="EI203" s="16">
        <f t="shared" si="277"/>
        <v>1</v>
      </c>
      <c r="EJ203" s="16">
        <f t="shared" ref="EJ203:EJ259" si="327">EI203+18</f>
        <v>19</v>
      </c>
      <c r="EK203" s="16">
        <f>IFERROR(VLOOKUP(B203,'SUBCATS INTERNAL USE'!G:I,3,0), 10000)</f>
        <v>10000</v>
      </c>
      <c r="EN203" s="163">
        <f t="shared" si="278"/>
        <v>1</v>
      </c>
      <c r="EO203" s="163">
        <f t="shared" si="279"/>
        <v>1</v>
      </c>
      <c r="EP203" s="163">
        <f t="shared" si="280"/>
        <v>1</v>
      </c>
      <c r="EQ203" s="163">
        <f t="shared" si="281"/>
        <v>1</v>
      </c>
      <c r="ER203" s="163">
        <f t="shared" si="282"/>
        <v>1</v>
      </c>
      <c r="ES203" s="163">
        <f t="shared" si="283"/>
        <v>1</v>
      </c>
      <c r="ET203" s="163">
        <f t="shared" si="284"/>
        <v>1</v>
      </c>
      <c r="EU203" s="163">
        <f t="shared" si="285"/>
        <v>1</v>
      </c>
      <c r="EV203" s="163">
        <f t="shared" si="286"/>
        <v>0</v>
      </c>
      <c r="EW203" s="163">
        <f t="shared" si="287"/>
        <v>1</v>
      </c>
      <c r="EX203" s="163">
        <f t="shared" si="288"/>
        <v>1</v>
      </c>
      <c r="EY203" s="163">
        <f t="shared" si="289"/>
        <v>1</v>
      </c>
      <c r="EZ203" s="163">
        <f t="shared" si="290"/>
        <v>1</v>
      </c>
      <c r="FA203" s="163">
        <f t="shared" si="291"/>
        <v>1</v>
      </c>
      <c r="FB203" s="163">
        <f t="shared" si="292"/>
        <v>1</v>
      </c>
      <c r="FC203" s="163">
        <f t="shared" si="293"/>
        <v>14</v>
      </c>
      <c r="FD203" s="163">
        <f t="shared" si="294"/>
        <v>0</v>
      </c>
      <c r="FF203" s="16">
        <f t="shared" si="326"/>
        <v>0</v>
      </c>
      <c r="FG203" s="16" t="str">
        <f t="shared" si="252"/>
        <v>1</v>
      </c>
    </row>
    <row r="204" spans="1:163" s="52" customFormat="1" ht="11.25" customHeight="1">
      <c r="A204" s="1040">
        <v>190</v>
      </c>
      <c r="B204" s="490"/>
      <c r="C204" s="490" t="str">
        <f t="shared" si="261"/>
        <v/>
      </c>
      <c r="D204" s="490"/>
      <c r="E204" s="1040"/>
      <c r="F204" s="255"/>
      <c r="G204" s="1038"/>
      <c r="H204" s="1038"/>
      <c r="I204" s="1323"/>
      <c r="J204" s="24"/>
      <c r="K204" s="24"/>
      <c r="L204" s="24"/>
      <c r="M204" s="24"/>
      <c r="N204" s="24"/>
      <c r="O204" s="24"/>
      <c r="P204" s="101" t="str">
        <f t="shared" si="262"/>
        <v>MP</v>
      </c>
      <c r="Q204" s="493" t="str">
        <f t="shared" si="255"/>
        <v/>
      </c>
      <c r="R204" s="101"/>
      <c r="S204" s="257" t="e">
        <f t="shared" si="256"/>
        <v>#DIV/0!</v>
      </c>
      <c r="T204" s="1503">
        <f t="shared" si="253"/>
        <v>0</v>
      </c>
      <c r="U204" s="1477"/>
      <c r="V204" s="258"/>
      <c r="W204" s="102"/>
      <c r="X204" s="400">
        <f t="shared" si="295"/>
        <v>0</v>
      </c>
      <c r="Y204" s="913"/>
      <c r="Z204" s="299">
        <f t="shared" si="257"/>
        <v>0</v>
      </c>
      <c r="AA204" s="259">
        <f>ROUND(IFERROR(SUM($AI$6/$AI$7*Q204/O204)+('Inbound Freight New'!$A$3*CZ204/R204),0),2)</f>
        <v>0</v>
      </c>
      <c r="AB204" s="260">
        <f t="shared" si="263"/>
        <v>0</v>
      </c>
      <c r="AC204" s="259">
        <f t="shared" si="296"/>
        <v>0</v>
      </c>
      <c r="AD204" s="261"/>
      <c r="AE204" s="260">
        <f t="shared" si="264"/>
        <v>0</v>
      </c>
      <c r="AF204" s="262">
        <f t="shared" si="297"/>
        <v>0</v>
      </c>
      <c r="AG204" s="263">
        <f t="shared" si="265"/>
        <v>0</v>
      </c>
      <c r="AH204" s="316">
        <f t="shared" si="298"/>
        <v>0.02</v>
      </c>
      <c r="AI204" s="262">
        <f t="shared" si="299"/>
        <v>0</v>
      </c>
      <c r="AJ204" s="703">
        <f t="shared" si="300"/>
        <v>0</v>
      </c>
      <c r="AK204" s="1302">
        <f t="shared" si="301"/>
        <v>0</v>
      </c>
      <c r="AL204" s="703">
        <f t="shared" si="302"/>
        <v>0.02</v>
      </c>
      <c r="AM204" s="262">
        <f t="shared" si="258"/>
        <v>0</v>
      </c>
      <c r="AN204" s="102"/>
      <c r="AO204" s="102"/>
      <c r="AP204" s="264">
        <f t="shared" si="266"/>
        <v>0</v>
      </c>
      <c r="AQ204" s="265">
        <f t="shared" si="259"/>
        <v>0</v>
      </c>
      <c r="AR204" s="266">
        <f t="shared" si="303"/>
        <v>0</v>
      </c>
      <c r="AS204" s="265">
        <f t="shared" si="260"/>
        <v>0</v>
      </c>
      <c r="AT204" s="267">
        <f t="shared" si="267"/>
        <v>0</v>
      </c>
      <c r="AU204" s="268"/>
      <c r="AV204" s="267"/>
      <c r="AW204" s="24"/>
      <c r="AX204" s="24"/>
      <c r="AY204" s="487"/>
      <c r="AZ204" s="270"/>
      <c r="BA204" s="256"/>
      <c r="BB204" s="256"/>
      <c r="BC204" s="256"/>
      <c r="BD204" s="256"/>
      <c r="BE204" s="490"/>
      <c r="BF204" s="490" t="str">
        <f t="shared" si="254"/>
        <v/>
      </c>
      <c r="BG204" s="493" t="str">
        <f t="shared" si="268"/>
        <v/>
      </c>
      <c r="BH204" s="490"/>
      <c r="BI204" s="490"/>
      <c r="BJ204" s="490"/>
      <c r="BK204" s="490"/>
      <c r="BL204" s="490"/>
      <c r="BM204" s="490"/>
      <c r="BN204" s="319"/>
      <c r="BO204" s="319"/>
      <c r="BP204" s="319"/>
      <c r="BQ204" s="319" t="str">
        <f t="shared" si="269"/>
        <v/>
      </c>
      <c r="BR204" s="439" t="str">
        <f t="shared" si="304"/>
        <v/>
      </c>
      <c r="BS204" s="439" t="str">
        <f t="shared" si="305"/>
        <v/>
      </c>
      <c r="BT204" s="439" t="str">
        <f t="shared" si="306"/>
        <v/>
      </c>
      <c r="BU204" s="440" t="str">
        <f t="shared" si="248"/>
        <v/>
      </c>
      <c r="BV204" s="440" t="str">
        <f t="shared" si="249"/>
        <v/>
      </c>
      <c r="BW204" s="440" t="str">
        <f t="shared" si="250"/>
        <v/>
      </c>
      <c r="BX204" s="440" t="str">
        <f t="shared" si="251"/>
        <v/>
      </c>
      <c r="BY204" s="440" t="str">
        <f t="shared" si="270"/>
        <v/>
      </c>
      <c r="BZ204" s="440" t="str">
        <f t="shared" si="271"/>
        <v/>
      </c>
      <c r="CA204" s="440" t="str">
        <f t="shared" si="272"/>
        <v/>
      </c>
      <c r="CB204" s="663" t="str">
        <f t="shared" si="307"/>
        <v/>
      </c>
      <c r="CC204" s="663" t="str">
        <f t="shared" si="308"/>
        <v/>
      </c>
      <c r="CD204" s="663" t="str">
        <f t="shared" si="309"/>
        <v/>
      </c>
      <c r="CE204" s="663" t="str">
        <f t="shared" si="310"/>
        <v/>
      </c>
      <c r="CF204" s="663" t="str">
        <f t="shared" si="311"/>
        <v/>
      </c>
      <c r="CG204" s="439" t="str">
        <f t="shared" si="312"/>
        <v/>
      </c>
      <c r="CH204" s="440"/>
      <c r="CI204" s="440"/>
      <c r="CJ204" s="440"/>
      <c r="CK204" s="440"/>
      <c r="CL204" s="440"/>
      <c r="CM204" s="440"/>
      <c r="CN204" s="729" t="str">
        <f t="shared" si="313"/>
        <v/>
      </c>
      <c r="CO204" s="729" t="str">
        <f t="shared" si="314"/>
        <v/>
      </c>
      <c r="CP204" s="729" t="str">
        <f t="shared" si="315"/>
        <v/>
      </c>
      <c r="CQ204" s="729" t="str">
        <f t="shared" si="316"/>
        <v/>
      </c>
      <c r="CR204" s="729" t="str">
        <f t="shared" si="317"/>
        <v/>
      </c>
      <c r="CS204" s="729" t="str">
        <f t="shared" si="318"/>
        <v/>
      </c>
      <c r="CT204" s="729" t="str">
        <f t="shared" si="319"/>
        <v/>
      </c>
      <c r="CU204" s="729" t="str">
        <f t="shared" si="320"/>
        <v/>
      </c>
      <c r="CV204" s="729" t="str">
        <f t="shared" si="321"/>
        <v/>
      </c>
      <c r="CW204" s="16" t="str">
        <f t="shared" si="322"/>
        <v/>
      </c>
      <c r="CX204" s="16" t="str">
        <f t="shared" si="323"/>
        <v/>
      </c>
      <c r="CY204" s="16" t="str">
        <f t="shared" si="324"/>
        <v/>
      </c>
      <c r="CZ204" s="650">
        <f t="shared" si="325"/>
        <v>0</v>
      </c>
      <c r="DB204" s="652"/>
      <c r="DC204" s="655">
        <f t="shared" si="273"/>
        <v>0</v>
      </c>
      <c r="DD204" s="654" t="str">
        <f t="shared" si="274"/>
        <v/>
      </c>
      <c r="DE204" s="650">
        <f t="shared" si="275"/>
        <v>0</v>
      </c>
      <c r="EG204" s="16">
        <f>IFERROR(VLOOKUP(B204,'SUBCATS INTERNAL USE'!A:D,3,0),10000)</f>
        <v>10000</v>
      </c>
      <c r="EH204" s="16">
        <f t="shared" si="276"/>
        <v>10000</v>
      </c>
      <c r="EI204" s="16">
        <f t="shared" si="277"/>
        <v>1</v>
      </c>
      <c r="EJ204" s="16">
        <f t="shared" si="327"/>
        <v>19</v>
      </c>
      <c r="EK204" s="16">
        <f>IFERROR(VLOOKUP(B204,'SUBCATS INTERNAL USE'!G:I,3,0), 10000)</f>
        <v>10000</v>
      </c>
      <c r="EN204" s="163">
        <f t="shared" si="278"/>
        <v>1</v>
      </c>
      <c r="EO204" s="163">
        <f t="shared" si="279"/>
        <v>1</v>
      </c>
      <c r="EP204" s="163">
        <f t="shared" si="280"/>
        <v>1</v>
      </c>
      <c r="EQ204" s="163">
        <f t="shared" si="281"/>
        <v>1</v>
      </c>
      <c r="ER204" s="163">
        <f t="shared" si="282"/>
        <v>1</v>
      </c>
      <c r="ES204" s="163">
        <f t="shared" si="283"/>
        <v>1</v>
      </c>
      <c r="ET204" s="163">
        <f t="shared" si="284"/>
        <v>1</v>
      </c>
      <c r="EU204" s="163">
        <f t="shared" si="285"/>
        <v>1</v>
      </c>
      <c r="EV204" s="163">
        <f t="shared" si="286"/>
        <v>0</v>
      </c>
      <c r="EW204" s="163">
        <f t="shared" si="287"/>
        <v>1</v>
      </c>
      <c r="EX204" s="163">
        <f t="shared" si="288"/>
        <v>1</v>
      </c>
      <c r="EY204" s="163">
        <f t="shared" si="289"/>
        <v>1</v>
      </c>
      <c r="EZ204" s="163">
        <f t="shared" si="290"/>
        <v>1</v>
      </c>
      <c r="FA204" s="163">
        <f t="shared" si="291"/>
        <v>1</v>
      </c>
      <c r="FB204" s="163">
        <f t="shared" si="292"/>
        <v>1</v>
      </c>
      <c r="FC204" s="163">
        <f t="shared" si="293"/>
        <v>14</v>
      </c>
      <c r="FD204" s="163">
        <f t="shared" si="294"/>
        <v>0</v>
      </c>
      <c r="FF204" s="16">
        <f t="shared" si="326"/>
        <v>0</v>
      </c>
      <c r="FG204" s="16" t="str">
        <f t="shared" si="252"/>
        <v>1</v>
      </c>
    </row>
    <row r="205" spans="1:163" s="52" customFormat="1" ht="11.25" customHeight="1">
      <c r="A205" s="1040">
        <v>191</v>
      </c>
      <c r="B205" s="490"/>
      <c r="C205" s="490" t="str">
        <f t="shared" si="261"/>
        <v/>
      </c>
      <c r="D205" s="490"/>
      <c r="E205" s="1040"/>
      <c r="F205" s="255"/>
      <c r="G205" s="1038"/>
      <c r="H205" s="1038"/>
      <c r="I205" s="1323"/>
      <c r="J205" s="24"/>
      <c r="K205" s="24"/>
      <c r="L205" s="24"/>
      <c r="M205" s="24"/>
      <c r="N205" s="24"/>
      <c r="O205" s="24"/>
      <c r="P205" s="101" t="str">
        <f t="shared" si="262"/>
        <v>MP</v>
      </c>
      <c r="Q205" s="493" t="str">
        <f t="shared" si="255"/>
        <v/>
      </c>
      <c r="R205" s="101"/>
      <c r="S205" s="257" t="e">
        <f t="shared" si="256"/>
        <v>#DIV/0!</v>
      </c>
      <c r="T205" s="1503">
        <f t="shared" si="253"/>
        <v>0</v>
      </c>
      <c r="U205" s="1477"/>
      <c r="V205" s="258"/>
      <c r="W205" s="102"/>
      <c r="X205" s="400">
        <f t="shared" si="295"/>
        <v>0</v>
      </c>
      <c r="Y205" s="913"/>
      <c r="Z205" s="299">
        <f t="shared" si="257"/>
        <v>0</v>
      </c>
      <c r="AA205" s="259">
        <f>ROUND(IFERROR(SUM($AI$6/$AI$7*Q205/O205)+('Inbound Freight New'!$A$3*CZ205/R205),0),2)</f>
        <v>0</v>
      </c>
      <c r="AB205" s="260">
        <f t="shared" si="263"/>
        <v>0</v>
      </c>
      <c r="AC205" s="259">
        <f t="shared" si="296"/>
        <v>0</v>
      </c>
      <c r="AD205" s="261"/>
      <c r="AE205" s="260">
        <f t="shared" si="264"/>
        <v>0</v>
      </c>
      <c r="AF205" s="262">
        <f t="shared" si="297"/>
        <v>0</v>
      </c>
      <c r="AG205" s="263">
        <f t="shared" si="265"/>
        <v>0</v>
      </c>
      <c r="AH205" s="316">
        <f t="shared" si="298"/>
        <v>0.02</v>
      </c>
      <c r="AI205" s="262">
        <f t="shared" si="299"/>
        <v>0</v>
      </c>
      <c r="AJ205" s="703">
        <f t="shared" si="300"/>
        <v>0</v>
      </c>
      <c r="AK205" s="1302">
        <f t="shared" si="301"/>
        <v>0</v>
      </c>
      <c r="AL205" s="703">
        <f t="shared" si="302"/>
        <v>0.02</v>
      </c>
      <c r="AM205" s="262">
        <f t="shared" si="258"/>
        <v>0</v>
      </c>
      <c r="AN205" s="102"/>
      <c r="AO205" s="102"/>
      <c r="AP205" s="264">
        <f t="shared" si="266"/>
        <v>0</v>
      </c>
      <c r="AQ205" s="265">
        <f t="shared" si="259"/>
        <v>0</v>
      </c>
      <c r="AR205" s="266">
        <f t="shared" si="303"/>
        <v>0</v>
      </c>
      <c r="AS205" s="265">
        <f t="shared" si="260"/>
        <v>0</v>
      </c>
      <c r="AT205" s="267">
        <f t="shared" si="267"/>
        <v>0</v>
      </c>
      <c r="AU205" s="268"/>
      <c r="AV205" s="267"/>
      <c r="AW205" s="24"/>
      <c r="AX205" s="24"/>
      <c r="AY205" s="487"/>
      <c r="AZ205" s="270"/>
      <c r="BA205" s="256"/>
      <c r="BB205" s="256"/>
      <c r="BC205" s="256"/>
      <c r="BD205" s="256"/>
      <c r="BE205" s="490"/>
      <c r="BF205" s="490" t="str">
        <f t="shared" si="254"/>
        <v/>
      </c>
      <c r="BG205" s="493" t="str">
        <f t="shared" si="268"/>
        <v/>
      </c>
      <c r="BH205" s="490"/>
      <c r="BI205" s="490"/>
      <c r="BJ205" s="490"/>
      <c r="BK205" s="490"/>
      <c r="BL205" s="490"/>
      <c r="BM205" s="490"/>
      <c r="BN205" s="319"/>
      <c r="BO205" s="319"/>
      <c r="BP205" s="319"/>
      <c r="BQ205" s="319" t="str">
        <f t="shared" si="269"/>
        <v/>
      </c>
      <c r="BR205" s="439" t="str">
        <f t="shared" si="304"/>
        <v/>
      </c>
      <c r="BS205" s="439" t="str">
        <f t="shared" si="305"/>
        <v/>
      </c>
      <c r="BT205" s="439" t="str">
        <f t="shared" si="306"/>
        <v/>
      </c>
      <c r="BU205" s="440" t="str">
        <f t="shared" si="248"/>
        <v/>
      </c>
      <c r="BV205" s="440" t="str">
        <f t="shared" si="249"/>
        <v/>
      </c>
      <c r="BW205" s="440" t="str">
        <f t="shared" si="250"/>
        <v/>
      </c>
      <c r="BX205" s="440" t="str">
        <f t="shared" si="251"/>
        <v/>
      </c>
      <c r="BY205" s="440" t="str">
        <f t="shared" si="270"/>
        <v/>
      </c>
      <c r="BZ205" s="440" t="str">
        <f t="shared" si="271"/>
        <v/>
      </c>
      <c r="CA205" s="440" t="str">
        <f t="shared" si="272"/>
        <v/>
      </c>
      <c r="CB205" s="663" t="str">
        <f t="shared" si="307"/>
        <v/>
      </c>
      <c r="CC205" s="663" t="str">
        <f t="shared" si="308"/>
        <v/>
      </c>
      <c r="CD205" s="663" t="str">
        <f t="shared" si="309"/>
        <v/>
      </c>
      <c r="CE205" s="663" t="str">
        <f t="shared" si="310"/>
        <v/>
      </c>
      <c r="CF205" s="663" t="str">
        <f t="shared" si="311"/>
        <v/>
      </c>
      <c r="CG205" s="439" t="str">
        <f t="shared" si="312"/>
        <v/>
      </c>
      <c r="CH205" s="440"/>
      <c r="CI205" s="440"/>
      <c r="CJ205" s="440"/>
      <c r="CK205" s="440"/>
      <c r="CL205" s="440"/>
      <c r="CM205" s="440"/>
      <c r="CN205" s="729" t="str">
        <f t="shared" si="313"/>
        <v/>
      </c>
      <c r="CO205" s="729" t="str">
        <f t="shared" si="314"/>
        <v/>
      </c>
      <c r="CP205" s="729" t="str">
        <f t="shared" si="315"/>
        <v/>
      </c>
      <c r="CQ205" s="729" t="str">
        <f t="shared" si="316"/>
        <v/>
      </c>
      <c r="CR205" s="729" t="str">
        <f t="shared" si="317"/>
        <v/>
      </c>
      <c r="CS205" s="729" t="str">
        <f t="shared" si="318"/>
        <v/>
      </c>
      <c r="CT205" s="729" t="str">
        <f t="shared" si="319"/>
        <v/>
      </c>
      <c r="CU205" s="729" t="str">
        <f t="shared" si="320"/>
        <v/>
      </c>
      <c r="CV205" s="729" t="str">
        <f t="shared" si="321"/>
        <v/>
      </c>
      <c r="CW205" s="16" t="str">
        <f t="shared" si="322"/>
        <v/>
      </c>
      <c r="CX205" s="16" t="str">
        <f t="shared" si="323"/>
        <v/>
      </c>
      <c r="CY205" s="16" t="str">
        <f t="shared" si="324"/>
        <v/>
      </c>
      <c r="CZ205" s="650">
        <f t="shared" si="325"/>
        <v>0</v>
      </c>
      <c r="DB205" s="652"/>
      <c r="DC205" s="655">
        <f t="shared" si="273"/>
        <v>0</v>
      </c>
      <c r="DD205" s="654" t="str">
        <f t="shared" si="274"/>
        <v/>
      </c>
      <c r="DE205" s="650">
        <f t="shared" si="275"/>
        <v>0</v>
      </c>
      <c r="EG205" s="16">
        <f>IFERROR(VLOOKUP(B205,'SUBCATS INTERNAL USE'!A:D,3,0),10000)</f>
        <v>10000</v>
      </c>
      <c r="EH205" s="16">
        <f t="shared" si="276"/>
        <v>10000</v>
      </c>
      <c r="EI205" s="16">
        <f t="shared" si="277"/>
        <v>1</v>
      </c>
      <c r="EJ205" s="16">
        <f t="shared" si="327"/>
        <v>19</v>
      </c>
      <c r="EK205" s="16">
        <f>IFERROR(VLOOKUP(B205,'SUBCATS INTERNAL USE'!G:I,3,0), 10000)</f>
        <v>10000</v>
      </c>
      <c r="EN205" s="163">
        <f t="shared" si="278"/>
        <v>1</v>
      </c>
      <c r="EO205" s="163">
        <f t="shared" si="279"/>
        <v>1</v>
      </c>
      <c r="EP205" s="163">
        <f t="shared" si="280"/>
        <v>1</v>
      </c>
      <c r="EQ205" s="163">
        <f t="shared" si="281"/>
        <v>1</v>
      </c>
      <c r="ER205" s="163">
        <f t="shared" si="282"/>
        <v>1</v>
      </c>
      <c r="ES205" s="163">
        <f t="shared" si="283"/>
        <v>1</v>
      </c>
      <c r="ET205" s="163">
        <f t="shared" si="284"/>
        <v>1</v>
      </c>
      <c r="EU205" s="163">
        <f t="shared" si="285"/>
        <v>1</v>
      </c>
      <c r="EV205" s="163">
        <f t="shared" si="286"/>
        <v>0</v>
      </c>
      <c r="EW205" s="163">
        <f t="shared" si="287"/>
        <v>1</v>
      </c>
      <c r="EX205" s="163">
        <f t="shared" si="288"/>
        <v>1</v>
      </c>
      <c r="EY205" s="163">
        <f t="shared" si="289"/>
        <v>1</v>
      </c>
      <c r="EZ205" s="163">
        <f t="shared" si="290"/>
        <v>1</v>
      </c>
      <c r="FA205" s="163">
        <f t="shared" si="291"/>
        <v>1</v>
      </c>
      <c r="FB205" s="163">
        <f t="shared" si="292"/>
        <v>1</v>
      </c>
      <c r="FC205" s="163">
        <f t="shared" si="293"/>
        <v>14</v>
      </c>
      <c r="FD205" s="163">
        <f t="shared" si="294"/>
        <v>0</v>
      </c>
      <c r="FF205" s="16">
        <f t="shared" si="326"/>
        <v>0</v>
      </c>
      <c r="FG205" s="16" t="str">
        <f t="shared" si="252"/>
        <v>1</v>
      </c>
    </row>
    <row r="206" spans="1:163" s="52" customFormat="1" ht="11.25" customHeight="1">
      <c r="A206" s="1040">
        <v>192</v>
      </c>
      <c r="B206" s="490"/>
      <c r="C206" s="490" t="str">
        <f t="shared" si="261"/>
        <v/>
      </c>
      <c r="D206" s="490"/>
      <c r="E206" s="1040"/>
      <c r="F206" s="255"/>
      <c r="G206" s="1038"/>
      <c r="H206" s="1038"/>
      <c r="I206" s="1323"/>
      <c r="J206" s="24"/>
      <c r="K206" s="24"/>
      <c r="L206" s="24"/>
      <c r="M206" s="24"/>
      <c r="N206" s="24"/>
      <c r="O206" s="24"/>
      <c r="P206" s="101" t="str">
        <f t="shared" si="262"/>
        <v>MP</v>
      </c>
      <c r="Q206" s="493" t="str">
        <f t="shared" si="255"/>
        <v/>
      </c>
      <c r="R206" s="101"/>
      <c r="S206" s="257" t="e">
        <f t="shared" si="256"/>
        <v>#DIV/0!</v>
      </c>
      <c r="T206" s="1503">
        <f t="shared" si="253"/>
        <v>0</v>
      </c>
      <c r="U206" s="1477"/>
      <c r="V206" s="258"/>
      <c r="W206" s="102"/>
      <c r="X206" s="400">
        <f t="shared" si="295"/>
        <v>0</v>
      </c>
      <c r="Y206" s="913"/>
      <c r="Z206" s="299">
        <f t="shared" si="257"/>
        <v>0</v>
      </c>
      <c r="AA206" s="259">
        <f>ROUND(IFERROR(SUM($AI$6/$AI$7*Q206/O206)+('Inbound Freight New'!$A$3*CZ206/R206),0),2)</f>
        <v>0</v>
      </c>
      <c r="AB206" s="260">
        <f t="shared" si="263"/>
        <v>0</v>
      </c>
      <c r="AC206" s="259">
        <f t="shared" si="296"/>
        <v>0</v>
      </c>
      <c r="AD206" s="261"/>
      <c r="AE206" s="260">
        <f t="shared" si="264"/>
        <v>0</v>
      </c>
      <c r="AF206" s="262">
        <f t="shared" si="297"/>
        <v>0</v>
      </c>
      <c r="AG206" s="263">
        <f t="shared" si="265"/>
        <v>0</v>
      </c>
      <c r="AH206" s="316">
        <f t="shared" si="298"/>
        <v>0.02</v>
      </c>
      <c r="AI206" s="262">
        <f t="shared" si="299"/>
        <v>0</v>
      </c>
      <c r="AJ206" s="703">
        <f t="shared" si="300"/>
        <v>0</v>
      </c>
      <c r="AK206" s="1302">
        <f t="shared" si="301"/>
        <v>0</v>
      </c>
      <c r="AL206" s="703">
        <f t="shared" si="302"/>
        <v>0.02</v>
      </c>
      <c r="AM206" s="262">
        <f t="shared" si="258"/>
        <v>0</v>
      </c>
      <c r="AN206" s="102"/>
      <c r="AO206" s="102"/>
      <c r="AP206" s="264">
        <f t="shared" si="266"/>
        <v>0</v>
      </c>
      <c r="AQ206" s="265">
        <f t="shared" si="259"/>
        <v>0</v>
      </c>
      <c r="AR206" s="266">
        <f t="shared" si="303"/>
        <v>0</v>
      </c>
      <c r="AS206" s="265">
        <f t="shared" si="260"/>
        <v>0</v>
      </c>
      <c r="AT206" s="267">
        <f t="shared" si="267"/>
        <v>0</v>
      </c>
      <c r="AU206" s="268"/>
      <c r="AV206" s="267"/>
      <c r="AW206" s="24"/>
      <c r="AX206" s="24"/>
      <c r="AY206" s="487"/>
      <c r="AZ206" s="270"/>
      <c r="BA206" s="256"/>
      <c r="BB206" s="256"/>
      <c r="BC206" s="256"/>
      <c r="BD206" s="256"/>
      <c r="BE206" s="490"/>
      <c r="BF206" s="490" t="str">
        <f t="shared" si="254"/>
        <v/>
      </c>
      <c r="BG206" s="493" t="str">
        <f t="shared" si="268"/>
        <v/>
      </c>
      <c r="BH206" s="490"/>
      <c r="BI206" s="490"/>
      <c r="BJ206" s="490"/>
      <c r="BK206" s="490"/>
      <c r="BL206" s="490"/>
      <c r="BM206" s="490"/>
      <c r="BN206" s="319"/>
      <c r="BO206" s="319"/>
      <c r="BP206" s="319"/>
      <c r="BQ206" s="319" t="str">
        <f t="shared" si="269"/>
        <v/>
      </c>
      <c r="BR206" s="439" t="str">
        <f t="shared" si="304"/>
        <v/>
      </c>
      <c r="BS206" s="439" t="str">
        <f t="shared" si="305"/>
        <v/>
      </c>
      <c r="BT206" s="439" t="str">
        <f t="shared" si="306"/>
        <v/>
      </c>
      <c r="BU206" s="440" t="str">
        <f t="shared" si="248"/>
        <v/>
      </c>
      <c r="BV206" s="440" t="str">
        <f t="shared" si="249"/>
        <v/>
      </c>
      <c r="BW206" s="440" t="str">
        <f t="shared" si="250"/>
        <v/>
      </c>
      <c r="BX206" s="440" t="str">
        <f t="shared" si="251"/>
        <v/>
      </c>
      <c r="BY206" s="440" t="str">
        <f t="shared" si="270"/>
        <v/>
      </c>
      <c r="BZ206" s="440" t="str">
        <f t="shared" si="271"/>
        <v/>
      </c>
      <c r="CA206" s="440" t="str">
        <f t="shared" si="272"/>
        <v/>
      </c>
      <c r="CB206" s="663" t="str">
        <f t="shared" si="307"/>
        <v/>
      </c>
      <c r="CC206" s="663" t="str">
        <f t="shared" si="308"/>
        <v/>
      </c>
      <c r="CD206" s="663" t="str">
        <f t="shared" si="309"/>
        <v/>
      </c>
      <c r="CE206" s="663" t="str">
        <f t="shared" si="310"/>
        <v/>
      </c>
      <c r="CF206" s="663" t="str">
        <f t="shared" si="311"/>
        <v/>
      </c>
      <c r="CG206" s="439" t="str">
        <f t="shared" si="312"/>
        <v/>
      </c>
      <c r="CH206" s="440"/>
      <c r="CI206" s="440"/>
      <c r="CJ206" s="440"/>
      <c r="CK206" s="440"/>
      <c r="CL206" s="440"/>
      <c r="CM206" s="440"/>
      <c r="CN206" s="729" t="str">
        <f t="shared" si="313"/>
        <v/>
      </c>
      <c r="CO206" s="729" t="str">
        <f t="shared" si="314"/>
        <v/>
      </c>
      <c r="CP206" s="729" t="str">
        <f t="shared" si="315"/>
        <v/>
      </c>
      <c r="CQ206" s="729" t="str">
        <f t="shared" si="316"/>
        <v/>
      </c>
      <c r="CR206" s="729" t="str">
        <f t="shared" si="317"/>
        <v/>
      </c>
      <c r="CS206" s="729" t="str">
        <f t="shared" si="318"/>
        <v/>
      </c>
      <c r="CT206" s="729" t="str">
        <f t="shared" si="319"/>
        <v/>
      </c>
      <c r="CU206" s="729" t="str">
        <f t="shared" si="320"/>
        <v/>
      </c>
      <c r="CV206" s="729" t="str">
        <f t="shared" si="321"/>
        <v/>
      </c>
      <c r="CW206" s="16" t="str">
        <f t="shared" si="322"/>
        <v/>
      </c>
      <c r="CX206" s="16" t="str">
        <f t="shared" si="323"/>
        <v/>
      </c>
      <c r="CY206" s="16" t="str">
        <f t="shared" si="324"/>
        <v/>
      </c>
      <c r="CZ206" s="650">
        <f t="shared" si="325"/>
        <v>0</v>
      </c>
      <c r="DB206" s="652"/>
      <c r="DC206" s="655">
        <f t="shared" si="273"/>
        <v>0</v>
      </c>
      <c r="DD206" s="654" t="str">
        <f t="shared" si="274"/>
        <v/>
      </c>
      <c r="DE206" s="650">
        <f t="shared" si="275"/>
        <v>0</v>
      </c>
      <c r="EG206" s="16">
        <f>IFERROR(VLOOKUP(B206,'SUBCATS INTERNAL USE'!A:D,3,0),10000)</f>
        <v>10000</v>
      </c>
      <c r="EH206" s="16">
        <f t="shared" si="276"/>
        <v>10000</v>
      </c>
      <c r="EI206" s="16">
        <f t="shared" si="277"/>
        <v>1</v>
      </c>
      <c r="EJ206" s="16">
        <f t="shared" si="327"/>
        <v>19</v>
      </c>
      <c r="EK206" s="16">
        <f>IFERROR(VLOOKUP(B206,'SUBCATS INTERNAL USE'!G:I,3,0), 10000)</f>
        <v>10000</v>
      </c>
      <c r="EN206" s="163">
        <f t="shared" si="278"/>
        <v>1</v>
      </c>
      <c r="EO206" s="163">
        <f t="shared" si="279"/>
        <v>1</v>
      </c>
      <c r="EP206" s="163">
        <f t="shared" si="280"/>
        <v>1</v>
      </c>
      <c r="EQ206" s="163">
        <f t="shared" si="281"/>
        <v>1</v>
      </c>
      <c r="ER206" s="163">
        <f t="shared" si="282"/>
        <v>1</v>
      </c>
      <c r="ES206" s="163">
        <f t="shared" si="283"/>
        <v>1</v>
      </c>
      <c r="ET206" s="163">
        <f t="shared" si="284"/>
        <v>1</v>
      </c>
      <c r="EU206" s="163">
        <f t="shared" si="285"/>
        <v>1</v>
      </c>
      <c r="EV206" s="163">
        <f t="shared" si="286"/>
        <v>0</v>
      </c>
      <c r="EW206" s="163">
        <f t="shared" si="287"/>
        <v>1</v>
      </c>
      <c r="EX206" s="163">
        <f t="shared" si="288"/>
        <v>1</v>
      </c>
      <c r="EY206" s="163">
        <f t="shared" si="289"/>
        <v>1</v>
      </c>
      <c r="EZ206" s="163">
        <f t="shared" si="290"/>
        <v>1</v>
      </c>
      <c r="FA206" s="163">
        <f t="shared" si="291"/>
        <v>1</v>
      </c>
      <c r="FB206" s="163">
        <f t="shared" si="292"/>
        <v>1</v>
      </c>
      <c r="FC206" s="163">
        <f t="shared" si="293"/>
        <v>14</v>
      </c>
      <c r="FD206" s="163">
        <f t="shared" si="294"/>
        <v>0</v>
      </c>
      <c r="FF206" s="16">
        <f t="shared" si="326"/>
        <v>0</v>
      </c>
      <c r="FG206" s="16" t="str">
        <f t="shared" si="252"/>
        <v>1</v>
      </c>
    </row>
    <row r="207" spans="1:163" s="52" customFormat="1" ht="11.25" customHeight="1">
      <c r="A207" s="1040">
        <v>193</v>
      </c>
      <c r="B207" s="490"/>
      <c r="C207" s="490" t="str">
        <f t="shared" si="261"/>
        <v/>
      </c>
      <c r="D207" s="490"/>
      <c r="E207" s="1040"/>
      <c r="F207" s="255"/>
      <c r="G207" s="1038"/>
      <c r="H207" s="1038"/>
      <c r="I207" s="1323"/>
      <c r="J207" s="24"/>
      <c r="K207" s="24"/>
      <c r="L207" s="24"/>
      <c r="M207" s="24"/>
      <c r="N207" s="24"/>
      <c r="O207" s="24"/>
      <c r="P207" s="101" t="str">
        <f t="shared" si="262"/>
        <v>MP</v>
      </c>
      <c r="Q207" s="493" t="str">
        <f t="shared" si="255"/>
        <v/>
      </c>
      <c r="R207" s="101"/>
      <c r="S207" s="257" t="e">
        <f t="shared" si="256"/>
        <v>#DIV/0!</v>
      </c>
      <c r="T207" s="1503">
        <f t="shared" si="253"/>
        <v>0</v>
      </c>
      <c r="U207" s="1477"/>
      <c r="V207" s="258"/>
      <c r="W207" s="102"/>
      <c r="X207" s="400">
        <f t="shared" si="295"/>
        <v>0</v>
      </c>
      <c r="Y207" s="913"/>
      <c r="Z207" s="299">
        <f t="shared" si="257"/>
        <v>0</v>
      </c>
      <c r="AA207" s="259">
        <f>ROUND(IFERROR(SUM($AI$6/$AI$7*Q207/O207)+('Inbound Freight New'!$A$3*CZ207/R207),0),2)</f>
        <v>0</v>
      </c>
      <c r="AB207" s="260">
        <f t="shared" si="263"/>
        <v>0</v>
      </c>
      <c r="AC207" s="259">
        <f t="shared" si="296"/>
        <v>0</v>
      </c>
      <c r="AD207" s="261"/>
      <c r="AE207" s="260">
        <f t="shared" si="264"/>
        <v>0</v>
      </c>
      <c r="AF207" s="262">
        <f t="shared" si="297"/>
        <v>0</v>
      </c>
      <c r="AG207" s="263">
        <f t="shared" si="265"/>
        <v>0</v>
      </c>
      <c r="AH207" s="316">
        <f t="shared" si="298"/>
        <v>0.02</v>
      </c>
      <c r="AI207" s="262">
        <f t="shared" si="299"/>
        <v>0</v>
      </c>
      <c r="AJ207" s="703">
        <f t="shared" si="300"/>
        <v>0</v>
      </c>
      <c r="AK207" s="1302">
        <f t="shared" si="301"/>
        <v>0</v>
      </c>
      <c r="AL207" s="703">
        <f t="shared" si="302"/>
        <v>0.02</v>
      </c>
      <c r="AM207" s="262">
        <f t="shared" si="258"/>
        <v>0</v>
      </c>
      <c r="AN207" s="102"/>
      <c r="AO207" s="102"/>
      <c r="AP207" s="264">
        <f t="shared" si="266"/>
        <v>0</v>
      </c>
      <c r="AQ207" s="265">
        <f t="shared" si="259"/>
        <v>0</v>
      </c>
      <c r="AR207" s="266">
        <f t="shared" si="303"/>
        <v>0</v>
      </c>
      <c r="AS207" s="265">
        <f t="shared" si="260"/>
        <v>0</v>
      </c>
      <c r="AT207" s="267">
        <f t="shared" si="267"/>
        <v>0</v>
      </c>
      <c r="AU207" s="268"/>
      <c r="AV207" s="267"/>
      <c r="AW207" s="24"/>
      <c r="AX207" s="24"/>
      <c r="AY207" s="487"/>
      <c r="AZ207" s="270"/>
      <c r="BA207" s="256"/>
      <c r="BB207" s="256"/>
      <c r="BC207" s="256"/>
      <c r="BD207" s="256"/>
      <c r="BE207" s="490"/>
      <c r="BF207" s="490" t="str">
        <f t="shared" si="254"/>
        <v/>
      </c>
      <c r="BG207" s="493" t="str">
        <f t="shared" si="268"/>
        <v/>
      </c>
      <c r="BH207" s="490"/>
      <c r="BI207" s="490"/>
      <c r="BJ207" s="490"/>
      <c r="BK207" s="490"/>
      <c r="BL207" s="490"/>
      <c r="BM207" s="490"/>
      <c r="BN207" s="319"/>
      <c r="BO207" s="319"/>
      <c r="BP207" s="319"/>
      <c r="BQ207" s="319" t="str">
        <f t="shared" si="269"/>
        <v/>
      </c>
      <c r="BR207" s="439" t="str">
        <f t="shared" si="304"/>
        <v/>
      </c>
      <c r="BS207" s="439" t="str">
        <f t="shared" si="305"/>
        <v/>
      </c>
      <c r="BT207" s="439" t="str">
        <f t="shared" si="306"/>
        <v/>
      </c>
      <c r="BU207" s="440" t="str">
        <f t="shared" ref="BU207:BU259" si="328">IF(AND($AY207&lt;&gt;"",IFERROR(VLOOKUP($AY207,seas,4,0),"")&lt;&gt;"Deco"),"See Planner",IF($AX207&lt;&gt;"","See Alloc",IFERROR(BX207*(1+$CA207),"")))</f>
        <v/>
      </c>
      <c r="BV207" s="440" t="str">
        <f t="shared" ref="BV207:BV259" si="329">IF(AND($AY207&lt;&gt;"",IFERROR(VLOOKUP($AY207,seas,4,0),"")&lt;&gt;"Deco"),"See Planner",IF($AX207&lt;&gt;"","See Alloc",IFERROR(BY207/($BY207+$BZ207)*(1-$BU207),"")))</f>
        <v/>
      </c>
      <c r="BW207" s="440" t="str">
        <f t="shared" ref="BW207:BW259" si="330">IF(AND($AY207&lt;&gt;"",IFERROR(VLOOKUP($AY207,seas,4,0),"")&lt;&gt;"Deco"),"See Planner",IF($AX207&lt;&gt;"","See Alloc",IFERROR(BZ207/($BY207+$BZ207)*(1-$BU207),"")))</f>
        <v/>
      </c>
      <c r="BX207" s="440" t="str">
        <f t="shared" ref="BX207:BX259" si="331">IFERROR(VLOOKUP(B207,dc,BX$13,0),"")</f>
        <v/>
      </c>
      <c r="BY207" s="440" t="str">
        <f t="shared" si="270"/>
        <v/>
      </c>
      <c r="BZ207" s="440" t="str">
        <f t="shared" si="271"/>
        <v/>
      </c>
      <c r="CA207" s="440" t="str">
        <f t="shared" si="272"/>
        <v/>
      </c>
      <c r="CB207" s="663" t="str">
        <f t="shared" si="307"/>
        <v/>
      </c>
      <c r="CC207" s="663" t="str">
        <f t="shared" si="308"/>
        <v/>
      </c>
      <c r="CD207" s="663" t="str">
        <f t="shared" si="309"/>
        <v/>
      </c>
      <c r="CE207" s="663" t="str">
        <f t="shared" si="310"/>
        <v/>
      </c>
      <c r="CF207" s="663" t="str">
        <f t="shared" si="311"/>
        <v/>
      </c>
      <c r="CG207" s="439" t="str">
        <f t="shared" si="312"/>
        <v/>
      </c>
      <c r="CH207" s="440"/>
      <c r="CI207" s="440"/>
      <c r="CJ207" s="440"/>
      <c r="CK207" s="440"/>
      <c r="CL207" s="440"/>
      <c r="CM207" s="440"/>
      <c r="CN207" s="729" t="str">
        <f t="shared" si="313"/>
        <v/>
      </c>
      <c r="CO207" s="729" t="str">
        <f t="shared" si="314"/>
        <v/>
      </c>
      <c r="CP207" s="729" t="str">
        <f t="shared" si="315"/>
        <v/>
      </c>
      <c r="CQ207" s="729" t="str">
        <f t="shared" si="316"/>
        <v/>
      </c>
      <c r="CR207" s="729" t="str">
        <f t="shared" si="317"/>
        <v/>
      </c>
      <c r="CS207" s="729" t="str">
        <f t="shared" si="318"/>
        <v/>
      </c>
      <c r="CT207" s="729" t="str">
        <f t="shared" si="319"/>
        <v/>
      </c>
      <c r="CU207" s="729" t="str">
        <f t="shared" si="320"/>
        <v/>
      </c>
      <c r="CV207" s="729" t="str">
        <f t="shared" si="321"/>
        <v/>
      </c>
      <c r="CW207" s="16" t="str">
        <f t="shared" si="322"/>
        <v/>
      </c>
      <c r="CX207" s="16" t="str">
        <f t="shared" si="323"/>
        <v/>
      </c>
      <c r="CY207" s="16" t="str">
        <f t="shared" si="324"/>
        <v/>
      </c>
      <c r="CZ207" s="650">
        <f t="shared" si="325"/>
        <v>0</v>
      </c>
      <c r="DB207" s="652"/>
      <c r="DC207" s="655">
        <f t="shared" si="273"/>
        <v>0</v>
      </c>
      <c r="DD207" s="654" t="str">
        <f t="shared" si="274"/>
        <v/>
      </c>
      <c r="DE207" s="650">
        <f t="shared" si="275"/>
        <v>0</v>
      </c>
      <c r="EG207" s="16">
        <f>IFERROR(VLOOKUP(B207,'SUBCATS INTERNAL USE'!A:D,3,0),10000)</f>
        <v>10000</v>
      </c>
      <c r="EH207" s="16">
        <f t="shared" si="276"/>
        <v>10000</v>
      </c>
      <c r="EI207" s="16">
        <f t="shared" si="277"/>
        <v>1</v>
      </c>
      <c r="EJ207" s="16">
        <f t="shared" si="327"/>
        <v>19</v>
      </c>
      <c r="EK207" s="16">
        <f>IFERROR(VLOOKUP(B207,'SUBCATS INTERNAL USE'!G:I,3,0), 10000)</f>
        <v>10000</v>
      </c>
      <c r="EN207" s="163">
        <f t="shared" si="278"/>
        <v>1</v>
      </c>
      <c r="EO207" s="163">
        <f t="shared" si="279"/>
        <v>1</v>
      </c>
      <c r="EP207" s="163">
        <f t="shared" si="280"/>
        <v>1</v>
      </c>
      <c r="EQ207" s="163">
        <f t="shared" si="281"/>
        <v>1</v>
      </c>
      <c r="ER207" s="163">
        <f t="shared" si="282"/>
        <v>1</v>
      </c>
      <c r="ES207" s="163">
        <f t="shared" si="283"/>
        <v>1</v>
      </c>
      <c r="ET207" s="163">
        <f t="shared" si="284"/>
        <v>1</v>
      </c>
      <c r="EU207" s="163">
        <f t="shared" si="285"/>
        <v>1</v>
      </c>
      <c r="EV207" s="163">
        <f t="shared" si="286"/>
        <v>0</v>
      </c>
      <c r="EW207" s="163">
        <f t="shared" si="287"/>
        <v>1</v>
      </c>
      <c r="EX207" s="163">
        <f t="shared" si="288"/>
        <v>1</v>
      </c>
      <c r="EY207" s="163">
        <f t="shared" si="289"/>
        <v>1</v>
      </c>
      <c r="EZ207" s="163">
        <f t="shared" si="290"/>
        <v>1</v>
      </c>
      <c r="FA207" s="163">
        <f t="shared" si="291"/>
        <v>1</v>
      </c>
      <c r="FB207" s="163">
        <f t="shared" si="292"/>
        <v>1</v>
      </c>
      <c r="FC207" s="163">
        <f t="shared" si="293"/>
        <v>14</v>
      </c>
      <c r="FD207" s="163">
        <f t="shared" si="294"/>
        <v>0</v>
      </c>
      <c r="FF207" s="16">
        <f t="shared" si="326"/>
        <v>0</v>
      </c>
      <c r="FG207" s="16" t="str">
        <f t="shared" ref="FG207:FG259" si="332">IFERROR(IF($G$13="YES",0,IF(VLOOKUP(B207,ptnr,5,0)="Y",0,1)),"1")</f>
        <v>1</v>
      </c>
    </row>
    <row r="208" spans="1:163" s="52" customFormat="1" ht="11.25" customHeight="1">
      <c r="A208" s="1040">
        <v>194</v>
      </c>
      <c r="B208" s="490"/>
      <c r="C208" s="490" t="str">
        <f t="shared" si="261"/>
        <v/>
      </c>
      <c r="D208" s="490"/>
      <c r="E208" s="1040"/>
      <c r="F208" s="255"/>
      <c r="G208" s="1038"/>
      <c r="H208" s="1038"/>
      <c r="I208" s="1323"/>
      <c r="J208" s="24"/>
      <c r="K208" s="24"/>
      <c r="L208" s="24"/>
      <c r="M208" s="24"/>
      <c r="N208" s="24"/>
      <c r="O208" s="24"/>
      <c r="P208" s="101" t="str">
        <f t="shared" si="262"/>
        <v>MP</v>
      </c>
      <c r="Q208" s="493" t="str">
        <f t="shared" si="255"/>
        <v/>
      </c>
      <c r="R208" s="101"/>
      <c r="S208" s="257" t="e">
        <f t="shared" si="256"/>
        <v>#DIV/0!</v>
      </c>
      <c r="T208" s="1503">
        <f t="shared" ref="T208:T259" si="333">G$10</f>
        <v>0</v>
      </c>
      <c r="U208" s="1477"/>
      <c r="V208" s="258"/>
      <c r="W208" s="102"/>
      <c r="X208" s="400">
        <f t="shared" si="295"/>
        <v>0</v>
      </c>
      <c r="Y208" s="913"/>
      <c r="Z208" s="299">
        <f t="shared" si="257"/>
        <v>0</v>
      </c>
      <c r="AA208" s="259">
        <f>ROUND(IFERROR(SUM($AI$6/$AI$7*Q208/O208)+('Inbound Freight New'!$A$3*CZ208/R208),0),2)</f>
        <v>0</v>
      </c>
      <c r="AB208" s="260">
        <f t="shared" si="263"/>
        <v>0</v>
      </c>
      <c r="AC208" s="259">
        <f t="shared" si="296"/>
        <v>0</v>
      </c>
      <c r="AD208" s="261"/>
      <c r="AE208" s="260">
        <f t="shared" si="264"/>
        <v>0</v>
      </c>
      <c r="AF208" s="262">
        <f t="shared" si="297"/>
        <v>0</v>
      </c>
      <c r="AG208" s="263">
        <f t="shared" si="265"/>
        <v>0</v>
      </c>
      <c r="AH208" s="316">
        <f t="shared" si="298"/>
        <v>0.02</v>
      </c>
      <c r="AI208" s="262">
        <f t="shared" si="299"/>
        <v>0</v>
      </c>
      <c r="AJ208" s="703">
        <f t="shared" si="300"/>
        <v>0</v>
      </c>
      <c r="AK208" s="1302">
        <f t="shared" si="301"/>
        <v>0</v>
      </c>
      <c r="AL208" s="703">
        <f t="shared" si="302"/>
        <v>0.02</v>
      </c>
      <c r="AM208" s="262">
        <f t="shared" si="258"/>
        <v>0</v>
      </c>
      <c r="AN208" s="102"/>
      <c r="AO208" s="102"/>
      <c r="AP208" s="264">
        <f t="shared" si="266"/>
        <v>0</v>
      </c>
      <c r="AQ208" s="265">
        <f t="shared" si="259"/>
        <v>0</v>
      </c>
      <c r="AR208" s="266">
        <f t="shared" si="303"/>
        <v>0</v>
      </c>
      <c r="AS208" s="265">
        <f t="shared" si="260"/>
        <v>0</v>
      </c>
      <c r="AT208" s="267">
        <f t="shared" si="267"/>
        <v>0</v>
      </c>
      <c r="AU208" s="268"/>
      <c r="AV208" s="267"/>
      <c r="AW208" s="24"/>
      <c r="AX208" s="24"/>
      <c r="AY208" s="487"/>
      <c r="AZ208" s="270"/>
      <c r="BA208" s="256"/>
      <c r="BB208" s="256"/>
      <c r="BC208" s="256"/>
      <c r="BD208" s="256"/>
      <c r="BE208" s="490"/>
      <c r="BF208" s="490" t="str">
        <f t="shared" ref="BF208:BF265" si="334">IF($P208="","",IF($G$13="NO",IF($P208&lt;&gt;"BP",IF($FK$14=0,IF(($FG208&lt;&gt;1),"RT","ST"),"ST"),""),""))</f>
        <v/>
      </c>
      <c r="BG208" s="493" t="str">
        <f t="shared" si="268"/>
        <v/>
      </c>
      <c r="BH208" s="490"/>
      <c r="BI208" s="490"/>
      <c r="BJ208" s="490"/>
      <c r="BK208" s="490"/>
      <c r="BL208" s="490"/>
      <c r="BM208" s="490"/>
      <c r="BN208" s="319"/>
      <c r="BO208" s="319"/>
      <c r="BP208" s="319"/>
      <c r="BQ208" s="319" t="str">
        <f t="shared" si="269"/>
        <v/>
      </c>
      <c r="BR208" s="439" t="str">
        <f t="shared" si="304"/>
        <v/>
      </c>
      <c r="BS208" s="439" t="str">
        <f t="shared" si="305"/>
        <v/>
      </c>
      <c r="BT208" s="439" t="str">
        <f t="shared" si="306"/>
        <v/>
      </c>
      <c r="BU208" s="440" t="str">
        <f t="shared" si="328"/>
        <v/>
      </c>
      <c r="BV208" s="440" t="str">
        <f t="shared" si="329"/>
        <v/>
      </c>
      <c r="BW208" s="440" t="str">
        <f t="shared" si="330"/>
        <v/>
      </c>
      <c r="BX208" s="440" t="str">
        <f t="shared" si="331"/>
        <v/>
      </c>
      <c r="BY208" s="440" t="str">
        <f t="shared" si="270"/>
        <v/>
      </c>
      <c r="BZ208" s="440" t="str">
        <f t="shared" si="271"/>
        <v/>
      </c>
      <c r="CA208" s="440" t="str">
        <f t="shared" si="272"/>
        <v/>
      </c>
      <c r="CB208" s="663" t="str">
        <f t="shared" si="307"/>
        <v/>
      </c>
      <c r="CC208" s="663" t="str">
        <f t="shared" si="308"/>
        <v/>
      </c>
      <c r="CD208" s="663" t="str">
        <f t="shared" si="309"/>
        <v/>
      </c>
      <c r="CE208" s="663" t="str">
        <f t="shared" si="310"/>
        <v/>
      </c>
      <c r="CF208" s="663" t="str">
        <f t="shared" si="311"/>
        <v/>
      </c>
      <c r="CG208" s="439" t="str">
        <f t="shared" si="312"/>
        <v/>
      </c>
      <c r="CH208" s="440"/>
      <c r="CI208" s="440"/>
      <c r="CJ208" s="440"/>
      <c r="CK208" s="440"/>
      <c r="CL208" s="440"/>
      <c r="CM208" s="440"/>
      <c r="CN208" s="729" t="str">
        <f t="shared" si="313"/>
        <v/>
      </c>
      <c r="CO208" s="729" t="str">
        <f t="shared" si="314"/>
        <v/>
      </c>
      <c r="CP208" s="729" t="str">
        <f t="shared" si="315"/>
        <v/>
      </c>
      <c r="CQ208" s="729" t="str">
        <f t="shared" si="316"/>
        <v/>
      </c>
      <c r="CR208" s="729" t="str">
        <f t="shared" si="317"/>
        <v/>
      </c>
      <c r="CS208" s="729" t="str">
        <f t="shared" si="318"/>
        <v/>
      </c>
      <c r="CT208" s="729" t="str">
        <f t="shared" si="319"/>
        <v/>
      </c>
      <c r="CU208" s="729" t="str">
        <f t="shared" si="320"/>
        <v/>
      </c>
      <c r="CV208" s="729" t="str">
        <f t="shared" si="321"/>
        <v/>
      </c>
      <c r="CW208" s="16" t="str">
        <f t="shared" si="322"/>
        <v/>
      </c>
      <c r="CX208" s="16" t="str">
        <f t="shared" si="323"/>
        <v/>
      </c>
      <c r="CY208" s="16" t="str">
        <f t="shared" si="324"/>
        <v/>
      </c>
      <c r="CZ208" s="650">
        <f t="shared" si="325"/>
        <v>0</v>
      </c>
      <c r="DB208" s="652"/>
      <c r="DC208" s="655">
        <f t="shared" si="273"/>
        <v>0</v>
      </c>
      <c r="DD208" s="654" t="str">
        <f t="shared" si="274"/>
        <v/>
      </c>
      <c r="DE208" s="650">
        <f t="shared" si="275"/>
        <v>0</v>
      </c>
      <c r="EG208" s="16">
        <f>IFERROR(VLOOKUP(B208,'SUBCATS INTERNAL USE'!A:D,3,0),10000)</f>
        <v>10000</v>
      </c>
      <c r="EH208" s="16">
        <f t="shared" si="276"/>
        <v>10000</v>
      </c>
      <c r="EI208" s="16">
        <f t="shared" si="277"/>
        <v>1</v>
      </c>
      <c r="EJ208" s="16">
        <f t="shared" si="327"/>
        <v>19</v>
      </c>
      <c r="EK208" s="16">
        <f>IFERROR(VLOOKUP(B208,'SUBCATS INTERNAL USE'!G:I,3,0), 10000)</f>
        <v>10000</v>
      </c>
      <c r="EN208" s="163">
        <f t="shared" si="278"/>
        <v>1</v>
      </c>
      <c r="EO208" s="163">
        <f t="shared" si="279"/>
        <v>1</v>
      </c>
      <c r="EP208" s="163">
        <f t="shared" si="280"/>
        <v>1</v>
      </c>
      <c r="EQ208" s="163">
        <f t="shared" si="281"/>
        <v>1</v>
      </c>
      <c r="ER208" s="163">
        <f t="shared" si="282"/>
        <v>1</v>
      </c>
      <c r="ES208" s="163">
        <f t="shared" si="283"/>
        <v>1</v>
      </c>
      <c r="ET208" s="163">
        <f t="shared" si="284"/>
        <v>1</v>
      </c>
      <c r="EU208" s="163">
        <f t="shared" si="285"/>
        <v>1</v>
      </c>
      <c r="EV208" s="163">
        <f t="shared" si="286"/>
        <v>0</v>
      </c>
      <c r="EW208" s="163">
        <f t="shared" si="287"/>
        <v>1</v>
      </c>
      <c r="EX208" s="163">
        <f t="shared" si="288"/>
        <v>1</v>
      </c>
      <c r="EY208" s="163">
        <f t="shared" si="289"/>
        <v>1</v>
      </c>
      <c r="EZ208" s="163">
        <f t="shared" si="290"/>
        <v>1</v>
      </c>
      <c r="FA208" s="163">
        <f t="shared" si="291"/>
        <v>1</v>
      </c>
      <c r="FB208" s="163">
        <f t="shared" si="292"/>
        <v>1</v>
      </c>
      <c r="FC208" s="163">
        <f t="shared" si="293"/>
        <v>14</v>
      </c>
      <c r="FD208" s="163">
        <f t="shared" si="294"/>
        <v>0</v>
      </c>
      <c r="FF208" s="16">
        <f t="shared" si="326"/>
        <v>0</v>
      </c>
      <c r="FG208" s="16" t="str">
        <f t="shared" si="332"/>
        <v>1</v>
      </c>
    </row>
    <row r="209" spans="1:163" s="52" customFormat="1" ht="11.25" customHeight="1">
      <c r="A209" s="1040">
        <v>195</v>
      </c>
      <c r="B209" s="490"/>
      <c r="C209" s="490" t="str">
        <f t="shared" si="261"/>
        <v/>
      </c>
      <c r="D209" s="490"/>
      <c r="E209" s="1040"/>
      <c r="F209" s="255"/>
      <c r="G209" s="1038"/>
      <c r="H209" s="1038"/>
      <c r="I209" s="1323"/>
      <c r="J209" s="24"/>
      <c r="K209" s="24"/>
      <c r="L209" s="24"/>
      <c r="M209" s="24"/>
      <c r="N209" s="24"/>
      <c r="O209" s="24"/>
      <c r="P209" s="101" t="str">
        <f t="shared" si="262"/>
        <v>MP</v>
      </c>
      <c r="Q209" s="493" t="str">
        <f t="shared" si="255"/>
        <v/>
      </c>
      <c r="R209" s="101"/>
      <c r="S209" s="257" t="e">
        <f t="shared" si="256"/>
        <v>#DIV/0!</v>
      </c>
      <c r="T209" s="1503">
        <f t="shared" si="333"/>
        <v>0</v>
      </c>
      <c r="U209" s="1477"/>
      <c r="V209" s="258"/>
      <c r="W209" s="102"/>
      <c r="X209" s="400">
        <f t="shared" si="295"/>
        <v>0</v>
      </c>
      <c r="Y209" s="913"/>
      <c r="Z209" s="299">
        <f t="shared" si="257"/>
        <v>0</v>
      </c>
      <c r="AA209" s="259">
        <f>ROUND(IFERROR(SUM($AI$6/$AI$7*Q209/O209)+('Inbound Freight New'!$A$3*CZ209/R209),0),2)</f>
        <v>0</v>
      </c>
      <c r="AB209" s="260">
        <f t="shared" si="263"/>
        <v>0</v>
      </c>
      <c r="AC209" s="259">
        <f t="shared" si="296"/>
        <v>0</v>
      </c>
      <c r="AD209" s="261"/>
      <c r="AE209" s="260">
        <f t="shared" si="264"/>
        <v>0</v>
      </c>
      <c r="AF209" s="262">
        <f t="shared" si="297"/>
        <v>0</v>
      </c>
      <c r="AG209" s="263">
        <f t="shared" si="265"/>
        <v>0</v>
      </c>
      <c r="AH209" s="316">
        <f t="shared" si="298"/>
        <v>0.02</v>
      </c>
      <c r="AI209" s="262">
        <f t="shared" si="299"/>
        <v>0</v>
      </c>
      <c r="AJ209" s="703">
        <f t="shared" si="300"/>
        <v>0</v>
      </c>
      <c r="AK209" s="1302">
        <f t="shared" si="301"/>
        <v>0</v>
      </c>
      <c r="AL209" s="703">
        <f t="shared" si="302"/>
        <v>0.02</v>
      </c>
      <c r="AM209" s="262">
        <f t="shared" si="258"/>
        <v>0</v>
      </c>
      <c r="AN209" s="102"/>
      <c r="AO209" s="102"/>
      <c r="AP209" s="264">
        <f t="shared" si="266"/>
        <v>0</v>
      </c>
      <c r="AQ209" s="265">
        <f t="shared" si="259"/>
        <v>0</v>
      </c>
      <c r="AR209" s="266">
        <f t="shared" si="303"/>
        <v>0</v>
      </c>
      <c r="AS209" s="265">
        <f t="shared" si="260"/>
        <v>0</v>
      </c>
      <c r="AT209" s="267">
        <f t="shared" si="267"/>
        <v>0</v>
      </c>
      <c r="AU209" s="268"/>
      <c r="AV209" s="267"/>
      <c r="AW209" s="24"/>
      <c r="AX209" s="24"/>
      <c r="AY209" s="487"/>
      <c r="AZ209" s="270"/>
      <c r="BA209" s="256"/>
      <c r="BB209" s="256"/>
      <c r="BC209" s="256"/>
      <c r="BD209" s="256"/>
      <c r="BE209" s="490"/>
      <c r="BF209" s="490" t="str">
        <f t="shared" si="334"/>
        <v/>
      </c>
      <c r="BG209" s="493" t="str">
        <f t="shared" si="268"/>
        <v/>
      </c>
      <c r="BH209" s="490"/>
      <c r="BI209" s="490"/>
      <c r="BJ209" s="490"/>
      <c r="BK209" s="490"/>
      <c r="BL209" s="490"/>
      <c r="BM209" s="490"/>
      <c r="BN209" s="319"/>
      <c r="BO209" s="319"/>
      <c r="BP209" s="319"/>
      <c r="BQ209" s="319" t="str">
        <f t="shared" si="269"/>
        <v/>
      </c>
      <c r="BR209" s="439" t="str">
        <f t="shared" si="304"/>
        <v/>
      </c>
      <c r="BS209" s="439" t="str">
        <f t="shared" si="305"/>
        <v/>
      </c>
      <c r="BT209" s="439" t="str">
        <f t="shared" si="306"/>
        <v/>
      </c>
      <c r="BU209" s="440" t="str">
        <f t="shared" si="328"/>
        <v/>
      </c>
      <c r="BV209" s="440" t="str">
        <f t="shared" si="329"/>
        <v/>
      </c>
      <c r="BW209" s="440" t="str">
        <f t="shared" si="330"/>
        <v/>
      </c>
      <c r="BX209" s="440" t="str">
        <f t="shared" si="331"/>
        <v/>
      </c>
      <c r="BY209" s="440" t="str">
        <f t="shared" si="270"/>
        <v/>
      </c>
      <c r="BZ209" s="440" t="str">
        <f t="shared" si="271"/>
        <v/>
      </c>
      <c r="CA209" s="440" t="str">
        <f t="shared" si="272"/>
        <v/>
      </c>
      <c r="CB209" s="663" t="str">
        <f t="shared" si="307"/>
        <v/>
      </c>
      <c r="CC209" s="663" t="str">
        <f t="shared" si="308"/>
        <v/>
      </c>
      <c r="CD209" s="663" t="str">
        <f t="shared" si="309"/>
        <v/>
      </c>
      <c r="CE209" s="663" t="str">
        <f t="shared" si="310"/>
        <v/>
      </c>
      <c r="CF209" s="663" t="str">
        <f t="shared" si="311"/>
        <v/>
      </c>
      <c r="CG209" s="439" t="str">
        <f t="shared" si="312"/>
        <v/>
      </c>
      <c r="CH209" s="440"/>
      <c r="CI209" s="440"/>
      <c r="CJ209" s="440"/>
      <c r="CK209" s="440"/>
      <c r="CL209" s="440"/>
      <c r="CM209" s="440"/>
      <c r="CN209" s="729" t="str">
        <f t="shared" si="313"/>
        <v/>
      </c>
      <c r="CO209" s="729" t="str">
        <f t="shared" si="314"/>
        <v/>
      </c>
      <c r="CP209" s="729" t="str">
        <f t="shared" si="315"/>
        <v/>
      </c>
      <c r="CQ209" s="729" t="str">
        <f t="shared" si="316"/>
        <v/>
      </c>
      <c r="CR209" s="729" t="str">
        <f t="shared" si="317"/>
        <v/>
      </c>
      <c r="CS209" s="729" t="str">
        <f t="shared" si="318"/>
        <v/>
      </c>
      <c r="CT209" s="729" t="str">
        <f t="shared" si="319"/>
        <v/>
      </c>
      <c r="CU209" s="729" t="str">
        <f t="shared" si="320"/>
        <v/>
      </c>
      <c r="CV209" s="729" t="str">
        <f t="shared" si="321"/>
        <v/>
      </c>
      <c r="CW209" s="16" t="str">
        <f t="shared" si="322"/>
        <v/>
      </c>
      <c r="CX209" s="16" t="str">
        <f t="shared" si="323"/>
        <v/>
      </c>
      <c r="CY209" s="16" t="str">
        <f t="shared" si="324"/>
        <v/>
      </c>
      <c r="CZ209" s="650">
        <f t="shared" si="325"/>
        <v>0</v>
      </c>
      <c r="DB209" s="652"/>
      <c r="DC209" s="655">
        <f t="shared" si="273"/>
        <v>0</v>
      </c>
      <c r="DD209" s="654" t="str">
        <f t="shared" si="274"/>
        <v/>
      </c>
      <c r="DE209" s="650">
        <f t="shared" si="275"/>
        <v>0</v>
      </c>
      <c r="EG209" s="16">
        <f>IFERROR(VLOOKUP(B209,'SUBCATS INTERNAL USE'!A:D,3,0),10000)</f>
        <v>10000</v>
      </c>
      <c r="EH209" s="16">
        <f t="shared" si="276"/>
        <v>10000</v>
      </c>
      <c r="EI209" s="16">
        <f t="shared" si="277"/>
        <v>1</v>
      </c>
      <c r="EJ209" s="16">
        <f t="shared" si="327"/>
        <v>19</v>
      </c>
      <c r="EK209" s="16">
        <f>IFERROR(VLOOKUP(B209,'SUBCATS INTERNAL USE'!G:I,3,0), 10000)</f>
        <v>10000</v>
      </c>
      <c r="EN209" s="163">
        <f t="shared" si="278"/>
        <v>1</v>
      </c>
      <c r="EO209" s="163">
        <f t="shared" si="279"/>
        <v>1</v>
      </c>
      <c r="EP209" s="163">
        <f t="shared" si="280"/>
        <v>1</v>
      </c>
      <c r="EQ209" s="163">
        <f t="shared" si="281"/>
        <v>1</v>
      </c>
      <c r="ER209" s="163">
        <f t="shared" si="282"/>
        <v>1</v>
      </c>
      <c r="ES209" s="163">
        <f t="shared" si="283"/>
        <v>1</v>
      </c>
      <c r="ET209" s="163">
        <f t="shared" si="284"/>
        <v>1</v>
      </c>
      <c r="EU209" s="163">
        <f t="shared" si="285"/>
        <v>1</v>
      </c>
      <c r="EV209" s="163">
        <f t="shared" si="286"/>
        <v>0</v>
      </c>
      <c r="EW209" s="163">
        <f t="shared" si="287"/>
        <v>1</v>
      </c>
      <c r="EX209" s="163">
        <f t="shared" si="288"/>
        <v>1</v>
      </c>
      <c r="EY209" s="163">
        <f t="shared" si="289"/>
        <v>1</v>
      </c>
      <c r="EZ209" s="163">
        <f t="shared" si="290"/>
        <v>1</v>
      </c>
      <c r="FA209" s="163">
        <f t="shared" si="291"/>
        <v>1</v>
      </c>
      <c r="FB209" s="163">
        <f t="shared" si="292"/>
        <v>1</v>
      </c>
      <c r="FC209" s="163">
        <f t="shared" si="293"/>
        <v>14</v>
      </c>
      <c r="FD209" s="163">
        <f t="shared" si="294"/>
        <v>0</v>
      </c>
      <c r="FF209" s="16">
        <f t="shared" si="326"/>
        <v>0</v>
      </c>
      <c r="FG209" s="16" t="str">
        <f t="shared" si="332"/>
        <v>1</v>
      </c>
    </row>
    <row r="210" spans="1:163" s="52" customFormat="1" ht="11.25" customHeight="1">
      <c r="A210" s="1040">
        <v>196</v>
      </c>
      <c r="B210" s="490"/>
      <c r="C210" s="490" t="str">
        <f t="shared" si="261"/>
        <v/>
      </c>
      <c r="D210" s="490"/>
      <c r="E210" s="1040"/>
      <c r="F210" s="255"/>
      <c r="G210" s="1038"/>
      <c r="H210" s="1038"/>
      <c r="I210" s="1323"/>
      <c r="J210" s="24"/>
      <c r="K210" s="24"/>
      <c r="L210" s="24"/>
      <c r="M210" s="24"/>
      <c r="N210" s="24"/>
      <c r="O210" s="24"/>
      <c r="P210" s="101" t="str">
        <f t="shared" si="262"/>
        <v>MP</v>
      </c>
      <c r="Q210" s="493" t="str">
        <f t="shared" si="255"/>
        <v/>
      </c>
      <c r="R210" s="101"/>
      <c r="S210" s="257" t="e">
        <f t="shared" si="256"/>
        <v>#DIV/0!</v>
      </c>
      <c r="T210" s="1503">
        <f t="shared" si="333"/>
        <v>0</v>
      </c>
      <c r="U210" s="1477"/>
      <c r="V210" s="258"/>
      <c r="W210" s="102"/>
      <c r="X210" s="400">
        <f t="shared" si="295"/>
        <v>0</v>
      </c>
      <c r="Y210" s="913"/>
      <c r="Z210" s="299">
        <f t="shared" si="257"/>
        <v>0</v>
      </c>
      <c r="AA210" s="259">
        <f>ROUND(IFERROR(SUM($AI$6/$AI$7*Q210/O210)+('Inbound Freight New'!$A$3*CZ210/R210),0),2)</f>
        <v>0</v>
      </c>
      <c r="AB210" s="260">
        <f t="shared" si="263"/>
        <v>0</v>
      </c>
      <c r="AC210" s="259">
        <f t="shared" si="296"/>
        <v>0</v>
      </c>
      <c r="AD210" s="261"/>
      <c r="AE210" s="260">
        <f t="shared" si="264"/>
        <v>0</v>
      </c>
      <c r="AF210" s="262">
        <f t="shared" si="297"/>
        <v>0</v>
      </c>
      <c r="AG210" s="263">
        <f t="shared" si="265"/>
        <v>0</v>
      </c>
      <c r="AH210" s="316">
        <f t="shared" si="298"/>
        <v>0.02</v>
      </c>
      <c r="AI210" s="262">
        <f t="shared" si="299"/>
        <v>0</v>
      </c>
      <c r="AJ210" s="703">
        <f t="shared" si="300"/>
        <v>0</v>
      </c>
      <c r="AK210" s="1302">
        <f t="shared" si="301"/>
        <v>0</v>
      </c>
      <c r="AL210" s="703">
        <f t="shared" si="302"/>
        <v>0.02</v>
      </c>
      <c r="AM210" s="262">
        <f t="shared" si="258"/>
        <v>0</v>
      </c>
      <c r="AN210" s="102"/>
      <c r="AO210" s="102"/>
      <c r="AP210" s="264">
        <f t="shared" si="266"/>
        <v>0</v>
      </c>
      <c r="AQ210" s="265">
        <f t="shared" si="259"/>
        <v>0</v>
      </c>
      <c r="AR210" s="266">
        <f t="shared" si="303"/>
        <v>0</v>
      </c>
      <c r="AS210" s="265">
        <f t="shared" si="260"/>
        <v>0</v>
      </c>
      <c r="AT210" s="267">
        <f t="shared" si="267"/>
        <v>0</v>
      </c>
      <c r="AU210" s="268"/>
      <c r="AV210" s="267"/>
      <c r="AW210" s="24"/>
      <c r="AX210" s="24"/>
      <c r="AY210" s="487"/>
      <c r="AZ210" s="270"/>
      <c r="BA210" s="256"/>
      <c r="BB210" s="256"/>
      <c r="BC210" s="256"/>
      <c r="BD210" s="256"/>
      <c r="BE210" s="490"/>
      <c r="BF210" s="490" t="str">
        <f t="shared" si="334"/>
        <v/>
      </c>
      <c r="BG210" s="493" t="str">
        <f t="shared" si="268"/>
        <v/>
      </c>
      <c r="BH210" s="490"/>
      <c r="BI210" s="490"/>
      <c r="BJ210" s="490"/>
      <c r="BK210" s="490"/>
      <c r="BL210" s="490"/>
      <c r="BM210" s="490"/>
      <c r="BN210" s="319"/>
      <c r="BO210" s="319"/>
      <c r="BP210" s="319"/>
      <c r="BQ210" s="319" t="str">
        <f t="shared" si="269"/>
        <v/>
      </c>
      <c r="BR210" s="439" t="str">
        <f t="shared" si="304"/>
        <v/>
      </c>
      <c r="BS210" s="439" t="str">
        <f t="shared" si="305"/>
        <v/>
      </c>
      <c r="BT210" s="439" t="str">
        <f t="shared" si="306"/>
        <v/>
      </c>
      <c r="BU210" s="440" t="str">
        <f t="shared" si="328"/>
        <v/>
      </c>
      <c r="BV210" s="440" t="str">
        <f t="shared" si="329"/>
        <v/>
      </c>
      <c r="BW210" s="440" t="str">
        <f t="shared" si="330"/>
        <v/>
      </c>
      <c r="BX210" s="440" t="str">
        <f t="shared" si="331"/>
        <v/>
      </c>
      <c r="BY210" s="440" t="str">
        <f t="shared" si="270"/>
        <v/>
      </c>
      <c r="BZ210" s="440" t="str">
        <f t="shared" si="271"/>
        <v/>
      </c>
      <c r="CA210" s="440" t="str">
        <f t="shared" si="272"/>
        <v/>
      </c>
      <c r="CB210" s="663" t="str">
        <f t="shared" si="307"/>
        <v/>
      </c>
      <c r="CC210" s="663" t="str">
        <f t="shared" si="308"/>
        <v/>
      </c>
      <c r="CD210" s="663" t="str">
        <f t="shared" si="309"/>
        <v/>
      </c>
      <c r="CE210" s="663" t="str">
        <f t="shared" si="310"/>
        <v/>
      </c>
      <c r="CF210" s="663" t="str">
        <f t="shared" si="311"/>
        <v/>
      </c>
      <c r="CG210" s="439" t="str">
        <f t="shared" si="312"/>
        <v/>
      </c>
      <c r="CH210" s="440"/>
      <c r="CI210" s="440"/>
      <c r="CJ210" s="440"/>
      <c r="CK210" s="440"/>
      <c r="CL210" s="440"/>
      <c r="CM210" s="440"/>
      <c r="CN210" s="729" t="str">
        <f t="shared" si="313"/>
        <v/>
      </c>
      <c r="CO210" s="729" t="str">
        <f t="shared" si="314"/>
        <v/>
      </c>
      <c r="CP210" s="729" t="str">
        <f t="shared" si="315"/>
        <v/>
      </c>
      <c r="CQ210" s="729" t="str">
        <f t="shared" si="316"/>
        <v/>
      </c>
      <c r="CR210" s="729" t="str">
        <f t="shared" si="317"/>
        <v/>
      </c>
      <c r="CS210" s="729" t="str">
        <f t="shared" si="318"/>
        <v/>
      </c>
      <c r="CT210" s="729" t="str">
        <f t="shared" si="319"/>
        <v/>
      </c>
      <c r="CU210" s="729" t="str">
        <f t="shared" si="320"/>
        <v/>
      </c>
      <c r="CV210" s="729" t="str">
        <f t="shared" si="321"/>
        <v/>
      </c>
      <c r="CW210" s="16" t="str">
        <f t="shared" si="322"/>
        <v/>
      </c>
      <c r="CX210" s="16" t="str">
        <f t="shared" si="323"/>
        <v/>
      </c>
      <c r="CY210" s="16" t="str">
        <f t="shared" si="324"/>
        <v/>
      </c>
      <c r="CZ210" s="650">
        <f t="shared" si="325"/>
        <v>0</v>
      </c>
      <c r="DB210" s="652"/>
      <c r="DC210" s="655">
        <f t="shared" si="273"/>
        <v>0</v>
      </c>
      <c r="DD210" s="654" t="str">
        <f t="shared" si="274"/>
        <v/>
      </c>
      <c r="DE210" s="650">
        <f t="shared" si="275"/>
        <v>0</v>
      </c>
      <c r="EG210" s="16">
        <f>IFERROR(VLOOKUP(B210,'SUBCATS INTERNAL USE'!A:D,3,0),10000)</f>
        <v>10000</v>
      </c>
      <c r="EH210" s="16">
        <f t="shared" si="276"/>
        <v>10000</v>
      </c>
      <c r="EI210" s="16">
        <f t="shared" si="277"/>
        <v>1</v>
      </c>
      <c r="EJ210" s="16">
        <f t="shared" si="327"/>
        <v>19</v>
      </c>
      <c r="EK210" s="16">
        <f>IFERROR(VLOOKUP(B210,'SUBCATS INTERNAL USE'!G:I,3,0), 10000)</f>
        <v>10000</v>
      </c>
      <c r="EN210" s="163">
        <f t="shared" si="278"/>
        <v>1</v>
      </c>
      <c r="EO210" s="163">
        <f t="shared" si="279"/>
        <v>1</v>
      </c>
      <c r="EP210" s="163">
        <f t="shared" si="280"/>
        <v>1</v>
      </c>
      <c r="EQ210" s="163">
        <f t="shared" si="281"/>
        <v>1</v>
      </c>
      <c r="ER210" s="163">
        <f t="shared" si="282"/>
        <v>1</v>
      </c>
      <c r="ES210" s="163">
        <f t="shared" si="283"/>
        <v>1</v>
      </c>
      <c r="ET210" s="163">
        <f t="shared" si="284"/>
        <v>1</v>
      </c>
      <c r="EU210" s="163">
        <f t="shared" si="285"/>
        <v>1</v>
      </c>
      <c r="EV210" s="163">
        <f t="shared" si="286"/>
        <v>0</v>
      </c>
      <c r="EW210" s="163">
        <f t="shared" si="287"/>
        <v>1</v>
      </c>
      <c r="EX210" s="163">
        <f t="shared" si="288"/>
        <v>1</v>
      </c>
      <c r="EY210" s="163">
        <f t="shared" si="289"/>
        <v>1</v>
      </c>
      <c r="EZ210" s="163">
        <f t="shared" si="290"/>
        <v>1</v>
      </c>
      <c r="FA210" s="163">
        <f t="shared" si="291"/>
        <v>1</v>
      </c>
      <c r="FB210" s="163">
        <f t="shared" si="292"/>
        <v>1</v>
      </c>
      <c r="FC210" s="163">
        <f t="shared" si="293"/>
        <v>14</v>
      </c>
      <c r="FD210" s="163">
        <f t="shared" si="294"/>
        <v>0</v>
      </c>
      <c r="FF210" s="16">
        <f t="shared" si="326"/>
        <v>0</v>
      </c>
      <c r="FG210" s="16" t="str">
        <f t="shared" si="332"/>
        <v>1</v>
      </c>
    </row>
    <row r="211" spans="1:163" s="52" customFormat="1" ht="11.25" customHeight="1">
      <c r="A211" s="1040">
        <v>197</v>
      </c>
      <c r="B211" s="490"/>
      <c r="C211" s="490" t="str">
        <f t="shared" si="261"/>
        <v/>
      </c>
      <c r="D211" s="490"/>
      <c r="E211" s="1040"/>
      <c r="F211" s="255"/>
      <c r="G211" s="1038"/>
      <c r="H211" s="1038"/>
      <c r="I211" s="1323"/>
      <c r="J211" s="24"/>
      <c r="K211" s="24"/>
      <c r="L211" s="24"/>
      <c r="M211" s="24"/>
      <c r="N211" s="24"/>
      <c r="O211" s="24"/>
      <c r="P211" s="101" t="str">
        <f t="shared" si="262"/>
        <v>MP</v>
      </c>
      <c r="Q211" s="493" t="str">
        <f t="shared" si="255"/>
        <v/>
      </c>
      <c r="R211" s="101"/>
      <c r="S211" s="257" t="e">
        <f t="shared" si="256"/>
        <v>#DIV/0!</v>
      </c>
      <c r="T211" s="1503">
        <f t="shared" si="333"/>
        <v>0</v>
      </c>
      <c r="U211" s="1477"/>
      <c r="V211" s="258"/>
      <c r="W211" s="102"/>
      <c r="X211" s="400">
        <f t="shared" si="295"/>
        <v>0</v>
      </c>
      <c r="Y211" s="913"/>
      <c r="Z211" s="299">
        <f t="shared" si="257"/>
        <v>0</v>
      </c>
      <c r="AA211" s="259">
        <f>ROUND(IFERROR(SUM($AI$6/$AI$7*Q211/O211)+('Inbound Freight New'!$A$3*CZ211/R211),0),2)</f>
        <v>0</v>
      </c>
      <c r="AB211" s="260">
        <f t="shared" si="263"/>
        <v>0</v>
      </c>
      <c r="AC211" s="259">
        <f t="shared" si="296"/>
        <v>0</v>
      </c>
      <c r="AD211" s="261"/>
      <c r="AE211" s="260">
        <f t="shared" si="264"/>
        <v>0</v>
      </c>
      <c r="AF211" s="262">
        <f t="shared" si="297"/>
        <v>0</v>
      </c>
      <c r="AG211" s="263">
        <f t="shared" si="265"/>
        <v>0</v>
      </c>
      <c r="AH211" s="316">
        <f t="shared" si="298"/>
        <v>0.02</v>
      </c>
      <c r="AI211" s="262">
        <f t="shared" si="299"/>
        <v>0</v>
      </c>
      <c r="AJ211" s="703">
        <f t="shared" si="300"/>
        <v>0</v>
      </c>
      <c r="AK211" s="1302">
        <f t="shared" si="301"/>
        <v>0</v>
      </c>
      <c r="AL211" s="703">
        <f t="shared" si="302"/>
        <v>0.02</v>
      </c>
      <c r="AM211" s="262">
        <f t="shared" si="258"/>
        <v>0</v>
      </c>
      <c r="AN211" s="102"/>
      <c r="AO211" s="102"/>
      <c r="AP211" s="264">
        <f t="shared" si="266"/>
        <v>0</v>
      </c>
      <c r="AQ211" s="265">
        <f t="shared" si="259"/>
        <v>0</v>
      </c>
      <c r="AR211" s="266">
        <f t="shared" si="303"/>
        <v>0</v>
      </c>
      <c r="AS211" s="265">
        <f t="shared" si="260"/>
        <v>0</v>
      </c>
      <c r="AT211" s="267">
        <f t="shared" si="267"/>
        <v>0</v>
      </c>
      <c r="AU211" s="268"/>
      <c r="AV211" s="267"/>
      <c r="AW211" s="24"/>
      <c r="AX211" s="24"/>
      <c r="AY211" s="487"/>
      <c r="AZ211" s="270"/>
      <c r="BA211" s="256"/>
      <c r="BB211" s="256"/>
      <c r="BC211" s="256"/>
      <c r="BD211" s="256"/>
      <c r="BE211" s="490"/>
      <c r="BF211" s="490" t="str">
        <f t="shared" si="334"/>
        <v/>
      </c>
      <c r="BG211" s="493" t="str">
        <f t="shared" si="268"/>
        <v/>
      </c>
      <c r="BH211" s="490"/>
      <c r="BI211" s="490"/>
      <c r="BJ211" s="490"/>
      <c r="BK211" s="490"/>
      <c r="BL211" s="490"/>
      <c r="BM211" s="490"/>
      <c r="BN211" s="319"/>
      <c r="BO211" s="319"/>
      <c r="BP211" s="319"/>
      <c r="BQ211" s="319" t="str">
        <f t="shared" si="269"/>
        <v/>
      </c>
      <c r="BR211" s="439" t="str">
        <f t="shared" si="304"/>
        <v/>
      </c>
      <c r="BS211" s="439" t="str">
        <f t="shared" si="305"/>
        <v/>
      </c>
      <c r="BT211" s="439" t="str">
        <f t="shared" si="306"/>
        <v/>
      </c>
      <c r="BU211" s="440" t="str">
        <f t="shared" si="328"/>
        <v/>
      </c>
      <c r="BV211" s="440" t="str">
        <f t="shared" si="329"/>
        <v/>
      </c>
      <c r="BW211" s="440" t="str">
        <f t="shared" si="330"/>
        <v/>
      </c>
      <c r="BX211" s="440" t="str">
        <f t="shared" si="331"/>
        <v/>
      </c>
      <c r="BY211" s="440" t="str">
        <f t="shared" si="270"/>
        <v/>
      </c>
      <c r="BZ211" s="440" t="str">
        <f t="shared" si="271"/>
        <v/>
      </c>
      <c r="CA211" s="440" t="str">
        <f t="shared" si="272"/>
        <v/>
      </c>
      <c r="CB211" s="663" t="str">
        <f t="shared" si="307"/>
        <v/>
      </c>
      <c r="CC211" s="663" t="str">
        <f t="shared" si="308"/>
        <v/>
      </c>
      <c r="CD211" s="663" t="str">
        <f t="shared" si="309"/>
        <v/>
      </c>
      <c r="CE211" s="663" t="str">
        <f t="shared" si="310"/>
        <v/>
      </c>
      <c r="CF211" s="663" t="str">
        <f t="shared" si="311"/>
        <v/>
      </c>
      <c r="CG211" s="439" t="str">
        <f t="shared" si="312"/>
        <v/>
      </c>
      <c r="CH211" s="440"/>
      <c r="CI211" s="440"/>
      <c r="CJ211" s="440"/>
      <c r="CK211" s="440"/>
      <c r="CL211" s="440"/>
      <c r="CM211" s="440"/>
      <c r="CN211" s="729" t="str">
        <f t="shared" si="313"/>
        <v/>
      </c>
      <c r="CO211" s="729" t="str">
        <f t="shared" si="314"/>
        <v/>
      </c>
      <c r="CP211" s="729" t="str">
        <f t="shared" si="315"/>
        <v/>
      </c>
      <c r="CQ211" s="729" t="str">
        <f t="shared" si="316"/>
        <v/>
      </c>
      <c r="CR211" s="729" t="str">
        <f t="shared" si="317"/>
        <v/>
      </c>
      <c r="CS211" s="729" t="str">
        <f t="shared" si="318"/>
        <v/>
      </c>
      <c r="CT211" s="729" t="str">
        <f t="shared" si="319"/>
        <v/>
      </c>
      <c r="CU211" s="729" t="str">
        <f t="shared" si="320"/>
        <v/>
      </c>
      <c r="CV211" s="729" t="str">
        <f t="shared" si="321"/>
        <v/>
      </c>
      <c r="CW211" s="16" t="str">
        <f t="shared" si="322"/>
        <v/>
      </c>
      <c r="CX211" s="16" t="str">
        <f t="shared" si="323"/>
        <v/>
      </c>
      <c r="CY211" s="16" t="str">
        <f t="shared" si="324"/>
        <v/>
      </c>
      <c r="CZ211" s="650">
        <f t="shared" si="325"/>
        <v>0</v>
      </c>
      <c r="DB211" s="652"/>
      <c r="DC211" s="655">
        <f t="shared" si="273"/>
        <v>0</v>
      </c>
      <c r="DD211" s="654" t="str">
        <f t="shared" si="274"/>
        <v/>
      </c>
      <c r="DE211" s="650">
        <f t="shared" si="275"/>
        <v>0</v>
      </c>
      <c r="EG211" s="16">
        <f>IFERROR(VLOOKUP(B211,'SUBCATS INTERNAL USE'!A:D,3,0),10000)</f>
        <v>10000</v>
      </c>
      <c r="EH211" s="16">
        <f t="shared" si="276"/>
        <v>10000</v>
      </c>
      <c r="EI211" s="16">
        <f t="shared" si="277"/>
        <v>1</v>
      </c>
      <c r="EJ211" s="16">
        <f t="shared" si="327"/>
        <v>19</v>
      </c>
      <c r="EK211" s="16">
        <f>IFERROR(VLOOKUP(B211,'SUBCATS INTERNAL USE'!G:I,3,0), 10000)</f>
        <v>10000</v>
      </c>
      <c r="EN211" s="163">
        <f t="shared" si="278"/>
        <v>1</v>
      </c>
      <c r="EO211" s="163">
        <f t="shared" si="279"/>
        <v>1</v>
      </c>
      <c r="EP211" s="163">
        <f t="shared" si="280"/>
        <v>1</v>
      </c>
      <c r="EQ211" s="163">
        <f t="shared" si="281"/>
        <v>1</v>
      </c>
      <c r="ER211" s="163">
        <f t="shared" si="282"/>
        <v>1</v>
      </c>
      <c r="ES211" s="163">
        <f t="shared" si="283"/>
        <v>1</v>
      </c>
      <c r="ET211" s="163">
        <f t="shared" si="284"/>
        <v>1</v>
      </c>
      <c r="EU211" s="163">
        <f t="shared" si="285"/>
        <v>1</v>
      </c>
      <c r="EV211" s="163">
        <f t="shared" si="286"/>
        <v>0</v>
      </c>
      <c r="EW211" s="163">
        <f t="shared" si="287"/>
        <v>1</v>
      </c>
      <c r="EX211" s="163">
        <f t="shared" si="288"/>
        <v>1</v>
      </c>
      <c r="EY211" s="163">
        <f t="shared" si="289"/>
        <v>1</v>
      </c>
      <c r="EZ211" s="163">
        <f t="shared" si="290"/>
        <v>1</v>
      </c>
      <c r="FA211" s="163">
        <f t="shared" si="291"/>
        <v>1</v>
      </c>
      <c r="FB211" s="163">
        <f t="shared" si="292"/>
        <v>1</v>
      </c>
      <c r="FC211" s="163">
        <f t="shared" si="293"/>
        <v>14</v>
      </c>
      <c r="FD211" s="163">
        <f t="shared" si="294"/>
        <v>0</v>
      </c>
      <c r="FF211" s="16">
        <f t="shared" si="326"/>
        <v>0</v>
      </c>
      <c r="FG211" s="16" t="str">
        <f t="shared" si="332"/>
        <v>1</v>
      </c>
    </row>
    <row r="212" spans="1:163" s="52" customFormat="1" ht="11.25" customHeight="1">
      <c r="A212" s="1040">
        <v>198</v>
      </c>
      <c r="B212" s="490"/>
      <c r="C212" s="490" t="str">
        <f t="shared" si="261"/>
        <v/>
      </c>
      <c r="D212" s="490"/>
      <c r="E212" s="1040"/>
      <c r="F212" s="255"/>
      <c r="G212" s="1038"/>
      <c r="H212" s="1038"/>
      <c r="I212" s="1323"/>
      <c r="J212" s="24"/>
      <c r="K212" s="24"/>
      <c r="L212" s="24"/>
      <c r="M212" s="24"/>
      <c r="N212" s="24"/>
      <c r="O212" s="24"/>
      <c r="P212" s="101" t="str">
        <f t="shared" si="262"/>
        <v>MP</v>
      </c>
      <c r="Q212" s="493" t="str">
        <f t="shared" si="255"/>
        <v/>
      </c>
      <c r="R212" s="101"/>
      <c r="S212" s="257" t="e">
        <f t="shared" si="256"/>
        <v>#DIV/0!</v>
      </c>
      <c r="T212" s="1503">
        <f t="shared" si="333"/>
        <v>0</v>
      </c>
      <c r="U212" s="1477"/>
      <c r="V212" s="258"/>
      <c r="W212" s="102"/>
      <c r="X212" s="400">
        <f t="shared" si="295"/>
        <v>0</v>
      </c>
      <c r="Y212" s="913"/>
      <c r="Z212" s="299">
        <f t="shared" si="257"/>
        <v>0</v>
      </c>
      <c r="AA212" s="259">
        <f>ROUND(IFERROR(SUM($AI$6/$AI$7*Q212/O212)+('Inbound Freight New'!$A$3*CZ212/R212),0),2)</f>
        <v>0</v>
      </c>
      <c r="AB212" s="260">
        <f t="shared" si="263"/>
        <v>0</v>
      </c>
      <c r="AC212" s="259">
        <f t="shared" si="296"/>
        <v>0</v>
      </c>
      <c r="AD212" s="261"/>
      <c r="AE212" s="260">
        <f t="shared" si="264"/>
        <v>0</v>
      </c>
      <c r="AF212" s="262">
        <f t="shared" si="297"/>
        <v>0</v>
      </c>
      <c r="AG212" s="263">
        <f t="shared" si="265"/>
        <v>0</v>
      </c>
      <c r="AH212" s="316">
        <f t="shared" si="298"/>
        <v>0.02</v>
      </c>
      <c r="AI212" s="262">
        <f t="shared" si="299"/>
        <v>0</v>
      </c>
      <c r="AJ212" s="703">
        <f t="shared" si="300"/>
        <v>0</v>
      </c>
      <c r="AK212" s="1302">
        <f t="shared" si="301"/>
        <v>0</v>
      </c>
      <c r="AL212" s="703">
        <f t="shared" si="302"/>
        <v>0.02</v>
      </c>
      <c r="AM212" s="262">
        <f t="shared" si="258"/>
        <v>0</v>
      </c>
      <c r="AN212" s="102"/>
      <c r="AO212" s="102"/>
      <c r="AP212" s="264">
        <f t="shared" si="266"/>
        <v>0</v>
      </c>
      <c r="AQ212" s="265">
        <f t="shared" si="259"/>
        <v>0</v>
      </c>
      <c r="AR212" s="266">
        <f t="shared" si="303"/>
        <v>0</v>
      </c>
      <c r="AS212" s="265">
        <f t="shared" si="260"/>
        <v>0</v>
      </c>
      <c r="AT212" s="267">
        <f t="shared" si="267"/>
        <v>0</v>
      </c>
      <c r="AU212" s="268"/>
      <c r="AV212" s="267"/>
      <c r="AW212" s="24"/>
      <c r="AX212" s="24"/>
      <c r="AY212" s="487"/>
      <c r="AZ212" s="270"/>
      <c r="BA212" s="256"/>
      <c r="BB212" s="256"/>
      <c r="BC212" s="256"/>
      <c r="BD212" s="256"/>
      <c r="BE212" s="490"/>
      <c r="BF212" s="490" t="str">
        <f t="shared" si="334"/>
        <v/>
      </c>
      <c r="BG212" s="493" t="str">
        <f t="shared" si="268"/>
        <v/>
      </c>
      <c r="BH212" s="490"/>
      <c r="BI212" s="490"/>
      <c r="BJ212" s="490"/>
      <c r="BK212" s="490"/>
      <c r="BL212" s="490"/>
      <c r="BM212" s="490"/>
      <c r="BN212" s="319"/>
      <c r="BO212" s="319"/>
      <c r="BP212" s="319"/>
      <c r="BQ212" s="319" t="str">
        <f t="shared" si="269"/>
        <v/>
      </c>
      <c r="BR212" s="439" t="str">
        <f t="shared" si="304"/>
        <v/>
      </c>
      <c r="BS212" s="439" t="str">
        <f t="shared" si="305"/>
        <v/>
      </c>
      <c r="BT212" s="439" t="str">
        <f t="shared" si="306"/>
        <v/>
      </c>
      <c r="BU212" s="440" t="str">
        <f t="shared" si="328"/>
        <v/>
      </c>
      <c r="BV212" s="440" t="str">
        <f t="shared" si="329"/>
        <v/>
      </c>
      <c r="BW212" s="440" t="str">
        <f t="shared" si="330"/>
        <v/>
      </c>
      <c r="BX212" s="440" t="str">
        <f t="shared" si="331"/>
        <v/>
      </c>
      <c r="BY212" s="440" t="str">
        <f t="shared" si="270"/>
        <v/>
      </c>
      <c r="BZ212" s="440" t="str">
        <f t="shared" si="271"/>
        <v/>
      </c>
      <c r="CA212" s="440" t="str">
        <f t="shared" si="272"/>
        <v/>
      </c>
      <c r="CB212" s="663" t="str">
        <f t="shared" si="307"/>
        <v/>
      </c>
      <c r="CC212" s="663" t="str">
        <f t="shared" si="308"/>
        <v/>
      </c>
      <c r="CD212" s="663" t="str">
        <f t="shared" si="309"/>
        <v/>
      </c>
      <c r="CE212" s="663" t="str">
        <f t="shared" si="310"/>
        <v/>
      </c>
      <c r="CF212" s="663" t="str">
        <f t="shared" si="311"/>
        <v/>
      </c>
      <c r="CG212" s="439" t="str">
        <f t="shared" si="312"/>
        <v/>
      </c>
      <c r="CH212" s="440"/>
      <c r="CI212" s="440"/>
      <c r="CJ212" s="440"/>
      <c r="CK212" s="440"/>
      <c r="CL212" s="440"/>
      <c r="CM212" s="440"/>
      <c r="CN212" s="729" t="str">
        <f t="shared" si="313"/>
        <v/>
      </c>
      <c r="CO212" s="729" t="str">
        <f t="shared" si="314"/>
        <v/>
      </c>
      <c r="CP212" s="729" t="str">
        <f t="shared" si="315"/>
        <v/>
      </c>
      <c r="CQ212" s="729" t="str">
        <f t="shared" si="316"/>
        <v/>
      </c>
      <c r="CR212" s="729" t="str">
        <f t="shared" si="317"/>
        <v/>
      </c>
      <c r="CS212" s="729" t="str">
        <f t="shared" si="318"/>
        <v/>
      </c>
      <c r="CT212" s="729" t="str">
        <f t="shared" si="319"/>
        <v/>
      </c>
      <c r="CU212" s="729" t="str">
        <f t="shared" si="320"/>
        <v/>
      </c>
      <c r="CV212" s="729" t="str">
        <f t="shared" si="321"/>
        <v/>
      </c>
      <c r="CW212" s="16" t="str">
        <f t="shared" si="322"/>
        <v/>
      </c>
      <c r="CX212" s="16" t="str">
        <f t="shared" si="323"/>
        <v/>
      </c>
      <c r="CY212" s="16" t="str">
        <f t="shared" si="324"/>
        <v/>
      </c>
      <c r="CZ212" s="650">
        <f t="shared" si="325"/>
        <v>0</v>
      </c>
      <c r="DB212" s="652"/>
      <c r="DC212" s="655">
        <f t="shared" si="273"/>
        <v>0</v>
      </c>
      <c r="DD212" s="654" t="str">
        <f t="shared" si="274"/>
        <v/>
      </c>
      <c r="DE212" s="650">
        <f t="shared" si="275"/>
        <v>0</v>
      </c>
      <c r="EG212" s="16">
        <f>IFERROR(VLOOKUP(B212,'SUBCATS INTERNAL USE'!A:D,3,0),10000)</f>
        <v>10000</v>
      </c>
      <c r="EH212" s="16">
        <f t="shared" si="276"/>
        <v>10000</v>
      </c>
      <c r="EI212" s="16">
        <f t="shared" si="277"/>
        <v>1</v>
      </c>
      <c r="EJ212" s="16">
        <f t="shared" si="327"/>
        <v>19</v>
      </c>
      <c r="EK212" s="16">
        <f>IFERROR(VLOOKUP(B212,'SUBCATS INTERNAL USE'!G:I,3,0), 10000)</f>
        <v>10000</v>
      </c>
      <c r="EN212" s="163">
        <f t="shared" si="278"/>
        <v>1</v>
      </c>
      <c r="EO212" s="163">
        <f t="shared" si="279"/>
        <v>1</v>
      </c>
      <c r="EP212" s="163">
        <f t="shared" si="280"/>
        <v>1</v>
      </c>
      <c r="EQ212" s="163">
        <f t="shared" si="281"/>
        <v>1</v>
      </c>
      <c r="ER212" s="163">
        <f t="shared" si="282"/>
        <v>1</v>
      </c>
      <c r="ES212" s="163">
        <f t="shared" si="283"/>
        <v>1</v>
      </c>
      <c r="ET212" s="163">
        <f t="shared" si="284"/>
        <v>1</v>
      </c>
      <c r="EU212" s="163">
        <f t="shared" si="285"/>
        <v>1</v>
      </c>
      <c r="EV212" s="163">
        <f t="shared" si="286"/>
        <v>0</v>
      </c>
      <c r="EW212" s="163">
        <f t="shared" si="287"/>
        <v>1</v>
      </c>
      <c r="EX212" s="163">
        <f t="shared" si="288"/>
        <v>1</v>
      </c>
      <c r="EY212" s="163">
        <f t="shared" si="289"/>
        <v>1</v>
      </c>
      <c r="EZ212" s="163">
        <f t="shared" si="290"/>
        <v>1</v>
      </c>
      <c r="FA212" s="163">
        <f t="shared" si="291"/>
        <v>1</v>
      </c>
      <c r="FB212" s="163">
        <f t="shared" si="292"/>
        <v>1</v>
      </c>
      <c r="FC212" s="163">
        <f t="shared" si="293"/>
        <v>14</v>
      </c>
      <c r="FD212" s="163">
        <f t="shared" si="294"/>
        <v>0</v>
      </c>
      <c r="FF212" s="16">
        <f t="shared" si="326"/>
        <v>0</v>
      </c>
      <c r="FG212" s="16" t="str">
        <f t="shared" si="332"/>
        <v>1</v>
      </c>
    </row>
    <row r="213" spans="1:163" s="52" customFormat="1" ht="11.25" customHeight="1">
      <c r="A213" s="1040">
        <v>199</v>
      </c>
      <c r="B213" s="490"/>
      <c r="C213" s="490" t="str">
        <f t="shared" si="261"/>
        <v/>
      </c>
      <c r="D213" s="490"/>
      <c r="E213" s="1040"/>
      <c r="F213" s="255"/>
      <c r="G213" s="1038"/>
      <c r="H213" s="1038"/>
      <c r="I213" s="1323"/>
      <c r="J213" s="24"/>
      <c r="K213" s="24"/>
      <c r="L213" s="24"/>
      <c r="M213" s="24"/>
      <c r="N213" s="24"/>
      <c r="O213" s="24"/>
      <c r="P213" s="101" t="str">
        <f t="shared" si="262"/>
        <v>MP</v>
      </c>
      <c r="Q213" s="493" t="str">
        <f t="shared" ref="Q213:Q259" si="335">IF(BA213*BB213*BC213&gt;0,(BA213*BB213*BC213)/1728,"")</f>
        <v/>
      </c>
      <c r="R213" s="101"/>
      <c r="S213" s="257" t="e">
        <f t="shared" si="256"/>
        <v>#DIV/0!</v>
      </c>
      <c r="T213" s="1503">
        <f t="shared" si="333"/>
        <v>0</v>
      </c>
      <c r="U213" s="1477"/>
      <c r="V213" s="258"/>
      <c r="W213" s="102"/>
      <c r="X213" s="400">
        <f t="shared" si="295"/>
        <v>0</v>
      </c>
      <c r="Y213" s="913"/>
      <c r="Z213" s="299">
        <f t="shared" si="257"/>
        <v>0</v>
      </c>
      <c r="AA213" s="259">
        <f>ROUND(IFERROR(SUM($AI$6/$AI$7*Q213/O213)+('Inbound Freight New'!$A$3*CZ213/R213),0),2)</f>
        <v>0</v>
      </c>
      <c r="AB213" s="260">
        <f t="shared" si="263"/>
        <v>0</v>
      </c>
      <c r="AC213" s="259">
        <f t="shared" si="296"/>
        <v>0</v>
      </c>
      <c r="AD213" s="261"/>
      <c r="AE213" s="260">
        <f t="shared" si="264"/>
        <v>0</v>
      </c>
      <c r="AF213" s="262">
        <f t="shared" si="297"/>
        <v>0</v>
      </c>
      <c r="AG213" s="263">
        <f t="shared" si="265"/>
        <v>0</v>
      </c>
      <c r="AH213" s="316">
        <f t="shared" si="298"/>
        <v>0.02</v>
      </c>
      <c r="AI213" s="262">
        <f t="shared" si="299"/>
        <v>0</v>
      </c>
      <c r="AJ213" s="703">
        <f t="shared" si="300"/>
        <v>0</v>
      </c>
      <c r="AK213" s="1302">
        <f t="shared" si="301"/>
        <v>0</v>
      </c>
      <c r="AL213" s="703">
        <f t="shared" si="302"/>
        <v>0.02</v>
      </c>
      <c r="AM213" s="262">
        <f t="shared" si="258"/>
        <v>0</v>
      </c>
      <c r="AN213" s="102"/>
      <c r="AO213" s="102"/>
      <c r="AP213" s="264">
        <f t="shared" si="266"/>
        <v>0</v>
      </c>
      <c r="AQ213" s="265">
        <f t="shared" si="259"/>
        <v>0</v>
      </c>
      <c r="AR213" s="266">
        <f t="shared" si="303"/>
        <v>0</v>
      </c>
      <c r="AS213" s="265">
        <f t="shared" si="260"/>
        <v>0</v>
      </c>
      <c r="AT213" s="267">
        <f t="shared" si="267"/>
        <v>0</v>
      </c>
      <c r="AU213" s="268"/>
      <c r="AV213" s="267"/>
      <c r="AW213" s="24"/>
      <c r="AX213" s="24"/>
      <c r="AY213" s="487"/>
      <c r="AZ213" s="270"/>
      <c r="BA213" s="256"/>
      <c r="BB213" s="256"/>
      <c r="BC213" s="256"/>
      <c r="BD213" s="256"/>
      <c r="BE213" s="490"/>
      <c r="BF213" s="490" t="str">
        <f t="shared" si="334"/>
        <v/>
      </c>
      <c r="BG213" s="493" t="str">
        <f t="shared" si="268"/>
        <v/>
      </c>
      <c r="BH213" s="490"/>
      <c r="BI213" s="490"/>
      <c r="BJ213" s="490"/>
      <c r="BK213" s="490"/>
      <c r="BL213" s="490"/>
      <c r="BM213" s="490"/>
      <c r="BN213" s="319"/>
      <c r="BO213" s="319"/>
      <c r="BP213" s="319"/>
      <c r="BQ213" s="319" t="str">
        <f t="shared" si="269"/>
        <v/>
      </c>
      <c r="BR213" s="439" t="str">
        <f t="shared" si="304"/>
        <v/>
      </c>
      <c r="BS213" s="439" t="str">
        <f t="shared" si="305"/>
        <v/>
      </c>
      <c r="BT213" s="439" t="str">
        <f t="shared" si="306"/>
        <v/>
      </c>
      <c r="BU213" s="440" t="str">
        <f t="shared" si="328"/>
        <v/>
      </c>
      <c r="BV213" s="440" t="str">
        <f t="shared" si="329"/>
        <v/>
      </c>
      <c r="BW213" s="440" t="str">
        <f t="shared" si="330"/>
        <v/>
      </c>
      <c r="BX213" s="440" t="str">
        <f t="shared" si="331"/>
        <v/>
      </c>
      <c r="BY213" s="440" t="str">
        <f t="shared" si="270"/>
        <v/>
      </c>
      <c r="BZ213" s="440" t="str">
        <f t="shared" si="271"/>
        <v/>
      </c>
      <c r="CA213" s="440" t="str">
        <f t="shared" si="272"/>
        <v/>
      </c>
      <c r="CB213" s="663" t="str">
        <f t="shared" si="307"/>
        <v/>
      </c>
      <c r="CC213" s="663" t="str">
        <f t="shared" si="308"/>
        <v/>
      </c>
      <c r="CD213" s="663" t="str">
        <f t="shared" si="309"/>
        <v/>
      </c>
      <c r="CE213" s="663" t="str">
        <f t="shared" si="310"/>
        <v/>
      </c>
      <c r="CF213" s="663" t="str">
        <f t="shared" si="311"/>
        <v/>
      </c>
      <c r="CG213" s="439" t="str">
        <f t="shared" si="312"/>
        <v/>
      </c>
      <c r="CH213" s="440"/>
      <c r="CI213" s="440"/>
      <c r="CJ213" s="440"/>
      <c r="CK213" s="440"/>
      <c r="CL213" s="440"/>
      <c r="CM213" s="440"/>
      <c r="CN213" s="729" t="str">
        <f t="shared" si="313"/>
        <v/>
      </c>
      <c r="CO213" s="729" t="str">
        <f t="shared" si="314"/>
        <v/>
      </c>
      <c r="CP213" s="729" t="str">
        <f t="shared" si="315"/>
        <v/>
      </c>
      <c r="CQ213" s="729" t="str">
        <f t="shared" si="316"/>
        <v/>
      </c>
      <c r="CR213" s="729" t="str">
        <f t="shared" si="317"/>
        <v/>
      </c>
      <c r="CS213" s="729" t="str">
        <f t="shared" si="318"/>
        <v/>
      </c>
      <c r="CT213" s="729" t="str">
        <f t="shared" si="319"/>
        <v/>
      </c>
      <c r="CU213" s="729" t="str">
        <f t="shared" si="320"/>
        <v/>
      </c>
      <c r="CV213" s="729" t="str">
        <f t="shared" si="321"/>
        <v/>
      </c>
      <c r="CW213" s="16" t="str">
        <f t="shared" si="322"/>
        <v/>
      </c>
      <c r="CX213" s="16" t="str">
        <f t="shared" si="323"/>
        <v/>
      </c>
      <c r="CY213" s="16" t="str">
        <f t="shared" si="324"/>
        <v/>
      </c>
      <c r="CZ213" s="650">
        <f t="shared" si="325"/>
        <v>0</v>
      </c>
      <c r="DB213" s="652"/>
      <c r="DC213" s="655">
        <f t="shared" si="273"/>
        <v>0</v>
      </c>
      <c r="DD213" s="654" t="str">
        <f t="shared" si="274"/>
        <v/>
      </c>
      <c r="DE213" s="650">
        <f t="shared" si="275"/>
        <v>0</v>
      </c>
      <c r="EG213" s="16">
        <f>IFERROR(VLOOKUP(B213,'SUBCATS INTERNAL USE'!A:D,3,0),10000)</f>
        <v>10000</v>
      </c>
      <c r="EH213" s="16">
        <f t="shared" si="276"/>
        <v>10000</v>
      </c>
      <c r="EI213" s="16">
        <f t="shared" si="277"/>
        <v>1</v>
      </c>
      <c r="EJ213" s="16">
        <f t="shared" si="327"/>
        <v>19</v>
      </c>
      <c r="EK213" s="16">
        <f>IFERROR(VLOOKUP(B213,'SUBCATS INTERNAL USE'!G:I,3,0), 10000)</f>
        <v>10000</v>
      </c>
      <c r="EN213" s="163">
        <f t="shared" si="278"/>
        <v>1</v>
      </c>
      <c r="EO213" s="163">
        <f t="shared" si="279"/>
        <v>1</v>
      </c>
      <c r="EP213" s="163">
        <f t="shared" si="280"/>
        <v>1</v>
      </c>
      <c r="EQ213" s="163">
        <f t="shared" si="281"/>
        <v>1</v>
      </c>
      <c r="ER213" s="163">
        <f t="shared" si="282"/>
        <v>1</v>
      </c>
      <c r="ES213" s="163">
        <f t="shared" si="283"/>
        <v>1</v>
      </c>
      <c r="ET213" s="163">
        <f t="shared" si="284"/>
        <v>1</v>
      </c>
      <c r="EU213" s="163">
        <f t="shared" si="285"/>
        <v>1</v>
      </c>
      <c r="EV213" s="163">
        <f t="shared" si="286"/>
        <v>0</v>
      </c>
      <c r="EW213" s="163">
        <f t="shared" si="287"/>
        <v>1</v>
      </c>
      <c r="EX213" s="163">
        <f t="shared" si="288"/>
        <v>1</v>
      </c>
      <c r="EY213" s="163">
        <f t="shared" si="289"/>
        <v>1</v>
      </c>
      <c r="EZ213" s="163">
        <f t="shared" si="290"/>
        <v>1</v>
      </c>
      <c r="FA213" s="163">
        <f t="shared" si="291"/>
        <v>1</v>
      </c>
      <c r="FB213" s="163">
        <f t="shared" si="292"/>
        <v>1</v>
      </c>
      <c r="FC213" s="163">
        <f t="shared" si="293"/>
        <v>14</v>
      </c>
      <c r="FD213" s="163">
        <f t="shared" si="294"/>
        <v>0</v>
      </c>
      <c r="FF213" s="16">
        <f t="shared" si="326"/>
        <v>0</v>
      </c>
      <c r="FG213" s="16" t="str">
        <f t="shared" si="332"/>
        <v>1</v>
      </c>
    </row>
    <row r="214" spans="1:163" s="52" customFormat="1" ht="11.25" customHeight="1">
      <c r="A214" s="1040">
        <v>200</v>
      </c>
      <c r="B214" s="490"/>
      <c r="C214" s="490" t="str">
        <f t="shared" si="261"/>
        <v/>
      </c>
      <c r="D214" s="490"/>
      <c r="E214" s="1040"/>
      <c r="F214" s="255"/>
      <c r="G214" s="1038"/>
      <c r="H214" s="1038"/>
      <c r="I214" s="1323"/>
      <c r="J214" s="24"/>
      <c r="K214" s="24"/>
      <c r="L214" s="24"/>
      <c r="M214" s="24"/>
      <c r="N214" s="24"/>
      <c r="O214" s="24"/>
      <c r="P214" s="101" t="str">
        <f t="shared" si="262"/>
        <v>MP</v>
      </c>
      <c r="Q214" s="493" t="str">
        <f t="shared" si="335"/>
        <v/>
      </c>
      <c r="R214" s="101"/>
      <c r="S214" s="257" t="e">
        <f t="shared" si="256"/>
        <v>#DIV/0!</v>
      </c>
      <c r="T214" s="1503">
        <f t="shared" si="333"/>
        <v>0</v>
      </c>
      <c r="U214" s="1477"/>
      <c r="V214" s="258"/>
      <c r="W214" s="102"/>
      <c r="X214" s="400">
        <f t="shared" si="295"/>
        <v>0</v>
      </c>
      <c r="Y214" s="913"/>
      <c r="Z214" s="299">
        <f t="shared" si="257"/>
        <v>0</v>
      </c>
      <c r="AA214" s="259">
        <f>ROUND(IFERROR(SUM($AI$6/$AI$7*Q214/O214)+('Inbound Freight New'!$A$3*CZ214/R214),0),2)</f>
        <v>0</v>
      </c>
      <c r="AB214" s="260">
        <f t="shared" si="263"/>
        <v>0</v>
      </c>
      <c r="AC214" s="259">
        <f t="shared" si="296"/>
        <v>0</v>
      </c>
      <c r="AD214" s="261"/>
      <c r="AE214" s="260">
        <f t="shared" si="264"/>
        <v>0</v>
      </c>
      <c r="AF214" s="262">
        <f t="shared" si="297"/>
        <v>0</v>
      </c>
      <c r="AG214" s="263">
        <f t="shared" si="265"/>
        <v>0</v>
      </c>
      <c r="AH214" s="316">
        <f t="shared" si="298"/>
        <v>0.02</v>
      </c>
      <c r="AI214" s="262">
        <f t="shared" si="299"/>
        <v>0</v>
      </c>
      <c r="AJ214" s="703">
        <f t="shared" si="300"/>
        <v>0</v>
      </c>
      <c r="AK214" s="1302">
        <f t="shared" si="301"/>
        <v>0</v>
      </c>
      <c r="AL214" s="703">
        <f t="shared" si="302"/>
        <v>0.02</v>
      </c>
      <c r="AM214" s="262">
        <f t="shared" si="258"/>
        <v>0</v>
      </c>
      <c r="AN214" s="102"/>
      <c r="AO214" s="102"/>
      <c r="AP214" s="264">
        <f t="shared" si="266"/>
        <v>0</v>
      </c>
      <c r="AQ214" s="265">
        <f t="shared" si="259"/>
        <v>0</v>
      </c>
      <c r="AR214" s="266">
        <f t="shared" si="303"/>
        <v>0</v>
      </c>
      <c r="AS214" s="265">
        <f t="shared" si="260"/>
        <v>0</v>
      </c>
      <c r="AT214" s="267">
        <f t="shared" si="267"/>
        <v>0</v>
      </c>
      <c r="AU214" s="268"/>
      <c r="AV214" s="267"/>
      <c r="AW214" s="24"/>
      <c r="AX214" s="24"/>
      <c r="AY214" s="487"/>
      <c r="AZ214" s="270"/>
      <c r="BA214" s="256"/>
      <c r="BB214" s="256"/>
      <c r="BC214" s="256"/>
      <c r="BD214" s="256"/>
      <c r="BE214" s="490"/>
      <c r="BF214" s="490" t="str">
        <f t="shared" si="334"/>
        <v/>
      </c>
      <c r="BG214" s="493" t="str">
        <f t="shared" si="268"/>
        <v/>
      </c>
      <c r="BH214" s="490"/>
      <c r="BI214" s="490"/>
      <c r="BJ214" s="490"/>
      <c r="BK214" s="490"/>
      <c r="BL214" s="490"/>
      <c r="BM214" s="490"/>
      <c r="BN214" s="319"/>
      <c r="BO214" s="319"/>
      <c r="BP214" s="319"/>
      <c r="BQ214" s="319" t="str">
        <f t="shared" si="269"/>
        <v/>
      </c>
      <c r="BR214" s="439" t="str">
        <f t="shared" si="304"/>
        <v/>
      </c>
      <c r="BS214" s="439" t="str">
        <f t="shared" si="305"/>
        <v/>
      </c>
      <c r="BT214" s="439" t="str">
        <f t="shared" si="306"/>
        <v/>
      </c>
      <c r="BU214" s="440" t="str">
        <f t="shared" si="328"/>
        <v/>
      </c>
      <c r="BV214" s="440" t="str">
        <f t="shared" si="329"/>
        <v/>
      </c>
      <c r="BW214" s="440" t="str">
        <f t="shared" si="330"/>
        <v/>
      </c>
      <c r="BX214" s="440" t="str">
        <f t="shared" si="331"/>
        <v/>
      </c>
      <c r="BY214" s="440" t="str">
        <f t="shared" si="270"/>
        <v/>
      </c>
      <c r="BZ214" s="440" t="str">
        <f t="shared" si="271"/>
        <v/>
      </c>
      <c r="CA214" s="440" t="str">
        <f t="shared" si="272"/>
        <v/>
      </c>
      <c r="CB214" s="663" t="str">
        <f t="shared" si="307"/>
        <v/>
      </c>
      <c r="CC214" s="663" t="str">
        <f t="shared" si="308"/>
        <v/>
      </c>
      <c r="CD214" s="663" t="str">
        <f t="shared" si="309"/>
        <v/>
      </c>
      <c r="CE214" s="663" t="str">
        <f t="shared" si="310"/>
        <v/>
      </c>
      <c r="CF214" s="663" t="str">
        <f t="shared" si="311"/>
        <v/>
      </c>
      <c r="CG214" s="439" t="str">
        <f t="shared" si="312"/>
        <v/>
      </c>
      <c r="CH214" s="440"/>
      <c r="CI214" s="440"/>
      <c r="CJ214" s="440"/>
      <c r="CK214" s="440"/>
      <c r="CL214" s="440"/>
      <c r="CM214" s="440"/>
      <c r="CN214" s="729" t="str">
        <f t="shared" si="313"/>
        <v/>
      </c>
      <c r="CO214" s="729" t="str">
        <f t="shared" si="314"/>
        <v/>
      </c>
      <c r="CP214" s="729" t="str">
        <f t="shared" si="315"/>
        <v/>
      </c>
      <c r="CQ214" s="729" t="str">
        <f t="shared" si="316"/>
        <v/>
      </c>
      <c r="CR214" s="729" t="str">
        <f t="shared" si="317"/>
        <v/>
      </c>
      <c r="CS214" s="729" t="str">
        <f t="shared" si="318"/>
        <v/>
      </c>
      <c r="CT214" s="729" t="str">
        <f t="shared" si="319"/>
        <v/>
      </c>
      <c r="CU214" s="729" t="str">
        <f t="shared" si="320"/>
        <v/>
      </c>
      <c r="CV214" s="729" t="str">
        <f t="shared" si="321"/>
        <v/>
      </c>
      <c r="CW214" s="16" t="str">
        <f t="shared" si="322"/>
        <v/>
      </c>
      <c r="CX214" s="16" t="str">
        <f t="shared" si="323"/>
        <v/>
      </c>
      <c r="CY214" s="16" t="str">
        <f t="shared" si="324"/>
        <v/>
      </c>
      <c r="CZ214" s="650">
        <f t="shared" si="325"/>
        <v>0</v>
      </c>
      <c r="DB214" s="652"/>
      <c r="DC214" s="655">
        <f t="shared" si="273"/>
        <v>0</v>
      </c>
      <c r="DD214" s="654" t="str">
        <f t="shared" si="274"/>
        <v/>
      </c>
      <c r="DE214" s="650">
        <f t="shared" si="275"/>
        <v>0</v>
      </c>
      <c r="EG214" s="16">
        <f>IFERROR(VLOOKUP(B214,'SUBCATS INTERNAL USE'!A:D,3,0),10000)</f>
        <v>10000</v>
      </c>
      <c r="EH214" s="16">
        <f t="shared" si="276"/>
        <v>10000</v>
      </c>
      <c r="EI214" s="16">
        <f t="shared" si="277"/>
        <v>1</v>
      </c>
      <c r="EJ214" s="16">
        <f t="shared" si="327"/>
        <v>19</v>
      </c>
      <c r="EK214" s="16">
        <f>IFERROR(VLOOKUP(B214,'SUBCATS INTERNAL USE'!G:I,3,0), 10000)</f>
        <v>10000</v>
      </c>
      <c r="EN214" s="163">
        <f t="shared" si="278"/>
        <v>1</v>
      </c>
      <c r="EO214" s="163">
        <f t="shared" si="279"/>
        <v>1</v>
      </c>
      <c r="EP214" s="163">
        <f t="shared" si="280"/>
        <v>1</v>
      </c>
      <c r="EQ214" s="163">
        <f t="shared" si="281"/>
        <v>1</v>
      </c>
      <c r="ER214" s="163">
        <f t="shared" si="282"/>
        <v>1</v>
      </c>
      <c r="ES214" s="163">
        <f t="shared" si="283"/>
        <v>1</v>
      </c>
      <c r="ET214" s="163">
        <f t="shared" si="284"/>
        <v>1</v>
      </c>
      <c r="EU214" s="163">
        <f t="shared" si="285"/>
        <v>1</v>
      </c>
      <c r="EV214" s="163">
        <f t="shared" si="286"/>
        <v>0</v>
      </c>
      <c r="EW214" s="163">
        <f t="shared" si="287"/>
        <v>1</v>
      </c>
      <c r="EX214" s="163">
        <f t="shared" si="288"/>
        <v>1</v>
      </c>
      <c r="EY214" s="163">
        <f t="shared" si="289"/>
        <v>1</v>
      </c>
      <c r="EZ214" s="163">
        <f t="shared" si="290"/>
        <v>1</v>
      </c>
      <c r="FA214" s="163">
        <f t="shared" si="291"/>
        <v>1</v>
      </c>
      <c r="FB214" s="163">
        <f t="shared" si="292"/>
        <v>1</v>
      </c>
      <c r="FC214" s="163">
        <f t="shared" si="293"/>
        <v>14</v>
      </c>
      <c r="FD214" s="163">
        <f t="shared" si="294"/>
        <v>0</v>
      </c>
      <c r="FF214" s="16">
        <f t="shared" si="326"/>
        <v>0</v>
      </c>
      <c r="FG214" s="16" t="str">
        <f t="shared" si="332"/>
        <v>1</v>
      </c>
    </row>
    <row r="215" spans="1:163" s="52" customFormat="1" ht="11.25" customHeight="1">
      <c r="A215" s="1040">
        <v>201</v>
      </c>
      <c r="B215" s="490"/>
      <c r="C215" s="490" t="str">
        <f t="shared" si="261"/>
        <v/>
      </c>
      <c r="D215" s="490"/>
      <c r="E215" s="1040"/>
      <c r="F215" s="255"/>
      <c r="G215" s="1038"/>
      <c r="H215" s="1038"/>
      <c r="I215" s="1323"/>
      <c r="J215" s="24"/>
      <c r="K215" s="24"/>
      <c r="L215" s="24"/>
      <c r="M215" s="24"/>
      <c r="N215" s="24"/>
      <c r="O215" s="24"/>
      <c r="P215" s="101" t="str">
        <f t="shared" si="262"/>
        <v>MP</v>
      </c>
      <c r="Q215" s="493" t="str">
        <f t="shared" si="335"/>
        <v/>
      </c>
      <c r="R215" s="101"/>
      <c r="S215" s="257" t="e">
        <f t="shared" si="256"/>
        <v>#DIV/0!</v>
      </c>
      <c r="T215" s="1503">
        <f t="shared" si="333"/>
        <v>0</v>
      </c>
      <c r="U215" s="1477"/>
      <c r="V215" s="258"/>
      <c r="W215" s="102"/>
      <c r="X215" s="400">
        <f t="shared" si="295"/>
        <v>0</v>
      </c>
      <c r="Y215" s="913"/>
      <c r="Z215" s="299">
        <f t="shared" si="257"/>
        <v>0</v>
      </c>
      <c r="AA215" s="259">
        <f>ROUND(IFERROR(SUM($AI$6/$AI$7*Q215/O215)+('Inbound Freight New'!$A$3*CZ215/R215),0),2)</f>
        <v>0</v>
      </c>
      <c r="AB215" s="260">
        <f t="shared" si="263"/>
        <v>0</v>
      </c>
      <c r="AC215" s="259">
        <f t="shared" si="296"/>
        <v>0</v>
      </c>
      <c r="AD215" s="261"/>
      <c r="AE215" s="260">
        <f t="shared" si="264"/>
        <v>0</v>
      </c>
      <c r="AF215" s="262">
        <f t="shared" si="297"/>
        <v>0</v>
      </c>
      <c r="AG215" s="263">
        <f t="shared" si="265"/>
        <v>0</v>
      </c>
      <c r="AH215" s="316">
        <f t="shared" si="298"/>
        <v>0.02</v>
      </c>
      <c r="AI215" s="262">
        <f t="shared" si="299"/>
        <v>0</v>
      </c>
      <c r="AJ215" s="703">
        <f t="shared" si="300"/>
        <v>0</v>
      </c>
      <c r="AK215" s="1302">
        <f t="shared" si="301"/>
        <v>0</v>
      </c>
      <c r="AL215" s="703">
        <f t="shared" si="302"/>
        <v>0.02</v>
      </c>
      <c r="AM215" s="262">
        <f t="shared" si="258"/>
        <v>0</v>
      </c>
      <c r="AN215" s="102"/>
      <c r="AO215" s="102"/>
      <c r="AP215" s="264">
        <f t="shared" si="266"/>
        <v>0</v>
      </c>
      <c r="AQ215" s="265">
        <f t="shared" si="259"/>
        <v>0</v>
      </c>
      <c r="AR215" s="266">
        <f t="shared" si="303"/>
        <v>0</v>
      </c>
      <c r="AS215" s="265">
        <f t="shared" si="260"/>
        <v>0</v>
      </c>
      <c r="AT215" s="267">
        <f t="shared" si="267"/>
        <v>0</v>
      </c>
      <c r="AU215" s="268"/>
      <c r="AV215" s="267"/>
      <c r="AW215" s="24"/>
      <c r="AX215" s="24"/>
      <c r="AY215" s="487"/>
      <c r="AZ215" s="270"/>
      <c r="BA215" s="256"/>
      <c r="BB215" s="256"/>
      <c r="BC215" s="256"/>
      <c r="BD215" s="256"/>
      <c r="BE215" s="490"/>
      <c r="BF215" s="490" t="str">
        <f t="shared" si="334"/>
        <v/>
      </c>
      <c r="BG215" s="493" t="str">
        <f t="shared" si="268"/>
        <v/>
      </c>
      <c r="BH215" s="490"/>
      <c r="BI215" s="490"/>
      <c r="BJ215" s="490"/>
      <c r="BK215" s="490"/>
      <c r="BL215" s="490"/>
      <c r="BM215" s="490"/>
      <c r="BN215" s="319"/>
      <c r="BO215" s="319"/>
      <c r="BP215" s="319"/>
      <c r="BQ215" s="319" t="str">
        <f t="shared" si="269"/>
        <v/>
      </c>
      <c r="BR215" s="439" t="str">
        <f t="shared" si="304"/>
        <v/>
      </c>
      <c r="BS215" s="439" t="str">
        <f t="shared" si="305"/>
        <v/>
      </c>
      <c r="BT215" s="439" t="str">
        <f t="shared" si="306"/>
        <v/>
      </c>
      <c r="BU215" s="440" t="str">
        <f t="shared" si="328"/>
        <v/>
      </c>
      <c r="BV215" s="440" t="str">
        <f t="shared" si="329"/>
        <v/>
      </c>
      <c r="BW215" s="440" t="str">
        <f t="shared" si="330"/>
        <v/>
      </c>
      <c r="BX215" s="440" t="str">
        <f t="shared" si="331"/>
        <v/>
      </c>
      <c r="BY215" s="440" t="str">
        <f t="shared" si="270"/>
        <v/>
      </c>
      <c r="BZ215" s="440" t="str">
        <f t="shared" si="271"/>
        <v/>
      </c>
      <c r="CA215" s="440" t="str">
        <f t="shared" si="272"/>
        <v/>
      </c>
      <c r="CB215" s="663" t="str">
        <f t="shared" si="307"/>
        <v/>
      </c>
      <c r="CC215" s="663" t="str">
        <f t="shared" si="308"/>
        <v/>
      </c>
      <c r="CD215" s="663" t="str">
        <f t="shared" si="309"/>
        <v/>
      </c>
      <c r="CE215" s="663" t="str">
        <f t="shared" si="310"/>
        <v/>
      </c>
      <c r="CF215" s="663" t="str">
        <f t="shared" si="311"/>
        <v/>
      </c>
      <c r="CG215" s="439" t="str">
        <f t="shared" si="312"/>
        <v/>
      </c>
      <c r="CH215" s="440"/>
      <c r="CI215" s="440"/>
      <c r="CJ215" s="440"/>
      <c r="CK215" s="440"/>
      <c r="CL215" s="440"/>
      <c r="CM215" s="440"/>
      <c r="CN215" s="729" t="str">
        <f t="shared" si="313"/>
        <v/>
      </c>
      <c r="CO215" s="729" t="str">
        <f t="shared" si="314"/>
        <v/>
      </c>
      <c r="CP215" s="729" t="str">
        <f t="shared" si="315"/>
        <v/>
      </c>
      <c r="CQ215" s="729" t="str">
        <f t="shared" si="316"/>
        <v/>
      </c>
      <c r="CR215" s="729" t="str">
        <f t="shared" si="317"/>
        <v/>
      </c>
      <c r="CS215" s="729" t="str">
        <f t="shared" si="318"/>
        <v/>
      </c>
      <c r="CT215" s="729" t="str">
        <f t="shared" si="319"/>
        <v/>
      </c>
      <c r="CU215" s="729" t="str">
        <f t="shared" si="320"/>
        <v/>
      </c>
      <c r="CV215" s="729" t="str">
        <f t="shared" si="321"/>
        <v/>
      </c>
      <c r="CW215" s="16" t="str">
        <f t="shared" si="322"/>
        <v/>
      </c>
      <c r="CX215" s="16" t="str">
        <f t="shared" si="323"/>
        <v/>
      </c>
      <c r="CY215" s="16" t="str">
        <f t="shared" si="324"/>
        <v/>
      </c>
      <c r="CZ215" s="650">
        <f t="shared" si="325"/>
        <v>0</v>
      </c>
      <c r="DB215" s="652"/>
      <c r="DC215" s="655">
        <f t="shared" si="273"/>
        <v>0</v>
      </c>
      <c r="DD215" s="654" t="str">
        <f t="shared" si="274"/>
        <v/>
      </c>
      <c r="DE215" s="650">
        <f t="shared" si="275"/>
        <v>0</v>
      </c>
      <c r="EG215" s="16">
        <f>IFERROR(VLOOKUP(B215,'SUBCATS INTERNAL USE'!A:D,3,0),10000)</f>
        <v>10000</v>
      </c>
      <c r="EH215" s="16">
        <f t="shared" si="276"/>
        <v>10000</v>
      </c>
      <c r="EI215" s="16">
        <f t="shared" si="277"/>
        <v>1</v>
      </c>
      <c r="EJ215" s="16">
        <f t="shared" si="327"/>
        <v>19</v>
      </c>
      <c r="EK215" s="16">
        <f>IFERROR(VLOOKUP(B215,'SUBCATS INTERNAL USE'!G:I,3,0), 10000)</f>
        <v>10000</v>
      </c>
      <c r="EN215" s="163">
        <f t="shared" si="278"/>
        <v>1</v>
      </c>
      <c r="EO215" s="163">
        <f t="shared" si="279"/>
        <v>1</v>
      </c>
      <c r="EP215" s="163">
        <f t="shared" si="280"/>
        <v>1</v>
      </c>
      <c r="EQ215" s="163">
        <f t="shared" si="281"/>
        <v>1</v>
      </c>
      <c r="ER215" s="163">
        <f t="shared" si="282"/>
        <v>1</v>
      </c>
      <c r="ES215" s="163">
        <f t="shared" si="283"/>
        <v>1</v>
      </c>
      <c r="ET215" s="163">
        <f t="shared" si="284"/>
        <v>1</v>
      </c>
      <c r="EU215" s="163">
        <f t="shared" si="285"/>
        <v>1</v>
      </c>
      <c r="EV215" s="163">
        <f t="shared" si="286"/>
        <v>0</v>
      </c>
      <c r="EW215" s="163">
        <f t="shared" si="287"/>
        <v>1</v>
      </c>
      <c r="EX215" s="163">
        <f t="shared" si="288"/>
        <v>1</v>
      </c>
      <c r="EY215" s="163">
        <f t="shared" si="289"/>
        <v>1</v>
      </c>
      <c r="EZ215" s="163">
        <f t="shared" si="290"/>
        <v>1</v>
      </c>
      <c r="FA215" s="163">
        <f t="shared" si="291"/>
        <v>1</v>
      </c>
      <c r="FB215" s="163">
        <f t="shared" si="292"/>
        <v>1</v>
      </c>
      <c r="FC215" s="163">
        <f t="shared" si="293"/>
        <v>14</v>
      </c>
      <c r="FD215" s="163">
        <f t="shared" si="294"/>
        <v>0</v>
      </c>
      <c r="FF215" s="16">
        <f t="shared" si="326"/>
        <v>0</v>
      </c>
      <c r="FG215" s="16" t="str">
        <f t="shared" si="332"/>
        <v>1</v>
      </c>
    </row>
    <row r="216" spans="1:163" s="52" customFormat="1" ht="11.25" customHeight="1">
      <c r="A216" s="1040">
        <v>202</v>
      </c>
      <c r="B216" s="490"/>
      <c r="C216" s="490" t="str">
        <f t="shared" si="261"/>
        <v/>
      </c>
      <c r="D216" s="490"/>
      <c r="E216" s="1040"/>
      <c r="F216" s="255"/>
      <c r="G216" s="1038"/>
      <c r="H216" s="1038"/>
      <c r="I216" s="1323"/>
      <c r="J216" s="24"/>
      <c r="K216" s="24"/>
      <c r="L216" s="24"/>
      <c r="M216" s="24"/>
      <c r="N216" s="24"/>
      <c r="O216" s="24"/>
      <c r="P216" s="101" t="str">
        <f t="shared" si="262"/>
        <v>MP</v>
      </c>
      <c r="Q216" s="493" t="str">
        <f t="shared" si="335"/>
        <v/>
      </c>
      <c r="R216" s="101"/>
      <c r="S216" s="257" t="e">
        <f t="shared" si="256"/>
        <v>#DIV/0!</v>
      </c>
      <c r="T216" s="1503">
        <f t="shared" si="333"/>
        <v>0</v>
      </c>
      <c r="U216" s="1477"/>
      <c r="V216" s="258"/>
      <c r="W216" s="102"/>
      <c r="X216" s="400">
        <f t="shared" si="295"/>
        <v>0</v>
      </c>
      <c r="Y216" s="913"/>
      <c r="Z216" s="299">
        <f t="shared" si="257"/>
        <v>0</v>
      </c>
      <c r="AA216" s="259">
        <f>ROUND(IFERROR(SUM($AI$6/$AI$7*Q216/O216)+('Inbound Freight New'!$A$3*CZ216/R216),0),2)</f>
        <v>0</v>
      </c>
      <c r="AB216" s="260">
        <f t="shared" si="263"/>
        <v>0</v>
      </c>
      <c r="AC216" s="259">
        <f t="shared" si="296"/>
        <v>0</v>
      </c>
      <c r="AD216" s="261"/>
      <c r="AE216" s="260">
        <f t="shared" si="264"/>
        <v>0</v>
      </c>
      <c r="AF216" s="262">
        <f t="shared" si="297"/>
        <v>0</v>
      </c>
      <c r="AG216" s="263">
        <f t="shared" si="265"/>
        <v>0</v>
      </c>
      <c r="AH216" s="316">
        <f t="shared" si="298"/>
        <v>0.02</v>
      </c>
      <c r="AI216" s="262">
        <f t="shared" si="299"/>
        <v>0</v>
      </c>
      <c r="AJ216" s="703">
        <f t="shared" si="300"/>
        <v>0</v>
      </c>
      <c r="AK216" s="1302">
        <f t="shared" si="301"/>
        <v>0</v>
      </c>
      <c r="AL216" s="703">
        <f t="shared" si="302"/>
        <v>0.02</v>
      </c>
      <c r="AM216" s="262">
        <f t="shared" si="258"/>
        <v>0</v>
      </c>
      <c r="AN216" s="102"/>
      <c r="AO216" s="102"/>
      <c r="AP216" s="264">
        <f t="shared" si="266"/>
        <v>0</v>
      </c>
      <c r="AQ216" s="265">
        <f t="shared" si="259"/>
        <v>0</v>
      </c>
      <c r="AR216" s="266">
        <f t="shared" si="303"/>
        <v>0</v>
      </c>
      <c r="AS216" s="265">
        <f t="shared" si="260"/>
        <v>0</v>
      </c>
      <c r="AT216" s="267">
        <f t="shared" si="267"/>
        <v>0</v>
      </c>
      <c r="AU216" s="268"/>
      <c r="AV216" s="267"/>
      <c r="AW216" s="24"/>
      <c r="AX216" s="24"/>
      <c r="AY216" s="487"/>
      <c r="AZ216" s="270"/>
      <c r="BA216" s="256"/>
      <c r="BB216" s="256"/>
      <c r="BC216" s="256"/>
      <c r="BD216" s="256"/>
      <c r="BE216" s="490"/>
      <c r="BF216" s="490" t="str">
        <f t="shared" si="334"/>
        <v/>
      </c>
      <c r="BG216" s="493" t="str">
        <f t="shared" si="268"/>
        <v/>
      </c>
      <c r="BH216" s="490"/>
      <c r="BI216" s="490"/>
      <c r="BJ216" s="490"/>
      <c r="BK216" s="490"/>
      <c r="BL216" s="490"/>
      <c r="BM216" s="490"/>
      <c r="BN216" s="319"/>
      <c r="BO216" s="319"/>
      <c r="BP216" s="319"/>
      <c r="BQ216" s="319" t="str">
        <f t="shared" si="269"/>
        <v/>
      </c>
      <c r="BR216" s="439" t="str">
        <f t="shared" si="304"/>
        <v/>
      </c>
      <c r="BS216" s="439" t="str">
        <f t="shared" si="305"/>
        <v/>
      </c>
      <c r="BT216" s="439" t="str">
        <f t="shared" si="306"/>
        <v/>
      </c>
      <c r="BU216" s="440" t="str">
        <f t="shared" si="328"/>
        <v/>
      </c>
      <c r="BV216" s="440" t="str">
        <f t="shared" si="329"/>
        <v/>
      </c>
      <c r="BW216" s="440" t="str">
        <f t="shared" si="330"/>
        <v/>
      </c>
      <c r="BX216" s="440" t="str">
        <f t="shared" si="331"/>
        <v/>
      </c>
      <c r="BY216" s="440" t="str">
        <f t="shared" si="270"/>
        <v/>
      </c>
      <c r="BZ216" s="440" t="str">
        <f t="shared" si="271"/>
        <v/>
      </c>
      <c r="CA216" s="440" t="str">
        <f t="shared" si="272"/>
        <v/>
      </c>
      <c r="CB216" s="663" t="str">
        <f t="shared" si="307"/>
        <v/>
      </c>
      <c r="CC216" s="663" t="str">
        <f t="shared" si="308"/>
        <v/>
      </c>
      <c r="CD216" s="663" t="str">
        <f t="shared" si="309"/>
        <v/>
      </c>
      <c r="CE216" s="663" t="str">
        <f t="shared" si="310"/>
        <v/>
      </c>
      <c r="CF216" s="663" t="str">
        <f t="shared" si="311"/>
        <v/>
      </c>
      <c r="CG216" s="439" t="str">
        <f t="shared" si="312"/>
        <v/>
      </c>
      <c r="CH216" s="440"/>
      <c r="CI216" s="440"/>
      <c r="CJ216" s="440"/>
      <c r="CK216" s="440"/>
      <c r="CL216" s="440"/>
      <c r="CM216" s="440"/>
      <c r="CN216" s="729" t="str">
        <f t="shared" si="313"/>
        <v/>
      </c>
      <c r="CO216" s="729" t="str">
        <f t="shared" si="314"/>
        <v/>
      </c>
      <c r="CP216" s="729" t="str">
        <f t="shared" si="315"/>
        <v/>
      </c>
      <c r="CQ216" s="729" t="str">
        <f t="shared" si="316"/>
        <v/>
      </c>
      <c r="CR216" s="729" t="str">
        <f t="shared" si="317"/>
        <v/>
      </c>
      <c r="CS216" s="729" t="str">
        <f t="shared" si="318"/>
        <v/>
      </c>
      <c r="CT216" s="729" t="str">
        <f t="shared" si="319"/>
        <v/>
      </c>
      <c r="CU216" s="729" t="str">
        <f t="shared" si="320"/>
        <v/>
      </c>
      <c r="CV216" s="729" t="str">
        <f t="shared" si="321"/>
        <v/>
      </c>
      <c r="CW216" s="16" t="str">
        <f t="shared" si="322"/>
        <v/>
      </c>
      <c r="CX216" s="16" t="str">
        <f t="shared" si="323"/>
        <v/>
      </c>
      <c r="CY216" s="16" t="str">
        <f t="shared" si="324"/>
        <v/>
      </c>
      <c r="CZ216" s="650">
        <f t="shared" si="325"/>
        <v>0</v>
      </c>
      <c r="DB216" s="652"/>
      <c r="DC216" s="655">
        <f t="shared" si="273"/>
        <v>0</v>
      </c>
      <c r="DD216" s="654" t="str">
        <f t="shared" si="274"/>
        <v/>
      </c>
      <c r="DE216" s="650">
        <f t="shared" si="275"/>
        <v>0</v>
      </c>
      <c r="EG216" s="16">
        <f>IFERROR(VLOOKUP(B216,'SUBCATS INTERNAL USE'!A:D,3,0),10000)</f>
        <v>10000</v>
      </c>
      <c r="EH216" s="16">
        <f t="shared" si="276"/>
        <v>10000</v>
      </c>
      <c r="EI216" s="16">
        <f t="shared" si="277"/>
        <v>1</v>
      </c>
      <c r="EJ216" s="16">
        <f t="shared" si="327"/>
        <v>19</v>
      </c>
      <c r="EK216" s="16">
        <f>IFERROR(VLOOKUP(B216,'SUBCATS INTERNAL USE'!G:I,3,0), 10000)</f>
        <v>10000</v>
      </c>
      <c r="EN216" s="163">
        <f t="shared" si="278"/>
        <v>1</v>
      </c>
      <c r="EO216" s="163">
        <f t="shared" si="279"/>
        <v>1</v>
      </c>
      <c r="EP216" s="163">
        <f t="shared" si="280"/>
        <v>1</v>
      </c>
      <c r="EQ216" s="163">
        <f t="shared" si="281"/>
        <v>1</v>
      </c>
      <c r="ER216" s="163">
        <f t="shared" si="282"/>
        <v>1</v>
      </c>
      <c r="ES216" s="163">
        <f t="shared" si="283"/>
        <v>1</v>
      </c>
      <c r="ET216" s="163">
        <f t="shared" si="284"/>
        <v>1</v>
      </c>
      <c r="EU216" s="163">
        <f t="shared" si="285"/>
        <v>1</v>
      </c>
      <c r="EV216" s="163">
        <f t="shared" si="286"/>
        <v>0</v>
      </c>
      <c r="EW216" s="163">
        <f t="shared" si="287"/>
        <v>1</v>
      </c>
      <c r="EX216" s="163">
        <f t="shared" si="288"/>
        <v>1</v>
      </c>
      <c r="EY216" s="163">
        <f t="shared" si="289"/>
        <v>1</v>
      </c>
      <c r="EZ216" s="163">
        <f t="shared" si="290"/>
        <v>1</v>
      </c>
      <c r="FA216" s="163">
        <f t="shared" si="291"/>
        <v>1</v>
      </c>
      <c r="FB216" s="163">
        <f t="shared" si="292"/>
        <v>1</v>
      </c>
      <c r="FC216" s="163">
        <f t="shared" si="293"/>
        <v>14</v>
      </c>
      <c r="FD216" s="163">
        <f t="shared" si="294"/>
        <v>0</v>
      </c>
      <c r="FF216" s="16">
        <f t="shared" si="326"/>
        <v>0</v>
      </c>
      <c r="FG216" s="16" t="str">
        <f t="shared" si="332"/>
        <v>1</v>
      </c>
    </row>
    <row r="217" spans="1:163" s="52" customFormat="1" ht="11.25" customHeight="1">
      <c r="A217" s="1040">
        <v>203</v>
      </c>
      <c r="B217" s="490"/>
      <c r="C217" s="490" t="str">
        <f t="shared" si="261"/>
        <v/>
      </c>
      <c r="D217" s="490"/>
      <c r="E217" s="1040"/>
      <c r="F217" s="255"/>
      <c r="G217" s="1038"/>
      <c r="H217" s="1038"/>
      <c r="I217" s="1323"/>
      <c r="J217" s="24"/>
      <c r="K217" s="24"/>
      <c r="L217" s="24"/>
      <c r="M217" s="24"/>
      <c r="N217" s="24"/>
      <c r="O217" s="24"/>
      <c r="P217" s="101" t="str">
        <f t="shared" si="262"/>
        <v>MP</v>
      </c>
      <c r="Q217" s="493" t="str">
        <f t="shared" si="335"/>
        <v/>
      </c>
      <c r="R217" s="101"/>
      <c r="S217" s="257" t="e">
        <f t="shared" si="256"/>
        <v>#DIV/0!</v>
      </c>
      <c r="T217" s="1503">
        <f t="shared" si="333"/>
        <v>0</v>
      </c>
      <c r="U217" s="1477"/>
      <c r="V217" s="258"/>
      <c r="W217" s="102"/>
      <c r="X217" s="400">
        <f t="shared" si="295"/>
        <v>0</v>
      </c>
      <c r="Y217" s="913"/>
      <c r="Z217" s="299">
        <f t="shared" si="257"/>
        <v>0</v>
      </c>
      <c r="AA217" s="259">
        <f>ROUND(IFERROR(SUM($AI$6/$AI$7*Q217/O217)+('Inbound Freight New'!$A$3*CZ217/R217),0),2)</f>
        <v>0</v>
      </c>
      <c r="AB217" s="260">
        <f t="shared" si="263"/>
        <v>0</v>
      </c>
      <c r="AC217" s="259">
        <f t="shared" si="296"/>
        <v>0</v>
      </c>
      <c r="AD217" s="261"/>
      <c r="AE217" s="260">
        <f t="shared" si="264"/>
        <v>0</v>
      </c>
      <c r="AF217" s="262">
        <f t="shared" si="297"/>
        <v>0</v>
      </c>
      <c r="AG217" s="263">
        <f t="shared" si="265"/>
        <v>0</v>
      </c>
      <c r="AH217" s="316">
        <f t="shared" si="298"/>
        <v>0.02</v>
      </c>
      <c r="AI217" s="262">
        <f t="shared" si="299"/>
        <v>0</v>
      </c>
      <c r="AJ217" s="703">
        <f t="shared" si="300"/>
        <v>0</v>
      </c>
      <c r="AK217" s="1302">
        <f t="shared" si="301"/>
        <v>0</v>
      </c>
      <c r="AL217" s="703">
        <f t="shared" si="302"/>
        <v>0.02</v>
      </c>
      <c r="AM217" s="262">
        <f t="shared" si="258"/>
        <v>0</v>
      </c>
      <c r="AN217" s="102"/>
      <c r="AO217" s="102"/>
      <c r="AP217" s="264">
        <f t="shared" si="266"/>
        <v>0</v>
      </c>
      <c r="AQ217" s="265">
        <f t="shared" si="259"/>
        <v>0</v>
      </c>
      <c r="AR217" s="266">
        <f t="shared" si="303"/>
        <v>0</v>
      </c>
      <c r="AS217" s="265">
        <f t="shared" si="260"/>
        <v>0</v>
      </c>
      <c r="AT217" s="267">
        <f t="shared" si="267"/>
        <v>0</v>
      </c>
      <c r="AU217" s="268"/>
      <c r="AV217" s="267"/>
      <c r="AW217" s="24"/>
      <c r="AX217" s="24"/>
      <c r="AY217" s="487"/>
      <c r="AZ217" s="270"/>
      <c r="BA217" s="256"/>
      <c r="BB217" s="256"/>
      <c r="BC217" s="256"/>
      <c r="BD217" s="256"/>
      <c r="BE217" s="490"/>
      <c r="BF217" s="490" t="str">
        <f t="shared" si="334"/>
        <v/>
      </c>
      <c r="BG217" s="493" t="str">
        <f t="shared" si="268"/>
        <v/>
      </c>
      <c r="BH217" s="490"/>
      <c r="BI217" s="490"/>
      <c r="BJ217" s="490"/>
      <c r="BK217" s="490"/>
      <c r="BL217" s="490"/>
      <c r="BM217" s="490"/>
      <c r="BN217" s="319"/>
      <c r="BO217" s="319"/>
      <c r="BP217" s="319"/>
      <c r="BQ217" s="319" t="str">
        <f t="shared" si="269"/>
        <v/>
      </c>
      <c r="BR217" s="439" t="str">
        <f t="shared" si="304"/>
        <v/>
      </c>
      <c r="BS217" s="439" t="str">
        <f t="shared" si="305"/>
        <v/>
      </c>
      <c r="BT217" s="439" t="str">
        <f t="shared" si="306"/>
        <v/>
      </c>
      <c r="BU217" s="440" t="str">
        <f t="shared" si="328"/>
        <v/>
      </c>
      <c r="BV217" s="440" t="str">
        <f t="shared" si="329"/>
        <v/>
      </c>
      <c r="BW217" s="440" t="str">
        <f t="shared" si="330"/>
        <v/>
      </c>
      <c r="BX217" s="440" t="str">
        <f t="shared" si="331"/>
        <v/>
      </c>
      <c r="BY217" s="440" t="str">
        <f t="shared" si="270"/>
        <v/>
      </c>
      <c r="BZ217" s="440" t="str">
        <f t="shared" si="271"/>
        <v/>
      </c>
      <c r="CA217" s="440" t="str">
        <f t="shared" si="272"/>
        <v/>
      </c>
      <c r="CB217" s="663" t="str">
        <f t="shared" si="307"/>
        <v/>
      </c>
      <c r="CC217" s="663" t="str">
        <f t="shared" si="308"/>
        <v/>
      </c>
      <c r="CD217" s="663" t="str">
        <f t="shared" si="309"/>
        <v/>
      </c>
      <c r="CE217" s="663" t="str">
        <f t="shared" si="310"/>
        <v/>
      </c>
      <c r="CF217" s="663" t="str">
        <f t="shared" si="311"/>
        <v/>
      </c>
      <c r="CG217" s="439" t="str">
        <f t="shared" si="312"/>
        <v/>
      </c>
      <c r="CH217" s="440"/>
      <c r="CI217" s="440"/>
      <c r="CJ217" s="440"/>
      <c r="CK217" s="440"/>
      <c r="CL217" s="440"/>
      <c r="CM217" s="440"/>
      <c r="CN217" s="729" t="str">
        <f t="shared" si="313"/>
        <v/>
      </c>
      <c r="CO217" s="729" t="str">
        <f t="shared" si="314"/>
        <v/>
      </c>
      <c r="CP217" s="729" t="str">
        <f t="shared" si="315"/>
        <v/>
      </c>
      <c r="CQ217" s="729" t="str">
        <f t="shared" si="316"/>
        <v/>
      </c>
      <c r="CR217" s="729" t="str">
        <f t="shared" si="317"/>
        <v/>
      </c>
      <c r="CS217" s="729" t="str">
        <f t="shared" si="318"/>
        <v/>
      </c>
      <c r="CT217" s="729" t="str">
        <f t="shared" si="319"/>
        <v/>
      </c>
      <c r="CU217" s="729" t="str">
        <f t="shared" si="320"/>
        <v/>
      </c>
      <c r="CV217" s="729" t="str">
        <f t="shared" si="321"/>
        <v/>
      </c>
      <c r="CW217" s="16" t="str">
        <f t="shared" si="322"/>
        <v/>
      </c>
      <c r="CX217" s="16" t="str">
        <f t="shared" si="323"/>
        <v/>
      </c>
      <c r="CY217" s="16" t="str">
        <f t="shared" si="324"/>
        <v/>
      </c>
      <c r="CZ217" s="650">
        <f t="shared" si="325"/>
        <v>0</v>
      </c>
      <c r="DB217" s="652"/>
      <c r="DC217" s="655">
        <f t="shared" si="273"/>
        <v>0</v>
      </c>
      <c r="DD217" s="654" t="str">
        <f t="shared" si="274"/>
        <v/>
      </c>
      <c r="DE217" s="650">
        <f t="shared" si="275"/>
        <v>0</v>
      </c>
      <c r="EG217" s="16">
        <f>IFERROR(VLOOKUP(B217,'SUBCATS INTERNAL USE'!A:D,3,0),10000)</f>
        <v>10000</v>
      </c>
      <c r="EH217" s="16">
        <f t="shared" si="276"/>
        <v>10000</v>
      </c>
      <c r="EI217" s="16">
        <f t="shared" si="277"/>
        <v>1</v>
      </c>
      <c r="EJ217" s="16">
        <f t="shared" si="327"/>
        <v>19</v>
      </c>
      <c r="EK217" s="16">
        <f>IFERROR(VLOOKUP(B217,'SUBCATS INTERNAL USE'!G:I,3,0), 10000)</f>
        <v>10000</v>
      </c>
      <c r="EN217" s="163">
        <f t="shared" si="278"/>
        <v>1</v>
      </c>
      <c r="EO217" s="163">
        <f t="shared" si="279"/>
        <v>1</v>
      </c>
      <c r="EP217" s="163">
        <f t="shared" si="280"/>
        <v>1</v>
      </c>
      <c r="EQ217" s="163">
        <f t="shared" si="281"/>
        <v>1</v>
      </c>
      <c r="ER217" s="163">
        <f t="shared" si="282"/>
        <v>1</v>
      </c>
      <c r="ES217" s="163">
        <f t="shared" si="283"/>
        <v>1</v>
      </c>
      <c r="ET217" s="163">
        <f t="shared" si="284"/>
        <v>1</v>
      </c>
      <c r="EU217" s="163">
        <f t="shared" si="285"/>
        <v>1</v>
      </c>
      <c r="EV217" s="163">
        <f t="shared" si="286"/>
        <v>0</v>
      </c>
      <c r="EW217" s="163">
        <f t="shared" si="287"/>
        <v>1</v>
      </c>
      <c r="EX217" s="163">
        <f t="shared" si="288"/>
        <v>1</v>
      </c>
      <c r="EY217" s="163">
        <f t="shared" si="289"/>
        <v>1</v>
      </c>
      <c r="EZ217" s="163">
        <f t="shared" si="290"/>
        <v>1</v>
      </c>
      <c r="FA217" s="163">
        <f t="shared" si="291"/>
        <v>1</v>
      </c>
      <c r="FB217" s="163">
        <f t="shared" si="292"/>
        <v>1</v>
      </c>
      <c r="FC217" s="163">
        <f t="shared" si="293"/>
        <v>14</v>
      </c>
      <c r="FD217" s="163">
        <f t="shared" si="294"/>
        <v>0</v>
      </c>
      <c r="FF217" s="16">
        <f t="shared" si="326"/>
        <v>0</v>
      </c>
      <c r="FG217" s="16" t="str">
        <f t="shared" si="332"/>
        <v>1</v>
      </c>
    </row>
    <row r="218" spans="1:163" s="52" customFormat="1" ht="11.25" customHeight="1">
      <c r="A218" s="1040">
        <v>204</v>
      </c>
      <c r="B218" s="490"/>
      <c r="C218" s="490" t="str">
        <f t="shared" si="261"/>
        <v/>
      </c>
      <c r="D218" s="490"/>
      <c r="E218" s="1040"/>
      <c r="F218" s="255"/>
      <c r="G218" s="1038"/>
      <c r="H218" s="1038"/>
      <c r="I218" s="1323"/>
      <c r="J218" s="24"/>
      <c r="K218" s="24"/>
      <c r="L218" s="24"/>
      <c r="M218" s="24"/>
      <c r="N218" s="24"/>
      <c r="O218" s="24"/>
      <c r="P218" s="101" t="str">
        <f t="shared" si="262"/>
        <v>MP</v>
      </c>
      <c r="Q218" s="493" t="str">
        <f t="shared" si="335"/>
        <v/>
      </c>
      <c r="R218" s="101"/>
      <c r="S218" s="257" t="e">
        <f t="shared" si="256"/>
        <v>#DIV/0!</v>
      </c>
      <c r="T218" s="1503">
        <f t="shared" si="333"/>
        <v>0</v>
      </c>
      <c r="U218" s="1477"/>
      <c r="V218" s="258"/>
      <c r="W218" s="102"/>
      <c r="X218" s="400">
        <f t="shared" si="295"/>
        <v>0</v>
      </c>
      <c r="Y218" s="913"/>
      <c r="Z218" s="299">
        <f t="shared" si="257"/>
        <v>0</v>
      </c>
      <c r="AA218" s="259">
        <f>ROUND(IFERROR(SUM($AI$6/$AI$7*Q218/O218)+('Inbound Freight New'!$A$3*CZ218/R218),0),2)</f>
        <v>0</v>
      </c>
      <c r="AB218" s="260">
        <f t="shared" si="263"/>
        <v>0</v>
      </c>
      <c r="AC218" s="259">
        <f t="shared" si="296"/>
        <v>0</v>
      </c>
      <c r="AD218" s="261"/>
      <c r="AE218" s="260">
        <f t="shared" si="264"/>
        <v>0</v>
      </c>
      <c r="AF218" s="262">
        <f t="shared" si="297"/>
        <v>0</v>
      </c>
      <c r="AG218" s="263">
        <f t="shared" si="265"/>
        <v>0</v>
      </c>
      <c r="AH218" s="316">
        <f t="shared" si="298"/>
        <v>0.02</v>
      </c>
      <c r="AI218" s="262">
        <f t="shared" si="299"/>
        <v>0</v>
      </c>
      <c r="AJ218" s="703">
        <f t="shared" si="300"/>
        <v>0</v>
      </c>
      <c r="AK218" s="1302">
        <f t="shared" si="301"/>
        <v>0</v>
      </c>
      <c r="AL218" s="703">
        <f t="shared" si="302"/>
        <v>0.02</v>
      </c>
      <c r="AM218" s="262">
        <f t="shared" si="258"/>
        <v>0</v>
      </c>
      <c r="AN218" s="102"/>
      <c r="AO218" s="102"/>
      <c r="AP218" s="264">
        <f t="shared" si="266"/>
        <v>0</v>
      </c>
      <c r="AQ218" s="265">
        <f t="shared" si="259"/>
        <v>0</v>
      </c>
      <c r="AR218" s="266">
        <f t="shared" si="303"/>
        <v>0</v>
      </c>
      <c r="AS218" s="265">
        <f t="shared" si="260"/>
        <v>0</v>
      </c>
      <c r="AT218" s="267">
        <f t="shared" si="267"/>
        <v>0</v>
      </c>
      <c r="AU218" s="268"/>
      <c r="AV218" s="267"/>
      <c r="AW218" s="24"/>
      <c r="AX218" s="24"/>
      <c r="AY218" s="487"/>
      <c r="AZ218" s="270"/>
      <c r="BA218" s="256"/>
      <c r="BB218" s="256"/>
      <c r="BC218" s="256"/>
      <c r="BD218" s="256"/>
      <c r="BE218" s="490"/>
      <c r="BF218" s="490" t="str">
        <f t="shared" si="334"/>
        <v/>
      </c>
      <c r="BG218" s="493" t="str">
        <f t="shared" si="268"/>
        <v/>
      </c>
      <c r="BH218" s="490"/>
      <c r="BI218" s="490"/>
      <c r="BJ218" s="490"/>
      <c r="BK218" s="490"/>
      <c r="BL218" s="490"/>
      <c r="BM218" s="490"/>
      <c r="BN218" s="319"/>
      <c r="BO218" s="319"/>
      <c r="BP218" s="319"/>
      <c r="BQ218" s="319" t="str">
        <f t="shared" si="269"/>
        <v/>
      </c>
      <c r="BR218" s="439" t="str">
        <f t="shared" si="304"/>
        <v/>
      </c>
      <c r="BS218" s="439" t="str">
        <f t="shared" si="305"/>
        <v/>
      </c>
      <c r="BT218" s="439" t="str">
        <f t="shared" si="306"/>
        <v/>
      </c>
      <c r="BU218" s="440" t="str">
        <f t="shared" si="328"/>
        <v/>
      </c>
      <c r="BV218" s="440" t="str">
        <f t="shared" si="329"/>
        <v/>
      </c>
      <c r="BW218" s="440" t="str">
        <f t="shared" si="330"/>
        <v/>
      </c>
      <c r="BX218" s="440" t="str">
        <f t="shared" si="331"/>
        <v/>
      </c>
      <c r="BY218" s="440" t="str">
        <f t="shared" si="270"/>
        <v/>
      </c>
      <c r="BZ218" s="440" t="str">
        <f t="shared" si="271"/>
        <v/>
      </c>
      <c r="CA218" s="440" t="str">
        <f t="shared" si="272"/>
        <v/>
      </c>
      <c r="CB218" s="663" t="str">
        <f t="shared" si="307"/>
        <v/>
      </c>
      <c r="CC218" s="663" t="str">
        <f t="shared" si="308"/>
        <v/>
      </c>
      <c r="CD218" s="663" t="str">
        <f t="shared" si="309"/>
        <v/>
      </c>
      <c r="CE218" s="663" t="str">
        <f t="shared" si="310"/>
        <v/>
      </c>
      <c r="CF218" s="663" t="str">
        <f t="shared" si="311"/>
        <v/>
      </c>
      <c r="CG218" s="439" t="str">
        <f t="shared" si="312"/>
        <v/>
      </c>
      <c r="CH218" s="440"/>
      <c r="CI218" s="440"/>
      <c r="CJ218" s="440"/>
      <c r="CK218" s="440"/>
      <c r="CL218" s="440"/>
      <c r="CM218" s="440"/>
      <c r="CN218" s="729" t="str">
        <f t="shared" si="313"/>
        <v/>
      </c>
      <c r="CO218" s="729" t="str">
        <f t="shared" si="314"/>
        <v/>
      </c>
      <c r="CP218" s="729" t="str">
        <f t="shared" si="315"/>
        <v/>
      </c>
      <c r="CQ218" s="729" t="str">
        <f t="shared" si="316"/>
        <v/>
      </c>
      <c r="CR218" s="729" t="str">
        <f t="shared" si="317"/>
        <v/>
      </c>
      <c r="CS218" s="729" t="str">
        <f t="shared" si="318"/>
        <v/>
      </c>
      <c r="CT218" s="729" t="str">
        <f t="shared" si="319"/>
        <v/>
      </c>
      <c r="CU218" s="729" t="str">
        <f t="shared" si="320"/>
        <v/>
      </c>
      <c r="CV218" s="729" t="str">
        <f t="shared" si="321"/>
        <v/>
      </c>
      <c r="CW218" s="16" t="str">
        <f t="shared" si="322"/>
        <v/>
      </c>
      <c r="CX218" s="16" t="str">
        <f t="shared" si="323"/>
        <v/>
      </c>
      <c r="CY218" s="16" t="str">
        <f t="shared" si="324"/>
        <v/>
      </c>
      <c r="CZ218" s="650">
        <f t="shared" si="325"/>
        <v>0</v>
      </c>
      <c r="DB218" s="652"/>
      <c r="DC218" s="655">
        <f t="shared" si="273"/>
        <v>0</v>
      </c>
      <c r="DD218" s="654" t="str">
        <f t="shared" si="274"/>
        <v/>
      </c>
      <c r="DE218" s="650">
        <f t="shared" si="275"/>
        <v>0</v>
      </c>
      <c r="EG218" s="16">
        <f>IFERROR(VLOOKUP(B218,'SUBCATS INTERNAL USE'!A:D,3,0),10000)</f>
        <v>10000</v>
      </c>
      <c r="EH218" s="16">
        <f t="shared" si="276"/>
        <v>10000</v>
      </c>
      <c r="EI218" s="16">
        <f t="shared" si="277"/>
        <v>1</v>
      </c>
      <c r="EJ218" s="16">
        <f t="shared" si="327"/>
        <v>19</v>
      </c>
      <c r="EK218" s="16">
        <f>IFERROR(VLOOKUP(B218,'SUBCATS INTERNAL USE'!G:I,3,0), 10000)</f>
        <v>10000</v>
      </c>
      <c r="EN218" s="163">
        <f t="shared" si="278"/>
        <v>1</v>
      </c>
      <c r="EO218" s="163">
        <f t="shared" si="279"/>
        <v>1</v>
      </c>
      <c r="EP218" s="163">
        <f t="shared" si="280"/>
        <v>1</v>
      </c>
      <c r="EQ218" s="163">
        <f t="shared" si="281"/>
        <v>1</v>
      </c>
      <c r="ER218" s="163">
        <f t="shared" si="282"/>
        <v>1</v>
      </c>
      <c r="ES218" s="163">
        <f t="shared" si="283"/>
        <v>1</v>
      </c>
      <c r="ET218" s="163">
        <f t="shared" si="284"/>
        <v>1</v>
      </c>
      <c r="EU218" s="163">
        <f t="shared" si="285"/>
        <v>1</v>
      </c>
      <c r="EV218" s="163">
        <f t="shared" si="286"/>
        <v>0</v>
      </c>
      <c r="EW218" s="163">
        <f t="shared" si="287"/>
        <v>1</v>
      </c>
      <c r="EX218" s="163">
        <f t="shared" si="288"/>
        <v>1</v>
      </c>
      <c r="EY218" s="163">
        <f t="shared" si="289"/>
        <v>1</v>
      </c>
      <c r="EZ218" s="163">
        <f t="shared" si="290"/>
        <v>1</v>
      </c>
      <c r="FA218" s="163">
        <f t="shared" si="291"/>
        <v>1</v>
      </c>
      <c r="FB218" s="163">
        <f t="shared" si="292"/>
        <v>1</v>
      </c>
      <c r="FC218" s="163">
        <f t="shared" si="293"/>
        <v>14</v>
      </c>
      <c r="FD218" s="163">
        <f t="shared" si="294"/>
        <v>0</v>
      </c>
      <c r="FF218" s="16">
        <f t="shared" si="326"/>
        <v>0</v>
      </c>
      <c r="FG218" s="16" t="str">
        <f t="shared" si="332"/>
        <v>1</v>
      </c>
    </row>
    <row r="219" spans="1:163" s="52" customFormat="1" ht="11.25" customHeight="1">
      <c r="A219" s="1040">
        <v>205</v>
      </c>
      <c r="B219" s="490"/>
      <c r="C219" s="490" t="str">
        <f t="shared" si="261"/>
        <v/>
      </c>
      <c r="D219" s="490"/>
      <c r="E219" s="1040"/>
      <c r="F219" s="255"/>
      <c r="G219" s="1038"/>
      <c r="H219" s="1038"/>
      <c r="I219" s="1323"/>
      <c r="J219" s="24"/>
      <c r="K219" s="24"/>
      <c r="L219" s="24"/>
      <c r="M219" s="24"/>
      <c r="N219" s="24"/>
      <c r="O219" s="24"/>
      <c r="P219" s="101" t="str">
        <f t="shared" si="262"/>
        <v>MP</v>
      </c>
      <c r="Q219" s="493" t="str">
        <f t="shared" si="335"/>
        <v/>
      </c>
      <c r="R219" s="101"/>
      <c r="S219" s="257" t="e">
        <f t="shared" si="256"/>
        <v>#DIV/0!</v>
      </c>
      <c r="T219" s="1503">
        <f t="shared" si="333"/>
        <v>0</v>
      </c>
      <c r="U219" s="1477"/>
      <c r="V219" s="258"/>
      <c r="W219" s="102"/>
      <c r="X219" s="400">
        <f t="shared" si="295"/>
        <v>0</v>
      </c>
      <c r="Y219" s="913"/>
      <c r="Z219" s="299">
        <f t="shared" si="257"/>
        <v>0</v>
      </c>
      <c r="AA219" s="259">
        <f>ROUND(IFERROR(SUM($AI$6/$AI$7*Q219/O219)+('Inbound Freight New'!$A$3*CZ219/R219),0),2)</f>
        <v>0</v>
      </c>
      <c r="AB219" s="260">
        <f t="shared" si="263"/>
        <v>0</v>
      </c>
      <c r="AC219" s="259">
        <f t="shared" si="296"/>
        <v>0</v>
      </c>
      <c r="AD219" s="261"/>
      <c r="AE219" s="260">
        <f t="shared" si="264"/>
        <v>0</v>
      </c>
      <c r="AF219" s="262">
        <f t="shared" si="297"/>
        <v>0</v>
      </c>
      <c r="AG219" s="263">
        <f t="shared" si="265"/>
        <v>0</v>
      </c>
      <c r="AH219" s="316">
        <f t="shared" si="298"/>
        <v>0.02</v>
      </c>
      <c r="AI219" s="262">
        <f t="shared" si="299"/>
        <v>0</v>
      </c>
      <c r="AJ219" s="703">
        <f t="shared" si="300"/>
        <v>0</v>
      </c>
      <c r="AK219" s="1302">
        <f t="shared" si="301"/>
        <v>0</v>
      </c>
      <c r="AL219" s="703">
        <f t="shared" si="302"/>
        <v>0.02</v>
      </c>
      <c r="AM219" s="262">
        <f t="shared" si="258"/>
        <v>0</v>
      </c>
      <c r="AN219" s="102"/>
      <c r="AO219" s="102"/>
      <c r="AP219" s="264">
        <f t="shared" si="266"/>
        <v>0</v>
      </c>
      <c r="AQ219" s="265">
        <f t="shared" si="259"/>
        <v>0</v>
      </c>
      <c r="AR219" s="266">
        <f t="shared" si="303"/>
        <v>0</v>
      </c>
      <c r="AS219" s="265">
        <f t="shared" si="260"/>
        <v>0</v>
      </c>
      <c r="AT219" s="267">
        <f t="shared" si="267"/>
        <v>0</v>
      </c>
      <c r="AU219" s="268"/>
      <c r="AV219" s="267"/>
      <c r="AW219" s="24"/>
      <c r="AX219" s="24"/>
      <c r="AY219" s="487"/>
      <c r="AZ219" s="270"/>
      <c r="BA219" s="256"/>
      <c r="BB219" s="256"/>
      <c r="BC219" s="256"/>
      <c r="BD219" s="256"/>
      <c r="BE219" s="490"/>
      <c r="BF219" s="490" t="str">
        <f t="shared" si="334"/>
        <v/>
      </c>
      <c r="BG219" s="493" t="str">
        <f t="shared" si="268"/>
        <v/>
      </c>
      <c r="BH219" s="490"/>
      <c r="BI219" s="490"/>
      <c r="BJ219" s="490"/>
      <c r="BK219" s="490"/>
      <c r="BL219" s="490"/>
      <c r="BM219" s="490"/>
      <c r="BN219" s="319"/>
      <c r="BO219" s="319"/>
      <c r="BP219" s="319"/>
      <c r="BQ219" s="319" t="str">
        <f t="shared" si="269"/>
        <v/>
      </c>
      <c r="BR219" s="439" t="str">
        <f t="shared" si="304"/>
        <v/>
      </c>
      <c r="BS219" s="439" t="str">
        <f t="shared" si="305"/>
        <v/>
      </c>
      <c r="BT219" s="439" t="str">
        <f t="shared" si="306"/>
        <v/>
      </c>
      <c r="BU219" s="440" t="str">
        <f t="shared" si="328"/>
        <v/>
      </c>
      <c r="BV219" s="440" t="str">
        <f t="shared" si="329"/>
        <v/>
      </c>
      <c r="BW219" s="440" t="str">
        <f t="shared" si="330"/>
        <v/>
      </c>
      <c r="BX219" s="440" t="str">
        <f t="shared" si="331"/>
        <v/>
      </c>
      <c r="BY219" s="440" t="str">
        <f t="shared" si="270"/>
        <v/>
      </c>
      <c r="BZ219" s="440" t="str">
        <f t="shared" si="271"/>
        <v/>
      </c>
      <c r="CA219" s="440" t="str">
        <f t="shared" si="272"/>
        <v/>
      </c>
      <c r="CB219" s="663" t="str">
        <f t="shared" si="307"/>
        <v/>
      </c>
      <c r="CC219" s="663" t="str">
        <f t="shared" si="308"/>
        <v/>
      </c>
      <c r="CD219" s="663" t="str">
        <f t="shared" si="309"/>
        <v/>
      </c>
      <c r="CE219" s="663" t="str">
        <f t="shared" si="310"/>
        <v/>
      </c>
      <c r="CF219" s="663" t="str">
        <f t="shared" si="311"/>
        <v/>
      </c>
      <c r="CG219" s="439" t="str">
        <f t="shared" si="312"/>
        <v/>
      </c>
      <c r="CH219" s="440"/>
      <c r="CI219" s="440"/>
      <c r="CJ219" s="440"/>
      <c r="CK219" s="440"/>
      <c r="CL219" s="440"/>
      <c r="CM219" s="440"/>
      <c r="CN219" s="729" t="str">
        <f t="shared" si="313"/>
        <v/>
      </c>
      <c r="CO219" s="729" t="str">
        <f t="shared" si="314"/>
        <v/>
      </c>
      <c r="CP219" s="729" t="str">
        <f t="shared" si="315"/>
        <v/>
      </c>
      <c r="CQ219" s="729" t="str">
        <f t="shared" si="316"/>
        <v/>
      </c>
      <c r="CR219" s="729" t="str">
        <f t="shared" si="317"/>
        <v/>
      </c>
      <c r="CS219" s="729" t="str">
        <f t="shared" si="318"/>
        <v/>
      </c>
      <c r="CT219" s="729" t="str">
        <f t="shared" si="319"/>
        <v/>
      </c>
      <c r="CU219" s="729" t="str">
        <f t="shared" si="320"/>
        <v/>
      </c>
      <c r="CV219" s="729" t="str">
        <f t="shared" si="321"/>
        <v/>
      </c>
      <c r="CW219" s="16" t="str">
        <f t="shared" si="322"/>
        <v/>
      </c>
      <c r="CX219" s="16" t="str">
        <f t="shared" si="323"/>
        <v/>
      </c>
      <c r="CY219" s="16" t="str">
        <f t="shared" si="324"/>
        <v/>
      </c>
      <c r="CZ219" s="650">
        <f t="shared" si="325"/>
        <v>0</v>
      </c>
      <c r="DB219" s="652"/>
      <c r="DC219" s="655">
        <f t="shared" si="273"/>
        <v>0</v>
      </c>
      <c r="DD219" s="654" t="str">
        <f t="shared" si="274"/>
        <v/>
      </c>
      <c r="DE219" s="650">
        <f t="shared" si="275"/>
        <v>0</v>
      </c>
      <c r="EG219" s="16">
        <f>IFERROR(VLOOKUP(B219,'SUBCATS INTERNAL USE'!A:D,3,0),10000)</f>
        <v>10000</v>
      </c>
      <c r="EH219" s="16">
        <f t="shared" si="276"/>
        <v>10000</v>
      </c>
      <c r="EI219" s="16">
        <f t="shared" si="277"/>
        <v>1</v>
      </c>
      <c r="EJ219" s="16">
        <f t="shared" si="327"/>
        <v>19</v>
      </c>
      <c r="EK219" s="16">
        <f>IFERROR(VLOOKUP(B219,'SUBCATS INTERNAL USE'!G:I,3,0), 10000)</f>
        <v>10000</v>
      </c>
      <c r="EN219" s="163">
        <f t="shared" si="278"/>
        <v>1</v>
      </c>
      <c r="EO219" s="163">
        <f t="shared" si="279"/>
        <v>1</v>
      </c>
      <c r="EP219" s="163">
        <f t="shared" si="280"/>
        <v>1</v>
      </c>
      <c r="EQ219" s="163">
        <f t="shared" si="281"/>
        <v>1</v>
      </c>
      <c r="ER219" s="163">
        <f t="shared" si="282"/>
        <v>1</v>
      </c>
      <c r="ES219" s="163">
        <f t="shared" si="283"/>
        <v>1</v>
      </c>
      <c r="ET219" s="163">
        <f t="shared" si="284"/>
        <v>1</v>
      </c>
      <c r="EU219" s="163">
        <f t="shared" si="285"/>
        <v>1</v>
      </c>
      <c r="EV219" s="163">
        <f t="shared" si="286"/>
        <v>0</v>
      </c>
      <c r="EW219" s="163">
        <f t="shared" si="287"/>
        <v>1</v>
      </c>
      <c r="EX219" s="163">
        <f t="shared" si="288"/>
        <v>1</v>
      </c>
      <c r="EY219" s="163">
        <f t="shared" si="289"/>
        <v>1</v>
      </c>
      <c r="EZ219" s="163">
        <f t="shared" si="290"/>
        <v>1</v>
      </c>
      <c r="FA219" s="163">
        <f t="shared" si="291"/>
        <v>1</v>
      </c>
      <c r="FB219" s="163">
        <f t="shared" si="292"/>
        <v>1</v>
      </c>
      <c r="FC219" s="163">
        <f t="shared" si="293"/>
        <v>14</v>
      </c>
      <c r="FD219" s="163">
        <f t="shared" si="294"/>
        <v>0</v>
      </c>
      <c r="FF219" s="16">
        <f t="shared" si="326"/>
        <v>0</v>
      </c>
      <c r="FG219" s="16" t="str">
        <f t="shared" si="332"/>
        <v>1</v>
      </c>
    </row>
    <row r="220" spans="1:163" s="52" customFormat="1" ht="11.25" customHeight="1">
      <c r="A220" s="1040">
        <v>206</v>
      </c>
      <c r="B220" s="490"/>
      <c r="C220" s="490" t="str">
        <f t="shared" si="261"/>
        <v/>
      </c>
      <c r="D220" s="490"/>
      <c r="E220" s="1040"/>
      <c r="F220" s="255"/>
      <c r="G220" s="1038"/>
      <c r="H220" s="1038"/>
      <c r="I220" s="1323"/>
      <c r="J220" s="24"/>
      <c r="K220" s="24"/>
      <c r="L220" s="24"/>
      <c r="M220" s="24"/>
      <c r="N220" s="24"/>
      <c r="O220" s="24"/>
      <c r="P220" s="101" t="str">
        <f t="shared" si="262"/>
        <v>MP</v>
      </c>
      <c r="Q220" s="493" t="str">
        <f t="shared" si="335"/>
        <v/>
      </c>
      <c r="R220" s="101"/>
      <c r="S220" s="257" t="e">
        <f t="shared" si="256"/>
        <v>#DIV/0!</v>
      </c>
      <c r="T220" s="1503">
        <f t="shared" si="333"/>
        <v>0</v>
      </c>
      <c r="U220" s="1477"/>
      <c r="V220" s="258"/>
      <c r="W220" s="102"/>
      <c r="X220" s="400">
        <f t="shared" si="295"/>
        <v>0</v>
      </c>
      <c r="Y220" s="913"/>
      <c r="Z220" s="299">
        <f t="shared" si="257"/>
        <v>0</v>
      </c>
      <c r="AA220" s="259">
        <f>ROUND(IFERROR(SUM($AI$6/$AI$7*Q220/O220)+('Inbound Freight New'!$A$3*CZ220/R220),0),2)</f>
        <v>0</v>
      </c>
      <c r="AB220" s="260">
        <f t="shared" si="263"/>
        <v>0</v>
      </c>
      <c r="AC220" s="259">
        <f t="shared" si="296"/>
        <v>0</v>
      </c>
      <c r="AD220" s="261"/>
      <c r="AE220" s="260">
        <f t="shared" si="264"/>
        <v>0</v>
      </c>
      <c r="AF220" s="262">
        <f t="shared" si="297"/>
        <v>0</v>
      </c>
      <c r="AG220" s="263">
        <f t="shared" si="265"/>
        <v>0</v>
      </c>
      <c r="AH220" s="316">
        <f t="shared" si="298"/>
        <v>0.02</v>
      </c>
      <c r="AI220" s="262">
        <f t="shared" si="299"/>
        <v>0</v>
      </c>
      <c r="AJ220" s="703">
        <f t="shared" si="300"/>
        <v>0</v>
      </c>
      <c r="AK220" s="1302">
        <f t="shared" si="301"/>
        <v>0</v>
      </c>
      <c r="AL220" s="703">
        <f t="shared" si="302"/>
        <v>0.02</v>
      </c>
      <c r="AM220" s="262">
        <f t="shared" si="258"/>
        <v>0</v>
      </c>
      <c r="AN220" s="102"/>
      <c r="AO220" s="102"/>
      <c r="AP220" s="264">
        <f t="shared" si="266"/>
        <v>0</v>
      </c>
      <c r="AQ220" s="265">
        <f t="shared" si="259"/>
        <v>0</v>
      </c>
      <c r="AR220" s="266">
        <f t="shared" si="303"/>
        <v>0</v>
      </c>
      <c r="AS220" s="265">
        <f t="shared" si="260"/>
        <v>0</v>
      </c>
      <c r="AT220" s="267">
        <f t="shared" si="267"/>
        <v>0</v>
      </c>
      <c r="AU220" s="268"/>
      <c r="AV220" s="267"/>
      <c r="AW220" s="24"/>
      <c r="AX220" s="24"/>
      <c r="AY220" s="487"/>
      <c r="AZ220" s="270"/>
      <c r="BA220" s="256"/>
      <c r="BB220" s="256"/>
      <c r="BC220" s="256"/>
      <c r="BD220" s="256"/>
      <c r="BE220" s="490"/>
      <c r="BF220" s="490" t="str">
        <f t="shared" si="334"/>
        <v/>
      </c>
      <c r="BG220" s="493" t="str">
        <f t="shared" si="268"/>
        <v/>
      </c>
      <c r="BH220" s="490"/>
      <c r="BI220" s="490"/>
      <c r="BJ220" s="490"/>
      <c r="BK220" s="490"/>
      <c r="BL220" s="490"/>
      <c r="BM220" s="490"/>
      <c r="BN220" s="319"/>
      <c r="BO220" s="319"/>
      <c r="BP220" s="319"/>
      <c r="BQ220" s="319" t="str">
        <f t="shared" si="269"/>
        <v/>
      </c>
      <c r="BR220" s="439" t="str">
        <f t="shared" si="304"/>
        <v/>
      </c>
      <c r="BS220" s="439" t="str">
        <f t="shared" si="305"/>
        <v/>
      </c>
      <c r="BT220" s="439" t="str">
        <f t="shared" si="306"/>
        <v/>
      </c>
      <c r="BU220" s="440" t="str">
        <f t="shared" si="328"/>
        <v/>
      </c>
      <c r="BV220" s="440" t="str">
        <f t="shared" si="329"/>
        <v/>
      </c>
      <c r="BW220" s="440" t="str">
        <f t="shared" si="330"/>
        <v/>
      </c>
      <c r="BX220" s="440" t="str">
        <f t="shared" si="331"/>
        <v/>
      </c>
      <c r="BY220" s="440" t="str">
        <f t="shared" si="270"/>
        <v/>
      </c>
      <c r="BZ220" s="440" t="str">
        <f t="shared" si="271"/>
        <v/>
      </c>
      <c r="CA220" s="440" t="str">
        <f t="shared" si="272"/>
        <v/>
      </c>
      <c r="CB220" s="663" t="str">
        <f t="shared" si="307"/>
        <v/>
      </c>
      <c r="CC220" s="663" t="str">
        <f t="shared" si="308"/>
        <v/>
      </c>
      <c r="CD220" s="663" t="str">
        <f t="shared" si="309"/>
        <v/>
      </c>
      <c r="CE220" s="663" t="str">
        <f t="shared" si="310"/>
        <v/>
      </c>
      <c r="CF220" s="663" t="str">
        <f t="shared" si="311"/>
        <v/>
      </c>
      <c r="CG220" s="439" t="str">
        <f t="shared" si="312"/>
        <v/>
      </c>
      <c r="CH220" s="440"/>
      <c r="CI220" s="440"/>
      <c r="CJ220" s="440"/>
      <c r="CK220" s="440"/>
      <c r="CL220" s="440"/>
      <c r="CM220" s="440"/>
      <c r="CN220" s="729" t="str">
        <f t="shared" si="313"/>
        <v/>
      </c>
      <c r="CO220" s="729" t="str">
        <f t="shared" si="314"/>
        <v/>
      </c>
      <c r="CP220" s="729" t="str">
        <f t="shared" si="315"/>
        <v/>
      </c>
      <c r="CQ220" s="729" t="str">
        <f t="shared" si="316"/>
        <v/>
      </c>
      <c r="CR220" s="729" t="str">
        <f t="shared" si="317"/>
        <v/>
      </c>
      <c r="CS220" s="729" t="str">
        <f t="shared" si="318"/>
        <v/>
      </c>
      <c r="CT220" s="729" t="str">
        <f t="shared" si="319"/>
        <v/>
      </c>
      <c r="CU220" s="729" t="str">
        <f t="shared" si="320"/>
        <v/>
      </c>
      <c r="CV220" s="729" t="str">
        <f t="shared" si="321"/>
        <v/>
      </c>
      <c r="CW220" s="16" t="str">
        <f t="shared" si="322"/>
        <v/>
      </c>
      <c r="CX220" s="16" t="str">
        <f t="shared" si="323"/>
        <v/>
      </c>
      <c r="CY220" s="16" t="str">
        <f t="shared" si="324"/>
        <v/>
      </c>
      <c r="CZ220" s="650">
        <f t="shared" si="325"/>
        <v>0</v>
      </c>
      <c r="DB220" s="652"/>
      <c r="DC220" s="655">
        <f t="shared" si="273"/>
        <v>0</v>
      </c>
      <c r="DD220" s="654" t="str">
        <f t="shared" si="274"/>
        <v/>
      </c>
      <c r="DE220" s="650">
        <f t="shared" si="275"/>
        <v>0</v>
      </c>
      <c r="EG220" s="16">
        <f>IFERROR(VLOOKUP(B220,'SUBCATS INTERNAL USE'!A:D,3,0),10000)</f>
        <v>10000</v>
      </c>
      <c r="EH220" s="16">
        <f t="shared" si="276"/>
        <v>10000</v>
      </c>
      <c r="EI220" s="16">
        <f t="shared" si="277"/>
        <v>1</v>
      </c>
      <c r="EJ220" s="16">
        <f t="shared" si="327"/>
        <v>19</v>
      </c>
      <c r="EK220" s="16">
        <f>IFERROR(VLOOKUP(B220,'SUBCATS INTERNAL USE'!G:I,3,0), 10000)</f>
        <v>10000</v>
      </c>
      <c r="EN220" s="163">
        <f t="shared" si="278"/>
        <v>1</v>
      </c>
      <c r="EO220" s="163">
        <f t="shared" si="279"/>
        <v>1</v>
      </c>
      <c r="EP220" s="163">
        <f t="shared" si="280"/>
        <v>1</v>
      </c>
      <c r="EQ220" s="163">
        <f t="shared" si="281"/>
        <v>1</v>
      </c>
      <c r="ER220" s="163">
        <f t="shared" si="282"/>
        <v>1</v>
      </c>
      <c r="ES220" s="163">
        <f t="shared" si="283"/>
        <v>1</v>
      </c>
      <c r="ET220" s="163">
        <f t="shared" si="284"/>
        <v>1</v>
      </c>
      <c r="EU220" s="163">
        <f t="shared" si="285"/>
        <v>1</v>
      </c>
      <c r="EV220" s="163">
        <f t="shared" si="286"/>
        <v>0</v>
      </c>
      <c r="EW220" s="163">
        <f t="shared" si="287"/>
        <v>1</v>
      </c>
      <c r="EX220" s="163">
        <f t="shared" si="288"/>
        <v>1</v>
      </c>
      <c r="EY220" s="163">
        <f t="shared" si="289"/>
        <v>1</v>
      </c>
      <c r="EZ220" s="163">
        <f t="shared" si="290"/>
        <v>1</v>
      </c>
      <c r="FA220" s="163">
        <f t="shared" si="291"/>
        <v>1</v>
      </c>
      <c r="FB220" s="163">
        <f t="shared" si="292"/>
        <v>1</v>
      </c>
      <c r="FC220" s="163">
        <f t="shared" si="293"/>
        <v>14</v>
      </c>
      <c r="FD220" s="163">
        <f t="shared" si="294"/>
        <v>0</v>
      </c>
      <c r="FF220" s="16">
        <f t="shared" si="326"/>
        <v>0</v>
      </c>
      <c r="FG220" s="16" t="str">
        <f t="shared" si="332"/>
        <v>1</v>
      </c>
    </row>
    <row r="221" spans="1:163" s="52" customFormat="1" ht="11.25" customHeight="1">
      <c r="A221" s="1040">
        <v>207</v>
      </c>
      <c r="B221" s="490"/>
      <c r="C221" s="490" t="str">
        <f t="shared" si="261"/>
        <v/>
      </c>
      <c r="D221" s="490"/>
      <c r="E221" s="1040"/>
      <c r="F221" s="255"/>
      <c r="G221" s="1038"/>
      <c r="H221" s="1038"/>
      <c r="I221" s="1323"/>
      <c r="J221" s="24"/>
      <c r="K221" s="24"/>
      <c r="L221" s="24"/>
      <c r="M221" s="24"/>
      <c r="N221" s="24"/>
      <c r="O221" s="24"/>
      <c r="P221" s="101" t="str">
        <f t="shared" si="262"/>
        <v>MP</v>
      </c>
      <c r="Q221" s="493" t="str">
        <f t="shared" si="335"/>
        <v/>
      </c>
      <c r="R221" s="101"/>
      <c r="S221" s="257" t="e">
        <f t="shared" si="256"/>
        <v>#DIV/0!</v>
      </c>
      <c r="T221" s="1503">
        <f t="shared" si="333"/>
        <v>0</v>
      </c>
      <c r="U221" s="1477"/>
      <c r="V221" s="258"/>
      <c r="W221" s="102"/>
      <c r="X221" s="400">
        <f t="shared" si="295"/>
        <v>0</v>
      </c>
      <c r="Y221" s="913"/>
      <c r="Z221" s="299">
        <f t="shared" si="257"/>
        <v>0</v>
      </c>
      <c r="AA221" s="259">
        <f>ROUND(IFERROR(SUM($AI$6/$AI$7*Q221/O221)+('Inbound Freight New'!$A$3*CZ221/R221),0),2)</f>
        <v>0</v>
      </c>
      <c r="AB221" s="260">
        <f t="shared" si="263"/>
        <v>0</v>
      </c>
      <c r="AC221" s="259">
        <f t="shared" si="296"/>
        <v>0</v>
      </c>
      <c r="AD221" s="261"/>
      <c r="AE221" s="260">
        <f t="shared" si="264"/>
        <v>0</v>
      </c>
      <c r="AF221" s="262">
        <f t="shared" si="297"/>
        <v>0</v>
      </c>
      <c r="AG221" s="263">
        <f t="shared" si="265"/>
        <v>0</v>
      </c>
      <c r="AH221" s="316">
        <f t="shared" si="298"/>
        <v>0.02</v>
      </c>
      <c r="AI221" s="262">
        <f t="shared" si="299"/>
        <v>0</v>
      </c>
      <c r="AJ221" s="703">
        <f t="shared" si="300"/>
        <v>0</v>
      </c>
      <c r="AK221" s="1302">
        <f t="shared" si="301"/>
        <v>0</v>
      </c>
      <c r="AL221" s="703">
        <f t="shared" si="302"/>
        <v>0.02</v>
      </c>
      <c r="AM221" s="262">
        <f t="shared" si="258"/>
        <v>0</v>
      </c>
      <c r="AN221" s="102"/>
      <c r="AO221" s="102"/>
      <c r="AP221" s="264">
        <f t="shared" si="266"/>
        <v>0</v>
      </c>
      <c r="AQ221" s="265">
        <f t="shared" si="259"/>
        <v>0</v>
      </c>
      <c r="AR221" s="266">
        <f t="shared" si="303"/>
        <v>0</v>
      </c>
      <c r="AS221" s="265">
        <f t="shared" si="260"/>
        <v>0</v>
      </c>
      <c r="AT221" s="267">
        <f t="shared" si="267"/>
        <v>0</v>
      </c>
      <c r="AU221" s="268"/>
      <c r="AV221" s="267"/>
      <c r="AW221" s="24"/>
      <c r="AX221" s="24"/>
      <c r="AY221" s="487"/>
      <c r="AZ221" s="270"/>
      <c r="BA221" s="256"/>
      <c r="BB221" s="256"/>
      <c r="BC221" s="256"/>
      <c r="BD221" s="256"/>
      <c r="BE221" s="490"/>
      <c r="BF221" s="490" t="str">
        <f t="shared" si="334"/>
        <v/>
      </c>
      <c r="BG221" s="493" t="str">
        <f t="shared" si="268"/>
        <v/>
      </c>
      <c r="BH221" s="490"/>
      <c r="BI221" s="490"/>
      <c r="BJ221" s="490"/>
      <c r="BK221" s="490"/>
      <c r="BL221" s="490"/>
      <c r="BM221" s="490"/>
      <c r="BN221" s="319"/>
      <c r="BO221" s="319"/>
      <c r="BP221" s="319"/>
      <c r="BQ221" s="319" t="str">
        <f t="shared" si="269"/>
        <v/>
      </c>
      <c r="BR221" s="439" t="str">
        <f t="shared" si="304"/>
        <v/>
      </c>
      <c r="BS221" s="439" t="str">
        <f t="shared" si="305"/>
        <v/>
      </c>
      <c r="BT221" s="439" t="str">
        <f t="shared" si="306"/>
        <v/>
      </c>
      <c r="BU221" s="440" t="str">
        <f t="shared" si="328"/>
        <v/>
      </c>
      <c r="BV221" s="440" t="str">
        <f t="shared" si="329"/>
        <v/>
      </c>
      <c r="BW221" s="440" t="str">
        <f t="shared" si="330"/>
        <v/>
      </c>
      <c r="BX221" s="440" t="str">
        <f t="shared" si="331"/>
        <v/>
      </c>
      <c r="BY221" s="440" t="str">
        <f t="shared" si="270"/>
        <v/>
      </c>
      <c r="BZ221" s="440" t="str">
        <f t="shared" si="271"/>
        <v/>
      </c>
      <c r="CA221" s="440" t="str">
        <f t="shared" si="272"/>
        <v/>
      </c>
      <c r="CB221" s="663" t="str">
        <f t="shared" si="307"/>
        <v/>
      </c>
      <c r="CC221" s="663" t="str">
        <f t="shared" si="308"/>
        <v/>
      </c>
      <c r="CD221" s="663" t="str">
        <f t="shared" si="309"/>
        <v/>
      </c>
      <c r="CE221" s="663" t="str">
        <f t="shared" si="310"/>
        <v/>
      </c>
      <c r="CF221" s="663" t="str">
        <f t="shared" si="311"/>
        <v/>
      </c>
      <c r="CG221" s="439" t="str">
        <f t="shared" si="312"/>
        <v/>
      </c>
      <c r="CH221" s="440"/>
      <c r="CI221" s="440"/>
      <c r="CJ221" s="440"/>
      <c r="CK221" s="440"/>
      <c r="CL221" s="440"/>
      <c r="CM221" s="440"/>
      <c r="CN221" s="729" t="str">
        <f t="shared" si="313"/>
        <v/>
      </c>
      <c r="CO221" s="729" t="str">
        <f t="shared" si="314"/>
        <v/>
      </c>
      <c r="CP221" s="729" t="str">
        <f t="shared" si="315"/>
        <v/>
      </c>
      <c r="CQ221" s="729" t="str">
        <f t="shared" si="316"/>
        <v/>
      </c>
      <c r="CR221" s="729" t="str">
        <f t="shared" si="317"/>
        <v/>
      </c>
      <c r="CS221" s="729" t="str">
        <f t="shared" si="318"/>
        <v/>
      </c>
      <c r="CT221" s="729" t="str">
        <f t="shared" si="319"/>
        <v/>
      </c>
      <c r="CU221" s="729" t="str">
        <f t="shared" si="320"/>
        <v/>
      </c>
      <c r="CV221" s="729" t="str">
        <f t="shared" si="321"/>
        <v/>
      </c>
      <c r="CW221" s="16" t="str">
        <f t="shared" si="322"/>
        <v/>
      </c>
      <c r="CX221" s="16" t="str">
        <f t="shared" si="323"/>
        <v/>
      </c>
      <c r="CY221" s="16" t="str">
        <f t="shared" si="324"/>
        <v/>
      </c>
      <c r="CZ221" s="650">
        <f t="shared" si="325"/>
        <v>0</v>
      </c>
      <c r="DB221" s="652"/>
      <c r="DC221" s="655">
        <f t="shared" si="273"/>
        <v>0</v>
      </c>
      <c r="DD221" s="654" t="str">
        <f t="shared" si="274"/>
        <v/>
      </c>
      <c r="DE221" s="650">
        <f t="shared" si="275"/>
        <v>0</v>
      </c>
      <c r="EG221" s="16">
        <f>IFERROR(VLOOKUP(B221,'SUBCATS INTERNAL USE'!A:D,3,0),10000)</f>
        <v>10000</v>
      </c>
      <c r="EH221" s="16">
        <f t="shared" si="276"/>
        <v>10000</v>
      </c>
      <c r="EI221" s="16">
        <f t="shared" si="277"/>
        <v>1</v>
      </c>
      <c r="EJ221" s="16">
        <f t="shared" si="327"/>
        <v>19</v>
      </c>
      <c r="EK221" s="16">
        <f>IFERROR(VLOOKUP(B221,'SUBCATS INTERNAL USE'!G:I,3,0), 10000)</f>
        <v>10000</v>
      </c>
      <c r="EN221" s="163">
        <f t="shared" si="278"/>
        <v>1</v>
      </c>
      <c r="EO221" s="163">
        <f t="shared" si="279"/>
        <v>1</v>
      </c>
      <c r="EP221" s="163">
        <f t="shared" si="280"/>
        <v>1</v>
      </c>
      <c r="EQ221" s="163">
        <f t="shared" si="281"/>
        <v>1</v>
      </c>
      <c r="ER221" s="163">
        <f t="shared" si="282"/>
        <v>1</v>
      </c>
      <c r="ES221" s="163">
        <f t="shared" si="283"/>
        <v>1</v>
      </c>
      <c r="ET221" s="163">
        <f t="shared" si="284"/>
        <v>1</v>
      </c>
      <c r="EU221" s="163">
        <f t="shared" si="285"/>
        <v>1</v>
      </c>
      <c r="EV221" s="163">
        <f t="shared" si="286"/>
        <v>0</v>
      </c>
      <c r="EW221" s="163">
        <f t="shared" si="287"/>
        <v>1</v>
      </c>
      <c r="EX221" s="163">
        <f t="shared" si="288"/>
        <v>1</v>
      </c>
      <c r="EY221" s="163">
        <f t="shared" si="289"/>
        <v>1</v>
      </c>
      <c r="EZ221" s="163">
        <f t="shared" si="290"/>
        <v>1</v>
      </c>
      <c r="FA221" s="163">
        <f t="shared" si="291"/>
        <v>1</v>
      </c>
      <c r="FB221" s="163">
        <f t="shared" si="292"/>
        <v>1</v>
      </c>
      <c r="FC221" s="163">
        <f t="shared" si="293"/>
        <v>14</v>
      </c>
      <c r="FD221" s="163">
        <f t="shared" si="294"/>
        <v>0</v>
      </c>
      <c r="FF221" s="16">
        <f t="shared" si="326"/>
        <v>0</v>
      </c>
      <c r="FG221" s="16" t="str">
        <f t="shared" si="332"/>
        <v>1</v>
      </c>
    </row>
    <row r="222" spans="1:163" s="52" customFormat="1" ht="11.25" customHeight="1">
      <c r="A222" s="1040">
        <v>208</v>
      </c>
      <c r="B222" s="490"/>
      <c r="C222" s="490" t="str">
        <f t="shared" si="261"/>
        <v/>
      </c>
      <c r="D222" s="490"/>
      <c r="E222" s="1040"/>
      <c r="F222" s="255"/>
      <c r="G222" s="1038"/>
      <c r="H222" s="1038"/>
      <c r="I222" s="1323"/>
      <c r="J222" s="24"/>
      <c r="K222" s="24"/>
      <c r="L222" s="24"/>
      <c r="M222" s="24"/>
      <c r="N222" s="24"/>
      <c r="O222" s="24"/>
      <c r="P222" s="101" t="str">
        <f t="shared" si="262"/>
        <v>MP</v>
      </c>
      <c r="Q222" s="493" t="str">
        <f t="shared" si="335"/>
        <v/>
      </c>
      <c r="R222" s="101"/>
      <c r="S222" s="257" t="e">
        <f t="shared" si="256"/>
        <v>#DIV/0!</v>
      </c>
      <c r="T222" s="1503">
        <f t="shared" si="333"/>
        <v>0</v>
      </c>
      <c r="U222" s="1477"/>
      <c r="V222" s="258"/>
      <c r="W222" s="102"/>
      <c r="X222" s="400">
        <f t="shared" si="295"/>
        <v>0</v>
      </c>
      <c r="Y222" s="913"/>
      <c r="Z222" s="299">
        <f t="shared" si="257"/>
        <v>0</v>
      </c>
      <c r="AA222" s="259">
        <f>ROUND(IFERROR(SUM($AI$6/$AI$7*Q222/O222)+('Inbound Freight New'!$A$3*CZ222/R222),0),2)</f>
        <v>0</v>
      </c>
      <c r="AB222" s="260">
        <f t="shared" si="263"/>
        <v>0</v>
      </c>
      <c r="AC222" s="259">
        <f t="shared" si="296"/>
        <v>0</v>
      </c>
      <c r="AD222" s="261"/>
      <c r="AE222" s="260">
        <f t="shared" si="264"/>
        <v>0</v>
      </c>
      <c r="AF222" s="262">
        <f t="shared" si="297"/>
        <v>0</v>
      </c>
      <c r="AG222" s="263">
        <f t="shared" si="265"/>
        <v>0</v>
      </c>
      <c r="AH222" s="316">
        <f t="shared" si="298"/>
        <v>0.02</v>
      </c>
      <c r="AI222" s="262">
        <f t="shared" si="299"/>
        <v>0</v>
      </c>
      <c r="AJ222" s="703">
        <f t="shared" si="300"/>
        <v>0</v>
      </c>
      <c r="AK222" s="1302">
        <f t="shared" si="301"/>
        <v>0</v>
      </c>
      <c r="AL222" s="703">
        <f t="shared" si="302"/>
        <v>0.02</v>
      </c>
      <c r="AM222" s="262">
        <f t="shared" si="258"/>
        <v>0</v>
      </c>
      <c r="AN222" s="102"/>
      <c r="AO222" s="102"/>
      <c r="AP222" s="264">
        <f t="shared" si="266"/>
        <v>0</v>
      </c>
      <c r="AQ222" s="265">
        <f t="shared" si="259"/>
        <v>0</v>
      </c>
      <c r="AR222" s="266">
        <f t="shared" si="303"/>
        <v>0</v>
      </c>
      <c r="AS222" s="265">
        <f t="shared" si="260"/>
        <v>0</v>
      </c>
      <c r="AT222" s="267">
        <f t="shared" si="267"/>
        <v>0</v>
      </c>
      <c r="AU222" s="268"/>
      <c r="AV222" s="267"/>
      <c r="AW222" s="24"/>
      <c r="AX222" s="24"/>
      <c r="AY222" s="487"/>
      <c r="AZ222" s="270"/>
      <c r="BA222" s="256"/>
      <c r="BB222" s="256"/>
      <c r="BC222" s="256"/>
      <c r="BD222" s="256"/>
      <c r="BE222" s="490"/>
      <c r="BF222" s="490" t="str">
        <f t="shared" si="334"/>
        <v/>
      </c>
      <c r="BG222" s="493" t="str">
        <f t="shared" si="268"/>
        <v/>
      </c>
      <c r="BH222" s="490"/>
      <c r="BI222" s="490"/>
      <c r="BJ222" s="490"/>
      <c r="BK222" s="490"/>
      <c r="BL222" s="490"/>
      <c r="BM222" s="490"/>
      <c r="BN222" s="319"/>
      <c r="BO222" s="319"/>
      <c r="BP222" s="319"/>
      <c r="BQ222" s="319" t="str">
        <f t="shared" si="269"/>
        <v/>
      </c>
      <c r="BR222" s="439" t="str">
        <f t="shared" si="304"/>
        <v/>
      </c>
      <c r="BS222" s="439" t="str">
        <f t="shared" si="305"/>
        <v/>
      </c>
      <c r="BT222" s="439" t="str">
        <f t="shared" si="306"/>
        <v/>
      </c>
      <c r="BU222" s="440" t="str">
        <f t="shared" si="328"/>
        <v/>
      </c>
      <c r="BV222" s="440" t="str">
        <f t="shared" si="329"/>
        <v/>
      </c>
      <c r="BW222" s="440" t="str">
        <f t="shared" si="330"/>
        <v/>
      </c>
      <c r="BX222" s="440" t="str">
        <f t="shared" si="331"/>
        <v/>
      </c>
      <c r="BY222" s="440" t="str">
        <f t="shared" si="270"/>
        <v/>
      </c>
      <c r="BZ222" s="440" t="str">
        <f t="shared" si="271"/>
        <v/>
      </c>
      <c r="CA222" s="440" t="str">
        <f t="shared" si="272"/>
        <v/>
      </c>
      <c r="CB222" s="663" t="str">
        <f t="shared" si="307"/>
        <v/>
      </c>
      <c r="CC222" s="663" t="str">
        <f t="shared" si="308"/>
        <v/>
      </c>
      <c r="CD222" s="663" t="str">
        <f t="shared" si="309"/>
        <v/>
      </c>
      <c r="CE222" s="663" t="str">
        <f t="shared" si="310"/>
        <v/>
      </c>
      <c r="CF222" s="663" t="str">
        <f t="shared" si="311"/>
        <v/>
      </c>
      <c r="CG222" s="439" t="str">
        <f t="shared" si="312"/>
        <v/>
      </c>
      <c r="CH222" s="440"/>
      <c r="CI222" s="440"/>
      <c r="CJ222" s="440"/>
      <c r="CK222" s="440"/>
      <c r="CL222" s="440"/>
      <c r="CM222" s="440"/>
      <c r="CN222" s="729" t="str">
        <f t="shared" si="313"/>
        <v/>
      </c>
      <c r="CO222" s="729" t="str">
        <f t="shared" si="314"/>
        <v/>
      </c>
      <c r="CP222" s="729" t="str">
        <f t="shared" si="315"/>
        <v/>
      </c>
      <c r="CQ222" s="729" t="str">
        <f t="shared" si="316"/>
        <v/>
      </c>
      <c r="CR222" s="729" t="str">
        <f t="shared" si="317"/>
        <v/>
      </c>
      <c r="CS222" s="729" t="str">
        <f t="shared" si="318"/>
        <v/>
      </c>
      <c r="CT222" s="729" t="str">
        <f t="shared" si="319"/>
        <v/>
      </c>
      <c r="CU222" s="729" t="str">
        <f t="shared" si="320"/>
        <v/>
      </c>
      <c r="CV222" s="729" t="str">
        <f t="shared" si="321"/>
        <v/>
      </c>
      <c r="CW222" s="16" t="str">
        <f t="shared" si="322"/>
        <v/>
      </c>
      <c r="CX222" s="16" t="str">
        <f t="shared" si="323"/>
        <v/>
      </c>
      <c r="CY222" s="16" t="str">
        <f t="shared" si="324"/>
        <v/>
      </c>
      <c r="CZ222" s="650">
        <f t="shared" si="325"/>
        <v>0</v>
      </c>
      <c r="DB222" s="652"/>
      <c r="DC222" s="655">
        <f t="shared" si="273"/>
        <v>0</v>
      </c>
      <c r="DD222" s="654" t="str">
        <f t="shared" si="274"/>
        <v/>
      </c>
      <c r="DE222" s="650">
        <f t="shared" si="275"/>
        <v>0</v>
      </c>
      <c r="EG222" s="16">
        <f>IFERROR(VLOOKUP(B222,'SUBCATS INTERNAL USE'!A:D,3,0),10000)</f>
        <v>10000</v>
      </c>
      <c r="EH222" s="16">
        <f t="shared" si="276"/>
        <v>10000</v>
      </c>
      <c r="EI222" s="16">
        <f t="shared" si="277"/>
        <v>1</v>
      </c>
      <c r="EJ222" s="16">
        <f t="shared" si="327"/>
        <v>19</v>
      </c>
      <c r="EK222" s="16">
        <f>IFERROR(VLOOKUP(B222,'SUBCATS INTERNAL USE'!G:I,3,0), 10000)</f>
        <v>10000</v>
      </c>
      <c r="EN222" s="163">
        <f t="shared" si="278"/>
        <v>1</v>
      </c>
      <c r="EO222" s="163">
        <f t="shared" si="279"/>
        <v>1</v>
      </c>
      <c r="EP222" s="163">
        <f t="shared" si="280"/>
        <v>1</v>
      </c>
      <c r="EQ222" s="163">
        <f t="shared" si="281"/>
        <v>1</v>
      </c>
      <c r="ER222" s="163">
        <f t="shared" si="282"/>
        <v>1</v>
      </c>
      <c r="ES222" s="163">
        <f t="shared" si="283"/>
        <v>1</v>
      </c>
      <c r="ET222" s="163">
        <f t="shared" si="284"/>
        <v>1</v>
      </c>
      <c r="EU222" s="163">
        <f t="shared" si="285"/>
        <v>1</v>
      </c>
      <c r="EV222" s="163">
        <f t="shared" si="286"/>
        <v>0</v>
      </c>
      <c r="EW222" s="163">
        <f t="shared" si="287"/>
        <v>1</v>
      </c>
      <c r="EX222" s="163">
        <f t="shared" si="288"/>
        <v>1</v>
      </c>
      <c r="EY222" s="163">
        <f t="shared" si="289"/>
        <v>1</v>
      </c>
      <c r="EZ222" s="163">
        <f t="shared" si="290"/>
        <v>1</v>
      </c>
      <c r="FA222" s="163">
        <f t="shared" si="291"/>
        <v>1</v>
      </c>
      <c r="FB222" s="163">
        <f t="shared" si="292"/>
        <v>1</v>
      </c>
      <c r="FC222" s="163">
        <f t="shared" si="293"/>
        <v>14</v>
      </c>
      <c r="FD222" s="163">
        <f t="shared" si="294"/>
        <v>0</v>
      </c>
      <c r="FF222" s="16">
        <f t="shared" si="326"/>
        <v>0</v>
      </c>
      <c r="FG222" s="16" t="str">
        <f t="shared" si="332"/>
        <v>1</v>
      </c>
    </row>
    <row r="223" spans="1:163" s="52" customFormat="1" ht="11.25" customHeight="1">
      <c r="A223" s="1040">
        <v>209</v>
      </c>
      <c r="B223" s="490"/>
      <c r="C223" s="490" t="str">
        <f t="shared" si="261"/>
        <v/>
      </c>
      <c r="D223" s="490"/>
      <c r="E223" s="1040"/>
      <c r="F223" s="255"/>
      <c r="G223" s="1038"/>
      <c r="H223" s="1038"/>
      <c r="I223" s="1323"/>
      <c r="J223" s="24"/>
      <c r="K223" s="24"/>
      <c r="L223" s="24"/>
      <c r="M223" s="24"/>
      <c r="N223" s="24"/>
      <c r="O223" s="24"/>
      <c r="P223" s="101" t="str">
        <f t="shared" si="262"/>
        <v>MP</v>
      </c>
      <c r="Q223" s="493" t="str">
        <f t="shared" si="335"/>
        <v/>
      </c>
      <c r="R223" s="101"/>
      <c r="S223" s="257" t="e">
        <f t="shared" si="256"/>
        <v>#DIV/0!</v>
      </c>
      <c r="T223" s="1503">
        <f t="shared" si="333"/>
        <v>0</v>
      </c>
      <c r="U223" s="1477"/>
      <c r="V223" s="258"/>
      <c r="W223" s="102"/>
      <c r="X223" s="400">
        <f t="shared" si="295"/>
        <v>0</v>
      </c>
      <c r="Y223" s="913"/>
      <c r="Z223" s="299">
        <f t="shared" si="257"/>
        <v>0</v>
      </c>
      <c r="AA223" s="259">
        <f>ROUND(IFERROR(SUM($AI$6/$AI$7*Q223/O223)+('Inbound Freight New'!$A$3*CZ223/R223),0),2)</f>
        <v>0</v>
      </c>
      <c r="AB223" s="260">
        <f t="shared" si="263"/>
        <v>0</v>
      </c>
      <c r="AC223" s="259">
        <f t="shared" si="296"/>
        <v>0</v>
      </c>
      <c r="AD223" s="261"/>
      <c r="AE223" s="260">
        <f t="shared" si="264"/>
        <v>0</v>
      </c>
      <c r="AF223" s="262">
        <f t="shared" si="297"/>
        <v>0</v>
      </c>
      <c r="AG223" s="263">
        <f t="shared" si="265"/>
        <v>0</v>
      </c>
      <c r="AH223" s="316">
        <f t="shared" si="298"/>
        <v>0.02</v>
      </c>
      <c r="AI223" s="262">
        <f t="shared" si="299"/>
        <v>0</v>
      </c>
      <c r="AJ223" s="703">
        <f t="shared" si="300"/>
        <v>0</v>
      </c>
      <c r="AK223" s="1302">
        <f t="shared" si="301"/>
        <v>0</v>
      </c>
      <c r="AL223" s="703">
        <f t="shared" si="302"/>
        <v>0.02</v>
      </c>
      <c r="AM223" s="262">
        <f t="shared" si="258"/>
        <v>0</v>
      </c>
      <c r="AN223" s="102"/>
      <c r="AO223" s="102"/>
      <c r="AP223" s="264">
        <f t="shared" si="266"/>
        <v>0</v>
      </c>
      <c r="AQ223" s="265">
        <f t="shared" si="259"/>
        <v>0</v>
      </c>
      <c r="AR223" s="266">
        <f t="shared" si="303"/>
        <v>0</v>
      </c>
      <c r="AS223" s="265">
        <f t="shared" si="260"/>
        <v>0</v>
      </c>
      <c r="AT223" s="267">
        <f t="shared" si="267"/>
        <v>0</v>
      </c>
      <c r="AU223" s="268"/>
      <c r="AV223" s="267"/>
      <c r="AW223" s="24"/>
      <c r="AX223" s="24"/>
      <c r="AY223" s="487"/>
      <c r="AZ223" s="270"/>
      <c r="BA223" s="256"/>
      <c r="BB223" s="256"/>
      <c r="BC223" s="256"/>
      <c r="BD223" s="256"/>
      <c r="BE223" s="490"/>
      <c r="BF223" s="490" t="str">
        <f t="shared" si="334"/>
        <v/>
      </c>
      <c r="BG223" s="493" t="str">
        <f t="shared" si="268"/>
        <v/>
      </c>
      <c r="BH223" s="490"/>
      <c r="BI223" s="490"/>
      <c r="BJ223" s="490"/>
      <c r="BK223" s="490"/>
      <c r="BL223" s="490"/>
      <c r="BM223" s="490"/>
      <c r="BN223" s="319"/>
      <c r="BO223" s="319"/>
      <c r="BP223" s="319"/>
      <c r="BQ223" s="319" t="str">
        <f t="shared" si="269"/>
        <v/>
      </c>
      <c r="BR223" s="439" t="str">
        <f t="shared" si="304"/>
        <v/>
      </c>
      <c r="BS223" s="439" t="str">
        <f t="shared" si="305"/>
        <v/>
      </c>
      <c r="BT223" s="439" t="str">
        <f t="shared" si="306"/>
        <v/>
      </c>
      <c r="BU223" s="440" t="str">
        <f t="shared" si="328"/>
        <v/>
      </c>
      <c r="BV223" s="440" t="str">
        <f t="shared" si="329"/>
        <v/>
      </c>
      <c r="BW223" s="440" t="str">
        <f t="shared" si="330"/>
        <v/>
      </c>
      <c r="BX223" s="440" t="str">
        <f t="shared" si="331"/>
        <v/>
      </c>
      <c r="BY223" s="440" t="str">
        <f t="shared" si="270"/>
        <v/>
      </c>
      <c r="BZ223" s="440" t="str">
        <f t="shared" si="271"/>
        <v/>
      </c>
      <c r="CA223" s="440" t="str">
        <f t="shared" si="272"/>
        <v/>
      </c>
      <c r="CB223" s="663" t="str">
        <f t="shared" si="307"/>
        <v/>
      </c>
      <c r="CC223" s="663" t="str">
        <f t="shared" si="308"/>
        <v/>
      </c>
      <c r="CD223" s="663" t="str">
        <f t="shared" si="309"/>
        <v/>
      </c>
      <c r="CE223" s="663" t="str">
        <f t="shared" si="310"/>
        <v/>
      </c>
      <c r="CF223" s="663" t="str">
        <f t="shared" si="311"/>
        <v/>
      </c>
      <c r="CG223" s="439" t="str">
        <f t="shared" si="312"/>
        <v/>
      </c>
      <c r="CH223" s="440"/>
      <c r="CI223" s="440"/>
      <c r="CJ223" s="440"/>
      <c r="CK223" s="440"/>
      <c r="CL223" s="440"/>
      <c r="CM223" s="440"/>
      <c r="CN223" s="729" t="str">
        <f t="shared" si="313"/>
        <v/>
      </c>
      <c r="CO223" s="729" t="str">
        <f t="shared" si="314"/>
        <v/>
      </c>
      <c r="CP223" s="729" t="str">
        <f t="shared" si="315"/>
        <v/>
      </c>
      <c r="CQ223" s="729" t="str">
        <f t="shared" si="316"/>
        <v/>
      </c>
      <c r="CR223" s="729" t="str">
        <f t="shared" si="317"/>
        <v/>
      </c>
      <c r="CS223" s="729" t="str">
        <f t="shared" si="318"/>
        <v/>
      </c>
      <c r="CT223" s="729" t="str">
        <f t="shared" si="319"/>
        <v/>
      </c>
      <c r="CU223" s="729" t="str">
        <f t="shared" si="320"/>
        <v/>
      </c>
      <c r="CV223" s="729" t="str">
        <f t="shared" si="321"/>
        <v/>
      </c>
      <c r="CW223" s="16" t="str">
        <f t="shared" si="322"/>
        <v/>
      </c>
      <c r="CX223" s="16" t="str">
        <f t="shared" si="323"/>
        <v/>
      </c>
      <c r="CY223" s="16" t="str">
        <f t="shared" si="324"/>
        <v/>
      </c>
      <c r="CZ223" s="650">
        <f t="shared" si="325"/>
        <v>0</v>
      </c>
      <c r="DB223" s="652"/>
      <c r="DC223" s="655">
        <f t="shared" si="273"/>
        <v>0</v>
      </c>
      <c r="DD223" s="654" t="str">
        <f t="shared" si="274"/>
        <v/>
      </c>
      <c r="DE223" s="650">
        <f t="shared" si="275"/>
        <v>0</v>
      </c>
      <c r="EG223" s="16">
        <f>IFERROR(VLOOKUP(B223,'SUBCATS INTERNAL USE'!A:D,3,0),10000)</f>
        <v>10000</v>
      </c>
      <c r="EH223" s="16">
        <f t="shared" si="276"/>
        <v>10000</v>
      </c>
      <c r="EI223" s="16">
        <f t="shared" si="277"/>
        <v>1</v>
      </c>
      <c r="EJ223" s="16">
        <f t="shared" si="327"/>
        <v>19</v>
      </c>
      <c r="EK223" s="16">
        <f>IFERROR(VLOOKUP(B223,'SUBCATS INTERNAL USE'!G:I,3,0), 10000)</f>
        <v>10000</v>
      </c>
      <c r="EN223" s="163">
        <f t="shared" si="278"/>
        <v>1</v>
      </c>
      <c r="EO223" s="163">
        <f t="shared" si="279"/>
        <v>1</v>
      </c>
      <c r="EP223" s="163">
        <f t="shared" si="280"/>
        <v>1</v>
      </c>
      <c r="EQ223" s="163">
        <f t="shared" si="281"/>
        <v>1</v>
      </c>
      <c r="ER223" s="163">
        <f t="shared" si="282"/>
        <v>1</v>
      </c>
      <c r="ES223" s="163">
        <f t="shared" si="283"/>
        <v>1</v>
      </c>
      <c r="ET223" s="163">
        <f t="shared" si="284"/>
        <v>1</v>
      </c>
      <c r="EU223" s="163">
        <f t="shared" si="285"/>
        <v>1</v>
      </c>
      <c r="EV223" s="163">
        <f t="shared" si="286"/>
        <v>0</v>
      </c>
      <c r="EW223" s="163">
        <f t="shared" si="287"/>
        <v>1</v>
      </c>
      <c r="EX223" s="163">
        <f t="shared" si="288"/>
        <v>1</v>
      </c>
      <c r="EY223" s="163">
        <f t="shared" si="289"/>
        <v>1</v>
      </c>
      <c r="EZ223" s="163">
        <f t="shared" si="290"/>
        <v>1</v>
      </c>
      <c r="FA223" s="163">
        <f t="shared" si="291"/>
        <v>1</v>
      </c>
      <c r="FB223" s="163">
        <f t="shared" si="292"/>
        <v>1</v>
      </c>
      <c r="FC223" s="163">
        <f t="shared" si="293"/>
        <v>14</v>
      </c>
      <c r="FD223" s="163">
        <f t="shared" si="294"/>
        <v>0</v>
      </c>
      <c r="FF223" s="16">
        <f t="shared" si="326"/>
        <v>0</v>
      </c>
      <c r="FG223" s="16" t="str">
        <f t="shared" si="332"/>
        <v>1</v>
      </c>
    </row>
    <row r="224" spans="1:163" s="52" customFormat="1" ht="11.25" customHeight="1">
      <c r="A224" s="1040">
        <v>210</v>
      </c>
      <c r="B224" s="490"/>
      <c r="C224" s="490" t="str">
        <f t="shared" si="261"/>
        <v/>
      </c>
      <c r="D224" s="490"/>
      <c r="E224" s="1040"/>
      <c r="F224" s="255"/>
      <c r="G224" s="1038"/>
      <c r="H224" s="1038"/>
      <c r="I224" s="1323"/>
      <c r="J224" s="24"/>
      <c r="K224" s="24"/>
      <c r="L224" s="24"/>
      <c r="M224" s="24"/>
      <c r="N224" s="24"/>
      <c r="O224" s="24"/>
      <c r="P224" s="101" t="str">
        <f t="shared" si="262"/>
        <v>MP</v>
      </c>
      <c r="Q224" s="493" t="str">
        <f t="shared" si="335"/>
        <v/>
      </c>
      <c r="R224" s="101"/>
      <c r="S224" s="257" t="e">
        <f t="shared" si="256"/>
        <v>#DIV/0!</v>
      </c>
      <c r="T224" s="1503">
        <f t="shared" si="333"/>
        <v>0</v>
      </c>
      <c r="U224" s="1477"/>
      <c r="V224" s="258"/>
      <c r="W224" s="102"/>
      <c r="X224" s="400">
        <f t="shared" si="295"/>
        <v>0</v>
      </c>
      <c r="Y224" s="913"/>
      <c r="Z224" s="299">
        <f t="shared" si="257"/>
        <v>0</v>
      </c>
      <c r="AA224" s="259">
        <f>ROUND(IFERROR(SUM($AI$6/$AI$7*Q224/O224)+('Inbound Freight New'!$A$3*CZ224/R224),0),2)</f>
        <v>0</v>
      </c>
      <c r="AB224" s="260">
        <f t="shared" si="263"/>
        <v>0</v>
      </c>
      <c r="AC224" s="259">
        <f t="shared" si="296"/>
        <v>0</v>
      </c>
      <c r="AD224" s="261"/>
      <c r="AE224" s="260">
        <f t="shared" si="264"/>
        <v>0</v>
      </c>
      <c r="AF224" s="262">
        <f t="shared" si="297"/>
        <v>0</v>
      </c>
      <c r="AG224" s="263">
        <f t="shared" si="265"/>
        <v>0</v>
      </c>
      <c r="AH224" s="316">
        <f t="shared" si="298"/>
        <v>0.02</v>
      </c>
      <c r="AI224" s="262">
        <f t="shared" si="299"/>
        <v>0</v>
      </c>
      <c r="AJ224" s="703">
        <f t="shared" si="300"/>
        <v>0</v>
      </c>
      <c r="AK224" s="1302">
        <f t="shared" si="301"/>
        <v>0</v>
      </c>
      <c r="AL224" s="703">
        <f t="shared" si="302"/>
        <v>0.02</v>
      </c>
      <c r="AM224" s="262">
        <f t="shared" si="258"/>
        <v>0</v>
      </c>
      <c r="AN224" s="102"/>
      <c r="AO224" s="102"/>
      <c r="AP224" s="264">
        <f t="shared" si="266"/>
        <v>0</v>
      </c>
      <c r="AQ224" s="265">
        <f t="shared" si="259"/>
        <v>0</v>
      </c>
      <c r="AR224" s="266">
        <f t="shared" si="303"/>
        <v>0</v>
      </c>
      <c r="AS224" s="265">
        <f t="shared" si="260"/>
        <v>0</v>
      </c>
      <c r="AT224" s="267">
        <f t="shared" si="267"/>
        <v>0</v>
      </c>
      <c r="AU224" s="268"/>
      <c r="AV224" s="267"/>
      <c r="AW224" s="24"/>
      <c r="AX224" s="24"/>
      <c r="AY224" s="487"/>
      <c r="AZ224" s="270"/>
      <c r="BA224" s="256"/>
      <c r="BB224" s="256"/>
      <c r="BC224" s="256"/>
      <c r="BD224" s="256"/>
      <c r="BE224" s="490"/>
      <c r="BF224" s="490" t="str">
        <f t="shared" si="334"/>
        <v/>
      </c>
      <c r="BG224" s="493" t="str">
        <f t="shared" si="268"/>
        <v/>
      </c>
      <c r="BH224" s="490"/>
      <c r="BI224" s="490"/>
      <c r="BJ224" s="490"/>
      <c r="BK224" s="490"/>
      <c r="BL224" s="490"/>
      <c r="BM224" s="490"/>
      <c r="BN224" s="319"/>
      <c r="BO224" s="319"/>
      <c r="BP224" s="319"/>
      <c r="BQ224" s="319" t="str">
        <f t="shared" si="269"/>
        <v/>
      </c>
      <c r="BR224" s="439" t="str">
        <f t="shared" si="304"/>
        <v/>
      </c>
      <c r="BS224" s="439" t="str">
        <f t="shared" si="305"/>
        <v/>
      </c>
      <c r="BT224" s="439" t="str">
        <f t="shared" si="306"/>
        <v/>
      </c>
      <c r="BU224" s="440" t="str">
        <f t="shared" si="328"/>
        <v/>
      </c>
      <c r="BV224" s="440" t="str">
        <f t="shared" si="329"/>
        <v/>
      </c>
      <c r="BW224" s="440" t="str">
        <f t="shared" si="330"/>
        <v/>
      </c>
      <c r="BX224" s="440" t="str">
        <f t="shared" si="331"/>
        <v/>
      </c>
      <c r="BY224" s="440" t="str">
        <f t="shared" si="270"/>
        <v/>
      </c>
      <c r="BZ224" s="440" t="str">
        <f t="shared" si="271"/>
        <v/>
      </c>
      <c r="CA224" s="440" t="str">
        <f t="shared" si="272"/>
        <v/>
      </c>
      <c r="CB224" s="663" t="str">
        <f t="shared" si="307"/>
        <v/>
      </c>
      <c r="CC224" s="663" t="str">
        <f t="shared" si="308"/>
        <v/>
      </c>
      <c r="CD224" s="663" t="str">
        <f t="shared" si="309"/>
        <v/>
      </c>
      <c r="CE224" s="663" t="str">
        <f t="shared" si="310"/>
        <v/>
      </c>
      <c r="CF224" s="663" t="str">
        <f t="shared" si="311"/>
        <v/>
      </c>
      <c r="CG224" s="439" t="str">
        <f t="shared" si="312"/>
        <v/>
      </c>
      <c r="CH224" s="440"/>
      <c r="CI224" s="440"/>
      <c r="CJ224" s="440"/>
      <c r="CK224" s="440"/>
      <c r="CL224" s="440"/>
      <c r="CM224" s="440"/>
      <c r="CN224" s="729" t="str">
        <f t="shared" si="313"/>
        <v/>
      </c>
      <c r="CO224" s="729" t="str">
        <f t="shared" si="314"/>
        <v/>
      </c>
      <c r="CP224" s="729" t="str">
        <f t="shared" si="315"/>
        <v/>
      </c>
      <c r="CQ224" s="729" t="str">
        <f t="shared" si="316"/>
        <v/>
      </c>
      <c r="CR224" s="729" t="str">
        <f t="shared" si="317"/>
        <v/>
      </c>
      <c r="CS224" s="729" t="str">
        <f t="shared" si="318"/>
        <v/>
      </c>
      <c r="CT224" s="729" t="str">
        <f t="shared" si="319"/>
        <v/>
      </c>
      <c r="CU224" s="729" t="str">
        <f t="shared" si="320"/>
        <v/>
      </c>
      <c r="CV224" s="729" t="str">
        <f t="shared" si="321"/>
        <v/>
      </c>
      <c r="CW224" s="16" t="str">
        <f t="shared" si="322"/>
        <v/>
      </c>
      <c r="CX224" s="16" t="str">
        <f t="shared" si="323"/>
        <v/>
      </c>
      <c r="CY224" s="16" t="str">
        <f t="shared" si="324"/>
        <v/>
      </c>
      <c r="CZ224" s="650">
        <f t="shared" si="325"/>
        <v>0</v>
      </c>
      <c r="DB224" s="652"/>
      <c r="DC224" s="655">
        <f t="shared" si="273"/>
        <v>0</v>
      </c>
      <c r="DD224" s="654" t="str">
        <f t="shared" si="274"/>
        <v/>
      </c>
      <c r="DE224" s="650">
        <f t="shared" si="275"/>
        <v>0</v>
      </c>
      <c r="EG224" s="16">
        <f>IFERROR(VLOOKUP(B224,'SUBCATS INTERNAL USE'!A:D,3,0),10000)</f>
        <v>10000</v>
      </c>
      <c r="EH224" s="16">
        <f t="shared" si="276"/>
        <v>10000</v>
      </c>
      <c r="EI224" s="16">
        <f t="shared" si="277"/>
        <v>1</v>
      </c>
      <c r="EJ224" s="16">
        <f t="shared" si="327"/>
        <v>19</v>
      </c>
      <c r="EK224" s="16">
        <f>IFERROR(VLOOKUP(B224,'SUBCATS INTERNAL USE'!G:I,3,0), 10000)</f>
        <v>10000</v>
      </c>
      <c r="EN224" s="163">
        <f t="shared" si="278"/>
        <v>1</v>
      </c>
      <c r="EO224" s="163">
        <f t="shared" si="279"/>
        <v>1</v>
      </c>
      <c r="EP224" s="163">
        <f t="shared" si="280"/>
        <v>1</v>
      </c>
      <c r="EQ224" s="163">
        <f t="shared" si="281"/>
        <v>1</v>
      </c>
      <c r="ER224" s="163">
        <f t="shared" si="282"/>
        <v>1</v>
      </c>
      <c r="ES224" s="163">
        <f t="shared" si="283"/>
        <v>1</v>
      </c>
      <c r="ET224" s="163">
        <f t="shared" si="284"/>
        <v>1</v>
      </c>
      <c r="EU224" s="163">
        <f t="shared" si="285"/>
        <v>1</v>
      </c>
      <c r="EV224" s="163">
        <f t="shared" si="286"/>
        <v>0</v>
      </c>
      <c r="EW224" s="163">
        <f t="shared" si="287"/>
        <v>1</v>
      </c>
      <c r="EX224" s="163">
        <f t="shared" si="288"/>
        <v>1</v>
      </c>
      <c r="EY224" s="163">
        <f t="shared" si="289"/>
        <v>1</v>
      </c>
      <c r="EZ224" s="163">
        <f t="shared" si="290"/>
        <v>1</v>
      </c>
      <c r="FA224" s="163">
        <f t="shared" si="291"/>
        <v>1</v>
      </c>
      <c r="FB224" s="163">
        <f t="shared" si="292"/>
        <v>1</v>
      </c>
      <c r="FC224" s="163">
        <f t="shared" si="293"/>
        <v>14</v>
      </c>
      <c r="FD224" s="163">
        <f t="shared" si="294"/>
        <v>0</v>
      </c>
      <c r="FF224" s="16">
        <f t="shared" si="326"/>
        <v>0</v>
      </c>
      <c r="FG224" s="16" t="str">
        <f t="shared" si="332"/>
        <v>1</v>
      </c>
    </row>
    <row r="225" spans="1:163" s="52" customFormat="1" ht="11.25" customHeight="1">
      <c r="A225" s="1040">
        <v>211</v>
      </c>
      <c r="B225" s="490"/>
      <c r="C225" s="490" t="str">
        <f t="shared" si="261"/>
        <v/>
      </c>
      <c r="D225" s="490"/>
      <c r="E225" s="1040"/>
      <c r="F225" s="255"/>
      <c r="G225" s="1038"/>
      <c r="H225" s="1038"/>
      <c r="I225" s="1323"/>
      <c r="J225" s="24"/>
      <c r="K225" s="24"/>
      <c r="L225" s="24"/>
      <c r="M225" s="24"/>
      <c r="N225" s="24"/>
      <c r="O225" s="24"/>
      <c r="P225" s="101" t="str">
        <f t="shared" si="262"/>
        <v>MP</v>
      </c>
      <c r="Q225" s="493" t="str">
        <f t="shared" si="335"/>
        <v/>
      </c>
      <c r="R225" s="101"/>
      <c r="S225" s="257" t="e">
        <f t="shared" si="256"/>
        <v>#DIV/0!</v>
      </c>
      <c r="T225" s="1503">
        <f t="shared" si="333"/>
        <v>0</v>
      </c>
      <c r="U225" s="1477"/>
      <c r="V225" s="258"/>
      <c r="W225" s="102"/>
      <c r="X225" s="400">
        <f t="shared" si="295"/>
        <v>0</v>
      </c>
      <c r="Y225" s="913"/>
      <c r="Z225" s="299">
        <f t="shared" si="257"/>
        <v>0</v>
      </c>
      <c r="AA225" s="259">
        <f>ROUND(IFERROR(SUM($AI$6/$AI$7*Q225/O225)+('Inbound Freight New'!$A$3*CZ225/R225),0),2)</f>
        <v>0</v>
      </c>
      <c r="AB225" s="260">
        <f t="shared" si="263"/>
        <v>0</v>
      </c>
      <c r="AC225" s="259">
        <f t="shared" si="296"/>
        <v>0</v>
      </c>
      <c r="AD225" s="261"/>
      <c r="AE225" s="260">
        <f t="shared" si="264"/>
        <v>0</v>
      </c>
      <c r="AF225" s="262">
        <f t="shared" si="297"/>
        <v>0</v>
      </c>
      <c r="AG225" s="263">
        <f t="shared" si="265"/>
        <v>0</v>
      </c>
      <c r="AH225" s="316">
        <f t="shared" si="298"/>
        <v>0.02</v>
      </c>
      <c r="AI225" s="262">
        <f t="shared" si="299"/>
        <v>0</v>
      </c>
      <c r="AJ225" s="703">
        <f t="shared" si="300"/>
        <v>0</v>
      </c>
      <c r="AK225" s="1302">
        <f t="shared" si="301"/>
        <v>0</v>
      </c>
      <c r="AL225" s="703">
        <f t="shared" si="302"/>
        <v>0.02</v>
      </c>
      <c r="AM225" s="262">
        <f t="shared" si="258"/>
        <v>0</v>
      </c>
      <c r="AN225" s="102"/>
      <c r="AO225" s="102"/>
      <c r="AP225" s="264">
        <f t="shared" si="266"/>
        <v>0</v>
      </c>
      <c r="AQ225" s="265">
        <f t="shared" si="259"/>
        <v>0</v>
      </c>
      <c r="AR225" s="266">
        <f t="shared" si="303"/>
        <v>0</v>
      </c>
      <c r="AS225" s="265">
        <f t="shared" si="260"/>
        <v>0</v>
      </c>
      <c r="AT225" s="267">
        <f t="shared" si="267"/>
        <v>0</v>
      </c>
      <c r="AU225" s="268"/>
      <c r="AV225" s="267"/>
      <c r="AW225" s="24"/>
      <c r="AX225" s="24"/>
      <c r="AY225" s="487"/>
      <c r="AZ225" s="270"/>
      <c r="BA225" s="256"/>
      <c r="BB225" s="256"/>
      <c r="BC225" s="256"/>
      <c r="BD225" s="256"/>
      <c r="BE225" s="490"/>
      <c r="BF225" s="490" t="str">
        <f t="shared" si="334"/>
        <v/>
      </c>
      <c r="BG225" s="493" t="str">
        <f t="shared" si="268"/>
        <v/>
      </c>
      <c r="BH225" s="490"/>
      <c r="BI225" s="490"/>
      <c r="BJ225" s="490"/>
      <c r="BK225" s="490"/>
      <c r="BL225" s="490"/>
      <c r="BM225" s="490"/>
      <c r="BN225" s="319"/>
      <c r="BO225" s="319"/>
      <c r="BP225" s="319"/>
      <c r="BQ225" s="319" t="str">
        <f t="shared" si="269"/>
        <v/>
      </c>
      <c r="BR225" s="439" t="str">
        <f t="shared" si="304"/>
        <v/>
      </c>
      <c r="BS225" s="439" t="str">
        <f t="shared" si="305"/>
        <v/>
      </c>
      <c r="BT225" s="439" t="str">
        <f t="shared" si="306"/>
        <v/>
      </c>
      <c r="BU225" s="440" t="str">
        <f t="shared" si="328"/>
        <v/>
      </c>
      <c r="BV225" s="440" t="str">
        <f t="shared" si="329"/>
        <v/>
      </c>
      <c r="BW225" s="440" t="str">
        <f t="shared" si="330"/>
        <v/>
      </c>
      <c r="BX225" s="440" t="str">
        <f t="shared" si="331"/>
        <v/>
      </c>
      <c r="BY225" s="440" t="str">
        <f t="shared" si="270"/>
        <v/>
      </c>
      <c r="BZ225" s="440" t="str">
        <f t="shared" si="271"/>
        <v/>
      </c>
      <c r="CA225" s="440" t="str">
        <f t="shared" si="272"/>
        <v/>
      </c>
      <c r="CB225" s="663" t="str">
        <f t="shared" si="307"/>
        <v/>
      </c>
      <c r="CC225" s="663" t="str">
        <f t="shared" si="308"/>
        <v/>
      </c>
      <c r="CD225" s="663" t="str">
        <f t="shared" si="309"/>
        <v/>
      </c>
      <c r="CE225" s="663" t="str">
        <f t="shared" si="310"/>
        <v/>
      </c>
      <c r="CF225" s="663" t="str">
        <f t="shared" si="311"/>
        <v/>
      </c>
      <c r="CG225" s="439" t="str">
        <f t="shared" si="312"/>
        <v/>
      </c>
      <c r="CH225" s="440"/>
      <c r="CI225" s="440"/>
      <c r="CJ225" s="440"/>
      <c r="CK225" s="440"/>
      <c r="CL225" s="440"/>
      <c r="CM225" s="440"/>
      <c r="CN225" s="729" t="str">
        <f t="shared" si="313"/>
        <v/>
      </c>
      <c r="CO225" s="729" t="str">
        <f t="shared" si="314"/>
        <v/>
      </c>
      <c r="CP225" s="729" t="str">
        <f t="shared" si="315"/>
        <v/>
      </c>
      <c r="CQ225" s="729" t="str">
        <f t="shared" si="316"/>
        <v/>
      </c>
      <c r="CR225" s="729" t="str">
        <f t="shared" si="317"/>
        <v/>
      </c>
      <c r="CS225" s="729" t="str">
        <f t="shared" si="318"/>
        <v/>
      </c>
      <c r="CT225" s="729" t="str">
        <f t="shared" si="319"/>
        <v/>
      </c>
      <c r="CU225" s="729" t="str">
        <f t="shared" si="320"/>
        <v/>
      </c>
      <c r="CV225" s="729" t="str">
        <f t="shared" si="321"/>
        <v/>
      </c>
      <c r="CW225" s="16" t="str">
        <f t="shared" si="322"/>
        <v/>
      </c>
      <c r="CX225" s="16" t="str">
        <f t="shared" si="323"/>
        <v/>
      </c>
      <c r="CY225" s="16" t="str">
        <f t="shared" si="324"/>
        <v/>
      </c>
      <c r="CZ225" s="650">
        <f t="shared" si="325"/>
        <v>0</v>
      </c>
      <c r="DB225" s="652"/>
      <c r="DC225" s="655">
        <f t="shared" si="273"/>
        <v>0</v>
      </c>
      <c r="DD225" s="654" t="str">
        <f t="shared" si="274"/>
        <v/>
      </c>
      <c r="DE225" s="650">
        <f t="shared" si="275"/>
        <v>0</v>
      </c>
      <c r="EG225" s="16">
        <f>IFERROR(VLOOKUP(B225,'SUBCATS INTERNAL USE'!A:D,3,0),10000)</f>
        <v>10000</v>
      </c>
      <c r="EH225" s="16">
        <f t="shared" si="276"/>
        <v>10000</v>
      </c>
      <c r="EI225" s="16">
        <f t="shared" si="277"/>
        <v>1</v>
      </c>
      <c r="EJ225" s="16">
        <f t="shared" si="327"/>
        <v>19</v>
      </c>
      <c r="EK225" s="16">
        <f>IFERROR(VLOOKUP(B225,'SUBCATS INTERNAL USE'!G:I,3,0), 10000)</f>
        <v>10000</v>
      </c>
      <c r="EN225" s="163">
        <f t="shared" si="278"/>
        <v>1</v>
      </c>
      <c r="EO225" s="163">
        <f t="shared" si="279"/>
        <v>1</v>
      </c>
      <c r="EP225" s="163">
        <f t="shared" si="280"/>
        <v>1</v>
      </c>
      <c r="EQ225" s="163">
        <f t="shared" si="281"/>
        <v>1</v>
      </c>
      <c r="ER225" s="163">
        <f t="shared" si="282"/>
        <v>1</v>
      </c>
      <c r="ES225" s="163">
        <f t="shared" si="283"/>
        <v>1</v>
      </c>
      <c r="ET225" s="163">
        <f t="shared" si="284"/>
        <v>1</v>
      </c>
      <c r="EU225" s="163">
        <f t="shared" si="285"/>
        <v>1</v>
      </c>
      <c r="EV225" s="163">
        <f t="shared" si="286"/>
        <v>0</v>
      </c>
      <c r="EW225" s="163">
        <f t="shared" si="287"/>
        <v>1</v>
      </c>
      <c r="EX225" s="163">
        <f t="shared" si="288"/>
        <v>1</v>
      </c>
      <c r="EY225" s="163">
        <f t="shared" si="289"/>
        <v>1</v>
      </c>
      <c r="EZ225" s="163">
        <f t="shared" si="290"/>
        <v>1</v>
      </c>
      <c r="FA225" s="163">
        <f t="shared" si="291"/>
        <v>1</v>
      </c>
      <c r="FB225" s="163">
        <f t="shared" si="292"/>
        <v>1</v>
      </c>
      <c r="FC225" s="163">
        <f t="shared" si="293"/>
        <v>14</v>
      </c>
      <c r="FD225" s="163">
        <f t="shared" si="294"/>
        <v>0</v>
      </c>
      <c r="FF225" s="16">
        <f t="shared" si="326"/>
        <v>0</v>
      </c>
      <c r="FG225" s="16" t="str">
        <f t="shared" si="332"/>
        <v>1</v>
      </c>
    </row>
    <row r="226" spans="1:163" s="52" customFormat="1" ht="11.25" customHeight="1">
      <c r="A226" s="1040">
        <v>212</v>
      </c>
      <c r="B226" s="490"/>
      <c r="C226" s="490" t="str">
        <f t="shared" si="261"/>
        <v/>
      </c>
      <c r="D226" s="490"/>
      <c r="E226" s="1040"/>
      <c r="F226" s="255"/>
      <c r="G226" s="1038"/>
      <c r="H226" s="1038"/>
      <c r="I226" s="1323"/>
      <c r="J226" s="24"/>
      <c r="K226" s="24"/>
      <c r="L226" s="24"/>
      <c r="M226" s="24"/>
      <c r="N226" s="24"/>
      <c r="O226" s="24"/>
      <c r="P226" s="101" t="str">
        <f t="shared" si="262"/>
        <v>MP</v>
      </c>
      <c r="Q226" s="493" t="str">
        <f t="shared" si="335"/>
        <v/>
      </c>
      <c r="R226" s="101"/>
      <c r="S226" s="257" t="e">
        <f t="shared" si="256"/>
        <v>#DIV/0!</v>
      </c>
      <c r="T226" s="1503">
        <f t="shared" si="333"/>
        <v>0</v>
      </c>
      <c r="U226" s="1477"/>
      <c r="V226" s="258"/>
      <c r="W226" s="102"/>
      <c r="X226" s="400">
        <f t="shared" si="295"/>
        <v>0</v>
      </c>
      <c r="Y226" s="913"/>
      <c r="Z226" s="299">
        <f t="shared" si="257"/>
        <v>0</v>
      </c>
      <c r="AA226" s="259">
        <f>ROUND(IFERROR(SUM($AI$6/$AI$7*Q226/O226)+('Inbound Freight New'!$A$3*CZ226/R226),0),2)</f>
        <v>0</v>
      </c>
      <c r="AB226" s="260">
        <f t="shared" si="263"/>
        <v>0</v>
      </c>
      <c r="AC226" s="259">
        <f t="shared" si="296"/>
        <v>0</v>
      </c>
      <c r="AD226" s="261"/>
      <c r="AE226" s="260">
        <f t="shared" si="264"/>
        <v>0</v>
      </c>
      <c r="AF226" s="262">
        <f t="shared" si="297"/>
        <v>0</v>
      </c>
      <c r="AG226" s="263">
        <f t="shared" si="265"/>
        <v>0</v>
      </c>
      <c r="AH226" s="316">
        <f t="shared" si="298"/>
        <v>0.02</v>
      </c>
      <c r="AI226" s="262">
        <f t="shared" si="299"/>
        <v>0</v>
      </c>
      <c r="AJ226" s="703">
        <f t="shared" si="300"/>
        <v>0</v>
      </c>
      <c r="AK226" s="1302">
        <f t="shared" si="301"/>
        <v>0</v>
      </c>
      <c r="AL226" s="703">
        <f t="shared" si="302"/>
        <v>0.02</v>
      </c>
      <c r="AM226" s="262">
        <f t="shared" si="258"/>
        <v>0</v>
      </c>
      <c r="AN226" s="102"/>
      <c r="AO226" s="102"/>
      <c r="AP226" s="264">
        <f t="shared" si="266"/>
        <v>0</v>
      </c>
      <c r="AQ226" s="265">
        <f t="shared" si="259"/>
        <v>0</v>
      </c>
      <c r="AR226" s="266">
        <f t="shared" si="303"/>
        <v>0</v>
      </c>
      <c r="AS226" s="265">
        <f t="shared" si="260"/>
        <v>0</v>
      </c>
      <c r="AT226" s="267">
        <f t="shared" si="267"/>
        <v>0</v>
      </c>
      <c r="AU226" s="268"/>
      <c r="AV226" s="267"/>
      <c r="AW226" s="24"/>
      <c r="AX226" s="24"/>
      <c r="AY226" s="487"/>
      <c r="AZ226" s="270"/>
      <c r="BA226" s="256"/>
      <c r="BB226" s="256"/>
      <c r="BC226" s="256"/>
      <c r="BD226" s="256"/>
      <c r="BE226" s="490"/>
      <c r="BF226" s="490" t="str">
        <f t="shared" si="334"/>
        <v/>
      </c>
      <c r="BG226" s="493" t="str">
        <f t="shared" si="268"/>
        <v/>
      </c>
      <c r="BH226" s="490"/>
      <c r="BI226" s="490"/>
      <c r="BJ226" s="490"/>
      <c r="BK226" s="490"/>
      <c r="BL226" s="490"/>
      <c r="BM226" s="490"/>
      <c r="BN226" s="319"/>
      <c r="BO226" s="319"/>
      <c r="BP226" s="319"/>
      <c r="BQ226" s="319" t="str">
        <f t="shared" si="269"/>
        <v/>
      </c>
      <c r="BR226" s="439" t="str">
        <f t="shared" si="304"/>
        <v/>
      </c>
      <c r="BS226" s="439" t="str">
        <f t="shared" si="305"/>
        <v/>
      </c>
      <c r="BT226" s="439" t="str">
        <f t="shared" si="306"/>
        <v/>
      </c>
      <c r="BU226" s="440" t="str">
        <f t="shared" si="328"/>
        <v/>
      </c>
      <c r="BV226" s="440" t="str">
        <f t="shared" si="329"/>
        <v/>
      </c>
      <c r="BW226" s="440" t="str">
        <f t="shared" si="330"/>
        <v/>
      </c>
      <c r="BX226" s="440" t="str">
        <f t="shared" si="331"/>
        <v/>
      </c>
      <c r="BY226" s="440" t="str">
        <f t="shared" si="270"/>
        <v/>
      </c>
      <c r="BZ226" s="440" t="str">
        <f t="shared" si="271"/>
        <v/>
      </c>
      <c r="CA226" s="440" t="str">
        <f t="shared" si="272"/>
        <v/>
      </c>
      <c r="CB226" s="663" t="str">
        <f t="shared" si="307"/>
        <v/>
      </c>
      <c r="CC226" s="663" t="str">
        <f t="shared" si="308"/>
        <v/>
      </c>
      <c r="CD226" s="663" t="str">
        <f t="shared" si="309"/>
        <v/>
      </c>
      <c r="CE226" s="663" t="str">
        <f t="shared" si="310"/>
        <v/>
      </c>
      <c r="CF226" s="663" t="str">
        <f t="shared" si="311"/>
        <v/>
      </c>
      <c r="CG226" s="439" t="str">
        <f t="shared" si="312"/>
        <v/>
      </c>
      <c r="CH226" s="440"/>
      <c r="CI226" s="440"/>
      <c r="CJ226" s="440"/>
      <c r="CK226" s="440"/>
      <c r="CL226" s="440"/>
      <c r="CM226" s="440"/>
      <c r="CN226" s="729" t="str">
        <f t="shared" si="313"/>
        <v/>
      </c>
      <c r="CO226" s="729" t="str">
        <f t="shared" si="314"/>
        <v/>
      </c>
      <c r="CP226" s="729" t="str">
        <f t="shared" si="315"/>
        <v/>
      </c>
      <c r="CQ226" s="729" t="str">
        <f t="shared" si="316"/>
        <v/>
      </c>
      <c r="CR226" s="729" t="str">
        <f t="shared" si="317"/>
        <v/>
      </c>
      <c r="CS226" s="729" t="str">
        <f t="shared" si="318"/>
        <v/>
      </c>
      <c r="CT226" s="729" t="str">
        <f t="shared" si="319"/>
        <v/>
      </c>
      <c r="CU226" s="729" t="str">
        <f t="shared" si="320"/>
        <v/>
      </c>
      <c r="CV226" s="729" t="str">
        <f t="shared" si="321"/>
        <v/>
      </c>
      <c r="CW226" s="16" t="str">
        <f t="shared" si="322"/>
        <v/>
      </c>
      <c r="CX226" s="16" t="str">
        <f t="shared" si="323"/>
        <v/>
      </c>
      <c r="CY226" s="16" t="str">
        <f t="shared" si="324"/>
        <v/>
      </c>
      <c r="CZ226" s="650">
        <f t="shared" si="325"/>
        <v>0</v>
      </c>
      <c r="DB226" s="652"/>
      <c r="DC226" s="655">
        <f t="shared" si="273"/>
        <v>0</v>
      </c>
      <c r="DD226" s="654" t="str">
        <f t="shared" si="274"/>
        <v/>
      </c>
      <c r="DE226" s="650">
        <f t="shared" si="275"/>
        <v>0</v>
      </c>
      <c r="EG226" s="16">
        <f>IFERROR(VLOOKUP(B226,'SUBCATS INTERNAL USE'!A:D,3,0),10000)</f>
        <v>10000</v>
      </c>
      <c r="EH226" s="16">
        <f t="shared" si="276"/>
        <v>10000</v>
      </c>
      <c r="EI226" s="16">
        <f t="shared" si="277"/>
        <v>1</v>
      </c>
      <c r="EJ226" s="16">
        <f t="shared" si="327"/>
        <v>19</v>
      </c>
      <c r="EK226" s="16">
        <f>IFERROR(VLOOKUP(B226,'SUBCATS INTERNAL USE'!G:I,3,0), 10000)</f>
        <v>10000</v>
      </c>
      <c r="EN226" s="163">
        <f t="shared" si="278"/>
        <v>1</v>
      </c>
      <c r="EO226" s="163">
        <f t="shared" si="279"/>
        <v>1</v>
      </c>
      <c r="EP226" s="163">
        <f t="shared" si="280"/>
        <v>1</v>
      </c>
      <c r="EQ226" s="163">
        <f t="shared" si="281"/>
        <v>1</v>
      </c>
      <c r="ER226" s="163">
        <f t="shared" si="282"/>
        <v>1</v>
      </c>
      <c r="ES226" s="163">
        <f t="shared" si="283"/>
        <v>1</v>
      </c>
      <c r="ET226" s="163">
        <f t="shared" si="284"/>
        <v>1</v>
      </c>
      <c r="EU226" s="163">
        <f t="shared" si="285"/>
        <v>1</v>
      </c>
      <c r="EV226" s="163">
        <f t="shared" si="286"/>
        <v>0</v>
      </c>
      <c r="EW226" s="163">
        <f t="shared" si="287"/>
        <v>1</v>
      </c>
      <c r="EX226" s="163">
        <f t="shared" si="288"/>
        <v>1</v>
      </c>
      <c r="EY226" s="163">
        <f t="shared" si="289"/>
        <v>1</v>
      </c>
      <c r="EZ226" s="163">
        <f t="shared" si="290"/>
        <v>1</v>
      </c>
      <c r="FA226" s="163">
        <f t="shared" si="291"/>
        <v>1</v>
      </c>
      <c r="FB226" s="163">
        <f t="shared" si="292"/>
        <v>1</v>
      </c>
      <c r="FC226" s="163">
        <f t="shared" si="293"/>
        <v>14</v>
      </c>
      <c r="FD226" s="163">
        <f t="shared" si="294"/>
        <v>0</v>
      </c>
      <c r="FF226" s="16">
        <f t="shared" si="326"/>
        <v>0</v>
      </c>
      <c r="FG226" s="16" t="str">
        <f t="shared" si="332"/>
        <v>1</v>
      </c>
    </row>
    <row r="227" spans="1:163" s="52" customFormat="1" ht="11.25" customHeight="1">
      <c r="A227" s="1040">
        <v>213</v>
      </c>
      <c r="B227" s="490"/>
      <c r="C227" s="490" t="str">
        <f t="shared" si="261"/>
        <v/>
      </c>
      <c r="D227" s="490"/>
      <c r="E227" s="1040"/>
      <c r="F227" s="255"/>
      <c r="G227" s="1038"/>
      <c r="H227" s="1038"/>
      <c r="I227" s="1323"/>
      <c r="J227" s="24"/>
      <c r="K227" s="24"/>
      <c r="L227" s="24"/>
      <c r="M227" s="24"/>
      <c r="N227" s="24"/>
      <c r="O227" s="24"/>
      <c r="P227" s="101" t="str">
        <f t="shared" si="262"/>
        <v>MP</v>
      </c>
      <c r="Q227" s="493" t="str">
        <f t="shared" si="335"/>
        <v/>
      </c>
      <c r="R227" s="101"/>
      <c r="S227" s="257" t="e">
        <f t="shared" si="256"/>
        <v>#DIV/0!</v>
      </c>
      <c r="T227" s="1503">
        <f t="shared" si="333"/>
        <v>0</v>
      </c>
      <c r="U227" s="1477"/>
      <c r="V227" s="258"/>
      <c r="W227" s="102"/>
      <c r="X227" s="400">
        <f t="shared" si="295"/>
        <v>0</v>
      </c>
      <c r="Y227" s="913"/>
      <c r="Z227" s="299">
        <f t="shared" si="257"/>
        <v>0</v>
      </c>
      <c r="AA227" s="259">
        <f>ROUND(IFERROR(SUM($AI$6/$AI$7*Q227/O227)+('Inbound Freight New'!$A$3*CZ227/R227),0),2)</f>
        <v>0</v>
      </c>
      <c r="AB227" s="260">
        <f t="shared" si="263"/>
        <v>0</v>
      </c>
      <c r="AC227" s="259">
        <f t="shared" si="296"/>
        <v>0</v>
      </c>
      <c r="AD227" s="261"/>
      <c r="AE227" s="260">
        <f t="shared" si="264"/>
        <v>0</v>
      </c>
      <c r="AF227" s="262">
        <f t="shared" si="297"/>
        <v>0</v>
      </c>
      <c r="AG227" s="263">
        <f t="shared" si="265"/>
        <v>0</v>
      </c>
      <c r="AH227" s="316">
        <f t="shared" si="298"/>
        <v>0.02</v>
      </c>
      <c r="AI227" s="262">
        <f t="shared" si="299"/>
        <v>0</v>
      </c>
      <c r="AJ227" s="703">
        <f t="shared" si="300"/>
        <v>0</v>
      </c>
      <c r="AK227" s="1302">
        <f t="shared" si="301"/>
        <v>0</v>
      </c>
      <c r="AL227" s="703">
        <f t="shared" si="302"/>
        <v>0.02</v>
      </c>
      <c r="AM227" s="262">
        <f t="shared" si="258"/>
        <v>0</v>
      </c>
      <c r="AN227" s="102"/>
      <c r="AO227" s="102"/>
      <c r="AP227" s="264">
        <f t="shared" si="266"/>
        <v>0</v>
      </c>
      <c r="AQ227" s="265">
        <f t="shared" si="259"/>
        <v>0</v>
      </c>
      <c r="AR227" s="266">
        <f t="shared" si="303"/>
        <v>0</v>
      </c>
      <c r="AS227" s="265">
        <f t="shared" si="260"/>
        <v>0</v>
      </c>
      <c r="AT227" s="267">
        <f t="shared" si="267"/>
        <v>0</v>
      </c>
      <c r="AU227" s="268"/>
      <c r="AV227" s="267"/>
      <c r="AW227" s="24"/>
      <c r="AX227" s="24"/>
      <c r="AY227" s="487"/>
      <c r="AZ227" s="270"/>
      <c r="BA227" s="256"/>
      <c r="BB227" s="256"/>
      <c r="BC227" s="256"/>
      <c r="BD227" s="256"/>
      <c r="BE227" s="490"/>
      <c r="BF227" s="490" t="str">
        <f t="shared" si="334"/>
        <v/>
      </c>
      <c r="BG227" s="493" t="str">
        <f t="shared" si="268"/>
        <v/>
      </c>
      <c r="BH227" s="490"/>
      <c r="BI227" s="490"/>
      <c r="BJ227" s="490"/>
      <c r="BK227" s="490"/>
      <c r="BL227" s="490"/>
      <c r="BM227" s="490"/>
      <c r="BN227" s="319"/>
      <c r="BO227" s="319"/>
      <c r="BP227" s="319"/>
      <c r="BQ227" s="319" t="str">
        <f t="shared" si="269"/>
        <v/>
      </c>
      <c r="BR227" s="439" t="str">
        <f t="shared" si="304"/>
        <v/>
      </c>
      <c r="BS227" s="439" t="str">
        <f t="shared" si="305"/>
        <v/>
      </c>
      <c r="BT227" s="439" t="str">
        <f t="shared" si="306"/>
        <v/>
      </c>
      <c r="BU227" s="440" t="str">
        <f t="shared" si="328"/>
        <v/>
      </c>
      <c r="BV227" s="440" t="str">
        <f t="shared" si="329"/>
        <v/>
      </c>
      <c r="BW227" s="440" t="str">
        <f t="shared" si="330"/>
        <v/>
      </c>
      <c r="BX227" s="440" t="str">
        <f t="shared" si="331"/>
        <v/>
      </c>
      <c r="BY227" s="440" t="str">
        <f t="shared" si="270"/>
        <v/>
      </c>
      <c r="BZ227" s="440" t="str">
        <f t="shared" si="271"/>
        <v/>
      </c>
      <c r="CA227" s="440" t="str">
        <f t="shared" si="272"/>
        <v/>
      </c>
      <c r="CB227" s="663" t="str">
        <f t="shared" si="307"/>
        <v/>
      </c>
      <c r="CC227" s="663" t="str">
        <f t="shared" si="308"/>
        <v/>
      </c>
      <c r="CD227" s="663" t="str">
        <f t="shared" si="309"/>
        <v/>
      </c>
      <c r="CE227" s="663" t="str">
        <f t="shared" si="310"/>
        <v/>
      </c>
      <c r="CF227" s="663" t="str">
        <f t="shared" si="311"/>
        <v/>
      </c>
      <c r="CG227" s="439" t="str">
        <f t="shared" si="312"/>
        <v/>
      </c>
      <c r="CH227" s="440"/>
      <c r="CI227" s="440"/>
      <c r="CJ227" s="440"/>
      <c r="CK227" s="440"/>
      <c r="CL227" s="440"/>
      <c r="CM227" s="440"/>
      <c r="CN227" s="729" t="str">
        <f t="shared" si="313"/>
        <v/>
      </c>
      <c r="CO227" s="729" t="str">
        <f t="shared" si="314"/>
        <v/>
      </c>
      <c r="CP227" s="729" t="str">
        <f t="shared" si="315"/>
        <v/>
      </c>
      <c r="CQ227" s="729" t="str">
        <f t="shared" si="316"/>
        <v/>
      </c>
      <c r="CR227" s="729" t="str">
        <f t="shared" si="317"/>
        <v/>
      </c>
      <c r="CS227" s="729" t="str">
        <f t="shared" si="318"/>
        <v/>
      </c>
      <c r="CT227" s="729" t="str">
        <f t="shared" si="319"/>
        <v/>
      </c>
      <c r="CU227" s="729" t="str">
        <f t="shared" si="320"/>
        <v/>
      </c>
      <c r="CV227" s="729" t="str">
        <f t="shared" si="321"/>
        <v/>
      </c>
      <c r="CW227" s="16" t="str">
        <f t="shared" si="322"/>
        <v/>
      </c>
      <c r="CX227" s="16" t="str">
        <f t="shared" si="323"/>
        <v/>
      </c>
      <c r="CY227" s="16" t="str">
        <f t="shared" si="324"/>
        <v/>
      </c>
      <c r="CZ227" s="650">
        <f t="shared" si="325"/>
        <v>0</v>
      </c>
      <c r="DB227" s="652"/>
      <c r="DC227" s="655">
        <f t="shared" si="273"/>
        <v>0</v>
      </c>
      <c r="DD227" s="654" t="str">
        <f t="shared" si="274"/>
        <v/>
      </c>
      <c r="DE227" s="650">
        <f t="shared" si="275"/>
        <v>0</v>
      </c>
      <c r="EG227" s="16">
        <f>IFERROR(VLOOKUP(B227,'SUBCATS INTERNAL USE'!A:D,3,0),10000)</f>
        <v>10000</v>
      </c>
      <c r="EH227" s="16">
        <f t="shared" si="276"/>
        <v>10000</v>
      </c>
      <c r="EI227" s="16">
        <f t="shared" si="277"/>
        <v>1</v>
      </c>
      <c r="EJ227" s="16">
        <f t="shared" si="327"/>
        <v>19</v>
      </c>
      <c r="EK227" s="16">
        <f>IFERROR(VLOOKUP(B227,'SUBCATS INTERNAL USE'!G:I,3,0), 10000)</f>
        <v>10000</v>
      </c>
      <c r="EN227" s="163">
        <f t="shared" si="278"/>
        <v>1</v>
      </c>
      <c r="EO227" s="163">
        <f t="shared" si="279"/>
        <v>1</v>
      </c>
      <c r="EP227" s="163">
        <f t="shared" si="280"/>
        <v>1</v>
      </c>
      <c r="EQ227" s="163">
        <f t="shared" si="281"/>
        <v>1</v>
      </c>
      <c r="ER227" s="163">
        <f t="shared" si="282"/>
        <v>1</v>
      </c>
      <c r="ES227" s="163">
        <f t="shared" si="283"/>
        <v>1</v>
      </c>
      <c r="ET227" s="163">
        <f t="shared" si="284"/>
        <v>1</v>
      </c>
      <c r="EU227" s="163">
        <f t="shared" si="285"/>
        <v>1</v>
      </c>
      <c r="EV227" s="163">
        <f t="shared" si="286"/>
        <v>0</v>
      </c>
      <c r="EW227" s="163">
        <f t="shared" si="287"/>
        <v>1</v>
      </c>
      <c r="EX227" s="163">
        <f t="shared" si="288"/>
        <v>1</v>
      </c>
      <c r="EY227" s="163">
        <f t="shared" si="289"/>
        <v>1</v>
      </c>
      <c r="EZ227" s="163">
        <f t="shared" si="290"/>
        <v>1</v>
      </c>
      <c r="FA227" s="163">
        <f t="shared" si="291"/>
        <v>1</v>
      </c>
      <c r="FB227" s="163">
        <f t="shared" si="292"/>
        <v>1</v>
      </c>
      <c r="FC227" s="163">
        <f t="shared" si="293"/>
        <v>14</v>
      </c>
      <c r="FD227" s="163">
        <f t="shared" si="294"/>
        <v>0</v>
      </c>
      <c r="FF227" s="16">
        <f t="shared" si="326"/>
        <v>0</v>
      </c>
      <c r="FG227" s="16" t="str">
        <f t="shared" si="332"/>
        <v>1</v>
      </c>
    </row>
    <row r="228" spans="1:163" s="52" customFormat="1" ht="11.25" customHeight="1">
      <c r="A228" s="1040">
        <v>214</v>
      </c>
      <c r="B228" s="490"/>
      <c r="C228" s="490" t="str">
        <f t="shared" si="261"/>
        <v/>
      </c>
      <c r="D228" s="490"/>
      <c r="E228" s="1040"/>
      <c r="F228" s="255"/>
      <c r="G228" s="1038"/>
      <c r="H228" s="1038"/>
      <c r="I228" s="1323"/>
      <c r="J228" s="24"/>
      <c r="K228" s="24"/>
      <c r="L228" s="24"/>
      <c r="M228" s="24"/>
      <c r="N228" s="24"/>
      <c r="O228" s="24"/>
      <c r="P228" s="101" t="str">
        <f t="shared" si="262"/>
        <v>MP</v>
      </c>
      <c r="Q228" s="493" t="str">
        <f t="shared" si="335"/>
        <v/>
      </c>
      <c r="R228" s="101"/>
      <c r="S228" s="257" t="e">
        <f t="shared" si="256"/>
        <v>#DIV/0!</v>
      </c>
      <c r="T228" s="1503">
        <f t="shared" si="333"/>
        <v>0</v>
      </c>
      <c r="U228" s="1477"/>
      <c r="V228" s="258"/>
      <c r="W228" s="102"/>
      <c r="X228" s="400">
        <f t="shared" si="295"/>
        <v>0</v>
      </c>
      <c r="Y228" s="913"/>
      <c r="Z228" s="299">
        <f t="shared" si="257"/>
        <v>0</v>
      </c>
      <c r="AA228" s="259">
        <f>ROUND(IFERROR(SUM($AI$6/$AI$7*Q228/O228)+('Inbound Freight New'!$A$3*CZ228/R228),0),2)</f>
        <v>0</v>
      </c>
      <c r="AB228" s="260">
        <f t="shared" si="263"/>
        <v>0</v>
      </c>
      <c r="AC228" s="259">
        <f t="shared" si="296"/>
        <v>0</v>
      </c>
      <c r="AD228" s="261"/>
      <c r="AE228" s="260">
        <f t="shared" si="264"/>
        <v>0</v>
      </c>
      <c r="AF228" s="262">
        <f t="shared" si="297"/>
        <v>0</v>
      </c>
      <c r="AG228" s="263">
        <f t="shared" si="265"/>
        <v>0</v>
      </c>
      <c r="AH228" s="316">
        <f t="shared" si="298"/>
        <v>0.02</v>
      </c>
      <c r="AI228" s="262">
        <f t="shared" si="299"/>
        <v>0</v>
      </c>
      <c r="AJ228" s="703">
        <f t="shared" si="300"/>
        <v>0</v>
      </c>
      <c r="AK228" s="1302">
        <f t="shared" si="301"/>
        <v>0</v>
      </c>
      <c r="AL228" s="703">
        <f t="shared" si="302"/>
        <v>0.02</v>
      </c>
      <c r="AM228" s="262">
        <f t="shared" si="258"/>
        <v>0</v>
      </c>
      <c r="AN228" s="102"/>
      <c r="AO228" s="102"/>
      <c r="AP228" s="264">
        <f t="shared" si="266"/>
        <v>0</v>
      </c>
      <c r="AQ228" s="265">
        <f t="shared" si="259"/>
        <v>0</v>
      </c>
      <c r="AR228" s="266">
        <f t="shared" si="303"/>
        <v>0</v>
      </c>
      <c r="AS228" s="265">
        <f t="shared" si="260"/>
        <v>0</v>
      </c>
      <c r="AT228" s="267">
        <f t="shared" si="267"/>
        <v>0</v>
      </c>
      <c r="AU228" s="268"/>
      <c r="AV228" s="267"/>
      <c r="AW228" s="24"/>
      <c r="AX228" s="24"/>
      <c r="AY228" s="487"/>
      <c r="AZ228" s="270"/>
      <c r="BA228" s="256"/>
      <c r="BB228" s="256"/>
      <c r="BC228" s="256"/>
      <c r="BD228" s="256"/>
      <c r="BE228" s="490"/>
      <c r="BF228" s="490" t="str">
        <f t="shared" si="334"/>
        <v/>
      </c>
      <c r="BG228" s="493" t="str">
        <f t="shared" si="268"/>
        <v/>
      </c>
      <c r="BH228" s="490"/>
      <c r="BI228" s="490"/>
      <c r="BJ228" s="490"/>
      <c r="BK228" s="490"/>
      <c r="BL228" s="490"/>
      <c r="BM228" s="490"/>
      <c r="BN228" s="319"/>
      <c r="BO228" s="319"/>
      <c r="BP228" s="319"/>
      <c r="BQ228" s="319" t="str">
        <f t="shared" si="269"/>
        <v/>
      </c>
      <c r="BR228" s="439" t="str">
        <f t="shared" si="304"/>
        <v/>
      </c>
      <c r="BS228" s="439" t="str">
        <f t="shared" si="305"/>
        <v/>
      </c>
      <c r="BT228" s="439" t="str">
        <f t="shared" si="306"/>
        <v/>
      </c>
      <c r="BU228" s="440" t="str">
        <f t="shared" si="328"/>
        <v/>
      </c>
      <c r="BV228" s="440" t="str">
        <f t="shared" si="329"/>
        <v/>
      </c>
      <c r="BW228" s="440" t="str">
        <f t="shared" si="330"/>
        <v/>
      </c>
      <c r="BX228" s="440" t="str">
        <f t="shared" si="331"/>
        <v/>
      </c>
      <c r="BY228" s="440" t="str">
        <f t="shared" si="270"/>
        <v/>
      </c>
      <c r="BZ228" s="440" t="str">
        <f t="shared" si="271"/>
        <v/>
      </c>
      <c r="CA228" s="440" t="str">
        <f t="shared" si="272"/>
        <v/>
      </c>
      <c r="CB228" s="663" t="str">
        <f t="shared" si="307"/>
        <v/>
      </c>
      <c r="CC228" s="663" t="str">
        <f t="shared" si="308"/>
        <v/>
      </c>
      <c r="CD228" s="663" t="str">
        <f t="shared" si="309"/>
        <v/>
      </c>
      <c r="CE228" s="663" t="str">
        <f t="shared" si="310"/>
        <v/>
      </c>
      <c r="CF228" s="663" t="str">
        <f t="shared" si="311"/>
        <v/>
      </c>
      <c r="CG228" s="439" t="str">
        <f t="shared" si="312"/>
        <v/>
      </c>
      <c r="CH228" s="440"/>
      <c r="CI228" s="440"/>
      <c r="CJ228" s="440"/>
      <c r="CK228" s="440"/>
      <c r="CL228" s="440"/>
      <c r="CM228" s="440"/>
      <c r="CN228" s="729" t="str">
        <f t="shared" si="313"/>
        <v/>
      </c>
      <c r="CO228" s="729" t="str">
        <f t="shared" si="314"/>
        <v/>
      </c>
      <c r="CP228" s="729" t="str">
        <f t="shared" si="315"/>
        <v/>
      </c>
      <c r="CQ228" s="729" t="str">
        <f t="shared" si="316"/>
        <v/>
      </c>
      <c r="CR228" s="729" t="str">
        <f t="shared" si="317"/>
        <v/>
      </c>
      <c r="CS228" s="729" t="str">
        <f t="shared" si="318"/>
        <v/>
      </c>
      <c r="CT228" s="729" t="str">
        <f t="shared" si="319"/>
        <v/>
      </c>
      <c r="CU228" s="729" t="str">
        <f t="shared" si="320"/>
        <v/>
      </c>
      <c r="CV228" s="729" t="str">
        <f t="shared" si="321"/>
        <v/>
      </c>
      <c r="CW228" s="16" t="str">
        <f t="shared" si="322"/>
        <v/>
      </c>
      <c r="CX228" s="16" t="str">
        <f t="shared" si="323"/>
        <v/>
      </c>
      <c r="CY228" s="16" t="str">
        <f t="shared" si="324"/>
        <v/>
      </c>
      <c r="CZ228" s="650">
        <f t="shared" si="325"/>
        <v>0</v>
      </c>
      <c r="DB228" s="652"/>
      <c r="DC228" s="655">
        <f t="shared" si="273"/>
        <v>0</v>
      </c>
      <c r="DD228" s="654" t="str">
        <f t="shared" si="274"/>
        <v/>
      </c>
      <c r="DE228" s="650">
        <f t="shared" si="275"/>
        <v>0</v>
      </c>
      <c r="EG228" s="16">
        <f>IFERROR(VLOOKUP(B228,'SUBCATS INTERNAL USE'!A:D,3,0),10000)</f>
        <v>10000</v>
      </c>
      <c r="EH228" s="16">
        <f t="shared" si="276"/>
        <v>10000</v>
      </c>
      <c r="EI228" s="16">
        <f t="shared" si="277"/>
        <v>1</v>
      </c>
      <c r="EJ228" s="16">
        <f t="shared" si="327"/>
        <v>19</v>
      </c>
      <c r="EK228" s="16">
        <f>IFERROR(VLOOKUP(B228,'SUBCATS INTERNAL USE'!G:I,3,0), 10000)</f>
        <v>10000</v>
      </c>
      <c r="EN228" s="163">
        <f t="shared" si="278"/>
        <v>1</v>
      </c>
      <c r="EO228" s="163">
        <f t="shared" si="279"/>
        <v>1</v>
      </c>
      <c r="EP228" s="163">
        <f t="shared" si="280"/>
        <v>1</v>
      </c>
      <c r="EQ228" s="163">
        <f t="shared" si="281"/>
        <v>1</v>
      </c>
      <c r="ER228" s="163">
        <f t="shared" si="282"/>
        <v>1</v>
      </c>
      <c r="ES228" s="163">
        <f t="shared" si="283"/>
        <v>1</v>
      </c>
      <c r="ET228" s="163">
        <f t="shared" si="284"/>
        <v>1</v>
      </c>
      <c r="EU228" s="163">
        <f t="shared" si="285"/>
        <v>1</v>
      </c>
      <c r="EV228" s="163">
        <f t="shared" si="286"/>
        <v>0</v>
      </c>
      <c r="EW228" s="163">
        <f t="shared" si="287"/>
        <v>1</v>
      </c>
      <c r="EX228" s="163">
        <f t="shared" si="288"/>
        <v>1</v>
      </c>
      <c r="EY228" s="163">
        <f t="shared" si="289"/>
        <v>1</v>
      </c>
      <c r="EZ228" s="163">
        <f t="shared" si="290"/>
        <v>1</v>
      </c>
      <c r="FA228" s="163">
        <f t="shared" si="291"/>
        <v>1</v>
      </c>
      <c r="FB228" s="163">
        <f t="shared" si="292"/>
        <v>1</v>
      </c>
      <c r="FC228" s="163">
        <f t="shared" si="293"/>
        <v>14</v>
      </c>
      <c r="FD228" s="163">
        <f t="shared" si="294"/>
        <v>0</v>
      </c>
      <c r="FF228" s="16">
        <f t="shared" si="326"/>
        <v>0</v>
      </c>
      <c r="FG228" s="16" t="str">
        <f t="shared" si="332"/>
        <v>1</v>
      </c>
    </row>
    <row r="229" spans="1:163" s="52" customFormat="1" ht="11.25" customHeight="1">
      <c r="A229" s="1040">
        <v>215</v>
      </c>
      <c r="B229" s="490"/>
      <c r="C229" s="490" t="str">
        <f t="shared" si="261"/>
        <v/>
      </c>
      <c r="D229" s="490"/>
      <c r="E229" s="1040"/>
      <c r="F229" s="255"/>
      <c r="G229" s="1038"/>
      <c r="H229" s="1038"/>
      <c r="I229" s="1323"/>
      <c r="J229" s="24"/>
      <c r="K229" s="24"/>
      <c r="L229" s="24"/>
      <c r="M229" s="24"/>
      <c r="N229" s="24"/>
      <c r="O229" s="24"/>
      <c r="P229" s="101" t="str">
        <f t="shared" si="262"/>
        <v>MP</v>
      </c>
      <c r="Q229" s="493" t="str">
        <f t="shared" si="335"/>
        <v/>
      </c>
      <c r="R229" s="101"/>
      <c r="S229" s="257" t="e">
        <f t="shared" si="256"/>
        <v>#DIV/0!</v>
      </c>
      <c r="T229" s="1503">
        <f t="shared" si="333"/>
        <v>0</v>
      </c>
      <c r="U229" s="1477"/>
      <c r="V229" s="258"/>
      <c r="W229" s="102"/>
      <c r="X229" s="400">
        <f t="shared" si="295"/>
        <v>0</v>
      </c>
      <c r="Y229" s="913"/>
      <c r="Z229" s="299">
        <f t="shared" si="257"/>
        <v>0</v>
      </c>
      <c r="AA229" s="259">
        <f>ROUND(IFERROR(SUM($AI$6/$AI$7*Q229/O229)+('Inbound Freight New'!$A$3*CZ229/R229),0),2)</f>
        <v>0</v>
      </c>
      <c r="AB229" s="260">
        <f t="shared" si="263"/>
        <v>0</v>
      </c>
      <c r="AC229" s="259">
        <f t="shared" si="296"/>
        <v>0</v>
      </c>
      <c r="AD229" s="261"/>
      <c r="AE229" s="260">
        <f t="shared" si="264"/>
        <v>0</v>
      </c>
      <c r="AF229" s="262">
        <f t="shared" si="297"/>
        <v>0</v>
      </c>
      <c r="AG229" s="263">
        <f t="shared" si="265"/>
        <v>0</v>
      </c>
      <c r="AH229" s="316">
        <f t="shared" si="298"/>
        <v>0.02</v>
      </c>
      <c r="AI229" s="262">
        <f t="shared" si="299"/>
        <v>0</v>
      </c>
      <c r="AJ229" s="703">
        <f t="shared" si="300"/>
        <v>0</v>
      </c>
      <c r="AK229" s="1302">
        <f t="shared" si="301"/>
        <v>0</v>
      </c>
      <c r="AL229" s="703">
        <f t="shared" si="302"/>
        <v>0.02</v>
      </c>
      <c r="AM229" s="262">
        <f t="shared" si="258"/>
        <v>0</v>
      </c>
      <c r="AN229" s="102"/>
      <c r="AO229" s="102"/>
      <c r="AP229" s="264">
        <f t="shared" si="266"/>
        <v>0</v>
      </c>
      <c r="AQ229" s="265">
        <f t="shared" si="259"/>
        <v>0</v>
      </c>
      <c r="AR229" s="266">
        <f t="shared" si="303"/>
        <v>0</v>
      </c>
      <c r="AS229" s="265">
        <f t="shared" si="260"/>
        <v>0</v>
      </c>
      <c r="AT229" s="267">
        <f t="shared" si="267"/>
        <v>0</v>
      </c>
      <c r="AU229" s="268"/>
      <c r="AV229" s="267"/>
      <c r="AW229" s="24"/>
      <c r="AX229" s="24"/>
      <c r="AY229" s="487"/>
      <c r="AZ229" s="270"/>
      <c r="BA229" s="256"/>
      <c r="BB229" s="256"/>
      <c r="BC229" s="256"/>
      <c r="BD229" s="256"/>
      <c r="BE229" s="490"/>
      <c r="BF229" s="490" t="str">
        <f t="shared" si="334"/>
        <v/>
      </c>
      <c r="BG229" s="493" t="str">
        <f t="shared" si="268"/>
        <v/>
      </c>
      <c r="BH229" s="490"/>
      <c r="BI229" s="490"/>
      <c r="BJ229" s="490"/>
      <c r="BK229" s="490"/>
      <c r="BL229" s="490"/>
      <c r="BM229" s="490"/>
      <c r="BN229" s="319"/>
      <c r="BO229" s="319"/>
      <c r="BP229" s="319"/>
      <c r="BQ229" s="319" t="str">
        <f t="shared" si="269"/>
        <v/>
      </c>
      <c r="BR229" s="439" t="str">
        <f t="shared" si="304"/>
        <v/>
      </c>
      <c r="BS229" s="439" t="str">
        <f t="shared" si="305"/>
        <v/>
      </c>
      <c r="BT229" s="439" t="str">
        <f t="shared" si="306"/>
        <v/>
      </c>
      <c r="BU229" s="440" t="str">
        <f t="shared" si="328"/>
        <v/>
      </c>
      <c r="BV229" s="440" t="str">
        <f t="shared" si="329"/>
        <v/>
      </c>
      <c r="BW229" s="440" t="str">
        <f t="shared" si="330"/>
        <v/>
      </c>
      <c r="BX229" s="440" t="str">
        <f t="shared" si="331"/>
        <v/>
      </c>
      <c r="BY229" s="440" t="str">
        <f t="shared" si="270"/>
        <v/>
      </c>
      <c r="BZ229" s="440" t="str">
        <f t="shared" si="271"/>
        <v/>
      </c>
      <c r="CA229" s="440" t="str">
        <f t="shared" si="272"/>
        <v/>
      </c>
      <c r="CB229" s="663" t="str">
        <f t="shared" si="307"/>
        <v/>
      </c>
      <c r="CC229" s="663" t="str">
        <f t="shared" si="308"/>
        <v/>
      </c>
      <c r="CD229" s="663" t="str">
        <f t="shared" si="309"/>
        <v/>
      </c>
      <c r="CE229" s="663" t="str">
        <f t="shared" si="310"/>
        <v/>
      </c>
      <c r="CF229" s="663" t="str">
        <f t="shared" si="311"/>
        <v/>
      </c>
      <c r="CG229" s="439" t="str">
        <f t="shared" si="312"/>
        <v/>
      </c>
      <c r="CH229" s="440"/>
      <c r="CI229" s="440"/>
      <c r="CJ229" s="440"/>
      <c r="CK229" s="440"/>
      <c r="CL229" s="440"/>
      <c r="CM229" s="440"/>
      <c r="CN229" s="729" t="str">
        <f t="shared" si="313"/>
        <v/>
      </c>
      <c r="CO229" s="729" t="str">
        <f t="shared" si="314"/>
        <v/>
      </c>
      <c r="CP229" s="729" t="str">
        <f t="shared" si="315"/>
        <v/>
      </c>
      <c r="CQ229" s="729" t="str">
        <f t="shared" si="316"/>
        <v/>
      </c>
      <c r="CR229" s="729" t="str">
        <f t="shared" si="317"/>
        <v/>
      </c>
      <c r="CS229" s="729" t="str">
        <f t="shared" si="318"/>
        <v/>
      </c>
      <c r="CT229" s="729" t="str">
        <f t="shared" si="319"/>
        <v/>
      </c>
      <c r="CU229" s="729" t="str">
        <f t="shared" si="320"/>
        <v/>
      </c>
      <c r="CV229" s="729" t="str">
        <f t="shared" si="321"/>
        <v/>
      </c>
      <c r="CW229" s="16" t="str">
        <f t="shared" si="322"/>
        <v/>
      </c>
      <c r="CX229" s="16" t="str">
        <f t="shared" si="323"/>
        <v/>
      </c>
      <c r="CY229" s="16" t="str">
        <f t="shared" si="324"/>
        <v/>
      </c>
      <c r="CZ229" s="650">
        <f t="shared" si="325"/>
        <v>0</v>
      </c>
      <c r="DB229" s="652"/>
      <c r="DC229" s="655">
        <f t="shared" si="273"/>
        <v>0</v>
      </c>
      <c r="DD229" s="654" t="str">
        <f t="shared" si="274"/>
        <v/>
      </c>
      <c r="DE229" s="650">
        <f t="shared" si="275"/>
        <v>0</v>
      </c>
      <c r="EG229" s="16">
        <f>IFERROR(VLOOKUP(B229,'SUBCATS INTERNAL USE'!A:D,3,0),10000)</f>
        <v>10000</v>
      </c>
      <c r="EH229" s="16">
        <f t="shared" si="276"/>
        <v>10000</v>
      </c>
      <c r="EI229" s="16">
        <f t="shared" si="277"/>
        <v>1</v>
      </c>
      <c r="EJ229" s="16">
        <f t="shared" si="327"/>
        <v>19</v>
      </c>
      <c r="EK229" s="16">
        <f>IFERROR(VLOOKUP(B229,'SUBCATS INTERNAL USE'!G:I,3,0), 10000)</f>
        <v>10000</v>
      </c>
      <c r="EN229" s="163">
        <f t="shared" si="278"/>
        <v>1</v>
      </c>
      <c r="EO229" s="163">
        <f t="shared" si="279"/>
        <v>1</v>
      </c>
      <c r="EP229" s="163">
        <f t="shared" si="280"/>
        <v>1</v>
      </c>
      <c r="EQ229" s="163">
        <f t="shared" si="281"/>
        <v>1</v>
      </c>
      <c r="ER229" s="163">
        <f t="shared" si="282"/>
        <v>1</v>
      </c>
      <c r="ES229" s="163">
        <f t="shared" si="283"/>
        <v>1</v>
      </c>
      <c r="ET229" s="163">
        <f t="shared" si="284"/>
        <v>1</v>
      </c>
      <c r="EU229" s="163">
        <f t="shared" si="285"/>
        <v>1</v>
      </c>
      <c r="EV229" s="163">
        <f t="shared" si="286"/>
        <v>0</v>
      </c>
      <c r="EW229" s="163">
        <f t="shared" si="287"/>
        <v>1</v>
      </c>
      <c r="EX229" s="163">
        <f t="shared" si="288"/>
        <v>1</v>
      </c>
      <c r="EY229" s="163">
        <f t="shared" si="289"/>
        <v>1</v>
      </c>
      <c r="EZ229" s="163">
        <f t="shared" si="290"/>
        <v>1</v>
      </c>
      <c r="FA229" s="163">
        <f t="shared" si="291"/>
        <v>1</v>
      </c>
      <c r="FB229" s="163">
        <f t="shared" si="292"/>
        <v>1</v>
      </c>
      <c r="FC229" s="163">
        <f t="shared" si="293"/>
        <v>14</v>
      </c>
      <c r="FD229" s="163">
        <f t="shared" si="294"/>
        <v>0</v>
      </c>
      <c r="FF229" s="16">
        <f t="shared" si="326"/>
        <v>0</v>
      </c>
      <c r="FG229" s="16" t="str">
        <f t="shared" si="332"/>
        <v>1</v>
      </c>
    </row>
    <row r="230" spans="1:163" s="52" customFormat="1" ht="11.25" customHeight="1">
      <c r="A230" s="1040">
        <v>216</v>
      </c>
      <c r="B230" s="490"/>
      <c r="C230" s="490" t="str">
        <f t="shared" si="261"/>
        <v/>
      </c>
      <c r="D230" s="490"/>
      <c r="E230" s="1040"/>
      <c r="F230" s="255"/>
      <c r="G230" s="1038"/>
      <c r="H230" s="1038"/>
      <c r="I230" s="1323"/>
      <c r="J230" s="24"/>
      <c r="K230" s="24"/>
      <c r="L230" s="24"/>
      <c r="M230" s="24"/>
      <c r="N230" s="24"/>
      <c r="O230" s="24"/>
      <c r="P230" s="101" t="str">
        <f t="shared" si="262"/>
        <v>MP</v>
      </c>
      <c r="Q230" s="493" t="str">
        <f t="shared" si="335"/>
        <v/>
      </c>
      <c r="R230" s="101"/>
      <c r="S230" s="257" t="e">
        <f t="shared" si="256"/>
        <v>#DIV/0!</v>
      </c>
      <c r="T230" s="1503">
        <f t="shared" si="333"/>
        <v>0</v>
      </c>
      <c r="U230" s="1477"/>
      <c r="V230" s="258"/>
      <c r="W230" s="102"/>
      <c r="X230" s="400">
        <f t="shared" si="295"/>
        <v>0</v>
      </c>
      <c r="Y230" s="913"/>
      <c r="Z230" s="299">
        <f t="shared" si="257"/>
        <v>0</v>
      </c>
      <c r="AA230" s="259">
        <f>ROUND(IFERROR(SUM($AI$6/$AI$7*Q230/O230)+('Inbound Freight New'!$A$3*CZ230/R230),0),2)</f>
        <v>0</v>
      </c>
      <c r="AB230" s="260">
        <f t="shared" si="263"/>
        <v>0</v>
      </c>
      <c r="AC230" s="259">
        <f t="shared" si="296"/>
        <v>0</v>
      </c>
      <c r="AD230" s="261"/>
      <c r="AE230" s="260">
        <f t="shared" si="264"/>
        <v>0</v>
      </c>
      <c r="AF230" s="262">
        <f t="shared" si="297"/>
        <v>0</v>
      </c>
      <c r="AG230" s="263">
        <f t="shared" si="265"/>
        <v>0</v>
      </c>
      <c r="AH230" s="316">
        <f t="shared" si="298"/>
        <v>0.02</v>
      </c>
      <c r="AI230" s="262">
        <f t="shared" si="299"/>
        <v>0</v>
      </c>
      <c r="AJ230" s="703">
        <f t="shared" si="300"/>
        <v>0</v>
      </c>
      <c r="AK230" s="1302">
        <f t="shared" si="301"/>
        <v>0</v>
      </c>
      <c r="AL230" s="703">
        <f t="shared" si="302"/>
        <v>0.02</v>
      </c>
      <c r="AM230" s="262">
        <f t="shared" si="258"/>
        <v>0</v>
      </c>
      <c r="AN230" s="102"/>
      <c r="AO230" s="102"/>
      <c r="AP230" s="264">
        <f t="shared" si="266"/>
        <v>0</v>
      </c>
      <c r="AQ230" s="265">
        <f t="shared" si="259"/>
        <v>0</v>
      </c>
      <c r="AR230" s="266">
        <f t="shared" si="303"/>
        <v>0</v>
      </c>
      <c r="AS230" s="265">
        <f t="shared" si="260"/>
        <v>0</v>
      </c>
      <c r="AT230" s="267">
        <f t="shared" si="267"/>
        <v>0</v>
      </c>
      <c r="AU230" s="268"/>
      <c r="AV230" s="267"/>
      <c r="AW230" s="24"/>
      <c r="AX230" s="24"/>
      <c r="AY230" s="487"/>
      <c r="AZ230" s="270"/>
      <c r="BA230" s="256"/>
      <c r="BB230" s="256"/>
      <c r="BC230" s="256"/>
      <c r="BD230" s="256"/>
      <c r="BE230" s="490"/>
      <c r="BF230" s="490" t="str">
        <f t="shared" si="334"/>
        <v/>
      </c>
      <c r="BG230" s="493" t="str">
        <f t="shared" si="268"/>
        <v/>
      </c>
      <c r="BH230" s="490"/>
      <c r="BI230" s="490"/>
      <c r="BJ230" s="490"/>
      <c r="BK230" s="490"/>
      <c r="BL230" s="490"/>
      <c r="BM230" s="490"/>
      <c r="BN230" s="319"/>
      <c r="BO230" s="319"/>
      <c r="BP230" s="319"/>
      <c r="BQ230" s="319" t="str">
        <f t="shared" si="269"/>
        <v/>
      </c>
      <c r="BR230" s="439" t="str">
        <f t="shared" si="304"/>
        <v/>
      </c>
      <c r="BS230" s="439" t="str">
        <f t="shared" si="305"/>
        <v/>
      </c>
      <c r="BT230" s="439" t="str">
        <f t="shared" si="306"/>
        <v/>
      </c>
      <c r="BU230" s="440" t="str">
        <f t="shared" si="328"/>
        <v/>
      </c>
      <c r="BV230" s="440" t="str">
        <f t="shared" si="329"/>
        <v/>
      </c>
      <c r="BW230" s="440" t="str">
        <f t="shared" si="330"/>
        <v/>
      </c>
      <c r="BX230" s="440" t="str">
        <f t="shared" si="331"/>
        <v/>
      </c>
      <c r="BY230" s="440" t="str">
        <f t="shared" si="270"/>
        <v/>
      </c>
      <c r="BZ230" s="440" t="str">
        <f t="shared" si="271"/>
        <v/>
      </c>
      <c r="CA230" s="440" t="str">
        <f t="shared" si="272"/>
        <v/>
      </c>
      <c r="CB230" s="663" t="str">
        <f t="shared" si="307"/>
        <v/>
      </c>
      <c r="CC230" s="663" t="str">
        <f t="shared" si="308"/>
        <v/>
      </c>
      <c r="CD230" s="663" t="str">
        <f t="shared" si="309"/>
        <v/>
      </c>
      <c r="CE230" s="663" t="str">
        <f t="shared" si="310"/>
        <v/>
      </c>
      <c r="CF230" s="663" t="str">
        <f t="shared" si="311"/>
        <v/>
      </c>
      <c r="CG230" s="439" t="str">
        <f t="shared" si="312"/>
        <v/>
      </c>
      <c r="CH230" s="440"/>
      <c r="CI230" s="440"/>
      <c r="CJ230" s="440"/>
      <c r="CK230" s="440"/>
      <c r="CL230" s="440"/>
      <c r="CM230" s="440"/>
      <c r="CN230" s="729" t="str">
        <f t="shared" si="313"/>
        <v/>
      </c>
      <c r="CO230" s="729" t="str">
        <f t="shared" si="314"/>
        <v/>
      </c>
      <c r="CP230" s="729" t="str">
        <f t="shared" si="315"/>
        <v/>
      </c>
      <c r="CQ230" s="729" t="str">
        <f t="shared" si="316"/>
        <v/>
      </c>
      <c r="CR230" s="729" t="str">
        <f t="shared" si="317"/>
        <v/>
      </c>
      <c r="CS230" s="729" t="str">
        <f t="shared" si="318"/>
        <v/>
      </c>
      <c r="CT230" s="729" t="str">
        <f t="shared" si="319"/>
        <v/>
      </c>
      <c r="CU230" s="729" t="str">
        <f t="shared" si="320"/>
        <v/>
      </c>
      <c r="CV230" s="729" t="str">
        <f t="shared" si="321"/>
        <v/>
      </c>
      <c r="CW230" s="16" t="str">
        <f t="shared" si="322"/>
        <v/>
      </c>
      <c r="CX230" s="16" t="str">
        <f t="shared" si="323"/>
        <v/>
      </c>
      <c r="CY230" s="16" t="str">
        <f t="shared" si="324"/>
        <v/>
      </c>
      <c r="CZ230" s="650">
        <f t="shared" si="325"/>
        <v>0</v>
      </c>
      <c r="DB230" s="652"/>
      <c r="DC230" s="655">
        <f t="shared" si="273"/>
        <v>0</v>
      </c>
      <c r="DD230" s="654" t="str">
        <f t="shared" si="274"/>
        <v/>
      </c>
      <c r="DE230" s="650">
        <f t="shared" si="275"/>
        <v>0</v>
      </c>
      <c r="EG230" s="16">
        <f>IFERROR(VLOOKUP(B230,'SUBCATS INTERNAL USE'!A:D,3,0),10000)</f>
        <v>10000</v>
      </c>
      <c r="EH230" s="16">
        <f t="shared" si="276"/>
        <v>10000</v>
      </c>
      <c r="EI230" s="16">
        <f t="shared" si="277"/>
        <v>1</v>
      </c>
      <c r="EJ230" s="16">
        <f t="shared" si="327"/>
        <v>19</v>
      </c>
      <c r="EK230" s="16">
        <f>IFERROR(VLOOKUP(B230,'SUBCATS INTERNAL USE'!G:I,3,0), 10000)</f>
        <v>10000</v>
      </c>
      <c r="EN230" s="163">
        <f t="shared" si="278"/>
        <v>1</v>
      </c>
      <c r="EO230" s="163">
        <f t="shared" si="279"/>
        <v>1</v>
      </c>
      <c r="EP230" s="163">
        <f t="shared" si="280"/>
        <v>1</v>
      </c>
      <c r="EQ230" s="163">
        <f t="shared" si="281"/>
        <v>1</v>
      </c>
      <c r="ER230" s="163">
        <f t="shared" si="282"/>
        <v>1</v>
      </c>
      <c r="ES230" s="163">
        <f t="shared" si="283"/>
        <v>1</v>
      </c>
      <c r="ET230" s="163">
        <f t="shared" si="284"/>
        <v>1</v>
      </c>
      <c r="EU230" s="163">
        <f t="shared" si="285"/>
        <v>1</v>
      </c>
      <c r="EV230" s="163">
        <f t="shared" si="286"/>
        <v>0</v>
      </c>
      <c r="EW230" s="163">
        <f t="shared" si="287"/>
        <v>1</v>
      </c>
      <c r="EX230" s="163">
        <f t="shared" si="288"/>
        <v>1</v>
      </c>
      <c r="EY230" s="163">
        <f t="shared" si="289"/>
        <v>1</v>
      </c>
      <c r="EZ230" s="163">
        <f t="shared" si="290"/>
        <v>1</v>
      </c>
      <c r="FA230" s="163">
        <f t="shared" si="291"/>
        <v>1</v>
      </c>
      <c r="FB230" s="163">
        <f t="shared" si="292"/>
        <v>1</v>
      </c>
      <c r="FC230" s="163">
        <f t="shared" si="293"/>
        <v>14</v>
      </c>
      <c r="FD230" s="163">
        <f t="shared" si="294"/>
        <v>0</v>
      </c>
      <c r="FF230" s="16">
        <f t="shared" si="326"/>
        <v>0</v>
      </c>
      <c r="FG230" s="16" t="str">
        <f t="shared" si="332"/>
        <v>1</v>
      </c>
    </row>
    <row r="231" spans="1:163" s="52" customFormat="1" ht="11.25" customHeight="1">
      <c r="A231" s="1040">
        <v>217</v>
      </c>
      <c r="B231" s="490"/>
      <c r="C231" s="490" t="str">
        <f t="shared" si="261"/>
        <v/>
      </c>
      <c r="D231" s="490"/>
      <c r="E231" s="1040"/>
      <c r="F231" s="255"/>
      <c r="G231" s="1038"/>
      <c r="H231" s="1038"/>
      <c r="I231" s="1323"/>
      <c r="J231" s="24"/>
      <c r="K231" s="24"/>
      <c r="L231" s="24"/>
      <c r="M231" s="24"/>
      <c r="N231" s="24"/>
      <c r="O231" s="24"/>
      <c r="P231" s="101" t="str">
        <f t="shared" si="262"/>
        <v>MP</v>
      </c>
      <c r="Q231" s="493" t="str">
        <f t="shared" si="335"/>
        <v/>
      </c>
      <c r="R231" s="101"/>
      <c r="S231" s="257" t="e">
        <f t="shared" si="256"/>
        <v>#DIV/0!</v>
      </c>
      <c r="T231" s="1503">
        <f t="shared" si="333"/>
        <v>0</v>
      </c>
      <c r="U231" s="1477"/>
      <c r="V231" s="258"/>
      <c r="W231" s="102"/>
      <c r="X231" s="400">
        <f t="shared" si="295"/>
        <v>0</v>
      </c>
      <c r="Y231" s="913"/>
      <c r="Z231" s="299">
        <f t="shared" si="257"/>
        <v>0</v>
      </c>
      <c r="AA231" s="259">
        <f>ROUND(IFERROR(SUM($AI$6/$AI$7*Q231/O231)+('Inbound Freight New'!$A$3*CZ231/R231),0),2)</f>
        <v>0</v>
      </c>
      <c r="AB231" s="260">
        <f t="shared" si="263"/>
        <v>0</v>
      </c>
      <c r="AC231" s="259">
        <f t="shared" si="296"/>
        <v>0</v>
      </c>
      <c r="AD231" s="261"/>
      <c r="AE231" s="260">
        <f t="shared" si="264"/>
        <v>0</v>
      </c>
      <c r="AF231" s="262">
        <f t="shared" si="297"/>
        <v>0</v>
      </c>
      <c r="AG231" s="263">
        <f t="shared" si="265"/>
        <v>0</v>
      </c>
      <c r="AH231" s="316">
        <f t="shared" si="298"/>
        <v>0.02</v>
      </c>
      <c r="AI231" s="262">
        <f t="shared" si="299"/>
        <v>0</v>
      </c>
      <c r="AJ231" s="703">
        <f t="shared" si="300"/>
        <v>0</v>
      </c>
      <c r="AK231" s="1302">
        <f t="shared" si="301"/>
        <v>0</v>
      </c>
      <c r="AL231" s="703">
        <f t="shared" si="302"/>
        <v>0.02</v>
      </c>
      <c r="AM231" s="262">
        <f t="shared" si="258"/>
        <v>0</v>
      </c>
      <c r="AN231" s="102"/>
      <c r="AO231" s="102"/>
      <c r="AP231" s="264">
        <f t="shared" si="266"/>
        <v>0</v>
      </c>
      <c r="AQ231" s="265">
        <f t="shared" si="259"/>
        <v>0</v>
      </c>
      <c r="AR231" s="266">
        <f t="shared" si="303"/>
        <v>0</v>
      </c>
      <c r="AS231" s="265">
        <f t="shared" si="260"/>
        <v>0</v>
      </c>
      <c r="AT231" s="267">
        <f t="shared" si="267"/>
        <v>0</v>
      </c>
      <c r="AU231" s="268"/>
      <c r="AV231" s="267"/>
      <c r="AW231" s="24"/>
      <c r="AX231" s="24"/>
      <c r="AY231" s="487"/>
      <c r="AZ231" s="270"/>
      <c r="BA231" s="256"/>
      <c r="BB231" s="256"/>
      <c r="BC231" s="256"/>
      <c r="BD231" s="256"/>
      <c r="BE231" s="490"/>
      <c r="BF231" s="490" t="str">
        <f t="shared" si="334"/>
        <v/>
      </c>
      <c r="BG231" s="493" t="str">
        <f t="shared" si="268"/>
        <v/>
      </c>
      <c r="BH231" s="490"/>
      <c r="BI231" s="490"/>
      <c r="BJ231" s="490"/>
      <c r="BK231" s="490"/>
      <c r="BL231" s="490"/>
      <c r="BM231" s="490"/>
      <c r="BN231" s="319"/>
      <c r="BO231" s="319"/>
      <c r="BP231" s="319"/>
      <c r="BQ231" s="319" t="str">
        <f t="shared" si="269"/>
        <v/>
      </c>
      <c r="BR231" s="439" t="str">
        <f t="shared" si="304"/>
        <v/>
      </c>
      <c r="BS231" s="439" t="str">
        <f t="shared" si="305"/>
        <v/>
      </c>
      <c r="BT231" s="439" t="str">
        <f t="shared" si="306"/>
        <v/>
      </c>
      <c r="BU231" s="440" t="str">
        <f t="shared" si="328"/>
        <v/>
      </c>
      <c r="BV231" s="440" t="str">
        <f t="shared" si="329"/>
        <v/>
      </c>
      <c r="BW231" s="440" t="str">
        <f t="shared" si="330"/>
        <v/>
      </c>
      <c r="BX231" s="440" t="str">
        <f t="shared" si="331"/>
        <v/>
      </c>
      <c r="BY231" s="440" t="str">
        <f t="shared" si="270"/>
        <v/>
      </c>
      <c r="BZ231" s="440" t="str">
        <f t="shared" si="271"/>
        <v/>
      </c>
      <c r="CA231" s="440" t="str">
        <f t="shared" si="272"/>
        <v/>
      </c>
      <c r="CB231" s="663" t="str">
        <f t="shared" si="307"/>
        <v/>
      </c>
      <c r="CC231" s="663" t="str">
        <f t="shared" si="308"/>
        <v/>
      </c>
      <c r="CD231" s="663" t="str">
        <f t="shared" si="309"/>
        <v/>
      </c>
      <c r="CE231" s="663" t="str">
        <f t="shared" si="310"/>
        <v/>
      </c>
      <c r="CF231" s="663" t="str">
        <f t="shared" si="311"/>
        <v/>
      </c>
      <c r="CG231" s="439" t="str">
        <f t="shared" si="312"/>
        <v/>
      </c>
      <c r="CH231" s="440"/>
      <c r="CI231" s="440"/>
      <c r="CJ231" s="440"/>
      <c r="CK231" s="440"/>
      <c r="CL231" s="440"/>
      <c r="CM231" s="440"/>
      <c r="CN231" s="729" t="str">
        <f t="shared" si="313"/>
        <v/>
      </c>
      <c r="CO231" s="729" t="str">
        <f t="shared" si="314"/>
        <v/>
      </c>
      <c r="CP231" s="729" t="str">
        <f t="shared" si="315"/>
        <v/>
      </c>
      <c r="CQ231" s="729" t="str">
        <f t="shared" si="316"/>
        <v/>
      </c>
      <c r="CR231" s="729" t="str">
        <f t="shared" si="317"/>
        <v/>
      </c>
      <c r="CS231" s="729" t="str">
        <f t="shared" si="318"/>
        <v/>
      </c>
      <c r="CT231" s="729" t="str">
        <f t="shared" si="319"/>
        <v/>
      </c>
      <c r="CU231" s="729" t="str">
        <f t="shared" si="320"/>
        <v/>
      </c>
      <c r="CV231" s="729" t="str">
        <f t="shared" si="321"/>
        <v/>
      </c>
      <c r="CW231" s="16" t="str">
        <f t="shared" si="322"/>
        <v/>
      </c>
      <c r="CX231" s="16" t="str">
        <f t="shared" si="323"/>
        <v/>
      </c>
      <c r="CY231" s="16" t="str">
        <f t="shared" si="324"/>
        <v/>
      </c>
      <c r="CZ231" s="650">
        <f t="shared" si="325"/>
        <v>0</v>
      </c>
      <c r="DB231" s="652"/>
      <c r="DC231" s="655">
        <f t="shared" si="273"/>
        <v>0</v>
      </c>
      <c r="DD231" s="654" t="str">
        <f t="shared" si="274"/>
        <v/>
      </c>
      <c r="DE231" s="650">
        <f t="shared" si="275"/>
        <v>0</v>
      </c>
      <c r="EG231" s="16">
        <f>IFERROR(VLOOKUP(B231,'SUBCATS INTERNAL USE'!A:D,3,0),10000)</f>
        <v>10000</v>
      </c>
      <c r="EH231" s="16">
        <f t="shared" si="276"/>
        <v>10000</v>
      </c>
      <c r="EI231" s="16">
        <f t="shared" si="277"/>
        <v>1</v>
      </c>
      <c r="EJ231" s="16">
        <f t="shared" si="327"/>
        <v>19</v>
      </c>
      <c r="EK231" s="16">
        <f>IFERROR(VLOOKUP(B231,'SUBCATS INTERNAL USE'!G:I,3,0), 10000)</f>
        <v>10000</v>
      </c>
      <c r="EN231" s="163">
        <f t="shared" si="278"/>
        <v>1</v>
      </c>
      <c r="EO231" s="163">
        <f t="shared" si="279"/>
        <v>1</v>
      </c>
      <c r="EP231" s="163">
        <f t="shared" si="280"/>
        <v>1</v>
      </c>
      <c r="EQ231" s="163">
        <f t="shared" si="281"/>
        <v>1</v>
      </c>
      <c r="ER231" s="163">
        <f t="shared" si="282"/>
        <v>1</v>
      </c>
      <c r="ES231" s="163">
        <f t="shared" si="283"/>
        <v>1</v>
      </c>
      <c r="ET231" s="163">
        <f t="shared" si="284"/>
        <v>1</v>
      </c>
      <c r="EU231" s="163">
        <f t="shared" si="285"/>
        <v>1</v>
      </c>
      <c r="EV231" s="163">
        <f t="shared" si="286"/>
        <v>0</v>
      </c>
      <c r="EW231" s="163">
        <f t="shared" si="287"/>
        <v>1</v>
      </c>
      <c r="EX231" s="163">
        <f t="shared" si="288"/>
        <v>1</v>
      </c>
      <c r="EY231" s="163">
        <f t="shared" si="289"/>
        <v>1</v>
      </c>
      <c r="EZ231" s="163">
        <f t="shared" si="290"/>
        <v>1</v>
      </c>
      <c r="FA231" s="163">
        <f t="shared" si="291"/>
        <v>1</v>
      </c>
      <c r="FB231" s="163">
        <f t="shared" si="292"/>
        <v>1</v>
      </c>
      <c r="FC231" s="163">
        <f t="shared" si="293"/>
        <v>14</v>
      </c>
      <c r="FD231" s="163">
        <f t="shared" si="294"/>
        <v>0</v>
      </c>
      <c r="FF231" s="16">
        <f t="shared" si="326"/>
        <v>0</v>
      </c>
      <c r="FG231" s="16" t="str">
        <f t="shared" si="332"/>
        <v>1</v>
      </c>
    </row>
    <row r="232" spans="1:163" s="52" customFormat="1" ht="11.25" customHeight="1">
      <c r="A232" s="1040">
        <v>218</v>
      </c>
      <c r="B232" s="490"/>
      <c r="C232" s="490" t="str">
        <f t="shared" si="261"/>
        <v/>
      </c>
      <c r="D232" s="490"/>
      <c r="E232" s="1040"/>
      <c r="F232" s="255"/>
      <c r="G232" s="1038"/>
      <c r="H232" s="1038"/>
      <c r="I232" s="1323"/>
      <c r="J232" s="24"/>
      <c r="K232" s="24"/>
      <c r="L232" s="24"/>
      <c r="M232" s="24"/>
      <c r="N232" s="24"/>
      <c r="O232" s="24"/>
      <c r="P232" s="101" t="str">
        <f t="shared" si="262"/>
        <v>MP</v>
      </c>
      <c r="Q232" s="493" t="str">
        <f t="shared" si="335"/>
        <v/>
      </c>
      <c r="R232" s="101"/>
      <c r="S232" s="257" t="e">
        <f t="shared" si="256"/>
        <v>#DIV/0!</v>
      </c>
      <c r="T232" s="1503">
        <f t="shared" si="333"/>
        <v>0</v>
      </c>
      <c r="U232" s="1477"/>
      <c r="V232" s="258"/>
      <c r="W232" s="102"/>
      <c r="X232" s="400">
        <f t="shared" si="295"/>
        <v>0</v>
      </c>
      <c r="Y232" s="913"/>
      <c r="Z232" s="299">
        <f t="shared" si="257"/>
        <v>0</v>
      </c>
      <c r="AA232" s="259">
        <f>ROUND(IFERROR(SUM($AI$6/$AI$7*Q232/O232)+('Inbound Freight New'!$A$3*CZ232/R232),0),2)</f>
        <v>0</v>
      </c>
      <c r="AB232" s="260">
        <f t="shared" si="263"/>
        <v>0</v>
      </c>
      <c r="AC232" s="259">
        <f t="shared" si="296"/>
        <v>0</v>
      </c>
      <c r="AD232" s="261"/>
      <c r="AE232" s="260">
        <f t="shared" si="264"/>
        <v>0</v>
      </c>
      <c r="AF232" s="262">
        <f t="shared" si="297"/>
        <v>0</v>
      </c>
      <c r="AG232" s="263">
        <f t="shared" si="265"/>
        <v>0</v>
      </c>
      <c r="AH232" s="316">
        <f t="shared" si="298"/>
        <v>0.02</v>
      </c>
      <c r="AI232" s="262">
        <f t="shared" si="299"/>
        <v>0</v>
      </c>
      <c r="AJ232" s="703">
        <f t="shared" si="300"/>
        <v>0</v>
      </c>
      <c r="AK232" s="1302">
        <f t="shared" si="301"/>
        <v>0</v>
      </c>
      <c r="AL232" s="703">
        <f t="shared" si="302"/>
        <v>0.02</v>
      </c>
      <c r="AM232" s="262">
        <f t="shared" si="258"/>
        <v>0</v>
      </c>
      <c r="AN232" s="102"/>
      <c r="AO232" s="102"/>
      <c r="AP232" s="264">
        <f t="shared" si="266"/>
        <v>0</v>
      </c>
      <c r="AQ232" s="265">
        <f t="shared" si="259"/>
        <v>0</v>
      </c>
      <c r="AR232" s="266">
        <f t="shared" si="303"/>
        <v>0</v>
      </c>
      <c r="AS232" s="265">
        <f t="shared" si="260"/>
        <v>0</v>
      </c>
      <c r="AT232" s="267">
        <f t="shared" si="267"/>
        <v>0</v>
      </c>
      <c r="AU232" s="268"/>
      <c r="AV232" s="267"/>
      <c r="AW232" s="24"/>
      <c r="AX232" s="24"/>
      <c r="AY232" s="487"/>
      <c r="AZ232" s="270"/>
      <c r="BA232" s="256"/>
      <c r="BB232" s="256"/>
      <c r="BC232" s="256"/>
      <c r="BD232" s="256"/>
      <c r="BE232" s="490"/>
      <c r="BF232" s="490" t="str">
        <f t="shared" si="334"/>
        <v/>
      </c>
      <c r="BG232" s="493" t="str">
        <f t="shared" si="268"/>
        <v/>
      </c>
      <c r="BH232" s="490"/>
      <c r="BI232" s="490"/>
      <c r="BJ232" s="490"/>
      <c r="BK232" s="490"/>
      <c r="BL232" s="490"/>
      <c r="BM232" s="490"/>
      <c r="BN232" s="319"/>
      <c r="BO232" s="319"/>
      <c r="BP232" s="319"/>
      <c r="BQ232" s="319" t="str">
        <f t="shared" si="269"/>
        <v/>
      </c>
      <c r="BR232" s="439" t="str">
        <f t="shared" si="304"/>
        <v/>
      </c>
      <c r="BS232" s="439" t="str">
        <f t="shared" si="305"/>
        <v/>
      </c>
      <c r="BT232" s="439" t="str">
        <f t="shared" si="306"/>
        <v/>
      </c>
      <c r="BU232" s="440" t="str">
        <f t="shared" si="328"/>
        <v/>
      </c>
      <c r="BV232" s="440" t="str">
        <f t="shared" si="329"/>
        <v/>
      </c>
      <c r="BW232" s="440" t="str">
        <f t="shared" si="330"/>
        <v/>
      </c>
      <c r="BX232" s="440" t="str">
        <f t="shared" si="331"/>
        <v/>
      </c>
      <c r="BY232" s="440" t="str">
        <f t="shared" si="270"/>
        <v/>
      </c>
      <c r="BZ232" s="440" t="str">
        <f t="shared" si="271"/>
        <v/>
      </c>
      <c r="CA232" s="440" t="str">
        <f t="shared" si="272"/>
        <v/>
      </c>
      <c r="CB232" s="663" t="str">
        <f t="shared" si="307"/>
        <v/>
      </c>
      <c r="CC232" s="663" t="str">
        <f t="shared" si="308"/>
        <v/>
      </c>
      <c r="CD232" s="663" t="str">
        <f t="shared" si="309"/>
        <v/>
      </c>
      <c r="CE232" s="663" t="str">
        <f t="shared" si="310"/>
        <v/>
      </c>
      <c r="CF232" s="663" t="str">
        <f t="shared" si="311"/>
        <v/>
      </c>
      <c r="CG232" s="439" t="str">
        <f t="shared" si="312"/>
        <v/>
      </c>
      <c r="CH232" s="440"/>
      <c r="CI232" s="440"/>
      <c r="CJ232" s="440"/>
      <c r="CK232" s="440"/>
      <c r="CL232" s="440"/>
      <c r="CM232" s="440"/>
      <c r="CN232" s="729" t="str">
        <f t="shared" si="313"/>
        <v/>
      </c>
      <c r="CO232" s="729" t="str">
        <f t="shared" si="314"/>
        <v/>
      </c>
      <c r="CP232" s="729" t="str">
        <f t="shared" si="315"/>
        <v/>
      </c>
      <c r="CQ232" s="729" t="str">
        <f t="shared" si="316"/>
        <v/>
      </c>
      <c r="CR232" s="729" t="str">
        <f t="shared" si="317"/>
        <v/>
      </c>
      <c r="CS232" s="729" t="str">
        <f t="shared" si="318"/>
        <v/>
      </c>
      <c r="CT232" s="729" t="str">
        <f t="shared" si="319"/>
        <v/>
      </c>
      <c r="CU232" s="729" t="str">
        <f t="shared" si="320"/>
        <v/>
      </c>
      <c r="CV232" s="729" t="str">
        <f t="shared" si="321"/>
        <v/>
      </c>
      <c r="CW232" s="16" t="str">
        <f t="shared" si="322"/>
        <v/>
      </c>
      <c r="CX232" s="16" t="str">
        <f t="shared" si="323"/>
        <v/>
      </c>
      <c r="CY232" s="16" t="str">
        <f t="shared" si="324"/>
        <v/>
      </c>
      <c r="CZ232" s="650">
        <f t="shared" si="325"/>
        <v>0</v>
      </c>
      <c r="DB232" s="652"/>
      <c r="DC232" s="655">
        <f t="shared" si="273"/>
        <v>0</v>
      </c>
      <c r="DD232" s="654" t="str">
        <f t="shared" si="274"/>
        <v/>
      </c>
      <c r="DE232" s="650">
        <f t="shared" si="275"/>
        <v>0</v>
      </c>
      <c r="EG232" s="16">
        <f>IFERROR(VLOOKUP(B232,'SUBCATS INTERNAL USE'!A:D,3,0),10000)</f>
        <v>10000</v>
      </c>
      <c r="EH232" s="16">
        <f t="shared" si="276"/>
        <v>10000</v>
      </c>
      <c r="EI232" s="16">
        <f t="shared" si="277"/>
        <v>1</v>
      </c>
      <c r="EJ232" s="16">
        <f t="shared" si="327"/>
        <v>19</v>
      </c>
      <c r="EK232" s="16">
        <f>IFERROR(VLOOKUP(B232,'SUBCATS INTERNAL USE'!G:I,3,0), 10000)</f>
        <v>10000</v>
      </c>
      <c r="EN232" s="163">
        <f t="shared" si="278"/>
        <v>1</v>
      </c>
      <c r="EO232" s="163">
        <f t="shared" si="279"/>
        <v>1</v>
      </c>
      <c r="EP232" s="163">
        <f t="shared" si="280"/>
        <v>1</v>
      </c>
      <c r="EQ232" s="163">
        <f t="shared" si="281"/>
        <v>1</v>
      </c>
      <c r="ER232" s="163">
        <f t="shared" si="282"/>
        <v>1</v>
      </c>
      <c r="ES232" s="163">
        <f t="shared" si="283"/>
        <v>1</v>
      </c>
      <c r="ET232" s="163">
        <f t="shared" si="284"/>
        <v>1</v>
      </c>
      <c r="EU232" s="163">
        <f t="shared" si="285"/>
        <v>1</v>
      </c>
      <c r="EV232" s="163">
        <f t="shared" si="286"/>
        <v>0</v>
      </c>
      <c r="EW232" s="163">
        <f t="shared" si="287"/>
        <v>1</v>
      </c>
      <c r="EX232" s="163">
        <f t="shared" si="288"/>
        <v>1</v>
      </c>
      <c r="EY232" s="163">
        <f t="shared" si="289"/>
        <v>1</v>
      </c>
      <c r="EZ232" s="163">
        <f t="shared" si="290"/>
        <v>1</v>
      </c>
      <c r="FA232" s="163">
        <f t="shared" si="291"/>
        <v>1</v>
      </c>
      <c r="FB232" s="163">
        <f t="shared" si="292"/>
        <v>1</v>
      </c>
      <c r="FC232" s="163">
        <f t="shared" si="293"/>
        <v>14</v>
      </c>
      <c r="FD232" s="163">
        <f t="shared" si="294"/>
        <v>0</v>
      </c>
      <c r="FF232" s="16">
        <f t="shared" si="326"/>
        <v>0</v>
      </c>
      <c r="FG232" s="16" t="str">
        <f t="shared" si="332"/>
        <v>1</v>
      </c>
    </row>
    <row r="233" spans="1:163" s="52" customFormat="1" ht="11.25" customHeight="1">
      <c r="A233" s="1040">
        <v>219</v>
      </c>
      <c r="B233" s="490"/>
      <c r="C233" s="490" t="str">
        <f t="shared" si="261"/>
        <v/>
      </c>
      <c r="D233" s="490"/>
      <c r="E233" s="1040"/>
      <c r="F233" s="255"/>
      <c r="G233" s="1038"/>
      <c r="H233" s="1038"/>
      <c r="I233" s="1323"/>
      <c r="J233" s="24"/>
      <c r="K233" s="24"/>
      <c r="L233" s="24"/>
      <c r="M233" s="24"/>
      <c r="N233" s="24"/>
      <c r="O233" s="24"/>
      <c r="P233" s="101" t="str">
        <f t="shared" si="262"/>
        <v>MP</v>
      </c>
      <c r="Q233" s="493" t="str">
        <f t="shared" si="335"/>
        <v/>
      </c>
      <c r="R233" s="101"/>
      <c r="S233" s="257" t="e">
        <f t="shared" si="256"/>
        <v>#DIV/0!</v>
      </c>
      <c r="T233" s="1503">
        <f t="shared" si="333"/>
        <v>0</v>
      </c>
      <c r="U233" s="1477"/>
      <c r="V233" s="258"/>
      <c r="W233" s="102"/>
      <c r="X233" s="400">
        <f t="shared" si="295"/>
        <v>0</v>
      </c>
      <c r="Y233" s="913"/>
      <c r="Z233" s="299">
        <f t="shared" si="257"/>
        <v>0</v>
      </c>
      <c r="AA233" s="259">
        <f>ROUND(IFERROR(SUM($AI$6/$AI$7*Q233/O233)+('Inbound Freight New'!$A$3*CZ233/R233),0),2)</f>
        <v>0</v>
      </c>
      <c r="AB233" s="260">
        <f t="shared" si="263"/>
        <v>0</v>
      </c>
      <c r="AC233" s="259">
        <f t="shared" si="296"/>
        <v>0</v>
      </c>
      <c r="AD233" s="261"/>
      <c r="AE233" s="260">
        <f t="shared" si="264"/>
        <v>0</v>
      </c>
      <c r="AF233" s="262">
        <f t="shared" si="297"/>
        <v>0</v>
      </c>
      <c r="AG233" s="263">
        <f t="shared" si="265"/>
        <v>0</v>
      </c>
      <c r="AH233" s="316">
        <f t="shared" si="298"/>
        <v>0.02</v>
      </c>
      <c r="AI233" s="262">
        <f t="shared" si="299"/>
        <v>0</v>
      </c>
      <c r="AJ233" s="703">
        <f t="shared" si="300"/>
        <v>0</v>
      </c>
      <c r="AK233" s="1302">
        <f t="shared" si="301"/>
        <v>0</v>
      </c>
      <c r="AL233" s="703">
        <f t="shared" si="302"/>
        <v>0.02</v>
      </c>
      <c r="AM233" s="262">
        <f t="shared" si="258"/>
        <v>0</v>
      </c>
      <c r="AN233" s="102"/>
      <c r="AO233" s="102"/>
      <c r="AP233" s="264">
        <f t="shared" si="266"/>
        <v>0</v>
      </c>
      <c r="AQ233" s="265">
        <f t="shared" si="259"/>
        <v>0</v>
      </c>
      <c r="AR233" s="266">
        <f t="shared" si="303"/>
        <v>0</v>
      </c>
      <c r="AS233" s="265">
        <f t="shared" si="260"/>
        <v>0</v>
      </c>
      <c r="AT233" s="267">
        <f t="shared" si="267"/>
        <v>0</v>
      </c>
      <c r="AU233" s="268"/>
      <c r="AV233" s="267"/>
      <c r="AW233" s="24"/>
      <c r="AX233" s="24"/>
      <c r="AY233" s="487"/>
      <c r="AZ233" s="270"/>
      <c r="BA233" s="256"/>
      <c r="BB233" s="256"/>
      <c r="BC233" s="256"/>
      <c r="BD233" s="256"/>
      <c r="BE233" s="490"/>
      <c r="BF233" s="490" t="str">
        <f t="shared" si="334"/>
        <v/>
      </c>
      <c r="BG233" s="493" t="str">
        <f t="shared" si="268"/>
        <v/>
      </c>
      <c r="BH233" s="490"/>
      <c r="BI233" s="490"/>
      <c r="BJ233" s="490"/>
      <c r="BK233" s="490"/>
      <c r="BL233" s="490"/>
      <c r="BM233" s="490"/>
      <c r="BN233" s="319"/>
      <c r="BO233" s="319"/>
      <c r="BP233" s="319"/>
      <c r="BQ233" s="319" t="str">
        <f t="shared" si="269"/>
        <v/>
      </c>
      <c r="BR233" s="439" t="str">
        <f t="shared" si="304"/>
        <v/>
      </c>
      <c r="BS233" s="439" t="str">
        <f t="shared" si="305"/>
        <v/>
      </c>
      <c r="BT233" s="439" t="str">
        <f t="shared" si="306"/>
        <v/>
      </c>
      <c r="BU233" s="440" t="str">
        <f t="shared" si="328"/>
        <v/>
      </c>
      <c r="BV233" s="440" t="str">
        <f t="shared" si="329"/>
        <v/>
      </c>
      <c r="BW233" s="440" t="str">
        <f t="shared" si="330"/>
        <v/>
      </c>
      <c r="BX233" s="440" t="str">
        <f t="shared" si="331"/>
        <v/>
      </c>
      <c r="BY233" s="440" t="str">
        <f t="shared" si="270"/>
        <v/>
      </c>
      <c r="BZ233" s="440" t="str">
        <f t="shared" si="271"/>
        <v/>
      </c>
      <c r="CA233" s="440" t="str">
        <f t="shared" si="272"/>
        <v/>
      </c>
      <c r="CB233" s="663" t="str">
        <f t="shared" si="307"/>
        <v/>
      </c>
      <c r="CC233" s="663" t="str">
        <f t="shared" si="308"/>
        <v/>
      </c>
      <c r="CD233" s="663" t="str">
        <f t="shared" si="309"/>
        <v/>
      </c>
      <c r="CE233" s="663" t="str">
        <f t="shared" si="310"/>
        <v/>
      </c>
      <c r="CF233" s="663" t="str">
        <f t="shared" si="311"/>
        <v/>
      </c>
      <c r="CG233" s="439" t="str">
        <f t="shared" si="312"/>
        <v/>
      </c>
      <c r="CH233" s="440"/>
      <c r="CI233" s="440"/>
      <c r="CJ233" s="440"/>
      <c r="CK233" s="440"/>
      <c r="CL233" s="440"/>
      <c r="CM233" s="440"/>
      <c r="CN233" s="729" t="str">
        <f t="shared" si="313"/>
        <v/>
      </c>
      <c r="CO233" s="729" t="str">
        <f t="shared" si="314"/>
        <v/>
      </c>
      <c r="CP233" s="729" t="str">
        <f t="shared" si="315"/>
        <v/>
      </c>
      <c r="CQ233" s="729" t="str">
        <f t="shared" si="316"/>
        <v/>
      </c>
      <c r="CR233" s="729" t="str">
        <f t="shared" si="317"/>
        <v/>
      </c>
      <c r="CS233" s="729" t="str">
        <f t="shared" si="318"/>
        <v/>
      </c>
      <c r="CT233" s="729" t="str">
        <f t="shared" si="319"/>
        <v/>
      </c>
      <c r="CU233" s="729" t="str">
        <f t="shared" si="320"/>
        <v/>
      </c>
      <c r="CV233" s="729" t="str">
        <f t="shared" si="321"/>
        <v/>
      </c>
      <c r="CW233" s="16" t="str">
        <f t="shared" si="322"/>
        <v/>
      </c>
      <c r="CX233" s="16" t="str">
        <f t="shared" si="323"/>
        <v/>
      </c>
      <c r="CY233" s="16" t="str">
        <f t="shared" si="324"/>
        <v/>
      </c>
      <c r="CZ233" s="650">
        <f t="shared" si="325"/>
        <v>0</v>
      </c>
      <c r="DB233" s="652"/>
      <c r="DC233" s="655">
        <f t="shared" si="273"/>
        <v>0</v>
      </c>
      <c r="DD233" s="654" t="str">
        <f t="shared" si="274"/>
        <v/>
      </c>
      <c r="DE233" s="650">
        <f t="shared" si="275"/>
        <v>0</v>
      </c>
      <c r="EG233" s="16">
        <f>IFERROR(VLOOKUP(B233,'SUBCATS INTERNAL USE'!A:D,3,0),10000)</f>
        <v>10000</v>
      </c>
      <c r="EH233" s="16">
        <f t="shared" si="276"/>
        <v>10000</v>
      </c>
      <c r="EI233" s="16">
        <f t="shared" si="277"/>
        <v>1</v>
      </c>
      <c r="EJ233" s="16">
        <f t="shared" si="327"/>
        <v>19</v>
      </c>
      <c r="EK233" s="16">
        <f>IFERROR(VLOOKUP(B233,'SUBCATS INTERNAL USE'!G:I,3,0), 10000)</f>
        <v>10000</v>
      </c>
      <c r="EN233" s="163">
        <f t="shared" si="278"/>
        <v>1</v>
      </c>
      <c r="EO233" s="163">
        <f t="shared" si="279"/>
        <v>1</v>
      </c>
      <c r="EP233" s="163">
        <f t="shared" si="280"/>
        <v>1</v>
      </c>
      <c r="EQ233" s="163">
        <f t="shared" si="281"/>
        <v>1</v>
      </c>
      <c r="ER233" s="163">
        <f t="shared" si="282"/>
        <v>1</v>
      </c>
      <c r="ES233" s="163">
        <f t="shared" si="283"/>
        <v>1</v>
      </c>
      <c r="ET233" s="163">
        <f t="shared" si="284"/>
        <v>1</v>
      </c>
      <c r="EU233" s="163">
        <f t="shared" si="285"/>
        <v>1</v>
      </c>
      <c r="EV233" s="163">
        <f t="shared" si="286"/>
        <v>0</v>
      </c>
      <c r="EW233" s="163">
        <f t="shared" si="287"/>
        <v>1</v>
      </c>
      <c r="EX233" s="163">
        <f t="shared" si="288"/>
        <v>1</v>
      </c>
      <c r="EY233" s="163">
        <f t="shared" si="289"/>
        <v>1</v>
      </c>
      <c r="EZ233" s="163">
        <f t="shared" si="290"/>
        <v>1</v>
      </c>
      <c r="FA233" s="163">
        <f t="shared" si="291"/>
        <v>1</v>
      </c>
      <c r="FB233" s="163">
        <f t="shared" si="292"/>
        <v>1</v>
      </c>
      <c r="FC233" s="163">
        <f t="shared" si="293"/>
        <v>14</v>
      </c>
      <c r="FD233" s="163">
        <f t="shared" si="294"/>
        <v>0</v>
      </c>
      <c r="FF233" s="16">
        <f t="shared" si="326"/>
        <v>0</v>
      </c>
      <c r="FG233" s="16" t="str">
        <f t="shared" si="332"/>
        <v>1</v>
      </c>
    </row>
    <row r="234" spans="1:163" s="52" customFormat="1" ht="11.25" customHeight="1">
      <c r="A234" s="1040">
        <v>220</v>
      </c>
      <c r="B234" s="490"/>
      <c r="C234" s="490" t="str">
        <f t="shared" si="261"/>
        <v/>
      </c>
      <c r="D234" s="490"/>
      <c r="E234" s="1040"/>
      <c r="F234" s="255"/>
      <c r="G234" s="1038"/>
      <c r="H234" s="1038"/>
      <c r="I234" s="1323"/>
      <c r="J234" s="24"/>
      <c r="K234" s="24"/>
      <c r="L234" s="24"/>
      <c r="M234" s="24"/>
      <c r="N234" s="24"/>
      <c r="O234" s="24"/>
      <c r="P234" s="101" t="str">
        <f t="shared" si="262"/>
        <v>MP</v>
      </c>
      <c r="Q234" s="493" t="str">
        <f t="shared" si="335"/>
        <v/>
      </c>
      <c r="R234" s="101"/>
      <c r="S234" s="257" t="e">
        <f t="shared" si="256"/>
        <v>#DIV/0!</v>
      </c>
      <c r="T234" s="1503">
        <f t="shared" si="333"/>
        <v>0</v>
      </c>
      <c r="U234" s="1477"/>
      <c r="V234" s="258"/>
      <c r="W234" s="102"/>
      <c r="X234" s="400">
        <f t="shared" si="295"/>
        <v>0</v>
      </c>
      <c r="Y234" s="913"/>
      <c r="Z234" s="299">
        <f t="shared" si="257"/>
        <v>0</v>
      </c>
      <c r="AA234" s="259">
        <f>ROUND(IFERROR(SUM($AI$6/$AI$7*Q234/O234)+('Inbound Freight New'!$A$3*CZ234/R234),0),2)</f>
        <v>0</v>
      </c>
      <c r="AB234" s="260">
        <f t="shared" si="263"/>
        <v>0</v>
      </c>
      <c r="AC234" s="259">
        <f t="shared" si="296"/>
        <v>0</v>
      </c>
      <c r="AD234" s="261"/>
      <c r="AE234" s="260">
        <f t="shared" si="264"/>
        <v>0</v>
      </c>
      <c r="AF234" s="262">
        <f t="shared" si="297"/>
        <v>0</v>
      </c>
      <c r="AG234" s="263">
        <f t="shared" si="265"/>
        <v>0</v>
      </c>
      <c r="AH234" s="316">
        <f t="shared" si="298"/>
        <v>0.02</v>
      </c>
      <c r="AI234" s="262">
        <f t="shared" si="299"/>
        <v>0</v>
      </c>
      <c r="AJ234" s="703">
        <f t="shared" si="300"/>
        <v>0</v>
      </c>
      <c r="AK234" s="1302">
        <f t="shared" si="301"/>
        <v>0</v>
      </c>
      <c r="AL234" s="703">
        <f t="shared" si="302"/>
        <v>0.02</v>
      </c>
      <c r="AM234" s="262">
        <f t="shared" si="258"/>
        <v>0</v>
      </c>
      <c r="AN234" s="102"/>
      <c r="AO234" s="102"/>
      <c r="AP234" s="264">
        <f t="shared" si="266"/>
        <v>0</v>
      </c>
      <c r="AQ234" s="265">
        <f t="shared" si="259"/>
        <v>0</v>
      </c>
      <c r="AR234" s="266">
        <f t="shared" si="303"/>
        <v>0</v>
      </c>
      <c r="AS234" s="265">
        <f t="shared" si="260"/>
        <v>0</v>
      </c>
      <c r="AT234" s="267">
        <f t="shared" si="267"/>
        <v>0</v>
      </c>
      <c r="AU234" s="268"/>
      <c r="AV234" s="267"/>
      <c r="AW234" s="24"/>
      <c r="AX234" s="24"/>
      <c r="AY234" s="487"/>
      <c r="AZ234" s="270"/>
      <c r="BA234" s="256"/>
      <c r="BB234" s="256"/>
      <c r="BC234" s="256"/>
      <c r="BD234" s="256"/>
      <c r="BE234" s="490"/>
      <c r="BF234" s="490" t="str">
        <f t="shared" si="334"/>
        <v/>
      </c>
      <c r="BG234" s="493" t="str">
        <f t="shared" si="268"/>
        <v/>
      </c>
      <c r="BH234" s="490"/>
      <c r="BI234" s="490"/>
      <c r="BJ234" s="490"/>
      <c r="BK234" s="490"/>
      <c r="BL234" s="490"/>
      <c r="BM234" s="490"/>
      <c r="BN234" s="319"/>
      <c r="BO234" s="319"/>
      <c r="BP234" s="319"/>
      <c r="BQ234" s="319" t="str">
        <f t="shared" si="269"/>
        <v/>
      </c>
      <c r="BR234" s="439" t="str">
        <f t="shared" si="304"/>
        <v/>
      </c>
      <c r="BS234" s="439" t="str">
        <f t="shared" si="305"/>
        <v/>
      </c>
      <c r="BT234" s="439" t="str">
        <f t="shared" si="306"/>
        <v/>
      </c>
      <c r="BU234" s="440" t="str">
        <f t="shared" si="328"/>
        <v/>
      </c>
      <c r="BV234" s="440" t="str">
        <f t="shared" si="329"/>
        <v/>
      </c>
      <c r="BW234" s="440" t="str">
        <f t="shared" si="330"/>
        <v/>
      </c>
      <c r="BX234" s="440" t="str">
        <f t="shared" si="331"/>
        <v/>
      </c>
      <c r="BY234" s="440" t="str">
        <f t="shared" si="270"/>
        <v/>
      </c>
      <c r="BZ234" s="440" t="str">
        <f t="shared" si="271"/>
        <v/>
      </c>
      <c r="CA234" s="440" t="str">
        <f t="shared" si="272"/>
        <v/>
      </c>
      <c r="CB234" s="663" t="str">
        <f t="shared" si="307"/>
        <v/>
      </c>
      <c r="CC234" s="663" t="str">
        <f t="shared" si="308"/>
        <v/>
      </c>
      <c r="CD234" s="663" t="str">
        <f t="shared" si="309"/>
        <v/>
      </c>
      <c r="CE234" s="663" t="str">
        <f t="shared" si="310"/>
        <v/>
      </c>
      <c r="CF234" s="663" t="str">
        <f t="shared" si="311"/>
        <v/>
      </c>
      <c r="CG234" s="439" t="str">
        <f t="shared" si="312"/>
        <v/>
      </c>
      <c r="CH234" s="440"/>
      <c r="CI234" s="440"/>
      <c r="CJ234" s="440"/>
      <c r="CK234" s="440"/>
      <c r="CL234" s="440"/>
      <c r="CM234" s="440"/>
      <c r="CN234" s="729" t="str">
        <f t="shared" si="313"/>
        <v/>
      </c>
      <c r="CO234" s="729" t="str">
        <f t="shared" si="314"/>
        <v/>
      </c>
      <c r="CP234" s="729" t="str">
        <f t="shared" si="315"/>
        <v/>
      </c>
      <c r="CQ234" s="729" t="str">
        <f t="shared" si="316"/>
        <v/>
      </c>
      <c r="CR234" s="729" t="str">
        <f t="shared" si="317"/>
        <v/>
      </c>
      <c r="CS234" s="729" t="str">
        <f t="shared" si="318"/>
        <v/>
      </c>
      <c r="CT234" s="729" t="str">
        <f t="shared" si="319"/>
        <v/>
      </c>
      <c r="CU234" s="729" t="str">
        <f t="shared" si="320"/>
        <v/>
      </c>
      <c r="CV234" s="729" t="str">
        <f t="shared" si="321"/>
        <v/>
      </c>
      <c r="CW234" s="16" t="str">
        <f t="shared" si="322"/>
        <v/>
      </c>
      <c r="CX234" s="16" t="str">
        <f t="shared" si="323"/>
        <v/>
      </c>
      <c r="CY234" s="16" t="str">
        <f t="shared" si="324"/>
        <v/>
      </c>
      <c r="CZ234" s="650">
        <f t="shared" si="325"/>
        <v>0</v>
      </c>
      <c r="DB234" s="652"/>
      <c r="DC234" s="655">
        <f t="shared" si="273"/>
        <v>0</v>
      </c>
      <c r="DD234" s="654" t="str">
        <f t="shared" si="274"/>
        <v/>
      </c>
      <c r="DE234" s="650">
        <f t="shared" si="275"/>
        <v>0</v>
      </c>
      <c r="EG234" s="16">
        <f>IFERROR(VLOOKUP(B234,'SUBCATS INTERNAL USE'!A:D,3,0),10000)</f>
        <v>10000</v>
      </c>
      <c r="EH234" s="16">
        <f t="shared" si="276"/>
        <v>10000</v>
      </c>
      <c r="EI234" s="16">
        <f t="shared" si="277"/>
        <v>1</v>
      </c>
      <c r="EJ234" s="16">
        <f t="shared" si="327"/>
        <v>19</v>
      </c>
      <c r="EK234" s="16">
        <f>IFERROR(VLOOKUP(B234,'SUBCATS INTERNAL USE'!G:I,3,0), 10000)</f>
        <v>10000</v>
      </c>
      <c r="EN234" s="163">
        <f t="shared" si="278"/>
        <v>1</v>
      </c>
      <c r="EO234" s="163">
        <f t="shared" si="279"/>
        <v>1</v>
      </c>
      <c r="EP234" s="163">
        <f t="shared" si="280"/>
        <v>1</v>
      </c>
      <c r="EQ234" s="163">
        <f t="shared" si="281"/>
        <v>1</v>
      </c>
      <c r="ER234" s="163">
        <f t="shared" si="282"/>
        <v>1</v>
      </c>
      <c r="ES234" s="163">
        <f t="shared" si="283"/>
        <v>1</v>
      </c>
      <c r="ET234" s="163">
        <f t="shared" si="284"/>
        <v>1</v>
      </c>
      <c r="EU234" s="163">
        <f t="shared" si="285"/>
        <v>1</v>
      </c>
      <c r="EV234" s="163">
        <f t="shared" si="286"/>
        <v>0</v>
      </c>
      <c r="EW234" s="163">
        <f t="shared" si="287"/>
        <v>1</v>
      </c>
      <c r="EX234" s="163">
        <f t="shared" si="288"/>
        <v>1</v>
      </c>
      <c r="EY234" s="163">
        <f t="shared" si="289"/>
        <v>1</v>
      </c>
      <c r="EZ234" s="163">
        <f t="shared" si="290"/>
        <v>1</v>
      </c>
      <c r="FA234" s="163">
        <f t="shared" si="291"/>
        <v>1</v>
      </c>
      <c r="FB234" s="163">
        <f t="shared" si="292"/>
        <v>1</v>
      </c>
      <c r="FC234" s="163">
        <f t="shared" si="293"/>
        <v>14</v>
      </c>
      <c r="FD234" s="163">
        <f t="shared" si="294"/>
        <v>0</v>
      </c>
      <c r="FF234" s="16">
        <f t="shared" si="326"/>
        <v>0</v>
      </c>
      <c r="FG234" s="16" t="str">
        <f t="shared" si="332"/>
        <v>1</v>
      </c>
    </row>
    <row r="235" spans="1:163" s="52" customFormat="1" ht="11.25" customHeight="1">
      <c r="A235" s="1040">
        <v>221</v>
      </c>
      <c r="B235" s="490"/>
      <c r="C235" s="490" t="str">
        <f t="shared" si="261"/>
        <v/>
      </c>
      <c r="D235" s="490"/>
      <c r="E235" s="1040"/>
      <c r="F235" s="255"/>
      <c r="G235" s="1038"/>
      <c r="H235" s="1038"/>
      <c r="I235" s="1323"/>
      <c r="J235" s="24"/>
      <c r="K235" s="24"/>
      <c r="L235" s="24"/>
      <c r="M235" s="24"/>
      <c r="N235" s="24"/>
      <c r="O235" s="24"/>
      <c r="P235" s="101" t="str">
        <f t="shared" si="262"/>
        <v>MP</v>
      </c>
      <c r="Q235" s="493" t="str">
        <f t="shared" si="335"/>
        <v/>
      </c>
      <c r="R235" s="101"/>
      <c r="S235" s="257" t="e">
        <f t="shared" si="256"/>
        <v>#DIV/0!</v>
      </c>
      <c r="T235" s="1503">
        <f t="shared" si="333"/>
        <v>0</v>
      </c>
      <c r="U235" s="1477"/>
      <c r="V235" s="258"/>
      <c r="W235" s="102"/>
      <c r="X235" s="400">
        <f t="shared" si="295"/>
        <v>0</v>
      </c>
      <c r="Y235" s="913"/>
      <c r="Z235" s="299">
        <f t="shared" si="257"/>
        <v>0</v>
      </c>
      <c r="AA235" s="259">
        <f>ROUND(IFERROR(SUM($AI$6/$AI$7*Q235/O235)+('Inbound Freight New'!$A$3*CZ235/R235),0),2)</f>
        <v>0</v>
      </c>
      <c r="AB235" s="260">
        <f t="shared" si="263"/>
        <v>0</v>
      </c>
      <c r="AC235" s="259">
        <f t="shared" si="296"/>
        <v>0</v>
      </c>
      <c r="AD235" s="261"/>
      <c r="AE235" s="260">
        <f t="shared" si="264"/>
        <v>0</v>
      </c>
      <c r="AF235" s="262">
        <f t="shared" si="297"/>
        <v>0</v>
      </c>
      <c r="AG235" s="263">
        <f t="shared" si="265"/>
        <v>0</v>
      </c>
      <c r="AH235" s="316">
        <f t="shared" si="298"/>
        <v>0.02</v>
      </c>
      <c r="AI235" s="262">
        <f t="shared" si="299"/>
        <v>0</v>
      </c>
      <c r="AJ235" s="703">
        <f t="shared" si="300"/>
        <v>0</v>
      </c>
      <c r="AK235" s="1302">
        <f t="shared" si="301"/>
        <v>0</v>
      </c>
      <c r="AL235" s="703">
        <f t="shared" si="302"/>
        <v>0.02</v>
      </c>
      <c r="AM235" s="262">
        <f t="shared" si="258"/>
        <v>0</v>
      </c>
      <c r="AN235" s="102"/>
      <c r="AO235" s="102"/>
      <c r="AP235" s="264">
        <f t="shared" si="266"/>
        <v>0</v>
      </c>
      <c r="AQ235" s="265">
        <f t="shared" si="259"/>
        <v>0</v>
      </c>
      <c r="AR235" s="266">
        <f t="shared" si="303"/>
        <v>0</v>
      </c>
      <c r="AS235" s="265">
        <f t="shared" si="260"/>
        <v>0</v>
      </c>
      <c r="AT235" s="267">
        <f t="shared" si="267"/>
        <v>0</v>
      </c>
      <c r="AU235" s="268"/>
      <c r="AV235" s="267"/>
      <c r="AW235" s="24"/>
      <c r="AX235" s="24"/>
      <c r="AY235" s="487"/>
      <c r="AZ235" s="270"/>
      <c r="BA235" s="256"/>
      <c r="BB235" s="256"/>
      <c r="BC235" s="256"/>
      <c r="BD235" s="256"/>
      <c r="BE235" s="490"/>
      <c r="BF235" s="490" t="str">
        <f t="shared" si="334"/>
        <v/>
      </c>
      <c r="BG235" s="493" t="str">
        <f t="shared" si="268"/>
        <v/>
      </c>
      <c r="BH235" s="490"/>
      <c r="BI235" s="490"/>
      <c r="BJ235" s="490"/>
      <c r="BK235" s="490"/>
      <c r="BL235" s="490"/>
      <c r="BM235" s="490"/>
      <c r="BN235" s="319"/>
      <c r="BO235" s="319"/>
      <c r="BP235" s="319"/>
      <c r="BQ235" s="319" t="str">
        <f t="shared" si="269"/>
        <v/>
      </c>
      <c r="BR235" s="439" t="str">
        <f t="shared" si="304"/>
        <v/>
      </c>
      <c r="BS235" s="439" t="str">
        <f t="shared" si="305"/>
        <v/>
      </c>
      <c r="BT235" s="439" t="str">
        <f t="shared" si="306"/>
        <v/>
      </c>
      <c r="BU235" s="440" t="str">
        <f t="shared" si="328"/>
        <v/>
      </c>
      <c r="BV235" s="440" t="str">
        <f t="shared" si="329"/>
        <v/>
      </c>
      <c r="BW235" s="440" t="str">
        <f t="shared" si="330"/>
        <v/>
      </c>
      <c r="BX235" s="440" t="str">
        <f t="shared" si="331"/>
        <v/>
      </c>
      <c r="BY235" s="440" t="str">
        <f t="shared" si="270"/>
        <v/>
      </c>
      <c r="BZ235" s="440" t="str">
        <f t="shared" si="271"/>
        <v/>
      </c>
      <c r="CA235" s="440" t="str">
        <f t="shared" si="272"/>
        <v/>
      </c>
      <c r="CB235" s="663" t="str">
        <f t="shared" si="307"/>
        <v/>
      </c>
      <c r="CC235" s="663" t="str">
        <f t="shared" si="308"/>
        <v/>
      </c>
      <c r="CD235" s="663" t="str">
        <f t="shared" si="309"/>
        <v/>
      </c>
      <c r="CE235" s="663" t="str">
        <f t="shared" si="310"/>
        <v/>
      </c>
      <c r="CF235" s="663" t="str">
        <f t="shared" si="311"/>
        <v/>
      </c>
      <c r="CG235" s="439" t="str">
        <f t="shared" si="312"/>
        <v/>
      </c>
      <c r="CH235" s="440"/>
      <c r="CI235" s="440"/>
      <c r="CJ235" s="440"/>
      <c r="CK235" s="440"/>
      <c r="CL235" s="440"/>
      <c r="CM235" s="440"/>
      <c r="CN235" s="729" t="str">
        <f t="shared" si="313"/>
        <v/>
      </c>
      <c r="CO235" s="729" t="str">
        <f t="shared" si="314"/>
        <v/>
      </c>
      <c r="CP235" s="729" t="str">
        <f t="shared" si="315"/>
        <v/>
      </c>
      <c r="CQ235" s="729" t="str">
        <f t="shared" si="316"/>
        <v/>
      </c>
      <c r="CR235" s="729" t="str">
        <f t="shared" si="317"/>
        <v/>
      </c>
      <c r="CS235" s="729" t="str">
        <f t="shared" si="318"/>
        <v/>
      </c>
      <c r="CT235" s="729" t="str">
        <f t="shared" si="319"/>
        <v/>
      </c>
      <c r="CU235" s="729" t="str">
        <f t="shared" si="320"/>
        <v/>
      </c>
      <c r="CV235" s="729" t="str">
        <f t="shared" si="321"/>
        <v/>
      </c>
      <c r="CW235" s="16" t="str">
        <f t="shared" si="322"/>
        <v/>
      </c>
      <c r="CX235" s="16" t="str">
        <f t="shared" si="323"/>
        <v/>
      </c>
      <c r="CY235" s="16" t="str">
        <f t="shared" si="324"/>
        <v/>
      </c>
      <c r="CZ235" s="650">
        <f t="shared" si="325"/>
        <v>0</v>
      </c>
      <c r="DB235" s="652"/>
      <c r="DC235" s="655">
        <f t="shared" si="273"/>
        <v>0</v>
      </c>
      <c r="DD235" s="654" t="str">
        <f t="shared" si="274"/>
        <v/>
      </c>
      <c r="DE235" s="650">
        <f t="shared" si="275"/>
        <v>0</v>
      </c>
      <c r="EG235" s="16">
        <f>IFERROR(VLOOKUP(B235,'SUBCATS INTERNAL USE'!A:D,3,0),10000)</f>
        <v>10000</v>
      </c>
      <c r="EH235" s="16">
        <f t="shared" si="276"/>
        <v>10000</v>
      </c>
      <c r="EI235" s="16">
        <f t="shared" si="277"/>
        <v>1</v>
      </c>
      <c r="EJ235" s="16">
        <f t="shared" si="327"/>
        <v>19</v>
      </c>
      <c r="EK235" s="16">
        <f>IFERROR(VLOOKUP(B235,'SUBCATS INTERNAL USE'!G:I,3,0), 10000)</f>
        <v>10000</v>
      </c>
      <c r="EN235" s="163">
        <f t="shared" si="278"/>
        <v>1</v>
      </c>
      <c r="EO235" s="163">
        <f t="shared" si="279"/>
        <v>1</v>
      </c>
      <c r="EP235" s="163">
        <f t="shared" si="280"/>
        <v>1</v>
      </c>
      <c r="EQ235" s="163">
        <f t="shared" si="281"/>
        <v>1</v>
      </c>
      <c r="ER235" s="163">
        <f t="shared" si="282"/>
        <v>1</v>
      </c>
      <c r="ES235" s="163">
        <f t="shared" si="283"/>
        <v>1</v>
      </c>
      <c r="ET235" s="163">
        <f t="shared" si="284"/>
        <v>1</v>
      </c>
      <c r="EU235" s="163">
        <f t="shared" si="285"/>
        <v>1</v>
      </c>
      <c r="EV235" s="163">
        <f t="shared" si="286"/>
        <v>0</v>
      </c>
      <c r="EW235" s="163">
        <f t="shared" si="287"/>
        <v>1</v>
      </c>
      <c r="EX235" s="163">
        <f t="shared" si="288"/>
        <v>1</v>
      </c>
      <c r="EY235" s="163">
        <f t="shared" si="289"/>
        <v>1</v>
      </c>
      <c r="EZ235" s="163">
        <f t="shared" si="290"/>
        <v>1</v>
      </c>
      <c r="FA235" s="163">
        <f t="shared" si="291"/>
        <v>1</v>
      </c>
      <c r="FB235" s="163">
        <f t="shared" si="292"/>
        <v>1</v>
      </c>
      <c r="FC235" s="163">
        <f t="shared" si="293"/>
        <v>14</v>
      </c>
      <c r="FD235" s="163">
        <f t="shared" si="294"/>
        <v>0</v>
      </c>
      <c r="FF235" s="16">
        <f t="shared" si="326"/>
        <v>0</v>
      </c>
      <c r="FG235" s="16" t="str">
        <f t="shared" si="332"/>
        <v>1</v>
      </c>
    </row>
    <row r="236" spans="1:163" s="52" customFormat="1" ht="11.25" customHeight="1">
      <c r="A236" s="1040">
        <v>222</v>
      </c>
      <c r="B236" s="490"/>
      <c r="C236" s="490" t="str">
        <f t="shared" si="261"/>
        <v/>
      </c>
      <c r="D236" s="490"/>
      <c r="E236" s="1040"/>
      <c r="F236" s="255"/>
      <c r="G236" s="1038"/>
      <c r="H236" s="1038"/>
      <c r="I236" s="1323"/>
      <c r="J236" s="24"/>
      <c r="K236" s="24"/>
      <c r="L236" s="24"/>
      <c r="M236" s="24"/>
      <c r="N236" s="24"/>
      <c r="O236" s="24"/>
      <c r="P236" s="101" t="str">
        <f t="shared" si="262"/>
        <v>MP</v>
      </c>
      <c r="Q236" s="493" t="str">
        <f t="shared" si="335"/>
        <v/>
      </c>
      <c r="R236" s="101"/>
      <c r="S236" s="257" t="e">
        <f t="shared" ref="S236:S259" si="336">R236/O236</f>
        <v>#DIV/0!</v>
      </c>
      <c r="T236" s="1503">
        <f t="shared" si="333"/>
        <v>0</v>
      </c>
      <c r="U236" s="1477"/>
      <c r="V236" s="258"/>
      <c r="W236" s="102"/>
      <c r="X236" s="400">
        <f t="shared" si="295"/>
        <v>0</v>
      </c>
      <c r="Y236" s="913"/>
      <c r="Z236" s="299">
        <f t="shared" ref="Z236:Z259" si="337">IFERROR(SUM(R236/O236)*Q236,0)</f>
        <v>0</v>
      </c>
      <c r="AA236" s="259">
        <f>ROUND(IFERROR(SUM($AI$6/$AI$7*Q236/O236)+('Inbound Freight New'!$A$3*CZ236/R236),0),2)</f>
        <v>0</v>
      </c>
      <c r="AB236" s="260">
        <f t="shared" si="263"/>
        <v>0</v>
      </c>
      <c r="AC236" s="259">
        <f t="shared" si="296"/>
        <v>0</v>
      </c>
      <c r="AD236" s="261"/>
      <c r="AE236" s="260">
        <f t="shared" si="264"/>
        <v>0</v>
      </c>
      <c r="AF236" s="262">
        <f t="shared" si="297"/>
        <v>0</v>
      </c>
      <c r="AG236" s="263">
        <f t="shared" si="265"/>
        <v>0</v>
      </c>
      <c r="AH236" s="316">
        <f t="shared" si="298"/>
        <v>0.02</v>
      </c>
      <c r="AI236" s="262">
        <f t="shared" si="299"/>
        <v>0</v>
      </c>
      <c r="AJ236" s="703">
        <f t="shared" si="300"/>
        <v>0</v>
      </c>
      <c r="AK236" s="1302">
        <f t="shared" si="301"/>
        <v>0</v>
      </c>
      <c r="AL236" s="703">
        <f t="shared" si="302"/>
        <v>0.02</v>
      </c>
      <c r="AM236" s="262">
        <f t="shared" ref="AM236:AM259" si="338">X236+AA236+AC236+AF236+AI236</f>
        <v>0</v>
      </c>
      <c r="AN236" s="102"/>
      <c r="AO236" s="102"/>
      <c r="AP236" s="264">
        <f t="shared" si="266"/>
        <v>0</v>
      </c>
      <c r="AQ236" s="265">
        <f t="shared" ref="AQ236:AQ259" si="339">($R236*X236)</f>
        <v>0</v>
      </c>
      <c r="AR236" s="266">
        <f t="shared" si="303"/>
        <v>0</v>
      </c>
      <c r="AS236" s="265">
        <f t="shared" ref="AS236:AS259" si="340">($R236*AO236)</f>
        <v>0</v>
      </c>
      <c r="AT236" s="267">
        <f t="shared" si="267"/>
        <v>0</v>
      </c>
      <c r="AU236" s="268"/>
      <c r="AV236" s="267"/>
      <c r="AW236" s="24"/>
      <c r="AX236" s="24"/>
      <c r="AY236" s="487"/>
      <c r="AZ236" s="270"/>
      <c r="BA236" s="256"/>
      <c r="BB236" s="256"/>
      <c r="BC236" s="256"/>
      <c r="BD236" s="256"/>
      <c r="BE236" s="490"/>
      <c r="BF236" s="490" t="str">
        <f t="shared" si="334"/>
        <v/>
      </c>
      <c r="BG236" s="493" t="str">
        <f t="shared" si="268"/>
        <v/>
      </c>
      <c r="BH236" s="490"/>
      <c r="BI236" s="490"/>
      <c r="BJ236" s="490"/>
      <c r="BK236" s="490"/>
      <c r="BL236" s="490"/>
      <c r="BM236" s="490"/>
      <c r="BN236" s="319"/>
      <c r="BO236" s="319"/>
      <c r="BP236" s="319"/>
      <c r="BQ236" s="319" t="str">
        <f t="shared" si="269"/>
        <v/>
      </c>
      <c r="BR236" s="439" t="str">
        <f t="shared" si="304"/>
        <v/>
      </c>
      <c r="BS236" s="439" t="str">
        <f t="shared" si="305"/>
        <v/>
      </c>
      <c r="BT236" s="439" t="str">
        <f t="shared" si="306"/>
        <v/>
      </c>
      <c r="BU236" s="440" t="str">
        <f t="shared" si="328"/>
        <v/>
      </c>
      <c r="BV236" s="440" t="str">
        <f t="shared" si="329"/>
        <v/>
      </c>
      <c r="BW236" s="440" t="str">
        <f t="shared" si="330"/>
        <v/>
      </c>
      <c r="BX236" s="440" t="str">
        <f t="shared" si="331"/>
        <v/>
      </c>
      <c r="BY236" s="440" t="str">
        <f t="shared" si="270"/>
        <v/>
      </c>
      <c r="BZ236" s="440" t="str">
        <f t="shared" si="271"/>
        <v/>
      </c>
      <c r="CA236" s="440" t="str">
        <f t="shared" si="272"/>
        <v/>
      </c>
      <c r="CB236" s="663" t="str">
        <f t="shared" si="307"/>
        <v/>
      </c>
      <c r="CC236" s="663" t="str">
        <f t="shared" si="308"/>
        <v/>
      </c>
      <c r="CD236" s="663" t="str">
        <f t="shared" si="309"/>
        <v/>
      </c>
      <c r="CE236" s="663" t="str">
        <f t="shared" si="310"/>
        <v/>
      </c>
      <c r="CF236" s="663" t="str">
        <f t="shared" si="311"/>
        <v/>
      </c>
      <c r="CG236" s="439" t="str">
        <f t="shared" si="312"/>
        <v/>
      </c>
      <c r="CH236" s="440"/>
      <c r="CI236" s="440"/>
      <c r="CJ236" s="440"/>
      <c r="CK236" s="440"/>
      <c r="CL236" s="440"/>
      <c r="CM236" s="440"/>
      <c r="CN236" s="729" t="str">
        <f t="shared" si="313"/>
        <v/>
      </c>
      <c r="CO236" s="729" t="str">
        <f t="shared" si="314"/>
        <v/>
      </c>
      <c r="CP236" s="729" t="str">
        <f t="shared" si="315"/>
        <v/>
      </c>
      <c r="CQ236" s="729" t="str">
        <f t="shared" si="316"/>
        <v/>
      </c>
      <c r="CR236" s="729" t="str">
        <f t="shared" si="317"/>
        <v/>
      </c>
      <c r="CS236" s="729" t="str">
        <f t="shared" si="318"/>
        <v/>
      </c>
      <c r="CT236" s="729" t="str">
        <f t="shared" si="319"/>
        <v/>
      </c>
      <c r="CU236" s="729" t="str">
        <f t="shared" si="320"/>
        <v/>
      </c>
      <c r="CV236" s="729" t="str">
        <f t="shared" si="321"/>
        <v/>
      </c>
      <c r="CW236" s="16" t="str">
        <f t="shared" si="322"/>
        <v/>
      </c>
      <c r="CX236" s="16" t="str">
        <f t="shared" si="323"/>
        <v/>
      </c>
      <c r="CY236" s="16" t="str">
        <f t="shared" si="324"/>
        <v/>
      </c>
      <c r="CZ236" s="650">
        <f t="shared" si="325"/>
        <v>0</v>
      </c>
      <c r="DB236" s="652"/>
      <c r="DC236" s="655">
        <f t="shared" si="273"/>
        <v>0</v>
      </c>
      <c r="DD236" s="654" t="str">
        <f t="shared" si="274"/>
        <v/>
      </c>
      <c r="DE236" s="650">
        <f t="shared" si="275"/>
        <v>0</v>
      </c>
      <c r="EG236" s="16">
        <f>IFERROR(VLOOKUP(B236,'SUBCATS INTERNAL USE'!A:D,3,0),10000)</f>
        <v>10000</v>
      </c>
      <c r="EH236" s="16">
        <f t="shared" si="276"/>
        <v>10000</v>
      </c>
      <c r="EI236" s="16">
        <f t="shared" si="277"/>
        <v>1</v>
      </c>
      <c r="EJ236" s="16">
        <f t="shared" si="327"/>
        <v>19</v>
      </c>
      <c r="EK236" s="16">
        <f>IFERROR(VLOOKUP(B236,'SUBCATS INTERNAL USE'!G:I,3,0), 10000)</f>
        <v>10000</v>
      </c>
      <c r="EN236" s="163">
        <f t="shared" si="278"/>
        <v>1</v>
      </c>
      <c r="EO236" s="163">
        <f t="shared" si="279"/>
        <v>1</v>
      </c>
      <c r="EP236" s="163">
        <f t="shared" si="280"/>
        <v>1</v>
      </c>
      <c r="EQ236" s="163">
        <f t="shared" si="281"/>
        <v>1</v>
      </c>
      <c r="ER236" s="163">
        <f t="shared" si="282"/>
        <v>1</v>
      </c>
      <c r="ES236" s="163">
        <f t="shared" si="283"/>
        <v>1</v>
      </c>
      <c r="ET236" s="163">
        <f t="shared" si="284"/>
        <v>1</v>
      </c>
      <c r="EU236" s="163">
        <f t="shared" si="285"/>
        <v>1</v>
      </c>
      <c r="EV236" s="163">
        <f t="shared" si="286"/>
        <v>0</v>
      </c>
      <c r="EW236" s="163">
        <f t="shared" si="287"/>
        <v>1</v>
      </c>
      <c r="EX236" s="163">
        <f t="shared" si="288"/>
        <v>1</v>
      </c>
      <c r="EY236" s="163">
        <f t="shared" si="289"/>
        <v>1</v>
      </c>
      <c r="EZ236" s="163">
        <f t="shared" si="290"/>
        <v>1</v>
      </c>
      <c r="FA236" s="163">
        <f t="shared" si="291"/>
        <v>1</v>
      </c>
      <c r="FB236" s="163">
        <f t="shared" si="292"/>
        <v>1</v>
      </c>
      <c r="FC236" s="163">
        <f t="shared" si="293"/>
        <v>14</v>
      </c>
      <c r="FD236" s="163">
        <f t="shared" si="294"/>
        <v>0</v>
      </c>
      <c r="FF236" s="16">
        <f t="shared" si="326"/>
        <v>0</v>
      </c>
      <c r="FG236" s="16" t="str">
        <f t="shared" si="332"/>
        <v>1</v>
      </c>
    </row>
    <row r="237" spans="1:163" s="52" customFormat="1" ht="11.25" customHeight="1">
      <c r="A237" s="1040">
        <v>223</v>
      </c>
      <c r="B237" s="490"/>
      <c r="C237" s="490" t="str">
        <f t="shared" si="261"/>
        <v/>
      </c>
      <c r="D237" s="490"/>
      <c r="E237" s="1040"/>
      <c r="F237" s="255"/>
      <c r="G237" s="1038"/>
      <c r="H237" s="1038"/>
      <c r="I237" s="1323"/>
      <c r="J237" s="24"/>
      <c r="K237" s="24"/>
      <c r="L237" s="24"/>
      <c r="M237" s="24"/>
      <c r="N237" s="24"/>
      <c r="O237" s="24"/>
      <c r="P237" s="101" t="str">
        <f t="shared" si="262"/>
        <v>MP</v>
      </c>
      <c r="Q237" s="493" t="str">
        <f t="shared" si="335"/>
        <v/>
      </c>
      <c r="R237" s="101"/>
      <c r="S237" s="257" t="e">
        <f t="shared" si="336"/>
        <v>#DIV/0!</v>
      </c>
      <c r="T237" s="1503">
        <f t="shared" si="333"/>
        <v>0</v>
      </c>
      <c r="U237" s="1477"/>
      <c r="V237" s="258"/>
      <c r="W237" s="102"/>
      <c r="X237" s="400">
        <f t="shared" si="295"/>
        <v>0</v>
      </c>
      <c r="Y237" s="913"/>
      <c r="Z237" s="299">
        <f t="shared" si="337"/>
        <v>0</v>
      </c>
      <c r="AA237" s="259">
        <f>ROUND(IFERROR(SUM($AI$6/$AI$7*Q237/O237)+('Inbound Freight New'!$A$3*CZ237/R237),0),2)</f>
        <v>0</v>
      </c>
      <c r="AB237" s="260">
        <f t="shared" si="263"/>
        <v>0</v>
      </c>
      <c r="AC237" s="259">
        <f t="shared" si="296"/>
        <v>0</v>
      </c>
      <c r="AD237" s="261"/>
      <c r="AE237" s="260">
        <f t="shared" si="264"/>
        <v>0</v>
      </c>
      <c r="AF237" s="262">
        <f t="shared" si="297"/>
        <v>0</v>
      </c>
      <c r="AG237" s="263">
        <f t="shared" si="265"/>
        <v>0</v>
      </c>
      <c r="AH237" s="316">
        <f t="shared" si="298"/>
        <v>0.02</v>
      </c>
      <c r="AI237" s="262">
        <f t="shared" si="299"/>
        <v>0</v>
      </c>
      <c r="AJ237" s="703">
        <f t="shared" si="300"/>
        <v>0</v>
      </c>
      <c r="AK237" s="1302">
        <f t="shared" si="301"/>
        <v>0</v>
      </c>
      <c r="AL237" s="703">
        <f t="shared" si="302"/>
        <v>0.02</v>
      </c>
      <c r="AM237" s="262">
        <f t="shared" si="338"/>
        <v>0</v>
      </c>
      <c r="AN237" s="102"/>
      <c r="AO237" s="102"/>
      <c r="AP237" s="264">
        <f t="shared" si="266"/>
        <v>0</v>
      </c>
      <c r="AQ237" s="265">
        <f t="shared" si="339"/>
        <v>0</v>
      </c>
      <c r="AR237" s="266">
        <f t="shared" si="303"/>
        <v>0</v>
      </c>
      <c r="AS237" s="265">
        <f t="shared" si="340"/>
        <v>0</v>
      </c>
      <c r="AT237" s="267">
        <f t="shared" si="267"/>
        <v>0</v>
      </c>
      <c r="AU237" s="268"/>
      <c r="AV237" s="267"/>
      <c r="AW237" s="24"/>
      <c r="AX237" s="24"/>
      <c r="AY237" s="487"/>
      <c r="AZ237" s="270"/>
      <c r="BA237" s="256"/>
      <c r="BB237" s="256"/>
      <c r="BC237" s="256"/>
      <c r="BD237" s="256"/>
      <c r="BE237" s="490"/>
      <c r="BF237" s="490" t="str">
        <f t="shared" si="334"/>
        <v/>
      </c>
      <c r="BG237" s="493" t="str">
        <f t="shared" si="268"/>
        <v/>
      </c>
      <c r="BH237" s="490"/>
      <c r="BI237" s="490"/>
      <c r="BJ237" s="490"/>
      <c r="BK237" s="490"/>
      <c r="BL237" s="490"/>
      <c r="BM237" s="490"/>
      <c r="BN237" s="319"/>
      <c r="BO237" s="319"/>
      <c r="BP237" s="319"/>
      <c r="BQ237" s="319" t="str">
        <f t="shared" si="269"/>
        <v/>
      </c>
      <c r="BR237" s="439" t="str">
        <f t="shared" si="304"/>
        <v/>
      </c>
      <c r="BS237" s="439" t="str">
        <f t="shared" si="305"/>
        <v/>
      </c>
      <c r="BT237" s="439" t="str">
        <f t="shared" si="306"/>
        <v/>
      </c>
      <c r="BU237" s="440" t="str">
        <f t="shared" si="328"/>
        <v/>
      </c>
      <c r="BV237" s="440" t="str">
        <f t="shared" si="329"/>
        <v/>
      </c>
      <c r="BW237" s="440" t="str">
        <f t="shared" si="330"/>
        <v/>
      </c>
      <c r="BX237" s="440" t="str">
        <f t="shared" si="331"/>
        <v/>
      </c>
      <c r="BY237" s="440" t="str">
        <f t="shared" si="270"/>
        <v/>
      </c>
      <c r="BZ237" s="440" t="str">
        <f t="shared" si="271"/>
        <v/>
      </c>
      <c r="CA237" s="440" t="str">
        <f t="shared" si="272"/>
        <v/>
      </c>
      <c r="CB237" s="663" t="str">
        <f t="shared" si="307"/>
        <v/>
      </c>
      <c r="CC237" s="663" t="str">
        <f t="shared" si="308"/>
        <v/>
      </c>
      <c r="CD237" s="663" t="str">
        <f t="shared" si="309"/>
        <v/>
      </c>
      <c r="CE237" s="663" t="str">
        <f t="shared" si="310"/>
        <v/>
      </c>
      <c r="CF237" s="663" t="str">
        <f t="shared" si="311"/>
        <v/>
      </c>
      <c r="CG237" s="439" t="str">
        <f t="shared" si="312"/>
        <v/>
      </c>
      <c r="CH237" s="440"/>
      <c r="CI237" s="440"/>
      <c r="CJ237" s="440"/>
      <c r="CK237" s="440"/>
      <c r="CL237" s="440"/>
      <c r="CM237" s="440"/>
      <c r="CN237" s="729" t="str">
        <f t="shared" si="313"/>
        <v/>
      </c>
      <c r="CO237" s="729" t="str">
        <f t="shared" si="314"/>
        <v/>
      </c>
      <c r="CP237" s="729" t="str">
        <f t="shared" si="315"/>
        <v/>
      </c>
      <c r="CQ237" s="729" t="str">
        <f t="shared" si="316"/>
        <v/>
      </c>
      <c r="CR237" s="729" t="str">
        <f t="shared" si="317"/>
        <v/>
      </c>
      <c r="CS237" s="729" t="str">
        <f t="shared" si="318"/>
        <v/>
      </c>
      <c r="CT237" s="729" t="str">
        <f t="shared" si="319"/>
        <v/>
      </c>
      <c r="CU237" s="729" t="str">
        <f t="shared" si="320"/>
        <v/>
      </c>
      <c r="CV237" s="729" t="str">
        <f t="shared" si="321"/>
        <v/>
      </c>
      <c r="CW237" s="16" t="str">
        <f t="shared" si="322"/>
        <v/>
      </c>
      <c r="CX237" s="16" t="str">
        <f t="shared" si="323"/>
        <v/>
      </c>
      <c r="CY237" s="16" t="str">
        <f t="shared" si="324"/>
        <v/>
      </c>
      <c r="CZ237" s="650">
        <f t="shared" si="325"/>
        <v>0</v>
      </c>
      <c r="DB237" s="652"/>
      <c r="DC237" s="655">
        <f t="shared" si="273"/>
        <v>0</v>
      </c>
      <c r="DD237" s="654" t="str">
        <f t="shared" si="274"/>
        <v/>
      </c>
      <c r="DE237" s="650">
        <f t="shared" si="275"/>
        <v>0</v>
      </c>
      <c r="EG237" s="16">
        <f>IFERROR(VLOOKUP(B237,'SUBCATS INTERNAL USE'!A:D,3,0),10000)</f>
        <v>10000</v>
      </c>
      <c r="EH237" s="16">
        <f t="shared" si="276"/>
        <v>10000</v>
      </c>
      <c r="EI237" s="16">
        <f t="shared" si="277"/>
        <v>1</v>
      </c>
      <c r="EJ237" s="16">
        <f t="shared" si="327"/>
        <v>19</v>
      </c>
      <c r="EK237" s="16">
        <f>IFERROR(VLOOKUP(B237,'SUBCATS INTERNAL USE'!G:I,3,0), 10000)</f>
        <v>10000</v>
      </c>
      <c r="EN237" s="163">
        <f t="shared" si="278"/>
        <v>1</v>
      </c>
      <c r="EO237" s="163">
        <f t="shared" si="279"/>
        <v>1</v>
      </c>
      <c r="EP237" s="163">
        <f t="shared" si="280"/>
        <v>1</v>
      </c>
      <c r="EQ237" s="163">
        <f t="shared" si="281"/>
        <v>1</v>
      </c>
      <c r="ER237" s="163">
        <f t="shared" si="282"/>
        <v>1</v>
      </c>
      <c r="ES237" s="163">
        <f t="shared" si="283"/>
        <v>1</v>
      </c>
      <c r="ET237" s="163">
        <f t="shared" si="284"/>
        <v>1</v>
      </c>
      <c r="EU237" s="163">
        <f t="shared" si="285"/>
        <v>1</v>
      </c>
      <c r="EV237" s="163">
        <f t="shared" si="286"/>
        <v>0</v>
      </c>
      <c r="EW237" s="163">
        <f t="shared" si="287"/>
        <v>1</v>
      </c>
      <c r="EX237" s="163">
        <f t="shared" si="288"/>
        <v>1</v>
      </c>
      <c r="EY237" s="163">
        <f t="shared" si="289"/>
        <v>1</v>
      </c>
      <c r="EZ237" s="163">
        <f t="shared" si="290"/>
        <v>1</v>
      </c>
      <c r="FA237" s="163">
        <f t="shared" si="291"/>
        <v>1</v>
      </c>
      <c r="FB237" s="163">
        <f t="shared" si="292"/>
        <v>1</v>
      </c>
      <c r="FC237" s="163">
        <f t="shared" si="293"/>
        <v>14</v>
      </c>
      <c r="FD237" s="163">
        <f t="shared" si="294"/>
        <v>0</v>
      </c>
      <c r="FF237" s="16">
        <f t="shared" si="326"/>
        <v>0</v>
      </c>
      <c r="FG237" s="16" t="str">
        <f t="shared" si="332"/>
        <v>1</v>
      </c>
    </row>
    <row r="238" spans="1:163" s="52" customFormat="1" ht="11.25" customHeight="1">
      <c r="A238" s="1040">
        <v>224</v>
      </c>
      <c r="B238" s="490"/>
      <c r="C238" s="490" t="str">
        <f t="shared" si="261"/>
        <v/>
      </c>
      <c r="D238" s="490"/>
      <c r="E238" s="1040"/>
      <c r="F238" s="255"/>
      <c r="G238" s="1038"/>
      <c r="H238" s="1038"/>
      <c r="I238" s="1323"/>
      <c r="J238" s="24"/>
      <c r="K238" s="24"/>
      <c r="L238" s="24"/>
      <c r="M238" s="24"/>
      <c r="N238" s="24"/>
      <c r="O238" s="24"/>
      <c r="P238" s="101" t="str">
        <f t="shared" si="262"/>
        <v>MP</v>
      </c>
      <c r="Q238" s="493" t="str">
        <f t="shared" si="335"/>
        <v/>
      </c>
      <c r="R238" s="101"/>
      <c r="S238" s="257" t="e">
        <f t="shared" si="336"/>
        <v>#DIV/0!</v>
      </c>
      <c r="T238" s="1503">
        <f t="shared" si="333"/>
        <v>0</v>
      </c>
      <c r="U238" s="1477"/>
      <c r="V238" s="258"/>
      <c r="W238" s="102"/>
      <c r="X238" s="400">
        <f t="shared" si="295"/>
        <v>0</v>
      </c>
      <c r="Y238" s="913"/>
      <c r="Z238" s="299">
        <f t="shared" si="337"/>
        <v>0</v>
      </c>
      <c r="AA238" s="259">
        <f>ROUND(IFERROR(SUM($AI$6/$AI$7*Q238/O238)+('Inbound Freight New'!$A$3*CZ238/R238),0),2)</f>
        <v>0</v>
      </c>
      <c r="AB238" s="260">
        <f t="shared" si="263"/>
        <v>0</v>
      </c>
      <c r="AC238" s="259">
        <f t="shared" si="296"/>
        <v>0</v>
      </c>
      <c r="AD238" s="261"/>
      <c r="AE238" s="260">
        <f t="shared" si="264"/>
        <v>0</v>
      </c>
      <c r="AF238" s="262">
        <f t="shared" si="297"/>
        <v>0</v>
      </c>
      <c r="AG238" s="263">
        <f t="shared" si="265"/>
        <v>0</v>
      </c>
      <c r="AH238" s="316">
        <f t="shared" si="298"/>
        <v>0.02</v>
      </c>
      <c r="AI238" s="262">
        <f t="shared" si="299"/>
        <v>0</v>
      </c>
      <c r="AJ238" s="703">
        <f t="shared" si="300"/>
        <v>0</v>
      </c>
      <c r="AK238" s="1302">
        <f t="shared" si="301"/>
        <v>0</v>
      </c>
      <c r="AL238" s="703">
        <f t="shared" si="302"/>
        <v>0.02</v>
      </c>
      <c r="AM238" s="262">
        <f t="shared" si="338"/>
        <v>0</v>
      </c>
      <c r="AN238" s="102"/>
      <c r="AO238" s="102"/>
      <c r="AP238" s="264">
        <f t="shared" si="266"/>
        <v>0</v>
      </c>
      <c r="AQ238" s="265">
        <f t="shared" si="339"/>
        <v>0</v>
      </c>
      <c r="AR238" s="266">
        <f t="shared" si="303"/>
        <v>0</v>
      </c>
      <c r="AS238" s="265">
        <f t="shared" si="340"/>
        <v>0</v>
      </c>
      <c r="AT238" s="267">
        <f t="shared" si="267"/>
        <v>0</v>
      </c>
      <c r="AU238" s="268"/>
      <c r="AV238" s="267"/>
      <c r="AW238" s="24"/>
      <c r="AX238" s="24"/>
      <c r="AY238" s="487"/>
      <c r="AZ238" s="270"/>
      <c r="BA238" s="256"/>
      <c r="BB238" s="256"/>
      <c r="BC238" s="256"/>
      <c r="BD238" s="256"/>
      <c r="BE238" s="490"/>
      <c r="BF238" s="490" t="str">
        <f t="shared" si="334"/>
        <v/>
      </c>
      <c r="BG238" s="493" t="str">
        <f t="shared" si="268"/>
        <v/>
      </c>
      <c r="BH238" s="490"/>
      <c r="BI238" s="490"/>
      <c r="BJ238" s="490"/>
      <c r="BK238" s="490"/>
      <c r="BL238" s="490"/>
      <c r="BM238" s="490"/>
      <c r="BN238" s="319"/>
      <c r="BO238" s="319"/>
      <c r="BP238" s="319"/>
      <c r="BQ238" s="319" t="str">
        <f t="shared" si="269"/>
        <v/>
      </c>
      <c r="BR238" s="439" t="str">
        <f t="shared" si="304"/>
        <v/>
      </c>
      <c r="BS238" s="439" t="str">
        <f t="shared" si="305"/>
        <v/>
      </c>
      <c r="BT238" s="439" t="str">
        <f t="shared" si="306"/>
        <v/>
      </c>
      <c r="BU238" s="440" t="str">
        <f t="shared" si="328"/>
        <v/>
      </c>
      <c r="BV238" s="440" t="str">
        <f t="shared" si="329"/>
        <v/>
      </c>
      <c r="BW238" s="440" t="str">
        <f t="shared" si="330"/>
        <v/>
      </c>
      <c r="BX238" s="440" t="str">
        <f t="shared" si="331"/>
        <v/>
      </c>
      <c r="BY238" s="440" t="str">
        <f t="shared" si="270"/>
        <v/>
      </c>
      <c r="BZ238" s="440" t="str">
        <f t="shared" si="271"/>
        <v/>
      </c>
      <c r="CA238" s="440" t="str">
        <f t="shared" si="272"/>
        <v/>
      </c>
      <c r="CB238" s="663" t="str">
        <f t="shared" si="307"/>
        <v/>
      </c>
      <c r="CC238" s="663" t="str">
        <f t="shared" si="308"/>
        <v/>
      </c>
      <c r="CD238" s="663" t="str">
        <f t="shared" si="309"/>
        <v/>
      </c>
      <c r="CE238" s="663" t="str">
        <f t="shared" si="310"/>
        <v/>
      </c>
      <c r="CF238" s="663" t="str">
        <f t="shared" si="311"/>
        <v/>
      </c>
      <c r="CG238" s="439" t="str">
        <f t="shared" si="312"/>
        <v/>
      </c>
      <c r="CH238" s="440"/>
      <c r="CI238" s="440"/>
      <c r="CJ238" s="440"/>
      <c r="CK238" s="440"/>
      <c r="CL238" s="440"/>
      <c r="CM238" s="440"/>
      <c r="CN238" s="729" t="str">
        <f t="shared" si="313"/>
        <v/>
      </c>
      <c r="CO238" s="729" t="str">
        <f t="shared" si="314"/>
        <v/>
      </c>
      <c r="CP238" s="729" t="str">
        <f t="shared" si="315"/>
        <v/>
      </c>
      <c r="CQ238" s="729" t="str">
        <f t="shared" si="316"/>
        <v/>
      </c>
      <c r="CR238" s="729" t="str">
        <f t="shared" si="317"/>
        <v/>
      </c>
      <c r="CS238" s="729" t="str">
        <f t="shared" si="318"/>
        <v/>
      </c>
      <c r="CT238" s="729" t="str">
        <f t="shared" si="319"/>
        <v/>
      </c>
      <c r="CU238" s="729" t="str">
        <f t="shared" si="320"/>
        <v/>
      </c>
      <c r="CV238" s="729" t="str">
        <f t="shared" si="321"/>
        <v/>
      </c>
      <c r="CW238" s="16" t="str">
        <f t="shared" si="322"/>
        <v/>
      </c>
      <c r="CX238" s="16" t="str">
        <f t="shared" si="323"/>
        <v/>
      </c>
      <c r="CY238" s="16" t="str">
        <f t="shared" si="324"/>
        <v/>
      </c>
      <c r="CZ238" s="650">
        <f t="shared" si="325"/>
        <v>0</v>
      </c>
      <c r="DB238" s="652"/>
      <c r="DC238" s="655">
        <f t="shared" si="273"/>
        <v>0</v>
      </c>
      <c r="DD238" s="654" t="str">
        <f t="shared" si="274"/>
        <v/>
      </c>
      <c r="DE238" s="650">
        <f t="shared" si="275"/>
        <v>0</v>
      </c>
      <c r="EG238" s="16">
        <f>IFERROR(VLOOKUP(B238,'SUBCATS INTERNAL USE'!A:D,3,0),10000)</f>
        <v>10000</v>
      </c>
      <c r="EH238" s="16">
        <f t="shared" si="276"/>
        <v>10000</v>
      </c>
      <c r="EI238" s="16">
        <f t="shared" si="277"/>
        <v>1</v>
      </c>
      <c r="EJ238" s="16">
        <f t="shared" si="327"/>
        <v>19</v>
      </c>
      <c r="EK238" s="16">
        <f>IFERROR(VLOOKUP(B238,'SUBCATS INTERNAL USE'!G:I,3,0), 10000)</f>
        <v>10000</v>
      </c>
      <c r="EN238" s="163">
        <f t="shared" si="278"/>
        <v>1</v>
      </c>
      <c r="EO238" s="163">
        <f t="shared" si="279"/>
        <v>1</v>
      </c>
      <c r="EP238" s="163">
        <f t="shared" si="280"/>
        <v>1</v>
      </c>
      <c r="EQ238" s="163">
        <f t="shared" si="281"/>
        <v>1</v>
      </c>
      <c r="ER238" s="163">
        <f t="shared" si="282"/>
        <v>1</v>
      </c>
      <c r="ES238" s="163">
        <f t="shared" si="283"/>
        <v>1</v>
      </c>
      <c r="ET238" s="163">
        <f t="shared" si="284"/>
        <v>1</v>
      </c>
      <c r="EU238" s="163">
        <f t="shared" si="285"/>
        <v>1</v>
      </c>
      <c r="EV238" s="163">
        <f t="shared" si="286"/>
        <v>0</v>
      </c>
      <c r="EW238" s="163">
        <f t="shared" si="287"/>
        <v>1</v>
      </c>
      <c r="EX238" s="163">
        <f t="shared" si="288"/>
        <v>1</v>
      </c>
      <c r="EY238" s="163">
        <f t="shared" si="289"/>
        <v>1</v>
      </c>
      <c r="EZ238" s="163">
        <f t="shared" si="290"/>
        <v>1</v>
      </c>
      <c r="FA238" s="163">
        <f t="shared" si="291"/>
        <v>1</v>
      </c>
      <c r="FB238" s="163">
        <f t="shared" si="292"/>
        <v>1</v>
      </c>
      <c r="FC238" s="163">
        <f t="shared" si="293"/>
        <v>14</v>
      </c>
      <c r="FD238" s="163">
        <f t="shared" si="294"/>
        <v>0</v>
      </c>
      <c r="FF238" s="16">
        <f t="shared" si="326"/>
        <v>0</v>
      </c>
      <c r="FG238" s="16" t="str">
        <f t="shared" si="332"/>
        <v>1</v>
      </c>
    </row>
    <row r="239" spans="1:163" s="52" customFormat="1" ht="11.25" customHeight="1">
      <c r="A239" s="1040">
        <v>225</v>
      </c>
      <c r="B239" s="490"/>
      <c r="C239" s="490" t="str">
        <f t="shared" si="261"/>
        <v/>
      </c>
      <c r="D239" s="490"/>
      <c r="E239" s="1040"/>
      <c r="F239" s="255"/>
      <c r="G239" s="1038"/>
      <c r="H239" s="1038"/>
      <c r="I239" s="1323"/>
      <c r="J239" s="24"/>
      <c r="K239" s="24"/>
      <c r="L239" s="24"/>
      <c r="M239" s="24"/>
      <c r="N239" s="24"/>
      <c r="O239" s="24"/>
      <c r="P239" s="101" t="str">
        <f t="shared" si="262"/>
        <v>MP</v>
      </c>
      <c r="Q239" s="493" t="str">
        <f t="shared" si="335"/>
        <v/>
      </c>
      <c r="R239" s="101"/>
      <c r="S239" s="257" t="e">
        <f t="shared" si="336"/>
        <v>#DIV/0!</v>
      </c>
      <c r="T239" s="1503">
        <f t="shared" si="333"/>
        <v>0</v>
      </c>
      <c r="U239" s="1477"/>
      <c r="V239" s="258"/>
      <c r="W239" s="102"/>
      <c r="X239" s="400">
        <f t="shared" si="295"/>
        <v>0</v>
      </c>
      <c r="Y239" s="913"/>
      <c r="Z239" s="299">
        <f t="shared" si="337"/>
        <v>0</v>
      </c>
      <c r="AA239" s="259">
        <f>ROUND(IFERROR(SUM($AI$6/$AI$7*Q239/O239)+('Inbound Freight New'!$A$3*CZ239/R239),0),2)</f>
        <v>0</v>
      </c>
      <c r="AB239" s="260">
        <f t="shared" si="263"/>
        <v>0</v>
      </c>
      <c r="AC239" s="259">
        <f t="shared" si="296"/>
        <v>0</v>
      </c>
      <c r="AD239" s="261"/>
      <c r="AE239" s="260">
        <f t="shared" si="264"/>
        <v>0</v>
      </c>
      <c r="AF239" s="262">
        <f t="shared" si="297"/>
        <v>0</v>
      </c>
      <c r="AG239" s="263">
        <f t="shared" si="265"/>
        <v>0</v>
      </c>
      <c r="AH239" s="316">
        <f t="shared" si="298"/>
        <v>0.02</v>
      </c>
      <c r="AI239" s="262">
        <f t="shared" si="299"/>
        <v>0</v>
      </c>
      <c r="AJ239" s="703">
        <f t="shared" si="300"/>
        <v>0</v>
      </c>
      <c r="AK239" s="1302">
        <f t="shared" si="301"/>
        <v>0</v>
      </c>
      <c r="AL239" s="703">
        <f t="shared" si="302"/>
        <v>0.02</v>
      </c>
      <c r="AM239" s="262">
        <f t="shared" si="338"/>
        <v>0</v>
      </c>
      <c r="AN239" s="102"/>
      <c r="AO239" s="102"/>
      <c r="AP239" s="264">
        <f t="shared" si="266"/>
        <v>0</v>
      </c>
      <c r="AQ239" s="265">
        <f t="shared" si="339"/>
        <v>0</v>
      </c>
      <c r="AR239" s="266">
        <f t="shared" si="303"/>
        <v>0</v>
      </c>
      <c r="AS239" s="265">
        <f t="shared" si="340"/>
        <v>0</v>
      </c>
      <c r="AT239" s="267">
        <f t="shared" si="267"/>
        <v>0</v>
      </c>
      <c r="AU239" s="268"/>
      <c r="AV239" s="267"/>
      <c r="AW239" s="24"/>
      <c r="AX239" s="24"/>
      <c r="AY239" s="487"/>
      <c r="AZ239" s="270"/>
      <c r="BA239" s="256"/>
      <c r="BB239" s="256"/>
      <c r="BC239" s="256"/>
      <c r="BD239" s="256"/>
      <c r="BE239" s="490"/>
      <c r="BF239" s="490" t="str">
        <f t="shared" si="334"/>
        <v/>
      </c>
      <c r="BG239" s="493" t="str">
        <f t="shared" si="268"/>
        <v/>
      </c>
      <c r="BH239" s="490"/>
      <c r="BI239" s="490"/>
      <c r="BJ239" s="490"/>
      <c r="BK239" s="490"/>
      <c r="BL239" s="490"/>
      <c r="BM239" s="490"/>
      <c r="BN239" s="319"/>
      <c r="BO239" s="319"/>
      <c r="BP239" s="319"/>
      <c r="BQ239" s="319" t="str">
        <f t="shared" si="269"/>
        <v/>
      </c>
      <c r="BR239" s="439" t="str">
        <f t="shared" si="304"/>
        <v/>
      </c>
      <c r="BS239" s="439" t="str">
        <f t="shared" si="305"/>
        <v/>
      </c>
      <c r="BT239" s="439" t="str">
        <f t="shared" si="306"/>
        <v/>
      </c>
      <c r="BU239" s="440" t="str">
        <f t="shared" si="328"/>
        <v/>
      </c>
      <c r="BV239" s="440" t="str">
        <f t="shared" si="329"/>
        <v/>
      </c>
      <c r="BW239" s="440" t="str">
        <f t="shared" si="330"/>
        <v/>
      </c>
      <c r="BX239" s="440" t="str">
        <f t="shared" si="331"/>
        <v/>
      </c>
      <c r="BY239" s="440" t="str">
        <f t="shared" si="270"/>
        <v/>
      </c>
      <c r="BZ239" s="440" t="str">
        <f t="shared" si="271"/>
        <v/>
      </c>
      <c r="CA239" s="440" t="str">
        <f t="shared" si="272"/>
        <v/>
      </c>
      <c r="CB239" s="663" t="str">
        <f t="shared" si="307"/>
        <v/>
      </c>
      <c r="CC239" s="663" t="str">
        <f t="shared" si="308"/>
        <v/>
      </c>
      <c r="CD239" s="663" t="str">
        <f t="shared" si="309"/>
        <v/>
      </c>
      <c r="CE239" s="663" t="str">
        <f t="shared" si="310"/>
        <v/>
      </c>
      <c r="CF239" s="663" t="str">
        <f t="shared" si="311"/>
        <v/>
      </c>
      <c r="CG239" s="439" t="str">
        <f t="shared" si="312"/>
        <v/>
      </c>
      <c r="CH239" s="440"/>
      <c r="CI239" s="440"/>
      <c r="CJ239" s="440"/>
      <c r="CK239" s="440"/>
      <c r="CL239" s="440"/>
      <c r="CM239" s="440"/>
      <c r="CN239" s="729" t="str">
        <f t="shared" si="313"/>
        <v/>
      </c>
      <c r="CO239" s="729" t="str">
        <f t="shared" si="314"/>
        <v/>
      </c>
      <c r="CP239" s="729" t="str">
        <f t="shared" si="315"/>
        <v/>
      </c>
      <c r="CQ239" s="729" t="str">
        <f t="shared" si="316"/>
        <v/>
      </c>
      <c r="CR239" s="729" t="str">
        <f t="shared" si="317"/>
        <v/>
      </c>
      <c r="CS239" s="729" t="str">
        <f t="shared" si="318"/>
        <v/>
      </c>
      <c r="CT239" s="729" t="str">
        <f t="shared" si="319"/>
        <v/>
      </c>
      <c r="CU239" s="729" t="str">
        <f t="shared" si="320"/>
        <v/>
      </c>
      <c r="CV239" s="729" t="str">
        <f t="shared" si="321"/>
        <v/>
      </c>
      <c r="CW239" s="16" t="str">
        <f t="shared" si="322"/>
        <v/>
      </c>
      <c r="CX239" s="16" t="str">
        <f t="shared" si="323"/>
        <v/>
      </c>
      <c r="CY239" s="16" t="str">
        <f t="shared" si="324"/>
        <v/>
      </c>
      <c r="CZ239" s="650">
        <f t="shared" si="325"/>
        <v>0</v>
      </c>
      <c r="DB239" s="652"/>
      <c r="DC239" s="655">
        <f t="shared" si="273"/>
        <v>0</v>
      </c>
      <c r="DD239" s="654" t="str">
        <f t="shared" si="274"/>
        <v/>
      </c>
      <c r="DE239" s="650">
        <f t="shared" si="275"/>
        <v>0</v>
      </c>
      <c r="EG239" s="16">
        <f>IFERROR(VLOOKUP(B239,'SUBCATS INTERNAL USE'!A:D,3,0),10000)</f>
        <v>10000</v>
      </c>
      <c r="EH239" s="16">
        <f t="shared" si="276"/>
        <v>10000</v>
      </c>
      <c r="EI239" s="16">
        <f t="shared" si="277"/>
        <v>1</v>
      </c>
      <c r="EJ239" s="16">
        <f t="shared" si="327"/>
        <v>19</v>
      </c>
      <c r="EK239" s="16">
        <f>IFERROR(VLOOKUP(B239,'SUBCATS INTERNAL USE'!G:I,3,0), 10000)</f>
        <v>10000</v>
      </c>
      <c r="EN239" s="163">
        <f t="shared" si="278"/>
        <v>1</v>
      </c>
      <c r="EO239" s="163">
        <f t="shared" si="279"/>
        <v>1</v>
      </c>
      <c r="EP239" s="163">
        <f t="shared" si="280"/>
        <v>1</v>
      </c>
      <c r="EQ239" s="163">
        <f t="shared" si="281"/>
        <v>1</v>
      </c>
      <c r="ER239" s="163">
        <f t="shared" si="282"/>
        <v>1</v>
      </c>
      <c r="ES239" s="163">
        <f t="shared" si="283"/>
        <v>1</v>
      </c>
      <c r="ET239" s="163">
        <f t="shared" si="284"/>
        <v>1</v>
      </c>
      <c r="EU239" s="163">
        <f t="shared" si="285"/>
        <v>1</v>
      </c>
      <c r="EV239" s="163">
        <f t="shared" si="286"/>
        <v>0</v>
      </c>
      <c r="EW239" s="163">
        <f t="shared" si="287"/>
        <v>1</v>
      </c>
      <c r="EX239" s="163">
        <f t="shared" si="288"/>
        <v>1</v>
      </c>
      <c r="EY239" s="163">
        <f t="shared" si="289"/>
        <v>1</v>
      </c>
      <c r="EZ239" s="163">
        <f t="shared" si="290"/>
        <v>1</v>
      </c>
      <c r="FA239" s="163">
        <f t="shared" si="291"/>
        <v>1</v>
      </c>
      <c r="FB239" s="163">
        <f t="shared" si="292"/>
        <v>1</v>
      </c>
      <c r="FC239" s="163">
        <f t="shared" si="293"/>
        <v>14</v>
      </c>
      <c r="FD239" s="163">
        <f t="shared" si="294"/>
        <v>0</v>
      </c>
      <c r="FF239" s="16">
        <f t="shared" si="326"/>
        <v>0</v>
      </c>
      <c r="FG239" s="16" t="str">
        <f t="shared" si="332"/>
        <v>1</v>
      </c>
    </row>
    <row r="240" spans="1:163" s="52" customFormat="1" ht="11.25" customHeight="1">
      <c r="A240" s="1040">
        <v>226</v>
      </c>
      <c r="B240" s="490"/>
      <c r="C240" s="490" t="str">
        <f t="shared" si="261"/>
        <v/>
      </c>
      <c r="D240" s="490"/>
      <c r="E240" s="1040"/>
      <c r="F240" s="255"/>
      <c r="G240" s="1038"/>
      <c r="H240" s="1038"/>
      <c r="I240" s="1323"/>
      <c r="J240" s="24"/>
      <c r="K240" s="24"/>
      <c r="L240" s="24"/>
      <c r="M240" s="24"/>
      <c r="N240" s="24"/>
      <c r="O240" s="24"/>
      <c r="P240" s="101" t="str">
        <f t="shared" si="262"/>
        <v>MP</v>
      </c>
      <c r="Q240" s="493" t="str">
        <f t="shared" si="335"/>
        <v/>
      </c>
      <c r="R240" s="101"/>
      <c r="S240" s="257" t="e">
        <f t="shared" si="336"/>
        <v>#DIV/0!</v>
      </c>
      <c r="T240" s="1503">
        <f t="shared" si="333"/>
        <v>0</v>
      </c>
      <c r="U240" s="1477"/>
      <c r="V240" s="258"/>
      <c r="W240" s="102"/>
      <c r="X240" s="400">
        <f t="shared" si="295"/>
        <v>0</v>
      </c>
      <c r="Y240" s="913"/>
      <c r="Z240" s="299">
        <f t="shared" si="337"/>
        <v>0</v>
      </c>
      <c r="AA240" s="259">
        <f>ROUND(IFERROR(SUM($AI$6/$AI$7*Q240/O240)+('Inbound Freight New'!$A$3*CZ240/R240),0),2)</f>
        <v>0</v>
      </c>
      <c r="AB240" s="260">
        <f t="shared" si="263"/>
        <v>0</v>
      </c>
      <c r="AC240" s="259">
        <f t="shared" si="296"/>
        <v>0</v>
      </c>
      <c r="AD240" s="261"/>
      <c r="AE240" s="260">
        <f t="shared" si="264"/>
        <v>0</v>
      </c>
      <c r="AF240" s="262">
        <f t="shared" si="297"/>
        <v>0</v>
      </c>
      <c r="AG240" s="263">
        <f t="shared" si="265"/>
        <v>0</v>
      </c>
      <c r="AH240" s="316">
        <f t="shared" si="298"/>
        <v>0.02</v>
      </c>
      <c r="AI240" s="262">
        <f t="shared" si="299"/>
        <v>0</v>
      </c>
      <c r="AJ240" s="703">
        <f t="shared" si="300"/>
        <v>0</v>
      </c>
      <c r="AK240" s="1302">
        <f t="shared" si="301"/>
        <v>0</v>
      </c>
      <c r="AL240" s="703">
        <f t="shared" si="302"/>
        <v>0.02</v>
      </c>
      <c r="AM240" s="262">
        <f t="shared" si="338"/>
        <v>0</v>
      </c>
      <c r="AN240" s="102"/>
      <c r="AO240" s="102"/>
      <c r="AP240" s="264">
        <f t="shared" si="266"/>
        <v>0</v>
      </c>
      <c r="AQ240" s="265">
        <f t="shared" si="339"/>
        <v>0</v>
      </c>
      <c r="AR240" s="266">
        <f t="shared" si="303"/>
        <v>0</v>
      </c>
      <c r="AS240" s="265">
        <f t="shared" si="340"/>
        <v>0</v>
      </c>
      <c r="AT240" s="267">
        <f t="shared" si="267"/>
        <v>0</v>
      </c>
      <c r="AU240" s="268"/>
      <c r="AV240" s="267"/>
      <c r="AW240" s="24"/>
      <c r="AX240" s="24"/>
      <c r="AY240" s="487"/>
      <c r="AZ240" s="270"/>
      <c r="BA240" s="256"/>
      <c r="BB240" s="256"/>
      <c r="BC240" s="256"/>
      <c r="BD240" s="256"/>
      <c r="BE240" s="490"/>
      <c r="BF240" s="490" t="str">
        <f t="shared" si="334"/>
        <v/>
      </c>
      <c r="BG240" s="493" t="str">
        <f t="shared" si="268"/>
        <v/>
      </c>
      <c r="BH240" s="490"/>
      <c r="BI240" s="490"/>
      <c r="BJ240" s="490"/>
      <c r="BK240" s="490"/>
      <c r="BL240" s="490"/>
      <c r="BM240" s="490"/>
      <c r="BN240" s="319"/>
      <c r="BO240" s="319"/>
      <c r="BP240" s="319"/>
      <c r="BQ240" s="319" t="str">
        <f t="shared" si="269"/>
        <v/>
      </c>
      <c r="BR240" s="439" t="str">
        <f t="shared" si="304"/>
        <v/>
      </c>
      <c r="BS240" s="439" t="str">
        <f t="shared" si="305"/>
        <v/>
      </c>
      <c r="BT240" s="439" t="str">
        <f t="shared" si="306"/>
        <v/>
      </c>
      <c r="BU240" s="440" t="str">
        <f t="shared" si="328"/>
        <v/>
      </c>
      <c r="BV240" s="440" t="str">
        <f t="shared" si="329"/>
        <v/>
      </c>
      <c r="BW240" s="440" t="str">
        <f t="shared" si="330"/>
        <v/>
      </c>
      <c r="BX240" s="440" t="str">
        <f t="shared" si="331"/>
        <v/>
      </c>
      <c r="BY240" s="440" t="str">
        <f t="shared" si="270"/>
        <v/>
      </c>
      <c r="BZ240" s="440" t="str">
        <f t="shared" si="271"/>
        <v/>
      </c>
      <c r="CA240" s="440" t="str">
        <f t="shared" si="272"/>
        <v/>
      </c>
      <c r="CB240" s="663" t="str">
        <f t="shared" si="307"/>
        <v/>
      </c>
      <c r="CC240" s="663" t="str">
        <f t="shared" si="308"/>
        <v/>
      </c>
      <c r="CD240" s="663" t="str">
        <f t="shared" si="309"/>
        <v/>
      </c>
      <c r="CE240" s="663" t="str">
        <f t="shared" si="310"/>
        <v/>
      </c>
      <c r="CF240" s="663" t="str">
        <f t="shared" si="311"/>
        <v/>
      </c>
      <c r="CG240" s="439" t="str">
        <f t="shared" si="312"/>
        <v/>
      </c>
      <c r="CH240" s="440"/>
      <c r="CI240" s="440"/>
      <c r="CJ240" s="440"/>
      <c r="CK240" s="440"/>
      <c r="CL240" s="440"/>
      <c r="CM240" s="440"/>
      <c r="CN240" s="729" t="str">
        <f t="shared" si="313"/>
        <v/>
      </c>
      <c r="CO240" s="729" t="str">
        <f t="shared" si="314"/>
        <v/>
      </c>
      <c r="CP240" s="729" t="str">
        <f t="shared" si="315"/>
        <v/>
      </c>
      <c r="CQ240" s="729" t="str">
        <f t="shared" si="316"/>
        <v/>
      </c>
      <c r="CR240" s="729" t="str">
        <f t="shared" si="317"/>
        <v/>
      </c>
      <c r="CS240" s="729" t="str">
        <f t="shared" si="318"/>
        <v/>
      </c>
      <c r="CT240" s="729" t="str">
        <f t="shared" si="319"/>
        <v/>
      </c>
      <c r="CU240" s="729" t="str">
        <f t="shared" si="320"/>
        <v/>
      </c>
      <c r="CV240" s="729" t="str">
        <f t="shared" si="321"/>
        <v/>
      </c>
      <c r="CW240" s="16" t="str">
        <f t="shared" si="322"/>
        <v/>
      </c>
      <c r="CX240" s="16" t="str">
        <f t="shared" si="323"/>
        <v/>
      </c>
      <c r="CY240" s="16" t="str">
        <f t="shared" si="324"/>
        <v/>
      </c>
      <c r="CZ240" s="650">
        <f t="shared" si="325"/>
        <v>0</v>
      </c>
      <c r="DB240" s="652"/>
      <c r="DC240" s="655">
        <f t="shared" si="273"/>
        <v>0</v>
      </c>
      <c r="DD240" s="654" t="str">
        <f t="shared" si="274"/>
        <v/>
      </c>
      <c r="DE240" s="650">
        <f t="shared" si="275"/>
        <v>0</v>
      </c>
      <c r="EG240" s="16">
        <f>IFERROR(VLOOKUP(B240,'SUBCATS INTERNAL USE'!A:D,3,0),10000)</f>
        <v>10000</v>
      </c>
      <c r="EH240" s="16">
        <f t="shared" si="276"/>
        <v>10000</v>
      </c>
      <c r="EI240" s="16">
        <f t="shared" si="277"/>
        <v>1</v>
      </c>
      <c r="EJ240" s="16">
        <f t="shared" si="327"/>
        <v>19</v>
      </c>
      <c r="EK240" s="16">
        <f>IFERROR(VLOOKUP(B240,'SUBCATS INTERNAL USE'!G:I,3,0), 10000)</f>
        <v>10000</v>
      </c>
      <c r="EN240" s="163">
        <f t="shared" si="278"/>
        <v>1</v>
      </c>
      <c r="EO240" s="163">
        <f t="shared" si="279"/>
        <v>1</v>
      </c>
      <c r="EP240" s="163">
        <f t="shared" si="280"/>
        <v>1</v>
      </c>
      <c r="EQ240" s="163">
        <f t="shared" si="281"/>
        <v>1</v>
      </c>
      <c r="ER240" s="163">
        <f t="shared" si="282"/>
        <v>1</v>
      </c>
      <c r="ES240" s="163">
        <f t="shared" si="283"/>
        <v>1</v>
      </c>
      <c r="ET240" s="163">
        <f t="shared" si="284"/>
        <v>1</v>
      </c>
      <c r="EU240" s="163">
        <f t="shared" si="285"/>
        <v>1</v>
      </c>
      <c r="EV240" s="163">
        <f t="shared" si="286"/>
        <v>0</v>
      </c>
      <c r="EW240" s="163">
        <f t="shared" si="287"/>
        <v>1</v>
      </c>
      <c r="EX240" s="163">
        <f t="shared" si="288"/>
        <v>1</v>
      </c>
      <c r="EY240" s="163">
        <f t="shared" si="289"/>
        <v>1</v>
      </c>
      <c r="EZ240" s="163">
        <f t="shared" si="290"/>
        <v>1</v>
      </c>
      <c r="FA240" s="163">
        <f t="shared" si="291"/>
        <v>1</v>
      </c>
      <c r="FB240" s="163">
        <f t="shared" si="292"/>
        <v>1</v>
      </c>
      <c r="FC240" s="163">
        <f t="shared" si="293"/>
        <v>14</v>
      </c>
      <c r="FD240" s="163">
        <f t="shared" si="294"/>
        <v>0</v>
      </c>
      <c r="FF240" s="16">
        <f t="shared" si="326"/>
        <v>0</v>
      </c>
      <c r="FG240" s="16" t="str">
        <f t="shared" si="332"/>
        <v>1</v>
      </c>
    </row>
    <row r="241" spans="1:163" s="52" customFormat="1" ht="11.25" customHeight="1">
      <c r="A241" s="1040">
        <v>227</v>
      </c>
      <c r="B241" s="490"/>
      <c r="C241" s="490" t="str">
        <f t="shared" si="261"/>
        <v/>
      </c>
      <c r="D241" s="490"/>
      <c r="E241" s="1040"/>
      <c r="F241" s="255"/>
      <c r="G241" s="1038"/>
      <c r="H241" s="1038"/>
      <c r="I241" s="1323"/>
      <c r="J241" s="24"/>
      <c r="K241" s="24"/>
      <c r="L241" s="24"/>
      <c r="M241" s="24"/>
      <c r="N241" s="24"/>
      <c r="O241" s="24"/>
      <c r="P241" s="101" t="str">
        <f t="shared" si="262"/>
        <v>MP</v>
      </c>
      <c r="Q241" s="493" t="str">
        <f t="shared" si="335"/>
        <v/>
      </c>
      <c r="R241" s="101"/>
      <c r="S241" s="257" t="e">
        <f t="shared" si="336"/>
        <v>#DIV/0!</v>
      </c>
      <c r="T241" s="1503">
        <f t="shared" si="333"/>
        <v>0</v>
      </c>
      <c r="U241" s="1477"/>
      <c r="V241" s="258"/>
      <c r="W241" s="102"/>
      <c r="X241" s="400">
        <f t="shared" si="295"/>
        <v>0</v>
      </c>
      <c r="Y241" s="913"/>
      <c r="Z241" s="299">
        <f t="shared" si="337"/>
        <v>0</v>
      </c>
      <c r="AA241" s="259">
        <f>ROUND(IFERROR(SUM($AI$6/$AI$7*Q241/O241)+('Inbound Freight New'!$A$3*CZ241/R241),0),2)</f>
        <v>0</v>
      </c>
      <c r="AB241" s="260">
        <f t="shared" si="263"/>
        <v>0</v>
      </c>
      <c r="AC241" s="259">
        <f t="shared" si="296"/>
        <v>0</v>
      </c>
      <c r="AD241" s="261"/>
      <c r="AE241" s="260">
        <f t="shared" si="264"/>
        <v>0</v>
      </c>
      <c r="AF241" s="262">
        <f t="shared" si="297"/>
        <v>0</v>
      </c>
      <c r="AG241" s="263">
        <f t="shared" si="265"/>
        <v>0</v>
      </c>
      <c r="AH241" s="316">
        <f t="shared" si="298"/>
        <v>0.02</v>
      </c>
      <c r="AI241" s="262">
        <f t="shared" si="299"/>
        <v>0</v>
      </c>
      <c r="AJ241" s="703">
        <f t="shared" si="300"/>
        <v>0</v>
      </c>
      <c r="AK241" s="1302">
        <f t="shared" si="301"/>
        <v>0</v>
      </c>
      <c r="AL241" s="703">
        <f t="shared" si="302"/>
        <v>0.02</v>
      </c>
      <c r="AM241" s="262">
        <f t="shared" si="338"/>
        <v>0</v>
      </c>
      <c r="AN241" s="102"/>
      <c r="AO241" s="102"/>
      <c r="AP241" s="264">
        <f t="shared" si="266"/>
        <v>0</v>
      </c>
      <c r="AQ241" s="265">
        <f t="shared" si="339"/>
        <v>0</v>
      </c>
      <c r="AR241" s="266">
        <f t="shared" si="303"/>
        <v>0</v>
      </c>
      <c r="AS241" s="265">
        <f t="shared" si="340"/>
        <v>0</v>
      </c>
      <c r="AT241" s="267">
        <f t="shared" si="267"/>
        <v>0</v>
      </c>
      <c r="AU241" s="268"/>
      <c r="AV241" s="267"/>
      <c r="AW241" s="24"/>
      <c r="AX241" s="24"/>
      <c r="AY241" s="487"/>
      <c r="AZ241" s="270"/>
      <c r="BA241" s="256"/>
      <c r="BB241" s="256"/>
      <c r="BC241" s="256"/>
      <c r="BD241" s="256"/>
      <c r="BE241" s="490"/>
      <c r="BF241" s="490" t="str">
        <f t="shared" si="334"/>
        <v/>
      </c>
      <c r="BG241" s="493" t="str">
        <f t="shared" si="268"/>
        <v/>
      </c>
      <c r="BH241" s="490"/>
      <c r="BI241" s="490"/>
      <c r="BJ241" s="490"/>
      <c r="BK241" s="490"/>
      <c r="BL241" s="490"/>
      <c r="BM241" s="490"/>
      <c r="BN241" s="319"/>
      <c r="BO241" s="319"/>
      <c r="BP241" s="319"/>
      <c r="BQ241" s="319" t="str">
        <f t="shared" si="269"/>
        <v/>
      </c>
      <c r="BR241" s="439" t="str">
        <f t="shared" si="304"/>
        <v/>
      </c>
      <c r="BS241" s="439" t="str">
        <f t="shared" si="305"/>
        <v/>
      </c>
      <c r="BT241" s="439" t="str">
        <f t="shared" si="306"/>
        <v/>
      </c>
      <c r="BU241" s="440" t="str">
        <f t="shared" si="328"/>
        <v/>
      </c>
      <c r="BV241" s="440" t="str">
        <f t="shared" si="329"/>
        <v/>
      </c>
      <c r="BW241" s="440" t="str">
        <f t="shared" si="330"/>
        <v/>
      </c>
      <c r="BX241" s="440" t="str">
        <f t="shared" si="331"/>
        <v/>
      </c>
      <c r="BY241" s="440" t="str">
        <f t="shared" si="270"/>
        <v/>
      </c>
      <c r="BZ241" s="440" t="str">
        <f t="shared" si="271"/>
        <v/>
      </c>
      <c r="CA241" s="440" t="str">
        <f t="shared" si="272"/>
        <v/>
      </c>
      <c r="CB241" s="663" t="str">
        <f t="shared" si="307"/>
        <v/>
      </c>
      <c r="CC241" s="663" t="str">
        <f t="shared" si="308"/>
        <v/>
      </c>
      <c r="CD241" s="663" t="str">
        <f t="shared" si="309"/>
        <v/>
      </c>
      <c r="CE241" s="663" t="str">
        <f t="shared" si="310"/>
        <v/>
      </c>
      <c r="CF241" s="663" t="str">
        <f t="shared" si="311"/>
        <v/>
      </c>
      <c r="CG241" s="439" t="str">
        <f t="shared" si="312"/>
        <v/>
      </c>
      <c r="CH241" s="440"/>
      <c r="CI241" s="440"/>
      <c r="CJ241" s="440"/>
      <c r="CK241" s="440"/>
      <c r="CL241" s="440"/>
      <c r="CM241" s="440"/>
      <c r="CN241" s="729" t="str">
        <f t="shared" si="313"/>
        <v/>
      </c>
      <c r="CO241" s="729" t="str">
        <f t="shared" si="314"/>
        <v/>
      </c>
      <c r="CP241" s="729" t="str">
        <f t="shared" si="315"/>
        <v/>
      </c>
      <c r="CQ241" s="729" t="str">
        <f t="shared" si="316"/>
        <v/>
      </c>
      <c r="CR241" s="729" t="str">
        <f t="shared" si="317"/>
        <v/>
      </c>
      <c r="CS241" s="729" t="str">
        <f t="shared" si="318"/>
        <v/>
      </c>
      <c r="CT241" s="729" t="str">
        <f t="shared" si="319"/>
        <v/>
      </c>
      <c r="CU241" s="729" t="str">
        <f t="shared" si="320"/>
        <v/>
      </c>
      <c r="CV241" s="729" t="str">
        <f t="shared" si="321"/>
        <v/>
      </c>
      <c r="CW241" s="16" t="str">
        <f t="shared" si="322"/>
        <v/>
      </c>
      <c r="CX241" s="16" t="str">
        <f t="shared" si="323"/>
        <v/>
      </c>
      <c r="CY241" s="16" t="str">
        <f t="shared" si="324"/>
        <v/>
      </c>
      <c r="CZ241" s="650">
        <f t="shared" si="325"/>
        <v>0</v>
      </c>
      <c r="DB241" s="652"/>
      <c r="DC241" s="655">
        <f t="shared" si="273"/>
        <v>0</v>
      </c>
      <c r="DD241" s="654" t="str">
        <f t="shared" si="274"/>
        <v/>
      </c>
      <c r="DE241" s="650">
        <f t="shared" si="275"/>
        <v>0</v>
      </c>
      <c r="EG241" s="16">
        <f>IFERROR(VLOOKUP(B241,'SUBCATS INTERNAL USE'!A:D,3,0),10000)</f>
        <v>10000</v>
      </c>
      <c r="EH241" s="16">
        <f t="shared" si="276"/>
        <v>10000</v>
      </c>
      <c r="EI241" s="16">
        <f t="shared" si="277"/>
        <v>1</v>
      </c>
      <c r="EJ241" s="16">
        <f t="shared" si="327"/>
        <v>19</v>
      </c>
      <c r="EK241" s="16">
        <f>IFERROR(VLOOKUP(B241,'SUBCATS INTERNAL USE'!G:I,3,0), 10000)</f>
        <v>10000</v>
      </c>
      <c r="EN241" s="163">
        <f t="shared" si="278"/>
        <v>1</v>
      </c>
      <c r="EO241" s="163">
        <f t="shared" si="279"/>
        <v>1</v>
      </c>
      <c r="EP241" s="163">
        <f t="shared" si="280"/>
        <v>1</v>
      </c>
      <c r="EQ241" s="163">
        <f t="shared" si="281"/>
        <v>1</v>
      </c>
      <c r="ER241" s="163">
        <f t="shared" si="282"/>
        <v>1</v>
      </c>
      <c r="ES241" s="163">
        <f t="shared" si="283"/>
        <v>1</v>
      </c>
      <c r="ET241" s="163">
        <f t="shared" si="284"/>
        <v>1</v>
      </c>
      <c r="EU241" s="163">
        <f t="shared" si="285"/>
        <v>1</v>
      </c>
      <c r="EV241" s="163">
        <f t="shared" si="286"/>
        <v>0</v>
      </c>
      <c r="EW241" s="163">
        <f t="shared" si="287"/>
        <v>1</v>
      </c>
      <c r="EX241" s="163">
        <f t="shared" si="288"/>
        <v>1</v>
      </c>
      <c r="EY241" s="163">
        <f t="shared" si="289"/>
        <v>1</v>
      </c>
      <c r="EZ241" s="163">
        <f t="shared" si="290"/>
        <v>1</v>
      </c>
      <c r="FA241" s="163">
        <f t="shared" si="291"/>
        <v>1</v>
      </c>
      <c r="FB241" s="163">
        <f t="shared" si="292"/>
        <v>1</v>
      </c>
      <c r="FC241" s="163">
        <f t="shared" si="293"/>
        <v>14</v>
      </c>
      <c r="FD241" s="163">
        <f t="shared" si="294"/>
        <v>0</v>
      </c>
      <c r="FF241" s="16">
        <f t="shared" si="326"/>
        <v>0</v>
      </c>
      <c r="FG241" s="16" t="str">
        <f t="shared" si="332"/>
        <v>1</v>
      </c>
    </row>
    <row r="242" spans="1:163" s="52" customFormat="1" ht="11.25" customHeight="1">
      <c r="A242" s="1040">
        <v>228</v>
      </c>
      <c r="B242" s="490"/>
      <c r="C242" s="490" t="str">
        <f t="shared" si="261"/>
        <v/>
      </c>
      <c r="D242" s="490"/>
      <c r="E242" s="1040"/>
      <c r="F242" s="255"/>
      <c r="G242" s="1038"/>
      <c r="H242" s="1038"/>
      <c r="I242" s="1323"/>
      <c r="J242" s="24"/>
      <c r="K242" s="24"/>
      <c r="L242" s="24"/>
      <c r="M242" s="24"/>
      <c r="N242" s="24"/>
      <c r="O242" s="24"/>
      <c r="P242" s="101" t="str">
        <f t="shared" si="262"/>
        <v>MP</v>
      </c>
      <c r="Q242" s="493" t="str">
        <f t="shared" si="335"/>
        <v/>
      </c>
      <c r="R242" s="101"/>
      <c r="S242" s="257" t="e">
        <f t="shared" si="336"/>
        <v>#DIV/0!</v>
      </c>
      <c r="T242" s="1503">
        <f t="shared" si="333"/>
        <v>0</v>
      </c>
      <c r="U242" s="1477"/>
      <c r="V242" s="258"/>
      <c r="W242" s="102"/>
      <c r="X242" s="400">
        <f t="shared" si="295"/>
        <v>0</v>
      </c>
      <c r="Y242" s="913"/>
      <c r="Z242" s="299">
        <f t="shared" si="337"/>
        <v>0</v>
      </c>
      <c r="AA242" s="259">
        <f>ROUND(IFERROR(SUM($AI$6/$AI$7*Q242/O242)+('Inbound Freight New'!$A$3*CZ242/R242),0),2)</f>
        <v>0</v>
      </c>
      <c r="AB242" s="260">
        <f t="shared" si="263"/>
        <v>0</v>
      </c>
      <c r="AC242" s="259">
        <f t="shared" si="296"/>
        <v>0</v>
      </c>
      <c r="AD242" s="261"/>
      <c r="AE242" s="260">
        <f t="shared" si="264"/>
        <v>0</v>
      </c>
      <c r="AF242" s="262">
        <f t="shared" si="297"/>
        <v>0</v>
      </c>
      <c r="AG242" s="263">
        <f t="shared" si="265"/>
        <v>0</v>
      </c>
      <c r="AH242" s="316">
        <f t="shared" si="298"/>
        <v>0.02</v>
      </c>
      <c r="AI242" s="262">
        <f t="shared" si="299"/>
        <v>0</v>
      </c>
      <c r="AJ242" s="703">
        <f t="shared" si="300"/>
        <v>0</v>
      </c>
      <c r="AK242" s="1302">
        <f t="shared" si="301"/>
        <v>0</v>
      </c>
      <c r="AL242" s="703">
        <f t="shared" si="302"/>
        <v>0.02</v>
      </c>
      <c r="AM242" s="262">
        <f t="shared" si="338"/>
        <v>0</v>
      </c>
      <c r="AN242" s="102"/>
      <c r="AO242" s="102"/>
      <c r="AP242" s="264">
        <f t="shared" si="266"/>
        <v>0</v>
      </c>
      <c r="AQ242" s="265">
        <f t="shared" si="339"/>
        <v>0</v>
      </c>
      <c r="AR242" s="266">
        <f t="shared" si="303"/>
        <v>0</v>
      </c>
      <c r="AS242" s="265">
        <f t="shared" si="340"/>
        <v>0</v>
      </c>
      <c r="AT242" s="267">
        <f t="shared" si="267"/>
        <v>0</v>
      </c>
      <c r="AU242" s="268"/>
      <c r="AV242" s="267"/>
      <c r="AW242" s="24"/>
      <c r="AX242" s="24"/>
      <c r="AY242" s="487"/>
      <c r="AZ242" s="270"/>
      <c r="BA242" s="256"/>
      <c r="BB242" s="256"/>
      <c r="BC242" s="256"/>
      <c r="BD242" s="256"/>
      <c r="BE242" s="490"/>
      <c r="BF242" s="490" t="str">
        <f t="shared" si="334"/>
        <v/>
      </c>
      <c r="BG242" s="493" t="str">
        <f t="shared" si="268"/>
        <v/>
      </c>
      <c r="BH242" s="490"/>
      <c r="BI242" s="490"/>
      <c r="BJ242" s="490"/>
      <c r="BK242" s="490"/>
      <c r="BL242" s="490"/>
      <c r="BM242" s="490"/>
      <c r="BN242" s="319"/>
      <c r="BO242" s="319"/>
      <c r="BP242" s="319"/>
      <c r="BQ242" s="319" t="str">
        <f t="shared" si="269"/>
        <v/>
      </c>
      <c r="BR242" s="439" t="str">
        <f t="shared" si="304"/>
        <v/>
      </c>
      <c r="BS242" s="439" t="str">
        <f t="shared" si="305"/>
        <v/>
      </c>
      <c r="BT242" s="439" t="str">
        <f t="shared" si="306"/>
        <v/>
      </c>
      <c r="BU242" s="440" t="str">
        <f t="shared" si="328"/>
        <v/>
      </c>
      <c r="BV242" s="440" t="str">
        <f t="shared" si="329"/>
        <v/>
      </c>
      <c r="BW242" s="440" t="str">
        <f t="shared" si="330"/>
        <v/>
      </c>
      <c r="BX242" s="440" t="str">
        <f t="shared" si="331"/>
        <v/>
      </c>
      <c r="BY242" s="440" t="str">
        <f t="shared" si="270"/>
        <v/>
      </c>
      <c r="BZ242" s="440" t="str">
        <f t="shared" si="271"/>
        <v/>
      </c>
      <c r="CA242" s="440" t="str">
        <f t="shared" si="272"/>
        <v/>
      </c>
      <c r="CB242" s="663" t="str">
        <f t="shared" si="307"/>
        <v/>
      </c>
      <c r="CC242" s="663" t="str">
        <f t="shared" si="308"/>
        <v/>
      </c>
      <c r="CD242" s="663" t="str">
        <f t="shared" si="309"/>
        <v/>
      </c>
      <c r="CE242" s="663" t="str">
        <f t="shared" si="310"/>
        <v/>
      </c>
      <c r="CF242" s="663" t="str">
        <f t="shared" si="311"/>
        <v/>
      </c>
      <c r="CG242" s="439" t="str">
        <f t="shared" si="312"/>
        <v/>
      </c>
      <c r="CH242" s="440"/>
      <c r="CI242" s="440"/>
      <c r="CJ242" s="440"/>
      <c r="CK242" s="440"/>
      <c r="CL242" s="440"/>
      <c r="CM242" s="440"/>
      <c r="CN242" s="729" t="str">
        <f t="shared" si="313"/>
        <v/>
      </c>
      <c r="CO242" s="729" t="str">
        <f t="shared" si="314"/>
        <v/>
      </c>
      <c r="CP242" s="729" t="str">
        <f t="shared" si="315"/>
        <v/>
      </c>
      <c r="CQ242" s="729" t="str">
        <f t="shared" si="316"/>
        <v/>
      </c>
      <c r="CR242" s="729" t="str">
        <f t="shared" si="317"/>
        <v/>
      </c>
      <c r="CS242" s="729" t="str">
        <f t="shared" si="318"/>
        <v/>
      </c>
      <c r="CT242" s="729" t="str">
        <f t="shared" si="319"/>
        <v/>
      </c>
      <c r="CU242" s="729" t="str">
        <f t="shared" si="320"/>
        <v/>
      </c>
      <c r="CV242" s="729" t="str">
        <f t="shared" si="321"/>
        <v/>
      </c>
      <c r="CW242" s="16" t="str">
        <f t="shared" si="322"/>
        <v/>
      </c>
      <c r="CX242" s="16" t="str">
        <f t="shared" si="323"/>
        <v/>
      </c>
      <c r="CY242" s="16" t="str">
        <f t="shared" si="324"/>
        <v/>
      </c>
      <c r="CZ242" s="650">
        <f t="shared" si="325"/>
        <v>0</v>
      </c>
      <c r="DB242" s="652"/>
      <c r="DC242" s="655">
        <f t="shared" si="273"/>
        <v>0</v>
      </c>
      <c r="DD242" s="654" t="str">
        <f t="shared" si="274"/>
        <v/>
      </c>
      <c r="DE242" s="650">
        <f t="shared" si="275"/>
        <v>0</v>
      </c>
      <c r="EG242" s="16">
        <f>IFERROR(VLOOKUP(B242,'SUBCATS INTERNAL USE'!A:D,3,0),10000)</f>
        <v>10000</v>
      </c>
      <c r="EH242" s="16">
        <f t="shared" si="276"/>
        <v>10000</v>
      </c>
      <c r="EI242" s="16">
        <f t="shared" si="277"/>
        <v>1</v>
      </c>
      <c r="EJ242" s="16">
        <f t="shared" si="327"/>
        <v>19</v>
      </c>
      <c r="EK242" s="16">
        <f>IFERROR(VLOOKUP(B242,'SUBCATS INTERNAL USE'!G:I,3,0), 10000)</f>
        <v>10000</v>
      </c>
      <c r="EN242" s="163">
        <f t="shared" si="278"/>
        <v>1</v>
      </c>
      <c r="EO242" s="163">
        <f t="shared" si="279"/>
        <v>1</v>
      </c>
      <c r="EP242" s="163">
        <f t="shared" si="280"/>
        <v>1</v>
      </c>
      <c r="EQ242" s="163">
        <f t="shared" si="281"/>
        <v>1</v>
      </c>
      <c r="ER242" s="163">
        <f t="shared" si="282"/>
        <v>1</v>
      </c>
      <c r="ES242" s="163">
        <f t="shared" si="283"/>
        <v>1</v>
      </c>
      <c r="ET242" s="163">
        <f t="shared" si="284"/>
        <v>1</v>
      </c>
      <c r="EU242" s="163">
        <f t="shared" si="285"/>
        <v>1</v>
      </c>
      <c r="EV242" s="163">
        <f t="shared" si="286"/>
        <v>0</v>
      </c>
      <c r="EW242" s="163">
        <f t="shared" si="287"/>
        <v>1</v>
      </c>
      <c r="EX242" s="163">
        <f t="shared" si="288"/>
        <v>1</v>
      </c>
      <c r="EY242" s="163">
        <f t="shared" si="289"/>
        <v>1</v>
      </c>
      <c r="EZ242" s="163">
        <f t="shared" si="290"/>
        <v>1</v>
      </c>
      <c r="FA242" s="163">
        <f t="shared" si="291"/>
        <v>1</v>
      </c>
      <c r="FB242" s="163">
        <f t="shared" si="292"/>
        <v>1</v>
      </c>
      <c r="FC242" s="163">
        <f t="shared" si="293"/>
        <v>14</v>
      </c>
      <c r="FD242" s="163">
        <f t="shared" si="294"/>
        <v>0</v>
      </c>
      <c r="FF242" s="16">
        <f t="shared" si="326"/>
        <v>0</v>
      </c>
      <c r="FG242" s="16" t="str">
        <f t="shared" si="332"/>
        <v>1</v>
      </c>
    </row>
    <row r="243" spans="1:163" s="52" customFormat="1" ht="11.25" customHeight="1">
      <c r="A243" s="1040">
        <v>229</v>
      </c>
      <c r="B243" s="490"/>
      <c r="C243" s="490" t="str">
        <f t="shared" si="261"/>
        <v/>
      </c>
      <c r="D243" s="490"/>
      <c r="E243" s="1040"/>
      <c r="F243" s="255"/>
      <c r="G243" s="1038"/>
      <c r="H243" s="1038"/>
      <c r="I243" s="1323"/>
      <c r="J243" s="24"/>
      <c r="K243" s="24"/>
      <c r="L243" s="24"/>
      <c r="M243" s="24"/>
      <c r="N243" s="24"/>
      <c r="O243" s="24"/>
      <c r="P243" s="101" t="str">
        <f t="shared" si="262"/>
        <v>MP</v>
      </c>
      <c r="Q243" s="493" t="str">
        <f t="shared" si="335"/>
        <v/>
      </c>
      <c r="R243" s="101"/>
      <c r="S243" s="257" t="e">
        <f t="shared" si="336"/>
        <v>#DIV/0!</v>
      </c>
      <c r="T243" s="1503">
        <f t="shared" si="333"/>
        <v>0</v>
      </c>
      <c r="U243" s="1477"/>
      <c r="V243" s="258"/>
      <c r="W243" s="102"/>
      <c r="X243" s="400">
        <f t="shared" si="295"/>
        <v>0</v>
      </c>
      <c r="Y243" s="913"/>
      <c r="Z243" s="299">
        <f t="shared" si="337"/>
        <v>0</v>
      </c>
      <c r="AA243" s="259">
        <f>ROUND(IFERROR(SUM($AI$6/$AI$7*Q243/O243)+('Inbound Freight New'!$A$3*CZ243/R243),0),2)</f>
        <v>0</v>
      </c>
      <c r="AB243" s="260">
        <f t="shared" si="263"/>
        <v>0</v>
      </c>
      <c r="AC243" s="259">
        <f t="shared" si="296"/>
        <v>0</v>
      </c>
      <c r="AD243" s="261"/>
      <c r="AE243" s="260">
        <f t="shared" si="264"/>
        <v>0</v>
      </c>
      <c r="AF243" s="262">
        <f t="shared" si="297"/>
        <v>0</v>
      </c>
      <c r="AG243" s="263">
        <f t="shared" si="265"/>
        <v>0</v>
      </c>
      <c r="AH243" s="316">
        <f t="shared" si="298"/>
        <v>0.02</v>
      </c>
      <c r="AI243" s="262">
        <f t="shared" si="299"/>
        <v>0</v>
      </c>
      <c r="AJ243" s="703">
        <f t="shared" si="300"/>
        <v>0</v>
      </c>
      <c r="AK243" s="1302">
        <f t="shared" si="301"/>
        <v>0</v>
      </c>
      <c r="AL243" s="703">
        <f t="shared" si="302"/>
        <v>0.02</v>
      </c>
      <c r="AM243" s="262">
        <f t="shared" si="338"/>
        <v>0</v>
      </c>
      <c r="AN243" s="102"/>
      <c r="AO243" s="102"/>
      <c r="AP243" s="264">
        <f t="shared" si="266"/>
        <v>0</v>
      </c>
      <c r="AQ243" s="265">
        <f t="shared" si="339"/>
        <v>0</v>
      </c>
      <c r="AR243" s="266">
        <f t="shared" si="303"/>
        <v>0</v>
      </c>
      <c r="AS243" s="265">
        <f t="shared" si="340"/>
        <v>0</v>
      </c>
      <c r="AT243" s="267">
        <f t="shared" si="267"/>
        <v>0</v>
      </c>
      <c r="AU243" s="268"/>
      <c r="AV243" s="267"/>
      <c r="AW243" s="24"/>
      <c r="AX243" s="24"/>
      <c r="AY243" s="487"/>
      <c r="AZ243" s="270"/>
      <c r="BA243" s="256"/>
      <c r="BB243" s="256"/>
      <c r="BC243" s="256"/>
      <c r="BD243" s="256"/>
      <c r="BE243" s="490"/>
      <c r="BF243" s="490" t="str">
        <f t="shared" si="334"/>
        <v/>
      </c>
      <c r="BG243" s="493" t="str">
        <f t="shared" si="268"/>
        <v/>
      </c>
      <c r="BH243" s="490"/>
      <c r="BI243" s="490"/>
      <c r="BJ243" s="490"/>
      <c r="BK243" s="490"/>
      <c r="BL243" s="490"/>
      <c r="BM243" s="490"/>
      <c r="BN243" s="319"/>
      <c r="BO243" s="319"/>
      <c r="BP243" s="319"/>
      <c r="BQ243" s="319" t="str">
        <f t="shared" si="269"/>
        <v/>
      </c>
      <c r="BR243" s="439" t="str">
        <f t="shared" si="304"/>
        <v/>
      </c>
      <c r="BS243" s="439" t="str">
        <f t="shared" si="305"/>
        <v/>
      </c>
      <c r="BT243" s="439" t="str">
        <f t="shared" si="306"/>
        <v/>
      </c>
      <c r="BU243" s="440" t="str">
        <f t="shared" si="328"/>
        <v/>
      </c>
      <c r="BV243" s="440" t="str">
        <f t="shared" si="329"/>
        <v/>
      </c>
      <c r="BW243" s="440" t="str">
        <f t="shared" si="330"/>
        <v/>
      </c>
      <c r="BX243" s="440" t="str">
        <f t="shared" si="331"/>
        <v/>
      </c>
      <c r="BY243" s="440" t="str">
        <f t="shared" si="270"/>
        <v/>
      </c>
      <c r="BZ243" s="440" t="str">
        <f t="shared" si="271"/>
        <v/>
      </c>
      <c r="CA243" s="440" t="str">
        <f t="shared" si="272"/>
        <v/>
      </c>
      <c r="CB243" s="663" t="str">
        <f t="shared" si="307"/>
        <v/>
      </c>
      <c r="CC243" s="663" t="str">
        <f t="shared" si="308"/>
        <v/>
      </c>
      <c r="CD243" s="663" t="str">
        <f t="shared" si="309"/>
        <v/>
      </c>
      <c r="CE243" s="663" t="str">
        <f t="shared" si="310"/>
        <v/>
      </c>
      <c r="CF243" s="663" t="str">
        <f t="shared" si="311"/>
        <v/>
      </c>
      <c r="CG243" s="439" t="str">
        <f t="shared" si="312"/>
        <v/>
      </c>
      <c r="CH243" s="440"/>
      <c r="CI243" s="440"/>
      <c r="CJ243" s="440"/>
      <c r="CK243" s="440"/>
      <c r="CL243" s="440"/>
      <c r="CM243" s="440"/>
      <c r="CN243" s="729" t="str">
        <f t="shared" si="313"/>
        <v/>
      </c>
      <c r="CO243" s="729" t="str">
        <f t="shared" si="314"/>
        <v/>
      </c>
      <c r="CP243" s="729" t="str">
        <f t="shared" si="315"/>
        <v/>
      </c>
      <c r="CQ243" s="729" t="str">
        <f t="shared" si="316"/>
        <v/>
      </c>
      <c r="CR243" s="729" t="str">
        <f t="shared" si="317"/>
        <v/>
      </c>
      <c r="CS243" s="729" t="str">
        <f t="shared" si="318"/>
        <v/>
      </c>
      <c r="CT243" s="729" t="str">
        <f t="shared" si="319"/>
        <v/>
      </c>
      <c r="CU243" s="729" t="str">
        <f t="shared" si="320"/>
        <v/>
      </c>
      <c r="CV243" s="729" t="str">
        <f t="shared" si="321"/>
        <v/>
      </c>
      <c r="CW243" s="16" t="str">
        <f t="shared" si="322"/>
        <v/>
      </c>
      <c r="CX243" s="16" t="str">
        <f t="shared" si="323"/>
        <v/>
      </c>
      <c r="CY243" s="16" t="str">
        <f t="shared" si="324"/>
        <v/>
      </c>
      <c r="CZ243" s="650">
        <f t="shared" si="325"/>
        <v>0</v>
      </c>
      <c r="DB243" s="652"/>
      <c r="DC243" s="655">
        <f t="shared" si="273"/>
        <v>0</v>
      </c>
      <c r="DD243" s="654" t="str">
        <f t="shared" si="274"/>
        <v/>
      </c>
      <c r="DE243" s="650">
        <f t="shared" si="275"/>
        <v>0</v>
      </c>
      <c r="EG243" s="16">
        <f>IFERROR(VLOOKUP(B243,'SUBCATS INTERNAL USE'!A:D,3,0),10000)</f>
        <v>10000</v>
      </c>
      <c r="EH243" s="16">
        <f t="shared" si="276"/>
        <v>10000</v>
      </c>
      <c r="EI243" s="16">
        <f t="shared" si="277"/>
        <v>1</v>
      </c>
      <c r="EJ243" s="16">
        <f t="shared" si="327"/>
        <v>19</v>
      </c>
      <c r="EK243" s="16">
        <f>IFERROR(VLOOKUP(B243,'SUBCATS INTERNAL USE'!G:I,3,0), 10000)</f>
        <v>10000</v>
      </c>
      <c r="EN243" s="163">
        <f t="shared" si="278"/>
        <v>1</v>
      </c>
      <c r="EO243" s="163">
        <f t="shared" si="279"/>
        <v>1</v>
      </c>
      <c r="EP243" s="163">
        <f t="shared" si="280"/>
        <v>1</v>
      </c>
      <c r="EQ243" s="163">
        <f t="shared" si="281"/>
        <v>1</v>
      </c>
      <c r="ER243" s="163">
        <f t="shared" si="282"/>
        <v>1</v>
      </c>
      <c r="ES243" s="163">
        <f t="shared" si="283"/>
        <v>1</v>
      </c>
      <c r="ET243" s="163">
        <f t="shared" si="284"/>
        <v>1</v>
      </c>
      <c r="EU243" s="163">
        <f t="shared" si="285"/>
        <v>1</v>
      </c>
      <c r="EV243" s="163">
        <f t="shared" si="286"/>
        <v>0</v>
      </c>
      <c r="EW243" s="163">
        <f t="shared" si="287"/>
        <v>1</v>
      </c>
      <c r="EX243" s="163">
        <f t="shared" si="288"/>
        <v>1</v>
      </c>
      <c r="EY243" s="163">
        <f t="shared" si="289"/>
        <v>1</v>
      </c>
      <c r="EZ243" s="163">
        <f t="shared" si="290"/>
        <v>1</v>
      </c>
      <c r="FA243" s="163">
        <f t="shared" si="291"/>
        <v>1</v>
      </c>
      <c r="FB243" s="163">
        <f t="shared" si="292"/>
        <v>1</v>
      </c>
      <c r="FC243" s="163">
        <f t="shared" si="293"/>
        <v>14</v>
      </c>
      <c r="FD243" s="163">
        <f t="shared" si="294"/>
        <v>0</v>
      </c>
      <c r="FF243" s="16">
        <f t="shared" si="326"/>
        <v>0</v>
      </c>
      <c r="FG243" s="16" t="str">
        <f t="shared" si="332"/>
        <v>1</v>
      </c>
    </row>
    <row r="244" spans="1:163" s="52" customFormat="1" ht="11.25" customHeight="1">
      <c r="A244" s="1040">
        <v>230</v>
      </c>
      <c r="B244" s="490"/>
      <c r="C244" s="490" t="str">
        <f t="shared" si="261"/>
        <v/>
      </c>
      <c r="D244" s="490"/>
      <c r="E244" s="1040"/>
      <c r="F244" s="255"/>
      <c r="G244" s="1038"/>
      <c r="H244" s="1038"/>
      <c r="I244" s="1323"/>
      <c r="J244" s="24"/>
      <c r="K244" s="24"/>
      <c r="L244" s="24"/>
      <c r="M244" s="24"/>
      <c r="N244" s="24"/>
      <c r="O244" s="24"/>
      <c r="P244" s="101" t="str">
        <f t="shared" si="262"/>
        <v>MP</v>
      </c>
      <c r="Q244" s="493" t="str">
        <f t="shared" si="335"/>
        <v/>
      </c>
      <c r="R244" s="101"/>
      <c r="S244" s="257" t="e">
        <f t="shared" si="336"/>
        <v>#DIV/0!</v>
      </c>
      <c r="T244" s="1503">
        <f t="shared" si="333"/>
        <v>0</v>
      </c>
      <c r="U244" s="1477"/>
      <c r="V244" s="258"/>
      <c r="W244" s="102"/>
      <c r="X244" s="400">
        <f t="shared" si="295"/>
        <v>0</v>
      </c>
      <c r="Y244" s="913"/>
      <c r="Z244" s="299">
        <f t="shared" si="337"/>
        <v>0</v>
      </c>
      <c r="AA244" s="259">
        <f>ROUND(IFERROR(SUM($AI$6/$AI$7*Q244/O244)+('Inbound Freight New'!$A$3*CZ244/R244),0),2)</f>
        <v>0</v>
      </c>
      <c r="AB244" s="260">
        <f t="shared" si="263"/>
        <v>0</v>
      </c>
      <c r="AC244" s="259">
        <f t="shared" si="296"/>
        <v>0</v>
      </c>
      <c r="AD244" s="261"/>
      <c r="AE244" s="260">
        <f t="shared" si="264"/>
        <v>0</v>
      </c>
      <c r="AF244" s="262">
        <f t="shared" si="297"/>
        <v>0</v>
      </c>
      <c r="AG244" s="263">
        <f t="shared" si="265"/>
        <v>0</v>
      </c>
      <c r="AH244" s="316">
        <f t="shared" si="298"/>
        <v>0.02</v>
      </c>
      <c r="AI244" s="262">
        <f t="shared" si="299"/>
        <v>0</v>
      </c>
      <c r="AJ244" s="703">
        <f t="shared" si="300"/>
        <v>0</v>
      </c>
      <c r="AK244" s="1302">
        <f t="shared" si="301"/>
        <v>0</v>
      </c>
      <c r="AL244" s="703">
        <f t="shared" si="302"/>
        <v>0.02</v>
      </c>
      <c r="AM244" s="262">
        <f t="shared" si="338"/>
        <v>0</v>
      </c>
      <c r="AN244" s="102"/>
      <c r="AO244" s="102"/>
      <c r="AP244" s="264">
        <f t="shared" si="266"/>
        <v>0</v>
      </c>
      <c r="AQ244" s="265">
        <f t="shared" si="339"/>
        <v>0</v>
      </c>
      <c r="AR244" s="266">
        <f t="shared" si="303"/>
        <v>0</v>
      </c>
      <c r="AS244" s="265">
        <f t="shared" si="340"/>
        <v>0</v>
      </c>
      <c r="AT244" s="267">
        <f t="shared" si="267"/>
        <v>0</v>
      </c>
      <c r="AU244" s="268"/>
      <c r="AV244" s="267"/>
      <c r="AW244" s="24"/>
      <c r="AX244" s="24"/>
      <c r="AY244" s="487"/>
      <c r="AZ244" s="270"/>
      <c r="BA244" s="256"/>
      <c r="BB244" s="256"/>
      <c r="BC244" s="256"/>
      <c r="BD244" s="256"/>
      <c r="BE244" s="490"/>
      <c r="BF244" s="490" t="str">
        <f t="shared" si="334"/>
        <v/>
      </c>
      <c r="BG244" s="493" t="str">
        <f t="shared" si="268"/>
        <v/>
      </c>
      <c r="BH244" s="490"/>
      <c r="BI244" s="490"/>
      <c r="BJ244" s="490"/>
      <c r="BK244" s="490"/>
      <c r="BL244" s="490"/>
      <c r="BM244" s="490"/>
      <c r="BN244" s="319"/>
      <c r="BO244" s="319"/>
      <c r="BP244" s="319"/>
      <c r="BQ244" s="319" t="str">
        <f t="shared" si="269"/>
        <v/>
      </c>
      <c r="BR244" s="439" t="str">
        <f t="shared" si="304"/>
        <v/>
      </c>
      <c r="BS244" s="439" t="str">
        <f t="shared" si="305"/>
        <v/>
      </c>
      <c r="BT244" s="439" t="str">
        <f t="shared" si="306"/>
        <v/>
      </c>
      <c r="BU244" s="440" t="str">
        <f t="shared" si="328"/>
        <v/>
      </c>
      <c r="BV244" s="440" t="str">
        <f t="shared" si="329"/>
        <v/>
      </c>
      <c r="BW244" s="440" t="str">
        <f t="shared" si="330"/>
        <v/>
      </c>
      <c r="BX244" s="440" t="str">
        <f t="shared" si="331"/>
        <v/>
      </c>
      <c r="BY244" s="440" t="str">
        <f t="shared" si="270"/>
        <v/>
      </c>
      <c r="BZ244" s="440" t="str">
        <f t="shared" si="271"/>
        <v/>
      </c>
      <c r="CA244" s="440" t="str">
        <f t="shared" si="272"/>
        <v/>
      </c>
      <c r="CB244" s="663" t="str">
        <f t="shared" si="307"/>
        <v/>
      </c>
      <c r="CC244" s="663" t="str">
        <f t="shared" si="308"/>
        <v/>
      </c>
      <c r="CD244" s="663" t="str">
        <f t="shared" si="309"/>
        <v/>
      </c>
      <c r="CE244" s="663" t="str">
        <f t="shared" si="310"/>
        <v/>
      </c>
      <c r="CF244" s="663" t="str">
        <f t="shared" si="311"/>
        <v/>
      </c>
      <c r="CG244" s="439" t="str">
        <f t="shared" si="312"/>
        <v/>
      </c>
      <c r="CH244" s="440"/>
      <c r="CI244" s="440"/>
      <c r="CJ244" s="440"/>
      <c r="CK244" s="440"/>
      <c r="CL244" s="440"/>
      <c r="CM244" s="440"/>
      <c r="CN244" s="729" t="str">
        <f t="shared" si="313"/>
        <v/>
      </c>
      <c r="CO244" s="729" t="str">
        <f t="shared" si="314"/>
        <v/>
      </c>
      <c r="CP244" s="729" t="str">
        <f t="shared" si="315"/>
        <v/>
      </c>
      <c r="CQ244" s="729" t="str">
        <f t="shared" si="316"/>
        <v/>
      </c>
      <c r="CR244" s="729" t="str">
        <f t="shared" si="317"/>
        <v/>
      </c>
      <c r="CS244" s="729" t="str">
        <f t="shared" si="318"/>
        <v/>
      </c>
      <c r="CT244" s="729" t="str">
        <f t="shared" si="319"/>
        <v/>
      </c>
      <c r="CU244" s="729" t="str">
        <f t="shared" si="320"/>
        <v/>
      </c>
      <c r="CV244" s="729" t="str">
        <f t="shared" si="321"/>
        <v/>
      </c>
      <c r="CW244" s="16" t="str">
        <f t="shared" si="322"/>
        <v/>
      </c>
      <c r="CX244" s="16" t="str">
        <f t="shared" si="323"/>
        <v/>
      </c>
      <c r="CY244" s="16" t="str">
        <f t="shared" si="324"/>
        <v/>
      </c>
      <c r="CZ244" s="650">
        <f t="shared" si="325"/>
        <v>0</v>
      </c>
      <c r="DB244" s="652"/>
      <c r="DC244" s="655">
        <f t="shared" si="273"/>
        <v>0</v>
      </c>
      <c r="DD244" s="654" t="str">
        <f t="shared" si="274"/>
        <v/>
      </c>
      <c r="DE244" s="650">
        <f t="shared" si="275"/>
        <v>0</v>
      </c>
      <c r="EG244" s="16">
        <f>IFERROR(VLOOKUP(B244,'SUBCATS INTERNAL USE'!A:D,3,0),10000)</f>
        <v>10000</v>
      </c>
      <c r="EH244" s="16">
        <f t="shared" si="276"/>
        <v>10000</v>
      </c>
      <c r="EI244" s="16">
        <f t="shared" si="277"/>
        <v>1</v>
      </c>
      <c r="EJ244" s="16">
        <f t="shared" si="327"/>
        <v>19</v>
      </c>
      <c r="EK244" s="16">
        <f>IFERROR(VLOOKUP(B244,'SUBCATS INTERNAL USE'!G:I,3,0), 10000)</f>
        <v>10000</v>
      </c>
      <c r="EN244" s="163">
        <f t="shared" si="278"/>
        <v>1</v>
      </c>
      <c r="EO244" s="163">
        <f t="shared" si="279"/>
        <v>1</v>
      </c>
      <c r="EP244" s="163">
        <f t="shared" si="280"/>
        <v>1</v>
      </c>
      <c r="EQ244" s="163">
        <f t="shared" si="281"/>
        <v>1</v>
      </c>
      <c r="ER244" s="163">
        <f t="shared" si="282"/>
        <v>1</v>
      </c>
      <c r="ES244" s="163">
        <f t="shared" si="283"/>
        <v>1</v>
      </c>
      <c r="ET244" s="163">
        <f t="shared" si="284"/>
        <v>1</v>
      </c>
      <c r="EU244" s="163">
        <f t="shared" si="285"/>
        <v>1</v>
      </c>
      <c r="EV244" s="163">
        <f t="shared" si="286"/>
        <v>0</v>
      </c>
      <c r="EW244" s="163">
        <f t="shared" si="287"/>
        <v>1</v>
      </c>
      <c r="EX244" s="163">
        <f t="shared" si="288"/>
        <v>1</v>
      </c>
      <c r="EY244" s="163">
        <f t="shared" si="289"/>
        <v>1</v>
      </c>
      <c r="EZ244" s="163">
        <f t="shared" si="290"/>
        <v>1</v>
      </c>
      <c r="FA244" s="163">
        <f t="shared" si="291"/>
        <v>1</v>
      </c>
      <c r="FB244" s="163">
        <f t="shared" si="292"/>
        <v>1</v>
      </c>
      <c r="FC244" s="163">
        <f t="shared" si="293"/>
        <v>14</v>
      </c>
      <c r="FD244" s="163">
        <f t="shared" si="294"/>
        <v>0</v>
      </c>
      <c r="FF244" s="16">
        <f t="shared" si="326"/>
        <v>0</v>
      </c>
      <c r="FG244" s="16" t="str">
        <f t="shared" si="332"/>
        <v>1</v>
      </c>
    </row>
    <row r="245" spans="1:163" s="52" customFormat="1" ht="11.25" customHeight="1">
      <c r="A245" s="1040">
        <v>231</v>
      </c>
      <c r="B245" s="490"/>
      <c r="C245" s="490" t="str">
        <f t="shared" si="261"/>
        <v/>
      </c>
      <c r="D245" s="490"/>
      <c r="E245" s="1040"/>
      <c r="F245" s="255"/>
      <c r="G245" s="1038"/>
      <c r="H245" s="1038"/>
      <c r="I245" s="1323"/>
      <c r="J245" s="24"/>
      <c r="K245" s="24"/>
      <c r="L245" s="24"/>
      <c r="M245" s="24"/>
      <c r="N245" s="24"/>
      <c r="O245" s="24"/>
      <c r="P245" s="101" t="str">
        <f t="shared" si="262"/>
        <v>MP</v>
      </c>
      <c r="Q245" s="493" t="str">
        <f t="shared" si="335"/>
        <v/>
      </c>
      <c r="R245" s="101"/>
      <c r="S245" s="257" t="e">
        <f t="shared" si="336"/>
        <v>#DIV/0!</v>
      </c>
      <c r="T245" s="1503">
        <f t="shared" si="333"/>
        <v>0</v>
      </c>
      <c r="U245" s="1477"/>
      <c r="V245" s="258"/>
      <c r="W245" s="102"/>
      <c r="X245" s="400">
        <f t="shared" si="295"/>
        <v>0</v>
      </c>
      <c r="Y245" s="913"/>
      <c r="Z245" s="299">
        <f t="shared" si="337"/>
        <v>0</v>
      </c>
      <c r="AA245" s="259">
        <f>ROUND(IFERROR(SUM($AI$6/$AI$7*Q245/O245)+('Inbound Freight New'!$A$3*CZ245/R245),0),2)</f>
        <v>0</v>
      </c>
      <c r="AB245" s="260">
        <f t="shared" si="263"/>
        <v>0</v>
      </c>
      <c r="AC245" s="259">
        <f t="shared" si="296"/>
        <v>0</v>
      </c>
      <c r="AD245" s="261"/>
      <c r="AE245" s="260">
        <f t="shared" si="264"/>
        <v>0</v>
      </c>
      <c r="AF245" s="262">
        <f t="shared" si="297"/>
        <v>0</v>
      </c>
      <c r="AG245" s="263">
        <f t="shared" si="265"/>
        <v>0</v>
      </c>
      <c r="AH245" s="316">
        <f t="shared" si="298"/>
        <v>0.02</v>
      </c>
      <c r="AI245" s="262">
        <f t="shared" si="299"/>
        <v>0</v>
      </c>
      <c r="AJ245" s="703">
        <f t="shared" si="300"/>
        <v>0</v>
      </c>
      <c r="AK245" s="1302">
        <f t="shared" si="301"/>
        <v>0</v>
      </c>
      <c r="AL245" s="703">
        <f t="shared" si="302"/>
        <v>0.02</v>
      </c>
      <c r="AM245" s="262">
        <f t="shared" si="338"/>
        <v>0</v>
      </c>
      <c r="AN245" s="102"/>
      <c r="AO245" s="102"/>
      <c r="AP245" s="264">
        <f t="shared" si="266"/>
        <v>0</v>
      </c>
      <c r="AQ245" s="265">
        <f t="shared" si="339"/>
        <v>0</v>
      </c>
      <c r="AR245" s="266">
        <f t="shared" si="303"/>
        <v>0</v>
      </c>
      <c r="AS245" s="265">
        <f t="shared" si="340"/>
        <v>0</v>
      </c>
      <c r="AT245" s="267">
        <f t="shared" si="267"/>
        <v>0</v>
      </c>
      <c r="AU245" s="268"/>
      <c r="AV245" s="267"/>
      <c r="AW245" s="24"/>
      <c r="AX245" s="24"/>
      <c r="AY245" s="487"/>
      <c r="AZ245" s="270"/>
      <c r="BA245" s="256"/>
      <c r="BB245" s="256"/>
      <c r="BC245" s="256"/>
      <c r="BD245" s="256"/>
      <c r="BE245" s="490"/>
      <c r="BF245" s="490" t="str">
        <f t="shared" si="334"/>
        <v/>
      </c>
      <c r="BG245" s="493" t="str">
        <f t="shared" si="268"/>
        <v/>
      </c>
      <c r="BH245" s="490"/>
      <c r="BI245" s="490"/>
      <c r="BJ245" s="490"/>
      <c r="BK245" s="490"/>
      <c r="BL245" s="490"/>
      <c r="BM245" s="490"/>
      <c r="BN245" s="319"/>
      <c r="BO245" s="319"/>
      <c r="BP245" s="319"/>
      <c r="BQ245" s="319" t="str">
        <f t="shared" si="269"/>
        <v/>
      </c>
      <c r="BR245" s="439" t="str">
        <f t="shared" si="304"/>
        <v/>
      </c>
      <c r="BS245" s="439" t="str">
        <f t="shared" si="305"/>
        <v/>
      </c>
      <c r="BT245" s="439" t="str">
        <f t="shared" si="306"/>
        <v/>
      </c>
      <c r="BU245" s="440" t="str">
        <f t="shared" si="328"/>
        <v/>
      </c>
      <c r="BV245" s="440" t="str">
        <f t="shared" si="329"/>
        <v/>
      </c>
      <c r="BW245" s="440" t="str">
        <f t="shared" si="330"/>
        <v/>
      </c>
      <c r="BX245" s="440" t="str">
        <f t="shared" si="331"/>
        <v/>
      </c>
      <c r="BY245" s="440" t="str">
        <f t="shared" si="270"/>
        <v/>
      </c>
      <c r="BZ245" s="440" t="str">
        <f t="shared" si="271"/>
        <v/>
      </c>
      <c r="CA245" s="440" t="str">
        <f t="shared" si="272"/>
        <v/>
      </c>
      <c r="CB245" s="663" t="str">
        <f t="shared" si="307"/>
        <v/>
      </c>
      <c r="CC245" s="663" t="str">
        <f t="shared" si="308"/>
        <v/>
      </c>
      <c r="CD245" s="663" t="str">
        <f t="shared" si="309"/>
        <v/>
      </c>
      <c r="CE245" s="663" t="str">
        <f t="shared" si="310"/>
        <v/>
      </c>
      <c r="CF245" s="663" t="str">
        <f t="shared" si="311"/>
        <v/>
      </c>
      <c r="CG245" s="439" t="str">
        <f t="shared" si="312"/>
        <v/>
      </c>
      <c r="CH245" s="440"/>
      <c r="CI245" s="440"/>
      <c r="CJ245" s="440"/>
      <c r="CK245" s="440"/>
      <c r="CL245" s="440"/>
      <c r="CM245" s="440"/>
      <c r="CN245" s="729" t="str">
        <f t="shared" si="313"/>
        <v/>
      </c>
      <c r="CO245" s="729" t="str">
        <f t="shared" si="314"/>
        <v/>
      </c>
      <c r="CP245" s="729" t="str">
        <f t="shared" si="315"/>
        <v/>
      </c>
      <c r="CQ245" s="729" t="str">
        <f t="shared" si="316"/>
        <v/>
      </c>
      <c r="CR245" s="729" t="str">
        <f t="shared" si="317"/>
        <v/>
      </c>
      <c r="CS245" s="729" t="str">
        <f t="shared" si="318"/>
        <v/>
      </c>
      <c r="CT245" s="729" t="str">
        <f t="shared" si="319"/>
        <v/>
      </c>
      <c r="CU245" s="729" t="str">
        <f t="shared" si="320"/>
        <v/>
      </c>
      <c r="CV245" s="729" t="str">
        <f t="shared" si="321"/>
        <v/>
      </c>
      <c r="CW245" s="16" t="str">
        <f t="shared" si="322"/>
        <v/>
      </c>
      <c r="CX245" s="16" t="str">
        <f t="shared" si="323"/>
        <v/>
      </c>
      <c r="CY245" s="16" t="str">
        <f t="shared" si="324"/>
        <v/>
      </c>
      <c r="CZ245" s="650">
        <f t="shared" si="325"/>
        <v>0</v>
      </c>
      <c r="DB245" s="652"/>
      <c r="DC245" s="655">
        <f t="shared" si="273"/>
        <v>0</v>
      </c>
      <c r="DD245" s="654" t="str">
        <f t="shared" si="274"/>
        <v/>
      </c>
      <c r="DE245" s="650">
        <f t="shared" si="275"/>
        <v>0</v>
      </c>
      <c r="EG245" s="16">
        <f>IFERROR(VLOOKUP(B245,'SUBCATS INTERNAL USE'!A:D,3,0),10000)</f>
        <v>10000</v>
      </c>
      <c r="EH245" s="16">
        <f t="shared" si="276"/>
        <v>10000</v>
      </c>
      <c r="EI245" s="16">
        <f t="shared" si="277"/>
        <v>1</v>
      </c>
      <c r="EJ245" s="16">
        <f t="shared" si="327"/>
        <v>19</v>
      </c>
      <c r="EK245" s="16">
        <f>IFERROR(VLOOKUP(B245,'SUBCATS INTERNAL USE'!G:I,3,0), 10000)</f>
        <v>10000</v>
      </c>
      <c r="EN245" s="163">
        <f t="shared" si="278"/>
        <v>1</v>
      </c>
      <c r="EO245" s="163">
        <f t="shared" si="279"/>
        <v>1</v>
      </c>
      <c r="EP245" s="163">
        <f t="shared" si="280"/>
        <v>1</v>
      </c>
      <c r="EQ245" s="163">
        <f t="shared" si="281"/>
        <v>1</v>
      </c>
      <c r="ER245" s="163">
        <f t="shared" si="282"/>
        <v>1</v>
      </c>
      <c r="ES245" s="163">
        <f t="shared" si="283"/>
        <v>1</v>
      </c>
      <c r="ET245" s="163">
        <f t="shared" si="284"/>
        <v>1</v>
      </c>
      <c r="EU245" s="163">
        <f t="shared" si="285"/>
        <v>1</v>
      </c>
      <c r="EV245" s="163">
        <f t="shared" si="286"/>
        <v>0</v>
      </c>
      <c r="EW245" s="163">
        <f t="shared" si="287"/>
        <v>1</v>
      </c>
      <c r="EX245" s="163">
        <f t="shared" si="288"/>
        <v>1</v>
      </c>
      <c r="EY245" s="163">
        <f t="shared" si="289"/>
        <v>1</v>
      </c>
      <c r="EZ245" s="163">
        <f t="shared" si="290"/>
        <v>1</v>
      </c>
      <c r="FA245" s="163">
        <f t="shared" si="291"/>
        <v>1</v>
      </c>
      <c r="FB245" s="163">
        <f t="shared" si="292"/>
        <v>1</v>
      </c>
      <c r="FC245" s="163">
        <f t="shared" si="293"/>
        <v>14</v>
      </c>
      <c r="FD245" s="163">
        <f t="shared" si="294"/>
        <v>0</v>
      </c>
      <c r="FF245" s="16">
        <f t="shared" si="326"/>
        <v>0</v>
      </c>
      <c r="FG245" s="16" t="str">
        <f t="shared" si="332"/>
        <v>1</v>
      </c>
    </row>
    <row r="246" spans="1:163" s="52" customFormat="1" ht="11.25" customHeight="1">
      <c r="A246" s="1040">
        <v>232</v>
      </c>
      <c r="B246" s="490"/>
      <c r="C246" s="490" t="str">
        <f t="shared" si="261"/>
        <v/>
      </c>
      <c r="D246" s="490"/>
      <c r="E246" s="1040"/>
      <c r="F246" s="255"/>
      <c r="G246" s="1038"/>
      <c r="H246" s="1038"/>
      <c r="I246" s="1323"/>
      <c r="J246" s="24"/>
      <c r="K246" s="24"/>
      <c r="L246" s="24"/>
      <c r="M246" s="24"/>
      <c r="N246" s="24"/>
      <c r="O246" s="24"/>
      <c r="P246" s="101" t="str">
        <f t="shared" si="262"/>
        <v>MP</v>
      </c>
      <c r="Q246" s="493" t="str">
        <f t="shared" si="335"/>
        <v/>
      </c>
      <c r="R246" s="101"/>
      <c r="S246" s="257" t="e">
        <f t="shared" si="336"/>
        <v>#DIV/0!</v>
      </c>
      <c r="T246" s="1503">
        <f t="shared" si="333"/>
        <v>0</v>
      </c>
      <c r="U246" s="1477"/>
      <c r="V246" s="258"/>
      <c r="W246" s="102"/>
      <c r="X246" s="400">
        <f t="shared" si="295"/>
        <v>0</v>
      </c>
      <c r="Y246" s="913"/>
      <c r="Z246" s="299">
        <f t="shared" si="337"/>
        <v>0</v>
      </c>
      <c r="AA246" s="259">
        <f>ROUND(IFERROR(SUM($AI$6/$AI$7*Q246/O246)+('Inbound Freight New'!$A$3*CZ246/R246),0),2)</f>
        <v>0</v>
      </c>
      <c r="AB246" s="260">
        <f t="shared" si="263"/>
        <v>0</v>
      </c>
      <c r="AC246" s="259">
        <f t="shared" si="296"/>
        <v>0</v>
      </c>
      <c r="AD246" s="261"/>
      <c r="AE246" s="260">
        <f t="shared" si="264"/>
        <v>0</v>
      </c>
      <c r="AF246" s="262">
        <f t="shared" si="297"/>
        <v>0</v>
      </c>
      <c r="AG246" s="263">
        <f t="shared" si="265"/>
        <v>0</v>
      </c>
      <c r="AH246" s="316">
        <f t="shared" si="298"/>
        <v>0.02</v>
      </c>
      <c r="AI246" s="262">
        <f t="shared" si="299"/>
        <v>0</v>
      </c>
      <c r="AJ246" s="703">
        <f t="shared" si="300"/>
        <v>0</v>
      </c>
      <c r="AK246" s="1302">
        <f t="shared" si="301"/>
        <v>0</v>
      </c>
      <c r="AL246" s="703">
        <f t="shared" si="302"/>
        <v>0.02</v>
      </c>
      <c r="AM246" s="262">
        <f t="shared" si="338"/>
        <v>0</v>
      </c>
      <c r="AN246" s="102"/>
      <c r="AO246" s="102"/>
      <c r="AP246" s="264">
        <f t="shared" si="266"/>
        <v>0</v>
      </c>
      <c r="AQ246" s="265">
        <f t="shared" si="339"/>
        <v>0</v>
      </c>
      <c r="AR246" s="266">
        <f t="shared" si="303"/>
        <v>0</v>
      </c>
      <c r="AS246" s="265">
        <f t="shared" si="340"/>
        <v>0</v>
      </c>
      <c r="AT246" s="267">
        <f t="shared" si="267"/>
        <v>0</v>
      </c>
      <c r="AU246" s="268"/>
      <c r="AV246" s="267"/>
      <c r="AW246" s="24"/>
      <c r="AX246" s="24"/>
      <c r="AY246" s="487"/>
      <c r="AZ246" s="270"/>
      <c r="BA246" s="256"/>
      <c r="BB246" s="256"/>
      <c r="BC246" s="256"/>
      <c r="BD246" s="256"/>
      <c r="BE246" s="490"/>
      <c r="BF246" s="490" t="str">
        <f t="shared" si="334"/>
        <v/>
      </c>
      <c r="BG246" s="493" t="str">
        <f t="shared" si="268"/>
        <v/>
      </c>
      <c r="BH246" s="490"/>
      <c r="BI246" s="490"/>
      <c r="BJ246" s="490"/>
      <c r="BK246" s="490"/>
      <c r="BL246" s="490"/>
      <c r="BM246" s="490"/>
      <c r="BN246" s="319"/>
      <c r="BO246" s="319"/>
      <c r="BP246" s="319"/>
      <c r="BQ246" s="319" t="str">
        <f t="shared" si="269"/>
        <v/>
      </c>
      <c r="BR246" s="439" t="str">
        <f t="shared" si="304"/>
        <v/>
      </c>
      <c r="BS246" s="439" t="str">
        <f t="shared" si="305"/>
        <v/>
      </c>
      <c r="BT246" s="439" t="str">
        <f t="shared" si="306"/>
        <v/>
      </c>
      <c r="BU246" s="440" t="str">
        <f t="shared" si="328"/>
        <v/>
      </c>
      <c r="BV246" s="440" t="str">
        <f t="shared" si="329"/>
        <v/>
      </c>
      <c r="BW246" s="440" t="str">
        <f t="shared" si="330"/>
        <v/>
      </c>
      <c r="BX246" s="440" t="str">
        <f t="shared" si="331"/>
        <v/>
      </c>
      <c r="BY246" s="440" t="str">
        <f t="shared" si="270"/>
        <v/>
      </c>
      <c r="BZ246" s="440" t="str">
        <f t="shared" si="271"/>
        <v/>
      </c>
      <c r="CA246" s="440" t="str">
        <f t="shared" si="272"/>
        <v/>
      </c>
      <c r="CB246" s="663" t="str">
        <f t="shared" si="307"/>
        <v/>
      </c>
      <c r="CC246" s="663" t="str">
        <f t="shared" si="308"/>
        <v/>
      </c>
      <c r="CD246" s="663" t="str">
        <f t="shared" si="309"/>
        <v/>
      </c>
      <c r="CE246" s="663" t="str">
        <f t="shared" si="310"/>
        <v/>
      </c>
      <c r="CF246" s="663" t="str">
        <f t="shared" si="311"/>
        <v/>
      </c>
      <c r="CG246" s="439" t="str">
        <f t="shared" si="312"/>
        <v/>
      </c>
      <c r="CH246" s="440"/>
      <c r="CI246" s="440"/>
      <c r="CJ246" s="440"/>
      <c r="CK246" s="440"/>
      <c r="CL246" s="440"/>
      <c r="CM246" s="440"/>
      <c r="CN246" s="729" t="str">
        <f t="shared" si="313"/>
        <v/>
      </c>
      <c r="CO246" s="729" t="str">
        <f t="shared" si="314"/>
        <v/>
      </c>
      <c r="CP246" s="729" t="str">
        <f t="shared" si="315"/>
        <v/>
      </c>
      <c r="CQ246" s="729" t="str">
        <f t="shared" si="316"/>
        <v/>
      </c>
      <c r="CR246" s="729" t="str">
        <f t="shared" si="317"/>
        <v/>
      </c>
      <c r="CS246" s="729" t="str">
        <f t="shared" si="318"/>
        <v/>
      </c>
      <c r="CT246" s="729" t="str">
        <f t="shared" si="319"/>
        <v/>
      </c>
      <c r="CU246" s="729" t="str">
        <f t="shared" si="320"/>
        <v/>
      </c>
      <c r="CV246" s="729" t="str">
        <f t="shared" si="321"/>
        <v/>
      </c>
      <c r="CW246" s="16" t="str">
        <f t="shared" si="322"/>
        <v/>
      </c>
      <c r="CX246" s="16" t="str">
        <f t="shared" si="323"/>
        <v/>
      </c>
      <c r="CY246" s="16" t="str">
        <f t="shared" si="324"/>
        <v/>
      </c>
      <c r="CZ246" s="650">
        <f t="shared" si="325"/>
        <v>0</v>
      </c>
      <c r="DB246" s="652"/>
      <c r="DC246" s="655">
        <f t="shared" si="273"/>
        <v>0</v>
      </c>
      <c r="DD246" s="654" t="str">
        <f t="shared" si="274"/>
        <v/>
      </c>
      <c r="DE246" s="650">
        <f t="shared" si="275"/>
        <v>0</v>
      </c>
      <c r="EG246" s="16">
        <f>IFERROR(VLOOKUP(B246,'SUBCATS INTERNAL USE'!A:D,3,0),10000)</f>
        <v>10000</v>
      </c>
      <c r="EH246" s="16">
        <f t="shared" si="276"/>
        <v>10000</v>
      </c>
      <c r="EI246" s="16">
        <f t="shared" si="277"/>
        <v>1</v>
      </c>
      <c r="EJ246" s="16">
        <f t="shared" si="327"/>
        <v>19</v>
      </c>
      <c r="EK246" s="16">
        <f>IFERROR(VLOOKUP(B246,'SUBCATS INTERNAL USE'!G:I,3,0), 10000)</f>
        <v>10000</v>
      </c>
      <c r="EN246" s="163">
        <f t="shared" si="278"/>
        <v>1</v>
      </c>
      <c r="EO246" s="163">
        <f t="shared" si="279"/>
        <v>1</v>
      </c>
      <c r="EP246" s="163">
        <f t="shared" si="280"/>
        <v>1</v>
      </c>
      <c r="EQ246" s="163">
        <f t="shared" si="281"/>
        <v>1</v>
      </c>
      <c r="ER246" s="163">
        <f t="shared" si="282"/>
        <v>1</v>
      </c>
      <c r="ES246" s="163">
        <f t="shared" si="283"/>
        <v>1</v>
      </c>
      <c r="ET246" s="163">
        <f t="shared" si="284"/>
        <v>1</v>
      </c>
      <c r="EU246" s="163">
        <f t="shared" si="285"/>
        <v>1</v>
      </c>
      <c r="EV246" s="163">
        <f t="shared" si="286"/>
        <v>0</v>
      </c>
      <c r="EW246" s="163">
        <f t="shared" si="287"/>
        <v>1</v>
      </c>
      <c r="EX246" s="163">
        <f t="shared" si="288"/>
        <v>1</v>
      </c>
      <c r="EY246" s="163">
        <f t="shared" si="289"/>
        <v>1</v>
      </c>
      <c r="EZ246" s="163">
        <f t="shared" si="290"/>
        <v>1</v>
      </c>
      <c r="FA246" s="163">
        <f t="shared" si="291"/>
        <v>1</v>
      </c>
      <c r="FB246" s="163">
        <f t="shared" si="292"/>
        <v>1</v>
      </c>
      <c r="FC246" s="163">
        <f t="shared" si="293"/>
        <v>14</v>
      </c>
      <c r="FD246" s="163">
        <f t="shared" si="294"/>
        <v>0</v>
      </c>
      <c r="FF246" s="16">
        <f t="shared" si="326"/>
        <v>0</v>
      </c>
      <c r="FG246" s="16" t="str">
        <f t="shared" si="332"/>
        <v>1</v>
      </c>
    </row>
    <row r="247" spans="1:163" s="52" customFormat="1" ht="11.25" customHeight="1">
      <c r="A247" s="1040">
        <v>233</v>
      </c>
      <c r="B247" s="490"/>
      <c r="C247" s="490" t="str">
        <f t="shared" si="261"/>
        <v/>
      </c>
      <c r="D247" s="490"/>
      <c r="E247" s="1040"/>
      <c r="F247" s="255"/>
      <c r="G247" s="1038"/>
      <c r="H247" s="1038"/>
      <c r="I247" s="1323"/>
      <c r="J247" s="24"/>
      <c r="K247" s="24"/>
      <c r="L247" s="24"/>
      <c r="M247" s="24"/>
      <c r="N247" s="24"/>
      <c r="O247" s="24"/>
      <c r="P247" s="101" t="str">
        <f t="shared" si="262"/>
        <v>MP</v>
      </c>
      <c r="Q247" s="493" t="str">
        <f t="shared" si="335"/>
        <v/>
      </c>
      <c r="R247" s="101"/>
      <c r="S247" s="257" t="e">
        <f t="shared" si="336"/>
        <v>#DIV/0!</v>
      </c>
      <c r="T247" s="1503">
        <f t="shared" si="333"/>
        <v>0</v>
      </c>
      <c r="U247" s="1477"/>
      <c r="V247" s="258"/>
      <c r="W247" s="102"/>
      <c r="X247" s="400">
        <f t="shared" si="295"/>
        <v>0</v>
      </c>
      <c r="Y247" s="913"/>
      <c r="Z247" s="299">
        <f t="shared" si="337"/>
        <v>0</v>
      </c>
      <c r="AA247" s="259">
        <f>ROUND(IFERROR(SUM($AI$6/$AI$7*Q247/O247)+('Inbound Freight New'!$A$3*CZ247/R247),0),2)</f>
        <v>0</v>
      </c>
      <c r="AB247" s="260">
        <f t="shared" si="263"/>
        <v>0</v>
      </c>
      <c r="AC247" s="259">
        <f t="shared" si="296"/>
        <v>0</v>
      </c>
      <c r="AD247" s="261"/>
      <c r="AE247" s="260">
        <f t="shared" si="264"/>
        <v>0</v>
      </c>
      <c r="AF247" s="262">
        <f t="shared" si="297"/>
        <v>0</v>
      </c>
      <c r="AG247" s="263">
        <f t="shared" si="265"/>
        <v>0</v>
      </c>
      <c r="AH247" s="316">
        <f t="shared" si="298"/>
        <v>0.02</v>
      </c>
      <c r="AI247" s="262">
        <f t="shared" si="299"/>
        <v>0</v>
      </c>
      <c r="AJ247" s="703">
        <f t="shared" si="300"/>
        <v>0</v>
      </c>
      <c r="AK247" s="1302">
        <f t="shared" si="301"/>
        <v>0</v>
      </c>
      <c r="AL247" s="703">
        <f t="shared" si="302"/>
        <v>0.02</v>
      </c>
      <c r="AM247" s="262">
        <f t="shared" si="338"/>
        <v>0</v>
      </c>
      <c r="AN247" s="102"/>
      <c r="AO247" s="102"/>
      <c r="AP247" s="264">
        <f t="shared" si="266"/>
        <v>0</v>
      </c>
      <c r="AQ247" s="265">
        <f t="shared" si="339"/>
        <v>0</v>
      </c>
      <c r="AR247" s="266">
        <f t="shared" si="303"/>
        <v>0</v>
      </c>
      <c r="AS247" s="265">
        <f t="shared" si="340"/>
        <v>0</v>
      </c>
      <c r="AT247" s="267">
        <f t="shared" si="267"/>
        <v>0</v>
      </c>
      <c r="AU247" s="268"/>
      <c r="AV247" s="267"/>
      <c r="AW247" s="24"/>
      <c r="AX247" s="24"/>
      <c r="AY247" s="487"/>
      <c r="AZ247" s="270"/>
      <c r="BA247" s="256"/>
      <c r="BB247" s="256"/>
      <c r="BC247" s="256"/>
      <c r="BD247" s="256"/>
      <c r="BE247" s="490"/>
      <c r="BF247" s="490" t="str">
        <f t="shared" si="334"/>
        <v/>
      </c>
      <c r="BG247" s="493" t="str">
        <f t="shared" si="268"/>
        <v/>
      </c>
      <c r="BH247" s="490"/>
      <c r="BI247" s="490"/>
      <c r="BJ247" s="490"/>
      <c r="BK247" s="490"/>
      <c r="BL247" s="490"/>
      <c r="BM247" s="490"/>
      <c r="BN247" s="319"/>
      <c r="BO247" s="319"/>
      <c r="BP247" s="319"/>
      <c r="BQ247" s="319" t="str">
        <f t="shared" si="269"/>
        <v/>
      </c>
      <c r="BR247" s="439" t="str">
        <f t="shared" si="304"/>
        <v/>
      </c>
      <c r="BS247" s="439" t="str">
        <f t="shared" si="305"/>
        <v/>
      </c>
      <c r="BT247" s="439" t="str">
        <f t="shared" si="306"/>
        <v/>
      </c>
      <c r="BU247" s="440" t="str">
        <f t="shared" si="328"/>
        <v/>
      </c>
      <c r="BV247" s="440" t="str">
        <f t="shared" si="329"/>
        <v/>
      </c>
      <c r="BW247" s="440" t="str">
        <f t="shared" si="330"/>
        <v/>
      </c>
      <c r="BX247" s="440" t="str">
        <f t="shared" si="331"/>
        <v/>
      </c>
      <c r="BY247" s="440" t="str">
        <f t="shared" si="270"/>
        <v/>
      </c>
      <c r="BZ247" s="440" t="str">
        <f t="shared" si="271"/>
        <v/>
      </c>
      <c r="CA247" s="440" t="str">
        <f t="shared" si="272"/>
        <v/>
      </c>
      <c r="CB247" s="663" t="str">
        <f t="shared" si="307"/>
        <v/>
      </c>
      <c r="CC247" s="663" t="str">
        <f t="shared" si="308"/>
        <v/>
      </c>
      <c r="CD247" s="663" t="str">
        <f t="shared" si="309"/>
        <v/>
      </c>
      <c r="CE247" s="663" t="str">
        <f t="shared" si="310"/>
        <v/>
      </c>
      <c r="CF247" s="663" t="str">
        <f t="shared" si="311"/>
        <v/>
      </c>
      <c r="CG247" s="439" t="str">
        <f t="shared" si="312"/>
        <v/>
      </c>
      <c r="CH247" s="440"/>
      <c r="CI247" s="440"/>
      <c r="CJ247" s="440"/>
      <c r="CK247" s="440"/>
      <c r="CL247" s="440"/>
      <c r="CM247" s="440"/>
      <c r="CN247" s="729" t="str">
        <f t="shared" si="313"/>
        <v/>
      </c>
      <c r="CO247" s="729" t="str">
        <f t="shared" si="314"/>
        <v/>
      </c>
      <c r="CP247" s="729" t="str">
        <f t="shared" si="315"/>
        <v/>
      </c>
      <c r="CQ247" s="729" t="str">
        <f t="shared" si="316"/>
        <v/>
      </c>
      <c r="CR247" s="729" t="str">
        <f t="shared" si="317"/>
        <v/>
      </c>
      <c r="CS247" s="729" t="str">
        <f t="shared" si="318"/>
        <v/>
      </c>
      <c r="CT247" s="729" t="str">
        <f t="shared" si="319"/>
        <v/>
      </c>
      <c r="CU247" s="729" t="str">
        <f t="shared" si="320"/>
        <v/>
      </c>
      <c r="CV247" s="729" t="str">
        <f t="shared" si="321"/>
        <v/>
      </c>
      <c r="CW247" s="16" t="str">
        <f t="shared" si="322"/>
        <v/>
      </c>
      <c r="CX247" s="16" t="str">
        <f t="shared" si="323"/>
        <v/>
      </c>
      <c r="CY247" s="16" t="str">
        <f t="shared" si="324"/>
        <v/>
      </c>
      <c r="CZ247" s="650">
        <f t="shared" si="325"/>
        <v>0</v>
      </c>
      <c r="DB247" s="652"/>
      <c r="DC247" s="655">
        <f t="shared" si="273"/>
        <v>0</v>
      </c>
      <c r="DD247" s="654" t="str">
        <f t="shared" si="274"/>
        <v/>
      </c>
      <c r="DE247" s="650">
        <f t="shared" si="275"/>
        <v>0</v>
      </c>
      <c r="EG247" s="16">
        <f>IFERROR(VLOOKUP(B247,'SUBCATS INTERNAL USE'!A:D,3,0),10000)</f>
        <v>10000</v>
      </c>
      <c r="EH247" s="16">
        <f t="shared" si="276"/>
        <v>10000</v>
      </c>
      <c r="EI247" s="16">
        <f t="shared" si="277"/>
        <v>1</v>
      </c>
      <c r="EJ247" s="16">
        <f t="shared" si="327"/>
        <v>19</v>
      </c>
      <c r="EK247" s="16">
        <f>IFERROR(VLOOKUP(B247,'SUBCATS INTERNAL USE'!G:I,3,0), 10000)</f>
        <v>10000</v>
      </c>
      <c r="EN247" s="163">
        <f t="shared" si="278"/>
        <v>1</v>
      </c>
      <c r="EO247" s="163">
        <f t="shared" si="279"/>
        <v>1</v>
      </c>
      <c r="EP247" s="163">
        <f t="shared" si="280"/>
        <v>1</v>
      </c>
      <c r="EQ247" s="163">
        <f t="shared" si="281"/>
        <v>1</v>
      </c>
      <c r="ER247" s="163">
        <f t="shared" si="282"/>
        <v>1</v>
      </c>
      <c r="ES247" s="163">
        <f t="shared" si="283"/>
        <v>1</v>
      </c>
      <c r="ET247" s="163">
        <f t="shared" si="284"/>
        <v>1</v>
      </c>
      <c r="EU247" s="163">
        <f t="shared" si="285"/>
        <v>1</v>
      </c>
      <c r="EV247" s="163">
        <f t="shared" si="286"/>
        <v>0</v>
      </c>
      <c r="EW247" s="163">
        <f t="shared" si="287"/>
        <v>1</v>
      </c>
      <c r="EX247" s="163">
        <f t="shared" si="288"/>
        <v>1</v>
      </c>
      <c r="EY247" s="163">
        <f t="shared" si="289"/>
        <v>1</v>
      </c>
      <c r="EZ247" s="163">
        <f t="shared" si="290"/>
        <v>1</v>
      </c>
      <c r="FA247" s="163">
        <f t="shared" si="291"/>
        <v>1</v>
      </c>
      <c r="FB247" s="163">
        <f t="shared" si="292"/>
        <v>1</v>
      </c>
      <c r="FC247" s="163">
        <f t="shared" si="293"/>
        <v>14</v>
      </c>
      <c r="FD247" s="163">
        <f t="shared" si="294"/>
        <v>0</v>
      </c>
      <c r="FF247" s="16">
        <f t="shared" si="326"/>
        <v>0</v>
      </c>
      <c r="FG247" s="16" t="str">
        <f t="shared" si="332"/>
        <v>1</v>
      </c>
    </row>
    <row r="248" spans="1:163" s="52" customFormat="1" ht="11.25" customHeight="1">
      <c r="A248" s="1040">
        <v>234</v>
      </c>
      <c r="B248" s="490"/>
      <c r="C248" s="490" t="str">
        <f t="shared" si="261"/>
        <v/>
      </c>
      <c r="D248" s="490"/>
      <c r="E248" s="1040"/>
      <c r="F248" s="255"/>
      <c r="G248" s="1038"/>
      <c r="H248" s="1038"/>
      <c r="I248" s="1323"/>
      <c r="J248" s="24"/>
      <c r="K248" s="24"/>
      <c r="L248" s="24"/>
      <c r="M248" s="24"/>
      <c r="N248" s="24"/>
      <c r="O248" s="24"/>
      <c r="P248" s="101" t="str">
        <f t="shared" si="262"/>
        <v>MP</v>
      </c>
      <c r="Q248" s="493" t="str">
        <f t="shared" si="335"/>
        <v/>
      </c>
      <c r="R248" s="101"/>
      <c r="S248" s="257" t="e">
        <f t="shared" si="336"/>
        <v>#DIV/0!</v>
      </c>
      <c r="T248" s="1503">
        <f t="shared" si="333"/>
        <v>0</v>
      </c>
      <c r="U248" s="1477"/>
      <c r="V248" s="258"/>
      <c r="W248" s="102"/>
      <c r="X248" s="400">
        <f t="shared" si="295"/>
        <v>0</v>
      </c>
      <c r="Y248" s="913"/>
      <c r="Z248" s="299">
        <f t="shared" si="337"/>
        <v>0</v>
      </c>
      <c r="AA248" s="259">
        <f>ROUND(IFERROR(SUM($AI$6/$AI$7*Q248/O248)+('Inbound Freight New'!$A$3*CZ248/R248),0),2)</f>
        <v>0</v>
      </c>
      <c r="AB248" s="260">
        <f t="shared" si="263"/>
        <v>0</v>
      </c>
      <c r="AC248" s="259">
        <f t="shared" si="296"/>
        <v>0</v>
      </c>
      <c r="AD248" s="261"/>
      <c r="AE248" s="260">
        <f t="shared" si="264"/>
        <v>0</v>
      </c>
      <c r="AF248" s="262">
        <f t="shared" si="297"/>
        <v>0</v>
      </c>
      <c r="AG248" s="263">
        <f t="shared" si="265"/>
        <v>0</v>
      </c>
      <c r="AH248" s="316">
        <f t="shared" si="298"/>
        <v>0.02</v>
      </c>
      <c r="AI248" s="262">
        <f t="shared" si="299"/>
        <v>0</v>
      </c>
      <c r="AJ248" s="703">
        <f t="shared" si="300"/>
        <v>0</v>
      </c>
      <c r="AK248" s="1302">
        <f t="shared" si="301"/>
        <v>0</v>
      </c>
      <c r="AL248" s="703">
        <f t="shared" si="302"/>
        <v>0.02</v>
      </c>
      <c r="AM248" s="262">
        <f t="shared" si="338"/>
        <v>0</v>
      </c>
      <c r="AN248" s="102"/>
      <c r="AO248" s="102"/>
      <c r="AP248" s="264">
        <f t="shared" si="266"/>
        <v>0</v>
      </c>
      <c r="AQ248" s="265">
        <f t="shared" si="339"/>
        <v>0</v>
      </c>
      <c r="AR248" s="266">
        <f t="shared" si="303"/>
        <v>0</v>
      </c>
      <c r="AS248" s="265">
        <f t="shared" si="340"/>
        <v>0</v>
      </c>
      <c r="AT248" s="267">
        <f t="shared" si="267"/>
        <v>0</v>
      </c>
      <c r="AU248" s="268"/>
      <c r="AV248" s="267"/>
      <c r="AW248" s="24"/>
      <c r="AX248" s="24"/>
      <c r="AY248" s="487"/>
      <c r="AZ248" s="270"/>
      <c r="BA248" s="256"/>
      <c r="BB248" s="256"/>
      <c r="BC248" s="256"/>
      <c r="BD248" s="256"/>
      <c r="BE248" s="490"/>
      <c r="BF248" s="490" t="str">
        <f t="shared" si="334"/>
        <v/>
      </c>
      <c r="BG248" s="493" t="str">
        <f t="shared" si="268"/>
        <v/>
      </c>
      <c r="BH248" s="490"/>
      <c r="BI248" s="490"/>
      <c r="BJ248" s="490"/>
      <c r="BK248" s="490"/>
      <c r="BL248" s="490"/>
      <c r="BM248" s="490"/>
      <c r="BN248" s="319"/>
      <c r="BO248" s="319"/>
      <c r="BP248" s="319"/>
      <c r="BQ248" s="319" t="str">
        <f t="shared" si="269"/>
        <v/>
      </c>
      <c r="BR248" s="439" t="str">
        <f t="shared" si="304"/>
        <v/>
      </c>
      <c r="BS248" s="439" t="str">
        <f t="shared" si="305"/>
        <v/>
      </c>
      <c r="BT248" s="439" t="str">
        <f t="shared" si="306"/>
        <v/>
      </c>
      <c r="BU248" s="440" t="str">
        <f t="shared" si="328"/>
        <v/>
      </c>
      <c r="BV248" s="440" t="str">
        <f t="shared" si="329"/>
        <v/>
      </c>
      <c r="BW248" s="440" t="str">
        <f t="shared" si="330"/>
        <v/>
      </c>
      <c r="BX248" s="440" t="str">
        <f t="shared" si="331"/>
        <v/>
      </c>
      <c r="BY248" s="440" t="str">
        <f t="shared" si="270"/>
        <v/>
      </c>
      <c r="BZ248" s="440" t="str">
        <f t="shared" si="271"/>
        <v/>
      </c>
      <c r="CA248" s="440" t="str">
        <f t="shared" si="272"/>
        <v/>
      </c>
      <c r="CB248" s="663" t="str">
        <f t="shared" si="307"/>
        <v/>
      </c>
      <c r="CC248" s="663" t="str">
        <f t="shared" si="308"/>
        <v/>
      </c>
      <c r="CD248" s="663" t="str">
        <f t="shared" si="309"/>
        <v/>
      </c>
      <c r="CE248" s="663" t="str">
        <f t="shared" si="310"/>
        <v/>
      </c>
      <c r="CF248" s="663" t="str">
        <f t="shared" si="311"/>
        <v/>
      </c>
      <c r="CG248" s="439" t="str">
        <f t="shared" si="312"/>
        <v/>
      </c>
      <c r="CH248" s="440"/>
      <c r="CI248" s="440"/>
      <c r="CJ248" s="440"/>
      <c r="CK248" s="440"/>
      <c r="CL248" s="440"/>
      <c r="CM248" s="440"/>
      <c r="CN248" s="729" t="str">
        <f t="shared" si="313"/>
        <v/>
      </c>
      <c r="CO248" s="729" t="str">
        <f t="shared" si="314"/>
        <v/>
      </c>
      <c r="CP248" s="729" t="str">
        <f t="shared" si="315"/>
        <v/>
      </c>
      <c r="CQ248" s="729" t="str">
        <f t="shared" si="316"/>
        <v/>
      </c>
      <c r="CR248" s="729" t="str">
        <f t="shared" si="317"/>
        <v/>
      </c>
      <c r="CS248" s="729" t="str">
        <f t="shared" si="318"/>
        <v/>
      </c>
      <c r="CT248" s="729" t="str">
        <f t="shared" si="319"/>
        <v/>
      </c>
      <c r="CU248" s="729" t="str">
        <f t="shared" si="320"/>
        <v/>
      </c>
      <c r="CV248" s="729" t="str">
        <f t="shared" si="321"/>
        <v/>
      </c>
      <c r="CW248" s="16" t="str">
        <f t="shared" si="322"/>
        <v/>
      </c>
      <c r="CX248" s="16" t="str">
        <f t="shared" si="323"/>
        <v/>
      </c>
      <c r="CY248" s="16" t="str">
        <f t="shared" si="324"/>
        <v/>
      </c>
      <c r="CZ248" s="650">
        <f t="shared" si="325"/>
        <v>0</v>
      </c>
      <c r="DB248" s="652"/>
      <c r="DC248" s="655">
        <f t="shared" si="273"/>
        <v>0</v>
      </c>
      <c r="DD248" s="654" t="str">
        <f t="shared" si="274"/>
        <v/>
      </c>
      <c r="DE248" s="650">
        <f t="shared" si="275"/>
        <v>0</v>
      </c>
      <c r="EG248" s="16">
        <f>IFERROR(VLOOKUP(B248,'SUBCATS INTERNAL USE'!A:D,3,0),10000)</f>
        <v>10000</v>
      </c>
      <c r="EH248" s="16">
        <f t="shared" si="276"/>
        <v>10000</v>
      </c>
      <c r="EI248" s="16">
        <f t="shared" si="277"/>
        <v>1</v>
      </c>
      <c r="EJ248" s="16">
        <f t="shared" si="327"/>
        <v>19</v>
      </c>
      <c r="EK248" s="16">
        <f>IFERROR(VLOOKUP(B248,'SUBCATS INTERNAL USE'!G:I,3,0), 10000)</f>
        <v>10000</v>
      </c>
      <c r="EN248" s="163">
        <f t="shared" si="278"/>
        <v>1</v>
      </c>
      <c r="EO248" s="163">
        <f t="shared" si="279"/>
        <v>1</v>
      </c>
      <c r="EP248" s="163">
        <f t="shared" si="280"/>
        <v>1</v>
      </c>
      <c r="EQ248" s="163">
        <f t="shared" si="281"/>
        <v>1</v>
      </c>
      <c r="ER248" s="163">
        <f t="shared" si="282"/>
        <v>1</v>
      </c>
      <c r="ES248" s="163">
        <f t="shared" si="283"/>
        <v>1</v>
      </c>
      <c r="ET248" s="163">
        <f t="shared" si="284"/>
        <v>1</v>
      </c>
      <c r="EU248" s="163">
        <f t="shared" si="285"/>
        <v>1</v>
      </c>
      <c r="EV248" s="163">
        <f t="shared" si="286"/>
        <v>0</v>
      </c>
      <c r="EW248" s="163">
        <f t="shared" si="287"/>
        <v>1</v>
      </c>
      <c r="EX248" s="163">
        <f t="shared" si="288"/>
        <v>1</v>
      </c>
      <c r="EY248" s="163">
        <f t="shared" si="289"/>
        <v>1</v>
      </c>
      <c r="EZ248" s="163">
        <f t="shared" si="290"/>
        <v>1</v>
      </c>
      <c r="FA248" s="163">
        <f t="shared" si="291"/>
        <v>1</v>
      </c>
      <c r="FB248" s="163">
        <f t="shared" si="292"/>
        <v>1</v>
      </c>
      <c r="FC248" s="163">
        <f t="shared" si="293"/>
        <v>14</v>
      </c>
      <c r="FD248" s="163">
        <f t="shared" si="294"/>
        <v>0</v>
      </c>
      <c r="FF248" s="16">
        <f t="shared" si="326"/>
        <v>0</v>
      </c>
      <c r="FG248" s="16" t="str">
        <f t="shared" si="332"/>
        <v>1</v>
      </c>
    </row>
    <row r="249" spans="1:163" s="52" customFormat="1" ht="11.25" customHeight="1">
      <c r="A249" s="1040">
        <v>235</v>
      </c>
      <c r="B249" s="490"/>
      <c r="C249" s="490" t="str">
        <f t="shared" si="261"/>
        <v/>
      </c>
      <c r="D249" s="490"/>
      <c r="E249" s="1040"/>
      <c r="F249" s="255"/>
      <c r="G249" s="1038"/>
      <c r="H249" s="1038"/>
      <c r="I249" s="1323"/>
      <c r="J249" s="24"/>
      <c r="K249" s="24"/>
      <c r="L249" s="24"/>
      <c r="M249" s="24"/>
      <c r="N249" s="24"/>
      <c r="O249" s="24"/>
      <c r="P249" s="101" t="str">
        <f t="shared" si="262"/>
        <v>MP</v>
      </c>
      <c r="Q249" s="493" t="str">
        <f t="shared" si="335"/>
        <v/>
      </c>
      <c r="R249" s="101"/>
      <c r="S249" s="257" t="e">
        <f t="shared" si="336"/>
        <v>#DIV/0!</v>
      </c>
      <c r="T249" s="1503">
        <f t="shared" si="333"/>
        <v>0</v>
      </c>
      <c r="U249" s="1477"/>
      <c r="V249" s="258"/>
      <c r="W249" s="102"/>
      <c r="X249" s="400">
        <f t="shared" si="295"/>
        <v>0</v>
      </c>
      <c r="Y249" s="913"/>
      <c r="Z249" s="299">
        <f t="shared" si="337"/>
        <v>0</v>
      </c>
      <c r="AA249" s="259">
        <f>ROUND(IFERROR(SUM($AI$6/$AI$7*Q249/O249)+('Inbound Freight New'!$A$3*CZ249/R249),0),2)</f>
        <v>0</v>
      </c>
      <c r="AB249" s="260">
        <f t="shared" si="263"/>
        <v>0</v>
      </c>
      <c r="AC249" s="259">
        <f t="shared" si="296"/>
        <v>0</v>
      </c>
      <c r="AD249" s="261"/>
      <c r="AE249" s="260">
        <f t="shared" si="264"/>
        <v>0</v>
      </c>
      <c r="AF249" s="262">
        <f t="shared" si="297"/>
        <v>0</v>
      </c>
      <c r="AG249" s="263">
        <f t="shared" si="265"/>
        <v>0</v>
      </c>
      <c r="AH249" s="316">
        <f t="shared" si="298"/>
        <v>0.02</v>
      </c>
      <c r="AI249" s="262">
        <f t="shared" si="299"/>
        <v>0</v>
      </c>
      <c r="AJ249" s="703">
        <f t="shared" si="300"/>
        <v>0</v>
      </c>
      <c r="AK249" s="1302">
        <f t="shared" si="301"/>
        <v>0</v>
      </c>
      <c r="AL249" s="703">
        <f t="shared" si="302"/>
        <v>0.02</v>
      </c>
      <c r="AM249" s="262">
        <f t="shared" si="338"/>
        <v>0</v>
      </c>
      <c r="AN249" s="102"/>
      <c r="AO249" s="102"/>
      <c r="AP249" s="264">
        <f t="shared" si="266"/>
        <v>0</v>
      </c>
      <c r="AQ249" s="265">
        <f t="shared" si="339"/>
        <v>0</v>
      </c>
      <c r="AR249" s="266">
        <f t="shared" si="303"/>
        <v>0</v>
      </c>
      <c r="AS249" s="265">
        <f t="shared" si="340"/>
        <v>0</v>
      </c>
      <c r="AT249" s="267">
        <f t="shared" si="267"/>
        <v>0</v>
      </c>
      <c r="AU249" s="268"/>
      <c r="AV249" s="267"/>
      <c r="AW249" s="24"/>
      <c r="AX249" s="24"/>
      <c r="AY249" s="487"/>
      <c r="AZ249" s="270"/>
      <c r="BA249" s="256"/>
      <c r="BB249" s="256"/>
      <c r="BC249" s="256"/>
      <c r="BD249" s="256"/>
      <c r="BE249" s="490"/>
      <c r="BF249" s="490" t="str">
        <f t="shared" si="334"/>
        <v/>
      </c>
      <c r="BG249" s="493" t="str">
        <f t="shared" si="268"/>
        <v/>
      </c>
      <c r="BH249" s="490"/>
      <c r="BI249" s="490"/>
      <c r="BJ249" s="490"/>
      <c r="BK249" s="490"/>
      <c r="BL249" s="490"/>
      <c r="BM249" s="490"/>
      <c r="BN249" s="319"/>
      <c r="BO249" s="319"/>
      <c r="BP249" s="319"/>
      <c r="BQ249" s="319" t="str">
        <f t="shared" si="269"/>
        <v/>
      </c>
      <c r="BR249" s="439" t="str">
        <f t="shared" si="304"/>
        <v/>
      </c>
      <c r="BS249" s="439" t="str">
        <f t="shared" si="305"/>
        <v/>
      </c>
      <c r="BT249" s="439" t="str">
        <f t="shared" si="306"/>
        <v/>
      </c>
      <c r="BU249" s="440" t="str">
        <f t="shared" si="328"/>
        <v/>
      </c>
      <c r="BV249" s="440" t="str">
        <f t="shared" si="329"/>
        <v/>
      </c>
      <c r="BW249" s="440" t="str">
        <f t="shared" si="330"/>
        <v/>
      </c>
      <c r="BX249" s="440" t="str">
        <f t="shared" si="331"/>
        <v/>
      </c>
      <c r="BY249" s="440" t="str">
        <f t="shared" si="270"/>
        <v/>
      </c>
      <c r="BZ249" s="440" t="str">
        <f t="shared" si="271"/>
        <v/>
      </c>
      <c r="CA249" s="440" t="str">
        <f t="shared" si="272"/>
        <v/>
      </c>
      <c r="CB249" s="663" t="str">
        <f t="shared" si="307"/>
        <v/>
      </c>
      <c r="CC249" s="663" t="str">
        <f t="shared" si="308"/>
        <v/>
      </c>
      <c r="CD249" s="663" t="str">
        <f t="shared" si="309"/>
        <v/>
      </c>
      <c r="CE249" s="663" t="str">
        <f t="shared" si="310"/>
        <v/>
      </c>
      <c r="CF249" s="663" t="str">
        <f t="shared" si="311"/>
        <v/>
      </c>
      <c r="CG249" s="439" t="str">
        <f t="shared" si="312"/>
        <v/>
      </c>
      <c r="CH249" s="440"/>
      <c r="CI249" s="440"/>
      <c r="CJ249" s="440"/>
      <c r="CK249" s="440"/>
      <c r="CL249" s="440"/>
      <c r="CM249" s="440"/>
      <c r="CN249" s="729" t="str">
        <f t="shared" si="313"/>
        <v/>
      </c>
      <c r="CO249" s="729" t="str">
        <f t="shared" si="314"/>
        <v/>
      </c>
      <c r="CP249" s="729" t="str">
        <f t="shared" si="315"/>
        <v/>
      </c>
      <c r="CQ249" s="729" t="str">
        <f t="shared" si="316"/>
        <v/>
      </c>
      <c r="CR249" s="729" t="str">
        <f t="shared" si="317"/>
        <v/>
      </c>
      <c r="CS249" s="729" t="str">
        <f t="shared" si="318"/>
        <v/>
      </c>
      <c r="CT249" s="729" t="str">
        <f t="shared" si="319"/>
        <v/>
      </c>
      <c r="CU249" s="729" t="str">
        <f t="shared" si="320"/>
        <v/>
      </c>
      <c r="CV249" s="729" t="str">
        <f t="shared" si="321"/>
        <v/>
      </c>
      <c r="CW249" s="16" t="str">
        <f t="shared" si="322"/>
        <v/>
      </c>
      <c r="CX249" s="16" t="str">
        <f t="shared" si="323"/>
        <v/>
      </c>
      <c r="CY249" s="16" t="str">
        <f t="shared" si="324"/>
        <v/>
      </c>
      <c r="CZ249" s="650">
        <f t="shared" si="325"/>
        <v>0</v>
      </c>
      <c r="DB249" s="652"/>
      <c r="DC249" s="655">
        <f t="shared" si="273"/>
        <v>0</v>
      </c>
      <c r="DD249" s="654" t="str">
        <f t="shared" si="274"/>
        <v/>
      </c>
      <c r="DE249" s="650">
        <f t="shared" si="275"/>
        <v>0</v>
      </c>
      <c r="EG249" s="16">
        <f>IFERROR(VLOOKUP(B249,'SUBCATS INTERNAL USE'!A:D,3,0),10000)</f>
        <v>10000</v>
      </c>
      <c r="EH249" s="16">
        <f t="shared" si="276"/>
        <v>10000</v>
      </c>
      <c r="EI249" s="16">
        <f t="shared" si="277"/>
        <v>1</v>
      </c>
      <c r="EJ249" s="16">
        <f t="shared" si="327"/>
        <v>19</v>
      </c>
      <c r="EK249" s="16">
        <f>IFERROR(VLOOKUP(B249,'SUBCATS INTERNAL USE'!G:I,3,0), 10000)</f>
        <v>10000</v>
      </c>
      <c r="EN249" s="163">
        <f t="shared" si="278"/>
        <v>1</v>
      </c>
      <c r="EO249" s="163">
        <f t="shared" si="279"/>
        <v>1</v>
      </c>
      <c r="EP249" s="163">
        <f t="shared" si="280"/>
        <v>1</v>
      </c>
      <c r="EQ249" s="163">
        <f t="shared" si="281"/>
        <v>1</v>
      </c>
      <c r="ER249" s="163">
        <f t="shared" si="282"/>
        <v>1</v>
      </c>
      <c r="ES249" s="163">
        <f t="shared" si="283"/>
        <v>1</v>
      </c>
      <c r="ET249" s="163">
        <f t="shared" si="284"/>
        <v>1</v>
      </c>
      <c r="EU249" s="163">
        <f t="shared" si="285"/>
        <v>1</v>
      </c>
      <c r="EV249" s="163">
        <f t="shared" si="286"/>
        <v>0</v>
      </c>
      <c r="EW249" s="163">
        <f t="shared" si="287"/>
        <v>1</v>
      </c>
      <c r="EX249" s="163">
        <f t="shared" si="288"/>
        <v>1</v>
      </c>
      <c r="EY249" s="163">
        <f t="shared" si="289"/>
        <v>1</v>
      </c>
      <c r="EZ249" s="163">
        <f t="shared" si="290"/>
        <v>1</v>
      </c>
      <c r="FA249" s="163">
        <f t="shared" si="291"/>
        <v>1</v>
      </c>
      <c r="FB249" s="163">
        <f t="shared" si="292"/>
        <v>1</v>
      </c>
      <c r="FC249" s="163">
        <f t="shared" si="293"/>
        <v>14</v>
      </c>
      <c r="FD249" s="163">
        <f t="shared" si="294"/>
        <v>0</v>
      </c>
      <c r="FF249" s="16">
        <f t="shared" si="326"/>
        <v>0</v>
      </c>
      <c r="FG249" s="16" t="str">
        <f t="shared" si="332"/>
        <v>1</v>
      </c>
    </row>
    <row r="250" spans="1:163" s="52" customFormat="1" ht="11.25" customHeight="1">
      <c r="A250" s="1040">
        <v>236</v>
      </c>
      <c r="B250" s="490"/>
      <c r="C250" s="490" t="str">
        <f t="shared" si="261"/>
        <v/>
      </c>
      <c r="D250" s="490"/>
      <c r="E250" s="1040"/>
      <c r="F250" s="255"/>
      <c r="G250" s="1038"/>
      <c r="H250" s="1038"/>
      <c r="I250" s="1323"/>
      <c r="J250" s="24"/>
      <c r="K250" s="24"/>
      <c r="L250" s="24"/>
      <c r="M250" s="24"/>
      <c r="N250" s="24"/>
      <c r="O250" s="24"/>
      <c r="P250" s="101" t="str">
        <f t="shared" si="262"/>
        <v>MP</v>
      </c>
      <c r="Q250" s="493" t="str">
        <f t="shared" si="335"/>
        <v/>
      </c>
      <c r="R250" s="101"/>
      <c r="S250" s="257" t="e">
        <f t="shared" si="336"/>
        <v>#DIV/0!</v>
      </c>
      <c r="T250" s="1503">
        <f t="shared" si="333"/>
        <v>0</v>
      </c>
      <c r="U250" s="1477"/>
      <c r="V250" s="258"/>
      <c r="W250" s="102"/>
      <c r="X250" s="400">
        <f t="shared" si="295"/>
        <v>0</v>
      </c>
      <c r="Y250" s="913"/>
      <c r="Z250" s="299">
        <f t="shared" si="337"/>
        <v>0</v>
      </c>
      <c r="AA250" s="259">
        <f>ROUND(IFERROR(SUM($AI$6/$AI$7*Q250/O250)+('Inbound Freight New'!$A$3*CZ250/R250),0),2)</f>
        <v>0</v>
      </c>
      <c r="AB250" s="260">
        <f t="shared" si="263"/>
        <v>0</v>
      </c>
      <c r="AC250" s="259">
        <f t="shared" si="296"/>
        <v>0</v>
      </c>
      <c r="AD250" s="261"/>
      <c r="AE250" s="260">
        <f t="shared" si="264"/>
        <v>0</v>
      </c>
      <c r="AF250" s="262">
        <f t="shared" si="297"/>
        <v>0</v>
      </c>
      <c r="AG250" s="263">
        <f t="shared" si="265"/>
        <v>0</v>
      </c>
      <c r="AH250" s="316">
        <f t="shared" si="298"/>
        <v>0.02</v>
      </c>
      <c r="AI250" s="262">
        <f t="shared" si="299"/>
        <v>0</v>
      </c>
      <c r="AJ250" s="703">
        <f t="shared" si="300"/>
        <v>0</v>
      </c>
      <c r="AK250" s="1302">
        <f t="shared" si="301"/>
        <v>0</v>
      </c>
      <c r="AL250" s="703">
        <f t="shared" si="302"/>
        <v>0.02</v>
      </c>
      <c r="AM250" s="262">
        <f t="shared" si="338"/>
        <v>0</v>
      </c>
      <c r="AN250" s="102"/>
      <c r="AO250" s="102"/>
      <c r="AP250" s="264">
        <f t="shared" si="266"/>
        <v>0</v>
      </c>
      <c r="AQ250" s="265">
        <f t="shared" si="339"/>
        <v>0</v>
      </c>
      <c r="AR250" s="266">
        <f t="shared" si="303"/>
        <v>0</v>
      </c>
      <c r="AS250" s="265">
        <f t="shared" si="340"/>
        <v>0</v>
      </c>
      <c r="AT250" s="267">
        <f t="shared" si="267"/>
        <v>0</v>
      </c>
      <c r="AU250" s="268"/>
      <c r="AV250" s="267"/>
      <c r="AW250" s="24"/>
      <c r="AX250" s="24"/>
      <c r="AY250" s="487"/>
      <c r="AZ250" s="270"/>
      <c r="BA250" s="256"/>
      <c r="BB250" s="256"/>
      <c r="BC250" s="256"/>
      <c r="BD250" s="256"/>
      <c r="BE250" s="490"/>
      <c r="BF250" s="490" t="str">
        <f t="shared" si="334"/>
        <v/>
      </c>
      <c r="BG250" s="493" t="str">
        <f t="shared" si="268"/>
        <v/>
      </c>
      <c r="BH250" s="490"/>
      <c r="BI250" s="490"/>
      <c r="BJ250" s="490"/>
      <c r="BK250" s="490"/>
      <c r="BL250" s="490"/>
      <c r="BM250" s="490"/>
      <c r="BN250" s="319"/>
      <c r="BO250" s="319"/>
      <c r="BP250" s="319"/>
      <c r="BQ250" s="319" t="str">
        <f t="shared" si="269"/>
        <v/>
      </c>
      <c r="BR250" s="439" t="str">
        <f t="shared" si="304"/>
        <v/>
      </c>
      <c r="BS250" s="439" t="str">
        <f t="shared" si="305"/>
        <v/>
      </c>
      <c r="BT250" s="439" t="str">
        <f t="shared" si="306"/>
        <v/>
      </c>
      <c r="BU250" s="440" t="str">
        <f t="shared" si="328"/>
        <v/>
      </c>
      <c r="BV250" s="440" t="str">
        <f t="shared" si="329"/>
        <v/>
      </c>
      <c r="BW250" s="440" t="str">
        <f t="shared" si="330"/>
        <v/>
      </c>
      <c r="BX250" s="440" t="str">
        <f t="shared" si="331"/>
        <v/>
      </c>
      <c r="BY250" s="440" t="str">
        <f t="shared" si="270"/>
        <v/>
      </c>
      <c r="BZ250" s="440" t="str">
        <f t="shared" si="271"/>
        <v/>
      </c>
      <c r="CA250" s="440" t="str">
        <f t="shared" si="272"/>
        <v/>
      </c>
      <c r="CB250" s="663" t="str">
        <f t="shared" si="307"/>
        <v/>
      </c>
      <c r="CC250" s="663" t="str">
        <f t="shared" si="308"/>
        <v/>
      </c>
      <c r="CD250" s="663" t="str">
        <f t="shared" si="309"/>
        <v/>
      </c>
      <c r="CE250" s="663" t="str">
        <f t="shared" si="310"/>
        <v/>
      </c>
      <c r="CF250" s="663" t="str">
        <f t="shared" si="311"/>
        <v/>
      </c>
      <c r="CG250" s="439" t="str">
        <f t="shared" si="312"/>
        <v/>
      </c>
      <c r="CH250" s="440"/>
      <c r="CI250" s="440"/>
      <c r="CJ250" s="440"/>
      <c r="CK250" s="440"/>
      <c r="CL250" s="440"/>
      <c r="CM250" s="440"/>
      <c r="CN250" s="729" t="str">
        <f t="shared" si="313"/>
        <v/>
      </c>
      <c r="CO250" s="729" t="str">
        <f t="shared" si="314"/>
        <v/>
      </c>
      <c r="CP250" s="729" t="str">
        <f t="shared" si="315"/>
        <v/>
      </c>
      <c r="CQ250" s="729" t="str">
        <f t="shared" si="316"/>
        <v/>
      </c>
      <c r="CR250" s="729" t="str">
        <f t="shared" si="317"/>
        <v/>
      </c>
      <c r="CS250" s="729" t="str">
        <f t="shared" si="318"/>
        <v/>
      </c>
      <c r="CT250" s="729" t="str">
        <f t="shared" si="319"/>
        <v/>
      </c>
      <c r="CU250" s="729" t="str">
        <f t="shared" si="320"/>
        <v/>
      </c>
      <c r="CV250" s="729" t="str">
        <f t="shared" si="321"/>
        <v/>
      </c>
      <c r="CW250" s="16" t="str">
        <f t="shared" si="322"/>
        <v/>
      </c>
      <c r="CX250" s="16" t="str">
        <f t="shared" si="323"/>
        <v/>
      </c>
      <c r="CY250" s="16" t="str">
        <f t="shared" si="324"/>
        <v/>
      </c>
      <c r="CZ250" s="650">
        <f t="shared" si="325"/>
        <v>0</v>
      </c>
      <c r="DB250" s="652"/>
      <c r="DC250" s="655">
        <f t="shared" si="273"/>
        <v>0</v>
      </c>
      <c r="DD250" s="654" t="str">
        <f t="shared" si="274"/>
        <v/>
      </c>
      <c r="DE250" s="650">
        <f t="shared" si="275"/>
        <v>0</v>
      </c>
      <c r="EG250" s="16">
        <f>IFERROR(VLOOKUP(B250,'SUBCATS INTERNAL USE'!A:D,3,0),10000)</f>
        <v>10000</v>
      </c>
      <c r="EH250" s="16">
        <f t="shared" si="276"/>
        <v>10000</v>
      </c>
      <c r="EI250" s="16">
        <f t="shared" si="277"/>
        <v>1</v>
      </c>
      <c r="EJ250" s="16">
        <f t="shared" si="327"/>
        <v>19</v>
      </c>
      <c r="EK250" s="16">
        <f>IFERROR(VLOOKUP(B250,'SUBCATS INTERNAL USE'!G:I,3,0), 10000)</f>
        <v>10000</v>
      </c>
      <c r="EN250" s="163">
        <f t="shared" si="278"/>
        <v>1</v>
      </c>
      <c r="EO250" s="163">
        <f t="shared" si="279"/>
        <v>1</v>
      </c>
      <c r="EP250" s="163">
        <f t="shared" si="280"/>
        <v>1</v>
      </c>
      <c r="EQ250" s="163">
        <f t="shared" si="281"/>
        <v>1</v>
      </c>
      <c r="ER250" s="163">
        <f t="shared" si="282"/>
        <v>1</v>
      </c>
      <c r="ES250" s="163">
        <f t="shared" si="283"/>
        <v>1</v>
      </c>
      <c r="ET250" s="163">
        <f t="shared" si="284"/>
        <v>1</v>
      </c>
      <c r="EU250" s="163">
        <f t="shared" si="285"/>
        <v>1</v>
      </c>
      <c r="EV250" s="163">
        <f t="shared" si="286"/>
        <v>0</v>
      </c>
      <c r="EW250" s="163">
        <f t="shared" si="287"/>
        <v>1</v>
      </c>
      <c r="EX250" s="163">
        <f t="shared" si="288"/>
        <v>1</v>
      </c>
      <c r="EY250" s="163">
        <f t="shared" si="289"/>
        <v>1</v>
      </c>
      <c r="EZ250" s="163">
        <f t="shared" si="290"/>
        <v>1</v>
      </c>
      <c r="FA250" s="163">
        <f t="shared" si="291"/>
        <v>1</v>
      </c>
      <c r="FB250" s="163">
        <f t="shared" si="292"/>
        <v>1</v>
      </c>
      <c r="FC250" s="163">
        <f t="shared" si="293"/>
        <v>14</v>
      </c>
      <c r="FD250" s="163">
        <f t="shared" si="294"/>
        <v>0</v>
      </c>
      <c r="FF250" s="16">
        <f t="shared" si="326"/>
        <v>0</v>
      </c>
      <c r="FG250" s="16" t="str">
        <f t="shared" si="332"/>
        <v>1</v>
      </c>
    </row>
    <row r="251" spans="1:163" s="52" customFormat="1" ht="11.25" customHeight="1">
      <c r="A251" s="1040">
        <v>237</v>
      </c>
      <c r="B251" s="490"/>
      <c r="C251" s="490" t="str">
        <f t="shared" si="261"/>
        <v/>
      </c>
      <c r="D251" s="490"/>
      <c r="E251" s="1040"/>
      <c r="F251" s="255"/>
      <c r="G251" s="1038"/>
      <c r="H251" s="1038"/>
      <c r="I251" s="1323"/>
      <c r="J251" s="24"/>
      <c r="K251" s="24"/>
      <c r="L251" s="24"/>
      <c r="M251" s="24"/>
      <c r="N251" s="24"/>
      <c r="O251" s="24"/>
      <c r="P251" s="101" t="str">
        <f t="shared" si="262"/>
        <v>MP</v>
      </c>
      <c r="Q251" s="493" t="str">
        <f t="shared" si="335"/>
        <v/>
      </c>
      <c r="R251" s="101"/>
      <c r="S251" s="257" t="e">
        <f t="shared" si="336"/>
        <v>#DIV/0!</v>
      </c>
      <c r="T251" s="1503">
        <f t="shared" si="333"/>
        <v>0</v>
      </c>
      <c r="U251" s="1477"/>
      <c r="V251" s="258"/>
      <c r="W251" s="102"/>
      <c r="X251" s="400">
        <f t="shared" si="295"/>
        <v>0</v>
      </c>
      <c r="Y251" s="913"/>
      <c r="Z251" s="299">
        <f t="shared" si="337"/>
        <v>0</v>
      </c>
      <c r="AA251" s="259">
        <f>ROUND(IFERROR(SUM($AI$6/$AI$7*Q251/O251)+('Inbound Freight New'!$A$3*CZ251/R251),0),2)</f>
        <v>0</v>
      </c>
      <c r="AB251" s="260">
        <f t="shared" si="263"/>
        <v>0</v>
      </c>
      <c r="AC251" s="259">
        <f t="shared" si="296"/>
        <v>0</v>
      </c>
      <c r="AD251" s="261"/>
      <c r="AE251" s="260">
        <f t="shared" si="264"/>
        <v>0</v>
      </c>
      <c r="AF251" s="262">
        <f t="shared" si="297"/>
        <v>0</v>
      </c>
      <c r="AG251" s="263">
        <f t="shared" si="265"/>
        <v>0</v>
      </c>
      <c r="AH251" s="316">
        <f t="shared" si="298"/>
        <v>0.02</v>
      </c>
      <c r="AI251" s="262">
        <f t="shared" si="299"/>
        <v>0</v>
      </c>
      <c r="AJ251" s="703">
        <f t="shared" si="300"/>
        <v>0</v>
      </c>
      <c r="AK251" s="1302">
        <f t="shared" si="301"/>
        <v>0</v>
      </c>
      <c r="AL251" s="703">
        <f t="shared" si="302"/>
        <v>0.02</v>
      </c>
      <c r="AM251" s="262">
        <f t="shared" si="338"/>
        <v>0</v>
      </c>
      <c r="AN251" s="102"/>
      <c r="AO251" s="102"/>
      <c r="AP251" s="264">
        <f t="shared" si="266"/>
        <v>0</v>
      </c>
      <c r="AQ251" s="265">
        <f t="shared" si="339"/>
        <v>0</v>
      </c>
      <c r="AR251" s="266">
        <f t="shared" si="303"/>
        <v>0</v>
      </c>
      <c r="AS251" s="265">
        <f t="shared" si="340"/>
        <v>0</v>
      </c>
      <c r="AT251" s="267">
        <f t="shared" si="267"/>
        <v>0</v>
      </c>
      <c r="AU251" s="268"/>
      <c r="AV251" s="267"/>
      <c r="AW251" s="24"/>
      <c r="AX251" s="24"/>
      <c r="AY251" s="487"/>
      <c r="AZ251" s="270"/>
      <c r="BA251" s="256"/>
      <c r="BB251" s="256"/>
      <c r="BC251" s="256"/>
      <c r="BD251" s="256"/>
      <c r="BE251" s="490"/>
      <c r="BF251" s="490" t="str">
        <f t="shared" si="334"/>
        <v/>
      </c>
      <c r="BG251" s="493" t="str">
        <f t="shared" si="268"/>
        <v/>
      </c>
      <c r="BH251" s="490"/>
      <c r="BI251" s="490"/>
      <c r="BJ251" s="490"/>
      <c r="BK251" s="490"/>
      <c r="BL251" s="490"/>
      <c r="BM251" s="490"/>
      <c r="BN251" s="319"/>
      <c r="BO251" s="319"/>
      <c r="BP251" s="319"/>
      <c r="BQ251" s="319" t="str">
        <f t="shared" si="269"/>
        <v/>
      </c>
      <c r="BR251" s="439" t="str">
        <f t="shared" si="304"/>
        <v/>
      </c>
      <c r="BS251" s="439" t="str">
        <f t="shared" si="305"/>
        <v/>
      </c>
      <c r="BT251" s="439" t="str">
        <f t="shared" si="306"/>
        <v/>
      </c>
      <c r="BU251" s="440" t="str">
        <f t="shared" si="328"/>
        <v/>
      </c>
      <c r="BV251" s="440" t="str">
        <f t="shared" si="329"/>
        <v/>
      </c>
      <c r="BW251" s="440" t="str">
        <f t="shared" si="330"/>
        <v/>
      </c>
      <c r="BX251" s="440" t="str">
        <f t="shared" si="331"/>
        <v/>
      </c>
      <c r="BY251" s="440" t="str">
        <f t="shared" si="270"/>
        <v/>
      </c>
      <c r="BZ251" s="440" t="str">
        <f t="shared" si="271"/>
        <v/>
      </c>
      <c r="CA251" s="440" t="str">
        <f t="shared" si="272"/>
        <v/>
      </c>
      <c r="CB251" s="663" t="str">
        <f t="shared" si="307"/>
        <v/>
      </c>
      <c r="CC251" s="663" t="str">
        <f t="shared" si="308"/>
        <v/>
      </c>
      <c r="CD251" s="663" t="str">
        <f t="shared" si="309"/>
        <v/>
      </c>
      <c r="CE251" s="663" t="str">
        <f t="shared" si="310"/>
        <v/>
      </c>
      <c r="CF251" s="663" t="str">
        <f t="shared" si="311"/>
        <v/>
      </c>
      <c r="CG251" s="439" t="str">
        <f t="shared" si="312"/>
        <v/>
      </c>
      <c r="CH251" s="440"/>
      <c r="CI251" s="440"/>
      <c r="CJ251" s="440"/>
      <c r="CK251" s="440"/>
      <c r="CL251" s="440"/>
      <c r="CM251" s="440"/>
      <c r="CN251" s="729" t="str">
        <f t="shared" si="313"/>
        <v/>
      </c>
      <c r="CO251" s="729" t="str">
        <f t="shared" si="314"/>
        <v/>
      </c>
      <c r="CP251" s="729" t="str">
        <f t="shared" si="315"/>
        <v/>
      </c>
      <c r="CQ251" s="729" t="str">
        <f t="shared" si="316"/>
        <v/>
      </c>
      <c r="CR251" s="729" t="str">
        <f t="shared" si="317"/>
        <v/>
      </c>
      <c r="CS251" s="729" t="str">
        <f t="shared" si="318"/>
        <v/>
      </c>
      <c r="CT251" s="729" t="str">
        <f t="shared" si="319"/>
        <v/>
      </c>
      <c r="CU251" s="729" t="str">
        <f t="shared" si="320"/>
        <v/>
      </c>
      <c r="CV251" s="729" t="str">
        <f t="shared" si="321"/>
        <v/>
      </c>
      <c r="CW251" s="16" t="str">
        <f t="shared" si="322"/>
        <v/>
      </c>
      <c r="CX251" s="16" t="str">
        <f t="shared" si="323"/>
        <v/>
      </c>
      <c r="CY251" s="16" t="str">
        <f t="shared" si="324"/>
        <v/>
      </c>
      <c r="CZ251" s="650">
        <f t="shared" si="325"/>
        <v>0</v>
      </c>
      <c r="DB251" s="652"/>
      <c r="DC251" s="655">
        <f t="shared" si="273"/>
        <v>0</v>
      </c>
      <c r="DD251" s="654" t="str">
        <f t="shared" si="274"/>
        <v/>
      </c>
      <c r="DE251" s="650">
        <f t="shared" si="275"/>
        <v>0</v>
      </c>
      <c r="EG251" s="16">
        <f>IFERROR(VLOOKUP(B251,'SUBCATS INTERNAL USE'!A:D,3,0),10000)</f>
        <v>10000</v>
      </c>
      <c r="EH251" s="16">
        <f t="shared" si="276"/>
        <v>10000</v>
      </c>
      <c r="EI251" s="16">
        <f t="shared" si="277"/>
        <v>1</v>
      </c>
      <c r="EJ251" s="16">
        <f t="shared" si="327"/>
        <v>19</v>
      </c>
      <c r="EK251" s="16">
        <f>IFERROR(VLOOKUP(B251,'SUBCATS INTERNAL USE'!G:I,3,0), 10000)</f>
        <v>10000</v>
      </c>
      <c r="EN251" s="163">
        <f t="shared" si="278"/>
        <v>1</v>
      </c>
      <c r="EO251" s="163">
        <f t="shared" si="279"/>
        <v>1</v>
      </c>
      <c r="EP251" s="163">
        <f t="shared" si="280"/>
        <v>1</v>
      </c>
      <c r="EQ251" s="163">
        <f t="shared" si="281"/>
        <v>1</v>
      </c>
      <c r="ER251" s="163">
        <f t="shared" si="282"/>
        <v>1</v>
      </c>
      <c r="ES251" s="163">
        <f t="shared" si="283"/>
        <v>1</v>
      </c>
      <c r="ET251" s="163">
        <f t="shared" si="284"/>
        <v>1</v>
      </c>
      <c r="EU251" s="163">
        <f t="shared" si="285"/>
        <v>1</v>
      </c>
      <c r="EV251" s="163">
        <f t="shared" si="286"/>
        <v>0</v>
      </c>
      <c r="EW251" s="163">
        <f t="shared" si="287"/>
        <v>1</v>
      </c>
      <c r="EX251" s="163">
        <f t="shared" si="288"/>
        <v>1</v>
      </c>
      <c r="EY251" s="163">
        <f t="shared" si="289"/>
        <v>1</v>
      </c>
      <c r="EZ251" s="163">
        <f t="shared" si="290"/>
        <v>1</v>
      </c>
      <c r="FA251" s="163">
        <f t="shared" si="291"/>
        <v>1</v>
      </c>
      <c r="FB251" s="163">
        <f t="shared" si="292"/>
        <v>1</v>
      </c>
      <c r="FC251" s="163">
        <f t="shared" si="293"/>
        <v>14</v>
      </c>
      <c r="FD251" s="163">
        <f t="shared" si="294"/>
        <v>0</v>
      </c>
      <c r="FF251" s="16">
        <f t="shared" si="326"/>
        <v>0</v>
      </c>
      <c r="FG251" s="16" t="str">
        <f t="shared" si="332"/>
        <v>1</v>
      </c>
    </row>
    <row r="252" spans="1:163" s="52" customFormat="1" ht="11.25" customHeight="1">
      <c r="A252" s="1040">
        <v>238</v>
      </c>
      <c r="B252" s="490"/>
      <c r="C252" s="490" t="str">
        <f t="shared" si="261"/>
        <v/>
      </c>
      <c r="D252" s="490"/>
      <c r="E252" s="1040"/>
      <c r="F252" s="255"/>
      <c r="G252" s="1038"/>
      <c r="H252" s="1038"/>
      <c r="I252" s="1323"/>
      <c r="J252" s="24"/>
      <c r="K252" s="24"/>
      <c r="L252" s="24"/>
      <c r="M252" s="24"/>
      <c r="N252" s="24"/>
      <c r="O252" s="24"/>
      <c r="P252" s="101" t="str">
        <f t="shared" si="262"/>
        <v>MP</v>
      </c>
      <c r="Q252" s="493" t="str">
        <f t="shared" si="335"/>
        <v/>
      </c>
      <c r="R252" s="101"/>
      <c r="S252" s="257" t="e">
        <f t="shared" si="336"/>
        <v>#DIV/0!</v>
      </c>
      <c r="T252" s="1503">
        <f t="shared" si="333"/>
        <v>0</v>
      </c>
      <c r="U252" s="1477"/>
      <c r="V252" s="258"/>
      <c r="W252" s="102"/>
      <c r="X252" s="400">
        <f t="shared" si="295"/>
        <v>0</v>
      </c>
      <c r="Y252" s="913"/>
      <c r="Z252" s="299">
        <f t="shared" si="337"/>
        <v>0</v>
      </c>
      <c r="AA252" s="259">
        <f>ROUND(IFERROR(SUM($AI$6/$AI$7*Q252/O252)+('Inbound Freight New'!$A$3*CZ252/R252),0),2)</f>
        <v>0</v>
      </c>
      <c r="AB252" s="260">
        <f t="shared" si="263"/>
        <v>0</v>
      </c>
      <c r="AC252" s="259">
        <f t="shared" si="296"/>
        <v>0</v>
      </c>
      <c r="AD252" s="261"/>
      <c r="AE252" s="260">
        <f t="shared" si="264"/>
        <v>0</v>
      </c>
      <c r="AF252" s="262">
        <f t="shared" si="297"/>
        <v>0</v>
      </c>
      <c r="AG252" s="263">
        <f t="shared" si="265"/>
        <v>0</v>
      </c>
      <c r="AH252" s="316">
        <f t="shared" si="298"/>
        <v>0.02</v>
      </c>
      <c r="AI252" s="262">
        <f t="shared" si="299"/>
        <v>0</v>
      </c>
      <c r="AJ252" s="703">
        <f t="shared" si="300"/>
        <v>0</v>
      </c>
      <c r="AK252" s="1302">
        <f t="shared" si="301"/>
        <v>0</v>
      </c>
      <c r="AL252" s="703">
        <f t="shared" si="302"/>
        <v>0.02</v>
      </c>
      <c r="AM252" s="262">
        <f t="shared" si="338"/>
        <v>0</v>
      </c>
      <c r="AN252" s="102"/>
      <c r="AO252" s="102"/>
      <c r="AP252" s="264">
        <f t="shared" si="266"/>
        <v>0</v>
      </c>
      <c r="AQ252" s="265">
        <f t="shared" si="339"/>
        <v>0</v>
      </c>
      <c r="AR252" s="266">
        <f t="shared" si="303"/>
        <v>0</v>
      </c>
      <c r="AS252" s="265">
        <f t="shared" si="340"/>
        <v>0</v>
      </c>
      <c r="AT252" s="267">
        <f t="shared" si="267"/>
        <v>0</v>
      </c>
      <c r="AU252" s="268"/>
      <c r="AV252" s="267"/>
      <c r="AW252" s="24"/>
      <c r="AX252" s="24"/>
      <c r="AY252" s="487"/>
      <c r="AZ252" s="270"/>
      <c r="BA252" s="256"/>
      <c r="BB252" s="256"/>
      <c r="BC252" s="256"/>
      <c r="BD252" s="256"/>
      <c r="BE252" s="490"/>
      <c r="BF252" s="490" t="str">
        <f t="shared" si="334"/>
        <v/>
      </c>
      <c r="BG252" s="493" t="str">
        <f t="shared" si="268"/>
        <v/>
      </c>
      <c r="BH252" s="490"/>
      <c r="BI252" s="490"/>
      <c r="BJ252" s="490"/>
      <c r="BK252" s="490"/>
      <c r="BL252" s="490"/>
      <c r="BM252" s="490"/>
      <c r="BN252" s="319"/>
      <c r="BO252" s="319"/>
      <c r="BP252" s="319"/>
      <c r="BQ252" s="319" t="str">
        <f t="shared" si="269"/>
        <v/>
      </c>
      <c r="BR252" s="439" t="str">
        <f t="shared" si="304"/>
        <v/>
      </c>
      <c r="BS252" s="439" t="str">
        <f t="shared" si="305"/>
        <v/>
      </c>
      <c r="BT252" s="439" t="str">
        <f t="shared" si="306"/>
        <v/>
      </c>
      <c r="BU252" s="440" t="str">
        <f t="shared" si="328"/>
        <v/>
      </c>
      <c r="BV252" s="440" t="str">
        <f t="shared" si="329"/>
        <v/>
      </c>
      <c r="BW252" s="440" t="str">
        <f t="shared" si="330"/>
        <v/>
      </c>
      <c r="BX252" s="440" t="str">
        <f t="shared" si="331"/>
        <v/>
      </c>
      <c r="BY252" s="440" t="str">
        <f t="shared" si="270"/>
        <v/>
      </c>
      <c r="BZ252" s="440" t="str">
        <f t="shared" si="271"/>
        <v/>
      </c>
      <c r="CA252" s="440" t="str">
        <f t="shared" si="272"/>
        <v/>
      </c>
      <c r="CB252" s="663" t="str">
        <f t="shared" si="307"/>
        <v/>
      </c>
      <c r="CC252" s="663" t="str">
        <f t="shared" si="308"/>
        <v/>
      </c>
      <c r="CD252" s="663" t="str">
        <f t="shared" si="309"/>
        <v/>
      </c>
      <c r="CE252" s="663" t="str">
        <f t="shared" si="310"/>
        <v/>
      </c>
      <c r="CF252" s="663" t="str">
        <f t="shared" si="311"/>
        <v/>
      </c>
      <c r="CG252" s="439" t="str">
        <f t="shared" si="312"/>
        <v/>
      </c>
      <c r="CH252" s="440"/>
      <c r="CI252" s="440"/>
      <c r="CJ252" s="440"/>
      <c r="CK252" s="440"/>
      <c r="CL252" s="440"/>
      <c r="CM252" s="440"/>
      <c r="CN252" s="729" t="str">
        <f t="shared" si="313"/>
        <v/>
      </c>
      <c r="CO252" s="729" t="str">
        <f t="shared" si="314"/>
        <v/>
      </c>
      <c r="CP252" s="729" t="str">
        <f t="shared" si="315"/>
        <v/>
      </c>
      <c r="CQ252" s="729" t="str">
        <f t="shared" si="316"/>
        <v/>
      </c>
      <c r="CR252" s="729" t="str">
        <f t="shared" si="317"/>
        <v/>
      </c>
      <c r="CS252" s="729" t="str">
        <f t="shared" si="318"/>
        <v/>
      </c>
      <c r="CT252" s="729" t="str">
        <f t="shared" si="319"/>
        <v/>
      </c>
      <c r="CU252" s="729" t="str">
        <f t="shared" si="320"/>
        <v/>
      </c>
      <c r="CV252" s="729" t="str">
        <f t="shared" si="321"/>
        <v/>
      </c>
      <c r="CW252" s="16" t="str">
        <f t="shared" si="322"/>
        <v/>
      </c>
      <c r="CX252" s="16" t="str">
        <f t="shared" si="323"/>
        <v/>
      </c>
      <c r="CY252" s="16" t="str">
        <f t="shared" si="324"/>
        <v/>
      </c>
      <c r="CZ252" s="650">
        <f t="shared" si="325"/>
        <v>0</v>
      </c>
      <c r="DB252" s="652"/>
      <c r="DC252" s="655">
        <f t="shared" si="273"/>
        <v>0</v>
      </c>
      <c r="DD252" s="654" t="str">
        <f t="shared" si="274"/>
        <v/>
      </c>
      <c r="DE252" s="650">
        <f t="shared" si="275"/>
        <v>0</v>
      </c>
      <c r="EG252" s="16">
        <f>IFERROR(VLOOKUP(B252,'SUBCATS INTERNAL USE'!A:D,3,0),10000)</f>
        <v>10000</v>
      </c>
      <c r="EH252" s="16">
        <f t="shared" si="276"/>
        <v>10000</v>
      </c>
      <c r="EI252" s="16">
        <f t="shared" si="277"/>
        <v>1</v>
      </c>
      <c r="EJ252" s="16">
        <f t="shared" si="327"/>
        <v>19</v>
      </c>
      <c r="EK252" s="16">
        <f>IFERROR(VLOOKUP(B252,'SUBCATS INTERNAL USE'!G:I,3,0), 10000)</f>
        <v>10000</v>
      </c>
      <c r="EN252" s="163">
        <f t="shared" si="278"/>
        <v>1</v>
      </c>
      <c r="EO252" s="163">
        <f t="shared" si="279"/>
        <v>1</v>
      </c>
      <c r="EP252" s="163">
        <f t="shared" si="280"/>
        <v>1</v>
      </c>
      <c r="EQ252" s="163">
        <f t="shared" si="281"/>
        <v>1</v>
      </c>
      <c r="ER252" s="163">
        <f t="shared" si="282"/>
        <v>1</v>
      </c>
      <c r="ES252" s="163">
        <f t="shared" si="283"/>
        <v>1</v>
      </c>
      <c r="ET252" s="163">
        <f t="shared" si="284"/>
        <v>1</v>
      </c>
      <c r="EU252" s="163">
        <f t="shared" si="285"/>
        <v>1</v>
      </c>
      <c r="EV252" s="163">
        <f t="shared" si="286"/>
        <v>0</v>
      </c>
      <c r="EW252" s="163">
        <f t="shared" si="287"/>
        <v>1</v>
      </c>
      <c r="EX252" s="163">
        <f t="shared" si="288"/>
        <v>1</v>
      </c>
      <c r="EY252" s="163">
        <f t="shared" si="289"/>
        <v>1</v>
      </c>
      <c r="EZ252" s="163">
        <f t="shared" si="290"/>
        <v>1</v>
      </c>
      <c r="FA252" s="163">
        <f t="shared" si="291"/>
        <v>1</v>
      </c>
      <c r="FB252" s="163">
        <f t="shared" si="292"/>
        <v>1</v>
      </c>
      <c r="FC252" s="163">
        <f t="shared" si="293"/>
        <v>14</v>
      </c>
      <c r="FD252" s="163">
        <f t="shared" si="294"/>
        <v>0</v>
      </c>
      <c r="FF252" s="16">
        <f t="shared" si="326"/>
        <v>0</v>
      </c>
      <c r="FG252" s="16" t="str">
        <f t="shared" si="332"/>
        <v>1</v>
      </c>
    </row>
    <row r="253" spans="1:163" s="52" customFormat="1" ht="11.25" customHeight="1">
      <c r="A253" s="1040">
        <v>239</v>
      </c>
      <c r="B253" s="490"/>
      <c r="C253" s="490" t="str">
        <f t="shared" si="261"/>
        <v/>
      </c>
      <c r="D253" s="490"/>
      <c r="E253" s="1040"/>
      <c r="F253" s="255"/>
      <c r="G253" s="1038"/>
      <c r="H253" s="1038"/>
      <c r="I253" s="1323"/>
      <c r="J253" s="24"/>
      <c r="K253" s="24"/>
      <c r="L253" s="24"/>
      <c r="M253" s="24"/>
      <c r="N253" s="24"/>
      <c r="O253" s="24"/>
      <c r="P253" s="101" t="str">
        <f t="shared" si="262"/>
        <v>MP</v>
      </c>
      <c r="Q253" s="493" t="str">
        <f t="shared" si="335"/>
        <v/>
      </c>
      <c r="R253" s="101"/>
      <c r="S253" s="257" t="e">
        <f t="shared" si="336"/>
        <v>#DIV/0!</v>
      </c>
      <c r="T253" s="1503">
        <f t="shared" si="333"/>
        <v>0</v>
      </c>
      <c r="U253" s="1477"/>
      <c r="V253" s="258"/>
      <c r="W253" s="102"/>
      <c r="X253" s="400">
        <f t="shared" si="295"/>
        <v>0</v>
      </c>
      <c r="Y253" s="913"/>
      <c r="Z253" s="299">
        <f t="shared" si="337"/>
        <v>0</v>
      </c>
      <c r="AA253" s="259">
        <f>ROUND(IFERROR(SUM($AI$6/$AI$7*Q253/O253)+('Inbound Freight New'!$A$3*CZ253/R253),0),2)</f>
        <v>0</v>
      </c>
      <c r="AB253" s="260">
        <f t="shared" si="263"/>
        <v>0</v>
      </c>
      <c r="AC253" s="259">
        <f t="shared" si="296"/>
        <v>0</v>
      </c>
      <c r="AD253" s="261"/>
      <c r="AE253" s="260">
        <f t="shared" si="264"/>
        <v>0</v>
      </c>
      <c r="AF253" s="262">
        <f t="shared" si="297"/>
        <v>0</v>
      </c>
      <c r="AG253" s="263">
        <f t="shared" si="265"/>
        <v>0</v>
      </c>
      <c r="AH253" s="316">
        <f t="shared" si="298"/>
        <v>0.02</v>
      </c>
      <c r="AI253" s="262">
        <f t="shared" si="299"/>
        <v>0</v>
      </c>
      <c r="AJ253" s="703">
        <f t="shared" si="300"/>
        <v>0</v>
      </c>
      <c r="AK253" s="1302">
        <f t="shared" si="301"/>
        <v>0</v>
      </c>
      <c r="AL253" s="703">
        <f t="shared" si="302"/>
        <v>0.02</v>
      </c>
      <c r="AM253" s="262">
        <f t="shared" si="338"/>
        <v>0</v>
      </c>
      <c r="AN253" s="102"/>
      <c r="AO253" s="102"/>
      <c r="AP253" s="264">
        <f t="shared" si="266"/>
        <v>0</v>
      </c>
      <c r="AQ253" s="265">
        <f t="shared" si="339"/>
        <v>0</v>
      </c>
      <c r="AR253" s="266">
        <f t="shared" si="303"/>
        <v>0</v>
      </c>
      <c r="AS253" s="265">
        <f t="shared" si="340"/>
        <v>0</v>
      </c>
      <c r="AT253" s="267">
        <f t="shared" si="267"/>
        <v>0</v>
      </c>
      <c r="AU253" s="268"/>
      <c r="AV253" s="267"/>
      <c r="AW253" s="24"/>
      <c r="AX253" s="24"/>
      <c r="AY253" s="487"/>
      <c r="AZ253" s="270"/>
      <c r="BA253" s="256"/>
      <c r="BB253" s="256"/>
      <c r="BC253" s="256"/>
      <c r="BD253" s="256"/>
      <c r="BE253" s="490"/>
      <c r="BF253" s="490" t="str">
        <f t="shared" si="334"/>
        <v/>
      </c>
      <c r="BG253" s="493" t="str">
        <f t="shared" si="268"/>
        <v/>
      </c>
      <c r="BH253" s="490"/>
      <c r="BI253" s="490"/>
      <c r="BJ253" s="490"/>
      <c r="BK253" s="490"/>
      <c r="BL253" s="490"/>
      <c r="BM253" s="490"/>
      <c r="BN253" s="319"/>
      <c r="BO253" s="319"/>
      <c r="BP253" s="319"/>
      <c r="BQ253" s="319" t="str">
        <f t="shared" si="269"/>
        <v/>
      </c>
      <c r="BR253" s="439" t="str">
        <f t="shared" si="304"/>
        <v/>
      </c>
      <c r="BS253" s="439" t="str">
        <f t="shared" si="305"/>
        <v/>
      </c>
      <c r="BT253" s="439" t="str">
        <f t="shared" si="306"/>
        <v/>
      </c>
      <c r="BU253" s="440" t="str">
        <f t="shared" si="328"/>
        <v/>
      </c>
      <c r="BV253" s="440" t="str">
        <f t="shared" si="329"/>
        <v/>
      </c>
      <c r="BW253" s="440" t="str">
        <f t="shared" si="330"/>
        <v/>
      </c>
      <c r="BX253" s="440" t="str">
        <f t="shared" si="331"/>
        <v/>
      </c>
      <c r="BY253" s="440" t="str">
        <f t="shared" si="270"/>
        <v/>
      </c>
      <c r="BZ253" s="440" t="str">
        <f t="shared" si="271"/>
        <v/>
      </c>
      <c r="CA253" s="440" t="str">
        <f t="shared" si="272"/>
        <v/>
      </c>
      <c r="CB253" s="663" t="str">
        <f t="shared" si="307"/>
        <v/>
      </c>
      <c r="CC253" s="663" t="str">
        <f t="shared" si="308"/>
        <v/>
      </c>
      <c r="CD253" s="663" t="str">
        <f t="shared" si="309"/>
        <v/>
      </c>
      <c r="CE253" s="663" t="str">
        <f t="shared" si="310"/>
        <v/>
      </c>
      <c r="CF253" s="663" t="str">
        <f t="shared" si="311"/>
        <v/>
      </c>
      <c r="CG253" s="439" t="str">
        <f t="shared" si="312"/>
        <v/>
      </c>
      <c r="CH253" s="440"/>
      <c r="CI253" s="440"/>
      <c r="CJ253" s="440"/>
      <c r="CK253" s="440"/>
      <c r="CL253" s="440"/>
      <c r="CM253" s="440"/>
      <c r="CN253" s="729" t="str">
        <f t="shared" si="313"/>
        <v/>
      </c>
      <c r="CO253" s="729" t="str">
        <f t="shared" si="314"/>
        <v/>
      </c>
      <c r="CP253" s="729" t="str">
        <f t="shared" si="315"/>
        <v/>
      </c>
      <c r="CQ253" s="729" t="str">
        <f t="shared" si="316"/>
        <v/>
      </c>
      <c r="CR253" s="729" t="str">
        <f t="shared" si="317"/>
        <v/>
      </c>
      <c r="CS253" s="729" t="str">
        <f t="shared" si="318"/>
        <v/>
      </c>
      <c r="CT253" s="729" t="str">
        <f t="shared" si="319"/>
        <v/>
      </c>
      <c r="CU253" s="729" t="str">
        <f t="shared" si="320"/>
        <v/>
      </c>
      <c r="CV253" s="729" t="str">
        <f t="shared" si="321"/>
        <v/>
      </c>
      <c r="CW253" s="16" t="str">
        <f t="shared" si="322"/>
        <v/>
      </c>
      <c r="CX253" s="16" t="str">
        <f t="shared" si="323"/>
        <v/>
      </c>
      <c r="CY253" s="16" t="str">
        <f t="shared" si="324"/>
        <v/>
      </c>
      <c r="CZ253" s="650">
        <f t="shared" si="325"/>
        <v>0</v>
      </c>
      <c r="DB253" s="652"/>
      <c r="DC253" s="655">
        <f t="shared" si="273"/>
        <v>0</v>
      </c>
      <c r="DD253" s="654" t="str">
        <f t="shared" si="274"/>
        <v/>
      </c>
      <c r="DE253" s="650">
        <f t="shared" si="275"/>
        <v>0</v>
      </c>
      <c r="EG253" s="16">
        <f>IFERROR(VLOOKUP(B253,'SUBCATS INTERNAL USE'!A:D,3,0),10000)</f>
        <v>10000</v>
      </c>
      <c r="EH253" s="16">
        <f t="shared" si="276"/>
        <v>10000</v>
      </c>
      <c r="EI253" s="16">
        <f t="shared" si="277"/>
        <v>1</v>
      </c>
      <c r="EJ253" s="16">
        <f t="shared" si="327"/>
        <v>19</v>
      </c>
      <c r="EK253" s="16">
        <f>IFERROR(VLOOKUP(B253,'SUBCATS INTERNAL USE'!G:I,3,0), 10000)</f>
        <v>10000</v>
      </c>
      <c r="EN253" s="163">
        <f t="shared" si="278"/>
        <v>1</v>
      </c>
      <c r="EO253" s="163">
        <f t="shared" si="279"/>
        <v>1</v>
      </c>
      <c r="EP253" s="163">
        <f t="shared" si="280"/>
        <v>1</v>
      </c>
      <c r="EQ253" s="163">
        <f t="shared" si="281"/>
        <v>1</v>
      </c>
      <c r="ER253" s="163">
        <f t="shared" si="282"/>
        <v>1</v>
      </c>
      <c r="ES253" s="163">
        <f t="shared" si="283"/>
        <v>1</v>
      </c>
      <c r="ET253" s="163">
        <f t="shared" si="284"/>
        <v>1</v>
      </c>
      <c r="EU253" s="163">
        <f t="shared" si="285"/>
        <v>1</v>
      </c>
      <c r="EV253" s="163">
        <f t="shared" si="286"/>
        <v>0</v>
      </c>
      <c r="EW253" s="163">
        <f t="shared" si="287"/>
        <v>1</v>
      </c>
      <c r="EX253" s="163">
        <f t="shared" si="288"/>
        <v>1</v>
      </c>
      <c r="EY253" s="163">
        <f t="shared" si="289"/>
        <v>1</v>
      </c>
      <c r="EZ253" s="163">
        <f t="shared" si="290"/>
        <v>1</v>
      </c>
      <c r="FA253" s="163">
        <f t="shared" si="291"/>
        <v>1</v>
      </c>
      <c r="FB253" s="163">
        <f t="shared" si="292"/>
        <v>1</v>
      </c>
      <c r="FC253" s="163">
        <f t="shared" si="293"/>
        <v>14</v>
      </c>
      <c r="FD253" s="163">
        <f t="shared" si="294"/>
        <v>0</v>
      </c>
      <c r="FF253" s="16">
        <f t="shared" si="326"/>
        <v>0</v>
      </c>
      <c r="FG253" s="16" t="str">
        <f t="shared" si="332"/>
        <v>1</v>
      </c>
    </row>
    <row r="254" spans="1:163" s="52" customFormat="1" ht="11.25" customHeight="1">
      <c r="A254" s="1040">
        <v>240</v>
      </c>
      <c r="B254" s="490"/>
      <c r="C254" s="490" t="str">
        <f t="shared" si="261"/>
        <v/>
      </c>
      <c r="D254" s="490"/>
      <c r="E254" s="1040"/>
      <c r="F254" s="255"/>
      <c r="G254" s="1038"/>
      <c r="H254" s="1038"/>
      <c r="I254" s="1323"/>
      <c r="J254" s="24"/>
      <c r="K254" s="24"/>
      <c r="L254" s="24"/>
      <c r="M254" s="24"/>
      <c r="N254" s="24"/>
      <c r="O254" s="24"/>
      <c r="P254" s="101" t="str">
        <f t="shared" si="262"/>
        <v>MP</v>
      </c>
      <c r="Q254" s="493" t="str">
        <f t="shared" si="335"/>
        <v/>
      </c>
      <c r="R254" s="101"/>
      <c r="S254" s="257" t="e">
        <f t="shared" si="336"/>
        <v>#DIV/0!</v>
      </c>
      <c r="T254" s="1503">
        <f t="shared" si="333"/>
        <v>0</v>
      </c>
      <c r="U254" s="1477"/>
      <c r="V254" s="258"/>
      <c r="W254" s="102"/>
      <c r="X254" s="400">
        <f t="shared" si="295"/>
        <v>0</v>
      </c>
      <c r="Y254" s="913"/>
      <c r="Z254" s="299">
        <f t="shared" si="337"/>
        <v>0</v>
      </c>
      <c r="AA254" s="259">
        <f>ROUND(IFERROR(SUM($AI$6/$AI$7*Q254/O254)+('Inbound Freight New'!$A$3*CZ254/R254),0),2)</f>
        <v>0</v>
      </c>
      <c r="AB254" s="260">
        <f t="shared" si="263"/>
        <v>0</v>
      </c>
      <c r="AC254" s="259">
        <f t="shared" si="296"/>
        <v>0</v>
      </c>
      <c r="AD254" s="261"/>
      <c r="AE254" s="260">
        <f t="shared" si="264"/>
        <v>0</v>
      </c>
      <c r="AF254" s="262">
        <f t="shared" si="297"/>
        <v>0</v>
      </c>
      <c r="AG254" s="263">
        <f t="shared" si="265"/>
        <v>0</v>
      </c>
      <c r="AH254" s="316">
        <f t="shared" si="298"/>
        <v>0.02</v>
      </c>
      <c r="AI254" s="262">
        <f t="shared" si="299"/>
        <v>0</v>
      </c>
      <c r="AJ254" s="703">
        <f t="shared" si="300"/>
        <v>0</v>
      </c>
      <c r="AK254" s="1302">
        <f t="shared" si="301"/>
        <v>0</v>
      </c>
      <c r="AL254" s="703">
        <f t="shared" si="302"/>
        <v>0.02</v>
      </c>
      <c r="AM254" s="262">
        <f t="shared" si="338"/>
        <v>0</v>
      </c>
      <c r="AN254" s="102"/>
      <c r="AO254" s="102"/>
      <c r="AP254" s="264">
        <f t="shared" si="266"/>
        <v>0</v>
      </c>
      <c r="AQ254" s="265">
        <f t="shared" si="339"/>
        <v>0</v>
      </c>
      <c r="AR254" s="266">
        <f t="shared" si="303"/>
        <v>0</v>
      </c>
      <c r="AS254" s="265">
        <f t="shared" si="340"/>
        <v>0</v>
      </c>
      <c r="AT254" s="267">
        <f t="shared" si="267"/>
        <v>0</v>
      </c>
      <c r="AU254" s="268"/>
      <c r="AV254" s="267"/>
      <c r="AW254" s="24"/>
      <c r="AX254" s="24"/>
      <c r="AY254" s="487"/>
      <c r="AZ254" s="270"/>
      <c r="BA254" s="256"/>
      <c r="BB254" s="256"/>
      <c r="BC254" s="256"/>
      <c r="BD254" s="256"/>
      <c r="BE254" s="490"/>
      <c r="BF254" s="490" t="str">
        <f t="shared" si="334"/>
        <v/>
      </c>
      <c r="BG254" s="493" t="str">
        <f t="shared" si="268"/>
        <v/>
      </c>
      <c r="BH254" s="490"/>
      <c r="BI254" s="490"/>
      <c r="BJ254" s="490"/>
      <c r="BK254" s="490"/>
      <c r="BL254" s="490"/>
      <c r="BM254" s="490"/>
      <c r="BN254" s="319"/>
      <c r="BO254" s="319"/>
      <c r="BP254" s="319"/>
      <c r="BQ254" s="319" t="str">
        <f t="shared" si="269"/>
        <v/>
      </c>
      <c r="BR254" s="439" t="str">
        <f t="shared" si="304"/>
        <v/>
      </c>
      <c r="BS254" s="439" t="str">
        <f t="shared" si="305"/>
        <v/>
      </c>
      <c r="BT254" s="439" t="str">
        <f t="shared" si="306"/>
        <v/>
      </c>
      <c r="BU254" s="440" t="str">
        <f t="shared" si="328"/>
        <v/>
      </c>
      <c r="BV254" s="440" t="str">
        <f t="shared" si="329"/>
        <v/>
      </c>
      <c r="BW254" s="440" t="str">
        <f t="shared" si="330"/>
        <v/>
      </c>
      <c r="BX254" s="440" t="str">
        <f t="shared" si="331"/>
        <v/>
      </c>
      <c r="BY254" s="440" t="str">
        <f t="shared" si="270"/>
        <v/>
      </c>
      <c r="BZ254" s="440" t="str">
        <f t="shared" si="271"/>
        <v/>
      </c>
      <c r="CA254" s="440" t="str">
        <f t="shared" si="272"/>
        <v/>
      </c>
      <c r="CB254" s="663" t="str">
        <f t="shared" si="307"/>
        <v/>
      </c>
      <c r="CC254" s="663" t="str">
        <f t="shared" si="308"/>
        <v/>
      </c>
      <c r="CD254" s="663" t="str">
        <f t="shared" si="309"/>
        <v/>
      </c>
      <c r="CE254" s="663" t="str">
        <f t="shared" si="310"/>
        <v/>
      </c>
      <c r="CF254" s="663" t="str">
        <f t="shared" si="311"/>
        <v/>
      </c>
      <c r="CG254" s="439" t="str">
        <f t="shared" si="312"/>
        <v/>
      </c>
      <c r="CH254" s="440"/>
      <c r="CI254" s="440"/>
      <c r="CJ254" s="440"/>
      <c r="CK254" s="440"/>
      <c r="CL254" s="440"/>
      <c r="CM254" s="440"/>
      <c r="CN254" s="729" t="str">
        <f t="shared" si="313"/>
        <v/>
      </c>
      <c r="CO254" s="729" t="str">
        <f t="shared" si="314"/>
        <v/>
      </c>
      <c r="CP254" s="729" t="str">
        <f t="shared" si="315"/>
        <v/>
      </c>
      <c r="CQ254" s="729" t="str">
        <f t="shared" si="316"/>
        <v/>
      </c>
      <c r="CR254" s="729" t="str">
        <f t="shared" si="317"/>
        <v/>
      </c>
      <c r="CS254" s="729" t="str">
        <f t="shared" si="318"/>
        <v/>
      </c>
      <c r="CT254" s="729" t="str">
        <f t="shared" si="319"/>
        <v/>
      </c>
      <c r="CU254" s="729" t="str">
        <f t="shared" si="320"/>
        <v/>
      </c>
      <c r="CV254" s="729" t="str">
        <f t="shared" si="321"/>
        <v/>
      </c>
      <c r="CW254" s="16" t="str">
        <f t="shared" si="322"/>
        <v/>
      </c>
      <c r="CX254" s="16" t="str">
        <f t="shared" si="323"/>
        <v/>
      </c>
      <c r="CY254" s="16" t="str">
        <f t="shared" si="324"/>
        <v/>
      </c>
      <c r="CZ254" s="650">
        <f t="shared" si="325"/>
        <v>0</v>
      </c>
      <c r="DB254" s="652"/>
      <c r="DC254" s="655">
        <f t="shared" si="273"/>
        <v>0</v>
      </c>
      <c r="DD254" s="654" t="str">
        <f t="shared" si="274"/>
        <v/>
      </c>
      <c r="DE254" s="650">
        <f t="shared" si="275"/>
        <v>0</v>
      </c>
      <c r="EG254" s="16">
        <f>IFERROR(VLOOKUP(B254,'SUBCATS INTERNAL USE'!A:D,3,0),10000)</f>
        <v>10000</v>
      </c>
      <c r="EH254" s="16">
        <f t="shared" si="276"/>
        <v>10000</v>
      </c>
      <c r="EI254" s="16">
        <f t="shared" si="277"/>
        <v>1</v>
      </c>
      <c r="EJ254" s="16">
        <f t="shared" si="327"/>
        <v>19</v>
      </c>
      <c r="EK254" s="16">
        <f>IFERROR(VLOOKUP(B254,'SUBCATS INTERNAL USE'!G:I,3,0), 10000)</f>
        <v>10000</v>
      </c>
      <c r="EN254" s="163">
        <f t="shared" si="278"/>
        <v>1</v>
      </c>
      <c r="EO254" s="163">
        <f t="shared" si="279"/>
        <v>1</v>
      </c>
      <c r="EP254" s="163">
        <f t="shared" si="280"/>
        <v>1</v>
      </c>
      <c r="EQ254" s="163">
        <f t="shared" si="281"/>
        <v>1</v>
      </c>
      <c r="ER254" s="163">
        <f t="shared" si="282"/>
        <v>1</v>
      </c>
      <c r="ES254" s="163">
        <f t="shared" si="283"/>
        <v>1</v>
      </c>
      <c r="ET254" s="163">
        <f t="shared" si="284"/>
        <v>1</v>
      </c>
      <c r="EU254" s="163">
        <f t="shared" si="285"/>
        <v>1</v>
      </c>
      <c r="EV254" s="163">
        <f t="shared" si="286"/>
        <v>0</v>
      </c>
      <c r="EW254" s="163">
        <f t="shared" si="287"/>
        <v>1</v>
      </c>
      <c r="EX254" s="163">
        <f t="shared" si="288"/>
        <v>1</v>
      </c>
      <c r="EY254" s="163">
        <f t="shared" si="289"/>
        <v>1</v>
      </c>
      <c r="EZ254" s="163">
        <f t="shared" si="290"/>
        <v>1</v>
      </c>
      <c r="FA254" s="163">
        <f t="shared" si="291"/>
        <v>1</v>
      </c>
      <c r="FB254" s="163">
        <f t="shared" si="292"/>
        <v>1</v>
      </c>
      <c r="FC254" s="163">
        <f t="shared" si="293"/>
        <v>14</v>
      </c>
      <c r="FD254" s="163">
        <f t="shared" si="294"/>
        <v>0</v>
      </c>
      <c r="FF254" s="16">
        <f t="shared" si="326"/>
        <v>0</v>
      </c>
      <c r="FG254" s="16" t="str">
        <f t="shared" si="332"/>
        <v>1</v>
      </c>
    </row>
    <row r="255" spans="1:163" s="52" customFormat="1" ht="11.25" customHeight="1">
      <c r="A255" s="1040">
        <v>241</v>
      </c>
      <c r="B255" s="490"/>
      <c r="C255" s="490" t="str">
        <f t="shared" si="261"/>
        <v/>
      </c>
      <c r="D255" s="490"/>
      <c r="E255" s="1040"/>
      <c r="F255" s="255"/>
      <c r="G255" s="1038"/>
      <c r="H255" s="1038"/>
      <c r="I255" s="1323"/>
      <c r="J255" s="24"/>
      <c r="K255" s="24"/>
      <c r="L255" s="24"/>
      <c r="M255" s="24"/>
      <c r="N255" s="24"/>
      <c r="O255" s="24"/>
      <c r="P255" s="101" t="str">
        <f t="shared" si="262"/>
        <v>MP</v>
      </c>
      <c r="Q255" s="493" t="str">
        <f t="shared" si="335"/>
        <v/>
      </c>
      <c r="R255" s="101"/>
      <c r="S255" s="257" t="e">
        <f t="shared" si="336"/>
        <v>#DIV/0!</v>
      </c>
      <c r="T255" s="1503">
        <f t="shared" si="333"/>
        <v>0</v>
      </c>
      <c r="U255" s="1477"/>
      <c r="V255" s="258"/>
      <c r="W255" s="102"/>
      <c r="X255" s="400">
        <f t="shared" si="295"/>
        <v>0</v>
      </c>
      <c r="Y255" s="913"/>
      <c r="Z255" s="299">
        <f t="shared" si="337"/>
        <v>0</v>
      </c>
      <c r="AA255" s="259">
        <f>ROUND(IFERROR(SUM($AI$6/$AI$7*Q255/O255)+('Inbound Freight New'!$A$3*CZ255/R255),0),2)</f>
        <v>0</v>
      </c>
      <c r="AB255" s="260">
        <f t="shared" si="263"/>
        <v>0</v>
      </c>
      <c r="AC255" s="259">
        <f t="shared" si="296"/>
        <v>0</v>
      </c>
      <c r="AD255" s="261"/>
      <c r="AE255" s="260">
        <f t="shared" si="264"/>
        <v>0</v>
      </c>
      <c r="AF255" s="262">
        <f t="shared" si="297"/>
        <v>0</v>
      </c>
      <c r="AG255" s="263">
        <f t="shared" si="265"/>
        <v>0</v>
      </c>
      <c r="AH255" s="316">
        <f t="shared" si="298"/>
        <v>0.02</v>
      </c>
      <c r="AI255" s="262">
        <f t="shared" si="299"/>
        <v>0</v>
      </c>
      <c r="AJ255" s="703">
        <f t="shared" si="300"/>
        <v>0</v>
      </c>
      <c r="AK255" s="1302">
        <f t="shared" si="301"/>
        <v>0</v>
      </c>
      <c r="AL255" s="703">
        <f t="shared" si="302"/>
        <v>0.02</v>
      </c>
      <c r="AM255" s="262">
        <f t="shared" si="338"/>
        <v>0</v>
      </c>
      <c r="AN255" s="102"/>
      <c r="AO255" s="102"/>
      <c r="AP255" s="264">
        <f t="shared" si="266"/>
        <v>0</v>
      </c>
      <c r="AQ255" s="265">
        <f t="shared" si="339"/>
        <v>0</v>
      </c>
      <c r="AR255" s="266">
        <f t="shared" si="303"/>
        <v>0</v>
      </c>
      <c r="AS255" s="265">
        <f t="shared" si="340"/>
        <v>0</v>
      </c>
      <c r="AT255" s="267">
        <f t="shared" si="267"/>
        <v>0</v>
      </c>
      <c r="AU255" s="268"/>
      <c r="AV255" s="267"/>
      <c r="AW255" s="24"/>
      <c r="AX255" s="24"/>
      <c r="AY255" s="487"/>
      <c r="AZ255" s="270"/>
      <c r="BA255" s="256"/>
      <c r="BB255" s="256"/>
      <c r="BC255" s="256"/>
      <c r="BD255" s="256"/>
      <c r="BE255" s="490"/>
      <c r="BF255" s="490" t="str">
        <f t="shared" si="334"/>
        <v/>
      </c>
      <c r="BG255" s="493" t="str">
        <f t="shared" si="268"/>
        <v/>
      </c>
      <c r="BH255" s="490"/>
      <c r="BI255" s="490"/>
      <c r="BJ255" s="490"/>
      <c r="BK255" s="490"/>
      <c r="BL255" s="490"/>
      <c r="BM255" s="490"/>
      <c r="BN255" s="319"/>
      <c r="BO255" s="319"/>
      <c r="BP255" s="319"/>
      <c r="BQ255" s="319" t="str">
        <f t="shared" si="269"/>
        <v/>
      </c>
      <c r="BR255" s="439" t="str">
        <f t="shared" si="304"/>
        <v/>
      </c>
      <c r="BS255" s="439" t="str">
        <f t="shared" si="305"/>
        <v/>
      </c>
      <c r="BT255" s="439" t="str">
        <f t="shared" si="306"/>
        <v/>
      </c>
      <c r="BU255" s="440" t="str">
        <f t="shared" si="328"/>
        <v/>
      </c>
      <c r="BV255" s="440" t="str">
        <f t="shared" si="329"/>
        <v/>
      </c>
      <c r="BW255" s="440" t="str">
        <f t="shared" si="330"/>
        <v/>
      </c>
      <c r="BX255" s="440" t="str">
        <f t="shared" si="331"/>
        <v/>
      </c>
      <c r="BY255" s="440" t="str">
        <f t="shared" si="270"/>
        <v/>
      </c>
      <c r="BZ255" s="440" t="str">
        <f t="shared" si="271"/>
        <v/>
      </c>
      <c r="CA255" s="440" t="str">
        <f t="shared" si="272"/>
        <v/>
      </c>
      <c r="CB255" s="663" t="str">
        <f t="shared" si="307"/>
        <v/>
      </c>
      <c r="CC255" s="663" t="str">
        <f t="shared" si="308"/>
        <v/>
      </c>
      <c r="CD255" s="663" t="str">
        <f t="shared" si="309"/>
        <v/>
      </c>
      <c r="CE255" s="663" t="str">
        <f t="shared" si="310"/>
        <v/>
      </c>
      <c r="CF255" s="663" t="str">
        <f t="shared" si="311"/>
        <v/>
      </c>
      <c r="CG255" s="439" t="str">
        <f t="shared" si="312"/>
        <v/>
      </c>
      <c r="CH255" s="440"/>
      <c r="CI255" s="440"/>
      <c r="CJ255" s="440"/>
      <c r="CK255" s="440"/>
      <c r="CL255" s="440"/>
      <c r="CM255" s="440"/>
      <c r="CN255" s="729" t="str">
        <f t="shared" si="313"/>
        <v/>
      </c>
      <c r="CO255" s="729" t="str">
        <f t="shared" si="314"/>
        <v/>
      </c>
      <c r="CP255" s="729" t="str">
        <f t="shared" si="315"/>
        <v/>
      </c>
      <c r="CQ255" s="729" t="str">
        <f t="shared" si="316"/>
        <v/>
      </c>
      <c r="CR255" s="729" t="str">
        <f t="shared" si="317"/>
        <v/>
      </c>
      <c r="CS255" s="729" t="str">
        <f t="shared" si="318"/>
        <v/>
      </c>
      <c r="CT255" s="729" t="str">
        <f t="shared" si="319"/>
        <v/>
      </c>
      <c r="CU255" s="729" t="str">
        <f t="shared" si="320"/>
        <v/>
      </c>
      <c r="CV255" s="729" t="str">
        <f t="shared" si="321"/>
        <v/>
      </c>
      <c r="CW255" s="16" t="str">
        <f t="shared" si="322"/>
        <v/>
      </c>
      <c r="CX255" s="16" t="str">
        <f t="shared" si="323"/>
        <v/>
      </c>
      <c r="CY255" s="16" t="str">
        <f t="shared" si="324"/>
        <v/>
      </c>
      <c r="CZ255" s="650">
        <f t="shared" si="325"/>
        <v>0</v>
      </c>
      <c r="DB255" s="652"/>
      <c r="DC255" s="655">
        <f t="shared" si="273"/>
        <v>0</v>
      </c>
      <c r="DD255" s="654" t="str">
        <f t="shared" si="274"/>
        <v/>
      </c>
      <c r="DE255" s="650">
        <f t="shared" si="275"/>
        <v>0</v>
      </c>
      <c r="EG255" s="16">
        <f>IFERROR(VLOOKUP(B255,'SUBCATS INTERNAL USE'!A:D,3,0),10000)</f>
        <v>10000</v>
      </c>
      <c r="EH255" s="16">
        <f t="shared" si="276"/>
        <v>10000</v>
      </c>
      <c r="EI255" s="16">
        <f t="shared" si="277"/>
        <v>1</v>
      </c>
      <c r="EJ255" s="16">
        <f t="shared" si="327"/>
        <v>19</v>
      </c>
      <c r="EK255" s="16">
        <f>IFERROR(VLOOKUP(B255,'SUBCATS INTERNAL USE'!G:I,3,0), 10000)</f>
        <v>10000</v>
      </c>
      <c r="EN255" s="163">
        <f t="shared" si="278"/>
        <v>1</v>
      </c>
      <c r="EO255" s="163">
        <f t="shared" si="279"/>
        <v>1</v>
      </c>
      <c r="EP255" s="163">
        <f t="shared" si="280"/>
        <v>1</v>
      </c>
      <c r="EQ255" s="163">
        <f t="shared" si="281"/>
        <v>1</v>
      </c>
      <c r="ER255" s="163">
        <f t="shared" si="282"/>
        <v>1</v>
      </c>
      <c r="ES255" s="163">
        <f t="shared" si="283"/>
        <v>1</v>
      </c>
      <c r="ET255" s="163">
        <f t="shared" si="284"/>
        <v>1</v>
      </c>
      <c r="EU255" s="163">
        <f t="shared" si="285"/>
        <v>1</v>
      </c>
      <c r="EV255" s="163">
        <f t="shared" si="286"/>
        <v>0</v>
      </c>
      <c r="EW255" s="163">
        <f t="shared" si="287"/>
        <v>1</v>
      </c>
      <c r="EX255" s="163">
        <f t="shared" si="288"/>
        <v>1</v>
      </c>
      <c r="EY255" s="163">
        <f t="shared" si="289"/>
        <v>1</v>
      </c>
      <c r="EZ255" s="163">
        <f t="shared" si="290"/>
        <v>1</v>
      </c>
      <c r="FA255" s="163">
        <f t="shared" si="291"/>
        <v>1</v>
      </c>
      <c r="FB255" s="163">
        <f t="shared" si="292"/>
        <v>1</v>
      </c>
      <c r="FC255" s="163">
        <f t="shared" si="293"/>
        <v>14</v>
      </c>
      <c r="FD255" s="163">
        <f t="shared" si="294"/>
        <v>0</v>
      </c>
      <c r="FF255" s="16">
        <f t="shared" si="326"/>
        <v>0</v>
      </c>
      <c r="FG255" s="16" t="str">
        <f t="shared" si="332"/>
        <v>1</v>
      </c>
    </row>
    <row r="256" spans="1:163" s="52" customFormat="1" ht="11.25" customHeight="1">
      <c r="A256" s="1040">
        <v>242</v>
      </c>
      <c r="B256" s="490"/>
      <c r="C256" s="490" t="str">
        <f t="shared" si="261"/>
        <v/>
      </c>
      <c r="D256" s="490"/>
      <c r="E256" s="1040"/>
      <c r="F256" s="255"/>
      <c r="G256" s="1038"/>
      <c r="H256" s="1038"/>
      <c r="I256" s="1323"/>
      <c r="J256" s="24"/>
      <c r="K256" s="24"/>
      <c r="L256" s="24"/>
      <c r="M256" s="24"/>
      <c r="N256" s="24"/>
      <c r="O256" s="24"/>
      <c r="P256" s="101" t="str">
        <f t="shared" si="262"/>
        <v>MP</v>
      </c>
      <c r="Q256" s="493" t="str">
        <f t="shared" si="335"/>
        <v/>
      </c>
      <c r="R256" s="101"/>
      <c r="S256" s="257" t="e">
        <f t="shared" si="336"/>
        <v>#DIV/0!</v>
      </c>
      <c r="T256" s="1503">
        <f t="shared" si="333"/>
        <v>0</v>
      </c>
      <c r="U256" s="1477"/>
      <c r="V256" s="258"/>
      <c r="W256" s="102"/>
      <c r="X256" s="400">
        <f t="shared" si="295"/>
        <v>0</v>
      </c>
      <c r="Y256" s="913"/>
      <c r="Z256" s="299">
        <f t="shared" si="337"/>
        <v>0</v>
      </c>
      <c r="AA256" s="259">
        <f>ROUND(IFERROR(SUM($AI$6/$AI$7*Q256/O256)+('Inbound Freight New'!$A$3*CZ256/R256),0),2)</f>
        <v>0</v>
      </c>
      <c r="AB256" s="260">
        <f t="shared" si="263"/>
        <v>0</v>
      </c>
      <c r="AC256" s="259">
        <f t="shared" si="296"/>
        <v>0</v>
      </c>
      <c r="AD256" s="261"/>
      <c r="AE256" s="260">
        <f t="shared" si="264"/>
        <v>0</v>
      </c>
      <c r="AF256" s="262">
        <f t="shared" si="297"/>
        <v>0</v>
      </c>
      <c r="AG256" s="263">
        <f t="shared" si="265"/>
        <v>0</v>
      </c>
      <c r="AH256" s="316">
        <f t="shared" si="298"/>
        <v>0.02</v>
      </c>
      <c r="AI256" s="262">
        <f t="shared" si="299"/>
        <v>0</v>
      </c>
      <c r="AJ256" s="703">
        <f t="shared" si="300"/>
        <v>0</v>
      </c>
      <c r="AK256" s="1302">
        <f t="shared" si="301"/>
        <v>0</v>
      </c>
      <c r="AL256" s="703">
        <f t="shared" si="302"/>
        <v>0.02</v>
      </c>
      <c r="AM256" s="262">
        <f t="shared" si="338"/>
        <v>0</v>
      </c>
      <c r="AN256" s="102"/>
      <c r="AO256" s="102"/>
      <c r="AP256" s="264">
        <f t="shared" si="266"/>
        <v>0</v>
      </c>
      <c r="AQ256" s="265">
        <f t="shared" si="339"/>
        <v>0</v>
      </c>
      <c r="AR256" s="266">
        <f t="shared" si="303"/>
        <v>0</v>
      </c>
      <c r="AS256" s="265">
        <f t="shared" si="340"/>
        <v>0</v>
      </c>
      <c r="AT256" s="267">
        <f t="shared" si="267"/>
        <v>0</v>
      </c>
      <c r="AU256" s="268"/>
      <c r="AV256" s="267"/>
      <c r="AW256" s="24"/>
      <c r="AX256" s="24"/>
      <c r="AY256" s="487"/>
      <c r="AZ256" s="270"/>
      <c r="BA256" s="256"/>
      <c r="BB256" s="256"/>
      <c r="BC256" s="256"/>
      <c r="BD256" s="256"/>
      <c r="BE256" s="490"/>
      <c r="BF256" s="490" t="str">
        <f t="shared" si="334"/>
        <v/>
      </c>
      <c r="BG256" s="493" t="str">
        <f t="shared" si="268"/>
        <v/>
      </c>
      <c r="BH256" s="490"/>
      <c r="BI256" s="490"/>
      <c r="BJ256" s="490"/>
      <c r="BK256" s="490"/>
      <c r="BL256" s="490"/>
      <c r="BM256" s="490"/>
      <c r="BN256" s="319"/>
      <c r="BO256" s="319"/>
      <c r="BP256" s="319"/>
      <c r="BQ256" s="319" t="str">
        <f t="shared" si="269"/>
        <v/>
      </c>
      <c r="BR256" s="439" t="str">
        <f t="shared" si="304"/>
        <v/>
      </c>
      <c r="BS256" s="439" t="str">
        <f t="shared" si="305"/>
        <v/>
      </c>
      <c r="BT256" s="439" t="str">
        <f t="shared" si="306"/>
        <v/>
      </c>
      <c r="BU256" s="440" t="str">
        <f t="shared" si="328"/>
        <v/>
      </c>
      <c r="BV256" s="440" t="str">
        <f t="shared" si="329"/>
        <v/>
      </c>
      <c r="BW256" s="440" t="str">
        <f t="shared" si="330"/>
        <v/>
      </c>
      <c r="BX256" s="440" t="str">
        <f t="shared" si="331"/>
        <v/>
      </c>
      <c r="BY256" s="440" t="str">
        <f t="shared" si="270"/>
        <v/>
      </c>
      <c r="BZ256" s="440" t="str">
        <f t="shared" si="271"/>
        <v/>
      </c>
      <c r="CA256" s="440" t="str">
        <f t="shared" si="272"/>
        <v/>
      </c>
      <c r="CB256" s="663" t="str">
        <f t="shared" si="307"/>
        <v/>
      </c>
      <c r="CC256" s="663" t="str">
        <f t="shared" si="308"/>
        <v/>
      </c>
      <c r="CD256" s="663" t="str">
        <f t="shared" si="309"/>
        <v/>
      </c>
      <c r="CE256" s="663" t="str">
        <f t="shared" si="310"/>
        <v/>
      </c>
      <c r="CF256" s="663" t="str">
        <f t="shared" si="311"/>
        <v/>
      </c>
      <c r="CG256" s="439" t="str">
        <f t="shared" si="312"/>
        <v/>
      </c>
      <c r="CH256" s="440"/>
      <c r="CI256" s="440"/>
      <c r="CJ256" s="440"/>
      <c r="CK256" s="440"/>
      <c r="CL256" s="440"/>
      <c r="CM256" s="440"/>
      <c r="CN256" s="729" t="str">
        <f t="shared" si="313"/>
        <v/>
      </c>
      <c r="CO256" s="729" t="str">
        <f t="shared" si="314"/>
        <v/>
      </c>
      <c r="CP256" s="729" t="str">
        <f t="shared" si="315"/>
        <v/>
      </c>
      <c r="CQ256" s="729" t="str">
        <f t="shared" si="316"/>
        <v/>
      </c>
      <c r="CR256" s="729" t="str">
        <f t="shared" si="317"/>
        <v/>
      </c>
      <c r="CS256" s="729" t="str">
        <f t="shared" si="318"/>
        <v/>
      </c>
      <c r="CT256" s="729" t="str">
        <f t="shared" si="319"/>
        <v/>
      </c>
      <c r="CU256" s="729" t="str">
        <f t="shared" si="320"/>
        <v/>
      </c>
      <c r="CV256" s="729" t="str">
        <f t="shared" si="321"/>
        <v/>
      </c>
      <c r="CW256" s="16" t="str">
        <f t="shared" si="322"/>
        <v/>
      </c>
      <c r="CX256" s="16" t="str">
        <f t="shared" si="323"/>
        <v/>
      </c>
      <c r="CY256" s="16" t="str">
        <f t="shared" si="324"/>
        <v/>
      </c>
      <c r="CZ256" s="650">
        <f t="shared" si="325"/>
        <v>0</v>
      </c>
      <c r="DB256" s="652"/>
      <c r="DC256" s="655">
        <f t="shared" si="273"/>
        <v>0</v>
      </c>
      <c r="DD256" s="654" t="str">
        <f t="shared" si="274"/>
        <v/>
      </c>
      <c r="DE256" s="650">
        <f t="shared" si="275"/>
        <v>0</v>
      </c>
      <c r="EG256" s="16">
        <f>IFERROR(VLOOKUP(B256,'SUBCATS INTERNAL USE'!A:D,3,0),10000)</f>
        <v>10000</v>
      </c>
      <c r="EH256" s="16">
        <f t="shared" si="276"/>
        <v>10000</v>
      </c>
      <c r="EI256" s="16">
        <f t="shared" si="277"/>
        <v>1</v>
      </c>
      <c r="EJ256" s="16">
        <f t="shared" si="327"/>
        <v>19</v>
      </c>
      <c r="EK256" s="16">
        <f>IFERROR(VLOOKUP(B256,'SUBCATS INTERNAL USE'!G:I,3,0), 10000)</f>
        <v>10000</v>
      </c>
      <c r="EN256" s="163">
        <f t="shared" si="278"/>
        <v>1</v>
      </c>
      <c r="EO256" s="163">
        <f t="shared" si="279"/>
        <v>1</v>
      </c>
      <c r="EP256" s="163">
        <f t="shared" si="280"/>
        <v>1</v>
      </c>
      <c r="EQ256" s="163">
        <f t="shared" si="281"/>
        <v>1</v>
      </c>
      <c r="ER256" s="163">
        <f t="shared" si="282"/>
        <v>1</v>
      </c>
      <c r="ES256" s="163">
        <f t="shared" si="283"/>
        <v>1</v>
      </c>
      <c r="ET256" s="163">
        <f t="shared" si="284"/>
        <v>1</v>
      </c>
      <c r="EU256" s="163">
        <f t="shared" si="285"/>
        <v>1</v>
      </c>
      <c r="EV256" s="163">
        <f t="shared" si="286"/>
        <v>0</v>
      </c>
      <c r="EW256" s="163">
        <f t="shared" si="287"/>
        <v>1</v>
      </c>
      <c r="EX256" s="163">
        <f t="shared" si="288"/>
        <v>1</v>
      </c>
      <c r="EY256" s="163">
        <f t="shared" si="289"/>
        <v>1</v>
      </c>
      <c r="EZ256" s="163">
        <f t="shared" si="290"/>
        <v>1</v>
      </c>
      <c r="FA256" s="163">
        <f t="shared" si="291"/>
        <v>1</v>
      </c>
      <c r="FB256" s="163">
        <f t="shared" si="292"/>
        <v>1</v>
      </c>
      <c r="FC256" s="163">
        <f t="shared" si="293"/>
        <v>14</v>
      </c>
      <c r="FD256" s="163">
        <f t="shared" si="294"/>
        <v>0</v>
      </c>
      <c r="FF256" s="16">
        <f t="shared" si="326"/>
        <v>0</v>
      </c>
      <c r="FG256" s="16" t="str">
        <f t="shared" si="332"/>
        <v>1</v>
      </c>
    </row>
    <row r="257" spans="1:172" s="52" customFormat="1" ht="11.25" customHeight="1">
      <c r="A257" s="1040">
        <v>243</v>
      </c>
      <c r="B257" s="490"/>
      <c r="C257" s="490" t="str">
        <f t="shared" si="261"/>
        <v/>
      </c>
      <c r="D257" s="490"/>
      <c r="E257" s="1040"/>
      <c r="F257" s="255"/>
      <c r="G257" s="1038"/>
      <c r="H257" s="1038"/>
      <c r="I257" s="1323"/>
      <c r="J257" s="24"/>
      <c r="K257" s="24"/>
      <c r="L257" s="24"/>
      <c r="M257" s="24"/>
      <c r="N257" s="24"/>
      <c r="O257" s="24"/>
      <c r="P257" s="101" t="str">
        <f t="shared" si="262"/>
        <v>MP</v>
      </c>
      <c r="Q257" s="493" t="str">
        <f t="shared" si="335"/>
        <v/>
      </c>
      <c r="R257" s="101"/>
      <c r="S257" s="257" t="e">
        <f t="shared" si="336"/>
        <v>#DIV/0!</v>
      </c>
      <c r="T257" s="1503">
        <f t="shared" si="333"/>
        <v>0</v>
      </c>
      <c r="U257" s="1477"/>
      <c r="V257" s="258"/>
      <c r="W257" s="102"/>
      <c r="X257" s="400">
        <f t="shared" si="295"/>
        <v>0</v>
      </c>
      <c r="Y257" s="913"/>
      <c r="Z257" s="299">
        <f t="shared" si="337"/>
        <v>0</v>
      </c>
      <c r="AA257" s="259">
        <f>ROUND(IFERROR(SUM($AI$6/$AI$7*Q257/O257)+('Inbound Freight New'!$A$3*CZ257/R257),0),2)</f>
        <v>0</v>
      </c>
      <c r="AB257" s="260">
        <f t="shared" si="263"/>
        <v>0</v>
      </c>
      <c r="AC257" s="259">
        <f t="shared" si="296"/>
        <v>0</v>
      </c>
      <c r="AD257" s="261"/>
      <c r="AE257" s="260">
        <f t="shared" si="264"/>
        <v>0</v>
      </c>
      <c r="AF257" s="262">
        <f t="shared" si="297"/>
        <v>0</v>
      </c>
      <c r="AG257" s="263">
        <f t="shared" si="265"/>
        <v>0</v>
      </c>
      <c r="AH257" s="316">
        <f t="shared" si="298"/>
        <v>0.02</v>
      </c>
      <c r="AI257" s="262">
        <f t="shared" si="299"/>
        <v>0</v>
      </c>
      <c r="AJ257" s="703">
        <f t="shared" si="300"/>
        <v>0</v>
      </c>
      <c r="AK257" s="1302">
        <f t="shared" si="301"/>
        <v>0</v>
      </c>
      <c r="AL257" s="703">
        <f t="shared" si="302"/>
        <v>0.02</v>
      </c>
      <c r="AM257" s="262">
        <f t="shared" si="338"/>
        <v>0</v>
      </c>
      <c r="AN257" s="102"/>
      <c r="AO257" s="102"/>
      <c r="AP257" s="264">
        <f t="shared" si="266"/>
        <v>0</v>
      </c>
      <c r="AQ257" s="265">
        <f t="shared" si="339"/>
        <v>0</v>
      </c>
      <c r="AR257" s="266">
        <f t="shared" si="303"/>
        <v>0</v>
      </c>
      <c r="AS257" s="265">
        <f t="shared" si="340"/>
        <v>0</v>
      </c>
      <c r="AT257" s="267">
        <f t="shared" si="267"/>
        <v>0</v>
      </c>
      <c r="AU257" s="268"/>
      <c r="AV257" s="267"/>
      <c r="AW257" s="24"/>
      <c r="AX257" s="24"/>
      <c r="AY257" s="487"/>
      <c r="AZ257" s="270"/>
      <c r="BA257" s="256"/>
      <c r="BB257" s="256"/>
      <c r="BC257" s="256"/>
      <c r="BD257" s="256"/>
      <c r="BE257" s="490"/>
      <c r="BF257" s="490" t="str">
        <f t="shared" si="334"/>
        <v/>
      </c>
      <c r="BG257" s="493" t="str">
        <f t="shared" si="268"/>
        <v/>
      </c>
      <c r="BH257" s="490"/>
      <c r="BI257" s="490"/>
      <c r="BJ257" s="490"/>
      <c r="BK257" s="490"/>
      <c r="BL257" s="490"/>
      <c r="BM257" s="490"/>
      <c r="BN257" s="319"/>
      <c r="BO257" s="319"/>
      <c r="BP257" s="319"/>
      <c r="BQ257" s="319" t="str">
        <f t="shared" si="269"/>
        <v/>
      </c>
      <c r="BR257" s="439" t="str">
        <f t="shared" si="304"/>
        <v/>
      </c>
      <c r="BS257" s="439" t="str">
        <f t="shared" si="305"/>
        <v/>
      </c>
      <c r="BT257" s="439" t="str">
        <f t="shared" si="306"/>
        <v/>
      </c>
      <c r="BU257" s="440" t="str">
        <f t="shared" si="328"/>
        <v/>
      </c>
      <c r="BV257" s="440" t="str">
        <f t="shared" si="329"/>
        <v/>
      </c>
      <c r="BW257" s="440" t="str">
        <f t="shared" si="330"/>
        <v/>
      </c>
      <c r="BX257" s="440" t="str">
        <f t="shared" si="331"/>
        <v/>
      </c>
      <c r="BY257" s="440" t="str">
        <f t="shared" si="270"/>
        <v/>
      </c>
      <c r="BZ257" s="440" t="str">
        <f t="shared" si="271"/>
        <v/>
      </c>
      <c r="CA257" s="440" t="str">
        <f t="shared" si="272"/>
        <v/>
      </c>
      <c r="CB257" s="663" t="str">
        <f t="shared" si="307"/>
        <v/>
      </c>
      <c r="CC257" s="663" t="str">
        <f t="shared" si="308"/>
        <v/>
      </c>
      <c r="CD257" s="663" t="str">
        <f t="shared" si="309"/>
        <v/>
      </c>
      <c r="CE257" s="663" t="str">
        <f t="shared" si="310"/>
        <v/>
      </c>
      <c r="CF257" s="663" t="str">
        <f t="shared" si="311"/>
        <v/>
      </c>
      <c r="CG257" s="439" t="str">
        <f t="shared" si="312"/>
        <v/>
      </c>
      <c r="CH257" s="440"/>
      <c r="CI257" s="440"/>
      <c r="CJ257" s="440"/>
      <c r="CK257" s="440"/>
      <c r="CL257" s="440"/>
      <c r="CM257" s="440"/>
      <c r="CN257" s="729" t="str">
        <f t="shared" si="313"/>
        <v/>
      </c>
      <c r="CO257" s="729" t="str">
        <f t="shared" si="314"/>
        <v/>
      </c>
      <c r="CP257" s="729" t="str">
        <f t="shared" si="315"/>
        <v/>
      </c>
      <c r="CQ257" s="729" t="str">
        <f t="shared" si="316"/>
        <v/>
      </c>
      <c r="CR257" s="729" t="str">
        <f t="shared" si="317"/>
        <v/>
      </c>
      <c r="CS257" s="729" t="str">
        <f t="shared" si="318"/>
        <v/>
      </c>
      <c r="CT257" s="729" t="str">
        <f t="shared" si="319"/>
        <v/>
      </c>
      <c r="CU257" s="729" t="str">
        <f t="shared" si="320"/>
        <v/>
      </c>
      <c r="CV257" s="729" t="str">
        <f t="shared" si="321"/>
        <v/>
      </c>
      <c r="CW257" s="16" t="str">
        <f t="shared" si="322"/>
        <v/>
      </c>
      <c r="CX257" s="16" t="str">
        <f t="shared" si="323"/>
        <v/>
      </c>
      <c r="CY257" s="16" t="str">
        <f t="shared" si="324"/>
        <v/>
      </c>
      <c r="CZ257" s="650">
        <f t="shared" si="325"/>
        <v>0</v>
      </c>
      <c r="DB257" s="652"/>
      <c r="DC257" s="655">
        <f t="shared" si="273"/>
        <v>0</v>
      </c>
      <c r="DD257" s="654" t="str">
        <f t="shared" si="274"/>
        <v/>
      </c>
      <c r="DE257" s="650">
        <f t="shared" si="275"/>
        <v>0</v>
      </c>
      <c r="EG257" s="16">
        <f>IFERROR(VLOOKUP(B257,'SUBCATS INTERNAL USE'!A:D,3,0),10000)</f>
        <v>10000</v>
      </c>
      <c r="EH257" s="16">
        <f t="shared" si="276"/>
        <v>10000</v>
      </c>
      <c r="EI257" s="16">
        <f t="shared" si="277"/>
        <v>1</v>
      </c>
      <c r="EJ257" s="16">
        <f t="shared" si="327"/>
        <v>19</v>
      </c>
      <c r="EK257" s="16">
        <f>IFERROR(VLOOKUP(B257,'SUBCATS INTERNAL USE'!G:I,3,0), 10000)</f>
        <v>10000</v>
      </c>
      <c r="EN257" s="163">
        <f t="shared" si="278"/>
        <v>1</v>
      </c>
      <c r="EO257" s="163">
        <f t="shared" si="279"/>
        <v>1</v>
      </c>
      <c r="EP257" s="163">
        <f t="shared" si="280"/>
        <v>1</v>
      </c>
      <c r="EQ257" s="163">
        <f t="shared" si="281"/>
        <v>1</v>
      </c>
      <c r="ER257" s="163">
        <f t="shared" si="282"/>
        <v>1</v>
      </c>
      <c r="ES257" s="163">
        <f t="shared" si="283"/>
        <v>1</v>
      </c>
      <c r="ET257" s="163">
        <f t="shared" si="284"/>
        <v>1</v>
      </c>
      <c r="EU257" s="163">
        <f t="shared" si="285"/>
        <v>1</v>
      </c>
      <c r="EV257" s="163">
        <f t="shared" si="286"/>
        <v>0</v>
      </c>
      <c r="EW257" s="163">
        <f t="shared" si="287"/>
        <v>1</v>
      </c>
      <c r="EX257" s="163">
        <f t="shared" si="288"/>
        <v>1</v>
      </c>
      <c r="EY257" s="163">
        <f t="shared" si="289"/>
        <v>1</v>
      </c>
      <c r="EZ257" s="163">
        <f t="shared" si="290"/>
        <v>1</v>
      </c>
      <c r="FA257" s="163">
        <f t="shared" si="291"/>
        <v>1</v>
      </c>
      <c r="FB257" s="163">
        <f t="shared" si="292"/>
        <v>1</v>
      </c>
      <c r="FC257" s="163">
        <f t="shared" si="293"/>
        <v>14</v>
      </c>
      <c r="FD257" s="163">
        <f t="shared" si="294"/>
        <v>0</v>
      </c>
      <c r="FF257" s="16">
        <f t="shared" si="326"/>
        <v>0</v>
      </c>
      <c r="FG257" s="16" t="str">
        <f t="shared" si="332"/>
        <v>1</v>
      </c>
    </row>
    <row r="258" spans="1:172" s="52" customFormat="1" ht="11.25" customHeight="1">
      <c r="A258" s="1040">
        <v>244</v>
      </c>
      <c r="B258" s="490"/>
      <c r="C258" s="490" t="str">
        <f t="shared" si="261"/>
        <v/>
      </c>
      <c r="D258" s="490"/>
      <c r="E258" s="1040"/>
      <c r="F258" s="255"/>
      <c r="G258" s="1038"/>
      <c r="H258" s="1038"/>
      <c r="I258" s="1323"/>
      <c r="J258" s="24"/>
      <c r="K258" s="24"/>
      <c r="L258" s="24"/>
      <c r="M258" s="24"/>
      <c r="N258" s="24"/>
      <c r="O258" s="24"/>
      <c r="P258" s="101" t="str">
        <f t="shared" si="262"/>
        <v>MP</v>
      </c>
      <c r="Q258" s="493" t="str">
        <f t="shared" si="335"/>
        <v/>
      </c>
      <c r="R258" s="101"/>
      <c r="S258" s="257" t="e">
        <f t="shared" si="336"/>
        <v>#DIV/0!</v>
      </c>
      <c r="T258" s="1503">
        <f t="shared" si="333"/>
        <v>0</v>
      </c>
      <c r="U258" s="1477"/>
      <c r="V258" s="258"/>
      <c r="W258" s="102"/>
      <c r="X258" s="400">
        <f t="shared" si="295"/>
        <v>0</v>
      </c>
      <c r="Y258" s="913"/>
      <c r="Z258" s="299">
        <f t="shared" si="337"/>
        <v>0</v>
      </c>
      <c r="AA258" s="259">
        <f>ROUND(IFERROR(SUM($AI$6/$AI$7*Q258/O258)+('Inbound Freight New'!$A$3*CZ258/R258),0),2)</f>
        <v>0</v>
      </c>
      <c r="AB258" s="260">
        <f t="shared" si="263"/>
        <v>0</v>
      </c>
      <c r="AC258" s="259">
        <f t="shared" si="296"/>
        <v>0</v>
      </c>
      <c r="AD258" s="261"/>
      <c r="AE258" s="260">
        <f t="shared" si="264"/>
        <v>0</v>
      </c>
      <c r="AF258" s="262">
        <f t="shared" si="297"/>
        <v>0</v>
      </c>
      <c r="AG258" s="263">
        <f t="shared" si="265"/>
        <v>0</v>
      </c>
      <c r="AH258" s="316">
        <f t="shared" si="298"/>
        <v>0.02</v>
      </c>
      <c r="AI258" s="262">
        <f t="shared" si="299"/>
        <v>0</v>
      </c>
      <c r="AJ258" s="703">
        <f t="shared" si="300"/>
        <v>0</v>
      </c>
      <c r="AK258" s="1302">
        <f t="shared" si="301"/>
        <v>0</v>
      </c>
      <c r="AL258" s="703">
        <f t="shared" si="302"/>
        <v>0.02</v>
      </c>
      <c r="AM258" s="262">
        <f t="shared" si="338"/>
        <v>0</v>
      </c>
      <c r="AN258" s="102"/>
      <c r="AO258" s="102"/>
      <c r="AP258" s="264">
        <f t="shared" si="266"/>
        <v>0</v>
      </c>
      <c r="AQ258" s="265">
        <f t="shared" si="339"/>
        <v>0</v>
      </c>
      <c r="AR258" s="266">
        <f t="shared" si="303"/>
        <v>0</v>
      </c>
      <c r="AS258" s="265">
        <f t="shared" si="340"/>
        <v>0</v>
      </c>
      <c r="AT258" s="267">
        <f t="shared" si="267"/>
        <v>0</v>
      </c>
      <c r="AU258" s="268"/>
      <c r="AV258" s="267"/>
      <c r="AW258" s="24"/>
      <c r="AX258" s="24"/>
      <c r="AY258" s="487"/>
      <c r="AZ258" s="270"/>
      <c r="BA258" s="256"/>
      <c r="BB258" s="256"/>
      <c r="BC258" s="256"/>
      <c r="BD258" s="256"/>
      <c r="BE258" s="490"/>
      <c r="BF258" s="490" t="str">
        <f t="shared" si="334"/>
        <v/>
      </c>
      <c r="BG258" s="493" t="str">
        <f t="shared" si="268"/>
        <v/>
      </c>
      <c r="BH258" s="490"/>
      <c r="BI258" s="490"/>
      <c r="BJ258" s="490"/>
      <c r="BK258" s="490"/>
      <c r="BL258" s="490"/>
      <c r="BM258" s="490"/>
      <c r="BN258" s="319"/>
      <c r="BO258" s="319"/>
      <c r="BP258" s="319"/>
      <c r="BQ258" s="319" t="str">
        <f t="shared" si="269"/>
        <v/>
      </c>
      <c r="BR258" s="439" t="str">
        <f t="shared" si="304"/>
        <v/>
      </c>
      <c r="BS258" s="439" t="str">
        <f t="shared" si="305"/>
        <v/>
      </c>
      <c r="BT258" s="439" t="str">
        <f t="shared" si="306"/>
        <v/>
      </c>
      <c r="BU258" s="440" t="str">
        <f t="shared" si="328"/>
        <v/>
      </c>
      <c r="BV258" s="440" t="str">
        <f t="shared" si="329"/>
        <v/>
      </c>
      <c r="BW258" s="440" t="str">
        <f t="shared" si="330"/>
        <v/>
      </c>
      <c r="BX258" s="440" t="str">
        <f t="shared" si="331"/>
        <v/>
      </c>
      <c r="BY258" s="440" t="str">
        <f t="shared" si="270"/>
        <v/>
      </c>
      <c r="BZ258" s="440" t="str">
        <f t="shared" si="271"/>
        <v/>
      </c>
      <c r="CA258" s="440" t="str">
        <f t="shared" si="272"/>
        <v/>
      </c>
      <c r="CB258" s="663" t="str">
        <f t="shared" si="307"/>
        <v/>
      </c>
      <c r="CC258" s="663" t="str">
        <f t="shared" si="308"/>
        <v/>
      </c>
      <c r="CD258" s="663" t="str">
        <f t="shared" si="309"/>
        <v/>
      </c>
      <c r="CE258" s="663" t="str">
        <f t="shared" si="310"/>
        <v/>
      </c>
      <c r="CF258" s="663" t="str">
        <f t="shared" si="311"/>
        <v/>
      </c>
      <c r="CG258" s="439" t="str">
        <f t="shared" si="312"/>
        <v/>
      </c>
      <c r="CH258" s="440"/>
      <c r="CI258" s="440"/>
      <c r="CJ258" s="440"/>
      <c r="CK258" s="440"/>
      <c r="CL258" s="440"/>
      <c r="CM258" s="440"/>
      <c r="CN258" s="729" t="str">
        <f t="shared" si="313"/>
        <v/>
      </c>
      <c r="CO258" s="729" t="str">
        <f t="shared" si="314"/>
        <v/>
      </c>
      <c r="CP258" s="729" t="str">
        <f t="shared" si="315"/>
        <v/>
      </c>
      <c r="CQ258" s="729" t="str">
        <f t="shared" si="316"/>
        <v/>
      </c>
      <c r="CR258" s="729" t="str">
        <f t="shared" si="317"/>
        <v/>
      </c>
      <c r="CS258" s="729" t="str">
        <f t="shared" si="318"/>
        <v/>
      </c>
      <c r="CT258" s="729" t="str">
        <f t="shared" si="319"/>
        <v/>
      </c>
      <c r="CU258" s="729" t="str">
        <f t="shared" si="320"/>
        <v/>
      </c>
      <c r="CV258" s="729" t="str">
        <f t="shared" si="321"/>
        <v/>
      </c>
      <c r="CW258" s="16" t="str">
        <f t="shared" si="322"/>
        <v/>
      </c>
      <c r="CX258" s="16" t="str">
        <f t="shared" si="323"/>
        <v/>
      </c>
      <c r="CY258" s="16" t="str">
        <f t="shared" si="324"/>
        <v/>
      </c>
      <c r="CZ258" s="650">
        <f t="shared" si="325"/>
        <v>0</v>
      </c>
      <c r="DB258" s="652"/>
      <c r="DC258" s="655">
        <f t="shared" si="273"/>
        <v>0</v>
      </c>
      <c r="DD258" s="654" t="str">
        <f t="shared" si="274"/>
        <v/>
      </c>
      <c r="DE258" s="650">
        <f t="shared" si="275"/>
        <v>0</v>
      </c>
      <c r="EG258" s="16">
        <f>IFERROR(VLOOKUP(B258,'SUBCATS INTERNAL USE'!A:D,3,0),10000)</f>
        <v>10000</v>
      </c>
      <c r="EH258" s="16">
        <f t="shared" si="276"/>
        <v>10000</v>
      </c>
      <c r="EI258" s="16">
        <f t="shared" si="277"/>
        <v>1</v>
      </c>
      <c r="EJ258" s="16">
        <f t="shared" si="327"/>
        <v>19</v>
      </c>
      <c r="EK258" s="16">
        <f>IFERROR(VLOOKUP(B258,'SUBCATS INTERNAL USE'!G:I,3,0), 10000)</f>
        <v>10000</v>
      </c>
      <c r="EN258" s="163">
        <f t="shared" si="278"/>
        <v>1</v>
      </c>
      <c r="EO258" s="163">
        <f t="shared" si="279"/>
        <v>1</v>
      </c>
      <c r="EP258" s="163">
        <f t="shared" si="280"/>
        <v>1</v>
      </c>
      <c r="EQ258" s="163">
        <f t="shared" si="281"/>
        <v>1</v>
      </c>
      <c r="ER258" s="163">
        <f t="shared" si="282"/>
        <v>1</v>
      </c>
      <c r="ES258" s="163">
        <f t="shared" si="283"/>
        <v>1</v>
      </c>
      <c r="ET258" s="163">
        <f t="shared" si="284"/>
        <v>1</v>
      </c>
      <c r="EU258" s="163">
        <f t="shared" si="285"/>
        <v>1</v>
      </c>
      <c r="EV258" s="163">
        <f t="shared" si="286"/>
        <v>0</v>
      </c>
      <c r="EW258" s="163">
        <f t="shared" si="287"/>
        <v>1</v>
      </c>
      <c r="EX258" s="163">
        <f t="shared" si="288"/>
        <v>1</v>
      </c>
      <c r="EY258" s="163">
        <f t="shared" si="289"/>
        <v>1</v>
      </c>
      <c r="EZ258" s="163">
        <f t="shared" si="290"/>
        <v>1</v>
      </c>
      <c r="FA258" s="163">
        <f t="shared" si="291"/>
        <v>1</v>
      </c>
      <c r="FB258" s="163">
        <f t="shared" si="292"/>
        <v>1</v>
      </c>
      <c r="FC258" s="163">
        <f t="shared" si="293"/>
        <v>14</v>
      </c>
      <c r="FD258" s="163">
        <f t="shared" si="294"/>
        <v>0</v>
      </c>
      <c r="FF258" s="16">
        <f t="shared" si="326"/>
        <v>0</v>
      </c>
      <c r="FG258" s="16" t="str">
        <f t="shared" si="332"/>
        <v>1</v>
      </c>
    </row>
    <row r="259" spans="1:172" s="52" customFormat="1" ht="11.25" customHeight="1">
      <c r="A259" s="1040">
        <v>245</v>
      </c>
      <c r="B259" s="490"/>
      <c r="C259" s="490" t="str">
        <f t="shared" si="261"/>
        <v/>
      </c>
      <c r="D259" s="490"/>
      <c r="E259" s="1040"/>
      <c r="F259" s="255"/>
      <c r="G259" s="1038"/>
      <c r="H259" s="1038"/>
      <c r="I259" s="1323"/>
      <c r="J259" s="24"/>
      <c r="K259" s="24"/>
      <c r="L259" s="24"/>
      <c r="M259" s="24"/>
      <c r="N259" s="24"/>
      <c r="O259" s="24"/>
      <c r="P259" s="101" t="str">
        <f t="shared" si="262"/>
        <v>MP</v>
      </c>
      <c r="Q259" s="493" t="str">
        <f t="shared" si="335"/>
        <v/>
      </c>
      <c r="R259" s="101"/>
      <c r="S259" s="257" t="e">
        <f t="shared" si="336"/>
        <v>#DIV/0!</v>
      </c>
      <c r="T259" s="1503">
        <f t="shared" si="333"/>
        <v>0</v>
      </c>
      <c r="U259" s="1477"/>
      <c r="V259" s="258"/>
      <c r="W259" s="102"/>
      <c r="X259" s="1103">
        <f t="shared" si="295"/>
        <v>0</v>
      </c>
      <c r="Y259" s="913"/>
      <c r="Z259" s="299">
        <f t="shared" si="337"/>
        <v>0</v>
      </c>
      <c r="AA259" s="259">
        <f>ROUND(IFERROR(SUM($AI$6/$AI$7*Q259/O259)+('Inbound Freight New'!$A$3*CZ259/R259),0),2)</f>
        <v>0</v>
      </c>
      <c r="AB259" s="260">
        <f t="shared" si="263"/>
        <v>0</v>
      </c>
      <c r="AC259" s="259">
        <f t="shared" si="296"/>
        <v>0</v>
      </c>
      <c r="AD259" s="261"/>
      <c r="AE259" s="260">
        <f t="shared" si="264"/>
        <v>0</v>
      </c>
      <c r="AF259" s="262">
        <f t="shared" si="297"/>
        <v>0</v>
      </c>
      <c r="AG259" s="263">
        <f t="shared" si="265"/>
        <v>0</v>
      </c>
      <c r="AH259" s="316">
        <f t="shared" si="298"/>
        <v>0.02</v>
      </c>
      <c r="AI259" s="262">
        <f t="shared" si="299"/>
        <v>0</v>
      </c>
      <c r="AJ259" s="703">
        <f t="shared" si="300"/>
        <v>0</v>
      </c>
      <c r="AK259" s="1302">
        <f t="shared" si="301"/>
        <v>0</v>
      </c>
      <c r="AL259" s="703">
        <f t="shared" si="302"/>
        <v>0.02</v>
      </c>
      <c r="AM259" s="262">
        <f t="shared" si="338"/>
        <v>0</v>
      </c>
      <c r="AN259" s="102"/>
      <c r="AO259" s="102"/>
      <c r="AP259" s="264">
        <f t="shared" si="266"/>
        <v>0</v>
      </c>
      <c r="AQ259" s="265">
        <f t="shared" si="339"/>
        <v>0</v>
      </c>
      <c r="AR259" s="266">
        <f t="shared" si="303"/>
        <v>0</v>
      </c>
      <c r="AS259" s="265">
        <f t="shared" si="340"/>
        <v>0</v>
      </c>
      <c r="AT259" s="267">
        <f t="shared" si="267"/>
        <v>0</v>
      </c>
      <c r="AU259" s="268"/>
      <c r="AV259" s="267"/>
      <c r="AW259" s="24"/>
      <c r="AX259" s="24"/>
      <c r="AY259" s="487"/>
      <c r="AZ259" s="270"/>
      <c r="BA259" s="256"/>
      <c r="BB259" s="256"/>
      <c r="BC259" s="256"/>
      <c r="BD259" s="256"/>
      <c r="BE259" s="490"/>
      <c r="BF259" s="490" t="str">
        <f t="shared" si="334"/>
        <v/>
      </c>
      <c r="BG259" s="493" t="str">
        <f t="shared" si="268"/>
        <v/>
      </c>
      <c r="BH259" s="490"/>
      <c r="BI259" s="490"/>
      <c r="BJ259" s="490"/>
      <c r="BK259" s="490"/>
      <c r="BL259" s="490"/>
      <c r="BM259" s="490"/>
      <c r="BN259" s="319"/>
      <c r="BO259" s="319"/>
      <c r="BP259" s="319"/>
      <c r="BQ259" s="319" t="str">
        <f t="shared" si="269"/>
        <v/>
      </c>
      <c r="BR259" s="439" t="str">
        <f t="shared" si="304"/>
        <v/>
      </c>
      <c r="BS259" s="439" t="str">
        <f t="shared" si="305"/>
        <v/>
      </c>
      <c r="BT259" s="439" t="str">
        <f t="shared" si="306"/>
        <v/>
      </c>
      <c r="BU259" s="440" t="str">
        <f t="shared" si="328"/>
        <v/>
      </c>
      <c r="BV259" s="440" t="str">
        <f t="shared" si="329"/>
        <v/>
      </c>
      <c r="BW259" s="440" t="str">
        <f t="shared" si="330"/>
        <v/>
      </c>
      <c r="BX259" s="440" t="str">
        <f t="shared" si="331"/>
        <v/>
      </c>
      <c r="BY259" s="440" t="str">
        <f t="shared" si="270"/>
        <v/>
      </c>
      <c r="BZ259" s="440" t="str">
        <f t="shared" si="271"/>
        <v/>
      </c>
      <c r="CA259" s="440" t="str">
        <f t="shared" si="272"/>
        <v/>
      </c>
      <c r="CB259" s="663" t="str">
        <f t="shared" si="307"/>
        <v/>
      </c>
      <c r="CC259" s="663" t="str">
        <f t="shared" si="308"/>
        <v/>
      </c>
      <c r="CD259" s="663" t="str">
        <f t="shared" si="309"/>
        <v/>
      </c>
      <c r="CE259" s="663" t="str">
        <f t="shared" si="310"/>
        <v/>
      </c>
      <c r="CF259" s="663" t="str">
        <f t="shared" si="311"/>
        <v/>
      </c>
      <c r="CG259" s="439" t="str">
        <f t="shared" si="312"/>
        <v/>
      </c>
      <c r="CH259" s="440"/>
      <c r="CI259" s="440"/>
      <c r="CJ259" s="440"/>
      <c r="CK259" s="440"/>
      <c r="CL259" s="440"/>
      <c r="CM259" s="440"/>
      <c r="CN259" s="729" t="str">
        <f t="shared" si="313"/>
        <v/>
      </c>
      <c r="CO259" s="729" t="str">
        <f t="shared" si="314"/>
        <v/>
      </c>
      <c r="CP259" s="729" t="str">
        <f t="shared" si="315"/>
        <v/>
      </c>
      <c r="CQ259" s="729" t="str">
        <f t="shared" si="316"/>
        <v/>
      </c>
      <c r="CR259" s="729" t="str">
        <f t="shared" si="317"/>
        <v/>
      </c>
      <c r="CS259" s="729" t="str">
        <f t="shared" si="318"/>
        <v/>
      </c>
      <c r="CT259" s="729" t="str">
        <f t="shared" si="319"/>
        <v/>
      </c>
      <c r="CU259" s="729" t="str">
        <f t="shared" si="320"/>
        <v/>
      </c>
      <c r="CV259" s="729" t="str">
        <f t="shared" si="321"/>
        <v/>
      </c>
      <c r="CW259" s="16" t="str">
        <f t="shared" si="322"/>
        <v/>
      </c>
      <c r="CX259" s="16" t="str">
        <f t="shared" si="323"/>
        <v/>
      </c>
      <c r="CY259" s="16" t="str">
        <f t="shared" si="324"/>
        <v/>
      </c>
      <c r="CZ259" s="650">
        <f t="shared" si="325"/>
        <v>0</v>
      </c>
      <c r="DB259" s="652"/>
      <c r="DC259" s="655">
        <f t="shared" si="273"/>
        <v>0</v>
      </c>
      <c r="DD259" s="654" t="str">
        <f t="shared" si="274"/>
        <v/>
      </c>
      <c r="DE259" s="650">
        <f t="shared" si="275"/>
        <v>0</v>
      </c>
      <c r="EG259" s="16">
        <f>IFERROR(VLOOKUP(B259,'SUBCATS INTERNAL USE'!A:D,3,0),10000)</f>
        <v>10000</v>
      </c>
      <c r="EH259" s="16">
        <f t="shared" si="276"/>
        <v>10000</v>
      </c>
      <c r="EI259" s="16">
        <f t="shared" si="277"/>
        <v>1</v>
      </c>
      <c r="EJ259" s="16">
        <f t="shared" si="327"/>
        <v>19</v>
      </c>
      <c r="EK259" s="16">
        <f>IFERROR(VLOOKUP(B259,'SUBCATS INTERNAL USE'!G:I,3,0), 10000)</f>
        <v>10000</v>
      </c>
      <c r="EN259" s="163">
        <f t="shared" si="278"/>
        <v>1</v>
      </c>
      <c r="EO259" s="163">
        <f t="shared" si="279"/>
        <v>1</v>
      </c>
      <c r="EP259" s="163">
        <f t="shared" si="280"/>
        <v>1</v>
      </c>
      <c r="EQ259" s="163">
        <f t="shared" si="281"/>
        <v>1</v>
      </c>
      <c r="ER259" s="163">
        <f t="shared" si="282"/>
        <v>1</v>
      </c>
      <c r="ES259" s="163">
        <f t="shared" si="283"/>
        <v>1</v>
      </c>
      <c r="ET259" s="163">
        <f t="shared" si="284"/>
        <v>1</v>
      </c>
      <c r="EU259" s="163">
        <f t="shared" si="285"/>
        <v>1</v>
      </c>
      <c r="EV259" s="163">
        <f t="shared" si="286"/>
        <v>0</v>
      </c>
      <c r="EW259" s="163">
        <f t="shared" si="287"/>
        <v>1</v>
      </c>
      <c r="EX259" s="163">
        <f t="shared" si="288"/>
        <v>1</v>
      </c>
      <c r="EY259" s="163">
        <f t="shared" si="289"/>
        <v>1</v>
      </c>
      <c r="EZ259" s="163">
        <f t="shared" si="290"/>
        <v>1</v>
      </c>
      <c r="FA259" s="163">
        <f t="shared" si="291"/>
        <v>1</v>
      </c>
      <c r="FB259" s="163">
        <f t="shared" si="292"/>
        <v>1</v>
      </c>
      <c r="FC259" s="163">
        <f t="shared" si="293"/>
        <v>14</v>
      </c>
      <c r="FD259" s="163">
        <f t="shared" si="294"/>
        <v>0</v>
      </c>
      <c r="FF259" s="16">
        <f t="shared" si="326"/>
        <v>0</v>
      </c>
      <c r="FG259" s="16" t="str">
        <f t="shared" si="332"/>
        <v>1</v>
      </c>
    </row>
    <row r="260" spans="1:172" s="52" customFormat="1" ht="11.25" customHeight="1">
      <c r="A260" s="1040">
        <v>246</v>
      </c>
      <c r="B260" s="490"/>
      <c r="C260" s="490" t="str">
        <f t="shared" ref="C260:C263" si="341">IF(B260="","",IFERROR(VLOOKUP(B260,cat,2,0),""))</f>
        <v/>
      </c>
      <c r="D260" s="490"/>
      <c r="E260" s="1040"/>
      <c r="F260" s="255"/>
      <c r="G260" s="1038"/>
      <c r="H260" s="1038"/>
      <c r="I260" s="1323"/>
      <c r="J260" s="490"/>
      <c r="K260" s="490"/>
      <c r="L260" s="490"/>
      <c r="M260" s="490"/>
      <c r="N260" s="490"/>
      <c r="O260" s="490"/>
      <c r="P260" s="101" t="str">
        <f t="shared" ref="P260:P263" si="342">IFERROR(IF(N260&gt;3,"BP",IF(O260&gt;2,"BP","MP")),"")</f>
        <v>MP</v>
      </c>
      <c r="Q260" s="493" t="str">
        <f t="shared" ref="Q260:Q263" si="343">IF(BA260*BB260*BC260&gt;0,(BA260*BB260*BC260)/1728,"")</f>
        <v/>
      </c>
      <c r="R260" s="101"/>
      <c r="S260" s="257" t="e">
        <f t="shared" ref="S260:S263" si="344">R260/O260</f>
        <v>#DIV/0!</v>
      </c>
      <c r="T260" s="1503">
        <f t="shared" ref="T260:T263" si="345">G$10</f>
        <v>0</v>
      </c>
      <c r="U260" s="1477"/>
      <c r="V260" s="258"/>
      <c r="W260" s="102"/>
      <c r="X260" s="1103">
        <f t="shared" ref="X260:X263" si="346">U260</f>
        <v>0</v>
      </c>
      <c r="Y260" s="913"/>
      <c r="Z260" s="299">
        <f t="shared" ref="Z260:Z263" si="347">IFERROR(SUM(R260/O260)*Q260,0)</f>
        <v>0</v>
      </c>
      <c r="AA260" s="259">
        <f>ROUND(IFERROR(SUM($AI$6/$AI$7*Q260/O260)+('Inbound Freight New'!$A$3*CZ260/R260),0),2)</f>
        <v>0</v>
      </c>
      <c r="AB260" s="260">
        <f t="shared" si="263"/>
        <v>0</v>
      </c>
      <c r="AC260" s="259">
        <f t="shared" ref="AC260:AC263" si="348">X260*AB260</f>
        <v>0</v>
      </c>
      <c r="AD260" s="261"/>
      <c r="AE260" s="260">
        <f t="shared" si="264"/>
        <v>0</v>
      </c>
      <c r="AF260" s="262">
        <f t="shared" ref="AF260:AF263" si="349">X260*AE260</f>
        <v>0</v>
      </c>
      <c r="AG260" s="263">
        <f t="shared" ref="AG260:AG263" si="350">SUM(I$8:I$9)</f>
        <v>0</v>
      </c>
      <c r="AH260" s="316">
        <f t="shared" ref="AH260:AH263" si="351">AC$12</f>
        <v>0.02</v>
      </c>
      <c r="AI260" s="262">
        <f t="shared" ref="AI260:AI263" si="352">X260*AH260</f>
        <v>0</v>
      </c>
      <c r="AJ260" s="703">
        <f t="shared" ref="AJ260:AJ263" si="353">AC$9</f>
        <v>0</v>
      </c>
      <c r="AK260" s="1302">
        <f t="shared" ref="AK260:AK263" si="354">AC$10</f>
        <v>0</v>
      </c>
      <c r="AL260" s="703">
        <f t="shared" ref="AL260:AL263" si="355">AC$11</f>
        <v>0.02</v>
      </c>
      <c r="AM260" s="262">
        <f t="shared" ref="AM260:AM263" si="356">X260+AA260+AC260+AF260+AI260</f>
        <v>0</v>
      </c>
      <c r="AN260" s="102"/>
      <c r="AO260" s="102"/>
      <c r="AP260" s="264">
        <f t="shared" ref="AP260:AP263" si="357">IFERROR((AN260-AO260)/AN260,0)</f>
        <v>0</v>
      </c>
      <c r="AQ260" s="265">
        <f t="shared" ref="AQ260:AQ263" si="358">($R260*X260)</f>
        <v>0</v>
      </c>
      <c r="AR260" s="266">
        <f t="shared" ref="AR260:AR263" si="359">IFERROR(AM260*R260,0)</f>
        <v>0</v>
      </c>
      <c r="AS260" s="265">
        <f t="shared" ref="AS260:AS263" si="360">($R260*AO260)</f>
        <v>0</v>
      </c>
      <c r="AT260" s="267">
        <f t="shared" ref="AT260:AT263" si="361">IFERROR((AO260-AM260)/AO260,0)</f>
        <v>0</v>
      </c>
      <c r="AU260" s="268"/>
      <c r="AV260" s="267"/>
      <c r="AW260" s="490"/>
      <c r="AX260" s="490"/>
      <c r="AY260" s="487"/>
      <c r="AZ260" s="270"/>
      <c r="BA260" s="493"/>
      <c r="BB260" s="493"/>
      <c r="BC260" s="493"/>
      <c r="BD260" s="493"/>
      <c r="BE260" s="490"/>
      <c r="BF260" s="490" t="str">
        <f t="shared" si="334"/>
        <v/>
      </c>
      <c r="BG260" s="493" t="str">
        <f t="shared" ref="BG260:BG263" si="362">IF(B260&gt;0,VLOOKUP(B260,pc,5,0),"")</f>
        <v/>
      </c>
      <c r="BH260" s="490"/>
      <c r="BI260" s="490"/>
      <c r="BJ260" s="490"/>
      <c r="BK260" s="490"/>
      <c r="BL260" s="490"/>
      <c r="BM260" s="490"/>
      <c r="BN260" s="319"/>
      <c r="BO260" s="319"/>
      <c r="BP260" s="319"/>
      <c r="BQ260" s="319" t="str">
        <f t="shared" ref="BQ260:BQ263" si="363">IF(R260&gt;0,R260/O260*BD260,"")</f>
        <v/>
      </c>
      <c r="BR260" s="439" t="str">
        <f t="shared" ref="BR260:BR263" si="364">IFERROR(R260-BS260-BT260,"")</f>
        <v/>
      </c>
      <c r="BS260" s="439" t="str">
        <f t="shared" ref="BS260:BS263" si="365">IFERROR(ROUND(BV260*$R260/$O260,0)*$O260,"")</f>
        <v/>
      </c>
      <c r="BT260" s="439" t="str">
        <f t="shared" ref="BT260:BT263" si="366">IFERROR(ROUND(BW260*$R260/$O260,0)*$O260,"")</f>
        <v/>
      </c>
      <c r="BU260" s="440" t="str">
        <f t="shared" ref="BU260:BU263" si="367">IF(AND($AY260&lt;&gt;"",IFERROR(VLOOKUP($AY260,seas,4,0),"")&lt;&gt;"Deco"),"See Planner",IF($AX260&lt;&gt;"","See Alloc",IFERROR(BX260*(1+$CA260),"")))</f>
        <v/>
      </c>
      <c r="BV260" s="440" t="str">
        <f t="shared" ref="BV260:BV263" si="368">IF(AND($AY260&lt;&gt;"",IFERROR(VLOOKUP($AY260,seas,4,0),"")&lt;&gt;"Deco"),"See Planner",IF($AX260&lt;&gt;"","See Alloc",IFERROR(BY260/($BY260+$BZ260)*(1-$BU260),"")))</f>
        <v/>
      </c>
      <c r="BW260" s="440" t="str">
        <f t="shared" ref="BW260:BW263" si="369">IF(AND($AY260&lt;&gt;"",IFERROR(VLOOKUP($AY260,seas,4,0),"")&lt;&gt;"Deco"),"See Planner",IF($AX260&lt;&gt;"","See Alloc",IFERROR(BZ260/($BY260+$BZ260)*(1-$BU260),"")))</f>
        <v/>
      </c>
      <c r="BX260" s="440" t="str">
        <f t="shared" ref="BX260:BX263" si="370">IFERROR(VLOOKUP(B260,dc,BX$13,0),"")</f>
        <v/>
      </c>
      <c r="BY260" s="440" t="str">
        <f t="shared" ref="BY260:BY263" si="371">IFERROR(VLOOKUP(B260,dc,BY$13,0),"")</f>
        <v/>
      </c>
      <c r="BZ260" s="440" t="str">
        <f t="shared" ref="BZ260:BZ263" si="372">IFERROR(VLOOKUP(B260,dc,BZ$13,0),"")</f>
        <v/>
      </c>
      <c r="CA260" s="440" t="str">
        <f t="shared" ref="CA260:CA263" si="373">IFERROR(VLOOKUP(G$6,nsf,CA$13,0),"")</f>
        <v/>
      </c>
      <c r="CB260" s="663" t="str">
        <f t="shared" si="307"/>
        <v/>
      </c>
      <c r="CC260" s="663" t="str">
        <f t="shared" si="308"/>
        <v/>
      </c>
      <c r="CD260" s="663" t="str">
        <f t="shared" si="309"/>
        <v/>
      </c>
      <c r="CE260" s="663" t="str">
        <f t="shared" si="310"/>
        <v/>
      </c>
      <c r="CF260" s="663" t="str">
        <f t="shared" ref="CF260:CF263" si="374">IF(SUM(CB260:CE260)&gt;0,SUM(CB260:CE260),"")</f>
        <v/>
      </c>
      <c r="CG260" s="439" t="str">
        <f t="shared" ref="CG260:CG263" si="375">CLEAN(AV$10)</f>
        <v/>
      </c>
      <c r="CH260" s="440"/>
      <c r="CI260" s="440"/>
      <c r="CJ260" s="440"/>
      <c r="CK260" s="440"/>
      <c r="CL260" s="440"/>
      <c r="CM260" s="440"/>
      <c r="CN260" s="729" t="str">
        <f t="shared" ref="CN260:CN263" si="376">IFERROR(BR260*$X260,"")</f>
        <v/>
      </c>
      <c r="CO260" s="729" t="str">
        <f t="shared" ref="CO260:CO263" si="377">IFERROR(BR260*$AM260,"")</f>
        <v/>
      </c>
      <c r="CP260" s="729" t="str">
        <f t="shared" ref="CP260:CP263" si="378">IFERROR(BR260*$AO260,"")</f>
        <v/>
      </c>
      <c r="CQ260" s="729" t="str">
        <f t="shared" ref="CQ260:CQ263" si="379">IFERROR(BS260*$X260,"")</f>
        <v/>
      </c>
      <c r="CR260" s="729" t="str">
        <f t="shared" ref="CR260:CR263" si="380">IFERROR(BS260*$AM260,"")</f>
        <v/>
      </c>
      <c r="CS260" s="729" t="str">
        <f t="shared" ref="CS260:CS263" si="381">IFERROR(BS260*$AO260,"")</f>
        <v/>
      </c>
      <c r="CT260" s="729" t="str">
        <f t="shared" ref="CT260:CT263" si="382">IFERROR(BT260*$X260,"")</f>
        <v/>
      </c>
      <c r="CU260" s="729" t="str">
        <f t="shared" ref="CU260:CU263" si="383">IFERROR(BT260*$AM260,"")</f>
        <v/>
      </c>
      <c r="CV260" s="729" t="str">
        <f t="shared" ref="CV260:CV263" si="384">IFERROR(BT260*$AO260,"")</f>
        <v/>
      </c>
      <c r="CW260" s="16" t="str">
        <f t="shared" si="322"/>
        <v/>
      </c>
      <c r="CX260" s="16" t="str">
        <f t="shared" si="323"/>
        <v/>
      </c>
      <c r="CY260" s="16" t="str">
        <f t="shared" si="324"/>
        <v/>
      </c>
      <c r="CZ260" s="650">
        <f t="shared" ref="CZ260:CZ263" si="385">IFERROR(IF(G$10="",0,IF(SUM(BA260:BC260)&gt;0,R260/O260,0)),0)</f>
        <v>0</v>
      </c>
      <c r="DB260" s="652"/>
      <c r="DC260" s="655">
        <f t="shared" ref="DC260:DC263" si="386">IF(DB260="",CZ260,R260/VLOOKUP(DB260,pro,2,0)*VLOOKUP(DB260,pro,3,0))</f>
        <v>0</v>
      </c>
      <c r="DD260" s="654" t="str">
        <f t="shared" ref="DD260:DD263" si="387">IF(DB260="",Q260,R260/VLOOKUP(DB260,pro,2,0)*VLOOKUP(DB260,pro,4,0))</f>
        <v/>
      </c>
      <c r="DE260" s="650">
        <f t="shared" ref="DE260:DE263" si="388">IFERROR(VLOOKUP(B260,cpu,6,0)*R260,R260*DE$1)</f>
        <v>0</v>
      </c>
      <c r="EG260" s="16">
        <f>IFERROR(VLOOKUP(B260,'SUBCATS INTERNAL USE'!A:D,3,0),10000)</f>
        <v>10000</v>
      </c>
      <c r="EH260" s="16">
        <f t="shared" ref="EH260:EH263" si="389">IF(D260&gt;1,10000,EG260)</f>
        <v>10000</v>
      </c>
      <c r="EI260" s="16">
        <f t="shared" ref="EI260:EI263" si="390">B260*100+1</f>
        <v>1</v>
      </c>
      <c r="EJ260" s="16">
        <f t="shared" ref="EJ260:EJ263" si="391">EI260+18</f>
        <v>19</v>
      </c>
      <c r="EK260" s="16">
        <f>IFERROR(VLOOKUP(B260,'SUBCATS INTERNAL USE'!G:I,3,0), 10000)</f>
        <v>10000</v>
      </c>
      <c r="EN260" s="163">
        <f t="shared" ref="EN260:EN263" si="392">IF(B260="",1,0)</f>
        <v>1</v>
      </c>
      <c r="EO260" s="163">
        <f t="shared" ref="EO260:EO263" si="393">IF(E260="",1,0)</f>
        <v>1</v>
      </c>
      <c r="EP260" s="163">
        <f t="shared" ref="EP260:EP263" si="394">IF(N260="",1,0)</f>
        <v>1</v>
      </c>
      <c r="EQ260" s="163">
        <f t="shared" ref="EQ260:EQ263" si="395">IF(O260="",1,0)</f>
        <v>1</v>
      </c>
      <c r="ER260" s="163">
        <f t="shared" ref="ER260:ER263" si="396">IF(R260="",1,0)</f>
        <v>1</v>
      </c>
      <c r="ES260" s="163">
        <f t="shared" ref="ES260:ES263" si="397">IF(BG260="",1,0)</f>
        <v>1</v>
      </c>
      <c r="ET260" s="163">
        <f t="shared" ref="ET260:ET263" si="398">IF(AN260="",1,0)</f>
        <v>1</v>
      </c>
      <c r="EU260" s="163">
        <f t="shared" ref="EU260:EU263" si="399">IF(AO260="",1,0)</f>
        <v>1</v>
      </c>
      <c r="EV260" s="163">
        <f t="shared" ref="EV260:EV263" si="400">IF(P260="",1,0)</f>
        <v>0</v>
      </c>
      <c r="EW260" s="163">
        <f t="shared" ref="EW260:EW263" si="401">IF(Q260="",1,0)</f>
        <v>1</v>
      </c>
      <c r="EX260" s="163">
        <f t="shared" ref="EX260:EX263" si="402">IF(AV260="",1,0)</f>
        <v>1</v>
      </c>
      <c r="EY260" s="163">
        <f t="shared" ref="EY260:EY263" si="403">IF(BA260="",1,0)</f>
        <v>1</v>
      </c>
      <c r="EZ260" s="163">
        <f t="shared" ref="EZ260:EZ263" si="404">IF(BB260="",1,0)</f>
        <v>1</v>
      </c>
      <c r="FA260" s="163">
        <f t="shared" ref="FA260:FA263" si="405">IF(BC260="",1,0)</f>
        <v>1</v>
      </c>
      <c r="FB260" s="163">
        <f t="shared" ref="FB260:FB263" si="406">IF(BD260="",1,0)</f>
        <v>1</v>
      </c>
      <c r="FC260" s="163">
        <f t="shared" ref="FC260:FC263" si="407">SUM(EN260:FB260)</f>
        <v>14</v>
      </c>
      <c r="FD260" s="163">
        <f t="shared" ref="FD260:FD263" si="408">IF(F260&lt;&gt;"",IF(FC260&gt;0,1,0),0)</f>
        <v>0</v>
      </c>
      <c r="FF260" s="16">
        <f t="shared" ref="FF260:FF263" si="409">IF(R260&gt;0,IF(P260&lt;&gt;"MP",1,0),0)</f>
        <v>0</v>
      </c>
      <c r="FG260" s="16" t="str">
        <f t="shared" ref="FG260:FG263" si="410">IFERROR(IF($G$13="YES",0,IF(VLOOKUP(B260,ptnr,5,0)="Y",0,1)),"1")</f>
        <v>1</v>
      </c>
    </row>
    <row r="261" spans="1:172" s="52" customFormat="1" ht="11.25" customHeight="1">
      <c r="A261" s="1040">
        <v>247</v>
      </c>
      <c r="B261" s="490"/>
      <c r="C261" s="490" t="str">
        <f t="shared" si="341"/>
        <v/>
      </c>
      <c r="D261" s="490"/>
      <c r="E261" s="1040"/>
      <c r="F261" s="255"/>
      <c r="G261" s="1038"/>
      <c r="H261" s="1038"/>
      <c r="I261" s="1323"/>
      <c r="J261" s="490"/>
      <c r="K261" s="490"/>
      <c r="L261" s="490"/>
      <c r="M261" s="490"/>
      <c r="N261" s="490"/>
      <c r="O261" s="490"/>
      <c r="P261" s="101" t="str">
        <f t="shared" si="342"/>
        <v>MP</v>
      </c>
      <c r="Q261" s="493" t="str">
        <f t="shared" si="343"/>
        <v/>
      </c>
      <c r="R261" s="101"/>
      <c r="S261" s="257" t="e">
        <f t="shared" si="344"/>
        <v>#DIV/0!</v>
      </c>
      <c r="T261" s="1503">
        <f t="shared" si="345"/>
        <v>0</v>
      </c>
      <c r="U261" s="1477"/>
      <c r="V261" s="258"/>
      <c r="W261" s="102"/>
      <c r="X261" s="1103">
        <f t="shared" si="346"/>
        <v>0</v>
      </c>
      <c r="Y261" s="913"/>
      <c r="Z261" s="299">
        <f t="shared" si="347"/>
        <v>0</v>
      </c>
      <c r="AA261" s="259">
        <f>ROUND(IFERROR(SUM($AI$6/$AI$7*Q261/O261)+('Inbound Freight New'!$A$3*CZ261/R261),0),2)</f>
        <v>0</v>
      </c>
      <c r="AB261" s="260">
        <f t="shared" si="263"/>
        <v>0</v>
      </c>
      <c r="AC261" s="259">
        <f t="shared" si="348"/>
        <v>0</v>
      </c>
      <c r="AD261" s="261"/>
      <c r="AE261" s="260">
        <f t="shared" si="264"/>
        <v>0</v>
      </c>
      <c r="AF261" s="262">
        <f t="shared" si="349"/>
        <v>0</v>
      </c>
      <c r="AG261" s="263">
        <f t="shared" si="350"/>
        <v>0</v>
      </c>
      <c r="AH261" s="316">
        <f t="shared" si="351"/>
        <v>0.02</v>
      </c>
      <c r="AI261" s="262">
        <f t="shared" si="352"/>
        <v>0</v>
      </c>
      <c r="AJ261" s="703">
        <f t="shared" si="353"/>
        <v>0</v>
      </c>
      <c r="AK261" s="1302">
        <f t="shared" si="354"/>
        <v>0</v>
      </c>
      <c r="AL261" s="703">
        <f t="shared" si="355"/>
        <v>0.02</v>
      </c>
      <c r="AM261" s="262">
        <f t="shared" si="356"/>
        <v>0</v>
      </c>
      <c r="AN261" s="102"/>
      <c r="AO261" s="102"/>
      <c r="AP261" s="264">
        <f t="shared" si="357"/>
        <v>0</v>
      </c>
      <c r="AQ261" s="265">
        <f t="shared" si="358"/>
        <v>0</v>
      </c>
      <c r="AR261" s="266">
        <f t="shared" si="359"/>
        <v>0</v>
      </c>
      <c r="AS261" s="265">
        <f t="shared" si="360"/>
        <v>0</v>
      </c>
      <c r="AT261" s="267">
        <f t="shared" si="361"/>
        <v>0</v>
      </c>
      <c r="AU261" s="268"/>
      <c r="AV261" s="267"/>
      <c r="AW261" s="490"/>
      <c r="AX261" s="490"/>
      <c r="AY261" s="487"/>
      <c r="AZ261" s="270"/>
      <c r="BA261" s="493"/>
      <c r="BB261" s="493"/>
      <c r="BC261" s="493"/>
      <c r="BD261" s="493"/>
      <c r="BE261" s="490"/>
      <c r="BF261" s="490" t="str">
        <f t="shared" si="334"/>
        <v/>
      </c>
      <c r="BG261" s="493" t="str">
        <f t="shared" si="362"/>
        <v/>
      </c>
      <c r="BH261" s="490"/>
      <c r="BI261" s="490"/>
      <c r="BJ261" s="490"/>
      <c r="BK261" s="490"/>
      <c r="BL261" s="490"/>
      <c r="BM261" s="490"/>
      <c r="BN261" s="319"/>
      <c r="BO261" s="319"/>
      <c r="BP261" s="319"/>
      <c r="BQ261" s="319" t="str">
        <f t="shared" si="363"/>
        <v/>
      </c>
      <c r="BR261" s="439" t="str">
        <f t="shared" si="364"/>
        <v/>
      </c>
      <c r="BS261" s="439" t="str">
        <f t="shared" si="365"/>
        <v/>
      </c>
      <c r="BT261" s="439" t="str">
        <f t="shared" si="366"/>
        <v/>
      </c>
      <c r="BU261" s="440" t="str">
        <f t="shared" si="367"/>
        <v/>
      </c>
      <c r="BV261" s="440" t="str">
        <f t="shared" si="368"/>
        <v/>
      </c>
      <c r="BW261" s="440" t="str">
        <f t="shared" si="369"/>
        <v/>
      </c>
      <c r="BX261" s="440" t="str">
        <f t="shared" si="370"/>
        <v/>
      </c>
      <c r="BY261" s="440" t="str">
        <f t="shared" si="371"/>
        <v/>
      </c>
      <c r="BZ261" s="440" t="str">
        <f t="shared" si="372"/>
        <v/>
      </c>
      <c r="CA261" s="440" t="str">
        <f t="shared" si="373"/>
        <v/>
      </c>
      <c r="CB261" s="663" t="str">
        <f t="shared" si="307"/>
        <v/>
      </c>
      <c r="CC261" s="663" t="str">
        <f t="shared" si="308"/>
        <v/>
      </c>
      <c r="CD261" s="663" t="str">
        <f t="shared" si="309"/>
        <v/>
      </c>
      <c r="CE261" s="663" t="str">
        <f t="shared" si="310"/>
        <v/>
      </c>
      <c r="CF261" s="663" t="str">
        <f t="shared" si="374"/>
        <v/>
      </c>
      <c r="CG261" s="439" t="str">
        <f t="shared" si="375"/>
        <v/>
      </c>
      <c r="CH261" s="440"/>
      <c r="CI261" s="440"/>
      <c r="CJ261" s="440"/>
      <c r="CK261" s="440"/>
      <c r="CL261" s="440"/>
      <c r="CM261" s="440"/>
      <c r="CN261" s="729" t="str">
        <f t="shared" si="376"/>
        <v/>
      </c>
      <c r="CO261" s="729" t="str">
        <f t="shared" si="377"/>
        <v/>
      </c>
      <c r="CP261" s="729" t="str">
        <f t="shared" si="378"/>
        <v/>
      </c>
      <c r="CQ261" s="729" t="str">
        <f t="shared" si="379"/>
        <v/>
      </c>
      <c r="CR261" s="729" t="str">
        <f t="shared" si="380"/>
        <v/>
      </c>
      <c r="CS261" s="729" t="str">
        <f t="shared" si="381"/>
        <v/>
      </c>
      <c r="CT261" s="729" t="str">
        <f t="shared" si="382"/>
        <v/>
      </c>
      <c r="CU261" s="729" t="str">
        <f t="shared" si="383"/>
        <v/>
      </c>
      <c r="CV261" s="729" t="str">
        <f t="shared" si="384"/>
        <v/>
      </c>
      <c r="CW261" s="16" t="str">
        <f t="shared" si="322"/>
        <v/>
      </c>
      <c r="CX261" s="16" t="str">
        <f t="shared" si="323"/>
        <v/>
      </c>
      <c r="CY261" s="16" t="str">
        <f t="shared" si="324"/>
        <v/>
      </c>
      <c r="CZ261" s="650">
        <f t="shared" si="385"/>
        <v>0</v>
      </c>
      <c r="DB261" s="652"/>
      <c r="DC261" s="655">
        <f t="shared" si="386"/>
        <v>0</v>
      </c>
      <c r="DD261" s="654" t="str">
        <f t="shared" si="387"/>
        <v/>
      </c>
      <c r="DE261" s="650">
        <f t="shared" si="388"/>
        <v>0</v>
      </c>
      <c r="EG261" s="16">
        <f>IFERROR(VLOOKUP(B261,'SUBCATS INTERNAL USE'!A:D,3,0),10000)</f>
        <v>10000</v>
      </c>
      <c r="EH261" s="16">
        <f t="shared" si="389"/>
        <v>10000</v>
      </c>
      <c r="EI261" s="16">
        <f t="shared" si="390"/>
        <v>1</v>
      </c>
      <c r="EJ261" s="16">
        <f t="shared" si="391"/>
        <v>19</v>
      </c>
      <c r="EK261" s="16">
        <f>IFERROR(VLOOKUP(B261,'SUBCATS INTERNAL USE'!G:I,3,0), 10000)</f>
        <v>10000</v>
      </c>
      <c r="EN261" s="163">
        <f t="shared" si="392"/>
        <v>1</v>
      </c>
      <c r="EO261" s="163">
        <f t="shared" si="393"/>
        <v>1</v>
      </c>
      <c r="EP261" s="163">
        <f t="shared" si="394"/>
        <v>1</v>
      </c>
      <c r="EQ261" s="163">
        <f t="shared" si="395"/>
        <v>1</v>
      </c>
      <c r="ER261" s="163">
        <f t="shared" si="396"/>
        <v>1</v>
      </c>
      <c r="ES261" s="163">
        <f t="shared" si="397"/>
        <v>1</v>
      </c>
      <c r="ET261" s="163">
        <f t="shared" si="398"/>
        <v>1</v>
      </c>
      <c r="EU261" s="163">
        <f t="shared" si="399"/>
        <v>1</v>
      </c>
      <c r="EV261" s="163">
        <f t="shared" si="400"/>
        <v>0</v>
      </c>
      <c r="EW261" s="163">
        <f t="shared" si="401"/>
        <v>1</v>
      </c>
      <c r="EX261" s="163">
        <f t="shared" si="402"/>
        <v>1</v>
      </c>
      <c r="EY261" s="163">
        <f t="shared" si="403"/>
        <v>1</v>
      </c>
      <c r="EZ261" s="163">
        <f t="shared" si="404"/>
        <v>1</v>
      </c>
      <c r="FA261" s="163">
        <f t="shared" si="405"/>
        <v>1</v>
      </c>
      <c r="FB261" s="163">
        <f t="shared" si="406"/>
        <v>1</v>
      </c>
      <c r="FC261" s="163">
        <f t="shared" si="407"/>
        <v>14</v>
      </c>
      <c r="FD261" s="163">
        <f t="shared" si="408"/>
        <v>0</v>
      </c>
      <c r="FF261" s="16">
        <f t="shared" si="409"/>
        <v>0</v>
      </c>
      <c r="FG261" s="16" t="str">
        <f t="shared" si="410"/>
        <v>1</v>
      </c>
    </row>
    <row r="262" spans="1:172" s="52" customFormat="1" ht="11.25" customHeight="1">
      <c r="A262" s="1040">
        <v>248</v>
      </c>
      <c r="B262" s="490"/>
      <c r="C262" s="490" t="str">
        <f t="shared" si="341"/>
        <v/>
      </c>
      <c r="D262" s="490"/>
      <c r="E262" s="1040"/>
      <c r="F262" s="255"/>
      <c r="G262" s="1038"/>
      <c r="H262" s="1038"/>
      <c r="I262" s="1323"/>
      <c r="J262" s="490"/>
      <c r="K262" s="490"/>
      <c r="L262" s="490"/>
      <c r="M262" s="490"/>
      <c r="N262" s="490"/>
      <c r="O262" s="490"/>
      <c r="P262" s="101" t="str">
        <f t="shared" si="342"/>
        <v>MP</v>
      </c>
      <c r="Q262" s="493" t="str">
        <f t="shared" si="343"/>
        <v/>
      </c>
      <c r="R262" s="101"/>
      <c r="S262" s="257" t="e">
        <f t="shared" si="344"/>
        <v>#DIV/0!</v>
      </c>
      <c r="T262" s="1503">
        <f t="shared" si="345"/>
        <v>0</v>
      </c>
      <c r="U262" s="1477"/>
      <c r="V262" s="258"/>
      <c r="W262" s="102"/>
      <c r="X262" s="1103">
        <f t="shared" si="346"/>
        <v>0</v>
      </c>
      <c r="Y262" s="913"/>
      <c r="Z262" s="299">
        <f t="shared" si="347"/>
        <v>0</v>
      </c>
      <c r="AA262" s="259">
        <f>ROUND(IFERROR(SUM($AI$6/$AI$7*Q262/O262)+('Inbound Freight New'!$A$3*CZ262/R262),0),2)</f>
        <v>0</v>
      </c>
      <c r="AB262" s="260">
        <f t="shared" si="263"/>
        <v>0</v>
      </c>
      <c r="AC262" s="259">
        <f t="shared" si="348"/>
        <v>0</v>
      </c>
      <c r="AD262" s="261"/>
      <c r="AE262" s="260">
        <f t="shared" si="264"/>
        <v>0</v>
      </c>
      <c r="AF262" s="262">
        <f t="shared" si="349"/>
        <v>0</v>
      </c>
      <c r="AG262" s="263">
        <f t="shared" si="350"/>
        <v>0</v>
      </c>
      <c r="AH262" s="316">
        <f t="shared" si="351"/>
        <v>0.02</v>
      </c>
      <c r="AI262" s="262">
        <f t="shared" si="352"/>
        <v>0</v>
      </c>
      <c r="AJ262" s="703">
        <f t="shared" si="353"/>
        <v>0</v>
      </c>
      <c r="AK262" s="1302">
        <f t="shared" si="354"/>
        <v>0</v>
      </c>
      <c r="AL262" s="703">
        <f t="shared" si="355"/>
        <v>0.02</v>
      </c>
      <c r="AM262" s="262">
        <f t="shared" si="356"/>
        <v>0</v>
      </c>
      <c r="AN262" s="102"/>
      <c r="AO262" s="102"/>
      <c r="AP262" s="264">
        <f t="shared" si="357"/>
        <v>0</v>
      </c>
      <c r="AQ262" s="265">
        <f t="shared" si="358"/>
        <v>0</v>
      </c>
      <c r="AR262" s="266">
        <f t="shared" si="359"/>
        <v>0</v>
      </c>
      <c r="AS262" s="265">
        <f t="shared" si="360"/>
        <v>0</v>
      </c>
      <c r="AT262" s="267">
        <f t="shared" si="361"/>
        <v>0</v>
      </c>
      <c r="AU262" s="268"/>
      <c r="AV262" s="267"/>
      <c r="AW262" s="490"/>
      <c r="AX262" s="490"/>
      <c r="AY262" s="487"/>
      <c r="AZ262" s="270"/>
      <c r="BA262" s="493"/>
      <c r="BB262" s="493"/>
      <c r="BC262" s="493"/>
      <c r="BD262" s="493"/>
      <c r="BE262" s="490"/>
      <c r="BF262" s="490" t="str">
        <f t="shared" si="334"/>
        <v/>
      </c>
      <c r="BG262" s="493" t="str">
        <f t="shared" si="362"/>
        <v/>
      </c>
      <c r="BH262" s="490"/>
      <c r="BI262" s="490"/>
      <c r="BJ262" s="490"/>
      <c r="BK262" s="490"/>
      <c r="BL262" s="490"/>
      <c r="BM262" s="490"/>
      <c r="BN262" s="319"/>
      <c r="BO262" s="319"/>
      <c r="BP262" s="319"/>
      <c r="BQ262" s="319" t="str">
        <f t="shared" si="363"/>
        <v/>
      </c>
      <c r="BR262" s="439" t="str">
        <f t="shared" si="364"/>
        <v/>
      </c>
      <c r="BS262" s="439" t="str">
        <f t="shared" si="365"/>
        <v/>
      </c>
      <c r="BT262" s="439" t="str">
        <f t="shared" si="366"/>
        <v/>
      </c>
      <c r="BU262" s="440" t="str">
        <f t="shared" si="367"/>
        <v/>
      </c>
      <c r="BV262" s="440" t="str">
        <f t="shared" si="368"/>
        <v/>
      </c>
      <c r="BW262" s="440" t="str">
        <f t="shared" si="369"/>
        <v/>
      </c>
      <c r="BX262" s="440" t="str">
        <f t="shared" si="370"/>
        <v/>
      </c>
      <c r="BY262" s="440" t="str">
        <f t="shared" si="371"/>
        <v/>
      </c>
      <c r="BZ262" s="440" t="str">
        <f t="shared" si="372"/>
        <v/>
      </c>
      <c r="CA262" s="440" t="str">
        <f t="shared" si="373"/>
        <v/>
      </c>
      <c r="CB262" s="663" t="str">
        <f t="shared" si="307"/>
        <v/>
      </c>
      <c r="CC262" s="663" t="str">
        <f t="shared" si="308"/>
        <v/>
      </c>
      <c r="CD262" s="663" t="str">
        <f t="shared" si="309"/>
        <v/>
      </c>
      <c r="CE262" s="663" t="str">
        <f t="shared" si="310"/>
        <v/>
      </c>
      <c r="CF262" s="663" t="str">
        <f t="shared" si="374"/>
        <v/>
      </c>
      <c r="CG262" s="439" t="str">
        <f t="shared" si="375"/>
        <v/>
      </c>
      <c r="CH262" s="440"/>
      <c r="CI262" s="440"/>
      <c r="CJ262" s="440"/>
      <c r="CK262" s="440"/>
      <c r="CL262" s="440"/>
      <c r="CM262" s="440"/>
      <c r="CN262" s="729" t="str">
        <f t="shared" si="376"/>
        <v/>
      </c>
      <c r="CO262" s="729" t="str">
        <f t="shared" si="377"/>
        <v/>
      </c>
      <c r="CP262" s="729" t="str">
        <f t="shared" si="378"/>
        <v/>
      </c>
      <c r="CQ262" s="729" t="str">
        <f t="shared" si="379"/>
        <v/>
      </c>
      <c r="CR262" s="729" t="str">
        <f t="shared" si="380"/>
        <v/>
      </c>
      <c r="CS262" s="729" t="str">
        <f t="shared" si="381"/>
        <v/>
      </c>
      <c r="CT262" s="729" t="str">
        <f t="shared" si="382"/>
        <v/>
      </c>
      <c r="CU262" s="729" t="str">
        <f t="shared" si="383"/>
        <v/>
      </c>
      <c r="CV262" s="729" t="str">
        <f t="shared" si="384"/>
        <v/>
      </c>
      <c r="CW262" s="16" t="str">
        <f t="shared" si="322"/>
        <v/>
      </c>
      <c r="CX262" s="16" t="str">
        <f t="shared" si="323"/>
        <v/>
      </c>
      <c r="CY262" s="16" t="str">
        <f t="shared" si="324"/>
        <v/>
      </c>
      <c r="CZ262" s="650">
        <f t="shared" si="385"/>
        <v>0</v>
      </c>
      <c r="DB262" s="652"/>
      <c r="DC262" s="655">
        <f t="shared" si="386"/>
        <v>0</v>
      </c>
      <c r="DD262" s="654" t="str">
        <f t="shared" si="387"/>
        <v/>
      </c>
      <c r="DE262" s="650">
        <f t="shared" si="388"/>
        <v>0</v>
      </c>
      <c r="EG262" s="16">
        <f>IFERROR(VLOOKUP(B262,'SUBCATS INTERNAL USE'!A:D,3,0),10000)</f>
        <v>10000</v>
      </c>
      <c r="EH262" s="16">
        <f t="shared" si="389"/>
        <v>10000</v>
      </c>
      <c r="EI262" s="16">
        <f t="shared" si="390"/>
        <v>1</v>
      </c>
      <c r="EJ262" s="16">
        <f t="shared" si="391"/>
        <v>19</v>
      </c>
      <c r="EK262" s="16">
        <f>IFERROR(VLOOKUP(B262,'SUBCATS INTERNAL USE'!G:I,3,0), 10000)</f>
        <v>10000</v>
      </c>
      <c r="EN262" s="163">
        <f t="shared" si="392"/>
        <v>1</v>
      </c>
      <c r="EO262" s="163">
        <f t="shared" si="393"/>
        <v>1</v>
      </c>
      <c r="EP262" s="163">
        <f t="shared" si="394"/>
        <v>1</v>
      </c>
      <c r="EQ262" s="163">
        <f t="shared" si="395"/>
        <v>1</v>
      </c>
      <c r="ER262" s="163">
        <f t="shared" si="396"/>
        <v>1</v>
      </c>
      <c r="ES262" s="163">
        <f t="shared" si="397"/>
        <v>1</v>
      </c>
      <c r="ET262" s="163">
        <f t="shared" si="398"/>
        <v>1</v>
      </c>
      <c r="EU262" s="163">
        <f t="shared" si="399"/>
        <v>1</v>
      </c>
      <c r="EV262" s="163">
        <f t="shared" si="400"/>
        <v>0</v>
      </c>
      <c r="EW262" s="163">
        <f t="shared" si="401"/>
        <v>1</v>
      </c>
      <c r="EX262" s="163">
        <f t="shared" si="402"/>
        <v>1</v>
      </c>
      <c r="EY262" s="163">
        <f t="shared" si="403"/>
        <v>1</v>
      </c>
      <c r="EZ262" s="163">
        <f t="shared" si="404"/>
        <v>1</v>
      </c>
      <c r="FA262" s="163">
        <f t="shared" si="405"/>
        <v>1</v>
      </c>
      <c r="FB262" s="163">
        <f t="shared" si="406"/>
        <v>1</v>
      </c>
      <c r="FC262" s="163">
        <f t="shared" si="407"/>
        <v>14</v>
      </c>
      <c r="FD262" s="163">
        <f t="shared" si="408"/>
        <v>0</v>
      </c>
      <c r="FF262" s="16">
        <f t="shared" si="409"/>
        <v>0</v>
      </c>
      <c r="FG262" s="16" t="str">
        <f t="shared" si="410"/>
        <v>1</v>
      </c>
    </row>
    <row r="263" spans="1:172" s="52" customFormat="1" ht="11.25" customHeight="1">
      <c r="A263" s="1040">
        <v>249</v>
      </c>
      <c r="B263" s="490"/>
      <c r="C263" s="490" t="str">
        <f t="shared" si="341"/>
        <v/>
      </c>
      <c r="D263" s="490"/>
      <c r="E263" s="1040"/>
      <c r="F263" s="255"/>
      <c r="G263" s="1038"/>
      <c r="H263" s="1038"/>
      <c r="I263" s="1323"/>
      <c r="J263" s="490"/>
      <c r="K263" s="490"/>
      <c r="L263" s="490"/>
      <c r="M263" s="490"/>
      <c r="N263" s="490"/>
      <c r="O263" s="490"/>
      <c r="P263" s="101" t="str">
        <f t="shared" si="342"/>
        <v>MP</v>
      </c>
      <c r="Q263" s="493" t="str">
        <f t="shared" si="343"/>
        <v/>
      </c>
      <c r="R263" s="101"/>
      <c r="S263" s="257" t="e">
        <f t="shared" si="344"/>
        <v>#DIV/0!</v>
      </c>
      <c r="T263" s="1503">
        <f t="shared" si="345"/>
        <v>0</v>
      </c>
      <c r="U263" s="1477"/>
      <c r="V263" s="258"/>
      <c r="W263" s="102"/>
      <c r="X263" s="1103">
        <f t="shared" si="346"/>
        <v>0</v>
      </c>
      <c r="Y263" s="913"/>
      <c r="Z263" s="299">
        <f t="shared" si="347"/>
        <v>0</v>
      </c>
      <c r="AA263" s="259">
        <f>ROUND(IFERROR(SUM($AI$6/$AI$7*Q263/O263)+('Inbound Freight New'!$A$3*CZ263/R263),0),2)</f>
        <v>0</v>
      </c>
      <c r="AB263" s="260">
        <f t="shared" si="263"/>
        <v>0</v>
      </c>
      <c r="AC263" s="259">
        <f t="shared" si="348"/>
        <v>0</v>
      </c>
      <c r="AD263" s="261"/>
      <c r="AE263" s="260">
        <f t="shared" si="264"/>
        <v>0</v>
      </c>
      <c r="AF263" s="262">
        <f t="shared" si="349"/>
        <v>0</v>
      </c>
      <c r="AG263" s="263">
        <f t="shared" si="350"/>
        <v>0</v>
      </c>
      <c r="AH263" s="316">
        <f t="shared" si="351"/>
        <v>0.02</v>
      </c>
      <c r="AI263" s="262">
        <f t="shared" si="352"/>
        <v>0</v>
      </c>
      <c r="AJ263" s="703">
        <f t="shared" si="353"/>
        <v>0</v>
      </c>
      <c r="AK263" s="1302">
        <f t="shared" si="354"/>
        <v>0</v>
      </c>
      <c r="AL263" s="703">
        <f t="shared" si="355"/>
        <v>0.02</v>
      </c>
      <c r="AM263" s="262">
        <f t="shared" si="356"/>
        <v>0</v>
      </c>
      <c r="AN263" s="102"/>
      <c r="AO263" s="102"/>
      <c r="AP263" s="264">
        <f t="shared" si="357"/>
        <v>0</v>
      </c>
      <c r="AQ263" s="265">
        <f t="shared" si="358"/>
        <v>0</v>
      </c>
      <c r="AR263" s="266">
        <f t="shared" si="359"/>
        <v>0</v>
      </c>
      <c r="AS263" s="265">
        <f t="shared" si="360"/>
        <v>0</v>
      </c>
      <c r="AT263" s="267">
        <f t="shared" si="361"/>
        <v>0</v>
      </c>
      <c r="AU263" s="268"/>
      <c r="AV263" s="267"/>
      <c r="AW263" s="490"/>
      <c r="AX263" s="490"/>
      <c r="AY263" s="487"/>
      <c r="AZ263" s="270"/>
      <c r="BA263" s="493"/>
      <c r="BB263" s="493"/>
      <c r="BC263" s="493"/>
      <c r="BD263" s="493"/>
      <c r="BE263" s="490"/>
      <c r="BF263" s="490" t="str">
        <f t="shared" si="334"/>
        <v/>
      </c>
      <c r="BG263" s="493" t="str">
        <f t="shared" si="362"/>
        <v/>
      </c>
      <c r="BH263" s="490"/>
      <c r="BI263" s="490"/>
      <c r="BJ263" s="490"/>
      <c r="BK263" s="490"/>
      <c r="BL263" s="490"/>
      <c r="BM263" s="490"/>
      <c r="BN263" s="319"/>
      <c r="BO263" s="319"/>
      <c r="BP263" s="319"/>
      <c r="BQ263" s="319" t="str">
        <f t="shared" si="363"/>
        <v/>
      </c>
      <c r="BR263" s="439" t="str">
        <f t="shared" si="364"/>
        <v/>
      </c>
      <c r="BS263" s="439" t="str">
        <f t="shared" si="365"/>
        <v/>
      </c>
      <c r="BT263" s="439" t="str">
        <f t="shared" si="366"/>
        <v/>
      </c>
      <c r="BU263" s="440" t="str">
        <f t="shared" si="367"/>
        <v/>
      </c>
      <c r="BV263" s="440" t="str">
        <f t="shared" si="368"/>
        <v/>
      </c>
      <c r="BW263" s="440" t="str">
        <f t="shared" si="369"/>
        <v/>
      </c>
      <c r="BX263" s="440" t="str">
        <f t="shared" si="370"/>
        <v/>
      </c>
      <c r="BY263" s="440" t="str">
        <f t="shared" si="371"/>
        <v/>
      </c>
      <c r="BZ263" s="440" t="str">
        <f t="shared" si="372"/>
        <v/>
      </c>
      <c r="CA263" s="440" t="str">
        <f t="shared" si="373"/>
        <v/>
      </c>
      <c r="CB263" s="663" t="str">
        <f t="shared" si="307"/>
        <v/>
      </c>
      <c r="CC263" s="663" t="str">
        <f t="shared" si="308"/>
        <v/>
      </c>
      <c r="CD263" s="663" t="str">
        <f t="shared" si="309"/>
        <v/>
      </c>
      <c r="CE263" s="663" t="str">
        <f t="shared" si="310"/>
        <v/>
      </c>
      <c r="CF263" s="663" t="str">
        <f t="shared" si="374"/>
        <v/>
      </c>
      <c r="CG263" s="439" t="str">
        <f t="shared" si="375"/>
        <v/>
      </c>
      <c r="CH263" s="440"/>
      <c r="CI263" s="440"/>
      <c r="CJ263" s="440"/>
      <c r="CK263" s="440"/>
      <c r="CL263" s="440"/>
      <c r="CM263" s="440"/>
      <c r="CN263" s="729" t="str">
        <f t="shared" si="376"/>
        <v/>
      </c>
      <c r="CO263" s="729" t="str">
        <f t="shared" si="377"/>
        <v/>
      </c>
      <c r="CP263" s="729" t="str">
        <f t="shared" si="378"/>
        <v/>
      </c>
      <c r="CQ263" s="729" t="str">
        <f t="shared" si="379"/>
        <v/>
      </c>
      <c r="CR263" s="729" t="str">
        <f t="shared" si="380"/>
        <v/>
      </c>
      <c r="CS263" s="729" t="str">
        <f t="shared" si="381"/>
        <v/>
      </c>
      <c r="CT263" s="729" t="str">
        <f t="shared" si="382"/>
        <v/>
      </c>
      <c r="CU263" s="729" t="str">
        <f t="shared" si="383"/>
        <v/>
      </c>
      <c r="CV263" s="729" t="str">
        <f t="shared" si="384"/>
        <v/>
      </c>
      <c r="CW263" s="16" t="str">
        <f t="shared" si="322"/>
        <v/>
      </c>
      <c r="CX263" s="16" t="str">
        <f t="shared" si="323"/>
        <v/>
      </c>
      <c r="CY263" s="16" t="str">
        <f t="shared" si="324"/>
        <v/>
      </c>
      <c r="CZ263" s="650">
        <f t="shared" si="385"/>
        <v>0</v>
      </c>
      <c r="DB263" s="652"/>
      <c r="DC263" s="655">
        <f t="shared" si="386"/>
        <v>0</v>
      </c>
      <c r="DD263" s="654" t="str">
        <f t="shared" si="387"/>
        <v/>
      </c>
      <c r="DE263" s="650">
        <f t="shared" si="388"/>
        <v>0</v>
      </c>
      <c r="EG263" s="16">
        <f>IFERROR(VLOOKUP(B263,'SUBCATS INTERNAL USE'!A:D,3,0),10000)</f>
        <v>10000</v>
      </c>
      <c r="EH263" s="16">
        <f t="shared" si="389"/>
        <v>10000</v>
      </c>
      <c r="EI263" s="16">
        <f t="shared" si="390"/>
        <v>1</v>
      </c>
      <c r="EJ263" s="16">
        <f t="shared" si="391"/>
        <v>19</v>
      </c>
      <c r="EK263" s="16">
        <f>IFERROR(VLOOKUP(B263,'SUBCATS INTERNAL USE'!G:I,3,0), 10000)</f>
        <v>10000</v>
      </c>
      <c r="EN263" s="163">
        <f t="shared" si="392"/>
        <v>1</v>
      </c>
      <c r="EO263" s="163">
        <f t="shared" si="393"/>
        <v>1</v>
      </c>
      <c r="EP263" s="163">
        <f t="shared" si="394"/>
        <v>1</v>
      </c>
      <c r="EQ263" s="163">
        <f t="shared" si="395"/>
        <v>1</v>
      </c>
      <c r="ER263" s="163">
        <f t="shared" si="396"/>
        <v>1</v>
      </c>
      <c r="ES263" s="163">
        <f t="shared" si="397"/>
        <v>1</v>
      </c>
      <c r="ET263" s="163">
        <f t="shared" si="398"/>
        <v>1</v>
      </c>
      <c r="EU263" s="163">
        <f t="shared" si="399"/>
        <v>1</v>
      </c>
      <c r="EV263" s="163">
        <f t="shared" si="400"/>
        <v>0</v>
      </c>
      <c r="EW263" s="163">
        <f t="shared" si="401"/>
        <v>1</v>
      </c>
      <c r="EX263" s="163">
        <f t="shared" si="402"/>
        <v>1</v>
      </c>
      <c r="EY263" s="163">
        <f t="shared" si="403"/>
        <v>1</v>
      </c>
      <c r="EZ263" s="163">
        <f t="shared" si="404"/>
        <v>1</v>
      </c>
      <c r="FA263" s="163">
        <f t="shared" si="405"/>
        <v>1</v>
      </c>
      <c r="FB263" s="163">
        <f t="shared" si="406"/>
        <v>1</v>
      </c>
      <c r="FC263" s="163">
        <f t="shared" si="407"/>
        <v>14</v>
      </c>
      <c r="FD263" s="163">
        <f t="shared" si="408"/>
        <v>0</v>
      </c>
      <c r="FF263" s="16">
        <f t="shared" si="409"/>
        <v>0</v>
      </c>
      <c r="FG263" s="16" t="str">
        <f t="shared" si="410"/>
        <v>1</v>
      </c>
    </row>
    <row r="264" spans="1:172" s="52" customFormat="1" ht="11.25" customHeight="1">
      <c r="A264" s="1040">
        <v>250</v>
      </c>
      <c r="B264" s="490"/>
      <c r="C264" s="490" t="str">
        <f t="shared" ref="C264" si="411">IF(B264="","",IFERROR(VLOOKUP(B264,cat,2,0),""))</f>
        <v/>
      </c>
      <c r="D264" s="490"/>
      <c r="E264" s="1040"/>
      <c r="F264" s="255"/>
      <c r="G264" s="1038"/>
      <c r="H264" s="1038"/>
      <c r="I264" s="1323"/>
      <c r="J264" s="490"/>
      <c r="K264" s="490"/>
      <c r="L264" s="490"/>
      <c r="M264" s="490"/>
      <c r="N264" s="490"/>
      <c r="O264" s="490"/>
      <c r="P264" s="101" t="str">
        <f t="shared" ref="P264" si="412">IFERROR(IF(N264&gt;3,"BP",IF(O264&gt;2,"BP","MP")),"")</f>
        <v>MP</v>
      </c>
      <c r="Q264" s="493" t="str">
        <f t="shared" ref="Q264" si="413">IF(BA264*BB264*BC264&gt;0,(BA264*BB264*BC264)/1728,"")</f>
        <v/>
      </c>
      <c r="R264" s="101"/>
      <c r="S264" s="257" t="e">
        <f t="shared" ref="S264" si="414">R264/O264</f>
        <v>#DIV/0!</v>
      </c>
      <c r="T264" s="1503">
        <f t="shared" ref="T264" si="415">G$10</f>
        <v>0</v>
      </c>
      <c r="U264" s="1477"/>
      <c r="V264" s="258"/>
      <c r="W264" s="102"/>
      <c r="X264" s="1103">
        <f t="shared" ref="X264" si="416">U264</f>
        <v>0</v>
      </c>
      <c r="Y264" s="913"/>
      <c r="Z264" s="299">
        <f t="shared" ref="Z264" si="417">IFERROR(SUM(R264/O264)*Q264,0)</f>
        <v>0</v>
      </c>
      <c r="AA264" s="259">
        <f>ROUND(IFERROR(SUM($AI$6/$AI$7*Q264/O264)+('Inbound Freight New'!$A$3*CZ264/R264),0),2)</f>
        <v>0</v>
      </c>
      <c r="AB264" s="260">
        <f t="shared" si="263"/>
        <v>0</v>
      </c>
      <c r="AC264" s="259">
        <f t="shared" ref="AC264" si="418">X264*AB264</f>
        <v>0</v>
      </c>
      <c r="AD264" s="261"/>
      <c r="AE264" s="260">
        <f t="shared" si="264"/>
        <v>0</v>
      </c>
      <c r="AF264" s="262">
        <f t="shared" ref="AF264" si="419">X264*AE264</f>
        <v>0</v>
      </c>
      <c r="AG264" s="263">
        <f t="shared" ref="AG264" si="420">SUM(I$8:I$9)</f>
        <v>0</v>
      </c>
      <c r="AH264" s="316">
        <f t="shared" ref="AH264" si="421">AC$12</f>
        <v>0.02</v>
      </c>
      <c r="AI264" s="262">
        <f t="shared" ref="AI264" si="422">X264*AH264</f>
        <v>0</v>
      </c>
      <c r="AJ264" s="703">
        <f t="shared" ref="AJ264" si="423">AC$9</f>
        <v>0</v>
      </c>
      <c r="AK264" s="1302">
        <f t="shared" ref="AK264" si="424">AC$10</f>
        <v>0</v>
      </c>
      <c r="AL264" s="703">
        <f t="shared" ref="AL264" si="425">AC$11</f>
        <v>0.02</v>
      </c>
      <c r="AM264" s="262">
        <f t="shared" ref="AM264" si="426">X264+AA264+AC264+AF264+AI264</f>
        <v>0</v>
      </c>
      <c r="AN264" s="102"/>
      <c r="AO264" s="102"/>
      <c r="AP264" s="264">
        <f t="shared" ref="AP264" si="427">IFERROR((AN264-AO264)/AN264,0)</f>
        <v>0</v>
      </c>
      <c r="AQ264" s="265">
        <f t="shared" ref="AQ264" si="428">($R264*X264)</f>
        <v>0</v>
      </c>
      <c r="AR264" s="266">
        <f t="shared" ref="AR264" si="429">IFERROR(AM264*R264,0)</f>
        <v>0</v>
      </c>
      <c r="AS264" s="265">
        <f t="shared" ref="AS264" si="430">($R264*AO264)</f>
        <v>0</v>
      </c>
      <c r="AT264" s="267">
        <f t="shared" ref="AT264" si="431">IFERROR((AO264-AM264)/AO264,0)</f>
        <v>0</v>
      </c>
      <c r="AU264" s="268"/>
      <c r="AV264" s="267"/>
      <c r="AW264" s="490"/>
      <c r="AX264" s="490"/>
      <c r="AY264" s="487"/>
      <c r="AZ264" s="270"/>
      <c r="BA264" s="493"/>
      <c r="BB264" s="493"/>
      <c r="BC264" s="493"/>
      <c r="BD264" s="493"/>
      <c r="BE264" s="490"/>
      <c r="BF264" s="490" t="str">
        <f t="shared" si="334"/>
        <v/>
      </c>
      <c r="BG264" s="493" t="str">
        <f t="shared" ref="BG264" si="432">IF(B264&gt;0,VLOOKUP(B264,pc,5,0),"")</f>
        <v/>
      </c>
      <c r="BH264" s="490"/>
      <c r="BI264" s="490"/>
      <c r="BJ264" s="490"/>
      <c r="BK264" s="490"/>
      <c r="BL264" s="490"/>
      <c r="BM264" s="490"/>
      <c r="BN264" s="319"/>
      <c r="BO264" s="319"/>
      <c r="BP264" s="319"/>
      <c r="BQ264" s="319" t="str">
        <f t="shared" ref="BQ264" si="433">IF(R264&gt;0,R264/O264*BD264,"")</f>
        <v/>
      </c>
      <c r="BR264" s="439" t="str">
        <f t="shared" ref="BR264" si="434">IFERROR(R264-BS264-BT264,"")</f>
        <v/>
      </c>
      <c r="BS264" s="439" t="str">
        <f t="shared" ref="BS264" si="435">IFERROR(ROUND(BV264*$R264/$O264,0)*$O264,"")</f>
        <v/>
      </c>
      <c r="BT264" s="439" t="str">
        <f t="shared" ref="BT264" si="436">IFERROR(ROUND(BW264*$R264/$O264,0)*$O264,"")</f>
        <v/>
      </c>
      <c r="BU264" s="440" t="str">
        <f t="shared" ref="BU264" si="437">IF(AND($AY264&lt;&gt;"",IFERROR(VLOOKUP($AY264,seas,4,0),"")&lt;&gt;"Deco"),"See Planner",IF($AX264&lt;&gt;"","See Alloc",IFERROR(BX264*(1+$CA264),"")))</f>
        <v/>
      </c>
      <c r="BV264" s="440" t="str">
        <f t="shared" ref="BV264" si="438">IF(AND($AY264&lt;&gt;"",IFERROR(VLOOKUP($AY264,seas,4,0),"")&lt;&gt;"Deco"),"See Planner",IF($AX264&lt;&gt;"","See Alloc",IFERROR(BY264/($BY264+$BZ264)*(1-$BU264),"")))</f>
        <v/>
      </c>
      <c r="BW264" s="440" t="str">
        <f t="shared" ref="BW264" si="439">IF(AND($AY264&lt;&gt;"",IFERROR(VLOOKUP($AY264,seas,4,0),"")&lt;&gt;"Deco"),"See Planner",IF($AX264&lt;&gt;"","See Alloc",IFERROR(BZ264/($BY264+$BZ264)*(1-$BU264),"")))</f>
        <v/>
      </c>
      <c r="BX264" s="440" t="str">
        <f t="shared" ref="BX264" si="440">IFERROR(VLOOKUP(B264,dc,BX$13,0),"")</f>
        <v/>
      </c>
      <c r="BY264" s="440" t="str">
        <f t="shared" ref="BY264" si="441">IFERROR(VLOOKUP(B264,dc,BY$13,0),"")</f>
        <v/>
      </c>
      <c r="BZ264" s="440" t="str">
        <f t="shared" ref="BZ264" si="442">IFERROR(VLOOKUP(B264,dc,BZ$13,0),"")</f>
        <v/>
      </c>
      <c r="CA264" s="440" t="str">
        <f t="shared" ref="CA264" si="443">IFERROR(VLOOKUP(G$6,nsf,CA$13,0),"")</f>
        <v/>
      </c>
      <c r="CB264" s="663" t="str">
        <f t="shared" si="307"/>
        <v/>
      </c>
      <c r="CC264" s="663" t="str">
        <f t="shared" si="308"/>
        <v/>
      </c>
      <c r="CD264" s="663" t="str">
        <f t="shared" si="309"/>
        <v/>
      </c>
      <c r="CE264" s="663" t="str">
        <f t="shared" si="310"/>
        <v/>
      </c>
      <c r="CF264" s="663" t="str">
        <f t="shared" ref="CF264" si="444">IF(SUM(CB264:CE264)&gt;0,SUM(CB264:CE264),"")</f>
        <v/>
      </c>
      <c r="CG264" s="439" t="str">
        <f t="shared" ref="CG264" si="445">CLEAN(AV$10)</f>
        <v/>
      </c>
      <c r="CH264" s="440"/>
      <c r="CI264" s="440"/>
      <c r="CJ264" s="440"/>
      <c r="CK264" s="440"/>
      <c r="CL264" s="440"/>
      <c r="CM264" s="440"/>
      <c r="CN264" s="729" t="str">
        <f t="shared" ref="CN264" si="446">IFERROR(BR264*$X264,"")</f>
        <v/>
      </c>
      <c r="CO264" s="729" t="str">
        <f t="shared" ref="CO264" si="447">IFERROR(BR264*$AM264,"")</f>
        <v/>
      </c>
      <c r="CP264" s="729" t="str">
        <f t="shared" ref="CP264" si="448">IFERROR(BR264*$AO264,"")</f>
        <v/>
      </c>
      <c r="CQ264" s="729" t="str">
        <f t="shared" ref="CQ264" si="449">IFERROR(BS264*$X264,"")</f>
        <v/>
      </c>
      <c r="CR264" s="729" t="str">
        <f t="shared" ref="CR264" si="450">IFERROR(BS264*$AM264,"")</f>
        <v/>
      </c>
      <c r="CS264" s="729" t="str">
        <f t="shared" ref="CS264" si="451">IFERROR(BS264*$AO264,"")</f>
        <v/>
      </c>
      <c r="CT264" s="729" t="str">
        <f t="shared" ref="CT264" si="452">IFERROR(BT264*$X264,"")</f>
        <v/>
      </c>
      <c r="CU264" s="729" t="str">
        <f t="shared" ref="CU264" si="453">IFERROR(BT264*$AM264,"")</f>
        <v/>
      </c>
      <c r="CV264" s="729" t="str">
        <f t="shared" ref="CV264" si="454">IFERROR(BT264*$AO264,"")</f>
        <v/>
      </c>
      <c r="CW264" s="16" t="str">
        <f t="shared" si="322"/>
        <v/>
      </c>
      <c r="CX264" s="16" t="str">
        <f t="shared" si="323"/>
        <v/>
      </c>
      <c r="CY264" s="16" t="str">
        <f t="shared" si="324"/>
        <v/>
      </c>
      <c r="CZ264" s="650">
        <f t="shared" ref="CZ264" si="455">IFERROR(IF(G$10="",0,IF(SUM(BA264:BC264)&gt;0,R264/O264,0)),0)</f>
        <v>0</v>
      </c>
      <c r="DB264" s="652"/>
      <c r="DC264" s="655">
        <f t="shared" ref="DC264" si="456">IF(DB264="",CZ264,R264/VLOOKUP(DB264,pro,2,0)*VLOOKUP(DB264,pro,3,0))</f>
        <v>0</v>
      </c>
      <c r="DD264" s="654" t="str">
        <f t="shared" ref="DD264" si="457">IF(DB264="",Q264,R264/VLOOKUP(DB264,pro,2,0)*VLOOKUP(DB264,pro,4,0))</f>
        <v/>
      </c>
      <c r="DE264" s="650">
        <f t="shared" ref="DE264" si="458">IFERROR(VLOOKUP(B264,cpu,6,0)*R264,R264*DE$1)</f>
        <v>0</v>
      </c>
      <c r="EG264" s="16">
        <f>IFERROR(VLOOKUP(B264,'SUBCATS INTERNAL USE'!A:D,3,0),10000)</f>
        <v>10000</v>
      </c>
      <c r="EH264" s="16">
        <f t="shared" ref="EH264" si="459">IF(D264&gt;1,10000,EG264)</f>
        <v>10000</v>
      </c>
      <c r="EI264" s="16">
        <f t="shared" ref="EI264" si="460">B264*100+1</f>
        <v>1</v>
      </c>
      <c r="EJ264" s="16">
        <f t="shared" ref="EJ264" si="461">EI264+18</f>
        <v>19</v>
      </c>
      <c r="EK264" s="16">
        <f>IFERROR(VLOOKUP(B264,'SUBCATS INTERNAL USE'!G:I,3,0), 10000)</f>
        <v>10000</v>
      </c>
      <c r="EN264" s="163">
        <f t="shared" ref="EN264" si="462">IF(B264="",1,0)</f>
        <v>1</v>
      </c>
      <c r="EO264" s="163">
        <f t="shared" ref="EO264" si="463">IF(E264="",1,0)</f>
        <v>1</v>
      </c>
      <c r="EP264" s="163">
        <f t="shared" ref="EP264" si="464">IF(N264="",1,0)</f>
        <v>1</v>
      </c>
      <c r="EQ264" s="163">
        <f t="shared" ref="EQ264" si="465">IF(O264="",1,0)</f>
        <v>1</v>
      </c>
      <c r="ER264" s="163">
        <f t="shared" ref="ER264" si="466">IF(R264="",1,0)</f>
        <v>1</v>
      </c>
      <c r="ES264" s="163">
        <f t="shared" ref="ES264" si="467">IF(BG264="",1,0)</f>
        <v>1</v>
      </c>
      <c r="ET264" s="163">
        <f t="shared" ref="ET264" si="468">IF(AN264="",1,0)</f>
        <v>1</v>
      </c>
      <c r="EU264" s="163">
        <f t="shared" ref="EU264" si="469">IF(AO264="",1,0)</f>
        <v>1</v>
      </c>
      <c r="EV264" s="163">
        <f t="shared" ref="EV264" si="470">IF(P264="",1,0)</f>
        <v>0</v>
      </c>
      <c r="EW264" s="163">
        <f t="shared" ref="EW264" si="471">IF(Q264="",1,0)</f>
        <v>1</v>
      </c>
      <c r="EX264" s="163">
        <f t="shared" ref="EX264" si="472">IF(AV264="",1,0)</f>
        <v>1</v>
      </c>
      <c r="EY264" s="163">
        <f t="shared" ref="EY264" si="473">IF(BA264="",1,0)</f>
        <v>1</v>
      </c>
      <c r="EZ264" s="163">
        <f t="shared" ref="EZ264" si="474">IF(BB264="",1,0)</f>
        <v>1</v>
      </c>
      <c r="FA264" s="163">
        <f t="shared" ref="FA264" si="475">IF(BC264="",1,0)</f>
        <v>1</v>
      </c>
      <c r="FB264" s="163">
        <f t="shared" ref="FB264" si="476">IF(BD264="",1,0)</f>
        <v>1</v>
      </c>
      <c r="FC264" s="163">
        <f t="shared" ref="FC264" si="477">SUM(EN264:FB264)</f>
        <v>14</v>
      </c>
      <c r="FD264" s="163">
        <f t="shared" ref="FD264" si="478">IF(F264&lt;&gt;"",IF(FC264&gt;0,1,0),0)</f>
        <v>0</v>
      </c>
      <c r="FF264" s="16">
        <f t="shared" ref="FF264" si="479">IF(R264&gt;0,IF(P264&lt;&gt;"MP",1,0),0)</f>
        <v>0</v>
      </c>
      <c r="FG264" s="16" t="str">
        <f t="shared" ref="FG264" si="480">IFERROR(IF($G$13="YES",0,IF(VLOOKUP(B264,ptnr,5,0)="Y",0,1)),"1")</f>
        <v>1</v>
      </c>
    </row>
    <row r="265" spans="1:172" s="52" customFormat="1" ht="11.25" customHeight="1">
      <c r="A265" s="1040">
        <v>251</v>
      </c>
      <c r="B265" s="490"/>
      <c r="C265" s="490" t="str">
        <f t="shared" ref="C265" si="481">IF(B265="","",IFERROR(VLOOKUP(B265,cat,2,0),""))</f>
        <v/>
      </c>
      <c r="D265" s="490"/>
      <c r="E265" s="1040"/>
      <c r="F265" s="255"/>
      <c r="G265" s="1038"/>
      <c r="H265" s="1038"/>
      <c r="I265" s="1323"/>
      <c r="J265" s="490"/>
      <c r="K265" s="490"/>
      <c r="L265" s="490"/>
      <c r="M265" s="490"/>
      <c r="N265" s="490"/>
      <c r="O265" s="490"/>
      <c r="P265" s="101" t="str">
        <f t="shared" ref="P265" si="482">IFERROR(IF(N265&gt;3,"BP",IF(O265&gt;2,"BP","MP")),"")</f>
        <v>MP</v>
      </c>
      <c r="Q265" s="493" t="str">
        <f t="shared" ref="Q265" si="483">IF(BA265*BB265*BC265&gt;0,(BA265*BB265*BC265)/1728,"")</f>
        <v/>
      </c>
      <c r="R265" s="101"/>
      <c r="S265" s="257" t="e">
        <f t="shared" ref="S265" si="484">R265/O265</f>
        <v>#DIV/0!</v>
      </c>
      <c r="T265" s="1503">
        <f t="shared" ref="T265" si="485">G$10</f>
        <v>0</v>
      </c>
      <c r="U265" s="1477"/>
      <c r="V265" s="258"/>
      <c r="W265" s="102"/>
      <c r="X265" s="1103">
        <f t="shared" ref="X265" si="486">U265</f>
        <v>0</v>
      </c>
      <c r="Y265" s="913"/>
      <c r="Z265" s="299">
        <f t="shared" ref="Z265" si="487">IFERROR(SUM(R265/O265)*Q265,0)</f>
        <v>0</v>
      </c>
      <c r="AA265" s="259">
        <f>ROUND(IFERROR(SUM($AI$6/$AI$7*Q265/O265)+('Inbound Freight New'!$A$3*CZ265/R265),0),2)</f>
        <v>0</v>
      </c>
      <c r="AB265" s="260">
        <f t="shared" si="263"/>
        <v>0</v>
      </c>
      <c r="AC265" s="259">
        <f t="shared" ref="AC265" si="488">X265*AB265</f>
        <v>0</v>
      </c>
      <c r="AD265" s="261"/>
      <c r="AE265" s="260">
        <f t="shared" si="264"/>
        <v>0</v>
      </c>
      <c r="AF265" s="262">
        <f t="shared" ref="AF265" si="489">X265*AE265</f>
        <v>0</v>
      </c>
      <c r="AG265" s="263">
        <f t="shared" ref="AG265" si="490">SUM(I$8:I$9)</f>
        <v>0</v>
      </c>
      <c r="AH265" s="316">
        <f t="shared" ref="AH265" si="491">AC$12</f>
        <v>0.02</v>
      </c>
      <c r="AI265" s="262">
        <f t="shared" ref="AI265" si="492">X265*AH265</f>
        <v>0</v>
      </c>
      <c r="AJ265" s="703">
        <f t="shared" ref="AJ265" si="493">AC$9</f>
        <v>0</v>
      </c>
      <c r="AK265" s="1302">
        <f t="shared" ref="AK265" si="494">AC$10</f>
        <v>0</v>
      </c>
      <c r="AL265" s="703">
        <f t="shared" ref="AL265" si="495">AC$11</f>
        <v>0.02</v>
      </c>
      <c r="AM265" s="262">
        <f t="shared" ref="AM265" si="496">X265+AA265+AC265+AF265+AI265</f>
        <v>0</v>
      </c>
      <c r="AN265" s="102"/>
      <c r="AO265" s="102"/>
      <c r="AP265" s="264">
        <f t="shared" ref="AP265" si="497">IFERROR((AN265-AO265)/AN265,0)</f>
        <v>0</v>
      </c>
      <c r="AQ265" s="265">
        <f t="shared" ref="AQ265" si="498">($R265*X265)</f>
        <v>0</v>
      </c>
      <c r="AR265" s="266">
        <f t="shared" ref="AR265" si="499">IFERROR(AM265*R265,0)</f>
        <v>0</v>
      </c>
      <c r="AS265" s="265">
        <f t="shared" ref="AS265" si="500">($R265*AO265)</f>
        <v>0</v>
      </c>
      <c r="AT265" s="267">
        <f t="shared" ref="AT265" si="501">IFERROR((AO265-AM265)/AO265,0)</f>
        <v>0</v>
      </c>
      <c r="AU265" s="268"/>
      <c r="AV265" s="267"/>
      <c r="AW265" s="490"/>
      <c r="AX265" s="490"/>
      <c r="AY265" s="487"/>
      <c r="AZ265" s="270"/>
      <c r="BA265" s="493"/>
      <c r="BB265" s="493"/>
      <c r="BC265" s="493"/>
      <c r="BD265" s="493"/>
      <c r="BE265" s="490"/>
      <c r="BF265" s="490" t="str">
        <f t="shared" si="334"/>
        <v/>
      </c>
      <c r="BG265" s="493" t="str">
        <f t="shared" ref="BG265" si="502">IF(B265&gt;0,VLOOKUP(B265,pc,5,0),"")</f>
        <v/>
      </c>
      <c r="BH265" s="490"/>
      <c r="BI265" s="490"/>
      <c r="BJ265" s="490"/>
      <c r="BK265" s="490"/>
      <c r="BL265" s="490"/>
      <c r="BM265" s="490"/>
      <c r="BN265" s="319"/>
      <c r="BO265" s="319"/>
      <c r="BP265" s="319"/>
      <c r="BQ265" s="319" t="str">
        <f t="shared" ref="BQ265" si="503">IF(R265&gt;0,R265/O265*BD265,"")</f>
        <v/>
      </c>
      <c r="BR265" s="439" t="str">
        <f t="shared" ref="BR265" si="504">IFERROR(R265-BS265-BT265,"")</f>
        <v/>
      </c>
      <c r="BS265" s="439" t="str">
        <f t="shared" ref="BS265" si="505">IFERROR(ROUND(BV265*$R265/$O265,0)*$O265,"")</f>
        <v/>
      </c>
      <c r="BT265" s="439" t="str">
        <f t="shared" ref="BT265" si="506">IFERROR(ROUND(BW265*$R265/$O265,0)*$O265,"")</f>
        <v/>
      </c>
      <c r="BU265" s="440" t="str">
        <f t="shared" ref="BU265" si="507">IF(AND($AY265&lt;&gt;"",IFERROR(VLOOKUP($AY265,seas,4,0),"")&lt;&gt;"Deco"),"See Planner",IF($AX265&lt;&gt;"","See Alloc",IFERROR(BX265*(1+$CA265),"")))</f>
        <v/>
      </c>
      <c r="BV265" s="440" t="str">
        <f t="shared" ref="BV265" si="508">IF(AND($AY265&lt;&gt;"",IFERROR(VLOOKUP($AY265,seas,4,0),"")&lt;&gt;"Deco"),"See Planner",IF($AX265&lt;&gt;"","See Alloc",IFERROR(BY265/($BY265+$BZ265)*(1-$BU265),"")))</f>
        <v/>
      </c>
      <c r="BW265" s="440" t="str">
        <f t="shared" ref="BW265" si="509">IF(AND($AY265&lt;&gt;"",IFERROR(VLOOKUP($AY265,seas,4,0),"")&lt;&gt;"Deco"),"See Planner",IF($AX265&lt;&gt;"","See Alloc",IFERROR(BZ265/($BY265+$BZ265)*(1-$BU265),"")))</f>
        <v/>
      </c>
      <c r="BX265" s="440" t="str">
        <f t="shared" ref="BX265" si="510">IFERROR(VLOOKUP(B265,dc,BX$13,0),"")</f>
        <v/>
      </c>
      <c r="BY265" s="440" t="str">
        <f t="shared" ref="BY265" si="511">IFERROR(VLOOKUP(B265,dc,BY$13,0),"")</f>
        <v/>
      </c>
      <c r="BZ265" s="440" t="str">
        <f t="shared" ref="BZ265" si="512">IFERROR(VLOOKUP(B265,dc,BZ$13,0),"")</f>
        <v/>
      </c>
      <c r="CA265" s="440" t="str">
        <f t="shared" ref="CA265" si="513">IFERROR(VLOOKUP(G$6,nsf,CA$13,0),"")</f>
        <v/>
      </c>
      <c r="CB265" s="663" t="str">
        <f t="shared" si="307"/>
        <v/>
      </c>
      <c r="CC265" s="663" t="str">
        <f t="shared" si="308"/>
        <v/>
      </c>
      <c r="CD265" s="663" t="str">
        <f t="shared" si="309"/>
        <v/>
      </c>
      <c r="CE265" s="663" t="str">
        <f t="shared" si="310"/>
        <v/>
      </c>
      <c r="CF265" s="663" t="str">
        <f t="shared" ref="CF265" si="514">IF(SUM(CB265:CE265)&gt;0,SUM(CB265:CE265),"")</f>
        <v/>
      </c>
      <c r="CG265" s="439" t="str">
        <f t="shared" ref="CG265" si="515">CLEAN(AV$10)</f>
        <v/>
      </c>
      <c r="CH265" s="440"/>
      <c r="CI265" s="440"/>
      <c r="CJ265" s="440"/>
      <c r="CK265" s="440"/>
      <c r="CL265" s="440"/>
      <c r="CM265" s="440"/>
      <c r="CN265" s="729" t="str">
        <f t="shared" ref="CN265" si="516">IFERROR(BR265*$X265,"")</f>
        <v/>
      </c>
      <c r="CO265" s="729" t="str">
        <f t="shared" ref="CO265" si="517">IFERROR(BR265*$AM265,"")</f>
        <v/>
      </c>
      <c r="CP265" s="729" t="str">
        <f t="shared" ref="CP265" si="518">IFERROR(BR265*$AO265,"")</f>
        <v/>
      </c>
      <c r="CQ265" s="729" t="str">
        <f t="shared" ref="CQ265" si="519">IFERROR(BS265*$X265,"")</f>
        <v/>
      </c>
      <c r="CR265" s="729" t="str">
        <f t="shared" ref="CR265" si="520">IFERROR(BS265*$AM265,"")</f>
        <v/>
      </c>
      <c r="CS265" s="729" t="str">
        <f t="shared" ref="CS265" si="521">IFERROR(BS265*$AO265,"")</f>
        <v/>
      </c>
      <c r="CT265" s="729" t="str">
        <f t="shared" ref="CT265" si="522">IFERROR(BT265*$X265,"")</f>
        <v/>
      </c>
      <c r="CU265" s="729" t="str">
        <f t="shared" ref="CU265" si="523">IFERROR(BT265*$AM265,"")</f>
        <v/>
      </c>
      <c r="CV265" s="729" t="str">
        <f t="shared" ref="CV265" si="524">IFERROR(BT265*$AO265,"")</f>
        <v/>
      </c>
      <c r="CW265" s="16" t="str">
        <f t="shared" si="322"/>
        <v/>
      </c>
      <c r="CX265" s="16" t="str">
        <f t="shared" si="323"/>
        <v/>
      </c>
      <c r="CY265" s="16" t="str">
        <f t="shared" si="324"/>
        <v/>
      </c>
      <c r="CZ265" s="650">
        <f t="shared" ref="CZ265" si="525">IFERROR(IF(G$10="",0,IF(SUM(BA265:BC265)&gt;0,R265/O265,0)),0)</f>
        <v>0</v>
      </c>
      <c r="DB265" s="652"/>
      <c r="DC265" s="655">
        <f t="shared" ref="DC265" si="526">IF(DB265="",CZ265,R265/VLOOKUP(DB265,pro,2,0)*VLOOKUP(DB265,pro,3,0))</f>
        <v>0</v>
      </c>
      <c r="DD265" s="654" t="str">
        <f t="shared" ref="DD265" si="527">IF(DB265="",Q265,R265/VLOOKUP(DB265,pro,2,0)*VLOOKUP(DB265,pro,4,0))</f>
        <v/>
      </c>
      <c r="DE265" s="650">
        <f t="shared" ref="DE265" si="528">IFERROR(VLOOKUP(B265,cpu,6,0)*R265,R265*DE$1)</f>
        <v>0</v>
      </c>
      <c r="EG265" s="16">
        <f>IFERROR(VLOOKUP(B265,'SUBCATS INTERNAL USE'!A:D,3,0),10000)</f>
        <v>10000</v>
      </c>
      <c r="EH265" s="16">
        <f t="shared" ref="EH265" si="529">IF(D265&gt;1,10000,EG265)</f>
        <v>10000</v>
      </c>
      <c r="EI265" s="16">
        <f t="shared" ref="EI265" si="530">B265*100+1</f>
        <v>1</v>
      </c>
      <c r="EJ265" s="16">
        <f t="shared" ref="EJ265" si="531">EI265+18</f>
        <v>19</v>
      </c>
      <c r="EK265" s="16">
        <f>IFERROR(VLOOKUP(B265,'SUBCATS INTERNAL USE'!G:I,3,0), 10000)</f>
        <v>10000</v>
      </c>
      <c r="EN265" s="163">
        <f t="shared" ref="EN265" si="532">IF(B265="",1,0)</f>
        <v>1</v>
      </c>
      <c r="EO265" s="163">
        <f t="shared" ref="EO265" si="533">IF(E265="",1,0)</f>
        <v>1</v>
      </c>
      <c r="EP265" s="163">
        <f t="shared" ref="EP265" si="534">IF(N265="",1,0)</f>
        <v>1</v>
      </c>
      <c r="EQ265" s="163">
        <f t="shared" ref="EQ265" si="535">IF(O265="",1,0)</f>
        <v>1</v>
      </c>
      <c r="ER265" s="163">
        <f t="shared" ref="ER265" si="536">IF(R265="",1,0)</f>
        <v>1</v>
      </c>
      <c r="ES265" s="163">
        <f t="shared" ref="ES265" si="537">IF(BG265="",1,0)</f>
        <v>1</v>
      </c>
      <c r="ET265" s="163">
        <f t="shared" ref="ET265" si="538">IF(AN265="",1,0)</f>
        <v>1</v>
      </c>
      <c r="EU265" s="163">
        <f t="shared" ref="EU265" si="539">IF(AO265="",1,0)</f>
        <v>1</v>
      </c>
      <c r="EV265" s="163">
        <f t="shared" ref="EV265" si="540">IF(P265="",1,0)</f>
        <v>0</v>
      </c>
      <c r="EW265" s="163">
        <f t="shared" ref="EW265" si="541">IF(Q265="",1,0)</f>
        <v>1</v>
      </c>
      <c r="EX265" s="163">
        <f t="shared" ref="EX265" si="542">IF(AV265="",1,0)</f>
        <v>1</v>
      </c>
      <c r="EY265" s="163">
        <f t="shared" ref="EY265" si="543">IF(BA265="",1,0)</f>
        <v>1</v>
      </c>
      <c r="EZ265" s="163">
        <f t="shared" ref="EZ265" si="544">IF(BB265="",1,0)</f>
        <v>1</v>
      </c>
      <c r="FA265" s="163">
        <f t="shared" ref="FA265" si="545">IF(BC265="",1,0)</f>
        <v>1</v>
      </c>
      <c r="FB265" s="163">
        <f t="shared" ref="FB265" si="546">IF(BD265="",1,0)</f>
        <v>1</v>
      </c>
      <c r="FC265" s="163">
        <f t="shared" ref="FC265" si="547">SUM(EN265:FB265)</f>
        <v>14</v>
      </c>
      <c r="FD265" s="163">
        <f t="shared" ref="FD265" si="548">IF(F265&lt;&gt;"",IF(FC265&gt;0,1,0),0)</f>
        <v>0</v>
      </c>
      <c r="FF265" s="16">
        <f t="shared" ref="FF265" si="549">IF(R265&gt;0,IF(P265&lt;&gt;"MP",1,0),0)</f>
        <v>0</v>
      </c>
      <c r="FG265" s="16" t="str">
        <f t="shared" ref="FG265" si="550">IFERROR(IF($G$13="YES",0,IF(VLOOKUP(B265,ptnr,5,0)="Y",0,1)),"1")</f>
        <v>1</v>
      </c>
    </row>
    <row r="266" spans="1:172" ht="12.75" customHeight="1">
      <c r="B266" s="1295"/>
      <c r="F266" s="1295"/>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c r="EK266" s="51"/>
      <c r="EL266" s="51"/>
      <c r="EM266" s="51"/>
      <c r="EN266" s="51"/>
      <c r="EO266" s="51"/>
      <c r="EP266" s="51"/>
      <c r="EQ266" s="51"/>
      <c r="ER266" s="51"/>
      <c r="ES266" s="51"/>
      <c r="ET266" s="51"/>
      <c r="EU266" s="51"/>
      <c r="EV266" s="51"/>
      <c r="EW266" s="51"/>
      <c r="EX266" s="51"/>
      <c r="EY266" s="51"/>
      <c r="EZ266" s="51"/>
      <c r="FA266" s="51"/>
      <c r="FB266" s="51"/>
      <c r="FC266" s="51"/>
      <c r="FD266" s="51"/>
      <c r="FE266" s="51"/>
      <c r="FF266" s="51"/>
      <c r="FG266" s="51"/>
      <c r="FH266" s="51"/>
      <c r="FI266" s="51"/>
      <c r="FJ266" s="51"/>
      <c r="FK266" s="51"/>
      <c r="FL266" s="51"/>
      <c r="FM266" s="51"/>
      <c r="FN266" s="51"/>
      <c r="FO266" s="51"/>
      <c r="FP266" s="51"/>
    </row>
    <row r="267" spans="1:172" ht="12.75" customHeight="1">
      <c r="B267" s="1295"/>
      <c r="F267" s="1295"/>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c r="EK267" s="51"/>
      <c r="EL267" s="51"/>
      <c r="EM267" s="51"/>
      <c r="EN267" s="51"/>
      <c r="EO267" s="51"/>
      <c r="EP267" s="51"/>
      <c r="EQ267" s="51"/>
      <c r="ER267" s="51"/>
      <c r="ES267" s="51"/>
      <c r="ET267" s="51"/>
      <c r="EU267" s="51"/>
      <c r="EV267" s="51"/>
      <c r="EW267" s="51"/>
      <c r="EX267" s="51"/>
      <c r="EY267" s="51"/>
      <c r="EZ267" s="51"/>
      <c r="FA267" s="51"/>
      <c r="FB267" s="51"/>
      <c r="FC267" s="51"/>
      <c r="FD267" s="51"/>
      <c r="FE267" s="51"/>
      <c r="FF267" s="51"/>
      <c r="FG267" s="51"/>
      <c r="FH267" s="51"/>
      <c r="FI267" s="51"/>
      <c r="FJ267" s="51"/>
      <c r="FK267" s="51"/>
      <c r="FL267" s="51"/>
      <c r="FM267" s="51"/>
      <c r="FN267" s="51"/>
      <c r="FO267" s="51"/>
      <c r="FP267" s="51"/>
    </row>
    <row r="268" spans="1:172" ht="12.75" customHeight="1">
      <c r="B268" s="1295"/>
      <c r="F268" s="1295"/>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c r="FN268" s="51"/>
      <c r="FO268" s="51"/>
      <c r="FP268" s="51"/>
    </row>
    <row r="269" spans="1:172" ht="12.75" customHeight="1">
      <c r="B269" s="1295"/>
      <c r="F269" s="1295"/>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c r="EK269" s="51"/>
      <c r="EL269" s="51"/>
      <c r="EM269" s="51"/>
      <c r="EN269" s="51"/>
      <c r="EO269" s="51"/>
      <c r="EP269" s="51"/>
      <c r="EQ269" s="51"/>
      <c r="ER269" s="51"/>
      <c r="ES269" s="51"/>
      <c r="ET269" s="51"/>
      <c r="EU269" s="51"/>
      <c r="EV269" s="51"/>
      <c r="EW269" s="51"/>
      <c r="EX269" s="51"/>
      <c r="EY269" s="51"/>
      <c r="EZ269" s="51"/>
      <c r="FA269" s="51"/>
      <c r="FB269" s="51"/>
      <c r="FC269" s="51"/>
      <c r="FD269" s="51"/>
      <c r="FE269" s="51"/>
      <c r="FF269" s="51"/>
      <c r="FG269" s="51"/>
      <c r="FH269" s="51"/>
      <c r="FI269" s="51"/>
      <c r="FJ269" s="51"/>
      <c r="FK269" s="51"/>
      <c r="FL269" s="51"/>
      <c r="FM269" s="51"/>
      <c r="FN269" s="51"/>
      <c r="FO269" s="51"/>
      <c r="FP269" s="51"/>
    </row>
    <row r="270" spans="1:172" ht="12.75" customHeight="1">
      <c r="B270" s="1295"/>
      <c r="F270" s="1295"/>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c r="EK270" s="51"/>
      <c r="EL270" s="51"/>
      <c r="EM270" s="51"/>
      <c r="EN270" s="51"/>
      <c r="EO270" s="51"/>
      <c r="EP270" s="51"/>
      <c r="EQ270" s="51"/>
      <c r="ER270" s="51"/>
      <c r="ES270" s="51"/>
      <c r="ET270" s="51"/>
      <c r="EU270" s="51"/>
      <c r="EV270" s="51"/>
      <c r="EW270" s="51"/>
      <c r="EX270" s="51"/>
      <c r="EY270" s="51"/>
      <c r="EZ270" s="51"/>
      <c r="FA270" s="51"/>
      <c r="FB270" s="51"/>
      <c r="FC270" s="51"/>
      <c r="FD270" s="51"/>
      <c r="FE270" s="51"/>
      <c r="FF270" s="51"/>
      <c r="FG270" s="51"/>
      <c r="FH270" s="51"/>
      <c r="FI270" s="51"/>
      <c r="FJ270" s="51"/>
      <c r="FK270" s="51"/>
      <c r="FL270" s="51"/>
      <c r="FM270" s="51"/>
      <c r="FN270" s="51"/>
      <c r="FO270" s="51"/>
      <c r="FP270" s="51"/>
    </row>
    <row r="271" spans="1:172" ht="12.75" customHeight="1">
      <c r="B271" s="1295"/>
      <c r="F271" s="1295"/>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c r="EK271" s="51"/>
      <c r="EL271" s="51"/>
      <c r="EM271" s="51"/>
      <c r="EN271" s="51"/>
      <c r="EO271" s="51"/>
      <c r="EP271" s="51"/>
      <c r="EQ271" s="51"/>
      <c r="ER271" s="51"/>
      <c r="ES271" s="51"/>
      <c r="ET271" s="51"/>
      <c r="EU271" s="51"/>
      <c r="EV271" s="51"/>
      <c r="EW271" s="51"/>
      <c r="EX271" s="51"/>
      <c r="EY271" s="51"/>
      <c r="EZ271" s="51"/>
      <c r="FA271" s="51"/>
      <c r="FB271" s="51"/>
      <c r="FC271" s="51"/>
      <c r="FD271" s="51"/>
      <c r="FE271" s="51"/>
      <c r="FF271" s="51"/>
      <c r="FG271" s="51"/>
      <c r="FH271" s="51"/>
      <c r="FI271" s="51"/>
      <c r="FJ271" s="51"/>
      <c r="FK271" s="51"/>
      <c r="FL271" s="51"/>
      <c r="FM271" s="51"/>
      <c r="FN271" s="51"/>
      <c r="FO271" s="51"/>
      <c r="FP271" s="51"/>
    </row>
    <row r="272" spans="1:172" ht="12.75" customHeight="1">
      <c r="B272" s="1295"/>
      <c r="F272" s="1295"/>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c r="EK272" s="51"/>
      <c r="EL272" s="51"/>
      <c r="EM272" s="51"/>
      <c r="EN272" s="51"/>
      <c r="EO272" s="51"/>
      <c r="EP272" s="51"/>
      <c r="EQ272" s="51"/>
      <c r="ER272" s="51"/>
      <c r="ES272" s="51"/>
      <c r="ET272" s="51"/>
      <c r="EU272" s="51"/>
      <c r="EV272" s="51"/>
      <c r="EW272" s="51"/>
      <c r="EX272" s="51"/>
      <c r="EY272" s="51"/>
      <c r="EZ272" s="51"/>
      <c r="FA272" s="51"/>
      <c r="FB272" s="51"/>
      <c r="FC272" s="51"/>
      <c r="FD272" s="51"/>
      <c r="FE272" s="51"/>
      <c r="FF272" s="51"/>
      <c r="FG272" s="51"/>
      <c r="FH272" s="51"/>
      <c r="FI272" s="51"/>
      <c r="FJ272" s="51"/>
      <c r="FK272" s="51"/>
      <c r="FL272" s="51"/>
      <c r="FM272" s="51"/>
      <c r="FN272" s="51"/>
      <c r="FO272" s="51"/>
      <c r="FP272" s="51"/>
    </row>
    <row r="273" spans="101:172" ht="12.75" customHeight="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c r="EK273" s="51"/>
      <c r="EL273" s="51"/>
      <c r="EM273" s="51"/>
      <c r="EN273" s="51"/>
      <c r="EO273" s="51"/>
      <c r="EP273" s="51"/>
      <c r="EQ273" s="51"/>
      <c r="ER273" s="51"/>
      <c r="ES273" s="51"/>
      <c r="ET273" s="51"/>
      <c r="EU273" s="51"/>
      <c r="EV273" s="51"/>
      <c r="EW273" s="51"/>
      <c r="EX273" s="51"/>
      <c r="EY273" s="51"/>
      <c r="EZ273" s="51"/>
      <c r="FA273" s="51"/>
      <c r="FB273" s="51"/>
      <c r="FC273" s="51"/>
      <c r="FD273" s="51"/>
      <c r="FE273" s="51"/>
      <c r="FF273" s="51"/>
      <c r="FG273" s="51"/>
      <c r="FH273" s="51"/>
      <c r="FI273" s="51"/>
      <c r="FJ273" s="51"/>
      <c r="FK273" s="51"/>
      <c r="FL273" s="51"/>
      <c r="FM273" s="51"/>
      <c r="FN273" s="51"/>
      <c r="FO273" s="51"/>
      <c r="FP273" s="51"/>
    </row>
    <row r="274" spans="101:172" ht="12.75" customHeight="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c r="EK274" s="51"/>
      <c r="EL274" s="51"/>
      <c r="EM274" s="51"/>
      <c r="EN274" s="51"/>
      <c r="EO274" s="51"/>
      <c r="EP274" s="51"/>
      <c r="EQ274" s="51"/>
      <c r="ER274" s="51"/>
      <c r="ES274" s="51"/>
      <c r="ET274" s="51"/>
      <c r="EU274" s="51"/>
      <c r="EV274" s="51"/>
      <c r="EW274" s="51"/>
      <c r="EX274" s="51"/>
      <c r="EY274" s="51"/>
      <c r="EZ274" s="51"/>
      <c r="FA274" s="51"/>
      <c r="FB274" s="51"/>
      <c r="FC274" s="51"/>
      <c r="FD274" s="51"/>
      <c r="FE274" s="51"/>
      <c r="FF274" s="51"/>
      <c r="FG274" s="51"/>
      <c r="FH274" s="51"/>
      <c r="FI274" s="51"/>
      <c r="FJ274" s="51"/>
      <c r="FK274" s="51"/>
      <c r="FL274" s="51"/>
      <c r="FM274" s="51"/>
      <c r="FN274" s="51"/>
      <c r="FO274" s="51"/>
      <c r="FP274" s="51"/>
    </row>
    <row r="275" spans="101:172" ht="12.75" customHeight="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c r="EK275" s="51"/>
      <c r="EL275" s="51"/>
      <c r="EM275" s="51"/>
      <c r="EN275" s="51"/>
      <c r="EO275" s="51"/>
      <c r="EP275" s="51"/>
      <c r="EQ275" s="51"/>
      <c r="ER275" s="51"/>
      <c r="ES275" s="51"/>
      <c r="ET275" s="51"/>
      <c r="EU275" s="51"/>
      <c r="EV275" s="51"/>
      <c r="EW275" s="51"/>
      <c r="EX275" s="51"/>
      <c r="EY275" s="51"/>
      <c r="EZ275" s="51"/>
      <c r="FA275" s="51"/>
      <c r="FB275" s="51"/>
      <c r="FC275" s="51"/>
      <c r="FD275" s="51"/>
      <c r="FE275" s="51"/>
      <c r="FF275" s="51"/>
      <c r="FG275" s="51"/>
      <c r="FH275" s="51"/>
      <c r="FI275" s="51"/>
      <c r="FJ275" s="51"/>
      <c r="FK275" s="51"/>
      <c r="FL275" s="51"/>
      <c r="FM275" s="51"/>
      <c r="FN275" s="51"/>
      <c r="FO275" s="51"/>
      <c r="FP275" s="51"/>
    </row>
    <row r="276" spans="101:172" ht="12.75" customHeight="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c r="EK276" s="51"/>
      <c r="EL276" s="51"/>
      <c r="EM276" s="51"/>
      <c r="EN276" s="51"/>
      <c r="EO276" s="51"/>
      <c r="EP276" s="51"/>
      <c r="EQ276" s="51"/>
      <c r="ER276" s="51"/>
      <c r="ES276" s="51"/>
      <c r="ET276" s="51"/>
      <c r="EU276" s="51"/>
      <c r="EV276" s="51"/>
      <c r="EW276" s="51"/>
      <c r="EX276" s="51"/>
      <c r="EY276" s="51"/>
      <c r="EZ276" s="51"/>
      <c r="FA276" s="51"/>
      <c r="FB276" s="51"/>
      <c r="FC276" s="51"/>
      <c r="FD276" s="51"/>
      <c r="FE276" s="51"/>
      <c r="FF276" s="51"/>
      <c r="FG276" s="51"/>
      <c r="FH276" s="51"/>
      <c r="FI276" s="51"/>
      <c r="FJ276" s="51"/>
      <c r="FK276" s="51"/>
      <c r="FL276" s="51"/>
      <c r="FM276" s="51"/>
      <c r="FN276" s="51"/>
      <c r="FO276" s="51"/>
      <c r="FP276" s="51"/>
    </row>
    <row r="277" spans="101:172" ht="12.75" customHeight="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c r="EK277" s="51"/>
      <c r="EL277" s="51"/>
      <c r="EM277" s="51"/>
      <c r="EN277" s="51"/>
      <c r="EO277" s="51"/>
      <c r="EP277" s="51"/>
      <c r="EQ277" s="51"/>
      <c r="ER277" s="51"/>
      <c r="ES277" s="51"/>
      <c r="ET277" s="51"/>
      <c r="EU277" s="51"/>
      <c r="EV277" s="51"/>
      <c r="EW277" s="51"/>
      <c r="EX277" s="51"/>
      <c r="EY277" s="51"/>
      <c r="EZ277" s="51"/>
      <c r="FA277" s="51"/>
      <c r="FB277" s="51"/>
      <c r="FC277" s="51"/>
      <c r="FD277" s="51"/>
      <c r="FE277" s="51"/>
      <c r="FF277" s="51"/>
      <c r="FG277" s="51"/>
      <c r="FH277" s="51"/>
      <c r="FI277" s="51"/>
      <c r="FJ277" s="51"/>
      <c r="FK277" s="51"/>
      <c r="FL277" s="51"/>
      <c r="FM277" s="51"/>
      <c r="FN277" s="51"/>
      <c r="FO277" s="51"/>
      <c r="FP277" s="51"/>
    </row>
    <row r="278" spans="101:172" ht="12.75" customHeight="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c r="EK278" s="51"/>
      <c r="EL278" s="51"/>
      <c r="EM278" s="51"/>
      <c r="EN278" s="51"/>
      <c r="EO278" s="51"/>
      <c r="EP278" s="51"/>
      <c r="EQ278" s="51"/>
      <c r="ER278" s="51"/>
      <c r="ES278" s="51"/>
      <c r="ET278" s="51"/>
      <c r="EU278" s="51"/>
      <c r="EV278" s="51"/>
      <c r="EW278" s="51"/>
      <c r="EX278" s="51"/>
      <c r="EY278" s="51"/>
      <c r="EZ278" s="51"/>
      <c r="FA278" s="51"/>
      <c r="FB278" s="51"/>
      <c r="FC278" s="51"/>
      <c r="FD278" s="51"/>
      <c r="FE278" s="51"/>
      <c r="FF278" s="51"/>
      <c r="FG278" s="51"/>
      <c r="FH278" s="51"/>
      <c r="FI278" s="51"/>
      <c r="FJ278" s="51"/>
      <c r="FK278" s="51"/>
      <c r="FL278" s="51"/>
      <c r="FM278" s="51"/>
      <c r="FN278" s="51"/>
      <c r="FO278" s="51"/>
      <c r="FP278" s="51"/>
    </row>
    <row r="279" spans="101:172" ht="12.75" customHeight="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c r="EK279" s="51"/>
      <c r="EL279" s="51"/>
      <c r="EM279" s="51"/>
      <c r="EN279" s="51"/>
      <c r="EO279" s="51"/>
      <c r="EP279" s="51"/>
      <c r="EQ279" s="51"/>
      <c r="ER279" s="51"/>
      <c r="ES279" s="51"/>
      <c r="ET279" s="51"/>
      <c r="EU279" s="51"/>
      <c r="EV279" s="51"/>
      <c r="EW279" s="51"/>
      <c r="EX279" s="51"/>
      <c r="EY279" s="51"/>
      <c r="EZ279" s="51"/>
      <c r="FA279" s="51"/>
      <c r="FB279" s="51"/>
      <c r="FC279" s="51"/>
      <c r="FD279" s="51"/>
      <c r="FE279" s="51"/>
      <c r="FF279" s="51"/>
      <c r="FG279" s="51"/>
      <c r="FH279" s="51"/>
      <c r="FI279" s="51"/>
      <c r="FJ279" s="51"/>
      <c r="FK279" s="51"/>
      <c r="FL279" s="51"/>
      <c r="FM279" s="51"/>
      <c r="FN279" s="51"/>
      <c r="FO279" s="51"/>
      <c r="FP279" s="51"/>
    </row>
    <row r="280" spans="101:172" ht="12.75" customHeight="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c r="EK280" s="51"/>
      <c r="EL280" s="51"/>
      <c r="EM280" s="51"/>
      <c r="EN280" s="51"/>
      <c r="EO280" s="51"/>
      <c r="EP280" s="51"/>
      <c r="EQ280" s="51"/>
      <c r="ER280" s="51"/>
      <c r="ES280" s="51"/>
      <c r="ET280" s="51"/>
      <c r="EU280" s="51"/>
      <c r="EV280" s="51"/>
      <c r="EW280" s="51"/>
      <c r="EX280" s="51"/>
      <c r="EY280" s="51"/>
      <c r="EZ280" s="51"/>
      <c r="FA280" s="51"/>
      <c r="FB280" s="51"/>
      <c r="FC280" s="51"/>
      <c r="FD280" s="51"/>
      <c r="FE280" s="51"/>
      <c r="FF280" s="51"/>
      <c r="FG280" s="51"/>
      <c r="FH280" s="51"/>
      <c r="FI280" s="51"/>
      <c r="FJ280" s="51"/>
      <c r="FK280" s="51"/>
      <c r="FL280" s="51"/>
      <c r="FM280" s="51"/>
      <c r="FN280" s="51"/>
      <c r="FO280" s="51"/>
      <c r="FP280" s="51"/>
    </row>
    <row r="281" spans="101:172" ht="12.75" customHeight="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c r="EK281" s="51"/>
      <c r="EL281" s="51"/>
      <c r="EM281" s="51"/>
      <c r="EN281" s="51"/>
      <c r="EO281" s="51"/>
      <c r="EP281" s="51"/>
      <c r="EQ281" s="51"/>
      <c r="ER281" s="51"/>
      <c r="ES281" s="51"/>
      <c r="ET281" s="51"/>
      <c r="EU281" s="51"/>
      <c r="EV281" s="51"/>
      <c r="EW281" s="51"/>
      <c r="EX281" s="51"/>
      <c r="EY281" s="51"/>
      <c r="EZ281" s="51"/>
      <c r="FA281" s="51"/>
      <c r="FB281" s="51"/>
      <c r="FC281" s="51"/>
      <c r="FD281" s="51"/>
      <c r="FE281" s="51"/>
      <c r="FF281" s="51"/>
      <c r="FG281" s="51"/>
      <c r="FH281" s="51"/>
      <c r="FI281" s="51"/>
      <c r="FJ281" s="51"/>
      <c r="FK281" s="51"/>
      <c r="FL281" s="51"/>
      <c r="FM281" s="51"/>
      <c r="FN281" s="51"/>
      <c r="FO281" s="51"/>
      <c r="FP281" s="51"/>
    </row>
    <row r="282" spans="101:172" ht="12.75" customHeight="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c r="EK282" s="51"/>
      <c r="EL282" s="51"/>
      <c r="EM282" s="51"/>
      <c r="EN282" s="51"/>
      <c r="EO282" s="51"/>
      <c r="EP282" s="51"/>
      <c r="EQ282" s="51"/>
      <c r="ER282" s="51"/>
      <c r="ES282" s="51"/>
      <c r="ET282" s="51"/>
      <c r="EU282" s="51"/>
      <c r="EV282" s="51"/>
      <c r="EW282" s="51"/>
      <c r="EX282" s="51"/>
      <c r="EY282" s="51"/>
      <c r="EZ282" s="51"/>
      <c r="FA282" s="51"/>
      <c r="FB282" s="51"/>
      <c r="FC282" s="51"/>
      <c r="FD282" s="51"/>
      <c r="FE282" s="51"/>
      <c r="FF282" s="51"/>
      <c r="FG282" s="51"/>
      <c r="FH282" s="51"/>
      <c r="FI282" s="51"/>
      <c r="FJ282" s="51"/>
      <c r="FK282" s="51"/>
      <c r="FL282" s="51"/>
      <c r="FM282" s="51"/>
      <c r="FN282" s="51"/>
      <c r="FO282" s="51"/>
      <c r="FP282" s="51"/>
    </row>
    <row r="283" spans="101:172" ht="12.75" customHeight="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c r="EK283" s="51"/>
      <c r="EL283" s="51"/>
      <c r="EM283" s="51"/>
      <c r="EN283" s="51"/>
      <c r="EO283" s="51"/>
      <c r="EP283" s="51"/>
      <c r="EQ283" s="51"/>
      <c r="ER283" s="51"/>
      <c r="ES283" s="51"/>
      <c r="ET283" s="51"/>
      <c r="EU283" s="51"/>
      <c r="EV283" s="51"/>
      <c r="EW283" s="51"/>
      <c r="EX283" s="51"/>
      <c r="EY283" s="51"/>
      <c r="EZ283" s="51"/>
      <c r="FA283" s="51"/>
      <c r="FB283" s="51"/>
      <c r="FC283" s="51"/>
      <c r="FD283" s="51"/>
      <c r="FE283" s="51"/>
      <c r="FF283" s="51"/>
      <c r="FG283" s="51"/>
      <c r="FH283" s="51"/>
      <c r="FI283" s="51"/>
      <c r="FJ283" s="51"/>
      <c r="FK283" s="51"/>
      <c r="FL283" s="51"/>
      <c r="FM283" s="51"/>
      <c r="FN283" s="51"/>
      <c r="FO283" s="51"/>
      <c r="FP283" s="51"/>
    </row>
    <row r="284" spans="101:172" ht="12.75" customHeight="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c r="EK284" s="51"/>
      <c r="EL284" s="51"/>
      <c r="EM284" s="51"/>
      <c r="EN284" s="51"/>
      <c r="EO284" s="51"/>
      <c r="EP284" s="51"/>
      <c r="EQ284" s="51"/>
      <c r="ER284" s="51"/>
      <c r="ES284" s="51"/>
      <c r="ET284" s="51"/>
      <c r="EU284" s="51"/>
      <c r="EV284" s="51"/>
      <c r="EW284" s="51"/>
      <c r="EX284" s="51"/>
      <c r="EY284" s="51"/>
      <c r="EZ284" s="51"/>
      <c r="FA284" s="51"/>
      <c r="FB284" s="51"/>
      <c r="FC284" s="51"/>
      <c r="FD284" s="51"/>
      <c r="FE284" s="51"/>
      <c r="FF284" s="51"/>
      <c r="FG284" s="51"/>
      <c r="FH284" s="51"/>
      <c r="FI284" s="51"/>
      <c r="FJ284" s="51"/>
      <c r="FK284" s="51"/>
      <c r="FL284" s="51"/>
      <c r="FM284" s="51"/>
      <c r="FN284" s="51"/>
      <c r="FO284" s="51"/>
      <c r="FP284" s="51"/>
    </row>
    <row r="285" spans="101:172" ht="12.75" customHeight="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c r="FN285" s="51"/>
      <c r="FO285" s="51"/>
      <c r="FP285" s="51"/>
    </row>
    <row r="286" spans="101:172" ht="12.75" customHeight="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row>
    <row r="287" spans="101:172" ht="12.75" customHeight="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row>
    <row r="288" spans="101:172" ht="12.75" customHeight="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row>
    <row r="289" spans="101:172" ht="12.75" customHeight="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row>
    <row r="290" spans="101:172" ht="12.75" customHeight="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row>
    <row r="291" spans="101:172" ht="12.75" customHeight="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row>
    <row r="292" spans="101:172" ht="12.75" customHeight="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row>
    <row r="293" spans="101:172" ht="12.75" customHeight="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row>
    <row r="294" spans="101:172" ht="12.75" customHeight="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row>
    <row r="295" spans="101:172" ht="12.75" customHeight="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c r="EK295" s="51"/>
      <c r="EL295" s="51"/>
      <c r="EM295" s="51"/>
      <c r="EN295" s="51"/>
      <c r="EO295" s="51"/>
      <c r="EP295" s="51"/>
      <c r="EQ295" s="51"/>
      <c r="ER295" s="51"/>
      <c r="ES295" s="51"/>
      <c r="ET295" s="51"/>
      <c r="EU295" s="51"/>
      <c r="EV295" s="51"/>
      <c r="EW295" s="51"/>
      <c r="EX295" s="51"/>
      <c r="EY295" s="51"/>
      <c r="EZ295" s="51"/>
      <c r="FA295" s="51"/>
      <c r="FB295" s="51"/>
      <c r="FC295" s="51"/>
      <c r="FD295" s="51"/>
      <c r="FE295" s="51"/>
      <c r="FF295" s="51"/>
      <c r="FG295" s="51"/>
      <c r="FH295" s="51"/>
      <c r="FI295" s="51"/>
      <c r="FJ295" s="51"/>
      <c r="FK295" s="51"/>
      <c r="FL295" s="51"/>
      <c r="FM295" s="51"/>
      <c r="FN295" s="51"/>
      <c r="FO295" s="51"/>
      <c r="FP295" s="51"/>
    </row>
    <row r="296" spans="101:172" ht="12.75" customHeight="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c r="EK296" s="51"/>
      <c r="EL296" s="51"/>
      <c r="EM296" s="51"/>
      <c r="EN296" s="51"/>
      <c r="EO296" s="51"/>
      <c r="EP296" s="51"/>
      <c r="EQ296" s="51"/>
      <c r="ER296" s="51"/>
      <c r="ES296" s="51"/>
      <c r="ET296" s="51"/>
      <c r="EU296" s="51"/>
      <c r="EV296" s="51"/>
      <c r="EW296" s="51"/>
      <c r="EX296" s="51"/>
      <c r="EY296" s="51"/>
      <c r="EZ296" s="51"/>
      <c r="FA296" s="51"/>
      <c r="FB296" s="51"/>
      <c r="FC296" s="51"/>
      <c r="FD296" s="51"/>
      <c r="FE296" s="51"/>
      <c r="FF296" s="51"/>
      <c r="FG296" s="51"/>
      <c r="FH296" s="51"/>
      <c r="FI296" s="51"/>
      <c r="FJ296" s="51"/>
      <c r="FK296" s="51"/>
      <c r="FL296" s="51"/>
      <c r="FM296" s="51"/>
      <c r="FN296" s="51"/>
      <c r="FO296" s="51"/>
      <c r="FP296" s="51"/>
    </row>
    <row r="297" spans="101:172" ht="12.75" customHeight="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c r="EK297" s="51"/>
      <c r="EL297" s="51"/>
      <c r="EM297" s="51"/>
      <c r="EN297" s="51"/>
      <c r="EO297" s="51"/>
      <c r="EP297" s="51"/>
      <c r="EQ297" s="51"/>
      <c r="ER297" s="51"/>
      <c r="ES297" s="51"/>
      <c r="ET297" s="51"/>
      <c r="EU297" s="51"/>
      <c r="EV297" s="51"/>
      <c r="EW297" s="51"/>
      <c r="EX297" s="51"/>
      <c r="EY297" s="51"/>
      <c r="EZ297" s="51"/>
      <c r="FA297" s="51"/>
      <c r="FB297" s="51"/>
      <c r="FC297" s="51"/>
      <c r="FD297" s="51"/>
      <c r="FE297" s="51"/>
      <c r="FF297" s="51"/>
      <c r="FG297" s="51"/>
      <c r="FH297" s="51"/>
      <c r="FI297" s="51"/>
      <c r="FJ297" s="51"/>
      <c r="FK297" s="51"/>
      <c r="FL297" s="51"/>
      <c r="FM297" s="51"/>
      <c r="FN297" s="51"/>
      <c r="FO297" s="51"/>
      <c r="FP297" s="51"/>
    </row>
    <row r="298" spans="101:172" ht="12.75" customHeight="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c r="EK298" s="51"/>
      <c r="EL298" s="51"/>
      <c r="EM298" s="51"/>
      <c r="EN298" s="51"/>
      <c r="EO298" s="51"/>
      <c r="EP298" s="51"/>
      <c r="EQ298" s="51"/>
      <c r="ER298" s="51"/>
      <c r="ES298" s="51"/>
      <c r="ET298" s="51"/>
      <c r="EU298" s="51"/>
      <c r="EV298" s="51"/>
      <c r="EW298" s="51"/>
      <c r="EX298" s="51"/>
      <c r="EY298" s="51"/>
      <c r="EZ298" s="51"/>
      <c r="FA298" s="51"/>
      <c r="FB298" s="51"/>
      <c r="FC298" s="51"/>
      <c r="FD298" s="51"/>
      <c r="FE298" s="51"/>
      <c r="FF298" s="51"/>
      <c r="FG298" s="51"/>
      <c r="FH298" s="51"/>
      <c r="FI298" s="51"/>
      <c r="FJ298" s="51"/>
      <c r="FK298" s="51"/>
      <c r="FL298" s="51"/>
      <c r="FM298" s="51"/>
      <c r="FN298" s="51"/>
      <c r="FO298" s="51"/>
      <c r="FP298" s="51"/>
    </row>
    <row r="299" spans="101:172" ht="12.75" customHeight="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c r="EK299" s="51"/>
      <c r="EL299" s="51"/>
      <c r="EM299" s="51"/>
      <c r="EN299" s="51"/>
      <c r="EO299" s="51"/>
      <c r="EP299" s="51"/>
      <c r="EQ299" s="51"/>
      <c r="ER299" s="51"/>
      <c r="ES299" s="51"/>
      <c r="ET299" s="51"/>
      <c r="EU299" s="51"/>
      <c r="EV299" s="51"/>
      <c r="EW299" s="51"/>
      <c r="EX299" s="51"/>
      <c r="EY299" s="51"/>
      <c r="EZ299" s="51"/>
      <c r="FA299" s="51"/>
      <c r="FB299" s="51"/>
      <c r="FC299" s="51"/>
      <c r="FD299" s="51"/>
      <c r="FE299" s="51"/>
      <c r="FF299" s="51"/>
      <c r="FG299" s="51"/>
      <c r="FH299" s="51"/>
      <c r="FI299" s="51"/>
      <c r="FJ299" s="51"/>
      <c r="FK299" s="51"/>
      <c r="FL299" s="51"/>
      <c r="FM299" s="51"/>
      <c r="FN299" s="51"/>
      <c r="FO299" s="51"/>
      <c r="FP299" s="51"/>
    </row>
    <row r="300" spans="101:172" ht="12.75" customHeight="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c r="EK300" s="51"/>
      <c r="EL300" s="51"/>
      <c r="EM300" s="51"/>
      <c r="EN300" s="51"/>
      <c r="EO300" s="51"/>
      <c r="EP300" s="51"/>
      <c r="EQ300" s="51"/>
      <c r="ER300" s="51"/>
      <c r="ES300" s="51"/>
      <c r="ET300" s="51"/>
      <c r="EU300" s="51"/>
      <c r="EV300" s="51"/>
      <c r="EW300" s="51"/>
      <c r="EX300" s="51"/>
      <c r="EY300" s="51"/>
      <c r="EZ300" s="51"/>
      <c r="FA300" s="51"/>
      <c r="FB300" s="51"/>
      <c r="FC300" s="51"/>
      <c r="FD300" s="51"/>
      <c r="FE300" s="51"/>
      <c r="FF300" s="51"/>
      <c r="FG300" s="51"/>
      <c r="FH300" s="51"/>
      <c r="FI300" s="51"/>
      <c r="FJ300" s="51"/>
      <c r="FK300" s="51"/>
      <c r="FL300" s="51"/>
      <c r="FM300" s="51"/>
      <c r="FN300" s="51"/>
      <c r="FO300" s="51"/>
      <c r="FP300" s="51"/>
    </row>
    <row r="301" spans="101:172" ht="12.75" customHeight="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c r="EK301" s="51"/>
      <c r="EL301" s="51"/>
      <c r="EM301" s="51"/>
      <c r="EN301" s="51"/>
      <c r="EO301" s="51"/>
      <c r="EP301" s="51"/>
      <c r="EQ301" s="51"/>
      <c r="ER301" s="51"/>
      <c r="ES301" s="51"/>
      <c r="ET301" s="51"/>
      <c r="EU301" s="51"/>
      <c r="EV301" s="51"/>
      <c r="EW301" s="51"/>
      <c r="EX301" s="51"/>
      <c r="EY301" s="51"/>
      <c r="EZ301" s="51"/>
      <c r="FA301" s="51"/>
      <c r="FB301" s="51"/>
      <c r="FC301" s="51"/>
      <c r="FD301" s="51"/>
      <c r="FE301" s="51"/>
      <c r="FF301" s="51"/>
      <c r="FG301" s="51"/>
      <c r="FH301" s="51"/>
      <c r="FI301" s="51"/>
      <c r="FJ301" s="51"/>
      <c r="FK301" s="51"/>
      <c r="FL301" s="51"/>
      <c r="FM301" s="51"/>
      <c r="FN301" s="51"/>
      <c r="FO301" s="51"/>
      <c r="FP301" s="51"/>
    </row>
    <row r="302" spans="101:172" ht="12.75" customHeight="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c r="FN302" s="51"/>
      <c r="FO302" s="51"/>
      <c r="FP302" s="51"/>
    </row>
    <row r="303" spans="101:172" ht="12.75" customHeight="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c r="EK303" s="51"/>
      <c r="EL303" s="51"/>
      <c r="EM303" s="51"/>
      <c r="EN303" s="51"/>
      <c r="EO303" s="51"/>
      <c r="EP303" s="51"/>
      <c r="EQ303" s="51"/>
      <c r="ER303" s="51"/>
      <c r="ES303" s="51"/>
      <c r="ET303" s="51"/>
      <c r="EU303" s="51"/>
      <c r="EV303" s="51"/>
      <c r="EW303" s="51"/>
      <c r="EX303" s="51"/>
      <c r="EY303" s="51"/>
      <c r="EZ303" s="51"/>
      <c r="FA303" s="51"/>
      <c r="FB303" s="51"/>
      <c r="FC303" s="51"/>
      <c r="FD303" s="51"/>
      <c r="FE303" s="51"/>
      <c r="FF303" s="51"/>
      <c r="FG303" s="51"/>
      <c r="FH303" s="51"/>
      <c r="FI303" s="51"/>
      <c r="FJ303" s="51"/>
      <c r="FK303" s="51"/>
      <c r="FL303" s="51"/>
      <c r="FM303" s="51"/>
      <c r="FN303" s="51"/>
      <c r="FO303" s="51"/>
      <c r="FP303" s="51"/>
    </row>
    <row r="304" spans="101:172" ht="12.75" customHeight="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c r="EK304" s="51"/>
      <c r="EL304" s="51"/>
      <c r="EM304" s="51"/>
      <c r="EN304" s="51"/>
      <c r="EO304" s="51"/>
      <c r="EP304" s="51"/>
      <c r="EQ304" s="51"/>
      <c r="ER304" s="51"/>
      <c r="ES304" s="51"/>
      <c r="ET304" s="51"/>
      <c r="EU304" s="51"/>
      <c r="EV304" s="51"/>
      <c r="EW304" s="51"/>
      <c r="EX304" s="51"/>
      <c r="EY304" s="51"/>
      <c r="EZ304" s="51"/>
      <c r="FA304" s="51"/>
      <c r="FB304" s="51"/>
      <c r="FC304" s="51"/>
      <c r="FD304" s="51"/>
      <c r="FE304" s="51"/>
      <c r="FF304" s="51"/>
      <c r="FG304" s="51"/>
      <c r="FH304" s="51"/>
      <c r="FI304" s="51"/>
      <c r="FJ304" s="51"/>
      <c r="FK304" s="51"/>
      <c r="FL304" s="51"/>
      <c r="FM304" s="51"/>
      <c r="FN304" s="51"/>
      <c r="FO304" s="51"/>
      <c r="FP304" s="51"/>
    </row>
    <row r="305" spans="101:172" ht="12.75" customHeight="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c r="EK305" s="51"/>
      <c r="EL305" s="51"/>
      <c r="EM305" s="51"/>
      <c r="EN305" s="51"/>
      <c r="EO305" s="51"/>
      <c r="EP305" s="51"/>
      <c r="EQ305" s="51"/>
      <c r="ER305" s="51"/>
      <c r="ES305" s="51"/>
      <c r="ET305" s="51"/>
      <c r="EU305" s="51"/>
      <c r="EV305" s="51"/>
      <c r="EW305" s="51"/>
      <c r="EX305" s="51"/>
      <c r="EY305" s="51"/>
      <c r="EZ305" s="51"/>
      <c r="FA305" s="51"/>
      <c r="FB305" s="51"/>
      <c r="FC305" s="51"/>
      <c r="FD305" s="51"/>
      <c r="FE305" s="51"/>
      <c r="FF305" s="51"/>
      <c r="FG305" s="51"/>
      <c r="FH305" s="51"/>
      <c r="FI305" s="51"/>
      <c r="FJ305" s="51"/>
      <c r="FK305" s="51"/>
      <c r="FL305" s="51"/>
      <c r="FM305" s="51"/>
      <c r="FN305" s="51"/>
      <c r="FO305" s="51"/>
      <c r="FP305" s="51"/>
    </row>
    <row r="306" spans="101:172" ht="12.75" customHeight="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c r="EK306" s="51"/>
      <c r="EL306" s="51"/>
      <c r="EM306" s="51"/>
      <c r="EN306" s="51"/>
      <c r="EO306" s="51"/>
      <c r="EP306" s="51"/>
      <c r="EQ306" s="51"/>
      <c r="ER306" s="51"/>
      <c r="ES306" s="51"/>
      <c r="ET306" s="51"/>
      <c r="EU306" s="51"/>
      <c r="EV306" s="51"/>
      <c r="EW306" s="51"/>
      <c r="EX306" s="51"/>
      <c r="EY306" s="51"/>
      <c r="EZ306" s="51"/>
      <c r="FA306" s="51"/>
      <c r="FB306" s="51"/>
      <c r="FC306" s="51"/>
      <c r="FD306" s="51"/>
      <c r="FE306" s="51"/>
      <c r="FF306" s="51"/>
      <c r="FG306" s="51"/>
      <c r="FH306" s="51"/>
      <c r="FI306" s="51"/>
      <c r="FJ306" s="51"/>
      <c r="FK306" s="51"/>
      <c r="FL306" s="51"/>
      <c r="FM306" s="51"/>
      <c r="FN306" s="51"/>
      <c r="FO306" s="51"/>
      <c r="FP306" s="51"/>
    </row>
    <row r="307" spans="101:172" ht="12.75" customHeight="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c r="EK307" s="51"/>
      <c r="EL307" s="51"/>
      <c r="EM307" s="51"/>
      <c r="EN307" s="51"/>
      <c r="EO307" s="51"/>
      <c r="EP307" s="51"/>
      <c r="EQ307" s="51"/>
      <c r="ER307" s="51"/>
      <c r="ES307" s="51"/>
      <c r="ET307" s="51"/>
      <c r="EU307" s="51"/>
      <c r="EV307" s="51"/>
      <c r="EW307" s="51"/>
      <c r="EX307" s="51"/>
      <c r="EY307" s="51"/>
      <c r="EZ307" s="51"/>
      <c r="FA307" s="51"/>
      <c r="FB307" s="51"/>
      <c r="FC307" s="51"/>
      <c r="FD307" s="51"/>
      <c r="FE307" s="51"/>
      <c r="FF307" s="51"/>
      <c r="FG307" s="51"/>
      <c r="FH307" s="51"/>
      <c r="FI307" s="51"/>
      <c r="FJ307" s="51"/>
      <c r="FK307" s="51"/>
      <c r="FL307" s="51"/>
      <c r="FM307" s="51"/>
      <c r="FN307" s="51"/>
      <c r="FO307" s="51"/>
      <c r="FP307" s="51"/>
    </row>
    <row r="308" spans="101:172" ht="12.75" customHeight="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c r="EK308" s="51"/>
      <c r="EL308" s="51"/>
      <c r="EM308" s="51"/>
      <c r="EN308" s="51"/>
      <c r="EO308" s="51"/>
      <c r="EP308" s="51"/>
      <c r="EQ308" s="51"/>
      <c r="ER308" s="51"/>
      <c r="ES308" s="51"/>
      <c r="ET308" s="51"/>
      <c r="EU308" s="51"/>
      <c r="EV308" s="51"/>
      <c r="EW308" s="51"/>
      <c r="EX308" s="51"/>
      <c r="EY308" s="51"/>
      <c r="EZ308" s="51"/>
      <c r="FA308" s="51"/>
      <c r="FB308" s="51"/>
      <c r="FC308" s="51"/>
      <c r="FD308" s="51"/>
      <c r="FE308" s="51"/>
      <c r="FF308" s="51"/>
      <c r="FG308" s="51"/>
      <c r="FH308" s="51"/>
      <c r="FI308" s="51"/>
      <c r="FJ308" s="51"/>
      <c r="FK308" s="51"/>
      <c r="FL308" s="51"/>
      <c r="FM308" s="51"/>
      <c r="FN308" s="51"/>
      <c r="FO308" s="51"/>
      <c r="FP308" s="51"/>
    </row>
    <row r="309" spans="101:172" ht="12.75" customHeight="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c r="EK309" s="51"/>
      <c r="EL309" s="51"/>
      <c r="EM309" s="51"/>
      <c r="EN309" s="51"/>
      <c r="EO309" s="51"/>
      <c r="EP309" s="51"/>
      <c r="EQ309" s="51"/>
      <c r="ER309" s="51"/>
      <c r="ES309" s="51"/>
      <c r="ET309" s="51"/>
      <c r="EU309" s="51"/>
      <c r="EV309" s="51"/>
      <c r="EW309" s="51"/>
      <c r="EX309" s="51"/>
      <c r="EY309" s="51"/>
      <c r="EZ309" s="51"/>
      <c r="FA309" s="51"/>
      <c r="FB309" s="51"/>
      <c r="FC309" s="51"/>
      <c r="FD309" s="51"/>
      <c r="FE309" s="51"/>
      <c r="FF309" s="51"/>
      <c r="FG309" s="51"/>
      <c r="FH309" s="51"/>
      <c r="FI309" s="51"/>
      <c r="FJ309" s="51"/>
      <c r="FK309" s="51"/>
      <c r="FL309" s="51"/>
      <c r="FM309" s="51"/>
      <c r="FN309" s="51"/>
      <c r="FO309" s="51"/>
      <c r="FP309" s="51"/>
    </row>
    <row r="310" spans="101:172" ht="12.75" customHeight="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c r="EK310" s="51"/>
      <c r="EL310" s="51"/>
      <c r="EM310" s="51"/>
      <c r="EN310" s="51"/>
      <c r="EO310" s="51"/>
      <c r="EP310" s="51"/>
      <c r="EQ310" s="51"/>
      <c r="ER310" s="51"/>
      <c r="ES310" s="51"/>
      <c r="ET310" s="51"/>
      <c r="EU310" s="51"/>
      <c r="EV310" s="51"/>
      <c r="EW310" s="51"/>
      <c r="EX310" s="51"/>
      <c r="EY310" s="51"/>
      <c r="EZ310" s="51"/>
      <c r="FA310" s="51"/>
      <c r="FB310" s="51"/>
      <c r="FC310" s="51"/>
      <c r="FD310" s="51"/>
      <c r="FE310" s="51"/>
      <c r="FF310" s="51"/>
      <c r="FG310" s="51"/>
      <c r="FH310" s="51"/>
      <c r="FI310" s="51"/>
      <c r="FJ310" s="51"/>
      <c r="FK310" s="51"/>
      <c r="FL310" s="51"/>
      <c r="FM310" s="51"/>
      <c r="FN310" s="51"/>
      <c r="FO310" s="51"/>
      <c r="FP310" s="51"/>
    </row>
    <row r="311" spans="101:172" ht="12.75" customHeight="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c r="EK311" s="51"/>
      <c r="EL311" s="51"/>
      <c r="EM311" s="51"/>
      <c r="EN311" s="51"/>
      <c r="EO311" s="51"/>
      <c r="EP311" s="51"/>
      <c r="EQ311" s="51"/>
      <c r="ER311" s="51"/>
      <c r="ES311" s="51"/>
      <c r="ET311" s="51"/>
      <c r="EU311" s="51"/>
      <c r="EV311" s="51"/>
      <c r="EW311" s="51"/>
      <c r="EX311" s="51"/>
      <c r="EY311" s="51"/>
      <c r="EZ311" s="51"/>
      <c r="FA311" s="51"/>
      <c r="FB311" s="51"/>
      <c r="FC311" s="51"/>
      <c r="FD311" s="51"/>
      <c r="FE311" s="51"/>
      <c r="FF311" s="51"/>
      <c r="FG311" s="51"/>
      <c r="FH311" s="51"/>
      <c r="FI311" s="51"/>
      <c r="FJ311" s="51"/>
      <c r="FK311" s="51"/>
      <c r="FL311" s="51"/>
      <c r="FM311" s="51"/>
      <c r="FN311" s="51"/>
      <c r="FO311" s="51"/>
      <c r="FP311" s="51"/>
    </row>
    <row r="312" spans="101:172" ht="12.75" customHeight="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c r="EK312" s="51"/>
      <c r="EL312" s="51"/>
      <c r="EM312" s="51"/>
      <c r="EN312" s="51"/>
      <c r="EO312" s="51"/>
      <c r="EP312" s="51"/>
      <c r="EQ312" s="51"/>
      <c r="ER312" s="51"/>
      <c r="ES312" s="51"/>
      <c r="ET312" s="51"/>
      <c r="EU312" s="51"/>
      <c r="EV312" s="51"/>
      <c r="EW312" s="51"/>
      <c r="EX312" s="51"/>
      <c r="EY312" s="51"/>
      <c r="EZ312" s="51"/>
      <c r="FA312" s="51"/>
      <c r="FB312" s="51"/>
      <c r="FC312" s="51"/>
      <c r="FD312" s="51"/>
      <c r="FE312" s="51"/>
      <c r="FF312" s="51"/>
      <c r="FG312" s="51"/>
      <c r="FH312" s="51"/>
      <c r="FI312" s="51"/>
      <c r="FJ312" s="51"/>
      <c r="FK312" s="51"/>
      <c r="FL312" s="51"/>
      <c r="FM312" s="51"/>
      <c r="FN312" s="51"/>
      <c r="FO312" s="51"/>
      <c r="FP312" s="51"/>
    </row>
    <row r="313" spans="101:172" ht="12.75" customHeight="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c r="EK313" s="51"/>
      <c r="EL313" s="51"/>
      <c r="EM313" s="51"/>
      <c r="EN313" s="51"/>
      <c r="EO313" s="51"/>
      <c r="EP313" s="51"/>
      <c r="EQ313" s="51"/>
      <c r="ER313" s="51"/>
      <c r="ES313" s="51"/>
      <c r="ET313" s="51"/>
      <c r="EU313" s="51"/>
      <c r="EV313" s="51"/>
      <c r="EW313" s="51"/>
      <c r="EX313" s="51"/>
      <c r="EY313" s="51"/>
      <c r="EZ313" s="51"/>
      <c r="FA313" s="51"/>
      <c r="FB313" s="51"/>
      <c r="FC313" s="51"/>
      <c r="FD313" s="51"/>
      <c r="FE313" s="51"/>
      <c r="FF313" s="51"/>
      <c r="FG313" s="51"/>
      <c r="FH313" s="51"/>
      <c r="FI313" s="51"/>
      <c r="FJ313" s="51"/>
      <c r="FK313" s="51"/>
      <c r="FL313" s="51"/>
      <c r="FM313" s="51"/>
      <c r="FN313" s="51"/>
      <c r="FO313" s="51"/>
      <c r="FP313" s="51"/>
    </row>
    <row r="314" spans="101:172" ht="12.75" customHeight="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c r="EK314" s="51"/>
      <c r="EL314" s="51"/>
      <c r="EM314" s="51"/>
      <c r="EN314" s="51"/>
      <c r="EO314" s="51"/>
      <c r="EP314" s="51"/>
      <c r="EQ314" s="51"/>
      <c r="ER314" s="51"/>
      <c r="ES314" s="51"/>
      <c r="ET314" s="51"/>
      <c r="EU314" s="51"/>
      <c r="EV314" s="51"/>
      <c r="EW314" s="51"/>
      <c r="EX314" s="51"/>
      <c r="EY314" s="51"/>
      <c r="EZ314" s="51"/>
      <c r="FA314" s="51"/>
      <c r="FB314" s="51"/>
      <c r="FC314" s="51"/>
      <c r="FD314" s="51"/>
      <c r="FE314" s="51"/>
      <c r="FF314" s="51"/>
      <c r="FG314" s="51"/>
      <c r="FH314" s="51"/>
      <c r="FI314" s="51"/>
      <c r="FJ314" s="51"/>
      <c r="FK314" s="51"/>
      <c r="FL314" s="51"/>
      <c r="FM314" s="51"/>
      <c r="FN314" s="51"/>
      <c r="FO314" s="51"/>
      <c r="FP314" s="51"/>
    </row>
    <row r="315" spans="101:172" ht="12.75" customHeight="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c r="EK315" s="51"/>
      <c r="EL315" s="51"/>
      <c r="EM315" s="51"/>
      <c r="EN315" s="51"/>
      <c r="EO315" s="51"/>
      <c r="EP315" s="51"/>
      <c r="EQ315" s="51"/>
      <c r="ER315" s="51"/>
      <c r="ES315" s="51"/>
      <c r="ET315" s="51"/>
      <c r="EU315" s="51"/>
      <c r="EV315" s="51"/>
      <c r="EW315" s="51"/>
      <c r="EX315" s="51"/>
      <c r="EY315" s="51"/>
      <c r="EZ315" s="51"/>
      <c r="FA315" s="51"/>
      <c r="FB315" s="51"/>
      <c r="FC315" s="51"/>
      <c r="FD315" s="51"/>
      <c r="FE315" s="51"/>
      <c r="FF315" s="51"/>
      <c r="FG315" s="51"/>
      <c r="FH315" s="51"/>
      <c r="FI315" s="51"/>
      <c r="FJ315" s="51"/>
      <c r="FK315" s="51"/>
      <c r="FL315" s="51"/>
      <c r="FM315" s="51"/>
      <c r="FN315" s="51"/>
      <c r="FO315" s="51"/>
      <c r="FP315" s="51"/>
    </row>
    <row r="316" spans="101:172" ht="12.75" customHeight="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c r="EK316" s="51"/>
      <c r="EL316" s="51"/>
      <c r="EM316" s="51"/>
      <c r="EN316" s="51"/>
      <c r="EO316" s="51"/>
      <c r="EP316" s="51"/>
      <c r="EQ316" s="51"/>
      <c r="ER316" s="51"/>
      <c r="ES316" s="51"/>
      <c r="ET316" s="51"/>
      <c r="EU316" s="51"/>
      <c r="EV316" s="51"/>
      <c r="EW316" s="51"/>
      <c r="EX316" s="51"/>
      <c r="EY316" s="51"/>
      <c r="EZ316" s="51"/>
      <c r="FA316" s="51"/>
      <c r="FB316" s="51"/>
      <c r="FC316" s="51"/>
      <c r="FD316" s="51"/>
      <c r="FE316" s="51"/>
      <c r="FF316" s="51"/>
      <c r="FG316" s="51"/>
      <c r="FH316" s="51"/>
      <c r="FI316" s="51"/>
      <c r="FJ316" s="51"/>
      <c r="FK316" s="51"/>
      <c r="FL316" s="51"/>
      <c r="FM316" s="51"/>
      <c r="FN316" s="51"/>
      <c r="FO316" s="51"/>
      <c r="FP316" s="51"/>
    </row>
    <row r="317" spans="101:172" ht="12.75" customHeight="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c r="EK317" s="51"/>
      <c r="EL317" s="51"/>
      <c r="EM317" s="51"/>
      <c r="EN317" s="51"/>
      <c r="EO317" s="51"/>
      <c r="EP317" s="51"/>
      <c r="EQ317" s="51"/>
      <c r="ER317" s="51"/>
      <c r="ES317" s="51"/>
      <c r="ET317" s="51"/>
      <c r="EU317" s="51"/>
      <c r="EV317" s="51"/>
      <c r="EW317" s="51"/>
      <c r="EX317" s="51"/>
      <c r="EY317" s="51"/>
      <c r="EZ317" s="51"/>
      <c r="FA317" s="51"/>
      <c r="FB317" s="51"/>
      <c r="FC317" s="51"/>
      <c r="FD317" s="51"/>
      <c r="FE317" s="51"/>
      <c r="FF317" s="51"/>
      <c r="FG317" s="51"/>
      <c r="FH317" s="51"/>
      <c r="FI317" s="51"/>
      <c r="FJ317" s="51"/>
      <c r="FK317" s="51"/>
      <c r="FL317" s="51"/>
      <c r="FM317" s="51"/>
      <c r="FN317" s="51"/>
      <c r="FO317" s="51"/>
      <c r="FP317" s="51"/>
    </row>
    <row r="318" spans="101:172" ht="12.75" customHeight="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c r="EK318" s="51"/>
      <c r="EL318" s="51"/>
      <c r="EM318" s="51"/>
      <c r="EN318" s="51"/>
      <c r="EO318" s="51"/>
      <c r="EP318" s="51"/>
      <c r="EQ318" s="51"/>
      <c r="ER318" s="51"/>
      <c r="ES318" s="51"/>
      <c r="ET318" s="51"/>
      <c r="EU318" s="51"/>
      <c r="EV318" s="51"/>
      <c r="EW318" s="51"/>
      <c r="EX318" s="51"/>
      <c r="EY318" s="51"/>
      <c r="EZ318" s="51"/>
      <c r="FA318" s="51"/>
      <c r="FB318" s="51"/>
      <c r="FC318" s="51"/>
      <c r="FD318" s="51"/>
      <c r="FE318" s="51"/>
      <c r="FF318" s="51"/>
      <c r="FG318" s="51"/>
      <c r="FH318" s="51"/>
      <c r="FI318" s="51"/>
      <c r="FJ318" s="51"/>
      <c r="FK318" s="51"/>
      <c r="FL318" s="51"/>
      <c r="FM318" s="51"/>
      <c r="FN318" s="51"/>
      <c r="FO318" s="51"/>
      <c r="FP318" s="51"/>
    </row>
    <row r="319" spans="101:172" ht="12.75" customHeight="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c r="FN319" s="51"/>
      <c r="FO319" s="51"/>
      <c r="FP319" s="51"/>
    </row>
    <row r="320" spans="101:172" ht="12.75" customHeight="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c r="EK320" s="51"/>
      <c r="EL320" s="51"/>
      <c r="EM320" s="51"/>
      <c r="EN320" s="51"/>
      <c r="EO320" s="51"/>
      <c r="EP320" s="51"/>
      <c r="EQ320" s="51"/>
      <c r="ER320" s="51"/>
      <c r="ES320" s="51"/>
      <c r="ET320" s="51"/>
      <c r="EU320" s="51"/>
      <c r="EV320" s="51"/>
      <c r="EW320" s="51"/>
      <c r="EX320" s="51"/>
      <c r="EY320" s="51"/>
      <c r="EZ320" s="51"/>
      <c r="FA320" s="51"/>
      <c r="FB320" s="51"/>
      <c r="FC320" s="51"/>
      <c r="FD320" s="51"/>
      <c r="FE320" s="51"/>
      <c r="FF320" s="51"/>
      <c r="FG320" s="51"/>
      <c r="FH320" s="51"/>
      <c r="FI320" s="51"/>
      <c r="FJ320" s="51"/>
      <c r="FK320" s="51"/>
      <c r="FL320" s="51"/>
      <c r="FM320" s="51"/>
      <c r="FN320" s="51"/>
      <c r="FO320" s="51"/>
      <c r="FP320" s="51"/>
    </row>
    <row r="321" spans="101:172" ht="12.75" customHeight="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c r="EK321" s="51"/>
      <c r="EL321" s="51"/>
      <c r="EM321" s="51"/>
      <c r="EN321" s="51"/>
      <c r="EO321" s="51"/>
      <c r="EP321" s="51"/>
      <c r="EQ321" s="51"/>
      <c r="ER321" s="51"/>
      <c r="ES321" s="51"/>
      <c r="ET321" s="51"/>
      <c r="EU321" s="51"/>
      <c r="EV321" s="51"/>
      <c r="EW321" s="51"/>
      <c r="EX321" s="51"/>
      <c r="EY321" s="51"/>
      <c r="EZ321" s="51"/>
      <c r="FA321" s="51"/>
      <c r="FB321" s="51"/>
      <c r="FC321" s="51"/>
      <c r="FD321" s="51"/>
      <c r="FE321" s="51"/>
      <c r="FF321" s="51"/>
      <c r="FG321" s="51"/>
      <c r="FH321" s="51"/>
      <c r="FI321" s="51"/>
      <c r="FJ321" s="51"/>
      <c r="FK321" s="51"/>
      <c r="FL321" s="51"/>
      <c r="FM321" s="51"/>
      <c r="FN321" s="51"/>
      <c r="FO321" s="51"/>
      <c r="FP321" s="51"/>
    </row>
    <row r="322" spans="101:172" ht="12.75" customHeight="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c r="EK322" s="51"/>
      <c r="EL322" s="51"/>
      <c r="EM322" s="51"/>
      <c r="EN322" s="51"/>
      <c r="EO322" s="51"/>
      <c r="EP322" s="51"/>
      <c r="EQ322" s="51"/>
      <c r="ER322" s="51"/>
      <c r="ES322" s="51"/>
      <c r="ET322" s="51"/>
      <c r="EU322" s="51"/>
      <c r="EV322" s="51"/>
      <c r="EW322" s="51"/>
      <c r="EX322" s="51"/>
      <c r="EY322" s="51"/>
      <c r="EZ322" s="51"/>
      <c r="FA322" s="51"/>
      <c r="FB322" s="51"/>
      <c r="FC322" s="51"/>
      <c r="FD322" s="51"/>
      <c r="FE322" s="51"/>
      <c r="FF322" s="51"/>
      <c r="FG322" s="51"/>
      <c r="FH322" s="51"/>
      <c r="FI322" s="51"/>
      <c r="FJ322" s="51"/>
      <c r="FK322" s="51"/>
      <c r="FL322" s="51"/>
      <c r="FM322" s="51"/>
      <c r="FN322" s="51"/>
      <c r="FO322" s="51"/>
      <c r="FP322" s="51"/>
    </row>
    <row r="323" spans="101:172" ht="12.75" customHeight="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c r="EK323" s="51"/>
      <c r="EL323" s="51"/>
      <c r="EM323" s="51"/>
      <c r="EN323" s="51"/>
      <c r="EO323" s="51"/>
      <c r="EP323" s="51"/>
      <c r="EQ323" s="51"/>
      <c r="ER323" s="51"/>
      <c r="ES323" s="51"/>
      <c r="ET323" s="51"/>
      <c r="EU323" s="51"/>
      <c r="EV323" s="51"/>
      <c r="EW323" s="51"/>
      <c r="EX323" s="51"/>
      <c r="EY323" s="51"/>
      <c r="EZ323" s="51"/>
      <c r="FA323" s="51"/>
      <c r="FB323" s="51"/>
      <c r="FC323" s="51"/>
      <c r="FD323" s="51"/>
      <c r="FE323" s="51"/>
      <c r="FF323" s="51"/>
      <c r="FG323" s="51"/>
      <c r="FH323" s="51"/>
      <c r="FI323" s="51"/>
      <c r="FJ323" s="51"/>
      <c r="FK323" s="51"/>
      <c r="FL323" s="51"/>
      <c r="FM323" s="51"/>
      <c r="FN323" s="51"/>
      <c r="FO323" s="51"/>
      <c r="FP323" s="51"/>
    </row>
    <row r="324" spans="101:172" ht="12.75" customHeight="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c r="EK324" s="51"/>
      <c r="EL324" s="51"/>
      <c r="EM324" s="51"/>
      <c r="EN324" s="51"/>
      <c r="EO324" s="51"/>
      <c r="EP324" s="51"/>
      <c r="EQ324" s="51"/>
      <c r="ER324" s="51"/>
      <c r="ES324" s="51"/>
      <c r="ET324" s="51"/>
      <c r="EU324" s="51"/>
      <c r="EV324" s="51"/>
      <c r="EW324" s="51"/>
      <c r="EX324" s="51"/>
      <c r="EY324" s="51"/>
      <c r="EZ324" s="51"/>
      <c r="FA324" s="51"/>
      <c r="FB324" s="51"/>
      <c r="FC324" s="51"/>
      <c r="FD324" s="51"/>
      <c r="FE324" s="51"/>
      <c r="FF324" s="51"/>
      <c r="FG324" s="51"/>
      <c r="FH324" s="51"/>
      <c r="FI324" s="51"/>
      <c r="FJ324" s="51"/>
      <c r="FK324" s="51"/>
      <c r="FL324" s="51"/>
      <c r="FM324" s="51"/>
      <c r="FN324" s="51"/>
      <c r="FO324" s="51"/>
      <c r="FP324" s="51"/>
    </row>
    <row r="325" spans="101:172" ht="12.75" customHeight="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c r="EK325" s="51"/>
      <c r="EL325" s="51"/>
      <c r="EM325" s="51"/>
      <c r="EN325" s="51"/>
      <c r="EO325" s="51"/>
      <c r="EP325" s="51"/>
      <c r="EQ325" s="51"/>
      <c r="ER325" s="51"/>
      <c r="ES325" s="51"/>
      <c r="ET325" s="51"/>
      <c r="EU325" s="51"/>
      <c r="EV325" s="51"/>
      <c r="EW325" s="51"/>
      <c r="EX325" s="51"/>
      <c r="EY325" s="51"/>
      <c r="EZ325" s="51"/>
      <c r="FA325" s="51"/>
      <c r="FB325" s="51"/>
      <c r="FC325" s="51"/>
      <c r="FD325" s="51"/>
      <c r="FE325" s="51"/>
      <c r="FF325" s="51"/>
      <c r="FG325" s="51"/>
      <c r="FH325" s="51"/>
      <c r="FI325" s="51"/>
      <c r="FJ325" s="51"/>
      <c r="FK325" s="51"/>
      <c r="FL325" s="51"/>
      <c r="FM325" s="51"/>
      <c r="FN325" s="51"/>
      <c r="FO325" s="51"/>
      <c r="FP325" s="51"/>
    </row>
    <row r="326" spans="101:172" ht="12.75" customHeight="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c r="EK326" s="51"/>
      <c r="EL326" s="51"/>
      <c r="EM326" s="51"/>
      <c r="EN326" s="51"/>
      <c r="EO326" s="51"/>
      <c r="EP326" s="51"/>
      <c r="EQ326" s="51"/>
      <c r="ER326" s="51"/>
      <c r="ES326" s="51"/>
      <c r="ET326" s="51"/>
      <c r="EU326" s="51"/>
      <c r="EV326" s="51"/>
      <c r="EW326" s="51"/>
      <c r="EX326" s="51"/>
      <c r="EY326" s="51"/>
      <c r="EZ326" s="51"/>
      <c r="FA326" s="51"/>
      <c r="FB326" s="51"/>
      <c r="FC326" s="51"/>
      <c r="FD326" s="51"/>
      <c r="FE326" s="51"/>
      <c r="FF326" s="51"/>
      <c r="FG326" s="51"/>
      <c r="FH326" s="51"/>
      <c r="FI326" s="51"/>
      <c r="FJ326" s="51"/>
      <c r="FK326" s="51"/>
      <c r="FL326" s="51"/>
      <c r="FM326" s="51"/>
      <c r="FN326" s="51"/>
      <c r="FO326" s="51"/>
      <c r="FP326" s="51"/>
    </row>
    <row r="327" spans="101:172" ht="12.75" customHeight="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c r="EK327" s="51"/>
      <c r="EL327" s="51"/>
      <c r="EM327" s="51"/>
      <c r="EN327" s="51"/>
      <c r="EO327" s="51"/>
      <c r="EP327" s="51"/>
      <c r="EQ327" s="51"/>
      <c r="ER327" s="51"/>
      <c r="ES327" s="51"/>
      <c r="ET327" s="51"/>
      <c r="EU327" s="51"/>
      <c r="EV327" s="51"/>
      <c r="EW327" s="51"/>
      <c r="EX327" s="51"/>
      <c r="EY327" s="51"/>
      <c r="EZ327" s="51"/>
      <c r="FA327" s="51"/>
      <c r="FB327" s="51"/>
      <c r="FC327" s="51"/>
      <c r="FD327" s="51"/>
      <c r="FE327" s="51"/>
      <c r="FF327" s="51"/>
      <c r="FG327" s="51"/>
      <c r="FH327" s="51"/>
      <c r="FI327" s="51"/>
      <c r="FJ327" s="51"/>
      <c r="FK327" s="51"/>
      <c r="FL327" s="51"/>
      <c r="FM327" s="51"/>
      <c r="FN327" s="51"/>
      <c r="FO327" s="51"/>
      <c r="FP327" s="51"/>
    </row>
    <row r="328" spans="101:172" ht="12.75" customHeight="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c r="EK328" s="51"/>
      <c r="EL328" s="51"/>
      <c r="EM328" s="51"/>
      <c r="EN328" s="51"/>
      <c r="EO328" s="51"/>
      <c r="EP328" s="51"/>
      <c r="EQ328" s="51"/>
      <c r="ER328" s="51"/>
      <c r="ES328" s="51"/>
      <c r="ET328" s="51"/>
      <c r="EU328" s="51"/>
      <c r="EV328" s="51"/>
      <c r="EW328" s="51"/>
      <c r="EX328" s="51"/>
      <c r="EY328" s="51"/>
      <c r="EZ328" s="51"/>
      <c r="FA328" s="51"/>
      <c r="FB328" s="51"/>
      <c r="FC328" s="51"/>
      <c r="FD328" s="51"/>
      <c r="FE328" s="51"/>
      <c r="FF328" s="51"/>
      <c r="FG328" s="51"/>
      <c r="FH328" s="51"/>
      <c r="FI328" s="51"/>
      <c r="FJ328" s="51"/>
      <c r="FK328" s="51"/>
      <c r="FL328" s="51"/>
      <c r="FM328" s="51"/>
      <c r="FN328" s="51"/>
      <c r="FO328" s="51"/>
      <c r="FP328" s="51"/>
    </row>
    <row r="329" spans="101:172" ht="12.75" customHeight="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c r="EK329" s="51"/>
      <c r="EL329" s="51"/>
      <c r="EM329" s="51"/>
      <c r="EN329" s="51"/>
      <c r="EO329" s="51"/>
      <c r="EP329" s="51"/>
      <c r="EQ329" s="51"/>
      <c r="ER329" s="51"/>
      <c r="ES329" s="51"/>
      <c r="ET329" s="51"/>
      <c r="EU329" s="51"/>
      <c r="EV329" s="51"/>
      <c r="EW329" s="51"/>
      <c r="EX329" s="51"/>
      <c r="EY329" s="51"/>
      <c r="EZ329" s="51"/>
      <c r="FA329" s="51"/>
      <c r="FB329" s="51"/>
      <c r="FC329" s="51"/>
      <c r="FD329" s="51"/>
      <c r="FE329" s="51"/>
      <c r="FF329" s="51"/>
      <c r="FG329" s="51"/>
      <c r="FH329" s="51"/>
      <c r="FI329" s="51"/>
      <c r="FJ329" s="51"/>
      <c r="FK329" s="51"/>
      <c r="FL329" s="51"/>
      <c r="FM329" s="51"/>
      <c r="FN329" s="51"/>
      <c r="FO329" s="51"/>
      <c r="FP329" s="51"/>
    </row>
    <row r="330" spans="101:172" ht="12.75" customHeight="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c r="EK330" s="51"/>
      <c r="EL330" s="51"/>
      <c r="EM330" s="51"/>
      <c r="EN330" s="51"/>
      <c r="EO330" s="51"/>
      <c r="EP330" s="51"/>
      <c r="EQ330" s="51"/>
      <c r="ER330" s="51"/>
      <c r="ES330" s="51"/>
      <c r="ET330" s="51"/>
      <c r="EU330" s="51"/>
      <c r="EV330" s="51"/>
      <c r="EW330" s="51"/>
      <c r="EX330" s="51"/>
      <c r="EY330" s="51"/>
      <c r="EZ330" s="51"/>
      <c r="FA330" s="51"/>
      <c r="FB330" s="51"/>
      <c r="FC330" s="51"/>
      <c r="FD330" s="51"/>
      <c r="FE330" s="51"/>
      <c r="FF330" s="51"/>
      <c r="FG330" s="51"/>
      <c r="FH330" s="51"/>
      <c r="FI330" s="51"/>
      <c r="FJ330" s="51"/>
      <c r="FK330" s="51"/>
      <c r="FL330" s="51"/>
      <c r="FM330" s="51"/>
      <c r="FN330" s="51"/>
      <c r="FO330" s="51"/>
      <c r="FP330" s="51"/>
    </row>
    <row r="331" spans="101:172" ht="12.75" customHeight="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c r="EK331" s="51"/>
      <c r="EL331" s="51"/>
      <c r="EM331" s="51"/>
      <c r="EN331" s="51"/>
      <c r="EO331" s="51"/>
      <c r="EP331" s="51"/>
      <c r="EQ331" s="51"/>
      <c r="ER331" s="51"/>
      <c r="ES331" s="51"/>
      <c r="ET331" s="51"/>
      <c r="EU331" s="51"/>
      <c r="EV331" s="51"/>
      <c r="EW331" s="51"/>
      <c r="EX331" s="51"/>
      <c r="EY331" s="51"/>
      <c r="EZ331" s="51"/>
      <c r="FA331" s="51"/>
      <c r="FB331" s="51"/>
      <c r="FC331" s="51"/>
      <c r="FD331" s="51"/>
      <c r="FE331" s="51"/>
      <c r="FF331" s="51"/>
      <c r="FG331" s="51"/>
      <c r="FH331" s="51"/>
      <c r="FI331" s="51"/>
      <c r="FJ331" s="51"/>
      <c r="FK331" s="51"/>
      <c r="FL331" s="51"/>
      <c r="FM331" s="51"/>
      <c r="FN331" s="51"/>
      <c r="FO331" s="51"/>
      <c r="FP331" s="51"/>
    </row>
    <row r="332" spans="101:172" ht="12.75" customHeight="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c r="EK332" s="51"/>
      <c r="EL332" s="51"/>
      <c r="EM332" s="51"/>
      <c r="EN332" s="51"/>
      <c r="EO332" s="51"/>
      <c r="EP332" s="51"/>
      <c r="EQ332" s="51"/>
      <c r="ER332" s="51"/>
      <c r="ES332" s="51"/>
      <c r="ET332" s="51"/>
      <c r="EU332" s="51"/>
      <c r="EV332" s="51"/>
      <c r="EW332" s="51"/>
      <c r="EX332" s="51"/>
      <c r="EY332" s="51"/>
      <c r="EZ332" s="51"/>
      <c r="FA332" s="51"/>
      <c r="FB332" s="51"/>
      <c r="FC332" s="51"/>
      <c r="FD332" s="51"/>
      <c r="FE332" s="51"/>
      <c r="FF332" s="51"/>
      <c r="FG332" s="51"/>
      <c r="FH332" s="51"/>
      <c r="FI332" s="51"/>
      <c r="FJ332" s="51"/>
      <c r="FK332" s="51"/>
      <c r="FL332" s="51"/>
      <c r="FM332" s="51"/>
      <c r="FN332" s="51"/>
      <c r="FO332" s="51"/>
      <c r="FP332" s="51"/>
    </row>
    <row r="333" spans="101:172" ht="12.75" customHeight="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c r="EK333" s="51"/>
      <c r="EL333" s="51"/>
      <c r="EM333" s="51"/>
      <c r="EN333" s="51"/>
      <c r="EO333" s="51"/>
      <c r="EP333" s="51"/>
      <c r="EQ333" s="51"/>
      <c r="ER333" s="51"/>
      <c r="ES333" s="51"/>
      <c r="ET333" s="51"/>
      <c r="EU333" s="51"/>
      <c r="EV333" s="51"/>
      <c r="EW333" s="51"/>
      <c r="EX333" s="51"/>
      <c r="EY333" s="51"/>
      <c r="EZ333" s="51"/>
      <c r="FA333" s="51"/>
      <c r="FB333" s="51"/>
      <c r="FC333" s="51"/>
      <c r="FD333" s="51"/>
      <c r="FE333" s="51"/>
      <c r="FF333" s="51"/>
      <c r="FG333" s="51"/>
      <c r="FH333" s="51"/>
      <c r="FI333" s="51"/>
      <c r="FJ333" s="51"/>
      <c r="FK333" s="51"/>
      <c r="FL333" s="51"/>
      <c r="FM333" s="51"/>
      <c r="FN333" s="51"/>
      <c r="FO333" s="51"/>
      <c r="FP333" s="51"/>
    </row>
    <row r="334" spans="101:172" ht="12.75" customHeight="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c r="EK334" s="51"/>
      <c r="EL334" s="51"/>
      <c r="EM334" s="51"/>
      <c r="EN334" s="51"/>
      <c r="EO334" s="51"/>
      <c r="EP334" s="51"/>
      <c r="EQ334" s="51"/>
      <c r="ER334" s="51"/>
      <c r="ES334" s="51"/>
      <c r="ET334" s="51"/>
      <c r="EU334" s="51"/>
      <c r="EV334" s="51"/>
      <c r="EW334" s="51"/>
      <c r="EX334" s="51"/>
      <c r="EY334" s="51"/>
      <c r="EZ334" s="51"/>
      <c r="FA334" s="51"/>
      <c r="FB334" s="51"/>
      <c r="FC334" s="51"/>
      <c r="FD334" s="51"/>
      <c r="FE334" s="51"/>
      <c r="FF334" s="51"/>
      <c r="FG334" s="51"/>
      <c r="FH334" s="51"/>
      <c r="FI334" s="51"/>
      <c r="FJ334" s="51"/>
      <c r="FK334" s="51"/>
      <c r="FL334" s="51"/>
      <c r="FM334" s="51"/>
      <c r="FN334" s="51"/>
      <c r="FO334" s="51"/>
      <c r="FP334" s="51"/>
    </row>
    <row r="335" spans="101:172" ht="12.75" customHeight="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c r="EK335" s="51"/>
      <c r="EL335" s="51"/>
      <c r="EM335" s="51"/>
      <c r="EN335" s="51"/>
      <c r="EO335" s="51"/>
      <c r="EP335" s="51"/>
      <c r="EQ335" s="51"/>
      <c r="ER335" s="51"/>
      <c r="ES335" s="51"/>
      <c r="ET335" s="51"/>
      <c r="EU335" s="51"/>
      <c r="EV335" s="51"/>
      <c r="EW335" s="51"/>
      <c r="EX335" s="51"/>
      <c r="EY335" s="51"/>
      <c r="EZ335" s="51"/>
      <c r="FA335" s="51"/>
      <c r="FB335" s="51"/>
      <c r="FC335" s="51"/>
      <c r="FD335" s="51"/>
      <c r="FE335" s="51"/>
      <c r="FF335" s="51"/>
      <c r="FG335" s="51"/>
      <c r="FH335" s="51"/>
      <c r="FI335" s="51"/>
      <c r="FJ335" s="51"/>
      <c r="FK335" s="51"/>
      <c r="FL335" s="51"/>
      <c r="FM335" s="51"/>
      <c r="FN335" s="51"/>
      <c r="FO335" s="51"/>
      <c r="FP335" s="51"/>
    </row>
    <row r="336" spans="101:172" ht="12.75" customHeight="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c r="FN336" s="51"/>
      <c r="FO336" s="51"/>
      <c r="FP336" s="51"/>
    </row>
    <row r="337" spans="101:172" ht="12.75" customHeight="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c r="EK337" s="51"/>
      <c r="EL337" s="51"/>
      <c r="EM337" s="51"/>
      <c r="EN337" s="51"/>
      <c r="EO337" s="51"/>
      <c r="EP337" s="51"/>
      <c r="EQ337" s="51"/>
      <c r="ER337" s="51"/>
      <c r="ES337" s="51"/>
      <c r="ET337" s="51"/>
      <c r="EU337" s="51"/>
      <c r="EV337" s="51"/>
      <c r="EW337" s="51"/>
      <c r="EX337" s="51"/>
      <c r="EY337" s="51"/>
      <c r="EZ337" s="51"/>
      <c r="FA337" s="51"/>
      <c r="FB337" s="51"/>
      <c r="FC337" s="51"/>
      <c r="FD337" s="51"/>
      <c r="FE337" s="51"/>
      <c r="FF337" s="51"/>
      <c r="FG337" s="51"/>
      <c r="FH337" s="51"/>
      <c r="FI337" s="51"/>
      <c r="FJ337" s="51"/>
      <c r="FK337" s="51"/>
      <c r="FL337" s="51"/>
      <c r="FM337" s="51"/>
      <c r="FN337" s="51"/>
      <c r="FO337" s="51"/>
      <c r="FP337" s="51"/>
    </row>
    <row r="338" spans="101:172" ht="12.75" customHeight="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c r="EK338" s="51"/>
      <c r="EL338" s="51"/>
      <c r="EM338" s="51"/>
      <c r="EN338" s="51"/>
      <c r="EO338" s="51"/>
      <c r="EP338" s="51"/>
      <c r="EQ338" s="51"/>
      <c r="ER338" s="51"/>
      <c r="ES338" s="51"/>
      <c r="ET338" s="51"/>
      <c r="EU338" s="51"/>
      <c r="EV338" s="51"/>
      <c r="EW338" s="51"/>
      <c r="EX338" s="51"/>
      <c r="EY338" s="51"/>
      <c r="EZ338" s="51"/>
      <c r="FA338" s="51"/>
      <c r="FB338" s="51"/>
      <c r="FC338" s="51"/>
      <c r="FD338" s="51"/>
      <c r="FE338" s="51"/>
      <c r="FF338" s="51"/>
      <c r="FG338" s="51"/>
      <c r="FH338" s="51"/>
      <c r="FI338" s="51"/>
      <c r="FJ338" s="51"/>
      <c r="FK338" s="51"/>
      <c r="FL338" s="51"/>
      <c r="FM338" s="51"/>
      <c r="FN338" s="51"/>
      <c r="FO338" s="51"/>
      <c r="FP338" s="51"/>
    </row>
    <row r="339" spans="101:172" ht="12.75" customHeight="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c r="EK339" s="51"/>
      <c r="EL339" s="51"/>
      <c r="EM339" s="51"/>
      <c r="EN339" s="51"/>
      <c r="EO339" s="51"/>
      <c r="EP339" s="51"/>
      <c r="EQ339" s="51"/>
      <c r="ER339" s="51"/>
      <c r="ES339" s="51"/>
      <c r="ET339" s="51"/>
      <c r="EU339" s="51"/>
      <c r="EV339" s="51"/>
      <c r="EW339" s="51"/>
      <c r="EX339" s="51"/>
      <c r="EY339" s="51"/>
      <c r="EZ339" s="51"/>
      <c r="FA339" s="51"/>
      <c r="FB339" s="51"/>
      <c r="FC339" s="51"/>
      <c r="FD339" s="51"/>
      <c r="FE339" s="51"/>
      <c r="FF339" s="51"/>
      <c r="FG339" s="51"/>
      <c r="FH339" s="51"/>
      <c r="FI339" s="51"/>
      <c r="FJ339" s="51"/>
      <c r="FK339" s="51"/>
      <c r="FL339" s="51"/>
      <c r="FM339" s="51"/>
      <c r="FN339" s="51"/>
      <c r="FO339" s="51"/>
      <c r="FP339" s="51"/>
    </row>
    <row r="340" spans="101:172" ht="12.75" customHeight="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c r="EK340" s="51"/>
      <c r="EL340" s="51"/>
      <c r="EM340" s="51"/>
      <c r="EN340" s="51"/>
      <c r="EO340" s="51"/>
      <c r="EP340" s="51"/>
      <c r="EQ340" s="51"/>
      <c r="ER340" s="51"/>
      <c r="ES340" s="51"/>
      <c r="ET340" s="51"/>
      <c r="EU340" s="51"/>
      <c r="EV340" s="51"/>
      <c r="EW340" s="51"/>
      <c r="EX340" s="51"/>
      <c r="EY340" s="51"/>
      <c r="EZ340" s="51"/>
      <c r="FA340" s="51"/>
      <c r="FB340" s="51"/>
      <c r="FC340" s="51"/>
      <c r="FD340" s="51"/>
      <c r="FE340" s="51"/>
      <c r="FF340" s="51"/>
      <c r="FG340" s="51"/>
      <c r="FH340" s="51"/>
      <c r="FI340" s="51"/>
      <c r="FJ340" s="51"/>
      <c r="FK340" s="51"/>
      <c r="FL340" s="51"/>
      <c r="FM340" s="51"/>
      <c r="FN340" s="51"/>
      <c r="FO340" s="51"/>
      <c r="FP340" s="51"/>
    </row>
    <row r="341" spans="101:172" ht="12.75" customHeight="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c r="EK341" s="51"/>
      <c r="EL341" s="51"/>
      <c r="EM341" s="51"/>
      <c r="EN341" s="51"/>
      <c r="EO341" s="51"/>
      <c r="EP341" s="51"/>
      <c r="EQ341" s="51"/>
      <c r="ER341" s="51"/>
      <c r="ES341" s="51"/>
      <c r="ET341" s="51"/>
      <c r="EU341" s="51"/>
      <c r="EV341" s="51"/>
      <c r="EW341" s="51"/>
      <c r="EX341" s="51"/>
      <c r="EY341" s="51"/>
      <c r="EZ341" s="51"/>
      <c r="FA341" s="51"/>
      <c r="FB341" s="51"/>
      <c r="FC341" s="51"/>
      <c r="FD341" s="51"/>
      <c r="FE341" s="51"/>
      <c r="FF341" s="51"/>
      <c r="FG341" s="51"/>
      <c r="FH341" s="51"/>
      <c r="FI341" s="51"/>
      <c r="FJ341" s="51"/>
      <c r="FK341" s="51"/>
      <c r="FL341" s="51"/>
      <c r="FM341" s="51"/>
      <c r="FN341" s="51"/>
      <c r="FO341" s="51"/>
      <c r="FP341" s="51"/>
    </row>
    <row r="342" spans="101:172" ht="12.75" customHeight="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c r="EK342" s="51"/>
      <c r="EL342" s="51"/>
      <c r="EM342" s="51"/>
      <c r="EN342" s="51"/>
      <c r="EO342" s="51"/>
      <c r="EP342" s="51"/>
      <c r="EQ342" s="51"/>
      <c r="ER342" s="51"/>
      <c r="ES342" s="51"/>
      <c r="ET342" s="51"/>
      <c r="EU342" s="51"/>
      <c r="EV342" s="51"/>
      <c r="EW342" s="51"/>
      <c r="EX342" s="51"/>
      <c r="EY342" s="51"/>
      <c r="EZ342" s="51"/>
      <c r="FA342" s="51"/>
      <c r="FB342" s="51"/>
      <c r="FC342" s="51"/>
      <c r="FD342" s="51"/>
      <c r="FE342" s="51"/>
      <c r="FF342" s="51"/>
      <c r="FG342" s="51"/>
      <c r="FH342" s="51"/>
      <c r="FI342" s="51"/>
      <c r="FJ342" s="51"/>
      <c r="FK342" s="51"/>
      <c r="FL342" s="51"/>
      <c r="FM342" s="51"/>
      <c r="FN342" s="51"/>
      <c r="FO342" s="51"/>
      <c r="FP342" s="51"/>
    </row>
    <row r="343" spans="101:172" ht="12.75" customHeight="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c r="EK343" s="51"/>
      <c r="EL343" s="51"/>
      <c r="EM343" s="51"/>
      <c r="EN343" s="51"/>
      <c r="EO343" s="51"/>
      <c r="EP343" s="51"/>
      <c r="EQ343" s="51"/>
      <c r="ER343" s="51"/>
      <c r="ES343" s="51"/>
      <c r="ET343" s="51"/>
      <c r="EU343" s="51"/>
      <c r="EV343" s="51"/>
      <c r="EW343" s="51"/>
      <c r="EX343" s="51"/>
      <c r="EY343" s="51"/>
      <c r="EZ343" s="51"/>
      <c r="FA343" s="51"/>
      <c r="FB343" s="51"/>
      <c r="FC343" s="51"/>
      <c r="FD343" s="51"/>
      <c r="FE343" s="51"/>
      <c r="FF343" s="51"/>
      <c r="FG343" s="51"/>
      <c r="FH343" s="51"/>
      <c r="FI343" s="51"/>
      <c r="FJ343" s="51"/>
      <c r="FK343" s="51"/>
      <c r="FL343" s="51"/>
      <c r="FM343" s="51"/>
      <c r="FN343" s="51"/>
      <c r="FO343" s="51"/>
      <c r="FP343" s="51"/>
    </row>
    <row r="344" spans="101:172" ht="12.75" customHeight="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c r="EK344" s="51"/>
      <c r="EL344" s="51"/>
      <c r="EM344" s="51"/>
      <c r="EN344" s="51"/>
      <c r="EO344" s="51"/>
      <c r="EP344" s="51"/>
      <c r="EQ344" s="51"/>
      <c r="ER344" s="51"/>
      <c r="ES344" s="51"/>
      <c r="ET344" s="51"/>
      <c r="EU344" s="51"/>
      <c r="EV344" s="51"/>
      <c r="EW344" s="51"/>
      <c r="EX344" s="51"/>
      <c r="EY344" s="51"/>
      <c r="EZ344" s="51"/>
      <c r="FA344" s="51"/>
      <c r="FB344" s="51"/>
      <c r="FC344" s="51"/>
      <c r="FD344" s="51"/>
      <c r="FE344" s="51"/>
      <c r="FF344" s="51"/>
      <c r="FG344" s="51"/>
      <c r="FH344" s="51"/>
      <c r="FI344" s="51"/>
      <c r="FJ344" s="51"/>
      <c r="FK344" s="51"/>
      <c r="FL344" s="51"/>
      <c r="FM344" s="51"/>
      <c r="FN344" s="51"/>
      <c r="FO344" s="51"/>
      <c r="FP344" s="51"/>
    </row>
    <row r="345" spans="101:172" ht="12.75" customHeight="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c r="EK345" s="51"/>
      <c r="EL345" s="51"/>
      <c r="EM345" s="51"/>
      <c r="EN345" s="51"/>
      <c r="EO345" s="51"/>
      <c r="EP345" s="51"/>
      <c r="EQ345" s="51"/>
      <c r="ER345" s="51"/>
      <c r="ES345" s="51"/>
      <c r="ET345" s="51"/>
      <c r="EU345" s="51"/>
      <c r="EV345" s="51"/>
      <c r="EW345" s="51"/>
      <c r="EX345" s="51"/>
      <c r="EY345" s="51"/>
      <c r="EZ345" s="51"/>
      <c r="FA345" s="51"/>
      <c r="FB345" s="51"/>
      <c r="FC345" s="51"/>
      <c r="FD345" s="51"/>
      <c r="FE345" s="51"/>
      <c r="FF345" s="51"/>
      <c r="FG345" s="51"/>
      <c r="FH345" s="51"/>
      <c r="FI345" s="51"/>
      <c r="FJ345" s="51"/>
      <c r="FK345" s="51"/>
      <c r="FL345" s="51"/>
      <c r="FM345" s="51"/>
      <c r="FN345" s="51"/>
      <c r="FO345" s="51"/>
      <c r="FP345" s="51"/>
    </row>
    <row r="346" spans="101:172" ht="12.75" customHeight="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c r="EK346" s="51"/>
      <c r="EL346" s="51"/>
      <c r="EM346" s="51"/>
      <c r="EN346" s="51"/>
      <c r="EO346" s="51"/>
      <c r="EP346" s="51"/>
      <c r="EQ346" s="51"/>
      <c r="ER346" s="51"/>
      <c r="ES346" s="51"/>
      <c r="ET346" s="51"/>
      <c r="EU346" s="51"/>
      <c r="EV346" s="51"/>
      <c r="EW346" s="51"/>
      <c r="EX346" s="51"/>
      <c r="EY346" s="51"/>
      <c r="EZ346" s="51"/>
      <c r="FA346" s="51"/>
      <c r="FB346" s="51"/>
      <c r="FC346" s="51"/>
      <c r="FD346" s="51"/>
      <c r="FE346" s="51"/>
      <c r="FF346" s="51"/>
      <c r="FG346" s="51"/>
      <c r="FH346" s="51"/>
      <c r="FI346" s="51"/>
      <c r="FJ346" s="51"/>
      <c r="FK346" s="51"/>
      <c r="FL346" s="51"/>
      <c r="FM346" s="51"/>
      <c r="FN346" s="51"/>
      <c r="FO346" s="51"/>
      <c r="FP346" s="51"/>
    </row>
    <row r="347" spans="101:172" ht="12.75" customHeight="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c r="EK347" s="51"/>
      <c r="EL347" s="51"/>
      <c r="EM347" s="51"/>
      <c r="EN347" s="51"/>
      <c r="EO347" s="51"/>
      <c r="EP347" s="51"/>
      <c r="EQ347" s="51"/>
      <c r="ER347" s="51"/>
      <c r="ES347" s="51"/>
      <c r="ET347" s="51"/>
      <c r="EU347" s="51"/>
      <c r="EV347" s="51"/>
      <c r="EW347" s="51"/>
      <c r="EX347" s="51"/>
      <c r="EY347" s="51"/>
      <c r="EZ347" s="51"/>
      <c r="FA347" s="51"/>
      <c r="FB347" s="51"/>
      <c r="FC347" s="51"/>
      <c r="FD347" s="51"/>
      <c r="FE347" s="51"/>
      <c r="FF347" s="51"/>
      <c r="FG347" s="51"/>
      <c r="FH347" s="51"/>
      <c r="FI347" s="51"/>
      <c r="FJ347" s="51"/>
      <c r="FK347" s="51"/>
      <c r="FL347" s="51"/>
      <c r="FM347" s="51"/>
      <c r="FN347" s="51"/>
      <c r="FO347" s="51"/>
      <c r="FP347" s="51"/>
    </row>
    <row r="348" spans="101:172" ht="12.75" customHeight="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c r="EK348" s="51"/>
      <c r="EL348" s="51"/>
      <c r="EM348" s="51"/>
      <c r="EN348" s="51"/>
      <c r="EO348" s="51"/>
      <c r="EP348" s="51"/>
      <c r="EQ348" s="51"/>
      <c r="ER348" s="51"/>
      <c r="ES348" s="51"/>
      <c r="ET348" s="51"/>
      <c r="EU348" s="51"/>
      <c r="EV348" s="51"/>
      <c r="EW348" s="51"/>
      <c r="EX348" s="51"/>
      <c r="EY348" s="51"/>
      <c r="EZ348" s="51"/>
      <c r="FA348" s="51"/>
      <c r="FB348" s="51"/>
      <c r="FC348" s="51"/>
      <c r="FD348" s="51"/>
      <c r="FE348" s="51"/>
      <c r="FF348" s="51"/>
      <c r="FG348" s="51"/>
      <c r="FH348" s="51"/>
      <c r="FI348" s="51"/>
      <c r="FJ348" s="51"/>
      <c r="FK348" s="51"/>
      <c r="FL348" s="51"/>
      <c r="FM348" s="51"/>
      <c r="FN348" s="51"/>
      <c r="FO348" s="51"/>
      <c r="FP348" s="51"/>
    </row>
    <row r="349" spans="101:172" ht="12.75" customHeight="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c r="EK349" s="51"/>
      <c r="EL349" s="51"/>
      <c r="EM349" s="51"/>
      <c r="EN349" s="51"/>
      <c r="EO349" s="51"/>
      <c r="EP349" s="51"/>
      <c r="EQ349" s="51"/>
      <c r="ER349" s="51"/>
      <c r="ES349" s="51"/>
      <c r="ET349" s="51"/>
      <c r="EU349" s="51"/>
      <c r="EV349" s="51"/>
      <c r="EW349" s="51"/>
      <c r="EX349" s="51"/>
      <c r="EY349" s="51"/>
      <c r="EZ349" s="51"/>
      <c r="FA349" s="51"/>
      <c r="FB349" s="51"/>
      <c r="FC349" s="51"/>
      <c r="FD349" s="51"/>
      <c r="FE349" s="51"/>
      <c r="FF349" s="51"/>
      <c r="FG349" s="51"/>
      <c r="FH349" s="51"/>
      <c r="FI349" s="51"/>
      <c r="FJ349" s="51"/>
      <c r="FK349" s="51"/>
      <c r="FL349" s="51"/>
      <c r="FM349" s="51"/>
      <c r="FN349" s="51"/>
      <c r="FO349" s="51"/>
      <c r="FP349" s="51"/>
    </row>
    <row r="350" spans="101:172" ht="12.75" customHeight="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c r="EK350" s="51"/>
      <c r="EL350" s="51"/>
      <c r="EM350" s="51"/>
      <c r="EN350" s="51"/>
      <c r="EO350" s="51"/>
      <c r="EP350" s="51"/>
      <c r="EQ350" s="51"/>
      <c r="ER350" s="51"/>
      <c r="ES350" s="51"/>
      <c r="ET350" s="51"/>
      <c r="EU350" s="51"/>
      <c r="EV350" s="51"/>
      <c r="EW350" s="51"/>
      <c r="EX350" s="51"/>
      <c r="EY350" s="51"/>
      <c r="EZ350" s="51"/>
      <c r="FA350" s="51"/>
      <c r="FB350" s="51"/>
      <c r="FC350" s="51"/>
      <c r="FD350" s="51"/>
      <c r="FE350" s="51"/>
      <c r="FF350" s="51"/>
      <c r="FG350" s="51"/>
      <c r="FH350" s="51"/>
      <c r="FI350" s="51"/>
      <c r="FJ350" s="51"/>
      <c r="FK350" s="51"/>
      <c r="FL350" s="51"/>
      <c r="FM350" s="51"/>
      <c r="FN350" s="51"/>
      <c r="FO350" s="51"/>
      <c r="FP350" s="51"/>
    </row>
    <row r="351" spans="101:172" ht="12.75" customHeight="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c r="EK351" s="51"/>
      <c r="EL351" s="51"/>
      <c r="EM351" s="51"/>
      <c r="EN351" s="51"/>
      <c r="EO351" s="51"/>
      <c r="EP351" s="51"/>
      <c r="EQ351" s="51"/>
      <c r="ER351" s="51"/>
      <c r="ES351" s="51"/>
      <c r="ET351" s="51"/>
      <c r="EU351" s="51"/>
      <c r="EV351" s="51"/>
      <c r="EW351" s="51"/>
      <c r="EX351" s="51"/>
      <c r="EY351" s="51"/>
      <c r="EZ351" s="51"/>
      <c r="FA351" s="51"/>
      <c r="FB351" s="51"/>
      <c r="FC351" s="51"/>
      <c r="FD351" s="51"/>
      <c r="FE351" s="51"/>
      <c r="FF351" s="51"/>
      <c r="FG351" s="51"/>
      <c r="FH351" s="51"/>
      <c r="FI351" s="51"/>
      <c r="FJ351" s="51"/>
      <c r="FK351" s="51"/>
      <c r="FL351" s="51"/>
      <c r="FM351" s="51"/>
      <c r="FN351" s="51"/>
      <c r="FO351" s="51"/>
      <c r="FP351" s="51"/>
    </row>
    <row r="352" spans="101:172" ht="12.75" customHeight="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c r="EK352" s="51"/>
      <c r="EL352" s="51"/>
      <c r="EM352" s="51"/>
      <c r="EN352" s="51"/>
      <c r="EO352" s="51"/>
      <c r="EP352" s="51"/>
      <c r="EQ352" s="51"/>
      <c r="ER352" s="51"/>
      <c r="ES352" s="51"/>
      <c r="ET352" s="51"/>
      <c r="EU352" s="51"/>
      <c r="EV352" s="51"/>
      <c r="EW352" s="51"/>
      <c r="EX352" s="51"/>
      <c r="EY352" s="51"/>
      <c r="EZ352" s="51"/>
      <c r="FA352" s="51"/>
      <c r="FB352" s="51"/>
      <c r="FC352" s="51"/>
      <c r="FD352" s="51"/>
      <c r="FE352" s="51"/>
      <c r="FF352" s="51"/>
      <c r="FG352" s="51"/>
      <c r="FH352" s="51"/>
      <c r="FI352" s="51"/>
      <c r="FJ352" s="51"/>
      <c r="FK352" s="51"/>
      <c r="FL352" s="51"/>
      <c r="FM352" s="51"/>
      <c r="FN352" s="51"/>
      <c r="FO352" s="51"/>
      <c r="FP352" s="51"/>
    </row>
    <row r="353" spans="101:172" ht="12.75" customHeight="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c r="FN353" s="51"/>
      <c r="FO353" s="51"/>
      <c r="FP353" s="51"/>
    </row>
    <row r="354" spans="101:172" ht="12.75" customHeight="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c r="EK354" s="51"/>
      <c r="EL354" s="51"/>
      <c r="EM354" s="51"/>
      <c r="EN354" s="51"/>
      <c r="EO354" s="51"/>
      <c r="EP354" s="51"/>
      <c r="EQ354" s="51"/>
      <c r="ER354" s="51"/>
      <c r="ES354" s="51"/>
      <c r="ET354" s="51"/>
      <c r="EU354" s="51"/>
      <c r="EV354" s="51"/>
      <c r="EW354" s="51"/>
      <c r="EX354" s="51"/>
      <c r="EY354" s="51"/>
      <c r="EZ354" s="51"/>
      <c r="FA354" s="51"/>
      <c r="FB354" s="51"/>
      <c r="FC354" s="51"/>
      <c r="FD354" s="51"/>
      <c r="FE354" s="51"/>
      <c r="FF354" s="51"/>
      <c r="FG354" s="51"/>
      <c r="FH354" s="51"/>
      <c r="FI354" s="51"/>
      <c r="FJ354" s="51"/>
      <c r="FK354" s="51"/>
      <c r="FL354" s="51"/>
      <c r="FM354" s="51"/>
      <c r="FN354" s="51"/>
      <c r="FO354" s="51"/>
      <c r="FP354" s="51"/>
    </row>
    <row r="355" spans="101:172" ht="12.75" customHeight="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c r="EK355" s="51"/>
      <c r="EL355" s="51"/>
      <c r="EM355" s="51"/>
      <c r="EN355" s="51"/>
      <c r="EO355" s="51"/>
      <c r="EP355" s="51"/>
      <c r="EQ355" s="51"/>
      <c r="ER355" s="51"/>
      <c r="ES355" s="51"/>
      <c r="ET355" s="51"/>
      <c r="EU355" s="51"/>
      <c r="EV355" s="51"/>
      <c r="EW355" s="51"/>
      <c r="EX355" s="51"/>
      <c r="EY355" s="51"/>
      <c r="EZ355" s="51"/>
      <c r="FA355" s="51"/>
      <c r="FB355" s="51"/>
      <c r="FC355" s="51"/>
      <c r="FD355" s="51"/>
      <c r="FE355" s="51"/>
      <c r="FF355" s="51"/>
      <c r="FG355" s="51"/>
      <c r="FH355" s="51"/>
      <c r="FI355" s="51"/>
      <c r="FJ355" s="51"/>
      <c r="FK355" s="51"/>
      <c r="FL355" s="51"/>
      <c r="FM355" s="51"/>
      <c r="FN355" s="51"/>
      <c r="FO355" s="51"/>
      <c r="FP355" s="51"/>
    </row>
    <row r="356" spans="101:172" ht="12.75" customHeight="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c r="EK356" s="51"/>
      <c r="EL356" s="51"/>
      <c r="EM356" s="51"/>
      <c r="EN356" s="51"/>
      <c r="EO356" s="51"/>
      <c r="EP356" s="51"/>
      <c r="EQ356" s="51"/>
      <c r="ER356" s="51"/>
      <c r="ES356" s="51"/>
      <c r="ET356" s="51"/>
      <c r="EU356" s="51"/>
      <c r="EV356" s="51"/>
      <c r="EW356" s="51"/>
      <c r="EX356" s="51"/>
      <c r="EY356" s="51"/>
      <c r="EZ356" s="51"/>
      <c r="FA356" s="51"/>
      <c r="FB356" s="51"/>
      <c r="FC356" s="51"/>
      <c r="FD356" s="51"/>
      <c r="FE356" s="51"/>
      <c r="FF356" s="51"/>
      <c r="FG356" s="51"/>
      <c r="FH356" s="51"/>
      <c r="FI356" s="51"/>
      <c r="FJ356" s="51"/>
      <c r="FK356" s="51"/>
      <c r="FL356" s="51"/>
      <c r="FM356" s="51"/>
      <c r="FN356" s="51"/>
      <c r="FO356" s="51"/>
      <c r="FP356" s="51"/>
    </row>
    <row r="357" spans="101:172" ht="12.75" customHeight="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c r="EK357" s="51"/>
      <c r="EL357" s="51"/>
      <c r="EM357" s="51"/>
      <c r="EN357" s="51"/>
      <c r="EO357" s="51"/>
      <c r="EP357" s="51"/>
      <c r="EQ357" s="51"/>
      <c r="ER357" s="51"/>
      <c r="ES357" s="51"/>
      <c r="ET357" s="51"/>
      <c r="EU357" s="51"/>
      <c r="EV357" s="51"/>
      <c r="EW357" s="51"/>
      <c r="EX357" s="51"/>
      <c r="EY357" s="51"/>
      <c r="EZ357" s="51"/>
      <c r="FA357" s="51"/>
      <c r="FB357" s="51"/>
      <c r="FC357" s="51"/>
      <c r="FD357" s="51"/>
      <c r="FE357" s="51"/>
      <c r="FF357" s="51"/>
      <c r="FG357" s="51"/>
      <c r="FH357" s="51"/>
      <c r="FI357" s="51"/>
      <c r="FJ357" s="51"/>
      <c r="FK357" s="51"/>
      <c r="FL357" s="51"/>
      <c r="FM357" s="51"/>
      <c r="FN357" s="51"/>
      <c r="FO357" s="51"/>
      <c r="FP357" s="51"/>
    </row>
    <row r="358" spans="101:172" ht="12.75" customHeight="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c r="EK358" s="51"/>
      <c r="EL358" s="51"/>
      <c r="EM358" s="51"/>
      <c r="EN358" s="51"/>
      <c r="EO358" s="51"/>
      <c r="EP358" s="51"/>
      <c r="EQ358" s="51"/>
      <c r="ER358" s="51"/>
      <c r="ES358" s="51"/>
      <c r="ET358" s="51"/>
      <c r="EU358" s="51"/>
      <c r="EV358" s="51"/>
      <c r="EW358" s="51"/>
      <c r="EX358" s="51"/>
      <c r="EY358" s="51"/>
      <c r="EZ358" s="51"/>
      <c r="FA358" s="51"/>
      <c r="FB358" s="51"/>
      <c r="FC358" s="51"/>
      <c r="FD358" s="51"/>
      <c r="FE358" s="51"/>
      <c r="FF358" s="51"/>
      <c r="FG358" s="51"/>
      <c r="FH358" s="51"/>
      <c r="FI358" s="51"/>
      <c r="FJ358" s="51"/>
      <c r="FK358" s="51"/>
      <c r="FL358" s="51"/>
      <c r="FM358" s="51"/>
      <c r="FN358" s="51"/>
      <c r="FO358" s="51"/>
      <c r="FP358" s="51"/>
    </row>
    <row r="359" spans="101:172" ht="12.75" customHeight="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c r="EK359" s="51"/>
      <c r="EL359" s="51"/>
      <c r="EM359" s="51"/>
      <c r="EN359" s="51"/>
      <c r="EO359" s="51"/>
      <c r="EP359" s="51"/>
      <c r="EQ359" s="51"/>
      <c r="ER359" s="51"/>
      <c r="ES359" s="51"/>
      <c r="ET359" s="51"/>
      <c r="EU359" s="51"/>
      <c r="EV359" s="51"/>
      <c r="EW359" s="51"/>
      <c r="EX359" s="51"/>
      <c r="EY359" s="51"/>
      <c r="EZ359" s="51"/>
      <c r="FA359" s="51"/>
      <c r="FB359" s="51"/>
      <c r="FC359" s="51"/>
      <c r="FD359" s="51"/>
      <c r="FE359" s="51"/>
      <c r="FF359" s="51"/>
      <c r="FG359" s="51"/>
      <c r="FH359" s="51"/>
      <c r="FI359" s="51"/>
      <c r="FJ359" s="51"/>
      <c r="FK359" s="51"/>
      <c r="FL359" s="51"/>
      <c r="FM359" s="51"/>
      <c r="FN359" s="51"/>
      <c r="FO359" s="51"/>
      <c r="FP359" s="51"/>
    </row>
    <row r="360" spans="101:172" ht="12.75" customHeight="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c r="EK360" s="51"/>
      <c r="EL360" s="51"/>
      <c r="EM360" s="51"/>
      <c r="EN360" s="51"/>
      <c r="EO360" s="51"/>
      <c r="EP360" s="51"/>
      <c r="EQ360" s="51"/>
      <c r="ER360" s="51"/>
      <c r="ES360" s="51"/>
      <c r="ET360" s="51"/>
      <c r="EU360" s="51"/>
      <c r="EV360" s="51"/>
      <c r="EW360" s="51"/>
      <c r="EX360" s="51"/>
      <c r="EY360" s="51"/>
      <c r="EZ360" s="51"/>
      <c r="FA360" s="51"/>
      <c r="FB360" s="51"/>
      <c r="FC360" s="51"/>
      <c r="FD360" s="51"/>
      <c r="FE360" s="51"/>
      <c r="FF360" s="51"/>
      <c r="FG360" s="51"/>
      <c r="FH360" s="51"/>
      <c r="FI360" s="51"/>
      <c r="FJ360" s="51"/>
      <c r="FK360" s="51"/>
      <c r="FL360" s="51"/>
      <c r="FM360" s="51"/>
      <c r="FN360" s="51"/>
      <c r="FO360" s="51"/>
      <c r="FP360" s="51"/>
    </row>
    <row r="361" spans="101:172" ht="12.75" customHeight="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c r="EK361" s="51"/>
      <c r="EL361" s="51"/>
      <c r="EM361" s="51"/>
      <c r="EN361" s="51"/>
      <c r="EO361" s="51"/>
      <c r="EP361" s="51"/>
      <c r="EQ361" s="51"/>
      <c r="ER361" s="51"/>
      <c r="ES361" s="51"/>
      <c r="ET361" s="51"/>
      <c r="EU361" s="51"/>
      <c r="EV361" s="51"/>
      <c r="EW361" s="51"/>
      <c r="EX361" s="51"/>
      <c r="EY361" s="51"/>
      <c r="EZ361" s="51"/>
      <c r="FA361" s="51"/>
      <c r="FB361" s="51"/>
      <c r="FC361" s="51"/>
      <c r="FD361" s="51"/>
      <c r="FE361" s="51"/>
      <c r="FF361" s="51"/>
      <c r="FG361" s="51"/>
      <c r="FH361" s="51"/>
      <c r="FI361" s="51"/>
      <c r="FJ361" s="51"/>
      <c r="FK361" s="51"/>
      <c r="FL361" s="51"/>
      <c r="FM361" s="51"/>
      <c r="FN361" s="51"/>
      <c r="FO361" s="51"/>
      <c r="FP361" s="51"/>
    </row>
    <row r="362" spans="101:172" ht="12.75" customHeight="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c r="EK362" s="51"/>
      <c r="EL362" s="51"/>
      <c r="EM362" s="51"/>
      <c r="EN362" s="51"/>
      <c r="EO362" s="51"/>
      <c r="EP362" s="51"/>
      <c r="EQ362" s="51"/>
      <c r="ER362" s="51"/>
      <c r="ES362" s="51"/>
      <c r="ET362" s="51"/>
      <c r="EU362" s="51"/>
      <c r="EV362" s="51"/>
      <c r="EW362" s="51"/>
      <c r="EX362" s="51"/>
      <c r="EY362" s="51"/>
      <c r="EZ362" s="51"/>
      <c r="FA362" s="51"/>
      <c r="FB362" s="51"/>
      <c r="FC362" s="51"/>
      <c r="FD362" s="51"/>
      <c r="FE362" s="51"/>
      <c r="FF362" s="51"/>
      <c r="FG362" s="51"/>
      <c r="FH362" s="51"/>
      <c r="FI362" s="51"/>
      <c r="FJ362" s="51"/>
      <c r="FK362" s="51"/>
      <c r="FL362" s="51"/>
      <c r="FM362" s="51"/>
      <c r="FN362" s="51"/>
      <c r="FO362" s="51"/>
      <c r="FP362" s="51"/>
    </row>
    <row r="363" spans="101:172" ht="12.75" customHeight="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c r="EK363" s="51"/>
      <c r="EL363" s="51"/>
      <c r="EM363" s="51"/>
      <c r="EN363" s="51"/>
      <c r="EO363" s="51"/>
      <c r="EP363" s="51"/>
      <c r="EQ363" s="51"/>
      <c r="ER363" s="51"/>
      <c r="ES363" s="51"/>
      <c r="ET363" s="51"/>
      <c r="EU363" s="51"/>
      <c r="EV363" s="51"/>
      <c r="EW363" s="51"/>
      <c r="EX363" s="51"/>
      <c r="EY363" s="51"/>
      <c r="EZ363" s="51"/>
      <c r="FA363" s="51"/>
      <c r="FB363" s="51"/>
      <c r="FC363" s="51"/>
      <c r="FD363" s="51"/>
      <c r="FE363" s="51"/>
      <c r="FF363" s="51"/>
      <c r="FG363" s="51"/>
      <c r="FH363" s="51"/>
      <c r="FI363" s="51"/>
      <c r="FJ363" s="51"/>
      <c r="FK363" s="51"/>
      <c r="FL363" s="51"/>
      <c r="FM363" s="51"/>
      <c r="FN363" s="51"/>
      <c r="FO363" s="51"/>
      <c r="FP363" s="51"/>
    </row>
    <row r="364" spans="101:172" ht="12.75" customHeight="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c r="EK364" s="51"/>
      <c r="EL364" s="51"/>
      <c r="EM364" s="51"/>
      <c r="EN364" s="51"/>
      <c r="EO364" s="51"/>
      <c r="EP364" s="51"/>
      <c r="EQ364" s="51"/>
      <c r="ER364" s="51"/>
      <c r="ES364" s="51"/>
      <c r="ET364" s="51"/>
      <c r="EU364" s="51"/>
      <c r="EV364" s="51"/>
      <c r="EW364" s="51"/>
      <c r="EX364" s="51"/>
      <c r="EY364" s="51"/>
      <c r="EZ364" s="51"/>
      <c r="FA364" s="51"/>
      <c r="FB364" s="51"/>
      <c r="FC364" s="51"/>
      <c r="FD364" s="51"/>
      <c r="FE364" s="51"/>
      <c r="FF364" s="51"/>
      <c r="FG364" s="51"/>
      <c r="FH364" s="51"/>
      <c r="FI364" s="51"/>
      <c r="FJ364" s="51"/>
      <c r="FK364" s="51"/>
      <c r="FL364" s="51"/>
      <c r="FM364" s="51"/>
      <c r="FN364" s="51"/>
      <c r="FO364" s="51"/>
      <c r="FP364" s="51"/>
    </row>
    <row r="365" spans="101:172" ht="12.75" customHeight="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c r="EK365" s="51"/>
      <c r="EL365" s="51"/>
      <c r="EM365" s="51"/>
      <c r="EN365" s="51"/>
      <c r="EO365" s="51"/>
      <c r="EP365" s="51"/>
      <c r="EQ365" s="51"/>
      <c r="ER365" s="51"/>
      <c r="ES365" s="51"/>
      <c r="ET365" s="51"/>
      <c r="EU365" s="51"/>
      <c r="EV365" s="51"/>
      <c r="EW365" s="51"/>
      <c r="EX365" s="51"/>
      <c r="EY365" s="51"/>
      <c r="EZ365" s="51"/>
      <c r="FA365" s="51"/>
      <c r="FB365" s="51"/>
      <c r="FC365" s="51"/>
      <c r="FD365" s="51"/>
      <c r="FE365" s="51"/>
      <c r="FF365" s="51"/>
      <c r="FG365" s="51"/>
      <c r="FH365" s="51"/>
      <c r="FI365" s="51"/>
      <c r="FJ365" s="51"/>
      <c r="FK365" s="51"/>
      <c r="FL365" s="51"/>
      <c r="FM365" s="51"/>
      <c r="FN365" s="51"/>
      <c r="FO365" s="51"/>
      <c r="FP365" s="51"/>
    </row>
    <row r="366" spans="101:172" ht="12.75" customHeight="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c r="EK366" s="51"/>
      <c r="EL366" s="51"/>
      <c r="EM366" s="51"/>
      <c r="EN366" s="51"/>
      <c r="EO366" s="51"/>
      <c r="EP366" s="51"/>
      <c r="EQ366" s="51"/>
      <c r="ER366" s="51"/>
      <c r="ES366" s="51"/>
      <c r="ET366" s="51"/>
      <c r="EU366" s="51"/>
      <c r="EV366" s="51"/>
      <c r="EW366" s="51"/>
      <c r="EX366" s="51"/>
      <c r="EY366" s="51"/>
      <c r="EZ366" s="51"/>
      <c r="FA366" s="51"/>
      <c r="FB366" s="51"/>
      <c r="FC366" s="51"/>
      <c r="FD366" s="51"/>
      <c r="FE366" s="51"/>
      <c r="FF366" s="51"/>
      <c r="FG366" s="51"/>
      <c r="FH366" s="51"/>
      <c r="FI366" s="51"/>
      <c r="FJ366" s="51"/>
      <c r="FK366" s="51"/>
      <c r="FL366" s="51"/>
      <c r="FM366" s="51"/>
      <c r="FN366" s="51"/>
      <c r="FO366" s="51"/>
      <c r="FP366" s="51"/>
    </row>
    <row r="367" spans="101:172" ht="12.75" customHeight="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c r="EK367" s="51"/>
      <c r="EL367" s="51"/>
      <c r="EM367" s="51"/>
      <c r="EN367" s="51"/>
      <c r="EO367" s="51"/>
      <c r="EP367" s="51"/>
      <c r="EQ367" s="51"/>
      <c r="ER367" s="51"/>
      <c r="ES367" s="51"/>
      <c r="ET367" s="51"/>
      <c r="EU367" s="51"/>
      <c r="EV367" s="51"/>
      <c r="EW367" s="51"/>
      <c r="EX367" s="51"/>
      <c r="EY367" s="51"/>
      <c r="EZ367" s="51"/>
      <c r="FA367" s="51"/>
      <c r="FB367" s="51"/>
      <c r="FC367" s="51"/>
      <c r="FD367" s="51"/>
      <c r="FE367" s="51"/>
      <c r="FF367" s="51"/>
      <c r="FG367" s="51"/>
      <c r="FH367" s="51"/>
      <c r="FI367" s="51"/>
      <c r="FJ367" s="51"/>
      <c r="FK367" s="51"/>
      <c r="FL367" s="51"/>
      <c r="FM367" s="51"/>
      <c r="FN367" s="51"/>
      <c r="FO367" s="51"/>
      <c r="FP367" s="51"/>
    </row>
    <row r="368" spans="101:172" ht="12.75" customHeight="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c r="EK368" s="51"/>
      <c r="EL368" s="51"/>
      <c r="EM368" s="51"/>
      <c r="EN368" s="51"/>
      <c r="EO368" s="51"/>
      <c r="EP368" s="51"/>
      <c r="EQ368" s="51"/>
      <c r="ER368" s="51"/>
      <c r="ES368" s="51"/>
      <c r="ET368" s="51"/>
      <c r="EU368" s="51"/>
      <c r="EV368" s="51"/>
      <c r="EW368" s="51"/>
      <c r="EX368" s="51"/>
      <c r="EY368" s="51"/>
      <c r="EZ368" s="51"/>
      <c r="FA368" s="51"/>
      <c r="FB368" s="51"/>
      <c r="FC368" s="51"/>
      <c r="FD368" s="51"/>
      <c r="FE368" s="51"/>
      <c r="FF368" s="51"/>
      <c r="FG368" s="51"/>
      <c r="FH368" s="51"/>
      <c r="FI368" s="51"/>
      <c r="FJ368" s="51"/>
      <c r="FK368" s="51"/>
      <c r="FL368" s="51"/>
      <c r="FM368" s="51"/>
      <c r="FN368" s="51"/>
      <c r="FO368" s="51"/>
      <c r="FP368" s="51"/>
    </row>
    <row r="369" spans="101:172" ht="12.75" customHeight="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c r="EK369" s="51"/>
      <c r="EL369" s="51"/>
      <c r="EM369" s="51"/>
      <c r="EN369" s="51"/>
      <c r="EO369" s="51"/>
      <c r="EP369" s="51"/>
      <c r="EQ369" s="51"/>
      <c r="ER369" s="51"/>
      <c r="ES369" s="51"/>
      <c r="ET369" s="51"/>
      <c r="EU369" s="51"/>
      <c r="EV369" s="51"/>
      <c r="EW369" s="51"/>
      <c r="EX369" s="51"/>
      <c r="EY369" s="51"/>
      <c r="EZ369" s="51"/>
      <c r="FA369" s="51"/>
      <c r="FB369" s="51"/>
      <c r="FC369" s="51"/>
      <c r="FD369" s="51"/>
      <c r="FE369" s="51"/>
      <c r="FF369" s="51"/>
      <c r="FG369" s="51"/>
      <c r="FH369" s="51"/>
      <c r="FI369" s="51"/>
      <c r="FJ369" s="51"/>
      <c r="FK369" s="51"/>
      <c r="FL369" s="51"/>
      <c r="FM369" s="51"/>
      <c r="FN369" s="51"/>
      <c r="FO369" s="51"/>
      <c r="FP369" s="51"/>
    </row>
    <row r="370" spans="101:172" ht="12.75" customHeight="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c r="FN370" s="51"/>
      <c r="FO370" s="51"/>
      <c r="FP370" s="51"/>
    </row>
    <row r="371" spans="101:172" ht="12.75" customHeight="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c r="EK371" s="51"/>
      <c r="EL371" s="51"/>
      <c r="EM371" s="51"/>
      <c r="EN371" s="51"/>
      <c r="EO371" s="51"/>
      <c r="EP371" s="51"/>
      <c r="EQ371" s="51"/>
      <c r="ER371" s="51"/>
      <c r="ES371" s="51"/>
      <c r="ET371" s="51"/>
      <c r="EU371" s="51"/>
      <c r="EV371" s="51"/>
      <c r="EW371" s="51"/>
      <c r="EX371" s="51"/>
      <c r="EY371" s="51"/>
      <c r="EZ371" s="51"/>
      <c r="FA371" s="51"/>
      <c r="FB371" s="51"/>
      <c r="FC371" s="51"/>
      <c r="FD371" s="51"/>
      <c r="FE371" s="51"/>
      <c r="FF371" s="51"/>
      <c r="FG371" s="51"/>
      <c r="FH371" s="51"/>
      <c r="FI371" s="51"/>
      <c r="FJ371" s="51"/>
      <c r="FK371" s="51"/>
      <c r="FL371" s="51"/>
      <c r="FM371" s="51"/>
      <c r="FN371" s="51"/>
      <c r="FO371" s="51"/>
      <c r="FP371" s="51"/>
    </row>
    <row r="372" spans="101:172" ht="12.75" customHeight="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c r="EK372" s="51"/>
      <c r="EL372" s="51"/>
      <c r="EM372" s="51"/>
      <c r="EN372" s="51"/>
      <c r="EO372" s="51"/>
      <c r="EP372" s="51"/>
      <c r="EQ372" s="51"/>
      <c r="ER372" s="51"/>
      <c r="ES372" s="51"/>
      <c r="ET372" s="51"/>
      <c r="EU372" s="51"/>
      <c r="EV372" s="51"/>
      <c r="EW372" s="51"/>
      <c r="EX372" s="51"/>
      <c r="EY372" s="51"/>
      <c r="EZ372" s="51"/>
      <c r="FA372" s="51"/>
      <c r="FB372" s="51"/>
      <c r="FC372" s="51"/>
      <c r="FD372" s="51"/>
      <c r="FE372" s="51"/>
      <c r="FF372" s="51"/>
      <c r="FG372" s="51"/>
      <c r="FH372" s="51"/>
      <c r="FI372" s="51"/>
      <c r="FJ372" s="51"/>
      <c r="FK372" s="51"/>
      <c r="FL372" s="51"/>
      <c r="FM372" s="51"/>
      <c r="FN372" s="51"/>
      <c r="FO372" s="51"/>
      <c r="FP372" s="51"/>
    </row>
    <row r="373" spans="101:172" ht="12.75" customHeight="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c r="EK373" s="51"/>
      <c r="EL373" s="51"/>
      <c r="EM373" s="51"/>
      <c r="EN373" s="51"/>
      <c r="EO373" s="51"/>
      <c r="EP373" s="51"/>
      <c r="EQ373" s="51"/>
      <c r="ER373" s="51"/>
      <c r="ES373" s="51"/>
      <c r="ET373" s="51"/>
      <c r="EU373" s="51"/>
      <c r="EV373" s="51"/>
      <c r="EW373" s="51"/>
      <c r="EX373" s="51"/>
      <c r="EY373" s="51"/>
      <c r="EZ373" s="51"/>
      <c r="FA373" s="51"/>
      <c r="FB373" s="51"/>
      <c r="FC373" s="51"/>
      <c r="FD373" s="51"/>
      <c r="FE373" s="51"/>
      <c r="FF373" s="51"/>
      <c r="FG373" s="51"/>
      <c r="FH373" s="51"/>
      <c r="FI373" s="51"/>
      <c r="FJ373" s="51"/>
      <c r="FK373" s="51"/>
      <c r="FL373" s="51"/>
      <c r="FM373" s="51"/>
      <c r="FN373" s="51"/>
      <c r="FO373" s="51"/>
      <c r="FP373" s="51"/>
    </row>
    <row r="374" spans="101:172" ht="12.75" customHeight="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c r="EK374" s="51"/>
      <c r="EL374" s="51"/>
      <c r="EM374" s="51"/>
      <c r="EN374" s="51"/>
      <c r="EO374" s="51"/>
      <c r="EP374" s="51"/>
      <c r="EQ374" s="51"/>
      <c r="ER374" s="51"/>
      <c r="ES374" s="51"/>
      <c r="ET374" s="51"/>
      <c r="EU374" s="51"/>
      <c r="EV374" s="51"/>
      <c r="EW374" s="51"/>
      <c r="EX374" s="51"/>
      <c r="EY374" s="51"/>
      <c r="EZ374" s="51"/>
      <c r="FA374" s="51"/>
      <c r="FB374" s="51"/>
      <c r="FC374" s="51"/>
      <c r="FD374" s="51"/>
      <c r="FE374" s="51"/>
      <c r="FF374" s="51"/>
      <c r="FG374" s="51"/>
      <c r="FH374" s="51"/>
      <c r="FI374" s="51"/>
      <c r="FJ374" s="51"/>
      <c r="FK374" s="51"/>
      <c r="FL374" s="51"/>
      <c r="FM374" s="51"/>
      <c r="FN374" s="51"/>
      <c r="FO374" s="51"/>
      <c r="FP374" s="51"/>
    </row>
    <row r="375" spans="101:172" ht="12.75" customHeight="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c r="EK375" s="51"/>
      <c r="EL375" s="51"/>
      <c r="EM375" s="51"/>
      <c r="EN375" s="51"/>
      <c r="EO375" s="51"/>
      <c r="EP375" s="51"/>
      <c r="EQ375" s="51"/>
      <c r="ER375" s="51"/>
      <c r="ES375" s="51"/>
      <c r="ET375" s="51"/>
      <c r="EU375" s="51"/>
      <c r="EV375" s="51"/>
      <c r="EW375" s="51"/>
      <c r="EX375" s="51"/>
      <c r="EY375" s="51"/>
      <c r="EZ375" s="51"/>
      <c r="FA375" s="51"/>
      <c r="FB375" s="51"/>
      <c r="FC375" s="51"/>
      <c r="FD375" s="51"/>
      <c r="FE375" s="51"/>
      <c r="FF375" s="51"/>
      <c r="FG375" s="51"/>
      <c r="FH375" s="51"/>
      <c r="FI375" s="51"/>
      <c r="FJ375" s="51"/>
      <c r="FK375" s="51"/>
      <c r="FL375" s="51"/>
      <c r="FM375" s="51"/>
      <c r="FN375" s="51"/>
      <c r="FO375" s="51"/>
      <c r="FP375" s="51"/>
    </row>
    <row r="376" spans="101:172" ht="12.75" customHeight="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c r="EK376" s="51"/>
      <c r="EL376" s="51"/>
      <c r="EM376" s="51"/>
      <c r="EN376" s="51"/>
      <c r="EO376" s="51"/>
      <c r="EP376" s="51"/>
      <c r="EQ376" s="51"/>
      <c r="ER376" s="51"/>
      <c r="ES376" s="51"/>
      <c r="ET376" s="51"/>
      <c r="EU376" s="51"/>
      <c r="EV376" s="51"/>
      <c r="EW376" s="51"/>
      <c r="EX376" s="51"/>
      <c r="EY376" s="51"/>
      <c r="EZ376" s="51"/>
      <c r="FA376" s="51"/>
      <c r="FB376" s="51"/>
      <c r="FC376" s="51"/>
      <c r="FD376" s="51"/>
      <c r="FE376" s="51"/>
      <c r="FF376" s="51"/>
      <c r="FG376" s="51"/>
      <c r="FH376" s="51"/>
      <c r="FI376" s="51"/>
      <c r="FJ376" s="51"/>
      <c r="FK376" s="51"/>
      <c r="FL376" s="51"/>
      <c r="FM376" s="51"/>
      <c r="FN376" s="51"/>
      <c r="FO376" s="51"/>
      <c r="FP376" s="51"/>
    </row>
    <row r="377" spans="101:172" ht="12.75" customHeight="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c r="EK377" s="51"/>
      <c r="EL377" s="51"/>
      <c r="EM377" s="51"/>
      <c r="EN377" s="51"/>
      <c r="EO377" s="51"/>
      <c r="EP377" s="51"/>
      <c r="EQ377" s="51"/>
      <c r="ER377" s="51"/>
      <c r="ES377" s="51"/>
      <c r="ET377" s="51"/>
      <c r="EU377" s="51"/>
      <c r="EV377" s="51"/>
      <c r="EW377" s="51"/>
      <c r="EX377" s="51"/>
      <c r="EY377" s="51"/>
      <c r="EZ377" s="51"/>
      <c r="FA377" s="51"/>
      <c r="FB377" s="51"/>
      <c r="FC377" s="51"/>
      <c r="FD377" s="51"/>
      <c r="FE377" s="51"/>
      <c r="FF377" s="51"/>
      <c r="FG377" s="51"/>
      <c r="FH377" s="51"/>
      <c r="FI377" s="51"/>
      <c r="FJ377" s="51"/>
      <c r="FK377" s="51"/>
      <c r="FL377" s="51"/>
      <c r="FM377" s="51"/>
      <c r="FN377" s="51"/>
      <c r="FO377" s="51"/>
      <c r="FP377" s="51"/>
    </row>
    <row r="378" spans="101:172" ht="12.75" customHeight="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c r="EK378" s="51"/>
      <c r="EL378" s="51"/>
      <c r="EM378" s="51"/>
      <c r="EN378" s="51"/>
      <c r="EO378" s="51"/>
      <c r="EP378" s="51"/>
      <c r="EQ378" s="51"/>
      <c r="ER378" s="51"/>
      <c r="ES378" s="51"/>
      <c r="ET378" s="51"/>
      <c r="EU378" s="51"/>
      <c r="EV378" s="51"/>
      <c r="EW378" s="51"/>
      <c r="EX378" s="51"/>
      <c r="EY378" s="51"/>
      <c r="EZ378" s="51"/>
      <c r="FA378" s="51"/>
      <c r="FB378" s="51"/>
      <c r="FC378" s="51"/>
      <c r="FD378" s="51"/>
      <c r="FE378" s="51"/>
      <c r="FF378" s="51"/>
      <c r="FG378" s="51"/>
      <c r="FH378" s="51"/>
      <c r="FI378" s="51"/>
      <c r="FJ378" s="51"/>
      <c r="FK378" s="51"/>
      <c r="FL378" s="51"/>
      <c r="FM378" s="51"/>
      <c r="FN378" s="51"/>
      <c r="FO378" s="51"/>
      <c r="FP378" s="51"/>
    </row>
    <row r="379" spans="101:172" ht="12.75" customHeight="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c r="EK379" s="51"/>
      <c r="EL379" s="51"/>
      <c r="EM379" s="51"/>
      <c r="EN379" s="51"/>
      <c r="EO379" s="51"/>
      <c r="EP379" s="51"/>
      <c r="EQ379" s="51"/>
      <c r="ER379" s="51"/>
      <c r="ES379" s="51"/>
      <c r="ET379" s="51"/>
      <c r="EU379" s="51"/>
      <c r="EV379" s="51"/>
      <c r="EW379" s="51"/>
      <c r="EX379" s="51"/>
      <c r="EY379" s="51"/>
      <c r="EZ379" s="51"/>
      <c r="FA379" s="51"/>
      <c r="FB379" s="51"/>
      <c r="FC379" s="51"/>
      <c r="FD379" s="51"/>
      <c r="FE379" s="51"/>
      <c r="FF379" s="51"/>
      <c r="FG379" s="51"/>
      <c r="FH379" s="51"/>
      <c r="FI379" s="51"/>
      <c r="FJ379" s="51"/>
      <c r="FK379" s="51"/>
      <c r="FL379" s="51"/>
      <c r="FM379" s="51"/>
      <c r="FN379" s="51"/>
      <c r="FO379" s="51"/>
      <c r="FP379" s="51"/>
    </row>
    <row r="380" spans="101:172" ht="12.75" customHeight="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c r="EK380" s="51"/>
      <c r="EL380" s="51"/>
      <c r="EM380" s="51"/>
      <c r="EN380" s="51"/>
      <c r="EO380" s="51"/>
      <c r="EP380" s="51"/>
      <c r="EQ380" s="51"/>
      <c r="ER380" s="51"/>
      <c r="ES380" s="51"/>
      <c r="ET380" s="51"/>
      <c r="EU380" s="51"/>
      <c r="EV380" s="51"/>
      <c r="EW380" s="51"/>
      <c r="EX380" s="51"/>
      <c r="EY380" s="51"/>
      <c r="EZ380" s="51"/>
      <c r="FA380" s="51"/>
      <c r="FB380" s="51"/>
      <c r="FC380" s="51"/>
      <c r="FD380" s="51"/>
      <c r="FE380" s="51"/>
      <c r="FF380" s="51"/>
      <c r="FG380" s="51"/>
      <c r="FH380" s="51"/>
      <c r="FI380" s="51"/>
      <c r="FJ380" s="51"/>
      <c r="FK380" s="51"/>
      <c r="FL380" s="51"/>
      <c r="FM380" s="51"/>
      <c r="FN380" s="51"/>
      <c r="FO380" s="51"/>
      <c r="FP380" s="51"/>
    </row>
    <row r="381" spans="101:172" ht="12.75" customHeight="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c r="EK381" s="51"/>
      <c r="EL381" s="51"/>
      <c r="EM381" s="51"/>
      <c r="EN381" s="51"/>
      <c r="EO381" s="51"/>
      <c r="EP381" s="51"/>
      <c r="EQ381" s="51"/>
      <c r="ER381" s="51"/>
      <c r="ES381" s="51"/>
      <c r="ET381" s="51"/>
      <c r="EU381" s="51"/>
      <c r="EV381" s="51"/>
      <c r="EW381" s="51"/>
      <c r="EX381" s="51"/>
      <c r="EY381" s="51"/>
      <c r="EZ381" s="51"/>
      <c r="FA381" s="51"/>
      <c r="FB381" s="51"/>
      <c r="FC381" s="51"/>
      <c r="FD381" s="51"/>
      <c r="FE381" s="51"/>
      <c r="FF381" s="51"/>
      <c r="FG381" s="51"/>
      <c r="FH381" s="51"/>
      <c r="FI381" s="51"/>
      <c r="FJ381" s="51"/>
      <c r="FK381" s="51"/>
      <c r="FL381" s="51"/>
      <c r="FM381" s="51"/>
      <c r="FN381" s="51"/>
      <c r="FO381" s="51"/>
      <c r="FP381" s="51"/>
    </row>
    <row r="382" spans="101:172" ht="12.75" customHeight="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c r="EK382" s="51"/>
      <c r="EL382" s="51"/>
      <c r="EM382" s="51"/>
      <c r="EN382" s="51"/>
      <c r="EO382" s="51"/>
      <c r="EP382" s="51"/>
      <c r="EQ382" s="51"/>
      <c r="ER382" s="51"/>
      <c r="ES382" s="51"/>
      <c r="ET382" s="51"/>
      <c r="EU382" s="51"/>
      <c r="EV382" s="51"/>
      <c r="EW382" s="51"/>
      <c r="EX382" s="51"/>
      <c r="EY382" s="51"/>
      <c r="EZ382" s="51"/>
      <c r="FA382" s="51"/>
      <c r="FB382" s="51"/>
      <c r="FC382" s="51"/>
      <c r="FD382" s="51"/>
      <c r="FE382" s="51"/>
      <c r="FF382" s="51"/>
      <c r="FG382" s="51"/>
      <c r="FH382" s="51"/>
      <c r="FI382" s="51"/>
      <c r="FJ382" s="51"/>
      <c r="FK382" s="51"/>
      <c r="FL382" s="51"/>
      <c r="FM382" s="51"/>
      <c r="FN382" s="51"/>
      <c r="FO382" s="51"/>
      <c r="FP382" s="51"/>
    </row>
    <row r="383" spans="101:172" ht="12.75" customHeight="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c r="EK383" s="51"/>
      <c r="EL383" s="51"/>
      <c r="EM383" s="51"/>
      <c r="EN383" s="51"/>
      <c r="EO383" s="51"/>
      <c r="EP383" s="51"/>
      <c r="EQ383" s="51"/>
      <c r="ER383" s="51"/>
      <c r="ES383" s="51"/>
      <c r="ET383" s="51"/>
      <c r="EU383" s="51"/>
      <c r="EV383" s="51"/>
      <c r="EW383" s="51"/>
      <c r="EX383" s="51"/>
      <c r="EY383" s="51"/>
      <c r="EZ383" s="51"/>
      <c r="FA383" s="51"/>
      <c r="FB383" s="51"/>
      <c r="FC383" s="51"/>
      <c r="FD383" s="51"/>
      <c r="FE383" s="51"/>
      <c r="FF383" s="51"/>
      <c r="FG383" s="51"/>
      <c r="FH383" s="51"/>
      <c r="FI383" s="51"/>
      <c r="FJ383" s="51"/>
      <c r="FK383" s="51"/>
      <c r="FL383" s="51"/>
      <c r="FM383" s="51"/>
      <c r="FN383" s="51"/>
      <c r="FO383" s="51"/>
      <c r="FP383" s="51"/>
    </row>
    <row r="384" spans="101:172" ht="12.75" customHeight="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c r="EK384" s="51"/>
      <c r="EL384" s="51"/>
      <c r="EM384" s="51"/>
      <c r="EN384" s="51"/>
      <c r="EO384" s="51"/>
      <c r="EP384" s="51"/>
      <c r="EQ384" s="51"/>
      <c r="ER384" s="51"/>
      <c r="ES384" s="51"/>
      <c r="ET384" s="51"/>
      <c r="EU384" s="51"/>
      <c r="EV384" s="51"/>
      <c r="EW384" s="51"/>
      <c r="EX384" s="51"/>
      <c r="EY384" s="51"/>
      <c r="EZ384" s="51"/>
      <c r="FA384" s="51"/>
      <c r="FB384" s="51"/>
      <c r="FC384" s="51"/>
      <c r="FD384" s="51"/>
      <c r="FE384" s="51"/>
      <c r="FF384" s="51"/>
      <c r="FG384" s="51"/>
      <c r="FH384" s="51"/>
      <c r="FI384" s="51"/>
      <c r="FJ384" s="51"/>
      <c r="FK384" s="51"/>
      <c r="FL384" s="51"/>
      <c r="FM384" s="51"/>
      <c r="FN384" s="51"/>
      <c r="FO384" s="51"/>
      <c r="FP384" s="51"/>
    </row>
    <row r="385" spans="101:172" ht="12.75" customHeight="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c r="EK385" s="51"/>
      <c r="EL385" s="51"/>
      <c r="EM385" s="51"/>
      <c r="EN385" s="51"/>
      <c r="EO385" s="51"/>
      <c r="EP385" s="51"/>
      <c r="EQ385" s="51"/>
      <c r="ER385" s="51"/>
      <c r="ES385" s="51"/>
      <c r="ET385" s="51"/>
      <c r="EU385" s="51"/>
      <c r="EV385" s="51"/>
      <c r="EW385" s="51"/>
      <c r="EX385" s="51"/>
      <c r="EY385" s="51"/>
      <c r="EZ385" s="51"/>
      <c r="FA385" s="51"/>
      <c r="FB385" s="51"/>
      <c r="FC385" s="51"/>
      <c r="FD385" s="51"/>
      <c r="FE385" s="51"/>
      <c r="FF385" s="51"/>
      <c r="FG385" s="51"/>
      <c r="FH385" s="51"/>
      <c r="FI385" s="51"/>
      <c r="FJ385" s="51"/>
      <c r="FK385" s="51"/>
      <c r="FL385" s="51"/>
      <c r="FM385" s="51"/>
      <c r="FN385" s="51"/>
      <c r="FO385" s="51"/>
      <c r="FP385" s="51"/>
    </row>
    <row r="386" spans="101:172" ht="12.75" customHeight="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c r="EK386" s="51"/>
      <c r="EL386" s="51"/>
      <c r="EM386" s="51"/>
      <c r="EN386" s="51"/>
      <c r="EO386" s="51"/>
      <c r="EP386" s="51"/>
      <c r="EQ386" s="51"/>
      <c r="ER386" s="51"/>
      <c r="ES386" s="51"/>
      <c r="ET386" s="51"/>
      <c r="EU386" s="51"/>
      <c r="EV386" s="51"/>
      <c r="EW386" s="51"/>
      <c r="EX386" s="51"/>
      <c r="EY386" s="51"/>
      <c r="EZ386" s="51"/>
      <c r="FA386" s="51"/>
      <c r="FB386" s="51"/>
      <c r="FC386" s="51"/>
      <c r="FD386" s="51"/>
      <c r="FE386" s="51"/>
      <c r="FF386" s="51"/>
      <c r="FG386" s="51"/>
      <c r="FH386" s="51"/>
      <c r="FI386" s="51"/>
      <c r="FJ386" s="51"/>
      <c r="FK386" s="51"/>
      <c r="FL386" s="51"/>
      <c r="FM386" s="51"/>
      <c r="FN386" s="51"/>
      <c r="FO386" s="51"/>
      <c r="FP386" s="51"/>
    </row>
    <row r="387" spans="101:172" ht="12.75" customHeight="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c r="FN387" s="51"/>
      <c r="FO387" s="51"/>
      <c r="FP387" s="51"/>
    </row>
    <row r="388" spans="101:172" ht="12.75" customHeight="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c r="EK388" s="51"/>
      <c r="EL388" s="51"/>
      <c r="EM388" s="51"/>
      <c r="EN388" s="51"/>
      <c r="EO388" s="51"/>
      <c r="EP388" s="51"/>
      <c r="EQ388" s="51"/>
      <c r="ER388" s="51"/>
      <c r="ES388" s="51"/>
      <c r="ET388" s="51"/>
      <c r="EU388" s="51"/>
      <c r="EV388" s="51"/>
      <c r="EW388" s="51"/>
      <c r="EX388" s="51"/>
      <c r="EY388" s="51"/>
      <c r="EZ388" s="51"/>
      <c r="FA388" s="51"/>
      <c r="FB388" s="51"/>
      <c r="FC388" s="51"/>
      <c r="FD388" s="51"/>
      <c r="FE388" s="51"/>
      <c r="FF388" s="51"/>
      <c r="FG388" s="51"/>
      <c r="FH388" s="51"/>
      <c r="FI388" s="51"/>
      <c r="FJ388" s="51"/>
      <c r="FK388" s="51"/>
      <c r="FL388" s="51"/>
      <c r="FM388" s="51"/>
      <c r="FN388" s="51"/>
      <c r="FO388" s="51"/>
      <c r="FP388" s="51"/>
    </row>
    <row r="389" spans="101:172" ht="12.75" customHeight="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c r="EK389" s="51"/>
      <c r="EL389" s="51"/>
      <c r="EM389" s="51"/>
      <c r="EN389" s="51"/>
      <c r="EO389" s="51"/>
      <c r="EP389" s="51"/>
      <c r="EQ389" s="51"/>
      <c r="ER389" s="51"/>
      <c r="ES389" s="51"/>
      <c r="ET389" s="51"/>
      <c r="EU389" s="51"/>
      <c r="EV389" s="51"/>
      <c r="EW389" s="51"/>
      <c r="EX389" s="51"/>
      <c r="EY389" s="51"/>
      <c r="EZ389" s="51"/>
      <c r="FA389" s="51"/>
      <c r="FB389" s="51"/>
      <c r="FC389" s="51"/>
      <c r="FD389" s="51"/>
      <c r="FE389" s="51"/>
      <c r="FF389" s="51"/>
      <c r="FG389" s="51"/>
      <c r="FH389" s="51"/>
      <c r="FI389" s="51"/>
      <c r="FJ389" s="51"/>
      <c r="FK389" s="51"/>
      <c r="FL389" s="51"/>
      <c r="FM389" s="51"/>
      <c r="FN389" s="51"/>
      <c r="FO389" s="51"/>
      <c r="FP389" s="51"/>
    </row>
    <row r="390" spans="101:172" ht="12.75" customHeight="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c r="EK390" s="51"/>
      <c r="EL390" s="51"/>
      <c r="EM390" s="51"/>
      <c r="EN390" s="51"/>
      <c r="EO390" s="51"/>
      <c r="EP390" s="51"/>
      <c r="EQ390" s="51"/>
      <c r="ER390" s="51"/>
      <c r="ES390" s="51"/>
      <c r="ET390" s="51"/>
      <c r="EU390" s="51"/>
      <c r="EV390" s="51"/>
      <c r="EW390" s="51"/>
      <c r="EX390" s="51"/>
      <c r="EY390" s="51"/>
      <c r="EZ390" s="51"/>
      <c r="FA390" s="51"/>
      <c r="FB390" s="51"/>
      <c r="FC390" s="51"/>
      <c r="FD390" s="51"/>
      <c r="FE390" s="51"/>
      <c r="FF390" s="51"/>
      <c r="FG390" s="51"/>
      <c r="FH390" s="51"/>
      <c r="FI390" s="51"/>
      <c r="FJ390" s="51"/>
      <c r="FK390" s="51"/>
      <c r="FL390" s="51"/>
      <c r="FM390" s="51"/>
      <c r="FN390" s="51"/>
      <c r="FO390" s="51"/>
      <c r="FP390" s="51"/>
    </row>
    <row r="391" spans="101:172" ht="12.75" customHeight="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c r="EK391" s="51"/>
      <c r="EL391" s="51"/>
      <c r="EM391" s="51"/>
      <c r="EN391" s="51"/>
      <c r="EO391" s="51"/>
      <c r="EP391" s="51"/>
      <c r="EQ391" s="51"/>
      <c r="ER391" s="51"/>
      <c r="ES391" s="51"/>
      <c r="ET391" s="51"/>
      <c r="EU391" s="51"/>
      <c r="EV391" s="51"/>
      <c r="EW391" s="51"/>
      <c r="EX391" s="51"/>
      <c r="EY391" s="51"/>
      <c r="EZ391" s="51"/>
      <c r="FA391" s="51"/>
      <c r="FB391" s="51"/>
      <c r="FC391" s="51"/>
      <c r="FD391" s="51"/>
      <c r="FE391" s="51"/>
      <c r="FF391" s="51"/>
      <c r="FG391" s="51"/>
      <c r="FH391" s="51"/>
      <c r="FI391" s="51"/>
      <c r="FJ391" s="51"/>
      <c r="FK391" s="51"/>
      <c r="FL391" s="51"/>
      <c r="FM391" s="51"/>
      <c r="FN391" s="51"/>
      <c r="FO391" s="51"/>
      <c r="FP391" s="51"/>
    </row>
    <row r="392" spans="101:172" ht="12.75" customHeight="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c r="EK392" s="51"/>
      <c r="EL392" s="51"/>
      <c r="EM392" s="51"/>
      <c r="EN392" s="51"/>
      <c r="EO392" s="51"/>
      <c r="EP392" s="51"/>
      <c r="EQ392" s="51"/>
      <c r="ER392" s="51"/>
      <c r="ES392" s="51"/>
      <c r="ET392" s="51"/>
      <c r="EU392" s="51"/>
      <c r="EV392" s="51"/>
      <c r="EW392" s="51"/>
      <c r="EX392" s="51"/>
      <c r="EY392" s="51"/>
      <c r="EZ392" s="51"/>
      <c r="FA392" s="51"/>
      <c r="FB392" s="51"/>
      <c r="FC392" s="51"/>
      <c r="FD392" s="51"/>
      <c r="FE392" s="51"/>
      <c r="FF392" s="51"/>
      <c r="FG392" s="51"/>
      <c r="FH392" s="51"/>
      <c r="FI392" s="51"/>
      <c r="FJ392" s="51"/>
      <c r="FK392" s="51"/>
      <c r="FL392" s="51"/>
      <c r="FM392" s="51"/>
      <c r="FN392" s="51"/>
      <c r="FO392" s="51"/>
      <c r="FP392" s="51"/>
    </row>
    <row r="393" spans="101:172" ht="12.75" customHeight="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c r="EK393" s="51"/>
      <c r="EL393" s="51"/>
      <c r="EM393" s="51"/>
      <c r="EN393" s="51"/>
      <c r="EO393" s="51"/>
      <c r="EP393" s="51"/>
      <c r="EQ393" s="51"/>
      <c r="ER393" s="51"/>
      <c r="ES393" s="51"/>
      <c r="ET393" s="51"/>
      <c r="EU393" s="51"/>
      <c r="EV393" s="51"/>
      <c r="EW393" s="51"/>
      <c r="EX393" s="51"/>
      <c r="EY393" s="51"/>
      <c r="EZ393" s="51"/>
      <c r="FA393" s="51"/>
      <c r="FB393" s="51"/>
      <c r="FC393" s="51"/>
      <c r="FD393" s="51"/>
      <c r="FE393" s="51"/>
      <c r="FF393" s="51"/>
      <c r="FG393" s="51"/>
      <c r="FH393" s="51"/>
      <c r="FI393" s="51"/>
      <c r="FJ393" s="51"/>
      <c r="FK393" s="51"/>
      <c r="FL393" s="51"/>
      <c r="FM393" s="51"/>
      <c r="FN393" s="51"/>
      <c r="FO393" s="51"/>
      <c r="FP393" s="51"/>
    </row>
    <row r="394" spans="101:172" ht="12.75" customHeight="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c r="EK394" s="51"/>
      <c r="EL394" s="51"/>
      <c r="EM394" s="51"/>
      <c r="EN394" s="51"/>
      <c r="EO394" s="51"/>
      <c r="EP394" s="51"/>
      <c r="EQ394" s="51"/>
      <c r="ER394" s="51"/>
      <c r="ES394" s="51"/>
      <c r="ET394" s="51"/>
      <c r="EU394" s="51"/>
      <c r="EV394" s="51"/>
      <c r="EW394" s="51"/>
      <c r="EX394" s="51"/>
      <c r="EY394" s="51"/>
      <c r="EZ394" s="51"/>
      <c r="FA394" s="51"/>
      <c r="FB394" s="51"/>
      <c r="FC394" s="51"/>
      <c r="FD394" s="51"/>
      <c r="FE394" s="51"/>
      <c r="FF394" s="51"/>
      <c r="FG394" s="51"/>
      <c r="FH394" s="51"/>
      <c r="FI394" s="51"/>
      <c r="FJ394" s="51"/>
      <c r="FK394" s="51"/>
      <c r="FL394" s="51"/>
      <c r="FM394" s="51"/>
      <c r="FN394" s="51"/>
      <c r="FO394" s="51"/>
      <c r="FP394" s="51"/>
    </row>
    <row r="395" spans="101:172" ht="12.75" customHeight="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c r="EK395" s="51"/>
      <c r="EL395" s="51"/>
      <c r="EM395" s="51"/>
      <c r="EN395" s="51"/>
      <c r="EO395" s="51"/>
      <c r="EP395" s="51"/>
      <c r="EQ395" s="51"/>
      <c r="ER395" s="51"/>
      <c r="ES395" s="51"/>
      <c r="ET395" s="51"/>
      <c r="EU395" s="51"/>
      <c r="EV395" s="51"/>
      <c r="EW395" s="51"/>
      <c r="EX395" s="51"/>
      <c r="EY395" s="51"/>
      <c r="EZ395" s="51"/>
      <c r="FA395" s="51"/>
      <c r="FB395" s="51"/>
      <c r="FC395" s="51"/>
      <c r="FD395" s="51"/>
      <c r="FE395" s="51"/>
      <c r="FF395" s="51"/>
      <c r="FG395" s="51"/>
      <c r="FH395" s="51"/>
      <c r="FI395" s="51"/>
      <c r="FJ395" s="51"/>
      <c r="FK395" s="51"/>
      <c r="FL395" s="51"/>
      <c r="FM395" s="51"/>
      <c r="FN395" s="51"/>
      <c r="FO395" s="51"/>
      <c r="FP395" s="51"/>
    </row>
    <row r="396" spans="101:172" ht="12.75" customHeight="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c r="EK396" s="51"/>
      <c r="EL396" s="51"/>
      <c r="EM396" s="51"/>
      <c r="EN396" s="51"/>
      <c r="EO396" s="51"/>
      <c r="EP396" s="51"/>
      <c r="EQ396" s="51"/>
      <c r="ER396" s="51"/>
      <c r="ES396" s="51"/>
      <c r="ET396" s="51"/>
      <c r="EU396" s="51"/>
      <c r="EV396" s="51"/>
      <c r="EW396" s="51"/>
      <c r="EX396" s="51"/>
      <c r="EY396" s="51"/>
      <c r="EZ396" s="51"/>
      <c r="FA396" s="51"/>
      <c r="FB396" s="51"/>
      <c r="FC396" s="51"/>
      <c r="FD396" s="51"/>
      <c r="FE396" s="51"/>
      <c r="FF396" s="51"/>
      <c r="FG396" s="51"/>
      <c r="FH396" s="51"/>
      <c r="FI396" s="51"/>
      <c r="FJ396" s="51"/>
      <c r="FK396" s="51"/>
      <c r="FL396" s="51"/>
      <c r="FM396" s="51"/>
      <c r="FN396" s="51"/>
      <c r="FO396" s="51"/>
      <c r="FP396" s="51"/>
    </row>
    <row r="397" spans="101:172" ht="12.75" customHeight="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c r="EK397" s="51"/>
      <c r="EL397" s="51"/>
      <c r="EM397" s="51"/>
      <c r="EN397" s="51"/>
      <c r="EO397" s="51"/>
      <c r="EP397" s="51"/>
      <c r="EQ397" s="51"/>
      <c r="ER397" s="51"/>
      <c r="ES397" s="51"/>
      <c r="ET397" s="51"/>
      <c r="EU397" s="51"/>
      <c r="EV397" s="51"/>
      <c r="EW397" s="51"/>
      <c r="EX397" s="51"/>
      <c r="EY397" s="51"/>
      <c r="EZ397" s="51"/>
      <c r="FA397" s="51"/>
      <c r="FB397" s="51"/>
      <c r="FC397" s="51"/>
      <c r="FD397" s="51"/>
      <c r="FE397" s="51"/>
      <c r="FF397" s="51"/>
      <c r="FG397" s="51"/>
      <c r="FH397" s="51"/>
      <c r="FI397" s="51"/>
      <c r="FJ397" s="51"/>
      <c r="FK397" s="51"/>
      <c r="FL397" s="51"/>
      <c r="FM397" s="51"/>
      <c r="FN397" s="51"/>
      <c r="FO397" s="51"/>
      <c r="FP397" s="51"/>
    </row>
    <row r="398" spans="101:172" ht="12.75" customHeight="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c r="EK398" s="51"/>
      <c r="EL398" s="51"/>
      <c r="EM398" s="51"/>
      <c r="EN398" s="51"/>
      <c r="EO398" s="51"/>
      <c r="EP398" s="51"/>
      <c r="EQ398" s="51"/>
      <c r="ER398" s="51"/>
      <c r="ES398" s="51"/>
      <c r="ET398" s="51"/>
      <c r="EU398" s="51"/>
      <c r="EV398" s="51"/>
      <c r="EW398" s="51"/>
      <c r="EX398" s="51"/>
      <c r="EY398" s="51"/>
      <c r="EZ398" s="51"/>
      <c r="FA398" s="51"/>
      <c r="FB398" s="51"/>
      <c r="FC398" s="51"/>
      <c r="FD398" s="51"/>
      <c r="FE398" s="51"/>
      <c r="FF398" s="51"/>
      <c r="FG398" s="51"/>
      <c r="FH398" s="51"/>
      <c r="FI398" s="51"/>
      <c r="FJ398" s="51"/>
      <c r="FK398" s="51"/>
      <c r="FL398" s="51"/>
      <c r="FM398" s="51"/>
      <c r="FN398" s="51"/>
      <c r="FO398" s="51"/>
      <c r="FP398" s="51"/>
    </row>
    <row r="399" spans="101:172" ht="12.75" customHeight="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c r="EK399" s="51"/>
      <c r="EL399" s="51"/>
      <c r="EM399" s="51"/>
      <c r="EN399" s="51"/>
      <c r="EO399" s="51"/>
      <c r="EP399" s="51"/>
      <c r="EQ399" s="51"/>
      <c r="ER399" s="51"/>
      <c r="ES399" s="51"/>
      <c r="ET399" s="51"/>
      <c r="EU399" s="51"/>
      <c r="EV399" s="51"/>
      <c r="EW399" s="51"/>
      <c r="EX399" s="51"/>
      <c r="EY399" s="51"/>
      <c r="EZ399" s="51"/>
      <c r="FA399" s="51"/>
      <c r="FB399" s="51"/>
      <c r="FC399" s="51"/>
      <c r="FD399" s="51"/>
      <c r="FE399" s="51"/>
      <c r="FF399" s="51"/>
      <c r="FG399" s="51"/>
      <c r="FH399" s="51"/>
      <c r="FI399" s="51"/>
      <c r="FJ399" s="51"/>
      <c r="FK399" s="51"/>
      <c r="FL399" s="51"/>
      <c r="FM399" s="51"/>
      <c r="FN399" s="51"/>
      <c r="FO399" s="51"/>
      <c r="FP399" s="51"/>
    </row>
    <row r="400" spans="101:172" ht="12.75" customHeight="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c r="EK400" s="51"/>
      <c r="EL400" s="51"/>
      <c r="EM400" s="51"/>
      <c r="EN400" s="51"/>
      <c r="EO400" s="51"/>
      <c r="EP400" s="51"/>
      <c r="EQ400" s="51"/>
      <c r="ER400" s="51"/>
      <c r="ES400" s="51"/>
      <c r="ET400" s="51"/>
      <c r="EU400" s="51"/>
      <c r="EV400" s="51"/>
      <c r="EW400" s="51"/>
      <c r="EX400" s="51"/>
      <c r="EY400" s="51"/>
      <c r="EZ400" s="51"/>
      <c r="FA400" s="51"/>
      <c r="FB400" s="51"/>
      <c r="FC400" s="51"/>
      <c r="FD400" s="51"/>
      <c r="FE400" s="51"/>
      <c r="FF400" s="51"/>
      <c r="FG400" s="51"/>
      <c r="FH400" s="51"/>
      <c r="FI400" s="51"/>
      <c r="FJ400" s="51"/>
      <c r="FK400" s="51"/>
      <c r="FL400" s="51"/>
      <c r="FM400" s="51"/>
      <c r="FN400" s="51"/>
      <c r="FO400" s="51"/>
      <c r="FP400" s="51"/>
    </row>
    <row r="401" spans="101:172" ht="12.75" customHeight="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c r="EK401" s="51"/>
      <c r="EL401" s="51"/>
      <c r="EM401" s="51"/>
      <c r="EN401" s="51"/>
      <c r="EO401" s="51"/>
      <c r="EP401" s="51"/>
      <c r="EQ401" s="51"/>
      <c r="ER401" s="51"/>
      <c r="ES401" s="51"/>
      <c r="ET401" s="51"/>
      <c r="EU401" s="51"/>
      <c r="EV401" s="51"/>
      <c r="EW401" s="51"/>
      <c r="EX401" s="51"/>
      <c r="EY401" s="51"/>
      <c r="EZ401" s="51"/>
      <c r="FA401" s="51"/>
      <c r="FB401" s="51"/>
      <c r="FC401" s="51"/>
      <c r="FD401" s="51"/>
      <c r="FE401" s="51"/>
      <c r="FF401" s="51"/>
      <c r="FG401" s="51"/>
      <c r="FH401" s="51"/>
      <c r="FI401" s="51"/>
      <c r="FJ401" s="51"/>
      <c r="FK401" s="51"/>
      <c r="FL401" s="51"/>
      <c r="FM401" s="51"/>
      <c r="FN401" s="51"/>
      <c r="FO401" s="51"/>
      <c r="FP401" s="51"/>
    </row>
    <row r="402" spans="101:172" ht="12.75" customHeight="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c r="EK402" s="51"/>
      <c r="EL402" s="51"/>
      <c r="EM402" s="51"/>
      <c r="EN402" s="51"/>
      <c r="EO402" s="51"/>
      <c r="EP402" s="51"/>
      <c r="EQ402" s="51"/>
      <c r="ER402" s="51"/>
      <c r="ES402" s="51"/>
      <c r="ET402" s="51"/>
      <c r="EU402" s="51"/>
      <c r="EV402" s="51"/>
      <c r="EW402" s="51"/>
      <c r="EX402" s="51"/>
      <c r="EY402" s="51"/>
      <c r="EZ402" s="51"/>
      <c r="FA402" s="51"/>
      <c r="FB402" s="51"/>
      <c r="FC402" s="51"/>
      <c r="FD402" s="51"/>
      <c r="FE402" s="51"/>
      <c r="FF402" s="51"/>
      <c r="FG402" s="51"/>
      <c r="FH402" s="51"/>
      <c r="FI402" s="51"/>
      <c r="FJ402" s="51"/>
      <c r="FK402" s="51"/>
      <c r="FL402" s="51"/>
      <c r="FM402" s="51"/>
      <c r="FN402" s="51"/>
      <c r="FO402" s="51"/>
      <c r="FP402" s="51"/>
    </row>
    <row r="403" spans="101:172" ht="12.75" customHeight="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c r="EK403" s="51"/>
      <c r="EL403" s="51"/>
      <c r="EM403" s="51"/>
      <c r="EN403" s="51"/>
      <c r="EO403" s="51"/>
      <c r="EP403" s="51"/>
      <c r="EQ403" s="51"/>
      <c r="ER403" s="51"/>
      <c r="ES403" s="51"/>
      <c r="ET403" s="51"/>
      <c r="EU403" s="51"/>
      <c r="EV403" s="51"/>
      <c r="EW403" s="51"/>
      <c r="EX403" s="51"/>
      <c r="EY403" s="51"/>
      <c r="EZ403" s="51"/>
      <c r="FA403" s="51"/>
      <c r="FB403" s="51"/>
      <c r="FC403" s="51"/>
      <c r="FD403" s="51"/>
      <c r="FE403" s="51"/>
      <c r="FF403" s="51"/>
      <c r="FG403" s="51"/>
      <c r="FH403" s="51"/>
      <c r="FI403" s="51"/>
      <c r="FJ403" s="51"/>
      <c r="FK403" s="51"/>
      <c r="FL403" s="51"/>
      <c r="FM403" s="51"/>
      <c r="FN403" s="51"/>
      <c r="FO403" s="51"/>
      <c r="FP403" s="51"/>
    </row>
    <row r="404" spans="101:172" ht="12.75" customHeight="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c r="EK404" s="51"/>
      <c r="EL404" s="51"/>
      <c r="EM404" s="51"/>
      <c r="EN404" s="51"/>
      <c r="EO404" s="51"/>
      <c r="EP404" s="51"/>
      <c r="EQ404" s="51"/>
      <c r="ER404" s="51"/>
      <c r="ES404" s="51"/>
      <c r="ET404" s="51"/>
      <c r="EU404" s="51"/>
      <c r="EV404" s="51"/>
      <c r="EW404" s="51"/>
      <c r="EX404" s="51"/>
      <c r="EY404" s="51"/>
      <c r="EZ404" s="51"/>
      <c r="FA404" s="51"/>
      <c r="FB404" s="51"/>
      <c r="FC404" s="51"/>
      <c r="FD404" s="51"/>
      <c r="FE404" s="51"/>
      <c r="FF404" s="51"/>
      <c r="FG404" s="51"/>
      <c r="FH404" s="51"/>
      <c r="FI404" s="51"/>
      <c r="FJ404" s="51"/>
      <c r="FK404" s="51"/>
      <c r="FL404" s="51"/>
      <c r="FM404" s="51"/>
      <c r="FN404" s="51"/>
      <c r="FO404" s="51"/>
      <c r="FP404" s="51"/>
    </row>
    <row r="405" spans="101:172" ht="12.75" customHeight="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c r="EK405" s="51"/>
      <c r="EL405" s="51"/>
      <c r="EM405" s="51"/>
      <c r="EN405" s="51"/>
      <c r="EO405" s="51"/>
      <c r="EP405" s="51"/>
      <c r="EQ405" s="51"/>
      <c r="ER405" s="51"/>
      <c r="ES405" s="51"/>
      <c r="ET405" s="51"/>
      <c r="EU405" s="51"/>
      <c r="EV405" s="51"/>
      <c r="EW405" s="51"/>
      <c r="EX405" s="51"/>
      <c r="EY405" s="51"/>
      <c r="EZ405" s="51"/>
      <c r="FA405" s="51"/>
      <c r="FB405" s="51"/>
      <c r="FC405" s="51"/>
      <c r="FD405" s="51"/>
      <c r="FE405" s="51"/>
      <c r="FF405" s="51"/>
      <c r="FG405" s="51"/>
      <c r="FH405" s="51"/>
      <c r="FI405" s="51"/>
      <c r="FJ405" s="51"/>
      <c r="FK405" s="51"/>
      <c r="FL405" s="51"/>
      <c r="FM405" s="51"/>
      <c r="FN405" s="51"/>
      <c r="FO405" s="51"/>
      <c r="FP405" s="51"/>
    </row>
    <row r="406" spans="101:172" ht="12.75" customHeight="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c r="EK406" s="51"/>
      <c r="EL406" s="51"/>
      <c r="EM406" s="51"/>
      <c r="EN406" s="51"/>
      <c r="EO406" s="51"/>
      <c r="EP406" s="51"/>
      <c r="EQ406" s="51"/>
      <c r="ER406" s="51"/>
      <c r="ES406" s="51"/>
      <c r="ET406" s="51"/>
      <c r="EU406" s="51"/>
      <c r="EV406" s="51"/>
      <c r="EW406" s="51"/>
      <c r="EX406" s="51"/>
      <c r="EY406" s="51"/>
      <c r="EZ406" s="51"/>
      <c r="FA406" s="51"/>
      <c r="FB406" s="51"/>
      <c r="FC406" s="51"/>
      <c r="FD406" s="51"/>
      <c r="FE406" s="51"/>
      <c r="FF406" s="51"/>
      <c r="FG406" s="51"/>
      <c r="FH406" s="51"/>
      <c r="FI406" s="51"/>
      <c r="FJ406" s="51"/>
      <c r="FK406" s="51"/>
      <c r="FL406" s="51"/>
      <c r="FM406" s="51"/>
      <c r="FN406" s="51"/>
      <c r="FO406" s="51"/>
      <c r="FP406" s="51"/>
    </row>
    <row r="407" spans="101:172" ht="12.75" customHeight="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c r="EK407" s="51"/>
      <c r="EL407" s="51"/>
      <c r="EM407" s="51"/>
      <c r="EN407" s="51"/>
      <c r="EO407" s="51"/>
      <c r="EP407" s="51"/>
      <c r="EQ407" s="51"/>
      <c r="ER407" s="51"/>
      <c r="ES407" s="51"/>
      <c r="ET407" s="51"/>
      <c r="EU407" s="51"/>
      <c r="EV407" s="51"/>
      <c r="EW407" s="51"/>
      <c r="EX407" s="51"/>
      <c r="EY407" s="51"/>
      <c r="EZ407" s="51"/>
      <c r="FA407" s="51"/>
      <c r="FB407" s="51"/>
      <c r="FC407" s="51"/>
      <c r="FD407" s="51"/>
      <c r="FE407" s="51"/>
      <c r="FF407" s="51"/>
      <c r="FG407" s="51"/>
      <c r="FH407" s="51"/>
      <c r="FI407" s="51"/>
      <c r="FJ407" s="51"/>
      <c r="FK407" s="51"/>
      <c r="FL407" s="51"/>
      <c r="FM407" s="51"/>
      <c r="FN407" s="51"/>
      <c r="FO407" s="51"/>
      <c r="FP407" s="51"/>
    </row>
    <row r="408" spans="101:172" ht="12.75" customHeight="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c r="EK408" s="51"/>
      <c r="EL408" s="51"/>
      <c r="EM408" s="51"/>
      <c r="EN408" s="51"/>
      <c r="EO408" s="51"/>
      <c r="EP408" s="51"/>
      <c r="EQ408" s="51"/>
      <c r="ER408" s="51"/>
      <c r="ES408" s="51"/>
      <c r="ET408" s="51"/>
      <c r="EU408" s="51"/>
      <c r="EV408" s="51"/>
      <c r="EW408" s="51"/>
      <c r="EX408" s="51"/>
      <c r="EY408" s="51"/>
      <c r="EZ408" s="51"/>
      <c r="FA408" s="51"/>
      <c r="FB408" s="51"/>
      <c r="FC408" s="51"/>
      <c r="FD408" s="51"/>
      <c r="FE408" s="51"/>
      <c r="FF408" s="51"/>
      <c r="FG408" s="51"/>
      <c r="FH408" s="51"/>
      <c r="FI408" s="51"/>
      <c r="FJ408" s="51"/>
      <c r="FK408" s="51"/>
      <c r="FL408" s="51"/>
      <c r="FM408" s="51"/>
      <c r="FN408" s="51"/>
      <c r="FO408" s="51"/>
      <c r="FP408" s="51"/>
    </row>
    <row r="409" spans="101:172" ht="12.75" customHeight="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c r="EK409" s="51"/>
      <c r="EL409" s="51"/>
      <c r="EM409" s="51"/>
      <c r="EN409" s="51"/>
      <c r="EO409" s="51"/>
      <c r="EP409" s="51"/>
      <c r="EQ409" s="51"/>
      <c r="ER409" s="51"/>
      <c r="ES409" s="51"/>
      <c r="ET409" s="51"/>
      <c r="EU409" s="51"/>
      <c r="EV409" s="51"/>
      <c r="EW409" s="51"/>
      <c r="EX409" s="51"/>
      <c r="EY409" s="51"/>
      <c r="EZ409" s="51"/>
      <c r="FA409" s="51"/>
      <c r="FB409" s="51"/>
      <c r="FC409" s="51"/>
      <c r="FD409" s="51"/>
      <c r="FE409" s="51"/>
      <c r="FF409" s="51"/>
      <c r="FG409" s="51"/>
      <c r="FH409" s="51"/>
      <c r="FI409" s="51"/>
      <c r="FJ409" s="51"/>
      <c r="FK409" s="51"/>
      <c r="FL409" s="51"/>
      <c r="FM409" s="51"/>
      <c r="FN409" s="51"/>
      <c r="FO409" s="51"/>
      <c r="FP409" s="51"/>
    </row>
    <row r="410" spans="101:172" ht="12.75" customHeight="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c r="EK410" s="51"/>
      <c r="EL410" s="51"/>
      <c r="EM410" s="51"/>
      <c r="EN410" s="51"/>
      <c r="EO410" s="51"/>
      <c r="EP410" s="51"/>
      <c r="EQ410" s="51"/>
      <c r="ER410" s="51"/>
      <c r="ES410" s="51"/>
      <c r="ET410" s="51"/>
      <c r="EU410" s="51"/>
      <c r="EV410" s="51"/>
      <c r="EW410" s="51"/>
      <c r="EX410" s="51"/>
      <c r="EY410" s="51"/>
      <c r="EZ410" s="51"/>
      <c r="FA410" s="51"/>
      <c r="FB410" s="51"/>
      <c r="FC410" s="51"/>
      <c r="FD410" s="51"/>
      <c r="FE410" s="51"/>
      <c r="FF410" s="51"/>
      <c r="FG410" s="51"/>
      <c r="FH410" s="51"/>
      <c r="FI410" s="51"/>
      <c r="FJ410" s="51"/>
      <c r="FK410" s="51"/>
      <c r="FL410" s="51"/>
      <c r="FM410" s="51"/>
      <c r="FN410" s="51"/>
      <c r="FO410" s="51"/>
      <c r="FP410" s="51"/>
    </row>
    <row r="411" spans="101:172" ht="12.75" customHeight="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c r="EK411" s="51"/>
      <c r="EL411" s="51"/>
      <c r="EM411" s="51"/>
      <c r="EN411" s="51"/>
      <c r="EO411" s="51"/>
      <c r="EP411" s="51"/>
      <c r="EQ411" s="51"/>
      <c r="ER411" s="51"/>
      <c r="ES411" s="51"/>
      <c r="ET411" s="51"/>
      <c r="EU411" s="51"/>
      <c r="EV411" s="51"/>
      <c r="EW411" s="51"/>
      <c r="EX411" s="51"/>
      <c r="EY411" s="51"/>
      <c r="EZ411" s="51"/>
      <c r="FA411" s="51"/>
      <c r="FB411" s="51"/>
      <c r="FC411" s="51"/>
      <c r="FD411" s="51"/>
      <c r="FE411" s="51"/>
      <c r="FF411" s="51"/>
      <c r="FG411" s="51"/>
      <c r="FH411" s="51"/>
      <c r="FI411" s="51"/>
      <c r="FJ411" s="51"/>
      <c r="FK411" s="51"/>
      <c r="FL411" s="51"/>
      <c r="FM411" s="51"/>
      <c r="FN411" s="51"/>
      <c r="FO411" s="51"/>
      <c r="FP411" s="51"/>
    </row>
    <row r="412" spans="101:172" ht="12.75" customHeight="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c r="EK412" s="51"/>
      <c r="EL412" s="51"/>
      <c r="EM412" s="51"/>
      <c r="EN412" s="51"/>
      <c r="EO412" s="51"/>
      <c r="EP412" s="51"/>
      <c r="EQ412" s="51"/>
      <c r="ER412" s="51"/>
      <c r="ES412" s="51"/>
      <c r="ET412" s="51"/>
      <c r="EU412" s="51"/>
      <c r="EV412" s="51"/>
      <c r="EW412" s="51"/>
      <c r="EX412" s="51"/>
      <c r="EY412" s="51"/>
      <c r="EZ412" s="51"/>
      <c r="FA412" s="51"/>
      <c r="FB412" s="51"/>
      <c r="FC412" s="51"/>
      <c r="FD412" s="51"/>
      <c r="FE412" s="51"/>
      <c r="FF412" s="51"/>
      <c r="FG412" s="51"/>
      <c r="FH412" s="51"/>
      <c r="FI412" s="51"/>
      <c r="FJ412" s="51"/>
      <c r="FK412" s="51"/>
      <c r="FL412" s="51"/>
      <c r="FM412" s="51"/>
      <c r="FN412" s="51"/>
      <c r="FO412" s="51"/>
      <c r="FP412" s="51"/>
    </row>
    <row r="413" spans="101:172" ht="12.75" customHeight="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c r="EK413" s="51"/>
      <c r="EL413" s="51"/>
      <c r="EM413" s="51"/>
      <c r="EN413" s="51"/>
      <c r="EO413" s="51"/>
      <c r="EP413" s="51"/>
      <c r="EQ413" s="51"/>
      <c r="ER413" s="51"/>
      <c r="ES413" s="51"/>
      <c r="ET413" s="51"/>
      <c r="EU413" s="51"/>
      <c r="EV413" s="51"/>
      <c r="EW413" s="51"/>
      <c r="EX413" s="51"/>
      <c r="EY413" s="51"/>
      <c r="EZ413" s="51"/>
      <c r="FA413" s="51"/>
      <c r="FB413" s="51"/>
      <c r="FC413" s="51"/>
      <c r="FD413" s="51"/>
      <c r="FE413" s="51"/>
      <c r="FF413" s="51"/>
      <c r="FG413" s="51"/>
      <c r="FH413" s="51"/>
      <c r="FI413" s="51"/>
      <c r="FJ413" s="51"/>
      <c r="FK413" s="51"/>
      <c r="FL413" s="51"/>
      <c r="FM413" s="51"/>
      <c r="FN413" s="51"/>
      <c r="FO413" s="51"/>
      <c r="FP413" s="51"/>
    </row>
    <row r="414" spans="101:172" ht="12.75" customHeight="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c r="EK414" s="51"/>
      <c r="EL414" s="51"/>
      <c r="EM414" s="51"/>
      <c r="EN414" s="51"/>
      <c r="EO414" s="51"/>
      <c r="EP414" s="51"/>
      <c r="EQ414" s="51"/>
      <c r="ER414" s="51"/>
      <c r="ES414" s="51"/>
      <c r="ET414" s="51"/>
      <c r="EU414" s="51"/>
      <c r="EV414" s="51"/>
      <c r="EW414" s="51"/>
      <c r="EX414" s="51"/>
      <c r="EY414" s="51"/>
      <c r="EZ414" s="51"/>
      <c r="FA414" s="51"/>
      <c r="FB414" s="51"/>
      <c r="FC414" s="51"/>
      <c r="FD414" s="51"/>
      <c r="FE414" s="51"/>
      <c r="FF414" s="51"/>
      <c r="FG414" s="51"/>
      <c r="FH414" s="51"/>
      <c r="FI414" s="51"/>
      <c r="FJ414" s="51"/>
      <c r="FK414" s="51"/>
      <c r="FL414" s="51"/>
      <c r="FM414" s="51"/>
      <c r="FN414" s="51"/>
      <c r="FO414" s="51"/>
      <c r="FP414" s="51"/>
    </row>
    <row r="415" spans="101:172" ht="12.75" customHeight="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c r="EK415" s="51"/>
      <c r="EL415" s="51"/>
      <c r="EM415" s="51"/>
      <c r="EN415" s="51"/>
      <c r="EO415" s="51"/>
      <c r="EP415" s="51"/>
      <c r="EQ415" s="51"/>
      <c r="ER415" s="51"/>
      <c r="ES415" s="51"/>
      <c r="ET415" s="51"/>
      <c r="EU415" s="51"/>
      <c r="EV415" s="51"/>
      <c r="EW415" s="51"/>
      <c r="EX415" s="51"/>
      <c r="EY415" s="51"/>
      <c r="EZ415" s="51"/>
      <c r="FA415" s="51"/>
      <c r="FB415" s="51"/>
      <c r="FC415" s="51"/>
      <c r="FD415" s="51"/>
      <c r="FE415" s="51"/>
      <c r="FF415" s="51"/>
      <c r="FG415" s="51"/>
      <c r="FH415" s="51"/>
      <c r="FI415" s="51"/>
      <c r="FJ415" s="51"/>
      <c r="FK415" s="51"/>
      <c r="FL415" s="51"/>
      <c r="FM415" s="51"/>
      <c r="FN415" s="51"/>
      <c r="FO415" s="51"/>
      <c r="FP415" s="51"/>
    </row>
    <row r="416" spans="101:172" ht="12.75" customHeight="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c r="EK416" s="51"/>
      <c r="EL416" s="51"/>
      <c r="EM416" s="51"/>
      <c r="EN416" s="51"/>
      <c r="EO416" s="51"/>
      <c r="EP416" s="51"/>
      <c r="EQ416" s="51"/>
      <c r="ER416" s="51"/>
      <c r="ES416" s="51"/>
      <c r="ET416" s="51"/>
      <c r="EU416" s="51"/>
      <c r="EV416" s="51"/>
      <c r="EW416" s="51"/>
      <c r="EX416" s="51"/>
      <c r="EY416" s="51"/>
      <c r="EZ416" s="51"/>
      <c r="FA416" s="51"/>
      <c r="FB416" s="51"/>
      <c r="FC416" s="51"/>
      <c r="FD416" s="51"/>
      <c r="FE416" s="51"/>
      <c r="FF416" s="51"/>
      <c r="FG416" s="51"/>
      <c r="FH416" s="51"/>
      <c r="FI416" s="51"/>
      <c r="FJ416" s="51"/>
      <c r="FK416" s="51"/>
      <c r="FL416" s="51"/>
      <c r="FM416" s="51"/>
      <c r="FN416" s="51"/>
      <c r="FO416" s="51"/>
      <c r="FP416" s="51"/>
    </row>
    <row r="417" spans="101:172" ht="12.75" customHeight="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c r="EK417" s="51"/>
      <c r="EL417" s="51"/>
      <c r="EM417" s="51"/>
      <c r="EN417" s="51"/>
      <c r="EO417" s="51"/>
      <c r="EP417" s="51"/>
      <c r="EQ417" s="51"/>
      <c r="ER417" s="51"/>
      <c r="ES417" s="51"/>
      <c r="ET417" s="51"/>
      <c r="EU417" s="51"/>
      <c r="EV417" s="51"/>
      <c r="EW417" s="51"/>
      <c r="EX417" s="51"/>
      <c r="EY417" s="51"/>
      <c r="EZ417" s="51"/>
      <c r="FA417" s="51"/>
      <c r="FB417" s="51"/>
      <c r="FC417" s="51"/>
      <c r="FD417" s="51"/>
      <c r="FE417" s="51"/>
      <c r="FF417" s="51"/>
      <c r="FG417" s="51"/>
      <c r="FH417" s="51"/>
      <c r="FI417" s="51"/>
      <c r="FJ417" s="51"/>
      <c r="FK417" s="51"/>
      <c r="FL417" s="51"/>
      <c r="FM417" s="51"/>
      <c r="FN417" s="51"/>
      <c r="FO417" s="51"/>
      <c r="FP417" s="51"/>
    </row>
    <row r="418" spans="101:172" ht="12.75" customHeight="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c r="EK418" s="51"/>
      <c r="EL418" s="51"/>
      <c r="EM418" s="51"/>
      <c r="EN418" s="51"/>
      <c r="EO418" s="51"/>
      <c r="EP418" s="51"/>
      <c r="EQ418" s="51"/>
      <c r="ER418" s="51"/>
      <c r="ES418" s="51"/>
      <c r="ET418" s="51"/>
      <c r="EU418" s="51"/>
      <c r="EV418" s="51"/>
      <c r="EW418" s="51"/>
      <c r="EX418" s="51"/>
      <c r="EY418" s="51"/>
      <c r="EZ418" s="51"/>
      <c r="FA418" s="51"/>
      <c r="FB418" s="51"/>
      <c r="FC418" s="51"/>
      <c r="FD418" s="51"/>
      <c r="FE418" s="51"/>
      <c r="FF418" s="51"/>
      <c r="FG418" s="51"/>
      <c r="FH418" s="51"/>
      <c r="FI418" s="51"/>
      <c r="FJ418" s="51"/>
      <c r="FK418" s="51"/>
      <c r="FL418" s="51"/>
      <c r="FM418" s="51"/>
      <c r="FN418" s="51"/>
      <c r="FO418" s="51"/>
      <c r="FP418" s="51"/>
    </row>
    <row r="419" spans="101:172" ht="12.75" customHeight="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c r="EK419" s="51"/>
      <c r="EL419" s="51"/>
      <c r="EM419" s="51"/>
      <c r="EN419" s="51"/>
      <c r="EO419" s="51"/>
      <c r="EP419" s="51"/>
      <c r="EQ419" s="51"/>
      <c r="ER419" s="51"/>
      <c r="ES419" s="51"/>
      <c r="ET419" s="51"/>
      <c r="EU419" s="51"/>
      <c r="EV419" s="51"/>
      <c r="EW419" s="51"/>
      <c r="EX419" s="51"/>
      <c r="EY419" s="51"/>
      <c r="EZ419" s="51"/>
      <c r="FA419" s="51"/>
      <c r="FB419" s="51"/>
      <c r="FC419" s="51"/>
      <c r="FD419" s="51"/>
      <c r="FE419" s="51"/>
      <c r="FF419" s="51"/>
      <c r="FG419" s="51"/>
      <c r="FH419" s="51"/>
      <c r="FI419" s="51"/>
      <c r="FJ419" s="51"/>
      <c r="FK419" s="51"/>
      <c r="FL419" s="51"/>
      <c r="FM419" s="51"/>
      <c r="FN419" s="51"/>
      <c r="FO419" s="51"/>
      <c r="FP419" s="51"/>
    </row>
    <row r="420" spans="101:172" ht="12.75" customHeight="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c r="EK420" s="51"/>
      <c r="EL420" s="51"/>
      <c r="EM420" s="51"/>
      <c r="EN420" s="51"/>
      <c r="EO420" s="51"/>
      <c r="EP420" s="51"/>
      <c r="EQ420" s="51"/>
      <c r="ER420" s="51"/>
      <c r="ES420" s="51"/>
      <c r="ET420" s="51"/>
      <c r="EU420" s="51"/>
      <c r="EV420" s="51"/>
      <c r="EW420" s="51"/>
      <c r="EX420" s="51"/>
      <c r="EY420" s="51"/>
      <c r="EZ420" s="51"/>
      <c r="FA420" s="51"/>
      <c r="FB420" s="51"/>
      <c r="FC420" s="51"/>
      <c r="FD420" s="51"/>
      <c r="FE420" s="51"/>
      <c r="FF420" s="51"/>
      <c r="FG420" s="51"/>
      <c r="FH420" s="51"/>
      <c r="FI420" s="51"/>
      <c r="FJ420" s="51"/>
      <c r="FK420" s="51"/>
      <c r="FL420" s="51"/>
      <c r="FM420" s="51"/>
      <c r="FN420" s="51"/>
      <c r="FO420" s="51"/>
      <c r="FP420" s="51"/>
    </row>
    <row r="421" spans="101:172" ht="12.75" customHeight="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c r="EK421" s="51"/>
      <c r="EL421" s="51"/>
      <c r="EM421" s="51"/>
      <c r="EN421" s="51"/>
      <c r="EO421" s="51"/>
      <c r="EP421" s="51"/>
      <c r="EQ421" s="51"/>
      <c r="ER421" s="51"/>
      <c r="ES421" s="51"/>
      <c r="ET421" s="51"/>
      <c r="EU421" s="51"/>
      <c r="EV421" s="51"/>
      <c r="EW421" s="51"/>
      <c r="EX421" s="51"/>
      <c r="EY421" s="51"/>
      <c r="EZ421" s="51"/>
      <c r="FA421" s="51"/>
      <c r="FB421" s="51"/>
      <c r="FC421" s="51"/>
      <c r="FD421" s="51"/>
      <c r="FE421" s="51"/>
      <c r="FF421" s="51"/>
      <c r="FG421" s="51"/>
      <c r="FH421" s="51"/>
      <c r="FI421" s="51"/>
      <c r="FJ421" s="51"/>
      <c r="FK421" s="51"/>
      <c r="FL421" s="51"/>
      <c r="FM421" s="51"/>
      <c r="FN421" s="51"/>
      <c r="FO421" s="51"/>
      <c r="FP421" s="51"/>
    </row>
    <row r="422" spans="101:172" ht="12.75" customHeight="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51"/>
      <c r="FO422" s="51"/>
      <c r="FP422" s="51"/>
    </row>
    <row r="423" spans="101:172" ht="12.75" customHeight="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c r="EK423" s="51"/>
      <c r="EL423" s="51"/>
      <c r="EM423" s="51"/>
      <c r="EN423" s="51"/>
      <c r="EO423" s="51"/>
      <c r="EP423" s="51"/>
      <c r="EQ423" s="51"/>
      <c r="ER423" s="51"/>
      <c r="ES423" s="51"/>
      <c r="ET423" s="51"/>
      <c r="EU423" s="51"/>
      <c r="EV423" s="51"/>
      <c r="EW423" s="51"/>
      <c r="EX423" s="51"/>
      <c r="EY423" s="51"/>
      <c r="EZ423" s="51"/>
      <c r="FA423" s="51"/>
      <c r="FB423" s="51"/>
      <c r="FC423" s="51"/>
      <c r="FD423" s="51"/>
      <c r="FE423" s="51"/>
      <c r="FF423" s="51"/>
      <c r="FG423" s="51"/>
      <c r="FH423" s="51"/>
      <c r="FI423" s="51"/>
      <c r="FJ423" s="51"/>
      <c r="FK423" s="51"/>
      <c r="FL423" s="51"/>
      <c r="FM423" s="51"/>
      <c r="FN423" s="51"/>
      <c r="FO423" s="51"/>
      <c r="FP423" s="51"/>
    </row>
    <row r="424" spans="101:172" ht="12.75" customHeight="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c r="EK424" s="51"/>
      <c r="EL424" s="51"/>
      <c r="EM424" s="51"/>
      <c r="EN424" s="51"/>
      <c r="EO424" s="51"/>
      <c r="EP424" s="51"/>
      <c r="EQ424" s="51"/>
      <c r="ER424" s="51"/>
      <c r="ES424" s="51"/>
      <c r="ET424" s="51"/>
      <c r="EU424" s="51"/>
      <c r="EV424" s="51"/>
      <c r="EW424" s="51"/>
      <c r="EX424" s="51"/>
      <c r="EY424" s="51"/>
      <c r="EZ424" s="51"/>
      <c r="FA424" s="51"/>
      <c r="FB424" s="51"/>
      <c r="FC424" s="51"/>
      <c r="FD424" s="51"/>
      <c r="FE424" s="51"/>
      <c r="FF424" s="51"/>
      <c r="FG424" s="51"/>
      <c r="FH424" s="51"/>
      <c r="FI424" s="51"/>
      <c r="FJ424" s="51"/>
      <c r="FK424" s="51"/>
      <c r="FL424" s="51"/>
      <c r="FM424" s="51"/>
      <c r="FN424" s="51"/>
      <c r="FO424" s="51"/>
      <c r="FP424" s="51"/>
    </row>
    <row r="425" spans="101:172" ht="12.75" customHeight="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c r="EK425" s="51"/>
      <c r="EL425" s="51"/>
      <c r="EM425" s="51"/>
      <c r="EN425" s="51"/>
      <c r="EO425" s="51"/>
      <c r="EP425" s="51"/>
      <c r="EQ425" s="51"/>
      <c r="ER425" s="51"/>
      <c r="ES425" s="51"/>
      <c r="ET425" s="51"/>
      <c r="EU425" s="51"/>
      <c r="EV425" s="51"/>
      <c r="EW425" s="51"/>
      <c r="EX425" s="51"/>
      <c r="EY425" s="51"/>
      <c r="EZ425" s="51"/>
      <c r="FA425" s="51"/>
      <c r="FB425" s="51"/>
      <c r="FC425" s="51"/>
      <c r="FD425" s="51"/>
      <c r="FE425" s="51"/>
      <c r="FF425" s="51"/>
      <c r="FG425" s="51"/>
      <c r="FH425" s="51"/>
      <c r="FI425" s="51"/>
      <c r="FJ425" s="51"/>
      <c r="FK425" s="51"/>
      <c r="FL425" s="51"/>
      <c r="FM425" s="51"/>
      <c r="FN425" s="51"/>
      <c r="FO425" s="51"/>
      <c r="FP425" s="51"/>
    </row>
    <row r="426" spans="101:172" ht="12.75" customHeight="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c r="EK426" s="51"/>
      <c r="EL426" s="51"/>
      <c r="EM426" s="51"/>
      <c r="EN426" s="51"/>
      <c r="EO426" s="51"/>
      <c r="EP426" s="51"/>
      <c r="EQ426" s="51"/>
      <c r="ER426" s="51"/>
      <c r="ES426" s="51"/>
      <c r="ET426" s="51"/>
      <c r="EU426" s="51"/>
      <c r="EV426" s="51"/>
      <c r="EW426" s="51"/>
      <c r="EX426" s="51"/>
      <c r="EY426" s="51"/>
      <c r="EZ426" s="51"/>
      <c r="FA426" s="51"/>
      <c r="FB426" s="51"/>
      <c r="FC426" s="51"/>
      <c r="FD426" s="51"/>
      <c r="FE426" s="51"/>
      <c r="FF426" s="760"/>
      <c r="FO426" s="51"/>
      <c r="FP426" s="51"/>
    </row>
    <row r="427" spans="101:172" ht="12.75" customHeight="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c r="EK427" s="51"/>
      <c r="EL427" s="51"/>
      <c r="EM427" s="51"/>
      <c r="EN427" s="51"/>
      <c r="EO427" s="51"/>
      <c r="EP427" s="51"/>
      <c r="EQ427" s="51"/>
      <c r="ER427" s="51"/>
      <c r="ES427" s="51"/>
      <c r="ET427" s="51"/>
      <c r="EU427" s="51"/>
      <c r="EV427" s="51"/>
      <c r="EW427" s="51"/>
      <c r="EX427" s="51"/>
      <c r="EY427" s="51"/>
      <c r="EZ427" s="51"/>
      <c r="FA427" s="51"/>
      <c r="FB427" s="51"/>
      <c r="FC427" s="53"/>
      <c r="FD427" s="53"/>
      <c r="FE427" s="51"/>
      <c r="FO427" s="51"/>
      <c r="FP427" s="51"/>
    </row>
    <row r="428" spans="101:172" ht="12.75" customHeight="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c r="EK428" s="51"/>
      <c r="EL428" s="51"/>
      <c r="EM428" s="51"/>
      <c r="EN428" s="51"/>
      <c r="EO428" s="51"/>
      <c r="EP428" s="51"/>
      <c r="EQ428" s="51"/>
      <c r="ER428" s="51"/>
      <c r="ES428" s="51"/>
      <c r="ET428" s="51"/>
      <c r="EU428" s="51"/>
      <c r="EV428" s="51"/>
      <c r="EW428" s="51"/>
      <c r="EX428" s="51"/>
      <c r="EY428" s="51"/>
      <c r="EZ428" s="51"/>
      <c r="FA428" s="51"/>
      <c r="FB428" s="51"/>
      <c r="FC428" s="435"/>
      <c r="FD428" s="436"/>
      <c r="FE428" s="51"/>
      <c r="FO428" s="51"/>
      <c r="FP428" s="51"/>
    </row>
    <row r="429" spans="101:172" ht="12.75" customHeight="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c r="EK429" s="51"/>
      <c r="EL429" s="51"/>
      <c r="EM429" s="51"/>
      <c r="EN429" s="51"/>
      <c r="EO429" s="51"/>
      <c r="EP429" s="51"/>
      <c r="EQ429" s="51"/>
      <c r="ER429" s="51"/>
      <c r="ES429" s="51"/>
      <c r="ET429" s="51"/>
      <c r="EU429" s="51"/>
      <c r="EV429" s="51"/>
      <c r="EW429" s="51"/>
      <c r="EX429" s="51"/>
      <c r="EY429" s="51"/>
      <c r="EZ429" s="51"/>
      <c r="FA429" s="51"/>
      <c r="FB429" s="51"/>
      <c r="FC429" s="437"/>
      <c r="FD429" s="436"/>
      <c r="FE429" s="51"/>
      <c r="FO429" s="51"/>
      <c r="FP429" s="51"/>
    </row>
    <row r="430" spans="101:172" ht="12.75" customHeight="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c r="EK430" s="51"/>
      <c r="EL430" s="51"/>
      <c r="EM430" s="51"/>
      <c r="EN430" s="51"/>
      <c r="EO430" s="51"/>
      <c r="EP430" s="51"/>
      <c r="EQ430" s="51"/>
      <c r="ER430" s="51"/>
      <c r="ES430" s="51"/>
      <c r="ET430" s="51"/>
      <c r="EU430" s="51"/>
      <c r="EV430" s="51"/>
      <c r="EW430" s="51"/>
      <c r="EX430" s="51"/>
      <c r="EY430" s="51"/>
      <c r="EZ430" s="51"/>
      <c r="FA430" s="51"/>
      <c r="FB430" s="51"/>
      <c r="FC430" s="437"/>
      <c r="FD430" s="436"/>
      <c r="FE430" s="51"/>
      <c r="FO430" s="51"/>
      <c r="FP430" s="51"/>
    </row>
    <row r="431" spans="101:172" ht="12.75" customHeight="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c r="EK431" s="51"/>
      <c r="EL431" s="51"/>
      <c r="EM431" s="51"/>
      <c r="EN431" s="51"/>
      <c r="EO431" s="51"/>
      <c r="EP431" s="51"/>
      <c r="EQ431" s="51"/>
      <c r="ER431" s="51"/>
      <c r="ES431" s="51"/>
      <c r="ET431" s="51"/>
      <c r="EU431" s="51"/>
      <c r="EV431" s="51"/>
      <c r="EW431" s="51"/>
      <c r="EX431" s="51"/>
      <c r="EY431" s="51"/>
      <c r="EZ431" s="51"/>
      <c r="FA431" s="51"/>
      <c r="FB431" s="51"/>
      <c r="FC431" s="435"/>
      <c r="FD431" s="436"/>
      <c r="FE431" s="51"/>
      <c r="FO431" s="51"/>
      <c r="FP431" s="51"/>
    </row>
    <row r="432" spans="101:172" ht="12.75" customHeight="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c r="EK432" s="51"/>
      <c r="EL432" s="51"/>
      <c r="EM432" s="51"/>
      <c r="EN432" s="51"/>
      <c r="EO432" s="51"/>
      <c r="EP432" s="51"/>
      <c r="EQ432" s="51"/>
      <c r="ER432" s="51"/>
      <c r="ES432" s="51"/>
      <c r="ET432" s="51"/>
      <c r="EU432" s="51"/>
      <c r="EV432" s="51"/>
      <c r="EW432" s="51"/>
      <c r="EX432" s="51"/>
      <c r="EY432" s="51"/>
      <c r="EZ432" s="51"/>
      <c r="FA432" s="51"/>
      <c r="FB432" s="51"/>
      <c r="FC432" s="437"/>
      <c r="FD432" s="436"/>
      <c r="FE432" s="51"/>
      <c r="FO432" s="51"/>
      <c r="FP432" s="51"/>
    </row>
    <row r="433" spans="101:172" ht="12.75" customHeight="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c r="EK433" s="51"/>
      <c r="EL433" s="51"/>
      <c r="EM433" s="51"/>
      <c r="EN433" s="51"/>
      <c r="EO433" s="51"/>
      <c r="EP433" s="51"/>
      <c r="EQ433" s="51"/>
      <c r="ER433" s="51"/>
      <c r="ES433" s="51"/>
      <c r="ET433" s="51"/>
      <c r="EU433" s="51"/>
      <c r="EV433" s="51"/>
      <c r="EW433" s="51"/>
      <c r="EX433" s="51"/>
      <c r="EY433" s="51"/>
      <c r="EZ433" s="51"/>
      <c r="FA433" s="51"/>
      <c r="FB433" s="51"/>
      <c r="FC433" s="437"/>
      <c r="FD433" s="436"/>
      <c r="FE433" s="51"/>
      <c r="FO433" s="51"/>
      <c r="FP433" s="51"/>
    </row>
    <row r="434" spans="101:172" ht="12.75" customHeight="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c r="EK434" s="51"/>
      <c r="EL434" s="51"/>
      <c r="EM434" s="51"/>
      <c r="EN434" s="51"/>
      <c r="EO434" s="51"/>
      <c r="EP434" s="51"/>
      <c r="EQ434" s="51"/>
      <c r="ER434" s="51"/>
      <c r="ES434" s="51"/>
      <c r="ET434" s="51"/>
      <c r="EU434" s="51"/>
      <c r="EV434" s="51"/>
      <c r="EW434" s="51"/>
      <c r="EX434" s="51"/>
      <c r="EY434" s="51"/>
      <c r="EZ434" s="51"/>
      <c r="FA434" s="51"/>
      <c r="FB434" s="51"/>
      <c r="FC434" s="435"/>
      <c r="FD434" s="436"/>
      <c r="FE434" s="51"/>
      <c r="FO434" s="51"/>
      <c r="FP434" s="51"/>
    </row>
    <row r="435" spans="101:172" ht="12.75" customHeight="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c r="EK435" s="51"/>
      <c r="EL435" s="51"/>
      <c r="EM435" s="51"/>
      <c r="EN435" s="51"/>
      <c r="EO435" s="51"/>
      <c r="EP435" s="51"/>
      <c r="EQ435" s="51"/>
      <c r="ER435" s="51"/>
      <c r="ES435" s="51"/>
      <c r="ET435" s="51"/>
      <c r="EU435" s="51"/>
      <c r="EV435" s="51"/>
      <c r="EW435" s="51"/>
      <c r="EX435" s="51"/>
      <c r="EY435" s="51"/>
      <c r="EZ435" s="51"/>
      <c r="FA435" s="51"/>
      <c r="FB435" s="51"/>
      <c r="FC435" s="435"/>
      <c r="FD435" s="436"/>
      <c r="FE435" s="51"/>
      <c r="FO435" s="51"/>
      <c r="FP435" s="51"/>
    </row>
    <row r="436" spans="101:172" ht="12.75" customHeight="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c r="EK436" s="51"/>
      <c r="EL436" s="51"/>
      <c r="EM436" s="51"/>
      <c r="EN436" s="51"/>
      <c r="EO436" s="51"/>
      <c r="EP436" s="51"/>
      <c r="EQ436" s="51"/>
      <c r="ER436" s="51"/>
      <c r="ES436" s="51"/>
      <c r="ET436" s="51"/>
      <c r="EU436" s="51"/>
      <c r="EV436" s="51"/>
      <c r="EW436" s="51"/>
      <c r="EX436" s="51"/>
      <c r="EY436" s="51"/>
      <c r="EZ436" s="51"/>
      <c r="FA436" s="51"/>
      <c r="FB436" s="51"/>
      <c r="FC436" s="437"/>
      <c r="FD436" s="436"/>
      <c r="FE436" s="51"/>
      <c r="FO436" s="51"/>
      <c r="FP436" s="51"/>
    </row>
    <row r="437" spans="101:172" ht="12.75" customHeight="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c r="EK437" s="51"/>
      <c r="EL437" s="51"/>
      <c r="EM437" s="51"/>
      <c r="EN437" s="51"/>
      <c r="EO437" s="51"/>
      <c r="EP437" s="51"/>
      <c r="EQ437" s="51"/>
      <c r="ER437" s="51"/>
      <c r="ES437" s="51"/>
      <c r="ET437" s="51"/>
      <c r="EU437" s="51"/>
      <c r="EV437" s="51"/>
      <c r="EW437" s="51"/>
      <c r="EX437" s="51"/>
      <c r="EY437" s="51"/>
      <c r="EZ437" s="51"/>
      <c r="FA437" s="51"/>
      <c r="FB437" s="51"/>
      <c r="FC437" s="437"/>
      <c r="FD437" s="436"/>
      <c r="FE437" s="51"/>
      <c r="FO437" s="51"/>
      <c r="FP437" s="51"/>
    </row>
    <row r="438" spans="101:172" ht="12.75" customHeight="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c r="EK438" s="51"/>
      <c r="EL438" s="51"/>
      <c r="EM438" s="51"/>
      <c r="EN438" s="51"/>
      <c r="EO438" s="51"/>
      <c r="EP438" s="51"/>
      <c r="EQ438" s="51"/>
      <c r="ER438" s="51"/>
      <c r="ES438" s="51"/>
      <c r="ET438" s="51"/>
      <c r="EU438" s="51"/>
      <c r="EV438" s="51"/>
      <c r="EW438" s="51"/>
      <c r="EX438" s="51"/>
      <c r="EY438" s="51"/>
      <c r="EZ438" s="51"/>
      <c r="FA438" s="51"/>
      <c r="FB438" s="51"/>
      <c r="FC438" s="437"/>
      <c r="FD438" s="436"/>
      <c r="FE438" s="51"/>
      <c r="FO438" s="51"/>
      <c r="FP438" s="51"/>
    </row>
    <row r="439" spans="101:172" ht="12.75" customHeight="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c r="EK439" s="51"/>
      <c r="EL439" s="51"/>
      <c r="EM439" s="51"/>
      <c r="EN439" s="51"/>
      <c r="EO439" s="51"/>
      <c r="EP439" s="51"/>
      <c r="EQ439" s="51"/>
      <c r="ER439" s="51"/>
      <c r="ES439" s="51"/>
      <c r="ET439" s="51"/>
      <c r="EU439" s="51"/>
      <c r="EV439" s="51"/>
      <c r="EW439" s="51"/>
      <c r="EX439" s="51"/>
      <c r="EY439" s="51"/>
      <c r="EZ439" s="51"/>
      <c r="FA439" s="51"/>
      <c r="FB439" s="51"/>
      <c r="FC439" s="437"/>
      <c r="FD439" s="436"/>
      <c r="FE439" s="51"/>
      <c r="FO439" s="51"/>
      <c r="FP439" s="51"/>
    </row>
    <row r="440" spans="101:172" ht="12.75" customHeight="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c r="EK440" s="51"/>
      <c r="EL440" s="51"/>
      <c r="EM440" s="51"/>
      <c r="EN440" s="51"/>
      <c r="EO440" s="51"/>
      <c r="EP440" s="51"/>
      <c r="EQ440" s="51"/>
      <c r="ER440" s="51"/>
      <c r="ES440" s="51"/>
      <c r="ET440" s="51"/>
      <c r="EU440" s="51"/>
      <c r="EV440" s="51"/>
      <c r="EW440" s="51"/>
      <c r="EX440" s="51"/>
      <c r="EY440" s="51"/>
      <c r="EZ440" s="51"/>
      <c r="FA440" s="51"/>
      <c r="FB440" s="51"/>
      <c r="FC440" s="437"/>
      <c r="FD440" s="436"/>
      <c r="FE440" s="51"/>
      <c r="FO440" s="51"/>
      <c r="FP440" s="51"/>
    </row>
    <row r="441" spans="101:172" ht="12.75" customHeight="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c r="EK441" s="51"/>
      <c r="EL441" s="51"/>
      <c r="EM441" s="51"/>
      <c r="EN441" s="51"/>
      <c r="EO441" s="51"/>
      <c r="EP441" s="51"/>
      <c r="EQ441" s="51"/>
      <c r="ER441" s="51"/>
      <c r="ES441" s="51"/>
      <c r="ET441" s="51"/>
      <c r="EU441" s="51"/>
      <c r="EV441" s="51"/>
      <c r="EW441" s="51"/>
      <c r="EX441" s="51"/>
      <c r="EY441" s="51"/>
      <c r="EZ441" s="51"/>
      <c r="FA441" s="51"/>
      <c r="FB441" s="51"/>
      <c r="FC441" s="437"/>
      <c r="FD441" s="436"/>
      <c r="FE441" s="51"/>
      <c r="FO441" s="51"/>
      <c r="FP441" s="51"/>
    </row>
    <row r="442" spans="101:172" ht="12.75" customHeight="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c r="EK442" s="51"/>
      <c r="EL442" s="51"/>
      <c r="EM442" s="51"/>
      <c r="EN442" s="51"/>
      <c r="EO442" s="51"/>
      <c r="EP442" s="51"/>
      <c r="EQ442" s="51"/>
      <c r="ER442" s="51"/>
      <c r="ES442" s="51"/>
      <c r="ET442" s="51"/>
      <c r="EU442" s="51"/>
      <c r="EV442" s="51"/>
      <c r="EW442" s="51"/>
      <c r="EX442" s="51"/>
      <c r="EY442" s="51"/>
      <c r="EZ442" s="51"/>
      <c r="FA442" s="51"/>
      <c r="FB442" s="51"/>
      <c r="FC442" s="437"/>
      <c r="FD442" s="436"/>
      <c r="FE442" s="51"/>
      <c r="FO442" s="51"/>
      <c r="FP442" s="51"/>
    </row>
    <row r="443" spans="101:172" ht="12.75" customHeight="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c r="EK443" s="51"/>
      <c r="EL443" s="51"/>
      <c r="EM443" s="51"/>
      <c r="EN443" s="51"/>
      <c r="EO443" s="51"/>
      <c r="EP443" s="51"/>
      <c r="EQ443" s="51"/>
      <c r="ER443" s="51"/>
      <c r="ES443" s="51"/>
      <c r="ET443" s="51"/>
      <c r="EU443" s="51"/>
      <c r="EV443" s="51"/>
      <c r="EW443" s="51"/>
      <c r="EX443" s="51"/>
      <c r="EY443" s="51"/>
      <c r="EZ443" s="51"/>
      <c r="FA443" s="51"/>
      <c r="FB443" s="51"/>
      <c r="FC443" s="437"/>
      <c r="FD443" s="436"/>
      <c r="FE443" s="51"/>
      <c r="FO443" s="51"/>
      <c r="FP443" s="51"/>
    </row>
    <row r="444" spans="101:172" ht="12.75" customHeight="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c r="EK444" s="51"/>
      <c r="EL444" s="51"/>
      <c r="EM444" s="51"/>
      <c r="EN444" s="51"/>
      <c r="EO444" s="51"/>
      <c r="EP444" s="51"/>
      <c r="EQ444" s="51"/>
      <c r="ER444" s="51"/>
      <c r="ES444" s="51"/>
      <c r="ET444" s="51"/>
      <c r="EU444" s="51"/>
      <c r="EV444" s="51"/>
      <c r="EW444" s="51"/>
      <c r="EX444" s="51"/>
      <c r="EY444" s="51"/>
      <c r="EZ444" s="51"/>
      <c r="FA444" s="51"/>
      <c r="FB444" s="51"/>
      <c r="FC444" s="437"/>
      <c r="FD444" s="436"/>
      <c r="FE444" s="51"/>
      <c r="FO444" s="51"/>
      <c r="FP444" s="51"/>
    </row>
    <row r="445" spans="101:172" ht="12.75" customHeight="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c r="EK445" s="51"/>
      <c r="EL445" s="51"/>
      <c r="EM445" s="51"/>
      <c r="EN445" s="51"/>
      <c r="EO445" s="51"/>
      <c r="EP445" s="51"/>
      <c r="EQ445" s="51"/>
      <c r="ER445" s="51"/>
      <c r="ES445" s="51"/>
      <c r="ET445" s="51"/>
      <c r="EU445" s="51"/>
      <c r="EV445" s="51"/>
      <c r="EW445" s="51"/>
      <c r="EX445" s="51"/>
      <c r="EY445" s="51"/>
      <c r="EZ445" s="51"/>
      <c r="FA445" s="51"/>
      <c r="FB445" s="51"/>
      <c r="FC445" s="435"/>
      <c r="FD445" s="436"/>
      <c r="FE445" s="51"/>
      <c r="FO445" s="51"/>
      <c r="FP445" s="51"/>
    </row>
    <row r="446" spans="101:172" ht="12.75" customHeight="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437"/>
      <c r="FD446" s="436"/>
      <c r="FE446" s="51"/>
      <c r="FO446" s="51"/>
      <c r="FP446" s="51"/>
    </row>
    <row r="447" spans="101:172" ht="12.75" customHeight="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c r="EK447" s="51"/>
      <c r="EL447" s="51"/>
      <c r="EM447" s="51"/>
      <c r="EN447" s="51"/>
      <c r="EO447" s="51"/>
      <c r="EP447" s="51"/>
      <c r="EQ447" s="51"/>
      <c r="ER447" s="51"/>
      <c r="ES447" s="51"/>
      <c r="ET447" s="51"/>
      <c r="EU447" s="51"/>
      <c r="EV447" s="51"/>
      <c r="EW447" s="51"/>
      <c r="EX447" s="51"/>
      <c r="EY447" s="51"/>
      <c r="EZ447" s="51"/>
      <c r="FA447" s="51"/>
      <c r="FB447" s="51"/>
      <c r="FC447" s="437"/>
      <c r="FD447" s="436"/>
      <c r="FE447" s="51"/>
      <c r="FO447" s="51"/>
      <c r="FP447" s="51"/>
    </row>
    <row r="448" spans="101:172" ht="12.75" customHeight="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c r="EK448" s="51"/>
      <c r="EL448" s="51"/>
      <c r="EM448" s="51"/>
      <c r="EN448" s="51"/>
      <c r="EO448" s="51"/>
      <c r="EP448" s="51"/>
      <c r="EQ448" s="51"/>
      <c r="ER448" s="51"/>
      <c r="ES448" s="51"/>
      <c r="ET448" s="51"/>
      <c r="EU448" s="51"/>
      <c r="EV448" s="51"/>
      <c r="EW448" s="51"/>
      <c r="EX448" s="51"/>
      <c r="EY448" s="51"/>
      <c r="EZ448" s="51"/>
      <c r="FA448" s="51"/>
      <c r="FB448" s="51"/>
      <c r="FC448" s="435"/>
      <c r="FD448" s="436"/>
      <c r="FE448" s="51"/>
      <c r="FO448" s="51"/>
      <c r="FP448" s="51"/>
    </row>
    <row r="449" spans="101:172" ht="12.75" customHeight="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c r="EK449" s="51"/>
      <c r="EL449" s="51"/>
      <c r="EM449" s="51"/>
      <c r="EN449" s="51"/>
      <c r="EO449" s="51"/>
      <c r="EP449" s="51"/>
      <c r="EQ449" s="51"/>
      <c r="ER449" s="51"/>
      <c r="ES449" s="51"/>
      <c r="ET449" s="51"/>
      <c r="EU449" s="51"/>
      <c r="EV449" s="51"/>
      <c r="EW449" s="51"/>
      <c r="EX449" s="51"/>
      <c r="EY449" s="51"/>
      <c r="EZ449" s="51"/>
      <c r="FA449" s="51"/>
      <c r="FB449" s="51"/>
      <c r="FC449" s="437"/>
      <c r="FD449" s="437"/>
      <c r="FE449" s="51"/>
      <c r="FO449" s="51"/>
      <c r="FP449" s="51"/>
    </row>
    <row r="450" spans="101:172" ht="12.75" customHeight="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c r="EK450" s="51"/>
      <c r="EL450" s="51"/>
      <c r="EM450" s="51"/>
      <c r="EN450" s="51"/>
      <c r="EO450" s="51"/>
      <c r="EP450" s="51"/>
      <c r="EQ450" s="51"/>
      <c r="ER450" s="51"/>
      <c r="ES450" s="51"/>
      <c r="ET450" s="51"/>
      <c r="EU450" s="51"/>
      <c r="EV450" s="51"/>
      <c r="EW450" s="51"/>
      <c r="EX450" s="51"/>
      <c r="EY450" s="51"/>
      <c r="EZ450" s="51"/>
      <c r="FA450" s="51"/>
      <c r="FB450" s="51"/>
      <c r="FC450" s="437"/>
      <c r="FD450" s="436"/>
      <c r="FE450" s="51"/>
      <c r="FO450" s="51"/>
      <c r="FP450" s="51"/>
    </row>
    <row r="451" spans="101:172" ht="12.75" customHeight="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c r="EK451" s="51"/>
      <c r="EL451" s="51"/>
      <c r="EM451" s="51"/>
      <c r="EN451" s="51"/>
      <c r="EO451" s="51"/>
      <c r="EP451" s="51"/>
      <c r="EQ451" s="51"/>
      <c r="ER451" s="51"/>
      <c r="ES451" s="51"/>
      <c r="ET451" s="51"/>
      <c r="EU451" s="51"/>
      <c r="EV451" s="51"/>
      <c r="EW451" s="51"/>
      <c r="EX451" s="51"/>
      <c r="EY451" s="51"/>
      <c r="EZ451" s="51"/>
      <c r="FA451" s="51"/>
      <c r="FB451" s="51"/>
      <c r="FC451" s="437"/>
      <c r="FD451" s="436"/>
      <c r="FE451" s="51"/>
      <c r="FO451" s="51"/>
      <c r="FP451" s="51"/>
    </row>
    <row r="452" spans="101:172" ht="12.75" customHeight="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c r="EK452" s="51"/>
      <c r="EL452" s="51"/>
      <c r="EM452" s="51"/>
      <c r="EN452" s="51"/>
      <c r="EO452" s="51"/>
      <c r="EP452" s="51"/>
      <c r="EQ452" s="51"/>
      <c r="ER452" s="51"/>
      <c r="ES452" s="51"/>
      <c r="ET452" s="51"/>
      <c r="EU452" s="51"/>
      <c r="EV452" s="51"/>
      <c r="EW452" s="51"/>
      <c r="EX452" s="51"/>
      <c r="EY452" s="51"/>
      <c r="EZ452" s="51"/>
      <c r="FA452" s="51"/>
      <c r="FB452" s="51"/>
      <c r="FC452" s="437"/>
      <c r="FD452" s="436"/>
      <c r="FE452" s="51"/>
      <c r="FO452" s="51"/>
      <c r="FP452" s="51"/>
    </row>
    <row r="453" spans="101:172" ht="12.75" customHeight="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c r="EK453" s="51"/>
      <c r="EL453" s="51"/>
      <c r="EM453" s="51"/>
      <c r="EN453" s="51"/>
      <c r="EO453" s="51"/>
      <c r="EP453" s="51"/>
      <c r="EQ453" s="51"/>
      <c r="ER453" s="51"/>
      <c r="ES453" s="51"/>
      <c r="ET453" s="51"/>
      <c r="EU453" s="51"/>
      <c r="EV453" s="51"/>
      <c r="EW453" s="51"/>
      <c r="EX453" s="51"/>
      <c r="EY453" s="51"/>
      <c r="EZ453" s="51"/>
      <c r="FA453" s="51"/>
      <c r="FB453" s="51"/>
      <c r="FC453" s="437"/>
      <c r="FD453" s="436"/>
      <c r="FE453" s="51"/>
      <c r="FO453" s="51"/>
      <c r="FP453" s="51"/>
    </row>
    <row r="454" spans="101:172" ht="12.75" customHeight="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c r="EK454" s="51"/>
      <c r="EL454" s="51"/>
      <c r="EM454" s="51"/>
      <c r="EN454" s="51"/>
      <c r="EO454" s="51"/>
      <c r="EP454" s="51"/>
      <c r="EQ454" s="51"/>
      <c r="ER454" s="51"/>
      <c r="ES454" s="51"/>
      <c r="ET454" s="51"/>
      <c r="EU454" s="51"/>
      <c r="EV454" s="51"/>
      <c r="EW454" s="51"/>
      <c r="EX454" s="51"/>
      <c r="EY454" s="51"/>
      <c r="EZ454" s="51"/>
      <c r="FA454" s="51"/>
      <c r="FB454" s="51"/>
      <c r="FC454" s="437"/>
      <c r="FD454" s="436"/>
      <c r="FE454" s="51"/>
      <c r="FO454" s="51"/>
      <c r="FP454" s="51"/>
    </row>
    <row r="455" spans="101:172" ht="12.75" customHeight="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c r="EK455" s="51"/>
      <c r="EL455" s="51"/>
      <c r="EM455" s="51"/>
      <c r="EN455" s="51"/>
      <c r="EO455" s="51"/>
      <c r="EP455" s="51"/>
      <c r="EQ455" s="51"/>
      <c r="ER455" s="51"/>
      <c r="ES455" s="51"/>
      <c r="ET455" s="51"/>
      <c r="EU455" s="51"/>
      <c r="EV455" s="51"/>
      <c r="EW455" s="51"/>
      <c r="EX455" s="51"/>
      <c r="EY455" s="51"/>
      <c r="EZ455" s="51"/>
      <c r="FA455" s="51"/>
      <c r="FB455" s="51"/>
      <c r="FC455" s="437"/>
      <c r="FD455" s="436"/>
      <c r="FE455" s="51"/>
      <c r="FO455" s="51"/>
      <c r="FP455" s="51"/>
    </row>
    <row r="456" spans="101:172" ht="12.75" customHeight="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437"/>
      <c r="FD456" s="436"/>
      <c r="FE456" s="51"/>
      <c r="FO456" s="51"/>
      <c r="FP456" s="51"/>
    </row>
    <row r="457" spans="101:172" ht="12.75" customHeight="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c r="EK457" s="51"/>
      <c r="EL457" s="51"/>
      <c r="EM457" s="51"/>
      <c r="EN457" s="51"/>
      <c r="EO457" s="51"/>
      <c r="EP457" s="51"/>
      <c r="EQ457" s="51"/>
      <c r="ER457" s="51"/>
      <c r="ES457" s="51"/>
      <c r="ET457" s="51"/>
      <c r="EU457" s="51"/>
      <c r="EV457" s="51"/>
      <c r="EW457" s="51"/>
      <c r="EX457" s="51"/>
      <c r="EY457" s="51"/>
      <c r="EZ457" s="51"/>
      <c r="FA457" s="51"/>
      <c r="FB457" s="51"/>
      <c r="FC457" s="437"/>
      <c r="FD457" s="436"/>
      <c r="FE457" s="51"/>
      <c r="FO457" s="51"/>
      <c r="FP457" s="51"/>
    </row>
    <row r="458" spans="101:172" ht="12.75" customHeight="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c r="EK458" s="51"/>
      <c r="EL458" s="51"/>
      <c r="EM458" s="51"/>
      <c r="EN458" s="51"/>
      <c r="EO458" s="51"/>
      <c r="EP458" s="51"/>
      <c r="EQ458" s="51"/>
      <c r="ER458" s="51"/>
      <c r="ES458" s="51"/>
      <c r="ET458" s="51"/>
      <c r="EU458" s="51"/>
      <c r="EV458" s="51"/>
      <c r="EW458" s="51"/>
      <c r="EX458" s="51"/>
      <c r="EY458" s="51"/>
      <c r="EZ458" s="51"/>
      <c r="FA458" s="51"/>
      <c r="FB458" s="51"/>
      <c r="FC458" s="437"/>
      <c r="FD458" s="436"/>
      <c r="FE458" s="51"/>
      <c r="FO458" s="51"/>
      <c r="FP458" s="51"/>
    </row>
    <row r="459" spans="101:172" ht="12.75" customHeight="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c r="EK459" s="51"/>
      <c r="EL459" s="51"/>
      <c r="EM459" s="51"/>
      <c r="EN459" s="51"/>
      <c r="EO459" s="51"/>
      <c r="EP459" s="51"/>
      <c r="EQ459" s="51"/>
      <c r="ER459" s="51"/>
      <c r="ES459" s="51"/>
      <c r="ET459" s="51"/>
      <c r="EU459" s="51"/>
      <c r="EV459" s="51"/>
      <c r="EW459" s="51"/>
      <c r="EX459" s="51"/>
      <c r="EY459" s="51"/>
      <c r="EZ459" s="51"/>
      <c r="FA459" s="51"/>
      <c r="FB459" s="51"/>
      <c r="FC459" s="437"/>
      <c r="FD459" s="436"/>
      <c r="FE459" s="51"/>
      <c r="FO459" s="51"/>
      <c r="FP459" s="51"/>
    </row>
    <row r="460" spans="101:172" ht="12.75" customHeight="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c r="EK460" s="51"/>
      <c r="EL460" s="51"/>
      <c r="EM460" s="51"/>
      <c r="EN460" s="51"/>
      <c r="EO460" s="51"/>
      <c r="EP460" s="51"/>
      <c r="EQ460" s="51"/>
      <c r="ER460" s="51"/>
      <c r="ES460" s="51"/>
      <c r="ET460" s="51"/>
      <c r="EU460" s="51"/>
      <c r="EV460" s="51"/>
      <c r="EW460" s="51"/>
      <c r="EX460" s="51"/>
      <c r="EY460" s="51"/>
      <c r="EZ460" s="51"/>
      <c r="FA460" s="51"/>
      <c r="FB460" s="51"/>
      <c r="FC460" s="437"/>
      <c r="FD460" s="436"/>
      <c r="FE460" s="51"/>
      <c r="FO460" s="51"/>
      <c r="FP460" s="51"/>
    </row>
    <row r="461" spans="101:172" ht="12.75" customHeight="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c r="EK461" s="51"/>
      <c r="EL461" s="51"/>
      <c r="EM461" s="51"/>
      <c r="EN461" s="51"/>
      <c r="EO461" s="51"/>
      <c r="EP461" s="51"/>
      <c r="EQ461" s="51"/>
      <c r="ER461" s="51"/>
      <c r="ES461" s="51"/>
      <c r="ET461" s="51"/>
      <c r="EU461" s="51"/>
      <c r="EV461" s="51"/>
      <c r="EW461" s="51"/>
      <c r="EX461" s="51"/>
      <c r="EY461" s="51"/>
      <c r="EZ461" s="51"/>
      <c r="FA461" s="51"/>
      <c r="FB461" s="51"/>
      <c r="FC461" s="437"/>
      <c r="FD461" s="436"/>
      <c r="FE461" s="51"/>
      <c r="FO461" s="51"/>
      <c r="FP461" s="51"/>
    </row>
    <row r="462" spans="101:172" ht="12.75" customHeight="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c r="EK462" s="51"/>
      <c r="EL462" s="51"/>
      <c r="EM462" s="51"/>
      <c r="EN462" s="51"/>
      <c r="EO462" s="51"/>
      <c r="EP462" s="51"/>
      <c r="EQ462" s="51"/>
      <c r="ER462" s="51"/>
      <c r="ES462" s="51"/>
      <c r="ET462" s="51"/>
      <c r="EU462" s="51"/>
      <c r="EV462" s="51"/>
      <c r="EW462" s="51"/>
      <c r="EX462" s="51"/>
      <c r="EY462" s="51"/>
      <c r="EZ462" s="51"/>
      <c r="FA462" s="51"/>
      <c r="FB462" s="51"/>
      <c r="FC462" s="437"/>
      <c r="FD462" s="436"/>
      <c r="FE462" s="51"/>
      <c r="FO462" s="51"/>
      <c r="FP462" s="51"/>
    </row>
    <row r="463" spans="101:172" ht="12.75" customHeight="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c r="EK463" s="51"/>
      <c r="EL463" s="51"/>
      <c r="EM463" s="51"/>
      <c r="EN463" s="51"/>
      <c r="EO463" s="51"/>
      <c r="EP463" s="51"/>
      <c r="EQ463" s="51"/>
      <c r="ER463" s="51"/>
      <c r="ES463" s="51"/>
      <c r="ET463" s="51"/>
      <c r="EU463" s="51"/>
      <c r="EV463" s="51"/>
      <c r="EW463" s="51"/>
      <c r="EX463" s="51"/>
      <c r="EY463" s="51"/>
      <c r="EZ463" s="51"/>
      <c r="FA463" s="51"/>
      <c r="FB463" s="51"/>
      <c r="FC463" s="437"/>
      <c r="FD463" s="436"/>
      <c r="FE463" s="51"/>
      <c r="FO463" s="51"/>
      <c r="FP463" s="51"/>
    </row>
    <row r="464" spans="101:172" ht="12.75" customHeight="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c r="EK464" s="51"/>
      <c r="EL464" s="51"/>
      <c r="EM464" s="51"/>
      <c r="EN464" s="51"/>
      <c r="EO464" s="51"/>
      <c r="EP464" s="51"/>
      <c r="EQ464" s="51"/>
      <c r="ER464" s="51"/>
      <c r="ES464" s="51"/>
      <c r="ET464" s="51"/>
      <c r="EU464" s="51"/>
      <c r="EV464" s="51"/>
      <c r="EW464" s="51"/>
      <c r="EX464" s="51"/>
      <c r="EY464" s="51"/>
      <c r="EZ464" s="51"/>
      <c r="FA464" s="51"/>
      <c r="FB464" s="51"/>
      <c r="FC464" s="437"/>
      <c r="FD464" s="436"/>
      <c r="FE464" s="51"/>
      <c r="FO464" s="51"/>
      <c r="FP464" s="51"/>
    </row>
    <row r="465" spans="101:172" ht="12.75" customHeight="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c r="EK465" s="51"/>
      <c r="EL465" s="51"/>
      <c r="EM465" s="51"/>
      <c r="EN465" s="51"/>
      <c r="EO465" s="51"/>
      <c r="EP465" s="51"/>
      <c r="EQ465" s="51"/>
      <c r="ER465" s="51"/>
      <c r="ES465" s="51"/>
      <c r="ET465" s="51"/>
      <c r="EU465" s="51"/>
      <c r="EV465" s="51"/>
      <c r="EW465" s="51"/>
      <c r="EX465" s="51"/>
      <c r="EY465" s="51"/>
      <c r="EZ465" s="51"/>
      <c r="FA465" s="51"/>
      <c r="FB465" s="51"/>
      <c r="FC465" s="437"/>
      <c r="FD465" s="436"/>
      <c r="FE465" s="51"/>
      <c r="FO465" s="51"/>
      <c r="FP465" s="51"/>
    </row>
    <row r="466" spans="101:172" ht="12.75" customHeight="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437"/>
      <c r="FD466" s="436"/>
      <c r="FE466" s="51"/>
      <c r="FO466" s="51"/>
      <c r="FP466" s="51"/>
    </row>
    <row r="467" spans="101:172" ht="12.75" customHeight="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c r="EK467" s="51"/>
      <c r="EL467" s="51"/>
      <c r="EM467" s="51"/>
      <c r="EN467" s="51"/>
      <c r="EO467" s="51"/>
      <c r="EP467" s="51"/>
      <c r="EQ467" s="51"/>
      <c r="ER467" s="51"/>
      <c r="ES467" s="51"/>
      <c r="ET467" s="51"/>
      <c r="EU467" s="51"/>
      <c r="EV467" s="51"/>
      <c r="EW467" s="51"/>
      <c r="EX467" s="51"/>
      <c r="EY467" s="51"/>
      <c r="EZ467" s="51"/>
      <c r="FA467" s="51"/>
      <c r="FB467" s="51"/>
      <c r="FC467" s="437"/>
      <c r="FD467" s="436"/>
      <c r="FE467" s="51"/>
      <c r="FO467" s="51"/>
      <c r="FP467" s="51"/>
    </row>
    <row r="468" spans="101:172" ht="12.75" customHeight="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c r="EK468" s="51"/>
      <c r="EL468" s="51"/>
      <c r="EM468" s="51"/>
      <c r="EN468" s="51"/>
      <c r="EO468" s="51"/>
      <c r="EP468" s="51"/>
      <c r="EQ468" s="51"/>
      <c r="ER468" s="51"/>
      <c r="ES468" s="51"/>
      <c r="ET468" s="51"/>
      <c r="EU468" s="51"/>
      <c r="EV468" s="51"/>
      <c r="EW468" s="51"/>
      <c r="EX468" s="51"/>
      <c r="EY468" s="51"/>
      <c r="EZ468" s="51"/>
      <c r="FA468" s="51"/>
      <c r="FB468" s="51"/>
      <c r="FC468" s="437"/>
      <c r="FD468" s="436"/>
      <c r="FE468" s="51"/>
      <c r="FO468" s="51"/>
      <c r="FP468" s="51"/>
    </row>
    <row r="469" spans="101:172" ht="12.75" customHeight="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c r="EK469" s="51"/>
      <c r="EL469" s="51"/>
      <c r="EM469" s="51"/>
      <c r="EN469" s="51"/>
      <c r="EO469" s="51"/>
      <c r="EP469" s="51"/>
      <c r="EQ469" s="51"/>
      <c r="ER469" s="51"/>
      <c r="ES469" s="51"/>
      <c r="ET469" s="51"/>
      <c r="EU469" s="51"/>
      <c r="EV469" s="51"/>
      <c r="EW469" s="51"/>
      <c r="EX469" s="51"/>
      <c r="EY469" s="51"/>
      <c r="EZ469" s="51"/>
      <c r="FA469" s="51"/>
      <c r="FB469" s="51"/>
      <c r="FC469" s="437"/>
      <c r="FD469" s="436"/>
      <c r="FE469" s="51"/>
      <c r="FO469" s="51"/>
      <c r="FP469" s="51"/>
    </row>
    <row r="470" spans="101:172" ht="12.75" customHeight="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c r="EK470" s="51"/>
      <c r="EL470" s="51"/>
      <c r="EM470" s="51"/>
      <c r="EN470" s="51"/>
      <c r="EO470" s="51"/>
      <c r="EP470" s="51"/>
      <c r="EQ470" s="51"/>
      <c r="ER470" s="51"/>
      <c r="ES470" s="51"/>
      <c r="ET470" s="51"/>
      <c r="EU470" s="51"/>
      <c r="EV470" s="51"/>
      <c r="EW470" s="51"/>
      <c r="EX470" s="51"/>
      <c r="EY470" s="51"/>
      <c r="EZ470" s="51"/>
      <c r="FA470" s="51"/>
      <c r="FB470" s="51"/>
      <c r="FC470" s="437"/>
      <c r="FD470" s="436"/>
      <c r="FE470" s="51"/>
      <c r="FO470" s="51"/>
      <c r="FP470" s="51"/>
    </row>
    <row r="471" spans="101:172" ht="12.75" customHeight="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c r="EK471" s="51"/>
      <c r="EL471" s="51"/>
      <c r="EM471" s="51"/>
      <c r="EN471" s="51"/>
      <c r="EO471" s="51"/>
      <c r="EP471" s="51"/>
      <c r="EQ471" s="51"/>
      <c r="ER471" s="51"/>
      <c r="ES471" s="51"/>
      <c r="ET471" s="51"/>
      <c r="EU471" s="51"/>
      <c r="EV471" s="51"/>
      <c r="EW471" s="51"/>
      <c r="EX471" s="51"/>
      <c r="EY471" s="51"/>
      <c r="EZ471" s="51"/>
      <c r="FA471" s="51"/>
      <c r="FB471" s="51"/>
      <c r="FC471" s="437"/>
      <c r="FD471" s="436"/>
      <c r="FE471" s="51"/>
      <c r="FO471" s="51"/>
      <c r="FP471" s="51"/>
    </row>
    <row r="472" spans="101:172" ht="12.75" customHeight="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c r="EK472" s="51"/>
      <c r="EL472" s="51"/>
      <c r="EM472" s="51"/>
      <c r="EN472" s="51"/>
      <c r="EO472" s="51"/>
      <c r="EP472" s="51"/>
      <c r="EQ472" s="51"/>
      <c r="ER472" s="51"/>
      <c r="ES472" s="51"/>
      <c r="ET472" s="51"/>
      <c r="EU472" s="51"/>
      <c r="EV472" s="51"/>
      <c r="EW472" s="51"/>
      <c r="EX472" s="51"/>
      <c r="EY472" s="51"/>
      <c r="EZ472" s="51"/>
      <c r="FA472" s="51"/>
      <c r="FB472" s="51"/>
      <c r="FC472" s="437"/>
      <c r="FD472" s="436"/>
      <c r="FE472" s="51"/>
      <c r="FO472" s="51"/>
      <c r="FP472" s="51"/>
    </row>
    <row r="473" spans="101:172" ht="12.75" customHeight="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c r="EK473" s="51"/>
      <c r="EL473" s="51"/>
      <c r="EM473" s="51"/>
      <c r="EN473" s="51"/>
      <c r="EO473" s="51"/>
      <c r="EP473" s="51"/>
      <c r="EQ473" s="51"/>
      <c r="ER473" s="51"/>
      <c r="ES473" s="51"/>
      <c r="ET473" s="51"/>
      <c r="EU473" s="51"/>
      <c r="EV473" s="51"/>
      <c r="EW473" s="51"/>
      <c r="EX473" s="51"/>
      <c r="EY473" s="51"/>
      <c r="EZ473" s="51"/>
      <c r="FA473" s="51"/>
      <c r="FB473" s="51"/>
      <c r="FC473" s="437"/>
      <c r="FD473" s="436"/>
      <c r="FE473" s="51"/>
      <c r="FO473" s="51"/>
      <c r="FP473" s="51"/>
    </row>
    <row r="474" spans="101:172" ht="12.75" customHeight="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c r="EK474" s="51"/>
      <c r="EL474" s="51"/>
      <c r="EM474" s="51"/>
      <c r="EN474" s="51"/>
      <c r="EO474" s="51"/>
      <c r="EP474" s="51"/>
      <c r="EQ474" s="51"/>
      <c r="ER474" s="51"/>
      <c r="ES474" s="51"/>
      <c r="ET474" s="51"/>
      <c r="EU474" s="51"/>
      <c r="EV474" s="51"/>
      <c r="EW474" s="51"/>
      <c r="EX474" s="51"/>
      <c r="EY474" s="51"/>
      <c r="EZ474" s="51"/>
      <c r="FA474" s="51"/>
      <c r="FB474" s="51"/>
      <c r="FC474" s="437"/>
      <c r="FD474" s="436"/>
      <c r="FE474" s="51"/>
      <c r="FO474" s="51"/>
      <c r="FP474" s="51"/>
    </row>
    <row r="475" spans="101:172" ht="12.75" customHeight="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c r="EK475" s="51"/>
      <c r="EL475" s="51"/>
      <c r="EM475" s="51"/>
      <c r="EN475" s="51"/>
      <c r="EO475" s="51"/>
      <c r="EP475" s="51"/>
      <c r="EQ475" s="51"/>
      <c r="ER475" s="51"/>
      <c r="ES475" s="51"/>
      <c r="ET475" s="51"/>
      <c r="EU475" s="51"/>
      <c r="EV475" s="51"/>
      <c r="EW475" s="51"/>
      <c r="EX475" s="51"/>
      <c r="EY475" s="51"/>
      <c r="EZ475" s="51"/>
      <c r="FA475" s="51"/>
      <c r="FB475" s="51"/>
      <c r="FC475" s="437"/>
      <c r="FD475" s="436"/>
      <c r="FE475" s="51"/>
      <c r="FO475" s="51"/>
      <c r="FP475" s="51"/>
    </row>
    <row r="476" spans="101:172" ht="12.75" customHeight="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437"/>
      <c r="FD476" s="436"/>
      <c r="FE476" s="51"/>
      <c r="FO476" s="51"/>
      <c r="FP476" s="51"/>
    </row>
    <row r="477" spans="101:172" ht="12.75" customHeight="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c r="EK477" s="51"/>
      <c r="EL477" s="51"/>
      <c r="EM477" s="51"/>
      <c r="EN477" s="51"/>
      <c r="EO477" s="51"/>
      <c r="EP477" s="51"/>
      <c r="EQ477" s="51"/>
      <c r="ER477" s="51"/>
      <c r="ES477" s="51"/>
      <c r="ET477" s="51"/>
      <c r="EU477" s="51"/>
      <c r="EV477" s="51"/>
      <c r="EW477" s="51"/>
      <c r="EX477" s="51"/>
      <c r="EY477" s="51"/>
      <c r="EZ477" s="51"/>
      <c r="FA477" s="51"/>
      <c r="FB477" s="51"/>
      <c r="FC477" s="437"/>
      <c r="FD477" s="436"/>
      <c r="FE477" s="51"/>
      <c r="FO477" s="51"/>
      <c r="FP477" s="51"/>
    </row>
    <row r="478" spans="101:172" ht="12.75" customHeight="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c r="EK478" s="51"/>
      <c r="EL478" s="51"/>
      <c r="EM478" s="51"/>
      <c r="EN478" s="51"/>
      <c r="EO478" s="51"/>
      <c r="EP478" s="51"/>
      <c r="EQ478" s="51"/>
      <c r="ER478" s="51"/>
      <c r="ES478" s="51"/>
      <c r="ET478" s="51"/>
      <c r="EU478" s="51"/>
      <c r="EV478" s="51"/>
      <c r="EW478" s="51"/>
      <c r="EX478" s="51"/>
      <c r="EY478" s="51"/>
      <c r="EZ478" s="51"/>
      <c r="FA478" s="51"/>
      <c r="FB478" s="51"/>
      <c r="FC478" s="437"/>
      <c r="FD478" s="436"/>
      <c r="FE478" s="51"/>
      <c r="FO478" s="51"/>
      <c r="FP478" s="51"/>
    </row>
    <row r="479" spans="101:172" ht="12.75" customHeight="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c r="EK479" s="51"/>
      <c r="EL479" s="51"/>
      <c r="EM479" s="51"/>
      <c r="EN479" s="51"/>
      <c r="EO479" s="51"/>
      <c r="EP479" s="51"/>
      <c r="EQ479" s="51"/>
      <c r="ER479" s="51"/>
      <c r="ES479" s="51"/>
      <c r="ET479" s="51"/>
      <c r="EU479" s="51"/>
      <c r="EV479" s="51"/>
      <c r="EW479" s="51"/>
      <c r="EX479" s="51"/>
      <c r="EY479" s="51"/>
      <c r="EZ479" s="51"/>
      <c r="FA479" s="51"/>
      <c r="FB479" s="51"/>
      <c r="FC479" s="437"/>
      <c r="FD479" s="436"/>
      <c r="FE479" s="51"/>
      <c r="FO479" s="51"/>
      <c r="FP479" s="51"/>
    </row>
    <row r="480" spans="101:172" ht="12.75" customHeight="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c r="EK480" s="51"/>
      <c r="EL480" s="51"/>
      <c r="EM480" s="51"/>
      <c r="EN480" s="51"/>
      <c r="EO480" s="51"/>
      <c r="EP480" s="51"/>
      <c r="EQ480" s="51"/>
      <c r="ER480" s="51"/>
      <c r="ES480" s="51"/>
      <c r="ET480" s="51"/>
      <c r="EU480" s="51"/>
      <c r="EV480" s="51"/>
      <c r="EW480" s="51"/>
      <c r="EX480" s="51"/>
      <c r="EY480" s="51"/>
      <c r="EZ480" s="51"/>
      <c r="FA480" s="51"/>
      <c r="FB480" s="51"/>
      <c r="FC480" s="437"/>
      <c r="FD480" s="436"/>
      <c r="FE480" s="51"/>
      <c r="FO480" s="51"/>
      <c r="FP480" s="51"/>
    </row>
    <row r="481" spans="101:172" ht="12.75" customHeight="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c r="EK481" s="51"/>
      <c r="EL481" s="51"/>
      <c r="EM481" s="51"/>
      <c r="EN481" s="51"/>
      <c r="EO481" s="51"/>
      <c r="EP481" s="51"/>
      <c r="EQ481" s="51"/>
      <c r="ER481" s="51"/>
      <c r="ES481" s="51"/>
      <c r="ET481" s="51"/>
      <c r="EU481" s="51"/>
      <c r="EV481" s="51"/>
      <c r="EW481" s="51"/>
      <c r="EX481" s="51"/>
      <c r="EY481" s="51"/>
      <c r="EZ481" s="51"/>
      <c r="FA481" s="51"/>
      <c r="FB481" s="51"/>
      <c r="FC481" s="437"/>
      <c r="FD481" s="436"/>
      <c r="FE481" s="51"/>
      <c r="FO481" s="51"/>
      <c r="FP481" s="51"/>
    </row>
    <row r="482" spans="101:172" ht="12.75" customHeight="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c r="EK482" s="51"/>
      <c r="EL482" s="51"/>
      <c r="EM482" s="51"/>
      <c r="EN482" s="51"/>
      <c r="EO482" s="51"/>
      <c r="EP482" s="51"/>
      <c r="EQ482" s="51"/>
      <c r="ER482" s="51"/>
      <c r="ES482" s="51"/>
      <c r="ET482" s="51"/>
      <c r="EU482" s="51"/>
      <c r="EV482" s="51"/>
      <c r="EW482" s="51"/>
      <c r="EX482" s="51"/>
      <c r="EY482" s="51"/>
      <c r="EZ482" s="51"/>
      <c r="FA482" s="51"/>
      <c r="FB482" s="51"/>
      <c r="FC482" s="437"/>
      <c r="FD482" s="436"/>
      <c r="FE482" s="51"/>
      <c r="FO482" s="51"/>
      <c r="FP482" s="51"/>
    </row>
    <row r="483" spans="101:172" ht="12.75" customHeight="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c r="EK483" s="51"/>
      <c r="EL483" s="51"/>
      <c r="EM483" s="51"/>
      <c r="EN483" s="51"/>
      <c r="EO483" s="51"/>
      <c r="EP483" s="51"/>
      <c r="EQ483" s="51"/>
      <c r="ER483" s="51"/>
      <c r="ES483" s="51"/>
      <c r="ET483" s="51"/>
      <c r="EU483" s="51"/>
      <c r="EV483" s="51"/>
      <c r="EW483" s="51"/>
      <c r="EX483" s="51"/>
      <c r="EY483" s="51"/>
      <c r="EZ483" s="51"/>
      <c r="FA483" s="51"/>
      <c r="FB483" s="51"/>
      <c r="FC483" s="437"/>
      <c r="FD483" s="436"/>
      <c r="FE483" s="51"/>
      <c r="FO483" s="51"/>
      <c r="FP483" s="51"/>
    </row>
    <row r="484" spans="101:172" ht="12.75" customHeight="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c r="EK484" s="51"/>
      <c r="EL484" s="51"/>
      <c r="EM484" s="51"/>
      <c r="EN484" s="51"/>
      <c r="EO484" s="51"/>
      <c r="EP484" s="51"/>
      <c r="EQ484" s="51"/>
      <c r="ER484" s="51"/>
      <c r="ES484" s="51"/>
      <c r="ET484" s="51"/>
      <c r="EU484" s="51"/>
      <c r="EV484" s="51"/>
      <c r="EW484" s="51"/>
      <c r="EX484" s="51"/>
      <c r="EY484" s="51"/>
      <c r="EZ484" s="51"/>
      <c r="FA484" s="51"/>
      <c r="FB484" s="51"/>
      <c r="FC484" s="437"/>
      <c r="FD484" s="436"/>
      <c r="FE484" s="51"/>
      <c r="FO484" s="51"/>
      <c r="FP484" s="51"/>
    </row>
    <row r="485" spans="101:172" ht="12.75" customHeight="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c r="EK485" s="51"/>
      <c r="EL485" s="51"/>
      <c r="EM485" s="51"/>
      <c r="EN485" s="51"/>
      <c r="EO485" s="51"/>
      <c r="EP485" s="51"/>
      <c r="EQ485" s="51"/>
      <c r="ER485" s="51"/>
      <c r="ES485" s="51"/>
      <c r="ET485" s="51"/>
      <c r="EU485" s="51"/>
      <c r="EV485" s="51"/>
      <c r="EW485" s="51"/>
      <c r="EX485" s="51"/>
      <c r="EY485" s="51"/>
      <c r="EZ485" s="51"/>
      <c r="FA485" s="51"/>
      <c r="FB485" s="51"/>
      <c r="FC485" s="437"/>
      <c r="FD485" s="436"/>
      <c r="FE485" s="51"/>
      <c r="FO485" s="51"/>
      <c r="FP485" s="51"/>
    </row>
    <row r="486" spans="101:172" ht="12.75" customHeight="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437"/>
      <c r="FD486" s="436"/>
      <c r="FE486" s="51"/>
      <c r="FO486" s="51"/>
      <c r="FP486" s="51"/>
    </row>
    <row r="487" spans="101:172" ht="12.75" customHeight="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c r="EK487" s="51"/>
      <c r="EL487" s="51"/>
      <c r="EM487" s="51"/>
      <c r="EN487" s="51"/>
      <c r="EO487" s="51"/>
      <c r="EP487" s="51"/>
      <c r="EQ487" s="51"/>
      <c r="ER487" s="51"/>
      <c r="ES487" s="51"/>
      <c r="ET487" s="51"/>
      <c r="EU487" s="51"/>
      <c r="EV487" s="51"/>
      <c r="EW487" s="51"/>
      <c r="EX487" s="51"/>
      <c r="EY487" s="51"/>
      <c r="EZ487" s="51"/>
      <c r="FA487" s="51"/>
      <c r="FB487" s="51"/>
      <c r="FC487" s="437"/>
      <c r="FD487" s="436"/>
      <c r="FE487" s="51"/>
      <c r="FO487" s="51"/>
      <c r="FP487" s="51"/>
    </row>
    <row r="488" spans="101:172" ht="12.75" customHeight="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c r="EK488" s="51"/>
      <c r="EL488" s="51"/>
      <c r="EM488" s="51"/>
      <c r="EN488" s="51"/>
      <c r="EO488" s="51"/>
      <c r="EP488" s="51"/>
      <c r="EQ488" s="51"/>
      <c r="ER488" s="51"/>
      <c r="ES488" s="51"/>
      <c r="ET488" s="51"/>
      <c r="EU488" s="51"/>
      <c r="EV488" s="51"/>
      <c r="EW488" s="51"/>
      <c r="EX488" s="51"/>
      <c r="EY488" s="51"/>
      <c r="EZ488" s="51"/>
      <c r="FA488" s="51"/>
      <c r="FB488" s="51"/>
      <c r="FC488" s="437"/>
      <c r="FD488" s="436"/>
      <c r="FE488" s="51"/>
      <c r="FO488" s="51"/>
      <c r="FP488" s="51"/>
    </row>
    <row r="489" spans="101:172" ht="12.75" customHeight="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c r="EK489" s="51"/>
      <c r="EL489" s="51"/>
      <c r="EM489" s="51"/>
      <c r="EN489" s="51"/>
      <c r="EO489" s="51"/>
      <c r="EP489" s="51"/>
      <c r="EQ489" s="51"/>
      <c r="ER489" s="51"/>
      <c r="ES489" s="51"/>
      <c r="ET489" s="51"/>
      <c r="EU489" s="51"/>
      <c r="EV489" s="51"/>
      <c r="EW489" s="51"/>
      <c r="EX489" s="51"/>
      <c r="EY489" s="51"/>
      <c r="EZ489" s="51"/>
      <c r="FA489" s="51"/>
      <c r="FB489" s="51"/>
      <c r="FC489" s="437"/>
      <c r="FD489" s="436"/>
      <c r="FE489" s="51"/>
      <c r="FO489" s="51"/>
      <c r="FP489" s="51"/>
    </row>
    <row r="490" spans="101:172" ht="12.75" customHeight="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c r="EK490" s="51"/>
      <c r="EL490" s="51"/>
      <c r="EM490" s="51"/>
      <c r="EN490" s="51"/>
      <c r="EO490" s="51"/>
      <c r="EP490" s="51"/>
      <c r="EQ490" s="51"/>
      <c r="ER490" s="51"/>
      <c r="ES490" s="51"/>
      <c r="ET490" s="51"/>
      <c r="EU490" s="51"/>
      <c r="EV490" s="51"/>
      <c r="EW490" s="51"/>
      <c r="EX490" s="51"/>
      <c r="EY490" s="51"/>
      <c r="EZ490" s="51"/>
      <c r="FA490" s="51"/>
      <c r="FB490" s="51"/>
      <c r="FC490" s="437"/>
      <c r="FD490" s="436"/>
      <c r="FE490" s="51"/>
      <c r="FO490" s="51"/>
      <c r="FP490" s="51"/>
    </row>
    <row r="491" spans="101:172" ht="12.75" customHeight="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c r="EK491" s="51"/>
      <c r="EL491" s="51"/>
      <c r="EM491" s="51"/>
      <c r="EN491" s="51"/>
      <c r="EO491" s="51"/>
      <c r="EP491" s="51"/>
      <c r="EQ491" s="51"/>
      <c r="ER491" s="51"/>
      <c r="ES491" s="51"/>
      <c r="ET491" s="51"/>
      <c r="EU491" s="51"/>
      <c r="EV491" s="51"/>
      <c r="EW491" s="51"/>
      <c r="EX491" s="51"/>
      <c r="EY491" s="51"/>
      <c r="EZ491" s="51"/>
      <c r="FA491" s="51"/>
      <c r="FB491" s="51"/>
      <c r="FC491" s="437"/>
      <c r="FD491" s="437"/>
      <c r="FE491" s="51"/>
      <c r="FO491" s="51"/>
      <c r="FP491" s="51"/>
    </row>
    <row r="492" spans="101:172" ht="12.75" customHeight="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c r="EK492" s="51"/>
      <c r="EL492" s="51"/>
      <c r="EM492" s="51"/>
      <c r="EN492" s="51"/>
      <c r="EO492" s="51"/>
      <c r="EP492" s="51"/>
      <c r="EQ492" s="51"/>
      <c r="ER492" s="51"/>
      <c r="ES492" s="51"/>
      <c r="ET492" s="51"/>
      <c r="EU492" s="51"/>
      <c r="EV492" s="51"/>
      <c r="EW492" s="51"/>
      <c r="EX492" s="51"/>
      <c r="EY492" s="51"/>
      <c r="EZ492" s="51"/>
      <c r="FA492" s="51"/>
      <c r="FB492" s="51"/>
      <c r="FC492" s="437"/>
      <c r="FD492" s="436"/>
      <c r="FE492" s="51"/>
      <c r="FO492" s="51"/>
      <c r="FP492" s="51"/>
    </row>
    <row r="493" spans="101:172" ht="12.75" customHeight="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c r="EK493" s="51"/>
      <c r="EL493" s="51"/>
      <c r="EM493" s="51"/>
      <c r="EN493" s="51"/>
      <c r="EO493" s="51"/>
      <c r="EP493" s="51"/>
      <c r="EQ493" s="51"/>
      <c r="ER493" s="51"/>
      <c r="ES493" s="51"/>
      <c r="ET493" s="51"/>
      <c r="EU493" s="51"/>
      <c r="EV493" s="51"/>
      <c r="EW493" s="51"/>
      <c r="EX493" s="51"/>
      <c r="EY493" s="51"/>
      <c r="EZ493" s="51"/>
      <c r="FA493" s="51"/>
      <c r="FB493" s="51"/>
      <c r="FC493" s="437"/>
      <c r="FD493" s="436"/>
      <c r="FE493" s="51"/>
      <c r="FO493" s="51"/>
      <c r="FP493" s="51"/>
    </row>
    <row r="494" spans="101:172" ht="12.75" customHeight="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c r="EK494" s="51"/>
      <c r="EL494" s="51"/>
      <c r="EM494" s="51"/>
      <c r="EN494" s="51"/>
      <c r="EO494" s="51"/>
      <c r="EP494" s="51"/>
      <c r="EQ494" s="51"/>
      <c r="ER494" s="51"/>
      <c r="ES494" s="51"/>
      <c r="ET494" s="51"/>
      <c r="EU494" s="51"/>
      <c r="EV494" s="51"/>
      <c r="EW494" s="51"/>
      <c r="EX494" s="51"/>
      <c r="EY494" s="51"/>
      <c r="EZ494" s="51"/>
      <c r="FA494" s="51"/>
      <c r="FB494" s="51"/>
      <c r="FC494" s="437"/>
      <c r="FD494" s="436"/>
      <c r="FE494" s="51"/>
      <c r="FO494" s="51"/>
      <c r="FP494" s="51"/>
    </row>
    <row r="495" spans="101:172" ht="12.75" customHeight="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c r="EK495" s="51"/>
      <c r="EL495" s="51"/>
      <c r="EM495" s="51"/>
      <c r="EN495" s="51"/>
      <c r="EO495" s="51"/>
      <c r="EP495" s="51"/>
      <c r="EQ495" s="51"/>
      <c r="ER495" s="51"/>
      <c r="ES495" s="51"/>
      <c r="ET495" s="51"/>
      <c r="EU495" s="51"/>
      <c r="EV495" s="51"/>
      <c r="EW495" s="51"/>
      <c r="EX495" s="51"/>
      <c r="EY495" s="51"/>
      <c r="EZ495" s="51"/>
      <c r="FA495" s="51"/>
      <c r="FB495" s="51"/>
      <c r="FC495" s="438"/>
      <c r="FD495" s="436"/>
      <c r="FE495" s="51"/>
      <c r="FO495" s="51"/>
      <c r="FP495" s="51"/>
    </row>
    <row r="496" spans="101:172" ht="12.75" customHeight="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437"/>
      <c r="FD496" s="436"/>
      <c r="FE496" s="51"/>
      <c r="FO496" s="51"/>
      <c r="FP496" s="51"/>
    </row>
    <row r="497" spans="101:172" ht="12.75" customHeight="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c r="EK497" s="51"/>
      <c r="EL497" s="51"/>
      <c r="EM497" s="51"/>
      <c r="EN497" s="51"/>
      <c r="EO497" s="51"/>
      <c r="EP497" s="51"/>
      <c r="EQ497" s="51"/>
      <c r="ER497" s="51"/>
      <c r="ES497" s="51"/>
      <c r="ET497" s="51"/>
      <c r="EU497" s="51"/>
      <c r="EV497" s="51"/>
      <c r="EW497" s="51"/>
      <c r="EX497" s="51"/>
      <c r="EY497" s="51"/>
      <c r="EZ497" s="51"/>
      <c r="FA497" s="51"/>
      <c r="FB497" s="51"/>
      <c r="FC497" s="437"/>
      <c r="FD497" s="436"/>
      <c r="FE497" s="51"/>
      <c r="FO497" s="51"/>
      <c r="FP497" s="51"/>
    </row>
    <row r="498" spans="101:172" ht="12.75" customHeight="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c r="EK498" s="51"/>
      <c r="EL498" s="51"/>
      <c r="EM498" s="51"/>
      <c r="EN498" s="51"/>
      <c r="EO498" s="51"/>
      <c r="EP498" s="51"/>
      <c r="EQ498" s="51"/>
      <c r="ER498" s="51"/>
      <c r="ES498" s="51"/>
      <c r="ET498" s="51"/>
      <c r="EU498" s="51"/>
      <c r="EV498" s="51"/>
      <c r="EW498" s="51"/>
      <c r="EX498" s="51"/>
      <c r="EY498" s="51"/>
      <c r="EZ498" s="51"/>
      <c r="FA498" s="51"/>
      <c r="FB498" s="51"/>
      <c r="FC498" s="437"/>
      <c r="FD498" s="436"/>
      <c r="FE498" s="51"/>
      <c r="FO498" s="51"/>
      <c r="FP498" s="51"/>
    </row>
    <row r="499" spans="101:172" ht="12.75" customHeight="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c r="EK499" s="51"/>
      <c r="EL499" s="51"/>
      <c r="EM499" s="51"/>
      <c r="EN499" s="51"/>
      <c r="EO499" s="51"/>
      <c r="EP499" s="51"/>
      <c r="EQ499" s="51"/>
      <c r="ER499" s="51"/>
      <c r="ES499" s="51"/>
      <c r="ET499" s="51"/>
      <c r="EU499" s="51"/>
      <c r="EV499" s="51"/>
      <c r="EW499" s="51"/>
      <c r="EX499" s="51"/>
      <c r="EY499" s="51"/>
      <c r="EZ499" s="51"/>
      <c r="FA499" s="51"/>
      <c r="FB499" s="51"/>
      <c r="FC499" s="437"/>
      <c r="FD499" s="436"/>
      <c r="FE499" s="51"/>
      <c r="FO499" s="51"/>
      <c r="FP499" s="51"/>
    </row>
    <row r="500" spans="101:172" ht="12.75" customHeight="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c r="EK500" s="51"/>
      <c r="EL500" s="51"/>
      <c r="EM500" s="51"/>
      <c r="EN500" s="51"/>
      <c r="EO500" s="51"/>
      <c r="EP500" s="51"/>
      <c r="EQ500" s="51"/>
      <c r="ER500" s="51"/>
      <c r="ES500" s="51"/>
      <c r="ET500" s="51"/>
      <c r="EU500" s="51"/>
      <c r="EV500" s="51"/>
      <c r="EW500" s="51"/>
      <c r="EX500" s="51"/>
      <c r="EY500" s="51"/>
      <c r="EZ500" s="51"/>
      <c r="FA500" s="51"/>
      <c r="FB500" s="51"/>
      <c r="FC500" s="437"/>
      <c r="FD500" s="436"/>
      <c r="FE500" s="51"/>
      <c r="FO500" s="51"/>
      <c r="FP500" s="51"/>
    </row>
    <row r="501" spans="101:172" ht="12.75" customHeight="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c r="EK501" s="51"/>
      <c r="EL501" s="51"/>
      <c r="EM501" s="51"/>
      <c r="EN501" s="51"/>
      <c r="EO501" s="51"/>
      <c r="EP501" s="51"/>
      <c r="EQ501" s="51"/>
      <c r="ER501" s="51"/>
      <c r="ES501" s="51"/>
      <c r="ET501" s="51"/>
      <c r="EU501" s="51"/>
      <c r="EV501" s="51"/>
      <c r="EW501" s="51"/>
      <c r="EX501" s="51"/>
      <c r="EY501" s="51"/>
      <c r="EZ501" s="51"/>
      <c r="FA501" s="51"/>
      <c r="FB501" s="51"/>
      <c r="FC501" s="437"/>
      <c r="FD501" s="436"/>
      <c r="FE501" s="51"/>
      <c r="FO501" s="51"/>
      <c r="FP501" s="51"/>
    </row>
    <row r="502" spans="101:172" ht="12.75" customHeight="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c r="EK502" s="51"/>
      <c r="EL502" s="51"/>
      <c r="EM502" s="51"/>
      <c r="EN502" s="51"/>
      <c r="EO502" s="51"/>
      <c r="EP502" s="51"/>
      <c r="EQ502" s="51"/>
      <c r="ER502" s="51"/>
      <c r="ES502" s="51"/>
      <c r="ET502" s="51"/>
      <c r="EU502" s="51"/>
      <c r="EV502" s="51"/>
      <c r="EW502" s="51"/>
      <c r="EX502" s="51"/>
      <c r="EY502" s="51"/>
      <c r="EZ502" s="51"/>
      <c r="FA502" s="51"/>
      <c r="FB502" s="51"/>
      <c r="FC502" s="437"/>
      <c r="FD502" s="436"/>
      <c r="FE502" s="51"/>
      <c r="FO502" s="51"/>
      <c r="FP502" s="51"/>
    </row>
    <row r="503" spans="101:172" ht="12.75" customHeight="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c r="EK503" s="51"/>
      <c r="EL503" s="51"/>
      <c r="EM503" s="51"/>
      <c r="EN503" s="51"/>
      <c r="EO503" s="51"/>
      <c r="EP503" s="51"/>
      <c r="EQ503" s="51"/>
      <c r="ER503" s="51"/>
      <c r="ES503" s="51"/>
      <c r="ET503" s="51"/>
      <c r="EU503" s="51"/>
      <c r="EV503" s="51"/>
      <c r="EW503" s="51"/>
      <c r="EX503" s="51"/>
      <c r="EY503" s="51"/>
      <c r="EZ503" s="51"/>
      <c r="FA503" s="51"/>
      <c r="FB503" s="51"/>
      <c r="FC503" s="435"/>
      <c r="FD503" s="436"/>
      <c r="FE503" s="51"/>
      <c r="FO503" s="51"/>
      <c r="FP503" s="51"/>
    </row>
    <row r="504" spans="101:172" ht="12.75" customHeight="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c r="EK504" s="51"/>
      <c r="EL504" s="51"/>
      <c r="EM504" s="51"/>
      <c r="EN504" s="51"/>
      <c r="EO504" s="51"/>
      <c r="EP504" s="51"/>
      <c r="EQ504" s="51"/>
      <c r="ER504" s="51"/>
      <c r="ES504" s="51"/>
      <c r="ET504" s="51"/>
      <c r="EU504" s="51"/>
      <c r="EV504" s="51"/>
      <c r="EW504" s="51"/>
      <c r="EX504" s="51"/>
      <c r="EY504" s="51"/>
      <c r="EZ504" s="51"/>
      <c r="FA504" s="51"/>
      <c r="FB504" s="51"/>
      <c r="FC504" s="437"/>
      <c r="FD504" s="436"/>
      <c r="FE504" s="51"/>
      <c r="FO504" s="51"/>
      <c r="FP504" s="51"/>
    </row>
    <row r="505" spans="101:172" ht="12.75" customHeight="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c r="EK505" s="51"/>
      <c r="EL505" s="51"/>
      <c r="EM505" s="51"/>
      <c r="EN505" s="51"/>
      <c r="EO505" s="51"/>
      <c r="EP505" s="51"/>
      <c r="EQ505" s="51"/>
      <c r="ER505" s="51"/>
      <c r="ES505" s="51"/>
      <c r="ET505" s="51"/>
      <c r="EU505" s="51"/>
      <c r="EV505" s="51"/>
      <c r="EW505" s="51"/>
      <c r="EX505" s="51"/>
      <c r="EY505" s="51"/>
      <c r="EZ505" s="51"/>
      <c r="FA505" s="51"/>
      <c r="FB505" s="51"/>
      <c r="FC505" s="437"/>
      <c r="FD505" s="436"/>
      <c r="FE505" s="51"/>
      <c r="FO505" s="51"/>
      <c r="FP505" s="51"/>
    </row>
    <row r="506" spans="101:172" ht="12.75" customHeight="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c r="EK506" s="51"/>
      <c r="EL506" s="51"/>
      <c r="EM506" s="51"/>
      <c r="EN506" s="51"/>
      <c r="EO506" s="51"/>
      <c r="EP506" s="51"/>
      <c r="EQ506" s="51"/>
      <c r="ER506" s="51"/>
      <c r="ES506" s="51"/>
      <c r="ET506" s="51"/>
      <c r="EU506" s="51"/>
      <c r="EV506" s="51"/>
      <c r="EW506" s="51"/>
      <c r="EX506" s="51"/>
      <c r="EY506" s="51"/>
      <c r="EZ506" s="51"/>
      <c r="FA506" s="51"/>
      <c r="FB506" s="51"/>
      <c r="FC506" s="437"/>
      <c r="FD506" s="436"/>
      <c r="FE506" s="51"/>
      <c r="FO506" s="51"/>
      <c r="FP506" s="51"/>
    </row>
    <row r="507" spans="101:172" ht="12.75" customHeight="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c r="EK507" s="51"/>
      <c r="EL507" s="51"/>
      <c r="EM507" s="51"/>
      <c r="EN507" s="51"/>
      <c r="EO507" s="51"/>
      <c r="EP507" s="51"/>
      <c r="EQ507" s="51"/>
      <c r="ER507" s="51"/>
      <c r="ES507" s="51"/>
      <c r="ET507" s="51"/>
      <c r="EU507" s="51"/>
      <c r="EV507" s="51"/>
      <c r="EW507" s="51"/>
      <c r="EX507" s="51"/>
      <c r="EY507" s="51"/>
      <c r="EZ507" s="51"/>
      <c r="FA507" s="51"/>
      <c r="FB507" s="51"/>
      <c r="FC507" s="437"/>
      <c r="FD507" s="436"/>
      <c r="FE507" s="51"/>
      <c r="FO507" s="51"/>
      <c r="FP507" s="51"/>
    </row>
    <row r="508" spans="101:172" ht="12.75" customHeight="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c r="EK508" s="51"/>
      <c r="EL508" s="51"/>
      <c r="EM508" s="51"/>
      <c r="EN508" s="51"/>
      <c r="EO508" s="51"/>
      <c r="EP508" s="51"/>
      <c r="EQ508" s="51"/>
      <c r="ER508" s="51"/>
      <c r="ES508" s="51"/>
      <c r="ET508" s="51"/>
      <c r="EU508" s="51"/>
      <c r="EV508" s="51"/>
      <c r="EW508" s="51"/>
      <c r="EX508" s="51"/>
      <c r="EY508" s="51"/>
      <c r="EZ508" s="51"/>
      <c r="FA508" s="51"/>
      <c r="FB508" s="51"/>
      <c r="FC508" s="437"/>
      <c r="FD508" s="436"/>
      <c r="FE508" s="51"/>
      <c r="FO508" s="51"/>
      <c r="FP508" s="51"/>
    </row>
    <row r="509" spans="101:172" ht="12.75" customHeight="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c r="EK509" s="51"/>
      <c r="EL509" s="51"/>
      <c r="EM509" s="51"/>
      <c r="EN509" s="51"/>
      <c r="EO509" s="51"/>
      <c r="EP509" s="51"/>
      <c r="EQ509" s="51"/>
      <c r="ER509" s="51"/>
      <c r="ES509" s="51"/>
      <c r="ET509" s="51"/>
      <c r="EU509" s="51"/>
      <c r="EV509" s="51"/>
      <c r="EW509" s="51"/>
      <c r="EX509" s="51"/>
      <c r="EY509" s="51"/>
      <c r="EZ509" s="51"/>
      <c r="FA509" s="51"/>
      <c r="FB509" s="51"/>
      <c r="FC509" s="437"/>
      <c r="FD509" s="436"/>
      <c r="FE509" s="51"/>
      <c r="FO509" s="51"/>
      <c r="FP509" s="51"/>
    </row>
    <row r="510" spans="101:172" ht="12.75" customHeight="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c r="EK510" s="51"/>
      <c r="EL510" s="51"/>
      <c r="EM510" s="51"/>
      <c r="EN510" s="51"/>
      <c r="EO510" s="51"/>
      <c r="EP510" s="51"/>
      <c r="EQ510" s="51"/>
      <c r="ER510" s="51"/>
      <c r="ES510" s="51"/>
      <c r="ET510" s="51"/>
      <c r="EU510" s="51"/>
      <c r="EV510" s="51"/>
      <c r="EW510" s="51"/>
      <c r="EX510" s="51"/>
      <c r="EY510" s="51"/>
      <c r="EZ510" s="51"/>
      <c r="FA510" s="51"/>
      <c r="FB510" s="51"/>
      <c r="FC510" s="53"/>
      <c r="FD510" s="53"/>
      <c r="FE510" s="51"/>
      <c r="FO510" s="51"/>
      <c r="FP510" s="51"/>
    </row>
    <row r="511" spans="101:172" ht="12.75" customHeight="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c r="EK511" s="51"/>
      <c r="EL511" s="51"/>
      <c r="EM511" s="51"/>
      <c r="EN511" s="51"/>
      <c r="EO511" s="51"/>
      <c r="EP511" s="51"/>
      <c r="EQ511" s="51"/>
      <c r="ER511" s="51"/>
      <c r="ES511" s="51"/>
      <c r="ET511" s="51"/>
      <c r="EU511" s="51"/>
      <c r="EV511" s="51"/>
      <c r="EW511" s="51"/>
      <c r="EX511" s="51"/>
      <c r="EY511" s="51"/>
      <c r="EZ511" s="51"/>
      <c r="FA511" s="51"/>
      <c r="FB511" s="51"/>
      <c r="FC511" s="53"/>
      <c r="FD511" s="53"/>
      <c r="FE511" s="51"/>
      <c r="FO511" s="51"/>
      <c r="FP511" s="51"/>
    </row>
    <row r="512" spans="101:172" ht="12.75" customHeight="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c r="EK512" s="51"/>
      <c r="EL512" s="51"/>
      <c r="EM512" s="51"/>
      <c r="EN512" s="51"/>
      <c r="EO512" s="51"/>
      <c r="EP512" s="51"/>
      <c r="EQ512" s="51"/>
      <c r="ER512" s="51"/>
      <c r="ES512" s="51"/>
      <c r="ET512" s="51"/>
      <c r="EU512" s="51"/>
      <c r="EV512" s="51"/>
      <c r="EW512" s="51"/>
      <c r="EX512" s="51"/>
      <c r="EY512" s="51"/>
      <c r="EZ512" s="51"/>
      <c r="FA512" s="51"/>
      <c r="FB512" s="51"/>
      <c r="FC512" s="53"/>
      <c r="FD512" s="53"/>
      <c r="FE512" s="51"/>
      <c r="FO512" s="51"/>
      <c r="FP512" s="51"/>
    </row>
    <row r="513" spans="101:172" ht="12.75" customHeight="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c r="EK513" s="51"/>
      <c r="EL513" s="51"/>
      <c r="EM513" s="51"/>
      <c r="EN513" s="51"/>
      <c r="EO513" s="51"/>
      <c r="EP513" s="51"/>
      <c r="EQ513" s="51"/>
      <c r="ER513" s="51"/>
      <c r="ES513" s="51"/>
      <c r="ET513" s="51"/>
      <c r="EU513" s="51"/>
      <c r="EV513" s="51"/>
      <c r="EW513" s="51"/>
      <c r="EX513" s="51"/>
      <c r="EY513" s="51"/>
      <c r="EZ513" s="51"/>
      <c r="FA513" s="51"/>
      <c r="FB513" s="51"/>
      <c r="FC513" s="53"/>
      <c r="FD513" s="53"/>
      <c r="FE513" s="51"/>
      <c r="FO513" s="51"/>
      <c r="FP513" s="51"/>
    </row>
    <row r="514" spans="101:172" ht="12.75" customHeight="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c r="EK514" s="51"/>
      <c r="EL514" s="51"/>
      <c r="EM514" s="51"/>
      <c r="EN514" s="51"/>
      <c r="EO514" s="51"/>
      <c r="EP514" s="51"/>
      <c r="EQ514" s="51"/>
      <c r="ER514" s="51"/>
      <c r="ES514" s="51"/>
      <c r="ET514" s="51"/>
      <c r="EU514" s="51"/>
      <c r="EV514" s="51"/>
      <c r="EW514" s="51"/>
      <c r="EX514" s="51"/>
      <c r="EY514" s="51"/>
      <c r="EZ514" s="51"/>
      <c r="FA514" s="51"/>
      <c r="FB514" s="51"/>
      <c r="FC514" s="53"/>
      <c r="FD514" s="53"/>
      <c r="FE514" s="51"/>
      <c r="FO514" s="51"/>
      <c r="FP514" s="51"/>
    </row>
    <row r="515" spans="101:172" ht="12.75" customHeight="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c r="EK515" s="51"/>
      <c r="EL515" s="51"/>
      <c r="EM515" s="51"/>
      <c r="EN515" s="51"/>
      <c r="EO515" s="51"/>
      <c r="EP515" s="51"/>
      <c r="EQ515" s="51"/>
      <c r="ER515" s="51"/>
      <c r="ES515" s="51"/>
      <c r="ET515" s="51"/>
      <c r="EU515" s="51"/>
      <c r="EV515" s="51"/>
      <c r="EW515" s="51"/>
      <c r="EX515" s="51"/>
      <c r="EY515" s="51"/>
      <c r="EZ515" s="51"/>
      <c r="FA515" s="51"/>
      <c r="FB515" s="51"/>
      <c r="FC515" s="53"/>
      <c r="FD515" s="53"/>
      <c r="FE515" s="51"/>
      <c r="FO515" s="51"/>
      <c r="FP515" s="51"/>
    </row>
    <row r="516" spans="101:172" ht="12.75" customHeight="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c r="EK516" s="51"/>
      <c r="EL516" s="51"/>
      <c r="EM516" s="51"/>
      <c r="EN516" s="51"/>
      <c r="EO516" s="51"/>
      <c r="EP516" s="51"/>
      <c r="EQ516" s="51"/>
      <c r="ER516" s="51"/>
      <c r="ES516" s="51"/>
      <c r="ET516" s="51"/>
      <c r="EU516" s="51"/>
      <c r="EV516" s="51"/>
      <c r="EW516" s="51"/>
      <c r="EX516" s="51"/>
      <c r="EY516" s="51"/>
      <c r="EZ516" s="51"/>
      <c r="FA516" s="51"/>
      <c r="FB516" s="51"/>
      <c r="FC516" s="53"/>
      <c r="FD516" s="53"/>
      <c r="FE516" s="51"/>
      <c r="FO516" s="51"/>
      <c r="FP516" s="51"/>
    </row>
    <row r="517" spans="101:172" ht="12.75" customHeight="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c r="EK517" s="51"/>
      <c r="EL517" s="51"/>
      <c r="EM517" s="51"/>
      <c r="EN517" s="51"/>
      <c r="EO517" s="51"/>
      <c r="EP517" s="51"/>
      <c r="EQ517" s="51"/>
      <c r="ER517" s="51"/>
      <c r="ES517" s="51"/>
      <c r="ET517" s="51"/>
      <c r="EU517" s="51"/>
      <c r="EV517" s="51"/>
      <c r="EW517" s="51"/>
      <c r="EX517" s="51"/>
      <c r="EY517" s="51"/>
      <c r="EZ517" s="51"/>
      <c r="FA517" s="51"/>
      <c r="FB517" s="51"/>
      <c r="FC517" s="53"/>
      <c r="FD517" s="53"/>
      <c r="FE517" s="51"/>
      <c r="FO517" s="51"/>
      <c r="FP517" s="51"/>
    </row>
    <row r="518" spans="101:172" ht="12.75" customHeight="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c r="EK518" s="51"/>
      <c r="EL518" s="51"/>
      <c r="EM518" s="51"/>
      <c r="EN518" s="51"/>
      <c r="EO518" s="51"/>
      <c r="EP518" s="51"/>
      <c r="EQ518" s="51"/>
      <c r="ER518" s="51"/>
      <c r="ES518" s="51"/>
      <c r="ET518" s="51"/>
      <c r="EU518" s="51"/>
      <c r="EV518" s="51"/>
      <c r="EW518" s="51"/>
      <c r="EX518" s="51"/>
      <c r="EY518" s="51"/>
      <c r="EZ518" s="51"/>
      <c r="FA518" s="51"/>
      <c r="FB518" s="51"/>
      <c r="FC518" s="51"/>
      <c r="FD518" s="51"/>
      <c r="FE518" s="51"/>
      <c r="FO518" s="51"/>
      <c r="FP518" s="51"/>
    </row>
    <row r="519" spans="101:172" ht="12.75" customHeight="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c r="EK519" s="51"/>
      <c r="EL519" s="51"/>
      <c r="EM519" s="51"/>
      <c r="EN519" s="51"/>
      <c r="EO519" s="51"/>
      <c r="EP519" s="51"/>
      <c r="EQ519" s="51"/>
      <c r="ER519" s="51"/>
      <c r="ES519" s="51"/>
      <c r="ET519" s="51"/>
      <c r="EU519" s="51"/>
      <c r="EV519" s="51"/>
      <c r="EW519" s="51"/>
      <c r="EX519" s="51"/>
      <c r="EY519" s="51"/>
      <c r="EZ519" s="51"/>
      <c r="FA519" s="51"/>
      <c r="FB519" s="51"/>
      <c r="FC519" s="51"/>
      <c r="FD519" s="51"/>
      <c r="FE519" s="51"/>
      <c r="FO519" s="51"/>
      <c r="FP519" s="51"/>
    </row>
    <row r="520" spans="101:172" ht="12.75" customHeight="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c r="EK520" s="51"/>
      <c r="EL520" s="51"/>
      <c r="EM520" s="51"/>
      <c r="EN520" s="51"/>
      <c r="EO520" s="51"/>
      <c r="EP520" s="51"/>
      <c r="EQ520" s="51"/>
      <c r="ER520" s="51"/>
      <c r="ES520" s="51"/>
      <c r="ET520" s="51"/>
      <c r="EU520" s="51"/>
      <c r="EV520" s="51"/>
      <c r="EW520" s="51"/>
      <c r="EX520" s="51"/>
      <c r="EY520" s="51"/>
      <c r="EZ520" s="51"/>
      <c r="FA520" s="51"/>
      <c r="FB520" s="51"/>
      <c r="FC520" s="51"/>
      <c r="FD520" s="51"/>
      <c r="FE520" s="51"/>
      <c r="FO520" s="51"/>
      <c r="FP520" s="51"/>
    </row>
    <row r="521" spans="101:172" ht="12.75" customHeight="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c r="EK521" s="51"/>
      <c r="EL521" s="51"/>
      <c r="EM521" s="51"/>
      <c r="EN521" s="51"/>
      <c r="EO521" s="51"/>
      <c r="EP521" s="51"/>
      <c r="EQ521" s="51"/>
      <c r="ER521" s="51"/>
      <c r="ES521" s="51"/>
      <c r="ET521" s="51"/>
      <c r="EU521" s="51"/>
      <c r="EV521" s="51"/>
      <c r="EW521" s="51"/>
      <c r="EX521" s="51"/>
      <c r="EY521" s="51"/>
      <c r="EZ521" s="51"/>
      <c r="FA521" s="51"/>
      <c r="FB521" s="51"/>
      <c r="FC521" s="51"/>
      <c r="FD521" s="51"/>
      <c r="FE521" s="51"/>
      <c r="FO521" s="51"/>
      <c r="FP521" s="51"/>
    </row>
    <row r="522" spans="101:172" ht="12.75" customHeight="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c r="EK522" s="51"/>
      <c r="EL522" s="51"/>
      <c r="EM522" s="51"/>
      <c r="EN522" s="51"/>
      <c r="EO522" s="51"/>
      <c r="EP522" s="51"/>
      <c r="EQ522" s="51"/>
      <c r="ER522" s="51"/>
      <c r="ES522" s="51"/>
      <c r="ET522" s="51"/>
      <c r="EU522" s="51"/>
      <c r="EV522" s="51"/>
      <c r="EW522" s="51"/>
      <c r="EX522" s="51"/>
      <c r="EY522" s="51"/>
      <c r="EZ522" s="51"/>
      <c r="FA522" s="51"/>
      <c r="FB522" s="51"/>
      <c r="FC522" s="51"/>
      <c r="FD522" s="51"/>
      <c r="FE522" s="51"/>
      <c r="FO522" s="51"/>
      <c r="FP522" s="51"/>
    </row>
    <row r="523" spans="101:172" ht="12.75" customHeight="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c r="EK523" s="51"/>
      <c r="EL523" s="51"/>
      <c r="EM523" s="51"/>
      <c r="EN523" s="51"/>
      <c r="EO523" s="51"/>
      <c r="EP523" s="51"/>
      <c r="EQ523" s="51"/>
      <c r="ER523" s="51"/>
      <c r="ES523" s="51"/>
      <c r="ET523" s="51"/>
      <c r="EU523" s="51"/>
      <c r="EV523" s="51"/>
      <c r="EW523" s="51"/>
      <c r="EX523" s="51"/>
      <c r="EY523" s="51"/>
      <c r="EZ523" s="51"/>
      <c r="FA523" s="51"/>
      <c r="FB523" s="51"/>
      <c r="FC523" s="51"/>
      <c r="FD523" s="51"/>
      <c r="FE523" s="51"/>
      <c r="FO523" s="51"/>
      <c r="FP523" s="51"/>
    </row>
    <row r="524" spans="101:172" ht="12.75" customHeight="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c r="EK524" s="51"/>
      <c r="EL524" s="51"/>
      <c r="EM524" s="51"/>
      <c r="EN524" s="51"/>
      <c r="EO524" s="51"/>
      <c r="EP524" s="51"/>
      <c r="EQ524" s="51"/>
      <c r="ER524" s="51"/>
      <c r="ES524" s="51"/>
      <c r="ET524" s="51"/>
      <c r="EU524" s="51"/>
      <c r="EV524" s="51"/>
      <c r="EW524" s="51"/>
      <c r="EX524" s="51"/>
      <c r="EY524" s="51"/>
      <c r="EZ524" s="51"/>
      <c r="FA524" s="51"/>
      <c r="FB524" s="51"/>
      <c r="FC524" s="51"/>
      <c r="FD524" s="51"/>
      <c r="FE524" s="51"/>
      <c r="FO524" s="51"/>
      <c r="FP524" s="51"/>
    </row>
    <row r="525" spans="101:172" ht="12.75" customHeight="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c r="EK525" s="51"/>
      <c r="EL525" s="51"/>
      <c r="EM525" s="51"/>
      <c r="EN525" s="51"/>
      <c r="EO525" s="51"/>
      <c r="EP525" s="51"/>
      <c r="EQ525" s="51"/>
      <c r="ER525" s="51"/>
      <c r="ES525" s="51"/>
      <c r="ET525" s="51"/>
      <c r="EU525" s="51"/>
      <c r="EV525" s="51"/>
      <c r="EW525" s="51"/>
      <c r="EX525" s="51"/>
      <c r="EY525" s="51"/>
      <c r="EZ525" s="51"/>
      <c r="FA525" s="51"/>
      <c r="FB525" s="51"/>
      <c r="FC525" s="51"/>
      <c r="FD525" s="51"/>
      <c r="FE525" s="51"/>
      <c r="FO525" s="51"/>
      <c r="FP525" s="51"/>
    </row>
    <row r="526" spans="101:172" ht="12.75" customHeight="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c r="EK526" s="51"/>
      <c r="EL526" s="51"/>
      <c r="EM526" s="51"/>
      <c r="EN526" s="51"/>
      <c r="EO526" s="51"/>
      <c r="EP526" s="51"/>
      <c r="EQ526" s="51"/>
      <c r="ER526" s="51"/>
      <c r="ES526" s="51"/>
      <c r="ET526" s="51"/>
      <c r="EU526" s="51"/>
      <c r="EV526" s="51"/>
      <c r="EW526" s="51"/>
      <c r="EX526" s="51"/>
      <c r="EY526" s="51"/>
      <c r="EZ526" s="51"/>
      <c r="FA526" s="51"/>
      <c r="FB526" s="51"/>
      <c r="FC526" s="51"/>
      <c r="FD526" s="51"/>
      <c r="FE526" s="51"/>
      <c r="FO526" s="51"/>
      <c r="FP526" s="51"/>
    </row>
    <row r="527" spans="101:172" ht="12.75" customHeight="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c r="EK527" s="51"/>
      <c r="EL527" s="51"/>
      <c r="EM527" s="51"/>
      <c r="EN527" s="51"/>
      <c r="EO527" s="51"/>
      <c r="EP527" s="51"/>
      <c r="EQ527" s="51"/>
      <c r="ER527" s="51"/>
      <c r="ES527" s="51"/>
      <c r="ET527" s="51"/>
      <c r="EU527" s="51"/>
      <c r="EV527" s="51"/>
      <c r="EW527" s="51"/>
      <c r="EX527" s="51"/>
      <c r="EY527" s="51"/>
      <c r="EZ527" s="51"/>
      <c r="FA527" s="51"/>
      <c r="FB527" s="51"/>
      <c r="FC527" s="51"/>
      <c r="FD527" s="51"/>
      <c r="FE527" s="51"/>
      <c r="FO527" s="51"/>
      <c r="FP527" s="51"/>
    </row>
    <row r="528" spans="101:172" ht="12.75" customHeight="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c r="EK528" s="51"/>
      <c r="EL528" s="51"/>
      <c r="EM528" s="51"/>
      <c r="EN528" s="51"/>
      <c r="EO528" s="51"/>
      <c r="EP528" s="51"/>
      <c r="EQ528" s="51"/>
      <c r="ER528" s="51"/>
      <c r="ES528" s="51"/>
      <c r="ET528" s="51"/>
      <c r="EU528" s="51"/>
      <c r="EV528" s="51"/>
      <c r="EW528" s="51"/>
      <c r="EX528" s="51"/>
      <c r="EY528" s="51"/>
      <c r="EZ528" s="51"/>
      <c r="FA528" s="51"/>
      <c r="FB528" s="51"/>
      <c r="FC528" s="51"/>
      <c r="FD528" s="51"/>
      <c r="FE528" s="51"/>
      <c r="FO528" s="51"/>
      <c r="FP528" s="51"/>
    </row>
    <row r="529" spans="101:172" ht="12.75" customHeight="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c r="EK529" s="51"/>
      <c r="EL529" s="51"/>
      <c r="EM529" s="51"/>
      <c r="EN529" s="51"/>
      <c r="EO529" s="51"/>
      <c r="EP529" s="51"/>
      <c r="EQ529" s="51"/>
      <c r="ER529" s="51"/>
      <c r="ES529" s="51"/>
      <c r="ET529" s="51"/>
      <c r="EU529" s="51"/>
      <c r="EV529" s="51"/>
      <c r="EW529" s="51"/>
      <c r="EX529" s="51"/>
      <c r="EY529" s="51"/>
      <c r="EZ529" s="51"/>
      <c r="FA529" s="51"/>
      <c r="FB529" s="51"/>
      <c r="FC529" s="51"/>
      <c r="FD529" s="51"/>
      <c r="FE529" s="51"/>
      <c r="FO529" s="51"/>
      <c r="FP529" s="51"/>
    </row>
    <row r="530" spans="101:172" ht="12.75" customHeight="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c r="EK530" s="51"/>
      <c r="EL530" s="51"/>
      <c r="EM530" s="51"/>
      <c r="EN530" s="51"/>
      <c r="EO530" s="51"/>
      <c r="EP530" s="51"/>
      <c r="EQ530" s="51"/>
      <c r="ER530" s="51"/>
      <c r="ES530" s="51"/>
      <c r="ET530" s="51"/>
      <c r="EU530" s="51"/>
      <c r="EV530" s="51"/>
      <c r="EW530" s="51"/>
      <c r="EX530" s="51"/>
      <c r="EY530" s="51"/>
      <c r="EZ530" s="51"/>
      <c r="FA530" s="51"/>
      <c r="FB530" s="51"/>
      <c r="FC530" s="51"/>
      <c r="FD530" s="51"/>
      <c r="FE530" s="51"/>
      <c r="FO530" s="51"/>
      <c r="FP530" s="51"/>
    </row>
    <row r="531" spans="101:172" ht="12.75" customHeight="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c r="EK531" s="51"/>
      <c r="EL531" s="51"/>
      <c r="EM531" s="51"/>
      <c r="EN531" s="51"/>
      <c r="EO531" s="51"/>
      <c r="EP531" s="51"/>
      <c r="EQ531" s="51"/>
      <c r="ER531" s="51"/>
      <c r="ES531" s="51"/>
      <c r="ET531" s="51"/>
      <c r="EU531" s="51"/>
      <c r="EV531" s="51"/>
      <c r="EW531" s="51"/>
      <c r="EX531" s="51"/>
      <c r="EY531" s="51"/>
      <c r="EZ531" s="51"/>
      <c r="FA531" s="51"/>
      <c r="FB531" s="51"/>
      <c r="FC531" s="51"/>
      <c r="FD531" s="51"/>
      <c r="FE531" s="51"/>
      <c r="FO531" s="51"/>
      <c r="FP531" s="51"/>
    </row>
    <row r="532" spans="101:172" ht="12.75" customHeight="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c r="EK532" s="51"/>
      <c r="EL532" s="51"/>
      <c r="EM532" s="51"/>
      <c r="EN532" s="51"/>
      <c r="EO532" s="51"/>
      <c r="EP532" s="51"/>
      <c r="EQ532" s="51"/>
      <c r="ER532" s="51"/>
      <c r="ES532" s="51"/>
      <c r="ET532" s="51"/>
      <c r="EU532" s="51"/>
      <c r="EV532" s="51"/>
      <c r="EW532" s="51"/>
      <c r="EX532" s="51"/>
      <c r="EY532" s="51"/>
      <c r="EZ532" s="51"/>
      <c r="FA532" s="51"/>
      <c r="FB532" s="51"/>
      <c r="FC532" s="51"/>
      <c r="FD532" s="51"/>
      <c r="FE532" s="51"/>
      <c r="FO532" s="51"/>
      <c r="FP532" s="51"/>
    </row>
    <row r="533" spans="101:172" ht="12.75" customHeight="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c r="EK533" s="51"/>
      <c r="EL533" s="51"/>
      <c r="EM533" s="51"/>
      <c r="EN533" s="51"/>
      <c r="EO533" s="51"/>
      <c r="EP533" s="51"/>
      <c r="EQ533" s="51"/>
      <c r="ER533" s="51"/>
      <c r="ES533" s="51"/>
      <c r="ET533" s="51"/>
      <c r="EU533" s="51"/>
      <c r="EV533" s="51"/>
      <c r="EW533" s="51"/>
      <c r="EX533" s="51"/>
      <c r="EY533" s="51"/>
      <c r="EZ533" s="51"/>
      <c r="FA533" s="51"/>
      <c r="FB533" s="51"/>
      <c r="FC533" s="51"/>
      <c r="FD533" s="51"/>
      <c r="FE533" s="51"/>
      <c r="FO533" s="51"/>
      <c r="FP533" s="51"/>
    </row>
    <row r="534" spans="101:172" ht="12.75" customHeight="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c r="EK534" s="51"/>
      <c r="EL534" s="51"/>
      <c r="EM534" s="51"/>
      <c r="EN534" s="51"/>
      <c r="EO534" s="51"/>
      <c r="EP534" s="51"/>
      <c r="EQ534" s="51"/>
      <c r="ER534" s="51"/>
      <c r="ES534" s="51"/>
      <c r="ET534" s="51"/>
      <c r="EU534" s="51"/>
      <c r="EV534" s="51"/>
      <c r="EW534" s="51"/>
      <c r="EX534" s="51"/>
      <c r="EY534" s="51"/>
      <c r="EZ534" s="51"/>
      <c r="FA534" s="51"/>
      <c r="FB534" s="51"/>
      <c r="FC534" s="51"/>
      <c r="FD534" s="51"/>
      <c r="FE534" s="51"/>
      <c r="FO534" s="51"/>
      <c r="FP534" s="51"/>
    </row>
    <row r="535" spans="101:172" ht="12.75" customHeight="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c r="EK535" s="51"/>
      <c r="EL535" s="51"/>
      <c r="EM535" s="51"/>
      <c r="EN535" s="51"/>
      <c r="EO535" s="51"/>
      <c r="EP535" s="51"/>
      <c r="EQ535" s="51"/>
      <c r="ER535" s="51"/>
      <c r="ES535" s="51"/>
      <c r="ET535" s="51"/>
      <c r="EU535" s="51"/>
      <c r="EV535" s="51"/>
      <c r="EW535" s="51"/>
      <c r="EX535" s="51"/>
      <c r="EY535" s="51"/>
      <c r="EZ535" s="51"/>
      <c r="FA535" s="51"/>
      <c r="FB535" s="51"/>
      <c r="FC535" s="51"/>
      <c r="FD535" s="51"/>
      <c r="FE535" s="51"/>
      <c r="FO535" s="51"/>
      <c r="FP535" s="51"/>
    </row>
    <row r="536" spans="101:172" ht="12.75" customHeight="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c r="EK536" s="51"/>
      <c r="EL536" s="51"/>
      <c r="EM536" s="51"/>
      <c r="EN536" s="51"/>
      <c r="EO536" s="51"/>
      <c r="EP536" s="51"/>
      <c r="EQ536" s="51"/>
      <c r="ER536" s="51"/>
      <c r="ES536" s="51"/>
      <c r="ET536" s="51"/>
      <c r="EU536" s="51"/>
      <c r="EV536" s="51"/>
      <c r="EW536" s="51"/>
      <c r="EX536" s="51"/>
      <c r="EY536" s="51"/>
      <c r="EZ536" s="51"/>
      <c r="FA536" s="51"/>
      <c r="FB536" s="51"/>
      <c r="FC536" s="51"/>
      <c r="FD536" s="51"/>
      <c r="FE536" s="51"/>
      <c r="FO536" s="51"/>
      <c r="FP536" s="51"/>
    </row>
    <row r="537" spans="101:172" ht="12.75" customHeight="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c r="EK537" s="51"/>
      <c r="EL537" s="51"/>
      <c r="EM537" s="51"/>
      <c r="EN537" s="51"/>
      <c r="EO537" s="51"/>
      <c r="EP537" s="51"/>
      <c r="EQ537" s="51"/>
      <c r="ER537" s="51"/>
      <c r="ES537" s="51"/>
      <c r="ET537" s="51"/>
      <c r="EU537" s="51"/>
      <c r="EV537" s="51"/>
      <c r="EW537" s="51"/>
      <c r="EX537" s="51"/>
      <c r="EY537" s="51"/>
      <c r="EZ537" s="51"/>
      <c r="FA537" s="51"/>
      <c r="FB537" s="51"/>
      <c r="FC537" s="51"/>
      <c r="FD537" s="51"/>
      <c r="FE537" s="51"/>
      <c r="FO537" s="51"/>
      <c r="FP537" s="51"/>
    </row>
    <row r="538" spans="101:172" ht="12.75" customHeight="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c r="EK538" s="51"/>
      <c r="EL538" s="51"/>
      <c r="EM538" s="51"/>
      <c r="EN538" s="51"/>
      <c r="EO538" s="51"/>
      <c r="EP538" s="51"/>
      <c r="EQ538" s="51"/>
      <c r="ER538" s="51"/>
      <c r="ES538" s="51"/>
      <c r="ET538" s="51"/>
      <c r="EU538" s="51"/>
      <c r="EV538" s="51"/>
      <c r="EW538" s="51"/>
      <c r="EX538" s="51"/>
      <c r="EY538" s="51"/>
      <c r="EZ538" s="51"/>
      <c r="FA538" s="51"/>
      <c r="FB538" s="51"/>
      <c r="FC538" s="51"/>
      <c r="FD538" s="51"/>
      <c r="FE538" s="51"/>
      <c r="FO538" s="51"/>
      <c r="FP538" s="51"/>
    </row>
    <row r="539" spans="101:172" ht="12.75" customHeight="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c r="EK539" s="51"/>
      <c r="EL539" s="51"/>
      <c r="EM539" s="51"/>
      <c r="EN539" s="51"/>
      <c r="EO539" s="51"/>
      <c r="EP539" s="51"/>
      <c r="EQ539" s="51"/>
      <c r="ER539" s="51"/>
      <c r="ES539" s="51"/>
      <c r="ET539" s="51"/>
      <c r="EU539" s="51"/>
      <c r="EV539" s="51"/>
      <c r="EW539" s="51"/>
      <c r="EX539" s="51"/>
      <c r="EY539" s="51"/>
      <c r="EZ539" s="51"/>
      <c r="FA539" s="51"/>
      <c r="FB539" s="51"/>
      <c r="FC539" s="51"/>
      <c r="FD539" s="51"/>
      <c r="FE539" s="51"/>
      <c r="FO539" s="51"/>
      <c r="FP539" s="51"/>
    </row>
    <row r="540" spans="101:172" ht="12.75" customHeight="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c r="EK540" s="51"/>
      <c r="EL540" s="51"/>
      <c r="EM540" s="51"/>
      <c r="EN540" s="51"/>
      <c r="EO540" s="51"/>
      <c r="EP540" s="51"/>
      <c r="EQ540" s="51"/>
      <c r="ER540" s="51"/>
      <c r="ES540" s="51"/>
      <c r="ET540" s="51"/>
      <c r="EU540" s="51"/>
      <c r="EV540" s="51"/>
      <c r="EW540" s="51"/>
      <c r="EX540" s="51"/>
      <c r="EY540" s="51"/>
      <c r="EZ540" s="51"/>
      <c r="FA540" s="51"/>
      <c r="FB540" s="51"/>
      <c r="FC540" s="51"/>
      <c r="FD540" s="51"/>
      <c r="FE540" s="51"/>
      <c r="FO540" s="51"/>
      <c r="FP540" s="51"/>
    </row>
    <row r="541" spans="101:172" ht="12.75" customHeight="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c r="EK541" s="51"/>
      <c r="EL541" s="51"/>
      <c r="EM541" s="51"/>
      <c r="EN541" s="51"/>
      <c r="EO541" s="51"/>
      <c r="EP541" s="51"/>
      <c r="EQ541" s="51"/>
      <c r="ER541" s="51"/>
      <c r="ES541" s="51"/>
      <c r="ET541" s="51"/>
      <c r="EU541" s="51"/>
      <c r="EV541" s="51"/>
      <c r="EW541" s="51"/>
      <c r="EX541" s="51"/>
      <c r="EY541" s="51"/>
      <c r="EZ541" s="51"/>
      <c r="FA541" s="51"/>
      <c r="FB541" s="51"/>
      <c r="FC541" s="51"/>
      <c r="FD541" s="51"/>
      <c r="FE541" s="51"/>
      <c r="FO541" s="51"/>
      <c r="FP541" s="51"/>
    </row>
    <row r="542" spans="101:172" ht="12.75" customHeight="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c r="EK542" s="51"/>
      <c r="EL542" s="51"/>
      <c r="EM542" s="51"/>
      <c r="EN542" s="51"/>
      <c r="EO542" s="51"/>
      <c r="EP542" s="51"/>
      <c r="EQ542" s="51"/>
      <c r="ER542" s="51"/>
      <c r="ES542" s="51"/>
      <c r="ET542" s="51"/>
      <c r="EU542" s="51"/>
      <c r="EV542" s="51"/>
      <c r="EW542" s="51"/>
      <c r="EX542" s="51"/>
      <c r="EY542" s="51"/>
      <c r="EZ542" s="51"/>
      <c r="FA542" s="51"/>
      <c r="FB542" s="51"/>
      <c r="FC542" s="51"/>
      <c r="FD542" s="51"/>
      <c r="FE542" s="51"/>
      <c r="FO542" s="51"/>
      <c r="FP542" s="51"/>
    </row>
    <row r="543" spans="101:172" ht="12.75" customHeight="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c r="EK543" s="51"/>
      <c r="EL543" s="51"/>
      <c r="EM543" s="51"/>
      <c r="EN543" s="51"/>
      <c r="EO543" s="51"/>
      <c r="EP543" s="51"/>
      <c r="EQ543" s="51"/>
      <c r="ER543" s="51"/>
      <c r="ES543" s="51"/>
      <c r="ET543" s="51"/>
      <c r="EU543" s="51"/>
      <c r="EV543" s="51"/>
      <c r="EW543" s="51"/>
      <c r="EX543" s="51"/>
      <c r="EY543" s="51"/>
      <c r="EZ543" s="51"/>
      <c r="FA543" s="51"/>
      <c r="FB543" s="51"/>
      <c r="FC543" s="51"/>
      <c r="FD543" s="51"/>
      <c r="FE543" s="51"/>
      <c r="FO543" s="51"/>
      <c r="FP543" s="51"/>
    </row>
    <row r="544" spans="101:172" ht="12.75" customHeight="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c r="EK544" s="51"/>
      <c r="EL544" s="51"/>
      <c r="EM544" s="51"/>
      <c r="EN544" s="51"/>
      <c r="EO544" s="51"/>
      <c r="EP544" s="51"/>
      <c r="EQ544" s="51"/>
      <c r="ER544" s="51"/>
      <c r="ES544" s="51"/>
      <c r="ET544" s="51"/>
      <c r="EU544" s="51"/>
      <c r="EV544" s="51"/>
      <c r="EW544" s="51"/>
      <c r="EX544" s="51"/>
      <c r="EY544" s="51"/>
      <c r="EZ544" s="51"/>
      <c r="FA544" s="51"/>
      <c r="FB544" s="51"/>
      <c r="FC544" s="51"/>
      <c r="FD544" s="51"/>
      <c r="FE544" s="51"/>
      <c r="FO544" s="51"/>
      <c r="FP544" s="51"/>
    </row>
    <row r="545" spans="101:172" ht="12.75" customHeight="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c r="EK545" s="51"/>
      <c r="EL545" s="51"/>
      <c r="EM545" s="51"/>
      <c r="EN545" s="51"/>
      <c r="EO545" s="51"/>
      <c r="EP545" s="51"/>
      <c r="EQ545" s="51"/>
      <c r="ER545" s="51"/>
      <c r="ES545" s="51"/>
      <c r="ET545" s="51"/>
      <c r="EU545" s="51"/>
      <c r="EV545" s="51"/>
      <c r="EW545" s="51"/>
      <c r="EX545" s="51"/>
      <c r="EY545" s="51"/>
      <c r="EZ545" s="51"/>
      <c r="FA545" s="51"/>
      <c r="FB545" s="51"/>
      <c r="FC545" s="51"/>
      <c r="FD545" s="51"/>
      <c r="FE545" s="51"/>
      <c r="FO545" s="51"/>
      <c r="FP545" s="51"/>
    </row>
    <row r="546" spans="101:172" ht="12.75" customHeight="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c r="EK546" s="51"/>
      <c r="EL546" s="51"/>
      <c r="EM546" s="51"/>
      <c r="EN546" s="51"/>
      <c r="EO546" s="51"/>
      <c r="EP546" s="51"/>
      <c r="EQ546" s="51"/>
      <c r="ER546" s="51"/>
      <c r="ES546" s="51"/>
      <c r="ET546" s="51"/>
      <c r="EU546" s="51"/>
      <c r="EV546" s="51"/>
      <c r="EW546" s="51"/>
      <c r="EX546" s="51"/>
      <c r="EY546" s="51"/>
      <c r="EZ546" s="51"/>
      <c r="FA546" s="51"/>
      <c r="FB546" s="51"/>
      <c r="FC546" s="51"/>
      <c r="FD546" s="51"/>
      <c r="FE546" s="51"/>
      <c r="FO546" s="51"/>
      <c r="FP546" s="51"/>
    </row>
    <row r="547" spans="101:172" ht="12.75" customHeight="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c r="EK547" s="51"/>
      <c r="EL547" s="51"/>
      <c r="EM547" s="51"/>
      <c r="EN547" s="51"/>
      <c r="EO547" s="51"/>
      <c r="EP547" s="51"/>
      <c r="EQ547" s="51"/>
      <c r="ER547" s="51"/>
      <c r="ES547" s="51"/>
      <c r="ET547" s="51"/>
      <c r="EU547" s="51"/>
      <c r="EV547" s="51"/>
      <c r="EW547" s="51"/>
      <c r="EX547" s="51"/>
      <c r="EY547" s="51"/>
      <c r="EZ547" s="51"/>
      <c r="FA547" s="51"/>
      <c r="FB547" s="51"/>
      <c r="FC547" s="51"/>
      <c r="FD547" s="51"/>
      <c r="FE547" s="51"/>
      <c r="FO547" s="51"/>
      <c r="FP547" s="51"/>
    </row>
    <row r="548" spans="101:172" ht="12.75" customHeight="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c r="EK548" s="51"/>
      <c r="EL548" s="51"/>
      <c r="EM548" s="51"/>
      <c r="EN548" s="51"/>
      <c r="EO548" s="51"/>
      <c r="EP548" s="51"/>
      <c r="EQ548" s="51"/>
      <c r="ER548" s="51"/>
      <c r="ES548" s="51"/>
      <c r="ET548" s="51"/>
      <c r="EU548" s="51"/>
      <c r="EV548" s="51"/>
      <c r="EW548" s="51"/>
      <c r="EX548" s="51"/>
      <c r="EY548" s="51"/>
      <c r="EZ548" s="51"/>
      <c r="FA548" s="51"/>
      <c r="FB548" s="51"/>
      <c r="FC548" s="51"/>
      <c r="FD548" s="51"/>
      <c r="FE548" s="51"/>
      <c r="FO548" s="51"/>
      <c r="FP548" s="51"/>
    </row>
    <row r="549" spans="101:172" ht="12.75" customHeight="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c r="EK549" s="51"/>
      <c r="EL549" s="51"/>
      <c r="EM549" s="51"/>
      <c r="EN549" s="51"/>
      <c r="EO549" s="51"/>
      <c r="EP549" s="51"/>
      <c r="EQ549" s="51"/>
      <c r="ER549" s="51"/>
      <c r="ES549" s="51"/>
      <c r="ET549" s="51"/>
      <c r="EU549" s="51"/>
      <c r="EV549" s="51"/>
      <c r="EW549" s="51"/>
      <c r="EX549" s="51"/>
      <c r="EY549" s="51"/>
      <c r="EZ549" s="51"/>
      <c r="FA549" s="51"/>
      <c r="FB549" s="51"/>
      <c r="FC549" s="51"/>
      <c r="FD549" s="51"/>
      <c r="FE549" s="51"/>
      <c r="FO549" s="51"/>
      <c r="FP549" s="51"/>
    </row>
    <row r="550" spans="101:172" ht="12.75" customHeight="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c r="EK550" s="51"/>
      <c r="EL550" s="51"/>
      <c r="EM550" s="51"/>
      <c r="EN550" s="51"/>
      <c r="EO550" s="51"/>
      <c r="EP550" s="51"/>
      <c r="EQ550" s="51"/>
      <c r="ER550" s="51"/>
      <c r="ES550" s="51"/>
      <c r="ET550" s="51"/>
      <c r="EU550" s="51"/>
      <c r="EV550" s="51"/>
      <c r="EW550" s="51"/>
      <c r="EX550" s="51"/>
      <c r="EY550" s="51"/>
      <c r="EZ550" s="51"/>
      <c r="FA550" s="51"/>
      <c r="FB550" s="51"/>
      <c r="FC550" s="51"/>
      <c r="FD550" s="51"/>
      <c r="FE550" s="51"/>
      <c r="FO550" s="51"/>
      <c r="FP550" s="51"/>
    </row>
    <row r="551" spans="101:172" ht="12.75" customHeight="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c r="EK551" s="51"/>
      <c r="EL551" s="51"/>
      <c r="EM551" s="51"/>
      <c r="EN551" s="51"/>
      <c r="EO551" s="51"/>
      <c r="EP551" s="51"/>
      <c r="EQ551" s="51"/>
      <c r="ER551" s="51"/>
      <c r="ES551" s="51"/>
      <c r="ET551" s="51"/>
      <c r="EU551" s="51"/>
      <c r="EV551" s="51"/>
      <c r="EW551" s="51"/>
      <c r="EX551" s="51"/>
      <c r="EY551" s="51"/>
      <c r="EZ551" s="51"/>
      <c r="FA551" s="51"/>
      <c r="FB551" s="51"/>
      <c r="FC551" s="51"/>
      <c r="FD551" s="51"/>
      <c r="FE551" s="51"/>
      <c r="FO551" s="51"/>
      <c r="FP551" s="51"/>
    </row>
    <row r="552" spans="101:172" ht="12.75" customHeight="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c r="EK552" s="51"/>
      <c r="EL552" s="51"/>
      <c r="EM552" s="51"/>
      <c r="EN552" s="51"/>
      <c r="EO552" s="51"/>
      <c r="EP552" s="51"/>
      <c r="EQ552" s="51"/>
      <c r="ER552" s="51"/>
      <c r="ES552" s="51"/>
      <c r="ET552" s="51"/>
      <c r="EU552" s="51"/>
      <c r="EV552" s="51"/>
      <c r="EW552" s="51"/>
      <c r="EX552" s="51"/>
      <c r="EY552" s="51"/>
      <c r="EZ552" s="51"/>
      <c r="FA552" s="51"/>
      <c r="FB552" s="51"/>
      <c r="FC552" s="51"/>
      <c r="FD552" s="51"/>
      <c r="FE552" s="51"/>
      <c r="FO552" s="51"/>
      <c r="FP552" s="51"/>
    </row>
    <row r="553" spans="101:172" ht="12.75" customHeight="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c r="EK553" s="51"/>
      <c r="EL553" s="51"/>
      <c r="EM553" s="51"/>
      <c r="EN553" s="51"/>
      <c r="EO553" s="51"/>
      <c r="EP553" s="51"/>
      <c r="EQ553" s="51"/>
      <c r="ER553" s="51"/>
      <c r="ES553" s="51"/>
      <c r="ET553" s="51"/>
      <c r="EU553" s="51"/>
      <c r="EV553" s="51"/>
      <c r="EW553" s="51"/>
      <c r="EX553" s="51"/>
      <c r="EY553" s="51"/>
      <c r="EZ553" s="51"/>
      <c r="FA553" s="51"/>
      <c r="FB553" s="51"/>
      <c r="FC553" s="51"/>
      <c r="FD553" s="51"/>
      <c r="FE553" s="51"/>
      <c r="FO553" s="51"/>
      <c r="FP553" s="51"/>
    </row>
    <row r="554" spans="101:172" ht="12.75" customHeight="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c r="EK554" s="51"/>
      <c r="EL554" s="51"/>
      <c r="EM554" s="51"/>
      <c r="EN554" s="51"/>
      <c r="EO554" s="51"/>
      <c r="EP554" s="51"/>
      <c r="EQ554" s="51"/>
      <c r="ER554" s="51"/>
      <c r="ES554" s="51"/>
      <c r="ET554" s="51"/>
      <c r="EU554" s="51"/>
      <c r="EV554" s="51"/>
      <c r="EW554" s="51"/>
      <c r="EX554" s="51"/>
      <c r="EY554" s="51"/>
      <c r="EZ554" s="51"/>
      <c r="FA554" s="51"/>
      <c r="FB554" s="51"/>
      <c r="FC554" s="51"/>
      <c r="FD554" s="51"/>
      <c r="FE554" s="51"/>
      <c r="FO554" s="51"/>
      <c r="FP554" s="51"/>
    </row>
    <row r="555" spans="101:172" ht="12.75" customHeight="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c r="EK555" s="51"/>
      <c r="EL555" s="51"/>
      <c r="EM555" s="51"/>
      <c r="EN555" s="51"/>
      <c r="EO555" s="51"/>
      <c r="EP555" s="51"/>
      <c r="EQ555" s="51"/>
      <c r="ER555" s="51"/>
      <c r="ES555" s="51"/>
      <c r="ET555" s="51"/>
      <c r="EU555" s="51"/>
      <c r="EV555" s="51"/>
      <c r="EW555" s="51"/>
      <c r="EX555" s="51"/>
      <c r="EY555" s="51"/>
      <c r="EZ555" s="51"/>
      <c r="FA555" s="51"/>
      <c r="FB555" s="51"/>
      <c r="FC555" s="51"/>
      <c r="FD555" s="51"/>
      <c r="FE555" s="51"/>
      <c r="FO555" s="51"/>
      <c r="FP555" s="51"/>
    </row>
    <row r="556" spans="101:172" ht="12.75" customHeight="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c r="EK556" s="51"/>
      <c r="EL556" s="51"/>
      <c r="EM556" s="51"/>
      <c r="EN556" s="51"/>
      <c r="EO556" s="51"/>
      <c r="EP556" s="51"/>
      <c r="EQ556" s="51"/>
      <c r="ER556" s="51"/>
      <c r="ES556" s="51"/>
      <c r="ET556" s="51"/>
      <c r="EU556" s="51"/>
      <c r="EV556" s="51"/>
      <c r="EW556" s="51"/>
      <c r="EX556" s="51"/>
      <c r="EY556" s="51"/>
      <c r="EZ556" s="51"/>
      <c r="FA556" s="51"/>
      <c r="FB556" s="51"/>
      <c r="FC556" s="51"/>
      <c r="FD556" s="51"/>
      <c r="FE556" s="51"/>
      <c r="FO556" s="51"/>
      <c r="FP556" s="51"/>
    </row>
    <row r="557" spans="101:172" ht="12.75" customHeight="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c r="EK557" s="51"/>
      <c r="EL557" s="51"/>
      <c r="EM557" s="51"/>
      <c r="EN557" s="51"/>
      <c r="EO557" s="51"/>
      <c r="EP557" s="51"/>
      <c r="EQ557" s="51"/>
      <c r="ER557" s="51"/>
      <c r="ES557" s="51"/>
      <c r="ET557" s="51"/>
      <c r="EU557" s="51"/>
      <c r="EV557" s="51"/>
      <c r="EW557" s="51"/>
      <c r="EX557" s="51"/>
      <c r="EY557" s="51"/>
      <c r="EZ557" s="51"/>
      <c r="FA557" s="51"/>
      <c r="FB557" s="51"/>
      <c r="FC557" s="51"/>
      <c r="FD557" s="51"/>
      <c r="FE557" s="51"/>
      <c r="FO557" s="51"/>
      <c r="FP557" s="51"/>
    </row>
    <row r="558" spans="101:172" ht="12.75" customHeight="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c r="EK558" s="51"/>
      <c r="EL558" s="51"/>
      <c r="EM558" s="51"/>
      <c r="EN558" s="51"/>
      <c r="EO558" s="51"/>
      <c r="EP558" s="51"/>
      <c r="EQ558" s="51"/>
      <c r="ER558" s="51"/>
      <c r="ES558" s="51"/>
      <c r="ET558" s="51"/>
      <c r="EU558" s="51"/>
      <c r="EV558" s="51"/>
      <c r="EW558" s="51"/>
      <c r="EX558" s="51"/>
      <c r="EY558" s="51"/>
      <c r="EZ558" s="51"/>
      <c r="FA558" s="51"/>
      <c r="FB558" s="51"/>
      <c r="FC558" s="51"/>
      <c r="FD558" s="51"/>
      <c r="FE558" s="51"/>
      <c r="FO558" s="51"/>
      <c r="FP558" s="51"/>
    </row>
    <row r="559" spans="101:172" ht="12.75" customHeight="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c r="EK559" s="51"/>
      <c r="EL559" s="51"/>
      <c r="EM559" s="51"/>
      <c r="EN559" s="51"/>
      <c r="EO559" s="51"/>
      <c r="EP559" s="51"/>
      <c r="EQ559" s="51"/>
      <c r="ER559" s="51"/>
      <c r="ES559" s="51"/>
      <c r="ET559" s="51"/>
      <c r="EU559" s="51"/>
      <c r="EV559" s="51"/>
      <c r="EW559" s="51"/>
      <c r="EX559" s="51"/>
      <c r="EY559" s="51"/>
      <c r="EZ559" s="51"/>
      <c r="FA559" s="51"/>
      <c r="FB559" s="51"/>
      <c r="FC559" s="51"/>
      <c r="FD559" s="51"/>
      <c r="FE559" s="51"/>
      <c r="FO559" s="51"/>
      <c r="FP559" s="51"/>
    </row>
    <row r="560" spans="101:172" ht="12.75" customHeight="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c r="EK560" s="51"/>
      <c r="EL560" s="51"/>
      <c r="EM560" s="51"/>
      <c r="EN560" s="51"/>
      <c r="EO560" s="51"/>
      <c r="EP560" s="51"/>
      <c r="EQ560" s="51"/>
      <c r="ER560" s="51"/>
      <c r="ES560" s="51"/>
      <c r="ET560" s="51"/>
      <c r="EU560" s="51"/>
      <c r="EV560" s="51"/>
      <c r="EW560" s="51"/>
      <c r="EX560" s="51"/>
      <c r="EY560" s="51"/>
      <c r="EZ560" s="51"/>
      <c r="FA560" s="51"/>
      <c r="FB560" s="51"/>
      <c r="FC560" s="51"/>
      <c r="FD560" s="51"/>
      <c r="FE560" s="51"/>
      <c r="FO560" s="51"/>
      <c r="FP560" s="51"/>
    </row>
    <row r="561" spans="101:172" ht="12.75" customHeight="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c r="EK561" s="51"/>
      <c r="EL561" s="51"/>
      <c r="EM561" s="51"/>
      <c r="EN561" s="51"/>
      <c r="EO561" s="51"/>
      <c r="EP561" s="51"/>
      <c r="EQ561" s="51"/>
      <c r="ER561" s="51"/>
      <c r="ES561" s="51"/>
      <c r="ET561" s="51"/>
      <c r="EU561" s="51"/>
      <c r="EV561" s="51"/>
      <c r="EW561" s="51"/>
      <c r="EX561" s="51"/>
      <c r="EY561" s="51"/>
      <c r="EZ561" s="51"/>
      <c r="FA561" s="51"/>
      <c r="FB561" s="51"/>
      <c r="FC561" s="51"/>
      <c r="FD561" s="51"/>
      <c r="FE561" s="51"/>
      <c r="FO561" s="51"/>
      <c r="FP561" s="51"/>
    </row>
    <row r="562" spans="101:172" ht="12.75" customHeight="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c r="EK562" s="51"/>
      <c r="EL562" s="51"/>
      <c r="EM562" s="51"/>
      <c r="EN562" s="51"/>
      <c r="EO562" s="51"/>
      <c r="EP562" s="51"/>
      <c r="EQ562" s="51"/>
      <c r="ER562" s="51"/>
      <c r="ES562" s="51"/>
      <c r="ET562" s="51"/>
      <c r="EU562" s="51"/>
      <c r="EV562" s="51"/>
      <c r="EW562" s="51"/>
      <c r="EX562" s="51"/>
      <c r="EY562" s="51"/>
      <c r="EZ562" s="51"/>
      <c r="FA562" s="51"/>
      <c r="FB562" s="51"/>
      <c r="FC562" s="51"/>
      <c r="FD562" s="51"/>
      <c r="FE562" s="51"/>
      <c r="FO562" s="51"/>
      <c r="FP562" s="51"/>
    </row>
    <row r="563" spans="101:172" ht="12.75" customHeight="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c r="EK563" s="51"/>
      <c r="EL563" s="51"/>
      <c r="EM563" s="51"/>
      <c r="EN563" s="51"/>
      <c r="EO563" s="51"/>
      <c r="EP563" s="51"/>
      <c r="EQ563" s="51"/>
      <c r="ER563" s="51"/>
      <c r="ES563" s="51"/>
      <c r="ET563" s="51"/>
      <c r="EU563" s="51"/>
      <c r="EV563" s="51"/>
      <c r="EW563" s="51"/>
      <c r="EX563" s="51"/>
      <c r="EY563" s="51"/>
      <c r="EZ563" s="51"/>
      <c r="FA563" s="51"/>
      <c r="FB563" s="51"/>
      <c r="FC563" s="51"/>
      <c r="FD563" s="51"/>
      <c r="FE563" s="51"/>
      <c r="FO563" s="51"/>
      <c r="FP563" s="51"/>
    </row>
    <row r="564" spans="101:172" ht="12.75" customHeight="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c r="EK564" s="51"/>
      <c r="EL564" s="51"/>
      <c r="EM564" s="51"/>
      <c r="EN564" s="51"/>
      <c r="EO564" s="51"/>
      <c r="EP564" s="51"/>
      <c r="EQ564" s="51"/>
      <c r="ER564" s="51"/>
      <c r="ES564" s="51"/>
      <c r="ET564" s="51"/>
      <c r="EU564" s="51"/>
      <c r="EV564" s="51"/>
      <c r="EW564" s="51"/>
      <c r="EX564" s="51"/>
      <c r="EY564" s="51"/>
      <c r="EZ564" s="51"/>
      <c r="FA564" s="51"/>
      <c r="FB564" s="51"/>
      <c r="FC564" s="51"/>
      <c r="FD564" s="51"/>
      <c r="FE564" s="51"/>
      <c r="FO564" s="51"/>
      <c r="FP564" s="51"/>
    </row>
    <row r="565" spans="101:172" ht="12.75" customHeight="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c r="EK565" s="51"/>
      <c r="EL565" s="51"/>
      <c r="EM565" s="51"/>
      <c r="EN565" s="51"/>
      <c r="EO565" s="51"/>
      <c r="EP565" s="51"/>
      <c r="EQ565" s="51"/>
      <c r="ER565" s="51"/>
      <c r="ES565" s="51"/>
      <c r="ET565" s="51"/>
      <c r="EU565" s="51"/>
      <c r="EV565" s="51"/>
      <c r="EW565" s="51"/>
      <c r="EX565" s="51"/>
      <c r="EY565" s="51"/>
      <c r="EZ565" s="51"/>
      <c r="FA565" s="51"/>
      <c r="FB565" s="51"/>
      <c r="FC565" s="51"/>
      <c r="FD565" s="51"/>
      <c r="FE565" s="51"/>
      <c r="FO565" s="51"/>
      <c r="FP565" s="51"/>
    </row>
    <row r="566" spans="101:172" ht="12.75" customHeight="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c r="EK566" s="51"/>
      <c r="EL566" s="51"/>
      <c r="EM566" s="51"/>
      <c r="EN566" s="51"/>
      <c r="EO566" s="51"/>
      <c r="EP566" s="51"/>
      <c r="EQ566" s="51"/>
      <c r="ER566" s="51"/>
      <c r="ES566" s="51"/>
      <c r="ET566" s="51"/>
      <c r="EU566" s="51"/>
      <c r="EV566" s="51"/>
      <c r="EW566" s="51"/>
      <c r="EX566" s="51"/>
      <c r="EY566" s="51"/>
      <c r="EZ566" s="51"/>
      <c r="FA566" s="51"/>
      <c r="FB566" s="51"/>
      <c r="FC566" s="51"/>
      <c r="FD566" s="51"/>
      <c r="FE566" s="51"/>
      <c r="FO566" s="51"/>
      <c r="FP566" s="51"/>
    </row>
    <row r="567" spans="101:172" ht="12.75" customHeight="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c r="EK567" s="51"/>
      <c r="EL567" s="51"/>
      <c r="EM567" s="51"/>
      <c r="EN567" s="51"/>
      <c r="EO567" s="51"/>
      <c r="EP567" s="51"/>
      <c r="EQ567" s="51"/>
      <c r="ER567" s="51"/>
      <c r="ES567" s="51"/>
      <c r="ET567" s="51"/>
      <c r="EU567" s="51"/>
      <c r="EV567" s="51"/>
      <c r="EW567" s="51"/>
      <c r="EX567" s="51"/>
      <c r="EY567" s="51"/>
      <c r="EZ567" s="51"/>
      <c r="FA567" s="51"/>
      <c r="FB567" s="51"/>
      <c r="FC567" s="51"/>
      <c r="FD567" s="51"/>
      <c r="FE567" s="51"/>
      <c r="FO567" s="51"/>
      <c r="FP567" s="51"/>
    </row>
    <row r="568" spans="101:172" ht="12.75" customHeight="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c r="EK568" s="51"/>
      <c r="EL568" s="51"/>
      <c r="EM568" s="51"/>
      <c r="EN568" s="51"/>
      <c r="EO568" s="51"/>
      <c r="EP568" s="51"/>
      <c r="EQ568" s="51"/>
      <c r="ER568" s="51"/>
      <c r="ES568" s="51"/>
      <c r="ET568" s="51"/>
      <c r="EU568" s="51"/>
      <c r="EV568" s="51"/>
      <c r="EW568" s="51"/>
      <c r="EX568" s="51"/>
      <c r="EY568" s="51"/>
      <c r="EZ568" s="51"/>
      <c r="FA568" s="51"/>
      <c r="FB568" s="51"/>
      <c r="FC568" s="51"/>
      <c r="FD568" s="51"/>
      <c r="FE568" s="51"/>
      <c r="FO568" s="51"/>
      <c r="FP568" s="51"/>
    </row>
    <row r="569" spans="101:172" ht="12.75" customHeight="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c r="EK569" s="51"/>
      <c r="EL569" s="51"/>
      <c r="EM569" s="51"/>
      <c r="EN569" s="51"/>
      <c r="EO569" s="51"/>
      <c r="EP569" s="51"/>
      <c r="EQ569" s="51"/>
      <c r="ER569" s="51"/>
      <c r="ES569" s="51"/>
      <c r="ET569" s="51"/>
      <c r="EU569" s="51"/>
      <c r="EV569" s="51"/>
      <c r="EW569" s="51"/>
      <c r="EX569" s="51"/>
      <c r="EY569" s="51"/>
      <c r="EZ569" s="51"/>
      <c r="FA569" s="51"/>
      <c r="FB569" s="51"/>
      <c r="FC569" s="51"/>
      <c r="FD569" s="51"/>
      <c r="FE569" s="51"/>
      <c r="FO569" s="51"/>
      <c r="FP569" s="51"/>
    </row>
    <row r="570" spans="101:172" ht="12.75" customHeight="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c r="EK570" s="51"/>
      <c r="EL570" s="51"/>
      <c r="EM570" s="51"/>
      <c r="EN570" s="51"/>
      <c r="EO570" s="51"/>
      <c r="EP570" s="51"/>
      <c r="EQ570" s="51"/>
      <c r="ER570" s="51"/>
      <c r="ES570" s="51"/>
      <c r="ET570" s="51"/>
      <c r="EU570" s="51"/>
      <c r="EV570" s="51"/>
      <c r="EW570" s="51"/>
      <c r="EX570" s="51"/>
      <c r="EY570" s="51"/>
      <c r="EZ570" s="51"/>
      <c r="FA570" s="51"/>
      <c r="FB570" s="51"/>
      <c r="FC570" s="51"/>
      <c r="FD570" s="51"/>
      <c r="FE570" s="51"/>
      <c r="FO570" s="51"/>
      <c r="FP570" s="51"/>
    </row>
    <row r="571" spans="101:172" ht="12.75" customHeight="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c r="EK571" s="51"/>
      <c r="EL571" s="51"/>
      <c r="EM571" s="51"/>
      <c r="EN571" s="51"/>
      <c r="EO571" s="51"/>
      <c r="EP571" s="51"/>
      <c r="EQ571" s="51"/>
      <c r="ER571" s="51"/>
      <c r="ES571" s="51"/>
      <c r="ET571" s="51"/>
      <c r="EU571" s="51"/>
      <c r="EV571" s="51"/>
      <c r="EW571" s="51"/>
      <c r="EX571" s="51"/>
      <c r="EY571" s="51"/>
      <c r="EZ571" s="51"/>
      <c r="FA571" s="51"/>
      <c r="FB571" s="51"/>
      <c r="FC571" s="51"/>
      <c r="FD571" s="51"/>
      <c r="FE571" s="51"/>
      <c r="FO571" s="51"/>
      <c r="FP571" s="51"/>
    </row>
    <row r="572" spans="101:172" ht="12.75" customHeight="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c r="EK572" s="51"/>
      <c r="EL572" s="51"/>
      <c r="EM572" s="51"/>
      <c r="EN572" s="51"/>
      <c r="EO572" s="51"/>
      <c r="EP572" s="51"/>
      <c r="EQ572" s="51"/>
      <c r="ER572" s="51"/>
      <c r="ES572" s="51"/>
      <c r="ET572" s="51"/>
      <c r="EU572" s="51"/>
      <c r="EV572" s="51"/>
      <c r="EW572" s="51"/>
      <c r="EX572" s="51"/>
      <c r="EY572" s="51"/>
      <c r="EZ572" s="51"/>
      <c r="FA572" s="51"/>
      <c r="FB572" s="51"/>
      <c r="FC572" s="51"/>
      <c r="FD572" s="51"/>
      <c r="FE572" s="51"/>
      <c r="FO572" s="51"/>
      <c r="FP572" s="51"/>
    </row>
    <row r="573" spans="101:172" ht="12.75" customHeight="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c r="EK573" s="51"/>
      <c r="EL573" s="51"/>
      <c r="EM573" s="51"/>
      <c r="EN573" s="51"/>
      <c r="EO573" s="51"/>
      <c r="EP573" s="51"/>
      <c r="EQ573" s="51"/>
      <c r="ER573" s="51"/>
      <c r="ES573" s="51"/>
      <c r="ET573" s="51"/>
      <c r="EU573" s="51"/>
      <c r="EV573" s="51"/>
      <c r="EW573" s="51"/>
      <c r="EX573" s="51"/>
      <c r="EY573" s="51"/>
      <c r="EZ573" s="51"/>
      <c r="FA573" s="51"/>
      <c r="FB573" s="51"/>
      <c r="FC573" s="51"/>
      <c r="FD573" s="51"/>
      <c r="FE573" s="51"/>
      <c r="FO573" s="51"/>
      <c r="FP573" s="51"/>
    </row>
    <row r="574" spans="101:172" ht="12.75" customHeight="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c r="EK574" s="51"/>
      <c r="EL574" s="51"/>
      <c r="EM574" s="51"/>
      <c r="EN574" s="51"/>
      <c r="EO574" s="51"/>
      <c r="EP574" s="51"/>
      <c r="EQ574" s="51"/>
      <c r="ER574" s="51"/>
      <c r="ES574" s="51"/>
      <c r="ET574" s="51"/>
      <c r="EU574" s="51"/>
      <c r="EV574" s="51"/>
      <c r="EW574" s="51"/>
      <c r="EX574" s="51"/>
      <c r="EY574" s="51"/>
      <c r="EZ574" s="51"/>
      <c r="FA574" s="51"/>
      <c r="FB574" s="51"/>
      <c r="FC574" s="51"/>
      <c r="FD574" s="51"/>
      <c r="FE574" s="51"/>
      <c r="FO574" s="51"/>
      <c r="FP574" s="51"/>
    </row>
    <row r="575" spans="101:172" ht="12.75" customHeight="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c r="EK575" s="51"/>
      <c r="EL575" s="51"/>
      <c r="EM575" s="51"/>
      <c r="EN575" s="51"/>
      <c r="EO575" s="51"/>
      <c r="EP575" s="51"/>
      <c r="EQ575" s="51"/>
      <c r="ER575" s="51"/>
      <c r="ES575" s="51"/>
      <c r="ET575" s="51"/>
      <c r="EU575" s="51"/>
      <c r="EV575" s="51"/>
      <c r="EW575" s="51"/>
      <c r="EX575" s="51"/>
      <c r="EY575" s="51"/>
      <c r="EZ575" s="51"/>
      <c r="FA575" s="51"/>
      <c r="FB575" s="51"/>
      <c r="FC575" s="51"/>
      <c r="FD575" s="51"/>
      <c r="FE575" s="51"/>
      <c r="FO575" s="51"/>
      <c r="FP575" s="51"/>
    </row>
    <row r="576" spans="101:172" ht="12.75" customHeight="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c r="EK576" s="51"/>
      <c r="EL576" s="51"/>
      <c r="EM576" s="51"/>
      <c r="EN576" s="51"/>
      <c r="EO576" s="51"/>
      <c r="EP576" s="51"/>
      <c r="EQ576" s="51"/>
      <c r="ER576" s="51"/>
      <c r="ES576" s="51"/>
      <c r="ET576" s="51"/>
      <c r="EU576" s="51"/>
      <c r="EV576" s="51"/>
      <c r="EW576" s="51"/>
      <c r="EX576" s="51"/>
      <c r="EY576" s="51"/>
      <c r="EZ576" s="51"/>
      <c r="FA576" s="51"/>
      <c r="FB576" s="51"/>
      <c r="FC576" s="51"/>
      <c r="FD576" s="51"/>
      <c r="FE576" s="51"/>
      <c r="FO576" s="51"/>
      <c r="FP576" s="51"/>
    </row>
    <row r="577" spans="101:172" ht="12.75" customHeight="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c r="EK577" s="51"/>
      <c r="EL577" s="51"/>
      <c r="EM577" s="51"/>
      <c r="EN577" s="51"/>
      <c r="EO577" s="51"/>
      <c r="EP577" s="51"/>
      <c r="EQ577" s="51"/>
      <c r="ER577" s="51"/>
      <c r="ES577" s="51"/>
      <c r="ET577" s="51"/>
      <c r="EU577" s="51"/>
      <c r="EV577" s="51"/>
      <c r="EW577" s="51"/>
      <c r="EX577" s="51"/>
      <c r="EY577" s="51"/>
      <c r="EZ577" s="51"/>
      <c r="FA577" s="51"/>
      <c r="FB577" s="51"/>
      <c r="FC577" s="51"/>
      <c r="FD577" s="51"/>
      <c r="FE577" s="51"/>
      <c r="FO577" s="51"/>
      <c r="FP577" s="51"/>
    </row>
    <row r="578" spans="101:172" ht="12.75" customHeight="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c r="EK578" s="51"/>
      <c r="EL578" s="51"/>
      <c r="EM578" s="51"/>
      <c r="EN578" s="51"/>
      <c r="EO578" s="51"/>
      <c r="EP578" s="51"/>
      <c r="EQ578" s="51"/>
      <c r="ER578" s="51"/>
      <c r="ES578" s="51"/>
      <c r="ET578" s="51"/>
      <c r="EU578" s="51"/>
      <c r="EV578" s="51"/>
      <c r="EW578" s="51"/>
      <c r="EX578" s="51"/>
      <c r="EY578" s="51"/>
      <c r="EZ578" s="51"/>
      <c r="FA578" s="51"/>
      <c r="FB578" s="51"/>
      <c r="FC578" s="51"/>
      <c r="FD578" s="51"/>
      <c r="FE578" s="51"/>
      <c r="FO578" s="51"/>
      <c r="FP578" s="51"/>
    </row>
    <row r="579" spans="101:172" ht="12.75" customHeight="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c r="EK579" s="51"/>
      <c r="EL579" s="51"/>
      <c r="EM579" s="51"/>
      <c r="EN579" s="51"/>
      <c r="EO579" s="51"/>
      <c r="EP579" s="51"/>
      <c r="EQ579" s="51"/>
      <c r="ER579" s="51"/>
      <c r="ES579" s="51"/>
      <c r="ET579" s="51"/>
      <c r="EU579" s="51"/>
      <c r="EV579" s="51"/>
      <c r="EW579" s="51"/>
      <c r="EX579" s="51"/>
      <c r="EY579" s="51"/>
      <c r="EZ579" s="51"/>
      <c r="FA579" s="51"/>
      <c r="FB579" s="51"/>
      <c r="FC579" s="51"/>
      <c r="FD579" s="51"/>
      <c r="FE579" s="51"/>
      <c r="FO579" s="51"/>
      <c r="FP579" s="51"/>
    </row>
    <row r="580" spans="101:172" ht="12.75" customHeight="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c r="EK580" s="51"/>
      <c r="EL580" s="51"/>
      <c r="EM580" s="51"/>
      <c r="EN580" s="51"/>
      <c r="EO580" s="51"/>
      <c r="EP580" s="51"/>
      <c r="EQ580" s="51"/>
      <c r="ER580" s="51"/>
      <c r="ES580" s="51"/>
      <c r="ET580" s="51"/>
      <c r="EU580" s="51"/>
      <c r="EV580" s="51"/>
      <c r="EW580" s="51"/>
      <c r="EX580" s="51"/>
      <c r="EY580" s="51"/>
      <c r="EZ580" s="51"/>
      <c r="FA580" s="51"/>
      <c r="FB580" s="51"/>
      <c r="FC580" s="51"/>
      <c r="FD580" s="51"/>
      <c r="FE580" s="51"/>
      <c r="FO580" s="51"/>
      <c r="FP580" s="51"/>
    </row>
    <row r="581" spans="101:172" ht="12.75" customHeight="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c r="EK581" s="51"/>
      <c r="EL581" s="51"/>
      <c r="EM581" s="51"/>
      <c r="EN581" s="51"/>
      <c r="EO581" s="51"/>
      <c r="EP581" s="51"/>
      <c r="EQ581" s="51"/>
      <c r="ER581" s="51"/>
      <c r="ES581" s="51"/>
      <c r="ET581" s="51"/>
      <c r="EU581" s="51"/>
      <c r="EV581" s="51"/>
      <c r="EW581" s="51"/>
      <c r="EX581" s="51"/>
      <c r="EY581" s="51"/>
      <c r="EZ581" s="51"/>
      <c r="FA581" s="51"/>
      <c r="FB581" s="51"/>
      <c r="FC581" s="51"/>
      <c r="FD581" s="51"/>
      <c r="FE581" s="51"/>
      <c r="FO581" s="51"/>
      <c r="FP581" s="51"/>
    </row>
    <row r="582" spans="101:172" ht="12.75" customHeight="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c r="EK582" s="51"/>
      <c r="EL582" s="51"/>
      <c r="EM582" s="51"/>
      <c r="EN582" s="51"/>
      <c r="EO582" s="51"/>
      <c r="EP582" s="51"/>
      <c r="EQ582" s="51"/>
      <c r="ER582" s="51"/>
      <c r="ES582" s="51"/>
      <c r="ET582" s="51"/>
      <c r="EU582" s="51"/>
      <c r="EV582" s="51"/>
      <c r="EW582" s="51"/>
      <c r="EX582" s="51"/>
      <c r="EY582" s="51"/>
      <c r="EZ582" s="51"/>
      <c r="FA582" s="51"/>
      <c r="FB582" s="51"/>
      <c r="FC582" s="51"/>
      <c r="FD582" s="51"/>
      <c r="FE582" s="51"/>
      <c r="FO582" s="51"/>
      <c r="FP582" s="51"/>
    </row>
    <row r="583" spans="101:172" ht="12.75" customHeight="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c r="EK583" s="51"/>
      <c r="EL583" s="51"/>
      <c r="EM583" s="51"/>
      <c r="EN583" s="51"/>
      <c r="EO583" s="51"/>
      <c r="EP583" s="51"/>
      <c r="EQ583" s="51"/>
      <c r="ER583" s="51"/>
      <c r="ES583" s="51"/>
      <c r="ET583" s="51"/>
      <c r="EU583" s="51"/>
      <c r="EV583" s="51"/>
      <c r="EW583" s="51"/>
      <c r="EX583" s="51"/>
      <c r="EY583" s="51"/>
      <c r="EZ583" s="51"/>
      <c r="FA583" s="51"/>
      <c r="FB583" s="51"/>
      <c r="FC583" s="51"/>
      <c r="FD583" s="51"/>
      <c r="FE583" s="51"/>
      <c r="FO583" s="51"/>
      <c r="FP583" s="51"/>
    </row>
    <row r="584" spans="101:172" ht="12.75" customHeight="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c r="EK584" s="51"/>
      <c r="EL584" s="51"/>
      <c r="EM584" s="51"/>
      <c r="EN584" s="51"/>
      <c r="EO584" s="51"/>
      <c r="EP584" s="51"/>
      <c r="EQ584" s="51"/>
      <c r="ER584" s="51"/>
      <c r="ES584" s="51"/>
      <c r="ET584" s="51"/>
      <c r="EU584" s="51"/>
      <c r="EV584" s="51"/>
      <c r="EW584" s="51"/>
      <c r="EX584" s="51"/>
      <c r="EY584" s="51"/>
      <c r="EZ584" s="51"/>
      <c r="FA584" s="51"/>
      <c r="FB584" s="51"/>
      <c r="FC584" s="51"/>
      <c r="FD584" s="51"/>
      <c r="FE584" s="51"/>
      <c r="FO584" s="51"/>
      <c r="FP584" s="51"/>
    </row>
    <row r="585" spans="101:172" ht="12.75" customHeight="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c r="EK585" s="51"/>
      <c r="EL585" s="51"/>
      <c r="EM585" s="51"/>
      <c r="EN585" s="51"/>
      <c r="EO585" s="51"/>
      <c r="EP585" s="51"/>
      <c r="EQ585" s="51"/>
      <c r="ER585" s="51"/>
      <c r="ES585" s="51"/>
      <c r="ET585" s="51"/>
      <c r="EU585" s="51"/>
      <c r="EV585" s="51"/>
      <c r="EW585" s="51"/>
      <c r="EX585" s="51"/>
      <c r="EY585" s="51"/>
      <c r="EZ585" s="51"/>
      <c r="FA585" s="51"/>
      <c r="FB585" s="51"/>
      <c r="FC585" s="51"/>
      <c r="FD585" s="51"/>
      <c r="FE585" s="51"/>
      <c r="FO585" s="51"/>
      <c r="FP585" s="51"/>
    </row>
    <row r="586" spans="101:172" ht="12.75" customHeight="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c r="EK586" s="51"/>
      <c r="EL586" s="51"/>
      <c r="EM586" s="51"/>
      <c r="EN586" s="51"/>
      <c r="EO586" s="51"/>
      <c r="EP586" s="51"/>
      <c r="EQ586" s="51"/>
      <c r="ER586" s="51"/>
      <c r="ES586" s="51"/>
      <c r="ET586" s="51"/>
      <c r="EU586" s="51"/>
      <c r="EV586" s="51"/>
      <c r="EW586" s="51"/>
      <c r="EX586" s="51"/>
      <c r="EY586" s="51"/>
      <c r="EZ586" s="51"/>
      <c r="FA586" s="51"/>
      <c r="FB586" s="51"/>
      <c r="FC586" s="51"/>
      <c r="FD586" s="51"/>
      <c r="FE586" s="51"/>
      <c r="FO586" s="51"/>
      <c r="FP586" s="51"/>
    </row>
    <row r="587" spans="101:172" ht="12.75" customHeight="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c r="EK587" s="51"/>
      <c r="EL587" s="51"/>
      <c r="EM587" s="51"/>
      <c r="EN587" s="51"/>
      <c r="EO587" s="51"/>
      <c r="EP587" s="51"/>
      <c r="EQ587" s="51"/>
      <c r="ER587" s="51"/>
      <c r="ES587" s="51"/>
      <c r="ET587" s="51"/>
      <c r="EU587" s="51"/>
      <c r="EV587" s="51"/>
      <c r="EW587" s="51"/>
      <c r="EX587" s="51"/>
      <c r="EY587" s="51"/>
      <c r="EZ587" s="51"/>
      <c r="FA587" s="51"/>
      <c r="FB587" s="51"/>
      <c r="FC587" s="51"/>
      <c r="FD587" s="51"/>
      <c r="FE587" s="51"/>
      <c r="FO587" s="51"/>
      <c r="FP587" s="51"/>
    </row>
    <row r="588" spans="101:172" ht="12.75" customHeight="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c r="EK588" s="51"/>
      <c r="EL588" s="51"/>
      <c r="EM588" s="51"/>
      <c r="EN588" s="51"/>
      <c r="EO588" s="51"/>
      <c r="EP588" s="51"/>
      <c r="EQ588" s="51"/>
      <c r="ER588" s="51"/>
      <c r="ES588" s="51"/>
      <c r="ET588" s="51"/>
      <c r="EU588" s="51"/>
      <c r="EV588" s="51"/>
      <c r="EW588" s="51"/>
      <c r="EX588" s="51"/>
      <c r="EY588" s="51"/>
      <c r="EZ588" s="51"/>
      <c r="FA588" s="51"/>
      <c r="FB588" s="51"/>
      <c r="FC588" s="51"/>
      <c r="FD588" s="51"/>
      <c r="FE588" s="51"/>
      <c r="FO588" s="51"/>
      <c r="FP588" s="51"/>
    </row>
    <row r="589" spans="101:172" ht="12.75" customHeight="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c r="EK589" s="51"/>
      <c r="EL589" s="51"/>
      <c r="EM589" s="51"/>
      <c r="EN589" s="51"/>
      <c r="EO589" s="51"/>
      <c r="EP589" s="51"/>
      <c r="EQ589" s="51"/>
      <c r="ER589" s="51"/>
      <c r="ES589" s="51"/>
      <c r="ET589" s="51"/>
      <c r="EU589" s="51"/>
      <c r="EV589" s="51"/>
      <c r="EW589" s="51"/>
      <c r="EX589" s="51"/>
      <c r="EY589" s="51"/>
      <c r="EZ589" s="51"/>
      <c r="FA589" s="51"/>
      <c r="FB589" s="51"/>
      <c r="FC589" s="51"/>
      <c r="FD589" s="51"/>
      <c r="FE589" s="51"/>
      <c r="FO589" s="51"/>
      <c r="FP589" s="51"/>
    </row>
    <row r="590" spans="101:172" ht="12.75" customHeight="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c r="EK590" s="51"/>
      <c r="EL590" s="51"/>
      <c r="EM590" s="51"/>
      <c r="EN590" s="51"/>
      <c r="EO590" s="51"/>
      <c r="EP590" s="51"/>
      <c r="EQ590" s="51"/>
      <c r="ER590" s="51"/>
      <c r="ES590" s="51"/>
      <c r="ET590" s="51"/>
      <c r="EU590" s="51"/>
      <c r="EV590" s="51"/>
      <c r="EW590" s="51"/>
      <c r="EX590" s="51"/>
      <c r="EY590" s="51"/>
      <c r="EZ590" s="51"/>
      <c r="FA590" s="51"/>
      <c r="FB590" s="51"/>
      <c r="FC590" s="51"/>
      <c r="FD590" s="51"/>
      <c r="FE590" s="51"/>
      <c r="FO590" s="51"/>
      <c r="FP590" s="51"/>
    </row>
    <row r="591" spans="101:172" ht="12.75" customHeight="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c r="EK591" s="51"/>
      <c r="EL591" s="51"/>
      <c r="EM591" s="51"/>
      <c r="EN591" s="51"/>
      <c r="EO591" s="51"/>
      <c r="EP591" s="51"/>
      <c r="EQ591" s="51"/>
      <c r="ER591" s="51"/>
      <c r="ES591" s="51"/>
      <c r="ET591" s="51"/>
      <c r="EU591" s="51"/>
      <c r="EV591" s="51"/>
      <c r="EW591" s="51"/>
      <c r="EX591" s="51"/>
      <c r="EY591" s="51"/>
      <c r="EZ591" s="51"/>
      <c r="FA591" s="51"/>
      <c r="FB591" s="51"/>
      <c r="FC591" s="51"/>
      <c r="FD591" s="51"/>
      <c r="FE591" s="51"/>
      <c r="FO591" s="51"/>
      <c r="FP591" s="51"/>
    </row>
    <row r="592" spans="101:172" ht="12.75" customHeight="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c r="EK592" s="51"/>
      <c r="EL592" s="51"/>
      <c r="EM592" s="51"/>
      <c r="EN592" s="51"/>
      <c r="EO592" s="51"/>
      <c r="EP592" s="51"/>
      <c r="EQ592" s="51"/>
      <c r="ER592" s="51"/>
      <c r="ES592" s="51"/>
      <c r="ET592" s="51"/>
      <c r="EU592" s="51"/>
      <c r="EV592" s="51"/>
      <c r="EW592" s="51"/>
      <c r="EX592" s="51"/>
      <c r="EY592" s="51"/>
      <c r="EZ592" s="51"/>
      <c r="FA592" s="51"/>
      <c r="FB592" s="51"/>
      <c r="FC592" s="51"/>
      <c r="FD592" s="51"/>
      <c r="FE592" s="51"/>
      <c r="FO592" s="51"/>
      <c r="FP592" s="51"/>
    </row>
    <row r="593" spans="101:172" ht="12.75" customHeight="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c r="EK593" s="51"/>
      <c r="EL593" s="51"/>
      <c r="EM593" s="51"/>
      <c r="EN593" s="51"/>
      <c r="EO593" s="51"/>
      <c r="EP593" s="51"/>
      <c r="EQ593" s="51"/>
      <c r="ER593" s="51"/>
      <c r="ES593" s="51"/>
      <c r="ET593" s="51"/>
      <c r="EU593" s="51"/>
      <c r="EV593" s="51"/>
      <c r="EW593" s="51"/>
      <c r="EX593" s="51"/>
      <c r="EY593" s="51"/>
      <c r="EZ593" s="51"/>
      <c r="FA593" s="51"/>
      <c r="FB593" s="51"/>
      <c r="FC593" s="51"/>
      <c r="FD593" s="51"/>
      <c r="FE593" s="51"/>
      <c r="FO593" s="51"/>
      <c r="FP593" s="51"/>
    </row>
    <row r="594" spans="101:172" ht="12.75" customHeight="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c r="EK594" s="51"/>
      <c r="EL594" s="51"/>
      <c r="EM594" s="51"/>
      <c r="EN594" s="51"/>
      <c r="EO594" s="51"/>
      <c r="EP594" s="51"/>
      <c r="EQ594" s="51"/>
      <c r="ER594" s="51"/>
      <c r="ES594" s="51"/>
      <c r="ET594" s="51"/>
      <c r="EU594" s="51"/>
      <c r="EV594" s="51"/>
      <c r="EW594" s="51"/>
      <c r="EX594" s="51"/>
      <c r="EY594" s="51"/>
      <c r="EZ594" s="51"/>
      <c r="FA594" s="51"/>
      <c r="FB594" s="51"/>
      <c r="FC594" s="51"/>
      <c r="FD594" s="51"/>
      <c r="FE594" s="51"/>
      <c r="FO594" s="51"/>
      <c r="FP594" s="51"/>
    </row>
    <row r="595" spans="101:172" ht="12.75" customHeight="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c r="EK595" s="51"/>
      <c r="EL595" s="51"/>
      <c r="EM595" s="51"/>
      <c r="EN595" s="51"/>
      <c r="EO595" s="51"/>
      <c r="EP595" s="51"/>
      <c r="EQ595" s="51"/>
      <c r="ER595" s="51"/>
      <c r="ES595" s="51"/>
      <c r="ET595" s="51"/>
      <c r="EU595" s="51"/>
      <c r="EV595" s="51"/>
      <c r="EW595" s="51"/>
      <c r="EX595" s="51"/>
      <c r="EY595" s="51"/>
      <c r="EZ595" s="51"/>
      <c r="FA595" s="51"/>
      <c r="FB595" s="51"/>
      <c r="FC595" s="51"/>
      <c r="FD595" s="51"/>
      <c r="FE595" s="51"/>
      <c r="FO595" s="51"/>
      <c r="FP595" s="51"/>
    </row>
    <row r="596" spans="101:172" ht="12.75" customHeight="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c r="FB596" s="51"/>
      <c r="FC596" s="51"/>
      <c r="FD596" s="51"/>
      <c r="FE596" s="51"/>
      <c r="FO596" s="51"/>
      <c r="FP596" s="51"/>
    </row>
    <row r="597" spans="101:172" ht="12.75" customHeight="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c r="EK597" s="51"/>
      <c r="EL597" s="51"/>
      <c r="EM597" s="51"/>
      <c r="EN597" s="51"/>
      <c r="EO597" s="51"/>
      <c r="EP597" s="51"/>
      <c r="EQ597" s="51"/>
      <c r="ER597" s="51"/>
      <c r="ES597" s="51"/>
      <c r="ET597" s="51"/>
      <c r="EU597" s="51"/>
      <c r="EV597" s="51"/>
      <c r="EW597" s="51"/>
      <c r="EX597" s="51"/>
      <c r="EY597" s="51"/>
      <c r="EZ597" s="51"/>
      <c r="FA597" s="51"/>
      <c r="FB597" s="51"/>
      <c r="FC597" s="51"/>
      <c r="FD597" s="51"/>
      <c r="FE597" s="51"/>
      <c r="FO597" s="51"/>
      <c r="FP597" s="51"/>
    </row>
    <row r="598" spans="101:172" ht="12.75" customHeight="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c r="EK598" s="51"/>
      <c r="EL598" s="51"/>
      <c r="EM598" s="51"/>
      <c r="EN598" s="51"/>
      <c r="EO598" s="51"/>
      <c r="EP598" s="51"/>
      <c r="EQ598" s="51"/>
      <c r="ER598" s="51"/>
      <c r="ES598" s="51"/>
      <c r="ET598" s="51"/>
      <c r="EU598" s="51"/>
      <c r="EV598" s="51"/>
      <c r="EW598" s="51"/>
      <c r="EX598" s="51"/>
      <c r="EY598" s="51"/>
      <c r="EZ598" s="51"/>
      <c r="FA598" s="51"/>
      <c r="FB598" s="51"/>
      <c r="FC598" s="51"/>
      <c r="FD598" s="51"/>
      <c r="FE598" s="51"/>
      <c r="FO598" s="51"/>
      <c r="FP598" s="51"/>
    </row>
    <row r="599" spans="101:172" ht="12.75" customHeight="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c r="EK599" s="51"/>
      <c r="EL599" s="51"/>
      <c r="EM599" s="51"/>
      <c r="EN599" s="51"/>
      <c r="EO599" s="51"/>
      <c r="EP599" s="51"/>
      <c r="EQ599" s="51"/>
      <c r="ER599" s="51"/>
      <c r="ES599" s="51"/>
      <c r="ET599" s="51"/>
      <c r="EU599" s="51"/>
      <c r="EV599" s="51"/>
      <c r="EW599" s="51"/>
      <c r="EX599" s="51"/>
      <c r="EY599" s="51"/>
      <c r="EZ599" s="51"/>
      <c r="FA599" s="51"/>
      <c r="FB599" s="51"/>
      <c r="FC599" s="51"/>
      <c r="FD599" s="51"/>
      <c r="FE599" s="51"/>
      <c r="FO599" s="51"/>
      <c r="FP599" s="51"/>
    </row>
    <row r="600" spans="101:172" ht="12.75" customHeight="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c r="EK600" s="51"/>
      <c r="EL600" s="51"/>
      <c r="EM600" s="51"/>
      <c r="EN600" s="51"/>
      <c r="EO600" s="51"/>
      <c r="EP600" s="51"/>
      <c r="EQ600" s="51"/>
      <c r="ER600" s="51"/>
      <c r="ES600" s="51"/>
      <c r="ET600" s="51"/>
      <c r="EU600" s="51"/>
      <c r="EV600" s="51"/>
      <c r="EW600" s="51"/>
      <c r="EX600" s="51"/>
      <c r="EY600" s="51"/>
      <c r="EZ600" s="51"/>
      <c r="FA600" s="51"/>
      <c r="FB600" s="51"/>
      <c r="FC600" s="51"/>
      <c r="FD600" s="51"/>
      <c r="FE600" s="51"/>
      <c r="FO600" s="51"/>
      <c r="FP600" s="51"/>
    </row>
    <row r="601" spans="101:172" ht="12.75" customHeight="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c r="EK601" s="51"/>
      <c r="EL601" s="51"/>
      <c r="EM601" s="51"/>
      <c r="EN601" s="51"/>
      <c r="EO601" s="51"/>
      <c r="EP601" s="51"/>
      <c r="EQ601" s="51"/>
      <c r="ER601" s="51"/>
      <c r="ES601" s="51"/>
      <c r="ET601" s="51"/>
      <c r="EU601" s="51"/>
      <c r="EV601" s="51"/>
      <c r="EW601" s="51"/>
      <c r="EX601" s="51"/>
      <c r="EY601" s="51"/>
      <c r="EZ601" s="51"/>
      <c r="FA601" s="51"/>
      <c r="FB601" s="51"/>
      <c r="FC601" s="51"/>
      <c r="FD601" s="51"/>
      <c r="FE601" s="51"/>
      <c r="FO601" s="51"/>
      <c r="FP601" s="51"/>
    </row>
    <row r="602" spans="101:172" ht="12.75" customHeight="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c r="EK602" s="51"/>
      <c r="EL602" s="51"/>
      <c r="EM602" s="51"/>
      <c r="EN602" s="51"/>
      <c r="EO602" s="51"/>
      <c r="EP602" s="51"/>
      <c r="EQ602" s="51"/>
      <c r="ER602" s="51"/>
      <c r="ES602" s="51"/>
      <c r="ET602" s="51"/>
      <c r="EU602" s="51"/>
      <c r="EV602" s="51"/>
      <c r="EW602" s="51"/>
      <c r="EX602" s="51"/>
      <c r="EY602" s="51"/>
      <c r="EZ602" s="51"/>
      <c r="FA602" s="51"/>
      <c r="FB602" s="51"/>
      <c r="FC602" s="51"/>
      <c r="FD602" s="51"/>
      <c r="FE602" s="51"/>
      <c r="FO602" s="51"/>
      <c r="FP602" s="51"/>
    </row>
    <row r="603" spans="101:172" ht="12.75" customHeight="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c r="EK603" s="51"/>
      <c r="EL603" s="51"/>
      <c r="EM603" s="51"/>
      <c r="EN603" s="51"/>
      <c r="EO603" s="51"/>
      <c r="EP603" s="51"/>
      <c r="EQ603" s="51"/>
      <c r="ER603" s="51"/>
      <c r="ES603" s="51"/>
      <c r="ET603" s="51"/>
      <c r="EU603" s="51"/>
      <c r="EV603" s="51"/>
      <c r="EW603" s="51"/>
      <c r="EX603" s="51"/>
      <c r="EY603" s="51"/>
      <c r="EZ603" s="51"/>
      <c r="FA603" s="51"/>
      <c r="FB603" s="51"/>
      <c r="FC603" s="51"/>
      <c r="FD603" s="51"/>
      <c r="FE603" s="51"/>
      <c r="FO603" s="51"/>
      <c r="FP603" s="51"/>
    </row>
    <row r="604" spans="101:172" ht="12.75" customHeight="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c r="EK604" s="51"/>
      <c r="EL604" s="51"/>
      <c r="EM604" s="51"/>
      <c r="EN604" s="51"/>
      <c r="EO604" s="51"/>
      <c r="EP604" s="51"/>
      <c r="EQ604" s="51"/>
      <c r="ER604" s="51"/>
      <c r="ES604" s="51"/>
      <c r="ET604" s="51"/>
      <c r="EU604" s="51"/>
      <c r="EV604" s="51"/>
      <c r="EW604" s="51"/>
      <c r="EX604" s="51"/>
      <c r="EY604" s="51"/>
      <c r="EZ604" s="51"/>
      <c r="FA604" s="51"/>
      <c r="FB604" s="51"/>
      <c r="FC604" s="51"/>
      <c r="FD604" s="51"/>
      <c r="FE604" s="51"/>
      <c r="FO604" s="51"/>
      <c r="FP604" s="51"/>
    </row>
    <row r="605" spans="101:172" ht="12.75" customHeight="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c r="EK605" s="51"/>
      <c r="EL605" s="51"/>
      <c r="EM605" s="51"/>
      <c r="EN605" s="51"/>
      <c r="EO605" s="51"/>
      <c r="EP605" s="51"/>
      <c r="EQ605" s="51"/>
      <c r="ER605" s="51"/>
      <c r="ES605" s="51"/>
      <c r="ET605" s="51"/>
      <c r="EU605" s="51"/>
      <c r="EV605" s="51"/>
      <c r="EW605" s="51"/>
      <c r="EX605" s="51"/>
      <c r="EY605" s="51"/>
      <c r="EZ605" s="51"/>
      <c r="FA605" s="51"/>
      <c r="FB605" s="51"/>
      <c r="FC605" s="51"/>
      <c r="FD605" s="51"/>
      <c r="FE605" s="51"/>
      <c r="FO605" s="51"/>
      <c r="FP605" s="51"/>
    </row>
    <row r="606" spans="101:172" ht="12.75" customHeight="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c r="EK606" s="51"/>
      <c r="EL606" s="51"/>
      <c r="EM606" s="51"/>
      <c r="EN606" s="51"/>
      <c r="EO606" s="51"/>
      <c r="EP606" s="51"/>
      <c r="EQ606" s="51"/>
      <c r="ER606" s="51"/>
      <c r="ES606" s="51"/>
      <c r="ET606" s="51"/>
      <c r="EU606" s="51"/>
      <c r="EV606" s="51"/>
      <c r="EW606" s="51"/>
      <c r="EX606" s="51"/>
      <c r="EY606" s="51"/>
      <c r="EZ606" s="51"/>
      <c r="FA606" s="51"/>
      <c r="FB606" s="51"/>
      <c r="FC606" s="51"/>
      <c r="FD606" s="51"/>
      <c r="FE606" s="51"/>
      <c r="FO606" s="51"/>
      <c r="FP606" s="51"/>
    </row>
    <row r="607" spans="101:172" ht="12.75" customHeight="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c r="EK607" s="51"/>
      <c r="EL607" s="51"/>
      <c r="EM607" s="51"/>
      <c r="EN607" s="51"/>
      <c r="EO607" s="51"/>
      <c r="EP607" s="51"/>
      <c r="EQ607" s="51"/>
      <c r="ER607" s="51"/>
      <c r="ES607" s="51"/>
      <c r="ET607" s="51"/>
      <c r="EU607" s="51"/>
      <c r="EV607" s="51"/>
      <c r="EW607" s="51"/>
      <c r="EX607" s="51"/>
      <c r="EY607" s="51"/>
      <c r="EZ607" s="51"/>
      <c r="FA607" s="51"/>
      <c r="FB607" s="51"/>
      <c r="FC607" s="51"/>
      <c r="FD607" s="51"/>
      <c r="FE607" s="51"/>
      <c r="FO607" s="51"/>
      <c r="FP607" s="51"/>
    </row>
    <row r="608" spans="101:172" ht="12.75" customHeight="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c r="EK608" s="51"/>
      <c r="EL608" s="51"/>
      <c r="EM608" s="51"/>
      <c r="EN608" s="51"/>
      <c r="EO608" s="51"/>
      <c r="EP608" s="51"/>
      <c r="EQ608" s="51"/>
      <c r="ER608" s="51"/>
      <c r="ES608" s="51"/>
      <c r="ET608" s="51"/>
      <c r="EU608" s="51"/>
      <c r="EV608" s="51"/>
      <c r="EW608" s="51"/>
      <c r="EX608" s="51"/>
      <c r="EY608" s="51"/>
      <c r="EZ608" s="51"/>
      <c r="FA608" s="51"/>
      <c r="FB608" s="51"/>
      <c r="FC608" s="51"/>
      <c r="FD608" s="51"/>
      <c r="FE608" s="51"/>
      <c r="FO608" s="51"/>
      <c r="FP608" s="51"/>
    </row>
    <row r="609" spans="101:172" ht="12.75" customHeight="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c r="EK609" s="51"/>
      <c r="EL609" s="51"/>
      <c r="EM609" s="51"/>
      <c r="EN609" s="51"/>
      <c r="EO609" s="51"/>
      <c r="EP609" s="51"/>
      <c r="EQ609" s="51"/>
      <c r="ER609" s="51"/>
      <c r="ES609" s="51"/>
      <c r="ET609" s="51"/>
      <c r="EU609" s="51"/>
      <c r="EV609" s="51"/>
      <c r="EW609" s="51"/>
      <c r="EX609" s="51"/>
      <c r="EY609" s="51"/>
      <c r="EZ609" s="51"/>
      <c r="FA609" s="51"/>
      <c r="FB609" s="51"/>
      <c r="FC609" s="51"/>
      <c r="FD609" s="51"/>
      <c r="FE609" s="51"/>
      <c r="FO609" s="51"/>
      <c r="FP609" s="51"/>
    </row>
    <row r="610" spans="101:172" ht="12.75" customHeight="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c r="EK610" s="51"/>
      <c r="EL610" s="51"/>
      <c r="EM610" s="51"/>
      <c r="EN610" s="51"/>
      <c r="EO610" s="51"/>
      <c r="EP610" s="51"/>
      <c r="EQ610" s="51"/>
      <c r="ER610" s="51"/>
      <c r="ES610" s="51"/>
      <c r="ET610" s="51"/>
      <c r="EU610" s="51"/>
      <c r="EV610" s="51"/>
      <c r="EW610" s="51"/>
      <c r="EX610" s="51"/>
      <c r="EY610" s="51"/>
      <c r="EZ610" s="51"/>
      <c r="FA610" s="51"/>
      <c r="FB610" s="51"/>
      <c r="FC610" s="51"/>
      <c r="FD610" s="51"/>
      <c r="FE610" s="51"/>
      <c r="FO610" s="51"/>
      <c r="FP610" s="51"/>
    </row>
    <row r="611" spans="101:172" ht="12.75" customHeight="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c r="EK611" s="51"/>
      <c r="EL611" s="51"/>
      <c r="EM611" s="51"/>
      <c r="EN611" s="51"/>
      <c r="EO611" s="51"/>
      <c r="EP611" s="51"/>
      <c r="EQ611" s="51"/>
      <c r="ER611" s="51"/>
      <c r="ES611" s="51"/>
      <c r="ET611" s="51"/>
      <c r="EU611" s="51"/>
      <c r="EV611" s="51"/>
      <c r="EW611" s="51"/>
      <c r="EX611" s="51"/>
      <c r="EY611" s="51"/>
      <c r="EZ611" s="51"/>
      <c r="FA611" s="51"/>
      <c r="FB611" s="51"/>
      <c r="FC611" s="51"/>
      <c r="FD611" s="51"/>
      <c r="FE611" s="51"/>
      <c r="FO611" s="51"/>
      <c r="FP611" s="51"/>
    </row>
    <row r="612" spans="101:172" ht="12.75" customHeight="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c r="EK612" s="51"/>
      <c r="EL612" s="51"/>
      <c r="EM612" s="51"/>
      <c r="EN612" s="51"/>
      <c r="EO612" s="51"/>
      <c r="EP612" s="51"/>
      <c r="EQ612" s="51"/>
      <c r="ER612" s="51"/>
      <c r="ES612" s="51"/>
      <c r="ET612" s="51"/>
      <c r="EU612" s="51"/>
      <c r="EV612" s="51"/>
      <c r="EW612" s="51"/>
      <c r="EX612" s="51"/>
      <c r="EY612" s="51"/>
      <c r="EZ612" s="51"/>
      <c r="FA612" s="51"/>
      <c r="FB612" s="51"/>
      <c r="FC612" s="51"/>
      <c r="FD612" s="51"/>
      <c r="FE612" s="51"/>
      <c r="FO612" s="51"/>
      <c r="FP612" s="51"/>
    </row>
    <row r="613" spans="101:172" ht="12.75" customHeight="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c r="EK613" s="51"/>
      <c r="EL613" s="51"/>
      <c r="EM613" s="51"/>
      <c r="EN613" s="51"/>
      <c r="EO613" s="51"/>
      <c r="EP613" s="51"/>
      <c r="EQ613" s="51"/>
      <c r="ER613" s="51"/>
      <c r="ES613" s="51"/>
      <c r="ET613" s="51"/>
      <c r="EU613" s="51"/>
      <c r="EV613" s="51"/>
      <c r="EW613" s="51"/>
      <c r="EX613" s="51"/>
      <c r="EY613" s="51"/>
      <c r="EZ613" s="51"/>
      <c r="FA613" s="51"/>
      <c r="FB613" s="51"/>
      <c r="FC613" s="51"/>
      <c r="FD613" s="51"/>
      <c r="FE613" s="51"/>
      <c r="FO613" s="51"/>
      <c r="FP613" s="51"/>
    </row>
    <row r="614" spans="101:172" ht="12.75" customHeight="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c r="EK614" s="51"/>
      <c r="EL614" s="51"/>
      <c r="EM614" s="51"/>
      <c r="EN614" s="51"/>
      <c r="EO614" s="51"/>
      <c r="EP614" s="51"/>
      <c r="EQ614" s="51"/>
      <c r="ER614" s="51"/>
      <c r="ES614" s="51"/>
      <c r="ET614" s="51"/>
      <c r="EU614" s="51"/>
      <c r="EV614" s="51"/>
      <c r="EW614" s="51"/>
      <c r="EX614" s="51"/>
      <c r="EY614" s="51"/>
      <c r="EZ614" s="51"/>
      <c r="FA614" s="51"/>
      <c r="FB614" s="51"/>
      <c r="FC614" s="51"/>
      <c r="FD614" s="51"/>
      <c r="FE614" s="51"/>
      <c r="FO614" s="51"/>
      <c r="FP614" s="51"/>
    </row>
    <row r="615" spans="101:172" ht="12.75" customHeight="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c r="EK615" s="51"/>
      <c r="EL615" s="51"/>
      <c r="EM615" s="51"/>
      <c r="EN615" s="51"/>
      <c r="EO615" s="51"/>
      <c r="EP615" s="51"/>
      <c r="EQ615" s="51"/>
      <c r="ER615" s="51"/>
      <c r="ES615" s="51"/>
      <c r="ET615" s="51"/>
      <c r="EU615" s="51"/>
      <c r="EV615" s="51"/>
      <c r="EW615" s="51"/>
      <c r="EX615" s="51"/>
      <c r="EY615" s="51"/>
      <c r="EZ615" s="51"/>
      <c r="FA615" s="51"/>
      <c r="FB615" s="51"/>
      <c r="FC615" s="51"/>
      <c r="FD615" s="51"/>
      <c r="FE615" s="51"/>
      <c r="FO615" s="51"/>
      <c r="FP615" s="51"/>
    </row>
    <row r="616" spans="101:172" ht="12.75" customHeight="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c r="EK616" s="51"/>
      <c r="EL616" s="51"/>
      <c r="EM616" s="51"/>
      <c r="EN616" s="51"/>
      <c r="EO616" s="51"/>
      <c r="EP616" s="51"/>
      <c r="EQ616" s="51"/>
      <c r="ER616" s="51"/>
      <c r="ES616" s="51"/>
      <c r="ET616" s="51"/>
      <c r="EU616" s="51"/>
      <c r="EV616" s="51"/>
      <c r="EW616" s="51"/>
      <c r="EX616" s="51"/>
      <c r="EY616" s="51"/>
      <c r="EZ616" s="51"/>
      <c r="FA616" s="51"/>
      <c r="FB616" s="51"/>
      <c r="FC616" s="51"/>
      <c r="FD616" s="51"/>
      <c r="FE616" s="51"/>
      <c r="FO616" s="51"/>
      <c r="FP616" s="51"/>
    </row>
    <row r="617" spans="101:172" ht="12.75" customHeight="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c r="EK617" s="51"/>
      <c r="EL617" s="51"/>
      <c r="EM617" s="51"/>
      <c r="EN617" s="51"/>
      <c r="EO617" s="51"/>
      <c r="EP617" s="51"/>
      <c r="EQ617" s="51"/>
      <c r="ER617" s="51"/>
      <c r="ES617" s="51"/>
      <c r="ET617" s="51"/>
      <c r="EU617" s="51"/>
      <c r="EV617" s="51"/>
      <c r="EW617" s="51"/>
      <c r="EX617" s="51"/>
      <c r="EY617" s="51"/>
      <c r="EZ617" s="51"/>
      <c r="FA617" s="51"/>
      <c r="FB617" s="51"/>
      <c r="FC617" s="51"/>
      <c r="FD617" s="51"/>
      <c r="FE617" s="51"/>
      <c r="FO617" s="51"/>
      <c r="FP617" s="51"/>
    </row>
    <row r="618" spans="101:172" ht="12.75" customHeight="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c r="EK618" s="51"/>
      <c r="EL618" s="51"/>
      <c r="EM618" s="51"/>
      <c r="EN618" s="51"/>
      <c r="EO618" s="51"/>
      <c r="EP618" s="51"/>
      <c r="EQ618" s="51"/>
      <c r="ER618" s="51"/>
      <c r="ES618" s="51"/>
      <c r="ET618" s="51"/>
      <c r="EU618" s="51"/>
      <c r="EV618" s="51"/>
      <c r="EW618" s="51"/>
      <c r="EX618" s="51"/>
      <c r="EY618" s="51"/>
      <c r="EZ618" s="51"/>
      <c r="FA618" s="51"/>
      <c r="FB618" s="51"/>
      <c r="FC618" s="51"/>
      <c r="FD618" s="51"/>
      <c r="FE618" s="51"/>
      <c r="FO618" s="51"/>
      <c r="FP618" s="51"/>
    </row>
    <row r="619" spans="101:172" ht="12.75" customHeight="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c r="EK619" s="51"/>
      <c r="EL619" s="51"/>
      <c r="EM619" s="51"/>
      <c r="EN619" s="51"/>
      <c r="EO619" s="51"/>
      <c r="EP619" s="51"/>
      <c r="EQ619" s="51"/>
      <c r="ER619" s="51"/>
      <c r="ES619" s="51"/>
      <c r="ET619" s="51"/>
      <c r="EU619" s="51"/>
      <c r="EV619" s="51"/>
      <c r="EW619" s="51"/>
      <c r="EX619" s="51"/>
      <c r="EY619" s="51"/>
      <c r="EZ619" s="51"/>
      <c r="FA619" s="51"/>
      <c r="FB619" s="51"/>
      <c r="FC619" s="51"/>
      <c r="FD619" s="51"/>
      <c r="FE619" s="51"/>
      <c r="FO619" s="51"/>
      <c r="FP619" s="51"/>
    </row>
    <row r="620" spans="101:172" ht="12.75" customHeight="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c r="EK620" s="51"/>
      <c r="EL620" s="51"/>
      <c r="EM620" s="51"/>
      <c r="EN620" s="51"/>
      <c r="EO620" s="51"/>
      <c r="EP620" s="51"/>
      <c r="EQ620" s="51"/>
      <c r="ER620" s="51"/>
      <c r="ES620" s="51"/>
      <c r="ET620" s="51"/>
      <c r="EU620" s="51"/>
      <c r="EV620" s="51"/>
      <c r="EW620" s="51"/>
      <c r="EX620" s="51"/>
      <c r="EY620" s="51"/>
      <c r="EZ620" s="51"/>
      <c r="FA620" s="51"/>
      <c r="FB620" s="51"/>
      <c r="FC620" s="51"/>
      <c r="FD620" s="51"/>
      <c r="FE620" s="51"/>
      <c r="FO620" s="51"/>
      <c r="FP620" s="51"/>
    </row>
    <row r="621" spans="101:172" ht="12.75" customHeight="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c r="EK621" s="51"/>
      <c r="EL621" s="51"/>
      <c r="EM621" s="51"/>
      <c r="EN621" s="51"/>
      <c r="EO621" s="51"/>
      <c r="EP621" s="51"/>
      <c r="EQ621" s="51"/>
      <c r="ER621" s="51"/>
      <c r="ES621" s="51"/>
      <c r="ET621" s="51"/>
      <c r="EU621" s="51"/>
      <c r="EV621" s="51"/>
      <c r="EW621" s="51"/>
      <c r="EX621" s="51"/>
      <c r="EY621" s="51"/>
      <c r="EZ621" s="51"/>
      <c r="FA621" s="51"/>
      <c r="FB621" s="51"/>
      <c r="FC621" s="51"/>
      <c r="FD621" s="51"/>
      <c r="FE621" s="51"/>
      <c r="FO621" s="51"/>
      <c r="FP621" s="51"/>
    </row>
    <row r="622" spans="101:172" ht="12.75" customHeight="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c r="EK622" s="51"/>
      <c r="EL622" s="51"/>
      <c r="EM622" s="51"/>
      <c r="EN622" s="51"/>
      <c r="EO622" s="51"/>
      <c r="EP622" s="51"/>
      <c r="EQ622" s="51"/>
      <c r="ER622" s="51"/>
      <c r="ES622" s="51"/>
      <c r="ET622" s="51"/>
      <c r="EU622" s="51"/>
      <c r="EV622" s="51"/>
      <c r="EW622" s="51"/>
      <c r="EX622" s="51"/>
      <c r="EY622" s="51"/>
      <c r="EZ622" s="51"/>
      <c r="FA622" s="51"/>
      <c r="FB622" s="51"/>
      <c r="FC622" s="51"/>
      <c r="FD622" s="51"/>
      <c r="FE622" s="51"/>
      <c r="FO622" s="51"/>
      <c r="FP622" s="51"/>
    </row>
    <row r="623" spans="101:172" ht="12.75" customHeight="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c r="EK623" s="51"/>
      <c r="EL623" s="51"/>
      <c r="EM623" s="51"/>
      <c r="EN623" s="51"/>
      <c r="EO623" s="51"/>
      <c r="EP623" s="51"/>
      <c r="EQ623" s="51"/>
      <c r="ER623" s="51"/>
      <c r="ES623" s="51"/>
      <c r="ET623" s="51"/>
      <c r="EU623" s="51"/>
      <c r="EV623" s="51"/>
      <c r="EW623" s="51"/>
      <c r="EX623" s="51"/>
      <c r="EY623" s="51"/>
      <c r="EZ623" s="51"/>
      <c r="FA623" s="51"/>
      <c r="FB623" s="51"/>
      <c r="FC623" s="51"/>
      <c r="FD623" s="51"/>
      <c r="FE623" s="51"/>
      <c r="FO623" s="51"/>
      <c r="FP623" s="51"/>
    </row>
    <row r="624" spans="101:172" ht="12.75" customHeight="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c r="EK624" s="51"/>
      <c r="EL624" s="51"/>
      <c r="EM624" s="51"/>
      <c r="EN624" s="51"/>
      <c r="EO624" s="51"/>
      <c r="EP624" s="51"/>
      <c r="EQ624" s="51"/>
      <c r="ER624" s="51"/>
      <c r="ES624" s="51"/>
      <c r="ET624" s="51"/>
      <c r="EU624" s="51"/>
      <c r="EV624" s="51"/>
      <c r="EW624" s="51"/>
      <c r="EX624" s="51"/>
      <c r="EY624" s="51"/>
      <c r="EZ624" s="51"/>
      <c r="FA624" s="51"/>
      <c r="FB624" s="51"/>
      <c r="FC624" s="51"/>
      <c r="FD624" s="51"/>
      <c r="FE624" s="51"/>
      <c r="FO624" s="51"/>
      <c r="FP624" s="51"/>
    </row>
    <row r="625" spans="101:172" ht="12.75" customHeight="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c r="EK625" s="51"/>
      <c r="EL625" s="51"/>
      <c r="EM625" s="51"/>
      <c r="EN625" s="51"/>
      <c r="EO625" s="51"/>
      <c r="EP625" s="51"/>
      <c r="EQ625" s="51"/>
      <c r="ER625" s="51"/>
      <c r="ES625" s="51"/>
      <c r="ET625" s="51"/>
      <c r="EU625" s="51"/>
      <c r="EV625" s="51"/>
      <c r="EW625" s="51"/>
      <c r="EX625" s="51"/>
      <c r="EY625" s="51"/>
      <c r="EZ625" s="51"/>
      <c r="FA625" s="51"/>
      <c r="FB625" s="51"/>
      <c r="FC625" s="51"/>
      <c r="FD625" s="51"/>
      <c r="FE625" s="51"/>
      <c r="FO625" s="51"/>
      <c r="FP625" s="51"/>
    </row>
    <row r="626" spans="101:172" ht="12.75" customHeight="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c r="EK626" s="51"/>
      <c r="EL626" s="51"/>
      <c r="EM626" s="51"/>
      <c r="EN626" s="51"/>
      <c r="EO626" s="51"/>
      <c r="EP626" s="51"/>
      <c r="EQ626" s="51"/>
      <c r="ER626" s="51"/>
      <c r="ES626" s="51"/>
      <c r="ET626" s="51"/>
      <c r="EU626" s="51"/>
      <c r="EV626" s="51"/>
      <c r="EW626" s="51"/>
      <c r="EX626" s="51"/>
      <c r="EY626" s="51"/>
      <c r="EZ626" s="51"/>
      <c r="FA626" s="51"/>
      <c r="FB626" s="51"/>
      <c r="FC626" s="51"/>
      <c r="FD626" s="51"/>
      <c r="FE626" s="51"/>
      <c r="FO626" s="51"/>
      <c r="FP626" s="51"/>
    </row>
    <row r="627" spans="101:172" ht="12.75" customHeight="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c r="EK627" s="51"/>
      <c r="EL627" s="51"/>
      <c r="EM627" s="51"/>
      <c r="EN627" s="51"/>
      <c r="EO627" s="51"/>
      <c r="EP627" s="51"/>
      <c r="EQ627" s="51"/>
      <c r="ER627" s="51"/>
      <c r="ES627" s="51"/>
      <c r="ET627" s="51"/>
      <c r="EU627" s="51"/>
      <c r="EV627" s="51"/>
      <c r="EW627" s="51"/>
      <c r="EX627" s="51"/>
      <c r="EY627" s="51"/>
      <c r="EZ627" s="51"/>
      <c r="FA627" s="51"/>
      <c r="FB627" s="51"/>
      <c r="FC627" s="51"/>
      <c r="FD627" s="51"/>
      <c r="FE627" s="51"/>
      <c r="FO627" s="51"/>
      <c r="FP627" s="51"/>
    </row>
    <row r="628" spans="101:172" ht="12.75" customHeight="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c r="EK628" s="51"/>
      <c r="EL628" s="51"/>
      <c r="EM628" s="51"/>
      <c r="EN628" s="51"/>
      <c r="EO628" s="51"/>
      <c r="EP628" s="51"/>
      <c r="EQ628" s="51"/>
      <c r="ER628" s="51"/>
      <c r="ES628" s="51"/>
      <c r="ET628" s="51"/>
      <c r="EU628" s="51"/>
      <c r="EV628" s="51"/>
      <c r="EW628" s="51"/>
      <c r="EX628" s="51"/>
      <c r="EY628" s="51"/>
      <c r="EZ628" s="51"/>
      <c r="FA628" s="51"/>
      <c r="FB628" s="51"/>
      <c r="FC628" s="51"/>
      <c r="FD628" s="51"/>
      <c r="FE628" s="51"/>
      <c r="FO628" s="51"/>
      <c r="FP628" s="51"/>
    </row>
    <row r="629" spans="101:172" ht="12.75" customHeight="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c r="EK629" s="51"/>
      <c r="EL629" s="51"/>
      <c r="EM629" s="51"/>
      <c r="EN629" s="51"/>
      <c r="EO629" s="51"/>
      <c r="EP629" s="51"/>
      <c r="EQ629" s="51"/>
      <c r="ER629" s="51"/>
      <c r="ES629" s="51"/>
      <c r="ET629" s="51"/>
      <c r="EU629" s="51"/>
      <c r="EV629" s="51"/>
      <c r="EW629" s="51"/>
      <c r="EX629" s="51"/>
      <c r="EY629" s="51"/>
      <c r="EZ629" s="51"/>
      <c r="FA629" s="51"/>
      <c r="FB629" s="51"/>
      <c r="FC629" s="51"/>
      <c r="FD629" s="51"/>
      <c r="FE629" s="51"/>
      <c r="FO629" s="51"/>
      <c r="FP629" s="51"/>
    </row>
    <row r="630" spans="101:172" ht="12.75" customHeight="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c r="EK630" s="51"/>
      <c r="EL630" s="51"/>
      <c r="EM630" s="51"/>
      <c r="EN630" s="51"/>
      <c r="EO630" s="51"/>
      <c r="EP630" s="51"/>
      <c r="EQ630" s="51"/>
      <c r="ER630" s="51"/>
      <c r="ES630" s="51"/>
      <c r="ET630" s="51"/>
      <c r="EU630" s="51"/>
      <c r="EV630" s="51"/>
      <c r="EW630" s="51"/>
      <c r="EX630" s="51"/>
      <c r="EY630" s="51"/>
      <c r="EZ630" s="51"/>
      <c r="FA630" s="51"/>
      <c r="FB630" s="51"/>
      <c r="FC630" s="51"/>
      <c r="FD630" s="51"/>
      <c r="FE630" s="51"/>
      <c r="FO630" s="51"/>
      <c r="FP630" s="51"/>
    </row>
    <row r="631" spans="101:172" ht="12.75" customHeight="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c r="EK631" s="51"/>
      <c r="EL631" s="51"/>
      <c r="EM631" s="51"/>
      <c r="EN631" s="51"/>
      <c r="EO631" s="51"/>
      <c r="EP631" s="51"/>
      <c r="EQ631" s="51"/>
      <c r="ER631" s="51"/>
      <c r="ES631" s="51"/>
      <c r="ET631" s="51"/>
      <c r="EU631" s="51"/>
      <c r="EV631" s="51"/>
      <c r="EW631" s="51"/>
      <c r="EX631" s="51"/>
      <c r="EY631" s="51"/>
      <c r="EZ631" s="51"/>
      <c r="FA631" s="51"/>
      <c r="FB631" s="51"/>
      <c r="FC631" s="51"/>
      <c r="FD631" s="51"/>
      <c r="FE631" s="51"/>
      <c r="FO631" s="51"/>
      <c r="FP631" s="51"/>
    </row>
    <row r="632" spans="101:172" ht="12.75" customHeight="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c r="EK632" s="51"/>
      <c r="EL632" s="51"/>
      <c r="EM632" s="51"/>
      <c r="EN632" s="51"/>
      <c r="EO632" s="51"/>
      <c r="EP632" s="51"/>
      <c r="EQ632" s="51"/>
      <c r="ER632" s="51"/>
      <c r="ES632" s="51"/>
      <c r="ET632" s="51"/>
      <c r="EU632" s="51"/>
      <c r="EV632" s="51"/>
      <c r="EW632" s="51"/>
      <c r="EX632" s="51"/>
      <c r="EY632" s="51"/>
      <c r="EZ632" s="51"/>
      <c r="FA632" s="51"/>
      <c r="FB632" s="51"/>
      <c r="FC632" s="51"/>
      <c r="FD632" s="51"/>
      <c r="FE632" s="51"/>
      <c r="FO632" s="51"/>
      <c r="FP632" s="51"/>
    </row>
    <row r="633" spans="101:172" ht="12.75" customHeight="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c r="EK633" s="51"/>
      <c r="EL633" s="51"/>
      <c r="EM633" s="51"/>
      <c r="EN633" s="51"/>
      <c r="EO633" s="51"/>
      <c r="EP633" s="51"/>
      <c r="EQ633" s="51"/>
      <c r="ER633" s="51"/>
      <c r="ES633" s="51"/>
      <c r="ET633" s="51"/>
      <c r="EU633" s="51"/>
      <c r="EV633" s="51"/>
      <c r="EW633" s="51"/>
      <c r="EX633" s="51"/>
      <c r="EY633" s="51"/>
      <c r="EZ633" s="51"/>
      <c r="FA633" s="51"/>
      <c r="FB633" s="51"/>
      <c r="FC633" s="51"/>
      <c r="FD633" s="51"/>
      <c r="FE633" s="51"/>
      <c r="FO633" s="51"/>
      <c r="FP633" s="51"/>
    </row>
    <row r="634" spans="101:172" ht="12.75" customHeight="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c r="EK634" s="51"/>
      <c r="EL634" s="51"/>
      <c r="EM634" s="51"/>
      <c r="EN634" s="51"/>
      <c r="EO634" s="51"/>
      <c r="EP634" s="51"/>
      <c r="EQ634" s="51"/>
      <c r="ER634" s="51"/>
      <c r="ES634" s="51"/>
      <c r="ET634" s="51"/>
      <c r="EU634" s="51"/>
      <c r="EV634" s="51"/>
      <c r="EW634" s="51"/>
      <c r="EX634" s="51"/>
      <c r="EY634" s="51"/>
      <c r="EZ634" s="51"/>
      <c r="FA634" s="51"/>
      <c r="FB634" s="51"/>
      <c r="FC634" s="51"/>
      <c r="FD634" s="51"/>
      <c r="FE634" s="51"/>
      <c r="FO634" s="51"/>
      <c r="FP634" s="51"/>
    </row>
    <row r="635" spans="101:172" ht="12.75" customHeight="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c r="EK635" s="51"/>
      <c r="EL635" s="51"/>
      <c r="EM635" s="51"/>
      <c r="EN635" s="51"/>
      <c r="EO635" s="51"/>
      <c r="EP635" s="51"/>
      <c r="EQ635" s="51"/>
      <c r="ER635" s="51"/>
      <c r="ES635" s="51"/>
      <c r="ET635" s="51"/>
      <c r="EU635" s="51"/>
      <c r="EV635" s="51"/>
      <c r="EW635" s="51"/>
      <c r="EX635" s="51"/>
      <c r="EY635" s="51"/>
      <c r="EZ635" s="51"/>
      <c r="FA635" s="51"/>
      <c r="FB635" s="51"/>
      <c r="FC635" s="51"/>
      <c r="FD635" s="51"/>
      <c r="FE635" s="51"/>
      <c r="FO635" s="51"/>
      <c r="FP635" s="51"/>
    </row>
    <row r="636" spans="101:172" ht="12.75" customHeight="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c r="EK636" s="51"/>
      <c r="EL636" s="51"/>
      <c r="EM636" s="51"/>
      <c r="EN636" s="51"/>
      <c r="EO636" s="51"/>
      <c r="EP636" s="51"/>
      <c r="EQ636" s="51"/>
      <c r="ER636" s="51"/>
      <c r="ES636" s="51"/>
      <c r="ET636" s="51"/>
      <c r="EU636" s="51"/>
      <c r="EV636" s="51"/>
      <c r="EW636" s="51"/>
      <c r="EX636" s="51"/>
      <c r="EY636" s="51"/>
      <c r="EZ636" s="51"/>
      <c r="FA636" s="51"/>
      <c r="FB636" s="51"/>
      <c r="FC636" s="51"/>
      <c r="FD636" s="51"/>
      <c r="FE636" s="51"/>
      <c r="FO636" s="51"/>
      <c r="FP636" s="51"/>
    </row>
    <row r="637" spans="101:172" ht="12.75" customHeight="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c r="EK637" s="51"/>
      <c r="EL637" s="51"/>
      <c r="EM637" s="51"/>
      <c r="EN637" s="51"/>
      <c r="EO637" s="51"/>
      <c r="EP637" s="51"/>
      <c r="EQ637" s="51"/>
      <c r="ER637" s="51"/>
      <c r="ES637" s="51"/>
      <c r="ET637" s="51"/>
      <c r="EU637" s="51"/>
      <c r="EV637" s="51"/>
      <c r="EW637" s="51"/>
      <c r="EX637" s="51"/>
      <c r="EY637" s="51"/>
      <c r="EZ637" s="51"/>
      <c r="FA637" s="51"/>
      <c r="FB637" s="51"/>
      <c r="FC637" s="51"/>
      <c r="FD637" s="51"/>
      <c r="FE637" s="51"/>
      <c r="FO637" s="51"/>
      <c r="FP637" s="51"/>
    </row>
    <row r="638" spans="101:172" ht="12.75" customHeight="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c r="EK638" s="51"/>
      <c r="EL638" s="51"/>
      <c r="EM638" s="51"/>
      <c r="EN638" s="51"/>
      <c r="EO638" s="51"/>
      <c r="EP638" s="51"/>
      <c r="EQ638" s="51"/>
      <c r="ER638" s="51"/>
      <c r="ES638" s="51"/>
      <c r="ET638" s="51"/>
      <c r="EU638" s="51"/>
      <c r="EV638" s="51"/>
      <c r="EW638" s="51"/>
      <c r="EX638" s="51"/>
      <c r="EY638" s="51"/>
      <c r="EZ638" s="51"/>
      <c r="FA638" s="51"/>
      <c r="FB638" s="51"/>
      <c r="FC638" s="51"/>
      <c r="FD638" s="51"/>
      <c r="FE638" s="51"/>
      <c r="FO638" s="51"/>
      <c r="FP638" s="51"/>
    </row>
    <row r="639" spans="101:172" ht="12.75" customHeight="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c r="EK639" s="51"/>
      <c r="EL639" s="51"/>
      <c r="EM639" s="51"/>
      <c r="EN639" s="51"/>
      <c r="EO639" s="51"/>
      <c r="EP639" s="51"/>
      <c r="EQ639" s="51"/>
      <c r="ER639" s="51"/>
      <c r="ES639" s="51"/>
      <c r="ET639" s="51"/>
      <c r="EU639" s="51"/>
      <c r="EV639" s="51"/>
      <c r="EW639" s="51"/>
      <c r="EX639" s="51"/>
      <c r="EY639" s="51"/>
      <c r="EZ639" s="51"/>
      <c r="FA639" s="51"/>
      <c r="FB639" s="51"/>
      <c r="FC639" s="51"/>
      <c r="FD639" s="51"/>
      <c r="FE639" s="51"/>
      <c r="FO639" s="51"/>
      <c r="FP639" s="51"/>
    </row>
    <row r="640" spans="101:172" ht="12.75" customHeight="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c r="EK640" s="51"/>
      <c r="EL640" s="51"/>
      <c r="EM640" s="51"/>
      <c r="EN640" s="51"/>
      <c r="EO640" s="51"/>
      <c r="EP640" s="51"/>
      <c r="EQ640" s="51"/>
      <c r="ER640" s="51"/>
      <c r="ES640" s="51"/>
      <c r="ET640" s="51"/>
      <c r="EU640" s="51"/>
      <c r="EV640" s="51"/>
      <c r="EW640" s="51"/>
      <c r="EX640" s="51"/>
      <c r="EY640" s="51"/>
      <c r="EZ640" s="51"/>
      <c r="FA640" s="51"/>
      <c r="FB640" s="51"/>
      <c r="FC640" s="51"/>
      <c r="FD640" s="51"/>
      <c r="FE640" s="51"/>
      <c r="FO640" s="51"/>
      <c r="FP640" s="51"/>
    </row>
    <row r="641" spans="101:172" ht="12.75" customHeight="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c r="EK641" s="51"/>
      <c r="EL641" s="51"/>
      <c r="EM641" s="51"/>
      <c r="EN641" s="51"/>
      <c r="EO641" s="51"/>
      <c r="EP641" s="51"/>
      <c r="EQ641" s="51"/>
      <c r="ER641" s="51"/>
      <c r="ES641" s="51"/>
      <c r="ET641" s="51"/>
      <c r="EU641" s="51"/>
      <c r="EV641" s="51"/>
      <c r="EW641" s="51"/>
      <c r="EX641" s="51"/>
      <c r="EY641" s="51"/>
      <c r="EZ641" s="51"/>
      <c r="FA641" s="51"/>
      <c r="FB641" s="51"/>
      <c r="FC641" s="51"/>
      <c r="FD641" s="51"/>
      <c r="FE641" s="51"/>
      <c r="FO641" s="51"/>
      <c r="FP641" s="51"/>
    </row>
    <row r="642" spans="101:172" ht="12.75" customHeight="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c r="EK642" s="51"/>
      <c r="EL642" s="51"/>
      <c r="EM642" s="51"/>
      <c r="EN642" s="51"/>
      <c r="EO642" s="51"/>
      <c r="EP642" s="51"/>
      <c r="EQ642" s="51"/>
      <c r="ER642" s="51"/>
      <c r="ES642" s="51"/>
      <c r="ET642" s="51"/>
      <c r="EU642" s="51"/>
      <c r="EV642" s="51"/>
      <c r="EW642" s="51"/>
      <c r="EX642" s="51"/>
      <c r="EY642" s="51"/>
      <c r="EZ642" s="51"/>
      <c r="FA642" s="51"/>
      <c r="FB642" s="51"/>
      <c r="FC642" s="51"/>
      <c r="FD642" s="51"/>
      <c r="FE642" s="51"/>
      <c r="FO642" s="51"/>
      <c r="FP642" s="51"/>
    </row>
    <row r="643" spans="101:172" ht="12.75" customHeight="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c r="EK643" s="51"/>
      <c r="EL643" s="51"/>
      <c r="EM643" s="51"/>
      <c r="EN643" s="51"/>
      <c r="EO643" s="51"/>
      <c r="EP643" s="51"/>
      <c r="EQ643" s="51"/>
      <c r="ER643" s="51"/>
      <c r="ES643" s="51"/>
      <c r="ET643" s="51"/>
      <c r="EU643" s="51"/>
      <c r="EV643" s="51"/>
      <c r="EW643" s="51"/>
      <c r="EX643" s="51"/>
      <c r="EY643" s="51"/>
      <c r="EZ643" s="51"/>
      <c r="FA643" s="51"/>
      <c r="FB643" s="51"/>
      <c r="FC643" s="51"/>
      <c r="FD643" s="51"/>
      <c r="FE643" s="51"/>
      <c r="FO643" s="51"/>
      <c r="FP643" s="51"/>
    </row>
    <row r="644" spans="101:172" ht="12.75" customHeight="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c r="EK644" s="51"/>
      <c r="EL644" s="51"/>
      <c r="EM644" s="51"/>
      <c r="EN644" s="51"/>
      <c r="EO644" s="51"/>
      <c r="EP644" s="51"/>
      <c r="EQ644" s="51"/>
      <c r="ER644" s="51"/>
      <c r="ES644" s="51"/>
      <c r="ET644" s="51"/>
      <c r="EU644" s="51"/>
      <c r="EV644" s="51"/>
      <c r="EW644" s="51"/>
      <c r="EX644" s="51"/>
      <c r="EY644" s="51"/>
      <c r="EZ644" s="51"/>
      <c r="FA644" s="51"/>
      <c r="FB644" s="51"/>
      <c r="FC644" s="51"/>
      <c r="FD644" s="51"/>
      <c r="FE644" s="51"/>
      <c r="FO644" s="51"/>
      <c r="FP644" s="51"/>
    </row>
    <row r="645" spans="101:172" ht="12.75" customHeight="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c r="EK645" s="51"/>
      <c r="EL645" s="51"/>
      <c r="EM645" s="51"/>
      <c r="EN645" s="51"/>
      <c r="EO645" s="51"/>
      <c r="EP645" s="51"/>
      <c r="EQ645" s="51"/>
      <c r="ER645" s="51"/>
      <c r="ES645" s="51"/>
      <c r="ET645" s="51"/>
      <c r="EU645" s="51"/>
      <c r="EV645" s="51"/>
      <c r="EW645" s="51"/>
      <c r="EX645" s="51"/>
      <c r="EY645" s="51"/>
      <c r="EZ645" s="51"/>
      <c r="FA645" s="51"/>
      <c r="FB645" s="51"/>
      <c r="FC645" s="51"/>
      <c r="FD645" s="51"/>
      <c r="FE645" s="51"/>
      <c r="FO645" s="51"/>
      <c r="FP645" s="51"/>
    </row>
    <row r="646" spans="101:172" ht="12.75" customHeight="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c r="EK646" s="51"/>
      <c r="EL646" s="51"/>
      <c r="EM646" s="51"/>
      <c r="EN646" s="51"/>
      <c r="EO646" s="51"/>
      <c r="EP646" s="51"/>
      <c r="EQ646" s="51"/>
      <c r="ER646" s="51"/>
      <c r="ES646" s="51"/>
      <c r="ET646" s="51"/>
      <c r="EU646" s="51"/>
      <c r="EV646" s="51"/>
      <c r="EW646" s="51"/>
      <c r="EX646" s="51"/>
      <c r="EY646" s="51"/>
      <c r="EZ646" s="51"/>
      <c r="FA646" s="51"/>
      <c r="FB646" s="51"/>
      <c r="FC646" s="51"/>
      <c r="FD646" s="51"/>
      <c r="FE646" s="51"/>
      <c r="FO646" s="51"/>
      <c r="FP646" s="51"/>
    </row>
    <row r="647" spans="101:172" ht="12.75" customHeight="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c r="EK647" s="51"/>
      <c r="EL647" s="51"/>
      <c r="EM647" s="51"/>
      <c r="EN647" s="51"/>
      <c r="EO647" s="51"/>
      <c r="EP647" s="51"/>
      <c r="EQ647" s="51"/>
      <c r="ER647" s="51"/>
      <c r="ES647" s="51"/>
      <c r="ET647" s="51"/>
      <c r="EU647" s="51"/>
      <c r="EV647" s="51"/>
      <c r="EW647" s="51"/>
      <c r="EX647" s="51"/>
      <c r="EY647" s="51"/>
      <c r="EZ647" s="51"/>
      <c r="FA647" s="51"/>
      <c r="FB647" s="51"/>
      <c r="FC647" s="51"/>
      <c r="FD647" s="51"/>
      <c r="FE647" s="51"/>
      <c r="FO647" s="51"/>
      <c r="FP647" s="51"/>
    </row>
    <row r="648" spans="101:172" ht="12.75" customHeight="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c r="EK648" s="51"/>
      <c r="EL648" s="51"/>
      <c r="EM648" s="51"/>
      <c r="EN648" s="51"/>
      <c r="EO648" s="51"/>
      <c r="EP648" s="51"/>
      <c r="EQ648" s="51"/>
      <c r="ER648" s="51"/>
      <c r="ES648" s="51"/>
      <c r="ET648" s="51"/>
      <c r="EU648" s="51"/>
      <c r="EV648" s="51"/>
      <c r="EW648" s="51"/>
      <c r="EX648" s="51"/>
      <c r="EY648" s="51"/>
      <c r="EZ648" s="51"/>
      <c r="FA648" s="51"/>
      <c r="FB648" s="51"/>
      <c r="FC648" s="51"/>
      <c r="FD648" s="51"/>
      <c r="FE648" s="51"/>
      <c r="FO648" s="51"/>
      <c r="FP648" s="51"/>
    </row>
    <row r="649" spans="101:172" ht="12.75" customHeight="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c r="EK649" s="51"/>
      <c r="EL649" s="51"/>
      <c r="EM649" s="51"/>
      <c r="EN649" s="51"/>
      <c r="EO649" s="51"/>
      <c r="EP649" s="51"/>
      <c r="EQ649" s="51"/>
      <c r="ER649" s="51"/>
      <c r="ES649" s="51"/>
      <c r="ET649" s="51"/>
      <c r="EU649" s="51"/>
      <c r="EV649" s="51"/>
      <c r="EW649" s="51"/>
      <c r="EX649" s="51"/>
      <c r="EY649" s="51"/>
      <c r="EZ649" s="51"/>
      <c r="FA649" s="51"/>
      <c r="FB649" s="51"/>
      <c r="FC649" s="51"/>
      <c r="FD649" s="51"/>
      <c r="FE649" s="51"/>
      <c r="FO649" s="51"/>
      <c r="FP649" s="51"/>
    </row>
    <row r="650" spans="101:172" ht="12.75" customHeight="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c r="EK650" s="51"/>
      <c r="EL650" s="51"/>
      <c r="EM650" s="51"/>
      <c r="EN650" s="51"/>
      <c r="EO650" s="51"/>
      <c r="EP650" s="51"/>
      <c r="EQ650" s="51"/>
      <c r="ER650" s="51"/>
      <c r="ES650" s="51"/>
      <c r="ET650" s="51"/>
      <c r="EU650" s="51"/>
      <c r="EV650" s="51"/>
      <c r="EW650" s="51"/>
      <c r="EX650" s="51"/>
      <c r="EY650" s="51"/>
      <c r="EZ650" s="51"/>
      <c r="FA650" s="51"/>
      <c r="FB650" s="51"/>
      <c r="FC650" s="51"/>
      <c r="FD650" s="51"/>
      <c r="FE650" s="51"/>
      <c r="FO650" s="51"/>
      <c r="FP650" s="51"/>
    </row>
    <row r="651" spans="101:172" ht="12.75" customHeight="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c r="EK651" s="51"/>
      <c r="EL651" s="51"/>
      <c r="EM651" s="51"/>
      <c r="EN651" s="51"/>
      <c r="EO651" s="51"/>
      <c r="EP651" s="51"/>
      <c r="EQ651" s="51"/>
      <c r="ER651" s="51"/>
      <c r="ES651" s="51"/>
      <c r="ET651" s="51"/>
      <c r="EU651" s="51"/>
      <c r="EV651" s="51"/>
      <c r="EW651" s="51"/>
      <c r="EX651" s="51"/>
      <c r="EY651" s="51"/>
      <c r="EZ651" s="51"/>
      <c r="FA651" s="51"/>
      <c r="FB651" s="51"/>
      <c r="FC651" s="51"/>
      <c r="FD651" s="51"/>
      <c r="FE651" s="51"/>
      <c r="FO651" s="51"/>
      <c r="FP651" s="51"/>
    </row>
    <row r="652" spans="101:172" ht="12.75" customHeight="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c r="EK652" s="51"/>
      <c r="EL652" s="51"/>
      <c r="EM652" s="51"/>
      <c r="EN652" s="51"/>
      <c r="EO652" s="51"/>
      <c r="EP652" s="51"/>
      <c r="EQ652" s="51"/>
      <c r="ER652" s="51"/>
      <c r="ES652" s="51"/>
      <c r="ET652" s="51"/>
      <c r="EU652" s="51"/>
      <c r="EV652" s="51"/>
      <c r="EW652" s="51"/>
      <c r="EX652" s="51"/>
      <c r="EY652" s="51"/>
      <c r="EZ652" s="51"/>
      <c r="FA652" s="51"/>
      <c r="FB652" s="51"/>
      <c r="FC652" s="51"/>
      <c r="FD652" s="51"/>
      <c r="FE652" s="51"/>
      <c r="FO652" s="51"/>
      <c r="FP652" s="51"/>
    </row>
    <row r="653" spans="101:172" ht="12.75" customHeight="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c r="EK653" s="51"/>
      <c r="EL653" s="51"/>
      <c r="EM653" s="51"/>
      <c r="EN653" s="51"/>
      <c r="EO653" s="51"/>
      <c r="EP653" s="51"/>
      <c r="EQ653" s="51"/>
      <c r="ER653" s="51"/>
      <c r="ES653" s="51"/>
      <c r="ET653" s="51"/>
      <c r="EU653" s="51"/>
      <c r="EV653" s="51"/>
      <c r="EW653" s="51"/>
      <c r="EX653" s="51"/>
      <c r="EY653" s="51"/>
      <c r="EZ653" s="51"/>
      <c r="FA653" s="51"/>
      <c r="FB653" s="51"/>
      <c r="FC653" s="51"/>
      <c r="FD653" s="51"/>
      <c r="FE653" s="51"/>
      <c r="FO653" s="51"/>
      <c r="FP653" s="51"/>
    </row>
    <row r="654" spans="101:172" ht="12.75" customHeight="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c r="EK654" s="51"/>
      <c r="EL654" s="51"/>
      <c r="EM654" s="51"/>
      <c r="EN654" s="51"/>
      <c r="EO654" s="51"/>
      <c r="EP654" s="51"/>
      <c r="EQ654" s="51"/>
      <c r="ER654" s="51"/>
      <c r="ES654" s="51"/>
      <c r="ET654" s="51"/>
      <c r="EU654" s="51"/>
      <c r="EV654" s="51"/>
      <c r="EW654" s="51"/>
      <c r="EX654" s="51"/>
      <c r="EY654" s="51"/>
      <c r="EZ654" s="51"/>
      <c r="FA654" s="51"/>
      <c r="FB654" s="51"/>
      <c r="FC654" s="51"/>
      <c r="FD654" s="51"/>
      <c r="FE654" s="51"/>
      <c r="FO654" s="51"/>
      <c r="FP654" s="51"/>
    </row>
    <row r="655" spans="101:172" ht="12.75" customHeight="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c r="EK655" s="51"/>
      <c r="EL655" s="51"/>
      <c r="EM655" s="51"/>
      <c r="EN655" s="51"/>
      <c r="EO655" s="51"/>
      <c r="EP655" s="51"/>
      <c r="EQ655" s="51"/>
      <c r="ER655" s="51"/>
      <c r="ES655" s="51"/>
      <c r="ET655" s="51"/>
      <c r="EU655" s="51"/>
      <c r="EV655" s="51"/>
      <c r="EW655" s="51"/>
      <c r="EX655" s="51"/>
      <c r="EY655" s="51"/>
      <c r="EZ655" s="51"/>
      <c r="FA655" s="51"/>
      <c r="FB655" s="51"/>
      <c r="FC655" s="51"/>
      <c r="FD655" s="51"/>
      <c r="FE655" s="51"/>
      <c r="FO655" s="51"/>
      <c r="FP655" s="51"/>
    </row>
    <row r="656" spans="101:172" ht="12.75" customHeight="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c r="EK656" s="51"/>
      <c r="EL656" s="51"/>
      <c r="EM656" s="51"/>
      <c r="EN656" s="51"/>
      <c r="EO656" s="51"/>
      <c r="EP656" s="51"/>
      <c r="EQ656" s="51"/>
      <c r="ER656" s="51"/>
      <c r="ES656" s="51"/>
      <c r="ET656" s="51"/>
      <c r="EU656" s="51"/>
      <c r="EV656" s="51"/>
      <c r="EW656" s="51"/>
      <c r="EX656" s="51"/>
      <c r="EY656" s="51"/>
      <c r="EZ656" s="51"/>
      <c r="FA656" s="51"/>
      <c r="FB656" s="51"/>
      <c r="FC656" s="51"/>
      <c r="FD656" s="51"/>
      <c r="FE656" s="51"/>
      <c r="FO656" s="51"/>
      <c r="FP656" s="51"/>
    </row>
    <row r="657" spans="101:172" ht="12.75" customHeight="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c r="EK657" s="51"/>
      <c r="EL657" s="51"/>
      <c r="EM657" s="51"/>
      <c r="EN657" s="51"/>
      <c r="EO657" s="51"/>
      <c r="EP657" s="51"/>
      <c r="EQ657" s="51"/>
      <c r="ER657" s="51"/>
      <c r="ES657" s="51"/>
      <c r="ET657" s="51"/>
      <c r="EU657" s="51"/>
      <c r="EV657" s="51"/>
      <c r="EW657" s="51"/>
      <c r="EX657" s="51"/>
      <c r="EY657" s="51"/>
      <c r="EZ657" s="51"/>
      <c r="FA657" s="51"/>
      <c r="FB657" s="51"/>
      <c r="FC657" s="51"/>
      <c r="FD657" s="51"/>
      <c r="FE657" s="51"/>
      <c r="FO657" s="51"/>
      <c r="FP657" s="51"/>
    </row>
    <row r="658" spans="101:172" ht="12.75" customHeight="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c r="EK658" s="51"/>
      <c r="EL658" s="51"/>
      <c r="EM658" s="51"/>
      <c r="EN658" s="51"/>
      <c r="EO658" s="51"/>
      <c r="EP658" s="51"/>
      <c r="EQ658" s="51"/>
      <c r="ER658" s="51"/>
      <c r="ES658" s="51"/>
      <c r="ET658" s="51"/>
      <c r="EU658" s="51"/>
      <c r="EV658" s="51"/>
      <c r="EW658" s="51"/>
      <c r="EX658" s="51"/>
      <c r="EY658" s="51"/>
      <c r="EZ658" s="51"/>
      <c r="FA658" s="51"/>
      <c r="FB658" s="51"/>
      <c r="FC658" s="51"/>
      <c r="FD658" s="51"/>
      <c r="FE658" s="51"/>
      <c r="FO658" s="51"/>
      <c r="FP658" s="51"/>
    </row>
    <row r="659" spans="101:172" ht="12.75" customHeight="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c r="EK659" s="51"/>
      <c r="EL659" s="51"/>
      <c r="EM659" s="51"/>
      <c r="EN659" s="51"/>
      <c r="EO659" s="51"/>
      <c r="EP659" s="51"/>
      <c r="EQ659" s="51"/>
      <c r="ER659" s="51"/>
      <c r="ES659" s="51"/>
      <c r="ET659" s="51"/>
      <c r="EU659" s="51"/>
      <c r="EV659" s="51"/>
      <c r="EW659" s="51"/>
      <c r="EX659" s="51"/>
      <c r="EY659" s="51"/>
      <c r="EZ659" s="51"/>
      <c r="FA659" s="51"/>
      <c r="FB659" s="51"/>
      <c r="FC659" s="51"/>
      <c r="FD659" s="51"/>
      <c r="FE659" s="51"/>
      <c r="FO659" s="51"/>
      <c r="FP659" s="51"/>
    </row>
    <row r="660" spans="101:172" ht="12.75" customHeight="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c r="EK660" s="51"/>
      <c r="EL660" s="51"/>
      <c r="EM660" s="51"/>
      <c r="EN660" s="51"/>
      <c r="EO660" s="51"/>
      <c r="EP660" s="51"/>
      <c r="EQ660" s="51"/>
      <c r="ER660" s="51"/>
      <c r="ES660" s="51"/>
      <c r="ET660" s="51"/>
      <c r="EU660" s="51"/>
      <c r="EV660" s="51"/>
      <c r="EW660" s="51"/>
      <c r="EX660" s="51"/>
      <c r="EY660" s="51"/>
      <c r="EZ660" s="51"/>
      <c r="FA660" s="51"/>
      <c r="FB660" s="51"/>
      <c r="FC660" s="51"/>
      <c r="FD660" s="51"/>
      <c r="FE660" s="51"/>
      <c r="FO660" s="51"/>
      <c r="FP660" s="51"/>
    </row>
    <row r="661" spans="101:172" ht="12.75" customHeight="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c r="EK661" s="51"/>
      <c r="EL661" s="51"/>
      <c r="EM661" s="51"/>
      <c r="EN661" s="51"/>
      <c r="EO661" s="51"/>
      <c r="EP661" s="51"/>
      <c r="EQ661" s="51"/>
      <c r="ER661" s="51"/>
      <c r="ES661" s="51"/>
      <c r="ET661" s="51"/>
      <c r="EU661" s="51"/>
      <c r="EV661" s="51"/>
      <c r="EW661" s="51"/>
      <c r="EX661" s="51"/>
      <c r="EY661" s="51"/>
      <c r="EZ661" s="51"/>
      <c r="FA661" s="51"/>
      <c r="FB661" s="51"/>
      <c r="FC661" s="51"/>
      <c r="FD661" s="51"/>
      <c r="FE661" s="51"/>
      <c r="FO661" s="51"/>
      <c r="FP661" s="51"/>
    </row>
    <row r="662" spans="101:172" ht="12.75" customHeight="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c r="EK662" s="51"/>
      <c r="EL662" s="51"/>
      <c r="EM662" s="51"/>
      <c r="EN662" s="51"/>
      <c r="EO662" s="51"/>
      <c r="EP662" s="51"/>
      <c r="EQ662" s="51"/>
      <c r="ER662" s="51"/>
      <c r="ES662" s="51"/>
      <c r="ET662" s="51"/>
      <c r="EU662" s="51"/>
      <c r="EV662" s="51"/>
      <c r="EW662" s="51"/>
      <c r="EX662" s="51"/>
      <c r="EY662" s="51"/>
      <c r="EZ662" s="51"/>
      <c r="FA662" s="51"/>
      <c r="FB662" s="51"/>
      <c r="FC662" s="51"/>
      <c r="FD662" s="51"/>
      <c r="FE662" s="51"/>
      <c r="FO662" s="51"/>
      <c r="FP662" s="51"/>
    </row>
    <row r="663" spans="101:172" ht="12.75" customHeight="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c r="EK663" s="51"/>
      <c r="EL663" s="51"/>
      <c r="EM663" s="51"/>
      <c r="EN663" s="51"/>
      <c r="EO663" s="51"/>
      <c r="EP663" s="51"/>
      <c r="EQ663" s="51"/>
      <c r="ER663" s="51"/>
      <c r="ES663" s="51"/>
      <c r="ET663" s="51"/>
      <c r="EU663" s="51"/>
      <c r="EV663" s="51"/>
      <c r="EW663" s="51"/>
      <c r="EX663" s="51"/>
      <c r="EY663" s="51"/>
      <c r="EZ663" s="51"/>
      <c r="FA663" s="51"/>
      <c r="FB663" s="51"/>
      <c r="FC663" s="51"/>
      <c r="FD663" s="51"/>
      <c r="FE663" s="51"/>
      <c r="FO663" s="51"/>
      <c r="FP663" s="51"/>
    </row>
    <row r="664" spans="101:172" ht="12.75" customHeight="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c r="EK664" s="51"/>
      <c r="EL664" s="51"/>
      <c r="EM664" s="51"/>
      <c r="EN664" s="51"/>
      <c r="EO664" s="51"/>
      <c r="EP664" s="51"/>
      <c r="EQ664" s="51"/>
      <c r="ER664" s="51"/>
      <c r="ES664" s="51"/>
      <c r="ET664" s="51"/>
      <c r="EU664" s="51"/>
      <c r="EV664" s="51"/>
      <c r="EW664" s="51"/>
      <c r="EX664" s="51"/>
      <c r="EY664" s="51"/>
      <c r="EZ664" s="51"/>
      <c r="FA664" s="51"/>
      <c r="FB664" s="51"/>
      <c r="FC664" s="51"/>
      <c r="FD664" s="51"/>
      <c r="FE664" s="51"/>
      <c r="FO664" s="51"/>
      <c r="FP664" s="51"/>
    </row>
    <row r="665" spans="101:172" ht="12.75" customHeight="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c r="EK665" s="51"/>
      <c r="EL665" s="51"/>
      <c r="EM665" s="51"/>
      <c r="EN665" s="51"/>
      <c r="EO665" s="51"/>
      <c r="EP665" s="51"/>
      <c r="EQ665" s="51"/>
      <c r="ER665" s="51"/>
      <c r="ES665" s="51"/>
      <c r="ET665" s="51"/>
      <c r="EU665" s="51"/>
      <c r="EV665" s="51"/>
      <c r="EW665" s="51"/>
      <c r="EX665" s="51"/>
      <c r="EY665" s="51"/>
      <c r="EZ665" s="51"/>
      <c r="FA665" s="51"/>
      <c r="FB665" s="51"/>
      <c r="FC665" s="51"/>
      <c r="FD665" s="51"/>
      <c r="FE665" s="51"/>
      <c r="FO665" s="51"/>
      <c r="FP665" s="51"/>
    </row>
    <row r="666" spans="101:172" ht="12.75" customHeight="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c r="EK666" s="51"/>
      <c r="EL666" s="51"/>
      <c r="EM666" s="51"/>
      <c r="EN666" s="51"/>
      <c r="EO666" s="51"/>
      <c r="EP666" s="51"/>
      <c r="EQ666" s="51"/>
      <c r="ER666" s="51"/>
      <c r="ES666" s="51"/>
      <c r="ET666" s="51"/>
      <c r="EU666" s="51"/>
      <c r="EV666" s="51"/>
      <c r="EW666" s="51"/>
      <c r="EX666" s="51"/>
      <c r="EY666" s="51"/>
      <c r="EZ666" s="51"/>
      <c r="FA666" s="51"/>
      <c r="FB666" s="51"/>
      <c r="FC666" s="51"/>
      <c r="FD666" s="51"/>
      <c r="FE666" s="51"/>
      <c r="FO666" s="51"/>
      <c r="FP666" s="51"/>
    </row>
    <row r="667" spans="101:172" ht="12.75" customHeight="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c r="EK667" s="51"/>
      <c r="EL667" s="51"/>
      <c r="EM667" s="51"/>
      <c r="EN667" s="51"/>
      <c r="EO667" s="51"/>
      <c r="EP667" s="51"/>
      <c r="EQ667" s="51"/>
      <c r="ER667" s="51"/>
      <c r="ES667" s="51"/>
      <c r="ET667" s="51"/>
      <c r="EU667" s="51"/>
      <c r="EV667" s="51"/>
      <c r="EW667" s="51"/>
      <c r="EX667" s="51"/>
      <c r="EY667" s="51"/>
      <c r="EZ667" s="51"/>
      <c r="FA667" s="51"/>
      <c r="FB667" s="51"/>
      <c r="FC667" s="51"/>
      <c r="FD667" s="51"/>
      <c r="FE667" s="51"/>
      <c r="FO667" s="51"/>
      <c r="FP667" s="51"/>
    </row>
    <row r="668" spans="101:172" ht="12.75" customHeight="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c r="EK668" s="51"/>
      <c r="EL668" s="51"/>
      <c r="EM668" s="51"/>
      <c r="EN668" s="51"/>
      <c r="EO668" s="51"/>
      <c r="EP668" s="51"/>
      <c r="EQ668" s="51"/>
      <c r="ER668" s="51"/>
      <c r="ES668" s="51"/>
      <c r="ET668" s="51"/>
      <c r="EU668" s="51"/>
      <c r="EV668" s="51"/>
      <c r="EW668" s="51"/>
      <c r="EX668" s="51"/>
      <c r="EY668" s="51"/>
      <c r="EZ668" s="51"/>
      <c r="FA668" s="51"/>
      <c r="FB668" s="51"/>
      <c r="FC668" s="51"/>
      <c r="FD668" s="51"/>
      <c r="FE668" s="51"/>
      <c r="FO668" s="51"/>
      <c r="FP668" s="51"/>
    </row>
    <row r="669" spans="101:172" ht="12.75" customHeight="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c r="EK669" s="51"/>
      <c r="EL669" s="51"/>
      <c r="EM669" s="51"/>
      <c r="EN669" s="51"/>
      <c r="EO669" s="51"/>
      <c r="EP669" s="51"/>
      <c r="EQ669" s="51"/>
      <c r="ER669" s="51"/>
      <c r="ES669" s="51"/>
      <c r="ET669" s="51"/>
      <c r="EU669" s="51"/>
      <c r="EV669" s="51"/>
      <c r="EW669" s="51"/>
      <c r="EX669" s="51"/>
      <c r="EY669" s="51"/>
      <c r="EZ669" s="51"/>
      <c r="FA669" s="51"/>
      <c r="FB669" s="51"/>
      <c r="FC669" s="51"/>
      <c r="FD669" s="51"/>
      <c r="FE669" s="51"/>
      <c r="FO669" s="51"/>
      <c r="FP669" s="51"/>
    </row>
    <row r="670" spans="101:172" ht="12.75" customHeight="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c r="EK670" s="51"/>
      <c r="EL670" s="51"/>
      <c r="EM670" s="51"/>
      <c r="EN670" s="51"/>
      <c r="EO670" s="51"/>
      <c r="EP670" s="51"/>
      <c r="EQ670" s="51"/>
      <c r="ER670" s="51"/>
      <c r="ES670" s="51"/>
      <c r="ET670" s="51"/>
      <c r="EU670" s="51"/>
      <c r="EV670" s="51"/>
      <c r="EW670" s="51"/>
      <c r="EX670" s="51"/>
      <c r="EY670" s="51"/>
      <c r="EZ670" s="51"/>
      <c r="FA670" s="51"/>
      <c r="FB670" s="51"/>
      <c r="FC670" s="51"/>
      <c r="FD670" s="51"/>
      <c r="FE670" s="51"/>
      <c r="FO670" s="51"/>
      <c r="FP670" s="51"/>
    </row>
    <row r="671" spans="101:172" ht="12.75" customHeight="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c r="EK671" s="51"/>
      <c r="EL671" s="51"/>
      <c r="EM671" s="51"/>
      <c r="EN671" s="51"/>
      <c r="EO671" s="51"/>
      <c r="EP671" s="51"/>
      <c r="EQ671" s="51"/>
      <c r="ER671" s="51"/>
      <c r="ES671" s="51"/>
      <c r="ET671" s="51"/>
      <c r="EU671" s="51"/>
      <c r="EV671" s="51"/>
      <c r="EW671" s="51"/>
      <c r="EX671" s="51"/>
      <c r="EY671" s="51"/>
      <c r="EZ671" s="51"/>
      <c r="FA671" s="51"/>
      <c r="FB671" s="51"/>
      <c r="FC671" s="51"/>
      <c r="FD671" s="51"/>
      <c r="FE671" s="51"/>
      <c r="FO671" s="51"/>
      <c r="FP671" s="51"/>
    </row>
    <row r="672" spans="101:172" ht="12.75" customHeight="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c r="EK672" s="51"/>
      <c r="EL672" s="51"/>
      <c r="EM672" s="51"/>
      <c r="EN672" s="51"/>
      <c r="EO672" s="51"/>
      <c r="EP672" s="51"/>
      <c r="EQ672" s="51"/>
      <c r="ER672" s="51"/>
      <c r="ES672" s="51"/>
      <c r="ET672" s="51"/>
      <c r="EU672" s="51"/>
      <c r="EV672" s="51"/>
      <c r="EW672" s="51"/>
      <c r="EX672" s="51"/>
      <c r="EY672" s="51"/>
      <c r="EZ672" s="51"/>
      <c r="FA672" s="51"/>
      <c r="FB672" s="51"/>
      <c r="FC672" s="51"/>
      <c r="FD672" s="51"/>
      <c r="FE672" s="51"/>
      <c r="FO672" s="51"/>
      <c r="FP672" s="51"/>
    </row>
    <row r="673" spans="101:172" ht="12.75" customHeight="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c r="EK673" s="51"/>
      <c r="EL673" s="51"/>
      <c r="EM673" s="51"/>
      <c r="EN673" s="51"/>
      <c r="EO673" s="51"/>
      <c r="EP673" s="51"/>
      <c r="EQ673" s="51"/>
      <c r="ER673" s="51"/>
      <c r="ES673" s="51"/>
      <c r="ET673" s="51"/>
      <c r="EU673" s="51"/>
      <c r="EV673" s="51"/>
      <c r="EW673" s="51"/>
      <c r="EX673" s="51"/>
      <c r="EY673" s="51"/>
      <c r="EZ673" s="51"/>
      <c r="FA673" s="51"/>
      <c r="FB673" s="51"/>
      <c r="FC673" s="51"/>
      <c r="FD673" s="51"/>
      <c r="FE673" s="51"/>
      <c r="FO673" s="51"/>
      <c r="FP673" s="51"/>
    </row>
    <row r="674" spans="101:172" ht="12.75" customHeight="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c r="EK674" s="51"/>
      <c r="EL674" s="51"/>
      <c r="EM674" s="51"/>
      <c r="EN674" s="51"/>
      <c r="EO674" s="51"/>
      <c r="EP674" s="51"/>
      <c r="EQ674" s="51"/>
      <c r="ER674" s="51"/>
      <c r="ES674" s="51"/>
      <c r="ET674" s="51"/>
      <c r="EU674" s="51"/>
      <c r="EV674" s="51"/>
      <c r="EW674" s="51"/>
      <c r="EX674" s="51"/>
      <c r="EY674" s="51"/>
      <c r="EZ674" s="51"/>
      <c r="FA674" s="51"/>
      <c r="FB674" s="51"/>
      <c r="FC674" s="51"/>
      <c r="FD674" s="51"/>
      <c r="FE674" s="51"/>
      <c r="FO674" s="51"/>
      <c r="FP674" s="51"/>
    </row>
    <row r="675" spans="101:172" ht="12.75" customHeight="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c r="EK675" s="51"/>
      <c r="EL675" s="51"/>
      <c r="EM675" s="51"/>
      <c r="EN675" s="51"/>
      <c r="EO675" s="51"/>
      <c r="EP675" s="51"/>
      <c r="EQ675" s="51"/>
      <c r="ER675" s="51"/>
      <c r="ES675" s="51"/>
      <c r="ET675" s="51"/>
      <c r="EU675" s="51"/>
      <c r="EV675" s="51"/>
      <c r="EW675" s="51"/>
      <c r="EX675" s="51"/>
      <c r="EY675" s="51"/>
      <c r="EZ675" s="51"/>
      <c r="FA675" s="51"/>
      <c r="FB675" s="51"/>
      <c r="FC675" s="51"/>
      <c r="FD675" s="51"/>
      <c r="FE675" s="51"/>
      <c r="FO675" s="51"/>
      <c r="FP675" s="51"/>
    </row>
    <row r="676" spans="101:172" ht="12.75" customHeight="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c r="EK676" s="51"/>
      <c r="EL676" s="51"/>
      <c r="EM676" s="51"/>
      <c r="EN676" s="51"/>
      <c r="EO676" s="51"/>
      <c r="EP676" s="51"/>
      <c r="EQ676" s="51"/>
      <c r="ER676" s="51"/>
      <c r="ES676" s="51"/>
      <c r="ET676" s="51"/>
      <c r="EU676" s="51"/>
      <c r="EV676" s="51"/>
      <c r="EW676" s="51"/>
      <c r="EX676" s="51"/>
      <c r="EY676" s="51"/>
      <c r="EZ676" s="51"/>
      <c r="FA676" s="51"/>
      <c r="FB676" s="51"/>
      <c r="FC676" s="51"/>
      <c r="FD676" s="51"/>
      <c r="FE676" s="51"/>
      <c r="FO676" s="51"/>
      <c r="FP676" s="51"/>
    </row>
    <row r="677" spans="101:172" ht="12.75" customHeight="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c r="EK677" s="51"/>
      <c r="EL677" s="51"/>
      <c r="EM677" s="51"/>
      <c r="EN677" s="51"/>
      <c r="EO677" s="51"/>
      <c r="EP677" s="51"/>
      <c r="EQ677" s="51"/>
      <c r="ER677" s="51"/>
      <c r="ES677" s="51"/>
      <c r="ET677" s="51"/>
      <c r="EU677" s="51"/>
      <c r="EV677" s="51"/>
      <c r="EW677" s="51"/>
      <c r="EX677" s="51"/>
      <c r="EY677" s="51"/>
      <c r="EZ677" s="51"/>
      <c r="FA677" s="51"/>
      <c r="FB677" s="51"/>
      <c r="FC677" s="51"/>
      <c r="FD677" s="51"/>
      <c r="FE677" s="51"/>
      <c r="FO677" s="51"/>
      <c r="FP677" s="51"/>
    </row>
    <row r="678" spans="101:172" ht="12.75" customHeight="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c r="EK678" s="51"/>
      <c r="EL678" s="51"/>
      <c r="EM678" s="51"/>
      <c r="EN678" s="51"/>
      <c r="EO678" s="51"/>
      <c r="EP678" s="51"/>
      <c r="EQ678" s="51"/>
      <c r="ER678" s="51"/>
      <c r="ES678" s="51"/>
      <c r="ET678" s="51"/>
      <c r="EU678" s="51"/>
      <c r="EV678" s="51"/>
      <c r="EW678" s="51"/>
      <c r="EX678" s="51"/>
      <c r="EY678" s="51"/>
      <c r="EZ678" s="51"/>
      <c r="FA678" s="51"/>
      <c r="FB678" s="51"/>
      <c r="FC678" s="51"/>
      <c r="FD678" s="51"/>
      <c r="FE678" s="51"/>
      <c r="FO678" s="51"/>
      <c r="FP678" s="51"/>
    </row>
    <row r="679" spans="101:172" ht="12.75" customHeight="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c r="EK679" s="51"/>
      <c r="EL679" s="51"/>
      <c r="EM679" s="51"/>
      <c r="EN679" s="51"/>
      <c r="EO679" s="51"/>
      <c r="EP679" s="51"/>
      <c r="EQ679" s="51"/>
      <c r="ER679" s="51"/>
      <c r="ES679" s="51"/>
      <c r="ET679" s="51"/>
      <c r="EU679" s="51"/>
      <c r="EV679" s="51"/>
      <c r="EW679" s="51"/>
      <c r="EX679" s="51"/>
      <c r="EY679" s="51"/>
      <c r="EZ679" s="51"/>
      <c r="FA679" s="51"/>
      <c r="FB679" s="51"/>
      <c r="FC679" s="51"/>
      <c r="FD679" s="51"/>
      <c r="FE679" s="51"/>
      <c r="FO679" s="51"/>
      <c r="FP679" s="51"/>
    </row>
    <row r="680" spans="101:172" ht="12.75" customHeight="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c r="EK680" s="51"/>
      <c r="EL680" s="51"/>
      <c r="EM680" s="51"/>
      <c r="EN680" s="51"/>
      <c r="EO680" s="51"/>
      <c r="EP680" s="51"/>
      <c r="EQ680" s="51"/>
      <c r="ER680" s="51"/>
      <c r="ES680" s="51"/>
      <c r="ET680" s="51"/>
      <c r="EU680" s="51"/>
      <c r="EV680" s="51"/>
      <c r="EW680" s="51"/>
      <c r="EX680" s="51"/>
      <c r="EY680" s="51"/>
      <c r="EZ680" s="51"/>
      <c r="FA680" s="51"/>
      <c r="FB680" s="51"/>
      <c r="FC680" s="51"/>
      <c r="FD680" s="51"/>
      <c r="FE680" s="51"/>
      <c r="FO680" s="51"/>
      <c r="FP680" s="51"/>
    </row>
    <row r="681" spans="101:172" ht="12.75" customHeight="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c r="EK681" s="51"/>
      <c r="EL681" s="51"/>
      <c r="EM681" s="51"/>
      <c r="EN681" s="51"/>
      <c r="EO681" s="51"/>
      <c r="EP681" s="51"/>
      <c r="EQ681" s="51"/>
      <c r="ER681" s="51"/>
      <c r="ES681" s="51"/>
      <c r="ET681" s="51"/>
      <c r="EU681" s="51"/>
      <c r="EV681" s="51"/>
      <c r="EW681" s="51"/>
      <c r="EX681" s="51"/>
      <c r="EY681" s="51"/>
      <c r="EZ681" s="51"/>
      <c r="FA681" s="51"/>
      <c r="FB681" s="51"/>
      <c r="FC681" s="51"/>
      <c r="FD681" s="51"/>
      <c r="FE681" s="51"/>
      <c r="FO681" s="51"/>
      <c r="FP681" s="51"/>
    </row>
    <row r="682" spans="101:172" ht="12.75" customHeight="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c r="EK682" s="51"/>
      <c r="EL682" s="51"/>
      <c r="EM682" s="51"/>
      <c r="EN682" s="51"/>
      <c r="EO682" s="51"/>
      <c r="EP682" s="51"/>
      <c r="EQ682" s="51"/>
      <c r="ER682" s="51"/>
      <c r="ES682" s="51"/>
      <c r="ET682" s="51"/>
      <c r="EU682" s="51"/>
      <c r="EV682" s="51"/>
      <c r="EW682" s="51"/>
      <c r="EX682" s="51"/>
      <c r="EY682" s="51"/>
      <c r="EZ682" s="51"/>
      <c r="FA682" s="51"/>
      <c r="FB682" s="51"/>
      <c r="FC682" s="51"/>
      <c r="FD682" s="51"/>
      <c r="FE682" s="51"/>
      <c r="FO682" s="51"/>
      <c r="FP682" s="51"/>
    </row>
    <row r="683" spans="101:172" ht="12.75" customHeight="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c r="EK683" s="51"/>
      <c r="EL683" s="51"/>
      <c r="EM683" s="51"/>
      <c r="EN683" s="51"/>
      <c r="EO683" s="51"/>
      <c r="EP683" s="51"/>
      <c r="EQ683" s="51"/>
      <c r="ER683" s="51"/>
      <c r="ES683" s="51"/>
      <c r="ET683" s="51"/>
      <c r="EU683" s="51"/>
      <c r="EV683" s="51"/>
      <c r="EW683" s="51"/>
      <c r="EX683" s="51"/>
      <c r="EY683" s="51"/>
      <c r="EZ683" s="51"/>
      <c r="FA683" s="51"/>
      <c r="FB683" s="51"/>
      <c r="FC683" s="51"/>
      <c r="FD683" s="51"/>
      <c r="FE683" s="51"/>
      <c r="FO683" s="51"/>
      <c r="FP683" s="51"/>
    </row>
    <row r="684" spans="101:172" ht="12.75" customHeight="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c r="EK684" s="51"/>
      <c r="EL684" s="51"/>
      <c r="EM684" s="51"/>
      <c r="EN684" s="51"/>
      <c r="EO684" s="51"/>
      <c r="EP684" s="51"/>
      <c r="EQ684" s="51"/>
      <c r="ER684" s="51"/>
      <c r="ES684" s="51"/>
      <c r="ET684" s="51"/>
      <c r="EU684" s="51"/>
      <c r="EV684" s="51"/>
      <c r="EW684" s="51"/>
      <c r="EX684" s="51"/>
      <c r="EY684" s="51"/>
      <c r="EZ684" s="51"/>
      <c r="FA684" s="51"/>
      <c r="FB684" s="51"/>
      <c r="FC684" s="51"/>
      <c r="FD684" s="51"/>
      <c r="FE684" s="51"/>
      <c r="FO684" s="51"/>
      <c r="FP684" s="51"/>
    </row>
    <row r="685" spans="101:172" ht="12.75" customHeight="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c r="EK685" s="51"/>
      <c r="EL685" s="51"/>
      <c r="EM685" s="51"/>
      <c r="EN685" s="51"/>
      <c r="EO685" s="51"/>
      <c r="EP685" s="51"/>
      <c r="EQ685" s="51"/>
      <c r="ER685" s="51"/>
      <c r="ES685" s="51"/>
      <c r="ET685" s="51"/>
      <c r="EU685" s="51"/>
      <c r="EV685" s="51"/>
      <c r="EW685" s="51"/>
      <c r="EX685" s="51"/>
      <c r="EY685" s="51"/>
      <c r="EZ685" s="51"/>
      <c r="FA685" s="51"/>
      <c r="FB685" s="51"/>
      <c r="FC685" s="51"/>
      <c r="FD685" s="51"/>
      <c r="FE685" s="51"/>
      <c r="FO685" s="51"/>
      <c r="FP685" s="51"/>
    </row>
    <row r="686" spans="101:172" ht="12.75" customHeight="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c r="EK686" s="51"/>
      <c r="EL686" s="51"/>
      <c r="EM686" s="51"/>
      <c r="EN686" s="51"/>
      <c r="EO686" s="51"/>
      <c r="EP686" s="51"/>
      <c r="EQ686" s="51"/>
      <c r="ER686" s="51"/>
      <c r="ES686" s="51"/>
      <c r="ET686" s="51"/>
      <c r="EU686" s="51"/>
      <c r="EV686" s="51"/>
      <c r="EW686" s="51"/>
      <c r="EX686" s="51"/>
      <c r="EY686" s="51"/>
      <c r="EZ686" s="51"/>
      <c r="FA686" s="51"/>
      <c r="FB686" s="51"/>
      <c r="FC686" s="51"/>
      <c r="FD686" s="51"/>
      <c r="FE686" s="51"/>
      <c r="FO686" s="51"/>
      <c r="FP686" s="51"/>
    </row>
    <row r="687" spans="101:172" ht="12.75" customHeight="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c r="EK687" s="51"/>
      <c r="EL687" s="51"/>
      <c r="EM687" s="51"/>
      <c r="EN687" s="51"/>
      <c r="EO687" s="51"/>
      <c r="EP687" s="51"/>
      <c r="EQ687" s="51"/>
      <c r="ER687" s="51"/>
      <c r="ES687" s="51"/>
      <c r="ET687" s="51"/>
      <c r="EU687" s="51"/>
      <c r="EV687" s="51"/>
      <c r="EW687" s="51"/>
      <c r="EX687" s="51"/>
      <c r="EY687" s="51"/>
      <c r="EZ687" s="51"/>
      <c r="FA687" s="51"/>
      <c r="FB687" s="51"/>
      <c r="FC687" s="51"/>
      <c r="FD687" s="51"/>
      <c r="FE687" s="51"/>
      <c r="FO687" s="51"/>
      <c r="FP687" s="51"/>
    </row>
    <row r="688" spans="101:172" ht="12.75" customHeight="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c r="EK688" s="51"/>
      <c r="EL688" s="51"/>
      <c r="EM688" s="51"/>
      <c r="EN688" s="51"/>
      <c r="EO688" s="51"/>
      <c r="EP688" s="51"/>
      <c r="EQ688" s="51"/>
      <c r="ER688" s="51"/>
      <c r="ES688" s="51"/>
      <c r="ET688" s="51"/>
      <c r="EU688" s="51"/>
      <c r="EV688" s="51"/>
      <c r="EW688" s="51"/>
      <c r="EX688" s="51"/>
      <c r="EY688" s="51"/>
      <c r="EZ688" s="51"/>
      <c r="FA688" s="51"/>
      <c r="FB688" s="51"/>
      <c r="FC688" s="51"/>
      <c r="FD688" s="51"/>
      <c r="FE688" s="51"/>
      <c r="FO688" s="51"/>
      <c r="FP688" s="51"/>
    </row>
    <row r="689" spans="101:172" ht="12.75" customHeight="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c r="EK689" s="51"/>
      <c r="EL689" s="51"/>
      <c r="EM689" s="51"/>
      <c r="EN689" s="51"/>
      <c r="EO689" s="51"/>
      <c r="EP689" s="51"/>
      <c r="EQ689" s="51"/>
      <c r="ER689" s="51"/>
      <c r="ES689" s="51"/>
      <c r="ET689" s="51"/>
      <c r="EU689" s="51"/>
      <c r="EV689" s="51"/>
      <c r="EW689" s="51"/>
      <c r="EX689" s="51"/>
      <c r="EY689" s="51"/>
      <c r="EZ689" s="51"/>
      <c r="FA689" s="51"/>
      <c r="FB689" s="51"/>
      <c r="FC689" s="51"/>
      <c r="FD689" s="51"/>
      <c r="FE689" s="51"/>
      <c r="FO689" s="51"/>
      <c r="FP689" s="51"/>
    </row>
    <row r="690" spans="101:172" ht="12.75" customHeight="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c r="EK690" s="51"/>
      <c r="EL690" s="51"/>
      <c r="EM690" s="51"/>
      <c r="EN690" s="51"/>
      <c r="EO690" s="51"/>
      <c r="EP690" s="51"/>
      <c r="EQ690" s="51"/>
      <c r="ER690" s="51"/>
      <c r="ES690" s="51"/>
      <c r="ET690" s="51"/>
      <c r="EU690" s="51"/>
      <c r="EV690" s="51"/>
      <c r="EW690" s="51"/>
      <c r="EX690" s="51"/>
      <c r="EY690" s="51"/>
      <c r="EZ690" s="51"/>
      <c r="FA690" s="51"/>
      <c r="FB690" s="51"/>
      <c r="FC690" s="51"/>
      <c r="FD690" s="51"/>
      <c r="FE690" s="51"/>
      <c r="FO690" s="51"/>
      <c r="FP690" s="51"/>
    </row>
    <row r="691" spans="101:172" ht="12.75" customHeight="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c r="EK691" s="51"/>
      <c r="EL691" s="51"/>
      <c r="EM691" s="51"/>
      <c r="EN691" s="51"/>
      <c r="EO691" s="51"/>
      <c r="EP691" s="51"/>
      <c r="EQ691" s="51"/>
      <c r="ER691" s="51"/>
      <c r="ES691" s="51"/>
      <c r="ET691" s="51"/>
      <c r="EU691" s="51"/>
      <c r="EV691" s="51"/>
      <c r="EW691" s="51"/>
      <c r="EX691" s="51"/>
      <c r="EY691" s="51"/>
      <c r="EZ691" s="51"/>
      <c r="FA691" s="51"/>
      <c r="FB691" s="51"/>
      <c r="FC691" s="51"/>
      <c r="FD691" s="51"/>
      <c r="FE691" s="51"/>
      <c r="FO691" s="51"/>
      <c r="FP691" s="51"/>
    </row>
    <row r="692" spans="101:172" ht="12.75" customHeight="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c r="EK692" s="51"/>
      <c r="EL692" s="51"/>
      <c r="EM692" s="51"/>
      <c r="EN692" s="51"/>
      <c r="EO692" s="51"/>
      <c r="EP692" s="51"/>
      <c r="EQ692" s="51"/>
      <c r="ER692" s="51"/>
      <c r="ES692" s="51"/>
      <c r="ET692" s="51"/>
      <c r="EU692" s="51"/>
      <c r="EV692" s="51"/>
      <c r="EW692" s="51"/>
      <c r="EX692" s="51"/>
      <c r="EY692" s="51"/>
      <c r="EZ692" s="51"/>
      <c r="FA692" s="51"/>
      <c r="FB692" s="51"/>
      <c r="FC692" s="51"/>
      <c r="FD692" s="51"/>
      <c r="FE692" s="51"/>
      <c r="FO692" s="51"/>
      <c r="FP692" s="51"/>
    </row>
    <row r="693" spans="101:172" ht="12.75" customHeight="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c r="EK693" s="51"/>
      <c r="EL693" s="51"/>
      <c r="EM693" s="51"/>
      <c r="EN693" s="51"/>
      <c r="EO693" s="51"/>
      <c r="EP693" s="51"/>
      <c r="EQ693" s="51"/>
      <c r="ER693" s="51"/>
      <c r="ES693" s="51"/>
      <c r="ET693" s="51"/>
      <c r="EU693" s="51"/>
      <c r="EV693" s="51"/>
      <c r="EW693" s="51"/>
      <c r="EX693" s="51"/>
      <c r="EY693" s="51"/>
      <c r="EZ693" s="51"/>
      <c r="FA693" s="51"/>
      <c r="FB693" s="51"/>
      <c r="FC693" s="51"/>
      <c r="FD693" s="51"/>
      <c r="FE693" s="51"/>
      <c r="FO693" s="51"/>
      <c r="FP693" s="51"/>
    </row>
    <row r="694" spans="101:172" ht="12.75" customHeight="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c r="EK694" s="51"/>
      <c r="EL694" s="51"/>
      <c r="EM694" s="51"/>
      <c r="EN694" s="51"/>
      <c r="EO694" s="51"/>
      <c r="EP694" s="51"/>
      <c r="EQ694" s="51"/>
      <c r="ER694" s="51"/>
      <c r="ES694" s="51"/>
      <c r="ET694" s="51"/>
      <c r="EU694" s="51"/>
      <c r="EV694" s="51"/>
      <c r="EW694" s="51"/>
      <c r="EX694" s="51"/>
      <c r="EY694" s="51"/>
      <c r="EZ694" s="51"/>
      <c r="FA694" s="51"/>
      <c r="FB694" s="51"/>
      <c r="FC694" s="51"/>
      <c r="FD694" s="51"/>
      <c r="FE694" s="51"/>
      <c r="FO694" s="51"/>
      <c r="FP694" s="51"/>
    </row>
    <row r="695" spans="101:172" ht="12.75" customHeight="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c r="EK695" s="51"/>
      <c r="EL695" s="51"/>
      <c r="EM695" s="51"/>
      <c r="EN695" s="51"/>
      <c r="EO695" s="51"/>
      <c r="EP695" s="51"/>
      <c r="EQ695" s="51"/>
      <c r="ER695" s="51"/>
      <c r="ES695" s="51"/>
      <c r="ET695" s="51"/>
      <c r="EU695" s="51"/>
      <c r="EV695" s="51"/>
      <c r="EW695" s="51"/>
      <c r="EX695" s="51"/>
      <c r="EY695" s="51"/>
      <c r="EZ695" s="51"/>
      <c r="FA695" s="51"/>
      <c r="FB695" s="51"/>
      <c r="FC695" s="51"/>
      <c r="FD695" s="51"/>
      <c r="FE695" s="51"/>
      <c r="FO695" s="51"/>
      <c r="FP695" s="51"/>
    </row>
    <row r="696" spans="101:172" ht="12.75" customHeight="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c r="EK696" s="51"/>
      <c r="EL696" s="51"/>
      <c r="EM696" s="51"/>
      <c r="EN696" s="51"/>
      <c r="EO696" s="51"/>
      <c r="EP696" s="51"/>
      <c r="EQ696" s="51"/>
      <c r="ER696" s="51"/>
      <c r="ES696" s="51"/>
      <c r="ET696" s="51"/>
      <c r="EU696" s="51"/>
      <c r="EV696" s="51"/>
      <c r="EW696" s="51"/>
      <c r="EX696" s="51"/>
      <c r="EY696" s="51"/>
      <c r="EZ696" s="51"/>
      <c r="FA696" s="51"/>
      <c r="FB696" s="51"/>
      <c r="FC696" s="51"/>
      <c r="FD696" s="51"/>
      <c r="FE696" s="51"/>
      <c r="FO696" s="51"/>
      <c r="FP696" s="51"/>
    </row>
    <row r="697" spans="101:172" ht="12.75" customHeight="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c r="EK697" s="51"/>
      <c r="EL697" s="51"/>
      <c r="EM697" s="51"/>
      <c r="EN697" s="51"/>
      <c r="EO697" s="51"/>
      <c r="EP697" s="51"/>
      <c r="EQ697" s="51"/>
      <c r="ER697" s="51"/>
      <c r="ES697" s="51"/>
      <c r="ET697" s="51"/>
      <c r="EU697" s="51"/>
      <c r="EV697" s="51"/>
      <c r="EW697" s="51"/>
      <c r="EX697" s="51"/>
      <c r="EY697" s="51"/>
      <c r="EZ697" s="51"/>
      <c r="FA697" s="51"/>
      <c r="FB697" s="51"/>
      <c r="FC697" s="51"/>
      <c r="FD697" s="51"/>
      <c r="FE697" s="51"/>
      <c r="FO697" s="51"/>
      <c r="FP697" s="51"/>
    </row>
    <row r="698" spans="101:172" ht="12.75" customHeight="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c r="EK698" s="51"/>
      <c r="EL698" s="51"/>
      <c r="EM698" s="51"/>
      <c r="EN698" s="51"/>
      <c r="EO698" s="51"/>
      <c r="EP698" s="51"/>
      <c r="EQ698" s="51"/>
      <c r="ER698" s="51"/>
      <c r="ES698" s="51"/>
      <c r="ET698" s="51"/>
      <c r="EU698" s="51"/>
      <c r="EV698" s="51"/>
      <c r="EW698" s="51"/>
      <c r="EX698" s="51"/>
      <c r="EY698" s="51"/>
      <c r="EZ698" s="51"/>
      <c r="FA698" s="51"/>
      <c r="FB698" s="51"/>
      <c r="FC698" s="51"/>
      <c r="FD698" s="51"/>
      <c r="FE698" s="51"/>
      <c r="FO698" s="51"/>
      <c r="FP698" s="51"/>
    </row>
    <row r="699" spans="101:172" ht="12.75" customHeight="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c r="EK699" s="51"/>
      <c r="EL699" s="51"/>
      <c r="EM699" s="51"/>
      <c r="EN699" s="51"/>
      <c r="EO699" s="51"/>
      <c r="EP699" s="51"/>
      <c r="EQ699" s="51"/>
      <c r="ER699" s="51"/>
      <c r="ES699" s="51"/>
      <c r="ET699" s="51"/>
      <c r="EU699" s="51"/>
      <c r="EV699" s="51"/>
      <c r="EW699" s="51"/>
      <c r="EX699" s="51"/>
      <c r="EY699" s="51"/>
      <c r="EZ699" s="51"/>
      <c r="FA699" s="51"/>
      <c r="FB699" s="51"/>
      <c r="FC699" s="51"/>
      <c r="FD699" s="51"/>
      <c r="FE699" s="51"/>
      <c r="FF699" s="51"/>
      <c r="FG699" s="51"/>
      <c r="FH699" s="51"/>
      <c r="FI699" s="51"/>
      <c r="FJ699" s="51"/>
      <c r="FK699" s="51"/>
      <c r="FL699" s="51"/>
      <c r="FM699" s="51"/>
      <c r="FN699" s="51"/>
      <c r="FO699" s="51"/>
      <c r="FP699" s="51"/>
    </row>
    <row r="700" spans="101:172" ht="12.75" customHeight="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c r="EK700" s="51"/>
      <c r="EL700" s="51"/>
      <c r="EM700" s="51"/>
      <c r="EN700" s="51"/>
      <c r="EO700" s="51"/>
      <c r="EP700" s="51"/>
      <c r="EQ700" s="51"/>
      <c r="ER700" s="51"/>
      <c r="ES700" s="51"/>
      <c r="ET700" s="51"/>
      <c r="EU700" s="51"/>
      <c r="EV700" s="51"/>
      <c r="EW700" s="51"/>
      <c r="EX700" s="51"/>
      <c r="EY700" s="51"/>
      <c r="EZ700" s="51"/>
      <c r="FA700" s="51"/>
      <c r="FB700" s="51"/>
      <c r="FC700" s="51"/>
      <c r="FD700" s="51"/>
      <c r="FE700" s="51"/>
      <c r="FF700" s="51"/>
      <c r="FG700" s="51"/>
      <c r="FH700" s="51"/>
      <c r="FI700" s="51"/>
      <c r="FJ700" s="51"/>
      <c r="FK700" s="51"/>
      <c r="FL700" s="51"/>
      <c r="FM700" s="51"/>
      <c r="FN700" s="51"/>
      <c r="FO700" s="51"/>
      <c r="FP700" s="51"/>
    </row>
    <row r="701" spans="101:172" ht="12.75" customHeight="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c r="EK701" s="51"/>
      <c r="EL701" s="51"/>
      <c r="EM701" s="51"/>
      <c r="EN701" s="51"/>
      <c r="EO701" s="51"/>
      <c r="EP701" s="51"/>
      <c r="EQ701" s="51"/>
      <c r="ER701" s="51"/>
      <c r="ES701" s="51"/>
      <c r="ET701" s="51"/>
      <c r="EU701" s="51"/>
      <c r="EV701" s="51"/>
      <c r="EW701" s="51"/>
      <c r="EX701" s="51"/>
      <c r="EY701" s="51"/>
      <c r="EZ701" s="51"/>
      <c r="FA701" s="51"/>
      <c r="FB701" s="51"/>
      <c r="FC701" s="51"/>
      <c r="FD701" s="51"/>
      <c r="FE701" s="51"/>
      <c r="FF701" s="51"/>
      <c r="FG701" s="51"/>
      <c r="FH701" s="51"/>
      <c r="FI701" s="51"/>
      <c r="FJ701" s="51"/>
      <c r="FK701" s="51"/>
      <c r="FL701" s="51"/>
      <c r="FM701" s="51"/>
      <c r="FN701" s="51"/>
      <c r="FO701" s="51"/>
      <c r="FP701" s="51"/>
    </row>
    <row r="702" spans="101:172" ht="12.75" customHeight="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c r="EK702" s="51"/>
      <c r="EL702" s="51"/>
      <c r="EM702" s="51"/>
      <c r="EN702" s="51"/>
      <c r="EO702" s="51"/>
      <c r="EP702" s="51"/>
      <c r="EQ702" s="51"/>
      <c r="ER702" s="51"/>
      <c r="ES702" s="51"/>
      <c r="ET702" s="51"/>
      <c r="EU702" s="51"/>
      <c r="EV702" s="51"/>
      <c r="EW702" s="51"/>
      <c r="EX702" s="51"/>
      <c r="EY702" s="51"/>
      <c r="EZ702" s="51"/>
      <c r="FA702" s="51"/>
      <c r="FB702" s="51"/>
      <c r="FC702" s="51"/>
      <c r="FD702" s="51"/>
      <c r="FE702" s="51"/>
      <c r="FF702" s="51"/>
      <c r="FG702" s="51"/>
      <c r="FH702" s="51"/>
      <c r="FI702" s="51"/>
      <c r="FJ702" s="51"/>
      <c r="FK702" s="51"/>
      <c r="FL702" s="51"/>
      <c r="FM702" s="51"/>
      <c r="FN702" s="51"/>
      <c r="FO702" s="51"/>
      <c r="FP702" s="51"/>
    </row>
    <row r="703" spans="101:172" ht="12.75" customHeight="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c r="EK703" s="51"/>
      <c r="EL703" s="51"/>
      <c r="EM703" s="51"/>
      <c r="EN703" s="51"/>
      <c r="EO703" s="51"/>
      <c r="EP703" s="51"/>
      <c r="EQ703" s="51"/>
      <c r="ER703" s="51"/>
      <c r="ES703" s="51"/>
      <c r="ET703" s="51"/>
      <c r="EU703" s="51"/>
      <c r="EV703" s="51"/>
      <c r="EW703" s="51"/>
      <c r="EX703" s="51"/>
      <c r="EY703" s="51"/>
      <c r="EZ703" s="51"/>
      <c r="FA703" s="51"/>
      <c r="FB703" s="51"/>
      <c r="FC703" s="51"/>
      <c r="FD703" s="51"/>
      <c r="FE703" s="51"/>
      <c r="FF703" s="51"/>
      <c r="FG703" s="51"/>
      <c r="FH703" s="51"/>
      <c r="FI703" s="51"/>
      <c r="FJ703" s="51"/>
      <c r="FK703" s="51"/>
      <c r="FL703" s="51"/>
      <c r="FM703" s="51"/>
      <c r="FN703" s="51"/>
      <c r="FO703" s="51"/>
      <c r="FP703" s="51"/>
    </row>
    <row r="704" spans="101:172" ht="12.75" customHeight="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c r="EK704" s="51"/>
      <c r="EL704" s="51"/>
      <c r="EM704" s="51"/>
      <c r="EN704" s="51"/>
      <c r="EO704" s="51"/>
      <c r="EP704" s="51"/>
      <c r="EQ704" s="51"/>
      <c r="ER704" s="51"/>
      <c r="ES704" s="51"/>
      <c r="ET704" s="51"/>
      <c r="EU704" s="51"/>
      <c r="EV704" s="51"/>
      <c r="EW704" s="51"/>
      <c r="EX704" s="51"/>
      <c r="EY704" s="51"/>
      <c r="EZ704" s="51"/>
      <c r="FA704" s="51"/>
      <c r="FB704" s="51"/>
      <c r="FC704" s="51"/>
      <c r="FD704" s="51"/>
      <c r="FE704" s="51"/>
      <c r="FF704" s="51"/>
      <c r="FG704" s="51"/>
      <c r="FH704" s="51"/>
      <c r="FI704" s="51"/>
      <c r="FJ704" s="51"/>
      <c r="FK704" s="51"/>
      <c r="FL704" s="51"/>
      <c r="FM704" s="51"/>
      <c r="FN704" s="51"/>
      <c r="FO704" s="51"/>
      <c r="FP704" s="51"/>
    </row>
    <row r="705" spans="101:172" ht="12.75" customHeight="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c r="EK705" s="51"/>
      <c r="EL705" s="51"/>
      <c r="EM705" s="51"/>
      <c r="EN705" s="51"/>
      <c r="EO705" s="51"/>
      <c r="EP705" s="51"/>
      <c r="EQ705" s="51"/>
      <c r="ER705" s="51"/>
      <c r="ES705" s="51"/>
      <c r="ET705" s="51"/>
      <c r="EU705" s="51"/>
      <c r="EV705" s="51"/>
      <c r="EW705" s="51"/>
      <c r="EX705" s="51"/>
      <c r="EY705" s="51"/>
      <c r="EZ705" s="51"/>
      <c r="FA705" s="51"/>
      <c r="FB705" s="51"/>
      <c r="FC705" s="51"/>
      <c r="FD705" s="51"/>
      <c r="FE705" s="51"/>
      <c r="FF705" s="51"/>
      <c r="FG705" s="51"/>
      <c r="FH705" s="51"/>
      <c r="FI705" s="51"/>
      <c r="FJ705" s="51"/>
      <c r="FK705" s="51"/>
      <c r="FL705" s="51"/>
      <c r="FM705" s="51"/>
      <c r="FN705" s="51"/>
      <c r="FO705" s="51"/>
      <c r="FP705" s="51"/>
    </row>
    <row r="706" spans="101:172" ht="12.75" customHeight="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c r="FB706" s="51"/>
      <c r="FC706" s="51"/>
      <c r="FD706" s="51"/>
      <c r="FE706" s="51"/>
      <c r="FF706" s="51"/>
      <c r="FG706" s="51"/>
      <c r="FH706" s="51"/>
      <c r="FI706" s="51"/>
      <c r="FJ706" s="51"/>
      <c r="FK706" s="51"/>
      <c r="FL706" s="51"/>
      <c r="FM706" s="51"/>
      <c r="FN706" s="51"/>
      <c r="FO706" s="51"/>
      <c r="FP706" s="51"/>
    </row>
    <row r="707" spans="101:172" ht="12.75" customHeight="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c r="EK707" s="51"/>
      <c r="EL707" s="51"/>
      <c r="EM707" s="51"/>
      <c r="EN707" s="51"/>
      <c r="EO707" s="51"/>
      <c r="EP707" s="51"/>
      <c r="EQ707" s="51"/>
      <c r="ER707" s="51"/>
      <c r="ES707" s="51"/>
      <c r="ET707" s="51"/>
      <c r="EU707" s="51"/>
      <c r="EV707" s="51"/>
      <c r="EW707" s="51"/>
      <c r="EX707" s="51"/>
      <c r="EY707" s="51"/>
      <c r="EZ707" s="51"/>
      <c r="FA707" s="51"/>
      <c r="FB707" s="51"/>
      <c r="FC707" s="51"/>
      <c r="FD707" s="51"/>
      <c r="FE707" s="51"/>
      <c r="FF707" s="51"/>
      <c r="FG707" s="51"/>
      <c r="FH707" s="51"/>
      <c r="FI707" s="51"/>
      <c r="FJ707" s="51"/>
      <c r="FK707" s="51"/>
      <c r="FL707" s="51"/>
      <c r="FM707" s="51"/>
      <c r="FN707" s="51"/>
      <c r="FO707" s="51"/>
      <c r="FP707" s="51"/>
    </row>
    <row r="708" spans="101:172" ht="12.75" customHeight="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c r="EK708" s="51"/>
      <c r="EL708" s="51"/>
      <c r="EM708" s="51"/>
      <c r="EN708" s="51"/>
      <c r="EO708" s="51"/>
      <c r="EP708" s="51"/>
      <c r="EQ708" s="51"/>
      <c r="ER708" s="51"/>
      <c r="ES708" s="51"/>
      <c r="ET708" s="51"/>
      <c r="EU708" s="51"/>
      <c r="EV708" s="51"/>
      <c r="EW708" s="51"/>
      <c r="EX708" s="51"/>
      <c r="EY708" s="51"/>
      <c r="EZ708" s="51"/>
      <c r="FA708" s="51"/>
      <c r="FB708" s="51"/>
      <c r="FC708" s="51"/>
      <c r="FD708" s="51"/>
      <c r="FE708" s="51"/>
      <c r="FF708" s="51"/>
      <c r="FG708" s="51"/>
      <c r="FH708" s="51"/>
      <c r="FI708" s="51"/>
      <c r="FJ708" s="51"/>
      <c r="FK708" s="51"/>
      <c r="FL708" s="51"/>
      <c r="FM708" s="51"/>
      <c r="FN708" s="51"/>
      <c r="FO708" s="51"/>
      <c r="FP708" s="51"/>
    </row>
    <row r="709" spans="101:172" ht="12.75" customHeight="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c r="EK709" s="51"/>
      <c r="EL709" s="51"/>
      <c r="EM709" s="51"/>
      <c r="EN709" s="51"/>
      <c r="EO709" s="51"/>
      <c r="EP709" s="51"/>
      <c r="EQ709" s="51"/>
      <c r="ER709" s="51"/>
      <c r="ES709" s="51"/>
      <c r="ET709" s="51"/>
      <c r="EU709" s="51"/>
      <c r="EV709" s="51"/>
      <c r="EW709" s="51"/>
      <c r="EX709" s="51"/>
      <c r="EY709" s="51"/>
      <c r="EZ709" s="51"/>
      <c r="FA709" s="51"/>
      <c r="FB709" s="51"/>
      <c r="FC709" s="51"/>
      <c r="FD709" s="51"/>
      <c r="FE709" s="51"/>
      <c r="FF709" s="51"/>
      <c r="FG709" s="51"/>
      <c r="FH709" s="51"/>
      <c r="FI709" s="51"/>
      <c r="FJ709" s="51"/>
      <c r="FK709" s="51"/>
      <c r="FL709" s="51"/>
      <c r="FM709" s="51"/>
      <c r="FN709" s="51"/>
      <c r="FO709" s="51"/>
      <c r="FP709" s="51"/>
    </row>
    <row r="710" spans="101:172" ht="12.75" customHeight="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c r="EK710" s="51"/>
      <c r="EL710" s="51"/>
      <c r="EM710" s="51"/>
      <c r="EN710" s="51"/>
      <c r="EO710" s="51"/>
      <c r="EP710" s="51"/>
      <c r="EQ710" s="51"/>
      <c r="ER710" s="51"/>
      <c r="ES710" s="51"/>
      <c r="ET710" s="51"/>
      <c r="EU710" s="51"/>
      <c r="EV710" s="51"/>
      <c r="EW710" s="51"/>
      <c r="EX710" s="51"/>
      <c r="EY710" s="51"/>
      <c r="EZ710" s="51"/>
      <c r="FA710" s="51"/>
      <c r="FB710" s="51"/>
      <c r="FC710" s="51"/>
      <c r="FD710" s="51"/>
      <c r="FE710" s="51"/>
      <c r="FF710" s="51"/>
      <c r="FG710" s="51"/>
      <c r="FH710" s="51"/>
      <c r="FI710" s="51"/>
      <c r="FJ710" s="51"/>
      <c r="FK710" s="51"/>
      <c r="FL710" s="51"/>
      <c r="FM710" s="51"/>
      <c r="FN710" s="51"/>
      <c r="FO710" s="51"/>
      <c r="FP710" s="51"/>
    </row>
    <row r="711" spans="101:172" ht="12.75" customHeight="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c r="EK711" s="51"/>
      <c r="EL711" s="51"/>
      <c r="EM711" s="51"/>
      <c r="EN711" s="51"/>
      <c r="EO711" s="51"/>
      <c r="EP711" s="51"/>
      <c r="EQ711" s="51"/>
      <c r="ER711" s="51"/>
      <c r="ES711" s="51"/>
      <c r="ET711" s="51"/>
      <c r="EU711" s="51"/>
      <c r="EV711" s="51"/>
      <c r="EW711" s="51"/>
      <c r="EX711" s="51"/>
      <c r="EY711" s="51"/>
      <c r="EZ711" s="51"/>
      <c r="FA711" s="51"/>
      <c r="FB711" s="51"/>
      <c r="FC711" s="51"/>
      <c r="FD711" s="51"/>
      <c r="FE711" s="51"/>
      <c r="FF711" s="51"/>
      <c r="FG711" s="51"/>
      <c r="FH711" s="51"/>
      <c r="FI711" s="51"/>
      <c r="FJ711" s="51"/>
      <c r="FK711" s="51"/>
      <c r="FL711" s="51"/>
      <c r="FM711" s="51"/>
      <c r="FN711" s="51"/>
      <c r="FO711" s="51"/>
      <c r="FP711" s="51"/>
    </row>
    <row r="712" spans="101:172" ht="12.75" customHeight="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c r="EK712" s="51"/>
      <c r="EL712" s="51"/>
      <c r="EM712" s="51"/>
      <c r="EN712" s="51"/>
      <c r="EO712" s="51"/>
      <c r="EP712" s="51"/>
      <c r="EQ712" s="51"/>
      <c r="ER712" s="51"/>
      <c r="ES712" s="51"/>
      <c r="ET712" s="51"/>
      <c r="EU712" s="51"/>
      <c r="EV712" s="51"/>
      <c r="EW712" s="51"/>
      <c r="EX712" s="51"/>
      <c r="EY712" s="51"/>
      <c r="EZ712" s="51"/>
      <c r="FA712" s="51"/>
      <c r="FB712" s="51"/>
      <c r="FC712" s="51"/>
      <c r="FD712" s="51"/>
      <c r="FE712" s="51"/>
      <c r="FF712" s="51"/>
      <c r="FG712" s="51"/>
      <c r="FH712" s="51"/>
      <c r="FI712" s="51"/>
      <c r="FJ712" s="51"/>
      <c r="FK712" s="51"/>
      <c r="FL712" s="51"/>
      <c r="FM712" s="51"/>
      <c r="FN712" s="51"/>
      <c r="FO712" s="51"/>
      <c r="FP712" s="51"/>
    </row>
    <row r="713" spans="101:172" ht="12.75" customHeight="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c r="EK713" s="51"/>
      <c r="EL713" s="51"/>
      <c r="EM713" s="51"/>
      <c r="EN713" s="51"/>
      <c r="EO713" s="51"/>
      <c r="EP713" s="51"/>
      <c r="EQ713" s="51"/>
      <c r="ER713" s="51"/>
      <c r="ES713" s="51"/>
      <c r="ET713" s="51"/>
      <c r="EU713" s="51"/>
      <c r="EV713" s="51"/>
      <c r="EW713" s="51"/>
      <c r="EX713" s="51"/>
      <c r="EY713" s="51"/>
      <c r="EZ713" s="51"/>
      <c r="FA713" s="51"/>
      <c r="FB713" s="51"/>
      <c r="FC713" s="51"/>
      <c r="FD713" s="51"/>
      <c r="FE713" s="51"/>
      <c r="FF713" s="51"/>
      <c r="FG713" s="51"/>
      <c r="FH713" s="51"/>
      <c r="FI713" s="51"/>
      <c r="FJ713" s="51"/>
      <c r="FK713" s="51"/>
      <c r="FL713" s="51"/>
      <c r="FM713" s="51"/>
      <c r="FN713" s="51"/>
      <c r="FO713" s="51"/>
      <c r="FP713" s="51"/>
    </row>
    <row r="714" spans="101:172" ht="12.75" customHeight="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c r="EK714" s="51"/>
      <c r="EL714" s="51"/>
      <c r="EM714" s="51"/>
      <c r="EN714" s="51"/>
      <c r="EO714" s="51"/>
      <c r="EP714" s="51"/>
      <c r="EQ714" s="51"/>
      <c r="ER714" s="51"/>
      <c r="ES714" s="51"/>
      <c r="ET714" s="51"/>
      <c r="EU714" s="51"/>
      <c r="EV714" s="51"/>
      <c r="EW714" s="51"/>
      <c r="EX714" s="51"/>
      <c r="EY714" s="51"/>
      <c r="EZ714" s="51"/>
      <c r="FA714" s="51"/>
      <c r="FB714" s="51"/>
      <c r="FC714" s="51"/>
      <c r="FD714" s="51"/>
      <c r="FE714" s="51"/>
      <c r="FF714" s="51"/>
      <c r="FG714" s="51"/>
      <c r="FH714" s="51"/>
      <c r="FI714" s="51"/>
      <c r="FJ714" s="51"/>
      <c r="FK714" s="51"/>
      <c r="FL714" s="51"/>
      <c r="FM714" s="51"/>
      <c r="FN714" s="51"/>
      <c r="FO714" s="51"/>
      <c r="FP714" s="51"/>
    </row>
    <row r="715" spans="101:172" ht="12.75" customHeight="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c r="EK715" s="51"/>
      <c r="EL715" s="51"/>
      <c r="EM715" s="51"/>
      <c r="EN715" s="51"/>
      <c r="EO715" s="51"/>
      <c r="EP715" s="51"/>
      <c r="EQ715" s="51"/>
      <c r="ER715" s="51"/>
      <c r="ES715" s="51"/>
      <c r="ET715" s="51"/>
      <c r="EU715" s="51"/>
      <c r="EV715" s="51"/>
      <c r="EW715" s="51"/>
      <c r="EX715" s="51"/>
      <c r="EY715" s="51"/>
      <c r="EZ715" s="51"/>
      <c r="FA715" s="51"/>
      <c r="FB715" s="51"/>
      <c r="FC715" s="51"/>
      <c r="FD715" s="51"/>
      <c r="FE715" s="51"/>
      <c r="FF715" s="51"/>
      <c r="FG715" s="51"/>
      <c r="FH715" s="51"/>
      <c r="FI715" s="51"/>
      <c r="FJ715" s="51"/>
      <c r="FK715" s="51"/>
      <c r="FL715" s="51"/>
      <c r="FM715" s="51"/>
      <c r="FN715" s="51"/>
      <c r="FO715" s="51"/>
      <c r="FP715" s="51"/>
    </row>
    <row r="716" spans="101:172" ht="12.75" customHeight="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c r="EK716" s="51"/>
      <c r="EL716" s="51"/>
      <c r="EM716" s="51"/>
      <c r="EN716" s="51"/>
      <c r="EO716" s="51"/>
      <c r="EP716" s="51"/>
      <c r="EQ716" s="51"/>
      <c r="ER716" s="51"/>
      <c r="ES716" s="51"/>
      <c r="ET716" s="51"/>
      <c r="EU716" s="51"/>
      <c r="EV716" s="51"/>
      <c r="EW716" s="51"/>
      <c r="EX716" s="51"/>
      <c r="EY716" s="51"/>
      <c r="EZ716" s="51"/>
      <c r="FA716" s="51"/>
      <c r="FB716" s="51"/>
      <c r="FC716" s="51"/>
      <c r="FD716" s="51"/>
      <c r="FE716" s="51"/>
      <c r="FF716" s="51"/>
      <c r="FG716" s="51"/>
      <c r="FH716" s="51"/>
      <c r="FI716" s="51"/>
      <c r="FJ716" s="51"/>
      <c r="FK716" s="51"/>
      <c r="FL716" s="51"/>
      <c r="FM716" s="51"/>
      <c r="FN716" s="51"/>
      <c r="FO716" s="51"/>
      <c r="FP716" s="51"/>
    </row>
    <row r="717" spans="101:172" ht="12.75" customHeight="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c r="EK717" s="51"/>
      <c r="EL717" s="51"/>
      <c r="EM717" s="51"/>
      <c r="EN717" s="51"/>
      <c r="EO717" s="51"/>
      <c r="EP717" s="51"/>
      <c r="EQ717" s="51"/>
      <c r="ER717" s="51"/>
      <c r="ES717" s="51"/>
      <c r="ET717" s="51"/>
      <c r="EU717" s="51"/>
      <c r="EV717" s="51"/>
      <c r="EW717" s="51"/>
      <c r="EX717" s="51"/>
      <c r="EY717" s="51"/>
      <c r="EZ717" s="51"/>
      <c r="FA717" s="51"/>
      <c r="FB717" s="51"/>
      <c r="FC717" s="51"/>
      <c r="FD717" s="51"/>
      <c r="FE717" s="51"/>
      <c r="FF717" s="51"/>
      <c r="FG717" s="51"/>
      <c r="FH717" s="51"/>
      <c r="FI717" s="51"/>
      <c r="FJ717" s="51"/>
      <c r="FK717" s="51"/>
      <c r="FL717" s="51"/>
      <c r="FM717" s="51"/>
      <c r="FN717" s="51"/>
      <c r="FO717" s="51"/>
      <c r="FP717" s="51"/>
    </row>
    <row r="718" spans="101:172" ht="12.75" customHeight="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c r="EK718" s="51"/>
      <c r="EL718" s="51"/>
      <c r="EM718" s="51"/>
      <c r="EN718" s="51"/>
      <c r="EO718" s="51"/>
      <c r="EP718" s="51"/>
      <c r="EQ718" s="51"/>
      <c r="ER718" s="51"/>
      <c r="ES718" s="51"/>
      <c r="ET718" s="51"/>
      <c r="EU718" s="51"/>
      <c r="EV718" s="51"/>
      <c r="EW718" s="51"/>
      <c r="EX718" s="51"/>
      <c r="EY718" s="51"/>
      <c r="EZ718" s="51"/>
      <c r="FA718" s="51"/>
      <c r="FB718" s="51"/>
      <c r="FC718" s="51"/>
      <c r="FD718" s="51"/>
      <c r="FE718" s="51"/>
      <c r="FF718" s="51"/>
      <c r="FG718" s="51"/>
      <c r="FH718" s="51"/>
      <c r="FI718" s="51"/>
      <c r="FJ718" s="51"/>
      <c r="FK718" s="51"/>
      <c r="FL718" s="51"/>
      <c r="FM718" s="51"/>
      <c r="FN718" s="51"/>
      <c r="FO718" s="51"/>
      <c r="FP718" s="51"/>
    </row>
    <row r="719" spans="101:172" ht="12.75" customHeight="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c r="EK719" s="51"/>
      <c r="EL719" s="51"/>
      <c r="EM719" s="51"/>
      <c r="EN719" s="51"/>
      <c r="EO719" s="51"/>
      <c r="EP719" s="51"/>
      <c r="EQ719" s="51"/>
      <c r="ER719" s="51"/>
      <c r="ES719" s="51"/>
      <c r="ET719" s="51"/>
      <c r="EU719" s="51"/>
      <c r="EV719" s="51"/>
      <c r="EW719" s="51"/>
      <c r="EX719" s="51"/>
      <c r="EY719" s="51"/>
      <c r="EZ719" s="51"/>
      <c r="FA719" s="51"/>
      <c r="FB719" s="51"/>
      <c r="FC719" s="51"/>
      <c r="FD719" s="51"/>
      <c r="FE719" s="51"/>
      <c r="FF719" s="51"/>
      <c r="FG719" s="51"/>
      <c r="FH719" s="51"/>
      <c r="FI719" s="51"/>
      <c r="FJ719" s="51"/>
      <c r="FK719" s="51"/>
      <c r="FL719" s="51"/>
      <c r="FM719" s="51"/>
      <c r="FN719" s="51"/>
      <c r="FO719" s="51"/>
      <c r="FP719" s="51"/>
    </row>
    <row r="720" spans="101:172" ht="12.75" customHeight="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c r="EK720" s="51"/>
      <c r="EL720" s="51"/>
      <c r="EM720" s="51"/>
      <c r="EN720" s="51"/>
      <c r="EO720" s="51"/>
      <c r="EP720" s="51"/>
      <c r="EQ720" s="51"/>
      <c r="ER720" s="51"/>
      <c r="ES720" s="51"/>
      <c r="ET720" s="51"/>
      <c r="EU720" s="51"/>
      <c r="EV720" s="51"/>
      <c r="EW720" s="51"/>
      <c r="EX720" s="51"/>
      <c r="EY720" s="51"/>
      <c r="EZ720" s="51"/>
      <c r="FA720" s="51"/>
      <c r="FB720" s="51"/>
      <c r="FC720" s="51"/>
      <c r="FD720" s="51"/>
      <c r="FE720" s="51"/>
      <c r="FF720" s="51"/>
      <c r="FG720" s="51"/>
      <c r="FH720" s="51"/>
      <c r="FI720" s="51"/>
      <c r="FJ720" s="51"/>
      <c r="FK720" s="51"/>
      <c r="FL720" s="51"/>
      <c r="FM720" s="51"/>
      <c r="FN720" s="51"/>
      <c r="FO720" s="51"/>
      <c r="FP720" s="51"/>
    </row>
    <row r="721" spans="101:172" ht="12.75" customHeight="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c r="EK721" s="51"/>
      <c r="EL721" s="51"/>
      <c r="EM721" s="51"/>
      <c r="EN721" s="51"/>
      <c r="EO721" s="51"/>
      <c r="EP721" s="51"/>
      <c r="EQ721" s="51"/>
      <c r="ER721" s="51"/>
      <c r="ES721" s="51"/>
      <c r="ET721" s="51"/>
      <c r="EU721" s="51"/>
      <c r="EV721" s="51"/>
      <c r="EW721" s="51"/>
      <c r="EX721" s="51"/>
      <c r="EY721" s="51"/>
      <c r="EZ721" s="51"/>
      <c r="FA721" s="51"/>
      <c r="FB721" s="51"/>
      <c r="FC721" s="51"/>
      <c r="FD721" s="51"/>
      <c r="FE721" s="51"/>
      <c r="FF721" s="51"/>
      <c r="FG721" s="51"/>
      <c r="FH721" s="51"/>
      <c r="FI721" s="51"/>
      <c r="FJ721" s="51"/>
      <c r="FK721" s="51"/>
      <c r="FL721" s="51"/>
      <c r="FM721" s="51"/>
      <c r="FN721" s="51"/>
      <c r="FO721" s="51"/>
      <c r="FP721" s="51"/>
    </row>
    <row r="722" spans="101:172" ht="12.75" customHeight="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c r="EK722" s="51"/>
      <c r="EL722" s="51"/>
      <c r="EM722" s="51"/>
      <c r="EN722" s="51"/>
      <c r="EO722" s="51"/>
      <c r="EP722" s="51"/>
      <c r="EQ722" s="51"/>
      <c r="ER722" s="51"/>
      <c r="ES722" s="51"/>
      <c r="ET722" s="51"/>
      <c r="EU722" s="51"/>
      <c r="EV722" s="51"/>
      <c r="EW722" s="51"/>
      <c r="EX722" s="51"/>
      <c r="EY722" s="51"/>
      <c r="EZ722" s="51"/>
      <c r="FA722" s="51"/>
      <c r="FB722" s="51"/>
      <c r="FC722" s="51"/>
      <c r="FD722" s="51"/>
      <c r="FE722" s="51"/>
      <c r="FF722" s="51"/>
      <c r="FG722" s="51"/>
      <c r="FH722" s="51"/>
      <c r="FI722" s="51"/>
      <c r="FJ722" s="51"/>
      <c r="FK722" s="51"/>
      <c r="FL722" s="51"/>
      <c r="FM722" s="51"/>
      <c r="FN722" s="51"/>
      <c r="FO722" s="51"/>
      <c r="FP722" s="51"/>
    </row>
    <row r="723" spans="101:172" ht="12.75" customHeight="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c r="EK723" s="51"/>
      <c r="EL723" s="51"/>
      <c r="EM723" s="51"/>
      <c r="EN723" s="51"/>
      <c r="EO723" s="51"/>
      <c r="EP723" s="51"/>
      <c r="EQ723" s="51"/>
      <c r="ER723" s="51"/>
      <c r="ES723" s="51"/>
      <c r="ET723" s="51"/>
      <c r="EU723" s="51"/>
      <c r="EV723" s="51"/>
      <c r="EW723" s="51"/>
      <c r="EX723" s="51"/>
      <c r="EY723" s="51"/>
      <c r="EZ723" s="51"/>
      <c r="FA723" s="51"/>
      <c r="FB723" s="51"/>
      <c r="FC723" s="51"/>
      <c r="FD723" s="51"/>
      <c r="FE723" s="51"/>
      <c r="FF723" s="51"/>
      <c r="FG723" s="51"/>
      <c r="FH723" s="51"/>
      <c r="FI723" s="51"/>
      <c r="FJ723" s="51"/>
      <c r="FK723" s="51"/>
      <c r="FL723" s="51"/>
      <c r="FM723" s="51"/>
      <c r="FN723" s="51"/>
      <c r="FO723" s="51"/>
      <c r="FP723" s="51"/>
    </row>
    <row r="724" spans="101:172" ht="12.75" customHeight="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c r="EK724" s="51"/>
      <c r="EL724" s="51"/>
      <c r="EM724" s="51"/>
      <c r="EN724" s="51"/>
      <c r="EO724" s="51"/>
      <c r="EP724" s="51"/>
      <c r="EQ724" s="51"/>
      <c r="ER724" s="51"/>
      <c r="ES724" s="51"/>
      <c r="ET724" s="51"/>
      <c r="EU724" s="51"/>
      <c r="EV724" s="51"/>
      <c r="EW724" s="51"/>
      <c r="EX724" s="51"/>
      <c r="EY724" s="51"/>
      <c r="EZ724" s="51"/>
      <c r="FA724" s="51"/>
      <c r="FB724" s="51"/>
      <c r="FC724" s="51"/>
      <c r="FD724" s="51"/>
      <c r="FE724" s="51"/>
      <c r="FF724" s="51"/>
      <c r="FG724" s="51"/>
      <c r="FH724" s="51"/>
      <c r="FI724" s="51"/>
      <c r="FJ724" s="51"/>
      <c r="FK724" s="51"/>
      <c r="FL724" s="51"/>
      <c r="FM724" s="51"/>
      <c r="FN724" s="51"/>
      <c r="FO724" s="51"/>
      <c r="FP724" s="51"/>
    </row>
    <row r="725" spans="101:172" ht="12.75" customHeight="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c r="EK725" s="51"/>
      <c r="EL725" s="51"/>
      <c r="EM725" s="51"/>
      <c r="EN725" s="51"/>
      <c r="EO725" s="51"/>
      <c r="EP725" s="51"/>
      <c r="EQ725" s="51"/>
      <c r="ER725" s="51"/>
      <c r="ES725" s="51"/>
      <c r="ET725" s="51"/>
      <c r="EU725" s="51"/>
      <c r="EV725" s="51"/>
      <c r="EW725" s="51"/>
      <c r="EX725" s="51"/>
      <c r="EY725" s="51"/>
      <c r="EZ725" s="51"/>
      <c r="FA725" s="51"/>
      <c r="FB725" s="51"/>
      <c r="FC725" s="51"/>
      <c r="FD725" s="51"/>
      <c r="FE725" s="51"/>
      <c r="FF725" s="51"/>
      <c r="FG725" s="51"/>
      <c r="FH725" s="51"/>
      <c r="FI725" s="51"/>
      <c r="FJ725" s="51"/>
      <c r="FK725" s="51"/>
      <c r="FL725" s="51"/>
      <c r="FM725" s="51"/>
      <c r="FN725" s="51"/>
      <c r="FO725" s="51"/>
      <c r="FP725" s="51"/>
    </row>
    <row r="726" spans="101:172" ht="12.75" customHeight="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c r="EK726" s="51"/>
      <c r="EL726" s="51"/>
      <c r="EM726" s="51"/>
      <c r="EN726" s="51"/>
      <c r="EO726" s="51"/>
      <c r="EP726" s="51"/>
      <c r="EQ726" s="51"/>
      <c r="ER726" s="51"/>
      <c r="ES726" s="51"/>
      <c r="ET726" s="51"/>
      <c r="EU726" s="51"/>
      <c r="EV726" s="51"/>
      <c r="EW726" s="51"/>
      <c r="EX726" s="51"/>
      <c r="EY726" s="51"/>
      <c r="EZ726" s="51"/>
      <c r="FA726" s="51"/>
      <c r="FB726" s="51"/>
      <c r="FC726" s="51"/>
      <c r="FD726" s="51"/>
      <c r="FE726" s="51"/>
      <c r="FF726" s="51"/>
      <c r="FG726" s="51"/>
      <c r="FH726" s="51"/>
      <c r="FI726" s="51"/>
      <c r="FJ726" s="51"/>
      <c r="FK726" s="51"/>
      <c r="FL726" s="51"/>
      <c r="FM726" s="51"/>
      <c r="FN726" s="51"/>
      <c r="FO726" s="51"/>
      <c r="FP726" s="51"/>
    </row>
    <row r="727" spans="101:172" ht="12.75" customHeight="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c r="EK727" s="51"/>
      <c r="EL727" s="51"/>
      <c r="EM727" s="51"/>
      <c r="EN727" s="51"/>
      <c r="EO727" s="51"/>
      <c r="EP727" s="51"/>
      <c r="EQ727" s="51"/>
      <c r="ER727" s="51"/>
      <c r="ES727" s="51"/>
      <c r="ET727" s="51"/>
      <c r="EU727" s="51"/>
      <c r="EV727" s="51"/>
      <c r="EW727" s="51"/>
      <c r="EX727" s="51"/>
      <c r="EY727" s="51"/>
      <c r="EZ727" s="51"/>
      <c r="FA727" s="51"/>
      <c r="FB727" s="51"/>
      <c r="FC727" s="51"/>
      <c r="FD727" s="51"/>
      <c r="FE727" s="51"/>
      <c r="FF727" s="51"/>
      <c r="FG727" s="51"/>
      <c r="FH727" s="51"/>
      <c r="FI727" s="51"/>
      <c r="FJ727" s="51"/>
      <c r="FK727" s="51"/>
      <c r="FL727" s="51"/>
      <c r="FM727" s="51"/>
      <c r="FN727" s="51"/>
      <c r="FO727" s="51"/>
      <c r="FP727" s="51"/>
    </row>
    <row r="728" spans="101:172" ht="12.75" customHeight="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c r="EK728" s="51"/>
      <c r="EL728" s="51"/>
      <c r="EM728" s="51"/>
      <c r="EN728" s="51"/>
      <c r="EO728" s="51"/>
      <c r="EP728" s="51"/>
      <c r="EQ728" s="51"/>
      <c r="ER728" s="51"/>
      <c r="ES728" s="51"/>
      <c r="ET728" s="51"/>
      <c r="EU728" s="51"/>
      <c r="EV728" s="51"/>
      <c r="EW728" s="51"/>
      <c r="EX728" s="51"/>
      <c r="EY728" s="51"/>
      <c r="EZ728" s="51"/>
      <c r="FA728" s="51"/>
      <c r="FB728" s="51"/>
      <c r="FC728" s="51"/>
      <c r="FD728" s="51"/>
      <c r="FE728" s="51"/>
      <c r="FF728" s="51"/>
      <c r="FG728" s="51"/>
      <c r="FH728" s="51"/>
      <c r="FI728" s="51"/>
      <c r="FJ728" s="51"/>
      <c r="FK728" s="51"/>
      <c r="FL728" s="51"/>
      <c r="FM728" s="51"/>
      <c r="FN728" s="51"/>
      <c r="FO728" s="51"/>
      <c r="FP728" s="51"/>
    </row>
    <row r="729" spans="101:172" ht="12.75" customHeight="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c r="EK729" s="51"/>
      <c r="EL729" s="51"/>
      <c r="EM729" s="51"/>
      <c r="EN729" s="51"/>
      <c r="EO729" s="51"/>
      <c r="EP729" s="51"/>
      <c r="EQ729" s="51"/>
      <c r="ER729" s="51"/>
      <c r="ES729" s="51"/>
      <c r="ET729" s="51"/>
      <c r="EU729" s="51"/>
      <c r="EV729" s="51"/>
      <c r="EW729" s="51"/>
      <c r="EX729" s="51"/>
      <c r="EY729" s="51"/>
      <c r="EZ729" s="51"/>
      <c r="FA729" s="51"/>
      <c r="FB729" s="51"/>
      <c r="FC729" s="51"/>
      <c r="FD729" s="51"/>
      <c r="FE729" s="51"/>
      <c r="FF729" s="51"/>
      <c r="FG729" s="51"/>
      <c r="FH729" s="51"/>
      <c r="FI729" s="51"/>
      <c r="FJ729" s="51"/>
      <c r="FK729" s="51"/>
      <c r="FL729" s="51"/>
      <c r="FM729" s="51"/>
      <c r="FN729" s="51"/>
      <c r="FO729" s="51"/>
      <c r="FP729" s="51"/>
    </row>
    <row r="730" spans="101:172" ht="12.75" customHeight="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c r="EK730" s="51"/>
      <c r="EL730" s="51"/>
      <c r="EM730" s="51"/>
      <c r="EN730" s="51"/>
      <c r="EO730" s="51"/>
      <c r="EP730" s="51"/>
      <c r="EQ730" s="51"/>
      <c r="ER730" s="51"/>
      <c r="ES730" s="51"/>
      <c r="ET730" s="51"/>
      <c r="EU730" s="51"/>
      <c r="EV730" s="51"/>
      <c r="EW730" s="51"/>
      <c r="EX730" s="51"/>
      <c r="EY730" s="51"/>
      <c r="EZ730" s="51"/>
      <c r="FA730" s="51"/>
      <c r="FB730" s="51"/>
      <c r="FC730" s="51"/>
      <c r="FD730" s="51"/>
      <c r="FE730" s="51"/>
      <c r="FF730" s="51"/>
      <c r="FG730" s="51"/>
      <c r="FH730" s="51"/>
      <c r="FI730" s="51"/>
      <c r="FJ730" s="51"/>
      <c r="FK730" s="51"/>
      <c r="FL730" s="51"/>
      <c r="FM730" s="51"/>
      <c r="FN730" s="51"/>
      <c r="FO730" s="51"/>
      <c r="FP730" s="51"/>
    </row>
    <row r="731" spans="101:172" ht="12.75" customHeight="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c r="EK731" s="51"/>
      <c r="EL731" s="51"/>
      <c r="EM731" s="51"/>
      <c r="EN731" s="51"/>
      <c r="EO731" s="51"/>
      <c r="EP731" s="51"/>
      <c r="EQ731" s="51"/>
      <c r="ER731" s="51"/>
      <c r="ES731" s="51"/>
      <c r="ET731" s="51"/>
      <c r="EU731" s="51"/>
      <c r="EV731" s="51"/>
      <c r="EW731" s="51"/>
      <c r="EX731" s="51"/>
      <c r="EY731" s="51"/>
      <c r="EZ731" s="51"/>
      <c r="FA731" s="51"/>
      <c r="FB731" s="51"/>
      <c r="FC731" s="51"/>
      <c r="FD731" s="51"/>
      <c r="FE731" s="51"/>
      <c r="FF731" s="51"/>
      <c r="FG731" s="51"/>
      <c r="FH731" s="51"/>
      <c r="FI731" s="51"/>
      <c r="FJ731" s="51"/>
      <c r="FK731" s="51"/>
      <c r="FL731" s="51"/>
      <c r="FM731" s="51"/>
      <c r="FN731" s="51"/>
      <c r="FO731" s="51"/>
      <c r="FP731" s="51"/>
    </row>
    <row r="732" spans="101:172" ht="12.75" customHeight="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c r="EK732" s="51"/>
      <c r="EL732" s="51"/>
      <c r="EM732" s="51"/>
      <c r="EN732" s="51"/>
      <c r="EO732" s="51"/>
      <c r="EP732" s="51"/>
      <c r="EQ732" s="51"/>
      <c r="ER732" s="51"/>
      <c r="ES732" s="51"/>
      <c r="ET732" s="51"/>
      <c r="EU732" s="51"/>
      <c r="EV732" s="51"/>
      <c r="EW732" s="51"/>
      <c r="EX732" s="51"/>
      <c r="EY732" s="51"/>
      <c r="EZ732" s="51"/>
      <c r="FA732" s="51"/>
      <c r="FB732" s="51"/>
      <c r="FC732" s="51"/>
      <c r="FD732" s="51"/>
      <c r="FE732" s="51"/>
      <c r="FF732" s="51"/>
      <c r="FG732" s="51"/>
      <c r="FH732" s="51"/>
      <c r="FI732" s="51"/>
      <c r="FJ732" s="51"/>
      <c r="FK732" s="51"/>
      <c r="FL732" s="51"/>
      <c r="FM732" s="51"/>
      <c r="FN732" s="51"/>
      <c r="FO732" s="51"/>
      <c r="FP732" s="51"/>
    </row>
    <row r="733" spans="101:172" ht="12.75" customHeight="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c r="EK733" s="51"/>
      <c r="EL733" s="51"/>
      <c r="EM733" s="51"/>
      <c r="EN733" s="51"/>
      <c r="EO733" s="51"/>
      <c r="EP733" s="51"/>
      <c r="EQ733" s="51"/>
      <c r="ER733" s="51"/>
      <c r="ES733" s="51"/>
      <c r="ET733" s="51"/>
      <c r="EU733" s="51"/>
      <c r="EV733" s="51"/>
      <c r="EW733" s="51"/>
      <c r="EX733" s="51"/>
      <c r="EY733" s="51"/>
      <c r="EZ733" s="51"/>
      <c r="FA733" s="51"/>
      <c r="FB733" s="51"/>
      <c r="FC733" s="51"/>
      <c r="FD733" s="51"/>
      <c r="FE733" s="51"/>
      <c r="FF733" s="51"/>
      <c r="FG733" s="51"/>
      <c r="FH733" s="51"/>
      <c r="FI733" s="51"/>
      <c r="FJ733" s="51"/>
      <c r="FK733" s="51"/>
      <c r="FL733" s="51"/>
      <c r="FM733" s="51"/>
      <c r="FN733" s="51"/>
      <c r="FO733" s="51"/>
      <c r="FP733" s="51"/>
    </row>
    <row r="734" spans="101:172" ht="12.75" customHeight="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c r="EK734" s="51"/>
      <c r="EL734" s="51"/>
      <c r="EM734" s="51"/>
      <c r="EN734" s="51"/>
      <c r="EO734" s="51"/>
      <c r="EP734" s="51"/>
      <c r="EQ734" s="51"/>
      <c r="ER734" s="51"/>
      <c r="ES734" s="51"/>
      <c r="ET734" s="51"/>
      <c r="EU734" s="51"/>
      <c r="EV734" s="51"/>
      <c r="EW734" s="51"/>
      <c r="EX734" s="51"/>
      <c r="EY734" s="51"/>
      <c r="EZ734" s="51"/>
      <c r="FA734" s="51"/>
      <c r="FB734" s="51"/>
      <c r="FC734" s="51"/>
      <c r="FD734" s="51"/>
      <c r="FE734" s="51"/>
      <c r="FF734" s="51"/>
      <c r="FG734" s="51"/>
      <c r="FH734" s="51"/>
      <c r="FI734" s="51"/>
      <c r="FJ734" s="51"/>
      <c r="FK734" s="51"/>
      <c r="FL734" s="51"/>
      <c r="FM734" s="51"/>
      <c r="FN734" s="51"/>
      <c r="FO734" s="51"/>
      <c r="FP734" s="51"/>
    </row>
    <row r="735" spans="101:172" ht="12.75" customHeight="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c r="EK735" s="51"/>
      <c r="EL735" s="51"/>
      <c r="EM735" s="51"/>
      <c r="EN735" s="51"/>
      <c r="EO735" s="51"/>
      <c r="EP735" s="51"/>
      <c r="EQ735" s="51"/>
      <c r="ER735" s="51"/>
      <c r="ES735" s="51"/>
      <c r="ET735" s="51"/>
      <c r="EU735" s="51"/>
      <c r="EV735" s="51"/>
      <c r="EW735" s="51"/>
      <c r="EX735" s="51"/>
      <c r="EY735" s="51"/>
      <c r="EZ735" s="51"/>
      <c r="FA735" s="51"/>
      <c r="FB735" s="51"/>
      <c r="FC735" s="51"/>
      <c r="FD735" s="51"/>
      <c r="FE735" s="51"/>
      <c r="FF735" s="51"/>
      <c r="FG735" s="51"/>
      <c r="FH735" s="51"/>
      <c r="FI735" s="51"/>
      <c r="FJ735" s="51"/>
      <c r="FK735" s="51"/>
      <c r="FL735" s="51"/>
      <c r="FM735" s="51"/>
      <c r="FN735" s="51"/>
      <c r="FO735" s="51"/>
      <c r="FP735" s="51"/>
    </row>
    <row r="736" spans="101:172" ht="12.75" customHeight="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c r="EK736" s="51"/>
      <c r="EL736" s="51"/>
      <c r="EM736" s="51"/>
      <c r="EN736" s="51"/>
      <c r="EO736" s="51"/>
      <c r="EP736" s="51"/>
      <c r="EQ736" s="51"/>
      <c r="ER736" s="51"/>
      <c r="ES736" s="51"/>
      <c r="ET736" s="51"/>
      <c r="EU736" s="51"/>
      <c r="EV736" s="51"/>
      <c r="EW736" s="51"/>
      <c r="EX736" s="51"/>
      <c r="EY736" s="51"/>
      <c r="EZ736" s="51"/>
      <c r="FA736" s="51"/>
      <c r="FB736" s="51"/>
      <c r="FC736" s="51"/>
      <c r="FD736" s="51"/>
      <c r="FE736" s="51"/>
      <c r="FF736" s="51"/>
      <c r="FG736" s="51"/>
      <c r="FH736" s="51"/>
      <c r="FI736" s="51"/>
      <c r="FJ736" s="51"/>
      <c r="FK736" s="51"/>
      <c r="FL736" s="51"/>
      <c r="FM736" s="51"/>
      <c r="FN736" s="51"/>
      <c r="FO736" s="51"/>
      <c r="FP736" s="51"/>
    </row>
    <row r="737" spans="101:172" ht="12.75" customHeight="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c r="EK737" s="51"/>
      <c r="EL737" s="51"/>
      <c r="EM737" s="51"/>
      <c r="EN737" s="51"/>
      <c r="EO737" s="51"/>
      <c r="EP737" s="51"/>
      <c r="EQ737" s="51"/>
      <c r="ER737" s="51"/>
      <c r="ES737" s="51"/>
      <c r="ET737" s="51"/>
      <c r="EU737" s="51"/>
      <c r="EV737" s="51"/>
      <c r="EW737" s="51"/>
      <c r="EX737" s="51"/>
      <c r="EY737" s="51"/>
      <c r="EZ737" s="51"/>
      <c r="FA737" s="51"/>
      <c r="FB737" s="51"/>
      <c r="FC737" s="51"/>
      <c r="FD737" s="51"/>
      <c r="FE737" s="51"/>
      <c r="FF737" s="51"/>
      <c r="FG737" s="51"/>
      <c r="FH737" s="51"/>
      <c r="FI737" s="51"/>
      <c r="FJ737" s="51"/>
      <c r="FK737" s="51"/>
      <c r="FL737" s="51"/>
      <c r="FM737" s="51"/>
      <c r="FN737" s="51"/>
      <c r="FO737" s="51"/>
      <c r="FP737" s="51"/>
    </row>
    <row r="738" spans="101:172" ht="12.75" customHeight="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c r="EK738" s="51"/>
      <c r="EL738" s="51"/>
      <c r="EM738" s="51"/>
      <c r="EN738" s="51"/>
      <c r="EO738" s="51"/>
      <c r="EP738" s="51"/>
      <c r="EQ738" s="51"/>
      <c r="ER738" s="51"/>
      <c r="ES738" s="51"/>
      <c r="ET738" s="51"/>
      <c r="EU738" s="51"/>
      <c r="EV738" s="51"/>
      <c r="EW738" s="51"/>
      <c r="EX738" s="51"/>
      <c r="EY738" s="51"/>
      <c r="EZ738" s="51"/>
      <c r="FA738" s="51"/>
      <c r="FB738" s="51"/>
      <c r="FC738" s="51"/>
      <c r="FD738" s="51"/>
      <c r="FE738" s="51"/>
      <c r="FF738" s="51"/>
      <c r="FG738" s="51"/>
      <c r="FH738" s="51"/>
      <c r="FI738" s="51"/>
      <c r="FJ738" s="51"/>
      <c r="FK738" s="51"/>
      <c r="FL738" s="51"/>
      <c r="FM738" s="51"/>
      <c r="FN738" s="51"/>
      <c r="FO738" s="51"/>
      <c r="FP738" s="51"/>
    </row>
    <row r="739" spans="101:172" ht="12.75" customHeight="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c r="EK739" s="51"/>
      <c r="EL739" s="51"/>
      <c r="EM739" s="51"/>
      <c r="EN739" s="51"/>
      <c r="EO739" s="51"/>
      <c r="EP739" s="51"/>
      <c r="EQ739" s="51"/>
      <c r="ER739" s="51"/>
      <c r="ES739" s="51"/>
      <c r="ET739" s="51"/>
      <c r="EU739" s="51"/>
      <c r="EV739" s="51"/>
      <c r="EW739" s="51"/>
      <c r="EX739" s="51"/>
      <c r="EY739" s="51"/>
      <c r="EZ739" s="51"/>
      <c r="FA739" s="51"/>
      <c r="FB739" s="51"/>
      <c r="FC739" s="51"/>
      <c r="FD739" s="51"/>
      <c r="FE739" s="51"/>
      <c r="FF739" s="51"/>
      <c r="FG739" s="51"/>
      <c r="FH739" s="51"/>
      <c r="FI739" s="51"/>
      <c r="FJ739" s="51"/>
      <c r="FK739" s="51"/>
      <c r="FL739" s="51"/>
      <c r="FM739" s="51"/>
      <c r="FN739" s="51"/>
      <c r="FO739" s="51"/>
      <c r="FP739" s="51"/>
    </row>
    <row r="740" spans="101:172" ht="12.75" customHeight="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c r="EK740" s="51"/>
      <c r="EL740" s="51"/>
      <c r="EM740" s="51"/>
      <c r="EN740" s="51"/>
      <c r="EO740" s="51"/>
      <c r="EP740" s="51"/>
      <c r="EQ740" s="51"/>
      <c r="ER740" s="51"/>
      <c r="ES740" s="51"/>
      <c r="ET740" s="51"/>
      <c r="EU740" s="51"/>
      <c r="EV740" s="51"/>
      <c r="EW740" s="51"/>
      <c r="EX740" s="51"/>
      <c r="EY740" s="51"/>
      <c r="EZ740" s="51"/>
      <c r="FA740" s="51"/>
      <c r="FB740" s="51"/>
      <c r="FC740" s="51"/>
      <c r="FD740" s="51"/>
      <c r="FE740" s="51"/>
      <c r="FF740" s="51"/>
      <c r="FG740" s="51"/>
      <c r="FH740" s="51"/>
      <c r="FI740" s="51"/>
      <c r="FJ740" s="51"/>
      <c r="FK740" s="51"/>
      <c r="FL740" s="51"/>
      <c r="FM740" s="51"/>
      <c r="FN740" s="51"/>
      <c r="FO740" s="51"/>
      <c r="FP740" s="51"/>
    </row>
    <row r="741" spans="101:172" ht="12.75" customHeight="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c r="EK741" s="51"/>
      <c r="EL741" s="51"/>
      <c r="EM741" s="51"/>
      <c r="EN741" s="51"/>
      <c r="EO741" s="51"/>
      <c r="EP741" s="51"/>
      <c r="EQ741" s="51"/>
      <c r="ER741" s="51"/>
      <c r="ES741" s="51"/>
      <c r="ET741" s="51"/>
      <c r="EU741" s="51"/>
      <c r="EV741" s="51"/>
      <c r="EW741" s="51"/>
      <c r="EX741" s="51"/>
      <c r="EY741" s="51"/>
      <c r="EZ741" s="51"/>
      <c r="FA741" s="51"/>
      <c r="FB741" s="51"/>
      <c r="FC741" s="51"/>
      <c r="FD741" s="51"/>
      <c r="FE741" s="51"/>
      <c r="FF741" s="51"/>
      <c r="FG741" s="51"/>
      <c r="FH741" s="51"/>
      <c r="FI741" s="51"/>
      <c r="FJ741" s="51"/>
      <c r="FK741" s="51"/>
      <c r="FL741" s="51"/>
      <c r="FM741" s="51"/>
      <c r="FN741" s="51"/>
      <c r="FO741" s="51"/>
      <c r="FP741" s="51"/>
    </row>
    <row r="742" spans="101:172" ht="12.75" customHeight="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c r="EK742" s="51"/>
      <c r="EL742" s="51"/>
      <c r="EM742" s="51"/>
      <c r="EN742" s="51"/>
      <c r="EO742" s="51"/>
      <c r="EP742" s="51"/>
      <c r="EQ742" s="51"/>
      <c r="ER742" s="51"/>
      <c r="ES742" s="51"/>
      <c r="ET742" s="51"/>
      <c r="EU742" s="51"/>
      <c r="EV742" s="51"/>
      <c r="EW742" s="51"/>
      <c r="EX742" s="51"/>
      <c r="EY742" s="51"/>
      <c r="EZ742" s="51"/>
      <c r="FA742" s="51"/>
      <c r="FB742" s="51"/>
      <c r="FC742" s="51"/>
      <c r="FD742" s="51"/>
      <c r="FE742" s="51"/>
      <c r="FF742" s="51"/>
      <c r="FG742" s="51"/>
      <c r="FH742" s="51"/>
      <c r="FI742" s="51"/>
      <c r="FJ742" s="51"/>
      <c r="FK742" s="51"/>
      <c r="FL742" s="51"/>
      <c r="FM742" s="51"/>
      <c r="FN742" s="51"/>
      <c r="FO742" s="51"/>
      <c r="FP742" s="51"/>
    </row>
    <row r="743" spans="101:172" ht="12.75" customHeight="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c r="EK743" s="51"/>
      <c r="EL743" s="51"/>
      <c r="EM743" s="51"/>
      <c r="EN743" s="51"/>
      <c r="EO743" s="51"/>
      <c r="EP743" s="51"/>
      <c r="EQ743" s="51"/>
      <c r="ER743" s="51"/>
      <c r="ES743" s="51"/>
      <c r="ET743" s="51"/>
      <c r="EU743" s="51"/>
      <c r="EV743" s="51"/>
      <c r="EW743" s="51"/>
      <c r="EX743" s="51"/>
      <c r="EY743" s="51"/>
      <c r="EZ743" s="51"/>
      <c r="FA743" s="51"/>
      <c r="FB743" s="51"/>
      <c r="FC743" s="51"/>
      <c r="FD743" s="51"/>
      <c r="FE743" s="51"/>
      <c r="FF743" s="51"/>
      <c r="FG743" s="51"/>
      <c r="FH743" s="51"/>
      <c r="FI743" s="51"/>
      <c r="FJ743" s="51"/>
      <c r="FK743" s="51"/>
      <c r="FL743" s="51"/>
      <c r="FM743" s="51"/>
      <c r="FN743" s="51"/>
      <c r="FO743" s="51"/>
      <c r="FP743" s="51"/>
    </row>
    <row r="744" spans="101:172" ht="12.75" customHeight="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c r="EK744" s="51"/>
      <c r="EL744" s="51"/>
      <c r="EM744" s="51"/>
      <c r="EN744" s="51"/>
      <c r="EO744" s="51"/>
      <c r="EP744" s="51"/>
      <c r="EQ744" s="51"/>
      <c r="ER744" s="51"/>
      <c r="ES744" s="51"/>
      <c r="ET744" s="51"/>
      <c r="EU744" s="51"/>
      <c r="EV744" s="51"/>
      <c r="EW744" s="51"/>
      <c r="EX744" s="51"/>
      <c r="EY744" s="51"/>
      <c r="EZ744" s="51"/>
      <c r="FA744" s="51"/>
      <c r="FB744" s="51"/>
      <c r="FC744" s="51"/>
      <c r="FD744" s="51"/>
      <c r="FE744" s="51"/>
      <c r="FF744" s="51"/>
      <c r="FG744" s="51"/>
      <c r="FH744" s="51"/>
      <c r="FI744" s="51"/>
      <c r="FJ744" s="51"/>
      <c r="FK744" s="51"/>
      <c r="FL744" s="51"/>
      <c r="FM744" s="51"/>
      <c r="FN744" s="51"/>
      <c r="FO744" s="51"/>
      <c r="FP744" s="51"/>
    </row>
    <row r="745" spans="101:172" ht="12.75" customHeight="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c r="EK745" s="51"/>
      <c r="EL745" s="51"/>
      <c r="EM745" s="51"/>
      <c r="EN745" s="51"/>
      <c r="EO745" s="51"/>
      <c r="EP745" s="51"/>
      <c r="EQ745" s="51"/>
      <c r="ER745" s="51"/>
      <c r="ES745" s="51"/>
      <c r="ET745" s="51"/>
      <c r="EU745" s="51"/>
      <c r="EV745" s="51"/>
      <c r="EW745" s="51"/>
      <c r="EX745" s="51"/>
      <c r="EY745" s="51"/>
      <c r="EZ745" s="51"/>
      <c r="FA745" s="51"/>
      <c r="FB745" s="51"/>
      <c r="FC745" s="51"/>
      <c r="FD745" s="51"/>
      <c r="FE745" s="51"/>
      <c r="FF745" s="51"/>
      <c r="FG745" s="51"/>
      <c r="FH745" s="51"/>
      <c r="FI745" s="51"/>
      <c r="FJ745" s="51"/>
      <c r="FK745" s="51"/>
      <c r="FL745" s="51"/>
      <c r="FM745" s="51"/>
      <c r="FN745" s="51"/>
      <c r="FO745" s="51"/>
      <c r="FP745" s="51"/>
    </row>
    <row r="746" spans="101:172" ht="12.75" customHeight="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c r="EK746" s="51"/>
      <c r="EL746" s="51"/>
      <c r="EM746" s="51"/>
      <c r="EN746" s="51"/>
      <c r="EO746" s="51"/>
      <c r="EP746" s="51"/>
      <c r="EQ746" s="51"/>
      <c r="ER746" s="51"/>
      <c r="ES746" s="51"/>
      <c r="ET746" s="51"/>
      <c r="EU746" s="51"/>
      <c r="EV746" s="51"/>
      <c r="EW746" s="51"/>
      <c r="EX746" s="51"/>
      <c r="EY746" s="51"/>
      <c r="EZ746" s="51"/>
      <c r="FA746" s="51"/>
      <c r="FB746" s="51"/>
      <c r="FC746" s="51"/>
      <c r="FD746" s="51"/>
      <c r="FE746" s="51"/>
      <c r="FF746" s="51"/>
      <c r="FG746" s="51"/>
      <c r="FH746" s="51"/>
      <c r="FI746" s="51"/>
      <c r="FJ746" s="51"/>
      <c r="FK746" s="51"/>
      <c r="FL746" s="51"/>
      <c r="FM746" s="51"/>
      <c r="FN746" s="51"/>
      <c r="FO746" s="51"/>
      <c r="FP746" s="51"/>
    </row>
    <row r="747" spans="101:172" ht="12.75" customHeight="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c r="EK747" s="51"/>
      <c r="EL747" s="51"/>
      <c r="EM747" s="51"/>
      <c r="EN747" s="51"/>
      <c r="EO747" s="51"/>
      <c r="EP747" s="51"/>
      <c r="EQ747" s="51"/>
      <c r="ER747" s="51"/>
      <c r="ES747" s="51"/>
      <c r="ET747" s="51"/>
      <c r="EU747" s="51"/>
      <c r="EV747" s="51"/>
      <c r="EW747" s="51"/>
      <c r="EX747" s="51"/>
      <c r="EY747" s="51"/>
      <c r="EZ747" s="51"/>
      <c r="FA747" s="51"/>
      <c r="FB747" s="51"/>
      <c r="FC747" s="51"/>
      <c r="FD747" s="51"/>
      <c r="FE747" s="51"/>
      <c r="FF747" s="51"/>
      <c r="FG747" s="51"/>
      <c r="FH747" s="51"/>
      <c r="FI747" s="51"/>
      <c r="FJ747" s="51"/>
      <c r="FK747" s="51"/>
      <c r="FL747" s="51"/>
      <c r="FM747" s="51"/>
      <c r="FN747" s="51"/>
      <c r="FO747" s="51"/>
      <c r="FP747" s="51"/>
    </row>
    <row r="748" spans="101:172" ht="12.75" customHeight="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c r="EK748" s="51"/>
      <c r="EL748" s="51"/>
      <c r="EM748" s="51"/>
      <c r="EN748" s="51"/>
      <c r="EO748" s="51"/>
      <c r="EP748" s="51"/>
      <c r="EQ748" s="51"/>
      <c r="ER748" s="51"/>
      <c r="ES748" s="51"/>
      <c r="ET748" s="51"/>
      <c r="EU748" s="51"/>
      <c r="EV748" s="51"/>
      <c r="EW748" s="51"/>
      <c r="EX748" s="51"/>
      <c r="EY748" s="51"/>
      <c r="EZ748" s="51"/>
      <c r="FA748" s="51"/>
      <c r="FB748" s="51"/>
      <c r="FC748" s="51"/>
      <c r="FD748" s="51"/>
      <c r="FE748" s="51"/>
      <c r="FF748" s="51"/>
      <c r="FG748" s="51"/>
      <c r="FH748" s="51"/>
      <c r="FI748" s="51"/>
      <c r="FJ748" s="51"/>
      <c r="FK748" s="51"/>
      <c r="FL748" s="51"/>
      <c r="FM748" s="51"/>
      <c r="FN748" s="51"/>
      <c r="FO748" s="51"/>
      <c r="FP748" s="51"/>
    </row>
    <row r="749" spans="101:172" ht="12.75" customHeight="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c r="EK749" s="51"/>
      <c r="EL749" s="51"/>
      <c r="EM749" s="51"/>
      <c r="EN749" s="51"/>
      <c r="EO749" s="51"/>
      <c r="EP749" s="51"/>
      <c r="EQ749" s="51"/>
      <c r="ER749" s="51"/>
      <c r="ES749" s="51"/>
      <c r="ET749" s="51"/>
      <c r="EU749" s="51"/>
      <c r="EV749" s="51"/>
      <c r="EW749" s="51"/>
      <c r="EX749" s="51"/>
      <c r="EY749" s="51"/>
      <c r="EZ749" s="51"/>
      <c r="FA749" s="51"/>
      <c r="FB749" s="51"/>
      <c r="FC749" s="51"/>
      <c r="FD749" s="51"/>
      <c r="FE749" s="51"/>
      <c r="FF749" s="51"/>
      <c r="FG749" s="51"/>
      <c r="FH749" s="51"/>
      <c r="FI749" s="51"/>
      <c r="FJ749" s="51"/>
      <c r="FK749" s="51"/>
      <c r="FL749" s="51"/>
      <c r="FM749" s="51"/>
      <c r="FN749" s="51"/>
      <c r="FO749" s="51"/>
      <c r="FP749" s="51"/>
    </row>
    <row r="750" spans="101:172" ht="12.75" customHeight="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c r="EK750" s="51"/>
      <c r="EL750" s="51"/>
      <c r="EM750" s="51"/>
      <c r="EN750" s="51"/>
      <c r="EO750" s="51"/>
      <c r="EP750" s="51"/>
      <c r="EQ750" s="51"/>
      <c r="ER750" s="51"/>
      <c r="ES750" s="51"/>
      <c r="ET750" s="51"/>
      <c r="EU750" s="51"/>
      <c r="EV750" s="51"/>
      <c r="EW750" s="51"/>
      <c r="EX750" s="51"/>
      <c r="EY750" s="51"/>
      <c r="EZ750" s="51"/>
      <c r="FA750" s="51"/>
      <c r="FB750" s="51"/>
      <c r="FC750" s="51"/>
      <c r="FD750" s="51"/>
      <c r="FE750" s="51"/>
      <c r="FF750" s="51"/>
      <c r="FG750" s="51"/>
      <c r="FH750" s="51"/>
      <c r="FI750" s="51"/>
      <c r="FJ750" s="51"/>
      <c r="FK750" s="51"/>
      <c r="FL750" s="51"/>
      <c r="FM750" s="51"/>
      <c r="FN750" s="51"/>
      <c r="FO750" s="51"/>
      <c r="FP750" s="51"/>
    </row>
    <row r="751" spans="101:172" ht="12.75" customHeight="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c r="EK751" s="51"/>
      <c r="EL751" s="51"/>
      <c r="EM751" s="51"/>
      <c r="EN751" s="51"/>
      <c r="EO751" s="51"/>
      <c r="EP751" s="51"/>
      <c r="EQ751" s="51"/>
      <c r="ER751" s="51"/>
      <c r="ES751" s="51"/>
      <c r="ET751" s="51"/>
      <c r="EU751" s="51"/>
      <c r="EV751" s="51"/>
      <c r="EW751" s="51"/>
      <c r="EX751" s="51"/>
      <c r="EY751" s="51"/>
      <c r="EZ751" s="51"/>
      <c r="FA751" s="51"/>
      <c r="FB751" s="51"/>
      <c r="FC751" s="51"/>
      <c r="FD751" s="51"/>
      <c r="FE751" s="51"/>
      <c r="FF751" s="51"/>
      <c r="FG751" s="51"/>
      <c r="FH751" s="51"/>
      <c r="FI751" s="51"/>
      <c r="FJ751" s="51"/>
      <c r="FK751" s="51"/>
      <c r="FL751" s="51"/>
      <c r="FM751" s="51"/>
      <c r="FN751" s="51"/>
      <c r="FO751" s="51"/>
      <c r="FP751" s="51"/>
    </row>
    <row r="752" spans="101:172" ht="12.75" customHeight="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c r="EK752" s="51"/>
      <c r="EL752" s="51"/>
      <c r="EM752" s="51"/>
      <c r="EN752" s="51"/>
      <c r="EO752" s="51"/>
      <c r="EP752" s="51"/>
      <c r="EQ752" s="51"/>
      <c r="ER752" s="51"/>
      <c r="ES752" s="51"/>
      <c r="ET752" s="51"/>
      <c r="EU752" s="51"/>
      <c r="EV752" s="51"/>
      <c r="EW752" s="51"/>
      <c r="EX752" s="51"/>
      <c r="EY752" s="51"/>
      <c r="EZ752" s="51"/>
      <c r="FA752" s="51"/>
      <c r="FB752" s="51"/>
      <c r="FC752" s="51"/>
      <c r="FD752" s="51"/>
      <c r="FE752" s="51"/>
      <c r="FF752" s="51"/>
      <c r="FG752" s="51"/>
      <c r="FH752" s="51"/>
      <c r="FI752" s="51"/>
      <c r="FJ752" s="51"/>
      <c r="FK752" s="51"/>
      <c r="FL752" s="51"/>
      <c r="FM752" s="51"/>
      <c r="FN752" s="51"/>
      <c r="FO752" s="51"/>
      <c r="FP752" s="51"/>
    </row>
    <row r="753" spans="101:172" ht="12.75" customHeight="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c r="EK753" s="51"/>
      <c r="EL753" s="51"/>
      <c r="EM753" s="51"/>
      <c r="EN753" s="51"/>
      <c r="EO753" s="51"/>
      <c r="EP753" s="51"/>
      <c r="EQ753" s="51"/>
      <c r="ER753" s="51"/>
      <c r="ES753" s="51"/>
      <c r="ET753" s="51"/>
      <c r="EU753" s="51"/>
      <c r="EV753" s="51"/>
      <c r="EW753" s="51"/>
      <c r="EX753" s="51"/>
      <c r="EY753" s="51"/>
      <c r="EZ753" s="51"/>
      <c r="FA753" s="51"/>
      <c r="FB753" s="51"/>
      <c r="FC753" s="51"/>
      <c r="FD753" s="51"/>
      <c r="FE753" s="51"/>
      <c r="FF753" s="51"/>
      <c r="FG753" s="51"/>
      <c r="FH753" s="51"/>
      <c r="FI753" s="51"/>
      <c r="FJ753" s="51"/>
      <c r="FK753" s="51"/>
      <c r="FL753" s="51"/>
      <c r="FM753" s="51"/>
      <c r="FN753" s="51"/>
      <c r="FO753" s="51"/>
      <c r="FP753" s="51"/>
    </row>
    <row r="754" spans="101:172" ht="12.75" customHeight="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c r="EK754" s="51"/>
      <c r="EL754" s="51"/>
      <c r="EM754" s="51"/>
      <c r="EN754" s="51"/>
      <c r="EO754" s="51"/>
      <c r="EP754" s="51"/>
      <c r="EQ754" s="51"/>
      <c r="ER754" s="51"/>
      <c r="ES754" s="51"/>
      <c r="ET754" s="51"/>
      <c r="EU754" s="51"/>
      <c r="EV754" s="51"/>
      <c r="EW754" s="51"/>
      <c r="EX754" s="51"/>
      <c r="EY754" s="51"/>
      <c r="EZ754" s="51"/>
      <c r="FA754" s="51"/>
      <c r="FB754" s="51"/>
      <c r="FC754" s="51"/>
      <c r="FD754" s="51"/>
      <c r="FE754" s="51"/>
      <c r="FF754" s="51"/>
      <c r="FG754" s="51"/>
      <c r="FH754" s="51"/>
      <c r="FI754" s="51"/>
      <c r="FJ754" s="51"/>
      <c r="FK754" s="51"/>
      <c r="FL754" s="51"/>
      <c r="FM754" s="51"/>
      <c r="FN754" s="51"/>
      <c r="FO754" s="51"/>
      <c r="FP754" s="51"/>
    </row>
    <row r="755" spans="101:172" ht="12.75" customHeight="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c r="EK755" s="51"/>
      <c r="EL755" s="51"/>
      <c r="EM755" s="51"/>
      <c r="EN755" s="51"/>
      <c r="EO755" s="51"/>
      <c r="EP755" s="51"/>
      <c r="EQ755" s="51"/>
      <c r="ER755" s="51"/>
      <c r="ES755" s="51"/>
      <c r="ET755" s="51"/>
      <c r="EU755" s="51"/>
      <c r="EV755" s="51"/>
      <c r="EW755" s="51"/>
      <c r="EX755" s="51"/>
      <c r="EY755" s="51"/>
      <c r="EZ755" s="51"/>
      <c r="FA755" s="51"/>
      <c r="FB755" s="51"/>
      <c r="FC755" s="51"/>
      <c r="FD755" s="51"/>
      <c r="FE755" s="51"/>
      <c r="FF755" s="51"/>
      <c r="FG755" s="51"/>
      <c r="FH755" s="51"/>
      <c r="FI755" s="51"/>
      <c r="FJ755" s="51"/>
      <c r="FK755" s="51"/>
      <c r="FL755" s="51"/>
      <c r="FM755" s="51"/>
      <c r="FN755" s="51"/>
      <c r="FO755" s="51"/>
      <c r="FP755" s="51"/>
    </row>
    <row r="756" spans="101:172" ht="12.75" customHeight="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c r="EK756" s="51"/>
      <c r="EL756" s="51"/>
      <c r="EM756" s="51"/>
      <c r="EN756" s="51"/>
      <c r="EO756" s="51"/>
      <c r="EP756" s="51"/>
      <c r="EQ756" s="51"/>
      <c r="ER756" s="51"/>
      <c r="ES756" s="51"/>
      <c r="ET756" s="51"/>
      <c r="EU756" s="51"/>
      <c r="EV756" s="51"/>
      <c r="EW756" s="51"/>
      <c r="EX756" s="51"/>
      <c r="EY756" s="51"/>
      <c r="EZ756" s="51"/>
      <c r="FA756" s="51"/>
      <c r="FB756" s="51"/>
      <c r="FC756" s="51"/>
      <c r="FD756" s="51"/>
      <c r="FE756" s="51"/>
      <c r="FF756" s="51"/>
      <c r="FG756" s="51"/>
      <c r="FH756" s="51"/>
      <c r="FI756" s="51"/>
      <c r="FJ756" s="51"/>
      <c r="FK756" s="51"/>
      <c r="FL756" s="51"/>
      <c r="FM756" s="51"/>
      <c r="FN756" s="51"/>
      <c r="FO756" s="51"/>
      <c r="FP756" s="51"/>
    </row>
    <row r="757" spans="101:172" ht="12.75" customHeight="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c r="EK757" s="51"/>
      <c r="EL757" s="51"/>
      <c r="EM757" s="51"/>
      <c r="EN757" s="51"/>
      <c r="EO757" s="51"/>
      <c r="EP757" s="51"/>
      <c r="EQ757" s="51"/>
      <c r="ER757" s="51"/>
      <c r="ES757" s="51"/>
      <c r="ET757" s="51"/>
      <c r="EU757" s="51"/>
      <c r="EV757" s="51"/>
      <c r="EW757" s="51"/>
      <c r="EX757" s="51"/>
      <c r="EY757" s="51"/>
      <c r="EZ757" s="51"/>
      <c r="FA757" s="51"/>
      <c r="FB757" s="51"/>
      <c r="FC757" s="51"/>
      <c r="FD757" s="51"/>
      <c r="FE757" s="51"/>
      <c r="FF757" s="51"/>
      <c r="FG757" s="51"/>
      <c r="FH757" s="51"/>
      <c r="FI757" s="51"/>
      <c r="FJ757" s="51"/>
      <c r="FK757" s="51"/>
      <c r="FL757" s="51"/>
      <c r="FM757" s="51"/>
      <c r="FN757" s="51"/>
      <c r="FO757" s="51"/>
      <c r="FP757" s="51"/>
    </row>
    <row r="758" spans="101:172" ht="12.75" customHeight="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c r="EK758" s="51"/>
      <c r="EL758" s="51"/>
      <c r="EM758" s="51"/>
      <c r="EN758" s="51"/>
      <c r="EO758" s="51"/>
      <c r="EP758" s="51"/>
      <c r="EQ758" s="51"/>
      <c r="ER758" s="51"/>
      <c r="ES758" s="51"/>
      <c r="ET758" s="51"/>
      <c r="EU758" s="51"/>
      <c r="EV758" s="51"/>
      <c r="EW758" s="51"/>
      <c r="EX758" s="51"/>
      <c r="EY758" s="51"/>
      <c r="EZ758" s="51"/>
      <c r="FA758" s="51"/>
      <c r="FB758" s="51"/>
      <c r="FC758" s="51"/>
      <c r="FD758" s="51"/>
      <c r="FE758" s="51"/>
      <c r="FF758" s="51"/>
      <c r="FG758" s="51"/>
      <c r="FH758" s="51"/>
      <c r="FI758" s="51"/>
      <c r="FJ758" s="51"/>
      <c r="FK758" s="51"/>
      <c r="FL758" s="51"/>
      <c r="FM758" s="51"/>
      <c r="FN758" s="51"/>
      <c r="FO758" s="51"/>
      <c r="FP758" s="51"/>
    </row>
    <row r="759" spans="101:172" ht="12.75" customHeight="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c r="EK759" s="51"/>
      <c r="EL759" s="51"/>
      <c r="EM759" s="51"/>
      <c r="EN759" s="51"/>
      <c r="EO759" s="51"/>
      <c r="EP759" s="51"/>
      <c r="EQ759" s="51"/>
      <c r="ER759" s="51"/>
      <c r="ES759" s="51"/>
      <c r="ET759" s="51"/>
      <c r="EU759" s="51"/>
      <c r="EV759" s="51"/>
      <c r="EW759" s="51"/>
      <c r="EX759" s="51"/>
      <c r="EY759" s="51"/>
      <c r="EZ759" s="51"/>
      <c r="FA759" s="51"/>
      <c r="FB759" s="51"/>
      <c r="FC759" s="51"/>
      <c r="FD759" s="51"/>
      <c r="FE759" s="51"/>
      <c r="FF759" s="51"/>
      <c r="FG759" s="51"/>
      <c r="FH759" s="51"/>
      <c r="FI759" s="51"/>
      <c r="FJ759" s="51"/>
      <c r="FK759" s="51"/>
      <c r="FL759" s="51"/>
      <c r="FM759" s="51"/>
      <c r="FN759" s="51"/>
      <c r="FO759" s="51"/>
      <c r="FP759" s="51"/>
    </row>
    <row r="760" spans="101:172" ht="12.75" customHeight="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c r="EK760" s="51"/>
      <c r="EL760" s="51"/>
      <c r="EM760" s="51"/>
      <c r="EN760" s="51"/>
      <c r="EO760" s="51"/>
      <c r="EP760" s="51"/>
      <c r="EQ760" s="51"/>
      <c r="ER760" s="51"/>
      <c r="ES760" s="51"/>
      <c r="ET760" s="51"/>
      <c r="EU760" s="51"/>
      <c r="EV760" s="51"/>
      <c r="EW760" s="51"/>
      <c r="EX760" s="51"/>
      <c r="EY760" s="51"/>
      <c r="EZ760" s="51"/>
      <c r="FA760" s="51"/>
      <c r="FB760" s="51"/>
      <c r="FC760" s="51"/>
      <c r="FD760" s="51"/>
      <c r="FE760" s="51"/>
      <c r="FF760" s="51"/>
      <c r="FG760" s="51"/>
      <c r="FH760" s="51"/>
      <c r="FI760" s="51"/>
      <c r="FJ760" s="51"/>
      <c r="FK760" s="51"/>
      <c r="FL760" s="51"/>
      <c r="FM760" s="51"/>
      <c r="FN760" s="51"/>
      <c r="FO760" s="51"/>
      <c r="FP760" s="51"/>
    </row>
    <row r="761" spans="101:172" ht="12.75" customHeight="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c r="EK761" s="51"/>
      <c r="EL761" s="51"/>
      <c r="EM761" s="51"/>
      <c r="EN761" s="51"/>
      <c r="EO761" s="51"/>
      <c r="EP761" s="51"/>
      <c r="EQ761" s="51"/>
      <c r="ER761" s="51"/>
      <c r="ES761" s="51"/>
      <c r="ET761" s="51"/>
      <c r="EU761" s="51"/>
      <c r="EV761" s="51"/>
      <c r="EW761" s="51"/>
      <c r="EX761" s="51"/>
      <c r="EY761" s="51"/>
      <c r="EZ761" s="51"/>
      <c r="FA761" s="51"/>
      <c r="FB761" s="51"/>
      <c r="FC761" s="51"/>
      <c r="FD761" s="51"/>
      <c r="FE761" s="51"/>
      <c r="FF761" s="51"/>
      <c r="FG761" s="51"/>
      <c r="FH761" s="51"/>
      <c r="FI761" s="51"/>
      <c r="FJ761" s="51"/>
      <c r="FK761" s="51"/>
      <c r="FL761" s="51"/>
      <c r="FM761" s="51"/>
      <c r="FN761" s="51"/>
      <c r="FO761" s="51"/>
      <c r="FP761" s="51"/>
    </row>
    <row r="762" spans="101:172" ht="12.75" customHeight="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c r="EK762" s="51"/>
      <c r="EL762" s="51"/>
      <c r="EM762" s="51"/>
      <c r="EN762" s="51"/>
      <c r="EO762" s="51"/>
      <c r="EP762" s="51"/>
      <c r="EQ762" s="51"/>
      <c r="ER762" s="51"/>
      <c r="ES762" s="51"/>
      <c r="ET762" s="51"/>
      <c r="EU762" s="51"/>
      <c r="EV762" s="51"/>
      <c r="EW762" s="51"/>
      <c r="EX762" s="51"/>
      <c r="EY762" s="51"/>
      <c r="EZ762" s="51"/>
      <c r="FA762" s="51"/>
      <c r="FB762" s="51"/>
      <c r="FC762" s="51"/>
      <c r="FD762" s="51"/>
      <c r="FE762" s="51"/>
      <c r="FF762" s="51"/>
      <c r="FG762" s="51"/>
      <c r="FH762" s="51"/>
      <c r="FI762" s="51"/>
      <c r="FJ762" s="51"/>
      <c r="FK762" s="51"/>
      <c r="FL762" s="51"/>
      <c r="FM762" s="51"/>
      <c r="FN762" s="51"/>
      <c r="FO762" s="51"/>
      <c r="FP762" s="51"/>
    </row>
    <row r="763" spans="101:172" ht="12.75" customHeight="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c r="EK763" s="51"/>
      <c r="EL763" s="51"/>
      <c r="EM763" s="51"/>
      <c r="EN763" s="51"/>
      <c r="EO763" s="51"/>
      <c r="EP763" s="51"/>
      <c r="EQ763" s="51"/>
      <c r="ER763" s="51"/>
      <c r="ES763" s="51"/>
      <c r="ET763" s="51"/>
      <c r="EU763" s="51"/>
      <c r="EV763" s="51"/>
      <c r="EW763" s="51"/>
      <c r="EX763" s="51"/>
      <c r="EY763" s="51"/>
      <c r="EZ763" s="51"/>
      <c r="FA763" s="51"/>
      <c r="FB763" s="51"/>
      <c r="FC763" s="51"/>
      <c r="FD763" s="51"/>
      <c r="FE763" s="51"/>
      <c r="FF763" s="51"/>
      <c r="FG763" s="51"/>
      <c r="FH763" s="51"/>
      <c r="FI763" s="51"/>
      <c r="FJ763" s="51"/>
      <c r="FK763" s="51"/>
      <c r="FL763" s="51"/>
      <c r="FM763" s="51"/>
      <c r="FN763" s="51"/>
      <c r="FO763" s="51"/>
      <c r="FP763" s="51"/>
    </row>
    <row r="764" spans="101:172" ht="12.75" customHeight="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c r="EK764" s="51"/>
      <c r="EL764" s="51"/>
      <c r="EM764" s="51"/>
      <c r="EN764" s="51"/>
      <c r="EO764" s="51"/>
      <c r="EP764" s="51"/>
      <c r="EQ764" s="51"/>
      <c r="ER764" s="51"/>
      <c r="ES764" s="51"/>
      <c r="ET764" s="51"/>
      <c r="EU764" s="51"/>
      <c r="EV764" s="51"/>
      <c r="EW764" s="51"/>
      <c r="EX764" s="51"/>
      <c r="EY764" s="51"/>
      <c r="EZ764" s="51"/>
      <c r="FA764" s="51"/>
      <c r="FB764" s="51"/>
      <c r="FC764" s="51"/>
      <c r="FD764" s="51"/>
      <c r="FE764" s="51"/>
      <c r="FF764" s="51"/>
      <c r="FG764" s="51"/>
      <c r="FH764" s="51"/>
      <c r="FI764" s="51"/>
      <c r="FJ764" s="51"/>
      <c r="FK764" s="51"/>
      <c r="FL764" s="51"/>
      <c r="FM764" s="51"/>
      <c r="FN764" s="51"/>
      <c r="FO764" s="51"/>
      <c r="FP764" s="51"/>
    </row>
    <row r="765" spans="101:172" ht="12.75" customHeight="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c r="EK765" s="51"/>
      <c r="EL765" s="51"/>
      <c r="EM765" s="51"/>
      <c r="EN765" s="51"/>
      <c r="EO765" s="51"/>
      <c r="EP765" s="51"/>
      <c r="EQ765" s="51"/>
      <c r="ER765" s="51"/>
      <c r="ES765" s="51"/>
      <c r="ET765" s="51"/>
      <c r="EU765" s="51"/>
      <c r="EV765" s="51"/>
      <c r="EW765" s="51"/>
      <c r="EX765" s="51"/>
      <c r="EY765" s="51"/>
      <c r="EZ765" s="51"/>
      <c r="FA765" s="51"/>
      <c r="FB765" s="51"/>
      <c r="FC765" s="51"/>
      <c r="FD765" s="51"/>
      <c r="FE765" s="51"/>
      <c r="FF765" s="51"/>
      <c r="FG765" s="51"/>
      <c r="FH765" s="51"/>
      <c r="FI765" s="51"/>
      <c r="FJ765" s="51"/>
      <c r="FK765" s="51"/>
      <c r="FL765" s="51"/>
      <c r="FM765" s="51"/>
      <c r="FN765" s="51"/>
      <c r="FO765" s="51"/>
      <c r="FP765" s="51"/>
    </row>
    <row r="766" spans="101:172" ht="12.75" customHeight="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c r="EK766" s="51"/>
      <c r="EL766" s="51"/>
      <c r="EM766" s="51"/>
      <c r="EN766" s="51"/>
      <c r="EO766" s="51"/>
      <c r="EP766" s="51"/>
      <c r="EQ766" s="51"/>
      <c r="ER766" s="51"/>
      <c r="ES766" s="51"/>
      <c r="ET766" s="51"/>
      <c r="EU766" s="51"/>
      <c r="EV766" s="51"/>
      <c r="EW766" s="51"/>
      <c r="EX766" s="51"/>
      <c r="EY766" s="51"/>
      <c r="EZ766" s="51"/>
      <c r="FA766" s="51"/>
      <c r="FB766" s="51"/>
      <c r="FC766" s="51"/>
      <c r="FD766" s="51"/>
      <c r="FE766" s="51"/>
      <c r="FF766" s="51"/>
      <c r="FG766" s="51"/>
      <c r="FH766" s="51"/>
      <c r="FI766" s="51"/>
      <c r="FJ766" s="51"/>
      <c r="FK766" s="51"/>
      <c r="FL766" s="51"/>
      <c r="FM766" s="51"/>
      <c r="FN766" s="51"/>
      <c r="FO766" s="51"/>
      <c r="FP766" s="51"/>
    </row>
    <row r="767" spans="101:172" ht="12.75" customHeight="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c r="EK767" s="51"/>
      <c r="EL767" s="51"/>
      <c r="EM767" s="51"/>
      <c r="EN767" s="51"/>
      <c r="EO767" s="51"/>
      <c r="EP767" s="51"/>
      <c r="EQ767" s="51"/>
      <c r="ER767" s="51"/>
      <c r="ES767" s="51"/>
      <c r="ET767" s="51"/>
      <c r="EU767" s="51"/>
      <c r="EV767" s="51"/>
      <c r="EW767" s="51"/>
      <c r="EX767" s="51"/>
      <c r="EY767" s="51"/>
      <c r="EZ767" s="51"/>
      <c r="FA767" s="51"/>
      <c r="FB767" s="51"/>
      <c r="FC767" s="51"/>
      <c r="FD767" s="51"/>
      <c r="FE767" s="51"/>
      <c r="FF767" s="51"/>
      <c r="FG767" s="51"/>
      <c r="FH767" s="51"/>
      <c r="FI767" s="51"/>
      <c r="FJ767" s="51"/>
      <c r="FK767" s="51"/>
      <c r="FL767" s="51"/>
      <c r="FM767" s="51"/>
      <c r="FN767" s="51"/>
      <c r="FO767" s="51"/>
      <c r="FP767" s="51"/>
    </row>
    <row r="768" spans="101:172" ht="12.75" customHeight="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c r="EK768" s="51"/>
      <c r="EL768" s="51"/>
      <c r="EM768" s="51"/>
      <c r="EN768" s="51"/>
      <c r="EO768" s="51"/>
      <c r="EP768" s="51"/>
      <c r="EQ768" s="51"/>
      <c r="ER768" s="51"/>
      <c r="ES768" s="51"/>
      <c r="ET768" s="51"/>
      <c r="EU768" s="51"/>
      <c r="EV768" s="51"/>
      <c r="EW768" s="51"/>
      <c r="EX768" s="51"/>
      <c r="EY768" s="51"/>
      <c r="EZ768" s="51"/>
      <c r="FA768" s="51"/>
      <c r="FB768" s="51"/>
      <c r="FC768" s="51"/>
      <c r="FD768" s="51"/>
      <c r="FE768" s="51"/>
      <c r="FF768" s="51"/>
      <c r="FG768" s="51"/>
      <c r="FH768" s="51"/>
      <c r="FI768" s="51"/>
      <c r="FJ768" s="51"/>
      <c r="FK768" s="51"/>
      <c r="FL768" s="51"/>
      <c r="FM768" s="51"/>
      <c r="FN768" s="51"/>
      <c r="FO768" s="51"/>
      <c r="FP768" s="51"/>
    </row>
    <row r="769" spans="101:172" ht="12.75" customHeight="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c r="EK769" s="51"/>
      <c r="EL769" s="51"/>
      <c r="EM769" s="51"/>
      <c r="EN769" s="51"/>
      <c r="EO769" s="51"/>
      <c r="EP769" s="51"/>
      <c r="EQ769" s="51"/>
      <c r="ER769" s="51"/>
      <c r="ES769" s="51"/>
      <c r="ET769" s="51"/>
      <c r="EU769" s="51"/>
      <c r="EV769" s="51"/>
      <c r="EW769" s="51"/>
      <c r="EX769" s="51"/>
      <c r="EY769" s="51"/>
      <c r="EZ769" s="51"/>
      <c r="FA769" s="51"/>
      <c r="FB769" s="51"/>
      <c r="FC769" s="51"/>
      <c r="FD769" s="51"/>
      <c r="FE769" s="51"/>
      <c r="FF769" s="51"/>
      <c r="FG769" s="51"/>
      <c r="FH769" s="51"/>
      <c r="FI769" s="51"/>
      <c r="FJ769" s="51"/>
      <c r="FK769" s="51"/>
      <c r="FL769" s="51"/>
      <c r="FM769" s="51"/>
      <c r="FN769" s="51"/>
      <c r="FO769" s="51"/>
      <c r="FP769" s="51"/>
    </row>
    <row r="770" spans="101:172" ht="12.75" customHeight="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c r="EK770" s="51"/>
      <c r="EL770" s="51"/>
      <c r="EM770" s="51"/>
      <c r="EN770" s="51"/>
      <c r="EO770" s="51"/>
      <c r="EP770" s="51"/>
      <c r="EQ770" s="51"/>
      <c r="ER770" s="51"/>
      <c r="ES770" s="51"/>
      <c r="ET770" s="51"/>
      <c r="EU770" s="51"/>
      <c r="EV770" s="51"/>
      <c r="EW770" s="51"/>
      <c r="EX770" s="51"/>
      <c r="EY770" s="51"/>
      <c r="EZ770" s="51"/>
      <c r="FA770" s="51"/>
      <c r="FB770" s="51"/>
      <c r="FC770" s="51"/>
      <c r="FD770" s="51"/>
      <c r="FE770" s="51"/>
      <c r="FF770" s="51"/>
      <c r="FG770" s="51"/>
      <c r="FH770" s="51"/>
      <c r="FI770" s="51"/>
      <c r="FJ770" s="51"/>
      <c r="FK770" s="51"/>
      <c r="FL770" s="51"/>
      <c r="FM770" s="51"/>
      <c r="FN770" s="51"/>
      <c r="FO770" s="51"/>
      <c r="FP770" s="51"/>
    </row>
    <row r="771" spans="101:172" ht="12.75" customHeight="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c r="EK771" s="51"/>
      <c r="EL771" s="51"/>
      <c r="EM771" s="51"/>
      <c r="EN771" s="51"/>
      <c r="EO771" s="51"/>
      <c r="EP771" s="51"/>
      <c r="EQ771" s="51"/>
      <c r="ER771" s="51"/>
      <c r="ES771" s="51"/>
      <c r="ET771" s="51"/>
      <c r="EU771" s="51"/>
      <c r="EV771" s="51"/>
      <c r="EW771" s="51"/>
      <c r="EX771" s="51"/>
      <c r="EY771" s="51"/>
      <c r="EZ771" s="51"/>
      <c r="FA771" s="51"/>
      <c r="FB771" s="51"/>
      <c r="FC771" s="51"/>
      <c r="FD771" s="51"/>
      <c r="FE771" s="51"/>
      <c r="FF771" s="51"/>
      <c r="FG771" s="51"/>
      <c r="FH771" s="51"/>
      <c r="FI771" s="51"/>
      <c r="FJ771" s="51"/>
      <c r="FK771" s="51"/>
      <c r="FL771" s="51"/>
      <c r="FM771" s="51"/>
      <c r="FN771" s="51"/>
      <c r="FO771" s="51"/>
      <c r="FP771" s="51"/>
    </row>
    <row r="772" spans="101:172" ht="12.75" customHeight="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c r="EK772" s="51"/>
      <c r="EL772" s="51"/>
      <c r="EM772" s="51"/>
      <c r="EN772" s="51"/>
      <c r="EO772" s="51"/>
      <c r="EP772" s="51"/>
      <c r="EQ772" s="51"/>
      <c r="ER772" s="51"/>
      <c r="ES772" s="51"/>
      <c r="ET772" s="51"/>
      <c r="EU772" s="51"/>
      <c r="EV772" s="51"/>
      <c r="EW772" s="51"/>
      <c r="EX772" s="51"/>
      <c r="EY772" s="51"/>
      <c r="EZ772" s="51"/>
      <c r="FA772" s="51"/>
      <c r="FB772" s="51"/>
      <c r="FC772" s="51"/>
      <c r="FD772" s="51"/>
      <c r="FE772" s="51"/>
      <c r="FF772" s="51"/>
      <c r="FG772" s="51"/>
      <c r="FH772" s="51"/>
      <c r="FI772" s="51"/>
      <c r="FJ772" s="51"/>
      <c r="FK772" s="51"/>
      <c r="FL772" s="51"/>
      <c r="FM772" s="51"/>
      <c r="FN772" s="51"/>
      <c r="FO772" s="51"/>
      <c r="FP772" s="51"/>
    </row>
    <row r="773" spans="101:172" ht="12.75" customHeight="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c r="EK773" s="51"/>
      <c r="EL773" s="51"/>
      <c r="EM773" s="51"/>
      <c r="EN773" s="51"/>
      <c r="EO773" s="51"/>
      <c r="EP773" s="51"/>
      <c r="EQ773" s="51"/>
      <c r="ER773" s="51"/>
      <c r="ES773" s="51"/>
      <c r="ET773" s="51"/>
      <c r="EU773" s="51"/>
      <c r="EV773" s="51"/>
      <c r="EW773" s="51"/>
      <c r="EX773" s="51"/>
      <c r="EY773" s="51"/>
      <c r="EZ773" s="51"/>
      <c r="FA773" s="51"/>
      <c r="FB773" s="51"/>
      <c r="FC773" s="51"/>
      <c r="FD773" s="51"/>
      <c r="FE773" s="51"/>
      <c r="FF773" s="51"/>
      <c r="FG773" s="51"/>
      <c r="FH773" s="51"/>
      <c r="FI773" s="51"/>
      <c r="FJ773" s="51"/>
      <c r="FK773" s="51"/>
      <c r="FL773" s="51"/>
      <c r="FM773" s="51"/>
      <c r="FN773" s="51"/>
      <c r="FO773" s="51"/>
      <c r="FP773" s="51"/>
    </row>
    <row r="774" spans="101:172" ht="12.75" customHeight="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c r="EK774" s="51"/>
      <c r="EL774" s="51"/>
      <c r="EM774" s="51"/>
      <c r="EN774" s="51"/>
      <c r="EO774" s="51"/>
      <c r="EP774" s="51"/>
      <c r="EQ774" s="51"/>
      <c r="ER774" s="51"/>
      <c r="ES774" s="51"/>
      <c r="ET774" s="51"/>
      <c r="EU774" s="51"/>
      <c r="EV774" s="51"/>
      <c r="EW774" s="51"/>
      <c r="EX774" s="51"/>
      <c r="EY774" s="51"/>
      <c r="EZ774" s="51"/>
      <c r="FA774" s="51"/>
      <c r="FB774" s="51"/>
      <c r="FC774" s="51"/>
      <c r="FD774" s="51"/>
      <c r="FE774" s="51"/>
      <c r="FF774" s="51"/>
      <c r="FG774" s="51"/>
      <c r="FH774" s="51"/>
      <c r="FI774" s="51"/>
      <c r="FJ774" s="51"/>
      <c r="FK774" s="51"/>
      <c r="FL774" s="51"/>
      <c r="FM774" s="51"/>
      <c r="FN774" s="51"/>
      <c r="FO774" s="51"/>
      <c r="FP774" s="51"/>
    </row>
    <row r="775" spans="101:172" ht="12.75" customHeight="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c r="EK775" s="51"/>
      <c r="EL775" s="51"/>
      <c r="EM775" s="51"/>
      <c r="EN775" s="51"/>
      <c r="EO775" s="51"/>
      <c r="EP775" s="51"/>
      <c r="EQ775" s="51"/>
      <c r="ER775" s="51"/>
      <c r="ES775" s="51"/>
      <c r="ET775" s="51"/>
      <c r="EU775" s="51"/>
      <c r="EV775" s="51"/>
      <c r="EW775" s="51"/>
      <c r="EX775" s="51"/>
      <c r="EY775" s="51"/>
      <c r="EZ775" s="51"/>
      <c r="FA775" s="51"/>
      <c r="FB775" s="51"/>
      <c r="FC775" s="51"/>
      <c r="FD775" s="51"/>
      <c r="FE775" s="51"/>
      <c r="FF775" s="51"/>
      <c r="FG775" s="51"/>
      <c r="FH775" s="51"/>
      <c r="FI775" s="51"/>
      <c r="FJ775" s="51"/>
      <c r="FK775" s="51"/>
      <c r="FL775" s="51"/>
      <c r="FM775" s="51"/>
      <c r="FN775" s="51"/>
      <c r="FO775" s="51"/>
      <c r="FP775" s="51"/>
    </row>
    <row r="776" spans="101:172" ht="12.75" customHeight="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c r="EK776" s="51"/>
      <c r="EL776" s="51"/>
      <c r="EM776" s="51"/>
      <c r="EN776" s="51"/>
      <c r="EO776" s="51"/>
      <c r="EP776" s="51"/>
      <c r="EQ776" s="51"/>
      <c r="ER776" s="51"/>
      <c r="ES776" s="51"/>
      <c r="ET776" s="51"/>
      <c r="EU776" s="51"/>
      <c r="EV776" s="51"/>
      <c r="EW776" s="51"/>
      <c r="EX776" s="51"/>
      <c r="EY776" s="51"/>
      <c r="EZ776" s="51"/>
      <c r="FA776" s="51"/>
      <c r="FB776" s="51"/>
      <c r="FC776" s="51"/>
      <c r="FD776" s="51"/>
      <c r="FE776" s="51"/>
      <c r="FF776" s="51"/>
      <c r="FG776" s="51"/>
      <c r="FH776" s="51"/>
      <c r="FI776" s="51"/>
      <c r="FJ776" s="51"/>
      <c r="FK776" s="51"/>
      <c r="FL776" s="51"/>
      <c r="FM776" s="51"/>
      <c r="FN776" s="51"/>
      <c r="FO776" s="51"/>
      <c r="FP776" s="51"/>
    </row>
    <row r="777" spans="101:172" ht="12.75" customHeight="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c r="EK777" s="51"/>
      <c r="EL777" s="51"/>
      <c r="EM777" s="51"/>
      <c r="EN777" s="51"/>
      <c r="EO777" s="51"/>
      <c r="EP777" s="51"/>
      <c r="EQ777" s="51"/>
      <c r="ER777" s="51"/>
      <c r="ES777" s="51"/>
      <c r="ET777" s="51"/>
      <c r="EU777" s="51"/>
      <c r="EV777" s="51"/>
      <c r="EW777" s="51"/>
      <c r="EX777" s="51"/>
      <c r="EY777" s="51"/>
      <c r="EZ777" s="51"/>
      <c r="FA777" s="51"/>
      <c r="FB777" s="51"/>
      <c r="FC777" s="51"/>
      <c r="FD777" s="51"/>
      <c r="FE777" s="51"/>
      <c r="FF777" s="51"/>
      <c r="FG777" s="51"/>
      <c r="FH777" s="51"/>
      <c r="FI777" s="51"/>
      <c r="FJ777" s="51"/>
      <c r="FK777" s="51"/>
      <c r="FL777" s="51"/>
      <c r="FM777" s="51"/>
      <c r="FN777" s="51"/>
      <c r="FO777" s="51"/>
      <c r="FP777" s="51"/>
    </row>
    <row r="778" spans="101:172" ht="12.75" customHeight="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c r="EK778" s="51"/>
      <c r="EL778" s="51"/>
      <c r="EM778" s="51"/>
      <c r="EN778" s="51"/>
      <c r="EO778" s="51"/>
      <c r="EP778" s="51"/>
      <c r="EQ778" s="51"/>
      <c r="ER778" s="51"/>
      <c r="ES778" s="51"/>
      <c r="ET778" s="51"/>
      <c r="EU778" s="51"/>
      <c r="EV778" s="51"/>
      <c r="EW778" s="51"/>
      <c r="EX778" s="51"/>
      <c r="EY778" s="51"/>
      <c r="EZ778" s="51"/>
      <c r="FA778" s="51"/>
      <c r="FB778" s="51"/>
      <c r="FC778" s="51"/>
      <c r="FD778" s="51"/>
      <c r="FE778" s="51"/>
      <c r="FF778" s="51"/>
      <c r="FG778" s="51"/>
      <c r="FH778" s="51"/>
      <c r="FI778" s="51"/>
      <c r="FJ778" s="51"/>
      <c r="FK778" s="51"/>
      <c r="FL778" s="51"/>
      <c r="FM778" s="51"/>
      <c r="FN778" s="51"/>
      <c r="FO778" s="51"/>
      <c r="FP778" s="51"/>
    </row>
    <row r="779" spans="101:172" ht="12.75" customHeight="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c r="EK779" s="51"/>
      <c r="EL779" s="51"/>
      <c r="EM779" s="51"/>
      <c r="EN779" s="51"/>
      <c r="EO779" s="51"/>
      <c r="EP779" s="51"/>
      <c r="EQ779" s="51"/>
      <c r="ER779" s="51"/>
      <c r="ES779" s="51"/>
      <c r="ET779" s="51"/>
      <c r="EU779" s="51"/>
      <c r="EV779" s="51"/>
      <c r="EW779" s="51"/>
      <c r="EX779" s="51"/>
      <c r="EY779" s="51"/>
      <c r="EZ779" s="51"/>
      <c r="FA779" s="51"/>
      <c r="FB779" s="51"/>
      <c r="FC779" s="51"/>
      <c r="FD779" s="51"/>
      <c r="FE779" s="51"/>
      <c r="FF779" s="51"/>
      <c r="FG779" s="51"/>
      <c r="FH779" s="51"/>
      <c r="FI779" s="51"/>
      <c r="FJ779" s="51"/>
      <c r="FK779" s="51"/>
      <c r="FL779" s="51"/>
      <c r="FM779" s="51"/>
      <c r="FN779" s="51"/>
      <c r="FO779" s="51"/>
      <c r="FP779" s="51"/>
    </row>
    <row r="780" spans="101:172" ht="12.75" customHeight="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c r="EK780" s="51"/>
      <c r="EL780" s="51"/>
      <c r="EM780" s="51"/>
      <c r="EN780" s="51"/>
      <c r="EO780" s="51"/>
      <c r="EP780" s="51"/>
      <c r="EQ780" s="51"/>
      <c r="ER780" s="51"/>
      <c r="ES780" s="51"/>
      <c r="ET780" s="51"/>
      <c r="EU780" s="51"/>
      <c r="EV780" s="51"/>
      <c r="EW780" s="51"/>
      <c r="EX780" s="51"/>
      <c r="EY780" s="51"/>
      <c r="EZ780" s="51"/>
      <c r="FA780" s="51"/>
      <c r="FB780" s="51"/>
      <c r="FC780" s="51"/>
      <c r="FD780" s="51"/>
      <c r="FE780" s="51"/>
      <c r="FF780" s="51"/>
      <c r="FG780" s="51"/>
      <c r="FH780" s="51"/>
      <c r="FI780" s="51"/>
      <c r="FJ780" s="51"/>
      <c r="FK780" s="51"/>
      <c r="FL780" s="51"/>
      <c r="FM780" s="51"/>
      <c r="FN780" s="51"/>
      <c r="FO780" s="51"/>
      <c r="FP780" s="51"/>
    </row>
    <row r="781" spans="101:172" ht="12.75" customHeight="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c r="EK781" s="51"/>
      <c r="EL781" s="51"/>
      <c r="EM781" s="51"/>
      <c r="EN781" s="51"/>
      <c r="EO781" s="51"/>
      <c r="EP781" s="51"/>
      <c r="EQ781" s="51"/>
      <c r="ER781" s="51"/>
      <c r="ES781" s="51"/>
      <c r="ET781" s="51"/>
      <c r="EU781" s="51"/>
      <c r="EV781" s="51"/>
      <c r="EW781" s="51"/>
      <c r="EX781" s="51"/>
      <c r="EY781" s="51"/>
      <c r="EZ781" s="51"/>
      <c r="FA781" s="51"/>
      <c r="FB781" s="51"/>
      <c r="FC781" s="51"/>
      <c r="FD781" s="51"/>
      <c r="FE781" s="51"/>
      <c r="FF781" s="51"/>
      <c r="FG781" s="51"/>
      <c r="FH781" s="51"/>
      <c r="FI781" s="51"/>
      <c r="FJ781" s="51"/>
      <c r="FK781" s="51"/>
      <c r="FL781" s="51"/>
      <c r="FM781" s="51"/>
      <c r="FN781" s="51"/>
      <c r="FO781" s="51"/>
      <c r="FP781" s="51"/>
    </row>
    <row r="782" spans="101:172" ht="12.75" customHeight="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c r="EK782" s="51"/>
      <c r="EL782" s="51"/>
      <c r="EM782" s="51"/>
      <c r="EN782" s="51"/>
      <c r="EO782" s="51"/>
      <c r="EP782" s="51"/>
      <c r="EQ782" s="51"/>
      <c r="ER782" s="51"/>
      <c r="ES782" s="51"/>
      <c r="ET782" s="51"/>
      <c r="EU782" s="51"/>
      <c r="EV782" s="51"/>
      <c r="EW782" s="51"/>
      <c r="EX782" s="51"/>
      <c r="EY782" s="51"/>
      <c r="EZ782" s="51"/>
      <c r="FA782" s="51"/>
      <c r="FB782" s="51"/>
      <c r="FC782" s="51"/>
      <c r="FD782" s="51"/>
      <c r="FE782" s="51"/>
      <c r="FF782" s="51"/>
      <c r="FG782" s="51"/>
      <c r="FH782" s="51"/>
      <c r="FI782" s="51"/>
      <c r="FJ782" s="51"/>
      <c r="FK782" s="51"/>
      <c r="FL782" s="51"/>
      <c r="FM782" s="51"/>
      <c r="FN782" s="51"/>
      <c r="FO782" s="51"/>
      <c r="FP782" s="51"/>
    </row>
    <row r="783" spans="101:172" ht="12.75" customHeight="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c r="EK783" s="51"/>
      <c r="EL783" s="51"/>
      <c r="EM783" s="51"/>
      <c r="EN783" s="51"/>
      <c r="EO783" s="51"/>
      <c r="EP783" s="51"/>
      <c r="EQ783" s="51"/>
      <c r="ER783" s="51"/>
      <c r="ES783" s="51"/>
      <c r="ET783" s="51"/>
      <c r="EU783" s="51"/>
      <c r="EV783" s="51"/>
      <c r="EW783" s="51"/>
      <c r="EX783" s="51"/>
      <c r="EY783" s="51"/>
      <c r="EZ783" s="51"/>
      <c r="FA783" s="51"/>
      <c r="FB783" s="51"/>
      <c r="FC783" s="51"/>
      <c r="FD783" s="51"/>
      <c r="FE783" s="51"/>
      <c r="FF783" s="51"/>
      <c r="FG783" s="51"/>
      <c r="FH783" s="51"/>
      <c r="FI783" s="51"/>
      <c r="FJ783" s="51"/>
      <c r="FK783" s="51"/>
      <c r="FL783" s="51"/>
      <c r="FM783" s="51"/>
      <c r="FN783" s="51"/>
      <c r="FO783" s="51"/>
      <c r="FP783" s="51"/>
    </row>
    <row r="784" spans="101:172" ht="12.75" customHeight="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c r="EK784" s="51"/>
      <c r="EL784" s="51"/>
      <c r="EM784" s="51"/>
      <c r="EN784" s="51"/>
      <c r="EO784" s="51"/>
      <c r="EP784" s="51"/>
      <c r="EQ784" s="51"/>
      <c r="ER784" s="51"/>
      <c r="ES784" s="51"/>
      <c r="ET784" s="51"/>
      <c r="EU784" s="51"/>
      <c r="EV784" s="51"/>
      <c r="EW784" s="51"/>
      <c r="EX784" s="51"/>
      <c r="EY784" s="51"/>
      <c r="EZ784" s="51"/>
      <c r="FA784" s="51"/>
      <c r="FB784" s="51"/>
      <c r="FC784" s="51"/>
      <c r="FD784" s="51"/>
      <c r="FE784" s="51"/>
      <c r="FF784" s="51"/>
      <c r="FG784" s="51"/>
      <c r="FH784" s="51"/>
      <c r="FI784" s="51"/>
      <c r="FJ784" s="51"/>
      <c r="FK784" s="51"/>
      <c r="FL784" s="51"/>
      <c r="FM784" s="51"/>
      <c r="FN784" s="51"/>
      <c r="FO784" s="51"/>
      <c r="FP784" s="51"/>
    </row>
    <row r="785" spans="101:172" ht="12.75" customHeight="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c r="EK785" s="51"/>
      <c r="EL785" s="51"/>
      <c r="EM785" s="51"/>
      <c r="EN785" s="51"/>
      <c r="EO785" s="51"/>
      <c r="EP785" s="51"/>
      <c r="EQ785" s="51"/>
      <c r="ER785" s="51"/>
      <c r="ES785" s="51"/>
      <c r="ET785" s="51"/>
      <c r="EU785" s="51"/>
      <c r="EV785" s="51"/>
      <c r="EW785" s="51"/>
      <c r="EX785" s="51"/>
      <c r="EY785" s="51"/>
      <c r="EZ785" s="51"/>
      <c r="FA785" s="51"/>
      <c r="FB785" s="51"/>
      <c r="FC785" s="51"/>
      <c r="FD785" s="51"/>
      <c r="FE785" s="51"/>
      <c r="FF785" s="51"/>
      <c r="FG785" s="51"/>
      <c r="FH785" s="51"/>
      <c r="FI785" s="51"/>
      <c r="FJ785" s="51"/>
      <c r="FK785" s="51"/>
      <c r="FL785" s="51"/>
      <c r="FM785" s="51"/>
      <c r="FN785" s="51"/>
      <c r="FO785" s="51"/>
      <c r="FP785" s="51"/>
    </row>
    <row r="786" spans="101:172" ht="12.75" customHeight="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c r="EK786" s="51"/>
      <c r="EL786" s="51"/>
      <c r="EM786" s="51"/>
      <c r="EN786" s="51"/>
      <c r="EO786" s="51"/>
      <c r="EP786" s="51"/>
      <c r="EQ786" s="51"/>
      <c r="ER786" s="51"/>
      <c r="ES786" s="51"/>
      <c r="ET786" s="51"/>
      <c r="EU786" s="51"/>
      <c r="EV786" s="51"/>
      <c r="EW786" s="51"/>
      <c r="EX786" s="51"/>
      <c r="EY786" s="51"/>
      <c r="EZ786" s="51"/>
      <c r="FA786" s="51"/>
      <c r="FB786" s="51"/>
      <c r="FC786" s="51"/>
      <c r="FD786" s="51"/>
      <c r="FE786" s="51"/>
      <c r="FF786" s="51"/>
      <c r="FG786" s="51"/>
      <c r="FH786" s="51"/>
      <c r="FI786" s="51"/>
      <c r="FJ786" s="51"/>
      <c r="FK786" s="51"/>
      <c r="FL786" s="51"/>
      <c r="FM786" s="51"/>
      <c r="FN786" s="51"/>
      <c r="FO786" s="51"/>
      <c r="FP786" s="51"/>
    </row>
    <row r="787" spans="101:172" ht="12.75" customHeight="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c r="EK787" s="51"/>
      <c r="EL787" s="51"/>
      <c r="EM787" s="51"/>
      <c r="EN787" s="51"/>
      <c r="EO787" s="51"/>
      <c r="EP787" s="51"/>
      <c r="EQ787" s="51"/>
      <c r="ER787" s="51"/>
      <c r="ES787" s="51"/>
      <c r="ET787" s="51"/>
      <c r="EU787" s="51"/>
      <c r="EV787" s="51"/>
      <c r="EW787" s="51"/>
      <c r="EX787" s="51"/>
      <c r="EY787" s="51"/>
      <c r="EZ787" s="51"/>
      <c r="FA787" s="51"/>
      <c r="FB787" s="51"/>
      <c r="FC787" s="51"/>
      <c r="FD787" s="51"/>
      <c r="FE787" s="51"/>
      <c r="FF787" s="51"/>
      <c r="FG787" s="51"/>
      <c r="FH787" s="51"/>
      <c r="FI787" s="51"/>
      <c r="FJ787" s="51"/>
      <c r="FK787" s="51"/>
      <c r="FL787" s="51"/>
      <c r="FM787" s="51"/>
      <c r="FN787" s="51"/>
      <c r="FO787" s="51"/>
      <c r="FP787" s="51"/>
    </row>
    <row r="788" spans="101:172" ht="12.75" customHeight="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c r="EK788" s="51"/>
      <c r="EL788" s="51"/>
      <c r="EM788" s="51"/>
      <c r="EN788" s="51"/>
      <c r="EO788" s="51"/>
      <c r="EP788" s="51"/>
      <c r="EQ788" s="51"/>
      <c r="ER788" s="51"/>
      <c r="ES788" s="51"/>
      <c r="ET788" s="51"/>
      <c r="EU788" s="51"/>
      <c r="EV788" s="51"/>
      <c r="EW788" s="51"/>
      <c r="EX788" s="51"/>
      <c r="EY788" s="51"/>
      <c r="EZ788" s="51"/>
      <c r="FA788" s="51"/>
      <c r="FB788" s="51"/>
      <c r="FC788" s="51"/>
      <c r="FD788" s="51"/>
      <c r="FE788" s="51"/>
      <c r="FF788" s="51"/>
      <c r="FG788" s="51"/>
      <c r="FH788" s="51"/>
      <c r="FI788" s="51"/>
      <c r="FJ788" s="51"/>
      <c r="FK788" s="51"/>
      <c r="FL788" s="51"/>
      <c r="FM788" s="51"/>
      <c r="FN788" s="51"/>
      <c r="FO788" s="51"/>
      <c r="FP788" s="51"/>
    </row>
    <row r="789" spans="101:172" ht="12.75" customHeight="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c r="EK789" s="51"/>
      <c r="EL789" s="51"/>
      <c r="EM789" s="51"/>
      <c r="EN789" s="51"/>
      <c r="EO789" s="51"/>
      <c r="EP789" s="51"/>
      <c r="EQ789" s="51"/>
      <c r="ER789" s="51"/>
      <c r="ES789" s="51"/>
      <c r="ET789" s="51"/>
      <c r="EU789" s="51"/>
      <c r="EV789" s="51"/>
      <c r="EW789" s="51"/>
      <c r="EX789" s="51"/>
      <c r="EY789" s="51"/>
      <c r="EZ789" s="51"/>
      <c r="FA789" s="51"/>
      <c r="FB789" s="51"/>
      <c r="FC789" s="51"/>
      <c r="FD789" s="51"/>
      <c r="FE789" s="51"/>
      <c r="FF789" s="51"/>
      <c r="FG789" s="51"/>
      <c r="FH789" s="51"/>
      <c r="FI789" s="51"/>
      <c r="FJ789" s="51"/>
      <c r="FK789" s="51"/>
      <c r="FL789" s="51"/>
      <c r="FM789" s="51"/>
      <c r="FN789" s="51"/>
      <c r="FO789" s="51"/>
      <c r="FP789" s="51"/>
    </row>
    <row r="790" spans="101:172" ht="12.75" customHeight="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c r="EK790" s="51"/>
      <c r="EL790" s="51"/>
      <c r="EM790" s="51"/>
      <c r="EN790" s="51"/>
      <c r="EO790" s="51"/>
      <c r="EP790" s="51"/>
      <c r="EQ790" s="51"/>
      <c r="ER790" s="51"/>
      <c r="ES790" s="51"/>
      <c r="ET790" s="51"/>
      <c r="EU790" s="51"/>
      <c r="EV790" s="51"/>
      <c r="EW790" s="51"/>
      <c r="EX790" s="51"/>
      <c r="EY790" s="51"/>
      <c r="EZ790" s="51"/>
      <c r="FA790" s="51"/>
      <c r="FB790" s="51"/>
      <c r="FC790" s="51"/>
      <c r="FD790" s="51"/>
      <c r="FE790" s="51"/>
      <c r="FF790" s="51"/>
      <c r="FG790" s="51"/>
      <c r="FH790" s="51"/>
      <c r="FI790" s="51"/>
      <c r="FJ790" s="51"/>
      <c r="FK790" s="51"/>
      <c r="FL790" s="51"/>
      <c r="FM790" s="51"/>
      <c r="FN790" s="51"/>
      <c r="FO790" s="51"/>
      <c r="FP790" s="51"/>
    </row>
    <row r="791" spans="101:172" ht="12.75" customHeight="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c r="EK791" s="51"/>
      <c r="EL791" s="51"/>
      <c r="EM791" s="51"/>
      <c r="EN791" s="51"/>
      <c r="EO791" s="51"/>
      <c r="EP791" s="51"/>
      <c r="EQ791" s="51"/>
      <c r="ER791" s="51"/>
      <c r="ES791" s="51"/>
      <c r="ET791" s="51"/>
      <c r="EU791" s="51"/>
      <c r="EV791" s="51"/>
      <c r="EW791" s="51"/>
      <c r="EX791" s="51"/>
      <c r="EY791" s="51"/>
      <c r="EZ791" s="51"/>
      <c r="FA791" s="51"/>
      <c r="FB791" s="51"/>
      <c r="FC791" s="51"/>
      <c r="FD791" s="51"/>
      <c r="FE791" s="51"/>
      <c r="FF791" s="51"/>
      <c r="FG791" s="51"/>
      <c r="FH791" s="51"/>
      <c r="FI791" s="51"/>
      <c r="FJ791" s="51"/>
      <c r="FK791" s="51"/>
      <c r="FL791" s="51"/>
      <c r="FM791" s="51"/>
      <c r="FN791" s="51"/>
      <c r="FO791" s="51"/>
      <c r="FP791" s="51"/>
    </row>
    <row r="792" spans="101:172" ht="12.75" customHeight="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c r="EK792" s="51"/>
      <c r="EL792" s="51"/>
      <c r="EM792" s="51"/>
      <c r="EN792" s="51"/>
      <c r="EO792" s="51"/>
      <c r="EP792" s="51"/>
      <c r="EQ792" s="51"/>
      <c r="ER792" s="51"/>
      <c r="ES792" s="51"/>
      <c r="ET792" s="51"/>
      <c r="EU792" s="51"/>
      <c r="EV792" s="51"/>
      <c r="EW792" s="51"/>
      <c r="EX792" s="51"/>
      <c r="EY792" s="51"/>
      <c r="EZ792" s="51"/>
      <c r="FA792" s="51"/>
      <c r="FB792" s="51"/>
      <c r="FC792" s="51"/>
      <c r="FD792" s="51"/>
      <c r="FE792" s="51"/>
      <c r="FF792" s="51"/>
      <c r="FG792" s="51"/>
      <c r="FH792" s="51"/>
      <c r="FI792" s="51"/>
      <c r="FJ792" s="51"/>
      <c r="FK792" s="51"/>
      <c r="FL792" s="51"/>
      <c r="FM792" s="51"/>
      <c r="FN792" s="51"/>
      <c r="FO792" s="51"/>
      <c r="FP792" s="51"/>
    </row>
    <row r="793" spans="101:172" ht="12.75" customHeight="1">
      <c r="CW793" s="51"/>
      <c r="CX793" s="51"/>
      <c r="CY793" s="51"/>
      <c r="CZ793" s="51"/>
      <c r="DA793" s="51"/>
      <c r="DB793" s="51"/>
      <c r="DC793" s="51"/>
      <c r="DD793" s="51"/>
      <c r="DE793" s="51"/>
      <c r="DF793" s="51"/>
      <c r="DG793" s="51"/>
      <c r="DH793" s="51"/>
      <c r="DI793" s="51"/>
      <c r="DJ793" s="51"/>
      <c r="DK793" s="51"/>
      <c r="DL793" s="51"/>
      <c r="DM793" s="51"/>
      <c r="DN793" s="51"/>
      <c r="DO793" s="51"/>
      <c r="DP793" s="51"/>
      <c r="DQ793" s="51"/>
      <c r="DR793" s="51"/>
      <c r="DS793" s="51"/>
      <c r="DT793" s="51"/>
      <c r="DU793" s="51"/>
      <c r="DV793" s="51"/>
      <c r="DW793" s="51"/>
      <c r="DX793" s="51"/>
      <c r="DY793" s="51"/>
      <c r="DZ793" s="51"/>
      <c r="EA793" s="51"/>
      <c r="EB793" s="51"/>
      <c r="EC793" s="51"/>
      <c r="ED793" s="51"/>
      <c r="EE793" s="51"/>
      <c r="EF793" s="51"/>
      <c r="EG793" s="51"/>
      <c r="EH793" s="51"/>
      <c r="EI793" s="51"/>
      <c r="EJ793" s="51"/>
      <c r="EK793" s="51"/>
      <c r="EL793" s="51"/>
      <c r="EM793" s="51"/>
      <c r="EN793" s="51"/>
      <c r="EO793" s="51"/>
      <c r="EP793" s="51"/>
      <c r="EQ793" s="51"/>
      <c r="ER793" s="51"/>
      <c r="ES793" s="51"/>
      <c r="ET793" s="51"/>
      <c r="EU793" s="51"/>
      <c r="EV793" s="51"/>
      <c r="EW793" s="51"/>
      <c r="EX793" s="51"/>
      <c r="EY793" s="51"/>
      <c r="EZ793" s="51"/>
      <c r="FA793" s="51"/>
      <c r="FB793" s="51"/>
      <c r="FC793" s="51"/>
      <c r="FD793" s="51"/>
      <c r="FE793" s="51"/>
      <c r="FF793" s="51"/>
      <c r="FG793" s="51"/>
      <c r="FH793" s="51"/>
      <c r="FI793" s="51"/>
      <c r="FJ793" s="51"/>
      <c r="FK793" s="51"/>
      <c r="FL793" s="51"/>
      <c r="FM793" s="51"/>
      <c r="FN793" s="51"/>
      <c r="FO793" s="51"/>
      <c r="FP793" s="51"/>
    </row>
    <row r="794" spans="101:172" ht="12.75" customHeight="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c r="EK794" s="51"/>
      <c r="EL794" s="51"/>
      <c r="EM794" s="51"/>
      <c r="EN794" s="51"/>
      <c r="EO794" s="51"/>
      <c r="EP794" s="51"/>
      <c r="EQ794" s="51"/>
      <c r="ER794" s="51"/>
      <c r="ES794" s="51"/>
      <c r="ET794" s="51"/>
      <c r="EU794" s="51"/>
      <c r="EV794" s="51"/>
      <c r="EW794" s="51"/>
      <c r="EX794" s="51"/>
      <c r="EY794" s="51"/>
      <c r="EZ794" s="51"/>
      <c r="FA794" s="51"/>
      <c r="FB794" s="51"/>
      <c r="FC794" s="51"/>
      <c r="FD794" s="51"/>
      <c r="FE794" s="51"/>
      <c r="FF794" s="51"/>
      <c r="FG794" s="51"/>
      <c r="FH794" s="51"/>
      <c r="FI794" s="51"/>
      <c r="FJ794" s="51"/>
      <c r="FK794" s="51"/>
      <c r="FL794" s="51"/>
      <c r="FM794" s="51"/>
      <c r="FN794" s="51"/>
      <c r="FO794" s="51"/>
      <c r="FP794" s="51"/>
    </row>
    <row r="795" spans="101:172" ht="12.75" customHeight="1">
      <c r="CW795" s="51"/>
      <c r="CX795" s="51"/>
      <c r="CY795" s="51"/>
      <c r="CZ795" s="51"/>
      <c r="DA795" s="51"/>
      <c r="DB795" s="51"/>
      <c r="DC795" s="51"/>
      <c r="DD795" s="51"/>
      <c r="DE795" s="51"/>
      <c r="DF795" s="51"/>
      <c r="DG795" s="51"/>
      <c r="DH795" s="51"/>
      <c r="DI795" s="51"/>
      <c r="DJ795" s="51"/>
      <c r="DK795" s="51"/>
      <c r="DL795" s="51"/>
      <c r="DM795" s="51"/>
      <c r="DN795" s="51"/>
      <c r="DO795" s="51"/>
      <c r="DP795" s="51"/>
      <c r="DQ795" s="51"/>
      <c r="DR795" s="51"/>
      <c r="DS795" s="51"/>
      <c r="DT795" s="51"/>
      <c r="DU795" s="51"/>
      <c r="DV795" s="51"/>
      <c r="DW795" s="51"/>
      <c r="DX795" s="51"/>
      <c r="DY795" s="51"/>
      <c r="DZ795" s="51"/>
      <c r="EA795" s="51"/>
      <c r="EB795" s="51"/>
      <c r="EC795" s="51"/>
      <c r="ED795" s="51"/>
      <c r="EE795" s="51"/>
      <c r="EF795" s="51"/>
      <c r="EG795" s="51"/>
      <c r="EH795" s="51"/>
      <c r="EI795" s="51"/>
      <c r="EJ795" s="51"/>
      <c r="EK795" s="51"/>
      <c r="EL795" s="51"/>
      <c r="EM795" s="51"/>
      <c r="EN795" s="51"/>
      <c r="EO795" s="51"/>
      <c r="EP795" s="51"/>
      <c r="EQ795" s="51"/>
      <c r="ER795" s="51"/>
      <c r="ES795" s="51"/>
      <c r="ET795" s="51"/>
      <c r="EU795" s="51"/>
      <c r="EV795" s="51"/>
      <c r="EW795" s="51"/>
      <c r="EX795" s="51"/>
      <c r="EY795" s="51"/>
      <c r="EZ795" s="51"/>
      <c r="FA795" s="51"/>
      <c r="FB795" s="51"/>
      <c r="FC795" s="51"/>
      <c r="FD795" s="51"/>
      <c r="FE795" s="51"/>
      <c r="FF795" s="51"/>
      <c r="FG795" s="51"/>
      <c r="FH795" s="51"/>
      <c r="FI795" s="51"/>
      <c r="FJ795" s="51"/>
      <c r="FK795" s="51"/>
      <c r="FL795" s="51"/>
      <c r="FM795" s="51"/>
      <c r="FN795" s="51"/>
      <c r="FO795" s="51"/>
      <c r="FP795" s="51"/>
    </row>
    <row r="796" spans="101:172" ht="12.75" customHeight="1">
      <c r="CW796" s="51"/>
      <c r="CX796" s="51"/>
      <c r="CY796" s="51"/>
      <c r="CZ796" s="51"/>
      <c r="DA796" s="51"/>
      <c r="DB796" s="51"/>
      <c r="DC796" s="51"/>
      <c r="DD796" s="51"/>
      <c r="DE796" s="51"/>
      <c r="DF796" s="51"/>
      <c r="DG796" s="51"/>
      <c r="DH796" s="51"/>
      <c r="DI796" s="51"/>
      <c r="DJ796" s="51"/>
      <c r="DK796" s="51"/>
      <c r="DL796" s="51"/>
      <c r="DM796" s="51"/>
      <c r="DN796" s="51"/>
      <c r="DO796" s="51"/>
      <c r="DP796" s="51"/>
      <c r="DQ796" s="51"/>
      <c r="DR796" s="51"/>
      <c r="DS796" s="51"/>
      <c r="DT796" s="51"/>
      <c r="DU796" s="51"/>
      <c r="DV796" s="51"/>
      <c r="DW796" s="51"/>
      <c r="DX796" s="51"/>
      <c r="DY796" s="51"/>
      <c r="DZ796" s="51"/>
      <c r="EA796" s="51"/>
      <c r="EB796" s="51"/>
      <c r="EC796" s="51"/>
      <c r="ED796" s="51"/>
      <c r="EE796" s="51"/>
      <c r="EF796" s="51"/>
      <c r="EG796" s="51"/>
      <c r="EH796" s="51"/>
      <c r="EI796" s="51"/>
      <c r="EJ796" s="51"/>
      <c r="EK796" s="51"/>
      <c r="EL796" s="51"/>
      <c r="EM796" s="51"/>
      <c r="EN796" s="51"/>
      <c r="EO796" s="51"/>
      <c r="EP796" s="51"/>
      <c r="EQ796" s="51"/>
      <c r="ER796" s="51"/>
      <c r="ES796" s="51"/>
      <c r="ET796" s="51"/>
      <c r="EU796" s="51"/>
      <c r="EV796" s="51"/>
      <c r="EW796" s="51"/>
      <c r="EX796" s="51"/>
      <c r="EY796" s="51"/>
      <c r="EZ796" s="51"/>
      <c r="FA796" s="51"/>
      <c r="FB796" s="51"/>
      <c r="FC796" s="51"/>
      <c r="FD796" s="51"/>
      <c r="FE796" s="51"/>
      <c r="FF796" s="51"/>
      <c r="FG796" s="51"/>
      <c r="FH796" s="51"/>
      <c r="FI796" s="51"/>
      <c r="FJ796" s="51"/>
      <c r="FK796" s="51"/>
      <c r="FL796" s="51"/>
      <c r="FM796" s="51"/>
      <c r="FN796" s="51"/>
      <c r="FO796" s="51"/>
      <c r="FP796" s="51"/>
    </row>
    <row r="797" spans="101:172" ht="12.75" customHeight="1">
      <c r="CW797" s="51"/>
      <c r="CX797" s="51"/>
      <c r="CY797" s="51"/>
      <c r="CZ797" s="51"/>
      <c r="DA797" s="51"/>
      <c r="DB797" s="51"/>
      <c r="DC797" s="51"/>
      <c r="DD797" s="51"/>
      <c r="DE797" s="51"/>
      <c r="DF797" s="51"/>
      <c r="DG797" s="51"/>
      <c r="DH797" s="51"/>
      <c r="DI797" s="51"/>
      <c r="DJ797" s="51"/>
      <c r="DK797" s="51"/>
      <c r="DL797" s="51"/>
      <c r="DM797" s="51"/>
      <c r="DN797" s="51"/>
      <c r="DO797" s="51"/>
      <c r="DP797" s="51"/>
      <c r="DQ797" s="51"/>
      <c r="DR797" s="51"/>
      <c r="DS797" s="51"/>
      <c r="DT797" s="51"/>
      <c r="DU797" s="51"/>
      <c r="DV797" s="51"/>
      <c r="DW797" s="51"/>
      <c r="DX797" s="51"/>
      <c r="DY797" s="51"/>
      <c r="DZ797" s="51"/>
      <c r="EA797" s="51"/>
      <c r="EB797" s="51"/>
      <c r="EC797" s="51"/>
      <c r="ED797" s="51"/>
      <c r="EE797" s="51"/>
      <c r="EF797" s="51"/>
      <c r="EG797" s="51"/>
      <c r="EH797" s="51"/>
      <c r="EI797" s="51"/>
      <c r="EJ797" s="51"/>
      <c r="EK797" s="51"/>
      <c r="EL797" s="51"/>
      <c r="EM797" s="51"/>
      <c r="EN797" s="51"/>
      <c r="EO797" s="51"/>
      <c r="EP797" s="51"/>
      <c r="EQ797" s="51"/>
      <c r="ER797" s="51"/>
      <c r="ES797" s="51"/>
      <c r="ET797" s="51"/>
      <c r="EU797" s="51"/>
      <c r="EV797" s="51"/>
      <c r="EW797" s="51"/>
      <c r="EX797" s="51"/>
      <c r="EY797" s="51"/>
      <c r="EZ797" s="51"/>
      <c r="FA797" s="51"/>
      <c r="FB797" s="51"/>
      <c r="FC797" s="51"/>
      <c r="FD797" s="51"/>
      <c r="FE797" s="51"/>
      <c r="FF797" s="51"/>
      <c r="FG797" s="51"/>
      <c r="FH797" s="51"/>
      <c r="FI797" s="51"/>
      <c r="FJ797" s="51"/>
      <c r="FK797" s="51"/>
      <c r="FL797" s="51"/>
      <c r="FM797" s="51"/>
      <c r="FN797" s="51"/>
      <c r="FO797" s="51"/>
      <c r="FP797" s="51"/>
    </row>
    <row r="798" spans="101:172" ht="12.75" customHeight="1">
      <c r="CW798" s="51"/>
      <c r="CX798" s="51"/>
      <c r="CY798" s="51"/>
      <c r="CZ798" s="51"/>
      <c r="DA798" s="51"/>
      <c r="DB798" s="51"/>
      <c r="DC798" s="51"/>
      <c r="DD798" s="51"/>
      <c r="DE798" s="51"/>
      <c r="DF798" s="51"/>
      <c r="DG798" s="51"/>
      <c r="DH798" s="51"/>
      <c r="DI798" s="51"/>
      <c r="DJ798" s="51"/>
      <c r="DK798" s="51"/>
      <c r="DL798" s="51"/>
      <c r="DM798" s="51"/>
      <c r="DN798" s="51"/>
      <c r="DO798" s="51"/>
      <c r="DP798" s="51"/>
      <c r="DQ798" s="51"/>
      <c r="DR798" s="51"/>
      <c r="DS798" s="51"/>
      <c r="DT798" s="51"/>
      <c r="DU798" s="51"/>
      <c r="DV798" s="51"/>
      <c r="DW798" s="51"/>
      <c r="DX798" s="51"/>
      <c r="DY798" s="51"/>
      <c r="DZ798" s="51"/>
      <c r="EA798" s="51"/>
      <c r="EB798" s="51"/>
      <c r="EC798" s="51"/>
      <c r="ED798" s="51"/>
      <c r="EE798" s="51"/>
      <c r="EF798" s="51"/>
      <c r="EG798" s="51"/>
      <c r="EH798" s="51"/>
      <c r="EI798" s="51"/>
      <c r="EJ798" s="51"/>
      <c r="EK798" s="51"/>
      <c r="EL798" s="51"/>
      <c r="EM798" s="51"/>
      <c r="EN798" s="51"/>
      <c r="EO798" s="51"/>
      <c r="EP798" s="51"/>
      <c r="EQ798" s="51"/>
      <c r="ER798" s="51"/>
      <c r="ES798" s="51"/>
      <c r="ET798" s="51"/>
      <c r="EU798" s="51"/>
      <c r="EV798" s="51"/>
      <c r="EW798" s="51"/>
      <c r="EX798" s="51"/>
      <c r="EY798" s="51"/>
      <c r="EZ798" s="51"/>
      <c r="FA798" s="51"/>
      <c r="FB798" s="51"/>
      <c r="FC798" s="51"/>
      <c r="FD798" s="51"/>
      <c r="FE798" s="51"/>
      <c r="FF798" s="51"/>
      <c r="FG798" s="51"/>
      <c r="FH798" s="51"/>
      <c r="FI798" s="51"/>
      <c r="FJ798" s="51"/>
      <c r="FK798" s="51"/>
      <c r="FL798" s="51"/>
      <c r="FM798" s="51"/>
      <c r="FN798" s="51"/>
      <c r="FO798" s="51"/>
      <c r="FP798" s="51"/>
    </row>
    <row r="799" spans="101:172" ht="12.75" customHeight="1">
      <c r="CW799" s="51"/>
      <c r="CX799" s="51"/>
      <c r="CY799" s="51"/>
      <c r="CZ799" s="51"/>
      <c r="DA799" s="51"/>
      <c r="DB799" s="51"/>
      <c r="DC799" s="51"/>
      <c r="DD799" s="51"/>
      <c r="DE799" s="51"/>
      <c r="DF799" s="51"/>
      <c r="DG799" s="51"/>
      <c r="DH799" s="51"/>
      <c r="DI799" s="51"/>
      <c r="DJ799" s="51"/>
      <c r="DK799" s="51"/>
      <c r="DL799" s="51"/>
      <c r="DM799" s="51"/>
      <c r="DN799" s="51"/>
      <c r="DO799" s="51"/>
      <c r="DP799" s="51"/>
      <c r="DQ799" s="51"/>
      <c r="DR799" s="51"/>
      <c r="DS799" s="51"/>
      <c r="DT799" s="51"/>
      <c r="DU799" s="51"/>
      <c r="DV799" s="51"/>
      <c r="DW799" s="51"/>
      <c r="DX799" s="51"/>
      <c r="DY799" s="51"/>
      <c r="DZ799" s="51"/>
      <c r="EA799" s="51"/>
      <c r="EB799" s="51"/>
      <c r="EC799" s="51"/>
      <c r="ED799" s="51"/>
      <c r="EE799" s="51"/>
      <c r="EF799" s="51"/>
      <c r="EG799" s="51"/>
      <c r="EH799" s="51"/>
      <c r="EI799" s="51"/>
      <c r="EJ799" s="51"/>
      <c r="EK799" s="51"/>
      <c r="EL799" s="51"/>
      <c r="EM799" s="51"/>
      <c r="EN799" s="51"/>
      <c r="EO799" s="51"/>
      <c r="EP799" s="51"/>
      <c r="EQ799" s="51"/>
      <c r="ER799" s="51"/>
      <c r="ES799" s="51"/>
      <c r="ET799" s="51"/>
      <c r="EU799" s="51"/>
      <c r="EV799" s="51"/>
      <c r="EW799" s="51"/>
      <c r="EX799" s="51"/>
      <c r="EY799" s="51"/>
      <c r="EZ799" s="51"/>
      <c r="FA799" s="51"/>
      <c r="FB799" s="51"/>
      <c r="FC799" s="51"/>
      <c r="FD799" s="51"/>
      <c r="FE799" s="51"/>
      <c r="FF799" s="51"/>
      <c r="FG799" s="51"/>
      <c r="FH799" s="51"/>
      <c r="FI799" s="51"/>
      <c r="FJ799" s="51"/>
      <c r="FK799" s="51"/>
      <c r="FL799" s="51"/>
      <c r="FM799" s="51"/>
      <c r="FN799" s="51"/>
      <c r="FO799" s="51"/>
      <c r="FP799" s="51"/>
    </row>
    <row r="800" spans="101:172" ht="12.75" customHeight="1">
      <c r="CW800" s="51"/>
      <c r="CX800" s="51"/>
      <c r="CY800" s="51"/>
      <c r="CZ800" s="51"/>
      <c r="DA800" s="51"/>
      <c r="DB800" s="51"/>
      <c r="DC800" s="51"/>
      <c r="DD800" s="51"/>
      <c r="DE800" s="51"/>
      <c r="DF800" s="51"/>
      <c r="DG800" s="51"/>
      <c r="DH800" s="51"/>
      <c r="DI800" s="51"/>
      <c r="DJ800" s="51"/>
      <c r="DK800" s="51"/>
      <c r="DL800" s="51"/>
      <c r="DM800" s="51"/>
      <c r="DN800" s="51"/>
      <c r="DO800" s="51"/>
      <c r="DP800" s="51"/>
      <c r="DQ800" s="51"/>
      <c r="DR800" s="51"/>
      <c r="DS800" s="51"/>
      <c r="DT800" s="51"/>
      <c r="DU800" s="51"/>
      <c r="DV800" s="51"/>
      <c r="DW800" s="51"/>
      <c r="DX800" s="51"/>
      <c r="DY800" s="51"/>
      <c r="DZ800" s="51"/>
      <c r="EA800" s="51"/>
      <c r="EB800" s="51"/>
      <c r="EC800" s="51"/>
      <c r="ED800" s="51"/>
      <c r="EE800" s="51"/>
      <c r="EF800" s="51"/>
      <c r="EG800" s="51"/>
      <c r="EH800" s="51"/>
      <c r="EI800" s="51"/>
      <c r="EJ800" s="51"/>
      <c r="EK800" s="51"/>
      <c r="EL800" s="51"/>
      <c r="EM800" s="51"/>
      <c r="EN800" s="51"/>
      <c r="EO800" s="51"/>
      <c r="EP800" s="51"/>
      <c r="EQ800" s="51"/>
      <c r="ER800" s="51"/>
      <c r="ES800" s="51"/>
      <c r="ET800" s="51"/>
      <c r="EU800" s="51"/>
      <c r="EV800" s="51"/>
      <c r="EW800" s="51"/>
      <c r="EX800" s="51"/>
      <c r="EY800" s="51"/>
      <c r="EZ800" s="51"/>
      <c r="FA800" s="51"/>
      <c r="FB800" s="51"/>
      <c r="FC800" s="51"/>
      <c r="FD800" s="51"/>
      <c r="FE800" s="51"/>
      <c r="FF800" s="51"/>
      <c r="FG800" s="51"/>
      <c r="FH800" s="51"/>
      <c r="FI800" s="51"/>
      <c r="FJ800" s="51"/>
      <c r="FK800" s="51"/>
      <c r="FL800" s="51"/>
      <c r="FM800" s="51"/>
      <c r="FN800" s="51"/>
      <c r="FO800" s="51"/>
      <c r="FP800" s="51"/>
    </row>
    <row r="801" spans="101:172" ht="12.75" customHeight="1">
      <c r="CW801" s="51"/>
      <c r="CX801" s="51"/>
      <c r="CY801" s="51"/>
      <c r="CZ801" s="51"/>
      <c r="DA801" s="51"/>
      <c r="DB801" s="51"/>
      <c r="DC801" s="51"/>
      <c r="DD801" s="51"/>
      <c r="DE801" s="51"/>
      <c r="DF801" s="51"/>
      <c r="DG801" s="51"/>
      <c r="DH801" s="51"/>
      <c r="DI801" s="51"/>
      <c r="DJ801" s="51"/>
      <c r="DK801" s="51"/>
      <c r="DL801" s="51"/>
      <c r="DM801" s="51"/>
      <c r="DN801" s="51"/>
      <c r="DO801" s="51"/>
      <c r="DP801" s="51"/>
      <c r="DQ801" s="51"/>
      <c r="DR801" s="51"/>
      <c r="DS801" s="51"/>
      <c r="DT801" s="51"/>
      <c r="DU801" s="51"/>
      <c r="DV801" s="51"/>
      <c r="DW801" s="51"/>
      <c r="DX801" s="51"/>
      <c r="DY801" s="51"/>
      <c r="DZ801" s="51"/>
      <c r="EA801" s="51"/>
      <c r="EB801" s="51"/>
      <c r="EC801" s="51"/>
      <c r="ED801" s="51"/>
      <c r="EE801" s="51"/>
      <c r="EF801" s="51"/>
      <c r="EG801" s="51"/>
      <c r="EH801" s="51"/>
      <c r="EI801" s="51"/>
      <c r="EJ801" s="51"/>
      <c r="EK801" s="51"/>
      <c r="EL801" s="51"/>
      <c r="EM801" s="51"/>
      <c r="EN801" s="51"/>
      <c r="EO801" s="51"/>
      <c r="EP801" s="51"/>
      <c r="EQ801" s="51"/>
      <c r="ER801" s="51"/>
      <c r="ES801" s="51"/>
      <c r="ET801" s="51"/>
      <c r="EU801" s="51"/>
      <c r="EV801" s="51"/>
      <c r="EW801" s="51"/>
      <c r="EX801" s="51"/>
      <c r="EY801" s="51"/>
      <c r="EZ801" s="51"/>
      <c r="FA801" s="51"/>
      <c r="FB801" s="51"/>
      <c r="FC801" s="51"/>
      <c r="FD801" s="51"/>
      <c r="FE801" s="51"/>
      <c r="FF801" s="51"/>
      <c r="FG801" s="51"/>
      <c r="FH801" s="51"/>
      <c r="FI801" s="51"/>
      <c r="FJ801" s="51"/>
      <c r="FK801" s="51"/>
      <c r="FL801" s="51"/>
      <c r="FM801" s="51"/>
      <c r="FN801" s="51"/>
      <c r="FO801" s="51"/>
      <c r="FP801" s="51"/>
    </row>
    <row r="802" spans="101:172" ht="12.75" customHeight="1">
      <c r="CW802" s="51"/>
      <c r="CX802" s="51"/>
      <c r="CY802" s="51"/>
      <c r="CZ802" s="51"/>
      <c r="DA802" s="51"/>
      <c r="DB802" s="51"/>
      <c r="DC802" s="51"/>
      <c r="DD802" s="51"/>
      <c r="DE802" s="51"/>
      <c r="DF802" s="51"/>
      <c r="DG802" s="51"/>
      <c r="DH802" s="51"/>
      <c r="DI802" s="51"/>
      <c r="DJ802" s="51"/>
      <c r="DK802" s="51"/>
      <c r="DL802" s="51"/>
      <c r="DM802" s="51"/>
      <c r="DN802" s="51"/>
      <c r="DO802" s="51"/>
      <c r="DP802" s="51"/>
      <c r="DQ802" s="51"/>
      <c r="DR802" s="51"/>
      <c r="DS802" s="51"/>
      <c r="DT802" s="51"/>
      <c r="DU802" s="51"/>
      <c r="DV802" s="51"/>
      <c r="DW802" s="51"/>
      <c r="DX802" s="51"/>
      <c r="DY802" s="51"/>
      <c r="DZ802" s="51"/>
      <c r="EA802" s="51"/>
      <c r="EB802" s="51"/>
      <c r="EC802" s="51"/>
      <c r="ED802" s="51"/>
      <c r="EE802" s="51"/>
      <c r="EF802" s="51"/>
      <c r="EG802" s="51"/>
      <c r="EH802" s="51"/>
      <c r="EI802" s="51"/>
      <c r="EJ802" s="51"/>
      <c r="EK802" s="51"/>
      <c r="EL802" s="51"/>
      <c r="EM802" s="51"/>
      <c r="EN802" s="51"/>
      <c r="EO802" s="51"/>
      <c r="EP802" s="51"/>
      <c r="EQ802" s="51"/>
      <c r="ER802" s="51"/>
      <c r="ES802" s="51"/>
      <c r="ET802" s="51"/>
      <c r="EU802" s="51"/>
      <c r="EV802" s="51"/>
      <c r="EW802" s="51"/>
      <c r="EX802" s="51"/>
      <c r="EY802" s="51"/>
      <c r="EZ802" s="51"/>
      <c r="FA802" s="51"/>
      <c r="FB802" s="51"/>
      <c r="FC802" s="51"/>
      <c r="FD802" s="51"/>
      <c r="FE802" s="51"/>
      <c r="FF802" s="51"/>
      <c r="FG802" s="51"/>
      <c r="FH802" s="51"/>
      <c r="FI802" s="51"/>
      <c r="FJ802" s="51"/>
      <c r="FK802" s="51"/>
      <c r="FL802" s="51"/>
      <c r="FM802" s="51"/>
      <c r="FN802" s="51"/>
      <c r="FO802" s="51"/>
      <c r="FP802" s="51"/>
    </row>
    <row r="803" spans="101:172" ht="12.75" customHeight="1">
      <c r="CW803" s="51"/>
      <c r="CX803" s="51"/>
      <c r="CY803" s="51"/>
      <c r="CZ803" s="51"/>
      <c r="DA803" s="51"/>
      <c r="DB803" s="51"/>
      <c r="DC803" s="51"/>
      <c r="DD803" s="51"/>
      <c r="DE803" s="51"/>
      <c r="DF803" s="51"/>
      <c r="DG803" s="51"/>
      <c r="DH803" s="51"/>
      <c r="DI803" s="51"/>
      <c r="DJ803" s="51"/>
      <c r="DK803" s="51"/>
      <c r="DL803" s="51"/>
      <c r="DM803" s="51"/>
      <c r="DN803" s="51"/>
      <c r="DO803" s="51"/>
      <c r="DP803" s="51"/>
      <c r="DQ803" s="51"/>
      <c r="DR803" s="51"/>
      <c r="DS803" s="51"/>
      <c r="DT803" s="51"/>
      <c r="DU803" s="51"/>
      <c r="DV803" s="51"/>
      <c r="DW803" s="51"/>
      <c r="DX803" s="51"/>
      <c r="DY803" s="51"/>
      <c r="DZ803" s="51"/>
      <c r="EA803" s="51"/>
      <c r="EB803" s="51"/>
      <c r="EC803" s="51"/>
      <c r="ED803" s="51"/>
      <c r="EE803" s="51"/>
      <c r="EF803" s="51"/>
      <c r="EG803" s="51"/>
      <c r="EH803" s="51"/>
      <c r="EI803" s="51"/>
      <c r="EJ803" s="51"/>
      <c r="EK803" s="51"/>
      <c r="EL803" s="51"/>
      <c r="EM803" s="51"/>
      <c r="EN803" s="51"/>
      <c r="EO803" s="51"/>
      <c r="EP803" s="51"/>
      <c r="EQ803" s="51"/>
      <c r="ER803" s="51"/>
      <c r="ES803" s="51"/>
      <c r="ET803" s="51"/>
      <c r="EU803" s="51"/>
      <c r="EV803" s="51"/>
      <c r="EW803" s="51"/>
      <c r="EX803" s="51"/>
      <c r="EY803" s="51"/>
      <c r="EZ803" s="51"/>
      <c r="FA803" s="51"/>
      <c r="FB803" s="51"/>
      <c r="FC803" s="51"/>
      <c r="FD803" s="51"/>
      <c r="FE803" s="51"/>
      <c r="FF803" s="51"/>
      <c r="FG803" s="51"/>
      <c r="FH803" s="51"/>
      <c r="FI803" s="51"/>
      <c r="FJ803" s="51"/>
      <c r="FK803" s="51"/>
      <c r="FL803" s="51"/>
      <c r="FM803" s="51"/>
      <c r="FN803" s="51"/>
      <c r="FO803" s="51"/>
      <c r="FP803" s="51"/>
    </row>
    <row r="804" spans="101:172" ht="12.75" customHeight="1">
      <c r="CW804" s="51"/>
      <c r="CX804" s="51"/>
      <c r="CY804" s="51"/>
      <c r="CZ804" s="51"/>
      <c r="DA804" s="51"/>
      <c r="DB804" s="51"/>
      <c r="DC804" s="51"/>
      <c r="DD804" s="51"/>
      <c r="DE804" s="51"/>
      <c r="DF804" s="51"/>
      <c r="DG804" s="51"/>
      <c r="DH804" s="51"/>
      <c r="DI804" s="51"/>
      <c r="DJ804" s="51"/>
      <c r="DK804" s="51"/>
      <c r="DL804" s="51"/>
      <c r="DM804" s="51"/>
      <c r="DN804" s="51"/>
      <c r="DO804" s="51"/>
      <c r="DP804" s="51"/>
      <c r="DQ804" s="51"/>
      <c r="DR804" s="51"/>
      <c r="DS804" s="51"/>
      <c r="DT804" s="51"/>
      <c r="DU804" s="51"/>
      <c r="DV804" s="51"/>
      <c r="DW804" s="51"/>
      <c r="DX804" s="51"/>
      <c r="DY804" s="51"/>
      <c r="DZ804" s="51"/>
      <c r="EA804" s="51"/>
      <c r="EB804" s="51"/>
      <c r="EC804" s="51"/>
      <c r="ED804" s="51"/>
      <c r="EE804" s="51"/>
      <c r="EF804" s="51"/>
      <c r="EG804" s="51"/>
      <c r="EH804" s="51"/>
      <c r="EI804" s="51"/>
      <c r="EJ804" s="51"/>
      <c r="EK804" s="51"/>
      <c r="EL804" s="51"/>
      <c r="EM804" s="51"/>
      <c r="EN804" s="51"/>
      <c r="EO804" s="51"/>
      <c r="EP804" s="51"/>
      <c r="EQ804" s="51"/>
      <c r="ER804" s="51"/>
      <c r="ES804" s="51"/>
      <c r="ET804" s="51"/>
      <c r="EU804" s="51"/>
      <c r="EV804" s="51"/>
      <c r="EW804" s="51"/>
      <c r="EX804" s="51"/>
      <c r="EY804" s="51"/>
      <c r="EZ804" s="51"/>
      <c r="FA804" s="51"/>
      <c r="FB804" s="51"/>
      <c r="FC804" s="51"/>
      <c r="FD804" s="51"/>
      <c r="FE804" s="51"/>
      <c r="FF804" s="51"/>
      <c r="FG804" s="51"/>
      <c r="FH804" s="51"/>
      <c r="FI804" s="51"/>
      <c r="FJ804" s="51"/>
      <c r="FK804" s="51"/>
      <c r="FL804" s="51"/>
      <c r="FM804" s="51"/>
      <c r="FN804" s="51"/>
      <c r="FO804" s="51"/>
      <c r="FP804" s="51"/>
    </row>
    <row r="805" spans="101:172" ht="12.75" customHeight="1">
      <c r="CW805" s="51"/>
      <c r="CX805" s="51"/>
      <c r="CY805" s="51"/>
      <c r="CZ805" s="51"/>
      <c r="DA805" s="51"/>
      <c r="DB805" s="51"/>
      <c r="DC805" s="51"/>
      <c r="DD805" s="51"/>
      <c r="DE805" s="51"/>
      <c r="DF805" s="51"/>
      <c r="DG805" s="51"/>
      <c r="DH805" s="51"/>
      <c r="DI805" s="51"/>
      <c r="DJ805" s="51"/>
      <c r="DK805" s="51"/>
      <c r="DL805" s="51"/>
      <c r="DM805" s="51"/>
      <c r="DN805" s="51"/>
      <c r="DO805" s="51"/>
      <c r="DP805" s="51"/>
      <c r="DQ805" s="51"/>
      <c r="DR805" s="51"/>
      <c r="DS805" s="51"/>
      <c r="DT805" s="51"/>
      <c r="DU805" s="51"/>
      <c r="DV805" s="51"/>
      <c r="DW805" s="51"/>
      <c r="DX805" s="51"/>
      <c r="DY805" s="51"/>
      <c r="DZ805" s="51"/>
      <c r="EA805" s="51"/>
      <c r="EB805" s="51"/>
      <c r="EC805" s="51"/>
      <c r="ED805" s="51"/>
      <c r="EE805" s="51"/>
      <c r="EF805" s="51"/>
      <c r="EG805" s="51"/>
      <c r="EH805" s="51"/>
      <c r="EI805" s="51"/>
      <c r="EJ805" s="51"/>
      <c r="EK805" s="51"/>
      <c r="EL805" s="51"/>
      <c r="EM805" s="51"/>
      <c r="EN805" s="51"/>
      <c r="EO805" s="51"/>
      <c r="EP805" s="51"/>
      <c r="EQ805" s="51"/>
      <c r="ER805" s="51"/>
      <c r="ES805" s="51"/>
      <c r="ET805" s="51"/>
      <c r="EU805" s="51"/>
      <c r="EV805" s="51"/>
      <c r="EW805" s="51"/>
      <c r="EX805" s="51"/>
      <c r="EY805" s="51"/>
      <c r="EZ805" s="51"/>
      <c r="FA805" s="51"/>
      <c r="FB805" s="51"/>
      <c r="FC805" s="51"/>
      <c r="FD805" s="51"/>
      <c r="FE805" s="51"/>
      <c r="FF805" s="51"/>
      <c r="FG805" s="51"/>
      <c r="FH805" s="51"/>
      <c r="FI805" s="51"/>
      <c r="FJ805" s="51"/>
      <c r="FK805" s="51"/>
      <c r="FL805" s="51"/>
      <c r="FM805" s="51"/>
      <c r="FN805" s="51"/>
      <c r="FO805" s="51"/>
      <c r="FP805" s="51"/>
    </row>
    <row r="806" spans="101:172" ht="12.75" customHeight="1">
      <c r="CW806" s="51"/>
      <c r="CX806" s="51"/>
      <c r="CY806" s="51"/>
      <c r="CZ806" s="51"/>
      <c r="DA806" s="51"/>
      <c r="DB806" s="51"/>
      <c r="DC806" s="51"/>
      <c r="DD806" s="51"/>
      <c r="DE806" s="51"/>
      <c r="DF806" s="51"/>
      <c r="DG806" s="51"/>
      <c r="DH806" s="51"/>
      <c r="DI806" s="51"/>
      <c r="DJ806" s="51"/>
      <c r="DK806" s="51"/>
      <c r="DL806" s="51"/>
      <c r="DM806" s="51"/>
      <c r="DN806" s="51"/>
      <c r="DO806" s="51"/>
      <c r="DP806" s="51"/>
      <c r="DQ806" s="51"/>
      <c r="DR806" s="51"/>
      <c r="DS806" s="51"/>
      <c r="DT806" s="51"/>
      <c r="DU806" s="51"/>
      <c r="DV806" s="51"/>
      <c r="DW806" s="51"/>
      <c r="DX806" s="51"/>
      <c r="DY806" s="51"/>
      <c r="DZ806" s="51"/>
      <c r="EA806" s="51"/>
      <c r="EB806" s="51"/>
      <c r="EC806" s="51"/>
      <c r="ED806" s="51"/>
      <c r="EE806" s="51"/>
      <c r="EF806" s="51"/>
      <c r="EG806" s="51"/>
      <c r="EH806" s="51"/>
      <c r="EI806" s="51"/>
      <c r="EJ806" s="51"/>
      <c r="EK806" s="51"/>
      <c r="EL806" s="51"/>
      <c r="EM806" s="51"/>
      <c r="EN806" s="51"/>
      <c r="EO806" s="51"/>
      <c r="EP806" s="51"/>
      <c r="EQ806" s="51"/>
      <c r="ER806" s="51"/>
      <c r="ES806" s="51"/>
      <c r="ET806" s="51"/>
      <c r="EU806" s="51"/>
      <c r="EV806" s="51"/>
      <c r="EW806" s="51"/>
      <c r="EX806" s="51"/>
      <c r="EY806" s="51"/>
      <c r="EZ806" s="51"/>
      <c r="FA806" s="51"/>
      <c r="FB806" s="51"/>
      <c r="FC806" s="51"/>
      <c r="FD806" s="51"/>
      <c r="FE806" s="51"/>
      <c r="FF806" s="51"/>
      <c r="FG806" s="51"/>
      <c r="FH806" s="51"/>
      <c r="FI806" s="51"/>
      <c r="FJ806" s="51"/>
      <c r="FK806" s="51"/>
      <c r="FL806" s="51"/>
      <c r="FM806" s="51"/>
      <c r="FN806" s="51"/>
      <c r="FO806" s="51"/>
      <c r="FP806" s="51"/>
    </row>
    <row r="807" spans="101:172" ht="12.75" customHeight="1">
      <c r="CW807" s="51"/>
      <c r="CX807" s="51"/>
      <c r="CY807" s="51"/>
      <c r="CZ807" s="51"/>
      <c r="DA807" s="51"/>
      <c r="DB807" s="51"/>
      <c r="DC807" s="51"/>
      <c r="DD807" s="51"/>
      <c r="DE807" s="51"/>
      <c r="DF807" s="51"/>
      <c r="DG807" s="51"/>
      <c r="DH807" s="51"/>
      <c r="DI807" s="51"/>
      <c r="DJ807" s="51"/>
      <c r="DK807" s="51"/>
      <c r="DL807" s="51"/>
      <c r="DM807" s="51"/>
      <c r="DN807" s="51"/>
      <c r="DO807" s="51"/>
      <c r="DP807" s="51"/>
      <c r="DQ807" s="51"/>
      <c r="DR807" s="51"/>
      <c r="DS807" s="51"/>
      <c r="DT807" s="51"/>
      <c r="DU807" s="51"/>
      <c r="DV807" s="51"/>
      <c r="DW807" s="51"/>
      <c r="DX807" s="51"/>
      <c r="DY807" s="51"/>
      <c r="DZ807" s="51"/>
      <c r="EA807" s="51"/>
      <c r="EB807" s="51"/>
      <c r="EC807" s="51"/>
      <c r="ED807" s="51"/>
      <c r="EE807" s="51"/>
      <c r="EF807" s="51"/>
      <c r="EG807" s="51"/>
      <c r="EH807" s="51"/>
      <c r="EI807" s="51"/>
      <c r="EJ807" s="51"/>
      <c r="EK807" s="51"/>
      <c r="EL807" s="51"/>
      <c r="EM807" s="51"/>
      <c r="EN807" s="51"/>
      <c r="EO807" s="51"/>
      <c r="EP807" s="51"/>
      <c r="EQ807" s="51"/>
      <c r="ER807" s="51"/>
      <c r="ES807" s="51"/>
      <c r="ET807" s="51"/>
      <c r="EU807" s="51"/>
      <c r="EV807" s="51"/>
      <c r="EW807" s="51"/>
      <c r="EX807" s="51"/>
      <c r="EY807" s="51"/>
      <c r="EZ807" s="51"/>
      <c r="FA807" s="51"/>
      <c r="FB807" s="51"/>
      <c r="FC807" s="51"/>
      <c r="FD807" s="51"/>
      <c r="FE807" s="51"/>
      <c r="FF807" s="51"/>
      <c r="FG807" s="51"/>
      <c r="FH807" s="51"/>
      <c r="FI807" s="51"/>
      <c r="FJ807" s="51"/>
      <c r="FK807" s="51"/>
      <c r="FL807" s="51"/>
      <c r="FM807" s="51"/>
      <c r="FN807" s="51"/>
      <c r="FO807" s="51"/>
      <c r="FP807" s="51"/>
    </row>
    <row r="808" spans="101:172" ht="12.75" customHeight="1">
      <c r="CW808" s="51"/>
      <c r="CX808" s="51"/>
      <c r="CY808" s="51"/>
      <c r="CZ808" s="51"/>
      <c r="DA808" s="51"/>
      <c r="DB808" s="51"/>
      <c r="DC808" s="51"/>
      <c r="DD808" s="51"/>
      <c r="DE808" s="51"/>
      <c r="DF808" s="51"/>
      <c r="DG808" s="51"/>
      <c r="DH808" s="51"/>
      <c r="DI808" s="51"/>
      <c r="DJ808" s="51"/>
      <c r="DK808" s="51"/>
      <c r="DL808" s="51"/>
      <c r="DM808" s="51"/>
      <c r="DN808" s="51"/>
      <c r="DO808" s="51"/>
      <c r="DP808" s="51"/>
      <c r="DQ808" s="51"/>
      <c r="DR808" s="51"/>
      <c r="DS808" s="51"/>
      <c r="DT808" s="51"/>
      <c r="DU808" s="51"/>
      <c r="DV808" s="51"/>
      <c r="DW808" s="51"/>
      <c r="DX808" s="51"/>
      <c r="DY808" s="51"/>
      <c r="DZ808" s="51"/>
      <c r="EA808" s="51"/>
      <c r="EB808" s="51"/>
      <c r="EC808" s="51"/>
      <c r="ED808" s="51"/>
      <c r="EE808" s="51"/>
      <c r="EF808" s="51"/>
      <c r="EG808" s="51"/>
      <c r="EH808" s="51"/>
      <c r="EI808" s="51"/>
      <c r="EJ808" s="51"/>
      <c r="EK808" s="51"/>
      <c r="EL808" s="51"/>
      <c r="EM808" s="51"/>
      <c r="EN808" s="51"/>
      <c r="EO808" s="51"/>
      <c r="EP808" s="51"/>
      <c r="EQ808" s="51"/>
      <c r="ER808" s="51"/>
      <c r="ES808" s="51"/>
      <c r="ET808" s="51"/>
      <c r="EU808" s="51"/>
      <c r="EV808" s="51"/>
      <c r="EW808" s="51"/>
      <c r="EX808" s="51"/>
      <c r="EY808" s="51"/>
      <c r="EZ808" s="51"/>
      <c r="FA808" s="51"/>
      <c r="FB808" s="51"/>
      <c r="FC808" s="51"/>
      <c r="FD808" s="51"/>
      <c r="FE808" s="51"/>
      <c r="FF808" s="51"/>
      <c r="FG808" s="51"/>
      <c r="FH808" s="51"/>
      <c r="FI808" s="51"/>
      <c r="FJ808" s="51"/>
      <c r="FK808" s="51"/>
      <c r="FL808" s="51"/>
      <c r="FM808" s="51"/>
      <c r="FN808" s="51"/>
      <c r="FO808" s="51"/>
      <c r="FP808" s="51"/>
    </row>
    <row r="809" spans="101:172" ht="12.75" customHeight="1">
      <c r="CW809" s="51"/>
      <c r="CX809" s="51"/>
      <c r="CY809" s="51"/>
      <c r="CZ809" s="51"/>
      <c r="DA809" s="51"/>
      <c r="DB809" s="51"/>
      <c r="DC809" s="51"/>
      <c r="DD809" s="51"/>
      <c r="DE809" s="51"/>
      <c r="DF809" s="51"/>
      <c r="DG809" s="51"/>
      <c r="DH809" s="51"/>
      <c r="DI809" s="51"/>
      <c r="DJ809" s="51"/>
      <c r="DK809" s="51"/>
      <c r="DL809" s="51"/>
      <c r="DM809" s="51"/>
      <c r="DN809" s="51"/>
      <c r="DO809" s="51"/>
      <c r="DP809" s="51"/>
      <c r="DQ809" s="51"/>
      <c r="DR809" s="51"/>
      <c r="DS809" s="51"/>
      <c r="DT809" s="51"/>
      <c r="DU809" s="51"/>
      <c r="DV809" s="51"/>
      <c r="DW809" s="51"/>
      <c r="DX809" s="51"/>
      <c r="DY809" s="51"/>
      <c r="DZ809" s="51"/>
      <c r="EA809" s="51"/>
      <c r="EB809" s="51"/>
      <c r="EC809" s="51"/>
      <c r="ED809" s="51"/>
      <c r="EE809" s="51"/>
      <c r="EF809" s="51"/>
      <c r="EG809" s="51"/>
      <c r="EH809" s="51"/>
      <c r="EI809" s="51"/>
      <c r="EJ809" s="51"/>
      <c r="EK809" s="51"/>
      <c r="EL809" s="51"/>
      <c r="EM809" s="51"/>
      <c r="EN809" s="51"/>
      <c r="EO809" s="51"/>
      <c r="EP809" s="51"/>
      <c r="EQ809" s="51"/>
      <c r="ER809" s="51"/>
      <c r="ES809" s="51"/>
      <c r="ET809" s="51"/>
      <c r="EU809" s="51"/>
      <c r="EV809" s="51"/>
      <c r="EW809" s="51"/>
      <c r="EX809" s="51"/>
      <c r="EY809" s="51"/>
      <c r="EZ809" s="51"/>
      <c r="FA809" s="51"/>
      <c r="FB809" s="51"/>
      <c r="FC809" s="51"/>
      <c r="FD809" s="51"/>
      <c r="FE809" s="51"/>
      <c r="FF809" s="51"/>
      <c r="FG809" s="51"/>
      <c r="FH809" s="51"/>
      <c r="FI809" s="51"/>
      <c r="FJ809" s="51"/>
      <c r="FK809" s="51"/>
      <c r="FL809" s="51"/>
      <c r="FM809" s="51"/>
      <c r="FN809" s="51"/>
      <c r="FO809" s="51"/>
      <c r="FP809" s="51"/>
    </row>
    <row r="810" spans="101:172" ht="12.75" customHeight="1">
      <c r="CW810" s="51"/>
      <c r="CX810" s="51"/>
      <c r="CY810" s="51"/>
      <c r="CZ810" s="51"/>
      <c r="DA810" s="51"/>
      <c r="DB810" s="51"/>
      <c r="DC810" s="51"/>
      <c r="DD810" s="51"/>
      <c r="DE810" s="51"/>
      <c r="DF810" s="51"/>
      <c r="DG810" s="51"/>
      <c r="DH810" s="51"/>
      <c r="DI810" s="51"/>
      <c r="DJ810" s="51"/>
      <c r="DK810" s="51"/>
      <c r="DL810" s="51"/>
      <c r="DM810" s="51"/>
      <c r="DN810" s="51"/>
      <c r="DO810" s="51"/>
      <c r="DP810" s="51"/>
      <c r="DQ810" s="51"/>
      <c r="DR810" s="51"/>
      <c r="DS810" s="51"/>
      <c r="DT810" s="51"/>
      <c r="DU810" s="51"/>
      <c r="DV810" s="51"/>
      <c r="DW810" s="51"/>
      <c r="DX810" s="51"/>
      <c r="DY810" s="51"/>
      <c r="DZ810" s="51"/>
      <c r="EA810" s="51"/>
      <c r="EB810" s="51"/>
      <c r="EC810" s="51"/>
      <c r="ED810" s="51"/>
      <c r="EE810" s="51"/>
      <c r="EF810" s="51"/>
      <c r="EG810" s="51"/>
      <c r="EH810" s="51"/>
      <c r="EI810" s="51"/>
      <c r="EJ810" s="51"/>
      <c r="EK810" s="51"/>
      <c r="EL810" s="51"/>
      <c r="EM810" s="51"/>
      <c r="EN810" s="51"/>
      <c r="EO810" s="51"/>
      <c r="EP810" s="51"/>
      <c r="EQ810" s="51"/>
      <c r="ER810" s="51"/>
      <c r="ES810" s="51"/>
      <c r="ET810" s="51"/>
      <c r="EU810" s="51"/>
      <c r="EV810" s="51"/>
      <c r="EW810" s="51"/>
      <c r="EX810" s="51"/>
      <c r="EY810" s="51"/>
      <c r="EZ810" s="51"/>
      <c r="FA810" s="51"/>
      <c r="FB810" s="51"/>
      <c r="FC810" s="51"/>
      <c r="FD810" s="51"/>
      <c r="FE810" s="51"/>
      <c r="FF810" s="51"/>
      <c r="FG810" s="51"/>
      <c r="FH810" s="51"/>
      <c r="FI810" s="51"/>
      <c r="FJ810" s="51"/>
      <c r="FK810" s="51"/>
      <c r="FL810" s="51"/>
      <c r="FM810" s="51"/>
      <c r="FN810" s="51"/>
      <c r="FO810" s="51"/>
      <c r="FP810" s="51"/>
    </row>
    <row r="811" spans="101:172" ht="12.75" customHeight="1">
      <c r="CW811" s="51"/>
      <c r="CX811" s="51"/>
      <c r="CY811" s="51"/>
      <c r="CZ811" s="51"/>
      <c r="DA811" s="51"/>
      <c r="DB811" s="51"/>
      <c r="DC811" s="51"/>
      <c r="DD811" s="51"/>
      <c r="DE811" s="51"/>
      <c r="DF811" s="51"/>
      <c r="DG811" s="51"/>
      <c r="DH811" s="51"/>
      <c r="DI811" s="51"/>
      <c r="DJ811" s="51"/>
      <c r="DK811" s="51"/>
      <c r="DL811" s="51"/>
      <c r="DM811" s="51"/>
      <c r="DN811" s="51"/>
      <c r="DO811" s="51"/>
      <c r="DP811" s="51"/>
      <c r="DQ811" s="51"/>
      <c r="DR811" s="51"/>
      <c r="DS811" s="51"/>
      <c r="DT811" s="51"/>
      <c r="DU811" s="51"/>
      <c r="DV811" s="51"/>
      <c r="DW811" s="51"/>
      <c r="DX811" s="51"/>
      <c r="DY811" s="51"/>
      <c r="DZ811" s="51"/>
      <c r="EA811" s="51"/>
      <c r="EB811" s="51"/>
      <c r="EC811" s="51"/>
      <c r="ED811" s="51"/>
      <c r="EE811" s="51"/>
      <c r="EF811" s="51"/>
      <c r="EG811" s="51"/>
      <c r="EH811" s="51"/>
      <c r="EI811" s="51"/>
      <c r="EJ811" s="51"/>
      <c r="EK811" s="51"/>
      <c r="EL811" s="51"/>
      <c r="EM811" s="51"/>
      <c r="EN811" s="51"/>
      <c r="EO811" s="51"/>
      <c r="EP811" s="51"/>
      <c r="EQ811" s="51"/>
      <c r="ER811" s="51"/>
      <c r="ES811" s="51"/>
      <c r="ET811" s="51"/>
      <c r="EU811" s="51"/>
      <c r="EV811" s="51"/>
      <c r="EW811" s="51"/>
      <c r="EX811" s="51"/>
      <c r="EY811" s="51"/>
      <c r="EZ811" s="51"/>
      <c r="FA811" s="51"/>
      <c r="FB811" s="51"/>
      <c r="FC811" s="51"/>
      <c r="FD811" s="51"/>
      <c r="FE811" s="51"/>
      <c r="FF811" s="51"/>
      <c r="FG811" s="51"/>
      <c r="FH811" s="51"/>
      <c r="FI811" s="51"/>
      <c r="FJ811" s="51"/>
      <c r="FK811" s="51"/>
      <c r="FL811" s="51"/>
      <c r="FM811" s="51"/>
      <c r="FN811" s="51"/>
      <c r="FO811" s="51"/>
      <c r="FP811" s="51"/>
    </row>
    <row r="812" spans="101:172" ht="12.75" customHeight="1">
      <c r="CW812" s="51"/>
      <c r="CX812" s="51"/>
      <c r="CY812" s="51"/>
      <c r="CZ812" s="51"/>
      <c r="DA812" s="51"/>
      <c r="DB812" s="51"/>
      <c r="DC812" s="51"/>
      <c r="DD812" s="51"/>
      <c r="DE812" s="51"/>
      <c r="DF812" s="51"/>
      <c r="DG812" s="51"/>
      <c r="DH812" s="51"/>
      <c r="DI812" s="51"/>
      <c r="DJ812" s="51"/>
      <c r="DK812" s="51"/>
      <c r="DL812" s="51"/>
      <c r="DM812" s="51"/>
      <c r="DN812" s="51"/>
      <c r="DO812" s="51"/>
      <c r="DP812" s="51"/>
      <c r="DQ812" s="51"/>
      <c r="DR812" s="51"/>
      <c r="DS812" s="51"/>
      <c r="DT812" s="51"/>
      <c r="DU812" s="51"/>
      <c r="DV812" s="51"/>
      <c r="DW812" s="51"/>
      <c r="DX812" s="51"/>
      <c r="DY812" s="51"/>
      <c r="DZ812" s="51"/>
      <c r="EA812" s="51"/>
      <c r="EB812" s="51"/>
      <c r="EC812" s="51"/>
      <c r="ED812" s="51"/>
      <c r="EE812" s="51"/>
      <c r="EF812" s="51"/>
      <c r="EG812" s="51"/>
      <c r="EH812" s="51"/>
      <c r="EI812" s="51"/>
      <c r="EJ812" s="51"/>
      <c r="EK812" s="51"/>
      <c r="EL812" s="51"/>
      <c r="EM812" s="51"/>
      <c r="EN812" s="51"/>
      <c r="EO812" s="51"/>
      <c r="EP812" s="51"/>
      <c r="EQ812" s="51"/>
      <c r="ER812" s="51"/>
      <c r="ES812" s="51"/>
      <c r="ET812" s="51"/>
      <c r="EU812" s="51"/>
      <c r="EV812" s="51"/>
      <c r="EW812" s="51"/>
      <c r="EX812" s="51"/>
      <c r="EY812" s="51"/>
      <c r="EZ812" s="51"/>
      <c r="FA812" s="51"/>
      <c r="FB812" s="51"/>
      <c r="FC812" s="51"/>
      <c r="FD812" s="51"/>
      <c r="FE812" s="51"/>
      <c r="FF812" s="51"/>
      <c r="FG812" s="51"/>
      <c r="FH812" s="51"/>
      <c r="FI812" s="51"/>
      <c r="FJ812" s="51"/>
      <c r="FK812" s="51"/>
      <c r="FL812" s="51"/>
      <c r="FM812" s="51"/>
      <c r="FN812" s="51"/>
      <c r="FO812" s="51"/>
      <c r="FP812" s="51"/>
    </row>
    <row r="813" spans="101:172" ht="12.75" customHeight="1">
      <c r="CW813" s="51"/>
      <c r="CX813" s="51"/>
      <c r="CY813" s="51"/>
      <c r="CZ813" s="51"/>
      <c r="DA813" s="51"/>
      <c r="DB813" s="51"/>
      <c r="DC813" s="51"/>
      <c r="DD813" s="51"/>
      <c r="DE813" s="51"/>
      <c r="DF813" s="51"/>
      <c r="DG813" s="51"/>
      <c r="DH813" s="51"/>
      <c r="DI813" s="51"/>
      <c r="DJ813" s="51"/>
      <c r="DK813" s="51"/>
      <c r="DL813" s="51"/>
      <c r="DM813" s="51"/>
      <c r="DN813" s="51"/>
      <c r="DO813" s="51"/>
      <c r="DP813" s="51"/>
      <c r="DQ813" s="51"/>
      <c r="DR813" s="51"/>
      <c r="DS813" s="51"/>
      <c r="DT813" s="51"/>
      <c r="DU813" s="51"/>
      <c r="DV813" s="51"/>
      <c r="DW813" s="51"/>
      <c r="DX813" s="51"/>
      <c r="DY813" s="51"/>
      <c r="DZ813" s="51"/>
      <c r="EA813" s="51"/>
      <c r="EB813" s="51"/>
      <c r="EC813" s="51"/>
      <c r="ED813" s="51"/>
      <c r="EE813" s="51"/>
      <c r="EF813" s="51"/>
      <c r="EG813" s="51"/>
      <c r="EH813" s="51"/>
      <c r="EI813" s="51"/>
      <c r="EJ813" s="51"/>
      <c r="EK813" s="51"/>
      <c r="EL813" s="51"/>
      <c r="EM813" s="51"/>
      <c r="EN813" s="51"/>
      <c r="EO813" s="51"/>
      <c r="EP813" s="51"/>
      <c r="EQ813" s="51"/>
      <c r="ER813" s="51"/>
      <c r="ES813" s="51"/>
      <c r="ET813" s="51"/>
      <c r="EU813" s="51"/>
      <c r="EV813" s="51"/>
      <c r="EW813" s="51"/>
      <c r="EX813" s="51"/>
      <c r="EY813" s="51"/>
      <c r="EZ813" s="51"/>
      <c r="FA813" s="51"/>
      <c r="FB813" s="51"/>
      <c r="FC813" s="51"/>
      <c r="FD813" s="51"/>
      <c r="FE813" s="51"/>
      <c r="FF813" s="51"/>
      <c r="FG813" s="51"/>
      <c r="FH813" s="51"/>
      <c r="FI813" s="51"/>
      <c r="FJ813" s="51"/>
      <c r="FK813" s="51"/>
      <c r="FL813" s="51"/>
      <c r="FM813" s="51"/>
      <c r="FN813" s="51"/>
      <c r="FO813" s="51"/>
      <c r="FP813" s="51"/>
    </row>
    <row r="814" spans="101:172" ht="12.75" customHeight="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c r="EK814" s="51"/>
      <c r="EL814" s="51"/>
      <c r="EM814" s="51"/>
      <c r="EN814" s="51"/>
      <c r="EO814" s="51"/>
      <c r="EP814" s="51"/>
      <c r="EQ814" s="51"/>
      <c r="ER814" s="51"/>
      <c r="ES814" s="51"/>
      <c r="ET814" s="51"/>
      <c r="EU814" s="51"/>
      <c r="EV814" s="51"/>
      <c r="EW814" s="51"/>
      <c r="EX814" s="51"/>
      <c r="EY814" s="51"/>
      <c r="EZ814" s="51"/>
      <c r="FA814" s="51"/>
      <c r="FB814" s="51"/>
      <c r="FC814" s="51"/>
      <c r="FD814" s="51"/>
      <c r="FE814" s="51"/>
      <c r="FF814" s="51"/>
      <c r="FG814" s="51"/>
      <c r="FH814" s="51"/>
      <c r="FI814" s="51"/>
      <c r="FJ814" s="51"/>
      <c r="FK814" s="51"/>
      <c r="FL814" s="51"/>
      <c r="FM814" s="51"/>
      <c r="FN814" s="51"/>
      <c r="FO814" s="51"/>
      <c r="FP814" s="51"/>
    </row>
    <row r="815" spans="101:172" ht="12.75" customHeight="1">
      <c r="CW815" s="51"/>
      <c r="CX815" s="51"/>
      <c r="CY815" s="51"/>
      <c r="CZ815" s="51"/>
      <c r="DA815" s="51"/>
      <c r="DB815" s="51"/>
      <c r="DC815" s="51"/>
      <c r="DD815" s="51"/>
      <c r="DE815" s="51"/>
      <c r="DF815" s="51"/>
      <c r="DG815" s="51"/>
      <c r="DH815" s="51"/>
      <c r="DI815" s="51"/>
      <c r="DJ815" s="51"/>
      <c r="DK815" s="51"/>
      <c r="DL815" s="51"/>
      <c r="DM815" s="51"/>
      <c r="DN815" s="51"/>
      <c r="DO815" s="51"/>
      <c r="DP815" s="51"/>
      <c r="DQ815" s="51"/>
      <c r="DR815" s="51"/>
      <c r="DS815" s="51"/>
      <c r="DT815" s="51"/>
      <c r="DU815" s="51"/>
      <c r="DV815" s="51"/>
      <c r="DW815" s="51"/>
      <c r="DX815" s="51"/>
      <c r="DY815" s="51"/>
      <c r="DZ815" s="51"/>
      <c r="EA815" s="51"/>
      <c r="EB815" s="51"/>
      <c r="EC815" s="51"/>
      <c r="ED815" s="51"/>
      <c r="EE815" s="51"/>
      <c r="EF815" s="51"/>
      <c r="EG815" s="51"/>
      <c r="EH815" s="51"/>
      <c r="EI815" s="51"/>
      <c r="EJ815" s="51"/>
      <c r="EK815" s="51"/>
      <c r="EL815" s="51"/>
      <c r="EM815" s="51"/>
      <c r="EN815" s="51"/>
      <c r="EO815" s="51"/>
      <c r="EP815" s="51"/>
      <c r="EQ815" s="51"/>
      <c r="ER815" s="51"/>
      <c r="ES815" s="51"/>
      <c r="ET815" s="51"/>
      <c r="EU815" s="51"/>
      <c r="EV815" s="51"/>
      <c r="EW815" s="51"/>
      <c r="EX815" s="51"/>
      <c r="EY815" s="51"/>
      <c r="EZ815" s="51"/>
      <c r="FA815" s="51"/>
      <c r="FB815" s="51"/>
      <c r="FC815" s="51"/>
      <c r="FD815" s="51"/>
      <c r="FE815" s="51"/>
      <c r="FF815" s="51"/>
      <c r="FG815" s="51"/>
      <c r="FH815" s="51"/>
      <c r="FI815" s="51"/>
      <c r="FJ815" s="51"/>
      <c r="FK815" s="51"/>
      <c r="FL815" s="51"/>
      <c r="FM815" s="51"/>
      <c r="FN815" s="51"/>
      <c r="FO815" s="51"/>
      <c r="FP815" s="51"/>
    </row>
    <row r="816" spans="101:172" ht="12.75" customHeight="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c r="FB816" s="51"/>
      <c r="FC816" s="51"/>
      <c r="FD816" s="51"/>
      <c r="FE816" s="51"/>
      <c r="FF816" s="51"/>
      <c r="FG816" s="51"/>
      <c r="FH816" s="51"/>
      <c r="FI816" s="51"/>
      <c r="FJ816" s="51"/>
      <c r="FK816" s="51"/>
      <c r="FL816" s="51"/>
      <c r="FM816" s="51"/>
      <c r="FN816" s="51"/>
      <c r="FO816" s="51"/>
      <c r="FP816" s="51"/>
    </row>
    <row r="817" spans="101:172" ht="12.75" customHeight="1">
      <c r="CW817" s="51"/>
      <c r="CX817" s="51"/>
      <c r="CY817" s="51"/>
      <c r="CZ817" s="51"/>
      <c r="DA817" s="51"/>
      <c r="DB817" s="51"/>
      <c r="DC817" s="51"/>
      <c r="DD817" s="51"/>
      <c r="DE817" s="51"/>
      <c r="DF817" s="51"/>
      <c r="DG817" s="51"/>
      <c r="DH817" s="51"/>
      <c r="DI817" s="51"/>
      <c r="DJ817" s="51"/>
      <c r="DK817" s="51"/>
      <c r="DL817" s="51"/>
      <c r="DM817" s="51"/>
      <c r="DN817" s="51"/>
      <c r="DO817" s="51"/>
      <c r="DP817" s="51"/>
      <c r="DQ817" s="51"/>
      <c r="DR817" s="51"/>
      <c r="DS817" s="51"/>
      <c r="DT817" s="51"/>
      <c r="DU817" s="51"/>
      <c r="DV817" s="51"/>
      <c r="DW817" s="51"/>
      <c r="DX817" s="51"/>
      <c r="DY817" s="51"/>
      <c r="DZ817" s="51"/>
      <c r="EA817" s="51"/>
      <c r="EB817" s="51"/>
      <c r="EC817" s="51"/>
      <c r="ED817" s="51"/>
      <c r="EE817" s="51"/>
      <c r="EF817" s="51"/>
      <c r="EG817" s="51"/>
      <c r="EH817" s="51"/>
      <c r="EI817" s="51"/>
      <c r="EJ817" s="51"/>
      <c r="EK817" s="51"/>
      <c r="EL817" s="51"/>
      <c r="EM817" s="51"/>
      <c r="EN817" s="51"/>
      <c r="EO817" s="51"/>
      <c r="EP817" s="51"/>
      <c r="EQ817" s="51"/>
      <c r="ER817" s="51"/>
      <c r="ES817" s="51"/>
      <c r="ET817" s="51"/>
      <c r="EU817" s="51"/>
      <c r="EV817" s="51"/>
      <c r="EW817" s="51"/>
      <c r="EX817" s="51"/>
      <c r="EY817" s="51"/>
      <c r="EZ817" s="51"/>
      <c r="FA817" s="51"/>
      <c r="FB817" s="51"/>
      <c r="FC817" s="51"/>
      <c r="FD817" s="51"/>
      <c r="FE817" s="51"/>
      <c r="FF817" s="51"/>
      <c r="FG817" s="51"/>
      <c r="FH817" s="51"/>
      <c r="FI817" s="51"/>
      <c r="FJ817" s="51"/>
      <c r="FK817" s="51"/>
      <c r="FL817" s="51"/>
      <c r="FM817" s="51"/>
      <c r="FN817" s="51"/>
      <c r="FO817" s="51"/>
      <c r="FP817" s="51"/>
    </row>
    <row r="818" spans="101:172" ht="12.75" customHeight="1">
      <c r="CW818" s="51"/>
      <c r="CX818" s="51"/>
      <c r="CY818" s="51"/>
      <c r="CZ818" s="51"/>
      <c r="DA818" s="51"/>
      <c r="DB818" s="51"/>
      <c r="DC818" s="51"/>
      <c r="DD818" s="51"/>
      <c r="DE818" s="51"/>
      <c r="DF818" s="51"/>
      <c r="DG818" s="51"/>
      <c r="DH818" s="51"/>
      <c r="DI818" s="51"/>
      <c r="DJ818" s="51"/>
      <c r="DK818" s="51"/>
      <c r="DL818" s="51"/>
      <c r="DM818" s="51"/>
      <c r="DN818" s="51"/>
      <c r="DO818" s="51"/>
      <c r="DP818" s="51"/>
      <c r="DQ818" s="51"/>
      <c r="DR818" s="51"/>
      <c r="DS818" s="51"/>
      <c r="DT818" s="51"/>
      <c r="DU818" s="51"/>
      <c r="DV818" s="51"/>
      <c r="DW818" s="51"/>
      <c r="DX818" s="51"/>
      <c r="DY818" s="51"/>
      <c r="DZ818" s="51"/>
      <c r="EA818" s="51"/>
      <c r="EB818" s="51"/>
      <c r="EC818" s="51"/>
      <c r="ED818" s="51"/>
      <c r="EE818" s="51"/>
      <c r="EF818" s="51"/>
      <c r="EG818" s="51"/>
      <c r="EH818" s="51"/>
      <c r="EI818" s="51"/>
      <c r="EJ818" s="51"/>
      <c r="EK818" s="51"/>
      <c r="EL818" s="51"/>
      <c r="EM818" s="51"/>
      <c r="EN818" s="51"/>
      <c r="EO818" s="51"/>
      <c r="EP818" s="51"/>
      <c r="EQ818" s="51"/>
      <c r="ER818" s="51"/>
      <c r="ES818" s="51"/>
      <c r="ET818" s="51"/>
      <c r="EU818" s="51"/>
      <c r="EV818" s="51"/>
      <c r="EW818" s="51"/>
      <c r="EX818" s="51"/>
      <c r="EY818" s="51"/>
      <c r="EZ818" s="51"/>
      <c r="FA818" s="51"/>
      <c r="FB818" s="51"/>
      <c r="FC818" s="51"/>
      <c r="FD818" s="51"/>
      <c r="FE818" s="51"/>
      <c r="FF818" s="51"/>
      <c r="FG818" s="51"/>
      <c r="FH818" s="51"/>
      <c r="FI818" s="51"/>
      <c r="FJ818" s="51"/>
      <c r="FK818" s="51"/>
      <c r="FL818" s="51"/>
      <c r="FM818" s="51"/>
      <c r="FN818" s="51"/>
      <c r="FO818" s="51"/>
      <c r="FP818" s="51"/>
    </row>
    <row r="819" spans="101:172" ht="12.75" customHeight="1">
      <c r="CW819" s="51"/>
      <c r="CX819" s="51"/>
      <c r="CY819" s="51"/>
      <c r="CZ819" s="51"/>
      <c r="DA819" s="51"/>
      <c r="DB819" s="51"/>
      <c r="DC819" s="51"/>
      <c r="DD819" s="51"/>
      <c r="DE819" s="51"/>
      <c r="DF819" s="51"/>
      <c r="DG819" s="51"/>
      <c r="DH819" s="51"/>
      <c r="DI819" s="51"/>
      <c r="DJ819" s="51"/>
      <c r="DK819" s="51"/>
      <c r="DL819" s="51"/>
      <c r="DM819" s="51"/>
      <c r="DN819" s="51"/>
      <c r="DO819" s="51"/>
      <c r="DP819" s="51"/>
      <c r="DQ819" s="51"/>
      <c r="DR819" s="51"/>
      <c r="DS819" s="51"/>
      <c r="DT819" s="51"/>
      <c r="DU819" s="51"/>
      <c r="DV819" s="51"/>
      <c r="DW819" s="51"/>
      <c r="DX819" s="51"/>
      <c r="DY819" s="51"/>
      <c r="DZ819" s="51"/>
      <c r="EA819" s="51"/>
      <c r="EB819" s="51"/>
      <c r="EC819" s="51"/>
      <c r="ED819" s="51"/>
      <c r="EE819" s="51"/>
      <c r="EF819" s="51"/>
      <c r="EG819" s="51"/>
      <c r="EH819" s="51"/>
      <c r="EI819" s="51"/>
      <c r="EJ819" s="51"/>
      <c r="EK819" s="51"/>
      <c r="EL819" s="51"/>
      <c r="EM819" s="51"/>
      <c r="EN819" s="51"/>
      <c r="EO819" s="51"/>
      <c r="EP819" s="51"/>
      <c r="EQ819" s="51"/>
      <c r="ER819" s="51"/>
      <c r="ES819" s="51"/>
      <c r="ET819" s="51"/>
      <c r="EU819" s="51"/>
      <c r="EV819" s="51"/>
      <c r="EW819" s="51"/>
      <c r="EX819" s="51"/>
      <c r="EY819" s="51"/>
      <c r="EZ819" s="51"/>
      <c r="FA819" s="51"/>
      <c r="FB819" s="51"/>
      <c r="FC819" s="51"/>
      <c r="FD819" s="51"/>
      <c r="FE819" s="51"/>
      <c r="FF819" s="51"/>
      <c r="FG819" s="51"/>
      <c r="FH819" s="51"/>
      <c r="FI819" s="51"/>
      <c r="FJ819" s="51"/>
      <c r="FK819" s="51"/>
      <c r="FL819" s="51"/>
      <c r="FM819" s="51"/>
      <c r="FN819" s="51"/>
      <c r="FO819" s="51"/>
      <c r="FP819" s="51"/>
    </row>
    <row r="820" spans="101:172" ht="12.75" customHeight="1">
      <c r="CW820" s="51"/>
      <c r="CX820" s="51"/>
      <c r="CY820" s="51"/>
      <c r="CZ820" s="51"/>
      <c r="DA820" s="51"/>
      <c r="DB820" s="51"/>
      <c r="DC820" s="51"/>
      <c r="DD820" s="51"/>
      <c r="DE820" s="51"/>
      <c r="DF820" s="51"/>
      <c r="DG820" s="51"/>
      <c r="DH820" s="51"/>
      <c r="DI820" s="51"/>
      <c r="DJ820" s="51"/>
      <c r="DK820" s="51"/>
      <c r="DL820" s="51"/>
      <c r="DM820" s="51"/>
      <c r="DN820" s="51"/>
      <c r="DO820" s="51"/>
      <c r="DP820" s="51"/>
      <c r="DQ820" s="51"/>
      <c r="DR820" s="51"/>
      <c r="DS820" s="51"/>
      <c r="DT820" s="51"/>
      <c r="DU820" s="51"/>
      <c r="DV820" s="51"/>
      <c r="DW820" s="51"/>
      <c r="DX820" s="51"/>
      <c r="DY820" s="51"/>
      <c r="DZ820" s="51"/>
      <c r="EA820" s="51"/>
      <c r="EB820" s="51"/>
      <c r="EC820" s="51"/>
      <c r="ED820" s="51"/>
      <c r="EE820" s="51"/>
      <c r="EF820" s="51"/>
      <c r="EG820" s="51"/>
      <c r="EH820" s="51"/>
      <c r="EI820" s="51"/>
      <c r="EJ820" s="51"/>
      <c r="EK820" s="51"/>
      <c r="EL820" s="51"/>
      <c r="EM820" s="51"/>
      <c r="EN820" s="51"/>
      <c r="EO820" s="51"/>
      <c r="EP820" s="51"/>
      <c r="EQ820" s="51"/>
      <c r="ER820" s="51"/>
      <c r="ES820" s="51"/>
      <c r="ET820" s="51"/>
      <c r="EU820" s="51"/>
      <c r="EV820" s="51"/>
      <c r="EW820" s="51"/>
      <c r="EX820" s="51"/>
      <c r="EY820" s="51"/>
      <c r="EZ820" s="51"/>
      <c r="FA820" s="51"/>
      <c r="FB820" s="51"/>
      <c r="FC820" s="51"/>
      <c r="FD820" s="51"/>
      <c r="FE820" s="51"/>
      <c r="FF820" s="51"/>
      <c r="FG820" s="51"/>
      <c r="FH820" s="51"/>
      <c r="FI820" s="51"/>
      <c r="FJ820" s="51"/>
      <c r="FK820" s="51"/>
      <c r="FL820" s="51"/>
      <c r="FM820" s="51"/>
      <c r="FN820" s="51"/>
      <c r="FO820" s="51"/>
      <c r="FP820" s="51"/>
    </row>
    <row r="821" spans="101:172" ht="12.75" customHeight="1">
      <c r="CW821" s="51"/>
      <c r="CX821" s="51"/>
      <c r="CY821" s="51"/>
      <c r="CZ821" s="51"/>
      <c r="DA821" s="51"/>
      <c r="DB821" s="51"/>
      <c r="DC821" s="51"/>
      <c r="DD821" s="51"/>
      <c r="DE821" s="51"/>
      <c r="DF821" s="51"/>
      <c r="DG821" s="51"/>
      <c r="DH821" s="51"/>
      <c r="DI821" s="51"/>
      <c r="DJ821" s="51"/>
      <c r="DK821" s="51"/>
      <c r="DL821" s="51"/>
      <c r="DM821" s="51"/>
      <c r="DN821" s="51"/>
      <c r="DO821" s="51"/>
      <c r="DP821" s="51"/>
      <c r="DQ821" s="51"/>
      <c r="DR821" s="51"/>
      <c r="DS821" s="51"/>
      <c r="DT821" s="51"/>
      <c r="DU821" s="51"/>
      <c r="DV821" s="51"/>
      <c r="DW821" s="51"/>
      <c r="DX821" s="51"/>
      <c r="DY821" s="51"/>
      <c r="DZ821" s="51"/>
      <c r="EA821" s="51"/>
      <c r="EB821" s="51"/>
      <c r="EC821" s="51"/>
      <c r="ED821" s="51"/>
      <c r="EE821" s="51"/>
      <c r="EF821" s="51"/>
      <c r="EG821" s="51"/>
      <c r="EH821" s="51"/>
      <c r="EI821" s="51"/>
      <c r="EJ821" s="51"/>
      <c r="EK821" s="51"/>
      <c r="EL821" s="51"/>
      <c r="EM821" s="51"/>
      <c r="EN821" s="51"/>
      <c r="EO821" s="51"/>
      <c r="EP821" s="51"/>
      <c r="EQ821" s="51"/>
      <c r="ER821" s="51"/>
      <c r="ES821" s="51"/>
      <c r="ET821" s="51"/>
      <c r="EU821" s="51"/>
      <c r="EV821" s="51"/>
      <c r="EW821" s="51"/>
      <c r="EX821" s="51"/>
      <c r="EY821" s="51"/>
      <c r="EZ821" s="51"/>
      <c r="FA821" s="51"/>
      <c r="FB821" s="51"/>
      <c r="FC821" s="51"/>
      <c r="FD821" s="51"/>
      <c r="FE821" s="51"/>
      <c r="FF821" s="51"/>
      <c r="FG821" s="51"/>
      <c r="FH821" s="51"/>
      <c r="FI821" s="51"/>
      <c r="FJ821" s="51"/>
      <c r="FK821" s="51"/>
      <c r="FL821" s="51"/>
      <c r="FM821" s="51"/>
      <c r="FN821" s="51"/>
      <c r="FO821" s="51"/>
      <c r="FP821" s="51"/>
    </row>
    <row r="822" spans="101:172" ht="12.75" customHeight="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c r="EK822" s="51"/>
      <c r="EL822" s="51"/>
      <c r="EM822" s="51"/>
      <c r="EN822" s="51"/>
      <c r="EO822" s="51"/>
      <c r="EP822" s="51"/>
      <c r="EQ822" s="51"/>
      <c r="ER822" s="51"/>
      <c r="ES822" s="51"/>
      <c r="ET822" s="51"/>
      <c r="EU822" s="51"/>
      <c r="EV822" s="51"/>
      <c r="EW822" s="51"/>
      <c r="EX822" s="51"/>
      <c r="EY822" s="51"/>
      <c r="EZ822" s="51"/>
      <c r="FA822" s="51"/>
      <c r="FB822" s="51"/>
      <c r="FC822" s="51"/>
      <c r="FD822" s="51"/>
      <c r="FE822" s="51"/>
      <c r="FF822" s="51"/>
      <c r="FG822" s="51"/>
      <c r="FH822" s="51"/>
      <c r="FI822" s="51"/>
      <c r="FJ822" s="51"/>
      <c r="FK822" s="51"/>
      <c r="FL822" s="51"/>
      <c r="FM822" s="51"/>
      <c r="FN822" s="51"/>
      <c r="FO822" s="51"/>
      <c r="FP822" s="51"/>
    </row>
    <row r="823" spans="101:172" ht="12.75" customHeight="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c r="EK823" s="51"/>
      <c r="EL823" s="51"/>
      <c r="EM823" s="51"/>
      <c r="EN823" s="51"/>
      <c r="EO823" s="51"/>
      <c r="EP823" s="51"/>
      <c r="EQ823" s="51"/>
      <c r="ER823" s="51"/>
      <c r="ES823" s="51"/>
      <c r="ET823" s="51"/>
      <c r="EU823" s="51"/>
      <c r="EV823" s="51"/>
      <c r="EW823" s="51"/>
      <c r="EX823" s="51"/>
      <c r="EY823" s="51"/>
      <c r="EZ823" s="51"/>
      <c r="FA823" s="51"/>
      <c r="FB823" s="51"/>
      <c r="FC823" s="51"/>
      <c r="FD823" s="51"/>
      <c r="FE823" s="51"/>
      <c r="FF823" s="51"/>
      <c r="FG823" s="51"/>
      <c r="FH823" s="51"/>
      <c r="FI823" s="51"/>
      <c r="FJ823" s="51"/>
      <c r="FK823" s="51"/>
      <c r="FL823" s="51"/>
      <c r="FM823" s="51"/>
      <c r="FN823" s="51"/>
      <c r="FO823" s="51"/>
      <c r="FP823" s="51"/>
    </row>
    <row r="824" spans="101:172" ht="12.75" customHeight="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c r="EK824" s="51"/>
      <c r="EL824" s="51"/>
      <c r="EM824" s="51"/>
      <c r="EN824" s="51"/>
      <c r="EO824" s="51"/>
      <c r="EP824" s="51"/>
      <c r="EQ824" s="51"/>
      <c r="ER824" s="51"/>
      <c r="ES824" s="51"/>
      <c r="ET824" s="51"/>
      <c r="EU824" s="51"/>
      <c r="EV824" s="51"/>
      <c r="EW824" s="51"/>
      <c r="EX824" s="51"/>
      <c r="EY824" s="51"/>
      <c r="EZ824" s="51"/>
      <c r="FA824" s="51"/>
      <c r="FB824" s="51"/>
      <c r="FC824" s="51"/>
      <c r="FD824" s="51"/>
      <c r="FE824" s="51"/>
      <c r="FF824" s="51"/>
      <c r="FG824" s="51"/>
      <c r="FH824" s="51"/>
      <c r="FI824" s="51"/>
      <c r="FJ824" s="51"/>
      <c r="FK824" s="51"/>
      <c r="FL824" s="51"/>
      <c r="FM824" s="51"/>
      <c r="FN824" s="51"/>
      <c r="FO824" s="51"/>
      <c r="FP824" s="51"/>
    </row>
    <row r="825" spans="101:172" ht="12.75" customHeight="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c r="EK825" s="51"/>
      <c r="EL825" s="51"/>
      <c r="EM825" s="51"/>
      <c r="EN825" s="51"/>
      <c r="EO825" s="51"/>
      <c r="EP825" s="51"/>
      <c r="EQ825" s="51"/>
      <c r="ER825" s="51"/>
      <c r="ES825" s="51"/>
      <c r="ET825" s="51"/>
      <c r="EU825" s="51"/>
      <c r="EV825" s="51"/>
      <c r="EW825" s="51"/>
      <c r="EX825" s="51"/>
      <c r="EY825" s="51"/>
      <c r="EZ825" s="51"/>
      <c r="FA825" s="51"/>
      <c r="FB825" s="51"/>
      <c r="FC825" s="51"/>
      <c r="FD825" s="51"/>
      <c r="FE825" s="51"/>
      <c r="FF825" s="51"/>
      <c r="FG825" s="51"/>
      <c r="FH825" s="51"/>
      <c r="FI825" s="51"/>
      <c r="FJ825" s="51"/>
      <c r="FK825" s="51"/>
      <c r="FL825" s="51"/>
      <c r="FM825" s="51"/>
      <c r="FN825" s="51"/>
      <c r="FO825" s="51"/>
      <c r="FP825" s="51"/>
    </row>
    <row r="826" spans="101:172" ht="12.75" customHeight="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1"/>
      <c r="FJ826" s="51"/>
      <c r="FK826" s="51"/>
      <c r="FL826" s="51"/>
      <c r="FM826" s="51"/>
      <c r="FN826" s="51"/>
      <c r="FO826" s="51"/>
      <c r="FP826" s="51"/>
    </row>
    <row r="827" spans="101:172" ht="12.75" customHeight="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c r="EK827" s="51"/>
      <c r="EL827" s="51"/>
      <c r="EM827" s="51"/>
      <c r="EN827" s="51"/>
      <c r="EO827" s="51"/>
      <c r="EP827" s="51"/>
      <c r="EQ827" s="51"/>
      <c r="ER827" s="51"/>
      <c r="ES827" s="51"/>
      <c r="ET827" s="51"/>
      <c r="EU827" s="51"/>
      <c r="EV827" s="51"/>
      <c r="EW827" s="51"/>
      <c r="EX827" s="51"/>
      <c r="EY827" s="51"/>
      <c r="EZ827" s="51"/>
      <c r="FA827" s="51"/>
      <c r="FB827" s="51"/>
      <c r="FC827" s="51"/>
      <c r="FD827" s="51"/>
      <c r="FE827" s="51"/>
      <c r="FF827" s="51"/>
      <c r="FG827" s="51"/>
      <c r="FH827" s="51"/>
      <c r="FI827" s="51"/>
      <c r="FJ827" s="51"/>
      <c r="FK827" s="51"/>
      <c r="FL827" s="51"/>
      <c r="FM827" s="51"/>
      <c r="FN827" s="51"/>
      <c r="FO827" s="51"/>
      <c r="FP827" s="51"/>
    </row>
    <row r="828" spans="101:172" ht="12.75" customHeight="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c r="EK828" s="51"/>
      <c r="EL828" s="51"/>
      <c r="EM828" s="51"/>
      <c r="EN828" s="51"/>
      <c r="EO828" s="51"/>
      <c r="EP828" s="51"/>
      <c r="EQ828" s="51"/>
      <c r="ER828" s="51"/>
      <c r="ES828" s="51"/>
      <c r="ET828" s="51"/>
      <c r="EU828" s="51"/>
      <c r="EV828" s="51"/>
      <c r="EW828" s="51"/>
      <c r="EX828" s="51"/>
      <c r="EY828" s="51"/>
      <c r="EZ828" s="51"/>
      <c r="FA828" s="51"/>
      <c r="FB828" s="51"/>
      <c r="FC828" s="51"/>
      <c r="FD828" s="51"/>
      <c r="FE828" s="51"/>
      <c r="FF828" s="51"/>
      <c r="FG828" s="51"/>
      <c r="FH828" s="51"/>
      <c r="FI828" s="51"/>
      <c r="FJ828" s="51"/>
      <c r="FK828" s="51"/>
      <c r="FL828" s="51"/>
      <c r="FM828" s="51"/>
      <c r="FN828" s="51"/>
      <c r="FO828" s="51"/>
      <c r="FP828" s="51"/>
    </row>
    <row r="829" spans="101:172" ht="12.75" customHeight="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c r="EK829" s="51"/>
      <c r="EL829" s="51"/>
      <c r="EM829" s="51"/>
      <c r="EN829" s="51"/>
      <c r="EO829" s="51"/>
      <c r="EP829" s="51"/>
      <c r="EQ829" s="51"/>
      <c r="ER829" s="51"/>
      <c r="ES829" s="51"/>
      <c r="ET829" s="51"/>
      <c r="EU829" s="51"/>
      <c r="EV829" s="51"/>
      <c r="EW829" s="51"/>
      <c r="EX829" s="51"/>
      <c r="EY829" s="51"/>
      <c r="EZ829" s="51"/>
      <c r="FA829" s="51"/>
      <c r="FB829" s="51"/>
      <c r="FC829" s="51"/>
      <c r="FD829" s="51"/>
      <c r="FE829" s="51"/>
      <c r="FF829" s="51"/>
      <c r="FG829" s="51"/>
      <c r="FH829" s="51"/>
      <c r="FI829" s="51"/>
      <c r="FJ829" s="51"/>
      <c r="FK829" s="51"/>
      <c r="FL829" s="51"/>
      <c r="FM829" s="51"/>
      <c r="FN829" s="51"/>
      <c r="FO829" s="51"/>
      <c r="FP829" s="51"/>
    </row>
    <row r="830" spans="101:172" ht="12.75" customHeight="1">
      <c r="CW830" s="51"/>
      <c r="CX830" s="51"/>
      <c r="CY830" s="51"/>
      <c r="CZ830" s="51"/>
      <c r="DA830" s="51"/>
      <c r="DB830" s="51"/>
      <c r="DC830" s="51"/>
      <c r="DD830" s="51"/>
      <c r="DE830" s="51"/>
      <c r="DF830" s="51"/>
      <c r="DG830" s="51"/>
      <c r="DH830" s="51"/>
      <c r="DI830" s="51"/>
      <c r="DJ830" s="51"/>
      <c r="DK830" s="51"/>
      <c r="DL830" s="51"/>
      <c r="DM830" s="51"/>
      <c r="DN830" s="51"/>
      <c r="DO830" s="51"/>
      <c r="DP830" s="51"/>
      <c r="DQ830" s="51"/>
      <c r="DR830" s="51"/>
      <c r="DS830" s="51"/>
      <c r="DT830" s="51"/>
      <c r="DU830" s="51"/>
      <c r="DV830" s="51"/>
      <c r="DW830" s="51"/>
      <c r="DX830" s="51"/>
      <c r="DY830" s="51"/>
      <c r="DZ830" s="51"/>
      <c r="EA830" s="51"/>
      <c r="EB830" s="51"/>
      <c r="EC830" s="51"/>
      <c r="ED830" s="51"/>
      <c r="EE830" s="51"/>
      <c r="EF830" s="51"/>
      <c r="EG830" s="51"/>
      <c r="EH830" s="51"/>
      <c r="EI830" s="51"/>
      <c r="EJ830" s="51"/>
      <c r="EK830" s="51"/>
      <c r="EL830" s="51"/>
      <c r="EM830" s="51"/>
      <c r="EN830" s="51"/>
      <c r="EO830" s="51"/>
      <c r="EP830" s="51"/>
      <c r="EQ830" s="51"/>
      <c r="ER830" s="51"/>
      <c r="ES830" s="51"/>
      <c r="ET830" s="51"/>
      <c r="EU830" s="51"/>
      <c r="EV830" s="51"/>
      <c r="EW830" s="51"/>
      <c r="EX830" s="51"/>
      <c r="EY830" s="51"/>
      <c r="EZ830" s="51"/>
      <c r="FA830" s="51"/>
      <c r="FB830" s="51"/>
      <c r="FC830" s="51"/>
      <c r="FD830" s="51"/>
      <c r="FE830" s="51"/>
      <c r="FF830" s="51"/>
      <c r="FG830" s="51"/>
      <c r="FH830" s="51"/>
      <c r="FI830" s="51"/>
      <c r="FJ830" s="51"/>
      <c r="FK830" s="51"/>
      <c r="FL830" s="51"/>
      <c r="FM830" s="51"/>
      <c r="FN830" s="51"/>
      <c r="FO830" s="51"/>
      <c r="FP830" s="51"/>
    </row>
    <row r="831" spans="101:172" ht="12.75" customHeight="1">
      <c r="CW831" s="51"/>
      <c r="CX831" s="51"/>
      <c r="CY831" s="51"/>
      <c r="CZ831" s="51"/>
      <c r="DA831" s="51"/>
      <c r="DB831" s="51"/>
      <c r="DC831" s="51"/>
      <c r="DD831" s="51"/>
      <c r="DE831" s="51"/>
      <c r="DF831" s="51"/>
      <c r="DG831" s="51"/>
      <c r="DH831" s="51"/>
      <c r="DI831" s="51"/>
      <c r="DJ831" s="51"/>
      <c r="DK831" s="51"/>
      <c r="DL831" s="51"/>
      <c r="DM831" s="51"/>
      <c r="DN831" s="51"/>
      <c r="DO831" s="51"/>
      <c r="DP831" s="51"/>
      <c r="DQ831" s="51"/>
      <c r="DR831" s="51"/>
      <c r="DS831" s="51"/>
      <c r="DT831" s="51"/>
      <c r="DU831" s="51"/>
      <c r="DV831" s="51"/>
      <c r="DW831" s="51"/>
      <c r="DX831" s="51"/>
      <c r="DY831" s="51"/>
      <c r="DZ831" s="51"/>
      <c r="EA831" s="51"/>
      <c r="EB831" s="51"/>
      <c r="EC831" s="51"/>
      <c r="ED831" s="51"/>
      <c r="EE831" s="51"/>
      <c r="EF831" s="51"/>
      <c r="EG831" s="51"/>
      <c r="EH831" s="51"/>
      <c r="EI831" s="51"/>
      <c r="EJ831" s="51"/>
      <c r="EK831" s="51"/>
      <c r="EL831" s="51"/>
      <c r="EM831" s="51"/>
      <c r="EN831" s="51"/>
      <c r="EO831" s="51"/>
      <c r="EP831" s="51"/>
      <c r="EQ831" s="51"/>
      <c r="ER831" s="51"/>
      <c r="ES831" s="51"/>
      <c r="ET831" s="51"/>
      <c r="EU831" s="51"/>
      <c r="EV831" s="51"/>
      <c r="EW831" s="51"/>
      <c r="EX831" s="51"/>
      <c r="EY831" s="51"/>
      <c r="EZ831" s="51"/>
      <c r="FA831" s="51"/>
      <c r="FB831" s="51"/>
      <c r="FC831" s="51"/>
      <c r="FD831" s="51"/>
      <c r="FE831" s="51"/>
      <c r="FF831" s="51"/>
      <c r="FG831" s="51"/>
      <c r="FH831" s="51"/>
      <c r="FI831" s="51"/>
      <c r="FJ831" s="51"/>
      <c r="FK831" s="51"/>
      <c r="FL831" s="51"/>
      <c r="FM831" s="51"/>
      <c r="FN831" s="51"/>
      <c r="FO831" s="51"/>
      <c r="FP831" s="51"/>
    </row>
    <row r="832" spans="101:172" ht="12.75" customHeight="1">
      <c r="CW832" s="51"/>
      <c r="CX832" s="51"/>
      <c r="CY832" s="51"/>
      <c r="CZ832" s="51"/>
      <c r="DA832" s="51"/>
      <c r="DB832" s="51"/>
      <c r="DC832" s="51"/>
      <c r="DD832" s="51"/>
      <c r="DE832" s="51"/>
      <c r="DF832" s="51"/>
      <c r="DG832" s="51"/>
      <c r="DH832" s="51"/>
      <c r="DI832" s="51"/>
      <c r="DJ832" s="51"/>
      <c r="DK832" s="51"/>
      <c r="DL832" s="51"/>
      <c r="DM832" s="51"/>
      <c r="DN832" s="51"/>
      <c r="DO832" s="51"/>
      <c r="DP832" s="51"/>
      <c r="DQ832" s="51"/>
      <c r="DR832" s="51"/>
      <c r="DS832" s="51"/>
      <c r="DT832" s="51"/>
      <c r="DU832" s="51"/>
      <c r="DV832" s="51"/>
      <c r="DW832" s="51"/>
      <c r="DX832" s="51"/>
      <c r="DY832" s="51"/>
      <c r="DZ832" s="51"/>
      <c r="EA832" s="51"/>
      <c r="EB832" s="51"/>
      <c r="EC832" s="51"/>
      <c r="ED832" s="51"/>
      <c r="EE832" s="51"/>
      <c r="EF832" s="51"/>
      <c r="EG832" s="51"/>
      <c r="EH832" s="51"/>
      <c r="EI832" s="51"/>
      <c r="EJ832" s="51"/>
      <c r="EK832" s="51"/>
      <c r="EL832" s="51"/>
      <c r="EM832" s="51"/>
      <c r="EN832" s="51"/>
      <c r="EO832" s="51"/>
      <c r="EP832" s="51"/>
      <c r="EQ832" s="51"/>
      <c r="ER832" s="51"/>
      <c r="ES832" s="51"/>
      <c r="ET832" s="51"/>
      <c r="EU832" s="51"/>
      <c r="EV832" s="51"/>
      <c r="EW832" s="51"/>
      <c r="EX832" s="51"/>
      <c r="EY832" s="51"/>
      <c r="EZ832" s="51"/>
      <c r="FA832" s="51"/>
      <c r="FB832" s="51"/>
      <c r="FC832" s="51"/>
      <c r="FD832" s="51"/>
      <c r="FE832" s="51"/>
      <c r="FF832" s="51"/>
      <c r="FG832" s="51"/>
      <c r="FH832" s="51"/>
      <c r="FI832" s="51"/>
      <c r="FJ832" s="51"/>
      <c r="FK832" s="51"/>
      <c r="FL832" s="51"/>
      <c r="FM832" s="51"/>
      <c r="FN832" s="51"/>
      <c r="FO832" s="51"/>
      <c r="FP832" s="51"/>
    </row>
    <row r="833" spans="101:172" ht="12.75" customHeight="1">
      <c r="CW833" s="51"/>
      <c r="CX833" s="51"/>
      <c r="CY833" s="51"/>
      <c r="CZ833" s="51"/>
      <c r="DA833" s="51"/>
      <c r="DB833" s="51"/>
      <c r="DC833" s="51"/>
      <c r="DD833" s="51"/>
      <c r="DE833" s="51"/>
      <c r="DF833" s="51"/>
      <c r="DG833" s="51"/>
      <c r="DH833" s="51"/>
      <c r="DI833" s="51"/>
      <c r="DJ833" s="51"/>
      <c r="DK833" s="51"/>
      <c r="DL833" s="51"/>
      <c r="DM833" s="51"/>
      <c r="DN833" s="51"/>
      <c r="DO833" s="51"/>
      <c r="DP833" s="51"/>
      <c r="DQ833" s="51"/>
      <c r="DR833" s="51"/>
      <c r="DS833" s="51"/>
      <c r="DT833" s="51"/>
      <c r="DU833" s="51"/>
      <c r="DV833" s="51"/>
      <c r="DW833" s="51"/>
      <c r="DX833" s="51"/>
      <c r="DY833" s="51"/>
      <c r="DZ833" s="51"/>
      <c r="EA833" s="51"/>
      <c r="EB833" s="51"/>
      <c r="EC833" s="51"/>
      <c r="ED833" s="51"/>
      <c r="EE833" s="51"/>
      <c r="EF833" s="51"/>
      <c r="EG833" s="51"/>
      <c r="EH833" s="51"/>
      <c r="EI833" s="51"/>
      <c r="EJ833" s="51"/>
      <c r="EK833" s="51"/>
      <c r="EL833" s="51"/>
      <c r="EM833" s="51"/>
      <c r="EN833" s="51"/>
      <c r="EO833" s="51"/>
      <c r="EP833" s="51"/>
      <c r="EQ833" s="51"/>
      <c r="ER833" s="51"/>
      <c r="ES833" s="51"/>
      <c r="ET833" s="51"/>
      <c r="EU833" s="51"/>
      <c r="EV833" s="51"/>
      <c r="EW833" s="51"/>
      <c r="EX833" s="51"/>
      <c r="EY833" s="51"/>
      <c r="EZ833" s="51"/>
      <c r="FA833" s="51"/>
      <c r="FB833" s="51"/>
      <c r="FC833" s="51"/>
      <c r="FD833" s="51"/>
      <c r="FE833" s="51"/>
      <c r="FF833" s="51"/>
      <c r="FG833" s="51"/>
      <c r="FH833" s="51"/>
      <c r="FI833" s="51"/>
      <c r="FJ833" s="51"/>
      <c r="FK833" s="51"/>
      <c r="FL833" s="51"/>
      <c r="FM833" s="51"/>
      <c r="FN833" s="51"/>
      <c r="FO833" s="51"/>
      <c r="FP833" s="51"/>
    </row>
    <row r="834" spans="101:172" ht="12.75" customHeight="1">
      <c r="CW834" s="51"/>
      <c r="CX834" s="51"/>
      <c r="CY834" s="51"/>
      <c r="CZ834" s="51"/>
      <c r="DA834" s="51"/>
      <c r="DB834" s="51"/>
      <c r="DC834" s="51"/>
      <c r="DD834" s="51"/>
      <c r="DE834" s="51"/>
      <c r="DF834" s="51"/>
      <c r="DG834" s="51"/>
      <c r="DH834" s="51"/>
      <c r="DI834" s="51"/>
      <c r="DJ834" s="51"/>
      <c r="DK834" s="51"/>
      <c r="DL834" s="51"/>
      <c r="DM834" s="51"/>
      <c r="DN834" s="51"/>
      <c r="DO834" s="51"/>
      <c r="DP834" s="51"/>
      <c r="DQ834" s="51"/>
      <c r="DR834" s="51"/>
      <c r="DS834" s="51"/>
      <c r="DT834" s="51"/>
      <c r="DU834" s="51"/>
      <c r="DV834" s="51"/>
      <c r="DW834" s="51"/>
      <c r="DX834" s="51"/>
      <c r="DY834" s="51"/>
      <c r="DZ834" s="51"/>
      <c r="EA834" s="51"/>
      <c r="EB834" s="51"/>
      <c r="EC834" s="51"/>
      <c r="ED834" s="51"/>
      <c r="EE834" s="51"/>
      <c r="EF834" s="51"/>
      <c r="EG834" s="51"/>
      <c r="EH834" s="51"/>
      <c r="EI834" s="51"/>
      <c r="EJ834" s="51"/>
      <c r="EK834" s="51"/>
      <c r="EL834" s="51"/>
      <c r="EM834" s="51"/>
      <c r="EN834" s="51"/>
      <c r="EO834" s="51"/>
      <c r="EP834" s="51"/>
      <c r="EQ834" s="51"/>
      <c r="ER834" s="51"/>
      <c r="ES834" s="51"/>
      <c r="ET834" s="51"/>
      <c r="EU834" s="51"/>
      <c r="EV834" s="51"/>
      <c r="EW834" s="51"/>
      <c r="EX834" s="51"/>
      <c r="EY834" s="51"/>
      <c r="EZ834" s="51"/>
      <c r="FA834" s="51"/>
      <c r="FB834" s="51"/>
      <c r="FC834" s="51"/>
      <c r="FD834" s="51"/>
      <c r="FE834" s="51"/>
      <c r="FF834" s="51"/>
      <c r="FG834" s="51"/>
      <c r="FH834" s="51"/>
      <c r="FI834" s="51"/>
      <c r="FJ834" s="51"/>
      <c r="FK834" s="51"/>
      <c r="FL834" s="51"/>
      <c r="FM834" s="51"/>
      <c r="FN834" s="51"/>
      <c r="FO834" s="51"/>
      <c r="FP834" s="51"/>
    </row>
    <row r="835" spans="101:172" ht="12.75" customHeight="1">
      <c r="CW835" s="51"/>
      <c r="CX835" s="51"/>
      <c r="CY835" s="51"/>
      <c r="CZ835" s="51"/>
      <c r="DA835" s="51"/>
      <c r="DB835" s="51"/>
      <c r="DC835" s="51"/>
      <c r="DD835" s="51"/>
      <c r="DE835" s="51"/>
      <c r="DF835" s="51"/>
      <c r="DG835" s="51"/>
      <c r="DH835" s="51"/>
      <c r="DI835" s="51"/>
      <c r="DJ835" s="51"/>
      <c r="DK835" s="51"/>
      <c r="DL835" s="51"/>
      <c r="DM835" s="51"/>
      <c r="DN835" s="51"/>
      <c r="DO835" s="51"/>
      <c r="DP835" s="51"/>
      <c r="DQ835" s="51"/>
      <c r="DR835" s="51"/>
      <c r="DS835" s="51"/>
      <c r="DT835" s="51"/>
      <c r="DU835" s="51"/>
      <c r="DV835" s="51"/>
      <c r="DW835" s="51"/>
      <c r="DX835" s="51"/>
      <c r="DY835" s="51"/>
      <c r="DZ835" s="51"/>
      <c r="EA835" s="51"/>
      <c r="EB835" s="51"/>
      <c r="EC835" s="51"/>
      <c r="ED835" s="51"/>
      <c r="EE835" s="51"/>
      <c r="EF835" s="51"/>
      <c r="EG835" s="51"/>
      <c r="EH835" s="51"/>
      <c r="EI835" s="51"/>
      <c r="EJ835" s="51"/>
      <c r="EK835" s="51"/>
      <c r="EL835" s="51"/>
      <c r="EM835" s="51"/>
      <c r="EN835" s="51"/>
      <c r="EO835" s="51"/>
      <c r="EP835" s="51"/>
      <c r="EQ835" s="51"/>
      <c r="ER835" s="51"/>
      <c r="ES835" s="51"/>
      <c r="ET835" s="51"/>
      <c r="EU835" s="51"/>
      <c r="EV835" s="51"/>
      <c r="EW835" s="51"/>
      <c r="EX835" s="51"/>
      <c r="EY835" s="51"/>
      <c r="EZ835" s="51"/>
      <c r="FA835" s="51"/>
      <c r="FB835" s="51"/>
      <c r="FC835" s="51"/>
      <c r="FD835" s="51"/>
      <c r="FE835" s="51"/>
      <c r="FF835" s="51"/>
      <c r="FG835" s="51"/>
      <c r="FH835" s="51"/>
      <c r="FI835" s="51"/>
      <c r="FJ835" s="51"/>
      <c r="FK835" s="51"/>
      <c r="FL835" s="51"/>
      <c r="FM835" s="51"/>
      <c r="FN835" s="51"/>
      <c r="FO835" s="51"/>
      <c r="FP835" s="51"/>
    </row>
    <row r="836" spans="101:172" ht="12.75" customHeight="1">
      <c r="CW836" s="51"/>
      <c r="CX836" s="51"/>
      <c r="CY836" s="51"/>
      <c r="CZ836" s="51"/>
      <c r="DA836" s="51"/>
      <c r="DB836" s="51"/>
      <c r="DC836" s="51"/>
      <c r="DD836" s="51"/>
      <c r="DE836" s="51"/>
      <c r="DF836" s="51"/>
      <c r="DG836" s="51"/>
      <c r="DH836" s="51"/>
      <c r="DI836" s="51"/>
      <c r="DJ836" s="51"/>
      <c r="DK836" s="51"/>
      <c r="DL836" s="51"/>
      <c r="DM836" s="51"/>
      <c r="DN836" s="51"/>
      <c r="DO836" s="51"/>
      <c r="DP836" s="51"/>
      <c r="DQ836" s="51"/>
      <c r="DR836" s="51"/>
      <c r="DS836" s="51"/>
      <c r="DT836" s="51"/>
      <c r="DU836" s="51"/>
      <c r="DV836" s="51"/>
      <c r="DW836" s="51"/>
      <c r="DX836" s="51"/>
      <c r="DY836" s="51"/>
      <c r="DZ836" s="51"/>
      <c r="EA836" s="51"/>
      <c r="EB836" s="51"/>
      <c r="EC836" s="51"/>
      <c r="ED836" s="51"/>
      <c r="EE836" s="51"/>
      <c r="EF836" s="51"/>
      <c r="EG836" s="51"/>
      <c r="EH836" s="51"/>
      <c r="EI836" s="51"/>
      <c r="EJ836" s="51"/>
      <c r="EK836" s="51"/>
      <c r="EL836" s="51"/>
      <c r="EM836" s="51"/>
      <c r="EN836" s="51"/>
      <c r="EO836" s="51"/>
      <c r="EP836" s="51"/>
      <c r="EQ836" s="51"/>
      <c r="ER836" s="51"/>
      <c r="ES836" s="51"/>
      <c r="ET836" s="51"/>
      <c r="EU836" s="51"/>
      <c r="EV836" s="51"/>
      <c r="EW836" s="51"/>
      <c r="EX836" s="51"/>
      <c r="EY836" s="51"/>
      <c r="EZ836" s="51"/>
      <c r="FA836" s="51"/>
      <c r="FB836" s="51"/>
      <c r="FC836" s="51"/>
      <c r="FD836" s="51"/>
      <c r="FE836" s="51"/>
      <c r="FF836" s="51"/>
      <c r="FG836" s="51"/>
      <c r="FH836" s="51"/>
      <c r="FI836" s="51"/>
      <c r="FJ836" s="51"/>
      <c r="FK836" s="51"/>
      <c r="FL836" s="51"/>
      <c r="FM836" s="51"/>
      <c r="FN836" s="51"/>
      <c r="FO836" s="51"/>
      <c r="FP836" s="51"/>
    </row>
    <row r="837" spans="101:172" ht="12.75" customHeight="1">
      <c r="CW837" s="51"/>
      <c r="CX837" s="51"/>
      <c r="CY837" s="51"/>
      <c r="CZ837" s="51"/>
      <c r="DA837" s="51"/>
      <c r="DB837" s="51"/>
      <c r="DC837" s="51"/>
      <c r="DD837" s="51"/>
      <c r="DE837" s="51"/>
      <c r="DF837" s="51"/>
      <c r="DG837" s="51"/>
      <c r="DH837" s="51"/>
      <c r="DI837" s="51"/>
      <c r="DJ837" s="51"/>
      <c r="DK837" s="51"/>
      <c r="DL837" s="51"/>
      <c r="DM837" s="51"/>
      <c r="DN837" s="51"/>
      <c r="DO837" s="51"/>
      <c r="DP837" s="51"/>
      <c r="DQ837" s="51"/>
      <c r="DR837" s="51"/>
      <c r="DS837" s="51"/>
      <c r="DT837" s="51"/>
      <c r="DU837" s="51"/>
      <c r="DV837" s="51"/>
      <c r="DW837" s="51"/>
      <c r="DX837" s="51"/>
      <c r="DY837" s="51"/>
      <c r="DZ837" s="51"/>
      <c r="EA837" s="51"/>
      <c r="EB837" s="51"/>
      <c r="EC837" s="51"/>
      <c r="ED837" s="51"/>
      <c r="EE837" s="51"/>
      <c r="EF837" s="51"/>
      <c r="EG837" s="51"/>
      <c r="EH837" s="51"/>
      <c r="EI837" s="51"/>
      <c r="EJ837" s="51"/>
      <c r="EK837" s="51"/>
      <c r="EL837" s="51"/>
      <c r="EM837" s="51"/>
      <c r="EN837" s="51"/>
      <c r="EO837" s="51"/>
      <c r="EP837" s="51"/>
      <c r="EQ837" s="51"/>
      <c r="ER837" s="51"/>
      <c r="ES837" s="51"/>
      <c r="ET837" s="51"/>
      <c r="EU837" s="51"/>
      <c r="EV837" s="51"/>
      <c r="EW837" s="51"/>
      <c r="EX837" s="51"/>
      <c r="EY837" s="51"/>
      <c r="EZ837" s="51"/>
      <c r="FA837" s="51"/>
      <c r="FB837" s="51"/>
      <c r="FC837" s="51"/>
      <c r="FD837" s="51"/>
      <c r="FE837" s="51"/>
      <c r="FF837" s="51"/>
      <c r="FG837" s="51"/>
      <c r="FH837" s="51"/>
      <c r="FI837" s="51"/>
      <c r="FJ837" s="51"/>
      <c r="FK837" s="51"/>
      <c r="FL837" s="51"/>
      <c r="FM837" s="51"/>
      <c r="FN837" s="51"/>
      <c r="FO837" s="51"/>
      <c r="FP837" s="51"/>
    </row>
    <row r="838" spans="101:172" ht="12.75" customHeight="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c r="EK838" s="51"/>
      <c r="EL838" s="51"/>
      <c r="EM838" s="51"/>
      <c r="EN838" s="51"/>
      <c r="EO838" s="51"/>
      <c r="EP838" s="51"/>
      <c r="EQ838" s="51"/>
      <c r="ER838" s="51"/>
      <c r="ES838" s="51"/>
      <c r="ET838" s="51"/>
      <c r="EU838" s="51"/>
      <c r="EV838" s="51"/>
      <c r="EW838" s="51"/>
      <c r="EX838" s="51"/>
      <c r="EY838" s="51"/>
      <c r="EZ838" s="51"/>
      <c r="FA838" s="51"/>
      <c r="FB838" s="51"/>
      <c r="FC838" s="51"/>
      <c r="FD838" s="51"/>
      <c r="FE838" s="51"/>
      <c r="FF838" s="51"/>
      <c r="FG838" s="51"/>
      <c r="FH838" s="51"/>
      <c r="FI838" s="51"/>
      <c r="FJ838" s="51"/>
      <c r="FK838" s="51"/>
      <c r="FL838" s="51"/>
      <c r="FM838" s="51"/>
      <c r="FN838" s="51"/>
      <c r="FO838" s="51"/>
      <c r="FP838" s="51"/>
    </row>
    <row r="839" spans="101:172" ht="12.75" customHeight="1">
      <c r="CW839" s="51"/>
      <c r="CX839" s="51"/>
      <c r="CY839" s="51"/>
      <c r="CZ839" s="51"/>
      <c r="DA839" s="51"/>
      <c r="DB839" s="51"/>
      <c r="DC839" s="51"/>
      <c r="DD839" s="51"/>
      <c r="DE839" s="51"/>
      <c r="DF839" s="51"/>
      <c r="DG839" s="51"/>
      <c r="DH839" s="51"/>
      <c r="DI839" s="51"/>
      <c r="DJ839" s="51"/>
      <c r="DK839" s="51"/>
      <c r="DL839" s="51"/>
      <c r="DM839" s="51"/>
      <c r="DN839" s="51"/>
      <c r="DO839" s="51"/>
      <c r="DP839" s="51"/>
      <c r="DQ839" s="51"/>
      <c r="DR839" s="51"/>
      <c r="DS839" s="51"/>
      <c r="DT839" s="51"/>
      <c r="DU839" s="51"/>
      <c r="DV839" s="51"/>
      <c r="DW839" s="51"/>
      <c r="DX839" s="51"/>
      <c r="DY839" s="51"/>
      <c r="DZ839" s="51"/>
      <c r="EA839" s="51"/>
      <c r="EB839" s="51"/>
      <c r="EC839" s="51"/>
      <c r="ED839" s="51"/>
      <c r="EE839" s="51"/>
      <c r="EF839" s="51"/>
      <c r="EG839" s="51"/>
      <c r="EH839" s="51"/>
      <c r="EI839" s="51"/>
      <c r="EJ839" s="51"/>
      <c r="EK839" s="51"/>
      <c r="EL839" s="51"/>
      <c r="EM839" s="51"/>
      <c r="EN839" s="51"/>
      <c r="EO839" s="51"/>
      <c r="EP839" s="51"/>
      <c r="EQ839" s="51"/>
      <c r="ER839" s="51"/>
      <c r="ES839" s="51"/>
      <c r="ET839" s="51"/>
      <c r="EU839" s="51"/>
      <c r="EV839" s="51"/>
      <c r="EW839" s="51"/>
      <c r="EX839" s="51"/>
      <c r="EY839" s="51"/>
      <c r="EZ839" s="51"/>
      <c r="FA839" s="51"/>
      <c r="FB839" s="51"/>
      <c r="FC839" s="51"/>
      <c r="FD839" s="51"/>
      <c r="FE839" s="51"/>
      <c r="FF839" s="51"/>
      <c r="FG839" s="51"/>
      <c r="FH839" s="51"/>
      <c r="FI839" s="51"/>
      <c r="FJ839" s="51"/>
      <c r="FK839" s="51"/>
      <c r="FL839" s="51"/>
      <c r="FM839" s="51"/>
      <c r="FN839" s="51"/>
      <c r="FO839" s="51"/>
      <c r="FP839" s="51"/>
    </row>
    <row r="840" spans="101:172" ht="12.75" customHeight="1">
      <c r="CW840" s="51"/>
      <c r="CX840" s="51"/>
      <c r="CY840" s="51"/>
      <c r="CZ840" s="51"/>
      <c r="DA840" s="51"/>
      <c r="DB840" s="51"/>
      <c r="DC840" s="51"/>
      <c r="DD840" s="51"/>
      <c r="DE840" s="51"/>
      <c r="DF840" s="51"/>
      <c r="DG840" s="51"/>
      <c r="DH840" s="51"/>
      <c r="DI840" s="51"/>
      <c r="DJ840" s="51"/>
      <c r="DK840" s="51"/>
      <c r="DL840" s="51"/>
      <c r="DM840" s="51"/>
      <c r="DN840" s="51"/>
      <c r="DO840" s="51"/>
      <c r="DP840" s="51"/>
      <c r="DQ840" s="51"/>
      <c r="DR840" s="51"/>
      <c r="DS840" s="51"/>
      <c r="DT840" s="51"/>
      <c r="DU840" s="51"/>
      <c r="DV840" s="51"/>
      <c r="DW840" s="51"/>
      <c r="DX840" s="51"/>
      <c r="DY840" s="51"/>
      <c r="DZ840" s="51"/>
      <c r="EA840" s="51"/>
      <c r="EB840" s="51"/>
      <c r="EC840" s="51"/>
      <c r="ED840" s="51"/>
      <c r="EE840" s="51"/>
      <c r="EF840" s="51"/>
      <c r="EG840" s="51"/>
      <c r="EH840" s="51"/>
      <c r="EI840" s="51"/>
      <c r="EJ840" s="51"/>
      <c r="EK840" s="51"/>
      <c r="EL840" s="51"/>
      <c r="EM840" s="51"/>
      <c r="EN840" s="51"/>
      <c r="EO840" s="51"/>
      <c r="EP840" s="51"/>
      <c r="EQ840" s="51"/>
      <c r="ER840" s="51"/>
      <c r="ES840" s="51"/>
      <c r="ET840" s="51"/>
      <c r="EU840" s="51"/>
      <c r="EV840" s="51"/>
      <c r="EW840" s="51"/>
      <c r="EX840" s="51"/>
      <c r="EY840" s="51"/>
      <c r="EZ840" s="51"/>
      <c r="FA840" s="51"/>
      <c r="FB840" s="51"/>
      <c r="FC840" s="51"/>
      <c r="FD840" s="51"/>
      <c r="FE840" s="51"/>
      <c r="FF840" s="51"/>
      <c r="FG840" s="51"/>
      <c r="FH840" s="51"/>
      <c r="FI840" s="51"/>
      <c r="FJ840" s="51"/>
      <c r="FK840" s="51"/>
      <c r="FL840" s="51"/>
      <c r="FM840" s="51"/>
      <c r="FN840" s="51"/>
      <c r="FO840" s="51"/>
      <c r="FP840" s="51"/>
    </row>
    <row r="841" spans="101:172" ht="12.75" customHeight="1">
      <c r="CW841" s="51"/>
      <c r="CX841" s="51"/>
      <c r="CY841" s="51"/>
      <c r="CZ841" s="51"/>
      <c r="DA841" s="51"/>
      <c r="DB841" s="51"/>
      <c r="DC841" s="51"/>
      <c r="DD841" s="51"/>
      <c r="DE841" s="51"/>
      <c r="DF841" s="51"/>
      <c r="DG841" s="51"/>
      <c r="DH841" s="51"/>
      <c r="DI841" s="51"/>
      <c r="DJ841" s="51"/>
      <c r="DK841" s="51"/>
      <c r="DL841" s="51"/>
      <c r="DM841" s="51"/>
      <c r="DN841" s="51"/>
      <c r="DO841" s="51"/>
      <c r="DP841" s="51"/>
      <c r="DQ841" s="51"/>
      <c r="DR841" s="51"/>
      <c r="DS841" s="51"/>
      <c r="DT841" s="51"/>
      <c r="DU841" s="51"/>
      <c r="DV841" s="51"/>
      <c r="DW841" s="51"/>
      <c r="DX841" s="51"/>
      <c r="DY841" s="51"/>
      <c r="DZ841" s="51"/>
      <c r="EA841" s="51"/>
      <c r="EB841" s="51"/>
      <c r="EC841" s="51"/>
      <c r="ED841" s="51"/>
      <c r="EE841" s="51"/>
      <c r="EF841" s="51"/>
      <c r="EG841" s="51"/>
      <c r="EH841" s="51"/>
      <c r="EI841" s="51"/>
      <c r="EJ841" s="51"/>
      <c r="EK841" s="51"/>
      <c r="EL841" s="51"/>
      <c r="EM841" s="51"/>
      <c r="EN841" s="51"/>
      <c r="EO841" s="51"/>
      <c r="EP841" s="51"/>
      <c r="EQ841" s="51"/>
      <c r="ER841" s="51"/>
      <c r="ES841" s="51"/>
      <c r="ET841" s="51"/>
      <c r="EU841" s="51"/>
      <c r="EV841" s="51"/>
      <c r="EW841" s="51"/>
      <c r="EX841" s="51"/>
      <c r="EY841" s="51"/>
      <c r="EZ841" s="51"/>
      <c r="FA841" s="51"/>
      <c r="FB841" s="51"/>
      <c r="FC841" s="51"/>
      <c r="FD841" s="51"/>
      <c r="FE841" s="51"/>
      <c r="FF841" s="51"/>
      <c r="FG841" s="51"/>
      <c r="FH841" s="51"/>
      <c r="FI841" s="51"/>
      <c r="FJ841" s="51"/>
      <c r="FK841" s="51"/>
      <c r="FL841" s="51"/>
      <c r="FM841" s="51"/>
      <c r="FN841" s="51"/>
      <c r="FO841" s="51"/>
      <c r="FP841" s="51"/>
    </row>
    <row r="842" spans="101:172" ht="12.75" customHeight="1">
      <c r="CW842" s="51"/>
      <c r="CX842" s="51"/>
      <c r="CY842" s="51"/>
      <c r="CZ842" s="51"/>
      <c r="DA842" s="51"/>
      <c r="DB842" s="51"/>
      <c r="DC842" s="51"/>
      <c r="DD842" s="51"/>
      <c r="DE842" s="51"/>
      <c r="DF842" s="51"/>
      <c r="DG842" s="51"/>
      <c r="DH842" s="51"/>
      <c r="DI842" s="51"/>
      <c r="DJ842" s="51"/>
      <c r="DK842" s="51"/>
      <c r="DL842" s="51"/>
      <c r="DM842" s="51"/>
      <c r="DN842" s="51"/>
      <c r="DO842" s="51"/>
      <c r="DP842" s="51"/>
      <c r="DQ842" s="51"/>
      <c r="DR842" s="51"/>
      <c r="DS842" s="51"/>
      <c r="DT842" s="51"/>
      <c r="DU842" s="51"/>
      <c r="DV842" s="51"/>
      <c r="DW842" s="51"/>
      <c r="DX842" s="51"/>
      <c r="DY842" s="51"/>
      <c r="DZ842" s="51"/>
      <c r="EA842" s="51"/>
      <c r="EB842" s="51"/>
      <c r="EC842" s="51"/>
      <c r="ED842" s="51"/>
      <c r="EE842" s="51"/>
      <c r="EF842" s="51"/>
      <c r="EG842" s="51"/>
      <c r="EH842" s="51"/>
      <c r="EI842" s="51"/>
      <c r="EJ842" s="51"/>
      <c r="EK842" s="51"/>
      <c r="EL842" s="51"/>
      <c r="EM842" s="51"/>
      <c r="EN842" s="51"/>
      <c r="EO842" s="51"/>
      <c r="EP842" s="51"/>
      <c r="EQ842" s="51"/>
      <c r="ER842" s="51"/>
      <c r="ES842" s="51"/>
      <c r="ET842" s="51"/>
      <c r="EU842" s="51"/>
      <c r="EV842" s="51"/>
      <c r="EW842" s="51"/>
      <c r="EX842" s="51"/>
      <c r="EY842" s="51"/>
      <c r="EZ842" s="51"/>
      <c r="FA842" s="51"/>
      <c r="FB842" s="51"/>
      <c r="FC842" s="51"/>
      <c r="FD842" s="51"/>
      <c r="FE842" s="51"/>
      <c r="FF842" s="51"/>
      <c r="FG842" s="51"/>
      <c r="FH842" s="51"/>
      <c r="FI842" s="51"/>
      <c r="FJ842" s="51"/>
      <c r="FK842" s="51"/>
      <c r="FL842" s="51"/>
      <c r="FM842" s="51"/>
      <c r="FN842" s="51"/>
      <c r="FO842" s="51"/>
      <c r="FP842" s="51"/>
    </row>
    <row r="843" spans="101:172" ht="12.75" customHeight="1">
      <c r="CW843" s="51"/>
      <c r="CX843" s="51"/>
      <c r="CY843" s="51"/>
      <c r="CZ843" s="51"/>
      <c r="DA843" s="51"/>
      <c r="DB843" s="51"/>
      <c r="DC843" s="51"/>
      <c r="DD843" s="51"/>
      <c r="DE843" s="51"/>
      <c r="DF843" s="51"/>
      <c r="DG843" s="51"/>
      <c r="DH843" s="51"/>
      <c r="DI843" s="51"/>
      <c r="DJ843" s="51"/>
      <c r="DK843" s="51"/>
      <c r="DL843" s="51"/>
      <c r="DM843" s="51"/>
      <c r="DN843" s="51"/>
      <c r="DO843" s="51"/>
      <c r="DP843" s="51"/>
      <c r="DQ843" s="51"/>
      <c r="DR843" s="51"/>
      <c r="DS843" s="51"/>
      <c r="DT843" s="51"/>
      <c r="DU843" s="51"/>
      <c r="DV843" s="51"/>
      <c r="DW843" s="51"/>
      <c r="DX843" s="51"/>
      <c r="DY843" s="51"/>
      <c r="DZ843" s="51"/>
      <c r="EA843" s="51"/>
      <c r="EB843" s="51"/>
      <c r="EC843" s="51"/>
      <c r="ED843" s="51"/>
      <c r="EE843" s="51"/>
      <c r="EF843" s="51"/>
      <c r="EG843" s="51"/>
      <c r="EH843" s="51"/>
      <c r="EI843" s="51"/>
      <c r="EJ843" s="51"/>
      <c r="EK843" s="51"/>
      <c r="EL843" s="51"/>
      <c r="EM843" s="51"/>
      <c r="EN843" s="51"/>
      <c r="EO843" s="51"/>
      <c r="EP843" s="51"/>
      <c r="EQ843" s="51"/>
      <c r="ER843" s="51"/>
      <c r="ES843" s="51"/>
      <c r="ET843" s="51"/>
      <c r="EU843" s="51"/>
      <c r="EV843" s="51"/>
      <c r="EW843" s="51"/>
      <c r="EX843" s="51"/>
      <c r="EY843" s="51"/>
      <c r="EZ843" s="51"/>
      <c r="FA843" s="51"/>
      <c r="FB843" s="51"/>
      <c r="FC843" s="51"/>
      <c r="FD843" s="51"/>
      <c r="FE843" s="51"/>
      <c r="FF843" s="51"/>
      <c r="FG843" s="51"/>
      <c r="FH843" s="51"/>
      <c r="FI843" s="51"/>
      <c r="FJ843" s="51"/>
      <c r="FK843" s="51"/>
      <c r="FL843" s="51"/>
      <c r="FM843" s="51"/>
      <c r="FN843" s="51"/>
      <c r="FO843" s="51"/>
      <c r="FP843" s="51"/>
    </row>
    <row r="844" spans="101:172" ht="12.75" customHeight="1">
      <c r="CW844" s="51"/>
      <c r="CX844" s="51"/>
      <c r="CY844" s="51"/>
      <c r="CZ844" s="51"/>
      <c r="DA844" s="51"/>
      <c r="DB844" s="51"/>
      <c r="DC844" s="51"/>
      <c r="DD844" s="51"/>
      <c r="DE844" s="51"/>
      <c r="DF844" s="51"/>
      <c r="DG844" s="51"/>
      <c r="DH844" s="51"/>
      <c r="DI844" s="51"/>
      <c r="DJ844" s="51"/>
      <c r="DK844" s="51"/>
      <c r="DL844" s="51"/>
      <c r="DM844" s="51"/>
      <c r="DN844" s="51"/>
      <c r="DO844" s="51"/>
      <c r="DP844" s="51"/>
      <c r="DQ844" s="51"/>
      <c r="DR844" s="51"/>
      <c r="DS844" s="51"/>
      <c r="DT844" s="51"/>
      <c r="DU844" s="51"/>
      <c r="DV844" s="51"/>
      <c r="DW844" s="51"/>
      <c r="DX844" s="51"/>
      <c r="DY844" s="51"/>
      <c r="DZ844" s="51"/>
      <c r="EA844" s="51"/>
      <c r="EB844" s="51"/>
      <c r="EC844" s="51"/>
      <c r="ED844" s="51"/>
      <c r="EE844" s="51"/>
      <c r="EF844" s="51"/>
      <c r="EG844" s="51"/>
      <c r="EH844" s="51"/>
      <c r="EI844" s="51"/>
      <c r="EJ844" s="51"/>
      <c r="EK844" s="51"/>
      <c r="EL844" s="51"/>
      <c r="EM844" s="51"/>
      <c r="EN844" s="51"/>
      <c r="EO844" s="51"/>
      <c r="EP844" s="51"/>
      <c r="EQ844" s="51"/>
      <c r="ER844" s="51"/>
      <c r="ES844" s="51"/>
      <c r="ET844" s="51"/>
      <c r="EU844" s="51"/>
      <c r="EV844" s="51"/>
      <c r="EW844" s="51"/>
      <c r="EX844" s="51"/>
      <c r="EY844" s="51"/>
      <c r="EZ844" s="51"/>
      <c r="FA844" s="51"/>
      <c r="FB844" s="51"/>
      <c r="FC844" s="51"/>
      <c r="FD844" s="51"/>
      <c r="FE844" s="51"/>
      <c r="FF844" s="51"/>
      <c r="FG844" s="51"/>
      <c r="FH844" s="51"/>
      <c r="FI844" s="51"/>
      <c r="FJ844" s="51"/>
      <c r="FK844" s="51"/>
      <c r="FL844" s="51"/>
      <c r="FM844" s="51"/>
      <c r="FN844" s="51"/>
      <c r="FO844" s="51"/>
      <c r="FP844" s="51"/>
    </row>
    <row r="845" spans="101:172" ht="12.75" customHeight="1">
      <c r="CW845" s="51"/>
      <c r="CX845" s="51"/>
      <c r="CY845" s="51"/>
      <c r="CZ845" s="51"/>
      <c r="DA845" s="51"/>
      <c r="DB845" s="51"/>
      <c r="DC845" s="51"/>
      <c r="DD845" s="51"/>
      <c r="DE845" s="51"/>
      <c r="DF845" s="51"/>
      <c r="DG845" s="51"/>
      <c r="DH845" s="51"/>
      <c r="DI845" s="51"/>
      <c r="DJ845" s="51"/>
      <c r="DK845" s="51"/>
      <c r="DL845" s="51"/>
      <c r="DM845" s="51"/>
      <c r="DN845" s="51"/>
      <c r="DO845" s="51"/>
      <c r="DP845" s="51"/>
      <c r="DQ845" s="51"/>
      <c r="DR845" s="51"/>
      <c r="DS845" s="51"/>
      <c r="DT845" s="51"/>
      <c r="DU845" s="51"/>
      <c r="DV845" s="51"/>
      <c r="DW845" s="51"/>
      <c r="DX845" s="51"/>
      <c r="DY845" s="51"/>
      <c r="DZ845" s="51"/>
      <c r="EA845" s="51"/>
      <c r="EB845" s="51"/>
      <c r="EC845" s="51"/>
      <c r="ED845" s="51"/>
      <c r="EE845" s="51"/>
      <c r="EF845" s="51"/>
      <c r="EG845" s="51"/>
      <c r="EH845" s="51"/>
      <c r="EI845" s="51"/>
      <c r="EJ845" s="51"/>
      <c r="EK845" s="51"/>
      <c r="EL845" s="51"/>
      <c r="EM845" s="51"/>
      <c r="EN845" s="51"/>
      <c r="EO845" s="51"/>
      <c r="EP845" s="51"/>
      <c r="EQ845" s="51"/>
      <c r="ER845" s="51"/>
      <c r="ES845" s="51"/>
      <c r="ET845" s="51"/>
      <c r="EU845" s="51"/>
      <c r="EV845" s="51"/>
      <c r="EW845" s="51"/>
      <c r="EX845" s="51"/>
      <c r="EY845" s="51"/>
      <c r="EZ845" s="51"/>
      <c r="FA845" s="51"/>
      <c r="FB845" s="51"/>
      <c r="FC845" s="51"/>
      <c r="FD845" s="51"/>
      <c r="FE845" s="51"/>
      <c r="FF845" s="51"/>
      <c r="FG845" s="51"/>
      <c r="FH845" s="51"/>
      <c r="FI845" s="51"/>
      <c r="FJ845" s="51"/>
      <c r="FK845" s="51"/>
      <c r="FL845" s="51"/>
      <c r="FM845" s="51"/>
      <c r="FN845" s="51"/>
      <c r="FO845" s="51"/>
      <c r="FP845" s="51"/>
    </row>
    <row r="846" spans="101:172" ht="12.75" customHeight="1">
      <c r="CW846" s="51"/>
      <c r="CX846" s="51"/>
      <c r="CY846" s="51"/>
      <c r="CZ846" s="51"/>
      <c r="DA846" s="51"/>
      <c r="DB846" s="51"/>
      <c r="DC846" s="51"/>
      <c r="DD846" s="51"/>
      <c r="DE846" s="51"/>
      <c r="DF846" s="51"/>
      <c r="DG846" s="51"/>
      <c r="DH846" s="51"/>
      <c r="DI846" s="51"/>
      <c r="DJ846" s="51"/>
      <c r="DK846" s="51"/>
      <c r="DL846" s="51"/>
      <c r="DM846" s="51"/>
      <c r="DN846" s="51"/>
      <c r="DO846" s="51"/>
      <c r="DP846" s="51"/>
      <c r="DQ846" s="51"/>
      <c r="DR846" s="51"/>
      <c r="DS846" s="51"/>
      <c r="DT846" s="51"/>
      <c r="DU846" s="51"/>
      <c r="DV846" s="51"/>
      <c r="DW846" s="51"/>
      <c r="DX846" s="51"/>
      <c r="DY846" s="51"/>
      <c r="DZ846" s="51"/>
      <c r="EA846" s="51"/>
      <c r="EB846" s="51"/>
      <c r="EC846" s="51"/>
      <c r="ED846" s="51"/>
      <c r="EE846" s="51"/>
      <c r="EF846" s="51"/>
      <c r="EG846" s="51"/>
      <c r="EH846" s="51"/>
      <c r="EI846" s="51"/>
      <c r="EJ846" s="51"/>
      <c r="EK846" s="51"/>
      <c r="EL846" s="51"/>
      <c r="EM846" s="51"/>
      <c r="EN846" s="51"/>
      <c r="EO846" s="51"/>
      <c r="EP846" s="51"/>
      <c r="EQ846" s="51"/>
      <c r="ER846" s="51"/>
      <c r="ES846" s="51"/>
      <c r="ET846" s="51"/>
      <c r="EU846" s="51"/>
      <c r="EV846" s="51"/>
      <c r="EW846" s="51"/>
      <c r="EX846" s="51"/>
      <c r="EY846" s="51"/>
      <c r="EZ846" s="51"/>
      <c r="FA846" s="51"/>
      <c r="FB846" s="51"/>
      <c r="FC846" s="51"/>
      <c r="FD846" s="51"/>
      <c r="FE846" s="51"/>
      <c r="FF846" s="51"/>
      <c r="FG846" s="51"/>
      <c r="FH846" s="51"/>
      <c r="FI846" s="51"/>
      <c r="FJ846" s="51"/>
      <c r="FK846" s="51"/>
      <c r="FL846" s="51"/>
      <c r="FM846" s="51"/>
      <c r="FN846" s="51"/>
      <c r="FO846" s="51"/>
      <c r="FP846" s="51"/>
    </row>
    <row r="847" spans="101:172" ht="12.75" customHeight="1">
      <c r="CW847" s="51"/>
      <c r="CX847" s="51"/>
      <c r="CY847" s="51"/>
      <c r="CZ847" s="51"/>
      <c r="DA847" s="51"/>
      <c r="DB847" s="51"/>
      <c r="DC847" s="51"/>
      <c r="DD847" s="51"/>
      <c r="DE847" s="51"/>
      <c r="DF847" s="51"/>
      <c r="DG847" s="51"/>
      <c r="DH847" s="51"/>
      <c r="DI847" s="51"/>
      <c r="DJ847" s="51"/>
      <c r="DK847" s="51"/>
      <c r="DL847" s="51"/>
      <c r="DM847" s="51"/>
      <c r="DN847" s="51"/>
      <c r="DO847" s="51"/>
      <c r="DP847" s="51"/>
      <c r="DQ847" s="51"/>
      <c r="DR847" s="51"/>
      <c r="DS847" s="51"/>
      <c r="DT847" s="51"/>
      <c r="DU847" s="51"/>
      <c r="DV847" s="51"/>
      <c r="DW847" s="51"/>
      <c r="DX847" s="51"/>
      <c r="DY847" s="51"/>
      <c r="DZ847" s="51"/>
      <c r="EA847" s="51"/>
      <c r="EB847" s="51"/>
      <c r="EC847" s="51"/>
      <c r="ED847" s="51"/>
      <c r="EE847" s="51"/>
      <c r="EF847" s="51"/>
      <c r="EG847" s="51"/>
      <c r="EH847" s="51"/>
      <c r="EI847" s="51"/>
      <c r="EJ847" s="51"/>
      <c r="EK847" s="51"/>
      <c r="EL847" s="51"/>
      <c r="EM847" s="51"/>
      <c r="EN847" s="51"/>
      <c r="EO847" s="51"/>
      <c r="EP847" s="51"/>
      <c r="EQ847" s="51"/>
      <c r="ER847" s="51"/>
      <c r="ES847" s="51"/>
      <c r="ET847" s="51"/>
      <c r="EU847" s="51"/>
      <c r="EV847" s="51"/>
      <c r="EW847" s="51"/>
      <c r="EX847" s="51"/>
      <c r="EY847" s="51"/>
      <c r="EZ847" s="51"/>
      <c r="FA847" s="51"/>
      <c r="FB847" s="51"/>
      <c r="FC847" s="51"/>
      <c r="FD847" s="51"/>
      <c r="FE847" s="51"/>
      <c r="FF847" s="51"/>
      <c r="FG847" s="51"/>
      <c r="FH847" s="51"/>
      <c r="FI847" s="51"/>
      <c r="FJ847" s="51"/>
      <c r="FK847" s="51"/>
      <c r="FL847" s="51"/>
      <c r="FM847" s="51"/>
      <c r="FN847" s="51"/>
      <c r="FO847" s="51"/>
      <c r="FP847" s="51"/>
    </row>
    <row r="848" spans="101:172" ht="12.75" customHeight="1">
      <c r="CW848" s="51"/>
      <c r="CX848" s="51"/>
      <c r="CY848" s="51"/>
      <c r="CZ848" s="51"/>
      <c r="DA848" s="51"/>
      <c r="DB848" s="51"/>
      <c r="DC848" s="51"/>
      <c r="DD848" s="51"/>
      <c r="DE848" s="51"/>
      <c r="DF848" s="51"/>
      <c r="DG848" s="51"/>
      <c r="DH848" s="51"/>
      <c r="DI848" s="51"/>
      <c r="DJ848" s="51"/>
      <c r="DK848" s="51"/>
      <c r="DL848" s="51"/>
      <c r="DM848" s="51"/>
      <c r="DN848" s="51"/>
      <c r="DO848" s="51"/>
      <c r="DP848" s="51"/>
      <c r="DQ848" s="51"/>
      <c r="DR848" s="51"/>
      <c r="DS848" s="51"/>
      <c r="DT848" s="51"/>
      <c r="DU848" s="51"/>
      <c r="DV848" s="51"/>
      <c r="DW848" s="51"/>
      <c r="DX848" s="51"/>
      <c r="DY848" s="51"/>
      <c r="DZ848" s="51"/>
      <c r="EA848" s="51"/>
      <c r="EB848" s="51"/>
      <c r="EC848" s="51"/>
      <c r="ED848" s="51"/>
      <c r="EE848" s="51"/>
      <c r="EF848" s="51"/>
      <c r="EG848" s="51"/>
      <c r="EH848" s="51"/>
      <c r="EI848" s="51"/>
      <c r="EJ848" s="51"/>
      <c r="EK848" s="51"/>
      <c r="EL848" s="51"/>
      <c r="EM848" s="51"/>
      <c r="EN848" s="51"/>
      <c r="EO848" s="51"/>
      <c r="EP848" s="51"/>
      <c r="EQ848" s="51"/>
      <c r="ER848" s="51"/>
      <c r="ES848" s="51"/>
      <c r="ET848" s="51"/>
      <c r="EU848" s="51"/>
      <c r="EV848" s="51"/>
      <c r="EW848" s="51"/>
      <c r="EX848" s="51"/>
      <c r="EY848" s="51"/>
      <c r="EZ848" s="51"/>
      <c r="FA848" s="51"/>
      <c r="FB848" s="51"/>
      <c r="FC848" s="51"/>
      <c r="FD848" s="51"/>
      <c r="FE848" s="51"/>
      <c r="FF848" s="51"/>
      <c r="FG848" s="51"/>
      <c r="FH848" s="51"/>
      <c r="FI848" s="51"/>
      <c r="FJ848" s="51"/>
      <c r="FK848" s="51"/>
      <c r="FL848" s="51"/>
      <c r="FM848" s="51"/>
      <c r="FN848" s="51"/>
      <c r="FO848" s="51"/>
      <c r="FP848" s="51"/>
    </row>
    <row r="849" spans="101:172" ht="12.75" customHeight="1">
      <c r="CW849" s="51"/>
      <c r="CX849" s="51"/>
      <c r="CY849" s="51"/>
      <c r="CZ849" s="51"/>
      <c r="DA849" s="51"/>
      <c r="DB849" s="51"/>
      <c r="DC849" s="51"/>
      <c r="DD849" s="51"/>
      <c r="DE849" s="51"/>
      <c r="DF849" s="51"/>
      <c r="DG849" s="51"/>
      <c r="DH849" s="51"/>
      <c r="DI849" s="51"/>
      <c r="DJ849" s="51"/>
      <c r="DK849" s="51"/>
      <c r="DL849" s="51"/>
      <c r="DM849" s="51"/>
      <c r="DN849" s="51"/>
      <c r="DO849" s="51"/>
      <c r="DP849" s="51"/>
      <c r="DQ849" s="51"/>
      <c r="DR849" s="51"/>
      <c r="DS849" s="51"/>
      <c r="DT849" s="51"/>
      <c r="DU849" s="51"/>
      <c r="DV849" s="51"/>
      <c r="DW849" s="51"/>
      <c r="DX849" s="51"/>
      <c r="DY849" s="51"/>
      <c r="DZ849" s="51"/>
      <c r="EA849" s="51"/>
      <c r="EB849" s="51"/>
      <c r="EC849" s="51"/>
      <c r="ED849" s="51"/>
      <c r="EE849" s="51"/>
      <c r="EF849" s="51"/>
      <c r="EG849" s="51"/>
      <c r="EH849" s="51"/>
      <c r="EI849" s="51"/>
      <c r="EJ849" s="51"/>
      <c r="EK849" s="51"/>
      <c r="EL849" s="51"/>
      <c r="EM849" s="51"/>
      <c r="EN849" s="51"/>
      <c r="EO849" s="51"/>
      <c r="EP849" s="51"/>
      <c r="EQ849" s="51"/>
      <c r="ER849" s="51"/>
      <c r="ES849" s="51"/>
      <c r="ET849" s="51"/>
      <c r="EU849" s="51"/>
      <c r="EV849" s="51"/>
      <c r="EW849" s="51"/>
      <c r="EX849" s="51"/>
      <c r="EY849" s="51"/>
      <c r="EZ849" s="51"/>
      <c r="FA849" s="51"/>
      <c r="FB849" s="51"/>
      <c r="FC849" s="51"/>
      <c r="FD849" s="51"/>
      <c r="FE849" s="51"/>
      <c r="FF849" s="51"/>
      <c r="FG849" s="51"/>
      <c r="FH849" s="51"/>
      <c r="FI849" s="51"/>
      <c r="FJ849" s="51"/>
      <c r="FK849" s="51"/>
      <c r="FL849" s="51"/>
      <c r="FM849" s="51"/>
      <c r="FN849" s="51"/>
      <c r="FO849" s="51"/>
      <c r="FP849" s="51"/>
    </row>
    <row r="850" spans="101:172" ht="12.75" customHeight="1">
      <c r="CW850" s="51"/>
      <c r="CX850" s="51"/>
      <c r="CY850" s="51"/>
      <c r="CZ850" s="51"/>
      <c r="DA850" s="51"/>
      <c r="DB850" s="51"/>
      <c r="DC850" s="51"/>
      <c r="DD850" s="51"/>
      <c r="DE850" s="51"/>
      <c r="DF850" s="51"/>
      <c r="DG850" s="51"/>
      <c r="DH850" s="51"/>
      <c r="DI850" s="51"/>
      <c r="DJ850" s="51"/>
      <c r="DK850" s="51"/>
      <c r="DL850" s="51"/>
      <c r="DM850" s="51"/>
      <c r="DN850" s="51"/>
      <c r="DO850" s="51"/>
      <c r="DP850" s="51"/>
      <c r="DQ850" s="51"/>
      <c r="DR850" s="51"/>
      <c r="DS850" s="51"/>
      <c r="DT850" s="51"/>
      <c r="DU850" s="51"/>
      <c r="DV850" s="51"/>
      <c r="DW850" s="51"/>
      <c r="DX850" s="51"/>
      <c r="DY850" s="51"/>
      <c r="DZ850" s="51"/>
      <c r="EA850" s="51"/>
      <c r="EB850" s="51"/>
      <c r="EC850" s="51"/>
      <c r="ED850" s="51"/>
      <c r="EE850" s="51"/>
      <c r="EF850" s="51"/>
      <c r="EG850" s="51"/>
      <c r="EH850" s="51"/>
      <c r="EI850" s="51"/>
      <c r="EJ850" s="51"/>
      <c r="EK850" s="51"/>
      <c r="EL850" s="51"/>
      <c r="EM850" s="51"/>
      <c r="EN850" s="51"/>
      <c r="EO850" s="51"/>
      <c r="EP850" s="51"/>
      <c r="EQ850" s="51"/>
      <c r="ER850" s="51"/>
      <c r="ES850" s="51"/>
      <c r="ET850" s="51"/>
      <c r="EU850" s="51"/>
      <c r="EV850" s="51"/>
      <c r="EW850" s="51"/>
      <c r="EX850" s="51"/>
      <c r="EY850" s="51"/>
      <c r="EZ850" s="51"/>
      <c r="FA850" s="51"/>
      <c r="FB850" s="51"/>
      <c r="FC850" s="51"/>
      <c r="FD850" s="51"/>
      <c r="FE850" s="51"/>
      <c r="FF850" s="51"/>
      <c r="FG850" s="51"/>
      <c r="FH850" s="51"/>
      <c r="FI850" s="51"/>
      <c r="FJ850" s="51"/>
      <c r="FK850" s="51"/>
      <c r="FL850" s="51"/>
      <c r="FM850" s="51"/>
      <c r="FN850" s="51"/>
      <c r="FO850" s="51"/>
      <c r="FP850" s="51"/>
    </row>
    <row r="851" spans="101:172" ht="12.75" customHeight="1">
      <c r="CW851" s="51"/>
      <c r="CX851" s="51"/>
      <c r="CY851" s="51"/>
      <c r="CZ851" s="51"/>
      <c r="DA851" s="51"/>
      <c r="DB851" s="51"/>
      <c r="DC851" s="51"/>
      <c r="DD851" s="51"/>
      <c r="DE851" s="51"/>
      <c r="DF851" s="51"/>
      <c r="DG851" s="51"/>
      <c r="DH851" s="51"/>
      <c r="DI851" s="51"/>
      <c r="DJ851" s="51"/>
      <c r="DK851" s="51"/>
      <c r="DL851" s="51"/>
      <c r="DM851" s="51"/>
      <c r="DN851" s="51"/>
      <c r="DO851" s="51"/>
      <c r="DP851" s="51"/>
      <c r="DQ851" s="51"/>
      <c r="DR851" s="51"/>
      <c r="DS851" s="51"/>
      <c r="DT851" s="51"/>
      <c r="DU851" s="51"/>
      <c r="DV851" s="51"/>
      <c r="DW851" s="51"/>
      <c r="DX851" s="51"/>
      <c r="DY851" s="51"/>
      <c r="DZ851" s="51"/>
      <c r="EA851" s="51"/>
      <c r="EB851" s="51"/>
      <c r="EC851" s="51"/>
      <c r="ED851" s="51"/>
      <c r="EE851" s="51"/>
      <c r="EF851" s="51"/>
      <c r="EG851" s="51"/>
      <c r="EH851" s="51"/>
      <c r="EI851" s="51"/>
      <c r="EJ851" s="51"/>
      <c r="EK851" s="51"/>
      <c r="EL851" s="51"/>
      <c r="EM851" s="51"/>
      <c r="EN851" s="51"/>
      <c r="EO851" s="51"/>
      <c r="EP851" s="51"/>
      <c r="EQ851" s="51"/>
      <c r="ER851" s="51"/>
      <c r="ES851" s="51"/>
      <c r="ET851" s="51"/>
      <c r="EU851" s="51"/>
      <c r="EV851" s="51"/>
      <c r="EW851" s="51"/>
      <c r="EX851" s="51"/>
      <c r="EY851" s="51"/>
      <c r="EZ851" s="51"/>
      <c r="FA851" s="51"/>
      <c r="FB851" s="51"/>
      <c r="FC851" s="51"/>
      <c r="FD851" s="51"/>
      <c r="FE851" s="51"/>
      <c r="FF851" s="51"/>
      <c r="FG851" s="51"/>
      <c r="FH851" s="51"/>
      <c r="FI851" s="51"/>
      <c r="FJ851" s="51"/>
      <c r="FK851" s="51"/>
      <c r="FL851" s="51"/>
      <c r="FM851" s="51"/>
      <c r="FN851" s="51"/>
      <c r="FO851" s="51"/>
      <c r="FP851" s="51"/>
    </row>
    <row r="852" spans="101:172" ht="12.75" customHeight="1">
      <c r="CW852" s="51"/>
      <c r="CX852" s="51"/>
      <c r="CY852" s="51"/>
      <c r="CZ852" s="51"/>
      <c r="DA852" s="51"/>
      <c r="DB852" s="51"/>
      <c r="DC852" s="51"/>
      <c r="DD852" s="51"/>
      <c r="DE852" s="51"/>
      <c r="DF852" s="51"/>
      <c r="DG852" s="51"/>
      <c r="DH852" s="51"/>
      <c r="DI852" s="51"/>
      <c r="DJ852" s="51"/>
      <c r="DK852" s="51"/>
      <c r="DL852" s="51"/>
      <c r="DM852" s="51"/>
      <c r="DN852" s="51"/>
      <c r="DO852" s="51"/>
      <c r="DP852" s="51"/>
      <c r="DQ852" s="51"/>
      <c r="DR852" s="51"/>
      <c r="DS852" s="51"/>
      <c r="DT852" s="51"/>
      <c r="DU852" s="51"/>
      <c r="DV852" s="51"/>
      <c r="DW852" s="51"/>
      <c r="DX852" s="51"/>
      <c r="DY852" s="51"/>
      <c r="DZ852" s="51"/>
      <c r="EA852" s="51"/>
      <c r="EB852" s="51"/>
      <c r="EC852" s="51"/>
      <c r="ED852" s="51"/>
      <c r="EE852" s="51"/>
      <c r="EF852" s="51"/>
      <c r="EG852" s="51"/>
      <c r="EH852" s="51"/>
      <c r="EI852" s="51"/>
      <c r="EJ852" s="51"/>
      <c r="EK852" s="51"/>
      <c r="EL852" s="51"/>
      <c r="EM852" s="51"/>
      <c r="EN852" s="51"/>
      <c r="EO852" s="51"/>
      <c r="EP852" s="51"/>
      <c r="EQ852" s="51"/>
      <c r="ER852" s="51"/>
      <c r="ES852" s="51"/>
      <c r="ET852" s="51"/>
      <c r="EU852" s="51"/>
      <c r="EV852" s="51"/>
      <c r="EW852" s="51"/>
      <c r="EX852" s="51"/>
      <c r="EY852" s="51"/>
      <c r="EZ852" s="51"/>
      <c r="FA852" s="51"/>
      <c r="FB852" s="51"/>
      <c r="FC852" s="51"/>
      <c r="FD852" s="51"/>
      <c r="FE852" s="51"/>
      <c r="FF852" s="51"/>
      <c r="FG852" s="51"/>
      <c r="FH852" s="51"/>
      <c r="FI852" s="51"/>
      <c r="FJ852" s="51"/>
      <c r="FK852" s="51"/>
      <c r="FL852" s="51"/>
      <c r="FM852" s="51"/>
      <c r="FN852" s="51"/>
      <c r="FO852" s="51"/>
      <c r="FP852" s="51"/>
    </row>
    <row r="853" spans="101:172" ht="12.75" customHeight="1">
      <c r="CW853" s="51"/>
      <c r="CX853" s="51"/>
      <c r="CY853" s="51"/>
      <c r="CZ853" s="51"/>
      <c r="DA853" s="51"/>
      <c r="DB853" s="51"/>
      <c r="DC853" s="51"/>
      <c r="DD853" s="51"/>
      <c r="DE853" s="51"/>
      <c r="DF853" s="51"/>
      <c r="DG853" s="51"/>
      <c r="DH853" s="51"/>
      <c r="DI853" s="51"/>
      <c r="DJ853" s="51"/>
      <c r="DK853" s="51"/>
      <c r="DL853" s="51"/>
      <c r="DM853" s="51"/>
      <c r="DN853" s="51"/>
      <c r="DO853" s="51"/>
      <c r="DP853" s="51"/>
      <c r="DQ853" s="51"/>
      <c r="DR853" s="51"/>
      <c r="DS853" s="51"/>
      <c r="DT853" s="51"/>
      <c r="DU853" s="51"/>
      <c r="DV853" s="51"/>
      <c r="DW853" s="51"/>
      <c r="DX853" s="51"/>
      <c r="DY853" s="51"/>
      <c r="DZ853" s="51"/>
      <c r="EA853" s="51"/>
      <c r="EB853" s="51"/>
      <c r="EC853" s="51"/>
      <c r="ED853" s="51"/>
      <c r="EE853" s="51"/>
      <c r="EF853" s="51"/>
      <c r="EG853" s="51"/>
      <c r="EH853" s="51"/>
      <c r="EI853" s="51"/>
      <c r="EJ853" s="51"/>
      <c r="EK853" s="51"/>
      <c r="EL853" s="51"/>
      <c r="EM853" s="51"/>
      <c r="EN853" s="51"/>
      <c r="EO853" s="51"/>
      <c r="EP853" s="51"/>
      <c r="EQ853" s="51"/>
      <c r="ER853" s="51"/>
      <c r="ES853" s="51"/>
      <c r="ET853" s="51"/>
      <c r="EU853" s="51"/>
      <c r="EV853" s="51"/>
      <c r="EW853" s="51"/>
      <c r="EX853" s="51"/>
      <c r="EY853" s="51"/>
      <c r="EZ853" s="51"/>
      <c r="FA853" s="51"/>
      <c r="FB853" s="51"/>
      <c r="FC853" s="51"/>
      <c r="FD853" s="51"/>
      <c r="FE853" s="51"/>
      <c r="FF853" s="51"/>
      <c r="FG853" s="51"/>
      <c r="FH853" s="51"/>
      <c r="FI853" s="51"/>
      <c r="FJ853" s="51"/>
      <c r="FK853" s="51"/>
      <c r="FL853" s="51"/>
      <c r="FM853" s="51"/>
      <c r="FN853" s="51"/>
      <c r="FO853" s="51"/>
      <c r="FP853" s="51"/>
    </row>
    <row r="854" spans="101:172" ht="12.75" customHeight="1">
      <c r="CW854" s="51"/>
      <c r="CX854" s="51"/>
      <c r="CY854" s="51"/>
      <c r="CZ854" s="51"/>
      <c r="DA854" s="51"/>
      <c r="DB854" s="51"/>
      <c r="DC854" s="51"/>
      <c r="DD854" s="51"/>
      <c r="DE854" s="51"/>
      <c r="DF854" s="51"/>
      <c r="DG854" s="51"/>
      <c r="DH854" s="51"/>
      <c r="DI854" s="51"/>
      <c r="DJ854" s="51"/>
      <c r="DK854" s="51"/>
      <c r="DL854" s="51"/>
      <c r="DM854" s="51"/>
      <c r="DN854" s="51"/>
      <c r="DO854" s="51"/>
      <c r="DP854" s="51"/>
      <c r="DQ854" s="51"/>
      <c r="DR854" s="51"/>
      <c r="DS854" s="51"/>
      <c r="DT854" s="51"/>
      <c r="DU854" s="51"/>
      <c r="DV854" s="51"/>
      <c r="DW854" s="51"/>
      <c r="DX854" s="51"/>
      <c r="DY854" s="51"/>
      <c r="DZ854" s="51"/>
      <c r="EA854" s="51"/>
      <c r="EB854" s="51"/>
      <c r="EC854" s="51"/>
      <c r="ED854" s="51"/>
      <c r="EE854" s="51"/>
      <c r="EF854" s="51"/>
      <c r="EG854" s="51"/>
      <c r="EH854" s="51"/>
      <c r="EI854" s="51"/>
      <c r="EJ854" s="51"/>
      <c r="EK854" s="51"/>
      <c r="EL854" s="51"/>
      <c r="EM854" s="51"/>
      <c r="EN854" s="51"/>
      <c r="EO854" s="51"/>
      <c r="EP854" s="51"/>
      <c r="EQ854" s="51"/>
      <c r="ER854" s="51"/>
      <c r="ES854" s="51"/>
      <c r="ET854" s="51"/>
      <c r="EU854" s="51"/>
      <c r="EV854" s="51"/>
      <c r="EW854" s="51"/>
      <c r="EX854" s="51"/>
      <c r="EY854" s="51"/>
      <c r="EZ854" s="51"/>
      <c r="FA854" s="51"/>
      <c r="FB854" s="51"/>
      <c r="FC854" s="51"/>
      <c r="FD854" s="51"/>
      <c r="FE854" s="51"/>
      <c r="FF854" s="51"/>
      <c r="FG854" s="51"/>
      <c r="FH854" s="51"/>
      <c r="FI854" s="51"/>
      <c r="FJ854" s="51"/>
      <c r="FK854" s="51"/>
      <c r="FL854" s="51"/>
      <c r="FM854" s="51"/>
      <c r="FN854" s="51"/>
      <c r="FO854" s="51"/>
      <c r="FP854" s="51"/>
    </row>
    <row r="855" spans="101:172" ht="12.75" customHeight="1">
      <c r="CW855" s="51"/>
      <c r="CX855" s="51"/>
      <c r="CY855" s="51"/>
      <c r="CZ855" s="51"/>
      <c r="DA855" s="51"/>
      <c r="DB855" s="51"/>
      <c r="DC855" s="51"/>
      <c r="DD855" s="51"/>
      <c r="DE855" s="51"/>
      <c r="DF855" s="51"/>
      <c r="DG855" s="51"/>
      <c r="DH855" s="51"/>
      <c r="DI855" s="51"/>
      <c r="DJ855" s="51"/>
      <c r="DK855" s="51"/>
      <c r="DL855" s="51"/>
      <c r="DM855" s="51"/>
      <c r="DN855" s="51"/>
      <c r="DO855" s="51"/>
      <c r="DP855" s="51"/>
      <c r="DQ855" s="51"/>
      <c r="DR855" s="51"/>
      <c r="DS855" s="51"/>
      <c r="DT855" s="51"/>
      <c r="DU855" s="51"/>
      <c r="DV855" s="51"/>
      <c r="DW855" s="51"/>
      <c r="DX855" s="51"/>
      <c r="DY855" s="51"/>
      <c r="DZ855" s="51"/>
      <c r="EA855" s="51"/>
      <c r="EB855" s="51"/>
      <c r="EC855" s="51"/>
      <c r="ED855" s="51"/>
      <c r="EE855" s="51"/>
      <c r="EF855" s="51"/>
      <c r="EG855" s="51"/>
      <c r="EH855" s="51"/>
      <c r="EI855" s="51"/>
      <c r="EJ855" s="51"/>
      <c r="EK855" s="51"/>
      <c r="EL855" s="51"/>
      <c r="EM855" s="51"/>
      <c r="EN855" s="51"/>
      <c r="EO855" s="51"/>
      <c r="EP855" s="51"/>
      <c r="EQ855" s="51"/>
      <c r="ER855" s="51"/>
      <c r="ES855" s="51"/>
      <c r="ET855" s="51"/>
      <c r="EU855" s="51"/>
      <c r="EV855" s="51"/>
      <c r="EW855" s="51"/>
      <c r="EX855" s="51"/>
      <c r="EY855" s="51"/>
      <c r="EZ855" s="51"/>
      <c r="FA855" s="51"/>
      <c r="FB855" s="51"/>
      <c r="FC855" s="51"/>
      <c r="FD855" s="51"/>
      <c r="FE855" s="51"/>
      <c r="FF855" s="51"/>
      <c r="FG855" s="51"/>
      <c r="FH855" s="51"/>
      <c r="FI855" s="51"/>
      <c r="FJ855" s="51"/>
      <c r="FK855" s="51"/>
      <c r="FL855" s="51"/>
      <c r="FM855" s="51"/>
      <c r="FN855" s="51"/>
      <c r="FO855" s="51"/>
      <c r="FP855" s="51"/>
    </row>
    <row r="856" spans="101:172" ht="12.75" customHeight="1">
      <c r="CW856" s="51"/>
      <c r="CX856" s="51"/>
      <c r="CY856" s="51"/>
      <c r="CZ856" s="51"/>
      <c r="DA856" s="51"/>
      <c r="DB856" s="51"/>
      <c r="DC856" s="51"/>
      <c r="DD856" s="51"/>
      <c r="DE856" s="51"/>
      <c r="DF856" s="51"/>
      <c r="DG856" s="51"/>
      <c r="DH856" s="51"/>
      <c r="DI856" s="51"/>
      <c r="DJ856" s="51"/>
      <c r="DK856" s="51"/>
      <c r="DL856" s="51"/>
      <c r="DM856" s="51"/>
      <c r="DN856" s="51"/>
      <c r="DO856" s="51"/>
      <c r="DP856" s="51"/>
      <c r="DQ856" s="51"/>
      <c r="DR856" s="51"/>
      <c r="DS856" s="51"/>
      <c r="DT856" s="51"/>
      <c r="DU856" s="51"/>
      <c r="DV856" s="51"/>
      <c r="DW856" s="51"/>
      <c r="DX856" s="51"/>
      <c r="DY856" s="51"/>
      <c r="DZ856" s="51"/>
      <c r="EA856" s="51"/>
      <c r="EB856" s="51"/>
      <c r="EC856" s="51"/>
      <c r="ED856" s="51"/>
      <c r="EE856" s="51"/>
      <c r="EF856" s="51"/>
      <c r="EG856" s="51"/>
      <c r="EH856" s="51"/>
      <c r="EI856" s="51"/>
      <c r="EJ856" s="51"/>
      <c r="EK856" s="51"/>
      <c r="EL856" s="51"/>
      <c r="EM856" s="51"/>
      <c r="EN856" s="51"/>
      <c r="EO856" s="51"/>
      <c r="EP856" s="51"/>
      <c r="EQ856" s="51"/>
      <c r="ER856" s="51"/>
      <c r="ES856" s="51"/>
      <c r="ET856" s="51"/>
      <c r="EU856" s="51"/>
      <c r="EV856" s="51"/>
      <c r="EW856" s="51"/>
      <c r="EX856" s="51"/>
      <c r="EY856" s="51"/>
      <c r="EZ856" s="51"/>
      <c r="FA856" s="51"/>
      <c r="FB856" s="51"/>
      <c r="FC856" s="51"/>
      <c r="FD856" s="51"/>
      <c r="FE856" s="51"/>
      <c r="FF856" s="51"/>
      <c r="FG856" s="51"/>
      <c r="FH856" s="51"/>
      <c r="FI856" s="51"/>
      <c r="FJ856" s="51"/>
      <c r="FK856" s="51"/>
      <c r="FL856" s="51"/>
      <c r="FM856" s="51"/>
      <c r="FN856" s="51"/>
      <c r="FO856" s="51"/>
      <c r="FP856" s="51"/>
    </row>
    <row r="857" spans="101:172" ht="12.75" customHeight="1">
      <c r="CW857" s="51"/>
      <c r="CX857" s="51"/>
      <c r="CY857" s="51"/>
      <c r="CZ857" s="51"/>
      <c r="DA857" s="51"/>
      <c r="DB857" s="51"/>
      <c r="DC857" s="51"/>
      <c r="DD857" s="51"/>
      <c r="DE857" s="51"/>
      <c r="DF857" s="51"/>
      <c r="DG857" s="51"/>
      <c r="DH857" s="51"/>
      <c r="DI857" s="51"/>
      <c r="DJ857" s="51"/>
      <c r="DK857" s="51"/>
      <c r="DL857" s="51"/>
      <c r="DM857" s="51"/>
      <c r="DN857" s="51"/>
      <c r="DO857" s="51"/>
      <c r="DP857" s="51"/>
      <c r="DQ857" s="51"/>
      <c r="DR857" s="51"/>
      <c r="DS857" s="51"/>
      <c r="DT857" s="51"/>
      <c r="DU857" s="51"/>
      <c r="DV857" s="51"/>
      <c r="DW857" s="51"/>
      <c r="DX857" s="51"/>
      <c r="DY857" s="51"/>
      <c r="DZ857" s="51"/>
      <c r="EA857" s="51"/>
      <c r="EB857" s="51"/>
      <c r="EC857" s="51"/>
      <c r="ED857" s="51"/>
      <c r="EE857" s="51"/>
      <c r="EF857" s="51"/>
      <c r="EG857" s="51"/>
      <c r="EH857" s="51"/>
      <c r="EI857" s="51"/>
      <c r="EJ857" s="51"/>
      <c r="EK857" s="51"/>
      <c r="EL857" s="51"/>
      <c r="EM857" s="51"/>
      <c r="EN857" s="51"/>
      <c r="EO857" s="51"/>
      <c r="EP857" s="51"/>
      <c r="EQ857" s="51"/>
      <c r="ER857" s="51"/>
      <c r="ES857" s="51"/>
      <c r="ET857" s="51"/>
      <c r="EU857" s="51"/>
      <c r="EV857" s="51"/>
      <c r="EW857" s="51"/>
      <c r="EX857" s="51"/>
      <c r="EY857" s="51"/>
      <c r="EZ857" s="51"/>
      <c r="FA857" s="51"/>
      <c r="FB857" s="51"/>
      <c r="FC857" s="51"/>
      <c r="FD857" s="51"/>
      <c r="FE857" s="51"/>
      <c r="FF857" s="51"/>
      <c r="FG857" s="51"/>
      <c r="FH857" s="51"/>
      <c r="FI857" s="51"/>
      <c r="FJ857" s="51"/>
      <c r="FK857" s="51"/>
      <c r="FL857" s="51"/>
      <c r="FM857" s="51"/>
      <c r="FN857" s="51"/>
      <c r="FO857" s="51"/>
      <c r="FP857" s="51"/>
    </row>
    <row r="858" spans="101:172" ht="12.75" customHeight="1">
      <c r="CW858" s="51"/>
      <c r="CX858" s="51"/>
      <c r="CY858" s="51"/>
      <c r="CZ858" s="51"/>
      <c r="DA858" s="51"/>
      <c r="DB858" s="51"/>
      <c r="DC858" s="51"/>
      <c r="DD858" s="51"/>
      <c r="DE858" s="51"/>
      <c r="DF858" s="51"/>
      <c r="DG858" s="51"/>
      <c r="DH858" s="51"/>
      <c r="DI858" s="51"/>
      <c r="DJ858" s="51"/>
      <c r="DK858" s="51"/>
      <c r="DL858" s="51"/>
      <c r="DM858" s="51"/>
      <c r="DN858" s="51"/>
      <c r="DO858" s="51"/>
      <c r="DP858" s="51"/>
      <c r="DQ858" s="51"/>
      <c r="DR858" s="51"/>
      <c r="DS858" s="51"/>
      <c r="DT858" s="51"/>
      <c r="DU858" s="51"/>
      <c r="DV858" s="51"/>
      <c r="DW858" s="51"/>
      <c r="DX858" s="51"/>
      <c r="DY858" s="51"/>
      <c r="DZ858" s="51"/>
      <c r="EA858" s="51"/>
      <c r="EB858" s="51"/>
      <c r="EC858" s="51"/>
      <c r="ED858" s="51"/>
      <c r="EE858" s="51"/>
      <c r="EF858" s="51"/>
      <c r="EG858" s="51"/>
      <c r="EH858" s="51"/>
      <c r="EI858" s="51"/>
      <c r="EJ858" s="51"/>
      <c r="EK858" s="51"/>
      <c r="EL858" s="51"/>
      <c r="EM858" s="51"/>
      <c r="EN858" s="51"/>
      <c r="EO858" s="51"/>
      <c r="EP858" s="51"/>
      <c r="EQ858" s="51"/>
      <c r="ER858" s="51"/>
      <c r="ES858" s="51"/>
      <c r="ET858" s="51"/>
      <c r="EU858" s="51"/>
      <c r="EV858" s="51"/>
      <c r="EW858" s="51"/>
      <c r="EX858" s="51"/>
      <c r="EY858" s="51"/>
      <c r="EZ858" s="51"/>
      <c r="FA858" s="51"/>
      <c r="FB858" s="51"/>
      <c r="FC858" s="51"/>
      <c r="FD858" s="51"/>
      <c r="FE858" s="51"/>
      <c r="FF858" s="51"/>
      <c r="FG858" s="51"/>
      <c r="FH858" s="51"/>
      <c r="FI858" s="51"/>
      <c r="FJ858" s="51"/>
      <c r="FK858" s="51"/>
      <c r="FL858" s="51"/>
      <c r="FM858" s="51"/>
      <c r="FN858" s="51"/>
      <c r="FO858" s="51"/>
      <c r="FP858" s="51"/>
    </row>
    <row r="859" spans="101:172" ht="12.75" customHeight="1">
      <c r="CW859" s="51"/>
      <c r="CX859" s="51"/>
      <c r="CY859" s="51"/>
      <c r="CZ859" s="51"/>
      <c r="DA859" s="51"/>
      <c r="DB859" s="51"/>
      <c r="DC859" s="51"/>
      <c r="DD859" s="51"/>
      <c r="DE859" s="51"/>
      <c r="DF859" s="51"/>
      <c r="DG859" s="51"/>
      <c r="DH859" s="51"/>
      <c r="DI859" s="51"/>
      <c r="DJ859" s="51"/>
      <c r="DK859" s="51"/>
      <c r="DL859" s="51"/>
      <c r="DM859" s="51"/>
      <c r="DN859" s="51"/>
      <c r="DO859" s="51"/>
      <c r="DP859" s="51"/>
      <c r="DQ859" s="51"/>
      <c r="DR859" s="51"/>
      <c r="DS859" s="51"/>
      <c r="DT859" s="51"/>
      <c r="DU859" s="51"/>
      <c r="DV859" s="51"/>
      <c r="DW859" s="51"/>
      <c r="DX859" s="51"/>
      <c r="DY859" s="51"/>
      <c r="DZ859" s="51"/>
      <c r="EA859" s="51"/>
      <c r="EB859" s="51"/>
      <c r="EC859" s="51"/>
      <c r="ED859" s="51"/>
      <c r="EE859" s="51"/>
      <c r="EF859" s="51"/>
      <c r="EG859" s="51"/>
      <c r="EH859" s="51"/>
      <c r="EI859" s="51"/>
      <c r="EJ859" s="51"/>
      <c r="EK859" s="51"/>
      <c r="EL859" s="51"/>
      <c r="EM859" s="51"/>
      <c r="EN859" s="51"/>
      <c r="EO859" s="51"/>
      <c r="EP859" s="51"/>
      <c r="EQ859" s="51"/>
      <c r="ER859" s="51"/>
      <c r="ES859" s="51"/>
      <c r="ET859" s="51"/>
      <c r="EU859" s="51"/>
      <c r="EV859" s="51"/>
      <c r="EW859" s="51"/>
      <c r="EX859" s="51"/>
      <c r="EY859" s="51"/>
      <c r="EZ859" s="51"/>
      <c r="FA859" s="51"/>
      <c r="FB859" s="51"/>
      <c r="FC859" s="51"/>
      <c r="FD859" s="51"/>
      <c r="FE859" s="51"/>
      <c r="FF859" s="51"/>
      <c r="FG859" s="51"/>
      <c r="FH859" s="51"/>
      <c r="FI859" s="51"/>
      <c r="FJ859" s="51"/>
      <c r="FK859" s="51"/>
      <c r="FL859" s="51"/>
      <c r="FM859" s="51"/>
      <c r="FN859" s="51"/>
      <c r="FO859" s="51"/>
      <c r="FP859" s="51"/>
    </row>
    <row r="860" spans="101:172" ht="12.75" customHeight="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c r="EK860" s="51"/>
      <c r="EL860" s="51"/>
      <c r="EM860" s="51"/>
      <c r="EN860" s="51"/>
      <c r="EO860" s="51"/>
      <c r="EP860" s="51"/>
      <c r="EQ860" s="51"/>
      <c r="ER860" s="51"/>
      <c r="ES860" s="51"/>
      <c r="ET860" s="51"/>
      <c r="EU860" s="51"/>
      <c r="EV860" s="51"/>
      <c r="EW860" s="51"/>
      <c r="EX860" s="51"/>
      <c r="EY860" s="51"/>
      <c r="EZ860" s="51"/>
      <c r="FA860" s="51"/>
      <c r="FB860" s="51"/>
      <c r="FC860" s="51"/>
      <c r="FD860" s="51"/>
      <c r="FE860" s="51"/>
      <c r="FF860" s="51"/>
      <c r="FG860" s="51"/>
      <c r="FH860" s="51"/>
      <c r="FI860" s="51"/>
      <c r="FJ860" s="51"/>
      <c r="FK860" s="51"/>
      <c r="FL860" s="51"/>
      <c r="FM860" s="51"/>
      <c r="FN860" s="51"/>
      <c r="FO860" s="51"/>
      <c r="FP860" s="51"/>
    </row>
    <row r="861" spans="101:172" ht="12.75" customHeight="1">
      <c r="CW861" s="51"/>
      <c r="CX861" s="51"/>
      <c r="CY861" s="51"/>
      <c r="CZ861" s="51"/>
      <c r="DA861" s="51"/>
      <c r="DB861" s="51"/>
      <c r="DC861" s="51"/>
      <c r="DD861" s="51"/>
      <c r="DE861" s="51"/>
      <c r="DF861" s="51"/>
      <c r="DG861" s="51"/>
      <c r="DH861" s="51"/>
      <c r="DI861" s="51"/>
      <c r="DJ861" s="51"/>
      <c r="DK861" s="51"/>
      <c r="DL861" s="51"/>
      <c r="DM861" s="51"/>
      <c r="DN861" s="51"/>
      <c r="DO861" s="51"/>
      <c r="DP861" s="51"/>
      <c r="DQ861" s="51"/>
      <c r="DR861" s="51"/>
      <c r="DS861" s="51"/>
      <c r="DT861" s="51"/>
      <c r="DU861" s="51"/>
      <c r="DV861" s="51"/>
      <c r="DW861" s="51"/>
      <c r="DX861" s="51"/>
      <c r="DY861" s="51"/>
      <c r="DZ861" s="51"/>
      <c r="EA861" s="51"/>
      <c r="EB861" s="51"/>
      <c r="EC861" s="51"/>
      <c r="ED861" s="51"/>
      <c r="EE861" s="51"/>
      <c r="EF861" s="51"/>
      <c r="EG861" s="51"/>
      <c r="EH861" s="51"/>
      <c r="EI861" s="51"/>
      <c r="EJ861" s="51"/>
      <c r="EK861" s="51"/>
      <c r="EL861" s="51"/>
      <c r="EM861" s="51"/>
      <c r="EN861" s="51"/>
      <c r="EO861" s="51"/>
      <c r="EP861" s="51"/>
      <c r="EQ861" s="51"/>
      <c r="ER861" s="51"/>
      <c r="ES861" s="51"/>
      <c r="ET861" s="51"/>
      <c r="EU861" s="51"/>
      <c r="EV861" s="51"/>
      <c r="EW861" s="51"/>
      <c r="EX861" s="51"/>
      <c r="EY861" s="51"/>
      <c r="EZ861" s="51"/>
      <c r="FA861" s="51"/>
      <c r="FB861" s="51"/>
      <c r="FC861" s="51"/>
      <c r="FD861" s="51"/>
      <c r="FE861" s="51"/>
      <c r="FF861" s="51"/>
      <c r="FG861" s="51"/>
      <c r="FH861" s="51"/>
      <c r="FI861" s="51"/>
      <c r="FJ861" s="51"/>
      <c r="FK861" s="51"/>
      <c r="FL861" s="51"/>
      <c r="FM861" s="51"/>
      <c r="FN861" s="51"/>
      <c r="FO861" s="51"/>
      <c r="FP861" s="51"/>
    </row>
    <row r="862" spans="101:172" ht="12.75" customHeight="1">
      <c r="CW862" s="51"/>
      <c r="CX862" s="51"/>
      <c r="CY862" s="51"/>
      <c r="CZ862" s="51"/>
      <c r="DA862" s="51"/>
      <c r="DB862" s="51"/>
      <c r="DC862" s="51"/>
      <c r="DD862" s="51"/>
      <c r="DE862" s="51"/>
      <c r="DF862" s="51"/>
      <c r="DG862" s="51"/>
      <c r="DH862" s="51"/>
      <c r="DI862" s="51"/>
      <c r="DJ862" s="51"/>
      <c r="DK862" s="51"/>
      <c r="DL862" s="51"/>
      <c r="DM862" s="51"/>
      <c r="DN862" s="51"/>
      <c r="DO862" s="51"/>
      <c r="DP862" s="51"/>
      <c r="DQ862" s="51"/>
      <c r="DR862" s="51"/>
      <c r="DS862" s="51"/>
      <c r="DT862" s="51"/>
      <c r="DU862" s="51"/>
      <c r="DV862" s="51"/>
      <c r="DW862" s="51"/>
      <c r="DX862" s="51"/>
      <c r="DY862" s="51"/>
      <c r="DZ862" s="51"/>
      <c r="EA862" s="51"/>
      <c r="EB862" s="51"/>
      <c r="EC862" s="51"/>
      <c r="ED862" s="51"/>
      <c r="EE862" s="51"/>
      <c r="EF862" s="51"/>
      <c r="EG862" s="51"/>
      <c r="EH862" s="51"/>
      <c r="EI862" s="51"/>
      <c r="EJ862" s="51"/>
      <c r="EK862" s="51"/>
      <c r="EL862" s="51"/>
      <c r="EM862" s="51"/>
      <c r="EN862" s="51"/>
      <c r="EO862" s="51"/>
      <c r="EP862" s="51"/>
      <c r="EQ862" s="51"/>
      <c r="ER862" s="51"/>
      <c r="ES862" s="51"/>
      <c r="ET862" s="51"/>
      <c r="EU862" s="51"/>
      <c r="EV862" s="51"/>
      <c r="EW862" s="51"/>
      <c r="EX862" s="51"/>
      <c r="EY862" s="51"/>
      <c r="EZ862" s="51"/>
      <c r="FA862" s="51"/>
      <c r="FB862" s="51"/>
      <c r="FC862" s="51"/>
      <c r="FD862" s="51"/>
      <c r="FE862" s="51"/>
      <c r="FF862" s="51"/>
      <c r="FG862" s="51"/>
      <c r="FH862" s="51"/>
      <c r="FI862" s="51"/>
      <c r="FJ862" s="51"/>
      <c r="FK862" s="51"/>
      <c r="FL862" s="51"/>
      <c r="FM862" s="51"/>
      <c r="FN862" s="51"/>
      <c r="FO862" s="51"/>
      <c r="FP862" s="51"/>
    </row>
    <row r="863" spans="101:172" ht="12.75" customHeight="1">
      <c r="CW863" s="51"/>
      <c r="CX863" s="51"/>
      <c r="CY863" s="51"/>
      <c r="CZ863" s="51"/>
      <c r="DA863" s="51"/>
      <c r="DB863" s="51"/>
      <c r="DC863" s="51"/>
      <c r="DD863" s="51"/>
      <c r="DE863" s="51"/>
      <c r="DF863" s="51"/>
      <c r="DG863" s="51"/>
      <c r="DH863" s="51"/>
      <c r="DI863" s="51"/>
      <c r="DJ863" s="51"/>
      <c r="DK863" s="51"/>
      <c r="DL863" s="51"/>
      <c r="DM863" s="51"/>
      <c r="DN863" s="51"/>
      <c r="DO863" s="51"/>
      <c r="DP863" s="51"/>
      <c r="DQ863" s="51"/>
      <c r="DR863" s="51"/>
      <c r="DS863" s="51"/>
      <c r="DT863" s="51"/>
      <c r="DU863" s="51"/>
      <c r="DV863" s="51"/>
      <c r="DW863" s="51"/>
      <c r="DX863" s="51"/>
      <c r="DY863" s="51"/>
      <c r="DZ863" s="51"/>
      <c r="EA863" s="51"/>
      <c r="EB863" s="51"/>
      <c r="EC863" s="51"/>
      <c r="ED863" s="51"/>
      <c r="EE863" s="51"/>
      <c r="EF863" s="51"/>
      <c r="EG863" s="51"/>
      <c r="EH863" s="51"/>
      <c r="EI863" s="51"/>
      <c r="EJ863" s="51"/>
      <c r="EK863" s="51"/>
      <c r="EL863" s="51"/>
      <c r="EM863" s="51"/>
      <c r="EN863" s="51"/>
      <c r="EO863" s="51"/>
      <c r="EP863" s="51"/>
      <c r="EQ863" s="51"/>
      <c r="ER863" s="51"/>
      <c r="ES863" s="51"/>
      <c r="ET863" s="51"/>
      <c r="EU863" s="51"/>
      <c r="EV863" s="51"/>
      <c r="EW863" s="51"/>
      <c r="EX863" s="51"/>
      <c r="EY863" s="51"/>
      <c r="EZ863" s="51"/>
      <c r="FA863" s="51"/>
      <c r="FB863" s="51"/>
      <c r="FC863" s="51"/>
      <c r="FD863" s="51"/>
      <c r="FE863" s="51"/>
      <c r="FF863" s="51"/>
      <c r="FG863" s="51"/>
      <c r="FH863" s="51"/>
      <c r="FI863" s="51"/>
      <c r="FJ863" s="51"/>
      <c r="FK863" s="51"/>
      <c r="FL863" s="51"/>
      <c r="FM863" s="51"/>
      <c r="FN863" s="51"/>
      <c r="FO863" s="51"/>
      <c r="FP863" s="51"/>
    </row>
    <row r="864" spans="101:172" ht="12.75" customHeight="1">
      <c r="CW864" s="51"/>
      <c r="CX864" s="51"/>
      <c r="CY864" s="51"/>
      <c r="CZ864" s="51"/>
      <c r="DA864" s="51"/>
      <c r="DB864" s="51"/>
      <c r="DC864" s="51"/>
      <c r="DD864" s="51"/>
      <c r="DE864" s="51"/>
      <c r="DF864" s="51"/>
      <c r="DG864" s="51"/>
      <c r="DH864" s="51"/>
      <c r="DI864" s="51"/>
      <c r="DJ864" s="51"/>
      <c r="DK864" s="51"/>
      <c r="DL864" s="51"/>
      <c r="DM864" s="51"/>
      <c r="DN864" s="51"/>
      <c r="DO864" s="51"/>
      <c r="DP864" s="51"/>
      <c r="DQ864" s="51"/>
      <c r="DR864" s="51"/>
      <c r="DS864" s="51"/>
      <c r="DT864" s="51"/>
      <c r="DU864" s="51"/>
      <c r="DV864" s="51"/>
      <c r="DW864" s="51"/>
      <c r="DX864" s="51"/>
      <c r="DY864" s="51"/>
      <c r="DZ864" s="51"/>
      <c r="EA864" s="51"/>
      <c r="EB864" s="51"/>
      <c r="EC864" s="51"/>
      <c r="ED864" s="51"/>
      <c r="EE864" s="51"/>
      <c r="EF864" s="51"/>
      <c r="EG864" s="51"/>
      <c r="EH864" s="51"/>
      <c r="EI864" s="51"/>
      <c r="EJ864" s="51"/>
      <c r="EK864" s="51"/>
      <c r="EL864" s="51"/>
      <c r="EM864" s="51"/>
      <c r="EN864" s="51"/>
      <c r="EO864" s="51"/>
      <c r="EP864" s="51"/>
      <c r="EQ864" s="51"/>
      <c r="ER864" s="51"/>
      <c r="ES864" s="51"/>
      <c r="ET864" s="51"/>
      <c r="EU864" s="51"/>
      <c r="EV864" s="51"/>
      <c r="EW864" s="51"/>
      <c r="EX864" s="51"/>
      <c r="EY864" s="51"/>
      <c r="EZ864" s="51"/>
      <c r="FA864" s="51"/>
      <c r="FB864" s="51"/>
      <c r="FC864" s="51"/>
      <c r="FD864" s="51"/>
      <c r="FE864" s="51"/>
      <c r="FF864" s="51"/>
      <c r="FG864" s="51"/>
      <c r="FH864" s="51"/>
      <c r="FI864" s="51"/>
      <c r="FJ864" s="51"/>
      <c r="FK864" s="51"/>
      <c r="FL864" s="51"/>
      <c r="FM864" s="51"/>
      <c r="FN864" s="51"/>
      <c r="FO864" s="51"/>
      <c r="FP864" s="51"/>
    </row>
    <row r="865" spans="101:172" ht="12.75" customHeight="1">
      <c r="CW865" s="51"/>
      <c r="CX865" s="51"/>
      <c r="CY865" s="51"/>
      <c r="CZ865" s="51"/>
      <c r="DA865" s="51"/>
      <c r="DB865" s="51"/>
      <c r="DC865" s="51"/>
      <c r="DD865" s="51"/>
      <c r="DE865" s="51"/>
      <c r="DF865" s="51"/>
      <c r="DG865" s="51"/>
      <c r="DH865" s="51"/>
      <c r="DI865" s="51"/>
      <c r="DJ865" s="51"/>
      <c r="DK865" s="51"/>
      <c r="DL865" s="51"/>
      <c r="DM865" s="51"/>
      <c r="DN865" s="51"/>
      <c r="DO865" s="51"/>
      <c r="DP865" s="51"/>
      <c r="DQ865" s="51"/>
      <c r="DR865" s="51"/>
      <c r="DS865" s="51"/>
      <c r="DT865" s="51"/>
      <c r="DU865" s="51"/>
      <c r="DV865" s="51"/>
      <c r="DW865" s="51"/>
      <c r="DX865" s="51"/>
      <c r="DY865" s="51"/>
      <c r="DZ865" s="51"/>
      <c r="EA865" s="51"/>
      <c r="EB865" s="51"/>
      <c r="EC865" s="51"/>
      <c r="ED865" s="51"/>
      <c r="EE865" s="51"/>
      <c r="EF865" s="51"/>
      <c r="EG865" s="51"/>
      <c r="EH865" s="51"/>
      <c r="EI865" s="51"/>
      <c r="EJ865" s="51"/>
      <c r="EK865" s="51"/>
      <c r="EL865" s="51"/>
      <c r="EM865" s="51"/>
      <c r="EN865" s="51"/>
      <c r="EO865" s="51"/>
      <c r="EP865" s="51"/>
      <c r="EQ865" s="51"/>
      <c r="ER865" s="51"/>
      <c r="ES865" s="51"/>
      <c r="ET865" s="51"/>
      <c r="EU865" s="51"/>
      <c r="EV865" s="51"/>
      <c r="EW865" s="51"/>
      <c r="EX865" s="51"/>
      <c r="EY865" s="51"/>
      <c r="EZ865" s="51"/>
      <c r="FA865" s="51"/>
      <c r="FB865" s="51"/>
      <c r="FC865" s="51"/>
      <c r="FD865" s="51"/>
      <c r="FE865" s="51"/>
      <c r="FF865" s="51"/>
      <c r="FG865" s="51"/>
      <c r="FH865" s="51"/>
      <c r="FI865" s="51"/>
      <c r="FJ865" s="51"/>
      <c r="FK865" s="51"/>
      <c r="FL865" s="51"/>
      <c r="FM865" s="51"/>
      <c r="FN865" s="51"/>
      <c r="FO865" s="51"/>
      <c r="FP865" s="51"/>
    </row>
    <row r="866" spans="101:172" ht="12.75" customHeight="1">
      <c r="CW866" s="51"/>
      <c r="CX866" s="51"/>
      <c r="CY866" s="51"/>
      <c r="CZ866" s="51"/>
      <c r="DA866" s="51"/>
      <c r="DB866" s="51"/>
      <c r="DC866" s="51"/>
      <c r="DD866" s="51"/>
      <c r="DE866" s="51"/>
      <c r="DF866" s="51"/>
      <c r="DG866" s="51"/>
      <c r="DH866" s="51"/>
      <c r="DI866" s="51"/>
      <c r="DJ866" s="51"/>
      <c r="DK866" s="51"/>
      <c r="DL866" s="51"/>
      <c r="DM866" s="51"/>
      <c r="DN866" s="51"/>
      <c r="DO866" s="51"/>
      <c r="DP866" s="51"/>
      <c r="DQ866" s="51"/>
      <c r="DR866" s="51"/>
      <c r="DS866" s="51"/>
      <c r="DT866" s="51"/>
      <c r="DU866" s="51"/>
      <c r="DV866" s="51"/>
      <c r="DW866" s="51"/>
      <c r="DX866" s="51"/>
      <c r="DY866" s="51"/>
      <c r="DZ866" s="51"/>
      <c r="EA866" s="51"/>
      <c r="EB866" s="51"/>
      <c r="EC866" s="51"/>
      <c r="ED866" s="51"/>
      <c r="EE866" s="51"/>
      <c r="EF866" s="51"/>
      <c r="EG866" s="51"/>
      <c r="EH866" s="51"/>
      <c r="EI866" s="51"/>
      <c r="EJ866" s="51"/>
      <c r="EK866" s="51"/>
      <c r="EL866" s="51"/>
      <c r="EM866" s="51"/>
      <c r="EN866" s="51"/>
      <c r="EO866" s="51"/>
      <c r="EP866" s="51"/>
      <c r="EQ866" s="51"/>
      <c r="ER866" s="51"/>
      <c r="ES866" s="51"/>
      <c r="ET866" s="51"/>
      <c r="EU866" s="51"/>
      <c r="EV866" s="51"/>
      <c r="EW866" s="51"/>
      <c r="EX866" s="51"/>
      <c r="EY866" s="51"/>
      <c r="EZ866" s="51"/>
      <c r="FA866" s="51"/>
      <c r="FB866" s="51"/>
      <c r="FC866" s="51"/>
      <c r="FD866" s="51"/>
      <c r="FE866" s="51"/>
      <c r="FF866" s="51"/>
      <c r="FG866" s="51"/>
      <c r="FH866" s="51"/>
      <c r="FI866" s="51"/>
      <c r="FJ866" s="51"/>
      <c r="FK866" s="51"/>
      <c r="FL866" s="51"/>
      <c r="FM866" s="51"/>
      <c r="FN866" s="51"/>
      <c r="FO866" s="51"/>
      <c r="FP866" s="51"/>
    </row>
    <row r="867" spans="101:172" ht="12.75" customHeight="1">
      <c r="CW867" s="51"/>
      <c r="CX867" s="51"/>
      <c r="CY867" s="51"/>
      <c r="CZ867" s="51"/>
      <c r="DA867" s="51"/>
      <c r="DB867" s="51"/>
      <c r="DC867" s="51"/>
      <c r="DD867" s="51"/>
      <c r="DE867" s="51"/>
      <c r="DF867" s="51"/>
      <c r="DG867" s="51"/>
      <c r="DH867" s="51"/>
      <c r="DI867" s="51"/>
      <c r="DJ867" s="51"/>
      <c r="DK867" s="51"/>
      <c r="DL867" s="51"/>
      <c r="DM867" s="51"/>
      <c r="DN867" s="51"/>
      <c r="DO867" s="51"/>
      <c r="DP867" s="51"/>
      <c r="DQ867" s="51"/>
      <c r="DR867" s="51"/>
      <c r="DS867" s="51"/>
      <c r="DT867" s="51"/>
      <c r="DU867" s="51"/>
      <c r="DV867" s="51"/>
      <c r="DW867" s="51"/>
      <c r="DX867" s="51"/>
      <c r="DY867" s="51"/>
      <c r="DZ867" s="51"/>
      <c r="EA867" s="51"/>
      <c r="EB867" s="51"/>
      <c r="EC867" s="51"/>
      <c r="ED867" s="51"/>
      <c r="EE867" s="51"/>
      <c r="EF867" s="51"/>
      <c r="EG867" s="51"/>
      <c r="EH867" s="51"/>
      <c r="EI867" s="51"/>
      <c r="EJ867" s="51"/>
      <c r="EK867" s="51"/>
      <c r="EL867" s="51"/>
      <c r="EM867" s="51"/>
      <c r="EN867" s="51"/>
      <c r="EO867" s="51"/>
      <c r="EP867" s="51"/>
      <c r="EQ867" s="51"/>
      <c r="ER867" s="51"/>
      <c r="ES867" s="51"/>
      <c r="ET867" s="51"/>
      <c r="EU867" s="51"/>
      <c r="EV867" s="51"/>
      <c r="EW867" s="51"/>
      <c r="EX867" s="51"/>
      <c r="EY867" s="51"/>
      <c r="EZ867" s="51"/>
      <c r="FA867" s="51"/>
      <c r="FB867" s="51"/>
      <c r="FC867" s="51"/>
      <c r="FD867" s="51"/>
      <c r="FE867" s="51"/>
      <c r="FF867" s="51"/>
      <c r="FG867" s="51"/>
      <c r="FH867" s="51"/>
      <c r="FI867" s="51"/>
      <c r="FJ867" s="51"/>
      <c r="FK867" s="51"/>
      <c r="FL867" s="51"/>
      <c r="FM867" s="51"/>
      <c r="FN867" s="51"/>
      <c r="FO867" s="51"/>
      <c r="FP867" s="51"/>
    </row>
    <row r="868" spans="101:172" ht="12.75" customHeight="1">
      <c r="CW868" s="51"/>
      <c r="CX868" s="51"/>
      <c r="CY868" s="51"/>
      <c r="CZ868" s="51"/>
      <c r="DA868" s="51"/>
      <c r="DB868" s="51"/>
      <c r="DC868" s="51"/>
      <c r="DD868" s="51"/>
      <c r="DE868" s="51"/>
      <c r="DF868" s="51"/>
      <c r="DG868" s="51"/>
      <c r="DH868" s="51"/>
      <c r="DI868" s="51"/>
      <c r="DJ868" s="51"/>
      <c r="DK868" s="51"/>
      <c r="DL868" s="51"/>
      <c r="DM868" s="51"/>
      <c r="DN868" s="51"/>
      <c r="DO868" s="51"/>
      <c r="DP868" s="51"/>
      <c r="DQ868" s="51"/>
      <c r="DR868" s="51"/>
      <c r="DS868" s="51"/>
      <c r="DT868" s="51"/>
      <c r="DU868" s="51"/>
      <c r="DV868" s="51"/>
      <c r="DW868" s="51"/>
      <c r="DX868" s="51"/>
      <c r="DY868" s="51"/>
      <c r="DZ868" s="51"/>
      <c r="EA868" s="51"/>
      <c r="EB868" s="51"/>
      <c r="EC868" s="51"/>
      <c r="ED868" s="51"/>
      <c r="EE868" s="51"/>
      <c r="EF868" s="51"/>
      <c r="EG868" s="51"/>
      <c r="EH868" s="51"/>
      <c r="EI868" s="51"/>
      <c r="EJ868" s="51"/>
      <c r="EK868" s="51"/>
      <c r="EL868" s="51"/>
      <c r="EM868" s="51"/>
      <c r="EN868" s="51"/>
      <c r="EO868" s="51"/>
      <c r="EP868" s="51"/>
      <c r="EQ868" s="51"/>
      <c r="ER868" s="51"/>
      <c r="ES868" s="51"/>
      <c r="ET868" s="51"/>
      <c r="EU868" s="51"/>
      <c r="EV868" s="51"/>
      <c r="EW868" s="51"/>
      <c r="EX868" s="51"/>
      <c r="EY868" s="51"/>
      <c r="EZ868" s="51"/>
      <c r="FA868" s="51"/>
      <c r="FB868" s="51"/>
      <c r="FC868" s="51"/>
      <c r="FD868" s="51"/>
      <c r="FE868" s="51"/>
      <c r="FF868" s="51"/>
      <c r="FG868" s="51"/>
      <c r="FH868" s="51"/>
      <c r="FI868" s="51"/>
      <c r="FJ868" s="51"/>
      <c r="FK868" s="51"/>
      <c r="FL868" s="51"/>
      <c r="FM868" s="51"/>
      <c r="FN868" s="51"/>
      <c r="FO868" s="51"/>
      <c r="FP868" s="51"/>
    </row>
    <row r="869" spans="101:172" ht="12.75" customHeight="1">
      <c r="CW869" s="51"/>
      <c r="CX869" s="51"/>
      <c r="CY869" s="51"/>
      <c r="CZ869" s="51"/>
      <c r="DA869" s="51"/>
      <c r="DB869" s="51"/>
      <c r="DC869" s="51"/>
      <c r="DD869" s="51"/>
      <c r="DE869" s="51"/>
      <c r="DF869" s="51"/>
      <c r="DG869" s="51"/>
      <c r="DH869" s="51"/>
      <c r="DI869" s="51"/>
      <c r="DJ869" s="51"/>
      <c r="DK869" s="51"/>
      <c r="DL869" s="51"/>
      <c r="DM869" s="51"/>
      <c r="DN869" s="51"/>
      <c r="DO869" s="51"/>
      <c r="DP869" s="51"/>
      <c r="DQ869" s="51"/>
      <c r="DR869" s="51"/>
      <c r="DS869" s="51"/>
      <c r="DT869" s="51"/>
      <c r="DU869" s="51"/>
      <c r="DV869" s="51"/>
      <c r="DW869" s="51"/>
      <c r="DX869" s="51"/>
      <c r="DY869" s="51"/>
      <c r="DZ869" s="51"/>
      <c r="EA869" s="51"/>
      <c r="EB869" s="51"/>
      <c r="EC869" s="51"/>
      <c r="ED869" s="51"/>
      <c r="EE869" s="51"/>
      <c r="EF869" s="51"/>
      <c r="EG869" s="51"/>
      <c r="EH869" s="51"/>
      <c r="EI869" s="51"/>
      <c r="EJ869" s="51"/>
      <c r="EK869" s="51"/>
      <c r="EL869" s="51"/>
      <c r="EM869" s="51"/>
      <c r="EN869" s="51"/>
      <c r="EO869" s="51"/>
      <c r="EP869" s="51"/>
      <c r="EQ869" s="51"/>
      <c r="ER869" s="51"/>
      <c r="ES869" s="51"/>
      <c r="ET869" s="51"/>
      <c r="EU869" s="51"/>
      <c r="EV869" s="51"/>
      <c r="EW869" s="51"/>
      <c r="EX869" s="51"/>
      <c r="EY869" s="51"/>
      <c r="EZ869" s="51"/>
      <c r="FA869" s="51"/>
      <c r="FB869" s="51"/>
      <c r="FC869" s="51"/>
      <c r="FD869" s="51"/>
      <c r="FE869" s="51"/>
      <c r="FF869" s="51"/>
      <c r="FG869" s="51"/>
      <c r="FH869" s="51"/>
      <c r="FI869" s="51"/>
      <c r="FJ869" s="51"/>
      <c r="FK869" s="51"/>
      <c r="FL869" s="51"/>
      <c r="FM869" s="51"/>
      <c r="FN869" s="51"/>
      <c r="FO869" s="51"/>
      <c r="FP869" s="51"/>
    </row>
    <row r="870" spans="101:172" ht="12.75" customHeight="1">
      <c r="CW870" s="51"/>
      <c r="CX870" s="51"/>
      <c r="CY870" s="51"/>
      <c r="CZ870" s="51"/>
      <c r="DA870" s="51"/>
      <c r="DB870" s="51"/>
      <c r="DC870" s="51"/>
      <c r="DD870" s="51"/>
      <c r="DE870" s="51"/>
      <c r="DF870" s="51"/>
      <c r="DG870" s="51"/>
      <c r="DH870" s="51"/>
      <c r="DI870" s="51"/>
      <c r="DJ870" s="51"/>
      <c r="DK870" s="51"/>
      <c r="DL870" s="51"/>
      <c r="DM870" s="51"/>
      <c r="DN870" s="51"/>
      <c r="DO870" s="51"/>
      <c r="DP870" s="51"/>
      <c r="DQ870" s="51"/>
      <c r="DR870" s="51"/>
      <c r="DS870" s="51"/>
      <c r="DT870" s="51"/>
      <c r="DU870" s="51"/>
      <c r="DV870" s="51"/>
      <c r="DW870" s="51"/>
      <c r="DX870" s="51"/>
      <c r="DY870" s="51"/>
      <c r="DZ870" s="51"/>
      <c r="EA870" s="51"/>
      <c r="EB870" s="51"/>
      <c r="EC870" s="51"/>
      <c r="ED870" s="51"/>
      <c r="EE870" s="51"/>
      <c r="EF870" s="51"/>
      <c r="EG870" s="51"/>
      <c r="EH870" s="51"/>
      <c r="EI870" s="51"/>
      <c r="EJ870" s="51"/>
      <c r="EK870" s="51"/>
      <c r="EL870" s="51"/>
      <c r="EM870" s="51"/>
      <c r="EN870" s="51"/>
      <c r="EO870" s="51"/>
      <c r="EP870" s="51"/>
      <c r="EQ870" s="51"/>
      <c r="ER870" s="51"/>
      <c r="ES870" s="51"/>
      <c r="ET870" s="51"/>
      <c r="EU870" s="51"/>
      <c r="EV870" s="51"/>
      <c r="EW870" s="51"/>
      <c r="EX870" s="51"/>
      <c r="EY870" s="51"/>
      <c r="EZ870" s="51"/>
      <c r="FA870" s="51"/>
      <c r="FB870" s="51"/>
      <c r="FC870" s="51"/>
      <c r="FD870" s="51"/>
      <c r="FE870" s="51"/>
      <c r="FF870" s="51"/>
      <c r="FG870" s="51"/>
      <c r="FH870" s="51"/>
      <c r="FI870" s="51"/>
      <c r="FJ870" s="51"/>
      <c r="FK870" s="51"/>
      <c r="FL870" s="51"/>
      <c r="FM870" s="51"/>
      <c r="FN870" s="51"/>
      <c r="FO870" s="51"/>
      <c r="FP870" s="51"/>
    </row>
    <row r="871" spans="101:172" ht="12.75" customHeight="1">
      <c r="CW871" s="51"/>
      <c r="CX871" s="51"/>
      <c r="CY871" s="51"/>
      <c r="CZ871" s="51"/>
      <c r="DA871" s="51"/>
      <c r="DB871" s="51"/>
      <c r="DC871" s="51"/>
      <c r="DD871" s="51"/>
      <c r="DE871" s="51"/>
      <c r="DF871" s="51"/>
      <c r="DG871" s="51"/>
      <c r="DH871" s="51"/>
      <c r="DI871" s="51"/>
      <c r="DJ871" s="51"/>
      <c r="DK871" s="51"/>
      <c r="DL871" s="51"/>
      <c r="DM871" s="51"/>
      <c r="DN871" s="51"/>
      <c r="DO871" s="51"/>
      <c r="DP871" s="51"/>
      <c r="DQ871" s="51"/>
      <c r="DR871" s="51"/>
      <c r="DS871" s="51"/>
      <c r="DT871" s="51"/>
      <c r="DU871" s="51"/>
      <c r="DV871" s="51"/>
      <c r="DW871" s="51"/>
      <c r="DX871" s="51"/>
      <c r="DY871" s="51"/>
      <c r="DZ871" s="51"/>
      <c r="EA871" s="51"/>
      <c r="EB871" s="51"/>
      <c r="EC871" s="51"/>
      <c r="ED871" s="51"/>
      <c r="EE871" s="51"/>
      <c r="EF871" s="51"/>
      <c r="EG871" s="51"/>
      <c r="EH871" s="51"/>
      <c r="EI871" s="51"/>
      <c r="EJ871" s="51"/>
      <c r="EK871" s="51"/>
      <c r="EL871" s="51"/>
      <c r="EM871" s="51"/>
      <c r="EN871" s="51"/>
      <c r="EO871" s="51"/>
      <c r="EP871" s="51"/>
      <c r="EQ871" s="51"/>
      <c r="ER871" s="51"/>
      <c r="ES871" s="51"/>
      <c r="ET871" s="51"/>
      <c r="EU871" s="51"/>
      <c r="EV871" s="51"/>
      <c r="EW871" s="51"/>
      <c r="EX871" s="51"/>
      <c r="EY871" s="51"/>
      <c r="EZ871" s="51"/>
      <c r="FA871" s="51"/>
      <c r="FB871" s="51"/>
      <c r="FC871" s="51"/>
      <c r="FD871" s="51"/>
      <c r="FE871" s="51"/>
      <c r="FF871" s="51"/>
      <c r="FG871" s="51"/>
      <c r="FH871" s="51"/>
      <c r="FI871" s="51"/>
      <c r="FJ871" s="51"/>
      <c r="FK871" s="51"/>
      <c r="FL871" s="51"/>
      <c r="FM871" s="51"/>
      <c r="FN871" s="51"/>
      <c r="FO871" s="51"/>
      <c r="FP871" s="51"/>
    </row>
    <row r="872" spans="101:172" ht="12.75" customHeight="1">
      <c r="CW872" s="51"/>
      <c r="CX872" s="51"/>
      <c r="CY872" s="51"/>
      <c r="CZ872" s="51"/>
      <c r="DA872" s="51"/>
      <c r="DB872" s="51"/>
      <c r="DC872" s="51"/>
      <c r="DD872" s="51"/>
      <c r="DE872" s="51"/>
      <c r="DF872" s="51"/>
      <c r="DG872" s="51"/>
      <c r="DH872" s="51"/>
      <c r="DI872" s="51"/>
      <c r="DJ872" s="51"/>
      <c r="DK872" s="51"/>
      <c r="DL872" s="51"/>
      <c r="DM872" s="51"/>
      <c r="DN872" s="51"/>
      <c r="DO872" s="51"/>
      <c r="DP872" s="51"/>
      <c r="DQ872" s="51"/>
      <c r="DR872" s="51"/>
      <c r="DS872" s="51"/>
      <c r="DT872" s="51"/>
      <c r="DU872" s="51"/>
      <c r="DV872" s="51"/>
      <c r="DW872" s="51"/>
      <c r="DX872" s="51"/>
      <c r="DY872" s="51"/>
      <c r="DZ872" s="51"/>
      <c r="EA872" s="51"/>
      <c r="EB872" s="51"/>
      <c r="EC872" s="51"/>
      <c r="ED872" s="51"/>
      <c r="EE872" s="51"/>
      <c r="EF872" s="51"/>
      <c r="EG872" s="51"/>
      <c r="EH872" s="51"/>
      <c r="EI872" s="51"/>
      <c r="EJ872" s="51"/>
      <c r="EK872" s="51"/>
      <c r="EL872" s="51"/>
      <c r="EM872" s="51"/>
      <c r="EN872" s="51"/>
      <c r="EO872" s="51"/>
      <c r="EP872" s="51"/>
      <c r="EQ872" s="51"/>
      <c r="ER872" s="51"/>
      <c r="ES872" s="51"/>
      <c r="ET872" s="51"/>
      <c r="EU872" s="51"/>
      <c r="EV872" s="51"/>
      <c r="EW872" s="51"/>
      <c r="EX872" s="51"/>
      <c r="EY872" s="51"/>
      <c r="EZ872" s="51"/>
      <c r="FA872" s="51"/>
      <c r="FB872" s="51"/>
      <c r="FC872" s="51"/>
      <c r="FD872" s="51"/>
      <c r="FE872" s="51"/>
      <c r="FF872" s="51"/>
      <c r="FG872" s="51"/>
      <c r="FH872" s="51"/>
      <c r="FI872" s="51"/>
      <c r="FJ872" s="51"/>
      <c r="FK872" s="51"/>
      <c r="FL872" s="51"/>
      <c r="FM872" s="51"/>
      <c r="FN872" s="51"/>
      <c r="FO872" s="51"/>
      <c r="FP872" s="51"/>
    </row>
    <row r="873" spans="101:172" ht="12.75" customHeight="1">
      <c r="CW873" s="51"/>
      <c r="CX873" s="51"/>
      <c r="CY873" s="51"/>
      <c r="CZ873" s="51"/>
      <c r="DA873" s="51"/>
      <c r="DB873" s="51"/>
      <c r="DC873" s="51"/>
      <c r="DD873" s="51"/>
      <c r="DE873" s="51"/>
      <c r="DF873" s="51"/>
      <c r="DG873" s="51"/>
      <c r="DH873" s="51"/>
      <c r="DI873" s="51"/>
      <c r="DJ873" s="51"/>
      <c r="DK873" s="51"/>
      <c r="DL873" s="51"/>
      <c r="DM873" s="51"/>
      <c r="DN873" s="51"/>
      <c r="DO873" s="51"/>
      <c r="DP873" s="51"/>
      <c r="DQ873" s="51"/>
      <c r="DR873" s="51"/>
      <c r="DS873" s="51"/>
      <c r="DT873" s="51"/>
      <c r="DU873" s="51"/>
      <c r="DV873" s="51"/>
      <c r="DW873" s="51"/>
      <c r="DX873" s="51"/>
      <c r="DY873" s="51"/>
      <c r="DZ873" s="51"/>
      <c r="EA873" s="51"/>
      <c r="EB873" s="51"/>
      <c r="EC873" s="51"/>
      <c r="ED873" s="51"/>
      <c r="EE873" s="51"/>
      <c r="EF873" s="51"/>
      <c r="EG873" s="51"/>
      <c r="EH873" s="51"/>
      <c r="EI873" s="51"/>
      <c r="EJ873" s="51"/>
      <c r="EK873" s="51"/>
      <c r="EL873" s="51"/>
      <c r="EM873" s="51"/>
      <c r="EN873" s="51"/>
      <c r="EO873" s="51"/>
      <c r="EP873" s="51"/>
      <c r="EQ873" s="51"/>
      <c r="ER873" s="51"/>
      <c r="ES873" s="51"/>
      <c r="ET873" s="51"/>
      <c r="EU873" s="51"/>
      <c r="EV873" s="51"/>
      <c r="EW873" s="51"/>
      <c r="EX873" s="51"/>
      <c r="EY873" s="51"/>
      <c r="EZ873" s="51"/>
      <c r="FA873" s="51"/>
      <c r="FB873" s="51"/>
      <c r="FC873" s="51"/>
      <c r="FD873" s="51"/>
      <c r="FE873" s="51"/>
      <c r="FF873" s="51"/>
      <c r="FG873" s="51"/>
      <c r="FH873" s="51"/>
      <c r="FI873" s="51"/>
      <c r="FJ873" s="51"/>
      <c r="FK873" s="51"/>
      <c r="FL873" s="51"/>
      <c r="FM873" s="51"/>
      <c r="FN873" s="51"/>
      <c r="FO873" s="51"/>
      <c r="FP873" s="51"/>
    </row>
    <row r="874" spans="101:172" ht="12.75" customHeight="1">
      <c r="CW874" s="51"/>
      <c r="CX874" s="51"/>
      <c r="CY874" s="51"/>
      <c r="CZ874" s="51"/>
      <c r="DA874" s="51"/>
      <c r="DB874" s="51"/>
      <c r="DC874" s="51"/>
      <c r="DD874" s="51"/>
      <c r="DE874" s="51"/>
      <c r="DF874" s="51"/>
      <c r="DG874" s="51"/>
      <c r="DH874" s="51"/>
      <c r="DI874" s="51"/>
      <c r="DJ874" s="51"/>
      <c r="DK874" s="51"/>
      <c r="DL874" s="51"/>
      <c r="DM874" s="51"/>
      <c r="DN874" s="51"/>
      <c r="DO874" s="51"/>
      <c r="DP874" s="51"/>
      <c r="DQ874" s="51"/>
      <c r="DR874" s="51"/>
      <c r="DS874" s="51"/>
      <c r="DT874" s="51"/>
      <c r="DU874" s="51"/>
      <c r="DV874" s="51"/>
      <c r="DW874" s="51"/>
      <c r="DX874" s="51"/>
      <c r="DY874" s="51"/>
      <c r="DZ874" s="51"/>
      <c r="EA874" s="51"/>
      <c r="EB874" s="51"/>
      <c r="EC874" s="51"/>
      <c r="ED874" s="51"/>
      <c r="EE874" s="51"/>
      <c r="EF874" s="51"/>
      <c r="EG874" s="51"/>
      <c r="EH874" s="51"/>
      <c r="EI874" s="51"/>
      <c r="EJ874" s="51"/>
      <c r="EK874" s="51"/>
      <c r="EL874" s="51"/>
      <c r="EM874" s="51"/>
      <c r="EN874" s="51"/>
      <c r="EO874" s="51"/>
      <c r="EP874" s="51"/>
      <c r="EQ874" s="51"/>
      <c r="ER874" s="51"/>
      <c r="ES874" s="51"/>
      <c r="ET874" s="51"/>
      <c r="EU874" s="51"/>
      <c r="EV874" s="51"/>
      <c r="EW874" s="51"/>
      <c r="EX874" s="51"/>
      <c r="EY874" s="51"/>
      <c r="EZ874" s="51"/>
      <c r="FA874" s="51"/>
      <c r="FB874" s="51"/>
      <c r="FC874" s="51"/>
      <c r="FD874" s="51"/>
      <c r="FE874" s="51"/>
      <c r="FF874" s="51"/>
      <c r="FG874" s="51"/>
      <c r="FH874" s="51"/>
      <c r="FI874" s="51"/>
      <c r="FJ874" s="51"/>
      <c r="FK874" s="51"/>
      <c r="FL874" s="51"/>
      <c r="FM874" s="51"/>
      <c r="FN874" s="51"/>
      <c r="FO874" s="51"/>
      <c r="FP874" s="51"/>
    </row>
    <row r="875" spans="101:172" ht="12.75" customHeight="1">
      <c r="CW875" s="51"/>
      <c r="CX875" s="51"/>
      <c r="CY875" s="51"/>
      <c r="CZ875" s="51"/>
      <c r="DA875" s="51"/>
      <c r="DB875" s="51"/>
      <c r="DC875" s="51"/>
      <c r="DD875" s="51"/>
      <c r="DE875" s="51"/>
      <c r="DF875" s="51"/>
      <c r="DG875" s="51"/>
      <c r="DH875" s="51"/>
      <c r="DI875" s="51"/>
      <c r="DJ875" s="51"/>
      <c r="DK875" s="51"/>
      <c r="DL875" s="51"/>
      <c r="DM875" s="51"/>
      <c r="DN875" s="51"/>
      <c r="DO875" s="51"/>
      <c r="DP875" s="51"/>
      <c r="DQ875" s="51"/>
      <c r="DR875" s="51"/>
      <c r="DS875" s="51"/>
      <c r="DT875" s="51"/>
      <c r="DU875" s="51"/>
      <c r="DV875" s="51"/>
      <c r="DW875" s="51"/>
      <c r="DX875" s="51"/>
      <c r="DY875" s="51"/>
      <c r="DZ875" s="51"/>
      <c r="EA875" s="51"/>
      <c r="EB875" s="51"/>
      <c r="EC875" s="51"/>
      <c r="ED875" s="51"/>
      <c r="EE875" s="51"/>
      <c r="EF875" s="51"/>
      <c r="EG875" s="51"/>
      <c r="EH875" s="51"/>
      <c r="EI875" s="51"/>
      <c r="EJ875" s="51"/>
      <c r="EK875" s="51"/>
      <c r="EL875" s="51"/>
      <c r="EM875" s="51"/>
      <c r="EN875" s="51"/>
      <c r="EO875" s="51"/>
      <c r="EP875" s="51"/>
      <c r="EQ875" s="51"/>
      <c r="ER875" s="51"/>
      <c r="ES875" s="51"/>
      <c r="ET875" s="51"/>
      <c r="EU875" s="51"/>
      <c r="EV875" s="51"/>
      <c r="EW875" s="51"/>
      <c r="EX875" s="51"/>
      <c r="EY875" s="51"/>
      <c r="EZ875" s="51"/>
      <c r="FA875" s="51"/>
      <c r="FB875" s="51"/>
      <c r="FC875" s="51"/>
      <c r="FD875" s="51"/>
      <c r="FE875" s="51"/>
      <c r="FF875" s="51"/>
      <c r="FG875" s="51"/>
      <c r="FH875" s="51"/>
      <c r="FI875" s="51"/>
      <c r="FJ875" s="51"/>
      <c r="FK875" s="51"/>
      <c r="FL875" s="51"/>
      <c r="FM875" s="51"/>
      <c r="FN875" s="51"/>
      <c r="FO875" s="51"/>
      <c r="FP875" s="51"/>
    </row>
    <row r="876" spans="101:172" ht="12.75" customHeight="1">
      <c r="CW876" s="51"/>
      <c r="CX876" s="51"/>
      <c r="CY876" s="51"/>
      <c r="CZ876" s="51"/>
      <c r="DA876" s="51"/>
      <c r="DB876" s="51"/>
      <c r="DC876" s="51"/>
      <c r="DD876" s="51"/>
      <c r="DE876" s="51"/>
      <c r="DF876" s="51"/>
      <c r="DG876" s="51"/>
      <c r="DH876" s="51"/>
      <c r="DI876" s="51"/>
      <c r="DJ876" s="51"/>
      <c r="DK876" s="51"/>
      <c r="DL876" s="51"/>
      <c r="DM876" s="51"/>
      <c r="DN876" s="51"/>
      <c r="DO876" s="51"/>
      <c r="DP876" s="51"/>
      <c r="DQ876" s="51"/>
      <c r="DR876" s="51"/>
      <c r="DS876" s="51"/>
      <c r="DT876" s="51"/>
      <c r="DU876" s="51"/>
      <c r="DV876" s="51"/>
      <c r="DW876" s="51"/>
      <c r="DX876" s="51"/>
      <c r="DY876" s="51"/>
      <c r="DZ876" s="51"/>
      <c r="EA876" s="51"/>
      <c r="EB876" s="51"/>
      <c r="EC876" s="51"/>
      <c r="ED876" s="51"/>
      <c r="EE876" s="51"/>
      <c r="EF876" s="51"/>
      <c r="EG876" s="51"/>
      <c r="EH876" s="51"/>
      <c r="EI876" s="51"/>
      <c r="EJ876" s="51"/>
      <c r="EK876" s="51"/>
      <c r="EL876" s="51"/>
      <c r="EM876" s="51"/>
      <c r="EN876" s="51"/>
      <c r="EO876" s="51"/>
      <c r="EP876" s="51"/>
      <c r="EQ876" s="51"/>
      <c r="ER876" s="51"/>
      <c r="ES876" s="51"/>
      <c r="ET876" s="51"/>
      <c r="EU876" s="51"/>
      <c r="EV876" s="51"/>
      <c r="EW876" s="51"/>
      <c r="EX876" s="51"/>
      <c r="EY876" s="51"/>
      <c r="EZ876" s="51"/>
      <c r="FA876" s="51"/>
      <c r="FB876" s="51"/>
      <c r="FC876" s="51"/>
      <c r="FD876" s="51"/>
      <c r="FE876" s="51"/>
      <c r="FF876" s="51"/>
      <c r="FG876" s="51"/>
      <c r="FH876" s="51"/>
      <c r="FI876" s="51"/>
      <c r="FJ876" s="51"/>
      <c r="FK876" s="51"/>
      <c r="FL876" s="51"/>
      <c r="FM876" s="51"/>
      <c r="FN876" s="51"/>
      <c r="FO876" s="51"/>
      <c r="FP876" s="51"/>
    </row>
    <row r="877" spans="101:172" ht="12.75" customHeight="1">
      <c r="CW877" s="51"/>
      <c r="CX877" s="51"/>
      <c r="CY877" s="51"/>
      <c r="CZ877" s="51"/>
      <c r="DA877" s="51"/>
      <c r="DB877" s="51"/>
      <c r="DC877" s="51"/>
      <c r="DD877" s="51"/>
      <c r="DE877" s="51"/>
      <c r="DF877" s="51"/>
      <c r="DG877" s="51"/>
      <c r="DH877" s="51"/>
      <c r="DI877" s="51"/>
      <c r="DJ877" s="51"/>
      <c r="DK877" s="51"/>
      <c r="DL877" s="51"/>
      <c r="DM877" s="51"/>
      <c r="DN877" s="51"/>
      <c r="DO877" s="51"/>
      <c r="DP877" s="51"/>
      <c r="DQ877" s="51"/>
      <c r="DR877" s="51"/>
      <c r="DS877" s="51"/>
      <c r="DT877" s="51"/>
      <c r="DU877" s="51"/>
      <c r="DV877" s="51"/>
      <c r="DW877" s="51"/>
      <c r="DX877" s="51"/>
      <c r="DY877" s="51"/>
      <c r="DZ877" s="51"/>
      <c r="EA877" s="51"/>
      <c r="EB877" s="51"/>
      <c r="EC877" s="51"/>
      <c r="ED877" s="51"/>
      <c r="EE877" s="51"/>
      <c r="EF877" s="51"/>
      <c r="EG877" s="51"/>
      <c r="EH877" s="51"/>
      <c r="EI877" s="51"/>
      <c r="EJ877" s="51"/>
      <c r="EK877" s="51"/>
      <c r="EL877" s="51"/>
      <c r="EM877" s="51"/>
      <c r="EN877" s="51"/>
      <c r="EO877" s="51"/>
      <c r="EP877" s="51"/>
      <c r="EQ877" s="51"/>
      <c r="ER877" s="51"/>
      <c r="ES877" s="51"/>
      <c r="ET877" s="51"/>
      <c r="EU877" s="51"/>
      <c r="EV877" s="51"/>
      <c r="EW877" s="51"/>
      <c r="EX877" s="51"/>
      <c r="EY877" s="51"/>
      <c r="EZ877" s="51"/>
      <c r="FA877" s="51"/>
      <c r="FB877" s="51"/>
      <c r="FC877" s="51"/>
      <c r="FD877" s="51"/>
      <c r="FE877" s="51"/>
      <c r="FF877" s="51"/>
      <c r="FG877" s="51"/>
      <c r="FH877" s="51"/>
      <c r="FI877" s="51"/>
      <c r="FJ877" s="51"/>
      <c r="FK877" s="51"/>
      <c r="FL877" s="51"/>
      <c r="FM877" s="51"/>
      <c r="FN877" s="51"/>
      <c r="FO877" s="51"/>
      <c r="FP877" s="51"/>
    </row>
    <row r="878" spans="101:172" ht="12.75" customHeight="1">
      <c r="CW878" s="51"/>
      <c r="CX878" s="51"/>
      <c r="CY878" s="51"/>
      <c r="CZ878" s="51"/>
      <c r="DA878" s="51"/>
      <c r="DB878" s="51"/>
      <c r="DC878" s="51"/>
      <c r="DD878" s="51"/>
      <c r="DE878" s="51"/>
      <c r="DF878" s="51"/>
      <c r="DG878" s="51"/>
      <c r="DH878" s="51"/>
      <c r="DI878" s="51"/>
      <c r="DJ878" s="51"/>
      <c r="DK878" s="51"/>
      <c r="DL878" s="51"/>
      <c r="DM878" s="51"/>
      <c r="DN878" s="51"/>
      <c r="DO878" s="51"/>
      <c r="DP878" s="51"/>
      <c r="DQ878" s="51"/>
      <c r="DR878" s="51"/>
      <c r="DS878" s="51"/>
      <c r="DT878" s="51"/>
      <c r="DU878" s="51"/>
      <c r="DV878" s="51"/>
      <c r="DW878" s="51"/>
      <c r="DX878" s="51"/>
      <c r="DY878" s="51"/>
      <c r="DZ878" s="51"/>
      <c r="EA878" s="51"/>
      <c r="EB878" s="51"/>
      <c r="EC878" s="51"/>
      <c r="ED878" s="51"/>
      <c r="EE878" s="51"/>
      <c r="EF878" s="51"/>
      <c r="EG878" s="51"/>
      <c r="EH878" s="51"/>
      <c r="EI878" s="51"/>
      <c r="EJ878" s="51"/>
      <c r="EK878" s="51"/>
      <c r="EL878" s="51"/>
      <c r="EM878" s="51"/>
      <c r="EN878" s="51"/>
      <c r="EO878" s="51"/>
      <c r="EP878" s="51"/>
      <c r="EQ878" s="51"/>
      <c r="ER878" s="51"/>
      <c r="ES878" s="51"/>
      <c r="ET878" s="51"/>
      <c r="EU878" s="51"/>
      <c r="EV878" s="51"/>
      <c r="EW878" s="51"/>
      <c r="EX878" s="51"/>
      <c r="EY878" s="51"/>
      <c r="EZ878" s="51"/>
      <c r="FA878" s="51"/>
      <c r="FB878" s="51"/>
      <c r="FC878" s="51"/>
      <c r="FD878" s="51"/>
      <c r="FE878" s="51"/>
      <c r="FF878" s="51"/>
      <c r="FG878" s="51"/>
      <c r="FH878" s="51"/>
      <c r="FI878" s="51"/>
      <c r="FJ878" s="51"/>
      <c r="FK878" s="51"/>
      <c r="FL878" s="51"/>
      <c r="FM878" s="51"/>
      <c r="FN878" s="51"/>
      <c r="FO878" s="51"/>
      <c r="FP878" s="51"/>
    </row>
    <row r="879" spans="101:172" ht="12.75" customHeight="1">
      <c r="CW879" s="51"/>
      <c r="CX879" s="51"/>
      <c r="CY879" s="51"/>
      <c r="CZ879" s="51"/>
      <c r="DA879" s="51"/>
      <c r="DB879" s="51"/>
      <c r="DC879" s="51"/>
      <c r="DD879" s="51"/>
      <c r="DE879" s="51"/>
      <c r="DF879" s="51"/>
      <c r="DG879" s="51"/>
      <c r="DH879" s="51"/>
      <c r="DI879" s="51"/>
      <c r="DJ879" s="51"/>
      <c r="DK879" s="51"/>
      <c r="DL879" s="51"/>
      <c r="DM879" s="51"/>
      <c r="DN879" s="51"/>
      <c r="DO879" s="51"/>
      <c r="DP879" s="51"/>
      <c r="DQ879" s="51"/>
      <c r="DR879" s="51"/>
      <c r="DS879" s="51"/>
      <c r="DT879" s="51"/>
      <c r="DU879" s="51"/>
      <c r="DV879" s="51"/>
      <c r="DW879" s="51"/>
      <c r="DX879" s="51"/>
      <c r="DY879" s="51"/>
      <c r="DZ879" s="51"/>
      <c r="EA879" s="51"/>
      <c r="EB879" s="51"/>
      <c r="EC879" s="51"/>
      <c r="ED879" s="51"/>
      <c r="EE879" s="51"/>
      <c r="EF879" s="51"/>
      <c r="EG879" s="51"/>
      <c r="EH879" s="51"/>
      <c r="EI879" s="51"/>
      <c r="EJ879" s="51"/>
      <c r="EK879" s="51"/>
      <c r="EL879" s="51"/>
      <c r="EM879" s="51"/>
      <c r="EN879" s="51"/>
      <c r="EO879" s="51"/>
      <c r="EP879" s="51"/>
      <c r="EQ879" s="51"/>
      <c r="ER879" s="51"/>
      <c r="ES879" s="51"/>
      <c r="ET879" s="51"/>
      <c r="EU879" s="51"/>
      <c r="EV879" s="51"/>
      <c r="EW879" s="51"/>
      <c r="EX879" s="51"/>
      <c r="EY879" s="51"/>
      <c r="EZ879" s="51"/>
      <c r="FA879" s="51"/>
      <c r="FB879" s="51"/>
      <c r="FC879" s="51"/>
      <c r="FD879" s="51"/>
      <c r="FE879" s="51"/>
      <c r="FF879" s="51"/>
      <c r="FG879" s="51"/>
      <c r="FH879" s="51"/>
      <c r="FI879" s="51"/>
      <c r="FJ879" s="51"/>
      <c r="FK879" s="51"/>
      <c r="FL879" s="51"/>
      <c r="FM879" s="51"/>
      <c r="FN879" s="51"/>
      <c r="FO879" s="51"/>
      <c r="FP879" s="51"/>
    </row>
    <row r="880" spans="101:172" ht="12.75" customHeight="1">
      <c r="CW880" s="51"/>
      <c r="CX880" s="51"/>
      <c r="CY880" s="51"/>
      <c r="CZ880" s="51"/>
      <c r="DA880" s="51"/>
      <c r="DB880" s="51"/>
      <c r="DC880" s="51"/>
      <c r="DD880" s="51"/>
      <c r="DE880" s="51"/>
      <c r="DF880" s="51"/>
      <c r="DG880" s="51"/>
      <c r="DH880" s="51"/>
      <c r="DI880" s="51"/>
      <c r="DJ880" s="51"/>
      <c r="DK880" s="51"/>
      <c r="DL880" s="51"/>
      <c r="DM880" s="51"/>
      <c r="DN880" s="51"/>
      <c r="DO880" s="51"/>
      <c r="DP880" s="51"/>
      <c r="DQ880" s="51"/>
      <c r="DR880" s="51"/>
      <c r="DS880" s="51"/>
      <c r="DT880" s="51"/>
      <c r="DU880" s="51"/>
      <c r="DV880" s="51"/>
      <c r="DW880" s="51"/>
      <c r="DX880" s="51"/>
      <c r="DY880" s="51"/>
      <c r="DZ880" s="51"/>
      <c r="EA880" s="51"/>
      <c r="EB880" s="51"/>
      <c r="EC880" s="51"/>
      <c r="ED880" s="51"/>
      <c r="EE880" s="51"/>
      <c r="EF880" s="51"/>
      <c r="EG880" s="51"/>
      <c r="EH880" s="51"/>
      <c r="EI880" s="51"/>
      <c r="EJ880" s="51"/>
      <c r="EK880" s="51"/>
      <c r="EL880" s="51"/>
      <c r="EM880" s="51"/>
      <c r="EN880" s="51"/>
      <c r="EO880" s="51"/>
      <c r="EP880" s="51"/>
      <c r="EQ880" s="51"/>
      <c r="ER880" s="51"/>
      <c r="ES880" s="51"/>
      <c r="ET880" s="51"/>
      <c r="EU880" s="51"/>
      <c r="EV880" s="51"/>
      <c r="EW880" s="51"/>
      <c r="EX880" s="51"/>
      <c r="EY880" s="51"/>
      <c r="EZ880" s="51"/>
      <c r="FA880" s="51"/>
      <c r="FB880" s="51"/>
      <c r="FC880" s="51"/>
      <c r="FD880" s="51"/>
      <c r="FE880" s="51"/>
      <c r="FF880" s="51"/>
      <c r="FG880" s="51"/>
      <c r="FH880" s="51"/>
      <c r="FI880" s="51"/>
      <c r="FJ880" s="51"/>
      <c r="FK880" s="51"/>
      <c r="FL880" s="51"/>
      <c r="FM880" s="51"/>
      <c r="FN880" s="51"/>
      <c r="FO880" s="51"/>
      <c r="FP880" s="51"/>
    </row>
    <row r="881" spans="101:172" ht="12.75" customHeight="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c r="EK881" s="51"/>
      <c r="EL881" s="51"/>
      <c r="EM881" s="51"/>
      <c r="EN881" s="51"/>
      <c r="EO881" s="51"/>
      <c r="EP881" s="51"/>
      <c r="EQ881" s="51"/>
      <c r="ER881" s="51"/>
      <c r="ES881" s="51"/>
      <c r="ET881" s="51"/>
      <c r="EU881" s="51"/>
      <c r="EV881" s="51"/>
      <c r="EW881" s="51"/>
      <c r="EX881" s="51"/>
      <c r="EY881" s="51"/>
      <c r="EZ881" s="51"/>
      <c r="FA881" s="51"/>
      <c r="FB881" s="51"/>
      <c r="FC881" s="51"/>
      <c r="FD881" s="51"/>
      <c r="FE881" s="51"/>
      <c r="FF881" s="51"/>
      <c r="FG881" s="51"/>
      <c r="FH881" s="51"/>
      <c r="FI881" s="51"/>
      <c r="FJ881" s="51"/>
      <c r="FK881" s="51"/>
      <c r="FL881" s="51"/>
      <c r="FM881" s="51"/>
      <c r="FN881" s="51"/>
      <c r="FO881" s="51"/>
      <c r="FP881" s="51"/>
    </row>
    <row r="882" spans="101:172" ht="12.75" customHeight="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c r="EK882" s="51"/>
      <c r="EL882" s="51"/>
      <c r="EM882" s="51"/>
      <c r="EN882" s="51"/>
      <c r="EO882" s="51"/>
      <c r="EP882" s="51"/>
      <c r="EQ882" s="51"/>
      <c r="ER882" s="51"/>
      <c r="ES882" s="51"/>
      <c r="ET882" s="51"/>
      <c r="EU882" s="51"/>
      <c r="EV882" s="51"/>
      <c r="EW882" s="51"/>
      <c r="EX882" s="51"/>
      <c r="EY882" s="51"/>
      <c r="EZ882" s="51"/>
      <c r="FA882" s="51"/>
      <c r="FB882" s="51"/>
      <c r="FC882" s="51"/>
      <c r="FD882" s="51"/>
      <c r="FE882" s="51"/>
      <c r="FF882" s="51"/>
      <c r="FG882" s="51"/>
      <c r="FH882" s="51"/>
      <c r="FI882" s="51"/>
      <c r="FJ882" s="51"/>
      <c r="FK882" s="51"/>
      <c r="FL882" s="51"/>
      <c r="FM882" s="51"/>
      <c r="FN882" s="51"/>
      <c r="FO882" s="51"/>
      <c r="FP882" s="51"/>
    </row>
    <row r="883" spans="101:172" ht="12.75" customHeight="1">
      <c r="CW883" s="51"/>
      <c r="CX883" s="51"/>
      <c r="CY883" s="51"/>
      <c r="CZ883" s="51"/>
      <c r="DA883" s="51"/>
      <c r="DB883" s="51"/>
      <c r="DC883" s="51"/>
      <c r="DD883" s="51"/>
      <c r="DE883" s="51"/>
      <c r="DF883" s="51"/>
      <c r="DG883" s="51"/>
      <c r="DH883" s="51"/>
      <c r="DI883" s="51"/>
      <c r="DJ883" s="51"/>
      <c r="DK883" s="51"/>
      <c r="DL883" s="51"/>
      <c r="DM883" s="51"/>
      <c r="DN883" s="51"/>
      <c r="DO883" s="51"/>
      <c r="DP883" s="51"/>
      <c r="DQ883" s="51"/>
      <c r="DR883" s="51"/>
      <c r="DS883" s="51"/>
      <c r="DT883" s="51"/>
      <c r="DU883" s="51"/>
      <c r="DV883" s="51"/>
      <c r="DW883" s="51"/>
      <c r="DX883" s="51"/>
      <c r="DY883" s="51"/>
      <c r="DZ883" s="51"/>
      <c r="EA883" s="51"/>
      <c r="EB883" s="51"/>
      <c r="EC883" s="51"/>
      <c r="ED883" s="51"/>
      <c r="EE883" s="51"/>
      <c r="EF883" s="51"/>
      <c r="EG883" s="51"/>
      <c r="EH883" s="51"/>
      <c r="EI883" s="51"/>
      <c r="EJ883" s="51"/>
      <c r="EK883" s="51"/>
      <c r="EL883" s="51"/>
      <c r="EM883" s="51"/>
      <c r="EN883" s="51"/>
      <c r="EO883" s="51"/>
      <c r="EP883" s="51"/>
      <c r="EQ883" s="51"/>
      <c r="ER883" s="51"/>
      <c r="ES883" s="51"/>
      <c r="ET883" s="51"/>
      <c r="EU883" s="51"/>
      <c r="EV883" s="51"/>
      <c r="EW883" s="51"/>
      <c r="EX883" s="51"/>
      <c r="EY883" s="51"/>
      <c r="EZ883" s="51"/>
      <c r="FA883" s="51"/>
      <c r="FB883" s="51"/>
      <c r="FC883" s="51"/>
      <c r="FD883" s="51"/>
      <c r="FE883" s="51"/>
      <c r="FF883" s="51"/>
      <c r="FG883" s="51"/>
      <c r="FH883" s="51"/>
      <c r="FI883" s="51"/>
      <c r="FJ883" s="51"/>
      <c r="FK883" s="51"/>
      <c r="FL883" s="51"/>
      <c r="FM883" s="51"/>
      <c r="FN883" s="51"/>
      <c r="FO883" s="51"/>
      <c r="FP883" s="51"/>
    </row>
    <row r="884" spans="101:172" ht="12.75" customHeight="1">
      <c r="CW884" s="51"/>
      <c r="CX884" s="51"/>
      <c r="CY884" s="51"/>
      <c r="CZ884" s="51"/>
      <c r="DA884" s="51"/>
      <c r="DB884" s="51"/>
      <c r="DC884" s="51"/>
      <c r="DD884" s="51"/>
      <c r="DE884" s="51"/>
      <c r="DF884" s="51"/>
      <c r="DG884" s="51"/>
      <c r="DH884" s="51"/>
      <c r="DI884" s="51"/>
      <c r="DJ884" s="51"/>
      <c r="DK884" s="51"/>
      <c r="DL884" s="51"/>
      <c r="DM884" s="51"/>
      <c r="DN884" s="51"/>
      <c r="DO884" s="51"/>
      <c r="DP884" s="51"/>
      <c r="DQ884" s="51"/>
      <c r="DR884" s="51"/>
      <c r="DS884" s="51"/>
      <c r="DT884" s="51"/>
      <c r="DU884" s="51"/>
      <c r="DV884" s="51"/>
      <c r="DW884" s="51"/>
      <c r="DX884" s="51"/>
      <c r="DY884" s="51"/>
      <c r="DZ884" s="51"/>
      <c r="EA884" s="51"/>
      <c r="EB884" s="51"/>
      <c r="EC884" s="51"/>
      <c r="ED884" s="51"/>
      <c r="EE884" s="51"/>
      <c r="EF884" s="51"/>
      <c r="EG884" s="51"/>
      <c r="EH884" s="51"/>
      <c r="EI884" s="51"/>
      <c r="EJ884" s="51"/>
      <c r="EK884" s="51"/>
      <c r="EL884" s="51"/>
      <c r="EM884" s="51"/>
      <c r="EN884" s="51"/>
      <c r="EO884" s="51"/>
      <c r="EP884" s="51"/>
      <c r="EQ884" s="51"/>
      <c r="ER884" s="51"/>
      <c r="ES884" s="51"/>
      <c r="ET884" s="51"/>
      <c r="EU884" s="51"/>
      <c r="EV884" s="51"/>
      <c r="EW884" s="51"/>
      <c r="EX884" s="51"/>
      <c r="EY884" s="51"/>
      <c r="EZ884" s="51"/>
      <c r="FA884" s="51"/>
      <c r="FB884" s="51"/>
      <c r="FC884" s="51"/>
      <c r="FD884" s="51"/>
      <c r="FE884" s="51"/>
      <c r="FF884" s="51"/>
      <c r="FG884" s="51"/>
      <c r="FH884" s="51"/>
      <c r="FI884" s="51"/>
      <c r="FJ884" s="51"/>
      <c r="FK884" s="51"/>
      <c r="FL884" s="51"/>
      <c r="FM884" s="51"/>
      <c r="FN884" s="51"/>
      <c r="FO884" s="51"/>
      <c r="FP884" s="51"/>
    </row>
    <row r="885" spans="101:172" ht="12.75" customHeight="1">
      <c r="CW885" s="51"/>
      <c r="CX885" s="51"/>
      <c r="CY885" s="51"/>
      <c r="CZ885" s="51"/>
      <c r="DA885" s="51"/>
      <c r="DB885" s="51"/>
      <c r="DC885" s="51"/>
      <c r="DD885" s="51"/>
      <c r="DE885" s="51"/>
      <c r="DF885" s="51"/>
      <c r="DG885" s="51"/>
      <c r="DH885" s="51"/>
      <c r="DI885" s="51"/>
      <c r="DJ885" s="51"/>
      <c r="DK885" s="51"/>
      <c r="DL885" s="51"/>
      <c r="DM885" s="51"/>
      <c r="DN885" s="51"/>
      <c r="DO885" s="51"/>
      <c r="DP885" s="51"/>
      <c r="DQ885" s="51"/>
      <c r="DR885" s="51"/>
      <c r="DS885" s="51"/>
      <c r="DT885" s="51"/>
      <c r="DU885" s="51"/>
      <c r="DV885" s="51"/>
      <c r="DW885" s="51"/>
      <c r="DX885" s="51"/>
      <c r="DY885" s="51"/>
      <c r="DZ885" s="51"/>
      <c r="EA885" s="51"/>
      <c r="EB885" s="51"/>
      <c r="EC885" s="51"/>
      <c r="ED885" s="51"/>
      <c r="EE885" s="51"/>
      <c r="EF885" s="51"/>
      <c r="EG885" s="51"/>
      <c r="EH885" s="51"/>
      <c r="EI885" s="51"/>
      <c r="EJ885" s="51"/>
      <c r="EK885" s="51"/>
      <c r="EL885" s="51"/>
      <c r="EM885" s="51"/>
      <c r="EN885" s="51"/>
      <c r="EO885" s="51"/>
      <c r="EP885" s="51"/>
      <c r="EQ885" s="51"/>
      <c r="ER885" s="51"/>
      <c r="ES885" s="51"/>
      <c r="ET885" s="51"/>
      <c r="EU885" s="51"/>
      <c r="EV885" s="51"/>
      <c r="EW885" s="51"/>
      <c r="EX885" s="51"/>
      <c r="EY885" s="51"/>
      <c r="EZ885" s="51"/>
      <c r="FA885" s="51"/>
      <c r="FB885" s="51"/>
      <c r="FC885" s="51"/>
      <c r="FD885" s="51"/>
      <c r="FE885" s="51"/>
      <c r="FF885" s="51"/>
      <c r="FG885" s="51"/>
      <c r="FH885" s="51"/>
      <c r="FI885" s="51"/>
      <c r="FJ885" s="51"/>
      <c r="FK885" s="51"/>
      <c r="FL885" s="51"/>
      <c r="FM885" s="51"/>
      <c r="FN885" s="51"/>
      <c r="FO885" s="51"/>
      <c r="FP885" s="51"/>
    </row>
    <row r="886" spans="101:172" ht="12.75" customHeight="1">
      <c r="CW886" s="51"/>
      <c r="CX886" s="51"/>
      <c r="CY886" s="51"/>
      <c r="CZ886" s="51"/>
      <c r="DA886" s="51"/>
      <c r="DB886" s="51"/>
      <c r="DC886" s="51"/>
      <c r="DD886" s="51"/>
      <c r="DE886" s="51"/>
      <c r="DF886" s="51"/>
      <c r="DG886" s="51"/>
      <c r="DH886" s="51"/>
      <c r="DI886" s="51"/>
      <c r="DJ886" s="51"/>
      <c r="DK886" s="51"/>
      <c r="DL886" s="51"/>
      <c r="DM886" s="51"/>
      <c r="DN886" s="51"/>
      <c r="DO886" s="51"/>
      <c r="DP886" s="51"/>
      <c r="DQ886" s="51"/>
      <c r="DR886" s="51"/>
      <c r="DS886" s="51"/>
      <c r="DT886" s="51"/>
      <c r="DU886" s="51"/>
      <c r="DV886" s="51"/>
      <c r="DW886" s="51"/>
      <c r="DX886" s="51"/>
      <c r="DY886" s="51"/>
      <c r="DZ886" s="51"/>
      <c r="EA886" s="51"/>
      <c r="EB886" s="51"/>
      <c r="EC886" s="51"/>
      <c r="ED886" s="51"/>
      <c r="EE886" s="51"/>
      <c r="EF886" s="51"/>
      <c r="EG886" s="51"/>
      <c r="EH886" s="51"/>
      <c r="EI886" s="51"/>
      <c r="EJ886" s="51"/>
      <c r="EK886" s="51"/>
      <c r="EL886" s="51"/>
      <c r="EM886" s="51"/>
      <c r="EN886" s="51"/>
      <c r="EO886" s="51"/>
      <c r="EP886" s="51"/>
      <c r="EQ886" s="51"/>
      <c r="ER886" s="51"/>
      <c r="ES886" s="51"/>
      <c r="ET886" s="51"/>
      <c r="EU886" s="51"/>
      <c r="EV886" s="51"/>
      <c r="EW886" s="51"/>
      <c r="EX886" s="51"/>
      <c r="EY886" s="51"/>
      <c r="EZ886" s="51"/>
      <c r="FA886" s="51"/>
      <c r="FB886" s="51"/>
      <c r="FC886" s="51"/>
      <c r="FD886" s="51"/>
      <c r="FE886" s="51"/>
      <c r="FF886" s="51"/>
      <c r="FG886" s="51"/>
      <c r="FH886" s="51"/>
      <c r="FI886" s="51"/>
      <c r="FJ886" s="51"/>
      <c r="FK886" s="51"/>
      <c r="FL886" s="51"/>
      <c r="FM886" s="51"/>
      <c r="FN886" s="51"/>
      <c r="FO886" s="51"/>
      <c r="FP886" s="51"/>
    </row>
    <row r="887" spans="101:172" ht="12.75" customHeight="1">
      <c r="CW887" s="51"/>
      <c r="CX887" s="51"/>
      <c r="CY887" s="51"/>
      <c r="CZ887" s="51"/>
      <c r="DA887" s="51"/>
      <c r="DB887" s="51"/>
      <c r="DC887" s="51"/>
      <c r="DD887" s="51"/>
      <c r="DE887" s="51"/>
      <c r="DF887" s="51"/>
      <c r="DG887" s="51"/>
      <c r="DH887" s="51"/>
      <c r="DI887" s="51"/>
      <c r="DJ887" s="51"/>
      <c r="DK887" s="51"/>
      <c r="DL887" s="51"/>
      <c r="DM887" s="51"/>
      <c r="DN887" s="51"/>
      <c r="DO887" s="51"/>
      <c r="DP887" s="51"/>
      <c r="DQ887" s="51"/>
      <c r="DR887" s="51"/>
      <c r="DS887" s="51"/>
      <c r="DT887" s="51"/>
      <c r="DU887" s="51"/>
      <c r="DV887" s="51"/>
      <c r="DW887" s="51"/>
      <c r="DX887" s="51"/>
      <c r="DY887" s="51"/>
      <c r="DZ887" s="51"/>
      <c r="EA887" s="51"/>
      <c r="EB887" s="51"/>
      <c r="EC887" s="51"/>
      <c r="ED887" s="51"/>
      <c r="EE887" s="51"/>
      <c r="EF887" s="51"/>
      <c r="EG887" s="51"/>
      <c r="EH887" s="51"/>
      <c r="EI887" s="51"/>
      <c r="EJ887" s="51"/>
      <c r="EK887" s="51"/>
      <c r="EL887" s="51"/>
      <c r="EM887" s="51"/>
      <c r="EN887" s="51"/>
      <c r="EO887" s="51"/>
      <c r="EP887" s="51"/>
      <c r="EQ887" s="51"/>
      <c r="ER887" s="51"/>
      <c r="ES887" s="51"/>
      <c r="ET887" s="51"/>
      <c r="EU887" s="51"/>
      <c r="EV887" s="51"/>
      <c r="EW887" s="51"/>
      <c r="EX887" s="51"/>
      <c r="EY887" s="51"/>
      <c r="EZ887" s="51"/>
      <c r="FA887" s="51"/>
      <c r="FB887" s="51"/>
      <c r="FC887" s="51"/>
      <c r="FD887" s="51"/>
      <c r="FE887" s="51"/>
      <c r="FF887" s="51"/>
      <c r="FG887" s="51"/>
      <c r="FH887" s="51"/>
      <c r="FI887" s="51"/>
      <c r="FJ887" s="51"/>
      <c r="FK887" s="51"/>
      <c r="FL887" s="51"/>
      <c r="FM887" s="51"/>
      <c r="FN887" s="51"/>
      <c r="FO887" s="51"/>
      <c r="FP887" s="51"/>
    </row>
    <row r="888" spans="101:172" ht="12.75" customHeight="1">
      <c r="CW888" s="51"/>
      <c r="CX888" s="51"/>
      <c r="CY888" s="51"/>
      <c r="CZ888" s="51"/>
      <c r="DA888" s="51"/>
      <c r="DB888" s="51"/>
      <c r="DC888" s="51"/>
      <c r="DD888" s="51"/>
      <c r="DE888" s="51"/>
      <c r="DF888" s="51"/>
      <c r="DG888" s="51"/>
      <c r="DH888" s="51"/>
      <c r="DI888" s="51"/>
      <c r="DJ888" s="51"/>
      <c r="DK888" s="51"/>
      <c r="DL888" s="51"/>
      <c r="DM888" s="51"/>
      <c r="DN888" s="51"/>
      <c r="DO888" s="51"/>
      <c r="DP888" s="51"/>
      <c r="DQ888" s="51"/>
      <c r="DR888" s="51"/>
      <c r="DS888" s="51"/>
      <c r="DT888" s="51"/>
      <c r="DU888" s="51"/>
      <c r="DV888" s="51"/>
      <c r="DW888" s="51"/>
      <c r="DX888" s="51"/>
      <c r="DY888" s="51"/>
      <c r="DZ888" s="51"/>
      <c r="EA888" s="51"/>
      <c r="EB888" s="51"/>
      <c r="EC888" s="51"/>
      <c r="ED888" s="51"/>
      <c r="EE888" s="51"/>
      <c r="EF888" s="51"/>
      <c r="EG888" s="51"/>
      <c r="EH888" s="51"/>
      <c r="EI888" s="51"/>
      <c r="EJ888" s="51"/>
      <c r="EK888" s="51"/>
      <c r="EL888" s="51"/>
      <c r="EM888" s="51"/>
      <c r="EN888" s="51"/>
      <c r="EO888" s="51"/>
      <c r="EP888" s="51"/>
      <c r="EQ888" s="51"/>
      <c r="ER888" s="51"/>
      <c r="ES888" s="51"/>
      <c r="ET888" s="51"/>
      <c r="EU888" s="51"/>
      <c r="EV888" s="51"/>
      <c r="EW888" s="51"/>
      <c r="EX888" s="51"/>
      <c r="EY888" s="51"/>
      <c r="EZ888" s="51"/>
      <c r="FA888" s="51"/>
      <c r="FB888" s="51"/>
      <c r="FC888" s="51"/>
      <c r="FD888" s="51"/>
      <c r="FE888" s="51"/>
      <c r="FF888" s="51"/>
      <c r="FG888" s="51"/>
      <c r="FH888" s="51"/>
      <c r="FI888" s="51"/>
      <c r="FJ888" s="51"/>
      <c r="FK888" s="51"/>
      <c r="FL888" s="51"/>
      <c r="FM888" s="51"/>
      <c r="FN888" s="51"/>
      <c r="FO888" s="51"/>
      <c r="FP888" s="51"/>
    </row>
    <row r="889" spans="101:172" ht="12.75" customHeight="1">
      <c r="CW889" s="51"/>
      <c r="CX889" s="51"/>
      <c r="CY889" s="51"/>
      <c r="CZ889" s="51"/>
      <c r="DA889" s="51"/>
      <c r="DB889" s="51"/>
      <c r="DC889" s="51"/>
      <c r="DD889" s="51"/>
      <c r="DE889" s="51"/>
      <c r="DF889" s="51"/>
      <c r="DG889" s="51"/>
      <c r="DH889" s="51"/>
      <c r="DI889" s="51"/>
      <c r="DJ889" s="51"/>
      <c r="DK889" s="51"/>
      <c r="DL889" s="51"/>
      <c r="DM889" s="51"/>
      <c r="DN889" s="51"/>
      <c r="DO889" s="51"/>
      <c r="DP889" s="51"/>
      <c r="DQ889" s="51"/>
      <c r="DR889" s="51"/>
      <c r="DS889" s="51"/>
      <c r="DT889" s="51"/>
      <c r="DU889" s="51"/>
      <c r="DV889" s="51"/>
      <c r="DW889" s="51"/>
      <c r="DX889" s="51"/>
      <c r="DY889" s="51"/>
      <c r="DZ889" s="51"/>
      <c r="EA889" s="51"/>
      <c r="EB889" s="51"/>
      <c r="EC889" s="51"/>
      <c r="ED889" s="51"/>
      <c r="EE889" s="51"/>
      <c r="EF889" s="51"/>
      <c r="EG889" s="51"/>
      <c r="EH889" s="51"/>
      <c r="EI889" s="51"/>
      <c r="EJ889" s="51"/>
      <c r="EK889" s="51"/>
      <c r="EL889" s="51"/>
      <c r="EM889" s="51"/>
      <c r="EN889" s="51"/>
      <c r="EO889" s="51"/>
      <c r="EP889" s="51"/>
      <c r="EQ889" s="51"/>
      <c r="ER889" s="51"/>
      <c r="ES889" s="51"/>
      <c r="ET889" s="51"/>
      <c r="EU889" s="51"/>
      <c r="EV889" s="51"/>
      <c r="EW889" s="51"/>
      <c r="EX889" s="51"/>
      <c r="EY889" s="51"/>
      <c r="EZ889" s="51"/>
      <c r="FA889" s="51"/>
      <c r="FB889" s="51"/>
      <c r="FC889" s="51"/>
      <c r="FD889" s="51"/>
      <c r="FE889" s="51"/>
      <c r="FF889" s="51"/>
      <c r="FG889" s="51"/>
      <c r="FH889" s="51"/>
      <c r="FI889" s="51"/>
      <c r="FJ889" s="51"/>
      <c r="FK889" s="51"/>
      <c r="FL889" s="51"/>
      <c r="FM889" s="51"/>
      <c r="FN889" s="51"/>
      <c r="FO889" s="51"/>
      <c r="FP889" s="51"/>
    </row>
    <row r="890" spans="101:172" ht="12.75" customHeight="1">
      <c r="CW890" s="51"/>
      <c r="CX890" s="51"/>
      <c r="CY890" s="51"/>
      <c r="CZ890" s="51"/>
      <c r="DA890" s="51"/>
      <c r="DB890" s="51"/>
      <c r="DC890" s="51"/>
      <c r="DD890" s="51"/>
      <c r="DE890" s="51"/>
      <c r="DF890" s="51"/>
      <c r="DG890" s="51"/>
      <c r="DH890" s="51"/>
      <c r="DI890" s="51"/>
      <c r="DJ890" s="51"/>
      <c r="DK890" s="51"/>
      <c r="DL890" s="51"/>
      <c r="DM890" s="51"/>
      <c r="DN890" s="51"/>
      <c r="DO890" s="51"/>
      <c r="DP890" s="51"/>
      <c r="DQ890" s="51"/>
      <c r="DR890" s="51"/>
      <c r="DS890" s="51"/>
      <c r="DT890" s="51"/>
      <c r="DU890" s="51"/>
      <c r="DV890" s="51"/>
      <c r="DW890" s="51"/>
      <c r="DX890" s="51"/>
      <c r="DY890" s="51"/>
      <c r="DZ890" s="51"/>
      <c r="EA890" s="51"/>
      <c r="EB890" s="51"/>
      <c r="EC890" s="51"/>
      <c r="ED890" s="51"/>
      <c r="EE890" s="51"/>
      <c r="EF890" s="51"/>
      <c r="EG890" s="51"/>
      <c r="EH890" s="51"/>
      <c r="EI890" s="51"/>
      <c r="EJ890" s="51"/>
      <c r="EK890" s="51"/>
      <c r="EL890" s="51"/>
      <c r="EM890" s="51"/>
      <c r="EN890" s="51"/>
      <c r="EO890" s="51"/>
      <c r="EP890" s="51"/>
      <c r="EQ890" s="51"/>
      <c r="ER890" s="51"/>
      <c r="ES890" s="51"/>
      <c r="ET890" s="51"/>
      <c r="EU890" s="51"/>
      <c r="EV890" s="51"/>
      <c r="EW890" s="51"/>
      <c r="EX890" s="51"/>
      <c r="EY890" s="51"/>
      <c r="EZ890" s="51"/>
      <c r="FA890" s="51"/>
      <c r="FB890" s="51"/>
      <c r="FC890" s="51"/>
      <c r="FD890" s="51"/>
      <c r="FE890" s="51"/>
      <c r="FF890" s="51"/>
      <c r="FG890" s="51"/>
      <c r="FH890" s="51"/>
      <c r="FI890" s="51"/>
      <c r="FJ890" s="51"/>
      <c r="FK890" s="51"/>
      <c r="FL890" s="51"/>
      <c r="FM890" s="51"/>
      <c r="FN890" s="51"/>
      <c r="FO890" s="51"/>
      <c r="FP890" s="51"/>
    </row>
    <row r="891" spans="101:172" ht="12.75" customHeight="1">
      <c r="CW891" s="51"/>
      <c r="CX891" s="51"/>
      <c r="CY891" s="51"/>
      <c r="CZ891" s="51"/>
      <c r="DA891" s="51"/>
      <c r="DB891" s="51"/>
      <c r="DC891" s="51"/>
      <c r="DD891" s="51"/>
      <c r="DE891" s="51"/>
      <c r="DF891" s="51"/>
      <c r="DG891" s="51"/>
      <c r="DH891" s="51"/>
      <c r="DI891" s="51"/>
      <c r="DJ891" s="51"/>
      <c r="DK891" s="51"/>
      <c r="DL891" s="51"/>
      <c r="DM891" s="51"/>
      <c r="DN891" s="51"/>
      <c r="DO891" s="51"/>
      <c r="DP891" s="51"/>
      <c r="DQ891" s="51"/>
      <c r="DR891" s="51"/>
      <c r="DS891" s="51"/>
      <c r="DT891" s="51"/>
      <c r="DU891" s="51"/>
      <c r="DV891" s="51"/>
      <c r="DW891" s="51"/>
      <c r="DX891" s="51"/>
      <c r="DY891" s="51"/>
      <c r="DZ891" s="51"/>
      <c r="EA891" s="51"/>
      <c r="EB891" s="51"/>
      <c r="EC891" s="51"/>
      <c r="ED891" s="51"/>
      <c r="EE891" s="51"/>
      <c r="EF891" s="51"/>
      <c r="EG891" s="51"/>
      <c r="EH891" s="51"/>
      <c r="EI891" s="51"/>
      <c r="EJ891" s="51"/>
      <c r="EK891" s="51"/>
      <c r="EL891" s="51"/>
      <c r="EM891" s="51"/>
      <c r="EN891" s="51"/>
      <c r="EO891" s="51"/>
      <c r="EP891" s="51"/>
      <c r="EQ891" s="51"/>
      <c r="ER891" s="51"/>
      <c r="ES891" s="51"/>
      <c r="ET891" s="51"/>
      <c r="EU891" s="51"/>
      <c r="EV891" s="51"/>
      <c r="EW891" s="51"/>
      <c r="EX891" s="51"/>
      <c r="EY891" s="51"/>
      <c r="EZ891" s="51"/>
      <c r="FA891" s="51"/>
      <c r="FB891" s="51"/>
      <c r="FC891" s="51"/>
      <c r="FD891" s="51"/>
      <c r="FE891" s="51"/>
      <c r="FF891" s="51"/>
      <c r="FG891" s="51"/>
      <c r="FH891" s="51"/>
      <c r="FI891" s="51"/>
      <c r="FJ891" s="51"/>
      <c r="FK891" s="51"/>
      <c r="FL891" s="51"/>
      <c r="FM891" s="51"/>
      <c r="FN891" s="51"/>
      <c r="FO891" s="51"/>
      <c r="FP891" s="51"/>
    </row>
    <row r="892" spans="101:172" ht="12.75" customHeight="1">
      <c r="CW892" s="51"/>
      <c r="CX892" s="51"/>
      <c r="CY892" s="51"/>
      <c r="CZ892" s="51"/>
      <c r="DA892" s="51"/>
      <c r="DB892" s="51"/>
      <c r="DC892" s="51"/>
      <c r="DD892" s="51"/>
      <c r="DE892" s="51"/>
      <c r="DF892" s="51"/>
      <c r="DG892" s="51"/>
      <c r="DH892" s="51"/>
      <c r="DI892" s="51"/>
      <c r="DJ892" s="51"/>
      <c r="DK892" s="51"/>
      <c r="DL892" s="51"/>
      <c r="DM892" s="51"/>
      <c r="DN892" s="51"/>
      <c r="DO892" s="51"/>
      <c r="DP892" s="51"/>
      <c r="DQ892" s="51"/>
      <c r="DR892" s="51"/>
      <c r="DS892" s="51"/>
      <c r="DT892" s="51"/>
      <c r="DU892" s="51"/>
      <c r="DV892" s="51"/>
      <c r="DW892" s="51"/>
      <c r="DX892" s="51"/>
      <c r="DY892" s="51"/>
      <c r="DZ892" s="51"/>
      <c r="EA892" s="51"/>
      <c r="EB892" s="51"/>
      <c r="EC892" s="51"/>
      <c r="ED892" s="51"/>
      <c r="EE892" s="51"/>
      <c r="EF892" s="51"/>
      <c r="EG892" s="51"/>
      <c r="EH892" s="51"/>
      <c r="EI892" s="51"/>
      <c r="EJ892" s="51"/>
      <c r="EK892" s="51"/>
      <c r="EL892" s="51"/>
      <c r="EM892" s="51"/>
      <c r="EN892" s="51"/>
      <c r="EO892" s="51"/>
      <c r="EP892" s="51"/>
      <c r="EQ892" s="51"/>
      <c r="ER892" s="51"/>
      <c r="ES892" s="51"/>
      <c r="ET892" s="51"/>
      <c r="EU892" s="51"/>
      <c r="EV892" s="51"/>
      <c r="EW892" s="51"/>
      <c r="EX892" s="51"/>
      <c r="EY892" s="51"/>
      <c r="EZ892" s="51"/>
      <c r="FA892" s="51"/>
      <c r="FB892" s="51"/>
      <c r="FC892" s="51"/>
      <c r="FD892" s="51"/>
      <c r="FE892" s="51"/>
      <c r="FF892" s="51"/>
      <c r="FG892" s="51"/>
      <c r="FH892" s="51"/>
      <c r="FI892" s="51"/>
      <c r="FJ892" s="51"/>
      <c r="FK892" s="51"/>
      <c r="FL892" s="51"/>
      <c r="FM892" s="51"/>
      <c r="FN892" s="51"/>
      <c r="FO892" s="51"/>
      <c r="FP892" s="51"/>
    </row>
    <row r="893" spans="101:172" ht="12.75" customHeight="1">
      <c r="CW893" s="51"/>
      <c r="CX893" s="51"/>
      <c r="CY893" s="51"/>
      <c r="CZ893" s="51"/>
      <c r="DA893" s="51"/>
      <c r="DB893" s="51"/>
      <c r="DC893" s="51"/>
      <c r="DD893" s="51"/>
      <c r="DE893" s="51"/>
      <c r="DF893" s="51"/>
      <c r="DG893" s="51"/>
      <c r="DH893" s="51"/>
      <c r="DI893" s="51"/>
      <c r="DJ893" s="51"/>
      <c r="DK893" s="51"/>
      <c r="DL893" s="51"/>
      <c r="DM893" s="51"/>
      <c r="DN893" s="51"/>
      <c r="DO893" s="51"/>
      <c r="DP893" s="51"/>
      <c r="DQ893" s="51"/>
      <c r="DR893" s="51"/>
      <c r="DS893" s="51"/>
      <c r="DT893" s="51"/>
      <c r="DU893" s="51"/>
      <c r="DV893" s="51"/>
      <c r="DW893" s="51"/>
      <c r="DX893" s="51"/>
      <c r="DY893" s="51"/>
      <c r="DZ893" s="51"/>
      <c r="EA893" s="51"/>
      <c r="EB893" s="51"/>
      <c r="EC893" s="51"/>
      <c r="ED893" s="51"/>
      <c r="EE893" s="51"/>
      <c r="EF893" s="51"/>
      <c r="EG893" s="51"/>
      <c r="EH893" s="51"/>
      <c r="EI893" s="51"/>
      <c r="EJ893" s="51"/>
      <c r="EK893" s="51"/>
      <c r="EL893" s="51"/>
      <c r="EM893" s="51"/>
      <c r="EN893" s="51"/>
      <c r="EO893" s="51"/>
      <c r="EP893" s="51"/>
      <c r="EQ893" s="51"/>
      <c r="ER893" s="51"/>
      <c r="ES893" s="51"/>
      <c r="ET893" s="51"/>
      <c r="EU893" s="51"/>
      <c r="EV893" s="51"/>
      <c r="EW893" s="51"/>
      <c r="EX893" s="51"/>
      <c r="EY893" s="51"/>
      <c r="EZ893" s="51"/>
      <c r="FA893" s="51"/>
      <c r="FB893" s="51"/>
      <c r="FC893" s="51"/>
      <c r="FD893" s="51"/>
      <c r="FE893" s="51"/>
      <c r="FF893" s="51"/>
      <c r="FG893" s="51"/>
      <c r="FH893" s="51"/>
      <c r="FI893" s="51"/>
      <c r="FJ893" s="51"/>
      <c r="FK893" s="51"/>
      <c r="FL893" s="51"/>
      <c r="FM893" s="51"/>
      <c r="FN893" s="51"/>
      <c r="FO893" s="51"/>
      <c r="FP893" s="51"/>
    </row>
    <row r="894" spans="101:172" ht="12.75" customHeight="1">
      <c r="CW894" s="51"/>
      <c r="CX894" s="51"/>
      <c r="CY894" s="51"/>
      <c r="CZ894" s="51"/>
      <c r="DA894" s="51"/>
      <c r="DB894" s="51"/>
      <c r="DC894" s="51"/>
      <c r="DD894" s="51"/>
      <c r="DE894" s="51"/>
      <c r="DF894" s="51"/>
      <c r="DG894" s="51"/>
      <c r="DH894" s="51"/>
      <c r="DI894" s="51"/>
      <c r="DJ894" s="51"/>
      <c r="DK894" s="51"/>
      <c r="DL894" s="51"/>
      <c r="DM894" s="51"/>
      <c r="DN894" s="51"/>
      <c r="DO894" s="51"/>
      <c r="DP894" s="51"/>
      <c r="DQ894" s="51"/>
      <c r="DR894" s="51"/>
      <c r="DS894" s="51"/>
      <c r="DT894" s="51"/>
      <c r="DU894" s="51"/>
      <c r="DV894" s="51"/>
      <c r="DW894" s="51"/>
      <c r="DX894" s="51"/>
      <c r="DY894" s="51"/>
      <c r="DZ894" s="51"/>
      <c r="EA894" s="51"/>
      <c r="EB894" s="51"/>
      <c r="EC894" s="51"/>
      <c r="ED894" s="51"/>
      <c r="EE894" s="51"/>
      <c r="EF894" s="51"/>
      <c r="EG894" s="51"/>
      <c r="EH894" s="51"/>
      <c r="EI894" s="51"/>
      <c r="EJ894" s="51"/>
      <c r="EK894" s="51"/>
      <c r="EL894" s="51"/>
      <c r="EM894" s="51"/>
      <c r="EN894" s="51"/>
      <c r="EO894" s="51"/>
      <c r="EP894" s="51"/>
      <c r="EQ894" s="51"/>
      <c r="ER894" s="51"/>
      <c r="ES894" s="51"/>
      <c r="ET894" s="51"/>
      <c r="EU894" s="51"/>
      <c r="EV894" s="51"/>
      <c r="EW894" s="51"/>
      <c r="EX894" s="51"/>
      <c r="EY894" s="51"/>
      <c r="EZ894" s="51"/>
      <c r="FA894" s="51"/>
      <c r="FB894" s="51"/>
      <c r="FC894" s="51"/>
      <c r="FD894" s="51"/>
      <c r="FE894" s="51"/>
      <c r="FF894" s="51"/>
      <c r="FG894" s="51"/>
      <c r="FH894" s="51"/>
      <c r="FI894" s="51"/>
      <c r="FJ894" s="51"/>
      <c r="FK894" s="51"/>
      <c r="FL894" s="51"/>
      <c r="FM894" s="51"/>
      <c r="FN894" s="51"/>
      <c r="FO894" s="51"/>
      <c r="FP894" s="51"/>
    </row>
    <row r="895" spans="101:172" ht="12.75" customHeight="1">
      <c r="CW895" s="51"/>
      <c r="CX895" s="51"/>
      <c r="CY895" s="51"/>
      <c r="CZ895" s="51"/>
      <c r="DA895" s="51"/>
      <c r="DB895" s="51"/>
      <c r="DC895" s="51"/>
      <c r="DD895" s="51"/>
      <c r="DE895" s="51"/>
      <c r="DF895" s="51"/>
      <c r="DG895" s="51"/>
      <c r="DH895" s="51"/>
      <c r="DI895" s="51"/>
      <c r="DJ895" s="51"/>
      <c r="DK895" s="51"/>
      <c r="DL895" s="51"/>
      <c r="DM895" s="51"/>
      <c r="DN895" s="51"/>
      <c r="DO895" s="51"/>
      <c r="DP895" s="51"/>
      <c r="DQ895" s="51"/>
      <c r="DR895" s="51"/>
      <c r="DS895" s="51"/>
      <c r="DT895" s="51"/>
      <c r="DU895" s="51"/>
      <c r="DV895" s="51"/>
      <c r="DW895" s="51"/>
      <c r="DX895" s="51"/>
      <c r="DY895" s="51"/>
      <c r="DZ895" s="51"/>
      <c r="EA895" s="51"/>
      <c r="EB895" s="51"/>
      <c r="EC895" s="51"/>
      <c r="ED895" s="51"/>
      <c r="EE895" s="51"/>
      <c r="EF895" s="51"/>
      <c r="EG895" s="51"/>
      <c r="EH895" s="51"/>
      <c r="EI895" s="51"/>
      <c r="EJ895" s="51"/>
      <c r="EK895" s="51"/>
      <c r="EL895" s="51"/>
      <c r="EM895" s="51"/>
      <c r="EN895" s="51"/>
      <c r="EO895" s="51"/>
      <c r="EP895" s="51"/>
      <c r="EQ895" s="51"/>
      <c r="ER895" s="51"/>
      <c r="ES895" s="51"/>
      <c r="ET895" s="51"/>
      <c r="EU895" s="51"/>
      <c r="EV895" s="51"/>
      <c r="EW895" s="51"/>
      <c r="EX895" s="51"/>
      <c r="EY895" s="51"/>
      <c r="EZ895" s="51"/>
      <c r="FA895" s="51"/>
      <c r="FB895" s="51"/>
      <c r="FC895" s="51"/>
      <c r="FD895" s="51"/>
      <c r="FE895" s="51"/>
      <c r="FF895" s="51"/>
      <c r="FG895" s="51"/>
      <c r="FH895" s="51"/>
      <c r="FI895" s="51"/>
      <c r="FJ895" s="51"/>
      <c r="FK895" s="51"/>
      <c r="FL895" s="51"/>
      <c r="FM895" s="51"/>
      <c r="FN895" s="51"/>
      <c r="FO895" s="51"/>
      <c r="FP895" s="51"/>
    </row>
    <row r="896" spans="101:172" ht="12.75" customHeight="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c r="DV896" s="51"/>
      <c r="DW896" s="51"/>
      <c r="DX896" s="51"/>
      <c r="DY896" s="51"/>
      <c r="DZ896" s="51"/>
      <c r="EA896" s="51"/>
      <c r="EB896" s="51"/>
      <c r="EC896" s="51"/>
      <c r="ED896" s="51"/>
      <c r="EE896" s="51"/>
      <c r="EF896" s="51"/>
      <c r="EG896" s="51"/>
      <c r="EH896" s="51"/>
      <c r="EI896" s="51"/>
      <c r="EJ896" s="51"/>
      <c r="EK896" s="51"/>
      <c r="EL896" s="51"/>
      <c r="EM896" s="51"/>
      <c r="EN896" s="51"/>
      <c r="EO896" s="51"/>
      <c r="EP896" s="51"/>
      <c r="EQ896" s="51"/>
      <c r="ER896" s="51"/>
      <c r="ES896" s="51"/>
      <c r="ET896" s="51"/>
      <c r="EU896" s="51"/>
      <c r="EV896" s="51"/>
      <c r="EW896" s="51"/>
      <c r="EX896" s="51"/>
      <c r="EY896" s="51"/>
      <c r="EZ896" s="51"/>
      <c r="FA896" s="51"/>
      <c r="FB896" s="51"/>
      <c r="FC896" s="51"/>
      <c r="FD896" s="51"/>
      <c r="FE896" s="51"/>
      <c r="FF896" s="51"/>
      <c r="FG896" s="51"/>
      <c r="FH896" s="51"/>
      <c r="FI896" s="51"/>
      <c r="FJ896" s="51"/>
      <c r="FK896" s="51"/>
      <c r="FL896" s="51"/>
      <c r="FM896" s="51"/>
      <c r="FN896" s="51"/>
      <c r="FO896" s="51"/>
      <c r="FP896" s="51"/>
    </row>
    <row r="897" spans="101:172" ht="12.75" customHeight="1">
      <c r="CW897" s="51"/>
      <c r="CX897" s="51"/>
      <c r="CY897" s="51"/>
      <c r="CZ897" s="51"/>
      <c r="DA897" s="51"/>
      <c r="DB897" s="51"/>
      <c r="DC897" s="51"/>
      <c r="DD897" s="51"/>
      <c r="DE897" s="51"/>
      <c r="DF897" s="51"/>
      <c r="DG897" s="51"/>
      <c r="DH897" s="51"/>
      <c r="DI897" s="51"/>
      <c r="DJ897" s="51"/>
      <c r="DK897" s="51"/>
      <c r="DL897" s="51"/>
      <c r="DM897" s="51"/>
      <c r="DN897" s="51"/>
      <c r="DO897" s="51"/>
      <c r="DP897" s="51"/>
      <c r="DQ897" s="51"/>
      <c r="DR897" s="51"/>
      <c r="DS897" s="51"/>
      <c r="DT897" s="51"/>
      <c r="DU897" s="51"/>
      <c r="DV897" s="51"/>
      <c r="DW897" s="51"/>
      <c r="DX897" s="51"/>
      <c r="DY897" s="51"/>
      <c r="DZ897" s="51"/>
      <c r="EA897" s="51"/>
      <c r="EB897" s="51"/>
      <c r="EC897" s="51"/>
      <c r="ED897" s="51"/>
      <c r="EE897" s="51"/>
      <c r="EF897" s="51"/>
      <c r="EG897" s="51"/>
      <c r="EH897" s="51"/>
      <c r="EI897" s="51"/>
      <c r="EJ897" s="51"/>
      <c r="EK897" s="51"/>
      <c r="EL897" s="51"/>
      <c r="EM897" s="51"/>
      <c r="EN897" s="51"/>
      <c r="EO897" s="51"/>
      <c r="EP897" s="51"/>
      <c r="EQ897" s="51"/>
      <c r="ER897" s="51"/>
      <c r="ES897" s="51"/>
      <c r="ET897" s="51"/>
      <c r="EU897" s="51"/>
      <c r="EV897" s="51"/>
      <c r="EW897" s="51"/>
      <c r="EX897" s="51"/>
      <c r="EY897" s="51"/>
      <c r="EZ897" s="51"/>
      <c r="FA897" s="51"/>
      <c r="FB897" s="51"/>
      <c r="FC897" s="51"/>
      <c r="FD897" s="51"/>
      <c r="FE897" s="51"/>
      <c r="FF897" s="51"/>
      <c r="FG897" s="51"/>
      <c r="FH897" s="51"/>
      <c r="FI897" s="51"/>
      <c r="FJ897" s="51"/>
      <c r="FK897" s="51"/>
      <c r="FL897" s="51"/>
      <c r="FM897" s="51"/>
      <c r="FN897" s="51"/>
      <c r="FO897" s="51"/>
      <c r="FP897" s="51"/>
    </row>
    <row r="898" spans="101:172" ht="12.75" customHeight="1">
      <c r="CW898" s="51"/>
      <c r="CX898" s="51"/>
      <c r="CY898" s="51"/>
      <c r="CZ898" s="51"/>
      <c r="DA898" s="51"/>
      <c r="DB898" s="51"/>
      <c r="DC898" s="51"/>
      <c r="DD898" s="51"/>
      <c r="DE898" s="51"/>
      <c r="DF898" s="51"/>
      <c r="DG898" s="51"/>
      <c r="DH898" s="51"/>
      <c r="DI898" s="51"/>
      <c r="DJ898" s="51"/>
      <c r="DK898" s="51"/>
      <c r="DL898" s="51"/>
      <c r="DM898" s="51"/>
      <c r="DN898" s="51"/>
      <c r="DO898" s="51"/>
      <c r="DP898" s="51"/>
      <c r="DQ898" s="51"/>
      <c r="DR898" s="51"/>
      <c r="DS898" s="51"/>
      <c r="DT898" s="51"/>
      <c r="DU898" s="51"/>
      <c r="DV898" s="51"/>
      <c r="DW898" s="51"/>
      <c r="DX898" s="51"/>
      <c r="DY898" s="51"/>
      <c r="DZ898" s="51"/>
      <c r="EA898" s="51"/>
      <c r="EB898" s="51"/>
      <c r="EC898" s="51"/>
      <c r="ED898" s="51"/>
      <c r="EE898" s="51"/>
      <c r="EF898" s="51"/>
      <c r="EG898" s="51"/>
      <c r="EH898" s="51"/>
      <c r="EI898" s="51"/>
      <c r="EJ898" s="51"/>
      <c r="EK898" s="51"/>
      <c r="EL898" s="51"/>
      <c r="EM898" s="51"/>
      <c r="EN898" s="51"/>
      <c r="EO898" s="51"/>
      <c r="EP898" s="51"/>
      <c r="EQ898" s="51"/>
      <c r="ER898" s="51"/>
      <c r="ES898" s="51"/>
      <c r="ET898" s="51"/>
      <c r="EU898" s="51"/>
      <c r="EV898" s="51"/>
      <c r="EW898" s="51"/>
      <c r="EX898" s="51"/>
      <c r="EY898" s="51"/>
      <c r="EZ898" s="51"/>
      <c r="FA898" s="51"/>
      <c r="FB898" s="51"/>
      <c r="FC898" s="51"/>
      <c r="FD898" s="51"/>
      <c r="FE898" s="51"/>
      <c r="FF898" s="51"/>
      <c r="FG898" s="51"/>
      <c r="FH898" s="51"/>
      <c r="FI898" s="51"/>
      <c r="FJ898" s="51"/>
      <c r="FK898" s="51"/>
      <c r="FL898" s="51"/>
      <c r="FM898" s="51"/>
      <c r="FN898" s="51"/>
      <c r="FO898" s="51"/>
      <c r="FP898" s="51"/>
    </row>
    <row r="899" spans="101:172" ht="12.75" customHeight="1">
      <c r="CW899" s="51"/>
      <c r="CX899" s="51"/>
      <c r="CY899" s="51"/>
      <c r="CZ899" s="51"/>
      <c r="DA899" s="51"/>
      <c r="DB899" s="51"/>
      <c r="DC899" s="51"/>
      <c r="DD899" s="51"/>
      <c r="DE899" s="51"/>
      <c r="DF899" s="51"/>
      <c r="DG899" s="51"/>
      <c r="DH899" s="51"/>
      <c r="DI899" s="51"/>
      <c r="DJ899" s="51"/>
      <c r="DK899" s="51"/>
      <c r="DL899" s="51"/>
      <c r="DM899" s="51"/>
      <c r="DN899" s="51"/>
      <c r="DO899" s="51"/>
      <c r="DP899" s="51"/>
      <c r="DQ899" s="51"/>
      <c r="DR899" s="51"/>
      <c r="DS899" s="51"/>
      <c r="DT899" s="51"/>
      <c r="DU899" s="51"/>
      <c r="DV899" s="51"/>
      <c r="DW899" s="51"/>
      <c r="DX899" s="51"/>
      <c r="DY899" s="51"/>
      <c r="DZ899" s="51"/>
      <c r="EA899" s="51"/>
      <c r="EB899" s="51"/>
      <c r="EC899" s="51"/>
      <c r="ED899" s="51"/>
      <c r="EE899" s="51"/>
      <c r="EF899" s="51"/>
      <c r="EG899" s="51"/>
      <c r="EH899" s="51"/>
      <c r="EI899" s="51"/>
      <c r="EJ899" s="51"/>
      <c r="EK899" s="51"/>
      <c r="EL899" s="51"/>
      <c r="EM899" s="51"/>
      <c r="EN899" s="51"/>
      <c r="EO899" s="51"/>
      <c r="EP899" s="51"/>
      <c r="EQ899" s="51"/>
      <c r="ER899" s="51"/>
      <c r="ES899" s="51"/>
      <c r="ET899" s="51"/>
      <c r="EU899" s="51"/>
      <c r="EV899" s="51"/>
      <c r="EW899" s="51"/>
      <c r="EX899" s="51"/>
      <c r="EY899" s="51"/>
      <c r="EZ899" s="51"/>
      <c r="FA899" s="51"/>
      <c r="FB899" s="51"/>
      <c r="FC899" s="51"/>
      <c r="FD899" s="51"/>
      <c r="FE899" s="51"/>
      <c r="FF899" s="51"/>
      <c r="FG899" s="51"/>
      <c r="FH899" s="51"/>
      <c r="FI899" s="51"/>
      <c r="FJ899" s="51"/>
      <c r="FK899" s="51"/>
      <c r="FL899" s="51"/>
      <c r="FM899" s="51"/>
      <c r="FN899" s="51"/>
      <c r="FO899" s="51"/>
      <c r="FP899" s="51"/>
    </row>
    <row r="900" spans="101:172" ht="12.75" customHeight="1">
      <c r="CW900" s="51"/>
      <c r="CX900" s="51"/>
      <c r="CY900" s="51"/>
      <c r="CZ900" s="51"/>
      <c r="DA900" s="51"/>
      <c r="DB900" s="51"/>
      <c r="DC900" s="51"/>
      <c r="DD900" s="51"/>
      <c r="DE900" s="51"/>
      <c r="DF900" s="51"/>
      <c r="DG900" s="51"/>
      <c r="DH900" s="51"/>
      <c r="DI900" s="51"/>
      <c r="DJ900" s="51"/>
      <c r="DK900" s="51"/>
      <c r="DL900" s="51"/>
      <c r="DM900" s="51"/>
      <c r="DN900" s="51"/>
      <c r="DO900" s="51"/>
      <c r="DP900" s="51"/>
      <c r="DQ900" s="51"/>
      <c r="DR900" s="51"/>
      <c r="DS900" s="51"/>
      <c r="DT900" s="51"/>
      <c r="DU900" s="51"/>
      <c r="DV900" s="51"/>
      <c r="DW900" s="51"/>
      <c r="DX900" s="51"/>
      <c r="DY900" s="51"/>
      <c r="DZ900" s="51"/>
      <c r="EA900" s="51"/>
      <c r="EB900" s="51"/>
      <c r="EC900" s="51"/>
      <c r="ED900" s="51"/>
      <c r="EE900" s="51"/>
      <c r="EF900" s="51"/>
      <c r="EG900" s="51"/>
      <c r="EH900" s="51"/>
      <c r="EI900" s="51"/>
      <c r="EJ900" s="51"/>
      <c r="EK900" s="51"/>
      <c r="EL900" s="51"/>
      <c r="EM900" s="51"/>
      <c r="EN900" s="51"/>
      <c r="EO900" s="51"/>
      <c r="EP900" s="51"/>
      <c r="EQ900" s="51"/>
      <c r="ER900" s="51"/>
      <c r="ES900" s="51"/>
      <c r="ET900" s="51"/>
      <c r="EU900" s="51"/>
      <c r="EV900" s="51"/>
      <c r="EW900" s="51"/>
      <c r="EX900" s="51"/>
      <c r="EY900" s="51"/>
      <c r="EZ900" s="51"/>
      <c r="FA900" s="51"/>
      <c r="FB900" s="51"/>
      <c r="FC900" s="51"/>
      <c r="FD900" s="51"/>
      <c r="FE900" s="51"/>
      <c r="FF900" s="51"/>
      <c r="FG900" s="51"/>
      <c r="FH900" s="51"/>
      <c r="FI900" s="51"/>
      <c r="FJ900" s="51"/>
      <c r="FK900" s="51"/>
      <c r="FL900" s="51"/>
      <c r="FM900" s="51"/>
      <c r="FN900" s="51"/>
      <c r="FO900" s="51"/>
      <c r="FP900" s="51"/>
    </row>
    <row r="901" spans="101:172" ht="12.75" customHeight="1">
      <c r="CW901" s="51"/>
      <c r="CX901" s="51"/>
      <c r="CY901" s="51"/>
      <c r="CZ901" s="51"/>
      <c r="DA901" s="51"/>
      <c r="DB901" s="51"/>
      <c r="DC901" s="51"/>
      <c r="DD901" s="51"/>
      <c r="DE901" s="51"/>
      <c r="DF901" s="51"/>
      <c r="DG901" s="51"/>
      <c r="DH901" s="51"/>
      <c r="DI901" s="51"/>
      <c r="DJ901" s="51"/>
      <c r="DK901" s="51"/>
      <c r="DL901" s="51"/>
      <c r="DM901" s="51"/>
      <c r="DN901" s="51"/>
      <c r="DO901" s="51"/>
      <c r="DP901" s="51"/>
      <c r="DQ901" s="51"/>
      <c r="DR901" s="51"/>
      <c r="DS901" s="51"/>
      <c r="DT901" s="51"/>
      <c r="DU901" s="51"/>
      <c r="DV901" s="51"/>
      <c r="DW901" s="51"/>
      <c r="DX901" s="51"/>
      <c r="DY901" s="51"/>
      <c r="DZ901" s="51"/>
      <c r="EA901" s="51"/>
      <c r="EB901" s="51"/>
      <c r="EC901" s="51"/>
      <c r="ED901" s="51"/>
      <c r="EE901" s="51"/>
      <c r="EF901" s="51"/>
      <c r="EG901" s="51"/>
      <c r="EH901" s="51"/>
      <c r="EI901" s="51"/>
      <c r="EJ901" s="51"/>
      <c r="EK901" s="51"/>
      <c r="EL901" s="51"/>
      <c r="EM901" s="51"/>
      <c r="EN901" s="51"/>
      <c r="EO901" s="51"/>
      <c r="EP901" s="51"/>
      <c r="EQ901" s="51"/>
      <c r="ER901" s="51"/>
      <c r="ES901" s="51"/>
      <c r="ET901" s="51"/>
      <c r="EU901" s="51"/>
      <c r="EV901" s="51"/>
      <c r="EW901" s="51"/>
      <c r="EX901" s="51"/>
      <c r="EY901" s="51"/>
      <c r="EZ901" s="51"/>
      <c r="FA901" s="51"/>
      <c r="FB901" s="51"/>
      <c r="FC901" s="51"/>
      <c r="FD901" s="51"/>
      <c r="FE901" s="51"/>
      <c r="FF901" s="51"/>
      <c r="FG901" s="51"/>
      <c r="FH901" s="51"/>
      <c r="FI901" s="51"/>
      <c r="FJ901" s="51"/>
      <c r="FK901" s="51"/>
      <c r="FL901" s="51"/>
      <c r="FM901" s="51"/>
      <c r="FN901" s="51"/>
      <c r="FO901" s="51"/>
      <c r="FP901" s="51"/>
    </row>
    <row r="902" spans="101:172" ht="12.75" customHeight="1">
      <c r="CW902" s="51"/>
      <c r="CX902" s="51"/>
      <c r="CY902" s="51"/>
      <c r="CZ902" s="51"/>
      <c r="DA902" s="51"/>
      <c r="DB902" s="51"/>
      <c r="DC902" s="51"/>
      <c r="DD902" s="51"/>
      <c r="DE902" s="51"/>
      <c r="DF902" s="51"/>
      <c r="DG902" s="51"/>
      <c r="DH902" s="51"/>
      <c r="DI902" s="51"/>
      <c r="DJ902" s="51"/>
      <c r="DK902" s="51"/>
      <c r="DL902" s="51"/>
      <c r="DM902" s="51"/>
      <c r="DN902" s="51"/>
      <c r="DO902" s="51"/>
      <c r="DP902" s="51"/>
      <c r="DQ902" s="51"/>
      <c r="DR902" s="51"/>
      <c r="DS902" s="51"/>
      <c r="DT902" s="51"/>
      <c r="DU902" s="51"/>
      <c r="DV902" s="51"/>
      <c r="DW902" s="51"/>
      <c r="DX902" s="51"/>
      <c r="DY902" s="51"/>
      <c r="DZ902" s="51"/>
      <c r="EA902" s="51"/>
      <c r="EB902" s="51"/>
      <c r="EC902" s="51"/>
      <c r="ED902" s="51"/>
      <c r="EE902" s="51"/>
      <c r="EF902" s="51"/>
      <c r="EG902" s="51"/>
      <c r="EH902" s="51"/>
      <c r="EI902" s="51"/>
      <c r="EJ902" s="51"/>
      <c r="EK902" s="51"/>
      <c r="EL902" s="51"/>
      <c r="EM902" s="51"/>
      <c r="EN902" s="51"/>
      <c r="EO902" s="51"/>
      <c r="EP902" s="51"/>
      <c r="EQ902" s="51"/>
      <c r="ER902" s="51"/>
      <c r="ES902" s="51"/>
      <c r="ET902" s="51"/>
      <c r="EU902" s="51"/>
      <c r="EV902" s="51"/>
      <c r="EW902" s="51"/>
      <c r="EX902" s="51"/>
      <c r="EY902" s="51"/>
      <c r="EZ902" s="51"/>
      <c r="FA902" s="51"/>
      <c r="FB902" s="51"/>
      <c r="FC902" s="51"/>
      <c r="FD902" s="51"/>
      <c r="FE902" s="51"/>
      <c r="FF902" s="51"/>
      <c r="FG902" s="51"/>
      <c r="FH902" s="51"/>
      <c r="FI902" s="51"/>
      <c r="FJ902" s="51"/>
      <c r="FK902" s="51"/>
      <c r="FL902" s="51"/>
      <c r="FM902" s="51"/>
      <c r="FN902" s="51"/>
      <c r="FO902" s="51"/>
      <c r="FP902" s="51"/>
    </row>
    <row r="903" spans="101:172" ht="12.75" customHeight="1">
      <c r="CW903" s="51"/>
      <c r="CX903" s="51"/>
      <c r="CY903" s="51"/>
      <c r="CZ903" s="51"/>
      <c r="DA903" s="51"/>
      <c r="DB903" s="51"/>
      <c r="DC903" s="51"/>
      <c r="DD903" s="51"/>
      <c r="DE903" s="51"/>
      <c r="DF903" s="51"/>
      <c r="DG903" s="51"/>
      <c r="DH903" s="51"/>
      <c r="DI903" s="51"/>
      <c r="DJ903" s="51"/>
      <c r="DK903" s="51"/>
      <c r="DL903" s="51"/>
      <c r="DM903" s="51"/>
      <c r="DN903" s="51"/>
      <c r="DO903" s="51"/>
      <c r="DP903" s="51"/>
      <c r="DQ903" s="51"/>
      <c r="DR903" s="51"/>
      <c r="DS903" s="51"/>
      <c r="DT903" s="51"/>
      <c r="DU903" s="51"/>
      <c r="DV903" s="51"/>
      <c r="DW903" s="51"/>
      <c r="DX903" s="51"/>
      <c r="DY903" s="51"/>
      <c r="DZ903" s="51"/>
      <c r="EA903" s="51"/>
      <c r="EB903" s="51"/>
      <c r="EC903" s="51"/>
      <c r="ED903" s="51"/>
      <c r="EE903" s="51"/>
      <c r="EF903" s="51"/>
      <c r="EG903" s="51"/>
      <c r="EH903" s="51"/>
      <c r="EI903" s="51"/>
      <c r="EJ903" s="51"/>
      <c r="EK903" s="51"/>
      <c r="EL903" s="51"/>
      <c r="EM903" s="51"/>
      <c r="EN903" s="51"/>
      <c r="EO903" s="51"/>
      <c r="EP903" s="51"/>
      <c r="EQ903" s="51"/>
      <c r="ER903" s="51"/>
      <c r="ES903" s="51"/>
      <c r="ET903" s="51"/>
      <c r="EU903" s="51"/>
      <c r="EV903" s="51"/>
      <c r="EW903" s="51"/>
      <c r="EX903" s="51"/>
      <c r="EY903" s="51"/>
      <c r="EZ903" s="51"/>
      <c r="FA903" s="51"/>
      <c r="FB903" s="51"/>
      <c r="FC903" s="51"/>
      <c r="FD903" s="51"/>
      <c r="FE903" s="51"/>
      <c r="FF903" s="51"/>
      <c r="FG903" s="51"/>
      <c r="FH903" s="51"/>
      <c r="FI903" s="51"/>
      <c r="FJ903" s="51"/>
      <c r="FK903" s="51"/>
      <c r="FL903" s="51"/>
      <c r="FM903" s="51"/>
      <c r="FN903" s="51"/>
      <c r="FO903" s="51"/>
      <c r="FP903" s="51"/>
    </row>
    <row r="904" spans="101:172" ht="12.75" customHeight="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c r="EK904" s="51"/>
      <c r="EL904" s="51"/>
      <c r="EM904" s="51"/>
      <c r="EN904" s="51"/>
      <c r="EO904" s="51"/>
      <c r="EP904" s="51"/>
      <c r="EQ904" s="51"/>
      <c r="ER904" s="51"/>
      <c r="ES904" s="51"/>
      <c r="ET904" s="51"/>
      <c r="EU904" s="51"/>
      <c r="EV904" s="51"/>
      <c r="EW904" s="51"/>
      <c r="EX904" s="51"/>
      <c r="EY904" s="51"/>
      <c r="EZ904" s="51"/>
      <c r="FA904" s="51"/>
      <c r="FB904" s="51"/>
      <c r="FC904" s="51"/>
      <c r="FD904" s="51"/>
      <c r="FE904" s="51"/>
      <c r="FF904" s="51"/>
      <c r="FG904" s="51"/>
      <c r="FH904" s="51"/>
      <c r="FI904" s="51"/>
      <c r="FJ904" s="51"/>
      <c r="FK904" s="51"/>
      <c r="FL904" s="51"/>
      <c r="FM904" s="51"/>
      <c r="FN904" s="51"/>
      <c r="FO904" s="51"/>
      <c r="FP904" s="51"/>
    </row>
    <row r="905" spans="101:172" ht="12.75" customHeight="1">
      <c r="CW905" s="51"/>
      <c r="CX905" s="51"/>
      <c r="CY905" s="51"/>
      <c r="CZ905" s="51"/>
      <c r="DA905" s="51"/>
      <c r="DB905" s="51"/>
      <c r="DC905" s="51"/>
      <c r="DD905" s="51"/>
      <c r="DE905" s="51"/>
      <c r="DF905" s="51"/>
      <c r="DG905" s="51"/>
      <c r="DH905" s="51"/>
      <c r="DI905" s="51"/>
      <c r="DJ905" s="51"/>
      <c r="DK905" s="51"/>
      <c r="DL905" s="51"/>
      <c r="DM905" s="51"/>
      <c r="DN905" s="51"/>
      <c r="DO905" s="51"/>
      <c r="DP905" s="51"/>
      <c r="DQ905" s="51"/>
      <c r="DR905" s="51"/>
      <c r="DS905" s="51"/>
      <c r="DT905" s="51"/>
      <c r="DU905" s="51"/>
      <c r="DV905" s="51"/>
      <c r="DW905" s="51"/>
      <c r="DX905" s="51"/>
      <c r="DY905" s="51"/>
      <c r="DZ905" s="51"/>
      <c r="EA905" s="51"/>
      <c r="EB905" s="51"/>
      <c r="EC905" s="51"/>
      <c r="ED905" s="51"/>
      <c r="EE905" s="51"/>
      <c r="EF905" s="51"/>
      <c r="EG905" s="51"/>
      <c r="EH905" s="51"/>
      <c r="EI905" s="51"/>
      <c r="EJ905" s="51"/>
      <c r="EK905" s="51"/>
      <c r="EL905" s="51"/>
      <c r="EM905" s="51"/>
      <c r="EN905" s="51"/>
      <c r="EO905" s="51"/>
      <c r="EP905" s="51"/>
      <c r="EQ905" s="51"/>
      <c r="ER905" s="51"/>
      <c r="ES905" s="51"/>
      <c r="ET905" s="51"/>
      <c r="EU905" s="51"/>
      <c r="EV905" s="51"/>
      <c r="EW905" s="51"/>
      <c r="EX905" s="51"/>
      <c r="EY905" s="51"/>
      <c r="EZ905" s="51"/>
      <c r="FA905" s="51"/>
      <c r="FB905" s="51"/>
      <c r="FC905" s="51"/>
      <c r="FD905" s="51"/>
      <c r="FE905" s="51"/>
      <c r="FF905" s="51"/>
      <c r="FG905" s="51"/>
      <c r="FH905" s="51"/>
      <c r="FI905" s="51"/>
      <c r="FJ905" s="51"/>
      <c r="FK905" s="51"/>
      <c r="FL905" s="51"/>
      <c r="FM905" s="51"/>
      <c r="FN905" s="51"/>
      <c r="FO905" s="51"/>
      <c r="FP905" s="51"/>
    </row>
    <row r="906" spans="101:172" ht="12.75" customHeight="1">
      <c r="CW906" s="51"/>
      <c r="CX906" s="51"/>
      <c r="CY906" s="51"/>
      <c r="CZ906" s="51"/>
      <c r="DA906" s="51"/>
      <c r="DB906" s="51"/>
      <c r="DC906" s="51"/>
      <c r="DD906" s="51"/>
      <c r="DE906" s="51"/>
      <c r="DF906" s="51"/>
      <c r="DG906" s="51"/>
      <c r="DH906" s="51"/>
      <c r="DI906" s="51"/>
      <c r="DJ906" s="51"/>
      <c r="DK906" s="51"/>
      <c r="DL906" s="51"/>
      <c r="DM906" s="51"/>
      <c r="DN906" s="51"/>
      <c r="DO906" s="51"/>
      <c r="DP906" s="51"/>
      <c r="DQ906" s="51"/>
      <c r="DR906" s="51"/>
      <c r="DS906" s="51"/>
      <c r="DT906" s="51"/>
      <c r="DU906" s="51"/>
      <c r="DV906" s="51"/>
      <c r="DW906" s="51"/>
      <c r="DX906" s="51"/>
      <c r="DY906" s="51"/>
      <c r="DZ906" s="51"/>
      <c r="EA906" s="51"/>
      <c r="EB906" s="51"/>
      <c r="EC906" s="51"/>
      <c r="ED906" s="51"/>
      <c r="EE906" s="51"/>
      <c r="EF906" s="51"/>
      <c r="EG906" s="51"/>
      <c r="EH906" s="51"/>
      <c r="EI906" s="51"/>
      <c r="EJ906" s="51"/>
      <c r="EK906" s="51"/>
      <c r="EL906" s="51"/>
      <c r="EM906" s="51"/>
      <c r="EN906" s="51"/>
      <c r="EO906" s="51"/>
      <c r="EP906" s="51"/>
      <c r="EQ906" s="51"/>
      <c r="ER906" s="51"/>
      <c r="ES906" s="51"/>
      <c r="ET906" s="51"/>
      <c r="EU906" s="51"/>
      <c r="EV906" s="51"/>
      <c r="EW906" s="51"/>
      <c r="EX906" s="51"/>
      <c r="EY906" s="51"/>
      <c r="EZ906" s="51"/>
      <c r="FA906" s="51"/>
      <c r="FB906" s="51"/>
      <c r="FC906" s="51"/>
      <c r="FD906" s="51"/>
      <c r="FE906" s="51"/>
      <c r="FF906" s="51"/>
      <c r="FG906" s="51"/>
      <c r="FH906" s="51"/>
      <c r="FI906" s="51"/>
      <c r="FJ906" s="51"/>
      <c r="FK906" s="51"/>
      <c r="FL906" s="51"/>
      <c r="FM906" s="51"/>
      <c r="FN906" s="51"/>
      <c r="FO906" s="51"/>
      <c r="FP906" s="51"/>
    </row>
    <row r="907" spans="101:172" ht="12.75" customHeight="1">
      <c r="CW907" s="51"/>
      <c r="CX907" s="51"/>
      <c r="CY907" s="51"/>
      <c r="CZ907" s="51"/>
      <c r="DA907" s="51"/>
      <c r="DB907" s="51"/>
      <c r="DC907" s="51"/>
      <c r="DD907" s="51"/>
      <c r="DE907" s="51"/>
      <c r="DF907" s="51"/>
      <c r="DG907" s="51"/>
      <c r="DH907" s="51"/>
      <c r="DI907" s="51"/>
      <c r="DJ907" s="51"/>
      <c r="DK907" s="51"/>
      <c r="DL907" s="51"/>
      <c r="DM907" s="51"/>
      <c r="DN907" s="51"/>
      <c r="DO907" s="51"/>
      <c r="DP907" s="51"/>
      <c r="DQ907" s="51"/>
      <c r="DR907" s="51"/>
      <c r="DS907" s="51"/>
      <c r="DT907" s="51"/>
      <c r="DU907" s="51"/>
      <c r="DV907" s="51"/>
      <c r="DW907" s="51"/>
      <c r="DX907" s="51"/>
      <c r="DY907" s="51"/>
      <c r="DZ907" s="51"/>
      <c r="EA907" s="51"/>
      <c r="EB907" s="51"/>
      <c r="EC907" s="51"/>
      <c r="ED907" s="51"/>
      <c r="EE907" s="51"/>
      <c r="EF907" s="51"/>
      <c r="EG907" s="51"/>
      <c r="EH907" s="51"/>
      <c r="EI907" s="51"/>
      <c r="EJ907" s="51"/>
      <c r="EK907" s="51"/>
      <c r="EL907" s="51"/>
      <c r="EM907" s="51"/>
      <c r="EN907" s="51"/>
      <c r="EO907" s="51"/>
      <c r="EP907" s="51"/>
      <c r="EQ907" s="51"/>
      <c r="ER907" s="51"/>
      <c r="ES907" s="51"/>
      <c r="ET907" s="51"/>
      <c r="EU907" s="51"/>
      <c r="EV907" s="51"/>
      <c r="EW907" s="51"/>
      <c r="EX907" s="51"/>
      <c r="EY907" s="51"/>
      <c r="EZ907" s="51"/>
      <c r="FA907" s="51"/>
      <c r="FB907" s="51"/>
      <c r="FC907" s="51"/>
      <c r="FD907" s="51"/>
      <c r="FE907" s="51"/>
      <c r="FF907" s="51"/>
      <c r="FG907" s="51"/>
      <c r="FH907" s="51"/>
      <c r="FI907" s="51"/>
      <c r="FJ907" s="51"/>
      <c r="FK907" s="51"/>
      <c r="FL907" s="51"/>
      <c r="FM907" s="51"/>
      <c r="FN907" s="51"/>
      <c r="FO907" s="51"/>
      <c r="FP907" s="51"/>
    </row>
    <row r="908" spans="101:172" ht="12.75" customHeight="1">
      <c r="CW908" s="51"/>
      <c r="CX908" s="51"/>
      <c r="CY908" s="51"/>
      <c r="CZ908" s="51"/>
      <c r="DA908" s="51"/>
      <c r="DB908" s="51"/>
      <c r="DC908" s="51"/>
      <c r="DD908" s="51"/>
      <c r="DE908" s="51"/>
      <c r="DF908" s="51"/>
      <c r="DG908" s="51"/>
      <c r="DH908" s="51"/>
      <c r="DI908" s="51"/>
      <c r="DJ908" s="51"/>
      <c r="DK908" s="51"/>
      <c r="DL908" s="51"/>
      <c r="DM908" s="51"/>
      <c r="DN908" s="51"/>
      <c r="DO908" s="51"/>
      <c r="DP908" s="51"/>
      <c r="DQ908" s="51"/>
      <c r="DR908" s="51"/>
      <c r="DS908" s="51"/>
      <c r="DT908" s="51"/>
      <c r="DU908" s="51"/>
      <c r="DV908" s="51"/>
      <c r="DW908" s="51"/>
      <c r="DX908" s="51"/>
      <c r="DY908" s="51"/>
      <c r="DZ908" s="51"/>
      <c r="EA908" s="51"/>
      <c r="EB908" s="51"/>
      <c r="EC908" s="51"/>
      <c r="ED908" s="51"/>
      <c r="EE908" s="51"/>
      <c r="EF908" s="51"/>
      <c r="EG908" s="51"/>
      <c r="EH908" s="51"/>
      <c r="EI908" s="51"/>
      <c r="EJ908" s="51"/>
      <c r="EK908" s="51"/>
      <c r="EL908" s="51"/>
      <c r="EM908" s="51"/>
      <c r="EN908" s="51"/>
      <c r="EO908" s="51"/>
      <c r="EP908" s="51"/>
      <c r="EQ908" s="51"/>
      <c r="ER908" s="51"/>
      <c r="ES908" s="51"/>
      <c r="ET908" s="51"/>
      <c r="EU908" s="51"/>
      <c r="EV908" s="51"/>
      <c r="EW908" s="51"/>
      <c r="EX908" s="51"/>
      <c r="EY908" s="51"/>
      <c r="EZ908" s="51"/>
      <c r="FA908" s="51"/>
      <c r="FB908" s="51"/>
      <c r="FC908" s="51"/>
      <c r="FD908" s="51"/>
      <c r="FE908" s="51"/>
      <c r="FF908" s="51"/>
      <c r="FG908" s="51"/>
      <c r="FH908" s="51"/>
      <c r="FI908" s="51"/>
      <c r="FJ908" s="51"/>
      <c r="FK908" s="51"/>
      <c r="FL908" s="51"/>
      <c r="FM908" s="51"/>
      <c r="FN908" s="51"/>
      <c r="FO908" s="51"/>
      <c r="FP908" s="51"/>
    </row>
    <row r="909" spans="101:172" ht="12.75" customHeight="1">
      <c r="CW909" s="51"/>
      <c r="CX909" s="51"/>
      <c r="CY909" s="51"/>
      <c r="CZ909" s="51"/>
      <c r="DA909" s="51"/>
      <c r="DB909" s="51"/>
      <c r="DC909" s="51"/>
      <c r="DD909" s="51"/>
      <c r="DE909" s="51"/>
      <c r="DF909" s="51"/>
      <c r="DG909" s="51"/>
      <c r="DH909" s="51"/>
      <c r="DI909" s="51"/>
      <c r="DJ909" s="51"/>
      <c r="DK909" s="51"/>
      <c r="DL909" s="51"/>
      <c r="DM909" s="51"/>
      <c r="DN909" s="51"/>
      <c r="DO909" s="51"/>
      <c r="DP909" s="51"/>
      <c r="DQ909" s="51"/>
      <c r="DR909" s="51"/>
      <c r="DS909" s="51"/>
      <c r="DT909" s="51"/>
      <c r="DU909" s="51"/>
      <c r="DV909" s="51"/>
      <c r="DW909" s="51"/>
      <c r="DX909" s="51"/>
      <c r="DY909" s="51"/>
      <c r="DZ909" s="51"/>
      <c r="EA909" s="51"/>
      <c r="EB909" s="51"/>
      <c r="EC909" s="51"/>
      <c r="ED909" s="51"/>
      <c r="EE909" s="51"/>
      <c r="EF909" s="51"/>
      <c r="EG909" s="51"/>
      <c r="EH909" s="51"/>
      <c r="EI909" s="51"/>
      <c r="EJ909" s="51"/>
      <c r="EK909" s="51"/>
      <c r="EL909" s="51"/>
      <c r="EM909" s="51"/>
      <c r="EN909" s="51"/>
      <c r="EO909" s="51"/>
      <c r="EP909" s="51"/>
      <c r="EQ909" s="51"/>
      <c r="ER909" s="51"/>
      <c r="ES909" s="51"/>
      <c r="ET909" s="51"/>
      <c r="EU909" s="51"/>
      <c r="EV909" s="51"/>
      <c r="EW909" s="51"/>
      <c r="EX909" s="51"/>
      <c r="EY909" s="51"/>
      <c r="EZ909" s="51"/>
      <c r="FA909" s="51"/>
      <c r="FB909" s="51"/>
      <c r="FC909" s="51"/>
      <c r="FD909" s="51"/>
      <c r="FE909" s="51"/>
      <c r="FF909" s="51"/>
      <c r="FG909" s="51"/>
      <c r="FH909" s="51"/>
      <c r="FI909" s="51"/>
      <c r="FJ909" s="51"/>
      <c r="FK909" s="51"/>
      <c r="FL909" s="51"/>
      <c r="FM909" s="51"/>
      <c r="FN909" s="51"/>
      <c r="FO909" s="51"/>
      <c r="FP909" s="51"/>
    </row>
    <row r="910" spans="101:172" ht="12.75" customHeight="1">
      <c r="CW910" s="51"/>
      <c r="CX910" s="51"/>
      <c r="CY910" s="51"/>
      <c r="CZ910" s="51"/>
      <c r="DA910" s="51"/>
      <c r="DB910" s="51"/>
      <c r="DC910" s="51"/>
      <c r="DD910" s="51"/>
      <c r="DE910" s="51"/>
      <c r="DF910" s="51"/>
      <c r="DG910" s="51"/>
      <c r="DH910" s="51"/>
      <c r="DI910" s="51"/>
      <c r="DJ910" s="51"/>
      <c r="DK910" s="51"/>
      <c r="DL910" s="51"/>
      <c r="DM910" s="51"/>
      <c r="DN910" s="51"/>
      <c r="DO910" s="51"/>
      <c r="DP910" s="51"/>
      <c r="DQ910" s="51"/>
      <c r="DR910" s="51"/>
      <c r="DS910" s="51"/>
      <c r="DT910" s="51"/>
      <c r="DU910" s="51"/>
      <c r="DV910" s="51"/>
      <c r="DW910" s="51"/>
      <c r="DX910" s="51"/>
      <c r="DY910" s="51"/>
      <c r="DZ910" s="51"/>
      <c r="EA910" s="51"/>
      <c r="EB910" s="51"/>
      <c r="EC910" s="51"/>
      <c r="ED910" s="51"/>
      <c r="EE910" s="51"/>
      <c r="EF910" s="51"/>
      <c r="EG910" s="51"/>
      <c r="EH910" s="51"/>
      <c r="EI910" s="51"/>
      <c r="EJ910" s="51"/>
      <c r="EK910" s="51"/>
      <c r="EL910" s="51"/>
      <c r="EM910" s="51"/>
      <c r="EN910" s="51"/>
      <c r="EO910" s="51"/>
      <c r="EP910" s="51"/>
      <c r="EQ910" s="51"/>
      <c r="ER910" s="51"/>
      <c r="ES910" s="51"/>
      <c r="ET910" s="51"/>
      <c r="EU910" s="51"/>
      <c r="EV910" s="51"/>
      <c r="EW910" s="51"/>
      <c r="EX910" s="51"/>
      <c r="EY910" s="51"/>
      <c r="EZ910" s="51"/>
      <c r="FA910" s="51"/>
      <c r="FB910" s="51"/>
      <c r="FC910" s="51"/>
      <c r="FD910" s="51"/>
      <c r="FE910" s="51"/>
      <c r="FF910" s="51"/>
      <c r="FG910" s="51"/>
      <c r="FH910" s="51"/>
      <c r="FI910" s="51"/>
      <c r="FJ910" s="51"/>
      <c r="FK910" s="51"/>
      <c r="FL910" s="51"/>
      <c r="FM910" s="51"/>
      <c r="FN910" s="51"/>
      <c r="FO910" s="51"/>
      <c r="FP910" s="51"/>
    </row>
    <row r="911" spans="101:172" ht="12.75" customHeight="1">
      <c r="CW911" s="51"/>
      <c r="CX911" s="51"/>
      <c r="CY911" s="51"/>
      <c r="CZ911" s="51"/>
      <c r="DA911" s="51"/>
      <c r="DB911" s="51"/>
      <c r="DC911" s="51"/>
      <c r="DD911" s="51"/>
      <c r="DE911" s="51"/>
      <c r="DF911" s="51"/>
      <c r="DG911" s="51"/>
      <c r="DH911" s="51"/>
      <c r="DI911" s="51"/>
      <c r="DJ911" s="51"/>
      <c r="DK911" s="51"/>
      <c r="DL911" s="51"/>
      <c r="DM911" s="51"/>
      <c r="DN911" s="51"/>
      <c r="DO911" s="51"/>
      <c r="DP911" s="51"/>
      <c r="DQ911" s="51"/>
      <c r="DR911" s="51"/>
      <c r="DS911" s="51"/>
      <c r="DT911" s="51"/>
      <c r="DU911" s="51"/>
      <c r="DV911" s="51"/>
      <c r="DW911" s="51"/>
      <c r="DX911" s="51"/>
      <c r="DY911" s="51"/>
      <c r="DZ911" s="51"/>
      <c r="EA911" s="51"/>
      <c r="EB911" s="51"/>
      <c r="EC911" s="51"/>
      <c r="ED911" s="51"/>
      <c r="EE911" s="51"/>
      <c r="EF911" s="51"/>
      <c r="EG911" s="51"/>
      <c r="EH911" s="51"/>
      <c r="EI911" s="51"/>
      <c r="EJ911" s="51"/>
      <c r="EK911" s="51"/>
      <c r="EL911" s="51"/>
      <c r="EM911" s="51"/>
      <c r="EN911" s="51"/>
      <c r="EO911" s="51"/>
      <c r="EP911" s="51"/>
      <c r="EQ911" s="51"/>
      <c r="ER911" s="51"/>
      <c r="ES911" s="51"/>
      <c r="ET911" s="51"/>
      <c r="EU911" s="51"/>
      <c r="EV911" s="51"/>
      <c r="EW911" s="51"/>
      <c r="EX911" s="51"/>
      <c r="EY911" s="51"/>
      <c r="EZ911" s="51"/>
      <c r="FA911" s="51"/>
      <c r="FB911" s="51"/>
      <c r="FC911" s="51"/>
      <c r="FD911" s="51"/>
      <c r="FE911" s="51"/>
      <c r="FF911" s="51"/>
      <c r="FG911" s="51"/>
      <c r="FH911" s="51"/>
      <c r="FI911" s="51"/>
      <c r="FJ911" s="51"/>
      <c r="FK911" s="51"/>
      <c r="FL911" s="51"/>
      <c r="FM911" s="51"/>
      <c r="FN911" s="51"/>
      <c r="FO911" s="51"/>
      <c r="FP911" s="51"/>
    </row>
    <row r="912" spans="101:172" ht="12.75" customHeight="1">
      <c r="CW912" s="51"/>
      <c r="CX912" s="51"/>
      <c r="CY912" s="51"/>
      <c r="CZ912" s="51"/>
      <c r="DA912" s="51"/>
      <c r="DB912" s="51"/>
      <c r="DC912" s="51"/>
      <c r="DD912" s="51"/>
      <c r="DE912" s="51"/>
      <c r="DF912" s="51"/>
      <c r="DG912" s="51"/>
      <c r="DH912" s="51"/>
      <c r="DI912" s="51"/>
      <c r="DJ912" s="51"/>
      <c r="DK912" s="51"/>
      <c r="DL912" s="51"/>
      <c r="DM912" s="51"/>
      <c r="DN912" s="51"/>
      <c r="DO912" s="51"/>
      <c r="DP912" s="51"/>
      <c r="DQ912" s="51"/>
      <c r="DR912" s="51"/>
      <c r="DS912" s="51"/>
      <c r="DT912" s="51"/>
      <c r="DU912" s="51"/>
      <c r="DV912" s="51"/>
      <c r="DW912" s="51"/>
      <c r="DX912" s="51"/>
      <c r="DY912" s="51"/>
      <c r="DZ912" s="51"/>
      <c r="EA912" s="51"/>
      <c r="EB912" s="51"/>
      <c r="EC912" s="51"/>
      <c r="ED912" s="51"/>
      <c r="EE912" s="51"/>
      <c r="EF912" s="51"/>
      <c r="EG912" s="51"/>
      <c r="EH912" s="51"/>
      <c r="EI912" s="51"/>
      <c r="EJ912" s="51"/>
      <c r="EK912" s="51"/>
      <c r="EL912" s="51"/>
      <c r="EM912" s="51"/>
      <c r="EN912" s="51"/>
      <c r="EO912" s="51"/>
      <c r="EP912" s="51"/>
      <c r="EQ912" s="51"/>
      <c r="ER912" s="51"/>
      <c r="ES912" s="51"/>
      <c r="ET912" s="51"/>
      <c r="EU912" s="51"/>
      <c r="EV912" s="51"/>
      <c r="EW912" s="51"/>
      <c r="EX912" s="51"/>
      <c r="EY912" s="51"/>
      <c r="EZ912" s="51"/>
      <c r="FA912" s="51"/>
      <c r="FB912" s="51"/>
      <c r="FC912" s="51"/>
      <c r="FD912" s="51"/>
      <c r="FE912" s="51"/>
      <c r="FF912" s="51"/>
      <c r="FG912" s="51"/>
      <c r="FH912" s="51"/>
      <c r="FI912" s="51"/>
      <c r="FJ912" s="51"/>
      <c r="FK912" s="51"/>
      <c r="FL912" s="51"/>
      <c r="FM912" s="51"/>
      <c r="FN912" s="51"/>
      <c r="FO912" s="51"/>
      <c r="FP912" s="51"/>
    </row>
    <row r="913" spans="101:172" ht="12.75" customHeight="1">
      <c r="CW913" s="51"/>
      <c r="CX913" s="51"/>
      <c r="CY913" s="51"/>
      <c r="CZ913" s="51"/>
      <c r="DA913" s="51"/>
      <c r="DB913" s="51"/>
      <c r="DC913" s="51"/>
      <c r="DD913" s="51"/>
      <c r="DE913" s="51"/>
      <c r="DF913" s="51"/>
      <c r="DG913" s="51"/>
      <c r="DH913" s="51"/>
      <c r="DI913" s="51"/>
      <c r="DJ913" s="51"/>
      <c r="DK913" s="51"/>
      <c r="DL913" s="51"/>
      <c r="DM913" s="51"/>
      <c r="DN913" s="51"/>
      <c r="DO913" s="51"/>
      <c r="DP913" s="51"/>
      <c r="DQ913" s="51"/>
      <c r="DR913" s="51"/>
      <c r="DS913" s="51"/>
      <c r="DT913" s="51"/>
      <c r="DU913" s="51"/>
      <c r="DV913" s="51"/>
      <c r="DW913" s="51"/>
      <c r="DX913" s="51"/>
      <c r="DY913" s="51"/>
      <c r="DZ913" s="51"/>
      <c r="EA913" s="51"/>
      <c r="EB913" s="51"/>
      <c r="EC913" s="51"/>
      <c r="ED913" s="51"/>
      <c r="EE913" s="51"/>
      <c r="EF913" s="51"/>
      <c r="EG913" s="51"/>
      <c r="EH913" s="51"/>
      <c r="EI913" s="51"/>
      <c r="EJ913" s="51"/>
      <c r="EK913" s="51"/>
      <c r="EL913" s="51"/>
      <c r="EM913" s="51"/>
      <c r="EN913" s="51"/>
      <c r="EO913" s="51"/>
      <c r="EP913" s="51"/>
      <c r="EQ913" s="51"/>
      <c r="ER913" s="51"/>
      <c r="ES913" s="51"/>
      <c r="ET913" s="51"/>
      <c r="EU913" s="51"/>
      <c r="EV913" s="51"/>
      <c r="EW913" s="51"/>
      <c r="EX913" s="51"/>
      <c r="EY913" s="51"/>
      <c r="EZ913" s="51"/>
      <c r="FA913" s="51"/>
      <c r="FB913" s="51"/>
      <c r="FC913" s="51"/>
      <c r="FD913" s="51"/>
      <c r="FE913" s="51"/>
      <c r="FF913" s="51"/>
      <c r="FG913" s="51"/>
      <c r="FH913" s="51"/>
      <c r="FI913" s="51"/>
      <c r="FJ913" s="51"/>
      <c r="FK913" s="51"/>
      <c r="FL913" s="51"/>
      <c r="FM913" s="51"/>
      <c r="FN913" s="51"/>
      <c r="FO913" s="51"/>
      <c r="FP913" s="51"/>
    </row>
    <row r="914" spans="101:172" ht="12.75" customHeight="1">
      <c r="CW914" s="51"/>
      <c r="CX914" s="51"/>
      <c r="CY914" s="51"/>
      <c r="CZ914" s="51"/>
      <c r="DA914" s="51"/>
      <c r="DB914" s="51"/>
      <c r="DC914" s="51"/>
      <c r="DD914" s="51"/>
      <c r="DE914" s="51"/>
      <c r="DF914" s="51"/>
      <c r="DG914" s="51"/>
      <c r="DH914" s="51"/>
      <c r="DI914" s="51"/>
      <c r="DJ914" s="51"/>
      <c r="DK914" s="51"/>
      <c r="DL914" s="51"/>
      <c r="DM914" s="51"/>
      <c r="DN914" s="51"/>
      <c r="DO914" s="51"/>
      <c r="DP914" s="51"/>
      <c r="DQ914" s="51"/>
      <c r="DR914" s="51"/>
      <c r="DS914" s="51"/>
      <c r="DT914" s="51"/>
      <c r="DU914" s="51"/>
      <c r="DV914" s="51"/>
      <c r="DW914" s="51"/>
      <c r="DX914" s="51"/>
      <c r="DY914" s="51"/>
      <c r="DZ914" s="51"/>
      <c r="EA914" s="51"/>
      <c r="EB914" s="51"/>
      <c r="EC914" s="51"/>
      <c r="ED914" s="51"/>
      <c r="EE914" s="51"/>
      <c r="EF914" s="51"/>
      <c r="EG914" s="51"/>
      <c r="EH914" s="51"/>
      <c r="EI914" s="51"/>
      <c r="EJ914" s="51"/>
      <c r="EK914" s="51"/>
      <c r="EL914" s="51"/>
      <c r="EM914" s="51"/>
      <c r="EN914" s="51"/>
      <c r="EO914" s="51"/>
      <c r="EP914" s="51"/>
      <c r="EQ914" s="51"/>
      <c r="ER914" s="51"/>
      <c r="ES914" s="51"/>
      <c r="ET914" s="51"/>
      <c r="EU914" s="51"/>
      <c r="EV914" s="51"/>
      <c r="EW914" s="51"/>
      <c r="EX914" s="51"/>
      <c r="EY914" s="51"/>
      <c r="EZ914" s="51"/>
      <c r="FA914" s="51"/>
      <c r="FB914" s="51"/>
      <c r="FC914" s="51"/>
      <c r="FD914" s="51"/>
      <c r="FE914" s="51"/>
      <c r="FF914" s="51"/>
      <c r="FG914" s="51"/>
      <c r="FH914" s="51"/>
      <c r="FI914" s="51"/>
      <c r="FJ914" s="51"/>
      <c r="FK914" s="51"/>
      <c r="FL914" s="51"/>
      <c r="FM914" s="51"/>
      <c r="FN914" s="51"/>
      <c r="FO914" s="51"/>
      <c r="FP914" s="51"/>
    </row>
    <row r="915" spans="101:172" ht="12.75" customHeight="1">
      <c r="CW915" s="51"/>
      <c r="CX915" s="51"/>
      <c r="CY915" s="51"/>
      <c r="CZ915" s="51"/>
      <c r="DA915" s="51"/>
      <c r="DB915" s="51"/>
      <c r="DC915" s="51"/>
      <c r="DD915" s="51"/>
      <c r="DE915" s="51"/>
      <c r="DF915" s="51"/>
      <c r="DG915" s="51"/>
      <c r="DH915" s="51"/>
      <c r="DI915" s="51"/>
      <c r="DJ915" s="51"/>
      <c r="DK915" s="51"/>
      <c r="DL915" s="51"/>
      <c r="DM915" s="51"/>
      <c r="DN915" s="51"/>
      <c r="DO915" s="51"/>
      <c r="DP915" s="51"/>
      <c r="DQ915" s="51"/>
      <c r="DR915" s="51"/>
      <c r="DS915" s="51"/>
      <c r="DT915" s="51"/>
      <c r="DU915" s="51"/>
      <c r="DV915" s="51"/>
      <c r="DW915" s="51"/>
      <c r="DX915" s="51"/>
      <c r="DY915" s="51"/>
      <c r="DZ915" s="51"/>
      <c r="EA915" s="51"/>
      <c r="EB915" s="51"/>
      <c r="EC915" s="51"/>
      <c r="ED915" s="51"/>
      <c r="EE915" s="51"/>
      <c r="EF915" s="51"/>
      <c r="EG915" s="51"/>
      <c r="EH915" s="51"/>
      <c r="EI915" s="51"/>
      <c r="EJ915" s="51"/>
      <c r="EK915" s="51"/>
      <c r="EL915" s="51"/>
      <c r="EM915" s="51"/>
      <c r="EN915" s="51"/>
      <c r="EO915" s="51"/>
      <c r="EP915" s="51"/>
      <c r="EQ915" s="51"/>
      <c r="ER915" s="51"/>
      <c r="ES915" s="51"/>
      <c r="ET915" s="51"/>
      <c r="EU915" s="51"/>
      <c r="EV915" s="51"/>
      <c r="EW915" s="51"/>
      <c r="EX915" s="51"/>
      <c r="EY915" s="51"/>
      <c r="EZ915" s="51"/>
      <c r="FA915" s="51"/>
      <c r="FB915" s="51"/>
      <c r="FC915" s="51"/>
      <c r="FD915" s="51"/>
      <c r="FE915" s="51"/>
      <c r="FF915" s="51"/>
      <c r="FG915" s="51"/>
      <c r="FH915" s="51"/>
      <c r="FI915" s="51"/>
      <c r="FJ915" s="51"/>
      <c r="FK915" s="51"/>
      <c r="FL915" s="51"/>
      <c r="FM915" s="51"/>
      <c r="FN915" s="51"/>
      <c r="FO915" s="51"/>
      <c r="FP915" s="51"/>
    </row>
    <row r="916" spans="101:172" ht="12.75" customHeight="1">
      <c r="CW916" s="51"/>
      <c r="CX916" s="51"/>
      <c r="CY916" s="51"/>
      <c r="CZ916" s="51"/>
      <c r="DA916" s="51"/>
      <c r="DB916" s="51"/>
      <c r="DC916" s="51"/>
      <c r="DD916" s="51"/>
      <c r="DE916" s="51"/>
      <c r="DF916" s="51"/>
      <c r="DG916" s="51"/>
      <c r="DH916" s="51"/>
      <c r="DI916" s="51"/>
      <c r="DJ916" s="51"/>
      <c r="DK916" s="51"/>
      <c r="DL916" s="51"/>
      <c r="DM916" s="51"/>
      <c r="DN916" s="51"/>
      <c r="DO916" s="51"/>
      <c r="DP916" s="51"/>
      <c r="DQ916" s="51"/>
      <c r="DR916" s="51"/>
      <c r="DS916" s="51"/>
      <c r="DT916" s="51"/>
      <c r="DU916" s="51"/>
      <c r="DV916" s="51"/>
      <c r="DW916" s="51"/>
      <c r="DX916" s="51"/>
      <c r="DY916" s="51"/>
      <c r="DZ916" s="51"/>
      <c r="EA916" s="51"/>
      <c r="EB916" s="51"/>
      <c r="EC916" s="51"/>
      <c r="ED916" s="51"/>
      <c r="EE916" s="51"/>
      <c r="EF916" s="51"/>
      <c r="EG916" s="51"/>
      <c r="EH916" s="51"/>
      <c r="EI916" s="51"/>
      <c r="EJ916" s="51"/>
      <c r="EK916" s="51"/>
      <c r="EL916" s="51"/>
      <c r="EM916" s="51"/>
      <c r="EN916" s="51"/>
      <c r="EO916" s="51"/>
      <c r="EP916" s="51"/>
      <c r="EQ916" s="51"/>
      <c r="ER916" s="51"/>
      <c r="ES916" s="51"/>
      <c r="ET916" s="51"/>
      <c r="EU916" s="51"/>
      <c r="EV916" s="51"/>
      <c r="EW916" s="51"/>
      <c r="EX916" s="51"/>
      <c r="EY916" s="51"/>
      <c r="EZ916" s="51"/>
      <c r="FA916" s="51"/>
      <c r="FB916" s="51"/>
      <c r="FC916" s="51"/>
      <c r="FD916" s="51"/>
      <c r="FE916" s="51"/>
      <c r="FF916" s="51"/>
      <c r="FG916" s="51"/>
      <c r="FH916" s="51"/>
      <c r="FI916" s="51"/>
      <c r="FJ916" s="51"/>
      <c r="FK916" s="51"/>
      <c r="FL916" s="51"/>
      <c r="FM916" s="51"/>
      <c r="FN916" s="51"/>
      <c r="FO916" s="51"/>
      <c r="FP916" s="51"/>
    </row>
    <row r="917" spans="101:172" ht="12.75" customHeight="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c r="EK917" s="51"/>
      <c r="EL917" s="51"/>
      <c r="EM917" s="51"/>
      <c r="EN917" s="51"/>
      <c r="EO917" s="51"/>
      <c r="EP917" s="51"/>
      <c r="EQ917" s="51"/>
      <c r="ER917" s="51"/>
      <c r="ES917" s="51"/>
      <c r="ET917" s="51"/>
      <c r="EU917" s="51"/>
      <c r="EV917" s="51"/>
      <c r="EW917" s="51"/>
      <c r="EX917" s="51"/>
      <c r="EY917" s="51"/>
      <c r="EZ917" s="51"/>
      <c r="FA917" s="51"/>
      <c r="FB917" s="51"/>
      <c r="FC917" s="51"/>
      <c r="FD917" s="51"/>
      <c r="FE917" s="51"/>
      <c r="FF917" s="51"/>
      <c r="FG917" s="51"/>
      <c r="FH917" s="51"/>
      <c r="FI917" s="51"/>
      <c r="FJ917" s="51"/>
      <c r="FK917" s="51"/>
      <c r="FL917" s="51"/>
      <c r="FM917" s="51"/>
      <c r="FN917" s="51"/>
      <c r="FO917" s="51"/>
      <c r="FP917" s="51"/>
    </row>
    <row r="918" spans="101:172" ht="12.75" customHeight="1">
      <c r="CW918" s="51"/>
      <c r="CX918" s="51"/>
      <c r="CY918" s="51"/>
      <c r="CZ918" s="51"/>
      <c r="DA918" s="51"/>
      <c r="DB918" s="51"/>
      <c r="DC918" s="51"/>
      <c r="DD918" s="51"/>
      <c r="DE918" s="51"/>
      <c r="DF918" s="51"/>
      <c r="DG918" s="51"/>
      <c r="DH918" s="51"/>
      <c r="DI918" s="51"/>
      <c r="DJ918" s="51"/>
      <c r="DK918" s="51"/>
      <c r="DL918" s="51"/>
      <c r="DM918" s="51"/>
      <c r="DN918" s="51"/>
      <c r="DO918" s="51"/>
      <c r="DP918" s="51"/>
      <c r="DQ918" s="51"/>
      <c r="DR918" s="51"/>
      <c r="DS918" s="51"/>
      <c r="DT918" s="51"/>
      <c r="DU918" s="51"/>
      <c r="DV918" s="51"/>
      <c r="DW918" s="51"/>
      <c r="DX918" s="51"/>
      <c r="DY918" s="51"/>
      <c r="DZ918" s="51"/>
      <c r="EA918" s="51"/>
      <c r="EB918" s="51"/>
      <c r="EC918" s="51"/>
      <c r="ED918" s="51"/>
      <c r="EE918" s="51"/>
      <c r="EF918" s="51"/>
      <c r="EG918" s="51"/>
      <c r="EH918" s="51"/>
      <c r="EI918" s="51"/>
      <c r="EJ918" s="51"/>
      <c r="EK918" s="51"/>
      <c r="EL918" s="51"/>
      <c r="EM918" s="51"/>
      <c r="EN918" s="51"/>
      <c r="EO918" s="51"/>
      <c r="EP918" s="51"/>
      <c r="EQ918" s="51"/>
      <c r="ER918" s="51"/>
      <c r="ES918" s="51"/>
      <c r="ET918" s="51"/>
      <c r="EU918" s="51"/>
      <c r="EV918" s="51"/>
      <c r="EW918" s="51"/>
      <c r="EX918" s="51"/>
      <c r="EY918" s="51"/>
      <c r="EZ918" s="51"/>
      <c r="FA918" s="51"/>
      <c r="FB918" s="51"/>
      <c r="FC918" s="51"/>
      <c r="FD918" s="51"/>
      <c r="FE918" s="51"/>
      <c r="FF918" s="51"/>
      <c r="FG918" s="51"/>
      <c r="FH918" s="51"/>
      <c r="FI918" s="51"/>
      <c r="FJ918" s="51"/>
      <c r="FK918" s="51"/>
      <c r="FL918" s="51"/>
      <c r="FM918" s="51"/>
      <c r="FN918" s="51"/>
      <c r="FO918" s="51"/>
      <c r="FP918" s="51"/>
    </row>
    <row r="919" spans="101:172" ht="12.75" customHeight="1">
      <c r="CW919" s="51"/>
      <c r="CX919" s="51"/>
      <c r="CY919" s="51"/>
      <c r="CZ919" s="51"/>
      <c r="DA919" s="51"/>
      <c r="DB919" s="51"/>
      <c r="DC919" s="51"/>
      <c r="DD919" s="51"/>
      <c r="DE919" s="51"/>
      <c r="DF919" s="51"/>
      <c r="DG919" s="51"/>
      <c r="DH919" s="51"/>
      <c r="DI919" s="51"/>
      <c r="DJ919" s="51"/>
      <c r="DK919" s="51"/>
      <c r="DL919" s="51"/>
      <c r="DM919" s="51"/>
      <c r="DN919" s="51"/>
      <c r="DO919" s="51"/>
      <c r="DP919" s="51"/>
      <c r="DQ919" s="51"/>
      <c r="DR919" s="51"/>
      <c r="DS919" s="51"/>
      <c r="DT919" s="51"/>
      <c r="DU919" s="51"/>
      <c r="DV919" s="51"/>
      <c r="DW919" s="51"/>
      <c r="DX919" s="51"/>
      <c r="DY919" s="51"/>
      <c r="DZ919" s="51"/>
      <c r="EA919" s="51"/>
      <c r="EB919" s="51"/>
      <c r="EC919" s="51"/>
      <c r="ED919" s="51"/>
      <c r="EE919" s="51"/>
      <c r="EF919" s="51"/>
      <c r="EG919" s="51"/>
      <c r="EH919" s="51"/>
      <c r="EI919" s="51"/>
      <c r="EJ919" s="51"/>
      <c r="EK919" s="51"/>
      <c r="EL919" s="51"/>
      <c r="EM919" s="51"/>
      <c r="EN919" s="51"/>
      <c r="EO919" s="51"/>
      <c r="EP919" s="51"/>
      <c r="EQ919" s="51"/>
      <c r="ER919" s="51"/>
      <c r="ES919" s="51"/>
      <c r="ET919" s="51"/>
      <c r="EU919" s="51"/>
      <c r="EV919" s="51"/>
      <c r="EW919" s="51"/>
      <c r="EX919" s="51"/>
      <c r="EY919" s="51"/>
      <c r="EZ919" s="51"/>
      <c r="FA919" s="51"/>
      <c r="FB919" s="51"/>
      <c r="FC919" s="51"/>
      <c r="FD919" s="51"/>
      <c r="FE919" s="51"/>
      <c r="FF919" s="51"/>
      <c r="FG919" s="51"/>
      <c r="FH919" s="51"/>
      <c r="FI919" s="51"/>
      <c r="FJ919" s="51"/>
      <c r="FK919" s="51"/>
      <c r="FL919" s="51"/>
      <c r="FM919" s="51"/>
      <c r="FN919" s="51"/>
      <c r="FO919" s="51"/>
      <c r="FP919" s="51"/>
    </row>
    <row r="920" spans="101:172" ht="12.75" customHeight="1">
      <c r="CW920" s="51"/>
      <c r="CX920" s="51"/>
      <c r="CY920" s="51"/>
      <c r="CZ920" s="51"/>
      <c r="DA920" s="51"/>
      <c r="DB920" s="51"/>
      <c r="DC920" s="51"/>
      <c r="DD920" s="51"/>
      <c r="DE920" s="51"/>
      <c r="DF920" s="51"/>
      <c r="DG920" s="51"/>
      <c r="DH920" s="51"/>
      <c r="DI920" s="51"/>
      <c r="DJ920" s="51"/>
      <c r="DK920" s="51"/>
      <c r="DL920" s="51"/>
      <c r="DM920" s="51"/>
      <c r="DN920" s="51"/>
      <c r="DO920" s="51"/>
      <c r="DP920" s="51"/>
      <c r="DQ920" s="51"/>
      <c r="DR920" s="51"/>
      <c r="DS920" s="51"/>
      <c r="DT920" s="51"/>
      <c r="DU920" s="51"/>
      <c r="DV920" s="51"/>
      <c r="DW920" s="51"/>
      <c r="DX920" s="51"/>
      <c r="DY920" s="51"/>
      <c r="DZ920" s="51"/>
      <c r="EA920" s="51"/>
      <c r="EB920" s="51"/>
      <c r="EC920" s="51"/>
      <c r="ED920" s="51"/>
      <c r="EE920" s="51"/>
      <c r="EF920" s="51"/>
      <c r="EG920" s="51"/>
      <c r="EH920" s="51"/>
      <c r="EI920" s="51"/>
      <c r="EJ920" s="51"/>
      <c r="EK920" s="51"/>
      <c r="EL920" s="51"/>
      <c r="EM920" s="51"/>
      <c r="EN920" s="51"/>
      <c r="EO920" s="51"/>
      <c r="EP920" s="51"/>
      <c r="EQ920" s="51"/>
      <c r="ER920" s="51"/>
      <c r="ES920" s="51"/>
      <c r="ET920" s="51"/>
      <c r="EU920" s="51"/>
      <c r="EV920" s="51"/>
      <c r="EW920" s="51"/>
      <c r="EX920" s="51"/>
      <c r="EY920" s="51"/>
      <c r="EZ920" s="51"/>
      <c r="FA920" s="51"/>
      <c r="FB920" s="51"/>
      <c r="FC920" s="51"/>
      <c r="FD920" s="51"/>
      <c r="FE920" s="51"/>
      <c r="FF920" s="51"/>
      <c r="FG920" s="51"/>
      <c r="FH920" s="51"/>
      <c r="FI920" s="51"/>
      <c r="FJ920" s="51"/>
      <c r="FK920" s="51"/>
      <c r="FL920" s="51"/>
      <c r="FM920" s="51"/>
      <c r="FN920" s="51"/>
      <c r="FO920" s="51"/>
      <c r="FP920" s="51"/>
    </row>
    <row r="921" spans="101:172" ht="12.75" customHeight="1">
      <c r="CW921" s="51"/>
      <c r="CX921" s="51"/>
      <c r="CY921" s="51"/>
      <c r="CZ921" s="51"/>
      <c r="DA921" s="51"/>
      <c r="DB921" s="51"/>
      <c r="DC921" s="51"/>
      <c r="DD921" s="51"/>
      <c r="DE921" s="51"/>
      <c r="DF921" s="51"/>
      <c r="DG921" s="51"/>
      <c r="DH921" s="51"/>
      <c r="DI921" s="51"/>
      <c r="DJ921" s="51"/>
      <c r="DK921" s="51"/>
      <c r="DL921" s="51"/>
      <c r="DM921" s="51"/>
      <c r="DN921" s="51"/>
      <c r="DO921" s="51"/>
      <c r="DP921" s="51"/>
      <c r="DQ921" s="51"/>
      <c r="DR921" s="51"/>
      <c r="DS921" s="51"/>
      <c r="DT921" s="51"/>
      <c r="DU921" s="51"/>
      <c r="DV921" s="51"/>
      <c r="DW921" s="51"/>
      <c r="DX921" s="51"/>
      <c r="DY921" s="51"/>
      <c r="DZ921" s="51"/>
      <c r="EA921" s="51"/>
      <c r="EB921" s="51"/>
      <c r="EC921" s="51"/>
      <c r="ED921" s="51"/>
      <c r="EE921" s="51"/>
      <c r="EF921" s="51"/>
      <c r="EG921" s="51"/>
      <c r="EH921" s="51"/>
      <c r="EI921" s="51"/>
      <c r="EJ921" s="51"/>
      <c r="EK921" s="51"/>
      <c r="EL921" s="51"/>
      <c r="EM921" s="51"/>
      <c r="EN921" s="51"/>
      <c r="EO921" s="51"/>
      <c r="EP921" s="51"/>
      <c r="EQ921" s="51"/>
      <c r="ER921" s="51"/>
      <c r="ES921" s="51"/>
      <c r="ET921" s="51"/>
      <c r="EU921" s="51"/>
      <c r="EV921" s="51"/>
      <c r="EW921" s="51"/>
      <c r="EX921" s="51"/>
      <c r="EY921" s="51"/>
      <c r="EZ921" s="51"/>
      <c r="FA921" s="51"/>
      <c r="FB921" s="51"/>
      <c r="FC921" s="51"/>
      <c r="FD921" s="51"/>
      <c r="FE921" s="51"/>
      <c r="FF921" s="51"/>
      <c r="FG921" s="51"/>
      <c r="FH921" s="51"/>
      <c r="FI921" s="51"/>
      <c r="FJ921" s="51"/>
      <c r="FK921" s="51"/>
      <c r="FL921" s="51"/>
      <c r="FM921" s="51"/>
      <c r="FN921" s="51"/>
      <c r="FO921" s="51"/>
      <c r="FP921" s="51"/>
    </row>
    <row r="922" spans="101:172" ht="12.75" customHeight="1">
      <c r="CW922" s="51"/>
      <c r="CX922" s="51"/>
      <c r="CY922" s="51"/>
      <c r="CZ922" s="51"/>
      <c r="DA922" s="51"/>
      <c r="DB922" s="51"/>
      <c r="DC922" s="51"/>
      <c r="DD922" s="51"/>
      <c r="DE922" s="51"/>
      <c r="DF922" s="51"/>
      <c r="DG922" s="51"/>
      <c r="DH922" s="51"/>
      <c r="DI922" s="51"/>
      <c r="DJ922" s="51"/>
      <c r="DK922" s="51"/>
      <c r="DL922" s="51"/>
      <c r="DM922" s="51"/>
      <c r="DN922" s="51"/>
      <c r="DO922" s="51"/>
      <c r="DP922" s="51"/>
      <c r="DQ922" s="51"/>
      <c r="DR922" s="51"/>
      <c r="DS922" s="51"/>
      <c r="DT922" s="51"/>
      <c r="DU922" s="51"/>
      <c r="DV922" s="51"/>
      <c r="DW922" s="51"/>
      <c r="DX922" s="51"/>
      <c r="DY922" s="51"/>
      <c r="DZ922" s="51"/>
      <c r="EA922" s="51"/>
      <c r="EB922" s="51"/>
      <c r="EC922" s="51"/>
      <c r="ED922" s="51"/>
      <c r="EE922" s="51"/>
      <c r="EF922" s="51"/>
      <c r="EG922" s="51"/>
      <c r="EH922" s="51"/>
      <c r="EI922" s="51"/>
      <c r="EJ922" s="51"/>
      <c r="EK922" s="51"/>
      <c r="EL922" s="51"/>
      <c r="EM922" s="51"/>
      <c r="EN922" s="51"/>
      <c r="EO922" s="51"/>
      <c r="EP922" s="51"/>
      <c r="EQ922" s="51"/>
      <c r="ER922" s="51"/>
      <c r="ES922" s="51"/>
      <c r="ET922" s="51"/>
      <c r="EU922" s="51"/>
      <c r="EV922" s="51"/>
      <c r="EW922" s="51"/>
      <c r="EX922" s="51"/>
      <c r="EY922" s="51"/>
      <c r="EZ922" s="51"/>
      <c r="FA922" s="51"/>
      <c r="FB922" s="51"/>
      <c r="FC922" s="51"/>
      <c r="FD922" s="51"/>
      <c r="FE922" s="51"/>
      <c r="FF922" s="51"/>
      <c r="FG922" s="51"/>
      <c r="FH922" s="51"/>
      <c r="FI922" s="51"/>
      <c r="FJ922" s="51"/>
      <c r="FK922" s="51"/>
      <c r="FL922" s="51"/>
      <c r="FM922" s="51"/>
      <c r="FN922" s="51"/>
      <c r="FO922" s="51"/>
      <c r="FP922" s="51"/>
    </row>
    <row r="923" spans="101:172" ht="12.75" customHeight="1">
      <c r="CW923" s="51"/>
      <c r="CX923" s="51"/>
      <c r="CY923" s="51"/>
      <c r="CZ923" s="51"/>
      <c r="DA923" s="51"/>
      <c r="DB923" s="51"/>
      <c r="DC923" s="51"/>
      <c r="DD923" s="51"/>
      <c r="DE923" s="51"/>
      <c r="DF923" s="51"/>
      <c r="DG923" s="51"/>
      <c r="DH923" s="51"/>
      <c r="DI923" s="51"/>
      <c r="DJ923" s="51"/>
      <c r="DK923" s="51"/>
      <c r="DL923" s="51"/>
      <c r="DM923" s="51"/>
      <c r="DN923" s="51"/>
      <c r="DO923" s="51"/>
      <c r="DP923" s="51"/>
      <c r="DQ923" s="51"/>
      <c r="DR923" s="51"/>
      <c r="DS923" s="51"/>
      <c r="DT923" s="51"/>
      <c r="DU923" s="51"/>
      <c r="DV923" s="51"/>
      <c r="DW923" s="51"/>
      <c r="DX923" s="51"/>
      <c r="DY923" s="51"/>
      <c r="DZ923" s="51"/>
      <c r="EA923" s="51"/>
      <c r="EB923" s="51"/>
      <c r="EC923" s="51"/>
      <c r="ED923" s="51"/>
      <c r="EE923" s="51"/>
      <c r="EF923" s="51"/>
      <c r="EG923" s="51"/>
      <c r="EH923" s="51"/>
      <c r="EI923" s="51"/>
      <c r="EJ923" s="51"/>
      <c r="EK923" s="51"/>
      <c r="EL923" s="51"/>
      <c r="EM923" s="51"/>
      <c r="EN923" s="51"/>
      <c r="EO923" s="51"/>
      <c r="EP923" s="51"/>
      <c r="EQ923" s="51"/>
      <c r="ER923" s="51"/>
      <c r="ES923" s="51"/>
      <c r="ET923" s="51"/>
      <c r="EU923" s="51"/>
      <c r="EV923" s="51"/>
      <c r="EW923" s="51"/>
      <c r="EX923" s="51"/>
      <c r="EY923" s="51"/>
      <c r="EZ923" s="51"/>
      <c r="FA923" s="51"/>
      <c r="FB923" s="51"/>
      <c r="FC923" s="51"/>
      <c r="FD923" s="51"/>
      <c r="FE923" s="51"/>
      <c r="FF923" s="51"/>
      <c r="FG923" s="51"/>
      <c r="FH923" s="51"/>
      <c r="FI923" s="51"/>
      <c r="FJ923" s="51"/>
      <c r="FK923" s="51"/>
      <c r="FL923" s="51"/>
      <c r="FM923" s="51"/>
      <c r="FN923" s="51"/>
      <c r="FO923" s="51"/>
      <c r="FP923" s="51"/>
    </row>
    <row r="924" spans="101:172" ht="12.75" customHeight="1">
      <c r="CW924" s="51"/>
      <c r="CX924" s="51"/>
      <c r="CY924" s="51"/>
      <c r="CZ924" s="51"/>
      <c r="DA924" s="51"/>
      <c r="DB924" s="51"/>
      <c r="DC924" s="51"/>
      <c r="DD924" s="51"/>
      <c r="DE924" s="51"/>
      <c r="DF924" s="51"/>
      <c r="DG924" s="51"/>
      <c r="DH924" s="51"/>
      <c r="DI924" s="51"/>
      <c r="DJ924" s="51"/>
      <c r="DK924" s="51"/>
      <c r="DL924" s="51"/>
      <c r="DM924" s="51"/>
      <c r="DN924" s="51"/>
      <c r="DO924" s="51"/>
      <c r="DP924" s="51"/>
      <c r="DQ924" s="51"/>
      <c r="DR924" s="51"/>
      <c r="DS924" s="51"/>
      <c r="DT924" s="51"/>
      <c r="DU924" s="51"/>
      <c r="DV924" s="51"/>
      <c r="DW924" s="51"/>
      <c r="DX924" s="51"/>
      <c r="DY924" s="51"/>
      <c r="DZ924" s="51"/>
      <c r="EA924" s="51"/>
      <c r="EB924" s="51"/>
      <c r="EC924" s="51"/>
      <c r="ED924" s="51"/>
      <c r="EE924" s="51"/>
      <c r="EF924" s="51"/>
      <c r="EG924" s="51"/>
      <c r="EH924" s="51"/>
      <c r="EI924" s="51"/>
      <c r="EJ924" s="51"/>
      <c r="EK924" s="51"/>
      <c r="EL924" s="51"/>
      <c r="EM924" s="51"/>
      <c r="EN924" s="51"/>
      <c r="EO924" s="51"/>
      <c r="EP924" s="51"/>
      <c r="EQ924" s="51"/>
      <c r="ER924" s="51"/>
      <c r="ES924" s="51"/>
      <c r="ET924" s="51"/>
      <c r="EU924" s="51"/>
      <c r="EV924" s="51"/>
      <c r="EW924" s="51"/>
      <c r="EX924" s="51"/>
      <c r="EY924" s="51"/>
      <c r="EZ924" s="51"/>
      <c r="FA924" s="51"/>
      <c r="FB924" s="51"/>
      <c r="FC924" s="51"/>
      <c r="FD924" s="51"/>
      <c r="FE924" s="51"/>
      <c r="FF924" s="51"/>
      <c r="FG924" s="51"/>
      <c r="FH924" s="51"/>
      <c r="FI924" s="51"/>
      <c r="FJ924" s="51"/>
      <c r="FK924" s="51"/>
      <c r="FL924" s="51"/>
      <c r="FM924" s="51"/>
      <c r="FN924" s="51"/>
      <c r="FO924" s="51"/>
      <c r="FP924" s="51"/>
    </row>
    <row r="925" spans="101:172" ht="12.75" customHeight="1">
      <c r="CW925" s="51"/>
      <c r="CX925" s="51"/>
      <c r="CY925" s="51"/>
      <c r="CZ925" s="51"/>
      <c r="DA925" s="51"/>
      <c r="DB925" s="51"/>
      <c r="DC925" s="51"/>
      <c r="DD925" s="51"/>
      <c r="DE925" s="51"/>
      <c r="DF925" s="51"/>
      <c r="DG925" s="51"/>
      <c r="DH925" s="51"/>
      <c r="DI925" s="51"/>
      <c r="DJ925" s="51"/>
      <c r="DK925" s="51"/>
      <c r="DL925" s="51"/>
      <c r="DM925" s="51"/>
      <c r="DN925" s="51"/>
      <c r="DO925" s="51"/>
      <c r="DP925" s="51"/>
      <c r="DQ925" s="51"/>
      <c r="DR925" s="51"/>
      <c r="DS925" s="51"/>
      <c r="DT925" s="51"/>
      <c r="DU925" s="51"/>
      <c r="DV925" s="51"/>
      <c r="DW925" s="51"/>
      <c r="DX925" s="51"/>
      <c r="DY925" s="51"/>
      <c r="DZ925" s="51"/>
      <c r="EA925" s="51"/>
      <c r="EB925" s="51"/>
      <c r="EC925" s="51"/>
      <c r="ED925" s="51"/>
      <c r="EE925" s="51"/>
      <c r="EF925" s="51"/>
      <c r="EG925" s="51"/>
      <c r="EH925" s="51"/>
      <c r="EI925" s="51"/>
      <c r="EJ925" s="51"/>
      <c r="EK925" s="51"/>
      <c r="EL925" s="51"/>
      <c r="EM925" s="51"/>
      <c r="EN925" s="51"/>
      <c r="EO925" s="51"/>
      <c r="EP925" s="51"/>
      <c r="EQ925" s="51"/>
      <c r="ER925" s="51"/>
      <c r="ES925" s="51"/>
      <c r="ET925" s="51"/>
      <c r="EU925" s="51"/>
      <c r="EV925" s="51"/>
      <c r="EW925" s="51"/>
      <c r="EX925" s="51"/>
      <c r="EY925" s="51"/>
      <c r="EZ925" s="51"/>
      <c r="FA925" s="51"/>
      <c r="FB925" s="51"/>
      <c r="FC925" s="51"/>
      <c r="FD925" s="51"/>
      <c r="FE925" s="51"/>
      <c r="FF925" s="51"/>
      <c r="FG925" s="51"/>
      <c r="FH925" s="51"/>
      <c r="FI925" s="51"/>
      <c r="FJ925" s="51"/>
      <c r="FK925" s="51"/>
      <c r="FL925" s="51"/>
      <c r="FM925" s="51"/>
      <c r="FN925" s="51"/>
      <c r="FO925" s="51"/>
      <c r="FP925" s="51"/>
    </row>
    <row r="926" spans="101:172" ht="12.75" customHeight="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c r="FB926" s="51"/>
      <c r="FC926" s="51"/>
      <c r="FD926" s="51"/>
      <c r="FE926" s="51"/>
      <c r="FF926" s="51"/>
      <c r="FG926" s="51"/>
      <c r="FH926" s="51"/>
      <c r="FI926" s="51"/>
      <c r="FJ926" s="51"/>
      <c r="FK926" s="51"/>
      <c r="FL926" s="51"/>
      <c r="FM926" s="51"/>
      <c r="FN926" s="51"/>
      <c r="FO926" s="51"/>
      <c r="FP926" s="51"/>
    </row>
    <row r="927" spans="101:172" ht="12.75" customHeight="1">
      <c r="CW927" s="51"/>
      <c r="CX927" s="51"/>
      <c r="CY927" s="51"/>
      <c r="CZ927" s="51"/>
      <c r="DA927" s="51"/>
      <c r="DB927" s="51"/>
      <c r="DC927" s="51"/>
      <c r="DD927" s="51"/>
      <c r="DE927" s="51"/>
      <c r="DF927" s="51"/>
      <c r="DG927" s="51"/>
      <c r="DH927" s="51"/>
      <c r="DI927" s="51"/>
      <c r="DJ927" s="51"/>
      <c r="DK927" s="51"/>
      <c r="DL927" s="51"/>
      <c r="DM927" s="51"/>
      <c r="DN927" s="51"/>
      <c r="DO927" s="51"/>
      <c r="DP927" s="51"/>
      <c r="DQ927" s="51"/>
      <c r="DR927" s="51"/>
      <c r="DS927" s="51"/>
      <c r="DT927" s="51"/>
      <c r="DU927" s="51"/>
      <c r="DV927" s="51"/>
      <c r="DW927" s="51"/>
      <c r="DX927" s="51"/>
      <c r="DY927" s="51"/>
      <c r="DZ927" s="51"/>
      <c r="EA927" s="51"/>
      <c r="EB927" s="51"/>
      <c r="EC927" s="51"/>
      <c r="ED927" s="51"/>
      <c r="EE927" s="51"/>
      <c r="EF927" s="51"/>
      <c r="EG927" s="51"/>
      <c r="EH927" s="51"/>
      <c r="EI927" s="51"/>
      <c r="EJ927" s="51"/>
      <c r="EK927" s="51"/>
      <c r="EL927" s="51"/>
      <c r="EM927" s="51"/>
      <c r="EN927" s="51"/>
      <c r="EO927" s="51"/>
      <c r="EP927" s="51"/>
      <c r="EQ927" s="51"/>
      <c r="ER927" s="51"/>
      <c r="ES927" s="51"/>
      <c r="ET927" s="51"/>
      <c r="EU927" s="51"/>
      <c r="EV927" s="51"/>
      <c r="EW927" s="51"/>
      <c r="EX927" s="51"/>
      <c r="EY927" s="51"/>
      <c r="EZ927" s="51"/>
      <c r="FA927" s="51"/>
      <c r="FB927" s="51"/>
      <c r="FC927" s="51"/>
      <c r="FD927" s="51"/>
      <c r="FE927" s="51"/>
      <c r="FF927" s="51"/>
      <c r="FG927" s="51"/>
      <c r="FH927" s="51"/>
      <c r="FI927" s="51"/>
      <c r="FJ927" s="51"/>
      <c r="FK927" s="51"/>
      <c r="FL927" s="51"/>
      <c r="FM927" s="51"/>
      <c r="FN927" s="51"/>
      <c r="FO927" s="51"/>
      <c r="FP927" s="51"/>
    </row>
    <row r="928" spans="101:172" ht="12.75" customHeight="1">
      <c r="CW928" s="51"/>
      <c r="CX928" s="51"/>
      <c r="CY928" s="51"/>
      <c r="CZ928" s="51"/>
      <c r="DA928" s="51"/>
      <c r="DB928" s="51"/>
      <c r="DC928" s="51"/>
      <c r="DD928" s="51"/>
      <c r="DE928" s="51"/>
      <c r="DF928" s="51"/>
      <c r="DG928" s="51"/>
      <c r="DH928" s="51"/>
      <c r="DI928" s="51"/>
      <c r="DJ928" s="51"/>
      <c r="DK928" s="51"/>
      <c r="DL928" s="51"/>
      <c r="DM928" s="51"/>
      <c r="DN928" s="51"/>
      <c r="DO928" s="51"/>
      <c r="DP928" s="51"/>
      <c r="DQ928" s="51"/>
      <c r="DR928" s="51"/>
      <c r="DS928" s="51"/>
      <c r="DT928" s="51"/>
      <c r="DU928" s="51"/>
      <c r="DV928" s="51"/>
      <c r="DW928" s="51"/>
      <c r="DX928" s="51"/>
      <c r="DY928" s="51"/>
      <c r="DZ928" s="51"/>
      <c r="EA928" s="51"/>
      <c r="EB928" s="51"/>
      <c r="EC928" s="51"/>
      <c r="ED928" s="51"/>
      <c r="EE928" s="51"/>
      <c r="EF928" s="51"/>
      <c r="EG928" s="51"/>
      <c r="EH928" s="51"/>
      <c r="EI928" s="51"/>
      <c r="EJ928" s="51"/>
      <c r="EK928" s="51"/>
      <c r="EL928" s="51"/>
      <c r="EM928" s="51"/>
      <c r="EN928" s="51"/>
      <c r="EO928" s="51"/>
      <c r="EP928" s="51"/>
      <c r="EQ928" s="51"/>
      <c r="ER928" s="51"/>
      <c r="ES928" s="51"/>
      <c r="ET928" s="51"/>
      <c r="EU928" s="51"/>
      <c r="EV928" s="51"/>
      <c r="EW928" s="51"/>
      <c r="EX928" s="51"/>
      <c r="EY928" s="51"/>
      <c r="EZ928" s="51"/>
      <c r="FA928" s="51"/>
      <c r="FB928" s="51"/>
      <c r="FC928" s="51"/>
      <c r="FD928" s="51"/>
      <c r="FE928" s="51"/>
      <c r="FF928" s="51"/>
      <c r="FG928" s="51"/>
      <c r="FH928" s="51"/>
      <c r="FI928" s="51"/>
      <c r="FJ928" s="51"/>
      <c r="FK928" s="51"/>
      <c r="FL928" s="51"/>
      <c r="FM928" s="51"/>
      <c r="FN928" s="51"/>
      <c r="FO928" s="51"/>
      <c r="FP928" s="51"/>
    </row>
    <row r="929" spans="101:172" ht="12.75" customHeight="1">
      <c r="CW929" s="51"/>
      <c r="CX929" s="51"/>
      <c r="CY929" s="51"/>
      <c r="CZ929" s="51"/>
      <c r="DA929" s="51"/>
      <c r="DB929" s="51"/>
      <c r="DC929" s="51"/>
      <c r="DD929" s="51"/>
      <c r="DE929" s="51"/>
      <c r="DF929" s="51"/>
      <c r="DG929" s="51"/>
      <c r="DH929" s="51"/>
      <c r="DI929" s="51"/>
      <c r="DJ929" s="51"/>
      <c r="DK929" s="51"/>
      <c r="DL929" s="51"/>
      <c r="DM929" s="51"/>
      <c r="DN929" s="51"/>
      <c r="DO929" s="51"/>
      <c r="DP929" s="51"/>
      <c r="DQ929" s="51"/>
      <c r="DR929" s="51"/>
      <c r="DS929" s="51"/>
      <c r="DT929" s="51"/>
      <c r="DU929" s="51"/>
      <c r="DV929" s="51"/>
      <c r="DW929" s="51"/>
      <c r="DX929" s="51"/>
      <c r="DY929" s="51"/>
      <c r="DZ929" s="51"/>
      <c r="EA929" s="51"/>
      <c r="EB929" s="51"/>
      <c r="EC929" s="51"/>
      <c r="ED929" s="51"/>
      <c r="EE929" s="51"/>
      <c r="EF929" s="51"/>
      <c r="EG929" s="51"/>
      <c r="EH929" s="51"/>
      <c r="EI929" s="51"/>
      <c r="EJ929" s="51"/>
      <c r="EK929" s="51"/>
      <c r="EL929" s="51"/>
      <c r="EM929" s="51"/>
      <c r="EN929" s="51"/>
      <c r="EO929" s="51"/>
      <c r="EP929" s="51"/>
      <c r="EQ929" s="51"/>
      <c r="ER929" s="51"/>
      <c r="ES929" s="51"/>
      <c r="ET929" s="51"/>
      <c r="EU929" s="51"/>
      <c r="EV929" s="51"/>
      <c r="EW929" s="51"/>
      <c r="EX929" s="51"/>
      <c r="EY929" s="51"/>
      <c r="EZ929" s="51"/>
      <c r="FA929" s="51"/>
      <c r="FB929" s="51"/>
      <c r="FC929" s="51"/>
      <c r="FD929" s="51"/>
      <c r="FE929" s="51"/>
      <c r="FF929" s="51"/>
      <c r="FG929" s="51"/>
      <c r="FH929" s="51"/>
      <c r="FI929" s="51"/>
      <c r="FJ929" s="51"/>
      <c r="FK929" s="51"/>
      <c r="FL929" s="51"/>
      <c r="FM929" s="51"/>
      <c r="FN929" s="51"/>
      <c r="FO929" s="51"/>
      <c r="FP929" s="51"/>
    </row>
    <row r="930" spans="101:172" ht="12.75" customHeight="1">
      <c r="CW930" s="51"/>
      <c r="CX930" s="51"/>
      <c r="CY930" s="51"/>
      <c r="CZ930" s="51"/>
      <c r="DA930" s="51"/>
      <c r="DB930" s="51"/>
      <c r="DC930" s="51"/>
      <c r="DD930" s="51"/>
      <c r="DE930" s="51"/>
      <c r="DF930" s="51"/>
      <c r="DG930" s="51"/>
      <c r="DH930" s="51"/>
      <c r="DI930" s="51"/>
      <c r="DJ930" s="51"/>
      <c r="DK930" s="51"/>
      <c r="DL930" s="51"/>
      <c r="DM930" s="51"/>
      <c r="DN930" s="51"/>
      <c r="DO930" s="51"/>
      <c r="DP930" s="51"/>
      <c r="DQ930" s="51"/>
      <c r="DR930" s="51"/>
      <c r="DS930" s="51"/>
      <c r="DT930" s="51"/>
      <c r="DU930" s="51"/>
      <c r="DV930" s="51"/>
      <c r="DW930" s="51"/>
      <c r="DX930" s="51"/>
      <c r="DY930" s="51"/>
      <c r="DZ930" s="51"/>
      <c r="EA930" s="51"/>
      <c r="EB930" s="51"/>
      <c r="EC930" s="51"/>
      <c r="ED930" s="51"/>
      <c r="EE930" s="51"/>
      <c r="EF930" s="51"/>
      <c r="EG930" s="51"/>
      <c r="EH930" s="51"/>
      <c r="EI930" s="51"/>
      <c r="EJ930" s="51"/>
      <c r="EK930" s="51"/>
      <c r="EL930" s="51"/>
      <c r="EM930" s="51"/>
      <c r="EN930" s="51"/>
      <c r="EO930" s="51"/>
      <c r="EP930" s="51"/>
      <c r="EQ930" s="51"/>
      <c r="ER930" s="51"/>
      <c r="ES930" s="51"/>
      <c r="ET930" s="51"/>
      <c r="EU930" s="51"/>
      <c r="EV930" s="51"/>
      <c r="EW930" s="51"/>
      <c r="EX930" s="51"/>
      <c r="EY930" s="51"/>
      <c r="EZ930" s="51"/>
      <c r="FA930" s="51"/>
      <c r="FB930" s="51"/>
      <c r="FC930" s="51"/>
      <c r="FD930" s="51"/>
      <c r="FE930" s="51"/>
      <c r="FF930" s="51"/>
      <c r="FG930" s="51"/>
      <c r="FH930" s="51"/>
      <c r="FI930" s="51"/>
      <c r="FJ930" s="51"/>
      <c r="FK930" s="51"/>
      <c r="FL930" s="51"/>
      <c r="FM930" s="51"/>
      <c r="FN930" s="51"/>
      <c r="FO930" s="51"/>
      <c r="FP930" s="51"/>
    </row>
    <row r="931" spans="101:172" ht="12.75" customHeight="1">
      <c r="CW931" s="51"/>
      <c r="CX931" s="51"/>
      <c r="CY931" s="51"/>
      <c r="CZ931" s="51"/>
      <c r="DA931" s="51"/>
      <c r="DB931" s="51"/>
      <c r="DC931" s="51"/>
      <c r="DD931" s="51"/>
      <c r="DE931" s="51"/>
      <c r="DF931" s="51"/>
      <c r="DG931" s="51"/>
      <c r="DH931" s="51"/>
      <c r="DI931" s="51"/>
      <c r="DJ931" s="51"/>
      <c r="DK931" s="51"/>
      <c r="DL931" s="51"/>
      <c r="DM931" s="51"/>
      <c r="DN931" s="51"/>
      <c r="DO931" s="51"/>
      <c r="DP931" s="51"/>
      <c r="DQ931" s="51"/>
      <c r="DR931" s="51"/>
      <c r="DS931" s="51"/>
      <c r="DT931" s="51"/>
      <c r="DU931" s="51"/>
      <c r="DV931" s="51"/>
      <c r="DW931" s="51"/>
      <c r="DX931" s="51"/>
      <c r="DY931" s="51"/>
      <c r="DZ931" s="51"/>
      <c r="EA931" s="51"/>
      <c r="EB931" s="51"/>
      <c r="EC931" s="51"/>
      <c r="ED931" s="51"/>
      <c r="EE931" s="51"/>
      <c r="EF931" s="51"/>
      <c r="EG931" s="51"/>
      <c r="EH931" s="51"/>
      <c r="EI931" s="51"/>
      <c r="EJ931" s="51"/>
      <c r="EK931" s="51"/>
      <c r="EL931" s="51"/>
      <c r="EM931" s="51"/>
      <c r="EN931" s="51"/>
      <c r="EO931" s="51"/>
      <c r="EP931" s="51"/>
      <c r="EQ931" s="51"/>
      <c r="ER931" s="51"/>
      <c r="ES931" s="51"/>
      <c r="ET931" s="51"/>
      <c r="EU931" s="51"/>
      <c r="EV931" s="51"/>
      <c r="EW931" s="51"/>
      <c r="EX931" s="51"/>
      <c r="EY931" s="51"/>
      <c r="EZ931" s="51"/>
      <c r="FA931" s="51"/>
      <c r="FB931" s="51"/>
      <c r="FC931" s="51"/>
      <c r="FD931" s="51"/>
      <c r="FE931" s="51"/>
      <c r="FF931" s="51"/>
      <c r="FG931" s="51"/>
      <c r="FH931" s="51"/>
      <c r="FI931" s="51"/>
      <c r="FJ931" s="51"/>
      <c r="FK931" s="51"/>
      <c r="FL931" s="51"/>
      <c r="FM931" s="51"/>
      <c r="FN931" s="51"/>
      <c r="FO931" s="51"/>
      <c r="FP931" s="51"/>
    </row>
    <row r="932" spans="101:172" ht="12.75" customHeight="1">
      <c r="CW932" s="51"/>
      <c r="CX932" s="51"/>
      <c r="CY932" s="51"/>
      <c r="CZ932" s="51"/>
      <c r="DA932" s="51"/>
      <c r="DB932" s="51"/>
      <c r="DC932" s="51"/>
      <c r="DD932" s="51"/>
      <c r="DE932" s="51"/>
      <c r="DF932" s="51"/>
      <c r="DG932" s="51"/>
      <c r="DH932" s="51"/>
      <c r="DI932" s="51"/>
      <c r="DJ932" s="51"/>
      <c r="DK932" s="51"/>
      <c r="DL932" s="51"/>
      <c r="DM932" s="51"/>
      <c r="DN932" s="51"/>
      <c r="DO932" s="51"/>
      <c r="DP932" s="51"/>
      <c r="DQ932" s="51"/>
      <c r="DR932" s="51"/>
      <c r="DS932" s="51"/>
      <c r="DT932" s="51"/>
      <c r="DU932" s="51"/>
      <c r="DV932" s="51"/>
      <c r="DW932" s="51"/>
      <c r="DX932" s="51"/>
      <c r="DY932" s="51"/>
      <c r="DZ932" s="51"/>
      <c r="EA932" s="51"/>
      <c r="EB932" s="51"/>
      <c r="EC932" s="51"/>
      <c r="ED932" s="51"/>
      <c r="EE932" s="51"/>
      <c r="EF932" s="51"/>
      <c r="EG932" s="51"/>
      <c r="EH932" s="51"/>
      <c r="EI932" s="51"/>
      <c r="EJ932" s="51"/>
      <c r="EK932" s="51"/>
      <c r="EL932" s="51"/>
      <c r="EM932" s="51"/>
      <c r="EN932" s="51"/>
      <c r="EO932" s="51"/>
      <c r="EP932" s="51"/>
      <c r="EQ932" s="51"/>
      <c r="ER932" s="51"/>
      <c r="ES932" s="51"/>
      <c r="ET932" s="51"/>
      <c r="EU932" s="51"/>
      <c r="EV932" s="51"/>
      <c r="EW932" s="51"/>
      <c r="EX932" s="51"/>
      <c r="EY932" s="51"/>
      <c r="EZ932" s="51"/>
      <c r="FA932" s="51"/>
      <c r="FB932" s="51"/>
      <c r="FC932" s="51"/>
      <c r="FD932" s="51"/>
      <c r="FE932" s="51"/>
      <c r="FF932" s="51"/>
      <c r="FG932" s="51"/>
      <c r="FH932" s="51"/>
      <c r="FI932" s="51"/>
      <c r="FJ932" s="51"/>
      <c r="FK932" s="51"/>
      <c r="FL932" s="51"/>
      <c r="FM932" s="51"/>
      <c r="FN932" s="51"/>
      <c r="FO932" s="51"/>
      <c r="FP932" s="51"/>
    </row>
    <row r="933" spans="101:172" ht="12.75" customHeight="1">
      <c r="CW933" s="51"/>
      <c r="CX933" s="51"/>
      <c r="CY933" s="51"/>
      <c r="CZ933" s="51"/>
      <c r="DA933" s="51"/>
      <c r="DB933" s="51"/>
      <c r="DC933" s="51"/>
      <c r="DD933" s="51"/>
      <c r="DE933" s="51"/>
      <c r="DF933" s="51"/>
      <c r="DG933" s="51"/>
      <c r="DH933" s="51"/>
      <c r="DI933" s="51"/>
      <c r="DJ933" s="51"/>
      <c r="DK933" s="51"/>
      <c r="DL933" s="51"/>
      <c r="DM933" s="51"/>
      <c r="DN933" s="51"/>
      <c r="DO933" s="51"/>
      <c r="DP933" s="51"/>
      <c r="DQ933" s="51"/>
      <c r="DR933" s="51"/>
      <c r="DS933" s="51"/>
      <c r="DT933" s="51"/>
      <c r="DU933" s="51"/>
      <c r="DV933" s="51"/>
      <c r="DW933" s="51"/>
      <c r="DX933" s="51"/>
      <c r="DY933" s="51"/>
      <c r="DZ933" s="51"/>
      <c r="EA933" s="51"/>
      <c r="EB933" s="51"/>
      <c r="EC933" s="51"/>
      <c r="ED933" s="51"/>
      <c r="EE933" s="51"/>
      <c r="EF933" s="51"/>
      <c r="EG933" s="51"/>
      <c r="EH933" s="51"/>
      <c r="EI933" s="51"/>
      <c r="EJ933" s="51"/>
      <c r="EK933" s="51"/>
      <c r="EL933" s="51"/>
      <c r="EM933" s="51"/>
      <c r="EN933" s="51"/>
      <c r="EO933" s="51"/>
      <c r="EP933" s="51"/>
      <c r="EQ933" s="51"/>
      <c r="ER933" s="51"/>
      <c r="ES933" s="51"/>
      <c r="ET933" s="51"/>
      <c r="EU933" s="51"/>
      <c r="EV933" s="51"/>
      <c r="EW933" s="51"/>
      <c r="EX933" s="51"/>
      <c r="EY933" s="51"/>
      <c r="EZ933" s="51"/>
      <c r="FA933" s="51"/>
      <c r="FB933" s="51"/>
      <c r="FC933" s="51"/>
      <c r="FD933" s="51"/>
      <c r="FE933" s="51"/>
      <c r="FF933" s="51"/>
      <c r="FG933" s="51"/>
      <c r="FH933" s="51"/>
      <c r="FI933" s="51"/>
      <c r="FJ933" s="51"/>
      <c r="FK933" s="51"/>
      <c r="FL933" s="51"/>
      <c r="FM933" s="51"/>
      <c r="FN933" s="51"/>
      <c r="FO933" s="51"/>
      <c r="FP933" s="51"/>
    </row>
    <row r="934" spans="101:172" ht="12.75" customHeight="1">
      <c r="CW934" s="51"/>
      <c r="CX934" s="51"/>
      <c r="CY934" s="51"/>
      <c r="CZ934" s="51"/>
      <c r="DA934" s="51"/>
      <c r="DB934" s="51"/>
      <c r="DC934" s="51"/>
      <c r="DD934" s="51"/>
      <c r="DE934" s="51"/>
      <c r="DF934" s="51"/>
      <c r="DG934" s="51"/>
      <c r="DH934" s="51"/>
      <c r="DI934" s="51"/>
      <c r="DJ934" s="51"/>
      <c r="DK934" s="51"/>
      <c r="DL934" s="51"/>
      <c r="DM934" s="51"/>
      <c r="DN934" s="51"/>
      <c r="DO934" s="51"/>
      <c r="DP934" s="51"/>
      <c r="DQ934" s="51"/>
      <c r="DR934" s="51"/>
      <c r="DS934" s="51"/>
      <c r="DT934" s="51"/>
      <c r="DU934" s="51"/>
      <c r="DV934" s="51"/>
      <c r="DW934" s="51"/>
      <c r="DX934" s="51"/>
      <c r="DY934" s="51"/>
      <c r="DZ934" s="51"/>
      <c r="EA934" s="51"/>
      <c r="EB934" s="51"/>
      <c r="EC934" s="51"/>
      <c r="ED934" s="51"/>
      <c r="EE934" s="51"/>
      <c r="EF934" s="51"/>
      <c r="EG934" s="51"/>
      <c r="EH934" s="51"/>
      <c r="EI934" s="51"/>
      <c r="EJ934" s="51"/>
      <c r="EK934" s="51"/>
      <c r="EL934" s="51"/>
      <c r="EM934" s="51"/>
      <c r="EN934" s="51"/>
      <c r="EO934" s="51"/>
      <c r="EP934" s="51"/>
      <c r="EQ934" s="51"/>
      <c r="ER934" s="51"/>
      <c r="ES934" s="51"/>
      <c r="ET934" s="51"/>
      <c r="EU934" s="51"/>
      <c r="EV934" s="51"/>
      <c r="EW934" s="51"/>
      <c r="EX934" s="51"/>
      <c r="EY934" s="51"/>
      <c r="EZ934" s="51"/>
      <c r="FA934" s="51"/>
      <c r="FB934" s="51"/>
      <c r="FC934" s="51"/>
      <c r="FD934" s="51"/>
      <c r="FE934" s="51"/>
      <c r="FF934" s="51"/>
      <c r="FG934" s="51"/>
      <c r="FH934" s="51"/>
      <c r="FI934" s="51"/>
      <c r="FJ934" s="51"/>
      <c r="FK934" s="51"/>
      <c r="FL934" s="51"/>
      <c r="FM934" s="51"/>
      <c r="FN934" s="51"/>
      <c r="FO934" s="51"/>
      <c r="FP934" s="51"/>
    </row>
    <row r="935" spans="101:172" ht="12.75" customHeight="1">
      <c r="CW935" s="51"/>
      <c r="CX935" s="51"/>
      <c r="CY935" s="51"/>
      <c r="CZ935" s="51"/>
      <c r="DA935" s="51"/>
      <c r="DB935" s="51"/>
      <c r="DC935" s="51"/>
      <c r="DD935" s="51"/>
      <c r="DE935" s="51"/>
      <c r="DF935" s="51"/>
      <c r="DG935" s="51"/>
      <c r="DH935" s="51"/>
      <c r="DI935" s="51"/>
      <c r="DJ935" s="51"/>
      <c r="DK935" s="51"/>
      <c r="DL935" s="51"/>
      <c r="DM935" s="51"/>
      <c r="DN935" s="51"/>
      <c r="DO935" s="51"/>
      <c r="DP935" s="51"/>
      <c r="DQ935" s="51"/>
      <c r="DR935" s="51"/>
      <c r="DS935" s="51"/>
      <c r="DT935" s="51"/>
      <c r="DU935" s="51"/>
      <c r="DV935" s="51"/>
      <c r="DW935" s="51"/>
      <c r="DX935" s="51"/>
      <c r="DY935" s="51"/>
      <c r="DZ935" s="51"/>
      <c r="EA935" s="51"/>
      <c r="EB935" s="51"/>
      <c r="EC935" s="51"/>
      <c r="ED935" s="51"/>
      <c r="EE935" s="51"/>
      <c r="EF935" s="51"/>
      <c r="EG935" s="51"/>
      <c r="EH935" s="51"/>
      <c r="EI935" s="51"/>
      <c r="EJ935" s="51"/>
      <c r="EK935" s="51"/>
      <c r="EL935" s="51"/>
      <c r="EM935" s="51"/>
      <c r="EN935" s="51"/>
      <c r="EO935" s="51"/>
      <c r="EP935" s="51"/>
      <c r="EQ935" s="51"/>
      <c r="ER935" s="51"/>
      <c r="ES935" s="51"/>
      <c r="ET935" s="51"/>
      <c r="EU935" s="51"/>
      <c r="EV935" s="51"/>
      <c r="EW935" s="51"/>
      <c r="EX935" s="51"/>
      <c r="EY935" s="51"/>
      <c r="EZ935" s="51"/>
      <c r="FA935" s="51"/>
      <c r="FB935" s="51"/>
      <c r="FC935" s="51"/>
      <c r="FD935" s="51"/>
      <c r="FE935" s="51"/>
      <c r="FF935" s="51"/>
      <c r="FG935" s="51"/>
      <c r="FH935" s="51"/>
      <c r="FI935" s="51"/>
      <c r="FJ935" s="51"/>
      <c r="FK935" s="51"/>
      <c r="FL935" s="51"/>
      <c r="FM935" s="51"/>
      <c r="FN935" s="51"/>
      <c r="FO935" s="51"/>
      <c r="FP935" s="51"/>
    </row>
    <row r="936" spans="101:172" ht="12.75" customHeight="1">
      <c r="CW936" s="51"/>
      <c r="CX936" s="51"/>
      <c r="CY936" s="51"/>
      <c r="CZ936" s="51"/>
      <c r="DA936" s="51"/>
      <c r="DB936" s="51"/>
      <c r="DC936" s="51"/>
      <c r="DD936" s="51"/>
      <c r="DE936" s="51"/>
      <c r="DF936" s="51"/>
      <c r="DG936" s="51"/>
      <c r="DH936" s="51"/>
      <c r="DI936" s="51"/>
      <c r="DJ936" s="51"/>
      <c r="DK936" s="51"/>
      <c r="DL936" s="51"/>
      <c r="DM936" s="51"/>
      <c r="DN936" s="51"/>
      <c r="DO936" s="51"/>
      <c r="DP936" s="51"/>
      <c r="DQ936" s="51"/>
      <c r="DR936" s="51"/>
      <c r="DS936" s="51"/>
      <c r="DT936" s="51"/>
      <c r="DU936" s="51"/>
      <c r="DV936" s="51"/>
      <c r="DW936" s="51"/>
      <c r="DX936" s="51"/>
      <c r="DY936" s="51"/>
      <c r="DZ936" s="51"/>
      <c r="EA936" s="51"/>
      <c r="EB936" s="51"/>
      <c r="EC936" s="51"/>
      <c r="ED936" s="51"/>
      <c r="EE936" s="51"/>
      <c r="EF936" s="51"/>
      <c r="EG936" s="51"/>
      <c r="EH936" s="51"/>
      <c r="EI936" s="51"/>
      <c r="EJ936" s="51"/>
      <c r="EK936" s="51"/>
      <c r="EL936" s="51"/>
      <c r="EM936" s="51"/>
      <c r="EN936" s="51"/>
      <c r="EO936" s="51"/>
      <c r="EP936" s="51"/>
      <c r="EQ936" s="51"/>
      <c r="ER936" s="51"/>
      <c r="ES936" s="51"/>
      <c r="ET936" s="51"/>
      <c r="EU936" s="51"/>
      <c r="EV936" s="51"/>
      <c r="EW936" s="51"/>
      <c r="EX936" s="51"/>
      <c r="EY936" s="51"/>
      <c r="EZ936" s="51"/>
      <c r="FA936" s="51"/>
      <c r="FB936" s="51"/>
      <c r="FC936" s="51"/>
      <c r="FD936" s="51"/>
      <c r="FE936" s="51"/>
      <c r="FF936" s="51"/>
      <c r="FG936" s="51"/>
      <c r="FH936" s="51"/>
      <c r="FI936" s="51"/>
      <c r="FJ936" s="51"/>
      <c r="FK936" s="51"/>
      <c r="FL936" s="51"/>
      <c r="FM936" s="51"/>
      <c r="FN936" s="51"/>
      <c r="FO936" s="51"/>
      <c r="FP936" s="51"/>
    </row>
    <row r="937" spans="101:172" ht="12.75" customHeight="1">
      <c r="CW937" s="51"/>
      <c r="CX937" s="51"/>
      <c r="CY937" s="51"/>
      <c r="CZ937" s="51"/>
      <c r="DA937" s="51"/>
      <c r="DB937" s="51"/>
      <c r="DC937" s="51"/>
      <c r="DD937" s="51"/>
      <c r="DE937" s="51"/>
      <c r="DF937" s="51"/>
      <c r="DG937" s="51"/>
      <c r="DH937" s="51"/>
      <c r="DI937" s="51"/>
      <c r="DJ937" s="51"/>
      <c r="DK937" s="51"/>
      <c r="DL937" s="51"/>
      <c r="DM937" s="51"/>
      <c r="DN937" s="51"/>
      <c r="DO937" s="51"/>
      <c r="DP937" s="51"/>
      <c r="DQ937" s="51"/>
      <c r="DR937" s="51"/>
      <c r="DS937" s="51"/>
      <c r="DT937" s="51"/>
      <c r="DU937" s="51"/>
      <c r="DV937" s="51"/>
      <c r="DW937" s="51"/>
      <c r="DX937" s="51"/>
      <c r="DY937" s="51"/>
      <c r="DZ937" s="51"/>
      <c r="EA937" s="51"/>
      <c r="EB937" s="51"/>
      <c r="EC937" s="51"/>
      <c r="ED937" s="51"/>
      <c r="EE937" s="51"/>
      <c r="EF937" s="51"/>
      <c r="EG937" s="51"/>
      <c r="EH937" s="51"/>
      <c r="EI937" s="51"/>
      <c r="EJ937" s="51"/>
      <c r="EK937" s="51"/>
      <c r="EL937" s="51"/>
      <c r="EM937" s="51"/>
      <c r="EN937" s="51"/>
      <c r="EO937" s="51"/>
      <c r="EP937" s="51"/>
      <c r="EQ937" s="51"/>
      <c r="ER937" s="51"/>
      <c r="ES937" s="51"/>
      <c r="ET937" s="51"/>
      <c r="EU937" s="51"/>
      <c r="EV937" s="51"/>
      <c r="EW937" s="51"/>
      <c r="EX937" s="51"/>
      <c r="EY937" s="51"/>
      <c r="EZ937" s="51"/>
      <c r="FA937" s="51"/>
      <c r="FB937" s="51"/>
      <c r="FC937" s="51"/>
      <c r="FD937" s="51"/>
      <c r="FE937" s="51"/>
      <c r="FF937" s="51"/>
      <c r="FG937" s="51"/>
      <c r="FH937" s="51"/>
      <c r="FI937" s="51"/>
      <c r="FJ937" s="51"/>
      <c r="FK937" s="51"/>
      <c r="FL937" s="51"/>
      <c r="FM937" s="51"/>
      <c r="FN937" s="51"/>
      <c r="FO937" s="51"/>
      <c r="FP937" s="51"/>
    </row>
    <row r="938" spans="101:172" ht="12.75" customHeight="1">
      <c r="CW938" s="51"/>
      <c r="CX938" s="51"/>
      <c r="CY938" s="51"/>
      <c r="CZ938" s="51"/>
      <c r="DA938" s="51"/>
      <c r="DB938" s="51"/>
      <c r="DC938" s="51"/>
      <c r="DD938" s="51"/>
      <c r="DE938" s="51"/>
      <c r="DF938" s="51"/>
      <c r="DG938" s="51"/>
      <c r="DH938" s="51"/>
      <c r="DI938" s="51"/>
      <c r="DJ938" s="51"/>
      <c r="DK938" s="51"/>
      <c r="DL938" s="51"/>
      <c r="DM938" s="51"/>
      <c r="DN938" s="51"/>
      <c r="DO938" s="51"/>
      <c r="DP938" s="51"/>
      <c r="DQ938" s="51"/>
      <c r="DR938" s="51"/>
      <c r="DS938" s="51"/>
      <c r="DT938" s="51"/>
      <c r="DU938" s="51"/>
      <c r="DV938" s="51"/>
      <c r="DW938" s="51"/>
      <c r="DX938" s="51"/>
      <c r="DY938" s="51"/>
      <c r="DZ938" s="51"/>
      <c r="EA938" s="51"/>
      <c r="EB938" s="51"/>
      <c r="EC938" s="51"/>
      <c r="ED938" s="51"/>
      <c r="EE938" s="51"/>
      <c r="EF938" s="51"/>
      <c r="EG938" s="51"/>
      <c r="EH938" s="51"/>
      <c r="EI938" s="51"/>
      <c r="EJ938" s="51"/>
      <c r="EK938" s="51"/>
      <c r="EL938" s="51"/>
      <c r="EM938" s="51"/>
      <c r="EN938" s="51"/>
      <c r="EO938" s="51"/>
      <c r="EP938" s="51"/>
      <c r="EQ938" s="51"/>
      <c r="ER938" s="51"/>
      <c r="ES938" s="51"/>
      <c r="ET938" s="51"/>
      <c r="EU938" s="51"/>
      <c r="EV938" s="51"/>
      <c r="EW938" s="51"/>
      <c r="EX938" s="51"/>
      <c r="EY938" s="51"/>
      <c r="EZ938" s="51"/>
      <c r="FA938" s="51"/>
      <c r="FB938" s="51"/>
      <c r="FC938" s="51"/>
      <c r="FD938" s="51"/>
      <c r="FE938" s="51"/>
      <c r="FF938" s="51"/>
      <c r="FG938" s="51"/>
      <c r="FH938" s="51"/>
      <c r="FI938" s="51"/>
      <c r="FJ938" s="51"/>
      <c r="FK938" s="51"/>
      <c r="FL938" s="51"/>
      <c r="FM938" s="51"/>
      <c r="FN938" s="51"/>
      <c r="FO938" s="51"/>
      <c r="FP938" s="51"/>
    </row>
    <row r="939" spans="101:172" ht="12.75" customHeight="1">
      <c r="CW939" s="51"/>
      <c r="CX939" s="51"/>
      <c r="CY939" s="51"/>
      <c r="CZ939" s="51"/>
      <c r="DA939" s="51"/>
      <c r="DB939" s="51"/>
      <c r="DC939" s="51"/>
      <c r="DD939" s="51"/>
      <c r="DE939" s="51"/>
      <c r="DF939" s="51"/>
      <c r="DG939" s="51"/>
      <c r="DH939" s="51"/>
      <c r="DI939" s="51"/>
      <c r="DJ939" s="51"/>
      <c r="DK939" s="51"/>
      <c r="DL939" s="51"/>
      <c r="DM939" s="51"/>
      <c r="DN939" s="51"/>
      <c r="DO939" s="51"/>
      <c r="DP939" s="51"/>
      <c r="DQ939" s="51"/>
      <c r="DR939" s="51"/>
      <c r="DS939" s="51"/>
      <c r="DT939" s="51"/>
      <c r="DU939" s="51"/>
      <c r="DV939" s="51"/>
      <c r="DW939" s="51"/>
      <c r="DX939" s="51"/>
      <c r="DY939" s="51"/>
      <c r="DZ939" s="51"/>
      <c r="EA939" s="51"/>
      <c r="EB939" s="51"/>
      <c r="EC939" s="51"/>
      <c r="ED939" s="51"/>
      <c r="EE939" s="51"/>
      <c r="EF939" s="51"/>
      <c r="EG939" s="51"/>
      <c r="EH939" s="51"/>
      <c r="EI939" s="51"/>
      <c r="EJ939" s="51"/>
      <c r="EK939" s="51"/>
      <c r="EL939" s="51"/>
      <c r="EM939" s="51"/>
      <c r="EN939" s="51"/>
      <c r="EO939" s="51"/>
      <c r="EP939" s="51"/>
      <c r="EQ939" s="51"/>
      <c r="ER939" s="51"/>
      <c r="ES939" s="51"/>
      <c r="ET939" s="51"/>
      <c r="EU939" s="51"/>
      <c r="EV939" s="51"/>
      <c r="EW939" s="51"/>
      <c r="EX939" s="51"/>
      <c r="EY939" s="51"/>
      <c r="EZ939" s="51"/>
      <c r="FA939" s="51"/>
      <c r="FB939" s="51"/>
      <c r="FC939" s="51"/>
      <c r="FD939" s="51"/>
      <c r="FE939" s="51"/>
      <c r="FF939" s="51"/>
      <c r="FG939" s="51"/>
      <c r="FH939" s="51"/>
      <c r="FI939" s="51"/>
      <c r="FJ939" s="51"/>
      <c r="FK939" s="51"/>
      <c r="FL939" s="51"/>
      <c r="FM939" s="51"/>
      <c r="FN939" s="51"/>
      <c r="FO939" s="51"/>
      <c r="FP939" s="51"/>
    </row>
    <row r="940" spans="101:172" ht="12.75" customHeight="1">
      <c r="CW940" s="51"/>
      <c r="CX940" s="51"/>
      <c r="CY940" s="51"/>
      <c r="CZ940" s="51"/>
      <c r="DA940" s="51"/>
      <c r="DB940" s="51"/>
      <c r="DC940" s="51"/>
      <c r="DD940" s="51"/>
      <c r="DE940" s="51"/>
      <c r="DF940" s="51"/>
      <c r="DG940" s="51"/>
      <c r="DH940" s="51"/>
      <c r="DI940" s="51"/>
      <c r="DJ940" s="51"/>
      <c r="DK940" s="51"/>
      <c r="DL940" s="51"/>
      <c r="DM940" s="51"/>
      <c r="DN940" s="51"/>
      <c r="DO940" s="51"/>
      <c r="DP940" s="51"/>
      <c r="DQ940" s="51"/>
      <c r="DR940" s="51"/>
      <c r="DS940" s="51"/>
      <c r="DT940" s="51"/>
      <c r="DU940" s="51"/>
      <c r="DV940" s="51"/>
      <c r="DW940" s="51"/>
      <c r="DX940" s="51"/>
      <c r="DY940" s="51"/>
      <c r="DZ940" s="51"/>
      <c r="EA940" s="51"/>
      <c r="EB940" s="51"/>
      <c r="EC940" s="51"/>
      <c r="ED940" s="51"/>
      <c r="EE940" s="51"/>
      <c r="EF940" s="51"/>
      <c r="EG940" s="51"/>
      <c r="EH940" s="51"/>
      <c r="EI940" s="51"/>
      <c r="EJ940" s="51"/>
      <c r="EK940" s="51"/>
      <c r="EL940" s="51"/>
      <c r="EM940" s="51"/>
      <c r="EN940" s="51"/>
      <c r="EO940" s="51"/>
      <c r="EP940" s="51"/>
      <c r="EQ940" s="51"/>
      <c r="ER940" s="51"/>
      <c r="ES940" s="51"/>
      <c r="ET940" s="51"/>
      <c r="EU940" s="51"/>
      <c r="EV940" s="51"/>
      <c r="EW940" s="51"/>
      <c r="EX940" s="51"/>
      <c r="EY940" s="51"/>
      <c r="EZ940" s="51"/>
      <c r="FA940" s="51"/>
      <c r="FB940" s="51"/>
      <c r="FC940" s="51"/>
      <c r="FD940" s="51"/>
      <c r="FE940" s="51"/>
      <c r="FF940" s="51"/>
      <c r="FG940" s="51"/>
      <c r="FH940" s="51"/>
      <c r="FI940" s="51"/>
      <c r="FJ940" s="51"/>
      <c r="FK940" s="51"/>
      <c r="FL940" s="51"/>
      <c r="FM940" s="51"/>
      <c r="FN940" s="51"/>
      <c r="FO940" s="51"/>
      <c r="FP940" s="51"/>
    </row>
    <row r="941" spans="101:172" ht="12.75" customHeight="1">
      <c r="CW941" s="51"/>
      <c r="CX941" s="51"/>
      <c r="CY941" s="51"/>
      <c r="CZ941" s="51"/>
      <c r="DA941" s="51"/>
      <c r="DB941" s="51"/>
      <c r="DC941" s="51"/>
      <c r="DD941" s="51"/>
      <c r="DE941" s="51"/>
      <c r="DF941" s="51"/>
      <c r="DG941" s="51"/>
      <c r="DH941" s="51"/>
      <c r="DI941" s="51"/>
      <c r="DJ941" s="51"/>
      <c r="DK941" s="51"/>
      <c r="DL941" s="51"/>
      <c r="DM941" s="51"/>
      <c r="DN941" s="51"/>
      <c r="DO941" s="51"/>
      <c r="DP941" s="51"/>
      <c r="DQ941" s="51"/>
      <c r="DR941" s="51"/>
      <c r="DS941" s="51"/>
      <c r="DT941" s="51"/>
      <c r="DU941" s="51"/>
      <c r="DV941" s="51"/>
      <c r="DW941" s="51"/>
      <c r="DX941" s="51"/>
      <c r="DY941" s="51"/>
      <c r="DZ941" s="51"/>
      <c r="EA941" s="51"/>
      <c r="EB941" s="51"/>
      <c r="EC941" s="51"/>
      <c r="ED941" s="51"/>
      <c r="EE941" s="51"/>
      <c r="EF941" s="51"/>
      <c r="EG941" s="51"/>
      <c r="EH941" s="51"/>
      <c r="EI941" s="51"/>
      <c r="EJ941" s="51"/>
      <c r="EK941" s="51"/>
      <c r="EL941" s="51"/>
      <c r="EM941" s="51"/>
      <c r="EN941" s="51"/>
      <c r="EO941" s="51"/>
      <c r="EP941" s="51"/>
      <c r="EQ941" s="51"/>
      <c r="ER941" s="51"/>
      <c r="ES941" s="51"/>
      <c r="ET941" s="51"/>
      <c r="EU941" s="51"/>
      <c r="EV941" s="51"/>
      <c r="EW941" s="51"/>
      <c r="EX941" s="51"/>
      <c r="EY941" s="51"/>
      <c r="EZ941" s="51"/>
      <c r="FA941" s="51"/>
      <c r="FB941" s="51"/>
      <c r="FC941" s="51"/>
      <c r="FD941" s="51"/>
      <c r="FE941" s="51"/>
      <c r="FF941" s="51"/>
      <c r="FG941" s="51"/>
      <c r="FH941" s="51"/>
      <c r="FI941" s="51"/>
      <c r="FJ941" s="51"/>
      <c r="FK941" s="51"/>
      <c r="FL941" s="51"/>
      <c r="FM941" s="51"/>
      <c r="FN941" s="51"/>
      <c r="FO941" s="51"/>
      <c r="FP941" s="51"/>
    </row>
    <row r="942" spans="101:172" ht="12.75" customHeight="1">
      <c r="CW942" s="51"/>
      <c r="CX942" s="51"/>
      <c r="CY942" s="51"/>
      <c r="CZ942" s="51"/>
      <c r="DA942" s="51"/>
      <c r="DB942" s="51"/>
      <c r="DC942" s="51"/>
      <c r="DD942" s="51"/>
      <c r="DE942" s="51"/>
      <c r="DF942" s="51"/>
      <c r="DG942" s="51"/>
      <c r="DH942" s="51"/>
      <c r="DI942" s="51"/>
      <c r="DJ942" s="51"/>
      <c r="DK942" s="51"/>
      <c r="DL942" s="51"/>
      <c r="DM942" s="51"/>
      <c r="DN942" s="51"/>
      <c r="DO942" s="51"/>
      <c r="DP942" s="51"/>
      <c r="DQ942" s="51"/>
      <c r="DR942" s="51"/>
      <c r="DS942" s="51"/>
      <c r="DT942" s="51"/>
      <c r="DU942" s="51"/>
      <c r="DV942" s="51"/>
      <c r="DW942" s="51"/>
      <c r="DX942" s="51"/>
      <c r="DY942" s="51"/>
      <c r="DZ942" s="51"/>
      <c r="EA942" s="51"/>
      <c r="EB942" s="51"/>
      <c r="EC942" s="51"/>
      <c r="ED942" s="51"/>
      <c r="EE942" s="51"/>
      <c r="EF942" s="51"/>
      <c r="EG942" s="51"/>
      <c r="EH942" s="51"/>
      <c r="EI942" s="51"/>
      <c r="EJ942" s="51"/>
      <c r="EK942" s="51"/>
      <c r="EL942" s="51"/>
      <c r="EM942" s="51"/>
      <c r="EN942" s="51"/>
      <c r="EO942" s="51"/>
      <c r="EP942" s="51"/>
      <c r="EQ942" s="51"/>
      <c r="ER942" s="51"/>
      <c r="ES942" s="51"/>
      <c r="ET942" s="51"/>
      <c r="EU942" s="51"/>
      <c r="EV942" s="51"/>
      <c r="EW942" s="51"/>
      <c r="EX942" s="51"/>
      <c r="EY942" s="51"/>
      <c r="EZ942" s="51"/>
      <c r="FA942" s="51"/>
      <c r="FB942" s="51"/>
      <c r="FC942" s="51"/>
      <c r="FD942" s="51"/>
      <c r="FE942" s="51"/>
      <c r="FF942" s="51"/>
      <c r="FG942" s="51"/>
      <c r="FH942" s="51"/>
      <c r="FI942" s="51"/>
      <c r="FJ942" s="51"/>
      <c r="FK942" s="51"/>
      <c r="FL942" s="51"/>
      <c r="FM942" s="51"/>
      <c r="FN942" s="51"/>
      <c r="FO942" s="51"/>
      <c r="FP942" s="51"/>
    </row>
    <row r="943" spans="101:172" ht="12.75" customHeight="1">
      <c r="CW943" s="51"/>
      <c r="CX943" s="51"/>
      <c r="CY943" s="51"/>
      <c r="CZ943" s="51"/>
      <c r="DA943" s="51"/>
      <c r="DB943" s="51"/>
      <c r="DC943" s="51"/>
      <c r="DD943" s="51"/>
      <c r="DE943" s="51"/>
      <c r="DF943" s="51"/>
      <c r="DG943" s="51"/>
      <c r="DH943" s="51"/>
      <c r="DI943" s="51"/>
      <c r="DJ943" s="51"/>
      <c r="DK943" s="51"/>
      <c r="DL943" s="51"/>
      <c r="DM943" s="51"/>
      <c r="DN943" s="51"/>
      <c r="DO943" s="51"/>
      <c r="DP943" s="51"/>
      <c r="DQ943" s="51"/>
      <c r="DR943" s="51"/>
      <c r="DS943" s="51"/>
      <c r="DT943" s="51"/>
      <c r="DU943" s="51"/>
      <c r="DV943" s="51"/>
      <c r="DW943" s="51"/>
      <c r="DX943" s="51"/>
      <c r="DY943" s="51"/>
      <c r="DZ943" s="51"/>
      <c r="EA943" s="51"/>
      <c r="EB943" s="51"/>
      <c r="EC943" s="51"/>
      <c r="ED943" s="51"/>
      <c r="EE943" s="51"/>
      <c r="EF943" s="51"/>
      <c r="EG943" s="51"/>
      <c r="EH943" s="51"/>
      <c r="EI943" s="51"/>
      <c r="EJ943" s="51"/>
      <c r="EK943" s="51"/>
      <c r="EL943" s="51"/>
      <c r="EM943" s="51"/>
      <c r="EN943" s="51"/>
      <c r="EO943" s="51"/>
      <c r="EP943" s="51"/>
      <c r="EQ943" s="51"/>
      <c r="ER943" s="51"/>
      <c r="ES943" s="51"/>
      <c r="ET943" s="51"/>
      <c r="EU943" s="51"/>
      <c r="EV943" s="51"/>
      <c r="EW943" s="51"/>
      <c r="EX943" s="51"/>
      <c r="EY943" s="51"/>
      <c r="EZ943" s="51"/>
      <c r="FA943" s="51"/>
      <c r="FB943" s="51"/>
      <c r="FC943" s="51"/>
      <c r="FD943" s="51"/>
      <c r="FE943" s="51"/>
      <c r="FF943" s="51"/>
      <c r="FG943" s="51"/>
      <c r="FH943" s="51"/>
      <c r="FI943" s="51"/>
      <c r="FJ943" s="51"/>
      <c r="FK943" s="51"/>
      <c r="FL943" s="51"/>
      <c r="FM943" s="51"/>
      <c r="FN943" s="51"/>
      <c r="FO943" s="51"/>
      <c r="FP943" s="51"/>
    </row>
    <row r="944" spans="101:172" ht="12.75" customHeight="1">
      <c r="CW944" s="51"/>
      <c r="CX944" s="51"/>
      <c r="CY944" s="51"/>
      <c r="CZ944" s="51"/>
      <c r="DA944" s="51"/>
      <c r="DB944" s="51"/>
      <c r="DC944" s="51"/>
      <c r="DD944" s="51"/>
      <c r="DE944" s="51"/>
      <c r="DF944" s="51"/>
      <c r="DG944" s="51"/>
      <c r="DH944" s="51"/>
      <c r="DI944" s="51"/>
      <c r="DJ944" s="51"/>
      <c r="DK944" s="51"/>
      <c r="DL944" s="51"/>
      <c r="DM944" s="51"/>
      <c r="DN944" s="51"/>
      <c r="DO944" s="51"/>
      <c r="DP944" s="51"/>
      <c r="DQ944" s="51"/>
      <c r="DR944" s="51"/>
      <c r="DS944" s="51"/>
      <c r="DT944" s="51"/>
      <c r="DU944" s="51"/>
      <c r="DV944" s="51"/>
      <c r="DW944" s="51"/>
      <c r="DX944" s="51"/>
      <c r="DY944" s="51"/>
      <c r="DZ944" s="51"/>
      <c r="EA944" s="51"/>
      <c r="EB944" s="51"/>
      <c r="EC944" s="51"/>
      <c r="ED944" s="51"/>
      <c r="EE944" s="51"/>
      <c r="EF944" s="51"/>
      <c r="EG944" s="51"/>
      <c r="EH944" s="51"/>
      <c r="EI944" s="51"/>
      <c r="EJ944" s="51"/>
      <c r="EK944" s="51"/>
      <c r="EL944" s="51"/>
      <c r="EM944" s="51"/>
      <c r="EN944" s="51"/>
      <c r="EO944" s="51"/>
      <c r="EP944" s="51"/>
      <c r="EQ944" s="51"/>
      <c r="ER944" s="51"/>
      <c r="ES944" s="51"/>
      <c r="ET944" s="51"/>
      <c r="EU944" s="51"/>
      <c r="EV944" s="51"/>
      <c r="EW944" s="51"/>
      <c r="EX944" s="51"/>
      <c r="EY944" s="51"/>
      <c r="EZ944" s="51"/>
      <c r="FA944" s="51"/>
      <c r="FB944" s="51"/>
      <c r="FC944" s="51"/>
      <c r="FD944" s="51"/>
      <c r="FE944" s="51"/>
      <c r="FF944" s="51"/>
      <c r="FG944" s="51"/>
      <c r="FH944" s="51"/>
      <c r="FI944" s="51"/>
      <c r="FJ944" s="51"/>
      <c r="FK944" s="51"/>
      <c r="FL944" s="51"/>
      <c r="FM944" s="51"/>
      <c r="FN944" s="51"/>
      <c r="FO944" s="51"/>
      <c r="FP944" s="51"/>
    </row>
    <row r="945" spans="101:172" ht="12.75" customHeight="1">
      <c r="CW945" s="51"/>
      <c r="CX945" s="51"/>
      <c r="CY945" s="51"/>
      <c r="CZ945" s="51"/>
      <c r="DA945" s="51"/>
      <c r="DB945" s="51"/>
      <c r="DC945" s="51"/>
      <c r="DD945" s="51"/>
      <c r="DE945" s="51"/>
      <c r="DF945" s="51"/>
      <c r="DG945" s="51"/>
      <c r="DH945" s="51"/>
      <c r="DI945" s="51"/>
      <c r="DJ945" s="51"/>
      <c r="DK945" s="51"/>
      <c r="DL945" s="51"/>
      <c r="DM945" s="51"/>
      <c r="DN945" s="51"/>
      <c r="DO945" s="51"/>
      <c r="DP945" s="51"/>
      <c r="DQ945" s="51"/>
      <c r="DR945" s="51"/>
      <c r="DS945" s="51"/>
      <c r="DT945" s="51"/>
      <c r="DU945" s="51"/>
      <c r="DV945" s="51"/>
      <c r="DW945" s="51"/>
      <c r="DX945" s="51"/>
      <c r="DY945" s="51"/>
      <c r="DZ945" s="51"/>
      <c r="EA945" s="51"/>
      <c r="EB945" s="51"/>
      <c r="EC945" s="51"/>
      <c r="ED945" s="51"/>
      <c r="EE945" s="51"/>
      <c r="EF945" s="51"/>
      <c r="EG945" s="51"/>
      <c r="EH945" s="51"/>
      <c r="EI945" s="51"/>
      <c r="EJ945" s="51"/>
      <c r="EK945" s="51"/>
      <c r="EL945" s="51"/>
      <c r="EM945" s="51"/>
      <c r="EN945" s="51"/>
      <c r="EO945" s="51"/>
      <c r="EP945" s="51"/>
      <c r="EQ945" s="51"/>
      <c r="ER945" s="51"/>
      <c r="ES945" s="51"/>
      <c r="ET945" s="51"/>
      <c r="EU945" s="51"/>
      <c r="EV945" s="51"/>
      <c r="EW945" s="51"/>
      <c r="EX945" s="51"/>
      <c r="EY945" s="51"/>
      <c r="EZ945" s="51"/>
      <c r="FA945" s="51"/>
      <c r="FB945" s="51"/>
      <c r="FC945" s="51"/>
      <c r="FD945" s="51"/>
      <c r="FE945" s="51"/>
      <c r="FF945" s="51"/>
      <c r="FG945" s="51"/>
      <c r="FH945" s="51"/>
      <c r="FI945" s="51"/>
      <c r="FJ945" s="51"/>
      <c r="FK945" s="51"/>
      <c r="FL945" s="51"/>
      <c r="FM945" s="51"/>
      <c r="FN945" s="51"/>
      <c r="FO945" s="51"/>
      <c r="FP945" s="51"/>
    </row>
    <row r="946" spans="101:172" ht="12.75" customHeight="1">
      <c r="CW946" s="51"/>
      <c r="CX946" s="51"/>
      <c r="CY946" s="51"/>
      <c r="CZ946" s="51"/>
      <c r="DA946" s="51"/>
      <c r="DB946" s="51"/>
      <c r="DC946" s="51"/>
      <c r="DD946" s="51"/>
      <c r="DE946" s="51"/>
      <c r="DF946" s="51"/>
      <c r="DG946" s="51"/>
      <c r="DH946" s="51"/>
      <c r="DI946" s="51"/>
      <c r="DJ946" s="51"/>
      <c r="DK946" s="51"/>
      <c r="DL946" s="51"/>
      <c r="DM946" s="51"/>
      <c r="DN946" s="51"/>
      <c r="DO946" s="51"/>
      <c r="DP946" s="51"/>
      <c r="DQ946" s="51"/>
      <c r="DR946" s="51"/>
      <c r="DS946" s="51"/>
      <c r="DT946" s="51"/>
      <c r="DU946" s="51"/>
      <c r="DV946" s="51"/>
      <c r="DW946" s="51"/>
      <c r="DX946" s="51"/>
      <c r="DY946" s="51"/>
      <c r="DZ946" s="51"/>
      <c r="EA946" s="51"/>
      <c r="EB946" s="51"/>
      <c r="EC946" s="51"/>
      <c r="ED946" s="51"/>
      <c r="EE946" s="51"/>
      <c r="EF946" s="51"/>
      <c r="EG946" s="51"/>
      <c r="EH946" s="51"/>
      <c r="EI946" s="51"/>
      <c r="EJ946" s="51"/>
      <c r="EK946" s="51"/>
      <c r="EL946" s="51"/>
      <c r="EM946" s="51"/>
      <c r="EN946" s="51"/>
      <c r="EO946" s="51"/>
      <c r="EP946" s="51"/>
      <c r="EQ946" s="51"/>
      <c r="ER946" s="51"/>
      <c r="ES946" s="51"/>
      <c r="ET946" s="51"/>
      <c r="EU946" s="51"/>
      <c r="EV946" s="51"/>
      <c r="EW946" s="51"/>
      <c r="EX946" s="51"/>
      <c r="EY946" s="51"/>
      <c r="EZ946" s="51"/>
      <c r="FA946" s="51"/>
      <c r="FB946" s="51"/>
      <c r="FC946" s="51"/>
      <c r="FD946" s="51"/>
      <c r="FE946" s="51"/>
      <c r="FF946" s="51"/>
      <c r="FG946" s="51"/>
      <c r="FH946" s="51"/>
      <c r="FI946" s="51"/>
      <c r="FJ946" s="51"/>
      <c r="FK946" s="51"/>
      <c r="FL946" s="51"/>
      <c r="FM946" s="51"/>
      <c r="FN946" s="51"/>
      <c r="FO946" s="51"/>
      <c r="FP946" s="51"/>
    </row>
    <row r="947" spans="101:172" ht="12.75" customHeight="1">
      <c r="CW947" s="51"/>
      <c r="CX947" s="51"/>
      <c r="CY947" s="51"/>
      <c r="CZ947" s="51"/>
      <c r="DA947" s="51"/>
      <c r="DB947" s="51"/>
      <c r="DC947" s="51"/>
      <c r="DD947" s="51"/>
      <c r="DE947" s="51"/>
      <c r="DF947" s="51"/>
      <c r="DG947" s="51"/>
      <c r="DH947" s="51"/>
      <c r="DI947" s="51"/>
      <c r="DJ947" s="51"/>
      <c r="DK947" s="51"/>
      <c r="DL947" s="51"/>
      <c r="DM947" s="51"/>
      <c r="DN947" s="51"/>
      <c r="DO947" s="51"/>
      <c r="DP947" s="51"/>
      <c r="DQ947" s="51"/>
      <c r="DR947" s="51"/>
      <c r="DS947" s="51"/>
      <c r="DT947" s="51"/>
      <c r="DU947" s="51"/>
      <c r="DV947" s="51"/>
      <c r="DW947" s="51"/>
      <c r="DX947" s="51"/>
      <c r="DY947" s="51"/>
      <c r="DZ947" s="51"/>
      <c r="EA947" s="51"/>
      <c r="EB947" s="51"/>
      <c r="EC947" s="51"/>
      <c r="ED947" s="51"/>
      <c r="EE947" s="51"/>
      <c r="EF947" s="51"/>
      <c r="EG947" s="51"/>
      <c r="EH947" s="51"/>
      <c r="EI947" s="51"/>
      <c r="EJ947" s="51"/>
      <c r="EK947" s="51"/>
      <c r="EL947" s="51"/>
      <c r="EM947" s="51"/>
      <c r="EN947" s="51"/>
      <c r="EO947" s="51"/>
      <c r="EP947" s="51"/>
      <c r="EQ947" s="51"/>
      <c r="ER947" s="51"/>
      <c r="ES947" s="51"/>
      <c r="ET947" s="51"/>
      <c r="EU947" s="51"/>
      <c r="EV947" s="51"/>
      <c r="EW947" s="51"/>
      <c r="EX947" s="51"/>
      <c r="EY947" s="51"/>
      <c r="EZ947" s="51"/>
      <c r="FA947" s="51"/>
      <c r="FB947" s="51"/>
      <c r="FC947" s="51"/>
      <c r="FD947" s="51"/>
      <c r="FE947" s="51"/>
      <c r="FF947" s="51"/>
      <c r="FG947" s="51"/>
      <c r="FH947" s="51"/>
      <c r="FI947" s="51"/>
      <c r="FJ947" s="51"/>
      <c r="FK947" s="51"/>
      <c r="FL947" s="51"/>
      <c r="FM947" s="51"/>
      <c r="FN947" s="51"/>
      <c r="FO947" s="51"/>
      <c r="FP947" s="51"/>
    </row>
    <row r="948" spans="101:172" ht="12.75" customHeight="1">
      <c r="CW948" s="51"/>
      <c r="CX948" s="51"/>
      <c r="CY948" s="51"/>
      <c r="CZ948" s="51"/>
      <c r="DA948" s="51"/>
      <c r="DB948" s="51"/>
      <c r="DC948" s="51"/>
      <c r="DD948" s="51"/>
      <c r="DE948" s="51"/>
      <c r="DF948" s="51"/>
      <c r="DG948" s="51"/>
      <c r="DH948" s="51"/>
      <c r="DI948" s="51"/>
      <c r="DJ948" s="51"/>
      <c r="DK948" s="51"/>
      <c r="DL948" s="51"/>
      <c r="DM948" s="51"/>
      <c r="DN948" s="51"/>
      <c r="DO948" s="51"/>
      <c r="DP948" s="51"/>
      <c r="DQ948" s="51"/>
      <c r="DR948" s="51"/>
      <c r="DS948" s="51"/>
      <c r="DT948" s="51"/>
      <c r="DU948" s="51"/>
      <c r="DV948" s="51"/>
      <c r="DW948" s="51"/>
      <c r="DX948" s="51"/>
      <c r="DY948" s="51"/>
      <c r="DZ948" s="51"/>
      <c r="EA948" s="51"/>
      <c r="EB948" s="51"/>
      <c r="EC948" s="51"/>
      <c r="ED948" s="51"/>
      <c r="EE948" s="51"/>
      <c r="EF948" s="51"/>
      <c r="EG948" s="51"/>
      <c r="EH948" s="51"/>
      <c r="EI948" s="51"/>
      <c r="EJ948" s="51"/>
      <c r="EK948" s="51"/>
      <c r="EL948" s="51"/>
      <c r="EM948" s="51"/>
      <c r="EN948" s="51"/>
      <c r="EO948" s="51"/>
      <c r="EP948" s="51"/>
      <c r="EQ948" s="51"/>
      <c r="ER948" s="51"/>
      <c r="ES948" s="51"/>
      <c r="ET948" s="51"/>
      <c r="EU948" s="51"/>
      <c r="EV948" s="51"/>
      <c r="EW948" s="51"/>
      <c r="EX948" s="51"/>
      <c r="EY948" s="51"/>
      <c r="EZ948" s="51"/>
      <c r="FA948" s="51"/>
      <c r="FB948" s="51"/>
      <c r="FC948" s="51"/>
      <c r="FD948" s="51"/>
      <c r="FE948" s="51"/>
      <c r="FF948" s="51"/>
      <c r="FG948" s="51"/>
      <c r="FH948" s="51"/>
      <c r="FI948" s="51"/>
      <c r="FJ948" s="51"/>
      <c r="FK948" s="51"/>
      <c r="FL948" s="51"/>
      <c r="FM948" s="51"/>
      <c r="FN948" s="51"/>
      <c r="FO948" s="51"/>
      <c r="FP948" s="51"/>
    </row>
    <row r="949" spans="101:172" ht="12.75" customHeight="1">
      <c r="CW949" s="51"/>
      <c r="CX949" s="51"/>
      <c r="CY949" s="51"/>
      <c r="CZ949" s="51"/>
      <c r="DA949" s="51"/>
      <c r="DB949" s="51"/>
      <c r="DC949" s="51"/>
      <c r="DD949" s="51"/>
      <c r="DE949" s="51"/>
      <c r="DF949" s="51"/>
      <c r="DG949" s="51"/>
      <c r="DH949" s="51"/>
      <c r="DI949" s="51"/>
      <c r="DJ949" s="51"/>
      <c r="DK949" s="51"/>
      <c r="DL949" s="51"/>
      <c r="DM949" s="51"/>
      <c r="DN949" s="51"/>
      <c r="DO949" s="51"/>
      <c r="DP949" s="51"/>
      <c r="DQ949" s="51"/>
      <c r="DR949" s="51"/>
      <c r="DS949" s="51"/>
      <c r="DT949" s="51"/>
      <c r="DU949" s="51"/>
      <c r="DV949" s="51"/>
      <c r="DW949" s="51"/>
      <c r="DX949" s="51"/>
      <c r="DY949" s="51"/>
      <c r="DZ949" s="51"/>
      <c r="EA949" s="51"/>
      <c r="EB949" s="51"/>
      <c r="EC949" s="51"/>
      <c r="ED949" s="51"/>
      <c r="EE949" s="51"/>
      <c r="EF949" s="51"/>
      <c r="EG949" s="51"/>
      <c r="EH949" s="51"/>
      <c r="EI949" s="51"/>
      <c r="EJ949" s="51"/>
      <c r="EK949" s="51"/>
      <c r="EL949" s="51"/>
      <c r="EM949" s="51"/>
      <c r="EN949" s="51"/>
      <c r="EO949" s="51"/>
      <c r="EP949" s="51"/>
      <c r="EQ949" s="51"/>
      <c r="ER949" s="51"/>
      <c r="ES949" s="51"/>
      <c r="ET949" s="51"/>
      <c r="EU949" s="51"/>
      <c r="EV949" s="51"/>
      <c r="EW949" s="51"/>
      <c r="EX949" s="51"/>
      <c r="EY949" s="51"/>
      <c r="EZ949" s="51"/>
      <c r="FA949" s="51"/>
      <c r="FB949" s="51"/>
      <c r="FC949" s="51"/>
      <c r="FD949" s="51"/>
      <c r="FE949" s="51"/>
      <c r="FF949" s="51"/>
      <c r="FG949" s="51"/>
      <c r="FH949" s="51"/>
      <c r="FI949" s="51"/>
      <c r="FJ949" s="51"/>
      <c r="FK949" s="51"/>
      <c r="FL949" s="51"/>
      <c r="FM949" s="51"/>
      <c r="FN949" s="51"/>
      <c r="FO949" s="51"/>
      <c r="FP949" s="51"/>
    </row>
    <row r="950" spans="101:172" ht="12.75" customHeight="1">
      <c r="CW950" s="51"/>
      <c r="CX950" s="51"/>
      <c r="CY950" s="51"/>
      <c r="CZ950" s="51"/>
      <c r="DA950" s="51"/>
      <c r="DB950" s="51"/>
      <c r="DC950" s="51"/>
      <c r="DD950" s="51"/>
      <c r="DE950" s="51"/>
      <c r="DF950" s="51"/>
      <c r="DG950" s="51"/>
      <c r="DH950" s="51"/>
      <c r="DI950" s="51"/>
      <c r="DJ950" s="51"/>
      <c r="DK950" s="51"/>
      <c r="DL950" s="51"/>
      <c r="DM950" s="51"/>
      <c r="DN950" s="51"/>
      <c r="DO950" s="51"/>
      <c r="DP950" s="51"/>
      <c r="DQ950" s="51"/>
      <c r="DR950" s="51"/>
      <c r="DS950" s="51"/>
      <c r="DT950" s="51"/>
      <c r="DU950" s="51"/>
      <c r="DV950" s="51"/>
      <c r="DW950" s="51"/>
      <c r="DX950" s="51"/>
      <c r="DY950" s="51"/>
      <c r="DZ950" s="51"/>
      <c r="EA950" s="51"/>
      <c r="EB950" s="51"/>
      <c r="EC950" s="51"/>
      <c r="ED950" s="51"/>
      <c r="EE950" s="51"/>
      <c r="EF950" s="51"/>
      <c r="EG950" s="51"/>
      <c r="EH950" s="51"/>
      <c r="EI950" s="51"/>
      <c r="EJ950" s="51"/>
      <c r="EK950" s="51"/>
      <c r="EL950" s="51"/>
      <c r="EM950" s="51"/>
      <c r="EN950" s="51"/>
      <c r="EO950" s="51"/>
      <c r="EP950" s="51"/>
      <c r="EQ950" s="51"/>
      <c r="ER950" s="51"/>
      <c r="ES950" s="51"/>
      <c r="ET950" s="51"/>
      <c r="EU950" s="51"/>
      <c r="EV950" s="51"/>
      <c r="EW950" s="51"/>
      <c r="EX950" s="51"/>
      <c r="EY950" s="51"/>
      <c r="EZ950" s="51"/>
      <c r="FA950" s="51"/>
      <c r="FB950" s="51"/>
      <c r="FC950" s="51"/>
      <c r="FD950" s="51"/>
      <c r="FE950" s="51"/>
      <c r="FF950" s="51"/>
      <c r="FG950" s="51"/>
      <c r="FH950" s="51"/>
      <c r="FI950" s="51"/>
      <c r="FJ950" s="51"/>
      <c r="FK950" s="51"/>
      <c r="FL950" s="51"/>
      <c r="FM950" s="51"/>
      <c r="FN950" s="51"/>
      <c r="FO950" s="51"/>
      <c r="FP950" s="51"/>
    </row>
    <row r="951" spans="101:172" ht="12.75" customHeight="1">
      <c r="CW951" s="51"/>
      <c r="CX951" s="51"/>
      <c r="CY951" s="51"/>
      <c r="CZ951" s="51"/>
      <c r="DA951" s="51"/>
      <c r="DB951" s="51"/>
      <c r="DC951" s="51"/>
      <c r="DD951" s="51"/>
      <c r="DE951" s="51"/>
      <c r="DF951" s="51"/>
      <c r="DG951" s="51"/>
      <c r="DH951" s="51"/>
      <c r="DI951" s="51"/>
      <c r="DJ951" s="51"/>
      <c r="DK951" s="51"/>
      <c r="DL951" s="51"/>
      <c r="DM951" s="51"/>
      <c r="DN951" s="51"/>
      <c r="DO951" s="51"/>
      <c r="DP951" s="51"/>
      <c r="DQ951" s="51"/>
      <c r="DR951" s="51"/>
      <c r="DS951" s="51"/>
      <c r="DT951" s="51"/>
      <c r="DU951" s="51"/>
      <c r="DV951" s="51"/>
      <c r="DW951" s="51"/>
      <c r="DX951" s="51"/>
      <c r="DY951" s="51"/>
      <c r="DZ951" s="51"/>
      <c r="EA951" s="51"/>
      <c r="EB951" s="51"/>
      <c r="EC951" s="51"/>
      <c r="ED951" s="51"/>
      <c r="EE951" s="51"/>
      <c r="EF951" s="51"/>
      <c r="EG951" s="51"/>
      <c r="EH951" s="51"/>
      <c r="EI951" s="51"/>
      <c r="EJ951" s="51"/>
      <c r="EK951" s="51"/>
      <c r="EL951" s="51"/>
      <c r="EM951" s="51"/>
      <c r="EN951" s="51"/>
      <c r="EO951" s="51"/>
      <c r="EP951" s="51"/>
      <c r="EQ951" s="51"/>
      <c r="ER951" s="51"/>
      <c r="ES951" s="51"/>
      <c r="ET951" s="51"/>
      <c r="EU951" s="51"/>
      <c r="EV951" s="51"/>
      <c r="EW951" s="51"/>
      <c r="EX951" s="51"/>
      <c r="EY951" s="51"/>
      <c r="EZ951" s="51"/>
      <c r="FA951" s="51"/>
      <c r="FB951" s="51"/>
      <c r="FC951" s="51"/>
      <c r="FD951" s="51"/>
      <c r="FE951" s="51"/>
      <c r="FF951" s="51"/>
      <c r="FG951" s="51"/>
      <c r="FH951" s="51"/>
      <c r="FI951" s="51"/>
      <c r="FJ951" s="51"/>
      <c r="FK951" s="51"/>
      <c r="FL951" s="51"/>
      <c r="FM951" s="51"/>
      <c r="FN951" s="51"/>
      <c r="FO951" s="51"/>
      <c r="FP951" s="51"/>
    </row>
    <row r="952" spans="101:172" ht="12.75" customHeight="1">
      <c r="CW952" s="51"/>
      <c r="CX952" s="51"/>
      <c r="CY952" s="51"/>
      <c r="CZ952" s="51"/>
      <c r="DA952" s="51"/>
      <c r="DB952" s="51"/>
      <c r="DC952" s="51"/>
      <c r="DD952" s="51"/>
      <c r="DE952" s="51"/>
      <c r="DF952" s="51"/>
      <c r="DG952" s="51"/>
      <c r="DH952" s="51"/>
      <c r="DI952" s="51"/>
      <c r="DJ952" s="51"/>
      <c r="DK952" s="51"/>
      <c r="DL952" s="51"/>
      <c r="DM952" s="51"/>
      <c r="DN952" s="51"/>
      <c r="DO952" s="51"/>
      <c r="DP952" s="51"/>
      <c r="DQ952" s="51"/>
      <c r="DR952" s="51"/>
      <c r="DS952" s="51"/>
      <c r="DT952" s="51"/>
      <c r="DU952" s="51"/>
      <c r="DV952" s="51"/>
      <c r="DW952" s="51"/>
      <c r="DX952" s="51"/>
      <c r="DY952" s="51"/>
      <c r="DZ952" s="51"/>
      <c r="EA952" s="51"/>
      <c r="EB952" s="51"/>
      <c r="EC952" s="51"/>
      <c r="ED952" s="51"/>
      <c r="EE952" s="51"/>
      <c r="EF952" s="51"/>
      <c r="EG952" s="51"/>
      <c r="EH952" s="51"/>
      <c r="EI952" s="51"/>
      <c r="EJ952" s="51"/>
      <c r="EK952" s="51"/>
      <c r="EL952" s="51"/>
      <c r="EM952" s="51"/>
      <c r="EN952" s="51"/>
      <c r="EO952" s="51"/>
      <c r="EP952" s="51"/>
      <c r="EQ952" s="51"/>
      <c r="ER952" s="51"/>
      <c r="ES952" s="51"/>
      <c r="ET952" s="51"/>
      <c r="EU952" s="51"/>
      <c r="EV952" s="51"/>
      <c r="EW952" s="51"/>
      <c r="EX952" s="51"/>
      <c r="EY952" s="51"/>
      <c r="EZ952" s="51"/>
      <c r="FA952" s="51"/>
      <c r="FB952" s="51"/>
      <c r="FC952" s="51"/>
      <c r="FD952" s="51"/>
      <c r="FE952" s="51"/>
      <c r="FF952" s="51"/>
      <c r="FG952" s="51"/>
      <c r="FH952" s="51"/>
      <c r="FI952" s="51"/>
      <c r="FJ952" s="51"/>
      <c r="FK952" s="51"/>
      <c r="FL952" s="51"/>
      <c r="FM952" s="51"/>
      <c r="FN952" s="51"/>
      <c r="FO952" s="51"/>
      <c r="FP952" s="51"/>
    </row>
    <row r="953" spans="101:172" ht="12.75" customHeight="1">
      <c r="CW953" s="51"/>
      <c r="CX953" s="51"/>
      <c r="CY953" s="51"/>
      <c r="CZ953" s="51"/>
      <c r="DA953" s="51"/>
      <c r="DB953" s="51"/>
      <c r="DC953" s="51"/>
      <c r="DD953" s="51"/>
      <c r="DE953" s="51"/>
      <c r="DF953" s="51"/>
      <c r="DG953" s="51"/>
      <c r="DH953" s="51"/>
      <c r="DI953" s="51"/>
      <c r="DJ953" s="51"/>
      <c r="DK953" s="51"/>
      <c r="DL953" s="51"/>
      <c r="DM953" s="51"/>
      <c r="DN953" s="51"/>
      <c r="DO953" s="51"/>
      <c r="DP953" s="51"/>
      <c r="DQ953" s="51"/>
      <c r="DR953" s="51"/>
      <c r="DS953" s="51"/>
      <c r="DT953" s="51"/>
      <c r="DU953" s="51"/>
      <c r="DV953" s="51"/>
      <c r="DW953" s="51"/>
      <c r="DX953" s="51"/>
      <c r="DY953" s="51"/>
      <c r="DZ953" s="51"/>
      <c r="EA953" s="51"/>
      <c r="EB953" s="51"/>
      <c r="EC953" s="51"/>
      <c r="ED953" s="51"/>
      <c r="EE953" s="51"/>
      <c r="EF953" s="51"/>
      <c r="EG953" s="51"/>
      <c r="EH953" s="51"/>
      <c r="EI953" s="51"/>
      <c r="EJ953" s="51"/>
      <c r="EK953" s="51"/>
      <c r="EL953" s="51"/>
      <c r="EM953" s="51"/>
      <c r="EN953" s="51"/>
      <c r="EO953" s="51"/>
      <c r="EP953" s="51"/>
      <c r="EQ953" s="51"/>
      <c r="ER953" s="51"/>
      <c r="ES953" s="51"/>
      <c r="ET953" s="51"/>
      <c r="EU953" s="51"/>
      <c r="EV953" s="51"/>
      <c r="EW953" s="51"/>
      <c r="EX953" s="51"/>
      <c r="EY953" s="51"/>
      <c r="EZ953" s="51"/>
      <c r="FA953" s="51"/>
      <c r="FB953" s="51"/>
      <c r="FC953" s="51"/>
      <c r="FD953" s="51"/>
      <c r="FE953" s="51"/>
      <c r="FF953" s="51"/>
      <c r="FG953" s="51"/>
      <c r="FH953" s="51"/>
      <c r="FI953" s="51"/>
      <c r="FJ953" s="51"/>
      <c r="FK953" s="51"/>
      <c r="FL953" s="51"/>
      <c r="FM953" s="51"/>
      <c r="FN953" s="51"/>
      <c r="FO953" s="51"/>
      <c r="FP953" s="51"/>
    </row>
    <row r="954" spans="101:172" ht="12.75" customHeight="1">
      <c r="CW954" s="51"/>
      <c r="CX954" s="51"/>
      <c r="CY954" s="51"/>
      <c r="CZ954" s="51"/>
      <c r="DA954" s="51"/>
      <c r="DB954" s="51"/>
      <c r="DC954" s="51"/>
      <c r="DD954" s="51"/>
      <c r="DE954" s="51"/>
      <c r="DF954" s="51"/>
      <c r="DG954" s="51"/>
      <c r="DH954" s="51"/>
      <c r="DI954" s="51"/>
      <c r="DJ954" s="51"/>
      <c r="DK954" s="51"/>
      <c r="DL954" s="51"/>
      <c r="DM954" s="51"/>
      <c r="DN954" s="51"/>
      <c r="DO954" s="51"/>
      <c r="DP954" s="51"/>
      <c r="DQ954" s="51"/>
      <c r="DR954" s="51"/>
      <c r="DS954" s="51"/>
      <c r="DT954" s="51"/>
      <c r="DU954" s="51"/>
      <c r="DV954" s="51"/>
      <c r="DW954" s="51"/>
      <c r="DX954" s="51"/>
      <c r="DY954" s="51"/>
      <c r="DZ954" s="51"/>
      <c r="EA954" s="51"/>
      <c r="EB954" s="51"/>
      <c r="EC954" s="51"/>
      <c r="ED954" s="51"/>
      <c r="EE954" s="51"/>
      <c r="EF954" s="51"/>
      <c r="EG954" s="51"/>
      <c r="EH954" s="51"/>
      <c r="EI954" s="51"/>
      <c r="EJ954" s="51"/>
      <c r="EK954" s="51"/>
      <c r="EL954" s="51"/>
      <c r="EM954" s="51"/>
      <c r="EN954" s="51"/>
      <c r="EO954" s="51"/>
      <c r="EP954" s="51"/>
      <c r="EQ954" s="51"/>
      <c r="ER954" s="51"/>
      <c r="ES954" s="51"/>
      <c r="ET954" s="51"/>
      <c r="EU954" s="51"/>
      <c r="EV954" s="51"/>
      <c r="EW954" s="51"/>
      <c r="EX954" s="51"/>
      <c r="EY954" s="51"/>
      <c r="EZ954" s="51"/>
      <c r="FA954" s="51"/>
      <c r="FB954" s="51"/>
      <c r="FC954" s="51"/>
      <c r="FD954" s="51"/>
      <c r="FE954" s="51"/>
      <c r="FF954" s="51"/>
      <c r="FG954" s="51"/>
      <c r="FH954" s="51"/>
      <c r="FI954" s="51"/>
      <c r="FJ954" s="51"/>
      <c r="FK954" s="51"/>
      <c r="FL954" s="51"/>
      <c r="FM954" s="51"/>
      <c r="FN954" s="51"/>
      <c r="FO954" s="51"/>
      <c r="FP954" s="51"/>
    </row>
    <row r="955" spans="101:172" ht="12.75" customHeight="1">
      <c r="CW955" s="51"/>
      <c r="CX955" s="51"/>
      <c r="CY955" s="51"/>
      <c r="CZ955" s="51"/>
      <c r="DA955" s="51"/>
      <c r="DB955" s="51"/>
      <c r="DC955" s="51"/>
      <c r="DD955" s="51"/>
      <c r="DE955" s="51"/>
      <c r="DF955" s="51"/>
      <c r="DG955" s="51"/>
      <c r="DH955" s="51"/>
      <c r="DI955" s="51"/>
      <c r="DJ955" s="51"/>
      <c r="DK955" s="51"/>
      <c r="DL955" s="51"/>
      <c r="DM955" s="51"/>
      <c r="DN955" s="51"/>
      <c r="DO955" s="51"/>
      <c r="DP955" s="51"/>
      <c r="DQ955" s="51"/>
      <c r="DR955" s="51"/>
      <c r="DS955" s="51"/>
      <c r="DT955" s="51"/>
      <c r="DU955" s="51"/>
      <c r="DV955" s="51"/>
      <c r="DW955" s="51"/>
      <c r="DX955" s="51"/>
      <c r="DY955" s="51"/>
      <c r="DZ955" s="51"/>
      <c r="EA955" s="51"/>
      <c r="EB955" s="51"/>
      <c r="EC955" s="51"/>
      <c r="ED955" s="51"/>
      <c r="EE955" s="51"/>
      <c r="EF955" s="51"/>
      <c r="EG955" s="51"/>
      <c r="EH955" s="51"/>
      <c r="EI955" s="51"/>
      <c r="EJ955" s="51"/>
      <c r="EK955" s="51"/>
      <c r="EL955" s="51"/>
      <c r="EM955" s="51"/>
      <c r="EN955" s="51"/>
      <c r="EO955" s="51"/>
      <c r="EP955" s="51"/>
      <c r="EQ955" s="51"/>
      <c r="ER955" s="51"/>
      <c r="ES955" s="51"/>
      <c r="ET955" s="51"/>
      <c r="EU955" s="51"/>
      <c r="EV955" s="51"/>
      <c r="EW955" s="51"/>
      <c r="EX955" s="51"/>
      <c r="EY955" s="51"/>
      <c r="EZ955" s="51"/>
      <c r="FA955" s="51"/>
      <c r="FB955" s="51"/>
      <c r="FC955" s="51"/>
      <c r="FD955" s="51"/>
      <c r="FE955" s="51"/>
      <c r="FF955" s="51"/>
      <c r="FG955" s="51"/>
      <c r="FH955" s="51"/>
      <c r="FI955" s="51"/>
      <c r="FJ955" s="51"/>
      <c r="FK955" s="51"/>
      <c r="FL955" s="51"/>
      <c r="FM955" s="51"/>
      <c r="FN955" s="51"/>
      <c r="FO955" s="51"/>
      <c r="FP955" s="51"/>
    </row>
    <row r="956" spans="101:172" ht="12.75" customHeight="1">
      <c r="CW956" s="51"/>
      <c r="CX956" s="51"/>
      <c r="CY956" s="51"/>
      <c r="CZ956" s="51"/>
      <c r="DA956" s="51"/>
      <c r="DB956" s="51"/>
      <c r="DC956" s="51"/>
      <c r="DD956" s="51"/>
      <c r="DE956" s="51"/>
      <c r="DF956" s="51"/>
      <c r="DG956" s="51"/>
      <c r="DH956" s="51"/>
      <c r="DI956" s="51"/>
      <c r="DJ956" s="51"/>
      <c r="DK956" s="51"/>
      <c r="DL956" s="51"/>
      <c r="DM956" s="51"/>
      <c r="DN956" s="51"/>
      <c r="DO956" s="51"/>
      <c r="DP956" s="51"/>
      <c r="DQ956" s="51"/>
      <c r="DR956" s="51"/>
      <c r="DS956" s="51"/>
      <c r="DT956" s="51"/>
      <c r="DU956" s="51"/>
      <c r="DV956" s="51"/>
      <c r="DW956" s="51"/>
      <c r="DX956" s="51"/>
      <c r="DY956" s="51"/>
      <c r="DZ956" s="51"/>
      <c r="EA956" s="51"/>
      <c r="EB956" s="51"/>
      <c r="EC956" s="51"/>
      <c r="ED956" s="51"/>
      <c r="EE956" s="51"/>
      <c r="EF956" s="51"/>
      <c r="EG956" s="51"/>
      <c r="EH956" s="51"/>
      <c r="EI956" s="51"/>
      <c r="EJ956" s="51"/>
      <c r="EK956" s="51"/>
      <c r="EL956" s="51"/>
      <c r="EM956" s="51"/>
      <c r="EN956" s="51"/>
      <c r="EO956" s="51"/>
      <c r="EP956" s="51"/>
      <c r="EQ956" s="51"/>
      <c r="ER956" s="51"/>
      <c r="ES956" s="51"/>
      <c r="ET956" s="51"/>
      <c r="EU956" s="51"/>
      <c r="EV956" s="51"/>
      <c r="EW956" s="51"/>
      <c r="EX956" s="51"/>
      <c r="EY956" s="51"/>
      <c r="EZ956" s="51"/>
      <c r="FA956" s="51"/>
      <c r="FB956" s="51"/>
      <c r="FC956" s="51"/>
      <c r="FD956" s="51"/>
      <c r="FE956" s="51"/>
      <c r="FF956" s="51"/>
      <c r="FG956" s="51"/>
      <c r="FH956" s="51"/>
      <c r="FI956" s="51"/>
      <c r="FJ956" s="51"/>
      <c r="FK956" s="51"/>
      <c r="FL956" s="51"/>
      <c r="FM956" s="51"/>
      <c r="FN956" s="51"/>
      <c r="FO956" s="51"/>
      <c r="FP956" s="51"/>
    </row>
    <row r="957" spans="101:172" ht="12.75" customHeight="1">
      <c r="CW957" s="51"/>
      <c r="CX957" s="51"/>
      <c r="CY957" s="51"/>
      <c r="CZ957" s="51"/>
      <c r="DA957" s="51"/>
      <c r="DB957" s="51"/>
      <c r="DC957" s="51"/>
      <c r="DD957" s="51"/>
      <c r="DE957" s="51"/>
      <c r="DF957" s="51"/>
      <c r="DG957" s="51"/>
      <c r="DH957" s="51"/>
      <c r="DI957" s="51"/>
      <c r="DJ957" s="51"/>
      <c r="DK957" s="51"/>
      <c r="DL957" s="51"/>
      <c r="DM957" s="51"/>
      <c r="DN957" s="51"/>
      <c r="DO957" s="51"/>
      <c r="DP957" s="51"/>
      <c r="DQ957" s="51"/>
      <c r="DR957" s="51"/>
      <c r="DS957" s="51"/>
      <c r="DT957" s="51"/>
      <c r="DU957" s="51"/>
      <c r="DV957" s="51"/>
      <c r="DW957" s="51"/>
      <c r="DX957" s="51"/>
      <c r="DY957" s="51"/>
      <c r="DZ957" s="51"/>
      <c r="EA957" s="51"/>
      <c r="EB957" s="51"/>
      <c r="EC957" s="51"/>
      <c r="ED957" s="51"/>
      <c r="EE957" s="51"/>
      <c r="EF957" s="51"/>
      <c r="EG957" s="51"/>
      <c r="EH957" s="51"/>
      <c r="EI957" s="51"/>
      <c r="EJ957" s="51"/>
      <c r="EK957" s="51"/>
      <c r="EL957" s="51"/>
      <c r="EM957" s="51"/>
      <c r="EN957" s="51"/>
      <c r="EO957" s="51"/>
      <c r="EP957" s="51"/>
      <c r="EQ957" s="51"/>
      <c r="ER957" s="51"/>
      <c r="ES957" s="51"/>
      <c r="ET957" s="51"/>
      <c r="EU957" s="51"/>
      <c r="EV957" s="51"/>
      <c r="EW957" s="51"/>
      <c r="EX957" s="51"/>
      <c r="EY957" s="51"/>
      <c r="EZ957" s="51"/>
      <c r="FA957" s="51"/>
      <c r="FB957" s="51"/>
      <c r="FC957" s="51"/>
      <c r="FD957" s="51"/>
      <c r="FE957" s="51"/>
      <c r="FF957" s="51"/>
      <c r="FG957" s="51"/>
      <c r="FH957" s="51"/>
      <c r="FI957" s="51"/>
      <c r="FJ957" s="51"/>
      <c r="FK957" s="51"/>
      <c r="FL957" s="51"/>
      <c r="FM957" s="51"/>
      <c r="FN957" s="51"/>
      <c r="FO957" s="51"/>
      <c r="FP957" s="51"/>
    </row>
    <row r="958" spans="101:172" ht="12.75" customHeight="1">
      <c r="CW958" s="51"/>
      <c r="CX958" s="51"/>
      <c r="CY958" s="51"/>
      <c r="CZ958" s="51"/>
      <c r="DA958" s="51"/>
      <c r="DB958" s="51"/>
      <c r="DC958" s="51"/>
      <c r="DD958" s="51"/>
      <c r="DE958" s="51"/>
      <c r="DF958" s="51"/>
      <c r="DG958" s="51"/>
      <c r="DH958" s="51"/>
      <c r="DI958" s="51"/>
      <c r="DJ958" s="51"/>
      <c r="DK958" s="51"/>
      <c r="DL958" s="51"/>
      <c r="DM958" s="51"/>
      <c r="DN958" s="51"/>
      <c r="DO958" s="51"/>
      <c r="DP958" s="51"/>
      <c r="DQ958" s="51"/>
      <c r="DR958" s="51"/>
      <c r="DS958" s="51"/>
      <c r="DT958" s="51"/>
      <c r="DU958" s="51"/>
      <c r="DV958" s="51"/>
      <c r="DW958" s="51"/>
      <c r="DX958" s="51"/>
      <c r="DY958" s="51"/>
      <c r="DZ958" s="51"/>
      <c r="EA958" s="51"/>
      <c r="EB958" s="51"/>
      <c r="EC958" s="51"/>
      <c r="ED958" s="51"/>
      <c r="EE958" s="51"/>
      <c r="EF958" s="51"/>
      <c r="EG958" s="51"/>
      <c r="EH958" s="51"/>
      <c r="EI958" s="51"/>
      <c r="EJ958" s="51"/>
      <c r="EK958" s="51"/>
      <c r="EL958" s="51"/>
      <c r="EM958" s="51"/>
      <c r="EN958" s="51"/>
      <c r="EO958" s="51"/>
      <c r="EP958" s="51"/>
      <c r="EQ958" s="51"/>
      <c r="ER958" s="51"/>
      <c r="ES958" s="51"/>
      <c r="ET958" s="51"/>
      <c r="EU958" s="51"/>
      <c r="EV958" s="51"/>
      <c r="EW958" s="51"/>
      <c r="EX958" s="51"/>
      <c r="EY958" s="51"/>
      <c r="EZ958" s="51"/>
      <c r="FA958" s="51"/>
      <c r="FB958" s="51"/>
      <c r="FC958" s="51"/>
      <c r="FD958" s="51"/>
      <c r="FE958" s="51"/>
      <c r="FF958" s="51"/>
      <c r="FG958" s="51"/>
      <c r="FH958" s="51"/>
      <c r="FI958" s="51"/>
      <c r="FJ958" s="51"/>
      <c r="FK958" s="51"/>
      <c r="FL958" s="51"/>
      <c r="FM958" s="51"/>
      <c r="FN958" s="51"/>
      <c r="FO958" s="51"/>
      <c r="FP958" s="51"/>
    </row>
    <row r="959" spans="101:172" ht="12.75" customHeight="1">
      <c r="CW959" s="51"/>
      <c r="CX959" s="51"/>
      <c r="CY959" s="51"/>
      <c r="CZ959" s="51"/>
      <c r="DA959" s="51"/>
      <c r="DB959" s="51"/>
      <c r="DC959" s="51"/>
      <c r="DD959" s="51"/>
      <c r="DE959" s="51"/>
      <c r="DF959" s="51"/>
      <c r="DG959" s="51"/>
      <c r="DH959" s="51"/>
      <c r="DI959" s="51"/>
      <c r="DJ959" s="51"/>
      <c r="DK959" s="51"/>
      <c r="DL959" s="51"/>
      <c r="DM959" s="51"/>
      <c r="DN959" s="51"/>
      <c r="DO959" s="51"/>
      <c r="DP959" s="51"/>
      <c r="DQ959" s="51"/>
      <c r="DR959" s="51"/>
      <c r="DS959" s="51"/>
      <c r="DT959" s="51"/>
      <c r="DU959" s="51"/>
      <c r="DV959" s="51"/>
      <c r="DW959" s="51"/>
      <c r="DX959" s="51"/>
      <c r="DY959" s="51"/>
      <c r="DZ959" s="51"/>
      <c r="EA959" s="51"/>
      <c r="EB959" s="51"/>
      <c r="EC959" s="51"/>
      <c r="ED959" s="51"/>
      <c r="EE959" s="51"/>
      <c r="EF959" s="51"/>
      <c r="EG959" s="51"/>
      <c r="EH959" s="51"/>
      <c r="EI959" s="51"/>
      <c r="EJ959" s="51"/>
      <c r="EK959" s="51"/>
      <c r="EL959" s="51"/>
      <c r="EM959" s="51"/>
      <c r="EN959" s="51"/>
      <c r="EO959" s="51"/>
      <c r="EP959" s="51"/>
      <c r="EQ959" s="51"/>
      <c r="ER959" s="51"/>
      <c r="ES959" s="51"/>
      <c r="ET959" s="51"/>
      <c r="EU959" s="51"/>
      <c r="EV959" s="51"/>
      <c r="EW959" s="51"/>
      <c r="EX959" s="51"/>
      <c r="EY959" s="51"/>
      <c r="EZ959" s="51"/>
      <c r="FA959" s="51"/>
      <c r="FB959" s="51"/>
      <c r="FC959" s="51"/>
      <c r="FD959" s="51"/>
      <c r="FE959" s="51"/>
      <c r="FF959" s="51"/>
      <c r="FG959" s="51"/>
      <c r="FH959" s="51"/>
      <c r="FI959" s="51"/>
      <c r="FJ959" s="51"/>
      <c r="FK959" s="51"/>
      <c r="FL959" s="51"/>
      <c r="FM959" s="51"/>
      <c r="FN959" s="51"/>
      <c r="FO959" s="51"/>
      <c r="FP959" s="51"/>
    </row>
    <row r="960" spans="101:172" ht="12.75" customHeight="1">
      <c r="CW960" s="51"/>
      <c r="CX960" s="51"/>
      <c r="CY960" s="51"/>
      <c r="CZ960" s="51"/>
      <c r="DA960" s="51"/>
      <c r="DB960" s="51"/>
      <c r="DC960" s="51"/>
      <c r="DD960" s="51"/>
      <c r="DE960" s="51"/>
      <c r="DF960" s="51"/>
      <c r="DG960" s="51"/>
      <c r="DH960" s="51"/>
      <c r="DI960" s="51"/>
      <c r="DJ960" s="51"/>
      <c r="DK960" s="51"/>
      <c r="DL960" s="51"/>
      <c r="DM960" s="51"/>
      <c r="DN960" s="51"/>
      <c r="DO960" s="51"/>
      <c r="DP960" s="51"/>
      <c r="DQ960" s="51"/>
      <c r="DR960" s="51"/>
      <c r="DS960" s="51"/>
      <c r="DT960" s="51"/>
      <c r="DU960" s="51"/>
      <c r="DV960" s="51"/>
      <c r="DW960" s="51"/>
      <c r="DX960" s="51"/>
      <c r="DY960" s="51"/>
      <c r="DZ960" s="51"/>
      <c r="EA960" s="51"/>
      <c r="EB960" s="51"/>
      <c r="EC960" s="51"/>
      <c r="ED960" s="51"/>
      <c r="EE960" s="51"/>
      <c r="EF960" s="51"/>
      <c r="EG960" s="51"/>
      <c r="EH960" s="51"/>
      <c r="EI960" s="51"/>
      <c r="EJ960" s="51"/>
      <c r="EK960" s="51"/>
      <c r="EL960" s="51"/>
      <c r="EM960" s="51"/>
      <c r="EN960" s="51"/>
      <c r="EO960" s="51"/>
      <c r="EP960" s="51"/>
      <c r="EQ960" s="51"/>
      <c r="ER960" s="51"/>
      <c r="ES960" s="51"/>
      <c r="ET960" s="51"/>
      <c r="EU960" s="51"/>
      <c r="EV960" s="51"/>
      <c r="EW960" s="51"/>
      <c r="EX960" s="51"/>
      <c r="EY960" s="51"/>
      <c r="EZ960" s="51"/>
      <c r="FA960" s="51"/>
      <c r="FB960" s="51"/>
      <c r="FC960" s="51"/>
      <c r="FD960" s="51"/>
      <c r="FE960" s="51"/>
      <c r="FF960" s="51"/>
      <c r="FG960" s="51"/>
      <c r="FH960" s="51"/>
      <c r="FI960" s="51"/>
      <c r="FJ960" s="51"/>
      <c r="FK960" s="51"/>
      <c r="FL960" s="51"/>
      <c r="FM960" s="51"/>
      <c r="FN960" s="51"/>
      <c r="FO960" s="51"/>
      <c r="FP960" s="51"/>
    </row>
    <row r="961" spans="101:172" ht="12.75" customHeight="1">
      <c r="CW961" s="51"/>
      <c r="CX961" s="51"/>
      <c r="CY961" s="51"/>
      <c r="CZ961" s="51"/>
      <c r="DA961" s="51"/>
      <c r="DB961" s="51"/>
      <c r="DC961" s="51"/>
      <c r="DD961" s="51"/>
      <c r="DE961" s="51"/>
      <c r="DF961" s="51"/>
      <c r="DG961" s="51"/>
      <c r="DH961" s="51"/>
      <c r="DI961" s="51"/>
      <c r="DJ961" s="51"/>
      <c r="DK961" s="51"/>
      <c r="DL961" s="51"/>
      <c r="DM961" s="51"/>
      <c r="DN961" s="51"/>
      <c r="DO961" s="51"/>
      <c r="DP961" s="51"/>
      <c r="DQ961" s="51"/>
      <c r="DR961" s="51"/>
      <c r="DS961" s="51"/>
      <c r="DT961" s="51"/>
      <c r="DU961" s="51"/>
      <c r="DV961" s="51"/>
      <c r="DW961" s="51"/>
      <c r="DX961" s="51"/>
      <c r="DY961" s="51"/>
      <c r="DZ961" s="51"/>
      <c r="EA961" s="51"/>
      <c r="EB961" s="51"/>
      <c r="EC961" s="51"/>
      <c r="ED961" s="51"/>
      <c r="EE961" s="51"/>
      <c r="EF961" s="51"/>
      <c r="EG961" s="51"/>
      <c r="EH961" s="51"/>
      <c r="EI961" s="51"/>
      <c r="EJ961" s="51"/>
      <c r="EK961" s="51"/>
      <c r="EL961" s="51"/>
      <c r="EM961" s="51"/>
      <c r="EN961" s="51"/>
      <c r="EO961" s="51"/>
      <c r="EP961" s="51"/>
      <c r="EQ961" s="51"/>
      <c r="ER961" s="51"/>
      <c r="ES961" s="51"/>
      <c r="ET961" s="51"/>
      <c r="EU961" s="51"/>
      <c r="EV961" s="51"/>
      <c r="EW961" s="51"/>
      <c r="EX961" s="51"/>
      <c r="EY961" s="51"/>
      <c r="EZ961" s="51"/>
      <c r="FA961" s="51"/>
      <c r="FB961" s="51"/>
      <c r="FC961" s="51"/>
      <c r="FD961" s="51"/>
      <c r="FE961" s="51"/>
      <c r="FF961" s="51"/>
      <c r="FG961" s="51"/>
      <c r="FH961" s="51"/>
      <c r="FI961" s="51"/>
      <c r="FJ961" s="51"/>
      <c r="FK961" s="51"/>
      <c r="FL961" s="51"/>
      <c r="FM961" s="51"/>
      <c r="FN961" s="51"/>
      <c r="FO961" s="51"/>
      <c r="FP961" s="51"/>
    </row>
    <row r="962" spans="101:172" ht="12.75" customHeight="1">
      <c r="CW962" s="51"/>
      <c r="CX962" s="51"/>
      <c r="CY962" s="51"/>
      <c r="CZ962" s="51"/>
      <c r="DA962" s="51"/>
      <c r="DB962" s="51"/>
      <c r="DC962" s="51"/>
      <c r="DD962" s="51"/>
      <c r="DE962" s="51"/>
      <c r="DF962" s="51"/>
      <c r="DG962" s="51"/>
      <c r="DH962" s="51"/>
      <c r="DI962" s="51"/>
      <c r="DJ962" s="51"/>
      <c r="DK962" s="51"/>
      <c r="DL962" s="51"/>
      <c r="DM962" s="51"/>
      <c r="DN962" s="51"/>
      <c r="DO962" s="51"/>
      <c r="DP962" s="51"/>
      <c r="DQ962" s="51"/>
      <c r="DR962" s="51"/>
      <c r="DS962" s="51"/>
      <c r="DT962" s="51"/>
      <c r="DU962" s="51"/>
      <c r="DV962" s="51"/>
      <c r="DW962" s="51"/>
      <c r="DX962" s="51"/>
      <c r="DY962" s="51"/>
      <c r="DZ962" s="51"/>
      <c r="EA962" s="51"/>
      <c r="EB962" s="51"/>
      <c r="EC962" s="51"/>
      <c r="ED962" s="51"/>
      <c r="EE962" s="51"/>
      <c r="EF962" s="51"/>
      <c r="EG962" s="51"/>
      <c r="EH962" s="51"/>
      <c r="EI962" s="51"/>
      <c r="EJ962" s="51"/>
      <c r="EK962" s="51"/>
      <c r="EL962" s="51"/>
      <c r="EM962" s="51"/>
      <c r="EN962" s="51"/>
      <c r="EO962" s="51"/>
      <c r="EP962" s="51"/>
      <c r="EQ962" s="51"/>
      <c r="ER962" s="51"/>
      <c r="ES962" s="51"/>
      <c r="ET962" s="51"/>
      <c r="EU962" s="51"/>
      <c r="EV962" s="51"/>
      <c r="EW962" s="51"/>
      <c r="EX962" s="51"/>
      <c r="EY962" s="51"/>
      <c r="EZ962" s="51"/>
      <c r="FA962" s="51"/>
      <c r="FB962" s="51"/>
      <c r="FC962" s="51"/>
      <c r="FD962" s="51"/>
      <c r="FE962" s="51"/>
      <c r="FF962" s="51"/>
      <c r="FG962" s="51"/>
      <c r="FH962" s="51"/>
      <c r="FI962" s="51"/>
      <c r="FJ962" s="51"/>
      <c r="FK962" s="51"/>
      <c r="FL962" s="51"/>
      <c r="FM962" s="51"/>
      <c r="FN962" s="51"/>
      <c r="FO962" s="51"/>
      <c r="FP962" s="51"/>
    </row>
    <row r="963" spans="101:172" ht="12.75" customHeight="1">
      <c r="CW963" s="51"/>
      <c r="CX963" s="51"/>
      <c r="CY963" s="51"/>
      <c r="CZ963" s="51"/>
      <c r="DA963" s="51"/>
      <c r="DB963" s="51"/>
      <c r="DC963" s="51"/>
      <c r="DD963" s="51"/>
      <c r="DE963" s="51"/>
      <c r="DF963" s="51"/>
      <c r="DG963" s="51"/>
      <c r="DH963" s="51"/>
      <c r="DI963" s="51"/>
      <c r="DJ963" s="51"/>
      <c r="DK963" s="51"/>
      <c r="DL963" s="51"/>
      <c r="DM963" s="51"/>
      <c r="DN963" s="51"/>
      <c r="DO963" s="51"/>
      <c r="DP963" s="51"/>
      <c r="DQ963" s="51"/>
      <c r="DR963" s="51"/>
      <c r="DS963" s="51"/>
      <c r="DT963" s="51"/>
      <c r="DU963" s="51"/>
      <c r="DV963" s="51"/>
      <c r="DW963" s="51"/>
      <c r="DX963" s="51"/>
      <c r="DY963" s="51"/>
      <c r="DZ963" s="51"/>
      <c r="EA963" s="51"/>
      <c r="EB963" s="51"/>
      <c r="EC963" s="51"/>
      <c r="ED963" s="51"/>
      <c r="EE963" s="51"/>
      <c r="EF963" s="51"/>
      <c r="EG963" s="51"/>
      <c r="EH963" s="51"/>
      <c r="EI963" s="51"/>
      <c r="EJ963" s="51"/>
      <c r="EK963" s="51"/>
      <c r="EL963" s="51"/>
      <c r="EM963" s="51"/>
      <c r="EN963" s="51"/>
      <c r="EO963" s="51"/>
      <c r="EP963" s="51"/>
      <c r="EQ963" s="51"/>
      <c r="ER963" s="51"/>
      <c r="ES963" s="51"/>
      <c r="ET963" s="51"/>
      <c r="EU963" s="51"/>
      <c r="EV963" s="51"/>
      <c r="EW963" s="51"/>
      <c r="EX963" s="51"/>
      <c r="EY963" s="51"/>
      <c r="EZ963" s="51"/>
      <c r="FA963" s="51"/>
      <c r="FB963" s="51"/>
      <c r="FC963" s="51"/>
      <c r="FD963" s="51"/>
      <c r="FE963" s="51"/>
      <c r="FF963" s="51"/>
      <c r="FG963" s="51"/>
      <c r="FH963" s="51"/>
      <c r="FI963" s="51"/>
      <c r="FJ963" s="51"/>
      <c r="FK963" s="51"/>
      <c r="FL963" s="51"/>
      <c r="FM963" s="51"/>
      <c r="FN963" s="51"/>
      <c r="FO963" s="51"/>
      <c r="FP963" s="51"/>
    </row>
    <row r="964" spans="101:172" ht="12.75" customHeight="1">
      <c r="CW964" s="51"/>
      <c r="CX964" s="51"/>
      <c r="CY964" s="51"/>
      <c r="CZ964" s="51"/>
      <c r="DA964" s="51"/>
      <c r="DB964" s="51"/>
      <c r="DC964" s="51"/>
      <c r="DD964" s="51"/>
      <c r="DE964" s="51"/>
      <c r="DF964" s="51"/>
      <c r="DG964" s="51"/>
      <c r="DH964" s="51"/>
      <c r="DI964" s="51"/>
      <c r="DJ964" s="51"/>
      <c r="DK964" s="51"/>
      <c r="DL964" s="51"/>
      <c r="DM964" s="51"/>
      <c r="DN964" s="51"/>
      <c r="DO964" s="51"/>
      <c r="DP964" s="51"/>
      <c r="DQ964" s="51"/>
      <c r="DR964" s="51"/>
      <c r="DS964" s="51"/>
      <c r="DT964" s="51"/>
      <c r="DU964" s="51"/>
      <c r="DV964" s="51"/>
      <c r="DW964" s="51"/>
      <c r="DX964" s="51"/>
      <c r="DY964" s="51"/>
      <c r="DZ964" s="51"/>
      <c r="EA964" s="51"/>
      <c r="EB964" s="51"/>
      <c r="EC964" s="51"/>
      <c r="ED964" s="51"/>
      <c r="EE964" s="51"/>
      <c r="EF964" s="51"/>
      <c r="EG964" s="51"/>
      <c r="EH964" s="51"/>
      <c r="EI964" s="51"/>
      <c r="EJ964" s="51"/>
      <c r="EK964" s="51"/>
      <c r="EL964" s="51"/>
      <c r="EM964" s="51"/>
      <c r="EN964" s="51"/>
      <c r="EO964" s="51"/>
      <c r="EP964" s="51"/>
      <c r="EQ964" s="51"/>
      <c r="ER964" s="51"/>
      <c r="ES964" s="51"/>
      <c r="ET964" s="51"/>
      <c r="EU964" s="51"/>
      <c r="EV964" s="51"/>
      <c r="EW964" s="51"/>
      <c r="EX964" s="51"/>
      <c r="EY964" s="51"/>
      <c r="EZ964" s="51"/>
      <c r="FA964" s="51"/>
      <c r="FB964" s="51"/>
      <c r="FC964" s="51"/>
      <c r="FD964" s="51"/>
      <c r="FE964" s="51"/>
      <c r="FF964" s="51"/>
      <c r="FG964" s="51"/>
      <c r="FH964" s="51"/>
      <c r="FI964" s="51"/>
      <c r="FJ964" s="51"/>
      <c r="FK964" s="51"/>
      <c r="FL964" s="51"/>
      <c r="FM964" s="51"/>
      <c r="FN964" s="51"/>
      <c r="FO964" s="51"/>
      <c r="FP964" s="51"/>
    </row>
    <row r="965" spans="101:172" ht="12.75" customHeight="1">
      <c r="CW965" s="51"/>
      <c r="CX965" s="51"/>
      <c r="CY965" s="51"/>
      <c r="CZ965" s="51"/>
      <c r="DA965" s="51"/>
      <c r="DB965" s="51"/>
      <c r="DC965" s="51"/>
      <c r="DD965" s="51"/>
      <c r="DE965" s="51"/>
      <c r="DF965" s="51"/>
      <c r="DG965" s="51"/>
      <c r="DH965" s="51"/>
      <c r="DI965" s="51"/>
      <c r="DJ965" s="51"/>
      <c r="DK965" s="51"/>
      <c r="DL965" s="51"/>
      <c r="DM965" s="51"/>
      <c r="DN965" s="51"/>
      <c r="DO965" s="51"/>
      <c r="DP965" s="51"/>
      <c r="DQ965" s="51"/>
      <c r="DR965" s="51"/>
      <c r="DS965" s="51"/>
      <c r="DT965" s="51"/>
      <c r="DU965" s="51"/>
      <c r="DV965" s="51"/>
      <c r="DW965" s="51"/>
      <c r="DX965" s="51"/>
      <c r="DY965" s="51"/>
      <c r="DZ965" s="51"/>
      <c r="EA965" s="51"/>
      <c r="EB965" s="51"/>
      <c r="EC965" s="51"/>
      <c r="ED965" s="51"/>
      <c r="EE965" s="51"/>
      <c r="EF965" s="51"/>
      <c r="EG965" s="51"/>
      <c r="EH965" s="51"/>
      <c r="EI965" s="51"/>
      <c r="EJ965" s="51"/>
      <c r="EK965" s="51"/>
      <c r="EL965" s="51"/>
      <c r="EM965" s="51"/>
      <c r="EN965" s="51"/>
      <c r="EO965" s="51"/>
      <c r="EP965" s="51"/>
      <c r="EQ965" s="51"/>
      <c r="ER965" s="51"/>
      <c r="ES965" s="51"/>
      <c r="ET965" s="51"/>
      <c r="EU965" s="51"/>
      <c r="EV965" s="51"/>
      <c r="EW965" s="51"/>
      <c r="EX965" s="51"/>
      <c r="EY965" s="51"/>
      <c r="EZ965" s="51"/>
      <c r="FA965" s="51"/>
      <c r="FB965" s="51"/>
      <c r="FC965" s="51"/>
      <c r="FD965" s="51"/>
      <c r="FE965" s="51"/>
      <c r="FF965" s="51"/>
      <c r="FG965" s="51"/>
      <c r="FH965" s="51"/>
      <c r="FI965" s="51"/>
      <c r="FJ965" s="51"/>
      <c r="FK965" s="51"/>
      <c r="FL965" s="51"/>
      <c r="FM965" s="51"/>
      <c r="FN965" s="51"/>
      <c r="FO965" s="51"/>
      <c r="FP965" s="51"/>
    </row>
    <row r="966" spans="101:172" ht="12.75" customHeight="1">
      <c r="CW966" s="51"/>
      <c r="CX966" s="51"/>
      <c r="CY966" s="51"/>
      <c r="CZ966" s="51"/>
      <c r="DA966" s="51"/>
      <c r="DB966" s="51"/>
      <c r="DC966" s="51"/>
      <c r="DD966" s="51"/>
      <c r="DE966" s="51"/>
      <c r="DF966" s="51"/>
      <c r="DG966" s="51"/>
      <c r="DH966" s="51"/>
      <c r="DI966" s="51"/>
      <c r="DJ966" s="51"/>
      <c r="DK966" s="51"/>
      <c r="DL966" s="51"/>
      <c r="DM966" s="51"/>
      <c r="DN966" s="51"/>
      <c r="DO966" s="51"/>
      <c r="DP966" s="51"/>
      <c r="DQ966" s="51"/>
      <c r="DR966" s="51"/>
      <c r="DS966" s="51"/>
      <c r="DT966" s="51"/>
      <c r="DU966" s="51"/>
      <c r="DV966" s="51"/>
      <c r="DW966" s="51"/>
      <c r="DX966" s="51"/>
      <c r="DY966" s="51"/>
      <c r="DZ966" s="51"/>
      <c r="EA966" s="51"/>
      <c r="EB966" s="51"/>
      <c r="EC966" s="51"/>
      <c r="ED966" s="51"/>
      <c r="EE966" s="51"/>
      <c r="EF966" s="51"/>
      <c r="EG966" s="51"/>
      <c r="EH966" s="51"/>
      <c r="EI966" s="51"/>
      <c r="EJ966" s="51"/>
      <c r="EK966" s="51"/>
      <c r="EL966" s="51"/>
      <c r="EM966" s="51"/>
      <c r="EN966" s="51"/>
      <c r="EO966" s="51"/>
      <c r="EP966" s="51"/>
      <c r="EQ966" s="51"/>
      <c r="ER966" s="51"/>
      <c r="ES966" s="51"/>
      <c r="ET966" s="51"/>
      <c r="EU966" s="51"/>
      <c r="EV966" s="51"/>
      <c r="EW966" s="51"/>
      <c r="EX966" s="51"/>
      <c r="EY966" s="51"/>
      <c r="EZ966" s="51"/>
      <c r="FA966" s="51"/>
      <c r="FB966" s="51"/>
      <c r="FC966" s="51"/>
      <c r="FD966" s="51"/>
      <c r="FE966" s="51"/>
      <c r="FF966" s="51"/>
      <c r="FG966" s="51"/>
      <c r="FH966" s="51"/>
      <c r="FI966" s="51"/>
      <c r="FJ966" s="51"/>
      <c r="FK966" s="51"/>
      <c r="FL966" s="51"/>
      <c r="FM966" s="51"/>
      <c r="FN966" s="51"/>
      <c r="FO966" s="51"/>
      <c r="FP966" s="51"/>
    </row>
    <row r="967" spans="101:172" ht="12.75" customHeight="1">
      <c r="CW967" s="51"/>
      <c r="CX967" s="51"/>
      <c r="CY967" s="51"/>
      <c r="CZ967" s="51"/>
      <c r="DA967" s="51"/>
      <c r="DB967" s="51"/>
      <c r="DC967" s="51"/>
      <c r="DD967" s="51"/>
      <c r="DE967" s="51"/>
      <c r="DF967" s="51"/>
      <c r="DG967" s="51"/>
      <c r="DH967" s="51"/>
      <c r="DI967" s="51"/>
      <c r="DJ967" s="51"/>
      <c r="DK967" s="51"/>
      <c r="DL967" s="51"/>
      <c r="DM967" s="51"/>
      <c r="DN967" s="51"/>
      <c r="DO967" s="51"/>
      <c r="DP967" s="51"/>
      <c r="DQ967" s="51"/>
      <c r="DR967" s="51"/>
      <c r="DS967" s="51"/>
      <c r="DT967" s="51"/>
      <c r="DU967" s="51"/>
      <c r="DV967" s="51"/>
      <c r="DW967" s="51"/>
      <c r="DX967" s="51"/>
      <c r="DY967" s="51"/>
      <c r="DZ967" s="51"/>
      <c r="EA967" s="51"/>
      <c r="EB967" s="51"/>
      <c r="EC967" s="51"/>
      <c r="ED967" s="51"/>
      <c r="EE967" s="51"/>
      <c r="EF967" s="51"/>
      <c r="EG967" s="51"/>
      <c r="EH967" s="51"/>
      <c r="EI967" s="51"/>
      <c r="EJ967" s="51"/>
      <c r="EK967" s="51"/>
      <c r="EL967" s="51"/>
      <c r="EM967" s="51"/>
      <c r="EN967" s="51"/>
      <c r="EO967" s="51"/>
      <c r="EP967" s="51"/>
      <c r="EQ967" s="51"/>
      <c r="ER967" s="51"/>
      <c r="ES967" s="51"/>
      <c r="ET967" s="51"/>
      <c r="EU967" s="51"/>
      <c r="EV967" s="51"/>
      <c r="EW967" s="51"/>
      <c r="EX967" s="51"/>
      <c r="EY967" s="51"/>
      <c r="EZ967" s="51"/>
      <c r="FA967" s="51"/>
      <c r="FB967" s="51"/>
      <c r="FC967" s="51"/>
      <c r="FD967" s="51"/>
      <c r="FE967" s="51"/>
      <c r="FF967" s="51"/>
      <c r="FG967" s="51"/>
      <c r="FH967" s="51"/>
      <c r="FI967" s="51"/>
      <c r="FJ967" s="51"/>
      <c r="FK967" s="51"/>
      <c r="FL967" s="51"/>
      <c r="FM967" s="51"/>
      <c r="FN967" s="51"/>
      <c r="FO967" s="51"/>
      <c r="FP967" s="51"/>
    </row>
    <row r="968" spans="101:172" ht="12.75" customHeight="1">
      <c r="CW968" s="51"/>
      <c r="CX968" s="51"/>
      <c r="CY968" s="51"/>
      <c r="CZ968" s="51"/>
      <c r="DA968" s="51"/>
      <c r="DB968" s="51"/>
      <c r="DC968" s="51"/>
      <c r="DD968" s="51"/>
      <c r="DE968" s="51"/>
      <c r="DF968" s="51"/>
      <c r="DG968" s="51"/>
      <c r="DH968" s="51"/>
      <c r="DI968" s="51"/>
      <c r="DJ968" s="51"/>
      <c r="DK968" s="51"/>
      <c r="DL968" s="51"/>
      <c r="DM968" s="51"/>
      <c r="DN968" s="51"/>
      <c r="DO968" s="51"/>
      <c r="DP968" s="51"/>
      <c r="DQ968" s="51"/>
      <c r="DR968" s="51"/>
      <c r="DS968" s="51"/>
      <c r="DT968" s="51"/>
      <c r="DU968" s="51"/>
      <c r="DV968" s="51"/>
      <c r="DW968" s="51"/>
      <c r="DX968" s="51"/>
      <c r="DY968" s="51"/>
      <c r="DZ968" s="51"/>
      <c r="EA968" s="51"/>
      <c r="EB968" s="51"/>
      <c r="EC968" s="51"/>
      <c r="ED968" s="51"/>
      <c r="EE968" s="51"/>
      <c r="EF968" s="51"/>
      <c r="EG968" s="51"/>
      <c r="EH968" s="51"/>
      <c r="EI968" s="51"/>
      <c r="EJ968" s="51"/>
      <c r="EK968" s="51"/>
      <c r="EL968" s="51"/>
      <c r="EM968" s="51"/>
      <c r="EN968" s="51"/>
      <c r="EO968" s="51"/>
      <c r="EP968" s="51"/>
      <c r="EQ968" s="51"/>
      <c r="ER968" s="51"/>
      <c r="ES968" s="51"/>
      <c r="ET968" s="51"/>
      <c r="EU968" s="51"/>
      <c r="EV968" s="51"/>
      <c r="EW968" s="51"/>
      <c r="EX968" s="51"/>
      <c r="EY968" s="51"/>
      <c r="EZ968" s="51"/>
      <c r="FA968" s="51"/>
      <c r="FB968" s="51"/>
      <c r="FC968" s="51"/>
      <c r="FD968" s="51"/>
      <c r="FE968" s="51"/>
      <c r="FF968" s="51"/>
      <c r="FG968" s="51"/>
      <c r="FH968" s="51"/>
      <c r="FI968" s="51"/>
      <c r="FJ968" s="51"/>
      <c r="FK968" s="51"/>
      <c r="FL968" s="51"/>
      <c r="FM968" s="51"/>
      <c r="FN968" s="51"/>
      <c r="FO968" s="51"/>
      <c r="FP968" s="51"/>
    </row>
    <row r="969" spans="101:172" ht="12.75" customHeight="1">
      <c r="CW969" s="51"/>
      <c r="CX969" s="51"/>
      <c r="CY969" s="51"/>
      <c r="CZ969" s="51"/>
      <c r="DA969" s="51"/>
      <c r="DB969" s="51"/>
      <c r="DC969" s="51"/>
      <c r="DD969" s="51"/>
      <c r="DE969" s="51"/>
      <c r="DF969" s="51"/>
      <c r="DG969" s="51"/>
      <c r="DH969" s="51"/>
      <c r="DI969" s="51"/>
      <c r="DJ969" s="51"/>
      <c r="DK969" s="51"/>
      <c r="DL969" s="51"/>
      <c r="DM969" s="51"/>
      <c r="DN969" s="51"/>
      <c r="DO969" s="51"/>
      <c r="DP969" s="51"/>
      <c r="DQ969" s="51"/>
      <c r="DR969" s="51"/>
      <c r="DS969" s="51"/>
      <c r="DT969" s="51"/>
      <c r="DU969" s="51"/>
      <c r="DV969" s="51"/>
      <c r="DW969" s="51"/>
      <c r="DX969" s="51"/>
      <c r="DY969" s="51"/>
      <c r="DZ969" s="51"/>
      <c r="EA969" s="51"/>
      <c r="EB969" s="51"/>
      <c r="EC969" s="51"/>
      <c r="ED969" s="51"/>
      <c r="EE969" s="51"/>
      <c r="EF969" s="51"/>
      <c r="EG969" s="51"/>
      <c r="EH969" s="51"/>
      <c r="EI969" s="51"/>
      <c r="EJ969" s="51"/>
      <c r="EK969" s="51"/>
      <c r="EL969" s="51"/>
      <c r="EM969" s="51"/>
      <c r="EN969" s="51"/>
      <c r="EO969" s="51"/>
      <c r="EP969" s="51"/>
      <c r="EQ969" s="51"/>
      <c r="ER969" s="51"/>
      <c r="ES969" s="51"/>
      <c r="ET969" s="51"/>
      <c r="EU969" s="51"/>
      <c r="EV969" s="51"/>
      <c r="EW969" s="51"/>
      <c r="EX969" s="51"/>
      <c r="EY969" s="51"/>
      <c r="EZ969" s="51"/>
      <c r="FA969" s="51"/>
      <c r="FB969" s="51"/>
      <c r="FC969" s="51"/>
      <c r="FD969" s="51"/>
      <c r="FE969" s="51"/>
      <c r="FF969" s="51"/>
      <c r="FG969" s="51"/>
      <c r="FH969" s="51"/>
      <c r="FI969" s="51"/>
      <c r="FJ969" s="51"/>
      <c r="FK969" s="51"/>
      <c r="FL969" s="51"/>
      <c r="FM969" s="51"/>
      <c r="FN969" s="51"/>
      <c r="FO969" s="51"/>
      <c r="FP969" s="51"/>
    </row>
    <row r="970" spans="101:172" ht="12.75" customHeight="1">
      <c r="CW970" s="51"/>
      <c r="CX970" s="51"/>
      <c r="CY970" s="51"/>
      <c r="CZ970" s="51"/>
      <c r="DA970" s="51"/>
      <c r="DB970" s="51"/>
      <c r="DC970" s="51"/>
      <c r="DD970" s="51"/>
      <c r="DE970" s="51"/>
      <c r="DF970" s="51"/>
      <c r="DG970" s="51"/>
      <c r="DH970" s="51"/>
      <c r="DI970" s="51"/>
      <c r="DJ970" s="51"/>
      <c r="DK970" s="51"/>
      <c r="DL970" s="51"/>
      <c r="DM970" s="51"/>
      <c r="DN970" s="51"/>
      <c r="DO970" s="51"/>
      <c r="DP970" s="51"/>
      <c r="DQ970" s="51"/>
      <c r="DR970" s="51"/>
      <c r="DS970" s="51"/>
      <c r="DT970" s="51"/>
      <c r="DU970" s="51"/>
      <c r="DV970" s="51"/>
      <c r="DW970" s="51"/>
      <c r="DX970" s="51"/>
      <c r="DY970" s="51"/>
      <c r="DZ970" s="51"/>
      <c r="EA970" s="51"/>
      <c r="EB970" s="51"/>
      <c r="EC970" s="51"/>
      <c r="ED970" s="51"/>
      <c r="EE970" s="51"/>
      <c r="EF970" s="51"/>
      <c r="EG970" s="51"/>
      <c r="EH970" s="51"/>
      <c r="EI970" s="51"/>
      <c r="EJ970" s="51"/>
      <c r="EK970" s="51"/>
      <c r="EL970" s="51"/>
      <c r="EM970" s="51"/>
      <c r="EN970" s="51"/>
      <c r="EO970" s="51"/>
      <c r="EP970" s="51"/>
      <c r="EQ970" s="51"/>
      <c r="ER970" s="51"/>
      <c r="ES970" s="51"/>
      <c r="ET970" s="51"/>
      <c r="EU970" s="51"/>
      <c r="EV970" s="51"/>
      <c r="EW970" s="51"/>
      <c r="EX970" s="51"/>
      <c r="EY970" s="51"/>
      <c r="EZ970" s="51"/>
      <c r="FA970" s="51"/>
      <c r="FB970" s="51"/>
      <c r="FC970" s="51"/>
      <c r="FD970" s="51"/>
      <c r="FE970" s="51"/>
      <c r="FF970" s="51"/>
      <c r="FG970" s="51"/>
      <c r="FH970" s="51"/>
      <c r="FI970" s="51"/>
      <c r="FJ970" s="51"/>
      <c r="FK970" s="51"/>
      <c r="FL970" s="51"/>
      <c r="FM970" s="51"/>
      <c r="FN970" s="51"/>
      <c r="FO970" s="51"/>
      <c r="FP970" s="51"/>
    </row>
    <row r="971" spans="101:172" ht="12.75" customHeight="1">
      <c r="CW971" s="51"/>
      <c r="CX971" s="51"/>
      <c r="CY971" s="51"/>
      <c r="CZ971" s="51"/>
      <c r="DA971" s="51"/>
      <c r="DB971" s="51"/>
      <c r="DC971" s="51"/>
      <c r="DD971" s="51"/>
      <c r="DE971" s="51"/>
      <c r="DF971" s="51"/>
      <c r="DG971" s="51"/>
      <c r="DH971" s="51"/>
      <c r="DI971" s="51"/>
      <c r="DJ971" s="51"/>
      <c r="DK971" s="51"/>
      <c r="DL971" s="51"/>
      <c r="DM971" s="51"/>
      <c r="DN971" s="51"/>
      <c r="DO971" s="51"/>
      <c r="DP971" s="51"/>
      <c r="DQ971" s="51"/>
      <c r="DR971" s="51"/>
      <c r="DS971" s="51"/>
      <c r="DT971" s="51"/>
      <c r="DU971" s="51"/>
      <c r="DV971" s="51"/>
      <c r="DW971" s="51"/>
      <c r="DX971" s="51"/>
      <c r="DY971" s="51"/>
      <c r="DZ971" s="51"/>
      <c r="EA971" s="51"/>
      <c r="EB971" s="51"/>
      <c r="EC971" s="51"/>
      <c r="ED971" s="51"/>
      <c r="EE971" s="51"/>
      <c r="EF971" s="51"/>
      <c r="EG971" s="51"/>
      <c r="EH971" s="51"/>
      <c r="EI971" s="51"/>
      <c r="EJ971" s="51"/>
      <c r="EK971" s="51"/>
      <c r="EL971" s="51"/>
      <c r="EM971" s="51"/>
      <c r="EN971" s="51"/>
      <c r="EO971" s="51"/>
      <c r="EP971" s="51"/>
      <c r="EQ971" s="51"/>
      <c r="ER971" s="51"/>
      <c r="ES971" s="51"/>
      <c r="ET971" s="51"/>
      <c r="EU971" s="51"/>
      <c r="EV971" s="51"/>
      <c r="EW971" s="51"/>
      <c r="EX971" s="51"/>
      <c r="EY971" s="51"/>
      <c r="EZ971" s="51"/>
      <c r="FA971" s="51"/>
      <c r="FB971" s="51"/>
      <c r="FC971" s="51"/>
      <c r="FD971" s="51"/>
      <c r="FE971" s="51"/>
      <c r="FF971" s="51"/>
      <c r="FG971" s="51"/>
      <c r="FH971" s="51"/>
      <c r="FI971" s="51"/>
      <c r="FJ971" s="51"/>
      <c r="FK971" s="51"/>
      <c r="FL971" s="51"/>
      <c r="FM971" s="51"/>
      <c r="FN971" s="51"/>
      <c r="FO971" s="51"/>
      <c r="FP971" s="51"/>
    </row>
    <row r="972" spans="101:172" ht="12.75" customHeight="1">
      <c r="CW972" s="51"/>
      <c r="CX972" s="51"/>
      <c r="CY972" s="51"/>
      <c r="CZ972" s="51"/>
      <c r="DA972" s="51"/>
      <c r="DB972" s="51"/>
      <c r="DC972" s="51"/>
      <c r="DD972" s="51"/>
      <c r="DE972" s="51"/>
      <c r="DF972" s="51"/>
      <c r="DG972" s="51"/>
      <c r="DH972" s="51"/>
      <c r="DI972" s="51"/>
      <c r="DJ972" s="51"/>
      <c r="DK972" s="51"/>
      <c r="DL972" s="51"/>
      <c r="DM972" s="51"/>
      <c r="DN972" s="51"/>
      <c r="DO972" s="51"/>
      <c r="DP972" s="51"/>
      <c r="DQ972" s="51"/>
      <c r="DR972" s="51"/>
      <c r="DS972" s="51"/>
      <c r="DT972" s="51"/>
      <c r="DU972" s="51"/>
      <c r="DV972" s="51"/>
      <c r="DW972" s="51"/>
      <c r="DX972" s="51"/>
      <c r="DY972" s="51"/>
      <c r="DZ972" s="51"/>
      <c r="EA972" s="51"/>
      <c r="EB972" s="51"/>
      <c r="EC972" s="51"/>
      <c r="ED972" s="51"/>
      <c r="EE972" s="51"/>
      <c r="EF972" s="51"/>
      <c r="EG972" s="51"/>
      <c r="EH972" s="51"/>
      <c r="EI972" s="51"/>
      <c r="EJ972" s="51"/>
      <c r="EK972" s="51"/>
      <c r="EL972" s="51"/>
      <c r="EM972" s="51"/>
      <c r="EN972" s="51"/>
      <c r="EO972" s="51"/>
      <c r="EP972" s="51"/>
      <c r="EQ972" s="51"/>
      <c r="ER972" s="51"/>
      <c r="ES972" s="51"/>
      <c r="ET972" s="51"/>
      <c r="EU972" s="51"/>
      <c r="EV972" s="51"/>
      <c r="EW972" s="51"/>
      <c r="EX972" s="51"/>
      <c r="EY972" s="51"/>
      <c r="EZ972" s="51"/>
      <c r="FA972" s="51"/>
      <c r="FB972" s="51"/>
      <c r="FC972" s="51"/>
      <c r="FD972" s="51"/>
      <c r="FE972" s="51"/>
      <c r="FF972" s="51"/>
      <c r="FG972" s="51"/>
      <c r="FH972" s="51"/>
      <c r="FI972" s="51"/>
      <c r="FJ972" s="51"/>
      <c r="FK972" s="51"/>
      <c r="FL972" s="51"/>
      <c r="FM972" s="51"/>
      <c r="FN972" s="51"/>
      <c r="FO972" s="51"/>
      <c r="FP972" s="51"/>
    </row>
    <row r="973" spans="101:172" ht="12.75" customHeight="1">
      <c r="CW973" s="51"/>
      <c r="CX973" s="51"/>
      <c r="CY973" s="51"/>
      <c r="CZ973" s="51"/>
      <c r="DA973" s="51"/>
      <c r="DB973" s="51"/>
      <c r="DC973" s="51"/>
      <c r="DD973" s="51"/>
      <c r="DE973" s="51"/>
      <c r="DF973" s="51"/>
      <c r="DG973" s="51"/>
      <c r="DH973" s="51"/>
      <c r="DI973" s="51"/>
      <c r="DJ973" s="51"/>
      <c r="DK973" s="51"/>
      <c r="DL973" s="51"/>
      <c r="DM973" s="51"/>
      <c r="DN973" s="51"/>
      <c r="DO973" s="51"/>
      <c r="DP973" s="51"/>
      <c r="DQ973" s="51"/>
      <c r="DR973" s="51"/>
      <c r="DS973" s="51"/>
      <c r="DT973" s="51"/>
      <c r="DU973" s="51"/>
      <c r="DV973" s="51"/>
      <c r="DW973" s="51"/>
      <c r="DX973" s="51"/>
      <c r="DY973" s="51"/>
      <c r="DZ973" s="51"/>
      <c r="EA973" s="51"/>
      <c r="EB973" s="51"/>
      <c r="EC973" s="51"/>
      <c r="ED973" s="51"/>
      <c r="EE973" s="51"/>
      <c r="EF973" s="51"/>
      <c r="EG973" s="51"/>
      <c r="EH973" s="51"/>
      <c r="EI973" s="51"/>
      <c r="EJ973" s="51"/>
      <c r="EK973" s="51"/>
      <c r="EL973" s="51"/>
      <c r="EM973" s="51"/>
      <c r="EN973" s="51"/>
      <c r="EO973" s="51"/>
      <c r="EP973" s="51"/>
      <c r="EQ973" s="51"/>
      <c r="ER973" s="51"/>
      <c r="ES973" s="51"/>
      <c r="ET973" s="51"/>
      <c r="EU973" s="51"/>
      <c r="EV973" s="51"/>
      <c r="EW973" s="51"/>
      <c r="EX973" s="51"/>
      <c r="EY973" s="51"/>
      <c r="EZ973" s="51"/>
      <c r="FA973" s="51"/>
      <c r="FB973" s="51"/>
      <c r="FC973" s="51"/>
      <c r="FD973" s="51"/>
      <c r="FE973" s="51"/>
      <c r="FF973" s="51"/>
      <c r="FG973" s="51"/>
      <c r="FH973" s="51"/>
      <c r="FI973" s="51"/>
      <c r="FJ973" s="51"/>
      <c r="FK973" s="51"/>
      <c r="FL973" s="51"/>
      <c r="FM973" s="51"/>
      <c r="FN973" s="51"/>
      <c r="FO973" s="51"/>
      <c r="FP973" s="51"/>
    </row>
    <row r="974" spans="101:172" ht="12.75" customHeight="1">
      <c r="CW974" s="51"/>
      <c r="CX974" s="51"/>
      <c r="CY974" s="51"/>
      <c r="CZ974" s="51"/>
      <c r="DA974" s="51"/>
      <c r="DB974" s="51"/>
      <c r="DC974" s="51"/>
      <c r="DD974" s="51"/>
      <c r="DE974" s="51"/>
      <c r="DF974" s="51"/>
      <c r="DG974" s="51"/>
      <c r="DH974" s="51"/>
      <c r="DI974" s="51"/>
      <c r="DJ974" s="51"/>
      <c r="DK974" s="51"/>
      <c r="DL974" s="51"/>
      <c r="DM974" s="51"/>
      <c r="DN974" s="51"/>
      <c r="DO974" s="51"/>
      <c r="DP974" s="51"/>
      <c r="DQ974" s="51"/>
      <c r="DR974" s="51"/>
      <c r="DS974" s="51"/>
      <c r="DT974" s="51"/>
      <c r="DU974" s="51"/>
      <c r="DV974" s="51"/>
      <c r="DW974" s="51"/>
      <c r="DX974" s="51"/>
      <c r="DY974" s="51"/>
      <c r="DZ974" s="51"/>
      <c r="EA974" s="51"/>
      <c r="EB974" s="51"/>
      <c r="EC974" s="51"/>
      <c r="ED974" s="51"/>
      <c r="EE974" s="51"/>
      <c r="EF974" s="51"/>
      <c r="EG974" s="51"/>
      <c r="EH974" s="51"/>
      <c r="EI974" s="51"/>
      <c r="EJ974" s="51"/>
      <c r="EK974" s="51"/>
      <c r="EL974" s="51"/>
      <c r="EM974" s="51"/>
      <c r="EN974" s="51"/>
      <c r="EO974" s="51"/>
      <c r="EP974" s="51"/>
      <c r="EQ974" s="51"/>
      <c r="ER974" s="51"/>
      <c r="ES974" s="51"/>
      <c r="ET974" s="51"/>
      <c r="EU974" s="51"/>
      <c r="EV974" s="51"/>
      <c r="EW974" s="51"/>
      <c r="EX974" s="51"/>
      <c r="EY974" s="51"/>
      <c r="EZ974" s="51"/>
      <c r="FA974" s="51"/>
      <c r="FB974" s="51"/>
      <c r="FC974" s="51"/>
      <c r="FD974" s="51"/>
      <c r="FE974" s="51"/>
      <c r="FF974" s="51"/>
      <c r="FG974" s="51"/>
      <c r="FH974" s="51"/>
      <c r="FI974" s="51"/>
      <c r="FJ974" s="51"/>
      <c r="FK974" s="51"/>
      <c r="FL974" s="51"/>
      <c r="FM974" s="51"/>
      <c r="FN974" s="51"/>
      <c r="FO974" s="51"/>
      <c r="FP974" s="51"/>
    </row>
    <row r="975" spans="101:172" ht="12.75" customHeight="1">
      <c r="CW975" s="51"/>
      <c r="CX975" s="51"/>
      <c r="CY975" s="51"/>
      <c r="CZ975" s="51"/>
      <c r="DA975" s="51"/>
      <c r="DB975" s="51"/>
      <c r="DC975" s="51"/>
      <c r="DD975" s="51"/>
      <c r="DE975" s="51"/>
      <c r="DF975" s="51"/>
      <c r="DG975" s="51"/>
      <c r="DH975" s="51"/>
      <c r="DI975" s="51"/>
      <c r="DJ975" s="51"/>
      <c r="DK975" s="51"/>
      <c r="DL975" s="51"/>
      <c r="DM975" s="51"/>
      <c r="DN975" s="51"/>
      <c r="DO975" s="51"/>
      <c r="DP975" s="51"/>
      <c r="DQ975" s="51"/>
      <c r="DR975" s="51"/>
      <c r="DS975" s="51"/>
      <c r="DT975" s="51"/>
      <c r="DU975" s="51"/>
      <c r="DV975" s="51"/>
      <c r="DW975" s="51"/>
      <c r="DX975" s="51"/>
      <c r="DY975" s="51"/>
      <c r="DZ975" s="51"/>
      <c r="EA975" s="51"/>
      <c r="EB975" s="51"/>
      <c r="EC975" s="51"/>
      <c r="ED975" s="51"/>
      <c r="EE975" s="51"/>
      <c r="EF975" s="51"/>
      <c r="EG975" s="51"/>
      <c r="EH975" s="51"/>
      <c r="EI975" s="51"/>
      <c r="EJ975" s="51"/>
      <c r="EK975" s="51"/>
      <c r="EL975" s="51"/>
      <c r="EM975" s="51"/>
      <c r="EN975" s="51"/>
      <c r="EO975" s="51"/>
      <c r="EP975" s="51"/>
      <c r="EQ975" s="51"/>
      <c r="ER975" s="51"/>
      <c r="ES975" s="51"/>
      <c r="ET975" s="51"/>
      <c r="EU975" s="51"/>
      <c r="EV975" s="51"/>
      <c r="EW975" s="51"/>
      <c r="EX975" s="51"/>
      <c r="EY975" s="51"/>
      <c r="EZ975" s="51"/>
      <c r="FA975" s="51"/>
      <c r="FB975" s="51"/>
      <c r="FC975" s="51"/>
      <c r="FD975" s="51"/>
      <c r="FE975" s="51"/>
      <c r="FF975" s="51"/>
      <c r="FG975" s="51"/>
      <c r="FH975" s="51"/>
      <c r="FI975" s="51"/>
      <c r="FJ975" s="51"/>
      <c r="FK975" s="51"/>
      <c r="FL975" s="51"/>
      <c r="FM975" s="51"/>
      <c r="FN975" s="51"/>
      <c r="FO975" s="51"/>
      <c r="FP975" s="51"/>
    </row>
    <row r="976" spans="101:172" ht="12.75" customHeight="1">
      <c r="CW976" s="51"/>
      <c r="CX976" s="51"/>
      <c r="CY976" s="51"/>
      <c r="CZ976" s="51"/>
      <c r="DA976" s="51"/>
      <c r="DB976" s="51"/>
      <c r="DC976" s="51"/>
      <c r="DD976" s="51"/>
      <c r="DE976" s="51"/>
      <c r="DF976" s="51"/>
      <c r="DG976" s="51"/>
      <c r="DH976" s="51"/>
      <c r="DI976" s="51"/>
      <c r="DJ976" s="51"/>
      <c r="DK976" s="51"/>
      <c r="DL976" s="51"/>
      <c r="DM976" s="51"/>
      <c r="DN976" s="51"/>
      <c r="DO976" s="51"/>
      <c r="DP976" s="51"/>
      <c r="DQ976" s="51"/>
      <c r="DR976" s="51"/>
      <c r="DS976" s="51"/>
      <c r="DT976" s="51"/>
      <c r="DU976" s="51"/>
      <c r="DV976" s="51"/>
      <c r="DW976" s="51"/>
      <c r="DX976" s="51"/>
      <c r="DY976" s="51"/>
      <c r="DZ976" s="51"/>
      <c r="EA976" s="51"/>
      <c r="EB976" s="51"/>
      <c r="EC976" s="51"/>
      <c r="ED976" s="51"/>
      <c r="EE976" s="51"/>
      <c r="EF976" s="51"/>
      <c r="EG976" s="51"/>
      <c r="EH976" s="51"/>
      <c r="EI976" s="51"/>
      <c r="EJ976" s="51"/>
      <c r="EK976" s="51"/>
      <c r="EL976" s="51"/>
      <c r="EM976" s="51"/>
      <c r="EN976" s="51"/>
      <c r="EO976" s="51"/>
      <c r="EP976" s="51"/>
      <c r="EQ976" s="51"/>
      <c r="ER976" s="51"/>
      <c r="ES976" s="51"/>
      <c r="ET976" s="51"/>
      <c r="EU976" s="51"/>
      <c r="EV976" s="51"/>
      <c r="EW976" s="51"/>
      <c r="EX976" s="51"/>
      <c r="EY976" s="51"/>
      <c r="EZ976" s="51"/>
      <c r="FA976" s="51"/>
      <c r="FB976" s="51"/>
      <c r="FC976" s="51"/>
      <c r="FD976" s="51"/>
      <c r="FE976" s="51"/>
      <c r="FF976" s="51"/>
      <c r="FG976" s="51"/>
      <c r="FH976" s="51"/>
      <c r="FI976" s="51"/>
      <c r="FJ976" s="51"/>
      <c r="FK976" s="51"/>
      <c r="FL976" s="51"/>
      <c r="FM976" s="51"/>
      <c r="FN976" s="51"/>
      <c r="FO976" s="51"/>
      <c r="FP976" s="51"/>
    </row>
    <row r="977" spans="101:172" ht="12.75" customHeight="1">
      <c r="CW977" s="51"/>
      <c r="CX977" s="51"/>
      <c r="CY977" s="51"/>
      <c r="CZ977" s="51"/>
      <c r="DA977" s="51"/>
      <c r="DB977" s="51"/>
      <c r="DC977" s="51"/>
      <c r="DD977" s="51"/>
      <c r="DE977" s="51"/>
      <c r="DF977" s="51"/>
      <c r="DG977" s="51"/>
      <c r="DH977" s="51"/>
      <c r="DI977" s="51"/>
      <c r="DJ977" s="51"/>
      <c r="DK977" s="51"/>
      <c r="DL977" s="51"/>
      <c r="DM977" s="51"/>
      <c r="DN977" s="51"/>
      <c r="DO977" s="51"/>
      <c r="DP977" s="51"/>
      <c r="DQ977" s="51"/>
      <c r="DR977" s="51"/>
      <c r="DS977" s="51"/>
      <c r="DT977" s="51"/>
      <c r="DU977" s="51"/>
      <c r="DV977" s="51"/>
      <c r="DW977" s="51"/>
      <c r="DX977" s="51"/>
      <c r="DY977" s="51"/>
      <c r="DZ977" s="51"/>
      <c r="EA977" s="51"/>
      <c r="EB977" s="51"/>
      <c r="EC977" s="51"/>
      <c r="ED977" s="51"/>
      <c r="EE977" s="51"/>
      <c r="EF977" s="51"/>
      <c r="EG977" s="51"/>
      <c r="EH977" s="51"/>
      <c r="EI977" s="51"/>
      <c r="EJ977" s="51"/>
      <c r="EK977" s="51"/>
      <c r="EL977" s="51"/>
      <c r="EM977" s="51"/>
      <c r="EN977" s="51"/>
      <c r="EO977" s="51"/>
      <c r="EP977" s="51"/>
      <c r="EQ977" s="51"/>
      <c r="ER977" s="51"/>
      <c r="ES977" s="51"/>
      <c r="ET977" s="51"/>
      <c r="EU977" s="51"/>
      <c r="EV977" s="51"/>
      <c r="EW977" s="51"/>
      <c r="EX977" s="51"/>
      <c r="EY977" s="51"/>
      <c r="EZ977" s="51"/>
      <c r="FA977" s="51"/>
      <c r="FB977" s="51"/>
      <c r="FC977" s="51"/>
      <c r="FD977" s="51"/>
      <c r="FE977" s="51"/>
      <c r="FF977" s="51"/>
      <c r="FG977" s="51"/>
      <c r="FH977" s="51"/>
      <c r="FI977" s="51"/>
      <c r="FJ977" s="51"/>
      <c r="FK977" s="51"/>
      <c r="FL977" s="51"/>
      <c r="FM977" s="51"/>
      <c r="FN977" s="51"/>
      <c r="FO977" s="51"/>
      <c r="FP977" s="51"/>
    </row>
    <row r="978" spans="101:172" ht="12.75" customHeight="1">
      <c r="CW978" s="51"/>
      <c r="CX978" s="51"/>
      <c r="CY978" s="51"/>
      <c r="CZ978" s="51"/>
      <c r="DA978" s="51"/>
      <c r="DB978" s="51"/>
      <c r="DC978" s="51"/>
      <c r="DD978" s="51"/>
      <c r="DE978" s="51"/>
      <c r="DF978" s="51"/>
      <c r="DG978" s="51"/>
      <c r="DH978" s="51"/>
      <c r="DI978" s="51"/>
      <c r="DJ978" s="51"/>
      <c r="DK978" s="51"/>
      <c r="DL978" s="51"/>
      <c r="DM978" s="51"/>
      <c r="DN978" s="51"/>
      <c r="DO978" s="51"/>
      <c r="DP978" s="51"/>
      <c r="DQ978" s="51"/>
      <c r="DR978" s="51"/>
      <c r="DS978" s="51"/>
      <c r="DT978" s="51"/>
      <c r="DU978" s="51"/>
      <c r="DV978" s="51"/>
      <c r="DW978" s="51"/>
      <c r="DX978" s="51"/>
      <c r="DY978" s="51"/>
      <c r="DZ978" s="51"/>
      <c r="EA978" s="51"/>
      <c r="EB978" s="51"/>
      <c r="EC978" s="51"/>
      <c r="ED978" s="51"/>
      <c r="EE978" s="51"/>
      <c r="EF978" s="51"/>
      <c r="EG978" s="51"/>
      <c r="EH978" s="51"/>
      <c r="EI978" s="51"/>
      <c r="EJ978" s="51"/>
      <c r="EK978" s="51"/>
      <c r="EL978" s="51"/>
      <c r="EM978" s="51"/>
      <c r="EN978" s="51"/>
      <c r="EO978" s="51"/>
      <c r="EP978" s="51"/>
      <c r="EQ978" s="51"/>
      <c r="ER978" s="51"/>
      <c r="ES978" s="51"/>
      <c r="ET978" s="51"/>
      <c r="EU978" s="51"/>
      <c r="EV978" s="51"/>
      <c r="EW978" s="51"/>
      <c r="EX978" s="51"/>
      <c r="EY978" s="51"/>
      <c r="EZ978" s="51"/>
      <c r="FA978" s="51"/>
      <c r="FB978" s="51"/>
      <c r="FC978" s="51"/>
      <c r="FD978" s="51"/>
      <c r="FE978" s="51"/>
      <c r="FF978" s="51"/>
      <c r="FG978" s="51"/>
      <c r="FH978" s="51"/>
      <c r="FI978" s="51"/>
      <c r="FJ978" s="51"/>
      <c r="FK978" s="51"/>
      <c r="FL978" s="51"/>
      <c r="FM978" s="51"/>
      <c r="FN978" s="51"/>
      <c r="FO978" s="51"/>
      <c r="FP978" s="51"/>
    </row>
    <row r="979" spans="101:172" ht="12.75" customHeight="1">
      <c r="CW979" s="51"/>
      <c r="CX979" s="51"/>
      <c r="CY979" s="51"/>
      <c r="CZ979" s="51"/>
      <c r="DA979" s="51"/>
      <c r="DB979" s="51"/>
      <c r="DC979" s="51"/>
      <c r="DD979" s="51"/>
      <c r="DE979" s="51"/>
      <c r="DF979" s="51"/>
      <c r="DG979" s="51"/>
      <c r="DH979" s="51"/>
      <c r="DI979" s="51"/>
      <c r="DJ979" s="51"/>
      <c r="DK979" s="51"/>
      <c r="DL979" s="51"/>
      <c r="DM979" s="51"/>
      <c r="DN979" s="51"/>
      <c r="DO979" s="51"/>
      <c r="DP979" s="51"/>
      <c r="DQ979" s="51"/>
      <c r="DR979" s="51"/>
      <c r="DS979" s="51"/>
      <c r="DT979" s="51"/>
      <c r="DU979" s="51"/>
      <c r="DV979" s="51"/>
      <c r="DW979" s="51"/>
      <c r="DX979" s="51"/>
      <c r="DY979" s="51"/>
      <c r="DZ979" s="51"/>
      <c r="EA979" s="51"/>
      <c r="EB979" s="51"/>
      <c r="EC979" s="51"/>
      <c r="ED979" s="51"/>
      <c r="EE979" s="51"/>
      <c r="EF979" s="51"/>
      <c r="EG979" s="51"/>
      <c r="EH979" s="51"/>
      <c r="EI979" s="51"/>
      <c r="EJ979" s="51"/>
      <c r="EK979" s="51"/>
      <c r="EL979" s="51"/>
      <c r="EM979" s="51"/>
      <c r="EN979" s="51"/>
      <c r="EO979" s="51"/>
      <c r="EP979" s="51"/>
      <c r="EQ979" s="51"/>
      <c r="ER979" s="51"/>
      <c r="ES979" s="51"/>
      <c r="ET979" s="51"/>
      <c r="EU979" s="51"/>
      <c r="EV979" s="51"/>
      <c r="EW979" s="51"/>
      <c r="EX979" s="51"/>
      <c r="EY979" s="51"/>
      <c r="EZ979" s="51"/>
      <c r="FA979" s="51"/>
      <c r="FB979" s="51"/>
      <c r="FC979" s="51"/>
      <c r="FD979" s="51"/>
      <c r="FE979" s="51"/>
      <c r="FF979" s="51"/>
      <c r="FG979" s="51"/>
      <c r="FH979" s="51"/>
      <c r="FI979" s="51"/>
      <c r="FJ979" s="51"/>
      <c r="FK979" s="51"/>
      <c r="FL979" s="51"/>
      <c r="FM979" s="51"/>
      <c r="FN979" s="51"/>
      <c r="FO979" s="51"/>
      <c r="FP979" s="51"/>
    </row>
    <row r="980" spans="101:172" ht="12.75" customHeight="1">
      <c r="CW980" s="51"/>
      <c r="CX980" s="51"/>
      <c r="CY980" s="51"/>
      <c r="CZ980" s="51"/>
      <c r="DA980" s="51"/>
      <c r="DB980" s="51"/>
      <c r="DC980" s="51"/>
      <c r="DD980" s="51"/>
      <c r="DE980" s="51"/>
      <c r="DF980" s="51"/>
      <c r="DG980" s="51"/>
      <c r="DH980" s="51"/>
      <c r="DI980" s="51"/>
      <c r="DJ980" s="51"/>
      <c r="DK980" s="51"/>
      <c r="DL980" s="51"/>
      <c r="DM980" s="51"/>
      <c r="DN980" s="51"/>
      <c r="DO980" s="51"/>
      <c r="DP980" s="51"/>
      <c r="DQ980" s="51"/>
      <c r="DR980" s="51"/>
      <c r="DS980" s="51"/>
      <c r="DT980" s="51"/>
      <c r="DU980" s="51"/>
      <c r="DV980" s="51"/>
      <c r="DW980" s="51"/>
      <c r="DX980" s="51"/>
      <c r="DY980" s="51"/>
      <c r="DZ980" s="51"/>
      <c r="EA980" s="51"/>
      <c r="EB980" s="51"/>
      <c r="EC980" s="51"/>
      <c r="ED980" s="51"/>
      <c r="EE980" s="51"/>
      <c r="EF980" s="51"/>
      <c r="EG980" s="51"/>
      <c r="EH980" s="51"/>
      <c r="EI980" s="51"/>
      <c r="EJ980" s="51"/>
      <c r="EK980" s="51"/>
      <c r="EL980" s="51"/>
      <c r="EM980" s="51"/>
      <c r="EN980" s="51"/>
      <c r="EO980" s="51"/>
      <c r="EP980" s="51"/>
      <c r="EQ980" s="51"/>
      <c r="ER980" s="51"/>
      <c r="ES980" s="51"/>
      <c r="ET980" s="51"/>
      <c r="EU980" s="51"/>
      <c r="EV980" s="51"/>
      <c r="EW980" s="51"/>
      <c r="EX980" s="51"/>
      <c r="EY980" s="51"/>
      <c r="EZ980" s="51"/>
      <c r="FA980" s="51"/>
      <c r="FB980" s="51"/>
      <c r="FC980" s="51"/>
      <c r="FD980" s="51"/>
      <c r="FE980" s="51"/>
      <c r="FF980" s="51"/>
      <c r="FG980" s="51"/>
      <c r="FH980" s="51"/>
      <c r="FI980" s="51"/>
      <c r="FJ980" s="51"/>
      <c r="FK980" s="51"/>
      <c r="FL980" s="51"/>
      <c r="FM980" s="51"/>
      <c r="FN980" s="51"/>
      <c r="FO980" s="51"/>
      <c r="FP980" s="51"/>
    </row>
    <row r="981" spans="101:172" ht="12.75" customHeight="1">
      <c r="CW981" s="51"/>
      <c r="CX981" s="51"/>
      <c r="CY981" s="51"/>
      <c r="CZ981" s="51"/>
      <c r="DA981" s="51"/>
      <c r="DB981" s="51"/>
      <c r="DC981" s="51"/>
      <c r="DD981" s="51"/>
      <c r="DE981" s="51"/>
      <c r="DF981" s="51"/>
      <c r="DG981" s="51"/>
      <c r="DH981" s="51"/>
      <c r="DI981" s="51"/>
      <c r="DJ981" s="51"/>
      <c r="DK981" s="51"/>
      <c r="DL981" s="51"/>
      <c r="DM981" s="51"/>
      <c r="DN981" s="51"/>
      <c r="DO981" s="51"/>
      <c r="DP981" s="51"/>
      <c r="DQ981" s="51"/>
      <c r="DR981" s="51"/>
      <c r="DS981" s="51"/>
      <c r="DT981" s="51"/>
      <c r="DU981" s="51"/>
      <c r="DV981" s="51"/>
      <c r="DW981" s="51"/>
      <c r="DX981" s="51"/>
      <c r="DY981" s="51"/>
      <c r="DZ981" s="51"/>
      <c r="EA981" s="51"/>
      <c r="EB981" s="51"/>
      <c r="EC981" s="51"/>
      <c r="ED981" s="51"/>
      <c r="EE981" s="51"/>
      <c r="EF981" s="51"/>
      <c r="EG981" s="51"/>
      <c r="EH981" s="51"/>
      <c r="EI981" s="51"/>
      <c r="EJ981" s="51"/>
      <c r="EK981" s="51"/>
      <c r="EL981" s="51"/>
      <c r="EM981" s="51"/>
      <c r="EN981" s="51"/>
      <c r="EO981" s="51"/>
      <c r="EP981" s="51"/>
      <c r="EQ981" s="51"/>
      <c r="ER981" s="51"/>
      <c r="ES981" s="51"/>
      <c r="ET981" s="51"/>
      <c r="EU981" s="51"/>
      <c r="EV981" s="51"/>
      <c r="EW981" s="51"/>
      <c r="EX981" s="51"/>
      <c r="EY981" s="51"/>
      <c r="EZ981" s="51"/>
      <c r="FA981" s="51"/>
      <c r="FB981" s="51"/>
      <c r="FC981" s="51"/>
      <c r="FD981" s="51"/>
      <c r="FE981" s="51"/>
      <c r="FF981" s="51"/>
      <c r="FG981" s="51"/>
      <c r="FH981" s="51"/>
      <c r="FI981" s="51"/>
      <c r="FJ981" s="51"/>
      <c r="FK981" s="51"/>
      <c r="FL981" s="51"/>
      <c r="FM981" s="51"/>
      <c r="FN981" s="51"/>
      <c r="FO981" s="51"/>
      <c r="FP981" s="51"/>
    </row>
    <row r="982" spans="101:172" ht="12.75" customHeight="1">
      <c r="CW982" s="51"/>
      <c r="CX982" s="51"/>
      <c r="CY982" s="51"/>
      <c r="CZ982" s="51"/>
      <c r="DA982" s="51"/>
      <c r="DB982" s="51"/>
      <c r="DC982" s="51"/>
      <c r="DD982" s="51"/>
      <c r="DE982" s="51"/>
      <c r="DF982" s="51"/>
      <c r="DG982" s="51"/>
      <c r="DH982" s="51"/>
      <c r="DI982" s="51"/>
      <c r="DJ982" s="51"/>
      <c r="DK982" s="51"/>
      <c r="DL982" s="51"/>
      <c r="DM982" s="51"/>
      <c r="DN982" s="51"/>
      <c r="DO982" s="51"/>
      <c r="DP982" s="51"/>
      <c r="DQ982" s="51"/>
      <c r="DR982" s="51"/>
      <c r="DS982" s="51"/>
      <c r="DT982" s="51"/>
      <c r="DU982" s="51"/>
      <c r="DV982" s="51"/>
      <c r="DW982" s="51"/>
      <c r="DX982" s="51"/>
      <c r="DY982" s="51"/>
      <c r="DZ982" s="51"/>
      <c r="EA982" s="51"/>
      <c r="EB982" s="51"/>
      <c r="EC982" s="51"/>
      <c r="ED982" s="51"/>
      <c r="EE982" s="51"/>
      <c r="EF982" s="51"/>
      <c r="EG982" s="51"/>
      <c r="EH982" s="51"/>
      <c r="EI982" s="51"/>
      <c r="EJ982" s="51"/>
      <c r="EK982" s="51"/>
      <c r="EL982" s="51"/>
      <c r="EM982" s="51"/>
      <c r="EN982" s="51"/>
      <c r="EO982" s="51"/>
      <c r="EP982" s="51"/>
      <c r="EQ982" s="51"/>
      <c r="ER982" s="51"/>
      <c r="ES982" s="51"/>
      <c r="ET982" s="51"/>
      <c r="EU982" s="51"/>
      <c r="EV982" s="51"/>
      <c r="EW982" s="51"/>
      <c r="EX982" s="51"/>
      <c r="EY982" s="51"/>
      <c r="EZ982" s="51"/>
      <c r="FA982" s="51"/>
      <c r="FB982" s="51"/>
      <c r="FC982" s="51"/>
      <c r="FD982" s="51"/>
      <c r="FE982" s="51"/>
      <c r="FF982" s="51"/>
      <c r="FG982" s="51"/>
      <c r="FH982" s="51"/>
      <c r="FI982" s="51"/>
      <c r="FJ982" s="51"/>
      <c r="FK982" s="51"/>
      <c r="FL982" s="51"/>
      <c r="FM982" s="51"/>
      <c r="FN982" s="51"/>
      <c r="FO982" s="51"/>
      <c r="FP982" s="51"/>
    </row>
    <row r="983" spans="101:172" ht="12.75" customHeight="1">
      <c r="CW983" s="51"/>
      <c r="CX983" s="51"/>
      <c r="CY983" s="51"/>
      <c r="CZ983" s="51"/>
      <c r="DA983" s="51"/>
      <c r="DB983" s="51"/>
      <c r="DC983" s="51"/>
      <c r="DD983" s="51"/>
      <c r="DE983" s="51"/>
      <c r="DF983" s="51"/>
      <c r="DG983" s="51"/>
      <c r="DH983" s="51"/>
      <c r="DI983" s="51"/>
      <c r="DJ983" s="51"/>
      <c r="DK983" s="51"/>
      <c r="DL983" s="51"/>
      <c r="DM983" s="51"/>
      <c r="DN983" s="51"/>
      <c r="DO983" s="51"/>
      <c r="DP983" s="51"/>
      <c r="DQ983" s="51"/>
      <c r="DR983" s="51"/>
      <c r="DS983" s="51"/>
      <c r="DT983" s="51"/>
      <c r="DU983" s="51"/>
      <c r="DV983" s="51"/>
      <c r="DW983" s="51"/>
      <c r="DX983" s="51"/>
      <c r="DY983" s="51"/>
      <c r="DZ983" s="51"/>
      <c r="EA983" s="51"/>
      <c r="EB983" s="51"/>
      <c r="EC983" s="51"/>
      <c r="ED983" s="51"/>
      <c r="EE983" s="51"/>
      <c r="EF983" s="51"/>
      <c r="EG983" s="51"/>
      <c r="EH983" s="51"/>
      <c r="EI983" s="51"/>
      <c r="EJ983" s="51"/>
      <c r="EK983" s="51"/>
      <c r="EL983" s="51"/>
      <c r="EM983" s="51"/>
      <c r="EN983" s="51"/>
      <c r="EO983" s="51"/>
      <c r="EP983" s="51"/>
      <c r="EQ983" s="51"/>
      <c r="ER983" s="51"/>
      <c r="ES983" s="51"/>
      <c r="ET983" s="51"/>
      <c r="EU983" s="51"/>
      <c r="EV983" s="51"/>
      <c r="EW983" s="51"/>
      <c r="EX983" s="51"/>
      <c r="EY983" s="51"/>
      <c r="EZ983" s="51"/>
      <c r="FA983" s="51"/>
      <c r="FB983" s="51"/>
      <c r="FC983" s="51"/>
      <c r="FD983" s="51"/>
      <c r="FE983" s="51"/>
      <c r="FF983" s="51"/>
      <c r="FG983" s="51"/>
      <c r="FH983" s="51"/>
      <c r="FI983" s="51"/>
      <c r="FJ983" s="51"/>
      <c r="FK983" s="51"/>
      <c r="FL983" s="51"/>
      <c r="FM983" s="51"/>
      <c r="FN983" s="51"/>
      <c r="FO983" s="51"/>
      <c r="FP983" s="51"/>
    </row>
    <row r="984" spans="101:172" ht="12.75" customHeight="1">
      <c r="CW984" s="51"/>
      <c r="CX984" s="51"/>
      <c r="CY984" s="51"/>
      <c r="CZ984" s="51"/>
      <c r="DA984" s="51"/>
      <c r="DB984" s="51"/>
      <c r="DC984" s="51"/>
      <c r="DD984" s="51"/>
      <c r="DE984" s="51"/>
      <c r="DF984" s="51"/>
      <c r="DG984" s="51"/>
      <c r="DH984" s="51"/>
      <c r="DI984" s="51"/>
      <c r="DJ984" s="51"/>
      <c r="DK984" s="51"/>
      <c r="DL984" s="51"/>
      <c r="DM984" s="51"/>
      <c r="DN984" s="51"/>
      <c r="DO984" s="51"/>
      <c r="DP984" s="51"/>
      <c r="DQ984" s="51"/>
      <c r="DR984" s="51"/>
      <c r="DS984" s="51"/>
      <c r="DT984" s="51"/>
      <c r="DU984" s="51"/>
      <c r="DV984" s="51"/>
      <c r="DW984" s="51"/>
      <c r="DX984" s="51"/>
      <c r="DY984" s="51"/>
      <c r="DZ984" s="51"/>
      <c r="EA984" s="51"/>
      <c r="EB984" s="51"/>
      <c r="EC984" s="51"/>
      <c r="ED984" s="51"/>
      <c r="EE984" s="51"/>
      <c r="EF984" s="51"/>
      <c r="EG984" s="51"/>
      <c r="EH984" s="51"/>
      <c r="EI984" s="51"/>
      <c r="EJ984" s="51"/>
      <c r="EK984" s="51"/>
      <c r="EL984" s="51"/>
      <c r="EM984" s="51"/>
      <c r="EN984" s="51"/>
      <c r="EO984" s="51"/>
      <c r="EP984" s="51"/>
      <c r="EQ984" s="51"/>
      <c r="ER984" s="51"/>
      <c r="ES984" s="51"/>
      <c r="ET984" s="51"/>
      <c r="EU984" s="51"/>
      <c r="EV984" s="51"/>
      <c r="EW984" s="51"/>
      <c r="EX984" s="51"/>
      <c r="EY984" s="51"/>
      <c r="EZ984" s="51"/>
      <c r="FA984" s="51"/>
      <c r="FB984" s="51"/>
      <c r="FC984" s="51"/>
      <c r="FD984" s="51"/>
      <c r="FE984" s="51"/>
      <c r="FF984" s="51"/>
      <c r="FG984" s="51"/>
      <c r="FH984" s="51"/>
      <c r="FI984" s="51"/>
      <c r="FJ984" s="51"/>
      <c r="FK984" s="51"/>
      <c r="FL984" s="51"/>
      <c r="FM984" s="51"/>
      <c r="FN984" s="51"/>
      <c r="FO984" s="51"/>
      <c r="FP984" s="51"/>
    </row>
    <row r="985" spans="101:172" ht="12.75" customHeight="1">
      <c r="CW985" s="51"/>
      <c r="CX985" s="51"/>
      <c r="CY985" s="51"/>
      <c r="CZ985" s="51"/>
      <c r="DA985" s="51"/>
      <c r="DB985" s="51"/>
      <c r="DC985" s="51"/>
      <c r="DD985" s="51"/>
      <c r="DE985" s="51"/>
      <c r="DF985" s="51"/>
      <c r="DG985" s="51"/>
      <c r="DH985" s="51"/>
      <c r="DI985" s="51"/>
      <c r="DJ985" s="51"/>
      <c r="DK985" s="51"/>
      <c r="DL985" s="51"/>
      <c r="DM985" s="51"/>
      <c r="DN985" s="51"/>
      <c r="DO985" s="51"/>
      <c r="DP985" s="51"/>
      <c r="DQ985" s="51"/>
      <c r="DR985" s="51"/>
      <c r="DS985" s="51"/>
      <c r="DT985" s="51"/>
      <c r="DU985" s="51"/>
      <c r="DV985" s="51"/>
      <c r="DW985" s="51"/>
      <c r="DX985" s="51"/>
      <c r="DY985" s="51"/>
      <c r="DZ985" s="51"/>
      <c r="EA985" s="51"/>
      <c r="EB985" s="51"/>
      <c r="EC985" s="51"/>
      <c r="ED985" s="51"/>
      <c r="EE985" s="51"/>
      <c r="EF985" s="51"/>
      <c r="EG985" s="51"/>
      <c r="EH985" s="51"/>
      <c r="EI985" s="51"/>
      <c r="EJ985" s="51"/>
      <c r="EK985" s="51"/>
      <c r="EL985" s="51"/>
      <c r="EM985" s="51"/>
      <c r="EN985" s="51"/>
      <c r="EO985" s="51"/>
      <c r="EP985" s="51"/>
      <c r="EQ985" s="51"/>
      <c r="ER985" s="51"/>
      <c r="ES985" s="51"/>
      <c r="ET985" s="51"/>
      <c r="EU985" s="51"/>
      <c r="EV985" s="51"/>
      <c r="EW985" s="51"/>
      <c r="EX985" s="51"/>
      <c r="EY985" s="51"/>
      <c r="EZ985" s="51"/>
      <c r="FA985" s="51"/>
      <c r="FB985" s="51"/>
      <c r="FC985" s="51"/>
      <c r="FD985" s="51"/>
      <c r="FE985" s="51"/>
      <c r="FF985" s="51"/>
      <c r="FG985" s="51"/>
      <c r="FH985" s="51"/>
      <c r="FI985" s="51"/>
      <c r="FJ985" s="51"/>
      <c r="FK985" s="51"/>
      <c r="FL985" s="51"/>
      <c r="FM985" s="51"/>
      <c r="FN985" s="51"/>
      <c r="FO985" s="51"/>
      <c r="FP985" s="51"/>
    </row>
    <row r="986" spans="101:172" ht="12.75" customHeight="1">
      <c r="CW986" s="51"/>
      <c r="CX986" s="51"/>
      <c r="CY986" s="51"/>
      <c r="CZ986" s="51"/>
      <c r="DA986" s="51"/>
      <c r="DB986" s="51"/>
      <c r="DC986" s="51"/>
      <c r="DD986" s="51"/>
      <c r="DE986" s="51"/>
      <c r="DF986" s="51"/>
      <c r="DG986" s="51"/>
      <c r="DH986" s="51"/>
      <c r="DI986" s="51"/>
      <c r="DJ986" s="51"/>
      <c r="DK986" s="51"/>
      <c r="DL986" s="51"/>
      <c r="DM986" s="51"/>
      <c r="DN986" s="51"/>
      <c r="DO986" s="51"/>
      <c r="DP986" s="51"/>
      <c r="DQ986" s="51"/>
      <c r="DR986" s="51"/>
      <c r="DS986" s="51"/>
      <c r="DT986" s="51"/>
      <c r="DU986" s="51"/>
      <c r="DV986" s="51"/>
      <c r="DW986" s="51"/>
      <c r="DX986" s="51"/>
      <c r="DY986" s="51"/>
      <c r="DZ986" s="51"/>
      <c r="EA986" s="51"/>
      <c r="EB986" s="51"/>
      <c r="EC986" s="51"/>
      <c r="ED986" s="51"/>
      <c r="EE986" s="51"/>
      <c r="EF986" s="51"/>
      <c r="EG986" s="51"/>
      <c r="EH986" s="51"/>
      <c r="EI986" s="51"/>
      <c r="EJ986" s="51"/>
      <c r="EK986" s="51"/>
      <c r="EL986" s="51"/>
      <c r="EM986" s="51"/>
      <c r="EN986" s="51"/>
      <c r="EO986" s="51"/>
      <c r="EP986" s="51"/>
      <c r="EQ986" s="51"/>
      <c r="ER986" s="51"/>
      <c r="ES986" s="51"/>
      <c r="ET986" s="51"/>
      <c r="EU986" s="51"/>
      <c r="EV986" s="51"/>
      <c r="EW986" s="51"/>
      <c r="EX986" s="51"/>
      <c r="EY986" s="51"/>
      <c r="EZ986" s="51"/>
      <c r="FA986" s="51"/>
      <c r="FB986" s="51"/>
      <c r="FC986" s="51"/>
      <c r="FD986" s="51"/>
      <c r="FE986" s="51"/>
      <c r="FF986" s="51"/>
      <c r="FG986" s="51"/>
      <c r="FH986" s="51"/>
      <c r="FI986" s="51"/>
      <c r="FJ986" s="51"/>
      <c r="FK986" s="51"/>
      <c r="FL986" s="51"/>
      <c r="FM986" s="51"/>
      <c r="FN986" s="51"/>
      <c r="FO986" s="51"/>
      <c r="FP986" s="51"/>
    </row>
    <row r="987" spans="101:172" ht="12.75" customHeight="1">
      <c r="CW987" s="51"/>
      <c r="CX987" s="51"/>
      <c r="CY987" s="51"/>
      <c r="CZ987" s="51"/>
      <c r="DA987" s="51"/>
      <c r="DB987" s="51"/>
      <c r="DC987" s="51"/>
      <c r="DD987" s="51"/>
      <c r="DE987" s="51"/>
      <c r="DF987" s="51"/>
      <c r="DG987" s="51"/>
      <c r="DH987" s="51"/>
      <c r="DI987" s="51"/>
      <c r="DJ987" s="51"/>
      <c r="DK987" s="51"/>
      <c r="DL987" s="51"/>
      <c r="DM987" s="51"/>
      <c r="DN987" s="51"/>
      <c r="DO987" s="51"/>
      <c r="DP987" s="51"/>
      <c r="DQ987" s="51"/>
      <c r="DR987" s="51"/>
      <c r="DS987" s="51"/>
      <c r="DT987" s="51"/>
      <c r="DU987" s="51"/>
      <c r="DV987" s="51"/>
      <c r="DW987" s="51"/>
      <c r="DX987" s="51"/>
      <c r="DY987" s="51"/>
      <c r="DZ987" s="51"/>
      <c r="EA987" s="51"/>
      <c r="EB987" s="51"/>
      <c r="EC987" s="51"/>
      <c r="ED987" s="51"/>
      <c r="EE987" s="51"/>
      <c r="EF987" s="51"/>
      <c r="EG987" s="51"/>
      <c r="EH987" s="51"/>
      <c r="EI987" s="51"/>
      <c r="EJ987" s="51"/>
      <c r="EK987" s="51"/>
      <c r="EL987" s="51"/>
      <c r="EM987" s="51"/>
      <c r="EN987" s="51"/>
      <c r="EO987" s="51"/>
      <c r="EP987" s="51"/>
      <c r="EQ987" s="51"/>
      <c r="ER987" s="51"/>
      <c r="ES987" s="51"/>
      <c r="ET987" s="51"/>
      <c r="EU987" s="51"/>
      <c r="EV987" s="51"/>
      <c r="EW987" s="51"/>
      <c r="EX987" s="51"/>
      <c r="EY987" s="51"/>
      <c r="EZ987" s="51"/>
      <c r="FA987" s="51"/>
      <c r="FB987" s="51"/>
      <c r="FC987" s="51"/>
      <c r="FD987" s="51"/>
      <c r="FE987" s="51"/>
      <c r="FF987" s="51"/>
      <c r="FG987" s="51"/>
      <c r="FH987" s="51"/>
      <c r="FI987" s="51"/>
      <c r="FJ987" s="51"/>
      <c r="FK987" s="51"/>
      <c r="FL987" s="51"/>
      <c r="FM987" s="51"/>
      <c r="FN987" s="51"/>
      <c r="FO987" s="51"/>
      <c r="FP987" s="51"/>
    </row>
    <row r="988" spans="101:172" ht="12.75" customHeight="1">
      <c r="CW988" s="51"/>
      <c r="CX988" s="51"/>
      <c r="CY988" s="51"/>
      <c r="CZ988" s="51"/>
      <c r="DA988" s="51"/>
      <c r="DB988" s="51"/>
      <c r="DC988" s="51"/>
      <c r="DD988" s="51"/>
      <c r="DE988" s="51"/>
      <c r="DF988" s="51"/>
      <c r="DG988" s="51"/>
      <c r="DH988" s="51"/>
      <c r="DI988" s="51"/>
      <c r="DJ988" s="51"/>
      <c r="DK988" s="51"/>
      <c r="DL988" s="51"/>
      <c r="DM988" s="51"/>
      <c r="DN988" s="51"/>
      <c r="DO988" s="51"/>
      <c r="DP988" s="51"/>
      <c r="DQ988" s="51"/>
      <c r="DR988" s="51"/>
      <c r="DS988" s="51"/>
      <c r="DT988" s="51"/>
      <c r="DU988" s="51"/>
      <c r="DV988" s="51"/>
      <c r="DW988" s="51"/>
      <c r="DX988" s="51"/>
      <c r="DY988" s="51"/>
      <c r="DZ988" s="51"/>
      <c r="EA988" s="51"/>
      <c r="EB988" s="51"/>
      <c r="EC988" s="51"/>
      <c r="ED988" s="51"/>
      <c r="EE988" s="51"/>
      <c r="EF988" s="51"/>
      <c r="EG988" s="51"/>
      <c r="EH988" s="51"/>
      <c r="EI988" s="51"/>
      <c r="EJ988" s="51"/>
      <c r="EK988" s="51"/>
      <c r="EL988" s="51"/>
      <c r="EM988" s="51"/>
      <c r="EN988" s="51"/>
      <c r="EO988" s="51"/>
      <c r="EP988" s="51"/>
      <c r="EQ988" s="51"/>
      <c r="ER988" s="51"/>
      <c r="ES988" s="51"/>
      <c r="ET988" s="51"/>
      <c r="EU988" s="51"/>
      <c r="EV988" s="51"/>
      <c r="EW988" s="51"/>
      <c r="EX988" s="51"/>
      <c r="EY988" s="51"/>
      <c r="EZ988" s="51"/>
      <c r="FA988" s="51"/>
      <c r="FB988" s="51"/>
      <c r="FC988" s="51"/>
      <c r="FD988" s="51"/>
      <c r="FE988" s="51"/>
      <c r="FF988" s="51"/>
      <c r="FG988" s="51"/>
      <c r="FH988" s="51"/>
      <c r="FI988" s="51"/>
      <c r="FJ988" s="51"/>
      <c r="FK988" s="51"/>
      <c r="FL988" s="51"/>
      <c r="FM988" s="51"/>
      <c r="FN988" s="51"/>
      <c r="FO988" s="51"/>
      <c r="FP988" s="51"/>
    </row>
    <row r="989" spans="101:172" ht="12.75" customHeight="1">
      <c r="CW989" s="51"/>
      <c r="CX989" s="51"/>
      <c r="CY989" s="51"/>
      <c r="CZ989" s="51"/>
      <c r="DA989" s="51"/>
      <c r="DB989" s="51"/>
      <c r="DC989" s="51"/>
      <c r="DD989" s="51"/>
      <c r="DE989" s="51"/>
      <c r="DF989" s="51"/>
      <c r="DG989" s="51"/>
      <c r="DH989" s="51"/>
      <c r="DI989" s="51"/>
      <c r="DJ989" s="51"/>
      <c r="DK989" s="51"/>
      <c r="DL989" s="51"/>
      <c r="DM989" s="51"/>
      <c r="DN989" s="51"/>
      <c r="DO989" s="51"/>
      <c r="DP989" s="51"/>
      <c r="DQ989" s="51"/>
      <c r="DR989" s="51"/>
      <c r="DS989" s="51"/>
      <c r="DT989" s="51"/>
      <c r="DU989" s="51"/>
      <c r="DV989" s="51"/>
      <c r="DW989" s="51"/>
      <c r="DX989" s="51"/>
      <c r="DY989" s="51"/>
      <c r="DZ989" s="51"/>
      <c r="EA989" s="51"/>
      <c r="EB989" s="51"/>
      <c r="EC989" s="51"/>
      <c r="ED989" s="51"/>
      <c r="EE989" s="51"/>
      <c r="EF989" s="51"/>
      <c r="EG989" s="51"/>
      <c r="EH989" s="51"/>
      <c r="EI989" s="51"/>
      <c r="EJ989" s="51"/>
      <c r="EK989" s="51"/>
      <c r="EL989" s="51"/>
      <c r="EM989" s="51"/>
      <c r="EN989" s="51"/>
      <c r="EO989" s="51"/>
      <c r="EP989" s="51"/>
      <c r="EQ989" s="51"/>
      <c r="ER989" s="51"/>
      <c r="ES989" s="51"/>
      <c r="ET989" s="51"/>
      <c r="EU989" s="51"/>
      <c r="EV989" s="51"/>
      <c r="EW989" s="51"/>
      <c r="EX989" s="51"/>
      <c r="EY989" s="51"/>
      <c r="EZ989" s="51"/>
      <c r="FA989" s="51"/>
      <c r="FB989" s="51"/>
      <c r="FC989" s="51"/>
      <c r="FD989" s="51"/>
      <c r="FE989" s="51"/>
      <c r="FF989" s="51"/>
      <c r="FG989" s="51"/>
      <c r="FH989" s="51"/>
      <c r="FI989" s="51"/>
      <c r="FJ989" s="51"/>
      <c r="FK989" s="51"/>
      <c r="FL989" s="51"/>
      <c r="FM989" s="51"/>
      <c r="FN989" s="51"/>
      <c r="FO989" s="51"/>
      <c r="FP989" s="51"/>
    </row>
    <row r="990" spans="101:172" ht="12.75" customHeight="1">
      <c r="CW990" s="51"/>
      <c r="CX990" s="51"/>
      <c r="CY990" s="51"/>
      <c r="CZ990" s="51"/>
      <c r="DA990" s="51"/>
      <c r="DB990" s="51"/>
      <c r="DC990" s="51"/>
      <c r="DD990" s="51"/>
      <c r="DE990" s="51"/>
      <c r="DF990" s="51"/>
      <c r="DG990" s="51"/>
      <c r="DH990" s="51"/>
      <c r="DI990" s="51"/>
      <c r="DJ990" s="51"/>
      <c r="DK990" s="51"/>
      <c r="DL990" s="51"/>
      <c r="DM990" s="51"/>
      <c r="DN990" s="51"/>
      <c r="DO990" s="51"/>
      <c r="DP990" s="51"/>
      <c r="DQ990" s="51"/>
      <c r="DR990" s="51"/>
      <c r="DS990" s="51"/>
      <c r="DT990" s="51"/>
      <c r="DU990" s="51"/>
      <c r="DV990" s="51"/>
      <c r="DW990" s="51"/>
      <c r="DX990" s="51"/>
      <c r="DY990" s="51"/>
      <c r="DZ990" s="51"/>
      <c r="EA990" s="51"/>
      <c r="EB990" s="51"/>
      <c r="EC990" s="51"/>
      <c r="ED990" s="51"/>
      <c r="EE990" s="51"/>
      <c r="EF990" s="51"/>
      <c r="EG990" s="51"/>
      <c r="EH990" s="51"/>
      <c r="EI990" s="51"/>
      <c r="EJ990" s="51"/>
      <c r="EK990" s="51"/>
      <c r="EL990" s="51"/>
      <c r="EM990" s="51"/>
      <c r="EN990" s="51"/>
      <c r="EO990" s="51"/>
      <c r="EP990" s="51"/>
      <c r="EQ990" s="51"/>
      <c r="ER990" s="51"/>
      <c r="ES990" s="51"/>
      <c r="ET990" s="51"/>
      <c r="EU990" s="51"/>
      <c r="EV990" s="51"/>
      <c r="EW990" s="51"/>
      <c r="EX990" s="51"/>
      <c r="EY990" s="51"/>
      <c r="EZ990" s="51"/>
      <c r="FA990" s="51"/>
      <c r="FB990" s="51"/>
      <c r="FC990" s="51"/>
      <c r="FD990" s="51"/>
      <c r="FE990" s="51"/>
      <c r="FF990" s="51"/>
      <c r="FG990" s="51"/>
      <c r="FH990" s="51"/>
      <c r="FI990" s="51"/>
      <c r="FJ990" s="51"/>
      <c r="FK990" s="51"/>
      <c r="FL990" s="51"/>
      <c r="FM990" s="51"/>
      <c r="FN990" s="51"/>
      <c r="FO990" s="51"/>
      <c r="FP990" s="51"/>
    </row>
    <row r="991" spans="101:172" ht="12.75" customHeight="1">
      <c r="CW991" s="51"/>
      <c r="CX991" s="51"/>
      <c r="CY991" s="51"/>
      <c r="CZ991" s="51"/>
      <c r="DA991" s="51"/>
      <c r="DB991" s="51"/>
      <c r="DC991" s="51"/>
      <c r="DD991" s="51"/>
      <c r="DE991" s="51"/>
      <c r="DF991" s="51"/>
      <c r="DG991" s="51"/>
      <c r="DH991" s="51"/>
      <c r="DI991" s="51"/>
      <c r="DJ991" s="51"/>
      <c r="DK991" s="51"/>
      <c r="DL991" s="51"/>
      <c r="DM991" s="51"/>
      <c r="DN991" s="51"/>
      <c r="DO991" s="51"/>
      <c r="DP991" s="51"/>
      <c r="DQ991" s="51"/>
      <c r="DR991" s="51"/>
      <c r="DS991" s="51"/>
      <c r="DT991" s="51"/>
      <c r="DU991" s="51"/>
      <c r="DV991" s="51"/>
      <c r="DW991" s="51"/>
      <c r="DX991" s="51"/>
      <c r="DY991" s="51"/>
      <c r="DZ991" s="51"/>
      <c r="EA991" s="51"/>
      <c r="EB991" s="51"/>
      <c r="EC991" s="51"/>
      <c r="ED991" s="51"/>
      <c r="EE991" s="51"/>
      <c r="EF991" s="51"/>
      <c r="EG991" s="51"/>
      <c r="EH991" s="51"/>
      <c r="EI991" s="51"/>
      <c r="EJ991" s="51"/>
      <c r="EK991" s="51"/>
      <c r="EL991" s="51"/>
      <c r="EM991" s="51"/>
      <c r="EN991" s="51"/>
      <c r="EO991" s="51"/>
      <c r="EP991" s="51"/>
      <c r="EQ991" s="51"/>
      <c r="ER991" s="51"/>
      <c r="ES991" s="51"/>
      <c r="ET991" s="51"/>
      <c r="EU991" s="51"/>
      <c r="EV991" s="51"/>
      <c r="EW991" s="51"/>
      <c r="EX991" s="51"/>
      <c r="EY991" s="51"/>
      <c r="EZ991" s="51"/>
      <c r="FA991" s="51"/>
      <c r="FB991" s="51"/>
      <c r="FC991" s="51"/>
      <c r="FD991" s="51"/>
      <c r="FE991" s="51"/>
      <c r="FF991" s="51"/>
      <c r="FG991" s="51"/>
      <c r="FH991" s="51"/>
      <c r="FI991" s="51"/>
      <c r="FJ991" s="51"/>
      <c r="FK991" s="51"/>
      <c r="FL991" s="51"/>
      <c r="FM991" s="51"/>
      <c r="FN991" s="51"/>
      <c r="FO991" s="51"/>
      <c r="FP991" s="51"/>
    </row>
    <row r="992" spans="101:172" ht="12.75" customHeight="1">
      <c r="CW992" s="51"/>
      <c r="CX992" s="51"/>
      <c r="CY992" s="51"/>
      <c r="CZ992" s="51"/>
      <c r="DA992" s="51"/>
      <c r="DB992" s="51"/>
      <c r="DC992" s="51"/>
      <c r="DD992" s="51"/>
      <c r="DE992" s="51"/>
      <c r="DF992" s="51"/>
      <c r="DG992" s="51"/>
      <c r="DH992" s="51"/>
      <c r="DI992" s="51"/>
      <c r="DJ992" s="51"/>
      <c r="DK992" s="51"/>
      <c r="DL992" s="51"/>
      <c r="DM992" s="51"/>
      <c r="DN992" s="51"/>
      <c r="DO992" s="51"/>
      <c r="DP992" s="51"/>
      <c r="DQ992" s="51"/>
      <c r="DR992" s="51"/>
      <c r="DS992" s="51"/>
      <c r="DT992" s="51"/>
      <c r="DU992" s="51"/>
      <c r="DV992" s="51"/>
      <c r="DW992" s="51"/>
      <c r="DX992" s="51"/>
      <c r="DY992" s="51"/>
      <c r="DZ992" s="51"/>
      <c r="EA992" s="51"/>
      <c r="EB992" s="51"/>
      <c r="EC992" s="51"/>
      <c r="ED992" s="51"/>
      <c r="EE992" s="51"/>
      <c r="EF992" s="51"/>
      <c r="EG992" s="51"/>
      <c r="EH992" s="51"/>
      <c r="EI992" s="51"/>
      <c r="EJ992" s="51"/>
      <c r="EK992" s="51"/>
      <c r="EL992" s="51"/>
      <c r="EM992" s="51"/>
      <c r="EN992" s="51"/>
      <c r="EO992" s="51"/>
      <c r="EP992" s="51"/>
      <c r="EQ992" s="51"/>
      <c r="ER992" s="51"/>
      <c r="ES992" s="51"/>
      <c r="ET992" s="51"/>
      <c r="EU992" s="51"/>
      <c r="EV992" s="51"/>
      <c r="EW992" s="51"/>
      <c r="EX992" s="51"/>
      <c r="EY992" s="51"/>
      <c r="EZ992" s="51"/>
      <c r="FA992" s="51"/>
      <c r="FB992" s="51"/>
      <c r="FC992" s="51"/>
      <c r="FD992" s="51"/>
      <c r="FE992" s="51"/>
      <c r="FF992" s="51"/>
      <c r="FG992" s="51"/>
      <c r="FH992" s="51"/>
      <c r="FI992" s="51"/>
      <c r="FJ992" s="51"/>
      <c r="FK992" s="51"/>
      <c r="FL992" s="51"/>
      <c r="FM992" s="51"/>
      <c r="FN992" s="51"/>
      <c r="FO992" s="51"/>
      <c r="FP992" s="51"/>
    </row>
    <row r="993" spans="101:172" ht="12.75" customHeight="1">
      <c r="CW993" s="51"/>
      <c r="CX993" s="51"/>
      <c r="CY993" s="51"/>
      <c r="CZ993" s="51"/>
      <c r="DA993" s="51"/>
      <c r="DB993" s="51"/>
      <c r="DC993" s="51"/>
      <c r="DD993" s="51"/>
      <c r="DE993" s="51"/>
      <c r="DF993" s="51"/>
      <c r="DG993" s="51"/>
      <c r="DH993" s="51"/>
      <c r="DI993" s="51"/>
      <c r="DJ993" s="51"/>
      <c r="DK993" s="51"/>
      <c r="DL993" s="51"/>
      <c r="DM993" s="51"/>
      <c r="DN993" s="51"/>
      <c r="DO993" s="51"/>
      <c r="DP993" s="51"/>
      <c r="DQ993" s="51"/>
      <c r="DR993" s="51"/>
      <c r="DS993" s="51"/>
      <c r="DT993" s="51"/>
      <c r="DU993" s="51"/>
      <c r="DV993" s="51"/>
      <c r="DW993" s="51"/>
      <c r="DX993" s="51"/>
      <c r="DY993" s="51"/>
      <c r="DZ993" s="51"/>
      <c r="EA993" s="51"/>
      <c r="EB993" s="51"/>
      <c r="EC993" s="51"/>
      <c r="ED993" s="51"/>
      <c r="EE993" s="51"/>
      <c r="EF993" s="51"/>
      <c r="EG993" s="51"/>
      <c r="EH993" s="51"/>
      <c r="EI993" s="51"/>
      <c r="EJ993" s="51"/>
      <c r="EK993" s="51"/>
      <c r="EL993" s="51"/>
      <c r="EM993" s="51"/>
      <c r="EN993" s="51"/>
      <c r="EO993" s="51"/>
      <c r="EP993" s="51"/>
      <c r="EQ993" s="51"/>
      <c r="ER993" s="51"/>
      <c r="ES993" s="51"/>
      <c r="ET993" s="51"/>
      <c r="EU993" s="51"/>
      <c r="EV993" s="51"/>
      <c r="EW993" s="51"/>
      <c r="EX993" s="51"/>
      <c r="EY993" s="51"/>
      <c r="EZ993" s="51"/>
      <c r="FA993" s="51"/>
      <c r="FB993" s="51"/>
      <c r="FC993" s="51"/>
      <c r="FD993" s="51"/>
      <c r="FE993" s="51"/>
      <c r="FF993" s="51"/>
      <c r="FG993" s="51"/>
      <c r="FH993" s="51"/>
      <c r="FI993" s="51"/>
      <c r="FJ993" s="51"/>
      <c r="FK993" s="51"/>
      <c r="FL993" s="51"/>
      <c r="FM993" s="51"/>
      <c r="FN993" s="51"/>
      <c r="FO993" s="51"/>
      <c r="FP993" s="51"/>
    </row>
    <row r="994" spans="101:172" ht="12.75" customHeight="1">
      <c r="CW994" s="51"/>
      <c r="CX994" s="51"/>
      <c r="CY994" s="51"/>
      <c r="CZ994" s="51"/>
      <c r="DA994" s="51"/>
      <c r="DB994" s="51"/>
      <c r="DC994" s="51"/>
      <c r="DD994" s="51"/>
      <c r="DE994" s="51"/>
      <c r="DF994" s="51"/>
      <c r="DG994" s="51"/>
      <c r="DH994" s="51"/>
      <c r="DI994" s="51"/>
      <c r="DJ994" s="51"/>
      <c r="DK994" s="51"/>
      <c r="DL994" s="51"/>
      <c r="DM994" s="51"/>
      <c r="DN994" s="51"/>
      <c r="DO994" s="51"/>
      <c r="DP994" s="51"/>
      <c r="DQ994" s="51"/>
      <c r="DR994" s="51"/>
      <c r="DS994" s="51"/>
      <c r="DT994" s="51"/>
      <c r="DU994" s="51"/>
      <c r="DV994" s="51"/>
      <c r="DW994" s="51"/>
      <c r="DX994" s="51"/>
      <c r="DY994" s="51"/>
      <c r="DZ994" s="51"/>
      <c r="EA994" s="51"/>
      <c r="EB994" s="51"/>
      <c r="EC994" s="51"/>
      <c r="ED994" s="51"/>
      <c r="EE994" s="51"/>
      <c r="EF994" s="51"/>
      <c r="EG994" s="51"/>
      <c r="EH994" s="51"/>
      <c r="EI994" s="51"/>
      <c r="EJ994" s="51"/>
      <c r="EK994" s="51"/>
      <c r="EL994" s="51"/>
      <c r="EM994" s="51"/>
      <c r="EN994" s="51"/>
      <c r="EO994" s="51"/>
      <c r="EP994" s="51"/>
      <c r="EQ994" s="51"/>
      <c r="ER994" s="51"/>
      <c r="ES994" s="51"/>
      <c r="ET994" s="51"/>
      <c r="EU994" s="51"/>
      <c r="EV994" s="51"/>
      <c r="EW994" s="51"/>
      <c r="EX994" s="51"/>
      <c r="EY994" s="51"/>
      <c r="EZ994" s="51"/>
      <c r="FA994" s="51"/>
      <c r="FB994" s="51"/>
      <c r="FC994" s="51"/>
      <c r="FD994" s="51"/>
      <c r="FE994" s="51"/>
      <c r="FF994" s="51"/>
      <c r="FG994" s="51"/>
      <c r="FH994" s="51"/>
      <c r="FI994" s="51"/>
      <c r="FJ994" s="51"/>
      <c r="FK994" s="51"/>
      <c r="FL994" s="51"/>
      <c r="FM994" s="51"/>
      <c r="FN994" s="51"/>
      <c r="FO994" s="51"/>
      <c r="FP994" s="51"/>
    </row>
    <row r="995" spans="101:172" ht="12.75" customHeight="1">
      <c r="CW995" s="51"/>
      <c r="CX995" s="51"/>
      <c r="CY995" s="51"/>
      <c r="CZ995" s="51"/>
      <c r="DA995" s="51"/>
      <c r="DB995" s="51"/>
      <c r="DC995" s="51"/>
      <c r="DD995" s="51"/>
      <c r="DE995" s="51"/>
      <c r="DF995" s="51"/>
      <c r="DG995" s="51"/>
      <c r="DH995" s="51"/>
      <c r="DI995" s="51"/>
      <c r="DJ995" s="51"/>
      <c r="DK995" s="51"/>
      <c r="DL995" s="51"/>
      <c r="DM995" s="51"/>
      <c r="DN995" s="51"/>
      <c r="DO995" s="51"/>
      <c r="DP995" s="51"/>
      <c r="DQ995" s="51"/>
      <c r="DR995" s="51"/>
      <c r="DS995" s="51"/>
      <c r="DT995" s="51"/>
      <c r="DU995" s="51"/>
      <c r="DV995" s="51"/>
      <c r="DW995" s="51"/>
      <c r="DX995" s="51"/>
      <c r="DY995" s="51"/>
      <c r="DZ995" s="51"/>
      <c r="EA995" s="51"/>
      <c r="EB995" s="51"/>
      <c r="EC995" s="51"/>
      <c r="ED995" s="51"/>
      <c r="EE995" s="51"/>
      <c r="EF995" s="51"/>
      <c r="EG995" s="51"/>
      <c r="EH995" s="51"/>
      <c r="EI995" s="51"/>
      <c r="EJ995" s="51"/>
      <c r="EK995" s="51"/>
      <c r="EL995" s="51"/>
      <c r="EM995" s="51"/>
      <c r="EN995" s="51"/>
      <c r="EO995" s="51"/>
      <c r="EP995" s="51"/>
      <c r="EQ995" s="51"/>
      <c r="ER995" s="51"/>
      <c r="ES995" s="51"/>
      <c r="ET995" s="51"/>
      <c r="EU995" s="51"/>
      <c r="EV995" s="51"/>
      <c r="EW995" s="51"/>
      <c r="EX995" s="51"/>
      <c r="EY995" s="51"/>
      <c r="EZ995" s="51"/>
      <c r="FA995" s="51"/>
      <c r="FB995" s="51"/>
      <c r="FC995" s="51"/>
      <c r="FD995" s="51"/>
      <c r="FE995" s="51"/>
      <c r="FF995" s="51"/>
      <c r="FG995" s="51"/>
      <c r="FH995" s="51"/>
      <c r="FI995" s="51"/>
      <c r="FJ995" s="51"/>
      <c r="FK995" s="51"/>
      <c r="FL995" s="51"/>
      <c r="FM995" s="51"/>
      <c r="FN995" s="51"/>
      <c r="FO995" s="51"/>
      <c r="FP995" s="51"/>
    </row>
    <row r="996" spans="101:172" ht="12.75" customHeight="1">
      <c r="CW996" s="51"/>
      <c r="CX996" s="51"/>
      <c r="CY996" s="51"/>
      <c r="CZ996" s="51"/>
      <c r="DA996" s="51"/>
      <c r="DB996" s="51"/>
      <c r="DC996" s="51"/>
      <c r="DD996" s="51"/>
      <c r="DE996" s="51"/>
      <c r="DF996" s="51"/>
      <c r="DG996" s="51"/>
      <c r="DH996" s="51"/>
      <c r="DI996" s="51"/>
      <c r="DJ996" s="51"/>
      <c r="DK996" s="51"/>
      <c r="DL996" s="51"/>
      <c r="DM996" s="51"/>
      <c r="DN996" s="51"/>
      <c r="DO996" s="51"/>
      <c r="DP996" s="51"/>
      <c r="DQ996" s="51"/>
      <c r="DR996" s="51"/>
      <c r="DS996" s="51"/>
      <c r="DT996" s="51"/>
      <c r="DU996" s="51"/>
      <c r="DV996" s="51"/>
      <c r="DW996" s="51"/>
      <c r="DX996" s="51"/>
      <c r="DY996" s="51"/>
      <c r="DZ996" s="51"/>
      <c r="EA996" s="51"/>
      <c r="EB996" s="51"/>
      <c r="EC996" s="51"/>
      <c r="ED996" s="51"/>
      <c r="EE996" s="51"/>
      <c r="EF996" s="51"/>
      <c r="EG996" s="51"/>
      <c r="EH996" s="51"/>
      <c r="EI996" s="51"/>
      <c r="EJ996" s="51"/>
      <c r="EK996" s="51"/>
      <c r="EL996" s="51"/>
      <c r="EM996" s="51"/>
      <c r="EN996" s="51"/>
      <c r="EO996" s="51"/>
      <c r="EP996" s="51"/>
      <c r="EQ996" s="51"/>
      <c r="ER996" s="51"/>
      <c r="ES996" s="51"/>
      <c r="ET996" s="51"/>
      <c r="EU996" s="51"/>
      <c r="EV996" s="51"/>
      <c r="EW996" s="51"/>
      <c r="EX996" s="51"/>
      <c r="EY996" s="51"/>
      <c r="EZ996" s="51"/>
      <c r="FA996" s="51"/>
      <c r="FB996" s="51"/>
      <c r="FC996" s="51"/>
      <c r="FD996" s="51"/>
      <c r="FE996" s="51"/>
      <c r="FF996" s="51"/>
      <c r="FG996" s="51"/>
      <c r="FH996" s="51"/>
      <c r="FI996" s="51"/>
      <c r="FJ996" s="51"/>
      <c r="FK996" s="51"/>
      <c r="FL996" s="51"/>
      <c r="FM996" s="51"/>
      <c r="FN996" s="51"/>
      <c r="FO996" s="51"/>
      <c r="FP996" s="51"/>
    </row>
    <row r="997" spans="101:172" ht="12.75" customHeight="1">
      <c r="CW997" s="51"/>
      <c r="CX997" s="51"/>
      <c r="CY997" s="51"/>
      <c r="CZ997" s="51"/>
      <c r="DA997" s="51"/>
      <c r="DB997" s="51"/>
      <c r="DC997" s="51"/>
      <c r="DD997" s="51"/>
      <c r="DE997" s="51"/>
      <c r="DF997" s="51"/>
      <c r="DG997" s="51"/>
      <c r="DH997" s="51"/>
      <c r="DI997" s="51"/>
      <c r="DJ997" s="51"/>
      <c r="DK997" s="51"/>
      <c r="DL997" s="51"/>
      <c r="DM997" s="51"/>
      <c r="DN997" s="51"/>
      <c r="DO997" s="51"/>
      <c r="DP997" s="51"/>
      <c r="DQ997" s="51"/>
      <c r="DR997" s="51"/>
      <c r="DS997" s="51"/>
      <c r="DT997" s="51"/>
      <c r="DU997" s="51"/>
      <c r="DV997" s="51"/>
      <c r="DW997" s="51"/>
      <c r="DX997" s="51"/>
      <c r="DY997" s="51"/>
      <c r="DZ997" s="51"/>
      <c r="EA997" s="51"/>
      <c r="EB997" s="51"/>
      <c r="EC997" s="51"/>
      <c r="ED997" s="51"/>
      <c r="EE997" s="51"/>
      <c r="EF997" s="51"/>
      <c r="EG997" s="51"/>
      <c r="EH997" s="51"/>
      <c r="EI997" s="51"/>
      <c r="EJ997" s="51"/>
      <c r="EK997" s="51"/>
      <c r="EL997" s="51"/>
      <c r="EM997" s="51"/>
      <c r="EN997" s="51"/>
      <c r="EO997" s="51"/>
      <c r="EP997" s="51"/>
      <c r="EQ997" s="51"/>
      <c r="ER997" s="51"/>
      <c r="ES997" s="51"/>
      <c r="ET997" s="51"/>
      <c r="EU997" s="51"/>
      <c r="EV997" s="51"/>
      <c r="EW997" s="51"/>
      <c r="EX997" s="51"/>
      <c r="EY997" s="51"/>
      <c r="EZ997" s="51"/>
      <c r="FA997" s="51"/>
      <c r="FB997" s="51"/>
      <c r="FC997" s="51"/>
      <c r="FD997" s="51"/>
      <c r="FE997" s="51"/>
      <c r="FF997" s="51"/>
      <c r="FG997" s="51"/>
      <c r="FH997" s="51"/>
      <c r="FI997" s="51"/>
      <c r="FJ997" s="51"/>
      <c r="FK997" s="51"/>
      <c r="FL997" s="51"/>
      <c r="FM997" s="51"/>
      <c r="FN997" s="51"/>
      <c r="FO997" s="51"/>
      <c r="FP997" s="51"/>
    </row>
    <row r="998" spans="101:172" ht="12.75" customHeight="1">
      <c r="CW998" s="51"/>
      <c r="CX998" s="51"/>
      <c r="CY998" s="51"/>
      <c r="CZ998" s="51"/>
      <c r="DA998" s="51"/>
      <c r="DB998" s="51"/>
      <c r="DC998" s="51"/>
      <c r="DD998" s="51"/>
      <c r="DE998" s="51"/>
      <c r="DF998" s="51"/>
      <c r="DG998" s="51"/>
      <c r="DH998" s="51"/>
      <c r="DI998" s="51"/>
      <c r="DJ998" s="51"/>
      <c r="DK998" s="51"/>
      <c r="DL998" s="51"/>
      <c r="DM998" s="51"/>
      <c r="DN998" s="51"/>
      <c r="DO998" s="51"/>
      <c r="DP998" s="51"/>
      <c r="DQ998" s="51"/>
      <c r="DR998" s="51"/>
      <c r="DS998" s="51"/>
      <c r="DT998" s="51"/>
      <c r="DU998" s="51"/>
      <c r="DV998" s="51"/>
      <c r="DW998" s="51"/>
      <c r="DX998" s="51"/>
      <c r="DY998" s="51"/>
      <c r="DZ998" s="51"/>
      <c r="EA998" s="51"/>
      <c r="EB998" s="51"/>
      <c r="EC998" s="51"/>
      <c r="ED998" s="51"/>
      <c r="EE998" s="51"/>
      <c r="EF998" s="51"/>
      <c r="EG998" s="51"/>
      <c r="EH998" s="51"/>
      <c r="EI998" s="51"/>
      <c r="EJ998" s="51"/>
      <c r="EK998" s="51"/>
      <c r="EL998" s="51"/>
      <c r="EM998" s="51"/>
      <c r="EN998" s="51"/>
      <c r="EO998" s="51"/>
      <c r="EP998" s="51"/>
      <c r="EQ998" s="51"/>
      <c r="ER998" s="51"/>
      <c r="ES998" s="51"/>
      <c r="ET998" s="51"/>
      <c r="EU998" s="51"/>
      <c r="EV998" s="51"/>
      <c r="EW998" s="51"/>
      <c r="EX998" s="51"/>
      <c r="EY998" s="51"/>
      <c r="EZ998" s="51"/>
      <c r="FA998" s="51"/>
      <c r="FB998" s="51"/>
      <c r="FC998" s="51"/>
      <c r="FD998" s="51"/>
      <c r="FE998" s="51"/>
      <c r="FF998" s="51"/>
      <c r="FG998" s="51"/>
      <c r="FH998" s="51"/>
      <c r="FI998" s="51"/>
      <c r="FJ998" s="51"/>
      <c r="FK998" s="51"/>
      <c r="FL998" s="51"/>
      <c r="FM998" s="51"/>
      <c r="FN998" s="51"/>
      <c r="FO998" s="51"/>
      <c r="FP998" s="51"/>
    </row>
    <row r="999" spans="101:172" ht="12.75" customHeight="1">
      <c r="CW999" s="51"/>
      <c r="CX999" s="51"/>
      <c r="CY999" s="51"/>
      <c r="CZ999" s="51"/>
      <c r="DA999" s="51"/>
      <c r="DB999" s="51"/>
      <c r="DC999" s="51"/>
      <c r="DD999" s="51"/>
      <c r="DE999" s="51"/>
      <c r="DF999" s="51"/>
      <c r="DG999" s="51"/>
      <c r="DH999" s="51"/>
      <c r="DI999" s="51"/>
      <c r="DJ999" s="51"/>
      <c r="DK999" s="51"/>
      <c r="DL999" s="51"/>
      <c r="DM999" s="51"/>
      <c r="DN999" s="51"/>
      <c r="DO999" s="51"/>
      <c r="DP999" s="51"/>
      <c r="DQ999" s="51"/>
      <c r="DR999" s="51"/>
      <c r="DS999" s="51"/>
      <c r="DT999" s="51"/>
      <c r="DU999" s="51"/>
      <c r="DV999" s="51"/>
      <c r="DW999" s="51"/>
      <c r="DX999" s="51"/>
      <c r="DY999" s="51"/>
      <c r="DZ999" s="51"/>
      <c r="EA999" s="51"/>
      <c r="EB999" s="51"/>
      <c r="EC999" s="51"/>
      <c r="ED999" s="51"/>
      <c r="EE999" s="51"/>
      <c r="EF999" s="51"/>
      <c r="EG999" s="51"/>
      <c r="EH999" s="51"/>
      <c r="EI999" s="51"/>
      <c r="EJ999" s="51"/>
      <c r="EK999" s="51"/>
      <c r="EL999" s="51"/>
      <c r="EM999" s="51"/>
      <c r="EN999" s="51"/>
      <c r="EO999" s="51"/>
      <c r="EP999" s="51"/>
      <c r="EQ999" s="51"/>
      <c r="ER999" s="51"/>
      <c r="ES999" s="51"/>
      <c r="ET999" s="51"/>
      <c r="EU999" s="51"/>
      <c r="EV999" s="51"/>
      <c r="EW999" s="51"/>
      <c r="EX999" s="51"/>
      <c r="EY999" s="51"/>
      <c r="EZ999" s="51"/>
      <c r="FA999" s="51"/>
      <c r="FB999" s="51"/>
      <c r="FC999" s="51"/>
      <c r="FD999" s="51"/>
      <c r="FE999" s="51"/>
      <c r="FF999" s="51"/>
      <c r="FG999" s="51"/>
      <c r="FH999" s="51"/>
      <c r="FI999" s="51"/>
      <c r="FJ999" s="51"/>
      <c r="FK999" s="51"/>
      <c r="FL999" s="51"/>
      <c r="FM999" s="51"/>
      <c r="FN999" s="51"/>
      <c r="FO999" s="51"/>
      <c r="FP999" s="51"/>
    </row>
    <row r="1000" spans="101:172" ht="12.75" customHeight="1">
      <c r="CW1000" s="51"/>
      <c r="CX1000" s="51"/>
      <c r="CY1000" s="51"/>
      <c r="CZ1000" s="51"/>
      <c r="DA1000" s="51"/>
      <c r="DB1000" s="51"/>
      <c r="DC1000" s="51"/>
      <c r="DD1000" s="51"/>
      <c r="DE1000" s="51"/>
      <c r="DF1000" s="51"/>
      <c r="DG1000" s="51"/>
      <c r="DH1000" s="51"/>
      <c r="DI1000" s="51"/>
      <c r="DJ1000" s="51"/>
      <c r="DK1000" s="51"/>
      <c r="DL1000" s="51"/>
      <c r="DM1000" s="51"/>
      <c r="DN1000" s="51"/>
      <c r="DO1000" s="51"/>
      <c r="DP1000" s="51"/>
      <c r="DQ1000" s="51"/>
      <c r="DR1000" s="51"/>
      <c r="DS1000" s="51"/>
      <c r="DT1000" s="51"/>
      <c r="DU1000" s="51"/>
      <c r="DV1000" s="51"/>
      <c r="DW1000" s="51"/>
      <c r="DX1000" s="51"/>
      <c r="DY1000" s="51"/>
      <c r="DZ1000" s="51"/>
      <c r="EA1000" s="51"/>
      <c r="EB1000" s="51"/>
      <c r="EC1000" s="51"/>
      <c r="ED1000" s="51"/>
      <c r="EE1000" s="51"/>
      <c r="EF1000" s="51"/>
      <c r="EG1000" s="51"/>
      <c r="EH1000" s="51"/>
      <c r="EI1000" s="51"/>
      <c r="EJ1000" s="51"/>
      <c r="EK1000" s="51"/>
      <c r="EL1000" s="51"/>
      <c r="EM1000" s="51"/>
      <c r="EN1000" s="51"/>
      <c r="EO1000" s="51"/>
      <c r="EP1000" s="51"/>
      <c r="EQ1000" s="51"/>
      <c r="ER1000" s="51"/>
      <c r="ES1000" s="51"/>
      <c r="ET1000" s="51"/>
      <c r="EU1000" s="51"/>
      <c r="EV1000" s="51"/>
      <c r="EW1000" s="51"/>
      <c r="EX1000" s="51"/>
      <c r="EY1000" s="51"/>
      <c r="EZ1000" s="51"/>
      <c r="FA1000" s="51"/>
      <c r="FB1000" s="51"/>
      <c r="FC1000" s="51"/>
      <c r="FD1000" s="51"/>
      <c r="FE1000" s="51"/>
      <c r="FF1000" s="51"/>
      <c r="FG1000" s="51"/>
      <c r="FH1000" s="51"/>
      <c r="FI1000" s="51"/>
      <c r="FJ1000" s="51"/>
      <c r="FK1000" s="51"/>
      <c r="FL1000" s="51"/>
      <c r="FM1000" s="51"/>
      <c r="FN1000" s="51"/>
      <c r="FO1000" s="51"/>
      <c r="FP1000" s="51"/>
    </row>
    <row r="1001" spans="101:172" ht="12.75" customHeight="1">
      <c r="CW1001" s="51"/>
      <c r="CX1001" s="51"/>
      <c r="CY1001" s="51"/>
      <c r="CZ1001" s="51"/>
      <c r="DA1001" s="51"/>
      <c r="DB1001" s="51"/>
      <c r="DC1001" s="51"/>
      <c r="DD1001" s="51"/>
      <c r="DE1001" s="51"/>
      <c r="DF1001" s="51"/>
      <c r="DG1001" s="51"/>
      <c r="DH1001" s="51"/>
      <c r="DI1001" s="51"/>
      <c r="DJ1001" s="51"/>
      <c r="DK1001" s="51"/>
      <c r="DL1001" s="51"/>
      <c r="DM1001" s="51"/>
      <c r="DN1001" s="51"/>
      <c r="DO1001" s="51"/>
      <c r="DP1001" s="51"/>
      <c r="DQ1001" s="51"/>
      <c r="DR1001" s="51"/>
      <c r="DS1001" s="51"/>
      <c r="DT1001" s="51"/>
      <c r="DU1001" s="51"/>
      <c r="DV1001" s="51"/>
      <c r="DW1001" s="51"/>
      <c r="DX1001" s="51"/>
      <c r="DY1001" s="51"/>
      <c r="DZ1001" s="51"/>
      <c r="EA1001" s="51"/>
      <c r="EB1001" s="51"/>
      <c r="EC1001" s="51"/>
      <c r="ED1001" s="51"/>
      <c r="EE1001" s="51"/>
      <c r="EF1001" s="51"/>
      <c r="EG1001" s="51"/>
      <c r="EH1001" s="51"/>
      <c r="EI1001" s="51"/>
      <c r="EJ1001" s="51"/>
      <c r="EK1001" s="51"/>
      <c r="EL1001" s="51"/>
      <c r="EM1001" s="51"/>
      <c r="EN1001" s="51"/>
      <c r="EO1001" s="51"/>
      <c r="EP1001" s="51"/>
      <c r="EQ1001" s="51"/>
      <c r="ER1001" s="51"/>
      <c r="ES1001" s="51"/>
      <c r="ET1001" s="51"/>
      <c r="EU1001" s="51"/>
      <c r="EV1001" s="51"/>
      <c r="EW1001" s="51"/>
      <c r="EX1001" s="51"/>
      <c r="EY1001" s="51"/>
      <c r="EZ1001" s="51"/>
      <c r="FA1001" s="51"/>
      <c r="FB1001" s="51"/>
      <c r="FC1001" s="51"/>
      <c r="FD1001" s="51"/>
      <c r="FE1001" s="51"/>
      <c r="FF1001" s="51"/>
      <c r="FG1001" s="51"/>
      <c r="FH1001" s="51"/>
      <c r="FI1001" s="51"/>
      <c r="FJ1001" s="51"/>
      <c r="FK1001" s="51"/>
      <c r="FL1001" s="51"/>
      <c r="FM1001" s="51"/>
      <c r="FN1001" s="51"/>
      <c r="FO1001" s="51"/>
      <c r="FP1001" s="51"/>
    </row>
    <row r="1002" spans="101:172" ht="12.75" customHeight="1">
      <c r="CW1002" s="51"/>
      <c r="CX1002" s="51"/>
      <c r="CY1002" s="51"/>
      <c r="CZ1002" s="51"/>
      <c r="DA1002" s="51"/>
      <c r="DB1002" s="51"/>
      <c r="DC1002" s="51"/>
      <c r="DD1002" s="51"/>
      <c r="DE1002" s="51"/>
      <c r="DF1002" s="51"/>
      <c r="DG1002" s="51"/>
      <c r="DH1002" s="51"/>
      <c r="DI1002" s="51"/>
      <c r="DJ1002" s="51"/>
      <c r="DK1002" s="51"/>
      <c r="DL1002" s="51"/>
      <c r="DM1002" s="51"/>
      <c r="DN1002" s="51"/>
      <c r="DO1002" s="51"/>
      <c r="DP1002" s="51"/>
      <c r="DQ1002" s="51"/>
      <c r="DR1002" s="51"/>
      <c r="DS1002" s="51"/>
      <c r="DT1002" s="51"/>
      <c r="DU1002" s="51"/>
      <c r="DV1002" s="51"/>
      <c r="DW1002" s="51"/>
      <c r="DX1002" s="51"/>
      <c r="DY1002" s="51"/>
      <c r="DZ1002" s="51"/>
      <c r="EA1002" s="51"/>
      <c r="EB1002" s="51"/>
      <c r="EC1002" s="51"/>
      <c r="ED1002" s="51"/>
      <c r="EE1002" s="51"/>
      <c r="EF1002" s="51"/>
      <c r="EG1002" s="51"/>
      <c r="EH1002" s="51"/>
      <c r="EI1002" s="51"/>
      <c r="EJ1002" s="51"/>
      <c r="EK1002" s="51"/>
      <c r="EL1002" s="51"/>
      <c r="EM1002" s="51"/>
      <c r="EN1002" s="51"/>
      <c r="EO1002" s="51"/>
      <c r="EP1002" s="51"/>
      <c r="EQ1002" s="51"/>
      <c r="ER1002" s="51"/>
      <c r="ES1002" s="51"/>
      <c r="ET1002" s="51"/>
      <c r="EU1002" s="51"/>
      <c r="EV1002" s="51"/>
      <c r="EW1002" s="51"/>
      <c r="EX1002" s="51"/>
      <c r="EY1002" s="51"/>
      <c r="EZ1002" s="51"/>
      <c r="FA1002" s="51"/>
      <c r="FB1002" s="51"/>
      <c r="FC1002" s="51"/>
      <c r="FD1002" s="51"/>
      <c r="FE1002" s="51"/>
      <c r="FF1002" s="51"/>
      <c r="FG1002" s="51"/>
      <c r="FH1002" s="51"/>
      <c r="FI1002" s="51"/>
      <c r="FJ1002" s="51"/>
      <c r="FK1002" s="51"/>
      <c r="FL1002" s="51"/>
      <c r="FM1002" s="51"/>
      <c r="FN1002" s="51"/>
      <c r="FO1002" s="51"/>
      <c r="FP1002" s="51"/>
    </row>
    <row r="1003" spans="101:172" ht="12.75" customHeight="1">
      <c r="CW1003" s="51"/>
      <c r="CX1003" s="51"/>
      <c r="CY1003" s="51"/>
      <c r="CZ1003" s="51"/>
      <c r="DA1003" s="51"/>
      <c r="DB1003" s="51"/>
      <c r="DC1003" s="51"/>
      <c r="DD1003" s="51"/>
      <c r="DE1003" s="51"/>
      <c r="DF1003" s="51"/>
      <c r="DG1003" s="51"/>
      <c r="DH1003" s="51"/>
      <c r="DI1003" s="51"/>
      <c r="DJ1003" s="51"/>
      <c r="DK1003" s="51"/>
      <c r="DL1003" s="51"/>
      <c r="DM1003" s="51"/>
      <c r="DN1003" s="51"/>
      <c r="DO1003" s="51"/>
      <c r="DP1003" s="51"/>
      <c r="DQ1003" s="51"/>
      <c r="DR1003" s="51"/>
      <c r="DS1003" s="51"/>
      <c r="DT1003" s="51"/>
      <c r="DU1003" s="51"/>
      <c r="DV1003" s="51"/>
      <c r="DW1003" s="51"/>
      <c r="DX1003" s="51"/>
      <c r="DY1003" s="51"/>
      <c r="DZ1003" s="51"/>
      <c r="EA1003" s="51"/>
      <c r="EB1003" s="51"/>
      <c r="EC1003" s="51"/>
      <c r="ED1003" s="51"/>
      <c r="EE1003" s="51"/>
      <c r="EF1003" s="51"/>
      <c r="EG1003" s="51"/>
      <c r="EH1003" s="51"/>
      <c r="EI1003" s="51"/>
      <c r="EJ1003" s="51"/>
      <c r="EK1003" s="51"/>
      <c r="EL1003" s="51"/>
      <c r="EM1003" s="51"/>
      <c r="EN1003" s="51"/>
      <c r="EO1003" s="51"/>
      <c r="EP1003" s="51"/>
      <c r="EQ1003" s="51"/>
      <c r="ER1003" s="51"/>
      <c r="ES1003" s="51"/>
      <c r="ET1003" s="51"/>
      <c r="EU1003" s="51"/>
      <c r="EV1003" s="51"/>
      <c r="EW1003" s="51"/>
      <c r="EX1003" s="51"/>
      <c r="EY1003" s="51"/>
      <c r="EZ1003" s="51"/>
      <c r="FA1003" s="51"/>
      <c r="FB1003" s="51"/>
      <c r="FC1003" s="51"/>
      <c r="FD1003" s="51"/>
      <c r="FE1003" s="51"/>
      <c r="FF1003" s="51"/>
      <c r="FG1003" s="51"/>
      <c r="FH1003" s="51"/>
      <c r="FI1003" s="51"/>
      <c r="FJ1003" s="51"/>
      <c r="FK1003" s="51"/>
      <c r="FL1003" s="51"/>
      <c r="FM1003" s="51"/>
      <c r="FN1003" s="51"/>
      <c r="FO1003" s="51"/>
      <c r="FP1003" s="51"/>
    </row>
    <row r="1004" spans="101:172" ht="12.75" customHeight="1">
      <c r="CW1004" s="51"/>
      <c r="CX1004" s="51"/>
      <c r="CY1004" s="51"/>
      <c r="CZ1004" s="51"/>
      <c r="DA1004" s="51"/>
      <c r="DB1004" s="51"/>
      <c r="DC1004" s="51"/>
      <c r="DD1004" s="51"/>
      <c r="DE1004" s="51"/>
      <c r="DF1004" s="51"/>
      <c r="DG1004" s="51"/>
      <c r="DH1004" s="51"/>
      <c r="DI1004" s="51"/>
      <c r="DJ1004" s="51"/>
      <c r="DK1004" s="51"/>
      <c r="DL1004" s="51"/>
      <c r="DM1004" s="51"/>
      <c r="DN1004" s="51"/>
      <c r="DO1004" s="51"/>
      <c r="DP1004" s="51"/>
      <c r="DQ1004" s="51"/>
      <c r="DR1004" s="51"/>
      <c r="DS1004" s="51"/>
      <c r="DT1004" s="51"/>
      <c r="DU1004" s="51"/>
      <c r="DV1004" s="51"/>
      <c r="DW1004" s="51"/>
      <c r="DX1004" s="51"/>
      <c r="DY1004" s="51"/>
      <c r="DZ1004" s="51"/>
      <c r="EA1004" s="51"/>
      <c r="EB1004" s="51"/>
      <c r="EC1004" s="51"/>
      <c r="ED1004" s="51"/>
      <c r="EE1004" s="51"/>
      <c r="EF1004" s="51"/>
      <c r="EG1004" s="51"/>
      <c r="EH1004" s="51"/>
      <c r="EI1004" s="51"/>
      <c r="EJ1004" s="51"/>
      <c r="EK1004" s="51"/>
      <c r="EL1004" s="51"/>
      <c r="EM1004" s="51"/>
      <c r="EN1004" s="51"/>
      <c r="EO1004" s="51"/>
      <c r="EP1004" s="51"/>
      <c r="EQ1004" s="51"/>
      <c r="ER1004" s="51"/>
      <c r="ES1004" s="51"/>
      <c r="ET1004" s="51"/>
      <c r="EU1004" s="51"/>
      <c r="EV1004" s="51"/>
      <c r="EW1004" s="51"/>
      <c r="EX1004" s="51"/>
      <c r="EY1004" s="51"/>
      <c r="EZ1004" s="51"/>
      <c r="FA1004" s="51"/>
      <c r="FB1004" s="51"/>
      <c r="FC1004" s="51"/>
      <c r="FD1004" s="51"/>
      <c r="FE1004" s="51"/>
      <c r="FF1004" s="51"/>
      <c r="FG1004" s="51"/>
      <c r="FH1004" s="51"/>
      <c r="FI1004" s="51"/>
      <c r="FJ1004" s="51"/>
      <c r="FK1004" s="51"/>
      <c r="FL1004" s="51"/>
      <c r="FM1004" s="51"/>
      <c r="FN1004" s="51"/>
      <c r="FO1004" s="51"/>
      <c r="FP1004" s="51"/>
    </row>
    <row r="1005" spans="101:172" ht="12.75" customHeight="1">
      <c r="CW1005" s="51"/>
      <c r="CX1005" s="51"/>
      <c r="CY1005" s="51"/>
      <c r="CZ1005" s="51"/>
      <c r="DA1005" s="51"/>
      <c r="DB1005" s="51"/>
      <c r="DC1005" s="51"/>
      <c r="DD1005" s="51"/>
      <c r="DE1005" s="51"/>
      <c r="DF1005" s="51"/>
      <c r="DG1005" s="51"/>
      <c r="DH1005" s="51"/>
      <c r="DI1005" s="51"/>
      <c r="DJ1005" s="51"/>
      <c r="DK1005" s="51"/>
      <c r="DL1005" s="51"/>
      <c r="DM1005" s="51"/>
      <c r="DN1005" s="51"/>
      <c r="DO1005" s="51"/>
      <c r="DP1005" s="51"/>
      <c r="DQ1005" s="51"/>
      <c r="DR1005" s="51"/>
      <c r="DS1005" s="51"/>
      <c r="DT1005" s="51"/>
      <c r="DU1005" s="51"/>
      <c r="DV1005" s="51"/>
      <c r="DW1005" s="51"/>
      <c r="DX1005" s="51"/>
      <c r="DY1005" s="51"/>
      <c r="DZ1005" s="51"/>
      <c r="EA1005" s="51"/>
      <c r="EB1005" s="51"/>
      <c r="EC1005" s="51"/>
      <c r="ED1005" s="51"/>
      <c r="EE1005" s="51"/>
      <c r="EF1005" s="51"/>
      <c r="EG1005" s="51"/>
      <c r="EH1005" s="51"/>
      <c r="EI1005" s="51"/>
      <c r="EJ1005" s="51"/>
      <c r="EK1005" s="51"/>
      <c r="EL1005" s="51"/>
      <c r="EM1005" s="51"/>
      <c r="EN1005" s="51"/>
      <c r="EO1005" s="51"/>
      <c r="EP1005" s="51"/>
      <c r="EQ1005" s="51"/>
      <c r="ER1005" s="51"/>
      <c r="ES1005" s="51"/>
      <c r="ET1005" s="51"/>
      <c r="EU1005" s="51"/>
      <c r="EV1005" s="51"/>
      <c r="EW1005" s="51"/>
      <c r="EX1005" s="51"/>
      <c r="EY1005" s="51"/>
      <c r="EZ1005" s="51"/>
      <c r="FA1005" s="51"/>
      <c r="FB1005" s="51"/>
      <c r="FC1005" s="51"/>
      <c r="FD1005" s="51"/>
      <c r="FE1005" s="51"/>
      <c r="FF1005" s="51"/>
      <c r="FG1005" s="51"/>
      <c r="FH1005" s="51"/>
      <c r="FI1005" s="51"/>
      <c r="FJ1005" s="51"/>
      <c r="FK1005" s="51"/>
      <c r="FL1005" s="51"/>
      <c r="FM1005" s="51"/>
      <c r="FN1005" s="51"/>
      <c r="FO1005" s="51"/>
      <c r="FP1005" s="51"/>
    </row>
    <row r="1006" spans="101:172" ht="12.75" customHeight="1">
      <c r="CW1006" s="51"/>
      <c r="CX1006" s="51"/>
      <c r="CY1006" s="51"/>
      <c r="CZ1006" s="51"/>
      <c r="DA1006" s="51"/>
      <c r="DB1006" s="51"/>
      <c r="DC1006" s="51"/>
      <c r="DD1006" s="51"/>
      <c r="DE1006" s="51"/>
      <c r="DF1006" s="51"/>
      <c r="DG1006" s="51"/>
      <c r="DH1006" s="51"/>
      <c r="DI1006" s="51"/>
      <c r="DJ1006" s="51"/>
      <c r="DK1006" s="51"/>
      <c r="DL1006" s="51"/>
      <c r="DM1006" s="51"/>
      <c r="DN1006" s="51"/>
      <c r="DO1006" s="51"/>
      <c r="DP1006" s="51"/>
      <c r="DQ1006" s="51"/>
      <c r="DR1006" s="51"/>
      <c r="DS1006" s="51"/>
      <c r="DT1006" s="51"/>
      <c r="DU1006" s="51"/>
      <c r="DV1006" s="51"/>
      <c r="DW1006" s="51"/>
      <c r="DX1006" s="51"/>
      <c r="DY1006" s="51"/>
      <c r="DZ1006" s="51"/>
      <c r="EA1006" s="51"/>
      <c r="EB1006" s="51"/>
      <c r="EC1006" s="51"/>
      <c r="ED1006" s="51"/>
      <c r="EE1006" s="51"/>
      <c r="EF1006" s="51"/>
      <c r="EG1006" s="51"/>
      <c r="EH1006" s="51"/>
      <c r="EI1006" s="51"/>
      <c r="EJ1006" s="51"/>
      <c r="EK1006" s="51"/>
      <c r="EL1006" s="51"/>
      <c r="EM1006" s="51"/>
      <c r="EN1006" s="51"/>
      <c r="EO1006" s="51"/>
      <c r="EP1006" s="51"/>
      <c r="EQ1006" s="51"/>
      <c r="ER1006" s="51"/>
      <c r="ES1006" s="51"/>
      <c r="ET1006" s="51"/>
      <c r="EU1006" s="51"/>
      <c r="EV1006" s="51"/>
      <c r="EW1006" s="51"/>
      <c r="EX1006" s="51"/>
      <c r="EY1006" s="51"/>
      <c r="EZ1006" s="51"/>
      <c r="FA1006" s="51"/>
      <c r="FB1006" s="51"/>
      <c r="FC1006" s="51"/>
      <c r="FD1006" s="51"/>
      <c r="FE1006" s="51"/>
      <c r="FF1006" s="51"/>
      <c r="FG1006" s="51"/>
      <c r="FH1006" s="51"/>
      <c r="FI1006" s="51"/>
      <c r="FJ1006" s="51"/>
      <c r="FK1006" s="51"/>
      <c r="FL1006" s="51"/>
      <c r="FM1006" s="51"/>
      <c r="FN1006" s="51"/>
      <c r="FO1006" s="51"/>
      <c r="FP1006" s="51"/>
    </row>
    <row r="1007" spans="101:172" ht="12.75" customHeight="1">
      <c r="CW1007" s="51"/>
      <c r="CX1007" s="51"/>
      <c r="CY1007" s="51"/>
      <c r="CZ1007" s="51"/>
      <c r="DA1007" s="51"/>
      <c r="DB1007" s="51"/>
      <c r="DC1007" s="51"/>
      <c r="DD1007" s="51"/>
      <c r="DE1007" s="51"/>
      <c r="DF1007" s="51"/>
      <c r="DG1007" s="51"/>
      <c r="DH1007" s="51"/>
      <c r="DI1007" s="51"/>
      <c r="DJ1007" s="51"/>
      <c r="DK1007" s="51"/>
      <c r="DL1007" s="51"/>
      <c r="DM1007" s="51"/>
      <c r="DN1007" s="51"/>
      <c r="DO1007" s="51"/>
      <c r="DP1007" s="51"/>
      <c r="DQ1007" s="51"/>
      <c r="DR1007" s="51"/>
      <c r="DS1007" s="51"/>
      <c r="DT1007" s="51"/>
      <c r="DU1007" s="51"/>
      <c r="DV1007" s="51"/>
      <c r="DW1007" s="51"/>
      <c r="DX1007" s="51"/>
      <c r="DY1007" s="51"/>
      <c r="DZ1007" s="51"/>
      <c r="EA1007" s="51"/>
      <c r="EB1007" s="51"/>
      <c r="EC1007" s="51"/>
      <c r="ED1007" s="51"/>
      <c r="EE1007" s="51"/>
      <c r="EF1007" s="51"/>
      <c r="EG1007" s="51"/>
      <c r="EH1007" s="51"/>
      <c r="EI1007" s="51"/>
      <c r="EJ1007" s="51"/>
      <c r="EK1007" s="51"/>
      <c r="EL1007" s="51"/>
      <c r="EM1007" s="51"/>
      <c r="EN1007" s="51"/>
      <c r="EO1007" s="51"/>
      <c r="EP1007" s="51"/>
      <c r="EQ1007" s="51"/>
      <c r="ER1007" s="51"/>
      <c r="ES1007" s="51"/>
      <c r="ET1007" s="51"/>
      <c r="EU1007" s="51"/>
      <c r="EV1007" s="51"/>
      <c r="EW1007" s="51"/>
      <c r="EX1007" s="51"/>
      <c r="EY1007" s="51"/>
      <c r="EZ1007" s="51"/>
      <c r="FA1007" s="51"/>
      <c r="FB1007" s="51"/>
      <c r="FC1007" s="51"/>
      <c r="FD1007" s="51"/>
      <c r="FE1007" s="51"/>
      <c r="FF1007" s="51"/>
      <c r="FG1007" s="51"/>
      <c r="FH1007" s="51"/>
      <c r="FI1007" s="51"/>
      <c r="FJ1007" s="51"/>
      <c r="FK1007" s="51"/>
      <c r="FL1007" s="51"/>
      <c r="FM1007" s="51"/>
      <c r="FN1007" s="51"/>
      <c r="FO1007" s="51"/>
      <c r="FP1007" s="51"/>
    </row>
    <row r="1008" spans="101:172" ht="12.75" customHeight="1">
      <c r="CW1008" s="51"/>
      <c r="CX1008" s="51"/>
      <c r="CY1008" s="51"/>
      <c r="CZ1008" s="51"/>
      <c r="DA1008" s="51"/>
      <c r="DB1008" s="51"/>
      <c r="DC1008" s="51"/>
      <c r="DD1008" s="51"/>
      <c r="DE1008" s="51"/>
      <c r="DF1008" s="51"/>
      <c r="DG1008" s="51"/>
      <c r="DH1008" s="51"/>
      <c r="DI1008" s="51"/>
      <c r="DJ1008" s="51"/>
      <c r="DK1008" s="51"/>
      <c r="DL1008" s="51"/>
      <c r="DM1008" s="51"/>
      <c r="DN1008" s="51"/>
      <c r="DO1008" s="51"/>
      <c r="DP1008" s="51"/>
      <c r="DQ1008" s="51"/>
      <c r="DR1008" s="51"/>
      <c r="DS1008" s="51"/>
      <c r="DT1008" s="51"/>
      <c r="DU1008" s="51"/>
      <c r="DV1008" s="51"/>
      <c r="DW1008" s="51"/>
      <c r="DX1008" s="51"/>
      <c r="DY1008" s="51"/>
      <c r="DZ1008" s="51"/>
      <c r="EA1008" s="51"/>
      <c r="EB1008" s="51"/>
      <c r="EC1008" s="51"/>
      <c r="ED1008" s="51"/>
      <c r="EE1008" s="51"/>
      <c r="EF1008" s="51"/>
      <c r="EG1008" s="51"/>
      <c r="EH1008" s="51"/>
      <c r="EI1008" s="51"/>
      <c r="EJ1008" s="51"/>
      <c r="EK1008" s="51"/>
      <c r="EL1008" s="51"/>
      <c r="EM1008" s="51"/>
      <c r="EN1008" s="51"/>
      <c r="EO1008" s="51"/>
      <c r="EP1008" s="51"/>
      <c r="EQ1008" s="51"/>
      <c r="ER1008" s="51"/>
      <c r="ES1008" s="51"/>
      <c r="ET1008" s="51"/>
      <c r="EU1008" s="51"/>
      <c r="EV1008" s="51"/>
      <c r="EW1008" s="51"/>
      <c r="EX1008" s="51"/>
      <c r="EY1008" s="51"/>
      <c r="EZ1008" s="51"/>
      <c r="FA1008" s="51"/>
      <c r="FB1008" s="51"/>
      <c r="FC1008" s="51"/>
      <c r="FD1008" s="51"/>
      <c r="FE1008" s="51"/>
      <c r="FF1008" s="51"/>
      <c r="FG1008" s="51"/>
      <c r="FH1008" s="51"/>
      <c r="FI1008" s="51"/>
      <c r="FJ1008" s="51"/>
      <c r="FK1008" s="51"/>
      <c r="FL1008" s="51"/>
      <c r="FM1008" s="51"/>
      <c r="FN1008" s="51"/>
      <c r="FO1008" s="51"/>
      <c r="FP1008" s="51"/>
    </row>
    <row r="1009" spans="101:172" ht="12.75" customHeight="1">
      <c r="CW1009" s="51"/>
      <c r="CX1009" s="51"/>
      <c r="CY1009" s="51"/>
      <c r="CZ1009" s="51"/>
      <c r="DA1009" s="51"/>
      <c r="DB1009" s="51"/>
      <c r="DC1009" s="51"/>
      <c r="DD1009" s="51"/>
      <c r="DE1009" s="51"/>
      <c r="DF1009" s="51"/>
      <c r="DG1009" s="51"/>
      <c r="DH1009" s="51"/>
      <c r="DI1009" s="51"/>
      <c r="DJ1009" s="51"/>
      <c r="DK1009" s="51"/>
      <c r="DL1009" s="51"/>
      <c r="DM1009" s="51"/>
      <c r="DN1009" s="51"/>
      <c r="DO1009" s="51"/>
      <c r="DP1009" s="51"/>
      <c r="DQ1009" s="51"/>
      <c r="DR1009" s="51"/>
      <c r="DS1009" s="51"/>
      <c r="DT1009" s="51"/>
      <c r="DU1009" s="51"/>
      <c r="DV1009" s="51"/>
      <c r="DW1009" s="51"/>
      <c r="DX1009" s="51"/>
      <c r="DY1009" s="51"/>
      <c r="DZ1009" s="51"/>
      <c r="EA1009" s="51"/>
      <c r="EB1009" s="51"/>
      <c r="EC1009" s="51"/>
      <c r="ED1009" s="51"/>
      <c r="EE1009" s="51"/>
      <c r="EF1009" s="51"/>
      <c r="EG1009" s="51"/>
      <c r="EH1009" s="51"/>
      <c r="EI1009" s="51"/>
      <c r="EJ1009" s="51"/>
      <c r="EK1009" s="51"/>
      <c r="EL1009" s="51"/>
      <c r="EM1009" s="51"/>
      <c r="EN1009" s="51"/>
      <c r="EO1009" s="51"/>
      <c r="EP1009" s="51"/>
      <c r="EQ1009" s="51"/>
      <c r="ER1009" s="51"/>
      <c r="ES1009" s="51"/>
      <c r="ET1009" s="51"/>
      <c r="EU1009" s="51"/>
      <c r="EV1009" s="51"/>
      <c r="EW1009" s="51"/>
      <c r="EX1009" s="51"/>
      <c r="EY1009" s="51"/>
      <c r="EZ1009" s="51"/>
      <c r="FA1009" s="51"/>
      <c r="FB1009" s="51"/>
      <c r="FC1009" s="51"/>
      <c r="FD1009" s="51"/>
      <c r="FE1009" s="51"/>
      <c r="FF1009" s="51"/>
      <c r="FG1009" s="51"/>
      <c r="FH1009" s="51"/>
      <c r="FI1009" s="51"/>
      <c r="FJ1009" s="51"/>
      <c r="FK1009" s="51"/>
      <c r="FL1009" s="51"/>
      <c r="FM1009" s="51"/>
      <c r="FN1009" s="51"/>
      <c r="FO1009" s="51"/>
      <c r="FP1009" s="51"/>
    </row>
    <row r="1010" spans="101:172" ht="12.75" customHeight="1">
      <c r="CW1010" s="51"/>
      <c r="CX1010" s="51"/>
      <c r="CY1010" s="51"/>
      <c r="CZ1010" s="51"/>
      <c r="DA1010" s="51"/>
      <c r="DB1010" s="51"/>
      <c r="DC1010" s="51"/>
      <c r="DD1010" s="51"/>
      <c r="DE1010" s="51"/>
      <c r="DF1010" s="51"/>
      <c r="DG1010" s="51"/>
      <c r="DH1010" s="51"/>
      <c r="DI1010" s="51"/>
      <c r="DJ1010" s="51"/>
      <c r="DK1010" s="51"/>
      <c r="DL1010" s="51"/>
      <c r="DM1010" s="51"/>
      <c r="DN1010" s="51"/>
      <c r="DO1010" s="51"/>
      <c r="DP1010" s="51"/>
      <c r="DQ1010" s="51"/>
      <c r="DR1010" s="51"/>
      <c r="DS1010" s="51"/>
      <c r="DT1010" s="51"/>
      <c r="DU1010" s="51"/>
      <c r="DV1010" s="51"/>
      <c r="DW1010" s="51"/>
      <c r="DX1010" s="51"/>
      <c r="DY1010" s="51"/>
      <c r="DZ1010" s="51"/>
      <c r="EA1010" s="51"/>
      <c r="EB1010" s="51"/>
      <c r="EC1010" s="51"/>
      <c r="ED1010" s="51"/>
      <c r="EE1010" s="51"/>
      <c r="EF1010" s="51"/>
      <c r="EG1010" s="51"/>
      <c r="EH1010" s="51"/>
      <c r="EI1010" s="51"/>
      <c r="EJ1010" s="51"/>
      <c r="EK1010" s="51"/>
      <c r="EL1010" s="51"/>
      <c r="EM1010" s="51"/>
      <c r="EN1010" s="51"/>
      <c r="EO1010" s="51"/>
      <c r="EP1010" s="51"/>
      <c r="EQ1010" s="51"/>
      <c r="ER1010" s="51"/>
      <c r="ES1010" s="51"/>
      <c r="ET1010" s="51"/>
      <c r="EU1010" s="51"/>
      <c r="EV1010" s="51"/>
      <c r="EW1010" s="51"/>
      <c r="EX1010" s="51"/>
      <c r="EY1010" s="51"/>
      <c r="EZ1010" s="51"/>
      <c r="FA1010" s="51"/>
      <c r="FB1010" s="51"/>
      <c r="FC1010" s="51"/>
      <c r="FD1010" s="51"/>
      <c r="FE1010" s="51"/>
      <c r="FF1010" s="51"/>
      <c r="FG1010" s="51"/>
      <c r="FH1010" s="51"/>
      <c r="FI1010" s="51"/>
      <c r="FJ1010" s="51"/>
      <c r="FK1010" s="51"/>
      <c r="FL1010" s="51"/>
      <c r="FM1010" s="51"/>
      <c r="FN1010" s="51"/>
      <c r="FO1010" s="51"/>
      <c r="FP1010" s="51"/>
    </row>
    <row r="1011" spans="101:172" ht="12.75" customHeight="1">
      <c r="CW1011" s="51"/>
      <c r="CX1011" s="51"/>
      <c r="CY1011" s="51"/>
      <c r="CZ1011" s="51"/>
      <c r="DA1011" s="51"/>
      <c r="DB1011" s="51"/>
      <c r="DC1011" s="51"/>
      <c r="DD1011" s="51"/>
      <c r="DE1011" s="51"/>
      <c r="DF1011" s="51"/>
      <c r="DG1011" s="51"/>
      <c r="DH1011" s="51"/>
      <c r="DI1011" s="51"/>
      <c r="DJ1011" s="51"/>
      <c r="DK1011" s="51"/>
      <c r="DL1011" s="51"/>
      <c r="DM1011" s="51"/>
      <c r="DN1011" s="51"/>
      <c r="DO1011" s="51"/>
      <c r="DP1011" s="51"/>
      <c r="DQ1011" s="51"/>
      <c r="DR1011" s="51"/>
      <c r="DS1011" s="51"/>
      <c r="DT1011" s="51"/>
      <c r="DU1011" s="51"/>
      <c r="DV1011" s="51"/>
      <c r="DW1011" s="51"/>
      <c r="DX1011" s="51"/>
      <c r="DY1011" s="51"/>
      <c r="DZ1011" s="51"/>
      <c r="EA1011" s="51"/>
      <c r="EB1011" s="51"/>
      <c r="EC1011" s="51"/>
      <c r="ED1011" s="51"/>
      <c r="EE1011" s="51"/>
      <c r="EF1011" s="51"/>
      <c r="EG1011" s="51"/>
      <c r="EH1011" s="51"/>
      <c r="EI1011" s="51"/>
      <c r="EJ1011" s="51"/>
      <c r="EK1011" s="51"/>
      <c r="EL1011" s="51"/>
      <c r="EM1011" s="51"/>
      <c r="EN1011" s="51"/>
      <c r="EO1011" s="51"/>
      <c r="EP1011" s="51"/>
      <c r="EQ1011" s="51"/>
      <c r="ER1011" s="51"/>
      <c r="ES1011" s="51"/>
      <c r="ET1011" s="51"/>
      <c r="EU1011" s="51"/>
      <c r="EV1011" s="51"/>
      <c r="EW1011" s="51"/>
      <c r="EX1011" s="51"/>
      <c r="EY1011" s="51"/>
      <c r="EZ1011" s="51"/>
      <c r="FA1011" s="51"/>
      <c r="FB1011" s="51"/>
      <c r="FC1011" s="51"/>
      <c r="FD1011" s="51"/>
      <c r="FE1011" s="51"/>
      <c r="FF1011" s="51"/>
      <c r="FG1011" s="51"/>
      <c r="FH1011" s="51"/>
      <c r="FI1011" s="51"/>
      <c r="FJ1011" s="51"/>
      <c r="FK1011" s="51"/>
      <c r="FL1011" s="51"/>
      <c r="FM1011" s="51"/>
      <c r="FN1011" s="51"/>
      <c r="FO1011" s="51"/>
      <c r="FP1011" s="51"/>
    </row>
    <row r="1012" spans="101:172" ht="12.75" customHeight="1">
      <c r="CW1012" s="51"/>
      <c r="CX1012" s="51"/>
      <c r="CY1012" s="51"/>
      <c r="CZ1012" s="51"/>
      <c r="DA1012" s="51"/>
      <c r="DB1012" s="51"/>
      <c r="DC1012" s="51"/>
      <c r="DD1012" s="51"/>
      <c r="DE1012" s="51"/>
      <c r="DF1012" s="51"/>
      <c r="DG1012" s="51"/>
      <c r="DH1012" s="51"/>
      <c r="DI1012" s="51"/>
      <c r="DJ1012" s="51"/>
      <c r="DK1012" s="51"/>
      <c r="DL1012" s="51"/>
      <c r="DM1012" s="51"/>
      <c r="DN1012" s="51"/>
      <c r="DO1012" s="51"/>
      <c r="DP1012" s="51"/>
      <c r="DQ1012" s="51"/>
      <c r="DR1012" s="51"/>
      <c r="DS1012" s="51"/>
      <c r="DT1012" s="51"/>
      <c r="DU1012" s="51"/>
      <c r="DV1012" s="51"/>
      <c r="DW1012" s="51"/>
      <c r="DX1012" s="51"/>
      <c r="DY1012" s="51"/>
      <c r="DZ1012" s="51"/>
      <c r="EA1012" s="51"/>
      <c r="EB1012" s="51"/>
      <c r="EC1012" s="51"/>
      <c r="ED1012" s="51"/>
      <c r="EE1012" s="51"/>
      <c r="EF1012" s="51"/>
      <c r="EG1012" s="51"/>
      <c r="EH1012" s="51"/>
      <c r="EI1012" s="51"/>
      <c r="EJ1012" s="51"/>
      <c r="EK1012" s="51"/>
      <c r="EL1012" s="51"/>
      <c r="EM1012" s="51"/>
      <c r="EN1012" s="51"/>
      <c r="EO1012" s="51"/>
      <c r="EP1012" s="51"/>
      <c r="EQ1012" s="51"/>
      <c r="ER1012" s="51"/>
      <c r="ES1012" s="51"/>
      <c r="ET1012" s="51"/>
      <c r="EU1012" s="51"/>
      <c r="EV1012" s="51"/>
      <c r="EW1012" s="51"/>
      <c r="EX1012" s="51"/>
      <c r="EY1012" s="51"/>
      <c r="EZ1012" s="51"/>
      <c r="FA1012" s="51"/>
      <c r="FB1012" s="51"/>
      <c r="FC1012" s="51"/>
      <c r="FD1012" s="51"/>
      <c r="FE1012" s="51"/>
      <c r="FF1012" s="51"/>
      <c r="FG1012" s="51"/>
      <c r="FH1012" s="51"/>
      <c r="FI1012" s="51"/>
      <c r="FJ1012" s="51"/>
      <c r="FK1012" s="51"/>
      <c r="FL1012" s="51"/>
      <c r="FM1012" s="51"/>
      <c r="FN1012" s="51"/>
      <c r="FO1012" s="51"/>
      <c r="FP1012" s="51"/>
    </row>
    <row r="1013" spans="101:172" ht="12.75" customHeight="1">
      <c r="CW1013" s="51"/>
      <c r="CX1013" s="51"/>
      <c r="CY1013" s="51"/>
      <c r="CZ1013" s="51"/>
      <c r="DA1013" s="51"/>
      <c r="DB1013" s="51"/>
      <c r="DC1013" s="51"/>
      <c r="DD1013" s="51"/>
      <c r="DE1013" s="51"/>
      <c r="DF1013" s="51"/>
      <c r="DG1013" s="51"/>
      <c r="DH1013" s="51"/>
      <c r="DI1013" s="51"/>
      <c r="DJ1013" s="51"/>
      <c r="DK1013" s="51"/>
      <c r="DL1013" s="51"/>
      <c r="DM1013" s="51"/>
      <c r="DN1013" s="51"/>
      <c r="DO1013" s="51"/>
      <c r="DP1013" s="51"/>
      <c r="DQ1013" s="51"/>
      <c r="DR1013" s="51"/>
      <c r="DS1013" s="51"/>
      <c r="DT1013" s="51"/>
      <c r="DU1013" s="51"/>
      <c r="DV1013" s="51"/>
      <c r="DW1013" s="51"/>
      <c r="DX1013" s="51"/>
      <c r="DY1013" s="51"/>
      <c r="DZ1013" s="51"/>
      <c r="EA1013" s="51"/>
      <c r="EB1013" s="51"/>
      <c r="EC1013" s="51"/>
      <c r="ED1013" s="51"/>
      <c r="EE1013" s="51"/>
      <c r="EF1013" s="51"/>
      <c r="EG1013" s="51"/>
      <c r="EH1013" s="51"/>
      <c r="EI1013" s="51"/>
      <c r="EJ1013" s="51"/>
      <c r="EK1013" s="51"/>
      <c r="EL1013" s="51"/>
      <c r="EM1013" s="51"/>
      <c r="EN1013" s="51"/>
      <c r="EO1013" s="51"/>
      <c r="EP1013" s="51"/>
      <c r="EQ1013" s="51"/>
      <c r="ER1013" s="51"/>
      <c r="ES1013" s="51"/>
      <c r="ET1013" s="51"/>
      <c r="EU1013" s="51"/>
      <c r="EV1013" s="51"/>
      <c r="EW1013" s="51"/>
      <c r="EX1013" s="51"/>
      <c r="EY1013" s="51"/>
      <c r="EZ1013" s="51"/>
      <c r="FA1013" s="51"/>
      <c r="FB1013" s="51"/>
      <c r="FC1013" s="51"/>
      <c r="FD1013" s="51"/>
      <c r="FE1013" s="51"/>
      <c r="FF1013" s="51"/>
      <c r="FG1013" s="51"/>
      <c r="FH1013" s="51"/>
      <c r="FI1013" s="51"/>
      <c r="FJ1013" s="51"/>
      <c r="FK1013" s="51"/>
      <c r="FL1013" s="51"/>
      <c r="FM1013" s="51"/>
      <c r="FN1013" s="51"/>
      <c r="FO1013" s="51"/>
      <c r="FP1013" s="51"/>
    </row>
    <row r="1014" spans="101:172" ht="12.75" customHeight="1">
      <c r="CW1014" s="51"/>
      <c r="CX1014" s="51"/>
      <c r="CY1014" s="51"/>
      <c r="CZ1014" s="51"/>
      <c r="DA1014" s="51"/>
      <c r="DB1014" s="51"/>
      <c r="DC1014" s="51"/>
      <c r="DD1014" s="51"/>
      <c r="DE1014" s="51"/>
      <c r="DF1014" s="51"/>
      <c r="DG1014" s="51"/>
      <c r="DH1014" s="51"/>
      <c r="DI1014" s="51"/>
      <c r="DJ1014" s="51"/>
      <c r="DK1014" s="51"/>
      <c r="DL1014" s="51"/>
      <c r="DM1014" s="51"/>
      <c r="DN1014" s="51"/>
      <c r="DO1014" s="51"/>
      <c r="DP1014" s="51"/>
      <c r="DQ1014" s="51"/>
      <c r="DR1014" s="51"/>
      <c r="DS1014" s="51"/>
      <c r="DT1014" s="51"/>
      <c r="DU1014" s="51"/>
      <c r="DV1014" s="51"/>
      <c r="DW1014" s="51"/>
      <c r="DX1014" s="51"/>
      <c r="DY1014" s="51"/>
      <c r="DZ1014" s="51"/>
      <c r="EA1014" s="51"/>
      <c r="EB1014" s="51"/>
      <c r="EC1014" s="51"/>
      <c r="ED1014" s="51"/>
      <c r="EE1014" s="51"/>
      <c r="EF1014" s="51"/>
      <c r="EG1014" s="51"/>
      <c r="EH1014" s="51"/>
      <c r="EI1014" s="51"/>
      <c r="EJ1014" s="51"/>
      <c r="EK1014" s="51"/>
      <c r="EL1014" s="51"/>
      <c r="EM1014" s="51"/>
      <c r="EN1014" s="51"/>
      <c r="EO1014" s="51"/>
      <c r="EP1014" s="51"/>
      <c r="EQ1014" s="51"/>
      <c r="ER1014" s="51"/>
      <c r="ES1014" s="51"/>
      <c r="ET1014" s="51"/>
      <c r="EU1014" s="51"/>
      <c r="EV1014" s="51"/>
      <c r="EW1014" s="51"/>
      <c r="EX1014" s="51"/>
      <c r="EY1014" s="51"/>
      <c r="EZ1014" s="51"/>
      <c r="FA1014" s="51"/>
      <c r="FB1014" s="51"/>
      <c r="FC1014" s="51"/>
      <c r="FD1014" s="51"/>
      <c r="FE1014" s="51"/>
      <c r="FF1014" s="51"/>
      <c r="FG1014" s="51"/>
      <c r="FH1014" s="51"/>
      <c r="FI1014" s="51"/>
      <c r="FJ1014" s="51"/>
      <c r="FK1014" s="51"/>
      <c r="FL1014" s="51"/>
      <c r="FM1014" s="51"/>
      <c r="FN1014" s="51"/>
      <c r="FO1014" s="51"/>
      <c r="FP1014" s="51"/>
    </row>
    <row r="1015" spans="101:172" ht="12.75" customHeight="1">
      <c r="CW1015" s="51"/>
      <c r="CX1015" s="51"/>
      <c r="CY1015" s="51"/>
      <c r="CZ1015" s="51"/>
      <c r="DA1015" s="51"/>
      <c r="DB1015" s="51"/>
      <c r="DC1015" s="51"/>
      <c r="DD1015" s="51"/>
      <c r="DE1015" s="51"/>
      <c r="DF1015" s="51"/>
      <c r="DG1015" s="51"/>
      <c r="DH1015" s="51"/>
      <c r="DI1015" s="51"/>
      <c r="DJ1015" s="51"/>
      <c r="DK1015" s="51"/>
      <c r="DL1015" s="51"/>
      <c r="DM1015" s="51"/>
      <c r="DN1015" s="51"/>
      <c r="DO1015" s="51"/>
      <c r="DP1015" s="51"/>
      <c r="DQ1015" s="51"/>
      <c r="DR1015" s="51"/>
      <c r="DS1015" s="51"/>
      <c r="DT1015" s="51"/>
      <c r="DU1015" s="51"/>
      <c r="DV1015" s="51"/>
      <c r="DW1015" s="51"/>
      <c r="DX1015" s="51"/>
      <c r="DY1015" s="51"/>
      <c r="DZ1015" s="51"/>
      <c r="EA1015" s="51"/>
      <c r="EB1015" s="51"/>
      <c r="EC1015" s="51"/>
      <c r="ED1015" s="51"/>
      <c r="EE1015" s="51"/>
      <c r="EF1015" s="51"/>
      <c r="EG1015" s="51"/>
      <c r="EH1015" s="51"/>
      <c r="EI1015" s="51"/>
      <c r="EJ1015" s="51"/>
      <c r="EK1015" s="51"/>
      <c r="EL1015" s="51"/>
      <c r="EM1015" s="51"/>
      <c r="EN1015" s="51"/>
      <c r="EO1015" s="51"/>
      <c r="EP1015" s="51"/>
      <c r="EQ1015" s="51"/>
      <c r="ER1015" s="51"/>
      <c r="ES1015" s="51"/>
      <c r="ET1015" s="51"/>
      <c r="EU1015" s="51"/>
      <c r="EV1015" s="51"/>
      <c r="EW1015" s="51"/>
      <c r="EX1015" s="51"/>
      <c r="EY1015" s="51"/>
      <c r="EZ1015" s="51"/>
      <c r="FA1015" s="51"/>
      <c r="FB1015" s="51"/>
      <c r="FC1015" s="51"/>
      <c r="FD1015" s="51"/>
      <c r="FE1015" s="51"/>
      <c r="FF1015" s="51"/>
      <c r="FG1015" s="51"/>
      <c r="FH1015" s="51"/>
      <c r="FI1015" s="51"/>
      <c r="FJ1015" s="51"/>
      <c r="FK1015" s="51"/>
      <c r="FL1015" s="51"/>
      <c r="FM1015" s="51"/>
      <c r="FN1015" s="51"/>
      <c r="FO1015" s="51"/>
      <c r="FP1015" s="51"/>
    </row>
    <row r="1016" spans="101:172" ht="12.75" customHeight="1">
      <c r="CW1016" s="51"/>
      <c r="CX1016" s="51"/>
      <c r="CY1016" s="51"/>
      <c r="CZ1016" s="51"/>
      <c r="DA1016" s="51"/>
      <c r="DB1016" s="51"/>
      <c r="DC1016" s="51"/>
      <c r="DD1016" s="51"/>
      <c r="DE1016" s="51"/>
      <c r="DF1016" s="51"/>
      <c r="DG1016" s="51"/>
      <c r="DH1016" s="51"/>
      <c r="DI1016" s="51"/>
      <c r="DJ1016" s="51"/>
      <c r="DK1016" s="51"/>
      <c r="DL1016" s="51"/>
      <c r="DM1016" s="51"/>
      <c r="DN1016" s="51"/>
      <c r="DO1016" s="51"/>
      <c r="DP1016" s="51"/>
      <c r="DQ1016" s="51"/>
      <c r="DR1016" s="51"/>
      <c r="DS1016" s="51"/>
      <c r="DT1016" s="51"/>
      <c r="DU1016" s="51"/>
      <c r="DV1016" s="51"/>
      <c r="DW1016" s="51"/>
      <c r="DX1016" s="51"/>
      <c r="DY1016" s="51"/>
      <c r="DZ1016" s="51"/>
      <c r="EA1016" s="51"/>
      <c r="EB1016" s="51"/>
      <c r="EC1016" s="51"/>
      <c r="ED1016" s="51"/>
      <c r="EE1016" s="51"/>
      <c r="EF1016" s="51"/>
      <c r="EG1016" s="51"/>
      <c r="EH1016" s="51"/>
      <c r="EI1016" s="51"/>
      <c r="EJ1016" s="51"/>
      <c r="EK1016" s="51"/>
      <c r="EL1016" s="51"/>
      <c r="EM1016" s="51"/>
      <c r="EN1016" s="51"/>
      <c r="EO1016" s="51"/>
      <c r="EP1016" s="51"/>
      <c r="EQ1016" s="51"/>
      <c r="ER1016" s="51"/>
      <c r="ES1016" s="51"/>
      <c r="ET1016" s="51"/>
      <c r="EU1016" s="51"/>
      <c r="EV1016" s="51"/>
      <c r="EW1016" s="51"/>
      <c r="EX1016" s="51"/>
      <c r="EY1016" s="51"/>
      <c r="EZ1016" s="51"/>
      <c r="FA1016" s="51"/>
      <c r="FB1016" s="51"/>
      <c r="FC1016" s="51"/>
      <c r="FD1016" s="51"/>
      <c r="FE1016" s="51"/>
      <c r="FF1016" s="51"/>
      <c r="FG1016" s="51"/>
      <c r="FH1016" s="51"/>
      <c r="FI1016" s="51"/>
      <c r="FJ1016" s="51"/>
      <c r="FK1016" s="51"/>
      <c r="FL1016" s="51"/>
      <c r="FM1016" s="51"/>
      <c r="FN1016" s="51"/>
      <c r="FO1016" s="51"/>
      <c r="FP1016" s="51"/>
    </row>
    <row r="1017" spans="101:172" ht="12.75" customHeight="1">
      <c r="CW1017" s="51"/>
      <c r="CX1017" s="51"/>
      <c r="CY1017" s="51"/>
      <c r="CZ1017" s="51"/>
      <c r="DA1017" s="51"/>
      <c r="DB1017" s="51"/>
      <c r="DC1017" s="51"/>
      <c r="DD1017" s="51"/>
      <c r="DE1017" s="51"/>
      <c r="DF1017" s="51"/>
      <c r="DG1017" s="51"/>
      <c r="DH1017" s="51"/>
      <c r="DI1017" s="51"/>
      <c r="DJ1017" s="51"/>
      <c r="DK1017" s="51"/>
      <c r="DL1017" s="51"/>
      <c r="DM1017" s="51"/>
      <c r="DN1017" s="51"/>
      <c r="DO1017" s="51"/>
      <c r="DP1017" s="51"/>
      <c r="DQ1017" s="51"/>
      <c r="DR1017" s="51"/>
      <c r="DS1017" s="51"/>
      <c r="DT1017" s="51"/>
      <c r="DU1017" s="51"/>
      <c r="DV1017" s="51"/>
      <c r="DW1017" s="51"/>
      <c r="DX1017" s="51"/>
      <c r="DY1017" s="51"/>
      <c r="DZ1017" s="51"/>
      <c r="EA1017" s="51"/>
      <c r="EB1017" s="51"/>
      <c r="EC1017" s="51"/>
      <c r="ED1017" s="51"/>
      <c r="EE1017" s="51"/>
      <c r="EF1017" s="51"/>
      <c r="EG1017" s="51"/>
      <c r="EH1017" s="51"/>
      <c r="EI1017" s="51"/>
      <c r="EJ1017" s="51"/>
      <c r="EK1017" s="51"/>
      <c r="EL1017" s="51"/>
      <c r="EM1017" s="51"/>
      <c r="EN1017" s="51"/>
      <c r="EO1017" s="51"/>
      <c r="EP1017" s="51"/>
      <c r="EQ1017" s="51"/>
      <c r="ER1017" s="51"/>
      <c r="ES1017" s="51"/>
      <c r="ET1017" s="51"/>
      <c r="EU1017" s="51"/>
      <c r="EV1017" s="51"/>
      <c r="EW1017" s="51"/>
      <c r="EX1017" s="51"/>
      <c r="EY1017" s="51"/>
      <c r="EZ1017" s="51"/>
      <c r="FA1017" s="51"/>
      <c r="FB1017" s="51"/>
      <c r="FC1017" s="51"/>
      <c r="FD1017" s="51"/>
      <c r="FE1017" s="51"/>
      <c r="FF1017" s="51"/>
      <c r="FG1017" s="51"/>
      <c r="FH1017" s="51"/>
      <c r="FI1017" s="51"/>
      <c r="FJ1017" s="51"/>
      <c r="FK1017" s="51"/>
      <c r="FL1017" s="51"/>
      <c r="FM1017" s="51"/>
      <c r="FN1017" s="51"/>
      <c r="FO1017" s="51"/>
      <c r="FP1017" s="51"/>
    </row>
    <row r="1018" spans="101:172" ht="12.75" customHeight="1">
      <c r="CW1018" s="51"/>
      <c r="CX1018" s="51"/>
      <c r="CY1018" s="51"/>
      <c r="CZ1018" s="51"/>
      <c r="DA1018" s="51"/>
      <c r="DB1018" s="51"/>
      <c r="DC1018" s="51"/>
      <c r="DD1018" s="51"/>
      <c r="DE1018" s="51"/>
      <c r="DF1018" s="51"/>
      <c r="DG1018" s="51"/>
      <c r="DH1018" s="51"/>
      <c r="DI1018" s="51"/>
      <c r="DJ1018" s="51"/>
      <c r="DK1018" s="51"/>
      <c r="DL1018" s="51"/>
      <c r="DM1018" s="51"/>
      <c r="DN1018" s="51"/>
      <c r="DO1018" s="51"/>
      <c r="DP1018" s="51"/>
      <c r="DQ1018" s="51"/>
      <c r="DR1018" s="51"/>
      <c r="DS1018" s="51"/>
      <c r="DT1018" s="51"/>
      <c r="DU1018" s="51"/>
      <c r="DV1018" s="51"/>
      <c r="DW1018" s="51"/>
      <c r="DX1018" s="51"/>
      <c r="DY1018" s="51"/>
      <c r="DZ1018" s="51"/>
      <c r="EA1018" s="51"/>
      <c r="EB1018" s="51"/>
      <c r="EC1018" s="51"/>
      <c r="ED1018" s="51"/>
      <c r="EE1018" s="51"/>
      <c r="EF1018" s="51"/>
      <c r="EG1018" s="51"/>
      <c r="EH1018" s="51"/>
      <c r="EI1018" s="51"/>
      <c r="EJ1018" s="51"/>
      <c r="EK1018" s="51"/>
      <c r="EL1018" s="51"/>
      <c r="EM1018" s="51"/>
      <c r="EN1018" s="51"/>
      <c r="EO1018" s="51"/>
      <c r="EP1018" s="51"/>
      <c r="EQ1018" s="51"/>
      <c r="ER1018" s="51"/>
      <c r="ES1018" s="51"/>
      <c r="ET1018" s="51"/>
      <c r="EU1018" s="51"/>
      <c r="EV1018" s="51"/>
      <c r="EW1018" s="51"/>
      <c r="EX1018" s="51"/>
      <c r="EY1018" s="51"/>
      <c r="EZ1018" s="51"/>
      <c r="FA1018" s="51"/>
      <c r="FB1018" s="51"/>
      <c r="FC1018" s="51"/>
      <c r="FD1018" s="51"/>
      <c r="FE1018" s="51"/>
      <c r="FF1018" s="51"/>
      <c r="FG1018" s="51"/>
      <c r="FH1018" s="51"/>
      <c r="FI1018" s="51"/>
      <c r="FJ1018" s="51"/>
      <c r="FK1018" s="51"/>
      <c r="FL1018" s="51"/>
      <c r="FM1018" s="51"/>
      <c r="FN1018" s="51"/>
      <c r="FO1018" s="51"/>
      <c r="FP1018" s="51"/>
    </row>
    <row r="1019" spans="101:172" ht="12.75" customHeight="1">
      <c r="CW1019" s="51"/>
      <c r="CX1019" s="51"/>
      <c r="CY1019" s="51"/>
      <c r="CZ1019" s="51"/>
      <c r="DA1019" s="51"/>
      <c r="DB1019" s="51"/>
      <c r="DC1019" s="51"/>
      <c r="DD1019" s="51"/>
      <c r="DE1019" s="51"/>
      <c r="DF1019" s="51"/>
      <c r="DG1019" s="51"/>
      <c r="DH1019" s="51"/>
      <c r="DI1019" s="51"/>
      <c r="DJ1019" s="51"/>
      <c r="DK1019" s="51"/>
      <c r="DL1019" s="51"/>
      <c r="DM1019" s="51"/>
      <c r="DN1019" s="51"/>
      <c r="DO1019" s="51"/>
      <c r="DP1019" s="51"/>
      <c r="DQ1019" s="51"/>
      <c r="DR1019" s="51"/>
      <c r="DS1019" s="51"/>
      <c r="DT1019" s="51"/>
      <c r="DU1019" s="51"/>
      <c r="DV1019" s="51"/>
      <c r="DW1019" s="51"/>
      <c r="DX1019" s="51"/>
      <c r="DY1019" s="51"/>
      <c r="DZ1019" s="51"/>
      <c r="EA1019" s="51"/>
      <c r="EB1019" s="51"/>
      <c r="EC1019" s="51"/>
      <c r="ED1019" s="51"/>
      <c r="EE1019" s="51"/>
      <c r="EF1019" s="51"/>
      <c r="EG1019" s="51"/>
      <c r="EH1019" s="51"/>
      <c r="EI1019" s="51"/>
      <c r="EJ1019" s="51"/>
      <c r="EK1019" s="51"/>
      <c r="EL1019" s="51"/>
      <c r="EM1019" s="51"/>
      <c r="EN1019" s="51"/>
      <c r="EO1019" s="51"/>
      <c r="EP1019" s="51"/>
      <c r="EQ1019" s="51"/>
      <c r="ER1019" s="51"/>
      <c r="ES1019" s="51"/>
      <c r="ET1019" s="51"/>
      <c r="EU1019" s="51"/>
      <c r="EV1019" s="51"/>
      <c r="EW1019" s="51"/>
      <c r="EX1019" s="51"/>
      <c r="EY1019" s="51"/>
      <c r="EZ1019" s="51"/>
      <c r="FA1019" s="51"/>
      <c r="FB1019" s="51"/>
      <c r="FC1019" s="51"/>
      <c r="FD1019" s="51"/>
      <c r="FE1019" s="51"/>
      <c r="FF1019" s="51"/>
      <c r="FG1019" s="51"/>
      <c r="FH1019" s="51"/>
      <c r="FI1019" s="51"/>
      <c r="FJ1019" s="51"/>
      <c r="FK1019" s="51"/>
      <c r="FL1019" s="51"/>
      <c r="FM1019" s="51"/>
      <c r="FN1019" s="51"/>
      <c r="FO1019" s="51"/>
      <c r="FP1019" s="51"/>
    </row>
    <row r="1020" spans="101:172" ht="12.75" customHeight="1">
      <c r="CW1020" s="51"/>
      <c r="CX1020" s="51"/>
      <c r="CY1020" s="51"/>
      <c r="CZ1020" s="51"/>
      <c r="DA1020" s="51"/>
      <c r="DB1020" s="51"/>
      <c r="DC1020" s="51"/>
      <c r="DD1020" s="51"/>
      <c r="DE1020" s="51"/>
      <c r="DF1020" s="51"/>
      <c r="DG1020" s="51"/>
      <c r="DH1020" s="51"/>
      <c r="DI1020" s="51"/>
      <c r="DJ1020" s="51"/>
      <c r="DK1020" s="51"/>
      <c r="DL1020" s="51"/>
      <c r="DM1020" s="51"/>
      <c r="DN1020" s="51"/>
      <c r="DO1020" s="51"/>
      <c r="DP1020" s="51"/>
      <c r="DQ1020" s="51"/>
      <c r="DR1020" s="51"/>
      <c r="DS1020" s="51"/>
      <c r="DT1020" s="51"/>
      <c r="DU1020" s="51"/>
      <c r="DV1020" s="51"/>
      <c r="DW1020" s="51"/>
      <c r="DX1020" s="51"/>
      <c r="DY1020" s="51"/>
      <c r="DZ1020" s="51"/>
      <c r="EA1020" s="51"/>
      <c r="EB1020" s="51"/>
      <c r="EC1020" s="51"/>
      <c r="ED1020" s="51"/>
      <c r="EE1020" s="51"/>
      <c r="EF1020" s="51"/>
      <c r="EG1020" s="51"/>
      <c r="EH1020" s="51"/>
      <c r="EI1020" s="51"/>
      <c r="EJ1020" s="51"/>
      <c r="EK1020" s="51"/>
      <c r="EL1020" s="51"/>
      <c r="EM1020" s="51"/>
      <c r="EN1020" s="51"/>
      <c r="EO1020" s="51"/>
      <c r="EP1020" s="51"/>
      <c r="EQ1020" s="51"/>
      <c r="ER1020" s="51"/>
      <c r="ES1020" s="51"/>
      <c r="ET1020" s="51"/>
      <c r="EU1020" s="51"/>
      <c r="EV1020" s="51"/>
      <c r="EW1020" s="51"/>
      <c r="EX1020" s="51"/>
      <c r="EY1020" s="51"/>
      <c r="EZ1020" s="51"/>
      <c r="FA1020" s="51"/>
      <c r="FB1020" s="51"/>
      <c r="FC1020" s="51"/>
      <c r="FD1020" s="51"/>
      <c r="FE1020" s="51"/>
      <c r="FF1020" s="51"/>
      <c r="FG1020" s="51"/>
      <c r="FH1020" s="51"/>
      <c r="FI1020" s="51"/>
      <c r="FJ1020" s="51"/>
      <c r="FK1020" s="51"/>
      <c r="FL1020" s="51"/>
      <c r="FM1020" s="51"/>
      <c r="FN1020" s="51"/>
      <c r="FO1020" s="51"/>
      <c r="FP1020" s="51"/>
    </row>
    <row r="1021" spans="101:172" ht="12.75" customHeight="1">
      <c r="CW1021" s="51"/>
      <c r="CX1021" s="51"/>
      <c r="CY1021" s="51"/>
      <c r="CZ1021" s="51"/>
      <c r="DA1021" s="51"/>
      <c r="DB1021" s="51"/>
      <c r="DC1021" s="51"/>
      <c r="DD1021" s="51"/>
      <c r="DE1021" s="51"/>
      <c r="DF1021" s="51"/>
      <c r="DG1021" s="51"/>
      <c r="DH1021" s="51"/>
      <c r="DI1021" s="51"/>
      <c r="DJ1021" s="51"/>
      <c r="DK1021" s="51"/>
      <c r="DL1021" s="51"/>
      <c r="DM1021" s="51"/>
      <c r="DN1021" s="51"/>
      <c r="DO1021" s="51"/>
      <c r="DP1021" s="51"/>
      <c r="DQ1021" s="51"/>
      <c r="DR1021" s="51"/>
      <c r="DS1021" s="51"/>
      <c r="DT1021" s="51"/>
      <c r="DU1021" s="51"/>
      <c r="DV1021" s="51"/>
      <c r="DW1021" s="51"/>
      <c r="DX1021" s="51"/>
      <c r="DY1021" s="51"/>
      <c r="DZ1021" s="51"/>
      <c r="EA1021" s="51"/>
      <c r="EB1021" s="51"/>
      <c r="EC1021" s="51"/>
      <c r="ED1021" s="51"/>
      <c r="EE1021" s="51"/>
      <c r="EF1021" s="51"/>
      <c r="EG1021" s="51"/>
      <c r="EH1021" s="51"/>
      <c r="EI1021" s="51"/>
      <c r="EJ1021" s="51"/>
      <c r="EK1021" s="51"/>
      <c r="EL1021" s="51"/>
      <c r="EM1021" s="51"/>
      <c r="EN1021" s="51"/>
      <c r="EO1021" s="51"/>
      <c r="EP1021" s="51"/>
      <c r="EQ1021" s="51"/>
      <c r="ER1021" s="51"/>
      <c r="ES1021" s="51"/>
      <c r="ET1021" s="51"/>
      <c r="EU1021" s="51"/>
      <c r="EV1021" s="51"/>
      <c r="EW1021" s="51"/>
      <c r="EX1021" s="51"/>
      <c r="EY1021" s="51"/>
      <c r="EZ1021" s="51"/>
      <c r="FA1021" s="51"/>
      <c r="FB1021" s="51"/>
      <c r="FC1021" s="51"/>
      <c r="FD1021" s="51"/>
      <c r="FE1021" s="51"/>
      <c r="FF1021" s="51"/>
      <c r="FG1021" s="51"/>
      <c r="FH1021" s="51"/>
      <c r="FI1021" s="51"/>
      <c r="FJ1021" s="51"/>
      <c r="FK1021" s="51"/>
      <c r="FL1021" s="51"/>
      <c r="FM1021" s="51"/>
      <c r="FN1021" s="51"/>
      <c r="FO1021" s="51"/>
      <c r="FP1021" s="51"/>
    </row>
    <row r="1022" spans="101:172" ht="12.75" customHeight="1">
      <c r="CW1022" s="51"/>
      <c r="CX1022" s="51"/>
      <c r="CY1022" s="51"/>
      <c r="CZ1022" s="51"/>
      <c r="DA1022" s="51"/>
      <c r="DB1022" s="51"/>
      <c r="DC1022" s="51"/>
      <c r="DD1022" s="51"/>
      <c r="DE1022" s="51"/>
      <c r="DF1022" s="51"/>
      <c r="DG1022" s="51"/>
      <c r="DH1022" s="51"/>
      <c r="DI1022" s="51"/>
      <c r="DJ1022" s="51"/>
      <c r="DK1022" s="51"/>
      <c r="DL1022" s="51"/>
      <c r="DM1022" s="51"/>
      <c r="DN1022" s="51"/>
      <c r="DO1022" s="51"/>
      <c r="DP1022" s="51"/>
      <c r="DQ1022" s="51"/>
      <c r="DR1022" s="51"/>
      <c r="DS1022" s="51"/>
      <c r="DT1022" s="51"/>
      <c r="DU1022" s="51"/>
      <c r="DV1022" s="51"/>
      <c r="DW1022" s="51"/>
      <c r="DX1022" s="51"/>
      <c r="DY1022" s="51"/>
      <c r="DZ1022" s="51"/>
      <c r="EA1022" s="51"/>
      <c r="EB1022" s="51"/>
      <c r="EC1022" s="51"/>
      <c r="ED1022" s="51"/>
      <c r="EE1022" s="51"/>
      <c r="EF1022" s="51"/>
      <c r="EG1022" s="51"/>
      <c r="EH1022" s="51"/>
      <c r="EI1022" s="51"/>
      <c r="EJ1022" s="51"/>
      <c r="EK1022" s="51"/>
      <c r="EL1022" s="51"/>
      <c r="EM1022" s="51"/>
      <c r="EN1022" s="51"/>
      <c r="EO1022" s="51"/>
      <c r="EP1022" s="51"/>
      <c r="EQ1022" s="51"/>
      <c r="ER1022" s="51"/>
      <c r="ES1022" s="51"/>
      <c r="ET1022" s="51"/>
      <c r="EU1022" s="51"/>
      <c r="EV1022" s="51"/>
      <c r="EW1022" s="51"/>
      <c r="EX1022" s="51"/>
      <c r="EY1022" s="51"/>
      <c r="EZ1022" s="51"/>
      <c r="FA1022" s="51"/>
      <c r="FB1022" s="51"/>
      <c r="FC1022" s="51"/>
      <c r="FD1022" s="51"/>
      <c r="FE1022" s="51"/>
      <c r="FF1022" s="51"/>
      <c r="FG1022" s="51"/>
      <c r="FH1022" s="51"/>
      <c r="FI1022" s="51"/>
      <c r="FJ1022" s="51"/>
      <c r="FK1022" s="51"/>
      <c r="FL1022" s="51"/>
      <c r="FM1022" s="51"/>
      <c r="FN1022" s="51"/>
      <c r="FO1022" s="51"/>
      <c r="FP1022" s="51"/>
    </row>
    <row r="1023" spans="101:172" ht="12.75" customHeight="1">
      <c r="CW1023" s="51"/>
      <c r="CX1023" s="51"/>
      <c r="CY1023" s="51"/>
      <c r="CZ1023" s="51"/>
      <c r="DA1023" s="51"/>
      <c r="DB1023" s="51"/>
      <c r="DC1023" s="51"/>
      <c r="DD1023" s="51"/>
      <c r="DE1023" s="51"/>
      <c r="DF1023" s="51"/>
      <c r="DG1023" s="51"/>
      <c r="DH1023" s="51"/>
      <c r="DI1023" s="51"/>
      <c r="DJ1023" s="51"/>
      <c r="DK1023" s="51"/>
      <c r="DL1023" s="51"/>
      <c r="DM1023" s="51"/>
      <c r="DN1023" s="51"/>
      <c r="DO1023" s="51"/>
      <c r="DP1023" s="51"/>
      <c r="DQ1023" s="51"/>
      <c r="DR1023" s="51"/>
      <c r="DS1023" s="51"/>
      <c r="DT1023" s="51"/>
      <c r="DU1023" s="51"/>
      <c r="DV1023" s="51"/>
      <c r="DW1023" s="51"/>
      <c r="DX1023" s="51"/>
      <c r="DY1023" s="51"/>
      <c r="DZ1023" s="51"/>
      <c r="EA1023" s="51"/>
      <c r="EB1023" s="51"/>
      <c r="EC1023" s="51"/>
      <c r="ED1023" s="51"/>
      <c r="EE1023" s="51"/>
      <c r="EF1023" s="51"/>
      <c r="EG1023" s="51"/>
      <c r="EH1023" s="51"/>
      <c r="EI1023" s="51"/>
      <c r="EJ1023" s="51"/>
      <c r="EK1023" s="51"/>
      <c r="EL1023" s="51"/>
      <c r="EM1023" s="51"/>
      <c r="EN1023" s="51"/>
      <c r="EO1023" s="51"/>
      <c r="EP1023" s="51"/>
      <c r="EQ1023" s="51"/>
      <c r="ER1023" s="51"/>
      <c r="ES1023" s="51"/>
      <c r="ET1023" s="51"/>
      <c r="EU1023" s="51"/>
      <c r="EV1023" s="51"/>
      <c r="EW1023" s="51"/>
      <c r="EX1023" s="51"/>
      <c r="EY1023" s="51"/>
      <c r="EZ1023" s="51"/>
      <c r="FA1023" s="51"/>
      <c r="FB1023" s="51"/>
      <c r="FC1023" s="51"/>
      <c r="FD1023" s="51"/>
      <c r="FE1023" s="51"/>
      <c r="FF1023" s="51"/>
      <c r="FG1023" s="51"/>
      <c r="FH1023" s="51"/>
      <c r="FI1023" s="51"/>
      <c r="FJ1023" s="51"/>
      <c r="FK1023" s="51"/>
      <c r="FL1023" s="51"/>
      <c r="FM1023" s="51"/>
      <c r="FN1023" s="51"/>
      <c r="FO1023" s="51"/>
      <c r="FP1023" s="51"/>
    </row>
    <row r="1024" spans="101:172" ht="12.75" customHeight="1">
      <c r="CW1024" s="51"/>
      <c r="CX1024" s="51"/>
      <c r="CY1024" s="51"/>
      <c r="CZ1024" s="51"/>
      <c r="DA1024" s="51"/>
      <c r="DB1024" s="51"/>
      <c r="DC1024" s="51"/>
      <c r="DD1024" s="51"/>
      <c r="DE1024" s="51"/>
      <c r="DF1024" s="51"/>
      <c r="DG1024" s="51"/>
      <c r="DH1024" s="51"/>
      <c r="DI1024" s="51"/>
      <c r="DJ1024" s="51"/>
      <c r="DK1024" s="51"/>
      <c r="DL1024" s="51"/>
      <c r="DM1024" s="51"/>
      <c r="DN1024" s="51"/>
      <c r="DO1024" s="51"/>
      <c r="DP1024" s="51"/>
      <c r="DQ1024" s="51"/>
      <c r="DR1024" s="51"/>
      <c r="DS1024" s="51"/>
      <c r="DT1024" s="51"/>
      <c r="DU1024" s="51"/>
      <c r="DV1024" s="51"/>
      <c r="DW1024" s="51"/>
      <c r="DX1024" s="51"/>
      <c r="DY1024" s="51"/>
      <c r="DZ1024" s="51"/>
      <c r="EA1024" s="51"/>
      <c r="EB1024" s="51"/>
      <c r="EC1024" s="51"/>
      <c r="ED1024" s="51"/>
      <c r="EE1024" s="51"/>
      <c r="EF1024" s="51"/>
      <c r="EG1024" s="51"/>
      <c r="EH1024" s="51"/>
      <c r="EI1024" s="51"/>
      <c r="EJ1024" s="51"/>
      <c r="EK1024" s="51"/>
      <c r="EL1024" s="51"/>
      <c r="EM1024" s="51"/>
      <c r="EN1024" s="51"/>
      <c r="EO1024" s="51"/>
      <c r="EP1024" s="51"/>
      <c r="EQ1024" s="51"/>
      <c r="ER1024" s="51"/>
      <c r="ES1024" s="51"/>
      <c r="ET1024" s="51"/>
      <c r="EU1024" s="51"/>
      <c r="EV1024" s="51"/>
      <c r="EW1024" s="51"/>
      <c r="EX1024" s="51"/>
      <c r="EY1024" s="51"/>
      <c r="EZ1024" s="51"/>
      <c r="FA1024" s="51"/>
      <c r="FB1024" s="51"/>
      <c r="FC1024" s="51"/>
      <c r="FD1024" s="51"/>
      <c r="FE1024" s="51"/>
      <c r="FF1024" s="51"/>
      <c r="FG1024" s="51"/>
      <c r="FH1024" s="51"/>
      <c r="FI1024" s="51"/>
      <c r="FJ1024" s="51"/>
      <c r="FK1024" s="51"/>
      <c r="FL1024" s="51"/>
      <c r="FM1024" s="51"/>
      <c r="FN1024" s="51"/>
      <c r="FO1024" s="51"/>
      <c r="FP1024" s="51"/>
    </row>
    <row r="1025" spans="101:172" ht="12.75" customHeight="1">
      <c r="CW1025" s="51"/>
      <c r="CX1025" s="51"/>
      <c r="CY1025" s="51"/>
      <c r="CZ1025" s="51"/>
      <c r="DA1025" s="51"/>
      <c r="DB1025" s="51"/>
      <c r="DC1025" s="51"/>
      <c r="DD1025" s="51"/>
      <c r="DE1025" s="51"/>
      <c r="DF1025" s="51"/>
      <c r="DG1025" s="51"/>
      <c r="DH1025" s="51"/>
      <c r="DI1025" s="51"/>
      <c r="DJ1025" s="51"/>
      <c r="DK1025" s="51"/>
      <c r="DL1025" s="51"/>
      <c r="DM1025" s="51"/>
      <c r="DN1025" s="51"/>
      <c r="DO1025" s="51"/>
      <c r="DP1025" s="51"/>
      <c r="DQ1025" s="51"/>
      <c r="DR1025" s="51"/>
      <c r="DS1025" s="51"/>
      <c r="DT1025" s="51"/>
      <c r="DU1025" s="51"/>
      <c r="DV1025" s="51"/>
      <c r="DW1025" s="51"/>
      <c r="DX1025" s="51"/>
      <c r="DY1025" s="51"/>
      <c r="DZ1025" s="51"/>
      <c r="EA1025" s="51"/>
      <c r="EB1025" s="51"/>
      <c r="EC1025" s="51"/>
      <c r="ED1025" s="51"/>
      <c r="EE1025" s="51"/>
      <c r="EF1025" s="51"/>
      <c r="EG1025" s="51"/>
      <c r="EH1025" s="51"/>
      <c r="EI1025" s="51"/>
      <c r="EJ1025" s="51"/>
      <c r="EK1025" s="51"/>
      <c r="EL1025" s="51"/>
      <c r="EM1025" s="51"/>
      <c r="EN1025" s="51"/>
      <c r="EO1025" s="51"/>
      <c r="EP1025" s="51"/>
      <c r="EQ1025" s="51"/>
      <c r="ER1025" s="51"/>
      <c r="ES1025" s="51"/>
      <c r="ET1025" s="51"/>
      <c r="EU1025" s="51"/>
      <c r="EV1025" s="51"/>
      <c r="EW1025" s="51"/>
      <c r="EX1025" s="51"/>
      <c r="EY1025" s="51"/>
      <c r="EZ1025" s="51"/>
      <c r="FA1025" s="51"/>
      <c r="FB1025" s="51"/>
      <c r="FC1025" s="51"/>
      <c r="FD1025" s="51"/>
      <c r="FE1025" s="51"/>
      <c r="FF1025" s="51"/>
      <c r="FG1025" s="51"/>
      <c r="FH1025" s="51"/>
      <c r="FI1025" s="51"/>
      <c r="FJ1025" s="51"/>
      <c r="FK1025" s="51"/>
      <c r="FL1025" s="51"/>
      <c r="FM1025" s="51"/>
      <c r="FN1025" s="51"/>
      <c r="FO1025" s="51"/>
      <c r="FP1025" s="51"/>
    </row>
    <row r="1026" spans="101:172" ht="12.75" customHeight="1">
      <c r="CW1026" s="51"/>
      <c r="CX1026" s="51"/>
      <c r="CY1026" s="51"/>
      <c r="CZ1026" s="51"/>
      <c r="DA1026" s="51"/>
      <c r="DB1026" s="51"/>
      <c r="DC1026" s="51"/>
      <c r="DD1026" s="51"/>
      <c r="DE1026" s="51"/>
      <c r="DF1026" s="51"/>
      <c r="DG1026" s="51"/>
      <c r="DH1026" s="51"/>
      <c r="DI1026" s="51"/>
      <c r="DJ1026" s="51"/>
      <c r="DK1026" s="51"/>
      <c r="DL1026" s="51"/>
      <c r="DM1026" s="51"/>
      <c r="DN1026" s="51"/>
      <c r="DO1026" s="51"/>
      <c r="DP1026" s="51"/>
      <c r="DQ1026" s="51"/>
      <c r="DR1026" s="51"/>
      <c r="DS1026" s="51"/>
      <c r="DT1026" s="51"/>
      <c r="DU1026" s="51"/>
      <c r="DV1026" s="51"/>
      <c r="DW1026" s="51"/>
      <c r="DX1026" s="51"/>
      <c r="DY1026" s="51"/>
      <c r="DZ1026" s="51"/>
      <c r="EA1026" s="51"/>
      <c r="EB1026" s="51"/>
      <c r="EC1026" s="51"/>
      <c r="ED1026" s="51"/>
      <c r="EE1026" s="51"/>
      <c r="EF1026" s="51"/>
      <c r="EG1026" s="51"/>
      <c r="EH1026" s="51"/>
      <c r="EI1026" s="51"/>
      <c r="EJ1026" s="51"/>
      <c r="EK1026" s="51"/>
      <c r="EL1026" s="51"/>
      <c r="EM1026" s="51"/>
      <c r="EN1026" s="51"/>
      <c r="EO1026" s="51"/>
      <c r="EP1026" s="51"/>
      <c r="EQ1026" s="51"/>
      <c r="ER1026" s="51"/>
      <c r="ES1026" s="51"/>
      <c r="ET1026" s="51"/>
      <c r="EU1026" s="51"/>
      <c r="EV1026" s="51"/>
      <c r="EW1026" s="51"/>
      <c r="EX1026" s="51"/>
      <c r="EY1026" s="51"/>
      <c r="EZ1026" s="51"/>
      <c r="FA1026" s="51"/>
      <c r="FB1026" s="51"/>
      <c r="FC1026" s="51"/>
      <c r="FD1026" s="51"/>
      <c r="FE1026" s="51"/>
      <c r="FF1026" s="51"/>
      <c r="FG1026" s="51"/>
      <c r="FH1026" s="51"/>
      <c r="FI1026" s="51"/>
      <c r="FJ1026" s="51"/>
      <c r="FK1026" s="51"/>
      <c r="FL1026" s="51"/>
      <c r="FM1026" s="51"/>
      <c r="FN1026" s="51"/>
      <c r="FO1026" s="51"/>
      <c r="FP1026" s="51"/>
    </row>
    <row r="1027" spans="101:172" ht="12.75" customHeight="1">
      <c r="CW1027" s="51"/>
      <c r="CX1027" s="51"/>
      <c r="CY1027" s="51"/>
      <c r="CZ1027" s="51"/>
      <c r="DA1027" s="51"/>
      <c r="DB1027" s="51"/>
      <c r="DC1027" s="51"/>
      <c r="DD1027" s="51"/>
      <c r="DE1027" s="51"/>
      <c r="DF1027" s="51"/>
      <c r="DG1027" s="51"/>
      <c r="DH1027" s="51"/>
      <c r="DI1027" s="51"/>
      <c r="DJ1027" s="51"/>
      <c r="DK1027" s="51"/>
      <c r="DL1027" s="51"/>
      <c r="DM1027" s="51"/>
      <c r="DN1027" s="51"/>
      <c r="DO1027" s="51"/>
      <c r="DP1027" s="51"/>
      <c r="DQ1027" s="51"/>
      <c r="DR1027" s="51"/>
      <c r="DS1027" s="51"/>
      <c r="DT1027" s="51"/>
      <c r="DU1027" s="51"/>
      <c r="DV1027" s="51"/>
      <c r="DW1027" s="51"/>
      <c r="DX1027" s="51"/>
      <c r="DY1027" s="51"/>
      <c r="DZ1027" s="51"/>
      <c r="EA1027" s="51"/>
      <c r="EB1027" s="51"/>
      <c r="EC1027" s="51"/>
      <c r="ED1027" s="51"/>
      <c r="EE1027" s="51"/>
      <c r="EF1027" s="51"/>
      <c r="EG1027" s="51"/>
      <c r="EH1027" s="51"/>
      <c r="EI1027" s="51"/>
      <c r="EJ1027" s="51"/>
      <c r="EK1027" s="51"/>
      <c r="EL1027" s="51"/>
      <c r="EM1027" s="51"/>
      <c r="EN1027" s="51"/>
      <c r="EO1027" s="51"/>
      <c r="EP1027" s="51"/>
      <c r="EQ1027" s="51"/>
      <c r="ER1027" s="51"/>
      <c r="ES1027" s="51"/>
      <c r="ET1027" s="51"/>
      <c r="EU1027" s="51"/>
      <c r="EV1027" s="51"/>
      <c r="EW1027" s="51"/>
      <c r="EX1027" s="51"/>
      <c r="EY1027" s="51"/>
      <c r="EZ1027" s="51"/>
      <c r="FA1027" s="51"/>
      <c r="FB1027" s="51"/>
      <c r="FC1027" s="51"/>
      <c r="FD1027" s="51"/>
      <c r="FE1027" s="51"/>
      <c r="FF1027" s="51"/>
      <c r="FG1027" s="51"/>
      <c r="FH1027" s="51"/>
      <c r="FI1027" s="51"/>
      <c r="FJ1027" s="51"/>
      <c r="FK1027" s="51"/>
      <c r="FL1027" s="51"/>
      <c r="FM1027" s="51"/>
      <c r="FN1027" s="51"/>
      <c r="FO1027" s="51"/>
      <c r="FP1027" s="51"/>
    </row>
    <row r="1028" spans="101:172" ht="12.75" customHeight="1">
      <c r="CW1028" s="51"/>
      <c r="CX1028" s="51"/>
      <c r="CY1028" s="51"/>
      <c r="CZ1028" s="51"/>
      <c r="DA1028" s="51"/>
      <c r="DB1028" s="51"/>
      <c r="DC1028" s="51"/>
      <c r="DD1028" s="51"/>
      <c r="DE1028" s="51"/>
      <c r="DF1028" s="51"/>
      <c r="DG1028" s="51"/>
      <c r="DH1028" s="51"/>
      <c r="DI1028" s="51"/>
      <c r="DJ1028" s="51"/>
      <c r="DK1028" s="51"/>
      <c r="DL1028" s="51"/>
      <c r="DM1028" s="51"/>
      <c r="DN1028" s="51"/>
      <c r="DO1028" s="51"/>
      <c r="DP1028" s="51"/>
      <c r="DQ1028" s="51"/>
      <c r="DR1028" s="51"/>
      <c r="DS1028" s="51"/>
      <c r="DT1028" s="51"/>
      <c r="DU1028" s="51"/>
      <c r="DV1028" s="51"/>
      <c r="DW1028" s="51"/>
      <c r="DX1028" s="51"/>
      <c r="DY1028" s="51"/>
      <c r="DZ1028" s="51"/>
      <c r="EA1028" s="51"/>
      <c r="EB1028" s="51"/>
      <c r="EC1028" s="51"/>
      <c r="ED1028" s="51"/>
      <c r="EE1028" s="51"/>
      <c r="EF1028" s="51"/>
      <c r="EG1028" s="51"/>
      <c r="EH1028" s="51"/>
      <c r="EI1028" s="51"/>
      <c r="EJ1028" s="51"/>
      <c r="EK1028" s="51"/>
      <c r="EL1028" s="51"/>
      <c r="EM1028" s="51"/>
      <c r="EN1028" s="51"/>
      <c r="EO1028" s="51"/>
      <c r="EP1028" s="51"/>
      <c r="EQ1028" s="51"/>
      <c r="ER1028" s="51"/>
      <c r="ES1028" s="51"/>
      <c r="ET1028" s="51"/>
      <c r="EU1028" s="51"/>
      <c r="EV1028" s="51"/>
      <c r="EW1028" s="51"/>
      <c r="EX1028" s="51"/>
      <c r="EY1028" s="51"/>
      <c r="EZ1028" s="51"/>
      <c r="FA1028" s="51"/>
      <c r="FB1028" s="51"/>
      <c r="FC1028" s="51"/>
      <c r="FD1028" s="51"/>
      <c r="FE1028" s="51"/>
      <c r="FF1028" s="51"/>
      <c r="FG1028" s="51"/>
      <c r="FH1028" s="51"/>
      <c r="FI1028" s="51"/>
      <c r="FJ1028" s="51"/>
      <c r="FK1028" s="51"/>
      <c r="FL1028" s="51"/>
      <c r="FM1028" s="51"/>
      <c r="FN1028" s="51"/>
      <c r="FO1028" s="51"/>
      <c r="FP1028" s="51"/>
    </row>
    <row r="1029" spans="101:172" ht="12.75" customHeight="1">
      <c r="CW1029" s="51"/>
      <c r="CX1029" s="51"/>
      <c r="CY1029" s="51"/>
      <c r="CZ1029" s="51"/>
      <c r="DA1029" s="51"/>
      <c r="DB1029" s="51"/>
      <c r="DC1029" s="51"/>
      <c r="DD1029" s="51"/>
      <c r="DE1029" s="51"/>
      <c r="DF1029" s="51"/>
      <c r="DG1029" s="51"/>
      <c r="DH1029" s="51"/>
      <c r="DI1029" s="51"/>
      <c r="DJ1029" s="51"/>
      <c r="DK1029" s="51"/>
      <c r="DL1029" s="51"/>
      <c r="DM1029" s="51"/>
      <c r="DN1029" s="51"/>
      <c r="DO1029" s="51"/>
      <c r="DP1029" s="51"/>
      <c r="DQ1029" s="51"/>
      <c r="DR1029" s="51"/>
      <c r="DS1029" s="51"/>
      <c r="DT1029" s="51"/>
      <c r="DU1029" s="51"/>
      <c r="DV1029" s="51"/>
      <c r="DW1029" s="51"/>
      <c r="DX1029" s="51"/>
      <c r="DY1029" s="51"/>
      <c r="DZ1029" s="51"/>
      <c r="EA1029" s="51"/>
      <c r="EB1029" s="51"/>
      <c r="EC1029" s="51"/>
      <c r="ED1029" s="51"/>
      <c r="EE1029" s="51"/>
      <c r="EF1029" s="51"/>
      <c r="EG1029" s="51"/>
      <c r="EH1029" s="51"/>
      <c r="EI1029" s="51"/>
      <c r="EJ1029" s="51"/>
      <c r="EK1029" s="51"/>
      <c r="EL1029" s="51"/>
      <c r="EM1029" s="51"/>
      <c r="EN1029" s="51"/>
      <c r="EO1029" s="51"/>
      <c r="EP1029" s="51"/>
      <c r="EQ1029" s="51"/>
      <c r="ER1029" s="51"/>
      <c r="ES1029" s="51"/>
      <c r="ET1029" s="51"/>
      <c r="EU1029" s="51"/>
      <c r="EV1029" s="51"/>
      <c r="EW1029" s="51"/>
      <c r="EX1029" s="51"/>
      <c r="EY1029" s="51"/>
      <c r="EZ1029" s="51"/>
      <c r="FA1029" s="51"/>
      <c r="FB1029" s="51"/>
      <c r="FC1029" s="51"/>
      <c r="FD1029" s="51"/>
      <c r="FE1029" s="51"/>
      <c r="FF1029" s="51"/>
      <c r="FG1029" s="51"/>
      <c r="FH1029" s="51"/>
      <c r="FI1029" s="51"/>
      <c r="FJ1029" s="51"/>
      <c r="FK1029" s="51"/>
      <c r="FL1029" s="51"/>
      <c r="FM1029" s="51"/>
      <c r="FN1029" s="51"/>
      <c r="FO1029" s="51"/>
      <c r="FP1029" s="51"/>
    </row>
    <row r="1030" spans="101:172" ht="12.75" customHeight="1">
      <c r="CW1030" s="51"/>
      <c r="CX1030" s="51"/>
      <c r="CY1030" s="51"/>
      <c r="CZ1030" s="51"/>
      <c r="DA1030" s="51"/>
      <c r="DB1030" s="51"/>
      <c r="DC1030" s="51"/>
      <c r="DD1030" s="51"/>
      <c r="DE1030" s="51"/>
      <c r="DF1030" s="51"/>
      <c r="DG1030" s="51"/>
      <c r="DH1030" s="51"/>
      <c r="DI1030" s="51"/>
      <c r="DJ1030" s="51"/>
      <c r="DK1030" s="51"/>
      <c r="DL1030" s="51"/>
      <c r="DM1030" s="51"/>
      <c r="DN1030" s="51"/>
      <c r="DO1030" s="51"/>
      <c r="DP1030" s="51"/>
      <c r="DQ1030" s="51"/>
      <c r="DR1030" s="51"/>
      <c r="DS1030" s="51"/>
      <c r="DT1030" s="51"/>
      <c r="DU1030" s="51"/>
      <c r="DV1030" s="51"/>
      <c r="DW1030" s="51"/>
      <c r="DX1030" s="51"/>
      <c r="DY1030" s="51"/>
      <c r="DZ1030" s="51"/>
      <c r="EA1030" s="51"/>
      <c r="EB1030" s="51"/>
      <c r="EC1030" s="51"/>
      <c r="ED1030" s="51"/>
      <c r="EE1030" s="51"/>
      <c r="EF1030" s="51"/>
      <c r="EG1030" s="51"/>
      <c r="EH1030" s="51"/>
      <c r="EI1030" s="51"/>
      <c r="EJ1030" s="51"/>
      <c r="EK1030" s="51"/>
      <c r="EL1030" s="51"/>
      <c r="EM1030" s="51"/>
      <c r="EN1030" s="51"/>
      <c r="EO1030" s="51"/>
      <c r="EP1030" s="51"/>
      <c r="EQ1030" s="51"/>
      <c r="ER1030" s="51"/>
      <c r="ES1030" s="51"/>
      <c r="ET1030" s="51"/>
      <c r="EU1030" s="51"/>
      <c r="EV1030" s="51"/>
      <c r="EW1030" s="51"/>
      <c r="EX1030" s="51"/>
      <c r="EY1030" s="51"/>
      <c r="EZ1030" s="51"/>
      <c r="FA1030" s="51"/>
      <c r="FB1030" s="51"/>
      <c r="FC1030" s="51"/>
      <c r="FD1030" s="51"/>
      <c r="FE1030" s="51"/>
      <c r="FF1030" s="51"/>
      <c r="FG1030" s="51"/>
      <c r="FH1030" s="51"/>
      <c r="FI1030" s="51"/>
      <c r="FJ1030" s="51"/>
      <c r="FK1030" s="51"/>
      <c r="FL1030" s="51"/>
      <c r="FM1030" s="51"/>
      <c r="FN1030" s="51"/>
      <c r="FO1030" s="51"/>
      <c r="FP1030" s="51"/>
    </row>
    <row r="1031" spans="101:172" ht="12.75" customHeight="1">
      <c r="CW1031" s="51"/>
      <c r="CX1031" s="51"/>
      <c r="CY1031" s="51"/>
      <c r="CZ1031" s="51"/>
      <c r="DA1031" s="51"/>
      <c r="DB1031" s="51"/>
      <c r="DC1031" s="51"/>
      <c r="DD1031" s="51"/>
      <c r="DE1031" s="51"/>
      <c r="DF1031" s="51"/>
      <c r="DG1031" s="51"/>
      <c r="DH1031" s="51"/>
      <c r="DI1031" s="51"/>
      <c r="DJ1031" s="51"/>
      <c r="DK1031" s="51"/>
      <c r="DL1031" s="51"/>
      <c r="DM1031" s="51"/>
      <c r="DN1031" s="51"/>
      <c r="DO1031" s="51"/>
      <c r="DP1031" s="51"/>
      <c r="DQ1031" s="51"/>
      <c r="DR1031" s="51"/>
      <c r="DS1031" s="51"/>
      <c r="DT1031" s="51"/>
      <c r="DU1031" s="51"/>
      <c r="DV1031" s="51"/>
      <c r="DW1031" s="51"/>
      <c r="DX1031" s="51"/>
      <c r="DY1031" s="51"/>
      <c r="DZ1031" s="51"/>
      <c r="EA1031" s="51"/>
      <c r="EB1031" s="51"/>
      <c r="EC1031" s="51"/>
      <c r="ED1031" s="51"/>
      <c r="EE1031" s="51"/>
      <c r="EF1031" s="51"/>
      <c r="EG1031" s="51"/>
      <c r="EH1031" s="51"/>
      <c r="EI1031" s="51"/>
      <c r="EJ1031" s="51"/>
      <c r="EK1031" s="51"/>
      <c r="EL1031" s="51"/>
      <c r="EM1031" s="51"/>
      <c r="EN1031" s="51"/>
      <c r="EO1031" s="51"/>
      <c r="EP1031" s="51"/>
      <c r="EQ1031" s="51"/>
      <c r="ER1031" s="51"/>
      <c r="ES1031" s="51"/>
      <c r="ET1031" s="51"/>
      <c r="EU1031" s="51"/>
      <c r="EV1031" s="51"/>
      <c r="EW1031" s="51"/>
      <c r="EX1031" s="51"/>
      <c r="EY1031" s="51"/>
      <c r="EZ1031" s="51"/>
      <c r="FA1031" s="51"/>
      <c r="FB1031" s="51"/>
      <c r="FC1031" s="51"/>
      <c r="FD1031" s="51"/>
      <c r="FE1031" s="51"/>
      <c r="FF1031" s="51"/>
      <c r="FG1031" s="51"/>
      <c r="FH1031" s="51"/>
      <c r="FI1031" s="51"/>
      <c r="FJ1031" s="51"/>
      <c r="FK1031" s="51"/>
      <c r="FL1031" s="51"/>
      <c r="FM1031" s="51"/>
      <c r="FN1031" s="51"/>
      <c r="FO1031" s="51"/>
      <c r="FP1031" s="51"/>
    </row>
    <row r="1032" spans="101:172" ht="12.75" customHeight="1">
      <c r="CW1032" s="51"/>
      <c r="CX1032" s="51"/>
      <c r="CY1032" s="51"/>
      <c r="CZ1032" s="51"/>
      <c r="DA1032" s="51"/>
      <c r="DB1032" s="51"/>
      <c r="DC1032" s="51"/>
      <c r="DD1032" s="51"/>
      <c r="DE1032" s="51"/>
      <c r="DF1032" s="51"/>
      <c r="DG1032" s="51"/>
      <c r="DH1032" s="51"/>
      <c r="DI1032" s="51"/>
      <c r="DJ1032" s="51"/>
      <c r="DK1032" s="51"/>
      <c r="DL1032" s="51"/>
      <c r="DM1032" s="51"/>
      <c r="DN1032" s="51"/>
      <c r="DO1032" s="51"/>
      <c r="DP1032" s="51"/>
      <c r="DQ1032" s="51"/>
      <c r="DR1032" s="51"/>
      <c r="DS1032" s="51"/>
      <c r="DT1032" s="51"/>
      <c r="DU1032" s="51"/>
      <c r="DV1032" s="51"/>
      <c r="DW1032" s="51"/>
      <c r="DX1032" s="51"/>
      <c r="DY1032" s="51"/>
      <c r="DZ1032" s="51"/>
      <c r="EA1032" s="51"/>
      <c r="EB1032" s="51"/>
      <c r="EC1032" s="51"/>
      <c r="ED1032" s="51"/>
      <c r="EE1032" s="51"/>
      <c r="EF1032" s="51"/>
      <c r="EG1032" s="51"/>
      <c r="EH1032" s="51"/>
      <c r="EI1032" s="51"/>
      <c r="EJ1032" s="51"/>
      <c r="EK1032" s="51"/>
      <c r="EL1032" s="51"/>
      <c r="EM1032" s="51"/>
      <c r="EN1032" s="51"/>
      <c r="EO1032" s="51"/>
      <c r="EP1032" s="51"/>
      <c r="EQ1032" s="51"/>
      <c r="ER1032" s="51"/>
      <c r="ES1032" s="51"/>
      <c r="ET1032" s="51"/>
      <c r="EU1032" s="51"/>
      <c r="EV1032" s="51"/>
      <c r="EW1032" s="51"/>
      <c r="EX1032" s="51"/>
      <c r="EY1032" s="51"/>
      <c r="EZ1032" s="51"/>
      <c r="FA1032" s="51"/>
      <c r="FB1032" s="51"/>
      <c r="FC1032" s="51"/>
      <c r="FD1032" s="51"/>
      <c r="FE1032" s="51"/>
      <c r="FF1032" s="51"/>
      <c r="FG1032" s="51"/>
      <c r="FH1032" s="51"/>
      <c r="FI1032" s="51"/>
      <c r="FJ1032" s="51"/>
      <c r="FK1032" s="51"/>
      <c r="FL1032" s="51"/>
      <c r="FM1032" s="51"/>
      <c r="FN1032" s="51"/>
      <c r="FO1032" s="51"/>
      <c r="FP1032" s="51"/>
    </row>
    <row r="1033" spans="101:172" ht="12.75" customHeight="1">
      <c r="CW1033" s="51"/>
      <c r="CX1033" s="51"/>
      <c r="CY1033" s="51"/>
      <c r="CZ1033" s="51"/>
      <c r="DA1033" s="51"/>
      <c r="DB1033" s="51"/>
      <c r="DC1033" s="51"/>
      <c r="DD1033" s="51"/>
      <c r="DE1033" s="51"/>
      <c r="DF1033" s="51"/>
      <c r="DG1033" s="51"/>
      <c r="DH1033" s="51"/>
      <c r="DI1033" s="51"/>
      <c r="DJ1033" s="51"/>
      <c r="DK1033" s="51"/>
      <c r="DL1033" s="51"/>
      <c r="DM1033" s="51"/>
      <c r="DN1033" s="51"/>
      <c r="DO1033" s="51"/>
      <c r="DP1033" s="51"/>
      <c r="DQ1033" s="51"/>
      <c r="DR1033" s="51"/>
      <c r="DS1033" s="51"/>
      <c r="DT1033" s="51"/>
      <c r="DU1033" s="51"/>
      <c r="DV1033" s="51"/>
      <c r="DW1033" s="51"/>
      <c r="DX1033" s="51"/>
      <c r="DY1033" s="51"/>
      <c r="DZ1033" s="51"/>
      <c r="EA1033" s="51"/>
      <c r="EB1033" s="51"/>
      <c r="EC1033" s="51"/>
      <c r="ED1033" s="51"/>
      <c r="EE1033" s="51"/>
      <c r="EF1033" s="51"/>
      <c r="EG1033" s="51"/>
      <c r="EH1033" s="51"/>
      <c r="EI1033" s="51"/>
      <c r="EJ1033" s="51"/>
      <c r="EK1033" s="51"/>
      <c r="EL1033" s="51"/>
      <c r="EM1033" s="51"/>
      <c r="EN1033" s="51"/>
      <c r="EO1033" s="51"/>
      <c r="EP1033" s="51"/>
      <c r="EQ1033" s="51"/>
      <c r="ER1033" s="51"/>
      <c r="ES1033" s="51"/>
      <c r="ET1033" s="51"/>
      <c r="EU1033" s="51"/>
      <c r="EV1033" s="51"/>
      <c r="EW1033" s="51"/>
      <c r="EX1033" s="51"/>
      <c r="EY1033" s="51"/>
      <c r="EZ1033" s="51"/>
      <c r="FA1033" s="51"/>
      <c r="FB1033" s="51"/>
      <c r="FC1033" s="51"/>
      <c r="FD1033" s="51"/>
      <c r="FE1033" s="51"/>
      <c r="FF1033" s="51"/>
      <c r="FG1033" s="51"/>
      <c r="FH1033" s="51"/>
      <c r="FI1033" s="51"/>
      <c r="FJ1033" s="51"/>
      <c r="FK1033" s="51"/>
      <c r="FL1033" s="51"/>
      <c r="FM1033" s="51"/>
      <c r="FN1033" s="51"/>
      <c r="FO1033" s="51"/>
      <c r="FP1033" s="51"/>
    </row>
    <row r="1034" spans="101:172" ht="12.75" customHeight="1">
      <c r="CW1034" s="51"/>
      <c r="CX1034" s="51"/>
      <c r="CY1034" s="51"/>
      <c r="CZ1034" s="51"/>
      <c r="DA1034" s="51"/>
      <c r="DB1034" s="51"/>
      <c r="DC1034" s="51"/>
      <c r="DD1034" s="51"/>
      <c r="DE1034" s="51"/>
      <c r="DF1034" s="51"/>
      <c r="DG1034" s="51"/>
      <c r="DH1034" s="51"/>
      <c r="DI1034" s="51"/>
      <c r="DJ1034" s="51"/>
      <c r="DK1034" s="51"/>
      <c r="DL1034" s="51"/>
      <c r="DM1034" s="51"/>
      <c r="DN1034" s="51"/>
      <c r="DO1034" s="51"/>
      <c r="DP1034" s="51"/>
      <c r="DQ1034" s="51"/>
      <c r="DR1034" s="51"/>
      <c r="DS1034" s="51"/>
      <c r="DT1034" s="51"/>
      <c r="DU1034" s="51"/>
      <c r="DV1034" s="51"/>
      <c r="DW1034" s="51"/>
      <c r="DX1034" s="51"/>
      <c r="DY1034" s="51"/>
      <c r="DZ1034" s="51"/>
      <c r="EA1034" s="51"/>
      <c r="EB1034" s="51"/>
      <c r="EC1034" s="51"/>
      <c r="ED1034" s="51"/>
      <c r="EE1034" s="51"/>
      <c r="EF1034" s="51"/>
      <c r="EG1034" s="51"/>
      <c r="EH1034" s="51"/>
      <c r="EI1034" s="51"/>
      <c r="EJ1034" s="51"/>
      <c r="EK1034" s="51"/>
      <c r="EL1034" s="51"/>
      <c r="EM1034" s="51"/>
      <c r="EN1034" s="51"/>
      <c r="EO1034" s="51"/>
      <c r="EP1034" s="51"/>
      <c r="EQ1034" s="51"/>
      <c r="ER1034" s="51"/>
      <c r="ES1034" s="51"/>
      <c r="ET1034" s="51"/>
      <c r="EU1034" s="51"/>
      <c r="EV1034" s="51"/>
      <c r="EW1034" s="51"/>
      <c r="EX1034" s="51"/>
      <c r="EY1034" s="51"/>
      <c r="EZ1034" s="51"/>
      <c r="FA1034" s="51"/>
      <c r="FB1034" s="51"/>
      <c r="FC1034" s="51"/>
      <c r="FD1034" s="51"/>
      <c r="FE1034" s="51"/>
      <c r="FF1034" s="51"/>
      <c r="FG1034" s="51"/>
      <c r="FH1034" s="51"/>
      <c r="FI1034" s="51"/>
      <c r="FJ1034" s="51"/>
      <c r="FK1034" s="51"/>
      <c r="FL1034" s="51"/>
      <c r="FM1034" s="51"/>
      <c r="FN1034" s="51"/>
      <c r="FO1034" s="51"/>
      <c r="FP1034" s="51"/>
    </row>
    <row r="1035" spans="101:172" ht="12.75" customHeight="1">
      <c r="CW1035" s="51"/>
      <c r="CX1035" s="51"/>
      <c r="CY1035" s="51"/>
      <c r="CZ1035" s="51"/>
      <c r="DA1035" s="51"/>
      <c r="DB1035" s="51"/>
      <c r="DC1035" s="51"/>
      <c r="DD1035" s="51"/>
      <c r="DE1035" s="51"/>
      <c r="DF1035" s="51"/>
      <c r="DG1035" s="51"/>
      <c r="DH1035" s="51"/>
      <c r="DI1035" s="51"/>
      <c r="DJ1035" s="51"/>
      <c r="DK1035" s="51"/>
      <c r="DL1035" s="51"/>
      <c r="DM1035" s="51"/>
      <c r="DN1035" s="51"/>
      <c r="DO1035" s="51"/>
      <c r="DP1035" s="51"/>
      <c r="DQ1035" s="51"/>
      <c r="DR1035" s="51"/>
      <c r="DS1035" s="51"/>
      <c r="DT1035" s="51"/>
      <c r="DU1035" s="51"/>
      <c r="DV1035" s="51"/>
      <c r="DW1035" s="51"/>
      <c r="DX1035" s="51"/>
      <c r="DY1035" s="51"/>
      <c r="DZ1035" s="51"/>
      <c r="EA1035" s="51"/>
      <c r="EB1035" s="51"/>
      <c r="EC1035" s="51"/>
      <c r="ED1035" s="51"/>
      <c r="EE1035" s="51"/>
      <c r="EF1035" s="51"/>
      <c r="EG1035" s="51"/>
      <c r="EH1035" s="51"/>
      <c r="EI1035" s="51"/>
      <c r="EJ1035" s="51"/>
      <c r="EK1035" s="51"/>
      <c r="EL1035" s="51"/>
      <c r="EM1035" s="51"/>
      <c r="EN1035" s="51"/>
      <c r="EO1035" s="51"/>
      <c r="EP1035" s="51"/>
      <c r="EQ1035" s="51"/>
      <c r="ER1035" s="51"/>
      <c r="ES1035" s="51"/>
      <c r="ET1035" s="51"/>
      <c r="EU1035" s="51"/>
      <c r="EV1035" s="51"/>
      <c r="EW1035" s="51"/>
      <c r="EX1035" s="51"/>
      <c r="EY1035" s="51"/>
      <c r="EZ1035" s="51"/>
      <c r="FA1035" s="51"/>
      <c r="FB1035" s="51"/>
      <c r="FC1035" s="51"/>
      <c r="FD1035" s="51"/>
      <c r="FE1035" s="51"/>
      <c r="FF1035" s="51"/>
      <c r="FG1035" s="51"/>
      <c r="FH1035" s="51"/>
      <c r="FI1035" s="51"/>
      <c r="FJ1035" s="51"/>
      <c r="FK1035" s="51"/>
      <c r="FL1035" s="51"/>
      <c r="FM1035" s="51"/>
      <c r="FN1035" s="51"/>
      <c r="FO1035" s="51"/>
      <c r="FP1035" s="51"/>
    </row>
    <row r="1036" spans="101:172" ht="12.75" customHeight="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c r="FB1036" s="51"/>
      <c r="FC1036" s="51"/>
      <c r="FD1036" s="51"/>
      <c r="FE1036" s="51"/>
      <c r="FF1036" s="51"/>
      <c r="FG1036" s="51"/>
      <c r="FH1036" s="51"/>
      <c r="FI1036" s="51"/>
      <c r="FJ1036" s="51"/>
      <c r="FK1036" s="51"/>
      <c r="FL1036" s="51"/>
      <c r="FM1036" s="51"/>
      <c r="FN1036" s="51"/>
      <c r="FO1036" s="51"/>
      <c r="FP1036" s="51"/>
    </row>
    <row r="1037" spans="101:172" ht="12.75" customHeight="1">
      <c r="CW1037" s="51"/>
      <c r="CX1037" s="51"/>
      <c r="CY1037" s="51"/>
      <c r="CZ1037" s="51"/>
      <c r="DA1037" s="51"/>
      <c r="DB1037" s="51"/>
      <c r="DC1037" s="51"/>
      <c r="DD1037" s="51"/>
      <c r="DE1037" s="51"/>
      <c r="DF1037" s="51"/>
      <c r="DG1037" s="51"/>
      <c r="DH1037" s="51"/>
      <c r="DI1037" s="51"/>
      <c r="DJ1037" s="51"/>
      <c r="DK1037" s="51"/>
      <c r="DL1037" s="51"/>
      <c r="DM1037" s="51"/>
      <c r="DN1037" s="51"/>
      <c r="DO1037" s="51"/>
      <c r="DP1037" s="51"/>
      <c r="DQ1037" s="51"/>
      <c r="DR1037" s="51"/>
      <c r="DS1037" s="51"/>
      <c r="DT1037" s="51"/>
      <c r="DU1037" s="51"/>
      <c r="DV1037" s="51"/>
      <c r="DW1037" s="51"/>
      <c r="DX1037" s="51"/>
      <c r="DY1037" s="51"/>
      <c r="DZ1037" s="51"/>
      <c r="EA1037" s="51"/>
      <c r="EB1037" s="51"/>
      <c r="EC1037" s="51"/>
      <c r="ED1037" s="51"/>
      <c r="EE1037" s="51"/>
      <c r="EF1037" s="51"/>
      <c r="EG1037" s="51"/>
      <c r="EH1037" s="51"/>
      <c r="EI1037" s="51"/>
      <c r="EJ1037" s="51"/>
      <c r="EK1037" s="51"/>
      <c r="EL1037" s="51"/>
      <c r="EM1037" s="51"/>
      <c r="EN1037" s="51"/>
      <c r="EO1037" s="51"/>
      <c r="EP1037" s="51"/>
      <c r="EQ1037" s="51"/>
      <c r="ER1037" s="51"/>
      <c r="ES1037" s="51"/>
      <c r="ET1037" s="51"/>
      <c r="EU1037" s="51"/>
      <c r="EV1037" s="51"/>
      <c r="EW1037" s="51"/>
      <c r="EX1037" s="51"/>
      <c r="EY1037" s="51"/>
      <c r="EZ1037" s="51"/>
      <c r="FA1037" s="51"/>
      <c r="FB1037" s="51"/>
      <c r="FC1037" s="51"/>
      <c r="FD1037" s="51"/>
      <c r="FE1037" s="51"/>
      <c r="FF1037" s="51"/>
      <c r="FG1037" s="51"/>
      <c r="FH1037" s="51"/>
      <c r="FI1037" s="51"/>
      <c r="FJ1037" s="51"/>
      <c r="FK1037" s="51"/>
      <c r="FL1037" s="51"/>
      <c r="FM1037" s="51"/>
      <c r="FN1037" s="51"/>
      <c r="FO1037" s="51"/>
      <c r="FP1037" s="51"/>
    </row>
    <row r="1038" spans="101:172" ht="12.75" customHeight="1">
      <c r="CW1038" s="51"/>
      <c r="CX1038" s="51"/>
      <c r="CY1038" s="51"/>
      <c r="CZ1038" s="51"/>
      <c r="DA1038" s="51"/>
      <c r="DB1038" s="51"/>
      <c r="DC1038" s="51"/>
      <c r="DD1038" s="51"/>
      <c r="DE1038" s="51"/>
      <c r="DF1038" s="51"/>
      <c r="DG1038" s="51"/>
      <c r="DH1038" s="51"/>
      <c r="DI1038" s="51"/>
      <c r="DJ1038" s="51"/>
      <c r="DK1038" s="51"/>
      <c r="DL1038" s="51"/>
      <c r="DM1038" s="51"/>
      <c r="DN1038" s="51"/>
      <c r="DO1038" s="51"/>
      <c r="DP1038" s="51"/>
      <c r="DQ1038" s="51"/>
      <c r="DR1038" s="51"/>
      <c r="DS1038" s="51"/>
      <c r="DT1038" s="51"/>
      <c r="DU1038" s="51"/>
      <c r="DV1038" s="51"/>
      <c r="DW1038" s="51"/>
      <c r="DX1038" s="51"/>
      <c r="DY1038" s="51"/>
      <c r="DZ1038" s="51"/>
      <c r="EA1038" s="51"/>
      <c r="EB1038" s="51"/>
      <c r="EC1038" s="51"/>
      <c r="ED1038" s="51"/>
      <c r="EE1038" s="51"/>
      <c r="EF1038" s="51"/>
      <c r="EG1038" s="51"/>
      <c r="EH1038" s="51"/>
      <c r="EI1038" s="51"/>
      <c r="EJ1038" s="51"/>
      <c r="EK1038" s="51"/>
      <c r="EL1038" s="51"/>
      <c r="EM1038" s="51"/>
      <c r="EN1038" s="51"/>
      <c r="EO1038" s="51"/>
      <c r="EP1038" s="51"/>
      <c r="EQ1038" s="51"/>
      <c r="ER1038" s="51"/>
      <c r="ES1038" s="51"/>
      <c r="ET1038" s="51"/>
      <c r="EU1038" s="51"/>
      <c r="EV1038" s="51"/>
      <c r="EW1038" s="51"/>
      <c r="EX1038" s="51"/>
      <c r="EY1038" s="51"/>
      <c r="EZ1038" s="51"/>
      <c r="FA1038" s="51"/>
      <c r="FB1038" s="51"/>
      <c r="FC1038" s="51"/>
      <c r="FD1038" s="51"/>
      <c r="FE1038" s="51"/>
      <c r="FF1038" s="51"/>
      <c r="FG1038" s="51"/>
      <c r="FH1038" s="51"/>
      <c r="FI1038" s="51"/>
      <c r="FJ1038" s="51"/>
      <c r="FK1038" s="51"/>
      <c r="FL1038" s="51"/>
      <c r="FM1038" s="51"/>
      <c r="FN1038" s="51"/>
      <c r="FO1038" s="51"/>
      <c r="FP1038" s="51"/>
    </row>
    <row r="1039" spans="101:172" ht="12.75" customHeight="1">
      <c r="CW1039" s="51"/>
      <c r="CX1039" s="51"/>
      <c r="CY1039" s="51"/>
      <c r="CZ1039" s="51"/>
      <c r="DA1039" s="51"/>
      <c r="DB1039" s="51"/>
      <c r="DC1039" s="51"/>
      <c r="DD1039" s="51"/>
      <c r="DE1039" s="51"/>
      <c r="DF1039" s="51"/>
      <c r="DG1039" s="51"/>
      <c r="DH1039" s="51"/>
      <c r="DI1039" s="51"/>
      <c r="DJ1039" s="51"/>
      <c r="DK1039" s="51"/>
      <c r="DL1039" s="51"/>
      <c r="DM1039" s="51"/>
      <c r="DN1039" s="51"/>
      <c r="DO1039" s="51"/>
      <c r="DP1039" s="51"/>
      <c r="DQ1039" s="51"/>
      <c r="DR1039" s="51"/>
      <c r="DS1039" s="51"/>
      <c r="DT1039" s="51"/>
      <c r="DU1039" s="51"/>
      <c r="DV1039" s="51"/>
      <c r="DW1039" s="51"/>
      <c r="DX1039" s="51"/>
      <c r="DY1039" s="51"/>
      <c r="DZ1039" s="51"/>
      <c r="EA1039" s="51"/>
      <c r="EB1039" s="51"/>
      <c r="EC1039" s="51"/>
      <c r="ED1039" s="51"/>
      <c r="EE1039" s="51"/>
      <c r="EF1039" s="51"/>
      <c r="EG1039" s="51"/>
      <c r="EH1039" s="51"/>
      <c r="EI1039" s="51"/>
      <c r="EJ1039" s="51"/>
      <c r="EK1039" s="51"/>
      <c r="EL1039" s="51"/>
      <c r="EM1039" s="51"/>
      <c r="EN1039" s="51"/>
      <c r="EO1039" s="51"/>
      <c r="EP1039" s="51"/>
      <c r="EQ1039" s="51"/>
      <c r="ER1039" s="51"/>
      <c r="ES1039" s="51"/>
      <c r="ET1039" s="51"/>
      <c r="EU1039" s="51"/>
      <c r="EV1039" s="51"/>
      <c r="EW1039" s="51"/>
      <c r="EX1039" s="51"/>
      <c r="EY1039" s="51"/>
      <c r="EZ1039" s="51"/>
      <c r="FA1039" s="51"/>
      <c r="FB1039" s="51"/>
      <c r="FC1039" s="51"/>
      <c r="FD1039" s="51"/>
      <c r="FE1039" s="51"/>
      <c r="FF1039" s="51"/>
      <c r="FG1039" s="51"/>
      <c r="FH1039" s="51"/>
      <c r="FI1039" s="51"/>
      <c r="FJ1039" s="51"/>
      <c r="FK1039" s="51"/>
      <c r="FL1039" s="51"/>
      <c r="FM1039" s="51"/>
      <c r="FN1039" s="51"/>
      <c r="FO1039" s="51"/>
      <c r="FP1039" s="51"/>
    </row>
    <row r="1040" spans="101:172" ht="12.75" customHeight="1">
      <c r="CW1040" s="51"/>
      <c r="CX1040" s="51"/>
      <c r="CY1040" s="51"/>
      <c r="CZ1040" s="51"/>
      <c r="DA1040" s="51"/>
      <c r="DB1040" s="51"/>
      <c r="DC1040" s="51"/>
      <c r="DD1040" s="51"/>
      <c r="DE1040" s="51"/>
      <c r="DF1040" s="51"/>
      <c r="DG1040" s="51"/>
      <c r="DH1040" s="51"/>
      <c r="DI1040" s="51"/>
      <c r="DJ1040" s="51"/>
      <c r="DK1040" s="51"/>
      <c r="DL1040" s="51"/>
      <c r="DM1040" s="51"/>
      <c r="DN1040" s="51"/>
      <c r="DO1040" s="51"/>
      <c r="DP1040" s="51"/>
      <c r="DQ1040" s="51"/>
      <c r="DR1040" s="51"/>
      <c r="DS1040" s="51"/>
      <c r="DT1040" s="51"/>
      <c r="DU1040" s="51"/>
      <c r="DV1040" s="51"/>
      <c r="DW1040" s="51"/>
      <c r="DX1040" s="51"/>
      <c r="DY1040" s="51"/>
      <c r="DZ1040" s="51"/>
      <c r="EA1040" s="51"/>
      <c r="EB1040" s="51"/>
      <c r="EC1040" s="51"/>
      <c r="ED1040" s="51"/>
      <c r="EE1040" s="51"/>
      <c r="EF1040" s="51"/>
      <c r="EG1040" s="51"/>
      <c r="EH1040" s="51"/>
      <c r="EI1040" s="51"/>
      <c r="EJ1040" s="51"/>
      <c r="EK1040" s="51"/>
      <c r="EL1040" s="51"/>
      <c r="EM1040" s="51"/>
      <c r="EN1040" s="51"/>
      <c r="EO1040" s="51"/>
      <c r="EP1040" s="51"/>
      <c r="EQ1040" s="51"/>
      <c r="ER1040" s="51"/>
      <c r="ES1040" s="51"/>
      <c r="ET1040" s="51"/>
      <c r="EU1040" s="51"/>
      <c r="EV1040" s="51"/>
      <c r="EW1040" s="51"/>
      <c r="EX1040" s="51"/>
      <c r="EY1040" s="51"/>
      <c r="EZ1040" s="51"/>
      <c r="FA1040" s="51"/>
      <c r="FB1040" s="51"/>
      <c r="FC1040" s="51"/>
      <c r="FD1040" s="51"/>
      <c r="FE1040" s="51"/>
      <c r="FF1040" s="51"/>
      <c r="FG1040" s="51"/>
      <c r="FH1040" s="51"/>
      <c r="FI1040" s="51"/>
      <c r="FJ1040" s="51"/>
      <c r="FK1040" s="51"/>
      <c r="FL1040" s="51"/>
      <c r="FM1040" s="51"/>
      <c r="FN1040" s="51"/>
      <c r="FO1040" s="51"/>
      <c r="FP1040" s="51"/>
    </row>
    <row r="1041" spans="101:172" ht="12.75" customHeight="1">
      <c r="CW1041" s="51"/>
      <c r="CX1041" s="51"/>
      <c r="CY1041" s="51"/>
      <c r="CZ1041" s="51"/>
      <c r="DA1041" s="51"/>
      <c r="DB1041" s="51"/>
      <c r="DC1041" s="51"/>
      <c r="DD1041" s="51"/>
      <c r="DE1041" s="51"/>
      <c r="DF1041" s="51"/>
      <c r="DG1041" s="51"/>
      <c r="DH1041" s="51"/>
      <c r="DI1041" s="51"/>
      <c r="DJ1041" s="51"/>
      <c r="DK1041" s="51"/>
      <c r="DL1041" s="51"/>
      <c r="DM1041" s="51"/>
      <c r="DN1041" s="51"/>
      <c r="DO1041" s="51"/>
      <c r="DP1041" s="51"/>
      <c r="DQ1041" s="51"/>
      <c r="DR1041" s="51"/>
      <c r="DS1041" s="51"/>
      <c r="DT1041" s="51"/>
      <c r="DU1041" s="51"/>
      <c r="DV1041" s="51"/>
      <c r="DW1041" s="51"/>
      <c r="DX1041" s="51"/>
      <c r="DY1041" s="51"/>
      <c r="DZ1041" s="51"/>
      <c r="EA1041" s="51"/>
      <c r="EB1041" s="51"/>
      <c r="EC1041" s="51"/>
      <c r="ED1041" s="51"/>
      <c r="EE1041" s="51"/>
      <c r="EF1041" s="51"/>
      <c r="EG1041" s="51"/>
      <c r="EH1041" s="51"/>
      <c r="EI1041" s="51"/>
      <c r="EJ1041" s="51"/>
      <c r="EK1041" s="51"/>
      <c r="EL1041" s="51"/>
      <c r="EM1041" s="51"/>
      <c r="EN1041" s="51"/>
      <c r="EO1041" s="51"/>
      <c r="EP1041" s="51"/>
      <c r="EQ1041" s="51"/>
      <c r="ER1041" s="51"/>
      <c r="ES1041" s="51"/>
      <c r="ET1041" s="51"/>
      <c r="EU1041" s="51"/>
      <c r="EV1041" s="51"/>
      <c r="EW1041" s="51"/>
      <c r="EX1041" s="51"/>
      <c r="EY1041" s="51"/>
      <c r="EZ1041" s="51"/>
      <c r="FA1041" s="51"/>
      <c r="FB1041" s="51"/>
      <c r="FC1041" s="51"/>
      <c r="FD1041" s="51"/>
      <c r="FE1041" s="51"/>
      <c r="FF1041" s="51"/>
      <c r="FG1041" s="51"/>
      <c r="FH1041" s="51"/>
      <c r="FI1041" s="51"/>
      <c r="FJ1041" s="51"/>
      <c r="FK1041" s="51"/>
      <c r="FL1041" s="51"/>
      <c r="FM1041" s="51"/>
      <c r="FN1041" s="51"/>
      <c r="FO1041" s="51"/>
      <c r="FP1041" s="51"/>
    </row>
    <row r="1042" spans="101:172" ht="12.75" customHeight="1">
      <c r="CW1042" s="51"/>
      <c r="CX1042" s="51"/>
      <c r="CY1042" s="51"/>
      <c r="CZ1042" s="51"/>
      <c r="DA1042" s="51"/>
      <c r="DB1042" s="51"/>
      <c r="DC1042" s="51"/>
      <c r="DD1042" s="51"/>
      <c r="DE1042" s="51"/>
      <c r="DF1042" s="51"/>
      <c r="DG1042" s="51"/>
      <c r="DH1042" s="51"/>
      <c r="DI1042" s="51"/>
      <c r="DJ1042" s="51"/>
      <c r="DK1042" s="51"/>
      <c r="DL1042" s="51"/>
      <c r="DM1042" s="51"/>
      <c r="DN1042" s="51"/>
      <c r="DO1042" s="51"/>
      <c r="DP1042" s="51"/>
      <c r="DQ1042" s="51"/>
      <c r="DR1042" s="51"/>
      <c r="DS1042" s="51"/>
      <c r="DT1042" s="51"/>
      <c r="DU1042" s="51"/>
      <c r="DV1042" s="51"/>
      <c r="DW1042" s="51"/>
      <c r="DX1042" s="51"/>
      <c r="DY1042" s="51"/>
      <c r="DZ1042" s="51"/>
      <c r="EA1042" s="51"/>
      <c r="EB1042" s="51"/>
      <c r="EC1042" s="51"/>
      <c r="ED1042" s="51"/>
      <c r="EE1042" s="51"/>
      <c r="EF1042" s="51"/>
      <c r="EG1042" s="51"/>
      <c r="EH1042" s="51"/>
      <c r="EI1042" s="51"/>
      <c r="EJ1042" s="51"/>
      <c r="EK1042" s="51"/>
      <c r="EL1042" s="51"/>
      <c r="EM1042" s="51"/>
      <c r="EN1042" s="51"/>
      <c r="EO1042" s="51"/>
      <c r="EP1042" s="51"/>
      <c r="EQ1042" s="51"/>
      <c r="ER1042" s="51"/>
      <c r="ES1042" s="51"/>
      <c r="ET1042" s="51"/>
      <c r="EU1042" s="51"/>
      <c r="EV1042" s="51"/>
      <c r="EW1042" s="51"/>
      <c r="EX1042" s="51"/>
      <c r="EY1042" s="51"/>
      <c r="EZ1042" s="51"/>
      <c r="FA1042" s="51"/>
      <c r="FB1042" s="51"/>
      <c r="FC1042" s="51"/>
      <c r="FD1042" s="51"/>
      <c r="FE1042" s="51"/>
      <c r="FF1042" s="51"/>
      <c r="FG1042" s="51"/>
      <c r="FH1042" s="51"/>
      <c r="FI1042" s="51"/>
      <c r="FJ1042" s="51"/>
      <c r="FK1042" s="51"/>
      <c r="FL1042" s="51"/>
      <c r="FM1042" s="51"/>
      <c r="FN1042" s="51"/>
      <c r="FO1042" s="51"/>
      <c r="FP1042" s="51"/>
    </row>
    <row r="1043" spans="101:172" ht="12.75" customHeight="1">
      <c r="CW1043" s="51"/>
      <c r="CX1043" s="51"/>
      <c r="CY1043" s="51"/>
      <c r="CZ1043" s="51"/>
      <c r="DA1043" s="51"/>
      <c r="DB1043" s="51"/>
      <c r="DC1043" s="51"/>
      <c r="DD1043" s="51"/>
      <c r="DE1043" s="51"/>
      <c r="DF1043" s="51"/>
      <c r="DG1043" s="51"/>
      <c r="DH1043" s="51"/>
      <c r="DI1043" s="51"/>
      <c r="DJ1043" s="51"/>
      <c r="DK1043" s="51"/>
      <c r="DL1043" s="51"/>
      <c r="DM1043" s="51"/>
      <c r="DN1043" s="51"/>
      <c r="DO1043" s="51"/>
      <c r="DP1043" s="51"/>
      <c r="DQ1043" s="51"/>
      <c r="DR1043" s="51"/>
      <c r="DS1043" s="51"/>
      <c r="DT1043" s="51"/>
      <c r="DU1043" s="51"/>
      <c r="DV1043" s="51"/>
      <c r="DW1043" s="51"/>
      <c r="DX1043" s="51"/>
      <c r="DY1043" s="51"/>
      <c r="DZ1043" s="51"/>
      <c r="EA1043" s="51"/>
      <c r="EB1043" s="51"/>
      <c r="EC1043" s="51"/>
      <c r="ED1043" s="51"/>
      <c r="EE1043" s="51"/>
      <c r="EF1043" s="51"/>
      <c r="EG1043" s="51"/>
      <c r="EH1043" s="51"/>
      <c r="EI1043" s="51"/>
      <c r="EJ1043" s="51"/>
      <c r="EK1043" s="51"/>
      <c r="EL1043" s="51"/>
      <c r="EM1043" s="51"/>
      <c r="EN1043" s="51"/>
      <c r="EO1043" s="51"/>
      <c r="EP1043" s="51"/>
      <c r="EQ1043" s="51"/>
      <c r="ER1043" s="51"/>
      <c r="ES1043" s="51"/>
      <c r="ET1043" s="51"/>
      <c r="EU1043" s="51"/>
      <c r="EV1043" s="51"/>
      <c r="EW1043" s="51"/>
      <c r="EX1043" s="51"/>
      <c r="EY1043" s="51"/>
      <c r="EZ1043" s="51"/>
      <c r="FA1043" s="51"/>
      <c r="FB1043" s="51"/>
      <c r="FC1043" s="51"/>
      <c r="FD1043" s="51"/>
      <c r="FE1043" s="51"/>
      <c r="FF1043" s="51"/>
      <c r="FG1043" s="51"/>
      <c r="FH1043" s="51"/>
      <c r="FI1043" s="51"/>
      <c r="FJ1043" s="51"/>
      <c r="FK1043" s="51"/>
      <c r="FL1043" s="51"/>
      <c r="FM1043" s="51"/>
      <c r="FN1043" s="51"/>
      <c r="FO1043" s="51"/>
      <c r="FP1043" s="51"/>
    </row>
    <row r="1044" spans="101:172" ht="12.75" customHeight="1">
      <c r="CW1044" s="51"/>
      <c r="CX1044" s="51"/>
      <c r="CY1044" s="51"/>
      <c r="CZ1044" s="51"/>
      <c r="DA1044" s="51"/>
      <c r="DB1044" s="51"/>
      <c r="DC1044" s="51"/>
      <c r="DD1044" s="51"/>
      <c r="DE1044" s="51"/>
      <c r="DF1044" s="51"/>
      <c r="DG1044" s="51"/>
      <c r="DH1044" s="51"/>
      <c r="DI1044" s="51"/>
      <c r="DJ1044" s="51"/>
      <c r="DK1044" s="51"/>
      <c r="DL1044" s="51"/>
      <c r="DM1044" s="51"/>
      <c r="DN1044" s="51"/>
      <c r="DO1044" s="51"/>
      <c r="DP1044" s="51"/>
      <c r="DQ1044" s="51"/>
      <c r="DR1044" s="51"/>
      <c r="DS1044" s="51"/>
      <c r="DT1044" s="51"/>
      <c r="DU1044" s="51"/>
      <c r="DV1044" s="51"/>
      <c r="DW1044" s="51"/>
      <c r="DX1044" s="51"/>
      <c r="DY1044" s="51"/>
      <c r="DZ1044" s="51"/>
      <c r="EA1044" s="51"/>
      <c r="EB1044" s="51"/>
      <c r="EC1044" s="51"/>
      <c r="ED1044" s="51"/>
      <c r="EE1044" s="51"/>
      <c r="EF1044" s="51"/>
      <c r="EG1044" s="51"/>
      <c r="EH1044" s="51"/>
      <c r="EI1044" s="51"/>
      <c r="EJ1044" s="51"/>
      <c r="EK1044" s="51"/>
      <c r="EL1044" s="51"/>
      <c r="EM1044" s="51"/>
      <c r="EN1044" s="51"/>
      <c r="EO1044" s="51"/>
      <c r="EP1044" s="51"/>
      <c r="EQ1044" s="51"/>
      <c r="ER1044" s="51"/>
      <c r="ES1044" s="51"/>
      <c r="ET1044" s="51"/>
      <c r="EU1044" s="51"/>
      <c r="EV1044" s="51"/>
      <c r="EW1044" s="51"/>
      <c r="EX1044" s="51"/>
      <c r="EY1044" s="51"/>
      <c r="EZ1044" s="51"/>
      <c r="FA1044" s="51"/>
      <c r="FB1044" s="51"/>
      <c r="FC1044" s="51"/>
      <c r="FD1044" s="51"/>
      <c r="FE1044" s="51"/>
      <c r="FF1044" s="51"/>
      <c r="FG1044" s="51"/>
      <c r="FH1044" s="51"/>
      <c r="FI1044" s="51"/>
      <c r="FJ1044" s="51"/>
      <c r="FK1044" s="51"/>
      <c r="FL1044" s="51"/>
      <c r="FM1044" s="51"/>
      <c r="FN1044" s="51"/>
      <c r="FO1044" s="51"/>
      <c r="FP1044" s="51"/>
    </row>
    <row r="1045" spans="101:172" ht="12.75" customHeight="1">
      <c r="CW1045" s="51"/>
      <c r="CX1045" s="51"/>
      <c r="CY1045" s="51"/>
      <c r="CZ1045" s="51"/>
      <c r="DA1045" s="51"/>
      <c r="DB1045" s="51"/>
      <c r="DC1045" s="51"/>
      <c r="DD1045" s="51"/>
      <c r="DE1045" s="51"/>
      <c r="DF1045" s="51"/>
      <c r="DG1045" s="51"/>
      <c r="DH1045" s="51"/>
      <c r="DI1045" s="51"/>
      <c r="DJ1045" s="51"/>
      <c r="DK1045" s="51"/>
      <c r="DL1045" s="51"/>
      <c r="DM1045" s="51"/>
      <c r="DN1045" s="51"/>
      <c r="DO1045" s="51"/>
      <c r="DP1045" s="51"/>
      <c r="DQ1045" s="51"/>
      <c r="DR1045" s="51"/>
      <c r="DS1045" s="51"/>
      <c r="DT1045" s="51"/>
      <c r="DU1045" s="51"/>
      <c r="DV1045" s="51"/>
      <c r="DW1045" s="51"/>
      <c r="DX1045" s="51"/>
      <c r="DY1045" s="51"/>
      <c r="DZ1045" s="51"/>
      <c r="EA1045" s="51"/>
      <c r="EB1045" s="51"/>
      <c r="EC1045" s="51"/>
      <c r="ED1045" s="51"/>
      <c r="EE1045" s="51"/>
      <c r="EF1045" s="51"/>
      <c r="EG1045" s="51"/>
      <c r="EH1045" s="51"/>
      <c r="EI1045" s="51"/>
      <c r="EJ1045" s="51"/>
      <c r="EK1045" s="51"/>
      <c r="EL1045" s="51"/>
      <c r="EM1045" s="51"/>
      <c r="EN1045" s="51"/>
      <c r="EO1045" s="51"/>
      <c r="EP1045" s="51"/>
      <c r="EQ1045" s="51"/>
      <c r="ER1045" s="51"/>
      <c r="ES1045" s="51"/>
      <c r="ET1045" s="51"/>
      <c r="EU1045" s="51"/>
      <c r="EV1045" s="51"/>
      <c r="EW1045" s="51"/>
      <c r="EX1045" s="51"/>
      <c r="EY1045" s="51"/>
      <c r="EZ1045" s="51"/>
      <c r="FA1045" s="51"/>
      <c r="FB1045" s="51"/>
      <c r="FC1045" s="51"/>
      <c r="FD1045" s="51"/>
      <c r="FE1045" s="51"/>
      <c r="FF1045" s="51"/>
      <c r="FG1045" s="51"/>
      <c r="FH1045" s="51"/>
      <c r="FI1045" s="51"/>
      <c r="FJ1045" s="51"/>
      <c r="FK1045" s="51"/>
      <c r="FL1045" s="51"/>
      <c r="FM1045" s="51"/>
      <c r="FN1045" s="51"/>
      <c r="FO1045" s="51"/>
      <c r="FP1045" s="51"/>
    </row>
    <row r="1046" spans="101:172" ht="12.75" customHeight="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1"/>
      <c r="FJ1046" s="51"/>
      <c r="FK1046" s="51"/>
      <c r="FL1046" s="51"/>
      <c r="FM1046" s="51"/>
      <c r="FN1046" s="51"/>
      <c r="FO1046" s="51"/>
      <c r="FP1046" s="51"/>
    </row>
    <row r="1047" spans="101:172" ht="12.75" customHeight="1">
      <c r="CW1047" s="51"/>
      <c r="CX1047" s="51"/>
      <c r="CY1047" s="51"/>
      <c r="CZ1047" s="51"/>
      <c r="DA1047" s="51"/>
      <c r="DB1047" s="51"/>
      <c r="DC1047" s="51"/>
      <c r="DD1047" s="51"/>
      <c r="DE1047" s="51"/>
      <c r="DF1047" s="51"/>
      <c r="DG1047" s="51"/>
      <c r="DH1047" s="51"/>
      <c r="DI1047" s="51"/>
      <c r="DJ1047" s="51"/>
      <c r="DK1047" s="51"/>
      <c r="DL1047" s="51"/>
      <c r="DM1047" s="51"/>
      <c r="DN1047" s="51"/>
      <c r="DO1047" s="51"/>
      <c r="DP1047" s="51"/>
      <c r="DQ1047" s="51"/>
      <c r="DR1047" s="51"/>
      <c r="DS1047" s="51"/>
      <c r="DT1047" s="51"/>
      <c r="DU1047" s="51"/>
      <c r="DV1047" s="51"/>
      <c r="DW1047" s="51"/>
      <c r="DX1047" s="51"/>
      <c r="DY1047" s="51"/>
      <c r="DZ1047" s="51"/>
      <c r="EA1047" s="51"/>
      <c r="EB1047" s="51"/>
      <c r="EC1047" s="51"/>
      <c r="ED1047" s="51"/>
      <c r="EE1047" s="51"/>
      <c r="EF1047" s="51"/>
      <c r="EG1047" s="51"/>
      <c r="EH1047" s="51"/>
      <c r="EI1047" s="51"/>
      <c r="EJ1047" s="51"/>
      <c r="EK1047" s="51"/>
      <c r="EL1047" s="51"/>
      <c r="EM1047" s="51"/>
      <c r="EN1047" s="51"/>
      <c r="EO1047" s="51"/>
      <c r="EP1047" s="51"/>
      <c r="EQ1047" s="51"/>
      <c r="ER1047" s="51"/>
      <c r="ES1047" s="51"/>
      <c r="ET1047" s="51"/>
      <c r="EU1047" s="51"/>
      <c r="EV1047" s="51"/>
      <c r="EW1047" s="51"/>
      <c r="EX1047" s="51"/>
      <c r="EY1047" s="51"/>
      <c r="EZ1047" s="51"/>
      <c r="FA1047" s="51"/>
      <c r="FB1047" s="51"/>
      <c r="FC1047" s="51"/>
      <c r="FD1047" s="51"/>
      <c r="FE1047" s="51"/>
      <c r="FF1047" s="51"/>
      <c r="FG1047" s="51"/>
      <c r="FH1047" s="51"/>
      <c r="FI1047" s="51"/>
      <c r="FJ1047" s="51"/>
      <c r="FK1047" s="51"/>
      <c r="FL1047" s="51"/>
      <c r="FM1047" s="51"/>
      <c r="FN1047" s="51"/>
      <c r="FO1047" s="51"/>
      <c r="FP1047" s="51"/>
    </row>
    <row r="1048" spans="101:172" ht="12.75" customHeight="1">
      <c r="CW1048" s="51"/>
      <c r="CX1048" s="51"/>
      <c r="CY1048" s="51"/>
      <c r="CZ1048" s="51"/>
      <c r="DA1048" s="51"/>
      <c r="DB1048" s="51"/>
      <c r="DC1048" s="51"/>
      <c r="DD1048" s="51"/>
      <c r="DE1048" s="51"/>
      <c r="DF1048" s="51"/>
      <c r="DG1048" s="51"/>
      <c r="DH1048" s="51"/>
      <c r="DI1048" s="51"/>
      <c r="DJ1048" s="51"/>
      <c r="DK1048" s="51"/>
      <c r="DL1048" s="51"/>
      <c r="DM1048" s="51"/>
      <c r="DN1048" s="51"/>
      <c r="DO1048" s="51"/>
      <c r="DP1048" s="51"/>
      <c r="DQ1048" s="51"/>
      <c r="DR1048" s="51"/>
      <c r="DS1048" s="51"/>
      <c r="DT1048" s="51"/>
      <c r="DU1048" s="51"/>
      <c r="DV1048" s="51"/>
      <c r="DW1048" s="51"/>
      <c r="DX1048" s="51"/>
      <c r="DY1048" s="51"/>
      <c r="DZ1048" s="51"/>
      <c r="EA1048" s="51"/>
      <c r="EB1048" s="51"/>
      <c r="EC1048" s="51"/>
      <c r="ED1048" s="51"/>
      <c r="EE1048" s="51"/>
      <c r="EF1048" s="51"/>
      <c r="EG1048" s="51"/>
      <c r="EH1048" s="51"/>
      <c r="EI1048" s="51"/>
      <c r="EJ1048" s="51"/>
      <c r="EK1048" s="51"/>
      <c r="EL1048" s="51"/>
      <c r="EM1048" s="51"/>
      <c r="EN1048" s="51"/>
      <c r="EO1048" s="51"/>
      <c r="EP1048" s="51"/>
      <c r="EQ1048" s="51"/>
      <c r="ER1048" s="51"/>
      <c r="ES1048" s="51"/>
      <c r="ET1048" s="51"/>
      <c r="EU1048" s="51"/>
      <c r="EV1048" s="51"/>
      <c r="EW1048" s="51"/>
      <c r="EX1048" s="51"/>
      <c r="EY1048" s="51"/>
      <c r="EZ1048" s="51"/>
      <c r="FA1048" s="51"/>
      <c r="FB1048" s="51"/>
      <c r="FC1048" s="51"/>
      <c r="FD1048" s="51"/>
      <c r="FE1048" s="51"/>
      <c r="FF1048" s="51"/>
      <c r="FG1048" s="51"/>
      <c r="FH1048" s="51"/>
      <c r="FI1048" s="51"/>
      <c r="FJ1048" s="51"/>
      <c r="FK1048" s="51"/>
      <c r="FL1048" s="51"/>
      <c r="FM1048" s="51"/>
      <c r="FN1048" s="51"/>
      <c r="FO1048" s="51"/>
      <c r="FP1048" s="51"/>
    </row>
    <row r="1049" spans="101:172" ht="12.75" customHeight="1">
      <c r="CW1049" s="51"/>
      <c r="CX1049" s="51"/>
      <c r="CY1049" s="51"/>
      <c r="CZ1049" s="51"/>
      <c r="DA1049" s="51"/>
      <c r="DB1049" s="51"/>
      <c r="DC1049" s="51"/>
      <c r="DD1049" s="51"/>
      <c r="DE1049" s="51"/>
      <c r="DF1049" s="51"/>
      <c r="DG1049" s="51"/>
      <c r="DH1049" s="51"/>
      <c r="DI1049" s="51"/>
      <c r="DJ1049" s="51"/>
      <c r="DK1049" s="51"/>
      <c r="DL1049" s="51"/>
      <c r="DM1049" s="51"/>
      <c r="DN1049" s="51"/>
      <c r="DO1049" s="51"/>
      <c r="DP1049" s="51"/>
      <c r="DQ1049" s="51"/>
      <c r="DR1049" s="51"/>
      <c r="DS1049" s="51"/>
      <c r="DT1049" s="51"/>
      <c r="DU1049" s="51"/>
      <c r="DV1049" s="51"/>
      <c r="DW1049" s="51"/>
      <c r="DX1049" s="51"/>
      <c r="DY1049" s="51"/>
      <c r="DZ1049" s="51"/>
      <c r="EA1049" s="51"/>
      <c r="EB1049" s="51"/>
      <c r="EC1049" s="51"/>
      <c r="ED1049" s="51"/>
      <c r="EE1049" s="51"/>
      <c r="EF1049" s="51"/>
      <c r="EG1049" s="51"/>
      <c r="EH1049" s="51"/>
      <c r="EI1049" s="51"/>
      <c r="EJ1049" s="51"/>
      <c r="EK1049" s="51"/>
      <c r="EL1049" s="51"/>
      <c r="EM1049" s="51"/>
      <c r="EN1049" s="51"/>
      <c r="EO1049" s="51"/>
      <c r="EP1049" s="51"/>
      <c r="EQ1049" s="51"/>
      <c r="ER1049" s="51"/>
      <c r="ES1049" s="51"/>
      <c r="ET1049" s="51"/>
      <c r="EU1049" s="51"/>
      <c r="EV1049" s="51"/>
      <c r="EW1049" s="51"/>
      <c r="EX1049" s="51"/>
      <c r="EY1049" s="51"/>
      <c r="EZ1049" s="51"/>
      <c r="FA1049" s="51"/>
      <c r="FB1049" s="51"/>
      <c r="FC1049" s="51"/>
      <c r="FD1049" s="51"/>
      <c r="FE1049" s="51"/>
      <c r="FF1049" s="51"/>
      <c r="FG1049" s="51"/>
      <c r="FH1049" s="51"/>
      <c r="FI1049" s="51"/>
      <c r="FJ1049" s="51"/>
      <c r="FK1049" s="51"/>
      <c r="FL1049" s="51"/>
      <c r="FM1049" s="51"/>
      <c r="FN1049" s="51"/>
      <c r="FO1049" s="51"/>
      <c r="FP1049" s="51"/>
    </row>
    <row r="1050" spans="101:172" ht="12.75" customHeight="1">
      <c r="CW1050" s="51"/>
      <c r="CX1050" s="51"/>
      <c r="CY1050" s="51"/>
      <c r="CZ1050" s="51"/>
      <c r="DA1050" s="51"/>
      <c r="DB1050" s="51"/>
      <c r="DC1050" s="51"/>
      <c r="DD1050" s="51"/>
      <c r="DE1050" s="51"/>
      <c r="DF1050" s="51"/>
      <c r="DG1050" s="51"/>
      <c r="DH1050" s="51"/>
      <c r="DI1050" s="51"/>
      <c r="DJ1050" s="51"/>
      <c r="DK1050" s="51"/>
      <c r="DL1050" s="51"/>
      <c r="DM1050" s="51"/>
      <c r="DN1050" s="51"/>
      <c r="DO1050" s="51"/>
      <c r="DP1050" s="51"/>
      <c r="DQ1050" s="51"/>
      <c r="DR1050" s="51"/>
      <c r="DS1050" s="51"/>
      <c r="DT1050" s="51"/>
      <c r="DU1050" s="51"/>
      <c r="DV1050" s="51"/>
      <c r="DW1050" s="51"/>
      <c r="DX1050" s="51"/>
      <c r="DY1050" s="51"/>
      <c r="DZ1050" s="51"/>
      <c r="EA1050" s="51"/>
      <c r="EB1050" s="51"/>
      <c r="EC1050" s="51"/>
      <c r="ED1050" s="51"/>
      <c r="EE1050" s="51"/>
      <c r="EF1050" s="51"/>
      <c r="EG1050" s="51"/>
      <c r="EH1050" s="51"/>
      <c r="EI1050" s="51"/>
      <c r="EJ1050" s="51"/>
      <c r="EK1050" s="51"/>
      <c r="EL1050" s="51"/>
      <c r="EM1050" s="51"/>
      <c r="EN1050" s="51"/>
      <c r="EO1050" s="51"/>
      <c r="EP1050" s="51"/>
      <c r="EQ1050" s="51"/>
      <c r="ER1050" s="51"/>
      <c r="ES1050" s="51"/>
      <c r="ET1050" s="51"/>
      <c r="EU1050" s="51"/>
      <c r="EV1050" s="51"/>
      <c r="EW1050" s="51"/>
      <c r="EX1050" s="51"/>
      <c r="EY1050" s="51"/>
      <c r="EZ1050" s="51"/>
      <c r="FA1050" s="51"/>
      <c r="FB1050" s="51"/>
      <c r="FC1050" s="51"/>
      <c r="FD1050" s="51"/>
      <c r="FE1050" s="51"/>
      <c r="FF1050" s="51"/>
      <c r="FG1050" s="51"/>
      <c r="FH1050" s="51"/>
      <c r="FI1050" s="51"/>
      <c r="FJ1050" s="51"/>
      <c r="FK1050" s="51"/>
      <c r="FL1050" s="51"/>
      <c r="FM1050" s="51"/>
      <c r="FN1050" s="51"/>
      <c r="FO1050" s="51"/>
      <c r="FP1050" s="51"/>
    </row>
    <row r="1051" spans="101:172" ht="12.75" customHeight="1">
      <c r="CW1051" s="51"/>
      <c r="CX1051" s="51"/>
      <c r="CY1051" s="51"/>
      <c r="CZ1051" s="51"/>
      <c r="DA1051" s="51"/>
      <c r="DB1051" s="51"/>
      <c r="DC1051" s="51"/>
      <c r="DD1051" s="51"/>
      <c r="DE1051" s="51"/>
      <c r="DF1051" s="51"/>
      <c r="DG1051" s="51"/>
      <c r="DH1051" s="51"/>
      <c r="DI1051" s="51"/>
      <c r="DJ1051" s="51"/>
      <c r="DK1051" s="51"/>
      <c r="DL1051" s="51"/>
      <c r="DM1051" s="51"/>
      <c r="DN1051" s="51"/>
      <c r="DO1051" s="51"/>
      <c r="DP1051" s="51"/>
      <c r="DQ1051" s="51"/>
      <c r="DR1051" s="51"/>
      <c r="DS1051" s="51"/>
      <c r="DT1051" s="51"/>
      <c r="DU1051" s="51"/>
      <c r="DV1051" s="51"/>
      <c r="DW1051" s="51"/>
      <c r="DX1051" s="51"/>
      <c r="DY1051" s="51"/>
      <c r="DZ1051" s="51"/>
      <c r="EA1051" s="51"/>
      <c r="EB1051" s="51"/>
      <c r="EC1051" s="51"/>
      <c r="ED1051" s="51"/>
      <c r="EE1051" s="51"/>
      <c r="EF1051" s="51"/>
      <c r="EG1051" s="51"/>
      <c r="EH1051" s="51"/>
      <c r="EI1051" s="51"/>
      <c r="EJ1051" s="51"/>
      <c r="EK1051" s="51"/>
      <c r="EL1051" s="51"/>
      <c r="EM1051" s="51"/>
      <c r="EN1051" s="51"/>
      <c r="EO1051" s="51"/>
      <c r="EP1051" s="51"/>
      <c r="EQ1051" s="51"/>
      <c r="ER1051" s="51"/>
      <c r="ES1051" s="51"/>
      <c r="ET1051" s="51"/>
      <c r="EU1051" s="51"/>
      <c r="EV1051" s="51"/>
      <c r="EW1051" s="51"/>
      <c r="EX1051" s="51"/>
      <c r="EY1051" s="51"/>
      <c r="EZ1051" s="51"/>
      <c r="FA1051" s="51"/>
      <c r="FB1051" s="51"/>
      <c r="FC1051" s="51"/>
      <c r="FD1051" s="51"/>
      <c r="FE1051" s="51"/>
      <c r="FF1051" s="51"/>
      <c r="FG1051" s="51"/>
      <c r="FH1051" s="51"/>
      <c r="FI1051" s="51"/>
      <c r="FJ1051" s="51"/>
      <c r="FK1051" s="51"/>
      <c r="FL1051" s="51"/>
      <c r="FM1051" s="51"/>
      <c r="FN1051" s="51"/>
      <c r="FO1051" s="51"/>
      <c r="FP1051" s="51"/>
    </row>
    <row r="1052" spans="101:172" ht="12.75" customHeight="1">
      <c r="CW1052" s="51"/>
      <c r="CX1052" s="51"/>
      <c r="CY1052" s="51"/>
      <c r="CZ1052" s="51"/>
      <c r="DA1052" s="51"/>
      <c r="DB1052" s="51"/>
      <c r="DC1052" s="51"/>
      <c r="DD1052" s="51"/>
      <c r="DE1052" s="51"/>
      <c r="DF1052" s="51"/>
      <c r="DG1052" s="51"/>
      <c r="DH1052" s="51"/>
      <c r="DI1052" s="51"/>
      <c r="DJ1052" s="51"/>
      <c r="DK1052" s="51"/>
      <c r="DL1052" s="51"/>
      <c r="DM1052" s="51"/>
      <c r="DN1052" s="51"/>
      <c r="DO1052" s="51"/>
      <c r="DP1052" s="51"/>
      <c r="DQ1052" s="51"/>
      <c r="DR1052" s="51"/>
      <c r="DS1052" s="51"/>
      <c r="DT1052" s="51"/>
      <c r="DU1052" s="51"/>
      <c r="DV1052" s="51"/>
      <c r="DW1052" s="51"/>
      <c r="DX1052" s="51"/>
      <c r="DY1052" s="51"/>
      <c r="DZ1052" s="51"/>
      <c r="EA1052" s="51"/>
      <c r="EB1052" s="51"/>
      <c r="EC1052" s="51"/>
      <c r="ED1052" s="51"/>
      <c r="EE1052" s="51"/>
      <c r="EF1052" s="51"/>
      <c r="EG1052" s="51"/>
      <c r="EH1052" s="51"/>
      <c r="EI1052" s="51"/>
      <c r="EJ1052" s="51"/>
      <c r="EK1052" s="51"/>
      <c r="EL1052" s="51"/>
      <c r="EM1052" s="51"/>
      <c r="EN1052" s="51"/>
      <c r="EO1052" s="51"/>
      <c r="EP1052" s="51"/>
      <c r="EQ1052" s="51"/>
      <c r="ER1052" s="51"/>
      <c r="ES1052" s="51"/>
      <c r="ET1052" s="51"/>
      <c r="EU1052" s="51"/>
      <c r="EV1052" s="51"/>
      <c r="EW1052" s="51"/>
      <c r="EX1052" s="51"/>
      <c r="EY1052" s="51"/>
      <c r="EZ1052" s="51"/>
      <c r="FA1052" s="51"/>
      <c r="FB1052" s="51"/>
      <c r="FC1052" s="51"/>
      <c r="FD1052" s="51"/>
      <c r="FE1052" s="51"/>
      <c r="FF1052" s="51"/>
      <c r="FG1052" s="51"/>
      <c r="FH1052" s="51"/>
      <c r="FI1052" s="51"/>
      <c r="FJ1052" s="51"/>
      <c r="FK1052" s="51"/>
      <c r="FL1052" s="51"/>
      <c r="FM1052" s="51"/>
      <c r="FN1052" s="51"/>
      <c r="FO1052" s="51"/>
      <c r="FP1052" s="51"/>
    </row>
    <row r="1053" spans="101:172" ht="12.75" customHeight="1">
      <c r="CW1053" s="51"/>
      <c r="CX1053" s="51"/>
      <c r="CY1053" s="51"/>
      <c r="CZ1053" s="51"/>
      <c r="DA1053" s="51"/>
      <c r="DB1053" s="51"/>
      <c r="DC1053" s="51"/>
      <c r="DD1053" s="51"/>
      <c r="DE1053" s="51"/>
      <c r="DF1053" s="51"/>
      <c r="DG1053" s="51"/>
      <c r="DH1053" s="51"/>
      <c r="DI1053" s="51"/>
      <c r="DJ1053" s="51"/>
      <c r="DK1053" s="51"/>
      <c r="DL1053" s="51"/>
      <c r="DM1053" s="51"/>
      <c r="DN1053" s="51"/>
      <c r="DO1053" s="51"/>
      <c r="DP1053" s="51"/>
      <c r="DQ1053" s="51"/>
      <c r="DR1053" s="51"/>
      <c r="DS1053" s="51"/>
      <c r="DT1053" s="51"/>
      <c r="DU1053" s="51"/>
      <c r="DV1053" s="51"/>
      <c r="DW1053" s="51"/>
      <c r="DX1053" s="51"/>
      <c r="DY1053" s="51"/>
      <c r="DZ1053" s="51"/>
      <c r="EA1053" s="51"/>
      <c r="EB1053" s="51"/>
      <c r="EC1053" s="51"/>
      <c r="ED1053" s="51"/>
      <c r="EE1053" s="51"/>
      <c r="EF1053" s="51"/>
      <c r="EG1053" s="51"/>
      <c r="EH1053" s="51"/>
      <c r="EI1053" s="51"/>
      <c r="EJ1053" s="51"/>
      <c r="EK1053" s="51"/>
      <c r="EL1053" s="51"/>
      <c r="EM1053" s="51"/>
      <c r="EN1053" s="51"/>
      <c r="EO1053" s="51"/>
      <c r="EP1053" s="51"/>
      <c r="EQ1053" s="51"/>
      <c r="ER1053" s="51"/>
      <c r="ES1053" s="51"/>
      <c r="ET1053" s="51"/>
      <c r="EU1053" s="51"/>
      <c r="EV1053" s="51"/>
      <c r="EW1053" s="51"/>
      <c r="EX1053" s="51"/>
      <c r="EY1053" s="51"/>
      <c r="EZ1053" s="51"/>
      <c r="FA1053" s="51"/>
      <c r="FB1053" s="51"/>
      <c r="FC1053" s="51"/>
      <c r="FD1053" s="51"/>
      <c r="FE1053" s="51"/>
      <c r="FF1053" s="51"/>
      <c r="FG1053" s="51"/>
      <c r="FH1053" s="51"/>
      <c r="FI1053" s="51"/>
      <c r="FJ1053" s="51"/>
      <c r="FK1053" s="51"/>
      <c r="FL1053" s="51"/>
      <c r="FM1053" s="51"/>
      <c r="FN1053" s="51"/>
      <c r="FO1053" s="51"/>
      <c r="FP1053" s="51"/>
    </row>
    <row r="1054" spans="101:172" ht="12.75" customHeight="1">
      <c r="CW1054" s="51"/>
      <c r="CX1054" s="51"/>
      <c r="CY1054" s="51"/>
      <c r="CZ1054" s="51"/>
      <c r="DA1054" s="51"/>
      <c r="DB1054" s="51"/>
      <c r="DC1054" s="51"/>
      <c r="DD1054" s="51"/>
      <c r="DE1054" s="51"/>
      <c r="DF1054" s="51"/>
      <c r="DG1054" s="51"/>
      <c r="DH1054" s="51"/>
      <c r="DI1054" s="51"/>
      <c r="DJ1054" s="51"/>
      <c r="DK1054" s="51"/>
      <c r="DL1054" s="51"/>
      <c r="DM1054" s="51"/>
      <c r="DN1054" s="51"/>
      <c r="DO1054" s="51"/>
      <c r="DP1054" s="51"/>
      <c r="DQ1054" s="51"/>
      <c r="DR1054" s="51"/>
      <c r="DS1054" s="51"/>
      <c r="DT1054" s="51"/>
      <c r="DU1054" s="51"/>
      <c r="DV1054" s="51"/>
      <c r="DW1054" s="51"/>
      <c r="DX1054" s="51"/>
      <c r="DY1054" s="51"/>
      <c r="DZ1054" s="51"/>
      <c r="EA1054" s="51"/>
      <c r="EB1054" s="51"/>
      <c r="EC1054" s="51"/>
      <c r="ED1054" s="51"/>
      <c r="EE1054" s="51"/>
      <c r="EF1054" s="51"/>
      <c r="EG1054" s="51"/>
      <c r="EH1054" s="51"/>
      <c r="EI1054" s="51"/>
      <c r="EJ1054" s="51"/>
      <c r="EK1054" s="51"/>
      <c r="EL1054" s="51"/>
      <c r="EM1054" s="51"/>
      <c r="EN1054" s="51"/>
      <c r="EO1054" s="51"/>
      <c r="EP1054" s="51"/>
      <c r="EQ1054" s="51"/>
      <c r="ER1054" s="51"/>
      <c r="ES1054" s="51"/>
      <c r="ET1054" s="51"/>
      <c r="EU1054" s="51"/>
      <c r="EV1054" s="51"/>
      <c r="EW1054" s="51"/>
      <c r="EX1054" s="51"/>
      <c r="EY1054" s="51"/>
      <c r="EZ1054" s="51"/>
      <c r="FA1054" s="51"/>
      <c r="FB1054" s="51"/>
      <c r="FC1054" s="51"/>
      <c r="FD1054" s="51"/>
      <c r="FE1054" s="51"/>
      <c r="FF1054" s="51"/>
      <c r="FG1054" s="51"/>
      <c r="FH1054" s="51"/>
      <c r="FI1054" s="51"/>
      <c r="FJ1054" s="51"/>
      <c r="FK1054" s="51"/>
      <c r="FL1054" s="51"/>
      <c r="FM1054" s="51"/>
      <c r="FN1054" s="51"/>
      <c r="FO1054" s="51"/>
      <c r="FP1054" s="51"/>
    </row>
    <row r="1055" spans="101:172" ht="12.75" customHeight="1">
      <c r="CW1055" s="51"/>
      <c r="CX1055" s="51"/>
      <c r="CY1055" s="51"/>
      <c r="CZ1055" s="51"/>
      <c r="DA1055" s="51"/>
      <c r="DB1055" s="51"/>
      <c r="DC1055" s="51"/>
      <c r="DD1055" s="51"/>
      <c r="DE1055" s="51"/>
      <c r="DF1055" s="51"/>
      <c r="DG1055" s="51"/>
      <c r="DH1055" s="51"/>
      <c r="DI1055" s="51"/>
      <c r="DJ1055" s="51"/>
      <c r="DK1055" s="51"/>
      <c r="DL1055" s="51"/>
      <c r="DM1055" s="51"/>
      <c r="DN1055" s="51"/>
      <c r="DO1055" s="51"/>
      <c r="DP1055" s="51"/>
      <c r="DQ1055" s="51"/>
      <c r="DR1055" s="51"/>
      <c r="DS1055" s="51"/>
      <c r="DT1055" s="51"/>
      <c r="DU1055" s="51"/>
      <c r="DV1055" s="51"/>
      <c r="DW1055" s="51"/>
      <c r="DX1055" s="51"/>
      <c r="DY1055" s="51"/>
      <c r="DZ1055" s="51"/>
      <c r="EA1055" s="51"/>
      <c r="EB1055" s="51"/>
      <c r="EC1055" s="51"/>
      <c r="ED1055" s="51"/>
      <c r="EE1055" s="51"/>
      <c r="EF1055" s="51"/>
      <c r="EG1055" s="51"/>
      <c r="EH1055" s="51"/>
      <c r="EI1055" s="51"/>
      <c r="EJ1055" s="51"/>
      <c r="EK1055" s="51"/>
      <c r="EL1055" s="51"/>
      <c r="EM1055" s="51"/>
      <c r="EN1055" s="51"/>
      <c r="EO1055" s="51"/>
      <c r="EP1055" s="51"/>
      <c r="EQ1055" s="51"/>
      <c r="ER1055" s="51"/>
      <c r="ES1055" s="51"/>
      <c r="ET1055" s="51"/>
      <c r="EU1055" s="51"/>
      <c r="EV1055" s="51"/>
      <c r="EW1055" s="51"/>
      <c r="EX1055" s="51"/>
      <c r="EY1055" s="51"/>
      <c r="EZ1055" s="51"/>
      <c r="FA1055" s="51"/>
      <c r="FB1055" s="51"/>
      <c r="FC1055" s="51"/>
      <c r="FD1055" s="51"/>
      <c r="FE1055" s="51"/>
      <c r="FF1055" s="51"/>
      <c r="FG1055" s="51"/>
      <c r="FH1055" s="51"/>
      <c r="FI1055" s="51"/>
      <c r="FJ1055" s="51"/>
      <c r="FK1055" s="51"/>
      <c r="FL1055" s="51"/>
      <c r="FM1055" s="51"/>
      <c r="FN1055" s="51"/>
      <c r="FO1055" s="51"/>
      <c r="FP1055" s="51"/>
    </row>
    <row r="1056" spans="101:172" ht="12.75" customHeight="1">
      <c r="CW1056" s="51"/>
      <c r="CX1056" s="51"/>
      <c r="CY1056" s="51"/>
      <c r="CZ1056" s="51"/>
      <c r="DA1056" s="51"/>
      <c r="DB1056" s="51"/>
      <c r="DC1056" s="51"/>
      <c r="DD1056" s="51"/>
      <c r="DE1056" s="51"/>
      <c r="DF1056" s="51"/>
      <c r="DG1056" s="51"/>
      <c r="DH1056" s="51"/>
      <c r="DI1056" s="51"/>
      <c r="DJ1056" s="51"/>
      <c r="DK1056" s="51"/>
      <c r="DL1056" s="51"/>
      <c r="DM1056" s="51"/>
      <c r="DN1056" s="51"/>
      <c r="DO1056" s="51"/>
      <c r="DP1056" s="51"/>
      <c r="DQ1056" s="51"/>
      <c r="DR1056" s="51"/>
      <c r="DS1056" s="51"/>
      <c r="DT1056" s="51"/>
      <c r="DU1056" s="51"/>
      <c r="DV1056" s="51"/>
      <c r="DW1056" s="51"/>
      <c r="DX1056" s="51"/>
      <c r="DY1056" s="51"/>
      <c r="DZ1056" s="51"/>
      <c r="EA1056" s="51"/>
      <c r="EB1056" s="51"/>
      <c r="EC1056" s="51"/>
      <c r="ED1056" s="51"/>
      <c r="EE1056" s="51"/>
      <c r="EF1056" s="51"/>
      <c r="EG1056" s="51"/>
      <c r="EH1056" s="51"/>
      <c r="EI1056" s="51"/>
      <c r="EJ1056" s="51"/>
      <c r="EK1056" s="51"/>
      <c r="EL1056" s="51"/>
      <c r="EM1056" s="51"/>
      <c r="EN1056" s="51"/>
      <c r="EO1056" s="51"/>
      <c r="EP1056" s="51"/>
      <c r="EQ1056" s="51"/>
      <c r="ER1056" s="51"/>
      <c r="ES1056" s="51"/>
      <c r="ET1056" s="51"/>
      <c r="EU1056" s="51"/>
      <c r="EV1056" s="51"/>
      <c r="EW1056" s="51"/>
      <c r="EX1056" s="51"/>
      <c r="EY1056" s="51"/>
      <c r="EZ1056" s="51"/>
      <c r="FA1056" s="51"/>
      <c r="FB1056" s="51"/>
      <c r="FC1056" s="51"/>
      <c r="FD1056" s="51"/>
      <c r="FE1056" s="51"/>
      <c r="FF1056" s="51"/>
      <c r="FG1056" s="51"/>
      <c r="FH1056" s="51"/>
      <c r="FI1056" s="51"/>
      <c r="FJ1056" s="51"/>
      <c r="FK1056" s="51"/>
      <c r="FL1056" s="51"/>
      <c r="FM1056" s="51"/>
      <c r="FN1056" s="51"/>
      <c r="FO1056" s="51"/>
      <c r="FP1056" s="51"/>
    </row>
    <row r="1057" spans="101:172" ht="12.75" customHeight="1">
      <c r="CW1057" s="51"/>
      <c r="CX1057" s="51"/>
      <c r="CY1057" s="51"/>
      <c r="CZ1057" s="51"/>
      <c r="DA1057" s="51"/>
      <c r="DB1057" s="51"/>
      <c r="DC1057" s="51"/>
      <c r="DD1057" s="51"/>
      <c r="DE1057" s="51"/>
      <c r="DF1057" s="51"/>
      <c r="DG1057" s="51"/>
      <c r="DH1057" s="51"/>
      <c r="DI1057" s="51"/>
      <c r="DJ1057" s="51"/>
      <c r="DK1057" s="51"/>
      <c r="DL1057" s="51"/>
      <c r="DM1057" s="51"/>
      <c r="DN1057" s="51"/>
      <c r="DO1057" s="51"/>
      <c r="DP1057" s="51"/>
      <c r="DQ1057" s="51"/>
      <c r="DR1057" s="51"/>
      <c r="DS1057" s="51"/>
      <c r="DT1057" s="51"/>
      <c r="DU1057" s="51"/>
      <c r="DV1057" s="51"/>
      <c r="DW1057" s="51"/>
      <c r="DX1057" s="51"/>
      <c r="DY1057" s="51"/>
      <c r="DZ1057" s="51"/>
      <c r="EA1057" s="51"/>
      <c r="EB1057" s="51"/>
      <c r="EC1057" s="51"/>
      <c r="ED1057" s="51"/>
      <c r="EE1057" s="51"/>
      <c r="EF1057" s="51"/>
      <c r="EG1057" s="51"/>
      <c r="EH1057" s="51"/>
      <c r="EI1057" s="51"/>
      <c r="EJ1057" s="51"/>
      <c r="EK1057" s="51"/>
      <c r="EL1057" s="51"/>
      <c r="EM1057" s="51"/>
      <c r="EN1057" s="51"/>
      <c r="EO1057" s="51"/>
      <c r="EP1057" s="51"/>
      <c r="EQ1057" s="51"/>
      <c r="ER1057" s="51"/>
      <c r="ES1057" s="51"/>
      <c r="ET1057" s="51"/>
      <c r="EU1057" s="51"/>
      <c r="EV1057" s="51"/>
      <c r="EW1057" s="51"/>
      <c r="EX1057" s="51"/>
      <c r="EY1057" s="51"/>
      <c r="EZ1057" s="51"/>
      <c r="FA1057" s="51"/>
      <c r="FB1057" s="51"/>
      <c r="FC1057" s="51"/>
      <c r="FD1057" s="51"/>
      <c r="FE1057" s="51"/>
      <c r="FF1057" s="51"/>
      <c r="FG1057" s="51"/>
      <c r="FH1057" s="51"/>
      <c r="FI1057" s="51"/>
      <c r="FJ1057" s="51"/>
      <c r="FK1057" s="51"/>
      <c r="FL1057" s="51"/>
      <c r="FM1057" s="51"/>
      <c r="FN1057" s="51"/>
      <c r="FO1057" s="51"/>
      <c r="FP1057" s="51"/>
    </row>
    <row r="1058" spans="101:172" ht="12.75" customHeight="1">
      <c r="CW1058" s="51"/>
      <c r="CX1058" s="51"/>
      <c r="CY1058" s="51"/>
      <c r="CZ1058" s="51"/>
      <c r="DA1058" s="51"/>
      <c r="DB1058" s="51"/>
      <c r="DC1058" s="51"/>
      <c r="DD1058" s="51"/>
      <c r="DE1058" s="51"/>
      <c r="DF1058" s="51"/>
      <c r="DG1058" s="51"/>
      <c r="DH1058" s="51"/>
      <c r="DI1058" s="51"/>
      <c r="DJ1058" s="51"/>
      <c r="DK1058" s="51"/>
      <c r="DL1058" s="51"/>
      <c r="DM1058" s="51"/>
      <c r="DN1058" s="51"/>
      <c r="DO1058" s="51"/>
      <c r="DP1058" s="51"/>
      <c r="DQ1058" s="51"/>
      <c r="DR1058" s="51"/>
      <c r="DS1058" s="51"/>
      <c r="DT1058" s="51"/>
      <c r="DU1058" s="51"/>
      <c r="DV1058" s="51"/>
      <c r="DW1058" s="51"/>
      <c r="DX1058" s="51"/>
      <c r="DY1058" s="51"/>
      <c r="DZ1058" s="51"/>
      <c r="EA1058" s="51"/>
      <c r="EB1058" s="51"/>
      <c r="EC1058" s="51"/>
      <c r="ED1058" s="51"/>
      <c r="EE1058" s="51"/>
      <c r="EF1058" s="51"/>
      <c r="EG1058" s="51"/>
      <c r="EH1058" s="51"/>
      <c r="EI1058" s="51"/>
      <c r="EJ1058" s="51"/>
      <c r="EK1058" s="51"/>
      <c r="EL1058" s="51"/>
      <c r="EM1058" s="51"/>
      <c r="EN1058" s="51"/>
      <c r="EO1058" s="51"/>
      <c r="EP1058" s="51"/>
      <c r="EQ1058" s="51"/>
      <c r="ER1058" s="51"/>
      <c r="ES1058" s="51"/>
      <c r="ET1058" s="51"/>
      <c r="EU1058" s="51"/>
      <c r="EV1058" s="51"/>
      <c r="EW1058" s="51"/>
      <c r="EX1058" s="51"/>
      <c r="EY1058" s="51"/>
      <c r="EZ1058" s="51"/>
      <c r="FA1058" s="51"/>
      <c r="FB1058" s="51"/>
      <c r="FC1058" s="51"/>
      <c r="FD1058" s="51"/>
      <c r="FE1058" s="51"/>
      <c r="FF1058" s="51"/>
      <c r="FG1058" s="51"/>
      <c r="FH1058" s="51"/>
      <c r="FI1058" s="51"/>
      <c r="FJ1058" s="51"/>
      <c r="FK1058" s="51"/>
      <c r="FL1058" s="51"/>
      <c r="FM1058" s="51"/>
      <c r="FN1058" s="51"/>
      <c r="FO1058" s="51"/>
      <c r="FP1058" s="51"/>
    </row>
    <row r="1059" spans="101:172" ht="12.75" customHeight="1">
      <c r="CW1059" s="51"/>
      <c r="CX1059" s="51"/>
      <c r="CY1059" s="51"/>
      <c r="CZ1059" s="51"/>
      <c r="DA1059" s="51"/>
      <c r="DB1059" s="51"/>
      <c r="DC1059" s="51"/>
      <c r="DD1059" s="51"/>
      <c r="DE1059" s="51"/>
      <c r="DF1059" s="51"/>
      <c r="DG1059" s="51"/>
      <c r="DH1059" s="51"/>
      <c r="DI1059" s="51"/>
      <c r="DJ1059" s="51"/>
      <c r="DK1059" s="51"/>
      <c r="DL1059" s="51"/>
      <c r="DM1059" s="51"/>
      <c r="DN1059" s="51"/>
      <c r="DO1059" s="51"/>
      <c r="DP1059" s="51"/>
      <c r="DQ1059" s="51"/>
      <c r="DR1059" s="51"/>
      <c r="DS1059" s="51"/>
      <c r="DT1059" s="51"/>
      <c r="DU1059" s="51"/>
      <c r="DV1059" s="51"/>
      <c r="DW1059" s="51"/>
      <c r="DX1059" s="51"/>
      <c r="DY1059" s="51"/>
      <c r="DZ1059" s="51"/>
      <c r="EA1059" s="51"/>
      <c r="EB1059" s="51"/>
      <c r="EC1059" s="51"/>
      <c r="ED1059" s="51"/>
      <c r="EE1059" s="51"/>
      <c r="EF1059" s="51"/>
      <c r="EG1059" s="51"/>
      <c r="EH1059" s="51"/>
      <c r="EI1059" s="51"/>
      <c r="EJ1059" s="51"/>
      <c r="EK1059" s="51"/>
      <c r="EL1059" s="51"/>
      <c r="EM1059" s="51"/>
      <c r="EN1059" s="51"/>
      <c r="EO1059" s="51"/>
      <c r="EP1059" s="51"/>
      <c r="EQ1059" s="51"/>
      <c r="ER1059" s="51"/>
      <c r="ES1059" s="51"/>
      <c r="ET1059" s="51"/>
      <c r="EU1059" s="51"/>
      <c r="EV1059" s="51"/>
      <c r="EW1059" s="51"/>
      <c r="EX1059" s="51"/>
      <c r="EY1059" s="51"/>
      <c r="EZ1059" s="51"/>
      <c r="FA1059" s="51"/>
      <c r="FB1059" s="51"/>
      <c r="FC1059" s="51"/>
      <c r="FD1059" s="51"/>
      <c r="FE1059" s="51"/>
      <c r="FF1059" s="51"/>
      <c r="FG1059" s="51"/>
      <c r="FH1059" s="51"/>
      <c r="FI1059" s="51"/>
      <c r="FJ1059" s="51"/>
      <c r="FK1059" s="51"/>
      <c r="FL1059" s="51"/>
      <c r="FM1059" s="51"/>
      <c r="FN1059" s="51"/>
      <c r="FO1059" s="51"/>
      <c r="FP1059" s="51"/>
    </row>
    <row r="1060" spans="101:172" ht="12.75" customHeight="1">
      <c r="CW1060" s="51"/>
      <c r="CX1060" s="51"/>
      <c r="CY1060" s="51"/>
      <c r="CZ1060" s="51"/>
      <c r="DA1060" s="51"/>
      <c r="DB1060" s="51"/>
      <c r="DC1060" s="51"/>
      <c r="DD1060" s="51"/>
      <c r="DE1060" s="51"/>
      <c r="DF1060" s="51"/>
      <c r="DG1060" s="51"/>
      <c r="DH1060" s="51"/>
      <c r="DI1060" s="51"/>
      <c r="DJ1060" s="51"/>
      <c r="DK1060" s="51"/>
      <c r="DL1060" s="51"/>
      <c r="DM1060" s="51"/>
      <c r="DN1060" s="51"/>
      <c r="DO1060" s="51"/>
      <c r="DP1060" s="51"/>
      <c r="DQ1060" s="51"/>
      <c r="DR1060" s="51"/>
      <c r="DS1060" s="51"/>
      <c r="DT1060" s="51"/>
      <c r="DU1060" s="51"/>
      <c r="DV1060" s="51"/>
      <c r="DW1060" s="51"/>
      <c r="DX1060" s="51"/>
      <c r="DY1060" s="51"/>
      <c r="DZ1060" s="51"/>
      <c r="EA1060" s="51"/>
      <c r="EB1060" s="51"/>
      <c r="EC1060" s="51"/>
      <c r="ED1060" s="51"/>
      <c r="EE1060" s="51"/>
      <c r="EF1060" s="51"/>
      <c r="EG1060" s="51"/>
      <c r="EH1060" s="51"/>
      <c r="EI1060" s="51"/>
      <c r="EJ1060" s="51"/>
      <c r="EK1060" s="51"/>
      <c r="EL1060" s="51"/>
      <c r="EM1060" s="51"/>
      <c r="EN1060" s="51"/>
      <c r="EO1060" s="51"/>
      <c r="EP1060" s="51"/>
      <c r="EQ1060" s="51"/>
      <c r="ER1060" s="51"/>
      <c r="ES1060" s="51"/>
      <c r="ET1060" s="51"/>
      <c r="EU1060" s="51"/>
      <c r="EV1060" s="51"/>
      <c r="EW1060" s="51"/>
      <c r="EX1060" s="51"/>
      <c r="EY1060" s="51"/>
      <c r="EZ1060" s="51"/>
      <c r="FA1060" s="51"/>
      <c r="FB1060" s="51"/>
      <c r="FC1060" s="51"/>
      <c r="FD1060" s="51"/>
      <c r="FE1060" s="51"/>
      <c r="FF1060" s="51"/>
      <c r="FG1060" s="51"/>
      <c r="FH1060" s="51"/>
      <c r="FI1060" s="51"/>
      <c r="FJ1060" s="51"/>
      <c r="FK1060" s="51"/>
      <c r="FL1060" s="51"/>
      <c r="FM1060" s="51"/>
      <c r="FN1060" s="51"/>
      <c r="FO1060" s="51"/>
      <c r="FP1060" s="51"/>
    </row>
    <row r="1061" spans="101:172" ht="12.75" customHeight="1">
      <c r="CW1061" s="51"/>
      <c r="CX1061" s="51"/>
      <c r="CY1061" s="51"/>
      <c r="CZ1061" s="51"/>
      <c r="DA1061" s="51"/>
      <c r="DB1061" s="51"/>
      <c r="DC1061" s="51"/>
      <c r="DD1061" s="51"/>
      <c r="DE1061" s="51"/>
      <c r="DF1061" s="51"/>
      <c r="DG1061" s="51"/>
      <c r="DH1061" s="51"/>
      <c r="DI1061" s="51"/>
      <c r="DJ1061" s="51"/>
      <c r="DK1061" s="51"/>
      <c r="DL1061" s="51"/>
      <c r="DM1061" s="51"/>
      <c r="DN1061" s="51"/>
      <c r="DO1061" s="51"/>
      <c r="DP1061" s="51"/>
      <c r="DQ1061" s="51"/>
      <c r="DR1061" s="51"/>
      <c r="DS1061" s="51"/>
      <c r="DT1061" s="51"/>
      <c r="DU1061" s="51"/>
      <c r="DV1061" s="51"/>
      <c r="DW1061" s="51"/>
      <c r="DX1061" s="51"/>
      <c r="DY1061" s="51"/>
      <c r="DZ1061" s="51"/>
      <c r="EA1061" s="51"/>
      <c r="EB1061" s="51"/>
      <c r="EC1061" s="51"/>
      <c r="ED1061" s="51"/>
      <c r="EE1061" s="51"/>
      <c r="EF1061" s="51"/>
      <c r="EG1061" s="51"/>
      <c r="EH1061" s="51"/>
      <c r="EI1061" s="51"/>
      <c r="EJ1061" s="51"/>
      <c r="EK1061" s="51"/>
      <c r="EL1061" s="51"/>
      <c r="EM1061" s="51"/>
      <c r="EN1061" s="51"/>
      <c r="EO1061" s="51"/>
      <c r="EP1061" s="51"/>
      <c r="EQ1061" s="51"/>
      <c r="ER1061" s="51"/>
      <c r="ES1061" s="51"/>
      <c r="ET1061" s="51"/>
      <c r="EU1061" s="51"/>
      <c r="EV1061" s="51"/>
      <c r="EW1061" s="51"/>
      <c r="EX1061" s="51"/>
      <c r="EY1061" s="51"/>
      <c r="EZ1061" s="51"/>
      <c r="FA1061" s="51"/>
      <c r="FB1061" s="51"/>
      <c r="FC1061" s="51"/>
      <c r="FD1061" s="51"/>
      <c r="FE1061" s="51"/>
      <c r="FF1061" s="51"/>
      <c r="FG1061" s="51"/>
      <c r="FH1061" s="51"/>
      <c r="FI1061" s="51"/>
      <c r="FJ1061" s="51"/>
      <c r="FK1061" s="51"/>
      <c r="FL1061" s="51"/>
      <c r="FM1061" s="51"/>
      <c r="FN1061" s="51"/>
      <c r="FO1061" s="51"/>
      <c r="FP1061" s="51"/>
    </row>
    <row r="1062" spans="101:172" ht="12.75" customHeight="1">
      <c r="CW1062" s="51"/>
      <c r="CX1062" s="51"/>
      <c r="CY1062" s="51"/>
      <c r="CZ1062" s="51"/>
      <c r="DA1062" s="51"/>
      <c r="DB1062" s="51"/>
      <c r="DC1062" s="51"/>
      <c r="DD1062" s="51"/>
      <c r="DE1062" s="51"/>
      <c r="DF1062" s="51"/>
      <c r="DG1062" s="51"/>
      <c r="DH1062" s="51"/>
      <c r="DI1062" s="51"/>
      <c r="DJ1062" s="51"/>
      <c r="DK1062" s="51"/>
      <c r="DL1062" s="51"/>
      <c r="DM1062" s="51"/>
      <c r="DN1062" s="51"/>
      <c r="DO1062" s="51"/>
      <c r="DP1062" s="51"/>
      <c r="DQ1062" s="51"/>
      <c r="DR1062" s="51"/>
      <c r="DS1062" s="51"/>
      <c r="DT1062" s="51"/>
      <c r="DU1062" s="51"/>
      <c r="DV1062" s="51"/>
      <c r="DW1062" s="51"/>
      <c r="DX1062" s="51"/>
      <c r="DY1062" s="51"/>
      <c r="DZ1062" s="51"/>
      <c r="EA1062" s="51"/>
      <c r="EB1062" s="51"/>
      <c r="EC1062" s="51"/>
      <c r="ED1062" s="51"/>
      <c r="EE1062" s="51"/>
      <c r="EF1062" s="51"/>
      <c r="EG1062" s="51"/>
      <c r="EH1062" s="51"/>
      <c r="EI1062" s="51"/>
      <c r="EJ1062" s="51"/>
      <c r="EK1062" s="51"/>
      <c r="EL1062" s="51"/>
      <c r="EM1062" s="51"/>
      <c r="EN1062" s="51"/>
      <c r="EO1062" s="51"/>
      <c r="EP1062" s="51"/>
      <c r="EQ1062" s="51"/>
      <c r="ER1062" s="51"/>
      <c r="ES1062" s="51"/>
      <c r="ET1062" s="51"/>
      <c r="EU1062" s="51"/>
      <c r="EV1062" s="51"/>
      <c r="EW1062" s="51"/>
      <c r="EX1062" s="51"/>
      <c r="EY1062" s="51"/>
      <c r="EZ1062" s="51"/>
      <c r="FA1062" s="51"/>
      <c r="FB1062" s="51"/>
      <c r="FC1062" s="51"/>
      <c r="FD1062" s="51"/>
      <c r="FE1062" s="51"/>
      <c r="FF1062" s="51"/>
      <c r="FG1062" s="51"/>
      <c r="FH1062" s="51"/>
      <c r="FI1062" s="51"/>
      <c r="FJ1062" s="51"/>
      <c r="FK1062" s="51"/>
      <c r="FL1062" s="51"/>
      <c r="FM1062" s="51"/>
      <c r="FN1062" s="51"/>
      <c r="FO1062" s="51"/>
      <c r="FP1062" s="51"/>
    </row>
    <row r="1063" spans="101:172" ht="12.75" customHeight="1">
      <c r="CW1063" s="51"/>
      <c r="CX1063" s="51"/>
      <c r="CY1063" s="51"/>
      <c r="CZ1063" s="51"/>
      <c r="DA1063" s="51"/>
      <c r="DB1063" s="51"/>
      <c r="DC1063" s="51"/>
      <c r="DD1063" s="51"/>
      <c r="DE1063" s="51"/>
      <c r="DF1063" s="51"/>
      <c r="DG1063" s="51"/>
      <c r="DH1063" s="51"/>
      <c r="DI1063" s="51"/>
      <c r="DJ1063" s="51"/>
      <c r="DK1063" s="51"/>
      <c r="DL1063" s="51"/>
      <c r="DM1063" s="51"/>
      <c r="DN1063" s="51"/>
      <c r="DO1063" s="51"/>
      <c r="DP1063" s="51"/>
      <c r="DQ1063" s="51"/>
      <c r="DR1063" s="51"/>
      <c r="DS1063" s="51"/>
      <c r="DT1063" s="51"/>
      <c r="DU1063" s="51"/>
      <c r="DV1063" s="51"/>
      <c r="DW1063" s="51"/>
      <c r="DX1063" s="51"/>
      <c r="DY1063" s="51"/>
      <c r="DZ1063" s="51"/>
      <c r="EA1063" s="51"/>
      <c r="EB1063" s="51"/>
      <c r="EC1063" s="51"/>
      <c r="ED1063" s="51"/>
      <c r="EE1063" s="51"/>
      <c r="EF1063" s="51"/>
      <c r="EG1063" s="51"/>
      <c r="EH1063" s="51"/>
      <c r="EI1063" s="51"/>
      <c r="EJ1063" s="51"/>
      <c r="EK1063" s="51"/>
      <c r="EL1063" s="51"/>
      <c r="EM1063" s="51"/>
      <c r="EN1063" s="51"/>
      <c r="EO1063" s="51"/>
      <c r="EP1063" s="51"/>
      <c r="EQ1063" s="51"/>
      <c r="ER1063" s="51"/>
      <c r="ES1063" s="51"/>
      <c r="ET1063" s="51"/>
      <c r="EU1063" s="51"/>
      <c r="EV1063" s="51"/>
      <c r="EW1063" s="51"/>
      <c r="EX1063" s="51"/>
      <c r="EY1063" s="51"/>
      <c r="EZ1063" s="51"/>
      <c r="FA1063" s="51"/>
      <c r="FB1063" s="51"/>
      <c r="FC1063" s="51"/>
      <c r="FD1063" s="51"/>
      <c r="FE1063" s="51"/>
      <c r="FF1063" s="51"/>
      <c r="FG1063" s="51"/>
      <c r="FH1063" s="51"/>
      <c r="FI1063" s="51"/>
      <c r="FJ1063" s="51"/>
      <c r="FK1063" s="51"/>
      <c r="FL1063" s="51"/>
      <c r="FM1063" s="51"/>
      <c r="FN1063" s="51"/>
      <c r="FO1063" s="51"/>
      <c r="FP1063" s="51"/>
    </row>
    <row r="1064" spans="101:172" ht="12.75" customHeight="1">
      <c r="CW1064" s="51"/>
      <c r="CX1064" s="51"/>
      <c r="CY1064" s="51"/>
      <c r="CZ1064" s="51"/>
      <c r="DA1064" s="51"/>
      <c r="DB1064" s="51"/>
      <c r="DC1064" s="51"/>
      <c r="DD1064" s="51"/>
      <c r="DE1064" s="51"/>
      <c r="DF1064" s="51"/>
      <c r="DG1064" s="51"/>
      <c r="DH1064" s="51"/>
      <c r="DI1064" s="51"/>
      <c r="DJ1064" s="51"/>
      <c r="DK1064" s="51"/>
      <c r="DL1064" s="51"/>
      <c r="DM1064" s="51"/>
      <c r="DN1064" s="51"/>
      <c r="DO1064" s="51"/>
      <c r="DP1064" s="51"/>
      <c r="DQ1064" s="51"/>
      <c r="DR1064" s="51"/>
      <c r="DS1064" s="51"/>
      <c r="DT1064" s="51"/>
      <c r="DU1064" s="51"/>
      <c r="DV1064" s="51"/>
      <c r="DW1064" s="51"/>
      <c r="DX1064" s="51"/>
      <c r="DY1064" s="51"/>
      <c r="DZ1064" s="51"/>
      <c r="EA1064" s="51"/>
      <c r="EB1064" s="51"/>
      <c r="EC1064" s="51"/>
      <c r="ED1064" s="51"/>
      <c r="EE1064" s="51"/>
      <c r="EF1064" s="51"/>
      <c r="EG1064" s="51"/>
      <c r="EH1064" s="51"/>
      <c r="EI1064" s="51"/>
      <c r="EJ1064" s="51"/>
      <c r="EK1064" s="51"/>
      <c r="EL1064" s="51"/>
      <c r="EM1064" s="51"/>
      <c r="EN1064" s="51"/>
      <c r="EO1064" s="51"/>
      <c r="EP1064" s="51"/>
      <c r="EQ1064" s="51"/>
      <c r="ER1064" s="51"/>
      <c r="ES1064" s="51"/>
      <c r="ET1064" s="51"/>
      <c r="EU1064" s="51"/>
      <c r="EV1064" s="51"/>
      <c r="EW1064" s="51"/>
      <c r="EX1064" s="51"/>
      <c r="EY1064" s="51"/>
      <c r="EZ1064" s="51"/>
      <c r="FA1064" s="51"/>
      <c r="FB1064" s="51"/>
      <c r="FC1064" s="51"/>
      <c r="FD1064" s="51"/>
      <c r="FE1064" s="51"/>
      <c r="FF1064" s="51"/>
      <c r="FG1064" s="51"/>
      <c r="FH1064" s="51"/>
      <c r="FI1064" s="51"/>
      <c r="FJ1064" s="51"/>
      <c r="FK1064" s="51"/>
      <c r="FL1064" s="51"/>
      <c r="FM1064" s="51"/>
      <c r="FN1064" s="51"/>
      <c r="FO1064" s="51"/>
      <c r="FP1064" s="51"/>
    </row>
    <row r="1065" spans="101:172" ht="12.75" customHeight="1">
      <c r="CW1065" s="51"/>
      <c r="CX1065" s="51"/>
      <c r="CY1065" s="51"/>
      <c r="CZ1065" s="51"/>
      <c r="DA1065" s="51"/>
      <c r="DB1065" s="51"/>
      <c r="DC1065" s="51"/>
      <c r="DD1065" s="51"/>
      <c r="DE1065" s="51"/>
      <c r="DF1065" s="51"/>
      <c r="DG1065" s="51"/>
      <c r="DH1065" s="51"/>
      <c r="DI1065" s="51"/>
      <c r="DJ1065" s="51"/>
      <c r="DK1065" s="51"/>
      <c r="DL1065" s="51"/>
      <c r="DM1065" s="51"/>
      <c r="DN1065" s="51"/>
      <c r="DO1065" s="51"/>
      <c r="DP1065" s="51"/>
      <c r="DQ1065" s="51"/>
      <c r="DR1065" s="51"/>
      <c r="DS1065" s="51"/>
      <c r="DT1065" s="51"/>
      <c r="DU1065" s="51"/>
      <c r="DV1065" s="51"/>
      <c r="DW1065" s="51"/>
      <c r="DX1065" s="51"/>
      <c r="DY1065" s="51"/>
      <c r="DZ1065" s="51"/>
      <c r="EA1065" s="51"/>
      <c r="EB1065" s="51"/>
      <c r="EC1065" s="51"/>
      <c r="ED1065" s="51"/>
      <c r="EE1065" s="51"/>
      <c r="EF1065" s="51"/>
      <c r="EG1065" s="51"/>
      <c r="EH1065" s="51"/>
      <c r="EI1065" s="51"/>
      <c r="EJ1065" s="51"/>
      <c r="EK1065" s="51"/>
      <c r="EL1065" s="51"/>
      <c r="EM1065" s="51"/>
      <c r="EN1065" s="51"/>
      <c r="EO1065" s="51"/>
      <c r="EP1065" s="51"/>
      <c r="EQ1065" s="51"/>
      <c r="ER1065" s="51"/>
      <c r="ES1065" s="51"/>
      <c r="ET1065" s="51"/>
      <c r="EU1065" s="51"/>
      <c r="EV1065" s="51"/>
      <c r="EW1065" s="51"/>
      <c r="EX1065" s="51"/>
      <c r="EY1065" s="51"/>
      <c r="EZ1065" s="51"/>
      <c r="FA1065" s="51"/>
      <c r="FB1065" s="51"/>
      <c r="FC1065" s="51"/>
      <c r="FD1065" s="51"/>
      <c r="FE1065" s="51"/>
      <c r="FF1065" s="51"/>
      <c r="FG1065" s="51"/>
      <c r="FH1065" s="51"/>
      <c r="FI1065" s="51"/>
      <c r="FJ1065" s="51"/>
      <c r="FK1065" s="51"/>
      <c r="FL1065" s="51"/>
      <c r="FM1065" s="51"/>
      <c r="FN1065" s="51"/>
      <c r="FO1065" s="51"/>
      <c r="FP1065" s="51"/>
    </row>
    <row r="1066" spans="101:172" ht="12.75" customHeight="1">
      <c r="CW1066" s="51"/>
      <c r="CX1066" s="51"/>
      <c r="CY1066" s="51"/>
      <c r="CZ1066" s="51"/>
      <c r="DA1066" s="51"/>
      <c r="DB1066" s="51"/>
      <c r="DC1066" s="51"/>
      <c r="DD1066" s="51"/>
      <c r="DE1066" s="51"/>
      <c r="DF1066" s="51"/>
      <c r="DG1066" s="51"/>
      <c r="DH1066" s="51"/>
      <c r="DI1066" s="51"/>
      <c r="DJ1066" s="51"/>
      <c r="DK1066" s="51"/>
      <c r="DL1066" s="51"/>
      <c r="DM1066" s="51"/>
      <c r="DN1066" s="51"/>
      <c r="DO1066" s="51"/>
      <c r="DP1066" s="51"/>
      <c r="DQ1066" s="51"/>
      <c r="DR1066" s="51"/>
      <c r="DS1066" s="51"/>
      <c r="DT1066" s="51"/>
      <c r="DU1066" s="51"/>
      <c r="DV1066" s="51"/>
      <c r="DW1066" s="51"/>
      <c r="DX1066" s="51"/>
      <c r="DY1066" s="51"/>
      <c r="DZ1066" s="51"/>
      <c r="EA1066" s="51"/>
      <c r="EB1066" s="51"/>
      <c r="EC1066" s="51"/>
      <c r="ED1066" s="51"/>
      <c r="EE1066" s="51"/>
      <c r="EF1066" s="51"/>
      <c r="EG1066" s="51"/>
      <c r="EH1066" s="51"/>
      <c r="EI1066" s="51"/>
      <c r="EJ1066" s="51"/>
      <c r="EK1066" s="51"/>
      <c r="EL1066" s="51"/>
      <c r="EM1066" s="51"/>
      <c r="EN1066" s="51"/>
      <c r="EO1066" s="51"/>
      <c r="EP1066" s="51"/>
      <c r="EQ1066" s="51"/>
      <c r="ER1066" s="51"/>
      <c r="ES1066" s="51"/>
      <c r="ET1066" s="51"/>
      <c r="EU1066" s="51"/>
      <c r="EV1066" s="51"/>
      <c r="EW1066" s="51"/>
      <c r="EX1066" s="51"/>
      <c r="EY1066" s="51"/>
      <c r="EZ1066" s="51"/>
      <c r="FA1066" s="51"/>
      <c r="FB1066" s="51"/>
      <c r="FC1066" s="51"/>
      <c r="FD1066" s="51"/>
      <c r="FE1066" s="51"/>
      <c r="FF1066" s="51"/>
      <c r="FG1066" s="51"/>
      <c r="FH1066" s="51"/>
      <c r="FI1066" s="51"/>
      <c r="FJ1066" s="51"/>
      <c r="FK1066" s="51"/>
      <c r="FL1066" s="51"/>
      <c r="FM1066" s="51"/>
      <c r="FN1066" s="51"/>
      <c r="FO1066" s="51"/>
      <c r="FP1066" s="51"/>
    </row>
    <row r="1067" spans="101:172" ht="12.75" customHeight="1">
      <c r="CW1067" s="51"/>
      <c r="CX1067" s="51"/>
      <c r="CY1067" s="51"/>
      <c r="CZ1067" s="51"/>
      <c r="DA1067" s="51"/>
      <c r="DB1067" s="51"/>
      <c r="DC1067" s="51"/>
      <c r="DD1067" s="51"/>
      <c r="DE1067" s="51"/>
      <c r="DF1067" s="51"/>
      <c r="DG1067" s="51"/>
      <c r="DH1067" s="51"/>
      <c r="DI1067" s="51"/>
      <c r="DJ1067" s="51"/>
      <c r="DK1067" s="51"/>
      <c r="DL1067" s="51"/>
      <c r="DM1067" s="51"/>
      <c r="DN1067" s="51"/>
      <c r="DO1067" s="51"/>
      <c r="DP1067" s="51"/>
      <c r="DQ1067" s="51"/>
      <c r="DR1067" s="51"/>
      <c r="DS1067" s="51"/>
      <c r="DT1067" s="51"/>
      <c r="DU1067" s="51"/>
      <c r="DV1067" s="51"/>
      <c r="DW1067" s="51"/>
      <c r="DX1067" s="51"/>
      <c r="DY1067" s="51"/>
      <c r="DZ1067" s="51"/>
      <c r="EA1067" s="51"/>
      <c r="EB1067" s="51"/>
      <c r="EC1067" s="51"/>
      <c r="ED1067" s="51"/>
      <c r="EE1067" s="51"/>
      <c r="EF1067" s="51"/>
      <c r="EG1067" s="51"/>
      <c r="EH1067" s="51"/>
      <c r="EI1067" s="51"/>
      <c r="EJ1067" s="51"/>
      <c r="EK1067" s="51"/>
      <c r="EL1067" s="51"/>
      <c r="EM1067" s="51"/>
      <c r="EN1067" s="51"/>
      <c r="EO1067" s="51"/>
      <c r="EP1067" s="51"/>
      <c r="EQ1067" s="51"/>
      <c r="ER1067" s="51"/>
      <c r="ES1067" s="51"/>
      <c r="ET1067" s="51"/>
      <c r="EU1067" s="51"/>
      <c r="EV1067" s="51"/>
      <c r="EW1067" s="51"/>
      <c r="EX1067" s="51"/>
      <c r="EY1067" s="51"/>
      <c r="EZ1067" s="51"/>
      <c r="FA1067" s="51"/>
      <c r="FB1067" s="51"/>
      <c r="FC1067" s="51"/>
      <c r="FD1067" s="51"/>
      <c r="FE1067" s="51"/>
      <c r="FF1067" s="51"/>
      <c r="FG1067" s="51"/>
      <c r="FH1067" s="51"/>
      <c r="FI1067" s="51"/>
      <c r="FJ1067" s="51"/>
      <c r="FK1067" s="51"/>
      <c r="FL1067" s="51"/>
      <c r="FM1067" s="51"/>
      <c r="FN1067" s="51"/>
      <c r="FO1067" s="51"/>
      <c r="FP1067" s="51"/>
    </row>
    <row r="1068" spans="101:172" ht="12.75" customHeight="1">
      <c r="CW1068" s="51"/>
      <c r="CX1068" s="51"/>
      <c r="CY1068" s="51"/>
      <c r="CZ1068" s="51"/>
      <c r="DA1068" s="51"/>
      <c r="DB1068" s="51"/>
      <c r="DC1068" s="51"/>
      <c r="DD1068" s="51"/>
      <c r="DE1068" s="51"/>
      <c r="DF1068" s="51"/>
      <c r="DG1068" s="51"/>
      <c r="DH1068" s="51"/>
      <c r="DI1068" s="51"/>
      <c r="DJ1068" s="51"/>
      <c r="DK1068" s="51"/>
      <c r="DL1068" s="51"/>
      <c r="DM1068" s="51"/>
      <c r="DN1068" s="51"/>
      <c r="DO1068" s="51"/>
      <c r="DP1068" s="51"/>
      <c r="DQ1068" s="51"/>
      <c r="DR1068" s="51"/>
      <c r="DS1068" s="51"/>
      <c r="DT1068" s="51"/>
      <c r="DU1068" s="51"/>
      <c r="DV1068" s="51"/>
      <c r="DW1068" s="51"/>
      <c r="DX1068" s="51"/>
      <c r="DY1068" s="51"/>
      <c r="DZ1068" s="51"/>
      <c r="EA1068" s="51"/>
      <c r="EB1068" s="51"/>
      <c r="EC1068" s="51"/>
      <c r="ED1068" s="51"/>
      <c r="EE1068" s="51"/>
      <c r="EF1068" s="51"/>
      <c r="EG1068" s="51"/>
      <c r="EH1068" s="51"/>
      <c r="EI1068" s="51"/>
      <c r="EJ1068" s="51"/>
      <c r="EK1068" s="51"/>
      <c r="EL1068" s="51"/>
      <c r="EM1068" s="51"/>
      <c r="EN1068" s="51"/>
      <c r="EO1068" s="51"/>
      <c r="EP1068" s="51"/>
      <c r="EQ1068" s="51"/>
      <c r="ER1068" s="51"/>
      <c r="ES1068" s="51"/>
      <c r="ET1068" s="51"/>
      <c r="EU1068" s="51"/>
      <c r="EV1068" s="51"/>
      <c r="EW1068" s="51"/>
      <c r="EX1068" s="51"/>
      <c r="EY1068" s="51"/>
      <c r="EZ1068" s="51"/>
      <c r="FA1068" s="51"/>
      <c r="FB1068" s="51"/>
      <c r="FC1068" s="51"/>
      <c r="FD1068" s="51"/>
      <c r="FE1068" s="51"/>
      <c r="FF1068" s="51"/>
      <c r="FG1068" s="51"/>
      <c r="FH1068" s="51"/>
      <c r="FI1068" s="51"/>
      <c r="FJ1068" s="51"/>
      <c r="FK1068" s="51"/>
      <c r="FL1068" s="51"/>
      <c r="FM1068" s="51"/>
      <c r="FN1068" s="51"/>
      <c r="FO1068" s="51"/>
      <c r="FP1068" s="51"/>
    </row>
    <row r="1069" spans="101:172" ht="12.75" customHeight="1">
      <c r="CW1069" s="51"/>
      <c r="CX1069" s="51"/>
      <c r="CY1069" s="51"/>
      <c r="CZ1069" s="51"/>
      <c r="DA1069" s="51"/>
      <c r="DB1069" s="51"/>
      <c r="DC1069" s="51"/>
      <c r="DD1069" s="51"/>
      <c r="DE1069" s="51"/>
      <c r="DF1069" s="51"/>
      <c r="DG1069" s="51"/>
      <c r="DH1069" s="51"/>
      <c r="DI1069" s="51"/>
      <c r="DJ1069" s="51"/>
      <c r="DK1069" s="51"/>
      <c r="DL1069" s="51"/>
      <c r="DM1069" s="51"/>
      <c r="DN1069" s="51"/>
      <c r="DO1069" s="51"/>
      <c r="DP1069" s="51"/>
      <c r="DQ1069" s="51"/>
      <c r="DR1069" s="51"/>
      <c r="DS1069" s="51"/>
      <c r="DT1069" s="51"/>
      <c r="DU1069" s="51"/>
      <c r="DV1069" s="51"/>
      <c r="DW1069" s="51"/>
      <c r="DX1069" s="51"/>
      <c r="DY1069" s="51"/>
      <c r="DZ1069" s="51"/>
      <c r="EA1069" s="51"/>
      <c r="EB1069" s="51"/>
      <c r="EC1069" s="51"/>
      <c r="ED1069" s="51"/>
      <c r="EE1069" s="51"/>
      <c r="EF1069" s="51"/>
      <c r="EG1069" s="51"/>
      <c r="EH1069" s="51"/>
      <c r="EI1069" s="51"/>
      <c r="EJ1069" s="51"/>
      <c r="EK1069" s="51"/>
      <c r="EL1069" s="51"/>
      <c r="EM1069" s="51"/>
      <c r="EN1069" s="51"/>
      <c r="EO1069" s="51"/>
      <c r="EP1069" s="51"/>
      <c r="EQ1069" s="51"/>
      <c r="ER1069" s="51"/>
      <c r="ES1069" s="51"/>
      <c r="ET1069" s="51"/>
      <c r="EU1069" s="51"/>
      <c r="EV1069" s="51"/>
      <c r="EW1069" s="51"/>
      <c r="EX1069" s="51"/>
      <c r="EY1069" s="51"/>
      <c r="EZ1069" s="51"/>
      <c r="FA1069" s="51"/>
      <c r="FB1069" s="51"/>
      <c r="FC1069" s="51"/>
      <c r="FD1069" s="51"/>
      <c r="FE1069" s="51"/>
      <c r="FF1069" s="51"/>
      <c r="FG1069" s="51"/>
      <c r="FH1069" s="51"/>
      <c r="FI1069" s="51"/>
      <c r="FJ1069" s="51"/>
      <c r="FK1069" s="51"/>
      <c r="FL1069" s="51"/>
      <c r="FM1069" s="51"/>
      <c r="FN1069" s="51"/>
      <c r="FO1069" s="51"/>
      <c r="FP1069" s="51"/>
    </row>
    <row r="1070" spans="101:172" ht="12.75" customHeight="1">
      <c r="CW1070" s="51"/>
      <c r="CX1070" s="51"/>
      <c r="CY1070" s="51"/>
      <c r="CZ1070" s="51"/>
      <c r="DA1070" s="51"/>
      <c r="DB1070" s="51"/>
      <c r="DC1070" s="51"/>
      <c r="DD1070" s="51"/>
      <c r="DE1070" s="51"/>
      <c r="DF1070" s="51"/>
      <c r="DG1070" s="51"/>
      <c r="DH1070" s="51"/>
      <c r="DI1070" s="51"/>
      <c r="DJ1070" s="51"/>
      <c r="DK1070" s="51"/>
      <c r="DL1070" s="51"/>
      <c r="DM1070" s="51"/>
      <c r="DN1070" s="51"/>
      <c r="DO1070" s="51"/>
      <c r="DP1070" s="51"/>
      <c r="DQ1070" s="51"/>
      <c r="DR1070" s="51"/>
      <c r="DS1070" s="51"/>
      <c r="DT1070" s="51"/>
      <c r="DU1070" s="51"/>
      <c r="DV1070" s="51"/>
      <c r="DW1070" s="51"/>
      <c r="DX1070" s="51"/>
      <c r="DY1070" s="51"/>
      <c r="DZ1070" s="51"/>
      <c r="EA1070" s="51"/>
      <c r="EB1070" s="51"/>
      <c r="EC1070" s="51"/>
      <c r="ED1070" s="51"/>
      <c r="EE1070" s="51"/>
      <c r="EF1070" s="51"/>
      <c r="EG1070" s="51"/>
      <c r="EH1070" s="51"/>
      <c r="EI1070" s="51"/>
      <c r="EJ1070" s="51"/>
      <c r="EK1070" s="51"/>
      <c r="EL1070" s="51"/>
      <c r="EM1070" s="51"/>
      <c r="EN1070" s="51"/>
      <c r="EO1070" s="51"/>
      <c r="EP1070" s="51"/>
      <c r="EQ1070" s="51"/>
      <c r="ER1070" s="51"/>
      <c r="ES1070" s="51"/>
      <c r="ET1070" s="51"/>
      <c r="EU1070" s="51"/>
      <c r="EV1070" s="51"/>
      <c r="EW1070" s="51"/>
      <c r="EX1070" s="51"/>
      <c r="EY1070" s="51"/>
      <c r="EZ1070" s="51"/>
      <c r="FA1070" s="51"/>
      <c r="FB1070" s="51"/>
      <c r="FC1070" s="51"/>
      <c r="FD1070" s="51"/>
      <c r="FE1070" s="51"/>
      <c r="FF1070" s="51"/>
      <c r="FG1070" s="51"/>
      <c r="FH1070" s="51"/>
      <c r="FI1070" s="51"/>
      <c r="FJ1070" s="51"/>
      <c r="FK1070" s="51"/>
      <c r="FL1070" s="51"/>
      <c r="FM1070" s="51"/>
      <c r="FN1070" s="51"/>
      <c r="FO1070" s="51"/>
      <c r="FP1070" s="51"/>
    </row>
    <row r="1071" spans="101:172" ht="12.75" customHeight="1">
      <c r="CW1071" s="51"/>
      <c r="CX1071" s="51"/>
      <c r="CY1071" s="51"/>
      <c r="CZ1071" s="51"/>
      <c r="DA1071" s="51"/>
      <c r="DB1071" s="51"/>
      <c r="DC1071" s="51"/>
      <c r="DD1071" s="51"/>
      <c r="DE1071" s="51"/>
      <c r="DF1071" s="51"/>
      <c r="DG1071" s="51"/>
      <c r="DH1071" s="51"/>
      <c r="DI1071" s="51"/>
      <c r="DJ1071" s="51"/>
      <c r="DK1071" s="51"/>
      <c r="DL1071" s="51"/>
      <c r="DM1071" s="51"/>
      <c r="DN1071" s="51"/>
      <c r="DO1071" s="51"/>
      <c r="DP1071" s="51"/>
      <c r="DQ1071" s="51"/>
      <c r="DR1071" s="51"/>
      <c r="DS1071" s="51"/>
      <c r="DT1071" s="51"/>
      <c r="DU1071" s="51"/>
      <c r="DV1071" s="51"/>
      <c r="DW1071" s="51"/>
      <c r="DX1071" s="51"/>
      <c r="DY1071" s="51"/>
      <c r="DZ1071" s="51"/>
      <c r="EA1071" s="51"/>
      <c r="EB1071" s="51"/>
      <c r="EC1071" s="51"/>
      <c r="ED1071" s="51"/>
      <c r="EE1071" s="51"/>
      <c r="EF1071" s="51"/>
      <c r="EG1071" s="51"/>
      <c r="EH1071" s="51"/>
      <c r="EI1071" s="51"/>
      <c r="EJ1071" s="51"/>
      <c r="EK1071" s="51"/>
      <c r="EL1071" s="51"/>
      <c r="EM1071" s="51"/>
      <c r="EN1071" s="51"/>
      <c r="EO1071" s="51"/>
      <c r="EP1071" s="51"/>
      <c r="EQ1071" s="51"/>
      <c r="ER1071" s="51"/>
      <c r="ES1071" s="51"/>
      <c r="ET1071" s="51"/>
      <c r="EU1071" s="51"/>
      <c r="EV1071" s="51"/>
      <c r="EW1071" s="51"/>
      <c r="EX1071" s="51"/>
      <c r="EY1071" s="51"/>
      <c r="EZ1071" s="51"/>
      <c r="FA1071" s="51"/>
      <c r="FB1071" s="51"/>
      <c r="FC1071" s="51"/>
      <c r="FD1071" s="51"/>
      <c r="FE1071" s="51"/>
      <c r="FF1071" s="51"/>
      <c r="FG1071" s="51"/>
      <c r="FH1071" s="51"/>
      <c r="FI1071" s="51"/>
      <c r="FJ1071" s="51"/>
      <c r="FK1071" s="51"/>
      <c r="FL1071" s="51"/>
      <c r="FM1071" s="51"/>
      <c r="FN1071" s="51"/>
      <c r="FO1071" s="51"/>
      <c r="FP1071" s="51"/>
    </row>
    <row r="1072" spans="101:172" ht="12.75" customHeight="1">
      <c r="CW1072" s="51"/>
      <c r="CX1072" s="51"/>
      <c r="CY1072" s="51"/>
      <c r="CZ1072" s="51"/>
      <c r="DA1072" s="51"/>
      <c r="DB1072" s="51"/>
      <c r="DC1072" s="51"/>
      <c r="DD1072" s="51"/>
      <c r="DE1072" s="51"/>
      <c r="DF1072" s="51"/>
      <c r="DG1072" s="51"/>
      <c r="DH1072" s="51"/>
      <c r="DI1072" s="51"/>
      <c r="DJ1072" s="51"/>
      <c r="DK1072" s="51"/>
      <c r="DL1072" s="51"/>
      <c r="DM1072" s="51"/>
      <c r="DN1072" s="51"/>
      <c r="DO1072" s="51"/>
      <c r="DP1072" s="51"/>
      <c r="DQ1072" s="51"/>
      <c r="DR1072" s="51"/>
      <c r="DS1072" s="51"/>
      <c r="DT1072" s="51"/>
      <c r="DU1072" s="51"/>
      <c r="DV1072" s="51"/>
      <c r="DW1072" s="51"/>
      <c r="DX1072" s="51"/>
      <c r="DY1072" s="51"/>
      <c r="DZ1072" s="51"/>
      <c r="EA1072" s="51"/>
      <c r="EB1072" s="51"/>
      <c r="EC1072" s="51"/>
      <c r="ED1072" s="51"/>
      <c r="EE1072" s="51"/>
      <c r="EF1072" s="51"/>
      <c r="EG1072" s="51"/>
      <c r="EH1072" s="51"/>
      <c r="EI1072" s="51"/>
      <c r="EJ1072" s="51"/>
      <c r="EK1072" s="51"/>
      <c r="EL1072" s="51"/>
      <c r="EM1072" s="51"/>
      <c r="EN1072" s="51"/>
      <c r="EO1072" s="51"/>
      <c r="EP1072" s="51"/>
      <c r="EQ1072" s="51"/>
      <c r="ER1072" s="51"/>
      <c r="ES1072" s="51"/>
      <c r="ET1072" s="51"/>
      <c r="EU1072" s="51"/>
      <c r="EV1072" s="51"/>
      <c r="EW1072" s="51"/>
      <c r="EX1072" s="51"/>
      <c r="EY1072" s="51"/>
      <c r="EZ1072" s="51"/>
      <c r="FA1072" s="51"/>
      <c r="FB1072" s="51"/>
      <c r="FC1072" s="51"/>
      <c r="FD1072" s="51"/>
      <c r="FE1072" s="51"/>
      <c r="FF1072" s="51"/>
      <c r="FG1072" s="51"/>
      <c r="FH1072" s="51"/>
      <c r="FI1072" s="51"/>
      <c r="FJ1072" s="51"/>
      <c r="FK1072" s="51"/>
      <c r="FL1072" s="51"/>
      <c r="FM1072" s="51"/>
      <c r="FN1072" s="51"/>
      <c r="FO1072" s="51"/>
      <c r="FP1072" s="51"/>
    </row>
    <row r="1073" spans="101:172" ht="12.75" customHeight="1">
      <c r="CW1073" s="51"/>
      <c r="CX1073" s="51"/>
      <c r="CY1073" s="51"/>
      <c r="CZ1073" s="51"/>
      <c r="DA1073" s="51"/>
      <c r="DB1073" s="51"/>
      <c r="DC1073" s="51"/>
      <c r="DD1073" s="51"/>
      <c r="DE1073" s="51"/>
      <c r="DF1073" s="51"/>
      <c r="DG1073" s="51"/>
      <c r="DH1073" s="51"/>
      <c r="DI1073" s="51"/>
      <c r="DJ1073" s="51"/>
      <c r="DK1073" s="51"/>
      <c r="DL1073" s="51"/>
      <c r="DM1073" s="51"/>
      <c r="DN1073" s="51"/>
      <c r="DO1073" s="51"/>
      <c r="DP1073" s="51"/>
      <c r="DQ1073" s="51"/>
      <c r="DR1073" s="51"/>
      <c r="DS1073" s="51"/>
      <c r="DT1073" s="51"/>
      <c r="DU1073" s="51"/>
      <c r="DV1073" s="51"/>
      <c r="DW1073" s="51"/>
      <c r="DX1073" s="51"/>
      <c r="DY1073" s="51"/>
      <c r="DZ1073" s="51"/>
      <c r="EA1073" s="51"/>
      <c r="EB1073" s="51"/>
      <c r="EC1073" s="51"/>
      <c r="ED1073" s="51"/>
      <c r="EE1073" s="51"/>
      <c r="EF1073" s="51"/>
      <c r="EG1073" s="51"/>
      <c r="EH1073" s="51"/>
      <c r="EI1073" s="51"/>
      <c r="EJ1073" s="51"/>
      <c r="EK1073" s="51"/>
      <c r="EL1073" s="51"/>
      <c r="EM1073" s="51"/>
      <c r="EN1073" s="51"/>
      <c r="EO1073" s="51"/>
      <c r="EP1073" s="51"/>
      <c r="EQ1073" s="51"/>
      <c r="ER1073" s="51"/>
      <c r="ES1073" s="51"/>
      <c r="ET1073" s="51"/>
      <c r="EU1073" s="51"/>
      <c r="EV1073" s="51"/>
      <c r="EW1073" s="51"/>
      <c r="EX1073" s="51"/>
      <c r="EY1073" s="51"/>
      <c r="EZ1073" s="51"/>
      <c r="FA1073" s="51"/>
      <c r="FB1073" s="51"/>
      <c r="FC1073" s="51"/>
      <c r="FD1073" s="51"/>
      <c r="FE1073" s="51"/>
      <c r="FF1073" s="51"/>
      <c r="FG1073" s="51"/>
      <c r="FH1073" s="51"/>
      <c r="FI1073" s="51"/>
      <c r="FJ1073" s="51"/>
      <c r="FK1073" s="51"/>
      <c r="FL1073" s="51"/>
      <c r="FM1073" s="51"/>
      <c r="FN1073" s="51"/>
      <c r="FO1073" s="51"/>
      <c r="FP1073" s="51"/>
    </row>
    <row r="1074" spans="101:172" ht="12.75" customHeight="1">
      <c r="CW1074" s="51"/>
      <c r="CX1074" s="51"/>
      <c r="CY1074" s="51"/>
      <c r="CZ1074" s="51"/>
      <c r="DA1074" s="51"/>
      <c r="DB1074" s="51"/>
      <c r="DC1074" s="51"/>
      <c r="DD1074" s="51"/>
      <c r="DE1074" s="51"/>
      <c r="DF1074" s="51"/>
      <c r="DG1074" s="51"/>
      <c r="DH1074" s="51"/>
      <c r="DI1074" s="51"/>
      <c r="DJ1074" s="51"/>
      <c r="DK1074" s="51"/>
      <c r="DL1074" s="51"/>
      <c r="DM1074" s="51"/>
      <c r="DN1074" s="51"/>
      <c r="DO1074" s="51"/>
      <c r="DP1074" s="51"/>
      <c r="DQ1074" s="51"/>
      <c r="DR1074" s="51"/>
      <c r="DS1074" s="51"/>
      <c r="DT1074" s="51"/>
      <c r="DU1074" s="51"/>
      <c r="DV1074" s="51"/>
      <c r="DW1074" s="51"/>
      <c r="DX1074" s="51"/>
      <c r="DY1074" s="51"/>
      <c r="DZ1074" s="51"/>
      <c r="EA1074" s="51"/>
      <c r="EB1074" s="51"/>
      <c r="EC1074" s="51"/>
      <c r="ED1074" s="51"/>
      <c r="EE1074" s="51"/>
      <c r="EF1074" s="51"/>
      <c r="EG1074" s="51"/>
      <c r="EH1074" s="51"/>
      <c r="EI1074" s="51"/>
      <c r="EJ1074" s="51"/>
      <c r="EK1074" s="51"/>
      <c r="EL1074" s="51"/>
      <c r="EM1074" s="51"/>
      <c r="EN1074" s="51"/>
      <c r="EO1074" s="51"/>
      <c r="EP1074" s="51"/>
      <c r="EQ1074" s="51"/>
      <c r="ER1074" s="51"/>
      <c r="ES1074" s="51"/>
      <c r="ET1074" s="51"/>
      <c r="EU1074" s="51"/>
      <c r="EV1074" s="51"/>
      <c r="EW1074" s="51"/>
      <c r="EX1074" s="51"/>
      <c r="EY1074" s="51"/>
      <c r="EZ1074" s="51"/>
      <c r="FA1074" s="51"/>
      <c r="FB1074" s="51"/>
      <c r="FC1074" s="51"/>
      <c r="FD1074" s="51"/>
      <c r="FE1074" s="51"/>
      <c r="FF1074" s="51"/>
      <c r="FG1074" s="51"/>
      <c r="FH1074" s="51"/>
      <c r="FI1074" s="51"/>
      <c r="FJ1074" s="51"/>
      <c r="FK1074" s="51"/>
      <c r="FL1074" s="51"/>
      <c r="FM1074" s="51"/>
      <c r="FN1074" s="51"/>
      <c r="FO1074" s="51"/>
      <c r="FP1074" s="51"/>
    </row>
    <row r="1075" spans="101:172" ht="12.75" customHeight="1">
      <c r="CW1075" s="51"/>
      <c r="CX1075" s="51"/>
      <c r="CY1075" s="51"/>
      <c r="CZ1075" s="51"/>
      <c r="DA1075" s="51"/>
      <c r="DB1075" s="51"/>
      <c r="DC1075" s="51"/>
      <c r="DD1075" s="51"/>
      <c r="DE1075" s="51"/>
      <c r="DF1075" s="51"/>
      <c r="DG1075" s="51"/>
      <c r="DH1075" s="51"/>
      <c r="DI1075" s="51"/>
      <c r="DJ1075" s="51"/>
      <c r="DK1075" s="51"/>
      <c r="DL1075" s="51"/>
      <c r="DM1075" s="51"/>
      <c r="DN1075" s="51"/>
      <c r="DO1075" s="51"/>
      <c r="DP1075" s="51"/>
      <c r="DQ1075" s="51"/>
      <c r="DR1075" s="51"/>
      <c r="DS1075" s="51"/>
      <c r="DT1075" s="51"/>
      <c r="DU1075" s="51"/>
      <c r="DV1075" s="51"/>
      <c r="DW1075" s="51"/>
      <c r="DX1075" s="51"/>
      <c r="DY1075" s="51"/>
      <c r="DZ1075" s="51"/>
      <c r="EA1075" s="51"/>
      <c r="EB1075" s="51"/>
      <c r="EC1075" s="51"/>
      <c r="ED1075" s="51"/>
      <c r="EE1075" s="51"/>
      <c r="EF1075" s="51"/>
      <c r="EG1075" s="51"/>
      <c r="EH1075" s="51"/>
      <c r="EI1075" s="51"/>
      <c r="EJ1075" s="51"/>
      <c r="EK1075" s="51"/>
      <c r="EL1075" s="51"/>
      <c r="EM1075" s="51"/>
      <c r="EN1075" s="51"/>
      <c r="EO1075" s="51"/>
      <c r="EP1075" s="51"/>
      <c r="EQ1075" s="51"/>
      <c r="ER1075" s="51"/>
      <c r="ES1075" s="51"/>
      <c r="ET1075" s="51"/>
      <c r="EU1075" s="51"/>
      <c r="EV1075" s="51"/>
      <c r="EW1075" s="51"/>
      <c r="EX1075" s="51"/>
      <c r="EY1075" s="51"/>
      <c r="EZ1075" s="51"/>
      <c r="FA1075" s="51"/>
      <c r="FB1075" s="51"/>
      <c r="FC1075" s="51"/>
      <c r="FD1075" s="51"/>
      <c r="FE1075" s="51"/>
      <c r="FF1075" s="51"/>
      <c r="FG1075" s="51"/>
      <c r="FH1075" s="51"/>
      <c r="FI1075" s="51"/>
      <c r="FJ1075" s="51"/>
      <c r="FK1075" s="51"/>
      <c r="FL1075" s="51"/>
      <c r="FM1075" s="51"/>
      <c r="FN1075" s="51"/>
      <c r="FO1075" s="51"/>
      <c r="FP1075" s="51"/>
    </row>
    <row r="1076" spans="101:172" ht="12.75" customHeight="1">
      <c r="CW1076" s="51"/>
      <c r="CX1076" s="51"/>
      <c r="CY1076" s="51"/>
      <c r="CZ1076" s="51"/>
      <c r="DA1076" s="51"/>
      <c r="DB1076" s="51"/>
      <c r="DC1076" s="51"/>
      <c r="DD1076" s="51"/>
      <c r="DE1076" s="51"/>
      <c r="DF1076" s="51"/>
      <c r="DG1076" s="51"/>
      <c r="DH1076" s="51"/>
      <c r="DI1076" s="51"/>
      <c r="DJ1076" s="51"/>
      <c r="DK1076" s="51"/>
      <c r="DL1076" s="51"/>
      <c r="DM1076" s="51"/>
      <c r="DN1076" s="51"/>
      <c r="DO1076" s="51"/>
      <c r="DP1076" s="51"/>
      <c r="DQ1076" s="51"/>
      <c r="DR1076" s="51"/>
      <c r="DS1076" s="51"/>
      <c r="DT1076" s="51"/>
      <c r="DU1076" s="51"/>
      <c r="DV1076" s="51"/>
      <c r="DW1076" s="51"/>
      <c r="DX1076" s="51"/>
      <c r="DY1076" s="51"/>
      <c r="DZ1076" s="51"/>
      <c r="EA1076" s="51"/>
      <c r="EB1076" s="51"/>
      <c r="EC1076" s="51"/>
      <c r="ED1076" s="51"/>
      <c r="EE1076" s="51"/>
      <c r="EF1076" s="51"/>
      <c r="EG1076" s="51"/>
      <c r="EH1076" s="51"/>
      <c r="EI1076" s="51"/>
      <c r="EJ1076" s="51"/>
      <c r="EK1076" s="51"/>
      <c r="EL1076" s="51"/>
      <c r="EM1076" s="51"/>
      <c r="EN1076" s="51"/>
      <c r="EO1076" s="51"/>
      <c r="EP1076" s="51"/>
      <c r="EQ1076" s="51"/>
      <c r="ER1076" s="51"/>
      <c r="ES1076" s="51"/>
      <c r="ET1076" s="51"/>
      <c r="EU1076" s="51"/>
      <c r="EV1076" s="51"/>
      <c r="EW1076" s="51"/>
      <c r="EX1076" s="51"/>
      <c r="EY1076" s="51"/>
      <c r="EZ1076" s="51"/>
      <c r="FA1076" s="51"/>
      <c r="FB1076" s="51"/>
      <c r="FC1076" s="51"/>
      <c r="FD1076" s="51"/>
      <c r="FE1076" s="51"/>
      <c r="FF1076" s="51"/>
      <c r="FG1076" s="51"/>
      <c r="FH1076" s="51"/>
      <c r="FI1076" s="51"/>
      <c r="FJ1076" s="51"/>
      <c r="FK1076" s="51"/>
      <c r="FL1076" s="51"/>
      <c r="FM1076" s="51"/>
      <c r="FN1076" s="51"/>
      <c r="FO1076" s="51"/>
      <c r="FP1076" s="51"/>
    </row>
    <row r="1077" spans="101:172" ht="12.75" customHeight="1">
      <c r="CW1077" s="51"/>
      <c r="CX1077" s="51"/>
      <c r="CY1077" s="51"/>
      <c r="CZ1077" s="51"/>
      <c r="DA1077" s="51"/>
      <c r="DB1077" s="51"/>
      <c r="DC1077" s="51"/>
      <c r="DD1077" s="51"/>
      <c r="DE1077" s="51"/>
      <c r="DF1077" s="51"/>
      <c r="DG1077" s="51"/>
      <c r="DH1077" s="51"/>
      <c r="DI1077" s="51"/>
      <c r="DJ1077" s="51"/>
      <c r="DK1077" s="51"/>
      <c r="DL1077" s="51"/>
      <c r="DM1077" s="51"/>
      <c r="DN1077" s="51"/>
      <c r="DO1077" s="51"/>
      <c r="DP1077" s="51"/>
      <c r="DQ1077" s="51"/>
      <c r="DR1077" s="51"/>
      <c r="DS1077" s="51"/>
      <c r="DT1077" s="51"/>
      <c r="DU1077" s="51"/>
      <c r="DV1077" s="51"/>
      <c r="DW1077" s="51"/>
      <c r="DX1077" s="51"/>
      <c r="DY1077" s="51"/>
      <c r="DZ1077" s="51"/>
      <c r="EA1077" s="51"/>
      <c r="EB1077" s="51"/>
      <c r="EC1077" s="51"/>
      <c r="ED1077" s="51"/>
      <c r="EE1077" s="51"/>
      <c r="EF1077" s="51"/>
      <c r="EG1077" s="51"/>
      <c r="EH1077" s="51"/>
      <c r="EI1077" s="51"/>
      <c r="EJ1077" s="51"/>
      <c r="EK1077" s="51"/>
      <c r="EL1077" s="51"/>
      <c r="EM1077" s="51"/>
      <c r="EN1077" s="51"/>
      <c r="EO1077" s="51"/>
      <c r="EP1077" s="51"/>
      <c r="EQ1077" s="51"/>
      <c r="ER1077" s="51"/>
      <c r="ES1077" s="51"/>
      <c r="ET1077" s="51"/>
      <c r="EU1077" s="51"/>
      <c r="EV1077" s="51"/>
      <c r="EW1077" s="51"/>
      <c r="EX1077" s="51"/>
      <c r="EY1077" s="51"/>
      <c r="EZ1077" s="51"/>
      <c r="FA1077" s="51"/>
      <c r="FB1077" s="51"/>
      <c r="FC1077" s="51"/>
      <c r="FD1077" s="51"/>
      <c r="FE1077" s="51"/>
      <c r="FF1077" s="51"/>
      <c r="FG1077" s="51"/>
      <c r="FH1077" s="51"/>
      <c r="FI1077" s="51"/>
      <c r="FJ1077" s="51"/>
      <c r="FK1077" s="51"/>
      <c r="FL1077" s="51"/>
      <c r="FM1077" s="51"/>
      <c r="FN1077" s="51"/>
      <c r="FO1077" s="51"/>
      <c r="FP1077" s="51"/>
    </row>
    <row r="1078" spans="101:172" ht="12.75" customHeight="1">
      <c r="CW1078" s="51"/>
      <c r="CX1078" s="51"/>
      <c r="CY1078" s="51"/>
      <c r="CZ1078" s="51"/>
      <c r="DA1078" s="51"/>
      <c r="DB1078" s="51"/>
      <c r="DC1078" s="51"/>
      <c r="DD1078" s="51"/>
      <c r="DE1078" s="51"/>
      <c r="DF1078" s="51"/>
      <c r="DG1078" s="51"/>
      <c r="DH1078" s="51"/>
      <c r="DI1078" s="51"/>
      <c r="DJ1078" s="51"/>
      <c r="DK1078" s="51"/>
      <c r="DL1078" s="51"/>
      <c r="DM1078" s="51"/>
      <c r="DN1078" s="51"/>
      <c r="DO1078" s="51"/>
      <c r="DP1078" s="51"/>
      <c r="DQ1078" s="51"/>
      <c r="DR1078" s="51"/>
      <c r="DS1078" s="51"/>
      <c r="DT1078" s="51"/>
      <c r="DU1078" s="51"/>
      <c r="DV1078" s="51"/>
      <c r="DW1078" s="51"/>
      <c r="DX1078" s="51"/>
      <c r="DY1078" s="51"/>
      <c r="DZ1078" s="51"/>
      <c r="EA1078" s="51"/>
      <c r="EB1078" s="51"/>
      <c r="EC1078" s="51"/>
      <c r="ED1078" s="51"/>
      <c r="EE1078" s="51"/>
      <c r="EF1078" s="51"/>
      <c r="EG1078" s="51"/>
      <c r="EH1078" s="51"/>
      <c r="EI1078" s="51"/>
      <c r="EJ1078" s="51"/>
      <c r="EK1078" s="51"/>
      <c r="EL1078" s="51"/>
      <c r="EM1078" s="51"/>
      <c r="EN1078" s="51"/>
      <c r="EO1078" s="51"/>
      <c r="EP1078" s="51"/>
      <c r="EQ1078" s="51"/>
      <c r="ER1078" s="51"/>
      <c r="ES1078" s="51"/>
      <c r="ET1078" s="51"/>
      <c r="EU1078" s="51"/>
      <c r="EV1078" s="51"/>
      <c r="EW1078" s="51"/>
      <c r="EX1078" s="51"/>
      <c r="EY1078" s="51"/>
      <c r="EZ1078" s="51"/>
      <c r="FA1078" s="51"/>
      <c r="FB1078" s="51"/>
      <c r="FC1078" s="51"/>
      <c r="FD1078" s="51"/>
      <c r="FE1078" s="51"/>
      <c r="FF1078" s="51"/>
      <c r="FG1078" s="51"/>
      <c r="FH1078" s="51"/>
      <c r="FI1078" s="51"/>
      <c r="FJ1078" s="51"/>
      <c r="FK1078" s="51"/>
      <c r="FL1078" s="51"/>
      <c r="FM1078" s="51"/>
      <c r="FN1078" s="51"/>
      <c r="FO1078" s="51"/>
      <c r="FP1078" s="51"/>
    </row>
    <row r="1079" spans="101:172" ht="12.75" customHeight="1">
      <c r="CW1079" s="51"/>
      <c r="CX1079" s="51"/>
      <c r="CY1079" s="51"/>
      <c r="CZ1079" s="51"/>
      <c r="DA1079" s="51"/>
      <c r="DB1079" s="51"/>
      <c r="DC1079" s="51"/>
      <c r="DD1079" s="51"/>
      <c r="DE1079" s="51"/>
      <c r="DF1079" s="51"/>
      <c r="DG1079" s="51"/>
      <c r="DH1079" s="51"/>
      <c r="DI1079" s="51"/>
      <c r="DJ1079" s="51"/>
      <c r="DK1079" s="51"/>
      <c r="DL1079" s="51"/>
      <c r="DM1079" s="51"/>
      <c r="DN1079" s="51"/>
      <c r="DO1079" s="51"/>
      <c r="DP1079" s="51"/>
      <c r="DQ1079" s="51"/>
      <c r="DR1079" s="51"/>
      <c r="DS1079" s="51"/>
      <c r="DT1079" s="51"/>
      <c r="DU1079" s="51"/>
      <c r="DV1079" s="51"/>
      <c r="DW1079" s="51"/>
      <c r="DX1079" s="51"/>
      <c r="DY1079" s="51"/>
      <c r="DZ1079" s="51"/>
      <c r="EA1079" s="51"/>
      <c r="EB1079" s="51"/>
      <c r="EC1079" s="51"/>
      <c r="ED1079" s="51"/>
      <c r="EE1079" s="51"/>
      <c r="EF1079" s="51"/>
      <c r="EG1079" s="51"/>
      <c r="EH1079" s="51"/>
      <c r="EI1079" s="51"/>
      <c r="EJ1079" s="51"/>
      <c r="EK1079" s="51"/>
      <c r="EL1079" s="51"/>
      <c r="EM1079" s="51"/>
      <c r="EN1079" s="51"/>
      <c r="EO1079" s="51"/>
      <c r="EP1079" s="51"/>
      <c r="EQ1079" s="51"/>
      <c r="ER1079" s="51"/>
      <c r="ES1079" s="51"/>
      <c r="ET1079" s="51"/>
      <c r="EU1079" s="51"/>
      <c r="EV1079" s="51"/>
      <c r="EW1079" s="51"/>
      <c r="EX1079" s="51"/>
      <c r="EY1079" s="51"/>
      <c r="EZ1079" s="51"/>
      <c r="FA1079" s="51"/>
      <c r="FB1079" s="51"/>
      <c r="FC1079" s="51"/>
      <c r="FD1079" s="51"/>
      <c r="FE1079" s="51"/>
      <c r="FF1079" s="51"/>
      <c r="FG1079" s="51"/>
      <c r="FH1079" s="51"/>
      <c r="FI1079" s="51"/>
      <c r="FJ1079" s="51"/>
      <c r="FK1079" s="51"/>
      <c r="FL1079" s="51"/>
      <c r="FM1079" s="51"/>
      <c r="FN1079" s="51"/>
      <c r="FO1079" s="51"/>
      <c r="FP1079" s="51"/>
    </row>
    <row r="1080" spans="101:172" ht="12.75" customHeight="1">
      <c r="CW1080" s="51"/>
      <c r="CX1080" s="51"/>
      <c r="CY1080" s="51"/>
      <c r="CZ1080" s="51"/>
      <c r="DA1080" s="51"/>
      <c r="DB1080" s="51"/>
      <c r="DC1080" s="51"/>
      <c r="DD1080" s="51"/>
      <c r="DE1080" s="51"/>
      <c r="DF1080" s="51"/>
      <c r="DG1080" s="51"/>
      <c r="DH1080" s="51"/>
      <c r="DI1080" s="51"/>
      <c r="DJ1080" s="51"/>
      <c r="DK1080" s="51"/>
      <c r="DL1080" s="51"/>
      <c r="DM1080" s="51"/>
      <c r="DN1080" s="51"/>
      <c r="DO1080" s="51"/>
      <c r="DP1080" s="51"/>
      <c r="DQ1080" s="51"/>
      <c r="DR1080" s="51"/>
      <c r="DS1080" s="51"/>
      <c r="DT1080" s="51"/>
      <c r="DU1080" s="51"/>
      <c r="DV1080" s="51"/>
      <c r="DW1080" s="51"/>
      <c r="DX1080" s="51"/>
      <c r="DY1080" s="51"/>
      <c r="DZ1080" s="51"/>
      <c r="EA1080" s="51"/>
      <c r="EB1080" s="51"/>
      <c r="EC1080" s="51"/>
      <c r="ED1080" s="51"/>
      <c r="EE1080" s="51"/>
      <c r="EF1080" s="51"/>
      <c r="EG1080" s="51"/>
      <c r="EH1080" s="51"/>
      <c r="EI1080" s="51"/>
      <c r="EJ1080" s="51"/>
      <c r="EK1080" s="51"/>
      <c r="EL1080" s="51"/>
      <c r="EM1080" s="51"/>
      <c r="EN1080" s="51"/>
      <c r="EO1080" s="51"/>
      <c r="EP1080" s="51"/>
      <c r="EQ1080" s="51"/>
      <c r="ER1080" s="51"/>
      <c r="ES1080" s="51"/>
      <c r="ET1080" s="51"/>
      <c r="EU1080" s="51"/>
      <c r="EV1080" s="51"/>
      <c r="EW1080" s="51"/>
      <c r="EX1080" s="51"/>
      <c r="EY1080" s="51"/>
      <c r="EZ1080" s="51"/>
      <c r="FA1080" s="51"/>
      <c r="FB1080" s="51"/>
      <c r="FC1080" s="51"/>
      <c r="FD1080" s="51"/>
      <c r="FE1080" s="51"/>
      <c r="FF1080" s="51"/>
      <c r="FG1080" s="51"/>
      <c r="FH1080" s="51"/>
      <c r="FI1080" s="51"/>
      <c r="FJ1080" s="51"/>
      <c r="FK1080" s="51"/>
      <c r="FL1080" s="51"/>
      <c r="FM1080" s="51"/>
      <c r="FN1080" s="51"/>
      <c r="FO1080" s="51"/>
      <c r="FP1080" s="51"/>
    </row>
    <row r="1081" spans="101:172" ht="12.75" customHeight="1">
      <c r="CW1081" s="51"/>
      <c r="CX1081" s="51"/>
      <c r="CY1081" s="51"/>
      <c r="CZ1081" s="51"/>
      <c r="DA1081" s="51"/>
      <c r="DB1081" s="51"/>
      <c r="DC1081" s="51"/>
      <c r="DD1081" s="51"/>
      <c r="DE1081" s="51"/>
      <c r="DF1081" s="51"/>
      <c r="DG1081" s="51"/>
      <c r="DH1081" s="51"/>
      <c r="DI1081" s="51"/>
      <c r="DJ1081" s="51"/>
      <c r="DK1081" s="51"/>
      <c r="DL1081" s="51"/>
      <c r="DM1081" s="51"/>
      <c r="DN1081" s="51"/>
      <c r="DO1081" s="51"/>
      <c r="DP1081" s="51"/>
      <c r="DQ1081" s="51"/>
      <c r="DR1081" s="51"/>
      <c r="DS1081" s="51"/>
      <c r="DT1081" s="51"/>
      <c r="DU1081" s="51"/>
      <c r="DV1081" s="51"/>
      <c r="DW1081" s="51"/>
      <c r="DX1081" s="51"/>
      <c r="DY1081" s="51"/>
      <c r="DZ1081" s="51"/>
      <c r="EA1081" s="51"/>
      <c r="EB1081" s="51"/>
      <c r="EC1081" s="51"/>
      <c r="ED1081" s="51"/>
      <c r="EE1081" s="51"/>
      <c r="EF1081" s="51"/>
      <c r="EG1081" s="51"/>
      <c r="EH1081" s="51"/>
      <c r="EI1081" s="51"/>
      <c r="EJ1081" s="51"/>
      <c r="EK1081" s="51"/>
      <c r="EL1081" s="51"/>
      <c r="EM1081" s="51"/>
      <c r="EN1081" s="51"/>
      <c r="EO1081" s="51"/>
      <c r="EP1081" s="51"/>
      <c r="EQ1081" s="51"/>
      <c r="ER1081" s="51"/>
      <c r="ES1081" s="51"/>
      <c r="ET1081" s="51"/>
      <c r="EU1081" s="51"/>
      <c r="EV1081" s="51"/>
      <c r="EW1081" s="51"/>
      <c r="EX1081" s="51"/>
      <c r="EY1081" s="51"/>
      <c r="EZ1081" s="51"/>
      <c r="FA1081" s="51"/>
      <c r="FB1081" s="51"/>
      <c r="FC1081" s="51"/>
      <c r="FD1081" s="51"/>
      <c r="FE1081" s="51"/>
      <c r="FF1081" s="51"/>
      <c r="FG1081" s="51"/>
      <c r="FH1081" s="51"/>
      <c r="FI1081" s="51"/>
      <c r="FJ1081" s="51"/>
      <c r="FK1081" s="51"/>
      <c r="FL1081" s="51"/>
      <c r="FM1081" s="51"/>
      <c r="FN1081" s="51"/>
      <c r="FO1081" s="51"/>
      <c r="FP1081" s="51"/>
    </row>
    <row r="1082" spans="101:172" ht="12.75" customHeight="1">
      <c r="CW1082" s="51"/>
      <c r="CX1082" s="51"/>
      <c r="CY1082" s="51"/>
      <c r="CZ1082" s="51"/>
      <c r="DA1082" s="51"/>
      <c r="DB1082" s="51"/>
      <c r="DC1082" s="51"/>
      <c r="DD1082" s="51"/>
      <c r="DE1082" s="51"/>
      <c r="DF1082" s="51"/>
      <c r="DG1082" s="51"/>
      <c r="DH1082" s="51"/>
      <c r="DI1082" s="51"/>
      <c r="DJ1082" s="51"/>
      <c r="DK1082" s="51"/>
      <c r="DL1082" s="51"/>
      <c r="DM1082" s="51"/>
      <c r="DN1082" s="51"/>
      <c r="DO1082" s="51"/>
      <c r="DP1082" s="51"/>
      <c r="DQ1082" s="51"/>
      <c r="DR1082" s="51"/>
      <c r="DS1082" s="51"/>
      <c r="DT1082" s="51"/>
      <c r="DU1082" s="51"/>
      <c r="DV1082" s="51"/>
      <c r="DW1082" s="51"/>
      <c r="DX1082" s="51"/>
      <c r="DY1082" s="51"/>
      <c r="DZ1082" s="51"/>
      <c r="EA1082" s="51"/>
      <c r="EB1082" s="51"/>
      <c r="EC1082" s="51"/>
      <c r="ED1082" s="51"/>
      <c r="EE1082" s="51"/>
      <c r="EF1082" s="51"/>
      <c r="EG1082" s="51"/>
      <c r="EH1082" s="51"/>
      <c r="EI1082" s="51"/>
      <c r="EJ1082" s="51"/>
      <c r="EK1082" s="51"/>
      <c r="EL1082" s="51"/>
      <c r="EM1082" s="51"/>
      <c r="EN1082" s="51"/>
      <c r="EO1082" s="51"/>
      <c r="EP1082" s="51"/>
      <c r="EQ1082" s="51"/>
      <c r="ER1082" s="51"/>
      <c r="ES1082" s="51"/>
      <c r="ET1082" s="51"/>
      <c r="EU1082" s="51"/>
      <c r="EV1082" s="51"/>
      <c r="EW1082" s="51"/>
      <c r="EX1082" s="51"/>
      <c r="EY1082" s="51"/>
      <c r="EZ1082" s="51"/>
      <c r="FA1082" s="51"/>
      <c r="FB1082" s="51"/>
      <c r="FC1082" s="51"/>
      <c r="FD1082" s="51"/>
      <c r="FE1082" s="51"/>
      <c r="FF1082" s="51"/>
      <c r="FG1082" s="51"/>
      <c r="FH1082" s="51"/>
      <c r="FI1082" s="51"/>
      <c r="FJ1082" s="51"/>
      <c r="FK1082" s="51"/>
      <c r="FL1082" s="51"/>
      <c r="FM1082" s="51"/>
      <c r="FN1082" s="51"/>
      <c r="FO1082" s="51"/>
      <c r="FP1082" s="51"/>
    </row>
    <row r="1083" spans="101:172" ht="12.75" customHeight="1">
      <c r="CW1083" s="51"/>
      <c r="CX1083" s="51"/>
      <c r="CY1083" s="51"/>
      <c r="CZ1083" s="51"/>
      <c r="DA1083" s="51"/>
      <c r="DB1083" s="51"/>
      <c r="DC1083" s="51"/>
      <c r="DD1083" s="51"/>
      <c r="DE1083" s="51"/>
      <c r="DF1083" s="51"/>
      <c r="DG1083" s="51"/>
      <c r="DH1083" s="51"/>
      <c r="DI1083" s="51"/>
      <c r="DJ1083" s="51"/>
      <c r="DK1083" s="51"/>
      <c r="DL1083" s="51"/>
      <c r="DM1083" s="51"/>
      <c r="DN1083" s="51"/>
      <c r="DO1083" s="51"/>
      <c r="DP1083" s="51"/>
      <c r="DQ1083" s="51"/>
      <c r="DR1083" s="51"/>
      <c r="DS1083" s="51"/>
      <c r="DT1083" s="51"/>
      <c r="DU1083" s="51"/>
      <c r="DV1083" s="51"/>
      <c r="DW1083" s="51"/>
      <c r="DX1083" s="51"/>
      <c r="DY1083" s="51"/>
      <c r="DZ1083" s="51"/>
      <c r="EA1083" s="51"/>
      <c r="EB1083" s="51"/>
      <c r="EC1083" s="51"/>
      <c r="ED1083" s="51"/>
      <c r="EE1083" s="51"/>
      <c r="EF1083" s="51"/>
      <c r="EG1083" s="51"/>
      <c r="EH1083" s="51"/>
      <c r="EI1083" s="51"/>
      <c r="EJ1083" s="51"/>
      <c r="EK1083" s="51"/>
      <c r="EL1083" s="51"/>
      <c r="EM1083" s="51"/>
      <c r="EN1083" s="51"/>
      <c r="EO1083" s="51"/>
      <c r="EP1083" s="51"/>
      <c r="EQ1083" s="51"/>
      <c r="ER1083" s="51"/>
      <c r="ES1083" s="51"/>
      <c r="ET1083" s="51"/>
      <c r="EU1083" s="51"/>
      <c r="EV1083" s="51"/>
      <c r="EW1083" s="51"/>
      <c r="EX1083" s="51"/>
      <c r="EY1083" s="51"/>
      <c r="EZ1083" s="51"/>
      <c r="FA1083" s="51"/>
      <c r="FB1083" s="51"/>
      <c r="FC1083" s="51"/>
      <c r="FD1083" s="51"/>
      <c r="FE1083" s="51"/>
      <c r="FF1083" s="51"/>
      <c r="FG1083" s="51"/>
      <c r="FH1083" s="51"/>
      <c r="FI1083" s="51"/>
      <c r="FJ1083" s="51"/>
      <c r="FK1083" s="51"/>
      <c r="FL1083" s="51"/>
      <c r="FM1083" s="51"/>
      <c r="FN1083" s="51"/>
      <c r="FO1083" s="51"/>
      <c r="FP1083" s="51"/>
    </row>
    <row r="1084" spans="101:172" ht="12.75" customHeight="1">
      <c r="CW1084" s="51"/>
      <c r="CX1084" s="51"/>
      <c r="CY1084" s="51"/>
      <c r="CZ1084" s="51"/>
      <c r="DA1084" s="51"/>
      <c r="DB1084" s="51"/>
      <c r="DC1084" s="51"/>
      <c r="DD1084" s="51"/>
      <c r="DE1084" s="51"/>
      <c r="DF1084" s="51"/>
      <c r="DG1084" s="51"/>
      <c r="DH1084" s="51"/>
      <c r="DI1084" s="51"/>
      <c r="DJ1084" s="51"/>
      <c r="DK1084" s="51"/>
      <c r="DL1084" s="51"/>
      <c r="DM1084" s="51"/>
      <c r="DN1084" s="51"/>
      <c r="DO1084" s="51"/>
      <c r="DP1084" s="51"/>
      <c r="DQ1084" s="51"/>
      <c r="DR1084" s="51"/>
      <c r="DS1084" s="51"/>
      <c r="DT1084" s="51"/>
      <c r="DU1084" s="51"/>
      <c r="DV1084" s="51"/>
      <c r="DW1084" s="51"/>
      <c r="DX1084" s="51"/>
      <c r="DY1084" s="51"/>
      <c r="DZ1084" s="51"/>
      <c r="EA1084" s="51"/>
      <c r="EB1084" s="51"/>
      <c r="EC1084" s="51"/>
      <c r="ED1084" s="51"/>
      <c r="EE1084" s="51"/>
      <c r="EF1084" s="51"/>
      <c r="EG1084" s="51"/>
      <c r="EH1084" s="51"/>
      <c r="EI1084" s="51"/>
      <c r="EJ1084" s="51"/>
      <c r="EK1084" s="51"/>
      <c r="EL1084" s="51"/>
      <c r="EM1084" s="51"/>
      <c r="EN1084" s="51"/>
      <c r="EO1084" s="51"/>
      <c r="EP1084" s="51"/>
      <c r="EQ1084" s="51"/>
      <c r="ER1084" s="51"/>
      <c r="ES1084" s="51"/>
      <c r="ET1084" s="51"/>
      <c r="EU1084" s="51"/>
      <c r="EV1084" s="51"/>
      <c r="EW1084" s="51"/>
      <c r="EX1084" s="51"/>
      <c r="EY1084" s="51"/>
      <c r="EZ1084" s="51"/>
      <c r="FA1084" s="51"/>
      <c r="FB1084" s="51"/>
      <c r="FC1084" s="51"/>
      <c r="FD1084" s="51"/>
      <c r="FE1084" s="51"/>
      <c r="FF1084" s="51"/>
      <c r="FG1084" s="51"/>
      <c r="FH1084" s="51"/>
      <c r="FI1084" s="51"/>
      <c r="FJ1084" s="51"/>
      <c r="FK1084" s="51"/>
      <c r="FL1084" s="51"/>
      <c r="FM1084" s="51"/>
      <c r="FN1084" s="51"/>
      <c r="FO1084" s="51"/>
      <c r="FP1084" s="51"/>
    </row>
    <row r="1085" spans="101:172" ht="12.75" customHeight="1">
      <c r="CW1085" s="51"/>
      <c r="CX1085" s="51"/>
      <c r="CY1085" s="51"/>
      <c r="CZ1085" s="51"/>
      <c r="DA1085" s="51"/>
      <c r="DB1085" s="51"/>
      <c r="DC1085" s="51"/>
      <c r="DD1085" s="51"/>
      <c r="DE1085" s="51"/>
      <c r="DF1085" s="51"/>
      <c r="DG1085" s="51"/>
      <c r="DH1085" s="51"/>
      <c r="DI1085" s="51"/>
      <c r="DJ1085" s="51"/>
      <c r="DK1085" s="51"/>
      <c r="DL1085" s="51"/>
      <c r="DM1085" s="51"/>
      <c r="DN1085" s="51"/>
      <c r="DO1085" s="51"/>
      <c r="DP1085" s="51"/>
      <c r="DQ1085" s="51"/>
      <c r="DR1085" s="51"/>
      <c r="DS1085" s="51"/>
      <c r="DT1085" s="51"/>
      <c r="DU1085" s="51"/>
      <c r="DV1085" s="51"/>
      <c r="DW1085" s="51"/>
      <c r="DX1085" s="51"/>
      <c r="DY1085" s="51"/>
      <c r="DZ1085" s="51"/>
      <c r="EA1085" s="51"/>
      <c r="EB1085" s="51"/>
      <c r="EC1085" s="51"/>
      <c r="ED1085" s="51"/>
      <c r="EE1085" s="51"/>
      <c r="EF1085" s="51"/>
      <c r="EG1085" s="51"/>
      <c r="EH1085" s="51"/>
      <c r="EI1085" s="51"/>
      <c r="EJ1085" s="51"/>
      <c r="EK1085" s="51"/>
      <c r="EL1085" s="51"/>
      <c r="EM1085" s="51"/>
      <c r="EN1085" s="51"/>
      <c r="EO1085" s="51"/>
      <c r="EP1085" s="51"/>
      <c r="EQ1085" s="51"/>
      <c r="ER1085" s="51"/>
      <c r="ES1085" s="51"/>
      <c r="ET1085" s="51"/>
      <c r="EU1085" s="51"/>
      <c r="EV1085" s="51"/>
      <c r="EW1085" s="51"/>
      <c r="EX1085" s="51"/>
      <c r="EY1085" s="51"/>
      <c r="EZ1085" s="51"/>
      <c r="FA1085" s="51"/>
      <c r="FB1085" s="51"/>
      <c r="FC1085" s="51"/>
      <c r="FD1085" s="51"/>
      <c r="FE1085" s="51"/>
      <c r="FF1085" s="51"/>
      <c r="FG1085" s="51"/>
      <c r="FH1085" s="51"/>
      <c r="FI1085" s="51"/>
      <c r="FJ1085" s="51"/>
      <c r="FK1085" s="51"/>
      <c r="FL1085" s="51"/>
      <c r="FM1085" s="51"/>
      <c r="FN1085" s="51"/>
      <c r="FO1085" s="51"/>
      <c r="FP1085" s="51"/>
    </row>
    <row r="1086" spans="101:172" ht="12.75" customHeight="1">
      <c r="CW1086" s="51"/>
      <c r="CX1086" s="51"/>
      <c r="CY1086" s="51"/>
      <c r="CZ1086" s="51"/>
      <c r="DA1086" s="51"/>
      <c r="DB1086" s="51"/>
      <c r="DC1086" s="51"/>
      <c r="DD1086" s="51"/>
      <c r="DE1086" s="51"/>
      <c r="DF1086" s="51"/>
      <c r="DG1086" s="51"/>
      <c r="DH1086" s="51"/>
      <c r="DI1086" s="51"/>
      <c r="DJ1086" s="51"/>
      <c r="DK1086" s="51"/>
      <c r="DL1086" s="51"/>
      <c r="DM1086" s="51"/>
      <c r="DN1086" s="51"/>
      <c r="DO1086" s="51"/>
      <c r="DP1086" s="51"/>
      <c r="DQ1086" s="51"/>
      <c r="DR1086" s="51"/>
      <c r="DS1086" s="51"/>
      <c r="DT1086" s="51"/>
      <c r="DU1086" s="51"/>
      <c r="DV1086" s="51"/>
      <c r="DW1086" s="51"/>
      <c r="DX1086" s="51"/>
      <c r="DY1086" s="51"/>
      <c r="DZ1086" s="51"/>
      <c r="EA1086" s="51"/>
      <c r="EB1086" s="51"/>
      <c r="EC1086" s="51"/>
      <c r="ED1086" s="51"/>
      <c r="EE1086" s="51"/>
      <c r="EF1086" s="51"/>
      <c r="EG1086" s="51"/>
      <c r="EH1086" s="51"/>
      <c r="EI1086" s="51"/>
      <c r="EJ1086" s="51"/>
      <c r="EK1086" s="51"/>
      <c r="EL1086" s="51"/>
      <c r="EM1086" s="51"/>
      <c r="EN1086" s="51"/>
      <c r="EO1086" s="51"/>
      <c r="EP1086" s="51"/>
      <c r="EQ1086" s="51"/>
      <c r="ER1086" s="51"/>
      <c r="ES1086" s="51"/>
      <c r="ET1086" s="51"/>
      <c r="EU1086" s="51"/>
      <c r="EV1086" s="51"/>
      <c r="EW1086" s="51"/>
      <c r="EX1086" s="51"/>
      <c r="EY1086" s="51"/>
      <c r="EZ1086" s="51"/>
      <c r="FA1086" s="51"/>
      <c r="FB1086" s="51"/>
      <c r="FC1086" s="51"/>
      <c r="FD1086" s="51"/>
      <c r="FE1086" s="51"/>
      <c r="FF1086" s="51"/>
      <c r="FG1086" s="51"/>
      <c r="FH1086" s="51"/>
      <c r="FI1086" s="51"/>
      <c r="FJ1086" s="51"/>
      <c r="FK1086" s="51"/>
      <c r="FL1086" s="51"/>
      <c r="FM1086" s="51"/>
      <c r="FN1086" s="51"/>
      <c r="FO1086" s="51"/>
      <c r="FP1086" s="51"/>
    </row>
    <row r="1087" spans="101:172" ht="12.75" customHeight="1">
      <c r="CW1087" s="51"/>
      <c r="CX1087" s="51"/>
      <c r="CY1087" s="51"/>
      <c r="CZ1087" s="51"/>
      <c r="DA1087" s="51"/>
      <c r="DB1087" s="51"/>
      <c r="DC1087" s="51"/>
      <c r="DD1087" s="51"/>
      <c r="DE1087" s="51"/>
      <c r="DF1087" s="51"/>
      <c r="DG1087" s="51"/>
      <c r="DH1087" s="51"/>
      <c r="DI1087" s="51"/>
      <c r="DJ1087" s="51"/>
      <c r="DK1087" s="51"/>
      <c r="DL1087" s="51"/>
      <c r="DM1087" s="51"/>
      <c r="DN1087" s="51"/>
      <c r="DO1087" s="51"/>
      <c r="DP1087" s="51"/>
      <c r="DQ1087" s="51"/>
      <c r="DR1087" s="51"/>
      <c r="DS1087" s="51"/>
      <c r="DT1087" s="51"/>
      <c r="DU1087" s="51"/>
      <c r="DV1087" s="51"/>
      <c r="DW1087" s="51"/>
      <c r="DX1087" s="51"/>
      <c r="DY1087" s="51"/>
      <c r="DZ1087" s="51"/>
      <c r="EA1087" s="51"/>
      <c r="EB1087" s="51"/>
      <c r="EC1087" s="51"/>
      <c r="ED1087" s="51"/>
      <c r="EE1087" s="51"/>
      <c r="EF1087" s="51"/>
      <c r="EG1087" s="51"/>
      <c r="EH1087" s="51"/>
      <c r="EI1087" s="51"/>
      <c r="EJ1087" s="51"/>
      <c r="EK1087" s="51"/>
      <c r="EL1087" s="51"/>
      <c r="EM1087" s="51"/>
      <c r="EN1087" s="51"/>
      <c r="EO1087" s="51"/>
      <c r="EP1087" s="51"/>
      <c r="EQ1087" s="51"/>
      <c r="ER1087" s="51"/>
      <c r="ES1087" s="51"/>
      <c r="ET1087" s="51"/>
      <c r="EU1087" s="51"/>
      <c r="EV1087" s="51"/>
      <c r="EW1087" s="51"/>
      <c r="EX1087" s="51"/>
      <c r="EY1087" s="51"/>
      <c r="EZ1087" s="51"/>
      <c r="FA1087" s="51"/>
      <c r="FB1087" s="51"/>
      <c r="FC1087" s="51"/>
      <c r="FD1087" s="51"/>
      <c r="FE1087" s="51"/>
      <c r="FF1087" s="51"/>
      <c r="FG1087" s="51"/>
      <c r="FH1087" s="51"/>
      <c r="FI1087" s="51"/>
      <c r="FJ1087" s="51"/>
      <c r="FK1087" s="51"/>
      <c r="FL1087" s="51"/>
      <c r="FM1087" s="51"/>
      <c r="FN1087" s="51"/>
      <c r="FO1087" s="51"/>
      <c r="FP1087" s="51"/>
    </row>
    <row r="1088" spans="101:172" ht="12.75" customHeight="1">
      <c r="CW1088" s="51"/>
      <c r="CX1088" s="51"/>
      <c r="CY1088" s="51"/>
      <c r="CZ1088" s="51"/>
      <c r="DA1088" s="51"/>
      <c r="DB1088" s="51"/>
      <c r="DC1088" s="51"/>
      <c r="DD1088" s="51"/>
      <c r="DE1088" s="51"/>
      <c r="DF1088" s="51"/>
      <c r="DG1088" s="51"/>
      <c r="DH1088" s="51"/>
      <c r="DI1088" s="51"/>
      <c r="DJ1088" s="51"/>
      <c r="DK1088" s="51"/>
      <c r="DL1088" s="51"/>
      <c r="DM1088" s="51"/>
      <c r="DN1088" s="51"/>
      <c r="DO1088" s="51"/>
      <c r="DP1088" s="51"/>
      <c r="DQ1088" s="51"/>
      <c r="DR1088" s="51"/>
      <c r="DS1088" s="51"/>
      <c r="DT1088" s="51"/>
      <c r="DU1088" s="51"/>
      <c r="DV1088" s="51"/>
      <c r="DW1088" s="51"/>
      <c r="DX1088" s="51"/>
      <c r="DY1088" s="51"/>
      <c r="DZ1088" s="51"/>
      <c r="EA1088" s="51"/>
      <c r="EB1088" s="51"/>
      <c r="EC1088" s="51"/>
      <c r="ED1088" s="51"/>
      <c r="EE1088" s="51"/>
      <c r="EF1088" s="51"/>
      <c r="EG1088" s="51"/>
      <c r="EH1088" s="51"/>
      <c r="EI1088" s="51"/>
      <c r="EJ1088" s="51"/>
      <c r="EK1088" s="51"/>
      <c r="EL1088" s="51"/>
      <c r="EM1088" s="51"/>
      <c r="EN1088" s="51"/>
      <c r="EO1088" s="51"/>
      <c r="EP1088" s="51"/>
      <c r="EQ1088" s="51"/>
      <c r="ER1088" s="51"/>
      <c r="ES1088" s="51"/>
      <c r="ET1088" s="51"/>
      <c r="EU1088" s="51"/>
      <c r="EV1088" s="51"/>
      <c r="EW1088" s="51"/>
      <c r="EX1088" s="51"/>
      <c r="EY1088" s="51"/>
      <c r="EZ1088" s="51"/>
      <c r="FA1088" s="51"/>
      <c r="FB1088" s="51"/>
      <c r="FC1088" s="51"/>
      <c r="FD1088" s="51"/>
      <c r="FE1088" s="51"/>
      <c r="FF1088" s="51"/>
      <c r="FG1088" s="51"/>
      <c r="FH1088" s="51"/>
      <c r="FI1088" s="51"/>
      <c r="FJ1088" s="51"/>
      <c r="FK1088" s="51"/>
      <c r="FL1088" s="51"/>
      <c r="FM1088" s="51"/>
      <c r="FN1088" s="51"/>
      <c r="FO1088" s="51"/>
      <c r="FP1088" s="51"/>
    </row>
    <row r="1089" spans="101:172" ht="12.75" customHeight="1">
      <c r="CW1089" s="51"/>
      <c r="CX1089" s="51"/>
      <c r="CY1089" s="51"/>
      <c r="CZ1089" s="51"/>
      <c r="DA1089" s="51"/>
      <c r="DB1089" s="51"/>
      <c r="DC1089" s="51"/>
      <c r="DD1089" s="51"/>
      <c r="DE1089" s="51"/>
      <c r="DF1089" s="51"/>
      <c r="DG1089" s="51"/>
      <c r="DH1089" s="51"/>
      <c r="DI1089" s="51"/>
      <c r="DJ1089" s="51"/>
      <c r="DK1089" s="51"/>
      <c r="DL1089" s="51"/>
      <c r="DM1089" s="51"/>
      <c r="DN1089" s="51"/>
      <c r="DO1089" s="51"/>
      <c r="DP1089" s="51"/>
      <c r="DQ1089" s="51"/>
      <c r="DR1089" s="51"/>
      <c r="DS1089" s="51"/>
      <c r="DT1089" s="51"/>
      <c r="DU1089" s="51"/>
      <c r="DV1089" s="51"/>
      <c r="DW1089" s="51"/>
      <c r="DX1089" s="51"/>
      <c r="DY1089" s="51"/>
      <c r="DZ1089" s="51"/>
      <c r="EA1089" s="51"/>
      <c r="EB1089" s="51"/>
      <c r="EC1089" s="51"/>
      <c r="ED1089" s="51"/>
      <c r="EE1089" s="51"/>
      <c r="EF1089" s="51"/>
      <c r="EG1089" s="51"/>
      <c r="EH1089" s="51"/>
      <c r="EI1089" s="51"/>
      <c r="EJ1089" s="51"/>
      <c r="EK1089" s="51"/>
      <c r="EL1089" s="51"/>
      <c r="EM1089" s="51"/>
      <c r="EN1089" s="51"/>
      <c r="EO1089" s="51"/>
      <c r="EP1089" s="51"/>
      <c r="EQ1089" s="51"/>
      <c r="ER1089" s="51"/>
      <c r="ES1089" s="51"/>
      <c r="ET1089" s="51"/>
      <c r="EU1089" s="51"/>
      <c r="EV1089" s="51"/>
      <c r="EW1089" s="51"/>
      <c r="EX1089" s="51"/>
      <c r="EY1089" s="51"/>
      <c r="EZ1089" s="51"/>
      <c r="FA1089" s="51"/>
      <c r="FB1089" s="51"/>
      <c r="FC1089" s="51"/>
      <c r="FD1089" s="51"/>
      <c r="FE1089" s="51"/>
      <c r="FF1089" s="51"/>
      <c r="FG1089" s="51"/>
      <c r="FH1089" s="51"/>
      <c r="FI1089" s="51"/>
      <c r="FJ1089" s="51"/>
      <c r="FK1089" s="51"/>
      <c r="FL1089" s="51"/>
      <c r="FM1089" s="51"/>
      <c r="FN1089" s="51"/>
      <c r="FO1089" s="51"/>
      <c r="FP1089" s="51"/>
    </row>
    <row r="1090" spans="101:172" ht="12.75" customHeight="1">
      <c r="CW1090" s="51"/>
      <c r="CX1090" s="51"/>
      <c r="CY1090" s="51"/>
      <c r="CZ1090" s="51"/>
      <c r="DA1090" s="51"/>
      <c r="DB1090" s="51"/>
      <c r="DC1090" s="51"/>
      <c r="DD1090" s="51"/>
      <c r="DE1090" s="51"/>
      <c r="DF1090" s="51"/>
      <c r="DG1090" s="51"/>
      <c r="DH1090" s="51"/>
      <c r="DI1090" s="51"/>
      <c r="DJ1090" s="51"/>
      <c r="DK1090" s="51"/>
      <c r="DL1090" s="51"/>
      <c r="DM1090" s="51"/>
      <c r="DN1090" s="51"/>
      <c r="DO1090" s="51"/>
      <c r="DP1090" s="51"/>
      <c r="DQ1090" s="51"/>
      <c r="DR1090" s="51"/>
      <c r="DS1090" s="51"/>
      <c r="DT1090" s="51"/>
      <c r="DU1090" s="51"/>
      <c r="DV1090" s="51"/>
      <c r="DW1090" s="51"/>
      <c r="DX1090" s="51"/>
      <c r="DY1090" s="51"/>
      <c r="DZ1090" s="51"/>
      <c r="EA1090" s="51"/>
      <c r="EB1090" s="51"/>
      <c r="EC1090" s="51"/>
      <c r="ED1090" s="51"/>
      <c r="EE1090" s="51"/>
      <c r="EF1090" s="51"/>
      <c r="EG1090" s="51"/>
      <c r="EH1090" s="51"/>
      <c r="EI1090" s="51"/>
      <c r="EJ1090" s="51"/>
      <c r="EK1090" s="51"/>
      <c r="EL1090" s="51"/>
      <c r="EM1090" s="51"/>
      <c r="EN1090" s="51"/>
      <c r="EO1090" s="51"/>
      <c r="EP1090" s="51"/>
      <c r="EQ1090" s="51"/>
      <c r="ER1090" s="51"/>
      <c r="ES1090" s="51"/>
      <c r="ET1090" s="51"/>
      <c r="EU1090" s="51"/>
      <c r="EV1090" s="51"/>
      <c r="EW1090" s="51"/>
      <c r="EX1090" s="51"/>
      <c r="EY1090" s="51"/>
      <c r="EZ1090" s="51"/>
      <c r="FA1090" s="51"/>
      <c r="FB1090" s="51"/>
      <c r="FC1090" s="51"/>
      <c r="FD1090" s="51"/>
      <c r="FE1090" s="51"/>
      <c r="FF1090" s="51"/>
      <c r="FG1090" s="51"/>
      <c r="FH1090" s="51"/>
      <c r="FI1090" s="51"/>
      <c r="FJ1090" s="51"/>
      <c r="FK1090" s="51"/>
      <c r="FL1090" s="51"/>
      <c r="FM1090" s="51"/>
      <c r="FN1090" s="51"/>
      <c r="FO1090" s="51"/>
      <c r="FP1090" s="51"/>
    </row>
    <row r="1091" spans="101:172" ht="12.75" customHeight="1">
      <c r="CW1091" s="51"/>
      <c r="CX1091" s="51"/>
      <c r="CY1091" s="51"/>
      <c r="CZ1091" s="51"/>
      <c r="DA1091" s="51"/>
      <c r="DB1091" s="51"/>
      <c r="DC1091" s="51"/>
      <c r="DD1091" s="51"/>
      <c r="DE1091" s="51"/>
      <c r="DF1091" s="51"/>
      <c r="DG1091" s="51"/>
      <c r="DH1091" s="51"/>
      <c r="DI1091" s="51"/>
      <c r="DJ1091" s="51"/>
      <c r="DK1091" s="51"/>
      <c r="DL1091" s="51"/>
      <c r="DM1091" s="51"/>
      <c r="DN1091" s="51"/>
      <c r="DO1091" s="51"/>
      <c r="DP1091" s="51"/>
      <c r="DQ1091" s="51"/>
      <c r="DR1091" s="51"/>
      <c r="DS1091" s="51"/>
      <c r="DT1091" s="51"/>
      <c r="DU1091" s="51"/>
      <c r="DV1091" s="51"/>
      <c r="DW1091" s="51"/>
      <c r="DX1091" s="51"/>
      <c r="DY1091" s="51"/>
      <c r="DZ1091" s="51"/>
      <c r="EA1091" s="51"/>
      <c r="EB1091" s="51"/>
      <c r="EC1091" s="51"/>
      <c r="ED1091" s="51"/>
      <c r="EE1091" s="51"/>
      <c r="EF1091" s="51"/>
      <c r="EG1091" s="51"/>
      <c r="EH1091" s="51"/>
      <c r="EI1091" s="51"/>
      <c r="EJ1091" s="51"/>
      <c r="EK1091" s="51"/>
      <c r="EL1091" s="51"/>
      <c r="EM1091" s="51"/>
      <c r="EN1091" s="51"/>
      <c r="EO1091" s="51"/>
      <c r="EP1091" s="51"/>
      <c r="EQ1091" s="51"/>
      <c r="ER1091" s="51"/>
      <c r="ES1091" s="51"/>
      <c r="ET1091" s="51"/>
      <c r="EU1091" s="51"/>
      <c r="EV1091" s="51"/>
      <c r="EW1091" s="51"/>
      <c r="EX1091" s="51"/>
      <c r="EY1091" s="51"/>
      <c r="EZ1091" s="51"/>
      <c r="FA1091" s="51"/>
      <c r="FB1091" s="51"/>
      <c r="FC1091" s="51"/>
      <c r="FD1091" s="51"/>
      <c r="FE1091" s="51"/>
      <c r="FF1091" s="51"/>
      <c r="FG1091" s="51"/>
      <c r="FH1091" s="51"/>
      <c r="FI1091" s="51"/>
      <c r="FJ1091" s="51"/>
      <c r="FK1091" s="51"/>
      <c r="FL1091" s="51"/>
      <c r="FM1091" s="51"/>
      <c r="FN1091" s="51"/>
      <c r="FO1091" s="51"/>
      <c r="FP1091" s="51"/>
    </row>
    <row r="1092" spans="101:172" ht="12.75" customHeight="1">
      <c r="CW1092" s="51"/>
      <c r="CX1092" s="51"/>
      <c r="CY1092" s="51"/>
      <c r="CZ1092" s="51"/>
      <c r="DA1092" s="51"/>
      <c r="DB1092" s="51"/>
      <c r="DC1092" s="51"/>
      <c r="DD1092" s="51"/>
      <c r="DE1092" s="51"/>
      <c r="DF1092" s="51"/>
      <c r="DG1092" s="51"/>
      <c r="DH1092" s="51"/>
      <c r="DI1092" s="51"/>
      <c r="DJ1092" s="51"/>
      <c r="DK1092" s="51"/>
      <c r="DL1092" s="51"/>
      <c r="DM1092" s="51"/>
      <c r="DN1092" s="51"/>
      <c r="DO1092" s="51"/>
      <c r="DP1092" s="51"/>
      <c r="DQ1092" s="51"/>
      <c r="DR1092" s="51"/>
      <c r="DS1092" s="51"/>
      <c r="DT1092" s="51"/>
      <c r="DU1092" s="51"/>
      <c r="DV1092" s="51"/>
      <c r="DW1092" s="51"/>
      <c r="DX1092" s="51"/>
      <c r="DY1092" s="51"/>
      <c r="DZ1092" s="51"/>
      <c r="EA1092" s="51"/>
      <c r="EB1092" s="51"/>
      <c r="EC1092" s="51"/>
      <c r="ED1092" s="51"/>
      <c r="EE1092" s="51"/>
      <c r="EF1092" s="51"/>
      <c r="EG1092" s="51"/>
      <c r="EH1092" s="51"/>
      <c r="EI1092" s="51"/>
      <c r="EJ1092" s="51"/>
      <c r="EK1092" s="51"/>
      <c r="EL1092" s="51"/>
      <c r="EM1092" s="51"/>
      <c r="EN1092" s="51"/>
      <c r="EO1092" s="51"/>
      <c r="EP1092" s="51"/>
      <c r="EQ1092" s="51"/>
      <c r="ER1092" s="51"/>
      <c r="ES1092" s="51"/>
      <c r="ET1092" s="51"/>
      <c r="EU1092" s="51"/>
      <c r="EV1092" s="51"/>
      <c r="EW1092" s="51"/>
      <c r="EX1092" s="51"/>
      <c r="EY1092" s="51"/>
      <c r="EZ1092" s="51"/>
      <c r="FA1092" s="51"/>
      <c r="FB1092" s="51"/>
      <c r="FC1092" s="51"/>
      <c r="FD1092" s="51"/>
      <c r="FE1092" s="51"/>
      <c r="FF1092" s="51"/>
      <c r="FG1092" s="51"/>
      <c r="FH1092" s="51"/>
      <c r="FI1092" s="51"/>
      <c r="FJ1092" s="51"/>
      <c r="FK1092" s="51"/>
      <c r="FL1092" s="51"/>
      <c r="FM1092" s="51"/>
      <c r="FN1092" s="51"/>
      <c r="FO1092" s="51"/>
      <c r="FP1092" s="51"/>
    </row>
    <row r="1093" spans="101:172" ht="12.75" customHeight="1">
      <c r="CW1093" s="51"/>
      <c r="CX1093" s="51"/>
      <c r="CY1093" s="51"/>
      <c r="CZ1093" s="51"/>
      <c r="DA1093" s="51"/>
      <c r="DB1093" s="51"/>
      <c r="DC1093" s="51"/>
      <c r="DD1093" s="51"/>
      <c r="DE1093" s="51"/>
      <c r="DF1093" s="51"/>
      <c r="DG1093" s="51"/>
      <c r="DH1093" s="51"/>
      <c r="DI1093" s="51"/>
      <c r="DJ1093" s="51"/>
      <c r="DK1093" s="51"/>
      <c r="DL1093" s="51"/>
      <c r="DM1093" s="51"/>
      <c r="DN1093" s="51"/>
      <c r="DO1093" s="51"/>
      <c r="DP1093" s="51"/>
      <c r="DQ1093" s="51"/>
      <c r="DR1093" s="51"/>
      <c r="DS1093" s="51"/>
      <c r="DT1093" s="51"/>
      <c r="DU1093" s="51"/>
      <c r="DV1093" s="51"/>
      <c r="DW1093" s="51"/>
      <c r="DX1093" s="51"/>
      <c r="DY1093" s="51"/>
      <c r="DZ1093" s="51"/>
      <c r="EA1093" s="51"/>
      <c r="EB1093" s="51"/>
      <c r="EC1093" s="51"/>
      <c r="ED1093" s="51"/>
      <c r="EE1093" s="51"/>
      <c r="EF1093" s="51"/>
      <c r="EG1093" s="51"/>
      <c r="EH1093" s="51"/>
      <c r="EI1093" s="51"/>
      <c r="EJ1093" s="51"/>
      <c r="EK1093" s="51"/>
      <c r="EL1093" s="51"/>
      <c r="EM1093" s="51"/>
      <c r="EN1093" s="51"/>
      <c r="EO1093" s="51"/>
      <c r="EP1093" s="51"/>
      <c r="EQ1093" s="51"/>
      <c r="ER1093" s="51"/>
      <c r="ES1093" s="51"/>
      <c r="ET1093" s="51"/>
      <c r="EU1093" s="51"/>
      <c r="EV1093" s="51"/>
      <c r="EW1093" s="51"/>
      <c r="EX1093" s="51"/>
      <c r="EY1093" s="51"/>
      <c r="EZ1093" s="51"/>
      <c r="FA1093" s="51"/>
      <c r="FB1093" s="51"/>
      <c r="FC1093" s="51"/>
      <c r="FD1093" s="51"/>
      <c r="FE1093" s="51"/>
      <c r="FF1093" s="51"/>
      <c r="FG1093" s="51"/>
      <c r="FH1093" s="51"/>
      <c r="FI1093" s="51"/>
      <c r="FJ1093" s="51"/>
      <c r="FK1093" s="51"/>
      <c r="FL1093" s="51"/>
      <c r="FM1093" s="51"/>
      <c r="FN1093" s="51"/>
      <c r="FO1093" s="51"/>
      <c r="FP1093" s="51"/>
    </row>
    <row r="1094" spans="101:172" ht="12.75" customHeight="1">
      <c r="CW1094" s="51"/>
      <c r="CX1094" s="51"/>
      <c r="CY1094" s="51"/>
      <c r="CZ1094" s="51"/>
      <c r="DA1094" s="51"/>
      <c r="DB1094" s="51"/>
      <c r="DC1094" s="51"/>
      <c r="DD1094" s="51"/>
      <c r="DE1094" s="51"/>
      <c r="DF1094" s="51"/>
      <c r="DG1094" s="51"/>
      <c r="DH1094" s="51"/>
      <c r="DI1094" s="51"/>
      <c r="DJ1094" s="51"/>
      <c r="DK1094" s="51"/>
      <c r="DL1094" s="51"/>
      <c r="DM1094" s="51"/>
      <c r="DN1094" s="51"/>
      <c r="DO1094" s="51"/>
      <c r="DP1094" s="51"/>
      <c r="DQ1094" s="51"/>
      <c r="DR1094" s="51"/>
      <c r="DS1094" s="51"/>
      <c r="DT1094" s="51"/>
      <c r="DU1094" s="51"/>
      <c r="DV1094" s="51"/>
      <c r="DW1094" s="51"/>
      <c r="DX1094" s="51"/>
      <c r="DY1094" s="51"/>
      <c r="DZ1094" s="51"/>
      <c r="EA1094" s="51"/>
      <c r="EB1094" s="51"/>
      <c r="EC1094" s="51"/>
      <c r="ED1094" s="51"/>
      <c r="EE1094" s="51"/>
      <c r="EF1094" s="51"/>
      <c r="EG1094" s="51"/>
      <c r="EH1094" s="51"/>
      <c r="EI1094" s="51"/>
      <c r="EJ1094" s="51"/>
      <c r="EK1094" s="51"/>
      <c r="EL1094" s="51"/>
      <c r="EM1094" s="51"/>
      <c r="EN1094" s="51"/>
      <c r="EO1094" s="51"/>
      <c r="EP1094" s="51"/>
      <c r="EQ1094" s="51"/>
      <c r="ER1094" s="51"/>
      <c r="ES1094" s="51"/>
      <c r="ET1094" s="51"/>
      <c r="EU1094" s="51"/>
      <c r="EV1094" s="51"/>
      <c r="EW1094" s="51"/>
      <c r="EX1094" s="51"/>
      <c r="EY1094" s="51"/>
      <c r="EZ1094" s="51"/>
      <c r="FA1094" s="51"/>
      <c r="FB1094" s="51"/>
      <c r="FC1094" s="51"/>
      <c r="FD1094" s="51"/>
      <c r="FE1094" s="51"/>
      <c r="FF1094" s="51"/>
      <c r="FG1094" s="51"/>
      <c r="FH1094" s="51"/>
      <c r="FI1094" s="51"/>
      <c r="FJ1094" s="51"/>
      <c r="FK1094" s="51"/>
      <c r="FL1094" s="51"/>
      <c r="FM1094" s="51"/>
      <c r="FN1094" s="51"/>
      <c r="FO1094" s="51"/>
      <c r="FP1094" s="51"/>
    </row>
    <row r="1095" spans="101:172" ht="12.75" customHeight="1">
      <c r="CW1095" s="51"/>
      <c r="CX1095" s="51"/>
      <c r="CY1095" s="51"/>
      <c r="CZ1095" s="51"/>
      <c r="DA1095" s="51"/>
      <c r="DB1095" s="51"/>
      <c r="DC1095" s="51"/>
      <c r="DD1095" s="51"/>
      <c r="DE1095" s="51"/>
      <c r="DF1095" s="51"/>
      <c r="DG1095" s="51"/>
      <c r="DH1095" s="51"/>
      <c r="DI1095" s="51"/>
      <c r="DJ1095" s="51"/>
      <c r="DK1095" s="51"/>
      <c r="DL1095" s="51"/>
      <c r="DM1095" s="51"/>
      <c r="DN1095" s="51"/>
      <c r="DO1095" s="51"/>
      <c r="DP1095" s="51"/>
      <c r="DQ1095" s="51"/>
      <c r="DR1095" s="51"/>
      <c r="DS1095" s="51"/>
      <c r="DT1095" s="51"/>
      <c r="DU1095" s="51"/>
      <c r="DV1095" s="51"/>
      <c r="DW1095" s="51"/>
      <c r="DX1095" s="51"/>
      <c r="DY1095" s="51"/>
      <c r="DZ1095" s="51"/>
      <c r="EA1095" s="51"/>
      <c r="EB1095" s="51"/>
      <c r="EC1095" s="51"/>
      <c r="ED1095" s="51"/>
      <c r="EE1095" s="51"/>
      <c r="EF1095" s="51"/>
      <c r="EG1095" s="51"/>
      <c r="EH1095" s="51"/>
      <c r="EI1095" s="51"/>
      <c r="EJ1095" s="51"/>
      <c r="EK1095" s="51"/>
      <c r="EL1095" s="51"/>
      <c r="EM1095" s="51"/>
      <c r="EN1095" s="51"/>
      <c r="EO1095" s="51"/>
      <c r="EP1095" s="51"/>
      <c r="EQ1095" s="51"/>
      <c r="ER1095" s="51"/>
      <c r="ES1095" s="51"/>
      <c r="ET1095" s="51"/>
      <c r="EU1095" s="51"/>
      <c r="EV1095" s="51"/>
      <c r="EW1095" s="51"/>
      <c r="EX1095" s="51"/>
      <c r="EY1095" s="51"/>
      <c r="EZ1095" s="51"/>
      <c r="FA1095" s="51"/>
      <c r="FB1095" s="51"/>
      <c r="FC1095" s="51"/>
      <c r="FD1095" s="51"/>
      <c r="FE1095" s="51"/>
      <c r="FF1095" s="51"/>
      <c r="FG1095" s="51"/>
      <c r="FH1095" s="51"/>
      <c r="FI1095" s="51"/>
      <c r="FJ1095" s="51"/>
      <c r="FK1095" s="51"/>
      <c r="FL1095" s="51"/>
      <c r="FM1095" s="51"/>
      <c r="FN1095" s="51"/>
      <c r="FO1095" s="51"/>
      <c r="FP1095" s="51"/>
    </row>
    <row r="1096" spans="101:172" ht="12.75" customHeight="1">
      <c r="CW1096" s="51"/>
      <c r="CX1096" s="51"/>
      <c r="CY1096" s="51"/>
      <c r="CZ1096" s="51"/>
      <c r="DA1096" s="51"/>
      <c r="DB1096" s="51"/>
      <c r="DC1096" s="51"/>
      <c r="DD1096" s="51"/>
      <c r="DE1096" s="51"/>
      <c r="DF1096" s="51"/>
      <c r="DG1096" s="51"/>
      <c r="DH1096" s="51"/>
      <c r="DI1096" s="51"/>
      <c r="DJ1096" s="51"/>
      <c r="DK1096" s="51"/>
      <c r="DL1096" s="51"/>
      <c r="DM1096" s="51"/>
      <c r="DN1096" s="51"/>
      <c r="DO1096" s="51"/>
      <c r="DP1096" s="51"/>
      <c r="DQ1096" s="51"/>
      <c r="DR1096" s="51"/>
      <c r="DS1096" s="51"/>
      <c r="DT1096" s="51"/>
      <c r="DU1096" s="51"/>
      <c r="DV1096" s="51"/>
      <c r="DW1096" s="51"/>
      <c r="DX1096" s="51"/>
      <c r="DY1096" s="51"/>
      <c r="DZ1096" s="51"/>
      <c r="EA1096" s="51"/>
      <c r="EB1096" s="51"/>
      <c r="EC1096" s="51"/>
      <c r="ED1096" s="51"/>
      <c r="EE1096" s="51"/>
      <c r="EF1096" s="51"/>
      <c r="EG1096" s="51"/>
      <c r="EH1096" s="51"/>
      <c r="EI1096" s="51"/>
      <c r="EJ1096" s="51"/>
      <c r="EK1096" s="51"/>
      <c r="EL1096" s="51"/>
      <c r="EM1096" s="51"/>
      <c r="EN1096" s="51"/>
      <c r="EO1096" s="51"/>
      <c r="EP1096" s="51"/>
      <c r="EQ1096" s="51"/>
      <c r="ER1096" s="51"/>
      <c r="ES1096" s="51"/>
      <c r="ET1096" s="51"/>
      <c r="EU1096" s="51"/>
      <c r="EV1096" s="51"/>
      <c r="EW1096" s="51"/>
      <c r="EX1096" s="51"/>
      <c r="EY1096" s="51"/>
      <c r="EZ1096" s="51"/>
      <c r="FA1096" s="51"/>
      <c r="FB1096" s="51"/>
      <c r="FC1096" s="51"/>
      <c r="FD1096" s="51"/>
      <c r="FE1096" s="51"/>
      <c r="FF1096" s="51"/>
      <c r="FG1096" s="51"/>
      <c r="FH1096" s="51"/>
      <c r="FI1096" s="51"/>
      <c r="FJ1096" s="51"/>
      <c r="FK1096" s="51"/>
      <c r="FL1096" s="51"/>
      <c r="FM1096" s="51"/>
      <c r="FN1096" s="51"/>
      <c r="FO1096" s="51"/>
      <c r="FP1096" s="51"/>
    </row>
    <row r="1097" spans="101:172" ht="12.75" customHeight="1">
      <c r="CW1097" s="51"/>
      <c r="CX1097" s="51"/>
      <c r="CY1097" s="51"/>
      <c r="CZ1097" s="51"/>
      <c r="DA1097" s="51"/>
      <c r="DB1097" s="51"/>
      <c r="DC1097" s="51"/>
      <c r="DD1097" s="51"/>
      <c r="DE1097" s="51"/>
      <c r="DF1097" s="51"/>
      <c r="DG1097" s="51"/>
      <c r="DH1097" s="51"/>
      <c r="DI1097" s="51"/>
      <c r="DJ1097" s="51"/>
      <c r="DK1097" s="51"/>
      <c r="DL1097" s="51"/>
      <c r="DM1097" s="51"/>
      <c r="DN1097" s="51"/>
      <c r="DO1097" s="51"/>
      <c r="DP1097" s="51"/>
      <c r="DQ1097" s="51"/>
      <c r="DR1097" s="51"/>
      <c r="DS1097" s="51"/>
      <c r="DT1097" s="51"/>
      <c r="DU1097" s="51"/>
      <c r="DV1097" s="51"/>
      <c r="DW1097" s="51"/>
      <c r="DX1097" s="51"/>
      <c r="DY1097" s="51"/>
      <c r="DZ1097" s="51"/>
      <c r="EA1097" s="51"/>
      <c r="EB1097" s="51"/>
      <c r="EC1097" s="51"/>
      <c r="ED1097" s="51"/>
      <c r="EE1097" s="51"/>
      <c r="EF1097" s="51"/>
      <c r="EG1097" s="51"/>
      <c r="EH1097" s="51"/>
      <c r="EI1097" s="51"/>
      <c r="EJ1097" s="51"/>
      <c r="EK1097" s="51"/>
      <c r="EL1097" s="51"/>
      <c r="EM1097" s="51"/>
      <c r="EN1097" s="51"/>
      <c r="EO1097" s="51"/>
      <c r="EP1097" s="51"/>
      <c r="EQ1097" s="51"/>
      <c r="ER1097" s="51"/>
      <c r="ES1097" s="51"/>
      <c r="ET1097" s="51"/>
      <c r="EU1097" s="51"/>
      <c r="EV1097" s="51"/>
      <c r="EW1097" s="51"/>
      <c r="EX1097" s="51"/>
      <c r="EY1097" s="51"/>
      <c r="EZ1097" s="51"/>
      <c r="FA1097" s="51"/>
      <c r="FB1097" s="51"/>
      <c r="FC1097" s="51"/>
      <c r="FD1097" s="51"/>
      <c r="FE1097" s="51"/>
      <c r="FF1097" s="51"/>
      <c r="FG1097" s="51"/>
      <c r="FH1097" s="51"/>
      <c r="FI1097" s="51"/>
      <c r="FJ1097" s="51"/>
      <c r="FK1097" s="51"/>
      <c r="FL1097" s="51"/>
      <c r="FM1097" s="51"/>
      <c r="FN1097" s="51"/>
      <c r="FO1097" s="51"/>
      <c r="FP1097" s="51"/>
    </row>
    <row r="1098" spans="101:172" ht="12.75" customHeight="1">
      <c r="CW1098" s="51"/>
      <c r="CX1098" s="51"/>
      <c r="CY1098" s="51"/>
      <c r="CZ1098" s="51"/>
      <c r="DA1098" s="51"/>
      <c r="DB1098" s="51"/>
      <c r="DC1098" s="51"/>
      <c r="DD1098" s="51"/>
      <c r="DE1098" s="51"/>
      <c r="DF1098" s="51"/>
      <c r="DG1098" s="51"/>
      <c r="DH1098" s="51"/>
      <c r="DI1098" s="51"/>
      <c r="DJ1098" s="51"/>
      <c r="DK1098" s="51"/>
      <c r="DL1098" s="51"/>
      <c r="DM1098" s="51"/>
      <c r="DN1098" s="51"/>
      <c r="DO1098" s="51"/>
      <c r="DP1098" s="51"/>
      <c r="DQ1098" s="51"/>
      <c r="DR1098" s="51"/>
      <c r="DS1098" s="51"/>
      <c r="DT1098" s="51"/>
      <c r="DU1098" s="51"/>
      <c r="DV1098" s="51"/>
      <c r="DW1098" s="51"/>
      <c r="DX1098" s="51"/>
      <c r="DY1098" s="51"/>
      <c r="DZ1098" s="51"/>
      <c r="EA1098" s="51"/>
      <c r="EB1098" s="51"/>
      <c r="EC1098" s="51"/>
      <c r="ED1098" s="51"/>
      <c r="EE1098" s="51"/>
      <c r="EF1098" s="51"/>
      <c r="EG1098" s="51"/>
      <c r="EH1098" s="51"/>
      <c r="EI1098" s="51"/>
      <c r="EJ1098" s="51"/>
      <c r="EK1098" s="51"/>
      <c r="EL1098" s="51"/>
      <c r="EM1098" s="51"/>
      <c r="EN1098" s="51"/>
      <c r="EO1098" s="51"/>
      <c r="EP1098" s="51"/>
      <c r="EQ1098" s="51"/>
      <c r="ER1098" s="51"/>
      <c r="ES1098" s="51"/>
      <c r="ET1098" s="51"/>
      <c r="EU1098" s="51"/>
      <c r="EV1098" s="51"/>
      <c r="EW1098" s="51"/>
      <c r="EX1098" s="51"/>
      <c r="EY1098" s="51"/>
      <c r="EZ1098" s="51"/>
      <c r="FA1098" s="51"/>
      <c r="FB1098" s="51"/>
      <c r="FC1098" s="51"/>
      <c r="FD1098" s="51"/>
      <c r="FE1098" s="51"/>
      <c r="FF1098" s="51"/>
      <c r="FG1098" s="51"/>
      <c r="FH1098" s="51"/>
      <c r="FI1098" s="51"/>
      <c r="FJ1098" s="51"/>
      <c r="FK1098" s="51"/>
      <c r="FL1098" s="51"/>
      <c r="FM1098" s="51"/>
      <c r="FN1098" s="51"/>
      <c r="FO1098" s="51"/>
      <c r="FP1098" s="51"/>
    </row>
    <row r="1099" spans="101:172" ht="12.75" customHeight="1">
      <c r="CW1099" s="51"/>
      <c r="CX1099" s="51"/>
      <c r="CY1099" s="51"/>
      <c r="CZ1099" s="51"/>
      <c r="DA1099" s="51"/>
      <c r="DB1099" s="51"/>
      <c r="DC1099" s="51"/>
      <c r="DD1099" s="51"/>
      <c r="DE1099" s="51"/>
      <c r="DF1099" s="51"/>
      <c r="DG1099" s="51"/>
      <c r="DH1099" s="51"/>
      <c r="DI1099" s="51"/>
      <c r="DJ1099" s="51"/>
      <c r="DK1099" s="51"/>
      <c r="DL1099" s="51"/>
      <c r="DM1099" s="51"/>
      <c r="DN1099" s="51"/>
      <c r="DO1099" s="51"/>
      <c r="DP1099" s="51"/>
      <c r="DQ1099" s="51"/>
      <c r="DR1099" s="51"/>
      <c r="DS1099" s="51"/>
      <c r="DT1099" s="51"/>
      <c r="DU1099" s="51"/>
      <c r="DV1099" s="51"/>
      <c r="DW1099" s="51"/>
      <c r="DX1099" s="51"/>
      <c r="DY1099" s="51"/>
      <c r="DZ1099" s="51"/>
      <c r="EA1099" s="51"/>
      <c r="EB1099" s="51"/>
      <c r="EC1099" s="51"/>
      <c r="ED1099" s="51"/>
      <c r="EE1099" s="51"/>
      <c r="EF1099" s="51"/>
      <c r="EG1099" s="51"/>
      <c r="EH1099" s="51"/>
      <c r="EI1099" s="51"/>
      <c r="EJ1099" s="51"/>
      <c r="EK1099" s="51"/>
      <c r="EL1099" s="51"/>
      <c r="EM1099" s="51"/>
      <c r="EN1099" s="51"/>
      <c r="EO1099" s="51"/>
      <c r="EP1099" s="51"/>
      <c r="EQ1099" s="51"/>
      <c r="ER1099" s="51"/>
      <c r="ES1099" s="51"/>
      <c r="ET1099" s="51"/>
      <c r="EU1099" s="51"/>
      <c r="EV1099" s="51"/>
      <c r="EW1099" s="51"/>
      <c r="EX1099" s="51"/>
      <c r="EY1099" s="51"/>
      <c r="EZ1099" s="51"/>
      <c r="FA1099" s="51"/>
      <c r="FB1099" s="51"/>
      <c r="FC1099" s="51"/>
      <c r="FD1099" s="51"/>
      <c r="FE1099" s="51"/>
      <c r="FF1099" s="51"/>
      <c r="FG1099" s="51"/>
      <c r="FH1099" s="51"/>
      <c r="FI1099" s="51"/>
      <c r="FJ1099" s="51"/>
      <c r="FK1099" s="51"/>
      <c r="FL1099" s="51"/>
      <c r="FM1099" s="51"/>
      <c r="FN1099" s="51"/>
      <c r="FO1099" s="51"/>
      <c r="FP1099" s="51"/>
    </row>
    <row r="1100" spans="101:172" ht="12.75" customHeight="1">
      <c r="CW1100" s="51"/>
      <c r="CX1100" s="51"/>
      <c r="CY1100" s="51"/>
      <c r="CZ1100" s="51"/>
      <c r="DA1100" s="51"/>
      <c r="DB1100" s="51"/>
      <c r="DC1100" s="51"/>
      <c r="DD1100" s="51"/>
      <c r="DE1100" s="51"/>
      <c r="DF1100" s="51"/>
      <c r="DG1100" s="51"/>
      <c r="DH1100" s="51"/>
      <c r="DI1100" s="51"/>
      <c r="DJ1100" s="51"/>
      <c r="DK1100" s="51"/>
      <c r="DL1100" s="51"/>
      <c r="DM1100" s="51"/>
      <c r="DN1100" s="51"/>
      <c r="DO1100" s="51"/>
      <c r="DP1100" s="51"/>
      <c r="DQ1100" s="51"/>
      <c r="DR1100" s="51"/>
      <c r="DS1100" s="51"/>
      <c r="DT1100" s="51"/>
      <c r="DU1100" s="51"/>
      <c r="DV1100" s="51"/>
      <c r="DW1100" s="51"/>
      <c r="DX1100" s="51"/>
      <c r="DY1100" s="51"/>
      <c r="DZ1100" s="51"/>
      <c r="EA1100" s="51"/>
      <c r="EB1100" s="51"/>
      <c r="EC1100" s="51"/>
      <c r="ED1100" s="51"/>
      <c r="EE1100" s="51"/>
      <c r="EF1100" s="51"/>
      <c r="EG1100" s="51"/>
      <c r="EH1100" s="51"/>
      <c r="EI1100" s="51"/>
      <c r="EJ1100" s="51"/>
      <c r="EK1100" s="51"/>
      <c r="EL1100" s="51"/>
      <c r="EM1100" s="51"/>
      <c r="EN1100" s="51"/>
      <c r="EO1100" s="51"/>
      <c r="EP1100" s="51"/>
      <c r="EQ1100" s="51"/>
      <c r="ER1100" s="51"/>
      <c r="ES1100" s="51"/>
      <c r="ET1100" s="51"/>
      <c r="EU1100" s="51"/>
      <c r="EV1100" s="51"/>
      <c r="EW1100" s="51"/>
      <c r="EX1100" s="51"/>
      <c r="EY1100" s="51"/>
      <c r="EZ1100" s="51"/>
      <c r="FA1100" s="51"/>
      <c r="FB1100" s="51"/>
      <c r="FC1100" s="51"/>
      <c r="FD1100" s="51"/>
      <c r="FE1100" s="51"/>
      <c r="FF1100" s="51"/>
      <c r="FG1100" s="51"/>
      <c r="FH1100" s="51"/>
      <c r="FI1100" s="51"/>
      <c r="FJ1100" s="51"/>
      <c r="FK1100" s="51"/>
      <c r="FL1100" s="51"/>
      <c r="FM1100" s="51"/>
      <c r="FN1100" s="51"/>
      <c r="FO1100" s="51"/>
      <c r="FP1100" s="51"/>
    </row>
    <row r="1101" spans="101:172" ht="12.75" customHeight="1">
      <c r="CW1101" s="51"/>
      <c r="CX1101" s="51"/>
      <c r="CY1101" s="51"/>
      <c r="CZ1101" s="51"/>
      <c r="DA1101" s="51"/>
      <c r="DB1101" s="51"/>
      <c r="DC1101" s="51"/>
      <c r="DD1101" s="51"/>
      <c r="DE1101" s="51"/>
      <c r="DF1101" s="51"/>
      <c r="DG1101" s="51"/>
      <c r="DH1101" s="51"/>
      <c r="DI1101" s="51"/>
      <c r="DJ1101" s="51"/>
      <c r="DK1101" s="51"/>
      <c r="DL1101" s="51"/>
      <c r="DM1101" s="51"/>
      <c r="DN1101" s="51"/>
      <c r="DO1101" s="51"/>
      <c r="DP1101" s="51"/>
      <c r="DQ1101" s="51"/>
      <c r="DR1101" s="51"/>
      <c r="DS1101" s="51"/>
      <c r="DT1101" s="51"/>
      <c r="DU1101" s="51"/>
      <c r="DV1101" s="51"/>
      <c r="DW1101" s="51"/>
      <c r="DX1101" s="51"/>
      <c r="DY1101" s="51"/>
      <c r="DZ1101" s="51"/>
      <c r="EA1101" s="51"/>
      <c r="EB1101" s="51"/>
      <c r="EC1101" s="51"/>
      <c r="ED1101" s="51"/>
      <c r="EE1101" s="51"/>
      <c r="EF1101" s="51"/>
      <c r="EG1101" s="51"/>
      <c r="EH1101" s="51"/>
      <c r="EI1101" s="51"/>
      <c r="EJ1101" s="51"/>
      <c r="EK1101" s="51"/>
      <c r="EL1101" s="51"/>
      <c r="EM1101" s="51"/>
      <c r="EN1101" s="51"/>
      <c r="EO1101" s="51"/>
      <c r="EP1101" s="51"/>
      <c r="EQ1101" s="51"/>
      <c r="ER1101" s="51"/>
      <c r="ES1101" s="51"/>
      <c r="ET1101" s="51"/>
      <c r="EU1101" s="51"/>
      <c r="EV1101" s="51"/>
      <c r="EW1101" s="51"/>
      <c r="EX1101" s="51"/>
      <c r="EY1101" s="51"/>
      <c r="EZ1101" s="51"/>
      <c r="FA1101" s="51"/>
      <c r="FB1101" s="51"/>
      <c r="FC1101" s="51"/>
      <c r="FD1101" s="51"/>
      <c r="FE1101" s="51"/>
      <c r="FF1101" s="51"/>
      <c r="FG1101" s="51"/>
      <c r="FH1101" s="51"/>
      <c r="FI1101" s="51"/>
      <c r="FJ1101" s="51"/>
      <c r="FK1101" s="51"/>
      <c r="FL1101" s="51"/>
      <c r="FM1101" s="51"/>
      <c r="FN1101" s="51"/>
      <c r="FO1101" s="51"/>
      <c r="FP1101" s="51"/>
    </row>
    <row r="1102" spans="101:172" ht="12.75" customHeight="1">
      <c r="CW1102" s="51"/>
      <c r="CX1102" s="51"/>
      <c r="CY1102" s="51"/>
      <c r="CZ1102" s="51"/>
      <c r="DA1102" s="51"/>
      <c r="DB1102" s="51"/>
      <c r="DC1102" s="51"/>
      <c r="DD1102" s="51"/>
      <c r="DE1102" s="51"/>
      <c r="DF1102" s="51"/>
      <c r="DG1102" s="51"/>
      <c r="DH1102" s="51"/>
      <c r="DI1102" s="51"/>
      <c r="DJ1102" s="51"/>
      <c r="DK1102" s="51"/>
      <c r="DL1102" s="51"/>
      <c r="DM1102" s="51"/>
      <c r="DN1102" s="51"/>
      <c r="DO1102" s="51"/>
      <c r="DP1102" s="51"/>
      <c r="DQ1102" s="51"/>
      <c r="DR1102" s="51"/>
      <c r="DS1102" s="51"/>
      <c r="DT1102" s="51"/>
      <c r="DU1102" s="51"/>
      <c r="DV1102" s="51"/>
      <c r="DW1102" s="51"/>
      <c r="DX1102" s="51"/>
      <c r="DY1102" s="51"/>
      <c r="DZ1102" s="51"/>
      <c r="EA1102" s="51"/>
      <c r="EB1102" s="51"/>
      <c r="EC1102" s="51"/>
      <c r="ED1102" s="51"/>
      <c r="EE1102" s="51"/>
      <c r="EF1102" s="51"/>
      <c r="EG1102" s="51"/>
      <c r="EH1102" s="51"/>
      <c r="EI1102" s="51"/>
      <c r="EJ1102" s="51"/>
      <c r="EK1102" s="51"/>
      <c r="EL1102" s="51"/>
      <c r="EM1102" s="51"/>
      <c r="EN1102" s="51"/>
      <c r="EO1102" s="51"/>
      <c r="EP1102" s="51"/>
      <c r="EQ1102" s="51"/>
      <c r="ER1102" s="51"/>
      <c r="ES1102" s="51"/>
      <c r="ET1102" s="51"/>
      <c r="EU1102" s="51"/>
      <c r="EV1102" s="51"/>
      <c r="EW1102" s="51"/>
      <c r="EX1102" s="51"/>
      <c r="EY1102" s="51"/>
      <c r="EZ1102" s="51"/>
      <c r="FA1102" s="51"/>
      <c r="FB1102" s="51"/>
      <c r="FC1102" s="51"/>
      <c r="FD1102" s="51"/>
      <c r="FE1102" s="51"/>
      <c r="FF1102" s="51"/>
      <c r="FG1102" s="51"/>
      <c r="FH1102" s="51"/>
      <c r="FI1102" s="51"/>
      <c r="FJ1102" s="51"/>
      <c r="FK1102" s="51"/>
      <c r="FL1102" s="51"/>
      <c r="FM1102" s="51"/>
      <c r="FN1102" s="51"/>
      <c r="FO1102" s="51"/>
      <c r="FP1102" s="51"/>
    </row>
    <row r="1103" spans="101:172" ht="12.75" customHeight="1">
      <c r="CW1103" s="51"/>
      <c r="CX1103" s="51"/>
      <c r="CY1103" s="51"/>
      <c r="CZ1103" s="51"/>
      <c r="DA1103" s="51"/>
      <c r="DB1103" s="51"/>
      <c r="DC1103" s="51"/>
      <c r="DD1103" s="51"/>
      <c r="DE1103" s="51"/>
      <c r="DF1103" s="51"/>
      <c r="DG1103" s="51"/>
      <c r="DH1103" s="51"/>
      <c r="DI1103" s="51"/>
      <c r="DJ1103" s="51"/>
      <c r="DK1103" s="51"/>
      <c r="DL1103" s="51"/>
      <c r="DM1103" s="51"/>
      <c r="DN1103" s="51"/>
      <c r="DO1103" s="51"/>
      <c r="DP1103" s="51"/>
      <c r="DQ1103" s="51"/>
      <c r="DR1103" s="51"/>
      <c r="DS1103" s="51"/>
      <c r="DT1103" s="51"/>
      <c r="DU1103" s="51"/>
      <c r="DV1103" s="51"/>
      <c r="DW1103" s="51"/>
      <c r="DX1103" s="51"/>
      <c r="DY1103" s="51"/>
      <c r="DZ1103" s="51"/>
      <c r="EA1103" s="51"/>
      <c r="EB1103" s="51"/>
      <c r="EC1103" s="51"/>
      <c r="ED1103" s="51"/>
      <c r="EE1103" s="51"/>
      <c r="EF1103" s="51"/>
      <c r="EG1103" s="51"/>
      <c r="EH1103" s="51"/>
      <c r="EI1103" s="51"/>
      <c r="EJ1103" s="51"/>
      <c r="EK1103" s="51"/>
      <c r="EL1103" s="51"/>
      <c r="EM1103" s="51"/>
      <c r="EN1103" s="51"/>
      <c r="EO1103" s="51"/>
      <c r="EP1103" s="51"/>
      <c r="EQ1103" s="51"/>
      <c r="ER1103" s="51"/>
      <c r="ES1103" s="51"/>
      <c r="ET1103" s="51"/>
      <c r="EU1103" s="51"/>
      <c r="EV1103" s="51"/>
      <c r="EW1103" s="51"/>
      <c r="EX1103" s="51"/>
      <c r="EY1103" s="51"/>
      <c r="EZ1103" s="51"/>
      <c r="FA1103" s="51"/>
      <c r="FB1103" s="51"/>
      <c r="FC1103" s="51"/>
      <c r="FD1103" s="51"/>
      <c r="FE1103" s="51"/>
      <c r="FF1103" s="51"/>
      <c r="FG1103" s="51"/>
      <c r="FH1103" s="51"/>
      <c r="FI1103" s="51"/>
      <c r="FJ1103" s="51"/>
      <c r="FK1103" s="51"/>
      <c r="FL1103" s="51"/>
      <c r="FM1103" s="51"/>
      <c r="FN1103" s="51"/>
      <c r="FO1103" s="51"/>
      <c r="FP1103" s="51"/>
    </row>
    <row r="1104" spans="101:172" ht="12.75" customHeight="1">
      <c r="CW1104" s="51"/>
      <c r="CX1104" s="51"/>
      <c r="CY1104" s="51"/>
      <c r="CZ1104" s="51"/>
      <c r="DA1104" s="51"/>
      <c r="DB1104" s="51"/>
      <c r="DC1104" s="51"/>
      <c r="DD1104" s="51"/>
      <c r="DE1104" s="51"/>
      <c r="DF1104" s="51"/>
      <c r="DG1104" s="51"/>
      <c r="DH1104" s="51"/>
      <c r="DI1104" s="51"/>
      <c r="DJ1104" s="51"/>
      <c r="DK1104" s="51"/>
      <c r="DL1104" s="51"/>
      <c r="DM1104" s="51"/>
      <c r="DN1104" s="51"/>
      <c r="DO1104" s="51"/>
      <c r="DP1104" s="51"/>
      <c r="DQ1104" s="51"/>
      <c r="DR1104" s="51"/>
      <c r="DS1104" s="51"/>
      <c r="DT1104" s="51"/>
      <c r="DU1104" s="51"/>
      <c r="DV1104" s="51"/>
      <c r="DW1104" s="51"/>
      <c r="DX1104" s="51"/>
      <c r="DY1104" s="51"/>
      <c r="DZ1104" s="51"/>
      <c r="EA1104" s="51"/>
      <c r="EB1104" s="51"/>
      <c r="EC1104" s="51"/>
      <c r="ED1104" s="51"/>
      <c r="EE1104" s="51"/>
      <c r="EF1104" s="51"/>
      <c r="EG1104" s="51"/>
      <c r="EH1104" s="51"/>
      <c r="EI1104" s="51"/>
      <c r="EJ1104" s="51"/>
      <c r="EK1104" s="51"/>
      <c r="EL1104" s="51"/>
      <c r="EM1104" s="51"/>
      <c r="EN1104" s="51"/>
      <c r="EO1104" s="51"/>
      <c r="EP1104" s="51"/>
      <c r="EQ1104" s="51"/>
      <c r="ER1104" s="51"/>
      <c r="ES1104" s="51"/>
      <c r="ET1104" s="51"/>
      <c r="EU1104" s="51"/>
      <c r="EV1104" s="51"/>
      <c r="EW1104" s="51"/>
      <c r="EX1104" s="51"/>
      <c r="EY1104" s="51"/>
      <c r="EZ1104" s="51"/>
      <c r="FA1104" s="51"/>
      <c r="FB1104" s="51"/>
      <c r="FC1104" s="51"/>
      <c r="FD1104" s="51"/>
      <c r="FE1104" s="51"/>
      <c r="FF1104" s="51"/>
      <c r="FG1104" s="51"/>
      <c r="FH1104" s="51"/>
      <c r="FI1104" s="51"/>
      <c r="FJ1104" s="51"/>
      <c r="FK1104" s="51"/>
      <c r="FL1104" s="51"/>
      <c r="FM1104" s="51"/>
      <c r="FN1104" s="51"/>
      <c r="FO1104" s="51"/>
      <c r="FP1104" s="51"/>
    </row>
    <row r="1105" spans="101:172" ht="12.75" customHeight="1">
      <c r="CW1105" s="51"/>
      <c r="CX1105" s="51"/>
      <c r="CY1105" s="51"/>
      <c r="CZ1105" s="51"/>
      <c r="DA1105" s="51"/>
      <c r="DB1105" s="51"/>
      <c r="DC1105" s="51"/>
      <c r="DD1105" s="51"/>
      <c r="DE1105" s="51"/>
      <c r="DF1105" s="51"/>
      <c r="DG1105" s="51"/>
      <c r="DH1105" s="51"/>
      <c r="DI1105" s="51"/>
      <c r="DJ1105" s="51"/>
      <c r="DK1105" s="51"/>
      <c r="DL1105" s="51"/>
      <c r="DM1105" s="51"/>
      <c r="DN1105" s="51"/>
      <c r="DO1105" s="51"/>
      <c r="DP1105" s="51"/>
      <c r="DQ1105" s="51"/>
      <c r="DR1105" s="51"/>
      <c r="DS1105" s="51"/>
      <c r="DT1105" s="51"/>
      <c r="DU1105" s="51"/>
      <c r="DV1105" s="51"/>
      <c r="DW1105" s="51"/>
      <c r="DX1105" s="51"/>
      <c r="DY1105" s="51"/>
      <c r="DZ1105" s="51"/>
      <c r="EA1105" s="51"/>
      <c r="EB1105" s="51"/>
      <c r="EC1105" s="51"/>
      <c r="ED1105" s="51"/>
      <c r="EE1105" s="51"/>
      <c r="EF1105" s="51"/>
      <c r="EG1105" s="51"/>
      <c r="EH1105" s="51"/>
      <c r="EI1105" s="51"/>
      <c r="EJ1105" s="51"/>
      <c r="EK1105" s="51"/>
      <c r="EL1105" s="51"/>
      <c r="EM1105" s="51"/>
      <c r="EN1105" s="51"/>
      <c r="EO1105" s="51"/>
      <c r="EP1105" s="51"/>
      <c r="EQ1105" s="51"/>
      <c r="ER1105" s="51"/>
      <c r="ES1105" s="51"/>
      <c r="ET1105" s="51"/>
      <c r="EU1105" s="51"/>
      <c r="EV1105" s="51"/>
      <c r="EW1105" s="51"/>
      <c r="EX1105" s="51"/>
      <c r="EY1105" s="51"/>
      <c r="EZ1105" s="51"/>
      <c r="FA1105" s="51"/>
      <c r="FB1105" s="51"/>
      <c r="FC1105" s="51"/>
      <c r="FD1105" s="51"/>
      <c r="FE1105" s="51"/>
      <c r="FF1105" s="51"/>
      <c r="FG1105" s="51"/>
      <c r="FH1105" s="51"/>
      <c r="FI1105" s="51"/>
      <c r="FJ1105" s="51"/>
      <c r="FK1105" s="51"/>
      <c r="FL1105" s="51"/>
      <c r="FM1105" s="51"/>
      <c r="FN1105" s="51"/>
      <c r="FO1105" s="51"/>
      <c r="FP1105" s="51"/>
    </row>
    <row r="1106" spans="101:172" ht="12.75" customHeight="1">
      <c r="CW1106" s="51"/>
      <c r="CX1106" s="51"/>
      <c r="CY1106" s="51"/>
      <c r="CZ1106" s="51"/>
      <c r="DA1106" s="51"/>
      <c r="DB1106" s="51"/>
      <c r="DC1106" s="51"/>
      <c r="DD1106" s="51"/>
      <c r="DE1106" s="51"/>
      <c r="DF1106" s="51"/>
      <c r="DG1106" s="51"/>
      <c r="DH1106" s="51"/>
      <c r="DI1106" s="51"/>
      <c r="DJ1106" s="51"/>
      <c r="DK1106" s="51"/>
      <c r="DL1106" s="51"/>
      <c r="DM1106" s="51"/>
      <c r="DN1106" s="51"/>
      <c r="DO1106" s="51"/>
      <c r="DP1106" s="51"/>
      <c r="DQ1106" s="51"/>
      <c r="DR1106" s="51"/>
      <c r="DS1106" s="51"/>
      <c r="DT1106" s="51"/>
      <c r="DU1106" s="51"/>
      <c r="DV1106" s="51"/>
      <c r="DW1106" s="51"/>
      <c r="DX1106" s="51"/>
      <c r="DY1106" s="51"/>
      <c r="DZ1106" s="51"/>
      <c r="EA1106" s="51"/>
      <c r="EB1106" s="51"/>
      <c r="EC1106" s="51"/>
      <c r="ED1106" s="51"/>
      <c r="EE1106" s="51"/>
      <c r="EF1106" s="51"/>
      <c r="EG1106" s="51"/>
      <c r="EH1106" s="51"/>
      <c r="EI1106" s="51"/>
      <c r="EJ1106" s="51"/>
      <c r="EK1106" s="51"/>
      <c r="EL1106" s="51"/>
      <c r="EM1106" s="51"/>
      <c r="EN1106" s="51"/>
      <c r="EO1106" s="51"/>
      <c r="EP1106" s="51"/>
      <c r="EQ1106" s="51"/>
      <c r="ER1106" s="51"/>
      <c r="ES1106" s="51"/>
      <c r="ET1106" s="51"/>
      <c r="EU1106" s="51"/>
      <c r="EV1106" s="51"/>
      <c r="EW1106" s="51"/>
      <c r="EX1106" s="51"/>
      <c r="EY1106" s="51"/>
      <c r="EZ1106" s="51"/>
      <c r="FA1106" s="51"/>
      <c r="FB1106" s="51"/>
      <c r="FC1106" s="51"/>
      <c r="FD1106" s="51"/>
      <c r="FE1106" s="51"/>
      <c r="FF1106" s="51"/>
      <c r="FG1106" s="51"/>
      <c r="FH1106" s="51"/>
      <c r="FI1106" s="51"/>
      <c r="FJ1106" s="51"/>
      <c r="FK1106" s="51"/>
      <c r="FL1106" s="51"/>
      <c r="FM1106" s="51"/>
      <c r="FN1106" s="51"/>
      <c r="FO1106" s="51"/>
      <c r="FP1106" s="51"/>
    </row>
    <row r="1107" spans="101:172" ht="12.75" customHeight="1">
      <c r="CW1107" s="51"/>
      <c r="CX1107" s="51"/>
      <c r="CY1107" s="51"/>
      <c r="CZ1107" s="51"/>
      <c r="DA1107" s="51"/>
      <c r="DB1107" s="51"/>
      <c r="DC1107" s="51"/>
      <c r="DD1107" s="51"/>
      <c r="DE1107" s="51"/>
      <c r="DF1107" s="51"/>
      <c r="DG1107" s="51"/>
      <c r="DH1107" s="51"/>
      <c r="DI1107" s="51"/>
      <c r="DJ1107" s="51"/>
      <c r="DK1107" s="51"/>
      <c r="DL1107" s="51"/>
      <c r="DM1107" s="51"/>
      <c r="DN1107" s="51"/>
      <c r="DO1107" s="51"/>
      <c r="DP1107" s="51"/>
      <c r="DQ1107" s="51"/>
      <c r="DR1107" s="51"/>
      <c r="DS1107" s="51"/>
      <c r="DT1107" s="51"/>
      <c r="DU1107" s="51"/>
      <c r="DV1107" s="51"/>
      <c r="DW1107" s="51"/>
      <c r="DX1107" s="51"/>
      <c r="DY1107" s="51"/>
      <c r="DZ1107" s="51"/>
      <c r="EA1107" s="51"/>
      <c r="EB1107" s="51"/>
      <c r="EC1107" s="51"/>
      <c r="ED1107" s="51"/>
      <c r="EE1107" s="51"/>
      <c r="EF1107" s="51"/>
      <c r="EG1107" s="51"/>
      <c r="EH1107" s="51"/>
      <c r="EI1107" s="51"/>
      <c r="EJ1107" s="51"/>
      <c r="EK1107" s="51"/>
      <c r="EL1107" s="51"/>
      <c r="EM1107" s="51"/>
      <c r="EN1107" s="51"/>
      <c r="EO1107" s="51"/>
      <c r="EP1107" s="51"/>
      <c r="EQ1107" s="51"/>
      <c r="ER1107" s="51"/>
      <c r="ES1107" s="51"/>
      <c r="ET1107" s="51"/>
      <c r="EU1107" s="51"/>
      <c r="EV1107" s="51"/>
      <c r="EW1107" s="51"/>
      <c r="EX1107" s="51"/>
      <c r="EY1107" s="51"/>
      <c r="EZ1107" s="51"/>
      <c r="FA1107" s="51"/>
      <c r="FB1107" s="51"/>
      <c r="FC1107" s="51"/>
      <c r="FD1107" s="51"/>
      <c r="FE1107" s="51"/>
      <c r="FF1107" s="51"/>
      <c r="FG1107" s="51"/>
      <c r="FH1107" s="51"/>
      <c r="FI1107" s="51"/>
      <c r="FJ1107" s="51"/>
      <c r="FK1107" s="51"/>
      <c r="FL1107" s="51"/>
      <c r="FM1107" s="51"/>
      <c r="FN1107" s="51"/>
      <c r="FO1107" s="51"/>
      <c r="FP1107" s="51"/>
    </row>
    <row r="1108" spans="101:172" ht="12.75" customHeight="1">
      <c r="CW1108" s="51"/>
      <c r="CX1108" s="51"/>
      <c r="CY1108" s="51"/>
      <c r="CZ1108" s="51"/>
      <c r="DA1108" s="51"/>
      <c r="DB1108" s="51"/>
      <c r="DC1108" s="51"/>
      <c r="DD1108" s="51"/>
      <c r="DE1108" s="51"/>
      <c r="DF1108" s="51"/>
      <c r="DG1108" s="51"/>
      <c r="DH1108" s="51"/>
      <c r="DI1108" s="51"/>
      <c r="DJ1108" s="51"/>
      <c r="DK1108" s="51"/>
      <c r="DL1108" s="51"/>
      <c r="DM1108" s="51"/>
      <c r="DN1108" s="51"/>
      <c r="DO1108" s="51"/>
      <c r="DP1108" s="51"/>
      <c r="DQ1108" s="51"/>
      <c r="DR1108" s="51"/>
      <c r="DS1108" s="51"/>
      <c r="DT1108" s="51"/>
      <c r="DU1108" s="51"/>
      <c r="DV1108" s="51"/>
      <c r="DW1108" s="51"/>
      <c r="DX1108" s="51"/>
      <c r="DY1108" s="51"/>
      <c r="DZ1108" s="51"/>
      <c r="EA1108" s="51"/>
      <c r="EB1108" s="51"/>
      <c r="EC1108" s="51"/>
      <c r="ED1108" s="51"/>
      <c r="EE1108" s="51"/>
      <c r="EF1108" s="51"/>
      <c r="EG1108" s="51"/>
      <c r="EH1108" s="51"/>
      <c r="EI1108" s="51"/>
      <c r="EJ1108" s="51"/>
      <c r="EK1108" s="51"/>
      <c r="EL1108" s="51"/>
      <c r="EM1108" s="51"/>
      <c r="EN1108" s="51"/>
      <c r="EO1108" s="51"/>
      <c r="EP1108" s="51"/>
      <c r="EQ1108" s="51"/>
      <c r="ER1108" s="51"/>
      <c r="ES1108" s="51"/>
      <c r="ET1108" s="51"/>
      <c r="EU1108" s="51"/>
      <c r="EV1108" s="51"/>
      <c r="EW1108" s="51"/>
      <c r="EX1108" s="51"/>
      <c r="EY1108" s="51"/>
      <c r="EZ1108" s="51"/>
      <c r="FA1108" s="51"/>
      <c r="FB1108" s="51"/>
      <c r="FC1108" s="51"/>
      <c r="FD1108" s="51"/>
      <c r="FE1108" s="51"/>
      <c r="FF1108" s="51"/>
      <c r="FG1108" s="51"/>
      <c r="FH1108" s="51"/>
      <c r="FI1108" s="51"/>
      <c r="FJ1108" s="51"/>
      <c r="FK1108" s="51"/>
      <c r="FL1108" s="51"/>
      <c r="FM1108" s="51"/>
      <c r="FN1108" s="51"/>
      <c r="FO1108" s="51"/>
      <c r="FP1108" s="51"/>
    </row>
    <row r="1109" spans="101:172" ht="12.75" customHeight="1">
      <c r="CW1109" s="51"/>
      <c r="CX1109" s="51"/>
      <c r="CY1109" s="51"/>
      <c r="CZ1109" s="51"/>
      <c r="DA1109" s="51"/>
      <c r="DB1109" s="51"/>
      <c r="DC1109" s="51"/>
      <c r="DD1109" s="51"/>
      <c r="DE1109" s="51"/>
      <c r="DF1109" s="51"/>
      <c r="DG1109" s="51"/>
      <c r="DH1109" s="51"/>
      <c r="DI1109" s="51"/>
      <c r="DJ1109" s="51"/>
      <c r="DK1109" s="51"/>
      <c r="DL1109" s="51"/>
      <c r="DM1109" s="51"/>
      <c r="DN1109" s="51"/>
      <c r="DO1109" s="51"/>
      <c r="DP1109" s="51"/>
      <c r="DQ1109" s="51"/>
      <c r="DR1109" s="51"/>
      <c r="DS1109" s="51"/>
      <c r="DT1109" s="51"/>
      <c r="DU1109" s="51"/>
      <c r="DV1109" s="51"/>
      <c r="DW1109" s="51"/>
      <c r="DX1109" s="51"/>
      <c r="DY1109" s="51"/>
      <c r="DZ1109" s="51"/>
      <c r="EA1109" s="51"/>
      <c r="EB1109" s="51"/>
      <c r="EC1109" s="51"/>
      <c r="ED1109" s="51"/>
      <c r="EE1109" s="51"/>
      <c r="EF1109" s="51"/>
      <c r="EG1109" s="51"/>
      <c r="EH1109" s="51"/>
      <c r="EI1109" s="51"/>
      <c r="EJ1109" s="51"/>
      <c r="EK1109" s="51"/>
      <c r="EL1109" s="51"/>
      <c r="EM1109" s="51"/>
      <c r="EN1109" s="51"/>
      <c r="EO1109" s="51"/>
      <c r="EP1109" s="51"/>
      <c r="EQ1109" s="51"/>
      <c r="ER1109" s="51"/>
      <c r="ES1109" s="51"/>
      <c r="ET1109" s="51"/>
      <c r="EU1109" s="51"/>
      <c r="EV1109" s="51"/>
      <c r="EW1109" s="51"/>
      <c r="EX1109" s="51"/>
      <c r="EY1109" s="51"/>
      <c r="EZ1109" s="51"/>
      <c r="FA1109" s="51"/>
      <c r="FB1109" s="51"/>
      <c r="FC1109" s="51"/>
      <c r="FD1109" s="51"/>
      <c r="FE1109" s="51"/>
      <c r="FF1109" s="51"/>
      <c r="FG1109" s="51"/>
      <c r="FH1109" s="51"/>
      <c r="FI1109" s="51"/>
      <c r="FJ1109" s="51"/>
      <c r="FK1109" s="51"/>
      <c r="FL1109" s="51"/>
      <c r="FM1109" s="51"/>
      <c r="FN1109" s="51"/>
      <c r="FO1109" s="51"/>
      <c r="FP1109" s="51"/>
    </row>
    <row r="1110" spans="101:172" ht="12.75" customHeight="1">
      <c r="CW1110" s="51"/>
      <c r="CX1110" s="51"/>
      <c r="CY1110" s="51"/>
      <c r="CZ1110" s="51"/>
      <c r="DA1110" s="51"/>
      <c r="DB1110" s="51"/>
      <c r="DC1110" s="51"/>
      <c r="DD1110" s="51"/>
      <c r="DE1110" s="51"/>
      <c r="DF1110" s="51"/>
      <c r="DG1110" s="51"/>
      <c r="DH1110" s="51"/>
      <c r="DI1110" s="51"/>
      <c r="DJ1110" s="51"/>
      <c r="DK1110" s="51"/>
      <c r="DL1110" s="51"/>
      <c r="DM1110" s="51"/>
      <c r="DN1110" s="51"/>
      <c r="DO1110" s="51"/>
      <c r="DP1110" s="51"/>
      <c r="DQ1110" s="51"/>
      <c r="DR1110" s="51"/>
      <c r="DS1110" s="51"/>
      <c r="DT1110" s="51"/>
      <c r="DU1110" s="51"/>
      <c r="DV1110" s="51"/>
      <c r="DW1110" s="51"/>
      <c r="DX1110" s="51"/>
      <c r="DY1110" s="51"/>
      <c r="DZ1110" s="51"/>
      <c r="EA1110" s="51"/>
      <c r="EB1110" s="51"/>
      <c r="EC1110" s="51"/>
      <c r="ED1110" s="51"/>
      <c r="EE1110" s="51"/>
      <c r="EF1110" s="51"/>
      <c r="EG1110" s="51"/>
      <c r="EH1110" s="51"/>
      <c r="EI1110" s="51"/>
      <c r="EJ1110" s="51"/>
      <c r="EK1110" s="51"/>
      <c r="EL1110" s="51"/>
      <c r="EM1110" s="51"/>
      <c r="EN1110" s="51"/>
      <c r="EO1110" s="51"/>
      <c r="EP1110" s="51"/>
      <c r="EQ1110" s="51"/>
      <c r="ER1110" s="51"/>
      <c r="ES1110" s="51"/>
      <c r="ET1110" s="51"/>
      <c r="EU1110" s="51"/>
      <c r="EV1110" s="51"/>
      <c r="EW1110" s="51"/>
      <c r="EX1110" s="51"/>
      <c r="EY1110" s="51"/>
      <c r="EZ1110" s="51"/>
      <c r="FA1110" s="51"/>
      <c r="FB1110" s="51"/>
      <c r="FC1110" s="51"/>
      <c r="FD1110" s="51"/>
      <c r="FE1110" s="51"/>
      <c r="FF1110" s="51"/>
      <c r="FG1110" s="51"/>
      <c r="FH1110" s="51"/>
      <c r="FI1110" s="51"/>
      <c r="FJ1110" s="51"/>
      <c r="FK1110" s="51"/>
      <c r="FL1110" s="51"/>
      <c r="FM1110" s="51"/>
      <c r="FN1110" s="51"/>
      <c r="FO1110" s="51"/>
      <c r="FP1110" s="51"/>
    </row>
    <row r="1111" spans="101:172" ht="12.75" customHeight="1">
      <c r="CW1111" s="51"/>
      <c r="CX1111" s="51"/>
      <c r="CY1111" s="51"/>
      <c r="CZ1111" s="51"/>
      <c r="DA1111" s="51"/>
      <c r="DB1111" s="51"/>
      <c r="DC1111" s="51"/>
      <c r="DD1111" s="51"/>
      <c r="DE1111" s="51"/>
      <c r="DF1111" s="51"/>
      <c r="DG1111" s="51"/>
      <c r="DH1111" s="51"/>
      <c r="DI1111" s="51"/>
      <c r="DJ1111" s="51"/>
      <c r="DK1111" s="51"/>
      <c r="DL1111" s="51"/>
      <c r="DM1111" s="51"/>
      <c r="DN1111" s="51"/>
      <c r="DO1111" s="51"/>
      <c r="DP1111" s="51"/>
      <c r="DQ1111" s="51"/>
      <c r="DR1111" s="51"/>
      <c r="DS1111" s="51"/>
      <c r="DT1111" s="51"/>
      <c r="DU1111" s="51"/>
      <c r="DV1111" s="51"/>
      <c r="DW1111" s="51"/>
      <c r="DX1111" s="51"/>
      <c r="DY1111" s="51"/>
      <c r="DZ1111" s="51"/>
      <c r="EA1111" s="51"/>
      <c r="EB1111" s="51"/>
      <c r="EC1111" s="51"/>
      <c r="ED1111" s="51"/>
      <c r="EE1111" s="51"/>
      <c r="EF1111" s="51"/>
      <c r="EG1111" s="51"/>
      <c r="EH1111" s="51"/>
      <c r="EI1111" s="51"/>
      <c r="EJ1111" s="51"/>
      <c r="EK1111" s="51"/>
      <c r="EL1111" s="51"/>
      <c r="EM1111" s="51"/>
      <c r="EN1111" s="51"/>
      <c r="EO1111" s="51"/>
      <c r="EP1111" s="51"/>
      <c r="EQ1111" s="51"/>
      <c r="ER1111" s="51"/>
      <c r="ES1111" s="51"/>
      <c r="ET1111" s="51"/>
      <c r="EU1111" s="51"/>
      <c r="EV1111" s="51"/>
      <c r="EW1111" s="51"/>
      <c r="EX1111" s="51"/>
      <c r="EY1111" s="51"/>
      <c r="EZ1111" s="51"/>
      <c r="FA1111" s="51"/>
      <c r="FB1111" s="51"/>
      <c r="FC1111" s="51"/>
      <c r="FD1111" s="51"/>
      <c r="FE1111" s="51"/>
      <c r="FF1111" s="51"/>
      <c r="FG1111" s="51"/>
      <c r="FH1111" s="51"/>
      <c r="FI1111" s="51"/>
      <c r="FJ1111" s="51"/>
      <c r="FK1111" s="51"/>
      <c r="FL1111" s="51"/>
      <c r="FM1111" s="51"/>
      <c r="FN1111" s="51"/>
      <c r="FO1111" s="51"/>
      <c r="FP1111" s="51"/>
    </row>
    <row r="1112" spans="101:172" ht="12.75" customHeight="1">
      <c r="CW1112" s="51"/>
      <c r="CX1112" s="51"/>
      <c r="CY1112" s="51"/>
      <c r="CZ1112" s="51"/>
      <c r="DA1112" s="51"/>
      <c r="DB1112" s="51"/>
      <c r="DC1112" s="51"/>
      <c r="DD1112" s="51"/>
      <c r="DE1112" s="51"/>
      <c r="DF1112" s="51"/>
      <c r="DG1112" s="51"/>
      <c r="DH1112" s="51"/>
      <c r="DI1112" s="51"/>
      <c r="DJ1112" s="51"/>
      <c r="DK1112" s="51"/>
      <c r="DL1112" s="51"/>
      <c r="DM1112" s="51"/>
      <c r="DN1112" s="51"/>
      <c r="DO1112" s="51"/>
      <c r="DP1112" s="51"/>
      <c r="DQ1112" s="51"/>
      <c r="DR1112" s="51"/>
      <c r="DS1112" s="51"/>
      <c r="DT1112" s="51"/>
      <c r="DU1112" s="51"/>
      <c r="DV1112" s="51"/>
      <c r="DW1112" s="51"/>
      <c r="DX1112" s="51"/>
      <c r="DY1112" s="51"/>
      <c r="DZ1112" s="51"/>
      <c r="EA1112" s="51"/>
      <c r="EB1112" s="51"/>
      <c r="EC1112" s="51"/>
      <c r="ED1112" s="51"/>
      <c r="EE1112" s="51"/>
      <c r="EF1112" s="51"/>
      <c r="EG1112" s="51"/>
      <c r="EH1112" s="51"/>
      <c r="EI1112" s="51"/>
      <c r="EJ1112" s="51"/>
      <c r="EK1112" s="51"/>
      <c r="EL1112" s="51"/>
      <c r="EM1112" s="51"/>
      <c r="EN1112" s="51"/>
      <c r="EO1112" s="51"/>
      <c r="EP1112" s="51"/>
      <c r="EQ1112" s="51"/>
      <c r="ER1112" s="51"/>
      <c r="ES1112" s="51"/>
      <c r="ET1112" s="51"/>
      <c r="EU1112" s="51"/>
      <c r="EV1112" s="51"/>
      <c r="EW1112" s="51"/>
      <c r="EX1112" s="51"/>
      <c r="EY1112" s="51"/>
      <c r="EZ1112" s="51"/>
      <c r="FA1112" s="51"/>
      <c r="FB1112" s="51"/>
      <c r="FC1112" s="51"/>
      <c r="FD1112" s="51"/>
      <c r="FE1112" s="51"/>
      <c r="FF1112" s="51"/>
      <c r="FG1112" s="51"/>
      <c r="FH1112" s="51"/>
      <c r="FI1112" s="51"/>
      <c r="FJ1112" s="51"/>
      <c r="FK1112" s="51"/>
      <c r="FL1112" s="51"/>
      <c r="FM1112" s="51"/>
      <c r="FN1112" s="51"/>
      <c r="FO1112" s="51"/>
      <c r="FP1112" s="51"/>
    </row>
    <row r="1113" spans="101:172" ht="12.75" customHeight="1">
      <c r="CW1113" s="51"/>
      <c r="CX1113" s="51"/>
      <c r="CY1113" s="51"/>
      <c r="CZ1113" s="51"/>
      <c r="DA1113" s="51"/>
      <c r="DB1113" s="51"/>
      <c r="DC1113" s="51"/>
      <c r="DD1113" s="51"/>
      <c r="DE1113" s="51"/>
      <c r="DF1113" s="51"/>
      <c r="DG1113" s="51"/>
      <c r="DH1113" s="51"/>
      <c r="DI1113" s="51"/>
      <c r="DJ1113" s="51"/>
      <c r="DK1113" s="51"/>
      <c r="DL1113" s="51"/>
      <c r="DM1113" s="51"/>
      <c r="DN1113" s="51"/>
      <c r="DO1113" s="51"/>
      <c r="DP1113" s="51"/>
      <c r="DQ1113" s="51"/>
      <c r="DR1113" s="51"/>
      <c r="DS1113" s="51"/>
      <c r="DT1113" s="51"/>
      <c r="DU1113" s="51"/>
      <c r="DV1113" s="51"/>
      <c r="DW1113" s="51"/>
      <c r="DX1113" s="51"/>
      <c r="DY1113" s="51"/>
      <c r="DZ1113" s="51"/>
      <c r="EA1113" s="51"/>
      <c r="EB1113" s="51"/>
      <c r="EC1113" s="51"/>
      <c r="ED1113" s="51"/>
      <c r="EE1113" s="51"/>
      <c r="EF1113" s="51"/>
      <c r="EG1113" s="51"/>
      <c r="EH1113" s="51"/>
      <c r="EI1113" s="51"/>
      <c r="EJ1113" s="51"/>
      <c r="EK1113" s="51"/>
      <c r="EL1113" s="51"/>
      <c r="EM1113" s="51"/>
      <c r="EN1113" s="51"/>
      <c r="EO1113" s="51"/>
      <c r="EP1113" s="51"/>
      <c r="EQ1113" s="51"/>
      <c r="ER1113" s="51"/>
      <c r="ES1113" s="51"/>
      <c r="ET1113" s="51"/>
      <c r="EU1113" s="51"/>
      <c r="EV1113" s="51"/>
      <c r="EW1113" s="51"/>
      <c r="EX1113" s="51"/>
      <c r="EY1113" s="51"/>
      <c r="EZ1113" s="51"/>
      <c r="FA1113" s="51"/>
      <c r="FB1113" s="51"/>
      <c r="FC1113" s="51"/>
      <c r="FD1113" s="51"/>
      <c r="FE1113" s="51"/>
      <c r="FF1113" s="51"/>
      <c r="FG1113" s="51"/>
      <c r="FH1113" s="51"/>
      <c r="FI1113" s="51"/>
      <c r="FJ1113" s="51"/>
      <c r="FK1113" s="51"/>
      <c r="FL1113" s="51"/>
      <c r="FM1113" s="51"/>
      <c r="FN1113" s="51"/>
      <c r="FO1113" s="51"/>
      <c r="FP1113" s="51"/>
    </row>
    <row r="1114" spans="101:172" ht="12.75" customHeight="1">
      <c r="CW1114" s="51"/>
      <c r="CX1114" s="51"/>
      <c r="CY1114" s="51"/>
      <c r="CZ1114" s="51"/>
      <c r="DA1114" s="51"/>
      <c r="DB1114" s="51"/>
      <c r="DC1114" s="51"/>
      <c r="DD1114" s="51"/>
      <c r="DE1114" s="51"/>
      <c r="DF1114" s="51"/>
      <c r="DG1114" s="51"/>
      <c r="DH1114" s="51"/>
      <c r="DI1114" s="51"/>
      <c r="DJ1114" s="51"/>
      <c r="DK1114" s="51"/>
      <c r="DL1114" s="51"/>
      <c r="DM1114" s="51"/>
      <c r="DN1114" s="51"/>
      <c r="DO1114" s="51"/>
      <c r="DP1114" s="51"/>
      <c r="DQ1114" s="51"/>
      <c r="DR1114" s="51"/>
      <c r="DS1114" s="51"/>
      <c r="DT1114" s="51"/>
      <c r="DU1114" s="51"/>
      <c r="DV1114" s="51"/>
      <c r="DW1114" s="51"/>
      <c r="DX1114" s="51"/>
      <c r="DY1114" s="51"/>
      <c r="DZ1114" s="51"/>
      <c r="EA1114" s="51"/>
      <c r="EB1114" s="51"/>
      <c r="EC1114" s="51"/>
      <c r="ED1114" s="51"/>
      <c r="EE1114" s="51"/>
      <c r="EF1114" s="51"/>
      <c r="EG1114" s="51"/>
      <c r="EH1114" s="51"/>
      <c r="EI1114" s="51"/>
      <c r="EJ1114" s="51"/>
      <c r="EK1114" s="51"/>
      <c r="EL1114" s="51"/>
      <c r="EM1114" s="51"/>
      <c r="EN1114" s="51"/>
      <c r="EO1114" s="51"/>
      <c r="EP1114" s="51"/>
      <c r="EQ1114" s="51"/>
      <c r="ER1114" s="51"/>
      <c r="ES1114" s="51"/>
      <c r="ET1114" s="51"/>
      <c r="EU1114" s="51"/>
      <c r="EV1114" s="51"/>
      <c r="EW1114" s="51"/>
      <c r="EX1114" s="51"/>
      <c r="EY1114" s="51"/>
      <c r="EZ1114" s="51"/>
      <c r="FA1114" s="51"/>
      <c r="FB1114" s="51"/>
      <c r="FC1114" s="51"/>
      <c r="FD1114" s="51"/>
      <c r="FE1114" s="51"/>
      <c r="FF1114" s="51"/>
      <c r="FG1114" s="51"/>
      <c r="FH1114" s="51"/>
      <c r="FI1114" s="51"/>
      <c r="FJ1114" s="51"/>
      <c r="FK1114" s="51"/>
      <c r="FL1114" s="51"/>
      <c r="FM1114" s="51"/>
      <c r="FN1114" s="51"/>
      <c r="FO1114" s="51"/>
      <c r="FP1114" s="51"/>
    </row>
    <row r="1115" spans="101:172" ht="12.75" customHeight="1">
      <c r="CW1115" s="51"/>
      <c r="CX1115" s="51"/>
      <c r="CY1115" s="51"/>
      <c r="CZ1115" s="51"/>
      <c r="DA1115" s="51"/>
      <c r="DB1115" s="51"/>
      <c r="DC1115" s="51"/>
      <c r="DD1115" s="51"/>
      <c r="DE1115" s="51"/>
      <c r="DF1115" s="51"/>
      <c r="DG1115" s="51"/>
      <c r="DH1115" s="51"/>
      <c r="DI1115" s="51"/>
      <c r="DJ1115" s="51"/>
      <c r="DK1115" s="51"/>
      <c r="DL1115" s="51"/>
      <c r="DM1115" s="51"/>
      <c r="DN1115" s="51"/>
      <c r="DO1115" s="51"/>
      <c r="DP1115" s="51"/>
      <c r="DQ1115" s="51"/>
      <c r="DR1115" s="51"/>
      <c r="DS1115" s="51"/>
      <c r="DT1115" s="51"/>
      <c r="DU1115" s="51"/>
      <c r="DV1115" s="51"/>
      <c r="DW1115" s="51"/>
      <c r="DX1115" s="51"/>
      <c r="DY1115" s="51"/>
      <c r="DZ1115" s="51"/>
      <c r="EA1115" s="51"/>
      <c r="EB1115" s="51"/>
      <c r="EC1115" s="51"/>
      <c r="ED1115" s="51"/>
      <c r="EE1115" s="51"/>
      <c r="EF1115" s="51"/>
      <c r="EG1115" s="51"/>
      <c r="EH1115" s="51"/>
      <c r="EI1115" s="51"/>
      <c r="EJ1115" s="51"/>
      <c r="EK1115" s="51"/>
      <c r="EL1115" s="51"/>
      <c r="EM1115" s="51"/>
      <c r="EN1115" s="51"/>
      <c r="EO1115" s="51"/>
      <c r="EP1115" s="51"/>
      <c r="EQ1115" s="51"/>
      <c r="ER1115" s="51"/>
      <c r="ES1115" s="51"/>
      <c r="ET1115" s="51"/>
      <c r="EU1115" s="51"/>
      <c r="EV1115" s="51"/>
      <c r="EW1115" s="51"/>
      <c r="EX1115" s="51"/>
      <c r="EY1115" s="51"/>
      <c r="EZ1115" s="51"/>
      <c r="FA1115" s="51"/>
      <c r="FB1115" s="51"/>
      <c r="FC1115" s="51"/>
      <c r="FD1115" s="51"/>
      <c r="FE1115" s="51"/>
      <c r="FF1115" s="51"/>
      <c r="FG1115" s="51"/>
      <c r="FH1115" s="51"/>
      <c r="FI1115" s="51"/>
      <c r="FJ1115" s="51"/>
      <c r="FK1115" s="51"/>
      <c r="FL1115" s="51"/>
      <c r="FM1115" s="51"/>
      <c r="FN1115" s="51"/>
      <c r="FO1115" s="51"/>
      <c r="FP1115" s="51"/>
    </row>
    <row r="1116" spans="101:172" ht="12.75" customHeight="1">
      <c r="CW1116" s="51"/>
      <c r="CX1116" s="51"/>
      <c r="CY1116" s="51"/>
      <c r="CZ1116" s="51"/>
      <c r="DA1116" s="51"/>
      <c r="DB1116" s="51"/>
      <c r="DC1116" s="51"/>
      <c r="DD1116" s="51"/>
      <c r="DE1116" s="51"/>
      <c r="DF1116" s="51"/>
      <c r="DG1116" s="51"/>
      <c r="DH1116" s="51"/>
      <c r="DI1116" s="51"/>
      <c r="DJ1116" s="51"/>
      <c r="DK1116" s="51"/>
      <c r="DL1116" s="51"/>
      <c r="DM1116" s="51"/>
      <c r="DN1116" s="51"/>
      <c r="DO1116" s="51"/>
      <c r="DP1116" s="51"/>
      <c r="DQ1116" s="51"/>
      <c r="DR1116" s="51"/>
      <c r="DS1116" s="51"/>
      <c r="DT1116" s="51"/>
      <c r="DU1116" s="51"/>
      <c r="DV1116" s="51"/>
      <c r="DW1116" s="51"/>
      <c r="DX1116" s="51"/>
      <c r="DY1116" s="51"/>
      <c r="DZ1116" s="51"/>
      <c r="EA1116" s="51"/>
      <c r="EB1116" s="51"/>
      <c r="EC1116" s="51"/>
      <c r="ED1116" s="51"/>
      <c r="EE1116" s="51"/>
      <c r="EF1116" s="51"/>
      <c r="EG1116" s="51"/>
      <c r="EH1116" s="51"/>
      <c r="EI1116" s="51"/>
      <c r="EJ1116" s="51"/>
      <c r="EK1116" s="51"/>
      <c r="EL1116" s="51"/>
      <c r="EM1116" s="51"/>
      <c r="EN1116" s="51"/>
      <c r="EO1116" s="51"/>
      <c r="EP1116" s="51"/>
      <c r="EQ1116" s="51"/>
      <c r="ER1116" s="51"/>
      <c r="ES1116" s="51"/>
      <c r="ET1116" s="51"/>
      <c r="EU1116" s="51"/>
      <c r="EV1116" s="51"/>
      <c r="EW1116" s="51"/>
      <c r="EX1116" s="51"/>
      <c r="EY1116" s="51"/>
      <c r="EZ1116" s="51"/>
      <c r="FA1116" s="51"/>
      <c r="FB1116" s="51"/>
      <c r="FC1116" s="51"/>
      <c r="FD1116" s="51"/>
      <c r="FE1116" s="51"/>
      <c r="FF1116" s="51"/>
      <c r="FG1116" s="51"/>
      <c r="FH1116" s="51"/>
      <c r="FI1116" s="51"/>
      <c r="FJ1116" s="51"/>
      <c r="FK1116" s="51"/>
      <c r="FL1116" s="51"/>
      <c r="FM1116" s="51"/>
      <c r="FN1116" s="51"/>
      <c r="FO1116" s="51"/>
      <c r="FP1116" s="51"/>
    </row>
    <row r="1117" spans="101:172" ht="12.75" customHeight="1">
      <c r="CW1117" s="51"/>
      <c r="CX1117" s="51"/>
      <c r="CY1117" s="51"/>
      <c r="CZ1117" s="51"/>
      <c r="DA1117" s="51"/>
      <c r="DB1117" s="51"/>
      <c r="DC1117" s="51"/>
      <c r="DD1117" s="51"/>
      <c r="DE1117" s="51"/>
      <c r="DF1117" s="51"/>
      <c r="DG1117" s="51"/>
      <c r="DH1117" s="51"/>
      <c r="DI1117" s="51"/>
      <c r="DJ1117" s="51"/>
      <c r="DK1117" s="51"/>
      <c r="DL1117" s="51"/>
      <c r="DM1117" s="51"/>
      <c r="DN1117" s="51"/>
      <c r="DO1117" s="51"/>
      <c r="DP1117" s="51"/>
      <c r="DQ1117" s="51"/>
      <c r="DR1117" s="51"/>
      <c r="DS1117" s="51"/>
      <c r="DT1117" s="51"/>
      <c r="DU1117" s="51"/>
      <c r="DV1117" s="51"/>
      <c r="DW1117" s="51"/>
      <c r="DX1117" s="51"/>
      <c r="DY1117" s="51"/>
      <c r="DZ1117" s="51"/>
      <c r="EA1117" s="51"/>
      <c r="EB1117" s="51"/>
      <c r="EC1117" s="51"/>
      <c r="ED1117" s="51"/>
      <c r="EE1117" s="51"/>
      <c r="EF1117" s="51"/>
      <c r="EG1117" s="51"/>
      <c r="EH1117" s="51"/>
      <c r="EI1117" s="51"/>
      <c r="EJ1117" s="51"/>
      <c r="EK1117" s="51"/>
      <c r="EL1117" s="51"/>
      <c r="EM1117" s="51"/>
      <c r="EN1117" s="51"/>
      <c r="EO1117" s="51"/>
      <c r="EP1117" s="51"/>
      <c r="EQ1117" s="51"/>
      <c r="ER1117" s="51"/>
      <c r="ES1117" s="51"/>
      <c r="ET1117" s="51"/>
      <c r="EU1117" s="51"/>
      <c r="EV1117" s="51"/>
      <c r="EW1117" s="51"/>
      <c r="EX1117" s="51"/>
      <c r="EY1117" s="51"/>
      <c r="EZ1117" s="51"/>
      <c r="FA1117" s="51"/>
      <c r="FB1117" s="51"/>
      <c r="FC1117" s="51"/>
      <c r="FD1117" s="51"/>
      <c r="FE1117" s="51"/>
      <c r="FF1117" s="51"/>
      <c r="FG1117" s="51"/>
      <c r="FH1117" s="51"/>
      <c r="FI1117" s="51"/>
      <c r="FJ1117" s="51"/>
      <c r="FK1117" s="51"/>
      <c r="FL1117" s="51"/>
      <c r="FM1117" s="51"/>
      <c r="FN1117" s="51"/>
      <c r="FO1117" s="51"/>
      <c r="FP1117" s="51"/>
    </row>
    <row r="1118" spans="101:172" ht="12.75" customHeight="1">
      <c r="FF1118" s="51"/>
      <c r="FG1118" s="51"/>
    </row>
  </sheetData>
  <sheetProtection formatCells="0" insertRows="0" deleteRows="0" sort="0"/>
  <protectedRanges>
    <protectedRange sqref="A16 AN15:AX15 A18 A20 A22 A24 A26 A28 A30 A32 A34 A36 A38 A40 A42 A44 A46 A48 A50 A52 A54 A56 A58 A60 A62 A64 A66 A68 A70 A72 A74 A76 A78 A80 A82 A84 A86 A88 A90 A92 A94 A96 A98 A100 A102 A104 A106 A108 A110 A112 A114 A116 A118 A120 A122 A124 A126 A128 A130 A132 A134 A136 A138 A140 A142 A144 A146 A148 A150 A152 A154 A156 A158 A160 A162 A164 A166 A168 A170 A172 A174 A176 A178 A180 A182 A184 A186 A188 A190 A192 A194 A196 A198 A200 A202 A204 A206 A208 A210 A212 A214 A216 A218 A220 A222 A224 A226 A228 A230 A232 A234 A236 A238 A240 A242 A244 A246 A248 A250 A252 A254 A256 A258 C15 Q15:R15 F42:F265 U16:W265 Q16:S265 Y16:AX265 C16:D265 Z15 I16:O265 AY15:BM265" name="Line Item Details icl Description"/>
    <protectedRange sqref="P15:P265" name="Line Item Details icl Description_3"/>
    <protectedRange sqref="S15:W15 Y15 T16:T265 AA15:AM15 X15:X265" name="Line Item Details icl Description_2"/>
    <protectedRange sqref="A15 A17 A19 A21 A23 A25 A27 A29 A31 A33 A35 A37 A39 A41 A43 A45 A47 A49 A51 A53 A55 A57 A59 A61 A63 A65 A67 A69 A71 A73 A75 A77 A79 A81 A83 A85 A87 A89 A91 A93 A95 A97 A99 A101 A103 A105 A107 A109 A111 A113 A115 A117 A119 A121 A123 A125 A127 A129 A131 A133 A135 A137 A139 A141 A143 A145 A147 A149 A151 A153 A155 A157 A159 A161 A163 A165 A167 A169 A171 A173 A175 A177 A179 A181 A183 A185 A187 A189 A191 A193 A195 A197 A199 A201 A203 A205 A207 A209 A211 A213 A215 A217 A219 A221 A223 A225 A227 A229 A231 A233 A235 A237 A239 A241 A243 A245 A247 A249 A251 A253 A255 A257 D15:F15 F16:F41 E16:E265 A259:A265 I15:O15 G15:H265" name="Line Item Details icl Description_6_1_1_1"/>
    <protectedRange sqref="B15:B265" name="Line Item Details icl Description_1"/>
  </protectedRanges>
  <sortState ref="FF999:FG1085">
    <sortCondition ref="FF999"/>
  </sortState>
  <mergeCells count="42">
    <mergeCell ref="O13:Q13"/>
    <mergeCell ref="BU13:BW13"/>
    <mergeCell ref="BX12:BZ12"/>
    <mergeCell ref="D1:E1"/>
    <mergeCell ref="D6:E6"/>
    <mergeCell ref="D7:E7"/>
    <mergeCell ref="D12:E12"/>
    <mergeCell ref="O12:R12"/>
    <mergeCell ref="O11:R11"/>
    <mergeCell ref="BN10:BN13"/>
    <mergeCell ref="AV13:AX13"/>
    <mergeCell ref="L9:R9"/>
    <mergeCell ref="D8:E8"/>
    <mergeCell ref="D9:E9"/>
    <mergeCell ref="L7:R7"/>
    <mergeCell ref="L8:R8"/>
    <mergeCell ref="D13:E13"/>
    <mergeCell ref="D10:E10"/>
    <mergeCell ref="D11:E11"/>
    <mergeCell ref="L13:N13"/>
    <mergeCell ref="L12:N12"/>
    <mergeCell ref="L11:N11"/>
    <mergeCell ref="BJ1:BM1"/>
    <mergeCell ref="BH1:BI1"/>
    <mergeCell ref="BC1:BD1"/>
    <mergeCell ref="BC5:BD5"/>
    <mergeCell ref="J1:M1"/>
    <mergeCell ref="AN1:AN6"/>
    <mergeCell ref="AY1:BA1"/>
    <mergeCell ref="N1:Q1"/>
    <mergeCell ref="FF11:FI11"/>
    <mergeCell ref="D3:E3"/>
    <mergeCell ref="D4:E4"/>
    <mergeCell ref="D5:E5"/>
    <mergeCell ref="D2:E2"/>
    <mergeCell ref="J3:O3"/>
    <mergeCell ref="L5:R5"/>
    <mergeCell ref="L6:R6"/>
    <mergeCell ref="J4:O4"/>
    <mergeCell ref="J2:O2"/>
    <mergeCell ref="AW8:AX8"/>
    <mergeCell ref="BH6:BI6"/>
  </mergeCells>
  <conditionalFormatting sqref="BA15:BD15 AN15:AO265 AV15:AV265 BA16:BC265 Y15:Y265 P15:P265">
    <cfRule type="expression" dxfId="118" priority="217">
      <formula>AND($F15&lt;&gt;"",P15="")</formula>
    </cfRule>
  </conditionalFormatting>
  <conditionalFormatting sqref="R15:R265">
    <cfRule type="expression" dxfId="117" priority="205">
      <formula>IF(LEN(S15),MOD(S15,1)&lt;&gt;0,"")</formula>
    </cfRule>
    <cfRule type="expression" dxfId="116" priority="220">
      <formula>AND($F15&lt;&gt;"",R15="")</formula>
    </cfRule>
  </conditionalFormatting>
  <conditionalFormatting sqref="Q4">
    <cfRule type="expression" dxfId="115" priority="207">
      <formula>FL14&gt;0</formula>
    </cfRule>
  </conditionalFormatting>
  <conditionalFormatting sqref="Q3">
    <cfRule type="expression" dxfId="114" priority="206">
      <formula>FL1&gt;0</formula>
    </cfRule>
  </conditionalFormatting>
  <conditionalFormatting sqref="D3:E3">
    <cfRule type="expression" dxfId="113" priority="199">
      <formula>D3=""</formula>
    </cfRule>
  </conditionalFormatting>
  <conditionalFormatting sqref="D4:E4">
    <cfRule type="expression" dxfId="112" priority="198">
      <formula>D4=""</formula>
    </cfRule>
  </conditionalFormatting>
  <conditionalFormatting sqref="D5:E5">
    <cfRule type="expression" dxfId="111" priority="197">
      <formula>D5=""</formula>
    </cfRule>
  </conditionalFormatting>
  <conditionalFormatting sqref="D6:E7">
    <cfRule type="expression" dxfId="110" priority="196">
      <formula>D6=""</formula>
    </cfRule>
  </conditionalFormatting>
  <conditionalFormatting sqref="D8:E8">
    <cfRule type="expression" dxfId="109" priority="194">
      <formula>D8=""</formula>
    </cfRule>
  </conditionalFormatting>
  <conditionalFormatting sqref="D10:E10">
    <cfRule type="expression" dxfId="108" priority="193">
      <formula>D10=""</formula>
    </cfRule>
  </conditionalFormatting>
  <conditionalFormatting sqref="D11:E11">
    <cfRule type="expression" dxfId="107" priority="192">
      <formula>D11=""</formula>
    </cfRule>
  </conditionalFormatting>
  <conditionalFormatting sqref="D12:E12">
    <cfRule type="expression" dxfId="106" priority="191">
      <formula>D12=""</formula>
    </cfRule>
  </conditionalFormatting>
  <conditionalFormatting sqref="D13:E13">
    <cfRule type="expression" dxfId="105" priority="190">
      <formula>D13=""</formula>
    </cfRule>
  </conditionalFormatting>
  <conditionalFormatting sqref="G1">
    <cfRule type="expression" dxfId="104" priority="189">
      <formula>G1=""</formula>
    </cfRule>
  </conditionalFormatting>
  <conditionalFormatting sqref="G3">
    <cfRule type="expression" dxfId="103" priority="188">
      <formula>G3=""</formula>
    </cfRule>
  </conditionalFormatting>
  <conditionalFormatting sqref="G4">
    <cfRule type="expression" dxfId="102" priority="187">
      <formula>G4=""</formula>
    </cfRule>
  </conditionalFormatting>
  <conditionalFormatting sqref="G6">
    <cfRule type="expression" dxfId="101" priority="186">
      <formula>G6=""</formula>
    </cfRule>
  </conditionalFormatting>
  <conditionalFormatting sqref="G10">
    <cfRule type="expression" dxfId="100" priority="184">
      <formula>G10=""</formula>
    </cfRule>
  </conditionalFormatting>
  <conditionalFormatting sqref="G11">
    <cfRule type="expression" dxfId="99" priority="183">
      <formula>G11=""</formula>
    </cfRule>
  </conditionalFormatting>
  <conditionalFormatting sqref="G12">
    <cfRule type="expression" dxfId="98" priority="182">
      <formula>G12=""</formula>
    </cfRule>
  </conditionalFormatting>
  <conditionalFormatting sqref="G13">
    <cfRule type="expression" dxfId="97" priority="181">
      <formula>G13=""</formula>
    </cfRule>
  </conditionalFormatting>
  <conditionalFormatting sqref="F42:F265">
    <cfRule type="expression" dxfId="96" priority="301">
      <formula>F42&lt;&gt;#REF!</formula>
    </cfRule>
  </conditionalFormatting>
  <conditionalFormatting sqref="AP15:AP265">
    <cfRule type="expression" dxfId="95" priority="174">
      <formula>$AP15&lt;0.5</formula>
    </cfRule>
  </conditionalFormatting>
  <conditionalFormatting sqref="H13:I13">
    <cfRule type="expression" dxfId="94" priority="172">
      <formula>$G$13="Yes"</formula>
    </cfRule>
  </conditionalFormatting>
  <conditionalFormatting sqref="J3">
    <cfRule type="expression" dxfId="93" priority="319">
      <formula>FC1&gt;0</formula>
    </cfRule>
  </conditionalFormatting>
  <conditionalFormatting sqref="H12">
    <cfRule type="expression" dxfId="92" priority="166">
      <formula>$D$3="Import"</formula>
    </cfRule>
  </conditionalFormatting>
  <conditionalFormatting sqref="I6">
    <cfRule type="expression" dxfId="91" priority="159">
      <formula>$I$6=""</formula>
    </cfRule>
  </conditionalFormatting>
  <conditionalFormatting sqref="AA16:AA265">
    <cfRule type="expression" dxfId="90" priority="155">
      <formula>AA16=0</formula>
    </cfRule>
  </conditionalFormatting>
  <conditionalFormatting sqref="AF16:AF265">
    <cfRule type="expression" dxfId="89" priority="154">
      <formula>AF16=0</formula>
    </cfRule>
  </conditionalFormatting>
  <conditionalFormatting sqref="N15:O15 O16:O265">
    <cfRule type="expression" dxfId="88" priority="148">
      <formula>AND($F15&lt;&gt;"",N15="")</formula>
    </cfRule>
    <cfRule type="expression" dxfId="87" priority="150">
      <formula>$O15&lt;$N15</formula>
    </cfRule>
  </conditionalFormatting>
  <conditionalFormatting sqref="BD16:BD265">
    <cfRule type="expression" dxfId="86" priority="140">
      <formula>AND(F16&lt;&gt;"",BD16="")</formula>
    </cfRule>
  </conditionalFormatting>
  <conditionalFormatting sqref="BR8 BR4 BT4:BX4 BT8:BW8">
    <cfRule type="expression" dxfId="85" priority="134">
      <formula>$D$3="POE"</formula>
    </cfRule>
    <cfRule type="expression" dxfId="84" priority="135">
      <formula>$D$3="Domestic"</formula>
    </cfRule>
  </conditionalFormatting>
  <conditionalFormatting sqref="N16:N265">
    <cfRule type="expression" dxfId="83" priority="129">
      <formula>$O16/$N16&lt;&gt;INT($O16/$N16)</formula>
    </cfRule>
    <cfRule type="expression" dxfId="82" priority="130">
      <formula>AND($F16&lt;&gt;"",N16="")</formula>
    </cfRule>
    <cfRule type="expression" dxfId="81" priority="131">
      <formula>$N16&gt;$O16</formula>
    </cfRule>
  </conditionalFormatting>
  <conditionalFormatting sqref="I10">
    <cfRule type="expression" dxfId="80" priority="121">
      <formula>AND($J$10="Y",$I$10="")</formula>
    </cfRule>
  </conditionalFormatting>
  <conditionalFormatting sqref="Q15:Q265">
    <cfRule type="expression" dxfId="79" priority="117">
      <formula>AND($F15&lt;&gt;"",Q15="",$D$3="Import")</formula>
    </cfRule>
  </conditionalFormatting>
  <conditionalFormatting sqref="J4">
    <cfRule type="expression" dxfId="78" priority="323">
      <formula>FD14&gt;0</formula>
    </cfRule>
  </conditionalFormatting>
  <conditionalFormatting sqref="L6">
    <cfRule type="expression" dxfId="77" priority="94">
      <formula>AND($D$3="Import",$L$6="")</formula>
    </cfRule>
  </conditionalFormatting>
  <conditionalFormatting sqref="L7">
    <cfRule type="expression" dxfId="76" priority="93">
      <formula>AND($D$3="Import",$L$7="")</formula>
    </cfRule>
  </conditionalFormatting>
  <conditionalFormatting sqref="BG15:BG265">
    <cfRule type="expression" dxfId="75" priority="86">
      <formula>AND($F15&lt;&gt;"",$BG15="")</formula>
    </cfRule>
  </conditionalFormatting>
  <conditionalFormatting sqref="I12">
    <cfRule type="expression" dxfId="74" priority="80">
      <formula>$D$3="Import"</formula>
    </cfRule>
  </conditionalFormatting>
  <conditionalFormatting sqref="H11">
    <cfRule type="expression" dxfId="73" priority="78">
      <formula>$D$3="Domestic"</formula>
    </cfRule>
    <cfRule type="expression" dxfId="72" priority="79">
      <formula>$D$3="Import"</formula>
    </cfRule>
  </conditionalFormatting>
  <conditionalFormatting sqref="I11">
    <cfRule type="expression" dxfId="71" priority="76">
      <formula>$D$3="Domestic"</formula>
    </cfRule>
    <cfRule type="expression" dxfId="70" priority="77">
      <formula>$D$3="Import"</formula>
    </cfRule>
  </conditionalFormatting>
  <conditionalFormatting sqref="BY5:CA5">
    <cfRule type="expression" dxfId="69" priority="72">
      <formula>$BZ$4&lt;&gt;$BZ$5</formula>
    </cfRule>
  </conditionalFormatting>
  <conditionalFormatting sqref="G8">
    <cfRule type="expression" dxfId="68" priority="70">
      <formula>G8=""</formula>
    </cfRule>
  </conditionalFormatting>
  <conditionalFormatting sqref="A2">
    <cfRule type="expression" dxfId="67" priority="340">
      <formula>AND(P10&gt;0,FK14=0)</formula>
    </cfRule>
  </conditionalFormatting>
  <conditionalFormatting sqref="X11">
    <cfRule type="expression" dxfId="66" priority="54">
      <formula>$X$11&gt;(($AC$2+$AC$3)*$AP$9)</formula>
    </cfRule>
  </conditionalFormatting>
  <conditionalFormatting sqref="D2:E2">
    <cfRule type="expression" dxfId="65" priority="52">
      <formula>D2=""</formula>
    </cfRule>
  </conditionalFormatting>
  <conditionalFormatting sqref="BE15:BE265">
    <cfRule type="expression" dxfId="64" priority="49">
      <formula>AND($BE15="PH",$G$3&lt;&gt;"Pack Away")</formula>
    </cfRule>
  </conditionalFormatting>
  <conditionalFormatting sqref="CF15:CF265">
    <cfRule type="expression" dxfId="63" priority="48">
      <formula>CF15&lt;12</formula>
    </cfRule>
  </conditionalFormatting>
  <conditionalFormatting sqref="CC15:CC265">
    <cfRule type="expression" dxfId="62" priority="47">
      <formula>CC15&lt;3</formula>
    </cfRule>
  </conditionalFormatting>
  <conditionalFormatting sqref="AV8">
    <cfRule type="expression" dxfId="61" priority="39">
      <formula>$AV$8&lt;12</formula>
    </cfRule>
  </conditionalFormatting>
  <conditionalFormatting sqref="AV5">
    <cfRule type="expression" dxfId="60" priority="38">
      <formula>$AV$5&lt;3</formula>
    </cfRule>
  </conditionalFormatting>
  <conditionalFormatting sqref="AS2">
    <cfRule type="expression" dxfId="59" priority="67">
      <formula>#REF!&lt;&gt;""</formula>
    </cfRule>
  </conditionalFormatting>
  <conditionalFormatting sqref="P2:Q2">
    <cfRule type="expression" dxfId="58" priority="35">
      <formula>$BR$12&gt;=7600</formula>
    </cfRule>
  </conditionalFormatting>
  <conditionalFormatting sqref="BF15:BF265">
    <cfRule type="expression" dxfId="57" priority="33">
      <formula>AND($BF15="WX",$G$4&lt;&gt;"WAX")</formula>
    </cfRule>
  </conditionalFormatting>
  <conditionalFormatting sqref="J2:M2">
    <cfRule type="expression" dxfId="56" priority="1252">
      <formula>AND(P10&gt;0,FK14=0)</formula>
    </cfRule>
  </conditionalFormatting>
  <conditionalFormatting sqref="N2:O2">
    <cfRule type="expression" dxfId="55" priority="1253">
      <formula>AND(V10&gt;0,FO14=0)</formula>
    </cfRule>
  </conditionalFormatting>
  <conditionalFormatting sqref="B2:C2">
    <cfRule type="expression" dxfId="54" priority="1254">
      <formula>AND(P10&gt;0,FK14=0)</formula>
    </cfRule>
  </conditionalFormatting>
  <conditionalFormatting sqref="AA15">
    <cfRule type="expression" dxfId="53" priority="19">
      <formula>AA15=0</formula>
    </cfRule>
  </conditionalFormatting>
  <conditionalFormatting sqref="AF15">
    <cfRule type="expression" dxfId="52" priority="18">
      <formula>AF15=0</formula>
    </cfRule>
  </conditionalFormatting>
  <conditionalFormatting sqref="X15:X265">
    <cfRule type="expression" dxfId="51" priority="14" stopIfTrue="1">
      <formula>X15/TRUNC(X15,2)-1&gt;0</formula>
    </cfRule>
    <cfRule type="expression" dxfId="50" priority="15">
      <formula>IF(LEN(Y15),MOD(Y15,1)&lt;&gt;0,"")</formula>
    </cfRule>
    <cfRule type="expression" dxfId="49" priority="16">
      <formula>AND($F15&lt;&gt;"",X15="")</formula>
    </cfRule>
  </conditionalFormatting>
  <conditionalFormatting sqref="F15:F41">
    <cfRule type="expression" dxfId="48" priority="4">
      <formula>F15&lt;&gt;#REF!</formula>
    </cfRule>
  </conditionalFormatting>
  <conditionalFormatting sqref="E15:E265">
    <cfRule type="duplicateValues" dxfId="47" priority="2435"/>
    <cfRule type="expression" dxfId="46" priority="2436">
      <formula>IF(LEN(F15),MOD(F15,1)&lt;&gt;0,"")</formula>
    </cfRule>
    <cfRule type="expression" dxfId="45" priority="2437">
      <formula>AND($F15&lt;&gt;"",E15="")</formula>
    </cfRule>
  </conditionalFormatting>
  <conditionalFormatting sqref="A15:A265">
    <cfRule type="duplicateValues" dxfId="44" priority="2442"/>
    <cfRule type="expression" dxfId="43" priority="2443">
      <formula>IF(LEN(B15),MOD(B15,1)&lt;&gt;0,"")</formula>
    </cfRule>
    <cfRule type="expression" dxfId="42" priority="2444">
      <formula>AND($F15&lt;&gt;"",A15="")</formula>
    </cfRule>
  </conditionalFormatting>
  <dataValidations xWindow="277" yWindow="245" count="25">
    <dataValidation type="list" allowBlank="1" showInputMessage="1" showErrorMessage="1" sqref="V13">
      <formula1>#REF!</formula1>
    </dataValidation>
    <dataValidation type="list" allowBlank="1" showInputMessage="1" showErrorMessage="1" sqref="G4">
      <formula1>RoutingDesc</formula1>
    </dataValidation>
    <dataValidation type="list" allowBlank="1" showInputMessage="1" showErrorMessage="1" sqref="I6">
      <formula1>"Select,Domestic,Asia,Europe,Middle East,India,S.Vietnam,China"</formula1>
    </dataValidation>
    <dataValidation type="textLength" operator="equal" allowBlank="1" showInputMessage="1" showErrorMessage="1" error="Input must be in YYYY/WW format. (Ex. 2016/01 for week 1 of 2016)_x000a__x000a_Make sure to include a &quot;/&quot; between Year and Week" sqref="G6">
      <formula1>7</formula1>
    </dataValidation>
    <dataValidation type="list" allowBlank="1" showInputMessage="1" showErrorMessage="1" sqref="G3">
      <formula1>$DH$8:$DH$11</formula1>
    </dataValidation>
    <dataValidation type="list" allowBlank="1" showInputMessage="1" showErrorMessage="1" sqref="I10 G13">
      <formula1>$DJ$11:$DJ$12</formula1>
    </dataValidation>
    <dataValidation type="list" allowBlank="1" showInputMessage="1" showErrorMessage="1" sqref="G10">
      <formula1>INDIRECT($D$3)</formula1>
    </dataValidation>
    <dataValidation type="whole" allowBlank="1" showInputMessage="1" showErrorMessage="1" error="Input must be a whole # greater than 0." sqref="N16:N265">
      <formula1>1</formula1>
      <formula2>99999</formula2>
    </dataValidation>
    <dataValidation type="list" allowBlank="1" showInputMessage="1" showErrorMessage="1" sqref="I8:I9">
      <formula1>$DM$2:$DM$11</formula1>
    </dataValidation>
    <dataValidation allowBlank="1" showInputMessage="1" showErrorMessage="1" promptTitle="Split PO / DC By-Pass" prompt="If this is a split PO enter both PO #'s in this field. _x000a_Ex: 355121/355123. _x000a_You must also update the &quot;Reference 2&quot; field on the PO header in MI9 as directed in the Split PO process document._x000a_If the PO qualifies for DC By-Pass enter all 3 PO #'s." sqref="D2:E2"/>
    <dataValidation type="list" allowBlank="1" showInputMessage="1" showErrorMessage="1" sqref="BK15:BL15 BK16:BK265">
      <formula1>$BC$6:$BC$10</formula1>
    </dataValidation>
    <dataValidation type="list" allowBlank="1" showInputMessage="1" showErrorMessage="1" sqref="AO2:AO5">
      <formula1>"45,40H,40,20,LCL"</formula1>
    </dataValidation>
    <dataValidation type="list" allowBlank="1" showInputMessage="1" showErrorMessage="1" sqref="AV10">
      <formula1>"Good,Better,Best,Luxury"</formula1>
    </dataValidation>
    <dataValidation type="list" allowBlank="1" showInputMessage="1" showErrorMessage="1" sqref="FP10 BX10">
      <formula1>"No Split,3 Way"</formula1>
    </dataValidation>
    <dataValidation type="custom" allowBlank="1" showInputMessage="1" showErrorMessage="1" errorTitle="Special Character Not Allowed" error="The only special characters allowed are / \ - . &amp; : and %_x000a__x000a_Not allowed ~ ` ! @ # &quot; ' , ; ( ) * $ _ = + { } [ ] &lt; &gt; ?_x000a__x000a_" sqref="F15:F265">
      <formula1>SUMPRODUCT(NOT(ISERROR(FIND(MID(F15,ROW(INDIRECT("1:"&amp;LEN(F15))), 1),"ABCDEFGHIJKLMNOPQRSTUVWXYZabcdefghijklmnopqrstuvwxyz0123456789&amp;\:/.- ")))*1)=LEN(F15)</formula1>
    </dataValidation>
    <dataValidation type="list" allowBlank="1" showInputMessage="1" showErrorMessage="1" sqref="L15:L265">
      <formula1>$DL$2:$DL$5</formula1>
    </dataValidation>
    <dataValidation type="whole" allowBlank="1" showInputMessage="1" showErrorMessage="1" error="You must type in a whole number value only" sqref="M15:M265">
      <formula1>1</formula1>
      <formula2>100000</formula2>
    </dataValidation>
    <dataValidation type="textLength" operator="equal" allowBlank="1" showInputMessage="1" showErrorMessage="1" errorTitle="Text Length" error="Text length must be 8 characters" sqref="AX15:AX265">
      <formula1>8</formula1>
    </dataValidation>
    <dataValidation type="list" allowBlank="1" showErrorMessage="1" sqref="BG15:BG265">
      <formula1>$BF$4:$BF$8</formula1>
    </dataValidation>
    <dataValidation type="list" allowBlank="1" showInputMessage="1" showErrorMessage="1" sqref="BJ15:BJ265">
      <formula1>$BH$6:$BH$8</formula1>
    </dataValidation>
    <dataValidation type="list" allowBlank="1" showInputMessage="1" showErrorMessage="1" sqref="BL16:BL265">
      <formula1>$BC$6:$BC$9</formula1>
    </dataValidation>
    <dataValidation type="list" allowBlank="1" showInputMessage="1" showErrorMessage="1" sqref="G15:G265">
      <formula1>keyfeature</formula1>
    </dataValidation>
    <dataValidation type="list" allowBlank="1" showInputMessage="1" showErrorMessage="1" sqref="H15:H265">
      <formula1>decortype</formula1>
    </dataValidation>
    <dataValidation type="whole" allowBlank="1" showInputMessage="1" showErrorMessage="1" error="The subcategory entered must be a 6 digit # beginning with the category # and ending between 01-19. It must also be a Sub Cat already established in MI9" sqref="D15:D265">
      <formula1>EI15</formula1>
      <formula2>EJ15</formula2>
    </dataValidation>
    <dataValidation type="list" allowBlank="1" showInputMessage="1" showErrorMessage="1" sqref="BE15:BE265">
      <formula1>$BH$2:$BH$5</formula1>
    </dataValidation>
  </dataValidations>
  <pageMargins left="0.25" right="0.25" top="0.75" bottom="0.75" header="0.3" footer="0.3"/>
  <pageSetup paperSize="5" scale="38" fitToWidth="2" orientation="landscape" r:id="rId1"/>
  <headerFooter>
    <oddFooter>&amp;L&amp;Z&amp;F&amp;RPage &amp;P</oddFooter>
  </headerFooter>
  <colBreaks count="2" manualBreakCount="2">
    <brk id="39" max="30" man="1"/>
    <brk id="65" max="30" man="1"/>
  </colBreaks>
  <ignoredErrors>
    <ignoredError sqref="AA6 AP6 AQ6:AR6 AQ2 AQ3 AQ4 AQ5 J21 J22 J23:J259 Z15" unlockedFormula="1"/>
    <ignoredError sqref="AS9:AS13 FK699:FT1118 K26:M26 AS15:AU15 FK16:FT259 ET15:EW15 AP15:AQ15 CW266:FF425 CW699:FF1118 CW426:FE426 CW427:FB593 FE427:FE593 AW22:AW259 ET40:EW259 ET39 EV39:EW39 AZ28:BD259 Z16:Z259 FL15:FT15 FE15 AB16:AF259 FH16:FH259 FH699:FH1118 V17:V20 EK15:ER15 DA19:DB19 DA15 DA20:DA22 AZ21:AZ27 BD21:BD27 K21:N25 K27:N27 DA23:DB259 DF46:EI259 V21:W259 DF15:DG15 DL15:EI15 AM16:AM259 FO426:FT698 CW594:FE698 K28:O259 R23:S259 S16:S22 AS16:AU259 ET16:EW38 AP16:AQ259 FE16:FE259 EK16:ER259 DA16:DA18 DF16:DG39 DL16:EI39 DF40:DG45 DL40:EI45 FK266:FT425 FH266:FH425" evalError="1" unlockedFormula="1"/>
    <ignoredError sqref="K13 AD11:AF11 V10:AB10 V8:W8 AT13:AU13 AQ8:AR8 V7:AB7 V13 BN7:BN9 AY13:BM13 AT11:AV12 BO13 EY7:FF7 CW12:CY12 DN9:FF10 CX13:CY13 FK7:FT8 FH7 FL12:FL13 CW11:DA11 CW10 DI12:FE12 CY10:DA10 DN11:FE11 FL11:FT11 FK10 FM10:FO10 AJ7:AM13 AO7:AR7 AD8:AE8 DA13:DD13 DA12:DG12 AB13:AF13 CX9:DA9 DF7:DL8 DF9:DG11 DI9:DL11 CA9:CA12 FN12:FT13 FH9:FH10 FK9:FO9 FQ9:FT10 Y8:AB8 DN7:EJ8 EL8:FF8 EL7:EV7 AA12:AB12 Y11:Y13 AA11:AB11 DF13:FE13 S7:S13 AD7:AF7 V9:AB9 AD9:AF9 AD10:AF10 AD12:AF12 CX7:DA7 CX8:DA8" evalError="1"/>
  </ignoredErrors>
  <legacyDrawing r:id="rId2"/>
  <extLst>
    <ext xmlns:x14="http://schemas.microsoft.com/office/spreadsheetml/2009/9/main" uri="{78C0D931-6437-407d-A8EE-F0AAD7539E65}">
      <x14:conditionalFormattings>
        <x14:conditionalFormatting xmlns:xm="http://schemas.microsoft.com/office/excel/2006/main">
          <x14:cfRule type="expression" priority="66" id="{894ABDD2-C64C-4132-8968-DE0B367E8128}">
            <xm:f>'Buyer''s Notes'!$C$3:$F$3&lt;&gt;""</xm:f>
            <x14:dxf>
              <fill>
                <patternFill>
                  <bgColor rgb="FF92D050"/>
                </patternFill>
              </fill>
            </x14:dxf>
          </x14:cfRule>
          <xm:sqref>AS3</xm:sqref>
        </x14:conditionalFormatting>
        <x14:conditionalFormatting xmlns:xm="http://schemas.microsoft.com/office/excel/2006/main">
          <x14:cfRule type="expression" priority="65" id="{D7A9149D-4F90-4FB6-8CD7-6278004721F0}">
            <xm:f>'Buyer''s Notes'!$C$4:$F$4&lt;&gt;""</xm:f>
            <x14:dxf>
              <fill>
                <patternFill>
                  <bgColor rgb="FF92D050"/>
                </patternFill>
              </fill>
            </x14:dxf>
          </x14:cfRule>
          <xm:sqref>AS4</xm:sqref>
        </x14:conditionalFormatting>
        <x14:conditionalFormatting xmlns:xm="http://schemas.microsoft.com/office/excel/2006/main">
          <x14:cfRule type="expression" priority="64" id="{3221D39D-9F9C-4A3A-8BF3-29CE62EECEC4}">
            <xm:f>'Buyer''s Notes'!$C$5:$F$5&lt;&gt;""</xm:f>
            <x14:dxf>
              <fill>
                <patternFill>
                  <bgColor rgb="FF92D050"/>
                </patternFill>
              </fill>
            </x14:dxf>
          </x14:cfRule>
          <xm:sqref>AS5</xm:sqref>
        </x14:conditionalFormatting>
        <x14:conditionalFormatting xmlns:xm="http://schemas.microsoft.com/office/excel/2006/main">
          <x14:cfRule type="expression" priority="63" id="{0B80DBF4-B509-40C9-BFEA-910CFF9AAFA4}">
            <xm:f>'Buyer''s Notes'!$C$6:$F$6&lt;&gt;""</xm:f>
            <x14:dxf>
              <fill>
                <patternFill>
                  <bgColor rgb="FF92D050"/>
                </patternFill>
              </fill>
            </x14:dxf>
          </x14:cfRule>
          <xm:sqref>AS6</xm:sqref>
        </x14:conditionalFormatting>
        <x14:conditionalFormatting xmlns:xm="http://schemas.microsoft.com/office/excel/2006/main">
          <x14:cfRule type="expression" priority="62" id="{203F19B7-76C5-4A05-8B10-DC6F41023E83}">
            <xm:f>'Buyer''s Notes'!$C$7:$F$7&lt;&gt;""</xm:f>
            <x14:dxf>
              <fill>
                <patternFill>
                  <bgColor rgb="FF92D050"/>
                </patternFill>
              </fill>
            </x14:dxf>
          </x14:cfRule>
          <xm:sqref>AS7</xm:sqref>
        </x14:conditionalFormatting>
        <x14:conditionalFormatting xmlns:xm="http://schemas.microsoft.com/office/excel/2006/main">
          <x14:cfRule type="expression" priority="61" id="{2D5F3BB6-E96E-406D-A002-4ED7B0FEBF68}">
            <xm:f>'Buyer''s Notes'!$C$8:$F$8&lt;&gt;""</xm:f>
            <x14:dxf>
              <fill>
                <patternFill>
                  <bgColor rgb="FF92D050"/>
                </patternFill>
              </fill>
            </x14:dxf>
          </x14:cfRule>
          <xm:sqref>AS8</xm:sqref>
        </x14:conditionalFormatting>
        <x14:conditionalFormatting xmlns:xm="http://schemas.microsoft.com/office/excel/2006/main">
          <x14:cfRule type="expression" priority="46" id="{846506AC-20EA-4370-8168-5705EBDC063C}">
            <xm:f>'C:\Users\claudiaw\AppData\Local\Microsoft\Windows\INetCache\Content.MSO\[TM PURCHASE ORDER WORKSHEET DOMESTIC 9.3.1 12032019.xlsx]Buyer''s Packs'!#REF!&lt;&gt;""</xm:f>
            <x14:dxf>
              <fill>
                <patternFill>
                  <bgColor rgb="FF92D050"/>
                </patternFill>
              </fill>
            </x14:dxf>
          </x14:cfRule>
          <xm:sqref>AT4</xm:sqref>
        </x14:conditionalFormatting>
        <x14:conditionalFormatting xmlns:xm="http://schemas.microsoft.com/office/excel/2006/main">
          <x14:cfRule type="expression" priority="45" id="{763A854B-DD08-4BE3-B252-B7C7AB31B1BC}">
            <xm:f>'C:\Users\claudiaw\AppData\Local\Microsoft\Windows\INetCache\Content.MSO\[TM PURCHASE ORDER WORKSHEET DOMESTIC 9.3.1 12032019.xlsx]Buyer''s Notes'!#REF!&lt;&gt;""</xm:f>
            <x14:dxf>
              <fill>
                <patternFill>
                  <bgColor rgb="FF92D050"/>
                </patternFill>
              </fill>
            </x14:dxf>
          </x14:cfRule>
          <xm:sqref>AT5</xm:sqref>
        </x14:conditionalFormatting>
        <x14:conditionalFormatting xmlns:xm="http://schemas.microsoft.com/office/excel/2006/main">
          <x14:cfRule type="expression" priority="44" id="{FFFC3354-8586-4D77-AF93-82003322D738}">
            <xm:f>'C:\Users\claudiaw\AppData\Local\Microsoft\Windows\INetCache\Content.MSO\[TM PURCHASE ORDER WORKSHEET DOMESTIC 9.3.1 12032019.xlsx]Buyer''s Notes'!#REF!&lt;&gt;""</xm:f>
            <x14:dxf>
              <fill>
                <patternFill>
                  <bgColor rgb="FF92D050"/>
                </patternFill>
              </fill>
            </x14:dxf>
          </x14:cfRule>
          <xm:sqref>AT6</xm:sqref>
        </x14:conditionalFormatting>
        <x14:conditionalFormatting xmlns:xm="http://schemas.microsoft.com/office/excel/2006/main">
          <x14:cfRule type="expression" priority="43" id="{BE1A97A4-59E9-45E5-8DD7-1BF92AF252ED}">
            <xm:f>'C:\Users\claudiaw\AppData\Local\Microsoft\Windows\INetCache\Content.MSO\[TM PURCHASE ORDER WORKSHEET DOMESTIC 9.3.1 12032019.xlsx]Buyer''s Notes'!#REF!&lt;&gt;""</xm:f>
            <x14:dxf>
              <fill>
                <patternFill>
                  <bgColor rgb="FF92D050"/>
                </patternFill>
              </fill>
            </x14:dxf>
          </x14:cfRule>
          <xm:sqref>AT7</xm:sqref>
        </x14:conditionalFormatting>
        <x14:conditionalFormatting xmlns:xm="http://schemas.microsoft.com/office/excel/2006/main">
          <x14:cfRule type="expression" priority="42" id="{1CE6A097-9518-4D81-9D33-3BEA2E6C04EC}">
            <xm:f>'C:\Users\claudiaw\AppData\Local\Microsoft\Windows\INetCache\Content.MSO\[TM PURCHASE ORDER WORKSHEET DOMESTIC 9.3.1 12032019.xlsx]Buyer''s Notes'!#REF!&lt;&gt;""</xm:f>
            <x14:dxf>
              <fill>
                <patternFill>
                  <bgColor rgb="FF92D050"/>
                </patternFill>
              </fill>
            </x14:dxf>
          </x14:cfRule>
          <xm:sqref>AT8</xm:sqref>
        </x14:conditionalFormatting>
        <x14:conditionalFormatting xmlns:xm="http://schemas.microsoft.com/office/excel/2006/main">
          <x14:cfRule type="expression" priority="41" id="{8E6F2058-5470-468D-A923-B165233E254E}">
            <xm:f>'C:\Users\claudiaw\AppData\Local\Microsoft\Windows\INetCache\Content.MSO\[TM PURCHASE ORDER WORKSHEET DOMESTIC 9.3.1 12032019.xlsx]Buyer''s Notes'!#REF!&lt;&gt;""</xm:f>
            <x14:dxf>
              <fill>
                <patternFill>
                  <bgColor rgb="FF92D050"/>
                </patternFill>
              </fill>
            </x14:dxf>
          </x14:cfRule>
          <xm:sqref>AT9</xm:sqref>
        </x14:conditionalFormatting>
        <x14:conditionalFormatting xmlns:xm="http://schemas.microsoft.com/office/excel/2006/main">
          <x14:cfRule type="expression" priority="40" id="{676AB9CE-3349-4766-BF88-CFD2841CC691}">
            <xm:f>'C:\Users\claudiaw\AppData\Local\Microsoft\Windows\INetCache\Content.MSO\[TM PURCHASE ORDER WORKSHEET DOMESTIC 9.3.1 12032019.xlsx]Buyer''s Notes'!#REF!&lt;&gt;""</xm:f>
            <x14:dxf>
              <fill>
                <patternFill>
                  <bgColor rgb="FF92D050"/>
                </patternFill>
              </fill>
            </x14:dxf>
          </x14:cfRule>
          <xm:sqref>AT10</xm:sqref>
        </x14:conditionalFormatting>
      </x14:conditionalFormattings>
    </ext>
    <ext xmlns:x14="http://schemas.microsoft.com/office/spreadsheetml/2009/9/main" uri="{CCE6A557-97BC-4b89-ADB6-D9C93CAAB3DF}">
      <x14:dataValidations xmlns:xm="http://schemas.microsoft.com/office/excel/2006/main" xWindow="277" yWindow="245" count="8">
        <x14:dataValidation type="list" allowBlank="1" showInputMessage="1" showErrorMessage="1">
          <x14:formula1>
            <xm:f>Lookups!$BY$6:$BY$248</xm:f>
          </x14:formula1>
          <xm:sqref>AV13:AX13</xm:sqref>
        </x14:dataValidation>
        <x14:dataValidation type="list" allowBlank="1" showInputMessage="1" showErrorMessage="1">
          <x14:formula1>
            <xm:f>Lookups!$R$4:$R$22</xm:f>
          </x14:formula1>
          <xm:sqref>BH15:BI265 BF16:BF265</xm:sqref>
        </x14:dataValidation>
        <x14:dataValidation type="list" allowBlank="1" showInputMessage="1" showErrorMessage="1">
          <x14:formula1>
            <xm:f>Lookups!$BZ$7:$BZ$247</xm:f>
          </x14:formula1>
          <xm:sqref>AV15:AV265</xm:sqref>
        </x14:dataValidation>
        <x14:dataValidation type="list" allowBlank="1" showInputMessage="1" showErrorMessage="1">
          <x14:formula1>
            <xm:f>Lookups!$EB$5:$EB$34</xm:f>
          </x14:formula1>
          <xm:sqref>AY1:BA1</xm:sqref>
        </x14:dataValidation>
        <x14:dataValidation type="list" showInputMessage="1" showErrorMessage="1">
          <x14:formula1>
            <xm:f>Lookups!$DZ$5:$DZ$34</xm:f>
          </x14:formula1>
          <xm:sqref>G7</xm:sqref>
        </x14:dataValidation>
        <x14:dataValidation type="list" allowBlank="1" showInputMessage="1" showErrorMessage="1">
          <x14:formula1>
            <xm:f>Lookups!$DZ$5:$DZ$35</xm:f>
          </x14:formula1>
          <xm:sqref>AY15:AY265</xm:sqref>
        </x14:dataValidation>
        <x14:dataValidation type="list" allowBlank="1" showInputMessage="1" showErrorMessage="1">
          <x14:formula1>
            <xm:f>Lookups!$R$4:$R$23</xm:f>
          </x14:formula1>
          <xm:sqref>BF15</xm:sqref>
        </x14:dataValidation>
        <x14:dataValidation type="list" allowBlank="1" showInputMessage="1" showErrorMessage="1">
          <x14:formula1>
            <xm:f>Lookups!$BJ$5:$BJ$70</xm:f>
          </x14:formula1>
          <xm:sqref>BM15:BM265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B1:AM792"/>
  <sheetViews>
    <sheetView view="pageBreakPreview" zoomScale="60" zoomScaleNormal="100" workbookViewId="0">
      <selection activeCell="AF28" sqref="AF28"/>
    </sheetView>
  </sheetViews>
  <sheetFormatPr defaultColWidth="9.140625" defaultRowHeight="15"/>
  <cols>
    <col min="1" max="1" width="9.140625" style="447"/>
    <col min="2" max="2" width="10.85546875" style="447" customWidth="1"/>
    <col min="3" max="4" width="12.140625" style="447" customWidth="1"/>
    <col min="5" max="5" width="11" style="447" customWidth="1"/>
    <col min="6" max="6" width="7.85546875" style="447" hidden="1" customWidth="1"/>
    <col min="7" max="7" width="6" style="447" customWidth="1"/>
    <col min="8" max="8" width="15.7109375" style="447" customWidth="1"/>
    <col min="9" max="9" width="25.7109375" style="447" customWidth="1"/>
    <col min="10" max="10" width="8.140625" style="447" customWidth="1"/>
    <col min="11" max="11" width="11.7109375" style="447" customWidth="1"/>
    <col min="12" max="15" width="7" style="447" customWidth="1"/>
    <col min="16" max="16" width="8.140625" style="447" hidden="1" customWidth="1"/>
    <col min="17" max="21" width="7" style="447" hidden="1" customWidth="1"/>
    <col min="22" max="24" width="7" style="447" customWidth="1"/>
    <col min="25" max="25" width="8" style="447" customWidth="1"/>
    <col min="26" max="28" width="7" style="447" customWidth="1"/>
    <col min="29" max="29" width="4.85546875" style="447" customWidth="1"/>
    <col min="30" max="30" width="4.5703125" style="447" customWidth="1"/>
    <col min="31" max="31" width="15.7109375" style="447" customWidth="1"/>
    <col min="32" max="32" width="28.7109375" style="447" customWidth="1"/>
    <col min="33" max="36" width="9.140625" style="447"/>
    <col min="37" max="38" width="9.7109375" style="447" customWidth="1"/>
    <col min="39" max="16384" width="9.140625" style="447"/>
  </cols>
  <sheetData>
    <row r="1" spans="2:39" ht="18">
      <c r="B1" s="5" t="s">
        <v>4</v>
      </c>
      <c r="C1" s="680"/>
      <c r="D1" s="680"/>
      <c r="E1" s="680"/>
      <c r="F1" s="680"/>
      <c r="G1" s="796" t="s">
        <v>6182</v>
      </c>
      <c r="H1" s="797"/>
      <c r="I1" s="797"/>
      <c r="J1" s="797"/>
      <c r="K1" s="680"/>
      <c r="L1" s="680"/>
      <c r="M1" s="680"/>
      <c r="N1" s="680"/>
      <c r="O1" s="680"/>
      <c r="P1" s="680"/>
      <c r="Q1" s="680"/>
      <c r="R1" s="680"/>
      <c r="S1" s="680"/>
      <c r="T1" s="680"/>
      <c r="U1" s="680"/>
      <c r="V1" s="680"/>
      <c r="W1" s="680"/>
      <c r="X1" s="680"/>
      <c r="Y1" s="680"/>
      <c r="Z1" s="680"/>
      <c r="AA1" s="680"/>
      <c r="AB1" s="680"/>
    </row>
    <row r="2" spans="2:39" ht="15.75" thickBot="1">
      <c r="B2" s="486"/>
      <c r="C2" s="486"/>
      <c r="D2" s="486"/>
      <c r="E2" s="486"/>
      <c r="F2" s="486"/>
      <c r="G2" s="486"/>
      <c r="H2" s="486"/>
      <c r="I2" s="486"/>
      <c r="J2" s="486"/>
      <c r="K2" s="486"/>
      <c r="L2" s="486"/>
      <c r="M2" s="486"/>
      <c r="N2" s="486"/>
      <c r="O2" s="486"/>
      <c r="P2" s="486"/>
      <c r="Q2" s="486"/>
      <c r="R2" s="486"/>
      <c r="S2" s="486"/>
      <c r="T2" s="486"/>
      <c r="U2" s="486"/>
      <c r="V2" s="486"/>
      <c r="W2" s="486"/>
      <c r="X2" s="486"/>
      <c r="Y2" s="846"/>
      <c r="Z2" s="486"/>
      <c r="AA2" s="486"/>
      <c r="AB2" s="486"/>
    </row>
    <row r="3" spans="2:39">
      <c r="B3" s="681" t="s">
        <v>2207</v>
      </c>
      <c r="C3" s="682">
        <f>'IMPORT Wksht'!D2</f>
        <v>0</v>
      </c>
      <c r="D3" s="683"/>
      <c r="F3" s="684"/>
      <c r="G3" s="684"/>
      <c r="H3" s="684"/>
      <c r="I3" s="684"/>
      <c r="J3" s="685"/>
      <c r="K3" s="686"/>
      <c r="Y3" s="536"/>
      <c r="Z3" s="536"/>
      <c r="AA3" s="536"/>
      <c r="AB3" s="536"/>
      <c r="AC3" s="536"/>
    </row>
    <row r="4" spans="2:39" ht="15.75" thickBot="1">
      <c r="B4" s="687" t="s">
        <v>2208</v>
      </c>
      <c r="C4" s="688">
        <f>'IMPORT Wksht'!D5</f>
        <v>0</v>
      </c>
      <c r="D4" s="689">
        <f>'IMPORT Wksht'!D6</f>
        <v>0</v>
      </c>
      <c r="F4" s="690"/>
      <c r="G4" s="690"/>
      <c r="H4" s="690"/>
      <c r="I4" s="690"/>
      <c r="J4" s="685"/>
      <c r="K4" s="690"/>
      <c r="Y4" s="845">
        <v>18</v>
      </c>
      <c r="Z4" s="845">
        <v>18</v>
      </c>
      <c r="AA4" s="845">
        <v>18</v>
      </c>
    </row>
    <row r="5" spans="2:39" ht="15.75" thickBot="1">
      <c r="B5" s="761" t="s">
        <v>5117</v>
      </c>
      <c r="C5" s="712" t="s">
        <v>5118</v>
      </c>
      <c r="D5" s="708"/>
      <c r="E5" s="6"/>
      <c r="F5" s="6"/>
      <c r="G5" s="6"/>
      <c r="H5" s="6">
        <v>5</v>
      </c>
      <c r="I5" s="6">
        <v>6</v>
      </c>
      <c r="J5" s="6"/>
      <c r="K5" s="6"/>
      <c r="L5" s="6"/>
      <c r="M5" s="6"/>
      <c r="N5" s="6"/>
      <c r="O5" s="6"/>
      <c r="P5" s="1758" t="s">
        <v>6143</v>
      </c>
      <c r="Q5" s="1758"/>
      <c r="R5" s="1758"/>
      <c r="S5" s="1758"/>
      <c r="T5" s="1758"/>
      <c r="U5" s="1758"/>
      <c r="V5" s="6"/>
      <c r="W5" s="6"/>
      <c r="X5" s="6"/>
      <c r="Y5" s="769">
        <v>70</v>
      </c>
      <c r="Z5" s="769">
        <v>71</v>
      </c>
      <c r="AA5" s="769">
        <v>72</v>
      </c>
      <c r="AB5" s="6"/>
    </row>
    <row r="6" spans="2:39" ht="15.75" thickBot="1">
      <c r="B6" s="1759" t="s">
        <v>5119</v>
      </c>
      <c r="C6" s="1760"/>
      <c r="D6" s="1760"/>
      <c r="E6" s="1761"/>
      <c r="F6" s="763"/>
      <c r="G6" s="1759" t="s">
        <v>5120</v>
      </c>
      <c r="H6" s="1760"/>
      <c r="I6" s="1760"/>
      <c r="J6" s="1760"/>
      <c r="K6" s="1761"/>
      <c r="L6" s="763"/>
      <c r="M6" s="1762" t="s">
        <v>6134</v>
      </c>
      <c r="N6" s="1763"/>
      <c r="O6" s="1764"/>
      <c r="P6" s="1762" t="s">
        <v>6141</v>
      </c>
      <c r="Q6" s="1763"/>
      <c r="R6" s="1764"/>
      <c r="S6" s="1755" t="s">
        <v>6140</v>
      </c>
      <c r="T6" s="1755"/>
      <c r="U6" s="1756"/>
      <c r="V6" s="1755" t="s">
        <v>6142</v>
      </c>
      <c r="W6" s="1755"/>
      <c r="X6" s="1756"/>
      <c r="Y6" s="1757" t="s">
        <v>6139</v>
      </c>
      <c r="Z6" s="1755"/>
      <c r="AA6" s="1756"/>
      <c r="AB6" s="6"/>
      <c r="AD6" s="421" t="s">
        <v>5594</v>
      </c>
    </row>
    <row r="7" spans="2:39" ht="51.75" customHeight="1" thickBot="1">
      <c r="B7" s="764" t="s">
        <v>874</v>
      </c>
      <c r="C7" s="765" t="s">
        <v>5</v>
      </c>
      <c r="D7" s="765" t="s">
        <v>5593</v>
      </c>
      <c r="E7" s="766" t="s">
        <v>6</v>
      </c>
      <c r="F7" s="767" t="s">
        <v>5121</v>
      </c>
      <c r="G7" s="764" t="s">
        <v>5122</v>
      </c>
      <c r="H7" s="713" t="s">
        <v>7</v>
      </c>
      <c r="I7" s="713" t="s">
        <v>0</v>
      </c>
      <c r="J7" s="765" t="s">
        <v>8</v>
      </c>
      <c r="K7" s="714" t="s">
        <v>5123</v>
      </c>
      <c r="L7" s="768" t="s">
        <v>5124</v>
      </c>
      <c r="M7" s="715" t="s">
        <v>2172</v>
      </c>
      <c r="N7" s="716" t="s">
        <v>2173</v>
      </c>
      <c r="O7" s="717" t="str">
        <f>'IMPORT Wksht'!BW12</f>
        <v>ERROR</v>
      </c>
      <c r="P7" s="715" t="s">
        <v>2172</v>
      </c>
      <c r="Q7" s="716" t="s">
        <v>2173</v>
      </c>
      <c r="R7" s="717" t="str">
        <f>'IMPORT Wksht'!BW12</f>
        <v>ERROR</v>
      </c>
      <c r="S7" s="715" t="s">
        <v>2172</v>
      </c>
      <c r="T7" s="716" t="s">
        <v>2173</v>
      </c>
      <c r="U7" s="717" t="str">
        <f>'IMPORT Wksht'!BW12</f>
        <v>ERROR</v>
      </c>
      <c r="V7" s="715" t="s">
        <v>2172</v>
      </c>
      <c r="W7" s="716" t="s">
        <v>2173</v>
      </c>
      <c r="X7" s="717" t="str">
        <f>'IMPORT Wksht'!BW12</f>
        <v>ERROR</v>
      </c>
      <c r="Y7" s="715" t="s">
        <v>2172</v>
      </c>
      <c r="Z7" s="716" t="s">
        <v>2173</v>
      </c>
      <c r="AA7" s="717" t="str">
        <f>'IMPORT Wksht'!BW12</f>
        <v>ERROR</v>
      </c>
      <c r="AB7" s="691"/>
      <c r="AD7" s="725" t="s">
        <v>876</v>
      </c>
      <c r="AE7" s="210" t="str">
        <f>'[6]DOMESTIC Worksheet'!E14</f>
        <v xml:space="preserve">MFG STYLE # </v>
      </c>
      <c r="AF7" s="726" t="str">
        <f>'[6]DOMESTIC Worksheet'!F14</f>
        <v xml:space="preserve">
DESCRIPTION               
(20 CHARACTERS MAX FOR TICKET; DO NOT INCLUDE ANY SYMBOLS)</v>
      </c>
      <c r="AG7" s="727" t="str">
        <f>'[6]DOMESTIC Worksheet'!M14</f>
        <v>INNER PACK QTY</v>
      </c>
      <c r="AH7" s="727" t="str">
        <f>'[6]DOMESTIC Worksheet'!N14</f>
        <v>MASTER PACK QTY</v>
      </c>
      <c r="AI7" s="727" t="str">
        <f>'[6]DOMESTIC Worksheet'!O14</f>
        <v xml:space="preserve">      ALLOCATION GUIDE</v>
      </c>
      <c r="AJ7" s="692" t="s">
        <v>5124</v>
      </c>
      <c r="AK7" s="727" t="str">
        <f>'[6]DOMESTIC Worksheet'!Q14</f>
        <v>PURCHASE QTY</v>
      </c>
      <c r="AL7" s="727" t="s">
        <v>5125</v>
      </c>
      <c r="AM7" s="692" t="s">
        <v>5126</v>
      </c>
    </row>
    <row r="8" spans="2:39">
      <c r="B8" s="721"/>
      <c r="C8" s="693"/>
      <c r="D8" s="693"/>
      <c r="E8" s="722"/>
      <c r="F8" s="762">
        <f>E8</f>
        <v>0</v>
      </c>
      <c r="G8" s="719"/>
      <c r="H8" s="770" t="str">
        <f t="shared" ref="H8:I27" si="0">IFERROR(VLOOKUP($G8,PO,H$5,0),"")</f>
        <v/>
      </c>
      <c r="I8" s="770" t="str">
        <f t="shared" si="0"/>
        <v/>
      </c>
      <c r="J8" s="694"/>
      <c r="K8" s="772">
        <f>IFERROR(J8*F8,"")</f>
        <v>0</v>
      </c>
      <c r="L8" s="773" t="str">
        <f t="shared" ref="L8:L71" si="1">IFERROR(VLOOKUP(H8,vstylepackIM,6,0),"")</f>
        <v/>
      </c>
      <c r="M8" s="774" t="str">
        <f>IF(AND($E8&gt;0,Y8&lt;&gt;""),ROUND(Y8/$AB8*$E8,0),"")</f>
        <v/>
      </c>
      <c r="N8" s="775" t="str">
        <f>IF(AND($E8&gt;0,Z8&lt;&gt;""),ROUND(Z8/$AB8*$E8,0),"")</f>
        <v/>
      </c>
      <c r="O8" s="776" t="str">
        <f>IFERROR(E8-M8-N8,"")</f>
        <v/>
      </c>
      <c r="P8" s="777" t="str">
        <f>IF(M8&gt;0,M8,"")</f>
        <v/>
      </c>
      <c r="Q8" s="778" t="str">
        <f>IF(N8&gt;0,N8,"")</f>
        <v/>
      </c>
      <c r="R8" s="779" t="str">
        <f>IF(O8&gt;0,O8,"")</f>
        <v/>
      </c>
      <c r="S8" s="774" t="str">
        <f t="shared" ref="S8:U12" si="2">IFERROR(P8*$J8,"")</f>
        <v/>
      </c>
      <c r="T8" s="775" t="str">
        <f t="shared" si="2"/>
        <v/>
      </c>
      <c r="U8" s="776" t="str">
        <f t="shared" si="2"/>
        <v/>
      </c>
      <c r="V8" s="780" t="str">
        <f>IF(SUMIF($G$8:$G$307,$G8,S$8:S$307)=0,"",SUMIF($G$8:$G$307,$G8,S$8:S$307))</f>
        <v/>
      </c>
      <c r="W8" s="781" t="str">
        <f t="shared" ref="W8:W71" si="3">IF(SUMIF($G$8:$G$307,$G8,T$8:T$307)=0,"",SUMIF($G$8:$G$307,$G8,T$8:T$307))</f>
        <v/>
      </c>
      <c r="X8" s="782" t="str">
        <f t="shared" ref="X8:X71" si="4">IF(SUMIF($G$8:$G$307,$G8,U$8:U$307)=0,"",SUMIF($G$8:$G$307,$G8,U$8:U$307))</f>
        <v/>
      </c>
      <c r="Y8" s="844" t="str">
        <f>IFERROR(IF(AND('IMPORT Wksht'!$BX$10="No Split",'IMPORT Wksht'!$D$1="W001"),VLOOKUP($G8,PO,Y$4,0),VLOOKUP($G8,PO,Y$5,0)),"")</f>
        <v/>
      </c>
      <c r="Z8" s="775" t="str">
        <f>IFERROR(IF(AND('IMPORT Wksht'!$BX$10="No Split",'IMPORT Wksht'!$D$1="W03"),VLOOKUP($G8,PO,Z$4,0),VLOOKUP($G8,PO,Z$5,0)),"")</f>
        <v/>
      </c>
      <c r="AA8" s="776" t="str">
        <f t="shared" ref="AA8:AA71" si="5">IFERROR(IF(VLOOKUP($G8,PO,AA$5,0)=0,"",VLOOKUP($G8,PO,AA$5,0)),"")</f>
        <v/>
      </c>
      <c r="AB8" s="783">
        <f t="shared" ref="AB8:AB71" si="6">SUM(Y8:AA8)</f>
        <v>0</v>
      </c>
      <c r="AD8" s="490">
        <v>1</v>
      </c>
      <c r="AE8" s="698">
        <f>'IMPORT Wksht'!E15</f>
        <v>0</v>
      </c>
      <c r="AF8" s="698">
        <f>'IMPORT Wksht'!F15</f>
        <v>0</v>
      </c>
      <c r="AG8" s="662">
        <f>'IMPORT Wksht'!N15</f>
        <v>0</v>
      </c>
      <c r="AH8" s="662">
        <f>'IMPORT Wksht'!O15</f>
        <v>0</v>
      </c>
      <c r="AI8" s="699" t="str">
        <f>'IMPORT Wksht'!P15</f>
        <v>MP</v>
      </c>
      <c r="AJ8" s="662">
        <f>IF(AI8="IP",AG8,IF(AI8="MP",AH8,99))</f>
        <v>0</v>
      </c>
      <c r="AK8" s="700">
        <f>'IMPORT Wksht'!R15</f>
        <v>0</v>
      </c>
      <c r="AL8" s="495">
        <f>IFERROR(SUMIF($G$8:$G$307,AD8,$K$8:$K$307),"")</f>
        <v>0</v>
      </c>
      <c r="AM8" s="495">
        <f>IFERROR(AK8-SUMIF($G$8:$G$307,AD8,$K$8:$K$307),"")</f>
        <v>0</v>
      </c>
    </row>
    <row r="9" spans="2:39">
      <c r="B9" s="723"/>
      <c r="C9" s="92"/>
      <c r="D9" s="92"/>
      <c r="E9" s="724"/>
      <c r="F9" s="720">
        <f>IF(E9="",F8,E9)</f>
        <v>0</v>
      </c>
      <c r="G9" s="719"/>
      <c r="H9" s="771" t="str">
        <f t="shared" si="0"/>
        <v/>
      </c>
      <c r="I9" s="771" t="str">
        <f t="shared" si="0"/>
        <v/>
      </c>
      <c r="J9" s="695"/>
      <c r="K9" s="784">
        <f t="shared" ref="K9:K72" si="7">IFERROR(J9*F9,"")</f>
        <v>0</v>
      </c>
      <c r="L9" s="785" t="str">
        <f t="shared" si="1"/>
        <v/>
      </c>
      <c r="M9" s="774" t="str">
        <f t="shared" ref="M9:M72" si="8">IF(AND($E9&gt;0,Y9&lt;&gt;""),ROUND(Y9/$AB9*$E9,0),"")</f>
        <v/>
      </c>
      <c r="N9" s="775" t="str">
        <f t="shared" ref="N9:N72" si="9">IF(AND($E9&gt;0,Z9&lt;&gt;""),ROUND(Z9/$AB9*$E9,0),"")</f>
        <v/>
      </c>
      <c r="O9" s="776" t="str">
        <f>IFERROR(E9-M9-N9,"")</f>
        <v/>
      </c>
      <c r="P9" s="777" t="str">
        <f>IF(M9&lt;&gt;"",M9,IF($J9&lt;&gt;"",P8,""))</f>
        <v/>
      </c>
      <c r="Q9" s="778" t="str">
        <f t="shared" ref="Q9:Q72" si="10">IF(N9&lt;&gt;"",N9,IF($J9&lt;&gt;"",Q8,""))</f>
        <v/>
      </c>
      <c r="R9" s="779" t="str">
        <f t="shared" ref="R9:R72" si="11">IF(O9&lt;&gt;"",O9,IF($J9&lt;&gt;"",R8,""))</f>
        <v/>
      </c>
      <c r="S9" s="774" t="str">
        <f t="shared" si="2"/>
        <v/>
      </c>
      <c r="T9" s="775" t="str">
        <f t="shared" si="2"/>
        <v/>
      </c>
      <c r="U9" s="776" t="str">
        <f t="shared" si="2"/>
        <v/>
      </c>
      <c r="V9" s="774" t="str">
        <f t="shared" ref="V9:V72" si="12">IF(SUMIF($G$8:$G$307,$G9,S$8:S$307)=0,"",SUMIF($G$8:$G$307,$G9,S$8:S$307))</f>
        <v/>
      </c>
      <c r="W9" s="775" t="str">
        <f t="shared" si="3"/>
        <v/>
      </c>
      <c r="X9" s="776" t="str">
        <f t="shared" si="4"/>
        <v/>
      </c>
      <c r="Y9" s="774" t="str">
        <f>IFERROR(IF(AND('IMPORT Wksht'!$BX$10="No Split",'IMPORT Wksht'!$D$1="W001"),VLOOKUP($G9,PO,Y$4,0),VLOOKUP($G9,PO,Y$5,0)),"")</f>
        <v/>
      </c>
      <c r="Z9" s="775" t="str">
        <f>IFERROR(IF(AND('IMPORT Wksht'!$BX$10="No Split",'IMPORT Wksht'!$D$1="W03"),VLOOKUP($G9,PO,Z$4,0),VLOOKUP($G9,PO,Z$5,0)),"")</f>
        <v/>
      </c>
      <c r="AA9" s="776" t="str">
        <f t="shared" si="5"/>
        <v/>
      </c>
      <c r="AB9" s="783">
        <f t="shared" si="6"/>
        <v>0</v>
      </c>
      <c r="AD9" s="490">
        <v>2</v>
      </c>
      <c r="AE9" s="698">
        <f>'IMPORT Wksht'!E16</f>
        <v>0</v>
      </c>
      <c r="AF9" s="698">
        <f>'IMPORT Wksht'!F16</f>
        <v>0</v>
      </c>
      <c r="AG9" s="1280">
        <f>'IMPORT Wksht'!N16</f>
        <v>0</v>
      </c>
      <c r="AH9" s="1280">
        <f>'IMPORT Wksht'!O16</f>
        <v>0</v>
      </c>
      <c r="AI9" s="699" t="str">
        <f>'IMPORT Wksht'!P16</f>
        <v>MP</v>
      </c>
      <c r="AJ9" s="1280">
        <f t="shared" ref="AJ9:AJ72" si="13">IF(AI9="IP",AG9,IF(AI9="MP",AH9,99))</f>
        <v>0</v>
      </c>
      <c r="AK9" s="700">
        <f>'IMPORT Wksht'!R16</f>
        <v>0</v>
      </c>
      <c r="AL9" s="495">
        <f t="shared" ref="AL9:AL72" si="14">IFERROR(SUMIF($G$8:$G$307,AD9,$K$8:$K$307),"")</f>
        <v>0</v>
      </c>
      <c r="AM9" s="495">
        <f t="shared" ref="AM9:AM72" si="15">IFERROR(AK9-SUMIF($G$8:$G$307,AD9,$K$8:$K$307),"")</f>
        <v>0</v>
      </c>
    </row>
    <row r="10" spans="2:39">
      <c r="B10" s="723"/>
      <c r="C10" s="92"/>
      <c r="D10" s="92"/>
      <c r="E10" s="724"/>
      <c r="F10" s="720">
        <f t="shared" ref="F10:F73" si="16">IF(E10="",F9,E10)</f>
        <v>0</v>
      </c>
      <c r="G10" s="719"/>
      <c r="H10" s="771" t="str">
        <f t="shared" si="0"/>
        <v/>
      </c>
      <c r="I10" s="771" t="str">
        <f t="shared" si="0"/>
        <v/>
      </c>
      <c r="J10" s="695"/>
      <c r="K10" s="784">
        <f t="shared" si="7"/>
        <v>0</v>
      </c>
      <c r="L10" s="785" t="str">
        <f t="shared" si="1"/>
        <v/>
      </c>
      <c r="M10" s="774" t="str">
        <f t="shared" si="8"/>
        <v/>
      </c>
      <c r="N10" s="775" t="str">
        <f t="shared" si="9"/>
        <v/>
      </c>
      <c r="O10" s="776" t="str">
        <f t="shared" ref="O10:O73" si="17">IFERROR(E10-M10-N10,"")</f>
        <v/>
      </c>
      <c r="P10" s="777" t="str">
        <f t="shared" ref="P10:P73" si="18">IF(M10&lt;&gt;"",M10,IF($J10&lt;&gt;"",P9,""))</f>
        <v/>
      </c>
      <c r="Q10" s="778" t="str">
        <f t="shared" si="10"/>
        <v/>
      </c>
      <c r="R10" s="779" t="str">
        <f t="shared" si="11"/>
        <v/>
      </c>
      <c r="S10" s="774" t="str">
        <f t="shared" si="2"/>
        <v/>
      </c>
      <c r="T10" s="775" t="str">
        <f t="shared" si="2"/>
        <v/>
      </c>
      <c r="U10" s="776" t="str">
        <f t="shared" si="2"/>
        <v/>
      </c>
      <c r="V10" s="774" t="str">
        <f t="shared" si="12"/>
        <v/>
      </c>
      <c r="W10" s="775" t="str">
        <f t="shared" si="3"/>
        <v/>
      </c>
      <c r="X10" s="776" t="str">
        <f t="shared" si="4"/>
        <v/>
      </c>
      <c r="Y10" s="774" t="str">
        <f>IFERROR(IF(AND('IMPORT Wksht'!$BX$10="No Split",'IMPORT Wksht'!$D$1="W001"),VLOOKUP($G10,PO,Y$4,0),VLOOKUP($G10,PO,Y$5,0)),"")</f>
        <v/>
      </c>
      <c r="Z10" s="775" t="str">
        <f>IFERROR(IF(AND('IMPORT Wksht'!$BX$10="No Split",'IMPORT Wksht'!$D$1="W03"),VLOOKUP($G10,PO,Z$4,0),VLOOKUP($G10,PO,Z$5,0)),"")</f>
        <v/>
      </c>
      <c r="AA10" s="776" t="str">
        <f t="shared" si="5"/>
        <v/>
      </c>
      <c r="AB10" s="783">
        <f t="shared" si="6"/>
        <v>0</v>
      </c>
      <c r="AD10" s="490">
        <v>3</v>
      </c>
      <c r="AE10" s="698">
        <f>'IMPORT Wksht'!E17</f>
        <v>0</v>
      </c>
      <c r="AF10" s="698">
        <f>'IMPORT Wksht'!F17</f>
        <v>0</v>
      </c>
      <c r="AG10" s="1280">
        <f>'IMPORT Wksht'!N17</f>
        <v>0</v>
      </c>
      <c r="AH10" s="1280">
        <f>'IMPORT Wksht'!O17</f>
        <v>0</v>
      </c>
      <c r="AI10" s="699" t="str">
        <f>'IMPORT Wksht'!P17</f>
        <v>MP</v>
      </c>
      <c r="AJ10" s="1280">
        <f t="shared" si="13"/>
        <v>0</v>
      </c>
      <c r="AK10" s="700">
        <f>'IMPORT Wksht'!R17</f>
        <v>0</v>
      </c>
      <c r="AL10" s="495">
        <f t="shared" si="14"/>
        <v>0</v>
      </c>
      <c r="AM10" s="495">
        <f t="shared" si="15"/>
        <v>0</v>
      </c>
    </row>
    <row r="11" spans="2:39">
      <c r="B11" s="723"/>
      <c r="C11" s="92"/>
      <c r="D11" s="92"/>
      <c r="E11" s="724"/>
      <c r="F11" s="720">
        <f t="shared" si="16"/>
        <v>0</v>
      </c>
      <c r="G11" s="719"/>
      <c r="H11" s="771" t="str">
        <f t="shared" si="0"/>
        <v/>
      </c>
      <c r="I11" s="771" t="str">
        <f t="shared" si="0"/>
        <v/>
      </c>
      <c r="J11" s="695"/>
      <c r="K11" s="784">
        <f t="shared" si="7"/>
        <v>0</v>
      </c>
      <c r="L11" s="785" t="str">
        <f t="shared" si="1"/>
        <v/>
      </c>
      <c r="M11" s="774" t="str">
        <f t="shared" si="8"/>
        <v/>
      </c>
      <c r="N11" s="775" t="str">
        <f t="shared" si="9"/>
        <v/>
      </c>
      <c r="O11" s="776" t="str">
        <f t="shared" si="17"/>
        <v/>
      </c>
      <c r="P11" s="777" t="str">
        <f t="shared" si="18"/>
        <v/>
      </c>
      <c r="Q11" s="778" t="str">
        <f t="shared" si="10"/>
        <v/>
      </c>
      <c r="R11" s="779" t="str">
        <f t="shared" si="11"/>
        <v/>
      </c>
      <c r="S11" s="774" t="str">
        <f t="shared" si="2"/>
        <v/>
      </c>
      <c r="T11" s="775" t="str">
        <f t="shared" si="2"/>
        <v/>
      </c>
      <c r="U11" s="776" t="str">
        <f t="shared" si="2"/>
        <v/>
      </c>
      <c r="V11" s="774" t="str">
        <f t="shared" si="12"/>
        <v/>
      </c>
      <c r="W11" s="775" t="str">
        <f t="shared" si="3"/>
        <v/>
      </c>
      <c r="X11" s="776" t="str">
        <f t="shared" si="4"/>
        <v/>
      </c>
      <c r="Y11" s="774" t="str">
        <f>IFERROR(IF(AND('IMPORT Wksht'!$BX$10="No Split",'IMPORT Wksht'!$D$1="W001"),VLOOKUP($G11,PO,Y$4,0),VLOOKUP($G11,PO,Y$5,0)),"")</f>
        <v/>
      </c>
      <c r="Z11" s="775" t="str">
        <f>IFERROR(IF(AND('IMPORT Wksht'!$BX$10="No Split",'IMPORT Wksht'!$D$1="W03"),VLOOKUP($G11,PO,Z$4,0),VLOOKUP($G11,PO,Z$5,0)),"")</f>
        <v/>
      </c>
      <c r="AA11" s="776" t="str">
        <f t="shared" si="5"/>
        <v/>
      </c>
      <c r="AB11" s="783">
        <f t="shared" si="6"/>
        <v>0</v>
      </c>
      <c r="AD11" s="490">
        <v>4</v>
      </c>
      <c r="AE11" s="698">
        <f>'IMPORT Wksht'!E18</f>
        <v>0</v>
      </c>
      <c r="AF11" s="698">
        <f>'IMPORT Wksht'!F18</f>
        <v>0</v>
      </c>
      <c r="AG11" s="1280">
        <f>'IMPORT Wksht'!N18</f>
        <v>0</v>
      </c>
      <c r="AH11" s="1280">
        <f>'IMPORT Wksht'!O18</f>
        <v>0</v>
      </c>
      <c r="AI11" s="699" t="str">
        <f>'IMPORT Wksht'!P18</f>
        <v>MP</v>
      </c>
      <c r="AJ11" s="1280">
        <f t="shared" si="13"/>
        <v>0</v>
      </c>
      <c r="AK11" s="700">
        <f>'IMPORT Wksht'!R18</f>
        <v>0</v>
      </c>
      <c r="AL11" s="495">
        <f t="shared" si="14"/>
        <v>0</v>
      </c>
      <c r="AM11" s="495">
        <f t="shared" si="15"/>
        <v>0</v>
      </c>
    </row>
    <row r="12" spans="2:39">
      <c r="B12" s="723"/>
      <c r="C12" s="92"/>
      <c r="D12" s="92"/>
      <c r="E12" s="724"/>
      <c r="F12" s="720">
        <f t="shared" si="16"/>
        <v>0</v>
      </c>
      <c r="G12" s="719"/>
      <c r="H12" s="771" t="str">
        <f t="shared" si="0"/>
        <v/>
      </c>
      <c r="I12" s="771" t="str">
        <f t="shared" si="0"/>
        <v/>
      </c>
      <c r="J12" s="695"/>
      <c r="K12" s="784">
        <f t="shared" si="7"/>
        <v>0</v>
      </c>
      <c r="L12" s="785" t="str">
        <f t="shared" si="1"/>
        <v/>
      </c>
      <c r="M12" s="774" t="str">
        <f t="shared" si="8"/>
        <v/>
      </c>
      <c r="N12" s="775" t="str">
        <f t="shared" si="9"/>
        <v/>
      </c>
      <c r="O12" s="776" t="str">
        <f t="shared" si="17"/>
        <v/>
      </c>
      <c r="P12" s="777" t="str">
        <f t="shared" si="18"/>
        <v/>
      </c>
      <c r="Q12" s="778" t="str">
        <f t="shared" si="10"/>
        <v/>
      </c>
      <c r="R12" s="779" t="str">
        <f t="shared" si="11"/>
        <v/>
      </c>
      <c r="S12" s="774" t="str">
        <f t="shared" si="2"/>
        <v/>
      </c>
      <c r="T12" s="775" t="str">
        <f t="shared" si="2"/>
        <v/>
      </c>
      <c r="U12" s="776" t="str">
        <f t="shared" si="2"/>
        <v/>
      </c>
      <c r="V12" s="774" t="str">
        <f t="shared" si="12"/>
        <v/>
      </c>
      <c r="W12" s="775" t="str">
        <f t="shared" si="3"/>
        <v/>
      </c>
      <c r="X12" s="776" t="str">
        <f t="shared" si="4"/>
        <v/>
      </c>
      <c r="Y12" s="774" t="str">
        <f>IFERROR(IF(AND('IMPORT Wksht'!$BX$10="No Split",'IMPORT Wksht'!$D$1="W001"),VLOOKUP($G12,PO,Y$4,0),VLOOKUP($G12,PO,Y$5,0)),"")</f>
        <v/>
      </c>
      <c r="Z12" s="775" t="str">
        <f>IFERROR(IF(AND('IMPORT Wksht'!$BX$10="No Split",'IMPORT Wksht'!$D$1="W03"),VLOOKUP($G12,PO,Z$4,0),VLOOKUP($G12,PO,Z$5,0)),"")</f>
        <v/>
      </c>
      <c r="AA12" s="776" t="str">
        <f t="shared" si="5"/>
        <v/>
      </c>
      <c r="AB12" s="783">
        <f t="shared" si="6"/>
        <v>0</v>
      </c>
      <c r="AD12" s="490">
        <v>5</v>
      </c>
      <c r="AE12" s="698">
        <f>'IMPORT Wksht'!E19</f>
        <v>0</v>
      </c>
      <c r="AF12" s="698">
        <f>'IMPORT Wksht'!F19</f>
        <v>0</v>
      </c>
      <c r="AG12" s="1280">
        <f>'IMPORT Wksht'!N19</f>
        <v>0</v>
      </c>
      <c r="AH12" s="1280">
        <f>'IMPORT Wksht'!O19</f>
        <v>0</v>
      </c>
      <c r="AI12" s="699" t="str">
        <f>'IMPORT Wksht'!P19</f>
        <v>MP</v>
      </c>
      <c r="AJ12" s="1280">
        <f t="shared" si="13"/>
        <v>0</v>
      </c>
      <c r="AK12" s="700">
        <f>'IMPORT Wksht'!R19</f>
        <v>0</v>
      </c>
      <c r="AL12" s="495">
        <f t="shared" si="14"/>
        <v>0</v>
      </c>
      <c r="AM12" s="495">
        <f t="shared" si="15"/>
        <v>0</v>
      </c>
    </row>
    <row r="13" spans="2:39">
      <c r="B13" s="723"/>
      <c r="C13" s="92"/>
      <c r="D13" s="92"/>
      <c r="E13" s="724"/>
      <c r="F13" s="720">
        <f t="shared" si="16"/>
        <v>0</v>
      </c>
      <c r="G13" s="719"/>
      <c r="H13" s="771" t="str">
        <f t="shared" si="0"/>
        <v/>
      </c>
      <c r="I13" s="771" t="str">
        <f t="shared" si="0"/>
        <v/>
      </c>
      <c r="J13" s="695"/>
      <c r="K13" s="784">
        <f t="shared" si="7"/>
        <v>0</v>
      </c>
      <c r="L13" s="785" t="str">
        <f t="shared" si="1"/>
        <v/>
      </c>
      <c r="M13" s="774" t="str">
        <f t="shared" si="8"/>
        <v/>
      </c>
      <c r="N13" s="775" t="str">
        <f t="shared" si="9"/>
        <v/>
      </c>
      <c r="O13" s="776" t="str">
        <f t="shared" si="17"/>
        <v/>
      </c>
      <c r="P13" s="777" t="str">
        <f t="shared" si="18"/>
        <v/>
      </c>
      <c r="Q13" s="778" t="str">
        <f t="shared" si="10"/>
        <v/>
      </c>
      <c r="R13" s="779" t="str">
        <f t="shared" si="11"/>
        <v/>
      </c>
      <c r="S13" s="774" t="str">
        <f t="shared" ref="S13:S18" si="19">IFERROR(P13*$J13,"")</f>
        <v/>
      </c>
      <c r="T13" s="775" t="str">
        <f t="shared" ref="T13:T18" si="20">IFERROR(Q13*$J13,"")</f>
        <v/>
      </c>
      <c r="U13" s="776" t="str">
        <f t="shared" ref="U13:U18" si="21">IFERROR(R13*$J13,"")</f>
        <v/>
      </c>
      <c r="V13" s="774" t="str">
        <f t="shared" si="12"/>
        <v/>
      </c>
      <c r="W13" s="775" t="str">
        <f t="shared" si="3"/>
        <v/>
      </c>
      <c r="X13" s="776" t="str">
        <f t="shared" si="4"/>
        <v/>
      </c>
      <c r="Y13" s="774" t="str">
        <f>IFERROR(IF(AND('IMPORT Wksht'!$BX$10="No Split",'IMPORT Wksht'!$D$1="W001"),VLOOKUP($G13,PO,Y$4,0),VLOOKUP($G13,PO,Y$5,0)),"")</f>
        <v/>
      </c>
      <c r="Z13" s="775" t="str">
        <f>IFERROR(IF(AND('IMPORT Wksht'!$BX$10="No Split",'IMPORT Wksht'!$D$1="W03"),VLOOKUP($G13,PO,Z$4,0),VLOOKUP($G13,PO,Z$5,0)),"")</f>
        <v/>
      </c>
      <c r="AA13" s="776" t="str">
        <f t="shared" si="5"/>
        <v/>
      </c>
      <c r="AB13" s="783">
        <f t="shared" si="6"/>
        <v>0</v>
      </c>
      <c r="AD13" s="490">
        <v>6</v>
      </c>
      <c r="AE13" s="698">
        <f>'IMPORT Wksht'!E20</f>
        <v>0</v>
      </c>
      <c r="AF13" s="698">
        <f>'IMPORT Wksht'!F20</f>
        <v>0</v>
      </c>
      <c r="AG13" s="1280">
        <f>'IMPORT Wksht'!N20</f>
        <v>0</v>
      </c>
      <c r="AH13" s="1280">
        <f>'IMPORT Wksht'!O20</f>
        <v>0</v>
      </c>
      <c r="AI13" s="699" t="str">
        <f>'IMPORT Wksht'!P20</f>
        <v>MP</v>
      </c>
      <c r="AJ13" s="1280">
        <f t="shared" si="13"/>
        <v>0</v>
      </c>
      <c r="AK13" s="700">
        <f>'IMPORT Wksht'!R20</f>
        <v>0</v>
      </c>
      <c r="AL13" s="495">
        <f t="shared" si="14"/>
        <v>0</v>
      </c>
      <c r="AM13" s="495">
        <f t="shared" si="15"/>
        <v>0</v>
      </c>
    </row>
    <row r="14" spans="2:39">
      <c r="B14" s="723"/>
      <c r="C14" s="92"/>
      <c r="D14" s="92"/>
      <c r="E14" s="724"/>
      <c r="F14" s="720">
        <f t="shared" si="16"/>
        <v>0</v>
      </c>
      <c r="G14" s="719"/>
      <c r="H14" s="771" t="str">
        <f t="shared" si="0"/>
        <v/>
      </c>
      <c r="I14" s="771" t="str">
        <f t="shared" si="0"/>
        <v/>
      </c>
      <c r="J14" s="695"/>
      <c r="K14" s="784">
        <f t="shared" si="7"/>
        <v>0</v>
      </c>
      <c r="L14" s="785" t="str">
        <f t="shared" si="1"/>
        <v/>
      </c>
      <c r="M14" s="774" t="str">
        <f t="shared" si="8"/>
        <v/>
      </c>
      <c r="N14" s="775" t="str">
        <f t="shared" si="9"/>
        <v/>
      </c>
      <c r="O14" s="776" t="str">
        <f t="shared" si="17"/>
        <v/>
      </c>
      <c r="P14" s="777" t="str">
        <f t="shared" si="18"/>
        <v/>
      </c>
      <c r="Q14" s="778" t="str">
        <f t="shared" si="10"/>
        <v/>
      </c>
      <c r="R14" s="779" t="str">
        <f t="shared" si="11"/>
        <v/>
      </c>
      <c r="S14" s="774" t="str">
        <f t="shared" si="19"/>
        <v/>
      </c>
      <c r="T14" s="775" t="str">
        <f t="shared" si="20"/>
        <v/>
      </c>
      <c r="U14" s="776" t="str">
        <f t="shared" si="21"/>
        <v/>
      </c>
      <c r="V14" s="774" t="str">
        <f t="shared" si="12"/>
        <v/>
      </c>
      <c r="W14" s="775" t="str">
        <f t="shared" si="3"/>
        <v/>
      </c>
      <c r="X14" s="776" t="str">
        <f t="shared" si="4"/>
        <v/>
      </c>
      <c r="Y14" s="774" t="str">
        <f>IFERROR(IF(AND('IMPORT Wksht'!$BX$10="No Split",'IMPORT Wksht'!$D$1="W001"),VLOOKUP($G14,PO,Y$4,0),VLOOKUP($G14,PO,Y$5,0)),"")</f>
        <v/>
      </c>
      <c r="Z14" s="775" t="str">
        <f>IFERROR(IF(AND('IMPORT Wksht'!$BX$10="No Split",'IMPORT Wksht'!$D$1="W03"),VLOOKUP($G14,PO,Z$4,0),VLOOKUP($G14,PO,Z$5,0)),"")</f>
        <v/>
      </c>
      <c r="AA14" s="776" t="str">
        <f t="shared" si="5"/>
        <v/>
      </c>
      <c r="AB14" s="783">
        <f t="shared" si="6"/>
        <v>0</v>
      </c>
      <c r="AD14" s="490">
        <v>7</v>
      </c>
      <c r="AE14" s="698">
        <f>'IMPORT Wksht'!E21</f>
        <v>0</v>
      </c>
      <c r="AF14" s="698">
        <f>'IMPORT Wksht'!F21</f>
        <v>0</v>
      </c>
      <c r="AG14" s="1280">
        <f>'IMPORT Wksht'!N21</f>
        <v>0</v>
      </c>
      <c r="AH14" s="1280">
        <f>'IMPORT Wksht'!O21</f>
        <v>0</v>
      </c>
      <c r="AI14" s="699" t="str">
        <f>'IMPORT Wksht'!P21</f>
        <v>MP</v>
      </c>
      <c r="AJ14" s="1280">
        <f t="shared" si="13"/>
        <v>0</v>
      </c>
      <c r="AK14" s="700">
        <f>'IMPORT Wksht'!R21</f>
        <v>0</v>
      </c>
      <c r="AL14" s="495">
        <f t="shared" si="14"/>
        <v>0</v>
      </c>
      <c r="AM14" s="495">
        <f t="shared" si="15"/>
        <v>0</v>
      </c>
    </row>
    <row r="15" spans="2:39">
      <c r="B15" s="723"/>
      <c r="C15" s="92"/>
      <c r="D15" s="92"/>
      <c r="E15" s="724"/>
      <c r="F15" s="720">
        <f t="shared" si="16"/>
        <v>0</v>
      </c>
      <c r="G15" s="719"/>
      <c r="H15" s="771" t="str">
        <f t="shared" si="0"/>
        <v/>
      </c>
      <c r="I15" s="771" t="str">
        <f t="shared" si="0"/>
        <v/>
      </c>
      <c r="J15" s="695"/>
      <c r="K15" s="784">
        <f t="shared" si="7"/>
        <v>0</v>
      </c>
      <c r="L15" s="785" t="str">
        <f t="shared" si="1"/>
        <v/>
      </c>
      <c r="M15" s="774" t="str">
        <f t="shared" si="8"/>
        <v/>
      </c>
      <c r="N15" s="775" t="str">
        <f t="shared" si="9"/>
        <v/>
      </c>
      <c r="O15" s="776" t="str">
        <f t="shared" si="17"/>
        <v/>
      </c>
      <c r="P15" s="777" t="str">
        <f t="shared" si="18"/>
        <v/>
      </c>
      <c r="Q15" s="778" t="str">
        <f t="shared" si="10"/>
        <v/>
      </c>
      <c r="R15" s="779" t="str">
        <f t="shared" si="11"/>
        <v/>
      </c>
      <c r="S15" s="774" t="str">
        <f t="shared" si="19"/>
        <v/>
      </c>
      <c r="T15" s="775" t="str">
        <f t="shared" si="20"/>
        <v/>
      </c>
      <c r="U15" s="776" t="str">
        <f t="shared" si="21"/>
        <v/>
      </c>
      <c r="V15" s="774" t="str">
        <f t="shared" si="12"/>
        <v/>
      </c>
      <c r="W15" s="775" t="str">
        <f t="shared" si="3"/>
        <v/>
      </c>
      <c r="X15" s="776" t="str">
        <f t="shared" si="4"/>
        <v/>
      </c>
      <c r="Y15" s="774" t="str">
        <f>IFERROR(IF(AND('IMPORT Wksht'!$BX$10="No Split",'IMPORT Wksht'!$D$1="W001"),VLOOKUP($G15,PO,Y$4,0),VLOOKUP($G15,PO,Y$5,0)),"")</f>
        <v/>
      </c>
      <c r="Z15" s="775" t="str">
        <f>IFERROR(IF(AND('IMPORT Wksht'!$BX$10="No Split",'IMPORT Wksht'!$D$1="W03"),VLOOKUP($G15,PO,Z$4,0),VLOOKUP($G15,PO,Z$5,0)),"")</f>
        <v/>
      </c>
      <c r="AA15" s="776" t="str">
        <f t="shared" si="5"/>
        <v/>
      </c>
      <c r="AB15" s="783">
        <f t="shared" si="6"/>
        <v>0</v>
      </c>
      <c r="AD15" s="490">
        <v>8</v>
      </c>
      <c r="AE15" s="698">
        <f>'IMPORT Wksht'!E22</f>
        <v>0</v>
      </c>
      <c r="AF15" s="698">
        <f>'IMPORT Wksht'!F22</f>
        <v>0</v>
      </c>
      <c r="AG15" s="1280">
        <f>'IMPORT Wksht'!N22</f>
        <v>0</v>
      </c>
      <c r="AH15" s="1280">
        <f>'IMPORT Wksht'!O22</f>
        <v>0</v>
      </c>
      <c r="AI15" s="699" t="str">
        <f>'IMPORT Wksht'!P22</f>
        <v>MP</v>
      </c>
      <c r="AJ15" s="1280">
        <f t="shared" si="13"/>
        <v>0</v>
      </c>
      <c r="AK15" s="700">
        <f>'IMPORT Wksht'!R22</f>
        <v>0</v>
      </c>
      <c r="AL15" s="495">
        <f t="shared" si="14"/>
        <v>0</v>
      </c>
      <c r="AM15" s="495">
        <f t="shared" si="15"/>
        <v>0</v>
      </c>
    </row>
    <row r="16" spans="2:39">
      <c r="B16" s="723"/>
      <c r="C16" s="92"/>
      <c r="D16" s="92"/>
      <c r="E16" s="724"/>
      <c r="F16" s="720">
        <f t="shared" si="16"/>
        <v>0</v>
      </c>
      <c r="G16" s="719"/>
      <c r="H16" s="771" t="str">
        <f t="shared" si="0"/>
        <v/>
      </c>
      <c r="I16" s="771" t="str">
        <f t="shared" si="0"/>
        <v/>
      </c>
      <c r="J16" s="695"/>
      <c r="K16" s="784">
        <f t="shared" si="7"/>
        <v>0</v>
      </c>
      <c r="L16" s="785" t="str">
        <f t="shared" si="1"/>
        <v/>
      </c>
      <c r="M16" s="774" t="str">
        <f t="shared" si="8"/>
        <v/>
      </c>
      <c r="N16" s="775" t="str">
        <f t="shared" si="9"/>
        <v/>
      </c>
      <c r="O16" s="776" t="str">
        <f t="shared" si="17"/>
        <v/>
      </c>
      <c r="P16" s="777" t="str">
        <f t="shared" si="18"/>
        <v/>
      </c>
      <c r="Q16" s="778" t="str">
        <f t="shared" si="10"/>
        <v/>
      </c>
      <c r="R16" s="779" t="str">
        <f t="shared" si="11"/>
        <v/>
      </c>
      <c r="S16" s="774" t="str">
        <f t="shared" si="19"/>
        <v/>
      </c>
      <c r="T16" s="775" t="str">
        <f t="shared" si="20"/>
        <v/>
      </c>
      <c r="U16" s="776" t="str">
        <f t="shared" si="21"/>
        <v/>
      </c>
      <c r="V16" s="774" t="str">
        <f t="shared" si="12"/>
        <v/>
      </c>
      <c r="W16" s="775" t="str">
        <f t="shared" si="3"/>
        <v/>
      </c>
      <c r="X16" s="776" t="str">
        <f t="shared" si="4"/>
        <v/>
      </c>
      <c r="Y16" s="774" t="str">
        <f>IFERROR(IF(AND('IMPORT Wksht'!$BX$10="No Split",'IMPORT Wksht'!$D$1="W001"),VLOOKUP($G16,PO,Y$4,0),VLOOKUP($G16,PO,Y$5,0)),"")</f>
        <v/>
      </c>
      <c r="Z16" s="775" t="str">
        <f>IFERROR(IF(AND('IMPORT Wksht'!$BX$10="No Split",'IMPORT Wksht'!$D$1="W03"),VLOOKUP($G16,PO,Z$4,0),VLOOKUP($G16,PO,Z$5,0)),"")</f>
        <v/>
      </c>
      <c r="AA16" s="776" t="str">
        <f t="shared" si="5"/>
        <v/>
      </c>
      <c r="AB16" s="783">
        <f t="shared" si="6"/>
        <v>0</v>
      </c>
      <c r="AD16" s="490">
        <v>9</v>
      </c>
      <c r="AE16" s="698">
        <f>'IMPORT Wksht'!E23</f>
        <v>0</v>
      </c>
      <c r="AF16" s="698">
        <f>'IMPORT Wksht'!F23</f>
        <v>0</v>
      </c>
      <c r="AG16" s="1280">
        <f>'IMPORT Wksht'!N23</f>
        <v>0</v>
      </c>
      <c r="AH16" s="1280">
        <f>'IMPORT Wksht'!O23</f>
        <v>0</v>
      </c>
      <c r="AI16" s="699" t="str">
        <f>'IMPORT Wksht'!P23</f>
        <v>MP</v>
      </c>
      <c r="AJ16" s="1280">
        <f t="shared" si="13"/>
        <v>0</v>
      </c>
      <c r="AK16" s="700">
        <f>'IMPORT Wksht'!R23</f>
        <v>0</v>
      </c>
      <c r="AL16" s="495">
        <f t="shared" si="14"/>
        <v>0</v>
      </c>
      <c r="AM16" s="495">
        <f t="shared" si="15"/>
        <v>0</v>
      </c>
    </row>
    <row r="17" spans="2:39">
      <c r="B17" s="723"/>
      <c r="C17" s="92"/>
      <c r="D17" s="92"/>
      <c r="E17" s="724"/>
      <c r="F17" s="720">
        <f t="shared" si="16"/>
        <v>0</v>
      </c>
      <c r="G17" s="719"/>
      <c r="H17" s="771" t="str">
        <f t="shared" si="0"/>
        <v/>
      </c>
      <c r="I17" s="771" t="str">
        <f t="shared" si="0"/>
        <v/>
      </c>
      <c r="J17" s="695"/>
      <c r="K17" s="784">
        <f t="shared" si="7"/>
        <v>0</v>
      </c>
      <c r="L17" s="785" t="str">
        <f t="shared" si="1"/>
        <v/>
      </c>
      <c r="M17" s="774" t="str">
        <f t="shared" si="8"/>
        <v/>
      </c>
      <c r="N17" s="775" t="str">
        <f t="shared" si="9"/>
        <v/>
      </c>
      <c r="O17" s="776" t="str">
        <f t="shared" si="17"/>
        <v/>
      </c>
      <c r="P17" s="777" t="str">
        <f t="shared" si="18"/>
        <v/>
      </c>
      <c r="Q17" s="778" t="str">
        <f t="shared" si="10"/>
        <v/>
      </c>
      <c r="R17" s="779" t="str">
        <f t="shared" si="11"/>
        <v/>
      </c>
      <c r="S17" s="774" t="str">
        <f t="shared" si="19"/>
        <v/>
      </c>
      <c r="T17" s="775" t="str">
        <f t="shared" si="20"/>
        <v/>
      </c>
      <c r="U17" s="776" t="str">
        <f t="shared" si="21"/>
        <v/>
      </c>
      <c r="V17" s="774" t="str">
        <f t="shared" si="12"/>
        <v/>
      </c>
      <c r="W17" s="775" t="str">
        <f t="shared" si="3"/>
        <v/>
      </c>
      <c r="X17" s="776" t="str">
        <f t="shared" si="4"/>
        <v/>
      </c>
      <c r="Y17" s="774" t="str">
        <f>IFERROR(IF(AND('IMPORT Wksht'!$BX$10="No Split",'IMPORT Wksht'!$D$1="W001"),VLOOKUP($G17,PO,Y$4,0),VLOOKUP($G17,PO,Y$5,0)),"")</f>
        <v/>
      </c>
      <c r="Z17" s="775" t="str">
        <f>IFERROR(IF(AND('IMPORT Wksht'!$BX$10="No Split",'IMPORT Wksht'!$D$1="W03"),VLOOKUP($G17,PO,Z$4,0),VLOOKUP($G17,PO,Z$5,0)),"")</f>
        <v/>
      </c>
      <c r="AA17" s="776" t="str">
        <f t="shared" si="5"/>
        <v/>
      </c>
      <c r="AB17" s="783">
        <f t="shared" si="6"/>
        <v>0</v>
      </c>
      <c r="AD17" s="490">
        <v>10</v>
      </c>
      <c r="AE17" s="698">
        <f>'IMPORT Wksht'!E24</f>
        <v>0</v>
      </c>
      <c r="AF17" s="698">
        <f>'IMPORT Wksht'!F24</f>
        <v>0</v>
      </c>
      <c r="AG17" s="1280">
        <f>'IMPORT Wksht'!N24</f>
        <v>0</v>
      </c>
      <c r="AH17" s="1280">
        <f>'IMPORT Wksht'!O24</f>
        <v>0</v>
      </c>
      <c r="AI17" s="699" t="str">
        <f>'IMPORT Wksht'!P24</f>
        <v>MP</v>
      </c>
      <c r="AJ17" s="1280">
        <f t="shared" si="13"/>
        <v>0</v>
      </c>
      <c r="AK17" s="700">
        <f>'IMPORT Wksht'!R24</f>
        <v>0</v>
      </c>
      <c r="AL17" s="495">
        <f t="shared" si="14"/>
        <v>0</v>
      </c>
      <c r="AM17" s="495">
        <f t="shared" si="15"/>
        <v>0</v>
      </c>
    </row>
    <row r="18" spans="2:39">
      <c r="B18" s="723"/>
      <c r="C18" s="92"/>
      <c r="D18" s="92"/>
      <c r="E18" s="724"/>
      <c r="F18" s="720">
        <f t="shared" si="16"/>
        <v>0</v>
      </c>
      <c r="G18" s="719"/>
      <c r="H18" s="771" t="str">
        <f t="shared" si="0"/>
        <v/>
      </c>
      <c r="I18" s="771" t="str">
        <f t="shared" si="0"/>
        <v/>
      </c>
      <c r="J18" s="695"/>
      <c r="K18" s="784">
        <f t="shared" si="7"/>
        <v>0</v>
      </c>
      <c r="L18" s="785" t="str">
        <f t="shared" si="1"/>
        <v/>
      </c>
      <c r="M18" s="774" t="str">
        <f t="shared" si="8"/>
        <v/>
      </c>
      <c r="N18" s="775" t="str">
        <f t="shared" si="9"/>
        <v/>
      </c>
      <c r="O18" s="776" t="str">
        <f t="shared" si="17"/>
        <v/>
      </c>
      <c r="P18" s="777" t="str">
        <f t="shared" si="18"/>
        <v/>
      </c>
      <c r="Q18" s="778" t="str">
        <f t="shared" si="10"/>
        <v/>
      </c>
      <c r="R18" s="779" t="str">
        <f t="shared" si="11"/>
        <v/>
      </c>
      <c r="S18" s="774" t="str">
        <f t="shared" si="19"/>
        <v/>
      </c>
      <c r="T18" s="775" t="str">
        <f t="shared" si="20"/>
        <v/>
      </c>
      <c r="U18" s="776" t="str">
        <f t="shared" si="21"/>
        <v/>
      </c>
      <c r="V18" s="774" t="str">
        <f t="shared" si="12"/>
        <v/>
      </c>
      <c r="W18" s="775" t="str">
        <f t="shared" si="3"/>
        <v/>
      </c>
      <c r="X18" s="776" t="str">
        <f t="shared" si="4"/>
        <v/>
      </c>
      <c r="Y18" s="774" t="str">
        <f>IFERROR(IF(AND('IMPORT Wksht'!$BX$10="No Split",'IMPORT Wksht'!$D$1="W001"),VLOOKUP($G18,PO,Y$4,0),VLOOKUP($G18,PO,Y$5,0)),"")</f>
        <v/>
      </c>
      <c r="Z18" s="775" t="str">
        <f>IFERROR(IF(AND('IMPORT Wksht'!$BX$10="No Split",'IMPORT Wksht'!$D$1="W03"),VLOOKUP($G18,PO,Z$4,0),VLOOKUP($G18,PO,Z$5,0)),"")</f>
        <v/>
      </c>
      <c r="AA18" s="776" t="str">
        <f t="shared" si="5"/>
        <v/>
      </c>
      <c r="AB18" s="783">
        <f t="shared" si="6"/>
        <v>0</v>
      </c>
      <c r="AD18" s="490">
        <v>11</v>
      </c>
      <c r="AE18" s="698">
        <f>'IMPORT Wksht'!E25</f>
        <v>0</v>
      </c>
      <c r="AF18" s="698">
        <f>'IMPORT Wksht'!F25</f>
        <v>0</v>
      </c>
      <c r="AG18" s="1280">
        <f>'IMPORT Wksht'!N25</f>
        <v>0</v>
      </c>
      <c r="AH18" s="1280">
        <f>'IMPORT Wksht'!O25</f>
        <v>0</v>
      </c>
      <c r="AI18" s="699" t="str">
        <f>'IMPORT Wksht'!P25</f>
        <v>MP</v>
      </c>
      <c r="AJ18" s="1280">
        <f t="shared" si="13"/>
        <v>0</v>
      </c>
      <c r="AK18" s="700">
        <f>'IMPORT Wksht'!R25</f>
        <v>0</v>
      </c>
      <c r="AL18" s="495">
        <f t="shared" si="14"/>
        <v>0</v>
      </c>
      <c r="AM18" s="495">
        <f t="shared" si="15"/>
        <v>0</v>
      </c>
    </row>
    <row r="19" spans="2:39">
      <c r="B19" s="723"/>
      <c r="C19" s="92"/>
      <c r="D19" s="92"/>
      <c r="E19" s="724"/>
      <c r="F19" s="720">
        <f t="shared" si="16"/>
        <v>0</v>
      </c>
      <c r="G19" s="719"/>
      <c r="H19" s="771" t="str">
        <f t="shared" si="0"/>
        <v/>
      </c>
      <c r="I19" s="771" t="str">
        <f t="shared" si="0"/>
        <v/>
      </c>
      <c r="J19" s="695"/>
      <c r="K19" s="784">
        <f t="shared" si="7"/>
        <v>0</v>
      </c>
      <c r="L19" s="785" t="str">
        <f t="shared" si="1"/>
        <v/>
      </c>
      <c r="M19" s="774" t="str">
        <f t="shared" si="8"/>
        <v/>
      </c>
      <c r="N19" s="775" t="str">
        <f t="shared" si="9"/>
        <v/>
      </c>
      <c r="O19" s="776" t="str">
        <f t="shared" si="17"/>
        <v/>
      </c>
      <c r="P19" s="777" t="str">
        <f t="shared" si="18"/>
        <v/>
      </c>
      <c r="Q19" s="778" t="str">
        <f t="shared" si="10"/>
        <v/>
      </c>
      <c r="R19" s="779" t="str">
        <f t="shared" si="11"/>
        <v/>
      </c>
      <c r="S19" s="774" t="str">
        <f t="shared" ref="S19:S82" si="22">IFERROR(P19*$J19,"")</f>
        <v/>
      </c>
      <c r="T19" s="775" t="str">
        <f t="shared" ref="T19:T82" si="23">IFERROR(Q19*$J19,"")</f>
        <v/>
      </c>
      <c r="U19" s="776" t="str">
        <f t="shared" ref="U19:U82" si="24">IFERROR(R19*$J19,"")</f>
        <v/>
      </c>
      <c r="V19" s="774" t="str">
        <f t="shared" si="12"/>
        <v/>
      </c>
      <c r="W19" s="775" t="str">
        <f t="shared" si="3"/>
        <v/>
      </c>
      <c r="X19" s="776" t="str">
        <f t="shared" si="4"/>
        <v/>
      </c>
      <c r="Y19" s="774" t="str">
        <f>IFERROR(IF(AND('IMPORT Wksht'!$BX$10="No Split",'IMPORT Wksht'!$D$1="W001"),VLOOKUP($G19,PO,Y$4,0),VLOOKUP($G19,PO,Y$5,0)),"")</f>
        <v/>
      </c>
      <c r="Z19" s="775" t="str">
        <f>IFERROR(IF(AND('IMPORT Wksht'!$BX$10="No Split",'IMPORT Wksht'!$D$1="W03"),VLOOKUP($G19,PO,Z$4,0),VLOOKUP($G19,PO,Z$5,0)),"")</f>
        <v/>
      </c>
      <c r="AA19" s="776" t="str">
        <f t="shared" si="5"/>
        <v/>
      </c>
      <c r="AB19" s="783">
        <f t="shared" si="6"/>
        <v>0</v>
      </c>
      <c r="AD19" s="490">
        <v>12</v>
      </c>
      <c r="AE19" s="698">
        <f>'IMPORT Wksht'!E26</f>
        <v>0</v>
      </c>
      <c r="AF19" s="698">
        <f>'IMPORT Wksht'!F26</f>
        <v>0</v>
      </c>
      <c r="AG19" s="1280">
        <f>'IMPORT Wksht'!N26</f>
        <v>0</v>
      </c>
      <c r="AH19" s="1280">
        <f>'IMPORT Wksht'!O26</f>
        <v>0</v>
      </c>
      <c r="AI19" s="699" t="str">
        <f>'IMPORT Wksht'!P26</f>
        <v>MP</v>
      </c>
      <c r="AJ19" s="1280">
        <f t="shared" si="13"/>
        <v>0</v>
      </c>
      <c r="AK19" s="700">
        <f>'IMPORT Wksht'!R26</f>
        <v>0</v>
      </c>
      <c r="AL19" s="495">
        <f t="shared" si="14"/>
        <v>0</v>
      </c>
      <c r="AM19" s="495">
        <f t="shared" si="15"/>
        <v>0</v>
      </c>
    </row>
    <row r="20" spans="2:39">
      <c r="B20" s="723"/>
      <c r="C20" s="92"/>
      <c r="D20" s="92"/>
      <c r="E20" s="724"/>
      <c r="F20" s="720">
        <f t="shared" si="16"/>
        <v>0</v>
      </c>
      <c r="G20" s="719"/>
      <c r="H20" s="771" t="str">
        <f t="shared" si="0"/>
        <v/>
      </c>
      <c r="I20" s="771" t="str">
        <f t="shared" si="0"/>
        <v/>
      </c>
      <c r="J20" s="695"/>
      <c r="K20" s="784">
        <f t="shared" si="7"/>
        <v>0</v>
      </c>
      <c r="L20" s="785" t="str">
        <f t="shared" si="1"/>
        <v/>
      </c>
      <c r="M20" s="774" t="str">
        <f t="shared" si="8"/>
        <v/>
      </c>
      <c r="N20" s="775" t="str">
        <f t="shared" si="9"/>
        <v/>
      </c>
      <c r="O20" s="776" t="str">
        <f t="shared" si="17"/>
        <v/>
      </c>
      <c r="P20" s="777" t="str">
        <f t="shared" si="18"/>
        <v/>
      </c>
      <c r="Q20" s="778" t="str">
        <f t="shared" si="10"/>
        <v/>
      </c>
      <c r="R20" s="779" t="str">
        <f t="shared" si="11"/>
        <v/>
      </c>
      <c r="S20" s="774" t="str">
        <f t="shared" si="22"/>
        <v/>
      </c>
      <c r="T20" s="775" t="str">
        <f t="shared" si="23"/>
        <v/>
      </c>
      <c r="U20" s="776" t="str">
        <f t="shared" si="24"/>
        <v/>
      </c>
      <c r="V20" s="774" t="str">
        <f t="shared" si="12"/>
        <v/>
      </c>
      <c r="W20" s="775" t="str">
        <f t="shared" si="3"/>
        <v/>
      </c>
      <c r="X20" s="776" t="str">
        <f t="shared" si="4"/>
        <v/>
      </c>
      <c r="Y20" s="774" t="str">
        <f>IFERROR(IF(AND('IMPORT Wksht'!$BX$10="No Split",'IMPORT Wksht'!$D$1="W001"),VLOOKUP($G20,PO,Y$4,0),VLOOKUP($G20,PO,Y$5,0)),"")</f>
        <v/>
      </c>
      <c r="Z20" s="775" t="str">
        <f>IFERROR(IF(AND('IMPORT Wksht'!$BX$10="No Split",'IMPORT Wksht'!$D$1="W03"),VLOOKUP($G20,PO,Z$4,0),VLOOKUP($G20,PO,Z$5,0)),"")</f>
        <v/>
      </c>
      <c r="AA20" s="776" t="str">
        <f t="shared" si="5"/>
        <v/>
      </c>
      <c r="AB20" s="783">
        <f t="shared" si="6"/>
        <v>0</v>
      </c>
      <c r="AD20" s="490">
        <v>13</v>
      </c>
      <c r="AE20" s="698">
        <f>'IMPORT Wksht'!E27</f>
        <v>0</v>
      </c>
      <c r="AF20" s="698">
        <f>'IMPORT Wksht'!F27</f>
        <v>0</v>
      </c>
      <c r="AG20" s="1280">
        <f>'IMPORT Wksht'!N27</f>
        <v>0</v>
      </c>
      <c r="AH20" s="1280">
        <f>'IMPORT Wksht'!O27</f>
        <v>0</v>
      </c>
      <c r="AI20" s="699" t="str">
        <f>'IMPORT Wksht'!P27</f>
        <v>MP</v>
      </c>
      <c r="AJ20" s="1280">
        <f t="shared" si="13"/>
        <v>0</v>
      </c>
      <c r="AK20" s="700">
        <f>'IMPORT Wksht'!R27</f>
        <v>0</v>
      </c>
      <c r="AL20" s="495">
        <f t="shared" si="14"/>
        <v>0</v>
      </c>
      <c r="AM20" s="495">
        <f t="shared" si="15"/>
        <v>0</v>
      </c>
    </row>
    <row r="21" spans="2:39">
      <c r="B21" s="723"/>
      <c r="C21" s="92"/>
      <c r="D21" s="92"/>
      <c r="E21" s="724"/>
      <c r="F21" s="720">
        <f t="shared" si="16"/>
        <v>0</v>
      </c>
      <c r="G21" s="719"/>
      <c r="H21" s="771" t="str">
        <f t="shared" si="0"/>
        <v/>
      </c>
      <c r="I21" s="771" t="str">
        <f t="shared" si="0"/>
        <v/>
      </c>
      <c r="J21" s="695"/>
      <c r="K21" s="784">
        <f t="shared" si="7"/>
        <v>0</v>
      </c>
      <c r="L21" s="785" t="str">
        <f t="shared" si="1"/>
        <v/>
      </c>
      <c r="M21" s="774" t="str">
        <f t="shared" si="8"/>
        <v/>
      </c>
      <c r="N21" s="775" t="str">
        <f t="shared" si="9"/>
        <v/>
      </c>
      <c r="O21" s="776" t="str">
        <f t="shared" si="17"/>
        <v/>
      </c>
      <c r="P21" s="777" t="str">
        <f t="shared" si="18"/>
        <v/>
      </c>
      <c r="Q21" s="778" t="str">
        <f t="shared" si="10"/>
        <v/>
      </c>
      <c r="R21" s="779" t="str">
        <f t="shared" si="11"/>
        <v/>
      </c>
      <c r="S21" s="774" t="str">
        <f t="shared" si="22"/>
        <v/>
      </c>
      <c r="T21" s="775" t="str">
        <f t="shared" si="23"/>
        <v/>
      </c>
      <c r="U21" s="776" t="str">
        <f t="shared" si="24"/>
        <v/>
      </c>
      <c r="V21" s="774" t="str">
        <f t="shared" si="12"/>
        <v/>
      </c>
      <c r="W21" s="775" t="str">
        <f t="shared" si="3"/>
        <v/>
      </c>
      <c r="X21" s="776" t="str">
        <f t="shared" si="4"/>
        <v/>
      </c>
      <c r="Y21" s="774" t="str">
        <f>IFERROR(IF(AND('IMPORT Wksht'!$BX$10="No Split",'IMPORT Wksht'!$D$1="W001"),VLOOKUP($G21,PO,Y$4,0),VLOOKUP($G21,PO,Y$5,0)),"")</f>
        <v/>
      </c>
      <c r="Z21" s="775" t="str">
        <f>IFERROR(IF(AND('IMPORT Wksht'!$BX$10="No Split",'IMPORT Wksht'!$D$1="W03"),VLOOKUP($G21,PO,Z$4,0),VLOOKUP($G21,PO,Z$5,0)),"")</f>
        <v/>
      </c>
      <c r="AA21" s="776" t="str">
        <f t="shared" si="5"/>
        <v/>
      </c>
      <c r="AB21" s="783">
        <f t="shared" si="6"/>
        <v>0</v>
      </c>
      <c r="AD21" s="490">
        <v>14</v>
      </c>
      <c r="AE21" s="698">
        <f>'IMPORT Wksht'!E28</f>
        <v>0</v>
      </c>
      <c r="AF21" s="698">
        <f>'IMPORT Wksht'!F28</f>
        <v>0</v>
      </c>
      <c r="AG21" s="1280">
        <f>'IMPORT Wksht'!N28</f>
        <v>0</v>
      </c>
      <c r="AH21" s="1280">
        <f>'IMPORT Wksht'!O28</f>
        <v>0</v>
      </c>
      <c r="AI21" s="699" t="str">
        <f>'IMPORT Wksht'!P28</f>
        <v>MP</v>
      </c>
      <c r="AJ21" s="1280">
        <f t="shared" si="13"/>
        <v>0</v>
      </c>
      <c r="AK21" s="700">
        <f>'IMPORT Wksht'!R28</f>
        <v>0</v>
      </c>
      <c r="AL21" s="495">
        <f t="shared" si="14"/>
        <v>0</v>
      </c>
      <c r="AM21" s="495">
        <f t="shared" si="15"/>
        <v>0</v>
      </c>
    </row>
    <row r="22" spans="2:39">
      <c r="B22" s="723"/>
      <c r="C22" s="92"/>
      <c r="D22" s="92"/>
      <c r="E22" s="724"/>
      <c r="F22" s="720">
        <f t="shared" si="16"/>
        <v>0</v>
      </c>
      <c r="G22" s="719"/>
      <c r="H22" s="771" t="str">
        <f t="shared" si="0"/>
        <v/>
      </c>
      <c r="I22" s="771" t="str">
        <f t="shared" si="0"/>
        <v/>
      </c>
      <c r="J22" s="695"/>
      <c r="K22" s="784">
        <f t="shared" si="7"/>
        <v>0</v>
      </c>
      <c r="L22" s="785" t="str">
        <f t="shared" si="1"/>
        <v/>
      </c>
      <c r="M22" s="774" t="str">
        <f t="shared" si="8"/>
        <v/>
      </c>
      <c r="N22" s="775" t="str">
        <f t="shared" si="9"/>
        <v/>
      </c>
      <c r="O22" s="776" t="str">
        <f t="shared" si="17"/>
        <v/>
      </c>
      <c r="P22" s="777" t="str">
        <f t="shared" si="18"/>
        <v/>
      </c>
      <c r="Q22" s="778" t="str">
        <f t="shared" si="10"/>
        <v/>
      </c>
      <c r="R22" s="779" t="str">
        <f t="shared" si="11"/>
        <v/>
      </c>
      <c r="S22" s="774" t="str">
        <f t="shared" si="22"/>
        <v/>
      </c>
      <c r="T22" s="775" t="str">
        <f t="shared" si="23"/>
        <v/>
      </c>
      <c r="U22" s="776" t="str">
        <f t="shared" si="24"/>
        <v/>
      </c>
      <c r="V22" s="774" t="str">
        <f t="shared" si="12"/>
        <v/>
      </c>
      <c r="W22" s="775" t="str">
        <f t="shared" si="3"/>
        <v/>
      </c>
      <c r="X22" s="776" t="str">
        <f t="shared" si="4"/>
        <v/>
      </c>
      <c r="Y22" s="774" t="str">
        <f>IFERROR(IF(AND('IMPORT Wksht'!$BX$10="No Split",'IMPORT Wksht'!$D$1="W001"),VLOOKUP($G22,PO,Y$4,0),VLOOKUP($G22,PO,Y$5,0)),"")</f>
        <v/>
      </c>
      <c r="Z22" s="775" t="str">
        <f>IFERROR(IF(AND('IMPORT Wksht'!$BX$10="No Split",'IMPORT Wksht'!$D$1="W03"),VLOOKUP($G22,PO,Z$4,0),VLOOKUP($G22,PO,Z$5,0)),"")</f>
        <v/>
      </c>
      <c r="AA22" s="776" t="str">
        <f t="shared" si="5"/>
        <v/>
      </c>
      <c r="AB22" s="783">
        <f t="shared" si="6"/>
        <v>0</v>
      </c>
      <c r="AD22" s="490">
        <v>15</v>
      </c>
      <c r="AE22" s="698">
        <f>'IMPORT Wksht'!E29</f>
        <v>0</v>
      </c>
      <c r="AF22" s="698">
        <f>'IMPORT Wksht'!F29</f>
        <v>0</v>
      </c>
      <c r="AG22" s="1280">
        <f>'IMPORT Wksht'!N29</f>
        <v>0</v>
      </c>
      <c r="AH22" s="1280">
        <f>'IMPORT Wksht'!O29</f>
        <v>0</v>
      </c>
      <c r="AI22" s="699" t="str">
        <f>'IMPORT Wksht'!P29</f>
        <v>MP</v>
      </c>
      <c r="AJ22" s="1280">
        <f t="shared" si="13"/>
        <v>0</v>
      </c>
      <c r="AK22" s="700">
        <f>'IMPORT Wksht'!R29</f>
        <v>0</v>
      </c>
      <c r="AL22" s="495">
        <f t="shared" si="14"/>
        <v>0</v>
      </c>
      <c r="AM22" s="495">
        <f t="shared" si="15"/>
        <v>0</v>
      </c>
    </row>
    <row r="23" spans="2:39">
      <c r="B23" s="723"/>
      <c r="C23" s="92"/>
      <c r="D23" s="92"/>
      <c r="E23" s="724"/>
      <c r="F23" s="720">
        <f t="shared" si="16"/>
        <v>0</v>
      </c>
      <c r="G23" s="719"/>
      <c r="H23" s="771" t="str">
        <f t="shared" si="0"/>
        <v/>
      </c>
      <c r="I23" s="771" t="str">
        <f t="shared" si="0"/>
        <v/>
      </c>
      <c r="J23" s="695"/>
      <c r="K23" s="784">
        <f t="shared" si="7"/>
        <v>0</v>
      </c>
      <c r="L23" s="785" t="str">
        <f t="shared" si="1"/>
        <v/>
      </c>
      <c r="M23" s="774" t="str">
        <f t="shared" si="8"/>
        <v/>
      </c>
      <c r="N23" s="775" t="str">
        <f t="shared" si="9"/>
        <v/>
      </c>
      <c r="O23" s="776" t="str">
        <f t="shared" si="17"/>
        <v/>
      </c>
      <c r="P23" s="777" t="str">
        <f t="shared" si="18"/>
        <v/>
      </c>
      <c r="Q23" s="778" t="str">
        <f t="shared" si="10"/>
        <v/>
      </c>
      <c r="R23" s="779" t="str">
        <f t="shared" si="11"/>
        <v/>
      </c>
      <c r="S23" s="774" t="str">
        <f t="shared" si="22"/>
        <v/>
      </c>
      <c r="T23" s="775" t="str">
        <f t="shared" si="23"/>
        <v/>
      </c>
      <c r="U23" s="776" t="str">
        <f t="shared" si="24"/>
        <v/>
      </c>
      <c r="V23" s="774" t="str">
        <f t="shared" si="12"/>
        <v/>
      </c>
      <c r="W23" s="775" t="str">
        <f t="shared" si="3"/>
        <v/>
      </c>
      <c r="X23" s="776" t="str">
        <f t="shared" si="4"/>
        <v/>
      </c>
      <c r="Y23" s="774" t="str">
        <f>IFERROR(IF(AND('IMPORT Wksht'!$BX$10="No Split",'IMPORT Wksht'!$D$1="W001"),VLOOKUP($G23,PO,Y$4,0),VLOOKUP($G23,PO,Y$5,0)),"")</f>
        <v/>
      </c>
      <c r="Z23" s="775" t="str">
        <f>IFERROR(IF(AND('IMPORT Wksht'!$BX$10="No Split",'IMPORT Wksht'!$D$1="W03"),VLOOKUP($G23,PO,Z$4,0),VLOOKUP($G23,PO,Z$5,0)),"")</f>
        <v/>
      </c>
      <c r="AA23" s="776" t="str">
        <f t="shared" si="5"/>
        <v/>
      </c>
      <c r="AB23" s="783">
        <f t="shared" si="6"/>
        <v>0</v>
      </c>
      <c r="AD23" s="490">
        <v>16</v>
      </c>
      <c r="AE23" s="698">
        <f>'IMPORT Wksht'!E30</f>
        <v>0</v>
      </c>
      <c r="AF23" s="698">
        <f>'IMPORT Wksht'!F30</f>
        <v>0</v>
      </c>
      <c r="AG23" s="1280">
        <f>'IMPORT Wksht'!N30</f>
        <v>0</v>
      </c>
      <c r="AH23" s="1280">
        <f>'IMPORT Wksht'!O30</f>
        <v>0</v>
      </c>
      <c r="AI23" s="699" t="str">
        <f>'IMPORT Wksht'!P30</f>
        <v>MP</v>
      </c>
      <c r="AJ23" s="1280">
        <f t="shared" si="13"/>
        <v>0</v>
      </c>
      <c r="AK23" s="700">
        <f>'IMPORT Wksht'!R30</f>
        <v>0</v>
      </c>
      <c r="AL23" s="495">
        <f t="shared" si="14"/>
        <v>0</v>
      </c>
      <c r="AM23" s="495">
        <f t="shared" si="15"/>
        <v>0</v>
      </c>
    </row>
    <row r="24" spans="2:39">
      <c r="B24" s="723"/>
      <c r="C24" s="92"/>
      <c r="D24" s="92"/>
      <c r="E24" s="724"/>
      <c r="F24" s="720">
        <f t="shared" si="16"/>
        <v>0</v>
      </c>
      <c r="G24" s="719"/>
      <c r="H24" s="771" t="str">
        <f t="shared" si="0"/>
        <v/>
      </c>
      <c r="I24" s="771" t="str">
        <f t="shared" si="0"/>
        <v/>
      </c>
      <c r="J24" s="695"/>
      <c r="K24" s="784">
        <f t="shared" si="7"/>
        <v>0</v>
      </c>
      <c r="L24" s="785" t="str">
        <f t="shared" si="1"/>
        <v/>
      </c>
      <c r="M24" s="774" t="str">
        <f t="shared" si="8"/>
        <v/>
      </c>
      <c r="N24" s="775" t="str">
        <f t="shared" si="9"/>
        <v/>
      </c>
      <c r="O24" s="776" t="str">
        <f t="shared" si="17"/>
        <v/>
      </c>
      <c r="P24" s="777" t="str">
        <f t="shared" si="18"/>
        <v/>
      </c>
      <c r="Q24" s="778" t="str">
        <f t="shared" si="10"/>
        <v/>
      </c>
      <c r="R24" s="779" t="str">
        <f t="shared" si="11"/>
        <v/>
      </c>
      <c r="S24" s="774" t="str">
        <f t="shared" si="22"/>
        <v/>
      </c>
      <c r="T24" s="775" t="str">
        <f t="shared" si="23"/>
        <v/>
      </c>
      <c r="U24" s="776" t="str">
        <f t="shared" si="24"/>
        <v/>
      </c>
      <c r="V24" s="774" t="str">
        <f t="shared" si="12"/>
        <v/>
      </c>
      <c r="W24" s="775" t="str">
        <f t="shared" si="3"/>
        <v/>
      </c>
      <c r="X24" s="776" t="str">
        <f t="shared" si="4"/>
        <v/>
      </c>
      <c r="Y24" s="774" t="str">
        <f>IFERROR(IF(AND('IMPORT Wksht'!$BX$10="No Split",'IMPORT Wksht'!$D$1="W001"),VLOOKUP($G24,PO,Y$4,0),VLOOKUP($G24,PO,Y$5,0)),"")</f>
        <v/>
      </c>
      <c r="Z24" s="775" t="str">
        <f>IFERROR(IF(AND('IMPORT Wksht'!$BX$10="No Split",'IMPORT Wksht'!$D$1="W03"),VLOOKUP($G24,PO,Z$4,0),VLOOKUP($G24,PO,Z$5,0)),"")</f>
        <v/>
      </c>
      <c r="AA24" s="776" t="str">
        <f t="shared" si="5"/>
        <v/>
      </c>
      <c r="AB24" s="783">
        <f t="shared" si="6"/>
        <v>0</v>
      </c>
      <c r="AD24" s="490">
        <v>17</v>
      </c>
      <c r="AE24" s="698">
        <f>'IMPORT Wksht'!E31</f>
        <v>0</v>
      </c>
      <c r="AF24" s="698">
        <f>'IMPORT Wksht'!F31</f>
        <v>0</v>
      </c>
      <c r="AG24" s="1280">
        <f>'IMPORT Wksht'!N31</f>
        <v>0</v>
      </c>
      <c r="AH24" s="1280">
        <f>'IMPORT Wksht'!O31</f>
        <v>0</v>
      </c>
      <c r="AI24" s="699" t="str">
        <f>'IMPORT Wksht'!P31</f>
        <v>MP</v>
      </c>
      <c r="AJ24" s="1280">
        <f t="shared" si="13"/>
        <v>0</v>
      </c>
      <c r="AK24" s="700">
        <f>'IMPORT Wksht'!R31</f>
        <v>0</v>
      </c>
      <c r="AL24" s="495">
        <f t="shared" si="14"/>
        <v>0</v>
      </c>
      <c r="AM24" s="495">
        <f t="shared" si="15"/>
        <v>0</v>
      </c>
    </row>
    <row r="25" spans="2:39">
      <c r="B25" s="723"/>
      <c r="C25" s="92"/>
      <c r="D25" s="92"/>
      <c r="E25" s="724"/>
      <c r="F25" s="720">
        <f t="shared" si="16"/>
        <v>0</v>
      </c>
      <c r="G25" s="719"/>
      <c r="H25" s="771" t="str">
        <f t="shared" si="0"/>
        <v/>
      </c>
      <c r="I25" s="771" t="str">
        <f t="shared" si="0"/>
        <v/>
      </c>
      <c r="J25" s="695"/>
      <c r="K25" s="784">
        <f t="shared" si="7"/>
        <v>0</v>
      </c>
      <c r="L25" s="785" t="str">
        <f t="shared" si="1"/>
        <v/>
      </c>
      <c r="M25" s="774" t="str">
        <f t="shared" si="8"/>
        <v/>
      </c>
      <c r="N25" s="775" t="str">
        <f t="shared" si="9"/>
        <v/>
      </c>
      <c r="O25" s="776" t="str">
        <f t="shared" si="17"/>
        <v/>
      </c>
      <c r="P25" s="777" t="str">
        <f t="shared" si="18"/>
        <v/>
      </c>
      <c r="Q25" s="778" t="str">
        <f t="shared" si="10"/>
        <v/>
      </c>
      <c r="R25" s="779" t="str">
        <f t="shared" si="11"/>
        <v/>
      </c>
      <c r="S25" s="774" t="str">
        <f t="shared" si="22"/>
        <v/>
      </c>
      <c r="T25" s="775" t="str">
        <f t="shared" si="23"/>
        <v/>
      </c>
      <c r="U25" s="776" t="str">
        <f t="shared" si="24"/>
        <v/>
      </c>
      <c r="V25" s="774" t="str">
        <f t="shared" si="12"/>
        <v/>
      </c>
      <c r="W25" s="775" t="str">
        <f t="shared" si="3"/>
        <v/>
      </c>
      <c r="X25" s="776" t="str">
        <f t="shared" si="4"/>
        <v/>
      </c>
      <c r="Y25" s="774" t="str">
        <f>IFERROR(IF(AND('IMPORT Wksht'!$BX$10="No Split",'IMPORT Wksht'!$D$1="W001"),VLOOKUP($G25,PO,Y$4,0),VLOOKUP($G25,PO,Y$5,0)),"")</f>
        <v/>
      </c>
      <c r="Z25" s="775" t="str">
        <f>IFERROR(IF(AND('IMPORT Wksht'!$BX$10="No Split",'IMPORT Wksht'!$D$1="W03"),VLOOKUP($G25,PO,Z$4,0),VLOOKUP($G25,PO,Z$5,0)),"")</f>
        <v/>
      </c>
      <c r="AA25" s="776" t="str">
        <f t="shared" si="5"/>
        <v/>
      </c>
      <c r="AB25" s="783">
        <f t="shared" si="6"/>
        <v>0</v>
      </c>
      <c r="AD25" s="490">
        <v>18</v>
      </c>
      <c r="AE25" s="698">
        <f>'IMPORT Wksht'!E32</f>
        <v>0</v>
      </c>
      <c r="AF25" s="698">
        <f>'IMPORT Wksht'!F32</f>
        <v>0</v>
      </c>
      <c r="AG25" s="1280">
        <f>'IMPORT Wksht'!N32</f>
        <v>0</v>
      </c>
      <c r="AH25" s="1280">
        <f>'IMPORT Wksht'!O32</f>
        <v>0</v>
      </c>
      <c r="AI25" s="699" t="str">
        <f>'IMPORT Wksht'!P32</f>
        <v>MP</v>
      </c>
      <c r="AJ25" s="1280">
        <f t="shared" si="13"/>
        <v>0</v>
      </c>
      <c r="AK25" s="700">
        <f>'IMPORT Wksht'!R32</f>
        <v>0</v>
      </c>
      <c r="AL25" s="495">
        <f t="shared" si="14"/>
        <v>0</v>
      </c>
      <c r="AM25" s="495">
        <f t="shared" si="15"/>
        <v>0</v>
      </c>
    </row>
    <row r="26" spans="2:39">
      <c r="B26" s="723"/>
      <c r="C26" s="92"/>
      <c r="D26" s="92"/>
      <c r="E26" s="724"/>
      <c r="F26" s="720">
        <f t="shared" si="16"/>
        <v>0</v>
      </c>
      <c r="G26" s="719"/>
      <c r="H26" s="771" t="str">
        <f t="shared" si="0"/>
        <v/>
      </c>
      <c r="I26" s="771" t="str">
        <f t="shared" si="0"/>
        <v/>
      </c>
      <c r="J26" s="695"/>
      <c r="K26" s="784">
        <f t="shared" si="7"/>
        <v>0</v>
      </c>
      <c r="L26" s="785" t="str">
        <f t="shared" si="1"/>
        <v/>
      </c>
      <c r="M26" s="774" t="str">
        <f t="shared" si="8"/>
        <v/>
      </c>
      <c r="N26" s="775" t="str">
        <f t="shared" si="9"/>
        <v/>
      </c>
      <c r="O26" s="776" t="str">
        <f t="shared" si="17"/>
        <v/>
      </c>
      <c r="P26" s="777" t="str">
        <f t="shared" si="18"/>
        <v/>
      </c>
      <c r="Q26" s="778" t="str">
        <f t="shared" si="10"/>
        <v/>
      </c>
      <c r="R26" s="779" t="str">
        <f t="shared" si="11"/>
        <v/>
      </c>
      <c r="S26" s="774" t="str">
        <f t="shared" si="22"/>
        <v/>
      </c>
      <c r="T26" s="775" t="str">
        <f t="shared" si="23"/>
        <v/>
      </c>
      <c r="U26" s="776" t="str">
        <f t="shared" si="24"/>
        <v/>
      </c>
      <c r="V26" s="774" t="str">
        <f t="shared" si="12"/>
        <v/>
      </c>
      <c r="W26" s="775" t="str">
        <f t="shared" si="3"/>
        <v/>
      </c>
      <c r="X26" s="776" t="str">
        <f t="shared" si="4"/>
        <v/>
      </c>
      <c r="Y26" s="774" t="str">
        <f>IFERROR(IF(AND('IMPORT Wksht'!$BX$10="No Split",'IMPORT Wksht'!$D$1="W001"),VLOOKUP($G26,PO,Y$4,0),VLOOKUP($G26,PO,Y$5,0)),"")</f>
        <v/>
      </c>
      <c r="Z26" s="775" t="str">
        <f>IFERROR(IF(AND('IMPORT Wksht'!$BX$10="No Split",'IMPORT Wksht'!$D$1="W03"),VLOOKUP($G26,PO,Z$4,0),VLOOKUP($G26,PO,Z$5,0)),"")</f>
        <v/>
      </c>
      <c r="AA26" s="776" t="str">
        <f t="shared" si="5"/>
        <v/>
      </c>
      <c r="AB26" s="783">
        <f t="shared" si="6"/>
        <v>0</v>
      </c>
      <c r="AD26" s="490">
        <v>19</v>
      </c>
      <c r="AE26" s="698">
        <f>'IMPORT Wksht'!E33</f>
        <v>0</v>
      </c>
      <c r="AF26" s="698">
        <f>'IMPORT Wksht'!F33</f>
        <v>0</v>
      </c>
      <c r="AG26" s="1280">
        <f>'IMPORT Wksht'!N33</f>
        <v>0</v>
      </c>
      <c r="AH26" s="1280">
        <f>'IMPORT Wksht'!O33</f>
        <v>0</v>
      </c>
      <c r="AI26" s="699" t="str">
        <f>'IMPORT Wksht'!P33</f>
        <v>MP</v>
      </c>
      <c r="AJ26" s="1280">
        <f t="shared" si="13"/>
        <v>0</v>
      </c>
      <c r="AK26" s="700">
        <f>'IMPORT Wksht'!R33</f>
        <v>0</v>
      </c>
      <c r="AL26" s="495">
        <f t="shared" si="14"/>
        <v>0</v>
      </c>
      <c r="AM26" s="495">
        <f t="shared" si="15"/>
        <v>0</v>
      </c>
    </row>
    <row r="27" spans="2:39">
      <c r="B27" s="723"/>
      <c r="C27" s="92"/>
      <c r="D27" s="92"/>
      <c r="E27" s="724"/>
      <c r="F27" s="720">
        <f t="shared" si="16"/>
        <v>0</v>
      </c>
      <c r="G27" s="719"/>
      <c r="H27" s="771" t="str">
        <f t="shared" si="0"/>
        <v/>
      </c>
      <c r="I27" s="771" t="str">
        <f t="shared" si="0"/>
        <v/>
      </c>
      <c r="J27" s="695"/>
      <c r="K27" s="784">
        <f t="shared" si="7"/>
        <v>0</v>
      </c>
      <c r="L27" s="785" t="str">
        <f t="shared" si="1"/>
        <v/>
      </c>
      <c r="M27" s="774" t="str">
        <f t="shared" si="8"/>
        <v/>
      </c>
      <c r="N27" s="775" t="str">
        <f t="shared" si="9"/>
        <v/>
      </c>
      <c r="O27" s="776" t="str">
        <f t="shared" si="17"/>
        <v/>
      </c>
      <c r="P27" s="777" t="str">
        <f t="shared" si="18"/>
        <v/>
      </c>
      <c r="Q27" s="778" t="str">
        <f t="shared" si="10"/>
        <v/>
      </c>
      <c r="R27" s="779" t="str">
        <f t="shared" si="11"/>
        <v/>
      </c>
      <c r="S27" s="774" t="str">
        <f t="shared" si="22"/>
        <v/>
      </c>
      <c r="T27" s="775" t="str">
        <f t="shared" si="23"/>
        <v/>
      </c>
      <c r="U27" s="776" t="str">
        <f t="shared" si="24"/>
        <v/>
      </c>
      <c r="V27" s="774" t="str">
        <f t="shared" si="12"/>
        <v/>
      </c>
      <c r="W27" s="775" t="str">
        <f t="shared" si="3"/>
        <v/>
      </c>
      <c r="X27" s="776" t="str">
        <f t="shared" si="4"/>
        <v/>
      </c>
      <c r="Y27" s="774" t="str">
        <f>IFERROR(IF(AND('IMPORT Wksht'!$BX$10="No Split",'IMPORT Wksht'!$D$1="W001"),VLOOKUP($G27,PO,Y$4,0),VLOOKUP($G27,PO,Y$5,0)),"")</f>
        <v/>
      </c>
      <c r="Z27" s="775" t="str">
        <f>IFERROR(IF(AND('IMPORT Wksht'!$BX$10="No Split",'IMPORT Wksht'!$D$1="W03"),VLOOKUP($G27,PO,Z$4,0),VLOOKUP($G27,PO,Z$5,0)),"")</f>
        <v/>
      </c>
      <c r="AA27" s="776" t="str">
        <f t="shared" si="5"/>
        <v/>
      </c>
      <c r="AB27" s="783">
        <f t="shared" si="6"/>
        <v>0</v>
      </c>
      <c r="AD27" s="490">
        <v>20</v>
      </c>
      <c r="AE27" s="698">
        <f>'IMPORT Wksht'!E34</f>
        <v>0</v>
      </c>
      <c r="AF27" s="698">
        <f>'IMPORT Wksht'!F34</f>
        <v>0</v>
      </c>
      <c r="AG27" s="1280">
        <f>'IMPORT Wksht'!N34</f>
        <v>0</v>
      </c>
      <c r="AH27" s="1280">
        <f>'IMPORT Wksht'!O34</f>
        <v>0</v>
      </c>
      <c r="AI27" s="699" t="str">
        <f>'IMPORT Wksht'!P34</f>
        <v>MP</v>
      </c>
      <c r="AJ27" s="1280">
        <f t="shared" si="13"/>
        <v>0</v>
      </c>
      <c r="AK27" s="700">
        <f>'IMPORT Wksht'!R34</f>
        <v>0</v>
      </c>
      <c r="AL27" s="495">
        <f t="shared" si="14"/>
        <v>0</v>
      </c>
      <c r="AM27" s="495">
        <f t="shared" si="15"/>
        <v>0</v>
      </c>
    </row>
    <row r="28" spans="2:39">
      <c r="B28" s="723"/>
      <c r="C28" s="92"/>
      <c r="D28" s="92"/>
      <c r="E28" s="724"/>
      <c r="F28" s="720">
        <f t="shared" si="16"/>
        <v>0</v>
      </c>
      <c r="G28" s="719"/>
      <c r="H28" s="771" t="str">
        <f t="shared" ref="H28:I47" si="25">IFERROR(VLOOKUP($G28,PO,H$5,0),"")</f>
        <v/>
      </c>
      <c r="I28" s="771" t="str">
        <f t="shared" si="25"/>
        <v/>
      </c>
      <c r="J28" s="695"/>
      <c r="K28" s="784">
        <f t="shared" si="7"/>
        <v>0</v>
      </c>
      <c r="L28" s="785" t="str">
        <f t="shared" si="1"/>
        <v/>
      </c>
      <c r="M28" s="774" t="str">
        <f t="shared" si="8"/>
        <v/>
      </c>
      <c r="N28" s="775" t="str">
        <f t="shared" si="9"/>
        <v/>
      </c>
      <c r="O28" s="776" t="str">
        <f t="shared" si="17"/>
        <v/>
      </c>
      <c r="P28" s="777" t="str">
        <f t="shared" si="18"/>
        <v/>
      </c>
      <c r="Q28" s="778" t="str">
        <f t="shared" si="10"/>
        <v/>
      </c>
      <c r="R28" s="779" t="str">
        <f t="shared" si="11"/>
        <v/>
      </c>
      <c r="S28" s="774" t="str">
        <f t="shared" si="22"/>
        <v/>
      </c>
      <c r="T28" s="775" t="str">
        <f t="shared" si="23"/>
        <v/>
      </c>
      <c r="U28" s="776" t="str">
        <f t="shared" si="24"/>
        <v/>
      </c>
      <c r="V28" s="774" t="str">
        <f t="shared" si="12"/>
        <v/>
      </c>
      <c r="W28" s="775" t="str">
        <f t="shared" si="3"/>
        <v/>
      </c>
      <c r="X28" s="776" t="str">
        <f t="shared" si="4"/>
        <v/>
      </c>
      <c r="Y28" s="774" t="str">
        <f>IFERROR(IF(AND('IMPORT Wksht'!$BX$10="No Split",'IMPORT Wksht'!$D$1="W001"),VLOOKUP($G28,PO,Y$4,0),VLOOKUP($G28,PO,Y$5,0)),"")</f>
        <v/>
      </c>
      <c r="Z28" s="775" t="str">
        <f>IFERROR(IF(AND('IMPORT Wksht'!$BX$10="No Split",'IMPORT Wksht'!$D$1="W03"),VLOOKUP($G28,PO,Z$4,0),VLOOKUP($G28,PO,Z$5,0)),"")</f>
        <v/>
      </c>
      <c r="AA28" s="776" t="str">
        <f t="shared" si="5"/>
        <v/>
      </c>
      <c r="AB28" s="783">
        <f t="shared" si="6"/>
        <v>0</v>
      </c>
      <c r="AD28" s="490">
        <v>21</v>
      </c>
      <c r="AE28" s="698">
        <f>'IMPORT Wksht'!E35</f>
        <v>0</v>
      </c>
      <c r="AF28" s="698">
        <f>'IMPORT Wksht'!F35</f>
        <v>0</v>
      </c>
      <c r="AG28" s="1280">
        <f>'IMPORT Wksht'!N35</f>
        <v>0</v>
      </c>
      <c r="AH28" s="1280">
        <f>'IMPORT Wksht'!O35</f>
        <v>0</v>
      </c>
      <c r="AI28" s="699" t="str">
        <f>'IMPORT Wksht'!P35</f>
        <v>MP</v>
      </c>
      <c r="AJ28" s="1280">
        <f t="shared" si="13"/>
        <v>0</v>
      </c>
      <c r="AK28" s="700">
        <f>'IMPORT Wksht'!R35</f>
        <v>0</v>
      </c>
      <c r="AL28" s="495">
        <f t="shared" si="14"/>
        <v>0</v>
      </c>
      <c r="AM28" s="495">
        <f t="shared" si="15"/>
        <v>0</v>
      </c>
    </row>
    <row r="29" spans="2:39">
      <c r="B29" s="723"/>
      <c r="C29" s="92"/>
      <c r="D29" s="92"/>
      <c r="E29" s="724"/>
      <c r="F29" s="720">
        <f t="shared" si="16"/>
        <v>0</v>
      </c>
      <c r="G29" s="719"/>
      <c r="H29" s="771" t="str">
        <f t="shared" si="25"/>
        <v/>
      </c>
      <c r="I29" s="771" t="str">
        <f t="shared" si="25"/>
        <v/>
      </c>
      <c r="J29" s="695"/>
      <c r="K29" s="784">
        <f t="shared" si="7"/>
        <v>0</v>
      </c>
      <c r="L29" s="785" t="str">
        <f t="shared" si="1"/>
        <v/>
      </c>
      <c r="M29" s="774" t="str">
        <f t="shared" si="8"/>
        <v/>
      </c>
      <c r="N29" s="775" t="str">
        <f t="shared" si="9"/>
        <v/>
      </c>
      <c r="O29" s="776" t="str">
        <f t="shared" si="17"/>
        <v/>
      </c>
      <c r="P29" s="777" t="str">
        <f t="shared" si="18"/>
        <v/>
      </c>
      <c r="Q29" s="778" t="str">
        <f t="shared" si="10"/>
        <v/>
      </c>
      <c r="R29" s="779" t="str">
        <f t="shared" si="11"/>
        <v/>
      </c>
      <c r="S29" s="774" t="str">
        <f t="shared" si="22"/>
        <v/>
      </c>
      <c r="T29" s="775" t="str">
        <f t="shared" si="23"/>
        <v/>
      </c>
      <c r="U29" s="776" t="str">
        <f t="shared" si="24"/>
        <v/>
      </c>
      <c r="V29" s="774" t="str">
        <f t="shared" si="12"/>
        <v/>
      </c>
      <c r="W29" s="775" t="str">
        <f t="shared" si="3"/>
        <v/>
      </c>
      <c r="X29" s="776" t="str">
        <f t="shared" si="4"/>
        <v/>
      </c>
      <c r="Y29" s="774" t="str">
        <f>IFERROR(IF(AND('IMPORT Wksht'!$BX$10="No Split",'IMPORT Wksht'!$D$1="W001"),VLOOKUP($G29,PO,Y$4,0),VLOOKUP($G29,PO,Y$5,0)),"")</f>
        <v/>
      </c>
      <c r="Z29" s="775" t="str">
        <f>IFERROR(IF(AND('IMPORT Wksht'!$BX$10="No Split",'IMPORT Wksht'!$D$1="W03"),VLOOKUP($G29,PO,Z$4,0),VLOOKUP($G29,PO,Z$5,0)),"")</f>
        <v/>
      </c>
      <c r="AA29" s="776" t="str">
        <f t="shared" si="5"/>
        <v/>
      </c>
      <c r="AB29" s="783">
        <f t="shared" si="6"/>
        <v>0</v>
      </c>
      <c r="AD29" s="490">
        <v>22</v>
      </c>
      <c r="AE29" s="698">
        <f>'IMPORT Wksht'!E36</f>
        <v>0</v>
      </c>
      <c r="AF29" s="698">
        <f>'IMPORT Wksht'!F36</f>
        <v>0</v>
      </c>
      <c r="AG29" s="1280">
        <f>'IMPORT Wksht'!N36</f>
        <v>0</v>
      </c>
      <c r="AH29" s="1280">
        <f>'IMPORT Wksht'!O36</f>
        <v>0</v>
      </c>
      <c r="AI29" s="699" t="str">
        <f>'IMPORT Wksht'!P36</f>
        <v>MP</v>
      </c>
      <c r="AJ29" s="1280">
        <f t="shared" si="13"/>
        <v>0</v>
      </c>
      <c r="AK29" s="700">
        <f>'IMPORT Wksht'!R36</f>
        <v>0</v>
      </c>
      <c r="AL29" s="495">
        <f t="shared" si="14"/>
        <v>0</v>
      </c>
      <c r="AM29" s="495">
        <f t="shared" si="15"/>
        <v>0</v>
      </c>
    </row>
    <row r="30" spans="2:39">
      <c r="B30" s="723"/>
      <c r="C30" s="92"/>
      <c r="D30" s="92"/>
      <c r="E30" s="724"/>
      <c r="F30" s="720">
        <f t="shared" si="16"/>
        <v>0</v>
      </c>
      <c r="G30" s="719"/>
      <c r="H30" s="771" t="str">
        <f t="shared" si="25"/>
        <v/>
      </c>
      <c r="I30" s="771" t="str">
        <f t="shared" si="25"/>
        <v/>
      </c>
      <c r="J30" s="695"/>
      <c r="K30" s="784">
        <f t="shared" si="7"/>
        <v>0</v>
      </c>
      <c r="L30" s="785" t="str">
        <f t="shared" si="1"/>
        <v/>
      </c>
      <c r="M30" s="774" t="str">
        <f t="shared" si="8"/>
        <v/>
      </c>
      <c r="N30" s="775" t="str">
        <f t="shared" si="9"/>
        <v/>
      </c>
      <c r="O30" s="776" t="str">
        <f t="shared" si="17"/>
        <v/>
      </c>
      <c r="P30" s="777" t="str">
        <f t="shared" si="18"/>
        <v/>
      </c>
      <c r="Q30" s="778" t="str">
        <f t="shared" si="10"/>
        <v/>
      </c>
      <c r="R30" s="779" t="str">
        <f t="shared" si="11"/>
        <v/>
      </c>
      <c r="S30" s="774" t="str">
        <f t="shared" si="22"/>
        <v/>
      </c>
      <c r="T30" s="775" t="str">
        <f t="shared" si="23"/>
        <v/>
      </c>
      <c r="U30" s="776" t="str">
        <f t="shared" si="24"/>
        <v/>
      </c>
      <c r="V30" s="774" t="str">
        <f t="shared" si="12"/>
        <v/>
      </c>
      <c r="W30" s="775" t="str">
        <f t="shared" si="3"/>
        <v/>
      </c>
      <c r="X30" s="776" t="str">
        <f t="shared" si="4"/>
        <v/>
      </c>
      <c r="Y30" s="774" t="str">
        <f>IFERROR(IF(AND('IMPORT Wksht'!$BX$10="No Split",'IMPORT Wksht'!$D$1="W001"),VLOOKUP($G30,PO,Y$4,0),VLOOKUP($G30,PO,Y$5,0)),"")</f>
        <v/>
      </c>
      <c r="Z30" s="775" t="str">
        <f>IFERROR(IF(AND('IMPORT Wksht'!$BX$10="No Split",'IMPORT Wksht'!$D$1="W03"),VLOOKUP($G30,PO,Z$4,0),VLOOKUP($G30,PO,Z$5,0)),"")</f>
        <v/>
      </c>
      <c r="AA30" s="776" t="str">
        <f t="shared" si="5"/>
        <v/>
      </c>
      <c r="AB30" s="783">
        <f t="shared" si="6"/>
        <v>0</v>
      </c>
      <c r="AD30" s="490">
        <v>23</v>
      </c>
      <c r="AE30" s="698">
        <f>'IMPORT Wksht'!E37</f>
        <v>0</v>
      </c>
      <c r="AF30" s="698">
        <f>'IMPORT Wksht'!F37</f>
        <v>0</v>
      </c>
      <c r="AG30" s="1280">
        <f>'IMPORT Wksht'!N37</f>
        <v>0</v>
      </c>
      <c r="AH30" s="1280">
        <f>'IMPORT Wksht'!O37</f>
        <v>0</v>
      </c>
      <c r="AI30" s="699" t="str">
        <f>'IMPORT Wksht'!P37</f>
        <v>MP</v>
      </c>
      <c r="AJ30" s="1280">
        <f t="shared" si="13"/>
        <v>0</v>
      </c>
      <c r="AK30" s="700">
        <f>'IMPORT Wksht'!R37</f>
        <v>0</v>
      </c>
      <c r="AL30" s="495">
        <f t="shared" si="14"/>
        <v>0</v>
      </c>
      <c r="AM30" s="495">
        <f t="shared" si="15"/>
        <v>0</v>
      </c>
    </row>
    <row r="31" spans="2:39">
      <c r="B31" s="723"/>
      <c r="C31" s="92"/>
      <c r="D31" s="92"/>
      <c r="E31" s="724"/>
      <c r="F31" s="720">
        <f t="shared" si="16"/>
        <v>0</v>
      </c>
      <c r="G31" s="719"/>
      <c r="H31" s="771" t="str">
        <f t="shared" si="25"/>
        <v/>
      </c>
      <c r="I31" s="771" t="str">
        <f t="shared" si="25"/>
        <v/>
      </c>
      <c r="J31" s="695"/>
      <c r="K31" s="784">
        <f t="shared" si="7"/>
        <v>0</v>
      </c>
      <c r="L31" s="785" t="str">
        <f t="shared" si="1"/>
        <v/>
      </c>
      <c r="M31" s="774" t="str">
        <f t="shared" si="8"/>
        <v/>
      </c>
      <c r="N31" s="775" t="str">
        <f t="shared" si="9"/>
        <v/>
      </c>
      <c r="O31" s="776" t="str">
        <f t="shared" si="17"/>
        <v/>
      </c>
      <c r="P31" s="777" t="str">
        <f t="shared" si="18"/>
        <v/>
      </c>
      <c r="Q31" s="778" t="str">
        <f t="shared" si="10"/>
        <v/>
      </c>
      <c r="R31" s="779" t="str">
        <f t="shared" si="11"/>
        <v/>
      </c>
      <c r="S31" s="774" t="str">
        <f t="shared" si="22"/>
        <v/>
      </c>
      <c r="T31" s="775" t="str">
        <f t="shared" si="23"/>
        <v/>
      </c>
      <c r="U31" s="776" t="str">
        <f t="shared" si="24"/>
        <v/>
      </c>
      <c r="V31" s="774" t="str">
        <f t="shared" si="12"/>
        <v/>
      </c>
      <c r="W31" s="775" t="str">
        <f t="shared" si="3"/>
        <v/>
      </c>
      <c r="X31" s="776" t="str">
        <f t="shared" si="4"/>
        <v/>
      </c>
      <c r="Y31" s="774" t="str">
        <f>IFERROR(IF(AND('IMPORT Wksht'!$BX$10="No Split",'IMPORT Wksht'!$D$1="W001"),VLOOKUP($G31,PO,Y$4,0),VLOOKUP($G31,PO,Y$5,0)),"")</f>
        <v/>
      </c>
      <c r="Z31" s="775" t="str">
        <f>IFERROR(IF(AND('IMPORT Wksht'!$BX$10="No Split",'IMPORT Wksht'!$D$1="W03"),VLOOKUP($G31,PO,Z$4,0),VLOOKUP($G31,PO,Z$5,0)),"")</f>
        <v/>
      </c>
      <c r="AA31" s="776" t="str">
        <f t="shared" si="5"/>
        <v/>
      </c>
      <c r="AB31" s="783">
        <f t="shared" si="6"/>
        <v>0</v>
      </c>
      <c r="AD31" s="490">
        <v>24</v>
      </c>
      <c r="AE31" s="698">
        <f>'IMPORT Wksht'!E38</f>
        <v>0</v>
      </c>
      <c r="AF31" s="698">
        <f>'IMPORT Wksht'!F38</f>
        <v>0</v>
      </c>
      <c r="AG31" s="1280">
        <f>'IMPORT Wksht'!N38</f>
        <v>0</v>
      </c>
      <c r="AH31" s="1280">
        <f>'IMPORT Wksht'!O38</f>
        <v>0</v>
      </c>
      <c r="AI31" s="699" t="str">
        <f>'IMPORT Wksht'!P38</f>
        <v>MP</v>
      </c>
      <c r="AJ31" s="1280">
        <f t="shared" si="13"/>
        <v>0</v>
      </c>
      <c r="AK31" s="700">
        <f>'IMPORT Wksht'!R38</f>
        <v>0</v>
      </c>
      <c r="AL31" s="495">
        <f t="shared" si="14"/>
        <v>0</v>
      </c>
      <c r="AM31" s="495">
        <f t="shared" si="15"/>
        <v>0</v>
      </c>
    </row>
    <row r="32" spans="2:39">
      <c r="B32" s="723"/>
      <c r="C32" s="92"/>
      <c r="D32" s="92"/>
      <c r="E32" s="724"/>
      <c r="F32" s="720">
        <f t="shared" si="16"/>
        <v>0</v>
      </c>
      <c r="G32" s="719"/>
      <c r="H32" s="771" t="str">
        <f t="shared" si="25"/>
        <v/>
      </c>
      <c r="I32" s="771" t="str">
        <f t="shared" si="25"/>
        <v/>
      </c>
      <c r="J32" s="695"/>
      <c r="K32" s="784">
        <f t="shared" si="7"/>
        <v>0</v>
      </c>
      <c r="L32" s="785" t="str">
        <f t="shared" si="1"/>
        <v/>
      </c>
      <c r="M32" s="774" t="str">
        <f t="shared" si="8"/>
        <v/>
      </c>
      <c r="N32" s="775" t="str">
        <f t="shared" si="9"/>
        <v/>
      </c>
      <c r="O32" s="776" t="str">
        <f t="shared" si="17"/>
        <v/>
      </c>
      <c r="P32" s="777" t="str">
        <f t="shared" si="18"/>
        <v/>
      </c>
      <c r="Q32" s="778" t="str">
        <f t="shared" si="10"/>
        <v/>
      </c>
      <c r="R32" s="779" t="str">
        <f t="shared" si="11"/>
        <v/>
      </c>
      <c r="S32" s="774" t="str">
        <f t="shared" si="22"/>
        <v/>
      </c>
      <c r="T32" s="775" t="str">
        <f t="shared" si="23"/>
        <v/>
      </c>
      <c r="U32" s="776" t="str">
        <f t="shared" si="24"/>
        <v/>
      </c>
      <c r="V32" s="774" t="str">
        <f t="shared" si="12"/>
        <v/>
      </c>
      <c r="W32" s="775" t="str">
        <f t="shared" si="3"/>
        <v/>
      </c>
      <c r="X32" s="776" t="str">
        <f t="shared" si="4"/>
        <v/>
      </c>
      <c r="Y32" s="774" t="str">
        <f>IFERROR(IF(AND('IMPORT Wksht'!$BX$10="No Split",'IMPORT Wksht'!$D$1="W001"),VLOOKUP($G32,PO,Y$4,0),VLOOKUP($G32,PO,Y$5,0)),"")</f>
        <v/>
      </c>
      <c r="Z32" s="775" t="str">
        <f>IFERROR(IF(AND('IMPORT Wksht'!$BX$10="No Split",'IMPORT Wksht'!$D$1="W03"),VLOOKUP($G32,PO,Z$4,0),VLOOKUP($G32,PO,Z$5,0)),"")</f>
        <v/>
      </c>
      <c r="AA32" s="776" t="str">
        <f t="shared" si="5"/>
        <v/>
      </c>
      <c r="AB32" s="783">
        <f t="shared" si="6"/>
        <v>0</v>
      </c>
      <c r="AD32" s="490">
        <v>25</v>
      </c>
      <c r="AE32" s="698">
        <f>'IMPORT Wksht'!E39</f>
        <v>0</v>
      </c>
      <c r="AF32" s="698">
        <f>'IMPORT Wksht'!F39</f>
        <v>0</v>
      </c>
      <c r="AG32" s="1280">
        <f>'IMPORT Wksht'!N39</f>
        <v>0</v>
      </c>
      <c r="AH32" s="1280">
        <f>'IMPORT Wksht'!O39</f>
        <v>0</v>
      </c>
      <c r="AI32" s="699" t="str">
        <f>'IMPORT Wksht'!P39</f>
        <v>MP</v>
      </c>
      <c r="AJ32" s="1280">
        <f t="shared" si="13"/>
        <v>0</v>
      </c>
      <c r="AK32" s="700">
        <f>'IMPORT Wksht'!R39</f>
        <v>0</v>
      </c>
      <c r="AL32" s="495">
        <f t="shared" si="14"/>
        <v>0</v>
      </c>
      <c r="AM32" s="495">
        <f t="shared" si="15"/>
        <v>0</v>
      </c>
    </row>
    <row r="33" spans="2:39">
      <c r="B33" s="723"/>
      <c r="C33" s="92"/>
      <c r="D33" s="92"/>
      <c r="E33" s="724"/>
      <c r="F33" s="720">
        <f t="shared" si="16"/>
        <v>0</v>
      </c>
      <c r="G33" s="719"/>
      <c r="H33" s="771" t="str">
        <f t="shared" si="25"/>
        <v/>
      </c>
      <c r="I33" s="771" t="str">
        <f t="shared" si="25"/>
        <v/>
      </c>
      <c r="J33" s="695"/>
      <c r="K33" s="784">
        <f t="shared" si="7"/>
        <v>0</v>
      </c>
      <c r="L33" s="785" t="str">
        <f t="shared" si="1"/>
        <v/>
      </c>
      <c r="M33" s="774" t="str">
        <f t="shared" si="8"/>
        <v/>
      </c>
      <c r="N33" s="775" t="str">
        <f t="shared" si="9"/>
        <v/>
      </c>
      <c r="O33" s="776" t="str">
        <f t="shared" si="17"/>
        <v/>
      </c>
      <c r="P33" s="777" t="str">
        <f t="shared" si="18"/>
        <v/>
      </c>
      <c r="Q33" s="778" t="str">
        <f t="shared" si="10"/>
        <v/>
      </c>
      <c r="R33" s="779" t="str">
        <f t="shared" si="11"/>
        <v/>
      </c>
      <c r="S33" s="774" t="str">
        <f t="shared" si="22"/>
        <v/>
      </c>
      <c r="T33" s="775" t="str">
        <f t="shared" si="23"/>
        <v/>
      </c>
      <c r="U33" s="776" t="str">
        <f t="shared" si="24"/>
        <v/>
      </c>
      <c r="V33" s="774" t="str">
        <f t="shared" si="12"/>
        <v/>
      </c>
      <c r="W33" s="775" t="str">
        <f t="shared" si="3"/>
        <v/>
      </c>
      <c r="X33" s="776" t="str">
        <f t="shared" si="4"/>
        <v/>
      </c>
      <c r="Y33" s="774" t="str">
        <f>IFERROR(IF(AND('IMPORT Wksht'!$BX$10="No Split",'IMPORT Wksht'!$D$1="W001"),VLOOKUP($G33,PO,Y$4,0),VLOOKUP($G33,PO,Y$5,0)),"")</f>
        <v/>
      </c>
      <c r="Z33" s="775" t="str">
        <f>IFERROR(IF(AND('IMPORT Wksht'!$BX$10="No Split",'IMPORT Wksht'!$D$1="W03"),VLOOKUP($G33,PO,Z$4,0),VLOOKUP($G33,PO,Z$5,0)),"")</f>
        <v/>
      </c>
      <c r="AA33" s="776" t="str">
        <f t="shared" si="5"/>
        <v/>
      </c>
      <c r="AB33" s="783">
        <f t="shared" si="6"/>
        <v>0</v>
      </c>
      <c r="AD33" s="490">
        <v>26</v>
      </c>
      <c r="AE33" s="698">
        <f>'IMPORT Wksht'!E40</f>
        <v>0</v>
      </c>
      <c r="AF33" s="698">
        <f>'IMPORT Wksht'!F40</f>
        <v>0</v>
      </c>
      <c r="AG33" s="1280">
        <f>'IMPORT Wksht'!N40</f>
        <v>0</v>
      </c>
      <c r="AH33" s="1280">
        <f>'IMPORT Wksht'!O40</f>
        <v>0</v>
      </c>
      <c r="AI33" s="699" t="str">
        <f>'IMPORT Wksht'!P40</f>
        <v>MP</v>
      </c>
      <c r="AJ33" s="1280">
        <f t="shared" si="13"/>
        <v>0</v>
      </c>
      <c r="AK33" s="700">
        <f>'IMPORT Wksht'!R40</f>
        <v>0</v>
      </c>
      <c r="AL33" s="495">
        <f t="shared" si="14"/>
        <v>0</v>
      </c>
      <c r="AM33" s="495">
        <f t="shared" si="15"/>
        <v>0</v>
      </c>
    </row>
    <row r="34" spans="2:39">
      <c r="B34" s="723"/>
      <c r="C34" s="92"/>
      <c r="D34" s="92"/>
      <c r="E34" s="724"/>
      <c r="F34" s="720">
        <f t="shared" si="16"/>
        <v>0</v>
      </c>
      <c r="G34" s="719"/>
      <c r="H34" s="771" t="str">
        <f t="shared" si="25"/>
        <v/>
      </c>
      <c r="I34" s="771" t="str">
        <f t="shared" si="25"/>
        <v/>
      </c>
      <c r="J34" s="695"/>
      <c r="K34" s="784">
        <f t="shared" si="7"/>
        <v>0</v>
      </c>
      <c r="L34" s="785" t="str">
        <f t="shared" si="1"/>
        <v/>
      </c>
      <c r="M34" s="774" t="str">
        <f t="shared" si="8"/>
        <v/>
      </c>
      <c r="N34" s="775" t="str">
        <f t="shared" si="9"/>
        <v/>
      </c>
      <c r="O34" s="776" t="str">
        <f t="shared" si="17"/>
        <v/>
      </c>
      <c r="P34" s="777" t="str">
        <f t="shared" si="18"/>
        <v/>
      </c>
      <c r="Q34" s="778" t="str">
        <f t="shared" si="10"/>
        <v/>
      </c>
      <c r="R34" s="779" t="str">
        <f t="shared" si="11"/>
        <v/>
      </c>
      <c r="S34" s="774" t="str">
        <f t="shared" si="22"/>
        <v/>
      </c>
      <c r="T34" s="775" t="str">
        <f t="shared" si="23"/>
        <v/>
      </c>
      <c r="U34" s="776" t="str">
        <f t="shared" si="24"/>
        <v/>
      </c>
      <c r="V34" s="774" t="str">
        <f t="shared" si="12"/>
        <v/>
      </c>
      <c r="W34" s="775" t="str">
        <f t="shared" si="3"/>
        <v/>
      </c>
      <c r="X34" s="776" t="str">
        <f t="shared" si="4"/>
        <v/>
      </c>
      <c r="Y34" s="774" t="str">
        <f>IFERROR(IF(AND('IMPORT Wksht'!$BX$10="No Split",'IMPORT Wksht'!$D$1="W001"),VLOOKUP($G34,PO,Y$4,0),VLOOKUP($G34,PO,Y$5,0)),"")</f>
        <v/>
      </c>
      <c r="Z34" s="775" t="str">
        <f>IFERROR(IF(AND('IMPORT Wksht'!$BX$10="No Split",'IMPORT Wksht'!$D$1="W03"),VLOOKUP($G34,PO,Z$4,0),VLOOKUP($G34,PO,Z$5,0)),"")</f>
        <v/>
      </c>
      <c r="AA34" s="776" t="str">
        <f t="shared" si="5"/>
        <v/>
      </c>
      <c r="AB34" s="783">
        <f t="shared" si="6"/>
        <v>0</v>
      </c>
      <c r="AD34" s="490">
        <v>27</v>
      </c>
      <c r="AE34" s="698">
        <f>'IMPORT Wksht'!E41</f>
        <v>0</v>
      </c>
      <c r="AF34" s="698">
        <f>'IMPORT Wksht'!F41</f>
        <v>0</v>
      </c>
      <c r="AG34" s="1280">
        <f>'IMPORT Wksht'!N41</f>
        <v>0</v>
      </c>
      <c r="AH34" s="1280">
        <f>'IMPORT Wksht'!O41</f>
        <v>0</v>
      </c>
      <c r="AI34" s="699" t="str">
        <f>'IMPORT Wksht'!P41</f>
        <v>MP</v>
      </c>
      <c r="AJ34" s="1280">
        <f t="shared" si="13"/>
        <v>0</v>
      </c>
      <c r="AK34" s="700">
        <f>'IMPORT Wksht'!R41</f>
        <v>0</v>
      </c>
      <c r="AL34" s="495">
        <f t="shared" si="14"/>
        <v>0</v>
      </c>
      <c r="AM34" s="495">
        <f t="shared" si="15"/>
        <v>0</v>
      </c>
    </row>
    <row r="35" spans="2:39">
      <c r="B35" s="723"/>
      <c r="C35" s="92"/>
      <c r="D35" s="92"/>
      <c r="E35" s="724"/>
      <c r="F35" s="720">
        <f t="shared" si="16"/>
        <v>0</v>
      </c>
      <c r="G35" s="719"/>
      <c r="H35" s="771" t="str">
        <f t="shared" si="25"/>
        <v/>
      </c>
      <c r="I35" s="771" t="str">
        <f t="shared" si="25"/>
        <v/>
      </c>
      <c r="J35" s="695"/>
      <c r="K35" s="784">
        <f t="shared" si="7"/>
        <v>0</v>
      </c>
      <c r="L35" s="785" t="str">
        <f t="shared" si="1"/>
        <v/>
      </c>
      <c r="M35" s="774" t="str">
        <f t="shared" si="8"/>
        <v/>
      </c>
      <c r="N35" s="775" t="str">
        <f t="shared" si="9"/>
        <v/>
      </c>
      <c r="O35" s="776" t="str">
        <f t="shared" si="17"/>
        <v/>
      </c>
      <c r="P35" s="777" t="str">
        <f t="shared" si="18"/>
        <v/>
      </c>
      <c r="Q35" s="778" t="str">
        <f t="shared" si="10"/>
        <v/>
      </c>
      <c r="R35" s="779" t="str">
        <f t="shared" si="11"/>
        <v/>
      </c>
      <c r="S35" s="774" t="str">
        <f t="shared" si="22"/>
        <v/>
      </c>
      <c r="T35" s="775" t="str">
        <f t="shared" si="23"/>
        <v/>
      </c>
      <c r="U35" s="776" t="str">
        <f t="shared" si="24"/>
        <v/>
      </c>
      <c r="V35" s="774" t="str">
        <f t="shared" si="12"/>
        <v/>
      </c>
      <c r="W35" s="775" t="str">
        <f t="shared" si="3"/>
        <v/>
      </c>
      <c r="X35" s="776" t="str">
        <f t="shared" si="4"/>
        <v/>
      </c>
      <c r="Y35" s="774" t="str">
        <f>IFERROR(IF(AND('IMPORT Wksht'!$BX$10="No Split",'IMPORT Wksht'!$D$1="W001"),VLOOKUP($G35,PO,Y$4,0),VLOOKUP($G35,PO,Y$5,0)),"")</f>
        <v/>
      </c>
      <c r="Z35" s="775" t="str">
        <f>IFERROR(IF(AND('IMPORT Wksht'!$BX$10="No Split",'IMPORT Wksht'!$D$1="W03"),VLOOKUP($G35,PO,Z$4,0),VLOOKUP($G35,PO,Z$5,0)),"")</f>
        <v/>
      </c>
      <c r="AA35" s="776" t="str">
        <f t="shared" si="5"/>
        <v/>
      </c>
      <c r="AB35" s="783">
        <f t="shared" si="6"/>
        <v>0</v>
      </c>
      <c r="AD35" s="490">
        <v>28</v>
      </c>
      <c r="AE35" s="698">
        <f>'IMPORT Wksht'!E42</f>
        <v>0</v>
      </c>
      <c r="AF35" s="698">
        <f>'IMPORT Wksht'!F42</f>
        <v>0</v>
      </c>
      <c r="AG35" s="1280">
        <f>'IMPORT Wksht'!N42</f>
        <v>0</v>
      </c>
      <c r="AH35" s="1280">
        <f>'IMPORT Wksht'!O42</f>
        <v>0</v>
      </c>
      <c r="AI35" s="699" t="str">
        <f>'IMPORT Wksht'!P42</f>
        <v>MP</v>
      </c>
      <c r="AJ35" s="1280">
        <f t="shared" si="13"/>
        <v>0</v>
      </c>
      <c r="AK35" s="700">
        <f>'IMPORT Wksht'!R42</f>
        <v>0</v>
      </c>
      <c r="AL35" s="495">
        <f t="shared" si="14"/>
        <v>0</v>
      </c>
      <c r="AM35" s="495">
        <f t="shared" si="15"/>
        <v>0</v>
      </c>
    </row>
    <row r="36" spans="2:39">
      <c r="B36" s="723"/>
      <c r="C36" s="92"/>
      <c r="D36" s="92"/>
      <c r="E36" s="724"/>
      <c r="F36" s="720">
        <f t="shared" si="16"/>
        <v>0</v>
      </c>
      <c r="G36" s="719"/>
      <c r="H36" s="771" t="str">
        <f t="shared" si="25"/>
        <v/>
      </c>
      <c r="I36" s="771" t="str">
        <f t="shared" si="25"/>
        <v/>
      </c>
      <c r="J36" s="695"/>
      <c r="K36" s="784">
        <f t="shared" si="7"/>
        <v>0</v>
      </c>
      <c r="L36" s="785" t="str">
        <f t="shared" si="1"/>
        <v/>
      </c>
      <c r="M36" s="774" t="str">
        <f t="shared" si="8"/>
        <v/>
      </c>
      <c r="N36" s="775" t="str">
        <f t="shared" si="9"/>
        <v/>
      </c>
      <c r="O36" s="776" t="str">
        <f t="shared" si="17"/>
        <v/>
      </c>
      <c r="P36" s="777" t="str">
        <f t="shared" si="18"/>
        <v/>
      </c>
      <c r="Q36" s="778" t="str">
        <f t="shared" si="10"/>
        <v/>
      </c>
      <c r="R36" s="779" t="str">
        <f t="shared" si="11"/>
        <v/>
      </c>
      <c r="S36" s="774" t="str">
        <f t="shared" si="22"/>
        <v/>
      </c>
      <c r="T36" s="775" t="str">
        <f t="shared" si="23"/>
        <v/>
      </c>
      <c r="U36" s="776" t="str">
        <f t="shared" si="24"/>
        <v/>
      </c>
      <c r="V36" s="774" t="str">
        <f t="shared" si="12"/>
        <v/>
      </c>
      <c r="W36" s="775" t="str">
        <f t="shared" si="3"/>
        <v/>
      </c>
      <c r="X36" s="776" t="str">
        <f t="shared" si="4"/>
        <v/>
      </c>
      <c r="Y36" s="774" t="str">
        <f>IFERROR(IF(AND('IMPORT Wksht'!$BX$10="No Split",'IMPORT Wksht'!$D$1="W001"),VLOOKUP($G36,PO,Y$4,0),VLOOKUP($G36,PO,Y$5,0)),"")</f>
        <v/>
      </c>
      <c r="Z36" s="775" t="str">
        <f>IFERROR(IF(AND('IMPORT Wksht'!$BX$10="No Split",'IMPORT Wksht'!$D$1="W03"),VLOOKUP($G36,PO,Z$4,0),VLOOKUP($G36,PO,Z$5,0)),"")</f>
        <v/>
      </c>
      <c r="AA36" s="776" t="str">
        <f t="shared" si="5"/>
        <v/>
      </c>
      <c r="AB36" s="783">
        <f t="shared" si="6"/>
        <v>0</v>
      </c>
      <c r="AD36" s="490">
        <v>29</v>
      </c>
      <c r="AE36" s="698">
        <f>'IMPORT Wksht'!E43</f>
        <v>0</v>
      </c>
      <c r="AF36" s="698">
        <f>'IMPORT Wksht'!F43</f>
        <v>0</v>
      </c>
      <c r="AG36" s="1280">
        <f>'IMPORT Wksht'!N43</f>
        <v>0</v>
      </c>
      <c r="AH36" s="1280">
        <f>'IMPORT Wksht'!O43</f>
        <v>0</v>
      </c>
      <c r="AI36" s="699" t="str">
        <f>'IMPORT Wksht'!P43</f>
        <v>MP</v>
      </c>
      <c r="AJ36" s="1280">
        <f t="shared" si="13"/>
        <v>0</v>
      </c>
      <c r="AK36" s="700">
        <f>'IMPORT Wksht'!R43</f>
        <v>0</v>
      </c>
      <c r="AL36" s="495">
        <f t="shared" si="14"/>
        <v>0</v>
      </c>
      <c r="AM36" s="495">
        <f t="shared" si="15"/>
        <v>0</v>
      </c>
    </row>
    <row r="37" spans="2:39">
      <c r="B37" s="723"/>
      <c r="C37" s="92"/>
      <c r="D37" s="92"/>
      <c r="E37" s="724"/>
      <c r="F37" s="720">
        <f t="shared" si="16"/>
        <v>0</v>
      </c>
      <c r="G37" s="719"/>
      <c r="H37" s="771" t="str">
        <f t="shared" si="25"/>
        <v/>
      </c>
      <c r="I37" s="771" t="str">
        <f t="shared" si="25"/>
        <v/>
      </c>
      <c r="J37" s="695"/>
      <c r="K37" s="784">
        <f t="shared" si="7"/>
        <v>0</v>
      </c>
      <c r="L37" s="785" t="str">
        <f t="shared" si="1"/>
        <v/>
      </c>
      <c r="M37" s="774" t="str">
        <f t="shared" si="8"/>
        <v/>
      </c>
      <c r="N37" s="775" t="str">
        <f t="shared" si="9"/>
        <v/>
      </c>
      <c r="O37" s="776" t="str">
        <f t="shared" si="17"/>
        <v/>
      </c>
      <c r="P37" s="777" t="str">
        <f t="shared" si="18"/>
        <v/>
      </c>
      <c r="Q37" s="778" t="str">
        <f t="shared" si="10"/>
        <v/>
      </c>
      <c r="R37" s="779" t="str">
        <f t="shared" si="11"/>
        <v/>
      </c>
      <c r="S37" s="774" t="str">
        <f t="shared" si="22"/>
        <v/>
      </c>
      <c r="T37" s="775" t="str">
        <f t="shared" si="23"/>
        <v/>
      </c>
      <c r="U37" s="776" t="str">
        <f t="shared" si="24"/>
        <v/>
      </c>
      <c r="V37" s="774" t="str">
        <f t="shared" si="12"/>
        <v/>
      </c>
      <c r="W37" s="775" t="str">
        <f t="shared" si="3"/>
        <v/>
      </c>
      <c r="X37" s="776" t="str">
        <f t="shared" si="4"/>
        <v/>
      </c>
      <c r="Y37" s="774" t="str">
        <f>IFERROR(IF(AND('IMPORT Wksht'!$BX$10="No Split",'IMPORT Wksht'!$D$1="W001"),VLOOKUP($G37,PO,Y$4,0),VLOOKUP($G37,PO,Y$5,0)),"")</f>
        <v/>
      </c>
      <c r="Z37" s="775" t="str">
        <f>IFERROR(IF(AND('IMPORT Wksht'!$BX$10="No Split",'IMPORT Wksht'!$D$1="W03"),VLOOKUP($G37,PO,Z$4,0),VLOOKUP($G37,PO,Z$5,0)),"")</f>
        <v/>
      </c>
      <c r="AA37" s="776" t="str">
        <f t="shared" si="5"/>
        <v/>
      </c>
      <c r="AB37" s="783">
        <f t="shared" si="6"/>
        <v>0</v>
      </c>
      <c r="AD37" s="490">
        <v>30</v>
      </c>
      <c r="AE37" s="698">
        <f>'IMPORT Wksht'!E44</f>
        <v>0</v>
      </c>
      <c r="AF37" s="698">
        <f>'IMPORT Wksht'!F44</f>
        <v>0</v>
      </c>
      <c r="AG37" s="1280">
        <f>'IMPORT Wksht'!N44</f>
        <v>0</v>
      </c>
      <c r="AH37" s="1280">
        <f>'IMPORT Wksht'!O44</f>
        <v>0</v>
      </c>
      <c r="AI37" s="699" t="str">
        <f>'IMPORT Wksht'!P44</f>
        <v>MP</v>
      </c>
      <c r="AJ37" s="1280">
        <f t="shared" si="13"/>
        <v>0</v>
      </c>
      <c r="AK37" s="700">
        <f>'IMPORT Wksht'!R44</f>
        <v>0</v>
      </c>
      <c r="AL37" s="495">
        <f t="shared" si="14"/>
        <v>0</v>
      </c>
      <c r="AM37" s="495">
        <f t="shared" si="15"/>
        <v>0</v>
      </c>
    </row>
    <row r="38" spans="2:39">
      <c r="B38" s="723"/>
      <c r="C38" s="92"/>
      <c r="D38" s="92"/>
      <c r="E38" s="724"/>
      <c r="F38" s="720">
        <f t="shared" si="16"/>
        <v>0</v>
      </c>
      <c r="G38" s="719"/>
      <c r="H38" s="771" t="str">
        <f t="shared" si="25"/>
        <v/>
      </c>
      <c r="I38" s="771" t="str">
        <f t="shared" si="25"/>
        <v/>
      </c>
      <c r="J38" s="695"/>
      <c r="K38" s="784">
        <f t="shared" si="7"/>
        <v>0</v>
      </c>
      <c r="L38" s="785" t="str">
        <f t="shared" si="1"/>
        <v/>
      </c>
      <c r="M38" s="774" t="str">
        <f t="shared" si="8"/>
        <v/>
      </c>
      <c r="N38" s="775" t="str">
        <f t="shared" si="9"/>
        <v/>
      </c>
      <c r="O38" s="776" t="str">
        <f t="shared" si="17"/>
        <v/>
      </c>
      <c r="P38" s="777" t="str">
        <f t="shared" si="18"/>
        <v/>
      </c>
      <c r="Q38" s="778" t="str">
        <f t="shared" si="10"/>
        <v/>
      </c>
      <c r="R38" s="779" t="str">
        <f t="shared" si="11"/>
        <v/>
      </c>
      <c r="S38" s="774" t="str">
        <f t="shared" si="22"/>
        <v/>
      </c>
      <c r="T38" s="775" t="str">
        <f t="shared" si="23"/>
        <v/>
      </c>
      <c r="U38" s="776" t="str">
        <f t="shared" si="24"/>
        <v/>
      </c>
      <c r="V38" s="774" t="str">
        <f t="shared" si="12"/>
        <v/>
      </c>
      <c r="W38" s="775" t="str">
        <f t="shared" si="3"/>
        <v/>
      </c>
      <c r="X38" s="776" t="str">
        <f t="shared" si="4"/>
        <v/>
      </c>
      <c r="Y38" s="774" t="str">
        <f>IFERROR(IF(AND('IMPORT Wksht'!$BX$10="No Split",'IMPORT Wksht'!$D$1="W001"),VLOOKUP($G38,PO,Y$4,0),VLOOKUP($G38,PO,Y$5,0)),"")</f>
        <v/>
      </c>
      <c r="Z38" s="775" t="str">
        <f>IFERROR(IF(AND('IMPORT Wksht'!$BX$10="No Split",'IMPORT Wksht'!$D$1="W03"),VLOOKUP($G38,PO,Z$4,0),VLOOKUP($G38,PO,Z$5,0)),"")</f>
        <v/>
      </c>
      <c r="AA38" s="776" t="str">
        <f t="shared" si="5"/>
        <v/>
      </c>
      <c r="AB38" s="783">
        <f t="shared" si="6"/>
        <v>0</v>
      </c>
      <c r="AD38" s="490">
        <v>31</v>
      </c>
      <c r="AE38" s="698">
        <f>'IMPORT Wksht'!E45</f>
        <v>0</v>
      </c>
      <c r="AF38" s="698">
        <f>'IMPORT Wksht'!F45</f>
        <v>0</v>
      </c>
      <c r="AG38" s="1280">
        <f>'IMPORT Wksht'!N45</f>
        <v>0</v>
      </c>
      <c r="AH38" s="1280">
        <f>'IMPORT Wksht'!O45</f>
        <v>0</v>
      </c>
      <c r="AI38" s="699" t="str">
        <f>'IMPORT Wksht'!P45</f>
        <v>MP</v>
      </c>
      <c r="AJ38" s="1280">
        <f t="shared" si="13"/>
        <v>0</v>
      </c>
      <c r="AK38" s="700">
        <f>'IMPORT Wksht'!R45</f>
        <v>0</v>
      </c>
      <c r="AL38" s="495">
        <f t="shared" si="14"/>
        <v>0</v>
      </c>
      <c r="AM38" s="495">
        <f t="shared" si="15"/>
        <v>0</v>
      </c>
    </row>
    <row r="39" spans="2:39">
      <c r="B39" s="723"/>
      <c r="C39" s="92"/>
      <c r="D39" s="92"/>
      <c r="E39" s="724"/>
      <c r="F39" s="720">
        <f t="shared" si="16"/>
        <v>0</v>
      </c>
      <c r="G39" s="719"/>
      <c r="H39" s="771" t="str">
        <f t="shared" si="25"/>
        <v/>
      </c>
      <c r="I39" s="771" t="str">
        <f t="shared" si="25"/>
        <v/>
      </c>
      <c r="J39" s="695"/>
      <c r="K39" s="784">
        <f t="shared" si="7"/>
        <v>0</v>
      </c>
      <c r="L39" s="785" t="str">
        <f t="shared" si="1"/>
        <v/>
      </c>
      <c r="M39" s="774" t="str">
        <f t="shared" si="8"/>
        <v/>
      </c>
      <c r="N39" s="775" t="str">
        <f t="shared" si="9"/>
        <v/>
      </c>
      <c r="O39" s="776" t="str">
        <f t="shared" si="17"/>
        <v/>
      </c>
      <c r="P39" s="777" t="str">
        <f t="shared" si="18"/>
        <v/>
      </c>
      <c r="Q39" s="778" t="str">
        <f t="shared" si="10"/>
        <v/>
      </c>
      <c r="R39" s="779" t="str">
        <f t="shared" si="11"/>
        <v/>
      </c>
      <c r="S39" s="774" t="str">
        <f t="shared" si="22"/>
        <v/>
      </c>
      <c r="T39" s="775" t="str">
        <f t="shared" si="23"/>
        <v/>
      </c>
      <c r="U39" s="776" t="str">
        <f t="shared" si="24"/>
        <v/>
      </c>
      <c r="V39" s="774" t="str">
        <f t="shared" si="12"/>
        <v/>
      </c>
      <c r="W39" s="775" t="str">
        <f t="shared" si="3"/>
        <v/>
      </c>
      <c r="X39" s="776" t="str">
        <f t="shared" si="4"/>
        <v/>
      </c>
      <c r="Y39" s="774" t="str">
        <f>IFERROR(IF(AND('IMPORT Wksht'!$BX$10="No Split",'IMPORT Wksht'!$D$1="W001"),VLOOKUP($G39,PO,Y$4,0),VLOOKUP($G39,PO,Y$5,0)),"")</f>
        <v/>
      </c>
      <c r="Z39" s="775" t="str">
        <f>IFERROR(IF(AND('IMPORT Wksht'!$BX$10="No Split",'IMPORT Wksht'!$D$1="W03"),VLOOKUP($G39,PO,Z$4,0),VLOOKUP($G39,PO,Z$5,0)),"")</f>
        <v/>
      </c>
      <c r="AA39" s="776" t="str">
        <f t="shared" si="5"/>
        <v/>
      </c>
      <c r="AB39" s="783">
        <f t="shared" si="6"/>
        <v>0</v>
      </c>
      <c r="AD39" s="490">
        <v>32</v>
      </c>
      <c r="AE39" s="698">
        <f>'IMPORT Wksht'!E46</f>
        <v>0</v>
      </c>
      <c r="AF39" s="698">
        <f>'IMPORT Wksht'!F46</f>
        <v>0</v>
      </c>
      <c r="AG39" s="1280">
        <f>'IMPORT Wksht'!N46</f>
        <v>0</v>
      </c>
      <c r="AH39" s="1280">
        <f>'IMPORT Wksht'!O46</f>
        <v>0</v>
      </c>
      <c r="AI39" s="699" t="str">
        <f>'IMPORT Wksht'!P46</f>
        <v>MP</v>
      </c>
      <c r="AJ39" s="1280">
        <f t="shared" si="13"/>
        <v>0</v>
      </c>
      <c r="AK39" s="700">
        <f>'IMPORT Wksht'!R46</f>
        <v>0</v>
      </c>
      <c r="AL39" s="495">
        <f t="shared" si="14"/>
        <v>0</v>
      </c>
      <c r="AM39" s="495">
        <f t="shared" si="15"/>
        <v>0</v>
      </c>
    </row>
    <row r="40" spans="2:39">
      <c r="B40" s="723"/>
      <c r="C40" s="92"/>
      <c r="D40" s="92"/>
      <c r="E40" s="724"/>
      <c r="F40" s="720">
        <f t="shared" si="16"/>
        <v>0</v>
      </c>
      <c r="G40" s="719"/>
      <c r="H40" s="771" t="str">
        <f t="shared" si="25"/>
        <v/>
      </c>
      <c r="I40" s="771" t="str">
        <f t="shared" si="25"/>
        <v/>
      </c>
      <c r="J40" s="695"/>
      <c r="K40" s="784">
        <f t="shared" si="7"/>
        <v>0</v>
      </c>
      <c r="L40" s="785" t="str">
        <f t="shared" si="1"/>
        <v/>
      </c>
      <c r="M40" s="774" t="str">
        <f t="shared" si="8"/>
        <v/>
      </c>
      <c r="N40" s="775" t="str">
        <f t="shared" si="9"/>
        <v/>
      </c>
      <c r="O40" s="776" t="str">
        <f t="shared" si="17"/>
        <v/>
      </c>
      <c r="P40" s="777" t="str">
        <f t="shared" si="18"/>
        <v/>
      </c>
      <c r="Q40" s="778" t="str">
        <f t="shared" si="10"/>
        <v/>
      </c>
      <c r="R40" s="779" t="str">
        <f t="shared" si="11"/>
        <v/>
      </c>
      <c r="S40" s="774" t="str">
        <f t="shared" si="22"/>
        <v/>
      </c>
      <c r="T40" s="775" t="str">
        <f t="shared" si="23"/>
        <v/>
      </c>
      <c r="U40" s="776" t="str">
        <f t="shared" si="24"/>
        <v/>
      </c>
      <c r="V40" s="774" t="str">
        <f t="shared" si="12"/>
        <v/>
      </c>
      <c r="W40" s="775" t="str">
        <f t="shared" si="3"/>
        <v/>
      </c>
      <c r="X40" s="776" t="str">
        <f t="shared" si="4"/>
        <v/>
      </c>
      <c r="Y40" s="774" t="str">
        <f>IFERROR(IF(AND('IMPORT Wksht'!$BX$10="No Split",'IMPORT Wksht'!$D$1="W001"),VLOOKUP($G40,PO,Y$4,0),VLOOKUP($G40,PO,Y$5,0)),"")</f>
        <v/>
      </c>
      <c r="Z40" s="775" t="str">
        <f>IFERROR(IF(AND('IMPORT Wksht'!$BX$10="No Split",'IMPORT Wksht'!$D$1="W03"),VLOOKUP($G40,PO,Z$4,0),VLOOKUP($G40,PO,Z$5,0)),"")</f>
        <v/>
      </c>
      <c r="AA40" s="776" t="str">
        <f t="shared" si="5"/>
        <v/>
      </c>
      <c r="AB40" s="783">
        <f t="shared" si="6"/>
        <v>0</v>
      </c>
      <c r="AD40" s="490">
        <v>33</v>
      </c>
      <c r="AE40" s="698">
        <f>'IMPORT Wksht'!E47</f>
        <v>0</v>
      </c>
      <c r="AF40" s="698">
        <f>'IMPORT Wksht'!F47</f>
        <v>0</v>
      </c>
      <c r="AG40" s="1280">
        <f>'IMPORT Wksht'!N47</f>
        <v>0</v>
      </c>
      <c r="AH40" s="1280">
        <f>'IMPORT Wksht'!O47</f>
        <v>0</v>
      </c>
      <c r="AI40" s="699" t="str">
        <f>'IMPORT Wksht'!P47</f>
        <v>MP</v>
      </c>
      <c r="AJ40" s="1280">
        <f t="shared" si="13"/>
        <v>0</v>
      </c>
      <c r="AK40" s="700">
        <f>'IMPORT Wksht'!R47</f>
        <v>0</v>
      </c>
      <c r="AL40" s="495">
        <f t="shared" si="14"/>
        <v>0</v>
      </c>
      <c r="AM40" s="495">
        <f t="shared" si="15"/>
        <v>0</v>
      </c>
    </row>
    <row r="41" spans="2:39">
      <c r="B41" s="723"/>
      <c r="C41" s="92"/>
      <c r="D41" s="92"/>
      <c r="E41" s="724"/>
      <c r="F41" s="720">
        <f t="shared" si="16"/>
        <v>0</v>
      </c>
      <c r="G41" s="719"/>
      <c r="H41" s="771" t="str">
        <f t="shared" si="25"/>
        <v/>
      </c>
      <c r="I41" s="771" t="str">
        <f t="shared" si="25"/>
        <v/>
      </c>
      <c r="J41" s="695"/>
      <c r="K41" s="784">
        <f t="shared" si="7"/>
        <v>0</v>
      </c>
      <c r="L41" s="785" t="str">
        <f t="shared" si="1"/>
        <v/>
      </c>
      <c r="M41" s="774" t="str">
        <f t="shared" si="8"/>
        <v/>
      </c>
      <c r="N41" s="775" t="str">
        <f t="shared" si="9"/>
        <v/>
      </c>
      <c r="O41" s="776" t="str">
        <f t="shared" si="17"/>
        <v/>
      </c>
      <c r="P41" s="777" t="str">
        <f t="shared" si="18"/>
        <v/>
      </c>
      <c r="Q41" s="778" t="str">
        <f t="shared" si="10"/>
        <v/>
      </c>
      <c r="R41" s="779" t="str">
        <f t="shared" si="11"/>
        <v/>
      </c>
      <c r="S41" s="774" t="str">
        <f t="shared" si="22"/>
        <v/>
      </c>
      <c r="T41" s="775" t="str">
        <f t="shared" si="23"/>
        <v/>
      </c>
      <c r="U41" s="776" t="str">
        <f t="shared" si="24"/>
        <v/>
      </c>
      <c r="V41" s="774" t="str">
        <f t="shared" si="12"/>
        <v/>
      </c>
      <c r="W41" s="775" t="str">
        <f t="shared" si="3"/>
        <v/>
      </c>
      <c r="X41" s="776" t="str">
        <f t="shared" si="4"/>
        <v/>
      </c>
      <c r="Y41" s="774" t="str">
        <f>IFERROR(IF(AND('IMPORT Wksht'!$BX$10="No Split",'IMPORT Wksht'!$D$1="W001"),VLOOKUP($G41,PO,Y$4,0),VLOOKUP($G41,PO,Y$5,0)),"")</f>
        <v/>
      </c>
      <c r="Z41" s="775" t="str">
        <f>IFERROR(IF(AND('IMPORT Wksht'!$BX$10="No Split",'IMPORT Wksht'!$D$1="W03"),VLOOKUP($G41,PO,Z$4,0),VLOOKUP($G41,PO,Z$5,0)),"")</f>
        <v/>
      </c>
      <c r="AA41" s="776" t="str">
        <f t="shared" si="5"/>
        <v/>
      </c>
      <c r="AB41" s="783">
        <f t="shared" si="6"/>
        <v>0</v>
      </c>
      <c r="AD41" s="490">
        <v>34</v>
      </c>
      <c r="AE41" s="698">
        <f>'IMPORT Wksht'!E48</f>
        <v>0</v>
      </c>
      <c r="AF41" s="698">
        <f>'IMPORT Wksht'!F48</f>
        <v>0</v>
      </c>
      <c r="AG41" s="1280">
        <f>'IMPORT Wksht'!N48</f>
        <v>0</v>
      </c>
      <c r="AH41" s="1280">
        <f>'IMPORT Wksht'!O48</f>
        <v>0</v>
      </c>
      <c r="AI41" s="699" t="str">
        <f>'IMPORT Wksht'!P48</f>
        <v>MP</v>
      </c>
      <c r="AJ41" s="1280">
        <f t="shared" si="13"/>
        <v>0</v>
      </c>
      <c r="AK41" s="700">
        <f>'IMPORT Wksht'!R48</f>
        <v>0</v>
      </c>
      <c r="AL41" s="495">
        <f t="shared" si="14"/>
        <v>0</v>
      </c>
      <c r="AM41" s="495">
        <f t="shared" si="15"/>
        <v>0</v>
      </c>
    </row>
    <row r="42" spans="2:39">
      <c r="B42" s="723"/>
      <c r="C42" s="92"/>
      <c r="D42" s="92"/>
      <c r="E42" s="724"/>
      <c r="F42" s="720">
        <f t="shared" si="16"/>
        <v>0</v>
      </c>
      <c r="G42" s="719"/>
      <c r="H42" s="771" t="str">
        <f t="shared" si="25"/>
        <v/>
      </c>
      <c r="I42" s="771" t="str">
        <f t="shared" si="25"/>
        <v/>
      </c>
      <c r="J42" s="695"/>
      <c r="K42" s="784">
        <f t="shared" si="7"/>
        <v>0</v>
      </c>
      <c r="L42" s="785" t="str">
        <f t="shared" si="1"/>
        <v/>
      </c>
      <c r="M42" s="774" t="str">
        <f t="shared" si="8"/>
        <v/>
      </c>
      <c r="N42" s="775" t="str">
        <f t="shared" si="9"/>
        <v/>
      </c>
      <c r="O42" s="776" t="str">
        <f t="shared" si="17"/>
        <v/>
      </c>
      <c r="P42" s="777" t="str">
        <f t="shared" si="18"/>
        <v/>
      </c>
      <c r="Q42" s="778" t="str">
        <f t="shared" si="10"/>
        <v/>
      </c>
      <c r="R42" s="779" t="str">
        <f t="shared" si="11"/>
        <v/>
      </c>
      <c r="S42" s="774" t="str">
        <f t="shared" si="22"/>
        <v/>
      </c>
      <c r="T42" s="775" t="str">
        <f t="shared" si="23"/>
        <v/>
      </c>
      <c r="U42" s="776" t="str">
        <f t="shared" si="24"/>
        <v/>
      </c>
      <c r="V42" s="774" t="str">
        <f t="shared" si="12"/>
        <v/>
      </c>
      <c r="W42" s="775" t="str">
        <f t="shared" si="3"/>
        <v/>
      </c>
      <c r="X42" s="776" t="str">
        <f t="shared" si="4"/>
        <v/>
      </c>
      <c r="Y42" s="774" t="str">
        <f>IFERROR(IF(AND('IMPORT Wksht'!$BX$10="No Split",'IMPORT Wksht'!$D$1="W001"),VLOOKUP($G42,PO,Y$4,0),VLOOKUP($G42,PO,Y$5,0)),"")</f>
        <v/>
      </c>
      <c r="Z42" s="775" t="str">
        <f>IFERROR(IF(AND('IMPORT Wksht'!$BX$10="No Split",'IMPORT Wksht'!$D$1="W03"),VLOOKUP($G42,PO,Z$4,0),VLOOKUP($G42,PO,Z$5,0)),"")</f>
        <v/>
      </c>
      <c r="AA42" s="776" t="str">
        <f t="shared" si="5"/>
        <v/>
      </c>
      <c r="AB42" s="783">
        <f t="shared" si="6"/>
        <v>0</v>
      </c>
      <c r="AD42" s="490">
        <v>35</v>
      </c>
      <c r="AE42" s="698">
        <f>'IMPORT Wksht'!E49</f>
        <v>0</v>
      </c>
      <c r="AF42" s="698">
        <f>'IMPORT Wksht'!F49</f>
        <v>0</v>
      </c>
      <c r="AG42" s="1280">
        <f>'IMPORT Wksht'!N49</f>
        <v>0</v>
      </c>
      <c r="AH42" s="1280">
        <f>'IMPORT Wksht'!O49</f>
        <v>0</v>
      </c>
      <c r="AI42" s="699" t="str">
        <f>'IMPORT Wksht'!P49</f>
        <v>MP</v>
      </c>
      <c r="AJ42" s="1280">
        <f t="shared" si="13"/>
        <v>0</v>
      </c>
      <c r="AK42" s="700">
        <f>'IMPORT Wksht'!R49</f>
        <v>0</v>
      </c>
      <c r="AL42" s="495">
        <f t="shared" si="14"/>
        <v>0</v>
      </c>
      <c r="AM42" s="495">
        <f t="shared" si="15"/>
        <v>0</v>
      </c>
    </row>
    <row r="43" spans="2:39">
      <c r="B43" s="723"/>
      <c r="C43" s="92"/>
      <c r="D43" s="92"/>
      <c r="E43" s="724"/>
      <c r="F43" s="720">
        <f t="shared" si="16"/>
        <v>0</v>
      </c>
      <c r="G43" s="719"/>
      <c r="H43" s="771" t="str">
        <f t="shared" si="25"/>
        <v/>
      </c>
      <c r="I43" s="771" t="str">
        <f t="shared" si="25"/>
        <v/>
      </c>
      <c r="J43" s="695"/>
      <c r="K43" s="784">
        <f t="shared" si="7"/>
        <v>0</v>
      </c>
      <c r="L43" s="785" t="str">
        <f t="shared" si="1"/>
        <v/>
      </c>
      <c r="M43" s="774" t="str">
        <f t="shared" si="8"/>
        <v/>
      </c>
      <c r="N43" s="775" t="str">
        <f t="shared" si="9"/>
        <v/>
      </c>
      <c r="O43" s="776" t="str">
        <f t="shared" si="17"/>
        <v/>
      </c>
      <c r="P43" s="777" t="str">
        <f t="shared" si="18"/>
        <v/>
      </c>
      <c r="Q43" s="778" t="str">
        <f t="shared" si="10"/>
        <v/>
      </c>
      <c r="R43" s="779" t="str">
        <f t="shared" si="11"/>
        <v/>
      </c>
      <c r="S43" s="774" t="str">
        <f t="shared" si="22"/>
        <v/>
      </c>
      <c r="T43" s="775" t="str">
        <f t="shared" si="23"/>
        <v/>
      </c>
      <c r="U43" s="776" t="str">
        <f t="shared" si="24"/>
        <v/>
      </c>
      <c r="V43" s="774" t="str">
        <f t="shared" si="12"/>
        <v/>
      </c>
      <c r="W43" s="775" t="str">
        <f t="shared" si="3"/>
        <v/>
      </c>
      <c r="X43" s="776" t="str">
        <f t="shared" si="4"/>
        <v/>
      </c>
      <c r="Y43" s="774" t="str">
        <f>IFERROR(IF(AND('IMPORT Wksht'!$BX$10="No Split",'IMPORT Wksht'!$D$1="W001"),VLOOKUP($G43,PO,Y$4,0),VLOOKUP($G43,PO,Y$5,0)),"")</f>
        <v/>
      </c>
      <c r="Z43" s="775" t="str">
        <f>IFERROR(IF(AND('IMPORT Wksht'!$BX$10="No Split",'IMPORT Wksht'!$D$1="W03"),VLOOKUP($G43,PO,Z$4,0),VLOOKUP($G43,PO,Z$5,0)),"")</f>
        <v/>
      </c>
      <c r="AA43" s="776" t="str">
        <f t="shared" si="5"/>
        <v/>
      </c>
      <c r="AB43" s="783">
        <f t="shared" si="6"/>
        <v>0</v>
      </c>
      <c r="AD43" s="490">
        <v>36</v>
      </c>
      <c r="AE43" s="698">
        <f>'IMPORT Wksht'!E50</f>
        <v>0</v>
      </c>
      <c r="AF43" s="698">
        <f>'IMPORT Wksht'!F50</f>
        <v>0</v>
      </c>
      <c r="AG43" s="1280">
        <f>'IMPORT Wksht'!N50</f>
        <v>0</v>
      </c>
      <c r="AH43" s="1280">
        <f>'IMPORT Wksht'!O50</f>
        <v>0</v>
      </c>
      <c r="AI43" s="699" t="str">
        <f>'IMPORT Wksht'!P50</f>
        <v>MP</v>
      </c>
      <c r="AJ43" s="1280">
        <f t="shared" si="13"/>
        <v>0</v>
      </c>
      <c r="AK43" s="700">
        <f>'IMPORT Wksht'!R50</f>
        <v>0</v>
      </c>
      <c r="AL43" s="495">
        <f t="shared" si="14"/>
        <v>0</v>
      </c>
      <c r="AM43" s="495">
        <f t="shared" si="15"/>
        <v>0</v>
      </c>
    </row>
    <row r="44" spans="2:39">
      <c r="B44" s="723"/>
      <c r="C44" s="92"/>
      <c r="D44" s="92"/>
      <c r="E44" s="724"/>
      <c r="F44" s="720">
        <f t="shared" si="16"/>
        <v>0</v>
      </c>
      <c r="G44" s="719"/>
      <c r="H44" s="771" t="str">
        <f t="shared" si="25"/>
        <v/>
      </c>
      <c r="I44" s="771" t="str">
        <f t="shared" si="25"/>
        <v/>
      </c>
      <c r="J44" s="695"/>
      <c r="K44" s="784">
        <f t="shared" si="7"/>
        <v>0</v>
      </c>
      <c r="L44" s="785" t="str">
        <f t="shared" si="1"/>
        <v/>
      </c>
      <c r="M44" s="774" t="str">
        <f t="shared" si="8"/>
        <v/>
      </c>
      <c r="N44" s="775" t="str">
        <f t="shared" si="9"/>
        <v/>
      </c>
      <c r="O44" s="776" t="str">
        <f t="shared" si="17"/>
        <v/>
      </c>
      <c r="P44" s="777" t="str">
        <f t="shared" si="18"/>
        <v/>
      </c>
      <c r="Q44" s="778" t="str">
        <f t="shared" si="10"/>
        <v/>
      </c>
      <c r="R44" s="779" t="str">
        <f t="shared" si="11"/>
        <v/>
      </c>
      <c r="S44" s="774" t="str">
        <f t="shared" si="22"/>
        <v/>
      </c>
      <c r="T44" s="775" t="str">
        <f t="shared" si="23"/>
        <v/>
      </c>
      <c r="U44" s="776" t="str">
        <f t="shared" si="24"/>
        <v/>
      </c>
      <c r="V44" s="774" t="str">
        <f t="shared" si="12"/>
        <v/>
      </c>
      <c r="W44" s="775" t="str">
        <f t="shared" si="3"/>
        <v/>
      </c>
      <c r="X44" s="776" t="str">
        <f t="shared" si="4"/>
        <v/>
      </c>
      <c r="Y44" s="774" t="str">
        <f>IFERROR(IF(AND('IMPORT Wksht'!$BX$10="No Split",'IMPORT Wksht'!$D$1="W001"),VLOOKUP($G44,PO,Y$4,0),VLOOKUP($G44,PO,Y$5,0)),"")</f>
        <v/>
      </c>
      <c r="Z44" s="775" t="str">
        <f>IFERROR(IF(AND('IMPORT Wksht'!$BX$10="No Split",'IMPORT Wksht'!$D$1="W03"),VLOOKUP($G44,PO,Z$4,0),VLOOKUP($G44,PO,Z$5,0)),"")</f>
        <v/>
      </c>
      <c r="AA44" s="776" t="str">
        <f t="shared" si="5"/>
        <v/>
      </c>
      <c r="AB44" s="783">
        <f t="shared" si="6"/>
        <v>0</v>
      </c>
      <c r="AD44" s="490">
        <v>37</v>
      </c>
      <c r="AE44" s="698">
        <f>'IMPORT Wksht'!E51</f>
        <v>0</v>
      </c>
      <c r="AF44" s="698">
        <f>'IMPORT Wksht'!F51</f>
        <v>0</v>
      </c>
      <c r="AG44" s="1280">
        <f>'IMPORT Wksht'!N51</f>
        <v>0</v>
      </c>
      <c r="AH44" s="1280">
        <f>'IMPORT Wksht'!O51</f>
        <v>0</v>
      </c>
      <c r="AI44" s="699" t="str">
        <f>'IMPORT Wksht'!P51</f>
        <v>MP</v>
      </c>
      <c r="AJ44" s="1280">
        <f t="shared" si="13"/>
        <v>0</v>
      </c>
      <c r="AK44" s="700">
        <f>'IMPORT Wksht'!R51</f>
        <v>0</v>
      </c>
      <c r="AL44" s="495">
        <f t="shared" si="14"/>
        <v>0</v>
      </c>
      <c r="AM44" s="495">
        <f t="shared" si="15"/>
        <v>0</v>
      </c>
    </row>
    <row r="45" spans="2:39">
      <c r="B45" s="723"/>
      <c r="C45" s="92"/>
      <c r="D45" s="92"/>
      <c r="E45" s="724"/>
      <c r="F45" s="720">
        <f t="shared" si="16"/>
        <v>0</v>
      </c>
      <c r="G45" s="719"/>
      <c r="H45" s="771" t="str">
        <f t="shared" si="25"/>
        <v/>
      </c>
      <c r="I45" s="771" t="str">
        <f t="shared" si="25"/>
        <v/>
      </c>
      <c r="J45" s="695"/>
      <c r="K45" s="784">
        <f t="shared" si="7"/>
        <v>0</v>
      </c>
      <c r="L45" s="785" t="str">
        <f t="shared" si="1"/>
        <v/>
      </c>
      <c r="M45" s="774" t="str">
        <f t="shared" si="8"/>
        <v/>
      </c>
      <c r="N45" s="775" t="str">
        <f t="shared" si="9"/>
        <v/>
      </c>
      <c r="O45" s="776" t="str">
        <f t="shared" si="17"/>
        <v/>
      </c>
      <c r="P45" s="777" t="str">
        <f t="shared" si="18"/>
        <v/>
      </c>
      <c r="Q45" s="778" t="str">
        <f t="shared" si="10"/>
        <v/>
      </c>
      <c r="R45" s="779" t="str">
        <f t="shared" si="11"/>
        <v/>
      </c>
      <c r="S45" s="774" t="str">
        <f t="shared" si="22"/>
        <v/>
      </c>
      <c r="T45" s="775" t="str">
        <f t="shared" si="23"/>
        <v/>
      </c>
      <c r="U45" s="776" t="str">
        <f t="shared" si="24"/>
        <v/>
      </c>
      <c r="V45" s="774" t="str">
        <f t="shared" si="12"/>
        <v/>
      </c>
      <c r="W45" s="775" t="str">
        <f t="shared" si="3"/>
        <v/>
      </c>
      <c r="X45" s="776" t="str">
        <f t="shared" si="4"/>
        <v/>
      </c>
      <c r="Y45" s="774" t="str">
        <f>IFERROR(IF(AND('IMPORT Wksht'!$BX$10="No Split",'IMPORT Wksht'!$D$1="W001"),VLOOKUP($G45,PO,Y$4,0),VLOOKUP($G45,PO,Y$5,0)),"")</f>
        <v/>
      </c>
      <c r="Z45" s="775" t="str">
        <f>IFERROR(IF(AND('IMPORT Wksht'!$BX$10="No Split",'IMPORT Wksht'!$D$1="W03"),VLOOKUP($G45,PO,Z$4,0),VLOOKUP($G45,PO,Z$5,0)),"")</f>
        <v/>
      </c>
      <c r="AA45" s="776" t="str">
        <f t="shared" si="5"/>
        <v/>
      </c>
      <c r="AB45" s="783">
        <f t="shared" si="6"/>
        <v>0</v>
      </c>
      <c r="AD45" s="490">
        <v>38</v>
      </c>
      <c r="AE45" s="698">
        <f>'IMPORT Wksht'!E52</f>
        <v>0</v>
      </c>
      <c r="AF45" s="698">
        <f>'IMPORT Wksht'!F52</f>
        <v>0</v>
      </c>
      <c r="AG45" s="1280">
        <f>'IMPORT Wksht'!N52</f>
        <v>0</v>
      </c>
      <c r="AH45" s="1280">
        <f>'IMPORT Wksht'!O52</f>
        <v>0</v>
      </c>
      <c r="AI45" s="699" t="str">
        <f>'IMPORT Wksht'!P52</f>
        <v>MP</v>
      </c>
      <c r="AJ45" s="1280">
        <f t="shared" si="13"/>
        <v>0</v>
      </c>
      <c r="AK45" s="700">
        <f>'IMPORT Wksht'!R52</f>
        <v>0</v>
      </c>
      <c r="AL45" s="495">
        <f t="shared" si="14"/>
        <v>0</v>
      </c>
      <c r="AM45" s="495">
        <f t="shared" si="15"/>
        <v>0</v>
      </c>
    </row>
    <row r="46" spans="2:39">
      <c r="B46" s="723"/>
      <c r="C46" s="92"/>
      <c r="D46" s="92"/>
      <c r="E46" s="724"/>
      <c r="F46" s="720">
        <f t="shared" si="16"/>
        <v>0</v>
      </c>
      <c r="G46" s="719"/>
      <c r="H46" s="771" t="str">
        <f t="shared" si="25"/>
        <v/>
      </c>
      <c r="I46" s="771" t="str">
        <f t="shared" si="25"/>
        <v/>
      </c>
      <c r="J46" s="695"/>
      <c r="K46" s="784">
        <f t="shared" si="7"/>
        <v>0</v>
      </c>
      <c r="L46" s="785" t="str">
        <f t="shared" si="1"/>
        <v/>
      </c>
      <c r="M46" s="774" t="str">
        <f t="shared" si="8"/>
        <v/>
      </c>
      <c r="N46" s="775" t="str">
        <f t="shared" si="9"/>
        <v/>
      </c>
      <c r="O46" s="776" t="str">
        <f t="shared" si="17"/>
        <v/>
      </c>
      <c r="P46" s="777" t="str">
        <f t="shared" si="18"/>
        <v/>
      </c>
      <c r="Q46" s="778" t="str">
        <f t="shared" si="10"/>
        <v/>
      </c>
      <c r="R46" s="779" t="str">
        <f t="shared" si="11"/>
        <v/>
      </c>
      <c r="S46" s="774" t="str">
        <f t="shared" si="22"/>
        <v/>
      </c>
      <c r="T46" s="775" t="str">
        <f t="shared" si="23"/>
        <v/>
      </c>
      <c r="U46" s="776" t="str">
        <f t="shared" si="24"/>
        <v/>
      </c>
      <c r="V46" s="774" t="str">
        <f t="shared" si="12"/>
        <v/>
      </c>
      <c r="W46" s="775" t="str">
        <f t="shared" si="3"/>
        <v/>
      </c>
      <c r="X46" s="776" t="str">
        <f t="shared" si="4"/>
        <v/>
      </c>
      <c r="Y46" s="774" t="str">
        <f>IFERROR(IF(AND('IMPORT Wksht'!$BX$10="No Split",'IMPORT Wksht'!$D$1="W001"),VLOOKUP($G46,PO,Y$4,0),VLOOKUP($G46,PO,Y$5,0)),"")</f>
        <v/>
      </c>
      <c r="Z46" s="775" t="str">
        <f>IFERROR(IF(AND('IMPORT Wksht'!$BX$10="No Split",'IMPORT Wksht'!$D$1="W03"),VLOOKUP($G46,PO,Z$4,0),VLOOKUP($G46,PO,Z$5,0)),"")</f>
        <v/>
      </c>
      <c r="AA46" s="776" t="str">
        <f t="shared" si="5"/>
        <v/>
      </c>
      <c r="AB46" s="783">
        <f t="shared" si="6"/>
        <v>0</v>
      </c>
      <c r="AD46" s="490">
        <v>39</v>
      </c>
      <c r="AE46" s="698">
        <f>'IMPORT Wksht'!E53</f>
        <v>0</v>
      </c>
      <c r="AF46" s="698">
        <f>'IMPORT Wksht'!F53</f>
        <v>0</v>
      </c>
      <c r="AG46" s="1280">
        <f>'IMPORT Wksht'!N53</f>
        <v>0</v>
      </c>
      <c r="AH46" s="1280">
        <f>'IMPORT Wksht'!O53</f>
        <v>0</v>
      </c>
      <c r="AI46" s="699" t="str">
        <f>'IMPORT Wksht'!P53</f>
        <v>MP</v>
      </c>
      <c r="AJ46" s="1280">
        <f t="shared" si="13"/>
        <v>0</v>
      </c>
      <c r="AK46" s="700">
        <f>'IMPORT Wksht'!R53</f>
        <v>0</v>
      </c>
      <c r="AL46" s="495">
        <f t="shared" si="14"/>
        <v>0</v>
      </c>
      <c r="AM46" s="495">
        <f t="shared" si="15"/>
        <v>0</v>
      </c>
    </row>
    <row r="47" spans="2:39">
      <c r="B47" s="723"/>
      <c r="C47" s="92"/>
      <c r="D47" s="92"/>
      <c r="E47" s="724"/>
      <c r="F47" s="720">
        <f t="shared" si="16"/>
        <v>0</v>
      </c>
      <c r="G47" s="719"/>
      <c r="H47" s="771" t="str">
        <f t="shared" si="25"/>
        <v/>
      </c>
      <c r="I47" s="771" t="str">
        <f t="shared" si="25"/>
        <v/>
      </c>
      <c r="J47" s="695"/>
      <c r="K47" s="784">
        <f t="shared" si="7"/>
        <v>0</v>
      </c>
      <c r="L47" s="785" t="str">
        <f t="shared" si="1"/>
        <v/>
      </c>
      <c r="M47" s="774" t="str">
        <f t="shared" si="8"/>
        <v/>
      </c>
      <c r="N47" s="775" t="str">
        <f t="shared" si="9"/>
        <v/>
      </c>
      <c r="O47" s="776" t="str">
        <f t="shared" si="17"/>
        <v/>
      </c>
      <c r="P47" s="777" t="str">
        <f t="shared" si="18"/>
        <v/>
      </c>
      <c r="Q47" s="778" t="str">
        <f t="shared" si="10"/>
        <v/>
      </c>
      <c r="R47" s="779" t="str">
        <f t="shared" si="11"/>
        <v/>
      </c>
      <c r="S47" s="774" t="str">
        <f t="shared" si="22"/>
        <v/>
      </c>
      <c r="T47" s="775" t="str">
        <f t="shared" si="23"/>
        <v/>
      </c>
      <c r="U47" s="776" t="str">
        <f t="shared" si="24"/>
        <v/>
      </c>
      <c r="V47" s="774" t="str">
        <f t="shared" si="12"/>
        <v/>
      </c>
      <c r="W47" s="775" t="str">
        <f t="shared" si="3"/>
        <v/>
      </c>
      <c r="X47" s="776" t="str">
        <f t="shared" si="4"/>
        <v/>
      </c>
      <c r="Y47" s="774" t="str">
        <f>IFERROR(IF(AND('IMPORT Wksht'!$BX$10="No Split",'IMPORT Wksht'!$D$1="W001"),VLOOKUP($G47,PO,Y$4,0),VLOOKUP($G47,PO,Y$5,0)),"")</f>
        <v/>
      </c>
      <c r="Z47" s="775" t="str">
        <f>IFERROR(IF(AND('IMPORT Wksht'!$BX$10="No Split",'IMPORT Wksht'!$D$1="W03"),VLOOKUP($G47,PO,Z$4,0),VLOOKUP($G47,PO,Z$5,0)),"")</f>
        <v/>
      </c>
      <c r="AA47" s="776" t="str">
        <f t="shared" si="5"/>
        <v/>
      </c>
      <c r="AB47" s="783">
        <f t="shared" si="6"/>
        <v>0</v>
      </c>
      <c r="AD47" s="490">
        <v>40</v>
      </c>
      <c r="AE47" s="698">
        <f>'IMPORT Wksht'!E54</f>
        <v>0</v>
      </c>
      <c r="AF47" s="698">
        <f>'IMPORT Wksht'!F54</f>
        <v>0</v>
      </c>
      <c r="AG47" s="1280">
        <f>'IMPORT Wksht'!N54</f>
        <v>0</v>
      </c>
      <c r="AH47" s="1280">
        <f>'IMPORT Wksht'!O54</f>
        <v>0</v>
      </c>
      <c r="AI47" s="699" t="str">
        <f>'IMPORT Wksht'!P54</f>
        <v>MP</v>
      </c>
      <c r="AJ47" s="1280">
        <f t="shared" si="13"/>
        <v>0</v>
      </c>
      <c r="AK47" s="700">
        <f>'IMPORT Wksht'!R54</f>
        <v>0</v>
      </c>
      <c r="AL47" s="495">
        <f t="shared" si="14"/>
        <v>0</v>
      </c>
      <c r="AM47" s="495">
        <f t="shared" si="15"/>
        <v>0</v>
      </c>
    </row>
    <row r="48" spans="2:39">
      <c r="B48" s="723"/>
      <c r="C48" s="92"/>
      <c r="D48" s="92"/>
      <c r="E48" s="724"/>
      <c r="F48" s="720">
        <f t="shared" si="16"/>
        <v>0</v>
      </c>
      <c r="G48" s="719"/>
      <c r="H48" s="771" t="str">
        <f t="shared" ref="H48:I67" si="26">IFERROR(VLOOKUP($G48,PO,H$5,0),"")</f>
        <v/>
      </c>
      <c r="I48" s="771" t="str">
        <f t="shared" si="26"/>
        <v/>
      </c>
      <c r="J48" s="695"/>
      <c r="K48" s="784">
        <f t="shared" si="7"/>
        <v>0</v>
      </c>
      <c r="L48" s="785" t="str">
        <f t="shared" si="1"/>
        <v/>
      </c>
      <c r="M48" s="774" t="str">
        <f t="shared" si="8"/>
        <v/>
      </c>
      <c r="N48" s="775" t="str">
        <f t="shared" si="9"/>
        <v/>
      </c>
      <c r="O48" s="776" t="str">
        <f t="shared" si="17"/>
        <v/>
      </c>
      <c r="P48" s="777" t="str">
        <f t="shared" si="18"/>
        <v/>
      </c>
      <c r="Q48" s="778" t="str">
        <f t="shared" si="10"/>
        <v/>
      </c>
      <c r="R48" s="779" t="str">
        <f t="shared" si="11"/>
        <v/>
      </c>
      <c r="S48" s="774" t="str">
        <f t="shared" si="22"/>
        <v/>
      </c>
      <c r="T48" s="775" t="str">
        <f t="shared" si="23"/>
        <v/>
      </c>
      <c r="U48" s="776" t="str">
        <f t="shared" si="24"/>
        <v/>
      </c>
      <c r="V48" s="774" t="str">
        <f t="shared" si="12"/>
        <v/>
      </c>
      <c r="W48" s="775" t="str">
        <f t="shared" si="3"/>
        <v/>
      </c>
      <c r="X48" s="776" t="str">
        <f t="shared" si="4"/>
        <v/>
      </c>
      <c r="Y48" s="774" t="str">
        <f>IFERROR(IF(AND('IMPORT Wksht'!$BX$10="No Split",'IMPORT Wksht'!$D$1="W001"),VLOOKUP($G48,PO,Y$4,0),VLOOKUP($G48,PO,Y$5,0)),"")</f>
        <v/>
      </c>
      <c r="Z48" s="775" t="str">
        <f>IFERROR(IF(AND('IMPORT Wksht'!$BX$10="No Split",'IMPORT Wksht'!$D$1="W03"),VLOOKUP($G48,PO,Z$4,0),VLOOKUP($G48,PO,Z$5,0)),"")</f>
        <v/>
      </c>
      <c r="AA48" s="776" t="str">
        <f t="shared" si="5"/>
        <v/>
      </c>
      <c r="AB48" s="783">
        <f t="shared" si="6"/>
        <v>0</v>
      </c>
      <c r="AD48" s="490">
        <v>41</v>
      </c>
      <c r="AE48" s="698">
        <f>'IMPORT Wksht'!E55</f>
        <v>0</v>
      </c>
      <c r="AF48" s="698">
        <f>'IMPORT Wksht'!F55</f>
        <v>0</v>
      </c>
      <c r="AG48" s="1280">
        <f>'IMPORT Wksht'!N55</f>
        <v>0</v>
      </c>
      <c r="AH48" s="1280">
        <f>'IMPORT Wksht'!O55</f>
        <v>0</v>
      </c>
      <c r="AI48" s="699" t="str">
        <f>'IMPORT Wksht'!P55</f>
        <v>MP</v>
      </c>
      <c r="AJ48" s="1280">
        <f t="shared" si="13"/>
        <v>0</v>
      </c>
      <c r="AK48" s="700">
        <f>'IMPORT Wksht'!R55</f>
        <v>0</v>
      </c>
      <c r="AL48" s="495">
        <f t="shared" si="14"/>
        <v>0</v>
      </c>
      <c r="AM48" s="495">
        <f t="shared" si="15"/>
        <v>0</v>
      </c>
    </row>
    <row r="49" spans="2:39">
      <c r="B49" s="723"/>
      <c r="C49" s="92"/>
      <c r="D49" s="92"/>
      <c r="E49" s="724"/>
      <c r="F49" s="720">
        <f t="shared" si="16"/>
        <v>0</v>
      </c>
      <c r="G49" s="719"/>
      <c r="H49" s="771" t="str">
        <f t="shared" si="26"/>
        <v/>
      </c>
      <c r="I49" s="771" t="str">
        <f t="shared" si="26"/>
        <v/>
      </c>
      <c r="J49" s="695"/>
      <c r="K49" s="784">
        <f t="shared" si="7"/>
        <v>0</v>
      </c>
      <c r="L49" s="785" t="str">
        <f t="shared" si="1"/>
        <v/>
      </c>
      <c r="M49" s="774" t="str">
        <f t="shared" si="8"/>
        <v/>
      </c>
      <c r="N49" s="775" t="str">
        <f t="shared" si="9"/>
        <v/>
      </c>
      <c r="O49" s="776" t="str">
        <f t="shared" si="17"/>
        <v/>
      </c>
      <c r="P49" s="777" t="str">
        <f t="shared" si="18"/>
        <v/>
      </c>
      <c r="Q49" s="778" t="str">
        <f t="shared" si="10"/>
        <v/>
      </c>
      <c r="R49" s="779" t="str">
        <f t="shared" si="11"/>
        <v/>
      </c>
      <c r="S49" s="774" t="str">
        <f t="shared" si="22"/>
        <v/>
      </c>
      <c r="T49" s="775" t="str">
        <f t="shared" si="23"/>
        <v/>
      </c>
      <c r="U49" s="776" t="str">
        <f t="shared" si="24"/>
        <v/>
      </c>
      <c r="V49" s="774" t="str">
        <f t="shared" si="12"/>
        <v/>
      </c>
      <c r="W49" s="775" t="str">
        <f t="shared" si="3"/>
        <v/>
      </c>
      <c r="X49" s="776" t="str">
        <f t="shared" si="4"/>
        <v/>
      </c>
      <c r="Y49" s="774" t="str">
        <f>IFERROR(IF(AND('IMPORT Wksht'!$BX$10="No Split",'IMPORT Wksht'!$D$1="W001"),VLOOKUP($G49,PO,Y$4,0),VLOOKUP($G49,PO,Y$5,0)),"")</f>
        <v/>
      </c>
      <c r="Z49" s="775" t="str">
        <f>IFERROR(IF(AND('IMPORT Wksht'!$BX$10="No Split",'IMPORT Wksht'!$D$1="W03"),VLOOKUP($G49,PO,Z$4,0),VLOOKUP($G49,PO,Z$5,0)),"")</f>
        <v/>
      </c>
      <c r="AA49" s="776" t="str">
        <f t="shared" si="5"/>
        <v/>
      </c>
      <c r="AB49" s="783">
        <f t="shared" si="6"/>
        <v>0</v>
      </c>
      <c r="AD49" s="490">
        <v>42</v>
      </c>
      <c r="AE49" s="698">
        <f>'IMPORT Wksht'!E56</f>
        <v>0</v>
      </c>
      <c r="AF49" s="698">
        <f>'IMPORT Wksht'!F56</f>
        <v>0</v>
      </c>
      <c r="AG49" s="1280">
        <f>'IMPORT Wksht'!N56</f>
        <v>0</v>
      </c>
      <c r="AH49" s="1280">
        <f>'IMPORT Wksht'!O56</f>
        <v>0</v>
      </c>
      <c r="AI49" s="699" t="str">
        <f>'IMPORT Wksht'!P56</f>
        <v>MP</v>
      </c>
      <c r="AJ49" s="1280">
        <f t="shared" si="13"/>
        <v>0</v>
      </c>
      <c r="AK49" s="700">
        <f>'IMPORT Wksht'!R56</f>
        <v>0</v>
      </c>
      <c r="AL49" s="495">
        <f t="shared" si="14"/>
        <v>0</v>
      </c>
      <c r="AM49" s="495">
        <f t="shared" si="15"/>
        <v>0</v>
      </c>
    </row>
    <row r="50" spans="2:39">
      <c r="B50" s="723"/>
      <c r="C50" s="92"/>
      <c r="D50" s="92"/>
      <c r="E50" s="724"/>
      <c r="F50" s="720">
        <f t="shared" si="16"/>
        <v>0</v>
      </c>
      <c r="G50" s="719"/>
      <c r="H50" s="771" t="str">
        <f t="shared" si="26"/>
        <v/>
      </c>
      <c r="I50" s="771" t="str">
        <f t="shared" si="26"/>
        <v/>
      </c>
      <c r="J50" s="695"/>
      <c r="K50" s="784">
        <f t="shared" si="7"/>
        <v>0</v>
      </c>
      <c r="L50" s="785" t="str">
        <f t="shared" si="1"/>
        <v/>
      </c>
      <c r="M50" s="774" t="str">
        <f t="shared" si="8"/>
        <v/>
      </c>
      <c r="N50" s="775" t="str">
        <f t="shared" si="9"/>
        <v/>
      </c>
      <c r="O50" s="776" t="str">
        <f t="shared" si="17"/>
        <v/>
      </c>
      <c r="P50" s="777" t="str">
        <f t="shared" si="18"/>
        <v/>
      </c>
      <c r="Q50" s="778" t="str">
        <f t="shared" si="10"/>
        <v/>
      </c>
      <c r="R50" s="779" t="str">
        <f t="shared" si="11"/>
        <v/>
      </c>
      <c r="S50" s="774" t="str">
        <f t="shared" si="22"/>
        <v/>
      </c>
      <c r="T50" s="775" t="str">
        <f t="shared" si="23"/>
        <v/>
      </c>
      <c r="U50" s="776" t="str">
        <f t="shared" si="24"/>
        <v/>
      </c>
      <c r="V50" s="774" t="str">
        <f t="shared" si="12"/>
        <v/>
      </c>
      <c r="W50" s="775" t="str">
        <f t="shared" si="3"/>
        <v/>
      </c>
      <c r="X50" s="776" t="str">
        <f t="shared" si="4"/>
        <v/>
      </c>
      <c r="Y50" s="774" t="str">
        <f>IFERROR(IF(AND('IMPORT Wksht'!$BX$10="No Split",'IMPORT Wksht'!$D$1="W001"),VLOOKUP($G50,PO,Y$4,0),VLOOKUP($G50,PO,Y$5,0)),"")</f>
        <v/>
      </c>
      <c r="Z50" s="775" t="str">
        <f>IFERROR(IF(AND('IMPORT Wksht'!$BX$10="No Split",'IMPORT Wksht'!$D$1="W03"),VLOOKUP($G50,PO,Z$4,0),VLOOKUP($G50,PO,Z$5,0)),"")</f>
        <v/>
      </c>
      <c r="AA50" s="776" t="str">
        <f t="shared" si="5"/>
        <v/>
      </c>
      <c r="AB50" s="783">
        <f t="shared" si="6"/>
        <v>0</v>
      </c>
      <c r="AD50" s="490">
        <v>43</v>
      </c>
      <c r="AE50" s="698">
        <f>'IMPORT Wksht'!E57</f>
        <v>0</v>
      </c>
      <c r="AF50" s="698">
        <f>'IMPORT Wksht'!F57</f>
        <v>0</v>
      </c>
      <c r="AG50" s="1280">
        <f>'IMPORT Wksht'!N57</f>
        <v>0</v>
      </c>
      <c r="AH50" s="1280">
        <f>'IMPORT Wksht'!O57</f>
        <v>0</v>
      </c>
      <c r="AI50" s="699" t="str">
        <f>'IMPORT Wksht'!P57</f>
        <v>MP</v>
      </c>
      <c r="AJ50" s="1280">
        <f t="shared" si="13"/>
        <v>0</v>
      </c>
      <c r="AK50" s="700">
        <f>'IMPORT Wksht'!R57</f>
        <v>0</v>
      </c>
      <c r="AL50" s="495">
        <f t="shared" si="14"/>
        <v>0</v>
      </c>
      <c r="AM50" s="495">
        <f t="shared" si="15"/>
        <v>0</v>
      </c>
    </row>
    <row r="51" spans="2:39">
      <c r="B51" s="723"/>
      <c r="C51" s="92"/>
      <c r="D51" s="92"/>
      <c r="E51" s="724"/>
      <c r="F51" s="720">
        <f t="shared" si="16"/>
        <v>0</v>
      </c>
      <c r="G51" s="719"/>
      <c r="H51" s="771" t="str">
        <f t="shared" si="26"/>
        <v/>
      </c>
      <c r="I51" s="771" t="str">
        <f t="shared" si="26"/>
        <v/>
      </c>
      <c r="J51" s="695"/>
      <c r="K51" s="784">
        <f t="shared" si="7"/>
        <v>0</v>
      </c>
      <c r="L51" s="785" t="str">
        <f t="shared" si="1"/>
        <v/>
      </c>
      <c r="M51" s="774" t="str">
        <f t="shared" si="8"/>
        <v/>
      </c>
      <c r="N51" s="775" t="str">
        <f t="shared" si="9"/>
        <v/>
      </c>
      <c r="O51" s="776" t="str">
        <f t="shared" si="17"/>
        <v/>
      </c>
      <c r="P51" s="777" t="str">
        <f t="shared" si="18"/>
        <v/>
      </c>
      <c r="Q51" s="778" t="str">
        <f t="shared" si="10"/>
        <v/>
      </c>
      <c r="R51" s="779" t="str">
        <f t="shared" si="11"/>
        <v/>
      </c>
      <c r="S51" s="774" t="str">
        <f t="shared" si="22"/>
        <v/>
      </c>
      <c r="T51" s="775" t="str">
        <f t="shared" si="23"/>
        <v/>
      </c>
      <c r="U51" s="776" t="str">
        <f t="shared" si="24"/>
        <v/>
      </c>
      <c r="V51" s="774" t="str">
        <f t="shared" si="12"/>
        <v/>
      </c>
      <c r="W51" s="775" t="str">
        <f t="shared" si="3"/>
        <v/>
      </c>
      <c r="X51" s="776" t="str">
        <f t="shared" si="4"/>
        <v/>
      </c>
      <c r="Y51" s="774" t="str">
        <f>IFERROR(IF(AND('IMPORT Wksht'!$BX$10="No Split",'IMPORT Wksht'!$D$1="W001"),VLOOKUP($G51,PO,Y$4,0),VLOOKUP($G51,PO,Y$5,0)),"")</f>
        <v/>
      </c>
      <c r="Z51" s="775" t="str">
        <f>IFERROR(IF(AND('IMPORT Wksht'!$BX$10="No Split",'IMPORT Wksht'!$D$1="W03"),VLOOKUP($G51,PO,Z$4,0),VLOOKUP($G51,PO,Z$5,0)),"")</f>
        <v/>
      </c>
      <c r="AA51" s="776" t="str">
        <f t="shared" si="5"/>
        <v/>
      </c>
      <c r="AB51" s="783">
        <f t="shared" si="6"/>
        <v>0</v>
      </c>
      <c r="AD51" s="490">
        <v>44</v>
      </c>
      <c r="AE51" s="698">
        <f>'IMPORT Wksht'!E58</f>
        <v>0</v>
      </c>
      <c r="AF51" s="698">
        <f>'IMPORT Wksht'!F58</f>
        <v>0</v>
      </c>
      <c r="AG51" s="1280">
        <f>'IMPORT Wksht'!N58</f>
        <v>0</v>
      </c>
      <c r="AH51" s="1280">
        <f>'IMPORT Wksht'!O58</f>
        <v>0</v>
      </c>
      <c r="AI51" s="699" t="str">
        <f>'IMPORT Wksht'!P58</f>
        <v>MP</v>
      </c>
      <c r="AJ51" s="1280">
        <f t="shared" si="13"/>
        <v>0</v>
      </c>
      <c r="AK51" s="700">
        <f>'IMPORT Wksht'!R58</f>
        <v>0</v>
      </c>
      <c r="AL51" s="495">
        <f t="shared" si="14"/>
        <v>0</v>
      </c>
      <c r="AM51" s="495">
        <f t="shared" si="15"/>
        <v>0</v>
      </c>
    </row>
    <row r="52" spans="2:39">
      <c r="B52" s="723"/>
      <c r="C52" s="92"/>
      <c r="D52" s="92"/>
      <c r="E52" s="724"/>
      <c r="F52" s="720">
        <f t="shared" si="16"/>
        <v>0</v>
      </c>
      <c r="G52" s="719"/>
      <c r="H52" s="771" t="str">
        <f t="shared" si="26"/>
        <v/>
      </c>
      <c r="I52" s="771" t="str">
        <f t="shared" si="26"/>
        <v/>
      </c>
      <c r="J52" s="695"/>
      <c r="K52" s="784">
        <f t="shared" si="7"/>
        <v>0</v>
      </c>
      <c r="L52" s="785" t="str">
        <f t="shared" si="1"/>
        <v/>
      </c>
      <c r="M52" s="774" t="str">
        <f t="shared" si="8"/>
        <v/>
      </c>
      <c r="N52" s="775" t="str">
        <f t="shared" si="9"/>
        <v/>
      </c>
      <c r="O52" s="776" t="str">
        <f t="shared" si="17"/>
        <v/>
      </c>
      <c r="P52" s="777" t="str">
        <f t="shared" si="18"/>
        <v/>
      </c>
      <c r="Q52" s="778" t="str">
        <f t="shared" si="10"/>
        <v/>
      </c>
      <c r="R52" s="779" t="str">
        <f t="shared" si="11"/>
        <v/>
      </c>
      <c r="S52" s="774" t="str">
        <f t="shared" si="22"/>
        <v/>
      </c>
      <c r="T52" s="775" t="str">
        <f t="shared" si="23"/>
        <v/>
      </c>
      <c r="U52" s="776" t="str">
        <f t="shared" si="24"/>
        <v/>
      </c>
      <c r="V52" s="774" t="str">
        <f t="shared" si="12"/>
        <v/>
      </c>
      <c r="W52" s="775" t="str">
        <f t="shared" si="3"/>
        <v/>
      </c>
      <c r="X52" s="776" t="str">
        <f t="shared" si="4"/>
        <v/>
      </c>
      <c r="Y52" s="774" t="str">
        <f>IFERROR(IF(AND('IMPORT Wksht'!$BX$10="No Split",'IMPORT Wksht'!$D$1="W001"),VLOOKUP($G52,PO,Y$4,0),VLOOKUP($G52,PO,Y$5,0)),"")</f>
        <v/>
      </c>
      <c r="Z52" s="775" t="str">
        <f>IFERROR(IF(AND('IMPORT Wksht'!$BX$10="No Split",'IMPORT Wksht'!$D$1="W03"),VLOOKUP($G52,PO,Z$4,0),VLOOKUP($G52,PO,Z$5,0)),"")</f>
        <v/>
      </c>
      <c r="AA52" s="776" t="str">
        <f t="shared" si="5"/>
        <v/>
      </c>
      <c r="AB52" s="783">
        <f t="shared" si="6"/>
        <v>0</v>
      </c>
      <c r="AD52" s="490">
        <v>45</v>
      </c>
      <c r="AE52" s="698">
        <f>'IMPORT Wksht'!E59</f>
        <v>0</v>
      </c>
      <c r="AF52" s="698">
        <f>'IMPORT Wksht'!F59</f>
        <v>0</v>
      </c>
      <c r="AG52" s="1280">
        <f>'IMPORT Wksht'!N59</f>
        <v>0</v>
      </c>
      <c r="AH52" s="1280">
        <f>'IMPORT Wksht'!O59</f>
        <v>0</v>
      </c>
      <c r="AI52" s="699" t="str">
        <f>'IMPORT Wksht'!P59</f>
        <v>MP</v>
      </c>
      <c r="AJ52" s="1280">
        <f t="shared" si="13"/>
        <v>0</v>
      </c>
      <c r="AK52" s="700">
        <f>'IMPORT Wksht'!R59</f>
        <v>0</v>
      </c>
      <c r="AL52" s="495">
        <f t="shared" si="14"/>
        <v>0</v>
      </c>
      <c r="AM52" s="495">
        <f t="shared" si="15"/>
        <v>0</v>
      </c>
    </row>
    <row r="53" spans="2:39">
      <c r="B53" s="723"/>
      <c r="C53" s="92"/>
      <c r="D53" s="92"/>
      <c r="E53" s="724"/>
      <c r="F53" s="720">
        <f t="shared" si="16"/>
        <v>0</v>
      </c>
      <c r="G53" s="719"/>
      <c r="H53" s="771" t="str">
        <f t="shared" si="26"/>
        <v/>
      </c>
      <c r="I53" s="771" t="str">
        <f t="shared" si="26"/>
        <v/>
      </c>
      <c r="J53" s="695"/>
      <c r="K53" s="784">
        <f t="shared" si="7"/>
        <v>0</v>
      </c>
      <c r="L53" s="785" t="str">
        <f t="shared" si="1"/>
        <v/>
      </c>
      <c r="M53" s="774" t="str">
        <f t="shared" si="8"/>
        <v/>
      </c>
      <c r="N53" s="775" t="str">
        <f t="shared" si="9"/>
        <v/>
      </c>
      <c r="O53" s="776" t="str">
        <f t="shared" si="17"/>
        <v/>
      </c>
      <c r="P53" s="777" t="str">
        <f t="shared" si="18"/>
        <v/>
      </c>
      <c r="Q53" s="778" t="str">
        <f t="shared" si="10"/>
        <v/>
      </c>
      <c r="R53" s="779" t="str">
        <f t="shared" si="11"/>
        <v/>
      </c>
      <c r="S53" s="774" t="str">
        <f t="shared" si="22"/>
        <v/>
      </c>
      <c r="T53" s="775" t="str">
        <f t="shared" si="23"/>
        <v/>
      </c>
      <c r="U53" s="776" t="str">
        <f t="shared" si="24"/>
        <v/>
      </c>
      <c r="V53" s="774" t="str">
        <f t="shared" si="12"/>
        <v/>
      </c>
      <c r="W53" s="775" t="str">
        <f t="shared" si="3"/>
        <v/>
      </c>
      <c r="X53" s="776" t="str">
        <f t="shared" si="4"/>
        <v/>
      </c>
      <c r="Y53" s="774" t="str">
        <f>IFERROR(IF(AND('IMPORT Wksht'!$BX$10="No Split",'IMPORT Wksht'!$D$1="W001"),VLOOKUP($G53,PO,Y$4,0),VLOOKUP($G53,PO,Y$5,0)),"")</f>
        <v/>
      </c>
      <c r="Z53" s="775" t="str">
        <f>IFERROR(IF(AND('IMPORT Wksht'!$BX$10="No Split",'IMPORT Wksht'!$D$1="W03"),VLOOKUP($G53,PO,Z$4,0),VLOOKUP($G53,PO,Z$5,0)),"")</f>
        <v/>
      </c>
      <c r="AA53" s="776" t="str">
        <f t="shared" si="5"/>
        <v/>
      </c>
      <c r="AB53" s="783">
        <f t="shared" si="6"/>
        <v>0</v>
      </c>
      <c r="AD53" s="490">
        <v>46</v>
      </c>
      <c r="AE53" s="698">
        <f>'IMPORT Wksht'!E60</f>
        <v>0</v>
      </c>
      <c r="AF53" s="698">
        <f>'IMPORT Wksht'!F60</f>
        <v>0</v>
      </c>
      <c r="AG53" s="1280">
        <f>'IMPORT Wksht'!N60</f>
        <v>0</v>
      </c>
      <c r="AH53" s="1280">
        <f>'IMPORT Wksht'!O60</f>
        <v>0</v>
      </c>
      <c r="AI53" s="699" t="str">
        <f>'IMPORT Wksht'!P60</f>
        <v>MP</v>
      </c>
      <c r="AJ53" s="1280">
        <f t="shared" si="13"/>
        <v>0</v>
      </c>
      <c r="AK53" s="700">
        <f>'IMPORT Wksht'!R60</f>
        <v>0</v>
      </c>
      <c r="AL53" s="495">
        <f t="shared" si="14"/>
        <v>0</v>
      </c>
      <c r="AM53" s="495">
        <f t="shared" si="15"/>
        <v>0</v>
      </c>
    </row>
    <row r="54" spans="2:39">
      <c r="B54" s="723"/>
      <c r="C54" s="92"/>
      <c r="D54" s="92"/>
      <c r="E54" s="724"/>
      <c r="F54" s="720">
        <f t="shared" si="16"/>
        <v>0</v>
      </c>
      <c r="G54" s="719"/>
      <c r="H54" s="771" t="str">
        <f t="shared" si="26"/>
        <v/>
      </c>
      <c r="I54" s="771" t="str">
        <f t="shared" si="26"/>
        <v/>
      </c>
      <c r="J54" s="695"/>
      <c r="K54" s="784">
        <f t="shared" si="7"/>
        <v>0</v>
      </c>
      <c r="L54" s="785" t="str">
        <f t="shared" si="1"/>
        <v/>
      </c>
      <c r="M54" s="774" t="str">
        <f t="shared" si="8"/>
        <v/>
      </c>
      <c r="N54" s="775" t="str">
        <f t="shared" si="9"/>
        <v/>
      </c>
      <c r="O54" s="776" t="str">
        <f t="shared" si="17"/>
        <v/>
      </c>
      <c r="P54" s="777" t="str">
        <f t="shared" si="18"/>
        <v/>
      </c>
      <c r="Q54" s="778" t="str">
        <f t="shared" si="10"/>
        <v/>
      </c>
      <c r="R54" s="779" t="str">
        <f t="shared" si="11"/>
        <v/>
      </c>
      <c r="S54" s="774" t="str">
        <f t="shared" si="22"/>
        <v/>
      </c>
      <c r="T54" s="775" t="str">
        <f t="shared" si="23"/>
        <v/>
      </c>
      <c r="U54" s="776" t="str">
        <f t="shared" si="24"/>
        <v/>
      </c>
      <c r="V54" s="774" t="str">
        <f t="shared" si="12"/>
        <v/>
      </c>
      <c r="W54" s="775" t="str">
        <f t="shared" si="3"/>
        <v/>
      </c>
      <c r="X54" s="776" t="str">
        <f t="shared" si="4"/>
        <v/>
      </c>
      <c r="Y54" s="774" t="str">
        <f>IFERROR(IF(AND('IMPORT Wksht'!$BX$10="No Split",'IMPORT Wksht'!$D$1="W001"),VLOOKUP($G54,PO,Y$4,0),VLOOKUP($G54,PO,Y$5,0)),"")</f>
        <v/>
      </c>
      <c r="Z54" s="775" t="str">
        <f>IFERROR(IF(AND('IMPORT Wksht'!$BX$10="No Split",'IMPORT Wksht'!$D$1="W03"),VLOOKUP($G54,PO,Z$4,0),VLOOKUP($G54,PO,Z$5,0)),"")</f>
        <v/>
      </c>
      <c r="AA54" s="776" t="str">
        <f t="shared" si="5"/>
        <v/>
      </c>
      <c r="AB54" s="783">
        <f t="shared" si="6"/>
        <v>0</v>
      </c>
      <c r="AD54" s="490">
        <v>47</v>
      </c>
      <c r="AE54" s="698">
        <f>'IMPORT Wksht'!E61</f>
        <v>0</v>
      </c>
      <c r="AF54" s="698">
        <f>'IMPORT Wksht'!F61</f>
        <v>0</v>
      </c>
      <c r="AG54" s="1280">
        <f>'IMPORT Wksht'!N61</f>
        <v>0</v>
      </c>
      <c r="AH54" s="1280">
        <f>'IMPORT Wksht'!O61</f>
        <v>0</v>
      </c>
      <c r="AI54" s="699" t="str">
        <f>'IMPORT Wksht'!P61</f>
        <v>MP</v>
      </c>
      <c r="AJ54" s="1280">
        <f t="shared" si="13"/>
        <v>0</v>
      </c>
      <c r="AK54" s="700">
        <f>'IMPORT Wksht'!R61</f>
        <v>0</v>
      </c>
      <c r="AL54" s="495">
        <f t="shared" si="14"/>
        <v>0</v>
      </c>
      <c r="AM54" s="495">
        <f t="shared" si="15"/>
        <v>0</v>
      </c>
    </row>
    <row r="55" spans="2:39">
      <c r="B55" s="723"/>
      <c r="C55" s="92"/>
      <c r="D55" s="92"/>
      <c r="E55" s="724"/>
      <c r="F55" s="720">
        <f t="shared" si="16"/>
        <v>0</v>
      </c>
      <c r="G55" s="719"/>
      <c r="H55" s="771" t="str">
        <f t="shared" si="26"/>
        <v/>
      </c>
      <c r="I55" s="771" t="str">
        <f t="shared" si="26"/>
        <v/>
      </c>
      <c r="J55" s="695"/>
      <c r="K55" s="784">
        <f t="shared" si="7"/>
        <v>0</v>
      </c>
      <c r="L55" s="785" t="str">
        <f t="shared" si="1"/>
        <v/>
      </c>
      <c r="M55" s="774" t="str">
        <f t="shared" si="8"/>
        <v/>
      </c>
      <c r="N55" s="775" t="str">
        <f t="shared" si="9"/>
        <v/>
      </c>
      <c r="O55" s="776" t="str">
        <f t="shared" si="17"/>
        <v/>
      </c>
      <c r="P55" s="777" t="str">
        <f t="shared" si="18"/>
        <v/>
      </c>
      <c r="Q55" s="778" t="str">
        <f t="shared" si="10"/>
        <v/>
      </c>
      <c r="R55" s="779" t="str">
        <f t="shared" si="11"/>
        <v/>
      </c>
      <c r="S55" s="774" t="str">
        <f t="shared" si="22"/>
        <v/>
      </c>
      <c r="T55" s="775" t="str">
        <f t="shared" si="23"/>
        <v/>
      </c>
      <c r="U55" s="776" t="str">
        <f t="shared" si="24"/>
        <v/>
      </c>
      <c r="V55" s="774" t="str">
        <f t="shared" si="12"/>
        <v/>
      </c>
      <c r="W55" s="775" t="str">
        <f t="shared" si="3"/>
        <v/>
      </c>
      <c r="X55" s="776" t="str">
        <f t="shared" si="4"/>
        <v/>
      </c>
      <c r="Y55" s="774" t="str">
        <f>IFERROR(IF(AND('IMPORT Wksht'!$BX$10="No Split",'IMPORT Wksht'!$D$1="W001"),VLOOKUP($G55,PO,Y$4,0),VLOOKUP($G55,PO,Y$5,0)),"")</f>
        <v/>
      </c>
      <c r="Z55" s="775" t="str">
        <f>IFERROR(IF(AND('IMPORT Wksht'!$BX$10="No Split",'IMPORT Wksht'!$D$1="W03"),VLOOKUP($G55,PO,Z$4,0),VLOOKUP($G55,PO,Z$5,0)),"")</f>
        <v/>
      </c>
      <c r="AA55" s="776" t="str">
        <f t="shared" si="5"/>
        <v/>
      </c>
      <c r="AB55" s="783">
        <f t="shared" si="6"/>
        <v>0</v>
      </c>
      <c r="AD55" s="490">
        <v>48</v>
      </c>
      <c r="AE55" s="698">
        <f>'IMPORT Wksht'!E62</f>
        <v>0</v>
      </c>
      <c r="AF55" s="698">
        <f>'IMPORT Wksht'!F62</f>
        <v>0</v>
      </c>
      <c r="AG55" s="1280">
        <f>'IMPORT Wksht'!N62</f>
        <v>0</v>
      </c>
      <c r="AH55" s="1280">
        <f>'IMPORT Wksht'!O62</f>
        <v>0</v>
      </c>
      <c r="AI55" s="699" t="str">
        <f>'IMPORT Wksht'!P62</f>
        <v>MP</v>
      </c>
      <c r="AJ55" s="1280">
        <f t="shared" si="13"/>
        <v>0</v>
      </c>
      <c r="AK55" s="700">
        <f>'IMPORT Wksht'!R62</f>
        <v>0</v>
      </c>
      <c r="AL55" s="495">
        <f t="shared" si="14"/>
        <v>0</v>
      </c>
      <c r="AM55" s="495">
        <f t="shared" si="15"/>
        <v>0</v>
      </c>
    </row>
    <row r="56" spans="2:39">
      <c r="B56" s="723"/>
      <c r="C56" s="92"/>
      <c r="D56" s="92"/>
      <c r="E56" s="724"/>
      <c r="F56" s="720">
        <f t="shared" si="16"/>
        <v>0</v>
      </c>
      <c r="G56" s="719"/>
      <c r="H56" s="771" t="str">
        <f t="shared" si="26"/>
        <v/>
      </c>
      <c r="I56" s="771" t="str">
        <f t="shared" si="26"/>
        <v/>
      </c>
      <c r="J56" s="695"/>
      <c r="K56" s="784">
        <f t="shared" si="7"/>
        <v>0</v>
      </c>
      <c r="L56" s="785" t="str">
        <f t="shared" si="1"/>
        <v/>
      </c>
      <c r="M56" s="774" t="str">
        <f t="shared" si="8"/>
        <v/>
      </c>
      <c r="N56" s="775" t="str">
        <f t="shared" si="9"/>
        <v/>
      </c>
      <c r="O56" s="776" t="str">
        <f t="shared" si="17"/>
        <v/>
      </c>
      <c r="P56" s="777" t="str">
        <f t="shared" si="18"/>
        <v/>
      </c>
      <c r="Q56" s="778" t="str">
        <f t="shared" si="10"/>
        <v/>
      </c>
      <c r="R56" s="779" t="str">
        <f t="shared" si="11"/>
        <v/>
      </c>
      <c r="S56" s="774" t="str">
        <f t="shared" si="22"/>
        <v/>
      </c>
      <c r="T56" s="775" t="str">
        <f t="shared" si="23"/>
        <v/>
      </c>
      <c r="U56" s="776" t="str">
        <f t="shared" si="24"/>
        <v/>
      </c>
      <c r="V56" s="774" t="str">
        <f t="shared" si="12"/>
        <v/>
      </c>
      <c r="W56" s="775" t="str">
        <f t="shared" si="3"/>
        <v/>
      </c>
      <c r="X56" s="776" t="str">
        <f t="shared" si="4"/>
        <v/>
      </c>
      <c r="Y56" s="774" t="str">
        <f>IFERROR(IF(AND('IMPORT Wksht'!$BX$10="No Split",'IMPORT Wksht'!$D$1="W001"),VLOOKUP($G56,PO,Y$4,0),VLOOKUP($G56,PO,Y$5,0)),"")</f>
        <v/>
      </c>
      <c r="Z56" s="775" t="str">
        <f>IFERROR(IF(AND('IMPORT Wksht'!$BX$10="No Split",'IMPORT Wksht'!$D$1="W03"),VLOOKUP($G56,PO,Z$4,0),VLOOKUP($G56,PO,Z$5,0)),"")</f>
        <v/>
      </c>
      <c r="AA56" s="776" t="str">
        <f t="shared" si="5"/>
        <v/>
      </c>
      <c r="AB56" s="783">
        <f t="shared" si="6"/>
        <v>0</v>
      </c>
      <c r="AD56" s="490">
        <v>49</v>
      </c>
      <c r="AE56" s="698">
        <f>'IMPORT Wksht'!E63</f>
        <v>0</v>
      </c>
      <c r="AF56" s="698">
        <f>'IMPORT Wksht'!F63</f>
        <v>0</v>
      </c>
      <c r="AG56" s="1280">
        <f>'IMPORT Wksht'!N63</f>
        <v>0</v>
      </c>
      <c r="AH56" s="1280">
        <f>'IMPORT Wksht'!O63</f>
        <v>0</v>
      </c>
      <c r="AI56" s="699" t="str">
        <f>'IMPORT Wksht'!P63</f>
        <v>MP</v>
      </c>
      <c r="AJ56" s="1280">
        <f t="shared" si="13"/>
        <v>0</v>
      </c>
      <c r="AK56" s="700">
        <f>'IMPORT Wksht'!R63</f>
        <v>0</v>
      </c>
      <c r="AL56" s="495">
        <f t="shared" si="14"/>
        <v>0</v>
      </c>
      <c r="AM56" s="495">
        <f t="shared" si="15"/>
        <v>0</v>
      </c>
    </row>
    <row r="57" spans="2:39">
      <c r="B57" s="723"/>
      <c r="C57" s="92"/>
      <c r="D57" s="92"/>
      <c r="E57" s="724"/>
      <c r="F57" s="720">
        <f t="shared" si="16"/>
        <v>0</v>
      </c>
      <c r="G57" s="719"/>
      <c r="H57" s="771" t="str">
        <f t="shared" si="26"/>
        <v/>
      </c>
      <c r="I57" s="771" t="str">
        <f t="shared" si="26"/>
        <v/>
      </c>
      <c r="J57" s="695"/>
      <c r="K57" s="784">
        <f t="shared" si="7"/>
        <v>0</v>
      </c>
      <c r="L57" s="785" t="str">
        <f t="shared" si="1"/>
        <v/>
      </c>
      <c r="M57" s="774" t="str">
        <f t="shared" si="8"/>
        <v/>
      </c>
      <c r="N57" s="775" t="str">
        <f t="shared" si="9"/>
        <v/>
      </c>
      <c r="O57" s="776" t="str">
        <f t="shared" si="17"/>
        <v/>
      </c>
      <c r="P57" s="777" t="str">
        <f t="shared" si="18"/>
        <v/>
      </c>
      <c r="Q57" s="778" t="str">
        <f t="shared" si="10"/>
        <v/>
      </c>
      <c r="R57" s="779" t="str">
        <f t="shared" si="11"/>
        <v/>
      </c>
      <c r="S57" s="774" t="str">
        <f t="shared" si="22"/>
        <v/>
      </c>
      <c r="T57" s="775" t="str">
        <f t="shared" si="23"/>
        <v/>
      </c>
      <c r="U57" s="776" t="str">
        <f t="shared" si="24"/>
        <v/>
      </c>
      <c r="V57" s="774" t="str">
        <f t="shared" si="12"/>
        <v/>
      </c>
      <c r="W57" s="775" t="str">
        <f t="shared" si="3"/>
        <v/>
      </c>
      <c r="X57" s="776" t="str">
        <f t="shared" si="4"/>
        <v/>
      </c>
      <c r="Y57" s="774" t="str">
        <f>IFERROR(IF(AND('IMPORT Wksht'!$BX$10="No Split",'IMPORT Wksht'!$D$1="W001"),VLOOKUP($G57,PO,Y$4,0),VLOOKUP($G57,PO,Y$5,0)),"")</f>
        <v/>
      </c>
      <c r="Z57" s="775" t="str">
        <f>IFERROR(IF(AND('IMPORT Wksht'!$BX$10="No Split",'IMPORT Wksht'!$D$1="W03"),VLOOKUP($G57,PO,Z$4,0),VLOOKUP($G57,PO,Z$5,0)),"")</f>
        <v/>
      </c>
      <c r="AA57" s="776" t="str">
        <f t="shared" si="5"/>
        <v/>
      </c>
      <c r="AB57" s="783">
        <f t="shared" si="6"/>
        <v>0</v>
      </c>
      <c r="AD57" s="490">
        <v>50</v>
      </c>
      <c r="AE57" s="698">
        <f>'IMPORT Wksht'!E64</f>
        <v>0</v>
      </c>
      <c r="AF57" s="698">
        <f>'IMPORT Wksht'!F64</f>
        <v>0</v>
      </c>
      <c r="AG57" s="1280">
        <f>'IMPORT Wksht'!N64</f>
        <v>0</v>
      </c>
      <c r="AH57" s="1280">
        <f>'IMPORT Wksht'!O64</f>
        <v>0</v>
      </c>
      <c r="AI57" s="699" t="str">
        <f>'IMPORT Wksht'!P64</f>
        <v>MP</v>
      </c>
      <c r="AJ57" s="1280">
        <f t="shared" si="13"/>
        <v>0</v>
      </c>
      <c r="AK57" s="700">
        <f>'IMPORT Wksht'!R64</f>
        <v>0</v>
      </c>
      <c r="AL57" s="495">
        <f t="shared" si="14"/>
        <v>0</v>
      </c>
      <c r="AM57" s="495">
        <f t="shared" si="15"/>
        <v>0</v>
      </c>
    </row>
    <row r="58" spans="2:39">
      <c r="B58" s="723"/>
      <c r="C58" s="92"/>
      <c r="D58" s="92"/>
      <c r="E58" s="724"/>
      <c r="F58" s="720">
        <f t="shared" si="16"/>
        <v>0</v>
      </c>
      <c r="G58" s="719"/>
      <c r="H58" s="771" t="str">
        <f t="shared" si="26"/>
        <v/>
      </c>
      <c r="I58" s="771" t="str">
        <f t="shared" si="26"/>
        <v/>
      </c>
      <c r="J58" s="695"/>
      <c r="K58" s="784">
        <f t="shared" si="7"/>
        <v>0</v>
      </c>
      <c r="L58" s="785" t="str">
        <f t="shared" si="1"/>
        <v/>
      </c>
      <c r="M58" s="774" t="str">
        <f t="shared" si="8"/>
        <v/>
      </c>
      <c r="N58" s="775" t="str">
        <f t="shared" si="9"/>
        <v/>
      </c>
      <c r="O58" s="776" t="str">
        <f t="shared" si="17"/>
        <v/>
      </c>
      <c r="P58" s="777" t="str">
        <f t="shared" si="18"/>
        <v/>
      </c>
      <c r="Q58" s="778" t="str">
        <f t="shared" si="10"/>
        <v/>
      </c>
      <c r="R58" s="779" t="str">
        <f t="shared" si="11"/>
        <v/>
      </c>
      <c r="S58" s="774" t="str">
        <f t="shared" si="22"/>
        <v/>
      </c>
      <c r="T58" s="775" t="str">
        <f t="shared" si="23"/>
        <v/>
      </c>
      <c r="U58" s="776" t="str">
        <f t="shared" si="24"/>
        <v/>
      </c>
      <c r="V58" s="774" t="str">
        <f t="shared" si="12"/>
        <v/>
      </c>
      <c r="W58" s="775" t="str">
        <f t="shared" si="3"/>
        <v/>
      </c>
      <c r="X58" s="776" t="str">
        <f t="shared" si="4"/>
        <v/>
      </c>
      <c r="Y58" s="774" t="str">
        <f>IFERROR(IF(AND('IMPORT Wksht'!$BX$10="No Split",'IMPORT Wksht'!$D$1="W001"),VLOOKUP($G58,PO,Y$4,0),VLOOKUP($G58,PO,Y$5,0)),"")</f>
        <v/>
      </c>
      <c r="Z58" s="775" t="str">
        <f>IFERROR(IF(AND('IMPORT Wksht'!$BX$10="No Split",'IMPORT Wksht'!$D$1="W03"),VLOOKUP($G58,PO,Z$4,0),VLOOKUP($G58,PO,Z$5,0)),"")</f>
        <v/>
      </c>
      <c r="AA58" s="776" t="str">
        <f t="shared" si="5"/>
        <v/>
      </c>
      <c r="AB58" s="783">
        <f t="shared" si="6"/>
        <v>0</v>
      </c>
      <c r="AD58" s="490">
        <v>51</v>
      </c>
      <c r="AE58" s="698">
        <f>'IMPORT Wksht'!E65</f>
        <v>0</v>
      </c>
      <c r="AF58" s="698">
        <f>'IMPORT Wksht'!F65</f>
        <v>0</v>
      </c>
      <c r="AG58" s="1280">
        <f>'IMPORT Wksht'!N65</f>
        <v>0</v>
      </c>
      <c r="AH58" s="1280">
        <f>'IMPORT Wksht'!O65</f>
        <v>0</v>
      </c>
      <c r="AI58" s="699" t="str">
        <f>'IMPORT Wksht'!P65</f>
        <v>MP</v>
      </c>
      <c r="AJ58" s="1280">
        <f t="shared" si="13"/>
        <v>0</v>
      </c>
      <c r="AK58" s="700">
        <f>'IMPORT Wksht'!R65</f>
        <v>0</v>
      </c>
      <c r="AL58" s="495">
        <f t="shared" si="14"/>
        <v>0</v>
      </c>
      <c r="AM58" s="495">
        <f t="shared" si="15"/>
        <v>0</v>
      </c>
    </row>
    <row r="59" spans="2:39">
      <c r="B59" s="723"/>
      <c r="C59" s="92"/>
      <c r="D59" s="92"/>
      <c r="E59" s="724"/>
      <c r="F59" s="720">
        <f t="shared" si="16"/>
        <v>0</v>
      </c>
      <c r="G59" s="719"/>
      <c r="H59" s="771" t="str">
        <f t="shared" si="26"/>
        <v/>
      </c>
      <c r="I59" s="771" t="str">
        <f t="shared" si="26"/>
        <v/>
      </c>
      <c r="J59" s="695"/>
      <c r="K59" s="784">
        <f t="shared" si="7"/>
        <v>0</v>
      </c>
      <c r="L59" s="785" t="str">
        <f t="shared" si="1"/>
        <v/>
      </c>
      <c r="M59" s="774" t="str">
        <f t="shared" si="8"/>
        <v/>
      </c>
      <c r="N59" s="775" t="str">
        <f t="shared" si="9"/>
        <v/>
      </c>
      <c r="O59" s="776" t="str">
        <f t="shared" si="17"/>
        <v/>
      </c>
      <c r="P59" s="777" t="str">
        <f t="shared" si="18"/>
        <v/>
      </c>
      <c r="Q59" s="778" t="str">
        <f t="shared" si="10"/>
        <v/>
      </c>
      <c r="R59" s="779" t="str">
        <f t="shared" si="11"/>
        <v/>
      </c>
      <c r="S59" s="774" t="str">
        <f t="shared" si="22"/>
        <v/>
      </c>
      <c r="T59" s="775" t="str">
        <f t="shared" si="23"/>
        <v/>
      </c>
      <c r="U59" s="776" t="str">
        <f t="shared" si="24"/>
        <v/>
      </c>
      <c r="V59" s="774" t="str">
        <f t="shared" si="12"/>
        <v/>
      </c>
      <c r="W59" s="775" t="str">
        <f t="shared" si="3"/>
        <v/>
      </c>
      <c r="X59" s="776" t="str">
        <f t="shared" si="4"/>
        <v/>
      </c>
      <c r="Y59" s="774" t="str">
        <f>IFERROR(IF(AND('IMPORT Wksht'!$BX$10="No Split",'IMPORT Wksht'!$D$1="W001"),VLOOKUP($G59,PO,Y$4,0),VLOOKUP($G59,PO,Y$5,0)),"")</f>
        <v/>
      </c>
      <c r="Z59" s="775" t="str">
        <f>IFERROR(IF(AND('IMPORT Wksht'!$BX$10="No Split",'IMPORT Wksht'!$D$1="W03"),VLOOKUP($G59,PO,Z$4,0),VLOOKUP($G59,PO,Z$5,0)),"")</f>
        <v/>
      </c>
      <c r="AA59" s="776" t="str">
        <f t="shared" si="5"/>
        <v/>
      </c>
      <c r="AB59" s="783">
        <f t="shared" si="6"/>
        <v>0</v>
      </c>
      <c r="AD59" s="490">
        <v>52</v>
      </c>
      <c r="AE59" s="698">
        <f>'IMPORT Wksht'!E66</f>
        <v>0</v>
      </c>
      <c r="AF59" s="698">
        <f>'IMPORT Wksht'!F66</f>
        <v>0</v>
      </c>
      <c r="AG59" s="1280">
        <f>'IMPORT Wksht'!N66</f>
        <v>0</v>
      </c>
      <c r="AH59" s="1280">
        <f>'IMPORT Wksht'!O66</f>
        <v>0</v>
      </c>
      <c r="AI59" s="699" t="str">
        <f>'IMPORT Wksht'!P66</f>
        <v>MP</v>
      </c>
      <c r="AJ59" s="1280">
        <f t="shared" si="13"/>
        <v>0</v>
      </c>
      <c r="AK59" s="700">
        <f>'IMPORT Wksht'!R66</f>
        <v>0</v>
      </c>
      <c r="AL59" s="495">
        <f t="shared" si="14"/>
        <v>0</v>
      </c>
      <c r="AM59" s="495">
        <f t="shared" si="15"/>
        <v>0</v>
      </c>
    </row>
    <row r="60" spans="2:39">
      <c r="B60" s="723"/>
      <c r="C60" s="92"/>
      <c r="D60" s="92"/>
      <c r="E60" s="724"/>
      <c r="F60" s="720">
        <f t="shared" si="16"/>
        <v>0</v>
      </c>
      <c r="G60" s="719"/>
      <c r="H60" s="771" t="str">
        <f t="shared" si="26"/>
        <v/>
      </c>
      <c r="I60" s="771" t="str">
        <f t="shared" si="26"/>
        <v/>
      </c>
      <c r="J60" s="695"/>
      <c r="K60" s="784">
        <f t="shared" si="7"/>
        <v>0</v>
      </c>
      <c r="L60" s="785" t="str">
        <f t="shared" si="1"/>
        <v/>
      </c>
      <c r="M60" s="774" t="str">
        <f t="shared" si="8"/>
        <v/>
      </c>
      <c r="N60" s="775" t="str">
        <f t="shared" si="9"/>
        <v/>
      </c>
      <c r="O60" s="776" t="str">
        <f t="shared" si="17"/>
        <v/>
      </c>
      <c r="P60" s="777" t="str">
        <f t="shared" si="18"/>
        <v/>
      </c>
      <c r="Q60" s="778" t="str">
        <f t="shared" si="10"/>
        <v/>
      </c>
      <c r="R60" s="779" t="str">
        <f t="shared" si="11"/>
        <v/>
      </c>
      <c r="S60" s="774" t="str">
        <f t="shared" si="22"/>
        <v/>
      </c>
      <c r="T60" s="775" t="str">
        <f t="shared" si="23"/>
        <v/>
      </c>
      <c r="U60" s="776" t="str">
        <f t="shared" si="24"/>
        <v/>
      </c>
      <c r="V60" s="774" t="str">
        <f t="shared" si="12"/>
        <v/>
      </c>
      <c r="W60" s="775" t="str">
        <f t="shared" si="3"/>
        <v/>
      </c>
      <c r="X60" s="776" t="str">
        <f t="shared" si="4"/>
        <v/>
      </c>
      <c r="Y60" s="774" t="str">
        <f>IFERROR(IF(AND('IMPORT Wksht'!$BX$10="No Split",'IMPORT Wksht'!$D$1="W001"),VLOOKUP($G60,PO,Y$4,0),VLOOKUP($G60,PO,Y$5,0)),"")</f>
        <v/>
      </c>
      <c r="Z60" s="775" t="str">
        <f>IFERROR(IF(AND('IMPORT Wksht'!$BX$10="No Split",'IMPORT Wksht'!$D$1="W03"),VLOOKUP($G60,PO,Z$4,0),VLOOKUP($G60,PO,Z$5,0)),"")</f>
        <v/>
      </c>
      <c r="AA60" s="776" t="str">
        <f t="shared" si="5"/>
        <v/>
      </c>
      <c r="AB60" s="783">
        <f t="shared" si="6"/>
        <v>0</v>
      </c>
      <c r="AD60" s="490">
        <v>53</v>
      </c>
      <c r="AE60" s="698">
        <f>'IMPORT Wksht'!E67</f>
        <v>0</v>
      </c>
      <c r="AF60" s="698">
        <f>'IMPORT Wksht'!F67</f>
        <v>0</v>
      </c>
      <c r="AG60" s="1280">
        <f>'IMPORT Wksht'!N67</f>
        <v>0</v>
      </c>
      <c r="AH60" s="1280">
        <f>'IMPORT Wksht'!O67</f>
        <v>0</v>
      </c>
      <c r="AI60" s="699" t="str">
        <f>'IMPORT Wksht'!P67</f>
        <v>MP</v>
      </c>
      <c r="AJ60" s="1280">
        <f t="shared" si="13"/>
        <v>0</v>
      </c>
      <c r="AK60" s="700">
        <f>'IMPORT Wksht'!R67</f>
        <v>0</v>
      </c>
      <c r="AL60" s="495">
        <f t="shared" si="14"/>
        <v>0</v>
      </c>
      <c r="AM60" s="495">
        <f t="shared" si="15"/>
        <v>0</v>
      </c>
    </row>
    <row r="61" spans="2:39">
      <c r="B61" s="723"/>
      <c r="C61" s="92"/>
      <c r="D61" s="92"/>
      <c r="E61" s="724"/>
      <c r="F61" s="720">
        <f t="shared" si="16"/>
        <v>0</v>
      </c>
      <c r="G61" s="719"/>
      <c r="H61" s="771" t="str">
        <f t="shared" si="26"/>
        <v/>
      </c>
      <c r="I61" s="771" t="str">
        <f t="shared" si="26"/>
        <v/>
      </c>
      <c r="J61" s="695"/>
      <c r="K61" s="784">
        <f t="shared" si="7"/>
        <v>0</v>
      </c>
      <c r="L61" s="785" t="str">
        <f t="shared" si="1"/>
        <v/>
      </c>
      <c r="M61" s="774" t="str">
        <f t="shared" si="8"/>
        <v/>
      </c>
      <c r="N61" s="775" t="str">
        <f t="shared" si="9"/>
        <v/>
      </c>
      <c r="O61" s="776" t="str">
        <f t="shared" si="17"/>
        <v/>
      </c>
      <c r="P61" s="777" t="str">
        <f t="shared" si="18"/>
        <v/>
      </c>
      <c r="Q61" s="778" t="str">
        <f t="shared" si="10"/>
        <v/>
      </c>
      <c r="R61" s="779" t="str">
        <f t="shared" si="11"/>
        <v/>
      </c>
      <c r="S61" s="774" t="str">
        <f t="shared" si="22"/>
        <v/>
      </c>
      <c r="T61" s="775" t="str">
        <f t="shared" si="23"/>
        <v/>
      </c>
      <c r="U61" s="776" t="str">
        <f t="shared" si="24"/>
        <v/>
      </c>
      <c r="V61" s="774" t="str">
        <f t="shared" si="12"/>
        <v/>
      </c>
      <c r="W61" s="775" t="str">
        <f t="shared" si="3"/>
        <v/>
      </c>
      <c r="X61" s="776" t="str">
        <f t="shared" si="4"/>
        <v/>
      </c>
      <c r="Y61" s="774" t="str">
        <f>IFERROR(IF(AND('IMPORT Wksht'!$BX$10="No Split",'IMPORT Wksht'!$D$1="W001"),VLOOKUP($G61,PO,Y$4,0),VLOOKUP($G61,PO,Y$5,0)),"")</f>
        <v/>
      </c>
      <c r="Z61" s="775" t="str">
        <f>IFERROR(IF(AND('IMPORT Wksht'!$BX$10="No Split",'IMPORT Wksht'!$D$1="W03"),VLOOKUP($G61,PO,Z$4,0),VLOOKUP($G61,PO,Z$5,0)),"")</f>
        <v/>
      </c>
      <c r="AA61" s="776" t="str">
        <f t="shared" si="5"/>
        <v/>
      </c>
      <c r="AB61" s="783">
        <f t="shared" si="6"/>
        <v>0</v>
      </c>
      <c r="AD61" s="490">
        <v>54</v>
      </c>
      <c r="AE61" s="698">
        <f>'IMPORT Wksht'!E68</f>
        <v>0</v>
      </c>
      <c r="AF61" s="698">
        <f>'IMPORT Wksht'!F68</f>
        <v>0</v>
      </c>
      <c r="AG61" s="1280">
        <f>'IMPORT Wksht'!N68</f>
        <v>0</v>
      </c>
      <c r="AH61" s="1280">
        <f>'IMPORT Wksht'!O68</f>
        <v>0</v>
      </c>
      <c r="AI61" s="699" t="str">
        <f>'IMPORT Wksht'!P68</f>
        <v>MP</v>
      </c>
      <c r="AJ61" s="1280">
        <f t="shared" si="13"/>
        <v>0</v>
      </c>
      <c r="AK61" s="700">
        <f>'IMPORT Wksht'!R68</f>
        <v>0</v>
      </c>
      <c r="AL61" s="495">
        <f t="shared" si="14"/>
        <v>0</v>
      </c>
      <c r="AM61" s="495">
        <f t="shared" si="15"/>
        <v>0</v>
      </c>
    </row>
    <row r="62" spans="2:39">
      <c r="B62" s="723"/>
      <c r="C62" s="92"/>
      <c r="D62" s="92"/>
      <c r="E62" s="724"/>
      <c r="F62" s="720">
        <f t="shared" si="16"/>
        <v>0</v>
      </c>
      <c r="G62" s="719"/>
      <c r="H62" s="771" t="str">
        <f t="shared" si="26"/>
        <v/>
      </c>
      <c r="I62" s="771" t="str">
        <f t="shared" si="26"/>
        <v/>
      </c>
      <c r="J62" s="695"/>
      <c r="K62" s="784">
        <f t="shared" si="7"/>
        <v>0</v>
      </c>
      <c r="L62" s="785" t="str">
        <f t="shared" si="1"/>
        <v/>
      </c>
      <c r="M62" s="774" t="str">
        <f t="shared" si="8"/>
        <v/>
      </c>
      <c r="N62" s="775" t="str">
        <f t="shared" si="9"/>
        <v/>
      </c>
      <c r="O62" s="776" t="str">
        <f t="shared" si="17"/>
        <v/>
      </c>
      <c r="P62" s="777" t="str">
        <f t="shared" si="18"/>
        <v/>
      </c>
      <c r="Q62" s="778" t="str">
        <f t="shared" si="10"/>
        <v/>
      </c>
      <c r="R62" s="779" t="str">
        <f t="shared" si="11"/>
        <v/>
      </c>
      <c r="S62" s="774" t="str">
        <f t="shared" si="22"/>
        <v/>
      </c>
      <c r="T62" s="775" t="str">
        <f t="shared" si="23"/>
        <v/>
      </c>
      <c r="U62" s="776" t="str">
        <f t="shared" si="24"/>
        <v/>
      </c>
      <c r="V62" s="774" t="str">
        <f t="shared" si="12"/>
        <v/>
      </c>
      <c r="W62" s="775" t="str">
        <f t="shared" si="3"/>
        <v/>
      </c>
      <c r="X62" s="776" t="str">
        <f t="shared" si="4"/>
        <v/>
      </c>
      <c r="Y62" s="774" t="str">
        <f>IFERROR(IF(AND('IMPORT Wksht'!$BX$10="No Split",'IMPORT Wksht'!$D$1="W001"),VLOOKUP($G62,PO,Y$4,0),VLOOKUP($G62,PO,Y$5,0)),"")</f>
        <v/>
      </c>
      <c r="Z62" s="775" t="str">
        <f>IFERROR(IF(AND('IMPORT Wksht'!$BX$10="No Split",'IMPORT Wksht'!$D$1="W03"),VLOOKUP($G62,PO,Z$4,0),VLOOKUP($G62,PO,Z$5,0)),"")</f>
        <v/>
      </c>
      <c r="AA62" s="776" t="str">
        <f t="shared" si="5"/>
        <v/>
      </c>
      <c r="AB62" s="783">
        <f t="shared" si="6"/>
        <v>0</v>
      </c>
      <c r="AD62" s="490">
        <v>55</v>
      </c>
      <c r="AE62" s="698">
        <f>'IMPORT Wksht'!E69</f>
        <v>0</v>
      </c>
      <c r="AF62" s="698">
        <f>'IMPORT Wksht'!F69</f>
        <v>0</v>
      </c>
      <c r="AG62" s="1280">
        <f>'IMPORT Wksht'!N69</f>
        <v>0</v>
      </c>
      <c r="AH62" s="1280">
        <f>'IMPORT Wksht'!O69</f>
        <v>0</v>
      </c>
      <c r="AI62" s="699" t="str">
        <f>'IMPORT Wksht'!P69</f>
        <v>MP</v>
      </c>
      <c r="AJ62" s="1280">
        <f t="shared" si="13"/>
        <v>0</v>
      </c>
      <c r="AK62" s="700">
        <f>'IMPORT Wksht'!R69</f>
        <v>0</v>
      </c>
      <c r="AL62" s="495">
        <f t="shared" si="14"/>
        <v>0</v>
      </c>
      <c r="AM62" s="495">
        <f t="shared" si="15"/>
        <v>0</v>
      </c>
    </row>
    <row r="63" spans="2:39">
      <c r="B63" s="723"/>
      <c r="C63" s="92"/>
      <c r="D63" s="92"/>
      <c r="E63" s="724"/>
      <c r="F63" s="720">
        <f t="shared" si="16"/>
        <v>0</v>
      </c>
      <c r="G63" s="719"/>
      <c r="H63" s="771" t="str">
        <f t="shared" si="26"/>
        <v/>
      </c>
      <c r="I63" s="771" t="str">
        <f t="shared" si="26"/>
        <v/>
      </c>
      <c r="J63" s="695"/>
      <c r="K63" s="784">
        <f t="shared" si="7"/>
        <v>0</v>
      </c>
      <c r="L63" s="785" t="str">
        <f t="shared" si="1"/>
        <v/>
      </c>
      <c r="M63" s="774" t="str">
        <f t="shared" si="8"/>
        <v/>
      </c>
      <c r="N63" s="775" t="str">
        <f t="shared" si="9"/>
        <v/>
      </c>
      <c r="O63" s="776" t="str">
        <f t="shared" si="17"/>
        <v/>
      </c>
      <c r="P63" s="777" t="str">
        <f t="shared" si="18"/>
        <v/>
      </c>
      <c r="Q63" s="778" t="str">
        <f t="shared" si="10"/>
        <v/>
      </c>
      <c r="R63" s="779" t="str">
        <f t="shared" si="11"/>
        <v/>
      </c>
      <c r="S63" s="774" t="str">
        <f t="shared" si="22"/>
        <v/>
      </c>
      <c r="T63" s="775" t="str">
        <f t="shared" si="23"/>
        <v/>
      </c>
      <c r="U63" s="776" t="str">
        <f t="shared" si="24"/>
        <v/>
      </c>
      <c r="V63" s="774" t="str">
        <f t="shared" si="12"/>
        <v/>
      </c>
      <c r="W63" s="775" t="str">
        <f t="shared" si="3"/>
        <v/>
      </c>
      <c r="X63" s="776" t="str">
        <f t="shared" si="4"/>
        <v/>
      </c>
      <c r="Y63" s="774" t="str">
        <f>IFERROR(IF(AND('IMPORT Wksht'!$BX$10="No Split",'IMPORT Wksht'!$D$1="W001"),VLOOKUP($G63,PO,Y$4,0),VLOOKUP($G63,PO,Y$5,0)),"")</f>
        <v/>
      </c>
      <c r="Z63" s="775" t="str">
        <f>IFERROR(IF(AND('IMPORT Wksht'!$BX$10="No Split",'IMPORT Wksht'!$D$1="W03"),VLOOKUP($G63,PO,Z$4,0),VLOOKUP($G63,PO,Z$5,0)),"")</f>
        <v/>
      </c>
      <c r="AA63" s="776" t="str">
        <f t="shared" si="5"/>
        <v/>
      </c>
      <c r="AB63" s="783">
        <f t="shared" si="6"/>
        <v>0</v>
      </c>
      <c r="AD63" s="490">
        <v>56</v>
      </c>
      <c r="AE63" s="698">
        <f>'IMPORT Wksht'!E70</f>
        <v>0</v>
      </c>
      <c r="AF63" s="698">
        <f>'IMPORT Wksht'!F70</f>
        <v>0</v>
      </c>
      <c r="AG63" s="1280">
        <f>'IMPORT Wksht'!N70</f>
        <v>0</v>
      </c>
      <c r="AH63" s="1280">
        <f>'IMPORT Wksht'!O70</f>
        <v>0</v>
      </c>
      <c r="AI63" s="699" t="str">
        <f>'IMPORT Wksht'!P70</f>
        <v>MP</v>
      </c>
      <c r="AJ63" s="1280">
        <f t="shared" si="13"/>
        <v>0</v>
      </c>
      <c r="AK63" s="700">
        <f>'IMPORT Wksht'!R70</f>
        <v>0</v>
      </c>
      <c r="AL63" s="495">
        <f t="shared" si="14"/>
        <v>0</v>
      </c>
      <c r="AM63" s="495">
        <f t="shared" si="15"/>
        <v>0</v>
      </c>
    </row>
    <row r="64" spans="2:39">
      <c r="B64" s="723"/>
      <c r="C64" s="92"/>
      <c r="D64" s="92"/>
      <c r="E64" s="724"/>
      <c r="F64" s="720">
        <f t="shared" si="16"/>
        <v>0</v>
      </c>
      <c r="G64" s="719"/>
      <c r="H64" s="771" t="str">
        <f t="shared" si="26"/>
        <v/>
      </c>
      <c r="I64" s="771" t="str">
        <f t="shared" si="26"/>
        <v/>
      </c>
      <c r="J64" s="695"/>
      <c r="K64" s="784">
        <f t="shared" si="7"/>
        <v>0</v>
      </c>
      <c r="L64" s="785" t="str">
        <f t="shared" si="1"/>
        <v/>
      </c>
      <c r="M64" s="774" t="str">
        <f t="shared" si="8"/>
        <v/>
      </c>
      <c r="N64" s="775" t="str">
        <f t="shared" si="9"/>
        <v/>
      </c>
      <c r="O64" s="776" t="str">
        <f t="shared" si="17"/>
        <v/>
      </c>
      <c r="P64" s="777" t="str">
        <f t="shared" si="18"/>
        <v/>
      </c>
      <c r="Q64" s="778" t="str">
        <f t="shared" si="10"/>
        <v/>
      </c>
      <c r="R64" s="779" t="str">
        <f t="shared" si="11"/>
        <v/>
      </c>
      <c r="S64" s="774" t="str">
        <f t="shared" si="22"/>
        <v/>
      </c>
      <c r="T64" s="775" t="str">
        <f t="shared" si="23"/>
        <v/>
      </c>
      <c r="U64" s="776" t="str">
        <f t="shared" si="24"/>
        <v/>
      </c>
      <c r="V64" s="774" t="str">
        <f t="shared" si="12"/>
        <v/>
      </c>
      <c r="W64" s="775" t="str">
        <f t="shared" si="3"/>
        <v/>
      </c>
      <c r="X64" s="776" t="str">
        <f t="shared" si="4"/>
        <v/>
      </c>
      <c r="Y64" s="774" t="str">
        <f>IFERROR(IF(AND('IMPORT Wksht'!$BX$10="No Split",'IMPORT Wksht'!$D$1="W001"),VLOOKUP($G64,PO,Y$4,0),VLOOKUP($G64,PO,Y$5,0)),"")</f>
        <v/>
      </c>
      <c r="Z64" s="775" t="str">
        <f>IFERROR(IF(AND('IMPORT Wksht'!$BX$10="No Split",'IMPORT Wksht'!$D$1="W03"),VLOOKUP($G64,PO,Z$4,0),VLOOKUP($G64,PO,Z$5,0)),"")</f>
        <v/>
      </c>
      <c r="AA64" s="776" t="str">
        <f t="shared" si="5"/>
        <v/>
      </c>
      <c r="AB64" s="783">
        <f t="shared" si="6"/>
        <v>0</v>
      </c>
      <c r="AD64" s="490">
        <v>57</v>
      </c>
      <c r="AE64" s="698">
        <f>'IMPORT Wksht'!E71</f>
        <v>0</v>
      </c>
      <c r="AF64" s="698">
        <f>'IMPORT Wksht'!F71</f>
        <v>0</v>
      </c>
      <c r="AG64" s="1280">
        <f>'IMPORT Wksht'!N71</f>
        <v>0</v>
      </c>
      <c r="AH64" s="1280">
        <f>'IMPORT Wksht'!O71</f>
        <v>0</v>
      </c>
      <c r="AI64" s="699" t="str">
        <f>'IMPORT Wksht'!P71</f>
        <v>MP</v>
      </c>
      <c r="AJ64" s="1280">
        <f t="shared" si="13"/>
        <v>0</v>
      </c>
      <c r="AK64" s="700">
        <f>'IMPORT Wksht'!R71</f>
        <v>0</v>
      </c>
      <c r="AL64" s="495">
        <f t="shared" si="14"/>
        <v>0</v>
      </c>
      <c r="AM64" s="495">
        <f t="shared" si="15"/>
        <v>0</v>
      </c>
    </row>
    <row r="65" spans="2:39">
      <c r="B65" s="723"/>
      <c r="C65" s="92"/>
      <c r="D65" s="92"/>
      <c r="E65" s="724"/>
      <c r="F65" s="720">
        <f t="shared" si="16"/>
        <v>0</v>
      </c>
      <c r="G65" s="719"/>
      <c r="H65" s="771" t="str">
        <f t="shared" si="26"/>
        <v/>
      </c>
      <c r="I65" s="771" t="str">
        <f t="shared" si="26"/>
        <v/>
      </c>
      <c r="J65" s="695"/>
      <c r="K65" s="784">
        <f t="shared" si="7"/>
        <v>0</v>
      </c>
      <c r="L65" s="785" t="str">
        <f t="shared" si="1"/>
        <v/>
      </c>
      <c r="M65" s="774" t="str">
        <f t="shared" si="8"/>
        <v/>
      </c>
      <c r="N65" s="775" t="str">
        <f t="shared" si="9"/>
        <v/>
      </c>
      <c r="O65" s="776" t="str">
        <f t="shared" si="17"/>
        <v/>
      </c>
      <c r="P65" s="777" t="str">
        <f t="shared" si="18"/>
        <v/>
      </c>
      <c r="Q65" s="778" t="str">
        <f t="shared" si="10"/>
        <v/>
      </c>
      <c r="R65" s="779" t="str">
        <f t="shared" si="11"/>
        <v/>
      </c>
      <c r="S65" s="774" t="str">
        <f t="shared" si="22"/>
        <v/>
      </c>
      <c r="T65" s="775" t="str">
        <f t="shared" si="23"/>
        <v/>
      </c>
      <c r="U65" s="776" t="str">
        <f t="shared" si="24"/>
        <v/>
      </c>
      <c r="V65" s="774" t="str">
        <f t="shared" si="12"/>
        <v/>
      </c>
      <c r="W65" s="775" t="str">
        <f t="shared" si="3"/>
        <v/>
      </c>
      <c r="X65" s="776" t="str">
        <f t="shared" si="4"/>
        <v/>
      </c>
      <c r="Y65" s="774" t="str">
        <f>IFERROR(IF(AND('IMPORT Wksht'!$BX$10="No Split",'IMPORT Wksht'!$D$1="W001"),VLOOKUP($G65,PO,Y$4,0),VLOOKUP($G65,PO,Y$5,0)),"")</f>
        <v/>
      </c>
      <c r="Z65" s="775" t="str">
        <f>IFERROR(IF(AND('IMPORT Wksht'!$BX$10="No Split",'IMPORT Wksht'!$D$1="W03"),VLOOKUP($G65,PO,Z$4,0),VLOOKUP($G65,PO,Z$5,0)),"")</f>
        <v/>
      </c>
      <c r="AA65" s="776" t="str">
        <f t="shared" si="5"/>
        <v/>
      </c>
      <c r="AB65" s="783">
        <f t="shared" si="6"/>
        <v>0</v>
      </c>
      <c r="AD65" s="490">
        <v>58</v>
      </c>
      <c r="AE65" s="698">
        <f>'IMPORT Wksht'!E72</f>
        <v>0</v>
      </c>
      <c r="AF65" s="698">
        <f>'IMPORT Wksht'!F72</f>
        <v>0</v>
      </c>
      <c r="AG65" s="1280">
        <f>'IMPORT Wksht'!N72</f>
        <v>0</v>
      </c>
      <c r="AH65" s="1280">
        <f>'IMPORT Wksht'!O72</f>
        <v>0</v>
      </c>
      <c r="AI65" s="699" t="str">
        <f>'IMPORT Wksht'!P72</f>
        <v>MP</v>
      </c>
      <c r="AJ65" s="1280">
        <f t="shared" si="13"/>
        <v>0</v>
      </c>
      <c r="AK65" s="700">
        <f>'IMPORT Wksht'!R72</f>
        <v>0</v>
      </c>
      <c r="AL65" s="495">
        <f t="shared" si="14"/>
        <v>0</v>
      </c>
      <c r="AM65" s="495">
        <f t="shared" si="15"/>
        <v>0</v>
      </c>
    </row>
    <row r="66" spans="2:39">
      <c r="B66" s="723"/>
      <c r="C66" s="92"/>
      <c r="D66" s="92"/>
      <c r="E66" s="724"/>
      <c r="F66" s="720">
        <f t="shared" si="16"/>
        <v>0</v>
      </c>
      <c r="G66" s="719"/>
      <c r="H66" s="771" t="str">
        <f t="shared" si="26"/>
        <v/>
      </c>
      <c r="I66" s="771" t="str">
        <f t="shared" si="26"/>
        <v/>
      </c>
      <c r="J66" s="695"/>
      <c r="K66" s="784">
        <f t="shared" si="7"/>
        <v>0</v>
      </c>
      <c r="L66" s="785" t="str">
        <f t="shared" si="1"/>
        <v/>
      </c>
      <c r="M66" s="774" t="str">
        <f t="shared" si="8"/>
        <v/>
      </c>
      <c r="N66" s="775" t="str">
        <f t="shared" si="9"/>
        <v/>
      </c>
      <c r="O66" s="776" t="str">
        <f t="shared" si="17"/>
        <v/>
      </c>
      <c r="P66" s="777" t="str">
        <f t="shared" si="18"/>
        <v/>
      </c>
      <c r="Q66" s="778" t="str">
        <f t="shared" si="10"/>
        <v/>
      </c>
      <c r="R66" s="779" t="str">
        <f t="shared" si="11"/>
        <v/>
      </c>
      <c r="S66" s="774" t="str">
        <f t="shared" si="22"/>
        <v/>
      </c>
      <c r="T66" s="775" t="str">
        <f t="shared" si="23"/>
        <v/>
      </c>
      <c r="U66" s="776" t="str">
        <f t="shared" si="24"/>
        <v/>
      </c>
      <c r="V66" s="774" t="str">
        <f t="shared" si="12"/>
        <v/>
      </c>
      <c r="W66" s="775" t="str">
        <f t="shared" si="3"/>
        <v/>
      </c>
      <c r="X66" s="776" t="str">
        <f t="shared" si="4"/>
        <v/>
      </c>
      <c r="Y66" s="774" t="str">
        <f>IFERROR(IF(AND('IMPORT Wksht'!$BX$10="No Split",'IMPORT Wksht'!$D$1="W001"),VLOOKUP($G66,PO,Y$4,0),VLOOKUP($G66,PO,Y$5,0)),"")</f>
        <v/>
      </c>
      <c r="Z66" s="775" t="str">
        <f>IFERROR(IF(AND('IMPORT Wksht'!$BX$10="No Split",'IMPORT Wksht'!$D$1="W03"),VLOOKUP($G66,PO,Z$4,0),VLOOKUP($G66,PO,Z$5,0)),"")</f>
        <v/>
      </c>
      <c r="AA66" s="776" t="str">
        <f t="shared" si="5"/>
        <v/>
      </c>
      <c r="AB66" s="783">
        <f t="shared" si="6"/>
        <v>0</v>
      </c>
      <c r="AD66" s="490">
        <v>59</v>
      </c>
      <c r="AE66" s="698">
        <f>'IMPORT Wksht'!E73</f>
        <v>0</v>
      </c>
      <c r="AF66" s="698">
        <f>'IMPORT Wksht'!F73</f>
        <v>0</v>
      </c>
      <c r="AG66" s="1280">
        <f>'IMPORT Wksht'!N73</f>
        <v>0</v>
      </c>
      <c r="AH66" s="1280">
        <f>'IMPORT Wksht'!O73</f>
        <v>0</v>
      </c>
      <c r="AI66" s="699" t="str">
        <f>'IMPORT Wksht'!P73</f>
        <v>MP</v>
      </c>
      <c r="AJ66" s="1280">
        <f t="shared" si="13"/>
        <v>0</v>
      </c>
      <c r="AK66" s="700">
        <f>'IMPORT Wksht'!R73</f>
        <v>0</v>
      </c>
      <c r="AL66" s="495">
        <f t="shared" si="14"/>
        <v>0</v>
      </c>
      <c r="AM66" s="495">
        <f t="shared" si="15"/>
        <v>0</v>
      </c>
    </row>
    <row r="67" spans="2:39">
      <c r="B67" s="723"/>
      <c r="C67" s="92"/>
      <c r="D67" s="92"/>
      <c r="E67" s="724"/>
      <c r="F67" s="720">
        <f t="shared" si="16"/>
        <v>0</v>
      </c>
      <c r="G67" s="719"/>
      <c r="H67" s="771" t="str">
        <f t="shared" si="26"/>
        <v/>
      </c>
      <c r="I67" s="771" t="str">
        <f t="shared" si="26"/>
        <v/>
      </c>
      <c r="J67" s="695"/>
      <c r="K67" s="784">
        <f t="shared" si="7"/>
        <v>0</v>
      </c>
      <c r="L67" s="785" t="str">
        <f t="shared" si="1"/>
        <v/>
      </c>
      <c r="M67" s="774" t="str">
        <f t="shared" si="8"/>
        <v/>
      </c>
      <c r="N67" s="775" t="str">
        <f t="shared" si="9"/>
        <v/>
      </c>
      <c r="O67" s="776" t="str">
        <f t="shared" si="17"/>
        <v/>
      </c>
      <c r="P67" s="777" t="str">
        <f t="shared" si="18"/>
        <v/>
      </c>
      <c r="Q67" s="778" t="str">
        <f t="shared" si="10"/>
        <v/>
      </c>
      <c r="R67" s="779" t="str">
        <f t="shared" si="11"/>
        <v/>
      </c>
      <c r="S67" s="774" t="str">
        <f t="shared" si="22"/>
        <v/>
      </c>
      <c r="T67" s="775" t="str">
        <f t="shared" si="23"/>
        <v/>
      </c>
      <c r="U67" s="776" t="str">
        <f t="shared" si="24"/>
        <v/>
      </c>
      <c r="V67" s="774" t="str">
        <f t="shared" si="12"/>
        <v/>
      </c>
      <c r="W67" s="775" t="str">
        <f t="shared" si="3"/>
        <v/>
      </c>
      <c r="X67" s="776" t="str">
        <f t="shared" si="4"/>
        <v/>
      </c>
      <c r="Y67" s="774" t="str">
        <f>IFERROR(IF(AND('IMPORT Wksht'!$BX$10="No Split",'IMPORT Wksht'!$D$1="W001"),VLOOKUP($G67,PO,Y$4,0),VLOOKUP($G67,PO,Y$5,0)),"")</f>
        <v/>
      </c>
      <c r="Z67" s="775" t="str">
        <f>IFERROR(IF(AND('IMPORT Wksht'!$BX$10="No Split",'IMPORT Wksht'!$D$1="W03"),VLOOKUP($G67,PO,Z$4,0),VLOOKUP($G67,PO,Z$5,0)),"")</f>
        <v/>
      </c>
      <c r="AA67" s="776" t="str">
        <f t="shared" si="5"/>
        <v/>
      </c>
      <c r="AB67" s="783">
        <f t="shared" si="6"/>
        <v>0</v>
      </c>
      <c r="AD67" s="490">
        <v>60</v>
      </c>
      <c r="AE67" s="698">
        <f>'IMPORT Wksht'!E74</f>
        <v>0</v>
      </c>
      <c r="AF67" s="698">
        <f>'IMPORT Wksht'!F74</f>
        <v>0</v>
      </c>
      <c r="AG67" s="1280">
        <f>'IMPORT Wksht'!N74</f>
        <v>0</v>
      </c>
      <c r="AH67" s="1280">
        <f>'IMPORT Wksht'!O74</f>
        <v>0</v>
      </c>
      <c r="AI67" s="699" t="str">
        <f>'IMPORT Wksht'!P74</f>
        <v>MP</v>
      </c>
      <c r="AJ67" s="1280">
        <f t="shared" si="13"/>
        <v>0</v>
      </c>
      <c r="AK67" s="700">
        <f>'IMPORT Wksht'!R74</f>
        <v>0</v>
      </c>
      <c r="AL67" s="495">
        <f t="shared" si="14"/>
        <v>0</v>
      </c>
      <c r="AM67" s="495">
        <f t="shared" si="15"/>
        <v>0</v>
      </c>
    </row>
    <row r="68" spans="2:39">
      <c r="B68" s="723"/>
      <c r="C68" s="92"/>
      <c r="D68" s="92"/>
      <c r="E68" s="724"/>
      <c r="F68" s="720">
        <f t="shared" si="16"/>
        <v>0</v>
      </c>
      <c r="G68" s="719"/>
      <c r="H68" s="771" t="str">
        <f t="shared" ref="H68:I87" si="27">IFERROR(VLOOKUP($G68,PO,H$5,0),"")</f>
        <v/>
      </c>
      <c r="I68" s="771" t="str">
        <f t="shared" si="27"/>
        <v/>
      </c>
      <c r="J68" s="695"/>
      <c r="K68" s="784">
        <f t="shared" si="7"/>
        <v>0</v>
      </c>
      <c r="L68" s="785" t="str">
        <f t="shared" si="1"/>
        <v/>
      </c>
      <c r="M68" s="774" t="str">
        <f t="shared" si="8"/>
        <v/>
      </c>
      <c r="N68" s="775" t="str">
        <f t="shared" si="9"/>
        <v/>
      </c>
      <c r="O68" s="776" t="str">
        <f t="shared" si="17"/>
        <v/>
      </c>
      <c r="P68" s="777" t="str">
        <f t="shared" si="18"/>
        <v/>
      </c>
      <c r="Q68" s="778" t="str">
        <f t="shared" si="10"/>
        <v/>
      </c>
      <c r="R68" s="779" t="str">
        <f t="shared" si="11"/>
        <v/>
      </c>
      <c r="S68" s="774" t="str">
        <f t="shared" si="22"/>
        <v/>
      </c>
      <c r="T68" s="775" t="str">
        <f t="shared" si="23"/>
        <v/>
      </c>
      <c r="U68" s="776" t="str">
        <f t="shared" si="24"/>
        <v/>
      </c>
      <c r="V68" s="774" t="str">
        <f t="shared" si="12"/>
        <v/>
      </c>
      <c r="W68" s="775" t="str">
        <f t="shared" si="3"/>
        <v/>
      </c>
      <c r="X68" s="776" t="str">
        <f t="shared" si="4"/>
        <v/>
      </c>
      <c r="Y68" s="774" t="str">
        <f>IFERROR(IF(AND('IMPORT Wksht'!$BX$10="No Split",'IMPORT Wksht'!$D$1="W001"),VLOOKUP($G68,PO,Y$4,0),VLOOKUP($G68,PO,Y$5,0)),"")</f>
        <v/>
      </c>
      <c r="Z68" s="775" t="str">
        <f>IFERROR(IF(AND('IMPORT Wksht'!$BX$10="No Split",'IMPORT Wksht'!$D$1="W03"),VLOOKUP($G68,PO,Z$4,0),VLOOKUP($G68,PO,Z$5,0)),"")</f>
        <v/>
      </c>
      <c r="AA68" s="776" t="str">
        <f t="shared" si="5"/>
        <v/>
      </c>
      <c r="AB68" s="783">
        <f t="shared" si="6"/>
        <v>0</v>
      </c>
      <c r="AD68" s="490">
        <v>61</v>
      </c>
      <c r="AE68" s="698">
        <f>'IMPORT Wksht'!E75</f>
        <v>0</v>
      </c>
      <c r="AF68" s="698">
        <f>'IMPORT Wksht'!F75</f>
        <v>0</v>
      </c>
      <c r="AG68" s="1280">
        <f>'IMPORT Wksht'!N75</f>
        <v>0</v>
      </c>
      <c r="AH68" s="1280">
        <f>'IMPORT Wksht'!O75</f>
        <v>0</v>
      </c>
      <c r="AI68" s="699" t="str">
        <f>'IMPORT Wksht'!P75</f>
        <v>MP</v>
      </c>
      <c r="AJ68" s="1280">
        <f t="shared" si="13"/>
        <v>0</v>
      </c>
      <c r="AK68" s="700">
        <f>'IMPORT Wksht'!R75</f>
        <v>0</v>
      </c>
      <c r="AL68" s="495">
        <f t="shared" si="14"/>
        <v>0</v>
      </c>
      <c r="AM68" s="495">
        <f t="shared" si="15"/>
        <v>0</v>
      </c>
    </row>
    <row r="69" spans="2:39">
      <c r="B69" s="723"/>
      <c r="C69" s="92"/>
      <c r="D69" s="92"/>
      <c r="E69" s="724"/>
      <c r="F69" s="720">
        <f t="shared" si="16"/>
        <v>0</v>
      </c>
      <c r="G69" s="719"/>
      <c r="H69" s="771" t="str">
        <f t="shared" si="27"/>
        <v/>
      </c>
      <c r="I69" s="771" t="str">
        <f t="shared" si="27"/>
        <v/>
      </c>
      <c r="J69" s="695"/>
      <c r="K69" s="784">
        <f t="shared" si="7"/>
        <v>0</v>
      </c>
      <c r="L69" s="785" t="str">
        <f t="shared" si="1"/>
        <v/>
      </c>
      <c r="M69" s="774" t="str">
        <f t="shared" si="8"/>
        <v/>
      </c>
      <c r="N69" s="775" t="str">
        <f t="shared" si="9"/>
        <v/>
      </c>
      <c r="O69" s="776" t="str">
        <f t="shared" si="17"/>
        <v/>
      </c>
      <c r="P69" s="777" t="str">
        <f t="shared" si="18"/>
        <v/>
      </c>
      <c r="Q69" s="778" t="str">
        <f t="shared" si="10"/>
        <v/>
      </c>
      <c r="R69" s="779" t="str">
        <f t="shared" si="11"/>
        <v/>
      </c>
      <c r="S69" s="774" t="str">
        <f t="shared" si="22"/>
        <v/>
      </c>
      <c r="T69" s="775" t="str">
        <f t="shared" si="23"/>
        <v/>
      </c>
      <c r="U69" s="776" t="str">
        <f t="shared" si="24"/>
        <v/>
      </c>
      <c r="V69" s="774" t="str">
        <f t="shared" si="12"/>
        <v/>
      </c>
      <c r="W69" s="775" t="str">
        <f t="shared" si="3"/>
        <v/>
      </c>
      <c r="X69" s="776" t="str">
        <f t="shared" si="4"/>
        <v/>
      </c>
      <c r="Y69" s="774" t="str">
        <f>IFERROR(IF(AND('IMPORT Wksht'!$BX$10="No Split",'IMPORT Wksht'!$D$1="W001"),VLOOKUP($G69,PO,Y$4,0),VLOOKUP($G69,PO,Y$5,0)),"")</f>
        <v/>
      </c>
      <c r="Z69" s="775" t="str">
        <f>IFERROR(IF(AND('IMPORT Wksht'!$BX$10="No Split",'IMPORT Wksht'!$D$1="W03"),VLOOKUP($G69,PO,Z$4,0),VLOOKUP($G69,PO,Z$5,0)),"")</f>
        <v/>
      </c>
      <c r="AA69" s="776" t="str">
        <f t="shared" si="5"/>
        <v/>
      </c>
      <c r="AB69" s="783">
        <f t="shared" si="6"/>
        <v>0</v>
      </c>
      <c r="AD69" s="490">
        <v>62</v>
      </c>
      <c r="AE69" s="698">
        <f>'IMPORT Wksht'!E76</f>
        <v>0</v>
      </c>
      <c r="AF69" s="698">
        <f>'IMPORT Wksht'!F76</f>
        <v>0</v>
      </c>
      <c r="AG69" s="1280">
        <f>'IMPORT Wksht'!N76</f>
        <v>0</v>
      </c>
      <c r="AH69" s="1280">
        <f>'IMPORT Wksht'!O76</f>
        <v>0</v>
      </c>
      <c r="AI69" s="699" t="str">
        <f>'IMPORT Wksht'!P76</f>
        <v>MP</v>
      </c>
      <c r="AJ69" s="1280">
        <f t="shared" si="13"/>
        <v>0</v>
      </c>
      <c r="AK69" s="700">
        <f>'IMPORT Wksht'!R76</f>
        <v>0</v>
      </c>
      <c r="AL69" s="495">
        <f t="shared" si="14"/>
        <v>0</v>
      </c>
      <c r="AM69" s="495">
        <f t="shared" si="15"/>
        <v>0</v>
      </c>
    </row>
    <row r="70" spans="2:39">
      <c r="B70" s="723"/>
      <c r="C70" s="92"/>
      <c r="D70" s="92"/>
      <c r="E70" s="724"/>
      <c r="F70" s="720">
        <f t="shared" si="16"/>
        <v>0</v>
      </c>
      <c r="G70" s="719"/>
      <c r="H70" s="771" t="str">
        <f t="shared" si="27"/>
        <v/>
      </c>
      <c r="I70" s="771" t="str">
        <f t="shared" si="27"/>
        <v/>
      </c>
      <c r="J70" s="695"/>
      <c r="K70" s="784">
        <f t="shared" si="7"/>
        <v>0</v>
      </c>
      <c r="L70" s="785" t="str">
        <f t="shared" si="1"/>
        <v/>
      </c>
      <c r="M70" s="774" t="str">
        <f t="shared" si="8"/>
        <v/>
      </c>
      <c r="N70" s="775" t="str">
        <f t="shared" si="9"/>
        <v/>
      </c>
      <c r="O70" s="776" t="str">
        <f t="shared" si="17"/>
        <v/>
      </c>
      <c r="P70" s="777" t="str">
        <f t="shared" si="18"/>
        <v/>
      </c>
      <c r="Q70" s="778" t="str">
        <f t="shared" si="10"/>
        <v/>
      </c>
      <c r="R70" s="779" t="str">
        <f t="shared" si="11"/>
        <v/>
      </c>
      <c r="S70" s="774" t="str">
        <f t="shared" si="22"/>
        <v/>
      </c>
      <c r="T70" s="775" t="str">
        <f t="shared" si="23"/>
        <v/>
      </c>
      <c r="U70" s="776" t="str">
        <f t="shared" si="24"/>
        <v/>
      </c>
      <c r="V70" s="774" t="str">
        <f t="shared" si="12"/>
        <v/>
      </c>
      <c r="W70" s="775" t="str">
        <f t="shared" si="3"/>
        <v/>
      </c>
      <c r="X70" s="776" t="str">
        <f t="shared" si="4"/>
        <v/>
      </c>
      <c r="Y70" s="774" t="str">
        <f>IFERROR(IF(AND('IMPORT Wksht'!$BX$10="No Split",'IMPORT Wksht'!$D$1="W001"),VLOOKUP($G70,PO,Y$4,0),VLOOKUP($G70,PO,Y$5,0)),"")</f>
        <v/>
      </c>
      <c r="Z70" s="775" t="str">
        <f>IFERROR(IF(AND('IMPORT Wksht'!$BX$10="No Split",'IMPORT Wksht'!$D$1="W03"),VLOOKUP($G70,PO,Z$4,0),VLOOKUP($G70,PO,Z$5,0)),"")</f>
        <v/>
      </c>
      <c r="AA70" s="776" t="str">
        <f t="shared" si="5"/>
        <v/>
      </c>
      <c r="AB70" s="783">
        <f t="shared" si="6"/>
        <v>0</v>
      </c>
      <c r="AD70" s="490">
        <v>63</v>
      </c>
      <c r="AE70" s="698">
        <f>'IMPORT Wksht'!E77</f>
        <v>0</v>
      </c>
      <c r="AF70" s="698">
        <f>'IMPORT Wksht'!F77</f>
        <v>0</v>
      </c>
      <c r="AG70" s="1280">
        <f>'IMPORT Wksht'!N77</f>
        <v>0</v>
      </c>
      <c r="AH70" s="1280">
        <f>'IMPORT Wksht'!O77</f>
        <v>0</v>
      </c>
      <c r="AI70" s="699" t="str">
        <f>'IMPORT Wksht'!P77</f>
        <v>MP</v>
      </c>
      <c r="AJ70" s="1280">
        <f t="shared" si="13"/>
        <v>0</v>
      </c>
      <c r="AK70" s="700">
        <f>'IMPORT Wksht'!R77</f>
        <v>0</v>
      </c>
      <c r="AL70" s="495">
        <f t="shared" si="14"/>
        <v>0</v>
      </c>
      <c r="AM70" s="495">
        <f t="shared" si="15"/>
        <v>0</v>
      </c>
    </row>
    <row r="71" spans="2:39">
      <c r="B71" s="723"/>
      <c r="C71" s="92"/>
      <c r="D71" s="92"/>
      <c r="E71" s="724"/>
      <c r="F71" s="720">
        <f t="shared" si="16"/>
        <v>0</v>
      </c>
      <c r="G71" s="719"/>
      <c r="H71" s="771" t="str">
        <f t="shared" si="27"/>
        <v/>
      </c>
      <c r="I71" s="771" t="str">
        <f t="shared" si="27"/>
        <v/>
      </c>
      <c r="J71" s="695"/>
      <c r="K71" s="784">
        <f t="shared" si="7"/>
        <v>0</v>
      </c>
      <c r="L71" s="785" t="str">
        <f t="shared" si="1"/>
        <v/>
      </c>
      <c r="M71" s="774" t="str">
        <f t="shared" si="8"/>
        <v/>
      </c>
      <c r="N71" s="775" t="str">
        <f t="shared" si="9"/>
        <v/>
      </c>
      <c r="O71" s="776" t="str">
        <f t="shared" si="17"/>
        <v/>
      </c>
      <c r="P71" s="777" t="str">
        <f t="shared" si="18"/>
        <v/>
      </c>
      <c r="Q71" s="778" t="str">
        <f t="shared" si="10"/>
        <v/>
      </c>
      <c r="R71" s="779" t="str">
        <f t="shared" si="11"/>
        <v/>
      </c>
      <c r="S71" s="774" t="str">
        <f t="shared" si="22"/>
        <v/>
      </c>
      <c r="T71" s="775" t="str">
        <f t="shared" si="23"/>
        <v/>
      </c>
      <c r="U71" s="776" t="str">
        <f t="shared" si="24"/>
        <v/>
      </c>
      <c r="V71" s="774" t="str">
        <f t="shared" si="12"/>
        <v/>
      </c>
      <c r="W71" s="775" t="str">
        <f t="shared" si="3"/>
        <v/>
      </c>
      <c r="X71" s="776" t="str">
        <f t="shared" si="4"/>
        <v/>
      </c>
      <c r="Y71" s="774" t="str">
        <f>IFERROR(IF(AND('IMPORT Wksht'!$BX$10="No Split",'IMPORT Wksht'!$D$1="W001"),VLOOKUP($G71,PO,Y$4,0),VLOOKUP($G71,PO,Y$5,0)),"")</f>
        <v/>
      </c>
      <c r="Z71" s="775" t="str">
        <f>IFERROR(IF(AND('IMPORT Wksht'!$BX$10="No Split",'IMPORT Wksht'!$D$1="W03"),VLOOKUP($G71,PO,Z$4,0),VLOOKUP($G71,PO,Z$5,0)),"")</f>
        <v/>
      </c>
      <c r="AA71" s="776" t="str">
        <f t="shared" si="5"/>
        <v/>
      </c>
      <c r="AB71" s="783">
        <f t="shared" si="6"/>
        <v>0</v>
      </c>
      <c r="AD71" s="490">
        <v>64</v>
      </c>
      <c r="AE71" s="698">
        <f>'IMPORT Wksht'!E78</f>
        <v>0</v>
      </c>
      <c r="AF71" s="698">
        <f>'IMPORT Wksht'!F78</f>
        <v>0</v>
      </c>
      <c r="AG71" s="1280">
        <f>'IMPORT Wksht'!N78</f>
        <v>0</v>
      </c>
      <c r="AH71" s="1280">
        <f>'IMPORT Wksht'!O78</f>
        <v>0</v>
      </c>
      <c r="AI71" s="699" t="str">
        <f>'IMPORT Wksht'!P78</f>
        <v>MP</v>
      </c>
      <c r="AJ71" s="1280">
        <f t="shared" si="13"/>
        <v>0</v>
      </c>
      <c r="AK71" s="700">
        <f>'IMPORT Wksht'!R78</f>
        <v>0</v>
      </c>
      <c r="AL71" s="495">
        <f t="shared" si="14"/>
        <v>0</v>
      </c>
      <c r="AM71" s="495">
        <f t="shared" si="15"/>
        <v>0</v>
      </c>
    </row>
    <row r="72" spans="2:39">
      <c r="B72" s="723"/>
      <c r="C72" s="92"/>
      <c r="D72" s="92"/>
      <c r="E72" s="724"/>
      <c r="F72" s="720">
        <f t="shared" si="16"/>
        <v>0</v>
      </c>
      <c r="G72" s="719"/>
      <c r="H72" s="771" t="str">
        <f t="shared" si="27"/>
        <v/>
      </c>
      <c r="I72" s="771" t="str">
        <f t="shared" si="27"/>
        <v/>
      </c>
      <c r="J72" s="695"/>
      <c r="K72" s="784">
        <f t="shared" si="7"/>
        <v>0</v>
      </c>
      <c r="L72" s="785" t="str">
        <f t="shared" ref="L72:L135" si="28">IFERROR(VLOOKUP(H72,vstylepackIM,6,0),"")</f>
        <v/>
      </c>
      <c r="M72" s="774" t="str">
        <f t="shared" si="8"/>
        <v/>
      </c>
      <c r="N72" s="775" t="str">
        <f t="shared" si="9"/>
        <v/>
      </c>
      <c r="O72" s="776" t="str">
        <f t="shared" si="17"/>
        <v/>
      </c>
      <c r="P72" s="777" t="str">
        <f t="shared" si="18"/>
        <v/>
      </c>
      <c r="Q72" s="778" t="str">
        <f t="shared" si="10"/>
        <v/>
      </c>
      <c r="R72" s="779" t="str">
        <f t="shared" si="11"/>
        <v/>
      </c>
      <c r="S72" s="774" t="str">
        <f t="shared" si="22"/>
        <v/>
      </c>
      <c r="T72" s="775" t="str">
        <f t="shared" si="23"/>
        <v/>
      </c>
      <c r="U72" s="776" t="str">
        <f t="shared" si="24"/>
        <v/>
      </c>
      <c r="V72" s="774" t="str">
        <f t="shared" si="12"/>
        <v/>
      </c>
      <c r="W72" s="775" t="str">
        <f t="shared" ref="W72:W135" si="29">IF(SUMIF($G$8:$G$307,$G72,T$8:T$307)=0,"",SUMIF($G$8:$G$307,$G72,T$8:T$307))</f>
        <v/>
      </c>
      <c r="X72" s="776" t="str">
        <f t="shared" ref="X72:X135" si="30">IF(SUMIF($G$8:$G$307,$G72,U$8:U$307)=0,"",SUMIF($G$8:$G$307,$G72,U$8:U$307))</f>
        <v/>
      </c>
      <c r="Y72" s="774" t="str">
        <f>IFERROR(IF(AND('IMPORT Wksht'!$BX$10="No Split",'IMPORT Wksht'!$D$1="W001"),VLOOKUP($G72,PO,Y$4,0),VLOOKUP($G72,PO,Y$5,0)),"")</f>
        <v/>
      </c>
      <c r="Z72" s="775" t="str">
        <f>IFERROR(IF(AND('IMPORT Wksht'!$BX$10="No Split",'IMPORT Wksht'!$D$1="W03"),VLOOKUP($G72,PO,Z$4,0),VLOOKUP($G72,PO,Z$5,0)),"")</f>
        <v/>
      </c>
      <c r="AA72" s="776" t="str">
        <f t="shared" ref="AA72:AA135" si="31">IFERROR(IF(VLOOKUP($G72,PO,AA$5,0)=0,"",VLOOKUP($G72,PO,AA$5,0)),"")</f>
        <v/>
      </c>
      <c r="AB72" s="783">
        <f t="shared" ref="AB72:AB135" si="32">SUM(Y72:AA72)</f>
        <v>0</v>
      </c>
      <c r="AD72" s="490">
        <v>65</v>
      </c>
      <c r="AE72" s="698">
        <f>'IMPORT Wksht'!E79</f>
        <v>0</v>
      </c>
      <c r="AF72" s="698">
        <f>'IMPORT Wksht'!F79</f>
        <v>0</v>
      </c>
      <c r="AG72" s="1280">
        <f>'IMPORT Wksht'!N79</f>
        <v>0</v>
      </c>
      <c r="AH72" s="1280">
        <f>'IMPORT Wksht'!O79</f>
        <v>0</v>
      </c>
      <c r="AI72" s="699" t="str">
        <f>'IMPORT Wksht'!P79</f>
        <v>MP</v>
      </c>
      <c r="AJ72" s="1280">
        <f t="shared" si="13"/>
        <v>0</v>
      </c>
      <c r="AK72" s="700">
        <f>'IMPORT Wksht'!R79</f>
        <v>0</v>
      </c>
      <c r="AL72" s="495">
        <f t="shared" si="14"/>
        <v>0</v>
      </c>
      <c r="AM72" s="495">
        <f t="shared" si="15"/>
        <v>0</v>
      </c>
    </row>
    <row r="73" spans="2:39">
      <c r="B73" s="723"/>
      <c r="C73" s="92"/>
      <c r="D73" s="92"/>
      <c r="E73" s="724"/>
      <c r="F73" s="720">
        <f t="shared" si="16"/>
        <v>0</v>
      </c>
      <c r="G73" s="719"/>
      <c r="H73" s="771" t="str">
        <f t="shared" si="27"/>
        <v/>
      </c>
      <c r="I73" s="771" t="str">
        <f t="shared" si="27"/>
        <v/>
      </c>
      <c r="J73" s="695"/>
      <c r="K73" s="784">
        <f t="shared" ref="K73:K136" si="33">IFERROR(J73*F73,"")</f>
        <v>0</v>
      </c>
      <c r="L73" s="785" t="str">
        <f t="shared" si="28"/>
        <v/>
      </c>
      <c r="M73" s="774" t="str">
        <f t="shared" ref="M73:M136" si="34">IF(AND($E73&gt;0,Y73&lt;&gt;""),ROUND(Y73/$AB73*$E73,0),"")</f>
        <v/>
      </c>
      <c r="N73" s="775" t="str">
        <f t="shared" ref="N73:N136" si="35">IF(AND($E73&gt;0,Z73&lt;&gt;""),ROUND(Z73/$AB73*$E73,0),"")</f>
        <v/>
      </c>
      <c r="O73" s="776" t="str">
        <f t="shared" si="17"/>
        <v/>
      </c>
      <c r="P73" s="777" t="str">
        <f t="shared" si="18"/>
        <v/>
      </c>
      <c r="Q73" s="778" t="str">
        <f t="shared" ref="Q73:Q136" si="36">IF(N73&lt;&gt;"",N73,IF($J73&lt;&gt;"",Q72,""))</f>
        <v/>
      </c>
      <c r="R73" s="779" t="str">
        <f t="shared" ref="R73:R136" si="37">IF(O73&lt;&gt;"",O73,IF($J73&lt;&gt;"",R72,""))</f>
        <v/>
      </c>
      <c r="S73" s="774" t="str">
        <f t="shared" si="22"/>
        <v/>
      </c>
      <c r="T73" s="775" t="str">
        <f t="shared" si="23"/>
        <v/>
      </c>
      <c r="U73" s="776" t="str">
        <f t="shared" si="24"/>
        <v/>
      </c>
      <c r="V73" s="774" t="str">
        <f t="shared" ref="V73:V136" si="38">IF(SUMIF($G$8:$G$307,$G73,S$8:S$307)=0,"",SUMIF($G$8:$G$307,$G73,S$8:S$307))</f>
        <v/>
      </c>
      <c r="W73" s="775" t="str">
        <f t="shared" si="29"/>
        <v/>
      </c>
      <c r="X73" s="776" t="str">
        <f t="shared" si="30"/>
        <v/>
      </c>
      <c r="Y73" s="774" t="str">
        <f>IFERROR(IF(AND('IMPORT Wksht'!$BX$10="No Split",'IMPORT Wksht'!$D$1="W001"),VLOOKUP($G73,PO,Y$4,0),VLOOKUP($G73,PO,Y$5,0)),"")</f>
        <v/>
      </c>
      <c r="Z73" s="775" t="str">
        <f>IFERROR(IF(AND('IMPORT Wksht'!$BX$10="No Split",'IMPORT Wksht'!$D$1="W03"),VLOOKUP($G73,PO,Z$4,0),VLOOKUP($G73,PO,Z$5,0)),"")</f>
        <v/>
      </c>
      <c r="AA73" s="776" t="str">
        <f t="shared" si="31"/>
        <v/>
      </c>
      <c r="AB73" s="783">
        <f t="shared" si="32"/>
        <v>0</v>
      </c>
      <c r="AD73" s="490">
        <v>66</v>
      </c>
      <c r="AE73" s="698">
        <f>'IMPORT Wksht'!E80</f>
        <v>0</v>
      </c>
      <c r="AF73" s="698">
        <f>'IMPORT Wksht'!F80</f>
        <v>0</v>
      </c>
      <c r="AG73" s="1280">
        <f>'IMPORT Wksht'!N80</f>
        <v>0</v>
      </c>
      <c r="AH73" s="1280">
        <f>'IMPORT Wksht'!O80</f>
        <v>0</v>
      </c>
      <c r="AI73" s="699" t="str">
        <f>'IMPORT Wksht'!P80</f>
        <v>MP</v>
      </c>
      <c r="AJ73" s="1280">
        <f t="shared" ref="AJ73:AJ136" si="39">IF(AI73="IP",AG73,IF(AI73="MP",AH73,99))</f>
        <v>0</v>
      </c>
      <c r="AK73" s="700">
        <f>'IMPORT Wksht'!R80</f>
        <v>0</v>
      </c>
      <c r="AL73" s="495">
        <f t="shared" ref="AL73:AL136" si="40">IFERROR(SUMIF($G$8:$G$307,AD73,$K$8:$K$307),"")</f>
        <v>0</v>
      </c>
      <c r="AM73" s="495">
        <f t="shared" ref="AM73:AM136" si="41">IFERROR(AK73-SUMIF($G$8:$G$307,AD73,$K$8:$K$307),"")</f>
        <v>0</v>
      </c>
    </row>
    <row r="74" spans="2:39">
      <c r="B74" s="723"/>
      <c r="C74" s="92"/>
      <c r="D74" s="92"/>
      <c r="E74" s="724"/>
      <c r="F74" s="720">
        <f t="shared" ref="F74:F137" si="42">IF(E74="",F73,E74)</f>
        <v>0</v>
      </c>
      <c r="G74" s="719"/>
      <c r="H74" s="771" t="str">
        <f t="shared" si="27"/>
        <v/>
      </c>
      <c r="I74" s="771" t="str">
        <f t="shared" si="27"/>
        <v/>
      </c>
      <c r="J74" s="695"/>
      <c r="K74" s="784">
        <f t="shared" si="33"/>
        <v>0</v>
      </c>
      <c r="L74" s="785" t="str">
        <f t="shared" si="28"/>
        <v/>
      </c>
      <c r="M74" s="774" t="str">
        <f t="shared" si="34"/>
        <v/>
      </c>
      <c r="N74" s="775" t="str">
        <f t="shared" si="35"/>
        <v/>
      </c>
      <c r="O74" s="776" t="str">
        <f t="shared" ref="O74:O137" si="43">IFERROR(E74-M74-N74,"")</f>
        <v/>
      </c>
      <c r="P74" s="777" t="str">
        <f t="shared" ref="P74:P137" si="44">IF(M74&lt;&gt;"",M74,IF($J74&lt;&gt;"",P73,""))</f>
        <v/>
      </c>
      <c r="Q74" s="778" t="str">
        <f t="shared" si="36"/>
        <v/>
      </c>
      <c r="R74" s="779" t="str">
        <f t="shared" si="37"/>
        <v/>
      </c>
      <c r="S74" s="774" t="str">
        <f t="shared" si="22"/>
        <v/>
      </c>
      <c r="T74" s="775" t="str">
        <f t="shared" si="23"/>
        <v/>
      </c>
      <c r="U74" s="776" t="str">
        <f t="shared" si="24"/>
        <v/>
      </c>
      <c r="V74" s="774" t="str">
        <f t="shared" si="38"/>
        <v/>
      </c>
      <c r="W74" s="775" t="str">
        <f t="shared" si="29"/>
        <v/>
      </c>
      <c r="X74" s="776" t="str">
        <f t="shared" si="30"/>
        <v/>
      </c>
      <c r="Y74" s="774" t="str">
        <f>IFERROR(IF(AND('IMPORT Wksht'!$BX$10="No Split",'IMPORT Wksht'!$D$1="W001"),VLOOKUP($G74,PO,Y$4,0),VLOOKUP($G74,PO,Y$5,0)),"")</f>
        <v/>
      </c>
      <c r="Z74" s="775" t="str">
        <f>IFERROR(IF(AND('IMPORT Wksht'!$BX$10="No Split",'IMPORT Wksht'!$D$1="W03"),VLOOKUP($G74,PO,Z$4,0),VLOOKUP($G74,PO,Z$5,0)),"")</f>
        <v/>
      </c>
      <c r="AA74" s="776" t="str">
        <f t="shared" si="31"/>
        <v/>
      </c>
      <c r="AB74" s="783">
        <f t="shared" si="32"/>
        <v>0</v>
      </c>
      <c r="AD74" s="490">
        <v>67</v>
      </c>
      <c r="AE74" s="698">
        <f>'IMPORT Wksht'!E81</f>
        <v>0</v>
      </c>
      <c r="AF74" s="698">
        <f>'IMPORT Wksht'!F81</f>
        <v>0</v>
      </c>
      <c r="AG74" s="1280">
        <f>'IMPORT Wksht'!N81</f>
        <v>0</v>
      </c>
      <c r="AH74" s="1280">
        <f>'IMPORT Wksht'!O81</f>
        <v>0</v>
      </c>
      <c r="AI74" s="699" t="str">
        <f>'IMPORT Wksht'!P81</f>
        <v>MP</v>
      </c>
      <c r="AJ74" s="1280">
        <f t="shared" si="39"/>
        <v>0</v>
      </c>
      <c r="AK74" s="700">
        <f>'IMPORT Wksht'!R81</f>
        <v>0</v>
      </c>
      <c r="AL74" s="495">
        <f t="shared" si="40"/>
        <v>0</v>
      </c>
      <c r="AM74" s="495">
        <f t="shared" si="41"/>
        <v>0</v>
      </c>
    </row>
    <row r="75" spans="2:39">
      <c r="B75" s="723"/>
      <c r="C75" s="92"/>
      <c r="D75" s="92"/>
      <c r="E75" s="724"/>
      <c r="F75" s="720">
        <f t="shared" si="42"/>
        <v>0</v>
      </c>
      <c r="G75" s="719"/>
      <c r="H75" s="771" t="str">
        <f t="shared" si="27"/>
        <v/>
      </c>
      <c r="I75" s="771" t="str">
        <f t="shared" si="27"/>
        <v/>
      </c>
      <c r="J75" s="695"/>
      <c r="K75" s="784">
        <f t="shared" si="33"/>
        <v>0</v>
      </c>
      <c r="L75" s="785" t="str">
        <f t="shared" si="28"/>
        <v/>
      </c>
      <c r="M75" s="774" t="str">
        <f t="shared" si="34"/>
        <v/>
      </c>
      <c r="N75" s="775" t="str">
        <f t="shared" si="35"/>
        <v/>
      </c>
      <c r="O75" s="776" t="str">
        <f t="shared" si="43"/>
        <v/>
      </c>
      <c r="P75" s="777" t="str">
        <f t="shared" si="44"/>
        <v/>
      </c>
      <c r="Q75" s="778" t="str">
        <f t="shared" si="36"/>
        <v/>
      </c>
      <c r="R75" s="779" t="str">
        <f t="shared" si="37"/>
        <v/>
      </c>
      <c r="S75" s="774" t="str">
        <f t="shared" si="22"/>
        <v/>
      </c>
      <c r="T75" s="775" t="str">
        <f t="shared" si="23"/>
        <v/>
      </c>
      <c r="U75" s="776" t="str">
        <f t="shared" si="24"/>
        <v/>
      </c>
      <c r="V75" s="774" t="str">
        <f t="shared" si="38"/>
        <v/>
      </c>
      <c r="W75" s="775" t="str">
        <f t="shared" si="29"/>
        <v/>
      </c>
      <c r="X75" s="776" t="str">
        <f t="shared" si="30"/>
        <v/>
      </c>
      <c r="Y75" s="774" t="str">
        <f>IFERROR(IF(AND('IMPORT Wksht'!$BX$10="No Split",'IMPORT Wksht'!$D$1="W001"),VLOOKUP($G75,PO,Y$4,0),VLOOKUP($G75,PO,Y$5,0)),"")</f>
        <v/>
      </c>
      <c r="Z75" s="775" t="str">
        <f>IFERROR(IF(AND('IMPORT Wksht'!$BX$10="No Split",'IMPORT Wksht'!$D$1="W03"),VLOOKUP($G75,PO,Z$4,0),VLOOKUP($G75,PO,Z$5,0)),"")</f>
        <v/>
      </c>
      <c r="AA75" s="776" t="str">
        <f t="shared" si="31"/>
        <v/>
      </c>
      <c r="AB75" s="783">
        <f t="shared" si="32"/>
        <v>0</v>
      </c>
      <c r="AD75" s="490">
        <v>68</v>
      </c>
      <c r="AE75" s="698">
        <f>'IMPORT Wksht'!E82</f>
        <v>0</v>
      </c>
      <c r="AF75" s="698">
        <f>'IMPORT Wksht'!F82</f>
        <v>0</v>
      </c>
      <c r="AG75" s="1280">
        <f>'IMPORT Wksht'!N82</f>
        <v>0</v>
      </c>
      <c r="AH75" s="1280">
        <f>'IMPORT Wksht'!O82</f>
        <v>0</v>
      </c>
      <c r="AI75" s="699" t="str">
        <f>'IMPORT Wksht'!P82</f>
        <v>MP</v>
      </c>
      <c r="AJ75" s="1280">
        <f t="shared" si="39"/>
        <v>0</v>
      </c>
      <c r="AK75" s="700">
        <f>'IMPORT Wksht'!R82</f>
        <v>0</v>
      </c>
      <c r="AL75" s="495">
        <f t="shared" si="40"/>
        <v>0</v>
      </c>
      <c r="AM75" s="495">
        <f t="shared" si="41"/>
        <v>0</v>
      </c>
    </row>
    <row r="76" spans="2:39">
      <c r="B76" s="723"/>
      <c r="C76" s="92"/>
      <c r="D76" s="92"/>
      <c r="E76" s="724"/>
      <c r="F76" s="720">
        <f t="shared" si="42"/>
        <v>0</v>
      </c>
      <c r="G76" s="719"/>
      <c r="H76" s="771" t="str">
        <f t="shared" si="27"/>
        <v/>
      </c>
      <c r="I76" s="771" t="str">
        <f t="shared" si="27"/>
        <v/>
      </c>
      <c r="J76" s="695"/>
      <c r="K76" s="784">
        <f t="shared" si="33"/>
        <v>0</v>
      </c>
      <c r="L76" s="785" t="str">
        <f t="shared" si="28"/>
        <v/>
      </c>
      <c r="M76" s="774" t="str">
        <f t="shared" si="34"/>
        <v/>
      </c>
      <c r="N76" s="775" t="str">
        <f t="shared" si="35"/>
        <v/>
      </c>
      <c r="O76" s="776" t="str">
        <f t="shared" si="43"/>
        <v/>
      </c>
      <c r="P76" s="777" t="str">
        <f t="shared" si="44"/>
        <v/>
      </c>
      <c r="Q76" s="778" t="str">
        <f t="shared" si="36"/>
        <v/>
      </c>
      <c r="R76" s="779" t="str">
        <f t="shared" si="37"/>
        <v/>
      </c>
      <c r="S76" s="774" t="str">
        <f t="shared" si="22"/>
        <v/>
      </c>
      <c r="T76" s="775" t="str">
        <f t="shared" si="23"/>
        <v/>
      </c>
      <c r="U76" s="776" t="str">
        <f t="shared" si="24"/>
        <v/>
      </c>
      <c r="V76" s="774" t="str">
        <f t="shared" si="38"/>
        <v/>
      </c>
      <c r="W76" s="775" t="str">
        <f t="shared" si="29"/>
        <v/>
      </c>
      <c r="X76" s="776" t="str">
        <f t="shared" si="30"/>
        <v/>
      </c>
      <c r="Y76" s="774" t="str">
        <f>IFERROR(IF(AND('IMPORT Wksht'!$BX$10="No Split",'IMPORT Wksht'!$D$1="W001"),VLOOKUP($G76,PO,Y$4,0),VLOOKUP($G76,PO,Y$5,0)),"")</f>
        <v/>
      </c>
      <c r="Z76" s="775" t="str">
        <f>IFERROR(IF(AND('IMPORT Wksht'!$BX$10="No Split",'IMPORT Wksht'!$D$1="W03"),VLOOKUP($G76,PO,Z$4,0),VLOOKUP($G76,PO,Z$5,0)),"")</f>
        <v/>
      </c>
      <c r="AA76" s="776" t="str">
        <f t="shared" si="31"/>
        <v/>
      </c>
      <c r="AB76" s="783">
        <f t="shared" si="32"/>
        <v>0</v>
      </c>
      <c r="AD76" s="490">
        <v>69</v>
      </c>
      <c r="AE76" s="698">
        <f>'IMPORT Wksht'!E83</f>
        <v>0</v>
      </c>
      <c r="AF76" s="698">
        <f>'IMPORT Wksht'!F83</f>
        <v>0</v>
      </c>
      <c r="AG76" s="1280">
        <f>'IMPORT Wksht'!N83</f>
        <v>0</v>
      </c>
      <c r="AH76" s="1280">
        <f>'IMPORT Wksht'!O83</f>
        <v>0</v>
      </c>
      <c r="AI76" s="699" t="str">
        <f>'IMPORT Wksht'!P83</f>
        <v>MP</v>
      </c>
      <c r="AJ76" s="1280">
        <f t="shared" si="39"/>
        <v>0</v>
      </c>
      <c r="AK76" s="700">
        <f>'IMPORT Wksht'!R83</f>
        <v>0</v>
      </c>
      <c r="AL76" s="495">
        <f t="shared" si="40"/>
        <v>0</v>
      </c>
      <c r="AM76" s="495">
        <f t="shared" si="41"/>
        <v>0</v>
      </c>
    </row>
    <row r="77" spans="2:39">
      <c r="B77" s="723"/>
      <c r="C77" s="92"/>
      <c r="D77" s="92"/>
      <c r="E77" s="724"/>
      <c r="F77" s="720">
        <f t="shared" si="42"/>
        <v>0</v>
      </c>
      <c r="G77" s="719"/>
      <c r="H77" s="771" t="str">
        <f t="shared" si="27"/>
        <v/>
      </c>
      <c r="I77" s="771" t="str">
        <f t="shared" si="27"/>
        <v/>
      </c>
      <c r="J77" s="695"/>
      <c r="K77" s="784">
        <f t="shared" si="33"/>
        <v>0</v>
      </c>
      <c r="L77" s="785" t="str">
        <f t="shared" si="28"/>
        <v/>
      </c>
      <c r="M77" s="774" t="str">
        <f t="shared" si="34"/>
        <v/>
      </c>
      <c r="N77" s="775" t="str">
        <f t="shared" si="35"/>
        <v/>
      </c>
      <c r="O77" s="776" t="str">
        <f t="shared" si="43"/>
        <v/>
      </c>
      <c r="P77" s="777" t="str">
        <f t="shared" si="44"/>
        <v/>
      </c>
      <c r="Q77" s="778" t="str">
        <f t="shared" si="36"/>
        <v/>
      </c>
      <c r="R77" s="779" t="str">
        <f t="shared" si="37"/>
        <v/>
      </c>
      <c r="S77" s="774" t="str">
        <f t="shared" si="22"/>
        <v/>
      </c>
      <c r="T77" s="775" t="str">
        <f t="shared" si="23"/>
        <v/>
      </c>
      <c r="U77" s="776" t="str">
        <f t="shared" si="24"/>
        <v/>
      </c>
      <c r="V77" s="774" t="str">
        <f t="shared" si="38"/>
        <v/>
      </c>
      <c r="W77" s="775" t="str">
        <f t="shared" si="29"/>
        <v/>
      </c>
      <c r="X77" s="776" t="str">
        <f t="shared" si="30"/>
        <v/>
      </c>
      <c r="Y77" s="774" t="str">
        <f>IFERROR(IF(AND('IMPORT Wksht'!$BX$10="No Split",'IMPORT Wksht'!$D$1="W001"),VLOOKUP($G77,PO,Y$4,0),VLOOKUP($G77,PO,Y$5,0)),"")</f>
        <v/>
      </c>
      <c r="Z77" s="775" t="str">
        <f>IFERROR(IF(AND('IMPORT Wksht'!$BX$10="No Split",'IMPORT Wksht'!$D$1="W03"),VLOOKUP($G77,PO,Z$4,0),VLOOKUP($G77,PO,Z$5,0)),"")</f>
        <v/>
      </c>
      <c r="AA77" s="776" t="str">
        <f t="shared" si="31"/>
        <v/>
      </c>
      <c r="AB77" s="783">
        <f t="shared" si="32"/>
        <v>0</v>
      </c>
      <c r="AD77" s="490">
        <v>70</v>
      </c>
      <c r="AE77" s="698">
        <f>'IMPORT Wksht'!E84</f>
        <v>0</v>
      </c>
      <c r="AF77" s="698">
        <f>'IMPORT Wksht'!F84</f>
        <v>0</v>
      </c>
      <c r="AG77" s="1280">
        <f>'IMPORT Wksht'!N84</f>
        <v>0</v>
      </c>
      <c r="AH77" s="1280">
        <f>'IMPORT Wksht'!O84</f>
        <v>0</v>
      </c>
      <c r="AI77" s="699" t="str">
        <f>'IMPORT Wksht'!P84</f>
        <v>MP</v>
      </c>
      <c r="AJ77" s="1280">
        <f t="shared" si="39"/>
        <v>0</v>
      </c>
      <c r="AK77" s="700">
        <f>'IMPORT Wksht'!R84</f>
        <v>0</v>
      </c>
      <c r="AL77" s="495">
        <f t="shared" si="40"/>
        <v>0</v>
      </c>
      <c r="AM77" s="495">
        <f t="shared" si="41"/>
        <v>0</v>
      </c>
    </row>
    <row r="78" spans="2:39">
      <c r="B78" s="723"/>
      <c r="C78" s="92"/>
      <c r="D78" s="92"/>
      <c r="E78" s="724"/>
      <c r="F78" s="720">
        <f t="shared" si="42"/>
        <v>0</v>
      </c>
      <c r="G78" s="719"/>
      <c r="H78" s="771" t="str">
        <f t="shared" si="27"/>
        <v/>
      </c>
      <c r="I78" s="771" t="str">
        <f t="shared" si="27"/>
        <v/>
      </c>
      <c r="J78" s="695"/>
      <c r="K78" s="784">
        <f t="shared" si="33"/>
        <v>0</v>
      </c>
      <c r="L78" s="785" t="str">
        <f t="shared" si="28"/>
        <v/>
      </c>
      <c r="M78" s="774" t="str">
        <f t="shared" si="34"/>
        <v/>
      </c>
      <c r="N78" s="775" t="str">
        <f t="shared" si="35"/>
        <v/>
      </c>
      <c r="O78" s="776" t="str">
        <f t="shared" si="43"/>
        <v/>
      </c>
      <c r="P78" s="777" t="str">
        <f t="shared" si="44"/>
        <v/>
      </c>
      <c r="Q78" s="778" t="str">
        <f t="shared" si="36"/>
        <v/>
      </c>
      <c r="R78" s="779" t="str">
        <f t="shared" si="37"/>
        <v/>
      </c>
      <c r="S78" s="774" t="str">
        <f t="shared" si="22"/>
        <v/>
      </c>
      <c r="T78" s="775" t="str">
        <f t="shared" si="23"/>
        <v/>
      </c>
      <c r="U78" s="776" t="str">
        <f t="shared" si="24"/>
        <v/>
      </c>
      <c r="V78" s="774" t="str">
        <f t="shared" si="38"/>
        <v/>
      </c>
      <c r="W78" s="775" t="str">
        <f t="shared" si="29"/>
        <v/>
      </c>
      <c r="X78" s="776" t="str">
        <f t="shared" si="30"/>
        <v/>
      </c>
      <c r="Y78" s="774" t="str">
        <f>IFERROR(IF(AND('IMPORT Wksht'!$BX$10="No Split",'IMPORT Wksht'!$D$1="W001"),VLOOKUP($G78,PO,Y$4,0),VLOOKUP($G78,PO,Y$5,0)),"")</f>
        <v/>
      </c>
      <c r="Z78" s="775" t="str">
        <f>IFERROR(IF(AND('IMPORT Wksht'!$BX$10="No Split",'IMPORT Wksht'!$D$1="W03"),VLOOKUP($G78,PO,Z$4,0),VLOOKUP($G78,PO,Z$5,0)),"")</f>
        <v/>
      </c>
      <c r="AA78" s="776" t="str">
        <f t="shared" si="31"/>
        <v/>
      </c>
      <c r="AB78" s="783">
        <f t="shared" si="32"/>
        <v>0</v>
      </c>
      <c r="AD78" s="490">
        <v>71</v>
      </c>
      <c r="AE78" s="698">
        <f>'IMPORT Wksht'!E85</f>
        <v>0</v>
      </c>
      <c r="AF78" s="698">
        <f>'IMPORT Wksht'!F85</f>
        <v>0</v>
      </c>
      <c r="AG78" s="1280">
        <f>'IMPORT Wksht'!N85</f>
        <v>0</v>
      </c>
      <c r="AH78" s="1280">
        <f>'IMPORT Wksht'!O85</f>
        <v>0</v>
      </c>
      <c r="AI78" s="699" t="str">
        <f>'IMPORT Wksht'!P85</f>
        <v>MP</v>
      </c>
      <c r="AJ78" s="1280">
        <f t="shared" si="39"/>
        <v>0</v>
      </c>
      <c r="AK78" s="700">
        <f>'IMPORT Wksht'!R85</f>
        <v>0</v>
      </c>
      <c r="AL78" s="495">
        <f t="shared" si="40"/>
        <v>0</v>
      </c>
      <c r="AM78" s="495">
        <f t="shared" si="41"/>
        <v>0</v>
      </c>
    </row>
    <row r="79" spans="2:39">
      <c r="B79" s="723"/>
      <c r="C79" s="92"/>
      <c r="D79" s="92"/>
      <c r="E79" s="724"/>
      <c r="F79" s="720">
        <f t="shared" si="42"/>
        <v>0</v>
      </c>
      <c r="G79" s="719"/>
      <c r="H79" s="771" t="str">
        <f t="shared" si="27"/>
        <v/>
      </c>
      <c r="I79" s="771" t="str">
        <f t="shared" si="27"/>
        <v/>
      </c>
      <c r="J79" s="695"/>
      <c r="K79" s="784">
        <f t="shared" si="33"/>
        <v>0</v>
      </c>
      <c r="L79" s="785" t="str">
        <f t="shared" si="28"/>
        <v/>
      </c>
      <c r="M79" s="774" t="str">
        <f t="shared" si="34"/>
        <v/>
      </c>
      <c r="N79" s="775" t="str">
        <f t="shared" si="35"/>
        <v/>
      </c>
      <c r="O79" s="776" t="str">
        <f t="shared" si="43"/>
        <v/>
      </c>
      <c r="P79" s="777" t="str">
        <f t="shared" si="44"/>
        <v/>
      </c>
      <c r="Q79" s="778" t="str">
        <f t="shared" si="36"/>
        <v/>
      </c>
      <c r="R79" s="779" t="str">
        <f t="shared" si="37"/>
        <v/>
      </c>
      <c r="S79" s="774" t="str">
        <f t="shared" si="22"/>
        <v/>
      </c>
      <c r="T79" s="775" t="str">
        <f t="shared" si="23"/>
        <v/>
      </c>
      <c r="U79" s="776" t="str">
        <f t="shared" si="24"/>
        <v/>
      </c>
      <c r="V79" s="774" t="str">
        <f t="shared" si="38"/>
        <v/>
      </c>
      <c r="W79" s="775" t="str">
        <f t="shared" si="29"/>
        <v/>
      </c>
      <c r="X79" s="776" t="str">
        <f t="shared" si="30"/>
        <v/>
      </c>
      <c r="Y79" s="774" t="str">
        <f>IFERROR(IF(AND('IMPORT Wksht'!$BX$10="No Split",'IMPORT Wksht'!$D$1="W001"),VLOOKUP($G79,PO,Y$4,0),VLOOKUP($G79,PO,Y$5,0)),"")</f>
        <v/>
      </c>
      <c r="Z79" s="775" t="str">
        <f>IFERROR(IF(AND('IMPORT Wksht'!$BX$10="No Split",'IMPORT Wksht'!$D$1="W03"),VLOOKUP($G79,PO,Z$4,0),VLOOKUP($G79,PO,Z$5,0)),"")</f>
        <v/>
      </c>
      <c r="AA79" s="776" t="str">
        <f t="shared" si="31"/>
        <v/>
      </c>
      <c r="AB79" s="783">
        <f t="shared" si="32"/>
        <v>0</v>
      </c>
      <c r="AD79" s="490">
        <v>72</v>
      </c>
      <c r="AE79" s="698">
        <f>'IMPORT Wksht'!E86</f>
        <v>0</v>
      </c>
      <c r="AF79" s="698">
        <f>'IMPORT Wksht'!F86</f>
        <v>0</v>
      </c>
      <c r="AG79" s="1280">
        <f>'IMPORT Wksht'!N86</f>
        <v>0</v>
      </c>
      <c r="AH79" s="1280">
        <f>'IMPORT Wksht'!O86</f>
        <v>0</v>
      </c>
      <c r="AI79" s="699" t="str">
        <f>'IMPORT Wksht'!P86</f>
        <v>MP</v>
      </c>
      <c r="AJ79" s="1280">
        <f t="shared" si="39"/>
        <v>0</v>
      </c>
      <c r="AK79" s="700">
        <f>'IMPORT Wksht'!R86</f>
        <v>0</v>
      </c>
      <c r="AL79" s="495">
        <f t="shared" si="40"/>
        <v>0</v>
      </c>
      <c r="AM79" s="495">
        <f t="shared" si="41"/>
        <v>0</v>
      </c>
    </row>
    <row r="80" spans="2:39">
      <c r="B80" s="723"/>
      <c r="C80" s="92"/>
      <c r="D80" s="92"/>
      <c r="E80" s="724"/>
      <c r="F80" s="720">
        <f t="shared" si="42"/>
        <v>0</v>
      </c>
      <c r="G80" s="719"/>
      <c r="H80" s="771" t="str">
        <f t="shared" si="27"/>
        <v/>
      </c>
      <c r="I80" s="771" t="str">
        <f t="shared" si="27"/>
        <v/>
      </c>
      <c r="J80" s="695"/>
      <c r="K80" s="784">
        <f t="shared" si="33"/>
        <v>0</v>
      </c>
      <c r="L80" s="785" t="str">
        <f t="shared" si="28"/>
        <v/>
      </c>
      <c r="M80" s="774" t="str">
        <f t="shared" si="34"/>
        <v/>
      </c>
      <c r="N80" s="775" t="str">
        <f t="shared" si="35"/>
        <v/>
      </c>
      <c r="O80" s="776" t="str">
        <f t="shared" si="43"/>
        <v/>
      </c>
      <c r="P80" s="777" t="str">
        <f t="shared" si="44"/>
        <v/>
      </c>
      <c r="Q80" s="778" t="str">
        <f t="shared" si="36"/>
        <v/>
      </c>
      <c r="R80" s="779" t="str">
        <f t="shared" si="37"/>
        <v/>
      </c>
      <c r="S80" s="774" t="str">
        <f t="shared" si="22"/>
        <v/>
      </c>
      <c r="T80" s="775" t="str">
        <f t="shared" si="23"/>
        <v/>
      </c>
      <c r="U80" s="776" t="str">
        <f t="shared" si="24"/>
        <v/>
      </c>
      <c r="V80" s="774" t="str">
        <f t="shared" si="38"/>
        <v/>
      </c>
      <c r="W80" s="775" t="str">
        <f t="shared" si="29"/>
        <v/>
      </c>
      <c r="X80" s="776" t="str">
        <f t="shared" si="30"/>
        <v/>
      </c>
      <c r="Y80" s="774" t="str">
        <f>IFERROR(IF(AND('IMPORT Wksht'!$BX$10="No Split",'IMPORT Wksht'!$D$1="W001"),VLOOKUP($G80,PO,Y$4,0),VLOOKUP($G80,PO,Y$5,0)),"")</f>
        <v/>
      </c>
      <c r="Z80" s="775" t="str">
        <f>IFERROR(IF(AND('IMPORT Wksht'!$BX$10="No Split",'IMPORT Wksht'!$D$1="W03"),VLOOKUP($G80,PO,Z$4,0),VLOOKUP($G80,PO,Z$5,0)),"")</f>
        <v/>
      </c>
      <c r="AA80" s="776" t="str">
        <f t="shared" si="31"/>
        <v/>
      </c>
      <c r="AB80" s="783">
        <f t="shared" si="32"/>
        <v>0</v>
      </c>
      <c r="AD80" s="490">
        <v>73</v>
      </c>
      <c r="AE80" s="698">
        <f>'IMPORT Wksht'!E87</f>
        <v>0</v>
      </c>
      <c r="AF80" s="698">
        <f>'IMPORT Wksht'!F87</f>
        <v>0</v>
      </c>
      <c r="AG80" s="1280">
        <f>'IMPORT Wksht'!N87</f>
        <v>0</v>
      </c>
      <c r="AH80" s="1280">
        <f>'IMPORT Wksht'!O87</f>
        <v>0</v>
      </c>
      <c r="AI80" s="699" t="str">
        <f>'IMPORT Wksht'!P87</f>
        <v>MP</v>
      </c>
      <c r="AJ80" s="1280">
        <f t="shared" si="39"/>
        <v>0</v>
      </c>
      <c r="AK80" s="700">
        <f>'IMPORT Wksht'!R87</f>
        <v>0</v>
      </c>
      <c r="AL80" s="495">
        <f t="shared" si="40"/>
        <v>0</v>
      </c>
      <c r="AM80" s="495">
        <f t="shared" si="41"/>
        <v>0</v>
      </c>
    </row>
    <row r="81" spans="2:39">
      <c r="B81" s="723"/>
      <c r="C81" s="92"/>
      <c r="D81" s="92"/>
      <c r="E81" s="724"/>
      <c r="F81" s="720">
        <f t="shared" si="42"/>
        <v>0</v>
      </c>
      <c r="G81" s="719"/>
      <c r="H81" s="771" t="str">
        <f t="shared" si="27"/>
        <v/>
      </c>
      <c r="I81" s="771" t="str">
        <f t="shared" si="27"/>
        <v/>
      </c>
      <c r="J81" s="695"/>
      <c r="K81" s="784">
        <f t="shared" si="33"/>
        <v>0</v>
      </c>
      <c r="L81" s="785" t="str">
        <f t="shared" si="28"/>
        <v/>
      </c>
      <c r="M81" s="774" t="str">
        <f t="shared" si="34"/>
        <v/>
      </c>
      <c r="N81" s="775" t="str">
        <f t="shared" si="35"/>
        <v/>
      </c>
      <c r="O81" s="776" t="str">
        <f t="shared" si="43"/>
        <v/>
      </c>
      <c r="P81" s="777" t="str">
        <f t="shared" si="44"/>
        <v/>
      </c>
      <c r="Q81" s="778" t="str">
        <f t="shared" si="36"/>
        <v/>
      </c>
      <c r="R81" s="779" t="str">
        <f t="shared" si="37"/>
        <v/>
      </c>
      <c r="S81" s="774" t="str">
        <f t="shared" si="22"/>
        <v/>
      </c>
      <c r="T81" s="775" t="str">
        <f t="shared" si="23"/>
        <v/>
      </c>
      <c r="U81" s="776" t="str">
        <f t="shared" si="24"/>
        <v/>
      </c>
      <c r="V81" s="774" t="str">
        <f t="shared" si="38"/>
        <v/>
      </c>
      <c r="W81" s="775" t="str">
        <f t="shared" si="29"/>
        <v/>
      </c>
      <c r="X81" s="776" t="str">
        <f t="shared" si="30"/>
        <v/>
      </c>
      <c r="Y81" s="774" t="str">
        <f>IFERROR(IF(AND('IMPORT Wksht'!$BX$10="No Split",'IMPORT Wksht'!$D$1="W001"),VLOOKUP($G81,PO,Y$4,0),VLOOKUP($G81,PO,Y$5,0)),"")</f>
        <v/>
      </c>
      <c r="Z81" s="775" t="str">
        <f>IFERROR(IF(AND('IMPORT Wksht'!$BX$10="No Split",'IMPORT Wksht'!$D$1="W03"),VLOOKUP($G81,PO,Z$4,0),VLOOKUP($G81,PO,Z$5,0)),"")</f>
        <v/>
      </c>
      <c r="AA81" s="776" t="str">
        <f t="shared" si="31"/>
        <v/>
      </c>
      <c r="AB81" s="783">
        <f t="shared" si="32"/>
        <v>0</v>
      </c>
      <c r="AD81" s="490">
        <v>74</v>
      </c>
      <c r="AE81" s="698">
        <f>'IMPORT Wksht'!E88</f>
        <v>0</v>
      </c>
      <c r="AF81" s="698">
        <f>'IMPORT Wksht'!F88</f>
        <v>0</v>
      </c>
      <c r="AG81" s="1280">
        <f>'IMPORT Wksht'!N88</f>
        <v>0</v>
      </c>
      <c r="AH81" s="1280">
        <f>'IMPORT Wksht'!O88</f>
        <v>0</v>
      </c>
      <c r="AI81" s="699" t="str">
        <f>'IMPORT Wksht'!P88</f>
        <v>MP</v>
      </c>
      <c r="AJ81" s="1280">
        <f t="shared" si="39"/>
        <v>0</v>
      </c>
      <c r="AK81" s="700">
        <f>'IMPORT Wksht'!R88</f>
        <v>0</v>
      </c>
      <c r="AL81" s="495">
        <f t="shared" si="40"/>
        <v>0</v>
      </c>
      <c r="AM81" s="495">
        <f t="shared" si="41"/>
        <v>0</v>
      </c>
    </row>
    <row r="82" spans="2:39">
      <c r="B82" s="723"/>
      <c r="C82" s="92"/>
      <c r="D82" s="92"/>
      <c r="E82" s="724"/>
      <c r="F82" s="720">
        <f t="shared" si="42"/>
        <v>0</v>
      </c>
      <c r="G82" s="719"/>
      <c r="H82" s="771" t="str">
        <f t="shared" si="27"/>
        <v/>
      </c>
      <c r="I82" s="771" t="str">
        <f t="shared" si="27"/>
        <v/>
      </c>
      <c r="J82" s="695"/>
      <c r="K82" s="784">
        <f t="shared" si="33"/>
        <v>0</v>
      </c>
      <c r="L82" s="785" t="str">
        <f t="shared" si="28"/>
        <v/>
      </c>
      <c r="M82" s="774" t="str">
        <f t="shared" si="34"/>
        <v/>
      </c>
      <c r="N82" s="775" t="str">
        <f t="shared" si="35"/>
        <v/>
      </c>
      <c r="O82" s="776" t="str">
        <f t="shared" si="43"/>
        <v/>
      </c>
      <c r="P82" s="777" t="str">
        <f t="shared" si="44"/>
        <v/>
      </c>
      <c r="Q82" s="778" t="str">
        <f t="shared" si="36"/>
        <v/>
      </c>
      <c r="R82" s="779" t="str">
        <f t="shared" si="37"/>
        <v/>
      </c>
      <c r="S82" s="774" t="str">
        <f t="shared" si="22"/>
        <v/>
      </c>
      <c r="T82" s="775" t="str">
        <f t="shared" si="23"/>
        <v/>
      </c>
      <c r="U82" s="776" t="str">
        <f t="shared" si="24"/>
        <v/>
      </c>
      <c r="V82" s="774" t="str">
        <f t="shared" si="38"/>
        <v/>
      </c>
      <c r="W82" s="775" t="str">
        <f t="shared" si="29"/>
        <v/>
      </c>
      <c r="X82" s="776" t="str">
        <f t="shared" si="30"/>
        <v/>
      </c>
      <c r="Y82" s="774" t="str">
        <f>IFERROR(IF(AND('IMPORT Wksht'!$BX$10="No Split",'IMPORT Wksht'!$D$1="W001"),VLOOKUP($G82,PO,Y$4,0),VLOOKUP($G82,PO,Y$5,0)),"")</f>
        <v/>
      </c>
      <c r="Z82" s="775" t="str">
        <f>IFERROR(IF(AND('IMPORT Wksht'!$BX$10="No Split",'IMPORT Wksht'!$D$1="W03"),VLOOKUP($G82,PO,Z$4,0),VLOOKUP($G82,PO,Z$5,0)),"")</f>
        <v/>
      </c>
      <c r="AA82" s="776" t="str">
        <f t="shared" si="31"/>
        <v/>
      </c>
      <c r="AB82" s="783">
        <f t="shared" si="32"/>
        <v>0</v>
      </c>
      <c r="AD82" s="490">
        <v>75</v>
      </c>
      <c r="AE82" s="698">
        <f>'IMPORT Wksht'!E89</f>
        <v>0</v>
      </c>
      <c r="AF82" s="698">
        <f>'IMPORT Wksht'!F89</f>
        <v>0</v>
      </c>
      <c r="AG82" s="1280">
        <f>'IMPORT Wksht'!N89</f>
        <v>0</v>
      </c>
      <c r="AH82" s="1280">
        <f>'IMPORT Wksht'!O89</f>
        <v>0</v>
      </c>
      <c r="AI82" s="699" t="str">
        <f>'IMPORT Wksht'!P89</f>
        <v>MP</v>
      </c>
      <c r="AJ82" s="1280">
        <f t="shared" si="39"/>
        <v>0</v>
      </c>
      <c r="AK82" s="700">
        <f>'IMPORT Wksht'!R89</f>
        <v>0</v>
      </c>
      <c r="AL82" s="495">
        <f t="shared" si="40"/>
        <v>0</v>
      </c>
      <c r="AM82" s="495">
        <f t="shared" si="41"/>
        <v>0</v>
      </c>
    </row>
    <row r="83" spans="2:39">
      <c r="B83" s="723"/>
      <c r="C83" s="92"/>
      <c r="D83" s="92"/>
      <c r="E83" s="724"/>
      <c r="F83" s="720">
        <f t="shared" si="42"/>
        <v>0</v>
      </c>
      <c r="G83" s="719"/>
      <c r="H83" s="771" t="str">
        <f t="shared" si="27"/>
        <v/>
      </c>
      <c r="I83" s="771" t="str">
        <f t="shared" si="27"/>
        <v/>
      </c>
      <c r="J83" s="695"/>
      <c r="K83" s="784">
        <f t="shared" si="33"/>
        <v>0</v>
      </c>
      <c r="L83" s="785" t="str">
        <f t="shared" si="28"/>
        <v/>
      </c>
      <c r="M83" s="774" t="str">
        <f t="shared" si="34"/>
        <v/>
      </c>
      <c r="N83" s="775" t="str">
        <f t="shared" si="35"/>
        <v/>
      </c>
      <c r="O83" s="776" t="str">
        <f t="shared" si="43"/>
        <v/>
      </c>
      <c r="P83" s="777" t="str">
        <f t="shared" si="44"/>
        <v/>
      </c>
      <c r="Q83" s="778" t="str">
        <f t="shared" si="36"/>
        <v/>
      </c>
      <c r="R83" s="779" t="str">
        <f t="shared" si="37"/>
        <v/>
      </c>
      <c r="S83" s="774" t="str">
        <f t="shared" ref="S83:S146" si="45">IFERROR(P83*$J83,"")</f>
        <v/>
      </c>
      <c r="T83" s="775" t="str">
        <f t="shared" ref="T83:T146" si="46">IFERROR(Q83*$J83,"")</f>
        <v/>
      </c>
      <c r="U83" s="776" t="str">
        <f t="shared" ref="U83:U146" si="47">IFERROR(R83*$J83,"")</f>
        <v/>
      </c>
      <c r="V83" s="774" t="str">
        <f t="shared" si="38"/>
        <v/>
      </c>
      <c r="W83" s="775" t="str">
        <f t="shared" si="29"/>
        <v/>
      </c>
      <c r="X83" s="776" t="str">
        <f t="shared" si="30"/>
        <v/>
      </c>
      <c r="Y83" s="774" t="str">
        <f>IFERROR(IF(AND('IMPORT Wksht'!$BX$10="No Split",'IMPORT Wksht'!$D$1="W001"),VLOOKUP($G83,PO,Y$4,0),VLOOKUP($G83,PO,Y$5,0)),"")</f>
        <v/>
      </c>
      <c r="Z83" s="775" t="str">
        <f>IFERROR(IF(AND('IMPORT Wksht'!$BX$10="No Split",'IMPORT Wksht'!$D$1="W03"),VLOOKUP($G83,PO,Z$4,0),VLOOKUP($G83,PO,Z$5,0)),"")</f>
        <v/>
      </c>
      <c r="AA83" s="776" t="str">
        <f t="shared" si="31"/>
        <v/>
      </c>
      <c r="AB83" s="783">
        <f t="shared" si="32"/>
        <v>0</v>
      </c>
      <c r="AD83" s="490">
        <v>76</v>
      </c>
      <c r="AE83" s="698">
        <f>'IMPORT Wksht'!E90</f>
        <v>0</v>
      </c>
      <c r="AF83" s="698">
        <f>'IMPORT Wksht'!F90</f>
        <v>0</v>
      </c>
      <c r="AG83" s="1280">
        <f>'IMPORT Wksht'!N90</f>
        <v>0</v>
      </c>
      <c r="AH83" s="1280">
        <f>'IMPORT Wksht'!O90</f>
        <v>0</v>
      </c>
      <c r="AI83" s="699" t="str">
        <f>'IMPORT Wksht'!P90</f>
        <v>MP</v>
      </c>
      <c r="AJ83" s="1280">
        <f t="shared" si="39"/>
        <v>0</v>
      </c>
      <c r="AK83" s="700">
        <f>'IMPORT Wksht'!R90</f>
        <v>0</v>
      </c>
      <c r="AL83" s="495">
        <f t="shared" si="40"/>
        <v>0</v>
      </c>
      <c r="AM83" s="495">
        <f t="shared" si="41"/>
        <v>0</v>
      </c>
    </row>
    <row r="84" spans="2:39">
      <c r="B84" s="723"/>
      <c r="C84" s="92"/>
      <c r="D84" s="92"/>
      <c r="E84" s="724"/>
      <c r="F84" s="720">
        <f t="shared" si="42"/>
        <v>0</v>
      </c>
      <c r="G84" s="719"/>
      <c r="H84" s="771" t="str">
        <f t="shared" si="27"/>
        <v/>
      </c>
      <c r="I84" s="771" t="str">
        <f t="shared" si="27"/>
        <v/>
      </c>
      <c r="J84" s="695"/>
      <c r="K84" s="784">
        <f t="shared" si="33"/>
        <v>0</v>
      </c>
      <c r="L84" s="785" t="str">
        <f t="shared" si="28"/>
        <v/>
      </c>
      <c r="M84" s="774" t="str">
        <f t="shared" si="34"/>
        <v/>
      </c>
      <c r="N84" s="775" t="str">
        <f t="shared" si="35"/>
        <v/>
      </c>
      <c r="O84" s="776" t="str">
        <f t="shared" si="43"/>
        <v/>
      </c>
      <c r="P84" s="777" t="str">
        <f t="shared" si="44"/>
        <v/>
      </c>
      <c r="Q84" s="778" t="str">
        <f t="shared" si="36"/>
        <v/>
      </c>
      <c r="R84" s="779" t="str">
        <f t="shared" si="37"/>
        <v/>
      </c>
      <c r="S84" s="774" t="str">
        <f t="shared" si="45"/>
        <v/>
      </c>
      <c r="T84" s="775" t="str">
        <f t="shared" si="46"/>
        <v/>
      </c>
      <c r="U84" s="776" t="str">
        <f t="shared" si="47"/>
        <v/>
      </c>
      <c r="V84" s="774" t="str">
        <f t="shared" si="38"/>
        <v/>
      </c>
      <c r="W84" s="775" t="str">
        <f t="shared" si="29"/>
        <v/>
      </c>
      <c r="X84" s="776" t="str">
        <f t="shared" si="30"/>
        <v/>
      </c>
      <c r="Y84" s="774" t="str">
        <f>IFERROR(IF(AND('IMPORT Wksht'!$BX$10="No Split",'IMPORT Wksht'!$D$1="W001"),VLOOKUP($G84,PO,Y$4,0),VLOOKUP($G84,PO,Y$5,0)),"")</f>
        <v/>
      </c>
      <c r="Z84" s="775" t="str">
        <f>IFERROR(IF(AND('IMPORT Wksht'!$BX$10="No Split",'IMPORT Wksht'!$D$1="W03"),VLOOKUP($G84,PO,Z$4,0),VLOOKUP($G84,PO,Z$5,0)),"")</f>
        <v/>
      </c>
      <c r="AA84" s="776" t="str">
        <f t="shared" si="31"/>
        <v/>
      </c>
      <c r="AB84" s="783">
        <f t="shared" si="32"/>
        <v>0</v>
      </c>
      <c r="AD84" s="490">
        <v>77</v>
      </c>
      <c r="AE84" s="698">
        <f>'IMPORT Wksht'!E91</f>
        <v>0</v>
      </c>
      <c r="AF84" s="698">
        <f>'IMPORT Wksht'!F91</f>
        <v>0</v>
      </c>
      <c r="AG84" s="1280">
        <f>'IMPORT Wksht'!N91</f>
        <v>0</v>
      </c>
      <c r="AH84" s="1280">
        <f>'IMPORT Wksht'!O91</f>
        <v>0</v>
      </c>
      <c r="AI84" s="699" t="str">
        <f>'IMPORT Wksht'!P91</f>
        <v>MP</v>
      </c>
      <c r="AJ84" s="1280">
        <f t="shared" si="39"/>
        <v>0</v>
      </c>
      <c r="AK84" s="700">
        <f>'IMPORT Wksht'!R91</f>
        <v>0</v>
      </c>
      <c r="AL84" s="495">
        <f t="shared" si="40"/>
        <v>0</v>
      </c>
      <c r="AM84" s="495">
        <f t="shared" si="41"/>
        <v>0</v>
      </c>
    </row>
    <row r="85" spans="2:39">
      <c r="B85" s="723"/>
      <c r="C85" s="92"/>
      <c r="D85" s="92"/>
      <c r="E85" s="724"/>
      <c r="F85" s="720">
        <f t="shared" si="42"/>
        <v>0</v>
      </c>
      <c r="G85" s="719"/>
      <c r="H85" s="771" t="str">
        <f t="shared" si="27"/>
        <v/>
      </c>
      <c r="I85" s="771" t="str">
        <f t="shared" si="27"/>
        <v/>
      </c>
      <c r="J85" s="695"/>
      <c r="K85" s="784">
        <f t="shared" si="33"/>
        <v>0</v>
      </c>
      <c r="L85" s="785" t="str">
        <f t="shared" si="28"/>
        <v/>
      </c>
      <c r="M85" s="774" t="str">
        <f t="shared" si="34"/>
        <v/>
      </c>
      <c r="N85" s="775" t="str">
        <f t="shared" si="35"/>
        <v/>
      </c>
      <c r="O85" s="776" t="str">
        <f t="shared" si="43"/>
        <v/>
      </c>
      <c r="P85" s="777" t="str">
        <f t="shared" si="44"/>
        <v/>
      </c>
      <c r="Q85" s="778" t="str">
        <f t="shared" si="36"/>
        <v/>
      </c>
      <c r="R85" s="779" t="str">
        <f t="shared" si="37"/>
        <v/>
      </c>
      <c r="S85" s="774" t="str">
        <f t="shared" si="45"/>
        <v/>
      </c>
      <c r="T85" s="775" t="str">
        <f t="shared" si="46"/>
        <v/>
      </c>
      <c r="U85" s="776" t="str">
        <f t="shared" si="47"/>
        <v/>
      </c>
      <c r="V85" s="774" t="str">
        <f t="shared" si="38"/>
        <v/>
      </c>
      <c r="W85" s="775" t="str">
        <f t="shared" si="29"/>
        <v/>
      </c>
      <c r="X85" s="776" t="str">
        <f t="shared" si="30"/>
        <v/>
      </c>
      <c r="Y85" s="774" t="str">
        <f>IFERROR(IF(AND('IMPORT Wksht'!$BX$10="No Split",'IMPORT Wksht'!$D$1="W001"),VLOOKUP($G85,PO,Y$4,0),VLOOKUP($G85,PO,Y$5,0)),"")</f>
        <v/>
      </c>
      <c r="Z85" s="775" t="str">
        <f>IFERROR(IF(AND('IMPORT Wksht'!$BX$10="No Split",'IMPORT Wksht'!$D$1="W03"),VLOOKUP($G85,PO,Z$4,0),VLOOKUP($G85,PO,Z$5,0)),"")</f>
        <v/>
      </c>
      <c r="AA85" s="776" t="str">
        <f t="shared" si="31"/>
        <v/>
      </c>
      <c r="AB85" s="783">
        <f t="shared" si="32"/>
        <v>0</v>
      </c>
      <c r="AD85" s="490">
        <v>78</v>
      </c>
      <c r="AE85" s="698">
        <f>'IMPORT Wksht'!E92</f>
        <v>0</v>
      </c>
      <c r="AF85" s="698">
        <f>'IMPORT Wksht'!F92</f>
        <v>0</v>
      </c>
      <c r="AG85" s="1280">
        <f>'IMPORT Wksht'!N92</f>
        <v>0</v>
      </c>
      <c r="AH85" s="1280">
        <f>'IMPORT Wksht'!O92</f>
        <v>0</v>
      </c>
      <c r="AI85" s="699" t="str">
        <f>'IMPORT Wksht'!P92</f>
        <v>MP</v>
      </c>
      <c r="AJ85" s="1280">
        <f t="shared" si="39"/>
        <v>0</v>
      </c>
      <c r="AK85" s="700">
        <f>'IMPORT Wksht'!R92</f>
        <v>0</v>
      </c>
      <c r="AL85" s="495">
        <f t="shared" si="40"/>
        <v>0</v>
      </c>
      <c r="AM85" s="495">
        <f t="shared" si="41"/>
        <v>0</v>
      </c>
    </row>
    <row r="86" spans="2:39">
      <c r="B86" s="723"/>
      <c r="C86" s="92"/>
      <c r="D86" s="92"/>
      <c r="E86" s="724"/>
      <c r="F86" s="720">
        <f t="shared" si="42"/>
        <v>0</v>
      </c>
      <c r="G86" s="719"/>
      <c r="H86" s="771" t="str">
        <f t="shared" si="27"/>
        <v/>
      </c>
      <c r="I86" s="771" t="str">
        <f t="shared" si="27"/>
        <v/>
      </c>
      <c r="J86" s="695"/>
      <c r="K86" s="784">
        <f t="shared" si="33"/>
        <v>0</v>
      </c>
      <c r="L86" s="785" t="str">
        <f t="shared" si="28"/>
        <v/>
      </c>
      <c r="M86" s="774" t="str">
        <f t="shared" si="34"/>
        <v/>
      </c>
      <c r="N86" s="775" t="str">
        <f t="shared" si="35"/>
        <v/>
      </c>
      <c r="O86" s="776" t="str">
        <f t="shared" si="43"/>
        <v/>
      </c>
      <c r="P86" s="777" t="str">
        <f t="shared" si="44"/>
        <v/>
      </c>
      <c r="Q86" s="778" t="str">
        <f t="shared" si="36"/>
        <v/>
      </c>
      <c r="R86" s="779" t="str">
        <f t="shared" si="37"/>
        <v/>
      </c>
      <c r="S86" s="774" t="str">
        <f t="shared" si="45"/>
        <v/>
      </c>
      <c r="T86" s="775" t="str">
        <f t="shared" si="46"/>
        <v/>
      </c>
      <c r="U86" s="776" t="str">
        <f t="shared" si="47"/>
        <v/>
      </c>
      <c r="V86" s="774" t="str">
        <f t="shared" si="38"/>
        <v/>
      </c>
      <c r="W86" s="775" t="str">
        <f t="shared" si="29"/>
        <v/>
      </c>
      <c r="X86" s="776" t="str">
        <f t="shared" si="30"/>
        <v/>
      </c>
      <c r="Y86" s="774" t="str">
        <f>IFERROR(IF(AND('IMPORT Wksht'!$BX$10="No Split",'IMPORT Wksht'!$D$1="W001"),VLOOKUP($G86,PO,Y$4,0),VLOOKUP($G86,PO,Y$5,0)),"")</f>
        <v/>
      </c>
      <c r="Z86" s="775" t="str">
        <f>IFERROR(IF(AND('IMPORT Wksht'!$BX$10="No Split",'IMPORT Wksht'!$D$1="W03"),VLOOKUP($G86,PO,Z$4,0),VLOOKUP($G86,PO,Z$5,0)),"")</f>
        <v/>
      </c>
      <c r="AA86" s="776" t="str">
        <f t="shared" si="31"/>
        <v/>
      </c>
      <c r="AB86" s="783">
        <f t="shared" si="32"/>
        <v>0</v>
      </c>
      <c r="AD86" s="490">
        <v>79</v>
      </c>
      <c r="AE86" s="698">
        <f>'IMPORT Wksht'!E93</f>
        <v>0</v>
      </c>
      <c r="AF86" s="698">
        <f>'IMPORT Wksht'!F93</f>
        <v>0</v>
      </c>
      <c r="AG86" s="1280">
        <f>'IMPORT Wksht'!N93</f>
        <v>0</v>
      </c>
      <c r="AH86" s="1280">
        <f>'IMPORT Wksht'!O93</f>
        <v>0</v>
      </c>
      <c r="AI86" s="699" t="str">
        <f>'IMPORT Wksht'!P93</f>
        <v>MP</v>
      </c>
      <c r="AJ86" s="1280">
        <f t="shared" si="39"/>
        <v>0</v>
      </c>
      <c r="AK86" s="700">
        <f>'IMPORT Wksht'!R93</f>
        <v>0</v>
      </c>
      <c r="AL86" s="495">
        <f t="shared" si="40"/>
        <v>0</v>
      </c>
      <c r="AM86" s="495">
        <f t="shared" si="41"/>
        <v>0</v>
      </c>
    </row>
    <row r="87" spans="2:39">
      <c r="B87" s="723"/>
      <c r="C87" s="92"/>
      <c r="D87" s="92"/>
      <c r="E87" s="724"/>
      <c r="F87" s="720">
        <f t="shared" si="42"/>
        <v>0</v>
      </c>
      <c r="G87" s="719"/>
      <c r="H87" s="771" t="str">
        <f t="shared" si="27"/>
        <v/>
      </c>
      <c r="I87" s="771" t="str">
        <f t="shared" si="27"/>
        <v/>
      </c>
      <c r="J87" s="695"/>
      <c r="K87" s="784">
        <f t="shared" si="33"/>
        <v>0</v>
      </c>
      <c r="L87" s="785" t="str">
        <f t="shared" si="28"/>
        <v/>
      </c>
      <c r="M87" s="774" t="str">
        <f t="shared" si="34"/>
        <v/>
      </c>
      <c r="N87" s="775" t="str">
        <f t="shared" si="35"/>
        <v/>
      </c>
      <c r="O87" s="776" t="str">
        <f t="shared" si="43"/>
        <v/>
      </c>
      <c r="P87" s="777" t="str">
        <f t="shared" si="44"/>
        <v/>
      </c>
      <c r="Q87" s="778" t="str">
        <f t="shared" si="36"/>
        <v/>
      </c>
      <c r="R87" s="779" t="str">
        <f t="shared" si="37"/>
        <v/>
      </c>
      <c r="S87" s="774" t="str">
        <f t="shared" si="45"/>
        <v/>
      </c>
      <c r="T87" s="775" t="str">
        <f t="shared" si="46"/>
        <v/>
      </c>
      <c r="U87" s="776" t="str">
        <f t="shared" si="47"/>
        <v/>
      </c>
      <c r="V87" s="774" t="str">
        <f t="shared" si="38"/>
        <v/>
      </c>
      <c r="W87" s="775" t="str">
        <f t="shared" si="29"/>
        <v/>
      </c>
      <c r="X87" s="776" t="str">
        <f t="shared" si="30"/>
        <v/>
      </c>
      <c r="Y87" s="774" t="str">
        <f>IFERROR(IF(AND('IMPORT Wksht'!$BX$10="No Split",'IMPORT Wksht'!$D$1="W001"),VLOOKUP($G87,PO,Y$4,0),VLOOKUP($G87,PO,Y$5,0)),"")</f>
        <v/>
      </c>
      <c r="Z87" s="775" t="str">
        <f>IFERROR(IF(AND('IMPORT Wksht'!$BX$10="No Split",'IMPORT Wksht'!$D$1="W03"),VLOOKUP($G87,PO,Z$4,0),VLOOKUP($G87,PO,Z$5,0)),"")</f>
        <v/>
      </c>
      <c r="AA87" s="776" t="str">
        <f t="shared" si="31"/>
        <v/>
      </c>
      <c r="AB87" s="783">
        <f t="shared" si="32"/>
        <v>0</v>
      </c>
      <c r="AD87" s="490">
        <v>80</v>
      </c>
      <c r="AE87" s="698">
        <f>'IMPORT Wksht'!E94</f>
        <v>0</v>
      </c>
      <c r="AF87" s="698">
        <f>'IMPORT Wksht'!F94</f>
        <v>0</v>
      </c>
      <c r="AG87" s="1280">
        <f>'IMPORT Wksht'!N94</f>
        <v>0</v>
      </c>
      <c r="AH87" s="1280">
        <f>'IMPORT Wksht'!O94</f>
        <v>0</v>
      </c>
      <c r="AI87" s="699" t="str">
        <f>'IMPORT Wksht'!P94</f>
        <v>MP</v>
      </c>
      <c r="AJ87" s="1280">
        <f t="shared" si="39"/>
        <v>0</v>
      </c>
      <c r="AK87" s="700">
        <f>'IMPORT Wksht'!R94</f>
        <v>0</v>
      </c>
      <c r="AL87" s="495">
        <f t="shared" si="40"/>
        <v>0</v>
      </c>
      <c r="AM87" s="495">
        <f t="shared" si="41"/>
        <v>0</v>
      </c>
    </row>
    <row r="88" spans="2:39">
      <c r="B88" s="723"/>
      <c r="C88" s="92"/>
      <c r="D88" s="92"/>
      <c r="E88" s="724"/>
      <c r="F88" s="720">
        <f t="shared" si="42"/>
        <v>0</v>
      </c>
      <c r="G88" s="719"/>
      <c r="H88" s="771" t="str">
        <f t="shared" ref="H88:I107" si="48">IFERROR(VLOOKUP($G88,PO,H$5,0),"")</f>
        <v/>
      </c>
      <c r="I88" s="771" t="str">
        <f t="shared" si="48"/>
        <v/>
      </c>
      <c r="J88" s="695"/>
      <c r="K88" s="784">
        <f t="shared" si="33"/>
        <v>0</v>
      </c>
      <c r="L88" s="785" t="str">
        <f t="shared" si="28"/>
        <v/>
      </c>
      <c r="M88" s="774" t="str">
        <f t="shared" si="34"/>
        <v/>
      </c>
      <c r="N88" s="775" t="str">
        <f t="shared" si="35"/>
        <v/>
      </c>
      <c r="O88" s="776" t="str">
        <f t="shared" si="43"/>
        <v/>
      </c>
      <c r="P88" s="777" t="str">
        <f t="shared" si="44"/>
        <v/>
      </c>
      <c r="Q88" s="778" t="str">
        <f t="shared" si="36"/>
        <v/>
      </c>
      <c r="R88" s="779" t="str">
        <f t="shared" si="37"/>
        <v/>
      </c>
      <c r="S88" s="774" t="str">
        <f t="shared" si="45"/>
        <v/>
      </c>
      <c r="T88" s="775" t="str">
        <f t="shared" si="46"/>
        <v/>
      </c>
      <c r="U88" s="776" t="str">
        <f t="shared" si="47"/>
        <v/>
      </c>
      <c r="V88" s="774" t="str">
        <f t="shared" si="38"/>
        <v/>
      </c>
      <c r="W88" s="775" t="str">
        <f t="shared" si="29"/>
        <v/>
      </c>
      <c r="X88" s="776" t="str">
        <f t="shared" si="30"/>
        <v/>
      </c>
      <c r="Y88" s="774" t="str">
        <f>IFERROR(IF(AND('IMPORT Wksht'!$BX$10="No Split",'IMPORT Wksht'!$D$1="W001"),VLOOKUP($G88,PO,Y$4,0),VLOOKUP($G88,PO,Y$5,0)),"")</f>
        <v/>
      </c>
      <c r="Z88" s="775" t="str">
        <f>IFERROR(IF(AND('IMPORT Wksht'!$BX$10="No Split",'IMPORT Wksht'!$D$1="W03"),VLOOKUP($G88,PO,Z$4,0),VLOOKUP($G88,PO,Z$5,0)),"")</f>
        <v/>
      </c>
      <c r="AA88" s="776" t="str">
        <f t="shared" si="31"/>
        <v/>
      </c>
      <c r="AB88" s="783">
        <f t="shared" si="32"/>
        <v>0</v>
      </c>
      <c r="AD88" s="490">
        <v>81</v>
      </c>
      <c r="AE88" s="698">
        <f>'IMPORT Wksht'!E95</f>
        <v>0</v>
      </c>
      <c r="AF88" s="698">
        <f>'IMPORT Wksht'!F95</f>
        <v>0</v>
      </c>
      <c r="AG88" s="1280">
        <f>'IMPORT Wksht'!N95</f>
        <v>0</v>
      </c>
      <c r="AH88" s="1280">
        <f>'IMPORT Wksht'!O95</f>
        <v>0</v>
      </c>
      <c r="AI88" s="699" t="str">
        <f>'IMPORT Wksht'!P95</f>
        <v>MP</v>
      </c>
      <c r="AJ88" s="1280">
        <f t="shared" si="39"/>
        <v>0</v>
      </c>
      <c r="AK88" s="700">
        <f>'IMPORT Wksht'!R95</f>
        <v>0</v>
      </c>
      <c r="AL88" s="495">
        <f t="shared" si="40"/>
        <v>0</v>
      </c>
      <c r="AM88" s="495">
        <f t="shared" si="41"/>
        <v>0</v>
      </c>
    </row>
    <row r="89" spans="2:39">
      <c r="B89" s="723"/>
      <c r="C89" s="92"/>
      <c r="D89" s="92"/>
      <c r="E89" s="724"/>
      <c r="F89" s="720">
        <f t="shared" si="42"/>
        <v>0</v>
      </c>
      <c r="G89" s="719"/>
      <c r="H89" s="771" t="str">
        <f t="shared" si="48"/>
        <v/>
      </c>
      <c r="I89" s="771" t="str">
        <f t="shared" si="48"/>
        <v/>
      </c>
      <c r="J89" s="695"/>
      <c r="K89" s="784">
        <f t="shared" si="33"/>
        <v>0</v>
      </c>
      <c r="L89" s="785" t="str">
        <f t="shared" si="28"/>
        <v/>
      </c>
      <c r="M89" s="774" t="str">
        <f t="shared" si="34"/>
        <v/>
      </c>
      <c r="N89" s="775" t="str">
        <f t="shared" si="35"/>
        <v/>
      </c>
      <c r="O89" s="776" t="str">
        <f t="shared" si="43"/>
        <v/>
      </c>
      <c r="P89" s="777" t="str">
        <f t="shared" si="44"/>
        <v/>
      </c>
      <c r="Q89" s="778" t="str">
        <f t="shared" si="36"/>
        <v/>
      </c>
      <c r="R89" s="779" t="str">
        <f t="shared" si="37"/>
        <v/>
      </c>
      <c r="S89" s="774" t="str">
        <f t="shared" si="45"/>
        <v/>
      </c>
      <c r="T89" s="775" t="str">
        <f t="shared" si="46"/>
        <v/>
      </c>
      <c r="U89" s="776" t="str">
        <f t="shared" si="47"/>
        <v/>
      </c>
      <c r="V89" s="774" t="str">
        <f t="shared" si="38"/>
        <v/>
      </c>
      <c r="W89" s="775" t="str">
        <f t="shared" si="29"/>
        <v/>
      </c>
      <c r="X89" s="776" t="str">
        <f t="shared" si="30"/>
        <v/>
      </c>
      <c r="Y89" s="774" t="str">
        <f>IFERROR(IF(AND('IMPORT Wksht'!$BX$10="No Split",'IMPORT Wksht'!$D$1="W001"),VLOOKUP($G89,PO,Y$4,0),VLOOKUP($G89,PO,Y$5,0)),"")</f>
        <v/>
      </c>
      <c r="Z89" s="775" t="str">
        <f>IFERROR(IF(AND('IMPORT Wksht'!$BX$10="No Split",'IMPORT Wksht'!$D$1="W03"),VLOOKUP($G89,PO,Z$4,0),VLOOKUP($G89,PO,Z$5,0)),"")</f>
        <v/>
      </c>
      <c r="AA89" s="776" t="str">
        <f t="shared" si="31"/>
        <v/>
      </c>
      <c r="AB89" s="783">
        <f t="shared" si="32"/>
        <v>0</v>
      </c>
      <c r="AD89" s="490">
        <v>82</v>
      </c>
      <c r="AE89" s="698">
        <f>'IMPORT Wksht'!E96</f>
        <v>0</v>
      </c>
      <c r="AF89" s="698">
        <f>'IMPORT Wksht'!F96</f>
        <v>0</v>
      </c>
      <c r="AG89" s="1280">
        <f>'IMPORT Wksht'!N96</f>
        <v>0</v>
      </c>
      <c r="AH89" s="1280">
        <f>'IMPORT Wksht'!O96</f>
        <v>0</v>
      </c>
      <c r="AI89" s="699" t="str">
        <f>'IMPORT Wksht'!P96</f>
        <v>MP</v>
      </c>
      <c r="AJ89" s="1280">
        <f t="shared" si="39"/>
        <v>0</v>
      </c>
      <c r="AK89" s="700">
        <f>'IMPORT Wksht'!R96</f>
        <v>0</v>
      </c>
      <c r="AL89" s="495">
        <f t="shared" si="40"/>
        <v>0</v>
      </c>
      <c r="AM89" s="495">
        <f t="shared" si="41"/>
        <v>0</v>
      </c>
    </row>
    <row r="90" spans="2:39">
      <c r="B90" s="723"/>
      <c r="C90" s="92"/>
      <c r="D90" s="92"/>
      <c r="E90" s="724"/>
      <c r="F90" s="720">
        <f t="shared" si="42"/>
        <v>0</v>
      </c>
      <c r="G90" s="719"/>
      <c r="H90" s="771" t="str">
        <f t="shared" si="48"/>
        <v/>
      </c>
      <c r="I90" s="771" t="str">
        <f t="shared" si="48"/>
        <v/>
      </c>
      <c r="J90" s="695"/>
      <c r="K90" s="784">
        <f t="shared" si="33"/>
        <v>0</v>
      </c>
      <c r="L90" s="785" t="str">
        <f t="shared" si="28"/>
        <v/>
      </c>
      <c r="M90" s="774" t="str">
        <f t="shared" si="34"/>
        <v/>
      </c>
      <c r="N90" s="775" t="str">
        <f t="shared" si="35"/>
        <v/>
      </c>
      <c r="O90" s="776" t="str">
        <f t="shared" si="43"/>
        <v/>
      </c>
      <c r="P90" s="777" t="str">
        <f t="shared" si="44"/>
        <v/>
      </c>
      <c r="Q90" s="778" t="str">
        <f t="shared" si="36"/>
        <v/>
      </c>
      <c r="R90" s="779" t="str">
        <f t="shared" si="37"/>
        <v/>
      </c>
      <c r="S90" s="774" t="str">
        <f t="shared" si="45"/>
        <v/>
      </c>
      <c r="T90" s="775" t="str">
        <f t="shared" si="46"/>
        <v/>
      </c>
      <c r="U90" s="776" t="str">
        <f t="shared" si="47"/>
        <v/>
      </c>
      <c r="V90" s="774" t="str">
        <f t="shared" si="38"/>
        <v/>
      </c>
      <c r="W90" s="775" t="str">
        <f t="shared" si="29"/>
        <v/>
      </c>
      <c r="X90" s="776" t="str">
        <f t="shared" si="30"/>
        <v/>
      </c>
      <c r="Y90" s="774" t="str">
        <f>IFERROR(IF(AND('IMPORT Wksht'!$BX$10="No Split",'IMPORT Wksht'!$D$1="W001"),VLOOKUP($G90,PO,Y$4,0),VLOOKUP($G90,PO,Y$5,0)),"")</f>
        <v/>
      </c>
      <c r="Z90" s="775" t="str">
        <f>IFERROR(IF(AND('IMPORT Wksht'!$BX$10="No Split",'IMPORT Wksht'!$D$1="W03"),VLOOKUP($G90,PO,Z$4,0),VLOOKUP($G90,PO,Z$5,0)),"")</f>
        <v/>
      </c>
      <c r="AA90" s="776" t="str">
        <f t="shared" si="31"/>
        <v/>
      </c>
      <c r="AB90" s="783">
        <f t="shared" si="32"/>
        <v>0</v>
      </c>
      <c r="AD90" s="490">
        <v>83</v>
      </c>
      <c r="AE90" s="698">
        <f>'IMPORT Wksht'!E97</f>
        <v>0</v>
      </c>
      <c r="AF90" s="698">
        <f>'IMPORT Wksht'!F97</f>
        <v>0</v>
      </c>
      <c r="AG90" s="1280">
        <f>'IMPORT Wksht'!N97</f>
        <v>0</v>
      </c>
      <c r="AH90" s="1280">
        <f>'IMPORT Wksht'!O97</f>
        <v>0</v>
      </c>
      <c r="AI90" s="699" t="str">
        <f>'IMPORT Wksht'!P97</f>
        <v>MP</v>
      </c>
      <c r="AJ90" s="1280">
        <f t="shared" si="39"/>
        <v>0</v>
      </c>
      <c r="AK90" s="700">
        <f>'IMPORT Wksht'!R97</f>
        <v>0</v>
      </c>
      <c r="AL90" s="495">
        <f t="shared" si="40"/>
        <v>0</v>
      </c>
      <c r="AM90" s="495">
        <f t="shared" si="41"/>
        <v>0</v>
      </c>
    </row>
    <row r="91" spans="2:39">
      <c r="B91" s="723"/>
      <c r="C91" s="92"/>
      <c r="D91" s="92"/>
      <c r="E91" s="724"/>
      <c r="F91" s="720">
        <f t="shared" si="42"/>
        <v>0</v>
      </c>
      <c r="G91" s="719"/>
      <c r="H91" s="771" t="str">
        <f t="shared" si="48"/>
        <v/>
      </c>
      <c r="I91" s="771" t="str">
        <f t="shared" si="48"/>
        <v/>
      </c>
      <c r="J91" s="695"/>
      <c r="K91" s="784">
        <f t="shared" si="33"/>
        <v>0</v>
      </c>
      <c r="L91" s="785" t="str">
        <f t="shared" si="28"/>
        <v/>
      </c>
      <c r="M91" s="774" t="str">
        <f t="shared" si="34"/>
        <v/>
      </c>
      <c r="N91" s="775" t="str">
        <f t="shared" si="35"/>
        <v/>
      </c>
      <c r="O91" s="776" t="str">
        <f t="shared" si="43"/>
        <v/>
      </c>
      <c r="P91" s="777" t="str">
        <f t="shared" si="44"/>
        <v/>
      </c>
      <c r="Q91" s="778" t="str">
        <f t="shared" si="36"/>
        <v/>
      </c>
      <c r="R91" s="779" t="str">
        <f t="shared" si="37"/>
        <v/>
      </c>
      <c r="S91" s="774" t="str">
        <f t="shared" si="45"/>
        <v/>
      </c>
      <c r="T91" s="775" t="str">
        <f t="shared" si="46"/>
        <v/>
      </c>
      <c r="U91" s="776" t="str">
        <f t="shared" si="47"/>
        <v/>
      </c>
      <c r="V91" s="774" t="str">
        <f t="shared" si="38"/>
        <v/>
      </c>
      <c r="W91" s="775" t="str">
        <f t="shared" si="29"/>
        <v/>
      </c>
      <c r="X91" s="776" t="str">
        <f t="shared" si="30"/>
        <v/>
      </c>
      <c r="Y91" s="774" t="str">
        <f>IFERROR(IF(AND('IMPORT Wksht'!$BX$10="No Split",'IMPORT Wksht'!$D$1="W001"),VLOOKUP($G91,PO,Y$4,0),VLOOKUP($G91,PO,Y$5,0)),"")</f>
        <v/>
      </c>
      <c r="Z91" s="775" t="str">
        <f>IFERROR(IF(AND('IMPORT Wksht'!$BX$10="No Split",'IMPORT Wksht'!$D$1="W03"),VLOOKUP($G91,PO,Z$4,0),VLOOKUP($G91,PO,Z$5,0)),"")</f>
        <v/>
      </c>
      <c r="AA91" s="776" t="str">
        <f t="shared" si="31"/>
        <v/>
      </c>
      <c r="AB91" s="783">
        <f t="shared" si="32"/>
        <v>0</v>
      </c>
      <c r="AD91" s="490">
        <v>84</v>
      </c>
      <c r="AE91" s="698">
        <f>'IMPORT Wksht'!E98</f>
        <v>0</v>
      </c>
      <c r="AF91" s="698">
        <f>'IMPORT Wksht'!F98</f>
        <v>0</v>
      </c>
      <c r="AG91" s="1280">
        <f>'IMPORT Wksht'!N98</f>
        <v>0</v>
      </c>
      <c r="AH91" s="1280">
        <f>'IMPORT Wksht'!O98</f>
        <v>0</v>
      </c>
      <c r="AI91" s="699" t="str">
        <f>'IMPORT Wksht'!P98</f>
        <v>MP</v>
      </c>
      <c r="AJ91" s="1280">
        <f t="shared" si="39"/>
        <v>0</v>
      </c>
      <c r="AK91" s="700">
        <f>'IMPORT Wksht'!R98</f>
        <v>0</v>
      </c>
      <c r="AL91" s="495">
        <f t="shared" si="40"/>
        <v>0</v>
      </c>
      <c r="AM91" s="495">
        <f t="shared" si="41"/>
        <v>0</v>
      </c>
    </row>
    <row r="92" spans="2:39">
      <c r="B92" s="723"/>
      <c r="C92" s="92"/>
      <c r="D92" s="92"/>
      <c r="E92" s="724"/>
      <c r="F92" s="720">
        <f t="shared" si="42"/>
        <v>0</v>
      </c>
      <c r="G92" s="719"/>
      <c r="H92" s="771" t="str">
        <f t="shared" si="48"/>
        <v/>
      </c>
      <c r="I92" s="771" t="str">
        <f t="shared" si="48"/>
        <v/>
      </c>
      <c r="J92" s="695"/>
      <c r="K92" s="784">
        <f t="shared" si="33"/>
        <v>0</v>
      </c>
      <c r="L92" s="785" t="str">
        <f t="shared" si="28"/>
        <v/>
      </c>
      <c r="M92" s="774" t="str">
        <f t="shared" si="34"/>
        <v/>
      </c>
      <c r="N92" s="775" t="str">
        <f t="shared" si="35"/>
        <v/>
      </c>
      <c r="O92" s="776" t="str">
        <f t="shared" si="43"/>
        <v/>
      </c>
      <c r="P92" s="777" t="str">
        <f t="shared" si="44"/>
        <v/>
      </c>
      <c r="Q92" s="778" t="str">
        <f t="shared" si="36"/>
        <v/>
      </c>
      <c r="R92" s="779" t="str">
        <f t="shared" si="37"/>
        <v/>
      </c>
      <c r="S92" s="774" t="str">
        <f t="shared" si="45"/>
        <v/>
      </c>
      <c r="T92" s="775" t="str">
        <f t="shared" si="46"/>
        <v/>
      </c>
      <c r="U92" s="776" t="str">
        <f t="shared" si="47"/>
        <v/>
      </c>
      <c r="V92" s="774" t="str">
        <f t="shared" si="38"/>
        <v/>
      </c>
      <c r="W92" s="775" t="str">
        <f t="shared" si="29"/>
        <v/>
      </c>
      <c r="X92" s="776" t="str">
        <f t="shared" si="30"/>
        <v/>
      </c>
      <c r="Y92" s="774" t="str">
        <f>IFERROR(IF(AND('IMPORT Wksht'!$BX$10="No Split",'IMPORT Wksht'!$D$1="W001"),VLOOKUP($G92,PO,Y$4,0),VLOOKUP($G92,PO,Y$5,0)),"")</f>
        <v/>
      </c>
      <c r="Z92" s="775" t="str">
        <f>IFERROR(IF(AND('IMPORT Wksht'!$BX$10="No Split",'IMPORT Wksht'!$D$1="W03"),VLOOKUP($G92,PO,Z$4,0),VLOOKUP($G92,PO,Z$5,0)),"")</f>
        <v/>
      </c>
      <c r="AA92" s="776" t="str">
        <f t="shared" si="31"/>
        <v/>
      </c>
      <c r="AB92" s="783">
        <f t="shared" si="32"/>
        <v>0</v>
      </c>
      <c r="AD92" s="490">
        <v>85</v>
      </c>
      <c r="AE92" s="698">
        <f>'IMPORT Wksht'!E99</f>
        <v>0</v>
      </c>
      <c r="AF92" s="698">
        <f>'IMPORT Wksht'!F99</f>
        <v>0</v>
      </c>
      <c r="AG92" s="1280">
        <f>'IMPORT Wksht'!N99</f>
        <v>0</v>
      </c>
      <c r="AH92" s="1280">
        <f>'IMPORT Wksht'!O99</f>
        <v>0</v>
      </c>
      <c r="AI92" s="699" t="str">
        <f>'IMPORT Wksht'!P99</f>
        <v>MP</v>
      </c>
      <c r="AJ92" s="1280">
        <f t="shared" si="39"/>
        <v>0</v>
      </c>
      <c r="AK92" s="700">
        <f>'IMPORT Wksht'!R99</f>
        <v>0</v>
      </c>
      <c r="AL92" s="495">
        <f t="shared" si="40"/>
        <v>0</v>
      </c>
      <c r="AM92" s="495">
        <f t="shared" si="41"/>
        <v>0</v>
      </c>
    </row>
    <row r="93" spans="2:39">
      <c r="B93" s="723"/>
      <c r="C93" s="92"/>
      <c r="D93" s="92"/>
      <c r="E93" s="724"/>
      <c r="F93" s="720">
        <f t="shared" si="42"/>
        <v>0</v>
      </c>
      <c r="G93" s="719"/>
      <c r="H93" s="771" t="str">
        <f t="shared" si="48"/>
        <v/>
      </c>
      <c r="I93" s="771" t="str">
        <f t="shared" si="48"/>
        <v/>
      </c>
      <c r="J93" s="695"/>
      <c r="K93" s="784">
        <f t="shared" si="33"/>
        <v>0</v>
      </c>
      <c r="L93" s="785" t="str">
        <f t="shared" si="28"/>
        <v/>
      </c>
      <c r="M93" s="774" t="str">
        <f t="shared" si="34"/>
        <v/>
      </c>
      <c r="N93" s="775" t="str">
        <f t="shared" si="35"/>
        <v/>
      </c>
      <c r="O93" s="776" t="str">
        <f t="shared" si="43"/>
        <v/>
      </c>
      <c r="P93" s="777" t="str">
        <f t="shared" si="44"/>
        <v/>
      </c>
      <c r="Q93" s="778" t="str">
        <f t="shared" si="36"/>
        <v/>
      </c>
      <c r="R93" s="779" t="str">
        <f t="shared" si="37"/>
        <v/>
      </c>
      <c r="S93" s="774" t="str">
        <f t="shared" si="45"/>
        <v/>
      </c>
      <c r="T93" s="775" t="str">
        <f t="shared" si="46"/>
        <v/>
      </c>
      <c r="U93" s="776" t="str">
        <f t="shared" si="47"/>
        <v/>
      </c>
      <c r="V93" s="774" t="str">
        <f t="shared" si="38"/>
        <v/>
      </c>
      <c r="W93" s="775" t="str">
        <f t="shared" si="29"/>
        <v/>
      </c>
      <c r="X93" s="776" t="str">
        <f t="shared" si="30"/>
        <v/>
      </c>
      <c r="Y93" s="774" t="str">
        <f>IFERROR(IF(AND('IMPORT Wksht'!$BX$10="No Split",'IMPORT Wksht'!$D$1="W001"),VLOOKUP($G93,PO,Y$4,0),VLOOKUP($G93,PO,Y$5,0)),"")</f>
        <v/>
      </c>
      <c r="Z93" s="775" t="str">
        <f>IFERROR(IF(AND('IMPORT Wksht'!$BX$10="No Split",'IMPORT Wksht'!$D$1="W03"),VLOOKUP($G93,PO,Z$4,0),VLOOKUP($G93,PO,Z$5,0)),"")</f>
        <v/>
      </c>
      <c r="AA93" s="776" t="str">
        <f t="shared" si="31"/>
        <v/>
      </c>
      <c r="AB93" s="783">
        <f t="shared" si="32"/>
        <v>0</v>
      </c>
      <c r="AD93" s="490">
        <v>86</v>
      </c>
      <c r="AE93" s="698">
        <f>'IMPORT Wksht'!E100</f>
        <v>0</v>
      </c>
      <c r="AF93" s="698">
        <f>'IMPORT Wksht'!F100</f>
        <v>0</v>
      </c>
      <c r="AG93" s="1280">
        <f>'IMPORT Wksht'!N100</f>
        <v>0</v>
      </c>
      <c r="AH93" s="1280">
        <f>'IMPORT Wksht'!O100</f>
        <v>0</v>
      </c>
      <c r="AI93" s="699" t="str">
        <f>'IMPORT Wksht'!P100</f>
        <v>MP</v>
      </c>
      <c r="AJ93" s="1280">
        <f t="shared" si="39"/>
        <v>0</v>
      </c>
      <c r="AK93" s="700">
        <f>'IMPORT Wksht'!R100</f>
        <v>0</v>
      </c>
      <c r="AL93" s="495">
        <f t="shared" si="40"/>
        <v>0</v>
      </c>
      <c r="AM93" s="495">
        <f t="shared" si="41"/>
        <v>0</v>
      </c>
    </row>
    <row r="94" spans="2:39">
      <c r="B94" s="723"/>
      <c r="C94" s="92"/>
      <c r="D94" s="92"/>
      <c r="E94" s="724"/>
      <c r="F94" s="720">
        <f t="shared" si="42"/>
        <v>0</v>
      </c>
      <c r="G94" s="719"/>
      <c r="H94" s="771" t="str">
        <f t="shared" si="48"/>
        <v/>
      </c>
      <c r="I94" s="771" t="str">
        <f t="shared" si="48"/>
        <v/>
      </c>
      <c r="J94" s="695"/>
      <c r="K94" s="784">
        <f t="shared" si="33"/>
        <v>0</v>
      </c>
      <c r="L94" s="785" t="str">
        <f t="shared" si="28"/>
        <v/>
      </c>
      <c r="M94" s="774" t="str">
        <f t="shared" si="34"/>
        <v/>
      </c>
      <c r="N94" s="775" t="str">
        <f t="shared" si="35"/>
        <v/>
      </c>
      <c r="O94" s="776" t="str">
        <f t="shared" si="43"/>
        <v/>
      </c>
      <c r="P94" s="777" t="str">
        <f t="shared" si="44"/>
        <v/>
      </c>
      <c r="Q94" s="778" t="str">
        <f t="shared" si="36"/>
        <v/>
      </c>
      <c r="R94" s="779" t="str">
        <f t="shared" si="37"/>
        <v/>
      </c>
      <c r="S94" s="774" t="str">
        <f t="shared" si="45"/>
        <v/>
      </c>
      <c r="T94" s="775" t="str">
        <f t="shared" si="46"/>
        <v/>
      </c>
      <c r="U94" s="776" t="str">
        <f t="shared" si="47"/>
        <v/>
      </c>
      <c r="V94" s="774" t="str">
        <f t="shared" si="38"/>
        <v/>
      </c>
      <c r="W94" s="775" t="str">
        <f t="shared" si="29"/>
        <v/>
      </c>
      <c r="X94" s="776" t="str">
        <f t="shared" si="30"/>
        <v/>
      </c>
      <c r="Y94" s="774" t="str">
        <f>IFERROR(IF(AND('IMPORT Wksht'!$BX$10="No Split",'IMPORT Wksht'!$D$1="W001"),VLOOKUP($G94,PO,Y$4,0),VLOOKUP($G94,PO,Y$5,0)),"")</f>
        <v/>
      </c>
      <c r="Z94" s="775" t="str">
        <f>IFERROR(IF(AND('IMPORT Wksht'!$BX$10="No Split",'IMPORT Wksht'!$D$1="W03"),VLOOKUP($G94,PO,Z$4,0),VLOOKUP($G94,PO,Z$5,0)),"")</f>
        <v/>
      </c>
      <c r="AA94" s="776" t="str">
        <f t="shared" si="31"/>
        <v/>
      </c>
      <c r="AB94" s="783">
        <f t="shared" si="32"/>
        <v>0</v>
      </c>
      <c r="AD94" s="490">
        <v>87</v>
      </c>
      <c r="AE94" s="698">
        <f>'IMPORT Wksht'!E101</f>
        <v>0</v>
      </c>
      <c r="AF94" s="698">
        <f>'IMPORT Wksht'!F101</f>
        <v>0</v>
      </c>
      <c r="AG94" s="1280">
        <f>'IMPORT Wksht'!N101</f>
        <v>0</v>
      </c>
      <c r="AH94" s="1280">
        <f>'IMPORT Wksht'!O101</f>
        <v>0</v>
      </c>
      <c r="AI94" s="699" t="str">
        <f>'IMPORT Wksht'!P101</f>
        <v>MP</v>
      </c>
      <c r="AJ94" s="1280">
        <f t="shared" si="39"/>
        <v>0</v>
      </c>
      <c r="AK94" s="700">
        <f>'IMPORT Wksht'!R101</f>
        <v>0</v>
      </c>
      <c r="AL94" s="495">
        <f t="shared" si="40"/>
        <v>0</v>
      </c>
      <c r="AM94" s="495">
        <f t="shared" si="41"/>
        <v>0</v>
      </c>
    </row>
    <row r="95" spans="2:39">
      <c r="B95" s="723"/>
      <c r="C95" s="92"/>
      <c r="D95" s="92"/>
      <c r="E95" s="724"/>
      <c r="F95" s="720">
        <f t="shared" si="42"/>
        <v>0</v>
      </c>
      <c r="G95" s="719"/>
      <c r="H95" s="771" t="str">
        <f t="shared" si="48"/>
        <v/>
      </c>
      <c r="I95" s="771" t="str">
        <f t="shared" si="48"/>
        <v/>
      </c>
      <c r="J95" s="695"/>
      <c r="K95" s="784">
        <f t="shared" si="33"/>
        <v>0</v>
      </c>
      <c r="L95" s="785" t="str">
        <f t="shared" si="28"/>
        <v/>
      </c>
      <c r="M95" s="774" t="str">
        <f t="shared" si="34"/>
        <v/>
      </c>
      <c r="N95" s="775" t="str">
        <f t="shared" si="35"/>
        <v/>
      </c>
      <c r="O95" s="776" t="str">
        <f t="shared" si="43"/>
        <v/>
      </c>
      <c r="P95" s="777" t="str">
        <f t="shared" si="44"/>
        <v/>
      </c>
      <c r="Q95" s="778" t="str">
        <f t="shared" si="36"/>
        <v/>
      </c>
      <c r="R95" s="779" t="str">
        <f t="shared" si="37"/>
        <v/>
      </c>
      <c r="S95" s="774" t="str">
        <f t="shared" si="45"/>
        <v/>
      </c>
      <c r="T95" s="775" t="str">
        <f t="shared" si="46"/>
        <v/>
      </c>
      <c r="U95" s="776" t="str">
        <f t="shared" si="47"/>
        <v/>
      </c>
      <c r="V95" s="774" t="str">
        <f t="shared" si="38"/>
        <v/>
      </c>
      <c r="W95" s="775" t="str">
        <f t="shared" si="29"/>
        <v/>
      </c>
      <c r="X95" s="776" t="str">
        <f t="shared" si="30"/>
        <v/>
      </c>
      <c r="Y95" s="774" t="str">
        <f>IFERROR(IF(AND('IMPORT Wksht'!$BX$10="No Split",'IMPORT Wksht'!$D$1="W001"),VLOOKUP($G95,PO,Y$4,0),VLOOKUP($G95,PO,Y$5,0)),"")</f>
        <v/>
      </c>
      <c r="Z95" s="775" t="str">
        <f>IFERROR(IF(AND('IMPORT Wksht'!$BX$10="No Split",'IMPORT Wksht'!$D$1="W03"),VLOOKUP($G95,PO,Z$4,0),VLOOKUP($G95,PO,Z$5,0)),"")</f>
        <v/>
      </c>
      <c r="AA95" s="776" t="str">
        <f t="shared" si="31"/>
        <v/>
      </c>
      <c r="AB95" s="783">
        <f t="shared" si="32"/>
        <v>0</v>
      </c>
      <c r="AD95" s="490">
        <v>88</v>
      </c>
      <c r="AE95" s="698">
        <f>'IMPORT Wksht'!E102</f>
        <v>0</v>
      </c>
      <c r="AF95" s="698">
        <f>'IMPORT Wksht'!F102</f>
        <v>0</v>
      </c>
      <c r="AG95" s="1280">
        <f>'IMPORT Wksht'!N102</f>
        <v>0</v>
      </c>
      <c r="AH95" s="1280">
        <f>'IMPORT Wksht'!O102</f>
        <v>0</v>
      </c>
      <c r="AI95" s="699" t="str">
        <f>'IMPORT Wksht'!P102</f>
        <v>MP</v>
      </c>
      <c r="AJ95" s="1280">
        <f t="shared" si="39"/>
        <v>0</v>
      </c>
      <c r="AK95" s="700">
        <f>'IMPORT Wksht'!R102</f>
        <v>0</v>
      </c>
      <c r="AL95" s="495">
        <f t="shared" si="40"/>
        <v>0</v>
      </c>
      <c r="AM95" s="495">
        <f t="shared" si="41"/>
        <v>0</v>
      </c>
    </row>
    <row r="96" spans="2:39">
      <c r="B96" s="723"/>
      <c r="C96" s="92"/>
      <c r="D96" s="92"/>
      <c r="E96" s="724"/>
      <c r="F96" s="720">
        <f t="shared" si="42"/>
        <v>0</v>
      </c>
      <c r="G96" s="719"/>
      <c r="H96" s="771" t="str">
        <f t="shared" si="48"/>
        <v/>
      </c>
      <c r="I96" s="771" t="str">
        <f t="shared" si="48"/>
        <v/>
      </c>
      <c r="J96" s="695"/>
      <c r="K96" s="784">
        <f t="shared" si="33"/>
        <v>0</v>
      </c>
      <c r="L96" s="785" t="str">
        <f t="shared" si="28"/>
        <v/>
      </c>
      <c r="M96" s="774" t="str">
        <f t="shared" si="34"/>
        <v/>
      </c>
      <c r="N96" s="775" t="str">
        <f t="shared" si="35"/>
        <v/>
      </c>
      <c r="O96" s="776" t="str">
        <f t="shared" si="43"/>
        <v/>
      </c>
      <c r="P96" s="777" t="str">
        <f t="shared" si="44"/>
        <v/>
      </c>
      <c r="Q96" s="778" t="str">
        <f t="shared" si="36"/>
        <v/>
      </c>
      <c r="R96" s="779" t="str">
        <f t="shared" si="37"/>
        <v/>
      </c>
      <c r="S96" s="774" t="str">
        <f t="shared" si="45"/>
        <v/>
      </c>
      <c r="T96" s="775" t="str">
        <f t="shared" si="46"/>
        <v/>
      </c>
      <c r="U96" s="776" t="str">
        <f t="shared" si="47"/>
        <v/>
      </c>
      <c r="V96" s="774" t="str">
        <f t="shared" si="38"/>
        <v/>
      </c>
      <c r="W96" s="775" t="str">
        <f t="shared" si="29"/>
        <v/>
      </c>
      <c r="X96" s="776" t="str">
        <f t="shared" si="30"/>
        <v/>
      </c>
      <c r="Y96" s="774" t="str">
        <f>IFERROR(IF(AND('IMPORT Wksht'!$BX$10="No Split",'IMPORT Wksht'!$D$1="W001"),VLOOKUP($G96,PO,Y$4,0),VLOOKUP($G96,PO,Y$5,0)),"")</f>
        <v/>
      </c>
      <c r="Z96" s="775" t="str">
        <f>IFERROR(IF(AND('IMPORT Wksht'!$BX$10="No Split",'IMPORT Wksht'!$D$1="W03"),VLOOKUP($G96,PO,Z$4,0),VLOOKUP($G96,PO,Z$5,0)),"")</f>
        <v/>
      </c>
      <c r="AA96" s="776" t="str">
        <f t="shared" si="31"/>
        <v/>
      </c>
      <c r="AB96" s="783">
        <f t="shared" si="32"/>
        <v>0</v>
      </c>
      <c r="AD96" s="490">
        <v>89</v>
      </c>
      <c r="AE96" s="698">
        <f>'IMPORT Wksht'!E103</f>
        <v>0</v>
      </c>
      <c r="AF96" s="698">
        <f>'IMPORT Wksht'!F103</f>
        <v>0</v>
      </c>
      <c r="AG96" s="1280">
        <f>'IMPORT Wksht'!N103</f>
        <v>0</v>
      </c>
      <c r="AH96" s="1280">
        <f>'IMPORT Wksht'!O103</f>
        <v>0</v>
      </c>
      <c r="AI96" s="699" t="str">
        <f>'IMPORT Wksht'!P103</f>
        <v>MP</v>
      </c>
      <c r="AJ96" s="1280">
        <f t="shared" si="39"/>
        <v>0</v>
      </c>
      <c r="AK96" s="700">
        <f>'IMPORT Wksht'!R103</f>
        <v>0</v>
      </c>
      <c r="AL96" s="495">
        <f t="shared" si="40"/>
        <v>0</v>
      </c>
      <c r="AM96" s="495">
        <f t="shared" si="41"/>
        <v>0</v>
      </c>
    </row>
    <row r="97" spans="2:39">
      <c r="B97" s="723"/>
      <c r="C97" s="92"/>
      <c r="D97" s="92"/>
      <c r="E97" s="724"/>
      <c r="F97" s="720">
        <f t="shared" si="42"/>
        <v>0</v>
      </c>
      <c r="G97" s="719"/>
      <c r="H97" s="771" t="str">
        <f t="shared" si="48"/>
        <v/>
      </c>
      <c r="I97" s="771" t="str">
        <f t="shared" si="48"/>
        <v/>
      </c>
      <c r="J97" s="695"/>
      <c r="K97" s="784">
        <f t="shared" si="33"/>
        <v>0</v>
      </c>
      <c r="L97" s="785" t="str">
        <f t="shared" si="28"/>
        <v/>
      </c>
      <c r="M97" s="774" t="str">
        <f t="shared" si="34"/>
        <v/>
      </c>
      <c r="N97" s="775" t="str">
        <f t="shared" si="35"/>
        <v/>
      </c>
      <c r="O97" s="776" t="str">
        <f t="shared" si="43"/>
        <v/>
      </c>
      <c r="P97" s="777" t="str">
        <f t="shared" si="44"/>
        <v/>
      </c>
      <c r="Q97" s="778" t="str">
        <f t="shared" si="36"/>
        <v/>
      </c>
      <c r="R97" s="779" t="str">
        <f t="shared" si="37"/>
        <v/>
      </c>
      <c r="S97" s="774" t="str">
        <f t="shared" si="45"/>
        <v/>
      </c>
      <c r="T97" s="775" t="str">
        <f t="shared" si="46"/>
        <v/>
      </c>
      <c r="U97" s="776" t="str">
        <f t="shared" si="47"/>
        <v/>
      </c>
      <c r="V97" s="774" t="str">
        <f t="shared" si="38"/>
        <v/>
      </c>
      <c r="W97" s="775" t="str">
        <f t="shared" si="29"/>
        <v/>
      </c>
      <c r="X97" s="776" t="str">
        <f t="shared" si="30"/>
        <v/>
      </c>
      <c r="Y97" s="774" t="str">
        <f>IFERROR(IF(AND('IMPORT Wksht'!$BX$10="No Split",'IMPORT Wksht'!$D$1="W001"),VLOOKUP($G97,PO,Y$4,0),VLOOKUP($G97,PO,Y$5,0)),"")</f>
        <v/>
      </c>
      <c r="Z97" s="775" t="str">
        <f>IFERROR(IF(AND('IMPORT Wksht'!$BX$10="No Split",'IMPORT Wksht'!$D$1="W03"),VLOOKUP($G97,PO,Z$4,0),VLOOKUP($G97,PO,Z$5,0)),"")</f>
        <v/>
      </c>
      <c r="AA97" s="776" t="str">
        <f t="shared" si="31"/>
        <v/>
      </c>
      <c r="AB97" s="783">
        <f t="shared" si="32"/>
        <v>0</v>
      </c>
      <c r="AD97" s="490">
        <v>90</v>
      </c>
      <c r="AE97" s="698">
        <f>'IMPORT Wksht'!E104</f>
        <v>0</v>
      </c>
      <c r="AF97" s="698">
        <f>'IMPORT Wksht'!F104</f>
        <v>0</v>
      </c>
      <c r="AG97" s="1280">
        <f>'IMPORT Wksht'!N104</f>
        <v>0</v>
      </c>
      <c r="AH97" s="1280">
        <f>'IMPORT Wksht'!O104</f>
        <v>0</v>
      </c>
      <c r="AI97" s="699" t="str">
        <f>'IMPORT Wksht'!P104</f>
        <v>MP</v>
      </c>
      <c r="AJ97" s="1280">
        <f t="shared" si="39"/>
        <v>0</v>
      </c>
      <c r="AK97" s="700">
        <f>'IMPORT Wksht'!R104</f>
        <v>0</v>
      </c>
      <c r="AL97" s="495">
        <f t="shared" si="40"/>
        <v>0</v>
      </c>
      <c r="AM97" s="495">
        <f t="shared" si="41"/>
        <v>0</v>
      </c>
    </row>
    <row r="98" spans="2:39">
      <c r="B98" s="723"/>
      <c r="C98" s="92"/>
      <c r="D98" s="92"/>
      <c r="E98" s="724"/>
      <c r="F98" s="720">
        <f t="shared" si="42"/>
        <v>0</v>
      </c>
      <c r="G98" s="719"/>
      <c r="H98" s="771" t="str">
        <f t="shared" si="48"/>
        <v/>
      </c>
      <c r="I98" s="771" t="str">
        <f t="shared" si="48"/>
        <v/>
      </c>
      <c r="J98" s="695"/>
      <c r="K98" s="784">
        <f t="shared" si="33"/>
        <v>0</v>
      </c>
      <c r="L98" s="785" t="str">
        <f t="shared" si="28"/>
        <v/>
      </c>
      <c r="M98" s="774" t="str">
        <f t="shared" si="34"/>
        <v/>
      </c>
      <c r="N98" s="775" t="str">
        <f t="shared" si="35"/>
        <v/>
      </c>
      <c r="O98" s="776" t="str">
        <f t="shared" si="43"/>
        <v/>
      </c>
      <c r="P98" s="777" t="str">
        <f t="shared" si="44"/>
        <v/>
      </c>
      <c r="Q98" s="778" t="str">
        <f t="shared" si="36"/>
        <v/>
      </c>
      <c r="R98" s="779" t="str">
        <f t="shared" si="37"/>
        <v/>
      </c>
      <c r="S98" s="774" t="str">
        <f t="shared" si="45"/>
        <v/>
      </c>
      <c r="T98" s="775" t="str">
        <f t="shared" si="46"/>
        <v/>
      </c>
      <c r="U98" s="776" t="str">
        <f t="shared" si="47"/>
        <v/>
      </c>
      <c r="V98" s="774" t="str">
        <f t="shared" si="38"/>
        <v/>
      </c>
      <c r="W98" s="775" t="str">
        <f t="shared" si="29"/>
        <v/>
      </c>
      <c r="X98" s="776" t="str">
        <f t="shared" si="30"/>
        <v/>
      </c>
      <c r="Y98" s="774" t="str">
        <f>IFERROR(IF(AND('IMPORT Wksht'!$BX$10="No Split",'IMPORT Wksht'!$D$1="W001"),VLOOKUP($G98,PO,Y$4,0),VLOOKUP($G98,PO,Y$5,0)),"")</f>
        <v/>
      </c>
      <c r="Z98" s="775" t="str">
        <f>IFERROR(IF(AND('IMPORT Wksht'!$BX$10="No Split",'IMPORT Wksht'!$D$1="W03"),VLOOKUP($G98,PO,Z$4,0),VLOOKUP($G98,PO,Z$5,0)),"")</f>
        <v/>
      </c>
      <c r="AA98" s="776" t="str">
        <f t="shared" si="31"/>
        <v/>
      </c>
      <c r="AB98" s="783">
        <f t="shared" si="32"/>
        <v>0</v>
      </c>
      <c r="AD98" s="490">
        <v>91</v>
      </c>
      <c r="AE98" s="698">
        <f>'IMPORT Wksht'!E105</f>
        <v>0</v>
      </c>
      <c r="AF98" s="698">
        <f>'IMPORT Wksht'!F105</f>
        <v>0</v>
      </c>
      <c r="AG98" s="1280">
        <f>'IMPORT Wksht'!N105</f>
        <v>0</v>
      </c>
      <c r="AH98" s="1280">
        <f>'IMPORT Wksht'!O105</f>
        <v>0</v>
      </c>
      <c r="AI98" s="699" t="str">
        <f>'IMPORT Wksht'!P105</f>
        <v>MP</v>
      </c>
      <c r="AJ98" s="1280">
        <f t="shared" si="39"/>
        <v>0</v>
      </c>
      <c r="AK98" s="700">
        <f>'IMPORT Wksht'!R105</f>
        <v>0</v>
      </c>
      <c r="AL98" s="495">
        <f t="shared" si="40"/>
        <v>0</v>
      </c>
      <c r="AM98" s="495">
        <f t="shared" si="41"/>
        <v>0</v>
      </c>
    </row>
    <row r="99" spans="2:39">
      <c r="B99" s="723"/>
      <c r="C99" s="92"/>
      <c r="D99" s="92"/>
      <c r="E99" s="724"/>
      <c r="F99" s="720">
        <f t="shared" si="42"/>
        <v>0</v>
      </c>
      <c r="G99" s="719"/>
      <c r="H99" s="771" t="str">
        <f t="shared" si="48"/>
        <v/>
      </c>
      <c r="I99" s="771" t="str">
        <f t="shared" si="48"/>
        <v/>
      </c>
      <c r="J99" s="695"/>
      <c r="K99" s="784">
        <f t="shared" si="33"/>
        <v>0</v>
      </c>
      <c r="L99" s="785" t="str">
        <f t="shared" si="28"/>
        <v/>
      </c>
      <c r="M99" s="774" t="str">
        <f t="shared" si="34"/>
        <v/>
      </c>
      <c r="N99" s="775" t="str">
        <f t="shared" si="35"/>
        <v/>
      </c>
      <c r="O99" s="776" t="str">
        <f t="shared" si="43"/>
        <v/>
      </c>
      <c r="P99" s="777" t="str">
        <f t="shared" si="44"/>
        <v/>
      </c>
      <c r="Q99" s="778" t="str">
        <f t="shared" si="36"/>
        <v/>
      </c>
      <c r="R99" s="779" t="str">
        <f t="shared" si="37"/>
        <v/>
      </c>
      <c r="S99" s="774" t="str">
        <f t="shared" si="45"/>
        <v/>
      </c>
      <c r="T99" s="775" t="str">
        <f t="shared" si="46"/>
        <v/>
      </c>
      <c r="U99" s="776" t="str">
        <f t="shared" si="47"/>
        <v/>
      </c>
      <c r="V99" s="774" t="str">
        <f t="shared" si="38"/>
        <v/>
      </c>
      <c r="W99" s="775" t="str">
        <f t="shared" si="29"/>
        <v/>
      </c>
      <c r="X99" s="776" t="str">
        <f t="shared" si="30"/>
        <v/>
      </c>
      <c r="Y99" s="774" t="str">
        <f>IFERROR(IF(AND('IMPORT Wksht'!$BX$10="No Split",'IMPORT Wksht'!$D$1="W001"),VLOOKUP($G99,PO,Y$4,0),VLOOKUP($G99,PO,Y$5,0)),"")</f>
        <v/>
      </c>
      <c r="Z99" s="775" t="str">
        <f>IFERROR(IF(AND('IMPORT Wksht'!$BX$10="No Split",'IMPORT Wksht'!$D$1="W03"),VLOOKUP($G99,PO,Z$4,0),VLOOKUP($G99,PO,Z$5,0)),"")</f>
        <v/>
      </c>
      <c r="AA99" s="776" t="str">
        <f t="shared" si="31"/>
        <v/>
      </c>
      <c r="AB99" s="783">
        <f t="shared" si="32"/>
        <v>0</v>
      </c>
      <c r="AD99" s="490">
        <v>92</v>
      </c>
      <c r="AE99" s="698">
        <f>'IMPORT Wksht'!E106</f>
        <v>0</v>
      </c>
      <c r="AF99" s="698">
        <f>'IMPORT Wksht'!F106</f>
        <v>0</v>
      </c>
      <c r="AG99" s="1280">
        <f>'IMPORT Wksht'!N106</f>
        <v>0</v>
      </c>
      <c r="AH99" s="1280">
        <f>'IMPORT Wksht'!O106</f>
        <v>0</v>
      </c>
      <c r="AI99" s="699" t="str">
        <f>'IMPORT Wksht'!P106</f>
        <v>MP</v>
      </c>
      <c r="AJ99" s="1280">
        <f t="shared" si="39"/>
        <v>0</v>
      </c>
      <c r="AK99" s="700">
        <f>'IMPORT Wksht'!R106</f>
        <v>0</v>
      </c>
      <c r="AL99" s="495">
        <f t="shared" si="40"/>
        <v>0</v>
      </c>
      <c r="AM99" s="495">
        <f t="shared" si="41"/>
        <v>0</v>
      </c>
    </row>
    <row r="100" spans="2:39">
      <c r="B100" s="723"/>
      <c r="C100" s="92"/>
      <c r="D100" s="92"/>
      <c r="E100" s="724"/>
      <c r="F100" s="720">
        <f t="shared" si="42"/>
        <v>0</v>
      </c>
      <c r="G100" s="719"/>
      <c r="H100" s="771" t="str">
        <f t="shared" si="48"/>
        <v/>
      </c>
      <c r="I100" s="771" t="str">
        <f t="shared" si="48"/>
        <v/>
      </c>
      <c r="J100" s="695"/>
      <c r="K100" s="784">
        <f t="shared" si="33"/>
        <v>0</v>
      </c>
      <c r="L100" s="785" t="str">
        <f t="shared" si="28"/>
        <v/>
      </c>
      <c r="M100" s="774" t="str">
        <f t="shared" si="34"/>
        <v/>
      </c>
      <c r="N100" s="775" t="str">
        <f t="shared" si="35"/>
        <v/>
      </c>
      <c r="O100" s="776" t="str">
        <f t="shared" si="43"/>
        <v/>
      </c>
      <c r="P100" s="777" t="str">
        <f t="shared" si="44"/>
        <v/>
      </c>
      <c r="Q100" s="778" t="str">
        <f t="shared" si="36"/>
        <v/>
      </c>
      <c r="R100" s="779" t="str">
        <f t="shared" si="37"/>
        <v/>
      </c>
      <c r="S100" s="774" t="str">
        <f t="shared" si="45"/>
        <v/>
      </c>
      <c r="T100" s="775" t="str">
        <f t="shared" si="46"/>
        <v/>
      </c>
      <c r="U100" s="776" t="str">
        <f t="shared" si="47"/>
        <v/>
      </c>
      <c r="V100" s="774" t="str">
        <f t="shared" si="38"/>
        <v/>
      </c>
      <c r="W100" s="775" t="str">
        <f t="shared" si="29"/>
        <v/>
      </c>
      <c r="X100" s="776" t="str">
        <f t="shared" si="30"/>
        <v/>
      </c>
      <c r="Y100" s="774" t="str">
        <f>IFERROR(IF(AND('IMPORT Wksht'!$BX$10="No Split",'IMPORT Wksht'!$D$1="W001"),VLOOKUP($G100,PO,Y$4,0),VLOOKUP($G100,PO,Y$5,0)),"")</f>
        <v/>
      </c>
      <c r="Z100" s="775" t="str">
        <f>IFERROR(IF(AND('IMPORT Wksht'!$BX$10="No Split",'IMPORT Wksht'!$D$1="W03"),VLOOKUP($G100,PO,Z$4,0),VLOOKUP($G100,PO,Z$5,0)),"")</f>
        <v/>
      </c>
      <c r="AA100" s="776" t="str">
        <f t="shared" si="31"/>
        <v/>
      </c>
      <c r="AB100" s="783">
        <f t="shared" si="32"/>
        <v>0</v>
      </c>
      <c r="AD100" s="490">
        <v>93</v>
      </c>
      <c r="AE100" s="698">
        <f>'IMPORT Wksht'!E107</f>
        <v>0</v>
      </c>
      <c r="AF100" s="698">
        <f>'IMPORT Wksht'!F107</f>
        <v>0</v>
      </c>
      <c r="AG100" s="1280">
        <f>'IMPORT Wksht'!N107</f>
        <v>0</v>
      </c>
      <c r="AH100" s="1280">
        <f>'IMPORT Wksht'!O107</f>
        <v>0</v>
      </c>
      <c r="AI100" s="699" t="str">
        <f>'IMPORT Wksht'!P107</f>
        <v>MP</v>
      </c>
      <c r="AJ100" s="1280">
        <f t="shared" si="39"/>
        <v>0</v>
      </c>
      <c r="AK100" s="700">
        <f>'IMPORT Wksht'!R107</f>
        <v>0</v>
      </c>
      <c r="AL100" s="495">
        <f t="shared" si="40"/>
        <v>0</v>
      </c>
      <c r="AM100" s="495">
        <f t="shared" si="41"/>
        <v>0</v>
      </c>
    </row>
    <row r="101" spans="2:39">
      <c r="B101" s="723"/>
      <c r="C101" s="92"/>
      <c r="D101" s="92"/>
      <c r="E101" s="724"/>
      <c r="F101" s="720">
        <f t="shared" si="42"/>
        <v>0</v>
      </c>
      <c r="G101" s="719"/>
      <c r="H101" s="771" t="str">
        <f t="shared" si="48"/>
        <v/>
      </c>
      <c r="I101" s="771" t="str">
        <f t="shared" si="48"/>
        <v/>
      </c>
      <c r="J101" s="695"/>
      <c r="K101" s="784">
        <f t="shared" si="33"/>
        <v>0</v>
      </c>
      <c r="L101" s="785" t="str">
        <f t="shared" si="28"/>
        <v/>
      </c>
      <c r="M101" s="774" t="str">
        <f t="shared" si="34"/>
        <v/>
      </c>
      <c r="N101" s="775" t="str">
        <f t="shared" si="35"/>
        <v/>
      </c>
      <c r="O101" s="776" t="str">
        <f t="shared" si="43"/>
        <v/>
      </c>
      <c r="P101" s="777" t="str">
        <f t="shared" si="44"/>
        <v/>
      </c>
      <c r="Q101" s="778" t="str">
        <f t="shared" si="36"/>
        <v/>
      </c>
      <c r="R101" s="779" t="str">
        <f t="shared" si="37"/>
        <v/>
      </c>
      <c r="S101" s="774" t="str">
        <f t="shared" si="45"/>
        <v/>
      </c>
      <c r="T101" s="775" t="str">
        <f t="shared" si="46"/>
        <v/>
      </c>
      <c r="U101" s="776" t="str">
        <f t="shared" si="47"/>
        <v/>
      </c>
      <c r="V101" s="774" t="str">
        <f t="shared" si="38"/>
        <v/>
      </c>
      <c r="W101" s="775" t="str">
        <f t="shared" si="29"/>
        <v/>
      </c>
      <c r="X101" s="776" t="str">
        <f t="shared" si="30"/>
        <v/>
      </c>
      <c r="Y101" s="774" t="str">
        <f>IFERROR(IF(AND('IMPORT Wksht'!$BX$10="No Split",'IMPORT Wksht'!$D$1="W001"),VLOOKUP($G101,PO,Y$4,0),VLOOKUP($G101,PO,Y$5,0)),"")</f>
        <v/>
      </c>
      <c r="Z101" s="775" t="str">
        <f>IFERROR(IF(AND('IMPORT Wksht'!$BX$10="No Split",'IMPORT Wksht'!$D$1="W03"),VLOOKUP($G101,PO,Z$4,0),VLOOKUP($G101,PO,Z$5,0)),"")</f>
        <v/>
      </c>
      <c r="AA101" s="776" t="str">
        <f t="shared" si="31"/>
        <v/>
      </c>
      <c r="AB101" s="783">
        <f t="shared" si="32"/>
        <v>0</v>
      </c>
      <c r="AD101" s="490">
        <v>94</v>
      </c>
      <c r="AE101" s="698">
        <f>'IMPORT Wksht'!E108</f>
        <v>0</v>
      </c>
      <c r="AF101" s="698">
        <f>'IMPORT Wksht'!F108</f>
        <v>0</v>
      </c>
      <c r="AG101" s="1280">
        <f>'IMPORT Wksht'!N108</f>
        <v>0</v>
      </c>
      <c r="AH101" s="1280">
        <f>'IMPORT Wksht'!O108</f>
        <v>0</v>
      </c>
      <c r="AI101" s="699" t="str">
        <f>'IMPORT Wksht'!P108</f>
        <v>MP</v>
      </c>
      <c r="AJ101" s="1280">
        <f t="shared" si="39"/>
        <v>0</v>
      </c>
      <c r="AK101" s="700">
        <f>'IMPORT Wksht'!R108</f>
        <v>0</v>
      </c>
      <c r="AL101" s="495">
        <f t="shared" si="40"/>
        <v>0</v>
      </c>
      <c r="AM101" s="495">
        <f t="shared" si="41"/>
        <v>0</v>
      </c>
    </row>
    <row r="102" spans="2:39">
      <c r="B102" s="723"/>
      <c r="C102" s="92"/>
      <c r="D102" s="92"/>
      <c r="E102" s="724"/>
      <c r="F102" s="720">
        <f t="shared" si="42"/>
        <v>0</v>
      </c>
      <c r="G102" s="719"/>
      <c r="H102" s="771" t="str">
        <f t="shared" si="48"/>
        <v/>
      </c>
      <c r="I102" s="771" t="str">
        <f t="shared" si="48"/>
        <v/>
      </c>
      <c r="J102" s="695"/>
      <c r="K102" s="784">
        <f t="shared" si="33"/>
        <v>0</v>
      </c>
      <c r="L102" s="785" t="str">
        <f t="shared" si="28"/>
        <v/>
      </c>
      <c r="M102" s="774" t="str">
        <f t="shared" si="34"/>
        <v/>
      </c>
      <c r="N102" s="775" t="str">
        <f t="shared" si="35"/>
        <v/>
      </c>
      <c r="O102" s="776" t="str">
        <f t="shared" si="43"/>
        <v/>
      </c>
      <c r="P102" s="777" t="str">
        <f t="shared" si="44"/>
        <v/>
      </c>
      <c r="Q102" s="778" t="str">
        <f t="shared" si="36"/>
        <v/>
      </c>
      <c r="R102" s="779" t="str">
        <f t="shared" si="37"/>
        <v/>
      </c>
      <c r="S102" s="774" t="str">
        <f t="shared" si="45"/>
        <v/>
      </c>
      <c r="T102" s="775" t="str">
        <f t="shared" si="46"/>
        <v/>
      </c>
      <c r="U102" s="776" t="str">
        <f t="shared" si="47"/>
        <v/>
      </c>
      <c r="V102" s="774" t="str">
        <f t="shared" si="38"/>
        <v/>
      </c>
      <c r="W102" s="775" t="str">
        <f t="shared" si="29"/>
        <v/>
      </c>
      <c r="X102" s="776" t="str">
        <f t="shared" si="30"/>
        <v/>
      </c>
      <c r="Y102" s="774" t="str">
        <f>IFERROR(IF(AND('IMPORT Wksht'!$BX$10="No Split",'IMPORT Wksht'!$D$1="W001"),VLOOKUP($G102,PO,Y$4,0),VLOOKUP($G102,PO,Y$5,0)),"")</f>
        <v/>
      </c>
      <c r="Z102" s="775" t="str">
        <f>IFERROR(IF(AND('IMPORT Wksht'!$BX$10="No Split",'IMPORT Wksht'!$D$1="W03"),VLOOKUP($G102,PO,Z$4,0),VLOOKUP($G102,PO,Z$5,0)),"")</f>
        <v/>
      </c>
      <c r="AA102" s="776" t="str">
        <f t="shared" si="31"/>
        <v/>
      </c>
      <c r="AB102" s="783">
        <f t="shared" si="32"/>
        <v>0</v>
      </c>
      <c r="AD102" s="490">
        <v>95</v>
      </c>
      <c r="AE102" s="698">
        <f>'IMPORT Wksht'!E109</f>
        <v>0</v>
      </c>
      <c r="AF102" s="698">
        <f>'IMPORT Wksht'!F109</f>
        <v>0</v>
      </c>
      <c r="AG102" s="1280">
        <f>'IMPORT Wksht'!N109</f>
        <v>0</v>
      </c>
      <c r="AH102" s="1280">
        <f>'IMPORT Wksht'!O109</f>
        <v>0</v>
      </c>
      <c r="AI102" s="699" t="str">
        <f>'IMPORT Wksht'!P109</f>
        <v>MP</v>
      </c>
      <c r="AJ102" s="1280">
        <f t="shared" si="39"/>
        <v>0</v>
      </c>
      <c r="AK102" s="700">
        <f>'IMPORT Wksht'!R109</f>
        <v>0</v>
      </c>
      <c r="AL102" s="495">
        <f t="shared" si="40"/>
        <v>0</v>
      </c>
      <c r="AM102" s="495">
        <f t="shared" si="41"/>
        <v>0</v>
      </c>
    </row>
    <row r="103" spans="2:39">
      <c r="B103" s="723"/>
      <c r="C103" s="92"/>
      <c r="D103" s="92"/>
      <c r="E103" s="724"/>
      <c r="F103" s="720">
        <f t="shared" si="42"/>
        <v>0</v>
      </c>
      <c r="G103" s="719"/>
      <c r="H103" s="771" t="str">
        <f t="shared" si="48"/>
        <v/>
      </c>
      <c r="I103" s="771" t="str">
        <f t="shared" si="48"/>
        <v/>
      </c>
      <c r="J103" s="695"/>
      <c r="K103" s="784">
        <f t="shared" si="33"/>
        <v>0</v>
      </c>
      <c r="L103" s="785" t="str">
        <f t="shared" si="28"/>
        <v/>
      </c>
      <c r="M103" s="774" t="str">
        <f t="shared" si="34"/>
        <v/>
      </c>
      <c r="N103" s="775" t="str">
        <f t="shared" si="35"/>
        <v/>
      </c>
      <c r="O103" s="776" t="str">
        <f t="shared" si="43"/>
        <v/>
      </c>
      <c r="P103" s="777" t="str">
        <f t="shared" si="44"/>
        <v/>
      </c>
      <c r="Q103" s="778" t="str">
        <f t="shared" si="36"/>
        <v/>
      </c>
      <c r="R103" s="779" t="str">
        <f t="shared" si="37"/>
        <v/>
      </c>
      <c r="S103" s="774" t="str">
        <f t="shared" si="45"/>
        <v/>
      </c>
      <c r="T103" s="775" t="str">
        <f t="shared" si="46"/>
        <v/>
      </c>
      <c r="U103" s="776" t="str">
        <f t="shared" si="47"/>
        <v/>
      </c>
      <c r="V103" s="774" t="str">
        <f t="shared" si="38"/>
        <v/>
      </c>
      <c r="W103" s="775" t="str">
        <f t="shared" si="29"/>
        <v/>
      </c>
      <c r="X103" s="776" t="str">
        <f t="shared" si="30"/>
        <v/>
      </c>
      <c r="Y103" s="774" t="str">
        <f>IFERROR(IF(AND('IMPORT Wksht'!$BX$10="No Split",'IMPORT Wksht'!$D$1="W001"),VLOOKUP($G103,PO,Y$4,0),VLOOKUP($G103,PO,Y$5,0)),"")</f>
        <v/>
      </c>
      <c r="Z103" s="775" t="str">
        <f>IFERROR(IF(AND('IMPORT Wksht'!$BX$10="No Split",'IMPORT Wksht'!$D$1="W03"),VLOOKUP($G103,PO,Z$4,0),VLOOKUP($G103,PO,Z$5,0)),"")</f>
        <v/>
      </c>
      <c r="AA103" s="776" t="str">
        <f t="shared" si="31"/>
        <v/>
      </c>
      <c r="AB103" s="783">
        <f t="shared" si="32"/>
        <v>0</v>
      </c>
      <c r="AD103" s="490">
        <v>96</v>
      </c>
      <c r="AE103" s="698">
        <f>'IMPORT Wksht'!E110</f>
        <v>0</v>
      </c>
      <c r="AF103" s="698">
        <f>'IMPORT Wksht'!F110</f>
        <v>0</v>
      </c>
      <c r="AG103" s="1280">
        <f>'IMPORT Wksht'!N110</f>
        <v>0</v>
      </c>
      <c r="AH103" s="1280">
        <f>'IMPORT Wksht'!O110</f>
        <v>0</v>
      </c>
      <c r="AI103" s="699" t="str">
        <f>'IMPORT Wksht'!P110</f>
        <v>MP</v>
      </c>
      <c r="AJ103" s="1280">
        <f t="shared" si="39"/>
        <v>0</v>
      </c>
      <c r="AK103" s="700">
        <f>'IMPORT Wksht'!R110</f>
        <v>0</v>
      </c>
      <c r="AL103" s="495">
        <f t="shared" si="40"/>
        <v>0</v>
      </c>
      <c r="AM103" s="495">
        <f t="shared" si="41"/>
        <v>0</v>
      </c>
    </row>
    <row r="104" spans="2:39">
      <c r="B104" s="723"/>
      <c r="C104" s="92"/>
      <c r="D104" s="92"/>
      <c r="E104" s="724"/>
      <c r="F104" s="720">
        <f t="shared" si="42"/>
        <v>0</v>
      </c>
      <c r="G104" s="719"/>
      <c r="H104" s="771" t="str">
        <f t="shared" si="48"/>
        <v/>
      </c>
      <c r="I104" s="771" t="str">
        <f t="shared" si="48"/>
        <v/>
      </c>
      <c r="J104" s="695"/>
      <c r="K104" s="784">
        <f t="shared" si="33"/>
        <v>0</v>
      </c>
      <c r="L104" s="785" t="str">
        <f t="shared" si="28"/>
        <v/>
      </c>
      <c r="M104" s="774" t="str">
        <f t="shared" si="34"/>
        <v/>
      </c>
      <c r="N104" s="775" t="str">
        <f t="shared" si="35"/>
        <v/>
      </c>
      <c r="O104" s="776" t="str">
        <f t="shared" si="43"/>
        <v/>
      </c>
      <c r="P104" s="777" t="str">
        <f t="shared" si="44"/>
        <v/>
      </c>
      <c r="Q104" s="778" t="str">
        <f t="shared" si="36"/>
        <v/>
      </c>
      <c r="R104" s="779" t="str">
        <f t="shared" si="37"/>
        <v/>
      </c>
      <c r="S104" s="774" t="str">
        <f t="shared" si="45"/>
        <v/>
      </c>
      <c r="T104" s="775" t="str">
        <f t="shared" si="46"/>
        <v/>
      </c>
      <c r="U104" s="776" t="str">
        <f t="shared" si="47"/>
        <v/>
      </c>
      <c r="V104" s="774" t="str">
        <f t="shared" si="38"/>
        <v/>
      </c>
      <c r="W104" s="775" t="str">
        <f t="shared" si="29"/>
        <v/>
      </c>
      <c r="X104" s="776" t="str">
        <f t="shared" si="30"/>
        <v/>
      </c>
      <c r="Y104" s="774" t="str">
        <f>IFERROR(IF(AND('IMPORT Wksht'!$BX$10="No Split",'IMPORT Wksht'!$D$1="W001"),VLOOKUP($G104,PO,Y$4,0),VLOOKUP($G104,PO,Y$5,0)),"")</f>
        <v/>
      </c>
      <c r="Z104" s="775" t="str">
        <f>IFERROR(IF(AND('IMPORT Wksht'!$BX$10="No Split",'IMPORT Wksht'!$D$1="W03"),VLOOKUP($G104,PO,Z$4,0),VLOOKUP($G104,PO,Z$5,0)),"")</f>
        <v/>
      </c>
      <c r="AA104" s="776" t="str">
        <f t="shared" si="31"/>
        <v/>
      </c>
      <c r="AB104" s="783">
        <f t="shared" si="32"/>
        <v>0</v>
      </c>
      <c r="AD104" s="490">
        <v>97</v>
      </c>
      <c r="AE104" s="698">
        <f>'IMPORT Wksht'!E111</f>
        <v>0</v>
      </c>
      <c r="AF104" s="698">
        <f>'IMPORT Wksht'!F111</f>
        <v>0</v>
      </c>
      <c r="AG104" s="1280">
        <f>'IMPORT Wksht'!N111</f>
        <v>0</v>
      </c>
      <c r="AH104" s="1280">
        <f>'IMPORT Wksht'!O111</f>
        <v>0</v>
      </c>
      <c r="AI104" s="699" t="str">
        <f>'IMPORT Wksht'!P111</f>
        <v>MP</v>
      </c>
      <c r="AJ104" s="1280">
        <f t="shared" si="39"/>
        <v>0</v>
      </c>
      <c r="AK104" s="700">
        <f>'IMPORT Wksht'!R111</f>
        <v>0</v>
      </c>
      <c r="AL104" s="495">
        <f t="shared" si="40"/>
        <v>0</v>
      </c>
      <c r="AM104" s="495">
        <f t="shared" si="41"/>
        <v>0</v>
      </c>
    </row>
    <row r="105" spans="2:39">
      <c r="B105" s="723"/>
      <c r="C105" s="92"/>
      <c r="D105" s="92"/>
      <c r="E105" s="724"/>
      <c r="F105" s="720">
        <f t="shared" si="42"/>
        <v>0</v>
      </c>
      <c r="G105" s="719"/>
      <c r="H105" s="771" t="str">
        <f t="shared" si="48"/>
        <v/>
      </c>
      <c r="I105" s="771" t="str">
        <f t="shared" si="48"/>
        <v/>
      </c>
      <c r="J105" s="695"/>
      <c r="K105" s="784">
        <f t="shared" si="33"/>
        <v>0</v>
      </c>
      <c r="L105" s="785" t="str">
        <f t="shared" si="28"/>
        <v/>
      </c>
      <c r="M105" s="774" t="str">
        <f t="shared" si="34"/>
        <v/>
      </c>
      <c r="N105" s="775" t="str">
        <f t="shared" si="35"/>
        <v/>
      </c>
      <c r="O105" s="776" t="str">
        <f t="shared" si="43"/>
        <v/>
      </c>
      <c r="P105" s="777" t="str">
        <f t="shared" si="44"/>
        <v/>
      </c>
      <c r="Q105" s="778" t="str">
        <f t="shared" si="36"/>
        <v/>
      </c>
      <c r="R105" s="779" t="str">
        <f t="shared" si="37"/>
        <v/>
      </c>
      <c r="S105" s="774" t="str">
        <f t="shared" si="45"/>
        <v/>
      </c>
      <c r="T105" s="775" t="str">
        <f t="shared" si="46"/>
        <v/>
      </c>
      <c r="U105" s="776" t="str">
        <f t="shared" si="47"/>
        <v/>
      </c>
      <c r="V105" s="774" t="str">
        <f t="shared" si="38"/>
        <v/>
      </c>
      <c r="W105" s="775" t="str">
        <f t="shared" si="29"/>
        <v/>
      </c>
      <c r="X105" s="776" t="str">
        <f t="shared" si="30"/>
        <v/>
      </c>
      <c r="Y105" s="774" t="str">
        <f>IFERROR(IF(AND('IMPORT Wksht'!$BX$10="No Split",'IMPORT Wksht'!$D$1="W001"),VLOOKUP($G105,PO,Y$4,0),VLOOKUP($G105,PO,Y$5,0)),"")</f>
        <v/>
      </c>
      <c r="Z105" s="775" t="str">
        <f>IFERROR(IF(AND('IMPORT Wksht'!$BX$10="No Split",'IMPORT Wksht'!$D$1="W03"),VLOOKUP($G105,PO,Z$4,0),VLOOKUP($G105,PO,Z$5,0)),"")</f>
        <v/>
      </c>
      <c r="AA105" s="776" t="str">
        <f t="shared" si="31"/>
        <v/>
      </c>
      <c r="AB105" s="783">
        <f t="shared" si="32"/>
        <v>0</v>
      </c>
      <c r="AD105" s="490">
        <v>98</v>
      </c>
      <c r="AE105" s="698">
        <f>'IMPORT Wksht'!E112</f>
        <v>0</v>
      </c>
      <c r="AF105" s="698">
        <f>'IMPORT Wksht'!F112</f>
        <v>0</v>
      </c>
      <c r="AG105" s="1280">
        <f>'IMPORT Wksht'!N112</f>
        <v>0</v>
      </c>
      <c r="AH105" s="1280">
        <f>'IMPORT Wksht'!O112</f>
        <v>0</v>
      </c>
      <c r="AI105" s="699" t="str">
        <f>'IMPORT Wksht'!P112</f>
        <v>MP</v>
      </c>
      <c r="AJ105" s="1280">
        <f t="shared" si="39"/>
        <v>0</v>
      </c>
      <c r="AK105" s="700">
        <f>'IMPORT Wksht'!R112</f>
        <v>0</v>
      </c>
      <c r="AL105" s="495">
        <f t="shared" si="40"/>
        <v>0</v>
      </c>
      <c r="AM105" s="495">
        <f t="shared" si="41"/>
        <v>0</v>
      </c>
    </row>
    <row r="106" spans="2:39">
      <c r="B106" s="723"/>
      <c r="C106" s="92"/>
      <c r="D106" s="92"/>
      <c r="E106" s="724"/>
      <c r="F106" s="720">
        <f t="shared" si="42"/>
        <v>0</v>
      </c>
      <c r="G106" s="719"/>
      <c r="H106" s="771" t="str">
        <f t="shared" si="48"/>
        <v/>
      </c>
      <c r="I106" s="771" t="str">
        <f t="shared" si="48"/>
        <v/>
      </c>
      <c r="J106" s="695"/>
      <c r="K106" s="784">
        <f t="shared" si="33"/>
        <v>0</v>
      </c>
      <c r="L106" s="785" t="str">
        <f t="shared" si="28"/>
        <v/>
      </c>
      <c r="M106" s="774" t="str">
        <f t="shared" si="34"/>
        <v/>
      </c>
      <c r="N106" s="775" t="str">
        <f t="shared" si="35"/>
        <v/>
      </c>
      <c r="O106" s="776" t="str">
        <f t="shared" si="43"/>
        <v/>
      </c>
      <c r="P106" s="777" t="str">
        <f t="shared" si="44"/>
        <v/>
      </c>
      <c r="Q106" s="778" t="str">
        <f t="shared" si="36"/>
        <v/>
      </c>
      <c r="R106" s="779" t="str">
        <f t="shared" si="37"/>
        <v/>
      </c>
      <c r="S106" s="774" t="str">
        <f t="shared" si="45"/>
        <v/>
      </c>
      <c r="T106" s="775" t="str">
        <f t="shared" si="46"/>
        <v/>
      </c>
      <c r="U106" s="776" t="str">
        <f t="shared" si="47"/>
        <v/>
      </c>
      <c r="V106" s="774" t="str">
        <f t="shared" si="38"/>
        <v/>
      </c>
      <c r="W106" s="775" t="str">
        <f t="shared" si="29"/>
        <v/>
      </c>
      <c r="X106" s="776" t="str">
        <f t="shared" si="30"/>
        <v/>
      </c>
      <c r="Y106" s="774" t="str">
        <f>IFERROR(IF(AND('IMPORT Wksht'!$BX$10="No Split",'IMPORT Wksht'!$D$1="W001"),VLOOKUP($G106,PO,Y$4,0),VLOOKUP($G106,PO,Y$5,0)),"")</f>
        <v/>
      </c>
      <c r="Z106" s="775" t="str">
        <f>IFERROR(IF(AND('IMPORT Wksht'!$BX$10="No Split",'IMPORT Wksht'!$D$1="W03"),VLOOKUP($G106,PO,Z$4,0),VLOOKUP($G106,PO,Z$5,0)),"")</f>
        <v/>
      </c>
      <c r="AA106" s="776" t="str">
        <f t="shared" si="31"/>
        <v/>
      </c>
      <c r="AB106" s="783">
        <f t="shared" si="32"/>
        <v>0</v>
      </c>
      <c r="AD106" s="490">
        <v>99</v>
      </c>
      <c r="AE106" s="698">
        <f>'IMPORT Wksht'!E113</f>
        <v>0</v>
      </c>
      <c r="AF106" s="698">
        <f>'IMPORT Wksht'!F113</f>
        <v>0</v>
      </c>
      <c r="AG106" s="1280">
        <f>'IMPORT Wksht'!N113</f>
        <v>0</v>
      </c>
      <c r="AH106" s="1280">
        <f>'IMPORT Wksht'!O113</f>
        <v>0</v>
      </c>
      <c r="AI106" s="699" t="str">
        <f>'IMPORT Wksht'!P113</f>
        <v>MP</v>
      </c>
      <c r="AJ106" s="1280">
        <f t="shared" si="39"/>
        <v>0</v>
      </c>
      <c r="AK106" s="700">
        <f>'IMPORT Wksht'!R113</f>
        <v>0</v>
      </c>
      <c r="AL106" s="495">
        <f t="shared" si="40"/>
        <v>0</v>
      </c>
      <c r="AM106" s="495">
        <f t="shared" si="41"/>
        <v>0</v>
      </c>
    </row>
    <row r="107" spans="2:39">
      <c r="B107" s="723"/>
      <c r="C107" s="92"/>
      <c r="D107" s="92"/>
      <c r="E107" s="724"/>
      <c r="F107" s="720">
        <f t="shared" si="42"/>
        <v>0</v>
      </c>
      <c r="G107" s="719"/>
      <c r="H107" s="771" t="str">
        <f t="shared" si="48"/>
        <v/>
      </c>
      <c r="I107" s="771" t="str">
        <f t="shared" si="48"/>
        <v/>
      </c>
      <c r="J107" s="695"/>
      <c r="K107" s="784">
        <f t="shared" si="33"/>
        <v>0</v>
      </c>
      <c r="L107" s="785" t="str">
        <f t="shared" si="28"/>
        <v/>
      </c>
      <c r="M107" s="774" t="str">
        <f t="shared" si="34"/>
        <v/>
      </c>
      <c r="N107" s="775" t="str">
        <f t="shared" si="35"/>
        <v/>
      </c>
      <c r="O107" s="776" t="str">
        <f t="shared" si="43"/>
        <v/>
      </c>
      <c r="P107" s="777" t="str">
        <f t="shared" si="44"/>
        <v/>
      </c>
      <c r="Q107" s="778" t="str">
        <f t="shared" si="36"/>
        <v/>
      </c>
      <c r="R107" s="779" t="str">
        <f t="shared" si="37"/>
        <v/>
      </c>
      <c r="S107" s="774" t="str">
        <f t="shared" si="45"/>
        <v/>
      </c>
      <c r="T107" s="775" t="str">
        <f t="shared" si="46"/>
        <v/>
      </c>
      <c r="U107" s="776" t="str">
        <f t="shared" si="47"/>
        <v/>
      </c>
      <c r="V107" s="774" t="str">
        <f t="shared" si="38"/>
        <v/>
      </c>
      <c r="W107" s="775" t="str">
        <f t="shared" si="29"/>
        <v/>
      </c>
      <c r="X107" s="776" t="str">
        <f t="shared" si="30"/>
        <v/>
      </c>
      <c r="Y107" s="774" t="str">
        <f>IFERROR(IF(AND('IMPORT Wksht'!$BX$10="No Split",'IMPORT Wksht'!$D$1="W001"),VLOOKUP($G107,PO,Y$4,0),VLOOKUP($G107,PO,Y$5,0)),"")</f>
        <v/>
      </c>
      <c r="Z107" s="775" t="str">
        <f>IFERROR(IF(AND('IMPORT Wksht'!$BX$10="No Split",'IMPORT Wksht'!$D$1="W03"),VLOOKUP($G107,PO,Z$4,0),VLOOKUP($G107,PO,Z$5,0)),"")</f>
        <v/>
      </c>
      <c r="AA107" s="776" t="str">
        <f t="shared" si="31"/>
        <v/>
      </c>
      <c r="AB107" s="783">
        <f t="shared" si="32"/>
        <v>0</v>
      </c>
      <c r="AD107" s="490">
        <v>100</v>
      </c>
      <c r="AE107" s="698">
        <f>'IMPORT Wksht'!E114</f>
        <v>0</v>
      </c>
      <c r="AF107" s="698">
        <f>'IMPORT Wksht'!F114</f>
        <v>0</v>
      </c>
      <c r="AG107" s="1280">
        <f>'IMPORT Wksht'!N114</f>
        <v>0</v>
      </c>
      <c r="AH107" s="1280">
        <f>'IMPORT Wksht'!O114</f>
        <v>0</v>
      </c>
      <c r="AI107" s="699" t="str">
        <f>'IMPORT Wksht'!P114</f>
        <v>MP</v>
      </c>
      <c r="AJ107" s="1280">
        <f t="shared" si="39"/>
        <v>0</v>
      </c>
      <c r="AK107" s="700">
        <f>'IMPORT Wksht'!R114</f>
        <v>0</v>
      </c>
      <c r="AL107" s="495">
        <f t="shared" si="40"/>
        <v>0</v>
      </c>
      <c r="AM107" s="495">
        <f t="shared" si="41"/>
        <v>0</v>
      </c>
    </row>
    <row r="108" spans="2:39">
      <c r="B108" s="723"/>
      <c r="C108" s="92"/>
      <c r="D108" s="92"/>
      <c r="E108" s="724"/>
      <c r="F108" s="720">
        <f t="shared" si="42"/>
        <v>0</v>
      </c>
      <c r="G108" s="719"/>
      <c r="H108" s="771" t="str">
        <f t="shared" ref="H108:I127" si="49">IFERROR(VLOOKUP($G108,PO,H$5,0),"")</f>
        <v/>
      </c>
      <c r="I108" s="771" t="str">
        <f t="shared" si="49"/>
        <v/>
      </c>
      <c r="J108" s="695"/>
      <c r="K108" s="784">
        <f t="shared" si="33"/>
        <v>0</v>
      </c>
      <c r="L108" s="785" t="str">
        <f t="shared" si="28"/>
        <v/>
      </c>
      <c r="M108" s="774" t="str">
        <f t="shared" si="34"/>
        <v/>
      </c>
      <c r="N108" s="775" t="str">
        <f t="shared" si="35"/>
        <v/>
      </c>
      <c r="O108" s="776" t="str">
        <f t="shared" si="43"/>
        <v/>
      </c>
      <c r="P108" s="777" t="str">
        <f t="shared" si="44"/>
        <v/>
      </c>
      <c r="Q108" s="778" t="str">
        <f t="shared" si="36"/>
        <v/>
      </c>
      <c r="R108" s="779" t="str">
        <f t="shared" si="37"/>
        <v/>
      </c>
      <c r="S108" s="774" t="str">
        <f t="shared" si="45"/>
        <v/>
      </c>
      <c r="T108" s="775" t="str">
        <f t="shared" si="46"/>
        <v/>
      </c>
      <c r="U108" s="776" t="str">
        <f t="shared" si="47"/>
        <v/>
      </c>
      <c r="V108" s="774" t="str">
        <f t="shared" si="38"/>
        <v/>
      </c>
      <c r="W108" s="775" t="str">
        <f t="shared" si="29"/>
        <v/>
      </c>
      <c r="X108" s="776" t="str">
        <f t="shared" si="30"/>
        <v/>
      </c>
      <c r="Y108" s="774" t="str">
        <f>IFERROR(IF(AND('IMPORT Wksht'!$BX$10="No Split",'IMPORT Wksht'!$D$1="W001"),VLOOKUP($G108,PO,Y$4,0),VLOOKUP($G108,PO,Y$5,0)),"")</f>
        <v/>
      </c>
      <c r="Z108" s="775" t="str">
        <f>IFERROR(IF(AND('IMPORT Wksht'!$BX$10="No Split",'IMPORT Wksht'!$D$1="W03"),VLOOKUP($G108,PO,Z$4,0),VLOOKUP($G108,PO,Z$5,0)),"")</f>
        <v/>
      </c>
      <c r="AA108" s="776" t="str">
        <f t="shared" si="31"/>
        <v/>
      </c>
      <c r="AB108" s="783">
        <f t="shared" si="32"/>
        <v>0</v>
      </c>
      <c r="AD108" s="490">
        <v>101</v>
      </c>
      <c r="AE108" s="698">
        <f>'IMPORT Wksht'!E115</f>
        <v>0</v>
      </c>
      <c r="AF108" s="698">
        <f>'IMPORT Wksht'!F115</f>
        <v>0</v>
      </c>
      <c r="AG108" s="1280">
        <f>'IMPORT Wksht'!N115</f>
        <v>0</v>
      </c>
      <c r="AH108" s="1280">
        <f>'IMPORT Wksht'!O115</f>
        <v>0</v>
      </c>
      <c r="AI108" s="699" t="str">
        <f>'IMPORT Wksht'!P115</f>
        <v>MP</v>
      </c>
      <c r="AJ108" s="1280">
        <f t="shared" si="39"/>
        <v>0</v>
      </c>
      <c r="AK108" s="700">
        <f>'IMPORT Wksht'!R115</f>
        <v>0</v>
      </c>
      <c r="AL108" s="495">
        <f t="shared" si="40"/>
        <v>0</v>
      </c>
      <c r="AM108" s="495">
        <f t="shared" si="41"/>
        <v>0</v>
      </c>
    </row>
    <row r="109" spans="2:39">
      <c r="B109" s="723"/>
      <c r="C109" s="92"/>
      <c r="D109" s="92"/>
      <c r="E109" s="724"/>
      <c r="F109" s="720">
        <f t="shared" si="42"/>
        <v>0</v>
      </c>
      <c r="G109" s="719"/>
      <c r="H109" s="771" t="str">
        <f t="shared" si="49"/>
        <v/>
      </c>
      <c r="I109" s="771" t="str">
        <f t="shared" si="49"/>
        <v/>
      </c>
      <c r="J109" s="695"/>
      <c r="K109" s="784">
        <f t="shared" si="33"/>
        <v>0</v>
      </c>
      <c r="L109" s="785" t="str">
        <f t="shared" si="28"/>
        <v/>
      </c>
      <c r="M109" s="774" t="str">
        <f t="shared" si="34"/>
        <v/>
      </c>
      <c r="N109" s="775" t="str">
        <f t="shared" si="35"/>
        <v/>
      </c>
      <c r="O109" s="776" t="str">
        <f t="shared" si="43"/>
        <v/>
      </c>
      <c r="P109" s="777" t="str">
        <f t="shared" si="44"/>
        <v/>
      </c>
      <c r="Q109" s="778" t="str">
        <f t="shared" si="36"/>
        <v/>
      </c>
      <c r="R109" s="779" t="str">
        <f t="shared" si="37"/>
        <v/>
      </c>
      <c r="S109" s="774" t="str">
        <f t="shared" si="45"/>
        <v/>
      </c>
      <c r="T109" s="775" t="str">
        <f t="shared" si="46"/>
        <v/>
      </c>
      <c r="U109" s="776" t="str">
        <f t="shared" si="47"/>
        <v/>
      </c>
      <c r="V109" s="774" t="str">
        <f t="shared" si="38"/>
        <v/>
      </c>
      <c r="W109" s="775" t="str">
        <f t="shared" si="29"/>
        <v/>
      </c>
      <c r="X109" s="776" t="str">
        <f t="shared" si="30"/>
        <v/>
      </c>
      <c r="Y109" s="774" t="str">
        <f>IFERROR(IF(AND('IMPORT Wksht'!$BX$10="No Split",'IMPORT Wksht'!$D$1="W001"),VLOOKUP($G109,PO,Y$4,0),VLOOKUP($G109,PO,Y$5,0)),"")</f>
        <v/>
      </c>
      <c r="Z109" s="775" t="str">
        <f>IFERROR(IF(AND('IMPORT Wksht'!$BX$10="No Split",'IMPORT Wksht'!$D$1="W03"),VLOOKUP($G109,PO,Z$4,0),VLOOKUP($G109,PO,Z$5,0)),"")</f>
        <v/>
      </c>
      <c r="AA109" s="776" t="str">
        <f t="shared" si="31"/>
        <v/>
      </c>
      <c r="AB109" s="783">
        <f t="shared" si="32"/>
        <v>0</v>
      </c>
      <c r="AD109" s="490">
        <v>102</v>
      </c>
      <c r="AE109" s="698">
        <f>'IMPORT Wksht'!E116</f>
        <v>0</v>
      </c>
      <c r="AF109" s="698">
        <f>'IMPORT Wksht'!F116</f>
        <v>0</v>
      </c>
      <c r="AG109" s="1280">
        <f>'IMPORT Wksht'!N116</f>
        <v>0</v>
      </c>
      <c r="AH109" s="1280">
        <f>'IMPORT Wksht'!O116</f>
        <v>0</v>
      </c>
      <c r="AI109" s="699" t="str">
        <f>'IMPORT Wksht'!P116</f>
        <v>MP</v>
      </c>
      <c r="AJ109" s="1280">
        <f t="shared" si="39"/>
        <v>0</v>
      </c>
      <c r="AK109" s="700">
        <f>'IMPORT Wksht'!R116</f>
        <v>0</v>
      </c>
      <c r="AL109" s="495">
        <f t="shared" si="40"/>
        <v>0</v>
      </c>
      <c r="AM109" s="495">
        <f t="shared" si="41"/>
        <v>0</v>
      </c>
    </row>
    <row r="110" spans="2:39">
      <c r="B110" s="723"/>
      <c r="C110" s="92"/>
      <c r="D110" s="92"/>
      <c r="E110" s="724"/>
      <c r="F110" s="720">
        <f t="shared" si="42"/>
        <v>0</v>
      </c>
      <c r="G110" s="719"/>
      <c r="H110" s="771" t="str">
        <f t="shared" si="49"/>
        <v/>
      </c>
      <c r="I110" s="771" t="str">
        <f t="shared" si="49"/>
        <v/>
      </c>
      <c r="J110" s="695"/>
      <c r="K110" s="784">
        <f t="shared" si="33"/>
        <v>0</v>
      </c>
      <c r="L110" s="785" t="str">
        <f t="shared" si="28"/>
        <v/>
      </c>
      <c r="M110" s="774" t="str">
        <f t="shared" si="34"/>
        <v/>
      </c>
      <c r="N110" s="775" t="str">
        <f t="shared" si="35"/>
        <v/>
      </c>
      <c r="O110" s="776" t="str">
        <f t="shared" si="43"/>
        <v/>
      </c>
      <c r="P110" s="777" t="str">
        <f t="shared" si="44"/>
        <v/>
      </c>
      <c r="Q110" s="778" t="str">
        <f t="shared" si="36"/>
        <v/>
      </c>
      <c r="R110" s="779" t="str">
        <f t="shared" si="37"/>
        <v/>
      </c>
      <c r="S110" s="774" t="str">
        <f t="shared" si="45"/>
        <v/>
      </c>
      <c r="T110" s="775" t="str">
        <f t="shared" si="46"/>
        <v/>
      </c>
      <c r="U110" s="776" t="str">
        <f t="shared" si="47"/>
        <v/>
      </c>
      <c r="V110" s="774" t="str">
        <f t="shared" si="38"/>
        <v/>
      </c>
      <c r="W110" s="775" t="str">
        <f t="shared" si="29"/>
        <v/>
      </c>
      <c r="X110" s="776" t="str">
        <f t="shared" si="30"/>
        <v/>
      </c>
      <c r="Y110" s="774" t="str">
        <f>IFERROR(IF(AND('IMPORT Wksht'!$BX$10="No Split",'IMPORT Wksht'!$D$1="W001"),VLOOKUP($G110,PO,Y$4,0),VLOOKUP($G110,PO,Y$5,0)),"")</f>
        <v/>
      </c>
      <c r="Z110" s="775" t="str">
        <f>IFERROR(IF(AND('IMPORT Wksht'!$BX$10="No Split",'IMPORT Wksht'!$D$1="W03"),VLOOKUP($G110,PO,Z$4,0),VLOOKUP($G110,PO,Z$5,0)),"")</f>
        <v/>
      </c>
      <c r="AA110" s="776" t="str">
        <f t="shared" si="31"/>
        <v/>
      </c>
      <c r="AB110" s="783">
        <f t="shared" si="32"/>
        <v>0</v>
      </c>
      <c r="AD110" s="490">
        <v>103</v>
      </c>
      <c r="AE110" s="698">
        <f>'IMPORT Wksht'!E117</f>
        <v>0</v>
      </c>
      <c r="AF110" s="698">
        <f>'IMPORT Wksht'!F117</f>
        <v>0</v>
      </c>
      <c r="AG110" s="1280">
        <f>'IMPORT Wksht'!N117</f>
        <v>0</v>
      </c>
      <c r="AH110" s="1280">
        <f>'IMPORT Wksht'!O117</f>
        <v>0</v>
      </c>
      <c r="AI110" s="699" t="str">
        <f>'IMPORT Wksht'!P117</f>
        <v>MP</v>
      </c>
      <c r="AJ110" s="1280">
        <f t="shared" si="39"/>
        <v>0</v>
      </c>
      <c r="AK110" s="700">
        <f>'IMPORT Wksht'!R117</f>
        <v>0</v>
      </c>
      <c r="AL110" s="495">
        <f t="shared" si="40"/>
        <v>0</v>
      </c>
      <c r="AM110" s="495">
        <f t="shared" si="41"/>
        <v>0</v>
      </c>
    </row>
    <row r="111" spans="2:39">
      <c r="B111" s="723"/>
      <c r="C111" s="92"/>
      <c r="D111" s="92"/>
      <c r="E111" s="724"/>
      <c r="F111" s="720">
        <f t="shared" si="42"/>
        <v>0</v>
      </c>
      <c r="G111" s="719"/>
      <c r="H111" s="771" t="str">
        <f t="shared" si="49"/>
        <v/>
      </c>
      <c r="I111" s="771" t="str">
        <f t="shared" si="49"/>
        <v/>
      </c>
      <c r="J111" s="695"/>
      <c r="K111" s="784">
        <f t="shared" si="33"/>
        <v>0</v>
      </c>
      <c r="L111" s="785" t="str">
        <f t="shared" si="28"/>
        <v/>
      </c>
      <c r="M111" s="774" t="str">
        <f t="shared" si="34"/>
        <v/>
      </c>
      <c r="N111" s="775" t="str">
        <f t="shared" si="35"/>
        <v/>
      </c>
      <c r="O111" s="776" t="str">
        <f t="shared" si="43"/>
        <v/>
      </c>
      <c r="P111" s="777" t="str">
        <f t="shared" si="44"/>
        <v/>
      </c>
      <c r="Q111" s="778" t="str">
        <f t="shared" si="36"/>
        <v/>
      </c>
      <c r="R111" s="779" t="str">
        <f t="shared" si="37"/>
        <v/>
      </c>
      <c r="S111" s="774" t="str">
        <f t="shared" si="45"/>
        <v/>
      </c>
      <c r="T111" s="775" t="str">
        <f t="shared" si="46"/>
        <v/>
      </c>
      <c r="U111" s="776" t="str">
        <f t="shared" si="47"/>
        <v/>
      </c>
      <c r="V111" s="774" t="str">
        <f t="shared" si="38"/>
        <v/>
      </c>
      <c r="W111" s="775" t="str">
        <f t="shared" si="29"/>
        <v/>
      </c>
      <c r="X111" s="776" t="str">
        <f t="shared" si="30"/>
        <v/>
      </c>
      <c r="Y111" s="774" t="str">
        <f>IFERROR(IF(AND('IMPORT Wksht'!$BX$10="No Split",'IMPORT Wksht'!$D$1="W001"),VLOOKUP($G111,PO,Y$4,0),VLOOKUP($G111,PO,Y$5,0)),"")</f>
        <v/>
      </c>
      <c r="Z111" s="775" t="str">
        <f>IFERROR(IF(AND('IMPORT Wksht'!$BX$10="No Split",'IMPORT Wksht'!$D$1="W03"),VLOOKUP($G111,PO,Z$4,0),VLOOKUP($G111,PO,Z$5,0)),"")</f>
        <v/>
      </c>
      <c r="AA111" s="776" t="str">
        <f t="shared" si="31"/>
        <v/>
      </c>
      <c r="AB111" s="783">
        <f t="shared" si="32"/>
        <v>0</v>
      </c>
      <c r="AD111" s="490">
        <v>104</v>
      </c>
      <c r="AE111" s="698">
        <f>'IMPORT Wksht'!E118</f>
        <v>0</v>
      </c>
      <c r="AF111" s="698">
        <f>'IMPORT Wksht'!F118</f>
        <v>0</v>
      </c>
      <c r="AG111" s="1280">
        <f>'IMPORT Wksht'!N118</f>
        <v>0</v>
      </c>
      <c r="AH111" s="1280">
        <f>'IMPORT Wksht'!O118</f>
        <v>0</v>
      </c>
      <c r="AI111" s="699" t="str">
        <f>'IMPORT Wksht'!P118</f>
        <v>MP</v>
      </c>
      <c r="AJ111" s="1280">
        <f t="shared" si="39"/>
        <v>0</v>
      </c>
      <c r="AK111" s="700">
        <f>'IMPORT Wksht'!R118</f>
        <v>0</v>
      </c>
      <c r="AL111" s="495">
        <f t="shared" si="40"/>
        <v>0</v>
      </c>
      <c r="AM111" s="495">
        <f t="shared" si="41"/>
        <v>0</v>
      </c>
    </row>
    <row r="112" spans="2:39">
      <c r="B112" s="723"/>
      <c r="C112" s="92"/>
      <c r="D112" s="92"/>
      <c r="E112" s="724"/>
      <c r="F112" s="720">
        <f t="shared" si="42"/>
        <v>0</v>
      </c>
      <c r="G112" s="719"/>
      <c r="H112" s="771" t="str">
        <f t="shared" si="49"/>
        <v/>
      </c>
      <c r="I112" s="771" t="str">
        <f t="shared" si="49"/>
        <v/>
      </c>
      <c r="J112" s="695"/>
      <c r="K112" s="784">
        <f t="shared" si="33"/>
        <v>0</v>
      </c>
      <c r="L112" s="785" t="str">
        <f t="shared" si="28"/>
        <v/>
      </c>
      <c r="M112" s="774" t="str">
        <f t="shared" si="34"/>
        <v/>
      </c>
      <c r="N112" s="775" t="str">
        <f t="shared" si="35"/>
        <v/>
      </c>
      <c r="O112" s="776" t="str">
        <f t="shared" si="43"/>
        <v/>
      </c>
      <c r="P112" s="777" t="str">
        <f t="shared" si="44"/>
        <v/>
      </c>
      <c r="Q112" s="778" t="str">
        <f t="shared" si="36"/>
        <v/>
      </c>
      <c r="R112" s="779" t="str">
        <f t="shared" si="37"/>
        <v/>
      </c>
      <c r="S112" s="774" t="str">
        <f t="shared" si="45"/>
        <v/>
      </c>
      <c r="T112" s="775" t="str">
        <f t="shared" si="46"/>
        <v/>
      </c>
      <c r="U112" s="776" t="str">
        <f t="shared" si="47"/>
        <v/>
      </c>
      <c r="V112" s="774" t="str">
        <f t="shared" si="38"/>
        <v/>
      </c>
      <c r="W112" s="775" t="str">
        <f t="shared" si="29"/>
        <v/>
      </c>
      <c r="X112" s="776" t="str">
        <f t="shared" si="30"/>
        <v/>
      </c>
      <c r="Y112" s="774" t="str">
        <f>IFERROR(IF(AND('IMPORT Wksht'!$BX$10="No Split",'IMPORT Wksht'!$D$1="W001"),VLOOKUP($G112,PO,Y$4,0),VLOOKUP($G112,PO,Y$5,0)),"")</f>
        <v/>
      </c>
      <c r="Z112" s="775" t="str">
        <f>IFERROR(IF(AND('IMPORT Wksht'!$BX$10="No Split",'IMPORT Wksht'!$D$1="W03"),VLOOKUP($G112,PO,Z$4,0),VLOOKUP($G112,PO,Z$5,0)),"")</f>
        <v/>
      </c>
      <c r="AA112" s="776" t="str">
        <f t="shared" si="31"/>
        <v/>
      </c>
      <c r="AB112" s="783">
        <f t="shared" si="32"/>
        <v>0</v>
      </c>
      <c r="AD112" s="490">
        <v>105</v>
      </c>
      <c r="AE112" s="698">
        <f>'IMPORT Wksht'!E119</f>
        <v>0</v>
      </c>
      <c r="AF112" s="698">
        <f>'IMPORT Wksht'!F119</f>
        <v>0</v>
      </c>
      <c r="AG112" s="1280">
        <f>'IMPORT Wksht'!N119</f>
        <v>0</v>
      </c>
      <c r="AH112" s="1280">
        <f>'IMPORT Wksht'!O119</f>
        <v>0</v>
      </c>
      <c r="AI112" s="699" t="str">
        <f>'IMPORT Wksht'!P119</f>
        <v>MP</v>
      </c>
      <c r="AJ112" s="1280">
        <f t="shared" si="39"/>
        <v>0</v>
      </c>
      <c r="AK112" s="700">
        <f>'IMPORT Wksht'!R119</f>
        <v>0</v>
      </c>
      <c r="AL112" s="495">
        <f t="shared" si="40"/>
        <v>0</v>
      </c>
      <c r="AM112" s="495">
        <f t="shared" si="41"/>
        <v>0</v>
      </c>
    </row>
    <row r="113" spans="2:39">
      <c r="B113" s="723"/>
      <c r="C113" s="92"/>
      <c r="D113" s="92"/>
      <c r="E113" s="724"/>
      <c r="F113" s="720">
        <f t="shared" si="42"/>
        <v>0</v>
      </c>
      <c r="G113" s="719"/>
      <c r="H113" s="771" t="str">
        <f t="shared" si="49"/>
        <v/>
      </c>
      <c r="I113" s="771" t="str">
        <f t="shared" si="49"/>
        <v/>
      </c>
      <c r="J113" s="695"/>
      <c r="K113" s="784">
        <f t="shared" si="33"/>
        <v>0</v>
      </c>
      <c r="L113" s="785" t="str">
        <f t="shared" si="28"/>
        <v/>
      </c>
      <c r="M113" s="774" t="str">
        <f t="shared" si="34"/>
        <v/>
      </c>
      <c r="N113" s="775" t="str">
        <f t="shared" si="35"/>
        <v/>
      </c>
      <c r="O113" s="776" t="str">
        <f t="shared" si="43"/>
        <v/>
      </c>
      <c r="P113" s="777" t="str">
        <f t="shared" si="44"/>
        <v/>
      </c>
      <c r="Q113" s="778" t="str">
        <f t="shared" si="36"/>
        <v/>
      </c>
      <c r="R113" s="779" t="str">
        <f t="shared" si="37"/>
        <v/>
      </c>
      <c r="S113" s="774" t="str">
        <f t="shared" si="45"/>
        <v/>
      </c>
      <c r="T113" s="775" t="str">
        <f t="shared" si="46"/>
        <v/>
      </c>
      <c r="U113" s="776" t="str">
        <f t="shared" si="47"/>
        <v/>
      </c>
      <c r="V113" s="774" t="str">
        <f t="shared" si="38"/>
        <v/>
      </c>
      <c r="W113" s="775" t="str">
        <f t="shared" si="29"/>
        <v/>
      </c>
      <c r="X113" s="776" t="str">
        <f t="shared" si="30"/>
        <v/>
      </c>
      <c r="Y113" s="774" t="str">
        <f>IFERROR(IF(AND('IMPORT Wksht'!$BX$10="No Split",'IMPORT Wksht'!$D$1="W001"),VLOOKUP($G113,PO,Y$4,0),VLOOKUP($G113,PO,Y$5,0)),"")</f>
        <v/>
      </c>
      <c r="Z113" s="775" t="str">
        <f>IFERROR(IF(AND('IMPORT Wksht'!$BX$10="No Split",'IMPORT Wksht'!$D$1="W03"),VLOOKUP($G113,PO,Z$4,0),VLOOKUP($G113,PO,Z$5,0)),"")</f>
        <v/>
      </c>
      <c r="AA113" s="776" t="str">
        <f t="shared" si="31"/>
        <v/>
      </c>
      <c r="AB113" s="783">
        <f t="shared" si="32"/>
        <v>0</v>
      </c>
      <c r="AD113" s="490">
        <v>106</v>
      </c>
      <c r="AE113" s="698">
        <f>'IMPORT Wksht'!E120</f>
        <v>0</v>
      </c>
      <c r="AF113" s="698">
        <f>'IMPORT Wksht'!F120</f>
        <v>0</v>
      </c>
      <c r="AG113" s="1280">
        <f>'IMPORT Wksht'!N120</f>
        <v>0</v>
      </c>
      <c r="AH113" s="1280">
        <f>'IMPORT Wksht'!O120</f>
        <v>0</v>
      </c>
      <c r="AI113" s="699" t="str">
        <f>'IMPORT Wksht'!P120</f>
        <v>MP</v>
      </c>
      <c r="AJ113" s="1280">
        <f t="shared" si="39"/>
        <v>0</v>
      </c>
      <c r="AK113" s="700">
        <f>'IMPORT Wksht'!R120</f>
        <v>0</v>
      </c>
      <c r="AL113" s="495">
        <f t="shared" si="40"/>
        <v>0</v>
      </c>
      <c r="AM113" s="495">
        <f t="shared" si="41"/>
        <v>0</v>
      </c>
    </row>
    <row r="114" spans="2:39">
      <c r="B114" s="723"/>
      <c r="C114" s="92"/>
      <c r="D114" s="92"/>
      <c r="E114" s="724"/>
      <c r="F114" s="720">
        <f t="shared" si="42"/>
        <v>0</v>
      </c>
      <c r="G114" s="719"/>
      <c r="H114" s="771" t="str">
        <f t="shared" si="49"/>
        <v/>
      </c>
      <c r="I114" s="771" t="str">
        <f t="shared" si="49"/>
        <v/>
      </c>
      <c r="J114" s="695"/>
      <c r="K114" s="784">
        <f t="shared" si="33"/>
        <v>0</v>
      </c>
      <c r="L114" s="785" t="str">
        <f t="shared" si="28"/>
        <v/>
      </c>
      <c r="M114" s="774" t="str">
        <f t="shared" si="34"/>
        <v/>
      </c>
      <c r="N114" s="775" t="str">
        <f t="shared" si="35"/>
        <v/>
      </c>
      <c r="O114" s="776" t="str">
        <f t="shared" si="43"/>
        <v/>
      </c>
      <c r="P114" s="777" t="str">
        <f t="shared" si="44"/>
        <v/>
      </c>
      <c r="Q114" s="778" t="str">
        <f t="shared" si="36"/>
        <v/>
      </c>
      <c r="R114" s="779" t="str">
        <f t="shared" si="37"/>
        <v/>
      </c>
      <c r="S114" s="774" t="str">
        <f t="shared" si="45"/>
        <v/>
      </c>
      <c r="T114" s="775" t="str">
        <f t="shared" si="46"/>
        <v/>
      </c>
      <c r="U114" s="776" t="str">
        <f t="shared" si="47"/>
        <v/>
      </c>
      <c r="V114" s="774" t="str">
        <f t="shared" si="38"/>
        <v/>
      </c>
      <c r="W114" s="775" t="str">
        <f t="shared" si="29"/>
        <v/>
      </c>
      <c r="X114" s="776" t="str">
        <f t="shared" si="30"/>
        <v/>
      </c>
      <c r="Y114" s="774" t="str">
        <f>IFERROR(IF(AND('IMPORT Wksht'!$BX$10="No Split",'IMPORT Wksht'!$D$1="W001"),VLOOKUP($G114,PO,Y$4,0),VLOOKUP($G114,PO,Y$5,0)),"")</f>
        <v/>
      </c>
      <c r="Z114" s="775" t="str">
        <f>IFERROR(IF(AND('IMPORT Wksht'!$BX$10="No Split",'IMPORT Wksht'!$D$1="W03"),VLOOKUP($G114,PO,Z$4,0),VLOOKUP($G114,PO,Z$5,0)),"")</f>
        <v/>
      </c>
      <c r="AA114" s="776" t="str">
        <f t="shared" si="31"/>
        <v/>
      </c>
      <c r="AB114" s="783">
        <f t="shared" si="32"/>
        <v>0</v>
      </c>
      <c r="AD114" s="490">
        <v>107</v>
      </c>
      <c r="AE114" s="698">
        <f>'IMPORT Wksht'!E121</f>
        <v>0</v>
      </c>
      <c r="AF114" s="698">
        <f>'IMPORT Wksht'!F121</f>
        <v>0</v>
      </c>
      <c r="AG114" s="1280">
        <f>'IMPORT Wksht'!N121</f>
        <v>0</v>
      </c>
      <c r="AH114" s="1280">
        <f>'IMPORT Wksht'!O121</f>
        <v>0</v>
      </c>
      <c r="AI114" s="699" t="str">
        <f>'IMPORT Wksht'!P121</f>
        <v>MP</v>
      </c>
      <c r="AJ114" s="1280">
        <f t="shared" si="39"/>
        <v>0</v>
      </c>
      <c r="AK114" s="700">
        <f>'IMPORT Wksht'!R121</f>
        <v>0</v>
      </c>
      <c r="AL114" s="495">
        <f t="shared" si="40"/>
        <v>0</v>
      </c>
      <c r="AM114" s="495">
        <f t="shared" si="41"/>
        <v>0</v>
      </c>
    </row>
    <row r="115" spans="2:39">
      <c r="B115" s="723"/>
      <c r="C115" s="92"/>
      <c r="D115" s="92"/>
      <c r="E115" s="724"/>
      <c r="F115" s="720">
        <f t="shared" si="42"/>
        <v>0</v>
      </c>
      <c r="G115" s="719"/>
      <c r="H115" s="771" t="str">
        <f t="shared" si="49"/>
        <v/>
      </c>
      <c r="I115" s="771" t="str">
        <f t="shared" si="49"/>
        <v/>
      </c>
      <c r="J115" s="695"/>
      <c r="K115" s="784">
        <f t="shared" si="33"/>
        <v>0</v>
      </c>
      <c r="L115" s="785" t="str">
        <f t="shared" si="28"/>
        <v/>
      </c>
      <c r="M115" s="774" t="str">
        <f t="shared" si="34"/>
        <v/>
      </c>
      <c r="N115" s="775" t="str">
        <f t="shared" si="35"/>
        <v/>
      </c>
      <c r="O115" s="776" t="str">
        <f t="shared" si="43"/>
        <v/>
      </c>
      <c r="P115" s="777" t="str">
        <f t="shared" si="44"/>
        <v/>
      </c>
      <c r="Q115" s="778" t="str">
        <f t="shared" si="36"/>
        <v/>
      </c>
      <c r="R115" s="779" t="str">
        <f t="shared" si="37"/>
        <v/>
      </c>
      <c r="S115" s="774" t="str">
        <f t="shared" si="45"/>
        <v/>
      </c>
      <c r="T115" s="775" t="str">
        <f t="shared" si="46"/>
        <v/>
      </c>
      <c r="U115" s="776" t="str">
        <f t="shared" si="47"/>
        <v/>
      </c>
      <c r="V115" s="774" t="str">
        <f t="shared" si="38"/>
        <v/>
      </c>
      <c r="W115" s="775" t="str">
        <f t="shared" si="29"/>
        <v/>
      </c>
      <c r="X115" s="776" t="str">
        <f t="shared" si="30"/>
        <v/>
      </c>
      <c r="Y115" s="774" t="str">
        <f>IFERROR(IF(AND('IMPORT Wksht'!$BX$10="No Split",'IMPORT Wksht'!$D$1="W001"),VLOOKUP($G115,PO,Y$4,0),VLOOKUP($G115,PO,Y$5,0)),"")</f>
        <v/>
      </c>
      <c r="Z115" s="775" t="str">
        <f>IFERROR(IF(AND('IMPORT Wksht'!$BX$10="No Split",'IMPORT Wksht'!$D$1="W03"),VLOOKUP($G115,PO,Z$4,0),VLOOKUP($G115,PO,Z$5,0)),"")</f>
        <v/>
      </c>
      <c r="AA115" s="776" t="str">
        <f t="shared" si="31"/>
        <v/>
      </c>
      <c r="AB115" s="783">
        <f t="shared" si="32"/>
        <v>0</v>
      </c>
      <c r="AD115" s="490">
        <v>108</v>
      </c>
      <c r="AE115" s="698">
        <f>'IMPORT Wksht'!E122</f>
        <v>0</v>
      </c>
      <c r="AF115" s="698">
        <f>'IMPORT Wksht'!F122</f>
        <v>0</v>
      </c>
      <c r="AG115" s="1280">
        <f>'IMPORT Wksht'!N122</f>
        <v>0</v>
      </c>
      <c r="AH115" s="1280">
        <f>'IMPORT Wksht'!O122</f>
        <v>0</v>
      </c>
      <c r="AI115" s="699" t="str">
        <f>'IMPORT Wksht'!P122</f>
        <v>MP</v>
      </c>
      <c r="AJ115" s="1280">
        <f t="shared" si="39"/>
        <v>0</v>
      </c>
      <c r="AK115" s="700">
        <f>'IMPORT Wksht'!R122</f>
        <v>0</v>
      </c>
      <c r="AL115" s="495">
        <f t="shared" si="40"/>
        <v>0</v>
      </c>
      <c r="AM115" s="495">
        <f t="shared" si="41"/>
        <v>0</v>
      </c>
    </row>
    <row r="116" spans="2:39">
      <c r="B116" s="723"/>
      <c r="C116" s="92"/>
      <c r="D116" s="92"/>
      <c r="E116" s="724"/>
      <c r="F116" s="720">
        <f t="shared" si="42"/>
        <v>0</v>
      </c>
      <c r="G116" s="719"/>
      <c r="H116" s="771" t="str">
        <f t="shared" si="49"/>
        <v/>
      </c>
      <c r="I116" s="771" t="str">
        <f t="shared" si="49"/>
        <v/>
      </c>
      <c r="J116" s="695"/>
      <c r="K116" s="784">
        <f t="shared" si="33"/>
        <v>0</v>
      </c>
      <c r="L116" s="785" t="str">
        <f t="shared" si="28"/>
        <v/>
      </c>
      <c r="M116" s="774" t="str">
        <f t="shared" si="34"/>
        <v/>
      </c>
      <c r="N116" s="775" t="str">
        <f t="shared" si="35"/>
        <v/>
      </c>
      <c r="O116" s="776" t="str">
        <f t="shared" si="43"/>
        <v/>
      </c>
      <c r="P116" s="777" t="str">
        <f t="shared" si="44"/>
        <v/>
      </c>
      <c r="Q116" s="778" t="str">
        <f t="shared" si="36"/>
        <v/>
      </c>
      <c r="R116" s="779" t="str">
        <f t="shared" si="37"/>
        <v/>
      </c>
      <c r="S116" s="774" t="str">
        <f t="shared" si="45"/>
        <v/>
      </c>
      <c r="T116" s="775" t="str">
        <f t="shared" si="46"/>
        <v/>
      </c>
      <c r="U116" s="776" t="str">
        <f t="shared" si="47"/>
        <v/>
      </c>
      <c r="V116" s="774" t="str">
        <f t="shared" si="38"/>
        <v/>
      </c>
      <c r="W116" s="775" t="str">
        <f t="shared" si="29"/>
        <v/>
      </c>
      <c r="X116" s="776" t="str">
        <f t="shared" si="30"/>
        <v/>
      </c>
      <c r="Y116" s="774" t="str">
        <f>IFERROR(IF(AND('IMPORT Wksht'!$BX$10="No Split",'IMPORT Wksht'!$D$1="W001"),VLOOKUP($G116,PO,Y$4,0),VLOOKUP($G116,PO,Y$5,0)),"")</f>
        <v/>
      </c>
      <c r="Z116" s="775" t="str">
        <f>IFERROR(IF(AND('IMPORT Wksht'!$BX$10="No Split",'IMPORT Wksht'!$D$1="W03"),VLOOKUP($G116,PO,Z$4,0),VLOOKUP($G116,PO,Z$5,0)),"")</f>
        <v/>
      </c>
      <c r="AA116" s="776" t="str">
        <f t="shared" si="31"/>
        <v/>
      </c>
      <c r="AB116" s="783">
        <f t="shared" si="32"/>
        <v>0</v>
      </c>
      <c r="AD116" s="490">
        <v>109</v>
      </c>
      <c r="AE116" s="698">
        <f>'IMPORT Wksht'!E123</f>
        <v>0</v>
      </c>
      <c r="AF116" s="698">
        <f>'IMPORT Wksht'!F123</f>
        <v>0</v>
      </c>
      <c r="AG116" s="1280">
        <f>'IMPORT Wksht'!N123</f>
        <v>0</v>
      </c>
      <c r="AH116" s="1280">
        <f>'IMPORT Wksht'!O123</f>
        <v>0</v>
      </c>
      <c r="AI116" s="699" t="str">
        <f>'IMPORT Wksht'!P123</f>
        <v>MP</v>
      </c>
      <c r="AJ116" s="1280">
        <f t="shared" si="39"/>
        <v>0</v>
      </c>
      <c r="AK116" s="700">
        <f>'IMPORT Wksht'!R123</f>
        <v>0</v>
      </c>
      <c r="AL116" s="495">
        <f t="shared" si="40"/>
        <v>0</v>
      </c>
      <c r="AM116" s="495">
        <f t="shared" si="41"/>
        <v>0</v>
      </c>
    </row>
    <row r="117" spans="2:39">
      <c r="B117" s="723"/>
      <c r="C117" s="92"/>
      <c r="D117" s="92"/>
      <c r="E117" s="724"/>
      <c r="F117" s="720">
        <f t="shared" si="42"/>
        <v>0</v>
      </c>
      <c r="G117" s="719"/>
      <c r="H117" s="771" t="str">
        <f t="shared" si="49"/>
        <v/>
      </c>
      <c r="I117" s="771" t="str">
        <f t="shared" si="49"/>
        <v/>
      </c>
      <c r="J117" s="695"/>
      <c r="K117" s="784">
        <f t="shared" si="33"/>
        <v>0</v>
      </c>
      <c r="L117" s="785" t="str">
        <f t="shared" si="28"/>
        <v/>
      </c>
      <c r="M117" s="774" t="str">
        <f t="shared" si="34"/>
        <v/>
      </c>
      <c r="N117" s="775" t="str">
        <f t="shared" si="35"/>
        <v/>
      </c>
      <c r="O117" s="776" t="str">
        <f t="shared" si="43"/>
        <v/>
      </c>
      <c r="P117" s="777" t="str">
        <f t="shared" si="44"/>
        <v/>
      </c>
      <c r="Q117" s="778" t="str">
        <f t="shared" si="36"/>
        <v/>
      </c>
      <c r="R117" s="779" t="str">
        <f t="shared" si="37"/>
        <v/>
      </c>
      <c r="S117" s="774" t="str">
        <f t="shared" si="45"/>
        <v/>
      </c>
      <c r="T117" s="775" t="str">
        <f t="shared" si="46"/>
        <v/>
      </c>
      <c r="U117" s="776" t="str">
        <f t="shared" si="47"/>
        <v/>
      </c>
      <c r="V117" s="774" t="str">
        <f t="shared" si="38"/>
        <v/>
      </c>
      <c r="W117" s="775" t="str">
        <f t="shared" si="29"/>
        <v/>
      </c>
      <c r="X117" s="776" t="str">
        <f t="shared" si="30"/>
        <v/>
      </c>
      <c r="Y117" s="774" t="str">
        <f>IFERROR(IF(AND('IMPORT Wksht'!$BX$10="No Split",'IMPORT Wksht'!$D$1="W001"),VLOOKUP($G117,PO,Y$4,0),VLOOKUP($G117,PO,Y$5,0)),"")</f>
        <v/>
      </c>
      <c r="Z117" s="775" t="str">
        <f>IFERROR(IF(AND('IMPORT Wksht'!$BX$10="No Split",'IMPORT Wksht'!$D$1="W03"),VLOOKUP($G117,PO,Z$4,0),VLOOKUP($G117,PO,Z$5,0)),"")</f>
        <v/>
      </c>
      <c r="AA117" s="776" t="str">
        <f t="shared" si="31"/>
        <v/>
      </c>
      <c r="AB117" s="783">
        <f t="shared" si="32"/>
        <v>0</v>
      </c>
      <c r="AD117" s="490">
        <v>110</v>
      </c>
      <c r="AE117" s="698">
        <f>'IMPORT Wksht'!E124</f>
        <v>0</v>
      </c>
      <c r="AF117" s="698">
        <f>'IMPORT Wksht'!F124</f>
        <v>0</v>
      </c>
      <c r="AG117" s="1280">
        <f>'IMPORT Wksht'!N124</f>
        <v>0</v>
      </c>
      <c r="AH117" s="1280">
        <f>'IMPORT Wksht'!O124</f>
        <v>0</v>
      </c>
      <c r="AI117" s="699" t="str">
        <f>'IMPORT Wksht'!P124</f>
        <v>MP</v>
      </c>
      <c r="AJ117" s="1280">
        <f t="shared" si="39"/>
        <v>0</v>
      </c>
      <c r="AK117" s="700">
        <f>'IMPORT Wksht'!R124</f>
        <v>0</v>
      </c>
      <c r="AL117" s="495">
        <f t="shared" si="40"/>
        <v>0</v>
      </c>
      <c r="AM117" s="495">
        <f t="shared" si="41"/>
        <v>0</v>
      </c>
    </row>
    <row r="118" spans="2:39">
      <c r="B118" s="723"/>
      <c r="C118" s="92"/>
      <c r="D118" s="92"/>
      <c r="E118" s="724"/>
      <c r="F118" s="720">
        <f t="shared" si="42"/>
        <v>0</v>
      </c>
      <c r="G118" s="719"/>
      <c r="H118" s="771" t="str">
        <f t="shared" si="49"/>
        <v/>
      </c>
      <c r="I118" s="771" t="str">
        <f t="shared" si="49"/>
        <v/>
      </c>
      <c r="J118" s="695"/>
      <c r="K118" s="784">
        <f t="shared" si="33"/>
        <v>0</v>
      </c>
      <c r="L118" s="785" t="str">
        <f t="shared" si="28"/>
        <v/>
      </c>
      <c r="M118" s="774" t="str">
        <f t="shared" si="34"/>
        <v/>
      </c>
      <c r="N118" s="775" t="str">
        <f t="shared" si="35"/>
        <v/>
      </c>
      <c r="O118" s="776" t="str">
        <f t="shared" si="43"/>
        <v/>
      </c>
      <c r="P118" s="777" t="str">
        <f t="shared" si="44"/>
        <v/>
      </c>
      <c r="Q118" s="778" t="str">
        <f t="shared" si="36"/>
        <v/>
      </c>
      <c r="R118" s="779" t="str">
        <f t="shared" si="37"/>
        <v/>
      </c>
      <c r="S118" s="774" t="str">
        <f t="shared" si="45"/>
        <v/>
      </c>
      <c r="T118" s="775" t="str">
        <f t="shared" si="46"/>
        <v/>
      </c>
      <c r="U118" s="776" t="str">
        <f t="shared" si="47"/>
        <v/>
      </c>
      <c r="V118" s="774" t="str">
        <f t="shared" si="38"/>
        <v/>
      </c>
      <c r="W118" s="775" t="str">
        <f t="shared" si="29"/>
        <v/>
      </c>
      <c r="X118" s="776" t="str">
        <f t="shared" si="30"/>
        <v/>
      </c>
      <c r="Y118" s="774" t="str">
        <f>IFERROR(IF(AND('IMPORT Wksht'!$BX$10="No Split",'IMPORT Wksht'!$D$1="W001"),VLOOKUP($G118,PO,Y$4,0),VLOOKUP($G118,PO,Y$5,0)),"")</f>
        <v/>
      </c>
      <c r="Z118" s="775" t="str">
        <f>IFERROR(IF(AND('IMPORT Wksht'!$BX$10="No Split",'IMPORT Wksht'!$D$1="W03"),VLOOKUP($G118,PO,Z$4,0),VLOOKUP($G118,PO,Z$5,0)),"")</f>
        <v/>
      </c>
      <c r="AA118" s="776" t="str">
        <f t="shared" si="31"/>
        <v/>
      </c>
      <c r="AB118" s="783">
        <f t="shared" si="32"/>
        <v>0</v>
      </c>
      <c r="AD118" s="490">
        <v>111</v>
      </c>
      <c r="AE118" s="698">
        <f>'IMPORT Wksht'!E125</f>
        <v>0</v>
      </c>
      <c r="AF118" s="698">
        <f>'IMPORT Wksht'!F125</f>
        <v>0</v>
      </c>
      <c r="AG118" s="1280">
        <f>'IMPORT Wksht'!N125</f>
        <v>0</v>
      </c>
      <c r="AH118" s="1280">
        <f>'IMPORT Wksht'!O125</f>
        <v>0</v>
      </c>
      <c r="AI118" s="699" t="str">
        <f>'IMPORT Wksht'!P125</f>
        <v>MP</v>
      </c>
      <c r="AJ118" s="1280">
        <f t="shared" si="39"/>
        <v>0</v>
      </c>
      <c r="AK118" s="700">
        <f>'IMPORT Wksht'!R125</f>
        <v>0</v>
      </c>
      <c r="AL118" s="495">
        <f t="shared" si="40"/>
        <v>0</v>
      </c>
      <c r="AM118" s="495">
        <f t="shared" si="41"/>
        <v>0</v>
      </c>
    </row>
    <row r="119" spans="2:39">
      <c r="B119" s="723"/>
      <c r="C119" s="92"/>
      <c r="D119" s="92"/>
      <c r="E119" s="724"/>
      <c r="F119" s="720">
        <f t="shared" si="42"/>
        <v>0</v>
      </c>
      <c r="G119" s="719"/>
      <c r="H119" s="771" t="str">
        <f t="shared" si="49"/>
        <v/>
      </c>
      <c r="I119" s="771" t="str">
        <f t="shared" si="49"/>
        <v/>
      </c>
      <c r="J119" s="695"/>
      <c r="K119" s="784">
        <f t="shared" si="33"/>
        <v>0</v>
      </c>
      <c r="L119" s="785" t="str">
        <f t="shared" si="28"/>
        <v/>
      </c>
      <c r="M119" s="774" t="str">
        <f t="shared" si="34"/>
        <v/>
      </c>
      <c r="N119" s="775" t="str">
        <f t="shared" si="35"/>
        <v/>
      </c>
      <c r="O119" s="776" t="str">
        <f t="shared" si="43"/>
        <v/>
      </c>
      <c r="P119" s="777" t="str">
        <f t="shared" si="44"/>
        <v/>
      </c>
      <c r="Q119" s="778" t="str">
        <f t="shared" si="36"/>
        <v/>
      </c>
      <c r="R119" s="779" t="str">
        <f t="shared" si="37"/>
        <v/>
      </c>
      <c r="S119" s="774" t="str">
        <f t="shared" si="45"/>
        <v/>
      </c>
      <c r="T119" s="775" t="str">
        <f t="shared" si="46"/>
        <v/>
      </c>
      <c r="U119" s="776" t="str">
        <f t="shared" si="47"/>
        <v/>
      </c>
      <c r="V119" s="774" t="str">
        <f t="shared" si="38"/>
        <v/>
      </c>
      <c r="W119" s="775" t="str">
        <f t="shared" si="29"/>
        <v/>
      </c>
      <c r="X119" s="776" t="str">
        <f t="shared" si="30"/>
        <v/>
      </c>
      <c r="Y119" s="774" t="str">
        <f>IFERROR(IF(AND('IMPORT Wksht'!$BX$10="No Split",'IMPORT Wksht'!$D$1="W001"),VLOOKUP($G119,PO,Y$4,0),VLOOKUP($G119,PO,Y$5,0)),"")</f>
        <v/>
      </c>
      <c r="Z119" s="775" t="str">
        <f>IFERROR(IF(AND('IMPORT Wksht'!$BX$10="No Split",'IMPORT Wksht'!$D$1="W03"),VLOOKUP($G119,PO,Z$4,0),VLOOKUP($G119,PO,Z$5,0)),"")</f>
        <v/>
      </c>
      <c r="AA119" s="776" t="str">
        <f t="shared" si="31"/>
        <v/>
      </c>
      <c r="AB119" s="783">
        <f t="shared" si="32"/>
        <v>0</v>
      </c>
      <c r="AD119" s="490">
        <v>112</v>
      </c>
      <c r="AE119" s="698">
        <f>'IMPORT Wksht'!E126</f>
        <v>0</v>
      </c>
      <c r="AF119" s="698">
        <f>'IMPORT Wksht'!F126</f>
        <v>0</v>
      </c>
      <c r="AG119" s="1280">
        <f>'IMPORT Wksht'!N126</f>
        <v>0</v>
      </c>
      <c r="AH119" s="1280">
        <f>'IMPORT Wksht'!O126</f>
        <v>0</v>
      </c>
      <c r="AI119" s="699" t="str">
        <f>'IMPORT Wksht'!P126</f>
        <v>MP</v>
      </c>
      <c r="AJ119" s="1280">
        <f t="shared" si="39"/>
        <v>0</v>
      </c>
      <c r="AK119" s="700">
        <f>'IMPORT Wksht'!R126</f>
        <v>0</v>
      </c>
      <c r="AL119" s="495">
        <f t="shared" si="40"/>
        <v>0</v>
      </c>
      <c r="AM119" s="495">
        <f t="shared" si="41"/>
        <v>0</v>
      </c>
    </row>
    <row r="120" spans="2:39">
      <c r="B120" s="723"/>
      <c r="C120" s="92"/>
      <c r="D120" s="92"/>
      <c r="E120" s="724"/>
      <c r="F120" s="720">
        <f t="shared" si="42"/>
        <v>0</v>
      </c>
      <c r="G120" s="719"/>
      <c r="H120" s="771" t="str">
        <f t="shared" si="49"/>
        <v/>
      </c>
      <c r="I120" s="771" t="str">
        <f t="shared" si="49"/>
        <v/>
      </c>
      <c r="J120" s="695"/>
      <c r="K120" s="784">
        <f t="shared" si="33"/>
        <v>0</v>
      </c>
      <c r="L120" s="785" t="str">
        <f t="shared" si="28"/>
        <v/>
      </c>
      <c r="M120" s="774" t="str">
        <f t="shared" si="34"/>
        <v/>
      </c>
      <c r="N120" s="775" t="str">
        <f t="shared" si="35"/>
        <v/>
      </c>
      <c r="O120" s="776" t="str">
        <f t="shared" si="43"/>
        <v/>
      </c>
      <c r="P120" s="777" t="str">
        <f t="shared" si="44"/>
        <v/>
      </c>
      <c r="Q120" s="778" t="str">
        <f t="shared" si="36"/>
        <v/>
      </c>
      <c r="R120" s="779" t="str">
        <f t="shared" si="37"/>
        <v/>
      </c>
      <c r="S120" s="774" t="str">
        <f t="shared" si="45"/>
        <v/>
      </c>
      <c r="T120" s="775" t="str">
        <f t="shared" si="46"/>
        <v/>
      </c>
      <c r="U120" s="776" t="str">
        <f t="shared" si="47"/>
        <v/>
      </c>
      <c r="V120" s="774" t="str">
        <f t="shared" si="38"/>
        <v/>
      </c>
      <c r="W120" s="775" t="str">
        <f t="shared" si="29"/>
        <v/>
      </c>
      <c r="X120" s="776" t="str">
        <f t="shared" si="30"/>
        <v/>
      </c>
      <c r="Y120" s="774" t="str">
        <f>IFERROR(IF(AND('IMPORT Wksht'!$BX$10="No Split",'IMPORT Wksht'!$D$1="W001"),VLOOKUP($G120,PO,Y$4,0),VLOOKUP($G120,PO,Y$5,0)),"")</f>
        <v/>
      </c>
      <c r="Z120" s="775" t="str">
        <f>IFERROR(IF(AND('IMPORT Wksht'!$BX$10="No Split",'IMPORT Wksht'!$D$1="W03"),VLOOKUP($G120,PO,Z$4,0),VLOOKUP($G120,PO,Z$5,0)),"")</f>
        <v/>
      </c>
      <c r="AA120" s="776" t="str">
        <f t="shared" si="31"/>
        <v/>
      </c>
      <c r="AB120" s="783">
        <f t="shared" si="32"/>
        <v>0</v>
      </c>
      <c r="AD120" s="490">
        <v>113</v>
      </c>
      <c r="AE120" s="698">
        <f>'IMPORT Wksht'!E127</f>
        <v>0</v>
      </c>
      <c r="AF120" s="698">
        <f>'IMPORT Wksht'!F127</f>
        <v>0</v>
      </c>
      <c r="AG120" s="1280">
        <f>'IMPORT Wksht'!N127</f>
        <v>0</v>
      </c>
      <c r="AH120" s="1280">
        <f>'IMPORT Wksht'!O127</f>
        <v>0</v>
      </c>
      <c r="AI120" s="699" t="str">
        <f>'IMPORT Wksht'!P127</f>
        <v>MP</v>
      </c>
      <c r="AJ120" s="1280">
        <f t="shared" si="39"/>
        <v>0</v>
      </c>
      <c r="AK120" s="700">
        <f>'IMPORT Wksht'!R127</f>
        <v>0</v>
      </c>
      <c r="AL120" s="495">
        <f t="shared" si="40"/>
        <v>0</v>
      </c>
      <c r="AM120" s="495">
        <f t="shared" si="41"/>
        <v>0</v>
      </c>
    </row>
    <row r="121" spans="2:39">
      <c r="B121" s="723"/>
      <c r="C121" s="92"/>
      <c r="D121" s="92"/>
      <c r="E121" s="724"/>
      <c r="F121" s="720">
        <f t="shared" si="42"/>
        <v>0</v>
      </c>
      <c r="G121" s="719"/>
      <c r="H121" s="771" t="str">
        <f t="shared" si="49"/>
        <v/>
      </c>
      <c r="I121" s="771" t="str">
        <f t="shared" si="49"/>
        <v/>
      </c>
      <c r="J121" s="695"/>
      <c r="K121" s="784">
        <f t="shared" si="33"/>
        <v>0</v>
      </c>
      <c r="L121" s="785" t="str">
        <f t="shared" si="28"/>
        <v/>
      </c>
      <c r="M121" s="774" t="str">
        <f t="shared" si="34"/>
        <v/>
      </c>
      <c r="N121" s="775" t="str">
        <f t="shared" si="35"/>
        <v/>
      </c>
      <c r="O121" s="776" t="str">
        <f t="shared" si="43"/>
        <v/>
      </c>
      <c r="P121" s="777" t="str">
        <f t="shared" si="44"/>
        <v/>
      </c>
      <c r="Q121" s="778" t="str">
        <f t="shared" si="36"/>
        <v/>
      </c>
      <c r="R121" s="779" t="str">
        <f t="shared" si="37"/>
        <v/>
      </c>
      <c r="S121" s="774" t="str">
        <f t="shared" si="45"/>
        <v/>
      </c>
      <c r="T121" s="775" t="str">
        <f t="shared" si="46"/>
        <v/>
      </c>
      <c r="U121" s="776" t="str">
        <f t="shared" si="47"/>
        <v/>
      </c>
      <c r="V121" s="774" t="str">
        <f t="shared" si="38"/>
        <v/>
      </c>
      <c r="W121" s="775" t="str">
        <f t="shared" si="29"/>
        <v/>
      </c>
      <c r="X121" s="776" t="str">
        <f t="shared" si="30"/>
        <v/>
      </c>
      <c r="Y121" s="774" t="str">
        <f>IFERROR(IF(AND('IMPORT Wksht'!$BX$10="No Split",'IMPORT Wksht'!$D$1="W001"),VLOOKUP($G121,PO,Y$4,0),VLOOKUP($G121,PO,Y$5,0)),"")</f>
        <v/>
      </c>
      <c r="Z121" s="775" t="str">
        <f>IFERROR(IF(AND('IMPORT Wksht'!$BX$10="No Split",'IMPORT Wksht'!$D$1="W03"),VLOOKUP($G121,PO,Z$4,0),VLOOKUP($G121,PO,Z$5,0)),"")</f>
        <v/>
      </c>
      <c r="AA121" s="776" t="str">
        <f t="shared" si="31"/>
        <v/>
      </c>
      <c r="AB121" s="783">
        <f t="shared" si="32"/>
        <v>0</v>
      </c>
      <c r="AD121" s="490">
        <v>114</v>
      </c>
      <c r="AE121" s="698">
        <f>'IMPORT Wksht'!E128</f>
        <v>0</v>
      </c>
      <c r="AF121" s="698">
        <f>'IMPORT Wksht'!F128</f>
        <v>0</v>
      </c>
      <c r="AG121" s="1280">
        <f>'IMPORT Wksht'!N128</f>
        <v>0</v>
      </c>
      <c r="AH121" s="1280">
        <f>'IMPORT Wksht'!O128</f>
        <v>0</v>
      </c>
      <c r="AI121" s="699" t="str">
        <f>'IMPORT Wksht'!P128</f>
        <v>MP</v>
      </c>
      <c r="AJ121" s="1280">
        <f t="shared" si="39"/>
        <v>0</v>
      </c>
      <c r="AK121" s="700">
        <f>'IMPORT Wksht'!R128</f>
        <v>0</v>
      </c>
      <c r="AL121" s="495">
        <f t="shared" si="40"/>
        <v>0</v>
      </c>
      <c r="AM121" s="495">
        <f t="shared" si="41"/>
        <v>0</v>
      </c>
    </row>
    <row r="122" spans="2:39">
      <c r="B122" s="723"/>
      <c r="C122" s="92"/>
      <c r="D122" s="92"/>
      <c r="E122" s="724"/>
      <c r="F122" s="720">
        <f t="shared" si="42"/>
        <v>0</v>
      </c>
      <c r="G122" s="719"/>
      <c r="H122" s="771" t="str">
        <f t="shared" si="49"/>
        <v/>
      </c>
      <c r="I122" s="771" t="str">
        <f t="shared" si="49"/>
        <v/>
      </c>
      <c r="J122" s="695"/>
      <c r="K122" s="784">
        <f t="shared" si="33"/>
        <v>0</v>
      </c>
      <c r="L122" s="785" t="str">
        <f t="shared" si="28"/>
        <v/>
      </c>
      <c r="M122" s="774" t="str">
        <f t="shared" si="34"/>
        <v/>
      </c>
      <c r="N122" s="775" t="str">
        <f t="shared" si="35"/>
        <v/>
      </c>
      <c r="O122" s="776" t="str">
        <f t="shared" si="43"/>
        <v/>
      </c>
      <c r="P122" s="777" t="str">
        <f t="shared" si="44"/>
        <v/>
      </c>
      <c r="Q122" s="778" t="str">
        <f t="shared" si="36"/>
        <v/>
      </c>
      <c r="R122" s="779" t="str">
        <f t="shared" si="37"/>
        <v/>
      </c>
      <c r="S122" s="774" t="str">
        <f t="shared" si="45"/>
        <v/>
      </c>
      <c r="T122" s="775" t="str">
        <f t="shared" si="46"/>
        <v/>
      </c>
      <c r="U122" s="776" t="str">
        <f t="shared" si="47"/>
        <v/>
      </c>
      <c r="V122" s="774" t="str">
        <f t="shared" si="38"/>
        <v/>
      </c>
      <c r="W122" s="775" t="str">
        <f t="shared" si="29"/>
        <v/>
      </c>
      <c r="X122" s="776" t="str">
        <f t="shared" si="30"/>
        <v/>
      </c>
      <c r="Y122" s="774" t="str">
        <f>IFERROR(IF(AND('IMPORT Wksht'!$BX$10="No Split",'IMPORT Wksht'!$D$1="W001"),VLOOKUP($G122,PO,Y$4,0),VLOOKUP($G122,PO,Y$5,0)),"")</f>
        <v/>
      </c>
      <c r="Z122" s="775" t="str">
        <f>IFERROR(IF(AND('IMPORT Wksht'!$BX$10="No Split",'IMPORT Wksht'!$D$1="W03"),VLOOKUP($G122,PO,Z$4,0),VLOOKUP($G122,PO,Z$5,0)),"")</f>
        <v/>
      </c>
      <c r="AA122" s="776" t="str">
        <f t="shared" si="31"/>
        <v/>
      </c>
      <c r="AB122" s="783">
        <f t="shared" si="32"/>
        <v>0</v>
      </c>
      <c r="AD122" s="490">
        <v>115</v>
      </c>
      <c r="AE122" s="698">
        <f>'IMPORT Wksht'!E129</f>
        <v>0</v>
      </c>
      <c r="AF122" s="698">
        <f>'IMPORT Wksht'!F129</f>
        <v>0</v>
      </c>
      <c r="AG122" s="1280">
        <f>'IMPORT Wksht'!N129</f>
        <v>0</v>
      </c>
      <c r="AH122" s="1280">
        <f>'IMPORT Wksht'!O129</f>
        <v>0</v>
      </c>
      <c r="AI122" s="699" t="str">
        <f>'IMPORT Wksht'!P129</f>
        <v>MP</v>
      </c>
      <c r="AJ122" s="1280">
        <f t="shared" si="39"/>
        <v>0</v>
      </c>
      <c r="AK122" s="700">
        <f>'IMPORT Wksht'!R129</f>
        <v>0</v>
      </c>
      <c r="AL122" s="495">
        <f t="shared" si="40"/>
        <v>0</v>
      </c>
      <c r="AM122" s="495">
        <f t="shared" si="41"/>
        <v>0</v>
      </c>
    </row>
    <row r="123" spans="2:39">
      <c r="B123" s="723"/>
      <c r="C123" s="92"/>
      <c r="D123" s="92"/>
      <c r="E123" s="724"/>
      <c r="F123" s="720">
        <f t="shared" si="42"/>
        <v>0</v>
      </c>
      <c r="G123" s="719"/>
      <c r="H123" s="771" t="str">
        <f t="shared" si="49"/>
        <v/>
      </c>
      <c r="I123" s="771" t="str">
        <f t="shared" si="49"/>
        <v/>
      </c>
      <c r="J123" s="695"/>
      <c r="K123" s="784">
        <f t="shared" si="33"/>
        <v>0</v>
      </c>
      <c r="L123" s="785" t="str">
        <f t="shared" si="28"/>
        <v/>
      </c>
      <c r="M123" s="774" t="str">
        <f t="shared" si="34"/>
        <v/>
      </c>
      <c r="N123" s="775" t="str">
        <f t="shared" si="35"/>
        <v/>
      </c>
      <c r="O123" s="776" t="str">
        <f t="shared" si="43"/>
        <v/>
      </c>
      <c r="P123" s="777" t="str">
        <f t="shared" si="44"/>
        <v/>
      </c>
      <c r="Q123" s="778" t="str">
        <f t="shared" si="36"/>
        <v/>
      </c>
      <c r="R123" s="779" t="str">
        <f t="shared" si="37"/>
        <v/>
      </c>
      <c r="S123" s="774" t="str">
        <f t="shared" si="45"/>
        <v/>
      </c>
      <c r="T123" s="775" t="str">
        <f t="shared" si="46"/>
        <v/>
      </c>
      <c r="U123" s="776" t="str">
        <f t="shared" si="47"/>
        <v/>
      </c>
      <c r="V123" s="774" t="str">
        <f t="shared" si="38"/>
        <v/>
      </c>
      <c r="W123" s="775" t="str">
        <f t="shared" si="29"/>
        <v/>
      </c>
      <c r="X123" s="776" t="str">
        <f t="shared" si="30"/>
        <v/>
      </c>
      <c r="Y123" s="774" t="str">
        <f>IFERROR(IF(AND('IMPORT Wksht'!$BX$10="No Split",'IMPORT Wksht'!$D$1="W001"),VLOOKUP($G123,PO,Y$4,0),VLOOKUP($G123,PO,Y$5,0)),"")</f>
        <v/>
      </c>
      <c r="Z123" s="775" t="str">
        <f>IFERROR(IF(AND('IMPORT Wksht'!$BX$10="No Split",'IMPORT Wksht'!$D$1="W03"),VLOOKUP($G123,PO,Z$4,0),VLOOKUP($G123,PO,Z$5,0)),"")</f>
        <v/>
      </c>
      <c r="AA123" s="776" t="str">
        <f t="shared" si="31"/>
        <v/>
      </c>
      <c r="AB123" s="783">
        <f t="shared" si="32"/>
        <v>0</v>
      </c>
      <c r="AD123" s="490">
        <v>116</v>
      </c>
      <c r="AE123" s="698">
        <f>'IMPORT Wksht'!E130</f>
        <v>0</v>
      </c>
      <c r="AF123" s="698">
        <f>'IMPORT Wksht'!F130</f>
        <v>0</v>
      </c>
      <c r="AG123" s="1280">
        <f>'IMPORT Wksht'!N130</f>
        <v>0</v>
      </c>
      <c r="AH123" s="1280">
        <f>'IMPORT Wksht'!O130</f>
        <v>0</v>
      </c>
      <c r="AI123" s="699" t="str">
        <f>'IMPORT Wksht'!P130</f>
        <v>MP</v>
      </c>
      <c r="AJ123" s="1280">
        <f t="shared" si="39"/>
        <v>0</v>
      </c>
      <c r="AK123" s="700">
        <f>'IMPORT Wksht'!R130</f>
        <v>0</v>
      </c>
      <c r="AL123" s="495">
        <f t="shared" si="40"/>
        <v>0</v>
      </c>
      <c r="AM123" s="495">
        <f t="shared" si="41"/>
        <v>0</v>
      </c>
    </row>
    <row r="124" spans="2:39">
      <c r="B124" s="723"/>
      <c r="C124" s="92"/>
      <c r="D124" s="92"/>
      <c r="E124" s="724"/>
      <c r="F124" s="720">
        <f t="shared" si="42"/>
        <v>0</v>
      </c>
      <c r="G124" s="719"/>
      <c r="H124" s="771" t="str">
        <f t="shared" si="49"/>
        <v/>
      </c>
      <c r="I124" s="771" t="str">
        <f t="shared" si="49"/>
        <v/>
      </c>
      <c r="J124" s="695"/>
      <c r="K124" s="784">
        <f t="shared" si="33"/>
        <v>0</v>
      </c>
      <c r="L124" s="785" t="str">
        <f t="shared" si="28"/>
        <v/>
      </c>
      <c r="M124" s="774" t="str">
        <f t="shared" si="34"/>
        <v/>
      </c>
      <c r="N124" s="775" t="str">
        <f t="shared" si="35"/>
        <v/>
      </c>
      <c r="O124" s="776" t="str">
        <f t="shared" si="43"/>
        <v/>
      </c>
      <c r="P124" s="777" t="str">
        <f t="shared" si="44"/>
        <v/>
      </c>
      <c r="Q124" s="778" t="str">
        <f t="shared" si="36"/>
        <v/>
      </c>
      <c r="R124" s="779" t="str">
        <f t="shared" si="37"/>
        <v/>
      </c>
      <c r="S124" s="774" t="str">
        <f t="shared" si="45"/>
        <v/>
      </c>
      <c r="T124" s="775" t="str">
        <f t="shared" si="46"/>
        <v/>
      </c>
      <c r="U124" s="776" t="str">
        <f t="shared" si="47"/>
        <v/>
      </c>
      <c r="V124" s="774" t="str">
        <f t="shared" si="38"/>
        <v/>
      </c>
      <c r="W124" s="775" t="str">
        <f t="shared" si="29"/>
        <v/>
      </c>
      <c r="X124" s="776" t="str">
        <f t="shared" si="30"/>
        <v/>
      </c>
      <c r="Y124" s="774" t="str">
        <f>IFERROR(IF(AND('IMPORT Wksht'!$BX$10="No Split",'IMPORT Wksht'!$D$1="W001"),VLOOKUP($G124,PO,Y$4,0),VLOOKUP($G124,PO,Y$5,0)),"")</f>
        <v/>
      </c>
      <c r="Z124" s="775" t="str">
        <f>IFERROR(IF(AND('IMPORT Wksht'!$BX$10="No Split",'IMPORT Wksht'!$D$1="W03"),VLOOKUP($G124,PO,Z$4,0),VLOOKUP($G124,PO,Z$5,0)),"")</f>
        <v/>
      </c>
      <c r="AA124" s="776" t="str">
        <f t="shared" si="31"/>
        <v/>
      </c>
      <c r="AB124" s="783">
        <f t="shared" si="32"/>
        <v>0</v>
      </c>
      <c r="AD124" s="490">
        <v>117</v>
      </c>
      <c r="AE124" s="698">
        <f>'IMPORT Wksht'!E131</f>
        <v>0</v>
      </c>
      <c r="AF124" s="698">
        <f>'IMPORT Wksht'!F131</f>
        <v>0</v>
      </c>
      <c r="AG124" s="1280">
        <f>'IMPORT Wksht'!N131</f>
        <v>0</v>
      </c>
      <c r="AH124" s="1280">
        <f>'IMPORT Wksht'!O131</f>
        <v>0</v>
      </c>
      <c r="AI124" s="699" t="str">
        <f>'IMPORT Wksht'!P131</f>
        <v>MP</v>
      </c>
      <c r="AJ124" s="1280">
        <f t="shared" si="39"/>
        <v>0</v>
      </c>
      <c r="AK124" s="700">
        <f>'IMPORT Wksht'!R131</f>
        <v>0</v>
      </c>
      <c r="AL124" s="495">
        <f t="shared" si="40"/>
        <v>0</v>
      </c>
      <c r="AM124" s="495">
        <f t="shared" si="41"/>
        <v>0</v>
      </c>
    </row>
    <row r="125" spans="2:39">
      <c r="B125" s="723"/>
      <c r="C125" s="92"/>
      <c r="D125" s="92"/>
      <c r="E125" s="724"/>
      <c r="F125" s="720">
        <f t="shared" si="42"/>
        <v>0</v>
      </c>
      <c r="G125" s="719"/>
      <c r="H125" s="771" t="str">
        <f t="shared" si="49"/>
        <v/>
      </c>
      <c r="I125" s="771" t="str">
        <f t="shared" si="49"/>
        <v/>
      </c>
      <c r="J125" s="695"/>
      <c r="K125" s="784">
        <f t="shared" si="33"/>
        <v>0</v>
      </c>
      <c r="L125" s="785" t="str">
        <f t="shared" si="28"/>
        <v/>
      </c>
      <c r="M125" s="774" t="str">
        <f t="shared" si="34"/>
        <v/>
      </c>
      <c r="N125" s="775" t="str">
        <f t="shared" si="35"/>
        <v/>
      </c>
      <c r="O125" s="776" t="str">
        <f t="shared" si="43"/>
        <v/>
      </c>
      <c r="P125" s="777" t="str">
        <f t="shared" si="44"/>
        <v/>
      </c>
      <c r="Q125" s="778" t="str">
        <f t="shared" si="36"/>
        <v/>
      </c>
      <c r="R125" s="779" t="str">
        <f t="shared" si="37"/>
        <v/>
      </c>
      <c r="S125" s="774" t="str">
        <f t="shared" si="45"/>
        <v/>
      </c>
      <c r="T125" s="775" t="str">
        <f t="shared" si="46"/>
        <v/>
      </c>
      <c r="U125" s="776" t="str">
        <f t="shared" si="47"/>
        <v/>
      </c>
      <c r="V125" s="774" t="str">
        <f t="shared" si="38"/>
        <v/>
      </c>
      <c r="W125" s="775" t="str">
        <f t="shared" si="29"/>
        <v/>
      </c>
      <c r="X125" s="776" t="str">
        <f t="shared" si="30"/>
        <v/>
      </c>
      <c r="Y125" s="774" t="str">
        <f>IFERROR(IF(AND('IMPORT Wksht'!$BX$10="No Split",'IMPORT Wksht'!$D$1="W001"),VLOOKUP($G125,PO,Y$4,0),VLOOKUP($G125,PO,Y$5,0)),"")</f>
        <v/>
      </c>
      <c r="Z125" s="775" t="str">
        <f>IFERROR(IF(AND('IMPORT Wksht'!$BX$10="No Split",'IMPORT Wksht'!$D$1="W03"),VLOOKUP($G125,PO,Z$4,0),VLOOKUP($G125,PO,Z$5,0)),"")</f>
        <v/>
      </c>
      <c r="AA125" s="776" t="str">
        <f t="shared" si="31"/>
        <v/>
      </c>
      <c r="AB125" s="783">
        <f t="shared" si="32"/>
        <v>0</v>
      </c>
      <c r="AD125" s="490">
        <v>118</v>
      </c>
      <c r="AE125" s="698">
        <f>'IMPORT Wksht'!E132</f>
        <v>0</v>
      </c>
      <c r="AF125" s="698">
        <f>'IMPORT Wksht'!F132</f>
        <v>0</v>
      </c>
      <c r="AG125" s="1280">
        <f>'IMPORT Wksht'!N132</f>
        <v>0</v>
      </c>
      <c r="AH125" s="1280">
        <f>'IMPORT Wksht'!O132</f>
        <v>0</v>
      </c>
      <c r="AI125" s="699" t="str">
        <f>'IMPORT Wksht'!P132</f>
        <v>MP</v>
      </c>
      <c r="AJ125" s="1280">
        <f t="shared" si="39"/>
        <v>0</v>
      </c>
      <c r="AK125" s="700">
        <f>'IMPORT Wksht'!R132</f>
        <v>0</v>
      </c>
      <c r="AL125" s="495">
        <f t="shared" si="40"/>
        <v>0</v>
      </c>
      <c r="AM125" s="495">
        <f t="shared" si="41"/>
        <v>0</v>
      </c>
    </row>
    <row r="126" spans="2:39">
      <c r="B126" s="723"/>
      <c r="C126" s="92"/>
      <c r="D126" s="92"/>
      <c r="E126" s="724"/>
      <c r="F126" s="720">
        <f t="shared" si="42"/>
        <v>0</v>
      </c>
      <c r="G126" s="719"/>
      <c r="H126" s="771" t="str">
        <f t="shared" si="49"/>
        <v/>
      </c>
      <c r="I126" s="771" t="str">
        <f t="shared" si="49"/>
        <v/>
      </c>
      <c r="J126" s="695"/>
      <c r="K126" s="784">
        <f t="shared" si="33"/>
        <v>0</v>
      </c>
      <c r="L126" s="785" t="str">
        <f t="shared" si="28"/>
        <v/>
      </c>
      <c r="M126" s="774" t="str">
        <f t="shared" si="34"/>
        <v/>
      </c>
      <c r="N126" s="775" t="str">
        <f t="shared" si="35"/>
        <v/>
      </c>
      <c r="O126" s="776" t="str">
        <f t="shared" si="43"/>
        <v/>
      </c>
      <c r="P126" s="777" t="str">
        <f t="shared" si="44"/>
        <v/>
      </c>
      <c r="Q126" s="778" t="str">
        <f t="shared" si="36"/>
        <v/>
      </c>
      <c r="R126" s="779" t="str">
        <f t="shared" si="37"/>
        <v/>
      </c>
      <c r="S126" s="774" t="str">
        <f t="shared" si="45"/>
        <v/>
      </c>
      <c r="T126" s="775" t="str">
        <f t="shared" si="46"/>
        <v/>
      </c>
      <c r="U126" s="776" t="str">
        <f t="shared" si="47"/>
        <v/>
      </c>
      <c r="V126" s="774" t="str">
        <f t="shared" si="38"/>
        <v/>
      </c>
      <c r="W126" s="775" t="str">
        <f t="shared" si="29"/>
        <v/>
      </c>
      <c r="X126" s="776" t="str">
        <f t="shared" si="30"/>
        <v/>
      </c>
      <c r="Y126" s="774" t="str">
        <f>IFERROR(IF(AND('IMPORT Wksht'!$BX$10="No Split",'IMPORT Wksht'!$D$1="W001"),VLOOKUP($G126,PO,Y$4,0),VLOOKUP($G126,PO,Y$5,0)),"")</f>
        <v/>
      </c>
      <c r="Z126" s="775" t="str">
        <f>IFERROR(IF(AND('IMPORT Wksht'!$BX$10="No Split",'IMPORT Wksht'!$D$1="W03"),VLOOKUP($G126,PO,Z$4,0),VLOOKUP($G126,PO,Z$5,0)),"")</f>
        <v/>
      </c>
      <c r="AA126" s="776" t="str">
        <f t="shared" si="31"/>
        <v/>
      </c>
      <c r="AB126" s="783">
        <f t="shared" si="32"/>
        <v>0</v>
      </c>
      <c r="AD126" s="490">
        <v>119</v>
      </c>
      <c r="AE126" s="698">
        <f>'IMPORT Wksht'!E133</f>
        <v>0</v>
      </c>
      <c r="AF126" s="698">
        <f>'IMPORT Wksht'!F133</f>
        <v>0</v>
      </c>
      <c r="AG126" s="1280">
        <f>'IMPORT Wksht'!N133</f>
        <v>0</v>
      </c>
      <c r="AH126" s="1280">
        <f>'IMPORT Wksht'!O133</f>
        <v>0</v>
      </c>
      <c r="AI126" s="699" t="str">
        <f>'IMPORT Wksht'!P133</f>
        <v>MP</v>
      </c>
      <c r="AJ126" s="1280">
        <f t="shared" si="39"/>
        <v>0</v>
      </c>
      <c r="AK126" s="700">
        <f>'IMPORT Wksht'!R133</f>
        <v>0</v>
      </c>
      <c r="AL126" s="495">
        <f t="shared" si="40"/>
        <v>0</v>
      </c>
      <c r="AM126" s="495">
        <f t="shared" si="41"/>
        <v>0</v>
      </c>
    </row>
    <row r="127" spans="2:39">
      <c r="B127" s="723"/>
      <c r="C127" s="92"/>
      <c r="D127" s="92"/>
      <c r="E127" s="724"/>
      <c r="F127" s="720">
        <f t="shared" si="42"/>
        <v>0</v>
      </c>
      <c r="G127" s="719"/>
      <c r="H127" s="771" t="str">
        <f t="shared" si="49"/>
        <v/>
      </c>
      <c r="I127" s="771" t="str">
        <f t="shared" si="49"/>
        <v/>
      </c>
      <c r="J127" s="695"/>
      <c r="K127" s="784">
        <f t="shared" si="33"/>
        <v>0</v>
      </c>
      <c r="L127" s="785" t="str">
        <f t="shared" si="28"/>
        <v/>
      </c>
      <c r="M127" s="774" t="str">
        <f t="shared" si="34"/>
        <v/>
      </c>
      <c r="N127" s="775" t="str">
        <f t="shared" si="35"/>
        <v/>
      </c>
      <c r="O127" s="776" t="str">
        <f t="shared" si="43"/>
        <v/>
      </c>
      <c r="P127" s="777" t="str">
        <f t="shared" si="44"/>
        <v/>
      </c>
      <c r="Q127" s="778" t="str">
        <f t="shared" si="36"/>
        <v/>
      </c>
      <c r="R127" s="779" t="str">
        <f t="shared" si="37"/>
        <v/>
      </c>
      <c r="S127" s="774" t="str">
        <f t="shared" si="45"/>
        <v/>
      </c>
      <c r="T127" s="775" t="str">
        <f t="shared" si="46"/>
        <v/>
      </c>
      <c r="U127" s="776" t="str">
        <f t="shared" si="47"/>
        <v/>
      </c>
      <c r="V127" s="774" t="str">
        <f t="shared" si="38"/>
        <v/>
      </c>
      <c r="W127" s="775" t="str">
        <f t="shared" si="29"/>
        <v/>
      </c>
      <c r="X127" s="776" t="str">
        <f t="shared" si="30"/>
        <v/>
      </c>
      <c r="Y127" s="774" t="str">
        <f>IFERROR(IF(AND('IMPORT Wksht'!$BX$10="No Split",'IMPORT Wksht'!$D$1="W001"),VLOOKUP($G127,PO,Y$4,0),VLOOKUP($G127,PO,Y$5,0)),"")</f>
        <v/>
      </c>
      <c r="Z127" s="775" t="str">
        <f>IFERROR(IF(AND('IMPORT Wksht'!$BX$10="No Split",'IMPORT Wksht'!$D$1="W03"),VLOOKUP($G127,PO,Z$4,0),VLOOKUP($G127,PO,Z$5,0)),"")</f>
        <v/>
      </c>
      <c r="AA127" s="776" t="str">
        <f t="shared" si="31"/>
        <v/>
      </c>
      <c r="AB127" s="783">
        <f t="shared" si="32"/>
        <v>0</v>
      </c>
      <c r="AD127" s="490">
        <v>120</v>
      </c>
      <c r="AE127" s="698">
        <f>'IMPORT Wksht'!E134</f>
        <v>0</v>
      </c>
      <c r="AF127" s="698">
        <f>'IMPORT Wksht'!F134</f>
        <v>0</v>
      </c>
      <c r="AG127" s="1280">
        <f>'IMPORT Wksht'!N134</f>
        <v>0</v>
      </c>
      <c r="AH127" s="1280">
        <f>'IMPORT Wksht'!O134</f>
        <v>0</v>
      </c>
      <c r="AI127" s="699" t="str">
        <f>'IMPORT Wksht'!P134</f>
        <v>MP</v>
      </c>
      <c r="AJ127" s="1280">
        <f t="shared" si="39"/>
        <v>0</v>
      </c>
      <c r="AK127" s="700">
        <f>'IMPORT Wksht'!R134</f>
        <v>0</v>
      </c>
      <c r="AL127" s="495">
        <f t="shared" si="40"/>
        <v>0</v>
      </c>
      <c r="AM127" s="495">
        <f t="shared" si="41"/>
        <v>0</v>
      </c>
    </row>
    <row r="128" spans="2:39">
      <c r="B128" s="723"/>
      <c r="C128" s="92"/>
      <c r="D128" s="92"/>
      <c r="E128" s="724"/>
      <c r="F128" s="720">
        <f t="shared" si="42"/>
        <v>0</v>
      </c>
      <c r="G128" s="719"/>
      <c r="H128" s="771" t="str">
        <f t="shared" ref="H128:I147" si="50">IFERROR(VLOOKUP($G128,PO,H$5,0),"")</f>
        <v/>
      </c>
      <c r="I128" s="771" t="str">
        <f t="shared" si="50"/>
        <v/>
      </c>
      <c r="J128" s="695"/>
      <c r="K128" s="784">
        <f t="shared" si="33"/>
        <v>0</v>
      </c>
      <c r="L128" s="785" t="str">
        <f t="shared" si="28"/>
        <v/>
      </c>
      <c r="M128" s="774" t="str">
        <f t="shared" si="34"/>
        <v/>
      </c>
      <c r="N128" s="775" t="str">
        <f t="shared" si="35"/>
        <v/>
      </c>
      <c r="O128" s="776" t="str">
        <f t="shared" si="43"/>
        <v/>
      </c>
      <c r="P128" s="777" t="str">
        <f t="shared" si="44"/>
        <v/>
      </c>
      <c r="Q128" s="778" t="str">
        <f t="shared" si="36"/>
        <v/>
      </c>
      <c r="R128" s="779" t="str">
        <f t="shared" si="37"/>
        <v/>
      </c>
      <c r="S128" s="774" t="str">
        <f t="shared" si="45"/>
        <v/>
      </c>
      <c r="T128" s="775" t="str">
        <f t="shared" si="46"/>
        <v/>
      </c>
      <c r="U128" s="776" t="str">
        <f t="shared" si="47"/>
        <v/>
      </c>
      <c r="V128" s="774" t="str">
        <f t="shared" si="38"/>
        <v/>
      </c>
      <c r="W128" s="775" t="str">
        <f t="shared" si="29"/>
        <v/>
      </c>
      <c r="X128" s="776" t="str">
        <f t="shared" si="30"/>
        <v/>
      </c>
      <c r="Y128" s="774" t="str">
        <f>IFERROR(IF(AND('IMPORT Wksht'!$BX$10="No Split",'IMPORT Wksht'!$D$1="W001"),VLOOKUP($G128,PO,Y$4,0),VLOOKUP($G128,PO,Y$5,0)),"")</f>
        <v/>
      </c>
      <c r="Z128" s="775" t="str">
        <f>IFERROR(IF(AND('IMPORT Wksht'!$BX$10="No Split",'IMPORT Wksht'!$D$1="W03"),VLOOKUP($G128,PO,Z$4,0),VLOOKUP($G128,PO,Z$5,0)),"")</f>
        <v/>
      </c>
      <c r="AA128" s="776" t="str">
        <f t="shared" si="31"/>
        <v/>
      </c>
      <c r="AB128" s="783">
        <f t="shared" si="32"/>
        <v>0</v>
      </c>
      <c r="AD128" s="490">
        <v>121</v>
      </c>
      <c r="AE128" s="698">
        <f>'IMPORT Wksht'!E135</f>
        <v>0</v>
      </c>
      <c r="AF128" s="698">
        <f>'IMPORT Wksht'!F135</f>
        <v>0</v>
      </c>
      <c r="AG128" s="1280">
        <f>'IMPORT Wksht'!N135</f>
        <v>0</v>
      </c>
      <c r="AH128" s="1280">
        <f>'IMPORT Wksht'!O135</f>
        <v>0</v>
      </c>
      <c r="AI128" s="699" t="str">
        <f>'IMPORT Wksht'!P135</f>
        <v>MP</v>
      </c>
      <c r="AJ128" s="1280">
        <f t="shared" si="39"/>
        <v>0</v>
      </c>
      <c r="AK128" s="700">
        <f>'IMPORT Wksht'!R135</f>
        <v>0</v>
      </c>
      <c r="AL128" s="495">
        <f t="shared" si="40"/>
        <v>0</v>
      </c>
      <c r="AM128" s="495">
        <f t="shared" si="41"/>
        <v>0</v>
      </c>
    </row>
    <row r="129" spans="2:39">
      <c r="B129" s="723"/>
      <c r="C129" s="92"/>
      <c r="D129" s="92"/>
      <c r="E129" s="724"/>
      <c r="F129" s="720">
        <f t="shared" si="42"/>
        <v>0</v>
      </c>
      <c r="G129" s="719"/>
      <c r="H129" s="771" t="str">
        <f t="shared" si="50"/>
        <v/>
      </c>
      <c r="I129" s="771" t="str">
        <f t="shared" si="50"/>
        <v/>
      </c>
      <c r="J129" s="695"/>
      <c r="K129" s="784">
        <f t="shared" si="33"/>
        <v>0</v>
      </c>
      <c r="L129" s="785" t="str">
        <f t="shared" si="28"/>
        <v/>
      </c>
      <c r="M129" s="774" t="str">
        <f t="shared" si="34"/>
        <v/>
      </c>
      <c r="N129" s="775" t="str">
        <f t="shared" si="35"/>
        <v/>
      </c>
      <c r="O129" s="776" t="str">
        <f t="shared" si="43"/>
        <v/>
      </c>
      <c r="P129" s="777" t="str">
        <f t="shared" si="44"/>
        <v/>
      </c>
      <c r="Q129" s="778" t="str">
        <f t="shared" si="36"/>
        <v/>
      </c>
      <c r="R129" s="779" t="str">
        <f t="shared" si="37"/>
        <v/>
      </c>
      <c r="S129" s="774" t="str">
        <f t="shared" si="45"/>
        <v/>
      </c>
      <c r="T129" s="775" t="str">
        <f t="shared" si="46"/>
        <v/>
      </c>
      <c r="U129" s="776" t="str">
        <f t="shared" si="47"/>
        <v/>
      </c>
      <c r="V129" s="774" t="str">
        <f t="shared" si="38"/>
        <v/>
      </c>
      <c r="W129" s="775" t="str">
        <f t="shared" si="29"/>
        <v/>
      </c>
      <c r="X129" s="776" t="str">
        <f t="shared" si="30"/>
        <v/>
      </c>
      <c r="Y129" s="774" t="str">
        <f>IFERROR(IF(AND('IMPORT Wksht'!$BX$10="No Split",'IMPORT Wksht'!$D$1="W001"),VLOOKUP($G129,PO,Y$4,0),VLOOKUP($G129,PO,Y$5,0)),"")</f>
        <v/>
      </c>
      <c r="Z129" s="775" t="str">
        <f>IFERROR(IF(AND('IMPORT Wksht'!$BX$10="No Split",'IMPORT Wksht'!$D$1="W03"),VLOOKUP($G129,PO,Z$4,0),VLOOKUP($G129,PO,Z$5,0)),"")</f>
        <v/>
      </c>
      <c r="AA129" s="776" t="str">
        <f t="shared" si="31"/>
        <v/>
      </c>
      <c r="AB129" s="783">
        <f t="shared" si="32"/>
        <v>0</v>
      </c>
      <c r="AD129" s="490">
        <v>122</v>
      </c>
      <c r="AE129" s="698">
        <f>'IMPORT Wksht'!E136</f>
        <v>0</v>
      </c>
      <c r="AF129" s="698">
        <f>'IMPORT Wksht'!F136</f>
        <v>0</v>
      </c>
      <c r="AG129" s="1280">
        <f>'IMPORT Wksht'!N136</f>
        <v>0</v>
      </c>
      <c r="AH129" s="1280">
        <f>'IMPORT Wksht'!O136</f>
        <v>0</v>
      </c>
      <c r="AI129" s="699" t="str">
        <f>'IMPORT Wksht'!P136</f>
        <v>MP</v>
      </c>
      <c r="AJ129" s="1280">
        <f t="shared" si="39"/>
        <v>0</v>
      </c>
      <c r="AK129" s="700">
        <f>'IMPORT Wksht'!R136</f>
        <v>0</v>
      </c>
      <c r="AL129" s="495">
        <f t="shared" si="40"/>
        <v>0</v>
      </c>
      <c r="AM129" s="495">
        <f t="shared" si="41"/>
        <v>0</v>
      </c>
    </row>
    <row r="130" spans="2:39">
      <c r="B130" s="723"/>
      <c r="C130" s="92"/>
      <c r="D130" s="92"/>
      <c r="E130" s="724"/>
      <c r="F130" s="720">
        <f t="shared" si="42"/>
        <v>0</v>
      </c>
      <c r="G130" s="719"/>
      <c r="H130" s="771" t="str">
        <f t="shared" si="50"/>
        <v/>
      </c>
      <c r="I130" s="771" t="str">
        <f t="shared" si="50"/>
        <v/>
      </c>
      <c r="J130" s="695"/>
      <c r="K130" s="784">
        <f t="shared" si="33"/>
        <v>0</v>
      </c>
      <c r="L130" s="785" t="str">
        <f t="shared" si="28"/>
        <v/>
      </c>
      <c r="M130" s="774" t="str">
        <f t="shared" si="34"/>
        <v/>
      </c>
      <c r="N130" s="775" t="str">
        <f t="shared" si="35"/>
        <v/>
      </c>
      <c r="O130" s="776" t="str">
        <f t="shared" si="43"/>
        <v/>
      </c>
      <c r="P130" s="777" t="str">
        <f t="shared" si="44"/>
        <v/>
      </c>
      <c r="Q130" s="778" t="str">
        <f t="shared" si="36"/>
        <v/>
      </c>
      <c r="R130" s="779" t="str">
        <f t="shared" si="37"/>
        <v/>
      </c>
      <c r="S130" s="774" t="str">
        <f t="shared" si="45"/>
        <v/>
      </c>
      <c r="T130" s="775" t="str">
        <f t="shared" si="46"/>
        <v/>
      </c>
      <c r="U130" s="776" t="str">
        <f t="shared" si="47"/>
        <v/>
      </c>
      <c r="V130" s="774" t="str">
        <f t="shared" si="38"/>
        <v/>
      </c>
      <c r="W130" s="775" t="str">
        <f t="shared" si="29"/>
        <v/>
      </c>
      <c r="X130" s="776" t="str">
        <f t="shared" si="30"/>
        <v/>
      </c>
      <c r="Y130" s="774" t="str">
        <f>IFERROR(IF(AND('IMPORT Wksht'!$BX$10="No Split",'IMPORT Wksht'!$D$1="W001"),VLOOKUP($G130,PO,Y$4,0),VLOOKUP($G130,PO,Y$5,0)),"")</f>
        <v/>
      </c>
      <c r="Z130" s="775" t="str">
        <f>IFERROR(IF(AND('IMPORT Wksht'!$BX$10="No Split",'IMPORT Wksht'!$D$1="W03"),VLOOKUP($G130,PO,Z$4,0),VLOOKUP($G130,PO,Z$5,0)),"")</f>
        <v/>
      </c>
      <c r="AA130" s="776" t="str">
        <f t="shared" si="31"/>
        <v/>
      </c>
      <c r="AB130" s="783">
        <f t="shared" si="32"/>
        <v>0</v>
      </c>
      <c r="AD130" s="490">
        <v>123</v>
      </c>
      <c r="AE130" s="698">
        <f>'IMPORT Wksht'!E137</f>
        <v>0</v>
      </c>
      <c r="AF130" s="698">
        <f>'IMPORT Wksht'!F137</f>
        <v>0</v>
      </c>
      <c r="AG130" s="1280">
        <f>'IMPORT Wksht'!N137</f>
        <v>0</v>
      </c>
      <c r="AH130" s="1280">
        <f>'IMPORT Wksht'!O137</f>
        <v>0</v>
      </c>
      <c r="AI130" s="699" t="str">
        <f>'IMPORT Wksht'!P137</f>
        <v>MP</v>
      </c>
      <c r="AJ130" s="1280">
        <f t="shared" si="39"/>
        <v>0</v>
      </c>
      <c r="AK130" s="700">
        <f>'IMPORT Wksht'!R137</f>
        <v>0</v>
      </c>
      <c r="AL130" s="495">
        <f t="shared" si="40"/>
        <v>0</v>
      </c>
      <c r="AM130" s="495">
        <f t="shared" si="41"/>
        <v>0</v>
      </c>
    </row>
    <row r="131" spans="2:39">
      <c r="B131" s="723"/>
      <c r="C131" s="92"/>
      <c r="D131" s="92"/>
      <c r="E131" s="724"/>
      <c r="F131" s="720">
        <f t="shared" si="42"/>
        <v>0</v>
      </c>
      <c r="G131" s="719"/>
      <c r="H131" s="771" t="str">
        <f t="shared" si="50"/>
        <v/>
      </c>
      <c r="I131" s="771" t="str">
        <f t="shared" si="50"/>
        <v/>
      </c>
      <c r="J131" s="695"/>
      <c r="K131" s="784">
        <f t="shared" si="33"/>
        <v>0</v>
      </c>
      <c r="L131" s="785" t="str">
        <f t="shared" si="28"/>
        <v/>
      </c>
      <c r="M131" s="774" t="str">
        <f t="shared" si="34"/>
        <v/>
      </c>
      <c r="N131" s="775" t="str">
        <f t="shared" si="35"/>
        <v/>
      </c>
      <c r="O131" s="776" t="str">
        <f t="shared" si="43"/>
        <v/>
      </c>
      <c r="P131" s="777" t="str">
        <f t="shared" si="44"/>
        <v/>
      </c>
      <c r="Q131" s="778" t="str">
        <f t="shared" si="36"/>
        <v/>
      </c>
      <c r="R131" s="779" t="str">
        <f t="shared" si="37"/>
        <v/>
      </c>
      <c r="S131" s="774" t="str">
        <f t="shared" si="45"/>
        <v/>
      </c>
      <c r="T131" s="775" t="str">
        <f t="shared" si="46"/>
        <v/>
      </c>
      <c r="U131" s="776" t="str">
        <f t="shared" si="47"/>
        <v/>
      </c>
      <c r="V131" s="774" t="str">
        <f t="shared" si="38"/>
        <v/>
      </c>
      <c r="W131" s="775" t="str">
        <f t="shared" si="29"/>
        <v/>
      </c>
      <c r="X131" s="776" t="str">
        <f t="shared" si="30"/>
        <v/>
      </c>
      <c r="Y131" s="774" t="str">
        <f>IFERROR(IF(AND('IMPORT Wksht'!$BX$10="No Split",'IMPORT Wksht'!$D$1="W001"),VLOOKUP($G131,PO,Y$4,0),VLOOKUP($G131,PO,Y$5,0)),"")</f>
        <v/>
      </c>
      <c r="Z131" s="775" t="str">
        <f>IFERROR(IF(AND('IMPORT Wksht'!$BX$10="No Split",'IMPORT Wksht'!$D$1="W03"),VLOOKUP($G131,PO,Z$4,0),VLOOKUP($G131,PO,Z$5,0)),"")</f>
        <v/>
      </c>
      <c r="AA131" s="776" t="str">
        <f t="shared" si="31"/>
        <v/>
      </c>
      <c r="AB131" s="783">
        <f t="shared" si="32"/>
        <v>0</v>
      </c>
      <c r="AD131" s="490">
        <v>124</v>
      </c>
      <c r="AE131" s="698">
        <f>'IMPORT Wksht'!E138</f>
        <v>0</v>
      </c>
      <c r="AF131" s="698">
        <f>'IMPORT Wksht'!F138</f>
        <v>0</v>
      </c>
      <c r="AG131" s="1280">
        <f>'IMPORT Wksht'!N138</f>
        <v>0</v>
      </c>
      <c r="AH131" s="1280">
        <f>'IMPORT Wksht'!O138</f>
        <v>0</v>
      </c>
      <c r="AI131" s="699" t="str">
        <f>'IMPORT Wksht'!P138</f>
        <v>MP</v>
      </c>
      <c r="AJ131" s="1280">
        <f t="shared" si="39"/>
        <v>0</v>
      </c>
      <c r="AK131" s="700">
        <f>'IMPORT Wksht'!R138</f>
        <v>0</v>
      </c>
      <c r="AL131" s="495">
        <f t="shared" si="40"/>
        <v>0</v>
      </c>
      <c r="AM131" s="495">
        <f t="shared" si="41"/>
        <v>0</v>
      </c>
    </row>
    <row r="132" spans="2:39">
      <c r="B132" s="723"/>
      <c r="C132" s="92"/>
      <c r="D132" s="92"/>
      <c r="E132" s="724"/>
      <c r="F132" s="720">
        <f t="shared" si="42"/>
        <v>0</v>
      </c>
      <c r="G132" s="719"/>
      <c r="H132" s="771" t="str">
        <f t="shared" si="50"/>
        <v/>
      </c>
      <c r="I132" s="771" t="str">
        <f t="shared" si="50"/>
        <v/>
      </c>
      <c r="J132" s="695"/>
      <c r="K132" s="784">
        <f t="shared" si="33"/>
        <v>0</v>
      </c>
      <c r="L132" s="785" t="str">
        <f t="shared" si="28"/>
        <v/>
      </c>
      <c r="M132" s="774" t="str">
        <f t="shared" si="34"/>
        <v/>
      </c>
      <c r="N132" s="775" t="str">
        <f t="shared" si="35"/>
        <v/>
      </c>
      <c r="O132" s="776" t="str">
        <f t="shared" si="43"/>
        <v/>
      </c>
      <c r="P132" s="777" t="str">
        <f t="shared" si="44"/>
        <v/>
      </c>
      <c r="Q132" s="778" t="str">
        <f t="shared" si="36"/>
        <v/>
      </c>
      <c r="R132" s="779" t="str">
        <f t="shared" si="37"/>
        <v/>
      </c>
      <c r="S132" s="774" t="str">
        <f t="shared" si="45"/>
        <v/>
      </c>
      <c r="T132" s="775" t="str">
        <f t="shared" si="46"/>
        <v/>
      </c>
      <c r="U132" s="776" t="str">
        <f t="shared" si="47"/>
        <v/>
      </c>
      <c r="V132" s="774" t="str">
        <f t="shared" si="38"/>
        <v/>
      </c>
      <c r="W132" s="775" t="str">
        <f t="shared" si="29"/>
        <v/>
      </c>
      <c r="X132" s="776" t="str">
        <f t="shared" si="30"/>
        <v/>
      </c>
      <c r="Y132" s="774" t="str">
        <f>IFERROR(IF(AND('IMPORT Wksht'!$BX$10="No Split",'IMPORT Wksht'!$D$1="W001"),VLOOKUP($G132,PO,Y$4,0),VLOOKUP($G132,PO,Y$5,0)),"")</f>
        <v/>
      </c>
      <c r="Z132" s="775" t="str">
        <f>IFERROR(IF(AND('IMPORT Wksht'!$BX$10="No Split",'IMPORT Wksht'!$D$1="W03"),VLOOKUP($G132,PO,Z$4,0),VLOOKUP($G132,PO,Z$5,0)),"")</f>
        <v/>
      </c>
      <c r="AA132" s="776" t="str">
        <f t="shared" si="31"/>
        <v/>
      </c>
      <c r="AB132" s="783">
        <f t="shared" si="32"/>
        <v>0</v>
      </c>
      <c r="AD132" s="490">
        <v>125</v>
      </c>
      <c r="AE132" s="698">
        <f>'IMPORT Wksht'!E139</f>
        <v>0</v>
      </c>
      <c r="AF132" s="698">
        <f>'IMPORT Wksht'!F139</f>
        <v>0</v>
      </c>
      <c r="AG132" s="1280">
        <f>'IMPORT Wksht'!N139</f>
        <v>0</v>
      </c>
      <c r="AH132" s="1280">
        <f>'IMPORT Wksht'!O139</f>
        <v>0</v>
      </c>
      <c r="AI132" s="699" t="str">
        <f>'IMPORT Wksht'!P139</f>
        <v>MP</v>
      </c>
      <c r="AJ132" s="1280">
        <f t="shared" si="39"/>
        <v>0</v>
      </c>
      <c r="AK132" s="700">
        <f>'IMPORT Wksht'!R139</f>
        <v>0</v>
      </c>
      <c r="AL132" s="495">
        <f t="shared" si="40"/>
        <v>0</v>
      </c>
      <c r="AM132" s="495">
        <f t="shared" si="41"/>
        <v>0</v>
      </c>
    </row>
    <row r="133" spans="2:39">
      <c r="B133" s="723"/>
      <c r="C133" s="92"/>
      <c r="D133" s="92"/>
      <c r="E133" s="724"/>
      <c r="F133" s="720">
        <f t="shared" si="42"/>
        <v>0</v>
      </c>
      <c r="G133" s="719"/>
      <c r="H133" s="771" t="str">
        <f t="shared" si="50"/>
        <v/>
      </c>
      <c r="I133" s="771" t="str">
        <f t="shared" si="50"/>
        <v/>
      </c>
      <c r="J133" s="695"/>
      <c r="K133" s="784">
        <f t="shared" si="33"/>
        <v>0</v>
      </c>
      <c r="L133" s="785" t="str">
        <f t="shared" si="28"/>
        <v/>
      </c>
      <c r="M133" s="774" t="str">
        <f t="shared" si="34"/>
        <v/>
      </c>
      <c r="N133" s="775" t="str">
        <f t="shared" si="35"/>
        <v/>
      </c>
      <c r="O133" s="776" t="str">
        <f t="shared" si="43"/>
        <v/>
      </c>
      <c r="P133" s="777" t="str">
        <f t="shared" si="44"/>
        <v/>
      </c>
      <c r="Q133" s="778" t="str">
        <f t="shared" si="36"/>
        <v/>
      </c>
      <c r="R133" s="779" t="str">
        <f t="shared" si="37"/>
        <v/>
      </c>
      <c r="S133" s="774" t="str">
        <f t="shared" si="45"/>
        <v/>
      </c>
      <c r="T133" s="775" t="str">
        <f t="shared" si="46"/>
        <v/>
      </c>
      <c r="U133" s="776" t="str">
        <f t="shared" si="47"/>
        <v/>
      </c>
      <c r="V133" s="774" t="str">
        <f t="shared" si="38"/>
        <v/>
      </c>
      <c r="W133" s="775" t="str">
        <f t="shared" si="29"/>
        <v/>
      </c>
      <c r="X133" s="776" t="str">
        <f t="shared" si="30"/>
        <v/>
      </c>
      <c r="Y133" s="774" t="str">
        <f>IFERROR(IF(AND('IMPORT Wksht'!$BX$10="No Split",'IMPORT Wksht'!$D$1="W001"),VLOOKUP($G133,PO,Y$4,0),VLOOKUP($G133,PO,Y$5,0)),"")</f>
        <v/>
      </c>
      <c r="Z133" s="775" t="str">
        <f>IFERROR(IF(AND('IMPORT Wksht'!$BX$10="No Split",'IMPORT Wksht'!$D$1="W03"),VLOOKUP($G133,PO,Z$4,0),VLOOKUP($G133,PO,Z$5,0)),"")</f>
        <v/>
      </c>
      <c r="AA133" s="776" t="str">
        <f t="shared" si="31"/>
        <v/>
      </c>
      <c r="AB133" s="783">
        <f t="shared" si="32"/>
        <v>0</v>
      </c>
      <c r="AD133" s="490">
        <v>126</v>
      </c>
      <c r="AE133" s="698">
        <f>'IMPORT Wksht'!E140</f>
        <v>0</v>
      </c>
      <c r="AF133" s="698">
        <f>'IMPORT Wksht'!F140</f>
        <v>0</v>
      </c>
      <c r="AG133" s="1280">
        <f>'IMPORT Wksht'!N140</f>
        <v>0</v>
      </c>
      <c r="AH133" s="1280">
        <f>'IMPORT Wksht'!O140</f>
        <v>0</v>
      </c>
      <c r="AI133" s="699" t="str">
        <f>'IMPORT Wksht'!P140</f>
        <v>MP</v>
      </c>
      <c r="AJ133" s="1280">
        <f t="shared" si="39"/>
        <v>0</v>
      </c>
      <c r="AK133" s="700">
        <f>'IMPORT Wksht'!R140</f>
        <v>0</v>
      </c>
      <c r="AL133" s="495">
        <f t="shared" si="40"/>
        <v>0</v>
      </c>
      <c r="AM133" s="495">
        <f t="shared" si="41"/>
        <v>0</v>
      </c>
    </row>
    <row r="134" spans="2:39">
      <c r="B134" s="723"/>
      <c r="C134" s="92"/>
      <c r="D134" s="92"/>
      <c r="E134" s="724"/>
      <c r="F134" s="720">
        <f t="shared" si="42"/>
        <v>0</v>
      </c>
      <c r="G134" s="719"/>
      <c r="H134" s="771" t="str">
        <f t="shared" si="50"/>
        <v/>
      </c>
      <c r="I134" s="771" t="str">
        <f t="shared" si="50"/>
        <v/>
      </c>
      <c r="J134" s="695"/>
      <c r="K134" s="784">
        <f t="shared" si="33"/>
        <v>0</v>
      </c>
      <c r="L134" s="785" t="str">
        <f t="shared" si="28"/>
        <v/>
      </c>
      <c r="M134" s="774" t="str">
        <f t="shared" si="34"/>
        <v/>
      </c>
      <c r="N134" s="775" t="str">
        <f t="shared" si="35"/>
        <v/>
      </c>
      <c r="O134" s="776" t="str">
        <f t="shared" si="43"/>
        <v/>
      </c>
      <c r="P134" s="777" t="str">
        <f t="shared" si="44"/>
        <v/>
      </c>
      <c r="Q134" s="778" t="str">
        <f t="shared" si="36"/>
        <v/>
      </c>
      <c r="R134" s="779" t="str">
        <f t="shared" si="37"/>
        <v/>
      </c>
      <c r="S134" s="774" t="str">
        <f t="shared" si="45"/>
        <v/>
      </c>
      <c r="T134" s="775" t="str">
        <f t="shared" si="46"/>
        <v/>
      </c>
      <c r="U134" s="776" t="str">
        <f t="shared" si="47"/>
        <v/>
      </c>
      <c r="V134" s="774" t="str">
        <f t="shared" si="38"/>
        <v/>
      </c>
      <c r="W134" s="775" t="str">
        <f t="shared" si="29"/>
        <v/>
      </c>
      <c r="X134" s="776" t="str">
        <f t="shared" si="30"/>
        <v/>
      </c>
      <c r="Y134" s="774" t="str">
        <f>IFERROR(IF(AND('IMPORT Wksht'!$BX$10="No Split",'IMPORT Wksht'!$D$1="W001"),VLOOKUP($G134,PO,Y$4,0),VLOOKUP($G134,PO,Y$5,0)),"")</f>
        <v/>
      </c>
      <c r="Z134" s="775" t="str">
        <f>IFERROR(IF(AND('IMPORT Wksht'!$BX$10="No Split",'IMPORT Wksht'!$D$1="W03"),VLOOKUP($G134,PO,Z$4,0),VLOOKUP($G134,PO,Z$5,0)),"")</f>
        <v/>
      </c>
      <c r="AA134" s="776" t="str">
        <f t="shared" si="31"/>
        <v/>
      </c>
      <c r="AB134" s="783">
        <f t="shared" si="32"/>
        <v>0</v>
      </c>
      <c r="AD134" s="490">
        <v>127</v>
      </c>
      <c r="AE134" s="698">
        <f>'IMPORT Wksht'!E141</f>
        <v>0</v>
      </c>
      <c r="AF134" s="698">
        <f>'IMPORT Wksht'!F141</f>
        <v>0</v>
      </c>
      <c r="AG134" s="1280">
        <f>'IMPORT Wksht'!N141</f>
        <v>0</v>
      </c>
      <c r="AH134" s="1280">
        <f>'IMPORT Wksht'!O141</f>
        <v>0</v>
      </c>
      <c r="AI134" s="699" t="str">
        <f>'IMPORT Wksht'!P141</f>
        <v>MP</v>
      </c>
      <c r="AJ134" s="1280">
        <f t="shared" si="39"/>
        <v>0</v>
      </c>
      <c r="AK134" s="700">
        <f>'IMPORT Wksht'!R141</f>
        <v>0</v>
      </c>
      <c r="AL134" s="495">
        <f t="shared" si="40"/>
        <v>0</v>
      </c>
      <c r="AM134" s="495">
        <f t="shared" si="41"/>
        <v>0</v>
      </c>
    </row>
    <row r="135" spans="2:39">
      <c r="B135" s="723"/>
      <c r="C135" s="92"/>
      <c r="D135" s="92"/>
      <c r="E135" s="724"/>
      <c r="F135" s="720">
        <f t="shared" si="42"/>
        <v>0</v>
      </c>
      <c r="G135" s="719"/>
      <c r="H135" s="771" t="str">
        <f t="shared" si="50"/>
        <v/>
      </c>
      <c r="I135" s="771" t="str">
        <f t="shared" si="50"/>
        <v/>
      </c>
      <c r="J135" s="695"/>
      <c r="K135" s="784">
        <f t="shared" si="33"/>
        <v>0</v>
      </c>
      <c r="L135" s="785" t="str">
        <f t="shared" si="28"/>
        <v/>
      </c>
      <c r="M135" s="774" t="str">
        <f t="shared" si="34"/>
        <v/>
      </c>
      <c r="N135" s="775" t="str">
        <f t="shared" si="35"/>
        <v/>
      </c>
      <c r="O135" s="776" t="str">
        <f t="shared" si="43"/>
        <v/>
      </c>
      <c r="P135" s="777" t="str">
        <f t="shared" si="44"/>
        <v/>
      </c>
      <c r="Q135" s="778" t="str">
        <f t="shared" si="36"/>
        <v/>
      </c>
      <c r="R135" s="779" t="str">
        <f t="shared" si="37"/>
        <v/>
      </c>
      <c r="S135" s="774" t="str">
        <f t="shared" si="45"/>
        <v/>
      </c>
      <c r="T135" s="775" t="str">
        <f t="shared" si="46"/>
        <v/>
      </c>
      <c r="U135" s="776" t="str">
        <f t="shared" si="47"/>
        <v/>
      </c>
      <c r="V135" s="774" t="str">
        <f t="shared" si="38"/>
        <v/>
      </c>
      <c r="W135" s="775" t="str">
        <f t="shared" si="29"/>
        <v/>
      </c>
      <c r="X135" s="776" t="str">
        <f t="shared" si="30"/>
        <v/>
      </c>
      <c r="Y135" s="774" t="str">
        <f>IFERROR(IF(AND('IMPORT Wksht'!$BX$10="No Split",'IMPORT Wksht'!$D$1="W001"),VLOOKUP($G135,PO,Y$4,0),VLOOKUP($G135,PO,Y$5,0)),"")</f>
        <v/>
      </c>
      <c r="Z135" s="775" t="str">
        <f>IFERROR(IF(AND('IMPORT Wksht'!$BX$10="No Split",'IMPORT Wksht'!$D$1="W03"),VLOOKUP($G135,PO,Z$4,0),VLOOKUP($G135,PO,Z$5,0)),"")</f>
        <v/>
      </c>
      <c r="AA135" s="776" t="str">
        <f t="shared" si="31"/>
        <v/>
      </c>
      <c r="AB135" s="783">
        <f t="shared" si="32"/>
        <v>0</v>
      </c>
      <c r="AD135" s="490">
        <v>128</v>
      </c>
      <c r="AE135" s="698">
        <f>'IMPORT Wksht'!E142</f>
        <v>0</v>
      </c>
      <c r="AF135" s="698">
        <f>'IMPORT Wksht'!F142</f>
        <v>0</v>
      </c>
      <c r="AG135" s="1280">
        <f>'IMPORT Wksht'!N142</f>
        <v>0</v>
      </c>
      <c r="AH135" s="1280">
        <f>'IMPORT Wksht'!O142</f>
        <v>0</v>
      </c>
      <c r="AI135" s="699" t="str">
        <f>'IMPORT Wksht'!P142</f>
        <v>MP</v>
      </c>
      <c r="AJ135" s="1280">
        <f t="shared" si="39"/>
        <v>0</v>
      </c>
      <c r="AK135" s="700">
        <f>'IMPORT Wksht'!R142</f>
        <v>0</v>
      </c>
      <c r="AL135" s="495">
        <f t="shared" si="40"/>
        <v>0</v>
      </c>
      <c r="AM135" s="495">
        <f t="shared" si="41"/>
        <v>0</v>
      </c>
    </row>
    <row r="136" spans="2:39">
      <c r="B136" s="723"/>
      <c r="C136" s="92"/>
      <c r="D136" s="92"/>
      <c r="E136" s="724"/>
      <c r="F136" s="720">
        <f t="shared" si="42"/>
        <v>0</v>
      </c>
      <c r="G136" s="719"/>
      <c r="H136" s="771" t="str">
        <f t="shared" si="50"/>
        <v/>
      </c>
      <c r="I136" s="771" t="str">
        <f t="shared" si="50"/>
        <v/>
      </c>
      <c r="J136" s="695"/>
      <c r="K136" s="784">
        <f t="shared" si="33"/>
        <v>0</v>
      </c>
      <c r="L136" s="785" t="str">
        <f t="shared" ref="L136:L199" si="51">IFERROR(VLOOKUP(H136,vstylepackIM,6,0),"")</f>
        <v/>
      </c>
      <c r="M136" s="774" t="str">
        <f t="shared" si="34"/>
        <v/>
      </c>
      <c r="N136" s="775" t="str">
        <f t="shared" si="35"/>
        <v/>
      </c>
      <c r="O136" s="776" t="str">
        <f t="shared" si="43"/>
        <v/>
      </c>
      <c r="P136" s="777" t="str">
        <f t="shared" si="44"/>
        <v/>
      </c>
      <c r="Q136" s="778" t="str">
        <f t="shared" si="36"/>
        <v/>
      </c>
      <c r="R136" s="779" t="str">
        <f t="shared" si="37"/>
        <v/>
      </c>
      <c r="S136" s="774" t="str">
        <f t="shared" si="45"/>
        <v/>
      </c>
      <c r="T136" s="775" t="str">
        <f t="shared" si="46"/>
        <v/>
      </c>
      <c r="U136" s="776" t="str">
        <f t="shared" si="47"/>
        <v/>
      </c>
      <c r="V136" s="774" t="str">
        <f t="shared" si="38"/>
        <v/>
      </c>
      <c r="W136" s="775" t="str">
        <f t="shared" ref="W136:W199" si="52">IF(SUMIF($G$8:$G$307,$G136,T$8:T$307)=0,"",SUMIF($G$8:$G$307,$G136,T$8:T$307))</f>
        <v/>
      </c>
      <c r="X136" s="776" t="str">
        <f t="shared" ref="X136:X199" si="53">IF(SUMIF($G$8:$G$307,$G136,U$8:U$307)=0,"",SUMIF($G$8:$G$307,$G136,U$8:U$307))</f>
        <v/>
      </c>
      <c r="Y136" s="774" t="str">
        <f>IFERROR(IF(AND('IMPORT Wksht'!$BX$10="No Split",'IMPORT Wksht'!$D$1="W001"),VLOOKUP($G136,PO,Y$4,0),VLOOKUP($G136,PO,Y$5,0)),"")</f>
        <v/>
      </c>
      <c r="Z136" s="775" t="str">
        <f>IFERROR(IF(AND('IMPORT Wksht'!$BX$10="No Split",'IMPORT Wksht'!$D$1="W03"),VLOOKUP($G136,PO,Z$4,0),VLOOKUP($G136,PO,Z$5,0)),"")</f>
        <v/>
      </c>
      <c r="AA136" s="776" t="str">
        <f t="shared" ref="AA136:AA199" si="54">IFERROR(IF(VLOOKUP($G136,PO,AA$5,0)=0,"",VLOOKUP($G136,PO,AA$5,0)),"")</f>
        <v/>
      </c>
      <c r="AB136" s="783">
        <f t="shared" ref="AB136:AB199" si="55">SUM(Y136:AA136)</f>
        <v>0</v>
      </c>
      <c r="AD136" s="490">
        <v>129</v>
      </c>
      <c r="AE136" s="698">
        <f>'IMPORT Wksht'!E143</f>
        <v>0</v>
      </c>
      <c r="AF136" s="698">
        <f>'IMPORT Wksht'!F143</f>
        <v>0</v>
      </c>
      <c r="AG136" s="1280">
        <f>'IMPORT Wksht'!N143</f>
        <v>0</v>
      </c>
      <c r="AH136" s="1280">
        <f>'IMPORT Wksht'!O143</f>
        <v>0</v>
      </c>
      <c r="AI136" s="699" t="str">
        <f>'IMPORT Wksht'!P143</f>
        <v>MP</v>
      </c>
      <c r="AJ136" s="1280">
        <f t="shared" si="39"/>
        <v>0</v>
      </c>
      <c r="AK136" s="700">
        <f>'IMPORT Wksht'!R143</f>
        <v>0</v>
      </c>
      <c r="AL136" s="495">
        <f t="shared" si="40"/>
        <v>0</v>
      </c>
      <c r="AM136" s="495">
        <f t="shared" si="41"/>
        <v>0</v>
      </c>
    </row>
    <row r="137" spans="2:39">
      <c r="B137" s="723"/>
      <c r="C137" s="92"/>
      <c r="D137" s="92"/>
      <c r="E137" s="724"/>
      <c r="F137" s="720">
        <f t="shared" si="42"/>
        <v>0</v>
      </c>
      <c r="G137" s="719"/>
      <c r="H137" s="771" t="str">
        <f t="shared" si="50"/>
        <v/>
      </c>
      <c r="I137" s="771" t="str">
        <f t="shared" si="50"/>
        <v/>
      </c>
      <c r="J137" s="695"/>
      <c r="K137" s="784">
        <f t="shared" ref="K137:K200" si="56">IFERROR(J137*F137,"")</f>
        <v>0</v>
      </c>
      <c r="L137" s="785" t="str">
        <f t="shared" si="51"/>
        <v/>
      </c>
      <c r="M137" s="774" t="str">
        <f t="shared" ref="M137:M200" si="57">IF(AND($E137&gt;0,Y137&lt;&gt;""),ROUND(Y137/$AB137*$E137,0),"")</f>
        <v/>
      </c>
      <c r="N137" s="775" t="str">
        <f t="shared" ref="N137:N200" si="58">IF(AND($E137&gt;0,Z137&lt;&gt;""),ROUND(Z137/$AB137*$E137,0),"")</f>
        <v/>
      </c>
      <c r="O137" s="776" t="str">
        <f t="shared" si="43"/>
        <v/>
      </c>
      <c r="P137" s="777" t="str">
        <f t="shared" si="44"/>
        <v/>
      </c>
      <c r="Q137" s="778" t="str">
        <f t="shared" ref="Q137:Q200" si="59">IF(N137&lt;&gt;"",N137,IF($J137&lt;&gt;"",Q136,""))</f>
        <v/>
      </c>
      <c r="R137" s="779" t="str">
        <f t="shared" ref="R137:R200" si="60">IF(O137&lt;&gt;"",O137,IF($J137&lt;&gt;"",R136,""))</f>
        <v/>
      </c>
      <c r="S137" s="774" t="str">
        <f t="shared" si="45"/>
        <v/>
      </c>
      <c r="T137" s="775" t="str">
        <f t="shared" si="46"/>
        <v/>
      </c>
      <c r="U137" s="776" t="str">
        <f t="shared" si="47"/>
        <v/>
      </c>
      <c r="V137" s="774" t="str">
        <f t="shared" ref="V137:V200" si="61">IF(SUMIF($G$8:$G$307,$G137,S$8:S$307)=0,"",SUMIF($G$8:$G$307,$G137,S$8:S$307))</f>
        <v/>
      </c>
      <c r="W137" s="775" t="str">
        <f t="shared" si="52"/>
        <v/>
      </c>
      <c r="X137" s="776" t="str">
        <f t="shared" si="53"/>
        <v/>
      </c>
      <c r="Y137" s="774" t="str">
        <f>IFERROR(IF(AND('IMPORT Wksht'!$BX$10="No Split",'IMPORT Wksht'!$D$1="W001"),VLOOKUP($G137,PO,Y$4,0),VLOOKUP($G137,PO,Y$5,0)),"")</f>
        <v/>
      </c>
      <c r="Z137" s="775" t="str">
        <f>IFERROR(IF(AND('IMPORT Wksht'!$BX$10="No Split",'IMPORT Wksht'!$D$1="W03"),VLOOKUP($G137,PO,Z$4,0),VLOOKUP($G137,PO,Z$5,0)),"")</f>
        <v/>
      </c>
      <c r="AA137" s="776" t="str">
        <f t="shared" si="54"/>
        <v/>
      </c>
      <c r="AB137" s="783">
        <f t="shared" si="55"/>
        <v>0</v>
      </c>
      <c r="AD137" s="490">
        <v>130</v>
      </c>
      <c r="AE137" s="698">
        <f>'IMPORT Wksht'!E144</f>
        <v>0</v>
      </c>
      <c r="AF137" s="698">
        <f>'IMPORT Wksht'!F144</f>
        <v>0</v>
      </c>
      <c r="AG137" s="1280">
        <f>'IMPORT Wksht'!N144</f>
        <v>0</v>
      </c>
      <c r="AH137" s="1280">
        <f>'IMPORT Wksht'!O144</f>
        <v>0</v>
      </c>
      <c r="AI137" s="699" t="str">
        <f>'IMPORT Wksht'!P144</f>
        <v>MP</v>
      </c>
      <c r="AJ137" s="1280">
        <f t="shared" ref="AJ137:AJ200" si="62">IF(AI137="IP",AG137,IF(AI137="MP",AH137,99))</f>
        <v>0</v>
      </c>
      <c r="AK137" s="700">
        <f>'IMPORT Wksht'!R144</f>
        <v>0</v>
      </c>
      <c r="AL137" s="495">
        <f t="shared" ref="AL137:AL200" si="63">IFERROR(SUMIF($G$8:$G$307,AD137,$K$8:$K$307),"")</f>
        <v>0</v>
      </c>
      <c r="AM137" s="495">
        <f t="shared" ref="AM137:AM200" si="64">IFERROR(AK137-SUMIF($G$8:$G$307,AD137,$K$8:$K$307),"")</f>
        <v>0</v>
      </c>
    </row>
    <row r="138" spans="2:39">
      <c r="B138" s="723"/>
      <c r="C138" s="92"/>
      <c r="D138" s="92"/>
      <c r="E138" s="724"/>
      <c r="F138" s="720">
        <f t="shared" ref="F138:F201" si="65">IF(E138="",F137,E138)</f>
        <v>0</v>
      </c>
      <c r="G138" s="719"/>
      <c r="H138" s="771" t="str">
        <f t="shared" si="50"/>
        <v/>
      </c>
      <c r="I138" s="771" t="str">
        <f t="shared" si="50"/>
        <v/>
      </c>
      <c r="J138" s="695"/>
      <c r="K138" s="784">
        <f t="shared" si="56"/>
        <v>0</v>
      </c>
      <c r="L138" s="785" t="str">
        <f t="shared" si="51"/>
        <v/>
      </c>
      <c r="M138" s="774" t="str">
        <f t="shared" si="57"/>
        <v/>
      </c>
      <c r="N138" s="775" t="str">
        <f t="shared" si="58"/>
        <v/>
      </c>
      <c r="O138" s="776" t="str">
        <f t="shared" ref="O138:O201" si="66">IFERROR(E138-M138-N138,"")</f>
        <v/>
      </c>
      <c r="P138" s="777" t="str">
        <f t="shared" ref="P138:P201" si="67">IF(M138&lt;&gt;"",M138,IF($J138&lt;&gt;"",P137,""))</f>
        <v/>
      </c>
      <c r="Q138" s="778" t="str">
        <f t="shared" si="59"/>
        <v/>
      </c>
      <c r="R138" s="779" t="str">
        <f t="shared" si="60"/>
        <v/>
      </c>
      <c r="S138" s="774" t="str">
        <f t="shared" si="45"/>
        <v/>
      </c>
      <c r="T138" s="775" t="str">
        <f t="shared" si="46"/>
        <v/>
      </c>
      <c r="U138" s="776" t="str">
        <f t="shared" si="47"/>
        <v/>
      </c>
      <c r="V138" s="774" t="str">
        <f t="shared" si="61"/>
        <v/>
      </c>
      <c r="W138" s="775" t="str">
        <f t="shared" si="52"/>
        <v/>
      </c>
      <c r="X138" s="776" t="str">
        <f t="shared" si="53"/>
        <v/>
      </c>
      <c r="Y138" s="774" t="str">
        <f>IFERROR(IF(AND('IMPORT Wksht'!$BX$10="No Split",'IMPORT Wksht'!$D$1="W001"),VLOOKUP($G138,PO,Y$4,0),VLOOKUP($G138,PO,Y$5,0)),"")</f>
        <v/>
      </c>
      <c r="Z138" s="775" t="str">
        <f>IFERROR(IF(AND('IMPORT Wksht'!$BX$10="No Split",'IMPORT Wksht'!$D$1="W03"),VLOOKUP($G138,PO,Z$4,0),VLOOKUP($G138,PO,Z$5,0)),"")</f>
        <v/>
      </c>
      <c r="AA138" s="776" t="str">
        <f t="shared" si="54"/>
        <v/>
      </c>
      <c r="AB138" s="783">
        <f t="shared" si="55"/>
        <v>0</v>
      </c>
      <c r="AD138" s="490">
        <v>131</v>
      </c>
      <c r="AE138" s="698">
        <f>'IMPORT Wksht'!E145</f>
        <v>0</v>
      </c>
      <c r="AF138" s="698">
        <f>'IMPORT Wksht'!F145</f>
        <v>0</v>
      </c>
      <c r="AG138" s="1280">
        <f>'IMPORT Wksht'!N145</f>
        <v>0</v>
      </c>
      <c r="AH138" s="1280">
        <f>'IMPORT Wksht'!O145</f>
        <v>0</v>
      </c>
      <c r="AI138" s="699" t="str">
        <f>'IMPORT Wksht'!P145</f>
        <v>MP</v>
      </c>
      <c r="AJ138" s="1280">
        <f t="shared" si="62"/>
        <v>0</v>
      </c>
      <c r="AK138" s="700">
        <f>'IMPORT Wksht'!R145</f>
        <v>0</v>
      </c>
      <c r="AL138" s="495">
        <f t="shared" si="63"/>
        <v>0</v>
      </c>
      <c r="AM138" s="495">
        <f t="shared" si="64"/>
        <v>0</v>
      </c>
    </row>
    <row r="139" spans="2:39">
      <c r="B139" s="723"/>
      <c r="C139" s="92"/>
      <c r="D139" s="92"/>
      <c r="E139" s="724"/>
      <c r="F139" s="720">
        <f t="shared" si="65"/>
        <v>0</v>
      </c>
      <c r="G139" s="719"/>
      <c r="H139" s="771" t="str">
        <f t="shared" si="50"/>
        <v/>
      </c>
      <c r="I139" s="771" t="str">
        <f t="shared" si="50"/>
        <v/>
      </c>
      <c r="J139" s="695"/>
      <c r="K139" s="784">
        <f t="shared" si="56"/>
        <v>0</v>
      </c>
      <c r="L139" s="785" t="str">
        <f t="shared" si="51"/>
        <v/>
      </c>
      <c r="M139" s="774" t="str">
        <f t="shared" si="57"/>
        <v/>
      </c>
      <c r="N139" s="775" t="str">
        <f t="shared" si="58"/>
        <v/>
      </c>
      <c r="O139" s="776" t="str">
        <f t="shared" si="66"/>
        <v/>
      </c>
      <c r="P139" s="777" t="str">
        <f t="shared" si="67"/>
        <v/>
      </c>
      <c r="Q139" s="778" t="str">
        <f t="shared" si="59"/>
        <v/>
      </c>
      <c r="R139" s="779" t="str">
        <f t="shared" si="60"/>
        <v/>
      </c>
      <c r="S139" s="774" t="str">
        <f t="shared" si="45"/>
        <v/>
      </c>
      <c r="T139" s="775" t="str">
        <f t="shared" si="46"/>
        <v/>
      </c>
      <c r="U139" s="776" t="str">
        <f t="shared" si="47"/>
        <v/>
      </c>
      <c r="V139" s="774" t="str">
        <f t="shared" si="61"/>
        <v/>
      </c>
      <c r="W139" s="775" t="str">
        <f t="shared" si="52"/>
        <v/>
      </c>
      <c r="X139" s="776" t="str">
        <f t="shared" si="53"/>
        <v/>
      </c>
      <c r="Y139" s="774" t="str">
        <f>IFERROR(IF(AND('IMPORT Wksht'!$BX$10="No Split",'IMPORT Wksht'!$D$1="W001"),VLOOKUP($G139,PO,Y$4,0),VLOOKUP($G139,PO,Y$5,0)),"")</f>
        <v/>
      </c>
      <c r="Z139" s="775" t="str">
        <f>IFERROR(IF(AND('IMPORT Wksht'!$BX$10="No Split",'IMPORT Wksht'!$D$1="W03"),VLOOKUP($G139,PO,Z$4,0),VLOOKUP($G139,PO,Z$5,0)),"")</f>
        <v/>
      </c>
      <c r="AA139" s="776" t="str">
        <f t="shared" si="54"/>
        <v/>
      </c>
      <c r="AB139" s="783">
        <f t="shared" si="55"/>
        <v>0</v>
      </c>
      <c r="AD139" s="490">
        <v>132</v>
      </c>
      <c r="AE139" s="698">
        <f>'IMPORT Wksht'!E146</f>
        <v>0</v>
      </c>
      <c r="AF139" s="698">
        <f>'IMPORT Wksht'!F146</f>
        <v>0</v>
      </c>
      <c r="AG139" s="1280">
        <f>'IMPORT Wksht'!N146</f>
        <v>0</v>
      </c>
      <c r="AH139" s="1280">
        <f>'IMPORT Wksht'!O146</f>
        <v>0</v>
      </c>
      <c r="AI139" s="699" t="str">
        <f>'IMPORT Wksht'!P146</f>
        <v>MP</v>
      </c>
      <c r="AJ139" s="1280">
        <f t="shared" si="62"/>
        <v>0</v>
      </c>
      <c r="AK139" s="700">
        <f>'IMPORT Wksht'!R146</f>
        <v>0</v>
      </c>
      <c r="AL139" s="495">
        <f t="shared" si="63"/>
        <v>0</v>
      </c>
      <c r="AM139" s="495">
        <f t="shared" si="64"/>
        <v>0</v>
      </c>
    </row>
    <row r="140" spans="2:39">
      <c r="B140" s="723"/>
      <c r="C140" s="92"/>
      <c r="D140" s="92"/>
      <c r="E140" s="724"/>
      <c r="F140" s="720">
        <f t="shared" si="65"/>
        <v>0</v>
      </c>
      <c r="G140" s="719"/>
      <c r="H140" s="771" t="str">
        <f t="shared" si="50"/>
        <v/>
      </c>
      <c r="I140" s="771" t="str">
        <f t="shared" si="50"/>
        <v/>
      </c>
      <c r="J140" s="695"/>
      <c r="K140" s="784">
        <f t="shared" si="56"/>
        <v>0</v>
      </c>
      <c r="L140" s="785" t="str">
        <f t="shared" si="51"/>
        <v/>
      </c>
      <c r="M140" s="774" t="str">
        <f t="shared" si="57"/>
        <v/>
      </c>
      <c r="N140" s="775" t="str">
        <f t="shared" si="58"/>
        <v/>
      </c>
      <c r="O140" s="776" t="str">
        <f t="shared" si="66"/>
        <v/>
      </c>
      <c r="P140" s="777" t="str">
        <f t="shared" si="67"/>
        <v/>
      </c>
      <c r="Q140" s="778" t="str">
        <f t="shared" si="59"/>
        <v/>
      </c>
      <c r="R140" s="779" t="str">
        <f t="shared" si="60"/>
        <v/>
      </c>
      <c r="S140" s="774" t="str">
        <f t="shared" si="45"/>
        <v/>
      </c>
      <c r="T140" s="775" t="str">
        <f t="shared" si="46"/>
        <v/>
      </c>
      <c r="U140" s="776" t="str">
        <f t="shared" si="47"/>
        <v/>
      </c>
      <c r="V140" s="774" t="str">
        <f t="shared" si="61"/>
        <v/>
      </c>
      <c r="W140" s="775" t="str">
        <f t="shared" si="52"/>
        <v/>
      </c>
      <c r="X140" s="776" t="str">
        <f t="shared" si="53"/>
        <v/>
      </c>
      <c r="Y140" s="774" t="str">
        <f>IFERROR(IF(AND('IMPORT Wksht'!$BX$10="No Split",'IMPORT Wksht'!$D$1="W001"),VLOOKUP($G140,PO,Y$4,0),VLOOKUP($G140,PO,Y$5,0)),"")</f>
        <v/>
      </c>
      <c r="Z140" s="775" t="str">
        <f>IFERROR(IF(AND('IMPORT Wksht'!$BX$10="No Split",'IMPORT Wksht'!$D$1="W03"),VLOOKUP($G140,PO,Z$4,0),VLOOKUP($G140,PO,Z$5,0)),"")</f>
        <v/>
      </c>
      <c r="AA140" s="776" t="str">
        <f t="shared" si="54"/>
        <v/>
      </c>
      <c r="AB140" s="783">
        <f t="shared" si="55"/>
        <v>0</v>
      </c>
      <c r="AD140" s="490">
        <v>133</v>
      </c>
      <c r="AE140" s="698">
        <f>'IMPORT Wksht'!E147</f>
        <v>0</v>
      </c>
      <c r="AF140" s="698">
        <f>'IMPORT Wksht'!F147</f>
        <v>0</v>
      </c>
      <c r="AG140" s="1280">
        <f>'IMPORT Wksht'!N147</f>
        <v>0</v>
      </c>
      <c r="AH140" s="1280">
        <f>'IMPORT Wksht'!O147</f>
        <v>0</v>
      </c>
      <c r="AI140" s="699" t="str">
        <f>'IMPORT Wksht'!P147</f>
        <v>MP</v>
      </c>
      <c r="AJ140" s="1280">
        <f t="shared" si="62"/>
        <v>0</v>
      </c>
      <c r="AK140" s="700">
        <f>'IMPORT Wksht'!R147</f>
        <v>0</v>
      </c>
      <c r="AL140" s="495">
        <f t="shared" si="63"/>
        <v>0</v>
      </c>
      <c r="AM140" s="495">
        <f t="shared" si="64"/>
        <v>0</v>
      </c>
    </row>
    <row r="141" spans="2:39">
      <c r="B141" s="723"/>
      <c r="C141" s="92"/>
      <c r="D141" s="92"/>
      <c r="E141" s="724"/>
      <c r="F141" s="720">
        <f t="shared" si="65"/>
        <v>0</v>
      </c>
      <c r="G141" s="719"/>
      <c r="H141" s="771" t="str">
        <f t="shared" si="50"/>
        <v/>
      </c>
      <c r="I141" s="771" t="str">
        <f t="shared" si="50"/>
        <v/>
      </c>
      <c r="J141" s="695"/>
      <c r="K141" s="784">
        <f t="shared" si="56"/>
        <v>0</v>
      </c>
      <c r="L141" s="785" t="str">
        <f t="shared" si="51"/>
        <v/>
      </c>
      <c r="M141" s="774" t="str">
        <f t="shared" si="57"/>
        <v/>
      </c>
      <c r="N141" s="775" t="str">
        <f t="shared" si="58"/>
        <v/>
      </c>
      <c r="O141" s="776" t="str">
        <f t="shared" si="66"/>
        <v/>
      </c>
      <c r="P141" s="777" t="str">
        <f t="shared" si="67"/>
        <v/>
      </c>
      <c r="Q141" s="778" t="str">
        <f t="shared" si="59"/>
        <v/>
      </c>
      <c r="R141" s="779" t="str">
        <f t="shared" si="60"/>
        <v/>
      </c>
      <c r="S141" s="774" t="str">
        <f t="shared" si="45"/>
        <v/>
      </c>
      <c r="T141" s="775" t="str">
        <f t="shared" si="46"/>
        <v/>
      </c>
      <c r="U141" s="776" t="str">
        <f t="shared" si="47"/>
        <v/>
      </c>
      <c r="V141" s="774" t="str">
        <f t="shared" si="61"/>
        <v/>
      </c>
      <c r="W141" s="775" t="str">
        <f t="shared" si="52"/>
        <v/>
      </c>
      <c r="X141" s="776" t="str">
        <f t="shared" si="53"/>
        <v/>
      </c>
      <c r="Y141" s="774" t="str">
        <f>IFERROR(IF(AND('IMPORT Wksht'!$BX$10="No Split",'IMPORT Wksht'!$D$1="W001"),VLOOKUP($G141,PO,Y$4,0),VLOOKUP($G141,PO,Y$5,0)),"")</f>
        <v/>
      </c>
      <c r="Z141" s="775" t="str">
        <f>IFERROR(IF(AND('IMPORT Wksht'!$BX$10="No Split",'IMPORT Wksht'!$D$1="W03"),VLOOKUP($G141,PO,Z$4,0),VLOOKUP($G141,PO,Z$5,0)),"")</f>
        <v/>
      </c>
      <c r="AA141" s="776" t="str">
        <f t="shared" si="54"/>
        <v/>
      </c>
      <c r="AB141" s="783">
        <f t="shared" si="55"/>
        <v>0</v>
      </c>
      <c r="AD141" s="490">
        <v>134</v>
      </c>
      <c r="AE141" s="698">
        <f>'IMPORT Wksht'!E148</f>
        <v>0</v>
      </c>
      <c r="AF141" s="698">
        <f>'IMPORT Wksht'!F148</f>
        <v>0</v>
      </c>
      <c r="AG141" s="1280">
        <f>'IMPORT Wksht'!N148</f>
        <v>0</v>
      </c>
      <c r="AH141" s="1280">
        <f>'IMPORT Wksht'!O148</f>
        <v>0</v>
      </c>
      <c r="AI141" s="699" t="str">
        <f>'IMPORT Wksht'!P148</f>
        <v>MP</v>
      </c>
      <c r="AJ141" s="1280">
        <f t="shared" si="62"/>
        <v>0</v>
      </c>
      <c r="AK141" s="700">
        <f>'IMPORT Wksht'!R148</f>
        <v>0</v>
      </c>
      <c r="AL141" s="495">
        <f t="shared" si="63"/>
        <v>0</v>
      </c>
      <c r="AM141" s="495">
        <f t="shared" si="64"/>
        <v>0</v>
      </c>
    </row>
    <row r="142" spans="2:39">
      <c r="B142" s="723"/>
      <c r="C142" s="92"/>
      <c r="D142" s="92"/>
      <c r="E142" s="724"/>
      <c r="F142" s="720">
        <f t="shared" si="65"/>
        <v>0</v>
      </c>
      <c r="G142" s="719"/>
      <c r="H142" s="771" t="str">
        <f t="shared" si="50"/>
        <v/>
      </c>
      <c r="I142" s="771" t="str">
        <f t="shared" si="50"/>
        <v/>
      </c>
      <c r="J142" s="695"/>
      <c r="K142" s="784">
        <f t="shared" si="56"/>
        <v>0</v>
      </c>
      <c r="L142" s="785" t="str">
        <f t="shared" si="51"/>
        <v/>
      </c>
      <c r="M142" s="774" t="str">
        <f t="shared" si="57"/>
        <v/>
      </c>
      <c r="N142" s="775" t="str">
        <f t="shared" si="58"/>
        <v/>
      </c>
      <c r="O142" s="776" t="str">
        <f t="shared" si="66"/>
        <v/>
      </c>
      <c r="P142" s="777" t="str">
        <f t="shared" si="67"/>
        <v/>
      </c>
      <c r="Q142" s="778" t="str">
        <f t="shared" si="59"/>
        <v/>
      </c>
      <c r="R142" s="779" t="str">
        <f t="shared" si="60"/>
        <v/>
      </c>
      <c r="S142" s="774" t="str">
        <f t="shared" si="45"/>
        <v/>
      </c>
      <c r="T142" s="775" t="str">
        <f t="shared" si="46"/>
        <v/>
      </c>
      <c r="U142" s="776" t="str">
        <f t="shared" si="47"/>
        <v/>
      </c>
      <c r="V142" s="774" t="str">
        <f t="shared" si="61"/>
        <v/>
      </c>
      <c r="W142" s="775" t="str">
        <f t="shared" si="52"/>
        <v/>
      </c>
      <c r="X142" s="776" t="str">
        <f t="shared" si="53"/>
        <v/>
      </c>
      <c r="Y142" s="774" t="str">
        <f>IFERROR(IF(AND('IMPORT Wksht'!$BX$10="No Split",'IMPORT Wksht'!$D$1="W001"),VLOOKUP($G142,PO,Y$4,0),VLOOKUP($G142,PO,Y$5,0)),"")</f>
        <v/>
      </c>
      <c r="Z142" s="775" t="str">
        <f>IFERROR(IF(AND('IMPORT Wksht'!$BX$10="No Split",'IMPORT Wksht'!$D$1="W03"),VLOOKUP($G142,PO,Z$4,0),VLOOKUP($G142,PO,Z$5,0)),"")</f>
        <v/>
      </c>
      <c r="AA142" s="776" t="str">
        <f t="shared" si="54"/>
        <v/>
      </c>
      <c r="AB142" s="783">
        <f t="shared" si="55"/>
        <v>0</v>
      </c>
      <c r="AD142" s="490">
        <v>135</v>
      </c>
      <c r="AE142" s="698">
        <f>'IMPORT Wksht'!E149</f>
        <v>0</v>
      </c>
      <c r="AF142" s="698">
        <f>'IMPORT Wksht'!F149</f>
        <v>0</v>
      </c>
      <c r="AG142" s="1280">
        <f>'IMPORT Wksht'!N149</f>
        <v>0</v>
      </c>
      <c r="AH142" s="1280">
        <f>'IMPORT Wksht'!O149</f>
        <v>0</v>
      </c>
      <c r="AI142" s="699" t="str">
        <f>'IMPORT Wksht'!P149</f>
        <v>MP</v>
      </c>
      <c r="AJ142" s="1280">
        <f t="shared" si="62"/>
        <v>0</v>
      </c>
      <c r="AK142" s="700">
        <f>'IMPORT Wksht'!R149</f>
        <v>0</v>
      </c>
      <c r="AL142" s="495">
        <f t="shared" si="63"/>
        <v>0</v>
      </c>
      <c r="AM142" s="495">
        <f t="shared" si="64"/>
        <v>0</v>
      </c>
    </row>
    <row r="143" spans="2:39">
      <c r="B143" s="723"/>
      <c r="C143" s="92"/>
      <c r="D143" s="92"/>
      <c r="E143" s="724"/>
      <c r="F143" s="720">
        <f t="shared" si="65"/>
        <v>0</v>
      </c>
      <c r="G143" s="719"/>
      <c r="H143" s="771" t="str">
        <f t="shared" si="50"/>
        <v/>
      </c>
      <c r="I143" s="771" t="str">
        <f t="shared" si="50"/>
        <v/>
      </c>
      <c r="J143" s="695"/>
      <c r="K143" s="784">
        <f t="shared" si="56"/>
        <v>0</v>
      </c>
      <c r="L143" s="785" t="str">
        <f t="shared" si="51"/>
        <v/>
      </c>
      <c r="M143" s="774" t="str">
        <f t="shared" si="57"/>
        <v/>
      </c>
      <c r="N143" s="775" t="str">
        <f t="shared" si="58"/>
        <v/>
      </c>
      <c r="O143" s="776" t="str">
        <f t="shared" si="66"/>
        <v/>
      </c>
      <c r="P143" s="777" t="str">
        <f t="shared" si="67"/>
        <v/>
      </c>
      <c r="Q143" s="778" t="str">
        <f t="shared" si="59"/>
        <v/>
      </c>
      <c r="R143" s="779" t="str">
        <f t="shared" si="60"/>
        <v/>
      </c>
      <c r="S143" s="774" t="str">
        <f t="shared" si="45"/>
        <v/>
      </c>
      <c r="T143" s="775" t="str">
        <f t="shared" si="46"/>
        <v/>
      </c>
      <c r="U143" s="776" t="str">
        <f t="shared" si="47"/>
        <v/>
      </c>
      <c r="V143" s="774" t="str">
        <f t="shared" si="61"/>
        <v/>
      </c>
      <c r="W143" s="775" t="str">
        <f t="shared" si="52"/>
        <v/>
      </c>
      <c r="X143" s="776" t="str">
        <f t="shared" si="53"/>
        <v/>
      </c>
      <c r="Y143" s="774" t="str">
        <f>IFERROR(IF(AND('IMPORT Wksht'!$BX$10="No Split",'IMPORT Wksht'!$D$1="W001"),VLOOKUP($G143,PO,Y$4,0),VLOOKUP($G143,PO,Y$5,0)),"")</f>
        <v/>
      </c>
      <c r="Z143" s="775" t="str">
        <f>IFERROR(IF(AND('IMPORT Wksht'!$BX$10="No Split",'IMPORT Wksht'!$D$1="W03"),VLOOKUP($G143,PO,Z$4,0),VLOOKUP($G143,PO,Z$5,0)),"")</f>
        <v/>
      </c>
      <c r="AA143" s="776" t="str">
        <f t="shared" si="54"/>
        <v/>
      </c>
      <c r="AB143" s="783">
        <f t="shared" si="55"/>
        <v>0</v>
      </c>
      <c r="AD143" s="490">
        <v>136</v>
      </c>
      <c r="AE143" s="698">
        <f>'IMPORT Wksht'!E150</f>
        <v>0</v>
      </c>
      <c r="AF143" s="698">
        <f>'IMPORT Wksht'!F150</f>
        <v>0</v>
      </c>
      <c r="AG143" s="1280">
        <f>'IMPORT Wksht'!N150</f>
        <v>0</v>
      </c>
      <c r="AH143" s="1280">
        <f>'IMPORT Wksht'!O150</f>
        <v>0</v>
      </c>
      <c r="AI143" s="699" t="str">
        <f>'IMPORT Wksht'!P150</f>
        <v>MP</v>
      </c>
      <c r="AJ143" s="1280">
        <f t="shared" si="62"/>
        <v>0</v>
      </c>
      <c r="AK143" s="700">
        <f>'IMPORT Wksht'!R150</f>
        <v>0</v>
      </c>
      <c r="AL143" s="495">
        <f t="shared" si="63"/>
        <v>0</v>
      </c>
      <c r="AM143" s="495">
        <f t="shared" si="64"/>
        <v>0</v>
      </c>
    </row>
    <row r="144" spans="2:39">
      <c r="B144" s="723"/>
      <c r="C144" s="92"/>
      <c r="D144" s="92"/>
      <c r="E144" s="724"/>
      <c r="F144" s="720">
        <f t="shared" si="65"/>
        <v>0</v>
      </c>
      <c r="G144" s="719"/>
      <c r="H144" s="771" t="str">
        <f t="shared" si="50"/>
        <v/>
      </c>
      <c r="I144" s="771" t="str">
        <f t="shared" si="50"/>
        <v/>
      </c>
      <c r="J144" s="695"/>
      <c r="K144" s="784">
        <f t="shared" si="56"/>
        <v>0</v>
      </c>
      <c r="L144" s="785" t="str">
        <f t="shared" si="51"/>
        <v/>
      </c>
      <c r="M144" s="774" t="str">
        <f t="shared" si="57"/>
        <v/>
      </c>
      <c r="N144" s="775" t="str">
        <f t="shared" si="58"/>
        <v/>
      </c>
      <c r="O144" s="776" t="str">
        <f t="shared" si="66"/>
        <v/>
      </c>
      <c r="P144" s="777" t="str">
        <f t="shared" si="67"/>
        <v/>
      </c>
      <c r="Q144" s="778" t="str">
        <f t="shared" si="59"/>
        <v/>
      </c>
      <c r="R144" s="779" t="str">
        <f t="shared" si="60"/>
        <v/>
      </c>
      <c r="S144" s="774" t="str">
        <f t="shared" si="45"/>
        <v/>
      </c>
      <c r="T144" s="775" t="str">
        <f t="shared" si="46"/>
        <v/>
      </c>
      <c r="U144" s="776" t="str">
        <f t="shared" si="47"/>
        <v/>
      </c>
      <c r="V144" s="774" t="str">
        <f t="shared" si="61"/>
        <v/>
      </c>
      <c r="W144" s="775" t="str">
        <f t="shared" si="52"/>
        <v/>
      </c>
      <c r="X144" s="776" t="str">
        <f t="shared" si="53"/>
        <v/>
      </c>
      <c r="Y144" s="774" t="str">
        <f>IFERROR(IF(AND('IMPORT Wksht'!$BX$10="No Split",'IMPORT Wksht'!$D$1="W001"),VLOOKUP($G144,PO,Y$4,0),VLOOKUP($G144,PO,Y$5,0)),"")</f>
        <v/>
      </c>
      <c r="Z144" s="775" t="str">
        <f>IFERROR(IF(AND('IMPORT Wksht'!$BX$10="No Split",'IMPORT Wksht'!$D$1="W03"),VLOOKUP($G144,PO,Z$4,0),VLOOKUP($G144,PO,Z$5,0)),"")</f>
        <v/>
      </c>
      <c r="AA144" s="776" t="str">
        <f t="shared" si="54"/>
        <v/>
      </c>
      <c r="AB144" s="783">
        <f t="shared" si="55"/>
        <v>0</v>
      </c>
      <c r="AD144" s="490">
        <v>137</v>
      </c>
      <c r="AE144" s="698">
        <f>'IMPORT Wksht'!E151</f>
        <v>0</v>
      </c>
      <c r="AF144" s="698">
        <f>'IMPORT Wksht'!F151</f>
        <v>0</v>
      </c>
      <c r="AG144" s="1280">
        <f>'IMPORT Wksht'!N151</f>
        <v>0</v>
      </c>
      <c r="AH144" s="1280">
        <f>'IMPORT Wksht'!O151</f>
        <v>0</v>
      </c>
      <c r="AI144" s="699" t="str">
        <f>'IMPORT Wksht'!P151</f>
        <v>MP</v>
      </c>
      <c r="AJ144" s="1280">
        <f t="shared" si="62"/>
        <v>0</v>
      </c>
      <c r="AK144" s="700">
        <f>'IMPORT Wksht'!R151</f>
        <v>0</v>
      </c>
      <c r="AL144" s="495">
        <f t="shared" si="63"/>
        <v>0</v>
      </c>
      <c r="AM144" s="495">
        <f t="shared" si="64"/>
        <v>0</v>
      </c>
    </row>
    <row r="145" spans="2:39">
      <c r="B145" s="723"/>
      <c r="C145" s="92"/>
      <c r="D145" s="92"/>
      <c r="E145" s="724"/>
      <c r="F145" s="720">
        <f t="shared" si="65"/>
        <v>0</v>
      </c>
      <c r="G145" s="719"/>
      <c r="H145" s="771" t="str">
        <f t="shared" si="50"/>
        <v/>
      </c>
      <c r="I145" s="771" t="str">
        <f t="shared" si="50"/>
        <v/>
      </c>
      <c r="J145" s="695"/>
      <c r="K145" s="784">
        <f t="shared" si="56"/>
        <v>0</v>
      </c>
      <c r="L145" s="785" t="str">
        <f t="shared" si="51"/>
        <v/>
      </c>
      <c r="M145" s="774" t="str">
        <f t="shared" si="57"/>
        <v/>
      </c>
      <c r="N145" s="775" t="str">
        <f t="shared" si="58"/>
        <v/>
      </c>
      <c r="O145" s="776" t="str">
        <f t="shared" si="66"/>
        <v/>
      </c>
      <c r="P145" s="777" t="str">
        <f t="shared" si="67"/>
        <v/>
      </c>
      <c r="Q145" s="778" t="str">
        <f t="shared" si="59"/>
        <v/>
      </c>
      <c r="R145" s="779" t="str">
        <f t="shared" si="60"/>
        <v/>
      </c>
      <c r="S145" s="774" t="str">
        <f t="shared" si="45"/>
        <v/>
      </c>
      <c r="T145" s="775" t="str">
        <f t="shared" si="46"/>
        <v/>
      </c>
      <c r="U145" s="776" t="str">
        <f t="shared" si="47"/>
        <v/>
      </c>
      <c r="V145" s="774" t="str">
        <f t="shared" si="61"/>
        <v/>
      </c>
      <c r="W145" s="775" t="str">
        <f t="shared" si="52"/>
        <v/>
      </c>
      <c r="X145" s="776" t="str">
        <f t="shared" si="53"/>
        <v/>
      </c>
      <c r="Y145" s="774" t="str">
        <f>IFERROR(IF(AND('IMPORT Wksht'!$BX$10="No Split",'IMPORT Wksht'!$D$1="W001"),VLOOKUP($G145,PO,Y$4,0),VLOOKUP($G145,PO,Y$5,0)),"")</f>
        <v/>
      </c>
      <c r="Z145" s="775" t="str">
        <f>IFERROR(IF(AND('IMPORT Wksht'!$BX$10="No Split",'IMPORT Wksht'!$D$1="W03"),VLOOKUP($G145,PO,Z$4,0),VLOOKUP($G145,PO,Z$5,0)),"")</f>
        <v/>
      </c>
      <c r="AA145" s="776" t="str">
        <f t="shared" si="54"/>
        <v/>
      </c>
      <c r="AB145" s="783">
        <f t="shared" si="55"/>
        <v>0</v>
      </c>
      <c r="AD145" s="490">
        <v>138</v>
      </c>
      <c r="AE145" s="698">
        <f>'IMPORT Wksht'!E152</f>
        <v>0</v>
      </c>
      <c r="AF145" s="698">
        <f>'IMPORT Wksht'!F152</f>
        <v>0</v>
      </c>
      <c r="AG145" s="1280">
        <f>'IMPORT Wksht'!N152</f>
        <v>0</v>
      </c>
      <c r="AH145" s="1280">
        <f>'IMPORT Wksht'!O152</f>
        <v>0</v>
      </c>
      <c r="AI145" s="699" t="str">
        <f>'IMPORT Wksht'!P152</f>
        <v>MP</v>
      </c>
      <c r="AJ145" s="1280">
        <f t="shared" si="62"/>
        <v>0</v>
      </c>
      <c r="AK145" s="700">
        <f>'IMPORT Wksht'!R152</f>
        <v>0</v>
      </c>
      <c r="AL145" s="495">
        <f t="shared" si="63"/>
        <v>0</v>
      </c>
      <c r="AM145" s="495">
        <f t="shared" si="64"/>
        <v>0</v>
      </c>
    </row>
    <row r="146" spans="2:39">
      <c r="B146" s="723"/>
      <c r="C146" s="92"/>
      <c r="D146" s="92"/>
      <c r="E146" s="724"/>
      <c r="F146" s="720">
        <f t="shared" si="65"/>
        <v>0</v>
      </c>
      <c r="G146" s="719"/>
      <c r="H146" s="771" t="str">
        <f t="shared" si="50"/>
        <v/>
      </c>
      <c r="I146" s="771" t="str">
        <f t="shared" si="50"/>
        <v/>
      </c>
      <c r="J146" s="695"/>
      <c r="K146" s="784">
        <f t="shared" si="56"/>
        <v>0</v>
      </c>
      <c r="L146" s="785" t="str">
        <f t="shared" si="51"/>
        <v/>
      </c>
      <c r="M146" s="774" t="str">
        <f t="shared" si="57"/>
        <v/>
      </c>
      <c r="N146" s="775" t="str">
        <f t="shared" si="58"/>
        <v/>
      </c>
      <c r="O146" s="776" t="str">
        <f t="shared" si="66"/>
        <v/>
      </c>
      <c r="P146" s="777" t="str">
        <f t="shared" si="67"/>
        <v/>
      </c>
      <c r="Q146" s="778" t="str">
        <f t="shared" si="59"/>
        <v/>
      </c>
      <c r="R146" s="779" t="str">
        <f t="shared" si="60"/>
        <v/>
      </c>
      <c r="S146" s="774" t="str">
        <f t="shared" si="45"/>
        <v/>
      </c>
      <c r="T146" s="775" t="str">
        <f t="shared" si="46"/>
        <v/>
      </c>
      <c r="U146" s="776" t="str">
        <f t="shared" si="47"/>
        <v/>
      </c>
      <c r="V146" s="774" t="str">
        <f t="shared" si="61"/>
        <v/>
      </c>
      <c r="W146" s="775" t="str">
        <f t="shared" si="52"/>
        <v/>
      </c>
      <c r="X146" s="776" t="str">
        <f t="shared" si="53"/>
        <v/>
      </c>
      <c r="Y146" s="774" t="str">
        <f>IFERROR(IF(AND('IMPORT Wksht'!$BX$10="No Split",'IMPORT Wksht'!$D$1="W001"),VLOOKUP($G146,PO,Y$4,0),VLOOKUP($G146,PO,Y$5,0)),"")</f>
        <v/>
      </c>
      <c r="Z146" s="775" t="str">
        <f>IFERROR(IF(AND('IMPORT Wksht'!$BX$10="No Split",'IMPORT Wksht'!$D$1="W03"),VLOOKUP($G146,PO,Z$4,0),VLOOKUP($G146,PO,Z$5,0)),"")</f>
        <v/>
      </c>
      <c r="AA146" s="776" t="str">
        <f t="shared" si="54"/>
        <v/>
      </c>
      <c r="AB146" s="783">
        <f t="shared" si="55"/>
        <v>0</v>
      </c>
      <c r="AD146" s="490">
        <v>139</v>
      </c>
      <c r="AE146" s="698">
        <f>'IMPORT Wksht'!E153</f>
        <v>0</v>
      </c>
      <c r="AF146" s="698">
        <f>'IMPORT Wksht'!F153</f>
        <v>0</v>
      </c>
      <c r="AG146" s="1280">
        <f>'IMPORT Wksht'!N153</f>
        <v>0</v>
      </c>
      <c r="AH146" s="1280">
        <f>'IMPORT Wksht'!O153</f>
        <v>0</v>
      </c>
      <c r="AI146" s="699" t="str">
        <f>'IMPORT Wksht'!P153</f>
        <v>MP</v>
      </c>
      <c r="AJ146" s="1280">
        <f t="shared" si="62"/>
        <v>0</v>
      </c>
      <c r="AK146" s="700">
        <f>'IMPORT Wksht'!R153</f>
        <v>0</v>
      </c>
      <c r="AL146" s="495">
        <f t="shared" si="63"/>
        <v>0</v>
      </c>
      <c r="AM146" s="495">
        <f t="shared" si="64"/>
        <v>0</v>
      </c>
    </row>
    <row r="147" spans="2:39">
      <c r="B147" s="723"/>
      <c r="C147" s="92"/>
      <c r="D147" s="92"/>
      <c r="E147" s="724"/>
      <c r="F147" s="720">
        <f t="shared" si="65"/>
        <v>0</v>
      </c>
      <c r="G147" s="719"/>
      <c r="H147" s="771" t="str">
        <f t="shared" si="50"/>
        <v/>
      </c>
      <c r="I147" s="771" t="str">
        <f t="shared" si="50"/>
        <v/>
      </c>
      <c r="J147" s="695"/>
      <c r="K147" s="784">
        <f t="shared" si="56"/>
        <v>0</v>
      </c>
      <c r="L147" s="785" t="str">
        <f t="shared" si="51"/>
        <v/>
      </c>
      <c r="M147" s="774" t="str">
        <f t="shared" si="57"/>
        <v/>
      </c>
      <c r="N147" s="775" t="str">
        <f t="shared" si="58"/>
        <v/>
      </c>
      <c r="O147" s="776" t="str">
        <f t="shared" si="66"/>
        <v/>
      </c>
      <c r="P147" s="777" t="str">
        <f t="shared" si="67"/>
        <v/>
      </c>
      <c r="Q147" s="778" t="str">
        <f t="shared" si="59"/>
        <v/>
      </c>
      <c r="R147" s="779" t="str">
        <f t="shared" si="60"/>
        <v/>
      </c>
      <c r="S147" s="774" t="str">
        <f t="shared" ref="S147:S210" si="68">IFERROR(P147*$J147,"")</f>
        <v/>
      </c>
      <c r="T147" s="775" t="str">
        <f t="shared" ref="T147:T210" si="69">IFERROR(Q147*$J147,"")</f>
        <v/>
      </c>
      <c r="U147" s="776" t="str">
        <f t="shared" ref="U147:U210" si="70">IFERROR(R147*$J147,"")</f>
        <v/>
      </c>
      <c r="V147" s="774" t="str">
        <f t="shared" si="61"/>
        <v/>
      </c>
      <c r="W147" s="775" t="str">
        <f t="shared" si="52"/>
        <v/>
      </c>
      <c r="X147" s="776" t="str">
        <f t="shared" si="53"/>
        <v/>
      </c>
      <c r="Y147" s="774" t="str">
        <f>IFERROR(IF(AND('IMPORT Wksht'!$BX$10="No Split",'IMPORT Wksht'!$D$1="W001"),VLOOKUP($G147,PO,Y$4,0),VLOOKUP($G147,PO,Y$5,0)),"")</f>
        <v/>
      </c>
      <c r="Z147" s="775" t="str">
        <f>IFERROR(IF(AND('IMPORT Wksht'!$BX$10="No Split",'IMPORT Wksht'!$D$1="W03"),VLOOKUP($G147,PO,Z$4,0),VLOOKUP($G147,PO,Z$5,0)),"")</f>
        <v/>
      </c>
      <c r="AA147" s="776" t="str">
        <f t="shared" si="54"/>
        <v/>
      </c>
      <c r="AB147" s="783">
        <f t="shared" si="55"/>
        <v>0</v>
      </c>
      <c r="AD147" s="490">
        <v>140</v>
      </c>
      <c r="AE147" s="698">
        <f>'IMPORT Wksht'!E154</f>
        <v>0</v>
      </c>
      <c r="AF147" s="698">
        <f>'IMPORT Wksht'!F154</f>
        <v>0</v>
      </c>
      <c r="AG147" s="1280">
        <f>'IMPORT Wksht'!N154</f>
        <v>0</v>
      </c>
      <c r="AH147" s="1280">
        <f>'IMPORT Wksht'!O154</f>
        <v>0</v>
      </c>
      <c r="AI147" s="699" t="str">
        <f>'IMPORT Wksht'!P154</f>
        <v>MP</v>
      </c>
      <c r="AJ147" s="1280">
        <f t="shared" si="62"/>
        <v>0</v>
      </c>
      <c r="AK147" s="700">
        <f>'IMPORT Wksht'!R154</f>
        <v>0</v>
      </c>
      <c r="AL147" s="495">
        <f t="shared" si="63"/>
        <v>0</v>
      </c>
      <c r="AM147" s="495">
        <f t="shared" si="64"/>
        <v>0</v>
      </c>
    </row>
    <row r="148" spans="2:39">
      <c r="B148" s="723"/>
      <c r="C148" s="92"/>
      <c r="D148" s="92"/>
      <c r="E148" s="724"/>
      <c r="F148" s="720">
        <f t="shared" si="65"/>
        <v>0</v>
      </c>
      <c r="G148" s="719"/>
      <c r="H148" s="771" t="str">
        <f t="shared" ref="H148:I167" si="71">IFERROR(VLOOKUP($G148,PO,H$5,0),"")</f>
        <v/>
      </c>
      <c r="I148" s="771" t="str">
        <f t="shared" si="71"/>
        <v/>
      </c>
      <c r="J148" s="695"/>
      <c r="K148" s="784">
        <f t="shared" si="56"/>
        <v>0</v>
      </c>
      <c r="L148" s="785" t="str">
        <f t="shared" si="51"/>
        <v/>
      </c>
      <c r="M148" s="774" t="str">
        <f t="shared" si="57"/>
        <v/>
      </c>
      <c r="N148" s="775" t="str">
        <f t="shared" si="58"/>
        <v/>
      </c>
      <c r="O148" s="776" t="str">
        <f t="shared" si="66"/>
        <v/>
      </c>
      <c r="P148" s="777" t="str">
        <f t="shared" si="67"/>
        <v/>
      </c>
      <c r="Q148" s="778" t="str">
        <f t="shared" si="59"/>
        <v/>
      </c>
      <c r="R148" s="779" t="str">
        <f t="shared" si="60"/>
        <v/>
      </c>
      <c r="S148" s="774" t="str">
        <f t="shared" si="68"/>
        <v/>
      </c>
      <c r="T148" s="775" t="str">
        <f t="shared" si="69"/>
        <v/>
      </c>
      <c r="U148" s="776" t="str">
        <f t="shared" si="70"/>
        <v/>
      </c>
      <c r="V148" s="774" t="str">
        <f t="shared" si="61"/>
        <v/>
      </c>
      <c r="W148" s="775" t="str">
        <f t="shared" si="52"/>
        <v/>
      </c>
      <c r="X148" s="776" t="str">
        <f t="shared" si="53"/>
        <v/>
      </c>
      <c r="Y148" s="774" t="str">
        <f>IFERROR(IF(AND('IMPORT Wksht'!$BX$10="No Split",'IMPORT Wksht'!$D$1="W001"),VLOOKUP($G148,PO,Y$4,0),VLOOKUP($G148,PO,Y$5,0)),"")</f>
        <v/>
      </c>
      <c r="Z148" s="775" t="str">
        <f>IFERROR(IF(AND('IMPORT Wksht'!$BX$10="No Split",'IMPORT Wksht'!$D$1="W03"),VLOOKUP($G148,PO,Z$4,0),VLOOKUP($G148,PO,Z$5,0)),"")</f>
        <v/>
      </c>
      <c r="AA148" s="776" t="str">
        <f t="shared" si="54"/>
        <v/>
      </c>
      <c r="AB148" s="783">
        <f t="shared" si="55"/>
        <v>0</v>
      </c>
      <c r="AD148" s="490">
        <v>141</v>
      </c>
      <c r="AE148" s="698">
        <f>'IMPORT Wksht'!E155</f>
        <v>0</v>
      </c>
      <c r="AF148" s="698">
        <f>'IMPORT Wksht'!F155</f>
        <v>0</v>
      </c>
      <c r="AG148" s="1280">
        <f>'IMPORT Wksht'!N155</f>
        <v>0</v>
      </c>
      <c r="AH148" s="1280">
        <f>'IMPORT Wksht'!O155</f>
        <v>0</v>
      </c>
      <c r="AI148" s="699" t="str">
        <f>'IMPORT Wksht'!P155</f>
        <v>MP</v>
      </c>
      <c r="AJ148" s="1280">
        <f t="shared" si="62"/>
        <v>0</v>
      </c>
      <c r="AK148" s="700">
        <f>'IMPORT Wksht'!R155</f>
        <v>0</v>
      </c>
      <c r="AL148" s="495">
        <f t="shared" si="63"/>
        <v>0</v>
      </c>
      <c r="AM148" s="495">
        <f t="shared" si="64"/>
        <v>0</v>
      </c>
    </row>
    <row r="149" spans="2:39">
      <c r="B149" s="723"/>
      <c r="C149" s="92"/>
      <c r="D149" s="92"/>
      <c r="E149" s="724"/>
      <c r="F149" s="720">
        <f t="shared" si="65"/>
        <v>0</v>
      </c>
      <c r="G149" s="719"/>
      <c r="H149" s="771" t="str">
        <f t="shared" si="71"/>
        <v/>
      </c>
      <c r="I149" s="771" t="str">
        <f t="shared" si="71"/>
        <v/>
      </c>
      <c r="J149" s="695"/>
      <c r="K149" s="784">
        <f t="shared" si="56"/>
        <v>0</v>
      </c>
      <c r="L149" s="785" t="str">
        <f t="shared" si="51"/>
        <v/>
      </c>
      <c r="M149" s="774" t="str">
        <f t="shared" si="57"/>
        <v/>
      </c>
      <c r="N149" s="775" t="str">
        <f t="shared" si="58"/>
        <v/>
      </c>
      <c r="O149" s="776" t="str">
        <f t="shared" si="66"/>
        <v/>
      </c>
      <c r="P149" s="777" t="str">
        <f t="shared" si="67"/>
        <v/>
      </c>
      <c r="Q149" s="778" t="str">
        <f t="shared" si="59"/>
        <v/>
      </c>
      <c r="R149" s="779" t="str">
        <f t="shared" si="60"/>
        <v/>
      </c>
      <c r="S149" s="774" t="str">
        <f t="shared" si="68"/>
        <v/>
      </c>
      <c r="T149" s="775" t="str">
        <f t="shared" si="69"/>
        <v/>
      </c>
      <c r="U149" s="776" t="str">
        <f t="shared" si="70"/>
        <v/>
      </c>
      <c r="V149" s="774" t="str">
        <f t="shared" si="61"/>
        <v/>
      </c>
      <c r="W149" s="775" t="str">
        <f t="shared" si="52"/>
        <v/>
      </c>
      <c r="X149" s="776" t="str">
        <f t="shared" si="53"/>
        <v/>
      </c>
      <c r="Y149" s="774" t="str">
        <f>IFERROR(IF(AND('IMPORT Wksht'!$BX$10="No Split",'IMPORT Wksht'!$D$1="W001"),VLOOKUP($G149,PO,Y$4,0),VLOOKUP($G149,PO,Y$5,0)),"")</f>
        <v/>
      </c>
      <c r="Z149" s="775" t="str">
        <f>IFERROR(IF(AND('IMPORT Wksht'!$BX$10="No Split",'IMPORT Wksht'!$D$1="W03"),VLOOKUP($G149,PO,Z$4,0),VLOOKUP($G149,PO,Z$5,0)),"")</f>
        <v/>
      </c>
      <c r="AA149" s="776" t="str">
        <f t="shared" si="54"/>
        <v/>
      </c>
      <c r="AB149" s="783">
        <f t="shared" si="55"/>
        <v>0</v>
      </c>
      <c r="AD149" s="490">
        <v>142</v>
      </c>
      <c r="AE149" s="698">
        <f>'IMPORT Wksht'!E156</f>
        <v>0</v>
      </c>
      <c r="AF149" s="698">
        <f>'IMPORT Wksht'!F156</f>
        <v>0</v>
      </c>
      <c r="AG149" s="1280">
        <f>'IMPORT Wksht'!N156</f>
        <v>0</v>
      </c>
      <c r="AH149" s="1280">
        <f>'IMPORT Wksht'!O156</f>
        <v>0</v>
      </c>
      <c r="AI149" s="699" t="str">
        <f>'IMPORT Wksht'!P156</f>
        <v>MP</v>
      </c>
      <c r="AJ149" s="1280">
        <f t="shared" si="62"/>
        <v>0</v>
      </c>
      <c r="AK149" s="700">
        <f>'IMPORT Wksht'!R156</f>
        <v>0</v>
      </c>
      <c r="AL149" s="495">
        <f t="shared" si="63"/>
        <v>0</v>
      </c>
      <c r="AM149" s="495">
        <f t="shared" si="64"/>
        <v>0</v>
      </c>
    </row>
    <row r="150" spans="2:39">
      <c r="B150" s="723"/>
      <c r="C150" s="92"/>
      <c r="D150" s="92"/>
      <c r="E150" s="724"/>
      <c r="F150" s="720">
        <f t="shared" si="65"/>
        <v>0</v>
      </c>
      <c r="G150" s="719"/>
      <c r="H150" s="771" t="str">
        <f t="shared" si="71"/>
        <v/>
      </c>
      <c r="I150" s="771" t="str">
        <f t="shared" si="71"/>
        <v/>
      </c>
      <c r="J150" s="695"/>
      <c r="K150" s="784">
        <f t="shared" si="56"/>
        <v>0</v>
      </c>
      <c r="L150" s="785" t="str">
        <f t="shared" si="51"/>
        <v/>
      </c>
      <c r="M150" s="774" t="str">
        <f t="shared" si="57"/>
        <v/>
      </c>
      <c r="N150" s="775" t="str">
        <f t="shared" si="58"/>
        <v/>
      </c>
      <c r="O150" s="776" t="str">
        <f t="shared" si="66"/>
        <v/>
      </c>
      <c r="P150" s="777" t="str">
        <f t="shared" si="67"/>
        <v/>
      </c>
      <c r="Q150" s="778" t="str">
        <f t="shared" si="59"/>
        <v/>
      </c>
      <c r="R150" s="779" t="str">
        <f t="shared" si="60"/>
        <v/>
      </c>
      <c r="S150" s="774" t="str">
        <f t="shared" si="68"/>
        <v/>
      </c>
      <c r="T150" s="775" t="str">
        <f t="shared" si="69"/>
        <v/>
      </c>
      <c r="U150" s="776" t="str">
        <f t="shared" si="70"/>
        <v/>
      </c>
      <c r="V150" s="774" t="str">
        <f t="shared" si="61"/>
        <v/>
      </c>
      <c r="W150" s="775" t="str">
        <f t="shared" si="52"/>
        <v/>
      </c>
      <c r="X150" s="776" t="str">
        <f t="shared" si="53"/>
        <v/>
      </c>
      <c r="Y150" s="774" t="str">
        <f>IFERROR(IF(AND('IMPORT Wksht'!$BX$10="No Split",'IMPORT Wksht'!$D$1="W001"),VLOOKUP($G150,PO,Y$4,0),VLOOKUP($G150,PO,Y$5,0)),"")</f>
        <v/>
      </c>
      <c r="Z150" s="775" t="str">
        <f>IFERROR(IF(AND('IMPORT Wksht'!$BX$10="No Split",'IMPORT Wksht'!$D$1="W03"),VLOOKUP($G150,PO,Z$4,0),VLOOKUP($G150,PO,Z$5,0)),"")</f>
        <v/>
      </c>
      <c r="AA150" s="776" t="str">
        <f t="shared" si="54"/>
        <v/>
      </c>
      <c r="AB150" s="783">
        <f t="shared" si="55"/>
        <v>0</v>
      </c>
      <c r="AD150" s="490">
        <v>143</v>
      </c>
      <c r="AE150" s="698">
        <f>'IMPORT Wksht'!E157</f>
        <v>0</v>
      </c>
      <c r="AF150" s="698">
        <f>'IMPORT Wksht'!F157</f>
        <v>0</v>
      </c>
      <c r="AG150" s="1280">
        <f>'IMPORT Wksht'!N157</f>
        <v>0</v>
      </c>
      <c r="AH150" s="1280">
        <f>'IMPORT Wksht'!O157</f>
        <v>0</v>
      </c>
      <c r="AI150" s="699" t="str">
        <f>'IMPORT Wksht'!P157</f>
        <v>MP</v>
      </c>
      <c r="AJ150" s="1280">
        <f t="shared" si="62"/>
        <v>0</v>
      </c>
      <c r="AK150" s="700">
        <f>'IMPORT Wksht'!R157</f>
        <v>0</v>
      </c>
      <c r="AL150" s="495">
        <f t="shared" si="63"/>
        <v>0</v>
      </c>
      <c r="AM150" s="495">
        <f t="shared" si="64"/>
        <v>0</v>
      </c>
    </row>
    <row r="151" spans="2:39">
      <c r="B151" s="723"/>
      <c r="C151" s="92"/>
      <c r="D151" s="92"/>
      <c r="E151" s="724"/>
      <c r="F151" s="720">
        <f t="shared" si="65"/>
        <v>0</v>
      </c>
      <c r="G151" s="719"/>
      <c r="H151" s="771" t="str">
        <f t="shared" si="71"/>
        <v/>
      </c>
      <c r="I151" s="771" t="str">
        <f t="shared" si="71"/>
        <v/>
      </c>
      <c r="J151" s="695"/>
      <c r="K151" s="784">
        <f t="shared" si="56"/>
        <v>0</v>
      </c>
      <c r="L151" s="785" t="str">
        <f t="shared" si="51"/>
        <v/>
      </c>
      <c r="M151" s="774" t="str">
        <f t="shared" si="57"/>
        <v/>
      </c>
      <c r="N151" s="775" t="str">
        <f t="shared" si="58"/>
        <v/>
      </c>
      <c r="O151" s="776" t="str">
        <f t="shared" si="66"/>
        <v/>
      </c>
      <c r="P151" s="777" t="str">
        <f t="shared" si="67"/>
        <v/>
      </c>
      <c r="Q151" s="778" t="str">
        <f t="shared" si="59"/>
        <v/>
      </c>
      <c r="R151" s="779" t="str">
        <f t="shared" si="60"/>
        <v/>
      </c>
      <c r="S151" s="774" t="str">
        <f t="shared" si="68"/>
        <v/>
      </c>
      <c r="T151" s="775" t="str">
        <f t="shared" si="69"/>
        <v/>
      </c>
      <c r="U151" s="776" t="str">
        <f t="shared" si="70"/>
        <v/>
      </c>
      <c r="V151" s="774" t="str">
        <f t="shared" si="61"/>
        <v/>
      </c>
      <c r="W151" s="775" t="str">
        <f t="shared" si="52"/>
        <v/>
      </c>
      <c r="X151" s="776" t="str">
        <f t="shared" si="53"/>
        <v/>
      </c>
      <c r="Y151" s="774" t="str">
        <f>IFERROR(IF(AND('IMPORT Wksht'!$BX$10="No Split",'IMPORT Wksht'!$D$1="W001"),VLOOKUP($G151,PO,Y$4,0),VLOOKUP($G151,PO,Y$5,0)),"")</f>
        <v/>
      </c>
      <c r="Z151" s="775" t="str">
        <f>IFERROR(IF(AND('IMPORT Wksht'!$BX$10="No Split",'IMPORT Wksht'!$D$1="W03"),VLOOKUP($G151,PO,Z$4,0),VLOOKUP($G151,PO,Z$5,0)),"")</f>
        <v/>
      </c>
      <c r="AA151" s="776" t="str">
        <f t="shared" si="54"/>
        <v/>
      </c>
      <c r="AB151" s="783">
        <f t="shared" si="55"/>
        <v>0</v>
      </c>
      <c r="AD151" s="490">
        <v>144</v>
      </c>
      <c r="AE151" s="698">
        <f>'IMPORT Wksht'!E158</f>
        <v>0</v>
      </c>
      <c r="AF151" s="698">
        <f>'IMPORT Wksht'!F158</f>
        <v>0</v>
      </c>
      <c r="AG151" s="1280">
        <f>'IMPORT Wksht'!N158</f>
        <v>0</v>
      </c>
      <c r="AH151" s="1280">
        <f>'IMPORT Wksht'!O158</f>
        <v>0</v>
      </c>
      <c r="AI151" s="699" t="str">
        <f>'IMPORT Wksht'!P158</f>
        <v>MP</v>
      </c>
      <c r="AJ151" s="1280">
        <f t="shared" si="62"/>
        <v>0</v>
      </c>
      <c r="AK151" s="700">
        <f>'IMPORT Wksht'!R158</f>
        <v>0</v>
      </c>
      <c r="AL151" s="495">
        <f t="shared" si="63"/>
        <v>0</v>
      </c>
      <c r="AM151" s="495">
        <f t="shared" si="64"/>
        <v>0</v>
      </c>
    </row>
    <row r="152" spans="2:39">
      <c r="B152" s="723"/>
      <c r="C152" s="92"/>
      <c r="D152" s="92"/>
      <c r="E152" s="724"/>
      <c r="F152" s="720">
        <f t="shared" si="65"/>
        <v>0</v>
      </c>
      <c r="G152" s="719"/>
      <c r="H152" s="771" t="str">
        <f t="shared" si="71"/>
        <v/>
      </c>
      <c r="I152" s="771" t="str">
        <f t="shared" si="71"/>
        <v/>
      </c>
      <c r="J152" s="695"/>
      <c r="K152" s="784">
        <f t="shared" si="56"/>
        <v>0</v>
      </c>
      <c r="L152" s="785" t="str">
        <f t="shared" si="51"/>
        <v/>
      </c>
      <c r="M152" s="774" t="str">
        <f t="shared" si="57"/>
        <v/>
      </c>
      <c r="N152" s="775" t="str">
        <f t="shared" si="58"/>
        <v/>
      </c>
      <c r="O152" s="776" t="str">
        <f t="shared" si="66"/>
        <v/>
      </c>
      <c r="P152" s="777" t="str">
        <f t="shared" si="67"/>
        <v/>
      </c>
      <c r="Q152" s="778" t="str">
        <f t="shared" si="59"/>
        <v/>
      </c>
      <c r="R152" s="779" t="str">
        <f t="shared" si="60"/>
        <v/>
      </c>
      <c r="S152" s="774" t="str">
        <f t="shared" si="68"/>
        <v/>
      </c>
      <c r="T152" s="775" t="str">
        <f t="shared" si="69"/>
        <v/>
      </c>
      <c r="U152" s="776" t="str">
        <f t="shared" si="70"/>
        <v/>
      </c>
      <c r="V152" s="774" t="str">
        <f t="shared" si="61"/>
        <v/>
      </c>
      <c r="W152" s="775" t="str">
        <f t="shared" si="52"/>
        <v/>
      </c>
      <c r="X152" s="776" t="str">
        <f t="shared" si="53"/>
        <v/>
      </c>
      <c r="Y152" s="774" t="str">
        <f>IFERROR(IF(AND('IMPORT Wksht'!$BX$10="No Split",'IMPORT Wksht'!$D$1="W001"),VLOOKUP($G152,PO,Y$4,0),VLOOKUP($G152,PO,Y$5,0)),"")</f>
        <v/>
      </c>
      <c r="Z152" s="775" t="str">
        <f>IFERROR(IF(AND('IMPORT Wksht'!$BX$10="No Split",'IMPORT Wksht'!$D$1="W03"),VLOOKUP($G152,PO,Z$4,0),VLOOKUP($G152,PO,Z$5,0)),"")</f>
        <v/>
      </c>
      <c r="AA152" s="776" t="str">
        <f t="shared" si="54"/>
        <v/>
      </c>
      <c r="AB152" s="783">
        <f t="shared" si="55"/>
        <v>0</v>
      </c>
      <c r="AD152" s="490">
        <v>145</v>
      </c>
      <c r="AE152" s="698">
        <f>'IMPORT Wksht'!E159</f>
        <v>0</v>
      </c>
      <c r="AF152" s="698">
        <f>'IMPORT Wksht'!F159</f>
        <v>0</v>
      </c>
      <c r="AG152" s="1280">
        <f>'IMPORT Wksht'!N159</f>
        <v>0</v>
      </c>
      <c r="AH152" s="1280">
        <f>'IMPORT Wksht'!O159</f>
        <v>0</v>
      </c>
      <c r="AI152" s="699" t="str">
        <f>'IMPORT Wksht'!P159</f>
        <v>MP</v>
      </c>
      <c r="AJ152" s="1280">
        <f t="shared" si="62"/>
        <v>0</v>
      </c>
      <c r="AK152" s="700">
        <f>'IMPORT Wksht'!R159</f>
        <v>0</v>
      </c>
      <c r="AL152" s="495">
        <f t="shared" si="63"/>
        <v>0</v>
      </c>
      <c r="AM152" s="495">
        <f t="shared" si="64"/>
        <v>0</v>
      </c>
    </row>
    <row r="153" spans="2:39">
      <c r="B153" s="723"/>
      <c r="C153" s="92"/>
      <c r="D153" s="92"/>
      <c r="E153" s="724"/>
      <c r="F153" s="720">
        <f t="shared" si="65"/>
        <v>0</v>
      </c>
      <c r="G153" s="719"/>
      <c r="H153" s="771" t="str">
        <f t="shared" si="71"/>
        <v/>
      </c>
      <c r="I153" s="771" t="str">
        <f t="shared" si="71"/>
        <v/>
      </c>
      <c r="J153" s="695"/>
      <c r="K153" s="784">
        <f t="shared" si="56"/>
        <v>0</v>
      </c>
      <c r="L153" s="785" t="str">
        <f t="shared" si="51"/>
        <v/>
      </c>
      <c r="M153" s="774" t="str">
        <f t="shared" si="57"/>
        <v/>
      </c>
      <c r="N153" s="775" t="str">
        <f t="shared" si="58"/>
        <v/>
      </c>
      <c r="O153" s="776" t="str">
        <f t="shared" si="66"/>
        <v/>
      </c>
      <c r="P153" s="777" t="str">
        <f t="shared" si="67"/>
        <v/>
      </c>
      <c r="Q153" s="778" t="str">
        <f t="shared" si="59"/>
        <v/>
      </c>
      <c r="R153" s="779" t="str">
        <f t="shared" si="60"/>
        <v/>
      </c>
      <c r="S153" s="774" t="str">
        <f t="shared" si="68"/>
        <v/>
      </c>
      <c r="T153" s="775" t="str">
        <f t="shared" si="69"/>
        <v/>
      </c>
      <c r="U153" s="776" t="str">
        <f t="shared" si="70"/>
        <v/>
      </c>
      <c r="V153" s="774" t="str">
        <f t="shared" si="61"/>
        <v/>
      </c>
      <c r="W153" s="775" t="str">
        <f t="shared" si="52"/>
        <v/>
      </c>
      <c r="X153" s="776" t="str">
        <f t="shared" si="53"/>
        <v/>
      </c>
      <c r="Y153" s="774" t="str">
        <f>IFERROR(IF(AND('IMPORT Wksht'!$BX$10="No Split",'IMPORT Wksht'!$D$1="W001"),VLOOKUP($G153,PO,Y$4,0),VLOOKUP($G153,PO,Y$5,0)),"")</f>
        <v/>
      </c>
      <c r="Z153" s="775" t="str">
        <f>IFERROR(IF(AND('IMPORT Wksht'!$BX$10="No Split",'IMPORT Wksht'!$D$1="W03"),VLOOKUP($G153,PO,Z$4,0),VLOOKUP($G153,PO,Z$5,0)),"")</f>
        <v/>
      </c>
      <c r="AA153" s="776" t="str">
        <f t="shared" si="54"/>
        <v/>
      </c>
      <c r="AB153" s="783">
        <f t="shared" si="55"/>
        <v>0</v>
      </c>
      <c r="AD153" s="490">
        <v>146</v>
      </c>
      <c r="AE153" s="698">
        <f>'IMPORT Wksht'!E160</f>
        <v>0</v>
      </c>
      <c r="AF153" s="698">
        <f>'IMPORT Wksht'!F160</f>
        <v>0</v>
      </c>
      <c r="AG153" s="1280">
        <f>'IMPORT Wksht'!N160</f>
        <v>0</v>
      </c>
      <c r="AH153" s="1280">
        <f>'IMPORT Wksht'!O160</f>
        <v>0</v>
      </c>
      <c r="AI153" s="699" t="str">
        <f>'IMPORT Wksht'!P160</f>
        <v>MP</v>
      </c>
      <c r="AJ153" s="1280">
        <f t="shared" si="62"/>
        <v>0</v>
      </c>
      <c r="AK153" s="700">
        <f>'IMPORT Wksht'!R160</f>
        <v>0</v>
      </c>
      <c r="AL153" s="495">
        <f t="shared" si="63"/>
        <v>0</v>
      </c>
      <c r="AM153" s="495">
        <f t="shared" si="64"/>
        <v>0</v>
      </c>
    </row>
    <row r="154" spans="2:39">
      <c r="B154" s="723"/>
      <c r="C154" s="92"/>
      <c r="D154" s="92"/>
      <c r="E154" s="724"/>
      <c r="F154" s="720">
        <f t="shared" si="65"/>
        <v>0</v>
      </c>
      <c r="G154" s="719"/>
      <c r="H154" s="771" t="str">
        <f t="shared" si="71"/>
        <v/>
      </c>
      <c r="I154" s="771" t="str">
        <f t="shared" si="71"/>
        <v/>
      </c>
      <c r="J154" s="695"/>
      <c r="K154" s="784">
        <f t="shared" si="56"/>
        <v>0</v>
      </c>
      <c r="L154" s="785" t="str">
        <f t="shared" si="51"/>
        <v/>
      </c>
      <c r="M154" s="774" t="str">
        <f t="shared" si="57"/>
        <v/>
      </c>
      <c r="N154" s="775" t="str">
        <f t="shared" si="58"/>
        <v/>
      </c>
      <c r="O154" s="776" t="str">
        <f t="shared" si="66"/>
        <v/>
      </c>
      <c r="P154" s="777" t="str">
        <f t="shared" si="67"/>
        <v/>
      </c>
      <c r="Q154" s="778" t="str">
        <f t="shared" si="59"/>
        <v/>
      </c>
      <c r="R154" s="779" t="str">
        <f t="shared" si="60"/>
        <v/>
      </c>
      <c r="S154" s="774" t="str">
        <f t="shared" si="68"/>
        <v/>
      </c>
      <c r="T154" s="775" t="str">
        <f t="shared" si="69"/>
        <v/>
      </c>
      <c r="U154" s="776" t="str">
        <f t="shared" si="70"/>
        <v/>
      </c>
      <c r="V154" s="774" t="str">
        <f t="shared" si="61"/>
        <v/>
      </c>
      <c r="W154" s="775" t="str">
        <f t="shared" si="52"/>
        <v/>
      </c>
      <c r="X154" s="776" t="str">
        <f t="shared" si="53"/>
        <v/>
      </c>
      <c r="Y154" s="774" t="str">
        <f>IFERROR(IF(AND('IMPORT Wksht'!$BX$10="No Split",'IMPORT Wksht'!$D$1="W001"),VLOOKUP($G154,PO,Y$4,0),VLOOKUP($G154,PO,Y$5,0)),"")</f>
        <v/>
      </c>
      <c r="Z154" s="775" t="str">
        <f>IFERROR(IF(AND('IMPORT Wksht'!$BX$10="No Split",'IMPORT Wksht'!$D$1="W03"),VLOOKUP($G154,PO,Z$4,0),VLOOKUP($G154,PO,Z$5,0)),"")</f>
        <v/>
      </c>
      <c r="AA154" s="776" t="str">
        <f t="shared" si="54"/>
        <v/>
      </c>
      <c r="AB154" s="783">
        <f t="shared" si="55"/>
        <v>0</v>
      </c>
      <c r="AD154" s="490">
        <v>147</v>
      </c>
      <c r="AE154" s="698">
        <f>'IMPORT Wksht'!E161</f>
        <v>0</v>
      </c>
      <c r="AF154" s="698">
        <f>'IMPORT Wksht'!F161</f>
        <v>0</v>
      </c>
      <c r="AG154" s="1280">
        <f>'IMPORT Wksht'!N161</f>
        <v>0</v>
      </c>
      <c r="AH154" s="1280">
        <f>'IMPORT Wksht'!O161</f>
        <v>0</v>
      </c>
      <c r="AI154" s="699" t="str">
        <f>'IMPORT Wksht'!P161</f>
        <v>MP</v>
      </c>
      <c r="AJ154" s="1280">
        <f t="shared" si="62"/>
        <v>0</v>
      </c>
      <c r="AK154" s="700">
        <f>'IMPORT Wksht'!R161</f>
        <v>0</v>
      </c>
      <c r="AL154" s="495">
        <f t="shared" si="63"/>
        <v>0</v>
      </c>
      <c r="AM154" s="495">
        <f t="shared" si="64"/>
        <v>0</v>
      </c>
    </row>
    <row r="155" spans="2:39">
      <c r="B155" s="723"/>
      <c r="C155" s="92"/>
      <c r="D155" s="92"/>
      <c r="E155" s="724"/>
      <c r="F155" s="720">
        <f t="shared" si="65"/>
        <v>0</v>
      </c>
      <c r="G155" s="719"/>
      <c r="H155" s="771" t="str">
        <f t="shared" si="71"/>
        <v/>
      </c>
      <c r="I155" s="771" t="str">
        <f t="shared" si="71"/>
        <v/>
      </c>
      <c r="J155" s="695"/>
      <c r="K155" s="784">
        <f t="shared" si="56"/>
        <v>0</v>
      </c>
      <c r="L155" s="785" t="str">
        <f t="shared" si="51"/>
        <v/>
      </c>
      <c r="M155" s="774" t="str">
        <f t="shared" si="57"/>
        <v/>
      </c>
      <c r="N155" s="775" t="str">
        <f t="shared" si="58"/>
        <v/>
      </c>
      <c r="O155" s="776" t="str">
        <f t="shared" si="66"/>
        <v/>
      </c>
      <c r="P155" s="777" t="str">
        <f t="shared" si="67"/>
        <v/>
      </c>
      <c r="Q155" s="778" t="str">
        <f t="shared" si="59"/>
        <v/>
      </c>
      <c r="R155" s="779" t="str">
        <f t="shared" si="60"/>
        <v/>
      </c>
      <c r="S155" s="774" t="str">
        <f t="shared" si="68"/>
        <v/>
      </c>
      <c r="T155" s="775" t="str">
        <f t="shared" si="69"/>
        <v/>
      </c>
      <c r="U155" s="776" t="str">
        <f t="shared" si="70"/>
        <v/>
      </c>
      <c r="V155" s="774" t="str">
        <f t="shared" si="61"/>
        <v/>
      </c>
      <c r="W155" s="775" t="str">
        <f t="shared" si="52"/>
        <v/>
      </c>
      <c r="X155" s="776" t="str">
        <f t="shared" si="53"/>
        <v/>
      </c>
      <c r="Y155" s="774" t="str">
        <f>IFERROR(IF(AND('IMPORT Wksht'!$BX$10="No Split",'IMPORT Wksht'!$D$1="W001"),VLOOKUP($G155,PO,Y$4,0),VLOOKUP($G155,PO,Y$5,0)),"")</f>
        <v/>
      </c>
      <c r="Z155" s="775" t="str">
        <f>IFERROR(IF(AND('IMPORT Wksht'!$BX$10="No Split",'IMPORT Wksht'!$D$1="W03"),VLOOKUP($G155,PO,Z$4,0),VLOOKUP($G155,PO,Z$5,0)),"")</f>
        <v/>
      </c>
      <c r="AA155" s="776" t="str">
        <f t="shared" si="54"/>
        <v/>
      </c>
      <c r="AB155" s="783">
        <f t="shared" si="55"/>
        <v>0</v>
      </c>
      <c r="AD155" s="490">
        <v>148</v>
      </c>
      <c r="AE155" s="698">
        <f>'IMPORT Wksht'!E162</f>
        <v>0</v>
      </c>
      <c r="AF155" s="698">
        <f>'IMPORT Wksht'!F162</f>
        <v>0</v>
      </c>
      <c r="AG155" s="1280">
        <f>'IMPORT Wksht'!N162</f>
        <v>0</v>
      </c>
      <c r="AH155" s="1280">
        <f>'IMPORT Wksht'!O162</f>
        <v>0</v>
      </c>
      <c r="AI155" s="699" t="str">
        <f>'IMPORT Wksht'!P162</f>
        <v>MP</v>
      </c>
      <c r="AJ155" s="1280">
        <f t="shared" si="62"/>
        <v>0</v>
      </c>
      <c r="AK155" s="700">
        <f>'IMPORT Wksht'!R162</f>
        <v>0</v>
      </c>
      <c r="AL155" s="495">
        <f t="shared" si="63"/>
        <v>0</v>
      </c>
      <c r="AM155" s="495">
        <f t="shared" si="64"/>
        <v>0</v>
      </c>
    </row>
    <row r="156" spans="2:39">
      <c r="B156" s="723"/>
      <c r="C156" s="92"/>
      <c r="D156" s="92"/>
      <c r="E156" s="724"/>
      <c r="F156" s="720">
        <f t="shared" si="65"/>
        <v>0</v>
      </c>
      <c r="G156" s="719"/>
      <c r="H156" s="771" t="str">
        <f t="shared" si="71"/>
        <v/>
      </c>
      <c r="I156" s="771" t="str">
        <f t="shared" si="71"/>
        <v/>
      </c>
      <c r="J156" s="695"/>
      <c r="K156" s="784">
        <f t="shared" si="56"/>
        <v>0</v>
      </c>
      <c r="L156" s="785" t="str">
        <f t="shared" si="51"/>
        <v/>
      </c>
      <c r="M156" s="774" t="str">
        <f t="shared" si="57"/>
        <v/>
      </c>
      <c r="N156" s="775" t="str">
        <f t="shared" si="58"/>
        <v/>
      </c>
      <c r="O156" s="776" t="str">
        <f t="shared" si="66"/>
        <v/>
      </c>
      <c r="P156" s="777" t="str">
        <f t="shared" si="67"/>
        <v/>
      </c>
      <c r="Q156" s="778" t="str">
        <f t="shared" si="59"/>
        <v/>
      </c>
      <c r="R156" s="779" t="str">
        <f t="shared" si="60"/>
        <v/>
      </c>
      <c r="S156" s="774" t="str">
        <f t="shared" si="68"/>
        <v/>
      </c>
      <c r="T156" s="775" t="str">
        <f t="shared" si="69"/>
        <v/>
      </c>
      <c r="U156" s="776" t="str">
        <f t="shared" si="70"/>
        <v/>
      </c>
      <c r="V156" s="774" t="str">
        <f t="shared" si="61"/>
        <v/>
      </c>
      <c r="W156" s="775" t="str">
        <f t="shared" si="52"/>
        <v/>
      </c>
      <c r="X156" s="776" t="str">
        <f t="shared" si="53"/>
        <v/>
      </c>
      <c r="Y156" s="774" t="str">
        <f>IFERROR(IF(AND('IMPORT Wksht'!$BX$10="No Split",'IMPORT Wksht'!$D$1="W001"),VLOOKUP($G156,PO,Y$4,0),VLOOKUP($G156,PO,Y$5,0)),"")</f>
        <v/>
      </c>
      <c r="Z156" s="775" t="str">
        <f>IFERROR(IF(AND('IMPORT Wksht'!$BX$10="No Split",'IMPORT Wksht'!$D$1="W03"),VLOOKUP($G156,PO,Z$4,0),VLOOKUP($G156,PO,Z$5,0)),"")</f>
        <v/>
      </c>
      <c r="AA156" s="776" t="str">
        <f t="shared" si="54"/>
        <v/>
      </c>
      <c r="AB156" s="783">
        <f t="shared" si="55"/>
        <v>0</v>
      </c>
      <c r="AD156" s="490">
        <v>149</v>
      </c>
      <c r="AE156" s="698">
        <f>'IMPORT Wksht'!E163</f>
        <v>0</v>
      </c>
      <c r="AF156" s="698">
        <f>'IMPORT Wksht'!F163</f>
        <v>0</v>
      </c>
      <c r="AG156" s="1280">
        <f>'IMPORT Wksht'!N163</f>
        <v>0</v>
      </c>
      <c r="AH156" s="1280">
        <f>'IMPORT Wksht'!O163</f>
        <v>0</v>
      </c>
      <c r="AI156" s="699" t="str">
        <f>'IMPORT Wksht'!P163</f>
        <v>MP</v>
      </c>
      <c r="AJ156" s="1280">
        <f t="shared" si="62"/>
        <v>0</v>
      </c>
      <c r="AK156" s="700">
        <f>'IMPORT Wksht'!R163</f>
        <v>0</v>
      </c>
      <c r="AL156" s="495">
        <f t="shared" si="63"/>
        <v>0</v>
      </c>
      <c r="AM156" s="495">
        <f t="shared" si="64"/>
        <v>0</v>
      </c>
    </row>
    <row r="157" spans="2:39">
      <c r="B157" s="723"/>
      <c r="C157" s="92"/>
      <c r="D157" s="92"/>
      <c r="E157" s="724"/>
      <c r="F157" s="720">
        <f t="shared" si="65"/>
        <v>0</v>
      </c>
      <c r="G157" s="719"/>
      <c r="H157" s="771" t="str">
        <f t="shared" si="71"/>
        <v/>
      </c>
      <c r="I157" s="771" t="str">
        <f t="shared" si="71"/>
        <v/>
      </c>
      <c r="J157" s="695"/>
      <c r="K157" s="784">
        <f t="shared" si="56"/>
        <v>0</v>
      </c>
      <c r="L157" s="785" t="str">
        <f t="shared" si="51"/>
        <v/>
      </c>
      <c r="M157" s="774" t="str">
        <f t="shared" si="57"/>
        <v/>
      </c>
      <c r="N157" s="775" t="str">
        <f t="shared" si="58"/>
        <v/>
      </c>
      <c r="O157" s="776" t="str">
        <f t="shared" si="66"/>
        <v/>
      </c>
      <c r="P157" s="777" t="str">
        <f t="shared" si="67"/>
        <v/>
      </c>
      <c r="Q157" s="778" t="str">
        <f t="shared" si="59"/>
        <v/>
      </c>
      <c r="R157" s="779" t="str">
        <f t="shared" si="60"/>
        <v/>
      </c>
      <c r="S157" s="774" t="str">
        <f t="shared" si="68"/>
        <v/>
      </c>
      <c r="T157" s="775" t="str">
        <f t="shared" si="69"/>
        <v/>
      </c>
      <c r="U157" s="776" t="str">
        <f t="shared" si="70"/>
        <v/>
      </c>
      <c r="V157" s="774" t="str">
        <f t="shared" si="61"/>
        <v/>
      </c>
      <c r="W157" s="775" t="str">
        <f t="shared" si="52"/>
        <v/>
      </c>
      <c r="X157" s="776" t="str">
        <f t="shared" si="53"/>
        <v/>
      </c>
      <c r="Y157" s="774" t="str">
        <f>IFERROR(IF(AND('IMPORT Wksht'!$BX$10="No Split",'IMPORT Wksht'!$D$1="W001"),VLOOKUP($G157,PO,Y$4,0),VLOOKUP($G157,PO,Y$5,0)),"")</f>
        <v/>
      </c>
      <c r="Z157" s="775" t="str">
        <f>IFERROR(IF(AND('IMPORT Wksht'!$BX$10="No Split",'IMPORT Wksht'!$D$1="W03"),VLOOKUP($G157,PO,Z$4,0),VLOOKUP($G157,PO,Z$5,0)),"")</f>
        <v/>
      </c>
      <c r="AA157" s="776" t="str">
        <f t="shared" si="54"/>
        <v/>
      </c>
      <c r="AB157" s="783">
        <f t="shared" si="55"/>
        <v>0</v>
      </c>
      <c r="AD157" s="490">
        <v>150</v>
      </c>
      <c r="AE157" s="698">
        <f>'IMPORT Wksht'!E164</f>
        <v>0</v>
      </c>
      <c r="AF157" s="698">
        <f>'IMPORT Wksht'!F164</f>
        <v>0</v>
      </c>
      <c r="AG157" s="1280">
        <f>'IMPORT Wksht'!N164</f>
        <v>0</v>
      </c>
      <c r="AH157" s="1280">
        <f>'IMPORT Wksht'!O164</f>
        <v>0</v>
      </c>
      <c r="AI157" s="699" t="str">
        <f>'IMPORT Wksht'!P164</f>
        <v>MP</v>
      </c>
      <c r="AJ157" s="1280">
        <f t="shared" si="62"/>
        <v>0</v>
      </c>
      <c r="AK157" s="700">
        <f>'IMPORT Wksht'!R164</f>
        <v>0</v>
      </c>
      <c r="AL157" s="495">
        <f t="shared" si="63"/>
        <v>0</v>
      </c>
      <c r="AM157" s="495">
        <f t="shared" si="64"/>
        <v>0</v>
      </c>
    </row>
    <row r="158" spans="2:39">
      <c r="B158" s="723"/>
      <c r="C158" s="92"/>
      <c r="D158" s="92"/>
      <c r="E158" s="724"/>
      <c r="F158" s="720">
        <f t="shared" si="65"/>
        <v>0</v>
      </c>
      <c r="G158" s="719"/>
      <c r="H158" s="771" t="str">
        <f t="shared" si="71"/>
        <v/>
      </c>
      <c r="I158" s="771" t="str">
        <f t="shared" si="71"/>
        <v/>
      </c>
      <c r="J158" s="695"/>
      <c r="K158" s="784">
        <f t="shared" si="56"/>
        <v>0</v>
      </c>
      <c r="L158" s="785" t="str">
        <f t="shared" si="51"/>
        <v/>
      </c>
      <c r="M158" s="774" t="str">
        <f t="shared" si="57"/>
        <v/>
      </c>
      <c r="N158" s="775" t="str">
        <f t="shared" si="58"/>
        <v/>
      </c>
      <c r="O158" s="776" t="str">
        <f t="shared" si="66"/>
        <v/>
      </c>
      <c r="P158" s="777" t="str">
        <f t="shared" si="67"/>
        <v/>
      </c>
      <c r="Q158" s="778" t="str">
        <f t="shared" si="59"/>
        <v/>
      </c>
      <c r="R158" s="779" t="str">
        <f t="shared" si="60"/>
        <v/>
      </c>
      <c r="S158" s="774" t="str">
        <f t="shared" si="68"/>
        <v/>
      </c>
      <c r="T158" s="775" t="str">
        <f t="shared" si="69"/>
        <v/>
      </c>
      <c r="U158" s="776" t="str">
        <f t="shared" si="70"/>
        <v/>
      </c>
      <c r="V158" s="774" t="str">
        <f t="shared" si="61"/>
        <v/>
      </c>
      <c r="W158" s="775" t="str">
        <f t="shared" si="52"/>
        <v/>
      </c>
      <c r="X158" s="776" t="str">
        <f t="shared" si="53"/>
        <v/>
      </c>
      <c r="Y158" s="774" t="str">
        <f>IFERROR(IF(AND('IMPORT Wksht'!$BX$10="No Split",'IMPORT Wksht'!$D$1="W001"),VLOOKUP($G158,PO,Y$4,0),VLOOKUP($G158,PO,Y$5,0)),"")</f>
        <v/>
      </c>
      <c r="Z158" s="775" t="str">
        <f>IFERROR(IF(AND('IMPORT Wksht'!$BX$10="No Split",'IMPORT Wksht'!$D$1="W03"),VLOOKUP($G158,PO,Z$4,0),VLOOKUP($G158,PO,Z$5,0)),"")</f>
        <v/>
      </c>
      <c r="AA158" s="776" t="str">
        <f t="shared" si="54"/>
        <v/>
      </c>
      <c r="AB158" s="783">
        <f t="shared" si="55"/>
        <v>0</v>
      </c>
      <c r="AD158" s="490">
        <v>151</v>
      </c>
      <c r="AE158" s="698">
        <f>'IMPORT Wksht'!E165</f>
        <v>0</v>
      </c>
      <c r="AF158" s="698">
        <f>'IMPORT Wksht'!F165</f>
        <v>0</v>
      </c>
      <c r="AG158" s="1280">
        <f>'IMPORT Wksht'!N165</f>
        <v>0</v>
      </c>
      <c r="AH158" s="1280">
        <f>'IMPORT Wksht'!O165</f>
        <v>0</v>
      </c>
      <c r="AI158" s="699" t="str">
        <f>'IMPORT Wksht'!P165</f>
        <v>MP</v>
      </c>
      <c r="AJ158" s="1280">
        <f t="shared" si="62"/>
        <v>0</v>
      </c>
      <c r="AK158" s="700">
        <f>'IMPORT Wksht'!R165</f>
        <v>0</v>
      </c>
      <c r="AL158" s="495">
        <f t="shared" si="63"/>
        <v>0</v>
      </c>
      <c r="AM158" s="495">
        <f t="shared" si="64"/>
        <v>0</v>
      </c>
    </row>
    <row r="159" spans="2:39">
      <c r="B159" s="723"/>
      <c r="C159" s="92"/>
      <c r="D159" s="92"/>
      <c r="E159" s="724"/>
      <c r="F159" s="720">
        <f t="shared" si="65"/>
        <v>0</v>
      </c>
      <c r="G159" s="719"/>
      <c r="H159" s="771" t="str">
        <f t="shared" si="71"/>
        <v/>
      </c>
      <c r="I159" s="771" t="str">
        <f t="shared" si="71"/>
        <v/>
      </c>
      <c r="J159" s="695"/>
      <c r="K159" s="784">
        <f t="shared" si="56"/>
        <v>0</v>
      </c>
      <c r="L159" s="785" t="str">
        <f t="shared" si="51"/>
        <v/>
      </c>
      <c r="M159" s="774" t="str">
        <f t="shared" si="57"/>
        <v/>
      </c>
      <c r="N159" s="775" t="str">
        <f t="shared" si="58"/>
        <v/>
      </c>
      <c r="O159" s="776" t="str">
        <f t="shared" si="66"/>
        <v/>
      </c>
      <c r="P159" s="777" t="str">
        <f t="shared" si="67"/>
        <v/>
      </c>
      <c r="Q159" s="778" t="str">
        <f t="shared" si="59"/>
        <v/>
      </c>
      <c r="R159" s="779" t="str">
        <f t="shared" si="60"/>
        <v/>
      </c>
      <c r="S159" s="774" t="str">
        <f t="shared" si="68"/>
        <v/>
      </c>
      <c r="T159" s="775" t="str">
        <f t="shared" si="69"/>
        <v/>
      </c>
      <c r="U159" s="776" t="str">
        <f t="shared" si="70"/>
        <v/>
      </c>
      <c r="V159" s="774" t="str">
        <f t="shared" si="61"/>
        <v/>
      </c>
      <c r="W159" s="775" t="str">
        <f t="shared" si="52"/>
        <v/>
      </c>
      <c r="X159" s="776" t="str">
        <f t="shared" si="53"/>
        <v/>
      </c>
      <c r="Y159" s="774" t="str">
        <f>IFERROR(IF(AND('IMPORT Wksht'!$BX$10="No Split",'IMPORT Wksht'!$D$1="W001"),VLOOKUP($G159,PO,Y$4,0),VLOOKUP($G159,PO,Y$5,0)),"")</f>
        <v/>
      </c>
      <c r="Z159" s="775" t="str">
        <f>IFERROR(IF(AND('IMPORT Wksht'!$BX$10="No Split",'IMPORT Wksht'!$D$1="W03"),VLOOKUP($G159,PO,Z$4,0),VLOOKUP($G159,PO,Z$5,0)),"")</f>
        <v/>
      </c>
      <c r="AA159" s="776" t="str">
        <f t="shared" si="54"/>
        <v/>
      </c>
      <c r="AB159" s="783">
        <f t="shared" si="55"/>
        <v>0</v>
      </c>
      <c r="AD159" s="490">
        <v>152</v>
      </c>
      <c r="AE159" s="698">
        <f>'IMPORT Wksht'!E166</f>
        <v>0</v>
      </c>
      <c r="AF159" s="698">
        <f>'IMPORT Wksht'!F166</f>
        <v>0</v>
      </c>
      <c r="AG159" s="1280">
        <f>'IMPORT Wksht'!N166</f>
        <v>0</v>
      </c>
      <c r="AH159" s="1280">
        <f>'IMPORT Wksht'!O166</f>
        <v>0</v>
      </c>
      <c r="AI159" s="699" t="str">
        <f>'IMPORT Wksht'!P166</f>
        <v>MP</v>
      </c>
      <c r="AJ159" s="1280">
        <f t="shared" si="62"/>
        <v>0</v>
      </c>
      <c r="AK159" s="700">
        <f>'IMPORT Wksht'!R166</f>
        <v>0</v>
      </c>
      <c r="AL159" s="495">
        <f t="shared" si="63"/>
        <v>0</v>
      </c>
      <c r="AM159" s="495">
        <f t="shared" si="64"/>
        <v>0</v>
      </c>
    </row>
    <row r="160" spans="2:39">
      <c r="B160" s="723"/>
      <c r="C160" s="92"/>
      <c r="D160" s="92"/>
      <c r="E160" s="724"/>
      <c r="F160" s="720">
        <f t="shared" si="65"/>
        <v>0</v>
      </c>
      <c r="G160" s="719"/>
      <c r="H160" s="771" t="str">
        <f t="shared" si="71"/>
        <v/>
      </c>
      <c r="I160" s="771" t="str">
        <f t="shared" si="71"/>
        <v/>
      </c>
      <c r="J160" s="695"/>
      <c r="K160" s="784">
        <f t="shared" si="56"/>
        <v>0</v>
      </c>
      <c r="L160" s="785" t="str">
        <f t="shared" si="51"/>
        <v/>
      </c>
      <c r="M160" s="774" t="str">
        <f t="shared" si="57"/>
        <v/>
      </c>
      <c r="N160" s="775" t="str">
        <f t="shared" si="58"/>
        <v/>
      </c>
      <c r="O160" s="776" t="str">
        <f t="shared" si="66"/>
        <v/>
      </c>
      <c r="P160" s="777" t="str">
        <f t="shared" si="67"/>
        <v/>
      </c>
      <c r="Q160" s="778" t="str">
        <f t="shared" si="59"/>
        <v/>
      </c>
      <c r="R160" s="779" t="str">
        <f t="shared" si="60"/>
        <v/>
      </c>
      <c r="S160" s="774" t="str">
        <f t="shared" si="68"/>
        <v/>
      </c>
      <c r="T160" s="775" t="str">
        <f t="shared" si="69"/>
        <v/>
      </c>
      <c r="U160" s="776" t="str">
        <f t="shared" si="70"/>
        <v/>
      </c>
      <c r="V160" s="774" t="str">
        <f t="shared" si="61"/>
        <v/>
      </c>
      <c r="W160" s="775" t="str">
        <f t="shared" si="52"/>
        <v/>
      </c>
      <c r="X160" s="776" t="str">
        <f t="shared" si="53"/>
        <v/>
      </c>
      <c r="Y160" s="774" t="str">
        <f>IFERROR(IF(AND('IMPORT Wksht'!$BX$10="No Split",'IMPORT Wksht'!$D$1="W001"),VLOOKUP($G160,PO,Y$4,0),VLOOKUP($G160,PO,Y$5,0)),"")</f>
        <v/>
      </c>
      <c r="Z160" s="775" t="str">
        <f>IFERROR(IF(AND('IMPORT Wksht'!$BX$10="No Split",'IMPORT Wksht'!$D$1="W03"),VLOOKUP($G160,PO,Z$4,0),VLOOKUP($G160,PO,Z$5,0)),"")</f>
        <v/>
      </c>
      <c r="AA160" s="776" t="str">
        <f t="shared" si="54"/>
        <v/>
      </c>
      <c r="AB160" s="783">
        <f t="shared" si="55"/>
        <v>0</v>
      </c>
      <c r="AD160" s="490">
        <v>153</v>
      </c>
      <c r="AE160" s="698">
        <f>'IMPORT Wksht'!E167</f>
        <v>0</v>
      </c>
      <c r="AF160" s="698">
        <f>'IMPORT Wksht'!F167</f>
        <v>0</v>
      </c>
      <c r="AG160" s="1280">
        <f>'IMPORT Wksht'!N167</f>
        <v>0</v>
      </c>
      <c r="AH160" s="1280">
        <f>'IMPORT Wksht'!O167</f>
        <v>0</v>
      </c>
      <c r="AI160" s="699" t="str">
        <f>'IMPORT Wksht'!P167</f>
        <v>MP</v>
      </c>
      <c r="AJ160" s="1280">
        <f t="shared" si="62"/>
        <v>0</v>
      </c>
      <c r="AK160" s="700">
        <f>'IMPORT Wksht'!R167</f>
        <v>0</v>
      </c>
      <c r="AL160" s="495">
        <f t="shared" si="63"/>
        <v>0</v>
      </c>
      <c r="AM160" s="495">
        <f t="shared" si="64"/>
        <v>0</v>
      </c>
    </row>
    <row r="161" spans="2:39">
      <c r="B161" s="723"/>
      <c r="C161" s="92"/>
      <c r="D161" s="92"/>
      <c r="E161" s="724"/>
      <c r="F161" s="720">
        <f t="shared" si="65"/>
        <v>0</v>
      </c>
      <c r="G161" s="719"/>
      <c r="H161" s="771" t="str">
        <f t="shared" si="71"/>
        <v/>
      </c>
      <c r="I161" s="771" t="str">
        <f t="shared" si="71"/>
        <v/>
      </c>
      <c r="J161" s="695"/>
      <c r="K161" s="784">
        <f t="shared" si="56"/>
        <v>0</v>
      </c>
      <c r="L161" s="785" t="str">
        <f t="shared" si="51"/>
        <v/>
      </c>
      <c r="M161" s="774" t="str">
        <f t="shared" si="57"/>
        <v/>
      </c>
      <c r="N161" s="775" t="str">
        <f t="shared" si="58"/>
        <v/>
      </c>
      <c r="O161" s="776" t="str">
        <f t="shared" si="66"/>
        <v/>
      </c>
      <c r="P161" s="777" t="str">
        <f t="shared" si="67"/>
        <v/>
      </c>
      <c r="Q161" s="778" t="str">
        <f t="shared" si="59"/>
        <v/>
      </c>
      <c r="R161" s="779" t="str">
        <f t="shared" si="60"/>
        <v/>
      </c>
      <c r="S161" s="774" t="str">
        <f t="shared" si="68"/>
        <v/>
      </c>
      <c r="T161" s="775" t="str">
        <f t="shared" si="69"/>
        <v/>
      </c>
      <c r="U161" s="776" t="str">
        <f t="shared" si="70"/>
        <v/>
      </c>
      <c r="V161" s="774" t="str">
        <f t="shared" si="61"/>
        <v/>
      </c>
      <c r="W161" s="775" t="str">
        <f t="shared" si="52"/>
        <v/>
      </c>
      <c r="X161" s="776" t="str">
        <f t="shared" si="53"/>
        <v/>
      </c>
      <c r="Y161" s="774" t="str">
        <f>IFERROR(IF(AND('IMPORT Wksht'!$BX$10="No Split",'IMPORT Wksht'!$D$1="W001"),VLOOKUP($G161,PO,Y$4,0),VLOOKUP($G161,PO,Y$5,0)),"")</f>
        <v/>
      </c>
      <c r="Z161" s="775" t="str">
        <f>IFERROR(IF(AND('IMPORT Wksht'!$BX$10="No Split",'IMPORT Wksht'!$D$1="W03"),VLOOKUP($G161,PO,Z$4,0),VLOOKUP($G161,PO,Z$5,0)),"")</f>
        <v/>
      </c>
      <c r="AA161" s="776" t="str">
        <f t="shared" si="54"/>
        <v/>
      </c>
      <c r="AB161" s="783">
        <f t="shared" si="55"/>
        <v>0</v>
      </c>
      <c r="AD161" s="490">
        <v>154</v>
      </c>
      <c r="AE161" s="698">
        <f>'IMPORT Wksht'!E168</f>
        <v>0</v>
      </c>
      <c r="AF161" s="698">
        <f>'IMPORT Wksht'!F168</f>
        <v>0</v>
      </c>
      <c r="AG161" s="1280">
        <f>'IMPORT Wksht'!N168</f>
        <v>0</v>
      </c>
      <c r="AH161" s="1280">
        <f>'IMPORT Wksht'!O168</f>
        <v>0</v>
      </c>
      <c r="AI161" s="699" t="str">
        <f>'IMPORT Wksht'!P168</f>
        <v>MP</v>
      </c>
      <c r="AJ161" s="1280">
        <f t="shared" si="62"/>
        <v>0</v>
      </c>
      <c r="AK161" s="700">
        <f>'IMPORT Wksht'!R168</f>
        <v>0</v>
      </c>
      <c r="AL161" s="495">
        <f t="shared" si="63"/>
        <v>0</v>
      </c>
      <c r="AM161" s="495">
        <f t="shared" si="64"/>
        <v>0</v>
      </c>
    </row>
    <row r="162" spans="2:39">
      <c r="B162" s="723"/>
      <c r="C162" s="92"/>
      <c r="D162" s="92"/>
      <c r="E162" s="724"/>
      <c r="F162" s="720">
        <f t="shared" si="65"/>
        <v>0</v>
      </c>
      <c r="G162" s="719"/>
      <c r="H162" s="771" t="str">
        <f t="shared" si="71"/>
        <v/>
      </c>
      <c r="I162" s="771" t="str">
        <f t="shared" si="71"/>
        <v/>
      </c>
      <c r="J162" s="695"/>
      <c r="K162" s="784">
        <f t="shared" si="56"/>
        <v>0</v>
      </c>
      <c r="L162" s="785" t="str">
        <f t="shared" si="51"/>
        <v/>
      </c>
      <c r="M162" s="774" t="str">
        <f t="shared" si="57"/>
        <v/>
      </c>
      <c r="N162" s="775" t="str">
        <f t="shared" si="58"/>
        <v/>
      </c>
      <c r="O162" s="776" t="str">
        <f t="shared" si="66"/>
        <v/>
      </c>
      <c r="P162" s="777" t="str">
        <f t="shared" si="67"/>
        <v/>
      </c>
      <c r="Q162" s="778" t="str">
        <f t="shared" si="59"/>
        <v/>
      </c>
      <c r="R162" s="779" t="str">
        <f t="shared" si="60"/>
        <v/>
      </c>
      <c r="S162" s="774" t="str">
        <f t="shared" si="68"/>
        <v/>
      </c>
      <c r="T162" s="775" t="str">
        <f t="shared" si="69"/>
        <v/>
      </c>
      <c r="U162" s="776" t="str">
        <f t="shared" si="70"/>
        <v/>
      </c>
      <c r="V162" s="774" t="str">
        <f t="shared" si="61"/>
        <v/>
      </c>
      <c r="W162" s="775" t="str">
        <f t="shared" si="52"/>
        <v/>
      </c>
      <c r="X162" s="776" t="str">
        <f t="shared" si="53"/>
        <v/>
      </c>
      <c r="Y162" s="774" t="str">
        <f>IFERROR(IF(AND('IMPORT Wksht'!$BX$10="No Split",'IMPORT Wksht'!$D$1="W001"),VLOOKUP($G162,PO,Y$4,0),VLOOKUP($G162,PO,Y$5,0)),"")</f>
        <v/>
      </c>
      <c r="Z162" s="775" t="str">
        <f>IFERROR(IF(AND('IMPORT Wksht'!$BX$10="No Split",'IMPORT Wksht'!$D$1="W03"),VLOOKUP($G162,PO,Z$4,0),VLOOKUP($G162,PO,Z$5,0)),"")</f>
        <v/>
      </c>
      <c r="AA162" s="776" t="str">
        <f t="shared" si="54"/>
        <v/>
      </c>
      <c r="AB162" s="783">
        <f t="shared" si="55"/>
        <v>0</v>
      </c>
      <c r="AD162" s="490">
        <v>155</v>
      </c>
      <c r="AE162" s="698">
        <f>'IMPORT Wksht'!E169</f>
        <v>0</v>
      </c>
      <c r="AF162" s="698">
        <f>'IMPORT Wksht'!F169</f>
        <v>0</v>
      </c>
      <c r="AG162" s="1280">
        <f>'IMPORT Wksht'!N169</f>
        <v>0</v>
      </c>
      <c r="AH162" s="1280">
        <f>'IMPORT Wksht'!O169</f>
        <v>0</v>
      </c>
      <c r="AI162" s="699" t="str">
        <f>'IMPORT Wksht'!P169</f>
        <v>MP</v>
      </c>
      <c r="AJ162" s="1280">
        <f t="shared" si="62"/>
        <v>0</v>
      </c>
      <c r="AK162" s="700">
        <f>'IMPORT Wksht'!R169</f>
        <v>0</v>
      </c>
      <c r="AL162" s="495">
        <f t="shared" si="63"/>
        <v>0</v>
      </c>
      <c r="AM162" s="495">
        <f t="shared" si="64"/>
        <v>0</v>
      </c>
    </row>
    <row r="163" spans="2:39">
      <c r="B163" s="723"/>
      <c r="C163" s="92"/>
      <c r="D163" s="92"/>
      <c r="E163" s="724"/>
      <c r="F163" s="720">
        <f t="shared" si="65"/>
        <v>0</v>
      </c>
      <c r="G163" s="719"/>
      <c r="H163" s="771" t="str">
        <f t="shared" si="71"/>
        <v/>
      </c>
      <c r="I163" s="771" t="str">
        <f t="shared" si="71"/>
        <v/>
      </c>
      <c r="J163" s="695"/>
      <c r="K163" s="784">
        <f t="shared" si="56"/>
        <v>0</v>
      </c>
      <c r="L163" s="785" t="str">
        <f t="shared" si="51"/>
        <v/>
      </c>
      <c r="M163" s="774" t="str">
        <f t="shared" si="57"/>
        <v/>
      </c>
      <c r="N163" s="775" t="str">
        <f t="shared" si="58"/>
        <v/>
      </c>
      <c r="O163" s="776" t="str">
        <f t="shared" si="66"/>
        <v/>
      </c>
      <c r="P163" s="777" t="str">
        <f t="shared" si="67"/>
        <v/>
      </c>
      <c r="Q163" s="778" t="str">
        <f t="shared" si="59"/>
        <v/>
      </c>
      <c r="R163" s="779" t="str">
        <f t="shared" si="60"/>
        <v/>
      </c>
      <c r="S163" s="774" t="str">
        <f t="shared" si="68"/>
        <v/>
      </c>
      <c r="T163" s="775" t="str">
        <f t="shared" si="69"/>
        <v/>
      </c>
      <c r="U163" s="776" t="str">
        <f t="shared" si="70"/>
        <v/>
      </c>
      <c r="V163" s="774" t="str">
        <f t="shared" si="61"/>
        <v/>
      </c>
      <c r="W163" s="775" t="str">
        <f t="shared" si="52"/>
        <v/>
      </c>
      <c r="X163" s="776" t="str">
        <f t="shared" si="53"/>
        <v/>
      </c>
      <c r="Y163" s="774" t="str">
        <f>IFERROR(IF(AND('IMPORT Wksht'!$BX$10="No Split",'IMPORT Wksht'!$D$1="W001"),VLOOKUP($G163,PO,Y$4,0),VLOOKUP($G163,PO,Y$5,0)),"")</f>
        <v/>
      </c>
      <c r="Z163" s="775" t="str">
        <f>IFERROR(IF(AND('IMPORT Wksht'!$BX$10="No Split",'IMPORT Wksht'!$D$1="W03"),VLOOKUP($G163,PO,Z$4,0),VLOOKUP($G163,PO,Z$5,0)),"")</f>
        <v/>
      </c>
      <c r="AA163" s="776" t="str">
        <f t="shared" si="54"/>
        <v/>
      </c>
      <c r="AB163" s="783">
        <f t="shared" si="55"/>
        <v>0</v>
      </c>
      <c r="AD163" s="490">
        <v>156</v>
      </c>
      <c r="AE163" s="698">
        <f>'IMPORT Wksht'!E170</f>
        <v>0</v>
      </c>
      <c r="AF163" s="698">
        <f>'IMPORT Wksht'!F170</f>
        <v>0</v>
      </c>
      <c r="AG163" s="1280">
        <f>'IMPORT Wksht'!N170</f>
        <v>0</v>
      </c>
      <c r="AH163" s="1280">
        <f>'IMPORT Wksht'!O170</f>
        <v>0</v>
      </c>
      <c r="AI163" s="699" t="str">
        <f>'IMPORT Wksht'!P170</f>
        <v>MP</v>
      </c>
      <c r="AJ163" s="1280">
        <f t="shared" si="62"/>
        <v>0</v>
      </c>
      <c r="AK163" s="700">
        <f>'IMPORT Wksht'!R170</f>
        <v>0</v>
      </c>
      <c r="AL163" s="495">
        <f t="shared" si="63"/>
        <v>0</v>
      </c>
      <c r="AM163" s="495">
        <f t="shared" si="64"/>
        <v>0</v>
      </c>
    </row>
    <row r="164" spans="2:39">
      <c r="B164" s="723"/>
      <c r="C164" s="92"/>
      <c r="D164" s="92"/>
      <c r="E164" s="724"/>
      <c r="F164" s="720">
        <f t="shared" si="65"/>
        <v>0</v>
      </c>
      <c r="G164" s="719"/>
      <c r="H164" s="771" t="str">
        <f t="shared" si="71"/>
        <v/>
      </c>
      <c r="I164" s="771" t="str">
        <f t="shared" si="71"/>
        <v/>
      </c>
      <c r="J164" s="695"/>
      <c r="K164" s="784">
        <f t="shared" si="56"/>
        <v>0</v>
      </c>
      <c r="L164" s="785" t="str">
        <f t="shared" si="51"/>
        <v/>
      </c>
      <c r="M164" s="774" t="str">
        <f t="shared" si="57"/>
        <v/>
      </c>
      <c r="N164" s="775" t="str">
        <f t="shared" si="58"/>
        <v/>
      </c>
      <c r="O164" s="776" t="str">
        <f t="shared" si="66"/>
        <v/>
      </c>
      <c r="P164" s="777" t="str">
        <f t="shared" si="67"/>
        <v/>
      </c>
      <c r="Q164" s="778" t="str">
        <f t="shared" si="59"/>
        <v/>
      </c>
      <c r="R164" s="779" t="str">
        <f t="shared" si="60"/>
        <v/>
      </c>
      <c r="S164" s="774" t="str">
        <f t="shared" si="68"/>
        <v/>
      </c>
      <c r="T164" s="775" t="str">
        <f t="shared" si="69"/>
        <v/>
      </c>
      <c r="U164" s="776" t="str">
        <f t="shared" si="70"/>
        <v/>
      </c>
      <c r="V164" s="774" t="str">
        <f t="shared" si="61"/>
        <v/>
      </c>
      <c r="W164" s="775" t="str">
        <f t="shared" si="52"/>
        <v/>
      </c>
      <c r="X164" s="776" t="str">
        <f t="shared" si="53"/>
        <v/>
      </c>
      <c r="Y164" s="774" t="str">
        <f>IFERROR(IF(AND('IMPORT Wksht'!$BX$10="No Split",'IMPORT Wksht'!$D$1="W001"),VLOOKUP($G164,PO,Y$4,0),VLOOKUP($G164,PO,Y$5,0)),"")</f>
        <v/>
      </c>
      <c r="Z164" s="775" t="str">
        <f>IFERROR(IF(AND('IMPORT Wksht'!$BX$10="No Split",'IMPORT Wksht'!$D$1="W03"),VLOOKUP($G164,PO,Z$4,0),VLOOKUP($G164,PO,Z$5,0)),"")</f>
        <v/>
      </c>
      <c r="AA164" s="776" t="str">
        <f t="shared" si="54"/>
        <v/>
      </c>
      <c r="AB164" s="783">
        <f t="shared" si="55"/>
        <v>0</v>
      </c>
      <c r="AD164" s="490">
        <v>157</v>
      </c>
      <c r="AE164" s="698">
        <f>'IMPORT Wksht'!E171</f>
        <v>0</v>
      </c>
      <c r="AF164" s="698">
        <f>'IMPORT Wksht'!F171</f>
        <v>0</v>
      </c>
      <c r="AG164" s="1280">
        <f>'IMPORT Wksht'!N171</f>
        <v>0</v>
      </c>
      <c r="AH164" s="1280">
        <f>'IMPORT Wksht'!O171</f>
        <v>0</v>
      </c>
      <c r="AI164" s="699" t="str">
        <f>'IMPORT Wksht'!P171</f>
        <v>MP</v>
      </c>
      <c r="AJ164" s="1280">
        <f t="shared" si="62"/>
        <v>0</v>
      </c>
      <c r="AK164" s="700">
        <f>'IMPORT Wksht'!R171</f>
        <v>0</v>
      </c>
      <c r="AL164" s="495">
        <f t="shared" si="63"/>
        <v>0</v>
      </c>
      <c r="AM164" s="495">
        <f t="shared" si="64"/>
        <v>0</v>
      </c>
    </row>
    <row r="165" spans="2:39">
      <c r="B165" s="723"/>
      <c r="C165" s="92"/>
      <c r="D165" s="92"/>
      <c r="E165" s="724"/>
      <c r="F165" s="720">
        <f t="shared" si="65"/>
        <v>0</v>
      </c>
      <c r="G165" s="719"/>
      <c r="H165" s="771" t="str">
        <f t="shared" si="71"/>
        <v/>
      </c>
      <c r="I165" s="771" t="str">
        <f t="shared" si="71"/>
        <v/>
      </c>
      <c r="J165" s="695"/>
      <c r="K165" s="784">
        <f t="shared" si="56"/>
        <v>0</v>
      </c>
      <c r="L165" s="785" t="str">
        <f t="shared" si="51"/>
        <v/>
      </c>
      <c r="M165" s="774" t="str">
        <f t="shared" si="57"/>
        <v/>
      </c>
      <c r="N165" s="775" t="str">
        <f t="shared" si="58"/>
        <v/>
      </c>
      <c r="O165" s="776" t="str">
        <f t="shared" si="66"/>
        <v/>
      </c>
      <c r="P165" s="777" t="str">
        <f t="shared" si="67"/>
        <v/>
      </c>
      <c r="Q165" s="778" t="str">
        <f t="shared" si="59"/>
        <v/>
      </c>
      <c r="R165" s="779" t="str">
        <f t="shared" si="60"/>
        <v/>
      </c>
      <c r="S165" s="774" t="str">
        <f t="shared" si="68"/>
        <v/>
      </c>
      <c r="T165" s="775" t="str">
        <f t="shared" si="69"/>
        <v/>
      </c>
      <c r="U165" s="776" t="str">
        <f t="shared" si="70"/>
        <v/>
      </c>
      <c r="V165" s="774" t="str">
        <f t="shared" si="61"/>
        <v/>
      </c>
      <c r="W165" s="775" t="str">
        <f t="shared" si="52"/>
        <v/>
      </c>
      <c r="X165" s="776" t="str">
        <f t="shared" si="53"/>
        <v/>
      </c>
      <c r="Y165" s="774" t="str">
        <f>IFERROR(IF(AND('IMPORT Wksht'!$BX$10="No Split",'IMPORT Wksht'!$D$1="W001"),VLOOKUP($G165,PO,Y$4,0),VLOOKUP($G165,PO,Y$5,0)),"")</f>
        <v/>
      </c>
      <c r="Z165" s="775" t="str">
        <f>IFERROR(IF(AND('IMPORT Wksht'!$BX$10="No Split",'IMPORT Wksht'!$D$1="W03"),VLOOKUP($G165,PO,Z$4,0),VLOOKUP($G165,PO,Z$5,0)),"")</f>
        <v/>
      </c>
      <c r="AA165" s="776" t="str">
        <f t="shared" si="54"/>
        <v/>
      </c>
      <c r="AB165" s="783">
        <f t="shared" si="55"/>
        <v>0</v>
      </c>
      <c r="AD165" s="490">
        <v>158</v>
      </c>
      <c r="AE165" s="698">
        <f>'IMPORT Wksht'!E172</f>
        <v>0</v>
      </c>
      <c r="AF165" s="698">
        <f>'IMPORT Wksht'!F172</f>
        <v>0</v>
      </c>
      <c r="AG165" s="1280">
        <f>'IMPORT Wksht'!N172</f>
        <v>0</v>
      </c>
      <c r="AH165" s="1280">
        <f>'IMPORT Wksht'!O172</f>
        <v>0</v>
      </c>
      <c r="AI165" s="699" t="str">
        <f>'IMPORT Wksht'!P172</f>
        <v>MP</v>
      </c>
      <c r="AJ165" s="1280">
        <f t="shared" si="62"/>
        <v>0</v>
      </c>
      <c r="AK165" s="700">
        <f>'IMPORT Wksht'!R172</f>
        <v>0</v>
      </c>
      <c r="AL165" s="495">
        <f t="shared" si="63"/>
        <v>0</v>
      </c>
      <c r="AM165" s="495">
        <f t="shared" si="64"/>
        <v>0</v>
      </c>
    </row>
    <row r="166" spans="2:39">
      <c r="B166" s="723"/>
      <c r="C166" s="92"/>
      <c r="D166" s="92"/>
      <c r="E166" s="724"/>
      <c r="F166" s="720">
        <f t="shared" si="65"/>
        <v>0</v>
      </c>
      <c r="G166" s="719"/>
      <c r="H166" s="771" t="str">
        <f t="shared" si="71"/>
        <v/>
      </c>
      <c r="I166" s="771" t="str">
        <f t="shared" si="71"/>
        <v/>
      </c>
      <c r="J166" s="695"/>
      <c r="K166" s="784">
        <f t="shared" si="56"/>
        <v>0</v>
      </c>
      <c r="L166" s="785" t="str">
        <f t="shared" si="51"/>
        <v/>
      </c>
      <c r="M166" s="774" t="str">
        <f t="shared" si="57"/>
        <v/>
      </c>
      <c r="N166" s="775" t="str">
        <f t="shared" si="58"/>
        <v/>
      </c>
      <c r="O166" s="776" t="str">
        <f t="shared" si="66"/>
        <v/>
      </c>
      <c r="P166" s="777" t="str">
        <f t="shared" si="67"/>
        <v/>
      </c>
      <c r="Q166" s="778" t="str">
        <f t="shared" si="59"/>
        <v/>
      </c>
      <c r="R166" s="779" t="str">
        <f t="shared" si="60"/>
        <v/>
      </c>
      <c r="S166" s="774" t="str">
        <f t="shared" si="68"/>
        <v/>
      </c>
      <c r="T166" s="775" t="str">
        <f t="shared" si="69"/>
        <v/>
      </c>
      <c r="U166" s="776" t="str">
        <f t="shared" si="70"/>
        <v/>
      </c>
      <c r="V166" s="774" t="str">
        <f t="shared" si="61"/>
        <v/>
      </c>
      <c r="W166" s="775" t="str">
        <f t="shared" si="52"/>
        <v/>
      </c>
      <c r="X166" s="776" t="str">
        <f t="shared" si="53"/>
        <v/>
      </c>
      <c r="Y166" s="774" t="str">
        <f>IFERROR(IF(AND('IMPORT Wksht'!$BX$10="No Split",'IMPORT Wksht'!$D$1="W001"),VLOOKUP($G166,PO,Y$4,0),VLOOKUP($G166,PO,Y$5,0)),"")</f>
        <v/>
      </c>
      <c r="Z166" s="775" t="str">
        <f>IFERROR(IF(AND('IMPORT Wksht'!$BX$10="No Split",'IMPORT Wksht'!$D$1="W03"),VLOOKUP($G166,PO,Z$4,0),VLOOKUP($G166,PO,Z$5,0)),"")</f>
        <v/>
      </c>
      <c r="AA166" s="776" t="str">
        <f t="shared" si="54"/>
        <v/>
      </c>
      <c r="AB166" s="783">
        <f t="shared" si="55"/>
        <v>0</v>
      </c>
      <c r="AD166" s="490">
        <v>159</v>
      </c>
      <c r="AE166" s="698">
        <f>'IMPORT Wksht'!E173</f>
        <v>0</v>
      </c>
      <c r="AF166" s="698">
        <f>'IMPORT Wksht'!F173</f>
        <v>0</v>
      </c>
      <c r="AG166" s="1280">
        <f>'IMPORT Wksht'!N173</f>
        <v>0</v>
      </c>
      <c r="AH166" s="1280">
        <f>'IMPORT Wksht'!O173</f>
        <v>0</v>
      </c>
      <c r="AI166" s="699" t="str">
        <f>'IMPORT Wksht'!P173</f>
        <v>MP</v>
      </c>
      <c r="AJ166" s="1280">
        <f t="shared" si="62"/>
        <v>0</v>
      </c>
      <c r="AK166" s="700">
        <f>'IMPORT Wksht'!R173</f>
        <v>0</v>
      </c>
      <c r="AL166" s="495">
        <f t="shared" si="63"/>
        <v>0</v>
      </c>
      <c r="AM166" s="495">
        <f t="shared" si="64"/>
        <v>0</v>
      </c>
    </row>
    <row r="167" spans="2:39">
      <c r="B167" s="723"/>
      <c r="C167" s="92"/>
      <c r="D167" s="92"/>
      <c r="E167" s="724"/>
      <c r="F167" s="720">
        <f t="shared" si="65"/>
        <v>0</v>
      </c>
      <c r="G167" s="719"/>
      <c r="H167" s="771" t="str">
        <f t="shared" si="71"/>
        <v/>
      </c>
      <c r="I167" s="771" t="str">
        <f t="shared" si="71"/>
        <v/>
      </c>
      <c r="J167" s="695"/>
      <c r="K167" s="784">
        <f t="shared" si="56"/>
        <v>0</v>
      </c>
      <c r="L167" s="785" t="str">
        <f t="shared" si="51"/>
        <v/>
      </c>
      <c r="M167" s="774" t="str">
        <f t="shared" si="57"/>
        <v/>
      </c>
      <c r="N167" s="775" t="str">
        <f t="shared" si="58"/>
        <v/>
      </c>
      <c r="O167" s="776" t="str">
        <f t="shared" si="66"/>
        <v/>
      </c>
      <c r="P167" s="777" t="str">
        <f t="shared" si="67"/>
        <v/>
      </c>
      <c r="Q167" s="778" t="str">
        <f t="shared" si="59"/>
        <v/>
      </c>
      <c r="R167" s="779" t="str">
        <f t="shared" si="60"/>
        <v/>
      </c>
      <c r="S167" s="774" t="str">
        <f t="shared" si="68"/>
        <v/>
      </c>
      <c r="T167" s="775" t="str">
        <f t="shared" si="69"/>
        <v/>
      </c>
      <c r="U167" s="776" t="str">
        <f t="shared" si="70"/>
        <v/>
      </c>
      <c r="V167" s="774" t="str">
        <f t="shared" si="61"/>
        <v/>
      </c>
      <c r="W167" s="775" t="str">
        <f t="shared" si="52"/>
        <v/>
      </c>
      <c r="X167" s="776" t="str">
        <f t="shared" si="53"/>
        <v/>
      </c>
      <c r="Y167" s="774" t="str">
        <f>IFERROR(IF(AND('IMPORT Wksht'!$BX$10="No Split",'IMPORT Wksht'!$D$1="W001"),VLOOKUP($G167,PO,Y$4,0),VLOOKUP($G167,PO,Y$5,0)),"")</f>
        <v/>
      </c>
      <c r="Z167" s="775" t="str">
        <f>IFERROR(IF(AND('IMPORT Wksht'!$BX$10="No Split",'IMPORT Wksht'!$D$1="W03"),VLOOKUP($G167,PO,Z$4,0),VLOOKUP($G167,PO,Z$5,0)),"")</f>
        <v/>
      </c>
      <c r="AA167" s="776" t="str">
        <f t="shared" si="54"/>
        <v/>
      </c>
      <c r="AB167" s="783">
        <f t="shared" si="55"/>
        <v>0</v>
      </c>
      <c r="AD167" s="490">
        <v>160</v>
      </c>
      <c r="AE167" s="698">
        <f>'IMPORT Wksht'!E174</f>
        <v>0</v>
      </c>
      <c r="AF167" s="698">
        <f>'IMPORT Wksht'!F174</f>
        <v>0</v>
      </c>
      <c r="AG167" s="1280">
        <f>'IMPORT Wksht'!N174</f>
        <v>0</v>
      </c>
      <c r="AH167" s="1280">
        <f>'IMPORT Wksht'!O174</f>
        <v>0</v>
      </c>
      <c r="AI167" s="699" t="str">
        <f>'IMPORT Wksht'!P174</f>
        <v>MP</v>
      </c>
      <c r="AJ167" s="1280">
        <f t="shared" si="62"/>
        <v>0</v>
      </c>
      <c r="AK167" s="700">
        <f>'IMPORT Wksht'!R174</f>
        <v>0</v>
      </c>
      <c r="AL167" s="495">
        <f t="shared" si="63"/>
        <v>0</v>
      </c>
      <c r="AM167" s="495">
        <f t="shared" si="64"/>
        <v>0</v>
      </c>
    </row>
    <row r="168" spans="2:39">
      <c r="B168" s="723"/>
      <c r="C168" s="92"/>
      <c r="D168" s="92"/>
      <c r="E168" s="724"/>
      <c r="F168" s="720">
        <f t="shared" si="65"/>
        <v>0</v>
      </c>
      <c r="G168" s="719"/>
      <c r="H168" s="771" t="str">
        <f t="shared" ref="H168:I187" si="72">IFERROR(VLOOKUP($G168,PO,H$5,0),"")</f>
        <v/>
      </c>
      <c r="I168" s="771" t="str">
        <f t="shared" si="72"/>
        <v/>
      </c>
      <c r="J168" s="695"/>
      <c r="K168" s="784">
        <f t="shared" si="56"/>
        <v>0</v>
      </c>
      <c r="L168" s="785" t="str">
        <f t="shared" si="51"/>
        <v/>
      </c>
      <c r="M168" s="774" t="str">
        <f t="shared" si="57"/>
        <v/>
      </c>
      <c r="N168" s="775" t="str">
        <f t="shared" si="58"/>
        <v/>
      </c>
      <c r="O168" s="776" t="str">
        <f t="shared" si="66"/>
        <v/>
      </c>
      <c r="P168" s="777" t="str">
        <f t="shared" si="67"/>
        <v/>
      </c>
      <c r="Q168" s="778" t="str">
        <f t="shared" si="59"/>
        <v/>
      </c>
      <c r="R168" s="779" t="str">
        <f t="shared" si="60"/>
        <v/>
      </c>
      <c r="S168" s="774" t="str">
        <f t="shared" si="68"/>
        <v/>
      </c>
      <c r="T168" s="775" t="str">
        <f t="shared" si="69"/>
        <v/>
      </c>
      <c r="U168" s="776" t="str">
        <f t="shared" si="70"/>
        <v/>
      </c>
      <c r="V168" s="774" t="str">
        <f t="shared" si="61"/>
        <v/>
      </c>
      <c r="W168" s="775" t="str">
        <f t="shared" si="52"/>
        <v/>
      </c>
      <c r="X168" s="776" t="str">
        <f t="shared" si="53"/>
        <v/>
      </c>
      <c r="Y168" s="774" t="str">
        <f>IFERROR(IF(AND('IMPORT Wksht'!$BX$10="No Split",'IMPORT Wksht'!$D$1="W001"),VLOOKUP($G168,PO,Y$4,0),VLOOKUP($G168,PO,Y$5,0)),"")</f>
        <v/>
      </c>
      <c r="Z168" s="775" t="str">
        <f>IFERROR(IF(AND('IMPORT Wksht'!$BX$10="No Split",'IMPORT Wksht'!$D$1="W03"),VLOOKUP($G168,PO,Z$4,0),VLOOKUP($G168,PO,Z$5,0)),"")</f>
        <v/>
      </c>
      <c r="AA168" s="776" t="str">
        <f t="shared" si="54"/>
        <v/>
      </c>
      <c r="AB168" s="783">
        <f t="shared" si="55"/>
        <v>0</v>
      </c>
      <c r="AD168" s="490">
        <v>161</v>
      </c>
      <c r="AE168" s="698">
        <f>'IMPORT Wksht'!E175</f>
        <v>0</v>
      </c>
      <c r="AF168" s="698">
        <f>'IMPORT Wksht'!F175</f>
        <v>0</v>
      </c>
      <c r="AG168" s="1280">
        <f>'IMPORT Wksht'!N175</f>
        <v>0</v>
      </c>
      <c r="AH168" s="1280">
        <f>'IMPORT Wksht'!O175</f>
        <v>0</v>
      </c>
      <c r="AI168" s="699" t="str">
        <f>'IMPORT Wksht'!P175</f>
        <v>MP</v>
      </c>
      <c r="AJ168" s="1280">
        <f t="shared" si="62"/>
        <v>0</v>
      </c>
      <c r="AK168" s="700">
        <f>'IMPORT Wksht'!R175</f>
        <v>0</v>
      </c>
      <c r="AL168" s="495">
        <f t="shared" si="63"/>
        <v>0</v>
      </c>
      <c r="AM168" s="495">
        <f t="shared" si="64"/>
        <v>0</v>
      </c>
    </row>
    <row r="169" spans="2:39">
      <c r="B169" s="723"/>
      <c r="C169" s="92"/>
      <c r="D169" s="92"/>
      <c r="E169" s="724"/>
      <c r="F169" s="720">
        <f t="shared" si="65"/>
        <v>0</v>
      </c>
      <c r="G169" s="719"/>
      <c r="H169" s="771" t="str">
        <f t="shared" si="72"/>
        <v/>
      </c>
      <c r="I169" s="771" t="str">
        <f t="shared" si="72"/>
        <v/>
      </c>
      <c r="J169" s="695"/>
      <c r="K169" s="784">
        <f t="shared" si="56"/>
        <v>0</v>
      </c>
      <c r="L169" s="785" t="str">
        <f t="shared" si="51"/>
        <v/>
      </c>
      <c r="M169" s="774" t="str">
        <f t="shared" si="57"/>
        <v/>
      </c>
      <c r="N169" s="775" t="str">
        <f t="shared" si="58"/>
        <v/>
      </c>
      <c r="O169" s="776" t="str">
        <f t="shared" si="66"/>
        <v/>
      </c>
      <c r="P169" s="777" t="str">
        <f t="shared" si="67"/>
        <v/>
      </c>
      <c r="Q169" s="778" t="str">
        <f t="shared" si="59"/>
        <v/>
      </c>
      <c r="R169" s="779" t="str">
        <f t="shared" si="60"/>
        <v/>
      </c>
      <c r="S169" s="774" t="str">
        <f t="shared" si="68"/>
        <v/>
      </c>
      <c r="T169" s="775" t="str">
        <f t="shared" si="69"/>
        <v/>
      </c>
      <c r="U169" s="776" t="str">
        <f t="shared" si="70"/>
        <v/>
      </c>
      <c r="V169" s="774" t="str">
        <f t="shared" si="61"/>
        <v/>
      </c>
      <c r="W169" s="775" t="str">
        <f t="shared" si="52"/>
        <v/>
      </c>
      <c r="X169" s="776" t="str">
        <f t="shared" si="53"/>
        <v/>
      </c>
      <c r="Y169" s="774" t="str">
        <f>IFERROR(IF(AND('IMPORT Wksht'!$BX$10="No Split",'IMPORT Wksht'!$D$1="W001"),VLOOKUP($G169,PO,Y$4,0),VLOOKUP($G169,PO,Y$5,0)),"")</f>
        <v/>
      </c>
      <c r="Z169" s="775" t="str">
        <f>IFERROR(IF(AND('IMPORT Wksht'!$BX$10="No Split",'IMPORT Wksht'!$D$1="W03"),VLOOKUP($G169,PO,Z$4,0),VLOOKUP($G169,PO,Z$5,0)),"")</f>
        <v/>
      </c>
      <c r="AA169" s="776" t="str">
        <f t="shared" si="54"/>
        <v/>
      </c>
      <c r="AB169" s="783">
        <f t="shared" si="55"/>
        <v>0</v>
      </c>
      <c r="AD169" s="490">
        <v>162</v>
      </c>
      <c r="AE169" s="698">
        <f>'IMPORT Wksht'!E176</f>
        <v>0</v>
      </c>
      <c r="AF169" s="698">
        <f>'IMPORT Wksht'!F176</f>
        <v>0</v>
      </c>
      <c r="AG169" s="1280">
        <f>'IMPORT Wksht'!N176</f>
        <v>0</v>
      </c>
      <c r="AH169" s="1280">
        <f>'IMPORT Wksht'!O176</f>
        <v>0</v>
      </c>
      <c r="AI169" s="699" t="str">
        <f>'IMPORT Wksht'!P176</f>
        <v>MP</v>
      </c>
      <c r="AJ169" s="1280">
        <f t="shared" si="62"/>
        <v>0</v>
      </c>
      <c r="AK169" s="700">
        <f>'IMPORT Wksht'!R176</f>
        <v>0</v>
      </c>
      <c r="AL169" s="495">
        <f t="shared" si="63"/>
        <v>0</v>
      </c>
      <c r="AM169" s="495">
        <f t="shared" si="64"/>
        <v>0</v>
      </c>
    </row>
    <row r="170" spans="2:39">
      <c r="B170" s="723"/>
      <c r="C170" s="92"/>
      <c r="D170" s="92"/>
      <c r="E170" s="724"/>
      <c r="F170" s="720">
        <f t="shared" si="65"/>
        <v>0</v>
      </c>
      <c r="G170" s="719"/>
      <c r="H170" s="771" t="str">
        <f t="shared" si="72"/>
        <v/>
      </c>
      <c r="I170" s="771" t="str">
        <f t="shared" si="72"/>
        <v/>
      </c>
      <c r="J170" s="695"/>
      <c r="K170" s="784">
        <f t="shared" si="56"/>
        <v>0</v>
      </c>
      <c r="L170" s="785" t="str">
        <f t="shared" si="51"/>
        <v/>
      </c>
      <c r="M170" s="774" t="str">
        <f t="shared" si="57"/>
        <v/>
      </c>
      <c r="N170" s="775" t="str">
        <f t="shared" si="58"/>
        <v/>
      </c>
      <c r="O170" s="776" t="str">
        <f t="shared" si="66"/>
        <v/>
      </c>
      <c r="P170" s="777" t="str">
        <f t="shared" si="67"/>
        <v/>
      </c>
      <c r="Q170" s="778" t="str">
        <f t="shared" si="59"/>
        <v/>
      </c>
      <c r="R170" s="779" t="str">
        <f t="shared" si="60"/>
        <v/>
      </c>
      <c r="S170" s="774" t="str">
        <f t="shared" si="68"/>
        <v/>
      </c>
      <c r="T170" s="775" t="str">
        <f t="shared" si="69"/>
        <v/>
      </c>
      <c r="U170" s="776" t="str">
        <f t="shared" si="70"/>
        <v/>
      </c>
      <c r="V170" s="774" t="str">
        <f t="shared" si="61"/>
        <v/>
      </c>
      <c r="W170" s="775" t="str">
        <f t="shared" si="52"/>
        <v/>
      </c>
      <c r="X170" s="776" t="str">
        <f t="shared" si="53"/>
        <v/>
      </c>
      <c r="Y170" s="774" t="str">
        <f>IFERROR(IF(AND('IMPORT Wksht'!$BX$10="No Split",'IMPORT Wksht'!$D$1="W001"),VLOOKUP($G170,PO,Y$4,0),VLOOKUP($G170,PO,Y$5,0)),"")</f>
        <v/>
      </c>
      <c r="Z170" s="775" t="str">
        <f>IFERROR(IF(AND('IMPORT Wksht'!$BX$10="No Split",'IMPORT Wksht'!$D$1="W03"),VLOOKUP($G170,PO,Z$4,0),VLOOKUP($G170,PO,Z$5,0)),"")</f>
        <v/>
      </c>
      <c r="AA170" s="776" t="str">
        <f t="shared" si="54"/>
        <v/>
      </c>
      <c r="AB170" s="783">
        <f t="shared" si="55"/>
        <v>0</v>
      </c>
      <c r="AD170" s="490">
        <v>163</v>
      </c>
      <c r="AE170" s="698">
        <f>'IMPORT Wksht'!E177</f>
        <v>0</v>
      </c>
      <c r="AF170" s="698">
        <f>'IMPORT Wksht'!F177</f>
        <v>0</v>
      </c>
      <c r="AG170" s="1280">
        <f>'IMPORT Wksht'!N177</f>
        <v>0</v>
      </c>
      <c r="AH170" s="1280">
        <f>'IMPORT Wksht'!O177</f>
        <v>0</v>
      </c>
      <c r="AI170" s="699" t="str">
        <f>'IMPORT Wksht'!P177</f>
        <v>MP</v>
      </c>
      <c r="AJ170" s="1280">
        <f t="shared" si="62"/>
        <v>0</v>
      </c>
      <c r="AK170" s="700">
        <f>'IMPORT Wksht'!R177</f>
        <v>0</v>
      </c>
      <c r="AL170" s="495">
        <f t="shared" si="63"/>
        <v>0</v>
      </c>
      <c r="AM170" s="495">
        <f t="shared" si="64"/>
        <v>0</v>
      </c>
    </row>
    <row r="171" spans="2:39">
      <c r="B171" s="723"/>
      <c r="C171" s="92"/>
      <c r="D171" s="92"/>
      <c r="E171" s="724"/>
      <c r="F171" s="720">
        <f t="shared" si="65"/>
        <v>0</v>
      </c>
      <c r="G171" s="719"/>
      <c r="H171" s="771" t="str">
        <f t="shared" si="72"/>
        <v/>
      </c>
      <c r="I171" s="771" t="str">
        <f t="shared" si="72"/>
        <v/>
      </c>
      <c r="J171" s="695"/>
      <c r="K171" s="784">
        <f t="shared" si="56"/>
        <v>0</v>
      </c>
      <c r="L171" s="785" t="str">
        <f t="shared" si="51"/>
        <v/>
      </c>
      <c r="M171" s="774" t="str">
        <f t="shared" si="57"/>
        <v/>
      </c>
      <c r="N171" s="775" t="str">
        <f t="shared" si="58"/>
        <v/>
      </c>
      <c r="O171" s="776" t="str">
        <f t="shared" si="66"/>
        <v/>
      </c>
      <c r="P171" s="777" t="str">
        <f t="shared" si="67"/>
        <v/>
      </c>
      <c r="Q171" s="778" t="str">
        <f t="shared" si="59"/>
        <v/>
      </c>
      <c r="R171" s="779" t="str">
        <f t="shared" si="60"/>
        <v/>
      </c>
      <c r="S171" s="774" t="str">
        <f t="shared" si="68"/>
        <v/>
      </c>
      <c r="T171" s="775" t="str">
        <f t="shared" si="69"/>
        <v/>
      </c>
      <c r="U171" s="776" t="str">
        <f t="shared" si="70"/>
        <v/>
      </c>
      <c r="V171" s="774" t="str">
        <f t="shared" si="61"/>
        <v/>
      </c>
      <c r="W171" s="775" t="str">
        <f t="shared" si="52"/>
        <v/>
      </c>
      <c r="X171" s="776" t="str">
        <f t="shared" si="53"/>
        <v/>
      </c>
      <c r="Y171" s="774" t="str">
        <f>IFERROR(IF(AND('IMPORT Wksht'!$BX$10="No Split",'IMPORT Wksht'!$D$1="W001"),VLOOKUP($G171,PO,Y$4,0),VLOOKUP($G171,PO,Y$5,0)),"")</f>
        <v/>
      </c>
      <c r="Z171" s="775" t="str">
        <f>IFERROR(IF(AND('IMPORT Wksht'!$BX$10="No Split",'IMPORT Wksht'!$D$1="W03"),VLOOKUP($G171,PO,Z$4,0),VLOOKUP($G171,PO,Z$5,0)),"")</f>
        <v/>
      </c>
      <c r="AA171" s="776" t="str">
        <f t="shared" si="54"/>
        <v/>
      </c>
      <c r="AB171" s="783">
        <f t="shared" si="55"/>
        <v>0</v>
      </c>
      <c r="AD171" s="490">
        <v>164</v>
      </c>
      <c r="AE171" s="698">
        <f>'IMPORT Wksht'!E178</f>
        <v>0</v>
      </c>
      <c r="AF171" s="698">
        <f>'IMPORT Wksht'!F178</f>
        <v>0</v>
      </c>
      <c r="AG171" s="1280">
        <f>'IMPORT Wksht'!N178</f>
        <v>0</v>
      </c>
      <c r="AH171" s="1280">
        <f>'IMPORT Wksht'!O178</f>
        <v>0</v>
      </c>
      <c r="AI171" s="699" t="str">
        <f>'IMPORT Wksht'!P178</f>
        <v>MP</v>
      </c>
      <c r="AJ171" s="1280">
        <f t="shared" si="62"/>
        <v>0</v>
      </c>
      <c r="AK171" s="700">
        <f>'IMPORT Wksht'!R178</f>
        <v>0</v>
      </c>
      <c r="AL171" s="495">
        <f t="shared" si="63"/>
        <v>0</v>
      </c>
      <c r="AM171" s="495">
        <f t="shared" si="64"/>
        <v>0</v>
      </c>
    </row>
    <row r="172" spans="2:39">
      <c r="B172" s="723"/>
      <c r="C172" s="92"/>
      <c r="D172" s="92"/>
      <c r="E172" s="724"/>
      <c r="F172" s="720">
        <f t="shared" si="65"/>
        <v>0</v>
      </c>
      <c r="G172" s="719"/>
      <c r="H172" s="771" t="str">
        <f t="shared" si="72"/>
        <v/>
      </c>
      <c r="I172" s="771" t="str">
        <f t="shared" si="72"/>
        <v/>
      </c>
      <c r="J172" s="695"/>
      <c r="K172" s="784">
        <f t="shared" si="56"/>
        <v>0</v>
      </c>
      <c r="L172" s="785" t="str">
        <f t="shared" si="51"/>
        <v/>
      </c>
      <c r="M172" s="774" t="str">
        <f t="shared" si="57"/>
        <v/>
      </c>
      <c r="N172" s="775" t="str">
        <f t="shared" si="58"/>
        <v/>
      </c>
      <c r="O172" s="776" t="str">
        <f t="shared" si="66"/>
        <v/>
      </c>
      <c r="P172" s="777" t="str">
        <f t="shared" si="67"/>
        <v/>
      </c>
      <c r="Q172" s="778" t="str">
        <f t="shared" si="59"/>
        <v/>
      </c>
      <c r="R172" s="779" t="str">
        <f t="shared" si="60"/>
        <v/>
      </c>
      <c r="S172" s="774" t="str">
        <f t="shared" si="68"/>
        <v/>
      </c>
      <c r="T172" s="775" t="str">
        <f t="shared" si="69"/>
        <v/>
      </c>
      <c r="U172" s="776" t="str">
        <f t="shared" si="70"/>
        <v/>
      </c>
      <c r="V172" s="774" t="str">
        <f t="shared" si="61"/>
        <v/>
      </c>
      <c r="W172" s="775" t="str">
        <f t="shared" si="52"/>
        <v/>
      </c>
      <c r="X172" s="776" t="str">
        <f t="shared" si="53"/>
        <v/>
      </c>
      <c r="Y172" s="774" t="str">
        <f>IFERROR(IF(AND('IMPORT Wksht'!$BX$10="No Split",'IMPORT Wksht'!$D$1="W001"),VLOOKUP($G172,PO,Y$4,0),VLOOKUP($G172,PO,Y$5,0)),"")</f>
        <v/>
      </c>
      <c r="Z172" s="775" t="str">
        <f>IFERROR(IF(AND('IMPORT Wksht'!$BX$10="No Split",'IMPORT Wksht'!$D$1="W03"),VLOOKUP($G172,PO,Z$4,0),VLOOKUP($G172,PO,Z$5,0)),"")</f>
        <v/>
      </c>
      <c r="AA172" s="776" t="str">
        <f t="shared" si="54"/>
        <v/>
      </c>
      <c r="AB172" s="783">
        <f t="shared" si="55"/>
        <v>0</v>
      </c>
      <c r="AD172" s="490">
        <v>165</v>
      </c>
      <c r="AE172" s="698">
        <f>'IMPORT Wksht'!E179</f>
        <v>0</v>
      </c>
      <c r="AF172" s="698">
        <f>'IMPORT Wksht'!F179</f>
        <v>0</v>
      </c>
      <c r="AG172" s="1280">
        <f>'IMPORT Wksht'!N179</f>
        <v>0</v>
      </c>
      <c r="AH172" s="1280">
        <f>'IMPORT Wksht'!O179</f>
        <v>0</v>
      </c>
      <c r="AI172" s="699" t="str">
        <f>'IMPORT Wksht'!P179</f>
        <v>MP</v>
      </c>
      <c r="AJ172" s="1280">
        <f t="shared" si="62"/>
        <v>0</v>
      </c>
      <c r="AK172" s="700">
        <f>'IMPORT Wksht'!R179</f>
        <v>0</v>
      </c>
      <c r="AL172" s="495">
        <f t="shared" si="63"/>
        <v>0</v>
      </c>
      <c r="AM172" s="495">
        <f t="shared" si="64"/>
        <v>0</v>
      </c>
    </row>
    <row r="173" spans="2:39">
      <c r="B173" s="723"/>
      <c r="C173" s="92"/>
      <c r="D173" s="92"/>
      <c r="E173" s="724"/>
      <c r="F173" s="720">
        <f t="shared" si="65"/>
        <v>0</v>
      </c>
      <c r="G173" s="719"/>
      <c r="H173" s="771" t="str">
        <f t="shared" si="72"/>
        <v/>
      </c>
      <c r="I173" s="771" t="str">
        <f t="shared" si="72"/>
        <v/>
      </c>
      <c r="J173" s="695"/>
      <c r="K173" s="784">
        <f t="shared" si="56"/>
        <v>0</v>
      </c>
      <c r="L173" s="785" t="str">
        <f t="shared" si="51"/>
        <v/>
      </c>
      <c r="M173" s="774" t="str">
        <f t="shared" si="57"/>
        <v/>
      </c>
      <c r="N173" s="775" t="str">
        <f t="shared" si="58"/>
        <v/>
      </c>
      <c r="O173" s="776" t="str">
        <f t="shared" si="66"/>
        <v/>
      </c>
      <c r="P173" s="777" t="str">
        <f t="shared" si="67"/>
        <v/>
      </c>
      <c r="Q173" s="778" t="str">
        <f t="shared" si="59"/>
        <v/>
      </c>
      <c r="R173" s="779" t="str">
        <f t="shared" si="60"/>
        <v/>
      </c>
      <c r="S173" s="774" t="str">
        <f t="shared" si="68"/>
        <v/>
      </c>
      <c r="T173" s="775" t="str">
        <f t="shared" si="69"/>
        <v/>
      </c>
      <c r="U173" s="776" t="str">
        <f t="shared" si="70"/>
        <v/>
      </c>
      <c r="V173" s="774" t="str">
        <f t="shared" si="61"/>
        <v/>
      </c>
      <c r="W173" s="775" t="str">
        <f t="shared" si="52"/>
        <v/>
      </c>
      <c r="X173" s="776" t="str">
        <f t="shared" si="53"/>
        <v/>
      </c>
      <c r="Y173" s="774" t="str">
        <f>IFERROR(IF(AND('IMPORT Wksht'!$BX$10="No Split",'IMPORT Wksht'!$D$1="W001"),VLOOKUP($G173,PO,Y$4,0),VLOOKUP($G173,PO,Y$5,0)),"")</f>
        <v/>
      </c>
      <c r="Z173" s="775" t="str">
        <f>IFERROR(IF(AND('IMPORT Wksht'!$BX$10="No Split",'IMPORT Wksht'!$D$1="W03"),VLOOKUP($G173,PO,Z$4,0),VLOOKUP($G173,PO,Z$5,0)),"")</f>
        <v/>
      </c>
      <c r="AA173" s="776" t="str">
        <f t="shared" si="54"/>
        <v/>
      </c>
      <c r="AB173" s="783">
        <f t="shared" si="55"/>
        <v>0</v>
      </c>
      <c r="AD173" s="490">
        <v>166</v>
      </c>
      <c r="AE173" s="698">
        <f>'IMPORT Wksht'!E180</f>
        <v>0</v>
      </c>
      <c r="AF173" s="698">
        <f>'IMPORT Wksht'!F180</f>
        <v>0</v>
      </c>
      <c r="AG173" s="1280">
        <f>'IMPORT Wksht'!N180</f>
        <v>0</v>
      </c>
      <c r="AH173" s="1280">
        <f>'IMPORT Wksht'!O180</f>
        <v>0</v>
      </c>
      <c r="AI173" s="699" t="str">
        <f>'IMPORT Wksht'!P180</f>
        <v>MP</v>
      </c>
      <c r="AJ173" s="1280">
        <f t="shared" si="62"/>
        <v>0</v>
      </c>
      <c r="AK173" s="700">
        <f>'IMPORT Wksht'!R180</f>
        <v>0</v>
      </c>
      <c r="AL173" s="495">
        <f t="shared" si="63"/>
        <v>0</v>
      </c>
      <c r="AM173" s="495">
        <f t="shared" si="64"/>
        <v>0</v>
      </c>
    </row>
    <row r="174" spans="2:39">
      <c r="B174" s="723"/>
      <c r="C174" s="92"/>
      <c r="D174" s="92"/>
      <c r="E174" s="724"/>
      <c r="F174" s="720">
        <f t="shared" si="65"/>
        <v>0</v>
      </c>
      <c r="G174" s="719"/>
      <c r="H174" s="771" t="str">
        <f t="shared" si="72"/>
        <v/>
      </c>
      <c r="I174" s="771" t="str">
        <f t="shared" si="72"/>
        <v/>
      </c>
      <c r="J174" s="695"/>
      <c r="K174" s="784">
        <f t="shared" si="56"/>
        <v>0</v>
      </c>
      <c r="L174" s="785" t="str">
        <f t="shared" si="51"/>
        <v/>
      </c>
      <c r="M174" s="774" t="str">
        <f t="shared" si="57"/>
        <v/>
      </c>
      <c r="N174" s="775" t="str">
        <f t="shared" si="58"/>
        <v/>
      </c>
      <c r="O174" s="776" t="str">
        <f t="shared" si="66"/>
        <v/>
      </c>
      <c r="P174" s="777" t="str">
        <f t="shared" si="67"/>
        <v/>
      </c>
      <c r="Q174" s="778" t="str">
        <f t="shared" si="59"/>
        <v/>
      </c>
      <c r="R174" s="779" t="str">
        <f t="shared" si="60"/>
        <v/>
      </c>
      <c r="S174" s="774" t="str">
        <f t="shared" si="68"/>
        <v/>
      </c>
      <c r="T174" s="775" t="str">
        <f t="shared" si="69"/>
        <v/>
      </c>
      <c r="U174" s="776" t="str">
        <f t="shared" si="70"/>
        <v/>
      </c>
      <c r="V174" s="774" t="str">
        <f t="shared" si="61"/>
        <v/>
      </c>
      <c r="W174" s="775" t="str">
        <f t="shared" si="52"/>
        <v/>
      </c>
      <c r="X174" s="776" t="str">
        <f t="shared" si="53"/>
        <v/>
      </c>
      <c r="Y174" s="774" t="str">
        <f>IFERROR(IF(AND('IMPORT Wksht'!$BX$10="No Split",'IMPORT Wksht'!$D$1="W001"),VLOOKUP($G174,PO,Y$4,0),VLOOKUP($G174,PO,Y$5,0)),"")</f>
        <v/>
      </c>
      <c r="Z174" s="775" t="str">
        <f>IFERROR(IF(AND('IMPORT Wksht'!$BX$10="No Split",'IMPORT Wksht'!$D$1="W03"),VLOOKUP($G174,PO,Z$4,0),VLOOKUP($G174,PO,Z$5,0)),"")</f>
        <v/>
      </c>
      <c r="AA174" s="776" t="str">
        <f t="shared" si="54"/>
        <v/>
      </c>
      <c r="AB174" s="783">
        <f t="shared" si="55"/>
        <v>0</v>
      </c>
      <c r="AD174" s="490">
        <v>167</v>
      </c>
      <c r="AE174" s="698">
        <f>'IMPORT Wksht'!E181</f>
        <v>0</v>
      </c>
      <c r="AF174" s="698">
        <f>'IMPORT Wksht'!F181</f>
        <v>0</v>
      </c>
      <c r="AG174" s="1280">
        <f>'IMPORT Wksht'!N181</f>
        <v>0</v>
      </c>
      <c r="AH174" s="1280">
        <f>'IMPORT Wksht'!O181</f>
        <v>0</v>
      </c>
      <c r="AI174" s="699" t="str">
        <f>'IMPORT Wksht'!P181</f>
        <v>MP</v>
      </c>
      <c r="AJ174" s="1280">
        <f t="shared" si="62"/>
        <v>0</v>
      </c>
      <c r="AK174" s="700">
        <f>'IMPORT Wksht'!R181</f>
        <v>0</v>
      </c>
      <c r="AL174" s="495">
        <f t="shared" si="63"/>
        <v>0</v>
      </c>
      <c r="AM174" s="495">
        <f t="shared" si="64"/>
        <v>0</v>
      </c>
    </row>
    <row r="175" spans="2:39">
      <c r="B175" s="723"/>
      <c r="C175" s="92"/>
      <c r="D175" s="92"/>
      <c r="E175" s="724"/>
      <c r="F175" s="720">
        <f t="shared" si="65"/>
        <v>0</v>
      </c>
      <c r="G175" s="719"/>
      <c r="H175" s="771" t="str">
        <f t="shared" si="72"/>
        <v/>
      </c>
      <c r="I175" s="771" t="str">
        <f t="shared" si="72"/>
        <v/>
      </c>
      <c r="J175" s="695"/>
      <c r="K175" s="784">
        <f t="shared" si="56"/>
        <v>0</v>
      </c>
      <c r="L175" s="785" t="str">
        <f t="shared" si="51"/>
        <v/>
      </c>
      <c r="M175" s="774" t="str">
        <f t="shared" si="57"/>
        <v/>
      </c>
      <c r="N175" s="775" t="str">
        <f t="shared" si="58"/>
        <v/>
      </c>
      <c r="O175" s="776" t="str">
        <f t="shared" si="66"/>
        <v/>
      </c>
      <c r="P175" s="777" t="str">
        <f t="shared" si="67"/>
        <v/>
      </c>
      <c r="Q175" s="778" t="str">
        <f t="shared" si="59"/>
        <v/>
      </c>
      <c r="R175" s="779" t="str">
        <f t="shared" si="60"/>
        <v/>
      </c>
      <c r="S175" s="774" t="str">
        <f t="shared" si="68"/>
        <v/>
      </c>
      <c r="T175" s="775" t="str">
        <f t="shared" si="69"/>
        <v/>
      </c>
      <c r="U175" s="776" t="str">
        <f t="shared" si="70"/>
        <v/>
      </c>
      <c r="V175" s="774" t="str">
        <f t="shared" si="61"/>
        <v/>
      </c>
      <c r="W175" s="775" t="str">
        <f t="shared" si="52"/>
        <v/>
      </c>
      <c r="X175" s="776" t="str">
        <f t="shared" si="53"/>
        <v/>
      </c>
      <c r="Y175" s="774" t="str">
        <f>IFERROR(IF(AND('IMPORT Wksht'!$BX$10="No Split",'IMPORT Wksht'!$D$1="W001"),VLOOKUP($G175,PO,Y$4,0),VLOOKUP($G175,PO,Y$5,0)),"")</f>
        <v/>
      </c>
      <c r="Z175" s="775" t="str">
        <f>IFERROR(IF(AND('IMPORT Wksht'!$BX$10="No Split",'IMPORT Wksht'!$D$1="W03"),VLOOKUP($G175,PO,Z$4,0),VLOOKUP($G175,PO,Z$5,0)),"")</f>
        <v/>
      </c>
      <c r="AA175" s="776" t="str">
        <f t="shared" si="54"/>
        <v/>
      </c>
      <c r="AB175" s="783">
        <f t="shared" si="55"/>
        <v>0</v>
      </c>
      <c r="AD175" s="490">
        <v>168</v>
      </c>
      <c r="AE175" s="698">
        <f>'IMPORT Wksht'!E182</f>
        <v>0</v>
      </c>
      <c r="AF175" s="698">
        <f>'IMPORT Wksht'!F182</f>
        <v>0</v>
      </c>
      <c r="AG175" s="1280">
        <f>'IMPORT Wksht'!N182</f>
        <v>0</v>
      </c>
      <c r="AH175" s="1280">
        <f>'IMPORT Wksht'!O182</f>
        <v>0</v>
      </c>
      <c r="AI175" s="699" t="str">
        <f>'IMPORT Wksht'!P182</f>
        <v>MP</v>
      </c>
      <c r="AJ175" s="1280">
        <f t="shared" si="62"/>
        <v>0</v>
      </c>
      <c r="AK175" s="700">
        <f>'IMPORT Wksht'!R182</f>
        <v>0</v>
      </c>
      <c r="AL175" s="495">
        <f t="shared" si="63"/>
        <v>0</v>
      </c>
      <c r="AM175" s="495">
        <f t="shared" si="64"/>
        <v>0</v>
      </c>
    </row>
    <row r="176" spans="2:39">
      <c r="B176" s="723"/>
      <c r="C176" s="92"/>
      <c r="D176" s="92"/>
      <c r="E176" s="724"/>
      <c r="F176" s="720">
        <f t="shared" si="65"/>
        <v>0</v>
      </c>
      <c r="G176" s="719"/>
      <c r="H176" s="771" t="str">
        <f t="shared" si="72"/>
        <v/>
      </c>
      <c r="I176" s="771" t="str">
        <f t="shared" si="72"/>
        <v/>
      </c>
      <c r="J176" s="695"/>
      <c r="K176" s="784">
        <f t="shared" si="56"/>
        <v>0</v>
      </c>
      <c r="L176" s="785" t="str">
        <f t="shared" si="51"/>
        <v/>
      </c>
      <c r="M176" s="774" t="str">
        <f t="shared" si="57"/>
        <v/>
      </c>
      <c r="N176" s="775" t="str">
        <f t="shared" si="58"/>
        <v/>
      </c>
      <c r="O176" s="776" t="str">
        <f t="shared" si="66"/>
        <v/>
      </c>
      <c r="P176" s="777" t="str">
        <f t="shared" si="67"/>
        <v/>
      </c>
      <c r="Q176" s="778" t="str">
        <f t="shared" si="59"/>
        <v/>
      </c>
      <c r="R176" s="779" t="str">
        <f t="shared" si="60"/>
        <v/>
      </c>
      <c r="S176" s="774" t="str">
        <f t="shared" si="68"/>
        <v/>
      </c>
      <c r="T176" s="775" t="str">
        <f t="shared" si="69"/>
        <v/>
      </c>
      <c r="U176" s="776" t="str">
        <f t="shared" si="70"/>
        <v/>
      </c>
      <c r="V176" s="774" t="str">
        <f t="shared" si="61"/>
        <v/>
      </c>
      <c r="W176" s="775" t="str">
        <f t="shared" si="52"/>
        <v/>
      </c>
      <c r="X176" s="776" t="str">
        <f t="shared" si="53"/>
        <v/>
      </c>
      <c r="Y176" s="774" t="str">
        <f>IFERROR(IF(AND('IMPORT Wksht'!$BX$10="No Split",'IMPORT Wksht'!$D$1="W001"),VLOOKUP($G176,PO,Y$4,0),VLOOKUP($G176,PO,Y$5,0)),"")</f>
        <v/>
      </c>
      <c r="Z176" s="775" t="str">
        <f>IFERROR(IF(AND('IMPORT Wksht'!$BX$10="No Split",'IMPORT Wksht'!$D$1="W03"),VLOOKUP($G176,PO,Z$4,0),VLOOKUP($G176,PO,Z$5,0)),"")</f>
        <v/>
      </c>
      <c r="AA176" s="776" t="str">
        <f t="shared" si="54"/>
        <v/>
      </c>
      <c r="AB176" s="783">
        <f t="shared" si="55"/>
        <v>0</v>
      </c>
      <c r="AD176" s="490">
        <v>169</v>
      </c>
      <c r="AE176" s="698">
        <f>'IMPORT Wksht'!E183</f>
        <v>0</v>
      </c>
      <c r="AF176" s="698">
        <f>'IMPORT Wksht'!F183</f>
        <v>0</v>
      </c>
      <c r="AG176" s="1280">
        <f>'IMPORT Wksht'!N183</f>
        <v>0</v>
      </c>
      <c r="AH176" s="1280">
        <f>'IMPORT Wksht'!O183</f>
        <v>0</v>
      </c>
      <c r="AI176" s="699" t="str">
        <f>'IMPORT Wksht'!P183</f>
        <v>MP</v>
      </c>
      <c r="AJ176" s="1280">
        <f t="shared" si="62"/>
        <v>0</v>
      </c>
      <c r="AK176" s="700">
        <f>'IMPORT Wksht'!R183</f>
        <v>0</v>
      </c>
      <c r="AL176" s="495">
        <f t="shared" si="63"/>
        <v>0</v>
      </c>
      <c r="AM176" s="495">
        <f t="shared" si="64"/>
        <v>0</v>
      </c>
    </row>
    <row r="177" spans="2:39">
      <c r="B177" s="723"/>
      <c r="C177" s="92"/>
      <c r="D177" s="92"/>
      <c r="E177" s="724"/>
      <c r="F177" s="720">
        <f t="shared" si="65"/>
        <v>0</v>
      </c>
      <c r="G177" s="719"/>
      <c r="H177" s="771" t="str">
        <f t="shared" si="72"/>
        <v/>
      </c>
      <c r="I177" s="771" t="str">
        <f t="shared" si="72"/>
        <v/>
      </c>
      <c r="J177" s="695"/>
      <c r="K177" s="784">
        <f t="shared" si="56"/>
        <v>0</v>
      </c>
      <c r="L177" s="785" t="str">
        <f t="shared" si="51"/>
        <v/>
      </c>
      <c r="M177" s="774" t="str">
        <f t="shared" si="57"/>
        <v/>
      </c>
      <c r="N177" s="775" t="str">
        <f t="shared" si="58"/>
        <v/>
      </c>
      <c r="O177" s="776" t="str">
        <f t="shared" si="66"/>
        <v/>
      </c>
      <c r="P177" s="777" t="str">
        <f t="shared" si="67"/>
        <v/>
      </c>
      <c r="Q177" s="778" t="str">
        <f t="shared" si="59"/>
        <v/>
      </c>
      <c r="R177" s="779" t="str">
        <f t="shared" si="60"/>
        <v/>
      </c>
      <c r="S177" s="774" t="str">
        <f t="shared" si="68"/>
        <v/>
      </c>
      <c r="T177" s="775" t="str">
        <f t="shared" si="69"/>
        <v/>
      </c>
      <c r="U177" s="776" t="str">
        <f t="shared" si="70"/>
        <v/>
      </c>
      <c r="V177" s="774" t="str">
        <f t="shared" si="61"/>
        <v/>
      </c>
      <c r="W177" s="775" t="str">
        <f t="shared" si="52"/>
        <v/>
      </c>
      <c r="X177" s="776" t="str">
        <f t="shared" si="53"/>
        <v/>
      </c>
      <c r="Y177" s="774" t="str">
        <f>IFERROR(IF(AND('IMPORT Wksht'!$BX$10="No Split",'IMPORT Wksht'!$D$1="W001"),VLOOKUP($G177,PO,Y$4,0),VLOOKUP($G177,PO,Y$5,0)),"")</f>
        <v/>
      </c>
      <c r="Z177" s="775" t="str">
        <f>IFERROR(IF(AND('IMPORT Wksht'!$BX$10="No Split",'IMPORT Wksht'!$D$1="W03"),VLOOKUP($G177,PO,Z$4,0),VLOOKUP($G177,PO,Z$5,0)),"")</f>
        <v/>
      </c>
      <c r="AA177" s="776" t="str">
        <f t="shared" si="54"/>
        <v/>
      </c>
      <c r="AB177" s="783">
        <f t="shared" si="55"/>
        <v>0</v>
      </c>
      <c r="AD177" s="490">
        <v>170</v>
      </c>
      <c r="AE177" s="698">
        <f>'IMPORT Wksht'!E184</f>
        <v>0</v>
      </c>
      <c r="AF177" s="698">
        <f>'IMPORT Wksht'!F184</f>
        <v>0</v>
      </c>
      <c r="AG177" s="1280">
        <f>'IMPORT Wksht'!N184</f>
        <v>0</v>
      </c>
      <c r="AH177" s="1280">
        <f>'IMPORT Wksht'!O184</f>
        <v>0</v>
      </c>
      <c r="AI177" s="699" t="str">
        <f>'IMPORT Wksht'!P184</f>
        <v>MP</v>
      </c>
      <c r="AJ177" s="1280">
        <f t="shared" si="62"/>
        <v>0</v>
      </c>
      <c r="AK177" s="700">
        <f>'IMPORT Wksht'!R184</f>
        <v>0</v>
      </c>
      <c r="AL177" s="495">
        <f t="shared" si="63"/>
        <v>0</v>
      </c>
      <c r="AM177" s="495">
        <f t="shared" si="64"/>
        <v>0</v>
      </c>
    </row>
    <row r="178" spans="2:39">
      <c r="B178" s="723"/>
      <c r="C178" s="92"/>
      <c r="D178" s="92"/>
      <c r="E178" s="724"/>
      <c r="F178" s="720">
        <f t="shared" si="65"/>
        <v>0</v>
      </c>
      <c r="G178" s="719"/>
      <c r="H178" s="771" t="str">
        <f t="shared" si="72"/>
        <v/>
      </c>
      <c r="I178" s="771" t="str">
        <f t="shared" si="72"/>
        <v/>
      </c>
      <c r="J178" s="695"/>
      <c r="K178" s="784">
        <f t="shared" si="56"/>
        <v>0</v>
      </c>
      <c r="L178" s="785" t="str">
        <f t="shared" si="51"/>
        <v/>
      </c>
      <c r="M178" s="774" t="str">
        <f t="shared" si="57"/>
        <v/>
      </c>
      <c r="N178" s="775" t="str">
        <f t="shared" si="58"/>
        <v/>
      </c>
      <c r="O178" s="776" t="str">
        <f t="shared" si="66"/>
        <v/>
      </c>
      <c r="P178" s="777" t="str">
        <f t="shared" si="67"/>
        <v/>
      </c>
      <c r="Q178" s="778" t="str">
        <f t="shared" si="59"/>
        <v/>
      </c>
      <c r="R178" s="779" t="str">
        <f t="shared" si="60"/>
        <v/>
      </c>
      <c r="S178" s="774" t="str">
        <f t="shared" si="68"/>
        <v/>
      </c>
      <c r="T178" s="775" t="str">
        <f t="shared" si="69"/>
        <v/>
      </c>
      <c r="U178" s="776" t="str">
        <f t="shared" si="70"/>
        <v/>
      </c>
      <c r="V178" s="774" t="str">
        <f t="shared" si="61"/>
        <v/>
      </c>
      <c r="W178" s="775" t="str">
        <f t="shared" si="52"/>
        <v/>
      </c>
      <c r="X178" s="776" t="str">
        <f t="shared" si="53"/>
        <v/>
      </c>
      <c r="Y178" s="774" t="str">
        <f>IFERROR(IF(AND('IMPORT Wksht'!$BX$10="No Split",'IMPORT Wksht'!$D$1="W001"),VLOOKUP($G178,PO,Y$4,0),VLOOKUP($G178,PO,Y$5,0)),"")</f>
        <v/>
      </c>
      <c r="Z178" s="775" t="str">
        <f>IFERROR(IF(AND('IMPORT Wksht'!$BX$10="No Split",'IMPORT Wksht'!$D$1="W03"),VLOOKUP($G178,PO,Z$4,0),VLOOKUP($G178,PO,Z$5,0)),"")</f>
        <v/>
      </c>
      <c r="AA178" s="776" t="str">
        <f t="shared" si="54"/>
        <v/>
      </c>
      <c r="AB178" s="783">
        <f t="shared" si="55"/>
        <v>0</v>
      </c>
      <c r="AD178" s="490">
        <v>171</v>
      </c>
      <c r="AE178" s="698">
        <f>'IMPORT Wksht'!E185</f>
        <v>0</v>
      </c>
      <c r="AF178" s="698">
        <f>'IMPORT Wksht'!F185</f>
        <v>0</v>
      </c>
      <c r="AG178" s="1280">
        <f>'IMPORT Wksht'!N185</f>
        <v>0</v>
      </c>
      <c r="AH178" s="1280">
        <f>'IMPORT Wksht'!O185</f>
        <v>0</v>
      </c>
      <c r="AI178" s="699" t="str">
        <f>'IMPORT Wksht'!P185</f>
        <v>MP</v>
      </c>
      <c r="AJ178" s="1280">
        <f t="shared" si="62"/>
        <v>0</v>
      </c>
      <c r="AK178" s="700">
        <f>'IMPORT Wksht'!R185</f>
        <v>0</v>
      </c>
      <c r="AL178" s="495">
        <f t="shared" si="63"/>
        <v>0</v>
      </c>
      <c r="AM178" s="495">
        <f t="shared" si="64"/>
        <v>0</v>
      </c>
    </row>
    <row r="179" spans="2:39">
      <c r="B179" s="723"/>
      <c r="C179" s="92"/>
      <c r="D179" s="92"/>
      <c r="E179" s="724"/>
      <c r="F179" s="720">
        <f t="shared" si="65"/>
        <v>0</v>
      </c>
      <c r="G179" s="719"/>
      <c r="H179" s="771" t="str">
        <f t="shared" si="72"/>
        <v/>
      </c>
      <c r="I179" s="771" t="str">
        <f t="shared" si="72"/>
        <v/>
      </c>
      <c r="J179" s="695"/>
      <c r="K179" s="784">
        <f t="shared" si="56"/>
        <v>0</v>
      </c>
      <c r="L179" s="785" t="str">
        <f t="shared" si="51"/>
        <v/>
      </c>
      <c r="M179" s="774" t="str">
        <f t="shared" si="57"/>
        <v/>
      </c>
      <c r="N179" s="775" t="str">
        <f t="shared" si="58"/>
        <v/>
      </c>
      <c r="O179" s="776" t="str">
        <f t="shared" si="66"/>
        <v/>
      </c>
      <c r="P179" s="777" t="str">
        <f t="shared" si="67"/>
        <v/>
      </c>
      <c r="Q179" s="778" t="str">
        <f t="shared" si="59"/>
        <v/>
      </c>
      <c r="R179" s="779" t="str">
        <f t="shared" si="60"/>
        <v/>
      </c>
      <c r="S179" s="774" t="str">
        <f t="shared" si="68"/>
        <v/>
      </c>
      <c r="T179" s="775" t="str">
        <f t="shared" si="69"/>
        <v/>
      </c>
      <c r="U179" s="776" t="str">
        <f t="shared" si="70"/>
        <v/>
      </c>
      <c r="V179" s="774" t="str">
        <f t="shared" si="61"/>
        <v/>
      </c>
      <c r="W179" s="775" t="str">
        <f t="shared" si="52"/>
        <v/>
      </c>
      <c r="X179" s="776" t="str">
        <f t="shared" si="53"/>
        <v/>
      </c>
      <c r="Y179" s="774" t="str">
        <f>IFERROR(IF(AND('IMPORT Wksht'!$BX$10="No Split",'IMPORT Wksht'!$D$1="W001"),VLOOKUP($G179,PO,Y$4,0),VLOOKUP($G179,PO,Y$5,0)),"")</f>
        <v/>
      </c>
      <c r="Z179" s="775" t="str">
        <f>IFERROR(IF(AND('IMPORT Wksht'!$BX$10="No Split",'IMPORT Wksht'!$D$1="W03"),VLOOKUP($G179,PO,Z$4,0),VLOOKUP($G179,PO,Z$5,0)),"")</f>
        <v/>
      </c>
      <c r="AA179" s="776" t="str">
        <f t="shared" si="54"/>
        <v/>
      </c>
      <c r="AB179" s="783">
        <f t="shared" si="55"/>
        <v>0</v>
      </c>
      <c r="AD179" s="490">
        <v>172</v>
      </c>
      <c r="AE179" s="698">
        <f>'IMPORT Wksht'!E186</f>
        <v>0</v>
      </c>
      <c r="AF179" s="698">
        <f>'IMPORT Wksht'!F186</f>
        <v>0</v>
      </c>
      <c r="AG179" s="1280">
        <f>'IMPORT Wksht'!N186</f>
        <v>0</v>
      </c>
      <c r="AH179" s="1280">
        <f>'IMPORT Wksht'!O186</f>
        <v>0</v>
      </c>
      <c r="AI179" s="699" t="str">
        <f>'IMPORT Wksht'!P186</f>
        <v>MP</v>
      </c>
      <c r="AJ179" s="1280">
        <f t="shared" si="62"/>
        <v>0</v>
      </c>
      <c r="AK179" s="700">
        <f>'IMPORT Wksht'!R186</f>
        <v>0</v>
      </c>
      <c r="AL179" s="495">
        <f t="shared" si="63"/>
        <v>0</v>
      </c>
      <c r="AM179" s="495">
        <f t="shared" si="64"/>
        <v>0</v>
      </c>
    </row>
    <row r="180" spans="2:39">
      <c r="B180" s="723"/>
      <c r="C180" s="92"/>
      <c r="D180" s="92"/>
      <c r="E180" s="724"/>
      <c r="F180" s="720">
        <f t="shared" si="65"/>
        <v>0</v>
      </c>
      <c r="G180" s="719"/>
      <c r="H180" s="771" t="str">
        <f t="shared" si="72"/>
        <v/>
      </c>
      <c r="I180" s="771" t="str">
        <f t="shared" si="72"/>
        <v/>
      </c>
      <c r="J180" s="695"/>
      <c r="K180" s="784">
        <f t="shared" si="56"/>
        <v>0</v>
      </c>
      <c r="L180" s="785" t="str">
        <f t="shared" si="51"/>
        <v/>
      </c>
      <c r="M180" s="774" t="str">
        <f t="shared" si="57"/>
        <v/>
      </c>
      <c r="N180" s="775" t="str">
        <f t="shared" si="58"/>
        <v/>
      </c>
      <c r="O180" s="776" t="str">
        <f t="shared" si="66"/>
        <v/>
      </c>
      <c r="P180" s="777" t="str">
        <f t="shared" si="67"/>
        <v/>
      </c>
      <c r="Q180" s="778" t="str">
        <f t="shared" si="59"/>
        <v/>
      </c>
      <c r="R180" s="779" t="str">
        <f t="shared" si="60"/>
        <v/>
      </c>
      <c r="S180" s="774" t="str">
        <f t="shared" si="68"/>
        <v/>
      </c>
      <c r="T180" s="775" t="str">
        <f t="shared" si="69"/>
        <v/>
      </c>
      <c r="U180" s="776" t="str">
        <f t="shared" si="70"/>
        <v/>
      </c>
      <c r="V180" s="774" t="str">
        <f t="shared" si="61"/>
        <v/>
      </c>
      <c r="W180" s="775" t="str">
        <f t="shared" si="52"/>
        <v/>
      </c>
      <c r="X180" s="776" t="str">
        <f t="shared" si="53"/>
        <v/>
      </c>
      <c r="Y180" s="774" t="str">
        <f>IFERROR(IF(AND('IMPORT Wksht'!$BX$10="No Split",'IMPORT Wksht'!$D$1="W001"),VLOOKUP($G180,PO,Y$4,0),VLOOKUP($G180,PO,Y$5,0)),"")</f>
        <v/>
      </c>
      <c r="Z180" s="775" t="str">
        <f>IFERROR(IF(AND('IMPORT Wksht'!$BX$10="No Split",'IMPORT Wksht'!$D$1="W03"),VLOOKUP($G180,PO,Z$4,0),VLOOKUP($G180,PO,Z$5,0)),"")</f>
        <v/>
      </c>
      <c r="AA180" s="776" t="str">
        <f t="shared" si="54"/>
        <v/>
      </c>
      <c r="AB180" s="783">
        <f t="shared" si="55"/>
        <v>0</v>
      </c>
      <c r="AD180" s="490">
        <v>173</v>
      </c>
      <c r="AE180" s="698">
        <f>'IMPORT Wksht'!E187</f>
        <v>0</v>
      </c>
      <c r="AF180" s="698">
        <f>'IMPORT Wksht'!F187</f>
        <v>0</v>
      </c>
      <c r="AG180" s="1280">
        <f>'IMPORT Wksht'!N187</f>
        <v>0</v>
      </c>
      <c r="AH180" s="1280">
        <f>'IMPORT Wksht'!O187</f>
        <v>0</v>
      </c>
      <c r="AI180" s="699" t="str">
        <f>'IMPORT Wksht'!P187</f>
        <v>MP</v>
      </c>
      <c r="AJ180" s="1280">
        <f t="shared" si="62"/>
        <v>0</v>
      </c>
      <c r="AK180" s="700">
        <f>'IMPORT Wksht'!R187</f>
        <v>0</v>
      </c>
      <c r="AL180" s="495">
        <f t="shared" si="63"/>
        <v>0</v>
      </c>
      <c r="AM180" s="495">
        <f t="shared" si="64"/>
        <v>0</v>
      </c>
    </row>
    <row r="181" spans="2:39">
      <c r="B181" s="723"/>
      <c r="C181" s="92"/>
      <c r="D181" s="92"/>
      <c r="E181" s="724"/>
      <c r="F181" s="720">
        <f t="shared" si="65"/>
        <v>0</v>
      </c>
      <c r="G181" s="719"/>
      <c r="H181" s="771" t="str">
        <f t="shared" si="72"/>
        <v/>
      </c>
      <c r="I181" s="771" t="str">
        <f t="shared" si="72"/>
        <v/>
      </c>
      <c r="J181" s="695"/>
      <c r="K181" s="784">
        <f t="shared" si="56"/>
        <v>0</v>
      </c>
      <c r="L181" s="785" t="str">
        <f t="shared" si="51"/>
        <v/>
      </c>
      <c r="M181" s="774" t="str">
        <f t="shared" si="57"/>
        <v/>
      </c>
      <c r="N181" s="775" t="str">
        <f t="shared" si="58"/>
        <v/>
      </c>
      <c r="O181" s="776" t="str">
        <f t="shared" si="66"/>
        <v/>
      </c>
      <c r="P181" s="777" t="str">
        <f t="shared" si="67"/>
        <v/>
      </c>
      <c r="Q181" s="778" t="str">
        <f t="shared" si="59"/>
        <v/>
      </c>
      <c r="R181" s="779" t="str">
        <f t="shared" si="60"/>
        <v/>
      </c>
      <c r="S181" s="774" t="str">
        <f t="shared" si="68"/>
        <v/>
      </c>
      <c r="T181" s="775" t="str">
        <f t="shared" si="69"/>
        <v/>
      </c>
      <c r="U181" s="776" t="str">
        <f t="shared" si="70"/>
        <v/>
      </c>
      <c r="V181" s="774" t="str">
        <f t="shared" si="61"/>
        <v/>
      </c>
      <c r="W181" s="775" t="str">
        <f t="shared" si="52"/>
        <v/>
      </c>
      <c r="X181" s="776" t="str">
        <f t="shared" si="53"/>
        <v/>
      </c>
      <c r="Y181" s="774" t="str">
        <f>IFERROR(IF(AND('IMPORT Wksht'!$BX$10="No Split",'IMPORT Wksht'!$D$1="W001"),VLOOKUP($G181,PO,Y$4,0),VLOOKUP($G181,PO,Y$5,0)),"")</f>
        <v/>
      </c>
      <c r="Z181" s="775" t="str">
        <f>IFERROR(IF(AND('IMPORT Wksht'!$BX$10="No Split",'IMPORT Wksht'!$D$1="W03"),VLOOKUP($G181,PO,Z$4,0),VLOOKUP($G181,PO,Z$5,0)),"")</f>
        <v/>
      </c>
      <c r="AA181" s="776" t="str">
        <f t="shared" si="54"/>
        <v/>
      </c>
      <c r="AB181" s="783">
        <f t="shared" si="55"/>
        <v>0</v>
      </c>
      <c r="AD181" s="490">
        <v>174</v>
      </c>
      <c r="AE181" s="698">
        <f>'IMPORT Wksht'!E188</f>
        <v>0</v>
      </c>
      <c r="AF181" s="698">
        <f>'IMPORT Wksht'!F188</f>
        <v>0</v>
      </c>
      <c r="AG181" s="1280">
        <f>'IMPORT Wksht'!N188</f>
        <v>0</v>
      </c>
      <c r="AH181" s="1280">
        <f>'IMPORT Wksht'!O188</f>
        <v>0</v>
      </c>
      <c r="AI181" s="699" t="str">
        <f>'IMPORT Wksht'!P188</f>
        <v>MP</v>
      </c>
      <c r="AJ181" s="1280">
        <f t="shared" si="62"/>
        <v>0</v>
      </c>
      <c r="AK181" s="700">
        <f>'IMPORT Wksht'!R188</f>
        <v>0</v>
      </c>
      <c r="AL181" s="495">
        <f t="shared" si="63"/>
        <v>0</v>
      </c>
      <c r="AM181" s="495">
        <f t="shared" si="64"/>
        <v>0</v>
      </c>
    </row>
    <row r="182" spans="2:39">
      <c r="B182" s="723"/>
      <c r="C182" s="92"/>
      <c r="D182" s="92"/>
      <c r="E182" s="724"/>
      <c r="F182" s="720">
        <f t="shared" si="65"/>
        <v>0</v>
      </c>
      <c r="G182" s="719"/>
      <c r="H182" s="771" t="str">
        <f t="shared" si="72"/>
        <v/>
      </c>
      <c r="I182" s="771" t="str">
        <f t="shared" si="72"/>
        <v/>
      </c>
      <c r="J182" s="695"/>
      <c r="K182" s="784">
        <f t="shared" si="56"/>
        <v>0</v>
      </c>
      <c r="L182" s="785" t="str">
        <f t="shared" si="51"/>
        <v/>
      </c>
      <c r="M182" s="774" t="str">
        <f t="shared" si="57"/>
        <v/>
      </c>
      <c r="N182" s="775" t="str">
        <f t="shared" si="58"/>
        <v/>
      </c>
      <c r="O182" s="776" t="str">
        <f t="shared" si="66"/>
        <v/>
      </c>
      <c r="P182" s="777" t="str">
        <f t="shared" si="67"/>
        <v/>
      </c>
      <c r="Q182" s="778" t="str">
        <f t="shared" si="59"/>
        <v/>
      </c>
      <c r="R182" s="779" t="str">
        <f t="shared" si="60"/>
        <v/>
      </c>
      <c r="S182" s="774" t="str">
        <f t="shared" si="68"/>
        <v/>
      </c>
      <c r="T182" s="775" t="str">
        <f t="shared" si="69"/>
        <v/>
      </c>
      <c r="U182" s="776" t="str">
        <f t="shared" si="70"/>
        <v/>
      </c>
      <c r="V182" s="774" t="str">
        <f t="shared" si="61"/>
        <v/>
      </c>
      <c r="W182" s="775" t="str">
        <f t="shared" si="52"/>
        <v/>
      </c>
      <c r="X182" s="776" t="str">
        <f t="shared" si="53"/>
        <v/>
      </c>
      <c r="Y182" s="774" t="str">
        <f>IFERROR(IF(AND('IMPORT Wksht'!$BX$10="No Split",'IMPORT Wksht'!$D$1="W001"),VLOOKUP($G182,PO,Y$4,0),VLOOKUP($G182,PO,Y$5,0)),"")</f>
        <v/>
      </c>
      <c r="Z182" s="775" t="str">
        <f>IFERROR(IF(AND('IMPORT Wksht'!$BX$10="No Split",'IMPORT Wksht'!$D$1="W03"),VLOOKUP($G182,PO,Z$4,0),VLOOKUP($G182,PO,Z$5,0)),"")</f>
        <v/>
      </c>
      <c r="AA182" s="776" t="str">
        <f t="shared" si="54"/>
        <v/>
      </c>
      <c r="AB182" s="783">
        <f t="shared" si="55"/>
        <v>0</v>
      </c>
      <c r="AD182" s="490">
        <v>175</v>
      </c>
      <c r="AE182" s="698">
        <f>'IMPORT Wksht'!E189</f>
        <v>0</v>
      </c>
      <c r="AF182" s="698">
        <f>'IMPORT Wksht'!F189</f>
        <v>0</v>
      </c>
      <c r="AG182" s="1280">
        <f>'IMPORT Wksht'!N189</f>
        <v>0</v>
      </c>
      <c r="AH182" s="1280">
        <f>'IMPORT Wksht'!O189</f>
        <v>0</v>
      </c>
      <c r="AI182" s="699" t="str">
        <f>'IMPORT Wksht'!P189</f>
        <v>MP</v>
      </c>
      <c r="AJ182" s="1280">
        <f t="shared" si="62"/>
        <v>0</v>
      </c>
      <c r="AK182" s="700">
        <f>'IMPORT Wksht'!R189</f>
        <v>0</v>
      </c>
      <c r="AL182" s="495">
        <f t="shared" si="63"/>
        <v>0</v>
      </c>
      <c r="AM182" s="495">
        <f t="shared" si="64"/>
        <v>0</v>
      </c>
    </row>
    <row r="183" spans="2:39">
      <c r="B183" s="723"/>
      <c r="C183" s="92"/>
      <c r="D183" s="92"/>
      <c r="E183" s="724"/>
      <c r="F183" s="720">
        <f t="shared" si="65"/>
        <v>0</v>
      </c>
      <c r="G183" s="719"/>
      <c r="H183" s="771" t="str">
        <f t="shared" si="72"/>
        <v/>
      </c>
      <c r="I183" s="771" t="str">
        <f t="shared" si="72"/>
        <v/>
      </c>
      <c r="J183" s="695"/>
      <c r="K183" s="784">
        <f t="shared" si="56"/>
        <v>0</v>
      </c>
      <c r="L183" s="785" t="str">
        <f t="shared" si="51"/>
        <v/>
      </c>
      <c r="M183" s="774" t="str">
        <f t="shared" si="57"/>
        <v/>
      </c>
      <c r="N183" s="775" t="str">
        <f t="shared" si="58"/>
        <v/>
      </c>
      <c r="O183" s="776" t="str">
        <f t="shared" si="66"/>
        <v/>
      </c>
      <c r="P183" s="777" t="str">
        <f t="shared" si="67"/>
        <v/>
      </c>
      <c r="Q183" s="778" t="str">
        <f t="shared" si="59"/>
        <v/>
      </c>
      <c r="R183" s="779" t="str">
        <f t="shared" si="60"/>
        <v/>
      </c>
      <c r="S183" s="774" t="str">
        <f t="shared" si="68"/>
        <v/>
      </c>
      <c r="T183" s="775" t="str">
        <f t="shared" si="69"/>
        <v/>
      </c>
      <c r="U183" s="776" t="str">
        <f t="shared" si="70"/>
        <v/>
      </c>
      <c r="V183" s="774" t="str">
        <f t="shared" si="61"/>
        <v/>
      </c>
      <c r="W183" s="775" t="str">
        <f t="shared" si="52"/>
        <v/>
      </c>
      <c r="X183" s="776" t="str">
        <f t="shared" si="53"/>
        <v/>
      </c>
      <c r="Y183" s="774" t="str">
        <f>IFERROR(IF(AND('IMPORT Wksht'!$BX$10="No Split",'IMPORT Wksht'!$D$1="W001"),VLOOKUP($G183,PO,Y$4,0),VLOOKUP($G183,PO,Y$5,0)),"")</f>
        <v/>
      </c>
      <c r="Z183" s="775" t="str">
        <f>IFERROR(IF(AND('IMPORT Wksht'!$BX$10="No Split",'IMPORT Wksht'!$D$1="W03"),VLOOKUP($G183,PO,Z$4,0),VLOOKUP($G183,PO,Z$5,0)),"")</f>
        <v/>
      </c>
      <c r="AA183" s="776" t="str">
        <f t="shared" si="54"/>
        <v/>
      </c>
      <c r="AB183" s="783">
        <f t="shared" si="55"/>
        <v>0</v>
      </c>
      <c r="AD183" s="490">
        <v>176</v>
      </c>
      <c r="AE183" s="698">
        <f>'IMPORT Wksht'!E190</f>
        <v>0</v>
      </c>
      <c r="AF183" s="698">
        <f>'IMPORT Wksht'!F190</f>
        <v>0</v>
      </c>
      <c r="AG183" s="1280">
        <f>'IMPORT Wksht'!N190</f>
        <v>0</v>
      </c>
      <c r="AH183" s="1280">
        <f>'IMPORT Wksht'!O190</f>
        <v>0</v>
      </c>
      <c r="AI183" s="699" t="str">
        <f>'IMPORT Wksht'!P190</f>
        <v>MP</v>
      </c>
      <c r="AJ183" s="1280">
        <f t="shared" si="62"/>
        <v>0</v>
      </c>
      <c r="AK183" s="700">
        <f>'IMPORT Wksht'!R190</f>
        <v>0</v>
      </c>
      <c r="AL183" s="495">
        <f t="shared" si="63"/>
        <v>0</v>
      </c>
      <c r="AM183" s="495">
        <f t="shared" si="64"/>
        <v>0</v>
      </c>
    </row>
    <row r="184" spans="2:39">
      <c r="B184" s="723"/>
      <c r="C184" s="92"/>
      <c r="D184" s="92"/>
      <c r="E184" s="724"/>
      <c r="F184" s="720">
        <f t="shared" si="65"/>
        <v>0</v>
      </c>
      <c r="G184" s="719"/>
      <c r="H184" s="771" t="str">
        <f t="shared" si="72"/>
        <v/>
      </c>
      <c r="I184" s="771" t="str">
        <f t="shared" si="72"/>
        <v/>
      </c>
      <c r="J184" s="695"/>
      <c r="K184" s="784">
        <f t="shared" si="56"/>
        <v>0</v>
      </c>
      <c r="L184" s="785" t="str">
        <f t="shared" si="51"/>
        <v/>
      </c>
      <c r="M184" s="774" t="str">
        <f t="shared" si="57"/>
        <v/>
      </c>
      <c r="N184" s="775" t="str">
        <f t="shared" si="58"/>
        <v/>
      </c>
      <c r="O184" s="776" t="str">
        <f t="shared" si="66"/>
        <v/>
      </c>
      <c r="P184" s="777" t="str">
        <f t="shared" si="67"/>
        <v/>
      </c>
      <c r="Q184" s="778" t="str">
        <f t="shared" si="59"/>
        <v/>
      </c>
      <c r="R184" s="779" t="str">
        <f t="shared" si="60"/>
        <v/>
      </c>
      <c r="S184" s="774" t="str">
        <f t="shared" si="68"/>
        <v/>
      </c>
      <c r="T184" s="775" t="str">
        <f t="shared" si="69"/>
        <v/>
      </c>
      <c r="U184" s="776" t="str">
        <f t="shared" si="70"/>
        <v/>
      </c>
      <c r="V184" s="774" t="str">
        <f t="shared" si="61"/>
        <v/>
      </c>
      <c r="W184" s="775" t="str">
        <f t="shared" si="52"/>
        <v/>
      </c>
      <c r="X184" s="776" t="str">
        <f t="shared" si="53"/>
        <v/>
      </c>
      <c r="Y184" s="774" t="str">
        <f>IFERROR(IF(AND('IMPORT Wksht'!$BX$10="No Split",'IMPORT Wksht'!$D$1="W001"),VLOOKUP($G184,PO,Y$4,0),VLOOKUP($G184,PO,Y$5,0)),"")</f>
        <v/>
      </c>
      <c r="Z184" s="775" t="str">
        <f>IFERROR(IF(AND('IMPORT Wksht'!$BX$10="No Split",'IMPORT Wksht'!$D$1="W03"),VLOOKUP($G184,PO,Z$4,0),VLOOKUP($G184,PO,Z$5,0)),"")</f>
        <v/>
      </c>
      <c r="AA184" s="776" t="str">
        <f t="shared" si="54"/>
        <v/>
      </c>
      <c r="AB184" s="783">
        <f t="shared" si="55"/>
        <v>0</v>
      </c>
      <c r="AD184" s="490">
        <v>177</v>
      </c>
      <c r="AE184" s="698">
        <f>'IMPORT Wksht'!E191</f>
        <v>0</v>
      </c>
      <c r="AF184" s="698">
        <f>'IMPORT Wksht'!F191</f>
        <v>0</v>
      </c>
      <c r="AG184" s="1280">
        <f>'IMPORT Wksht'!N191</f>
        <v>0</v>
      </c>
      <c r="AH184" s="1280">
        <f>'IMPORT Wksht'!O191</f>
        <v>0</v>
      </c>
      <c r="AI184" s="699" t="str">
        <f>'IMPORT Wksht'!P191</f>
        <v>MP</v>
      </c>
      <c r="AJ184" s="1280">
        <f t="shared" si="62"/>
        <v>0</v>
      </c>
      <c r="AK184" s="700">
        <f>'IMPORT Wksht'!R191</f>
        <v>0</v>
      </c>
      <c r="AL184" s="495">
        <f t="shared" si="63"/>
        <v>0</v>
      </c>
      <c r="AM184" s="495">
        <f t="shared" si="64"/>
        <v>0</v>
      </c>
    </row>
    <row r="185" spans="2:39">
      <c r="B185" s="723"/>
      <c r="C185" s="92"/>
      <c r="D185" s="92"/>
      <c r="E185" s="724"/>
      <c r="F185" s="720">
        <f t="shared" si="65"/>
        <v>0</v>
      </c>
      <c r="G185" s="719"/>
      <c r="H185" s="771" t="str">
        <f t="shared" si="72"/>
        <v/>
      </c>
      <c r="I185" s="771" t="str">
        <f t="shared" si="72"/>
        <v/>
      </c>
      <c r="J185" s="695"/>
      <c r="K185" s="784">
        <f t="shared" si="56"/>
        <v>0</v>
      </c>
      <c r="L185" s="785" t="str">
        <f t="shared" si="51"/>
        <v/>
      </c>
      <c r="M185" s="774" t="str">
        <f t="shared" si="57"/>
        <v/>
      </c>
      <c r="N185" s="775" t="str">
        <f t="shared" si="58"/>
        <v/>
      </c>
      <c r="O185" s="776" t="str">
        <f t="shared" si="66"/>
        <v/>
      </c>
      <c r="P185" s="777" t="str">
        <f t="shared" si="67"/>
        <v/>
      </c>
      <c r="Q185" s="778" t="str">
        <f t="shared" si="59"/>
        <v/>
      </c>
      <c r="R185" s="779" t="str">
        <f t="shared" si="60"/>
        <v/>
      </c>
      <c r="S185" s="774" t="str">
        <f t="shared" si="68"/>
        <v/>
      </c>
      <c r="T185" s="775" t="str">
        <f t="shared" si="69"/>
        <v/>
      </c>
      <c r="U185" s="776" t="str">
        <f t="shared" si="70"/>
        <v/>
      </c>
      <c r="V185" s="774" t="str">
        <f t="shared" si="61"/>
        <v/>
      </c>
      <c r="W185" s="775" t="str">
        <f t="shared" si="52"/>
        <v/>
      </c>
      <c r="X185" s="776" t="str">
        <f t="shared" si="53"/>
        <v/>
      </c>
      <c r="Y185" s="774" t="str">
        <f>IFERROR(IF(AND('IMPORT Wksht'!$BX$10="No Split",'IMPORT Wksht'!$D$1="W001"),VLOOKUP($G185,PO,Y$4,0),VLOOKUP($G185,PO,Y$5,0)),"")</f>
        <v/>
      </c>
      <c r="Z185" s="775" t="str">
        <f>IFERROR(IF(AND('IMPORT Wksht'!$BX$10="No Split",'IMPORT Wksht'!$D$1="W03"),VLOOKUP($G185,PO,Z$4,0),VLOOKUP($G185,PO,Z$5,0)),"")</f>
        <v/>
      </c>
      <c r="AA185" s="776" t="str">
        <f t="shared" si="54"/>
        <v/>
      </c>
      <c r="AB185" s="783">
        <f t="shared" si="55"/>
        <v>0</v>
      </c>
      <c r="AD185" s="490">
        <v>178</v>
      </c>
      <c r="AE185" s="698">
        <f>'IMPORT Wksht'!E192</f>
        <v>0</v>
      </c>
      <c r="AF185" s="698">
        <f>'IMPORT Wksht'!F192</f>
        <v>0</v>
      </c>
      <c r="AG185" s="1280">
        <f>'IMPORT Wksht'!N192</f>
        <v>0</v>
      </c>
      <c r="AH185" s="1280">
        <f>'IMPORT Wksht'!O192</f>
        <v>0</v>
      </c>
      <c r="AI185" s="699" t="str">
        <f>'IMPORT Wksht'!P192</f>
        <v>MP</v>
      </c>
      <c r="AJ185" s="1280">
        <f t="shared" si="62"/>
        <v>0</v>
      </c>
      <c r="AK185" s="700">
        <f>'IMPORT Wksht'!R192</f>
        <v>0</v>
      </c>
      <c r="AL185" s="495">
        <f t="shared" si="63"/>
        <v>0</v>
      </c>
      <c r="AM185" s="495">
        <f t="shared" si="64"/>
        <v>0</v>
      </c>
    </row>
    <row r="186" spans="2:39">
      <c r="B186" s="723"/>
      <c r="C186" s="92"/>
      <c r="D186" s="92"/>
      <c r="E186" s="724"/>
      <c r="F186" s="720">
        <f t="shared" si="65"/>
        <v>0</v>
      </c>
      <c r="G186" s="719"/>
      <c r="H186" s="771" t="str">
        <f t="shared" si="72"/>
        <v/>
      </c>
      <c r="I186" s="771" t="str">
        <f t="shared" si="72"/>
        <v/>
      </c>
      <c r="J186" s="695"/>
      <c r="K186" s="784">
        <f t="shared" si="56"/>
        <v>0</v>
      </c>
      <c r="L186" s="785" t="str">
        <f t="shared" si="51"/>
        <v/>
      </c>
      <c r="M186" s="774" t="str">
        <f t="shared" si="57"/>
        <v/>
      </c>
      <c r="N186" s="775" t="str">
        <f t="shared" si="58"/>
        <v/>
      </c>
      <c r="O186" s="776" t="str">
        <f t="shared" si="66"/>
        <v/>
      </c>
      <c r="P186" s="777" t="str">
        <f t="shared" si="67"/>
        <v/>
      </c>
      <c r="Q186" s="778" t="str">
        <f t="shared" si="59"/>
        <v/>
      </c>
      <c r="R186" s="779" t="str">
        <f t="shared" si="60"/>
        <v/>
      </c>
      <c r="S186" s="774" t="str">
        <f t="shared" si="68"/>
        <v/>
      </c>
      <c r="T186" s="775" t="str">
        <f t="shared" si="69"/>
        <v/>
      </c>
      <c r="U186" s="776" t="str">
        <f t="shared" si="70"/>
        <v/>
      </c>
      <c r="V186" s="774" t="str">
        <f t="shared" si="61"/>
        <v/>
      </c>
      <c r="W186" s="775" t="str">
        <f t="shared" si="52"/>
        <v/>
      </c>
      <c r="X186" s="776" t="str">
        <f t="shared" si="53"/>
        <v/>
      </c>
      <c r="Y186" s="774" t="str">
        <f>IFERROR(IF(AND('IMPORT Wksht'!$BX$10="No Split",'IMPORT Wksht'!$D$1="W001"),VLOOKUP($G186,PO,Y$4,0),VLOOKUP($G186,PO,Y$5,0)),"")</f>
        <v/>
      </c>
      <c r="Z186" s="775" t="str">
        <f>IFERROR(IF(AND('IMPORT Wksht'!$BX$10="No Split",'IMPORT Wksht'!$D$1="W03"),VLOOKUP($G186,PO,Z$4,0),VLOOKUP($G186,PO,Z$5,0)),"")</f>
        <v/>
      </c>
      <c r="AA186" s="776" t="str">
        <f t="shared" si="54"/>
        <v/>
      </c>
      <c r="AB186" s="783">
        <f t="shared" si="55"/>
        <v>0</v>
      </c>
      <c r="AD186" s="490">
        <v>179</v>
      </c>
      <c r="AE186" s="698">
        <f>'IMPORT Wksht'!E193</f>
        <v>0</v>
      </c>
      <c r="AF186" s="698">
        <f>'IMPORT Wksht'!F193</f>
        <v>0</v>
      </c>
      <c r="AG186" s="1280">
        <f>'IMPORT Wksht'!N193</f>
        <v>0</v>
      </c>
      <c r="AH186" s="1280">
        <f>'IMPORT Wksht'!O193</f>
        <v>0</v>
      </c>
      <c r="AI186" s="699" t="str">
        <f>'IMPORT Wksht'!P193</f>
        <v>MP</v>
      </c>
      <c r="AJ186" s="1280">
        <f t="shared" si="62"/>
        <v>0</v>
      </c>
      <c r="AK186" s="700">
        <f>'IMPORT Wksht'!R193</f>
        <v>0</v>
      </c>
      <c r="AL186" s="495">
        <f t="shared" si="63"/>
        <v>0</v>
      </c>
      <c r="AM186" s="495">
        <f t="shared" si="64"/>
        <v>0</v>
      </c>
    </row>
    <row r="187" spans="2:39">
      <c r="B187" s="723"/>
      <c r="C187" s="92"/>
      <c r="D187" s="92"/>
      <c r="E187" s="724"/>
      <c r="F187" s="720">
        <f t="shared" si="65"/>
        <v>0</v>
      </c>
      <c r="G187" s="719"/>
      <c r="H187" s="771" t="str">
        <f t="shared" si="72"/>
        <v/>
      </c>
      <c r="I187" s="771" t="str">
        <f t="shared" si="72"/>
        <v/>
      </c>
      <c r="J187" s="695"/>
      <c r="K187" s="784">
        <f t="shared" si="56"/>
        <v>0</v>
      </c>
      <c r="L187" s="785" t="str">
        <f t="shared" si="51"/>
        <v/>
      </c>
      <c r="M187" s="774" t="str">
        <f t="shared" si="57"/>
        <v/>
      </c>
      <c r="N187" s="775" t="str">
        <f t="shared" si="58"/>
        <v/>
      </c>
      <c r="O187" s="776" t="str">
        <f t="shared" si="66"/>
        <v/>
      </c>
      <c r="P187" s="777" t="str">
        <f t="shared" si="67"/>
        <v/>
      </c>
      <c r="Q187" s="778" t="str">
        <f t="shared" si="59"/>
        <v/>
      </c>
      <c r="R187" s="779" t="str">
        <f t="shared" si="60"/>
        <v/>
      </c>
      <c r="S187" s="774" t="str">
        <f t="shared" si="68"/>
        <v/>
      </c>
      <c r="T187" s="775" t="str">
        <f t="shared" si="69"/>
        <v/>
      </c>
      <c r="U187" s="776" t="str">
        <f t="shared" si="70"/>
        <v/>
      </c>
      <c r="V187" s="774" t="str">
        <f t="shared" si="61"/>
        <v/>
      </c>
      <c r="W187" s="775" t="str">
        <f t="shared" si="52"/>
        <v/>
      </c>
      <c r="X187" s="776" t="str">
        <f t="shared" si="53"/>
        <v/>
      </c>
      <c r="Y187" s="774" t="str">
        <f>IFERROR(IF(AND('IMPORT Wksht'!$BX$10="No Split",'IMPORT Wksht'!$D$1="W001"),VLOOKUP($G187,PO,Y$4,0),VLOOKUP($G187,PO,Y$5,0)),"")</f>
        <v/>
      </c>
      <c r="Z187" s="775" t="str">
        <f>IFERROR(IF(AND('IMPORT Wksht'!$BX$10="No Split",'IMPORT Wksht'!$D$1="W03"),VLOOKUP($G187,PO,Z$4,0),VLOOKUP($G187,PO,Z$5,0)),"")</f>
        <v/>
      </c>
      <c r="AA187" s="776" t="str">
        <f t="shared" si="54"/>
        <v/>
      </c>
      <c r="AB187" s="783">
        <f t="shared" si="55"/>
        <v>0</v>
      </c>
      <c r="AD187" s="490">
        <v>180</v>
      </c>
      <c r="AE187" s="698">
        <f>'IMPORT Wksht'!E194</f>
        <v>0</v>
      </c>
      <c r="AF187" s="698">
        <f>'IMPORT Wksht'!F194</f>
        <v>0</v>
      </c>
      <c r="AG187" s="1280">
        <f>'IMPORT Wksht'!N194</f>
        <v>0</v>
      </c>
      <c r="AH187" s="1280">
        <f>'IMPORT Wksht'!O194</f>
        <v>0</v>
      </c>
      <c r="AI187" s="699" t="str">
        <f>'IMPORT Wksht'!P194</f>
        <v>MP</v>
      </c>
      <c r="AJ187" s="1280">
        <f t="shared" si="62"/>
        <v>0</v>
      </c>
      <c r="AK187" s="700">
        <f>'IMPORT Wksht'!R194</f>
        <v>0</v>
      </c>
      <c r="AL187" s="495">
        <f t="shared" si="63"/>
        <v>0</v>
      </c>
      <c r="AM187" s="495">
        <f t="shared" si="64"/>
        <v>0</v>
      </c>
    </row>
    <row r="188" spans="2:39">
      <c r="B188" s="723"/>
      <c r="C188" s="92"/>
      <c r="D188" s="92"/>
      <c r="E188" s="724"/>
      <c r="F188" s="720">
        <f t="shared" si="65"/>
        <v>0</v>
      </c>
      <c r="G188" s="719"/>
      <c r="H188" s="771" t="str">
        <f t="shared" ref="H188:I207" si="73">IFERROR(VLOOKUP($G188,PO,H$5,0),"")</f>
        <v/>
      </c>
      <c r="I188" s="771" t="str">
        <f t="shared" si="73"/>
        <v/>
      </c>
      <c r="J188" s="695"/>
      <c r="K188" s="784">
        <f t="shared" si="56"/>
        <v>0</v>
      </c>
      <c r="L188" s="785" t="str">
        <f t="shared" si="51"/>
        <v/>
      </c>
      <c r="M188" s="774" t="str">
        <f t="shared" si="57"/>
        <v/>
      </c>
      <c r="N188" s="775" t="str">
        <f t="shared" si="58"/>
        <v/>
      </c>
      <c r="O188" s="776" t="str">
        <f t="shared" si="66"/>
        <v/>
      </c>
      <c r="P188" s="777" t="str">
        <f t="shared" si="67"/>
        <v/>
      </c>
      <c r="Q188" s="778" t="str">
        <f t="shared" si="59"/>
        <v/>
      </c>
      <c r="R188" s="779" t="str">
        <f t="shared" si="60"/>
        <v/>
      </c>
      <c r="S188" s="774" t="str">
        <f t="shared" si="68"/>
        <v/>
      </c>
      <c r="T188" s="775" t="str">
        <f t="shared" si="69"/>
        <v/>
      </c>
      <c r="U188" s="776" t="str">
        <f t="shared" si="70"/>
        <v/>
      </c>
      <c r="V188" s="774" t="str">
        <f t="shared" si="61"/>
        <v/>
      </c>
      <c r="W188" s="775" t="str">
        <f t="shared" si="52"/>
        <v/>
      </c>
      <c r="X188" s="776" t="str">
        <f t="shared" si="53"/>
        <v/>
      </c>
      <c r="Y188" s="774" t="str">
        <f>IFERROR(IF(AND('IMPORT Wksht'!$BX$10="No Split",'IMPORT Wksht'!$D$1="W001"),VLOOKUP($G188,PO,Y$4,0),VLOOKUP($G188,PO,Y$5,0)),"")</f>
        <v/>
      </c>
      <c r="Z188" s="775" t="str">
        <f>IFERROR(IF(AND('IMPORT Wksht'!$BX$10="No Split",'IMPORT Wksht'!$D$1="W03"),VLOOKUP($G188,PO,Z$4,0),VLOOKUP($G188,PO,Z$5,0)),"")</f>
        <v/>
      </c>
      <c r="AA188" s="776" t="str">
        <f t="shared" si="54"/>
        <v/>
      </c>
      <c r="AB188" s="783">
        <f t="shared" si="55"/>
        <v>0</v>
      </c>
      <c r="AD188" s="490">
        <v>181</v>
      </c>
      <c r="AE188" s="698">
        <f>'IMPORT Wksht'!E195</f>
        <v>0</v>
      </c>
      <c r="AF188" s="698">
        <f>'IMPORT Wksht'!F195</f>
        <v>0</v>
      </c>
      <c r="AG188" s="1280">
        <f>'IMPORT Wksht'!N195</f>
        <v>0</v>
      </c>
      <c r="AH188" s="1280">
        <f>'IMPORT Wksht'!O195</f>
        <v>0</v>
      </c>
      <c r="AI188" s="699" t="str">
        <f>'IMPORT Wksht'!P195</f>
        <v>MP</v>
      </c>
      <c r="AJ188" s="1280">
        <f t="shared" si="62"/>
        <v>0</v>
      </c>
      <c r="AK188" s="700">
        <f>'IMPORT Wksht'!R195</f>
        <v>0</v>
      </c>
      <c r="AL188" s="495">
        <f t="shared" si="63"/>
        <v>0</v>
      </c>
      <c r="AM188" s="495">
        <f t="shared" si="64"/>
        <v>0</v>
      </c>
    </row>
    <row r="189" spans="2:39">
      <c r="B189" s="723"/>
      <c r="C189" s="92"/>
      <c r="D189" s="92"/>
      <c r="E189" s="724"/>
      <c r="F189" s="720">
        <f t="shared" si="65"/>
        <v>0</v>
      </c>
      <c r="G189" s="719"/>
      <c r="H189" s="771" t="str">
        <f t="shared" si="73"/>
        <v/>
      </c>
      <c r="I189" s="771" t="str">
        <f t="shared" si="73"/>
        <v/>
      </c>
      <c r="J189" s="695"/>
      <c r="K189" s="784">
        <f t="shared" si="56"/>
        <v>0</v>
      </c>
      <c r="L189" s="785" t="str">
        <f t="shared" si="51"/>
        <v/>
      </c>
      <c r="M189" s="774" t="str">
        <f t="shared" si="57"/>
        <v/>
      </c>
      <c r="N189" s="775" t="str">
        <f t="shared" si="58"/>
        <v/>
      </c>
      <c r="O189" s="776" t="str">
        <f t="shared" si="66"/>
        <v/>
      </c>
      <c r="P189" s="777" t="str">
        <f t="shared" si="67"/>
        <v/>
      </c>
      <c r="Q189" s="778" t="str">
        <f t="shared" si="59"/>
        <v/>
      </c>
      <c r="R189" s="779" t="str">
        <f t="shared" si="60"/>
        <v/>
      </c>
      <c r="S189" s="774" t="str">
        <f t="shared" si="68"/>
        <v/>
      </c>
      <c r="T189" s="775" t="str">
        <f t="shared" si="69"/>
        <v/>
      </c>
      <c r="U189" s="776" t="str">
        <f t="shared" si="70"/>
        <v/>
      </c>
      <c r="V189" s="774" t="str">
        <f t="shared" si="61"/>
        <v/>
      </c>
      <c r="W189" s="775" t="str">
        <f t="shared" si="52"/>
        <v/>
      </c>
      <c r="X189" s="776" t="str">
        <f t="shared" si="53"/>
        <v/>
      </c>
      <c r="Y189" s="774" t="str">
        <f>IFERROR(IF(AND('IMPORT Wksht'!$BX$10="No Split",'IMPORT Wksht'!$D$1="W001"),VLOOKUP($G189,PO,Y$4,0),VLOOKUP($G189,PO,Y$5,0)),"")</f>
        <v/>
      </c>
      <c r="Z189" s="775" t="str">
        <f>IFERROR(IF(AND('IMPORT Wksht'!$BX$10="No Split",'IMPORT Wksht'!$D$1="W03"),VLOOKUP($G189,PO,Z$4,0),VLOOKUP($G189,PO,Z$5,0)),"")</f>
        <v/>
      </c>
      <c r="AA189" s="776" t="str">
        <f t="shared" si="54"/>
        <v/>
      </c>
      <c r="AB189" s="783">
        <f t="shared" si="55"/>
        <v>0</v>
      </c>
      <c r="AD189" s="490">
        <v>182</v>
      </c>
      <c r="AE189" s="698">
        <f>'IMPORT Wksht'!E196</f>
        <v>0</v>
      </c>
      <c r="AF189" s="698">
        <f>'IMPORT Wksht'!F196</f>
        <v>0</v>
      </c>
      <c r="AG189" s="1280">
        <f>'IMPORT Wksht'!N196</f>
        <v>0</v>
      </c>
      <c r="AH189" s="1280">
        <f>'IMPORT Wksht'!O196</f>
        <v>0</v>
      </c>
      <c r="AI189" s="699" t="str">
        <f>'IMPORT Wksht'!P196</f>
        <v>MP</v>
      </c>
      <c r="AJ189" s="1280">
        <f t="shared" si="62"/>
        <v>0</v>
      </c>
      <c r="AK189" s="700">
        <f>'IMPORT Wksht'!R196</f>
        <v>0</v>
      </c>
      <c r="AL189" s="495">
        <f t="shared" si="63"/>
        <v>0</v>
      </c>
      <c r="AM189" s="495">
        <f t="shared" si="64"/>
        <v>0</v>
      </c>
    </row>
    <row r="190" spans="2:39">
      <c r="B190" s="723"/>
      <c r="C190" s="92"/>
      <c r="D190" s="92"/>
      <c r="E190" s="724"/>
      <c r="F190" s="720">
        <f t="shared" si="65"/>
        <v>0</v>
      </c>
      <c r="G190" s="719"/>
      <c r="H190" s="771" t="str">
        <f t="shared" si="73"/>
        <v/>
      </c>
      <c r="I190" s="771" t="str">
        <f t="shared" si="73"/>
        <v/>
      </c>
      <c r="J190" s="695"/>
      <c r="K190" s="784">
        <f t="shared" si="56"/>
        <v>0</v>
      </c>
      <c r="L190" s="785" t="str">
        <f t="shared" si="51"/>
        <v/>
      </c>
      <c r="M190" s="774" t="str">
        <f t="shared" si="57"/>
        <v/>
      </c>
      <c r="N190" s="775" t="str">
        <f t="shared" si="58"/>
        <v/>
      </c>
      <c r="O190" s="776" t="str">
        <f t="shared" si="66"/>
        <v/>
      </c>
      <c r="P190" s="777" t="str">
        <f t="shared" si="67"/>
        <v/>
      </c>
      <c r="Q190" s="778" t="str">
        <f t="shared" si="59"/>
        <v/>
      </c>
      <c r="R190" s="779" t="str">
        <f t="shared" si="60"/>
        <v/>
      </c>
      <c r="S190" s="774" t="str">
        <f t="shared" si="68"/>
        <v/>
      </c>
      <c r="T190" s="775" t="str">
        <f t="shared" si="69"/>
        <v/>
      </c>
      <c r="U190" s="776" t="str">
        <f t="shared" si="70"/>
        <v/>
      </c>
      <c r="V190" s="774" t="str">
        <f t="shared" si="61"/>
        <v/>
      </c>
      <c r="W190" s="775" t="str">
        <f t="shared" si="52"/>
        <v/>
      </c>
      <c r="X190" s="776" t="str">
        <f t="shared" si="53"/>
        <v/>
      </c>
      <c r="Y190" s="774" t="str">
        <f>IFERROR(IF(AND('IMPORT Wksht'!$BX$10="No Split",'IMPORT Wksht'!$D$1="W001"),VLOOKUP($G190,PO,Y$4,0),VLOOKUP($G190,PO,Y$5,0)),"")</f>
        <v/>
      </c>
      <c r="Z190" s="775" t="str">
        <f>IFERROR(IF(AND('IMPORT Wksht'!$BX$10="No Split",'IMPORT Wksht'!$D$1="W03"),VLOOKUP($G190,PO,Z$4,0),VLOOKUP($G190,PO,Z$5,0)),"")</f>
        <v/>
      </c>
      <c r="AA190" s="776" t="str">
        <f t="shared" si="54"/>
        <v/>
      </c>
      <c r="AB190" s="783">
        <f t="shared" si="55"/>
        <v>0</v>
      </c>
      <c r="AD190" s="490">
        <v>183</v>
      </c>
      <c r="AE190" s="698">
        <f>'IMPORT Wksht'!E197</f>
        <v>0</v>
      </c>
      <c r="AF190" s="698">
        <f>'IMPORT Wksht'!F197</f>
        <v>0</v>
      </c>
      <c r="AG190" s="1280">
        <f>'IMPORT Wksht'!N197</f>
        <v>0</v>
      </c>
      <c r="AH190" s="1280">
        <f>'IMPORT Wksht'!O197</f>
        <v>0</v>
      </c>
      <c r="AI190" s="699" t="str">
        <f>'IMPORT Wksht'!P197</f>
        <v>MP</v>
      </c>
      <c r="AJ190" s="1280">
        <f t="shared" si="62"/>
        <v>0</v>
      </c>
      <c r="AK190" s="700">
        <f>'IMPORT Wksht'!R197</f>
        <v>0</v>
      </c>
      <c r="AL190" s="495">
        <f t="shared" si="63"/>
        <v>0</v>
      </c>
      <c r="AM190" s="495">
        <f t="shared" si="64"/>
        <v>0</v>
      </c>
    </row>
    <row r="191" spans="2:39">
      <c r="B191" s="723"/>
      <c r="C191" s="92"/>
      <c r="D191" s="92"/>
      <c r="E191" s="724"/>
      <c r="F191" s="720">
        <f t="shared" si="65"/>
        <v>0</v>
      </c>
      <c r="G191" s="719"/>
      <c r="H191" s="771" t="str">
        <f t="shared" si="73"/>
        <v/>
      </c>
      <c r="I191" s="771" t="str">
        <f t="shared" si="73"/>
        <v/>
      </c>
      <c r="J191" s="695"/>
      <c r="K191" s="784">
        <f t="shared" si="56"/>
        <v>0</v>
      </c>
      <c r="L191" s="785" t="str">
        <f t="shared" si="51"/>
        <v/>
      </c>
      <c r="M191" s="774" t="str">
        <f t="shared" si="57"/>
        <v/>
      </c>
      <c r="N191" s="775" t="str">
        <f t="shared" si="58"/>
        <v/>
      </c>
      <c r="O191" s="776" t="str">
        <f t="shared" si="66"/>
        <v/>
      </c>
      <c r="P191" s="777" t="str">
        <f t="shared" si="67"/>
        <v/>
      </c>
      <c r="Q191" s="778" t="str">
        <f t="shared" si="59"/>
        <v/>
      </c>
      <c r="R191" s="779" t="str">
        <f t="shared" si="60"/>
        <v/>
      </c>
      <c r="S191" s="774" t="str">
        <f t="shared" si="68"/>
        <v/>
      </c>
      <c r="T191" s="775" t="str">
        <f t="shared" si="69"/>
        <v/>
      </c>
      <c r="U191" s="776" t="str">
        <f t="shared" si="70"/>
        <v/>
      </c>
      <c r="V191" s="774" t="str">
        <f t="shared" si="61"/>
        <v/>
      </c>
      <c r="W191" s="775" t="str">
        <f t="shared" si="52"/>
        <v/>
      </c>
      <c r="X191" s="776" t="str">
        <f t="shared" si="53"/>
        <v/>
      </c>
      <c r="Y191" s="774" t="str">
        <f>IFERROR(IF(AND('IMPORT Wksht'!$BX$10="No Split",'IMPORT Wksht'!$D$1="W001"),VLOOKUP($G191,PO,Y$4,0),VLOOKUP($G191,PO,Y$5,0)),"")</f>
        <v/>
      </c>
      <c r="Z191" s="775" t="str">
        <f>IFERROR(IF(AND('IMPORT Wksht'!$BX$10="No Split",'IMPORT Wksht'!$D$1="W03"),VLOOKUP($G191,PO,Z$4,0),VLOOKUP($G191,PO,Z$5,0)),"")</f>
        <v/>
      </c>
      <c r="AA191" s="776" t="str">
        <f t="shared" si="54"/>
        <v/>
      </c>
      <c r="AB191" s="783">
        <f t="shared" si="55"/>
        <v>0</v>
      </c>
      <c r="AD191" s="490">
        <v>184</v>
      </c>
      <c r="AE191" s="698">
        <f>'IMPORT Wksht'!E198</f>
        <v>0</v>
      </c>
      <c r="AF191" s="698">
        <f>'IMPORT Wksht'!F198</f>
        <v>0</v>
      </c>
      <c r="AG191" s="1280">
        <f>'IMPORT Wksht'!N198</f>
        <v>0</v>
      </c>
      <c r="AH191" s="1280">
        <f>'IMPORT Wksht'!O198</f>
        <v>0</v>
      </c>
      <c r="AI191" s="699" t="str">
        <f>'IMPORT Wksht'!P198</f>
        <v>MP</v>
      </c>
      <c r="AJ191" s="1280">
        <f t="shared" si="62"/>
        <v>0</v>
      </c>
      <c r="AK191" s="700">
        <f>'IMPORT Wksht'!R198</f>
        <v>0</v>
      </c>
      <c r="AL191" s="495">
        <f t="shared" si="63"/>
        <v>0</v>
      </c>
      <c r="AM191" s="495">
        <f t="shared" si="64"/>
        <v>0</v>
      </c>
    </row>
    <row r="192" spans="2:39">
      <c r="B192" s="723"/>
      <c r="C192" s="92"/>
      <c r="D192" s="92"/>
      <c r="E192" s="724"/>
      <c r="F192" s="720">
        <f t="shared" si="65"/>
        <v>0</v>
      </c>
      <c r="G192" s="719"/>
      <c r="H192" s="771" t="str">
        <f t="shared" si="73"/>
        <v/>
      </c>
      <c r="I192" s="771" t="str">
        <f t="shared" si="73"/>
        <v/>
      </c>
      <c r="J192" s="695"/>
      <c r="K192" s="784">
        <f t="shared" si="56"/>
        <v>0</v>
      </c>
      <c r="L192" s="785" t="str">
        <f t="shared" si="51"/>
        <v/>
      </c>
      <c r="M192" s="774" t="str">
        <f t="shared" si="57"/>
        <v/>
      </c>
      <c r="N192" s="775" t="str">
        <f t="shared" si="58"/>
        <v/>
      </c>
      <c r="O192" s="776" t="str">
        <f t="shared" si="66"/>
        <v/>
      </c>
      <c r="P192" s="777" t="str">
        <f t="shared" si="67"/>
        <v/>
      </c>
      <c r="Q192" s="778" t="str">
        <f t="shared" si="59"/>
        <v/>
      </c>
      <c r="R192" s="779" t="str">
        <f t="shared" si="60"/>
        <v/>
      </c>
      <c r="S192" s="774" t="str">
        <f t="shared" si="68"/>
        <v/>
      </c>
      <c r="T192" s="775" t="str">
        <f t="shared" si="69"/>
        <v/>
      </c>
      <c r="U192" s="776" t="str">
        <f t="shared" si="70"/>
        <v/>
      </c>
      <c r="V192" s="774" t="str">
        <f t="shared" si="61"/>
        <v/>
      </c>
      <c r="W192" s="775" t="str">
        <f t="shared" si="52"/>
        <v/>
      </c>
      <c r="X192" s="776" t="str">
        <f t="shared" si="53"/>
        <v/>
      </c>
      <c r="Y192" s="774" t="str">
        <f>IFERROR(IF(AND('IMPORT Wksht'!$BX$10="No Split",'IMPORT Wksht'!$D$1="W001"),VLOOKUP($G192,PO,Y$4,0),VLOOKUP($G192,PO,Y$5,0)),"")</f>
        <v/>
      </c>
      <c r="Z192" s="775" t="str">
        <f>IFERROR(IF(AND('IMPORT Wksht'!$BX$10="No Split",'IMPORT Wksht'!$D$1="W03"),VLOOKUP($G192,PO,Z$4,0),VLOOKUP($G192,PO,Z$5,0)),"")</f>
        <v/>
      </c>
      <c r="AA192" s="776" t="str">
        <f t="shared" si="54"/>
        <v/>
      </c>
      <c r="AB192" s="783">
        <f t="shared" si="55"/>
        <v>0</v>
      </c>
      <c r="AD192" s="490">
        <v>185</v>
      </c>
      <c r="AE192" s="698">
        <f>'IMPORT Wksht'!E199</f>
        <v>0</v>
      </c>
      <c r="AF192" s="698">
        <f>'IMPORT Wksht'!F199</f>
        <v>0</v>
      </c>
      <c r="AG192" s="1280">
        <f>'IMPORT Wksht'!N199</f>
        <v>0</v>
      </c>
      <c r="AH192" s="1280">
        <f>'IMPORT Wksht'!O199</f>
        <v>0</v>
      </c>
      <c r="AI192" s="699" t="str">
        <f>'IMPORT Wksht'!P199</f>
        <v>MP</v>
      </c>
      <c r="AJ192" s="1280">
        <f t="shared" si="62"/>
        <v>0</v>
      </c>
      <c r="AK192" s="700">
        <f>'IMPORT Wksht'!R199</f>
        <v>0</v>
      </c>
      <c r="AL192" s="495">
        <f t="shared" si="63"/>
        <v>0</v>
      </c>
      <c r="AM192" s="495">
        <f t="shared" si="64"/>
        <v>0</v>
      </c>
    </row>
    <row r="193" spans="2:39">
      <c r="B193" s="723"/>
      <c r="C193" s="92"/>
      <c r="D193" s="92"/>
      <c r="E193" s="724"/>
      <c r="F193" s="720">
        <f t="shared" si="65"/>
        <v>0</v>
      </c>
      <c r="G193" s="719"/>
      <c r="H193" s="771" t="str">
        <f t="shared" si="73"/>
        <v/>
      </c>
      <c r="I193" s="771" t="str">
        <f t="shared" si="73"/>
        <v/>
      </c>
      <c r="J193" s="695"/>
      <c r="K193" s="784">
        <f t="shared" si="56"/>
        <v>0</v>
      </c>
      <c r="L193" s="785" t="str">
        <f t="shared" si="51"/>
        <v/>
      </c>
      <c r="M193" s="774" t="str">
        <f t="shared" si="57"/>
        <v/>
      </c>
      <c r="N193" s="775" t="str">
        <f t="shared" si="58"/>
        <v/>
      </c>
      <c r="O193" s="776" t="str">
        <f t="shared" si="66"/>
        <v/>
      </c>
      <c r="P193" s="777" t="str">
        <f t="shared" si="67"/>
        <v/>
      </c>
      <c r="Q193" s="778" t="str">
        <f t="shared" si="59"/>
        <v/>
      </c>
      <c r="R193" s="779" t="str">
        <f t="shared" si="60"/>
        <v/>
      </c>
      <c r="S193" s="774" t="str">
        <f t="shared" si="68"/>
        <v/>
      </c>
      <c r="T193" s="775" t="str">
        <f t="shared" si="69"/>
        <v/>
      </c>
      <c r="U193" s="776" t="str">
        <f t="shared" si="70"/>
        <v/>
      </c>
      <c r="V193" s="774" t="str">
        <f t="shared" si="61"/>
        <v/>
      </c>
      <c r="W193" s="775" t="str">
        <f t="shared" si="52"/>
        <v/>
      </c>
      <c r="X193" s="776" t="str">
        <f t="shared" si="53"/>
        <v/>
      </c>
      <c r="Y193" s="774" t="str">
        <f>IFERROR(IF(AND('IMPORT Wksht'!$BX$10="No Split",'IMPORT Wksht'!$D$1="W001"),VLOOKUP($G193,PO,Y$4,0),VLOOKUP($G193,PO,Y$5,0)),"")</f>
        <v/>
      </c>
      <c r="Z193" s="775" t="str">
        <f>IFERROR(IF(AND('IMPORT Wksht'!$BX$10="No Split",'IMPORT Wksht'!$D$1="W03"),VLOOKUP($G193,PO,Z$4,0),VLOOKUP($G193,PO,Z$5,0)),"")</f>
        <v/>
      </c>
      <c r="AA193" s="776" t="str">
        <f t="shared" si="54"/>
        <v/>
      </c>
      <c r="AB193" s="783">
        <f t="shared" si="55"/>
        <v>0</v>
      </c>
      <c r="AD193" s="490">
        <v>186</v>
      </c>
      <c r="AE193" s="698">
        <f>'IMPORT Wksht'!E200</f>
        <v>0</v>
      </c>
      <c r="AF193" s="698">
        <f>'IMPORT Wksht'!F200</f>
        <v>0</v>
      </c>
      <c r="AG193" s="1280">
        <f>'IMPORT Wksht'!N200</f>
        <v>0</v>
      </c>
      <c r="AH193" s="1280">
        <f>'IMPORT Wksht'!O200</f>
        <v>0</v>
      </c>
      <c r="AI193" s="699" t="str">
        <f>'IMPORT Wksht'!P200</f>
        <v>MP</v>
      </c>
      <c r="AJ193" s="1280">
        <f t="shared" si="62"/>
        <v>0</v>
      </c>
      <c r="AK193" s="700">
        <f>'IMPORT Wksht'!R200</f>
        <v>0</v>
      </c>
      <c r="AL193" s="495">
        <f t="shared" si="63"/>
        <v>0</v>
      </c>
      <c r="AM193" s="495">
        <f t="shared" si="64"/>
        <v>0</v>
      </c>
    </row>
    <row r="194" spans="2:39">
      <c r="B194" s="723"/>
      <c r="C194" s="92"/>
      <c r="D194" s="92"/>
      <c r="E194" s="724"/>
      <c r="F194" s="720">
        <f t="shared" si="65"/>
        <v>0</v>
      </c>
      <c r="G194" s="719"/>
      <c r="H194" s="771" t="str">
        <f t="shared" si="73"/>
        <v/>
      </c>
      <c r="I194" s="771" t="str">
        <f t="shared" si="73"/>
        <v/>
      </c>
      <c r="J194" s="695"/>
      <c r="K194" s="784">
        <f t="shared" si="56"/>
        <v>0</v>
      </c>
      <c r="L194" s="785" t="str">
        <f t="shared" si="51"/>
        <v/>
      </c>
      <c r="M194" s="774" t="str">
        <f t="shared" si="57"/>
        <v/>
      </c>
      <c r="N194" s="775" t="str">
        <f t="shared" si="58"/>
        <v/>
      </c>
      <c r="O194" s="776" t="str">
        <f t="shared" si="66"/>
        <v/>
      </c>
      <c r="P194" s="777" t="str">
        <f t="shared" si="67"/>
        <v/>
      </c>
      <c r="Q194" s="778" t="str">
        <f t="shared" si="59"/>
        <v/>
      </c>
      <c r="R194" s="779" t="str">
        <f t="shared" si="60"/>
        <v/>
      </c>
      <c r="S194" s="774" t="str">
        <f t="shared" si="68"/>
        <v/>
      </c>
      <c r="T194" s="775" t="str">
        <f t="shared" si="69"/>
        <v/>
      </c>
      <c r="U194" s="776" t="str">
        <f t="shared" si="70"/>
        <v/>
      </c>
      <c r="V194" s="774" t="str">
        <f t="shared" si="61"/>
        <v/>
      </c>
      <c r="W194" s="775" t="str">
        <f t="shared" si="52"/>
        <v/>
      </c>
      <c r="X194" s="776" t="str">
        <f t="shared" si="53"/>
        <v/>
      </c>
      <c r="Y194" s="774" t="str">
        <f>IFERROR(IF(AND('IMPORT Wksht'!$BX$10="No Split",'IMPORT Wksht'!$D$1="W001"),VLOOKUP($G194,PO,Y$4,0),VLOOKUP($G194,PO,Y$5,0)),"")</f>
        <v/>
      </c>
      <c r="Z194" s="775" t="str">
        <f>IFERROR(IF(AND('IMPORT Wksht'!$BX$10="No Split",'IMPORT Wksht'!$D$1="W03"),VLOOKUP($G194,PO,Z$4,0),VLOOKUP($G194,PO,Z$5,0)),"")</f>
        <v/>
      </c>
      <c r="AA194" s="776" t="str">
        <f t="shared" si="54"/>
        <v/>
      </c>
      <c r="AB194" s="783">
        <f t="shared" si="55"/>
        <v>0</v>
      </c>
      <c r="AD194" s="490">
        <v>187</v>
      </c>
      <c r="AE194" s="698">
        <f>'IMPORT Wksht'!E201</f>
        <v>0</v>
      </c>
      <c r="AF194" s="698">
        <f>'IMPORT Wksht'!F201</f>
        <v>0</v>
      </c>
      <c r="AG194" s="1280">
        <f>'IMPORT Wksht'!N201</f>
        <v>0</v>
      </c>
      <c r="AH194" s="1280">
        <f>'IMPORT Wksht'!O201</f>
        <v>0</v>
      </c>
      <c r="AI194" s="699" t="str">
        <f>'IMPORT Wksht'!P201</f>
        <v>MP</v>
      </c>
      <c r="AJ194" s="1280">
        <f t="shared" si="62"/>
        <v>0</v>
      </c>
      <c r="AK194" s="700">
        <f>'IMPORT Wksht'!R201</f>
        <v>0</v>
      </c>
      <c r="AL194" s="495">
        <f t="shared" si="63"/>
        <v>0</v>
      </c>
      <c r="AM194" s="495">
        <f t="shared" si="64"/>
        <v>0</v>
      </c>
    </row>
    <row r="195" spans="2:39">
      <c r="B195" s="723"/>
      <c r="C195" s="92"/>
      <c r="D195" s="92"/>
      <c r="E195" s="724"/>
      <c r="F195" s="720">
        <f t="shared" si="65"/>
        <v>0</v>
      </c>
      <c r="G195" s="719"/>
      <c r="H195" s="771" t="str">
        <f t="shared" si="73"/>
        <v/>
      </c>
      <c r="I195" s="771" t="str">
        <f t="shared" si="73"/>
        <v/>
      </c>
      <c r="J195" s="695"/>
      <c r="K195" s="784">
        <f t="shared" si="56"/>
        <v>0</v>
      </c>
      <c r="L195" s="785" t="str">
        <f t="shared" si="51"/>
        <v/>
      </c>
      <c r="M195" s="774" t="str">
        <f t="shared" si="57"/>
        <v/>
      </c>
      <c r="N195" s="775" t="str">
        <f t="shared" si="58"/>
        <v/>
      </c>
      <c r="O195" s="776" t="str">
        <f t="shared" si="66"/>
        <v/>
      </c>
      <c r="P195" s="777" t="str">
        <f t="shared" si="67"/>
        <v/>
      </c>
      <c r="Q195" s="778" t="str">
        <f t="shared" si="59"/>
        <v/>
      </c>
      <c r="R195" s="779" t="str">
        <f t="shared" si="60"/>
        <v/>
      </c>
      <c r="S195" s="774" t="str">
        <f t="shared" si="68"/>
        <v/>
      </c>
      <c r="T195" s="775" t="str">
        <f t="shared" si="69"/>
        <v/>
      </c>
      <c r="U195" s="776" t="str">
        <f t="shared" si="70"/>
        <v/>
      </c>
      <c r="V195" s="774" t="str">
        <f t="shared" si="61"/>
        <v/>
      </c>
      <c r="W195" s="775" t="str">
        <f t="shared" si="52"/>
        <v/>
      </c>
      <c r="X195" s="776" t="str">
        <f t="shared" si="53"/>
        <v/>
      </c>
      <c r="Y195" s="774" t="str">
        <f>IFERROR(IF(AND('IMPORT Wksht'!$BX$10="No Split",'IMPORT Wksht'!$D$1="W001"),VLOOKUP($G195,PO,Y$4,0),VLOOKUP($G195,PO,Y$5,0)),"")</f>
        <v/>
      </c>
      <c r="Z195" s="775" t="str">
        <f>IFERROR(IF(AND('IMPORT Wksht'!$BX$10="No Split",'IMPORT Wksht'!$D$1="W03"),VLOOKUP($G195,PO,Z$4,0),VLOOKUP($G195,PO,Z$5,0)),"")</f>
        <v/>
      </c>
      <c r="AA195" s="776" t="str">
        <f t="shared" si="54"/>
        <v/>
      </c>
      <c r="AB195" s="783">
        <f t="shared" si="55"/>
        <v>0</v>
      </c>
      <c r="AD195" s="490">
        <v>188</v>
      </c>
      <c r="AE195" s="698">
        <f>'IMPORT Wksht'!E202</f>
        <v>0</v>
      </c>
      <c r="AF195" s="698">
        <f>'IMPORT Wksht'!F202</f>
        <v>0</v>
      </c>
      <c r="AG195" s="1280">
        <f>'IMPORT Wksht'!N202</f>
        <v>0</v>
      </c>
      <c r="AH195" s="1280">
        <f>'IMPORT Wksht'!O202</f>
        <v>0</v>
      </c>
      <c r="AI195" s="699" t="str">
        <f>'IMPORT Wksht'!P202</f>
        <v>MP</v>
      </c>
      <c r="AJ195" s="1280">
        <f t="shared" si="62"/>
        <v>0</v>
      </c>
      <c r="AK195" s="700">
        <f>'IMPORT Wksht'!R202</f>
        <v>0</v>
      </c>
      <c r="AL195" s="495">
        <f t="shared" si="63"/>
        <v>0</v>
      </c>
      <c r="AM195" s="495">
        <f t="shared" si="64"/>
        <v>0</v>
      </c>
    </row>
    <row r="196" spans="2:39">
      <c r="B196" s="723"/>
      <c r="C196" s="92"/>
      <c r="D196" s="92"/>
      <c r="E196" s="724"/>
      <c r="F196" s="720">
        <f t="shared" si="65"/>
        <v>0</v>
      </c>
      <c r="G196" s="719"/>
      <c r="H196" s="771" t="str">
        <f t="shared" si="73"/>
        <v/>
      </c>
      <c r="I196" s="771" t="str">
        <f t="shared" si="73"/>
        <v/>
      </c>
      <c r="J196" s="695"/>
      <c r="K196" s="784">
        <f t="shared" si="56"/>
        <v>0</v>
      </c>
      <c r="L196" s="785" t="str">
        <f t="shared" si="51"/>
        <v/>
      </c>
      <c r="M196" s="774" t="str">
        <f t="shared" si="57"/>
        <v/>
      </c>
      <c r="N196" s="775" t="str">
        <f t="shared" si="58"/>
        <v/>
      </c>
      <c r="O196" s="776" t="str">
        <f t="shared" si="66"/>
        <v/>
      </c>
      <c r="P196" s="777" t="str">
        <f t="shared" si="67"/>
        <v/>
      </c>
      <c r="Q196" s="778" t="str">
        <f t="shared" si="59"/>
        <v/>
      </c>
      <c r="R196" s="779" t="str">
        <f t="shared" si="60"/>
        <v/>
      </c>
      <c r="S196" s="774" t="str">
        <f t="shared" si="68"/>
        <v/>
      </c>
      <c r="T196" s="775" t="str">
        <f t="shared" si="69"/>
        <v/>
      </c>
      <c r="U196" s="776" t="str">
        <f t="shared" si="70"/>
        <v/>
      </c>
      <c r="V196" s="774" t="str">
        <f t="shared" si="61"/>
        <v/>
      </c>
      <c r="W196" s="775" t="str">
        <f t="shared" si="52"/>
        <v/>
      </c>
      <c r="X196" s="776" t="str">
        <f t="shared" si="53"/>
        <v/>
      </c>
      <c r="Y196" s="774" t="str">
        <f>IFERROR(IF(AND('IMPORT Wksht'!$BX$10="No Split",'IMPORT Wksht'!$D$1="W001"),VLOOKUP($G196,PO,Y$4,0),VLOOKUP($G196,PO,Y$5,0)),"")</f>
        <v/>
      </c>
      <c r="Z196" s="775" t="str">
        <f>IFERROR(IF(AND('IMPORT Wksht'!$BX$10="No Split",'IMPORT Wksht'!$D$1="W03"),VLOOKUP($G196,PO,Z$4,0),VLOOKUP($G196,PO,Z$5,0)),"")</f>
        <v/>
      </c>
      <c r="AA196" s="776" t="str">
        <f t="shared" si="54"/>
        <v/>
      </c>
      <c r="AB196" s="783">
        <f t="shared" si="55"/>
        <v>0</v>
      </c>
      <c r="AD196" s="490">
        <v>189</v>
      </c>
      <c r="AE196" s="698">
        <f>'IMPORT Wksht'!E203</f>
        <v>0</v>
      </c>
      <c r="AF196" s="698">
        <f>'IMPORT Wksht'!F203</f>
        <v>0</v>
      </c>
      <c r="AG196" s="1280">
        <f>'IMPORT Wksht'!N203</f>
        <v>0</v>
      </c>
      <c r="AH196" s="1280">
        <f>'IMPORT Wksht'!O203</f>
        <v>0</v>
      </c>
      <c r="AI196" s="699" t="str">
        <f>'IMPORT Wksht'!P203</f>
        <v>MP</v>
      </c>
      <c r="AJ196" s="1280">
        <f t="shared" si="62"/>
        <v>0</v>
      </c>
      <c r="AK196" s="700">
        <f>'IMPORT Wksht'!R203</f>
        <v>0</v>
      </c>
      <c r="AL196" s="495">
        <f t="shared" si="63"/>
        <v>0</v>
      </c>
      <c r="AM196" s="495">
        <f t="shared" si="64"/>
        <v>0</v>
      </c>
    </row>
    <row r="197" spans="2:39">
      <c r="B197" s="723"/>
      <c r="C197" s="92"/>
      <c r="D197" s="92"/>
      <c r="E197" s="724"/>
      <c r="F197" s="720">
        <f t="shared" si="65"/>
        <v>0</v>
      </c>
      <c r="G197" s="719"/>
      <c r="H197" s="771" t="str">
        <f t="shared" si="73"/>
        <v/>
      </c>
      <c r="I197" s="771" t="str">
        <f t="shared" si="73"/>
        <v/>
      </c>
      <c r="J197" s="695"/>
      <c r="K197" s="784">
        <f t="shared" si="56"/>
        <v>0</v>
      </c>
      <c r="L197" s="785" t="str">
        <f t="shared" si="51"/>
        <v/>
      </c>
      <c r="M197" s="774" t="str">
        <f t="shared" si="57"/>
        <v/>
      </c>
      <c r="N197" s="775" t="str">
        <f t="shared" si="58"/>
        <v/>
      </c>
      <c r="O197" s="776" t="str">
        <f t="shared" si="66"/>
        <v/>
      </c>
      <c r="P197" s="777" t="str">
        <f t="shared" si="67"/>
        <v/>
      </c>
      <c r="Q197" s="778" t="str">
        <f t="shared" si="59"/>
        <v/>
      </c>
      <c r="R197" s="779" t="str">
        <f t="shared" si="60"/>
        <v/>
      </c>
      <c r="S197" s="774" t="str">
        <f t="shared" si="68"/>
        <v/>
      </c>
      <c r="T197" s="775" t="str">
        <f t="shared" si="69"/>
        <v/>
      </c>
      <c r="U197" s="776" t="str">
        <f t="shared" si="70"/>
        <v/>
      </c>
      <c r="V197" s="774" t="str">
        <f t="shared" si="61"/>
        <v/>
      </c>
      <c r="W197" s="775" t="str">
        <f t="shared" si="52"/>
        <v/>
      </c>
      <c r="X197" s="776" t="str">
        <f t="shared" si="53"/>
        <v/>
      </c>
      <c r="Y197" s="774" t="str">
        <f>IFERROR(IF(AND('IMPORT Wksht'!$BX$10="No Split",'IMPORT Wksht'!$D$1="W001"),VLOOKUP($G197,PO,Y$4,0),VLOOKUP($G197,PO,Y$5,0)),"")</f>
        <v/>
      </c>
      <c r="Z197" s="775" t="str">
        <f>IFERROR(IF(AND('IMPORT Wksht'!$BX$10="No Split",'IMPORT Wksht'!$D$1="W03"),VLOOKUP($G197,PO,Z$4,0),VLOOKUP($G197,PO,Z$5,0)),"")</f>
        <v/>
      </c>
      <c r="AA197" s="776" t="str">
        <f t="shared" si="54"/>
        <v/>
      </c>
      <c r="AB197" s="783">
        <f t="shared" si="55"/>
        <v>0</v>
      </c>
      <c r="AD197" s="490">
        <v>190</v>
      </c>
      <c r="AE197" s="698">
        <f>'IMPORT Wksht'!E204</f>
        <v>0</v>
      </c>
      <c r="AF197" s="698">
        <f>'IMPORT Wksht'!F204</f>
        <v>0</v>
      </c>
      <c r="AG197" s="1280">
        <f>'IMPORT Wksht'!N204</f>
        <v>0</v>
      </c>
      <c r="AH197" s="1280">
        <f>'IMPORT Wksht'!O204</f>
        <v>0</v>
      </c>
      <c r="AI197" s="699" t="str">
        <f>'IMPORT Wksht'!P204</f>
        <v>MP</v>
      </c>
      <c r="AJ197" s="1280">
        <f t="shared" si="62"/>
        <v>0</v>
      </c>
      <c r="AK197" s="700">
        <f>'IMPORT Wksht'!R204</f>
        <v>0</v>
      </c>
      <c r="AL197" s="495">
        <f t="shared" si="63"/>
        <v>0</v>
      </c>
      <c r="AM197" s="495">
        <f t="shared" si="64"/>
        <v>0</v>
      </c>
    </row>
    <row r="198" spans="2:39">
      <c r="B198" s="723"/>
      <c r="C198" s="92"/>
      <c r="D198" s="92"/>
      <c r="E198" s="724"/>
      <c r="F198" s="720">
        <f t="shared" si="65"/>
        <v>0</v>
      </c>
      <c r="G198" s="719"/>
      <c r="H198" s="771" t="str">
        <f t="shared" si="73"/>
        <v/>
      </c>
      <c r="I198" s="771" t="str">
        <f t="shared" si="73"/>
        <v/>
      </c>
      <c r="J198" s="695"/>
      <c r="K198" s="784">
        <f t="shared" si="56"/>
        <v>0</v>
      </c>
      <c r="L198" s="785" t="str">
        <f t="shared" si="51"/>
        <v/>
      </c>
      <c r="M198" s="774" t="str">
        <f t="shared" si="57"/>
        <v/>
      </c>
      <c r="N198" s="775" t="str">
        <f t="shared" si="58"/>
        <v/>
      </c>
      <c r="O198" s="776" t="str">
        <f t="shared" si="66"/>
        <v/>
      </c>
      <c r="P198" s="777" t="str">
        <f t="shared" si="67"/>
        <v/>
      </c>
      <c r="Q198" s="778" t="str">
        <f t="shared" si="59"/>
        <v/>
      </c>
      <c r="R198" s="779" t="str">
        <f t="shared" si="60"/>
        <v/>
      </c>
      <c r="S198" s="774" t="str">
        <f t="shared" si="68"/>
        <v/>
      </c>
      <c r="T198" s="775" t="str">
        <f t="shared" si="69"/>
        <v/>
      </c>
      <c r="U198" s="776" t="str">
        <f t="shared" si="70"/>
        <v/>
      </c>
      <c r="V198" s="774" t="str">
        <f t="shared" si="61"/>
        <v/>
      </c>
      <c r="W198" s="775" t="str">
        <f t="shared" si="52"/>
        <v/>
      </c>
      <c r="X198" s="776" t="str">
        <f t="shared" si="53"/>
        <v/>
      </c>
      <c r="Y198" s="774" t="str">
        <f>IFERROR(IF(AND('IMPORT Wksht'!$BX$10="No Split",'IMPORT Wksht'!$D$1="W001"),VLOOKUP($G198,PO,Y$4,0),VLOOKUP($G198,PO,Y$5,0)),"")</f>
        <v/>
      </c>
      <c r="Z198" s="775" t="str">
        <f>IFERROR(IF(AND('IMPORT Wksht'!$BX$10="No Split",'IMPORT Wksht'!$D$1="W03"),VLOOKUP($G198,PO,Z$4,0),VLOOKUP($G198,PO,Z$5,0)),"")</f>
        <v/>
      </c>
      <c r="AA198" s="776" t="str">
        <f t="shared" si="54"/>
        <v/>
      </c>
      <c r="AB198" s="783">
        <f t="shared" si="55"/>
        <v>0</v>
      </c>
      <c r="AD198" s="490">
        <v>191</v>
      </c>
      <c r="AE198" s="698">
        <f>'IMPORT Wksht'!E205</f>
        <v>0</v>
      </c>
      <c r="AF198" s="698">
        <f>'IMPORT Wksht'!F205</f>
        <v>0</v>
      </c>
      <c r="AG198" s="1280">
        <f>'IMPORT Wksht'!N205</f>
        <v>0</v>
      </c>
      <c r="AH198" s="1280">
        <f>'IMPORT Wksht'!O205</f>
        <v>0</v>
      </c>
      <c r="AI198" s="699" t="str">
        <f>'IMPORT Wksht'!P205</f>
        <v>MP</v>
      </c>
      <c r="AJ198" s="1280">
        <f t="shared" si="62"/>
        <v>0</v>
      </c>
      <c r="AK198" s="700">
        <f>'IMPORT Wksht'!R205</f>
        <v>0</v>
      </c>
      <c r="AL198" s="495">
        <f t="shared" si="63"/>
        <v>0</v>
      </c>
      <c r="AM198" s="495">
        <f t="shared" si="64"/>
        <v>0</v>
      </c>
    </row>
    <row r="199" spans="2:39">
      <c r="B199" s="723"/>
      <c r="C199" s="92"/>
      <c r="D199" s="92"/>
      <c r="E199" s="724"/>
      <c r="F199" s="720">
        <f t="shared" si="65"/>
        <v>0</v>
      </c>
      <c r="G199" s="719"/>
      <c r="H199" s="771" t="str">
        <f t="shared" si="73"/>
        <v/>
      </c>
      <c r="I199" s="771" t="str">
        <f t="shared" si="73"/>
        <v/>
      </c>
      <c r="J199" s="695"/>
      <c r="K199" s="784">
        <f t="shared" si="56"/>
        <v>0</v>
      </c>
      <c r="L199" s="785" t="str">
        <f t="shared" si="51"/>
        <v/>
      </c>
      <c r="M199" s="774" t="str">
        <f t="shared" si="57"/>
        <v/>
      </c>
      <c r="N199" s="775" t="str">
        <f t="shared" si="58"/>
        <v/>
      </c>
      <c r="O199" s="776" t="str">
        <f t="shared" si="66"/>
        <v/>
      </c>
      <c r="P199" s="777" t="str">
        <f t="shared" si="67"/>
        <v/>
      </c>
      <c r="Q199" s="778" t="str">
        <f t="shared" si="59"/>
        <v/>
      </c>
      <c r="R199" s="779" t="str">
        <f t="shared" si="60"/>
        <v/>
      </c>
      <c r="S199" s="774" t="str">
        <f t="shared" si="68"/>
        <v/>
      </c>
      <c r="T199" s="775" t="str">
        <f t="shared" si="69"/>
        <v/>
      </c>
      <c r="U199" s="776" t="str">
        <f t="shared" si="70"/>
        <v/>
      </c>
      <c r="V199" s="774" t="str">
        <f t="shared" si="61"/>
        <v/>
      </c>
      <c r="W199" s="775" t="str">
        <f t="shared" si="52"/>
        <v/>
      </c>
      <c r="X199" s="776" t="str">
        <f t="shared" si="53"/>
        <v/>
      </c>
      <c r="Y199" s="774" t="str">
        <f>IFERROR(IF(AND('IMPORT Wksht'!$BX$10="No Split",'IMPORT Wksht'!$D$1="W001"),VLOOKUP($G199,PO,Y$4,0),VLOOKUP($G199,PO,Y$5,0)),"")</f>
        <v/>
      </c>
      <c r="Z199" s="775" t="str">
        <f>IFERROR(IF(AND('IMPORT Wksht'!$BX$10="No Split",'IMPORT Wksht'!$D$1="W03"),VLOOKUP($G199,PO,Z$4,0),VLOOKUP($G199,PO,Z$5,0)),"")</f>
        <v/>
      </c>
      <c r="AA199" s="776" t="str">
        <f t="shared" si="54"/>
        <v/>
      </c>
      <c r="AB199" s="783">
        <f t="shared" si="55"/>
        <v>0</v>
      </c>
      <c r="AD199" s="490">
        <v>192</v>
      </c>
      <c r="AE199" s="698">
        <f>'IMPORT Wksht'!E206</f>
        <v>0</v>
      </c>
      <c r="AF199" s="698">
        <f>'IMPORT Wksht'!F206</f>
        <v>0</v>
      </c>
      <c r="AG199" s="1280">
        <f>'IMPORT Wksht'!N206</f>
        <v>0</v>
      </c>
      <c r="AH199" s="1280">
        <f>'IMPORT Wksht'!O206</f>
        <v>0</v>
      </c>
      <c r="AI199" s="699" t="str">
        <f>'IMPORT Wksht'!P206</f>
        <v>MP</v>
      </c>
      <c r="AJ199" s="1280">
        <f t="shared" si="62"/>
        <v>0</v>
      </c>
      <c r="AK199" s="700">
        <f>'IMPORT Wksht'!R206</f>
        <v>0</v>
      </c>
      <c r="AL199" s="495">
        <f t="shared" si="63"/>
        <v>0</v>
      </c>
      <c r="AM199" s="495">
        <f t="shared" si="64"/>
        <v>0</v>
      </c>
    </row>
    <row r="200" spans="2:39">
      <c r="B200" s="723"/>
      <c r="C200" s="92"/>
      <c r="D200" s="92"/>
      <c r="E200" s="724"/>
      <c r="F200" s="720">
        <f t="shared" si="65"/>
        <v>0</v>
      </c>
      <c r="G200" s="719"/>
      <c r="H200" s="771" t="str">
        <f t="shared" si="73"/>
        <v/>
      </c>
      <c r="I200" s="771" t="str">
        <f t="shared" si="73"/>
        <v/>
      </c>
      <c r="J200" s="695"/>
      <c r="K200" s="784">
        <f t="shared" si="56"/>
        <v>0</v>
      </c>
      <c r="L200" s="785" t="str">
        <f t="shared" ref="L200:L263" si="74">IFERROR(VLOOKUP(H200,vstylepackIM,6,0),"")</f>
        <v/>
      </c>
      <c r="M200" s="774" t="str">
        <f t="shared" si="57"/>
        <v/>
      </c>
      <c r="N200" s="775" t="str">
        <f t="shared" si="58"/>
        <v/>
      </c>
      <c r="O200" s="776" t="str">
        <f t="shared" si="66"/>
        <v/>
      </c>
      <c r="P200" s="777" t="str">
        <f t="shared" si="67"/>
        <v/>
      </c>
      <c r="Q200" s="778" t="str">
        <f t="shared" si="59"/>
        <v/>
      </c>
      <c r="R200" s="779" t="str">
        <f t="shared" si="60"/>
        <v/>
      </c>
      <c r="S200" s="774" t="str">
        <f t="shared" si="68"/>
        <v/>
      </c>
      <c r="T200" s="775" t="str">
        <f t="shared" si="69"/>
        <v/>
      </c>
      <c r="U200" s="776" t="str">
        <f t="shared" si="70"/>
        <v/>
      </c>
      <c r="V200" s="774" t="str">
        <f t="shared" si="61"/>
        <v/>
      </c>
      <c r="W200" s="775" t="str">
        <f t="shared" ref="W200:W263" si="75">IF(SUMIF($G$8:$G$307,$G200,T$8:T$307)=0,"",SUMIF($G$8:$G$307,$G200,T$8:T$307))</f>
        <v/>
      </c>
      <c r="X200" s="776" t="str">
        <f t="shared" ref="X200:X263" si="76">IF(SUMIF($G$8:$G$307,$G200,U$8:U$307)=0,"",SUMIF($G$8:$G$307,$G200,U$8:U$307))</f>
        <v/>
      </c>
      <c r="Y200" s="774" t="str">
        <f>IFERROR(IF(AND('IMPORT Wksht'!$BX$10="No Split",'IMPORT Wksht'!$D$1="W001"),VLOOKUP($G200,PO,Y$4,0),VLOOKUP($G200,PO,Y$5,0)),"")</f>
        <v/>
      </c>
      <c r="Z200" s="775" t="str">
        <f>IFERROR(IF(AND('IMPORT Wksht'!$BX$10="No Split",'IMPORT Wksht'!$D$1="W03"),VLOOKUP($G200,PO,Z$4,0),VLOOKUP($G200,PO,Z$5,0)),"")</f>
        <v/>
      </c>
      <c r="AA200" s="776" t="str">
        <f t="shared" ref="AA200:AA263" si="77">IFERROR(IF(VLOOKUP($G200,PO,AA$5,0)=0,"",VLOOKUP($G200,PO,AA$5,0)),"")</f>
        <v/>
      </c>
      <c r="AB200" s="783">
        <f t="shared" ref="AB200:AB263" si="78">SUM(Y200:AA200)</f>
        <v>0</v>
      </c>
      <c r="AD200" s="490">
        <v>193</v>
      </c>
      <c r="AE200" s="698">
        <f>'IMPORT Wksht'!E207</f>
        <v>0</v>
      </c>
      <c r="AF200" s="698">
        <f>'IMPORT Wksht'!F207</f>
        <v>0</v>
      </c>
      <c r="AG200" s="1280">
        <f>'IMPORT Wksht'!N207</f>
        <v>0</v>
      </c>
      <c r="AH200" s="1280">
        <f>'IMPORT Wksht'!O207</f>
        <v>0</v>
      </c>
      <c r="AI200" s="699" t="str">
        <f>'IMPORT Wksht'!P207</f>
        <v>MP</v>
      </c>
      <c r="AJ200" s="1280">
        <f t="shared" si="62"/>
        <v>0</v>
      </c>
      <c r="AK200" s="700">
        <f>'IMPORT Wksht'!R207</f>
        <v>0</v>
      </c>
      <c r="AL200" s="495">
        <f t="shared" si="63"/>
        <v>0</v>
      </c>
      <c r="AM200" s="495">
        <f t="shared" si="64"/>
        <v>0</v>
      </c>
    </row>
    <row r="201" spans="2:39">
      <c r="B201" s="723"/>
      <c r="C201" s="92"/>
      <c r="D201" s="92"/>
      <c r="E201" s="724"/>
      <c r="F201" s="720">
        <f t="shared" si="65"/>
        <v>0</v>
      </c>
      <c r="G201" s="719"/>
      <c r="H201" s="771" t="str">
        <f t="shared" si="73"/>
        <v/>
      </c>
      <c r="I201" s="771" t="str">
        <f t="shared" si="73"/>
        <v/>
      </c>
      <c r="J201" s="695"/>
      <c r="K201" s="784">
        <f t="shared" ref="K201:K264" si="79">IFERROR(J201*F201,"")</f>
        <v>0</v>
      </c>
      <c r="L201" s="785" t="str">
        <f t="shared" si="74"/>
        <v/>
      </c>
      <c r="M201" s="774" t="str">
        <f t="shared" ref="M201:M264" si="80">IF(AND($E201&gt;0,Y201&lt;&gt;""),ROUND(Y201/$AB201*$E201,0),"")</f>
        <v/>
      </c>
      <c r="N201" s="775" t="str">
        <f t="shared" ref="N201:N264" si="81">IF(AND($E201&gt;0,Z201&lt;&gt;""),ROUND(Z201/$AB201*$E201,0),"")</f>
        <v/>
      </c>
      <c r="O201" s="776" t="str">
        <f t="shared" si="66"/>
        <v/>
      </c>
      <c r="P201" s="777" t="str">
        <f t="shared" si="67"/>
        <v/>
      </c>
      <c r="Q201" s="778" t="str">
        <f t="shared" ref="Q201:Q264" si="82">IF(N201&lt;&gt;"",N201,IF($J201&lt;&gt;"",Q200,""))</f>
        <v/>
      </c>
      <c r="R201" s="779" t="str">
        <f t="shared" ref="R201:R264" si="83">IF(O201&lt;&gt;"",O201,IF($J201&lt;&gt;"",R200,""))</f>
        <v/>
      </c>
      <c r="S201" s="774" t="str">
        <f t="shared" si="68"/>
        <v/>
      </c>
      <c r="T201" s="775" t="str">
        <f t="shared" si="69"/>
        <v/>
      </c>
      <c r="U201" s="776" t="str">
        <f t="shared" si="70"/>
        <v/>
      </c>
      <c r="V201" s="774" t="str">
        <f t="shared" ref="V201:V264" si="84">IF(SUMIF($G$8:$G$307,$G201,S$8:S$307)=0,"",SUMIF($G$8:$G$307,$G201,S$8:S$307))</f>
        <v/>
      </c>
      <c r="W201" s="775" t="str">
        <f t="shared" si="75"/>
        <v/>
      </c>
      <c r="X201" s="776" t="str">
        <f t="shared" si="76"/>
        <v/>
      </c>
      <c r="Y201" s="774" t="str">
        <f>IFERROR(IF(AND('IMPORT Wksht'!$BX$10="No Split",'IMPORT Wksht'!$D$1="W001"),VLOOKUP($G201,PO,Y$4,0),VLOOKUP($G201,PO,Y$5,0)),"")</f>
        <v/>
      </c>
      <c r="Z201" s="775" t="str">
        <f>IFERROR(IF(AND('IMPORT Wksht'!$BX$10="No Split",'IMPORT Wksht'!$D$1="W03"),VLOOKUP($G201,PO,Z$4,0),VLOOKUP($G201,PO,Z$5,0)),"")</f>
        <v/>
      </c>
      <c r="AA201" s="776" t="str">
        <f t="shared" si="77"/>
        <v/>
      </c>
      <c r="AB201" s="783">
        <f t="shared" si="78"/>
        <v>0</v>
      </c>
      <c r="AD201" s="490">
        <v>194</v>
      </c>
      <c r="AE201" s="698">
        <f>'IMPORT Wksht'!E208</f>
        <v>0</v>
      </c>
      <c r="AF201" s="698">
        <f>'IMPORT Wksht'!F208</f>
        <v>0</v>
      </c>
      <c r="AG201" s="1280">
        <f>'IMPORT Wksht'!N208</f>
        <v>0</v>
      </c>
      <c r="AH201" s="1280">
        <f>'IMPORT Wksht'!O208</f>
        <v>0</v>
      </c>
      <c r="AI201" s="699" t="str">
        <f>'IMPORT Wksht'!P208</f>
        <v>MP</v>
      </c>
      <c r="AJ201" s="1280">
        <f t="shared" ref="AJ201:AJ257" si="85">IF(AI201="IP",AG201,IF(AI201="MP",AH201,99))</f>
        <v>0</v>
      </c>
      <c r="AK201" s="700">
        <f>'IMPORT Wksht'!R208</f>
        <v>0</v>
      </c>
      <c r="AL201" s="495">
        <f t="shared" ref="AL201:AL257" si="86">IFERROR(SUMIF($G$8:$G$307,AD201,$K$8:$K$307),"")</f>
        <v>0</v>
      </c>
      <c r="AM201" s="495">
        <f t="shared" ref="AM201:AM258" si="87">IFERROR(AK201-SUMIF($G$8:$G$307,AD201,$K$8:$K$307),"")</f>
        <v>0</v>
      </c>
    </row>
    <row r="202" spans="2:39">
      <c r="B202" s="723"/>
      <c r="C202" s="92"/>
      <c r="D202" s="92"/>
      <c r="E202" s="724"/>
      <c r="F202" s="720">
        <f t="shared" ref="F202:F265" si="88">IF(E202="",F201,E202)</f>
        <v>0</v>
      </c>
      <c r="G202" s="719"/>
      <c r="H202" s="771" t="str">
        <f t="shared" si="73"/>
        <v/>
      </c>
      <c r="I202" s="771" t="str">
        <f t="shared" si="73"/>
        <v/>
      </c>
      <c r="J202" s="695"/>
      <c r="K202" s="784">
        <f t="shared" si="79"/>
        <v>0</v>
      </c>
      <c r="L202" s="785" t="str">
        <f t="shared" si="74"/>
        <v/>
      </c>
      <c r="M202" s="774" t="str">
        <f t="shared" si="80"/>
        <v/>
      </c>
      <c r="N202" s="775" t="str">
        <f t="shared" si="81"/>
        <v/>
      </c>
      <c r="O202" s="776" t="str">
        <f t="shared" ref="O202:O265" si="89">IFERROR(E202-M202-N202,"")</f>
        <v/>
      </c>
      <c r="P202" s="777" t="str">
        <f t="shared" ref="P202:P265" si="90">IF(M202&lt;&gt;"",M202,IF($J202&lt;&gt;"",P201,""))</f>
        <v/>
      </c>
      <c r="Q202" s="778" t="str">
        <f t="shared" si="82"/>
        <v/>
      </c>
      <c r="R202" s="779" t="str">
        <f t="shared" si="83"/>
        <v/>
      </c>
      <c r="S202" s="774" t="str">
        <f t="shared" si="68"/>
        <v/>
      </c>
      <c r="T202" s="775" t="str">
        <f t="shared" si="69"/>
        <v/>
      </c>
      <c r="U202" s="776" t="str">
        <f t="shared" si="70"/>
        <v/>
      </c>
      <c r="V202" s="774" t="str">
        <f t="shared" si="84"/>
        <v/>
      </c>
      <c r="W202" s="775" t="str">
        <f t="shared" si="75"/>
        <v/>
      </c>
      <c r="X202" s="776" t="str">
        <f t="shared" si="76"/>
        <v/>
      </c>
      <c r="Y202" s="774" t="str">
        <f>IFERROR(IF(AND('IMPORT Wksht'!$BX$10="No Split",'IMPORT Wksht'!$D$1="W001"),VLOOKUP($G202,PO,Y$4,0),VLOOKUP($G202,PO,Y$5,0)),"")</f>
        <v/>
      </c>
      <c r="Z202" s="775" t="str">
        <f>IFERROR(IF(AND('IMPORT Wksht'!$BX$10="No Split",'IMPORT Wksht'!$D$1="W03"),VLOOKUP($G202,PO,Z$4,0),VLOOKUP($G202,PO,Z$5,0)),"")</f>
        <v/>
      </c>
      <c r="AA202" s="776" t="str">
        <f t="shared" si="77"/>
        <v/>
      </c>
      <c r="AB202" s="783">
        <f t="shared" si="78"/>
        <v>0</v>
      </c>
      <c r="AD202" s="490">
        <v>195</v>
      </c>
      <c r="AE202" s="698">
        <f>'IMPORT Wksht'!E209</f>
        <v>0</v>
      </c>
      <c r="AF202" s="698">
        <f>'IMPORT Wksht'!F209</f>
        <v>0</v>
      </c>
      <c r="AG202" s="1280">
        <f>'IMPORT Wksht'!N209</f>
        <v>0</v>
      </c>
      <c r="AH202" s="1280">
        <f>'IMPORT Wksht'!O209</f>
        <v>0</v>
      </c>
      <c r="AI202" s="699" t="str">
        <f>'IMPORT Wksht'!P209</f>
        <v>MP</v>
      </c>
      <c r="AJ202" s="1280">
        <f t="shared" si="85"/>
        <v>0</v>
      </c>
      <c r="AK202" s="700">
        <f>'IMPORT Wksht'!R209</f>
        <v>0</v>
      </c>
      <c r="AL202" s="495">
        <f t="shared" si="86"/>
        <v>0</v>
      </c>
      <c r="AM202" s="495">
        <f t="shared" si="87"/>
        <v>0</v>
      </c>
    </row>
    <row r="203" spans="2:39">
      <c r="B203" s="723"/>
      <c r="C203" s="92"/>
      <c r="D203" s="92"/>
      <c r="E203" s="724"/>
      <c r="F203" s="720">
        <f t="shared" si="88"/>
        <v>0</v>
      </c>
      <c r="G203" s="719"/>
      <c r="H203" s="771" t="str">
        <f t="shared" si="73"/>
        <v/>
      </c>
      <c r="I203" s="771" t="str">
        <f t="shared" si="73"/>
        <v/>
      </c>
      <c r="J203" s="695"/>
      <c r="K203" s="784">
        <f t="shared" si="79"/>
        <v>0</v>
      </c>
      <c r="L203" s="785" t="str">
        <f t="shared" si="74"/>
        <v/>
      </c>
      <c r="M203" s="774" t="str">
        <f t="shared" si="80"/>
        <v/>
      </c>
      <c r="N203" s="775" t="str">
        <f t="shared" si="81"/>
        <v/>
      </c>
      <c r="O203" s="776" t="str">
        <f t="shared" si="89"/>
        <v/>
      </c>
      <c r="P203" s="777" t="str">
        <f t="shared" si="90"/>
        <v/>
      </c>
      <c r="Q203" s="778" t="str">
        <f t="shared" si="82"/>
        <v/>
      </c>
      <c r="R203" s="779" t="str">
        <f t="shared" si="83"/>
        <v/>
      </c>
      <c r="S203" s="774" t="str">
        <f t="shared" si="68"/>
        <v/>
      </c>
      <c r="T203" s="775" t="str">
        <f t="shared" si="69"/>
        <v/>
      </c>
      <c r="U203" s="776" t="str">
        <f t="shared" si="70"/>
        <v/>
      </c>
      <c r="V203" s="774" t="str">
        <f t="shared" si="84"/>
        <v/>
      </c>
      <c r="W203" s="775" t="str">
        <f t="shared" si="75"/>
        <v/>
      </c>
      <c r="X203" s="776" t="str">
        <f t="shared" si="76"/>
        <v/>
      </c>
      <c r="Y203" s="774" t="str">
        <f>IFERROR(IF(AND('IMPORT Wksht'!$BX$10="No Split",'IMPORT Wksht'!$D$1="W001"),VLOOKUP($G203,PO,Y$4,0),VLOOKUP($G203,PO,Y$5,0)),"")</f>
        <v/>
      </c>
      <c r="Z203" s="775" t="str">
        <f>IFERROR(IF(AND('IMPORT Wksht'!$BX$10="No Split",'IMPORT Wksht'!$D$1="W03"),VLOOKUP($G203,PO,Z$4,0),VLOOKUP($G203,PO,Z$5,0)),"")</f>
        <v/>
      </c>
      <c r="AA203" s="776" t="str">
        <f t="shared" si="77"/>
        <v/>
      </c>
      <c r="AB203" s="783">
        <f t="shared" si="78"/>
        <v>0</v>
      </c>
      <c r="AD203" s="490">
        <v>196</v>
      </c>
      <c r="AE203" s="698">
        <f>'IMPORT Wksht'!E210</f>
        <v>0</v>
      </c>
      <c r="AF203" s="698">
        <f>'IMPORT Wksht'!F210</f>
        <v>0</v>
      </c>
      <c r="AG203" s="1280">
        <f>'IMPORT Wksht'!N210</f>
        <v>0</v>
      </c>
      <c r="AH203" s="1280">
        <f>'IMPORT Wksht'!O210</f>
        <v>0</v>
      </c>
      <c r="AI203" s="699" t="str">
        <f>'IMPORT Wksht'!P210</f>
        <v>MP</v>
      </c>
      <c r="AJ203" s="1280">
        <f t="shared" si="85"/>
        <v>0</v>
      </c>
      <c r="AK203" s="700">
        <f>'IMPORT Wksht'!R210</f>
        <v>0</v>
      </c>
      <c r="AL203" s="495">
        <f t="shared" si="86"/>
        <v>0</v>
      </c>
      <c r="AM203" s="495">
        <f t="shared" si="87"/>
        <v>0</v>
      </c>
    </row>
    <row r="204" spans="2:39">
      <c r="B204" s="723"/>
      <c r="C204" s="92"/>
      <c r="D204" s="92"/>
      <c r="E204" s="724"/>
      <c r="F204" s="720">
        <f t="shared" si="88"/>
        <v>0</v>
      </c>
      <c r="G204" s="719"/>
      <c r="H204" s="771" t="str">
        <f t="shared" si="73"/>
        <v/>
      </c>
      <c r="I204" s="771" t="str">
        <f t="shared" si="73"/>
        <v/>
      </c>
      <c r="J204" s="695"/>
      <c r="K204" s="784">
        <f t="shared" si="79"/>
        <v>0</v>
      </c>
      <c r="L204" s="785" t="str">
        <f t="shared" si="74"/>
        <v/>
      </c>
      <c r="M204" s="774" t="str">
        <f t="shared" si="80"/>
        <v/>
      </c>
      <c r="N204" s="775" t="str">
        <f t="shared" si="81"/>
        <v/>
      </c>
      <c r="O204" s="776" t="str">
        <f t="shared" si="89"/>
        <v/>
      </c>
      <c r="P204" s="777" t="str">
        <f t="shared" si="90"/>
        <v/>
      </c>
      <c r="Q204" s="778" t="str">
        <f t="shared" si="82"/>
        <v/>
      </c>
      <c r="R204" s="779" t="str">
        <f t="shared" si="83"/>
        <v/>
      </c>
      <c r="S204" s="774" t="str">
        <f t="shared" si="68"/>
        <v/>
      </c>
      <c r="T204" s="775" t="str">
        <f t="shared" si="69"/>
        <v/>
      </c>
      <c r="U204" s="776" t="str">
        <f t="shared" si="70"/>
        <v/>
      </c>
      <c r="V204" s="774" t="str">
        <f t="shared" si="84"/>
        <v/>
      </c>
      <c r="W204" s="775" t="str">
        <f t="shared" si="75"/>
        <v/>
      </c>
      <c r="X204" s="776" t="str">
        <f t="shared" si="76"/>
        <v/>
      </c>
      <c r="Y204" s="774" t="str">
        <f>IFERROR(IF(AND('IMPORT Wksht'!$BX$10="No Split",'IMPORT Wksht'!$D$1="W001"),VLOOKUP($G204,PO,Y$4,0),VLOOKUP($G204,PO,Y$5,0)),"")</f>
        <v/>
      </c>
      <c r="Z204" s="775" t="str">
        <f>IFERROR(IF(AND('IMPORT Wksht'!$BX$10="No Split",'IMPORT Wksht'!$D$1="W03"),VLOOKUP($G204,PO,Z$4,0),VLOOKUP($G204,PO,Z$5,0)),"")</f>
        <v/>
      </c>
      <c r="AA204" s="776" t="str">
        <f t="shared" si="77"/>
        <v/>
      </c>
      <c r="AB204" s="783">
        <f t="shared" si="78"/>
        <v>0</v>
      </c>
      <c r="AD204" s="490">
        <v>197</v>
      </c>
      <c r="AE204" s="698">
        <f>'IMPORT Wksht'!E211</f>
        <v>0</v>
      </c>
      <c r="AF204" s="698">
        <f>'IMPORT Wksht'!F211</f>
        <v>0</v>
      </c>
      <c r="AG204" s="1280">
        <f>'IMPORT Wksht'!N211</f>
        <v>0</v>
      </c>
      <c r="AH204" s="1280">
        <f>'IMPORT Wksht'!O211</f>
        <v>0</v>
      </c>
      <c r="AI204" s="699" t="str">
        <f>'IMPORT Wksht'!P211</f>
        <v>MP</v>
      </c>
      <c r="AJ204" s="1280">
        <f t="shared" si="85"/>
        <v>0</v>
      </c>
      <c r="AK204" s="700">
        <f>'IMPORT Wksht'!R211</f>
        <v>0</v>
      </c>
      <c r="AL204" s="495">
        <f t="shared" si="86"/>
        <v>0</v>
      </c>
      <c r="AM204" s="495">
        <f t="shared" si="87"/>
        <v>0</v>
      </c>
    </row>
    <row r="205" spans="2:39">
      <c r="B205" s="723"/>
      <c r="C205" s="92"/>
      <c r="D205" s="92"/>
      <c r="E205" s="724"/>
      <c r="F205" s="720">
        <f t="shared" si="88"/>
        <v>0</v>
      </c>
      <c r="G205" s="719"/>
      <c r="H205" s="771" t="str">
        <f t="shared" si="73"/>
        <v/>
      </c>
      <c r="I205" s="771" t="str">
        <f t="shared" si="73"/>
        <v/>
      </c>
      <c r="J205" s="695"/>
      <c r="K205" s="784">
        <f t="shared" si="79"/>
        <v>0</v>
      </c>
      <c r="L205" s="785" t="str">
        <f t="shared" si="74"/>
        <v/>
      </c>
      <c r="M205" s="774" t="str">
        <f t="shared" si="80"/>
        <v/>
      </c>
      <c r="N205" s="775" t="str">
        <f t="shared" si="81"/>
        <v/>
      </c>
      <c r="O205" s="776" t="str">
        <f t="shared" si="89"/>
        <v/>
      </c>
      <c r="P205" s="777" t="str">
        <f t="shared" si="90"/>
        <v/>
      </c>
      <c r="Q205" s="778" t="str">
        <f t="shared" si="82"/>
        <v/>
      </c>
      <c r="R205" s="779" t="str">
        <f t="shared" si="83"/>
        <v/>
      </c>
      <c r="S205" s="774" t="str">
        <f t="shared" si="68"/>
        <v/>
      </c>
      <c r="T205" s="775" t="str">
        <f t="shared" si="69"/>
        <v/>
      </c>
      <c r="U205" s="776" t="str">
        <f t="shared" si="70"/>
        <v/>
      </c>
      <c r="V205" s="774" t="str">
        <f t="shared" si="84"/>
        <v/>
      </c>
      <c r="W205" s="775" t="str">
        <f t="shared" si="75"/>
        <v/>
      </c>
      <c r="X205" s="776" t="str">
        <f t="shared" si="76"/>
        <v/>
      </c>
      <c r="Y205" s="774" t="str">
        <f>IFERROR(IF(AND('IMPORT Wksht'!$BX$10="No Split",'IMPORT Wksht'!$D$1="W001"),VLOOKUP($G205,PO,Y$4,0),VLOOKUP($G205,PO,Y$5,0)),"")</f>
        <v/>
      </c>
      <c r="Z205" s="775" t="str">
        <f>IFERROR(IF(AND('IMPORT Wksht'!$BX$10="No Split",'IMPORT Wksht'!$D$1="W03"),VLOOKUP($G205,PO,Z$4,0),VLOOKUP($G205,PO,Z$5,0)),"")</f>
        <v/>
      </c>
      <c r="AA205" s="776" t="str">
        <f t="shared" si="77"/>
        <v/>
      </c>
      <c r="AB205" s="783">
        <f t="shared" si="78"/>
        <v>0</v>
      </c>
      <c r="AD205" s="490">
        <v>198</v>
      </c>
      <c r="AE205" s="698">
        <f>'IMPORT Wksht'!E212</f>
        <v>0</v>
      </c>
      <c r="AF205" s="698">
        <f>'IMPORT Wksht'!F212</f>
        <v>0</v>
      </c>
      <c r="AG205" s="1280">
        <f>'IMPORT Wksht'!N212</f>
        <v>0</v>
      </c>
      <c r="AH205" s="1280">
        <f>'IMPORT Wksht'!O212</f>
        <v>0</v>
      </c>
      <c r="AI205" s="699" t="str">
        <f>'IMPORT Wksht'!P212</f>
        <v>MP</v>
      </c>
      <c r="AJ205" s="1280">
        <f t="shared" si="85"/>
        <v>0</v>
      </c>
      <c r="AK205" s="700">
        <f>'IMPORT Wksht'!R212</f>
        <v>0</v>
      </c>
      <c r="AL205" s="495">
        <f t="shared" si="86"/>
        <v>0</v>
      </c>
      <c r="AM205" s="495">
        <f t="shared" si="87"/>
        <v>0</v>
      </c>
    </row>
    <row r="206" spans="2:39">
      <c r="B206" s="723"/>
      <c r="C206" s="92"/>
      <c r="D206" s="92"/>
      <c r="E206" s="724"/>
      <c r="F206" s="720">
        <f t="shared" si="88"/>
        <v>0</v>
      </c>
      <c r="G206" s="719"/>
      <c r="H206" s="771" t="str">
        <f t="shared" si="73"/>
        <v/>
      </c>
      <c r="I206" s="771" t="str">
        <f t="shared" si="73"/>
        <v/>
      </c>
      <c r="J206" s="695"/>
      <c r="K206" s="784">
        <f t="shared" si="79"/>
        <v>0</v>
      </c>
      <c r="L206" s="785" t="str">
        <f t="shared" si="74"/>
        <v/>
      </c>
      <c r="M206" s="774" t="str">
        <f t="shared" si="80"/>
        <v/>
      </c>
      <c r="N206" s="775" t="str">
        <f t="shared" si="81"/>
        <v/>
      </c>
      <c r="O206" s="776" t="str">
        <f t="shared" si="89"/>
        <v/>
      </c>
      <c r="P206" s="777" t="str">
        <f t="shared" si="90"/>
        <v/>
      </c>
      <c r="Q206" s="778" t="str">
        <f t="shared" si="82"/>
        <v/>
      </c>
      <c r="R206" s="779" t="str">
        <f t="shared" si="83"/>
        <v/>
      </c>
      <c r="S206" s="774" t="str">
        <f t="shared" si="68"/>
        <v/>
      </c>
      <c r="T206" s="775" t="str">
        <f t="shared" si="69"/>
        <v/>
      </c>
      <c r="U206" s="776" t="str">
        <f t="shared" si="70"/>
        <v/>
      </c>
      <c r="V206" s="774" t="str">
        <f t="shared" si="84"/>
        <v/>
      </c>
      <c r="W206" s="775" t="str">
        <f t="shared" si="75"/>
        <v/>
      </c>
      <c r="X206" s="776" t="str">
        <f t="shared" si="76"/>
        <v/>
      </c>
      <c r="Y206" s="774" t="str">
        <f>IFERROR(IF(AND('IMPORT Wksht'!$BX$10="No Split",'IMPORT Wksht'!$D$1="W001"),VLOOKUP($G206,PO,Y$4,0),VLOOKUP($G206,PO,Y$5,0)),"")</f>
        <v/>
      </c>
      <c r="Z206" s="775" t="str">
        <f>IFERROR(IF(AND('IMPORT Wksht'!$BX$10="No Split",'IMPORT Wksht'!$D$1="W03"),VLOOKUP($G206,PO,Z$4,0),VLOOKUP($G206,PO,Z$5,0)),"")</f>
        <v/>
      </c>
      <c r="AA206" s="776" t="str">
        <f t="shared" si="77"/>
        <v/>
      </c>
      <c r="AB206" s="783">
        <f t="shared" si="78"/>
        <v>0</v>
      </c>
      <c r="AD206" s="490">
        <v>199</v>
      </c>
      <c r="AE206" s="698">
        <f>'IMPORT Wksht'!E213</f>
        <v>0</v>
      </c>
      <c r="AF206" s="698">
        <f>'IMPORT Wksht'!F213</f>
        <v>0</v>
      </c>
      <c r="AG206" s="1280">
        <f>'IMPORT Wksht'!N213</f>
        <v>0</v>
      </c>
      <c r="AH206" s="1280">
        <f>'IMPORT Wksht'!O213</f>
        <v>0</v>
      </c>
      <c r="AI206" s="699" t="str">
        <f>'IMPORT Wksht'!P213</f>
        <v>MP</v>
      </c>
      <c r="AJ206" s="1280">
        <f t="shared" si="85"/>
        <v>0</v>
      </c>
      <c r="AK206" s="700">
        <f>'IMPORT Wksht'!R213</f>
        <v>0</v>
      </c>
      <c r="AL206" s="495">
        <f t="shared" si="86"/>
        <v>0</v>
      </c>
      <c r="AM206" s="495">
        <f t="shared" si="87"/>
        <v>0</v>
      </c>
    </row>
    <row r="207" spans="2:39">
      <c r="B207" s="723"/>
      <c r="C207" s="92"/>
      <c r="D207" s="92"/>
      <c r="E207" s="724"/>
      <c r="F207" s="720">
        <f t="shared" si="88"/>
        <v>0</v>
      </c>
      <c r="G207" s="719"/>
      <c r="H207" s="771" t="str">
        <f t="shared" si="73"/>
        <v/>
      </c>
      <c r="I207" s="771" t="str">
        <f t="shared" si="73"/>
        <v/>
      </c>
      <c r="J207" s="695"/>
      <c r="K207" s="784">
        <f t="shared" si="79"/>
        <v>0</v>
      </c>
      <c r="L207" s="785" t="str">
        <f t="shared" si="74"/>
        <v/>
      </c>
      <c r="M207" s="774" t="str">
        <f t="shared" si="80"/>
        <v/>
      </c>
      <c r="N207" s="775" t="str">
        <f t="shared" si="81"/>
        <v/>
      </c>
      <c r="O207" s="776" t="str">
        <f t="shared" si="89"/>
        <v/>
      </c>
      <c r="P207" s="777" t="str">
        <f t="shared" si="90"/>
        <v/>
      </c>
      <c r="Q207" s="778" t="str">
        <f t="shared" si="82"/>
        <v/>
      </c>
      <c r="R207" s="779" t="str">
        <f t="shared" si="83"/>
        <v/>
      </c>
      <c r="S207" s="774" t="str">
        <f t="shared" si="68"/>
        <v/>
      </c>
      <c r="T207" s="775" t="str">
        <f t="shared" si="69"/>
        <v/>
      </c>
      <c r="U207" s="776" t="str">
        <f t="shared" si="70"/>
        <v/>
      </c>
      <c r="V207" s="774" t="str">
        <f t="shared" si="84"/>
        <v/>
      </c>
      <c r="W207" s="775" t="str">
        <f t="shared" si="75"/>
        <v/>
      </c>
      <c r="X207" s="776" t="str">
        <f t="shared" si="76"/>
        <v/>
      </c>
      <c r="Y207" s="774" t="str">
        <f>IFERROR(IF(AND('IMPORT Wksht'!$BX$10="No Split",'IMPORT Wksht'!$D$1="W001"),VLOOKUP($G207,PO,Y$4,0),VLOOKUP($G207,PO,Y$5,0)),"")</f>
        <v/>
      </c>
      <c r="Z207" s="775" t="str">
        <f>IFERROR(IF(AND('IMPORT Wksht'!$BX$10="No Split",'IMPORT Wksht'!$D$1="W03"),VLOOKUP($G207,PO,Z$4,0),VLOOKUP($G207,PO,Z$5,0)),"")</f>
        <v/>
      </c>
      <c r="AA207" s="776" t="str">
        <f t="shared" si="77"/>
        <v/>
      </c>
      <c r="AB207" s="783">
        <f t="shared" si="78"/>
        <v>0</v>
      </c>
      <c r="AD207" s="490">
        <v>200</v>
      </c>
      <c r="AE207" s="698">
        <f>'IMPORT Wksht'!E214</f>
        <v>0</v>
      </c>
      <c r="AF207" s="698">
        <f>'IMPORT Wksht'!F214</f>
        <v>0</v>
      </c>
      <c r="AG207" s="1280">
        <f>'IMPORT Wksht'!N214</f>
        <v>0</v>
      </c>
      <c r="AH207" s="1280">
        <f>'IMPORT Wksht'!O214</f>
        <v>0</v>
      </c>
      <c r="AI207" s="699" t="str">
        <f>'IMPORT Wksht'!P214</f>
        <v>MP</v>
      </c>
      <c r="AJ207" s="1280">
        <f t="shared" si="85"/>
        <v>0</v>
      </c>
      <c r="AK207" s="700">
        <f>'IMPORT Wksht'!R214</f>
        <v>0</v>
      </c>
      <c r="AL207" s="495">
        <f t="shared" si="86"/>
        <v>0</v>
      </c>
      <c r="AM207" s="495">
        <f t="shared" si="87"/>
        <v>0</v>
      </c>
    </row>
    <row r="208" spans="2:39">
      <c r="B208" s="723"/>
      <c r="C208" s="92"/>
      <c r="D208" s="92"/>
      <c r="E208" s="724"/>
      <c r="F208" s="720">
        <f t="shared" si="88"/>
        <v>0</v>
      </c>
      <c r="G208" s="719"/>
      <c r="H208" s="771" t="str">
        <f t="shared" ref="H208:I227" si="91">IFERROR(VLOOKUP($G208,PO,H$5,0),"")</f>
        <v/>
      </c>
      <c r="I208" s="771" t="str">
        <f t="shared" si="91"/>
        <v/>
      </c>
      <c r="J208" s="695"/>
      <c r="K208" s="784">
        <f t="shared" si="79"/>
        <v>0</v>
      </c>
      <c r="L208" s="785" t="str">
        <f t="shared" si="74"/>
        <v/>
      </c>
      <c r="M208" s="774" t="str">
        <f t="shared" si="80"/>
        <v/>
      </c>
      <c r="N208" s="775" t="str">
        <f t="shared" si="81"/>
        <v/>
      </c>
      <c r="O208" s="776" t="str">
        <f t="shared" si="89"/>
        <v/>
      </c>
      <c r="P208" s="777" t="str">
        <f t="shared" si="90"/>
        <v/>
      </c>
      <c r="Q208" s="778" t="str">
        <f t="shared" si="82"/>
        <v/>
      </c>
      <c r="R208" s="779" t="str">
        <f t="shared" si="83"/>
        <v/>
      </c>
      <c r="S208" s="774" t="str">
        <f t="shared" si="68"/>
        <v/>
      </c>
      <c r="T208" s="775" t="str">
        <f t="shared" si="69"/>
        <v/>
      </c>
      <c r="U208" s="776" t="str">
        <f t="shared" si="70"/>
        <v/>
      </c>
      <c r="V208" s="774" t="str">
        <f t="shared" si="84"/>
        <v/>
      </c>
      <c r="W208" s="775" t="str">
        <f t="shared" si="75"/>
        <v/>
      </c>
      <c r="X208" s="776" t="str">
        <f t="shared" si="76"/>
        <v/>
      </c>
      <c r="Y208" s="774" t="str">
        <f>IFERROR(IF(AND('IMPORT Wksht'!$BX$10="No Split",'IMPORT Wksht'!$D$1="W001"),VLOOKUP($G208,PO,Y$4,0),VLOOKUP($G208,PO,Y$5,0)),"")</f>
        <v/>
      </c>
      <c r="Z208" s="775" t="str">
        <f>IFERROR(IF(AND('IMPORT Wksht'!$BX$10="No Split",'IMPORT Wksht'!$D$1="W03"),VLOOKUP($G208,PO,Z$4,0),VLOOKUP($G208,PO,Z$5,0)),"")</f>
        <v/>
      </c>
      <c r="AA208" s="776" t="str">
        <f t="shared" si="77"/>
        <v/>
      </c>
      <c r="AB208" s="783">
        <f t="shared" si="78"/>
        <v>0</v>
      </c>
      <c r="AD208" s="490">
        <v>201</v>
      </c>
      <c r="AE208" s="698">
        <f>'IMPORT Wksht'!E215</f>
        <v>0</v>
      </c>
      <c r="AF208" s="698">
        <f>'IMPORT Wksht'!F215</f>
        <v>0</v>
      </c>
      <c r="AG208" s="1280">
        <f>'IMPORT Wksht'!N215</f>
        <v>0</v>
      </c>
      <c r="AH208" s="1280">
        <f>'IMPORT Wksht'!O215</f>
        <v>0</v>
      </c>
      <c r="AI208" s="699" t="str">
        <f>'IMPORT Wksht'!P215</f>
        <v>MP</v>
      </c>
      <c r="AJ208" s="1280">
        <f t="shared" si="85"/>
        <v>0</v>
      </c>
      <c r="AK208" s="700">
        <f>'IMPORT Wksht'!R215</f>
        <v>0</v>
      </c>
      <c r="AL208" s="495">
        <f t="shared" si="86"/>
        <v>0</v>
      </c>
      <c r="AM208" s="495">
        <f t="shared" si="87"/>
        <v>0</v>
      </c>
    </row>
    <row r="209" spans="2:39">
      <c r="B209" s="723"/>
      <c r="C209" s="92"/>
      <c r="D209" s="92"/>
      <c r="E209" s="724"/>
      <c r="F209" s="720">
        <f t="shared" si="88"/>
        <v>0</v>
      </c>
      <c r="G209" s="719"/>
      <c r="H209" s="771" t="str">
        <f t="shared" si="91"/>
        <v/>
      </c>
      <c r="I209" s="771" t="str">
        <f t="shared" si="91"/>
        <v/>
      </c>
      <c r="J209" s="695"/>
      <c r="K209" s="784">
        <f t="shared" si="79"/>
        <v>0</v>
      </c>
      <c r="L209" s="785" t="str">
        <f t="shared" si="74"/>
        <v/>
      </c>
      <c r="M209" s="774" t="str">
        <f t="shared" si="80"/>
        <v/>
      </c>
      <c r="N209" s="775" t="str">
        <f t="shared" si="81"/>
        <v/>
      </c>
      <c r="O209" s="776" t="str">
        <f t="shared" si="89"/>
        <v/>
      </c>
      <c r="P209" s="777" t="str">
        <f t="shared" si="90"/>
        <v/>
      </c>
      <c r="Q209" s="778" t="str">
        <f t="shared" si="82"/>
        <v/>
      </c>
      <c r="R209" s="779" t="str">
        <f t="shared" si="83"/>
        <v/>
      </c>
      <c r="S209" s="774" t="str">
        <f t="shared" si="68"/>
        <v/>
      </c>
      <c r="T209" s="775" t="str">
        <f t="shared" si="69"/>
        <v/>
      </c>
      <c r="U209" s="776" t="str">
        <f t="shared" si="70"/>
        <v/>
      </c>
      <c r="V209" s="774" t="str">
        <f t="shared" si="84"/>
        <v/>
      </c>
      <c r="W209" s="775" t="str">
        <f t="shared" si="75"/>
        <v/>
      </c>
      <c r="X209" s="776" t="str">
        <f t="shared" si="76"/>
        <v/>
      </c>
      <c r="Y209" s="774" t="str">
        <f>IFERROR(IF(AND('IMPORT Wksht'!$BX$10="No Split",'IMPORT Wksht'!$D$1="W001"),VLOOKUP($G209,PO,Y$4,0),VLOOKUP($G209,PO,Y$5,0)),"")</f>
        <v/>
      </c>
      <c r="Z209" s="775" t="str">
        <f>IFERROR(IF(AND('IMPORT Wksht'!$BX$10="No Split",'IMPORT Wksht'!$D$1="W03"),VLOOKUP($G209,PO,Z$4,0),VLOOKUP($G209,PO,Z$5,0)),"")</f>
        <v/>
      </c>
      <c r="AA209" s="776" t="str">
        <f t="shared" si="77"/>
        <v/>
      </c>
      <c r="AB209" s="783">
        <f t="shared" si="78"/>
        <v>0</v>
      </c>
      <c r="AD209" s="490">
        <v>202</v>
      </c>
      <c r="AE209" s="698">
        <f>'IMPORT Wksht'!E216</f>
        <v>0</v>
      </c>
      <c r="AF209" s="698">
        <f>'IMPORT Wksht'!F216</f>
        <v>0</v>
      </c>
      <c r="AG209" s="1280">
        <f>'IMPORT Wksht'!N216</f>
        <v>0</v>
      </c>
      <c r="AH209" s="1280">
        <f>'IMPORT Wksht'!O216</f>
        <v>0</v>
      </c>
      <c r="AI209" s="699" t="str">
        <f>'IMPORT Wksht'!P216</f>
        <v>MP</v>
      </c>
      <c r="AJ209" s="1280">
        <f t="shared" si="85"/>
        <v>0</v>
      </c>
      <c r="AK209" s="700">
        <f>'IMPORT Wksht'!R216</f>
        <v>0</v>
      </c>
      <c r="AL209" s="495">
        <f t="shared" si="86"/>
        <v>0</v>
      </c>
      <c r="AM209" s="495">
        <f t="shared" si="87"/>
        <v>0</v>
      </c>
    </row>
    <row r="210" spans="2:39">
      <c r="B210" s="723"/>
      <c r="C210" s="92"/>
      <c r="D210" s="92"/>
      <c r="E210" s="724"/>
      <c r="F210" s="720">
        <f t="shared" si="88"/>
        <v>0</v>
      </c>
      <c r="G210" s="719"/>
      <c r="H210" s="771" t="str">
        <f t="shared" si="91"/>
        <v/>
      </c>
      <c r="I210" s="771" t="str">
        <f t="shared" si="91"/>
        <v/>
      </c>
      <c r="J210" s="695"/>
      <c r="K210" s="784">
        <f t="shared" si="79"/>
        <v>0</v>
      </c>
      <c r="L210" s="785" t="str">
        <f t="shared" si="74"/>
        <v/>
      </c>
      <c r="M210" s="774" t="str">
        <f t="shared" si="80"/>
        <v/>
      </c>
      <c r="N210" s="775" t="str">
        <f t="shared" si="81"/>
        <v/>
      </c>
      <c r="O210" s="776" t="str">
        <f t="shared" si="89"/>
        <v/>
      </c>
      <c r="P210" s="777" t="str">
        <f t="shared" si="90"/>
        <v/>
      </c>
      <c r="Q210" s="778" t="str">
        <f t="shared" si="82"/>
        <v/>
      </c>
      <c r="R210" s="779" t="str">
        <f t="shared" si="83"/>
        <v/>
      </c>
      <c r="S210" s="774" t="str">
        <f t="shared" si="68"/>
        <v/>
      </c>
      <c r="T210" s="775" t="str">
        <f t="shared" si="69"/>
        <v/>
      </c>
      <c r="U210" s="776" t="str">
        <f t="shared" si="70"/>
        <v/>
      </c>
      <c r="V210" s="774" t="str">
        <f t="shared" si="84"/>
        <v/>
      </c>
      <c r="W210" s="775" t="str">
        <f t="shared" si="75"/>
        <v/>
      </c>
      <c r="X210" s="776" t="str">
        <f t="shared" si="76"/>
        <v/>
      </c>
      <c r="Y210" s="774" t="str">
        <f>IFERROR(IF(AND('IMPORT Wksht'!$BX$10="No Split",'IMPORT Wksht'!$D$1="W001"),VLOOKUP($G210,PO,Y$4,0),VLOOKUP($G210,PO,Y$5,0)),"")</f>
        <v/>
      </c>
      <c r="Z210" s="775" t="str">
        <f>IFERROR(IF(AND('IMPORT Wksht'!$BX$10="No Split",'IMPORT Wksht'!$D$1="W03"),VLOOKUP($G210,PO,Z$4,0),VLOOKUP($G210,PO,Z$5,0)),"")</f>
        <v/>
      </c>
      <c r="AA210" s="776" t="str">
        <f t="shared" si="77"/>
        <v/>
      </c>
      <c r="AB210" s="783">
        <f t="shared" si="78"/>
        <v>0</v>
      </c>
      <c r="AD210" s="490">
        <v>203</v>
      </c>
      <c r="AE210" s="698">
        <f>'IMPORT Wksht'!E217</f>
        <v>0</v>
      </c>
      <c r="AF210" s="698">
        <f>'IMPORT Wksht'!F217</f>
        <v>0</v>
      </c>
      <c r="AG210" s="1280">
        <f>'IMPORT Wksht'!N217</f>
        <v>0</v>
      </c>
      <c r="AH210" s="1280">
        <f>'IMPORT Wksht'!O217</f>
        <v>0</v>
      </c>
      <c r="AI210" s="699" t="str">
        <f>'IMPORT Wksht'!P217</f>
        <v>MP</v>
      </c>
      <c r="AJ210" s="1280">
        <f t="shared" si="85"/>
        <v>0</v>
      </c>
      <c r="AK210" s="700">
        <f>'IMPORT Wksht'!R217</f>
        <v>0</v>
      </c>
      <c r="AL210" s="495">
        <f t="shared" si="86"/>
        <v>0</v>
      </c>
      <c r="AM210" s="495">
        <f t="shared" si="87"/>
        <v>0</v>
      </c>
    </row>
    <row r="211" spans="2:39">
      <c r="B211" s="723"/>
      <c r="C211" s="92"/>
      <c r="D211" s="92"/>
      <c r="E211" s="724"/>
      <c r="F211" s="720">
        <f t="shared" si="88"/>
        <v>0</v>
      </c>
      <c r="G211" s="719"/>
      <c r="H211" s="771" t="str">
        <f t="shared" si="91"/>
        <v/>
      </c>
      <c r="I211" s="771" t="str">
        <f t="shared" si="91"/>
        <v/>
      </c>
      <c r="J211" s="695"/>
      <c r="K211" s="784">
        <f t="shared" si="79"/>
        <v>0</v>
      </c>
      <c r="L211" s="785" t="str">
        <f t="shared" si="74"/>
        <v/>
      </c>
      <c r="M211" s="774" t="str">
        <f t="shared" si="80"/>
        <v/>
      </c>
      <c r="N211" s="775" t="str">
        <f t="shared" si="81"/>
        <v/>
      </c>
      <c r="O211" s="776" t="str">
        <f t="shared" si="89"/>
        <v/>
      </c>
      <c r="P211" s="777" t="str">
        <f t="shared" si="90"/>
        <v/>
      </c>
      <c r="Q211" s="778" t="str">
        <f t="shared" si="82"/>
        <v/>
      </c>
      <c r="R211" s="779" t="str">
        <f t="shared" si="83"/>
        <v/>
      </c>
      <c r="S211" s="774" t="str">
        <f t="shared" ref="S211:S274" si="92">IFERROR(P211*$J211,"")</f>
        <v/>
      </c>
      <c r="T211" s="775" t="str">
        <f t="shared" ref="T211:T274" si="93">IFERROR(Q211*$J211,"")</f>
        <v/>
      </c>
      <c r="U211" s="776" t="str">
        <f t="shared" ref="U211:U274" si="94">IFERROR(R211*$J211,"")</f>
        <v/>
      </c>
      <c r="V211" s="774" t="str">
        <f t="shared" si="84"/>
        <v/>
      </c>
      <c r="W211" s="775" t="str">
        <f t="shared" si="75"/>
        <v/>
      </c>
      <c r="X211" s="776" t="str">
        <f t="shared" si="76"/>
        <v/>
      </c>
      <c r="Y211" s="774" t="str">
        <f>IFERROR(IF(AND('IMPORT Wksht'!$BX$10="No Split",'IMPORT Wksht'!$D$1="W001"),VLOOKUP($G211,PO,Y$4,0),VLOOKUP($G211,PO,Y$5,0)),"")</f>
        <v/>
      </c>
      <c r="Z211" s="775" t="str">
        <f>IFERROR(IF(AND('IMPORT Wksht'!$BX$10="No Split",'IMPORT Wksht'!$D$1="W03"),VLOOKUP($G211,PO,Z$4,0),VLOOKUP($G211,PO,Z$5,0)),"")</f>
        <v/>
      </c>
      <c r="AA211" s="776" t="str">
        <f t="shared" si="77"/>
        <v/>
      </c>
      <c r="AB211" s="783">
        <f t="shared" si="78"/>
        <v>0</v>
      </c>
      <c r="AD211" s="490">
        <v>204</v>
      </c>
      <c r="AE211" s="698">
        <f>'IMPORT Wksht'!E218</f>
        <v>0</v>
      </c>
      <c r="AF211" s="698">
        <f>'IMPORT Wksht'!F218</f>
        <v>0</v>
      </c>
      <c r="AG211" s="1280">
        <f>'IMPORT Wksht'!N218</f>
        <v>0</v>
      </c>
      <c r="AH211" s="1280">
        <f>'IMPORT Wksht'!O218</f>
        <v>0</v>
      </c>
      <c r="AI211" s="699" t="str">
        <f>'IMPORT Wksht'!P218</f>
        <v>MP</v>
      </c>
      <c r="AJ211" s="1280">
        <f t="shared" si="85"/>
        <v>0</v>
      </c>
      <c r="AK211" s="700">
        <f>'IMPORT Wksht'!R218</f>
        <v>0</v>
      </c>
      <c r="AL211" s="495">
        <f t="shared" si="86"/>
        <v>0</v>
      </c>
      <c r="AM211" s="495">
        <f t="shared" si="87"/>
        <v>0</v>
      </c>
    </row>
    <row r="212" spans="2:39">
      <c r="B212" s="723"/>
      <c r="C212" s="92"/>
      <c r="D212" s="92"/>
      <c r="E212" s="724"/>
      <c r="F212" s="720">
        <f t="shared" si="88"/>
        <v>0</v>
      </c>
      <c r="G212" s="719"/>
      <c r="H212" s="771" t="str">
        <f t="shared" si="91"/>
        <v/>
      </c>
      <c r="I212" s="771" t="str">
        <f t="shared" si="91"/>
        <v/>
      </c>
      <c r="J212" s="695"/>
      <c r="K212" s="784">
        <f t="shared" si="79"/>
        <v>0</v>
      </c>
      <c r="L212" s="785" t="str">
        <f t="shared" si="74"/>
        <v/>
      </c>
      <c r="M212" s="774" t="str">
        <f t="shared" si="80"/>
        <v/>
      </c>
      <c r="N212" s="775" t="str">
        <f t="shared" si="81"/>
        <v/>
      </c>
      <c r="O212" s="776" t="str">
        <f t="shared" si="89"/>
        <v/>
      </c>
      <c r="P212" s="777" t="str">
        <f t="shared" si="90"/>
        <v/>
      </c>
      <c r="Q212" s="778" t="str">
        <f t="shared" si="82"/>
        <v/>
      </c>
      <c r="R212" s="779" t="str">
        <f t="shared" si="83"/>
        <v/>
      </c>
      <c r="S212" s="774" t="str">
        <f t="shared" si="92"/>
        <v/>
      </c>
      <c r="T212" s="775" t="str">
        <f t="shared" si="93"/>
        <v/>
      </c>
      <c r="U212" s="776" t="str">
        <f t="shared" si="94"/>
        <v/>
      </c>
      <c r="V212" s="774" t="str">
        <f t="shared" si="84"/>
        <v/>
      </c>
      <c r="W212" s="775" t="str">
        <f t="shared" si="75"/>
        <v/>
      </c>
      <c r="X212" s="776" t="str">
        <f t="shared" si="76"/>
        <v/>
      </c>
      <c r="Y212" s="774" t="str">
        <f>IFERROR(IF(AND('IMPORT Wksht'!$BX$10="No Split",'IMPORT Wksht'!$D$1="W001"),VLOOKUP($G212,PO,Y$4,0),VLOOKUP($G212,PO,Y$5,0)),"")</f>
        <v/>
      </c>
      <c r="Z212" s="775" t="str">
        <f>IFERROR(IF(AND('IMPORT Wksht'!$BX$10="No Split",'IMPORT Wksht'!$D$1="W03"),VLOOKUP($G212,PO,Z$4,0),VLOOKUP($G212,PO,Z$5,0)),"")</f>
        <v/>
      </c>
      <c r="AA212" s="776" t="str">
        <f t="shared" si="77"/>
        <v/>
      </c>
      <c r="AB212" s="783">
        <f t="shared" si="78"/>
        <v>0</v>
      </c>
      <c r="AD212" s="490">
        <v>205</v>
      </c>
      <c r="AE212" s="698">
        <f>'IMPORT Wksht'!E219</f>
        <v>0</v>
      </c>
      <c r="AF212" s="698">
        <f>'IMPORT Wksht'!F219</f>
        <v>0</v>
      </c>
      <c r="AG212" s="1280">
        <f>'IMPORT Wksht'!N219</f>
        <v>0</v>
      </c>
      <c r="AH212" s="1280">
        <f>'IMPORT Wksht'!O219</f>
        <v>0</v>
      </c>
      <c r="AI212" s="699" t="str">
        <f>'IMPORT Wksht'!P219</f>
        <v>MP</v>
      </c>
      <c r="AJ212" s="1280">
        <f t="shared" si="85"/>
        <v>0</v>
      </c>
      <c r="AK212" s="700">
        <f>'IMPORT Wksht'!R219</f>
        <v>0</v>
      </c>
      <c r="AL212" s="495">
        <f t="shared" si="86"/>
        <v>0</v>
      </c>
      <c r="AM212" s="495">
        <f t="shared" si="87"/>
        <v>0</v>
      </c>
    </row>
    <row r="213" spans="2:39">
      <c r="B213" s="723"/>
      <c r="C213" s="92"/>
      <c r="D213" s="92"/>
      <c r="E213" s="724"/>
      <c r="F213" s="720">
        <f t="shared" si="88"/>
        <v>0</v>
      </c>
      <c r="G213" s="719"/>
      <c r="H213" s="771" t="str">
        <f t="shared" si="91"/>
        <v/>
      </c>
      <c r="I213" s="771" t="str">
        <f t="shared" si="91"/>
        <v/>
      </c>
      <c r="J213" s="695"/>
      <c r="K213" s="784">
        <f t="shared" si="79"/>
        <v>0</v>
      </c>
      <c r="L213" s="785" t="str">
        <f t="shared" si="74"/>
        <v/>
      </c>
      <c r="M213" s="774" t="str">
        <f t="shared" si="80"/>
        <v/>
      </c>
      <c r="N213" s="775" t="str">
        <f t="shared" si="81"/>
        <v/>
      </c>
      <c r="O213" s="776" t="str">
        <f t="shared" si="89"/>
        <v/>
      </c>
      <c r="P213" s="777" t="str">
        <f t="shared" si="90"/>
        <v/>
      </c>
      <c r="Q213" s="778" t="str">
        <f t="shared" si="82"/>
        <v/>
      </c>
      <c r="R213" s="779" t="str">
        <f t="shared" si="83"/>
        <v/>
      </c>
      <c r="S213" s="774" t="str">
        <f t="shared" si="92"/>
        <v/>
      </c>
      <c r="T213" s="775" t="str">
        <f t="shared" si="93"/>
        <v/>
      </c>
      <c r="U213" s="776" t="str">
        <f t="shared" si="94"/>
        <v/>
      </c>
      <c r="V213" s="774" t="str">
        <f t="shared" si="84"/>
        <v/>
      </c>
      <c r="W213" s="775" t="str">
        <f t="shared" si="75"/>
        <v/>
      </c>
      <c r="X213" s="776" t="str">
        <f t="shared" si="76"/>
        <v/>
      </c>
      <c r="Y213" s="774" t="str">
        <f>IFERROR(IF(AND('IMPORT Wksht'!$BX$10="No Split",'IMPORT Wksht'!$D$1="W001"),VLOOKUP($G213,PO,Y$4,0),VLOOKUP($G213,PO,Y$5,0)),"")</f>
        <v/>
      </c>
      <c r="Z213" s="775" t="str">
        <f>IFERROR(IF(AND('IMPORT Wksht'!$BX$10="No Split",'IMPORT Wksht'!$D$1="W03"),VLOOKUP($G213,PO,Z$4,0),VLOOKUP($G213,PO,Z$5,0)),"")</f>
        <v/>
      </c>
      <c r="AA213" s="776" t="str">
        <f t="shared" si="77"/>
        <v/>
      </c>
      <c r="AB213" s="783">
        <f t="shared" si="78"/>
        <v>0</v>
      </c>
      <c r="AD213" s="490">
        <v>206</v>
      </c>
      <c r="AE213" s="698">
        <f>'IMPORT Wksht'!E220</f>
        <v>0</v>
      </c>
      <c r="AF213" s="698">
        <f>'IMPORT Wksht'!F220</f>
        <v>0</v>
      </c>
      <c r="AG213" s="1280">
        <f>'IMPORT Wksht'!N220</f>
        <v>0</v>
      </c>
      <c r="AH213" s="1280">
        <f>'IMPORT Wksht'!O220</f>
        <v>0</v>
      </c>
      <c r="AI213" s="699" t="str">
        <f>'IMPORT Wksht'!P220</f>
        <v>MP</v>
      </c>
      <c r="AJ213" s="1280">
        <f t="shared" si="85"/>
        <v>0</v>
      </c>
      <c r="AK213" s="700">
        <f>'IMPORT Wksht'!R220</f>
        <v>0</v>
      </c>
      <c r="AL213" s="495">
        <f t="shared" si="86"/>
        <v>0</v>
      </c>
      <c r="AM213" s="495">
        <f t="shared" si="87"/>
        <v>0</v>
      </c>
    </row>
    <row r="214" spans="2:39">
      <c r="B214" s="723"/>
      <c r="C214" s="92"/>
      <c r="D214" s="92"/>
      <c r="E214" s="724"/>
      <c r="F214" s="720">
        <f t="shared" si="88"/>
        <v>0</v>
      </c>
      <c r="G214" s="719"/>
      <c r="H214" s="771" t="str">
        <f t="shared" si="91"/>
        <v/>
      </c>
      <c r="I214" s="771" t="str">
        <f t="shared" si="91"/>
        <v/>
      </c>
      <c r="J214" s="695"/>
      <c r="K214" s="784">
        <f t="shared" si="79"/>
        <v>0</v>
      </c>
      <c r="L214" s="785" t="str">
        <f t="shared" si="74"/>
        <v/>
      </c>
      <c r="M214" s="774" t="str">
        <f t="shared" si="80"/>
        <v/>
      </c>
      <c r="N214" s="775" t="str">
        <f t="shared" si="81"/>
        <v/>
      </c>
      <c r="O214" s="776" t="str">
        <f t="shared" si="89"/>
        <v/>
      </c>
      <c r="P214" s="777" t="str">
        <f t="shared" si="90"/>
        <v/>
      </c>
      <c r="Q214" s="778" t="str">
        <f t="shared" si="82"/>
        <v/>
      </c>
      <c r="R214" s="779" t="str">
        <f t="shared" si="83"/>
        <v/>
      </c>
      <c r="S214" s="774" t="str">
        <f t="shared" si="92"/>
        <v/>
      </c>
      <c r="T214" s="775" t="str">
        <f t="shared" si="93"/>
        <v/>
      </c>
      <c r="U214" s="776" t="str">
        <f t="shared" si="94"/>
        <v/>
      </c>
      <c r="V214" s="774" t="str">
        <f t="shared" si="84"/>
        <v/>
      </c>
      <c r="W214" s="775" t="str">
        <f t="shared" si="75"/>
        <v/>
      </c>
      <c r="X214" s="776" t="str">
        <f t="shared" si="76"/>
        <v/>
      </c>
      <c r="Y214" s="774" t="str">
        <f>IFERROR(IF(AND('IMPORT Wksht'!$BX$10="No Split",'IMPORT Wksht'!$D$1="W001"),VLOOKUP($G214,PO,Y$4,0),VLOOKUP($G214,PO,Y$5,0)),"")</f>
        <v/>
      </c>
      <c r="Z214" s="775" t="str">
        <f>IFERROR(IF(AND('IMPORT Wksht'!$BX$10="No Split",'IMPORT Wksht'!$D$1="W03"),VLOOKUP($G214,PO,Z$4,0),VLOOKUP($G214,PO,Z$5,0)),"")</f>
        <v/>
      </c>
      <c r="AA214" s="776" t="str">
        <f t="shared" si="77"/>
        <v/>
      </c>
      <c r="AB214" s="783">
        <f t="shared" si="78"/>
        <v>0</v>
      </c>
      <c r="AD214" s="490">
        <v>207</v>
      </c>
      <c r="AE214" s="698">
        <f>'IMPORT Wksht'!E221</f>
        <v>0</v>
      </c>
      <c r="AF214" s="698">
        <f>'IMPORT Wksht'!F221</f>
        <v>0</v>
      </c>
      <c r="AG214" s="1280">
        <f>'IMPORT Wksht'!N221</f>
        <v>0</v>
      </c>
      <c r="AH214" s="1280">
        <f>'IMPORT Wksht'!O221</f>
        <v>0</v>
      </c>
      <c r="AI214" s="699" t="str">
        <f>'IMPORT Wksht'!P221</f>
        <v>MP</v>
      </c>
      <c r="AJ214" s="1280">
        <f t="shared" si="85"/>
        <v>0</v>
      </c>
      <c r="AK214" s="700">
        <f>'IMPORT Wksht'!R221</f>
        <v>0</v>
      </c>
      <c r="AL214" s="495">
        <f t="shared" si="86"/>
        <v>0</v>
      </c>
      <c r="AM214" s="495">
        <f t="shared" si="87"/>
        <v>0</v>
      </c>
    </row>
    <row r="215" spans="2:39">
      <c r="B215" s="723"/>
      <c r="C215" s="92"/>
      <c r="D215" s="92"/>
      <c r="E215" s="724"/>
      <c r="F215" s="720">
        <f t="shared" si="88"/>
        <v>0</v>
      </c>
      <c r="G215" s="719"/>
      <c r="H215" s="771" t="str">
        <f t="shared" si="91"/>
        <v/>
      </c>
      <c r="I215" s="771" t="str">
        <f t="shared" si="91"/>
        <v/>
      </c>
      <c r="J215" s="695"/>
      <c r="K215" s="784">
        <f t="shared" si="79"/>
        <v>0</v>
      </c>
      <c r="L215" s="785" t="str">
        <f t="shared" si="74"/>
        <v/>
      </c>
      <c r="M215" s="774" t="str">
        <f t="shared" si="80"/>
        <v/>
      </c>
      <c r="N215" s="775" t="str">
        <f t="shared" si="81"/>
        <v/>
      </c>
      <c r="O215" s="776" t="str">
        <f t="shared" si="89"/>
        <v/>
      </c>
      <c r="P215" s="777" t="str">
        <f t="shared" si="90"/>
        <v/>
      </c>
      <c r="Q215" s="778" t="str">
        <f t="shared" si="82"/>
        <v/>
      </c>
      <c r="R215" s="779" t="str">
        <f t="shared" si="83"/>
        <v/>
      </c>
      <c r="S215" s="774" t="str">
        <f t="shared" si="92"/>
        <v/>
      </c>
      <c r="T215" s="775" t="str">
        <f t="shared" si="93"/>
        <v/>
      </c>
      <c r="U215" s="776" t="str">
        <f t="shared" si="94"/>
        <v/>
      </c>
      <c r="V215" s="774" t="str">
        <f t="shared" si="84"/>
        <v/>
      </c>
      <c r="W215" s="775" t="str">
        <f t="shared" si="75"/>
        <v/>
      </c>
      <c r="X215" s="776" t="str">
        <f t="shared" si="76"/>
        <v/>
      </c>
      <c r="Y215" s="774" t="str">
        <f>IFERROR(IF(AND('IMPORT Wksht'!$BX$10="No Split",'IMPORT Wksht'!$D$1="W001"),VLOOKUP($G215,PO,Y$4,0),VLOOKUP($G215,PO,Y$5,0)),"")</f>
        <v/>
      </c>
      <c r="Z215" s="775" t="str">
        <f>IFERROR(IF(AND('IMPORT Wksht'!$BX$10="No Split",'IMPORT Wksht'!$D$1="W03"),VLOOKUP($G215,PO,Z$4,0),VLOOKUP($G215,PO,Z$5,0)),"")</f>
        <v/>
      </c>
      <c r="AA215" s="776" t="str">
        <f t="shared" si="77"/>
        <v/>
      </c>
      <c r="AB215" s="783">
        <f t="shared" si="78"/>
        <v>0</v>
      </c>
      <c r="AD215" s="490">
        <v>208</v>
      </c>
      <c r="AE215" s="698">
        <f>'IMPORT Wksht'!E222</f>
        <v>0</v>
      </c>
      <c r="AF215" s="698">
        <f>'IMPORT Wksht'!F222</f>
        <v>0</v>
      </c>
      <c r="AG215" s="1280">
        <f>'IMPORT Wksht'!N222</f>
        <v>0</v>
      </c>
      <c r="AH215" s="1280">
        <f>'IMPORT Wksht'!O222</f>
        <v>0</v>
      </c>
      <c r="AI215" s="699" t="str">
        <f>'IMPORT Wksht'!P222</f>
        <v>MP</v>
      </c>
      <c r="AJ215" s="1280">
        <f t="shared" si="85"/>
        <v>0</v>
      </c>
      <c r="AK215" s="700">
        <f>'IMPORT Wksht'!R222</f>
        <v>0</v>
      </c>
      <c r="AL215" s="495">
        <f t="shared" si="86"/>
        <v>0</v>
      </c>
      <c r="AM215" s="495">
        <f t="shared" si="87"/>
        <v>0</v>
      </c>
    </row>
    <row r="216" spans="2:39">
      <c r="B216" s="723"/>
      <c r="C216" s="92"/>
      <c r="D216" s="92"/>
      <c r="E216" s="724"/>
      <c r="F216" s="720">
        <f t="shared" si="88"/>
        <v>0</v>
      </c>
      <c r="G216" s="719"/>
      <c r="H216" s="771" t="str">
        <f t="shared" si="91"/>
        <v/>
      </c>
      <c r="I216" s="771" t="str">
        <f t="shared" si="91"/>
        <v/>
      </c>
      <c r="J216" s="695"/>
      <c r="K216" s="784">
        <f t="shared" si="79"/>
        <v>0</v>
      </c>
      <c r="L216" s="785" t="str">
        <f t="shared" si="74"/>
        <v/>
      </c>
      <c r="M216" s="774" t="str">
        <f t="shared" si="80"/>
        <v/>
      </c>
      <c r="N216" s="775" t="str">
        <f t="shared" si="81"/>
        <v/>
      </c>
      <c r="O216" s="776" t="str">
        <f t="shared" si="89"/>
        <v/>
      </c>
      <c r="P216" s="777" t="str">
        <f t="shared" si="90"/>
        <v/>
      </c>
      <c r="Q216" s="778" t="str">
        <f t="shared" si="82"/>
        <v/>
      </c>
      <c r="R216" s="779" t="str">
        <f t="shared" si="83"/>
        <v/>
      </c>
      <c r="S216" s="774" t="str">
        <f t="shared" si="92"/>
        <v/>
      </c>
      <c r="T216" s="775" t="str">
        <f t="shared" si="93"/>
        <v/>
      </c>
      <c r="U216" s="776" t="str">
        <f t="shared" si="94"/>
        <v/>
      </c>
      <c r="V216" s="774" t="str">
        <f t="shared" si="84"/>
        <v/>
      </c>
      <c r="W216" s="775" t="str">
        <f t="shared" si="75"/>
        <v/>
      </c>
      <c r="X216" s="776" t="str">
        <f t="shared" si="76"/>
        <v/>
      </c>
      <c r="Y216" s="774" t="str">
        <f>IFERROR(IF(AND('IMPORT Wksht'!$BX$10="No Split",'IMPORT Wksht'!$D$1="W001"),VLOOKUP($G216,PO,Y$4,0),VLOOKUP($G216,PO,Y$5,0)),"")</f>
        <v/>
      </c>
      <c r="Z216" s="775" t="str">
        <f>IFERROR(IF(AND('IMPORT Wksht'!$BX$10="No Split",'IMPORT Wksht'!$D$1="W03"),VLOOKUP($G216,PO,Z$4,0),VLOOKUP($G216,PO,Z$5,0)),"")</f>
        <v/>
      </c>
      <c r="AA216" s="776" t="str">
        <f t="shared" si="77"/>
        <v/>
      </c>
      <c r="AB216" s="783">
        <f t="shared" si="78"/>
        <v>0</v>
      </c>
      <c r="AD216" s="490">
        <v>209</v>
      </c>
      <c r="AE216" s="698">
        <f>'IMPORT Wksht'!E223</f>
        <v>0</v>
      </c>
      <c r="AF216" s="698">
        <f>'IMPORT Wksht'!F223</f>
        <v>0</v>
      </c>
      <c r="AG216" s="1280">
        <f>'IMPORT Wksht'!N223</f>
        <v>0</v>
      </c>
      <c r="AH216" s="1280">
        <f>'IMPORT Wksht'!O223</f>
        <v>0</v>
      </c>
      <c r="AI216" s="699" t="str">
        <f>'IMPORT Wksht'!P223</f>
        <v>MP</v>
      </c>
      <c r="AJ216" s="1280">
        <f t="shared" si="85"/>
        <v>0</v>
      </c>
      <c r="AK216" s="700">
        <f>'IMPORT Wksht'!R223</f>
        <v>0</v>
      </c>
      <c r="AL216" s="495">
        <f t="shared" si="86"/>
        <v>0</v>
      </c>
      <c r="AM216" s="495">
        <f t="shared" si="87"/>
        <v>0</v>
      </c>
    </row>
    <row r="217" spans="2:39">
      <c r="B217" s="723"/>
      <c r="C217" s="92"/>
      <c r="D217" s="92"/>
      <c r="E217" s="724"/>
      <c r="F217" s="720">
        <f t="shared" si="88"/>
        <v>0</v>
      </c>
      <c r="G217" s="719"/>
      <c r="H217" s="771" t="str">
        <f t="shared" si="91"/>
        <v/>
      </c>
      <c r="I217" s="771" t="str">
        <f t="shared" si="91"/>
        <v/>
      </c>
      <c r="J217" s="695"/>
      <c r="K217" s="784">
        <f t="shared" si="79"/>
        <v>0</v>
      </c>
      <c r="L217" s="785" t="str">
        <f t="shared" si="74"/>
        <v/>
      </c>
      <c r="M217" s="774" t="str">
        <f t="shared" si="80"/>
        <v/>
      </c>
      <c r="N217" s="775" t="str">
        <f t="shared" si="81"/>
        <v/>
      </c>
      <c r="O217" s="776" t="str">
        <f t="shared" si="89"/>
        <v/>
      </c>
      <c r="P217" s="777" t="str">
        <f t="shared" si="90"/>
        <v/>
      </c>
      <c r="Q217" s="778" t="str">
        <f t="shared" si="82"/>
        <v/>
      </c>
      <c r="R217" s="779" t="str">
        <f t="shared" si="83"/>
        <v/>
      </c>
      <c r="S217" s="774" t="str">
        <f t="shared" si="92"/>
        <v/>
      </c>
      <c r="T217" s="775" t="str">
        <f t="shared" si="93"/>
        <v/>
      </c>
      <c r="U217" s="776" t="str">
        <f t="shared" si="94"/>
        <v/>
      </c>
      <c r="V217" s="774" t="str">
        <f t="shared" si="84"/>
        <v/>
      </c>
      <c r="W217" s="775" t="str">
        <f t="shared" si="75"/>
        <v/>
      </c>
      <c r="X217" s="776" t="str">
        <f t="shared" si="76"/>
        <v/>
      </c>
      <c r="Y217" s="774" t="str">
        <f>IFERROR(IF(AND('IMPORT Wksht'!$BX$10="No Split",'IMPORT Wksht'!$D$1="W001"),VLOOKUP($G217,PO,Y$4,0),VLOOKUP($G217,PO,Y$5,0)),"")</f>
        <v/>
      </c>
      <c r="Z217" s="775" t="str">
        <f>IFERROR(IF(AND('IMPORT Wksht'!$BX$10="No Split",'IMPORT Wksht'!$D$1="W03"),VLOOKUP($G217,PO,Z$4,0),VLOOKUP($G217,PO,Z$5,0)),"")</f>
        <v/>
      </c>
      <c r="AA217" s="776" t="str">
        <f t="shared" si="77"/>
        <v/>
      </c>
      <c r="AB217" s="783">
        <f t="shared" si="78"/>
        <v>0</v>
      </c>
      <c r="AD217" s="490">
        <v>210</v>
      </c>
      <c r="AE217" s="698">
        <f>'IMPORT Wksht'!E224</f>
        <v>0</v>
      </c>
      <c r="AF217" s="698">
        <f>'IMPORT Wksht'!F224</f>
        <v>0</v>
      </c>
      <c r="AG217" s="1280">
        <f>'IMPORT Wksht'!N224</f>
        <v>0</v>
      </c>
      <c r="AH217" s="1280">
        <f>'IMPORT Wksht'!O224</f>
        <v>0</v>
      </c>
      <c r="AI217" s="699" t="str">
        <f>'IMPORT Wksht'!P224</f>
        <v>MP</v>
      </c>
      <c r="AJ217" s="1280">
        <f t="shared" si="85"/>
        <v>0</v>
      </c>
      <c r="AK217" s="700">
        <f>'IMPORT Wksht'!R224</f>
        <v>0</v>
      </c>
      <c r="AL217" s="495">
        <f t="shared" si="86"/>
        <v>0</v>
      </c>
      <c r="AM217" s="495">
        <f t="shared" si="87"/>
        <v>0</v>
      </c>
    </row>
    <row r="218" spans="2:39">
      <c r="B218" s="723"/>
      <c r="C218" s="92"/>
      <c r="D218" s="92"/>
      <c r="E218" s="724"/>
      <c r="F218" s="720">
        <f t="shared" si="88"/>
        <v>0</v>
      </c>
      <c r="G218" s="719"/>
      <c r="H218" s="771" t="str">
        <f t="shared" si="91"/>
        <v/>
      </c>
      <c r="I218" s="771" t="str">
        <f t="shared" si="91"/>
        <v/>
      </c>
      <c r="J218" s="695"/>
      <c r="K218" s="784">
        <f t="shared" si="79"/>
        <v>0</v>
      </c>
      <c r="L218" s="785" t="str">
        <f t="shared" si="74"/>
        <v/>
      </c>
      <c r="M218" s="774" t="str">
        <f t="shared" si="80"/>
        <v/>
      </c>
      <c r="N218" s="775" t="str">
        <f t="shared" si="81"/>
        <v/>
      </c>
      <c r="O218" s="776" t="str">
        <f t="shared" si="89"/>
        <v/>
      </c>
      <c r="P218" s="777" t="str">
        <f t="shared" si="90"/>
        <v/>
      </c>
      <c r="Q218" s="778" t="str">
        <f t="shared" si="82"/>
        <v/>
      </c>
      <c r="R218" s="779" t="str">
        <f t="shared" si="83"/>
        <v/>
      </c>
      <c r="S218" s="774" t="str">
        <f t="shared" si="92"/>
        <v/>
      </c>
      <c r="T218" s="775" t="str">
        <f t="shared" si="93"/>
        <v/>
      </c>
      <c r="U218" s="776" t="str">
        <f t="shared" si="94"/>
        <v/>
      </c>
      <c r="V218" s="774" t="str">
        <f t="shared" si="84"/>
        <v/>
      </c>
      <c r="W218" s="775" t="str">
        <f t="shared" si="75"/>
        <v/>
      </c>
      <c r="X218" s="776" t="str">
        <f t="shared" si="76"/>
        <v/>
      </c>
      <c r="Y218" s="774" t="str">
        <f>IFERROR(IF(AND('IMPORT Wksht'!$BX$10="No Split",'IMPORT Wksht'!$D$1="W001"),VLOOKUP($G218,PO,Y$4,0),VLOOKUP($G218,PO,Y$5,0)),"")</f>
        <v/>
      </c>
      <c r="Z218" s="775" t="str">
        <f>IFERROR(IF(AND('IMPORT Wksht'!$BX$10="No Split",'IMPORT Wksht'!$D$1="W03"),VLOOKUP($G218,PO,Z$4,0),VLOOKUP($G218,PO,Z$5,0)),"")</f>
        <v/>
      </c>
      <c r="AA218" s="776" t="str">
        <f t="shared" si="77"/>
        <v/>
      </c>
      <c r="AB218" s="783">
        <f t="shared" si="78"/>
        <v>0</v>
      </c>
      <c r="AD218" s="490">
        <v>211</v>
      </c>
      <c r="AE218" s="698">
        <f>'IMPORT Wksht'!E225</f>
        <v>0</v>
      </c>
      <c r="AF218" s="698">
        <f>'IMPORT Wksht'!F225</f>
        <v>0</v>
      </c>
      <c r="AG218" s="1280">
        <f>'IMPORT Wksht'!N225</f>
        <v>0</v>
      </c>
      <c r="AH218" s="1280">
        <f>'IMPORT Wksht'!O225</f>
        <v>0</v>
      </c>
      <c r="AI218" s="699" t="str">
        <f>'IMPORT Wksht'!P225</f>
        <v>MP</v>
      </c>
      <c r="AJ218" s="1280">
        <f t="shared" si="85"/>
        <v>0</v>
      </c>
      <c r="AK218" s="700">
        <f>'IMPORT Wksht'!R225</f>
        <v>0</v>
      </c>
      <c r="AL218" s="495">
        <f t="shared" si="86"/>
        <v>0</v>
      </c>
      <c r="AM218" s="495">
        <f t="shared" si="87"/>
        <v>0</v>
      </c>
    </row>
    <row r="219" spans="2:39">
      <c r="B219" s="723"/>
      <c r="C219" s="92"/>
      <c r="D219" s="92"/>
      <c r="E219" s="724"/>
      <c r="F219" s="720">
        <f t="shared" si="88"/>
        <v>0</v>
      </c>
      <c r="G219" s="719"/>
      <c r="H219" s="771" t="str">
        <f t="shared" si="91"/>
        <v/>
      </c>
      <c r="I219" s="771" t="str">
        <f t="shared" si="91"/>
        <v/>
      </c>
      <c r="J219" s="695"/>
      <c r="K219" s="784">
        <f t="shared" si="79"/>
        <v>0</v>
      </c>
      <c r="L219" s="785" t="str">
        <f t="shared" si="74"/>
        <v/>
      </c>
      <c r="M219" s="774" t="str">
        <f t="shared" si="80"/>
        <v/>
      </c>
      <c r="N219" s="775" t="str">
        <f t="shared" si="81"/>
        <v/>
      </c>
      <c r="O219" s="776" t="str">
        <f t="shared" si="89"/>
        <v/>
      </c>
      <c r="P219" s="777" t="str">
        <f t="shared" si="90"/>
        <v/>
      </c>
      <c r="Q219" s="778" t="str">
        <f t="shared" si="82"/>
        <v/>
      </c>
      <c r="R219" s="779" t="str">
        <f t="shared" si="83"/>
        <v/>
      </c>
      <c r="S219" s="774" t="str">
        <f t="shared" si="92"/>
        <v/>
      </c>
      <c r="T219" s="775" t="str">
        <f t="shared" si="93"/>
        <v/>
      </c>
      <c r="U219" s="776" t="str">
        <f t="shared" si="94"/>
        <v/>
      </c>
      <c r="V219" s="774" t="str">
        <f t="shared" si="84"/>
        <v/>
      </c>
      <c r="W219" s="775" t="str">
        <f t="shared" si="75"/>
        <v/>
      </c>
      <c r="X219" s="776" t="str">
        <f t="shared" si="76"/>
        <v/>
      </c>
      <c r="Y219" s="774" t="str">
        <f>IFERROR(IF(AND('IMPORT Wksht'!$BX$10="No Split",'IMPORT Wksht'!$D$1="W001"),VLOOKUP($G219,PO,Y$4,0),VLOOKUP($G219,PO,Y$5,0)),"")</f>
        <v/>
      </c>
      <c r="Z219" s="775" t="str">
        <f>IFERROR(IF(AND('IMPORT Wksht'!$BX$10="No Split",'IMPORT Wksht'!$D$1="W03"),VLOOKUP($G219,PO,Z$4,0),VLOOKUP($G219,PO,Z$5,0)),"")</f>
        <v/>
      </c>
      <c r="AA219" s="776" t="str">
        <f t="shared" si="77"/>
        <v/>
      </c>
      <c r="AB219" s="783">
        <f t="shared" si="78"/>
        <v>0</v>
      </c>
      <c r="AD219" s="490">
        <v>212</v>
      </c>
      <c r="AE219" s="698">
        <f>'IMPORT Wksht'!E226</f>
        <v>0</v>
      </c>
      <c r="AF219" s="698">
        <f>'IMPORT Wksht'!F226</f>
        <v>0</v>
      </c>
      <c r="AG219" s="1280">
        <f>'IMPORT Wksht'!N226</f>
        <v>0</v>
      </c>
      <c r="AH219" s="1280">
        <f>'IMPORT Wksht'!O226</f>
        <v>0</v>
      </c>
      <c r="AI219" s="699" t="str">
        <f>'IMPORT Wksht'!P226</f>
        <v>MP</v>
      </c>
      <c r="AJ219" s="1280">
        <f t="shared" si="85"/>
        <v>0</v>
      </c>
      <c r="AK219" s="700">
        <f>'IMPORT Wksht'!R226</f>
        <v>0</v>
      </c>
      <c r="AL219" s="495">
        <f t="shared" si="86"/>
        <v>0</v>
      </c>
      <c r="AM219" s="495">
        <f t="shared" si="87"/>
        <v>0</v>
      </c>
    </row>
    <row r="220" spans="2:39">
      <c r="B220" s="723"/>
      <c r="C220" s="92"/>
      <c r="D220" s="92"/>
      <c r="E220" s="724"/>
      <c r="F220" s="720">
        <f t="shared" si="88"/>
        <v>0</v>
      </c>
      <c r="G220" s="719"/>
      <c r="H220" s="771" t="str">
        <f t="shared" si="91"/>
        <v/>
      </c>
      <c r="I220" s="771" t="str">
        <f t="shared" si="91"/>
        <v/>
      </c>
      <c r="J220" s="695"/>
      <c r="K220" s="784">
        <f t="shared" si="79"/>
        <v>0</v>
      </c>
      <c r="L220" s="785" t="str">
        <f t="shared" si="74"/>
        <v/>
      </c>
      <c r="M220" s="774" t="str">
        <f t="shared" si="80"/>
        <v/>
      </c>
      <c r="N220" s="775" t="str">
        <f t="shared" si="81"/>
        <v/>
      </c>
      <c r="O220" s="776" t="str">
        <f t="shared" si="89"/>
        <v/>
      </c>
      <c r="P220" s="777" t="str">
        <f t="shared" si="90"/>
        <v/>
      </c>
      <c r="Q220" s="778" t="str">
        <f t="shared" si="82"/>
        <v/>
      </c>
      <c r="R220" s="779" t="str">
        <f t="shared" si="83"/>
        <v/>
      </c>
      <c r="S220" s="774" t="str">
        <f t="shared" si="92"/>
        <v/>
      </c>
      <c r="T220" s="775" t="str">
        <f t="shared" si="93"/>
        <v/>
      </c>
      <c r="U220" s="776" t="str">
        <f t="shared" si="94"/>
        <v/>
      </c>
      <c r="V220" s="774" t="str">
        <f t="shared" si="84"/>
        <v/>
      </c>
      <c r="W220" s="775" t="str">
        <f t="shared" si="75"/>
        <v/>
      </c>
      <c r="X220" s="776" t="str">
        <f t="shared" si="76"/>
        <v/>
      </c>
      <c r="Y220" s="774" t="str">
        <f>IFERROR(IF(AND('IMPORT Wksht'!$BX$10="No Split",'IMPORT Wksht'!$D$1="W001"),VLOOKUP($G220,PO,Y$4,0),VLOOKUP($G220,PO,Y$5,0)),"")</f>
        <v/>
      </c>
      <c r="Z220" s="775" t="str">
        <f>IFERROR(IF(AND('IMPORT Wksht'!$BX$10="No Split",'IMPORT Wksht'!$D$1="W03"),VLOOKUP($G220,PO,Z$4,0),VLOOKUP($G220,PO,Z$5,0)),"")</f>
        <v/>
      </c>
      <c r="AA220" s="776" t="str">
        <f t="shared" si="77"/>
        <v/>
      </c>
      <c r="AB220" s="783">
        <f t="shared" si="78"/>
        <v>0</v>
      </c>
      <c r="AD220" s="490">
        <v>213</v>
      </c>
      <c r="AE220" s="698">
        <f>'IMPORT Wksht'!E227</f>
        <v>0</v>
      </c>
      <c r="AF220" s="698">
        <f>'IMPORT Wksht'!F227</f>
        <v>0</v>
      </c>
      <c r="AG220" s="1280">
        <f>'IMPORT Wksht'!N227</f>
        <v>0</v>
      </c>
      <c r="AH220" s="1280">
        <f>'IMPORT Wksht'!O227</f>
        <v>0</v>
      </c>
      <c r="AI220" s="699" t="str">
        <f>'IMPORT Wksht'!P227</f>
        <v>MP</v>
      </c>
      <c r="AJ220" s="1280">
        <f t="shared" si="85"/>
        <v>0</v>
      </c>
      <c r="AK220" s="700">
        <f>'IMPORT Wksht'!R227</f>
        <v>0</v>
      </c>
      <c r="AL220" s="495">
        <f t="shared" si="86"/>
        <v>0</v>
      </c>
      <c r="AM220" s="495">
        <f t="shared" si="87"/>
        <v>0</v>
      </c>
    </row>
    <row r="221" spans="2:39">
      <c r="B221" s="723"/>
      <c r="C221" s="92"/>
      <c r="D221" s="92"/>
      <c r="E221" s="724"/>
      <c r="F221" s="720">
        <f t="shared" si="88"/>
        <v>0</v>
      </c>
      <c r="G221" s="719"/>
      <c r="H221" s="771" t="str">
        <f t="shared" si="91"/>
        <v/>
      </c>
      <c r="I221" s="771" t="str">
        <f t="shared" si="91"/>
        <v/>
      </c>
      <c r="J221" s="695"/>
      <c r="K221" s="784">
        <f t="shared" si="79"/>
        <v>0</v>
      </c>
      <c r="L221" s="785" t="str">
        <f t="shared" si="74"/>
        <v/>
      </c>
      <c r="M221" s="774" t="str">
        <f t="shared" si="80"/>
        <v/>
      </c>
      <c r="N221" s="775" t="str">
        <f t="shared" si="81"/>
        <v/>
      </c>
      <c r="O221" s="776" t="str">
        <f t="shared" si="89"/>
        <v/>
      </c>
      <c r="P221" s="777" t="str">
        <f t="shared" si="90"/>
        <v/>
      </c>
      <c r="Q221" s="778" t="str">
        <f t="shared" si="82"/>
        <v/>
      </c>
      <c r="R221" s="779" t="str">
        <f t="shared" si="83"/>
        <v/>
      </c>
      <c r="S221" s="774" t="str">
        <f t="shared" si="92"/>
        <v/>
      </c>
      <c r="T221" s="775" t="str">
        <f t="shared" si="93"/>
        <v/>
      </c>
      <c r="U221" s="776" t="str">
        <f t="shared" si="94"/>
        <v/>
      </c>
      <c r="V221" s="774" t="str">
        <f t="shared" si="84"/>
        <v/>
      </c>
      <c r="W221" s="775" t="str">
        <f t="shared" si="75"/>
        <v/>
      </c>
      <c r="X221" s="776" t="str">
        <f t="shared" si="76"/>
        <v/>
      </c>
      <c r="Y221" s="774" t="str">
        <f>IFERROR(IF(AND('IMPORT Wksht'!$BX$10="No Split",'IMPORT Wksht'!$D$1="W001"),VLOOKUP($G221,PO,Y$4,0),VLOOKUP($G221,PO,Y$5,0)),"")</f>
        <v/>
      </c>
      <c r="Z221" s="775" t="str">
        <f>IFERROR(IF(AND('IMPORT Wksht'!$BX$10="No Split",'IMPORT Wksht'!$D$1="W03"),VLOOKUP($G221,PO,Z$4,0),VLOOKUP($G221,PO,Z$5,0)),"")</f>
        <v/>
      </c>
      <c r="AA221" s="776" t="str">
        <f t="shared" si="77"/>
        <v/>
      </c>
      <c r="AB221" s="783">
        <f t="shared" si="78"/>
        <v>0</v>
      </c>
      <c r="AD221" s="490">
        <v>214</v>
      </c>
      <c r="AE221" s="698">
        <f>'IMPORT Wksht'!E228</f>
        <v>0</v>
      </c>
      <c r="AF221" s="698">
        <f>'IMPORT Wksht'!F228</f>
        <v>0</v>
      </c>
      <c r="AG221" s="1280">
        <f>'IMPORT Wksht'!N228</f>
        <v>0</v>
      </c>
      <c r="AH221" s="1280">
        <f>'IMPORT Wksht'!O228</f>
        <v>0</v>
      </c>
      <c r="AI221" s="699" t="str">
        <f>'IMPORT Wksht'!P228</f>
        <v>MP</v>
      </c>
      <c r="AJ221" s="1280">
        <f t="shared" si="85"/>
        <v>0</v>
      </c>
      <c r="AK221" s="700">
        <f>'IMPORT Wksht'!R228</f>
        <v>0</v>
      </c>
      <c r="AL221" s="495">
        <f t="shared" si="86"/>
        <v>0</v>
      </c>
      <c r="AM221" s="495">
        <f t="shared" si="87"/>
        <v>0</v>
      </c>
    </row>
    <row r="222" spans="2:39">
      <c r="B222" s="723"/>
      <c r="C222" s="92"/>
      <c r="D222" s="92"/>
      <c r="E222" s="724"/>
      <c r="F222" s="720">
        <f t="shared" si="88"/>
        <v>0</v>
      </c>
      <c r="G222" s="719"/>
      <c r="H222" s="771" t="str">
        <f t="shared" si="91"/>
        <v/>
      </c>
      <c r="I222" s="771" t="str">
        <f t="shared" si="91"/>
        <v/>
      </c>
      <c r="J222" s="695"/>
      <c r="K222" s="784">
        <f t="shared" si="79"/>
        <v>0</v>
      </c>
      <c r="L222" s="785" t="str">
        <f t="shared" si="74"/>
        <v/>
      </c>
      <c r="M222" s="774" t="str">
        <f t="shared" si="80"/>
        <v/>
      </c>
      <c r="N222" s="775" t="str">
        <f t="shared" si="81"/>
        <v/>
      </c>
      <c r="O222" s="776" t="str">
        <f t="shared" si="89"/>
        <v/>
      </c>
      <c r="P222" s="777" t="str">
        <f t="shared" si="90"/>
        <v/>
      </c>
      <c r="Q222" s="778" t="str">
        <f t="shared" si="82"/>
        <v/>
      </c>
      <c r="R222" s="779" t="str">
        <f t="shared" si="83"/>
        <v/>
      </c>
      <c r="S222" s="774" t="str">
        <f t="shared" si="92"/>
        <v/>
      </c>
      <c r="T222" s="775" t="str">
        <f t="shared" si="93"/>
        <v/>
      </c>
      <c r="U222" s="776" t="str">
        <f t="shared" si="94"/>
        <v/>
      </c>
      <c r="V222" s="774" t="str">
        <f t="shared" si="84"/>
        <v/>
      </c>
      <c r="W222" s="775" t="str">
        <f t="shared" si="75"/>
        <v/>
      </c>
      <c r="X222" s="776" t="str">
        <f t="shared" si="76"/>
        <v/>
      </c>
      <c r="Y222" s="774" t="str">
        <f>IFERROR(IF(AND('IMPORT Wksht'!$BX$10="No Split",'IMPORT Wksht'!$D$1="W001"),VLOOKUP($G222,PO,Y$4,0),VLOOKUP($G222,PO,Y$5,0)),"")</f>
        <v/>
      </c>
      <c r="Z222" s="775" t="str">
        <f>IFERROR(IF(AND('IMPORT Wksht'!$BX$10="No Split",'IMPORT Wksht'!$D$1="W03"),VLOOKUP($G222,PO,Z$4,0),VLOOKUP($G222,PO,Z$5,0)),"")</f>
        <v/>
      </c>
      <c r="AA222" s="776" t="str">
        <f t="shared" si="77"/>
        <v/>
      </c>
      <c r="AB222" s="783">
        <f t="shared" si="78"/>
        <v>0</v>
      </c>
      <c r="AD222" s="490">
        <v>215</v>
      </c>
      <c r="AE222" s="698">
        <f>'IMPORT Wksht'!E229</f>
        <v>0</v>
      </c>
      <c r="AF222" s="698">
        <f>'IMPORT Wksht'!F229</f>
        <v>0</v>
      </c>
      <c r="AG222" s="1280">
        <f>'IMPORT Wksht'!N229</f>
        <v>0</v>
      </c>
      <c r="AH222" s="1280">
        <f>'IMPORT Wksht'!O229</f>
        <v>0</v>
      </c>
      <c r="AI222" s="699" t="str">
        <f>'IMPORT Wksht'!P229</f>
        <v>MP</v>
      </c>
      <c r="AJ222" s="1280">
        <f t="shared" si="85"/>
        <v>0</v>
      </c>
      <c r="AK222" s="700">
        <f>'IMPORT Wksht'!R229</f>
        <v>0</v>
      </c>
      <c r="AL222" s="495">
        <f t="shared" si="86"/>
        <v>0</v>
      </c>
      <c r="AM222" s="495">
        <f t="shared" si="87"/>
        <v>0</v>
      </c>
    </row>
    <row r="223" spans="2:39">
      <c r="B223" s="723"/>
      <c r="C223" s="92"/>
      <c r="D223" s="92"/>
      <c r="E223" s="724"/>
      <c r="F223" s="720">
        <f t="shared" si="88"/>
        <v>0</v>
      </c>
      <c r="G223" s="719"/>
      <c r="H223" s="771" t="str">
        <f t="shared" si="91"/>
        <v/>
      </c>
      <c r="I223" s="771" t="str">
        <f t="shared" si="91"/>
        <v/>
      </c>
      <c r="J223" s="695"/>
      <c r="K223" s="784">
        <f t="shared" si="79"/>
        <v>0</v>
      </c>
      <c r="L223" s="785" t="str">
        <f t="shared" si="74"/>
        <v/>
      </c>
      <c r="M223" s="774" t="str">
        <f t="shared" si="80"/>
        <v/>
      </c>
      <c r="N223" s="775" t="str">
        <f t="shared" si="81"/>
        <v/>
      </c>
      <c r="O223" s="776" t="str">
        <f t="shared" si="89"/>
        <v/>
      </c>
      <c r="P223" s="777" t="str">
        <f t="shared" si="90"/>
        <v/>
      </c>
      <c r="Q223" s="778" t="str">
        <f t="shared" si="82"/>
        <v/>
      </c>
      <c r="R223" s="779" t="str">
        <f t="shared" si="83"/>
        <v/>
      </c>
      <c r="S223" s="774" t="str">
        <f t="shared" si="92"/>
        <v/>
      </c>
      <c r="T223" s="775" t="str">
        <f t="shared" si="93"/>
        <v/>
      </c>
      <c r="U223" s="776" t="str">
        <f t="shared" si="94"/>
        <v/>
      </c>
      <c r="V223" s="774" t="str">
        <f t="shared" si="84"/>
        <v/>
      </c>
      <c r="W223" s="775" t="str">
        <f t="shared" si="75"/>
        <v/>
      </c>
      <c r="X223" s="776" t="str">
        <f t="shared" si="76"/>
        <v/>
      </c>
      <c r="Y223" s="774" t="str">
        <f>IFERROR(IF(AND('IMPORT Wksht'!$BX$10="No Split",'IMPORT Wksht'!$D$1="W001"),VLOOKUP($G223,PO,Y$4,0),VLOOKUP($G223,PO,Y$5,0)),"")</f>
        <v/>
      </c>
      <c r="Z223" s="775" t="str">
        <f>IFERROR(IF(AND('IMPORT Wksht'!$BX$10="No Split",'IMPORT Wksht'!$D$1="W03"),VLOOKUP($G223,PO,Z$4,0),VLOOKUP($G223,PO,Z$5,0)),"")</f>
        <v/>
      </c>
      <c r="AA223" s="776" t="str">
        <f t="shared" si="77"/>
        <v/>
      </c>
      <c r="AB223" s="783">
        <f t="shared" si="78"/>
        <v>0</v>
      </c>
      <c r="AD223" s="490">
        <v>216</v>
      </c>
      <c r="AE223" s="698">
        <f>'IMPORT Wksht'!E230</f>
        <v>0</v>
      </c>
      <c r="AF223" s="698">
        <f>'IMPORT Wksht'!F230</f>
        <v>0</v>
      </c>
      <c r="AG223" s="1280">
        <f>'IMPORT Wksht'!N230</f>
        <v>0</v>
      </c>
      <c r="AH223" s="1280">
        <f>'IMPORT Wksht'!O230</f>
        <v>0</v>
      </c>
      <c r="AI223" s="699" t="str">
        <f>'IMPORT Wksht'!P230</f>
        <v>MP</v>
      </c>
      <c r="AJ223" s="1280">
        <f t="shared" si="85"/>
        <v>0</v>
      </c>
      <c r="AK223" s="700">
        <f>'IMPORT Wksht'!R230</f>
        <v>0</v>
      </c>
      <c r="AL223" s="495">
        <f t="shared" si="86"/>
        <v>0</v>
      </c>
      <c r="AM223" s="495">
        <f t="shared" si="87"/>
        <v>0</v>
      </c>
    </row>
    <row r="224" spans="2:39">
      <c r="B224" s="723"/>
      <c r="C224" s="92"/>
      <c r="D224" s="92"/>
      <c r="E224" s="724"/>
      <c r="F224" s="720">
        <f t="shared" si="88"/>
        <v>0</v>
      </c>
      <c r="G224" s="719"/>
      <c r="H224" s="771" t="str">
        <f t="shared" si="91"/>
        <v/>
      </c>
      <c r="I224" s="771" t="str">
        <f t="shared" si="91"/>
        <v/>
      </c>
      <c r="J224" s="695"/>
      <c r="K224" s="784">
        <f t="shared" si="79"/>
        <v>0</v>
      </c>
      <c r="L224" s="785" t="str">
        <f t="shared" si="74"/>
        <v/>
      </c>
      <c r="M224" s="774" t="str">
        <f t="shared" si="80"/>
        <v/>
      </c>
      <c r="N224" s="775" t="str">
        <f t="shared" si="81"/>
        <v/>
      </c>
      <c r="O224" s="776" t="str">
        <f t="shared" si="89"/>
        <v/>
      </c>
      <c r="P224" s="777" t="str">
        <f t="shared" si="90"/>
        <v/>
      </c>
      <c r="Q224" s="778" t="str">
        <f t="shared" si="82"/>
        <v/>
      </c>
      <c r="R224" s="779" t="str">
        <f t="shared" si="83"/>
        <v/>
      </c>
      <c r="S224" s="774" t="str">
        <f t="shared" si="92"/>
        <v/>
      </c>
      <c r="T224" s="775" t="str">
        <f t="shared" si="93"/>
        <v/>
      </c>
      <c r="U224" s="776" t="str">
        <f t="shared" si="94"/>
        <v/>
      </c>
      <c r="V224" s="774" t="str">
        <f t="shared" si="84"/>
        <v/>
      </c>
      <c r="W224" s="775" t="str">
        <f t="shared" si="75"/>
        <v/>
      </c>
      <c r="X224" s="776" t="str">
        <f t="shared" si="76"/>
        <v/>
      </c>
      <c r="Y224" s="774" t="str">
        <f>IFERROR(IF(AND('IMPORT Wksht'!$BX$10="No Split",'IMPORT Wksht'!$D$1="W001"),VLOOKUP($G224,PO,Y$4,0),VLOOKUP($G224,PO,Y$5,0)),"")</f>
        <v/>
      </c>
      <c r="Z224" s="775" t="str">
        <f>IFERROR(IF(AND('IMPORT Wksht'!$BX$10="No Split",'IMPORT Wksht'!$D$1="W03"),VLOOKUP($G224,PO,Z$4,0),VLOOKUP($G224,PO,Z$5,0)),"")</f>
        <v/>
      </c>
      <c r="AA224" s="776" t="str">
        <f t="shared" si="77"/>
        <v/>
      </c>
      <c r="AB224" s="783">
        <f t="shared" si="78"/>
        <v>0</v>
      </c>
      <c r="AD224" s="490">
        <v>217</v>
      </c>
      <c r="AE224" s="698">
        <f>'IMPORT Wksht'!E231</f>
        <v>0</v>
      </c>
      <c r="AF224" s="698">
        <f>'IMPORT Wksht'!F231</f>
        <v>0</v>
      </c>
      <c r="AG224" s="1280">
        <f>'IMPORT Wksht'!N231</f>
        <v>0</v>
      </c>
      <c r="AH224" s="1280">
        <f>'IMPORT Wksht'!O231</f>
        <v>0</v>
      </c>
      <c r="AI224" s="699" t="str">
        <f>'IMPORT Wksht'!P231</f>
        <v>MP</v>
      </c>
      <c r="AJ224" s="1280">
        <f t="shared" si="85"/>
        <v>0</v>
      </c>
      <c r="AK224" s="700">
        <f>'IMPORT Wksht'!R231</f>
        <v>0</v>
      </c>
      <c r="AL224" s="495">
        <f t="shared" si="86"/>
        <v>0</v>
      </c>
      <c r="AM224" s="495">
        <f t="shared" si="87"/>
        <v>0</v>
      </c>
    </row>
    <row r="225" spans="2:39">
      <c r="B225" s="723"/>
      <c r="C225" s="92"/>
      <c r="D225" s="92"/>
      <c r="E225" s="724"/>
      <c r="F225" s="720">
        <f t="shared" si="88"/>
        <v>0</v>
      </c>
      <c r="G225" s="719"/>
      <c r="H225" s="771" t="str">
        <f t="shared" si="91"/>
        <v/>
      </c>
      <c r="I225" s="771" t="str">
        <f t="shared" si="91"/>
        <v/>
      </c>
      <c r="J225" s="695"/>
      <c r="K225" s="784">
        <f t="shared" si="79"/>
        <v>0</v>
      </c>
      <c r="L225" s="785" t="str">
        <f t="shared" si="74"/>
        <v/>
      </c>
      <c r="M225" s="774" t="str">
        <f t="shared" si="80"/>
        <v/>
      </c>
      <c r="N225" s="775" t="str">
        <f t="shared" si="81"/>
        <v/>
      </c>
      <c r="O225" s="776" t="str">
        <f t="shared" si="89"/>
        <v/>
      </c>
      <c r="P225" s="777" t="str">
        <f t="shared" si="90"/>
        <v/>
      </c>
      <c r="Q225" s="778" t="str">
        <f t="shared" si="82"/>
        <v/>
      </c>
      <c r="R225" s="779" t="str">
        <f t="shared" si="83"/>
        <v/>
      </c>
      <c r="S225" s="774" t="str">
        <f t="shared" si="92"/>
        <v/>
      </c>
      <c r="T225" s="775" t="str">
        <f t="shared" si="93"/>
        <v/>
      </c>
      <c r="U225" s="776" t="str">
        <f t="shared" si="94"/>
        <v/>
      </c>
      <c r="V225" s="774" t="str">
        <f t="shared" si="84"/>
        <v/>
      </c>
      <c r="W225" s="775" t="str">
        <f t="shared" si="75"/>
        <v/>
      </c>
      <c r="X225" s="776" t="str">
        <f t="shared" si="76"/>
        <v/>
      </c>
      <c r="Y225" s="774" t="str">
        <f>IFERROR(IF(AND('IMPORT Wksht'!$BX$10="No Split",'IMPORT Wksht'!$D$1="W001"),VLOOKUP($G225,PO,Y$4,0),VLOOKUP($G225,PO,Y$5,0)),"")</f>
        <v/>
      </c>
      <c r="Z225" s="775" t="str">
        <f>IFERROR(IF(AND('IMPORT Wksht'!$BX$10="No Split",'IMPORT Wksht'!$D$1="W03"),VLOOKUP($G225,PO,Z$4,0),VLOOKUP($G225,PO,Z$5,0)),"")</f>
        <v/>
      </c>
      <c r="AA225" s="776" t="str">
        <f t="shared" si="77"/>
        <v/>
      </c>
      <c r="AB225" s="783">
        <f t="shared" si="78"/>
        <v>0</v>
      </c>
      <c r="AD225" s="490">
        <v>218</v>
      </c>
      <c r="AE225" s="698">
        <f>'IMPORT Wksht'!E232</f>
        <v>0</v>
      </c>
      <c r="AF225" s="698">
        <f>'IMPORT Wksht'!F232</f>
        <v>0</v>
      </c>
      <c r="AG225" s="1280">
        <f>'IMPORT Wksht'!N232</f>
        <v>0</v>
      </c>
      <c r="AH225" s="1280">
        <f>'IMPORT Wksht'!O232</f>
        <v>0</v>
      </c>
      <c r="AI225" s="699" t="str">
        <f>'IMPORT Wksht'!P232</f>
        <v>MP</v>
      </c>
      <c r="AJ225" s="1280">
        <f t="shared" si="85"/>
        <v>0</v>
      </c>
      <c r="AK225" s="700">
        <f>'IMPORT Wksht'!R232</f>
        <v>0</v>
      </c>
      <c r="AL225" s="495">
        <f t="shared" si="86"/>
        <v>0</v>
      </c>
      <c r="AM225" s="495">
        <f t="shared" si="87"/>
        <v>0</v>
      </c>
    </row>
    <row r="226" spans="2:39">
      <c r="B226" s="723"/>
      <c r="C226" s="92"/>
      <c r="D226" s="92"/>
      <c r="E226" s="724"/>
      <c r="F226" s="720">
        <f t="shared" si="88"/>
        <v>0</v>
      </c>
      <c r="G226" s="719"/>
      <c r="H226" s="771" t="str">
        <f t="shared" si="91"/>
        <v/>
      </c>
      <c r="I226" s="771" t="str">
        <f t="shared" si="91"/>
        <v/>
      </c>
      <c r="J226" s="695"/>
      <c r="K226" s="784">
        <f t="shared" si="79"/>
        <v>0</v>
      </c>
      <c r="L226" s="785" t="str">
        <f t="shared" si="74"/>
        <v/>
      </c>
      <c r="M226" s="774" t="str">
        <f t="shared" si="80"/>
        <v/>
      </c>
      <c r="N226" s="775" t="str">
        <f t="shared" si="81"/>
        <v/>
      </c>
      <c r="O226" s="776" t="str">
        <f t="shared" si="89"/>
        <v/>
      </c>
      <c r="P226" s="777" t="str">
        <f t="shared" si="90"/>
        <v/>
      </c>
      <c r="Q226" s="778" t="str">
        <f t="shared" si="82"/>
        <v/>
      </c>
      <c r="R226" s="779" t="str">
        <f t="shared" si="83"/>
        <v/>
      </c>
      <c r="S226" s="774" t="str">
        <f t="shared" si="92"/>
        <v/>
      </c>
      <c r="T226" s="775" t="str">
        <f t="shared" si="93"/>
        <v/>
      </c>
      <c r="U226" s="776" t="str">
        <f t="shared" si="94"/>
        <v/>
      </c>
      <c r="V226" s="774" t="str">
        <f t="shared" si="84"/>
        <v/>
      </c>
      <c r="W226" s="775" t="str">
        <f t="shared" si="75"/>
        <v/>
      </c>
      <c r="X226" s="776" t="str">
        <f t="shared" si="76"/>
        <v/>
      </c>
      <c r="Y226" s="774" t="str">
        <f>IFERROR(IF(AND('IMPORT Wksht'!$BX$10="No Split",'IMPORT Wksht'!$D$1="W001"),VLOOKUP($G226,PO,Y$4,0),VLOOKUP($G226,PO,Y$5,0)),"")</f>
        <v/>
      </c>
      <c r="Z226" s="775" t="str">
        <f>IFERROR(IF(AND('IMPORT Wksht'!$BX$10="No Split",'IMPORT Wksht'!$D$1="W03"),VLOOKUP($G226,PO,Z$4,0),VLOOKUP($G226,PO,Z$5,0)),"")</f>
        <v/>
      </c>
      <c r="AA226" s="776" t="str">
        <f t="shared" si="77"/>
        <v/>
      </c>
      <c r="AB226" s="783">
        <f t="shared" si="78"/>
        <v>0</v>
      </c>
      <c r="AD226" s="490">
        <v>219</v>
      </c>
      <c r="AE226" s="698">
        <f>'IMPORT Wksht'!E233</f>
        <v>0</v>
      </c>
      <c r="AF226" s="698">
        <f>'IMPORT Wksht'!F233</f>
        <v>0</v>
      </c>
      <c r="AG226" s="1280">
        <f>'IMPORT Wksht'!N233</f>
        <v>0</v>
      </c>
      <c r="AH226" s="1280">
        <f>'IMPORT Wksht'!O233</f>
        <v>0</v>
      </c>
      <c r="AI226" s="699" t="str">
        <f>'IMPORT Wksht'!P233</f>
        <v>MP</v>
      </c>
      <c r="AJ226" s="1280">
        <f t="shared" si="85"/>
        <v>0</v>
      </c>
      <c r="AK226" s="700">
        <f>'IMPORT Wksht'!R233</f>
        <v>0</v>
      </c>
      <c r="AL226" s="495">
        <f t="shared" si="86"/>
        <v>0</v>
      </c>
      <c r="AM226" s="495">
        <f t="shared" si="87"/>
        <v>0</v>
      </c>
    </row>
    <row r="227" spans="2:39">
      <c r="B227" s="723"/>
      <c r="C227" s="92"/>
      <c r="D227" s="92"/>
      <c r="E227" s="724"/>
      <c r="F227" s="720">
        <f t="shared" si="88"/>
        <v>0</v>
      </c>
      <c r="G227" s="719"/>
      <c r="H227" s="771" t="str">
        <f t="shared" si="91"/>
        <v/>
      </c>
      <c r="I227" s="771" t="str">
        <f t="shared" si="91"/>
        <v/>
      </c>
      <c r="J227" s="695"/>
      <c r="K227" s="784">
        <f t="shared" si="79"/>
        <v>0</v>
      </c>
      <c r="L227" s="785" t="str">
        <f t="shared" si="74"/>
        <v/>
      </c>
      <c r="M227" s="774" t="str">
        <f t="shared" si="80"/>
        <v/>
      </c>
      <c r="N227" s="775" t="str">
        <f t="shared" si="81"/>
        <v/>
      </c>
      <c r="O227" s="776" t="str">
        <f t="shared" si="89"/>
        <v/>
      </c>
      <c r="P227" s="777" t="str">
        <f t="shared" si="90"/>
        <v/>
      </c>
      <c r="Q227" s="778" t="str">
        <f t="shared" si="82"/>
        <v/>
      </c>
      <c r="R227" s="779" t="str">
        <f t="shared" si="83"/>
        <v/>
      </c>
      <c r="S227" s="774" t="str">
        <f t="shared" si="92"/>
        <v/>
      </c>
      <c r="T227" s="775" t="str">
        <f t="shared" si="93"/>
        <v/>
      </c>
      <c r="U227" s="776" t="str">
        <f t="shared" si="94"/>
        <v/>
      </c>
      <c r="V227" s="774" t="str">
        <f t="shared" si="84"/>
        <v/>
      </c>
      <c r="W227" s="775" t="str">
        <f t="shared" si="75"/>
        <v/>
      </c>
      <c r="X227" s="776" t="str">
        <f t="shared" si="76"/>
        <v/>
      </c>
      <c r="Y227" s="774" t="str">
        <f>IFERROR(IF(AND('IMPORT Wksht'!$BX$10="No Split",'IMPORT Wksht'!$D$1="W001"),VLOOKUP($G227,PO,Y$4,0),VLOOKUP($G227,PO,Y$5,0)),"")</f>
        <v/>
      </c>
      <c r="Z227" s="775" t="str">
        <f>IFERROR(IF(AND('IMPORT Wksht'!$BX$10="No Split",'IMPORT Wksht'!$D$1="W03"),VLOOKUP($G227,PO,Z$4,0),VLOOKUP($G227,PO,Z$5,0)),"")</f>
        <v/>
      </c>
      <c r="AA227" s="776" t="str">
        <f t="shared" si="77"/>
        <v/>
      </c>
      <c r="AB227" s="783">
        <f t="shared" si="78"/>
        <v>0</v>
      </c>
      <c r="AD227" s="490">
        <v>220</v>
      </c>
      <c r="AE227" s="698">
        <f>'IMPORT Wksht'!E234</f>
        <v>0</v>
      </c>
      <c r="AF227" s="698">
        <f>'IMPORT Wksht'!F234</f>
        <v>0</v>
      </c>
      <c r="AG227" s="1280">
        <f>'IMPORT Wksht'!N234</f>
        <v>0</v>
      </c>
      <c r="AH227" s="1280">
        <f>'IMPORT Wksht'!O234</f>
        <v>0</v>
      </c>
      <c r="AI227" s="699" t="str">
        <f>'IMPORT Wksht'!P234</f>
        <v>MP</v>
      </c>
      <c r="AJ227" s="1280">
        <f t="shared" si="85"/>
        <v>0</v>
      </c>
      <c r="AK227" s="700">
        <f>'IMPORT Wksht'!R234</f>
        <v>0</v>
      </c>
      <c r="AL227" s="495">
        <f t="shared" si="86"/>
        <v>0</v>
      </c>
      <c r="AM227" s="495">
        <f t="shared" si="87"/>
        <v>0</v>
      </c>
    </row>
    <row r="228" spans="2:39">
      <c r="B228" s="723"/>
      <c r="C228" s="92"/>
      <c r="D228" s="92"/>
      <c r="E228" s="724"/>
      <c r="F228" s="720">
        <f t="shared" si="88"/>
        <v>0</v>
      </c>
      <c r="G228" s="719"/>
      <c r="H228" s="771" t="str">
        <f t="shared" ref="H228:I247" si="95">IFERROR(VLOOKUP($G228,PO,H$5,0),"")</f>
        <v/>
      </c>
      <c r="I228" s="771" t="str">
        <f t="shared" si="95"/>
        <v/>
      </c>
      <c r="J228" s="695"/>
      <c r="K228" s="784">
        <f t="shared" si="79"/>
        <v>0</v>
      </c>
      <c r="L228" s="785" t="str">
        <f t="shared" si="74"/>
        <v/>
      </c>
      <c r="M228" s="774" t="str">
        <f t="shared" si="80"/>
        <v/>
      </c>
      <c r="N228" s="775" t="str">
        <f t="shared" si="81"/>
        <v/>
      </c>
      <c r="O228" s="776" t="str">
        <f t="shared" si="89"/>
        <v/>
      </c>
      <c r="P228" s="777" t="str">
        <f t="shared" si="90"/>
        <v/>
      </c>
      <c r="Q228" s="778" t="str">
        <f t="shared" si="82"/>
        <v/>
      </c>
      <c r="R228" s="779" t="str">
        <f t="shared" si="83"/>
        <v/>
      </c>
      <c r="S228" s="774" t="str">
        <f t="shared" si="92"/>
        <v/>
      </c>
      <c r="T228" s="775" t="str">
        <f t="shared" si="93"/>
        <v/>
      </c>
      <c r="U228" s="776" t="str">
        <f t="shared" si="94"/>
        <v/>
      </c>
      <c r="V228" s="774" t="str">
        <f t="shared" si="84"/>
        <v/>
      </c>
      <c r="W228" s="775" t="str">
        <f t="shared" si="75"/>
        <v/>
      </c>
      <c r="X228" s="776" t="str">
        <f t="shared" si="76"/>
        <v/>
      </c>
      <c r="Y228" s="774" t="str">
        <f>IFERROR(IF(AND('IMPORT Wksht'!$BX$10="No Split",'IMPORT Wksht'!$D$1="W001"),VLOOKUP($G228,PO,Y$4,0),VLOOKUP($G228,PO,Y$5,0)),"")</f>
        <v/>
      </c>
      <c r="Z228" s="775" t="str">
        <f>IFERROR(IF(AND('IMPORT Wksht'!$BX$10="No Split",'IMPORT Wksht'!$D$1="W03"),VLOOKUP($G228,PO,Z$4,0),VLOOKUP($G228,PO,Z$5,0)),"")</f>
        <v/>
      </c>
      <c r="AA228" s="776" t="str">
        <f t="shared" si="77"/>
        <v/>
      </c>
      <c r="AB228" s="783">
        <f t="shared" si="78"/>
        <v>0</v>
      </c>
      <c r="AD228" s="490">
        <v>221</v>
      </c>
      <c r="AE228" s="698">
        <f>'IMPORT Wksht'!E235</f>
        <v>0</v>
      </c>
      <c r="AF228" s="698">
        <f>'IMPORT Wksht'!F235</f>
        <v>0</v>
      </c>
      <c r="AG228" s="1280">
        <f>'IMPORT Wksht'!N235</f>
        <v>0</v>
      </c>
      <c r="AH228" s="1280">
        <f>'IMPORT Wksht'!O235</f>
        <v>0</v>
      </c>
      <c r="AI228" s="699" t="str">
        <f>'IMPORT Wksht'!P235</f>
        <v>MP</v>
      </c>
      <c r="AJ228" s="1280">
        <f t="shared" si="85"/>
        <v>0</v>
      </c>
      <c r="AK228" s="700">
        <f>'IMPORT Wksht'!R235</f>
        <v>0</v>
      </c>
      <c r="AL228" s="495">
        <f t="shared" si="86"/>
        <v>0</v>
      </c>
      <c r="AM228" s="495">
        <f t="shared" si="87"/>
        <v>0</v>
      </c>
    </row>
    <row r="229" spans="2:39">
      <c r="B229" s="723"/>
      <c r="C229" s="92"/>
      <c r="D229" s="92"/>
      <c r="E229" s="724"/>
      <c r="F229" s="720">
        <f t="shared" si="88"/>
        <v>0</v>
      </c>
      <c r="G229" s="719"/>
      <c r="H229" s="771" t="str">
        <f t="shared" si="95"/>
        <v/>
      </c>
      <c r="I229" s="771" t="str">
        <f t="shared" si="95"/>
        <v/>
      </c>
      <c r="J229" s="695"/>
      <c r="K229" s="784">
        <f t="shared" si="79"/>
        <v>0</v>
      </c>
      <c r="L229" s="785" t="str">
        <f t="shared" si="74"/>
        <v/>
      </c>
      <c r="M229" s="774" t="str">
        <f t="shared" si="80"/>
        <v/>
      </c>
      <c r="N229" s="775" t="str">
        <f t="shared" si="81"/>
        <v/>
      </c>
      <c r="O229" s="776" t="str">
        <f t="shared" si="89"/>
        <v/>
      </c>
      <c r="P229" s="777" t="str">
        <f t="shared" si="90"/>
        <v/>
      </c>
      <c r="Q229" s="778" t="str">
        <f t="shared" si="82"/>
        <v/>
      </c>
      <c r="R229" s="779" t="str">
        <f t="shared" si="83"/>
        <v/>
      </c>
      <c r="S229" s="774" t="str">
        <f t="shared" si="92"/>
        <v/>
      </c>
      <c r="T229" s="775" t="str">
        <f t="shared" si="93"/>
        <v/>
      </c>
      <c r="U229" s="776" t="str">
        <f t="shared" si="94"/>
        <v/>
      </c>
      <c r="V229" s="774" t="str">
        <f t="shared" si="84"/>
        <v/>
      </c>
      <c r="W229" s="775" t="str">
        <f t="shared" si="75"/>
        <v/>
      </c>
      <c r="X229" s="776" t="str">
        <f t="shared" si="76"/>
        <v/>
      </c>
      <c r="Y229" s="774" t="str">
        <f>IFERROR(IF(AND('IMPORT Wksht'!$BX$10="No Split",'IMPORT Wksht'!$D$1="W001"),VLOOKUP($G229,PO,Y$4,0),VLOOKUP($G229,PO,Y$5,0)),"")</f>
        <v/>
      </c>
      <c r="Z229" s="775" t="str">
        <f>IFERROR(IF(AND('IMPORT Wksht'!$BX$10="No Split",'IMPORT Wksht'!$D$1="W03"),VLOOKUP($G229,PO,Z$4,0),VLOOKUP($G229,PO,Z$5,0)),"")</f>
        <v/>
      </c>
      <c r="AA229" s="776" t="str">
        <f t="shared" si="77"/>
        <v/>
      </c>
      <c r="AB229" s="783">
        <f t="shared" si="78"/>
        <v>0</v>
      </c>
      <c r="AD229" s="490">
        <v>222</v>
      </c>
      <c r="AE229" s="698">
        <f>'IMPORT Wksht'!E236</f>
        <v>0</v>
      </c>
      <c r="AF229" s="698">
        <f>'IMPORT Wksht'!F236</f>
        <v>0</v>
      </c>
      <c r="AG229" s="1280">
        <f>'IMPORT Wksht'!N236</f>
        <v>0</v>
      </c>
      <c r="AH229" s="1280">
        <f>'IMPORT Wksht'!O236</f>
        <v>0</v>
      </c>
      <c r="AI229" s="699" t="str">
        <f>'IMPORT Wksht'!P236</f>
        <v>MP</v>
      </c>
      <c r="AJ229" s="1280">
        <f t="shared" si="85"/>
        <v>0</v>
      </c>
      <c r="AK229" s="700">
        <f>'IMPORT Wksht'!R236</f>
        <v>0</v>
      </c>
      <c r="AL229" s="495">
        <f t="shared" si="86"/>
        <v>0</v>
      </c>
      <c r="AM229" s="495">
        <f t="shared" si="87"/>
        <v>0</v>
      </c>
    </row>
    <row r="230" spans="2:39">
      <c r="B230" s="723"/>
      <c r="C230" s="92"/>
      <c r="D230" s="92"/>
      <c r="E230" s="724"/>
      <c r="F230" s="720">
        <f t="shared" si="88"/>
        <v>0</v>
      </c>
      <c r="G230" s="719"/>
      <c r="H230" s="771" t="str">
        <f t="shared" si="95"/>
        <v/>
      </c>
      <c r="I230" s="771" t="str">
        <f t="shared" si="95"/>
        <v/>
      </c>
      <c r="J230" s="695"/>
      <c r="K230" s="784">
        <f t="shared" si="79"/>
        <v>0</v>
      </c>
      <c r="L230" s="785" t="str">
        <f t="shared" si="74"/>
        <v/>
      </c>
      <c r="M230" s="774" t="str">
        <f t="shared" si="80"/>
        <v/>
      </c>
      <c r="N230" s="775" t="str">
        <f t="shared" si="81"/>
        <v/>
      </c>
      <c r="O230" s="776" t="str">
        <f t="shared" si="89"/>
        <v/>
      </c>
      <c r="P230" s="777" t="str">
        <f t="shared" si="90"/>
        <v/>
      </c>
      <c r="Q230" s="778" t="str">
        <f t="shared" si="82"/>
        <v/>
      </c>
      <c r="R230" s="779" t="str">
        <f t="shared" si="83"/>
        <v/>
      </c>
      <c r="S230" s="774" t="str">
        <f t="shared" si="92"/>
        <v/>
      </c>
      <c r="T230" s="775" t="str">
        <f t="shared" si="93"/>
        <v/>
      </c>
      <c r="U230" s="776" t="str">
        <f t="shared" si="94"/>
        <v/>
      </c>
      <c r="V230" s="774" t="str">
        <f t="shared" si="84"/>
        <v/>
      </c>
      <c r="W230" s="775" t="str">
        <f t="shared" si="75"/>
        <v/>
      </c>
      <c r="X230" s="776" t="str">
        <f t="shared" si="76"/>
        <v/>
      </c>
      <c r="Y230" s="774" t="str">
        <f>IFERROR(IF(AND('IMPORT Wksht'!$BX$10="No Split",'IMPORT Wksht'!$D$1="W001"),VLOOKUP($G230,PO,Y$4,0),VLOOKUP($G230,PO,Y$5,0)),"")</f>
        <v/>
      </c>
      <c r="Z230" s="775" t="str">
        <f>IFERROR(IF(AND('IMPORT Wksht'!$BX$10="No Split",'IMPORT Wksht'!$D$1="W03"),VLOOKUP($G230,PO,Z$4,0),VLOOKUP($G230,PO,Z$5,0)),"")</f>
        <v/>
      </c>
      <c r="AA230" s="776" t="str">
        <f t="shared" si="77"/>
        <v/>
      </c>
      <c r="AB230" s="783">
        <f t="shared" si="78"/>
        <v>0</v>
      </c>
      <c r="AD230" s="490">
        <v>223</v>
      </c>
      <c r="AE230" s="698">
        <f>'IMPORT Wksht'!E237</f>
        <v>0</v>
      </c>
      <c r="AF230" s="698">
        <f>'IMPORT Wksht'!F237</f>
        <v>0</v>
      </c>
      <c r="AG230" s="1280">
        <f>'IMPORT Wksht'!N237</f>
        <v>0</v>
      </c>
      <c r="AH230" s="1280">
        <f>'IMPORT Wksht'!O237</f>
        <v>0</v>
      </c>
      <c r="AI230" s="699" t="str">
        <f>'IMPORT Wksht'!P237</f>
        <v>MP</v>
      </c>
      <c r="AJ230" s="1280">
        <f t="shared" si="85"/>
        <v>0</v>
      </c>
      <c r="AK230" s="700">
        <f>'IMPORT Wksht'!R237</f>
        <v>0</v>
      </c>
      <c r="AL230" s="495">
        <f t="shared" si="86"/>
        <v>0</v>
      </c>
      <c r="AM230" s="495">
        <f t="shared" si="87"/>
        <v>0</v>
      </c>
    </row>
    <row r="231" spans="2:39">
      <c r="B231" s="723"/>
      <c r="C231" s="92"/>
      <c r="D231" s="92"/>
      <c r="E231" s="724"/>
      <c r="F231" s="720">
        <f t="shared" si="88"/>
        <v>0</v>
      </c>
      <c r="G231" s="719"/>
      <c r="H231" s="771" t="str">
        <f t="shared" si="95"/>
        <v/>
      </c>
      <c r="I231" s="771" t="str">
        <f t="shared" si="95"/>
        <v/>
      </c>
      <c r="J231" s="695"/>
      <c r="K231" s="784">
        <f t="shared" si="79"/>
        <v>0</v>
      </c>
      <c r="L231" s="785" t="str">
        <f t="shared" si="74"/>
        <v/>
      </c>
      <c r="M231" s="774" t="str">
        <f t="shared" si="80"/>
        <v/>
      </c>
      <c r="N231" s="775" t="str">
        <f t="shared" si="81"/>
        <v/>
      </c>
      <c r="O231" s="776" t="str">
        <f t="shared" si="89"/>
        <v/>
      </c>
      <c r="P231" s="777" t="str">
        <f t="shared" si="90"/>
        <v/>
      </c>
      <c r="Q231" s="778" t="str">
        <f t="shared" si="82"/>
        <v/>
      </c>
      <c r="R231" s="779" t="str">
        <f t="shared" si="83"/>
        <v/>
      </c>
      <c r="S231" s="774" t="str">
        <f t="shared" si="92"/>
        <v/>
      </c>
      <c r="T231" s="775" t="str">
        <f t="shared" si="93"/>
        <v/>
      </c>
      <c r="U231" s="776" t="str">
        <f t="shared" si="94"/>
        <v/>
      </c>
      <c r="V231" s="774" t="str">
        <f t="shared" si="84"/>
        <v/>
      </c>
      <c r="W231" s="775" t="str">
        <f t="shared" si="75"/>
        <v/>
      </c>
      <c r="X231" s="776" t="str">
        <f t="shared" si="76"/>
        <v/>
      </c>
      <c r="Y231" s="774" t="str">
        <f>IFERROR(IF(AND('IMPORT Wksht'!$BX$10="No Split",'IMPORT Wksht'!$D$1="W001"),VLOOKUP($G231,PO,Y$4,0),VLOOKUP($G231,PO,Y$5,0)),"")</f>
        <v/>
      </c>
      <c r="Z231" s="775" t="str">
        <f>IFERROR(IF(AND('IMPORT Wksht'!$BX$10="No Split",'IMPORT Wksht'!$D$1="W03"),VLOOKUP($G231,PO,Z$4,0),VLOOKUP($G231,PO,Z$5,0)),"")</f>
        <v/>
      </c>
      <c r="AA231" s="776" t="str">
        <f t="shared" si="77"/>
        <v/>
      </c>
      <c r="AB231" s="783">
        <f t="shared" si="78"/>
        <v>0</v>
      </c>
      <c r="AD231" s="490">
        <v>224</v>
      </c>
      <c r="AE231" s="698">
        <f>'IMPORT Wksht'!E238</f>
        <v>0</v>
      </c>
      <c r="AF231" s="698">
        <f>'IMPORT Wksht'!F238</f>
        <v>0</v>
      </c>
      <c r="AG231" s="1280">
        <f>'IMPORT Wksht'!N238</f>
        <v>0</v>
      </c>
      <c r="AH231" s="1280">
        <f>'IMPORT Wksht'!O238</f>
        <v>0</v>
      </c>
      <c r="AI231" s="699" t="str">
        <f>'IMPORT Wksht'!P238</f>
        <v>MP</v>
      </c>
      <c r="AJ231" s="1280">
        <f t="shared" si="85"/>
        <v>0</v>
      </c>
      <c r="AK231" s="700">
        <f>'IMPORT Wksht'!R238</f>
        <v>0</v>
      </c>
      <c r="AL231" s="495">
        <f t="shared" si="86"/>
        <v>0</v>
      </c>
      <c r="AM231" s="495">
        <f t="shared" si="87"/>
        <v>0</v>
      </c>
    </row>
    <row r="232" spans="2:39">
      <c r="B232" s="723"/>
      <c r="C232" s="92"/>
      <c r="D232" s="92"/>
      <c r="E232" s="724"/>
      <c r="F232" s="720">
        <f t="shared" si="88"/>
        <v>0</v>
      </c>
      <c r="G232" s="719"/>
      <c r="H232" s="771" t="str">
        <f t="shared" si="95"/>
        <v/>
      </c>
      <c r="I232" s="771" t="str">
        <f t="shared" si="95"/>
        <v/>
      </c>
      <c r="J232" s="695"/>
      <c r="K232" s="784">
        <f t="shared" si="79"/>
        <v>0</v>
      </c>
      <c r="L232" s="785" t="str">
        <f t="shared" si="74"/>
        <v/>
      </c>
      <c r="M232" s="774" t="str">
        <f t="shared" si="80"/>
        <v/>
      </c>
      <c r="N232" s="775" t="str">
        <f t="shared" si="81"/>
        <v/>
      </c>
      <c r="O232" s="776" t="str">
        <f t="shared" si="89"/>
        <v/>
      </c>
      <c r="P232" s="777" t="str">
        <f t="shared" si="90"/>
        <v/>
      </c>
      <c r="Q232" s="778" t="str">
        <f t="shared" si="82"/>
        <v/>
      </c>
      <c r="R232" s="779" t="str">
        <f t="shared" si="83"/>
        <v/>
      </c>
      <c r="S232" s="774" t="str">
        <f t="shared" si="92"/>
        <v/>
      </c>
      <c r="T232" s="775" t="str">
        <f t="shared" si="93"/>
        <v/>
      </c>
      <c r="U232" s="776" t="str">
        <f t="shared" si="94"/>
        <v/>
      </c>
      <c r="V232" s="774" t="str">
        <f t="shared" si="84"/>
        <v/>
      </c>
      <c r="W232" s="775" t="str">
        <f t="shared" si="75"/>
        <v/>
      </c>
      <c r="X232" s="776" t="str">
        <f t="shared" si="76"/>
        <v/>
      </c>
      <c r="Y232" s="774" t="str">
        <f>IFERROR(IF(AND('IMPORT Wksht'!$BX$10="No Split",'IMPORT Wksht'!$D$1="W001"),VLOOKUP($G232,PO,Y$4,0),VLOOKUP($G232,PO,Y$5,0)),"")</f>
        <v/>
      </c>
      <c r="Z232" s="775" t="str">
        <f>IFERROR(IF(AND('IMPORT Wksht'!$BX$10="No Split",'IMPORT Wksht'!$D$1="W03"),VLOOKUP($G232,PO,Z$4,0),VLOOKUP($G232,PO,Z$5,0)),"")</f>
        <v/>
      </c>
      <c r="AA232" s="776" t="str">
        <f t="shared" si="77"/>
        <v/>
      </c>
      <c r="AB232" s="783">
        <f t="shared" si="78"/>
        <v>0</v>
      </c>
      <c r="AD232" s="490">
        <v>225</v>
      </c>
      <c r="AE232" s="698">
        <f>'IMPORT Wksht'!E239</f>
        <v>0</v>
      </c>
      <c r="AF232" s="698">
        <f>'IMPORT Wksht'!F239</f>
        <v>0</v>
      </c>
      <c r="AG232" s="1280">
        <f>'IMPORT Wksht'!N239</f>
        <v>0</v>
      </c>
      <c r="AH232" s="1280">
        <f>'IMPORT Wksht'!O239</f>
        <v>0</v>
      </c>
      <c r="AI232" s="699" t="str">
        <f>'IMPORT Wksht'!P239</f>
        <v>MP</v>
      </c>
      <c r="AJ232" s="1280">
        <f t="shared" si="85"/>
        <v>0</v>
      </c>
      <c r="AK232" s="700">
        <f>'IMPORT Wksht'!R239</f>
        <v>0</v>
      </c>
      <c r="AL232" s="495">
        <f t="shared" si="86"/>
        <v>0</v>
      </c>
      <c r="AM232" s="495">
        <f t="shared" si="87"/>
        <v>0</v>
      </c>
    </row>
    <row r="233" spans="2:39">
      <c r="B233" s="723"/>
      <c r="C233" s="92"/>
      <c r="D233" s="92"/>
      <c r="E233" s="724"/>
      <c r="F233" s="720">
        <f t="shared" si="88"/>
        <v>0</v>
      </c>
      <c r="G233" s="719"/>
      <c r="H233" s="771" t="str">
        <f t="shared" si="95"/>
        <v/>
      </c>
      <c r="I233" s="771" t="str">
        <f t="shared" si="95"/>
        <v/>
      </c>
      <c r="J233" s="695"/>
      <c r="K233" s="784">
        <f t="shared" si="79"/>
        <v>0</v>
      </c>
      <c r="L233" s="785" t="str">
        <f t="shared" si="74"/>
        <v/>
      </c>
      <c r="M233" s="774" t="str">
        <f t="shared" si="80"/>
        <v/>
      </c>
      <c r="N233" s="775" t="str">
        <f t="shared" si="81"/>
        <v/>
      </c>
      <c r="O233" s="776" t="str">
        <f t="shared" si="89"/>
        <v/>
      </c>
      <c r="P233" s="777" t="str">
        <f t="shared" si="90"/>
        <v/>
      </c>
      <c r="Q233" s="778" t="str">
        <f t="shared" si="82"/>
        <v/>
      </c>
      <c r="R233" s="779" t="str">
        <f t="shared" si="83"/>
        <v/>
      </c>
      <c r="S233" s="774" t="str">
        <f t="shared" si="92"/>
        <v/>
      </c>
      <c r="T233" s="775" t="str">
        <f t="shared" si="93"/>
        <v/>
      </c>
      <c r="U233" s="776" t="str">
        <f t="shared" si="94"/>
        <v/>
      </c>
      <c r="V233" s="774" t="str">
        <f t="shared" si="84"/>
        <v/>
      </c>
      <c r="W233" s="775" t="str">
        <f t="shared" si="75"/>
        <v/>
      </c>
      <c r="X233" s="776" t="str">
        <f t="shared" si="76"/>
        <v/>
      </c>
      <c r="Y233" s="774" t="str">
        <f>IFERROR(IF(AND('IMPORT Wksht'!$BX$10="No Split",'IMPORT Wksht'!$D$1="W001"),VLOOKUP($G233,PO,Y$4,0),VLOOKUP($G233,PO,Y$5,0)),"")</f>
        <v/>
      </c>
      <c r="Z233" s="775" t="str">
        <f>IFERROR(IF(AND('IMPORT Wksht'!$BX$10="No Split",'IMPORT Wksht'!$D$1="W03"),VLOOKUP($G233,PO,Z$4,0),VLOOKUP($G233,PO,Z$5,0)),"")</f>
        <v/>
      </c>
      <c r="AA233" s="776" t="str">
        <f t="shared" si="77"/>
        <v/>
      </c>
      <c r="AB233" s="783">
        <f t="shared" si="78"/>
        <v>0</v>
      </c>
      <c r="AD233" s="490">
        <v>226</v>
      </c>
      <c r="AE233" s="698">
        <f>'IMPORT Wksht'!E240</f>
        <v>0</v>
      </c>
      <c r="AF233" s="698">
        <f>'IMPORT Wksht'!F240</f>
        <v>0</v>
      </c>
      <c r="AG233" s="1280">
        <f>'IMPORT Wksht'!N240</f>
        <v>0</v>
      </c>
      <c r="AH233" s="1280">
        <f>'IMPORT Wksht'!O240</f>
        <v>0</v>
      </c>
      <c r="AI233" s="699" t="str">
        <f>'IMPORT Wksht'!P240</f>
        <v>MP</v>
      </c>
      <c r="AJ233" s="1280">
        <f t="shared" si="85"/>
        <v>0</v>
      </c>
      <c r="AK233" s="700">
        <f>'IMPORT Wksht'!R240</f>
        <v>0</v>
      </c>
      <c r="AL233" s="495">
        <f t="shared" si="86"/>
        <v>0</v>
      </c>
      <c r="AM233" s="495">
        <f t="shared" si="87"/>
        <v>0</v>
      </c>
    </row>
    <row r="234" spans="2:39">
      <c r="B234" s="723"/>
      <c r="C234" s="92"/>
      <c r="D234" s="92"/>
      <c r="E234" s="724"/>
      <c r="F234" s="720">
        <f t="shared" si="88"/>
        <v>0</v>
      </c>
      <c r="G234" s="719"/>
      <c r="H234" s="771" t="str">
        <f t="shared" si="95"/>
        <v/>
      </c>
      <c r="I234" s="771" t="str">
        <f t="shared" si="95"/>
        <v/>
      </c>
      <c r="J234" s="695"/>
      <c r="K234" s="784">
        <f t="shared" si="79"/>
        <v>0</v>
      </c>
      <c r="L234" s="785" t="str">
        <f t="shared" si="74"/>
        <v/>
      </c>
      <c r="M234" s="774" t="str">
        <f t="shared" si="80"/>
        <v/>
      </c>
      <c r="N234" s="775" t="str">
        <f t="shared" si="81"/>
        <v/>
      </c>
      <c r="O234" s="776" t="str">
        <f t="shared" si="89"/>
        <v/>
      </c>
      <c r="P234" s="777" t="str">
        <f t="shared" si="90"/>
        <v/>
      </c>
      <c r="Q234" s="778" t="str">
        <f t="shared" si="82"/>
        <v/>
      </c>
      <c r="R234" s="779" t="str">
        <f t="shared" si="83"/>
        <v/>
      </c>
      <c r="S234" s="774" t="str">
        <f t="shared" si="92"/>
        <v/>
      </c>
      <c r="T234" s="775" t="str">
        <f t="shared" si="93"/>
        <v/>
      </c>
      <c r="U234" s="776" t="str">
        <f t="shared" si="94"/>
        <v/>
      </c>
      <c r="V234" s="774" t="str">
        <f t="shared" si="84"/>
        <v/>
      </c>
      <c r="W234" s="775" t="str">
        <f t="shared" si="75"/>
        <v/>
      </c>
      <c r="X234" s="776" t="str">
        <f t="shared" si="76"/>
        <v/>
      </c>
      <c r="Y234" s="774" t="str">
        <f>IFERROR(IF(AND('IMPORT Wksht'!$BX$10="No Split",'IMPORT Wksht'!$D$1="W001"),VLOOKUP($G234,PO,Y$4,0),VLOOKUP($G234,PO,Y$5,0)),"")</f>
        <v/>
      </c>
      <c r="Z234" s="775" t="str">
        <f>IFERROR(IF(AND('IMPORT Wksht'!$BX$10="No Split",'IMPORT Wksht'!$D$1="W03"),VLOOKUP($G234,PO,Z$4,0),VLOOKUP($G234,PO,Z$5,0)),"")</f>
        <v/>
      </c>
      <c r="AA234" s="776" t="str">
        <f t="shared" si="77"/>
        <v/>
      </c>
      <c r="AB234" s="783">
        <f t="shared" si="78"/>
        <v>0</v>
      </c>
      <c r="AD234" s="490">
        <v>227</v>
      </c>
      <c r="AE234" s="698">
        <f>'IMPORT Wksht'!E241</f>
        <v>0</v>
      </c>
      <c r="AF234" s="698">
        <f>'IMPORT Wksht'!F241</f>
        <v>0</v>
      </c>
      <c r="AG234" s="1280">
        <f>'IMPORT Wksht'!N241</f>
        <v>0</v>
      </c>
      <c r="AH234" s="1280">
        <f>'IMPORT Wksht'!O241</f>
        <v>0</v>
      </c>
      <c r="AI234" s="699" t="str">
        <f>'IMPORT Wksht'!P241</f>
        <v>MP</v>
      </c>
      <c r="AJ234" s="1280">
        <f t="shared" si="85"/>
        <v>0</v>
      </c>
      <c r="AK234" s="700">
        <f>'IMPORT Wksht'!R241</f>
        <v>0</v>
      </c>
      <c r="AL234" s="495">
        <f t="shared" si="86"/>
        <v>0</v>
      </c>
      <c r="AM234" s="495">
        <f t="shared" si="87"/>
        <v>0</v>
      </c>
    </row>
    <row r="235" spans="2:39">
      <c r="B235" s="723"/>
      <c r="C235" s="92"/>
      <c r="D235" s="92"/>
      <c r="E235" s="724"/>
      <c r="F235" s="720">
        <f t="shared" si="88"/>
        <v>0</v>
      </c>
      <c r="G235" s="719"/>
      <c r="H235" s="771" t="str">
        <f t="shared" si="95"/>
        <v/>
      </c>
      <c r="I235" s="771" t="str">
        <f t="shared" si="95"/>
        <v/>
      </c>
      <c r="J235" s="695"/>
      <c r="K235" s="784">
        <f t="shared" si="79"/>
        <v>0</v>
      </c>
      <c r="L235" s="785" t="str">
        <f t="shared" si="74"/>
        <v/>
      </c>
      <c r="M235" s="774" t="str">
        <f t="shared" si="80"/>
        <v/>
      </c>
      <c r="N235" s="775" t="str">
        <f t="shared" si="81"/>
        <v/>
      </c>
      <c r="O235" s="776" t="str">
        <f t="shared" si="89"/>
        <v/>
      </c>
      <c r="P235" s="777" t="str">
        <f t="shared" si="90"/>
        <v/>
      </c>
      <c r="Q235" s="778" t="str">
        <f t="shared" si="82"/>
        <v/>
      </c>
      <c r="R235" s="779" t="str">
        <f t="shared" si="83"/>
        <v/>
      </c>
      <c r="S235" s="774" t="str">
        <f t="shared" si="92"/>
        <v/>
      </c>
      <c r="T235" s="775" t="str">
        <f t="shared" si="93"/>
        <v/>
      </c>
      <c r="U235" s="776" t="str">
        <f t="shared" si="94"/>
        <v/>
      </c>
      <c r="V235" s="774" t="str">
        <f t="shared" si="84"/>
        <v/>
      </c>
      <c r="W235" s="775" t="str">
        <f t="shared" si="75"/>
        <v/>
      </c>
      <c r="X235" s="776" t="str">
        <f t="shared" si="76"/>
        <v/>
      </c>
      <c r="Y235" s="774" t="str">
        <f>IFERROR(IF(AND('IMPORT Wksht'!$BX$10="No Split",'IMPORT Wksht'!$D$1="W001"),VLOOKUP($G235,PO,Y$4,0),VLOOKUP($G235,PO,Y$5,0)),"")</f>
        <v/>
      </c>
      <c r="Z235" s="775" t="str">
        <f>IFERROR(IF(AND('IMPORT Wksht'!$BX$10="No Split",'IMPORT Wksht'!$D$1="W03"),VLOOKUP($G235,PO,Z$4,0),VLOOKUP($G235,PO,Z$5,0)),"")</f>
        <v/>
      </c>
      <c r="AA235" s="776" t="str">
        <f t="shared" si="77"/>
        <v/>
      </c>
      <c r="AB235" s="783">
        <f t="shared" si="78"/>
        <v>0</v>
      </c>
      <c r="AD235" s="490">
        <v>228</v>
      </c>
      <c r="AE235" s="698">
        <f>'IMPORT Wksht'!E242</f>
        <v>0</v>
      </c>
      <c r="AF235" s="698">
        <f>'IMPORT Wksht'!F242</f>
        <v>0</v>
      </c>
      <c r="AG235" s="1280">
        <f>'IMPORT Wksht'!N242</f>
        <v>0</v>
      </c>
      <c r="AH235" s="1280">
        <f>'IMPORT Wksht'!O242</f>
        <v>0</v>
      </c>
      <c r="AI235" s="699" t="str">
        <f>'IMPORT Wksht'!P242</f>
        <v>MP</v>
      </c>
      <c r="AJ235" s="1280">
        <f t="shared" si="85"/>
        <v>0</v>
      </c>
      <c r="AK235" s="700">
        <f>'IMPORT Wksht'!R242</f>
        <v>0</v>
      </c>
      <c r="AL235" s="495">
        <f t="shared" si="86"/>
        <v>0</v>
      </c>
      <c r="AM235" s="495">
        <f t="shared" si="87"/>
        <v>0</v>
      </c>
    </row>
    <row r="236" spans="2:39">
      <c r="B236" s="723"/>
      <c r="C236" s="92"/>
      <c r="D236" s="92"/>
      <c r="E236" s="724"/>
      <c r="F236" s="720">
        <f t="shared" si="88"/>
        <v>0</v>
      </c>
      <c r="G236" s="719"/>
      <c r="H236" s="771" t="str">
        <f t="shared" si="95"/>
        <v/>
      </c>
      <c r="I236" s="771" t="str">
        <f t="shared" si="95"/>
        <v/>
      </c>
      <c r="J236" s="695"/>
      <c r="K236" s="784">
        <f t="shared" si="79"/>
        <v>0</v>
      </c>
      <c r="L236" s="785" t="str">
        <f t="shared" si="74"/>
        <v/>
      </c>
      <c r="M236" s="774" t="str">
        <f t="shared" si="80"/>
        <v/>
      </c>
      <c r="N236" s="775" t="str">
        <f t="shared" si="81"/>
        <v/>
      </c>
      <c r="O236" s="776" t="str">
        <f t="shared" si="89"/>
        <v/>
      </c>
      <c r="P236" s="777" t="str">
        <f t="shared" si="90"/>
        <v/>
      </c>
      <c r="Q236" s="778" t="str">
        <f t="shared" si="82"/>
        <v/>
      </c>
      <c r="R236" s="779" t="str">
        <f t="shared" si="83"/>
        <v/>
      </c>
      <c r="S236" s="774" t="str">
        <f t="shared" si="92"/>
        <v/>
      </c>
      <c r="T236" s="775" t="str">
        <f t="shared" si="93"/>
        <v/>
      </c>
      <c r="U236" s="776" t="str">
        <f t="shared" si="94"/>
        <v/>
      </c>
      <c r="V236" s="774" t="str">
        <f t="shared" si="84"/>
        <v/>
      </c>
      <c r="W236" s="775" t="str">
        <f t="shared" si="75"/>
        <v/>
      </c>
      <c r="X236" s="776" t="str">
        <f t="shared" si="76"/>
        <v/>
      </c>
      <c r="Y236" s="774" t="str">
        <f>IFERROR(IF(AND('IMPORT Wksht'!$BX$10="No Split",'IMPORT Wksht'!$D$1="W001"),VLOOKUP($G236,PO,Y$4,0),VLOOKUP($G236,PO,Y$5,0)),"")</f>
        <v/>
      </c>
      <c r="Z236" s="775" t="str">
        <f>IFERROR(IF(AND('IMPORT Wksht'!$BX$10="No Split",'IMPORT Wksht'!$D$1="W03"),VLOOKUP($G236,PO,Z$4,0),VLOOKUP($G236,PO,Z$5,0)),"")</f>
        <v/>
      </c>
      <c r="AA236" s="776" t="str">
        <f t="shared" si="77"/>
        <v/>
      </c>
      <c r="AB236" s="783">
        <f t="shared" si="78"/>
        <v>0</v>
      </c>
      <c r="AD236" s="490">
        <v>229</v>
      </c>
      <c r="AE236" s="698">
        <f>'IMPORT Wksht'!E243</f>
        <v>0</v>
      </c>
      <c r="AF236" s="698">
        <f>'IMPORT Wksht'!F243</f>
        <v>0</v>
      </c>
      <c r="AG236" s="1280">
        <f>'IMPORT Wksht'!N243</f>
        <v>0</v>
      </c>
      <c r="AH236" s="1280">
        <f>'IMPORT Wksht'!O243</f>
        <v>0</v>
      </c>
      <c r="AI236" s="699" t="str">
        <f>'IMPORT Wksht'!P243</f>
        <v>MP</v>
      </c>
      <c r="AJ236" s="1280">
        <f t="shared" si="85"/>
        <v>0</v>
      </c>
      <c r="AK236" s="700">
        <f>'IMPORT Wksht'!R243</f>
        <v>0</v>
      </c>
      <c r="AL236" s="495">
        <f t="shared" si="86"/>
        <v>0</v>
      </c>
      <c r="AM236" s="495">
        <f t="shared" si="87"/>
        <v>0</v>
      </c>
    </row>
    <row r="237" spans="2:39">
      <c r="B237" s="723"/>
      <c r="C237" s="92"/>
      <c r="D237" s="92"/>
      <c r="E237" s="724"/>
      <c r="F237" s="720">
        <f t="shared" si="88"/>
        <v>0</v>
      </c>
      <c r="G237" s="719"/>
      <c r="H237" s="771" t="str">
        <f t="shared" si="95"/>
        <v/>
      </c>
      <c r="I237" s="771" t="str">
        <f t="shared" si="95"/>
        <v/>
      </c>
      <c r="J237" s="695"/>
      <c r="K237" s="784">
        <f t="shared" si="79"/>
        <v>0</v>
      </c>
      <c r="L237" s="785" t="str">
        <f t="shared" si="74"/>
        <v/>
      </c>
      <c r="M237" s="774" t="str">
        <f t="shared" si="80"/>
        <v/>
      </c>
      <c r="N237" s="775" t="str">
        <f t="shared" si="81"/>
        <v/>
      </c>
      <c r="O237" s="776" t="str">
        <f t="shared" si="89"/>
        <v/>
      </c>
      <c r="P237" s="777" t="str">
        <f t="shared" si="90"/>
        <v/>
      </c>
      <c r="Q237" s="778" t="str">
        <f t="shared" si="82"/>
        <v/>
      </c>
      <c r="R237" s="779" t="str">
        <f t="shared" si="83"/>
        <v/>
      </c>
      <c r="S237" s="774" t="str">
        <f t="shared" si="92"/>
        <v/>
      </c>
      <c r="T237" s="775" t="str">
        <f t="shared" si="93"/>
        <v/>
      </c>
      <c r="U237" s="776" t="str">
        <f t="shared" si="94"/>
        <v/>
      </c>
      <c r="V237" s="774" t="str">
        <f t="shared" si="84"/>
        <v/>
      </c>
      <c r="W237" s="775" t="str">
        <f t="shared" si="75"/>
        <v/>
      </c>
      <c r="X237" s="776" t="str">
        <f t="shared" si="76"/>
        <v/>
      </c>
      <c r="Y237" s="774" t="str">
        <f>IFERROR(IF(AND('IMPORT Wksht'!$BX$10="No Split",'IMPORT Wksht'!$D$1="W001"),VLOOKUP($G237,PO,Y$4,0),VLOOKUP($G237,PO,Y$5,0)),"")</f>
        <v/>
      </c>
      <c r="Z237" s="775" t="str">
        <f>IFERROR(IF(AND('IMPORT Wksht'!$BX$10="No Split",'IMPORT Wksht'!$D$1="W03"),VLOOKUP($G237,PO,Z$4,0),VLOOKUP($G237,PO,Z$5,0)),"")</f>
        <v/>
      </c>
      <c r="AA237" s="776" t="str">
        <f t="shared" si="77"/>
        <v/>
      </c>
      <c r="AB237" s="783">
        <f t="shared" si="78"/>
        <v>0</v>
      </c>
      <c r="AD237" s="490">
        <v>230</v>
      </c>
      <c r="AE237" s="698">
        <f>'IMPORT Wksht'!E244</f>
        <v>0</v>
      </c>
      <c r="AF237" s="698">
        <f>'IMPORT Wksht'!F244</f>
        <v>0</v>
      </c>
      <c r="AG237" s="1280">
        <f>'IMPORT Wksht'!N244</f>
        <v>0</v>
      </c>
      <c r="AH237" s="1280">
        <f>'IMPORT Wksht'!O244</f>
        <v>0</v>
      </c>
      <c r="AI237" s="699" t="str">
        <f>'IMPORT Wksht'!P244</f>
        <v>MP</v>
      </c>
      <c r="AJ237" s="1280">
        <f t="shared" si="85"/>
        <v>0</v>
      </c>
      <c r="AK237" s="700">
        <f>'IMPORT Wksht'!R244</f>
        <v>0</v>
      </c>
      <c r="AL237" s="495">
        <f t="shared" si="86"/>
        <v>0</v>
      </c>
      <c r="AM237" s="495">
        <f t="shared" si="87"/>
        <v>0</v>
      </c>
    </row>
    <row r="238" spans="2:39">
      <c r="B238" s="723"/>
      <c r="C238" s="92"/>
      <c r="D238" s="92"/>
      <c r="E238" s="724"/>
      <c r="F238" s="720">
        <f t="shared" si="88"/>
        <v>0</v>
      </c>
      <c r="G238" s="719"/>
      <c r="H238" s="771" t="str">
        <f t="shared" si="95"/>
        <v/>
      </c>
      <c r="I238" s="771" t="str">
        <f t="shared" si="95"/>
        <v/>
      </c>
      <c r="J238" s="695"/>
      <c r="K238" s="784">
        <f t="shared" si="79"/>
        <v>0</v>
      </c>
      <c r="L238" s="785" t="str">
        <f t="shared" si="74"/>
        <v/>
      </c>
      <c r="M238" s="774" t="str">
        <f t="shared" si="80"/>
        <v/>
      </c>
      <c r="N238" s="775" t="str">
        <f t="shared" si="81"/>
        <v/>
      </c>
      <c r="O238" s="776" t="str">
        <f t="shared" si="89"/>
        <v/>
      </c>
      <c r="P238" s="777" t="str">
        <f t="shared" si="90"/>
        <v/>
      </c>
      <c r="Q238" s="778" t="str">
        <f t="shared" si="82"/>
        <v/>
      </c>
      <c r="R238" s="779" t="str">
        <f t="shared" si="83"/>
        <v/>
      </c>
      <c r="S238" s="774" t="str">
        <f t="shared" si="92"/>
        <v/>
      </c>
      <c r="T238" s="775" t="str">
        <f t="shared" si="93"/>
        <v/>
      </c>
      <c r="U238" s="776" t="str">
        <f t="shared" si="94"/>
        <v/>
      </c>
      <c r="V238" s="774" t="str">
        <f t="shared" si="84"/>
        <v/>
      </c>
      <c r="W238" s="775" t="str">
        <f t="shared" si="75"/>
        <v/>
      </c>
      <c r="X238" s="776" t="str">
        <f t="shared" si="76"/>
        <v/>
      </c>
      <c r="Y238" s="774" t="str">
        <f>IFERROR(IF(AND('IMPORT Wksht'!$BX$10="No Split",'IMPORT Wksht'!$D$1="W001"),VLOOKUP($G238,PO,Y$4,0),VLOOKUP($G238,PO,Y$5,0)),"")</f>
        <v/>
      </c>
      <c r="Z238" s="775" t="str">
        <f>IFERROR(IF(AND('IMPORT Wksht'!$BX$10="No Split",'IMPORT Wksht'!$D$1="W03"),VLOOKUP($G238,PO,Z$4,0),VLOOKUP($G238,PO,Z$5,0)),"")</f>
        <v/>
      </c>
      <c r="AA238" s="776" t="str">
        <f t="shared" si="77"/>
        <v/>
      </c>
      <c r="AB238" s="783">
        <f t="shared" si="78"/>
        <v>0</v>
      </c>
      <c r="AD238" s="490">
        <v>231</v>
      </c>
      <c r="AE238" s="698">
        <f>'IMPORT Wksht'!E245</f>
        <v>0</v>
      </c>
      <c r="AF238" s="698">
        <f>'IMPORT Wksht'!F245</f>
        <v>0</v>
      </c>
      <c r="AG238" s="1280">
        <f>'IMPORT Wksht'!N245</f>
        <v>0</v>
      </c>
      <c r="AH238" s="1280">
        <f>'IMPORT Wksht'!O245</f>
        <v>0</v>
      </c>
      <c r="AI238" s="699" t="str">
        <f>'IMPORT Wksht'!P245</f>
        <v>MP</v>
      </c>
      <c r="AJ238" s="1280">
        <f t="shared" si="85"/>
        <v>0</v>
      </c>
      <c r="AK238" s="700">
        <f>'IMPORT Wksht'!R245</f>
        <v>0</v>
      </c>
      <c r="AL238" s="495">
        <f t="shared" si="86"/>
        <v>0</v>
      </c>
      <c r="AM238" s="495">
        <f t="shared" si="87"/>
        <v>0</v>
      </c>
    </row>
    <row r="239" spans="2:39">
      <c r="B239" s="723"/>
      <c r="C239" s="92"/>
      <c r="D239" s="92"/>
      <c r="E239" s="724"/>
      <c r="F239" s="720">
        <f t="shared" si="88"/>
        <v>0</v>
      </c>
      <c r="G239" s="719"/>
      <c r="H239" s="771" t="str">
        <f t="shared" si="95"/>
        <v/>
      </c>
      <c r="I239" s="771" t="str">
        <f t="shared" si="95"/>
        <v/>
      </c>
      <c r="J239" s="695"/>
      <c r="K239" s="784">
        <f t="shared" si="79"/>
        <v>0</v>
      </c>
      <c r="L239" s="785" t="str">
        <f t="shared" si="74"/>
        <v/>
      </c>
      <c r="M239" s="774" t="str">
        <f t="shared" si="80"/>
        <v/>
      </c>
      <c r="N239" s="775" t="str">
        <f t="shared" si="81"/>
        <v/>
      </c>
      <c r="O239" s="776" t="str">
        <f t="shared" si="89"/>
        <v/>
      </c>
      <c r="P239" s="777" t="str">
        <f t="shared" si="90"/>
        <v/>
      </c>
      <c r="Q239" s="778" t="str">
        <f t="shared" si="82"/>
        <v/>
      </c>
      <c r="R239" s="779" t="str">
        <f t="shared" si="83"/>
        <v/>
      </c>
      <c r="S239" s="774" t="str">
        <f t="shared" si="92"/>
        <v/>
      </c>
      <c r="T239" s="775" t="str">
        <f t="shared" si="93"/>
        <v/>
      </c>
      <c r="U239" s="776" t="str">
        <f t="shared" si="94"/>
        <v/>
      </c>
      <c r="V239" s="774" t="str">
        <f t="shared" si="84"/>
        <v/>
      </c>
      <c r="W239" s="775" t="str">
        <f t="shared" si="75"/>
        <v/>
      </c>
      <c r="X239" s="776" t="str">
        <f t="shared" si="76"/>
        <v/>
      </c>
      <c r="Y239" s="774" t="str">
        <f>IFERROR(IF(AND('IMPORT Wksht'!$BX$10="No Split",'IMPORT Wksht'!$D$1="W001"),VLOOKUP($G239,PO,Y$4,0),VLOOKUP($G239,PO,Y$5,0)),"")</f>
        <v/>
      </c>
      <c r="Z239" s="775" t="str">
        <f>IFERROR(IF(AND('IMPORT Wksht'!$BX$10="No Split",'IMPORT Wksht'!$D$1="W03"),VLOOKUP($G239,PO,Z$4,0),VLOOKUP($G239,PO,Z$5,0)),"")</f>
        <v/>
      </c>
      <c r="AA239" s="776" t="str">
        <f t="shared" si="77"/>
        <v/>
      </c>
      <c r="AB239" s="783">
        <f t="shared" si="78"/>
        <v>0</v>
      </c>
      <c r="AD239" s="490">
        <v>232</v>
      </c>
      <c r="AE239" s="698">
        <f>'IMPORT Wksht'!E246</f>
        <v>0</v>
      </c>
      <c r="AF239" s="698">
        <f>'IMPORT Wksht'!F246</f>
        <v>0</v>
      </c>
      <c r="AG239" s="1280">
        <f>'IMPORT Wksht'!N246</f>
        <v>0</v>
      </c>
      <c r="AH239" s="1280">
        <f>'IMPORT Wksht'!O246</f>
        <v>0</v>
      </c>
      <c r="AI239" s="699" t="str">
        <f>'IMPORT Wksht'!P246</f>
        <v>MP</v>
      </c>
      <c r="AJ239" s="1280">
        <f t="shared" si="85"/>
        <v>0</v>
      </c>
      <c r="AK239" s="700">
        <f>'IMPORT Wksht'!R246</f>
        <v>0</v>
      </c>
      <c r="AL239" s="495">
        <f t="shared" si="86"/>
        <v>0</v>
      </c>
      <c r="AM239" s="495">
        <f t="shared" si="87"/>
        <v>0</v>
      </c>
    </row>
    <row r="240" spans="2:39">
      <c r="B240" s="723"/>
      <c r="C240" s="92"/>
      <c r="D240" s="92"/>
      <c r="E240" s="724"/>
      <c r="F240" s="720">
        <f t="shared" si="88"/>
        <v>0</v>
      </c>
      <c r="G240" s="719"/>
      <c r="H240" s="771" t="str">
        <f t="shared" si="95"/>
        <v/>
      </c>
      <c r="I240" s="771" t="str">
        <f t="shared" si="95"/>
        <v/>
      </c>
      <c r="J240" s="695"/>
      <c r="K240" s="784">
        <f t="shared" si="79"/>
        <v>0</v>
      </c>
      <c r="L240" s="785" t="str">
        <f t="shared" si="74"/>
        <v/>
      </c>
      <c r="M240" s="774" t="str">
        <f t="shared" si="80"/>
        <v/>
      </c>
      <c r="N240" s="775" t="str">
        <f t="shared" si="81"/>
        <v/>
      </c>
      <c r="O240" s="776" t="str">
        <f t="shared" si="89"/>
        <v/>
      </c>
      <c r="P240" s="777" t="str">
        <f t="shared" si="90"/>
        <v/>
      </c>
      <c r="Q240" s="778" t="str">
        <f t="shared" si="82"/>
        <v/>
      </c>
      <c r="R240" s="779" t="str">
        <f t="shared" si="83"/>
        <v/>
      </c>
      <c r="S240" s="774" t="str">
        <f t="shared" si="92"/>
        <v/>
      </c>
      <c r="T240" s="775" t="str">
        <f t="shared" si="93"/>
        <v/>
      </c>
      <c r="U240" s="776" t="str">
        <f t="shared" si="94"/>
        <v/>
      </c>
      <c r="V240" s="774" t="str">
        <f t="shared" si="84"/>
        <v/>
      </c>
      <c r="W240" s="775" t="str">
        <f t="shared" si="75"/>
        <v/>
      </c>
      <c r="X240" s="776" t="str">
        <f t="shared" si="76"/>
        <v/>
      </c>
      <c r="Y240" s="774" t="str">
        <f>IFERROR(IF(AND('IMPORT Wksht'!$BX$10="No Split",'IMPORT Wksht'!$D$1="W001"),VLOOKUP($G240,PO,Y$4,0),VLOOKUP($G240,PO,Y$5,0)),"")</f>
        <v/>
      </c>
      <c r="Z240" s="775" t="str">
        <f>IFERROR(IF(AND('IMPORT Wksht'!$BX$10="No Split",'IMPORT Wksht'!$D$1="W03"),VLOOKUP($G240,PO,Z$4,0),VLOOKUP($G240,PO,Z$5,0)),"")</f>
        <v/>
      </c>
      <c r="AA240" s="776" t="str">
        <f t="shared" si="77"/>
        <v/>
      </c>
      <c r="AB240" s="783">
        <f t="shared" si="78"/>
        <v>0</v>
      </c>
      <c r="AD240" s="490">
        <v>233</v>
      </c>
      <c r="AE240" s="698">
        <f>'IMPORT Wksht'!E247</f>
        <v>0</v>
      </c>
      <c r="AF240" s="698">
        <f>'IMPORT Wksht'!F247</f>
        <v>0</v>
      </c>
      <c r="AG240" s="1280">
        <f>'IMPORT Wksht'!N247</f>
        <v>0</v>
      </c>
      <c r="AH240" s="1280">
        <f>'IMPORT Wksht'!O247</f>
        <v>0</v>
      </c>
      <c r="AI240" s="699" t="str">
        <f>'IMPORT Wksht'!P247</f>
        <v>MP</v>
      </c>
      <c r="AJ240" s="1280">
        <f t="shared" si="85"/>
        <v>0</v>
      </c>
      <c r="AK240" s="700">
        <f>'IMPORT Wksht'!R247</f>
        <v>0</v>
      </c>
      <c r="AL240" s="495">
        <f t="shared" si="86"/>
        <v>0</v>
      </c>
      <c r="AM240" s="495">
        <f t="shared" si="87"/>
        <v>0</v>
      </c>
    </row>
    <row r="241" spans="2:39">
      <c r="B241" s="723"/>
      <c r="C241" s="92"/>
      <c r="D241" s="92"/>
      <c r="E241" s="724"/>
      <c r="F241" s="720">
        <f t="shared" si="88"/>
        <v>0</v>
      </c>
      <c r="G241" s="719"/>
      <c r="H241" s="771" t="str">
        <f t="shared" si="95"/>
        <v/>
      </c>
      <c r="I241" s="771" t="str">
        <f t="shared" si="95"/>
        <v/>
      </c>
      <c r="J241" s="695"/>
      <c r="K241" s="784">
        <f t="shared" si="79"/>
        <v>0</v>
      </c>
      <c r="L241" s="785" t="str">
        <f t="shared" si="74"/>
        <v/>
      </c>
      <c r="M241" s="774" t="str">
        <f t="shared" si="80"/>
        <v/>
      </c>
      <c r="N241" s="775" t="str">
        <f t="shared" si="81"/>
        <v/>
      </c>
      <c r="O241" s="776" t="str">
        <f t="shared" si="89"/>
        <v/>
      </c>
      <c r="P241" s="777" t="str">
        <f t="shared" si="90"/>
        <v/>
      </c>
      <c r="Q241" s="778" t="str">
        <f t="shared" si="82"/>
        <v/>
      </c>
      <c r="R241" s="779" t="str">
        <f t="shared" si="83"/>
        <v/>
      </c>
      <c r="S241" s="774" t="str">
        <f t="shared" si="92"/>
        <v/>
      </c>
      <c r="T241" s="775" t="str">
        <f t="shared" si="93"/>
        <v/>
      </c>
      <c r="U241" s="776" t="str">
        <f t="shared" si="94"/>
        <v/>
      </c>
      <c r="V241" s="774" t="str">
        <f t="shared" si="84"/>
        <v/>
      </c>
      <c r="W241" s="775" t="str">
        <f t="shared" si="75"/>
        <v/>
      </c>
      <c r="X241" s="776" t="str">
        <f t="shared" si="76"/>
        <v/>
      </c>
      <c r="Y241" s="774" t="str">
        <f>IFERROR(IF(AND('IMPORT Wksht'!$BX$10="No Split",'IMPORT Wksht'!$D$1="W001"),VLOOKUP($G241,PO,Y$4,0),VLOOKUP($G241,PO,Y$5,0)),"")</f>
        <v/>
      </c>
      <c r="Z241" s="775" t="str">
        <f>IFERROR(IF(AND('IMPORT Wksht'!$BX$10="No Split",'IMPORT Wksht'!$D$1="W03"),VLOOKUP($G241,PO,Z$4,0),VLOOKUP($G241,PO,Z$5,0)),"")</f>
        <v/>
      </c>
      <c r="AA241" s="776" t="str">
        <f t="shared" si="77"/>
        <v/>
      </c>
      <c r="AB241" s="783">
        <f t="shared" si="78"/>
        <v>0</v>
      </c>
      <c r="AD241" s="490">
        <v>234</v>
      </c>
      <c r="AE241" s="698">
        <f>'IMPORT Wksht'!E248</f>
        <v>0</v>
      </c>
      <c r="AF241" s="698">
        <f>'IMPORT Wksht'!F248</f>
        <v>0</v>
      </c>
      <c r="AG241" s="1280">
        <f>'IMPORT Wksht'!N248</f>
        <v>0</v>
      </c>
      <c r="AH241" s="1280">
        <f>'IMPORT Wksht'!O248</f>
        <v>0</v>
      </c>
      <c r="AI241" s="699" t="str">
        <f>'IMPORT Wksht'!P248</f>
        <v>MP</v>
      </c>
      <c r="AJ241" s="1280">
        <f t="shared" si="85"/>
        <v>0</v>
      </c>
      <c r="AK241" s="700">
        <f>'IMPORT Wksht'!R248</f>
        <v>0</v>
      </c>
      <c r="AL241" s="495">
        <f t="shared" si="86"/>
        <v>0</v>
      </c>
      <c r="AM241" s="495">
        <f t="shared" si="87"/>
        <v>0</v>
      </c>
    </row>
    <row r="242" spans="2:39">
      <c r="B242" s="723"/>
      <c r="C242" s="92"/>
      <c r="D242" s="92"/>
      <c r="E242" s="724"/>
      <c r="F242" s="720">
        <f t="shared" si="88"/>
        <v>0</v>
      </c>
      <c r="G242" s="719"/>
      <c r="H242" s="771" t="str">
        <f t="shared" si="95"/>
        <v/>
      </c>
      <c r="I242" s="771" t="str">
        <f t="shared" si="95"/>
        <v/>
      </c>
      <c r="J242" s="695"/>
      <c r="K242" s="784">
        <f t="shared" si="79"/>
        <v>0</v>
      </c>
      <c r="L242" s="785" t="str">
        <f t="shared" si="74"/>
        <v/>
      </c>
      <c r="M242" s="774" t="str">
        <f t="shared" si="80"/>
        <v/>
      </c>
      <c r="N242" s="775" t="str">
        <f t="shared" si="81"/>
        <v/>
      </c>
      <c r="O242" s="776" t="str">
        <f t="shared" si="89"/>
        <v/>
      </c>
      <c r="P242" s="777" t="str">
        <f t="shared" si="90"/>
        <v/>
      </c>
      <c r="Q242" s="778" t="str">
        <f t="shared" si="82"/>
        <v/>
      </c>
      <c r="R242" s="779" t="str">
        <f t="shared" si="83"/>
        <v/>
      </c>
      <c r="S242" s="774" t="str">
        <f t="shared" si="92"/>
        <v/>
      </c>
      <c r="T242" s="775" t="str">
        <f t="shared" si="93"/>
        <v/>
      </c>
      <c r="U242" s="776" t="str">
        <f t="shared" si="94"/>
        <v/>
      </c>
      <c r="V242" s="774" t="str">
        <f t="shared" si="84"/>
        <v/>
      </c>
      <c r="W242" s="775" t="str">
        <f t="shared" si="75"/>
        <v/>
      </c>
      <c r="X242" s="776" t="str">
        <f t="shared" si="76"/>
        <v/>
      </c>
      <c r="Y242" s="774" t="str">
        <f>IFERROR(IF(AND('IMPORT Wksht'!$BX$10="No Split",'IMPORT Wksht'!$D$1="W001"),VLOOKUP($G242,PO,Y$4,0),VLOOKUP($G242,PO,Y$5,0)),"")</f>
        <v/>
      </c>
      <c r="Z242" s="775" t="str">
        <f>IFERROR(IF(AND('IMPORT Wksht'!$BX$10="No Split",'IMPORT Wksht'!$D$1="W03"),VLOOKUP($G242,PO,Z$4,0),VLOOKUP($G242,PO,Z$5,0)),"")</f>
        <v/>
      </c>
      <c r="AA242" s="776" t="str">
        <f t="shared" si="77"/>
        <v/>
      </c>
      <c r="AB242" s="783">
        <f t="shared" si="78"/>
        <v>0</v>
      </c>
      <c r="AD242" s="490">
        <v>235</v>
      </c>
      <c r="AE242" s="698">
        <f>'IMPORT Wksht'!E249</f>
        <v>0</v>
      </c>
      <c r="AF242" s="698">
        <f>'IMPORT Wksht'!F249</f>
        <v>0</v>
      </c>
      <c r="AG242" s="1280">
        <f>'IMPORT Wksht'!N249</f>
        <v>0</v>
      </c>
      <c r="AH242" s="1280">
        <f>'IMPORT Wksht'!O249</f>
        <v>0</v>
      </c>
      <c r="AI242" s="699" t="str">
        <f>'IMPORT Wksht'!P249</f>
        <v>MP</v>
      </c>
      <c r="AJ242" s="1280">
        <f t="shared" si="85"/>
        <v>0</v>
      </c>
      <c r="AK242" s="700">
        <f>'IMPORT Wksht'!R249</f>
        <v>0</v>
      </c>
      <c r="AL242" s="495">
        <f t="shared" si="86"/>
        <v>0</v>
      </c>
      <c r="AM242" s="495">
        <f t="shared" si="87"/>
        <v>0</v>
      </c>
    </row>
    <row r="243" spans="2:39">
      <c r="B243" s="723"/>
      <c r="C243" s="92"/>
      <c r="D243" s="92"/>
      <c r="E243" s="724"/>
      <c r="F243" s="720">
        <f t="shared" si="88"/>
        <v>0</v>
      </c>
      <c r="G243" s="719"/>
      <c r="H243" s="771" t="str">
        <f t="shared" si="95"/>
        <v/>
      </c>
      <c r="I243" s="771" t="str">
        <f t="shared" si="95"/>
        <v/>
      </c>
      <c r="J243" s="695"/>
      <c r="K243" s="784">
        <f t="shared" si="79"/>
        <v>0</v>
      </c>
      <c r="L243" s="785" t="str">
        <f t="shared" si="74"/>
        <v/>
      </c>
      <c r="M243" s="774" t="str">
        <f t="shared" si="80"/>
        <v/>
      </c>
      <c r="N243" s="775" t="str">
        <f t="shared" si="81"/>
        <v/>
      </c>
      <c r="O243" s="776" t="str">
        <f t="shared" si="89"/>
        <v/>
      </c>
      <c r="P243" s="777" t="str">
        <f t="shared" si="90"/>
        <v/>
      </c>
      <c r="Q243" s="778" t="str">
        <f t="shared" si="82"/>
        <v/>
      </c>
      <c r="R243" s="779" t="str">
        <f t="shared" si="83"/>
        <v/>
      </c>
      <c r="S243" s="774" t="str">
        <f t="shared" si="92"/>
        <v/>
      </c>
      <c r="T243" s="775" t="str">
        <f t="shared" si="93"/>
        <v/>
      </c>
      <c r="U243" s="776" t="str">
        <f t="shared" si="94"/>
        <v/>
      </c>
      <c r="V243" s="774" t="str">
        <f t="shared" si="84"/>
        <v/>
      </c>
      <c r="W243" s="775" t="str">
        <f t="shared" si="75"/>
        <v/>
      </c>
      <c r="X243" s="776" t="str">
        <f t="shared" si="76"/>
        <v/>
      </c>
      <c r="Y243" s="774" t="str">
        <f>IFERROR(IF(AND('IMPORT Wksht'!$BX$10="No Split",'IMPORT Wksht'!$D$1="W001"),VLOOKUP($G243,PO,Y$4,0),VLOOKUP($G243,PO,Y$5,0)),"")</f>
        <v/>
      </c>
      <c r="Z243" s="775" t="str">
        <f>IFERROR(IF(AND('IMPORT Wksht'!$BX$10="No Split",'IMPORT Wksht'!$D$1="W03"),VLOOKUP($G243,PO,Z$4,0),VLOOKUP($G243,PO,Z$5,0)),"")</f>
        <v/>
      </c>
      <c r="AA243" s="776" t="str">
        <f t="shared" si="77"/>
        <v/>
      </c>
      <c r="AB243" s="783">
        <f t="shared" si="78"/>
        <v>0</v>
      </c>
      <c r="AD243" s="490">
        <v>236</v>
      </c>
      <c r="AE243" s="698">
        <f>'IMPORT Wksht'!E250</f>
        <v>0</v>
      </c>
      <c r="AF243" s="698">
        <f>'IMPORT Wksht'!F250</f>
        <v>0</v>
      </c>
      <c r="AG243" s="1280">
        <f>'IMPORT Wksht'!N250</f>
        <v>0</v>
      </c>
      <c r="AH243" s="1280">
        <f>'IMPORT Wksht'!O250</f>
        <v>0</v>
      </c>
      <c r="AI243" s="699" t="str">
        <f>'IMPORT Wksht'!P250</f>
        <v>MP</v>
      </c>
      <c r="AJ243" s="1280">
        <f t="shared" si="85"/>
        <v>0</v>
      </c>
      <c r="AK243" s="700">
        <f>'IMPORT Wksht'!R250</f>
        <v>0</v>
      </c>
      <c r="AL243" s="495">
        <f t="shared" si="86"/>
        <v>0</v>
      </c>
      <c r="AM243" s="495">
        <f t="shared" si="87"/>
        <v>0</v>
      </c>
    </row>
    <row r="244" spans="2:39">
      <c r="B244" s="723"/>
      <c r="C244" s="92"/>
      <c r="D244" s="92"/>
      <c r="E244" s="724"/>
      <c r="F244" s="720">
        <f t="shared" si="88"/>
        <v>0</v>
      </c>
      <c r="G244" s="719"/>
      <c r="H244" s="771" t="str">
        <f t="shared" si="95"/>
        <v/>
      </c>
      <c r="I244" s="771" t="str">
        <f t="shared" si="95"/>
        <v/>
      </c>
      <c r="J244" s="695"/>
      <c r="K244" s="784">
        <f t="shared" si="79"/>
        <v>0</v>
      </c>
      <c r="L244" s="785" t="str">
        <f t="shared" si="74"/>
        <v/>
      </c>
      <c r="M244" s="774" t="str">
        <f t="shared" si="80"/>
        <v/>
      </c>
      <c r="N244" s="775" t="str">
        <f t="shared" si="81"/>
        <v/>
      </c>
      <c r="O244" s="776" t="str">
        <f t="shared" si="89"/>
        <v/>
      </c>
      <c r="P244" s="777" t="str">
        <f t="shared" si="90"/>
        <v/>
      </c>
      <c r="Q244" s="778" t="str">
        <f t="shared" si="82"/>
        <v/>
      </c>
      <c r="R244" s="779" t="str">
        <f t="shared" si="83"/>
        <v/>
      </c>
      <c r="S244" s="774" t="str">
        <f t="shared" si="92"/>
        <v/>
      </c>
      <c r="T244" s="775" t="str">
        <f t="shared" si="93"/>
        <v/>
      </c>
      <c r="U244" s="776" t="str">
        <f t="shared" si="94"/>
        <v/>
      </c>
      <c r="V244" s="774" t="str">
        <f t="shared" si="84"/>
        <v/>
      </c>
      <c r="W244" s="775" t="str">
        <f t="shared" si="75"/>
        <v/>
      </c>
      <c r="X244" s="776" t="str">
        <f t="shared" si="76"/>
        <v/>
      </c>
      <c r="Y244" s="774" t="str">
        <f>IFERROR(IF(AND('IMPORT Wksht'!$BX$10="No Split",'IMPORT Wksht'!$D$1="W001"),VLOOKUP($G244,PO,Y$4,0),VLOOKUP($G244,PO,Y$5,0)),"")</f>
        <v/>
      </c>
      <c r="Z244" s="775" t="str">
        <f>IFERROR(IF(AND('IMPORT Wksht'!$BX$10="No Split",'IMPORT Wksht'!$D$1="W03"),VLOOKUP($G244,PO,Z$4,0),VLOOKUP($G244,PO,Z$5,0)),"")</f>
        <v/>
      </c>
      <c r="AA244" s="776" t="str">
        <f t="shared" si="77"/>
        <v/>
      </c>
      <c r="AB244" s="783">
        <f t="shared" si="78"/>
        <v>0</v>
      </c>
      <c r="AD244" s="490">
        <v>237</v>
      </c>
      <c r="AE244" s="698">
        <f>'IMPORT Wksht'!E251</f>
        <v>0</v>
      </c>
      <c r="AF244" s="698">
        <f>'IMPORT Wksht'!F251</f>
        <v>0</v>
      </c>
      <c r="AG244" s="1280">
        <f>'IMPORT Wksht'!N251</f>
        <v>0</v>
      </c>
      <c r="AH244" s="1280">
        <f>'IMPORT Wksht'!O251</f>
        <v>0</v>
      </c>
      <c r="AI244" s="699" t="str">
        <f>'IMPORT Wksht'!P251</f>
        <v>MP</v>
      </c>
      <c r="AJ244" s="1280">
        <f t="shared" si="85"/>
        <v>0</v>
      </c>
      <c r="AK244" s="700">
        <f>'IMPORT Wksht'!R251</f>
        <v>0</v>
      </c>
      <c r="AL244" s="495">
        <f t="shared" si="86"/>
        <v>0</v>
      </c>
      <c r="AM244" s="495">
        <f t="shared" si="87"/>
        <v>0</v>
      </c>
    </row>
    <row r="245" spans="2:39">
      <c r="B245" s="723"/>
      <c r="C245" s="92"/>
      <c r="D245" s="92"/>
      <c r="E245" s="724"/>
      <c r="F245" s="720">
        <f t="shared" si="88"/>
        <v>0</v>
      </c>
      <c r="G245" s="719"/>
      <c r="H245" s="771" t="str">
        <f t="shared" si="95"/>
        <v/>
      </c>
      <c r="I245" s="771" t="str">
        <f t="shared" si="95"/>
        <v/>
      </c>
      <c r="J245" s="695"/>
      <c r="K245" s="784">
        <f t="shared" si="79"/>
        <v>0</v>
      </c>
      <c r="L245" s="785" t="str">
        <f t="shared" si="74"/>
        <v/>
      </c>
      <c r="M245" s="774" t="str">
        <f t="shared" si="80"/>
        <v/>
      </c>
      <c r="N245" s="775" t="str">
        <f t="shared" si="81"/>
        <v/>
      </c>
      <c r="O245" s="776" t="str">
        <f t="shared" si="89"/>
        <v/>
      </c>
      <c r="P245" s="777" t="str">
        <f t="shared" si="90"/>
        <v/>
      </c>
      <c r="Q245" s="778" t="str">
        <f t="shared" si="82"/>
        <v/>
      </c>
      <c r="R245" s="779" t="str">
        <f t="shared" si="83"/>
        <v/>
      </c>
      <c r="S245" s="774" t="str">
        <f t="shared" si="92"/>
        <v/>
      </c>
      <c r="T245" s="775" t="str">
        <f t="shared" si="93"/>
        <v/>
      </c>
      <c r="U245" s="776" t="str">
        <f t="shared" si="94"/>
        <v/>
      </c>
      <c r="V245" s="774" t="str">
        <f t="shared" si="84"/>
        <v/>
      </c>
      <c r="W245" s="775" t="str">
        <f t="shared" si="75"/>
        <v/>
      </c>
      <c r="X245" s="776" t="str">
        <f t="shared" si="76"/>
        <v/>
      </c>
      <c r="Y245" s="774" t="str">
        <f>IFERROR(IF(AND('IMPORT Wksht'!$BX$10="No Split",'IMPORT Wksht'!$D$1="W001"),VLOOKUP($G245,PO,Y$4,0),VLOOKUP($G245,PO,Y$5,0)),"")</f>
        <v/>
      </c>
      <c r="Z245" s="775" t="str">
        <f>IFERROR(IF(AND('IMPORT Wksht'!$BX$10="No Split",'IMPORT Wksht'!$D$1="W03"),VLOOKUP($G245,PO,Z$4,0),VLOOKUP($G245,PO,Z$5,0)),"")</f>
        <v/>
      </c>
      <c r="AA245" s="776" t="str">
        <f t="shared" si="77"/>
        <v/>
      </c>
      <c r="AB245" s="783">
        <f t="shared" si="78"/>
        <v>0</v>
      </c>
      <c r="AD245" s="490">
        <v>238</v>
      </c>
      <c r="AE245" s="698">
        <f>'IMPORT Wksht'!E252</f>
        <v>0</v>
      </c>
      <c r="AF245" s="698">
        <f>'IMPORT Wksht'!F252</f>
        <v>0</v>
      </c>
      <c r="AG245" s="1280">
        <f>'IMPORT Wksht'!N252</f>
        <v>0</v>
      </c>
      <c r="AH245" s="1280">
        <f>'IMPORT Wksht'!O252</f>
        <v>0</v>
      </c>
      <c r="AI245" s="699" t="str">
        <f>'IMPORT Wksht'!P252</f>
        <v>MP</v>
      </c>
      <c r="AJ245" s="1280">
        <f t="shared" si="85"/>
        <v>0</v>
      </c>
      <c r="AK245" s="700">
        <f>'IMPORT Wksht'!R252</f>
        <v>0</v>
      </c>
      <c r="AL245" s="495">
        <f t="shared" si="86"/>
        <v>0</v>
      </c>
      <c r="AM245" s="495">
        <f t="shared" si="87"/>
        <v>0</v>
      </c>
    </row>
    <row r="246" spans="2:39">
      <c r="B246" s="723"/>
      <c r="C246" s="92"/>
      <c r="D246" s="92"/>
      <c r="E246" s="724"/>
      <c r="F246" s="720">
        <f t="shared" si="88"/>
        <v>0</v>
      </c>
      <c r="G246" s="719"/>
      <c r="H246" s="771" t="str">
        <f t="shared" si="95"/>
        <v/>
      </c>
      <c r="I246" s="771" t="str">
        <f t="shared" si="95"/>
        <v/>
      </c>
      <c r="J246" s="695"/>
      <c r="K246" s="784">
        <f t="shared" si="79"/>
        <v>0</v>
      </c>
      <c r="L246" s="785" t="str">
        <f t="shared" si="74"/>
        <v/>
      </c>
      <c r="M246" s="774" t="str">
        <f t="shared" si="80"/>
        <v/>
      </c>
      <c r="N246" s="775" t="str">
        <f t="shared" si="81"/>
        <v/>
      </c>
      <c r="O246" s="776" t="str">
        <f t="shared" si="89"/>
        <v/>
      </c>
      <c r="P246" s="777" t="str">
        <f t="shared" si="90"/>
        <v/>
      </c>
      <c r="Q246" s="778" t="str">
        <f t="shared" si="82"/>
        <v/>
      </c>
      <c r="R246" s="779" t="str">
        <f t="shared" si="83"/>
        <v/>
      </c>
      <c r="S246" s="774" t="str">
        <f t="shared" si="92"/>
        <v/>
      </c>
      <c r="T246" s="775" t="str">
        <f t="shared" si="93"/>
        <v/>
      </c>
      <c r="U246" s="776" t="str">
        <f t="shared" si="94"/>
        <v/>
      </c>
      <c r="V246" s="774" t="str">
        <f t="shared" si="84"/>
        <v/>
      </c>
      <c r="W246" s="775" t="str">
        <f t="shared" si="75"/>
        <v/>
      </c>
      <c r="X246" s="776" t="str">
        <f t="shared" si="76"/>
        <v/>
      </c>
      <c r="Y246" s="774" t="str">
        <f>IFERROR(IF(AND('IMPORT Wksht'!$BX$10="No Split",'IMPORT Wksht'!$D$1="W001"),VLOOKUP($G246,PO,Y$4,0),VLOOKUP($G246,PO,Y$5,0)),"")</f>
        <v/>
      </c>
      <c r="Z246" s="775" t="str">
        <f>IFERROR(IF(AND('IMPORT Wksht'!$BX$10="No Split",'IMPORT Wksht'!$D$1="W03"),VLOOKUP($G246,PO,Z$4,0),VLOOKUP($G246,PO,Z$5,0)),"")</f>
        <v/>
      </c>
      <c r="AA246" s="776" t="str">
        <f t="shared" si="77"/>
        <v/>
      </c>
      <c r="AB246" s="783">
        <f t="shared" si="78"/>
        <v>0</v>
      </c>
      <c r="AD246" s="490">
        <v>239</v>
      </c>
      <c r="AE246" s="698">
        <f>'IMPORT Wksht'!E253</f>
        <v>0</v>
      </c>
      <c r="AF246" s="698">
        <f>'IMPORT Wksht'!F253</f>
        <v>0</v>
      </c>
      <c r="AG246" s="1280">
        <f>'IMPORT Wksht'!N253</f>
        <v>0</v>
      </c>
      <c r="AH246" s="1280">
        <f>'IMPORT Wksht'!O253</f>
        <v>0</v>
      </c>
      <c r="AI246" s="699" t="str">
        <f>'IMPORT Wksht'!P253</f>
        <v>MP</v>
      </c>
      <c r="AJ246" s="1280">
        <f t="shared" si="85"/>
        <v>0</v>
      </c>
      <c r="AK246" s="700">
        <f>'IMPORT Wksht'!R253</f>
        <v>0</v>
      </c>
      <c r="AL246" s="495">
        <f t="shared" si="86"/>
        <v>0</v>
      </c>
      <c r="AM246" s="495">
        <f t="shared" si="87"/>
        <v>0</v>
      </c>
    </row>
    <row r="247" spans="2:39">
      <c r="B247" s="723"/>
      <c r="C247" s="92"/>
      <c r="D247" s="92"/>
      <c r="E247" s="724"/>
      <c r="F247" s="720">
        <f t="shared" si="88"/>
        <v>0</v>
      </c>
      <c r="G247" s="719"/>
      <c r="H247" s="771" t="str">
        <f t="shared" si="95"/>
        <v/>
      </c>
      <c r="I247" s="771" t="str">
        <f t="shared" si="95"/>
        <v/>
      </c>
      <c r="J247" s="695"/>
      <c r="K247" s="784">
        <f t="shared" si="79"/>
        <v>0</v>
      </c>
      <c r="L247" s="785" t="str">
        <f t="shared" si="74"/>
        <v/>
      </c>
      <c r="M247" s="774" t="str">
        <f t="shared" si="80"/>
        <v/>
      </c>
      <c r="N247" s="775" t="str">
        <f t="shared" si="81"/>
        <v/>
      </c>
      <c r="O247" s="776" t="str">
        <f t="shared" si="89"/>
        <v/>
      </c>
      <c r="P247" s="777" t="str">
        <f t="shared" si="90"/>
        <v/>
      </c>
      <c r="Q247" s="778" t="str">
        <f t="shared" si="82"/>
        <v/>
      </c>
      <c r="R247" s="779" t="str">
        <f t="shared" si="83"/>
        <v/>
      </c>
      <c r="S247" s="774" t="str">
        <f t="shared" si="92"/>
        <v/>
      </c>
      <c r="T247" s="775" t="str">
        <f t="shared" si="93"/>
        <v/>
      </c>
      <c r="U247" s="776" t="str">
        <f t="shared" si="94"/>
        <v/>
      </c>
      <c r="V247" s="774" t="str">
        <f t="shared" si="84"/>
        <v/>
      </c>
      <c r="W247" s="775" t="str">
        <f t="shared" si="75"/>
        <v/>
      </c>
      <c r="X247" s="776" t="str">
        <f t="shared" si="76"/>
        <v/>
      </c>
      <c r="Y247" s="774" t="str">
        <f>IFERROR(IF(AND('IMPORT Wksht'!$BX$10="No Split",'IMPORT Wksht'!$D$1="W001"),VLOOKUP($G247,PO,Y$4,0),VLOOKUP($G247,PO,Y$5,0)),"")</f>
        <v/>
      </c>
      <c r="Z247" s="775" t="str">
        <f>IFERROR(IF(AND('IMPORT Wksht'!$BX$10="No Split",'IMPORT Wksht'!$D$1="W03"),VLOOKUP($G247,PO,Z$4,0),VLOOKUP($G247,PO,Z$5,0)),"")</f>
        <v/>
      </c>
      <c r="AA247" s="776" t="str">
        <f t="shared" si="77"/>
        <v/>
      </c>
      <c r="AB247" s="783">
        <f t="shared" si="78"/>
        <v>0</v>
      </c>
      <c r="AD247" s="490">
        <v>240</v>
      </c>
      <c r="AE247" s="698">
        <f>'IMPORT Wksht'!E254</f>
        <v>0</v>
      </c>
      <c r="AF247" s="698">
        <f>'IMPORT Wksht'!F254</f>
        <v>0</v>
      </c>
      <c r="AG247" s="1280">
        <f>'IMPORT Wksht'!N254</f>
        <v>0</v>
      </c>
      <c r="AH247" s="1280">
        <f>'IMPORT Wksht'!O254</f>
        <v>0</v>
      </c>
      <c r="AI247" s="699" t="str">
        <f>'IMPORT Wksht'!P254</f>
        <v>MP</v>
      </c>
      <c r="AJ247" s="1280">
        <f t="shared" si="85"/>
        <v>0</v>
      </c>
      <c r="AK247" s="700">
        <f>'IMPORT Wksht'!R254</f>
        <v>0</v>
      </c>
      <c r="AL247" s="495">
        <f t="shared" si="86"/>
        <v>0</v>
      </c>
      <c r="AM247" s="495">
        <f t="shared" si="87"/>
        <v>0</v>
      </c>
    </row>
    <row r="248" spans="2:39">
      <c r="B248" s="723"/>
      <c r="C248" s="92"/>
      <c r="D248" s="92"/>
      <c r="E248" s="724"/>
      <c r="F248" s="720">
        <f t="shared" si="88"/>
        <v>0</v>
      </c>
      <c r="G248" s="719"/>
      <c r="H248" s="771" t="str">
        <f t="shared" ref="H248:I267" si="96">IFERROR(VLOOKUP($G248,PO,H$5,0),"")</f>
        <v/>
      </c>
      <c r="I248" s="771" t="str">
        <f t="shared" si="96"/>
        <v/>
      </c>
      <c r="J248" s="695"/>
      <c r="K248" s="784">
        <f t="shared" si="79"/>
        <v>0</v>
      </c>
      <c r="L248" s="785" t="str">
        <f t="shared" si="74"/>
        <v/>
      </c>
      <c r="M248" s="774" t="str">
        <f t="shared" si="80"/>
        <v/>
      </c>
      <c r="N248" s="775" t="str">
        <f t="shared" si="81"/>
        <v/>
      </c>
      <c r="O248" s="776" t="str">
        <f t="shared" si="89"/>
        <v/>
      </c>
      <c r="P248" s="777" t="str">
        <f t="shared" si="90"/>
        <v/>
      </c>
      <c r="Q248" s="778" t="str">
        <f t="shared" si="82"/>
        <v/>
      </c>
      <c r="R248" s="779" t="str">
        <f t="shared" si="83"/>
        <v/>
      </c>
      <c r="S248" s="774" t="str">
        <f t="shared" si="92"/>
        <v/>
      </c>
      <c r="T248" s="775" t="str">
        <f t="shared" si="93"/>
        <v/>
      </c>
      <c r="U248" s="776" t="str">
        <f t="shared" si="94"/>
        <v/>
      </c>
      <c r="V248" s="774" t="str">
        <f t="shared" si="84"/>
        <v/>
      </c>
      <c r="W248" s="775" t="str">
        <f t="shared" si="75"/>
        <v/>
      </c>
      <c r="X248" s="776" t="str">
        <f t="shared" si="76"/>
        <v/>
      </c>
      <c r="Y248" s="774" t="str">
        <f>IFERROR(IF(AND('IMPORT Wksht'!$BX$10="No Split",'IMPORT Wksht'!$D$1="W001"),VLOOKUP($G248,PO,Y$4,0),VLOOKUP($G248,PO,Y$5,0)),"")</f>
        <v/>
      </c>
      <c r="Z248" s="775" t="str">
        <f>IFERROR(IF(AND('IMPORT Wksht'!$BX$10="No Split",'IMPORT Wksht'!$D$1="W03"),VLOOKUP($G248,PO,Z$4,0),VLOOKUP($G248,PO,Z$5,0)),"")</f>
        <v/>
      </c>
      <c r="AA248" s="776" t="str">
        <f t="shared" si="77"/>
        <v/>
      </c>
      <c r="AB248" s="783">
        <f t="shared" si="78"/>
        <v>0</v>
      </c>
      <c r="AD248" s="490">
        <v>241</v>
      </c>
      <c r="AE248" s="698">
        <f>'IMPORT Wksht'!E255</f>
        <v>0</v>
      </c>
      <c r="AF248" s="698">
        <f>'IMPORT Wksht'!F255</f>
        <v>0</v>
      </c>
      <c r="AG248" s="1280">
        <f>'IMPORT Wksht'!N255</f>
        <v>0</v>
      </c>
      <c r="AH248" s="1280">
        <f>'IMPORT Wksht'!O255</f>
        <v>0</v>
      </c>
      <c r="AI248" s="699" t="str">
        <f>'IMPORT Wksht'!P255</f>
        <v>MP</v>
      </c>
      <c r="AJ248" s="1280">
        <f t="shared" si="85"/>
        <v>0</v>
      </c>
      <c r="AK248" s="700">
        <f>'IMPORT Wksht'!R255</f>
        <v>0</v>
      </c>
      <c r="AL248" s="495">
        <f t="shared" si="86"/>
        <v>0</v>
      </c>
      <c r="AM248" s="495">
        <f t="shared" si="87"/>
        <v>0</v>
      </c>
    </row>
    <row r="249" spans="2:39">
      <c r="B249" s="723"/>
      <c r="C249" s="92"/>
      <c r="D249" s="92"/>
      <c r="E249" s="724"/>
      <c r="F249" s="720">
        <f t="shared" si="88"/>
        <v>0</v>
      </c>
      <c r="G249" s="719"/>
      <c r="H249" s="771" t="str">
        <f t="shared" si="96"/>
        <v/>
      </c>
      <c r="I249" s="771" t="str">
        <f t="shared" si="96"/>
        <v/>
      </c>
      <c r="J249" s="695"/>
      <c r="K249" s="784">
        <f t="shared" si="79"/>
        <v>0</v>
      </c>
      <c r="L249" s="785" t="str">
        <f t="shared" si="74"/>
        <v/>
      </c>
      <c r="M249" s="774" t="str">
        <f t="shared" si="80"/>
        <v/>
      </c>
      <c r="N249" s="775" t="str">
        <f t="shared" si="81"/>
        <v/>
      </c>
      <c r="O249" s="776" t="str">
        <f t="shared" si="89"/>
        <v/>
      </c>
      <c r="P249" s="777" t="str">
        <f t="shared" si="90"/>
        <v/>
      </c>
      <c r="Q249" s="778" t="str">
        <f t="shared" si="82"/>
        <v/>
      </c>
      <c r="R249" s="779" t="str">
        <f t="shared" si="83"/>
        <v/>
      </c>
      <c r="S249" s="774" t="str">
        <f t="shared" si="92"/>
        <v/>
      </c>
      <c r="T249" s="775" t="str">
        <f t="shared" si="93"/>
        <v/>
      </c>
      <c r="U249" s="776" t="str">
        <f t="shared" si="94"/>
        <v/>
      </c>
      <c r="V249" s="774" t="str">
        <f t="shared" si="84"/>
        <v/>
      </c>
      <c r="W249" s="775" t="str">
        <f t="shared" si="75"/>
        <v/>
      </c>
      <c r="X249" s="776" t="str">
        <f t="shared" si="76"/>
        <v/>
      </c>
      <c r="Y249" s="774" t="str">
        <f>IFERROR(IF(AND('IMPORT Wksht'!$BX$10="No Split",'IMPORT Wksht'!$D$1="W001"),VLOOKUP($G249,PO,Y$4,0),VLOOKUP($G249,PO,Y$5,0)),"")</f>
        <v/>
      </c>
      <c r="Z249" s="775" t="str">
        <f>IFERROR(IF(AND('IMPORT Wksht'!$BX$10="No Split",'IMPORT Wksht'!$D$1="W03"),VLOOKUP($G249,PO,Z$4,0),VLOOKUP($G249,PO,Z$5,0)),"")</f>
        <v/>
      </c>
      <c r="AA249" s="776" t="str">
        <f t="shared" si="77"/>
        <v/>
      </c>
      <c r="AB249" s="783">
        <f t="shared" si="78"/>
        <v>0</v>
      </c>
      <c r="AD249" s="490">
        <v>242</v>
      </c>
      <c r="AE249" s="698">
        <f>'IMPORT Wksht'!E256</f>
        <v>0</v>
      </c>
      <c r="AF249" s="698">
        <f>'IMPORT Wksht'!F256</f>
        <v>0</v>
      </c>
      <c r="AG249" s="1280">
        <f>'IMPORT Wksht'!N256</f>
        <v>0</v>
      </c>
      <c r="AH249" s="1280">
        <f>'IMPORT Wksht'!O256</f>
        <v>0</v>
      </c>
      <c r="AI249" s="699" t="str">
        <f>'IMPORT Wksht'!P256</f>
        <v>MP</v>
      </c>
      <c r="AJ249" s="1280">
        <f t="shared" si="85"/>
        <v>0</v>
      </c>
      <c r="AK249" s="700">
        <f>'IMPORT Wksht'!R256</f>
        <v>0</v>
      </c>
      <c r="AL249" s="495">
        <f t="shared" si="86"/>
        <v>0</v>
      </c>
      <c r="AM249" s="495">
        <f t="shared" si="87"/>
        <v>0</v>
      </c>
    </row>
    <row r="250" spans="2:39">
      <c r="B250" s="723"/>
      <c r="C250" s="92"/>
      <c r="D250" s="92"/>
      <c r="E250" s="724"/>
      <c r="F250" s="720">
        <f t="shared" si="88"/>
        <v>0</v>
      </c>
      <c r="G250" s="719"/>
      <c r="H250" s="771" t="str">
        <f t="shared" si="96"/>
        <v/>
      </c>
      <c r="I250" s="771" t="str">
        <f t="shared" si="96"/>
        <v/>
      </c>
      <c r="J250" s="695"/>
      <c r="K250" s="784">
        <f t="shared" si="79"/>
        <v>0</v>
      </c>
      <c r="L250" s="785" t="str">
        <f t="shared" si="74"/>
        <v/>
      </c>
      <c r="M250" s="774" t="str">
        <f t="shared" si="80"/>
        <v/>
      </c>
      <c r="N250" s="775" t="str">
        <f t="shared" si="81"/>
        <v/>
      </c>
      <c r="O250" s="776" t="str">
        <f t="shared" si="89"/>
        <v/>
      </c>
      <c r="P250" s="777" t="str">
        <f t="shared" si="90"/>
        <v/>
      </c>
      <c r="Q250" s="778" t="str">
        <f t="shared" si="82"/>
        <v/>
      </c>
      <c r="R250" s="779" t="str">
        <f t="shared" si="83"/>
        <v/>
      </c>
      <c r="S250" s="774" t="str">
        <f t="shared" si="92"/>
        <v/>
      </c>
      <c r="T250" s="775" t="str">
        <f t="shared" si="93"/>
        <v/>
      </c>
      <c r="U250" s="776" t="str">
        <f t="shared" si="94"/>
        <v/>
      </c>
      <c r="V250" s="774" t="str">
        <f t="shared" si="84"/>
        <v/>
      </c>
      <c r="W250" s="775" t="str">
        <f t="shared" si="75"/>
        <v/>
      </c>
      <c r="X250" s="776" t="str">
        <f t="shared" si="76"/>
        <v/>
      </c>
      <c r="Y250" s="774" t="str">
        <f>IFERROR(IF(AND('IMPORT Wksht'!$BX$10="No Split",'IMPORT Wksht'!$D$1="W001"),VLOOKUP($G250,PO,Y$4,0),VLOOKUP($G250,PO,Y$5,0)),"")</f>
        <v/>
      </c>
      <c r="Z250" s="775" t="str">
        <f>IFERROR(IF(AND('IMPORT Wksht'!$BX$10="No Split",'IMPORT Wksht'!$D$1="W03"),VLOOKUP($G250,PO,Z$4,0),VLOOKUP($G250,PO,Z$5,0)),"")</f>
        <v/>
      </c>
      <c r="AA250" s="776" t="str">
        <f t="shared" si="77"/>
        <v/>
      </c>
      <c r="AB250" s="783">
        <f t="shared" si="78"/>
        <v>0</v>
      </c>
      <c r="AD250" s="490">
        <v>243</v>
      </c>
      <c r="AE250" s="698">
        <f>'IMPORT Wksht'!E257</f>
        <v>0</v>
      </c>
      <c r="AF250" s="698">
        <f>'IMPORT Wksht'!F257</f>
        <v>0</v>
      </c>
      <c r="AG250" s="1280">
        <f>'IMPORT Wksht'!N257</f>
        <v>0</v>
      </c>
      <c r="AH250" s="1280">
        <f>'IMPORT Wksht'!O257</f>
        <v>0</v>
      </c>
      <c r="AI250" s="699" t="str">
        <f>'IMPORT Wksht'!P257</f>
        <v>MP</v>
      </c>
      <c r="AJ250" s="1280">
        <f t="shared" si="85"/>
        <v>0</v>
      </c>
      <c r="AK250" s="700">
        <f>'IMPORT Wksht'!R257</f>
        <v>0</v>
      </c>
      <c r="AL250" s="495">
        <f t="shared" si="86"/>
        <v>0</v>
      </c>
      <c r="AM250" s="495">
        <f t="shared" si="87"/>
        <v>0</v>
      </c>
    </row>
    <row r="251" spans="2:39">
      <c r="B251" s="723"/>
      <c r="C251" s="92"/>
      <c r="D251" s="92"/>
      <c r="E251" s="724"/>
      <c r="F251" s="720">
        <f t="shared" si="88"/>
        <v>0</v>
      </c>
      <c r="G251" s="719"/>
      <c r="H251" s="771" t="str">
        <f t="shared" si="96"/>
        <v/>
      </c>
      <c r="I251" s="771" t="str">
        <f t="shared" si="96"/>
        <v/>
      </c>
      <c r="J251" s="695"/>
      <c r="K251" s="784">
        <f t="shared" si="79"/>
        <v>0</v>
      </c>
      <c r="L251" s="785" t="str">
        <f t="shared" si="74"/>
        <v/>
      </c>
      <c r="M251" s="774" t="str">
        <f t="shared" si="80"/>
        <v/>
      </c>
      <c r="N251" s="775" t="str">
        <f t="shared" si="81"/>
        <v/>
      </c>
      <c r="O251" s="776" t="str">
        <f t="shared" si="89"/>
        <v/>
      </c>
      <c r="P251" s="777" t="str">
        <f t="shared" si="90"/>
        <v/>
      </c>
      <c r="Q251" s="778" t="str">
        <f t="shared" si="82"/>
        <v/>
      </c>
      <c r="R251" s="779" t="str">
        <f t="shared" si="83"/>
        <v/>
      </c>
      <c r="S251" s="774" t="str">
        <f t="shared" si="92"/>
        <v/>
      </c>
      <c r="T251" s="775" t="str">
        <f t="shared" si="93"/>
        <v/>
      </c>
      <c r="U251" s="776" t="str">
        <f t="shared" si="94"/>
        <v/>
      </c>
      <c r="V251" s="774" t="str">
        <f t="shared" si="84"/>
        <v/>
      </c>
      <c r="W251" s="775" t="str">
        <f t="shared" si="75"/>
        <v/>
      </c>
      <c r="X251" s="776" t="str">
        <f t="shared" si="76"/>
        <v/>
      </c>
      <c r="Y251" s="774" t="str">
        <f>IFERROR(IF(AND('IMPORT Wksht'!$BX$10="No Split",'IMPORT Wksht'!$D$1="W001"),VLOOKUP($G251,PO,Y$4,0),VLOOKUP($G251,PO,Y$5,0)),"")</f>
        <v/>
      </c>
      <c r="Z251" s="775" t="str">
        <f>IFERROR(IF(AND('IMPORT Wksht'!$BX$10="No Split",'IMPORT Wksht'!$D$1="W03"),VLOOKUP($G251,PO,Z$4,0),VLOOKUP($G251,PO,Z$5,0)),"")</f>
        <v/>
      </c>
      <c r="AA251" s="776" t="str">
        <f t="shared" si="77"/>
        <v/>
      </c>
      <c r="AB251" s="783">
        <f t="shared" si="78"/>
        <v>0</v>
      </c>
      <c r="AD251" s="490">
        <v>244</v>
      </c>
      <c r="AE251" s="698">
        <f>'IMPORT Wksht'!E258</f>
        <v>0</v>
      </c>
      <c r="AF251" s="698">
        <f>'IMPORT Wksht'!F258</f>
        <v>0</v>
      </c>
      <c r="AG251" s="1280">
        <f>'IMPORT Wksht'!N258</f>
        <v>0</v>
      </c>
      <c r="AH251" s="1280">
        <f>'IMPORT Wksht'!O258</f>
        <v>0</v>
      </c>
      <c r="AI251" s="699" t="str">
        <f>'IMPORT Wksht'!P258</f>
        <v>MP</v>
      </c>
      <c r="AJ251" s="1280">
        <f t="shared" si="85"/>
        <v>0</v>
      </c>
      <c r="AK251" s="700">
        <f>'IMPORT Wksht'!R258</f>
        <v>0</v>
      </c>
      <c r="AL251" s="495">
        <f t="shared" si="86"/>
        <v>0</v>
      </c>
      <c r="AM251" s="495">
        <f t="shared" si="87"/>
        <v>0</v>
      </c>
    </row>
    <row r="252" spans="2:39">
      <c r="B252" s="723"/>
      <c r="C252" s="92"/>
      <c r="D252" s="92"/>
      <c r="E252" s="724"/>
      <c r="F252" s="720">
        <f t="shared" si="88"/>
        <v>0</v>
      </c>
      <c r="G252" s="719"/>
      <c r="H252" s="771" t="str">
        <f t="shared" si="96"/>
        <v/>
      </c>
      <c r="I252" s="771" t="str">
        <f t="shared" si="96"/>
        <v/>
      </c>
      <c r="J252" s="695"/>
      <c r="K252" s="784">
        <f t="shared" si="79"/>
        <v>0</v>
      </c>
      <c r="L252" s="785" t="str">
        <f t="shared" si="74"/>
        <v/>
      </c>
      <c r="M252" s="774" t="str">
        <f t="shared" si="80"/>
        <v/>
      </c>
      <c r="N252" s="775" t="str">
        <f t="shared" si="81"/>
        <v/>
      </c>
      <c r="O252" s="776" t="str">
        <f t="shared" si="89"/>
        <v/>
      </c>
      <c r="P252" s="777" t="str">
        <f t="shared" si="90"/>
        <v/>
      </c>
      <c r="Q252" s="778" t="str">
        <f t="shared" si="82"/>
        <v/>
      </c>
      <c r="R252" s="779" t="str">
        <f t="shared" si="83"/>
        <v/>
      </c>
      <c r="S252" s="774" t="str">
        <f t="shared" si="92"/>
        <v/>
      </c>
      <c r="T252" s="775" t="str">
        <f t="shared" si="93"/>
        <v/>
      </c>
      <c r="U252" s="776" t="str">
        <f t="shared" si="94"/>
        <v/>
      </c>
      <c r="V252" s="774" t="str">
        <f t="shared" si="84"/>
        <v/>
      </c>
      <c r="W252" s="775" t="str">
        <f t="shared" si="75"/>
        <v/>
      </c>
      <c r="X252" s="776" t="str">
        <f t="shared" si="76"/>
        <v/>
      </c>
      <c r="Y252" s="774" t="str">
        <f>IFERROR(IF(AND('IMPORT Wksht'!$BX$10="No Split",'IMPORT Wksht'!$D$1="W001"),VLOOKUP($G252,PO,Y$4,0),VLOOKUP($G252,PO,Y$5,0)),"")</f>
        <v/>
      </c>
      <c r="Z252" s="775" t="str">
        <f>IFERROR(IF(AND('IMPORT Wksht'!$BX$10="No Split",'IMPORT Wksht'!$D$1="W03"),VLOOKUP($G252,PO,Z$4,0),VLOOKUP($G252,PO,Z$5,0)),"")</f>
        <v/>
      </c>
      <c r="AA252" s="776" t="str">
        <f t="shared" si="77"/>
        <v/>
      </c>
      <c r="AB252" s="783">
        <f t="shared" si="78"/>
        <v>0</v>
      </c>
      <c r="AD252" s="490">
        <v>245</v>
      </c>
      <c r="AE252" s="698">
        <f>'IMPORT Wksht'!E259</f>
        <v>0</v>
      </c>
      <c r="AF252" s="698">
        <f>'IMPORT Wksht'!F259</f>
        <v>0</v>
      </c>
      <c r="AG252" s="1280">
        <f>'IMPORT Wksht'!N259</f>
        <v>0</v>
      </c>
      <c r="AH252" s="1280">
        <f>'IMPORT Wksht'!O259</f>
        <v>0</v>
      </c>
      <c r="AI252" s="699" t="str">
        <f>'IMPORT Wksht'!P259</f>
        <v>MP</v>
      </c>
      <c r="AJ252" s="1280">
        <f t="shared" si="85"/>
        <v>0</v>
      </c>
      <c r="AK252" s="700">
        <f>'IMPORT Wksht'!R259</f>
        <v>0</v>
      </c>
      <c r="AL252" s="495">
        <f t="shared" si="86"/>
        <v>0</v>
      </c>
      <c r="AM252" s="495">
        <f t="shared" si="87"/>
        <v>0</v>
      </c>
    </row>
    <row r="253" spans="2:39">
      <c r="B253" s="723"/>
      <c r="C253" s="92"/>
      <c r="D253" s="92"/>
      <c r="E253" s="724"/>
      <c r="F253" s="720">
        <f t="shared" si="88"/>
        <v>0</v>
      </c>
      <c r="G253" s="719"/>
      <c r="H253" s="771" t="str">
        <f t="shared" si="96"/>
        <v/>
      </c>
      <c r="I253" s="771" t="str">
        <f t="shared" si="96"/>
        <v/>
      </c>
      <c r="J253" s="695"/>
      <c r="K253" s="784">
        <f t="shared" si="79"/>
        <v>0</v>
      </c>
      <c r="L253" s="785" t="str">
        <f t="shared" si="74"/>
        <v/>
      </c>
      <c r="M253" s="774" t="str">
        <f t="shared" si="80"/>
        <v/>
      </c>
      <c r="N253" s="775" t="str">
        <f t="shared" si="81"/>
        <v/>
      </c>
      <c r="O253" s="776" t="str">
        <f t="shared" si="89"/>
        <v/>
      </c>
      <c r="P253" s="777" t="str">
        <f t="shared" si="90"/>
        <v/>
      </c>
      <c r="Q253" s="778" t="str">
        <f t="shared" si="82"/>
        <v/>
      </c>
      <c r="R253" s="779" t="str">
        <f t="shared" si="83"/>
        <v/>
      </c>
      <c r="S253" s="774" t="str">
        <f t="shared" si="92"/>
        <v/>
      </c>
      <c r="T253" s="775" t="str">
        <f t="shared" si="93"/>
        <v/>
      </c>
      <c r="U253" s="776" t="str">
        <f t="shared" si="94"/>
        <v/>
      </c>
      <c r="V253" s="774" t="str">
        <f t="shared" si="84"/>
        <v/>
      </c>
      <c r="W253" s="775" t="str">
        <f t="shared" si="75"/>
        <v/>
      </c>
      <c r="X253" s="776" t="str">
        <f t="shared" si="76"/>
        <v/>
      </c>
      <c r="Y253" s="774" t="str">
        <f>IFERROR(IF(AND('IMPORT Wksht'!$BX$10="No Split",'IMPORT Wksht'!$D$1="W001"),VLOOKUP($G253,PO,Y$4,0),VLOOKUP($G253,PO,Y$5,0)),"")</f>
        <v/>
      </c>
      <c r="Z253" s="775" t="str">
        <f>IFERROR(IF(AND('IMPORT Wksht'!$BX$10="No Split",'IMPORT Wksht'!$D$1="W03"),VLOOKUP($G253,PO,Z$4,0),VLOOKUP($G253,PO,Z$5,0)),"")</f>
        <v/>
      </c>
      <c r="AA253" s="776" t="str">
        <f t="shared" si="77"/>
        <v/>
      </c>
      <c r="AB253" s="783">
        <f t="shared" si="78"/>
        <v>0</v>
      </c>
      <c r="AD253" s="490">
        <v>246</v>
      </c>
      <c r="AE253" s="698">
        <f>'IMPORT Wksht'!E260</f>
        <v>0</v>
      </c>
      <c r="AF253" s="698">
        <f>'IMPORT Wksht'!F260</f>
        <v>0</v>
      </c>
      <c r="AG253" s="1280">
        <f>'IMPORT Wksht'!N260</f>
        <v>0</v>
      </c>
      <c r="AH253" s="1280">
        <f>'IMPORT Wksht'!O260</f>
        <v>0</v>
      </c>
      <c r="AI253" s="699" t="str">
        <f>'IMPORT Wksht'!P260</f>
        <v>MP</v>
      </c>
      <c r="AJ253" s="1280">
        <f t="shared" si="85"/>
        <v>0</v>
      </c>
      <c r="AK253" s="700">
        <f>'IMPORT Wksht'!R260</f>
        <v>0</v>
      </c>
      <c r="AL253" s="495">
        <f t="shared" si="86"/>
        <v>0</v>
      </c>
      <c r="AM253" s="495">
        <f t="shared" si="87"/>
        <v>0</v>
      </c>
    </row>
    <row r="254" spans="2:39">
      <c r="B254" s="723"/>
      <c r="C254" s="92"/>
      <c r="D254" s="92"/>
      <c r="E254" s="724"/>
      <c r="F254" s="720">
        <f t="shared" si="88"/>
        <v>0</v>
      </c>
      <c r="G254" s="719"/>
      <c r="H254" s="771" t="str">
        <f t="shared" si="96"/>
        <v/>
      </c>
      <c r="I254" s="771" t="str">
        <f t="shared" si="96"/>
        <v/>
      </c>
      <c r="J254" s="695"/>
      <c r="K254" s="784">
        <f t="shared" si="79"/>
        <v>0</v>
      </c>
      <c r="L254" s="785" t="str">
        <f t="shared" si="74"/>
        <v/>
      </c>
      <c r="M254" s="774" t="str">
        <f t="shared" si="80"/>
        <v/>
      </c>
      <c r="N254" s="775" t="str">
        <f t="shared" si="81"/>
        <v/>
      </c>
      <c r="O254" s="776" t="str">
        <f t="shared" si="89"/>
        <v/>
      </c>
      <c r="P254" s="777" t="str">
        <f t="shared" si="90"/>
        <v/>
      </c>
      <c r="Q254" s="778" t="str">
        <f t="shared" si="82"/>
        <v/>
      </c>
      <c r="R254" s="779" t="str">
        <f t="shared" si="83"/>
        <v/>
      </c>
      <c r="S254" s="774" t="str">
        <f t="shared" si="92"/>
        <v/>
      </c>
      <c r="T254" s="775" t="str">
        <f t="shared" si="93"/>
        <v/>
      </c>
      <c r="U254" s="776" t="str">
        <f t="shared" si="94"/>
        <v/>
      </c>
      <c r="V254" s="774" t="str">
        <f t="shared" si="84"/>
        <v/>
      </c>
      <c r="W254" s="775" t="str">
        <f t="shared" si="75"/>
        <v/>
      </c>
      <c r="X254" s="776" t="str">
        <f t="shared" si="76"/>
        <v/>
      </c>
      <c r="Y254" s="774" t="str">
        <f>IFERROR(IF(AND('IMPORT Wksht'!$BX$10="No Split",'IMPORT Wksht'!$D$1="W001"),VLOOKUP($G254,PO,Y$4,0),VLOOKUP($G254,PO,Y$5,0)),"")</f>
        <v/>
      </c>
      <c r="Z254" s="775" t="str">
        <f>IFERROR(IF(AND('IMPORT Wksht'!$BX$10="No Split",'IMPORT Wksht'!$D$1="W03"),VLOOKUP($G254,PO,Z$4,0),VLOOKUP($G254,PO,Z$5,0)),"")</f>
        <v/>
      </c>
      <c r="AA254" s="776" t="str">
        <f t="shared" si="77"/>
        <v/>
      </c>
      <c r="AB254" s="783">
        <f t="shared" si="78"/>
        <v>0</v>
      </c>
      <c r="AD254" s="490">
        <v>247</v>
      </c>
      <c r="AE254" s="698">
        <f>'IMPORT Wksht'!E261</f>
        <v>0</v>
      </c>
      <c r="AF254" s="698">
        <f>'IMPORT Wksht'!F261</f>
        <v>0</v>
      </c>
      <c r="AG254" s="1280">
        <f>'IMPORT Wksht'!N261</f>
        <v>0</v>
      </c>
      <c r="AH254" s="1280">
        <f>'IMPORT Wksht'!O261</f>
        <v>0</v>
      </c>
      <c r="AI254" s="699" t="str">
        <f>'IMPORT Wksht'!P261</f>
        <v>MP</v>
      </c>
      <c r="AJ254" s="1280">
        <f t="shared" si="85"/>
        <v>0</v>
      </c>
      <c r="AK254" s="700">
        <f>'IMPORT Wksht'!R261</f>
        <v>0</v>
      </c>
      <c r="AL254" s="495">
        <f t="shared" si="86"/>
        <v>0</v>
      </c>
      <c r="AM254" s="495">
        <f t="shared" si="87"/>
        <v>0</v>
      </c>
    </row>
    <row r="255" spans="2:39">
      <c r="B255" s="723"/>
      <c r="C255" s="92"/>
      <c r="D255" s="92"/>
      <c r="E255" s="724"/>
      <c r="F255" s="720">
        <f t="shared" si="88"/>
        <v>0</v>
      </c>
      <c r="G255" s="719"/>
      <c r="H255" s="771" t="str">
        <f t="shared" si="96"/>
        <v/>
      </c>
      <c r="I255" s="771" t="str">
        <f t="shared" si="96"/>
        <v/>
      </c>
      <c r="J255" s="695"/>
      <c r="K255" s="784">
        <f t="shared" si="79"/>
        <v>0</v>
      </c>
      <c r="L255" s="785" t="str">
        <f t="shared" si="74"/>
        <v/>
      </c>
      <c r="M255" s="774" t="str">
        <f t="shared" si="80"/>
        <v/>
      </c>
      <c r="N255" s="775" t="str">
        <f t="shared" si="81"/>
        <v/>
      </c>
      <c r="O255" s="776" t="str">
        <f t="shared" si="89"/>
        <v/>
      </c>
      <c r="P255" s="777" t="str">
        <f t="shared" si="90"/>
        <v/>
      </c>
      <c r="Q255" s="778" t="str">
        <f t="shared" si="82"/>
        <v/>
      </c>
      <c r="R255" s="779" t="str">
        <f t="shared" si="83"/>
        <v/>
      </c>
      <c r="S255" s="774" t="str">
        <f t="shared" si="92"/>
        <v/>
      </c>
      <c r="T255" s="775" t="str">
        <f t="shared" si="93"/>
        <v/>
      </c>
      <c r="U255" s="776" t="str">
        <f t="shared" si="94"/>
        <v/>
      </c>
      <c r="V255" s="774" t="str">
        <f t="shared" si="84"/>
        <v/>
      </c>
      <c r="W255" s="775" t="str">
        <f t="shared" si="75"/>
        <v/>
      </c>
      <c r="X255" s="776" t="str">
        <f t="shared" si="76"/>
        <v/>
      </c>
      <c r="Y255" s="774" t="str">
        <f>IFERROR(IF(AND('IMPORT Wksht'!$BX$10="No Split",'IMPORT Wksht'!$D$1="W001"),VLOOKUP($G255,PO,Y$4,0),VLOOKUP($G255,PO,Y$5,0)),"")</f>
        <v/>
      </c>
      <c r="Z255" s="775" t="str">
        <f>IFERROR(IF(AND('IMPORT Wksht'!$BX$10="No Split",'IMPORT Wksht'!$D$1="W03"),VLOOKUP($G255,PO,Z$4,0),VLOOKUP($G255,PO,Z$5,0)),"")</f>
        <v/>
      </c>
      <c r="AA255" s="776" t="str">
        <f t="shared" si="77"/>
        <v/>
      </c>
      <c r="AB255" s="783">
        <f t="shared" si="78"/>
        <v>0</v>
      </c>
      <c r="AD255" s="490">
        <v>248</v>
      </c>
      <c r="AE255" s="698">
        <f>'IMPORT Wksht'!E262</f>
        <v>0</v>
      </c>
      <c r="AF255" s="698">
        <f>'IMPORT Wksht'!F262</f>
        <v>0</v>
      </c>
      <c r="AG255" s="1280">
        <f>'IMPORT Wksht'!N262</f>
        <v>0</v>
      </c>
      <c r="AH255" s="1280">
        <f>'IMPORT Wksht'!O262</f>
        <v>0</v>
      </c>
      <c r="AI255" s="699" t="str">
        <f>'IMPORT Wksht'!P262</f>
        <v>MP</v>
      </c>
      <c r="AJ255" s="1280">
        <f t="shared" si="85"/>
        <v>0</v>
      </c>
      <c r="AK255" s="700">
        <f>'IMPORT Wksht'!R262</f>
        <v>0</v>
      </c>
      <c r="AL255" s="495">
        <f t="shared" si="86"/>
        <v>0</v>
      </c>
      <c r="AM255" s="495">
        <f t="shared" si="87"/>
        <v>0</v>
      </c>
    </row>
    <row r="256" spans="2:39">
      <c r="B256" s="723"/>
      <c r="C256" s="92"/>
      <c r="D256" s="92"/>
      <c r="E256" s="724"/>
      <c r="F256" s="720">
        <f t="shared" si="88"/>
        <v>0</v>
      </c>
      <c r="G256" s="719"/>
      <c r="H256" s="771" t="str">
        <f t="shared" si="96"/>
        <v/>
      </c>
      <c r="I256" s="771" t="str">
        <f t="shared" si="96"/>
        <v/>
      </c>
      <c r="J256" s="695"/>
      <c r="K256" s="784">
        <f t="shared" si="79"/>
        <v>0</v>
      </c>
      <c r="L256" s="785" t="str">
        <f t="shared" si="74"/>
        <v/>
      </c>
      <c r="M256" s="774" t="str">
        <f t="shared" si="80"/>
        <v/>
      </c>
      <c r="N256" s="775" t="str">
        <f t="shared" si="81"/>
        <v/>
      </c>
      <c r="O256" s="776" t="str">
        <f t="shared" si="89"/>
        <v/>
      </c>
      <c r="P256" s="777" t="str">
        <f t="shared" si="90"/>
        <v/>
      </c>
      <c r="Q256" s="778" t="str">
        <f t="shared" si="82"/>
        <v/>
      </c>
      <c r="R256" s="779" t="str">
        <f t="shared" si="83"/>
        <v/>
      </c>
      <c r="S256" s="774" t="str">
        <f t="shared" si="92"/>
        <v/>
      </c>
      <c r="T256" s="775" t="str">
        <f t="shared" si="93"/>
        <v/>
      </c>
      <c r="U256" s="776" t="str">
        <f t="shared" si="94"/>
        <v/>
      </c>
      <c r="V256" s="774" t="str">
        <f t="shared" si="84"/>
        <v/>
      </c>
      <c r="W256" s="775" t="str">
        <f t="shared" si="75"/>
        <v/>
      </c>
      <c r="X256" s="776" t="str">
        <f t="shared" si="76"/>
        <v/>
      </c>
      <c r="Y256" s="774" t="str">
        <f>IFERROR(IF(AND('IMPORT Wksht'!$BX$10="No Split",'IMPORT Wksht'!$D$1="W001"),VLOOKUP($G256,PO,Y$4,0),VLOOKUP($G256,PO,Y$5,0)),"")</f>
        <v/>
      </c>
      <c r="Z256" s="775" t="str">
        <f>IFERROR(IF(AND('IMPORT Wksht'!$BX$10="No Split",'IMPORT Wksht'!$D$1="W03"),VLOOKUP($G256,PO,Z$4,0),VLOOKUP($G256,PO,Z$5,0)),"")</f>
        <v/>
      </c>
      <c r="AA256" s="776" t="str">
        <f t="shared" si="77"/>
        <v/>
      </c>
      <c r="AB256" s="783">
        <f t="shared" si="78"/>
        <v>0</v>
      </c>
      <c r="AD256" s="490">
        <v>249</v>
      </c>
      <c r="AE256" s="698">
        <f>'IMPORT Wksht'!E263</f>
        <v>0</v>
      </c>
      <c r="AF256" s="698">
        <f>'IMPORT Wksht'!F263</f>
        <v>0</v>
      </c>
      <c r="AG256" s="1280">
        <f>'IMPORT Wksht'!N263</f>
        <v>0</v>
      </c>
      <c r="AH256" s="1280">
        <f>'IMPORT Wksht'!O263</f>
        <v>0</v>
      </c>
      <c r="AI256" s="699" t="str">
        <f>'IMPORT Wksht'!P263</f>
        <v>MP</v>
      </c>
      <c r="AJ256" s="1280">
        <f t="shared" si="85"/>
        <v>0</v>
      </c>
      <c r="AK256" s="700">
        <f>'IMPORT Wksht'!R263</f>
        <v>0</v>
      </c>
      <c r="AL256" s="495">
        <f t="shared" si="86"/>
        <v>0</v>
      </c>
      <c r="AM256" s="495">
        <f t="shared" si="87"/>
        <v>0</v>
      </c>
    </row>
    <row r="257" spans="2:39">
      <c r="B257" s="723"/>
      <c r="C257" s="92"/>
      <c r="D257" s="92"/>
      <c r="E257" s="724"/>
      <c r="F257" s="720">
        <f t="shared" si="88"/>
        <v>0</v>
      </c>
      <c r="G257" s="719"/>
      <c r="H257" s="771" t="str">
        <f t="shared" si="96"/>
        <v/>
      </c>
      <c r="I257" s="771" t="str">
        <f t="shared" si="96"/>
        <v/>
      </c>
      <c r="J257" s="695"/>
      <c r="K257" s="784">
        <f t="shared" si="79"/>
        <v>0</v>
      </c>
      <c r="L257" s="785" t="str">
        <f t="shared" si="74"/>
        <v/>
      </c>
      <c r="M257" s="774" t="str">
        <f t="shared" si="80"/>
        <v/>
      </c>
      <c r="N257" s="775" t="str">
        <f t="shared" si="81"/>
        <v/>
      </c>
      <c r="O257" s="776" t="str">
        <f t="shared" si="89"/>
        <v/>
      </c>
      <c r="P257" s="777" t="str">
        <f t="shared" si="90"/>
        <v/>
      </c>
      <c r="Q257" s="778" t="str">
        <f t="shared" si="82"/>
        <v/>
      </c>
      <c r="R257" s="779" t="str">
        <f t="shared" si="83"/>
        <v/>
      </c>
      <c r="S257" s="774" t="str">
        <f t="shared" si="92"/>
        <v/>
      </c>
      <c r="T257" s="775" t="str">
        <f t="shared" si="93"/>
        <v/>
      </c>
      <c r="U257" s="776" t="str">
        <f t="shared" si="94"/>
        <v/>
      </c>
      <c r="V257" s="774" t="str">
        <f t="shared" si="84"/>
        <v/>
      </c>
      <c r="W257" s="775" t="str">
        <f t="shared" si="75"/>
        <v/>
      </c>
      <c r="X257" s="776" t="str">
        <f t="shared" si="76"/>
        <v/>
      </c>
      <c r="Y257" s="774" t="str">
        <f>IFERROR(IF(AND('IMPORT Wksht'!$BX$10="No Split",'IMPORT Wksht'!$D$1="W001"),VLOOKUP($G257,PO,Y$4,0),VLOOKUP($G257,PO,Y$5,0)),"")</f>
        <v/>
      </c>
      <c r="Z257" s="775" t="str">
        <f>IFERROR(IF(AND('IMPORT Wksht'!$BX$10="No Split",'IMPORT Wksht'!$D$1="W03"),VLOOKUP($G257,PO,Z$4,0),VLOOKUP($G257,PO,Z$5,0)),"")</f>
        <v/>
      </c>
      <c r="AA257" s="776" t="str">
        <f t="shared" si="77"/>
        <v/>
      </c>
      <c r="AB257" s="783">
        <f t="shared" si="78"/>
        <v>0</v>
      </c>
      <c r="AD257" s="490">
        <v>250</v>
      </c>
      <c r="AE257" s="698">
        <f>'IMPORT Wksht'!E264</f>
        <v>0</v>
      </c>
      <c r="AF257" s="698">
        <f>'IMPORT Wksht'!F264</f>
        <v>0</v>
      </c>
      <c r="AG257" s="1280">
        <f>'IMPORT Wksht'!N264</f>
        <v>0</v>
      </c>
      <c r="AH257" s="1280">
        <f>'IMPORT Wksht'!O264</f>
        <v>0</v>
      </c>
      <c r="AI257" s="699" t="str">
        <f>'IMPORT Wksht'!P264</f>
        <v>MP</v>
      </c>
      <c r="AJ257" s="1280">
        <f t="shared" si="85"/>
        <v>0</v>
      </c>
      <c r="AK257" s="700">
        <f>'IMPORT Wksht'!R264</f>
        <v>0</v>
      </c>
      <c r="AL257" s="495">
        <f t="shared" si="86"/>
        <v>0</v>
      </c>
      <c r="AM257" s="495">
        <f t="shared" si="87"/>
        <v>0</v>
      </c>
    </row>
    <row r="258" spans="2:39">
      <c r="B258" s="723"/>
      <c r="C258" s="92"/>
      <c r="D258" s="92"/>
      <c r="E258" s="724"/>
      <c r="F258" s="720">
        <f t="shared" si="88"/>
        <v>0</v>
      </c>
      <c r="G258" s="719"/>
      <c r="H258" s="771" t="str">
        <f t="shared" si="96"/>
        <v/>
      </c>
      <c r="I258" s="771" t="str">
        <f t="shared" si="96"/>
        <v/>
      </c>
      <c r="J258" s="695"/>
      <c r="K258" s="784">
        <f t="shared" si="79"/>
        <v>0</v>
      </c>
      <c r="L258" s="785" t="str">
        <f t="shared" si="74"/>
        <v/>
      </c>
      <c r="M258" s="774" t="str">
        <f t="shared" si="80"/>
        <v/>
      </c>
      <c r="N258" s="775" t="str">
        <f t="shared" si="81"/>
        <v/>
      </c>
      <c r="O258" s="776" t="str">
        <f t="shared" si="89"/>
        <v/>
      </c>
      <c r="P258" s="777" t="str">
        <f t="shared" si="90"/>
        <v/>
      </c>
      <c r="Q258" s="778" t="str">
        <f t="shared" si="82"/>
        <v/>
      </c>
      <c r="R258" s="779" t="str">
        <f t="shared" si="83"/>
        <v/>
      </c>
      <c r="S258" s="774" t="str">
        <f t="shared" si="92"/>
        <v/>
      </c>
      <c r="T258" s="775" t="str">
        <f t="shared" si="93"/>
        <v/>
      </c>
      <c r="U258" s="776" t="str">
        <f t="shared" si="94"/>
        <v/>
      </c>
      <c r="V258" s="774" t="str">
        <f t="shared" si="84"/>
        <v/>
      </c>
      <c r="W258" s="775" t="str">
        <f t="shared" si="75"/>
        <v/>
      </c>
      <c r="X258" s="776" t="str">
        <f t="shared" si="76"/>
        <v/>
      </c>
      <c r="Y258" s="774" t="str">
        <f>IFERROR(IF(AND('IMPORT Wksht'!$BX$10="No Split",'IMPORT Wksht'!$D$1="W001"),VLOOKUP($G258,PO,Y$4,0),VLOOKUP($G258,PO,Y$5,0)),"")</f>
        <v/>
      </c>
      <c r="Z258" s="775" t="str">
        <f>IFERROR(IF(AND('IMPORT Wksht'!$BX$10="No Split",'IMPORT Wksht'!$D$1="W03"),VLOOKUP($G258,PO,Z$4,0),VLOOKUP($G258,PO,Z$5,0)),"")</f>
        <v/>
      </c>
      <c r="AA258" s="776" t="str">
        <f t="shared" si="77"/>
        <v/>
      </c>
      <c r="AB258" s="783">
        <f t="shared" si="78"/>
        <v>0</v>
      </c>
      <c r="AD258" s="490">
        <v>251</v>
      </c>
      <c r="AE258" s="698">
        <f>'IMPORT Wksht'!E265</f>
        <v>0</v>
      </c>
      <c r="AF258" s="698">
        <f>'IMPORT Wksht'!F265</f>
        <v>0</v>
      </c>
      <c r="AG258" s="1373">
        <f>'IMPORT Wksht'!N265</f>
        <v>0</v>
      </c>
      <c r="AH258" s="1373">
        <f>'IMPORT Wksht'!O265</f>
        <v>0</v>
      </c>
      <c r="AI258" s="699" t="str">
        <f>'IMPORT Wksht'!P265</f>
        <v>MP</v>
      </c>
      <c r="AJ258" s="1373">
        <f t="shared" ref="AJ258" si="97">IF(AI258="IP",AG258,IF(AI258="MP",AH258,99))</f>
        <v>0</v>
      </c>
      <c r="AK258" s="700">
        <f>'IMPORT Wksht'!R265</f>
        <v>0</v>
      </c>
      <c r="AL258" s="495">
        <f t="shared" ref="AL258" si="98">IFERROR(SUMIF($G$8:$G$307,AD258,$K$8:$K$307),"")</f>
        <v>0</v>
      </c>
      <c r="AM258" s="495">
        <f t="shared" si="87"/>
        <v>0</v>
      </c>
    </row>
    <row r="259" spans="2:39">
      <c r="B259" s="723"/>
      <c r="C259" s="92"/>
      <c r="D259" s="92"/>
      <c r="E259" s="724"/>
      <c r="F259" s="720">
        <f t="shared" si="88"/>
        <v>0</v>
      </c>
      <c r="G259" s="719"/>
      <c r="H259" s="771" t="str">
        <f t="shared" si="96"/>
        <v/>
      </c>
      <c r="I259" s="771" t="str">
        <f t="shared" si="96"/>
        <v/>
      </c>
      <c r="J259" s="695"/>
      <c r="K259" s="784">
        <f t="shared" si="79"/>
        <v>0</v>
      </c>
      <c r="L259" s="785" t="str">
        <f t="shared" si="74"/>
        <v/>
      </c>
      <c r="M259" s="774" t="str">
        <f t="shared" si="80"/>
        <v/>
      </c>
      <c r="N259" s="775" t="str">
        <f t="shared" si="81"/>
        <v/>
      </c>
      <c r="O259" s="776" t="str">
        <f t="shared" si="89"/>
        <v/>
      </c>
      <c r="P259" s="777" t="str">
        <f t="shared" si="90"/>
        <v/>
      </c>
      <c r="Q259" s="778" t="str">
        <f t="shared" si="82"/>
        <v/>
      </c>
      <c r="R259" s="779" t="str">
        <f t="shared" si="83"/>
        <v/>
      </c>
      <c r="S259" s="774" t="str">
        <f t="shared" si="92"/>
        <v/>
      </c>
      <c r="T259" s="775" t="str">
        <f t="shared" si="93"/>
        <v/>
      </c>
      <c r="U259" s="776" t="str">
        <f t="shared" si="94"/>
        <v/>
      </c>
      <c r="V259" s="774" t="str">
        <f t="shared" si="84"/>
        <v/>
      </c>
      <c r="W259" s="775" t="str">
        <f t="shared" si="75"/>
        <v/>
      </c>
      <c r="X259" s="776" t="str">
        <f t="shared" si="76"/>
        <v/>
      </c>
      <c r="Y259" s="774" t="str">
        <f>IFERROR(IF(AND('IMPORT Wksht'!$BX$10="No Split",'IMPORT Wksht'!$D$1="W001"),VLOOKUP($G259,PO,Y$4,0),VLOOKUP($G259,PO,Y$5,0)),"")</f>
        <v/>
      </c>
      <c r="Z259" s="775" t="str">
        <f>IFERROR(IF(AND('IMPORT Wksht'!$BX$10="No Split",'IMPORT Wksht'!$D$1="W03"),VLOOKUP($G259,PO,Z$4,0),VLOOKUP($G259,PO,Z$5,0)),"")</f>
        <v/>
      </c>
      <c r="AA259" s="776" t="str">
        <f t="shared" si="77"/>
        <v/>
      </c>
      <c r="AB259" s="783">
        <f t="shared" si="78"/>
        <v>0</v>
      </c>
      <c r="AE259" s="278"/>
      <c r="AF259" s="278"/>
      <c r="AG259" s="661"/>
      <c r="AH259" s="661"/>
      <c r="AI259" s="661"/>
      <c r="AJ259" s="661"/>
    </row>
    <row r="260" spans="2:39">
      <c r="B260" s="723"/>
      <c r="C260" s="92"/>
      <c r="D260" s="92"/>
      <c r="E260" s="724"/>
      <c r="F260" s="720">
        <f t="shared" si="88"/>
        <v>0</v>
      </c>
      <c r="G260" s="719"/>
      <c r="H260" s="771" t="str">
        <f t="shared" si="96"/>
        <v/>
      </c>
      <c r="I260" s="771" t="str">
        <f t="shared" si="96"/>
        <v/>
      </c>
      <c r="J260" s="695"/>
      <c r="K260" s="784">
        <f t="shared" si="79"/>
        <v>0</v>
      </c>
      <c r="L260" s="785" t="str">
        <f t="shared" si="74"/>
        <v/>
      </c>
      <c r="M260" s="774" t="str">
        <f t="shared" si="80"/>
        <v/>
      </c>
      <c r="N260" s="775" t="str">
        <f t="shared" si="81"/>
        <v/>
      </c>
      <c r="O260" s="776" t="str">
        <f t="shared" si="89"/>
        <v/>
      </c>
      <c r="P260" s="777" t="str">
        <f t="shared" si="90"/>
        <v/>
      </c>
      <c r="Q260" s="778" t="str">
        <f t="shared" si="82"/>
        <v/>
      </c>
      <c r="R260" s="779" t="str">
        <f t="shared" si="83"/>
        <v/>
      </c>
      <c r="S260" s="774" t="str">
        <f t="shared" si="92"/>
        <v/>
      </c>
      <c r="T260" s="775" t="str">
        <f t="shared" si="93"/>
        <v/>
      </c>
      <c r="U260" s="776" t="str">
        <f t="shared" si="94"/>
        <v/>
      </c>
      <c r="V260" s="774" t="str">
        <f t="shared" si="84"/>
        <v/>
      </c>
      <c r="W260" s="775" t="str">
        <f t="shared" si="75"/>
        <v/>
      </c>
      <c r="X260" s="776" t="str">
        <f t="shared" si="76"/>
        <v/>
      </c>
      <c r="Y260" s="774" t="str">
        <f>IFERROR(IF(AND('IMPORT Wksht'!$BX$10="No Split",'IMPORT Wksht'!$D$1="W001"),VLOOKUP($G260,PO,Y$4,0),VLOOKUP($G260,PO,Y$5,0)),"")</f>
        <v/>
      </c>
      <c r="Z260" s="775" t="str">
        <f>IFERROR(IF(AND('IMPORT Wksht'!$BX$10="No Split",'IMPORT Wksht'!$D$1="W03"),VLOOKUP($G260,PO,Z$4,0),VLOOKUP($G260,PO,Z$5,0)),"")</f>
        <v/>
      </c>
      <c r="AA260" s="776" t="str">
        <f t="shared" si="77"/>
        <v/>
      </c>
      <c r="AB260" s="783">
        <f t="shared" si="78"/>
        <v>0</v>
      </c>
      <c r="AE260" s="278"/>
      <c r="AF260" s="278"/>
      <c r="AG260" s="661"/>
      <c r="AH260" s="661"/>
      <c r="AI260" s="661"/>
      <c r="AJ260" s="661"/>
    </row>
    <row r="261" spans="2:39">
      <c r="B261" s="723"/>
      <c r="C261" s="92"/>
      <c r="D261" s="92"/>
      <c r="E261" s="724"/>
      <c r="F261" s="720">
        <f t="shared" si="88"/>
        <v>0</v>
      </c>
      <c r="G261" s="719"/>
      <c r="H261" s="771" t="str">
        <f t="shared" si="96"/>
        <v/>
      </c>
      <c r="I261" s="771" t="str">
        <f t="shared" si="96"/>
        <v/>
      </c>
      <c r="J261" s="695"/>
      <c r="K261" s="784">
        <f t="shared" si="79"/>
        <v>0</v>
      </c>
      <c r="L261" s="785" t="str">
        <f t="shared" si="74"/>
        <v/>
      </c>
      <c r="M261" s="774" t="str">
        <f t="shared" si="80"/>
        <v/>
      </c>
      <c r="N261" s="775" t="str">
        <f t="shared" si="81"/>
        <v/>
      </c>
      <c r="O261" s="776" t="str">
        <f t="shared" si="89"/>
        <v/>
      </c>
      <c r="P261" s="777" t="str">
        <f t="shared" si="90"/>
        <v/>
      </c>
      <c r="Q261" s="778" t="str">
        <f t="shared" si="82"/>
        <v/>
      </c>
      <c r="R261" s="779" t="str">
        <f t="shared" si="83"/>
        <v/>
      </c>
      <c r="S261" s="774" t="str">
        <f t="shared" si="92"/>
        <v/>
      </c>
      <c r="T261" s="775" t="str">
        <f t="shared" si="93"/>
        <v/>
      </c>
      <c r="U261" s="776" t="str">
        <f t="shared" si="94"/>
        <v/>
      </c>
      <c r="V261" s="774" t="str">
        <f t="shared" si="84"/>
        <v/>
      </c>
      <c r="W261" s="775" t="str">
        <f t="shared" si="75"/>
        <v/>
      </c>
      <c r="X261" s="776" t="str">
        <f t="shared" si="76"/>
        <v/>
      </c>
      <c r="Y261" s="774" t="str">
        <f>IFERROR(IF(AND('IMPORT Wksht'!$BX$10="No Split",'IMPORT Wksht'!$D$1="W001"),VLOOKUP($G261,PO,Y$4,0),VLOOKUP($G261,PO,Y$5,0)),"")</f>
        <v/>
      </c>
      <c r="Z261" s="775" t="str">
        <f>IFERROR(IF(AND('IMPORT Wksht'!$BX$10="No Split",'IMPORT Wksht'!$D$1="W03"),VLOOKUP($G261,PO,Z$4,0),VLOOKUP($G261,PO,Z$5,0)),"")</f>
        <v/>
      </c>
      <c r="AA261" s="776" t="str">
        <f t="shared" si="77"/>
        <v/>
      </c>
      <c r="AB261" s="783">
        <f t="shared" si="78"/>
        <v>0</v>
      </c>
      <c r="AE261" s="278"/>
      <c r="AF261" s="278"/>
      <c r="AG261" s="661"/>
      <c r="AH261" s="661"/>
      <c r="AI261" s="661"/>
      <c r="AJ261" s="661"/>
    </row>
    <row r="262" spans="2:39">
      <c r="B262" s="723"/>
      <c r="C262" s="92"/>
      <c r="D262" s="92"/>
      <c r="E262" s="724"/>
      <c r="F262" s="720">
        <f t="shared" si="88"/>
        <v>0</v>
      </c>
      <c r="G262" s="719"/>
      <c r="H262" s="771" t="str">
        <f t="shared" si="96"/>
        <v/>
      </c>
      <c r="I262" s="771" t="str">
        <f t="shared" si="96"/>
        <v/>
      </c>
      <c r="J262" s="695"/>
      <c r="K262" s="784">
        <f t="shared" si="79"/>
        <v>0</v>
      </c>
      <c r="L262" s="785" t="str">
        <f t="shared" si="74"/>
        <v/>
      </c>
      <c r="M262" s="774" t="str">
        <f t="shared" si="80"/>
        <v/>
      </c>
      <c r="N262" s="775" t="str">
        <f t="shared" si="81"/>
        <v/>
      </c>
      <c r="O262" s="776" t="str">
        <f t="shared" si="89"/>
        <v/>
      </c>
      <c r="P262" s="777" t="str">
        <f t="shared" si="90"/>
        <v/>
      </c>
      <c r="Q262" s="778" t="str">
        <f t="shared" si="82"/>
        <v/>
      </c>
      <c r="R262" s="779" t="str">
        <f t="shared" si="83"/>
        <v/>
      </c>
      <c r="S262" s="774" t="str">
        <f t="shared" si="92"/>
        <v/>
      </c>
      <c r="T262" s="775" t="str">
        <f t="shared" si="93"/>
        <v/>
      </c>
      <c r="U262" s="776" t="str">
        <f t="shared" si="94"/>
        <v/>
      </c>
      <c r="V262" s="774" t="str">
        <f t="shared" si="84"/>
        <v/>
      </c>
      <c r="W262" s="775" t="str">
        <f t="shared" si="75"/>
        <v/>
      </c>
      <c r="X262" s="776" t="str">
        <f t="shared" si="76"/>
        <v/>
      </c>
      <c r="Y262" s="774" t="str">
        <f>IFERROR(IF(AND('IMPORT Wksht'!$BX$10="No Split",'IMPORT Wksht'!$D$1="W001"),VLOOKUP($G262,PO,Y$4,0),VLOOKUP($G262,PO,Y$5,0)),"")</f>
        <v/>
      </c>
      <c r="Z262" s="775" t="str">
        <f>IFERROR(IF(AND('IMPORT Wksht'!$BX$10="No Split",'IMPORT Wksht'!$D$1="W03"),VLOOKUP($G262,PO,Z$4,0),VLOOKUP($G262,PO,Z$5,0)),"")</f>
        <v/>
      </c>
      <c r="AA262" s="776" t="str">
        <f t="shared" si="77"/>
        <v/>
      </c>
      <c r="AB262" s="783">
        <f t="shared" si="78"/>
        <v>0</v>
      </c>
      <c r="AE262" s="278"/>
      <c r="AF262" s="278"/>
      <c r="AG262" s="661"/>
      <c r="AH262" s="661"/>
      <c r="AI262" s="661"/>
      <c r="AJ262" s="661"/>
    </row>
    <row r="263" spans="2:39">
      <c r="B263" s="723"/>
      <c r="C263" s="92"/>
      <c r="D263" s="92"/>
      <c r="E263" s="724"/>
      <c r="F263" s="720">
        <f t="shared" si="88"/>
        <v>0</v>
      </c>
      <c r="G263" s="719"/>
      <c r="H263" s="771" t="str">
        <f t="shared" si="96"/>
        <v/>
      </c>
      <c r="I263" s="771" t="str">
        <f t="shared" si="96"/>
        <v/>
      </c>
      <c r="J263" s="695"/>
      <c r="K263" s="784">
        <f t="shared" si="79"/>
        <v>0</v>
      </c>
      <c r="L263" s="785" t="str">
        <f t="shared" si="74"/>
        <v/>
      </c>
      <c r="M263" s="774" t="str">
        <f t="shared" si="80"/>
        <v/>
      </c>
      <c r="N263" s="775" t="str">
        <f t="shared" si="81"/>
        <v/>
      </c>
      <c r="O263" s="776" t="str">
        <f t="shared" si="89"/>
        <v/>
      </c>
      <c r="P263" s="777" t="str">
        <f t="shared" si="90"/>
        <v/>
      </c>
      <c r="Q263" s="778" t="str">
        <f t="shared" si="82"/>
        <v/>
      </c>
      <c r="R263" s="779" t="str">
        <f t="shared" si="83"/>
        <v/>
      </c>
      <c r="S263" s="774" t="str">
        <f t="shared" si="92"/>
        <v/>
      </c>
      <c r="T263" s="775" t="str">
        <f t="shared" si="93"/>
        <v/>
      </c>
      <c r="U263" s="776" t="str">
        <f t="shared" si="94"/>
        <v/>
      </c>
      <c r="V263" s="774" t="str">
        <f t="shared" si="84"/>
        <v/>
      </c>
      <c r="W263" s="775" t="str">
        <f t="shared" si="75"/>
        <v/>
      </c>
      <c r="X263" s="776" t="str">
        <f t="shared" si="76"/>
        <v/>
      </c>
      <c r="Y263" s="774" t="str">
        <f>IFERROR(IF(AND('IMPORT Wksht'!$BX$10="No Split",'IMPORT Wksht'!$D$1="W001"),VLOOKUP($G263,PO,Y$4,0),VLOOKUP($G263,PO,Y$5,0)),"")</f>
        <v/>
      </c>
      <c r="Z263" s="775" t="str">
        <f>IFERROR(IF(AND('IMPORT Wksht'!$BX$10="No Split",'IMPORT Wksht'!$D$1="W03"),VLOOKUP($G263,PO,Z$4,0),VLOOKUP($G263,PO,Z$5,0)),"")</f>
        <v/>
      </c>
      <c r="AA263" s="776" t="str">
        <f t="shared" si="77"/>
        <v/>
      </c>
      <c r="AB263" s="783">
        <f t="shared" si="78"/>
        <v>0</v>
      </c>
      <c r="AE263" s="278"/>
      <c r="AF263" s="278"/>
      <c r="AG263" s="661"/>
      <c r="AH263" s="661"/>
      <c r="AI263" s="661"/>
      <c r="AJ263" s="661"/>
    </row>
    <row r="264" spans="2:39">
      <c r="B264" s="723"/>
      <c r="C264" s="92"/>
      <c r="D264" s="92"/>
      <c r="E264" s="724"/>
      <c r="F264" s="720">
        <f t="shared" si="88"/>
        <v>0</v>
      </c>
      <c r="G264" s="719"/>
      <c r="H264" s="771" t="str">
        <f t="shared" si="96"/>
        <v/>
      </c>
      <c r="I264" s="771" t="str">
        <f t="shared" si="96"/>
        <v/>
      </c>
      <c r="J264" s="695"/>
      <c r="K264" s="784">
        <f t="shared" si="79"/>
        <v>0</v>
      </c>
      <c r="L264" s="785" t="str">
        <f t="shared" ref="L264:L307" si="99">IFERROR(VLOOKUP(H264,vstylepackIM,6,0),"")</f>
        <v/>
      </c>
      <c r="M264" s="774" t="str">
        <f t="shared" si="80"/>
        <v/>
      </c>
      <c r="N264" s="775" t="str">
        <f t="shared" si="81"/>
        <v/>
      </c>
      <c r="O264" s="776" t="str">
        <f t="shared" si="89"/>
        <v/>
      </c>
      <c r="P264" s="777" t="str">
        <f t="shared" si="90"/>
        <v/>
      </c>
      <c r="Q264" s="778" t="str">
        <f t="shared" si="82"/>
        <v/>
      </c>
      <c r="R264" s="779" t="str">
        <f t="shared" si="83"/>
        <v/>
      </c>
      <c r="S264" s="774" t="str">
        <f t="shared" si="92"/>
        <v/>
      </c>
      <c r="T264" s="775" t="str">
        <f t="shared" si="93"/>
        <v/>
      </c>
      <c r="U264" s="776" t="str">
        <f t="shared" si="94"/>
        <v/>
      </c>
      <c r="V264" s="774" t="str">
        <f t="shared" si="84"/>
        <v/>
      </c>
      <c r="W264" s="775" t="str">
        <f t="shared" ref="W264:W307" si="100">IF(SUMIF($G$8:$G$307,$G264,T$8:T$307)=0,"",SUMIF($G$8:$G$307,$G264,T$8:T$307))</f>
        <v/>
      </c>
      <c r="X264" s="776" t="str">
        <f t="shared" ref="X264:X307" si="101">IF(SUMIF($G$8:$G$307,$G264,U$8:U$307)=0,"",SUMIF($G$8:$G$307,$G264,U$8:U$307))</f>
        <v/>
      </c>
      <c r="Y264" s="774" t="str">
        <f>IFERROR(IF(AND('IMPORT Wksht'!$BX$10="No Split",'IMPORT Wksht'!$D$1="W001"),VLOOKUP($G264,PO,Y$4,0),VLOOKUP($G264,PO,Y$5,0)),"")</f>
        <v/>
      </c>
      <c r="Z264" s="775" t="str">
        <f>IFERROR(IF(AND('IMPORT Wksht'!$BX$10="No Split",'IMPORT Wksht'!$D$1="W03"),VLOOKUP($G264,PO,Z$4,0),VLOOKUP($G264,PO,Z$5,0)),"")</f>
        <v/>
      </c>
      <c r="AA264" s="776" t="str">
        <f t="shared" ref="AA264:AA307" si="102">IFERROR(IF(VLOOKUP($G264,PO,AA$5,0)=0,"",VLOOKUP($G264,PO,AA$5,0)),"")</f>
        <v/>
      </c>
      <c r="AB264" s="783">
        <f>SUM(Y264:AA264)</f>
        <v>0</v>
      </c>
      <c r="AE264" s="278"/>
      <c r="AF264" s="278"/>
      <c r="AG264" s="661"/>
      <c r="AH264" s="661"/>
      <c r="AI264" s="661"/>
      <c r="AJ264" s="661"/>
    </row>
    <row r="265" spans="2:39">
      <c r="B265" s="723"/>
      <c r="C265" s="92"/>
      <c r="D265" s="92"/>
      <c r="E265" s="724"/>
      <c r="F265" s="720">
        <f t="shared" si="88"/>
        <v>0</v>
      </c>
      <c r="G265" s="719"/>
      <c r="H265" s="771" t="str">
        <f t="shared" si="96"/>
        <v/>
      </c>
      <c r="I265" s="771" t="str">
        <f t="shared" si="96"/>
        <v/>
      </c>
      <c r="J265" s="695"/>
      <c r="K265" s="784">
        <f t="shared" ref="K265:K307" si="103">IFERROR(J265*F265,"")</f>
        <v>0</v>
      </c>
      <c r="L265" s="785" t="str">
        <f t="shared" si="99"/>
        <v/>
      </c>
      <c r="M265" s="774" t="str">
        <f t="shared" ref="M265:M307" si="104">IF(AND($E265&gt;0,Y265&lt;&gt;""),ROUND(Y265/$AB265*$E265,0),"")</f>
        <v/>
      </c>
      <c r="N265" s="775" t="str">
        <f t="shared" ref="N265:N307" si="105">IF(AND($E265&gt;0,Z265&lt;&gt;""),ROUND(Z265/$AB265*$E265,0),"")</f>
        <v/>
      </c>
      <c r="O265" s="776" t="str">
        <f t="shared" si="89"/>
        <v/>
      </c>
      <c r="P265" s="777" t="str">
        <f t="shared" si="90"/>
        <v/>
      </c>
      <c r="Q265" s="778" t="str">
        <f t="shared" ref="Q265:Q307" si="106">IF(N265&lt;&gt;"",N265,IF($J265&lt;&gt;"",Q264,""))</f>
        <v/>
      </c>
      <c r="R265" s="779" t="str">
        <f t="shared" ref="R265:R307" si="107">IF(O265&lt;&gt;"",O265,IF($J265&lt;&gt;"",R264,""))</f>
        <v/>
      </c>
      <c r="S265" s="774" t="str">
        <f t="shared" si="92"/>
        <v/>
      </c>
      <c r="T265" s="775" t="str">
        <f t="shared" si="93"/>
        <v/>
      </c>
      <c r="U265" s="776" t="str">
        <f t="shared" si="94"/>
        <v/>
      </c>
      <c r="V265" s="774" t="str">
        <f t="shared" ref="V265:V307" si="108">IF(SUMIF($G$8:$G$307,$G265,S$8:S$307)=0,"",SUMIF($G$8:$G$307,$G265,S$8:S$307))</f>
        <v/>
      </c>
      <c r="W265" s="775" t="str">
        <f t="shared" si="100"/>
        <v/>
      </c>
      <c r="X265" s="776" t="str">
        <f t="shared" si="101"/>
        <v/>
      </c>
      <c r="Y265" s="774" t="str">
        <f>IFERROR(IF(AND('IMPORT Wksht'!$BX$10="No Split",'IMPORT Wksht'!$D$1="W001"),VLOOKUP($G265,PO,Y$4,0),VLOOKUP($G265,PO,Y$5,0)),"")</f>
        <v/>
      </c>
      <c r="Z265" s="775" t="str">
        <f>IFERROR(IF(AND('IMPORT Wksht'!$BX$10="No Split",'IMPORT Wksht'!$D$1="W03"),VLOOKUP($G265,PO,Z$4,0),VLOOKUP($G265,PO,Z$5,0)),"")</f>
        <v/>
      </c>
      <c r="AA265" s="776" t="str">
        <f t="shared" si="102"/>
        <v/>
      </c>
      <c r="AB265" s="783">
        <f t="shared" ref="AB265:AB307" si="109">SUM(Y265:AA265)</f>
        <v>0</v>
      </c>
      <c r="AE265" s="278"/>
      <c r="AF265" s="278"/>
      <c r="AG265" s="661"/>
      <c r="AH265" s="661"/>
      <c r="AI265" s="661"/>
      <c r="AJ265" s="661"/>
    </row>
    <row r="266" spans="2:39">
      <c r="B266" s="723"/>
      <c r="C266" s="92"/>
      <c r="D266" s="92"/>
      <c r="E266" s="724"/>
      <c r="F266" s="720">
        <f t="shared" ref="F266:F307" si="110">IF(E266="",F265,E266)</f>
        <v>0</v>
      </c>
      <c r="G266" s="719"/>
      <c r="H266" s="771" t="str">
        <f t="shared" si="96"/>
        <v/>
      </c>
      <c r="I266" s="771" t="str">
        <f t="shared" si="96"/>
        <v/>
      </c>
      <c r="J266" s="695"/>
      <c r="K266" s="784">
        <f t="shared" si="103"/>
        <v>0</v>
      </c>
      <c r="L266" s="785" t="str">
        <f t="shared" si="99"/>
        <v/>
      </c>
      <c r="M266" s="774" t="str">
        <f t="shared" si="104"/>
        <v/>
      </c>
      <c r="N266" s="775" t="str">
        <f t="shared" si="105"/>
        <v/>
      </c>
      <c r="O266" s="776" t="str">
        <f t="shared" ref="O266:O307" si="111">IFERROR(E266-M266-N266,"")</f>
        <v/>
      </c>
      <c r="P266" s="777" t="str">
        <f t="shared" ref="P266:P307" si="112">IF(M266&lt;&gt;"",M266,IF($J266&lt;&gt;"",P265,""))</f>
        <v/>
      </c>
      <c r="Q266" s="778" t="str">
        <f t="shared" si="106"/>
        <v/>
      </c>
      <c r="R266" s="779" t="str">
        <f t="shared" si="107"/>
        <v/>
      </c>
      <c r="S266" s="774" t="str">
        <f t="shared" si="92"/>
        <v/>
      </c>
      <c r="T266" s="775" t="str">
        <f t="shared" si="93"/>
        <v/>
      </c>
      <c r="U266" s="776" t="str">
        <f t="shared" si="94"/>
        <v/>
      </c>
      <c r="V266" s="774" t="str">
        <f t="shared" si="108"/>
        <v/>
      </c>
      <c r="W266" s="775" t="str">
        <f t="shared" si="100"/>
        <v/>
      </c>
      <c r="X266" s="776" t="str">
        <f t="shared" si="101"/>
        <v/>
      </c>
      <c r="Y266" s="774" t="str">
        <f>IFERROR(IF(AND('IMPORT Wksht'!$BX$10="No Split",'IMPORT Wksht'!$D$1="W001"),VLOOKUP($G266,PO,Y$4,0),VLOOKUP($G266,PO,Y$5,0)),"")</f>
        <v/>
      </c>
      <c r="Z266" s="775" t="str">
        <f>IFERROR(IF(AND('IMPORT Wksht'!$BX$10="No Split",'IMPORT Wksht'!$D$1="W03"),VLOOKUP($G266,PO,Z$4,0),VLOOKUP($G266,PO,Z$5,0)),"")</f>
        <v/>
      </c>
      <c r="AA266" s="776" t="str">
        <f t="shared" si="102"/>
        <v/>
      </c>
      <c r="AB266" s="783">
        <f t="shared" si="109"/>
        <v>0</v>
      </c>
      <c r="AE266" s="278"/>
      <c r="AF266" s="278"/>
      <c r="AG266" s="661"/>
      <c r="AH266" s="661"/>
      <c r="AI266" s="661"/>
      <c r="AJ266" s="661"/>
    </row>
    <row r="267" spans="2:39">
      <c r="B267" s="723"/>
      <c r="C267" s="92"/>
      <c r="D267" s="92"/>
      <c r="E267" s="724"/>
      <c r="F267" s="720">
        <f t="shared" si="110"/>
        <v>0</v>
      </c>
      <c r="G267" s="719"/>
      <c r="H267" s="771" t="str">
        <f t="shared" si="96"/>
        <v/>
      </c>
      <c r="I267" s="771" t="str">
        <f t="shared" si="96"/>
        <v/>
      </c>
      <c r="J267" s="695"/>
      <c r="K267" s="784">
        <f t="shared" si="103"/>
        <v>0</v>
      </c>
      <c r="L267" s="785" t="str">
        <f t="shared" si="99"/>
        <v/>
      </c>
      <c r="M267" s="774" t="str">
        <f t="shared" si="104"/>
        <v/>
      </c>
      <c r="N267" s="775" t="str">
        <f t="shared" si="105"/>
        <v/>
      </c>
      <c r="O267" s="776" t="str">
        <f t="shared" si="111"/>
        <v/>
      </c>
      <c r="P267" s="777" t="str">
        <f t="shared" si="112"/>
        <v/>
      </c>
      <c r="Q267" s="778" t="str">
        <f t="shared" si="106"/>
        <v/>
      </c>
      <c r="R267" s="779" t="str">
        <f t="shared" si="107"/>
        <v/>
      </c>
      <c r="S267" s="774" t="str">
        <f t="shared" si="92"/>
        <v/>
      </c>
      <c r="T267" s="775" t="str">
        <f t="shared" si="93"/>
        <v/>
      </c>
      <c r="U267" s="776" t="str">
        <f t="shared" si="94"/>
        <v/>
      </c>
      <c r="V267" s="774" t="str">
        <f t="shared" si="108"/>
        <v/>
      </c>
      <c r="W267" s="775" t="str">
        <f t="shared" si="100"/>
        <v/>
      </c>
      <c r="X267" s="776" t="str">
        <f t="shared" si="101"/>
        <v/>
      </c>
      <c r="Y267" s="774" t="str">
        <f>IFERROR(IF(AND('IMPORT Wksht'!$BX$10="No Split",'IMPORT Wksht'!$D$1="W001"),VLOOKUP($G267,PO,Y$4,0),VLOOKUP($G267,PO,Y$5,0)),"")</f>
        <v/>
      </c>
      <c r="Z267" s="775" t="str">
        <f>IFERROR(IF(AND('IMPORT Wksht'!$BX$10="No Split",'IMPORT Wksht'!$D$1="W03"),VLOOKUP($G267,PO,Z$4,0),VLOOKUP($G267,PO,Z$5,0)),"")</f>
        <v/>
      </c>
      <c r="AA267" s="776" t="str">
        <f t="shared" si="102"/>
        <v/>
      </c>
      <c r="AB267" s="783">
        <f t="shared" si="109"/>
        <v>0</v>
      </c>
      <c r="AE267" s="278"/>
      <c r="AF267" s="278"/>
      <c r="AG267" s="661"/>
      <c r="AH267" s="661"/>
      <c r="AI267" s="661"/>
      <c r="AJ267" s="661"/>
    </row>
    <row r="268" spans="2:39">
      <c r="B268" s="723"/>
      <c r="C268" s="92"/>
      <c r="D268" s="92"/>
      <c r="E268" s="724"/>
      <c r="F268" s="720">
        <f t="shared" si="110"/>
        <v>0</v>
      </c>
      <c r="G268" s="719"/>
      <c r="H268" s="771" t="str">
        <f t="shared" ref="H268:I287" si="113">IFERROR(VLOOKUP($G268,PO,H$5,0),"")</f>
        <v/>
      </c>
      <c r="I268" s="771" t="str">
        <f t="shared" si="113"/>
        <v/>
      </c>
      <c r="J268" s="695"/>
      <c r="K268" s="784">
        <f t="shared" si="103"/>
        <v>0</v>
      </c>
      <c r="L268" s="785" t="str">
        <f t="shared" si="99"/>
        <v/>
      </c>
      <c r="M268" s="774" t="str">
        <f t="shared" si="104"/>
        <v/>
      </c>
      <c r="N268" s="775" t="str">
        <f t="shared" si="105"/>
        <v/>
      </c>
      <c r="O268" s="776" t="str">
        <f t="shared" si="111"/>
        <v/>
      </c>
      <c r="P268" s="777" t="str">
        <f t="shared" si="112"/>
        <v/>
      </c>
      <c r="Q268" s="778" t="str">
        <f t="shared" si="106"/>
        <v/>
      </c>
      <c r="R268" s="779" t="str">
        <f t="shared" si="107"/>
        <v/>
      </c>
      <c r="S268" s="774" t="str">
        <f t="shared" si="92"/>
        <v/>
      </c>
      <c r="T268" s="775" t="str">
        <f t="shared" si="93"/>
        <v/>
      </c>
      <c r="U268" s="776" t="str">
        <f t="shared" si="94"/>
        <v/>
      </c>
      <c r="V268" s="774" t="str">
        <f t="shared" si="108"/>
        <v/>
      </c>
      <c r="W268" s="775" t="str">
        <f t="shared" si="100"/>
        <v/>
      </c>
      <c r="X268" s="776" t="str">
        <f t="shared" si="101"/>
        <v/>
      </c>
      <c r="Y268" s="774" t="str">
        <f>IFERROR(IF(AND('IMPORT Wksht'!$BX$10="No Split",'IMPORT Wksht'!$D$1="W001"),VLOOKUP($G268,PO,Y$4,0),VLOOKUP($G268,PO,Y$5,0)),"")</f>
        <v/>
      </c>
      <c r="Z268" s="775" t="str">
        <f>IFERROR(IF(AND('IMPORT Wksht'!$BX$10="No Split",'IMPORT Wksht'!$D$1="W03"),VLOOKUP($G268,PO,Z$4,0),VLOOKUP($G268,PO,Z$5,0)),"")</f>
        <v/>
      </c>
      <c r="AA268" s="776" t="str">
        <f t="shared" si="102"/>
        <v/>
      </c>
      <c r="AB268" s="783">
        <f t="shared" si="109"/>
        <v>0</v>
      </c>
      <c r="AE268" s="278"/>
      <c r="AF268" s="278"/>
      <c r="AG268" s="661"/>
      <c r="AH268" s="661"/>
      <c r="AI268" s="661"/>
      <c r="AJ268" s="661"/>
    </row>
    <row r="269" spans="2:39">
      <c r="B269" s="723"/>
      <c r="C269" s="92"/>
      <c r="D269" s="92"/>
      <c r="E269" s="724"/>
      <c r="F269" s="720">
        <f t="shared" si="110"/>
        <v>0</v>
      </c>
      <c r="G269" s="719"/>
      <c r="H269" s="771" t="str">
        <f t="shared" si="113"/>
        <v/>
      </c>
      <c r="I269" s="771" t="str">
        <f t="shared" si="113"/>
        <v/>
      </c>
      <c r="J269" s="695"/>
      <c r="K269" s="784">
        <f t="shared" si="103"/>
        <v>0</v>
      </c>
      <c r="L269" s="785" t="str">
        <f t="shared" si="99"/>
        <v/>
      </c>
      <c r="M269" s="774" t="str">
        <f t="shared" si="104"/>
        <v/>
      </c>
      <c r="N269" s="775" t="str">
        <f t="shared" si="105"/>
        <v/>
      </c>
      <c r="O269" s="776" t="str">
        <f t="shared" si="111"/>
        <v/>
      </c>
      <c r="P269" s="777" t="str">
        <f t="shared" si="112"/>
        <v/>
      </c>
      <c r="Q269" s="778" t="str">
        <f t="shared" si="106"/>
        <v/>
      </c>
      <c r="R269" s="779" t="str">
        <f t="shared" si="107"/>
        <v/>
      </c>
      <c r="S269" s="774" t="str">
        <f t="shared" si="92"/>
        <v/>
      </c>
      <c r="T269" s="775" t="str">
        <f t="shared" si="93"/>
        <v/>
      </c>
      <c r="U269" s="776" t="str">
        <f t="shared" si="94"/>
        <v/>
      </c>
      <c r="V269" s="774" t="str">
        <f t="shared" si="108"/>
        <v/>
      </c>
      <c r="W269" s="775" t="str">
        <f t="shared" si="100"/>
        <v/>
      </c>
      <c r="X269" s="776" t="str">
        <f t="shared" si="101"/>
        <v/>
      </c>
      <c r="Y269" s="774" t="str">
        <f>IFERROR(IF(AND('IMPORT Wksht'!$BX$10="No Split",'IMPORT Wksht'!$D$1="W001"),VLOOKUP($G269,PO,Y$4,0),VLOOKUP($G269,PO,Y$5,0)),"")</f>
        <v/>
      </c>
      <c r="Z269" s="775" t="str">
        <f>IFERROR(IF(AND('IMPORT Wksht'!$BX$10="No Split",'IMPORT Wksht'!$D$1="W03"),VLOOKUP($G269,PO,Z$4,0),VLOOKUP($G269,PO,Z$5,0)),"")</f>
        <v/>
      </c>
      <c r="AA269" s="776" t="str">
        <f t="shared" si="102"/>
        <v/>
      </c>
      <c r="AB269" s="783">
        <f t="shared" si="109"/>
        <v>0</v>
      </c>
      <c r="AE269" s="278"/>
      <c r="AF269" s="278"/>
      <c r="AG269" s="661"/>
      <c r="AH269" s="661"/>
      <c r="AI269" s="661"/>
      <c r="AJ269" s="661"/>
    </row>
    <row r="270" spans="2:39">
      <c r="B270" s="723"/>
      <c r="C270" s="92"/>
      <c r="D270" s="92"/>
      <c r="E270" s="724"/>
      <c r="F270" s="720">
        <f t="shared" si="110"/>
        <v>0</v>
      </c>
      <c r="G270" s="719"/>
      <c r="H270" s="771" t="str">
        <f t="shared" si="113"/>
        <v/>
      </c>
      <c r="I270" s="771" t="str">
        <f t="shared" si="113"/>
        <v/>
      </c>
      <c r="J270" s="695"/>
      <c r="K270" s="784">
        <f t="shared" si="103"/>
        <v>0</v>
      </c>
      <c r="L270" s="785" t="str">
        <f t="shared" si="99"/>
        <v/>
      </c>
      <c r="M270" s="774" t="str">
        <f t="shared" si="104"/>
        <v/>
      </c>
      <c r="N270" s="775" t="str">
        <f t="shared" si="105"/>
        <v/>
      </c>
      <c r="O270" s="776" t="str">
        <f t="shared" si="111"/>
        <v/>
      </c>
      <c r="P270" s="777" t="str">
        <f t="shared" si="112"/>
        <v/>
      </c>
      <c r="Q270" s="778" t="str">
        <f t="shared" si="106"/>
        <v/>
      </c>
      <c r="R270" s="779" t="str">
        <f t="shared" si="107"/>
        <v/>
      </c>
      <c r="S270" s="774" t="str">
        <f t="shared" si="92"/>
        <v/>
      </c>
      <c r="T270" s="775" t="str">
        <f t="shared" si="93"/>
        <v/>
      </c>
      <c r="U270" s="776" t="str">
        <f t="shared" si="94"/>
        <v/>
      </c>
      <c r="V270" s="774" t="str">
        <f t="shared" si="108"/>
        <v/>
      </c>
      <c r="W270" s="775" t="str">
        <f t="shared" si="100"/>
        <v/>
      </c>
      <c r="X270" s="776" t="str">
        <f t="shared" si="101"/>
        <v/>
      </c>
      <c r="Y270" s="774" t="str">
        <f>IFERROR(IF(AND('IMPORT Wksht'!$BX$10="No Split",'IMPORT Wksht'!$D$1="W001"),VLOOKUP($G270,PO,Y$4,0),VLOOKUP($G270,PO,Y$5,0)),"")</f>
        <v/>
      </c>
      <c r="Z270" s="775" t="str">
        <f>IFERROR(IF(AND('IMPORT Wksht'!$BX$10="No Split",'IMPORT Wksht'!$D$1="W03"),VLOOKUP($G270,PO,Z$4,0),VLOOKUP($G270,PO,Z$5,0)),"")</f>
        <v/>
      </c>
      <c r="AA270" s="776" t="str">
        <f t="shared" si="102"/>
        <v/>
      </c>
      <c r="AB270" s="783">
        <f t="shared" si="109"/>
        <v>0</v>
      </c>
      <c r="AE270" s="278"/>
      <c r="AF270" s="278"/>
      <c r="AG270" s="661"/>
      <c r="AH270" s="661"/>
      <c r="AI270" s="661"/>
      <c r="AJ270" s="661"/>
    </row>
    <row r="271" spans="2:39">
      <c r="B271" s="723"/>
      <c r="C271" s="92"/>
      <c r="D271" s="92"/>
      <c r="E271" s="724"/>
      <c r="F271" s="720">
        <f t="shared" si="110"/>
        <v>0</v>
      </c>
      <c r="G271" s="719"/>
      <c r="H271" s="771" t="str">
        <f t="shared" si="113"/>
        <v/>
      </c>
      <c r="I271" s="771" t="str">
        <f t="shared" si="113"/>
        <v/>
      </c>
      <c r="J271" s="695"/>
      <c r="K271" s="784">
        <f t="shared" si="103"/>
        <v>0</v>
      </c>
      <c r="L271" s="785" t="str">
        <f t="shared" si="99"/>
        <v/>
      </c>
      <c r="M271" s="774" t="str">
        <f t="shared" si="104"/>
        <v/>
      </c>
      <c r="N271" s="775" t="str">
        <f t="shared" si="105"/>
        <v/>
      </c>
      <c r="O271" s="776" t="str">
        <f t="shared" si="111"/>
        <v/>
      </c>
      <c r="P271" s="777" t="str">
        <f t="shared" si="112"/>
        <v/>
      </c>
      <c r="Q271" s="778" t="str">
        <f t="shared" si="106"/>
        <v/>
      </c>
      <c r="R271" s="779" t="str">
        <f t="shared" si="107"/>
        <v/>
      </c>
      <c r="S271" s="774" t="str">
        <f t="shared" si="92"/>
        <v/>
      </c>
      <c r="T271" s="775" t="str">
        <f t="shared" si="93"/>
        <v/>
      </c>
      <c r="U271" s="776" t="str">
        <f t="shared" si="94"/>
        <v/>
      </c>
      <c r="V271" s="774" t="str">
        <f t="shared" si="108"/>
        <v/>
      </c>
      <c r="W271" s="775" t="str">
        <f t="shared" si="100"/>
        <v/>
      </c>
      <c r="X271" s="776" t="str">
        <f t="shared" si="101"/>
        <v/>
      </c>
      <c r="Y271" s="774" t="str">
        <f>IFERROR(IF(AND('IMPORT Wksht'!$BX$10="No Split",'IMPORT Wksht'!$D$1="W001"),VLOOKUP($G271,PO,Y$4,0),VLOOKUP($G271,PO,Y$5,0)),"")</f>
        <v/>
      </c>
      <c r="Z271" s="775" t="str">
        <f>IFERROR(IF(AND('IMPORT Wksht'!$BX$10="No Split",'IMPORT Wksht'!$D$1="W03"),VLOOKUP($G271,PO,Z$4,0),VLOOKUP($G271,PO,Z$5,0)),"")</f>
        <v/>
      </c>
      <c r="AA271" s="776" t="str">
        <f t="shared" si="102"/>
        <v/>
      </c>
      <c r="AB271" s="783">
        <f t="shared" si="109"/>
        <v>0</v>
      </c>
      <c r="AE271" s="278"/>
      <c r="AF271" s="278"/>
      <c r="AG271" s="661"/>
      <c r="AH271" s="661"/>
      <c r="AI271" s="661"/>
      <c r="AJ271" s="661"/>
    </row>
    <row r="272" spans="2:39">
      <c r="B272" s="723"/>
      <c r="C272" s="92"/>
      <c r="D272" s="92"/>
      <c r="E272" s="724"/>
      <c r="F272" s="720">
        <f t="shared" si="110"/>
        <v>0</v>
      </c>
      <c r="G272" s="719"/>
      <c r="H272" s="771" t="str">
        <f t="shared" si="113"/>
        <v/>
      </c>
      <c r="I272" s="771" t="str">
        <f t="shared" si="113"/>
        <v/>
      </c>
      <c r="J272" s="695"/>
      <c r="K272" s="784">
        <f t="shared" si="103"/>
        <v>0</v>
      </c>
      <c r="L272" s="785" t="str">
        <f t="shared" si="99"/>
        <v/>
      </c>
      <c r="M272" s="774" t="str">
        <f t="shared" si="104"/>
        <v/>
      </c>
      <c r="N272" s="775" t="str">
        <f t="shared" si="105"/>
        <v/>
      </c>
      <c r="O272" s="776" t="str">
        <f t="shared" si="111"/>
        <v/>
      </c>
      <c r="P272" s="777" t="str">
        <f t="shared" si="112"/>
        <v/>
      </c>
      <c r="Q272" s="778" t="str">
        <f t="shared" si="106"/>
        <v/>
      </c>
      <c r="R272" s="779" t="str">
        <f t="shared" si="107"/>
        <v/>
      </c>
      <c r="S272" s="774" t="str">
        <f t="shared" si="92"/>
        <v/>
      </c>
      <c r="T272" s="775" t="str">
        <f t="shared" si="93"/>
        <v/>
      </c>
      <c r="U272" s="776" t="str">
        <f t="shared" si="94"/>
        <v/>
      </c>
      <c r="V272" s="774" t="str">
        <f t="shared" si="108"/>
        <v/>
      </c>
      <c r="W272" s="775" t="str">
        <f t="shared" si="100"/>
        <v/>
      </c>
      <c r="X272" s="776" t="str">
        <f t="shared" si="101"/>
        <v/>
      </c>
      <c r="Y272" s="774" t="str">
        <f>IFERROR(IF(AND('IMPORT Wksht'!$BX$10="No Split",'IMPORT Wksht'!$D$1="W001"),VLOOKUP($G272,PO,Y$4,0),VLOOKUP($G272,PO,Y$5,0)),"")</f>
        <v/>
      </c>
      <c r="Z272" s="775" t="str">
        <f>IFERROR(IF(AND('IMPORT Wksht'!$BX$10="No Split",'IMPORT Wksht'!$D$1="W03"),VLOOKUP($G272,PO,Z$4,0),VLOOKUP($G272,PO,Z$5,0)),"")</f>
        <v/>
      </c>
      <c r="AA272" s="776" t="str">
        <f t="shared" si="102"/>
        <v/>
      </c>
      <c r="AB272" s="783">
        <f t="shared" si="109"/>
        <v>0</v>
      </c>
      <c r="AE272" s="278"/>
      <c r="AF272" s="278"/>
      <c r="AG272" s="661"/>
      <c r="AH272" s="661"/>
      <c r="AI272" s="661"/>
      <c r="AJ272" s="661"/>
    </row>
    <row r="273" spans="2:36">
      <c r="B273" s="723"/>
      <c r="C273" s="92"/>
      <c r="D273" s="92"/>
      <c r="E273" s="724"/>
      <c r="F273" s="720">
        <f t="shared" si="110"/>
        <v>0</v>
      </c>
      <c r="G273" s="719"/>
      <c r="H273" s="771" t="str">
        <f t="shared" si="113"/>
        <v/>
      </c>
      <c r="I273" s="771" t="str">
        <f t="shared" si="113"/>
        <v/>
      </c>
      <c r="J273" s="695"/>
      <c r="K273" s="784">
        <f t="shared" si="103"/>
        <v>0</v>
      </c>
      <c r="L273" s="785" t="str">
        <f t="shared" si="99"/>
        <v/>
      </c>
      <c r="M273" s="774" t="str">
        <f t="shared" si="104"/>
        <v/>
      </c>
      <c r="N273" s="775" t="str">
        <f t="shared" si="105"/>
        <v/>
      </c>
      <c r="O273" s="776" t="str">
        <f t="shared" si="111"/>
        <v/>
      </c>
      <c r="P273" s="777" t="str">
        <f t="shared" si="112"/>
        <v/>
      </c>
      <c r="Q273" s="778" t="str">
        <f t="shared" si="106"/>
        <v/>
      </c>
      <c r="R273" s="779" t="str">
        <f t="shared" si="107"/>
        <v/>
      </c>
      <c r="S273" s="774" t="str">
        <f t="shared" si="92"/>
        <v/>
      </c>
      <c r="T273" s="775" t="str">
        <f t="shared" si="93"/>
        <v/>
      </c>
      <c r="U273" s="776" t="str">
        <f t="shared" si="94"/>
        <v/>
      </c>
      <c r="V273" s="774" t="str">
        <f t="shared" si="108"/>
        <v/>
      </c>
      <c r="W273" s="775" t="str">
        <f t="shared" si="100"/>
        <v/>
      </c>
      <c r="X273" s="776" t="str">
        <f t="shared" si="101"/>
        <v/>
      </c>
      <c r="Y273" s="774" t="str">
        <f>IFERROR(IF(AND('IMPORT Wksht'!$BX$10="No Split",'IMPORT Wksht'!$D$1="W001"),VLOOKUP($G273,PO,Y$4,0),VLOOKUP($G273,PO,Y$5,0)),"")</f>
        <v/>
      </c>
      <c r="Z273" s="775" t="str">
        <f>IFERROR(IF(AND('IMPORT Wksht'!$BX$10="No Split",'IMPORT Wksht'!$D$1="W03"),VLOOKUP($G273,PO,Z$4,0),VLOOKUP($G273,PO,Z$5,0)),"")</f>
        <v/>
      </c>
      <c r="AA273" s="776" t="str">
        <f t="shared" si="102"/>
        <v/>
      </c>
      <c r="AB273" s="783">
        <f t="shared" si="109"/>
        <v>0</v>
      </c>
      <c r="AE273" s="278"/>
      <c r="AF273" s="278"/>
      <c r="AG273" s="661"/>
      <c r="AH273" s="661"/>
      <c r="AI273" s="661"/>
      <c r="AJ273" s="661"/>
    </row>
    <row r="274" spans="2:36">
      <c r="B274" s="723"/>
      <c r="C274" s="92"/>
      <c r="D274" s="92"/>
      <c r="E274" s="724"/>
      <c r="F274" s="720">
        <f t="shared" si="110"/>
        <v>0</v>
      </c>
      <c r="G274" s="719"/>
      <c r="H274" s="771" t="str">
        <f t="shared" si="113"/>
        <v/>
      </c>
      <c r="I274" s="771" t="str">
        <f t="shared" si="113"/>
        <v/>
      </c>
      <c r="J274" s="695"/>
      <c r="K274" s="784">
        <f t="shared" si="103"/>
        <v>0</v>
      </c>
      <c r="L274" s="785" t="str">
        <f t="shared" si="99"/>
        <v/>
      </c>
      <c r="M274" s="774" t="str">
        <f t="shared" si="104"/>
        <v/>
      </c>
      <c r="N274" s="775" t="str">
        <f t="shared" si="105"/>
        <v/>
      </c>
      <c r="O274" s="776" t="str">
        <f t="shared" si="111"/>
        <v/>
      </c>
      <c r="P274" s="777" t="str">
        <f t="shared" si="112"/>
        <v/>
      </c>
      <c r="Q274" s="778" t="str">
        <f t="shared" si="106"/>
        <v/>
      </c>
      <c r="R274" s="779" t="str">
        <f t="shared" si="107"/>
        <v/>
      </c>
      <c r="S274" s="774" t="str">
        <f t="shared" si="92"/>
        <v/>
      </c>
      <c r="T274" s="775" t="str">
        <f t="shared" si="93"/>
        <v/>
      </c>
      <c r="U274" s="776" t="str">
        <f t="shared" si="94"/>
        <v/>
      </c>
      <c r="V274" s="774" t="str">
        <f t="shared" si="108"/>
        <v/>
      </c>
      <c r="W274" s="775" t="str">
        <f t="shared" si="100"/>
        <v/>
      </c>
      <c r="X274" s="776" t="str">
        <f t="shared" si="101"/>
        <v/>
      </c>
      <c r="Y274" s="774" t="str">
        <f>IFERROR(IF(AND('IMPORT Wksht'!$BX$10="No Split",'IMPORT Wksht'!$D$1="W001"),VLOOKUP($G274,PO,Y$4,0),VLOOKUP($G274,PO,Y$5,0)),"")</f>
        <v/>
      </c>
      <c r="Z274" s="775" t="str">
        <f>IFERROR(IF(AND('IMPORT Wksht'!$BX$10="No Split",'IMPORT Wksht'!$D$1="W03"),VLOOKUP($G274,PO,Z$4,0),VLOOKUP($G274,PO,Z$5,0)),"")</f>
        <v/>
      </c>
      <c r="AA274" s="776" t="str">
        <f t="shared" si="102"/>
        <v/>
      </c>
      <c r="AB274" s="783">
        <f t="shared" si="109"/>
        <v>0</v>
      </c>
      <c r="AE274" s="278"/>
      <c r="AF274" s="278"/>
      <c r="AG274" s="661"/>
      <c r="AH274" s="661"/>
      <c r="AI274" s="661"/>
      <c r="AJ274" s="661"/>
    </row>
    <row r="275" spans="2:36">
      <c r="B275" s="723"/>
      <c r="C275" s="92"/>
      <c r="D275" s="92"/>
      <c r="E275" s="724"/>
      <c r="F275" s="720">
        <f t="shared" si="110"/>
        <v>0</v>
      </c>
      <c r="G275" s="719"/>
      <c r="H275" s="771" t="str">
        <f t="shared" si="113"/>
        <v/>
      </c>
      <c r="I275" s="771" t="str">
        <f t="shared" si="113"/>
        <v/>
      </c>
      <c r="J275" s="695"/>
      <c r="K275" s="784">
        <f t="shared" si="103"/>
        <v>0</v>
      </c>
      <c r="L275" s="785" t="str">
        <f t="shared" si="99"/>
        <v/>
      </c>
      <c r="M275" s="774" t="str">
        <f t="shared" si="104"/>
        <v/>
      </c>
      <c r="N275" s="775" t="str">
        <f t="shared" si="105"/>
        <v/>
      </c>
      <c r="O275" s="776" t="str">
        <f t="shared" si="111"/>
        <v/>
      </c>
      <c r="P275" s="777" t="str">
        <f t="shared" si="112"/>
        <v/>
      </c>
      <c r="Q275" s="778" t="str">
        <f t="shared" si="106"/>
        <v/>
      </c>
      <c r="R275" s="779" t="str">
        <f t="shared" si="107"/>
        <v/>
      </c>
      <c r="S275" s="774" t="str">
        <f t="shared" ref="S275:S307" si="114">IFERROR(P275*$J275,"")</f>
        <v/>
      </c>
      <c r="T275" s="775" t="str">
        <f t="shared" ref="T275:T307" si="115">IFERROR(Q275*$J275,"")</f>
        <v/>
      </c>
      <c r="U275" s="776" t="str">
        <f t="shared" ref="U275:U307" si="116">IFERROR(R275*$J275,"")</f>
        <v/>
      </c>
      <c r="V275" s="774" t="str">
        <f t="shared" si="108"/>
        <v/>
      </c>
      <c r="W275" s="775" t="str">
        <f t="shared" si="100"/>
        <v/>
      </c>
      <c r="X275" s="776" t="str">
        <f t="shared" si="101"/>
        <v/>
      </c>
      <c r="Y275" s="774" t="str">
        <f>IFERROR(IF(AND('IMPORT Wksht'!$BX$10="No Split",'IMPORT Wksht'!$D$1="W001"),VLOOKUP($G275,PO,Y$4,0),VLOOKUP($G275,PO,Y$5,0)),"")</f>
        <v/>
      </c>
      <c r="Z275" s="775" t="str">
        <f>IFERROR(IF(AND('IMPORT Wksht'!$BX$10="No Split",'IMPORT Wksht'!$D$1="W03"),VLOOKUP($G275,PO,Z$4,0),VLOOKUP($G275,PO,Z$5,0)),"")</f>
        <v/>
      </c>
      <c r="AA275" s="776" t="str">
        <f t="shared" si="102"/>
        <v/>
      </c>
      <c r="AB275" s="783">
        <f t="shared" si="109"/>
        <v>0</v>
      </c>
      <c r="AE275" s="278"/>
      <c r="AF275" s="278"/>
      <c r="AG275" s="661"/>
      <c r="AH275" s="661"/>
      <c r="AI275" s="661"/>
      <c r="AJ275" s="661"/>
    </row>
    <row r="276" spans="2:36">
      <c r="B276" s="723"/>
      <c r="C276" s="92"/>
      <c r="D276" s="92"/>
      <c r="E276" s="724"/>
      <c r="F276" s="720">
        <f t="shared" si="110"/>
        <v>0</v>
      </c>
      <c r="G276" s="719"/>
      <c r="H276" s="771" t="str">
        <f t="shared" si="113"/>
        <v/>
      </c>
      <c r="I276" s="771" t="str">
        <f t="shared" si="113"/>
        <v/>
      </c>
      <c r="J276" s="695"/>
      <c r="K276" s="784">
        <f t="shared" si="103"/>
        <v>0</v>
      </c>
      <c r="L276" s="785" t="str">
        <f t="shared" si="99"/>
        <v/>
      </c>
      <c r="M276" s="774" t="str">
        <f t="shared" si="104"/>
        <v/>
      </c>
      <c r="N276" s="775" t="str">
        <f t="shared" si="105"/>
        <v/>
      </c>
      <c r="O276" s="776" t="str">
        <f t="shared" si="111"/>
        <v/>
      </c>
      <c r="P276" s="777" t="str">
        <f t="shared" si="112"/>
        <v/>
      </c>
      <c r="Q276" s="778" t="str">
        <f t="shared" si="106"/>
        <v/>
      </c>
      <c r="R276" s="779" t="str">
        <f t="shared" si="107"/>
        <v/>
      </c>
      <c r="S276" s="774" t="str">
        <f t="shared" si="114"/>
        <v/>
      </c>
      <c r="T276" s="775" t="str">
        <f t="shared" si="115"/>
        <v/>
      </c>
      <c r="U276" s="776" t="str">
        <f t="shared" si="116"/>
        <v/>
      </c>
      <c r="V276" s="774" t="str">
        <f t="shared" si="108"/>
        <v/>
      </c>
      <c r="W276" s="775" t="str">
        <f t="shared" si="100"/>
        <v/>
      </c>
      <c r="X276" s="776" t="str">
        <f t="shared" si="101"/>
        <v/>
      </c>
      <c r="Y276" s="774" t="str">
        <f>IFERROR(IF(AND('IMPORT Wksht'!$BX$10="No Split",'IMPORT Wksht'!$D$1="W001"),VLOOKUP($G276,PO,Y$4,0),VLOOKUP($G276,PO,Y$5,0)),"")</f>
        <v/>
      </c>
      <c r="Z276" s="775" t="str">
        <f>IFERROR(IF(AND('IMPORT Wksht'!$BX$10="No Split",'IMPORT Wksht'!$D$1="W03"),VLOOKUP($G276,PO,Z$4,0),VLOOKUP($G276,PO,Z$5,0)),"")</f>
        <v/>
      </c>
      <c r="AA276" s="776" t="str">
        <f t="shared" si="102"/>
        <v/>
      </c>
      <c r="AB276" s="783">
        <f t="shared" si="109"/>
        <v>0</v>
      </c>
      <c r="AE276" s="278"/>
      <c r="AF276" s="278"/>
      <c r="AG276" s="661"/>
      <c r="AH276" s="661"/>
      <c r="AI276" s="661"/>
      <c r="AJ276" s="661"/>
    </row>
    <row r="277" spans="2:36">
      <c r="B277" s="723"/>
      <c r="C277" s="92"/>
      <c r="D277" s="92"/>
      <c r="E277" s="724"/>
      <c r="F277" s="720">
        <f t="shared" si="110"/>
        <v>0</v>
      </c>
      <c r="G277" s="719"/>
      <c r="H277" s="771" t="str">
        <f t="shared" si="113"/>
        <v/>
      </c>
      <c r="I277" s="771" t="str">
        <f t="shared" si="113"/>
        <v/>
      </c>
      <c r="J277" s="695"/>
      <c r="K277" s="784">
        <f t="shared" si="103"/>
        <v>0</v>
      </c>
      <c r="L277" s="785" t="str">
        <f t="shared" si="99"/>
        <v/>
      </c>
      <c r="M277" s="774" t="str">
        <f t="shared" si="104"/>
        <v/>
      </c>
      <c r="N277" s="775" t="str">
        <f t="shared" si="105"/>
        <v/>
      </c>
      <c r="O277" s="776" t="str">
        <f t="shared" si="111"/>
        <v/>
      </c>
      <c r="P277" s="777" t="str">
        <f t="shared" si="112"/>
        <v/>
      </c>
      <c r="Q277" s="778" t="str">
        <f t="shared" si="106"/>
        <v/>
      </c>
      <c r="R277" s="779" t="str">
        <f t="shared" si="107"/>
        <v/>
      </c>
      <c r="S277" s="774" t="str">
        <f t="shared" si="114"/>
        <v/>
      </c>
      <c r="T277" s="775" t="str">
        <f t="shared" si="115"/>
        <v/>
      </c>
      <c r="U277" s="776" t="str">
        <f t="shared" si="116"/>
        <v/>
      </c>
      <c r="V277" s="774" t="str">
        <f t="shared" si="108"/>
        <v/>
      </c>
      <c r="W277" s="775" t="str">
        <f t="shared" si="100"/>
        <v/>
      </c>
      <c r="X277" s="776" t="str">
        <f t="shared" si="101"/>
        <v/>
      </c>
      <c r="Y277" s="774" t="str">
        <f>IFERROR(IF(AND('IMPORT Wksht'!$BX$10="No Split",'IMPORT Wksht'!$D$1="W001"),VLOOKUP($G277,PO,Y$4,0),VLOOKUP($G277,PO,Y$5,0)),"")</f>
        <v/>
      </c>
      <c r="Z277" s="775" t="str">
        <f>IFERROR(IF(AND('IMPORT Wksht'!$BX$10="No Split",'IMPORT Wksht'!$D$1="W03"),VLOOKUP($G277,PO,Z$4,0),VLOOKUP($G277,PO,Z$5,0)),"")</f>
        <v/>
      </c>
      <c r="AA277" s="776" t="str">
        <f t="shared" si="102"/>
        <v/>
      </c>
      <c r="AB277" s="783">
        <f t="shared" si="109"/>
        <v>0</v>
      </c>
      <c r="AE277" s="278"/>
      <c r="AF277" s="278"/>
      <c r="AG277" s="661"/>
      <c r="AH277" s="661"/>
      <c r="AI277" s="661"/>
      <c r="AJ277" s="661"/>
    </row>
    <row r="278" spans="2:36">
      <c r="B278" s="723"/>
      <c r="C278" s="92"/>
      <c r="D278" s="92"/>
      <c r="E278" s="724"/>
      <c r="F278" s="720">
        <f t="shared" si="110"/>
        <v>0</v>
      </c>
      <c r="G278" s="719"/>
      <c r="H278" s="771" t="str">
        <f t="shared" si="113"/>
        <v/>
      </c>
      <c r="I278" s="771" t="str">
        <f t="shared" si="113"/>
        <v/>
      </c>
      <c r="J278" s="695"/>
      <c r="K278" s="784">
        <f t="shared" si="103"/>
        <v>0</v>
      </c>
      <c r="L278" s="785" t="str">
        <f t="shared" si="99"/>
        <v/>
      </c>
      <c r="M278" s="774" t="str">
        <f t="shared" si="104"/>
        <v/>
      </c>
      <c r="N278" s="775" t="str">
        <f t="shared" si="105"/>
        <v/>
      </c>
      <c r="O278" s="776" t="str">
        <f t="shared" si="111"/>
        <v/>
      </c>
      <c r="P278" s="777" t="str">
        <f t="shared" si="112"/>
        <v/>
      </c>
      <c r="Q278" s="778" t="str">
        <f t="shared" si="106"/>
        <v/>
      </c>
      <c r="R278" s="779" t="str">
        <f t="shared" si="107"/>
        <v/>
      </c>
      <c r="S278" s="774" t="str">
        <f t="shared" si="114"/>
        <v/>
      </c>
      <c r="T278" s="775" t="str">
        <f t="shared" si="115"/>
        <v/>
      </c>
      <c r="U278" s="776" t="str">
        <f t="shared" si="116"/>
        <v/>
      </c>
      <c r="V278" s="774" t="str">
        <f t="shared" si="108"/>
        <v/>
      </c>
      <c r="W278" s="775" t="str">
        <f t="shared" si="100"/>
        <v/>
      </c>
      <c r="X278" s="776" t="str">
        <f t="shared" si="101"/>
        <v/>
      </c>
      <c r="Y278" s="774" t="str">
        <f>IFERROR(IF(AND('IMPORT Wksht'!$BX$10="No Split",'IMPORT Wksht'!$D$1="W001"),VLOOKUP($G278,PO,Y$4,0),VLOOKUP($G278,PO,Y$5,0)),"")</f>
        <v/>
      </c>
      <c r="Z278" s="775" t="str">
        <f>IFERROR(IF(AND('IMPORT Wksht'!$BX$10="No Split",'IMPORT Wksht'!$D$1="W03"),VLOOKUP($G278,PO,Z$4,0),VLOOKUP($G278,PO,Z$5,0)),"")</f>
        <v/>
      </c>
      <c r="AA278" s="776" t="str">
        <f t="shared" si="102"/>
        <v/>
      </c>
      <c r="AB278" s="783">
        <f t="shared" si="109"/>
        <v>0</v>
      </c>
      <c r="AE278" s="278"/>
      <c r="AF278" s="278"/>
      <c r="AG278" s="661"/>
      <c r="AH278" s="661"/>
      <c r="AI278" s="661"/>
      <c r="AJ278" s="661"/>
    </row>
    <row r="279" spans="2:36">
      <c r="B279" s="723"/>
      <c r="C279" s="92"/>
      <c r="D279" s="92"/>
      <c r="E279" s="724"/>
      <c r="F279" s="720">
        <f t="shared" si="110"/>
        <v>0</v>
      </c>
      <c r="G279" s="719"/>
      <c r="H279" s="771" t="str">
        <f t="shared" si="113"/>
        <v/>
      </c>
      <c r="I279" s="771" t="str">
        <f t="shared" si="113"/>
        <v/>
      </c>
      <c r="J279" s="695"/>
      <c r="K279" s="784">
        <f t="shared" si="103"/>
        <v>0</v>
      </c>
      <c r="L279" s="785" t="str">
        <f t="shared" si="99"/>
        <v/>
      </c>
      <c r="M279" s="774" t="str">
        <f t="shared" si="104"/>
        <v/>
      </c>
      <c r="N279" s="775" t="str">
        <f t="shared" si="105"/>
        <v/>
      </c>
      <c r="O279" s="776" t="str">
        <f t="shared" si="111"/>
        <v/>
      </c>
      <c r="P279" s="777" t="str">
        <f t="shared" si="112"/>
        <v/>
      </c>
      <c r="Q279" s="778" t="str">
        <f t="shared" si="106"/>
        <v/>
      </c>
      <c r="R279" s="779" t="str">
        <f t="shared" si="107"/>
        <v/>
      </c>
      <c r="S279" s="774" t="str">
        <f t="shared" si="114"/>
        <v/>
      </c>
      <c r="T279" s="775" t="str">
        <f t="shared" si="115"/>
        <v/>
      </c>
      <c r="U279" s="776" t="str">
        <f t="shared" si="116"/>
        <v/>
      </c>
      <c r="V279" s="774" t="str">
        <f t="shared" si="108"/>
        <v/>
      </c>
      <c r="W279" s="775" t="str">
        <f t="shared" si="100"/>
        <v/>
      </c>
      <c r="X279" s="776" t="str">
        <f t="shared" si="101"/>
        <v/>
      </c>
      <c r="Y279" s="774" t="str">
        <f>IFERROR(IF(AND('IMPORT Wksht'!$BX$10="No Split",'IMPORT Wksht'!$D$1="W001"),VLOOKUP($G279,PO,Y$4,0),VLOOKUP($G279,PO,Y$5,0)),"")</f>
        <v/>
      </c>
      <c r="Z279" s="775" t="str">
        <f>IFERROR(IF(AND('IMPORT Wksht'!$BX$10="No Split",'IMPORT Wksht'!$D$1="W03"),VLOOKUP($G279,PO,Z$4,0),VLOOKUP($G279,PO,Z$5,0)),"")</f>
        <v/>
      </c>
      <c r="AA279" s="776" t="str">
        <f t="shared" si="102"/>
        <v/>
      </c>
      <c r="AB279" s="783">
        <f t="shared" si="109"/>
        <v>0</v>
      </c>
      <c r="AE279" s="278"/>
      <c r="AF279" s="278"/>
      <c r="AG279" s="661"/>
      <c r="AH279" s="661"/>
      <c r="AI279" s="661"/>
      <c r="AJ279" s="661"/>
    </row>
    <row r="280" spans="2:36">
      <c r="B280" s="723"/>
      <c r="C280" s="92"/>
      <c r="D280" s="92"/>
      <c r="E280" s="724"/>
      <c r="F280" s="720">
        <f t="shared" si="110"/>
        <v>0</v>
      </c>
      <c r="G280" s="719"/>
      <c r="H280" s="771" t="str">
        <f t="shared" si="113"/>
        <v/>
      </c>
      <c r="I280" s="771" t="str">
        <f t="shared" si="113"/>
        <v/>
      </c>
      <c r="J280" s="695"/>
      <c r="K280" s="784">
        <f t="shared" si="103"/>
        <v>0</v>
      </c>
      <c r="L280" s="785" t="str">
        <f t="shared" si="99"/>
        <v/>
      </c>
      <c r="M280" s="774" t="str">
        <f t="shared" si="104"/>
        <v/>
      </c>
      <c r="N280" s="775" t="str">
        <f t="shared" si="105"/>
        <v/>
      </c>
      <c r="O280" s="776" t="str">
        <f t="shared" si="111"/>
        <v/>
      </c>
      <c r="P280" s="777" t="str">
        <f t="shared" si="112"/>
        <v/>
      </c>
      <c r="Q280" s="778" t="str">
        <f t="shared" si="106"/>
        <v/>
      </c>
      <c r="R280" s="779" t="str">
        <f t="shared" si="107"/>
        <v/>
      </c>
      <c r="S280" s="774" t="str">
        <f t="shared" si="114"/>
        <v/>
      </c>
      <c r="T280" s="775" t="str">
        <f t="shared" si="115"/>
        <v/>
      </c>
      <c r="U280" s="776" t="str">
        <f t="shared" si="116"/>
        <v/>
      </c>
      <c r="V280" s="774" t="str">
        <f t="shared" si="108"/>
        <v/>
      </c>
      <c r="W280" s="775" t="str">
        <f t="shared" si="100"/>
        <v/>
      </c>
      <c r="X280" s="776" t="str">
        <f t="shared" si="101"/>
        <v/>
      </c>
      <c r="Y280" s="774" t="str">
        <f>IFERROR(IF(AND('IMPORT Wksht'!$BX$10="No Split",'IMPORT Wksht'!$D$1="W001"),VLOOKUP($G280,PO,Y$4,0),VLOOKUP($G280,PO,Y$5,0)),"")</f>
        <v/>
      </c>
      <c r="Z280" s="775" t="str">
        <f>IFERROR(IF(AND('IMPORT Wksht'!$BX$10="No Split",'IMPORT Wksht'!$D$1="W03"),VLOOKUP($G280,PO,Z$4,0),VLOOKUP($G280,PO,Z$5,0)),"")</f>
        <v/>
      </c>
      <c r="AA280" s="776" t="str">
        <f t="shared" si="102"/>
        <v/>
      </c>
      <c r="AB280" s="783">
        <f t="shared" si="109"/>
        <v>0</v>
      </c>
      <c r="AE280" s="278"/>
      <c r="AF280" s="278"/>
      <c r="AG280" s="661"/>
      <c r="AH280" s="661"/>
      <c r="AI280" s="661"/>
      <c r="AJ280" s="661"/>
    </row>
    <row r="281" spans="2:36">
      <c r="B281" s="723"/>
      <c r="C281" s="92"/>
      <c r="D281" s="92"/>
      <c r="E281" s="724"/>
      <c r="F281" s="720">
        <f t="shared" si="110"/>
        <v>0</v>
      </c>
      <c r="G281" s="719"/>
      <c r="H281" s="771" t="str">
        <f t="shared" si="113"/>
        <v/>
      </c>
      <c r="I281" s="771" t="str">
        <f t="shared" si="113"/>
        <v/>
      </c>
      <c r="J281" s="695"/>
      <c r="K281" s="784">
        <f t="shared" si="103"/>
        <v>0</v>
      </c>
      <c r="L281" s="785" t="str">
        <f t="shared" si="99"/>
        <v/>
      </c>
      <c r="M281" s="774" t="str">
        <f t="shared" si="104"/>
        <v/>
      </c>
      <c r="N281" s="775" t="str">
        <f t="shared" si="105"/>
        <v/>
      </c>
      <c r="O281" s="776" t="str">
        <f t="shared" si="111"/>
        <v/>
      </c>
      <c r="P281" s="777" t="str">
        <f t="shared" si="112"/>
        <v/>
      </c>
      <c r="Q281" s="778" t="str">
        <f t="shared" si="106"/>
        <v/>
      </c>
      <c r="R281" s="779" t="str">
        <f t="shared" si="107"/>
        <v/>
      </c>
      <c r="S281" s="774" t="str">
        <f t="shared" si="114"/>
        <v/>
      </c>
      <c r="T281" s="775" t="str">
        <f t="shared" si="115"/>
        <v/>
      </c>
      <c r="U281" s="776" t="str">
        <f t="shared" si="116"/>
        <v/>
      </c>
      <c r="V281" s="774" t="str">
        <f t="shared" si="108"/>
        <v/>
      </c>
      <c r="W281" s="775" t="str">
        <f t="shared" si="100"/>
        <v/>
      </c>
      <c r="X281" s="776" t="str">
        <f t="shared" si="101"/>
        <v/>
      </c>
      <c r="Y281" s="774" t="str">
        <f>IFERROR(IF(AND('IMPORT Wksht'!$BX$10="No Split",'IMPORT Wksht'!$D$1="W001"),VLOOKUP($G281,PO,Y$4,0),VLOOKUP($G281,PO,Y$5,0)),"")</f>
        <v/>
      </c>
      <c r="Z281" s="775" t="str">
        <f>IFERROR(IF(AND('IMPORT Wksht'!$BX$10="No Split",'IMPORT Wksht'!$D$1="W03"),VLOOKUP($G281,PO,Z$4,0),VLOOKUP($G281,PO,Z$5,0)),"")</f>
        <v/>
      </c>
      <c r="AA281" s="776" t="str">
        <f t="shared" si="102"/>
        <v/>
      </c>
      <c r="AB281" s="783">
        <f t="shared" si="109"/>
        <v>0</v>
      </c>
      <c r="AE281" s="278"/>
      <c r="AF281" s="278"/>
      <c r="AG281" s="661"/>
      <c r="AH281" s="661"/>
      <c r="AI281" s="661"/>
      <c r="AJ281" s="661"/>
    </row>
    <row r="282" spans="2:36">
      <c r="B282" s="723"/>
      <c r="C282" s="92"/>
      <c r="D282" s="92"/>
      <c r="E282" s="724"/>
      <c r="F282" s="720">
        <f t="shared" si="110"/>
        <v>0</v>
      </c>
      <c r="G282" s="719"/>
      <c r="H282" s="771" t="str">
        <f t="shared" si="113"/>
        <v/>
      </c>
      <c r="I282" s="771" t="str">
        <f t="shared" si="113"/>
        <v/>
      </c>
      <c r="J282" s="695"/>
      <c r="K282" s="784">
        <f t="shared" si="103"/>
        <v>0</v>
      </c>
      <c r="L282" s="785" t="str">
        <f t="shared" si="99"/>
        <v/>
      </c>
      <c r="M282" s="774" t="str">
        <f t="shared" si="104"/>
        <v/>
      </c>
      <c r="N282" s="775" t="str">
        <f t="shared" si="105"/>
        <v/>
      </c>
      <c r="O282" s="776" t="str">
        <f t="shared" si="111"/>
        <v/>
      </c>
      <c r="P282" s="777" t="str">
        <f t="shared" si="112"/>
        <v/>
      </c>
      <c r="Q282" s="778" t="str">
        <f t="shared" si="106"/>
        <v/>
      </c>
      <c r="R282" s="779" t="str">
        <f t="shared" si="107"/>
        <v/>
      </c>
      <c r="S282" s="774" t="str">
        <f t="shared" si="114"/>
        <v/>
      </c>
      <c r="T282" s="775" t="str">
        <f t="shared" si="115"/>
        <v/>
      </c>
      <c r="U282" s="776" t="str">
        <f t="shared" si="116"/>
        <v/>
      </c>
      <c r="V282" s="774" t="str">
        <f t="shared" si="108"/>
        <v/>
      </c>
      <c r="W282" s="775" t="str">
        <f t="shared" si="100"/>
        <v/>
      </c>
      <c r="X282" s="776" t="str">
        <f t="shared" si="101"/>
        <v/>
      </c>
      <c r="Y282" s="774" t="str">
        <f>IFERROR(IF(AND('IMPORT Wksht'!$BX$10="No Split",'IMPORT Wksht'!$D$1="W001"),VLOOKUP($G282,PO,Y$4,0),VLOOKUP($G282,PO,Y$5,0)),"")</f>
        <v/>
      </c>
      <c r="Z282" s="775" t="str">
        <f>IFERROR(IF(AND('IMPORT Wksht'!$BX$10="No Split",'IMPORT Wksht'!$D$1="W03"),VLOOKUP($G282,PO,Z$4,0),VLOOKUP($G282,PO,Z$5,0)),"")</f>
        <v/>
      </c>
      <c r="AA282" s="776" t="str">
        <f t="shared" si="102"/>
        <v/>
      </c>
      <c r="AB282" s="783">
        <f t="shared" si="109"/>
        <v>0</v>
      </c>
      <c r="AE282" s="278"/>
      <c r="AF282" s="278"/>
      <c r="AG282" s="661"/>
      <c r="AH282" s="661"/>
      <c r="AI282" s="661"/>
      <c r="AJ282" s="661"/>
    </row>
    <row r="283" spans="2:36">
      <c r="B283" s="723"/>
      <c r="C283" s="92"/>
      <c r="D283" s="92"/>
      <c r="E283" s="724"/>
      <c r="F283" s="720">
        <f t="shared" si="110"/>
        <v>0</v>
      </c>
      <c r="G283" s="719"/>
      <c r="H283" s="771" t="str">
        <f t="shared" si="113"/>
        <v/>
      </c>
      <c r="I283" s="771" t="str">
        <f t="shared" si="113"/>
        <v/>
      </c>
      <c r="J283" s="695"/>
      <c r="K283" s="784">
        <f t="shared" si="103"/>
        <v>0</v>
      </c>
      <c r="L283" s="785" t="str">
        <f t="shared" si="99"/>
        <v/>
      </c>
      <c r="M283" s="774" t="str">
        <f t="shared" si="104"/>
        <v/>
      </c>
      <c r="N283" s="775" t="str">
        <f t="shared" si="105"/>
        <v/>
      </c>
      <c r="O283" s="776" t="str">
        <f t="shared" si="111"/>
        <v/>
      </c>
      <c r="P283" s="777" t="str">
        <f t="shared" si="112"/>
        <v/>
      </c>
      <c r="Q283" s="778" t="str">
        <f t="shared" si="106"/>
        <v/>
      </c>
      <c r="R283" s="779" t="str">
        <f t="shared" si="107"/>
        <v/>
      </c>
      <c r="S283" s="774" t="str">
        <f t="shared" si="114"/>
        <v/>
      </c>
      <c r="T283" s="775" t="str">
        <f t="shared" si="115"/>
        <v/>
      </c>
      <c r="U283" s="776" t="str">
        <f t="shared" si="116"/>
        <v/>
      </c>
      <c r="V283" s="774" t="str">
        <f t="shared" si="108"/>
        <v/>
      </c>
      <c r="W283" s="775" t="str">
        <f t="shared" si="100"/>
        <v/>
      </c>
      <c r="X283" s="776" t="str">
        <f t="shared" si="101"/>
        <v/>
      </c>
      <c r="Y283" s="774" t="str">
        <f>IFERROR(IF(AND('IMPORT Wksht'!$BX$10="No Split",'IMPORT Wksht'!$D$1="W001"),VLOOKUP($G283,PO,Y$4,0),VLOOKUP($G283,PO,Y$5,0)),"")</f>
        <v/>
      </c>
      <c r="Z283" s="775" t="str">
        <f>IFERROR(IF(AND('IMPORT Wksht'!$BX$10="No Split",'IMPORT Wksht'!$D$1="W03"),VLOOKUP($G283,PO,Z$4,0),VLOOKUP($G283,PO,Z$5,0)),"")</f>
        <v/>
      </c>
      <c r="AA283" s="776" t="str">
        <f t="shared" si="102"/>
        <v/>
      </c>
      <c r="AB283" s="783">
        <f t="shared" si="109"/>
        <v>0</v>
      </c>
      <c r="AE283" s="278"/>
      <c r="AF283" s="278"/>
      <c r="AG283" s="661"/>
      <c r="AH283" s="661"/>
      <c r="AI283" s="661"/>
      <c r="AJ283" s="661"/>
    </row>
    <row r="284" spans="2:36">
      <c r="B284" s="723"/>
      <c r="C284" s="92"/>
      <c r="D284" s="92"/>
      <c r="E284" s="724"/>
      <c r="F284" s="720">
        <f t="shared" si="110"/>
        <v>0</v>
      </c>
      <c r="G284" s="719"/>
      <c r="H284" s="771" t="str">
        <f t="shared" si="113"/>
        <v/>
      </c>
      <c r="I284" s="771" t="str">
        <f t="shared" si="113"/>
        <v/>
      </c>
      <c r="J284" s="695"/>
      <c r="K284" s="784">
        <f t="shared" si="103"/>
        <v>0</v>
      </c>
      <c r="L284" s="785" t="str">
        <f t="shared" si="99"/>
        <v/>
      </c>
      <c r="M284" s="774" t="str">
        <f t="shared" si="104"/>
        <v/>
      </c>
      <c r="N284" s="775" t="str">
        <f t="shared" si="105"/>
        <v/>
      </c>
      <c r="O284" s="776" t="str">
        <f t="shared" si="111"/>
        <v/>
      </c>
      <c r="P284" s="777" t="str">
        <f t="shared" si="112"/>
        <v/>
      </c>
      <c r="Q284" s="778" t="str">
        <f t="shared" si="106"/>
        <v/>
      </c>
      <c r="R284" s="779" t="str">
        <f t="shared" si="107"/>
        <v/>
      </c>
      <c r="S284" s="774" t="str">
        <f t="shared" si="114"/>
        <v/>
      </c>
      <c r="T284" s="775" t="str">
        <f t="shared" si="115"/>
        <v/>
      </c>
      <c r="U284" s="776" t="str">
        <f t="shared" si="116"/>
        <v/>
      </c>
      <c r="V284" s="774" t="str">
        <f t="shared" si="108"/>
        <v/>
      </c>
      <c r="W284" s="775" t="str">
        <f t="shared" si="100"/>
        <v/>
      </c>
      <c r="X284" s="776" t="str">
        <f t="shared" si="101"/>
        <v/>
      </c>
      <c r="Y284" s="774" t="str">
        <f>IFERROR(IF(AND('IMPORT Wksht'!$BX$10="No Split",'IMPORT Wksht'!$D$1="W001"),VLOOKUP($G284,PO,Y$4,0),VLOOKUP($G284,PO,Y$5,0)),"")</f>
        <v/>
      </c>
      <c r="Z284" s="775" t="str">
        <f>IFERROR(IF(AND('IMPORT Wksht'!$BX$10="No Split",'IMPORT Wksht'!$D$1="W03"),VLOOKUP($G284,PO,Z$4,0),VLOOKUP($G284,PO,Z$5,0)),"")</f>
        <v/>
      </c>
      <c r="AA284" s="776" t="str">
        <f t="shared" si="102"/>
        <v/>
      </c>
      <c r="AB284" s="783">
        <f t="shared" si="109"/>
        <v>0</v>
      </c>
      <c r="AE284" s="278"/>
      <c r="AF284" s="278"/>
      <c r="AG284" s="661"/>
      <c r="AH284" s="661"/>
      <c r="AI284" s="661"/>
      <c r="AJ284" s="661"/>
    </row>
    <row r="285" spans="2:36">
      <c r="B285" s="723"/>
      <c r="C285" s="92"/>
      <c r="D285" s="92"/>
      <c r="E285" s="724"/>
      <c r="F285" s="720">
        <f t="shared" si="110"/>
        <v>0</v>
      </c>
      <c r="G285" s="719"/>
      <c r="H285" s="771" t="str">
        <f t="shared" si="113"/>
        <v/>
      </c>
      <c r="I285" s="771" t="str">
        <f t="shared" si="113"/>
        <v/>
      </c>
      <c r="J285" s="695"/>
      <c r="K285" s="784">
        <f t="shared" si="103"/>
        <v>0</v>
      </c>
      <c r="L285" s="785" t="str">
        <f t="shared" si="99"/>
        <v/>
      </c>
      <c r="M285" s="774" t="str">
        <f t="shared" si="104"/>
        <v/>
      </c>
      <c r="N285" s="775" t="str">
        <f t="shared" si="105"/>
        <v/>
      </c>
      <c r="O285" s="776" t="str">
        <f t="shared" si="111"/>
        <v/>
      </c>
      <c r="P285" s="777" t="str">
        <f t="shared" si="112"/>
        <v/>
      </c>
      <c r="Q285" s="778" t="str">
        <f t="shared" si="106"/>
        <v/>
      </c>
      <c r="R285" s="779" t="str">
        <f t="shared" si="107"/>
        <v/>
      </c>
      <c r="S285" s="774" t="str">
        <f t="shared" si="114"/>
        <v/>
      </c>
      <c r="T285" s="775" t="str">
        <f t="shared" si="115"/>
        <v/>
      </c>
      <c r="U285" s="776" t="str">
        <f t="shared" si="116"/>
        <v/>
      </c>
      <c r="V285" s="774" t="str">
        <f t="shared" si="108"/>
        <v/>
      </c>
      <c r="W285" s="775" t="str">
        <f t="shared" si="100"/>
        <v/>
      </c>
      <c r="X285" s="776" t="str">
        <f t="shared" si="101"/>
        <v/>
      </c>
      <c r="Y285" s="774" t="str">
        <f>IFERROR(IF(AND('IMPORT Wksht'!$BX$10="No Split",'IMPORT Wksht'!$D$1="W001"),VLOOKUP($G285,PO,Y$4,0),VLOOKUP($G285,PO,Y$5,0)),"")</f>
        <v/>
      </c>
      <c r="Z285" s="775" t="str">
        <f>IFERROR(IF(AND('IMPORT Wksht'!$BX$10="No Split",'IMPORT Wksht'!$D$1="W03"),VLOOKUP($G285,PO,Z$4,0),VLOOKUP($G285,PO,Z$5,0)),"")</f>
        <v/>
      </c>
      <c r="AA285" s="776" t="str">
        <f t="shared" si="102"/>
        <v/>
      </c>
      <c r="AB285" s="783">
        <f t="shared" si="109"/>
        <v>0</v>
      </c>
      <c r="AE285" s="278"/>
      <c r="AF285" s="278"/>
      <c r="AG285" s="661"/>
      <c r="AH285" s="661"/>
      <c r="AI285" s="661"/>
      <c r="AJ285" s="661"/>
    </row>
    <row r="286" spans="2:36">
      <c r="B286" s="723"/>
      <c r="C286" s="92"/>
      <c r="D286" s="92"/>
      <c r="E286" s="724"/>
      <c r="F286" s="720">
        <f t="shared" si="110"/>
        <v>0</v>
      </c>
      <c r="G286" s="719"/>
      <c r="H286" s="771" t="str">
        <f t="shared" si="113"/>
        <v/>
      </c>
      <c r="I286" s="771" t="str">
        <f t="shared" si="113"/>
        <v/>
      </c>
      <c r="J286" s="695"/>
      <c r="K286" s="784">
        <f t="shared" si="103"/>
        <v>0</v>
      </c>
      <c r="L286" s="785" t="str">
        <f t="shared" si="99"/>
        <v/>
      </c>
      <c r="M286" s="774" t="str">
        <f t="shared" si="104"/>
        <v/>
      </c>
      <c r="N286" s="775" t="str">
        <f t="shared" si="105"/>
        <v/>
      </c>
      <c r="O286" s="776" t="str">
        <f t="shared" si="111"/>
        <v/>
      </c>
      <c r="P286" s="777" t="str">
        <f t="shared" si="112"/>
        <v/>
      </c>
      <c r="Q286" s="778" t="str">
        <f t="shared" si="106"/>
        <v/>
      </c>
      <c r="R286" s="779" t="str">
        <f t="shared" si="107"/>
        <v/>
      </c>
      <c r="S286" s="774" t="str">
        <f t="shared" si="114"/>
        <v/>
      </c>
      <c r="T286" s="775" t="str">
        <f t="shared" si="115"/>
        <v/>
      </c>
      <c r="U286" s="776" t="str">
        <f t="shared" si="116"/>
        <v/>
      </c>
      <c r="V286" s="774" t="str">
        <f t="shared" si="108"/>
        <v/>
      </c>
      <c r="W286" s="775" t="str">
        <f t="shared" si="100"/>
        <v/>
      </c>
      <c r="X286" s="776" t="str">
        <f t="shared" si="101"/>
        <v/>
      </c>
      <c r="Y286" s="774" t="str">
        <f>IFERROR(IF(AND('IMPORT Wksht'!$BX$10="No Split",'IMPORT Wksht'!$D$1="W001"),VLOOKUP($G286,PO,Y$4,0),VLOOKUP($G286,PO,Y$5,0)),"")</f>
        <v/>
      </c>
      <c r="Z286" s="775" t="str">
        <f>IFERROR(IF(AND('IMPORT Wksht'!$BX$10="No Split",'IMPORT Wksht'!$D$1="W03"),VLOOKUP($G286,PO,Z$4,0),VLOOKUP($G286,PO,Z$5,0)),"")</f>
        <v/>
      </c>
      <c r="AA286" s="776" t="str">
        <f t="shared" si="102"/>
        <v/>
      </c>
      <c r="AB286" s="783">
        <f t="shared" si="109"/>
        <v>0</v>
      </c>
      <c r="AE286" s="278"/>
      <c r="AF286" s="278"/>
      <c r="AG286" s="661"/>
      <c r="AH286" s="661"/>
      <c r="AI286" s="661"/>
      <c r="AJ286" s="661"/>
    </row>
    <row r="287" spans="2:36">
      <c r="B287" s="723"/>
      <c r="C287" s="92"/>
      <c r="D287" s="92"/>
      <c r="E287" s="724"/>
      <c r="F287" s="720">
        <f t="shared" si="110"/>
        <v>0</v>
      </c>
      <c r="G287" s="719"/>
      <c r="H287" s="771" t="str">
        <f t="shared" si="113"/>
        <v/>
      </c>
      <c r="I287" s="771" t="str">
        <f t="shared" si="113"/>
        <v/>
      </c>
      <c r="J287" s="695"/>
      <c r="K287" s="784">
        <f t="shared" si="103"/>
        <v>0</v>
      </c>
      <c r="L287" s="785" t="str">
        <f t="shared" si="99"/>
        <v/>
      </c>
      <c r="M287" s="774" t="str">
        <f t="shared" si="104"/>
        <v/>
      </c>
      <c r="N287" s="775" t="str">
        <f t="shared" si="105"/>
        <v/>
      </c>
      <c r="O287" s="776" t="str">
        <f t="shared" si="111"/>
        <v/>
      </c>
      <c r="P287" s="777" t="str">
        <f t="shared" si="112"/>
        <v/>
      </c>
      <c r="Q287" s="778" t="str">
        <f t="shared" si="106"/>
        <v/>
      </c>
      <c r="R287" s="779" t="str">
        <f t="shared" si="107"/>
        <v/>
      </c>
      <c r="S287" s="774" t="str">
        <f t="shared" si="114"/>
        <v/>
      </c>
      <c r="T287" s="775" t="str">
        <f t="shared" si="115"/>
        <v/>
      </c>
      <c r="U287" s="776" t="str">
        <f t="shared" si="116"/>
        <v/>
      </c>
      <c r="V287" s="774" t="str">
        <f t="shared" si="108"/>
        <v/>
      </c>
      <c r="W287" s="775" t="str">
        <f t="shared" si="100"/>
        <v/>
      </c>
      <c r="X287" s="776" t="str">
        <f t="shared" si="101"/>
        <v/>
      </c>
      <c r="Y287" s="774" t="str">
        <f>IFERROR(IF(AND('IMPORT Wksht'!$BX$10="No Split",'IMPORT Wksht'!$D$1="W001"),VLOOKUP($G287,PO,Y$4,0),VLOOKUP($G287,PO,Y$5,0)),"")</f>
        <v/>
      </c>
      <c r="Z287" s="775" t="str">
        <f>IFERROR(IF(AND('IMPORT Wksht'!$BX$10="No Split",'IMPORT Wksht'!$D$1="W03"),VLOOKUP($G287,PO,Z$4,0),VLOOKUP($G287,PO,Z$5,0)),"")</f>
        <v/>
      </c>
      <c r="AA287" s="776" t="str">
        <f t="shared" si="102"/>
        <v/>
      </c>
      <c r="AB287" s="783">
        <f t="shared" si="109"/>
        <v>0</v>
      </c>
      <c r="AF287" s="278"/>
      <c r="AG287" s="661"/>
      <c r="AH287" s="661"/>
      <c r="AI287" s="661"/>
      <c r="AJ287" s="661"/>
    </row>
    <row r="288" spans="2:36">
      <c r="B288" s="723"/>
      <c r="C288" s="92"/>
      <c r="D288" s="92"/>
      <c r="E288" s="724"/>
      <c r="F288" s="720">
        <f t="shared" si="110"/>
        <v>0</v>
      </c>
      <c r="G288" s="719"/>
      <c r="H288" s="771" t="str">
        <f t="shared" ref="H288:I307" si="117">IFERROR(VLOOKUP($G288,PO,H$5,0),"")</f>
        <v/>
      </c>
      <c r="I288" s="771" t="str">
        <f t="shared" si="117"/>
        <v/>
      </c>
      <c r="J288" s="695"/>
      <c r="K288" s="784">
        <f t="shared" si="103"/>
        <v>0</v>
      </c>
      <c r="L288" s="785" t="str">
        <f t="shared" si="99"/>
        <v/>
      </c>
      <c r="M288" s="774" t="str">
        <f t="shared" si="104"/>
        <v/>
      </c>
      <c r="N288" s="775" t="str">
        <f t="shared" si="105"/>
        <v/>
      </c>
      <c r="O288" s="776" t="str">
        <f t="shared" si="111"/>
        <v/>
      </c>
      <c r="P288" s="777" t="str">
        <f t="shared" si="112"/>
        <v/>
      </c>
      <c r="Q288" s="778" t="str">
        <f t="shared" si="106"/>
        <v/>
      </c>
      <c r="R288" s="779" t="str">
        <f t="shared" si="107"/>
        <v/>
      </c>
      <c r="S288" s="774" t="str">
        <f t="shared" si="114"/>
        <v/>
      </c>
      <c r="T288" s="775" t="str">
        <f t="shared" si="115"/>
        <v/>
      </c>
      <c r="U288" s="776" t="str">
        <f t="shared" si="116"/>
        <v/>
      </c>
      <c r="V288" s="774" t="str">
        <f t="shared" si="108"/>
        <v/>
      </c>
      <c r="W288" s="775" t="str">
        <f t="shared" si="100"/>
        <v/>
      </c>
      <c r="X288" s="776" t="str">
        <f t="shared" si="101"/>
        <v/>
      </c>
      <c r="Y288" s="774" t="str">
        <f>IFERROR(IF(AND('IMPORT Wksht'!$BX$10="No Split",'IMPORT Wksht'!$D$1="W001"),VLOOKUP($G288,PO,Y$4,0),VLOOKUP($G288,PO,Y$5,0)),"")</f>
        <v/>
      </c>
      <c r="Z288" s="775" t="str">
        <f>IFERROR(IF(AND('IMPORT Wksht'!$BX$10="No Split",'IMPORT Wksht'!$D$1="W03"),VLOOKUP($G288,PO,Z$4,0),VLOOKUP($G288,PO,Z$5,0)),"")</f>
        <v/>
      </c>
      <c r="AA288" s="776" t="str">
        <f t="shared" si="102"/>
        <v/>
      </c>
      <c r="AB288" s="783">
        <f t="shared" si="109"/>
        <v>0</v>
      </c>
      <c r="AF288" s="278"/>
      <c r="AG288" s="661"/>
      <c r="AH288" s="661"/>
      <c r="AI288" s="661"/>
      <c r="AJ288" s="661"/>
    </row>
    <row r="289" spans="2:36">
      <c r="B289" s="723"/>
      <c r="C289" s="92"/>
      <c r="D289" s="92"/>
      <c r="E289" s="724"/>
      <c r="F289" s="720">
        <f t="shared" si="110"/>
        <v>0</v>
      </c>
      <c r="G289" s="719"/>
      <c r="H289" s="771" t="str">
        <f t="shared" si="117"/>
        <v/>
      </c>
      <c r="I289" s="771" t="str">
        <f t="shared" si="117"/>
        <v/>
      </c>
      <c r="J289" s="695"/>
      <c r="K289" s="784">
        <f t="shared" si="103"/>
        <v>0</v>
      </c>
      <c r="L289" s="785" t="str">
        <f t="shared" si="99"/>
        <v/>
      </c>
      <c r="M289" s="774" t="str">
        <f t="shared" si="104"/>
        <v/>
      </c>
      <c r="N289" s="775" t="str">
        <f t="shared" si="105"/>
        <v/>
      </c>
      <c r="O289" s="776" t="str">
        <f t="shared" si="111"/>
        <v/>
      </c>
      <c r="P289" s="777" t="str">
        <f t="shared" si="112"/>
        <v/>
      </c>
      <c r="Q289" s="778" t="str">
        <f t="shared" si="106"/>
        <v/>
      </c>
      <c r="R289" s="779" t="str">
        <f t="shared" si="107"/>
        <v/>
      </c>
      <c r="S289" s="774" t="str">
        <f t="shared" si="114"/>
        <v/>
      </c>
      <c r="T289" s="775" t="str">
        <f t="shared" si="115"/>
        <v/>
      </c>
      <c r="U289" s="776" t="str">
        <f t="shared" si="116"/>
        <v/>
      </c>
      <c r="V289" s="774" t="str">
        <f t="shared" si="108"/>
        <v/>
      </c>
      <c r="W289" s="775" t="str">
        <f t="shared" si="100"/>
        <v/>
      </c>
      <c r="X289" s="776" t="str">
        <f t="shared" si="101"/>
        <v/>
      </c>
      <c r="Y289" s="774" t="str">
        <f>IFERROR(IF(AND('IMPORT Wksht'!$BX$10="No Split",'IMPORT Wksht'!$D$1="W001"),VLOOKUP($G289,PO,Y$4,0),VLOOKUP($G289,PO,Y$5,0)),"")</f>
        <v/>
      </c>
      <c r="Z289" s="775" t="str">
        <f>IFERROR(IF(AND('IMPORT Wksht'!$BX$10="No Split",'IMPORT Wksht'!$D$1="W03"),VLOOKUP($G289,PO,Z$4,0),VLOOKUP($G289,PO,Z$5,0)),"")</f>
        <v/>
      </c>
      <c r="AA289" s="776" t="str">
        <f t="shared" si="102"/>
        <v/>
      </c>
      <c r="AB289" s="783">
        <f t="shared" si="109"/>
        <v>0</v>
      </c>
      <c r="AF289" s="278"/>
      <c r="AG289" s="661"/>
      <c r="AH289" s="661"/>
      <c r="AI289" s="661"/>
      <c r="AJ289" s="661"/>
    </row>
    <row r="290" spans="2:36">
      <c r="B290" s="723"/>
      <c r="C290" s="92"/>
      <c r="D290" s="92"/>
      <c r="E290" s="724"/>
      <c r="F290" s="720">
        <f t="shared" si="110"/>
        <v>0</v>
      </c>
      <c r="G290" s="719"/>
      <c r="H290" s="771" t="str">
        <f t="shared" si="117"/>
        <v/>
      </c>
      <c r="I290" s="771" t="str">
        <f t="shared" si="117"/>
        <v/>
      </c>
      <c r="J290" s="695"/>
      <c r="K290" s="784">
        <f t="shared" si="103"/>
        <v>0</v>
      </c>
      <c r="L290" s="785" t="str">
        <f t="shared" si="99"/>
        <v/>
      </c>
      <c r="M290" s="774" t="str">
        <f t="shared" si="104"/>
        <v/>
      </c>
      <c r="N290" s="775" t="str">
        <f t="shared" si="105"/>
        <v/>
      </c>
      <c r="O290" s="776" t="str">
        <f t="shared" si="111"/>
        <v/>
      </c>
      <c r="P290" s="777" t="str">
        <f t="shared" si="112"/>
        <v/>
      </c>
      <c r="Q290" s="778" t="str">
        <f t="shared" si="106"/>
        <v/>
      </c>
      <c r="R290" s="779" t="str">
        <f t="shared" si="107"/>
        <v/>
      </c>
      <c r="S290" s="774" t="str">
        <f t="shared" si="114"/>
        <v/>
      </c>
      <c r="T290" s="775" t="str">
        <f t="shared" si="115"/>
        <v/>
      </c>
      <c r="U290" s="776" t="str">
        <f t="shared" si="116"/>
        <v/>
      </c>
      <c r="V290" s="774" t="str">
        <f t="shared" si="108"/>
        <v/>
      </c>
      <c r="W290" s="775" t="str">
        <f t="shared" si="100"/>
        <v/>
      </c>
      <c r="X290" s="776" t="str">
        <f t="shared" si="101"/>
        <v/>
      </c>
      <c r="Y290" s="774" t="str">
        <f>IFERROR(IF(AND('IMPORT Wksht'!$BX$10="No Split",'IMPORT Wksht'!$D$1="W001"),VLOOKUP($G290,PO,Y$4,0),VLOOKUP($G290,PO,Y$5,0)),"")</f>
        <v/>
      </c>
      <c r="Z290" s="775" t="str">
        <f>IFERROR(IF(AND('IMPORT Wksht'!$BX$10="No Split",'IMPORT Wksht'!$D$1="W03"),VLOOKUP($G290,PO,Z$4,0),VLOOKUP($G290,PO,Z$5,0)),"")</f>
        <v/>
      </c>
      <c r="AA290" s="776" t="str">
        <f t="shared" si="102"/>
        <v/>
      </c>
      <c r="AB290" s="783">
        <f t="shared" si="109"/>
        <v>0</v>
      </c>
      <c r="AF290" s="278"/>
      <c r="AG290" s="661"/>
      <c r="AH290" s="661"/>
      <c r="AI290" s="661"/>
      <c r="AJ290" s="661"/>
    </row>
    <row r="291" spans="2:36">
      <c r="B291" s="723"/>
      <c r="C291" s="92"/>
      <c r="D291" s="92"/>
      <c r="E291" s="724"/>
      <c r="F291" s="720">
        <f t="shared" si="110"/>
        <v>0</v>
      </c>
      <c r="G291" s="719"/>
      <c r="H291" s="771" t="str">
        <f t="shared" si="117"/>
        <v/>
      </c>
      <c r="I291" s="771" t="str">
        <f t="shared" si="117"/>
        <v/>
      </c>
      <c r="J291" s="695"/>
      <c r="K291" s="784">
        <f t="shared" si="103"/>
        <v>0</v>
      </c>
      <c r="L291" s="785" t="str">
        <f t="shared" si="99"/>
        <v/>
      </c>
      <c r="M291" s="774" t="str">
        <f t="shared" si="104"/>
        <v/>
      </c>
      <c r="N291" s="775" t="str">
        <f t="shared" si="105"/>
        <v/>
      </c>
      <c r="O291" s="776" t="str">
        <f t="shared" si="111"/>
        <v/>
      </c>
      <c r="P291" s="777" t="str">
        <f t="shared" si="112"/>
        <v/>
      </c>
      <c r="Q291" s="778" t="str">
        <f t="shared" si="106"/>
        <v/>
      </c>
      <c r="R291" s="779" t="str">
        <f t="shared" si="107"/>
        <v/>
      </c>
      <c r="S291" s="774" t="str">
        <f t="shared" si="114"/>
        <v/>
      </c>
      <c r="T291" s="775" t="str">
        <f t="shared" si="115"/>
        <v/>
      </c>
      <c r="U291" s="776" t="str">
        <f t="shared" si="116"/>
        <v/>
      </c>
      <c r="V291" s="774" t="str">
        <f t="shared" si="108"/>
        <v/>
      </c>
      <c r="W291" s="775" t="str">
        <f t="shared" si="100"/>
        <v/>
      </c>
      <c r="X291" s="776" t="str">
        <f t="shared" si="101"/>
        <v/>
      </c>
      <c r="Y291" s="774" t="str">
        <f>IFERROR(IF(AND('IMPORT Wksht'!$BX$10="No Split",'IMPORT Wksht'!$D$1="W001"),VLOOKUP($G291,PO,Y$4,0),VLOOKUP($G291,PO,Y$5,0)),"")</f>
        <v/>
      </c>
      <c r="Z291" s="775" t="str">
        <f>IFERROR(IF(AND('IMPORT Wksht'!$BX$10="No Split",'IMPORT Wksht'!$D$1="W03"),VLOOKUP($G291,PO,Z$4,0),VLOOKUP($G291,PO,Z$5,0)),"")</f>
        <v/>
      </c>
      <c r="AA291" s="776" t="str">
        <f t="shared" si="102"/>
        <v/>
      </c>
      <c r="AB291" s="783">
        <f t="shared" si="109"/>
        <v>0</v>
      </c>
      <c r="AF291" s="278"/>
      <c r="AG291" s="661"/>
      <c r="AH291" s="661"/>
      <c r="AI291" s="661"/>
      <c r="AJ291" s="661"/>
    </row>
    <row r="292" spans="2:36">
      <c r="B292" s="723"/>
      <c r="C292" s="92"/>
      <c r="D292" s="92"/>
      <c r="E292" s="724"/>
      <c r="F292" s="720">
        <f t="shared" si="110"/>
        <v>0</v>
      </c>
      <c r="G292" s="719"/>
      <c r="H292" s="771" t="str">
        <f t="shared" si="117"/>
        <v/>
      </c>
      <c r="I292" s="771" t="str">
        <f t="shared" si="117"/>
        <v/>
      </c>
      <c r="J292" s="695"/>
      <c r="K292" s="784">
        <f t="shared" si="103"/>
        <v>0</v>
      </c>
      <c r="L292" s="785" t="str">
        <f t="shared" si="99"/>
        <v/>
      </c>
      <c r="M292" s="774" t="str">
        <f t="shared" si="104"/>
        <v/>
      </c>
      <c r="N292" s="775" t="str">
        <f t="shared" si="105"/>
        <v/>
      </c>
      <c r="O292" s="776" t="str">
        <f t="shared" si="111"/>
        <v/>
      </c>
      <c r="P292" s="777" t="str">
        <f t="shared" si="112"/>
        <v/>
      </c>
      <c r="Q292" s="778" t="str">
        <f t="shared" si="106"/>
        <v/>
      </c>
      <c r="R292" s="779" t="str">
        <f t="shared" si="107"/>
        <v/>
      </c>
      <c r="S292" s="774" t="str">
        <f t="shared" si="114"/>
        <v/>
      </c>
      <c r="T292" s="775" t="str">
        <f t="shared" si="115"/>
        <v/>
      </c>
      <c r="U292" s="776" t="str">
        <f t="shared" si="116"/>
        <v/>
      </c>
      <c r="V292" s="774" t="str">
        <f t="shared" si="108"/>
        <v/>
      </c>
      <c r="W292" s="775" t="str">
        <f t="shared" si="100"/>
        <v/>
      </c>
      <c r="X292" s="776" t="str">
        <f t="shared" si="101"/>
        <v/>
      </c>
      <c r="Y292" s="774" t="str">
        <f>IFERROR(IF(AND('IMPORT Wksht'!$BX$10="No Split",'IMPORT Wksht'!$D$1="W001"),VLOOKUP($G292,PO,Y$4,0),VLOOKUP($G292,PO,Y$5,0)),"")</f>
        <v/>
      </c>
      <c r="Z292" s="775" t="str">
        <f>IFERROR(IF(AND('IMPORT Wksht'!$BX$10="No Split",'IMPORT Wksht'!$D$1="W03"),VLOOKUP($G292,PO,Z$4,0),VLOOKUP($G292,PO,Z$5,0)),"")</f>
        <v/>
      </c>
      <c r="AA292" s="776" t="str">
        <f t="shared" si="102"/>
        <v/>
      </c>
      <c r="AB292" s="783">
        <f t="shared" si="109"/>
        <v>0</v>
      </c>
      <c r="AF292" s="278"/>
      <c r="AG292" s="661"/>
      <c r="AH292" s="661"/>
      <c r="AI292" s="661"/>
      <c r="AJ292" s="661"/>
    </row>
    <row r="293" spans="2:36">
      <c r="B293" s="723"/>
      <c r="C293" s="92"/>
      <c r="D293" s="92"/>
      <c r="E293" s="724"/>
      <c r="F293" s="720">
        <f t="shared" si="110"/>
        <v>0</v>
      </c>
      <c r="G293" s="719"/>
      <c r="H293" s="771" t="str">
        <f t="shared" si="117"/>
        <v/>
      </c>
      <c r="I293" s="771" t="str">
        <f t="shared" si="117"/>
        <v/>
      </c>
      <c r="J293" s="695"/>
      <c r="K293" s="784">
        <f t="shared" si="103"/>
        <v>0</v>
      </c>
      <c r="L293" s="785" t="str">
        <f t="shared" si="99"/>
        <v/>
      </c>
      <c r="M293" s="774" t="str">
        <f t="shared" si="104"/>
        <v/>
      </c>
      <c r="N293" s="775" t="str">
        <f t="shared" si="105"/>
        <v/>
      </c>
      <c r="O293" s="776" t="str">
        <f t="shared" si="111"/>
        <v/>
      </c>
      <c r="P293" s="777" t="str">
        <f t="shared" si="112"/>
        <v/>
      </c>
      <c r="Q293" s="778" t="str">
        <f t="shared" si="106"/>
        <v/>
      </c>
      <c r="R293" s="779" t="str">
        <f t="shared" si="107"/>
        <v/>
      </c>
      <c r="S293" s="774" t="str">
        <f t="shared" si="114"/>
        <v/>
      </c>
      <c r="T293" s="775" t="str">
        <f t="shared" si="115"/>
        <v/>
      </c>
      <c r="U293" s="776" t="str">
        <f t="shared" si="116"/>
        <v/>
      </c>
      <c r="V293" s="774" t="str">
        <f t="shared" si="108"/>
        <v/>
      </c>
      <c r="W293" s="775" t="str">
        <f t="shared" si="100"/>
        <v/>
      </c>
      <c r="X293" s="776" t="str">
        <f t="shared" si="101"/>
        <v/>
      </c>
      <c r="Y293" s="774" t="str">
        <f>IFERROR(IF(AND('IMPORT Wksht'!$BX$10="No Split",'IMPORT Wksht'!$D$1="W001"),VLOOKUP($G293,PO,Y$4,0),VLOOKUP($G293,PO,Y$5,0)),"")</f>
        <v/>
      </c>
      <c r="Z293" s="775" t="str">
        <f>IFERROR(IF(AND('IMPORT Wksht'!$BX$10="No Split",'IMPORT Wksht'!$D$1="W03"),VLOOKUP($G293,PO,Z$4,0),VLOOKUP($G293,PO,Z$5,0)),"")</f>
        <v/>
      </c>
      <c r="AA293" s="776" t="str">
        <f t="shared" si="102"/>
        <v/>
      </c>
      <c r="AB293" s="783">
        <f t="shared" si="109"/>
        <v>0</v>
      </c>
      <c r="AF293" s="278"/>
      <c r="AG293" s="661"/>
      <c r="AH293" s="661"/>
      <c r="AI293" s="661"/>
      <c r="AJ293" s="661"/>
    </row>
    <row r="294" spans="2:36">
      <c r="B294" s="723"/>
      <c r="C294" s="92"/>
      <c r="D294" s="92"/>
      <c r="E294" s="724"/>
      <c r="F294" s="720">
        <f t="shared" si="110"/>
        <v>0</v>
      </c>
      <c r="G294" s="719"/>
      <c r="H294" s="771" t="str">
        <f t="shared" si="117"/>
        <v/>
      </c>
      <c r="I294" s="771" t="str">
        <f t="shared" si="117"/>
        <v/>
      </c>
      <c r="J294" s="695"/>
      <c r="K294" s="784">
        <f t="shared" si="103"/>
        <v>0</v>
      </c>
      <c r="L294" s="785" t="str">
        <f t="shared" si="99"/>
        <v/>
      </c>
      <c r="M294" s="774" t="str">
        <f t="shared" si="104"/>
        <v/>
      </c>
      <c r="N294" s="775" t="str">
        <f t="shared" si="105"/>
        <v/>
      </c>
      <c r="O294" s="776" t="str">
        <f t="shared" si="111"/>
        <v/>
      </c>
      <c r="P294" s="777" t="str">
        <f t="shared" si="112"/>
        <v/>
      </c>
      <c r="Q294" s="778" t="str">
        <f t="shared" si="106"/>
        <v/>
      </c>
      <c r="R294" s="779" t="str">
        <f t="shared" si="107"/>
        <v/>
      </c>
      <c r="S294" s="774" t="str">
        <f t="shared" si="114"/>
        <v/>
      </c>
      <c r="T294" s="775" t="str">
        <f t="shared" si="115"/>
        <v/>
      </c>
      <c r="U294" s="776" t="str">
        <f t="shared" si="116"/>
        <v/>
      </c>
      <c r="V294" s="774" t="str">
        <f t="shared" si="108"/>
        <v/>
      </c>
      <c r="W294" s="775" t="str">
        <f t="shared" si="100"/>
        <v/>
      </c>
      <c r="X294" s="776" t="str">
        <f t="shared" si="101"/>
        <v/>
      </c>
      <c r="Y294" s="774" t="str">
        <f>IFERROR(IF(AND('IMPORT Wksht'!$BX$10="No Split",'IMPORT Wksht'!$D$1="W001"),VLOOKUP($G294,PO,Y$4,0),VLOOKUP($G294,PO,Y$5,0)),"")</f>
        <v/>
      </c>
      <c r="Z294" s="775" t="str">
        <f>IFERROR(IF(AND('IMPORT Wksht'!$BX$10="No Split",'IMPORT Wksht'!$D$1="W03"),VLOOKUP($G294,PO,Z$4,0),VLOOKUP($G294,PO,Z$5,0)),"")</f>
        <v/>
      </c>
      <c r="AA294" s="776" t="str">
        <f t="shared" si="102"/>
        <v/>
      </c>
      <c r="AB294" s="783">
        <f t="shared" si="109"/>
        <v>0</v>
      </c>
      <c r="AF294" s="278"/>
      <c r="AG294" s="661"/>
      <c r="AH294" s="661"/>
      <c r="AI294" s="661"/>
      <c r="AJ294" s="661"/>
    </row>
    <row r="295" spans="2:36">
      <c r="B295" s="723"/>
      <c r="C295" s="92"/>
      <c r="D295" s="92"/>
      <c r="E295" s="724"/>
      <c r="F295" s="720">
        <f t="shared" si="110"/>
        <v>0</v>
      </c>
      <c r="G295" s="719"/>
      <c r="H295" s="771" t="str">
        <f t="shared" si="117"/>
        <v/>
      </c>
      <c r="I295" s="771" t="str">
        <f t="shared" si="117"/>
        <v/>
      </c>
      <c r="J295" s="695"/>
      <c r="K295" s="784">
        <f t="shared" si="103"/>
        <v>0</v>
      </c>
      <c r="L295" s="785" t="str">
        <f t="shared" si="99"/>
        <v/>
      </c>
      <c r="M295" s="774" t="str">
        <f t="shared" si="104"/>
        <v/>
      </c>
      <c r="N295" s="775" t="str">
        <f t="shared" si="105"/>
        <v/>
      </c>
      <c r="O295" s="776" t="str">
        <f t="shared" si="111"/>
        <v/>
      </c>
      <c r="P295" s="777" t="str">
        <f t="shared" si="112"/>
        <v/>
      </c>
      <c r="Q295" s="778" t="str">
        <f t="shared" si="106"/>
        <v/>
      </c>
      <c r="R295" s="779" t="str">
        <f t="shared" si="107"/>
        <v/>
      </c>
      <c r="S295" s="774" t="str">
        <f t="shared" si="114"/>
        <v/>
      </c>
      <c r="T295" s="775" t="str">
        <f t="shared" si="115"/>
        <v/>
      </c>
      <c r="U295" s="776" t="str">
        <f t="shared" si="116"/>
        <v/>
      </c>
      <c r="V295" s="774" t="str">
        <f t="shared" si="108"/>
        <v/>
      </c>
      <c r="W295" s="775" t="str">
        <f t="shared" si="100"/>
        <v/>
      </c>
      <c r="X295" s="776" t="str">
        <f t="shared" si="101"/>
        <v/>
      </c>
      <c r="Y295" s="774" t="str">
        <f>IFERROR(IF(AND('IMPORT Wksht'!$BX$10="No Split",'IMPORT Wksht'!$D$1="W001"),VLOOKUP($G295,PO,Y$4,0),VLOOKUP($G295,PO,Y$5,0)),"")</f>
        <v/>
      </c>
      <c r="Z295" s="775" t="str">
        <f>IFERROR(IF(AND('IMPORT Wksht'!$BX$10="No Split",'IMPORT Wksht'!$D$1="W03"),VLOOKUP($G295,PO,Z$4,0),VLOOKUP($G295,PO,Z$5,0)),"")</f>
        <v/>
      </c>
      <c r="AA295" s="776" t="str">
        <f t="shared" si="102"/>
        <v/>
      </c>
      <c r="AB295" s="783">
        <f t="shared" si="109"/>
        <v>0</v>
      </c>
      <c r="AF295" s="278"/>
      <c r="AG295" s="661"/>
      <c r="AH295" s="661"/>
      <c r="AI295" s="661"/>
      <c r="AJ295" s="661"/>
    </row>
    <row r="296" spans="2:36">
      <c r="B296" s="723"/>
      <c r="C296" s="92"/>
      <c r="D296" s="92"/>
      <c r="E296" s="724"/>
      <c r="F296" s="720">
        <f t="shared" si="110"/>
        <v>0</v>
      </c>
      <c r="G296" s="719"/>
      <c r="H296" s="771" t="str">
        <f t="shared" si="117"/>
        <v/>
      </c>
      <c r="I296" s="771" t="str">
        <f t="shared" si="117"/>
        <v/>
      </c>
      <c r="J296" s="695"/>
      <c r="K296" s="784">
        <f t="shared" si="103"/>
        <v>0</v>
      </c>
      <c r="L296" s="785" t="str">
        <f t="shared" si="99"/>
        <v/>
      </c>
      <c r="M296" s="774" t="str">
        <f t="shared" si="104"/>
        <v/>
      </c>
      <c r="N296" s="775" t="str">
        <f t="shared" si="105"/>
        <v/>
      </c>
      <c r="O296" s="776" t="str">
        <f t="shared" si="111"/>
        <v/>
      </c>
      <c r="P296" s="777" t="str">
        <f t="shared" si="112"/>
        <v/>
      </c>
      <c r="Q296" s="778" t="str">
        <f t="shared" si="106"/>
        <v/>
      </c>
      <c r="R296" s="779" t="str">
        <f t="shared" si="107"/>
        <v/>
      </c>
      <c r="S296" s="774" t="str">
        <f t="shared" si="114"/>
        <v/>
      </c>
      <c r="T296" s="775" t="str">
        <f t="shared" si="115"/>
        <v/>
      </c>
      <c r="U296" s="776" t="str">
        <f t="shared" si="116"/>
        <v/>
      </c>
      <c r="V296" s="774" t="str">
        <f t="shared" si="108"/>
        <v/>
      </c>
      <c r="W296" s="775" t="str">
        <f t="shared" si="100"/>
        <v/>
      </c>
      <c r="X296" s="776" t="str">
        <f t="shared" si="101"/>
        <v/>
      </c>
      <c r="Y296" s="774" t="str">
        <f>IFERROR(IF(AND('IMPORT Wksht'!$BX$10="No Split",'IMPORT Wksht'!$D$1="W001"),VLOOKUP($G296,PO,Y$4,0),VLOOKUP($G296,PO,Y$5,0)),"")</f>
        <v/>
      </c>
      <c r="Z296" s="775" t="str">
        <f>IFERROR(IF(AND('IMPORT Wksht'!$BX$10="No Split",'IMPORT Wksht'!$D$1="W03"),VLOOKUP($G296,PO,Z$4,0),VLOOKUP($G296,PO,Z$5,0)),"")</f>
        <v/>
      </c>
      <c r="AA296" s="776" t="str">
        <f t="shared" si="102"/>
        <v/>
      </c>
      <c r="AB296" s="783">
        <f t="shared" si="109"/>
        <v>0</v>
      </c>
      <c r="AF296" s="278"/>
      <c r="AG296" s="661"/>
      <c r="AH296" s="661"/>
      <c r="AI296" s="661"/>
      <c r="AJ296" s="661"/>
    </row>
    <row r="297" spans="2:36">
      <c r="B297" s="723"/>
      <c r="C297" s="92"/>
      <c r="D297" s="92"/>
      <c r="E297" s="724"/>
      <c r="F297" s="720">
        <f t="shared" si="110"/>
        <v>0</v>
      </c>
      <c r="G297" s="719"/>
      <c r="H297" s="771" t="str">
        <f t="shared" si="117"/>
        <v/>
      </c>
      <c r="I297" s="771" t="str">
        <f t="shared" si="117"/>
        <v/>
      </c>
      <c r="J297" s="695"/>
      <c r="K297" s="784">
        <f t="shared" si="103"/>
        <v>0</v>
      </c>
      <c r="L297" s="785" t="str">
        <f t="shared" si="99"/>
        <v/>
      </c>
      <c r="M297" s="774" t="str">
        <f t="shared" si="104"/>
        <v/>
      </c>
      <c r="N297" s="775" t="str">
        <f t="shared" si="105"/>
        <v/>
      </c>
      <c r="O297" s="776" t="str">
        <f t="shared" si="111"/>
        <v/>
      </c>
      <c r="P297" s="777" t="str">
        <f t="shared" si="112"/>
        <v/>
      </c>
      <c r="Q297" s="778" t="str">
        <f t="shared" si="106"/>
        <v/>
      </c>
      <c r="R297" s="779" t="str">
        <f t="shared" si="107"/>
        <v/>
      </c>
      <c r="S297" s="774" t="str">
        <f t="shared" si="114"/>
        <v/>
      </c>
      <c r="T297" s="775" t="str">
        <f t="shared" si="115"/>
        <v/>
      </c>
      <c r="U297" s="776" t="str">
        <f t="shared" si="116"/>
        <v/>
      </c>
      <c r="V297" s="774" t="str">
        <f t="shared" si="108"/>
        <v/>
      </c>
      <c r="W297" s="775" t="str">
        <f t="shared" si="100"/>
        <v/>
      </c>
      <c r="X297" s="776" t="str">
        <f t="shared" si="101"/>
        <v/>
      </c>
      <c r="Y297" s="774" t="str">
        <f>IFERROR(IF(AND('IMPORT Wksht'!$BX$10="No Split",'IMPORT Wksht'!$D$1="W001"),VLOOKUP($G297,PO,Y$4,0),VLOOKUP($G297,PO,Y$5,0)),"")</f>
        <v/>
      </c>
      <c r="Z297" s="775" t="str">
        <f>IFERROR(IF(AND('IMPORT Wksht'!$BX$10="No Split",'IMPORT Wksht'!$D$1="W03"),VLOOKUP($G297,PO,Z$4,0),VLOOKUP($G297,PO,Z$5,0)),"")</f>
        <v/>
      </c>
      <c r="AA297" s="776" t="str">
        <f t="shared" si="102"/>
        <v/>
      </c>
      <c r="AB297" s="783">
        <f t="shared" si="109"/>
        <v>0</v>
      </c>
      <c r="AF297" s="278"/>
      <c r="AG297" s="661"/>
      <c r="AH297" s="661"/>
      <c r="AI297" s="661"/>
      <c r="AJ297" s="661"/>
    </row>
    <row r="298" spans="2:36">
      <c r="B298" s="723"/>
      <c r="C298" s="92"/>
      <c r="D298" s="92"/>
      <c r="E298" s="724"/>
      <c r="F298" s="720">
        <f t="shared" si="110"/>
        <v>0</v>
      </c>
      <c r="G298" s="719"/>
      <c r="H298" s="771" t="str">
        <f t="shared" si="117"/>
        <v/>
      </c>
      <c r="I298" s="771" t="str">
        <f t="shared" si="117"/>
        <v/>
      </c>
      <c r="J298" s="695"/>
      <c r="K298" s="784">
        <f t="shared" si="103"/>
        <v>0</v>
      </c>
      <c r="L298" s="785" t="str">
        <f t="shared" si="99"/>
        <v/>
      </c>
      <c r="M298" s="774" t="str">
        <f t="shared" si="104"/>
        <v/>
      </c>
      <c r="N298" s="775" t="str">
        <f t="shared" si="105"/>
        <v/>
      </c>
      <c r="O298" s="776" t="str">
        <f t="shared" si="111"/>
        <v/>
      </c>
      <c r="P298" s="777" t="str">
        <f t="shared" si="112"/>
        <v/>
      </c>
      <c r="Q298" s="778" t="str">
        <f t="shared" si="106"/>
        <v/>
      </c>
      <c r="R298" s="779" t="str">
        <f t="shared" si="107"/>
        <v/>
      </c>
      <c r="S298" s="774" t="str">
        <f t="shared" si="114"/>
        <v/>
      </c>
      <c r="T298" s="775" t="str">
        <f t="shared" si="115"/>
        <v/>
      </c>
      <c r="U298" s="776" t="str">
        <f t="shared" si="116"/>
        <v/>
      </c>
      <c r="V298" s="774" t="str">
        <f t="shared" si="108"/>
        <v/>
      </c>
      <c r="W298" s="775" t="str">
        <f t="shared" si="100"/>
        <v/>
      </c>
      <c r="X298" s="776" t="str">
        <f t="shared" si="101"/>
        <v/>
      </c>
      <c r="Y298" s="774" t="str">
        <f>IFERROR(IF(AND('IMPORT Wksht'!$BX$10="No Split",'IMPORT Wksht'!$D$1="W001"),VLOOKUP($G298,PO,Y$4,0),VLOOKUP($G298,PO,Y$5,0)),"")</f>
        <v/>
      </c>
      <c r="Z298" s="775" t="str">
        <f>IFERROR(IF(AND('IMPORT Wksht'!$BX$10="No Split",'IMPORT Wksht'!$D$1="W03"),VLOOKUP($G298,PO,Z$4,0),VLOOKUP($G298,PO,Z$5,0)),"")</f>
        <v/>
      </c>
      <c r="AA298" s="776" t="str">
        <f t="shared" si="102"/>
        <v/>
      </c>
      <c r="AB298" s="783">
        <f t="shared" si="109"/>
        <v>0</v>
      </c>
      <c r="AF298" s="278"/>
      <c r="AG298" s="661"/>
      <c r="AH298" s="661"/>
      <c r="AI298" s="661"/>
      <c r="AJ298" s="661"/>
    </row>
    <row r="299" spans="2:36">
      <c r="B299" s="723"/>
      <c r="C299" s="92"/>
      <c r="D299" s="92"/>
      <c r="E299" s="724"/>
      <c r="F299" s="720">
        <f t="shared" si="110"/>
        <v>0</v>
      </c>
      <c r="G299" s="719"/>
      <c r="H299" s="771" t="str">
        <f t="shared" si="117"/>
        <v/>
      </c>
      <c r="I299" s="771" t="str">
        <f t="shared" si="117"/>
        <v/>
      </c>
      <c r="J299" s="695"/>
      <c r="K299" s="784">
        <f t="shared" si="103"/>
        <v>0</v>
      </c>
      <c r="L299" s="785" t="str">
        <f t="shared" si="99"/>
        <v/>
      </c>
      <c r="M299" s="774" t="str">
        <f t="shared" si="104"/>
        <v/>
      </c>
      <c r="N299" s="775" t="str">
        <f t="shared" si="105"/>
        <v/>
      </c>
      <c r="O299" s="776" t="str">
        <f t="shared" si="111"/>
        <v/>
      </c>
      <c r="P299" s="777" t="str">
        <f t="shared" si="112"/>
        <v/>
      </c>
      <c r="Q299" s="778" t="str">
        <f t="shared" si="106"/>
        <v/>
      </c>
      <c r="R299" s="779" t="str">
        <f t="shared" si="107"/>
        <v/>
      </c>
      <c r="S299" s="774" t="str">
        <f t="shared" si="114"/>
        <v/>
      </c>
      <c r="T299" s="775" t="str">
        <f t="shared" si="115"/>
        <v/>
      </c>
      <c r="U299" s="776" t="str">
        <f t="shared" si="116"/>
        <v/>
      </c>
      <c r="V299" s="774" t="str">
        <f t="shared" si="108"/>
        <v/>
      </c>
      <c r="W299" s="775" t="str">
        <f t="shared" si="100"/>
        <v/>
      </c>
      <c r="X299" s="776" t="str">
        <f t="shared" si="101"/>
        <v/>
      </c>
      <c r="Y299" s="774" t="str">
        <f>IFERROR(IF(AND('IMPORT Wksht'!$BX$10="No Split",'IMPORT Wksht'!$D$1="W001"),VLOOKUP($G299,PO,Y$4,0),VLOOKUP($G299,PO,Y$5,0)),"")</f>
        <v/>
      </c>
      <c r="Z299" s="775" t="str">
        <f>IFERROR(IF(AND('IMPORT Wksht'!$BX$10="No Split",'IMPORT Wksht'!$D$1="W03"),VLOOKUP($G299,PO,Z$4,0),VLOOKUP($G299,PO,Z$5,0)),"")</f>
        <v/>
      </c>
      <c r="AA299" s="776" t="str">
        <f t="shared" si="102"/>
        <v/>
      </c>
      <c r="AB299" s="783">
        <f t="shared" si="109"/>
        <v>0</v>
      </c>
      <c r="AF299" s="278"/>
      <c r="AG299" s="661"/>
      <c r="AH299" s="661"/>
      <c r="AI299" s="661"/>
      <c r="AJ299" s="661"/>
    </row>
    <row r="300" spans="2:36">
      <c r="B300" s="723"/>
      <c r="C300" s="92"/>
      <c r="D300" s="92"/>
      <c r="E300" s="724"/>
      <c r="F300" s="720">
        <f t="shared" si="110"/>
        <v>0</v>
      </c>
      <c r="G300" s="719"/>
      <c r="H300" s="771" t="str">
        <f t="shared" si="117"/>
        <v/>
      </c>
      <c r="I300" s="771" t="str">
        <f t="shared" si="117"/>
        <v/>
      </c>
      <c r="J300" s="695"/>
      <c r="K300" s="784">
        <f t="shared" si="103"/>
        <v>0</v>
      </c>
      <c r="L300" s="785" t="str">
        <f t="shared" si="99"/>
        <v/>
      </c>
      <c r="M300" s="774" t="str">
        <f t="shared" si="104"/>
        <v/>
      </c>
      <c r="N300" s="775" t="str">
        <f t="shared" si="105"/>
        <v/>
      </c>
      <c r="O300" s="776" t="str">
        <f t="shared" si="111"/>
        <v/>
      </c>
      <c r="P300" s="777" t="str">
        <f t="shared" si="112"/>
        <v/>
      </c>
      <c r="Q300" s="778" t="str">
        <f t="shared" si="106"/>
        <v/>
      </c>
      <c r="R300" s="779" t="str">
        <f t="shared" si="107"/>
        <v/>
      </c>
      <c r="S300" s="774" t="str">
        <f t="shared" si="114"/>
        <v/>
      </c>
      <c r="T300" s="775" t="str">
        <f t="shared" si="115"/>
        <v/>
      </c>
      <c r="U300" s="776" t="str">
        <f t="shared" si="116"/>
        <v/>
      </c>
      <c r="V300" s="774" t="str">
        <f t="shared" si="108"/>
        <v/>
      </c>
      <c r="W300" s="775" t="str">
        <f t="shared" si="100"/>
        <v/>
      </c>
      <c r="X300" s="776" t="str">
        <f t="shared" si="101"/>
        <v/>
      </c>
      <c r="Y300" s="774" t="str">
        <f>IFERROR(IF(AND('IMPORT Wksht'!$BX$10="No Split",'IMPORT Wksht'!$D$1="W001"),VLOOKUP($G300,PO,Y$4,0),VLOOKUP($G300,PO,Y$5,0)),"")</f>
        <v/>
      </c>
      <c r="Z300" s="775" t="str">
        <f>IFERROR(IF(AND('IMPORT Wksht'!$BX$10="No Split",'IMPORT Wksht'!$D$1="W03"),VLOOKUP($G300,PO,Z$4,0),VLOOKUP($G300,PO,Z$5,0)),"")</f>
        <v/>
      </c>
      <c r="AA300" s="776" t="str">
        <f t="shared" si="102"/>
        <v/>
      </c>
      <c r="AB300" s="783">
        <f t="shared" si="109"/>
        <v>0</v>
      </c>
      <c r="AF300" s="278"/>
      <c r="AG300" s="661"/>
      <c r="AH300" s="661"/>
      <c r="AI300" s="661"/>
      <c r="AJ300" s="661"/>
    </row>
    <row r="301" spans="2:36">
      <c r="B301" s="723"/>
      <c r="C301" s="92"/>
      <c r="D301" s="92"/>
      <c r="E301" s="724"/>
      <c r="F301" s="720">
        <f t="shared" si="110"/>
        <v>0</v>
      </c>
      <c r="G301" s="719"/>
      <c r="H301" s="771" t="str">
        <f t="shared" si="117"/>
        <v/>
      </c>
      <c r="I301" s="771" t="str">
        <f t="shared" si="117"/>
        <v/>
      </c>
      <c r="J301" s="695"/>
      <c r="K301" s="784">
        <f t="shared" si="103"/>
        <v>0</v>
      </c>
      <c r="L301" s="785" t="str">
        <f t="shared" si="99"/>
        <v/>
      </c>
      <c r="M301" s="774" t="str">
        <f t="shared" si="104"/>
        <v/>
      </c>
      <c r="N301" s="775" t="str">
        <f t="shared" si="105"/>
        <v/>
      </c>
      <c r="O301" s="776" t="str">
        <f t="shared" si="111"/>
        <v/>
      </c>
      <c r="P301" s="777" t="str">
        <f t="shared" si="112"/>
        <v/>
      </c>
      <c r="Q301" s="778" t="str">
        <f t="shared" si="106"/>
        <v/>
      </c>
      <c r="R301" s="779" t="str">
        <f t="shared" si="107"/>
        <v/>
      </c>
      <c r="S301" s="774" t="str">
        <f t="shared" si="114"/>
        <v/>
      </c>
      <c r="T301" s="775" t="str">
        <f t="shared" si="115"/>
        <v/>
      </c>
      <c r="U301" s="776" t="str">
        <f t="shared" si="116"/>
        <v/>
      </c>
      <c r="V301" s="774" t="str">
        <f t="shared" si="108"/>
        <v/>
      </c>
      <c r="W301" s="775" t="str">
        <f t="shared" si="100"/>
        <v/>
      </c>
      <c r="X301" s="776" t="str">
        <f t="shared" si="101"/>
        <v/>
      </c>
      <c r="Y301" s="774" t="str">
        <f>IFERROR(IF(AND('IMPORT Wksht'!$BX$10="No Split",'IMPORT Wksht'!$D$1="W001"),VLOOKUP($G301,PO,Y$4,0),VLOOKUP($G301,PO,Y$5,0)),"")</f>
        <v/>
      </c>
      <c r="Z301" s="775" t="str">
        <f>IFERROR(IF(AND('IMPORT Wksht'!$BX$10="No Split",'IMPORT Wksht'!$D$1="W03"),VLOOKUP($G301,PO,Z$4,0),VLOOKUP($G301,PO,Z$5,0)),"")</f>
        <v/>
      </c>
      <c r="AA301" s="776" t="str">
        <f t="shared" si="102"/>
        <v/>
      </c>
      <c r="AB301" s="783">
        <f t="shared" si="109"/>
        <v>0</v>
      </c>
      <c r="AF301" s="278"/>
      <c r="AG301" s="661"/>
      <c r="AH301" s="661"/>
      <c r="AI301" s="661"/>
      <c r="AJ301" s="661"/>
    </row>
    <row r="302" spans="2:36">
      <c r="B302" s="723"/>
      <c r="C302" s="92"/>
      <c r="D302" s="92"/>
      <c r="E302" s="724"/>
      <c r="F302" s="720">
        <f t="shared" si="110"/>
        <v>0</v>
      </c>
      <c r="G302" s="719"/>
      <c r="H302" s="771" t="str">
        <f t="shared" si="117"/>
        <v/>
      </c>
      <c r="I302" s="771" t="str">
        <f t="shared" si="117"/>
        <v/>
      </c>
      <c r="J302" s="695"/>
      <c r="K302" s="784">
        <f t="shared" si="103"/>
        <v>0</v>
      </c>
      <c r="L302" s="785" t="str">
        <f t="shared" si="99"/>
        <v/>
      </c>
      <c r="M302" s="774" t="str">
        <f t="shared" si="104"/>
        <v/>
      </c>
      <c r="N302" s="775" t="str">
        <f t="shared" si="105"/>
        <v/>
      </c>
      <c r="O302" s="776" t="str">
        <f t="shared" si="111"/>
        <v/>
      </c>
      <c r="P302" s="777" t="str">
        <f t="shared" si="112"/>
        <v/>
      </c>
      <c r="Q302" s="778" t="str">
        <f t="shared" si="106"/>
        <v/>
      </c>
      <c r="R302" s="779" t="str">
        <f t="shared" si="107"/>
        <v/>
      </c>
      <c r="S302" s="774" t="str">
        <f t="shared" si="114"/>
        <v/>
      </c>
      <c r="T302" s="775" t="str">
        <f t="shared" si="115"/>
        <v/>
      </c>
      <c r="U302" s="776" t="str">
        <f t="shared" si="116"/>
        <v/>
      </c>
      <c r="V302" s="774" t="str">
        <f t="shared" si="108"/>
        <v/>
      </c>
      <c r="W302" s="775" t="str">
        <f t="shared" si="100"/>
        <v/>
      </c>
      <c r="X302" s="776" t="str">
        <f t="shared" si="101"/>
        <v/>
      </c>
      <c r="Y302" s="774" t="str">
        <f>IFERROR(IF(AND('IMPORT Wksht'!$BX$10="No Split",'IMPORT Wksht'!$D$1="W001"),VLOOKUP($G302,PO,Y$4,0),VLOOKUP($G302,PO,Y$5,0)),"")</f>
        <v/>
      </c>
      <c r="Z302" s="775" t="str">
        <f>IFERROR(IF(AND('IMPORT Wksht'!$BX$10="No Split",'IMPORT Wksht'!$D$1="W03"),VLOOKUP($G302,PO,Z$4,0),VLOOKUP($G302,PO,Z$5,0)),"")</f>
        <v/>
      </c>
      <c r="AA302" s="776" t="str">
        <f t="shared" si="102"/>
        <v/>
      </c>
      <c r="AB302" s="783">
        <f t="shared" si="109"/>
        <v>0</v>
      </c>
      <c r="AF302" s="278"/>
      <c r="AG302" s="661"/>
      <c r="AH302" s="661"/>
      <c r="AI302" s="661"/>
      <c r="AJ302" s="661"/>
    </row>
    <row r="303" spans="2:36">
      <c r="B303" s="723"/>
      <c r="C303" s="92"/>
      <c r="D303" s="92"/>
      <c r="E303" s="724"/>
      <c r="F303" s="720">
        <f t="shared" si="110"/>
        <v>0</v>
      </c>
      <c r="G303" s="719"/>
      <c r="H303" s="771" t="str">
        <f t="shared" si="117"/>
        <v/>
      </c>
      <c r="I303" s="771" t="str">
        <f t="shared" si="117"/>
        <v/>
      </c>
      <c r="J303" s="695"/>
      <c r="K303" s="784">
        <f t="shared" si="103"/>
        <v>0</v>
      </c>
      <c r="L303" s="785" t="str">
        <f t="shared" si="99"/>
        <v/>
      </c>
      <c r="M303" s="774" t="str">
        <f t="shared" si="104"/>
        <v/>
      </c>
      <c r="N303" s="775" t="str">
        <f t="shared" si="105"/>
        <v/>
      </c>
      <c r="O303" s="776" t="str">
        <f t="shared" si="111"/>
        <v/>
      </c>
      <c r="P303" s="777" t="str">
        <f t="shared" si="112"/>
        <v/>
      </c>
      <c r="Q303" s="778" t="str">
        <f t="shared" si="106"/>
        <v/>
      </c>
      <c r="R303" s="779" t="str">
        <f t="shared" si="107"/>
        <v/>
      </c>
      <c r="S303" s="774" t="str">
        <f t="shared" si="114"/>
        <v/>
      </c>
      <c r="T303" s="775" t="str">
        <f t="shared" si="115"/>
        <v/>
      </c>
      <c r="U303" s="776" t="str">
        <f t="shared" si="116"/>
        <v/>
      </c>
      <c r="V303" s="774" t="str">
        <f t="shared" si="108"/>
        <v/>
      </c>
      <c r="W303" s="775" t="str">
        <f t="shared" si="100"/>
        <v/>
      </c>
      <c r="X303" s="776" t="str">
        <f t="shared" si="101"/>
        <v/>
      </c>
      <c r="Y303" s="774" t="str">
        <f>IFERROR(IF(AND('IMPORT Wksht'!$BX$10="No Split",'IMPORT Wksht'!$D$1="W001"),VLOOKUP($G303,PO,Y$4,0),VLOOKUP($G303,PO,Y$5,0)),"")</f>
        <v/>
      </c>
      <c r="Z303" s="775" t="str">
        <f>IFERROR(IF(AND('IMPORT Wksht'!$BX$10="No Split",'IMPORT Wksht'!$D$1="W03"),VLOOKUP($G303,PO,Z$4,0),VLOOKUP($G303,PO,Z$5,0)),"")</f>
        <v/>
      </c>
      <c r="AA303" s="776" t="str">
        <f t="shared" si="102"/>
        <v/>
      </c>
      <c r="AB303" s="783">
        <f t="shared" si="109"/>
        <v>0</v>
      </c>
      <c r="AF303" s="278"/>
      <c r="AG303" s="661"/>
      <c r="AH303" s="661"/>
      <c r="AI303" s="661"/>
      <c r="AJ303" s="661"/>
    </row>
    <row r="304" spans="2:36">
      <c r="B304" s="723"/>
      <c r="C304" s="92"/>
      <c r="D304" s="92"/>
      <c r="E304" s="724"/>
      <c r="F304" s="720">
        <f t="shared" si="110"/>
        <v>0</v>
      </c>
      <c r="G304" s="719"/>
      <c r="H304" s="771" t="str">
        <f t="shared" si="117"/>
        <v/>
      </c>
      <c r="I304" s="771" t="str">
        <f t="shared" si="117"/>
        <v/>
      </c>
      <c r="J304" s="695"/>
      <c r="K304" s="784">
        <f t="shared" si="103"/>
        <v>0</v>
      </c>
      <c r="L304" s="785" t="str">
        <f t="shared" si="99"/>
        <v/>
      </c>
      <c r="M304" s="774" t="str">
        <f t="shared" si="104"/>
        <v/>
      </c>
      <c r="N304" s="775" t="str">
        <f t="shared" si="105"/>
        <v/>
      </c>
      <c r="O304" s="776" t="str">
        <f t="shared" si="111"/>
        <v/>
      </c>
      <c r="P304" s="777" t="str">
        <f t="shared" si="112"/>
        <v/>
      </c>
      <c r="Q304" s="778" t="str">
        <f t="shared" si="106"/>
        <v/>
      </c>
      <c r="R304" s="779" t="str">
        <f t="shared" si="107"/>
        <v/>
      </c>
      <c r="S304" s="774" t="str">
        <f t="shared" si="114"/>
        <v/>
      </c>
      <c r="T304" s="775" t="str">
        <f t="shared" si="115"/>
        <v/>
      </c>
      <c r="U304" s="776" t="str">
        <f t="shared" si="116"/>
        <v/>
      </c>
      <c r="V304" s="774" t="str">
        <f t="shared" si="108"/>
        <v/>
      </c>
      <c r="W304" s="775" t="str">
        <f t="shared" si="100"/>
        <v/>
      </c>
      <c r="X304" s="776" t="str">
        <f t="shared" si="101"/>
        <v/>
      </c>
      <c r="Y304" s="774" t="str">
        <f>IFERROR(IF(AND('IMPORT Wksht'!$BX$10="No Split",'IMPORT Wksht'!$D$1="W001"),VLOOKUP($G304,PO,Y$4,0),VLOOKUP($G304,PO,Y$5,0)),"")</f>
        <v/>
      </c>
      <c r="Z304" s="775" t="str">
        <f>IFERROR(IF(AND('IMPORT Wksht'!$BX$10="No Split",'IMPORT Wksht'!$D$1="W03"),VLOOKUP($G304,PO,Z$4,0),VLOOKUP($G304,PO,Z$5,0)),"")</f>
        <v/>
      </c>
      <c r="AA304" s="776" t="str">
        <f t="shared" si="102"/>
        <v/>
      </c>
      <c r="AB304" s="783">
        <f t="shared" si="109"/>
        <v>0</v>
      </c>
      <c r="AF304" s="278"/>
      <c r="AG304" s="661"/>
      <c r="AH304" s="661"/>
      <c r="AI304" s="661"/>
      <c r="AJ304" s="661"/>
    </row>
    <row r="305" spans="2:36">
      <c r="B305" s="723"/>
      <c r="C305" s="92"/>
      <c r="D305" s="92"/>
      <c r="E305" s="724"/>
      <c r="F305" s="720">
        <f t="shared" si="110"/>
        <v>0</v>
      </c>
      <c r="G305" s="719"/>
      <c r="H305" s="771" t="str">
        <f t="shared" si="117"/>
        <v/>
      </c>
      <c r="I305" s="771" t="str">
        <f t="shared" si="117"/>
        <v/>
      </c>
      <c r="J305" s="695"/>
      <c r="K305" s="784">
        <f t="shared" si="103"/>
        <v>0</v>
      </c>
      <c r="L305" s="785" t="str">
        <f t="shared" si="99"/>
        <v/>
      </c>
      <c r="M305" s="774" t="str">
        <f t="shared" si="104"/>
        <v/>
      </c>
      <c r="N305" s="775" t="str">
        <f t="shared" si="105"/>
        <v/>
      </c>
      <c r="O305" s="776" t="str">
        <f t="shared" si="111"/>
        <v/>
      </c>
      <c r="P305" s="777" t="str">
        <f t="shared" si="112"/>
        <v/>
      </c>
      <c r="Q305" s="778" t="str">
        <f t="shared" si="106"/>
        <v/>
      </c>
      <c r="R305" s="779" t="str">
        <f t="shared" si="107"/>
        <v/>
      </c>
      <c r="S305" s="774" t="str">
        <f t="shared" si="114"/>
        <v/>
      </c>
      <c r="T305" s="775" t="str">
        <f t="shared" si="115"/>
        <v/>
      </c>
      <c r="U305" s="776" t="str">
        <f t="shared" si="116"/>
        <v/>
      </c>
      <c r="V305" s="774" t="str">
        <f t="shared" si="108"/>
        <v/>
      </c>
      <c r="W305" s="775" t="str">
        <f t="shared" si="100"/>
        <v/>
      </c>
      <c r="X305" s="776" t="str">
        <f t="shared" si="101"/>
        <v/>
      </c>
      <c r="Y305" s="774" t="str">
        <f>IFERROR(IF(AND('IMPORT Wksht'!$BX$10="No Split",'IMPORT Wksht'!$D$1="W001"),VLOOKUP($G305,PO,Y$4,0),VLOOKUP($G305,PO,Y$5,0)),"")</f>
        <v/>
      </c>
      <c r="Z305" s="775" t="str">
        <f>IFERROR(IF(AND('IMPORT Wksht'!$BX$10="No Split",'IMPORT Wksht'!$D$1="W03"),VLOOKUP($G305,PO,Z$4,0),VLOOKUP($G305,PO,Z$5,0)),"")</f>
        <v/>
      </c>
      <c r="AA305" s="776" t="str">
        <f t="shared" si="102"/>
        <v/>
      </c>
      <c r="AB305" s="783">
        <f t="shared" si="109"/>
        <v>0</v>
      </c>
      <c r="AF305" s="278"/>
      <c r="AG305" s="661"/>
      <c r="AH305" s="661"/>
      <c r="AI305" s="661"/>
      <c r="AJ305" s="661"/>
    </row>
    <row r="306" spans="2:36">
      <c r="B306" s="723"/>
      <c r="C306" s="92"/>
      <c r="D306" s="92"/>
      <c r="E306" s="724"/>
      <c r="F306" s="720">
        <f t="shared" si="110"/>
        <v>0</v>
      </c>
      <c r="G306" s="719"/>
      <c r="H306" s="771" t="str">
        <f t="shared" si="117"/>
        <v/>
      </c>
      <c r="I306" s="771" t="str">
        <f t="shared" si="117"/>
        <v/>
      </c>
      <c r="J306" s="695"/>
      <c r="K306" s="784">
        <f t="shared" si="103"/>
        <v>0</v>
      </c>
      <c r="L306" s="785" t="str">
        <f t="shared" si="99"/>
        <v/>
      </c>
      <c r="M306" s="774" t="str">
        <f t="shared" si="104"/>
        <v/>
      </c>
      <c r="N306" s="775" t="str">
        <f t="shared" si="105"/>
        <v/>
      </c>
      <c r="O306" s="776" t="str">
        <f t="shared" si="111"/>
        <v/>
      </c>
      <c r="P306" s="777" t="str">
        <f t="shared" si="112"/>
        <v/>
      </c>
      <c r="Q306" s="778" t="str">
        <f t="shared" si="106"/>
        <v/>
      </c>
      <c r="R306" s="779" t="str">
        <f t="shared" si="107"/>
        <v/>
      </c>
      <c r="S306" s="774" t="str">
        <f t="shared" si="114"/>
        <v/>
      </c>
      <c r="T306" s="775" t="str">
        <f t="shared" si="115"/>
        <v/>
      </c>
      <c r="U306" s="776" t="str">
        <f t="shared" si="116"/>
        <v/>
      </c>
      <c r="V306" s="774" t="str">
        <f t="shared" si="108"/>
        <v/>
      </c>
      <c r="W306" s="775" t="str">
        <f t="shared" si="100"/>
        <v/>
      </c>
      <c r="X306" s="776" t="str">
        <f t="shared" si="101"/>
        <v/>
      </c>
      <c r="Y306" s="774" t="str">
        <f>IFERROR(IF(AND('IMPORT Wksht'!$BX$10="No Split",'IMPORT Wksht'!$D$1="W001"),VLOOKUP($G306,PO,Y$4,0),VLOOKUP($G306,PO,Y$5,0)),"")</f>
        <v/>
      </c>
      <c r="Z306" s="775" t="str">
        <f>IFERROR(IF(AND('IMPORT Wksht'!$BX$10="No Split",'IMPORT Wksht'!$D$1="W03"),VLOOKUP($G306,PO,Z$4,0),VLOOKUP($G306,PO,Z$5,0)),"")</f>
        <v/>
      </c>
      <c r="AA306" s="776" t="str">
        <f t="shared" si="102"/>
        <v/>
      </c>
      <c r="AB306" s="783">
        <f t="shared" si="109"/>
        <v>0</v>
      </c>
      <c r="AF306" s="278"/>
      <c r="AG306" s="661"/>
      <c r="AH306" s="661"/>
      <c r="AI306" s="661"/>
      <c r="AJ306" s="661"/>
    </row>
    <row r="307" spans="2:36">
      <c r="B307" s="723"/>
      <c r="C307" s="92"/>
      <c r="D307" s="92"/>
      <c r="E307" s="724"/>
      <c r="F307" s="720">
        <f t="shared" si="110"/>
        <v>0</v>
      </c>
      <c r="G307" s="719"/>
      <c r="H307" s="771" t="str">
        <f t="shared" si="117"/>
        <v/>
      </c>
      <c r="I307" s="771" t="str">
        <f t="shared" si="117"/>
        <v/>
      </c>
      <c r="J307" s="695"/>
      <c r="K307" s="784">
        <f t="shared" si="103"/>
        <v>0</v>
      </c>
      <c r="L307" s="785" t="str">
        <f t="shared" si="99"/>
        <v/>
      </c>
      <c r="M307" s="774" t="str">
        <f t="shared" si="104"/>
        <v/>
      </c>
      <c r="N307" s="775" t="str">
        <f t="shared" si="105"/>
        <v/>
      </c>
      <c r="O307" s="776" t="str">
        <f t="shared" si="111"/>
        <v/>
      </c>
      <c r="P307" s="777" t="str">
        <f t="shared" si="112"/>
        <v/>
      </c>
      <c r="Q307" s="778" t="str">
        <f t="shared" si="106"/>
        <v/>
      </c>
      <c r="R307" s="779" t="str">
        <f t="shared" si="107"/>
        <v/>
      </c>
      <c r="S307" s="774" t="str">
        <f t="shared" si="114"/>
        <v/>
      </c>
      <c r="T307" s="775" t="str">
        <f t="shared" si="115"/>
        <v/>
      </c>
      <c r="U307" s="776" t="str">
        <f t="shared" si="116"/>
        <v/>
      </c>
      <c r="V307" s="774" t="str">
        <f t="shared" si="108"/>
        <v/>
      </c>
      <c r="W307" s="775" t="str">
        <f t="shared" si="100"/>
        <v/>
      </c>
      <c r="X307" s="776" t="str">
        <f t="shared" si="101"/>
        <v/>
      </c>
      <c r="Y307" s="774" t="str">
        <f>IFERROR(IF(AND('IMPORT Wksht'!$BX$10="No Split",'IMPORT Wksht'!$D$1="W001"),VLOOKUP($G307,PO,Y$4,0),VLOOKUP($G307,PO,Y$5,0)),"")</f>
        <v/>
      </c>
      <c r="Z307" s="775" t="str">
        <f>IFERROR(IF(AND('IMPORT Wksht'!$BX$10="No Split",'IMPORT Wksht'!$D$1="W03"),VLOOKUP($G307,PO,Z$4,0),VLOOKUP($G307,PO,Z$5,0)),"")</f>
        <v/>
      </c>
      <c r="AA307" s="776" t="str">
        <f t="shared" si="102"/>
        <v/>
      </c>
      <c r="AB307" s="783">
        <f t="shared" si="109"/>
        <v>0</v>
      </c>
      <c r="AF307" s="278"/>
      <c r="AG307" s="661"/>
      <c r="AH307" s="661"/>
      <c r="AI307" s="661"/>
      <c r="AJ307" s="661"/>
    </row>
    <row r="308" spans="2:36">
      <c r="G308" s="661"/>
      <c r="H308" s="696"/>
      <c r="I308" s="696"/>
      <c r="J308" s="661"/>
      <c r="K308" s="661"/>
      <c r="P308" s="492"/>
      <c r="Q308" s="492"/>
      <c r="R308" s="492"/>
      <c r="Y308" s="110"/>
      <c r="Z308" s="110"/>
      <c r="AA308" s="110"/>
      <c r="AB308" s="110"/>
      <c r="AF308" s="278"/>
      <c r="AG308" s="661"/>
      <c r="AH308" s="661"/>
      <c r="AI308" s="661"/>
      <c r="AJ308" s="661"/>
    </row>
    <row r="309" spans="2:36">
      <c r="G309" s="661"/>
      <c r="H309" s="696"/>
      <c r="I309" s="696"/>
      <c r="J309" s="661"/>
      <c r="K309" s="661"/>
      <c r="P309" s="492"/>
      <c r="Q309" s="492"/>
      <c r="R309" s="492"/>
      <c r="Y309" s="110"/>
      <c r="Z309" s="110"/>
      <c r="AA309" s="110"/>
      <c r="AB309" s="110"/>
      <c r="AF309" s="278"/>
      <c r="AG309" s="661"/>
      <c r="AH309" s="661"/>
      <c r="AI309" s="661"/>
      <c r="AJ309" s="661"/>
    </row>
    <row r="310" spans="2:36">
      <c r="G310" s="661"/>
      <c r="H310" s="696"/>
      <c r="I310" s="696"/>
      <c r="J310" s="661"/>
      <c r="K310" s="661"/>
      <c r="P310" s="492"/>
      <c r="Q310" s="492"/>
      <c r="R310" s="492"/>
      <c r="Y310" s="110"/>
      <c r="Z310" s="110"/>
      <c r="AA310" s="110"/>
      <c r="AB310" s="110"/>
      <c r="AF310" s="278"/>
      <c r="AG310" s="661"/>
      <c r="AH310" s="661"/>
      <c r="AI310" s="661"/>
      <c r="AJ310" s="661"/>
    </row>
    <row r="311" spans="2:36">
      <c r="G311" s="661"/>
      <c r="H311" s="696"/>
      <c r="I311" s="696"/>
      <c r="J311" s="661"/>
      <c r="K311" s="661"/>
      <c r="P311" s="492"/>
      <c r="Q311" s="492"/>
      <c r="R311" s="492"/>
      <c r="Y311" s="110"/>
      <c r="Z311" s="110"/>
      <c r="AA311" s="110"/>
      <c r="AB311" s="110"/>
      <c r="AF311" s="278"/>
      <c r="AG311" s="661"/>
      <c r="AH311" s="661"/>
      <c r="AI311" s="661"/>
      <c r="AJ311" s="661"/>
    </row>
    <row r="312" spans="2:36">
      <c r="G312" s="661"/>
      <c r="H312" s="696"/>
      <c r="I312" s="696"/>
      <c r="J312" s="661"/>
      <c r="K312" s="661"/>
      <c r="P312" s="492"/>
      <c r="Q312" s="492"/>
      <c r="R312" s="492"/>
      <c r="Y312" s="110"/>
      <c r="Z312" s="110"/>
      <c r="AA312" s="110"/>
      <c r="AB312" s="110"/>
      <c r="AF312" s="278"/>
      <c r="AG312" s="661"/>
      <c r="AH312" s="661"/>
      <c r="AI312" s="661"/>
      <c r="AJ312" s="661"/>
    </row>
    <row r="313" spans="2:36">
      <c r="G313" s="661"/>
      <c r="H313" s="696"/>
      <c r="I313" s="696"/>
      <c r="J313" s="661"/>
      <c r="K313" s="661"/>
      <c r="P313" s="492"/>
      <c r="Q313" s="492"/>
      <c r="R313" s="492"/>
      <c r="Y313" s="110"/>
      <c r="Z313" s="110"/>
      <c r="AA313" s="110"/>
      <c r="AB313" s="110"/>
      <c r="AF313" s="278"/>
      <c r="AG313" s="661"/>
      <c r="AH313" s="661"/>
      <c r="AI313" s="661"/>
      <c r="AJ313" s="661"/>
    </row>
    <row r="314" spans="2:36">
      <c r="G314" s="661"/>
      <c r="H314" s="696"/>
      <c r="I314" s="696"/>
      <c r="J314" s="661"/>
      <c r="K314" s="661"/>
      <c r="P314" s="492"/>
      <c r="Q314" s="492"/>
      <c r="R314" s="492"/>
      <c r="Y314" s="110"/>
      <c r="Z314" s="110"/>
      <c r="AA314" s="110"/>
      <c r="AB314" s="110"/>
      <c r="AF314" s="278"/>
      <c r="AG314" s="661"/>
      <c r="AH314" s="661"/>
      <c r="AI314" s="661"/>
      <c r="AJ314" s="661"/>
    </row>
    <row r="315" spans="2:36">
      <c r="G315" s="661"/>
      <c r="H315" s="696"/>
      <c r="I315" s="696"/>
      <c r="J315" s="661"/>
      <c r="K315" s="661"/>
      <c r="P315" s="492"/>
      <c r="Q315" s="492"/>
      <c r="R315" s="492"/>
      <c r="Y315" s="110"/>
      <c r="Z315" s="110"/>
      <c r="AA315" s="110"/>
      <c r="AB315" s="110"/>
      <c r="AF315" s="278"/>
      <c r="AG315" s="661"/>
      <c r="AH315" s="661"/>
      <c r="AI315" s="661"/>
      <c r="AJ315" s="661"/>
    </row>
    <row r="316" spans="2:36">
      <c r="G316" s="661"/>
      <c r="H316" s="696"/>
      <c r="I316" s="696"/>
      <c r="J316" s="661"/>
      <c r="K316" s="661"/>
      <c r="P316" s="492"/>
      <c r="Q316" s="492"/>
      <c r="R316" s="492"/>
      <c r="Y316" s="110"/>
      <c r="Z316" s="110"/>
      <c r="AA316" s="110"/>
      <c r="AB316" s="110"/>
      <c r="AF316" s="278"/>
      <c r="AG316" s="661"/>
      <c r="AH316" s="661"/>
      <c r="AI316" s="661"/>
      <c r="AJ316" s="661"/>
    </row>
    <row r="317" spans="2:36">
      <c r="G317" s="661"/>
      <c r="H317" s="696"/>
      <c r="I317" s="696"/>
      <c r="J317" s="661"/>
      <c r="K317" s="661"/>
      <c r="P317" s="492"/>
      <c r="Q317" s="492"/>
      <c r="R317" s="492"/>
      <c r="Y317" s="110"/>
      <c r="Z317" s="110"/>
      <c r="AA317" s="110"/>
      <c r="AB317" s="110"/>
      <c r="AF317" s="278"/>
      <c r="AG317" s="661"/>
      <c r="AH317" s="661"/>
      <c r="AI317" s="661"/>
      <c r="AJ317" s="661"/>
    </row>
    <row r="318" spans="2:36">
      <c r="G318" s="661"/>
      <c r="H318" s="696"/>
      <c r="I318" s="696"/>
      <c r="J318" s="661"/>
      <c r="K318" s="661"/>
      <c r="P318" s="492"/>
      <c r="Q318" s="492"/>
      <c r="R318" s="492"/>
      <c r="Y318" s="110"/>
      <c r="Z318" s="110"/>
      <c r="AA318" s="110"/>
      <c r="AB318" s="110"/>
      <c r="AF318" s="278"/>
      <c r="AG318" s="661"/>
      <c r="AH318" s="661"/>
      <c r="AI318" s="661"/>
      <c r="AJ318" s="661"/>
    </row>
    <row r="319" spans="2:36">
      <c r="G319" s="661"/>
      <c r="H319" s="696"/>
      <c r="I319" s="696"/>
      <c r="J319" s="661"/>
      <c r="K319" s="661"/>
      <c r="P319" s="492"/>
      <c r="Q319" s="492"/>
      <c r="R319" s="492"/>
      <c r="Y319" s="110"/>
      <c r="Z319" s="110"/>
      <c r="AA319" s="110"/>
      <c r="AB319" s="110"/>
      <c r="AF319" s="278"/>
      <c r="AG319" s="661"/>
      <c r="AH319" s="661"/>
      <c r="AI319" s="661"/>
      <c r="AJ319" s="661"/>
    </row>
    <row r="320" spans="2:36">
      <c r="G320" s="661"/>
      <c r="H320" s="696"/>
      <c r="I320" s="696"/>
      <c r="J320" s="661"/>
      <c r="K320" s="661"/>
      <c r="P320" s="492"/>
      <c r="Q320" s="492"/>
      <c r="R320" s="492"/>
      <c r="Y320" s="110"/>
      <c r="Z320" s="110"/>
      <c r="AA320" s="110"/>
      <c r="AB320" s="110"/>
      <c r="AF320" s="278"/>
      <c r="AG320" s="661"/>
      <c r="AH320" s="661"/>
      <c r="AI320" s="661"/>
      <c r="AJ320" s="661"/>
    </row>
    <row r="321" spans="7:36">
      <c r="G321" s="661"/>
      <c r="H321" s="696"/>
      <c r="I321" s="696"/>
      <c r="J321" s="661"/>
      <c r="K321" s="661"/>
      <c r="P321" s="492"/>
      <c r="Q321" s="492"/>
      <c r="R321" s="492"/>
      <c r="Y321" s="110"/>
      <c r="Z321" s="110"/>
      <c r="AA321" s="110"/>
      <c r="AB321" s="110"/>
      <c r="AF321" s="278"/>
      <c r="AG321" s="661"/>
      <c r="AH321" s="661"/>
      <c r="AI321" s="661"/>
      <c r="AJ321" s="661"/>
    </row>
    <row r="322" spans="7:36">
      <c r="G322" s="661"/>
      <c r="H322" s="696"/>
      <c r="I322" s="696"/>
      <c r="J322" s="661"/>
      <c r="K322" s="661"/>
      <c r="P322" s="492"/>
      <c r="Q322" s="492"/>
      <c r="R322" s="492"/>
      <c r="Y322" s="110"/>
      <c r="Z322" s="110"/>
      <c r="AA322" s="110"/>
      <c r="AB322" s="110"/>
      <c r="AF322" s="278"/>
      <c r="AG322" s="661"/>
      <c r="AH322" s="661"/>
      <c r="AI322" s="661"/>
      <c r="AJ322" s="661"/>
    </row>
    <row r="323" spans="7:36">
      <c r="G323" s="661"/>
      <c r="H323" s="696"/>
      <c r="I323" s="696"/>
      <c r="J323" s="661"/>
      <c r="K323" s="661"/>
      <c r="P323" s="492"/>
      <c r="Q323" s="492"/>
      <c r="R323" s="492"/>
      <c r="Y323" s="110"/>
      <c r="Z323" s="110"/>
      <c r="AA323" s="110"/>
      <c r="AB323" s="110"/>
      <c r="AF323" s="278"/>
      <c r="AG323" s="661"/>
      <c r="AH323" s="661"/>
      <c r="AI323" s="661"/>
      <c r="AJ323" s="661"/>
    </row>
    <row r="324" spans="7:36">
      <c r="G324" s="661"/>
      <c r="H324" s="696"/>
      <c r="I324" s="696"/>
      <c r="J324" s="661"/>
      <c r="K324" s="661"/>
      <c r="P324" s="492"/>
      <c r="Q324" s="492"/>
      <c r="R324" s="492"/>
      <c r="Y324" s="110"/>
      <c r="Z324" s="110"/>
      <c r="AA324" s="110"/>
      <c r="AB324" s="110"/>
      <c r="AF324" s="278"/>
      <c r="AG324" s="661"/>
      <c r="AH324" s="661"/>
      <c r="AI324" s="661"/>
      <c r="AJ324" s="661"/>
    </row>
    <row r="325" spans="7:36">
      <c r="G325" s="661"/>
      <c r="H325" s="696"/>
      <c r="I325" s="696"/>
      <c r="J325" s="661"/>
      <c r="K325" s="661"/>
      <c r="P325" s="492"/>
      <c r="Q325" s="492"/>
      <c r="R325" s="492"/>
      <c r="Y325" s="110"/>
      <c r="Z325" s="110"/>
      <c r="AA325" s="110"/>
      <c r="AB325" s="110"/>
      <c r="AF325" s="278"/>
      <c r="AG325" s="661"/>
      <c r="AH325" s="661"/>
      <c r="AI325" s="661"/>
      <c r="AJ325" s="661"/>
    </row>
    <row r="326" spans="7:36">
      <c r="G326" s="661"/>
      <c r="H326" s="696"/>
      <c r="I326" s="696"/>
      <c r="J326" s="661"/>
      <c r="K326" s="661"/>
      <c r="AF326" s="278"/>
      <c r="AG326" s="661"/>
      <c r="AH326" s="661"/>
      <c r="AI326" s="661"/>
      <c r="AJ326" s="661"/>
    </row>
    <row r="327" spans="7:36">
      <c r="H327" s="697"/>
      <c r="I327" s="697"/>
      <c r="AF327" s="278"/>
      <c r="AG327" s="661"/>
      <c r="AH327" s="661"/>
      <c r="AI327" s="661"/>
      <c r="AJ327" s="661"/>
    </row>
    <row r="328" spans="7:36">
      <c r="H328" s="697"/>
      <c r="I328" s="697"/>
      <c r="AG328" s="661"/>
      <c r="AH328" s="661"/>
      <c r="AI328" s="661"/>
      <c r="AJ328" s="661"/>
    </row>
    <row r="329" spans="7:36">
      <c r="H329" s="697"/>
      <c r="I329" s="697"/>
      <c r="AG329" s="661"/>
      <c r="AH329" s="661"/>
      <c r="AI329" s="661"/>
      <c r="AJ329" s="661"/>
    </row>
    <row r="330" spans="7:36">
      <c r="H330" s="697"/>
      <c r="I330" s="697"/>
      <c r="AG330" s="661"/>
      <c r="AH330" s="661"/>
      <c r="AI330" s="661"/>
      <c r="AJ330" s="661"/>
    </row>
    <row r="331" spans="7:36">
      <c r="H331" s="697"/>
      <c r="I331" s="697"/>
      <c r="AG331" s="661"/>
      <c r="AH331" s="661"/>
      <c r="AI331" s="661"/>
      <c r="AJ331" s="661"/>
    </row>
    <row r="332" spans="7:36">
      <c r="H332" s="697"/>
      <c r="I332" s="697"/>
      <c r="AG332" s="661"/>
      <c r="AH332" s="661"/>
      <c r="AI332" s="661"/>
      <c r="AJ332" s="661"/>
    </row>
    <row r="333" spans="7:36">
      <c r="H333" s="697"/>
      <c r="I333" s="697"/>
    </row>
    <row r="334" spans="7:36">
      <c r="H334" s="697"/>
      <c r="I334" s="697"/>
    </row>
    <row r="335" spans="7:36">
      <c r="H335" s="697"/>
      <c r="I335" s="697"/>
    </row>
    <row r="336" spans="7:36">
      <c r="H336" s="697"/>
      <c r="I336" s="697"/>
    </row>
    <row r="337" spans="8:9">
      <c r="H337" s="697"/>
      <c r="I337" s="697"/>
    </row>
    <row r="338" spans="8:9">
      <c r="H338" s="697"/>
      <c r="I338" s="697"/>
    </row>
    <row r="339" spans="8:9">
      <c r="H339" s="697"/>
      <c r="I339" s="697"/>
    </row>
    <row r="340" spans="8:9">
      <c r="H340" s="697"/>
      <c r="I340" s="697"/>
    </row>
    <row r="341" spans="8:9">
      <c r="H341" s="697"/>
      <c r="I341" s="697"/>
    </row>
    <row r="342" spans="8:9">
      <c r="H342" s="697"/>
      <c r="I342" s="697"/>
    </row>
    <row r="343" spans="8:9">
      <c r="H343" s="697"/>
      <c r="I343" s="697"/>
    </row>
    <row r="344" spans="8:9">
      <c r="H344" s="697"/>
      <c r="I344" s="697"/>
    </row>
    <row r="345" spans="8:9">
      <c r="H345" s="697"/>
      <c r="I345" s="697"/>
    </row>
    <row r="346" spans="8:9">
      <c r="H346" s="697"/>
      <c r="I346" s="697"/>
    </row>
    <row r="347" spans="8:9">
      <c r="H347" s="697"/>
      <c r="I347" s="697"/>
    </row>
    <row r="348" spans="8:9">
      <c r="H348" s="697"/>
      <c r="I348" s="697"/>
    </row>
    <row r="349" spans="8:9">
      <c r="H349" s="697"/>
      <c r="I349" s="697"/>
    </row>
    <row r="350" spans="8:9">
      <c r="H350" s="697"/>
      <c r="I350" s="697"/>
    </row>
    <row r="351" spans="8:9">
      <c r="H351" s="697"/>
      <c r="I351" s="697"/>
    </row>
    <row r="352" spans="8:9">
      <c r="H352" s="697"/>
      <c r="I352" s="697"/>
    </row>
    <row r="353" spans="8:9">
      <c r="H353" s="697"/>
      <c r="I353" s="697"/>
    </row>
    <row r="354" spans="8:9">
      <c r="H354" s="697"/>
      <c r="I354" s="697"/>
    </row>
    <row r="355" spans="8:9">
      <c r="H355" s="697"/>
      <c r="I355" s="697"/>
    </row>
    <row r="356" spans="8:9">
      <c r="H356" s="697"/>
      <c r="I356" s="697"/>
    </row>
    <row r="357" spans="8:9">
      <c r="H357" s="697"/>
      <c r="I357" s="697"/>
    </row>
    <row r="358" spans="8:9">
      <c r="H358" s="697"/>
      <c r="I358" s="697"/>
    </row>
    <row r="359" spans="8:9">
      <c r="H359" s="697"/>
      <c r="I359" s="697"/>
    </row>
    <row r="360" spans="8:9">
      <c r="H360" s="697"/>
      <c r="I360" s="697"/>
    </row>
    <row r="361" spans="8:9">
      <c r="H361" s="697"/>
      <c r="I361" s="697"/>
    </row>
    <row r="362" spans="8:9">
      <c r="H362" s="697"/>
      <c r="I362" s="697"/>
    </row>
    <row r="363" spans="8:9">
      <c r="H363" s="697"/>
      <c r="I363" s="697"/>
    </row>
    <row r="364" spans="8:9">
      <c r="H364" s="697"/>
      <c r="I364" s="697"/>
    </row>
    <row r="365" spans="8:9">
      <c r="H365" s="697"/>
      <c r="I365" s="697"/>
    </row>
    <row r="366" spans="8:9">
      <c r="H366" s="697"/>
      <c r="I366" s="697"/>
    </row>
    <row r="367" spans="8:9">
      <c r="H367" s="697"/>
      <c r="I367" s="697"/>
    </row>
    <row r="368" spans="8:9">
      <c r="H368" s="697"/>
      <c r="I368" s="697"/>
    </row>
    <row r="369" spans="8:9">
      <c r="H369" s="697"/>
      <c r="I369" s="697"/>
    </row>
    <row r="370" spans="8:9">
      <c r="H370" s="697"/>
      <c r="I370" s="697"/>
    </row>
    <row r="371" spans="8:9">
      <c r="H371" s="697"/>
      <c r="I371" s="697"/>
    </row>
    <row r="372" spans="8:9">
      <c r="H372" s="697"/>
      <c r="I372" s="697"/>
    </row>
    <row r="373" spans="8:9">
      <c r="H373" s="697"/>
      <c r="I373" s="697"/>
    </row>
    <row r="374" spans="8:9">
      <c r="H374" s="697"/>
      <c r="I374" s="697"/>
    </row>
    <row r="375" spans="8:9">
      <c r="H375" s="697"/>
      <c r="I375" s="697"/>
    </row>
    <row r="376" spans="8:9">
      <c r="H376" s="697"/>
      <c r="I376" s="697"/>
    </row>
    <row r="377" spans="8:9">
      <c r="H377" s="697"/>
      <c r="I377" s="697"/>
    </row>
    <row r="378" spans="8:9">
      <c r="H378" s="697"/>
      <c r="I378" s="697"/>
    </row>
    <row r="379" spans="8:9">
      <c r="H379" s="697"/>
      <c r="I379" s="697"/>
    </row>
    <row r="380" spans="8:9">
      <c r="H380" s="697"/>
      <c r="I380" s="697"/>
    </row>
    <row r="381" spans="8:9">
      <c r="H381" s="697"/>
      <c r="I381" s="697"/>
    </row>
    <row r="382" spans="8:9">
      <c r="H382" s="697"/>
      <c r="I382" s="697"/>
    </row>
    <row r="383" spans="8:9">
      <c r="H383" s="697"/>
      <c r="I383" s="697"/>
    </row>
    <row r="384" spans="8:9">
      <c r="H384" s="697"/>
      <c r="I384" s="697"/>
    </row>
    <row r="385" spans="8:9">
      <c r="H385" s="697"/>
      <c r="I385" s="697"/>
    </row>
    <row r="386" spans="8:9">
      <c r="H386" s="697"/>
      <c r="I386" s="697"/>
    </row>
    <row r="387" spans="8:9">
      <c r="H387" s="697"/>
      <c r="I387" s="697"/>
    </row>
    <row r="388" spans="8:9">
      <c r="H388" s="697"/>
      <c r="I388" s="697"/>
    </row>
    <row r="389" spans="8:9">
      <c r="H389" s="697"/>
      <c r="I389" s="697"/>
    </row>
    <row r="390" spans="8:9">
      <c r="H390" s="697"/>
      <c r="I390" s="697"/>
    </row>
    <row r="391" spans="8:9">
      <c r="H391" s="697"/>
      <c r="I391" s="697"/>
    </row>
    <row r="392" spans="8:9">
      <c r="H392" s="697"/>
      <c r="I392" s="697"/>
    </row>
    <row r="393" spans="8:9">
      <c r="H393" s="697"/>
      <c r="I393" s="697"/>
    </row>
    <row r="394" spans="8:9">
      <c r="H394" s="697"/>
      <c r="I394" s="697"/>
    </row>
    <row r="395" spans="8:9">
      <c r="H395" s="697"/>
      <c r="I395" s="697"/>
    </row>
    <row r="396" spans="8:9">
      <c r="H396" s="697"/>
      <c r="I396" s="697"/>
    </row>
    <row r="397" spans="8:9">
      <c r="H397" s="697"/>
      <c r="I397" s="697"/>
    </row>
    <row r="398" spans="8:9">
      <c r="H398" s="697"/>
      <c r="I398" s="697"/>
    </row>
    <row r="399" spans="8:9">
      <c r="H399" s="697"/>
      <c r="I399" s="697"/>
    </row>
    <row r="400" spans="8:9">
      <c r="H400" s="697"/>
      <c r="I400" s="697"/>
    </row>
    <row r="401" spans="8:9">
      <c r="H401" s="697"/>
      <c r="I401" s="697"/>
    </row>
    <row r="402" spans="8:9">
      <c r="H402" s="697"/>
      <c r="I402" s="697"/>
    </row>
    <row r="403" spans="8:9">
      <c r="H403" s="697"/>
      <c r="I403" s="697"/>
    </row>
    <row r="404" spans="8:9">
      <c r="H404" s="697"/>
      <c r="I404" s="697"/>
    </row>
    <row r="405" spans="8:9">
      <c r="H405" s="697"/>
      <c r="I405" s="697"/>
    </row>
    <row r="406" spans="8:9">
      <c r="H406" s="697"/>
      <c r="I406" s="697"/>
    </row>
    <row r="407" spans="8:9">
      <c r="H407" s="697"/>
      <c r="I407" s="697"/>
    </row>
    <row r="408" spans="8:9">
      <c r="H408" s="697"/>
      <c r="I408" s="697"/>
    </row>
    <row r="409" spans="8:9">
      <c r="H409" s="697"/>
      <c r="I409" s="697"/>
    </row>
    <row r="410" spans="8:9">
      <c r="H410" s="697"/>
      <c r="I410" s="697"/>
    </row>
    <row r="411" spans="8:9">
      <c r="H411" s="697"/>
      <c r="I411" s="697"/>
    </row>
    <row r="412" spans="8:9">
      <c r="H412" s="697"/>
      <c r="I412" s="697"/>
    </row>
    <row r="413" spans="8:9">
      <c r="H413" s="697"/>
      <c r="I413" s="697"/>
    </row>
    <row r="414" spans="8:9">
      <c r="H414" s="697"/>
      <c r="I414" s="697"/>
    </row>
    <row r="415" spans="8:9">
      <c r="H415" s="697"/>
      <c r="I415" s="697"/>
    </row>
    <row r="416" spans="8:9">
      <c r="H416" s="697"/>
      <c r="I416" s="697"/>
    </row>
    <row r="417" spans="8:9">
      <c r="H417" s="697"/>
      <c r="I417" s="697"/>
    </row>
    <row r="418" spans="8:9">
      <c r="H418" s="697"/>
      <c r="I418" s="697"/>
    </row>
    <row r="419" spans="8:9">
      <c r="H419" s="697"/>
      <c r="I419" s="697"/>
    </row>
    <row r="420" spans="8:9">
      <c r="H420" s="697"/>
      <c r="I420" s="697"/>
    </row>
    <row r="421" spans="8:9">
      <c r="H421" s="697"/>
      <c r="I421" s="697"/>
    </row>
    <row r="422" spans="8:9">
      <c r="H422" s="697"/>
      <c r="I422" s="697"/>
    </row>
    <row r="423" spans="8:9">
      <c r="H423" s="697"/>
      <c r="I423" s="697"/>
    </row>
    <row r="424" spans="8:9">
      <c r="H424" s="697"/>
      <c r="I424" s="697"/>
    </row>
    <row r="425" spans="8:9">
      <c r="H425" s="697"/>
      <c r="I425" s="697"/>
    </row>
    <row r="426" spans="8:9">
      <c r="H426" s="697"/>
      <c r="I426" s="697"/>
    </row>
    <row r="427" spans="8:9">
      <c r="H427" s="697"/>
      <c r="I427" s="697"/>
    </row>
    <row r="428" spans="8:9">
      <c r="H428" s="697"/>
      <c r="I428" s="697"/>
    </row>
    <row r="429" spans="8:9">
      <c r="H429" s="697"/>
      <c r="I429" s="697"/>
    </row>
    <row r="430" spans="8:9">
      <c r="H430" s="697"/>
      <c r="I430" s="697"/>
    </row>
    <row r="431" spans="8:9">
      <c r="H431" s="697"/>
      <c r="I431" s="697"/>
    </row>
    <row r="432" spans="8:9">
      <c r="H432" s="697"/>
      <c r="I432" s="697"/>
    </row>
    <row r="433" spans="8:9">
      <c r="H433" s="697"/>
      <c r="I433" s="697"/>
    </row>
    <row r="434" spans="8:9">
      <c r="H434" s="697"/>
      <c r="I434" s="697"/>
    </row>
    <row r="435" spans="8:9">
      <c r="H435" s="697"/>
      <c r="I435" s="697"/>
    </row>
    <row r="436" spans="8:9">
      <c r="H436" s="697"/>
      <c r="I436" s="697"/>
    </row>
    <row r="437" spans="8:9">
      <c r="H437" s="697"/>
      <c r="I437" s="697"/>
    </row>
    <row r="438" spans="8:9">
      <c r="H438" s="697"/>
      <c r="I438" s="697"/>
    </row>
    <row r="439" spans="8:9">
      <c r="H439" s="697"/>
      <c r="I439" s="697"/>
    </row>
    <row r="440" spans="8:9">
      <c r="H440" s="697"/>
      <c r="I440" s="697"/>
    </row>
    <row r="441" spans="8:9">
      <c r="H441" s="697"/>
      <c r="I441" s="697"/>
    </row>
    <row r="442" spans="8:9">
      <c r="H442" s="697"/>
      <c r="I442" s="697"/>
    </row>
    <row r="443" spans="8:9">
      <c r="H443" s="697"/>
      <c r="I443" s="697"/>
    </row>
    <row r="444" spans="8:9">
      <c r="H444" s="697"/>
      <c r="I444" s="697"/>
    </row>
    <row r="445" spans="8:9">
      <c r="H445" s="697"/>
      <c r="I445" s="697"/>
    </row>
    <row r="446" spans="8:9">
      <c r="H446" s="697"/>
      <c r="I446" s="697"/>
    </row>
    <row r="447" spans="8:9">
      <c r="H447" s="697"/>
      <c r="I447" s="697"/>
    </row>
    <row r="448" spans="8:9">
      <c r="H448" s="697"/>
      <c r="I448" s="697"/>
    </row>
    <row r="449" spans="8:9">
      <c r="H449" s="697"/>
      <c r="I449" s="697"/>
    </row>
    <row r="450" spans="8:9">
      <c r="H450" s="697"/>
      <c r="I450" s="697"/>
    </row>
    <row r="451" spans="8:9">
      <c r="H451" s="697"/>
      <c r="I451" s="697"/>
    </row>
    <row r="452" spans="8:9">
      <c r="H452" s="697"/>
      <c r="I452" s="697"/>
    </row>
    <row r="453" spans="8:9">
      <c r="H453" s="697"/>
      <c r="I453" s="697"/>
    </row>
    <row r="454" spans="8:9">
      <c r="H454" s="697"/>
      <c r="I454" s="697"/>
    </row>
    <row r="455" spans="8:9">
      <c r="H455" s="697"/>
      <c r="I455" s="697"/>
    </row>
    <row r="456" spans="8:9">
      <c r="H456" s="697"/>
      <c r="I456" s="697"/>
    </row>
    <row r="457" spans="8:9">
      <c r="H457" s="697"/>
      <c r="I457" s="697"/>
    </row>
    <row r="458" spans="8:9">
      <c r="H458" s="697"/>
      <c r="I458" s="697"/>
    </row>
    <row r="459" spans="8:9">
      <c r="H459" s="697"/>
      <c r="I459" s="697"/>
    </row>
    <row r="460" spans="8:9">
      <c r="H460" s="697"/>
      <c r="I460" s="697"/>
    </row>
    <row r="461" spans="8:9">
      <c r="H461" s="697"/>
      <c r="I461" s="697"/>
    </row>
    <row r="462" spans="8:9">
      <c r="H462" s="697"/>
      <c r="I462" s="697"/>
    </row>
    <row r="463" spans="8:9">
      <c r="H463" s="697"/>
      <c r="I463" s="697"/>
    </row>
    <row r="464" spans="8:9">
      <c r="H464" s="697"/>
      <c r="I464" s="697"/>
    </row>
    <row r="465" spans="8:9">
      <c r="H465" s="697"/>
      <c r="I465" s="697"/>
    </row>
    <row r="466" spans="8:9">
      <c r="H466" s="697"/>
      <c r="I466" s="697"/>
    </row>
    <row r="467" spans="8:9">
      <c r="H467" s="697"/>
      <c r="I467" s="697"/>
    </row>
    <row r="468" spans="8:9">
      <c r="H468" s="697"/>
      <c r="I468" s="697"/>
    </row>
    <row r="469" spans="8:9">
      <c r="H469" s="697"/>
      <c r="I469" s="697"/>
    </row>
    <row r="470" spans="8:9">
      <c r="H470" s="697"/>
      <c r="I470" s="697"/>
    </row>
    <row r="471" spans="8:9">
      <c r="H471" s="697"/>
      <c r="I471" s="697"/>
    </row>
    <row r="472" spans="8:9">
      <c r="H472" s="697"/>
      <c r="I472" s="697"/>
    </row>
    <row r="473" spans="8:9">
      <c r="H473" s="697"/>
      <c r="I473" s="697"/>
    </row>
    <row r="474" spans="8:9">
      <c r="H474" s="697"/>
      <c r="I474" s="697"/>
    </row>
    <row r="475" spans="8:9">
      <c r="H475" s="697"/>
      <c r="I475" s="697"/>
    </row>
    <row r="476" spans="8:9">
      <c r="H476" s="697"/>
      <c r="I476" s="697"/>
    </row>
    <row r="477" spans="8:9">
      <c r="H477" s="697"/>
      <c r="I477" s="697"/>
    </row>
    <row r="478" spans="8:9">
      <c r="H478" s="697"/>
      <c r="I478" s="697"/>
    </row>
    <row r="479" spans="8:9">
      <c r="H479" s="697"/>
      <c r="I479" s="697"/>
    </row>
    <row r="480" spans="8:9">
      <c r="H480" s="697"/>
      <c r="I480" s="697"/>
    </row>
    <row r="481" spans="8:9">
      <c r="H481" s="697"/>
      <c r="I481" s="697"/>
    </row>
    <row r="482" spans="8:9">
      <c r="H482" s="697"/>
      <c r="I482" s="697"/>
    </row>
    <row r="483" spans="8:9">
      <c r="H483" s="697"/>
      <c r="I483" s="697"/>
    </row>
    <row r="484" spans="8:9">
      <c r="H484" s="697"/>
      <c r="I484" s="697"/>
    </row>
    <row r="485" spans="8:9">
      <c r="H485" s="697"/>
      <c r="I485" s="697"/>
    </row>
    <row r="486" spans="8:9">
      <c r="H486" s="697"/>
      <c r="I486" s="697"/>
    </row>
    <row r="487" spans="8:9">
      <c r="H487" s="697"/>
      <c r="I487" s="697"/>
    </row>
    <row r="488" spans="8:9">
      <c r="H488" s="697"/>
      <c r="I488" s="697"/>
    </row>
    <row r="489" spans="8:9">
      <c r="H489" s="697"/>
      <c r="I489" s="697"/>
    </row>
    <row r="490" spans="8:9">
      <c r="H490" s="697"/>
      <c r="I490" s="697"/>
    </row>
    <row r="491" spans="8:9">
      <c r="H491" s="697"/>
      <c r="I491" s="697"/>
    </row>
    <row r="492" spans="8:9">
      <c r="H492" s="697"/>
      <c r="I492" s="697"/>
    </row>
    <row r="493" spans="8:9">
      <c r="H493" s="697"/>
      <c r="I493" s="697"/>
    </row>
    <row r="494" spans="8:9">
      <c r="H494" s="697"/>
      <c r="I494" s="697"/>
    </row>
    <row r="495" spans="8:9">
      <c r="H495" s="697"/>
      <c r="I495" s="697"/>
    </row>
    <row r="496" spans="8:9">
      <c r="H496" s="697"/>
      <c r="I496" s="697"/>
    </row>
    <row r="497" spans="8:9">
      <c r="H497" s="697"/>
      <c r="I497" s="697"/>
    </row>
    <row r="498" spans="8:9">
      <c r="H498" s="697"/>
      <c r="I498" s="697"/>
    </row>
    <row r="499" spans="8:9">
      <c r="H499" s="697"/>
      <c r="I499" s="697"/>
    </row>
    <row r="500" spans="8:9">
      <c r="H500" s="697"/>
      <c r="I500" s="697"/>
    </row>
    <row r="501" spans="8:9">
      <c r="H501" s="697"/>
      <c r="I501" s="697"/>
    </row>
    <row r="502" spans="8:9">
      <c r="H502" s="697"/>
      <c r="I502" s="697"/>
    </row>
    <row r="503" spans="8:9">
      <c r="H503" s="697"/>
      <c r="I503" s="697"/>
    </row>
    <row r="504" spans="8:9">
      <c r="H504" s="697"/>
      <c r="I504" s="697"/>
    </row>
    <row r="505" spans="8:9">
      <c r="H505" s="697"/>
      <c r="I505" s="697"/>
    </row>
    <row r="506" spans="8:9">
      <c r="H506" s="697"/>
      <c r="I506" s="697"/>
    </row>
    <row r="507" spans="8:9">
      <c r="H507" s="697"/>
      <c r="I507" s="697"/>
    </row>
    <row r="508" spans="8:9">
      <c r="H508" s="697"/>
      <c r="I508" s="697"/>
    </row>
    <row r="509" spans="8:9">
      <c r="H509" s="697"/>
      <c r="I509" s="697"/>
    </row>
    <row r="510" spans="8:9">
      <c r="H510" s="697"/>
      <c r="I510" s="697"/>
    </row>
    <row r="511" spans="8:9">
      <c r="H511" s="697"/>
      <c r="I511" s="697"/>
    </row>
    <row r="512" spans="8:9">
      <c r="H512" s="697"/>
      <c r="I512" s="697"/>
    </row>
    <row r="513" spans="8:9">
      <c r="H513" s="697"/>
      <c r="I513" s="697"/>
    </row>
    <row r="514" spans="8:9">
      <c r="H514" s="697"/>
      <c r="I514" s="697"/>
    </row>
    <row r="515" spans="8:9">
      <c r="H515" s="697"/>
      <c r="I515" s="697"/>
    </row>
    <row r="516" spans="8:9">
      <c r="H516" s="697"/>
      <c r="I516" s="697"/>
    </row>
    <row r="517" spans="8:9">
      <c r="H517" s="697"/>
      <c r="I517" s="697"/>
    </row>
    <row r="518" spans="8:9">
      <c r="H518" s="697"/>
      <c r="I518" s="697"/>
    </row>
    <row r="519" spans="8:9">
      <c r="H519" s="697"/>
      <c r="I519" s="697"/>
    </row>
    <row r="520" spans="8:9">
      <c r="H520" s="697"/>
      <c r="I520" s="697"/>
    </row>
    <row r="521" spans="8:9">
      <c r="H521" s="697"/>
      <c r="I521" s="697"/>
    </row>
    <row r="522" spans="8:9">
      <c r="H522" s="697"/>
      <c r="I522" s="697"/>
    </row>
    <row r="523" spans="8:9">
      <c r="H523" s="697"/>
      <c r="I523" s="697"/>
    </row>
    <row r="524" spans="8:9">
      <c r="H524" s="697"/>
      <c r="I524" s="697"/>
    </row>
    <row r="525" spans="8:9">
      <c r="H525" s="697"/>
      <c r="I525" s="697"/>
    </row>
    <row r="526" spans="8:9">
      <c r="H526" s="697"/>
      <c r="I526" s="697"/>
    </row>
    <row r="527" spans="8:9">
      <c r="H527" s="697"/>
      <c r="I527" s="697"/>
    </row>
    <row r="528" spans="8:9">
      <c r="H528" s="697"/>
      <c r="I528" s="697"/>
    </row>
    <row r="529" spans="8:9">
      <c r="H529" s="697"/>
      <c r="I529" s="697"/>
    </row>
    <row r="530" spans="8:9">
      <c r="H530" s="697"/>
      <c r="I530" s="697"/>
    </row>
    <row r="531" spans="8:9">
      <c r="H531" s="697"/>
      <c r="I531" s="697"/>
    </row>
    <row r="532" spans="8:9">
      <c r="H532" s="697"/>
      <c r="I532" s="697"/>
    </row>
    <row r="533" spans="8:9">
      <c r="H533" s="697"/>
      <c r="I533" s="697"/>
    </row>
    <row r="534" spans="8:9">
      <c r="H534" s="697"/>
      <c r="I534" s="697"/>
    </row>
    <row r="535" spans="8:9">
      <c r="H535" s="697"/>
      <c r="I535" s="697"/>
    </row>
    <row r="536" spans="8:9">
      <c r="H536" s="697"/>
      <c r="I536" s="697"/>
    </row>
    <row r="537" spans="8:9">
      <c r="H537" s="697"/>
      <c r="I537" s="697"/>
    </row>
    <row r="538" spans="8:9">
      <c r="H538" s="697"/>
      <c r="I538" s="697"/>
    </row>
    <row r="539" spans="8:9">
      <c r="H539" s="697"/>
      <c r="I539" s="697"/>
    </row>
    <row r="540" spans="8:9">
      <c r="H540" s="697"/>
      <c r="I540" s="697"/>
    </row>
    <row r="541" spans="8:9">
      <c r="H541" s="697"/>
      <c r="I541" s="697"/>
    </row>
    <row r="542" spans="8:9">
      <c r="H542" s="697"/>
      <c r="I542" s="697"/>
    </row>
    <row r="543" spans="8:9">
      <c r="H543" s="697"/>
      <c r="I543" s="697"/>
    </row>
    <row r="544" spans="8:9">
      <c r="H544" s="697"/>
      <c r="I544" s="697"/>
    </row>
    <row r="545" spans="8:9">
      <c r="H545" s="697"/>
      <c r="I545" s="697"/>
    </row>
    <row r="546" spans="8:9">
      <c r="H546" s="697"/>
      <c r="I546" s="697"/>
    </row>
    <row r="547" spans="8:9">
      <c r="H547" s="697"/>
      <c r="I547" s="697"/>
    </row>
    <row r="548" spans="8:9">
      <c r="H548" s="697"/>
      <c r="I548" s="697"/>
    </row>
    <row r="549" spans="8:9">
      <c r="H549" s="697"/>
      <c r="I549" s="697"/>
    </row>
    <row r="550" spans="8:9">
      <c r="H550" s="697"/>
      <c r="I550" s="697"/>
    </row>
    <row r="551" spans="8:9">
      <c r="H551" s="697"/>
      <c r="I551" s="697"/>
    </row>
    <row r="552" spans="8:9">
      <c r="H552" s="697"/>
      <c r="I552" s="697"/>
    </row>
    <row r="553" spans="8:9">
      <c r="H553" s="697"/>
      <c r="I553" s="697"/>
    </row>
    <row r="554" spans="8:9">
      <c r="H554" s="697"/>
      <c r="I554" s="697"/>
    </row>
    <row r="555" spans="8:9">
      <c r="H555" s="697"/>
      <c r="I555" s="697"/>
    </row>
    <row r="556" spans="8:9">
      <c r="H556" s="697"/>
      <c r="I556" s="697"/>
    </row>
    <row r="557" spans="8:9">
      <c r="H557" s="697"/>
      <c r="I557" s="697"/>
    </row>
    <row r="558" spans="8:9">
      <c r="H558" s="697"/>
      <c r="I558" s="697"/>
    </row>
    <row r="559" spans="8:9">
      <c r="H559" s="697"/>
      <c r="I559" s="697"/>
    </row>
    <row r="560" spans="8:9">
      <c r="H560" s="697"/>
      <c r="I560" s="697"/>
    </row>
    <row r="561" spans="8:9">
      <c r="H561" s="697"/>
      <c r="I561" s="697"/>
    </row>
    <row r="562" spans="8:9">
      <c r="H562" s="697"/>
      <c r="I562" s="697"/>
    </row>
    <row r="563" spans="8:9">
      <c r="H563" s="697"/>
      <c r="I563" s="697"/>
    </row>
    <row r="564" spans="8:9">
      <c r="H564" s="697"/>
      <c r="I564" s="697"/>
    </row>
    <row r="565" spans="8:9">
      <c r="H565" s="697"/>
      <c r="I565" s="697"/>
    </row>
    <row r="566" spans="8:9">
      <c r="H566" s="697"/>
      <c r="I566" s="697"/>
    </row>
    <row r="567" spans="8:9">
      <c r="H567" s="697"/>
      <c r="I567" s="697"/>
    </row>
    <row r="568" spans="8:9">
      <c r="H568" s="697"/>
      <c r="I568" s="697"/>
    </row>
    <row r="569" spans="8:9">
      <c r="H569" s="697"/>
      <c r="I569" s="697"/>
    </row>
    <row r="570" spans="8:9">
      <c r="H570" s="697"/>
      <c r="I570" s="697"/>
    </row>
    <row r="571" spans="8:9">
      <c r="H571" s="697"/>
      <c r="I571" s="697"/>
    </row>
    <row r="572" spans="8:9">
      <c r="H572" s="697"/>
      <c r="I572" s="697"/>
    </row>
    <row r="573" spans="8:9">
      <c r="H573" s="697"/>
      <c r="I573" s="697"/>
    </row>
    <row r="574" spans="8:9">
      <c r="H574" s="697"/>
      <c r="I574" s="697"/>
    </row>
    <row r="575" spans="8:9">
      <c r="H575" s="697"/>
      <c r="I575" s="697"/>
    </row>
    <row r="576" spans="8:9">
      <c r="H576" s="697"/>
      <c r="I576" s="697"/>
    </row>
    <row r="577" spans="8:9">
      <c r="H577" s="697"/>
      <c r="I577" s="697"/>
    </row>
    <row r="578" spans="8:9">
      <c r="H578" s="697"/>
      <c r="I578" s="697"/>
    </row>
    <row r="579" spans="8:9">
      <c r="H579" s="697"/>
      <c r="I579" s="697"/>
    </row>
    <row r="580" spans="8:9">
      <c r="H580" s="697"/>
      <c r="I580" s="697"/>
    </row>
    <row r="581" spans="8:9">
      <c r="H581" s="697"/>
      <c r="I581" s="697"/>
    </row>
    <row r="582" spans="8:9">
      <c r="H582" s="697"/>
      <c r="I582" s="697"/>
    </row>
    <row r="583" spans="8:9">
      <c r="H583" s="697"/>
      <c r="I583" s="697"/>
    </row>
    <row r="584" spans="8:9">
      <c r="H584" s="697"/>
      <c r="I584" s="697"/>
    </row>
    <row r="585" spans="8:9">
      <c r="H585" s="697"/>
      <c r="I585" s="697"/>
    </row>
    <row r="586" spans="8:9">
      <c r="H586" s="697"/>
      <c r="I586" s="697"/>
    </row>
    <row r="587" spans="8:9">
      <c r="H587" s="697"/>
      <c r="I587" s="697"/>
    </row>
    <row r="588" spans="8:9">
      <c r="H588" s="697"/>
      <c r="I588" s="697"/>
    </row>
    <row r="589" spans="8:9">
      <c r="H589" s="697"/>
      <c r="I589" s="697"/>
    </row>
    <row r="590" spans="8:9">
      <c r="H590" s="697"/>
      <c r="I590" s="697"/>
    </row>
    <row r="591" spans="8:9">
      <c r="H591" s="697"/>
      <c r="I591" s="697"/>
    </row>
    <row r="592" spans="8:9">
      <c r="H592" s="697"/>
      <c r="I592" s="697"/>
    </row>
    <row r="593" spans="8:9">
      <c r="H593" s="697"/>
      <c r="I593" s="697"/>
    </row>
    <row r="594" spans="8:9">
      <c r="H594" s="697"/>
      <c r="I594" s="697"/>
    </row>
    <row r="595" spans="8:9">
      <c r="H595" s="697"/>
      <c r="I595" s="697"/>
    </row>
    <row r="596" spans="8:9">
      <c r="H596" s="697"/>
      <c r="I596" s="697"/>
    </row>
    <row r="597" spans="8:9">
      <c r="H597" s="697"/>
      <c r="I597" s="697"/>
    </row>
    <row r="598" spans="8:9">
      <c r="H598" s="697"/>
      <c r="I598" s="697"/>
    </row>
    <row r="599" spans="8:9">
      <c r="H599" s="697"/>
      <c r="I599" s="697"/>
    </row>
    <row r="600" spans="8:9">
      <c r="H600" s="697"/>
      <c r="I600" s="697"/>
    </row>
    <row r="601" spans="8:9">
      <c r="H601" s="697"/>
      <c r="I601" s="697"/>
    </row>
    <row r="602" spans="8:9">
      <c r="H602" s="697"/>
      <c r="I602" s="697"/>
    </row>
    <row r="603" spans="8:9">
      <c r="H603" s="697"/>
      <c r="I603" s="697"/>
    </row>
    <row r="604" spans="8:9">
      <c r="H604" s="697"/>
      <c r="I604" s="697"/>
    </row>
    <row r="605" spans="8:9">
      <c r="H605" s="697"/>
      <c r="I605" s="697"/>
    </row>
    <row r="606" spans="8:9">
      <c r="H606" s="697"/>
      <c r="I606" s="697"/>
    </row>
    <row r="607" spans="8:9">
      <c r="H607" s="697"/>
      <c r="I607" s="697"/>
    </row>
    <row r="608" spans="8:9">
      <c r="H608" s="697"/>
      <c r="I608" s="697"/>
    </row>
    <row r="609" spans="8:9">
      <c r="H609" s="697"/>
      <c r="I609" s="697"/>
    </row>
    <row r="610" spans="8:9">
      <c r="H610" s="697"/>
      <c r="I610" s="697"/>
    </row>
    <row r="611" spans="8:9">
      <c r="H611" s="697"/>
      <c r="I611" s="697"/>
    </row>
    <row r="612" spans="8:9">
      <c r="H612" s="697"/>
      <c r="I612" s="697"/>
    </row>
    <row r="613" spans="8:9">
      <c r="H613" s="697"/>
      <c r="I613" s="697"/>
    </row>
    <row r="614" spans="8:9">
      <c r="H614" s="697"/>
      <c r="I614" s="697"/>
    </row>
    <row r="615" spans="8:9">
      <c r="H615" s="697"/>
      <c r="I615" s="697"/>
    </row>
    <row r="616" spans="8:9">
      <c r="H616" s="697"/>
      <c r="I616" s="697"/>
    </row>
    <row r="617" spans="8:9">
      <c r="H617" s="697"/>
      <c r="I617" s="697"/>
    </row>
    <row r="618" spans="8:9">
      <c r="H618" s="697"/>
      <c r="I618" s="697"/>
    </row>
    <row r="619" spans="8:9">
      <c r="H619" s="697"/>
      <c r="I619" s="697"/>
    </row>
    <row r="620" spans="8:9">
      <c r="H620" s="697"/>
      <c r="I620" s="697"/>
    </row>
    <row r="621" spans="8:9">
      <c r="H621" s="697"/>
      <c r="I621" s="697"/>
    </row>
    <row r="622" spans="8:9">
      <c r="H622" s="697"/>
      <c r="I622" s="697"/>
    </row>
    <row r="623" spans="8:9">
      <c r="H623" s="697"/>
      <c r="I623" s="697"/>
    </row>
    <row r="624" spans="8:9">
      <c r="H624" s="697"/>
      <c r="I624" s="697"/>
    </row>
    <row r="625" spans="8:9">
      <c r="H625" s="697"/>
      <c r="I625" s="697"/>
    </row>
    <row r="626" spans="8:9">
      <c r="H626" s="697"/>
      <c r="I626" s="697"/>
    </row>
    <row r="627" spans="8:9">
      <c r="H627" s="697"/>
      <c r="I627" s="697"/>
    </row>
    <row r="628" spans="8:9">
      <c r="H628" s="697"/>
      <c r="I628" s="697"/>
    </row>
    <row r="629" spans="8:9">
      <c r="H629" s="697"/>
      <c r="I629" s="697"/>
    </row>
    <row r="630" spans="8:9">
      <c r="H630" s="697"/>
      <c r="I630" s="697"/>
    </row>
    <row r="631" spans="8:9">
      <c r="H631" s="697"/>
      <c r="I631" s="697"/>
    </row>
    <row r="632" spans="8:9">
      <c r="H632" s="697"/>
      <c r="I632" s="697"/>
    </row>
    <row r="633" spans="8:9">
      <c r="H633" s="697"/>
      <c r="I633" s="697"/>
    </row>
    <row r="634" spans="8:9">
      <c r="H634" s="697"/>
      <c r="I634" s="697"/>
    </row>
    <row r="635" spans="8:9">
      <c r="H635" s="697"/>
      <c r="I635" s="697"/>
    </row>
    <row r="636" spans="8:9">
      <c r="H636" s="697"/>
      <c r="I636" s="697"/>
    </row>
    <row r="637" spans="8:9">
      <c r="H637" s="697"/>
      <c r="I637" s="697"/>
    </row>
    <row r="638" spans="8:9">
      <c r="H638" s="697"/>
      <c r="I638" s="697"/>
    </row>
    <row r="639" spans="8:9">
      <c r="H639" s="697"/>
      <c r="I639" s="697"/>
    </row>
    <row r="640" spans="8:9">
      <c r="H640" s="697"/>
      <c r="I640" s="697"/>
    </row>
    <row r="641" spans="8:9">
      <c r="H641" s="697"/>
      <c r="I641" s="697"/>
    </row>
    <row r="642" spans="8:9">
      <c r="H642" s="697"/>
      <c r="I642" s="697"/>
    </row>
    <row r="643" spans="8:9">
      <c r="H643" s="697"/>
      <c r="I643" s="697"/>
    </row>
    <row r="644" spans="8:9">
      <c r="H644" s="697"/>
      <c r="I644" s="697"/>
    </row>
    <row r="645" spans="8:9">
      <c r="H645" s="697"/>
      <c r="I645" s="697"/>
    </row>
    <row r="646" spans="8:9">
      <c r="H646" s="697"/>
      <c r="I646" s="697"/>
    </row>
    <row r="647" spans="8:9">
      <c r="H647" s="697"/>
      <c r="I647" s="697"/>
    </row>
    <row r="648" spans="8:9">
      <c r="H648" s="697"/>
      <c r="I648" s="697"/>
    </row>
    <row r="649" spans="8:9">
      <c r="H649" s="697"/>
      <c r="I649" s="697"/>
    </row>
    <row r="650" spans="8:9">
      <c r="H650" s="697"/>
      <c r="I650" s="697"/>
    </row>
    <row r="651" spans="8:9">
      <c r="H651" s="697"/>
      <c r="I651" s="697"/>
    </row>
    <row r="652" spans="8:9">
      <c r="H652" s="697"/>
      <c r="I652" s="697"/>
    </row>
    <row r="653" spans="8:9">
      <c r="H653" s="697"/>
      <c r="I653" s="697"/>
    </row>
    <row r="654" spans="8:9">
      <c r="H654" s="697"/>
      <c r="I654" s="697"/>
    </row>
    <row r="655" spans="8:9">
      <c r="H655" s="697"/>
      <c r="I655" s="697"/>
    </row>
    <row r="656" spans="8:9">
      <c r="H656" s="697"/>
      <c r="I656" s="697"/>
    </row>
    <row r="657" spans="8:9">
      <c r="H657" s="697"/>
      <c r="I657" s="697"/>
    </row>
    <row r="658" spans="8:9">
      <c r="H658" s="697"/>
      <c r="I658" s="697"/>
    </row>
    <row r="659" spans="8:9">
      <c r="H659" s="697"/>
      <c r="I659" s="697"/>
    </row>
    <row r="660" spans="8:9">
      <c r="H660" s="697"/>
      <c r="I660" s="697"/>
    </row>
    <row r="661" spans="8:9">
      <c r="H661" s="697"/>
      <c r="I661" s="697"/>
    </row>
    <row r="662" spans="8:9">
      <c r="H662" s="697"/>
      <c r="I662" s="697"/>
    </row>
    <row r="663" spans="8:9">
      <c r="H663" s="697"/>
      <c r="I663" s="697"/>
    </row>
    <row r="664" spans="8:9">
      <c r="H664" s="697"/>
      <c r="I664" s="697"/>
    </row>
    <row r="665" spans="8:9">
      <c r="H665" s="697"/>
      <c r="I665" s="697"/>
    </row>
    <row r="666" spans="8:9">
      <c r="H666" s="697"/>
      <c r="I666" s="697"/>
    </row>
    <row r="667" spans="8:9">
      <c r="H667" s="697"/>
      <c r="I667" s="697"/>
    </row>
    <row r="668" spans="8:9">
      <c r="H668" s="697"/>
      <c r="I668" s="697"/>
    </row>
    <row r="669" spans="8:9">
      <c r="H669" s="697"/>
      <c r="I669" s="697"/>
    </row>
    <row r="670" spans="8:9">
      <c r="H670" s="697"/>
      <c r="I670" s="697"/>
    </row>
    <row r="671" spans="8:9">
      <c r="H671" s="697"/>
      <c r="I671" s="697"/>
    </row>
    <row r="672" spans="8:9">
      <c r="H672" s="697"/>
      <c r="I672" s="697"/>
    </row>
    <row r="673" spans="8:9">
      <c r="H673" s="697"/>
      <c r="I673" s="697"/>
    </row>
    <row r="674" spans="8:9">
      <c r="H674" s="697"/>
      <c r="I674" s="697"/>
    </row>
    <row r="675" spans="8:9">
      <c r="H675" s="697"/>
      <c r="I675" s="697"/>
    </row>
    <row r="676" spans="8:9">
      <c r="H676" s="697"/>
      <c r="I676" s="697"/>
    </row>
    <row r="677" spans="8:9">
      <c r="H677" s="697"/>
      <c r="I677" s="697"/>
    </row>
    <row r="678" spans="8:9">
      <c r="H678" s="697"/>
      <c r="I678" s="697"/>
    </row>
    <row r="679" spans="8:9">
      <c r="H679" s="697"/>
      <c r="I679" s="697"/>
    </row>
    <row r="680" spans="8:9">
      <c r="H680" s="697"/>
      <c r="I680" s="697"/>
    </row>
    <row r="681" spans="8:9">
      <c r="H681" s="697"/>
      <c r="I681" s="697"/>
    </row>
    <row r="682" spans="8:9">
      <c r="H682" s="697"/>
      <c r="I682" s="697"/>
    </row>
    <row r="683" spans="8:9">
      <c r="H683" s="697"/>
      <c r="I683" s="697"/>
    </row>
    <row r="684" spans="8:9">
      <c r="H684" s="697"/>
      <c r="I684" s="697"/>
    </row>
    <row r="685" spans="8:9">
      <c r="H685" s="697"/>
      <c r="I685" s="697"/>
    </row>
    <row r="686" spans="8:9">
      <c r="H686" s="697"/>
      <c r="I686" s="697"/>
    </row>
    <row r="687" spans="8:9">
      <c r="H687" s="697"/>
      <c r="I687" s="697"/>
    </row>
    <row r="688" spans="8:9">
      <c r="H688" s="697"/>
      <c r="I688" s="697"/>
    </row>
    <row r="689" spans="8:9">
      <c r="H689" s="697"/>
      <c r="I689" s="697"/>
    </row>
    <row r="690" spans="8:9">
      <c r="H690" s="697"/>
      <c r="I690" s="697"/>
    </row>
    <row r="691" spans="8:9">
      <c r="H691" s="697"/>
      <c r="I691" s="697"/>
    </row>
    <row r="692" spans="8:9">
      <c r="H692" s="697"/>
      <c r="I692" s="697"/>
    </row>
    <row r="693" spans="8:9">
      <c r="H693" s="697"/>
      <c r="I693" s="697"/>
    </row>
    <row r="694" spans="8:9">
      <c r="H694" s="697"/>
      <c r="I694" s="697"/>
    </row>
    <row r="695" spans="8:9">
      <c r="H695" s="697"/>
      <c r="I695" s="697"/>
    </row>
    <row r="696" spans="8:9">
      <c r="H696" s="697"/>
      <c r="I696" s="697"/>
    </row>
    <row r="697" spans="8:9">
      <c r="H697" s="697"/>
      <c r="I697" s="697"/>
    </row>
    <row r="698" spans="8:9">
      <c r="H698" s="697"/>
      <c r="I698" s="697"/>
    </row>
    <row r="699" spans="8:9">
      <c r="H699" s="697"/>
      <c r="I699" s="697"/>
    </row>
    <row r="700" spans="8:9">
      <c r="H700" s="697"/>
      <c r="I700" s="697"/>
    </row>
    <row r="701" spans="8:9">
      <c r="H701" s="697"/>
      <c r="I701" s="697"/>
    </row>
    <row r="702" spans="8:9">
      <c r="H702" s="697"/>
      <c r="I702" s="697"/>
    </row>
    <row r="703" spans="8:9">
      <c r="H703" s="697"/>
      <c r="I703" s="697"/>
    </row>
    <row r="704" spans="8:9">
      <c r="H704" s="697"/>
      <c r="I704" s="697"/>
    </row>
    <row r="705" spans="8:9">
      <c r="H705" s="697"/>
      <c r="I705" s="697"/>
    </row>
    <row r="706" spans="8:9">
      <c r="H706" s="697"/>
      <c r="I706" s="697"/>
    </row>
    <row r="707" spans="8:9">
      <c r="H707" s="697"/>
      <c r="I707" s="697"/>
    </row>
    <row r="708" spans="8:9">
      <c r="H708" s="697"/>
      <c r="I708" s="697"/>
    </row>
    <row r="709" spans="8:9">
      <c r="H709" s="697"/>
      <c r="I709" s="697"/>
    </row>
    <row r="710" spans="8:9">
      <c r="H710" s="697"/>
      <c r="I710" s="697"/>
    </row>
    <row r="711" spans="8:9">
      <c r="H711" s="697"/>
      <c r="I711" s="697"/>
    </row>
    <row r="712" spans="8:9">
      <c r="H712" s="697"/>
      <c r="I712" s="697"/>
    </row>
    <row r="713" spans="8:9">
      <c r="H713" s="697"/>
      <c r="I713" s="697"/>
    </row>
    <row r="714" spans="8:9">
      <c r="H714" s="697"/>
      <c r="I714" s="697"/>
    </row>
    <row r="715" spans="8:9">
      <c r="H715" s="697"/>
      <c r="I715" s="697"/>
    </row>
    <row r="716" spans="8:9">
      <c r="H716" s="697"/>
      <c r="I716" s="697"/>
    </row>
    <row r="717" spans="8:9">
      <c r="H717" s="697"/>
      <c r="I717" s="697"/>
    </row>
    <row r="718" spans="8:9">
      <c r="H718" s="697"/>
      <c r="I718" s="697"/>
    </row>
    <row r="719" spans="8:9">
      <c r="H719" s="697"/>
      <c r="I719" s="697"/>
    </row>
    <row r="720" spans="8:9">
      <c r="H720" s="697"/>
      <c r="I720" s="697"/>
    </row>
    <row r="721" spans="8:9">
      <c r="H721" s="697"/>
      <c r="I721" s="697"/>
    </row>
    <row r="722" spans="8:9">
      <c r="H722" s="697"/>
      <c r="I722" s="697"/>
    </row>
    <row r="723" spans="8:9">
      <c r="H723" s="697"/>
      <c r="I723" s="697"/>
    </row>
    <row r="724" spans="8:9">
      <c r="H724" s="697"/>
      <c r="I724" s="697"/>
    </row>
    <row r="725" spans="8:9">
      <c r="H725" s="697"/>
      <c r="I725" s="697"/>
    </row>
    <row r="726" spans="8:9">
      <c r="H726" s="697"/>
      <c r="I726" s="697"/>
    </row>
    <row r="727" spans="8:9">
      <c r="H727" s="697"/>
      <c r="I727" s="697"/>
    </row>
    <row r="728" spans="8:9">
      <c r="H728" s="697"/>
      <c r="I728" s="697"/>
    </row>
    <row r="729" spans="8:9">
      <c r="H729" s="697"/>
      <c r="I729" s="697"/>
    </row>
    <row r="730" spans="8:9">
      <c r="H730" s="697"/>
      <c r="I730" s="697"/>
    </row>
    <row r="731" spans="8:9">
      <c r="H731" s="697"/>
      <c r="I731" s="697"/>
    </row>
    <row r="732" spans="8:9">
      <c r="H732" s="697"/>
      <c r="I732" s="697"/>
    </row>
    <row r="733" spans="8:9">
      <c r="H733" s="697"/>
      <c r="I733" s="697"/>
    </row>
    <row r="734" spans="8:9">
      <c r="H734" s="697"/>
      <c r="I734" s="697"/>
    </row>
    <row r="735" spans="8:9">
      <c r="H735" s="697"/>
      <c r="I735" s="697"/>
    </row>
    <row r="736" spans="8:9">
      <c r="H736" s="697"/>
      <c r="I736" s="697"/>
    </row>
    <row r="737" spans="8:9">
      <c r="H737" s="697"/>
      <c r="I737" s="697"/>
    </row>
    <row r="738" spans="8:9">
      <c r="H738" s="697"/>
      <c r="I738" s="697"/>
    </row>
    <row r="739" spans="8:9">
      <c r="H739" s="697"/>
      <c r="I739" s="697"/>
    </row>
    <row r="740" spans="8:9">
      <c r="H740" s="697"/>
      <c r="I740" s="697"/>
    </row>
    <row r="741" spans="8:9">
      <c r="H741" s="697"/>
      <c r="I741" s="697"/>
    </row>
    <row r="742" spans="8:9">
      <c r="H742" s="697"/>
      <c r="I742" s="697"/>
    </row>
    <row r="743" spans="8:9">
      <c r="H743" s="697"/>
      <c r="I743" s="697"/>
    </row>
    <row r="744" spans="8:9">
      <c r="H744" s="697"/>
      <c r="I744" s="697"/>
    </row>
    <row r="745" spans="8:9">
      <c r="H745" s="697"/>
      <c r="I745" s="697"/>
    </row>
    <row r="746" spans="8:9">
      <c r="H746" s="697"/>
      <c r="I746" s="697"/>
    </row>
    <row r="747" spans="8:9">
      <c r="H747" s="697"/>
      <c r="I747" s="697"/>
    </row>
    <row r="748" spans="8:9">
      <c r="H748" s="697"/>
      <c r="I748" s="697"/>
    </row>
    <row r="749" spans="8:9">
      <c r="H749" s="697"/>
      <c r="I749" s="697"/>
    </row>
    <row r="750" spans="8:9">
      <c r="H750" s="697"/>
      <c r="I750" s="697"/>
    </row>
    <row r="751" spans="8:9">
      <c r="H751" s="697"/>
      <c r="I751" s="697"/>
    </row>
    <row r="752" spans="8:9">
      <c r="H752" s="697"/>
      <c r="I752" s="697"/>
    </row>
    <row r="753" spans="8:9">
      <c r="H753" s="697"/>
      <c r="I753" s="697"/>
    </row>
    <row r="754" spans="8:9">
      <c r="H754" s="697"/>
      <c r="I754" s="697"/>
    </row>
    <row r="755" spans="8:9">
      <c r="H755" s="697"/>
      <c r="I755" s="697"/>
    </row>
    <row r="756" spans="8:9">
      <c r="H756" s="697"/>
      <c r="I756" s="697"/>
    </row>
    <row r="757" spans="8:9">
      <c r="H757" s="697"/>
      <c r="I757" s="697"/>
    </row>
    <row r="758" spans="8:9">
      <c r="H758" s="697"/>
      <c r="I758" s="697"/>
    </row>
    <row r="759" spans="8:9">
      <c r="H759" s="697"/>
      <c r="I759" s="697"/>
    </row>
    <row r="760" spans="8:9">
      <c r="H760" s="697"/>
      <c r="I760" s="697"/>
    </row>
    <row r="761" spans="8:9">
      <c r="H761" s="697"/>
      <c r="I761" s="697"/>
    </row>
    <row r="762" spans="8:9">
      <c r="H762" s="697"/>
      <c r="I762" s="697"/>
    </row>
    <row r="763" spans="8:9">
      <c r="H763" s="697"/>
      <c r="I763" s="697"/>
    </row>
    <row r="764" spans="8:9">
      <c r="H764" s="697"/>
      <c r="I764" s="697"/>
    </row>
    <row r="765" spans="8:9">
      <c r="H765" s="697"/>
      <c r="I765" s="697"/>
    </row>
    <row r="766" spans="8:9">
      <c r="H766" s="697"/>
      <c r="I766" s="697"/>
    </row>
    <row r="767" spans="8:9">
      <c r="H767" s="697"/>
      <c r="I767" s="697"/>
    </row>
    <row r="768" spans="8:9">
      <c r="H768" s="697"/>
      <c r="I768" s="697"/>
    </row>
    <row r="769" spans="8:9">
      <c r="H769" s="697"/>
      <c r="I769" s="697"/>
    </row>
    <row r="770" spans="8:9">
      <c r="H770" s="697"/>
      <c r="I770" s="697"/>
    </row>
    <row r="771" spans="8:9">
      <c r="H771" s="697"/>
      <c r="I771" s="697"/>
    </row>
    <row r="772" spans="8:9">
      <c r="H772" s="697"/>
      <c r="I772" s="697"/>
    </row>
    <row r="773" spans="8:9">
      <c r="H773" s="697"/>
      <c r="I773" s="697"/>
    </row>
    <row r="774" spans="8:9">
      <c r="H774" s="697"/>
      <c r="I774" s="697"/>
    </row>
    <row r="775" spans="8:9">
      <c r="H775" s="697"/>
      <c r="I775" s="697"/>
    </row>
    <row r="776" spans="8:9">
      <c r="H776" s="697"/>
      <c r="I776" s="697"/>
    </row>
    <row r="777" spans="8:9">
      <c r="H777" s="697"/>
      <c r="I777" s="697"/>
    </row>
    <row r="778" spans="8:9">
      <c r="H778" s="697"/>
      <c r="I778" s="697"/>
    </row>
    <row r="779" spans="8:9">
      <c r="H779" s="697"/>
      <c r="I779" s="697"/>
    </row>
    <row r="780" spans="8:9">
      <c r="H780" s="697"/>
      <c r="I780" s="697"/>
    </row>
    <row r="781" spans="8:9">
      <c r="H781" s="697"/>
      <c r="I781" s="697"/>
    </row>
    <row r="782" spans="8:9">
      <c r="H782" s="697"/>
      <c r="I782" s="697"/>
    </row>
    <row r="783" spans="8:9">
      <c r="H783" s="697"/>
      <c r="I783" s="697"/>
    </row>
    <row r="784" spans="8:9">
      <c r="H784" s="697"/>
      <c r="I784" s="697"/>
    </row>
    <row r="785" spans="8:9">
      <c r="H785" s="697"/>
      <c r="I785" s="697"/>
    </row>
    <row r="786" spans="8:9">
      <c r="H786" s="697"/>
      <c r="I786" s="697"/>
    </row>
    <row r="787" spans="8:9">
      <c r="H787" s="697"/>
      <c r="I787" s="697"/>
    </row>
    <row r="788" spans="8:9">
      <c r="H788" s="697"/>
      <c r="I788" s="697"/>
    </row>
    <row r="789" spans="8:9">
      <c r="H789" s="697"/>
      <c r="I789" s="697"/>
    </row>
    <row r="790" spans="8:9">
      <c r="H790" s="697"/>
      <c r="I790" s="697"/>
    </row>
    <row r="791" spans="8:9">
      <c r="H791" s="697"/>
      <c r="I791" s="697"/>
    </row>
    <row r="792" spans="8:9">
      <c r="H792" s="697"/>
      <c r="I792" s="697"/>
    </row>
  </sheetData>
  <protectedRanges>
    <protectedRange sqref="AD8:AD258" name="Line Item Details icl Description"/>
  </protectedRanges>
  <mergeCells count="8">
    <mergeCell ref="P5:U5"/>
    <mergeCell ref="B6:E6"/>
    <mergeCell ref="G6:K6"/>
    <mergeCell ref="Y6:AA6"/>
    <mergeCell ref="M6:O6"/>
    <mergeCell ref="S6:U6"/>
    <mergeCell ref="P6:R6"/>
    <mergeCell ref="V6:X6"/>
  </mergeCells>
  <conditionalFormatting sqref="AM8:AM258">
    <cfRule type="cellIs" dxfId="28" priority="6" operator="lessThan">
      <formula>0</formula>
    </cfRule>
  </conditionalFormatting>
  <conditionalFormatting sqref="AL8:AL258">
    <cfRule type="cellIs" dxfId="27" priority="5" operator="lessThan">
      <formula>0</formula>
    </cfRule>
  </conditionalFormatting>
  <conditionalFormatting sqref="J8:J307">
    <cfRule type="expression" dxfId="26" priority="4">
      <formula>$J8&lt;&gt;$L8</formula>
    </cfRule>
  </conditionalFormatting>
  <conditionalFormatting sqref="Y8:AA3078">
    <cfRule type="expression" dxfId="25" priority="2">
      <formula>Y8&lt;&gt;V8</formula>
    </cfRule>
  </conditionalFormatting>
  <conditionalFormatting sqref="Y2">
    <cfRule type="expression" dxfId="24" priority="1">
      <formula>Y2&lt;&gt;V2</formula>
    </cfRule>
  </conditionalFormatting>
  <dataValidations count="1">
    <dataValidation type="list" allowBlank="1" showInputMessage="1" showErrorMessage="1" sqref="B8:B307">
      <formula1>"Multi,Nested"</formula1>
    </dataValidation>
  </dataValidations>
  <pageMargins left="0.7" right="0.7" top="0.75" bottom="0.75" header="0.3" footer="0.3"/>
  <pageSetup paperSize="5"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50"/>
    <pageSetUpPr fitToPage="1"/>
  </sheetPr>
  <dimension ref="A1:T43"/>
  <sheetViews>
    <sheetView workbookViewId="0"/>
  </sheetViews>
  <sheetFormatPr defaultColWidth="18.7109375" defaultRowHeight="12.75" customHeight="1"/>
  <cols>
    <col min="1" max="1" width="26.42578125" style="9" customWidth="1"/>
    <col min="2" max="2" width="13" style="2" customWidth="1"/>
    <col min="3" max="3" width="9.140625" style="2" customWidth="1"/>
    <col min="4" max="4" width="12.140625" style="2" customWidth="1"/>
    <col min="5" max="9" width="9.140625" style="2" customWidth="1"/>
    <col min="10" max="10" width="9.140625" style="3" customWidth="1"/>
    <col min="11" max="11" width="6.42578125" style="3" customWidth="1"/>
    <col min="12" max="12" width="29.85546875" style="3" bestFit="1" customWidth="1"/>
    <col min="13" max="13" width="9.5703125" style="2" customWidth="1"/>
    <col min="14" max="16" width="9.140625" style="2" customWidth="1"/>
    <col min="17" max="17" width="18.7109375" style="2" customWidth="1"/>
    <col min="18" max="18" width="9.140625" style="2" customWidth="1"/>
    <col min="19" max="19" width="18.7109375" style="2" customWidth="1"/>
    <col min="20" max="16384" width="18.7109375" style="2"/>
  </cols>
  <sheetData>
    <row r="1" spans="1:20" ht="27" customHeight="1">
      <c r="A1" s="5" t="s">
        <v>174</v>
      </c>
      <c r="B1" s="3"/>
      <c r="C1" s="3"/>
      <c r="D1" s="3"/>
      <c r="E1" s="10" t="s">
        <v>57</v>
      </c>
      <c r="F1" s="11">
        <f>'IMPORT Wksht'!G13</f>
        <v>0</v>
      </c>
      <c r="G1" s="3"/>
      <c r="H1" s="3"/>
      <c r="I1" s="3"/>
    </row>
    <row r="2" spans="1:20" ht="15.75" thickBot="1">
      <c r="A2" s="12"/>
      <c r="B2" s="3"/>
      <c r="C2" s="3"/>
      <c r="D2" s="3"/>
      <c r="E2" s="3"/>
      <c r="F2" s="3"/>
      <c r="G2" s="3"/>
      <c r="H2" s="3"/>
      <c r="I2" s="3"/>
      <c r="M2" s="126"/>
      <c r="N2" s="126"/>
      <c r="O2" s="126"/>
      <c r="P2" s="128"/>
      <c r="Q2" s="128"/>
      <c r="R2" s="128"/>
      <c r="S2" s="128"/>
      <c r="T2" s="128"/>
    </row>
    <row r="3" spans="1:20" ht="15">
      <c r="A3" s="74" t="s">
        <v>168</v>
      </c>
      <c r="B3" s="75">
        <f>'IMPORT Wksht'!D2</f>
        <v>0</v>
      </c>
      <c r="C3" s="76"/>
      <c r="D3" s="78"/>
      <c r="E3" s="1804"/>
      <c r="F3" s="1804"/>
      <c r="G3" s="78"/>
      <c r="H3" s="78"/>
      <c r="I3" s="77"/>
      <c r="M3" s="127"/>
      <c r="N3" s="127"/>
      <c r="O3" s="127"/>
      <c r="P3" s="128"/>
      <c r="Q3" s="128"/>
      <c r="R3" s="128"/>
      <c r="S3" s="128"/>
      <c r="T3" s="128"/>
    </row>
    <row r="4" spans="1:20" ht="15.75" thickBot="1">
      <c r="A4" s="79" t="s">
        <v>167</v>
      </c>
      <c r="B4" s="80">
        <f>'IMPORT Wksht'!D5</f>
        <v>0</v>
      </c>
      <c r="C4" s="190">
        <f>'IMPORT Wksht'!D6</f>
        <v>0</v>
      </c>
      <c r="D4" s="80"/>
      <c r="E4" s="1803"/>
      <c r="F4" s="1803"/>
      <c r="G4" s="81"/>
      <c r="H4" s="81"/>
      <c r="I4" s="82"/>
    </row>
    <row r="5" spans="1:20" ht="15">
      <c r="A5" s="83"/>
      <c r="B5" s="81"/>
      <c r="C5" s="81"/>
      <c r="D5" s="81"/>
      <c r="E5" s="81"/>
      <c r="F5" s="81"/>
      <c r="G5" s="81"/>
      <c r="H5" s="81"/>
      <c r="I5" s="82"/>
      <c r="K5" s="17" t="s">
        <v>10</v>
      </c>
      <c r="L5" s="18" t="s">
        <v>0</v>
      </c>
    </row>
    <row r="6" spans="1:20" ht="15">
      <c r="A6" s="84" t="s">
        <v>169</v>
      </c>
      <c r="B6" s="191">
        <f>'IMPORT Wksht'!G6</f>
        <v>0</v>
      </c>
      <c r="C6" s="81"/>
      <c r="D6" s="81"/>
      <c r="E6" s="1803"/>
      <c r="F6" s="1803"/>
      <c r="G6" s="81"/>
      <c r="H6" s="81"/>
      <c r="I6" s="82"/>
      <c r="K6" s="19" t="s">
        <v>11</v>
      </c>
      <c r="L6" s="20" t="s">
        <v>863</v>
      </c>
    </row>
    <row r="7" spans="1:20" ht="15.75" thickBot="1">
      <c r="A7" s="85" t="s">
        <v>170</v>
      </c>
      <c r="B7" s="86" t="str">
        <f>'IMPORT Wksht'!G11</f>
        <v/>
      </c>
      <c r="C7" s="87" t="s">
        <v>173</v>
      </c>
      <c r="D7" s="89" t="str">
        <f>'IMPORT Wksht'!G12</f>
        <v/>
      </c>
      <c r="E7" s="1805"/>
      <c r="F7" s="1805"/>
      <c r="G7" s="89"/>
      <c r="H7" s="87"/>
      <c r="I7" s="88"/>
      <c r="K7" s="19" t="s">
        <v>12</v>
      </c>
      <c r="L7" s="20" t="s">
        <v>861</v>
      </c>
    </row>
    <row r="8" spans="1:20" ht="15.75" thickBot="1">
      <c r="A8" s="71"/>
      <c r="B8" s="72"/>
      <c r="C8" s="69"/>
      <c r="D8" s="69"/>
      <c r="E8" s="69"/>
      <c r="F8" s="69"/>
      <c r="G8" s="69"/>
      <c r="H8" s="69"/>
      <c r="I8" s="70"/>
      <c r="K8" s="19" t="s">
        <v>13</v>
      </c>
      <c r="L8" s="20" t="s">
        <v>922</v>
      </c>
    </row>
    <row r="9" spans="1:20" ht="27" thickBot="1">
      <c r="A9" s="274" t="s">
        <v>472</v>
      </c>
      <c r="B9" s="275"/>
      <c r="C9" s="135"/>
      <c r="D9" s="69"/>
      <c r="E9" s="69"/>
      <c r="F9" s="69"/>
      <c r="G9" s="69"/>
      <c r="H9" s="69"/>
      <c r="I9" s="70"/>
      <c r="K9" s="19" t="s">
        <v>14</v>
      </c>
      <c r="L9" s="20" t="s">
        <v>862</v>
      </c>
    </row>
    <row r="10" spans="1:20" ht="15.75" thickBot="1">
      <c r="A10" s="73"/>
      <c r="B10" s="69"/>
      <c r="C10" s="69"/>
      <c r="D10" s="69"/>
      <c r="E10" s="69"/>
      <c r="F10" s="69"/>
      <c r="G10" s="69"/>
      <c r="H10" s="69"/>
      <c r="I10" s="70"/>
      <c r="K10" s="19" t="s">
        <v>15</v>
      </c>
      <c r="L10" s="20" t="s">
        <v>923</v>
      </c>
    </row>
    <row r="11" spans="1:20" ht="15">
      <c r="A11" s="272" t="s">
        <v>175</v>
      </c>
      <c r="B11" s="1806"/>
      <c r="C11" s="1807"/>
      <c r="D11" s="1807"/>
      <c r="E11" s="1808"/>
      <c r="F11" s="69"/>
      <c r="G11" s="69"/>
      <c r="H11" s="69"/>
      <c r="I11" s="70"/>
      <c r="K11" s="19" t="s">
        <v>97</v>
      </c>
      <c r="L11" s="20" t="s">
        <v>924</v>
      </c>
    </row>
    <row r="12" spans="1:20" ht="15">
      <c r="A12" s="129" t="s">
        <v>3</v>
      </c>
      <c r="B12" s="1826"/>
      <c r="C12" s="1827"/>
      <c r="D12" s="1827"/>
      <c r="E12" s="1828"/>
      <c r="F12" s="69"/>
      <c r="G12" s="69"/>
      <c r="H12" s="69"/>
      <c r="I12" s="70"/>
      <c r="K12" s="19" t="s">
        <v>90</v>
      </c>
      <c r="L12" s="20" t="s">
        <v>925</v>
      </c>
    </row>
    <row r="13" spans="1:20" ht="15.75" thickBot="1">
      <c r="A13" s="129" t="s">
        <v>864</v>
      </c>
      <c r="B13" s="1826"/>
      <c r="C13" s="1827"/>
      <c r="D13" s="1827"/>
      <c r="E13" s="1828"/>
      <c r="F13" s="69"/>
      <c r="G13" s="69"/>
      <c r="H13" s="69"/>
      <c r="I13" s="70"/>
      <c r="K13" s="21" t="s">
        <v>165</v>
      </c>
      <c r="L13" s="22" t="s">
        <v>926</v>
      </c>
    </row>
    <row r="14" spans="1:20" ht="15">
      <c r="A14" s="129" t="s">
        <v>865</v>
      </c>
      <c r="B14" s="1826"/>
      <c r="C14" s="1827"/>
      <c r="D14" s="1827"/>
      <c r="E14" s="1828"/>
      <c r="F14" s="69"/>
      <c r="G14" s="69"/>
      <c r="H14" s="69"/>
      <c r="I14" s="70"/>
      <c r="K14" s="2"/>
      <c r="L14" s="2"/>
    </row>
    <row r="15" spans="1:20" ht="15">
      <c r="A15" s="129" t="s">
        <v>866</v>
      </c>
      <c r="B15" s="1831"/>
      <c r="C15" s="1827"/>
      <c r="D15" s="1827"/>
      <c r="E15" s="1828"/>
      <c r="F15" s="69"/>
      <c r="G15" s="69"/>
      <c r="H15" s="69"/>
      <c r="I15" s="70"/>
      <c r="K15" s="2" t="s">
        <v>927</v>
      </c>
      <c r="L15" s="1802" t="s">
        <v>928</v>
      </c>
    </row>
    <row r="16" spans="1:20" ht="15">
      <c r="A16" s="129" t="s">
        <v>867</v>
      </c>
      <c r="B16" s="1831"/>
      <c r="C16" s="1827"/>
      <c r="D16" s="1827"/>
      <c r="E16" s="1828"/>
      <c r="F16" s="69"/>
      <c r="G16" s="69"/>
      <c r="H16" s="69"/>
      <c r="I16" s="70"/>
      <c r="K16" s="2"/>
      <c r="L16" s="1802"/>
    </row>
    <row r="17" spans="1:11" ht="15.75" thickBot="1">
      <c r="A17" s="129" t="s">
        <v>868</v>
      </c>
      <c r="B17" s="1826"/>
      <c r="C17" s="1827"/>
      <c r="D17" s="1827"/>
      <c r="E17" s="1828"/>
      <c r="F17" s="69"/>
      <c r="G17" s="1832" t="s">
        <v>921</v>
      </c>
      <c r="H17" s="1832"/>
      <c r="I17" s="70"/>
    </row>
    <row r="18" spans="1:11" ht="15.75" thickBot="1">
      <c r="A18" s="273" t="s">
        <v>869</v>
      </c>
      <c r="B18" s="1823"/>
      <c r="C18" s="1824"/>
      <c r="D18" s="1824"/>
      <c r="E18" s="1825"/>
      <c r="F18" s="69"/>
      <c r="G18" s="1829" t="s">
        <v>397</v>
      </c>
      <c r="H18" s="1830"/>
      <c r="I18" s="70"/>
    </row>
    <row r="19" spans="1:11" ht="15.75" thickBot="1">
      <c r="F19" s="69"/>
      <c r="G19" s="1821" t="s">
        <v>398</v>
      </c>
      <c r="H19" s="1822"/>
      <c r="I19" s="70"/>
    </row>
    <row r="20" spans="1:11" ht="15">
      <c r="A20" s="130" t="s">
        <v>870</v>
      </c>
      <c r="B20" s="192">
        <v>0</v>
      </c>
      <c r="F20" s="69"/>
      <c r="G20" s="69"/>
      <c r="H20" s="69"/>
      <c r="I20" s="70"/>
    </row>
    <row r="21" spans="1:11" ht="15">
      <c r="A21" s="131" t="s">
        <v>172</v>
      </c>
      <c r="B21" s="193">
        <v>0</v>
      </c>
      <c r="F21" s="69"/>
      <c r="G21" s="69"/>
      <c r="H21" s="69"/>
      <c r="I21" s="70"/>
    </row>
    <row r="22" spans="1:11" ht="15">
      <c r="A22" s="131" t="s">
        <v>871</v>
      </c>
      <c r="B22" s="194"/>
      <c r="F22" s="69"/>
      <c r="G22" s="69"/>
      <c r="H22" s="69"/>
      <c r="I22" s="70"/>
    </row>
    <row r="23" spans="1:11" ht="15">
      <c r="A23" s="132" t="s">
        <v>471</v>
      </c>
      <c r="B23" s="195"/>
      <c r="F23" s="69"/>
      <c r="G23" s="69"/>
      <c r="H23" s="69"/>
      <c r="I23" s="70"/>
    </row>
    <row r="24" spans="1:11" ht="15">
      <c r="A24" s="133" t="s">
        <v>872</v>
      </c>
      <c r="B24" s="196"/>
      <c r="F24" s="69"/>
      <c r="G24" s="69"/>
      <c r="H24" s="69"/>
      <c r="I24" s="70"/>
    </row>
    <row r="25" spans="1:11" ht="15.75" thickBot="1">
      <c r="A25" s="134" t="s">
        <v>873</v>
      </c>
      <c r="B25" s="271"/>
      <c r="F25" s="69"/>
      <c r="G25" s="69"/>
      <c r="H25" s="69"/>
      <c r="I25" s="70"/>
      <c r="K25" s="4"/>
    </row>
    <row r="26" spans="1:11" ht="15.75" thickBot="1">
      <c r="A26" s="276"/>
      <c r="B26" s="69"/>
      <c r="C26" s="69"/>
      <c r="D26" s="69"/>
      <c r="E26" s="69"/>
      <c r="F26" s="69"/>
      <c r="G26" s="69"/>
      <c r="H26" s="69"/>
      <c r="I26" s="70"/>
      <c r="K26" s="23"/>
    </row>
    <row r="27" spans="1:11" ht="15" customHeight="1">
      <c r="A27" s="1809" t="s">
        <v>171</v>
      </c>
      <c r="B27" s="1812"/>
      <c r="C27" s="1813"/>
      <c r="D27" s="1813"/>
      <c r="E27" s="1813"/>
      <c r="F27" s="1813"/>
      <c r="G27" s="1813"/>
      <c r="H27" s="1813"/>
      <c r="I27" s="1814"/>
    </row>
    <row r="28" spans="1:11" ht="15">
      <c r="A28" s="1810"/>
      <c r="B28" s="1815"/>
      <c r="C28" s="1816"/>
      <c r="D28" s="1816"/>
      <c r="E28" s="1816"/>
      <c r="F28" s="1816"/>
      <c r="G28" s="1816"/>
      <c r="H28" s="1816"/>
      <c r="I28" s="1817"/>
    </row>
    <row r="29" spans="1:11" ht="15">
      <c r="A29" s="1810"/>
      <c r="B29" s="1815"/>
      <c r="C29" s="1816"/>
      <c r="D29" s="1816"/>
      <c r="E29" s="1816"/>
      <c r="F29" s="1816"/>
      <c r="G29" s="1816"/>
      <c r="H29" s="1816"/>
      <c r="I29" s="1817"/>
    </row>
    <row r="30" spans="1:11" ht="15">
      <c r="A30" s="1810"/>
      <c r="B30" s="1815"/>
      <c r="C30" s="1816"/>
      <c r="D30" s="1816"/>
      <c r="E30" s="1816"/>
      <c r="F30" s="1816"/>
      <c r="G30" s="1816"/>
      <c r="H30" s="1816"/>
      <c r="I30" s="1817"/>
    </row>
    <row r="31" spans="1:11" ht="15">
      <c r="A31" s="1810"/>
      <c r="B31" s="1815"/>
      <c r="C31" s="1816"/>
      <c r="D31" s="1816"/>
      <c r="E31" s="1816"/>
      <c r="F31" s="1816"/>
      <c r="G31" s="1816"/>
      <c r="H31" s="1816"/>
      <c r="I31" s="1817"/>
    </row>
    <row r="32" spans="1:11" ht="15.75" thickBot="1">
      <c r="A32" s="1811"/>
      <c r="B32" s="1818"/>
      <c r="C32" s="1819"/>
      <c r="D32" s="1819"/>
      <c r="E32" s="1819"/>
      <c r="F32" s="1819"/>
      <c r="G32" s="1819"/>
      <c r="H32" s="1819"/>
      <c r="I32" s="1820"/>
    </row>
    <row r="36" spans="13:20" ht="12.75" customHeight="1">
      <c r="M36" s="128"/>
      <c r="N36" s="128"/>
      <c r="O36" s="128"/>
      <c r="P36" s="128"/>
      <c r="Q36" s="128"/>
      <c r="R36" s="128"/>
      <c r="S36" s="128"/>
      <c r="T36" s="128"/>
    </row>
    <row r="37" spans="13:20" ht="12.75" customHeight="1">
      <c r="M37" s="128"/>
      <c r="N37" s="139"/>
      <c r="O37" s="140"/>
      <c r="P37" s="128"/>
      <c r="Q37" s="128"/>
      <c r="R37" s="128"/>
      <c r="S37" s="128"/>
      <c r="T37" s="128"/>
    </row>
    <row r="38" spans="13:20" ht="12.75" customHeight="1">
      <c r="M38" s="128"/>
      <c r="N38" s="141"/>
      <c r="O38" s="142"/>
      <c r="P38" s="128"/>
      <c r="Q38" s="128"/>
      <c r="R38" s="128"/>
      <c r="S38" s="128"/>
      <c r="T38" s="128"/>
    </row>
    <row r="39" spans="13:20" ht="12.75" customHeight="1">
      <c r="M39" s="128"/>
      <c r="N39" s="141"/>
      <c r="O39" s="143"/>
      <c r="P39" s="128"/>
      <c r="Q39" s="128"/>
      <c r="R39" s="128"/>
      <c r="S39" s="128"/>
      <c r="T39" s="128"/>
    </row>
    <row r="40" spans="13:20" ht="12.75" customHeight="1">
      <c r="M40" s="128"/>
      <c r="N40" s="144"/>
      <c r="O40" s="145"/>
      <c r="P40" s="128"/>
      <c r="Q40" s="128"/>
      <c r="R40" s="128"/>
      <c r="S40" s="128"/>
      <c r="T40" s="128"/>
    </row>
    <row r="41" spans="13:20" ht="12.75" customHeight="1">
      <c r="M41" s="128"/>
      <c r="N41" s="146"/>
      <c r="O41" s="147"/>
      <c r="P41" s="128"/>
      <c r="Q41" s="128"/>
      <c r="R41" s="128"/>
      <c r="S41" s="128"/>
      <c r="T41" s="128"/>
    </row>
    <row r="42" spans="13:20" ht="12.75" customHeight="1">
      <c r="M42" s="128"/>
      <c r="N42" s="146"/>
      <c r="O42" s="147"/>
      <c r="P42" s="128"/>
      <c r="Q42" s="128"/>
      <c r="R42" s="128"/>
      <c r="S42" s="128"/>
      <c r="T42" s="128"/>
    </row>
    <row r="43" spans="13:20" ht="12.75" customHeight="1">
      <c r="M43" s="128"/>
      <c r="N43" s="128"/>
      <c r="O43" s="128"/>
      <c r="P43" s="128"/>
      <c r="Q43" s="128"/>
      <c r="R43" s="128"/>
      <c r="S43" s="128"/>
      <c r="T43" s="128"/>
    </row>
  </sheetData>
  <sortState ref="K6:L13">
    <sortCondition ref="K6"/>
  </sortState>
  <mergeCells count="23">
    <mergeCell ref="G19:H19"/>
    <mergeCell ref="B18:E18"/>
    <mergeCell ref="B12:E12"/>
    <mergeCell ref="B13:E13"/>
    <mergeCell ref="B14:E14"/>
    <mergeCell ref="G18:H18"/>
    <mergeCell ref="B15:E15"/>
    <mergeCell ref="B16:E16"/>
    <mergeCell ref="B17:E17"/>
    <mergeCell ref="G17:H17"/>
    <mergeCell ref="A27:A32"/>
    <mergeCell ref="B27:I27"/>
    <mergeCell ref="B28:I28"/>
    <mergeCell ref="B29:I29"/>
    <mergeCell ref="B30:I30"/>
    <mergeCell ref="B31:I31"/>
    <mergeCell ref="B32:I32"/>
    <mergeCell ref="L15:L16"/>
    <mergeCell ref="E4:F4"/>
    <mergeCell ref="E3:F3"/>
    <mergeCell ref="E7:F7"/>
    <mergeCell ref="E6:F6"/>
    <mergeCell ref="B11:E11"/>
  </mergeCells>
  <dataValidations count="5">
    <dataValidation type="list" allowBlank="1" showInputMessage="1" showErrorMessage="1" sqref="O39">
      <formula1>$R$1:$R$2</formula1>
    </dataValidation>
    <dataValidation type="date" allowBlank="1" showInputMessage="1" showErrorMessage="1" error="Input must be a date._x000a_ASAP, 012516, etc. are not allowed. " sqref="B23 B9">
      <formula1>42005</formula1>
      <formula2>45658</formula2>
    </dataValidation>
    <dataValidation type="list" allowBlank="1" showInputMessage="1" showErrorMessage="1" sqref="B22">
      <formula1>"Yes,No"</formula1>
    </dataValidation>
    <dataValidation type="list" allowBlank="1" showInputMessage="1" showErrorMessage="1" sqref="B25">
      <formula1>$K$6:$K$13</formula1>
    </dataValidation>
    <dataValidation type="list" allowBlank="1" showInputMessage="1" showErrorMessage="1" sqref="B24">
      <formula1>$K$6:$K$13</formula1>
    </dataValidation>
  </dataValidations>
  <pageMargins left="0" right="0" top="0" bottom="0" header="0.3" footer="0.3"/>
  <pageSetup scale="8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pageSetUpPr fitToPage="1"/>
  </sheetPr>
  <dimension ref="A1:J34"/>
  <sheetViews>
    <sheetView view="pageBreakPreview" zoomScale="85" zoomScaleNormal="100" zoomScaleSheetLayoutView="85" workbookViewId="0">
      <selection activeCell="G8" sqref="G8"/>
    </sheetView>
  </sheetViews>
  <sheetFormatPr defaultColWidth="18.7109375" defaultRowHeight="12.75" customHeight="1"/>
  <cols>
    <col min="1" max="1" width="5" style="489" customWidth="1"/>
    <col min="2" max="2" width="18" style="3" customWidth="1"/>
    <col min="3" max="3" width="18.5703125" style="2" customWidth="1"/>
    <col min="4" max="4" width="39.85546875" style="2" customWidth="1"/>
    <col min="5" max="5" width="17" style="2" customWidth="1"/>
    <col min="6" max="6" width="24.5703125" style="2" customWidth="1"/>
    <col min="7" max="7" width="74" style="2" customWidth="1"/>
    <col min="8" max="8" width="47.28515625" style="2" customWidth="1"/>
    <col min="9" max="10" width="9.140625" style="2" customWidth="1"/>
    <col min="11" max="16384" width="18.7109375" style="2"/>
  </cols>
  <sheetData>
    <row r="1" spans="1:10" s="3" customFormat="1" ht="24" customHeight="1">
      <c r="A1" s="486"/>
      <c r="B1" s="8" t="s">
        <v>58</v>
      </c>
      <c r="J1" s="51"/>
    </row>
    <row r="2" spans="1:10" s="3" customFormat="1" ht="24" customHeight="1">
      <c r="A2" s="486"/>
      <c r="B2" s="904" t="s">
        <v>473</v>
      </c>
      <c r="C2" s="905" t="str">
        <f>'DOMESTIC Wksht'!D2&amp;'IMPORT Wksht'!D2</f>
        <v/>
      </c>
      <c r="D2" s="906"/>
      <c r="E2" s="907"/>
      <c r="F2" s="908"/>
      <c r="J2" s="51"/>
    </row>
    <row r="3" spans="1:10" ht="198.75" customHeight="1">
      <c r="A3" s="711">
        <v>10</v>
      </c>
      <c r="B3" s="136" t="s">
        <v>35</v>
      </c>
      <c r="C3" s="1833"/>
      <c r="D3" s="1834"/>
      <c r="E3" s="1834"/>
      <c r="F3" s="1834"/>
      <c r="G3" s="946" t="s">
        <v>8732</v>
      </c>
      <c r="H3" s="1509" t="s">
        <v>8731</v>
      </c>
      <c r="J3" s="51"/>
    </row>
    <row r="4" spans="1:10" ht="80.099999999999994" customHeight="1">
      <c r="A4" s="710">
        <v>20</v>
      </c>
      <c r="B4" s="137" t="s">
        <v>33</v>
      </c>
      <c r="C4" s="1833"/>
      <c r="D4" s="1834"/>
      <c r="E4" s="1834"/>
      <c r="F4" s="1834"/>
      <c r="G4" s="945"/>
      <c r="J4" s="51"/>
    </row>
    <row r="5" spans="1:10" ht="80.099999999999994" customHeight="1">
      <c r="A5" s="710">
        <v>30</v>
      </c>
      <c r="B5" s="137" t="s">
        <v>36</v>
      </c>
      <c r="C5" s="1833"/>
      <c r="D5" s="1834"/>
      <c r="E5" s="1834"/>
      <c r="F5" s="1834"/>
      <c r="G5" s="489"/>
      <c r="J5" s="51"/>
    </row>
    <row r="6" spans="1:10" ht="80.099999999999994" customHeight="1">
      <c r="A6" s="710">
        <v>40</v>
      </c>
      <c r="B6" s="137" t="s">
        <v>37</v>
      </c>
      <c r="C6" s="1833"/>
      <c r="D6" s="1834"/>
      <c r="E6" s="1834"/>
      <c r="F6" s="1834"/>
      <c r="G6" s="489"/>
      <c r="J6" s="51"/>
    </row>
    <row r="7" spans="1:10" ht="80.099999999999994" customHeight="1">
      <c r="A7" s="710">
        <v>50</v>
      </c>
      <c r="B7" s="137" t="s">
        <v>34</v>
      </c>
      <c r="C7" s="1833"/>
      <c r="D7" s="1834"/>
      <c r="E7" s="1834"/>
      <c r="F7" s="1834"/>
      <c r="G7" s="489"/>
      <c r="J7" s="51"/>
    </row>
    <row r="8" spans="1:10" ht="80.099999999999994" customHeight="1" thickBot="1">
      <c r="A8" s="710">
        <v>100</v>
      </c>
      <c r="B8" s="138" t="s">
        <v>63</v>
      </c>
      <c r="C8" s="1833"/>
      <c r="D8" s="1834"/>
      <c r="E8" s="1834"/>
      <c r="F8" s="1834"/>
      <c r="J8" s="51"/>
    </row>
    <row r="9" spans="1:10" ht="18" customHeight="1">
      <c r="B9" s="26"/>
      <c r="C9" s="25"/>
      <c r="J9" s="51"/>
    </row>
    <row r="10" spans="1:10" ht="15">
      <c r="C10" s="7"/>
      <c r="J10" s="51"/>
    </row>
    <row r="11" spans="1:10" ht="15">
      <c r="C11" s="7"/>
    </row>
    <row r="12" spans="1:10" ht="15"/>
    <row r="13" spans="1:10" ht="15"/>
    <row r="14" spans="1:10" ht="15"/>
    <row r="15" spans="1:10" ht="15"/>
    <row r="16" spans="1:10" ht="15"/>
    <row r="17" ht="15"/>
    <row r="18" ht="15"/>
    <row r="19" ht="15"/>
    <row r="20" ht="15"/>
    <row r="21" ht="15"/>
    <row r="22" ht="15"/>
    <row r="23" ht="15"/>
    <row r="24" ht="15"/>
    <row r="25" ht="15"/>
    <row r="26" ht="15"/>
    <row r="27" ht="15"/>
    <row r="28" ht="15"/>
    <row r="29" ht="15"/>
    <row r="30" ht="15"/>
    <row r="31" ht="15"/>
    <row r="32" ht="15"/>
    <row r="33" ht="15"/>
    <row r="34" ht="15"/>
  </sheetData>
  <mergeCells count="6">
    <mergeCell ref="C4:F4"/>
    <mergeCell ref="C3:F3"/>
    <mergeCell ref="C8:F8"/>
    <mergeCell ref="C7:F7"/>
    <mergeCell ref="C6:F6"/>
    <mergeCell ref="C5:F5"/>
  </mergeCells>
  <printOptions horizontalCentered="1" verticalCentered="1"/>
  <pageMargins left="0" right="0" top="0" bottom="0" header="0" footer="0"/>
  <pageSetup scale="9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57</vt:i4>
      </vt:variant>
    </vt:vector>
  </HeadingPairs>
  <TitlesOfParts>
    <vt:vector size="76" baseType="lpstr">
      <vt:lpstr>PO Reservation</vt:lpstr>
      <vt:lpstr>Buyer Workspace</vt:lpstr>
      <vt:lpstr>Style Cards</vt:lpstr>
      <vt:lpstr>DOMESTIC Wksht</vt:lpstr>
      <vt:lpstr>DOMESTIC Packs</vt:lpstr>
      <vt:lpstr>IMPORT Wksht</vt:lpstr>
      <vt:lpstr>IMPORT Packs</vt:lpstr>
      <vt:lpstr>Buyer's Preticket</vt:lpstr>
      <vt:lpstr>Buyer's Notes</vt:lpstr>
      <vt:lpstr>Quote Sheet</vt:lpstr>
      <vt:lpstr>Vendor Cheat Sheet</vt:lpstr>
      <vt:lpstr>DC Code Definitions</vt:lpstr>
      <vt:lpstr>Future DOMESTIC Worksheet</vt:lpstr>
      <vt:lpstr>SUBCATS INTERNAL USE</vt:lpstr>
      <vt:lpstr>Lookups</vt:lpstr>
      <vt:lpstr>Shipping Calendar</vt:lpstr>
      <vt:lpstr>Inbound Freight</vt:lpstr>
      <vt:lpstr>Inbound Freight New</vt:lpstr>
      <vt:lpstr>DC Split</vt:lpstr>
      <vt:lpstr>align</vt:lpstr>
      <vt:lpstr>April</vt:lpstr>
      <vt:lpstr>bpc</vt:lpstr>
      <vt:lpstr>cat</vt:lpstr>
      <vt:lpstr>catfam</vt:lpstr>
      <vt:lpstr>CatHier</vt:lpstr>
      <vt:lpstr>Consol</vt:lpstr>
      <vt:lpstr>cpu</vt:lpstr>
      <vt:lpstr>crs</vt:lpstr>
      <vt:lpstr>dc</vt:lpstr>
      <vt:lpstr>DCProcessCodes</vt:lpstr>
      <vt:lpstr>decortype</vt:lpstr>
      <vt:lpstr>del</vt:lpstr>
      <vt:lpstr>Domestic</vt:lpstr>
      <vt:lpstr>DOMPO</vt:lpstr>
      <vt:lpstr>dompro</vt:lpstr>
      <vt:lpstr>DPO</vt:lpstr>
      <vt:lpstr>febcube</vt:lpstr>
      <vt:lpstr>FOBDC</vt:lpstr>
      <vt:lpstr>frghtnew</vt:lpstr>
      <vt:lpstr>handlingcodes</vt:lpstr>
      <vt:lpstr>IMPORT</vt:lpstr>
      <vt:lpstr>InSplitTable</vt:lpstr>
      <vt:lpstr>keyfeature</vt:lpstr>
      <vt:lpstr>newDCalign</vt:lpstr>
      <vt:lpstr>nobreakpack</vt:lpstr>
      <vt:lpstr>nsf</vt:lpstr>
      <vt:lpstr>pc</vt:lpstr>
      <vt:lpstr>PO</vt:lpstr>
      <vt:lpstr>POE</vt:lpstr>
      <vt:lpstr>POEChk</vt:lpstr>
      <vt:lpstr>'Buyer''s Notes'!Print_Area</vt:lpstr>
      <vt:lpstr>'Buyer''s Preticket'!Print_Area</vt:lpstr>
      <vt:lpstr>'DOMESTIC Wksht'!Print_Area</vt:lpstr>
      <vt:lpstr>'IMPORT Packs'!Print_Area</vt:lpstr>
      <vt:lpstr>'IMPORT Wksht'!Print_Area</vt:lpstr>
      <vt:lpstr>'Inbound Freight'!Print_Area</vt:lpstr>
      <vt:lpstr>'Inbound Freight New'!Print_Area</vt:lpstr>
      <vt:lpstr>Lookups!Print_Area</vt:lpstr>
      <vt:lpstr>'PO Reservation'!Print_Area</vt:lpstr>
      <vt:lpstr>'Quote Sheet'!Print_Area</vt:lpstr>
      <vt:lpstr>'Style Cards'!Print_Area</vt:lpstr>
      <vt:lpstr>'Vendor Cheat Sheet'!Print_Area</vt:lpstr>
      <vt:lpstr>'Buyer''s Notes'!Print_Titles</vt:lpstr>
      <vt:lpstr>'IMPORT Wksht'!Print_Titles</vt:lpstr>
      <vt:lpstr>'Inbound Freight New'!Print_Titles</vt:lpstr>
      <vt:lpstr>pro</vt:lpstr>
      <vt:lpstr>ptnr</vt:lpstr>
      <vt:lpstr>RoutingDesc</vt:lpstr>
      <vt:lpstr>SC</vt:lpstr>
      <vt:lpstr>seas</vt:lpstr>
      <vt:lpstr>three</vt:lpstr>
      <vt:lpstr>tmpfobdc</vt:lpstr>
      <vt:lpstr>VG</vt:lpstr>
      <vt:lpstr>vstylepackDO</vt:lpstr>
      <vt:lpstr>vstylepackIM</vt:lpstr>
      <vt:lpstr>w004fob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kimh</dc:creator>
  <cp:lastModifiedBy>Amelia Harden</cp:lastModifiedBy>
  <cp:lastPrinted>2021-10-20T17:29:30Z</cp:lastPrinted>
  <dcterms:created xsi:type="dcterms:W3CDTF">2010-06-30T13:51:28Z</dcterms:created>
  <dcterms:modified xsi:type="dcterms:W3CDTF">2022-11-17T19:50:40Z</dcterms:modified>
</cp:coreProperties>
</file>